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/>
  <mc:AlternateContent xmlns:mc="http://schemas.openxmlformats.org/markup-compatibility/2006">
    <mc:Choice Requires="x15">
      <x15ac:absPath xmlns:x15ac="http://schemas.microsoft.com/office/spreadsheetml/2010/11/ac" url="C:\Users\vivi_\Downloads\"/>
    </mc:Choice>
  </mc:AlternateContent>
  <xr:revisionPtr revIDLastSave="0" documentId="13_ncr:1_{977C306F-1993-446C-BF14-0451B3D283D8}" xr6:coauthVersionLast="47" xr6:coauthVersionMax="47" xr10:uidLastSave="{00000000-0000-0000-0000-000000000000}"/>
  <bookViews>
    <workbookView xWindow="-110" yWindow="-110" windowWidth="19420" windowHeight="10300" tabRatio="868" firstSheet="1" activeTab="5" xr2:uid="{00000000-000D-0000-FFFF-FFFF00000000}"/>
  </bookViews>
  <sheets>
    <sheet name="Índice CLP + ODS e ESG" sheetId="11" r:id="rId1"/>
    <sheet name="Auxiliar" sheetId="26" r:id="rId2"/>
    <sheet name="Base de dados normalizados " sheetId="1" r:id="rId3"/>
    <sheet name="Lista para conferência" sheetId="28" r:id="rId4"/>
    <sheet name="Ranking ESG" sheetId="12" r:id="rId5"/>
    <sheet name="Ranking ODS" sheetId="27" r:id="rId6"/>
  </sheets>
  <definedNames>
    <definedName name="_xlnm._FilterDatabase" localSheetId="1" hidden="1">Auxiliar!$W$273:$W$2675</definedName>
    <definedName name="_xlnm._FilterDatabase" localSheetId="2" hidden="1">'Base de dados normalizados '!$A$1:$AA$2701</definedName>
    <definedName name="_xlnm._FilterDatabase" localSheetId="5" hidden="1">'Ranking ODS'!$A$2:$EO$29</definedName>
    <definedName name="SEALL">'Índice CLP + ODS e ESG'!$B$2:$H$111</definedName>
    <definedName name="TABELA">'Base de dados normalizados '!$A$1:$AA$2701</definedName>
    <definedName name="XUXU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6" l="1"/>
  <c r="A4" i="26"/>
  <c r="A5" i="26"/>
  <c r="A6" i="26"/>
  <c r="A7" i="26"/>
  <c r="A8" i="26"/>
  <c r="A9" i="26"/>
  <c r="A10" i="26"/>
  <c r="A11" i="26"/>
  <c r="A12" i="26"/>
  <c r="A13" i="26"/>
  <c r="A14" i="26"/>
  <c r="A15" i="26"/>
  <c r="A16" i="26"/>
  <c r="A17" i="26"/>
  <c r="A18" i="26"/>
  <c r="A19" i="26"/>
  <c r="A20" i="26"/>
  <c r="A21" i="26"/>
  <c r="A22" i="26"/>
  <c r="A23" i="26"/>
  <c r="A24" i="26"/>
  <c r="A25" i="26"/>
  <c r="A26" i="26"/>
  <c r="A27" i="26"/>
  <c r="A28" i="26"/>
  <c r="A29" i="26"/>
  <c r="A30" i="26"/>
  <c r="A31" i="26"/>
  <c r="A32" i="26"/>
  <c r="A33" i="26"/>
  <c r="A34" i="26"/>
  <c r="A35" i="26"/>
  <c r="A36" i="26"/>
  <c r="A37" i="26"/>
  <c r="A38" i="26"/>
  <c r="A39" i="26"/>
  <c r="A40" i="26"/>
  <c r="A41" i="26"/>
  <c r="A42" i="26"/>
  <c r="A43" i="26"/>
  <c r="A44" i="26"/>
  <c r="A45" i="26"/>
  <c r="A46" i="26"/>
  <c r="A47" i="26"/>
  <c r="A48" i="26"/>
  <c r="A49" i="26"/>
  <c r="A50" i="26"/>
  <c r="A51" i="26"/>
  <c r="A52" i="26"/>
  <c r="A53" i="26"/>
  <c r="A54" i="26"/>
  <c r="A55" i="26"/>
  <c r="A56" i="26"/>
  <c r="A57" i="26"/>
  <c r="A58" i="26"/>
  <c r="A59" i="26"/>
  <c r="A60" i="26"/>
  <c r="A61" i="26"/>
  <c r="A62" i="26"/>
  <c r="A63" i="26"/>
  <c r="A64" i="26"/>
  <c r="A65" i="26"/>
  <c r="A66" i="26"/>
  <c r="A67" i="26"/>
  <c r="A68" i="26"/>
  <c r="A69" i="26"/>
  <c r="A70" i="26"/>
  <c r="A71" i="26"/>
  <c r="A72" i="26"/>
  <c r="A73" i="26"/>
  <c r="A74" i="26"/>
  <c r="A75" i="26"/>
  <c r="A76" i="26"/>
  <c r="A77" i="26"/>
  <c r="A78" i="26"/>
  <c r="A79" i="26"/>
  <c r="A80" i="26"/>
  <c r="A81" i="26"/>
  <c r="A82" i="26"/>
  <c r="A83" i="26"/>
  <c r="A84" i="26"/>
  <c r="A85" i="26"/>
  <c r="A86" i="26"/>
  <c r="A87" i="26"/>
  <c r="A88" i="26"/>
  <c r="A89" i="26"/>
  <c r="A90" i="26"/>
  <c r="A91" i="26"/>
  <c r="A92" i="26"/>
  <c r="A93" i="26"/>
  <c r="A94" i="26"/>
  <c r="A95" i="26"/>
  <c r="A96" i="26"/>
  <c r="A97" i="26"/>
  <c r="A98" i="26"/>
  <c r="A99" i="26"/>
  <c r="A100" i="26"/>
  <c r="A101" i="26"/>
  <c r="A102" i="26"/>
  <c r="A103" i="26"/>
  <c r="A104" i="26"/>
  <c r="A105" i="26"/>
  <c r="A106" i="26"/>
  <c r="A107" i="26"/>
  <c r="A108" i="26"/>
  <c r="A109" i="26"/>
  <c r="A110" i="26"/>
  <c r="A111" i="26"/>
  <c r="A112" i="26"/>
  <c r="A113" i="26"/>
  <c r="A114" i="26"/>
  <c r="A115" i="26"/>
  <c r="A116" i="26"/>
  <c r="A117" i="26"/>
  <c r="A118" i="26"/>
  <c r="A119" i="26"/>
  <c r="A120" i="26"/>
  <c r="A121" i="26"/>
  <c r="A122" i="26"/>
  <c r="A123" i="26"/>
  <c r="A124" i="26"/>
  <c r="A125" i="26"/>
  <c r="A126" i="26"/>
  <c r="A127" i="26"/>
  <c r="A128" i="26"/>
  <c r="A129" i="26"/>
  <c r="A130" i="26"/>
  <c r="A131" i="26"/>
  <c r="A132" i="26"/>
  <c r="A133" i="26"/>
  <c r="A134" i="26"/>
  <c r="A135" i="26"/>
  <c r="A136" i="26"/>
  <c r="A137" i="26"/>
  <c r="A138" i="26"/>
  <c r="A139" i="26"/>
  <c r="A140" i="26"/>
  <c r="A141" i="26"/>
  <c r="A142" i="26"/>
  <c r="A143" i="26"/>
  <c r="A144" i="26"/>
  <c r="A145" i="26"/>
  <c r="A146" i="26"/>
  <c r="A147" i="26"/>
  <c r="A148" i="26"/>
  <c r="A149" i="26"/>
  <c r="A150" i="26"/>
  <c r="A151" i="26"/>
  <c r="A152" i="26"/>
  <c r="A153" i="26"/>
  <c r="A154" i="26"/>
  <c r="A155" i="26"/>
  <c r="A156" i="26"/>
  <c r="A157" i="26"/>
  <c r="A158" i="26"/>
  <c r="A159" i="26"/>
  <c r="A160" i="26"/>
  <c r="A161" i="26"/>
  <c r="A162" i="26"/>
  <c r="A163" i="26"/>
  <c r="A164" i="26"/>
  <c r="A165" i="26"/>
  <c r="A166" i="26"/>
  <c r="A167" i="26"/>
  <c r="A168" i="26"/>
  <c r="A169" i="26"/>
  <c r="A170" i="26"/>
  <c r="A171" i="26"/>
  <c r="A172" i="26"/>
  <c r="A173" i="26"/>
  <c r="A174" i="26"/>
  <c r="A175" i="26"/>
  <c r="A176" i="26"/>
  <c r="A177" i="26"/>
  <c r="A178" i="26"/>
  <c r="A179" i="26"/>
  <c r="A180" i="26"/>
  <c r="A181" i="26"/>
  <c r="A182" i="26"/>
  <c r="A183" i="26"/>
  <c r="A184" i="26"/>
  <c r="A185" i="26"/>
  <c r="A186" i="26"/>
  <c r="A187" i="26"/>
  <c r="A188" i="26"/>
  <c r="A189" i="26"/>
  <c r="A190" i="26"/>
  <c r="A191" i="26"/>
  <c r="A192" i="26"/>
  <c r="A193" i="26"/>
  <c r="A194" i="26"/>
  <c r="A195" i="26"/>
  <c r="A196" i="26"/>
  <c r="A197" i="26"/>
  <c r="A198" i="26"/>
  <c r="A199" i="26"/>
  <c r="A200" i="26"/>
  <c r="A201" i="26"/>
  <c r="A202" i="26"/>
  <c r="A203" i="26"/>
  <c r="A204" i="26"/>
  <c r="A205" i="26"/>
  <c r="A206" i="26"/>
  <c r="A207" i="26"/>
  <c r="A208" i="26"/>
  <c r="A209" i="26"/>
  <c r="A210" i="26"/>
  <c r="A211" i="26"/>
  <c r="A212" i="26"/>
  <c r="A213" i="26"/>
  <c r="A214" i="26"/>
  <c r="A215" i="26"/>
  <c r="A216" i="26"/>
  <c r="A217" i="26"/>
  <c r="A218" i="26"/>
  <c r="A219" i="26"/>
  <c r="A220" i="26"/>
  <c r="A221" i="26"/>
  <c r="A222" i="26"/>
  <c r="A223" i="26"/>
  <c r="A224" i="26"/>
  <c r="A225" i="26"/>
  <c r="A226" i="26"/>
  <c r="A227" i="26"/>
  <c r="A228" i="26"/>
  <c r="A229" i="26"/>
  <c r="A230" i="26"/>
  <c r="A231" i="26"/>
  <c r="A232" i="26"/>
  <c r="A233" i="26"/>
  <c r="A234" i="26"/>
  <c r="A235" i="26"/>
  <c r="A236" i="26"/>
  <c r="A237" i="26"/>
  <c r="A238" i="26"/>
  <c r="A239" i="26"/>
  <c r="A240" i="26"/>
  <c r="A241" i="26"/>
  <c r="A242" i="26"/>
  <c r="A243" i="26"/>
  <c r="A244" i="26"/>
  <c r="A245" i="26"/>
  <c r="A246" i="26"/>
  <c r="A247" i="26"/>
  <c r="A248" i="26"/>
  <c r="A249" i="26"/>
  <c r="A250" i="26"/>
  <c r="A251" i="26"/>
  <c r="A252" i="26"/>
  <c r="A253" i="26"/>
  <c r="A254" i="26"/>
  <c r="A255" i="26"/>
  <c r="A256" i="26"/>
  <c r="A257" i="26"/>
  <c r="A258" i="26"/>
  <c r="A259" i="26"/>
  <c r="A260" i="26"/>
  <c r="A261" i="26"/>
  <c r="A262" i="26"/>
  <c r="A263" i="26"/>
  <c r="A264" i="26"/>
  <c r="A265" i="26"/>
  <c r="A266" i="26"/>
  <c r="A267" i="26"/>
  <c r="A268" i="26"/>
  <c r="A269" i="26"/>
  <c r="A270" i="26"/>
  <c r="A271" i="26"/>
  <c r="A272" i="26"/>
  <c r="A273" i="26"/>
  <c r="A274" i="26"/>
  <c r="A275" i="26"/>
  <c r="A276" i="26"/>
  <c r="A277" i="26"/>
  <c r="A278" i="26"/>
  <c r="A279" i="26"/>
  <c r="A280" i="26"/>
  <c r="A281" i="26"/>
  <c r="A282" i="26"/>
  <c r="A283" i="26"/>
  <c r="A284" i="26"/>
  <c r="A285" i="26"/>
  <c r="A286" i="26"/>
  <c r="A287" i="26"/>
  <c r="A288" i="26"/>
  <c r="A289" i="26"/>
  <c r="A290" i="26"/>
  <c r="A291" i="26"/>
  <c r="A292" i="26"/>
  <c r="A293" i="26"/>
  <c r="A294" i="26"/>
  <c r="A295" i="26"/>
  <c r="A296" i="26"/>
  <c r="A297" i="26"/>
  <c r="A298" i="26"/>
  <c r="A299" i="26"/>
  <c r="A300" i="26"/>
  <c r="A301" i="26"/>
  <c r="A302" i="26"/>
  <c r="A303" i="26"/>
  <c r="A304" i="26"/>
  <c r="A305" i="26"/>
  <c r="A306" i="26"/>
  <c r="A307" i="26"/>
  <c r="A308" i="26"/>
  <c r="A309" i="26"/>
  <c r="A310" i="26"/>
  <c r="A311" i="26"/>
  <c r="A312" i="26"/>
  <c r="A313" i="26"/>
  <c r="A314" i="26"/>
  <c r="A315" i="26"/>
  <c r="A316" i="26"/>
  <c r="A317" i="26"/>
  <c r="A318" i="26"/>
  <c r="A319" i="26"/>
  <c r="A320" i="26"/>
  <c r="A321" i="26"/>
  <c r="A322" i="26"/>
  <c r="A323" i="26"/>
  <c r="A324" i="26"/>
  <c r="A325" i="26"/>
  <c r="A326" i="26"/>
  <c r="A327" i="26"/>
  <c r="A328" i="26"/>
  <c r="A329" i="26"/>
  <c r="A330" i="26"/>
  <c r="A331" i="26"/>
  <c r="A332" i="26"/>
  <c r="A333" i="26"/>
  <c r="A334" i="26"/>
  <c r="A335" i="26"/>
  <c r="A336" i="26"/>
  <c r="A337" i="26"/>
  <c r="A338" i="26"/>
  <c r="A339" i="26"/>
  <c r="A340" i="26"/>
  <c r="A341" i="26"/>
  <c r="A342" i="26"/>
  <c r="A343" i="26"/>
  <c r="A344" i="26"/>
  <c r="A345" i="26"/>
  <c r="A346" i="26"/>
  <c r="A347" i="26"/>
  <c r="A348" i="26"/>
  <c r="A349" i="26"/>
  <c r="A350" i="26"/>
  <c r="A351" i="26"/>
  <c r="A352" i="26"/>
  <c r="A353" i="26"/>
  <c r="A354" i="26"/>
  <c r="A355" i="26"/>
  <c r="A356" i="26"/>
  <c r="A357" i="26"/>
  <c r="A358" i="26"/>
  <c r="A359" i="26"/>
  <c r="A360" i="26"/>
  <c r="A361" i="26"/>
  <c r="A362" i="26"/>
  <c r="A363" i="26"/>
  <c r="A364" i="26"/>
  <c r="A365" i="26"/>
  <c r="A366" i="26"/>
  <c r="A367" i="26"/>
  <c r="A368" i="26"/>
  <c r="A369" i="26"/>
  <c r="A370" i="26"/>
  <c r="A371" i="26"/>
  <c r="A372" i="26"/>
  <c r="A373" i="26"/>
  <c r="A374" i="26"/>
  <c r="A375" i="26"/>
  <c r="A376" i="26"/>
  <c r="A377" i="26"/>
  <c r="A378" i="26"/>
  <c r="A379" i="26"/>
  <c r="A380" i="26"/>
  <c r="A381" i="26"/>
  <c r="A382" i="26"/>
  <c r="A383" i="26"/>
  <c r="A384" i="26"/>
  <c r="A385" i="26"/>
  <c r="A386" i="26"/>
  <c r="A387" i="26"/>
  <c r="A388" i="26"/>
  <c r="A389" i="26"/>
  <c r="A390" i="26"/>
  <c r="A391" i="26"/>
  <c r="A392" i="26"/>
  <c r="A393" i="26"/>
  <c r="A394" i="26"/>
  <c r="A395" i="26"/>
  <c r="A396" i="26"/>
  <c r="A397" i="26"/>
  <c r="A398" i="26"/>
  <c r="A399" i="26"/>
  <c r="A400" i="26"/>
  <c r="A401" i="26"/>
  <c r="A402" i="26"/>
  <c r="A403" i="26"/>
  <c r="A404" i="26"/>
  <c r="A405" i="26"/>
  <c r="A406" i="26"/>
  <c r="A407" i="26"/>
  <c r="A408" i="26"/>
  <c r="A409" i="26"/>
  <c r="A410" i="26"/>
  <c r="A411" i="26"/>
  <c r="A412" i="26"/>
  <c r="A413" i="26"/>
  <c r="A414" i="26"/>
  <c r="A415" i="26"/>
  <c r="A416" i="26"/>
  <c r="A417" i="26"/>
  <c r="A418" i="26"/>
  <c r="A419" i="26"/>
  <c r="A420" i="26"/>
  <c r="A421" i="26"/>
  <c r="A422" i="26"/>
  <c r="A423" i="26"/>
  <c r="A424" i="26"/>
  <c r="A425" i="26"/>
  <c r="A426" i="26"/>
  <c r="A427" i="26"/>
  <c r="A428" i="26"/>
  <c r="A429" i="26"/>
  <c r="A430" i="26"/>
  <c r="A431" i="26"/>
  <c r="A432" i="26"/>
  <c r="A433" i="26"/>
  <c r="A434" i="26"/>
  <c r="A435" i="26"/>
  <c r="A436" i="26"/>
  <c r="A437" i="26"/>
  <c r="A438" i="26"/>
  <c r="A439" i="26"/>
  <c r="A440" i="26"/>
  <c r="A441" i="26"/>
  <c r="A442" i="26"/>
  <c r="A443" i="26"/>
  <c r="A444" i="26"/>
  <c r="A445" i="26"/>
  <c r="A446" i="26"/>
  <c r="A447" i="26"/>
  <c r="A448" i="26"/>
  <c r="A449" i="26"/>
  <c r="A450" i="26"/>
  <c r="A451" i="26"/>
  <c r="A452" i="26"/>
  <c r="A453" i="26"/>
  <c r="A454" i="26"/>
  <c r="A455" i="26"/>
  <c r="A456" i="26"/>
  <c r="A457" i="26"/>
  <c r="A458" i="26"/>
  <c r="A459" i="26"/>
  <c r="A460" i="26"/>
  <c r="A461" i="26"/>
  <c r="A462" i="26"/>
  <c r="A463" i="26"/>
  <c r="A464" i="26"/>
  <c r="A465" i="26"/>
  <c r="A466" i="26"/>
  <c r="A467" i="26"/>
  <c r="A468" i="26"/>
  <c r="A469" i="26"/>
  <c r="A470" i="26"/>
  <c r="A471" i="26"/>
  <c r="A472" i="26"/>
  <c r="A473" i="26"/>
  <c r="A474" i="26"/>
  <c r="A475" i="26"/>
  <c r="A476" i="26"/>
  <c r="A477" i="26"/>
  <c r="A478" i="26"/>
  <c r="A479" i="26"/>
  <c r="A480" i="26"/>
  <c r="A481" i="26"/>
  <c r="A482" i="26"/>
  <c r="A483" i="26"/>
  <c r="A484" i="26"/>
  <c r="A485" i="26"/>
  <c r="A486" i="26"/>
  <c r="A487" i="26"/>
  <c r="A488" i="26"/>
  <c r="A489" i="26"/>
  <c r="A490" i="26"/>
  <c r="A491" i="26"/>
  <c r="A492" i="26"/>
  <c r="A493" i="26"/>
  <c r="A494" i="26"/>
  <c r="A495" i="26"/>
  <c r="A496" i="26"/>
  <c r="A497" i="26"/>
  <c r="A498" i="26"/>
  <c r="A499" i="26"/>
  <c r="A500" i="26"/>
  <c r="A501" i="26"/>
  <c r="A502" i="26"/>
  <c r="A503" i="26"/>
  <c r="A504" i="26"/>
  <c r="A505" i="26"/>
  <c r="A506" i="26"/>
  <c r="A507" i="26"/>
  <c r="A508" i="26"/>
  <c r="A509" i="26"/>
  <c r="A510" i="26"/>
  <c r="A511" i="26"/>
  <c r="A512" i="26"/>
  <c r="A513" i="26"/>
  <c r="A514" i="26"/>
  <c r="A515" i="26"/>
  <c r="A516" i="26"/>
  <c r="A517" i="26"/>
  <c r="A518" i="26"/>
  <c r="A519" i="26"/>
  <c r="A520" i="26"/>
  <c r="A521" i="26"/>
  <c r="A522" i="26"/>
  <c r="A523" i="26"/>
  <c r="A524" i="26"/>
  <c r="A525" i="26"/>
  <c r="A526" i="26"/>
  <c r="A527" i="26"/>
  <c r="A528" i="26"/>
  <c r="A529" i="26"/>
  <c r="A530" i="26"/>
  <c r="A531" i="26"/>
  <c r="A532" i="26"/>
  <c r="A533" i="26"/>
  <c r="A534" i="26"/>
  <c r="A535" i="26"/>
  <c r="A536" i="26"/>
  <c r="A537" i="26"/>
  <c r="A538" i="26"/>
  <c r="A539" i="26"/>
  <c r="A540" i="26"/>
  <c r="A541" i="26"/>
  <c r="A542" i="26"/>
  <c r="A543" i="26"/>
  <c r="A544" i="26"/>
  <c r="A545" i="26"/>
  <c r="A546" i="26"/>
  <c r="A547" i="26"/>
  <c r="A548" i="26"/>
  <c r="A549" i="26"/>
  <c r="A550" i="26"/>
  <c r="A551" i="26"/>
  <c r="A552" i="26"/>
  <c r="A553" i="26"/>
  <c r="A554" i="26"/>
  <c r="A555" i="26"/>
  <c r="A556" i="26"/>
  <c r="A557" i="26"/>
  <c r="A558" i="26"/>
  <c r="A559" i="26"/>
  <c r="A560" i="26"/>
  <c r="A561" i="26"/>
  <c r="A562" i="26"/>
  <c r="A563" i="26"/>
  <c r="A564" i="26"/>
  <c r="A565" i="26"/>
  <c r="A566" i="26"/>
  <c r="A567" i="26"/>
  <c r="A568" i="26"/>
  <c r="A569" i="26"/>
  <c r="A570" i="26"/>
  <c r="A571" i="26"/>
  <c r="A572" i="26"/>
  <c r="A573" i="26"/>
  <c r="A574" i="26"/>
  <c r="A575" i="26"/>
  <c r="A576" i="26"/>
  <c r="A577" i="26"/>
  <c r="A578" i="26"/>
  <c r="A579" i="26"/>
  <c r="A580" i="26"/>
  <c r="A581" i="26"/>
  <c r="A582" i="26"/>
  <c r="A583" i="26"/>
  <c r="A584" i="26"/>
  <c r="A585" i="26"/>
  <c r="A586" i="26"/>
  <c r="A587" i="26"/>
  <c r="A588" i="26"/>
  <c r="A589" i="26"/>
  <c r="A590" i="26"/>
  <c r="A591" i="26"/>
  <c r="A592" i="26"/>
  <c r="A593" i="26"/>
  <c r="A594" i="26"/>
  <c r="A595" i="26"/>
  <c r="A596" i="26"/>
  <c r="A597" i="26"/>
  <c r="A598" i="26"/>
  <c r="A599" i="26"/>
  <c r="A600" i="26"/>
  <c r="A601" i="26"/>
  <c r="A602" i="26"/>
  <c r="A603" i="26"/>
  <c r="A604" i="26"/>
  <c r="A605" i="26"/>
  <c r="A606" i="26"/>
  <c r="A607" i="26"/>
  <c r="A608" i="26"/>
  <c r="A609" i="26"/>
  <c r="A610" i="26"/>
  <c r="A611" i="26"/>
  <c r="A612" i="26"/>
  <c r="A613" i="26"/>
  <c r="A614" i="26"/>
  <c r="A615" i="26"/>
  <c r="A616" i="26"/>
  <c r="A617" i="26"/>
  <c r="A618" i="26"/>
  <c r="A619" i="26"/>
  <c r="A620" i="26"/>
  <c r="A621" i="26"/>
  <c r="A622" i="26"/>
  <c r="A623" i="26"/>
  <c r="A624" i="26"/>
  <c r="A625" i="26"/>
  <c r="A626" i="26"/>
  <c r="A627" i="26"/>
  <c r="A628" i="26"/>
  <c r="A629" i="26"/>
  <c r="A630" i="26"/>
  <c r="A631" i="26"/>
  <c r="A632" i="26"/>
  <c r="A633" i="26"/>
  <c r="A634" i="26"/>
  <c r="A635" i="26"/>
  <c r="A636" i="26"/>
  <c r="A637" i="26"/>
  <c r="A638" i="26"/>
  <c r="A639" i="26"/>
  <c r="A640" i="26"/>
  <c r="A641" i="26"/>
  <c r="A642" i="26"/>
  <c r="A643" i="26"/>
  <c r="A644" i="26"/>
  <c r="A645" i="26"/>
  <c r="A646" i="26"/>
  <c r="A647" i="26"/>
  <c r="A648" i="26"/>
  <c r="A649" i="26"/>
  <c r="A650" i="26"/>
  <c r="A651" i="26"/>
  <c r="A652" i="26"/>
  <c r="A653" i="26"/>
  <c r="A654" i="26"/>
  <c r="A655" i="26"/>
  <c r="A656" i="26"/>
  <c r="A657" i="26"/>
  <c r="A658" i="26"/>
  <c r="A659" i="26"/>
  <c r="A660" i="26"/>
  <c r="A661" i="26"/>
  <c r="A662" i="26"/>
  <c r="A663" i="26"/>
  <c r="A664" i="26"/>
  <c r="A665" i="26"/>
  <c r="A666" i="26"/>
  <c r="A667" i="26"/>
  <c r="A668" i="26"/>
  <c r="A669" i="26"/>
  <c r="A670" i="26"/>
  <c r="A671" i="26"/>
  <c r="A672" i="26"/>
  <c r="A673" i="26"/>
  <c r="A674" i="26"/>
  <c r="A675" i="26"/>
  <c r="A676" i="26"/>
  <c r="A677" i="26"/>
  <c r="A678" i="26"/>
  <c r="A679" i="26"/>
  <c r="A680" i="26"/>
  <c r="A681" i="26"/>
  <c r="A682" i="26"/>
  <c r="A683" i="26"/>
  <c r="A684" i="26"/>
  <c r="A685" i="26"/>
  <c r="A686" i="26"/>
  <c r="A687" i="26"/>
  <c r="A688" i="26"/>
  <c r="A689" i="26"/>
  <c r="A690" i="26"/>
  <c r="A691" i="26"/>
  <c r="A692" i="26"/>
  <c r="A693" i="26"/>
  <c r="A694" i="26"/>
  <c r="A695" i="26"/>
  <c r="A696" i="26"/>
  <c r="A697" i="26"/>
  <c r="A698" i="26"/>
  <c r="A699" i="26"/>
  <c r="A700" i="26"/>
  <c r="A701" i="26"/>
  <c r="A702" i="26"/>
  <c r="A703" i="26"/>
  <c r="A704" i="26"/>
  <c r="A705" i="26"/>
  <c r="A706" i="26"/>
  <c r="A707" i="26"/>
  <c r="A708" i="26"/>
  <c r="A709" i="26"/>
  <c r="A710" i="26"/>
  <c r="A711" i="26"/>
  <c r="A712" i="26"/>
  <c r="A713" i="26"/>
  <c r="A714" i="26"/>
  <c r="A715" i="26"/>
  <c r="A716" i="26"/>
  <c r="A717" i="26"/>
  <c r="A718" i="26"/>
  <c r="A719" i="26"/>
  <c r="A720" i="26"/>
  <c r="A721" i="26"/>
  <c r="A722" i="26"/>
  <c r="A723" i="26"/>
  <c r="A724" i="26"/>
  <c r="A725" i="26"/>
  <c r="A726" i="26"/>
  <c r="A727" i="26"/>
  <c r="A728" i="26"/>
  <c r="A729" i="26"/>
  <c r="A730" i="26"/>
  <c r="A731" i="26"/>
  <c r="A732" i="26"/>
  <c r="A733" i="26"/>
  <c r="A734" i="26"/>
  <c r="A735" i="26"/>
  <c r="A736" i="26"/>
  <c r="A737" i="26"/>
  <c r="A738" i="26"/>
  <c r="A739" i="26"/>
  <c r="A740" i="26"/>
  <c r="A741" i="26"/>
  <c r="A742" i="26"/>
  <c r="A743" i="26"/>
  <c r="A744" i="26"/>
  <c r="A745" i="26"/>
  <c r="A746" i="26"/>
  <c r="A747" i="26"/>
  <c r="A748" i="26"/>
  <c r="A749" i="26"/>
  <c r="A750" i="26"/>
  <c r="A751" i="26"/>
  <c r="A752" i="26"/>
  <c r="A753" i="26"/>
  <c r="A754" i="26"/>
  <c r="A755" i="26"/>
  <c r="A756" i="26"/>
  <c r="A757" i="26"/>
  <c r="A758" i="26"/>
  <c r="A759" i="26"/>
  <c r="A760" i="26"/>
  <c r="A761" i="26"/>
  <c r="A762" i="26"/>
  <c r="A763" i="26"/>
  <c r="A764" i="26"/>
  <c r="A765" i="26"/>
  <c r="A766" i="26"/>
  <c r="A767" i="26"/>
  <c r="A768" i="26"/>
  <c r="A769" i="26"/>
  <c r="A770" i="26"/>
  <c r="A771" i="26"/>
  <c r="A772" i="26"/>
  <c r="A773" i="26"/>
  <c r="A774" i="26"/>
  <c r="A775" i="26"/>
  <c r="A776" i="26"/>
  <c r="A777" i="26"/>
  <c r="A778" i="26"/>
  <c r="A779" i="26"/>
  <c r="A780" i="26"/>
  <c r="A781" i="26"/>
  <c r="A782" i="26"/>
  <c r="A783" i="26"/>
  <c r="A784" i="26"/>
  <c r="A785" i="26"/>
  <c r="A786" i="26"/>
  <c r="A787" i="26"/>
  <c r="A788" i="26"/>
  <c r="A789" i="26"/>
  <c r="A790" i="26"/>
  <c r="A791" i="26"/>
  <c r="A792" i="26"/>
  <c r="A793" i="26"/>
  <c r="A794" i="26"/>
  <c r="A795" i="26"/>
  <c r="A796" i="26"/>
  <c r="A797" i="26"/>
  <c r="A798" i="26"/>
  <c r="A799" i="26"/>
  <c r="A800" i="26"/>
  <c r="A801" i="26"/>
  <c r="A802" i="26"/>
  <c r="A803" i="26"/>
  <c r="A804" i="26"/>
  <c r="A805" i="26"/>
  <c r="A806" i="26"/>
  <c r="A807" i="26"/>
  <c r="A808" i="26"/>
  <c r="A809" i="26"/>
  <c r="A810" i="26"/>
  <c r="A811" i="26"/>
  <c r="A812" i="26"/>
  <c r="A813" i="26"/>
  <c r="A814" i="26"/>
  <c r="A815" i="26"/>
  <c r="A816" i="26"/>
  <c r="A817" i="26"/>
  <c r="A818" i="26"/>
  <c r="A819" i="26"/>
  <c r="A820" i="26"/>
  <c r="A821" i="26"/>
  <c r="A822" i="26"/>
  <c r="A823" i="26"/>
  <c r="A824" i="26"/>
  <c r="A825" i="26"/>
  <c r="A826" i="26"/>
  <c r="A827" i="26"/>
  <c r="A828" i="26"/>
  <c r="A829" i="26"/>
  <c r="A830" i="26"/>
  <c r="A831" i="26"/>
  <c r="A832" i="26"/>
  <c r="A833" i="26"/>
  <c r="A834" i="26"/>
  <c r="A835" i="26"/>
  <c r="A836" i="26"/>
  <c r="A837" i="26"/>
  <c r="A838" i="26"/>
  <c r="A839" i="26"/>
  <c r="A840" i="26"/>
  <c r="A841" i="26"/>
  <c r="A842" i="26"/>
  <c r="A843" i="26"/>
  <c r="A844" i="26"/>
  <c r="A845" i="26"/>
  <c r="A846" i="26"/>
  <c r="A847" i="26"/>
  <c r="A848" i="26"/>
  <c r="A849" i="26"/>
  <c r="A850" i="26"/>
  <c r="A851" i="26"/>
  <c r="A852" i="26"/>
  <c r="A853" i="26"/>
  <c r="A854" i="26"/>
  <c r="A855" i="26"/>
  <c r="A856" i="26"/>
  <c r="A857" i="26"/>
  <c r="A858" i="26"/>
  <c r="A859" i="26"/>
  <c r="A860" i="26"/>
  <c r="A861" i="26"/>
  <c r="A862" i="26"/>
  <c r="A863" i="26"/>
  <c r="A864" i="26"/>
  <c r="A865" i="26"/>
  <c r="A866" i="26"/>
  <c r="A867" i="26"/>
  <c r="A868" i="26"/>
  <c r="A869" i="26"/>
  <c r="A870" i="26"/>
  <c r="A871" i="26"/>
  <c r="A872" i="26"/>
  <c r="A873" i="26"/>
  <c r="A874" i="26"/>
  <c r="A875" i="26"/>
  <c r="A876" i="26"/>
  <c r="A877" i="26"/>
  <c r="A878" i="26"/>
  <c r="A879" i="26"/>
  <c r="A880" i="26"/>
  <c r="A881" i="26"/>
  <c r="A882" i="26"/>
  <c r="A883" i="26"/>
  <c r="A884" i="26"/>
  <c r="A885" i="26"/>
  <c r="A886" i="26"/>
  <c r="A887" i="26"/>
  <c r="A888" i="26"/>
  <c r="A889" i="26"/>
  <c r="A890" i="26"/>
  <c r="A891" i="26"/>
  <c r="A892" i="26"/>
  <c r="A893" i="26"/>
  <c r="A894" i="26"/>
  <c r="A895" i="26"/>
  <c r="A896" i="26"/>
  <c r="A897" i="26"/>
  <c r="A898" i="26"/>
  <c r="A899" i="26"/>
  <c r="A900" i="26"/>
  <c r="A901" i="26"/>
  <c r="A902" i="26"/>
  <c r="A903" i="26"/>
  <c r="A904" i="26"/>
  <c r="A905" i="26"/>
  <c r="A906" i="26"/>
  <c r="A907" i="26"/>
  <c r="A908" i="26"/>
  <c r="A909" i="26"/>
  <c r="A910" i="26"/>
  <c r="A911" i="26"/>
  <c r="A912" i="26"/>
  <c r="A913" i="26"/>
  <c r="A914" i="26"/>
  <c r="A915" i="26"/>
  <c r="A916" i="26"/>
  <c r="A917" i="26"/>
  <c r="A918" i="26"/>
  <c r="A919" i="26"/>
  <c r="A920" i="26"/>
  <c r="A921" i="26"/>
  <c r="A922" i="26"/>
  <c r="A923" i="26"/>
  <c r="A924" i="26"/>
  <c r="A925" i="26"/>
  <c r="A926" i="26"/>
  <c r="A927" i="26"/>
  <c r="A928" i="26"/>
  <c r="A929" i="26"/>
  <c r="A930" i="26"/>
  <c r="A931" i="26"/>
  <c r="A932" i="26"/>
  <c r="A933" i="26"/>
  <c r="A934" i="26"/>
  <c r="A935" i="26"/>
  <c r="A936" i="26"/>
  <c r="A937" i="26"/>
  <c r="A938" i="26"/>
  <c r="A939" i="26"/>
  <c r="A940" i="26"/>
  <c r="A941" i="26"/>
  <c r="A942" i="26"/>
  <c r="A943" i="26"/>
  <c r="A944" i="26"/>
  <c r="A945" i="26"/>
  <c r="A946" i="26"/>
  <c r="A947" i="26"/>
  <c r="A948" i="26"/>
  <c r="A949" i="26"/>
  <c r="A950" i="26"/>
  <c r="A951" i="26"/>
  <c r="A952" i="26"/>
  <c r="A953" i="26"/>
  <c r="A954" i="26"/>
  <c r="A955" i="26"/>
  <c r="A956" i="26"/>
  <c r="A957" i="26"/>
  <c r="A958" i="26"/>
  <c r="A959" i="26"/>
  <c r="A960" i="26"/>
  <c r="A961" i="26"/>
  <c r="A962" i="26"/>
  <c r="A963" i="26"/>
  <c r="A964" i="26"/>
  <c r="A965" i="26"/>
  <c r="A966" i="26"/>
  <c r="A967" i="26"/>
  <c r="A968" i="26"/>
  <c r="A969" i="26"/>
  <c r="A970" i="26"/>
  <c r="A971" i="26"/>
  <c r="A972" i="26"/>
  <c r="A973" i="26"/>
  <c r="A974" i="26"/>
  <c r="A975" i="26"/>
  <c r="A976" i="26"/>
  <c r="A977" i="26"/>
  <c r="A978" i="26"/>
  <c r="A979" i="26"/>
  <c r="A980" i="26"/>
  <c r="A981" i="26"/>
  <c r="A982" i="26"/>
  <c r="A983" i="26"/>
  <c r="A984" i="26"/>
  <c r="A985" i="26"/>
  <c r="A986" i="26"/>
  <c r="A987" i="26"/>
  <c r="A988" i="26"/>
  <c r="A989" i="26"/>
  <c r="A990" i="26"/>
  <c r="A991" i="26"/>
  <c r="A992" i="26"/>
  <c r="A993" i="26"/>
  <c r="A994" i="26"/>
  <c r="A995" i="26"/>
  <c r="A996" i="26"/>
  <c r="A997" i="26"/>
  <c r="A998" i="26"/>
  <c r="A999" i="26"/>
  <c r="A1000" i="26"/>
  <c r="A1001" i="26"/>
  <c r="A1002" i="26"/>
  <c r="A1003" i="26"/>
  <c r="A1004" i="26"/>
  <c r="A1005" i="26"/>
  <c r="A1006" i="26"/>
  <c r="A1007" i="26"/>
  <c r="A1008" i="26"/>
  <c r="A1009" i="26"/>
  <c r="A1010" i="26"/>
  <c r="A1011" i="26"/>
  <c r="A1012" i="26"/>
  <c r="A1013" i="26"/>
  <c r="A1014" i="26"/>
  <c r="A1015" i="26"/>
  <c r="A1016" i="26"/>
  <c r="A1017" i="26"/>
  <c r="A1018" i="26"/>
  <c r="A1019" i="26"/>
  <c r="A1020" i="26"/>
  <c r="A1021" i="26"/>
  <c r="A1022" i="26"/>
  <c r="A1023" i="26"/>
  <c r="A1024" i="26"/>
  <c r="A1025" i="26"/>
  <c r="A1026" i="26"/>
  <c r="A1027" i="26"/>
  <c r="A1028" i="26"/>
  <c r="A1029" i="26"/>
  <c r="A1030" i="26"/>
  <c r="A1031" i="26"/>
  <c r="A1032" i="26"/>
  <c r="A1033" i="26"/>
  <c r="A1034" i="26"/>
  <c r="A1035" i="26"/>
  <c r="A1036" i="26"/>
  <c r="A1037" i="26"/>
  <c r="A1038" i="26"/>
  <c r="A1039" i="26"/>
  <c r="A1040" i="26"/>
  <c r="A1041" i="26"/>
  <c r="A1042" i="26"/>
  <c r="A1043" i="26"/>
  <c r="A1044" i="26"/>
  <c r="A1045" i="26"/>
  <c r="A1046" i="26"/>
  <c r="A1047" i="26"/>
  <c r="A1048" i="26"/>
  <c r="A1049" i="26"/>
  <c r="A1050" i="26"/>
  <c r="A1051" i="26"/>
  <c r="A1052" i="26"/>
  <c r="A1053" i="26"/>
  <c r="A1054" i="26"/>
  <c r="A1055" i="26"/>
  <c r="A1056" i="26"/>
  <c r="A1057" i="26"/>
  <c r="A1058" i="26"/>
  <c r="A1059" i="26"/>
  <c r="A1060" i="26"/>
  <c r="A1061" i="26"/>
  <c r="A1062" i="26"/>
  <c r="A1063" i="26"/>
  <c r="A1064" i="26"/>
  <c r="A1065" i="26"/>
  <c r="A1066" i="26"/>
  <c r="A1067" i="26"/>
  <c r="A1068" i="26"/>
  <c r="A1069" i="26"/>
  <c r="A1070" i="26"/>
  <c r="A1071" i="26"/>
  <c r="A1072" i="26"/>
  <c r="A1073" i="26"/>
  <c r="A1074" i="26"/>
  <c r="A1075" i="26"/>
  <c r="A1076" i="26"/>
  <c r="A1077" i="26"/>
  <c r="A1078" i="26"/>
  <c r="A1079" i="26"/>
  <c r="A1080" i="26"/>
  <c r="A1081" i="26"/>
  <c r="A1082" i="26"/>
  <c r="A1083" i="26"/>
  <c r="A1084" i="26"/>
  <c r="A1085" i="26"/>
  <c r="A1086" i="26"/>
  <c r="A1087" i="26"/>
  <c r="A1088" i="26"/>
  <c r="A1089" i="26"/>
  <c r="A1090" i="26"/>
  <c r="A1091" i="26"/>
  <c r="A1092" i="26"/>
  <c r="A1093" i="26"/>
  <c r="A1094" i="26"/>
  <c r="A1095" i="26"/>
  <c r="A1096" i="26"/>
  <c r="A1097" i="26"/>
  <c r="A1098" i="26"/>
  <c r="A1099" i="26"/>
  <c r="A1100" i="26"/>
  <c r="A1101" i="26"/>
  <c r="A1102" i="26"/>
  <c r="A1103" i="26"/>
  <c r="A1104" i="26"/>
  <c r="A1105" i="26"/>
  <c r="A1106" i="26"/>
  <c r="A1107" i="26"/>
  <c r="A1108" i="26"/>
  <c r="A1109" i="26"/>
  <c r="A1110" i="26"/>
  <c r="A1111" i="26"/>
  <c r="A1112" i="26"/>
  <c r="A1113" i="26"/>
  <c r="A1114" i="26"/>
  <c r="A1115" i="26"/>
  <c r="A1116" i="26"/>
  <c r="A1117" i="26"/>
  <c r="A1118" i="26"/>
  <c r="A1119" i="26"/>
  <c r="A1120" i="26"/>
  <c r="A1121" i="26"/>
  <c r="A1122" i="26"/>
  <c r="A1123" i="26"/>
  <c r="A1124" i="26"/>
  <c r="A1125" i="26"/>
  <c r="A1126" i="26"/>
  <c r="A1127" i="26"/>
  <c r="A1128" i="26"/>
  <c r="A1129" i="26"/>
  <c r="A1130" i="26"/>
  <c r="A1131" i="26"/>
  <c r="A1132" i="26"/>
  <c r="A1133" i="26"/>
  <c r="A1134" i="26"/>
  <c r="A1135" i="26"/>
  <c r="A1136" i="26"/>
  <c r="A1137" i="26"/>
  <c r="A1138" i="26"/>
  <c r="A1139" i="26"/>
  <c r="A1140" i="26"/>
  <c r="A1141" i="26"/>
  <c r="A1142" i="26"/>
  <c r="A1143" i="26"/>
  <c r="A1144" i="26"/>
  <c r="A1145" i="26"/>
  <c r="A1146" i="26"/>
  <c r="A1147" i="26"/>
  <c r="A1148" i="26"/>
  <c r="A1149" i="26"/>
  <c r="A1150" i="26"/>
  <c r="A1151" i="26"/>
  <c r="A1152" i="26"/>
  <c r="A1153" i="26"/>
  <c r="A1154" i="26"/>
  <c r="A1155" i="26"/>
  <c r="A1156" i="26"/>
  <c r="A1157" i="26"/>
  <c r="A1158" i="26"/>
  <c r="A1159" i="26"/>
  <c r="A1160" i="26"/>
  <c r="A1161" i="26"/>
  <c r="A1162" i="26"/>
  <c r="A1163" i="26"/>
  <c r="A1164" i="26"/>
  <c r="A1165" i="26"/>
  <c r="A1166" i="26"/>
  <c r="A1167" i="26"/>
  <c r="A1168" i="26"/>
  <c r="A1169" i="26"/>
  <c r="A1170" i="26"/>
  <c r="A1171" i="26"/>
  <c r="A1172" i="26"/>
  <c r="A1173" i="26"/>
  <c r="A1174" i="26"/>
  <c r="A1175" i="26"/>
  <c r="A1176" i="26"/>
  <c r="A1177" i="26"/>
  <c r="A1178" i="26"/>
  <c r="A1179" i="26"/>
  <c r="A1180" i="26"/>
  <c r="A1181" i="26"/>
  <c r="A1182" i="26"/>
  <c r="A1183" i="26"/>
  <c r="A1184" i="26"/>
  <c r="A1185" i="26"/>
  <c r="A1186" i="26"/>
  <c r="A1187" i="26"/>
  <c r="A1188" i="26"/>
  <c r="A1189" i="26"/>
  <c r="A1190" i="26"/>
  <c r="A1191" i="26"/>
  <c r="A1192" i="26"/>
  <c r="A1193" i="26"/>
  <c r="A1194" i="26"/>
  <c r="A1195" i="26"/>
  <c r="A1196" i="26"/>
  <c r="A1197" i="26"/>
  <c r="A1198" i="26"/>
  <c r="A1199" i="26"/>
  <c r="A1200" i="26"/>
  <c r="A1201" i="26"/>
  <c r="A1202" i="26"/>
  <c r="A1203" i="26"/>
  <c r="A1204" i="26"/>
  <c r="A1205" i="26"/>
  <c r="A1206" i="26"/>
  <c r="A1207" i="26"/>
  <c r="A1208" i="26"/>
  <c r="A1209" i="26"/>
  <c r="A1210" i="26"/>
  <c r="A1211" i="26"/>
  <c r="A1212" i="26"/>
  <c r="A1213" i="26"/>
  <c r="A1214" i="26"/>
  <c r="A1215" i="26"/>
  <c r="A1216" i="26"/>
  <c r="A1217" i="26"/>
  <c r="A1218" i="26"/>
  <c r="A1219" i="26"/>
  <c r="A1220" i="26"/>
  <c r="A1221" i="26"/>
  <c r="A1222" i="26"/>
  <c r="A1223" i="26"/>
  <c r="A1224" i="26"/>
  <c r="A1225" i="26"/>
  <c r="A1226" i="26"/>
  <c r="A1227" i="26"/>
  <c r="A1228" i="26"/>
  <c r="A1229" i="26"/>
  <c r="A1230" i="26"/>
  <c r="A1231" i="26"/>
  <c r="A1232" i="26"/>
  <c r="A1233" i="26"/>
  <c r="A1234" i="26"/>
  <c r="A1235" i="26"/>
  <c r="A1236" i="26"/>
  <c r="A1237" i="26"/>
  <c r="A1238" i="26"/>
  <c r="A1239" i="26"/>
  <c r="A1240" i="26"/>
  <c r="A1241" i="26"/>
  <c r="A1242" i="26"/>
  <c r="A1243" i="26"/>
  <c r="A1244" i="26"/>
  <c r="A1245" i="26"/>
  <c r="A1246" i="26"/>
  <c r="A1247" i="26"/>
  <c r="A1248" i="26"/>
  <c r="A1249" i="26"/>
  <c r="A1250" i="26"/>
  <c r="A1251" i="26"/>
  <c r="A1252" i="26"/>
  <c r="A1253" i="26"/>
  <c r="A1254" i="26"/>
  <c r="A1255" i="26"/>
  <c r="A1256" i="26"/>
  <c r="A1257" i="26"/>
  <c r="A1258" i="26"/>
  <c r="A1259" i="26"/>
  <c r="A1260" i="26"/>
  <c r="A1261" i="26"/>
  <c r="A1262" i="26"/>
  <c r="A1263" i="26"/>
  <c r="A1264" i="26"/>
  <c r="A1265" i="26"/>
  <c r="A1266" i="26"/>
  <c r="A1267" i="26"/>
  <c r="A1268" i="26"/>
  <c r="A1269" i="26"/>
  <c r="A1270" i="26"/>
  <c r="A1271" i="26"/>
  <c r="A1272" i="26"/>
  <c r="A1273" i="26"/>
  <c r="A1274" i="26"/>
  <c r="A1275" i="26"/>
  <c r="A1276" i="26"/>
  <c r="A1277" i="26"/>
  <c r="A1278" i="26"/>
  <c r="A1279" i="26"/>
  <c r="A1280" i="26"/>
  <c r="A1281" i="26"/>
  <c r="A1282" i="26"/>
  <c r="A1283" i="26"/>
  <c r="A1284" i="26"/>
  <c r="A1285" i="26"/>
  <c r="A1286" i="26"/>
  <c r="A1287" i="26"/>
  <c r="A1288" i="26"/>
  <c r="A1289" i="26"/>
  <c r="A1290" i="26"/>
  <c r="A1291" i="26"/>
  <c r="A1292" i="26"/>
  <c r="A1293" i="26"/>
  <c r="A1294" i="26"/>
  <c r="A1295" i="26"/>
  <c r="A1296" i="26"/>
  <c r="A1297" i="26"/>
  <c r="A1298" i="26"/>
  <c r="A1299" i="26"/>
  <c r="A1300" i="26"/>
  <c r="A1301" i="26"/>
  <c r="A1302" i="26"/>
  <c r="A1303" i="26"/>
  <c r="A1304" i="26"/>
  <c r="A1305" i="26"/>
  <c r="A1306" i="26"/>
  <c r="A1307" i="26"/>
  <c r="A1308" i="26"/>
  <c r="A1309" i="26"/>
  <c r="A1310" i="26"/>
  <c r="A1311" i="26"/>
  <c r="A1312" i="26"/>
  <c r="A1313" i="26"/>
  <c r="A1314" i="26"/>
  <c r="A1315" i="26"/>
  <c r="A1316" i="26"/>
  <c r="A1317" i="26"/>
  <c r="A1318" i="26"/>
  <c r="A1319" i="26"/>
  <c r="A1320" i="26"/>
  <c r="A1321" i="26"/>
  <c r="A1322" i="26"/>
  <c r="A1323" i="26"/>
  <c r="A1324" i="26"/>
  <c r="A1325" i="26"/>
  <c r="A1326" i="26"/>
  <c r="A1327" i="26"/>
  <c r="A1328" i="26"/>
  <c r="A1329" i="26"/>
  <c r="A1330" i="26"/>
  <c r="A1331" i="26"/>
  <c r="A1332" i="26"/>
  <c r="A1333" i="26"/>
  <c r="A1334" i="26"/>
  <c r="A1335" i="26"/>
  <c r="A1336" i="26"/>
  <c r="A1337" i="26"/>
  <c r="A1338" i="26"/>
  <c r="A1339" i="26"/>
  <c r="A1340" i="26"/>
  <c r="A1341" i="26"/>
  <c r="A1342" i="26"/>
  <c r="A1343" i="26"/>
  <c r="A1344" i="26"/>
  <c r="A1345" i="26"/>
  <c r="A1346" i="26"/>
  <c r="A1347" i="26"/>
  <c r="A1348" i="26"/>
  <c r="A1349" i="26"/>
  <c r="A1350" i="26"/>
  <c r="A1351" i="26"/>
  <c r="A1352" i="26"/>
  <c r="A1353" i="26"/>
  <c r="A1354" i="26"/>
  <c r="A1355" i="26"/>
  <c r="A1356" i="26"/>
  <c r="A1357" i="26"/>
  <c r="A1358" i="26"/>
  <c r="A1359" i="26"/>
  <c r="A1360" i="26"/>
  <c r="A1361" i="26"/>
  <c r="A1362" i="26"/>
  <c r="A1363" i="26"/>
  <c r="A1364" i="26"/>
  <c r="A1365" i="26"/>
  <c r="A1366" i="26"/>
  <c r="A1367" i="26"/>
  <c r="A1368" i="26"/>
  <c r="A1369" i="26"/>
  <c r="A1370" i="26"/>
  <c r="A1371" i="26"/>
  <c r="A1372" i="26"/>
  <c r="A1373" i="26"/>
  <c r="A1374" i="26"/>
  <c r="A1375" i="26"/>
  <c r="A1376" i="26"/>
  <c r="A1377" i="26"/>
  <c r="A1378" i="26"/>
  <c r="A1379" i="26"/>
  <c r="A1380" i="26"/>
  <c r="A1381" i="26"/>
  <c r="A1382" i="26"/>
  <c r="A1383" i="26"/>
  <c r="A1384" i="26"/>
  <c r="A1385" i="26"/>
  <c r="A1386" i="26"/>
  <c r="A1387" i="26"/>
  <c r="A1388" i="26"/>
  <c r="A1389" i="26"/>
  <c r="A1390" i="26"/>
  <c r="A1391" i="26"/>
  <c r="A1392" i="26"/>
  <c r="A1393" i="26"/>
  <c r="A1394" i="26"/>
  <c r="A1395" i="26"/>
  <c r="A1396" i="26"/>
  <c r="A1397" i="26"/>
  <c r="A1398" i="26"/>
  <c r="A1399" i="26"/>
  <c r="A1400" i="26"/>
  <c r="A1401" i="26"/>
  <c r="A1402" i="26"/>
  <c r="A1403" i="26"/>
  <c r="A1404" i="26"/>
  <c r="A1405" i="26"/>
  <c r="A1406" i="26"/>
  <c r="A1407" i="26"/>
  <c r="A1408" i="26"/>
  <c r="A1409" i="26"/>
  <c r="A1410" i="26"/>
  <c r="A1411" i="26"/>
  <c r="A1412" i="26"/>
  <c r="A1413" i="26"/>
  <c r="A1414" i="26"/>
  <c r="A1415" i="26"/>
  <c r="A1416" i="26"/>
  <c r="A1417" i="26"/>
  <c r="A1418" i="26"/>
  <c r="A1419" i="26"/>
  <c r="A1420" i="26"/>
  <c r="A1421" i="26"/>
  <c r="A1422" i="26"/>
  <c r="A1423" i="26"/>
  <c r="A1424" i="26"/>
  <c r="A1425" i="26"/>
  <c r="A1426" i="26"/>
  <c r="A1427" i="26"/>
  <c r="A1428" i="26"/>
  <c r="A1429" i="26"/>
  <c r="A1430" i="26"/>
  <c r="A1431" i="26"/>
  <c r="A1432" i="26"/>
  <c r="A1433" i="26"/>
  <c r="A1434" i="26"/>
  <c r="A1435" i="26"/>
  <c r="A1436" i="26"/>
  <c r="A1437" i="26"/>
  <c r="A1438" i="26"/>
  <c r="A1439" i="26"/>
  <c r="A1440" i="26"/>
  <c r="A1441" i="26"/>
  <c r="A1442" i="26"/>
  <c r="A1443" i="26"/>
  <c r="A1444" i="26"/>
  <c r="A1445" i="26"/>
  <c r="A1446" i="26"/>
  <c r="A1447" i="26"/>
  <c r="A1448" i="26"/>
  <c r="A1449" i="26"/>
  <c r="A1450" i="26"/>
  <c r="A1451" i="26"/>
  <c r="A1452" i="26"/>
  <c r="A1453" i="26"/>
  <c r="A1454" i="26"/>
  <c r="A1455" i="26"/>
  <c r="A1456" i="26"/>
  <c r="A1457" i="26"/>
  <c r="A1458" i="26"/>
  <c r="A1459" i="26"/>
  <c r="A1460" i="26"/>
  <c r="A1461" i="26"/>
  <c r="A1462" i="26"/>
  <c r="A1463" i="26"/>
  <c r="A1464" i="26"/>
  <c r="A1465" i="26"/>
  <c r="A1466" i="26"/>
  <c r="A1467" i="26"/>
  <c r="A1468" i="26"/>
  <c r="A1469" i="26"/>
  <c r="A1470" i="26"/>
  <c r="A1471" i="26"/>
  <c r="A1472" i="26"/>
  <c r="A1473" i="26"/>
  <c r="A1474" i="26"/>
  <c r="A1475" i="26"/>
  <c r="A1476" i="26"/>
  <c r="A1477" i="26"/>
  <c r="A1478" i="26"/>
  <c r="A1479" i="26"/>
  <c r="A1480" i="26"/>
  <c r="A1481" i="26"/>
  <c r="A1482" i="26"/>
  <c r="A1483" i="26"/>
  <c r="A1484" i="26"/>
  <c r="A1485" i="26"/>
  <c r="A1486" i="26"/>
  <c r="A1487" i="26"/>
  <c r="A1488" i="26"/>
  <c r="A1489" i="26"/>
  <c r="A1490" i="26"/>
  <c r="A1491" i="26"/>
  <c r="A1492" i="26"/>
  <c r="A1493" i="26"/>
  <c r="A1494" i="26"/>
  <c r="A1495" i="26"/>
  <c r="A1496" i="26"/>
  <c r="A1497" i="26"/>
  <c r="A1498" i="26"/>
  <c r="A1499" i="26"/>
  <c r="A1500" i="26"/>
  <c r="A1501" i="26"/>
  <c r="A1502" i="26"/>
  <c r="A1503" i="26"/>
  <c r="A1504" i="26"/>
  <c r="A1505" i="26"/>
  <c r="A1506" i="26"/>
  <c r="A1507" i="26"/>
  <c r="A1508" i="26"/>
  <c r="A1509" i="26"/>
  <c r="A1510" i="26"/>
  <c r="A1511" i="26"/>
  <c r="A1512" i="26"/>
  <c r="A1513" i="26"/>
  <c r="A1514" i="26"/>
  <c r="A1515" i="26"/>
  <c r="A1516" i="26"/>
  <c r="A1517" i="26"/>
  <c r="A1518" i="26"/>
  <c r="A1519" i="26"/>
  <c r="A1520" i="26"/>
  <c r="A1521" i="26"/>
  <c r="A1522" i="26"/>
  <c r="A1523" i="26"/>
  <c r="A1524" i="26"/>
  <c r="A1525" i="26"/>
  <c r="A1526" i="26"/>
  <c r="A1527" i="26"/>
  <c r="A1528" i="26"/>
  <c r="A1529" i="26"/>
  <c r="A1530" i="26"/>
  <c r="A1531" i="26"/>
  <c r="A1532" i="26"/>
  <c r="A1533" i="26"/>
  <c r="A1534" i="26"/>
  <c r="A1535" i="26"/>
  <c r="A1536" i="26"/>
  <c r="A1537" i="26"/>
  <c r="A1538" i="26"/>
  <c r="A1539" i="26"/>
  <c r="A1540" i="26"/>
  <c r="A1541" i="26"/>
  <c r="A1542" i="26"/>
  <c r="A1543" i="26"/>
  <c r="A1544" i="26"/>
  <c r="A1545" i="26"/>
  <c r="A1546" i="26"/>
  <c r="A1547" i="26"/>
  <c r="A1548" i="26"/>
  <c r="A1549" i="26"/>
  <c r="A1550" i="26"/>
  <c r="A1551" i="26"/>
  <c r="A1552" i="26"/>
  <c r="A1553" i="26"/>
  <c r="A1554" i="26"/>
  <c r="A1555" i="26"/>
  <c r="A1556" i="26"/>
  <c r="A1557" i="26"/>
  <c r="A1558" i="26"/>
  <c r="A1559" i="26"/>
  <c r="A1560" i="26"/>
  <c r="A1561" i="26"/>
  <c r="A1562" i="26"/>
  <c r="A1563" i="26"/>
  <c r="A1564" i="26"/>
  <c r="A1565" i="26"/>
  <c r="A1566" i="26"/>
  <c r="A1567" i="26"/>
  <c r="A1568" i="26"/>
  <c r="A1569" i="26"/>
  <c r="A1570" i="26"/>
  <c r="A1571" i="26"/>
  <c r="A1572" i="26"/>
  <c r="A1573" i="26"/>
  <c r="A1574" i="26"/>
  <c r="A1575" i="26"/>
  <c r="A1576" i="26"/>
  <c r="A1577" i="26"/>
  <c r="A1578" i="26"/>
  <c r="A1579" i="26"/>
  <c r="A1580" i="26"/>
  <c r="A1581" i="26"/>
  <c r="A1582" i="26"/>
  <c r="A1583" i="26"/>
  <c r="A1584" i="26"/>
  <c r="A1585" i="26"/>
  <c r="A1586" i="26"/>
  <c r="A1587" i="26"/>
  <c r="A1588" i="26"/>
  <c r="A1589" i="26"/>
  <c r="A1590" i="26"/>
  <c r="A1591" i="26"/>
  <c r="A1592" i="26"/>
  <c r="A1593" i="26"/>
  <c r="A1594" i="26"/>
  <c r="A1595" i="26"/>
  <c r="A1596" i="26"/>
  <c r="A1597" i="26"/>
  <c r="A1598" i="26"/>
  <c r="A1599" i="26"/>
  <c r="A1600" i="26"/>
  <c r="A1601" i="26"/>
  <c r="A1602" i="26"/>
  <c r="A1603" i="26"/>
  <c r="A1604" i="26"/>
  <c r="A1605" i="26"/>
  <c r="A1606" i="26"/>
  <c r="A1607" i="26"/>
  <c r="A1608" i="26"/>
  <c r="A1609" i="26"/>
  <c r="A1610" i="26"/>
  <c r="A1611" i="26"/>
  <c r="A1612" i="26"/>
  <c r="A1613" i="26"/>
  <c r="A1614" i="26"/>
  <c r="A1615" i="26"/>
  <c r="A1616" i="26"/>
  <c r="A1617" i="26"/>
  <c r="A1618" i="26"/>
  <c r="A1619" i="26"/>
  <c r="A1620" i="26"/>
  <c r="A1621" i="26"/>
  <c r="A1622" i="26"/>
  <c r="A1623" i="26"/>
  <c r="A1624" i="26"/>
  <c r="A1625" i="26"/>
  <c r="A1626" i="26"/>
  <c r="A1627" i="26"/>
  <c r="A1628" i="26"/>
  <c r="A1629" i="26"/>
  <c r="A1630" i="26"/>
  <c r="A1631" i="26"/>
  <c r="A1632" i="26"/>
  <c r="A1633" i="26"/>
  <c r="A1634" i="26"/>
  <c r="A1635" i="26"/>
  <c r="A1636" i="26"/>
  <c r="A1637" i="26"/>
  <c r="A1638" i="26"/>
  <c r="A1639" i="26"/>
  <c r="A1640" i="26"/>
  <c r="A1641" i="26"/>
  <c r="A1642" i="26"/>
  <c r="A1643" i="26"/>
  <c r="A1644" i="26"/>
  <c r="A1645" i="26"/>
  <c r="A1646" i="26"/>
  <c r="A1647" i="26"/>
  <c r="A1648" i="26"/>
  <c r="A1649" i="26"/>
  <c r="A1650" i="26"/>
  <c r="A1651" i="26"/>
  <c r="A1652" i="26"/>
  <c r="A1653" i="26"/>
  <c r="A1654" i="26"/>
  <c r="A1655" i="26"/>
  <c r="A1656" i="26"/>
  <c r="A1657" i="26"/>
  <c r="A1658" i="26"/>
  <c r="A1659" i="26"/>
  <c r="A1660" i="26"/>
  <c r="A1661" i="26"/>
  <c r="A1662" i="26"/>
  <c r="A1663" i="26"/>
  <c r="A1664" i="26"/>
  <c r="A1665" i="26"/>
  <c r="A1666" i="26"/>
  <c r="A1667" i="26"/>
  <c r="A1668" i="26"/>
  <c r="A1669" i="26"/>
  <c r="A1670" i="26"/>
  <c r="A1671" i="26"/>
  <c r="A1672" i="26"/>
  <c r="A1673" i="26"/>
  <c r="A1674" i="26"/>
  <c r="A1675" i="26"/>
  <c r="A1676" i="26"/>
  <c r="A1677" i="26"/>
  <c r="A1678" i="26"/>
  <c r="A1679" i="26"/>
  <c r="A1680" i="26"/>
  <c r="A1681" i="26"/>
  <c r="A1682" i="26"/>
  <c r="A1683" i="26"/>
  <c r="A1684" i="26"/>
  <c r="A1685" i="26"/>
  <c r="A1686" i="26"/>
  <c r="A1687" i="26"/>
  <c r="A1688" i="26"/>
  <c r="A1689" i="26"/>
  <c r="A1690" i="26"/>
  <c r="A1691" i="26"/>
  <c r="A1692" i="26"/>
  <c r="A1693" i="26"/>
  <c r="A1694" i="26"/>
  <c r="A1695" i="26"/>
  <c r="A1696" i="26"/>
  <c r="A1697" i="26"/>
  <c r="A1698" i="26"/>
  <c r="A1699" i="26"/>
  <c r="A1700" i="26"/>
  <c r="A1701" i="26"/>
  <c r="A1702" i="26"/>
  <c r="A1703" i="26"/>
  <c r="A1704" i="26"/>
  <c r="A1705" i="26"/>
  <c r="A1706" i="26"/>
  <c r="A1707" i="26"/>
  <c r="A1708" i="26"/>
  <c r="A1709" i="26"/>
  <c r="A1710" i="26"/>
  <c r="A1711" i="26"/>
  <c r="A1712" i="26"/>
  <c r="A1713" i="26"/>
  <c r="A1714" i="26"/>
  <c r="A1715" i="26"/>
  <c r="A1716" i="26"/>
  <c r="A1717" i="26"/>
  <c r="A1718" i="26"/>
  <c r="A1719" i="26"/>
  <c r="A1720" i="26"/>
  <c r="A1721" i="26"/>
  <c r="A1722" i="26"/>
  <c r="A1723" i="26"/>
  <c r="A1724" i="26"/>
  <c r="A1725" i="26"/>
  <c r="A1726" i="26"/>
  <c r="A1727" i="26"/>
  <c r="A1728" i="26"/>
  <c r="A1729" i="26"/>
  <c r="A1730" i="26"/>
  <c r="A1731" i="26"/>
  <c r="A1732" i="26"/>
  <c r="A1733" i="26"/>
  <c r="A1734" i="26"/>
  <c r="A1735" i="26"/>
  <c r="A1736" i="26"/>
  <c r="A1737" i="26"/>
  <c r="A1738" i="26"/>
  <c r="A1739" i="26"/>
  <c r="A1740" i="26"/>
  <c r="A1741" i="26"/>
  <c r="A1742" i="26"/>
  <c r="A1743" i="26"/>
  <c r="A1744" i="26"/>
  <c r="A1745" i="26"/>
  <c r="A1746" i="26"/>
  <c r="A1747" i="26"/>
  <c r="A1748" i="26"/>
  <c r="A1749" i="26"/>
  <c r="A1750" i="26"/>
  <c r="A1751" i="26"/>
  <c r="A1752" i="26"/>
  <c r="A1753" i="26"/>
  <c r="A1754" i="26"/>
  <c r="A1755" i="26"/>
  <c r="A1756" i="26"/>
  <c r="A1757" i="26"/>
  <c r="A1758" i="26"/>
  <c r="A1759" i="26"/>
  <c r="A1760" i="26"/>
  <c r="A1761" i="26"/>
  <c r="A1762" i="26"/>
  <c r="A1763" i="26"/>
  <c r="A1764" i="26"/>
  <c r="A1765" i="26"/>
  <c r="A1766" i="26"/>
  <c r="A1767" i="26"/>
  <c r="A1768" i="26"/>
  <c r="A1769" i="26"/>
  <c r="A1770" i="26"/>
  <c r="A1771" i="26"/>
  <c r="A1772" i="26"/>
  <c r="A1773" i="26"/>
  <c r="A1774" i="26"/>
  <c r="A1775" i="26"/>
  <c r="A1776" i="26"/>
  <c r="A1777" i="26"/>
  <c r="A1778" i="26"/>
  <c r="A1779" i="26"/>
  <c r="A1780" i="26"/>
  <c r="A1781" i="26"/>
  <c r="A1782" i="26"/>
  <c r="A1783" i="26"/>
  <c r="A1784" i="26"/>
  <c r="A1785" i="26"/>
  <c r="A1786" i="26"/>
  <c r="A1787" i="26"/>
  <c r="A1788" i="26"/>
  <c r="A1789" i="26"/>
  <c r="A1790" i="26"/>
  <c r="A1791" i="26"/>
  <c r="A1792" i="26"/>
  <c r="A1793" i="26"/>
  <c r="A1794" i="26"/>
  <c r="A1795" i="26"/>
  <c r="A1796" i="26"/>
  <c r="A1797" i="26"/>
  <c r="A1798" i="26"/>
  <c r="A1799" i="26"/>
  <c r="A1800" i="26"/>
  <c r="A1801" i="26"/>
  <c r="A1802" i="26"/>
  <c r="A1803" i="26"/>
  <c r="A1804" i="26"/>
  <c r="A1805" i="26"/>
  <c r="A1806" i="26"/>
  <c r="A1807" i="26"/>
  <c r="A1808" i="26"/>
  <c r="A1809" i="26"/>
  <c r="A1810" i="26"/>
  <c r="A1811" i="26"/>
  <c r="A1812" i="26"/>
  <c r="A1813" i="26"/>
  <c r="A1814" i="26"/>
  <c r="A1815" i="26"/>
  <c r="A1816" i="26"/>
  <c r="A1817" i="26"/>
  <c r="A1818" i="26"/>
  <c r="A1819" i="26"/>
  <c r="A1820" i="26"/>
  <c r="A1821" i="26"/>
  <c r="A1822" i="26"/>
  <c r="A1823" i="26"/>
  <c r="A1824" i="26"/>
  <c r="A1825" i="26"/>
  <c r="A1826" i="26"/>
  <c r="A1827" i="26"/>
  <c r="A1828" i="26"/>
  <c r="A1829" i="26"/>
  <c r="A1830" i="26"/>
  <c r="A1831" i="26"/>
  <c r="A1832" i="26"/>
  <c r="A1833" i="26"/>
  <c r="A1834" i="26"/>
  <c r="A1835" i="26"/>
  <c r="A1836" i="26"/>
  <c r="A1837" i="26"/>
  <c r="A1838" i="26"/>
  <c r="A1839" i="26"/>
  <c r="A1840" i="26"/>
  <c r="A1841" i="26"/>
  <c r="A1842" i="26"/>
  <c r="A1843" i="26"/>
  <c r="A1844" i="26"/>
  <c r="A1845" i="26"/>
  <c r="A1846" i="26"/>
  <c r="A1847" i="26"/>
  <c r="A1848" i="26"/>
  <c r="A1849" i="26"/>
  <c r="A1850" i="26"/>
  <c r="A1851" i="26"/>
  <c r="A1852" i="26"/>
  <c r="A1853" i="26"/>
  <c r="A1854" i="26"/>
  <c r="A1855" i="26"/>
  <c r="A1856" i="26"/>
  <c r="A1857" i="26"/>
  <c r="A1858" i="26"/>
  <c r="A1859" i="26"/>
  <c r="A1860" i="26"/>
  <c r="A1861" i="26"/>
  <c r="A1862" i="26"/>
  <c r="A1863" i="26"/>
  <c r="A1864" i="26"/>
  <c r="A1865" i="26"/>
  <c r="A1866" i="26"/>
  <c r="A1867" i="26"/>
  <c r="A1868" i="26"/>
  <c r="A1869" i="26"/>
  <c r="A1870" i="26"/>
  <c r="A1871" i="26"/>
  <c r="A1872" i="26"/>
  <c r="A1873" i="26"/>
  <c r="A1874" i="26"/>
  <c r="A1875" i="26"/>
  <c r="A1876" i="26"/>
  <c r="A1877" i="26"/>
  <c r="A1878" i="26"/>
  <c r="A1879" i="26"/>
  <c r="A1880" i="26"/>
  <c r="A1881" i="26"/>
  <c r="A1882" i="26"/>
  <c r="A1883" i="26"/>
  <c r="A1884" i="26"/>
  <c r="A1885" i="26"/>
  <c r="A1886" i="26"/>
  <c r="A1887" i="26"/>
  <c r="A1888" i="26"/>
  <c r="A1889" i="26"/>
  <c r="A1890" i="26"/>
  <c r="A1891" i="26"/>
  <c r="A1892" i="26"/>
  <c r="A1893" i="26"/>
  <c r="A1894" i="26"/>
  <c r="A1895" i="26"/>
  <c r="A1896" i="26"/>
  <c r="A1897" i="26"/>
  <c r="A1898" i="26"/>
  <c r="A1899" i="26"/>
  <c r="A1900" i="26"/>
  <c r="A1901" i="26"/>
  <c r="A1902" i="26"/>
  <c r="A1903" i="26"/>
  <c r="A1904" i="26"/>
  <c r="A1905" i="26"/>
  <c r="A1906" i="26"/>
  <c r="A1907" i="26"/>
  <c r="A1908" i="26"/>
  <c r="A1909" i="26"/>
  <c r="A1910" i="26"/>
  <c r="A1911" i="26"/>
  <c r="A1912" i="26"/>
  <c r="A1913" i="26"/>
  <c r="A1914" i="26"/>
  <c r="A1915" i="26"/>
  <c r="A1916" i="26"/>
  <c r="A1917" i="26"/>
  <c r="A1918" i="26"/>
  <c r="A1919" i="26"/>
  <c r="A1920" i="26"/>
  <c r="A1921" i="26"/>
  <c r="A1922" i="26"/>
  <c r="A1923" i="26"/>
  <c r="A1924" i="26"/>
  <c r="A1925" i="26"/>
  <c r="A1926" i="26"/>
  <c r="A1927" i="26"/>
  <c r="A1928" i="26"/>
  <c r="A1929" i="26"/>
  <c r="A1930" i="26"/>
  <c r="A1931" i="26"/>
  <c r="A1932" i="26"/>
  <c r="A1933" i="26"/>
  <c r="A1934" i="26"/>
  <c r="A1935" i="26"/>
  <c r="A1936" i="26"/>
  <c r="A1937" i="26"/>
  <c r="A1938" i="26"/>
  <c r="A1939" i="26"/>
  <c r="A1940" i="26"/>
  <c r="A1941" i="26"/>
  <c r="A1942" i="26"/>
  <c r="A1943" i="26"/>
  <c r="A1944" i="26"/>
  <c r="A1945" i="26"/>
  <c r="A1946" i="26"/>
  <c r="A1947" i="26"/>
  <c r="A1948" i="26"/>
  <c r="A1949" i="26"/>
  <c r="A1950" i="26"/>
  <c r="A1951" i="26"/>
  <c r="A1952" i="26"/>
  <c r="A1953" i="26"/>
  <c r="A1954" i="26"/>
  <c r="A1955" i="26"/>
  <c r="A1956" i="26"/>
  <c r="A1957" i="26"/>
  <c r="A1958" i="26"/>
  <c r="A1959" i="26"/>
  <c r="A1960" i="26"/>
  <c r="A1961" i="26"/>
  <c r="A1962" i="26"/>
  <c r="A1963" i="26"/>
  <c r="A1964" i="26"/>
  <c r="A1965" i="26"/>
  <c r="A1966" i="26"/>
  <c r="A1967" i="26"/>
  <c r="A1968" i="26"/>
  <c r="A1969" i="26"/>
  <c r="A1970" i="26"/>
  <c r="A1971" i="26"/>
  <c r="A1972" i="26"/>
  <c r="A1973" i="26"/>
  <c r="A1974" i="26"/>
  <c r="A1975" i="26"/>
  <c r="A1976" i="26"/>
  <c r="A1977" i="26"/>
  <c r="A1978" i="26"/>
  <c r="A1979" i="26"/>
  <c r="A1980" i="26"/>
  <c r="A1981" i="26"/>
  <c r="A1982" i="26"/>
  <c r="A1983" i="26"/>
  <c r="A1984" i="26"/>
  <c r="A1985" i="26"/>
  <c r="A1986" i="26"/>
  <c r="A1987" i="26"/>
  <c r="A1988" i="26"/>
  <c r="A1989" i="26"/>
  <c r="A1990" i="26"/>
  <c r="A1991" i="26"/>
  <c r="A1992" i="26"/>
  <c r="A1993" i="26"/>
  <c r="A1994" i="26"/>
  <c r="A1995" i="26"/>
  <c r="A1996" i="26"/>
  <c r="A1997" i="26"/>
  <c r="A1998" i="26"/>
  <c r="A1999" i="26"/>
  <c r="A2000" i="26"/>
  <c r="A2001" i="26"/>
  <c r="A2002" i="26"/>
  <c r="A2003" i="26"/>
  <c r="A2004" i="26"/>
  <c r="A2005" i="26"/>
  <c r="A2006" i="26"/>
  <c r="A2007" i="26"/>
  <c r="A2008" i="26"/>
  <c r="A2009" i="26"/>
  <c r="A2010" i="26"/>
  <c r="A2011" i="26"/>
  <c r="A2012" i="26"/>
  <c r="A2013" i="26"/>
  <c r="A2014" i="26"/>
  <c r="A2015" i="26"/>
  <c r="A2016" i="26"/>
  <c r="A2017" i="26"/>
  <c r="A2018" i="26"/>
  <c r="A2019" i="26"/>
  <c r="A2020" i="26"/>
  <c r="A2021" i="26"/>
  <c r="A2022" i="26"/>
  <c r="A2023" i="26"/>
  <c r="A2024" i="26"/>
  <c r="A2025" i="26"/>
  <c r="A2026" i="26"/>
  <c r="A2027" i="26"/>
  <c r="A2028" i="26"/>
  <c r="A2029" i="26"/>
  <c r="A2030" i="26"/>
  <c r="A2031" i="26"/>
  <c r="A2032" i="26"/>
  <c r="A2033" i="26"/>
  <c r="A2034" i="26"/>
  <c r="A2035" i="26"/>
  <c r="A2036" i="26"/>
  <c r="A2037" i="26"/>
  <c r="A2038" i="26"/>
  <c r="A2039" i="26"/>
  <c r="A2040" i="26"/>
  <c r="A2041" i="26"/>
  <c r="A2042" i="26"/>
  <c r="A2043" i="26"/>
  <c r="A2044" i="26"/>
  <c r="A2045" i="26"/>
  <c r="A2046" i="26"/>
  <c r="A2047" i="26"/>
  <c r="A2048" i="26"/>
  <c r="A2049" i="26"/>
  <c r="A2050" i="26"/>
  <c r="A2051" i="26"/>
  <c r="A2052" i="26"/>
  <c r="A2053" i="26"/>
  <c r="A2054" i="26"/>
  <c r="A2055" i="26"/>
  <c r="A2056" i="26"/>
  <c r="A2057" i="26"/>
  <c r="A2058" i="26"/>
  <c r="A2059" i="26"/>
  <c r="A2060" i="26"/>
  <c r="A2061" i="26"/>
  <c r="A2062" i="26"/>
  <c r="A2063" i="26"/>
  <c r="A2064" i="26"/>
  <c r="A2065" i="26"/>
  <c r="A2066" i="26"/>
  <c r="A2067" i="26"/>
  <c r="A2068" i="26"/>
  <c r="A2069" i="26"/>
  <c r="A2070" i="26"/>
  <c r="A2071" i="26"/>
  <c r="A2072" i="26"/>
  <c r="A2073" i="26"/>
  <c r="A2074" i="26"/>
  <c r="A2075" i="26"/>
  <c r="A2076" i="26"/>
  <c r="A2077" i="26"/>
  <c r="A2078" i="26"/>
  <c r="A2079" i="26"/>
  <c r="A2080" i="26"/>
  <c r="A2081" i="26"/>
  <c r="A2082" i="26"/>
  <c r="A2083" i="26"/>
  <c r="A2084" i="26"/>
  <c r="A2085" i="26"/>
  <c r="A2086" i="26"/>
  <c r="A2087" i="26"/>
  <c r="A2088" i="26"/>
  <c r="A2089" i="26"/>
  <c r="A2090" i="26"/>
  <c r="A2091" i="26"/>
  <c r="A2092" i="26"/>
  <c r="A2093" i="26"/>
  <c r="A2094" i="26"/>
  <c r="A2095" i="26"/>
  <c r="A2096" i="26"/>
  <c r="A2097" i="26"/>
  <c r="A2098" i="26"/>
  <c r="A2099" i="26"/>
  <c r="A2100" i="26"/>
  <c r="A2101" i="26"/>
  <c r="A2102" i="26"/>
  <c r="A2103" i="26"/>
  <c r="A2104" i="26"/>
  <c r="A2105" i="26"/>
  <c r="A2106" i="26"/>
  <c r="A2107" i="26"/>
  <c r="A2108" i="26"/>
  <c r="A2109" i="26"/>
  <c r="A2110" i="26"/>
  <c r="A2111" i="26"/>
  <c r="A2112" i="26"/>
  <c r="A2113" i="26"/>
  <c r="A2114" i="26"/>
  <c r="A2115" i="26"/>
  <c r="A2116" i="26"/>
  <c r="A2117" i="26"/>
  <c r="A2118" i="26"/>
  <c r="A2119" i="26"/>
  <c r="A2120" i="26"/>
  <c r="A2121" i="26"/>
  <c r="A2122" i="26"/>
  <c r="A2123" i="26"/>
  <c r="A2124" i="26"/>
  <c r="A2125" i="26"/>
  <c r="A2126" i="26"/>
  <c r="A2127" i="26"/>
  <c r="A2128" i="26"/>
  <c r="A2129" i="26"/>
  <c r="A2130" i="26"/>
  <c r="A2131" i="26"/>
  <c r="A2132" i="26"/>
  <c r="A2133" i="26"/>
  <c r="A2134" i="26"/>
  <c r="A2135" i="26"/>
  <c r="A2136" i="26"/>
  <c r="A2137" i="26"/>
  <c r="A2138" i="26"/>
  <c r="A2139" i="26"/>
  <c r="A2140" i="26"/>
  <c r="A2141" i="26"/>
  <c r="A2142" i="26"/>
  <c r="A2143" i="26"/>
  <c r="A2144" i="26"/>
  <c r="A2145" i="26"/>
  <c r="A2146" i="26"/>
  <c r="A2147" i="26"/>
  <c r="A2148" i="26"/>
  <c r="A2149" i="26"/>
  <c r="A2150" i="26"/>
  <c r="A2151" i="26"/>
  <c r="A2152" i="26"/>
  <c r="A2153" i="26"/>
  <c r="A2154" i="26"/>
  <c r="A2155" i="26"/>
  <c r="A2156" i="26"/>
  <c r="A2157" i="26"/>
  <c r="A2158" i="26"/>
  <c r="A2159" i="26"/>
  <c r="A2160" i="26"/>
  <c r="A2161" i="26"/>
  <c r="A2162" i="26"/>
  <c r="A2163" i="26"/>
  <c r="A2164" i="26"/>
  <c r="A2165" i="26"/>
  <c r="A2166" i="26"/>
  <c r="A2167" i="26"/>
  <c r="A2168" i="26"/>
  <c r="A2169" i="26"/>
  <c r="A2170" i="26"/>
  <c r="A2171" i="26"/>
  <c r="A2172" i="26"/>
  <c r="A2173" i="26"/>
  <c r="A2174" i="26"/>
  <c r="A2175" i="26"/>
  <c r="A2176" i="26"/>
  <c r="A2177" i="26"/>
  <c r="A2178" i="26"/>
  <c r="A2179" i="26"/>
  <c r="A2180" i="26"/>
  <c r="A2181" i="26"/>
  <c r="A2182" i="26"/>
  <c r="A2183" i="26"/>
  <c r="A2184" i="26"/>
  <c r="A2185" i="26"/>
  <c r="A2186" i="26"/>
  <c r="A2187" i="26"/>
  <c r="A2188" i="26"/>
  <c r="A2189" i="26"/>
  <c r="A2190" i="26"/>
  <c r="A2191" i="26"/>
  <c r="A2192" i="26"/>
  <c r="A2193" i="26"/>
  <c r="A2194" i="26"/>
  <c r="A2195" i="26"/>
  <c r="A2196" i="26"/>
  <c r="A2197" i="26"/>
  <c r="A2198" i="26"/>
  <c r="A2199" i="26"/>
  <c r="A2200" i="26"/>
  <c r="A2201" i="26"/>
  <c r="A2202" i="26"/>
  <c r="A2203" i="26"/>
  <c r="A2204" i="26"/>
  <c r="A2205" i="26"/>
  <c r="A2206" i="26"/>
  <c r="A2207" i="26"/>
  <c r="A2208" i="26"/>
  <c r="A2209" i="26"/>
  <c r="A2210" i="26"/>
  <c r="A2211" i="26"/>
  <c r="A2212" i="26"/>
  <c r="A2213" i="26"/>
  <c r="A2214" i="26"/>
  <c r="A2215" i="26"/>
  <c r="A2216" i="26"/>
  <c r="A2217" i="26"/>
  <c r="A2218" i="26"/>
  <c r="A2219" i="26"/>
  <c r="A2220" i="26"/>
  <c r="A2221" i="26"/>
  <c r="A2222" i="26"/>
  <c r="A2223" i="26"/>
  <c r="A2224" i="26"/>
  <c r="A2225" i="26"/>
  <c r="A2226" i="26"/>
  <c r="A2227" i="26"/>
  <c r="A2228" i="26"/>
  <c r="A2229" i="26"/>
  <c r="A2230" i="26"/>
  <c r="A2231" i="26"/>
  <c r="A2232" i="26"/>
  <c r="A2233" i="26"/>
  <c r="A2234" i="26"/>
  <c r="A2235" i="26"/>
  <c r="A2236" i="26"/>
  <c r="A2237" i="26"/>
  <c r="A2238" i="26"/>
  <c r="A2239" i="26"/>
  <c r="A2240" i="26"/>
  <c r="A2241" i="26"/>
  <c r="A2242" i="26"/>
  <c r="A2243" i="26"/>
  <c r="A2244" i="26"/>
  <c r="A2245" i="26"/>
  <c r="A2246" i="26"/>
  <c r="A2247" i="26"/>
  <c r="A2248" i="26"/>
  <c r="A2249" i="26"/>
  <c r="A2250" i="26"/>
  <c r="A2251" i="26"/>
  <c r="A2252" i="26"/>
  <c r="A2253" i="26"/>
  <c r="A2254" i="26"/>
  <c r="A2255" i="26"/>
  <c r="A2256" i="26"/>
  <c r="A2257" i="26"/>
  <c r="A2258" i="26"/>
  <c r="A2259" i="26"/>
  <c r="A2260" i="26"/>
  <c r="A2261" i="26"/>
  <c r="A2262" i="26"/>
  <c r="A2263" i="26"/>
  <c r="A2264" i="26"/>
  <c r="A2265" i="26"/>
  <c r="A2266" i="26"/>
  <c r="A2267" i="26"/>
  <c r="A2268" i="26"/>
  <c r="A2269" i="26"/>
  <c r="A2270" i="26"/>
  <c r="A2271" i="26"/>
  <c r="A2272" i="26"/>
  <c r="A2273" i="26"/>
  <c r="A2274" i="26"/>
  <c r="A2275" i="26"/>
  <c r="A2276" i="26"/>
  <c r="A2277" i="26"/>
  <c r="A2278" i="26"/>
  <c r="A2279" i="26"/>
  <c r="A2280" i="26"/>
  <c r="A2281" i="26"/>
  <c r="A2282" i="26"/>
  <c r="A2283" i="26"/>
  <c r="A2284" i="26"/>
  <c r="A2285" i="26"/>
  <c r="A2286" i="26"/>
  <c r="A2287" i="26"/>
  <c r="A2288" i="26"/>
  <c r="A2289" i="26"/>
  <c r="A2290" i="26"/>
  <c r="A2291" i="26"/>
  <c r="A2292" i="26"/>
  <c r="A2293" i="26"/>
  <c r="A2294" i="26"/>
  <c r="A2295" i="26"/>
  <c r="A2296" i="26"/>
  <c r="A2297" i="26"/>
  <c r="A2298" i="26"/>
  <c r="A2299" i="26"/>
  <c r="A2300" i="26"/>
  <c r="A2301" i="26"/>
  <c r="A2302" i="26"/>
  <c r="A2303" i="26"/>
  <c r="A2304" i="26"/>
  <c r="A2305" i="26"/>
  <c r="A2306" i="26"/>
  <c r="A2307" i="26"/>
  <c r="A2308" i="26"/>
  <c r="A2309" i="26"/>
  <c r="A2310" i="26"/>
  <c r="A2311" i="26"/>
  <c r="A2312" i="26"/>
  <c r="A2313" i="26"/>
  <c r="A2314" i="26"/>
  <c r="A2315" i="26"/>
  <c r="A2316" i="26"/>
  <c r="A2317" i="26"/>
  <c r="A2318" i="26"/>
  <c r="A2319" i="26"/>
  <c r="A2320" i="26"/>
  <c r="A2321" i="26"/>
  <c r="A2322" i="26"/>
  <c r="A2323" i="26"/>
  <c r="A2324" i="26"/>
  <c r="A2325" i="26"/>
  <c r="A2326" i="26"/>
  <c r="A2327" i="26"/>
  <c r="A2328" i="26"/>
  <c r="A2329" i="26"/>
  <c r="A2330" i="26"/>
  <c r="A2331" i="26"/>
  <c r="A2332" i="26"/>
  <c r="A2333" i="26"/>
  <c r="A2334" i="26"/>
  <c r="A2335" i="26"/>
  <c r="A2336" i="26"/>
  <c r="A2337" i="26"/>
  <c r="A2338" i="26"/>
  <c r="A2339" i="26"/>
  <c r="A2340" i="26"/>
  <c r="A2341" i="26"/>
  <c r="A2342" i="26"/>
  <c r="A2343" i="26"/>
  <c r="A2344" i="26"/>
  <c r="A2345" i="26"/>
  <c r="A2346" i="26"/>
  <c r="A2347" i="26"/>
  <c r="A2348" i="26"/>
  <c r="A2349" i="26"/>
  <c r="A2350" i="26"/>
  <c r="A2351" i="26"/>
  <c r="A2352" i="26"/>
  <c r="A2353" i="26"/>
  <c r="A2354" i="26"/>
  <c r="A2355" i="26"/>
  <c r="A2356" i="26"/>
  <c r="A2357" i="26"/>
  <c r="A2358" i="26"/>
  <c r="A2359" i="26"/>
  <c r="A2360" i="26"/>
  <c r="A2361" i="26"/>
  <c r="A2362" i="26"/>
  <c r="A2363" i="26"/>
  <c r="A2364" i="26"/>
  <c r="A2365" i="26"/>
  <c r="A2366" i="26"/>
  <c r="A2367" i="26"/>
  <c r="A2368" i="26"/>
  <c r="A2369" i="26"/>
  <c r="A2370" i="26"/>
  <c r="A2371" i="26"/>
  <c r="A2372" i="26"/>
  <c r="A2373" i="26"/>
  <c r="A2374" i="26"/>
  <c r="A2375" i="26"/>
  <c r="A2376" i="26"/>
  <c r="A2377" i="26"/>
  <c r="A2378" i="26"/>
  <c r="A2379" i="26"/>
  <c r="A2380" i="26"/>
  <c r="A2381" i="26"/>
  <c r="A2382" i="26"/>
  <c r="A2383" i="26"/>
  <c r="A2384" i="26"/>
  <c r="A2385" i="26"/>
  <c r="A2386" i="26"/>
  <c r="A2387" i="26"/>
  <c r="A2388" i="26"/>
  <c r="A2389" i="26"/>
  <c r="A2390" i="26"/>
  <c r="A2391" i="26"/>
  <c r="A2392" i="26"/>
  <c r="A2393" i="26"/>
  <c r="A2394" i="26"/>
  <c r="A2395" i="26"/>
  <c r="A2396" i="26"/>
  <c r="A2397" i="26"/>
  <c r="A2398" i="26"/>
  <c r="A2399" i="26"/>
  <c r="A2400" i="26"/>
  <c r="A2401" i="26"/>
  <c r="A2402" i="26"/>
  <c r="A2403" i="26"/>
  <c r="A2404" i="26"/>
  <c r="A2405" i="26"/>
  <c r="A2406" i="26"/>
  <c r="A2407" i="26"/>
  <c r="A2408" i="26"/>
  <c r="A2409" i="26"/>
  <c r="A2410" i="26"/>
  <c r="A2411" i="26"/>
  <c r="A2412" i="26"/>
  <c r="A2413" i="26"/>
  <c r="A2414" i="26"/>
  <c r="A2415" i="26"/>
  <c r="A2416" i="26"/>
  <c r="A2417" i="26"/>
  <c r="A2418" i="26"/>
  <c r="A2419" i="26"/>
  <c r="A2420" i="26"/>
  <c r="A2421" i="26"/>
  <c r="A2422" i="26"/>
  <c r="A2423" i="26"/>
  <c r="A2424" i="26"/>
  <c r="A2425" i="26"/>
  <c r="A2426" i="26"/>
  <c r="A2427" i="26"/>
  <c r="A2428" i="26"/>
  <c r="A2429" i="26"/>
  <c r="A2430" i="26"/>
  <c r="A2431" i="26"/>
  <c r="A2432" i="26"/>
  <c r="A2433" i="26"/>
  <c r="A2434" i="26"/>
  <c r="A2435" i="26"/>
  <c r="A2436" i="26"/>
  <c r="A2437" i="26"/>
  <c r="A2438" i="26"/>
  <c r="A2439" i="26"/>
  <c r="A2440" i="26"/>
  <c r="A2441" i="26"/>
  <c r="A2442" i="26"/>
  <c r="A2443" i="26"/>
  <c r="A2444" i="26"/>
  <c r="A2445" i="26"/>
  <c r="A2446" i="26"/>
  <c r="A2447" i="26"/>
  <c r="A2448" i="26"/>
  <c r="A2449" i="26"/>
  <c r="A2450" i="26"/>
  <c r="A2451" i="26"/>
  <c r="A2452" i="26"/>
  <c r="A2453" i="26"/>
  <c r="A2454" i="26"/>
  <c r="A2455" i="26"/>
  <c r="A2456" i="26"/>
  <c r="A2457" i="26"/>
  <c r="A2458" i="26"/>
  <c r="A2459" i="26"/>
  <c r="A2460" i="26"/>
  <c r="A2461" i="26"/>
  <c r="A2462" i="26"/>
  <c r="A2463" i="26"/>
  <c r="A2464" i="26"/>
  <c r="A2465" i="26"/>
  <c r="A2466" i="26"/>
  <c r="A2467" i="26"/>
  <c r="A2468" i="26"/>
  <c r="A2469" i="26"/>
  <c r="A2470" i="26"/>
  <c r="A2471" i="26"/>
  <c r="A2472" i="26"/>
  <c r="A2473" i="26"/>
  <c r="A2474" i="26"/>
  <c r="A2475" i="26"/>
  <c r="A2476" i="26"/>
  <c r="A2477" i="26"/>
  <c r="A2478" i="26"/>
  <c r="A2479" i="26"/>
  <c r="A2480" i="26"/>
  <c r="A2481" i="26"/>
  <c r="A2482" i="26"/>
  <c r="A2483" i="26"/>
  <c r="A2484" i="26"/>
  <c r="A2485" i="26"/>
  <c r="A2486" i="26"/>
  <c r="A2487" i="26"/>
  <c r="A2488" i="26"/>
  <c r="A2489" i="26"/>
  <c r="A2490" i="26"/>
  <c r="A2491" i="26"/>
  <c r="A2492" i="26"/>
  <c r="A2493" i="26"/>
  <c r="A2494" i="26"/>
  <c r="A2495" i="26"/>
  <c r="A2496" i="26"/>
  <c r="A2497" i="26"/>
  <c r="A2498" i="26"/>
  <c r="A2499" i="26"/>
  <c r="A2500" i="26"/>
  <c r="A2501" i="26"/>
  <c r="A2502" i="26"/>
  <c r="A2503" i="26"/>
  <c r="A2504" i="26"/>
  <c r="A2505" i="26"/>
  <c r="A2506" i="26"/>
  <c r="A2507" i="26"/>
  <c r="A2508" i="26"/>
  <c r="A2509" i="26"/>
  <c r="A2510" i="26"/>
  <c r="A2511" i="26"/>
  <c r="A2512" i="26"/>
  <c r="A2513" i="26"/>
  <c r="A2514" i="26"/>
  <c r="A2515" i="26"/>
  <c r="A2516" i="26"/>
  <c r="A2517" i="26"/>
  <c r="A2518" i="26"/>
  <c r="A2519" i="26"/>
  <c r="A2520" i="26"/>
  <c r="A2521" i="26"/>
  <c r="A2522" i="26"/>
  <c r="A2523" i="26"/>
  <c r="A2524" i="26"/>
  <c r="A2525" i="26"/>
  <c r="A2526" i="26"/>
  <c r="A2527" i="26"/>
  <c r="A2528" i="26"/>
  <c r="A2529" i="26"/>
  <c r="A2530" i="26"/>
  <c r="A2531" i="26"/>
  <c r="A2532" i="26"/>
  <c r="A2533" i="26"/>
  <c r="A2534" i="26"/>
  <c r="A2535" i="26"/>
  <c r="A2536" i="26"/>
  <c r="A2537" i="26"/>
  <c r="A2538" i="26"/>
  <c r="A2539" i="26"/>
  <c r="A2540" i="26"/>
  <c r="A2541" i="26"/>
  <c r="A2542" i="26"/>
  <c r="A2543" i="26"/>
  <c r="A2544" i="26"/>
  <c r="A2545" i="26"/>
  <c r="A2546" i="26"/>
  <c r="A2547" i="26"/>
  <c r="A2548" i="26"/>
  <c r="A2549" i="26"/>
  <c r="A2550" i="26"/>
  <c r="A2551" i="26"/>
  <c r="A2552" i="26"/>
  <c r="A2553" i="26"/>
  <c r="A2554" i="26"/>
  <c r="A2555" i="26"/>
  <c r="A2556" i="26"/>
  <c r="A2557" i="26"/>
  <c r="A2558" i="26"/>
  <c r="A2559" i="26"/>
  <c r="A2560" i="26"/>
  <c r="A2561" i="26"/>
  <c r="A2562" i="26"/>
  <c r="A2563" i="26"/>
  <c r="A2564" i="26"/>
  <c r="A2565" i="26"/>
  <c r="A2566" i="26"/>
  <c r="A2567" i="26"/>
  <c r="A2568" i="26"/>
  <c r="A2569" i="26"/>
  <c r="A2570" i="26"/>
  <c r="A2571" i="26"/>
  <c r="A2572" i="26"/>
  <c r="A2573" i="26"/>
  <c r="A2574" i="26"/>
  <c r="A2575" i="26"/>
  <c r="A2576" i="26"/>
  <c r="A2577" i="26"/>
  <c r="A2578" i="26"/>
  <c r="A2579" i="26"/>
  <c r="A2580" i="26"/>
  <c r="A2581" i="26"/>
  <c r="A2582" i="26"/>
  <c r="A2583" i="26"/>
  <c r="A2584" i="26"/>
  <c r="A2585" i="26"/>
  <c r="A2586" i="26"/>
  <c r="A2587" i="26"/>
  <c r="A2588" i="26"/>
  <c r="A2589" i="26"/>
  <c r="A2590" i="26"/>
  <c r="A2591" i="26"/>
  <c r="A2592" i="26"/>
  <c r="A2593" i="26"/>
  <c r="A2594" i="26"/>
  <c r="A2595" i="26"/>
  <c r="A2596" i="26"/>
  <c r="A2597" i="26"/>
  <c r="A2598" i="26"/>
  <c r="A2599" i="26"/>
  <c r="A2600" i="26"/>
  <c r="A2601" i="26"/>
  <c r="A2602" i="26"/>
  <c r="A2603" i="26"/>
  <c r="A2604" i="26"/>
  <c r="A2605" i="26"/>
  <c r="A2606" i="26"/>
  <c r="A2607" i="26"/>
  <c r="A2608" i="26"/>
  <c r="A2609" i="26"/>
  <c r="A2610" i="26"/>
  <c r="A2611" i="26"/>
  <c r="A2612" i="26"/>
  <c r="A2613" i="26"/>
  <c r="A2614" i="26"/>
  <c r="A2615" i="26"/>
  <c r="A2616" i="26"/>
  <c r="A2617" i="26"/>
  <c r="A2618" i="26"/>
  <c r="A2619" i="26"/>
  <c r="A2620" i="26"/>
  <c r="A2621" i="26"/>
  <c r="A2622" i="26"/>
  <c r="A2623" i="26"/>
  <c r="A2624" i="26"/>
  <c r="A2625" i="26"/>
  <c r="A2626" i="26"/>
  <c r="A2627" i="26"/>
  <c r="A2628" i="26"/>
  <c r="A2629" i="26"/>
  <c r="A2630" i="26"/>
  <c r="A2631" i="26"/>
  <c r="A2632" i="26"/>
  <c r="A2633" i="26"/>
  <c r="A2634" i="26"/>
  <c r="A2635" i="26"/>
  <c r="A2636" i="26"/>
  <c r="A2637" i="26"/>
  <c r="A2638" i="26"/>
  <c r="A2639" i="26"/>
  <c r="A2640" i="26"/>
  <c r="A2641" i="26"/>
  <c r="A2642" i="26"/>
  <c r="A2643" i="26"/>
  <c r="A2644" i="26"/>
  <c r="A2645" i="26"/>
  <c r="A2646" i="26"/>
  <c r="A2647" i="26"/>
  <c r="A2648" i="26"/>
  <c r="A2649" i="26"/>
  <c r="A2650" i="26"/>
  <c r="A2651" i="26"/>
  <c r="A2652" i="26"/>
  <c r="A2653" i="26"/>
  <c r="A2654" i="26"/>
  <c r="A2655" i="26"/>
  <c r="A2656" i="26"/>
  <c r="A2657" i="26"/>
  <c r="A2658" i="26"/>
  <c r="A2659" i="26"/>
  <c r="A2660" i="26"/>
  <c r="A2661" i="26"/>
  <c r="A2662" i="26"/>
  <c r="A2663" i="26"/>
  <c r="A2664" i="26"/>
  <c r="A2665" i="26"/>
  <c r="A2666" i="26"/>
  <c r="A2667" i="26"/>
  <c r="A2668" i="26"/>
  <c r="A2669" i="26"/>
  <c r="A2670" i="26"/>
  <c r="A2671" i="26"/>
  <c r="A2672" i="26"/>
  <c r="A2673" i="26"/>
  <c r="A2674" i="26"/>
  <c r="A2675" i="26"/>
  <c r="A2676" i="26"/>
  <c r="A2677" i="26"/>
  <c r="A2678" i="26"/>
  <c r="A2679" i="26"/>
  <c r="A2680" i="26"/>
  <c r="A2681" i="26"/>
  <c r="A2682" i="26"/>
  <c r="A2683" i="26"/>
  <c r="A2684" i="26"/>
  <c r="A2685" i="26"/>
  <c r="A2686" i="26"/>
  <c r="A2687" i="26"/>
  <c r="A2688" i="26"/>
  <c r="A2689" i="26"/>
  <c r="A2690" i="26"/>
  <c r="A2691" i="26"/>
  <c r="A2692" i="26"/>
  <c r="A2693" i="26"/>
  <c r="A2694" i="26"/>
  <c r="A2695" i="26"/>
  <c r="A2696" i="26"/>
  <c r="A2697" i="26"/>
  <c r="A2698" i="26"/>
  <c r="A2699" i="26"/>
  <c r="A2700" i="26"/>
  <c r="A2701" i="26"/>
  <c r="A2702" i="26"/>
  <c r="U3" i="26"/>
  <c r="U11" i="26"/>
  <c r="U19" i="26"/>
  <c r="U27" i="26"/>
  <c r="U35" i="26"/>
  <c r="U43" i="26"/>
  <c r="U51" i="26"/>
  <c r="U59" i="26"/>
  <c r="U67" i="26"/>
  <c r="U75" i="26"/>
  <c r="U83" i="26"/>
  <c r="U91" i="26"/>
  <c r="U99" i="26"/>
  <c r="U107" i="26"/>
  <c r="U115" i="26"/>
  <c r="U123" i="26"/>
  <c r="U131" i="26"/>
  <c r="U139" i="26"/>
  <c r="U147" i="26"/>
  <c r="U155" i="26"/>
  <c r="U163" i="26"/>
  <c r="U171" i="26"/>
  <c r="U179" i="26"/>
  <c r="U187" i="26"/>
  <c r="U195" i="26"/>
  <c r="U203" i="26"/>
  <c r="U211" i="26"/>
  <c r="U219" i="26"/>
  <c r="U227" i="26"/>
  <c r="U235" i="26"/>
  <c r="U243" i="26"/>
  <c r="U251" i="26"/>
  <c r="U259" i="26"/>
  <c r="U267" i="26"/>
  <c r="U275" i="26"/>
  <c r="U283" i="26"/>
  <c r="U291" i="26"/>
  <c r="U299" i="26"/>
  <c r="U307" i="26"/>
  <c r="U315" i="26"/>
  <c r="U323" i="26"/>
  <c r="U331" i="26"/>
  <c r="U339" i="26"/>
  <c r="U347" i="26"/>
  <c r="U355" i="26"/>
  <c r="U363" i="26"/>
  <c r="U371" i="26"/>
  <c r="U379" i="26"/>
  <c r="U387" i="26"/>
  <c r="U395" i="26"/>
  <c r="U403" i="26"/>
  <c r="U411" i="26"/>
  <c r="U419" i="26"/>
  <c r="U427" i="26"/>
  <c r="U435" i="26"/>
  <c r="U443" i="26"/>
  <c r="U451" i="26"/>
  <c r="U459" i="26"/>
  <c r="U467" i="26"/>
  <c r="U475" i="26"/>
  <c r="U483" i="26"/>
  <c r="U491" i="26"/>
  <c r="U499" i="26"/>
  <c r="U507" i="26"/>
  <c r="U515" i="26"/>
  <c r="U523" i="26"/>
  <c r="U531" i="26"/>
  <c r="U539" i="26"/>
  <c r="U547" i="26"/>
  <c r="U555" i="26"/>
  <c r="U563" i="26"/>
  <c r="U571" i="26"/>
  <c r="U579" i="26"/>
  <c r="U587" i="26"/>
  <c r="U595" i="26"/>
  <c r="U603" i="26"/>
  <c r="U611" i="26"/>
  <c r="U619" i="26"/>
  <c r="U627" i="26"/>
  <c r="U635" i="26"/>
  <c r="U643" i="26"/>
  <c r="U651" i="26"/>
  <c r="U659" i="26"/>
  <c r="U667" i="26"/>
  <c r="U675" i="26"/>
  <c r="U683" i="26"/>
  <c r="U691" i="26"/>
  <c r="U699" i="26"/>
  <c r="U707" i="26"/>
  <c r="U715" i="26"/>
  <c r="U723" i="26"/>
  <c r="U731" i="26"/>
  <c r="U739" i="26"/>
  <c r="U747" i="26"/>
  <c r="U755" i="26"/>
  <c r="U763" i="26"/>
  <c r="U771" i="26"/>
  <c r="U779" i="26"/>
  <c r="U787" i="26"/>
  <c r="U795" i="26"/>
  <c r="U803" i="26"/>
  <c r="U811" i="26"/>
  <c r="U819" i="26"/>
  <c r="U827" i="26"/>
  <c r="U835" i="26"/>
  <c r="U843" i="26"/>
  <c r="U851" i="26"/>
  <c r="U859" i="26"/>
  <c r="U867" i="26"/>
  <c r="U875" i="26"/>
  <c r="U883" i="26"/>
  <c r="U891" i="26"/>
  <c r="U899" i="26"/>
  <c r="U907" i="26"/>
  <c r="U915" i="26"/>
  <c r="U923" i="26"/>
  <c r="U931" i="26"/>
  <c r="U939" i="26"/>
  <c r="U947" i="26"/>
  <c r="U955" i="26"/>
  <c r="U963" i="26"/>
  <c r="U971" i="26"/>
  <c r="U979" i="26"/>
  <c r="U987" i="26"/>
  <c r="U995" i="26"/>
  <c r="U1003" i="26"/>
  <c r="U1011" i="26"/>
  <c r="U4" i="26"/>
  <c r="U12" i="26"/>
  <c r="U20" i="26"/>
  <c r="U28" i="26"/>
  <c r="U36" i="26"/>
  <c r="U44" i="26"/>
  <c r="U52" i="26"/>
  <c r="U60" i="26"/>
  <c r="U68" i="26"/>
  <c r="U76" i="26"/>
  <c r="U84" i="26"/>
  <c r="U92" i="26"/>
  <c r="U100" i="26"/>
  <c r="U108" i="26"/>
  <c r="U116" i="26"/>
  <c r="U124" i="26"/>
  <c r="U132" i="26"/>
  <c r="U140" i="26"/>
  <c r="U148" i="26"/>
  <c r="U156" i="26"/>
  <c r="U164" i="26"/>
  <c r="U172" i="26"/>
  <c r="U180" i="26"/>
  <c r="U188" i="26"/>
  <c r="U196" i="26"/>
  <c r="U204" i="26"/>
  <c r="U212" i="26"/>
  <c r="U220" i="26"/>
  <c r="U228" i="26"/>
  <c r="U236" i="26"/>
  <c r="U244" i="26"/>
  <c r="U252" i="26"/>
  <c r="U260" i="26"/>
  <c r="U268" i="26"/>
  <c r="U276" i="26"/>
  <c r="U284" i="26"/>
  <c r="U292" i="26"/>
  <c r="U300" i="26"/>
  <c r="U308" i="26"/>
  <c r="U316" i="26"/>
  <c r="U324" i="26"/>
  <c r="U332" i="26"/>
  <c r="U340" i="26"/>
  <c r="U348" i="26"/>
  <c r="U356" i="26"/>
  <c r="U364" i="26"/>
  <c r="U372" i="26"/>
  <c r="U380" i="26"/>
  <c r="U388" i="26"/>
  <c r="U396" i="26"/>
  <c r="U404" i="26"/>
  <c r="U412" i="26"/>
  <c r="U420" i="26"/>
  <c r="U428" i="26"/>
  <c r="U436" i="26"/>
  <c r="U444" i="26"/>
  <c r="U452" i="26"/>
  <c r="U460" i="26"/>
  <c r="U468" i="26"/>
  <c r="U476" i="26"/>
  <c r="U484" i="26"/>
  <c r="U492" i="26"/>
  <c r="U500" i="26"/>
  <c r="U508" i="26"/>
  <c r="U516" i="26"/>
  <c r="U524" i="26"/>
  <c r="U532" i="26"/>
  <c r="U540" i="26"/>
  <c r="U548" i="26"/>
  <c r="U556" i="26"/>
  <c r="U564" i="26"/>
  <c r="U572" i="26"/>
  <c r="U580" i="26"/>
  <c r="U588" i="26"/>
  <c r="U596" i="26"/>
  <c r="U604" i="26"/>
  <c r="U612" i="26"/>
  <c r="U620" i="26"/>
  <c r="U628" i="26"/>
  <c r="U636" i="26"/>
  <c r="U644" i="26"/>
  <c r="U652" i="26"/>
  <c r="U660" i="26"/>
  <c r="U668" i="26"/>
  <c r="U676" i="26"/>
  <c r="U684" i="26"/>
  <c r="U692" i="26"/>
  <c r="U700" i="26"/>
  <c r="U708" i="26"/>
  <c r="U716" i="26"/>
  <c r="U724" i="26"/>
  <c r="U732" i="26"/>
  <c r="U740" i="26"/>
  <c r="U748" i="26"/>
  <c r="U756" i="26"/>
  <c r="U764" i="26"/>
  <c r="U772" i="26"/>
  <c r="U780" i="26"/>
  <c r="U788" i="26"/>
  <c r="U796" i="26"/>
  <c r="U804" i="26"/>
  <c r="U812" i="26"/>
  <c r="U820" i="26"/>
  <c r="U828" i="26"/>
  <c r="U836" i="26"/>
  <c r="U844" i="26"/>
  <c r="U852" i="26"/>
  <c r="U860" i="26"/>
  <c r="U868" i="26"/>
  <c r="U876" i="26"/>
  <c r="U884" i="26"/>
  <c r="U892" i="26"/>
  <c r="U900" i="26"/>
  <c r="U908" i="26"/>
  <c r="U916" i="26"/>
  <c r="U924" i="26"/>
  <c r="U932" i="26"/>
  <c r="U940" i="26"/>
  <c r="U948" i="26"/>
  <c r="U956" i="26"/>
  <c r="U964" i="26"/>
  <c r="U972" i="26"/>
  <c r="U5" i="26"/>
  <c r="U13" i="26"/>
  <c r="U21" i="26"/>
  <c r="U29" i="26"/>
  <c r="U37" i="26"/>
  <c r="U45" i="26"/>
  <c r="U53" i="26"/>
  <c r="U61" i="26"/>
  <c r="U69" i="26"/>
  <c r="U77" i="26"/>
  <c r="U85" i="26"/>
  <c r="U93" i="26"/>
  <c r="U101" i="26"/>
  <c r="U109" i="26"/>
  <c r="U117" i="26"/>
  <c r="U125" i="26"/>
  <c r="U133" i="26"/>
  <c r="U141" i="26"/>
  <c r="U149" i="26"/>
  <c r="U157" i="26"/>
  <c r="U165" i="26"/>
  <c r="U173" i="26"/>
  <c r="U181" i="26"/>
  <c r="U189" i="26"/>
  <c r="U197" i="26"/>
  <c r="U205" i="26"/>
  <c r="U213" i="26"/>
  <c r="U221" i="26"/>
  <c r="U229" i="26"/>
  <c r="U237" i="26"/>
  <c r="U245" i="26"/>
  <c r="U253" i="26"/>
  <c r="U261" i="26"/>
  <c r="U269" i="26"/>
  <c r="U277" i="26"/>
  <c r="U285" i="26"/>
  <c r="U293" i="26"/>
  <c r="U301" i="26"/>
  <c r="U309" i="26"/>
  <c r="U317" i="26"/>
  <c r="U325" i="26"/>
  <c r="U333" i="26"/>
  <c r="U341" i="26"/>
  <c r="U349" i="26"/>
  <c r="U357" i="26"/>
  <c r="U365" i="26"/>
  <c r="U373" i="26"/>
  <c r="U381" i="26"/>
  <c r="U389" i="26"/>
  <c r="U397" i="26"/>
  <c r="U405" i="26"/>
  <c r="U413" i="26"/>
  <c r="U421" i="26"/>
  <c r="U429" i="26"/>
  <c r="U437" i="26"/>
  <c r="U445" i="26"/>
  <c r="U453" i="26"/>
  <c r="U461" i="26"/>
  <c r="U469" i="26"/>
  <c r="U477" i="26"/>
  <c r="U485" i="26"/>
  <c r="U493" i="26"/>
  <c r="U501" i="26"/>
  <c r="U509" i="26"/>
  <c r="U517" i="26"/>
  <c r="U525" i="26"/>
  <c r="U533" i="26"/>
  <c r="U541" i="26"/>
  <c r="U549" i="26"/>
  <c r="U557" i="26"/>
  <c r="U565" i="26"/>
  <c r="U573" i="26"/>
  <c r="U581" i="26"/>
  <c r="U589" i="26"/>
  <c r="U597" i="26"/>
  <c r="U605" i="26"/>
  <c r="U613" i="26"/>
  <c r="U621" i="26"/>
  <c r="U629" i="26"/>
  <c r="U637" i="26"/>
  <c r="U645" i="26"/>
  <c r="U653" i="26"/>
  <c r="U661" i="26"/>
  <c r="U669" i="26"/>
  <c r="U677" i="26"/>
  <c r="U685" i="26"/>
  <c r="U693" i="26"/>
  <c r="U701" i="26"/>
  <c r="U709" i="26"/>
  <c r="U717" i="26"/>
  <c r="U725" i="26"/>
  <c r="U733" i="26"/>
  <c r="U741" i="26"/>
  <c r="U749" i="26"/>
  <c r="U757" i="26"/>
  <c r="U765" i="26"/>
  <c r="U773" i="26"/>
  <c r="U781" i="26"/>
  <c r="U789" i="26"/>
  <c r="U797" i="26"/>
  <c r="U805" i="26"/>
  <c r="U813" i="26"/>
  <c r="U821" i="26"/>
  <c r="U829" i="26"/>
  <c r="U837" i="26"/>
  <c r="U845" i="26"/>
  <c r="U853" i="26"/>
  <c r="U861" i="26"/>
  <c r="U869" i="26"/>
  <c r="U877" i="26"/>
  <c r="U885" i="26"/>
  <c r="U893" i="26"/>
  <c r="U901" i="26"/>
  <c r="U909" i="26"/>
  <c r="U917" i="26"/>
  <c r="U925" i="26"/>
  <c r="U933" i="26"/>
  <c r="U941" i="26"/>
  <c r="U949" i="26"/>
  <c r="U957" i="26"/>
  <c r="U965" i="26"/>
  <c r="U973" i="26"/>
  <c r="U981" i="26"/>
  <c r="U989" i="26"/>
  <c r="U997" i="26"/>
  <c r="U1005" i="26"/>
  <c r="U1013" i="26"/>
  <c r="U6" i="26"/>
  <c r="U14" i="26"/>
  <c r="U22" i="26"/>
  <c r="U30" i="26"/>
  <c r="U38" i="26"/>
  <c r="U46" i="26"/>
  <c r="U54" i="26"/>
  <c r="U62" i="26"/>
  <c r="U70" i="26"/>
  <c r="U78" i="26"/>
  <c r="U86" i="26"/>
  <c r="U94" i="26"/>
  <c r="U102" i="26"/>
  <c r="U110" i="26"/>
  <c r="U118" i="26"/>
  <c r="U126" i="26"/>
  <c r="U134" i="26"/>
  <c r="U142" i="26"/>
  <c r="U150" i="26"/>
  <c r="U158" i="26"/>
  <c r="U166" i="26"/>
  <c r="U174" i="26"/>
  <c r="U182" i="26"/>
  <c r="U190" i="26"/>
  <c r="U198" i="26"/>
  <c r="U206" i="26"/>
  <c r="U214" i="26"/>
  <c r="U222" i="26"/>
  <c r="U230" i="26"/>
  <c r="U238" i="26"/>
  <c r="U246" i="26"/>
  <c r="U254" i="26"/>
  <c r="U262" i="26"/>
  <c r="U270" i="26"/>
  <c r="U278" i="26"/>
  <c r="U286" i="26"/>
  <c r="U294" i="26"/>
  <c r="U302" i="26"/>
  <c r="U310" i="26"/>
  <c r="U318" i="26"/>
  <c r="U326" i="26"/>
  <c r="U334" i="26"/>
  <c r="U342" i="26"/>
  <c r="U350" i="26"/>
  <c r="U358" i="26"/>
  <c r="U366" i="26"/>
  <c r="U374" i="26"/>
  <c r="U382" i="26"/>
  <c r="U390" i="26"/>
  <c r="U398" i="26"/>
  <c r="U406" i="26"/>
  <c r="U414" i="26"/>
  <c r="U422" i="26"/>
  <c r="U430" i="26"/>
  <c r="U438" i="26"/>
  <c r="U446" i="26"/>
  <c r="U454" i="26"/>
  <c r="U462" i="26"/>
  <c r="U470" i="26"/>
  <c r="U478" i="26"/>
  <c r="U486" i="26"/>
  <c r="U494" i="26"/>
  <c r="U502" i="26"/>
  <c r="U510" i="26"/>
  <c r="U518" i="26"/>
  <c r="U526" i="26"/>
  <c r="U534" i="26"/>
  <c r="U542" i="26"/>
  <c r="U550" i="26"/>
  <c r="U558" i="26"/>
  <c r="U566" i="26"/>
  <c r="U574" i="26"/>
  <c r="U582" i="26"/>
  <c r="U590" i="26"/>
  <c r="U598" i="26"/>
  <c r="U606" i="26"/>
  <c r="U614" i="26"/>
  <c r="U622" i="26"/>
  <c r="U630" i="26"/>
  <c r="U638" i="26"/>
  <c r="U646" i="26"/>
  <c r="U654" i="26"/>
  <c r="U662" i="26"/>
  <c r="U670" i="26"/>
  <c r="U678" i="26"/>
  <c r="U686" i="26"/>
  <c r="U694" i="26"/>
  <c r="U702" i="26"/>
  <c r="U710" i="26"/>
  <c r="U718" i="26"/>
  <c r="U726" i="26"/>
  <c r="U734" i="26"/>
  <c r="U742" i="26"/>
  <c r="U750" i="26"/>
  <c r="U758" i="26"/>
  <c r="U766" i="26"/>
  <c r="U774" i="26"/>
  <c r="U782" i="26"/>
  <c r="U790" i="26"/>
  <c r="U798" i="26"/>
  <c r="U806" i="26"/>
  <c r="U814" i="26"/>
  <c r="U822" i="26"/>
  <c r="U830" i="26"/>
  <c r="U838" i="26"/>
  <c r="U846" i="26"/>
  <c r="U854" i="26"/>
  <c r="U862" i="26"/>
  <c r="U870" i="26"/>
  <c r="U878" i="26"/>
  <c r="U886" i="26"/>
  <c r="U894" i="26"/>
  <c r="U902" i="26"/>
  <c r="U910" i="26"/>
  <c r="U918" i="26"/>
  <c r="U926" i="26"/>
  <c r="U934" i="26"/>
  <c r="U942" i="26"/>
  <c r="U950" i="26"/>
  <c r="U958" i="26"/>
  <c r="U966" i="26"/>
  <c r="U974" i="26"/>
  <c r="U982" i="26"/>
  <c r="U990" i="26"/>
  <c r="U998" i="26"/>
  <c r="U1006" i="26"/>
  <c r="U1014" i="26"/>
  <c r="U8" i="26"/>
  <c r="U16" i="26"/>
  <c r="U24" i="26"/>
  <c r="U32" i="26"/>
  <c r="U40" i="26"/>
  <c r="U48" i="26"/>
  <c r="U56" i="26"/>
  <c r="U64" i="26"/>
  <c r="U72" i="26"/>
  <c r="U80" i="26"/>
  <c r="U88" i="26"/>
  <c r="U96" i="26"/>
  <c r="U104" i="26"/>
  <c r="U112" i="26"/>
  <c r="U120" i="26"/>
  <c r="U128" i="26"/>
  <c r="U136" i="26"/>
  <c r="U144" i="26"/>
  <c r="U152" i="26"/>
  <c r="U160" i="26"/>
  <c r="U168" i="26"/>
  <c r="U176" i="26"/>
  <c r="U184" i="26"/>
  <c r="U192" i="26"/>
  <c r="U200" i="26"/>
  <c r="U208" i="26"/>
  <c r="U216" i="26"/>
  <c r="U224" i="26"/>
  <c r="U232" i="26"/>
  <c r="U240" i="26"/>
  <c r="U248" i="26"/>
  <c r="U256" i="26"/>
  <c r="U264" i="26"/>
  <c r="U272" i="26"/>
  <c r="U280" i="26"/>
  <c r="U288" i="26"/>
  <c r="U296" i="26"/>
  <c r="U304" i="26"/>
  <c r="U312" i="26"/>
  <c r="U320" i="26"/>
  <c r="U328" i="26"/>
  <c r="U336" i="26"/>
  <c r="U344" i="26"/>
  <c r="U352" i="26"/>
  <c r="U360" i="26"/>
  <c r="U368" i="26"/>
  <c r="U376" i="26"/>
  <c r="U384" i="26"/>
  <c r="U392" i="26"/>
  <c r="U400" i="26"/>
  <c r="U408" i="26"/>
  <c r="U416" i="26"/>
  <c r="U424" i="26"/>
  <c r="U432" i="26"/>
  <c r="U440" i="26"/>
  <c r="U448" i="26"/>
  <c r="U456" i="26"/>
  <c r="U464" i="26"/>
  <c r="U472" i="26"/>
  <c r="U480" i="26"/>
  <c r="U488" i="26"/>
  <c r="U496" i="26"/>
  <c r="U504" i="26"/>
  <c r="U512" i="26"/>
  <c r="U520" i="26"/>
  <c r="U528" i="26"/>
  <c r="U536" i="26"/>
  <c r="U544" i="26"/>
  <c r="U552" i="26"/>
  <c r="U560" i="26"/>
  <c r="U568" i="26"/>
  <c r="U576" i="26"/>
  <c r="U584" i="26"/>
  <c r="U592" i="26"/>
  <c r="U600" i="26"/>
  <c r="U608" i="26"/>
  <c r="U616" i="26"/>
  <c r="U624" i="26"/>
  <c r="U632" i="26"/>
  <c r="U640" i="26"/>
  <c r="U648" i="26"/>
  <c r="U656" i="26"/>
  <c r="U664" i="26"/>
  <c r="U672" i="26"/>
  <c r="U680" i="26"/>
  <c r="U688" i="26"/>
  <c r="U696" i="26"/>
  <c r="U704" i="26"/>
  <c r="U712" i="26"/>
  <c r="U720" i="26"/>
  <c r="U728" i="26"/>
  <c r="U736" i="26"/>
  <c r="U744" i="26"/>
  <c r="U752" i="26"/>
  <c r="U760" i="26"/>
  <c r="U768" i="26"/>
  <c r="U776" i="26"/>
  <c r="U784" i="26"/>
  <c r="U792" i="26"/>
  <c r="U800" i="26"/>
  <c r="U808" i="26"/>
  <c r="U816" i="26"/>
  <c r="U824" i="26"/>
  <c r="U832" i="26"/>
  <c r="U840" i="26"/>
  <c r="U848" i="26"/>
  <c r="U856" i="26"/>
  <c r="U864" i="26"/>
  <c r="U872" i="26"/>
  <c r="U880" i="26"/>
  <c r="U888" i="26"/>
  <c r="U896" i="26"/>
  <c r="U904" i="26"/>
  <c r="U912" i="26"/>
  <c r="U920" i="26"/>
  <c r="U928" i="26"/>
  <c r="U936" i="26"/>
  <c r="U944" i="26"/>
  <c r="U952" i="26"/>
  <c r="U960" i="26"/>
  <c r="U968" i="26"/>
  <c r="U976" i="26"/>
  <c r="U984" i="26"/>
  <c r="U992" i="26"/>
  <c r="U1000" i="26"/>
  <c r="U1008" i="26"/>
  <c r="U1016" i="26"/>
  <c r="U9" i="26"/>
  <c r="U17" i="26"/>
  <c r="U25" i="26"/>
  <c r="U33" i="26"/>
  <c r="U41" i="26"/>
  <c r="U49" i="26"/>
  <c r="U57" i="26"/>
  <c r="U65" i="26"/>
  <c r="U73" i="26"/>
  <c r="U81" i="26"/>
  <c r="U89" i="26"/>
  <c r="U97" i="26"/>
  <c r="U105" i="26"/>
  <c r="U113" i="26"/>
  <c r="U121" i="26"/>
  <c r="U129" i="26"/>
  <c r="U137" i="26"/>
  <c r="U145" i="26"/>
  <c r="U153" i="26"/>
  <c r="U161" i="26"/>
  <c r="U169" i="26"/>
  <c r="U177" i="26"/>
  <c r="U185" i="26"/>
  <c r="U193" i="26"/>
  <c r="U201" i="26"/>
  <c r="U209" i="26"/>
  <c r="U217" i="26"/>
  <c r="U225" i="26"/>
  <c r="U233" i="26"/>
  <c r="U241" i="26"/>
  <c r="U249" i="26"/>
  <c r="U257" i="26"/>
  <c r="U265" i="26"/>
  <c r="U273" i="26"/>
  <c r="U281" i="26"/>
  <c r="U289" i="26"/>
  <c r="U297" i="26"/>
  <c r="U305" i="26"/>
  <c r="U313" i="26"/>
  <c r="U321" i="26"/>
  <c r="U329" i="26"/>
  <c r="U337" i="26"/>
  <c r="U345" i="26"/>
  <c r="U353" i="26"/>
  <c r="U361" i="26"/>
  <c r="U369" i="26"/>
  <c r="U377" i="26"/>
  <c r="U385" i="26"/>
  <c r="U393" i="26"/>
  <c r="U401" i="26"/>
  <c r="U409" i="26"/>
  <c r="U417" i="26"/>
  <c r="U425" i="26"/>
  <c r="U433" i="26"/>
  <c r="U441" i="26"/>
  <c r="U449" i="26"/>
  <c r="U457" i="26"/>
  <c r="U465" i="26"/>
  <c r="U473" i="26"/>
  <c r="U481" i="26"/>
  <c r="U489" i="26"/>
  <c r="U497" i="26"/>
  <c r="U505" i="26"/>
  <c r="U513" i="26"/>
  <c r="U521" i="26"/>
  <c r="U529" i="26"/>
  <c r="U537" i="26"/>
  <c r="U545" i="26"/>
  <c r="U553" i="26"/>
  <c r="U561" i="26"/>
  <c r="U569" i="26"/>
  <c r="U577" i="26"/>
  <c r="U585" i="26"/>
  <c r="U593" i="26"/>
  <c r="U601" i="26"/>
  <c r="U609" i="26"/>
  <c r="U617" i="26"/>
  <c r="U625" i="26"/>
  <c r="U633" i="26"/>
  <c r="U641" i="26"/>
  <c r="U649" i="26"/>
  <c r="U657" i="26"/>
  <c r="U665" i="26"/>
  <c r="U673" i="26"/>
  <c r="U681" i="26"/>
  <c r="U689" i="26"/>
  <c r="U697" i="26"/>
  <c r="U705" i="26"/>
  <c r="U713" i="26"/>
  <c r="U721" i="26"/>
  <c r="U729" i="26"/>
  <c r="U737" i="26"/>
  <c r="U745" i="26"/>
  <c r="U753" i="26"/>
  <c r="U761" i="26"/>
  <c r="U769" i="26"/>
  <c r="U777" i="26"/>
  <c r="U785" i="26"/>
  <c r="U793" i="26"/>
  <c r="U801" i="26"/>
  <c r="U809" i="26"/>
  <c r="U817" i="26"/>
  <c r="U825" i="26"/>
  <c r="U833" i="26"/>
  <c r="U841" i="26"/>
  <c r="U849" i="26"/>
  <c r="U857" i="26"/>
  <c r="U865" i="26"/>
  <c r="U873" i="26"/>
  <c r="U881" i="26"/>
  <c r="U889" i="26"/>
  <c r="U897" i="26"/>
  <c r="U905" i="26"/>
  <c r="U913" i="26"/>
  <c r="U921" i="26"/>
  <c r="U929" i="26"/>
  <c r="U937" i="26"/>
  <c r="U945" i="26"/>
  <c r="U953" i="26"/>
  <c r="U961" i="26"/>
  <c r="U969" i="26"/>
  <c r="U7" i="26"/>
  <c r="U39" i="26"/>
  <c r="U71" i="26"/>
  <c r="U103" i="26"/>
  <c r="U135" i="26"/>
  <c r="U167" i="26"/>
  <c r="U199" i="26"/>
  <c r="U231" i="26"/>
  <c r="U263" i="26"/>
  <c r="U295" i="26"/>
  <c r="U327" i="26"/>
  <c r="U359" i="26"/>
  <c r="U391" i="26"/>
  <c r="U423" i="26"/>
  <c r="U455" i="26"/>
  <c r="U487" i="26"/>
  <c r="U519" i="26"/>
  <c r="U551" i="26"/>
  <c r="U583" i="26"/>
  <c r="U615" i="26"/>
  <c r="U647" i="26"/>
  <c r="U679" i="26"/>
  <c r="U711" i="26"/>
  <c r="U743" i="26"/>
  <c r="U775" i="26"/>
  <c r="U807" i="26"/>
  <c r="U839" i="26"/>
  <c r="U871" i="26"/>
  <c r="U903" i="26"/>
  <c r="U935" i="26"/>
  <c r="U967" i="26"/>
  <c r="U986" i="26"/>
  <c r="U1002" i="26"/>
  <c r="U1018" i="26"/>
  <c r="U1026" i="26"/>
  <c r="U1034" i="26"/>
  <c r="U1042" i="26"/>
  <c r="U1050" i="26"/>
  <c r="U1058" i="26"/>
  <c r="U1066" i="26"/>
  <c r="U1074" i="26"/>
  <c r="U1082" i="26"/>
  <c r="U1090" i="26"/>
  <c r="U1098" i="26"/>
  <c r="U1106" i="26"/>
  <c r="U1114" i="26"/>
  <c r="U1122" i="26"/>
  <c r="U1130" i="26"/>
  <c r="U1138" i="26"/>
  <c r="U1146" i="26"/>
  <c r="U1154" i="26"/>
  <c r="U1162" i="26"/>
  <c r="U1170" i="26"/>
  <c r="U1178" i="26"/>
  <c r="U1186" i="26"/>
  <c r="U1194" i="26"/>
  <c r="U1202" i="26"/>
  <c r="U1210" i="26"/>
  <c r="U1218" i="26"/>
  <c r="U1226" i="26"/>
  <c r="U1234" i="26"/>
  <c r="U1242" i="26"/>
  <c r="U1250" i="26"/>
  <c r="U1258" i="26"/>
  <c r="U1266" i="26"/>
  <c r="U1274" i="26"/>
  <c r="U1282" i="26"/>
  <c r="U1290" i="26"/>
  <c r="U1298" i="26"/>
  <c r="U1306" i="26"/>
  <c r="U1314" i="26"/>
  <c r="U1322" i="26"/>
  <c r="U1330" i="26"/>
  <c r="U1338" i="26"/>
  <c r="U1346" i="26"/>
  <c r="U1354" i="26"/>
  <c r="U1362" i="26"/>
  <c r="U1370" i="26"/>
  <c r="U1378" i="26"/>
  <c r="U1386" i="26"/>
  <c r="U1394" i="26"/>
  <c r="U1402" i="26"/>
  <c r="U1410" i="26"/>
  <c r="U1418" i="26"/>
  <c r="U1426" i="26"/>
  <c r="U1434" i="26"/>
  <c r="U1442" i="26"/>
  <c r="U1450" i="26"/>
  <c r="U1458" i="26"/>
  <c r="U1466" i="26"/>
  <c r="U1474" i="26"/>
  <c r="U1482" i="26"/>
  <c r="U1490" i="26"/>
  <c r="U1498" i="26"/>
  <c r="U1506" i="26"/>
  <c r="U1514" i="26"/>
  <c r="U1522" i="26"/>
  <c r="U1530" i="26"/>
  <c r="U1538" i="26"/>
  <c r="U1546" i="26"/>
  <c r="U1554" i="26"/>
  <c r="U1562" i="26"/>
  <c r="U1570" i="26"/>
  <c r="U1578" i="26"/>
  <c r="U1586" i="26"/>
  <c r="U1594" i="26"/>
  <c r="U1602" i="26"/>
  <c r="U1610" i="26"/>
  <c r="U1618" i="26"/>
  <c r="U1626" i="26"/>
  <c r="U1634" i="26"/>
  <c r="U1642" i="26"/>
  <c r="U1650" i="26"/>
  <c r="U1658" i="26"/>
  <c r="U1666" i="26"/>
  <c r="U1674" i="26"/>
  <c r="U1682" i="26"/>
  <c r="U1690" i="26"/>
  <c r="U1698" i="26"/>
  <c r="U1706" i="26"/>
  <c r="U1714" i="26"/>
  <c r="U1722" i="26"/>
  <c r="U1730" i="26"/>
  <c r="U1738" i="26"/>
  <c r="U1746" i="26"/>
  <c r="U1754" i="26"/>
  <c r="U1762" i="26"/>
  <c r="U1770" i="26"/>
  <c r="U10" i="26"/>
  <c r="U42" i="26"/>
  <c r="U74" i="26"/>
  <c r="U106" i="26"/>
  <c r="U138" i="26"/>
  <c r="U170" i="26"/>
  <c r="U202" i="26"/>
  <c r="U234" i="26"/>
  <c r="U266" i="26"/>
  <c r="U298" i="26"/>
  <c r="U330" i="26"/>
  <c r="U362" i="26"/>
  <c r="U394" i="26"/>
  <c r="U426" i="26"/>
  <c r="U458" i="26"/>
  <c r="U490" i="26"/>
  <c r="U522" i="26"/>
  <c r="U554" i="26"/>
  <c r="U586" i="26"/>
  <c r="U618" i="26"/>
  <c r="U650" i="26"/>
  <c r="U682" i="26"/>
  <c r="U714" i="26"/>
  <c r="U746" i="26"/>
  <c r="U778" i="26"/>
  <c r="U810" i="26"/>
  <c r="U842" i="26"/>
  <c r="U874" i="26"/>
  <c r="U906" i="26"/>
  <c r="U938" i="26"/>
  <c r="U970" i="26"/>
  <c r="U988" i="26"/>
  <c r="U1004" i="26"/>
  <c r="U1019" i="26"/>
  <c r="U1027" i="26"/>
  <c r="U1035" i="26"/>
  <c r="U1043" i="26"/>
  <c r="U1051" i="26"/>
  <c r="U1059" i="26"/>
  <c r="U1067" i="26"/>
  <c r="U1075" i="26"/>
  <c r="U1083" i="26"/>
  <c r="U1091" i="26"/>
  <c r="U1099" i="26"/>
  <c r="U1107" i="26"/>
  <c r="U1115" i="26"/>
  <c r="U1123" i="26"/>
  <c r="U1131" i="26"/>
  <c r="U1139" i="26"/>
  <c r="U1147" i="26"/>
  <c r="U1155" i="26"/>
  <c r="U1163" i="26"/>
  <c r="U1171" i="26"/>
  <c r="U1179" i="26"/>
  <c r="U1187" i="26"/>
  <c r="U1195" i="26"/>
  <c r="U1203" i="26"/>
  <c r="U1211" i="26"/>
  <c r="U1219" i="26"/>
  <c r="U1227" i="26"/>
  <c r="U1235" i="26"/>
  <c r="U1243" i="26"/>
  <c r="U1251" i="26"/>
  <c r="U1259" i="26"/>
  <c r="U1267" i="26"/>
  <c r="U1275" i="26"/>
  <c r="U1283" i="26"/>
  <c r="U1291" i="26"/>
  <c r="U1299" i="26"/>
  <c r="U1307" i="26"/>
  <c r="U1315" i="26"/>
  <c r="U1323" i="26"/>
  <c r="U1331" i="26"/>
  <c r="U1339" i="26"/>
  <c r="U1347" i="26"/>
  <c r="U1355" i="26"/>
  <c r="U1363" i="26"/>
  <c r="U1371" i="26"/>
  <c r="U1379" i="26"/>
  <c r="U1387" i="26"/>
  <c r="U1395" i="26"/>
  <c r="U1403" i="26"/>
  <c r="U1411" i="26"/>
  <c r="U1419" i="26"/>
  <c r="U1427" i="26"/>
  <c r="U1435" i="26"/>
  <c r="U1443" i="26"/>
  <c r="U1451" i="26"/>
  <c r="U1459" i="26"/>
  <c r="U1467" i="26"/>
  <c r="U1475" i="26"/>
  <c r="U1483" i="26"/>
  <c r="U1491" i="26"/>
  <c r="U1499" i="26"/>
  <c r="U1507" i="26"/>
  <c r="U1515" i="26"/>
  <c r="U1523" i="26"/>
  <c r="U1531" i="26"/>
  <c r="U1539" i="26"/>
  <c r="U1547" i="26"/>
  <c r="U1555" i="26"/>
  <c r="U1563" i="26"/>
  <c r="U1571" i="26"/>
  <c r="U1579" i="26"/>
  <c r="U1587" i="26"/>
  <c r="U1595" i="26"/>
  <c r="U1603" i="26"/>
  <c r="U1611" i="26"/>
  <c r="U1619" i="26"/>
  <c r="U1627" i="26"/>
  <c r="U1635" i="26"/>
  <c r="U1643" i="26"/>
  <c r="U1651" i="26"/>
  <c r="U1659" i="26"/>
  <c r="U1667" i="26"/>
  <c r="U1675" i="26"/>
  <c r="U1683" i="26"/>
  <c r="U1691" i="26"/>
  <c r="U1699" i="26"/>
  <c r="U1707" i="26"/>
  <c r="U1715" i="26"/>
  <c r="U1723" i="26"/>
  <c r="U1731" i="26"/>
  <c r="U1739" i="26"/>
  <c r="U1747" i="26"/>
  <c r="U1755" i="26"/>
  <c r="U1763" i="26"/>
  <c r="U15" i="26"/>
  <c r="U47" i="26"/>
  <c r="U79" i="26"/>
  <c r="U111" i="26"/>
  <c r="U143" i="26"/>
  <c r="U175" i="26"/>
  <c r="U207" i="26"/>
  <c r="U239" i="26"/>
  <c r="U271" i="26"/>
  <c r="U303" i="26"/>
  <c r="U335" i="26"/>
  <c r="U367" i="26"/>
  <c r="U399" i="26"/>
  <c r="U431" i="26"/>
  <c r="U463" i="26"/>
  <c r="U495" i="26"/>
  <c r="U527" i="26"/>
  <c r="U559" i="26"/>
  <c r="U591" i="26"/>
  <c r="U623" i="26"/>
  <c r="U655" i="26"/>
  <c r="U687" i="26"/>
  <c r="U719" i="26"/>
  <c r="U751" i="26"/>
  <c r="U783" i="26"/>
  <c r="U815" i="26"/>
  <c r="U847" i="26"/>
  <c r="U879" i="26"/>
  <c r="U911" i="26"/>
  <c r="U943" i="26"/>
  <c r="U975" i="26"/>
  <c r="U991" i="26"/>
  <c r="U1007" i="26"/>
  <c r="U1020" i="26"/>
  <c r="U1028" i="26"/>
  <c r="U1036" i="26"/>
  <c r="U1044" i="26"/>
  <c r="U1052" i="26"/>
  <c r="U1060" i="26"/>
  <c r="U1068" i="26"/>
  <c r="U1076" i="26"/>
  <c r="U1084" i="26"/>
  <c r="U1092" i="26"/>
  <c r="U1100" i="26"/>
  <c r="U1108" i="26"/>
  <c r="U1116" i="26"/>
  <c r="U1124" i="26"/>
  <c r="U1132" i="26"/>
  <c r="U1140" i="26"/>
  <c r="U1148" i="26"/>
  <c r="U1156" i="26"/>
  <c r="U1164" i="26"/>
  <c r="U1172" i="26"/>
  <c r="U1180" i="26"/>
  <c r="U1188" i="26"/>
  <c r="U1196" i="26"/>
  <c r="U1204" i="26"/>
  <c r="U1212" i="26"/>
  <c r="U1220" i="26"/>
  <c r="U1228" i="26"/>
  <c r="U1236" i="26"/>
  <c r="U1244" i="26"/>
  <c r="U1252" i="26"/>
  <c r="U1260" i="26"/>
  <c r="U1268" i="26"/>
  <c r="U1276" i="26"/>
  <c r="U1284" i="26"/>
  <c r="U1292" i="26"/>
  <c r="U1300" i="26"/>
  <c r="U1308" i="26"/>
  <c r="U1316" i="26"/>
  <c r="U1324" i="26"/>
  <c r="U1332" i="26"/>
  <c r="U1340" i="26"/>
  <c r="U1348" i="26"/>
  <c r="U1356" i="26"/>
  <c r="U1364" i="26"/>
  <c r="U1372" i="26"/>
  <c r="U1380" i="26"/>
  <c r="U1388" i="26"/>
  <c r="U1396" i="26"/>
  <c r="U1404" i="26"/>
  <c r="U1412" i="26"/>
  <c r="U1420" i="26"/>
  <c r="U1428" i="26"/>
  <c r="U1436" i="26"/>
  <c r="U1444" i="26"/>
  <c r="U1452" i="26"/>
  <c r="U1460" i="26"/>
  <c r="U1468" i="26"/>
  <c r="U1476" i="26"/>
  <c r="U1484" i="26"/>
  <c r="U1492" i="26"/>
  <c r="U1500" i="26"/>
  <c r="U1508" i="26"/>
  <c r="U1516" i="26"/>
  <c r="U1524" i="26"/>
  <c r="U1532" i="26"/>
  <c r="U1540" i="26"/>
  <c r="U1548" i="26"/>
  <c r="U1556" i="26"/>
  <c r="U1564" i="26"/>
  <c r="U1572" i="26"/>
  <c r="U1580" i="26"/>
  <c r="U1588" i="26"/>
  <c r="U1596" i="26"/>
  <c r="U1604" i="26"/>
  <c r="U1612" i="26"/>
  <c r="U1620" i="26"/>
  <c r="U1628" i="26"/>
  <c r="U1636" i="26"/>
  <c r="U1644" i="26"/>
  <c r="U1652" i="26"/>
  <c r="U1660" i="26"/>
  <c r="U1668" i="26"/>
  <c r="U1676" i="26"/>
  <c r="U1684" i="26"/>
  <c r="U1692" i="26"/>
  <c r="U1700" i="26"/>
  <c r="U1708" i="26"/>
  <c r="U1716" i="26"/>
  <c r="U1724" i="26"/>
  <c r="U1732" i="26"/>
  <c r="U1740" i="26"/>
  <c r="U1748" i="26"/>
  <c r="U1756" i="26"/>
  <c r="U1764" i="26"/>
  <c r="U18" i="26"/>
  <c r="U50" i="26"/>
  <c r="U82" i="26"/>
  <c r="U114" i="26"/>
  <c r="U146" i="26"/>
  <c r="U178" i="26"/>
  <c r="U210" i="26"/>
  <c r="U242" i="26"/>
  <c r="U274" i="26"/>
  <c r="U306" i="26"/>
  <c r="U338" i="26"/>
  <c r="U370" i="26"/>
  <c r="U402" i="26"/>
  <c r="U434" i="26"/>
  <c r="U466" i="26"/>
  <c r="U498" i="26"/>
  <c r="U530" i="26"/>
  <c r="U562" i="26"/>
  <c r="U594" i="26"/>
  <c r="U626" i="26"/>
  <c r="U658" i="26"/>
  <c r="U690" i="26"/>
  <c r="U722" i="26"/>
  <c r="U754" i="26"/>
  <c r="U786" i="26"/>
  <c r="U818" i="26"/>
  <c r="U850" i="26"/>
  <c r="U882" i="26"/>
  <c r="U914" i="26"/>
  <c r="U946" i="26"/>
  <c r="U977" i="26"/>
  <c r="U993" i="26"/>
  <c r="U1009" i="26"/>
  <c r="U1021" i="26"/>
  <c r="U1029" i="26"/>
  <c r="U1037" i="26"/>
  <c r="U1045" i="26"/>
  <c r="U1053" i="26"/>
  <c r="U1061" i="26"/>
  <c r="U1069" i="26"/>
  <c r="U1077" i="26"/>
  <c r="U1085" i="26"/>
  <c r="U1093" i="26"/>
  <c r="U1101" i="26"/>
  <c r="U1109" i="26"/>
  <c r="U1117" i="26"/>
  <c r="U1125" i="26"/>
  <c r="U1133" i="26"/>
  <c r="U1141" i="26"/>
  <c r="U1149" i="26"/>
  <c r="U1157" i="26"/>
  <c r="U1165" i="26"/>
  <c r="U1173" i="26"/>
  <c r="U1181" i="26"/>
  <c r="U1189" i="26"/>
  <c r="U1197" i="26"/>
  <c r="U1205" i="26"/>
  <c r="U1213" i="26"/>
  <c r="U1221" i="26"/>
  <c r="U1229" i="26"/>
  <c r="U1237" i="26"/>
  <c r="U1245" i="26"/>
  <c r="U1253" i="26"/>
  <c r="U1261" i="26"/>
  <c r="U1269" i="26"/>
  <c r="U1277" i="26"/>
  <c r="U1285" i="26"/>
  <c r="U1293" i="26"/>
  <c r="U1301" i="26"/>
  <c r="U1309" i="26"/>
  <c r="U1317" i="26"/>
  <c r="U1325" i="26"/>
  <c r="U1333" i="26"/>
  <c r="U1341" i="26"/>
  <c r="U1349" i="26"/>
  <c r="U1357" i="26"/>
  <c r="U1365" i="26"/>
  <c r="U1373" i="26"/>
  <c r="U1381" i="26"/>
  <c r="U1389" i="26"/>
  <c r="U1397" i="26"/>
  <c r="U1405" i="26"/>
  <c r="U1413" i="26"/>
  <c r="U1421" i="26"/>
  <c r="U1429" i="26"/>
  <c r="U1437" i="26"/>
  <c r="U1445" i="26"/>
  <c r="U1453" i="26"/>
  <c r="U1461" i="26"/>
  <c r="U1469" i="26"/>
  <c r="U1477" i="26"/>
  <c r="U1485" i="26"/>
  <c r="U1493" i="26"/>
  <c r="U1501" i="26"/>
  <c r="U1509" i="26"/>
  <c r="U1517" i="26"/>
  <c r="U1525" i="26"/>
  <c r="U1533" i="26"/>
  <c r="U1541" i="26"/>
  <c r="U1549" i="26"/>
  <c r="U1557" i="26"/>
  <c r="U1565" i="26"/>
  <c r="U1573" i="26"/>
  <c r="U1581" i="26"/>
  <c r="U1589" i="26"/>
  <c r="U1597" i="26"/>
  <c r="U1605" i="26"/>
  <c r="U1613" i="26"/>
  <c r="U1621" i="26"/>
  <c r="U1629" i="26"/>
  <c r="U1637" i="26"/>
  <c r="U1645" i="26"/>
  <c r="U1653" i="26"/>
  <c r="U1661" i="26"/>
  <c r="U1669" i="26"/>
  <c r="U1677" i="26"/>
  <c r="U1685" i="26"/>
  <c r="U1693" i="26"/>
  <c r="U1701" i="26"/>
  <c r="U1709" i="26"/>
  <c r="U1717" i="26"/>
  <c r="U1725" i="26"/>
  <c r="U1733" i="26"/>
  <c r="U1741" i="26"/>
  <c r="U1749" i="26"/>
  <c r="U1757" i="26"/>
  <c r="U1765" i="26"/>
  <c r="U1773" i="26"/>
  <c r="U26" i="26"/>
  <c r="U58" i="26"/>
  <c r="U90" i="26"/>
  <c r="U122" i="26"/>
  <c r="U154" i="26"/>
  <c r="U186" i="26"/>
  <c r="U218" i="26"/>
  <c r="U250" i="26"/>
  <c r="U282" i="26"/>
  <c r="U314" i="26"/>
  <c r="U346" i="26"/>
  <c r="U378" i="26"/>
  <c r="U410" i="26"/>
  <c r="U442" i="26"/>
  <c r="U474" i="26"/>
  <c r="U506" i="26"/>
  <c r="U538" i="26"/>
  <c r="U570" i="26"/>
  <c r="U602" i="26"/>
  <c r="U634" i="26"/>
  <c r="U666" i="26"/>
  <c r="U698" i="26"/>
  <c r="U730" i="26"/>
  <c r="U762" i="26"/>
  <c r="U794" i="26"/>
  <c r="U826" i="26"/>
  <c r="U858" i="26"/>
  <c r="U890" i="26"/>
  <c r="U922" i="26"/>
  <c r="U954" i="26"/>
  <c r="U980" i="26"/>
  <c r="U996" i="26"/>
  <c r="U1012" i="26"/>
  <c r="U1023" i="26"/>
  <c r="U1031" i="26"/>
  <c r="U1039" i="26"/>
  <c r="U1047" i="26"/>
  <c r="U1055" i="26"/>
  <c r="U1063" i="26"/>
  <c r="U1071" i="26"/>
  <c r="U1079" i="26"/>
  <c r="U1087" i="26"/>
  <c r="U1095" i="26"/>
  <c r="U1103" i="26"/>
  <c r="U1111" i="26"/>
  <c r="U1119" i="26"/>
  <c r="U1127" i="26"/>
  <c r="U1135" i="26"/>
  <c r="U1143" i="26"/>
  <c r="U1151" i="26"/>
  <c r="U1159" i="26"/>
  <c r="U1167" i="26"/>
  <c r="U1175" i="26"/>
  <c r="U1183" i="26"/>
  <c r="U1191" i="26"/>
  <c r="U1199" i="26"/>
  <c r="U1207" i="26"/>
  <c r="U1215" i="26"/>
  <c r="U1223" i="26"/>
  <c r="U1231" i="26"/>
  <c r="U1239" i="26"/>
  <c r="U1247" i="26"/>
  <c r="U1255" i="26"/>
  <c r="U1263" i="26"/>
  <c r="U1271" i="26"/>
  <c r="U1279" i="26"/>
  <c r="U1287" i="26"/>
  <c r="U1295" i="26"/>
  <c r="U1303" i="26"/>
  <c r="U1311" i="26"/>
  <c r="U1319" i="26"/>
  <c r="U1327" i="26"/>
  <c r="U1335" i="26"/>
  <c r="U1343" i="26"/>
  <c r="U1351" i="26"/>
  <c r="U1359" i="26"/>
  <c r="U1367" i="26"/>
  <c r="U1375" i="26"/>
  <c r="U1383" i="26"/>
  <c r="U1391" i="26"/>
  <c r="U1399" i="26"/>
  <c r="U1407" i="26"/>
  <c r="U1415" i="26"/>
  <c r="U1423" i="26"/>
  <c r="U1431" i="26"/>
  <c r="U1439" i="26"/>
  <c r="U1447" i="26"/>
  <c r="U1455" i="26"/>
  <c r="U1463" i="26"/>
  <c r="U1471" i="26"/>
  <c r="U1479" i="26"/>
  <c r="U1487" i="26"/>
  <c r="U1495" i="26"/>
  <c r="U1503" i="26"/>
  <c r="U1511" i="26"/>
  <c r="U1519" i="26"/>
  <c r="U1527" i="26"/>
  <c r="U1535" i="26"/>
  <c r="U1543" i="26"/>
  <c r="U1551" i="26"/>
  <c r="U1559" i="26"/>
  <c r="U1567" i="26"/>
  <c r="U1575" i="26"/>
  <c r="U1583" i="26"/>
  <c r="U1591" i="26"/>
  <c r="U1599" i="26"/>
  <c r="U1607" i="26"/>
  <c r="U1615" i="26"/>
  <c r="U1623" i="26"/>
  <c r="U1631" i="26"/>
  <c r="U1639" i="26"/>
  <c r="U1647" i="26"/>
  <c r="U1655" i="26"/>
  <c r="U1663" i="26"/>
  <c r="U1671" i="26"/>
  <c r="U1679" i="26"/>
  <c r="U23" i="26"/>
  <c r="U98" i="26"/>
  <c r="U191" i="26"/>
  <c r="U279" i="26"/>
  <c r="U354" i="26"/>
  <c r="U447" i="26"/>
  <c r="U535" i="26"/>
  <c r="U610" i="26"/>
  <c r="U703" i="26"/>
  <c r="U791" i="26"/>
  <c r="U866" i="26"/>
  <c r="U959" i="26"/>
  <c r="U1010" i="26"/>
  <c r="U1033" i="26"/>
  <c r="U1056" i="26"/>
  <c r="U1078" i="26"/>
  <c r="U1097" i="26"/>
  <c r="U1120" i="26"/>
  <c r="U1142" i="26"/>
  <c r="U1161" i="26"/>
  <c r="U1184" i="26"/>
  <c r="U1206" i="26"/>
  <c r="U1225" i="26"/>
  <c r="U1248" i="26"/>
  <c r="U1270" i="26"/>
  <c r="U1289" i="26"/>
  <c r="U1312" i="26"/>
  <c r="U1334" i="26"/>
  <c r="U1353" i="26"/>
  <c r="U1376" i="26"/>
  <c r="U1398" i="26"/>
  <c r="U1417" i="26"/>
  <c r="U1440" i="26"/>
  <c r="U1462" i="26"/>
  <c r="U1481" i="26"/>
  <c r="U1504" i="26"/>
  <c r="U1526" i="26"/>
  <c r="U1545" i="26"/>
  <c r="U1568" i="26"/>
  <c r="U1590" i="26"/>
  <c r="U1609" i="26"/>
  <c r="U1632" i="26"/>
  <c r="U1654" i="26"/>
  <c r="U1673" i="26"/>
  <c r="U1694" i="26"/>
  <c r="U1710" i="26"/>
  <c r="U1726" i="26"/>
  <c r="U1742" i="26"/>
  <c r="U1758" i="26"/>
  <c r="U1771" i="26"/>
  <c r="U1780" i="26"/>
  <c r="U1788" i="26"/>
  <c r="U1796" i="26"/>
  <c r="U1804" i="26"/>
  <c r="U1812" i="26"/>
  <c r="U1820" i="26"/>
  <c r="U1828" i="26"/>
  <c r="U1836" i="26"/>
  <c r="U1844" i="26"/>
  <c r="U1852" i="26"/>
  <c r="U1860" i="26"/>
  <c r="U1868" i="26"/>
  <c r="U1876" i="26"/>
  <c r="U1884" i="26"/>
  <c r="U1892" i="26"/>
  <c r="U1900" i="26"/>
  <c r="U1908" i="26"/>
  <c r="U1916" i="26"/>
  <c r="U1924" i="26"/>
  <c r="U1932" i="26"/>
  <c r="U1940" i="26"/>
  <c r="U1948" i="26"/>
  <c r="U1956" i="26"/>
  <c r="U1964" i="26"/>
  <c r="U1972" i="26"/>
  <c r="U1980" i="26"/>
  <c r="U1988" i="26"/>
  <c r="U1996" i="26"/>
  <c r="U2004" i="26"/>
  <c r="U2012" i="26"/>
  <c r="U2020" i="26"/>
  <c r="U2028" i="26"/>
  <c r="U2036" i="26"/>
  <c r="U2044" i="26"/>
  <c r="U31" i="26"/>
  <c r="U119" i="26"/>
  <c r="U194" i="26"/>
  <c r="U287" i="26"/>
  <c r="U375" i="26"/>
  <c r="U450" i="26"/>
  <c r="U543" i="26"/>
  <c r="U631" i="26"/>
  <c r="U706" i="26"/>
  <c r="U799" i="26"/>
  <c r="U887" i="26"/>
  <c r="U962" i="26"/>
  <c r="U1015" i="26"/>
  <c r="U1038" i="26"/>
  <c r="U1057" i="26"/>
  <c r="U1080" i="26"/>
  <c r="U1102" i="26"/>
  <c r="U1121" i="26"/>
  <c r="U1144" i="26"/>
  <c r="U1166" i="26"/>
  <c r="U1185" i="26"/>
  <c r="U1208" i="26"/>
  <c r="U1230" i="26"/>
  <c r="U1249" i="26"/>
  <c r="U1272" i="26"/>
  <c r="U1294" i="26"/>
  <c r="U1313" i="26"/>
  <c r="U1336" i="26"/>
  <c r="U1358" i="26"/>
  <c r="U1377" i="26"/>
  <c r="U1400" i="26"/>
  <c r="U1422" i="26"/>
  <c r="U1441" i="26"/>
  <c r="U1464" i="26"/>
  <c r="U1486" i="26"/>
  <c r="U1505" i="26"/>
  <c r="U1528" i="26"/>
  <c r="U1550" i="26"/>
  <c r="U1569" i="26"/>
  <c r="U1592" i="26"/>
  <c r="U1614" i="26"/>
  <c r="U1633" i="26"/>
  <c r="U1656" i="26"/>
  <c r="U1678" i="26"/>
  <c r="U34" i="26"/>
  <c r="U127" i="26"/>
  <c r="U215" i="26"/>
  <c r="U290" i="26"/>
  <c r="U383" i="26"/>
  <c r="U471" i="26"/>
  <c r="U546" i="26"/>
  <c r="U639" i="26"/>
  <c r="U727" i="26"/>
  <c r="U802" i="26"/>
  <c r="U895" i="26"/>
  <c r="U978" i="26"/>
  <c r="U1017" i="26"/>
  <c r="U1040" i="26"/>
  <c r="U1062" i="26"/>
  <c r="U1081" i="26"/>
  <c r="U1104" i="26"/>
  <c r="U1126" i="26"/>
  <c r="U1145" i="26"/>
  <c r="U1168" i="26"/>
  <c r="U1190" i="26"/>
  <c r="U1209" i="26"/>
  <c r="U1232" i="26"/>
  <c r="U1254" i="26"/>
  <c r="U1273" i="26"/>
  <c r="U1296" i="26"/>
  <c r="U1318" i="26"/>
  <c r="U1337" i="26"/>
  <c r="U1360" i="26"/>
  <c r="U1382" i="26"/>
  <c r="U1401" i="26"/>
  <c r="U1424" i="26"/>
  <c r="U1446" i="26"/>
  <c r="U1465" i="26"/>
  <c r="U1488" i="26"/>
  <c r="U1510" i="26"/>
  <c r="U1529" i="26"/>
  <c r="U1552" i="26"/>
  <c r="U1574" i="26"/>
  <c r="U1593" i="26"/>
  <c r="U1616" i="26"/>
  <c r="U1638" i="26"/>
  <c r="U1657" i="26"/>
  <c r="U1680" i="26"/>
  <c r="U1696" i="26"/>
  <c r="U1712" i="26"/>
  <c r="U1728" i="26"/>
  <c r="U1744" i="26"/>
  <c r="U1760" i="26"/>
  <c r="U1774" i="26"/>
  <c r="U1782" i="26"/>
  <c r="U1790" i="26"/>
  <c r="U1798" i="26"/>
  <c r="U1806" i="26"/>
  <c r="U1814" i="26"/>
  <c r="U1822" i="26"/>
  <c r="U1830" i="26"/>
  <c r="U1838" i="26"/>
  <c r="U1846" i="26"/>
  <c r="U1854" i="26"/>
  <c r="U1862" i="26"/>
  <c r="U1870" i="26"/>
  <c r="U1878" i="26"/>
  <c r="U1886" i="26"/>
  <c r="U1894" i="26"/>
  <c r="U1902" i="26"/>
  <c r="U1910" i="26"/>
  <c r="U1918" i="26"/>
  <c r="U1926" i="26"/>
  <c r="U1934" i="26"/>
  <c r="U1942" i="26"/>
  <c r="U1950" i="26"/>
  <c r="U1958" i="26"/>
  <c r="U1966" i="26"/>
  <c r="U1974" i="26"/>
  <c r="U1982" i="26"/>
  <c r="U1990" i="26"/>
  <c r="U1998" i="26"/>
  <c r="U2006" i="26"/>
  <c r="U2014" i="26"/>
  <c r="U2022" i="26"/>
  <c r="U2030" i="26"/>
  <c r="U2038" i="26"/>
  <c r="U2046" i="26"/>
  <c r="U2054" i="26"/>
  <c r="U2062" i="26"/>
  <c r="U2070" i="26"/>
  <c r="U2078" i="26"/>
  <c r="U2086" i="26"/>
  <c r="U2094" i="26"/>
  <c r="U2102" i="26"/>
  <c r="U2110" i="26"/>
  <c r="U2118" i="26"/>
  <c r="U2126" i="26"/>
  <c r="U2134" i="26"/>
  <c r="U2142" i="26"/>
  <c r="U2150" i="26"/>
  <c r="U2158" i="26"/>
  <c r="U2166" i="26"/>
  <c r="U2174" i="26"/>
  <c r="U2182" i="26"/>
  <c r="U2190" i="26"/>
  <c r="U2198" i="26"/>
  <c r="U2206" i="26"/>
  <c r="U2214" i="26"/>
  <c r="U2222" i="26"/>
  <c r="U2230" i="26"/>
  <c r="U2238" i="26"/>
  <c r="U2246" i="26"/>
  <c r="U2254" i="26"/>
  <c r="U2262" i="26"/>
  <c r="U2270" i="26"/>
  <c r="U2278" i="26"/>
  <c r="U2286" i="26"/>
  <c r="U2294" i="26"/>
  <c r="U2302" i="26"/>
  <c r="U2310" i="26"/>
  <c r="U2318" i="26"/>
  <c r="U2326" i="26"/>
  <c r="U2334" i="26"/>
  <c r="U2342" i="26"/>
  <c r="U2350" i="26"/>
  <c r="U2358" i="26"/>
  <c r="U2366" i="26"/>
  <c r="U2374" i="26"/>
  <c r="U2382" i="26"/>
  <c r="U2390" i="26"/>
  <c r="U2398" i="26"/>
  <c r="U2406" i="26"/>
  <c r="U2414" i="26"/>
  <c r="U2422" i="26"/>
  <c r="U2430" i="26"/>
  <c r="U2438" i="26"/>
  <c r="U66" i="26"/>
  <c r="U159" i="26"/>
  <c r="U247" i="26"/>
  <c r="U322" i="26"/>
  <c r="U415" i="26"/>
  <c r="U503" i="26"/>
  <c r="U578" i="26"/>
  <c r="U671" i="26"/>
  <c r="U759" i="26"/>
  <c r="U834" i="26"/>
  <c r="U927" i="26"/>
  <c r="U994" i="26"/>
  <c r="U1025" i="26"/>
  <c r="U1048" i="26"/>
  <c r="U1070" i="26"/>
  <c r="U1089" i="26"/>
  <c r="U1112" i="26"/>
  <c r="U1134" i="26"/>
  <c r="U1153" i="26"/>
  <c r="U1176" i="26"/>
  <c r="U1198" i="26"/>
  <c r="U1217" i="26"/>
  <c r="U1240" i="26"/>
  <c r="U1262" i="26"/>
  <c r="U1281" i="26"/>
  <c r="U1304" i="26"/>
  <c r="U1326" i="26"/>
  <c r="U1345" i="26"/>
  <c r="U1368" i="26"/>
  <c r="U1390" i="26"/>
  <c r="U1409" i="26"/>
  <c r="U1432" i="26"/>
  <c r="U1454" i="26"/>
  <c r="U1473" i="26"/>
  <c r="U1496" i="26"/>
  <c r="U1518" i="26"/>
  <c r="U1537" i="26"/>
  <c r="U1560" i="26"/>
  <c r="U1582" i="26"/>
  <c r="U1601" i="26"/>
  <c r="U1624" i="26"/>
  <c r="U1646" i="26"/>
  <c r="U1665" i="26"/>
  <c r="U1687" i="26"/>
  <c r="U1703" i="26"/>
  <c r="U1719" i="26"/>
  <c r="U1735" i="26"/>
  <c r="U1751" i="26"/>
  <c r="U1767" i="26"/>
  <c r="U1777" i="26"/>
  <c r="U1785" i="26"/>
  <c r="U1793" i="26"/>
  <c r="U1801" i="26"/>
  <c r="U1809" i="26"/>
  <c r="U1817" i="26"/>
  <c r="U1825" i="26"/>
  <c r="U1833" i="26"/>
  <c r="U1841" i="26"/>
  <c r="U1849" i="26"/>
  <c r="U1857" i="26"/>
  <c r="U1865" i="26"/>
  <c r="U1873" i="26"/>
  <c r="U1881" i="26"/>
  <c r="U1889" i="26"/>
  <c r="U1897" i="26"/>
  <c r="U1905" i="26"/>
  <c r="U1913" i="26"/>
  <c r="U1921" i="26"/>
  <c r="U1929" i="26"/>
  <c r="U1937" i="26"/>
  <c r="U1945" i="26"/>
  <c r="U1953" i="26"/>
  <c r="U1961" i="26"/>
  <c r="U1969" i="26"/>
  <c r="U1977" i="26"/>
  <c r="U1985" i="26"/>
  <c r="U1993" i="26"/>
  <c r="U2001" i="26"/>
  <c r="U2009" i="26"/>
  <c r="U2017" i="26"/>
  <c r="U2025" i="26"/>
  <c r="U2033" i="26"/>
  <c r="U2041" i="26"/>
  <c r="U2049" i="26"/>
  <c r="U2057" i="26"/>
  <c r="U2065" i="26"/>
  <c r="U2073" i="26"/>
  <c r="U2081" i="26"/>
  <c r="U2089" i="26"/>
  <c r="U2097" i="26"/>
  <c r="U2105" i="26"/>
  <c r="U2113" i="26"/>
  <c r="U2121" i="26"/>
  <c r="U2129" i="26"/>
  <c r="U2137" i="26"/>
  <c r="U2145" i="26"/>
  <c r="U2153" i="26"/>
  <c r="U2161" i="26"/>
  <c r="U2169" i="26"/>
  <c r="U2177" i="26"/>
  <c r="U2185" i="26"/>
  <c r="U2193" i="26"/>
  <c r="U2201" i="26"/>
  <c r="U2209" i="26"/>
  <c r="U2217" i="26"/>
  <c r="U2225" i="26"/>
  <c r="U2233" i="26"/>
  <c r="U2241" i="26"/>
  <c r="U2249" i="26"/>
  <c r="U2257" i="26"/>
  <c r="U2265" i="26"/>
  <c r="U2273" i="26"/>
  <c r="U2281" i="26"/>
  <c r="U2289" i="26"/>
  <c r="U2297" i="26"/>
  <c r="U2305" i="26"/>
  <c r="U2313" i="26"/>
  <c r="U2321" i="26"/>
  <c r="U2329" i="26"/>
  <c r="U2337" i="26"/>
  <c r="U2345" i="26"/>
  <c r="U2353" i="26"/>
  <c r="U2361" i="26"/>
  <c r="U2369" i="26"/>
  <c r="U2377" i="26"/>
  <c r="U2385" i="26"/>
  <c r="U2393" i="26"/>
  <c r="U87" i="26"/>
  <c r="U162" i="26"/>
  <c r="U255" i="26"/>
  <c r="U343" i="26"/>
  <c r="U418" i="26"/>
  <c r="U511" i="26"/>
  <c r="U599" i="26"/>
  <c r="U674" i="26"/>
  <c r="U767" i="26"/>
  <c r="U855" i="26"/>
  <c r="U930" i="26"/>
  <c r="U999" i="26"/>
  <c r="U1030" i="26"/>
  <c r="U1049" i="26"/>
  <c r="U1072" i="26"/>
  <c r="U1094" i="26"/>
  <c r="U1113" i="26"/>
  <c r="U1136" i="26"/>
  <c r="U1158" i="26"/>
  <c r="U1177" i="26"/>
  <c r="U1200" i="26"/>
  <c r="U1222" i="26"/>
  <c r="U1241" i="26"/>
  <c r="U1264" i="26"/>
  <c r="U1286" i="26"/>
  <c r="U1305" i="26"/>
  <c r="U1328" i="26"/>
  <c r="U1350" i="26"/>
  <c r="U1369" i="26"/>
  <c r="U1392" i="26"/>
  <c r="U1414" i="26"/>
  <c r="U1433" i="26"/>
  <c r="U1456" i="26"/>
  <c r="U1478" i="26"/>
  <c r="U1497" i="26"/>
  <c r="U1520" i="26"/>
  <c r="U1542" i="26"/>
  <c r="U1561" i="26"/>
  <c r="U1584" i="26"/>
  <c r="U1606" i="26"/>
  <c r="U1625" i="26"/>
  <c r="U1648" i="26"/>
  <c r="U1670" i="26"/>
  <c r="U1688" i="26"/>
  <c r="U1704" i="26"/>
  <c r="U1720" i="26"/>
  <c r="U1736" i="26"/>
  <c r="U1752" i="26"/>
  <c r="U1768" i="26"/>
  <c r="U1778" i="26"/>
  <c r="U1786" i="26"/>
  <c r="U1794" i="26"/>
  <c r="U1802" i="26"/>
  <c r="U1810" i="26"/>
  <c r="U1818" i="26"/>
  <c r="U1826" i="26"/>
  <c r="U1834" i="26"/>
  <c r="U1842" i="26"/>
  <c r="U1850" i="26"/>
  <c r="U1858" i="26"/>
  <c r="U1866" i="26"/>
  <c r="U1874" i="26"/>
  <c r="U1882" i="26"/>
  <c r="U1890" i="26"/>
  <c r="U1898" i="26"/>
  <c r="U1906" i="26"/>
  <c r="U1914" i="26"/>
  <c r="U1922" i="26"/>
  <c r="U1930" i="26"/>
  <c r="U1938" i="26"/>
  <c r="U1946" i="26"/>
  <c r="U1954" i="26"/>
  <c r="U1962" i="26"/>
  <c r="U1970" i="26"/>
  <c r="U1978" i="26"/>
  <c r="U1986" i="26"/>
  <c r="U1994" i="26"/>
  <c r="U2002" i="26"/>
  <c r="U2010" i="26"/>
  <c r="U2018" i="26"/>
  <c r="U2026" i="26"/>
  <c r="U2034" i="26"/>
  <c r="U2042" i="26"/>
  <c r="U2050" i="26"/>
  <c r="U2058" i="26"/>
  <c r="U2066" i="26"/>
  <c r="U2074" i="26"/>
  <c r="U2082" i="26"/>
  <c r="U2090" i="26"/>
  <c r="U2098" i="26"/>
  <c r="U2106" i="26"/>
  <c r="U2114" i="26"/>
  <c r="U2122" i="26"/>
  <c r="U2130" i="26"/>
  <c r="U2138" i="26"/>
  <c r="U2146" i="26"/>
  <c r="U2154" i="26"/>
  <c r="U2162" i="26"/>
  <c r="U2170" i="26"/>
  <c r="U2178" i="26"/>
  <c r="U2186" i="26"/>
  <c r="U2194" i="26"/>
  <c r="U2202" i="26"/>
  <c r="U2210" i="26"/>
  <c r="U2218" i="26"/>
  <c r="U2226" i="26"/>
  <c r="U2234" i="26"/>
  <c r="U2242" i="26"/>
  <c r="U2250" i="26"/>
  <c r="U2258" i="26"/>
  <c r="U2266" i="26"/>
  <c r="U2274" i="26"/>
  <c r="U2282" i="26"/>
  <c r="U2290" i="26"/>
  <c r="U2298" i="26"/>
  <c r="U2306" i="26"/>
  <c r="U2314" i="26"/>
  <c r="U2322" i="26"/>
  <c r="U2330" i="26"/>
  <c r="U2338" i="26"/>
  <c r="U2346" i="26"/>
  <c r="U2354" i="26"/>
  <c r="U2362" i="26"/>
  <c r="U2370" i="26"/>
  <c r="U2378" i="26"/>
  <c r="U2386" i="26"/>
  <c r="U2394" i="26"/>
  <c r="U55" i="26"/>
  <c r="U258" i="26"/>
  <c r="U482" i="26"/>
  <c r="U735" i="26"/>
  <c r="U951" i="26"/>
  <c r="U1046" i="26"/>
  <c r="U1105" i="26"/>
  <c r="U1160" i="26"/>
  <c r="U1216" i="26"/>
  <c r="U1278" i="26"/>
  <c r="U1329" i="26"/>
  <c r="U1385" i="26"/>
  <c r="U1448" i="26"/>
  <c r="U1502" i="26"/>
  <c r="U1558" i="26"/>
  <c r="U1617" i="26"/>
  <c r="U1672" i="26"/>
  <c r="U1711" i="26"/>
  <c r="U1743" i="26"/>
  <c r="U1772" i="26"/>
  <c r="U1789" i="26"/>
  <c r="U1805" i="26"/>
  <c r="U1821" i="26"/>
  <c r="U1837" i="26"/>
  <c r="U1853" i="26"/>
  <c r="U1869" i="26"/>
  <c r="U1885" i="26"/>
  <c r="U1901" i="26"/>
  <c r="U1917" i="26"/>
  <c r="U1933" i="26"/>
  <c r="U1949" i="26"/>
  <c r="U1965" i="26"/>
  <c r="U1981" i="26"/>
  <c r="U1997" i="26"/>
  <c r="U2013" i="26"/>
  <c r="U2029" i="26"/>
  <c r="U2045" i="26"/>
  <c r="U2059" i="26"/>
  <c r="U2071" i="26"/>
  <c r="U2084" i="26"/>
  <c r="U2096" i="26"/>
  <c r="U2109" i="26"/>
  <c r="U2123" i="26"/>
  <c r="U2135" i="26"/>
  <c r="U2148" i="26"/>
  <c r="U2160" i="26"/>
  <c r="U2173" i="26"/>
  <c r="U2187" i="26"/>
  <c r="U2199" i="26"/>
  <c r="U2212" i="26"/>
  <c r="U2224" i="26"/>
  <c r="U2237" i="26"/>
  <c r="U2251" i="26"/>
  <c r="U2263" i="26"/>
  <c r="U2276" i="26"/>
  <c r="U2288" i="26"/>
  <c r="U2301" i="26"/>
  <c r="U2315" i="26"/>
  <c r="U2327" i="26"/>
  <c r="U2340" i="26"/>
  <c r="U2352" i="26"/>
  <c r="U2365" i="26"/>
  <c r="U2379" i="26"/>
  <c r="U2391" i="26"/>
  <c r="U2402" i="26"/>
  <c r="U2411" i="26"/>
  <c r="U2420" i="26"/>
  <c r="U2429" i="26"/>
  <c r="U2439" i="26"/>
  <c r="U2447" i="26"/>
  <c r="U2455" i="26"/>
  <c r="U2463" i="26"/>
  <c r="U2471" i="26"/>
  <c r="U2479" i="26"/>
  <c r="U2487" i="26"/>
  <c r="U2495" i="26"/>
  <c r="U2503" i="26"/>
  <c r="U2511" i="26"/>
  <c r="U2519" i="26"/>
  <c r="U2527" i="26"/>
  <c r="U2535" i="26"/>
  <c r="U2543" i="26"/>
  <c r="U2551" i="26"/>
  <c r="U2559" i="26"/>
  <c r="U2567" i="26"/>
  <c r="U2575" i="26"/>
  <c r="U2583" i="26"/>
  <c r="U2591" i="26"/>
  <c r="U2599" i="26"/>
  <c r="U2607" i="26"/>
  <c r="U2615" i="26"/>
  <c r="U2623" i="26"/>
  <c r="U2631" i="26"/>
  <c r="U2639" i="26"/>
  <c r="U2647" i="26"/>
  <c r="U2655" i="26"/>
  <c r="U2663" i="26"/>
  <c r="U2671" i="26"/>
  <c r="U2679" i="26"/>
  <c r="U2687" i="26"/>
  <c r="U2695" i="26"/>
  <c r="U642" i="26"/>
  <c r="U1193" i="26"/>
  <c r="U1480" i="26"/>
  <c r="U1729" i="26"/>
  <c r="U1831" i="26"/>
  <c r="U1911" i="26"/>
  <c r="U2007" i="26"/>
  <c r="U2092" i="26"/>
  <c r="U2156" i="26"/>
  <c r="U2220" i="26"/>
  <c r="U2284" i="26"/>
  <c r="U2348" i="26"/>
  <c r="U2408" i="26"/>
  <c r="U2452" i="26"/>
  <c r="U2492" i="26"/>
  <c r="U2548" i="26"/>
  <c r="U2588" i="26"/>
  <c r="U2628" i="26"/>
  <c r="U2684" i="26"/>
  <c r="U663" i="26"/>
  <c r="U1088" i="26"/>
  <c r="U1320" i="26"/>
  <c r="U1662" i="26"/>
  <c r="U1816" i="26"/>
  <c r="U63" i="26"/>
  <c r="U311" i="26"/>
  <c r="U514" i="26"/>
  <c r="U738" i="26"/>
  <c r="U983" i="26"/>
  <c r="U1054" i="26"/>
  <c r="U1110" i="26"/>
  <c r="U1169" i="26"/>
  <c r="U1224" i="26"/>
  <c r="U1280" i="26"/>
  <c r="U1342" i="26"/>
  <c r="U1393" i="26"/>
  <c r="U1449" i="26"/>
  <c r="U1512" i="26"/>
  <c r="U1566" i="26"/>
  <c r="U1622" i="26"/>
  <c r="U1681" i="26"/>
  <c r="U1713" i="26"/>
  <c r="U1745" i="26"/>
  <c r="U1775" i="26"/>
  <c r="U1791" i="26"/>
  <c r="U1807" i="26"/>
  <c r="U1823" i="26"/>
  <c r="U1839" i="26"/>
  <c r="U1855" i="26"/>
  <c r="U1871" i="26"/>
  <c r="U1887" i="26"/>
  <c r="U1903" i="26"/>
  <c r="U1919" i="26"/>
  <c r="U1935" i="26"/>
  <c r="U1951" i="26"/>
  <c r="U1967" i="26"/>
  <c r="U1983" i="26"/>
  <c r="U1999" i="26"/>
  <c r="U2015" i="26"/>
  <c r="U2031" i="26"/>
  <c r="U2047" i="26"/>
  <c r="U2060" i="26"/>
  <c r="U2072" i="26"/>
  <c r="U2085" i="26"/>
  <c r="U2099" i="26"/>
  <c r="U2111" i="26"/>
  <c r="U2124" i="26"/>
  <c r="U2136" i="26"/>
  <c r="U2149" i="26"/>
  <c r="U2163" i="26"/>
  <c r="U2175" i="26"/>
  <c r="U2188" i="26"/>
  <c r="U2200" i="26"/>
  <c r="U2213" i="26"/>
  <c r="U2227" i="26"/>
  <c r="U2239" i="26"/>
  <c r="U2252" i="26"/>
  <c r="U2264" i="26"/>
  <c r="U2277" i="26"/>
  <c r="U2291" i="26"/>
  <c r="U2303" i="26"/>
  <c r="U2316" i="26"/>
  <c r="U2328" i="26"/>
  <c r="U2341" i="26"/>
  <c r="U2355" i="26"/>
  <c r="U2367" i="26"/>
  <c r="U2380" i="26"/>
  <c r="U2392" i="26"/>
  <c r="U2403" i="26"/>
  <c r="U2412" i="26"/>
  <c r="U2421" i="26"/>
  <c r="U2431" i="26"/>
  <c r="U2440" i="26"/>
  <c r="U2448" i="26"/>
  <c r="U2456" i="26"/>
  <c r="U2464" i="26"/>
  <c r="U2472" i="26"/>
  <c r="U2480" i="26"/>
  <c r="U2488" i="26"/>
  <c r="U2496" i="26"/>
  <c r="U2504" i="26"/>
  <c r="U2512" i="26"/>
  <c r="U2520" i="26"/>
  <c r="U2528" i="26"/>
  <c r="U2536" i="26"/>
  <c r="U2544" i="26"/>
  <c r="U2552" i="26"/>
  <c r="U2560" i="26"/>
  <c r="U2568" i="26"/>
  <c r="U2576" i="26"/>
  <c r="U2584" i="26"/>
  <c r="U2592" i="26"/>
  <c r="U2600" i="26"/>
  <c r="U2608" i="26"/>
  <c r="U2616" i="26"/>
  <c r="U2624" i="26"/>
  <c r="U2632" i="26"/>
  <c r="U2640" i="26"/>
  <c r="U2648" i="26"/>
  <c r="U2656" i="26"/>
  <c r="U2664" i="26"/>
  <c r="U2672" i="26"/>
  <c r="U2680" i="26"/>
  <c r="U2688" i="26"/>
  <c r="U2696" i="26"/>
  <c r="U1024" i="26"/>
  <c r="U1086" i="26"/>
  <c r="U1366" i="26"/>
  <c r="U1697" i="26"/>
  <c r="U1815" i="26"/>
  <c r="U1895" i="26"/>
  <c r="U1975" i="26"/>
  <c r="U2053" i="26"/>
  <c r="U2117" i="26"/>
  <c r="U2168" i="26"/>
  <c r="U2245" i="26"/>
  <c r="U2309" i="26"/>
  <c r="U2360" i="26"/>
  <c r="U2417" i="26"/>
  <c r="U2460" i="26"/>
  <c r="U2500" i="26"/>
  <c r="U2524" i="26"/>
  <c r="U2572" i="26"/>
  <c r="U2612" i="26"/>
  <c r="U2652" i="26"/>
  <c r="U2676" i="26"/>
  <c r="U223" i="26"/>
  <c r="U1489" i="26"/>
  <c r="U1734" i="26"/>
  <c r="U1832" i="26"/>
  <c r="U1880" i="26"/>
  <c r="U95" i="26"/>
  <c r="U319" i="26"/>
  <c r="U567" i="26"/>
  <c r="U770" i="26"/>
  <c r="U985" i="26"/>
  <c r="U1064" i="26"/>
  <c r="U1118" i="26"/>
  <c r="U1174" i="26"/>
  <c r="U1233" i="26"/>
  <c r="U1288" i="26"/>
  <c r="U1344" i="26"/>
  <c r="U1406" i="26"/>
  <c r="U1457" i="26"/>
  <c r="U1513" i="26"/>
  <c r="U1576" i="26"/>
  <c r="U1630" i="26"/>
  <c r="U1686" i="26"/>
  <c r="U1718" i="26"/>
  <c r="U1750" i="26"/>
  <c r="U1776" i="26"/>
  <c r="U1792" i="26"/>
  <c r="U1808" i="26"/>
  <c r="U1824" i="26"/>
  <c r="U1840" i="26"/>
  <c r="U1856" i="26"/>
  <c r="U1872" i="26"/>
  <c r="U1888" i="26"/>
  <c r="U1904" i="26"/>
  <c r="U1920" i="26"/>
  <c r="U1936" i="26"/>
  <c r="U1952" i="26"/>
  <c r="U1968" i="26"/>
  <c r="U1984" i="26"/>
  <c r="U2000" i="26"/>
  <c r="U2016" i="26"/>
  <c r="U2032" i="26"/>
  <c r="U2048" i="26"/>
  <c r="U2061" i="26"/>
  <c r="U2075" i="26"/>
  <c r="U2087" i="26"/>
  <c r="U2100" i="26"/>
  <c r="U2112" i="26"/>
  <c r="U2125" i="26"/>
  <c r="U2139" i="26"/>
  <c r="U2151" i="26"/>
  <c r="U2164" i="26"/>
  <c r="U2176" i="26"/>
  <c r="U2189" i="26"/>
  <c r="U2203" i="26"/>
  <c r="U2215" i="26"/>
  <c r="U2228" i="26"/>
  <c r="U2240" i="26"/>
  <c r="U2253" i="26"/>
  <c r="U2267" i="26"/>
  <c r="U2279" i="26"/>
  <c r="U2292" i="26"/>
  <c r="U2304" i="26"/>
  <c r="U2317" i="26"/>
  <c r="U2331" i="26"/>
  <c r="U2343" i="26"/>
  <c r="U2356" i="26"/>
  <c r="U2368" i="26"/>
  <c r="U2381" i="26"/>
  <c r="U2395" i="26"/>
  <c r="U2404" i="26"/>
  <c r="U2413" i="26"/>
  <c r="U2423" i="26"/>
  <c r="U2432" i="26"/>
  <c r="U2441" i="26"/>
  <c r="U2449" i="26"/>
  <c r="U2457" i="26"/>
  <c r="U2465" i="26"/>
  <c r="U2473" i="26"/>
  <c r="U2481" i="26"/>
  <c r="U2489" i="26"/>
  <c r="U2497" i="26"/>
  <c r="U2505" i="26"/>
  <c r="U2513" i="26"/>
  <c r="U2521" i="26"/>
  <c r="U2529" i="26"/>
  <c r="U2537" i="26"/>
  <c r="U2545" i="26"/>
  <c r="U2553" i="26"/>
  <c r="U2561" i="26"/>
  <c r="U2569" i="26"/>
  <c r="U2577" i="26"/>
  <c r="U2585" i="26"/>
  <c r="U2593" i="26"/>
  <c r="U2601" i="26"/>
  <c r="U2609" i="26"/>
  <c r="U2617" i="26"/>
  <c r="U2625" i="26"/>
  <c r="U2633" i="26"/>
  <c r="U2641" i="26"/>
  <c r="U2649" i="26"/>
  <c r="U2657" i="26"/>
  <c r="U2665" i="26"/>
  <c r="U2673" i="26"/>
  <c r="U2681" i="26"/>
  <c r="U2689" i="26"/>
  <c r="U2697" i="26"/>
  <c r="U863" i="26"/>
  <c r="U1137" i="26"/>
  <c r="U1425" i="26"/>
  <c r="U1649" i="26"/>
  <c r="U1799" i="26"/>
  <c r="U1879" i="26"/>
  <c r="U1959" i="26"/>
  <c r="U2039" i="26"/>
  <c r="U2104" i="26"/>
  <c r="U2181" i="26"/>
  <c r="U2232" i="26"/>
  <c r="U2296" i="26"/>
  <c r="U2373" i="26"/>
  <c r="U2426" i="26"/>
  <c r="U2468" i="26"/>
  <c r="U2508" i="26"/>
  <c r="U2532" i="26"/>
  <c r="U2564" i="26"/>
  <c r="U2604" i="26"/>
  <c r="U2644" i="26"/>
  <c r="U2668" i="26"/>
  <c r="U2700" i="26"/>
  <c r="U439" i="26"/>
  <c r="U1374" i="26"/>
  <c r="U1702" i="26"/>
  <c r="U1800" i="26"/>
  <c r="U130" i="26"/>
  <c r="U351" i="26"/>
  <c r="U575" i="26"/>
  <c r="U823" i="26"/>
  <c r="U1001" i="26"/>
  <c r="U1065" i="26"/>
  <c r="U1128" i="26"/>
  <c r="U1182" i="26"/>
  <c r="U1238" i="26"/>
  <c r="U1297" i="26"/>
  <c r="U1352" i="26"/>
  <c r="U1408" i="26"/>
  <c r="U1470" i="26"/>
  <c r="U1521" i="26"/>
  <c r="U1577" i="26"/>
  <c r="U1640" i="26"/>
  <c r="U1689" i="26"/>
  <c r="U1721" i="26"/>
  <c r="U1753" i="26"/>
  <c r="U1779" i="26"/>
  <c r="U1795" i="26"/>
  <c r="U1811" i="26"/>
  <c r="U1827" i="26"/>
  <c r="U1843" i="26"/>
  <c r="U1859" i="26"/>
  <c r="U1875" i="26"/>
  <c r="U1891" i="26"/>
  <c r="U1907" i="26"/>
  <c r="U1923" i="26"/>
  <c r="U1939" i="26"/>
  <c r="U1955" i="26"/>
  <c r="U1971" i="26"/>
  <c r="U1987" i="26"/>
  <c r="U2003" i="26"/>
  <c r="U2019" i="26"/>
  <c r="U2035" i="26"/>
  <c r="U2051" i="26"/>
  <c r="U2063" i="26"/>
  <c r="U2076" i="26"/>
  <c r="U2088" i="26"/>
  <c r="U2101" i="26"/>
  <c r="U2115" i="26"/>
  <c r="U2127" i="26"/>
  <c r="U2140" i="26"/>
  <c r="U2152" i="26"/>
  <c r="U2165" i="26"/>
  <c r="U2179" i="26"/>
  <c r="U2191" i="26"/>
  <c r="U2204" i="26"/>
  <c r="U2216" i="26"/>
  <c r="U2229" i="26"/>
  <c r="U2243" i="26"/>
  <c r="U2255" i="26"/>
  <c r="U2268" i="26"/>
  <c r="U2280" i="26"/>
  <c r="U2293" i="26"/>
  <c r="U2307" i="26"/>
  <c r="U2319" i="26"/>
  <c r="U2332" i="26"/>
  <c r="U2344" i="26"/>
  <c r="U2357" i="26"/>
  <c r="U2371" i="26"/>
  <c r="U2383" i="26"/>
  <c r="U2396" i="26"/>
  <c r="U2405" i="26"/>
  <c r="U2415" i="26"/>
  <c r="U2424" i="26"/>
  <c r="U2433" i="26"/>
  <c r="U2442" i="26"/>
  <c r="U2450" i="26"/>
  <c r="U2458" i="26"/>
  <c r="U2466" i="26"/>
  <c r="U2474" i="26"/>
  <c r="U2482" i="26"/>
  <c r="U2490" i="26"/>
  <c r="U2498" i="26"/>
  <c r="U2506" i="26"/>
  <c r="U2514" i="26"/>
  <c r="U2522" i="26"/>
  <c r="U2530" i="26"/>
  <c r="U2538" i="26"/>
  <c r="U2546" i="26"/>
  <c r="U2554" i="26"/>
  <c r="U2562" i="26"/>
  <c r="U2570" i="26"/>
  <c r="U2578" i="26"/>
  <c r="U2586" i="26"/>
  <c r="U2594" i="26"/>
  <c r="U2602" i="26"/>
  <c r="U2610" i="26"/>
  <c r="U2618" i="26"/>
  <c r="U2626" i="26"/>
  <c r="U2634" i="26"/>
  <c r="U2642" i="26"/>
  <c r="U2650" i="26"/>
  <c r="U2658" i="26"/>
  <c r="U2666" i="26"/>
  <c r="U2674" i="26"/>
  <c r="U2682" i="26"/>
  <c r="U2690" i="26"/>
  <c r="U2698" i="26"/>
  <c r="U407" i="26"/>
  <c r="U1310" i="26"/>
  <c r="U1536" i="26"/>
  <c r="U1761" i="26"/>
  <c r="U1847" i="26"/>
  <c r="U1943" i="26"/>
  <c r="U2023" i="26"/>
  <c r="U2079" i="26"/>
  <c r="U2143" i="26"/>
  <c r="U2207" i="26"/>
  <c r="U2271" i="26"/>
  <c r="U2323" i="26"/>
  <c r="U2399" i="26"/>
  <c r="U2444" i="26"/>
  <c r="U2484" i="26"/>
  <c r="U2540" i="26"/>
  <c r="U2580" i="26"/>
  <c r="U2620" i="26"/>
  <c r="U2660" i="26"/>
  <c r="U898" i="26"/>
  <c r="U1150" i="26"/>
  <c r="U1257" i="26"/>
  <c r="U1544" i="26"/>
  <c r="U1784" i="26"/>
  <c r="U151" i="26"/>
  <c r="U386" i="26"/>
  <c r="U607" i="26"/>
  <c r="U831" i="26"/>
  <c r="U1022" i="26"/>
  <c r="U1073" i="26"/>
  <c r="U1129" i="26"/>
  <c r="U1192" i="26"/>
  <c r="U1246" i="26"/>
  <c r="U1302" i="26"/>
  <c r="U1361" i="26"/>
  <c r="U1416" i="26"/>
  <c r="U1472" i="26"/>
  <c r="U1534" i="26"/>
  <c r="U1585" i="26"/>
  <c r="U1641" i="26"/>
  <c r="U1695" i="26"/>
  <c r="U1727" i="26"/>
  <c r="U1759" i="26"/>
  <c r="U1781" i="26"/>
  <c r="U1797" i="26"/>
  <c r="U1813" i="26"/>
  <c r="U1829" i="26"/>
  <c r="U1845" i="26"/>
  <c r="U1861" i="26"/>
  <c r="U1877" i="26"/>
  <c r="U1893" i="26"/>
  <c r="U1909" i="26"/>
  <c r="U1925" i="26"/>
  <c r="U1941" i="26"/>
  <c r="U1957" i="26"/>
  <c r="U1973" i="26"/>
  <c r="U1989" i="26"/>
  <c r="U2005" i="26"/>
  <c r="U2021" i="26"/>
  <c r="U2037" i="26"/>
  <c r="U2052" i="26"/>
  <c r="U2064" i="26"/>
  <c r="U2077" i="26"/>
  <c r="U2091" i="26"/>
  <c r="U2103" i="26"/>
  <c r="U2116" i="26"/>
  <c r="U2128" i="26"/>
  <c r="U2141" i="26"/>
  <c r="U2155" i="26"/>
  <c r="U2167" i="26"/>
  <c r="U2180" i="26"/>
  <c r="U2192" i="26"/>
  <c r="U2205" i="26"/>
  <c r="U2219" i="26"/>
  <c r="U2231" i="26"/>
  <c r="U2244" i="26"/>
  <c r="U2256" i="26"/>
  <c r="U2269" i="26"/>
  <c r="U2283" i="26"/>
  <c r="U2295" i="26"/>
  <c r="U2308" i="26"/>
  <c r="U2320" i="26"/>
  <c r="U2333" i="26"/>
  <c r="U2347" i="26"/>
  <c r="U2359" i="26"/>
  <c r="U2372" i="26"/>
  <c r="U2384" i="26"/>
  <c r="U2397" i="26"/>
  <c r="U2407" i="26"/>
  <c r="U2416" i="26"/>
  <c r="U2425" i="26"/>
  <c r="U2434" i="26"/>
  <c r="U2443" i="26"/>
  <c r="U2451" i="26"/>
  <c r="U2459" i="26"/>
  <c r="U2467" i="26"/>
  <c r="U2475" i="26"/>
  <c r="U2483" i="26"/>
  <c r="U2491" i="26"/>
  <c r="U2499" i="26"/>
  <c r="U2507" i="26"/>
  <c r="U2515" i="26"/>
  <c r="U2523" i="26"/>
  <c r="U2531" i="26"/>
  <c r="U2539" i="26"/>
  <c r="U2547" i="26"/>
  <c r="U2555" i="26"/>
  <c r="U2563" i="26"/>
  <c r="U2571" i="26"/>
  <c r="U2579" i="26"/>
  <c r="U2587" i="26"/>
  <c r="U2595" i="26"/>
  <c r="U2603" i="26"/>
  <c r="U2611" i="26"/>
  <c r="U2619" i="26"/>
  <c r="U2627" i="26"/>
  <c r="U2635" i="26"/>
  <c r="U2643" i="26"/>
  <c r="U2651" i="26"/>
  <c r="U2659" i="26"/>
  <c r="U2667" i="26"/>
  <c r="U2675" i="26"/>
  <c r="U2683" i="26"/>
  <c r="U2691" i="26"/>
  <c r="U2699" i="26"/>
  <c r="U183" i="26"/>
  <c r="U1256" i="26"/>
  <c r="U1598" i="26"/>
  <c r="U1783" i="26"/>
  <c r="U1863" i="26"/>
  <c r="U1927" i="26"/>
  <c r="U1991" i="26"/>
  <c r="U2067" i="26"/>
  <c r="U2131" i="26"/>
  <c r="U2195" i="26"/>
  <c r="U2259" i="26"/>
  <c r="U2335" i="26"/>
  <c r="U2387" i="26"/>
  <c r="U2435" i="26"/>
  <c r="U2476" i="26"/>
  <c r="U2516" i="26"/>
  <c r="U2556" i="26"/>
  <c r="U2596" i="26"/>
  <c r="U2636" i="26"/>
  <c r="U2692" i="26"/>
  <c r="U1032" i="26"/>
  <c r="U1201" i="26"/>
  <c r="U1430" i="26"/>
  <c r="U1600" i="26"/>
  <c r="U1766" i="26"/>
  <c r="U1848" i="26"/>
  <c r="U226" i="26"/>
  <c r="U1265" i="26"/>
  <c r="U1705" i="26"/>
  <c r="U1864" i="26"/>
  <c r="U1931" i="26"/>
  <c r="U1995" i="26"/>
  <c r="U2056" i="26"/>
  <c r="U2108" i="26"/>
  <c r="U2159" i="26"/>
  <c r="U2211" i="26"/>
  <c r="U2261" i="26"/>
  <c r="U2312" i="26"/>
  <c r="U2364" i="26"/>
  <c r="U2410" i="26"/>
  <c r="U2446" i="26"/>
  <c r="U2478" i="26"/>
  <c r="U2510" i="26"/>
  <c r="U2542" i="26"/>
  <c r="U2574" i="26"/>
  <c r="U2606" i="26"/>
  <c r="U2638" i="26"/>
  <c r="U2670" i="26"/>
  <c r="U2702" i="26"/>
  <c r="U1899" i="26"/>
  <c r="U2184" i="26"/>
  <c r="U2389" i="26"/>
  <c r="U2494" i="26"/>
  <c r="U2622" i="26"/>
  <c r="U1664" i="26"/>
  <c r="U2107" i="26"/>
  <c r="U2311" i="26"/>
  <c r="U2445" i="26"/>
  <c r="U2573" i="26"/>
  <c r="U2669" i="26"/>
  <c r="U479" i="26"/>
  <c r="U1321" i="26"/>
  <c r="U1737" i="26"/>
  <c r="U1867" i="26"/>
  <c r="U1944" i="26"/>
  <c r="U2008" i="26"/>
  <c r="U2068" i="26"/>
  <c r="U2119" i="26"/>
  <c r="U2171" i="26"/>
  <c r="U2221" i="26"/>
  <c r="U2272" i="26"/>
  <c r="U2324" i="26"/>
  <c r="U2375" i="26"/>
  <c r="U2418" i="26"/>
  <c r="U2453" i="26"/>
  <c r="U2485" i="26"/>
  <c r="U2517" i="26"/>
  <c r="U2549" i="26"/>
  <c r="U2581" i="26"/>
  <c r="U2613" i="26"/>
  <c r="U2645" i="26"/>
  <c r="U2677" i="26"/>
  <c r="U1041" i="26"/>
  <c r="U1963" i="26"/>
  <c r="U2027" i="26"/>
  <c r="U2236" i="26"/>
  <c r="U2428" i="26"/>
  <c r="U2590" i="26"/>
  <c r="U1928" i="26"/>
  <c r="U1992" i="26"/>
  <c r="U2260" i="26"/>
  <c r="U2509" i="26"/>
  <c r="U2637" i="26"/>
  <c r="U695" i="26"/>
  <c r="U1384" i="26"/>
  <c r="U1769" i="26"/>
  <c r="U1883" i="26"/>
  <c r="U1947" i="26"/>
  <c r="U2011" i="26"/>
  <c r="U2069" i="26"/>
  <c r="U2120" i="26"/>
  <c r="U2172" i="26"/>
  <c r="U2223" i="26"/>
  <c r="U2275" i="26"/>
  <c r="U2325" i="26"/>
  <c r="U2376" i="26"/>
  <c r="U2419" i="26"/>
  <c r="U2454" i="26"/>
  <c r="U2486" i="26"/>
  <c r="U2518" i="26"/>
  <c r="U2550" i="26"/>
  <c r="U2582" i="26"/>
  <c r="U2614" i="26"/>
  <c r="U2646" i="26"/>
  <c r="U2678" i="26"/>
  <c r="U1494" i="26"/>
  <c r="U2133" i="26"/>
  <c r="U2339" i="26"/>
  <c r="U2526" i="26"/>
  <c r="U2654" i="26"/>
  <c r="U919" i="26"/>
  <c r="U1438" i="26"/>
  <c r="U1787" i="26"/>
  <c r="U1896" i="26"/>
  <c r="U1960" i="26"/>
  <c r="U2024" i="26"/>
  <c r="U2080" i="26"/>
  <c r="U2132" i="26"/>
  <c r="U2183" i="26"/>
  <c r="U2235" i="26"/>
  <c r="U2285" i="26"/>
  <c r="U2336" i="26"/>
  <c r="U2388" i="26"/>
  <c r="U2427" i="26"/>
  <c r="U2461" i="26"/>
  <c r="U2493" i="26"/>
  <c r="U2525" i="26"/>
  <c r="U2557" i="26"/>
  <c r="U2589" i="26"/>
  <c r="U2621" i="26"/>
  <c r="U2653" i="26"/>
  <c r="U2685" i="26"/>
  <c r="U1803" i="26"/>
  <c r="U2083" i="26"/>
  <c r="U2287" i="26"/>
  <c r="U2462" i="26"/>
  <c r="U2558" i="26"/>
  <c r="U2686" i="26"/>
  <c r="U1214" i="26"/>
  <c r="U2157" i="26"/>
  <c r="U2363" i="26"/>
  <c r="U2477" i="26"/>
  <c r="U2605" i="26"/>
  <c r="U1096" i="26"/>
  <c r="U1553" i="26"/>
  <c r="U1819" i="26"/>
  <c r="U1912" i="26"/>
  <c r="U1976" i="26"/>
  <c r="U2040" i="26"/>
  <c r="U2093" i="26"/>
  <c r="U2144" i="26"/>
  <c r="U2196" i="26"/>
  <c r="U2247" i="26"/>
  <c r="U2299" i="26"/>
  <c r="U2349" i="26"/>
  <c r="U2400" i="26"/>
  <c r="U2436" i="26"/>
  <c r="U2469" i="26"/>
  <c r="U2501" i="26"/>
  <c r="U2533" i="26"/>
  <c r="U2565" i="26"/>
  <c r="U2597" i="26"/>
  <c r="U2629" i="26"/>
  <c r="U2661" i="26"/>
  <c r="U2693" i="26"/>
  <c r="U1152" i="26"/>
  <c r="U1608" i="26"/>
  <c r="U1835" i="26"/>
  <c r="U1915" i="26"/>
  <c r="U1979" i="26"/>
  <c r="U2043" i="26"/>
  <c r="U2095" i="26"/>
  <c r="U2147" i="26"/>
  <c r="U2197" i="26"/>
  <c r="U2248" i="26"/>
  <c r="U2300" i="26"/>
  <c r="U2351" i="26"/>
  <c r="U2401" i="26"/>
  <c r="U2437" i="26"/>
  <c r="U2470" i="26"/>
  <c r="U2502" i="26"/>
  <c r="U2534" i="26"/>
  <c r="U2566" i="26"/>
  <c r="U2598" i="26"/>
  <c r="U2630" i="26"/>
  <c r="U2662" i="26"/>
  <c r="U2694" i="26"/>
  <c r="U1851" i="26"/>
  <c r="U2055" i="26"/>
  <c r="U2208" i="26"/>
  <c r="U2409" i="26"/>
  <c r="U2541" i="26"/>
  <c r="U2701" i="26"/>
  <c r="N3" i="26"/>
  <c r="S3" i="26"/>
  <c r="R3" i="26"/>
  <c r="Q3" i="26"/>
  <c r="T3" i="26"/>
  <c r="T11" i="26"/>
  <c r="T19" i="26"/>
  <c r="T27" i="26"/>
  <c r="T35" i="26"/>
  <c r="T43" i="26"/>
  <c r="T51" i="26"/>
  <c r="T59" i="26"/>
  <c r="T67" i="26"/>
  <c r="T75" i="26"/>
  <c r="T83" i="26"/>
  <c r="T91" i="26"/>
  <c r="T99" i="26"/>
  <c r="T107" i="26"/>
  <c r="T115" i="26"/>
  <c r="T123" i="26"/>
  <c r="T131" i="26"/>
  <c r="T139" i="26"/>
  <c r="T147" i="26"/>
  <c r="T155" i="26"/>
  <c r="T163" i="26"/>
  <c r="T171" i="26"/>
  <c r="T179" i="26"/>
  <c r="T187" i="26"/>
  <c r="T195" i="26"/>
  <c r="T203" i="26"/>
  <c r="T211" i="26"/>
  <c r="T219" i="26"/>
  <c r="T227" i="26"/>
  <c r="T235" i="26"/>
  <c r="T243" i="26"/>
  <c r="T251" i="26"/>
  <c r="T259" i="26"/>
  <c r="T267" i="26"/>
  <c r="T275" i="26"/>
  <c r="T283" i="26"/>
  <c r="T291" i="26"/>
  <c r="T299" i="26"/>
  <c r="T307" i="26"/>
  <c r="T315" i="26"/>
  <c r="T323" i="26"/>
  <c r="T331" i="26"/>
  <c r="T339" i="26"/>
  <c r="T347" i="26"/>
  <c r="T355" i="26"/>
  <c r="T363" i="26"/>
  <c r="T371" i="26"/>
  <c r="T379" i="26"/>
  <c r="T387" i="26"/>
  <c r="T395" i="26"/>
  <c r="T403" i="26"/>
  <c r="T411" i="26"/>
  <c r="T419" i="26"/>
  <c r="T427" i="26"/>
  <c r="T435" i="26"/>
  <c r="T443" i="26"/>
  <c r="T451" i="26"/>
  <c r="T459" i="26"/>
  <c r="T467" i="26"/>
  <c r="T475" i="26"/>
  <c r="T483" i="26"/>
  <c r="T491" i="26"/>
  <c r="T499" i="26"/>
  <c r="T507" i="26"/>
  <c r="T515" i="26"/>
  <c r="T523" i="26"/>
  <c r="T531" i="26"/>
  <c r="T539" i="26"/>
  <c r="T547" i="26"/>
  <c r="T555" i="26"/>
  <c r="T563" i="26"/>
  <c r="T571" i="26"/>
  <c r="T579" i="26"/>
  <c r="T587" i="26"/>
  <c r="T595" i="26"/>
  <c r="T603" i="26"/>
  <c r="T611" i="26"/>
  <c r="T619" i="26"/>
  <c r="T627" i="26"/>
  <c r="T635" i="26"/>
  <c r="T643" i="26"/>
  <c r="T651" i="26"/>
  <c r="T659" i="26"/>
  <c r="T667" i="26"/>
  <c r="T675" i="26"/>
  <c r="T683" i="26"/>
  <c r="T691" i="26"/>
  <c r="T699" i="26"/>
  <c r="T707" i="26"/>
  <c r="T715" i="26"/>
  <c r="T723" i="26"/>
  <c r="T731" i="26"/>
  <c r="T739" i="26"/>
  <c r="T747" i="26"/>
  <c r="T755" i="26"/>
  <c r="T763" i="26"/>
  <c r="T771" i="26"/>
  <c r="T779" i="26"/>
  <c r="T787" i="26"/>
  <c r="T795" i="26"/>
  <c r="T803" i="26"/>
  <c r="T811" i="26"/>
  <c r="T819" i="26"/>
  <c r="T827" i="26"/>
  <c r="T835" i="26"/>
  <c r="T843" i="26"/>
  <c r="T851" i="26"/>
  <c r="T859" i="26"/>
  <c r="T867" i="26"/>
  <c r="T875" i="26"/>
  <c r="T883" i="26"/>
  <c r="T891" i="26"/>
  <c r="T899" i="26"/>
  <c r="T907" i="26"/>
  <c r="T915" i="26"/>
  <c r="T923" i="26"/>
  <c r="T931" i="26"/>
  <c r="T939" i="26"/>
  <c r="T947" i="26"/>
  <c r="T955" i="26"/>
  <c r="T963" i="26"/>
  <c r="T971" i="26"/>
  <c r="T979" i="26"/>
  <c r="T987" i="26"/>
  <c r="T995" i="26"/>
  <c r="T1003" i="26"/>
  <c r="T1011" i="26"/>
  <c r="T4" i="26"/>
  <c r="T12" i="26"/>
  <c r="T20" i="26"/>
  <c r="T28" i="26"/>
  <c r="T36" i="26"/>
  <c r="T44" i="26"/>
  <c r="T52" i="26"/>
  <c r="T60" i="26"/>
  <c r="T68" i="26"/>
  <c r="T76" i="26"/>
  <c r="T84" i="26"/>
  <c r="T92" i="26"/>
  <c r="T100" i="26"/>
  <c r="T108" i="26"/>
  <c r="T116" i="26"/>
  <c r="T124" i="26"/>
  <c r="T132" i="26"/>
  <c r="T140" i="26"/>
  <c r="T148" i="26"/>
  <c r="T156" i="26"/>
  <c r="T164" i="26"/>
  <c r="T172" i="26"/>
  <c r="T180" i="26"/>
  <c r="T188" i="26"/>
  <c r="T196" i="26"/>
  <c r="T204" i="26"/>
  <c r="T212" i="26"/>
  <c r="T220" i="26"/>
  <c r="T228" i="26"/>
  <c r="T236" i="26"/>
  <c r="T244" i="26"/>
  <c r="T252" i="26"/>
  <c r="T260" i="26"/>
  <c r="T268" i="26"/>
  <c r="T276" i="26"/>
  <c r="T284" i="26"/>
  <c r="T292" i="26"/>
  <c r="T300" i="26"/>
  <c r="T308" i="26"/>
  <c r="T316" i="26"/>
  <c r="T324" i="26"/>
  <c r="T332" i="26"/>
  <c r="T340" i="26"/>
  <c r="T348" i="26"/>
  <c r="T356" i="26"/>
  <c r="T364" i="26"/>
  <c r="T372" i="26"/>
  <c r="T380" i="26"/>
  <c r="T388" i="26"/>
  <c r="T396" i="26"/>
  <c r="T404" i="26"/>
  <c r="T412" i="26"/>
  <c r="T420" i="26"/>
  <c r="T428" i="26"/>
  <c r="T436" i="26"/>
  <c r="T444" i="26"/>
  <c r="T452" i="26"/>
  <c r="T460" i="26"/>
  <c r="T468" i="26"/>
  <c r="T476" i="26"/>
  <c r="T484" i="26"/>
  <c r="T492" i="26"/>
  <c r="T500" i="26"/>
  <c r="T508" i="26"/>
  <c r="T516" i="26"/>
  <c r="T524" i="26"/>
  <c r="T532" i="26"/>
  <c r="T540" i="26"/>
  <c r="T548" i="26"/>
  <c r="T556" i="26"/>
  <c r="T564" i="26"/>
  <c r="T572" i="26"/>
  <c r="T580" i="26"/>
  <c r="T588" i="26"/>
  <c r="T596" i="26"/>
  <c r="T604" i="26"/>
  <c r="T612" i="26"/>
  <c r="T620" i="26"/>
  <c r="T628" i="26"/>
  <c r="T636" i="26"/>
  <c r="T644" i="26"/>
  <c r="T652" i="26"/>
  <c r="T660" i="26"/>
  <c r="T668" i="26"/>
  <c r="T676" i="26"/>
  <c r="T684" i="26"/>
  <c r="T692" i="26"/>
  <c r="T700" i="26"/>
  <c r="T708" i="26"/>
  <c r="T716" i="26"/>
  <c r="T724" i="26"/>
  <c r="T732" i="26"/>
  <c r="T740" i="26"/>
  <c r="T748" i="26"/>
  <c r="T756" i="26"/>
  <c r="T764" i="26"/>
  <c r="T772" i="26"/>
  <c r="T780" i="26"/>
  <c r="T788" i="26"/>
  <c r="T796" i="26"/>
  <c r="T804" i="26"/>
  <c r="T812" i="26"/>
  <c r="T820" i="26"/>
  <c r="T828" i="26"/>
  <c r="T836" i="26"/>
  <c r="T844" i="26"/>
  <c r="T852" i="26"/>
  <c r="T860" i="26"/>
  <c r="T868" i="26"/>
  <c r="T876" i="26"/>
  <c r="T884" i="26"/>
  <c r="T892" i="26"/>
  <c r="T900" i="26"/>
  <c r="T908" i="26"/>
  <c r="T916" i="26"/>
  <c r="T924" i="26"/>
  <c r="T932" i="26"/>
  <c r="T940" i="26"/>
  <c r="T948" i="26"/>
  <c r="T956" i="26"/>
  <c r="T964" i="26"/>
  <c r="T972" i="26"/>
  <c r="T980" i="26"/>
  <c r="T988" i="26"/>
  <c r="T996" i="26"/>
  <c r="T1004" i="26"/>
  <c r="T5" i="26"/>
  <c r="T13" i="26"/>
  <c r="T21" i="26"/>
  <c r="T29" i="26"/>
  <c r="T37" i="26"/>
  <c r="T45" i="26"/>
  <c r="T53" i="26"/>
  <c r="T61" i="26"/>
  <c r="T69" i="26"/>
  <c r="T77" i="26"/>
  <c r="T85" i="26"/>
  <c r="T93" i="26"/>
  <c r="T101" i="26"/>
  <c r="T109" i="26"/>
  <c r="T117" i="26"/>
  <c r="T125" i="26"/>
  <c r="T133" i="26"/>
  <c r="T141" i="26"/>
  <c r="T149" i="26"/>
  <c r="T157" i="26"/>
  <c r="T165" i="26"/>
  <c r="T173" i="26"/>
  <c r="T181" i="26"/>
  <c r="T189" i="26"/>
  <c r="T197" i="26"/>
  <c r="T205" i="26"/>
  <c r="T213" i="26"/>
  <c r="T221" i="26"/>
  <c r="T229" i="26"/>
  <c r="T237" i="26"/>
  <c r="T245" i="26"/>
  <c r="T253" i="26"/>
  <c r="T261" i="26"/>
  <c r="T269" i="26"/>
  <c r="T277" i="26"/>
  <c r="T285" i="26"/>
  <c r="T293" i="26"/>
  <c r="T301" i="26"/>
  <c r="T309" i="26"/>
  <c r="T317" i="26"/>
  <c r="T325" i="26"/>
  <c r="T333" i="26"/>
  <c r="T341" i="26"/>
  <c r="T349" i="26"/>
  <c r="T357" i="26"/>
  <c r="T365" i="26"/>
  <c r="T373" i="26"/>
  <c r="T381" i="26"/>
  <c r="T389" i="26"/>
  <c r="T397" i="26"/>
  <c r="T405" i="26"/>
  <c r="T413" i="26"/>
  <c r="T421" i="26"/>
  <c r="T429" i="26"/>
  <c r="T437" i="26"/>
  <c r="T445" i="26"/>
  <c r="T453" i="26"/>
  <c r="T461" i="26"/>
  <c r="T469" i="26"/>
  <c r="T477" i="26"/>
  <c r="T485" i="26"/>
  <c r="T493" i="26"/>
  <c r="T501" i="26"/>
  <c r="T509" i="26"/>
  <c r="T517" i="26"/>
  <c r="T525" i="26"/>
  <c r="T533" i="26"/>
  <c r="T541" i="26"/>
  <c r="T549" i="26"/>
  <c r="T557" i="26"/>
  <c r="T565" i="26"/>
  <c r="T573" i="26"/>
  <c r="T581" i="26"/>
  <c r="T589" i="26"/>
  <c r="T597" i="26"/>
  <c r="T605" i="26"/>
  <c r="T613" i="26"/>
  <c r="T621" i="26"/>
  <c r="T629" i="26"/>
  <c r="T637" i="26"/>
  <c r="T645" i="26"/>
  <c r="T653" i="26"/>
  <c r="T661" i="26"/>
  <c r="T669" i="26"/>
  <c r="T677" i="26"/>
  <c r="T685" i="26"/>
  <c r="T693" i="26"/>
  <c r="T701" i="26"/>
  <c r="T709" i="26"/>
  <c r="T717" i="26"/>
  <c r="T725" i="26"/>
  <c r="T733" i="26"/>
  <c r="T741" i="26"/>
  <c r="T749" i="26"/>
  <c r="T757" i="26"/>
  <c r="T765" i="26"/>
  <c r="T773" i="26"/>
  <c r="T781" i="26"/>
  <c r="T789" i="26"/>
  <c r="T797" i="26"/>
  <c r="T805" i="26"/>
  <c r="T813" i="26"/>
  <c r="T821" i="26"/>
  <c r="T829" i="26"/>
  <c r="T837" i="26"/>
  <c r="T845" i="26"/>
  <c r="T853" i="26"/>
  <c r="T861" i="26"/>
  <c r="T869" i="26"/>
  <c r="T877" i="26"/>
  <c r="T885" i="26"/>
  <c r="T893" i="26"/>
  <c r="T901" i="26"/>
  <c r="T909" i="26"/>
  <c r="T917" i="26"/>
  <c r="T925" i="26"/>
  <c r="T933" i="26"/>
  <c r="T941" i="26"/>
  <c r="T949" i="26"/>
  <c r="T957" i="26"/>
  <c r="T965" i="26"/>
  <c r="T973" i="26"/>
  <c r="T981" i="26"/>
  <c r="T989" i="26"/>
  <c r="T997" i="26"/>
  <c r="T1005" i="26"/>
  <c r="T1013" i="26"/>
  <c r="T6" i="26"/>
  <c r="T14" i="26"/>
  <c r="T22" i="26"/>
  <c r="T30" i="26"/>
  <c r="T38" i="26"/>
  <c r="T46" i="26"/>
  <c r="T54" i="26"/>
  <c r="T62" i="26"/>
  <c r="T70" i="26"/>
  <c r="T78" i="26"/>
  <c r="T86" i="26"/>
  <c r="T94" i="26"/>
  <c r="T102" i="26"/>
  <c r="T110" i="26"/>
  <c r="T118" i="26"/>
  <c r="T126" i="26"/>
  <c r="T134" i="26"/>
  <c r="T142" i="26"/>
  <c r="T150" i="26"/>
  <c r="T158" i="26"/>
  <c r="T166" i="26"/>
  <c r="T174" i="26"/>
  <c r="T182" i="26"/>
  <c r="T190" i="26"/>
  <c r="T198" i="26"/>
  <c r="T206" i="26"/>
  <c r="T214" i="26"/>
  <c r="T222" i="26"/>
  <c r="T230" i="26"/>
  <c r="T238" i="26"/>
  <c r="T246" i="26"/>
  <c r="T254" i="26"/>
  <c r="T262" i="26"/>
  <c r="T270" i="26"/>
  <c r="T278" i="26"/>
  <c r="T286" i="26"/>
  <c r="T294" i="26"/>
  <c r="T302" i="26"/>
  <c r="T310" i="26"/>
  <c r="T318" i="26"/>
  <c r="T326" i="26"/>
  <c r="T334" i="26"/>
  <c r="T342" i="26"/>
  <c r="T350" i="26"/>
  <c r="T358" i="26"/>
  <c r="T366" i="26"/>
  <c r="T374" i="26"/>
  <c r="T382" i="26"/>
  <c r="T390" i="26"/>
  <c r="T398" i="26"/>
  <c r="T406" i="26"/>
  <c r="T414" i="26"/>
  <c r="T422" i="26"/>
  <c r="T430" i="26"/>
  <c r="T438" i="26"/>
  <c r="T446" i="26"/>
  <c r="T454" i="26"/>
  <c r="T462" i="26"/>
  <c r="T470" i="26"/>
  <c r="T478" i="26"/>
  <c r="T486" i="26"/>
  <c r="T494" i="26"/>
  <c r="T502" i="26"/>
  <c r="T510" i="26"/>
  <c r="T518" i="26"/>
  <c r="T526" i="26"/>
  <c r="T534" i="26"/>
  <c r="T542" i="26"/>
  <c r="T550" i="26"/>
  <c r="T558" i="26"/>
  <c r="T566" i="26"/>
  <c r="T574" i="26"/>
  <c r="T582" i="26"/>
  <c r="T590" i="26"/>
  <c r="T598" i="26"/>
  <c r="T606" i="26"/>
  <c r="T614" i="26"/>
  <c r="T622" i="26"/>
  <c r="T630" i="26"/>
  <c r="T638" i="26"/>
  <c r="T646" i="26"/>
  <c r="T654" i="26"/>
  <c r="T662" i="26"/>
  <c r="T670" i="26"/>
  <c r="T678" i="26"/>
  <c r="T686" i="26"/>
  <c r="T694" i="26"/>
  <c r="T702" i="26"/>
  <c r="T710" i="26"/>
  <c r="T718" i="26"/>
  <c r="T726" i="26"/>
  <c r="T734" i="26"/>
  <c r="T742" i="26"/>
  <c r="T750" i="26"/>
  <c r="T758" i="26"/>
  <c r="T766" i="26"/>
  <c r="T774" i="26"/>
  <c r="T782" i="26"/>
  <c r="T790" i="26"/>
  <c r="T798" i="26"/>
  <c r="T806" i="26"/>
  <c r="T814" i="26"/>
  <c r="T822" i="26"/>
  <c r="T830" i="26"/>
  <c r="T838" i="26"/>
  <c r="T846" i="26"/>
  <c r="T854" i="26"/>
  <c r="T862" i="26"/>
  <c r="T870" i="26"/>
  <c r="T878" i="26"/>
  <c r="T886" i="26"/>
  <c r="T894" i="26"/>
  <c r="T902" i="26"/>
  <c r="T910" i="26"/>
  <c r="T918" i="26"/>
  <c r="T926" i="26"/>
  <c r="T934" i="26"/>
  <c r="T942" i="26"/>
  <c r="T950" i="26"/>
  <c r="T958" i="26"/>
  <c r="T966" i="26"/>
  <c r="T974" i="26"/>
  <c r="T982" i="26"/>
  <c r="T990" i="26"/>
  <c r="T998" i="26"/>
  <c r="T1006" i="26"/>
  <c r="T1014" i="26"/>
  <c r="T8" i="26"/>
  <c r="T16" i="26"/>
  <c r="T24" i="26"/>
  <c r="T32" i="26"/>
  <c r="T40" i="26"/>
  <c r="T48" i="26"/>
  <c r="T56" i="26"/>
  <c r="T64" i="26"/>
  <c r="T72" i="26"/>
  <c r="T80" i="26"/>
  <c r="T88" i="26"/>
  <c r="T96" i="26"/>
  <c r="T104" i="26"/>
  <c r="T112" i="26"/>
  <c r="T120" i="26"/>
  <c r="T128" i="26"/>
  <c r="T136" i="26"/>
  <c r="T144" i="26"/>
  <c r="T152" i="26"/>
  <c r="T160" i="26"/>
  <c r="T168" i="26"/>
  <c r="T176" i="26"/>
  <c r="T184" i="26"/>
  <c r="T192" i="26"/>
  <c r="T200" i="26"/>
  <c r="T208" i="26"/>
  <c r="T216" i="26"/>
  <c r="T224" i="26"/>
  <c r="T232" i="26"/>
  <c r="T240" i="26"/>
  <c r="T248" i="26"/>
  <c r="T256" i="26"/>
  <c r="T264" i="26"/>
  <c r="T272" i="26"/>
  <c r="T280" i="26"/>
  <c r="T288" i="26"/>
  <c r="T296" i="26"/>
  <c r="T304" i="26"/>
  <c r="T312" i="26"/>
  <c r="T320" i="26"/>
  <c r="T328" i="26"/>
  <c r="T336" i="26"/>
  <c r="T344" i="26"/>
  <c r="T352" i="26"/>
  <c r="T360" i="26"/>
  <c r="T368" i="26"/>
  <c r="T376" i="26"/>
  <c r="T384" i="26"/>
  <c r="T392" i="26"/>
  <c r="T400" i="26"/>
  <c r="T408" i="26"/>
  <c r="T416" i="26"/>
  <c r="T424" i="26"/>
  <c r="T432" i="26"/>
  <c r="T440" i="26"/>
  <c r="T448" i="26"/>
  <c r="T456" i="26"/>
  <c r="T464" i="26"/>
  <c r="T472" i="26"/>
  <c r="T480" i="26"/>
  <c r="T488" i="26"/>
  <c r="T496" i="26"/>
  <c r="T504" i="26"/>
  <c r="T512" i="26"/>
  <c r="T520" i="26"/>
  <c r="T528" i="26"/>
  <c r="T536" i="26"/>
  <c r="T544" i="26"/>
  <c r="T552" i="26"/>
  <c r="T560" i="26"/>
  <c r="T568" i="26"/>
  <c r="T576" i="26"/>
  <c r="T584" i="26"/>
  <c r="T592" i="26"/>
  <c r="T600" i="26"/>
  <c r="T608" i="26"/>
  <c r="T616" i="26"/>
  <c r="T624" i="26"/>
  <c r="T632" i="26"/>
  <c r="T640" i="26"/>
  <c r="T648" i="26"/>
  <c r="T656" i="26"/>
  <c r="T664" i="26"/>
  <c r="T672" i="26"/>
  <c r="T680" i="26"/>
  <c r="T688" i="26"/>
  <c r="T696" i="26"/>
  <c r="T704" i="26"/>
  <c r="T712" i="26"/>
  <c r="T720" i="26"/>
  <c r="T728" i="26"/>
  <c r="T736" i="26"/>
  <c r="T744" i="26"/>
  <c r="T752" i="26"/>
  <c r="T760" i="26"/>
  <c r="T768" i="26"/>
  <c r="T776" i="26"/>
  <c r="T784" i="26"/>
  <c r="T792" i="26"/>
  <c r="T800" i="26"/>
  <c r="T808" i="26"/>
  <c r="T816" i="26"/>
  <c r="T824" i="26"/>
  <c r="T832" i="26"/>
  <c r="T840" i="26"/>
  <c r="T848" i="26"/>
  <c r="T856" i="26"/>
  <c r="T864" i="26"/>
  <c r="T872" i="26"/>
  <c r="T7" i="26"/>
  <c r="T26" i="26"/>
  <c r="T49" i="26"/>
  <c r="T71" i="26"/>
  <c r="T90" i="26"/>
  <c r="T113" i="26"/>
  <c r="T135" i="26"/>
  <c r="T154" i="26"/>
  <c r="T177" i="26"/>
  <c r="T199" i="26"/>
  <c r="T218" i="26"/>
  <c r="T241" i="26"/>
  <c r="T263" i="26"/>
  <c r="T282" i="26"/>
  <c r="T305" i="26"/>
  <c r="T327" i="26"/>
  <c r="T346" i="26"/>
  <c r="T369" i="26"/>
  <c r="T391" i="26"/>
  <c r="T410" i="26"/>
  <c r="T433" i="26"/>
  <c r="T455" i="26"/>
  <c r="T474" i="26"/>
  <c r="T497" i="26"/>
  <c r="T519" i="26"/>
  <c r="T538" i="26"/>
  <c r="T561" i="26"/>
  <c r="T583" i="26"/>
  <c r="T602" i="26"/>
  <c r="T625" i="26"/>
  <c r="T647" i="26"/>
  <c r="T666" i="26"/>
  <c r="T689" i="26"/>
  <c r="T711" i="26"/>
  <c r="T730" i="26"/>
  <c r="T753" i="26"/>
  <c r="T775" i="26"/>
  <c r="T794" i="26"/>
  <c r="T817" i="26"/>
  <c r="T839" i="26"/>
  <c r="T858" i="26"/>
  <c r="T880" i="26"/>
  <c r="T896" i="26"/>
  <c r="T912" i="26"/>
  <c r="T928" i="26"/>
  <c r="T944" i="26"/>
  <c r="T960" i="26"/>
  <c r="T976" i="26"/>
  <c r="T992" i="26"/>
  <c r="T1008" i="26"/>
  <c r="T1019" i="26"/>
  <c r="T1027" i="26"/>
  <c r="T1035" i="26"/>
  <c r="T1043" i="26"/>
  <c r="T1051" i="26"/>
  <c r="T1059" i="26"/>
  <c r="T1067" i="26"/>
  <c r="T1075" i="26"/>
  <c r="T1083" i="26"/>
  <c r="T1091" i="26"/>
  <c r="T1099" i="26"/>
  <c r="T1107" i="26"/>
  <c r="T1115" i="26"/>
  <c r="T1123" i="26"/>
  <c r="T1131" i="26"/>
  <c r="T1139" i="26"/>
  <c r="T1147" i="26"/>
  <c r="T1155" i="26"/>
  <c r="T1163" i="26"/>
  <c r="T1171" i="26"/>
  <c r="T1179" i="26"/>
  <c r="T1187" i="26"/>
  <c r="T1195" i="26"/>
  <c r="T1203" i="26"/>
  <c r="T1211" i="26"/>
  <c r="T1219" i="26"/>
  <c r="T1227" i="26"/>
  <c r="T1235" i="26"/>
  <c r="T1243" i="26"/>
  <c r="T1251" i="26"/>
  <c r="T1259" i="26"/>
  <c r="T1267" i="26"/>
  <c r="T1275" i="26"/>
  <c r="T1283" i="26"/>
  <c r="T1291" i="26"/>
  <c r="T1299" i="26"/>
  <c r="T1307" i="26"/>
  <c r="T1315" i="26"/>
  <c r="T1323" i="26"/>
  <c r="T1331" i="26"/>
  <c r="T1339" i="26"/>
  <c r="T1347" i="26"/>
  <c r="T1355" i="26"/>
  <c r="T1363" i="26"/>
  <c r="T1371" i="26"/>
  <c r="T1379" i="26"/>
  <c r="T1387" i="26"/>
  <c r="T1395" i="26"/>
  <c r="T1403" i="26"/>
  <c r="T1411" i="26"/>
  <c r="T1419" i="26"/>
  <c r="T1427" i="26"/>
  <c r="T1435" i="26"/>
  <c r="T1443" i="26"/>
  <c r="T1451" i="26"/>
  <c r="T1459" i="26"/>
  <c r="T1467" i="26"/>
  <c r="T1475" i="26"/>
  <c r="T1483" i="26"/>
  <c r="T1491" i="26"/>
  <c r="T1499" i="26"/>
  <c r="T1507" i="26"/>
  <c r="T1515" i="26"/>
  <c r="T1523" i="26"/>
  <c r="T1531" i="26"/>
  <c r="T1539" i="26"/>
  <c r="T1547" i="26"/>
  <c r="T1555" i="26"/>
  <c r="T9" i="26"/>
  <c r="T31" i="26"/>
  <c r="T50" i="26"/>
  <c r="T73" i="26"/>
  <c r="T95" i="26"/>
  <c r="T114" i="26"/>
  <c r="T137" i="26"/>
  <c r="T159" i="26"/>
  <c r="T178" i="26"/>
  <c r="T201" i="26"/>
  <c r="T223" i="26"/>
  <c r="T242" i="26"/>
  <c r="T265" i="26"/>
  <c r="T287" i="26"/>
  <c r="T306" i="26"/>
  <c r="T329" i="26"/>
  <c r="T351" i="26"/>
  <c r="T370" i="26"/>
  <c r="T393" i="26"/>
  <c r="T415" i="26"/>
  <c r="T434" i="26"/>
  <c r="T457" i="26"/>
  <c r="T479" i="26"/>
  <c r="T498" i="26"/>
  <c r="T521" i="26"/>
  <c r="T543" i="26"/>
  <c r="T562" i="26"/>
  <c r="T585" i="26"/>
  <c r="T607" i="26"/>
  <c r="T626" i="26"/>
  <c r="T649" i="26"/>
  <c r="T671" i="26"/>
  <c r="T690" i="26"/>
  <c r="T713" i="26"/>
  <c r="T735" i="26"/>
  <c r="T754" i="26"/>
  <c r="T777" i="26"/>
  <c r="T799" i="26"/>
  <c r="T818" i="26"/>
  <c r="T841" i="26"/>
  <c r="T863" i="26"/>
  <c r="T881" i="26"/>
  <c r="T897" i="26"/>
  <c r="T913" i="26"/>
  <c r="T929" i="26"/>
  <c r="T945" i="26"/>
  <c r="T961" i="26"/>
  <c r="T977" i="26"/>
  <c r="T993" i="26"/>
  <c r="T1009" i="26"/>
  <c r="T1020" i="26"/>
  <c r="T1028" i="26"/>
  <c r="T1036" i="26"/>
  <c r="T1044" i="26"/>
  <c r="T1052" i="26"/>
  <c r="T1060" i="26"/>
  <c r="T1068" i="26"/>
  <c r="T1076" i="26"/>
  <c r="T1084" i="26"/>
  <c r="T1092" i="26"/>
  <c r="T1100" i="26"/>
  <c r="T1108" i="26"/>
  <c r="T1116" i="26"/>
  <c r="T1124" i="26"/>
  <c r="T1132" i="26"/>
  <c r="T1140" i="26"/>
  <c r="T1148" i="26"/>
  <c r="T1156" i="26"/>
  <c r="T1164" i="26"/>
  <c r="T1172" i="26"/>
  <c r="T1180" i="26"/>
  <c r="T1188" i="26"/>
  <c r="T1196" i="26"/>
  <c r="T1204" i="26"/>
  <c r="T1212" i="26"/>
  <c r="T1220" i="26"/>
  <c r="T1228" i="26"/>
  <c r="T1236" i="26"/>
  <c r="T1244" i="26"/>
  <c r="T1252" i="26"/>
  <c r="T1260" i="26"/>
  <c r="T1268" i="26"/>
  <c r="T1276" i="26"/>
  <c r="T1284" i="26"/>
  <c r="T1292" i="26"/>
  <c r="T1300" i="26"/>
  <c r="T1308" i="26"/>
  <c r="T1316" i="26"/>
  <c r="T1324" i="26"/>
  <c r="T1332" i="26"/>
  <c r="T1340" i="26"/>
  <c r="T1348" i="26"/>
  <c r="T1356" i="26"/>
  <c r="T1364" i="26"/>
  <c r="T1372" i="26"/>
  <c r="T1380" i="26"/>
  <c r="T1388" i="26"/>
  <c r="T1396" i="26"/>
  <c r="T1404" i="26"/>
  <c r="T1412" i="26"/>
  <c r="T1420" i="26"/>
  <c r="T1428" i="26"/>
  <c r="T1436" i="26"/>
  <c r="T1444" i="26"/>
  <c r="T1452" i="26"/>
  <c r="T1460" i="26"/>
  <c r="T1468" i="26"/>
  <c r="T1476" i="26"/>
  <c r="T1484" i="26"/>
  <c r="T1492" i="26"/>
  <c r="T1500" i="26"/>
  <c r="T1508" i="26"/>
  <c r="T1516" i="26"/>
  <c r="T1524" i="26"/>
  <c r="T1532" i="26"/>
  <c r="T1540" i="26"/>
  <c r="T1548" i="26"/>
  <c r="T1556" i="26"/>
  <c r="T1564" i="26"/>
  <c r="T1572" i="26"/>
  <c r="T1580" i="26"/>
  <c r="T1588" i="26"/>
  <c r="T1596" i="26"/>
  <c r="T1604" i="26"/>
  <c r="T1612" i="26"/>
  <c r="T1620" i="26"/>
  <c r="T1628" i="26"/>
  <c r="T10" i="26"/>
  <c r="T33" i="26"/>
  <c r="T55" i="26"/>
  <c r="T74" i="26"/>
  <c r="T97" i="26"/>
  <c r="T119" i="26"/>
  <c r="T138" i="26"/>
  <c r="T161" i="26"/>
  <c r="T183" i="26"/>
  <c r="T202" i="26"/>
  <c r="T225" i="26"/>
  <c r="T247" i="26"/>
  <c r="T266" i="26"/>
  <c r="T289" i="26"/>
  <c r="T311" i="26"/>
  <c r="T330" i="26"/>
  <c r="T353" i="26"/>
  <c r="T375" i="26"/>
  <c r="T394" i="26"/>
  <c r="T417" i="26"/>
  <c r="T439" i="26"/>
  <c r="T458" i="26"/>
  <c r="T481" i="26"/>
  <c r="T503" i="26"/>
  <c r="T522" i="26"/>
  <c r="T545" i="26"/>
  <c r="T567" i="26"/>
  <c r="T586" i="26"/>
  <c r="T609" i="26"/>
  <c r="T631" i="26"/>
  <c r="T650" i="26"/>
  <c r="T673" i="26"/>
  <c r="T695" i="26"/>
  <c r="T714" i="26"/>
  <c r="T737" i="26"/>
  <c r="T759" i="26"/>
  <c r="T778" i="26"/>
  <c r="T801" i="26"/>
  <c r="T823" i="26"/>
  <c r="T842" i="26"/>
  <c r="T865" i="26"/>
  <c r="T882" i="26"/>
  <c r="T898" i="26"/>
  <c r="T914" i="26"/>
  <c r="T930" i="26"/>
  <c r="T946" i="26"/>
  <c r="T962" i="26"/>
  <c r="T978" i="26"/>
  <c r="T994" i="26"/>
  <c r="T1010" i="26"/>
  <c r="T1021" i="26"/>
  <c r="T1029" i="26"/>
  <c r="T1037" i="26"/>
  <c r="T1045" i="26"/>
  <c r="T1053" i="26"/>
  <c r="T1061" i="26"/>
  <c r="T1069" i="26"/>
  <c r="T1077" i="26"/>
  <c r="T1085" i="26"/>
  <c r="T1093" i="26"/>
  <c r="T1101" i="26"/>
  <c r="T1109" i="26"/>
  <c r="T1117" i="26"/>
  <c r="T1125" i="26"/>
  <c r="T1133" i="26"/>
  <c r="T1141" i="26"/>
  <c r="T1149" i="26"/>
  <c r="T1157" i="26"/>
  <c r="T1165" i="26"/>
  <c r="T1173" i="26"/>
  <c r="T1181" i="26"/>
  <c r="T1189" i="26"/>
  <c r="T1197" i="26"/>
  <c r="T1205" i="26"/>
  <c r="T1213" i="26"/>
  <c r="T1221" i="26"/>
  <c r="T1229" i="26"/>
  <c r="T1237" i="26"/>
  <c r="T1245" i="26"/>
  <c r="T1253" i="26"/>
  <c r="T1261" i="26"/>
  <c r="T1269" i="26"/>
  <c r="T1277" i="26"/>
  <c r="T1285" i="26"/>
  <c r="T1293" i="26"/>
  <c r="T1301" i="26"/>
  <c r="T1309" i="26"/>
  <c r="T1317" i="26"/>
  <c r="T1325" i="26"/>
  <c r="T1333" i="26"/>
  <c r="T1341" i="26"/>
  <c r="T1349" i="26"/>
  <c r="T1357" i="26"/>
  <c r="T1365" i="26"/>
  <c r="T1373" i="26"/>
  <c r="T1381" i="26"/>
  <c r="T1389" i="26"/>
  <c r="T1397" i="26"/>
  <c r="T1405" i="26"/>
  <c r="T1413" i="26"/>
  <c r="T1421" i="26"/>
  <c r="T1429" i="26"/>
  <c r="T1437" i="26"/>
  <c r="T1445" i="26"/>
  <c r="T1453" i="26"/>
  <c r="T1461" i="26"/>
  <c r="T1469" i="26"/>
  <c r="T1477" i="26"/>
  <c r="T1485" i="26"/>
  <c r="T1493" i="26"/>
  <c r="T1501" i="26"/>
  <c r="T1509" i="26"/>
  <c r="T1517" i="26"/>
  <c r="T1525" i="26"/>
  <c r="T1533" i="26"/>
  <c r="T1541" i="26"/>
  <c r="T1549" i="26"/>
  <c r="T1557" i="26"/>
  <c r="T1565" i="26"/>
  <c r="T1573" i="26"/>
  <c r="T1581" i="26"/>
  <c r="T1589" i="26"/>
  <c r="T1597" i="26"/>
  <c r="T1605" i="26"/>
  <c r="T1613" i="26"/>
  <c r="T1621" i="26"/>
  <c r="T1629" i="26"/>
  <c r="T1637" i="26"/>
  <c r="T1645" i="26"/>
  <c r="T1653" i="26"/>
  <c r="T1661" i="26"/>
  <c r="T1669" i="26"/>
  <c r="T1677" i="26"/>
  <c r="T1685" i="26"/>
  <c r="T1693" i="26"/>
  <c r="T1701" i="26"/>
  <c r="T1709" i="26"/>
  <c r="T1717" i="26"/>
  <c r="T1725" i="26"/>
  <c r="T1733" i="26"/>
  <c r="T1741" i="26"/>
  <c r="T1749" i="26"/>
  <c r="T1757" i="26"/>
  <c r="T1765" i="26"/>
  <c r="T15" i="26"/>
  <c r="T42" i="26"/>
  <c r="T81" i="26"/>
  <c r="T111" i="26"/>
  <c r="T146" i="26"/>
  <c r="T185" i="26"/>
  <c r="T215" i="26"/>
  <c r="T250" i="26"/>
  <c r="T281" i="26"/>
  <c r="T319" i="26"/>
  <c r="T354" i="26"/>
  <c r="T385" i="26"/>
  <c r="T423" i="26"/>
  <c r="T450" i="26"/>
  <c r="T489" i="26"/>
  <c r="T527" i="26"/>
  <c r="T554" i="26"/>
  <c r="T593" i="26"/>
  <c r="T623" i="26"/>
  <c r="T658" i="26"/>
  <c r="T697" i="26"/>
  <c r="T727" i="26"/>
  <c r="T762" i="26"/>
  <c r="T793" i="26"/>
  <c r="T831" i="26"/>
  <c r="T866" i="26"/>
  <c r="T890" i="26"/>
  <c r="T920" i="26"/>
  <c r="T943" i="26"/>
  <c r="T969" i="26"/>
  <c r="T999" i="26"/>
  <c r="T1017" i="26"/>
  <c r="T1031" i="26"/>
  <c r="T1042" i="26"/>
  <c r="T1056" i="26"/>
  <c r="T1070" i="26"/>
  <c r="T1081" i="26"/>
  <c r="T1095" i="26"/>
  <c r="T1106" i="26"/>
  <c r="T1120" i="26"/>
  <c r="T1134" i="26"/>
  <c r="T1145" i="26"/>
  <c r="T1159" i="26"/>
  <c r="T1170" i="26"/>
  <c r="T1184" i="26"/>
  <c r="T1198" i="26"/>
  <c r="T1209" i="26"/>
  <c r="T1223" i="26"/>
  <c r="T1234" i="26"/>
  <c r="T1248" i="26"/>
  <c r="T1262" i="26"/>
  <c r="T1273" i="26"/>
  <c r="T1287" i="26"/>
  <c r="T1298" i="26"/>
  <c r="T1312" i="26"/>
  <c r="T1326" i="26"/>
  <c r="T1337" i="26"/>
  <c r="T1351" i="26"/>
  <c r="T1362" i="26"/>
  <c r="T1376" i="26"/>
  <c r="T1390" i="26"/>
  <c r="T1401" i="26"/>
  <c r="T1415" i="26"/>
  <c r="T1426" i="26"/>
  <c r="T1440" i="26"/>
  <c r="T1454" i="26"/>
  <c r="T1465" i="26"/>
  <c r="T1479" i="26"/>
  <c r="T1490" i="26"/>
  <c r="T1504" i="26"/>
  <c r="T1518" i="26"/>
  <c r="T1529" i="26"/>
  <c r="T1543" i="26"/>
  <c r="T1554" i="26"/>
  <c r="T1567" i="26"/>
  <c r="T1577" i="26"/>
  <c r="T1587" i="26"/>
  <c r="T1599" i="26"/>
  <c r="T1609" i="26"/>
  <c r="T1619" i="26"/>
  <c r="T1631" i="26"/>
  <c r="T1640" i="26"/>
  <c r="T1649" i="26"/>
  <c r="T1658" i="26"/>
  <c r="T1667" i="26"/>
  <c r="T1676" i="26"/>
  <c r="T1686" i="26"/>
  <c r="T1695" i="26"/>
  <c r="T1704" i="26"/>
  <c r="T1713" i="26"/>
  <c r="T1722" i="26"/>
  <c r="T1731" i="26"/>
  <c r="T1740" i="26"/>
  <c r="T1750" i="26"/>
  <c r="T1759" i="26"/>
  <c r="T1768" i="26"/>
  <c r="T1776" i="26"/>
  <c r="T1784" i="26"/>
  <c r="T1792" i="26"/>
  <c r="T1800" i="26"/>
  <c r="T1808" i="26"/>
  <c r="T1816" i="26"/>
  <c r="T1824" i="26"/>
  <c r="T1832" i="26"/>
  <c r="T1840" i="26"/>
  <c r="T1848" i="26"/>
  <c r="T1856" i="26"/>
  <c r="T1864" i="26"/>
  <c r="T1872" i="26"/>
  <c r="T1880" i="26"/>
  <c r="T1888" i="26"/>
  <c r="T1896" i="26"/>
  <c r="T1904" i="26"/>
  <c r="T1912" i="26"/>
  <c r="T1920" i="26"/>
  <c r="T1928" i="26"/>
  <c r="T1936" i="26"/>
  <c r="T1944" i="26"/>
  <c r="T1952" i="26"/>
  <c r="T1960" i="26"/>
  <c r="T1968" i="26"/>
  <c r="T1976" i="26"/>
  <c r="T1984" i="26"/>
  <c r="T1992" i="26"/>
  <c r="T2000" i="26"/>
  <c r="T2008" i="26"/>
  <c r="T2016" i="26"/>
  <c r="T17" i="26"/>
  <c r="T47" i="26"/>
  <c r="T82" i="26"/>
  <c r="T121" i="26"/>
  <c r="T151" i="26"/>
  <c r="T186" i="26"/>
  <c r="T217" i="26"/>
  <c r="T255" i="26"/>
  <c r="T290" i="26"/>
  <c r="T321" i="26"/>
  <c r="T359" i="26"/>
  <c r="T386" i="26"/>
  <c r="T425" i="26"/>
  <c r="T463" i="26"/>
  <c r="T490" i="26"/>
  <c r="T529" i="26"/>
  <c r="T559" i="26"/>
  <c r="T594" i="26"/>
  <c r="T633" i="26"/>
  <c r="T663" i="26"/>
  <c r="T698" i="26"/>
  <c r="T729" i="26"/>
  <c r="T767" i="26"/>
  <c r="T802" i="26"/>
  <c r="T833" i="26"/>
  <c r="T871" i="26"/>
  <c r="T895" i="26"/>
  <c r="T921" i="26"/>
  <c r="T951" i="26"/>
  <c r="T970" i="26"/>
  <c r="T1000" i="26"/>
  <c r="T1018" i="26"/>
  <c r="T1032" i="26"/>
  <c r="T1046" i="26"/>
  <c r="T1057" i="26"/>
  <c r="T1071" i="26"/>
  <c r="T1082" i="26"/>
  <c r="T1096" i="26"/>
  <c r="T1110" i="26"/>
  <c r="T1121" i="26"/>
  <c r="T1135" i="26"/>
  <c r="T1146" i="26"/>
  <c r="T1160" i="26"/>
  <c r="T1174" i="26"/>
  <c r="T1185" i="26"/>
  <c r="T1199" i="26"/>
  <c r="T1210" i="26"/>
  <c r="T1224" i="26"/>
  <c r="T1238" i="26"/>
  <c r="T1249" i="26"/>
  <c r="T1263" i="26"/>
  <c r="T1274" i="26"/>
  <c r="T1288" i="26"/>
  <c r="T1302" i="26"/>
  <c r="T1313" i="26"/>
  <c r="T1327" i="26"/>
  <c r="T1338" i="26"/>
  <c r="T1352" i="26"/>
  <c r="T1366" i="26"/>
  <c r="T1377" i="26"/>
  <c r="T1391" i="26"/>
  <c r="T1402" i="26"/>
  <c r="T1416" i="26"/>
  <c r="T1430" i="26"/>
  <c r="T1441" i="26"/>
  <c r="T1455" i="26"/>
  <c r="T1466" i="26"/>
  <c r="T1480" i="26"/>
  <c r="T1494" i="26"/>
  <c r="T1505" i="26"/>
  <c r="T1519" i="26"/>
  <c r="T1530" i="26"/>
  <c r="T1544" i="26"/>
  <c r="T1558" i="26"/>
  <c r="T1568" i="26"/>
  <c r="T1578" i="26"/>
  <c r="T1590" i="26"/>
  <c r="T1600" i="26"/>
  <c r="T1610" i="26"/>
  <c r="T1622" i="26"/>
  <c r="T1632" i="26"/>
  <c r="T1641" i="26"/>
  <c r="T1650" i="26"/>
  <c r="T1659" i="26"/>
  <c r="T1668" i="26"/>
  <c r="T1678" i="26"/>
  <c r="T1687" i="26"/>
  <c r="T1696" i="26"/>
  <c r="T1705" i="26"/>
  <c r="T1714" i="26"/>
  <c r="T1723" i="26"/>
  <c r="T1732" i="26"/>
  <c r="T1742" i="26"/>
  <c r="T1751" i="26"/>
  <c r="T1760" i="26"/>
  <c r="T1769" i="26"/>
  <c r="T1777" i="26"/>
  <c r="T1785" i="26"/>
  <c r="T1793" i="26"/>
  <c r="T1801" i="26"/>
  <c r="T1809" i="26"/>
  <c r="T1817" i="26"/>
  <c r="T1825" i="26"/>
  <c r="T1833" i="26"/>
  <c r="T1841" i="26"/>
  <c r="T1849" i="26"/>
  <c r="T1857" i="26"/>
  <c r="T1865" i="26"/>
  <c r="T1873" i="26"/>
  <c r="T1881" i="26"/>
  <c r="T1889" i="26"/>
  <c r="T1897" i="26"/>
  <c r="T1905" i="26"/>
  <c r="T1913" i="26"/>
  <c r="T1921" i="26"/>
  <c r="T1929" i="26"/>
  <c r="T1937" i="26"/>
  <c r="T1945" i="26"/>
  <c r="T1953" i="26"/>
  <c r="T1961" i="26"/>
  <c r="T1969" i="26"/>
  <c r="T1977" i="26"/>
  <c r="T1985" i="26"/>
  <c r="T1993" i="26"/>
  <c r="T2001" i="26"/>
  <c r="T2009" i="26"/>
  <c r="T2017" i="26"/>
  <c r="T2025" i="26"/>
  <c r="T2033" i="26"/>
  <c r="T2041" i="26"/>
  <c r="T2049" i="26"/>
  <c r="T2057" i="26"/>
  <c r="T2065" i="26"/>
  <c r="T2073" i="26"/>
  <c r="T2081" i="26"/>
  <c r="T2089" i="26"/>
  <c r="T2097" i="26"/>
  <c r="T2105" i="26"/>
  <c r="T2113" i="26"/>
  <c r="T2121" i="26"/>
  <c r="T2129" i="26"/>
  <c r="T2137" i="26"/>
  <c r="T2145" i="26"/>
  <c r="T2153" i="26"/>
  <c r="T2161" i="26"/>
  <c r="T2169" i="26"/>
  <c r="T2177" i="26"/>
  <c r="T2185" i="26"/>
  <c r="T2193" i="26"/>
  <c r="T2201" i="26"/>
  <c r="T2209" i="26"/>
  <c r="T2217" i="26"/>
  <c r="T2225" i="26"/>
  <c r="T2233" i="26"/>
  <c r="T2241" i="26"/>
  <c r="T2249" i="26"/>
  <c r="T2257" i="26"/>
  <c r="T2265" i="26"/>
  <c r="T18" i="26"/>
  <c r="T57" i="26"/>
  <c r="T87" i="26"/>
  <c r="T122" i="26"/>
  <c r="T153" i="26"/>
  <c r="T191" i="26"/>
  <c r="T226" i="26"/>
  <c r="T257" i="26"/>
  <c r="T295" i="26"/>
  <c r="T322" i="26"/>
  <c r="T361" i="26"/>
  <c r="T399" i="26"/>
  <c r="T426" i="26"/>
  <c r="T465" i="26"/>
  <c r="T495" i="26"/>
  <c r="T530" i="26"/>
  <c r="T569" i="26"/>
  <c r="T599" i="26"/>
  <c r="T634" i="26"/>
  <c r="T665" i="26"/>
  <c r="T703" i="26"/>
  <c r="T738" i="26"/>
  <c r="T769" i="26"/>
  <c r="T807" i="26"/>
  <c r="T834" i="26"/>
  <c r="T873" i="26"/>
  <c r="T903" i="26"/>
  <c r="T922" i="26"/>
  <c r="T952" i="26"/>
  <c r="T975" i="26"/>
  <c r="T1001" i="26"/>
  <c r="T1022" i="26"/>
  <c r="T1033" i="26"/>
  <c r="T1047" i="26"/>
  <c r="T1058" i="26"/>
  <c r="T1072" i="26"/>
  <c r="T1086" i="26"/>
  <c r="T1097" i="26"/>
  <c r="T1111" i="26"/>
  <c r="T1122" i="26"/>
  <c r="T1136" i="26"/>
  <c r="T1150" i="26"/>
  <c r="T1161" i="26"/>
  <c r="T1175" i="26"/>
  <c r="T1186" i="26"/>
  <c r="T1200" i="26"/>
  <c r="T1214" i="26"/>
  <c r="T1225" i="26"/>
  <c r="T1239" i="26"/>
  <c r="T1250" i="26"/>
  <c r="T1264" i="26"/>
  <c r="T1278" i="26"/>
  <c r="T1289" i="26"/>
  <c r="T1303" i="26"/>
  <c r="T1314" i="26"/>
  <c r="T1328" i="26"/>
  <c r="T1342" i="26"/>
  <c r="T1353" i="26"/>
  <c r="T1367" i="26"/>
  <c r="T1378" i="26"/>
  <c r="T1392" i="26"/>
  <c r="T1406" i="26"/>
  <c r="T1417" i="26"/>
  <c r="T1431" i="26"/>
  <c r="T1442" i="26"/>
  <c r="T1456" i="26"/>
  <c r="T23" i="26"/>
  <c r="T58" i="26"/>
  <c r="T89" i="26"/>
  <c r="T127" i="26"/>
  <c r="T162" i="26"/>
  <c r="T193" i="26"/>
  <c r="T231" i="26"/>
  <c r="T258" i="26"/>
  <c r="T297" i="26"/>
  <c r="T335" i="26"/>
  <c r="T362" i="26"/>
  <c r="T401" i="26"/>
  <c r="T431" i="26"/>
  <c r="T466" i="26"/>
  <c r="T505" i="26"/>
  <c r="T535" i="26"/>
  <c r="T570" i="26"/>
  <c r="T601" i="26"/>
  <c r="T639" i="26"/>
  <c r="T674" i="26"/>
  <c r="T705" i="26"/>
  <c r="T743" i="26"/>
  <c r="T770" i="26"/>
  <c r="T809" i="26"/>
  <c r="T847" i="26"/>
  <c r="T874" i="26"/>
  <c r="T904" i="26"/>
  <c r="T927" i="26"/>
  <c r="T953" i="26"/>
  <c r="T983" i="26"/>
  <c r="T1002" i="26"/>
  <c r="T1023" i="26"/>
  <c r="T1034" i="26"/>
  <c r="T1048" i="26"/>
  <c r="T1062" i="26"/>
  <c r="T1073" i="26"/>
  <c r="T1087" i="26"/>
  <c r="T1098" i="26"/>
  <c r="T1112" i="26"/>
  <c r="T1126" i="26"/>
  <c r="T1137" i="26"/>
  <c r="T1151" i="26"/>
  <c r="T1162" i="26"/>
  <c r="T1176" i="26"/>
  <c r="T1190" i="26"/>
  <c r="T1201" i="26"/>
  <c r="T1215" i="26"/>
  <c r="T1226" i="26"/>
  <c r="T1240" i="26"/>
  <c r="T1254" i="26"/>
  <c r="T1265" i="26"/>
  <c r="T1279" i="26"/>
  <c r="T1290" i="26"/>
  <c r="T1304" i="26"/>
  <c r="T1318" i="26"/>
  <c r="T1329" i="26"/>
  <c r="T1343" i="26"/>
  <c r="T1354" i="26"/>
  <c r="T1368" i="26"/>
  <c r="T1382" i="26"/>
  <c r="T1393" i="26"/>
  <c r="T1407" i="26"/>
  <c r="T1418" i="26"/>
  <c r="T1432" i="26"/>
  <c r="T1446" i="26"/>
  <c r="T1457" i="26"/>
  <c r="T1471" i="26"/>
  <c r="T1482" i="26"/>
  <c r="T1496" i="26"/>
  <c r="T1510" i="26"/>
  <c r="T1521" i="26"/>
  <c r="T1535" i="26"/>
  <c r="T1546" i="26"/>
  <c r="T1560" i="26"/>
  <c r="T1570" i="26"/>
  <c r="T1582" i="26"/>
  <c r="T1592" i="26"/>
  <c r="T1602" i="26"/>
  <c r="T1614" i="26"/>
  <c r="T1624" i="26"/>
  <c r="T1634" i="26"/>
  <c r="T1643" i="26"/>
  <c r="T1652" i="26"/>
  <c r="T1662" i="26"/>
  <c r="T1671" i="26"/>
  <c r="T1680" i="26"/>
  <c r="T1689" i="26"/>
  <c r="T1698" i="26"/>
  <c r="T1707" i="26"/>
  <c r="T1716" i="26"/>
  <c r="T1726" i="26"/>
  <c r="T1735" i="26"/>
  <c r="T1744" i="26"/>
  <c r="T1753" i="26"/>
  <c r="T1762" i="26"/>
  <c r="T1771" i="26"/>
  <c r="T1779" i="26"/>
  <c r="T1787" i="26"/>
  <c r="T1795" i="26"/>
  <c r="T1803" i="26"/>
  <c r="T1811" i="26"/>
  <c r="T1819" i="26"/>
  <c r="T1827" i="26"/>
  <c r="T1835" i="26"/>
  <c r="T1843" i="26"/>
  <c r="T1851" i="26"/>
  <c r="T1859" i="26"/>
  <c r="T1867" i="26"/>
  <c r="T1875" i="26"/>
  <c r="T1883" i="26"/>
  <c r="T1891" i="26"/>
  <c r="T1899" i="26"/>
  <c r="T1907" i="26"/>
  <c r="T1915" i="26"/>
  <c r="T1923" i="26"/>
  <c r="T1931" i="26"/>
  <c r="T1939" i="26"/>
  <c r="T1947" i="26"/>
  <c r="T1955" i="26"/>
  <c r="T1963" i="26"/>
  <c r="T1971" i="26"/>
  <c r="T1979" i="26"/>
  <c r="T1987" i="26"/>
  <c r="T1995" i="26"/>
  <c r="T2003" i="26"/>
  <c r="T2011" i="26"/>
  <c r="T2019" i="26"/>
  <c r="T2027" i="26"/>
  <c r="T2035" i="26"/>
  <c r="T2043" i="26"/>
  <c r="T2051" i="26"/>
  <c r="T2059" i="26"/>
  <c r="T2067" i="26"/>
  <c r="T2075" i="26"/>
  <c r="T2083" i="26"/>
  <c r="T2091" i="26"/>
  <c r="T2099" i="26"/>
  <c r="T2107" i="26"/>
  <c r="T2115" i="26"/>
  <c r="T2123" i="26"/>
  <c r="T2131" i="26"/>
  <c r="T2139" i="26"/>
  <c r="T2147" i="26"/>
  <c r="T2155" i="26"/>
  <c r="T2163" i="26"/>
  <c r="T2171" i="26"/>
  <c r="T2179" i="26"/>
  <c r="T2187" i="26"/>
  <c r="T2195" i="26"/>
  <c r="T2203" i="26"/>
  <c r="T2211" i="26"/>
  <c r="T2219" i="26"/>
  <c r="T2227" i="26"/>
  <c r="T2235" i="26"/>
  <c r="T2243" i="26"/>
  <c r="T2251" i="26"/>
  <c r="T2259" i="26"/>
  <c r="T2267" i="26"/>
  <c r="T2275" i="26"/>
  <c r="T2283" i="26"/>
  <c r="T2291" i="26"/>
  <c r="T2299" i="26"/>
  <c r="T2307" i="26"/>
  <c r="T2315" i="26"/>
  <c r="T2323" i="26"/>
  <c r="T2331" i="26"/>
  <c r="T2339" i="26"/>
  <c r="T2347" i="26"/>
  <c r="T2355" i="26"/>
  <c r="T2363" i="26"/>
  <c r="T2371" i="26"/>
  <c r="T2379" i="26"/>
  <c r="T2387" i="26"/>
  <c r="T2395" i="26"/>
  <c r="T2403" i="26"/>
  <c r="T2411" i="26"/>
  <c r="T2419" i="26"/>
  <c r="T2427" i="26"/>
  <c r="T2435" i="26"/>
  <c r="T2443" i="26"/>
  <c r="T2451" i="26"/>
  <c r="T2459" i="26"/>
  <c r="T2467" i="26"/>
  <c r="T2475" i="26"/>
  <c r="T2483" i="26"/>
  <c r="T2491" i="26"/>
  <c r="T2499" i="26"/>
  <c r="T2507" i="26"/>
  <c r="T2515" i="26"/>
  <c r="T2523" i="26"/>
  <c r="T2531" i="26"/>
  <c r="T2539" i="26"/>
  <c r="T2547" i="26"/>
  <c r="T2555" i="26"/>
  <c r="T2563" i="26"/>
  <c r="T2571" i="26"/>
  <c r="T2579" i="26"/>
  <c r="T25" i="26"/>
  <c r="T98" i="26"/>
  <c r="T167" i="26"/>
  <c r="T233" i="26"/>
  <c r="T298" i="26"/>
  <c r="T367" i="26"/>
  <c r="T441" i="26"/>
  <c r="T506" i="26"/>
  <c r="T575" i="26"/>
  <c r="T641" i="26"/>
  <c r="T706" i="26"/>
  <c r="T783" i="26"/>
  <c r="T849" i="26"/>
  <c r="T905" i="26"/>
  <c r="T954" i="26"/>
  <c r="T1007" i="26"/>
  <c r="T1038" i="26"/>
  <c r="T1063" i="26"/>
  <c r="T1088" i="26"/>
  <c r="T1113" i="26"/>
  <c r="T1138" i="26"/>
  <c r="T1166" i="26"/>
  <c r="T1191" i="26"/>
  <c r="T1216" i="26"/>
  <c r="T1241" i="26"/>
  <c r="T1266" i="26"/>
  <c r="T1294" i="26"/>
  <c r="T1319" i="26"/>
  <c r="T1344" i="26"/>
  <c r="T1369" i="26"/>
  <c r="T1394" i="26"/>
  <c r="T1422" i="26"/>
  <c r="T1447" i="26"/>
  <c r="T1470" i="26"/>
  <c r="T1488" i="26"/>
  <c r="T1511" i="26"/>
  <c r="T1528" i="26"/>
  <c r="T1551" i="26"/>
  <c r="T1569" i="26"/>
  <c r="T1585" i="26"/>
  <c r="T1603" i="26"/>
  <c r="T1618" i="26"/>
  <c r="T1636" i="26"/>
  <c r="T1651" i="26"/>
  <c r="T1665" i="26"/>
  <c r="T1681" i="26"/>
  <c r="T1694" i="26"/>
  <c r="T1710" i="26"/>
  <c r="T1724" i="26"/>
  <c r="T1738" i="26"/>
  <c r="T1754" i="26"/>
  <c r="T1767" i="26"/>
  <c r="T1781" i="26"/>
  <c r="T1794" i="26"/>
  <c r="T1806" i="26"/>
  <c r="T1820" i="26"/>
  <c r="T1831" i="26"/>
  <c r="T1845" i="26"/>
  <c r="T1858" i="26"/>
  <c r="T1870" i="26"/>
  <c r="T1884" i="26"/>
  <c r="T1895" i="26"/>
  <c r="T1909" i="26"/>
  <c r="T1922" i="26"/>
  <c r="T1934" i="26"/>
  <c r="T1948" i="26"/>
  <c r="T1959" i="26"/>
  <c r="T1973" i="26"/>
  <c r="T1986" i="26"/>
  <c r="T1998" i="26"/>
  <c r="T2012" i="26"/>
  <c r="T2023" i="26"/>
  <c r="T2034" i="26"/>
  <c r="T2045" i="26"/>
  <c r="T2055" i="26"/>
  <c r="T2066" i="26"/>
  <c r="T2077" i="26"/>
  <c r="T2087" i="26"/>
  <c r="T2098" i="26"/>
  <c r="T2109" i="26"/>
  <c r="T2119" i="26"/>
  <c r="T2130" i="26"/>
  <c r="T2141" i="26"/>
  <c r="T2151" i="26"/>
  <c r="T2162" i="26"/>
  <c r="T2173" i="26"/>
  <c r="T2183" i="26"/>
  <c r="T2194" i="26"/>
  <c r="T2205" i="26"/>
  <c r="T2215" i="26"/>
  <c r="T2226" i="26"/>
  <c r="T2237" i="26"/>
  <c r="T2247" i="26"/>
  <c r="T2258" i="26"/>
  <c r="T2269" i="26"/>
  <c r="T2278" i="26"/>
  <c r="T2287" i="26"/>
  <c r="T2296" i="26"/>
  <c r="T2305" i="26"/>
  <c r="T2314" i="26"/>
  <c r="T2324" i="26"/>
  <c r="T2333" i="26"/>
  <c r="T2342" i="26"/>
  <c r="T2351" i="26"/>
  <c r="T2360" i="26"/>
  <c r="T2369" i="26"/>
  <c r="T2378" i="26"/>
  <c r="T2388" i="26"/>
  <c r="T2397" i="26"/>
  <c r="T2406" i="26"/>
  <c r="T2415" i="26"/>
  <c r="T2424" i="26"/>
  <c r="T2433" i="26"/>
  <c r="T2442" i="26"/>
  <c r="T2452" i="26"/>
  <c r="T2461" i="26"/>
  <c r="T2470" i="26"/>
  <c r="T2479" i="26"/>
  <c r="T2488" i="26"/>
  <c r="T2497" i="26"/>
  <c r="T2506" i="26"/>
  <c r="T2516" i="26"/>
  <c r="T2525" i="26"/>
  <c r="T2534" i="26"/>
  <c r="T2543" i="26"/>
  <c r="T2552" i="26"/>
  <c r="T2561" i="26"/>
  <c r="T2570" i="26"/>
  <c r="T2580" i="26"/>
  <c r="T2588" i="26"/>
  <c r="T2596" i="26"/>
  <c r="T2604" i="26"/>
  <c r="T2612" i="26"/>
  <c r="T2620" i="26"/>
  <c r="T2628" i="26"/>
  <c r="T2636" i="26"/>
  <c r="T2644" i="26"/>
  <c r="T2652" i="26"/>
  <c r="T2660" i="26"/>
  <c r="T2668" i="26"/>
  <c r="T2676" i="26"/>
  <c r="T2684" i="26"/>
  <c r="T2692" i="26"/>
  <c r="T2700" i="26"/>
  <c r="T271" i="26"/>
  <c r="T1230" i="26"/>
  <c r="T1458" i="26"/>
  <c r="T1561" i="26"/>
  <c r="T1627" i="26"/>
  <c r="T1688" i="26"/>
  <c r="T1746" i="26"/>
  <c r="T1799" i="26"/>
  <c r="T1863" i="26"/>
  <c r="T1916" i="26"/>
  <c r="T1954" i="26"/>
  <c r="T2005" i="26"/>
  <c r="T2050" i="26"/>
  <c r="T2093" i="26"/>
  <c r="T2135" i="26"/>
  <c r="T2178" i="26"/>
  <c r="T2221" i="26"/>
  <c r="T2273" i="26"/>
  <c r="T2319" i="26"/>
  <c r="T2356" i="26"/>
  <c r="T2392" i="26"/>
  <c r="T2429" i="26"/>
  <c r="T2465" i="26"/>
  <c r="T2502" i="26"/>
  <c r="T2538" i="26"/>
  <c r="T2566" i="26"/>
  <c r="T2600" i="26"/>
  <c r="T2632" i="26"/>
  <c r="T2664" i="26"/>
  <c r="T2688" i="26"/>
  <c r="T34" i="26"/>
  <c r="T103" i="26"/>
  <c r="T169" i="26"/>
  <c r="T234" i="26"/>
  <c r="T303" i="26"/>
  <c r="T377" i="26"/>
  <c r="T442" i="26"/>
  <c r="T511" i="26"/>
  <c r="T577" i="26"/>
  <c r="T642" i="26"/>
  <c r="T719" i="26"/>
  <c r="T785" i="26"/>
  <c r="T850" i="26"/>
  <c r="T906" i="26"/>
  <c r="T959" i="26"/>
  <c r="T1012" i="26"/>
  <c r="T1039" i="26"/>
  <c r="T1064" i="26"/>
  <c r="T1089" i="26"/>
  <c r="T1114" i="26"/>
  <c r="T1142" i="26"/>
  <c r="T1167" i="26"/>
  <c r="T1192" i="26"/>
  <c r="T1217" i="26"/>
  <c r="T1242" i="26"/>
  <c r="T1270" i="26"/>
  <c r="T1295" i="26"/>
  <c r="T1320" i="26"/>
  <c r="T1345" i="26"/>
  <c r="T1370" i="26"/>
  <c r="T1398" i="26"/>
  <c r="T1423" i="26"/>
  <c r="T1448" i="26"/>
  <c r="T1472" i="26"/>
  <c r="T1489" i="26"/>
  <c r="T1512" i="26"/>
  <c r="T1534" i="26"/>
  <c r="T1552" i="26"/>
  <c r="T1571" i="26"/>
  <c r="T1586" i="26"/>
  <c r="T1606" i="26"/>
  <c r="T1623" i="26"/>
  <c r="T1638" i="26"/>
  <c r="T1654" i="26"/>
  <c r="T1666" i="26"/>
  <c r="T1682" i="26"/>
  <c r="T1697" i="26"/>
  <c r="T1711" i="26"/>
  <c r="T1727" i="26"/>
  <c r="T1739" i="26"/>
  <c r="T1755" i="26"/>
  <c r="T1770" i="26"/>
  <c r="T1782" i="26"/>
  <c r="T1796" i="26"/>
  <c r="T1807" i="26"/>
  <c r="T1821" i="26"/>
  <c r="T1834" i="26"/>
  <c r="T1846" i="26"/>
  <c r="T1860" i="26"/>
  <c r="T1871" i="26"/>
  <c r="T1885" i="26"/>
  <c r="T1898" i="26"/>
  <c r="T1910" i="26"/>
  <c r="T1924" i="26"/>
  <c r="T1935" i="26"/>
  <c r="T1949" i="26"/>
  <c r="T1962" i="26"/>
  <c r="T1974" i="26"/>
  <c r="T1988" i="26"/>
  <c r="T1999" i="26"/>
  <c r="T2013" i="26"/>
  <c r="T2024" i="26"/>
  <c r="T2036" i="26"/>
  <c r="T2046" i="26"/>
  <c r="T2056" i="26"/>
  <c r="T2068" i="26"/>
  <c r="T2078" i="26"/>
  <c r="T2088" i="26"/>
  <c r="T2100" i="26"/>
  <c r="T2110" i="26"/>
  <c r="T2120" i="26"/>
  <c r="T2132" i="26"/>
  <c r="T2142" i="26"/>
  <c r="T2152" i="26"/>
  <c r="T2164" i="26"/>
  <c r="T2174" i="26"/>
  <c r="T2184" i="26"/>
  <c r="T2196" i="26"/>
  <c r="T2206" i="26"/>
  <c r="T2216" i="26"/>
  <c r="T2228" i="26"/>
  <c r="T2238" i="26"/>
  <c r="T2248" i="26"/>
  <c r="T2260" i="26"/>
  <c r="T2270" i="26"/>
  <c r="T2279" i="26"/>
  <c r="T2288" i="26"/>
  <c r="T2297" i="26"/>
  <c r="T2306" i="26"/>
  <c r="T2316" i="26"/>
  <c r="T2325" i="26"/>
  <c r="T2334" i="26"/>
  <c r="T2343" i="26"/>
  <c r="T2352" i="26"/>
  <c r="T2361" i="26"/>
  <c r="T2370" i="26"/>
  <c r="T2380" i="26"/>
  <c r="T2389" i="26"/>
  <c r="T2398" i="26"/>
  <c r="T2407" i="26"/>
  <c r="T2416" i="26"/>
  <c r="T2425" i="26"/>
  <c r="T2434" i="26"/>
  <c r="T2444" i="26"/>
  <c r="T2453" i="26"/>
  <c r="T2462" i="26"/>
  <c r="T2471" i="26"/>
  <c r="T2480" i="26"/>
  <c r="T2489" i="26"/>
  <c r="T2498" i="26"/>
  <c r="T2508" i="26"/>
  <c r="T2517" i="26"/>
  <c r="T2526" i="26"/>
  <c r="T2535" i="26"/>
  <c r="T2544" i="26"/>
  <c r="T2553" i="26"/>
  <c r="T2562" i="26"/>
  <c r="T2572" i="26"/>
  <c r="T2581" i="26"/>
  <c r="T2589" i="26"/>
  <c r="T2597" i="26"/>
  <c r="T2605" i="26"/>
  <c r="T2613" i="26"/>
  <c r="T2621" i="26"/>
  <c r="T2629" i="26"/>
  <c r="T2637" i="26"/>
  <c r="T2645" i="26"/>
  <c r="T2653" i="26"/>
  <c r="T2661" i="26"/>
  <c r="T2669" i="26"/>
  <c r="T2677" i="26"/>
  <c r="T2685" i="26"/>
  <c r="T2693" i="26"/>
  <c r="T2701" i="26"/>
  <c r="T129" i="26"/>
  <c r="T679" i="26"/>
  <c r="T879" i="26"/>
  <c r="T1024" i="26"/>
  <c r="T1102" i="26"/>
  <c r="T1177" i="26"/>
  <c r="T1280" i="26"/>
  <c r="T1358" i="26"/>
  <c r="T1433" i="26"/>
  <c r="T1498" i="26"/>
  <c r="T1576" i="26"/>
  <c r="T1644" i="26"/>
  <c r="T1702" i="26"/>
  <c r="T1761" i="26"/>
  <c r="T1813" i="26"/>
  <c r="T1852" i="26"/>
  <c r="T1927" i="26"/>
  <c r="T1966" i="26"/>
  <c r="T2018" i="26"/>
  <c r="T2061" i="26"/>
  <c r="T2103" i="26"/>
  <c r="T2146" i="26"/>
  <c r="T2189" i="26"/>
  <c r="T2231" i="26"/>
  <c r="T2253" i="26"/>
  <c r="T2292" i="26"/>
  <c r="T2328" i="26"/>
  <c r="T2365" i="26"/>
  <c r="T2401" i="26"/>
  <c r="T2438" i="26"/>
  <c r="T2474" i="26"/>
  <c r="T2511" i="26"/>
  <c r="T2548" i="26"/>
  <c r="T2584" i="26"/>
  <c r="T2616" i="26"/>
  <c r="T2648" i="26"/>
  <c r="T2680" i="26"/>
  <c r="T39" i="26"/>
  <c r="T105" i="26"/>
  <c r="T170" i="26"/>
  <c r="T239" i="26"/>
  <c r="T313" i="26"/>
  <c r="T378" i="26"/>
  <c r="T447" i="26"/>
  <c r="T513" i="26"/>
  <c r="T578" i="26"/>
  <c r="T655" i="26"/>
  <c r="T721" i="26"/>
  <c r="T786" i="26"/>
  <c r="T855" i="26"/>
  <c r="T911" i="26"/>
  <c r="T967" i="26"/>
  <c r="T1015" i="26"/>
  <c r="T1040" i="26"/>
  <c r="T1065" i="26"/>
  <c r="T1090" i="26"/>
  <c r="T1118" i="26"/>
  <c r="T1143" i="26"/>
  <c r="T1168" i="26"/>
  <c r="T1193" i="26"/>
  <c r="T1218" i="26"/>
  <c r="T1246" i="26"/>
  <c r="T1271" i="26"/>
  <c r="T1296" i="26"/>
  <c r="T1321" i="26"/>
  <c r="T1346" i="26"/>
  <c r="T1374" i="26"/>
  <c r="T1399" i="26"/>
  <c r="T1424" i="26"/>
  <c r="T1449" i="26"/>
  <c r="T1473" i="26"/>
  <c r="T1495" i="26"/>
  <c r="T1513" i="26"/>
  <c r="T1536" i="26"/>
  <c r="T1553" i="26"/>
  <c r="T1574" i="26"/>
  <c r="T1591" i="26"/>
  <c r="T1607" i="26"/>
  <c r="T1625" i="26"/>
  <c r="T1639" i="26"/>
  <c r="T1655" i="26"/>
  <c r="T1670" i="26"/>
  <c r="T1683" i="26"/>
  <c r="T1699" i="26"/>
  <c r="T1712" i="26"/>
  <c r="T1728" i="26"/>
  <c r="T1743" i="26"/>
  <c r="T1756" i="26"/>
  <c r="T1772" i="26"/>
  <c r="T1783" i="26"/>
  <c r="T1797" i="26"/>
  <c r="T1810" i="26"/>
  <c r="T1822" i="26"/>
  <c r="T1836" i="26"/>
  <c r="T1847" i="26"/>
  <c r="T1861" i="26"/>
  <c r="T1874" i="26"/>
  <c r="T1886" i="26"/>
  <c r="T1900" i="26"/>
  <c r="T1911" i="26"/>
  <c r="T1925" i="26"/>
  <c r="T1938" i="26"/>
  <c r="T1950" i="26"/>
  <c r="T1964" i="26"/>
  <c r="T1975" i="26"/>
  <c r="T1989" i="26"/>
  <c r="T2002" i="26"/>
  <c r="T2014" i="26"/>
  <c r="T2026" i="26"/>
  <c r="T2037" i="26"/>
  <c r="T2047" i="26"/>
  <c r="T2058" i="26"/>
  <c r="T2069" i="26"/>
  <c r="T2079" i="26"/>
  <c r="T2090" i="26"/>
  <c r="T2101" i="26"/>
  <c r="T2111" i="26"/>
  <c r="T2122" i="26"/>
  <c r="T2133" i="26"/>
  <c r="T2143" i="26"/>
  <c r="T2154" i="26"/>
  <c r="T2165" i="26"/>
  <c r="T2175" i="26"/>
  <c r="T2186" i="26"/>
  <c r="T2197" i="26"/>
  <c r="T2207" i="26"/>
  <c r="T2218" i="26"/>
  <c r="T2229" i="26"/>
  <c r="T2239" i="26"/>
  <c r="T2250" i="26"/>
  <c r="T2261" i="26"/>
  <c r="T2271" i="26"/>
  <c r="T2280" i="26"/>
  <c r="T2289" i="26"/>
  <c r="T2298" i="26"/>
  <c r="T2308" i="26"/>
  <c r="T2317" i="26"/>
  <c r="T2326" i="26"/>
  <c r="T2335" i="26"/>
  <c r="T2344" i="26"/>
  <c r="T2353" i="26"/>
  <c r="T2362" i="26"/>
  <c r="T2372" i="26"/>
  <c r="T2381" i="26"/>
  <c r="T2390" i="26"/>
  <c r="T2399" i="26"/>
  <c r="T2408" i="26"/>
  <c r="T2417" i="26"/>
  <c r="T2426" i="26"/>
  <c r="T2436" i="26"/>
  <c r="T2445" i="26"/>
  <c r="T2454" i="26"/>
  <c r="T2463" i="26"/>
  <c r="T2472" i="26"/>
  <c r="T2481" i="26"/>
  <c r="T2490" i="26"/>
  <c r="T2500" i="26"/>
  <c r="T2509" i="26"/>
  <c r="T2518" i="26"/>
  <c r="T2527" i="26"/>
  <c r="T2536" i="26"/>
  <c r="T2545" i="26"/>
  <c r="T2554" i="26"/>
  <c r="T2564" i="26"/>
  <c r="T2573" i="26"/>
  <c r="T2582" i="26"/>
  <c r="T2590" i="26"/>
  <c r="T2598" i="26"/>
  <c r="T2606" i="26"/>
  <c r="T2614" i="26"/>
  <c r="T2622" i="26"/>
  <c r="T2630" i="26"/>
  <c r="T2638" i="26"/>
  <c r="T2646" i="26"/>
  <c r="T2654" i="26"/>
  <c r="T2662" i="26"/>
  <c r="T2670" i="26"/>
  <c r="T2678" i="26"/>
  <c r="T2686" i="26"/>
  <c r="T2694" i="26"/>
  <c r="T2702" i="26"/>
  <c r="T194" i="26"/>
  <c r="T402" i="26"/>
  <c r="T537" i="26"/>
  <c r="T745" i="26"/>
  <c r="T935" i="26"/>
  <c r="T1049" i="26"/>
  <c r="T1127" i="26"/>
  <c r="T1202" i="26"/>
  <c r="T1305" i="26"/>
  <c r="T1383" i="26"/>
  <c r="T1478" i="26"/>
  <c r="T1538" i="26"/>
  <c r="T1611" i="26"/>
  <c r="T1673" i="26"/>
  <c r="T1730" i="26"/>
  <c r="T1774" i="26"/>
  <c r="T1826" i="26"/>
  <c r="T1877" i="26"/>
  <c r="T1890" i="26"/>
  <c r="T1941" i="26"/>
  <c r="T1991" i="26"/>
  <c r="T2039" i="26"/>
  <c r="T2082" i="26"/>
  <c r="T2114" i="26"/>
  <c r="T2157" i="26"/>
  <c r="T2199" i="26"/>
  <c r="T2242" i="26"/>
  <c r="T2282" i="26"/>
  <c r="T2310" i="26"/>
  <c r="T2346" i="26"/>
  <c r="T2374" i="26"/>
  <c r="T2410" i="26"/>
  <c r="T2447" i="26"/>
  <c r="T2484" i="26"/>
  <c r="T2520" i="26"/>
  <c r="T2557" i="26"/>
  <c r="T2592" i="26"/>
  <c r="T2624" i="26"/>
  <c r="T2656" i="26"/>
  <c r="T2696" i="26"/>
  <c r="T41" i="26"/>
  <c r="T106" i="26"/>
  <c r="T175" i="26"/>
  <c r="T249" i="26"/>
  <c r="T314" i="26"/>
  <c r="T383" i="26"/>
  <c r="T449" i="26"/>
  <c r="T514" i="26"/>
  <c r="T591" i="26"/>
  <c r="T657" i="26"/>
  <c r="T722" i="26"/>
  <c r="T791" i="26"/>
  <c r="T857" i="26"/>
  <c r="T919" i="26"/>
  <c r="T968" i="26"/>
  <c r="T1016" i="26"/>
  <c r="T1041" i="26"/>
  <c r="T1066" i="26"/>
  <c r="T1094" i="26"/>
  <c r="T1119" i="26"/>
  <c r="T1144" i="26"/>
  <c r="T1169" i="26"/>
  <c r="T1194" i="26"/>
  <c r="T1222" i="26"/>
  <c r="T1247" i="26"/>
  <c r="T1272" i="26"/>
  <c r="T1297" i="26"/>
  <c r="T1322" i="26"/>
  <c r="T1350" i="26"/>
  <c r="T1375" i="26"/>
  <c r="T1400" i="26"/>
  <c r="T1425" i="26"/>
  <c r="T1450" i="26"/>
  <c r="T1474" i="26"/>
  <c r="T1497" i="26"/>
  <c r="T1514" i="26"/>
  <c r="T1537" i="26"/>
  <c r="T1559" i="26"/>
  <c r="T1575" i="26"/>
  <c r="T1593" i="26"/>
  <c r="T1608" i="26"/>
  <c r="T1626" i="26"/>
  <c r="T1642" i="26"/>
  <c r="T1656" i="26"/>
  <c r="T1672" i="26"/>
  <c r="T1684" i="26"/>
  <c r="T1700" i="26"/>
  <c r="T1715" i="26"/>
  <c r="T1729" i="26"/>
  <c r="T1745" i="26"/>
  <c r="T1758" i="26"/>
  <c r="T1773" i="26"/>
  <c r="T1786" i="26"/>
  <c r="T1798" i="26"/>
  <c r="T1812" i="26"/>
  <c r="T1823" i="26"/>
  <c r="T1837" i="26"/>
  <c r="T1850" i="26"/>
  <c r="T1862" i="26"/>
  <c r="T1876" i="26"/>
  <c r="T1887" i="26"/>
  <c r="T1901" i="26"/>
  <c r="T1914" i="26"/>
  <c r="T1926" i="26"/>
  <c r="T1940" i="26"/>
  <c r="T1951" i="26"/>
  <c r="T1965" i="26"/>
  <c r="T1978" i="26"/>
  <c r="T1990" i="26"/>
  <c r="T2004" i="26"/>
  <c r="T2015" i="26"/>
  <c r="T2028" i="26"/>
  <c r="T2038" i="26"/>
  <c r="T2048" i="26"/>
  <c r="T2060" i="26"/>
  <c r="T2070" i="26"/>
  <c r="T2080" i="26"/>
  <c r="T2092" i="26"/>
  <c r="T2102" i="26"/>
  <c r="T2112" i="26"/>
  <c r="T2124" i="26"/>
  <c r="T2134" i="26"/>
  <c r="T2144" i="26"/>
  <c r="T2156" i="26"/>
  <c r="T2166" i="26"/>
  <c r="T2176" i="26"/>
  <c r="T2188" i="26"/>
  <c r="T2198" i="26"/>
  <c r="T2208" i="26"/>
  <c r="T2220" i="26"/>
  <c r="T2230" i="26"/>
  <c r="T2240" i="26"/>
  <c r="T2252" i="26"/>
  <c r="T2262" i="26"/>
  <c r="T2272" i="26"/>
  <c r="T2281" i="26"/>
  <c r="T2290" i="26"/>
  <c r="T2300" i="26"/>
  <c r="T2309" i="26"/>
  <c r="T2318" i="26"/>
  <c r="T2327" i="26"/>
  <c r="T2336" i="26"/>
  <c r="T2345" i="26"/>
  <c r="T2354" i="26"/>
  <c r="T2364" i="26"/>
  <c r="T2373" i="26"/>
  <c r="T2382" i="26"/>
  <c r="T2391" i="26"/>
  <c r="T2400" i="26"/>
  <c r="T2409" i="26"/>
  <c r="T2418" i="26"/>
  <c r="T2428" i="26"/>
  <c r="T2437" i="26"/>
  <c r="T2446" i="26"/>
  <c r="T2455" i="26"/>
  <c r="T2464" i="26"/>
  <c r="T2473" i="26"/>
  <c r="T2482" i="26"/>
  <c r="T2492" i="26"/>
  <c r="T2501" i="26"/>
  <c r="T2510" i="26"/>
  <c r="T2519" i="26"/>
  <c r="T2528" i="26"/>
  <c r="T2537" i="26"/>
  <c r="T2546" i="26"/>
  <c r="T2556" i="26"/>
  <c r="T2565" i="26"/>
  <c r="T2574" i="26"/>
  <c r="T2583" i="26"/>
  <c r="T2591" i="26"/>
  <c r="T2599" i="26"/>
  <c r="T2607" i="26"/>
  <c r="T2615" i="26"/>
  <c r="T2623" i="26"/>
  <c r="T2631" i="26"/>
  <c r="T2639" i="26"/>
  <c r="T2647" i="26"/>
  <c r="T2655" i="26"/>
  <c r="T2663" i="26"/>
  <c r="T2671" i="26"/>
  <c r="T2679" i="26"/>
  <c r="T2687" i="26"/>
  <c r="T2695" i="26"/>
  <c r="T63" i="26"/>
  <c r="T337" i="26"/>
  <c r="T471" i="26"/>
  <c r="T610" i="26"/>
  <c r="T810" i="26"/>
  <c r="T984" i="26"/>
  <c r="T1074" i="26"/>
  <c r="T1152" i="26"/>
  <c r="T1255" i="26"/>
  <c r="T1330" i="26"/>
  <c r="T1408" i="26"/>
  <c r="T1520" i="26"/>
  <c r="T1594" i="26"/>
  <c r="T1657" i="26"/>
  <c r="T1718" i="26"/>
  <c r="T1788" i="26"/>
  <c r="T1838" i="26"/>
  <c r="T1902" i="26"/>
  <c r="T1980" i="26"/>
  <c r="T2029" i="26"/>
  <c r="T2071" i="26"/>
  <c r="T2125" i="26"/>
  <c r="T2167" i="26"/>
  <c r="T2210" i="26"/>
  <c r="T2263" i="26"/>
  <c r="T2301" i="26"/>
  <c r="T2337" i="26"/>
  <c r="T2383" i="26"/>
  <c r="T2420" i="26"/>
  <c r="T2456" i="26"/>
  <c r="T2493" i="26"/>
  <c r="T2529" i="26"/>
  <c r="T2575" i="26"/>
  <c r="T2608" i="26"/>
  <c r="T2640" i="26"/>
  <c r="T2672" i="26"/>
  <c r="T65" i="26"/>
  <c r="T130" i="26"/>
  <c r="T207" i="26"/>
  <c r="T273" i="26"/>
  <c r="T338" i="26"/>
  <c r="T407" i="26"/>
  <c r="T473" i="26"/>
  <c r="T546" i="26"/>
  <c r="T615" i="26"/>
  <c r="T681" i="26"/>
  <c r="T746" i="26"/>
  <c r="T815" i="26"/>
  <c r="T887" i="26"/>
  <c r="T936" i="26"/>
  <c r="T985" i="26"/>
  <c r="T1025" i="26"/>
  <c r="T1050" i="26"/>
  <c r="T1078" i="26"/>
  <c r="T1103" i="26"/>
  <c r="T1128" i="26"/>
  <c r="T1153" i="26"/>
  <c r="T1178" i="26"/>
  <c r="T1206" i="26"/>
  <c r="T1231" i="26"/>
  <c r="T1256" i="26"/>
  <c r="T1281" i="26"/>
  <c r="T1306" i="26"/>
  <c r="T1334" i="26"/>
  <c r="T1359" i="26"/>
  <c r="T1384" i="26"/>
  <c r="T1409" i="26"/>
  <c r="T1434" i="26"/>
  <c r="T1462" i="26"/>
  <c r="T1481" i="26"/>
  <c r="T1502" i="26"/>
  <c r="T1522" i="26"/>
  <c r="T1542" i="26"/>
  <c r="T1562" i="26"/>
  <c r="T1579" i="26"/>
  <c r="T1595" i="26"/>
  <c r="T1615" i="26"/>
  <c r="T1630" i="26"/>
  <c r="T1646" i="26"/>
  <c r="T1660" i="26"/>
  <c r="T1674" i="26"/>
  <c r="T1690" i="26"/>
  <c r="T1703" i="26"/>
  <c r="T1719" i="26"/>
  <c r="T1734" i="26"/>
  <c r="T1747" i="26"/>
  <c r="T1763" i="26"/>
  <c r="T1775" i="26"/>
  <c r="T1789" i="26"/>
  <c r="T1802" i="26"/>
  <c r="T1814" i="26"/>
  <c r="T1828" i="26"/>
  <c r="T1839" i="26"/>
  <c r="T1853" i="26"/>
  <c r="T1866" i="26"/>
  <c r="T1878" i="26"/>
  <c r="T1892" i="26"/>
  <c r="T1903" i="26"/>
  <c r="T1917" i="26"/>
  <c r="T1930" i="26"/>
  <c r="T1942" i="26"/>
  <c r="T1956" i="26"/>
  <c r="T1967" i="26"/>
  <c r="T1981" i="26"/>
  <c r="T1994" i="26"/>
  <c r="T2006" i="26"/>
  <c r="T2020" i="26"/>
  <c r="T2030" i="26"/>
  <c r="T2040" i="26"/>
  <c r="T2052" i="26"/>
  <c r="T2062" i="26"/>
  <c r="T2072" i="26"/>
  <c r="T2084" i="26"/>
  <c r="T2094" i="26"/>
  <c r="T2104" i="26"/>
  <c r="T2116" i="26"/>
  <c r="T2126" i="26"/>
  <c r="T2136" i="26"/>
  <c r="T2148" i="26"/>
  <c r="T2158" i="26"/>
  <c r="T2168" i="26"/>
  <c r="T2180" i="26"/>
  <c r="T2190" i="26"/>
  <c r="T2200" i="26"/>
  <c r="T2212" i="26"/>
  <c r="T2222" i="26"/>
  <c r="T2232" i="26"/>
  <c r="T2244" i="26"/>
  <c r="T2254" i="26"/>
  <c r="T2264" i="26"/>
  <c r="T2274" i="26"/>
  <c r="T2284" i="26"/>
  <c r="T2293" i="26"/>
  <c r="T2302" i="26"/>
  <c r="T2311" i="26"/>
  <c r="T2320" i="26"/>
  <c r="T2329" i="26"/>
  <c r="T2338" i="26"/>
  <c r="T2348" i="26"/>
  <c r="T2357" i="26"/>
  <c r="T2366" i="26"/>
  <c r="T2375" i="26"/>
  <c r="T2384" i="26"/>
  <c r="T2393" i="26"/>
  <c r="T2402" i="26"/>
  <c r="T2412" i="26"/>
  <c r="T2421" i="26"/>
  <c r="T2430" i="26"/>
  <c r="T2439" i="26"/>
  <c r="T2448" i="26"/>
  <c r="T2457" i="26"/>
  <c r="T2466" i="26"/>
  <c r="T2476" i="26"/>
  <c r="T2485" i="26"/>
  <c r="T2494" i="26"/>
  <c r="T2503" i="26"/>
  <c r="T2512" i="26"/>
  <c r="T2521" i="26"/>
  <c r="T2530" i="26"/>
  <c r="T2540" i="26"/>
  <c r="T2549" i="26"/>
  <c r="T2558" i="26"/>
  <c r="T2567" i="26"/>
  <c r="T66" i="26"/>
  <c r="T343" i="26"/>
  <c r="T617" i="26"/>
  <c r="T888" i="26"/>
  <c r="T1054" i="26"/>
  <c r="T1154" i="26"/>
  <c r="T1257" i="26"/>
  <c r="T1360" i="26"/>
  <c r="T1463" i="26"/>
  <c r="T1545" i="26"/>
  <c r="T1616" i="26"/>
  <c r="T1675" i="26"/>
  <c r="T1736" i="26"/>
  <c r="T1790" i="26"/>
  <c r="T1842" i="26"/>
  <c r="T1893" i="26"/>
  <c r="T1943" i="26"/>
  <c r="T1996" i="26"/>
  <c r="T2042" i="26"/>
  <c r="T2085" i="26"/>
  <c r="T2127" i="26"/>
  <c r="T2170" i="26"/>
  <c r="T2213" i="26"/>
  <c r="T2255" i="26"/>
  <c r="T2294" i="26"/>
  <c r="T2330" i="26"/>
  <c r="T2367" i="26"/>
  <c r="T2404" i="26"/>
  <c r="T2440" i="26"/>
  <c r="T2477" i="26"/>
  <c r="T2513" i="26"/>
  <c r="T2550" i="26"/>
  <c r="T2578" i="26"/>
  <c r="T2602" i="26"/>
  <c r="T2625" i="26"/>
  <c r="T2643" i="26"/>
  <c r="T2666" i="26"/>
  <c r="T2689" i="26"/>
  <c r="T482" i="26"/>
  <c r="T1583" i="26"/>
  <c r="T1764" i="26"/>
  <c r="T1868" i="26"/>
  <c r="T1918" i="26"/>
  <c r="T2021" i="26"/>
  <c r="T2106" i="26"/>
  <c r="T2234" i="26"/>
  <c r="T2312" i="26"/>
  <c r="T2422" i="26"/>
  <c r="T2568" i="26"/>
  <c r="T2657" i="26"/>
  <c r="T825" i="26"/>
  <c r="T553" i="26"/>
  <c r="T79" i="26"/>
  <c r="T345" i="26"/>
  <c r="T618" i="26"/>
  <c r="T889" i="26"/>
  <c r="T1055" i="26"/>
  <c r="T1158" i="26"/>
  <c r="T1258" i="26"/>
  <c r="T1361" i="26"/>
  <c r="T1464" i="26"/>
  <c r="T1550" i="26"/>
  <c r="T1617" i="26"/>
  <c r="T1679" i="26"/>
  <c r="T1737" i="26"/>
  <c r="T1791" i="26"/>
  <c r="T1844" i="26"/>
  <c r="T1894" i="26"/>
  <c r="T1946" i="26"/>
  <c r="T1997" i="26"/>
  <c r="T2044" i="26"/>
  <c r="T2086" i="26"/>
  <c r="T2128" i="26"/>
  <c r="T2172" i="26"/>
  <c r="T2214" i="26"/>
  <c r="T2256" i="26"/>
  <c r="T2295" i="26"/>
  <c r="T2332" i="26"/>
  <c r="T2368" i="26"/>
  <c r="T2405" i="26"/>
  <c r="T2441" i="26"/>
  <c r="T2478" i="26"/>
  <c r="T2514" i="26"/>
  <c r="T2551" i="26"/>
  <c r="T2585" i="26"/>
  <c r="T2603" i="26"/>
  <c r="T2626" i="26"/>
  <c r="T2649" i="26"/>
  <c r="T2667" i="26"/>
  <c r="T2690" i="26"/>
  <c r="T751" i="26"/>
  <c r="T2458" i="26"/>
  <c r="T2675" i="26"/>
  <c r="T1129" i="26"/>
  <c r="T1030" i="26"/>
  <c r="T1882" i="26"/>
  <c r="T2032" i="26"/>
  <c r="T2160" i="26"/>
  <c r="T2359" i="26"/>
  <c r="T2469" i="26"/>
  <c r="T2577" i="26"/>
  <c r="T2642" i="26"/>
  <c r="T143" i="26"/>
  <c r="T409" i="26"/>
  <c r="T682" i="26"/>
  <c r="T937" i="26"/>
  <c r="T1079" i="26"/>
  <c r="T1182" i="26"/>
  <c r="T1282" i="26"/>
  <c r="T1385" i="26"/>
  <c r="T1486" i="26"/>
  <c r="T1563" i="26"/>
  <c r="T1633" i="26"/>
  <c r="T1691" i="26"/>
  <c r="T1748" i="26"/>
  <c r="T1804" i="26"/>
  <c r="T1854" i="26"/>
  <c r="T1906" i="26"/>
  <c r="T1957" i="26"/>
  <c r="T2007" i="26"/>
  <c r="T2053" i="26"/>
  <c r="T2095" i="26"/>
  <c r="T2138" i="26"/>
  <c r="T2181" i="26"/>
  <c r="T2223" i="26"/>
  <c r="T2266" i="26"/>
  <c r="T2303" i="26"/>
  <c r="T2340" i="26"/>
  <c r="T2376" i="26"/>
  <c r="T2413" i="26"/>
  <c r="T2449" i="26"/>
  <c r="T2486" i="26"/>
  <c r="T2522" i="26"/>
  <c r="T2559" i="26"/>
  <c r="T2586" i="26"/>
  <c r="T2609" i="26"/>
  <c r="T2627" i="26"/>
  <c r="T2650" i="26"/>
  <c r="T2673" i="26"/>
  <c r="T2691" i="26"/>
  <c r="T209" i="26"/>
  <c r="T1104" i="26"/>
  <c r="T1207" i="26"/>
  <c r="T1310" i="26"/>
  <c r="T1410" i="26"/>
  <c r="T1503" i="26"/>
  <c r="T1647" i="26"/>
  <c r="T1706" i="26"/>
  <c r="T1815" i="26"/>
  <c r="T1970" i="26"/>
  <c r="T2063" i="26"/>
  <c r="T2149" i="26"/>
  <c r="T2276" i="26"/>
  <c r="T2349" i="26"/>
  <c r="T2495" i="26"/>
  <c r="T2593" i="26"/>
  <c r="T2634" i="26"/>
  <c r="T551" i="26"/>
  <c r="T2659" i="26"/>
  <c r="T279" i="26"/>
  <c r="T1601" i="26"/>
  <c r="T1721" i="26"/>
  <c r="T1830" i="26"/>
  <c r="T1983" i="26"/>
  <c r="T2118" i="26"/>
  <c r="T2204" i="26"/>
  <c r="T2286" i="26"/>
  <c r="T2396" i="26"/>
  <c r="T2505" i="26"/>
  <c r="T2601" i="26"/>
  <c r="T2665" i="26"/>
  <c r="T145" i="26"/>
  <c r="T418" i="26"/>
  <c r="T687" i="26"/>
  <c r="T938" i="26"/>
  <c r="T1080" i="26"/>
  <c r="T1183" i="26"/>
  <c r="T1286" i="26"/>
  <c r="T1386" i="26"/>
  <c r="T1487" i="26"/>
  <c r="T1566" i="26"/>
  <c r="T1635" i="26"/>
  <c r="T1692" i="26"/>
  <c r="T1752" i="26"/>
  <c r="T1805" i="26"/>
  <c r="T1855" i="26"/>
  <c r="T1908" i="26"/>
  <c r="T1958" i="26"/>
  <c r="T2010" i="26"/>
  <c r="T2054" i="26"/>
  <c r="T2096" i="26"/>
  <c r="T2140" i="26"/>
  <c r="T2182" i="26"/>
  <c r="T2224" i="26"/>
  <c r="T2268" i="26"/>
  <c r="T2304" i="26"/>
  <c r="T2341" i="26"/>
  <c r="T2377" i="26"/>
  <c r="T2414" i="26"/>
  <c r="T2450" i="26"/>
  <c r="T2487" i="26"/>
  <c r="T2524" i="26"/>
  <c r="T2560" i="26"/>
  <c r="T2587" i="26"/>
  <c r="T2610" i="26"/>
  <c r="T2633" i="26"/>
  <c r="T2651" i="26"/>
  <c r="T2674" i="26"/>
  <c r="T2697" i="26"/>
  <c r="T986" i="26"/>
  <c r="T2191" i="26"/>
  <c r="T2385" i="26"/>
  <c r="T2532" i="26"/>
  <c r="T2611" i="26"/>
  <c r="T2698" i="26"/>
  <c r="T1026" i="26"/>
  <c r="T826" i="26"/>
  <c r="T1130" i="26"/>
  <c r="T1233" i="26"/>
  <c r="T1336" i="26"/>
  <c r="T1439" i="26"/>
  <c r="T1527" i="26"/>
  <c r="T1664" i="26"/>
  <c r="T1780" i="26"/>
  <c r="T1933" i="26"/>
  <c r="T2076" i="26"/>
  <c r="T2246" i="26"/>
  <c r="T2322" i="26"/>
  <c r="T2432" i="26"/>
  <c r="T2542" i="26"/>
  <c r="T2619" i="26"/>
  <c r="T2683" i="26"/>
  <c r="T210" i="26"/>
  <c r="T487" i="26"/>
  <c r="T761" i="26"/>
  <c r="T991" i="26"/>
  <c r="T1105" i="26"/>
  <c r="T1208" i="26"/>
  <c r="T1311" i="26"/>
  <c r="T1414" i="26"/>
  <c r="T1506" i="26"/>
  <c r="T1584" i="26"/>
  <c r="T1648" i="26"/>
  <c r="T1708" i="26"/>
  <c r="T1766" i="26"/>
  <c r="T1818" i="26"/>
  <c r="T1869" i="26"/>
  <c r="T1919" i="26"/>
  <c r="T1972" i="26"/>
  <c r="T2022" i="26"/>
  <c r="T2064" i="26"/>
  <c r="T2108" i="26"/>
  <c r="T2150" i="26"/>
  <c r="T2192" i="26"/>
  <c r="T2236" i="26"/>
  <c r="T2277" i="26"/>
  <c r="T2313" i="26"/>
  <c r="T2350" i="26"/>
  <c r="T2386" i="26"/>
  <c r="T2423" i="26"/>
  <c r="T2460" i="26"/>
  <c r="T2496" i="26"/>
  <c r="T2533" i="26"/>
  <c r="T2569" i="26"/>
  <c r="T2594" i="26"/>
  <c r="T2617" i="26"/>
  <c r="T2635" i="26"/>
  <c r="T2658" i="26"/>
  <c r="T2681" i="26"/>
  <c r="T2699" i="26"/>
  <c r="T274" i="26"/>
  <c r="T1232" i="26"/>
  <c r="T1335" i="26"/>
  <c r="T1438" i="26"/>
  <c r="T1526" i="26"/>
  <c r="T1598" i="26"/>
  <c r="T1663" i="26"/>
  <c r="T1720" i="26"/>
  <c r="T1778" i="26"/>
  <c r="T1829" i="26"/>
  <c r="T1879" i="26"/>
  <c r="T1932" i="26"/>
  <c r="T1982" i="26"/>
  <c r="T2031" i="26"/>
  <c r="T2074" i="26"/>
  <c r="T2117" i="26"/>
  <c r="T2159" i="26"/>
  <c r="T2202" i="26"/>
  <c r="T2245" i="26"/>
  <c r="T2285" i="26"/>
  <c r="T2321" i="26"/>
  <c r="T2358" i="26"/>
  <c r="T2394" i="26"/>
  <c r="T2431" i="26"/>
  <c r="T2468" i="26"/>
  <c r="T2504" i="26"/>
  <c r="T2541" i="26"/>
  <c r="T2576" i="26"/>
  <c r="T2595" i="26"/>
  <c r="T2618" i="26"/>
  <c r="T2641" i="26"/>
  <c r="T2682" i="26"/>
  <c r="J3" i="26"/>
  <c r="S11" i="26"/>
  <c r="S19" i="26"/>
  <c r="S27" i="26"/>
  <c r="S35" i="26"/>
  <c r="S43" i="26"/>
  <c r="S51" i="26"/>
  <c r="S59" i="26"/>
  <c r="S67" i="26"/>
  <c r="S75" i="26"/>
  <c r="S83" i="26"/>
  <c r="S91" i="26"/>
  <c r="S99" i="26"/>
  <c r="S107" i="26"/>
  <c r="S115" i="26"/>
  <c r="S123" i="26"/>
  <c r="S131" i="26"/>
  <c r="S139" i="26"/>
  <c r="S147" i="26"/>
  <c r="S155" i="26"/>
  <c r="S163" i="26"/>
  <c r="S171" i="26"/>
  <c r="S179" i="26"/>
  <c r="S187" i="26"/>
  <c r="S195" i="26"/>
  <c r="S203" i="26"/>
  <c r="S211" i="26"/>
  <c r="S219" i="26"/>
  <c r="S227" i="26"/>
  <c r="S235" i="26"/>
  <c r="S243" i="26"/>
  <c r="S251" i="26"/>
  <c r="S259" i="26"/>
  <c r="S267" i="26"/>
  <c r="S275" i="26"/>
  <c r="S283" i="26"/>
  <c r="S291" i="26"/>
  <c r="S299" i="26"/>
  <c r="S307" i="26"/>
  <c r="S315" i="26"/>
  <c r="S323" i="26"/>
  <c r="S331" i="26"/>
  <c r="S339" i="26"/>
  <c r="S347" i="26"/>
  <c r="S355" i="26"/>
  <c r="S363" i="26"/>
  <c r="S371" i="26"/>
  <c r="S379" i="26"/>
  <c r="S387" i="26"/>
  <c r="S395" i="26"/>
  <c r="S403" i="26"/>
  <c r="S411" i="26"/>
  <c r="S419" i="26"/>
  <c r="S427" i="26"/>
  <c r="S435" i="26"/>
  <c r="S443" i="26"/>
  <c r="S451" i="26"/>
  <c r="S459" i="26"/>
  <c r="S467" i="26"/>
  <c r="S475" i="26"/>
  <c r="S483" i="26"/>
  <c r="S491" i="26"/>
  <c r="S499" i="26"/>
  <c r="S507" i="26"/>
  <c r="S515" i="26"/>
  <c r="S523" i="26"/>
  <c r="S531" i="26"/>
  <c r="S539" i="26"/>
  <c r="S547" i="26"/>
  <c r="S555" i="26"/>
  <c r="S563" i="26"/>
  <c r="S571" i="26"/>
  <c r="S579" i="26"/>
  <c r="S587" i="26"/>
  <c r="S595" i="26"/>
  <c r="S603" i="26"/>
  <c r="S611" i="26"/>
  <c r="S619" i="26"/>
  <c r="S627" i="26"/>
  <c r="S635" i="26"/>
  <c r="S643" i="26"/>
  <c r="S651" i="26"/>
  <c r="S659" i="26"/>
  <c r="S667" i="26"/>
  <c r="S675" i="26"/>
  <c r="S683" i="26"/>
  <c r="S691" i="26"/>
  <c r="S699" i="26"/>
  <c r="S707" i="26"/>
  <c r="S715" i="26"/>
  <c r="S723" i="26"/>
  <c r="S731" i="26"/>
  <c r="S739" i="26"/>
  <c r="S747" i="26"/>
  <c r="S755" i="26"/>
  <c r="S763" i="26"/>
  <c r="S771" i="26"/>
  <c r="S779" i="26"/>
  <c r="S787" i="26"/>
  <c r="S795" i="26"/>
  <c r="S803" i="26"/>
  <c r="S811" i="26"/>
  <c r="S819" i="26"/>
  <c r="S827" i="26"/>
  <c r="S835" i="26"/>
  <c r="S843" i="26"/>
  <c r="S851" i="26"/>
  <c r="S859" i="26"/>
  <c r="S867" i="26"/>
  <c r="S875" i="26"/>
  <c r="S883" i="26"/>
  <c r="S891" i="26"/>
  <c r="S899" i="26"/>
  <c r="S907" i="26"/>
  <c r="S915" i="26"/>
  <c r="S923" i="26"/>
  <c r="S931" i="26"/>
  <c r="S939" i="26"/>
  <c r="S947" i="26"/>
  <c r="S955" i="26"/>
  <c r="S963" i="26"/>
  <c r="S971" i="26"/>
  <c r="S979" i="26"/>
  <c r="S987" i="26"/>
  <c r="S995" i="26"/>
  <c r="S1003" i="26"/>
  <c r="S1011" i="26"/>
  <c r="S4" i="26"/>
  <c r="S12" i="26"/>
  <c r="S20" i="26"/>
  <c r="S28" i="26"/>
  <c r="S36" i="26"/>
  <c r="S44" i="26"/>
  <c r="S52" i="26"/>
  <c r="S60" i="26"/>
  <c r="S68" i="26"/>
  <c r="S76" i="26"/>
  <c r="S84" i="26"/>
  <c r="S92" i="26"/>
  <c r="S100" i="26"/>
  <c r="S108" i="26"/>
  <c r="S116" i="26"/>
  <c r="S124" i="26"/>
  <c r="S132" i="26"/>
  <c r="S140" i="26"/>
  <c r="S148" i="26"/>
  <c r="S156" i="26"/>
  <c r="S164" i="26"/>
  <c r="S172" i="26"/>
  <c r="S180" i="26"/>
  <c r="S188" i="26"/>
  <c r="S196" i="26"/>
  <c r="S204" i="26"/>
  <c r="S212" i="26"/>
  <c r="S220" i="26"/>
  <c r="S228" i="26"/>
  <c r="S236" i="26"/>
  <c r="S244" i="26"/>
  <c r="S252" i="26"/>
  <c r="S260" i="26"/>
  <c r="S268" i="26"/>
  <c r="S276" i="26"/>
  <c r="S284" i="26"/>
  <c r="S292" i="26"/>
  <c r="S300" i="26"/>
  <c r="S308" i="26"/>
  <c r="S316" i="26"/>
  <c r="S324" i="26"/>
  <c r="S332" i="26"/>
  <c r="S340" i="26"/>
  <c r="S348" i="26"/>
  <c r="S356" i="26"/>
  <c r="S364" i="26"/>
  <c r="S372" i="26"/>
  <c r="S380" i="26"/>
  <c r="S388" i="26"/>
  <c r="S396" i="26"/>
  <c r="S404" i="26"/>
  <c r="S412" i="26"/>
  <c r="S420" i="26"/>
  <c r="S428" i="26"/>
  <c r="S436" i="26"/>
  <c r="S444" i="26"/>
  <c r="S452" i="26"/>
  <c r="S460" i="26"/>
  <c r="S468" i="26"/>
  <c r="S476" i="26"/>
  <c r="S484" i="26"/>
  <c r="S492" i="26"/>
  <c r="S500" i="26"/>
  <c r="S508" i="26"/>
  <c r="S516" i="26"/>
  <c r="S524" i="26"/>
  <c r="S532" i="26"/>
  <c r="S540" i="26"/>
  <c r="S548" i="26"/>
  <c r="S556" i="26"/>
  <c r="S564" i="26"/>
  <c r="S572" i="26"/>
  <c r="S580" i="26"/>
  <c r="S588" i="26"/>
  <c r="S596" i="26"/>
  <c r="S604" i="26"/>
  <c r="S612" i="26"/>
  <c r="S620" i="26"/>
  <c r="S628" i="26"/>
  <c r="S636" i="26"/>
  <c r="S644" i="26"/>
  <c r="S652" i="26"/>
  <c r="S660" i="26"/>
  <c r="S668" i="26"/>
  <c r="S676" i="26"/>
  <c r="S684" i="26"/>
  <c r="S692" i="26"/>
  <c r="S700" i="26"/>
  <c r="S708" i="26"/>
  <c r="S716" i="26"/>
  <c r="S724" i="26"/>
  <c r="S732" i="26"/>
  <c r="S740" i="26"/>
  <c r="S748" i="26"/>
  <c r="S756" i="26"/>
  <c r="S764" i="26"/>
  <c r="S772" i="26"/>
  <c r="S780" i="26"/>
  <c r="S788" i="26"/>
  <c r="S796" i="26"/>
  <c r="S804" i="26"/>
  <c r="S812" i="26"/>
  <c r="S820" i="26"/>
  <c r="S828" i="26"/>
  <c r="S836" i="26"/>
  <c r="S844" i="26"/>
  <c r="S852" i="26"/>
  <c r="S860" i="26"/>
  <c r="S868" i="26"/>
  <c r="S876" i="26"/>
  <c r="S884" i="26"/>
  <c r="S892" i="26"/>
  <c r="S900" i="26"/>
  <c r="S908" i="26"/>
  <c r="S916" i="26"/>
  <c r="S924" i="26"/>
  <c r="S932" i="26"/>
  <c r="S940" i="26"/>
  <c r="S948" i="26"/>
  <c r="S956" i="26"/>
  <c r="S964" i="26"/>
  <c r="S972" i="26"/>
  <c r="S5" i="26"/>
  <c r="S13" i="26"/>
  <c r="S21" i="26"/>
  <c r="S29" i="26"/>
  <c r="S37" i="26"/>
  <c r="S45" i="26"/>
  <c r="S53" i="26"/>
  <c r="S61" i="26"/>
  <c r="S69" i="26"/>
  <c r="S77" i="26"/>
  <c r="S85" i="26"/>
  <c r="S93" i="26"/>
  <c r="S101" i="26"/>
  <c r="S109" i="26"/>
  <c r="S117" i="26"/>
  <c r="S125" i="26"/>
  <c r="S133" i="26"/>
  <c r="S141" i="26"/>
  <c r="S149" i="26"/>
  <c r="S157" i="26"/>
  <c r="S165" i="26"/>
  <c r="S173" i="26"/>
  <c r="S181" i="26"/>
  <c r="S189" i="26"/>
  <c r="S197" i="26"/>
  <c r="S205" i="26"/>
  <c r="S213" i="26"/>
  <c r="S221" i="26"/>
  <c r="S229" i="26"/>
  <c r="S237" i="26"/>
  <c r="S245" i="26"/>
  <c r="S253" i="26"/>
  <c r="S261" i="26"/>
  <c r="S269" i="26"/>
  <c r="S277" i="26"/>
  <c r="S285" i="26"/>
  <c r="S293" i="26"/>
  <c r="S301" i="26"/>
  <c r="S309" i="26"/>
  <c r="S317" i="26"/>
  <c r="S325" i="26"/>
  <c r="S333" i="26"/>
  <c r="S341" i="26"/>
  <c r="S349" i="26"/>
  <c r="S357" i="26"/>
  <c r="S365" i="26"/>
  <c r="S373" i="26"/>
  <c r="S381" i="26"/>
  <c r="S389" i="26"/>
  <c r="S397" i="26"/>
  <c r="S405" i="26"/>
  <c r="S413" i="26"/>
  <c r="S421" i="26"/>
  <c r="S429" i="26"/>
  <c r="S437" i="26"/>
  <c r="S445" i="26"/>
  <c r="S453" i="26"/>
  <c r="S461" i="26"/>
  <c r="S469" i="26"/>
  <c r="S477" i="26"/>
  <c r="S485" i="26"/>
  <c r="S493" i="26"/>
  <c r="S501" i="26"/>
  <c r="S509" i="26"/>
  <c r="S517" i="26"/>
  <c r="S525" i="26"/>
  <c r="S533" i="26"/>
  <c r="S541" i="26"/>
  <c r="S549" i="26"/>
  <c r="S557" i="26"/>
  <c r="S565" i="26"/>
  <c r="S573" i="26"/>
  <c r="S581" i="26"/>
  <c r="S589" i="26"/>
  <c r="S597" i="26"/>
  <c r="S605" i="26"/>
  <c r="S613" i="26"/>
  <c r="S621" i="26"/>
  <c r="S629" i="26"/>
  <c r="S637" i="26"/>
  <c r="S645" i="26"/>
  <c r="S653" i="26"/>
  <c r="S661" i="26"/>
  <c r="S669" i="26"/>
  <c r="S677" i="26"/>
  <c r="S685" i="26"/>
  <c r="S693" i="26"/>
  <c r="S701" i="26"/>
  <c r="S709" i="26"/>
  <c r="S717" i="26"/>
  <c r="S725" i="26"/>
  <c r="S733" i="26"/>
  <c r="S741" i="26"/>
  <c r="S749" i="26"/>
  <c r="S757" i="26"/>
  <c r="S765" i="26"/>
  <c r="S773" i="26"/>
  <c r="S781" i="26"/>
  <c r="S789" i="26"/>
  <c r="S797" i="26"/>
  <c r="S805" i="26"/>
  <c r="S813" i="26"/>
  <c r="S821" i="26"/>
  <c r="S829" i="26"/>
  <c r="S837" i="26"/>
  <c r="S845" i="26"/>
  <c r="S853" i="26"/>
  <c r="S861" i="26"/>
  <c r="S869" i="26"/>
  <c r="S877" i="26"/>
  <c r="S885" i="26"/>
  <c r="S893" i="26"/>
  <c r="S901" i="26"/>
  <c r="S909" i="26"/>
  <c r="S917" i="26"/>
  <c r="S925" i="26"/>
  <c r="S933" i="26"/>
  <c r="S941" i="26"/>
  <c r="S949" i="26"/>
  <c r="S957" i="26"/>
  <c r="S965" i="26"/>
  <c r="S973" i="26"/>
  <c r="S981" i="26"/>
  <c r="S989" i="26"/>
  <c r="S997" i="26"/>
  <c r="S1005" i="26"/>
  <c r="S1013" i="26"/>
  <c r="S6" i="26"/>
  <c r="S14" i="26"/>
  <c r="S22" i="26"/>
  <c r="S30" i="26"/>
  <c r="S38" i="26"/>
  <c r="S46" i="26"/>
  <c r="S54" i="26"/>
  <c r="S62" i="26"/>
  <c r="S70" i="26"/>
  <c r="S78" i="26"/>
  <c r="S86" i="26"/>
  <c r="S94" i="26"/>
  <c r="S102" i="26"/>
  <c r="S110" i="26"/>
  <c r="S118" i="26"/>
  <c r="S126" i="26"/>
  <c r="S134" i="26"/>
  <c r="S142" i="26"/>
  <c r="S150" i="26"/>
  <c r="S158" i="26"/>
  <c r="S166" i="26"/>
  <c r="S174" i="26"/>
  <c r="S182" i="26"/>
  <c r="S190" i="26"/>
  <c r="S198" i="26"/>
  <c r="S206" i="26"/>
  <c r="S214" i="26"/>
  <c r="S222" i="26"/>
  <c r="S230" i="26"/>
  <c r="S238" i="26"/>
  <c r="S246" i="26"/>
  <c r="S254" i="26"/>
  <c r="S262" i="26"/>
  <c r="S270" i="26"/>
  <c r="S278" i="26"/>
  <c r="S286" i="26"/>
  <c r="S294" i="26"/>
  <c r="S302" i="26"/>
  <c r="S310" i="26"/>
  <c r="S318" i="26"/>
  <c r="S326" i="26"/>
  <c r="S334" i="26"/>
  <c r="S342" i="26"/>
  <c r="S350" i="26"/>
  <c r="S358" i="26"/>
  <c r="S366" i="26"/>
  <c r="S374" i="26"/>
  <c r="S382" i="26"/>
  <c r="S390" i="26"/>
  <c r="S398" i="26"/>
  <c r="S406" i="26"/>
  <c r="S414" i="26"/>
  <c r="S422" i="26"/>
  <c r="S430" i="26"/>
  <c r="S438" i="26"/>
  <c r="S446" i="26"/>
  <c r="S454" i="26"/>
  <c r="S462" i="26"/>
  <c r="S470" i="26"/>
  <c r="S478" i="26"/>
  <c r="S486" i="26"/>
  <c r="S494" i="26"/>
  <c r="S502" i="26"/>
  <c r="S510" i="26"/>
  <c r="S518" i="26"/>
  <c r="S526" i="26"/>
  <c r="S534" i="26"/>
  <c r="S542" i="26"/>
  <c r="S550" i="26"/>
  <c r="S558" i="26"/>
  <c r="S566" i="26"/>
  <c r="S574" i="26"/>
  <c r="S582" i="26"/>
  <c r="S590" i="26"/>
  <c r="S598" i="26"/>
  <c r="S606" i="26"/>
  <c r="S614" i="26"/>
  <c r="S622" i="26"/>
  <c r="S630" i="26"/>
  <c r="S638" i="26"/>
  <c r="S646" i="26"/>
  <c r="S654" i="26"/>
  <c r="S662" i="26"/>
  <c r="S670" i="26"/>
  <c r="S678" i="26"/>
  <c r="S686" i="26"/>
  <c r="S694" i="26"/>
  <c r="S702" i="26"/>
  <c r="S710" i="26"/>
  <c r="S718" i="26"/>
  <c r="S726" i="26"/>
  <c r="S734" i="26"/>
  <c r="S742" i="26"/>
  <c r="S750" i="26"/>
  <c r="S758" i="26"/>
  <c r="S766" i="26"/>
  <c r="S774" i="26"/>
  <c r="S782" i="26"/>
  <c r="S790" i="26"/>
  <c r="S798" i="26"/>
  <c r="S806" i="26"/>
  <c r="S814" i="26"/>
  <c r="S822" i="26"/>
  <c r="S830" i="26"/>
  <c r="S838" i="26"/>
  <c r="S846" i="26"/>
  <c r="S854" i="26"/>
  <c r="S862" i="26"/>
  <c r="S870" i="26"/>
  <c r="S878" i="26"/>
  <c r="S886" i="26"/>
  <c r="S894" i="26"/>
  <c r="S902" i="26"/>
  <c r="S910" i="26"/>
  <c r="S918" i="26"/>
  <c r="S926" i="26"/>
  <c r="S934" i="26"/>
  <c r="S942" i="26"/>
  <c r="S950" i="26"/>
  <c r="S958" i="26"/>
  <c r="S966" i="26"/>
  <c r="S974" i="26"/>
  <c r="S982" i="26"/>
  <c r="S990" i="26"/>
  <c r="S998" i="26"/>
  <c r="S1006" i="26"/>
  <c r="S1014" i="26"/>
  <c r="S8" i="26"/>
  <c r="S16" i="26"/>
  <c r="S24" i="26"/>
  <c r="S32" i="26"/>
  <c r="S40" i="26"/>
  <c r="S48" i="26"/>
  <c r="S56" i="26"/>
  <c r="S64" i="26"/>
  <c r="S72" i="26"/>
  <c r="S80" i="26"/>
  <c r="S88" i="26"/>
  <c r="S96" i="26"/>
  <c r="S104" i="26"/>
  <c r="S112" i="26"/>
  <c r="S120" i="26"/>
  <c r="S128" i="26"/>
  <c r="S136" i="26"/>
  <c r="S144" i="26"/>
  <c r="S152" i="26"/>
  <c r="S160" i="26"/>
  <c r="S168" i="26"/>
  <c r="S176" i="26"/>
  <c r="S184" i="26"/>
  <c r="S192" i="26"/>
  <c r="S200" i="26"/>
  <c r="S208" i="26"/>
  <c r="S216" i="26"/>
  <c r="S224" i="26"/>
  <c r="S232" i="26"/>
  <c r="S240" i="26"/>
  <c r="S248" i="26"/>
  <c r="S256" i="26"/>
  <c r="S264" i="26"/>
  <c r="S272" i="26"/>
  <c r="S280" i="26"/>
  <c r="S288" i="26"/>
  <c r="S296" i="26"/>
  <c r="S304" i="26"/>
  <c r="S312" i="26"/>
  <c r="S320" i="26"/>
  <c r="S328" i="26"/>
  <c r="S336" i="26"/>
  <c r="S344" i="26"/>
  <c r="S352" i="26"/>
  <c r="S360" i="26"/>
  <c r="S368" i="26"/>
  <c r="S376" i="26"/>
  <c r="S384" i="26"/>
  <c r="S392" i="26"/>
  <c r="S400" i="26"/>
  <c r="S408" i="26"/>
  <c r="S416" i="26"/>
  <c r="S424" i="26"/>
  <c r="S432" i="26"/>
  <c r="S440" i="26"/>
  <c r="S448" i="26"/>
  <c r="S456" i="26"/>
  <c r="S464" i="26"/>
  <c r="S472" i="26"/>
  <c r="S480" i="26"/>
  <c r="S488" i="26"/>
  <c r="S496" i="26"/>
  <c r="S504" i="26"/>
  <c r="S512" i="26"/>
  <c r="S520" i="26"/>
  <c r="S528" i="26"/>
  <c r="S536" i="26"/>
  <c r="S544" i="26"/>
  <c r="S552" i="26"/>
  <c r="S560" i="26"/>
  <c r="S568" i="26"/>
  <c r="S576" i="26"/>
  <c r="S584" i="26"/>
  <c r="S592" i="26"/>
  <c r="S600" i="26"/>
  <c r="S608" i="26"/>
  <c r="S616" i="26"/>
  <c r="S624" i="26"/>
  <c r="S632" i="26"/>
  <c r="S640" i="26"/>
  <c r="S648" i="26"/>
  <c r="S656" i="26"/>
  <c r="S664" i="26"/>
  <c r="S672" i="26"/>
  <c r="S680" i="26"/>
  <c r="S688" i="26"/>
  <c r="S696" i="26"/>
  <c r="S704" i="26"/>
  <c r="S712" i="26"/>
  <c r="S720" i="26"/>
  <c r="S728" i="26"/>
  <c r="S736" i="26"/>
  <c r="S744" i="26"/>
  <c r="S752" i="26"/>
  <c r="S760" i="26"/>
  <c r="S768" i="26"/>
  <c r="S776" i="26"/>
  <c r="S784" i="26"/>
  <c r="S792" i="26"/>
  <c r="S800" i="26"/>
  <c r="S808" i="26"/>
  <c r="S816" i="26"/>
  <c r="S824" i="26"/>
  <c r="S832" i="26"/>
  <c r="S840" i="26"/>
  <c r="S848" i="26"/>
  <c r="S856" i="26"/>
  <c r="S864" i="26"/>
  <c r="S872" i="26"/>
  <c r="S880" i="26"/>
  <c r="S888" i="26"/>
  <c r="S896" i="26"/>
  <c r="S904" i="26"/>
  <c r="S912" i="26"/>
  <c r="S920" i="26"/>
  <c r="S928" i="26"/>
  <c r="S936" i="26"/>
  <c r="S944" i="26"/>
  <c r="S952" i="26"/>
  <c r="S960" i="26"/>
  <c r="S968" i="26"/>
  <c r="S976" i="26"/>
  <c r="S984" i="26"/>
  <c r="S992" i="26"/>
  <c r="S1000" i="26"/>
  <c r="S1008" i="26"/>
  <c r="S1016" i="26"/>
  <c r="S7" i="26"/>
  <c r="S26" i="26"/>
  <c r="S49" i="26"/>
  <c r="S71" i="26"/>
  <c r="S90" i="26"/>
  <c r="S113" i="26"/>
  <c r="S135" i="26"/>
  <c r="S154" i="26"/>
  <c r="S177" i="26"/>
  <c r="S199" i="26"/>
  <c r="S218" i="26"/>
  <c r="S241" i="26"/>
  <c r="S263" i="26"/>
  <c r="S282" i="26"/>
  <c r="S305" i="26"/>
  <c r="S327" i="26"/>
  <c r="S346" i="26"/>
  <c r="S369" i="26"/>
  <c r="S391" i="26"/>
  <c r="S410" i="26"/>
  <c r="S433" i="26"/>
  <c r="S455" i="26"/>
  <c r="S474" i="26"/>
  <c r="S497" i="26"/>
  <c r="S519" i="26"/>
  <c r="S538" i="26"/>
  <c r="S561" i="26"/>
  <c r="S583" i="26"/>
  <c r="S602" i="26"/>
  <c r="S625" i="26"/>
  <c r="S647" i="26"/>
  <c r="S666" i="26"/>
  <c r="S689" i="26"/>
  <c r="S711" i="26"/>
  <c r="S730" i="26"/>
  <c r="S753" i="26"/>
  <c r="S775" i="26"/>
  <c r="S794" i="26"/>
  <c r="S817" i="26"/>
  <c r="S839" i="26"/>
  <c r="S858" i="26"/>
  <c r="S881" i="26"/>
  <c r="S903" i="26"/>
  <c r="S922" i="26"/>
  <c r="S945" i="26"/>
  <c r="S967" i="26"/>
  <c r="S985" i="26"/>
  <c r="S1001" i="26"/>
  <c r="S1017" i="26"/>
  <c r="S1025" i="26"/>
  <c r="S1033" i="26"/>
  <c r="S1041" i="26"/>
  <c r="S1049" i="26"/>
  <c r="S1057" i="26"/>
  <c r="S1065" i="26"/>
  <c r="S1073" i="26"/>
  <c r="S1081" i="26"/>
  <c r="S1089" i="26"/>
  <c r="S1097" i="26"/>
  <c r="S1105" i="26"/>
  <c r="S1113" i="26"/>
  <c r="S1121" i="26"/>
  <c r="S1129" i="26"/>
  <c r="S1137" i="26"/>
  <c r="S1145" i="26"/>
  <c r="S1153" i="26"/>
  <c r="S1161" i="26"/>
  <c r="S1169" i="26"/>
  <c r="S1177" i="26"/>
  <c r="S1185" i="26"/>
  <c r="S1193" i="26"/>
  <c r="S1201" i="26"/>
  <c r="S1209" i="26"/>
  <c r="S1217" i="26"/>
  <c r="S1225" i="26"/>
  <c r="S1233" i="26"/>
  <c r="S1241" i="26"/>
  <c r="S1249" i="26"/>
  <c r="S1257" i="26"/>
  <c r="S1265" i="26"/>
  <c r="S1273" i="26"/>
  <c r="S1281" i="26"/>
  <c r="S1289" i="26"/>
  <c r="S1297" i="26"/>
  <c r="S1305" i="26"/>
  <c r="S1313" i="26"/>
  <c r="S1321" i="26"/>
  <c r="S1329" i="26"/>
  <c r="S1337" i="26"/>
  <c r="S1345" i="26"/>
  <c r="S1353" i="26"/>
  <c r="S1361" i="26"/>
  <c r="S1369" i="26"/>
  <c r="S1377" i="26"/>
  <c r="S1385" i="26"/>
  <c r="S1393" i="26"/>
  <c r="S1401" i="26"/>
  <c r="S1409" i="26"/>
  <c r="S1417" i="26"/>
  <c r="S1425" i="26"/>
  <c r="S1433" i="26"/>
  <c r="S1441" i="26"/>
  <c r="S1449" i="26"/>
  <c r="S1457" i="26"/>
  <c r="S1465" i="26"/>
  <c r="S1473" i="26"/>
  <c r="S1481" i="26"/>
  <c r="S1489" i="26"/>
  <c r="S1497" i="26"/>
  <c r="S1505" i="26"/>
  <c r="S1513" i="26"/>
  <c r="S1521" i="26"/>
  <c r="S1529" i="26"/>
  <c r="S1537" i="26"/>
  <c r="S1545" i="26"/>
  <c r="S1553" i="26"/>
  <c r="S1561" i="26"/>
  <c r="S1569" i="26"/>
  <c r="S1577" i="26"/>
  <c r="S1585" i="26"/>
  <c r="S1593" i="26"/>
  <c r="S1601" i="26"/>
  <c r="S1609" i="26"/>
  <c r="S9" i="26"/>
  <c r="S31" i="26"/>
  <c r="S50" i="26"/>
  <c r="S73" i="26"/>
  <c r="S95" i="26"/>
  <c r="S114" i="26"/>
  <c r="S137" i="26"/>
  <c r="S159" i="26"/>
  <c r="S178" i="26"/>
  <c r="S201" i="26"/>
  <c r="S223" i="26"/>
  <c r="S242" i="26"/>
  <c r="S265" i="26"/>
  <c r="S287" i="26"/>
  <c r="S306" i="26"/>
  <c r="S329" i="26"/>
  <c r="S351" i="26"/>
  <c r="S370" i="26"/>
  <c r="S393" i="26"/>
  <c r="S415" i="26"/>
  <c r="S434" i="26"/>
  <c r="S457" i="26"/>
  <c r="S479" i="26"/>
  <c r="S498" i="26"/>
  <c r="S521" i="26"/>
  <c r="S543" i="26"/>
  <c r="S562" i="26"/>
  <c r="S585" i="26"/>
  <c r="S607" i="26"/>
  <c r="S626" i="26"/>
  <c r="S649" i="26"/>
  <c r="S671" i="26"/>
  <c r="S690" i="26"/>
  <c r="S713" i="26"/>
  <c r="S735" i="26"/>
  <c r="S754" i="26"/>
  <c r="S777" i="26"/>
  <c r="S799" i="26"/>
  <c r="S818" i="26"/>
  <c r="S841" i="26"/>
  <c r="S863" i="26"/>
  <c r="S882" i="26"/>
  <c r="S905" i="26"/>
  <c r="S927" i="26"/>
  <c r="S946" i="26"/>
  <c r="S969" i="26"/>
  <c r="S986" i="26"/>
  <c r="S1002" i="26"/>
  <c r="S1018" i="26"/>
  <c r="S1026" i="26"/>
  <c r="S1034" i="26"/>
  <c r="S1042" i="26"/>
  <c r="S1050" i="26"/>
  <c r="S1058" i="26"/>
  <c r="S1066" i="26"/>
  <c r="S1074" i="26"/>
  <c r="S1082" i="26"/>
  <c r="S1090" i="26"/>
  <c r="S1098" i="26"/>
  <c r="S1106" i="26"/>
  <c r="S1114" i="26"/>
  <c r="S1122" i="26"/>
  <c r="S1130" i="26"/>
  <c r="S1138" i="26"/>
  <c r="S1146" i="26"/>
  <c r="S1154" i="26"/>
  <c r="S1162" i="26"/>
  <c r="S1170" i="26"/>
  <c r="S1178" i="26"/>
  <c r="S1186" i="26"/>
  <c r="S1194" i="26"/>
  <c r="S1202" i="26"/>
  <c r="S1210" i="26"/>
  <c r="S1218" i="26"/>
  <c r="S1226" i="26"/>
  <c r="S1234" i="26"/>
  <c r="S1242" i="26"/>
  <c r="S1250" i="26"/>
  <c r="S1258" i="26"/>
  <c r="S1266" i="26"/>
  <c r="S1274" i="26"/>
  <c r="S1282" i="26"/>
  <c r="S1290" i="26"/>
  <c r="S1298" i="26"/>
  <c r="S1306" i="26"/>
  <c r="S1314" i="26"/>
  <c r="S1322" i="26"/>
  <c r="S1330" i="26"/>
  <c r="S1338" i="26"/>
  <c r="S1346" i="26"/>
  <c r="S1354" i="26"/>
  <c r="S1362" i="26"/>
  <c r="S1370" i="26"/>
  <c r="S1378" i="26"/>
  <c r="S1386" i="26"/>
  <c r="S1394" i="26"/>
  <c r="S1402" i="26"/>
  <c r="S1410" i="26"/>
  <c r="S1418" i="26"/>
  <c r="S1426" i="26"/>
  <c r="S1434" i="26"/>
  <c r="S1442" i="26"/>
  <c r="S1450" i="26"/>
  <c r="S1458" i="26"/>
  <c r="S1466" i="26"/>
  <c r="S1474" i="26"/>
  <c r="S1482" i="26"/>
  <c r="S1490" i="26"/>
  <c r="S1498" i="26"/>
  <c r="S1506" i="26"/>
  <c r="S1514" i="26"/>
  <c r="S1522" i="26"/>
  <c r="S1530" i="26"/>
  <c r="S1538" i="26"/>
  <c r="S1546" i="26"/>
  <c r="S1554" i="26"/>
  <c r="S1562" i="26"/>
  <c r="S1570" i="26"/>
  <c r="S1578" i="26"/>
  <c r="S1586" i="26"/>
  <c r="S1594" i="26"/>
  <c r="S1602" i="26"/>
  <c r="S1610" i="26"/>
  <c r="S1618" i="26"/>
  <c r="S1626" i="26"/>
  <c r="S1634" i="26"/>
  <c r="S1642" i="26"/>
  <c r="S10" i="26"/>
  <c r="S33" i="26"/>
  <c r="S55" i="26"/>
  <c r="S74" i="26"/>
  <c r="S97" i="26"/>
  <c r="S119" i="26"/>
  <c r="S138" i="26"/>
  <c r="S161" i="26"/>
  <c r="S183" i="26"/>
  <c r="S202" i="26"/>
  <c r="S225" i="26"/>
  <c r="S247" i="26"/>
  <c r="S266" i="26"/>
  <c r="S289" i="26"/>
  <c r="S311" i="26"/>
  <c r="S330" i="26"/>
  <c r="S353" i="26"/>
  <c r="S375" i="26"/>
  <c r="S394" i="26"/>
  <c r="S417" i="26"/>
  <c r="S439" i="26"/>
  <c r="S458" i="26"/>
  <c r="S481" i="26"/>
  <c r="S503" i="26"/>
  <c r="S522" i="26"/>
  <c r="S545" i="26"/>
  <c r="S567" i="26"/>
  <c r="S586" i="26"/>
  <c r="S609" i="26"/>
  <c r="S631" i="26"/>
  <c r="S650" i="26"/>
  <c r="S673" i="26"/>
  <c r="S695" i="26"/>
  <c r="S714" i="26"/>
  <c r="S737" i="26"/>
  <c r="S759" i="26"/>
  <c r="S778" i="26"/>
  <c r="S801" i="26"/>
  <c r="S823" i="26"/>
  <c r="S842" i="26"/>
  <c r="S865" i="26"/>
  <c r="S887" i="26"/>
  <c r="S906" i="26"/>
  <c r="S929" i="26"/>
  <c r="S951" i="26"/>
  <c r="S970" i="26"/>
  <c r="S988" i="26"/>
  <c r="S1004" i="26"/>
  <c r="S1019" i="26"/>
  <c r="S1027" i="26"/>
  <c r="S1035" i="26"/>
  <c r="S1043" i="26"/>
  <c r="S1051" i="26"/>
  <c r="S1059" i="26"/>
  <c r="S1067" i="26"/>
  <c r="S1075" i="26"/>
  <c r="S1083" i="26"/>
  <c r="S1091" i="26"/>
  <c r="S1099" i="26"/>
  <c r="S1107" i="26"/>
  <c r="S1115" i="26"/>
  <c r="S1123" i="26"/>
  <c r="S1131" i="26"/>
  <c r="S1139" i="26"/>
  <c r="S1147" i="26"/>
  <c r="S1155" i="26"/>
  <c r="S1163" i="26"/>
  <c r="S1171" i="26"/>
  <c r="S1179" i="26"/>
  <c r="S1187" i="26"/>
  <c r="S1195" i="26"/>
  <c r="S1203" i="26"/>
  <c r="S1211" i="26"/>
  <c r="S1219" i="26"/>
  <c r="S1227" i="26"/>
  <c r="S1235" i="26"/>
  <c r="S1243" i="26"/>
  <c r="S1251" i="26"/>
  <c r="S1259" i="26"/>
  <c r="S1267" i="26"/>
  <c r="S1275" i="26"/>
  <c r="S1283" i="26"/>
  <c r="S1291" i="26"/>
  <c r="S1299" i="26"/>
  <c r="S1307" i="26"/>
  <c r="S1315" i="26"/>
  <c r="S1323" i="26"/>
  <c r="S1331" i="26"/>
  <c r="S15" i="26"/>
  <c r="S34" i="26"/>
  <c r="S57" i="26"/>
  <c r="S79" i="26"/>
  <c r="S98" i="26"/>
  <c r="S121" i="26"/>
  <c r="S143" i="26"/>
  <c r="S162" i="26"/>
  <c r="S185" i="26"/>
  <c r="S207" i="26"/>
  <c r="S226" i="26"/>
  <c r="S249" i="26"/>
  <c r="S271" i="26"/>
  <c r="S290" i="26"/>
  <c r="S313" i="26"/>
  <c r="S335" i="26"/>
  <c r="S354" i="26"/>
  <c r="S377" i="26"/>
  <c r="S399" i="26"/>
  <c r="S418" i="26"/>
  <c r="S441" i="26"/>
  <c r="S463" i="26"/>
  <c r="S482" i="26"/>
  <c r="S505" i="26"/>
  <c r="S527" i="26"/>
  <c r="S546" i="26"/>
  <c r="S569" i="26"/>
  <c r="S591" i="26"/>
  <c r="S610" i="26"/>
  <c r="S633" i="26"/>
  <c r="S655" i="26"/>
  <c r="S674" i="26"/>
  <c r="S697" i="26"/>
  <c r="S719" i="26"/>
  <c r="S738" i="26"/>
  <c r="S761" i="26"/>
  <c r="S783" i="26"/>
  <c r="S802" i="26"/>
  <c r="S825" i="26"/>
  <c r="S847" i="26"/>
  <c r="S866" i="26"/>
  <c r="S889" i="26"/>
  <c r="S911" i="26"/>
  <c r="S930" i="26"/>
  <c r="S953" i="26"/>
  <c r="S975" i="26"/>
  <c r="S991" i="26"/>
  <c r="S1007" i="26"/>
  <c r="S1020" i="26"/>
  <c r="S1028" i="26"/>
  <c r="S1036" i="26"/>
  <c r="S1044" i="26"/>
  <c r="S1052" i="26"/>
  <c r="S1060" i="26"/>
  <c r="S1068" i="26"/>
  <c r="S1076" i="26"/>
  <c r="S1084" i="26"/>
  <c r="S1092" i="26"/>
  <c r="S1100" i="26"/>
  <c r="S1108" i="26"/>
  <c r="S1116" i="26"/>
  <c r="S1124" i="26"/>
  <c r="S1132" i="26"/>
  <c r="S1140" i="26"/>
  <c r="S1148" i="26"/>
  <c r="S1156" i="26"/>
  <c r="S1164" i="26"/>
  <c r="S1172" i="26"/>
  <c r="S1180" i="26"/>
  <c r="S1188" i="26"/>
  <c r="S1196" i="26"/>
  <c r="S1204" i="26"/>
  <c r="S1212" i="26"/>
  <c r="S1220" i="26"/>
  <c r="S1228" i="26"/>
  <c r="S1236" i="26"/>
  <c r="S1244" i="26"/>
  <c r="S1252" i="26"/>
  <c r="S1260" i="26"/>
  <c r="S1268" i="26"/>
  <c r="S1276" i="26"/>
  <c r="S1284" i="26"/>
  <c r="S1292" i="26"/>
  <c r="S1300" i="26"/>
  <c r="S1308" i="26"/>
  <c r="S1316" i="26"/>
  <c r="S1324" i="26"/>
  <c r="S1332" i="26"/>
  <c r="S1340" i="26"/>
  <c r="S1348" i="26"/>
  <c r="S1356" i="26"/>
  <c r="S1364" i="26"/>
  <c r="S1372" i="26"/>
  <c r="S1380" i="26"/>
  <c r="S1388" i="26"/>
  <c r="S1396" i="26"/>
  <c r="S1404" i="26"/>
  <c r="S1412" i="26"/>
  <c r="S1420" i="26"/>
  <c r="S1428" i="26"/>
  <c r="S1436" i="26"/>
  <c r="S1444" i="26"/>
  <c r="S1452" i="26"/>
  <c r="S1460" i="26"/>
  <c r="S1468" i="26"/>
  <c r="S1476" i="26"/>
  <c r="S1484" i="26"/>
  <c r="S1492" i="26"/>
  <c r="S1500" i="26"/>
  <c r="S1508" i="26"/>
  <c r="S1516" i="26"/>
  <c r="S1524" i="26"/>
  <c r="S1532" i="26"/>
  <c r="S1540" i="26"/>
  <c r="S1548" i="26"/>
  <c r="S1556" i="26"/>
  <c r="S1564" i="26"/>
  <c r="S1572" i="26"/>
  <c r="S1580" i="26"/>
  <c r="S1588" i="26"/>
  <c r="S1596" i="26"/>
  <c r="S1604" i="26"/>
  <c r="S1612" i="26"/>
  <c r="S1620" i="26"/>
  <c r="S1628" i="26"/>
  <c r="S1636" i="26"/>
  <c r="S1644" i="26"/>
  <c r="S1652" i="26"/>
  <c r="S17" i="26"/>
  <c r="S39" i="26"/>
  <c r="S58" i="26"/>
  <c r="S81" i="26"/>
  <c r="S103" i="26"/>
  <c r="S122" i="26"/>
  <c r="S145" i="26"/>
  <c r="S167" i="26"/>
  <c r="S186" i="26"/>
  <c r="S18" i="26"/>
  <c r="S66" i="26"/>
  <c r="S129" i="26"/>
  <c r="S191" i="26"/>
  <c r="S233" i="26"/>
  <c r="S274" i="26"/>
  <c r="S319" i="26"/>
  <c r="S361" i="26"/>
  <c r="S402" i="26"/>
  <c r="S447" i="26"/>
  <c r="S489" i="26"/>
  <c r="S530" i="26"/>
  <c r="S575" i="26"/>
  <c r="S617" i="26"/>
  <c r="S658" i="26"/>
  <c r="S703" i="26"/>
  <c r="S745" i="26"/>
  <c r="S786" i="26"/>
  <c r="S831" i="26"/>
  <c r="S873" i="26"/>
  <c r="S914" i="26"/>
  <c r="S959" i="26"/>
  <c r="S994" i="26"/>
  <c r="S1022" i="26"/>
  <c r="S1038" i="26"/>
  <c r="S1054" i="26"/>
  <c r="S1070" i="26"/>
  <c r="S1086" i="26"/>
  <c r="S1102" i="26"/>
  <c r="S1118" i="26"/>
  <c r="S1134" i="26"/>
  <c r="S1150" i="26"/>
  <c r="S23" i="26"/>
  <c r="S82" i="26"/>
  <c r="S130" i="26"/>
  <c r="S193" i="26"/>
  <c r="S234" i="26"/>
  <c r="S279" i="26"/>
  <c r="S321" i="26"/>
  <c r="S362" i="26"/>
  <c r="S407" i="26"/>
  <c r="S449" i="26"/>
  <c r="S490" i="26"/>
  <c r="S535" i="26"/>
  <c r="S577" i="26"/>
  <c r="S618" i="26"/>
  <c r="S663" i="26"/>
  <c r="S705" i="26"/>
  <c r="S746" i="26"/>
  <c r="S791" i="26"/>
  <c r="S833" i="26"/>
  <c r="S874" i="26"/>
  <c r="S919" i="26"/>
  <c r="S961" i="26"/>
  <c r="S996" i="26"/>
  <c r="S1023" i="26"/>
  <c r="S1039" i="26"/>
  <c r="S1055" i="26"/>
  <c r="S1071" i="26"/>
  <c r="S1087" i="26"/>
  <c r="S1103" i="26"/>
  <c r="S1119" i="26"/>
  <c r="S1135" i="26"/>
  <c r="S1151" i="26"/>
  <c r="S1167" i="26"/>
  <c r="S1183" i="26"/>
  <c r="S1199" i="26"/>
  <c r="S1215" i="26"/>
  <c r="S1231" i="26"/>
  <c r="S1247" i="26"/>
  <c r="S1263" i="26"/>
  <c r="S1279" i="26"/>
  <c r="S1295" i="26"/>
  <c r="S1311" i="26"/>
  <c r="S1327" i="26"/>
  <c r="S1342" i="26"/>
  <c r="S1355" i="26"/>
  <c r="S1367" i="26"/>
  <c r="S1381" i="26"/>
  <c r="S1392" i="26"/>
  <c r="S1406" i="26"/>
  <c r="S1419" i="26"/>
  <c r="S1431" i="26"/>
  <c r="S1445" i="26"/>
  <c r="S1456" i="26"/>
  <c r="S1470" i="26"/>
  <c r="S1483" i="26"/>
  <c r="S1495" i="26"/>
  <c r="S1509" i="26"/>
  <c r="S1520" i="26"/>
  <c r="S1534" i="26"/>
  <c r="S1547" i="26"/>
  <c r="S1559" i="26"/>
  <c r="S1573" i="26"/>
  <c r="S1584" i="26"/>
  <c r="S1598" i="26"/>
  <c r="S1611" i="26"/>
  <c r="S1622" i="26"/>
  <c r="S1632" i="26"/>
  <c r="S1643" i="26"/>
  <c r="S1653" i="26"/>
  <c r="S1661" i="26"/>
  <c r="S1669" i="26"/>
  <c r="S1677" i="26"/>
  <c r="S1685" i="26"/>
  <c r="S1693" i="26"/>
  <c r="S1701" i="26"/>
  <c r="S1709" i="26"/>
  <c r="S1717" i="26"/>
  <c r="S1725" i="26"/>
  <c r="S1733" i="26"/>
  <c r="S1741" i="26"/>
  <c r="S1749" i="26"/>
  <c r="S1757" i="26"/>
  <c r="S1765" i="26"/>
  <c r="S1773" i="26"/>
  <c r="S1781" i="26"/>
  <c r="S1789" i="26"/>
  <c r="S1797" i="26"/>
  <c r="S1805" i="26"/>
  <c r="S1813" i="26"/>
  <c r="S1821" i="26"/>
  <c r="S1829" i="26"/>
  <c r="S1837" i="26"/>
  <c r="S1845" i="26"/>
  <c r="S1853" i="26"/>
  <c r="S1861" i="26"/>
  <c r="S1869" i="26"/>
  <c r="S1877" i="26"/>
  <c r="S1885" i="26"/>
  <c r="S1893" i="26"/>
  <c r="S1901" i="26"/>
  <c r="S1909" i="26"/>
  <c r="S1917" i="26"/>
  <c r="S1925" i="26"/>
  <c r="S1933" i="26"/>
  <c r="S1941" i="26"/>
  <c r="S1949" i="26"/>
  <c r="S1957" i="26"/>
  <c r="S1965" i="26"/>
  <c r="S1973" i="26"/>
  <c r="S1981" i="26"/>
  <c r="S1989" i="26"/>
  <c r="S1997" i="26"/>
  <c r="S2005" i="26"/>
  <c r="S2013" i="26"/>
  <c r="S2021" i="26"/>
  <c r="S2029" i="26"/>
  <c r="S2037" i="26"/>
  <c r="S2045" i="26"/>
  <c r="S2053" i="26"/>
  <c r="S2061" i="26"/>
  <c r="S2069" i="26"/>
  <c r="S2077" i="26"/>
  <c r="S2085" i="26"/>
  <c r="S2093" i="26"/>
  <c r="S2101" i="26"/>
  <c r="S2109" i="26"/>
  <c r="S2117" i="26"/>
  <c r="S41" i="26"/>
  <c r="S89" i="26"/>
  <c r="S151" i="26"/>
  <c r="S209" i="26"/>
  <c r="S250" i="26"/>
  <c r="S295" i="26"/>
  <c r="S337" i="26"/>
  <c r="S378" i="26"/>
  <c r="S423" i="26"/>
  <c r="S465" i="26"/>
  <c r="S506" i="26"/>
  <c r="S551" i="26"/>
  <c r="S593" i="26"/>
  <c r="S634" i="26"/>
  <c r="S679" i="26"/>
  <c r="S721" i="26"/>
  <c r="S762" i="26"/>
  <c r="S807" i="26"/>
  <c r="S849" i="26"/>
  <c r="S890" i="26"/>
  <c r="S935" i="26"/>
  <c r="S977" i="26"/>
  <c r="S1009" i="26"/>
  <c r="S1029" i="26"/>
  <c r="S1045" i="26"/>
  <c r="S1061" i="26"/>
  <c r="S1077" i="26"/>
  <c r="S1093" i="26"/>
  <c r="S1109" i="26"/>
  <c r="S1125" i="26"/>
  <c r="S1141" i="26"/>
  <c r="S1157" i="26"/>
  <c r="S1173" i="26"/>
  <c r="S1189" i="26"/>
  <c r="S1205" i="26"/>
  <c r="S1221" i="26"/>
  <c r="S1237" i="26"/>
  <c r="S1253" i="26"/>
  <c r="S1269" i="26"/>
  <c r="S1285" i="26"/>
  <c r="S1301" i="26"/>
  <c r="S1317" i="26"/>
  <c r="S1333" i="26"/>
  <c r="S1344" i="26"/>
  <c r="S1358" i="26"/>
  <c r="S1371" i="26"/>
  <c r="S1383" i="26"/>
  <c r="S1397" i="26"/>
  <c r="S1408" i="26"/>
  <c r="S1422" i="26"/>
  <c r="S1435" i="26"/>
  <c r="S1447" i="26"/>
  <c r="S1461" i="26"/>
  <c r="S1472" i="26"/>
  <c r="S1486" i="26"/>
  <c r="S1499" i="26"/>
  <c r="S1511" i="26"/>
  <c r="S1525" i="26"/>
  <c r="S1536" i="26"/>
  <c r="S1550" i="26"/>
  <c r="S1563" i="26"/>
  <c r="S1575" i="26"/>
  <c r="S1589" i="26"/>
  <c r="S1600" i="26"/>
  <c r="S1614" i="26"/>
  <c r="S1624" i="26"/>
  <c r="S1635" i="26"/>
  <c r="S1646" i="26"/>
  <c r="S1655" i="26"/>
  <c r="S1663" i="26"/>
  <c r="S1671" i="26"/>
  <c r="S1679" i="26"/>
  <c r="S1687" i="26"/>
  <c r="S1695" i="26"/>
  <c r="S1703" i="26"/>
  <c r="S1711" i="26"/>
  <c r="S1719" i="26"/>
  <c r="S1727" i="26"/>
  <c r="S1735" i="26"/>
  <c r="S1743" i="26"/>
  <c r="S1751" i="26"/>
  <c r="S1759" i="26"/>
  <c r="S1767" i="26"/>
  <c r="S1775" i="26"/>
  <c r="S1783" i="26"/>
  <c r="S1791" i="26"/>
  <c r="S1799" i="26"/>
  <c r="S1807" i="26"/>
  <c r="S1815" i="26"/>
  <c r="S1823" i="26"/>
  <c r="S1831" i="26"/>
  <c r="S1839" i="26"/>
  <c r="S1847" i="26"/>
  <c r="S1855" i="26"/>
  <c r="S1863" i="26"/>
  <c r="S1871" i="26"/>
  <c r="S1879" i="26"/>
  <c r="S1887" i="26"/>
  <c r="S1895" i="26"/>
  <c r="S1903" i="26"/>
  <c r="S1911" i="26"/>
  <c r="S1919" i="26"/>
  <c r="S1927" i="26"/>
  <c r="S1935" i="26"/>
  <c r="S1943" i="26"/>
  <c r="S1951" i="26"/>
  <c r="S1959" i="26"/>
  <c r="S1967" i="26"/>
  <c r="S1975" i="26"/>
  <c r="S1983" i="26"/>
  <c r="S1991" i="26"/>
  <c r="S1999" i="26"/>
  <c r="S2007" i="26"/>
  <c r="S2015" i="26"/>
  <c r="S2023" i="26"/>
  <c r="S2031" i="26"/>
  <c r="S2039" i="26"/>
  <c r="S2047" i="26"/>
  <c r="S2055" i="26"/>
  <c r="S2063" i="26"/>
  <c r="S2071" i="26"/>
  <c r="S2079" i="26"/>
  <c r="S2087" i="26"/>
  <c r="S2095" i="26"/>
  <c r="S2103" i="26"/>
  <c r="S2111" i="26"/>
  <c r="S2119" i="26"/>
  <c r="S2127" i="26"/>
  <c r="S42" i="26"/>
  <c r="S105" i="26"/>
  <c r="S153" i="26"/>
  <c r="S210" i="26"/>
  <c r="S255" i="26"/>
  <c r="S297" i="26"/>
  <c r="S338" i="26"/>
  <c r="S383" i="26"/>
  <c r="S425" i="26"/>
  <c r="S466" i="26"/>
  <c r="S511" i="26"/>
  <c r="S553" i="26"/>
  <c r="S594" i="26"/>
  <c r="S639" i="26"/>
  <c r="S681" i="26"/>
  <c r="S722" i="26"/>
  <c r="S767" i="26"/>
  <c r="S809" i="26"/>
  <c r="S850" i="26"/>
  <c r="S895" i="26"/>
  <c r="S937" i="26"/>
  <c r="S978" i="26"/>
  <c r="S1010" i="26"/>
  <c r="S1030" i="26"/>
  <c r="S1046" i="26"/>
  <c r="S1062" i="26"/>
  <c r="S1078" i="26"/>
  <c r="S1094" i="26"/>
  <c r="S1110" i="26"/>
  <c r="S1126" i="26"/>
  <c r="S1142" i="26"/>
  <c r="S1158" i="26"/>
  <c r="S1174" i="26"/>
  <c r="S1190" i="26"/>
  <c r="S1206" i="26"/>
  <c r="S1222" i="26"/>
  <c r="S1238" i="26"/>
  <c r="S1254" i="26"/>
  <c r="S1270" i="26"/>
  <c r="S1286" i="26"/>
  <c r="S1302" i="26"/>
  <c r="S1318" i="26"/>
  <c r="S1334" i="26"/>
  <c r="S1347" i="26"/>
  <c r="S1359" i="26"/>
  <c r="S1373" i="26"/>
  <c r="S1384" i="26"/>
  <c r="S1398" i="26"/>
  <c r="S1411" i="26"/>
  <c r="S1423" i="26"/>
  <c r="S1437" i="26"/>
  <c r="S1448" i="26"/>
  <c r="S1462" i="26"/>
  <c r="S1475" i="26"/>
  <c r="S1487" i="26"/>
  <c r="S1501" i="26"/>
  <c r="S1512" i="26"/>
  <c r="S1526" i="26"/>
  <c r="S1539" i="26"/>
  <c r="S1551" i="26"/>
  <c r="S1565" i="26"/>
  <c r="S1576" i="26"/>
  <c r="S1590" i="26"/>
  <c r="S1603" i="26"/>
  <c r="S1615" i="26"/>
  <c r="S1625" i="26"/>
  <c r="S1637" i="26"/>
  <c r="S1647" i="26"/>
  <c r="S1656" i="26"/>
  <c r="S1664" i="26"/>
  <c r="S1672" i="26"/>
  <c r="S1680" i="26"/>
  <c r="S1688" i="26"/>
  <c r="S1696" i="26"/>
  <c r="S1704" i="26"/>
  <c r="S1712" i="26"/>
  <c r="S1720" i="26"/>
  <c r="S1728" i="26"/>
  <c r="S1736" i="26"/>
  <c r="S1744" i="26"/>
  <c r="S1752" i="26"/>
  <c r="S1760" i="26"/>
  <c r="S1768" i="26"/>
  <c r="S1776" i="26"/>
  <c r="S1784" i="26"/>
  <c r="S1792" i="26"/>
  <c r="S1800" i="26"/>
  <c r="S1808" i="26"/>
  <c r="S1816" i="26"/>
  <c r="S1824" i="26"/>
  <c r="S1832" i="26"/>
  <c r="S1840" i="26"/>
  <c r="S1848" i="26"/>
  <c r="S1856" i="26"/>
  <c r="S1864" i="26"/>
  <c r="S1872" i="26"/>
  <c r="S1880" i="26"/>
  <c r="S1888" i="26"/>
  <c r="S1896" i="26"/>
  <c r="S1904" i="26"/>
  <c r="S1912" i="26"/>
  <c r="S1920" i="26"/>
  <c r="S1928" i="26"/>
  <c r="S1936" i="26"/>
  <c r="S1944" i="26"/>
  <c r="S1952" i="26"/>
  <c r="S1960" i="26"/>
  <c r="S1968" i="26"/>
  <c r="S1976" i="26"/>
  <c r="S1984" i="26"/>
  <c r="S1992" i="26"/>
  <c r="S2000" i="26"/>
  <c r="S2008" i="26"/>
  <c r="S2016" i="26"/>
  <c r="S2024" i="26"/>
  <c r="S2032" i="26"/>
  <c r="S2040" i="26"/>
  <c r="S2048" i="26"/>
  <c r="S2056" i="26"/>
  <c r="S2064" i="26"/>
  <c r="S2072" i="26"/>
  <c r="S2080" i="26"/>
  <c r="S2088" i="26"/>
  <c r="S2096" i="26"/>
  <c r="S2104" i="26"/>
  <c r="S2112" i="26"/>
  <c r="S2120" i="26"/>
  <c r="S25" i="26"/>
  <c r="S146" i="26"/>
  <c r="S239" i="26"/>
  <c r="S322" i="26"/>
  <c r="S409" i="26"/>
  <c r="S495" i="26"/>
  <c r="S578" i="26"/>
  <c r="S665" i="26"/>
  <c r="S751" i="26"/>
  <c r="S834" i="26"/>
  <c r="S921" i="26"/>
  <c r="S999" i="26"/>
  <c r="S1040" i="26"/>
  <c r="S1072" i="26"/>
  <c r="S1104" i="26"/>
  <c r="S1136" i="26"/>
  <c r="S1166" i="26"/>
  <c r="S1192" i="26"/>
  <c r="S1216" i="26"/>
  <c r="S1245" i="26"/>
  <c r="S1271" i="26"/>
  <c r="S1294" i="26"/>
  <c r="S1320" i="26"/>
  <c r="S1343" i="26"/>
  <c r="S1365" i="26"/>
  <c r="S1387" i="26"/>
  <c r="S1405" i="26"/>
  <c r="S1427" i="26"/>
  <c r="S1446" i="26"/>
  <c r="S1467" i="26"/>
  <c r="S1488" i="26"/>
  <c r="S1507" i="26"/>
  <c r="S1528" i="26"/>
  <c r="S1549" i="26"/>
  <c r="S1568" i="26"/>
  <c r="S1591" i="26"/>
  <c r="S1608" i="26"/>
  <c r="S1629" i="26"/>
  <c r="S1645" i="26"/>
  <c r="S1659" i="26"/>
  <c r="S1673" i="26"/>
  <c r="S1684" i="26"/>
  <c r="S1698" i="26"/>
  <c r="S1710" i="26"/>
  <c r="S1723" i="26"/>
  <c r="S1737" i="26"/>
  <c r="S1748" i="26"/>
  <c r="S1762" i="26"/>
  <c r="S1774" i="26"/>
  <c r="S1787" i="26"/>
  <c r="S1801" i="26"/>
  <c r="S1812" i="26"/>
  <c r="S1826" i="26"/>
  <c r="S1838" i="26"/>
  <c r="S1851" i="26"/>
  <c r="S1865" i="26"/>
  <c r="S1876" i="26"/>
  <c r="S1890" i="26"/>
  <c r="S1902" i="26"/>
  <c r="S1915" i="26"/>
  <c r="S1929" i="26"/>
  <c r="S1940" i="26"/>
  <c r="S1954" i="26"/>
  <c r="S1966" i="26"/>
  <c r="S1979" i="26"/>
  <c r="S1993" i="26"/>
  <c r="S2004" i="26"/>
  <c r="S2018" i="26"/>
  <c r="S2030" i="26"/>
  <c r="S2043" i="26"/>
  <c r="S2057" i="26"/>
  <c r="S2068" i="26"/>
  <c r="S2082" i="26"/>
  <c r="S2094" i="26"/>
  <c r="S2107" i="26"/>
  <c r="S2121" i="26"/>
  <c r="S2130" i="26"/>
  <c r="S2138" i="26"/>
  <c r="S2146" i="26"/>
  <c r="S2154" i="26"/>
  <c r="S2162" i="26"/>
  <c r="S2170" i="26"/>
  <c r="S2178" i="26"/>
  <c r="S2186" i="26"/>
  <c r="S2194" i="26"/>
  <c r="S2202" i="26"/>
  <c r="S2210" i="26"/>
  <c r="S2218" i="26"/>
  <c r="S2226" i="26"/>
  <c r="S2234" i="26"/>
  <c r="S2242" i="26"/>
  <c r="S2250" i="26"/>
  <c r="S2258" i="26"/>
  <c r="S2266" i="26"/>
  <c r="S2274" i="26"/>
  <c r="S2282" i="26"/>
  <c r="S2290" i="26"/>
  <c r="S2298" i="26"/>
  <c r="S2306" i="26"/>
  <c r="S2314" i="26"/>
  <c r="S2322" i="26"/>
  <c r="S2330" i="26"/>
  <c r="S2338" i="26"/>
  <c r="S2346" i="26"/>
  <c r="S2354" i="26"/>
  <c r="S2362" i="26"/>
  <c r="S2370" i="26"/>
  <c r="S2378" i="26"/>
  <c r="S2386" i="26"/>
  <c r="S2394" i="26"/>
  <c r="S2402" i="26"/>
  <c r="S2410" i="26"/>
  <c r="S2418" i="26"/>
  <c r="S2426" i="26"/>
  <c r="S2434" i="26"/>
  <c r="S2442" i="26"/>
  <c r="S2450" i="26"/>
  <c r="S2458" i="26"/>
  <c r="S2466" i="26"/>
  <c r="S2474" i="26"/>
  <c r="S2482" i="26"/>
  <c r="S2490" i="26"/>
  <c r="S2498" i="26"/>
  <c r="S2506" i="26"/>
  <c r="S2514" i="26"/>
  <c r="S2522" i="26"/>
  <c r="S2530" i="26"/>
  <c r="S2538" i="26"/>
  <c r="S2546" i="26"/>
  <c r="S2554" i="26"/>
  <c r="S2562" i="26"/>
  <c r="S2570" i="26"/>
  <c r="S2578" i="26"/>
  <c r="S2586" i="26"/>
  <c r="S2594" i="26"/>
  <c r="S2602" i="26"/>
  <c r="S2610" i="26"/>
  <c r="S2618" i="26"/>
  <c r="S2626" i="26"/>
  <c r="S2634" i="26"/>
  <c r="S2642" i="26"/>
  <c r="S2650" i="26"/>
  <c r="S2658" i="26"/>
  <c r="S2666" i="26"/>
  <c r="S2674" i="26"/>
  <c r="S2682" i="26"/>
  <c r="S2690" i="26"/>
  <c r="S2698" i="26"/>
  <c r="S170" i="26"/>
  <c r="S345" i="26"/>
  <c r="S431" i="26"/>
  <c r="S601" i="26"/>
  <c r="S770" i="26"/>
  <c r="S943" i="26"/>
  <c r="S1048" i="26"/>
  <c r="S1112" i="26"/>
  <c r="S1175" i="26"/>
  <c r="S1224" i="26"/>
  <c r="S1277" i="26"/>
  <c r="S1326" i="26"/>
  <c r="S1368" i="26"/>
  <c r="S1413" i="26"/>
  <c r="S1453" i="26"/>
  <c r="S1493" i="26"/>
  <c r="S1533" i="26"/>
  <c r="S1574" i="26"/>
  <c r="S1616" i="26"/>
  <c r="S1649" i="26"/>
  <c r="S1675" i="26"/>
  <c r="S1700" i="26"/>
  <c r="S1726" i="26"/>
  <c r="S1753" i="26"/>
  <c r="S1778" i="26"/>
  <c r="S1790" i="26"/>
  <c r="S1817" i="26"/>
  <c r="S1842" i="26"/>
  <c r="S1867" i="26"/>
  <c r="S1892" i="26"/>
  <c r="S1918" i="26"/>
  <c r="S1945" i="26"/>
  <c r="S1970" i="26"/>
  <c r="S1995" i="26"/>
  <c r="S2020" i="26"/>
  <c r="S2046" i="26"/>
  <c r="S2073" i="26"/>
  <c r="S2098" i="26"/>
  <c r="S2123" i="26"/>
  <c r="S2140" i="26"/>
  <c r="S2148" i="26"/>
  <c r="S2164" i="26"/>
  <c r="S2180" i="26"/>
  <c r="S2196" i="26"/>
  <c r="S2212" i="26"/>
  <c r="S2228" i="26"/>
  <c r="S2244" i="26"/>
  <c r="S2260" i="26"/>
  <c r="S2276" i="26"/>
  <c r="S2292" i="26"/>
  <c r="S2308" i="26"/>
  <c r="S2324" i="26"/>
  <c r="S2340" i="26"/>
  <c r="S2356" i="26"/>
  <c r="S2372" i="26"/>
  <c r="S2388" i="26"/>
  <c r="S2404" i="26"/>
  <c r="S2420" i="26"/>
  <c r="S2436" i="26"/>
  <c r="S2452" i="26"/>
  <c r="S2468" i="26"/>
  <c r="S2484" i="26"/>
  <c r="S2500" i="26"/>
  <c r="S2508" i="26"/>
  <c r="S2524" i="26"/>
  <c r="S2540" i="26"/>
  <c r="S2556" i="26"/>
  <c r="S2572" i="26"/>
  <c r="S2588" i="26"/>
  <c r="S2604" i="26"/>
  <c r="S2620" i="26"/>
  <c r="S2636" i="26"/>
  <c r="S2644" i="26"/>
  <c r="S2660" i="26"/>
  <c r="S2676" i="26"/>
  <c r="S2692" i="26"/>
  <c r="S47" i="26"/>
  <c r="S169" i="26"/>
  <c r="S257" i="26"/>
  <c r="S343" i="26"/>
  <c r="S426" i="26"/>
  <c r="S513" i="26"/>
  <c r="S599" i="26"/>
  <c r="S682" i="26"/>
  <c r="S769" i="26"/>
  <c r="S855" i="26"/>
  <c r="S938" i="26"/>
  <c r="S1012" i="26"/>
  <c r="S1047" i="26"/>
  <c r="S1079" i="26"/>
  <c r="S1111" i="26"/>
  <c r="S1143" i="26"/>
  <c r="S1168" i="26"/>
  <c r="S1197" i="26"/>
  <c r="S1223" i="26"/>
  <c r="S1246" i="26"/>
  <c r="S1272" i="26"/>
  <c r="S1296" i="26"/>
  <c r="S1325" i="26"/>
  <c r="S1349" i="26"/>
  <c r="S1366" i="26"/>
  <c r="S1389" i="26"/>
  <c r="S1407" i="26"/>
  <c r="S1429" i="26"/>
  <c r="S1451" i="26"/>
  <c r="S1469" i="26"/>
  <c r="S1491" i="26"/>
  <c r="S1510" i="26"/>
  <c r="S1531" i="26"/>
  <c r="S1552" i="26"/>
  <c r="S1571" i="26"/>
  <c r="S1592" i="26"/>
  <c r="S1613" i="26"/>
  <c r="S1630" i="26"/>
  <c r="S1648" i="26"/>
  <c r="S1660" i="26"/>
  <c r="S1674" i="26"/>
  <c r="S1686" i="26"/>
  <c r="S1699" i="26"/>
  <c r="S1713" i="26"/>
  <c r="S1724" i="26"/>
  <c r="S1738" i="26"/>
  <c r="S1750" i="26"/>
  <c r="S1763" i="26"/>
  <c r="S1777" i="26"/>
  <c r="S1788" i="26"/>
  <c r="S1802" i="26"/>
  <c r="S1814" i="26"/>
  <c r="S1827" i="26"/>
  <c r="S1841" i="26"/>
  <c r="S1852" i="26"/>
  <c r="S1866" i="26"/>
  <c r="S1878" i="26"/>
  <c r="S1891" i="26"/>
  <c r="S1905" i="26"/>
  <c r="S1916" i="26"/>
  <c r="S1930" i="26"/>
  <c r="S1942" i="26"/>
  <c r="S1955" i="26"/>
  <c r="S1969" i="26"/>
  <c r="S1980" i="26"/>
  <c r="S1994" i="26"/>
  <c r="S2006" i="26"/>
  <c r="S2019" i="26"/>
  <c r="S2033" i="26"/>
  <c r="S2044" i="26"/>
  <c r="S2058" i="26"/>
  <c r="S2070" i="26"/>
  <c r="S2083" i="26"/>
  <c r="S2097" i="26"/>
  <c r="S2108" i="26"/>
  <c r="S2122" i="26"/>
  <c r="S2131" i="26"/>
  <c r="S2139" i="26"/>
  <c r="S2147" i="26"/>
  <c r="S2155" i="26"/>
  <c r="S2163" i="26"/>
  <c r="S2171" i="26"/>
  <c r="S2179" i="26"/>
  <c r="S2187" i="26"/>
  <c r="S2195" i="26"/>
  <c r="S2203" i="26"/>
  <c r="S2211" i="26"/>
  <c r="S2219" i="26"/>
  <c r="S2227" i="26"/>
  <c r="S2235" i="26"/>
  <c r="S2243" i="26"/>
  <c r="S2251" i="26"/>
  <c r="S2259" i="26"/>
  <c r="S2267" i="26"/>
  <c r="S2275" i="26"/>
  <c r="S2283" i="26"/>
  <c r="S2291" i="26"/>
  <c r="S2299" i="26"/>
  <c r="S2307" i="26"/>
  <c r="S2315" i="26"/>
  <c r="S2323" i="26"/>
  <c r="S2331" i="26"/>
  <c r="S2339" i="26"/>
  <c r="S2347" i="26"/>
  <c r="S2355" i="26"/>
  <c r="S2363" i="26"/>
  <c r="S2371" i="26"/>
  <c r="S2379" i="26"/>
  <c r="S2387" i="26"/>
  <c r="S2395" i="26"/>
  <c r="S2403" i="26"/>
  <c r="S2411" i="26"/>
  <c r="S2419" i="26"/>
  <c r="S2427" i="26"/>
  <c r="S2435" i="26"/>
  <c r="S2443" i="26"/>
  <c r="S2451" i="26"/>
  <c r="S2459" i="26"/>
  <c r="S2467" i="26"/>
  <c r="S2475" i="26"/>
  <c r="S2483" i="26"/>
  <c r="S2491" i="26"/>
  <c r="S2499" i="26"/>
  <c r="S2507" i="26"/>
  <c r="S2515" i="26"/>
  <c r="S2523" i="26"/>
  <c r="S2531" i="26"/>
  <c r="S2539" i="26"/>
  <c r="S2547" i="26"/>
  <c r="S2555" i="26"/>
  <c r="S2563" i="26"/>
  <c r="S2571" i="26"/>
  <c r="S2579" i="26"/>
  <c r="S2587" i="26"/>
  <c r="S2595" i="26"/>
  <c r="S2603" i="26"/>
  <c r="S2611" i="26"/>
  <c r="S2619" i="26"/>
  <c r="S2627" i="26"/>
  <c r="S2635" i="26"/>
  <c r="S2643" i="26"/>
  <c r="S2651" i="26"/>
  <c r="S2659" i="26"/>
  <c r="S2667" i="26"/>
  <c r="S2675" i="26"/>
  <c r="S2683" i="26"/>
  <c r="S2691" i="26"/>
  <c r="S2699" i="26"/>
  <c r="S63" i="26"/>
  <c r="S258" i="26"/>
  <c r="S514" i="26"/>
  <c r="S687" i="26"/>
  <c r="S857" i="26"/>
  <c r="S1015" i="26"/>
  <c r="S1080" i="26"/>
  <c r="S1144" i="26"/>
  <c r="S1198" i="26"/>
  <c r="S1248" i="26"/>
  <c r="S1303" i="26"/>
  <c r="S1350" i="26"/>
  <c r="S1390" i="26"/>
  <c r="S1430" i="26"/>
  <c r="S1471" i="26"/>
  <c r="S1515" i="26"/>
  <c r="S1555" i="26"/>
  <c r="S1595" i="26"/>
  <c r="S1631" i="26"/>
  <c r="S1662" i="26"/>
  <c r="S1689" i="26"/>
  <c r="S1714" i="26"/>
  <c r="S1739" i="26"/>
  <c r="S1764" i="26"/>
  <c r="S1803" i="26"/>
  <c r="S1828" i="26"/>
  <c r="S1854" i="26"/>
  <c r="S1881" i="26"/>
  <c r="S1906" i="26"/>
  <c r="S1931" i="26"/>
  <c r="S1956" i="26"/>
  <c r="S1982" i="26"/>
  <c r="S2009" i="26"/>
  <c r="S2034" i="26"/>
  <c r="S2059" i="26"/>
  <c r="S2084" i="26"/>
  <c r="S2110" i="26"/>
  <c r="S2132" i="26"/>
  <c r="S2156" i="26"/>
  <c r="S2172" i="26"/>
  <c r="S2188" i="26"/>
  <c r="S2204" i="26"/>
  <c r="S2220" i="26"/>
  <c r="S2236" i="26"/>
  <c r="S2252" i="26"/>
  <c r="S2268" i="26"/>
  <c r="S2284" i="26"/>
  <c r="S2300" i="26"/>
  <c r="S2316" i="26"/>
  <c r="S2332" i="26"/>
  <c r="S2348" i="26"/>
  <c r="S2364" i="26"/>
  <c r="S2380" i="26"/>
  <c r="S2396" i="26"/>
  <c r="S2412" i="26"/>
  <c r="S2428" i="26"/>
  <c r="S2444" i="26"/>
  <c r="S2460" i="26"/>
  <c r="S2476" i="26"/>
  <c r="S2492" i="26"/>
  <c r="S2516" i="26"/>
  <c r="S2532" i="26"/>
  <c r="S2548" i="26"/>
  <c r="S2564" i="26"/>
  <c r="S2580" i="26"/>
  <c r="S2596" i="26"/>
  <c r="S2612" i="26"/>
  <c r="S2628" i="26"/>
  <c r="S2652" i="26"/>
  <c r="S2668" i="26"/>
  <c r="S2684" i="26"/>
  <c r="S2700" i="26"/>
  <c r="S65" i="26"/>
  <c r="S175" i="26"/>
  <c r="S273" i="26"/>
  <c r="S359" i="26"/>
  <c r="S442" i="26"/>
  <c r="S529" i="26"/>
  <c r="S615" i="26"/>
  <c r="S698" i="26"/>
  <c r="S785" i="26"/>
  <c r="S871" i="26"/>
  <c r="S954" i="26"/>
  <c r="S1021" i="26"/>
  <c r="S1053" i="26"/>
  <c r="S1085" i="26"/>
  <c r="S1117" i="26"/>
  <c r="S1149" i="26"/>
  <c r="S1176" i="26"/>
  <c r="S1200" i="26"/>
  <c r="S1229" i="26"/>
  <c r="S1255" i="26"/>
  <c r="S1278" i="26"/>
  <c r="S1304" i="26"/>
  <c r="S1328" i="26"/>
  <c r="S1351" i="26"/>
  <c r="S1374" i="26"/>
  <c r="S1391" i="26"/>
  <c r="S1414" i="26"/>
  <c r="S1432" i="26"/>
  <c r="S1454" i="26"/>
  <c r="S1477" i="26"/>
  <c r="S1494" i="26"/>
  <c r="S1517" i="26"/>
  <c r="S1535" i="26"/>
  <c r="S1557" i="26"/>
  <c r="S1579" i="26"/>
  <c r="S1597" i="26"/>
  <c r="S1617" i="26"/>
  <c r="S1633" i="26"/>
  <c r="S1650" i="26"/>
  <c r="S1665" i="26"/>
  <c r="S1676" i="26"/>
  <c r="S1690" i="26"/>
  <c r="S1702" i="26"/>
  <c r="S1715" i="26"/>
  <c r="S1729" i="26"/>
  <c r="S1740" i="26"/>
  <c r="S1754" i="26"/>
  <c r="S1766" i="26"/>
  <c r="S1779" i="26"/>
  <c r="S1793" i="26"/>
  <c r="S1804" i="26"/>
  <c r="S1818" i="26"/>
  <c r="S1830" i="26"/>
  <c r="S1843" i="26"/>
  <c r="S1857" i="26"/>
  <c r="S1868" i="26"/>
  <c r="S1882" i="26"/>
  <c r="S1894" i="26"/>
  <c r="S1907" i="26"/>
  <c r="S1921" i="26"/>
  <c r="S1932" i="26"/>
  <c r="S1946" i="26"/>
  <c r="S1958" i="26"/>
  <c r="S1971" i="26"/>
  <c r="S1985" i="26"/>
  <c r="S1996" i="26"/>
  <c r="S2010" i="26"/>
  <c r="S2022" i="26"/>
  <c r="S2035" i="26"/>
  <c r="S2049" i="26"/>
  <c r="S2060" i="26"/>
  <c r="S2074" i="26"/>
  <c r="S2086" i="26"/>
  <c r="S2099" i="26"/>
  <c r="S2113" i="26"/>
  <c r="S2124" i="26"/>
  <c r="S2133" i="26"/>
  <c r="S2141" i="26"/>
  <c r="S2149" i="26"/>
  <c r="S2157" i="26"/>
  <c r="S2165" i="26"/>
  <c r="S2173" i="26"/>
  <c r="S2181" i="26"/>
  <c r="S2189" i="26"/>
  <c r="S2197" i="26"/>
  <c r="S2205" i="26"/>
  <c r="S2213" i="26"/>
  <c r="S2221" i="26"/>
  <c r="S2229" i="26"/>
  <c r="S2237" i="26"/>
  <c r="S2245" i="26"/>
  <c r="S2253" i="26"/>
  <c r="S2261" i="26"/>
  <c r="S2269" i="26"/>
  <c r="S2277" i="26"/>
  <c r="S2285" i="26"/>
  <c r="S2293" i="26"/>
  <c r="S2301" i="26"/>
  <c r="S2309" i="26"/>
  <c r="S2317" i="26"/>
  <c r="S2325" i="26"/>
  <c r="S2333" i="26"/>
  <c r="S2341" i="26"/>
  <c r="S2349" i="26"/>
  <c r="S2357" i="26"/>
  <c r="S2365" i="26"/>
  <c r="S2373" i="26"/>
  <c r="S2381" i="26"/>
  <c r="S2389" i="26"/>
  <c r="S2397" i="26"/>
  <c r="S2405" i="26"/>
  <c r="S2413" i="26"/>
  <c r="S2421" i="26"/>
  <c r="S2429" i="26"/>
  <c r="S2437" i="26"/>
  <c r="S2445" i="26"/>
  <c r="S2453" i="26"/>
  <c r="S2461" i="26"/>
  <c r="S2469" i="26"/>
  <c r="S2477" i="26"/>
  <c r="S2485" i="26"/>
  <c r="S2493" i="26"/>
  <c r="S2501" i="26"/>
  <c r="S2509" i="26"/>
  <c r="S2517" i="26"/>
  <c r="S2525" i="26"/>
  <c r="S2533" i="26"/>
  <c r="S2541" i="26"/>
  <c r="S2549" i="26"/>
  <c r="S2557" i="26"/>
  <c r="S2565" i="26"/>
  <c r="S2573" i="26"/>
  <c r="S2581" i="26"/>
  <c r="S2589" i="26"/>
  <c r="S2597" i="26"/>
  <c r="S2605" i="26"/>
  <c r="S2613" i="26"/>
  <c r="S2621" i="26"/>
  <c r="S2629" i="26"/>
  <c r="S2637" i="26"/>
  <c r="S2645" i="26"/>
  <c r="S2653" i="26"/>
  <c r="S2661" i="26"/>
  <c r="S2669" i="26"/>
  <c r="S2677" i="26"/>
  <c r="S2685" i="26"/>
  <c r="S2693" i="26"/>
  <c r="S2701" i="26"/>
  <c r="S215" i="26"/>
  <c r="S298" i="26"/>
  <c r="S471" i="26"/>
  <c r="S641" i="26"/>
  <c r="S810" i="26"/>
  <c r="S980" i="26"/>
  <c r="S1095" i="26"/>
  <c r="S1159" i="26"/>
  <c r="S1208" i="26"/>
  <c r="S1261" i="26"/>
  <c r="S1310" i="26"/>
  <c r="S1357" i="26"/>
  <c r="S1376" i="26"/>
  <c r="S1439" i="26"/>
  <c r="S1479" i="26"/>
  <c r="S1519" i="26"/>
  <c r="S1560" i="26"/>
  <c r="S1605" i="26"/>
  <c r="S1639" i="26"/>
  <c r="S1667" i="26"/>
  <c r="S1692" i="26"/>
  <c r="S1718" i="26"/>
  <c r="S1745" i="26"/>
  <c r="S1770" i="26"/>
  <c r="S1795" i="26"/>
  <c r="S1820" i="26"/>
  <c r="S1846" i="26"/>
  <c r="S1873" i="26"/>
  <c r="S1898" i="26"/>
  <c r="S1923" i="26"/>
  <c r="S1948" i="26"/>
  <c r="S1974" i="26"/>
  <c r="S2001" i="26"/>
  <c r="S2026" i="26"/>
  <c r="S2051" i="26"/>
  <c r="S2076" i="26"/>
  <c r="S2102" i="26"/>
  <c r="S2126" i="26"/>
  <c r="S2143" i="26"/>
  <c r="S2159" i="26"/>
  <c r="S2175" i="26"/>
  <c r="S2191" i="26"/>
  <c r="S2207" i="26"/>
  <c r="S2215" i="26"/>
  <c r="S2223" i="26"/>
  <c r="S2231" i="26"/>
  <c r="S2239" i="26"/>
  <c r="S2247" i="26"/>
  <c r="S2255" i="26"/>
  <c r="S2263" i="26"/>
  <c r="S2271" i="26"/>
  <c r="S2279" i="26"/>
  <c r="S2287" i="26"/>
  <c r="S2295" i="26"/>
  <c r="S2303" i="26"/>
  <c r="S2311" i="26"/>
  <c r="S2319" i="26"/>
  <c r="S2327" i="26"/>
  <c r="S2335" i="26"/>
  <c r="S2343" i="26"/>
  <c r="S2351" i="26"/>
  <c r="S2359" i="26"/>
  <c r="S2367" i="26"/>
  <c r="S2375" i="26"/>
  <c r="S2383" i="26"/>
  <c r="S2391" i="26"/>
  <c r="S2399" i="26"/>
  <c r="S2407" i="26"/>
  <c r="S2415" i="26"/>
  <c r="S2423" i="26"/>
  <c r="S2431" i="26"/>
  <c r="S2439" i="26"/>
  <c r="S2447" i="26"/>
  <c r="S2455" i="26"/>
  <c r="S2463" i="26"/>
  <c r="S2471" i="26"/>
  <c r="S2479" i="26"/>
  <c r="S2487" i="26"/>
  <c r="S2495" i="26"/>
  <c r="S2503" i="26"/>
  <c r="S2511" i="26"/>
  <c r="S2519" i="26"/>
  <c r="S2527" i="26"/>
  <c r="S2535" i="26"/>
  <c r="S2543" i="26"/>
  <c r="S2551" i="26"/>
  <c r="S2559" i="26"/>
  <c r="S2567" i="26"/>
  <c r="S2575" i="26"/>
  <c r="S2583" i="26"/>
  <c r="S2591" i="26"/>
  <c r="S2599" i="26"/>
  <c r="S2607" i="26"/>
  <c r="S2615" i="26"/>
  <c r="S2623" i="26"/>
  <c r="S2631" i="26"/>
  <c r="S2639" i="26"/>
  <c r="S2647" i="26"/>
  <c r="S2655" i="26"/>
  <c r="S2663" i="26"/>
  <c r="S2671" i="26"/>
  <c r="S2679" i="26"/>
  <c r="S2687" i="26"/>
  <c r="S2695" i="26"/>
  <c r="S303" i="26"/>
  <c r="S386" i="26"/>
  <c r="S473" i="26"/>
  <c r="S87" i="26"/>
  <c r="S194" i="26"/>
  <c r="S281" i="26"/>
  <c r="S367" i="26"/>
  <c r="S450" i="26"/>
  <c r="S537" i="26"/>
  <c r="S623" i="26"/>
  <c r="S706" i="26"/>
  <c r="S793" i="26"/>
  <c r="S879" i="26"/>
  <c r="S962" i="26"/>
  <c r="S1024" i="26"/>
  <c r="S1056" i="26"/>
  <c r="S1088" i="26"/>
  <c r="S1120" i="26"/>
  <c r="S1152" i="26"/>
  <c r="S1181" i="26"/>
  <c r="S1207" i="26"/>
  <c r="S1230" i="26"/>
  <c r="S1256" i="26"/>
  <c r="S1280" i="26"/>
  <c r="S1309" i="26"/>
  <c r="S1335" i="26"/>
  <c r="S1352" i="26"/>
  <c r="S1375" i="26"/>
  <c r="S1395" i="26"/>
  <c r="S1415" i="26"/>
  <c r="S1438" i="26"/>
  <c r="S1455" i="26"/>
  <c r="S1478" i="26"/>
  <c r="S1496" i="26"/>
  <c r="S1518" i="26"/>
  <c r="S1541" i="26"/>
  <c r="S1558" i="26"/>
  <c r="S1581" i="26"/>
  <c r="S1599" i="26"/>
  <c r="S1619" i="26"/>
  <c r="S1638" i="26"/>
  <c r="S1651" i="26"/>
  <c r="S1666" i="26"/>
  <c r="S1678" i="26"/>
  <c r="S1691" i="26"/>
  <c r="S1705" i="26"/>
  <c r="S1716" i="26"/>
  <c r="S1730" i="26"/>
  <c r="S1742" i="26"/>
  <c r="S1755" i="26"/>
  <c r="S1769" i="26"/>
  <c r="S1780" i="26"/>
  <c r="S1794" i="26"/>
  <c r="S1806" i="26"/>
  <c r="S1819" i="26"/>
  <c r="S1833" i="26"/>
  <c r="S1844" i="26"/>
  <c r="S1858" i="26"/>
  <c r="S1870" i="26"/>
  <c r="S1883" i="26"/>
  <c r="S1897" i="26"/>
  <c r="S1908" i="26"/>
  <c r="S1922" i="26"/>
  <c r="S1934" i="26"/>
  <c r="S1947" i="26"/>
  <c r="S1961" i="26"/>
  <c r="S1972" i="26"/>
  <c r="S1986" i="26"/>
  <c r="S1998" i="26"/>
  <c r="S2011" i="26"/>
  <c r="S2025" i="26"/>
  <c r="S2036" i="26"/>
  <c r="S2050" i="26"/>
  <c r="S2062" i="26"/>
  <c r="S2075" i="26"/>
  <c r="S2089" i="26"/>
  <c r="S2100" i="26"/>
  <c r="S2114" i="26"/>
  <c r="S2125" i="26"/>
  <c r="S2134" i="26"/>
  <c r="S2142" i="26"/>
  <c r="S2150" i="26"/>
  <c r="S2158" i="26"/>
  <c r="S2166" i="26"/>
  <c r="S2174" i="26"/>
  <c r="S2182" i="26"/>
  <c r="S2190" i="26"/>
  <c r="S2198" i="26"/>
  <c r="S2206" i="26"/>
  <c r="S2214" i="26"/>
  <c r="S2222" i="26"/>
  <c r="S2230" i="26"/>
  <c r="S2238" i="26"/>
  <c r="S2246" i="26"/>
  <c r="S2254" i="26"/>
  <c r="S2262" i="26"/>
  <c r="S2270" i="26"/>
  <c r="S2278" i="26"/>
  <c r="S2286" i="26"/>
  <c r="S2294" i="26"/>
  <c r="S2302" i="26"/>
  <c r="S2310" i="26"/>
  <c r="S2318" i="26"/>
  <c r="S2326" i="26"/>
  <c r="S2334" i="26"/>
  <c r="S2342" i="26"/>
  <c r="S2350" i="26"/>
  <c r="S2358" i="26"/>
  <c r="S2366" i="26"/>
  <c r="S2374" i="26"/>
  <c r="S2382" i="26"/>
  <c r="S2390" i="26"/>
  <c r="S2398" i="26"/>
  <c r="S2406" i="26"/>
  <c r="S2414" i="26"/>
  <c r="S2422" i="26"/>
  <c r="S2430" i="26"/>
  <c r="S2438" i="26"/>
  <c r="S2446" i="26"/>
  <c r="S2454" i="26"/>
  <c r="S2462" i="26"/>
  <c r="S2470" i="26"/>
  <c r="S2478" i="26"/>
  <c r="S2486" i="26"/>
  <c r="S2494" i="26"/>
  <c r="S2502" i="26"/>
  <c r="S2510" i="26"/>
  <c r="S2518" i="26"/>
  <c r="S2526" i="26"/>
  <c r="S2534" i="26"/>
  <c r="S2542" i="26"/>
  <c r="S2550" i="26"/>
  <c r="S2558" i="26"/>
  <c r="S2566" i="26"/>
  <c r="S2574" i="26"/>
  <c r="S2582" i="26"/>
  <c r="S2590" i="26"/>
  <c r="S2598" i="26"/>
  <c r="S2606" i="26"/>
  <c r="S2614" i="26"/>
  <c r="S2622" i="26"/>
  <c r="S2630" i="26"/>
  <c r="S2638" i="26"/>
  <c r="S2646" i="26"/>
  <c r="S2654" i="26"/>
  <c r="S2662" i="26"/>
  <c r="S2670" i="26"/>
  <c r="S2678" i="26"/>
  <c r="S2686" i="26"/>
  <c r="S2694" i="26"/>
  <c r="S2702" i="26"/>
  <c r="S106" i="26"/>
  <c r="S385" i="26"/>
  <c r="S554" i="26"/>
  <c r="S727" i="26"/>
  <c r="S897" i="26"/>
  <c r="S1031" i="26"/>
  <c r="S1063" i="26"/>
  <c r="S1127" i="26"/>
  <c r="S1182" i="26"/>
  <c r="S1232" i="26"/>
  <c r="S1287" i="26"/>
  <c r="S1336" i="26"/>
  <c r="S1399" i="26"/>
  <c r="S1416" i="26"/>
  <c r="S1459" i="26"/>
  <c r="S1502" i="26"/>
  <c r="S1542" i="26"/>
  <c r="S1582" i="26"/>
  <c r="S1621" i="26"/>
  <c r="S1654" i="26"/>
  <c r="S1681" i="26"/>
  <c r="S1706" i="26"/>
  <c r="S1731" i="26"/>
  <c r="S1756" i="26"/>
  <c r="S1782" i="26"/>
  <c r="S1809" i="26"/>
  <c r="S1834" i="26"/>
  <c r="S1859" i="26"/>
  <c r="S1884" i="26"/>
  <c r="S1910" i="26"/>
  <c r="S1937" i="26"/>
  <c r="S1962" i="26"/>
  <c r="S1987" i="26"/>
  <c r="S2012" i="26"/>
  <c r="S2038" i="26"/>
  <c r="S2065" i="26"/>
  <c r="S2090" i="26"/>
  <c r="S2115" i="26"/>
  <c r="S2135" i="26"/>
  <c r="S2151" i="26"/>
  <c r="S2167" i="26"/>
  <c r="S2183" i="26"/>
  <c r="S2199" i="26"/>
  <c r="S111" i="26"/>
  <c r="S570" i="26"/>
  <c r="S913" i="26"/>
  <c r="S1101" i="26"/>
  <c r="S1214" i="26"/>
  <c r="S1319" i="26"/>
  <c r="S1403" i="26"/>
  <c r="S1485" i="26"/>
  <c r="S1567" i="26"/>
  <c r="S1641" i="26"/>
  <c r="S1697" i="26"/>
  <c r="S1747" i="26"/>
  <c r="S1798" i="26"/>
  <c r="S1850" i="26"/>
  <c r="S1900" i="26"/>
  <c r="S1953" i="26"/>
  <c r="S2003" i="26"/>
  <c r="S2054" i="26"/>
  <c r="S2106" i="26"/>
  <c r="S2145" i="26"/>
  <c r="S2177" i="26"/>
  <c r="S2209" i="26"/>
  <c r="S2241" i="26"/>
  <c r="S2273" i="26"/>
  <c r="S2305" i="26"/>
  <c r="S2337" i="26"/>
  <c r="S2369" i="26"/>
  <c r="S2401" i="26"/>
  <c r="S2433" i="26"/>
  <c r="S2465" i="26"/>
  <c r="S2497" i="26"/>
  <c r="S2529" i="26"/>
  <c r="S2561" i="26"/>
  <c r="S2593" i="26"/>
  <c r="S2625" i="26"/>
  <c r="S2657" i="26"/>
  <c r="S2689" i="26"/>
  <c r="S127" i="26"/>
  <c r="S231" i="26"/>
  <c r="S729" i="26"/>
  <c r="S1032" i="26"/>
  <c r="S1160" i="26"/>
  <c r="S1262" i="26"/>
  <c r="S1360" i="26"/>
  <c r="S1440" i="26"/>
  <c r="S1523" i="26"/>
  <c r="S1606" i="26"/>
  <c r="S1668" i="26"/>
  <c r="S1721" i="26"/>
  <c r="S1771" i="26"/>
  <c r="S1822" i="26"/>
  <c r="S1874" i="26"/>
  <c r="S1924" i="26"/>
  <c r="S1977" i="26"/>
  <c r="S2027" i="26"/>
  <c r="S2078" i="26"/>
  <c r="S2128" i="26"/>
  <c r="S2160" i="26"/>
  <c r="S2192" i="26"/>
  <c r="S2224" i="26"/>
  <c r="S2256" i="26"/>
  <c r="S2288" i="26"/>
  <c r="S2320" i="26"/>
  <c r="S2352" i="26"/>
  <c r="S2384" i="26"/>
  <c r="S2416" i="26"/>
  <c r="S2448" i="26"/>
  <c r="S2480" i="26"/>
  <c r="S2512" i="26"/>
  <c r="S2544" i="26"/>
  <c r="S2576" i="26"/>
  <c r="S2608" i="26"/>
  <c r="S2640" i="26"/>
  <c r="S2672" i="26"/>
  <c r="S2584" i="26"/>
  <c r="S826" i="26"/>
  <c r="S1734" i="26"/>
  <c r="S1836" i="26"/>
  <c r="S1939" i="26"/>
  <c r="S2042" i="26"/>
  <c r="S2137" i="26"/>
  <c r="S2201" i="26"/>
  <c r="S2265" i="26"/>
  <c r="S2329" i="26"/>
  <c r="S2393" i="26"/>
  <c r="S2457" i="26"/>
  <c r="S2489" i="26"/>
  <c r="S2553" i="26"/>
  <c r="S2617" i="26"/>
  <c r="S2681" i="26"/>
  <c r="S657" i="26"/>
  <c r="S1133" i="26"/>
  <c r="S1341" i="26"/>
  <c r="S1504" i="26"/>
  <c r="S1658" i="26"/>
  <c r="S1761" i="26"/>
  <c r="S1862" i="26"/>
  <c r="S1964" i="26"/>
  <c r="S2067" i="26"/>
  <c r="S2153" i="26"/>
  <c r="S2217" i="26"/>
  <c r="S2281" i="26"/>
  <c r="S2345" i="26"/>
  <c r="S2409" i="26"/>
  <c r="S2473" i="26"/>
  <c r="S2537" i="26"/>
  <c r="S2601" i="26"/>
  <c r="S2665" i="26"/>
  <c r="S314" i="26"/>
  <c r="S743" i="26"/>
  <c r="S1037" i="26"/>
  <c r="S1165" i="26"/>
  <c r="S1264" i="26"/>
  <c r="S1363" i="26"/>
  <c r="S1443" i="26"/>
  <c r="S1527" i="26"/>
  <c r="S1607" i="26"/>
  <c r="S1670" i="26"/>
  <c r="S1722" i="26"/>
  <c r="S1772" i="26"/>
  <c r="S1825" i="26"/>
  <c r="S1875" i="26"/>
  <c r="S1926" i="26"/>
  <c r="S1978" i="26"/>
  <c r="S2028" i="26"/>
  <c r="S2081" i="26"/>
  <c r="S2129" i="26"/>
  <c r="S2161" i="26"/>
  <c r="S2193" i="26"/>
  <c r="S2225" i="26"/>
  <c r="S2257" i="26"/>
  <c r="S2289" i="26"/>
  <c r="S2321" i="26"/>
  <c r="S2353" i="26"/>
  <c r="S2385" i="26"/>
  <c r="S2417" i="26"/>
  <c r="S2449" i="26"/>
  <c r="S2481" i="26"/>
  <c r="S2513" i="26"/>
  <c r="S2545" i="26"/>
  <c r="S2577" i="26"/>
  <c r="S2609" i="26"/>
  <c r="S2641" i="26"/>
  <c r="S2673" i="26"/>
  <c r="S401" i="26"/>
  <c r="S815" i="26"/>
  <c r="S1064" i="26"/>
  <c r="S1184" i="26"/>
  <c r="S1288" i="26"/>
  <c r="S1379" i="26"/>
  <c r="S1463" i="26"/>
  <c r="S1543" i="26"/>
  <c r="S1623" i="26"/>
  <c r="S1682" i="26"/>
  <c r="S1732" i="26"/>
  <c r="S1785" i="26"/>
  <c r="S1835" i="26"/>
  <c r="S1886" i="26"/>
  <c r="S1938" i="26"/>
  <c r="S1988" i="26"/>
  <c r="S2041" i="26"/>
  <c r="S2091" i="26"/>
  <c r="S2136" i="26"/>
  <c r="S2168" i="26"/>
  <c r="S2200" i="26"/>
  <c r="S2232" i="26"/>
  <c r="S2264" i="26"/>
  <c r="S2296" i="26"/>
  <c r="S2328" i="26"/>
  <c r="S2360" i="26"/>
  <c r="S2392" i="26"/>
  <c r="S2424" i="26"/>
  <c r="S2456" i="26"/>
  <c r="S2488" i="26"/>
  <c r="S2520" i="26"/>
  <c r="S2552" i="26"/>
  <c r="S2616" i="26"/>
  <c r="S2648" i="26"/>
  <c r="S2680" i="26"/>
  <c r="S487" i="26"/>
  <c r="S1069" i="26"/>
  <c r="S1191" i="26"/>
  <c r="S1293" i="26"/>
  <c r="S1382" i="26"/>
  <c r="S1464" i="26"/>
  <c r="S1544" i="26"/>
  <c r="S1627" i="26"/>
  <c r="S1683" i="26"/>
  <c r="S1786" i="26"/>
  <c r="S1889" i="26"/>
  <c r="S1990" i="26"/>
  <c r="S2092" i="26"/>
  <c r="S2169" i="26"/>
  <c r="S2233" i="26"/>
  <c r="S2297" i="26"/>
  <c r="S2361" i="26"/>
  <c r="S2425" i="26"/>
  <c r="S2521" i="26"/>
  <c r="S2585" i="26"/>
  <c r="S2649" i="26"/>
  <c r="S993" i="26"/>
  <c r="S559" i="26"/>
  <c r="S898" i="26"/>
  <c r="S1096" i="26"/>
  <c r="S1213" i="26"/>
  <c r="S1312" i="26"/>
  <c r="S1400" i="26"/>
  <c r="S1480" i="26"/>
  <c r="S1566" i="26"/>
  <c r="S1640" i="26"/>
  <c r="S1694" i="26"/>
  <c r="S1746" i="26"/>
  <c r="S1796" i="26"/>
  <c r="S1849" i="26"/>
  <c r="S1899" i="26"/>
  <c r="S1950" i="26"/>
  <c r="S2002" i="26"/>
  <c r="S2052" i="26"/>
  <c r="S2105" i="26"/>
  <c r="S2144" i="26"/>
  <c r="S2176" i="26"/>
  <c r="S2208" i="26"/>
  <c r="S2240" i="26"/>
  <c r="S2272" i="26"/>
  <c r="S2304" i="26"/>
  <c r="S2336" i="26"/>
  <c r="S2368" i="26"/>
  <c r="S2400" i="26"/>
  <c r="S2432" i="26"/>
  <c r="S2464" i="26"/>
  <c r="S2496" i="26"/>
  <c r="S2528" i="26"/>
  <c r="S2560" i="26"/>
  <c r="S2592" i="26"/>
  <c r="S2624" i="26"/>
  <c r="S2656" i="26"/>
  <c r="S2688" i="26"/>
  <c r="S642" i="26"/>
  <c r="S983" i="26"/>
  <c r="S1128" i="26"/>
  <c r="S1239" i="26"/>
  <c r="S1339" i="26"/>
  <c r="S1421" i="26"/>
  <c r="S1503" i="26"/>
  <c r="S1583" i="26"/>
  <c r="S1657" i="26"/>
  <c r="S1707" i="26"/>
  <c r="S1758" i="26"/>
  <c r="S1810" i="26"/>
  <c r="S1860" i="26"/>
  <c r="S1913" i="26"/>
  <c r="S1963" i="26"/>
  <c r="S2014" i="26"/>
  <c r="S2066" i="26"/>
  <c r="S2116" i="26"/>
  <c r="S2152" i="26"/>
  <c r="S2184" i="26"/>
  <c r="S2216" i="26"/>
  <c r="S2248" i="26"/>
  <c r="S2280" i="26"/>
  <c r="S2312" i="26"/>
  <c r="S2344" i="26"/>
  <c r="S2376" i="26"/>
  <c r="S2408" i="26"/>
  <c r="S2440" i="26"/>
  <c r="S2472" i="26"/>
  <c r="S2504" i="26"/>
  <c r="S2536" i="26"/>
  <c r="S2568" i="26"/>
  <c r="S2600" i="26"/>
  <c r="S2632" i="26"/>
  <c r="S2664" i="26"/>
  <c r="S2696" i="26"/>
  <c r="S217" i="26"/>
  <c r="S1240" i="26"/>
  <c r="S1424" i="26"/>
  <c r="S1587" i="26"/>
  <c r="S1708" i="26"/>
  <c r="S1811" i="26"/>
  <c r="S1914" i="26"/>
  <c r="S2017" i="26"/>
  <c r="S2118" i="26"/>
  <c r="S2185" i="26"/>
  <c r="S2249" i="26"/>
  <c r="S2313" i="26"/>
  <c r="S2377" i="26"/>
  <c r="S2441" i="26"/>
  <c r="S2505" i="26"/>
  <c r="S2569" i="26"/>
  <c r="S2633" i="26"/>
  <c r="S2697" i="26"/>
  <c r="R11" i="26"/>
  <c r="R19" i="26"/>
  <c r="R27" i="26"/>
  <c r="R35" i="26"/>
  <c r="R43" i="26"/>
  <c r="R51" i="26"/>
  <c r="R59" i="26"/>
  <c r="R67" i="26"/>
  <c r="R75" i="26"/>
  <c r="R83" i="26"/>
  <c r="R91" i="26"/>
  <c r="R99" i="26"/>
  <c r="R107" i="26"/>
  <c r="R115" i="26"/>
  <c r="R123" i="26"/>
  <c r="R131" i="26"/>
  <c r="R139" i="26"/>
  <c r="R147" i="26"/>
  <c r="R155" i="26"/>
  <c r="R163" i="26"/>
  <c r="R171" i="26"/>
  <c r="R179" i="26"/>
  <c r="R187" i="26"/>
  <c r="R195" i="26"/>
  <c r="R203" i="26"/>
  <c r="R211" i="26"/>
  <c r="R219" i="26"/>
  <c r="R227" i="26"/>
  <c r="R235" i="26"/>
  <c r="R243" i="26"/>
  <c r="R251" i="26"/>
  <c r="R259" i="26"/>
  <c r="R267" i="26"/>
  <c r="R275" i="26"/>
  <c r="R283" i="26"/>
  <c r="R291" i="26"/>
  <c r="R299" i="26"/>
  <c r="R307" i="26"/>
  <c r="R315" i="26"/>
  <c r="R323" i="26"/>
  <c r="R331" i="26"/>
  <c r="R339" i="26"/>
  <c r="R347" i="26"/>
  <c r="R355" i="26"/>
  <c r="R363" i="26"/>
  <c r="R371" i="26"/>
  <c r="R379" i="26"/>
  <c r="R387" i="26"/>
  <c r="R395" i="26"/>
  <c r="R403" i="26"/>
  <c r="R411" i="26"/>
  <c r="R419" i="26"/>
  <c r="R427" i="26"/>
  <c r="R435" i="26"/>
  <c r="R443" i="26"/>
  <c r="R451" i="26"/>
  <c r="R459" i="26"/>
  <c r="R467" i="26"/>
  <c r="R475" i="26"/>
  <c r="R483" i="26"/>
  <c r="R491" i="26"/>
  <c r="R499" i="26"/>
  <c r="R507" i="26"/>
  <c r="R515" i="26"/>
  <c r="R523" i="26"/>
  <c r="R531" i="26"/>
  <c r="R539" i="26"/>
  <c r="R547" i="26"/>
  <c r="R555" i="26"/>
  <c r="R563" i="26"/>
  <c r="R571" i="26"/>
  <c r="R4" i="26"/>
  <c r="R5" i="26"/>
  <c r="R13" i="26"/>
  <c r="R21" i="26"/>
  <c r="R29" i="26"/>
  <c r="R37" i="26"/>
  <c r="R45" i="26"/>
  <c r="R53" i="26"/>
  <c r="R61" i="26"/>
  <c r="R69" i="26"/>
  <c r="R77" i="26"/>
  <c r="R85" i="26"/>
  <c r="R93" i="26"/>
  <c r="R101" i="26"/>
  <c r="R109" i="26"/>
  <c r="R117" i="26"/>
  <c r="R125" i="26"/>
  <c r="R133" i="26"/>
  <c r="R141" i="26"/>
  <c r="R149" i="26"/>
  <c r="R157" i="26"/>
  <c r="R165" i="26"/>
  <c r="R173" i="26"/>
  <c r="R181" i="26"/>
  <c r="R189" i="26"/>
  <c r="R197" i="26"/>
  <c r="R205" i="26"/>
  <c r="R213" i="26"/>
  <c r="R221" i="26"/>
  <c r="R229" i="26"/>
  <c r="R237" i="26"/>
  <c r="R245" i="26"/>
  <c r="R253" i="26"/>
  <c r="R261" i="26"/>
  <c r="R269" i="26"/>
  <c r="R277" i="26"/>
  <c r="R285" i="26"/>
  <c r="R293" i="26"/>
  <c r="R301" i="26"/>
  <c r="R309" i="26"/>
  <c r="R317" i="26"/>
  <c r="R325" i="26"/>
  <c r="R333" i="26"/>
  <c r="R341" i="26"/>
  <c r="R349" i="26"/>
  <c r="R357" i="26"/>
  <c r="R365" i="26"/>
  <c r="R373" i="26"/>
  <c r="R381" i="26"/>
  <c r="R389" i="26"/>
  <c r="R397" i="26"/>
  <c r="R405" i="26"/>
  <c r="R413" i="26"/>
  <c r="R421" i="26"/>
  <c r="R429" i="26"/>
  <c r="R437" i="26"/>
  <c r="R445" i="26"/>
  <c r="R453" i="26"/>
  <c r="R461" i="26"/>
  <c r="R469" i="26"/>
  <c r="R477" i="26"/>
  <c r="R485" i="26"/>
  <c r="R493" i="26"/>
  <c r="R501" i="26"/>
  <c r="R509" i="26"/>
  <c r="R517" i="26"/>
  <c r="R525" i="26"/>
  <c r="R533" i="26"/>
  <c r="R541" i="26"/>
  <c r="R6" i="26"/>
  <c r="R14" i="26"/>
  <c r="R22" i="26"/>
  <c r="R30" i="26"/>
  <c r="R38" i="26"/>
  <c r="R46" i="26"/>
  <c r="R54" i="26"/>
  <c r="R62" i="26"/>
  <c r="R70" i="26"/>
  <c r="R78" i="26"/>
  <c r="R86" i="26"/>
  <c r="R94" i="26"/>
  <c r="R102" i="26"/>
  <c r="R110" i="26"/>
  <c r="R118" i="26"/>
  <c r="R126" i="26"/>
  <c r="R134" i="26"/>
  <c r="R142" i="26"/>
  <c r="R150" i="26"/>
  <c r="R158" i="26"/>
  <c r="R166" i="26"/>
  <c r="R174" i="26"/>
  <c r="R182" i="26"/>
  <c r="R190" i="26"/>
  <c r="R198" i="26"/>
  <c r="R206" i="26"/>
  <c r="R214" i="26"/>
  <c r="R222" i="26"/>
  <c r="R230" i="26"/>
  <c r="R238" i="26"/>
  <c r="R246" i="26"/>
  <c r="R254" i="26"/>
  <c r="R262" i="26"/>
  <c r="R270" i="26"/>
  <c r="R278" i="26"/>
  <c r="R286" i="26"/>
  <c r="R294" i="26"/>
  <c r="R302" i="26"/>
  <c r="R310" i="26"/>
  <c r="R318" i="26"/>
  <c r="R326" i="26"/>
  <c r="R334" i="26"/>
  <c r="R342" i="26"/>
  <c r="R350" i="26"/>
  <c r="R358" i="26"/>
  <c r="R366" i="26"/>
  <c r="R374" i="26"/>
  <c r="R382" i="26"/>
  <c r="R390" i="26"/>
  <c r="R398" i="26"/>
  <c r="R406" i="26"/>
  <c r="R414" i="26"/>
  <c r="R422" i="26"/>
  <c r="R430" i="26"/>
  <c r="R438" i="26"/>
  <c r="R446" i="26"/>
  <c r="R454" i="26"/>
  <c r="R462" i="26"/>
  <c r="R470" i="26"/>
  <c r="R478" i="26"/>
  <c r="R486" i="26"/>
  <c r="R494" i="26"/>
  <c r="R502" i="26"/>
  <c r="R510" i="26"/>
  <c r="R518" i="26"/>
  <c r="R526" i="26"/>
  <c r="R534" i="26"/>
  <c r="R542" i="26"/>
  <c r="R550" i="26"/>
  <c r="R558" i="26"/>
  <c r="R566" i="26"/>
  <c r="R574" i="26"/>
  <c r="R582" i="26"/>
  <c r="R590" i="26"/>
  <c r="R598" i="26"/>
  <c r="R606" i="26"/>
  <c r="R614" i="26"/>
  <c r="R622" i="26"/>
  <c r="R630" i="26"/>
  <c r="R638" i="26"/>
  <c r="R646" i="26"/>
  <c r="R654" i="26"/>
  <c r="R662" i="26"/>
  <c r="R670" i="26"/>
  <c r="R678" i="26"/>
  <c r="R686" i="26"/>
  <c r="R694" i="26"/>
  <c r="R702" i="26"/>
  <c r="R710" i="26"/>
  <c r="R718" i="26"/>
  <c r="R726" i="26"/>
  <c r="R734" i="26"/>
  <c r="R742" i="26"/>
  <c r="R750" i="26"/>
  <c r="R758" i="26"/>
  <c r="R766" i="26"/>
  <c r="R774" i="26"/>
  <c r="R782" i="26"/>
  <c r="R790" i="26"/>
  <c r="R798" i="26"/>
  <c r="R806" i="26"/>
  <c r="R814" i="26"/>
  <c r="R822" i="26"/>
  <c r="R830" i="26"/>
  <c r="R838" i="26"/>
  <c r="R7" i="26"/>
  <c r="R15" i="26"/>
  <c r="R23" i="26"/>
  <c r="R31" i="26"/>
  <c r="R39" i="26"/>
  <c r="R47" i="26"/>
  <c r="R55" i="26"/>
  <c r="R63" i="26"/>
  <c r="R71" i="26"/>
  <c r="R79" i="26"/>
  <c r="R87" i="26"/>
  <c r="R95" i="26"/>
  <c r="R103" i="26"/>
  <c r="R111" i="26"/>
  <c r="R119" i="26"/>
  <c r="R127" i="26"/>
  <c r="R135" i="26"/>
  <c r="R143" i="26"/>
  <c r="R151" i="26"/>
  <c r="R159" i="26"/>
  <c r="R167" i="26"/>
  <c r="R175" i="26"/>
  <c r="R183" i="26"/>
  <c r="R191" i="26"/>
  <c r="R199" i="26"/>
  <c r="R207" i="26"/>
  <c r="R215" i="26"/>
  <c r="R223" i="26"/>
  <c r="R231" i="26"/>
  <c r="R239" i="26"/>
  <c r="R247" i="26"/>
  <c r="R255" i="26"/>
  <c r="R263" i="26"/>
  <c r="R271" i="26"/>
  <c r="R279" i="26"/>
  <c r="R287" i="26"/>
  <c r="R295" i="26"/>
  <c r="R303" i="26"/>
  <c r="R311" i="26"/>
  <c r="R319" i="26"/>
  <c r="R327" i="26"/>
  <c r="R335" i="26"/>
  <c r="R343" i="26"/>
  <c r="R351" i="26"/>
  <c r="R359" i="26"/>
  <c r="R367" i="26"/>
  <c r="R375" i="26"/>
  <c r="R383" i="26"/>
  <c r="R391" i="26"/>
  <c r="R399" i="26"/>
  <c r="R407" i="26"/>
  <c r="R415" i="26"/>
  <c r="R423" i="26"/>
  <c r="R431" i="26"/>
  <c r="R439" i="26"/>
  <c r="R447" i="26"/>
  <c r="R455" i="26"/>
  <c r="R463" i="26"/>
  <c r="R471" i="26"/>
  <c r="R479" i="26"/>
  <c r="R487" i="26"/>
  <c r="R495" i="26"/>
  <c r="R503" i="26"/>
  <c r="R511" i="26"/>
  <c r="R519" i="26"/>
  <c r="R527" i="26"/>
  <c r="R535" i="26"/>
  <c r="R543" i="26"/>
  <c r="R551" i="26"/>
  <c r="R559" i="26"/>
  <c r="R567" i="26"/>
  <c r="R575" i="26"/>
  <c r="R583" i="26"/>
  <c r="R591" i="26"/>
  <c r="R599" i="26"/>
  <c r="R607" i="26"/>
  <c r="R615" i="26"/>
  <c r="R623" i="26"/>
  <c r="R631" i="26"/>
  <c r="R639" i="26"/>
  <c r="R647" i="26"/>
  <c r="R655" i="26"/>
  <c r="R663" i="26"/>
  <c r="R671" i="26"/>
  <c r="R679" i="26"/>
  <c r="R687" i="26"/>
  <c r="R695" i="26"/>
  <c r="R703" i="26"/>
  <c r="R711" i="26"/>
  <c r="R719" i="26"/>
  <c r="R727" i="26"/>
  <c r="R735" i="26"/>
  <c r="R743" i="26"/>
  <c r="R751" i="26"/>
  <c r="R759" i="26"/>
  <c r="R767" i="26"/>
  <c r="R775" i="26"/>
  <c r="R783" i="26"/>
  <c r="R791" i="26"/>
  <c r="R799" i="26"/>
  <c r="R807" i="26"/>
  <c r="R815" i="26"/>
  <c r="R823" i="26"/>
  <c r="R831" i="26"/>
  <c r="R839" i="26"/>
  <c r="R847" i="26"/>
  <c r="R855" i="26"/>
  <c r="R863" i="26"/>
  <c r="R871" i="26"/>
  <c r="R879" i="26"/>
  <c r="R887" i="26"/>
  <c r="R895" i="26"/>
  <c r="R903" i="26"/>
  <c r="R911" i="26"/>
  <c r="R919" i="26"/>
  <c r="R927" i="26"/>
  <c r="R935" i="26"/>
  <c r="R943" i="26"/>
  <c r="R951" i="26"/>
  <c r="R959" i="26"/>
  <c r="R967" i="26"/>
  <c r="R975" i="26"/>
  <c r="R983" i="26"/>
  <c r="R991" i="26"/>
  <c r="R999" i="26"/>
  <c r="R1007" i="26"/>
  <c r="R1015" i="26"/>
  <c r="R8" i="26"/>
  <c r="R16" i="26"/>
  <c r="R24" i="26"/>
  <c r="R32" i="26"/>
  <c r="R40" i="26"/>
  <c r="R48" i="26"/>
  <c r="R56" i="26"/>
  <c r="R64" i="26"/>
  <c r="R72" i="26"/>
  <c r="R80" i="26"/>
  <c r="R88" i="26"/>
  <c r="R96" i="26"/>
  <c r="R104" i="26"/>
  <c r="R112" i="26"/>
  <c r="R120" i="26"/>
  <c r="R128" i="26"/>
  <c r="R136" i="26"/>
  <c r="R144" i="26"/>
  <c r="R152" i="26"/>
  <c r="R160" i="26"/>
  <c r="R168" i="26"/>
  <c r="R176" i="26"/>
  <c r="R184" i="26"/>
  <c r="R192" i="26"/>
  <c r="R200" i="26"/>
  <c r="R208" i="26"/>
  <c r="R216" i="26"/>
  <c r="R224" i="26"/>
  <c r="R232" i="26"/>
  <c r="R240" i="26"/>
  <c r="R248" i="26"/>
  <c r="R256" i="26"/>
  <c r="R264" i="26"/>
  <c r="R272" i="26"/>
  <c r="R280" i="26"/>
  <c r="R288" i="26"/>
  <c r="R296" i="26"/>
  <c r="R304" i="26"/>
  <c r="R312" i="26"/>
  <c r="R320" i="26"/>
  <c r="R328" i="26"/>
  <c r="R336" i="26"/>
  <c r="R344" i="26"/>
  <c r="R352" i="26"/>
  <c r="R360" i="26"/>
  <c r="R368" i="26"/>
  <c r="R376" i="26"/>
  <c r="R384" i="26"/>
  <c r="R392" i="26"/>
  <c r="R400" i="26"/>
  <c r="R408" i="26"/>
  <c r="R416" i="26"/>
  <c r="R424" i="26"/>
  <c r="R432" i="26"/>
  <c r="R440" i="26"/>
  <c r="R448" i="26"/>
  <c r="R456" i="26"/>
  <c r="R464" i="26"/>
  <c r="R472" i="26"/>
  <c r="R480" i="26"/>
  <c r="R488" i="26"/>
  <c r="R496" i="26"/>
  <c r="R504" i="26"/>
  <c r="R512" i="26"/>
  <c r="R520" i="26"/>
  <c r="R528" i="26"/>
  <c r="R536" i="26"/>
  <c r="R544" i="26"/>
  <c r="R552" i="26"/>
  <c r="R560" i="26"/>
  <c r="R568" i="26"/>
  <c r="R576" i="26"/>
  <c r="R584" i="26"/>
  <c r="R592" i="26"/>
  <c r="R600" i="26"/>
  <c r="R608" i="26"/>
  <c r="R616" i="26"/>
  <c r="R624" i="26"/>
  <c r="R632" i="26"/>
  <c r="R640" i="26"/>
  <c r="R648" i="26"/>
  <c r="R656" i="26"/>
  <c r="R9" i="26"/>
  <c r="R10" i="26"/>
  <c r="R12" i="26"/>
  <c r="R34" i="26"/>
  <c r="R57" i="26"/>
  <c r="R76" i="26"/>
  <c r="R98" i="26"/>
  <c r="R121" i="26"/>
  <c r="R140" i="26"/>
  <c r="R162" i="26"/>
  <c r="R185" i="26"/>
  <c r="R204" i="26"/>
  <c r="R226" i="26"/>
  <c r="R249" i="26"/>
  <c r="R268" i="26"/>
  <c r="R290" i="26"/>
  <c r="R313" i="26"/>
  <c r="R332" i="26"/>
  <c r="R354" i="26"/>
  <c r="R377" i="26"/>
  <c r="R396" i="26"/>
  <c r="R418" i="26"/>
  <c r="R441" i="26"/>
  <c r="R460" i="26"/>
  <c r="R482" i="26"/>
  <c r="R505" i="26"/>
  <c r="R524" i="26"/>
  <c r="R546" i="26"/>
  <c r="R562" i="26"/>
  <c r="R578" i="26"/>
  <c r="R589" i="26"/>
  <c r="R603" i="26"/>
  <c r="R617" i="26"/>
  <c r="R628" i="26"/>
  <c r="R642" i="26"/>
  <c r="R653" i="26"/>
  <c r="R666" i="26"/>
  <c r="R676" i="26"/>
  <c r="R688" i="26"/>
  <c r="R698" i="26"/>
  <c r="R708" i="26"/>
  <c r="R720" i="26"/>
  <c r="R730" i="26"/>
  <c r="R740" i="26"/>
  <c r="R752" i="26"/>
  <c r="R762" i="26"/>
  <c r="R772" i="26"/>
  <c r="R784" i="26"/>
  <c r="R794" i="26"/>
  <c r="R804" i="26"/>
  <c r="R816" i="26"/>
  <c r="R826" i="26"/>
  <c r="R836" i="26"/>
  <c r="R846" i="26"/>
  <c r="R856" i="26"/>
  <c r="R865" i="26"/>
  <c r="R874" i="26"/>
  <c r="R883" i="26"/>
  <c r="R892" i="26"/>
  <c r="R901" i="26"/>
  <c r="R910" i="26"/>
  <c r="R920" i="26"/>
  <c r="R929" i="26"/>
  <c r="R938" i="26"/>
  <c r="R947" i="26"/>
  <c r="R956" i="26"/>
  <c r="R965" i="26"/>
  <c r="R974" i="26"/>
  <c r="R984" i="26"/>
  <c r="R993" i="26"/>
  <c r="R1002" i="26"/>
  <c r="R1011" i="26"/>
  <c r="R1020" i="26"/>
  <c r="R1028" i="26"/>
  <c r="R1036" i="26"/>
  <c r="R1044" i="26"/>
  <c r="R1052" i="26"/>
  <c r="R1060" i="26"/>
  <c r="R1068" i="26"/>
  <c r="R1076" i="26"/>
  <c r="R1084" i="26"/>
  <c r="R1092" i="26"/>
  <c r="R1100" i="26"/>
  <c r="R1108" i="26"/>
  <c r="R1116" i="26"/>
  <c r="R1124" i="26"/>
  <c r="R1132" i="26"/>
  <c r="R1140" i="26"/>
  <c r="R1148" i="26"/>
  <c r="R1156" i="26"/>
  <c r="R1164" i="26"/>
  <c r="R1172" i="26"/>
  <c r="R1180" i="26"/>
  <c r="R1188" i="26"/>
  <c r="R1196" i="26"/>
  <c r="R1204" i="26"/>
  <c r="R1212" i="26"/>
  <c r="R1220" i="26"/>
  <c r="R1228" i="26"/>
  <c r="R1236" i="26"/>
  <c r="R1244" i="26"/>
  <c r="R1252" i="26"/>
  <c r="R1260" i="26"/>
  <c r="R1268" i="26"/>
  <c r="R1276" i="26"/>
  <c r="R1284" i="26"/>
  <c r="R1292" i="26"/>
  <c r="R1300" i="26"/>
  <c r="R1308" i="26"/>
  <c r="R1316" i="26"/>
  <c r="R1324" i="26"/>
  <c r="R1332" i="26"/>
  <c r="R1340" i="26"/>
  <c r="R1348" i="26"/>
  <c r="R1356" i="26"/>
  <c r="R1364" i="26"/>
  <c r="R1372" i="26"/>
  <c r="R1380" i="26"/>
  <c r="R17" i="26"/>
  <c r="R36" i="26"/>
  <c r="R58" i="26"/>
  <c r="R81" i="26"/>
  <c r="R100" i="26"/>
  <c r="R122" i="26"/>
  <c r="R145" i="26"/>
  <c r="R164" i="26"/>
  <c r="R186" i="26"/>
  <c r="R209" i="26"/>
  <c r="R228" i="26"/>
  <c r="R250" i="26"/>
  <c r="R273" i="26"/>
  <c r="R292" i="26"/>
  <c r="R314" i="26"/>
  <c r="R337" i="26"/>
  <c r="R356" i="26"/>
  <c r="R378" i="26"/>
  <c r="R401" i="26"/>
  <c r="R420" i="26"/>
  <c r="R442" i="26"/>
  <c r="R465" i="26"/>
  <c r="R484" i="26"/>
  <c r="R506" i="26"/>
  <c r="R529" i="26"/>
  <c r="R548" i="26"/>
  <c r="R564" i="26"/>
  <c r="R579" i="26"/>
  <c r="R593" i="26"/>
  <c r="R604" i="26"/>
  <c r="R618" i="26"/>
  <c r="R629" i="26"/>
  <c r="R643" i="26"/>
  <c r="R657" i="26"/>
  <c r="R667" i="26"/>
  <c r="R677" i="26"/>
  <c r="R689" i="26"/>
  <c r="R699" i="26"/>
  <c r="R709" i="26"/>
  <c r="R721" i="26"/>
  <c r="R731" i="26"/>
  <c r="R741" i="26"/>
  <c r="R753" i="26"/>
  <c r="R763" i="26"/>
  <c r="R773" i="26"/>
  <c r="R785" i="26"/>
  <c r="R795" i="26"/>
  <c r="R805" i="26"/>
  <c r="R817" i="26"/>
  <c r="R827" i="26"/>
  <c r="R837" i="26"/>
  <c r="R848" i="26"/>
  <c r="R857" i="26"/>
  <c r="R866" i="26"/>
  <c r="R875" i="26"/>
  <c r="R884" i="26"/>
  <c r="R893" i="26"/>
  <c r="R902" i="26"/>
  <c r="R912" i="26"/>
  <c r="R921" i="26"/>
  <c r="R930" i="26"/>
  <c r="R939" i="26"/>
  <c r="R948" i="26"/>
  <c r="R957" i="26"/>
  <c r="R966" i="26"/>
  <c r="R976" i="26"/>
  <c r="R985" i="26"/>
  <c r="R994" i="26"/>
  <c r="R1003" i="26"/>
  <c r="R1012" i="26"/>
  <c r="R1021" i="26"/>
  <c r="R1029" i="26"/>
  <c r="R1037" i="26"/>
  <c r="R1045" i="26"/>
  <c r="R1053" i="26"/>
  <c r="R1061" i="26"/>
  <c r="R1069" i="26"/>
  <c r="R1077" i="26"/>
  <c r="R1085" i="26"/>
  <c r="R1093" i="26"/>
  <c r="R1101" i="26"/>
  <c r="R1109" i="26"/>
  <c r="R1117" i="26"/>
  <c r="R1125" i="26"/>
  <c r="R1133" i="26"/>
  <c r="R1141" i="26"/>
  <c r="R1149" i="26"/>
  <c r="R1157" i="26"/>
  <c r="R1165" i="26"/>
  <c r="R1173" i="26"/>
  <c r="R1181" i="26"/>
  <c r="R1189" i="26"/>
  <c r="R1197" i="26"/>
  <c r="R1205" i="26"/>
  <c r="R1213" i="26"/>
  <c r="R1221" i="26"/>
  <c r="R1229" i="26"/>
  <c r="R1237" i="26"/>
  <c r="R1245" i="26"/>
  <c r="R1253" i="26"/>
  <c r="R1261" i="26"/>
  <c r="R1269" i="26"/>
  <c r="R1277" i="26"/>
  <c r="R1285" i="26"/>
  <c r="R1293" i="26"/>
  <c r="R1301" i="26"/>
  <c r="R1309" i="26"/>
  <c r="R1317" i="26"/>
  <c r="R1325" i="26"/>
  <c r="R1333" i="26"/>
  <c r="R1341" i="26"/>
  <c r="R1349" i="26"/>
  <c r="R1357" i="26"/>
  <c r="R1365" i="26"/>
  <c r="R1373" i="26"/>
  <c r="R1381" i="26"/>
  <c r="R1389" i="26"/>
  <c r="R1397" i="26"/>
  <c r="R1405" i="26"/>
  <c r="R1413" i="26"/>
  <c r="R1421" i="26"/>
  <c r="R1429" i="26"/>
  <c r="R1437" i="26"/>
  <c r="R1445" i="26"/>
  <c r="R1453" i="26"/>
  <c r="R1461" i="26"/>
  <c r="R1469" i="26"/>
  <c r="R18" i="26"/>
  <c r="R41" i="26"/>
  <c r="R60" i="26"/>
  <c r="R82" i="26"/>
  <c r="R105" i="26"/>
  <c r="R124" i="26"/>
  <c r="R146" i="26"/>
  <c r="R169" i="26"/>
  <c r="R188" i="26"/>
  <c r="R210" i="26"/>
  <c r="R233" i="26"/>
  <c r="R252" i="26"/>
  <c r="R274" i="26"/>
  <c r="R297" i="26"/>
  <c r="R316" i="26"/>
  <c r="R338" i="26"/>
  <c r="R361" i="26"/>
  <c r="R380" i="26"/>
  <c r="R402" i="26"/>
  <c r="R425" i="26"/>
  <c r="R444" i="26"/>
  <c r="R466" i="26"/>
  <c r="R489" i="26"/>
  <c r="R508" i="26"/>
  <c r="R530" i="26"/>
  <c r="R549" i="26"/>
  <c r="R565" i="26"/>
  <c r="R580" i="26"/>
  <c r="R594" i="26"/>
  <c r="R605" i="26"/>
  <c r="R619" i="26"/>
  <c r="R633" i="26"/>
  <c r="R644" i="26"/>
  <c r="R658" i="26"/>
  <c r="R668" i="26"/>
  <c r="R680" i="26"/>
  <c r="R690" i="26"/>
  <c r="R700" i="26"/>
  <c r="R712" i="26"/>
  <c r="R722" i="26"/>
  <c r="R732" i="26"/>
  <c r="R744" i="26"/>
  <c r="R754" i="26"/>
  <c r="R764" i="26"/>
  <c r="R776" i="26"/>
  <c r="R786" i="26"/>
  <c r="R796" i="26"/>
  <c r="R808" i="26"/>
  <c r="R818" i="26"/>
  <c r="R828" i="26"/>
  <c r="R840" i="26"/>
  <c r="R849" i="26"/>
  <c r="R858" i="26"/>
  <c r="R867" i="26"/>
  <c r="R876" i="26"/>
  <c r="R885" i="26"/>
  <c r="R894" i="26"/>
  <c r="R904" i="26"/>
  <c r="R913" i="26"/>
  <c r="R922" i="26"/>
  <c r="R931" i="26"/>
  <c r="R940" i="26"/>
  <c r="R949" i="26"/>
  <c r="R958" i="26"/>
  <c r="R968" i="26"/>
  <c r="R977" i="26"/>
  <c r="R986" i="26"/>
  <c r="R995" i="26"/>
  <c r="R1004" i="26"/>
  <c r="R1013" i="26"/>
  <c r="R1022" i="26"/>
  <c r="R1030" i="26"/>
  <c r="R1038" i="26"/>
  <c r="R1046" i="26"/>
  <c r="R1054" i="26"/>
  <c r="R1062" i="26"/>
  <c r="R1070" i="26"/>
  <c r="R1078" i="26"/>
  <c r="R1086" i="26"/>
  <c r="R1094" i="26"/>
  <c r="R1102" i="26"/>
  <c r="R1110" i="26"/>
  <c r="R1118" i="26"/>
  <c r="R1126" i="26"/>
  <c r="R1134" i="26"/>
  <c r="R1142" i="26"/>
  <c r="R1150" i="26"/>
  <c r="R1158" i="26"/>
  <c r="R1166" i="26"/>
  <c r="R1174" i="26"/>
  <c r="R1182" i="26"/>
  <c r="R1190" i="26"/>
  <c r="R1198" i="26"/>
  <c r="R1206" i="26"/>
  <c r="R1214" i="26"/>
  <c r="R1222" i="26"/>
  <c r="R1230" i="26"/>
  <c r="R1238" i="26"/>
  <c r="R1246" i="26"/>
  <c r="R1254" i="26"/>
  <c r="R1262" i="26"/>
  <c r="R1270" i="26"/>
  <c r="R1278" i="26"/>
  <c r="R1286" i="26"/>
  <c r="R1294" i="26"/>
  <c r="R1302" i="26"/>
  <c r="R1310" i="26"/>
  <c r="R1318" i="26"/>
  <c r="R1326" i="26"/>
  <c r="R1334" i="26"/>
  <c r="R1342" i="26"/>
  <c r="R1350" i="26"/>
  <c r="R1358" i="26"/>
  <c r="R1366" i="26"/>
  <c r="R1374" i="26"/>
  <c r="R1382" i="26"/>
  <c r="R1390" i="26"/>
  <c r="R1398" i="26"/>
  <c r="R1406" i="26"/>
  <c r="R1414" i="26"/>
  <c r="R1422" i="26"/>
  <c r="R1430" i="26"/>
  <c r="R1438" i="26"/>
  <c r="R1446" i="26"/>
  <c r="R1454" i="26"/>
  <c r="R26" i="26"/>
  <c r="R49" i="26"/>
  <c r="R68" i="26"/>
  <c r="R90" i="26"/>
  <c r="R113" i="26"/>
  <c r="R132" i="26"/>
  <c r="R154" i="26"/>
  <c r="R177" i="26"/>
  <c r="R196" i="26"/>
  <c r="R218" i="26"/>
  <c r="R241" i="26"/>
  <c r="R260" i="26"/>
  <c r="R282" i="26"/>
  <c r="R305" i="26"/>
  <c r="R324" i="26"/>
  <c r="R346" i="26"/>
  <c r="R369" i="26"/>
  <c r="R388" i="26"/>
  <c r="R410" i="26"/>
  <c r="R433" i="26"/>
  <c r="R452" i="26"/>
  <c r="R474" i="26"/>
  <c r="R497" i="26"/>
  <c r="R516" i="26"/>
  <c r="R538" i="26"/>
  <c r="R556" i="26"/>
  <c r="R572" i="26"/>
  <c r="R586" i="26"/>
  <c r="R597" i="26"/>
  <c r="R611" i="26"/>
  <c r="R625" i="26"/>
  <c r="R636" i="26"/>
  <c r="R650" i="26"/>
  <c r="R661" i="26"/>
  <c r="R673" i="26"/>
  <c r="R683" i="26"/>
  <c r="R693" i="26"/>
  <c r="R705" i="26"/>
  <c r="R715" i="26"/>
  <c r="R725" i="26"/>
  <c r="R737" i="26"/>
  <c r="R747" i="26"/>
  <c r="R757" i="26"/>
  <c r="R769" i="26"/>
  <c r="R779" i="26"/>
  <c r="R789" i="26"/>
  <c r="R801" i="26"/>
  <c r="R811" i="26"/>
  <c r="R821" i="26"/>
  <c r="R833" i="26"/>
  <c r="R843" i="26"/>
  <c r="R852" i="26"/>
  <c r="R861" i="26"/>
  <c r="R870" i="26"/>
  <c r="R880" i="26"/>
  <c r="R889" i="26"/>
  <c r="R898" i="26"/>
  <c r="R907" i="26"/>
  <c r="R916" i="26"/>
  <c r="R925" i="26"/>
  <c r="R934" i="26"/>
  <c r="R944" i="26"/>
  <c r="R953" i="26"/>
  <c r="R962" i="26"/>
  <c r="R971" i="26"/>
  <c r="R980" i="26"/>
  <c r="R989" i="26"/>
  <c r="R998" i="26"/>
  <c r="R1008" i="26"/>
  <c r="R1017" i="26"/>
  <c r="R1025" i="26"/>
  <c r="R1033" i="26"/>
  <c r="R1041" i="26"/>
  <c r="R1049" i="26"/>
  <c r="R1057" i="26"/>
  <c r="R1065" i="26"/>
  <c r="R1073" i="26"/>
  <c r="R1081" i="26"/>
  <c r="R1089" i="26"/>
  <c r="R1097" i="26"/>
  <c r="R1105" i="26"/>
  <c r="R1113" i="26"/>
  <c r="R1121" i="26"/>
  <c r="R1129" i="26"/>
  <c r="R1137" i="26"/>
  <c r="R1145" i="26"/>
  <c r="R1153" i="26"/>
  <c r="R1161" i="26"/>
  <c r="R1169" i="26"/>
  <c r="R1177" i="26"/>
  <c r="R1185" i="26"/>
  <c r="R1193" i="26"/>
  <c r="R1201" i="26"/>
  <c r="R1209" i="26"/>
  <c r="R1217" i="26"/>
  <c r="R1225" i="26"/>
  <c r="R1233" i="26"/>
  <c r="R1241" i="26"/>
  <c r="R1249" i="26"/>
  <c r="R1257" i="26"/>
  <c r="R1265" i="26"/>
  <c r="R1273" i="26"/>
  <c r="R1281" i="26"/>
  <c r="R1289" i="26"/>
  <c r="R1297" i="26"/>
  <c r="R1305" i="26"/>
  <c r="R1313" i="26"/>
  <c r="R1321" i="26"/>
  <c r="R1329" i="26"/>
  <c r="R1337" i="26"/>
  <c r="R1345" i="26"/>
  <c r="R1353" i="26"/>
  <c r="R1361" i="26"/>
  <c r="R1369" i="26"/>
  <c r="R1377" i="26"/>
  <c r="R1385" i="26"/>
  <c r="R1393" i="26"/>
  <c r="R1401" i="26"/>
  <c r="R1409" i="26"/>
  <c r="R1417" i="26"/>
  <c r="R1425" i="26"/>
  <c r="R1433" i="26"/>
  <c r="R20" i="26"/>
  <c r="R65" i="26"/>
  <c r="R106" i="26"/>
  <c r="R148" i="26"/>
  <c r="R193" i="26"/>
  <c r="R234" i="26"/>
  <c r="R276" i="26"/>
  <c r="R321" i="26"/>
  <c r="R362" i="26"/>
  <c r="R404" i="26"/>
  <c r="R449" i="26"/>
  <c r="R490" i="26"/>
  <c r="R532" i="26"/>
  <c r="R569" i="26"/>
  <c r="R595" i="26"/>
  <c r="R620" i="26"/>
  <c r="R645" i="26"/>
  <c r="R669" i="26"/>
  <c r="R691" i="26"/>
  <c r="R713" i="26"/>
  <c r="R733" i="26"/>
  <c r="R755" i="26"/>
  <c r="R777" i="26"/>
  <c r="R797" i="26"/>
  <c r="R819" i="26"/>
  <c r="R841" i="26"/>
  <c r="R859" i="26"/>
  <c r="R877" i="26"/>
  <c r="R896" i="26"/>
  <c r="R914" i="26"/>
  <c r="R932" i="26"/>
  <c r="R950" i="26"/>
  <c r="R969" i="26"/>
  <c r="R987" i="26"/>
  <c r="R1005" i="26"/>
  <c r="R1023" i="26"/>
  <c r="R1039" i="26"/>
  <c r="R1055" i="26"/>
  <c r="R1071" i="26"/>
  <c r="R1087" i="26"/>
  <c r="R1103" i="26"/>
  <c r="R1119" i="26"/>
  <c r="R1135" i="26"/>
  <c r="R1151" i="26"/>
  <c r="R1167" i="26"/>
  <c r="R1183" i="26"/>
  <c r="R1199" i="26"/>
  <c r="R1215" i="26"/>
  <c r="R1231" i="26"/>
  <c r="R1247" i="26"/>
  <c r="R1263" i="26"/>
  <c r="R1279" i="26"/>
  <c r="R1295" i="26"/>
  <c r="R1311" i="26"/>
  <c r="R1327" i="26"/>
  <c r="R1343" i="26"/>
  <c r="R1359" i="26"/>
  <c r="R1375" i="26"/>
  <c r="R1388" i="26"/>
  <c r="R1402" i="26"/>
  <c r="R1415" i="26"/>
  <c r="R1427" i="26"/>
  <c r="R1440" i="26"/>
  <c r="R1450" i="26"/>
  <c r="R1460" i="26"/>
  <c r="R1470" i="26"/>
  <c r="R1478" i="26"/>
  <c r="R1486" i="26"/>
  <c r="R1494" i="26"/>
  <c r="R1502" i="26"/>
  <c r="R1510" i="26"/>
  <c r="R1518" i="26"/>
  <c r="R1526" i="26"/>
  <c r="R1534" i="26"/>
  <c r="R1542" i="26"/>
  <c r="R1550" i="26"/>
  <c r="R1558" i="26"/>
  <c r="R1566" i="26"/>
  <c r="R1574" i="26"/>
  <c r="R1582" i="26"/>
  <c r="R1590" i="26"/>
  <c r="R1598" i="26"/>
  <c r="R1606" i="26"/>
  <c r="R1614" i="26"/>
  <c r="R1622" i="26"/>
  <c r="R1630" i="26"/>
  <c r="R1638" i="26"/>
  <c r="R1646" i="26"/>
  <c r="R1654" i="26"/>
  <c r="R1662" i="26"/>
  <c r="R1670" i="26"/>
  <c r="R1678" i="26"/>
  <c r="R1686" i="26"/>
  <c r="R1694" i="26"/>
  <c r="R1702" i="26"/>
  <c r="R1710" i="26"/>
  <c r="R1718" i="26"/>
  <c r="R1726" i="26"/>
  <c r="R1734" i="26"/>
  <c r="R1742" i="26"/>
  <c r="R1750" i="26"/>
  <c r="R1758" i="26"/>
  <c r="R1766" i="26"/>
  <c r="R1774" i="26"/>
  <c r="R1782" i="26"/>
  <c r="R1790" i="26"/>
  <c r="R1798" i="26"/>
  <c r="R1806" i="26"/>
  <c r="R1814" i="26"/>
  <c r="R1822" i="26"/>
  <c r="R1830" i="26"/>
  <c r="R1838" i="26"/>
  <c r="R1846" i="26"/>
  <c r="R1854" i="26"/>
  <c r="R1862" i="26"/>
  <c r="R1870" i="26"/>
  <c r="R1878" i="26"/>
  <c r="R1886" i="26"/>
  <c r="R1894" i="26"/>
  <c r="R1902" i="26"/>
  <c r="R1910" i="26"/>
  <c r="R1918" i="26"/>
  <c r="R1926" i="26"/>
  <c r="R1934" i="26"/>
  <c r="R1942" i="26"/>
  <c r="R1950" i="26"/>
  <c r="R1958" i="26"/>
  <c r="R25" i="26"/>
  <c r="R66" i="26"/>
  <c r="R108" i="26"/>
  <c r="R153" i="26"/>
  <c r="R194" i="26"/>
  <c r="R236" i="26"/>
  <c r="R281" i="26"/>
  <c r="R322" i="26"/>
  <c r="R364" i="26"/>
  <c r="R409" i="26"/>
  <c r="R450" i="26"/>
  <c r="R492" i="26"/>
  <c r="R537" i="26"/>
  <c r="R570" i="26"/>
  <c r="R596" i="26"/>
  <c r="R621" i="26"/>
  <c r="R649" i="26"/>
  <c r="R672" i="26"/>
  <c r="R692" i="26"/>
  <c r="R714" i="26"/>
  <c r="R736" i="26"/>
  <c r="R756" i="26"/>
  <c r="R778" i="26"/>
  <c r="R800" i="26"/>
  <c r="R820" i="26"/>
  <c r="R842" i="26"/>
  <c r="R860" i="26"/>
  <c r="R878" i="26"/>
  <c r="R897" i="26"/>
  <c r="R915" i="26"/>
  <c r="R933" i="26"/>
  <c r="R952" i="26"/>
  <c r="R970" i="26"/>
  <c r="R988" i="26"/>
  <c r="R1006" i="26"/>
  <c r="R1024" i="26"/>
  <c r="R1040" i="26"/>
  <c r="R1056" i="26"/>
  <c r="R1072" i="26"/>
  <c r="R1088" i="26"/>
  <c r="R1104" i="26"/>
  <c r="R1120" i="26"/>
  <c r="R1136" i="26"/>
  <c r="R1152" i="26"/>
  <c r="R1168" i="26"/>
  <c r="R1184" i="26"/>
  <c r="R1200" i="26"/>
  <c r="R1216" i="26"/>
  <c r="R1232" i="26"/>
  <c r="R1248" i="26"/>
  <c r="R1264" i="26"/>
  <c r="R1280" i="26"/>
  <c r="R1296" i="26"/>
  <c r="R1312" i="26"/>
  <c r="R1328" i="26"/>
  <c r="R1344" i="26"/>
  <c r="R1360" i="26"/>
  <c r="R1376" i="26"/>
  <c r="R1391" i="26"/>
  <c r="R1403" i="26"/>
  <c r="R1416" i="26"/>
  <c r="R1428" i="26"/>
  <c r="R1441" i="26"/>
  <c r="R1451" i="26"/>
  <c r="R1462" i="26"/>
  <c r="R1471" i="26"/>
  <c r="R1479" i="26"/>
  <c r="R1487" i="26"/>
  <c r="R1495" i="26"/>
  <c r="R1503" i="26"/>
  <c r="R1511" i="26"/>
  <c r="R1519" i="26"/>
  <c r="R1527" i="26"/>
  <c r="R1535" i="26"/>
  <c r="R1543" i="26"/>
  <c r="R1551" i="26"/>
  <c r="R1559" i="26"/>
  <c r="R1567" i="26"/>
  <c r="R1575" i="26"/>
  <c r="R1583" i="26"/>
  <c r="R1591" i="26"/>
  <c r="R1599" i="26"/>
  <c r="R1607" i="26"/>
  <c r="R1615" i="26"/>
  <c r="R1623" i="26"/>
  <c r="R1631" i="26"/>
  <c r="R1639" i="26"/>
  <c r="R1647" i="26"/>
  <c r="R1655" i="26"/>
  <c r="R1663" i="26"/>
  <c r="R1671" i="26"/>
  <c r="R1679" i="26"/>
  <c r="R1687" i="26"/>
  <c r="R1695" i="26"/>
  <c r="R1703" i="26"/>
  <c r="R1711" i="26"/>
  <c r="R1719" i="26"/>
  <c r="R1727" i="26"/>
  <c r="R1735" i="26"/>
  <c r="R1743" i="26"/>
  <c r="R1751" i="26"/>
  <c r="R1759" i="26"/>
  <c r="R1767" i="26"/>
  <c r="R1775" i="26"/>
  <c r="R1783" i="26"/>
  <c r="R1791" i="26"/>
  <c r="R1799" i="26"/>
  <c r="R1807" i="26"/>
  <c r="R1815" i="26"/>
  <c r="R28" i="26"/>
  <c r="R73" i="26"/>
  <c r="R114" i="26"/>
  <c r="R156" i="26"/>
  <c r="R201" i="26"/>
  <c r="R242" i="26"/>
  <c r="R284" i="26"/>
  <c r="R329" i="26"/>
  <c r="R370" i="26"/>
  <c r="R412" i="26"/>
  <c r="R457" i="26"/>
  <c r="R498" i="26"/>
  <c r="R540" i="26"/>
  <c r="R573" i="26"/>
  <c r="R601" i="26"/>
  <c r="R626" i="26"/>
  <c r="R651" i="26"/>
  <c r="R674" i="26"/>
  <c r="R696" i="26"/>
  <c r="R716" i="26"/>
  <c r="R738" i="26"/>
  <c r="R760" i="26"/>
  <c r="R780" i="26"/>
  <c r="R802" i="26"/>
  <c r="R824" i="26"/>
  <c r="R844" i="26"/>
  <c r="R33" i="26"/>
  <c r="R74" i="26"/>
  <c r="R116" i="26"/>
  <c r="R161" i="26"/>
  <c r="R202" i="26"/>
  <c r="R244" i="26"/>
  <c r="R289" i="26"/>
  <c r="R330" i="26"/>
  <c r="R372" i="26"/>
  <c r="R417" i="26"/>
  <c r="R458" i="26"/>
  <c r="R500" i="26"/>
  <c r="R545" i="26"/>
  <c r="R577" i="26"/>
  <c r="R602" i="26"/>
  <c r="R627" i="26"/>
  <c r="R652" i="26"/>
  <c r="R675" i="26"/>
  <c r="R697" i="26"/>
  <c r="R717" i="26"/>
  <c r="R739" i="26"/>
  <c r="R761" i="26"/>
  <c r="R781" i="26"/>
  <c r="R803" i="26"/>
  <c r="R825" i="26"/>
  <c r="R845" i="26"/>
  <c r="R864" i="26"/>
  <c r="R882" i="26"/>
  <c r="R900" i="26"/>
  <c r="R918" i="26"/>
  <c r="R937" i="26"/>
  <c r="R955" i="26"/>
  <c r="R973" i="26"/>
  <c r="R992" i="26"/>
  <c r="R1010" i="26"/>
  <c r="R1027" i="26"/>
  <c r="R1043" i="26"/>
  <c r="R1059" i="26"/>
  <c r="R1075" i="26"/>
  <c r="R1091" i="26"/>
  <c r="R1107" i="26"/>
  <c r="R1123" i="26"/>
  <c r="R1139" i="26"/>
  <c r="R1155" i="26"/>
  <c r="R1171" i="26"/>
  <c r="R1187" i="26"/>
  <c r="R1203" i="26"/>
  <c r="R1219" i="26"/>
  <c r="R1235" i="26"/>
  <c r="R1251" i="26"/>
  <c r="R1267" i="26"/>
  <c r="R1283" i="26"/>
  <c r="R1299" i="26"/>
  <c r="R1315" i="26"/>
  <c r="R1331" i="26"/>
  <c r="R1347" i="26"/>
  <c r="R1363" i="26"/>
  <c r="R1379" i="26"/>
  <c r="R1394" i="26"/>
  <c r="R1407" i="26"/>
  <c r="R1419" i="26"/>
  <c r="R1432" i="26"/>
  <c r="R1443" i="26"/>
  <c r="R42" i="26"/>
  <c r="R84" i="26"/>
  <c r="R129" i="26"/>
  <c r="R170" i="26"/>
  <c r="R212" i="26"/>
  <c r="R257" i="26"/>
  <c r="R298" i="26"/>
  <c r="R340" i="26"/>
  <c r="R385" i="26"/>
  <c r="R426" i="26"/>
  <c r="R468" i="26"/>
  <c r="R513" i="26"/>
  <c r="R553" i="26"/>
  <c r="R581" i="26"/>
  <c r="R609" i="26"/>
  <c r="R634" i="26"/>
  <c r="R659" i="26"/>
  <c r="R681" i="26"/>
  <c r="R701" i="26"/>
  <c r="R723" i="26"/>
  <c r="R745" i="26"/>
  <c r="R765" i="26"/>
  <c r="R787" i="26"/>
  <c r="R809" i="26"/>
  <c r="R829" i="26"/>
  <c r="R850" i="26"/>
  <c r="R868" i="26"/>
  <c r="R886" i="26"/>
  <c r="R905" i="26"/>
  <c r="R923" i="26"/>
  <c r="R941" i="26"/>
  <c r="R960" i="26"/>
  <c r="R978" i="26"/>
  <c r="R996" i="26"/>
  <c r="R1014" i="26"/>
  <c r="R1031" i="26"/>
  <c r="R1047" i="26"/>
  <c r="R1063" i="26"/>
  <c r="R1079" i="26"/>
  <c r="R1095" i="26"/>
  <c r="R1111" i="26"/>
  <c r="R1127" i="26"/>
  <c r="R1143" i="26"/>
  <c r="R1159" i="26"/>
  <c r="R1175" i="26"/>
  <c r="R44" i="26"/>
  <c r="R138" i="26"/>
  <c r="R265" i="26"/>
  <c r="R386" i="26"/>
  <c r="R481" i="26"/>
  <c r="R587" i="26"/>
  <c r="R660" i="26"/>
  <c r="R707" i="26"/>
  <c r="R770" i="26"/>
  <c r="R832" i="26"/>
  <c r="R872" i="26"/>
  <c r="R908" i="26"/>
  <c r="R945" i="26"/>
  <c r="R981" i="26"/>
  <c r="R1018" i="26"/>
  <c r="R1050" i="26"/>
  <c r="R1082" i="26"/>
  <c r="R1114" i="26"/>
  <c r="R1146" i="26"/>
  <c r="R1178" i="26"/>
  <c r="R1207" i="26"/>
  <c r="R1227" i="26"/>
  <c r="R1256" i="26"/>
  <c r="R1282" i="26"/>
  <c r="R1306" i="26"/>
  <c r="R1335" i="26"/>
  <c r="R1355" i="26"/>
  <c r="R1384" i="26"/>
  <c r="R1404" i="26"/>
  <c r="R1424" i="26"/>
  <c r="R1444" i="26"/>
  <c r="R1458" i="26"/>
  <c r="R1472" i="26"/>
  <c r="R1482" i="26"/>
  <c r="R1492" i="26"/>
  <c r="R1504" i="26"/>
  <c r="R1514" i="26"/>
  <c r="R1524" i="26"/>
  <c r="R1536" i="26"/>
  <c r="R1546" i="26"/>
  <c r="R1556" i="26"/>
  <c r="R1568" i="26"/>
  <c r="R1578" i="26"/>
  <c r="R1588" i="26"/>
  <c r="R1600" i="26"/>
  <c r="R1610" i="26"/>
  <c r="R1620" i="26"/>
  <c r="R1632" i="26"/>
  <c r="R1642" i="26"/>
  <c r="R1652" i="26"/>
  <c r="R1664" i="26"/>
  <c r="R1674" i="26"/>
  <c r="R1684" i="26"/>
  <c r="R1696" i="26"/>
  <c r="R1706" i="26"/>
  <c r="R1716" i="26"/>
  <c r="R1728" i="26"/>
  <c r="R1738" i="26"/>
  <c r="R1748" i="26"/>
  <c r="R1760" i="26"/>
  <c r="R1770" i="26"/>
  <c r="R1780" i="26"/>
  <c r="R1792" i="26"/>
  <c r="R1802" i="26"/>
  <c r="R1812" i="26"/>
  <c r="R1823" i="26"/>
  <c r="R1832" i="26"/>
  <c r="R1841" i="26"/>
  <c r="R1850" i="26"/>
  <c r="R1859" i="26"/>
  <c r="R1868" i="26"/>
  <c r="R1877" i="26"/>
  <c r="R1887" i="26"/>
  <c r="R1896" i="26"/>
  <c r="R1905" i="26"/>
  <c r="R1914" i="26"/>
  <c r="R1923" i="26"/>
  <c r="R1932" i="26"/>
  <c r="R1941" i="26"/>
  <c r="R1951" i="26"/>
  <c r="R1960" i="26"/>
  <c r="R1968" i="26"/>
  <c r="R1976" i="26"/>
  <c r="R1984" i="26"/>
  <c r="R1992" i="26"/>
  <c r="R2000" i="26"/>
  <c r="R2008" i="26"/>
  <c r="R2016" i="26"/>
  <c r="R2024" i="26"/>
  <c r="R2032" i="26"/>
  <c r="R2040" i="26"/>
  <c r="R2048" i="26"/>
  <c r="R2056" i="26"/>
  <c r="R2064" i="26"/>
  <c r="R2072" i="26"/>
  <c r="R2080" i="26"/>
  <c r="R2088" i="26"/>
  <c r="R2096" i="26"/>
  <c r="R2104" i="26"/>
  <c r="R2112" i="26"/>
  <c r="R2120" i="26"/>
  <c r="R2128" i="26"/>
  <c r="R2136" i="26"/>
  <c r="R2144" i="26"/>
  <c r="R2152" i="26"/>
  <c r="R2160" i="26"/>
  <c r="R2168" i="26"/>
  <c r="R2176" i="26"/>
  <c r="R2184" i="26"/>
  <c r="R2192" i="26"/>
  <c r="R2200" i="26"/>
  <c r="R2208" i="26"/>
  <c r="R2216" i="26"/>
  <c r="R2224" i="26"/>
  <c r="R2232" i="26"/>
  <c r="R2240" i="26"/>
  <c r="R2248" i="26"/>
  <c r="R2256" i="26"/>
  <c r="R2264" i="26"/>
  <c r="R2272" i="26"/>
  <c r="R2280" i="26"/>
  <c r="R2288" i="26"/>
  <c r="R2296" i="26"/>
  <c r="R2304" i="26"/>
  <c r="R2312" i="26"/>
  <c r="R2320" i="26"/>
  <c r="R2328" i="26"/>
  <c r="R2336" i="26"/>
  <c r="R2344" i="26"/>
  <c r="R50" i="26"/>
  <c r="R172" i="26"/>
  <c r="R266" i="26"/>
  <c r="R393" i="26"/>
  <c r="R514" i="26"/>
  <c r="R588" i="26"/>
  <c r="R664" i="26"/>
  <c r="R724" i="26"/>
  <c r="R771" i="26"/>
  <c r="R834" i="26"/>
  <c r="R873" i="26"/>
  <c r="R909" i="26"/>
  <c r="R946" i="26"/>
  <c r="R982" i="26"/>
  <c r="R1019" i="26"/>
  <c r="R1051" i="26"/>
  <c r="R1083" i="26"/>
  <c r="R1115" i="26"/>
  <c r="R1147" i="26"/>
  <c r="R1179" i="26"/>
  <c r="R1208" i="26"/>
  <c r="R1234" i="26"/>
  <c r="R1258" i="26"/>
  <c r="R1287" i="26"/>
  <c r="R1307" i="26"/>
  <c r="R1336" i="26"/>
  <c r="R1362" i="26"/>
  <c r="R1386" i="26"/>
  <c r="R1408" i="26"/>
  <c r="R1426" i="26"/>
  <c r="R1447" i="26"/>
  <c r="R1459" i="26"/>
  <c r="R1473" i="26"/>
  <c r="R1483" i="26"/>
  <c r="R1493" i="26"/>
  <c r="R1505" i="26"/>
  <c r="R1515" i="26"/>
  <c r="R1525" i="26"/>
  <c r="R1537" i="26"/>
  <c r="R1547" i="26"/>
  <c r="R1557" i="26"/>
  <c r="R1569" i="26"/>
  <c r="R1579" i="26"/>
  <c r="R1589" i="26"/>
  <c r="R1601" i="26"/>
  <c r="R1611" i="26"/>
  <c r="R1621" i="26"/>
  <c r="R1633" i="26"/>
  <c r="R1643" i="26"/>
  <c r="R1653" i="26"/>
  <c r="R1665" i="26"/>
  <c r="R1675" i="26"/>
  <c r="R1685" i="26"/>
  <c r="R1697" i="26"/>
  <c r="R1707" i="26"/>
  <c r="R1717" i="26"/>
  <c r="R1729" i="26"/>
  <c r="R1739" i="26"/>
  <c r="R1749" i="26"/>
  <c r="R1761" i="26"/>
  <c r="R1771" i="26"/>
  <c r="R1781" i="26"/>
  <c r="R1793" i="26"/>
  <c r="R1803" i="26"/>
  <c r="R1813" i="26"/>
  <c r="R1824" i="26"/>
  <c r="R1833" i="26"/>
  <c r="R1842" i="26"/>
  <c r="R1851" i="26"/>
  <c r="R1860" i="26"/>
  <c r="R1869" i="26"/>
  <c r="R1879" i="26"/>
  <c r="R1888" i="26"/>
  <c r="R1897" i="26"/>
  <c r="R1906" i="26"/>
  <c r="R1915" i="26"/>
  <c r="R1924" i="26"/>
  <c r="R1933" i="26"/>
  <c r="R1943" i="26"/>
  <c r="R1952" i="26"/>
  <c r="R1961" i="26"/>
  <c r="R1969" i="26"/>
  <c r="R1977" i="26"/>
  <c r="R1985" i="26"/>
  <c r="R1993" i="26"/>
  <c r="R2001" i="26"/>
  <c r="R2009" i="26"/>
  <c r="R2017" i="26"/>
  <c r="R2025" i="26"/>
  <c r="R2033" i="26"/>
  <c r="R2041" i="26"/>
  <c r="R2049" i="26"/>
  <c r="R2057" i="26"/>
  <c r="R2065" i="26"/>
  <c r="R2073" i="26"/>
  <c r="R2081" i="26"/>
  <c r="R2089" i="26"/>
  <c r="R2097" i="26"/>
  <c r="R2105" i="26"/>
  <c r="R2113" i="26"/>
  <c r="R2121" i="26"/>
  <c r="R2129" i="26"/>
  <c r="R2137" i="26"/>
  <c r="R2145" i="26"/>
  <c r="R2153" i="26"/>
  <c r="R2161" i="26"/>
  <c r="R2169" i="26"/>
  <c r="R2177" i="26"/>
  <c r="R2185" i="26"/>
  <c r="R2193" i="26"/>
  <c r="R2201" i="26"/>
  <c r="R2209" i="26"/>
  <c r="R2217" i="26"/>
  <c r="R2225" i="26"/>
  <c r="R2233" i="26"/>
  <c r="R2241" i="26"/>
  <c r="R2249" i="26"/>
  <c r="R2257" i="26"/>
  <c r="R2265" i="26"/>
  <c r="R2273" i="26"/>
  <c r="R2281" i="26"/>
  <c r="R2289" i="26"/>
  <c r="R2297" i="26"/>
  <c r="R2305" i="26"/>
  <c r="R2313" i="26"/>
  <c r="R2321" i="26"/>
  <c r="R2329" i="26"/>
  <c r="R2337" i="26"/>
  <c r="R2345" i="26"/>
  <c r="R2353" i="26"/>
  <c r="R52" i="26"/>
  <c r="R178" i="26"/>
  <c r="R300" i="26"/>
  <c r="R394" i="26"/>
  <c r="R521" i="26"/>
  <c r="R610" i="26"/>
  <c r="R665" i="26"/>
  <c r="R728" i="26"/>
  <c r="R788" i="26"/>
  <c r="R835" i="26"/>
  <c r="R881" i="26"/>
  <c r="R917" i="26"/>
  <c r="R954" i="26"/>
  <c r="R990" i="26"/>
  <c r="R1026" i="26"/>
  <c r="R1058" i="26"/>
  <c r="R1090" i="26"/>
  <c r="R1122" i="26"/>
  <c r="R1154" i="26"/>
  <c r="R1186" i="26"/>
  <c r="R1210" i="26"/>
  <c r="R1239" i="26"/>
  <c r="R1259" i="26"/>
  <c r="R1288" i="26"/>
  <c r="R1314" i="26"/>
  <c r="R1338" i="26"/>
  <c r="R1367" i="26"/>
  <c r="R1387" i="26"/>
  <c r="R1410" i="26"/>
  <c r="R1431" i="26"/>
  <c r="R1448" i="26"/>
  <c r="R1463" i="26"/>
  <c r="R1474" i="26"/>
  <c r="R1484" i="26"/>
  <c r="R1496" i="26"/>
  <c r="R1506" i="26"/>
  <c r="R1516" i="26"/>
  <c r="R1528" i="26"/>
  <c r="R1538" i="26"/>
  <c r="R1548" i="26"/>
  <c r="R1560" i="26"/>
  <c r="R1570" i="26"/>
  <c r="R1580" i="26"/>
  <c r="R1592" i="26"/>
  <c r="R1602" i="26"/>
  <c r="R1612" i="26"/>
  <c r="R1624" i="26"/>
  <c r="R1634" i="26"/>
  <c r="R1644" i="26"/>
  <c r="R1656" i="26"/>
  <c r="R1666" i="26"/>
  <c r="R1676" i="26"/>
  <c r="R1688" i="26"/>
  <c r="R1698" i="26"/>
  <c r="R1708" i="26"/>
  <c r="R1720" i="26"/>
  <c r="R1730" i="26"/>
  <c r="R1740" i="26"/>
  <c r="R1752" i="26"/>
  <c r="R1762" i="26"/>
  <c r="R1772" i="26"/>
  <c r="R1784" i="26"/>
  <c r="R1794" i="26"/>
  <c r="R1804" i="26"/>
  <c r="R1816" i="26"/>
  <c r="R1825" i="26"/>
  <c r="R1834" i="26"/>
  <c r="R1843" i="26"/>
  <c r="R1852" i="26"/>
  <c r="R1861" i="26"/>
  <c r="R1871" i="26"/>
  <c r="R1880" i="26"/>
  <c r="R1889" i="26"/>
  <c r="R1898" i="26"/>
  <c r="R1907" i="26"/>
  <c r="R1916" i="26"/>
  <c r="R1925" i="26"/>
  <c r="R1935" i="26"/>
  <c r="R1944" i="26"/>
  <c r="R1953" i="26"/>
  <c r="R1962" i="26"/>
  <c r="R1970" i="26"/>
  <c r="R1978" i="26"/>
  <c r="R1986" i="26"/>
  <c r="R1994" i="26"/>
  <c r="R2002" i="26"/>
  <c r="R2010" i="26"/>
  <c r="R2018" i="26"/>
  <c r="R2026" i="26"/>
  <c r="R2034" i="26"/>
  <c r="R2042" i="26"/>
  <c r="R2050" i="26"/>
  <c r="R2058" i="26"/>
  <c r="R2066" i="26"/>
  <c r="R2074" i="26"/>
  <c r="R2082" i="26"/>
  <c r="R2090" i="26"/>
  <c r="R2098" i="26"/>
  <c r="R2106" i="26"/>
  <c r="R2114" i="26"/>
  <c r="R2122" i="26"/>
  <c r="R2130" i="26"/>
  <c r="R2138" i="26"/>
  <c r="R2146" i="26"/>
  <c r="R2154" i="26"/>
  <c r="R2162" i="26"/>
  <c r="R2170" i="26"/>
  <c r="R2178" i="26"/>
  <c r="R2186" i="26"/>
  <c r="R2194" i="26"/>
  <c r="R2202" i="26"/>
  <c r="R2210" i="26"/>
  <c r="R2218" i="26"/>
  <c r="R2226" i="26"/>
  <c r="R2234" i="26"/>
  <c r="R2242" i="26"/>
  <c r="R2250" i="26"/>
  <c r="R2258" i="26"/>
  <c r="R2266" i="26"/>
  <c r="R2274" i="26"/>
  <c r="R2282" i="26"/>
  <c r="R2290" i="26"/>
  <c r="R2298" i="26"/>
  <c r="R2306" i="26"/>
  <c r="R2314" i="26"/>
  <c r="R2322" i="26"/>
  <c r="R2330" i="26"/>
  <c r="R89" i="26"/>
  <c r="R180" i="26"/>
  <c r="R306" i="26"/>
  <c r="R428" i="26"/>
  <c r="R522" i="26"/>
  <c r="R612" i="26"/>
  <c r="R682" i="26"/>
  <c r="R729" i="26"/>
  <c r="R792" i="26"/>
  <c r="R851" i="26"/>
  <c r="R888" i="26"/>
  <c r="R924" i="26"/>
  <c r="R961" i="26"/>
  <c r="R997" i="26"/>
  <c r="R1032" i="26"/>
  <c r="R1064" i="26"/>
  <c r="R1096" i="26"/>
  <c r="R1128" i="26"/>
  <c r="R1160" i="26"/>
  <c r="R1191" i="26"/>
  <c r="R1211" i="26"/>
  <c r="R1240" i="26"/>
  <c r="R1266" i="26"/>
  <c r="R1290" i="26"/>
  <c r="R1319" i="26"/>
  <c r="R1339" i="26"/>
  <c r="R1368" i="26"/>
  <c r="R1392" i="26"/>
  <c r="R1411" i="26"/>
  <c r="R1434" i="26"/>
  <c r="R1449" i="26"/>
  <c r="R1464" i="26"/>
  <c r="R1475" i="26"/>
  <c r="R1485" i="26"/>
  <c r="R1497" i="26"/>
  <c r="R1507" i="26"/>
  <c r="R1517" i="26"/>
  <c r="R1529" i="26"/>
  <c r="R1539" i="26"/>
  <c r="R1549" i="26"/>
  <c r="R1561" i="26"/>
  <c r="R1571" i="26"/>
  <c r="R1581" i="26"/>
  <c r="R1593" i="26"/>
  <c r="R1603" i="26"/>
  <c r="R1613" i="26"/>
  <c r="R1625" i="26"/>
  <c r="R1635" i="26"/>
  <c r="R1645" i="26"/>
  <c r="R1657" i="26"/>
  <c r="R1667" i="26"/>
  <c r="R1677" i="26"/>
  <c r="R1689" i="26"/>
  <c r="R1699" i="26"/>
  <c r="R1709" i="26"/>
  <c r="R1721" i="26"/>
  <c r="R1731" i="26"/>
  <c r="R1741" i="26"/>
  <c r="R1753" i="26"/>
  <c r="R1763" i="26"/>
  <c r="R1773" i="26"/>
  <c r="R1785" i="26"/>
  <c r="R1795" i="26"/>
  <c r="R1805" i="26"/>
  <c r="R1817" i="26"/>
  <c r="R1826" i="26"/>
  <c r="R1835" i="26"/>
  <c r="R1844" i="26"/>
  <c r="R1853" i="26"/>
  <c r="R1863" i="26"/>
  <c r="R1872" i="26"/>
  <c r="R1881" i="26"/>
  <c r="R1890" i="26"/>
  <c r="R1899" i="26"/>
  <c r="R1908" i="26"/>
  <c r="R1917" i="26"/>
  <c r="R1927" i="26"/>
  <c r="R1936" i="26"/>
  <c r="R1945" i="26"/>
  <c r="R1954" i="26"/>
  <c r="R1963" i="26"/>
  <c r="R1971" i="26"/>
  <c r="R1979" i="26"/>
  <c r="R1987" i="26"/>
  <c r="R1995" i="26"/>
  <c r="R2003" i="26"/>
  <c r="R2011" i="26"/>
  <c r="R2019" i="26"/>
  <c r="R2027" i="26"/>
  <c r="R2035" i="26"/>
  <c r="R2043" i="26"/>
  <c r="R2051" i="26"/>
  <c r="R2059" i="26"/>
  <c r="R2067" i="26"/>
  <c r="R2075" i="26"/>
  <c r="R2083" i="26"/>
  <c r="R2091" i="26"/>
  <c r="R2099" i="26"/>
  <c r="R2107" i="26"/>
  <c r="R2115" i="26"/>
  <c r="R2123" i="26"/>
  <c r="R2131" i="26"/>
  <c r="R2139" i="26"/>
  <c r="R2147" i="26"/>
  <c r="R2155" i="26"/>
  <c r="R2163" i="26"/>
  <c r="R2171" i="26"/>
  <c r="R2179" i="26"/>
  <c r="R2187" i="26"/>
  <c r="R2195" i="26"/>
  <c r="R2203" i="26"/>
  <c r="R2211" i="26"/>
  <c r="R2219" i="26"/>
  <c r="R2227" i="26"/>
  <c r="R2235" i="26"/>
  <c r="R2243" i="26"/>
  <c r="R2251" i="26"/>
  <c r="R2259" i="26"/>
  <c r="R2267" i="26"/>
  <c r="R2275" i="26"/>
  <c r="R2283" i="26"/>
  <c r="R2291" i="26"/>
  <c r="R2299" i="26"/>
  <c r="R2307" i="26"/>
  <c r="R2315" i="26"/>
  <c r="R2323" i="26"/>
  <c r="R2331" i="26"/>
  <c r="R92" i="26"/>
  <c r="R217" i="26"/>
  <c r="R308" i="26"/>
  <c r="R434" i="26"/>
  <c r="R554" i="26"/>
  <c r="R613" i="26"/>
  <c r="R684" i="26"/>
  <c r="R746" i="26"/>
  <c r="R793" i="26"/>
  <c r="R853" i="26"/>
  <c r="R890" i="26"/>
  <c r="R926" i="26"/>
  <c r="R963" i="26"/>
  <c r="R1000" i="26"/>
  <c r="R1034" i="26"/>
  <c r="R1066" i="26"/>
  <c r="R1098" i="26"/>
  <c r="R1130" i="26"/>
  <c r="R1162" i="26"/>
  <c r="R1192" i="26"/>
  <c r="R1218" i="26"/>
  <c r="R1242" i="26"/>
  <c r="R1271" i="26"/>
  <c r="R1291" i="26"/>
  <c r="R1320" i="26"/>
  <c r="R1346" i="26"/>
  <c r="R1370" i="26"/>
  <c r="R1395" i="26"/>
  <c r="R1412" i="26"/>
  <c r="R1435" i="26"/>
  <c r="R1452" i="26"/>
  <c r="R1465" i="26"/>
  <c r="R1476" i="26"/>
  <c r="R1488" i="26"/>
  <c r="R1498" i="26"/>
  <c r="R1508" i="26"/>
  <c r="R1520" i="26"/>
  <c r="R1530" i="26"/>
  <c r="R1540" i="26"/>
  <c r="R1552" i="26"/>
  <c r="R1562" i="26"/>
  <c r="R1572" i="26"/>
  <c r="R1584" i="26"/>
  <c r="R1594" i="26"/>
  <c r="R1604" i="26"/>
  <c r="R1616" i="26"/>
  <c r="R1626" i="26"/>
  <c r="R1636" i="26"/>
  <c r="R1648" i="26"/>
  <c r="R1658" i="26"/>
  <c r="R1668" i="26"/>
  <c r="R1680" i="26"/>
  <c r="R1690" i="26"/>
  <c r="R1700" i="26"/>
  <c r="R1712" i="26"/>
  <c r="R1722" i="26"/>
  <c r="R1732" i="26"/>
  <c r="R1744" i="26"/>
  <c r="R1754" i="26"/>
  <c r="R1764" i="26"/>
  <c r="R1776" i="26"/>
  <c r="R1786" i="26"/>
  <c r="R1796" i="26"/>
  <c r="R1808" i="26"/>
  <c r="R1818" i="26"/>
  <c r="R1827" i="26"/>
  <c r="R1836" i="26"/>
  <c r="R1845" i="26"/>
  <c r="R1855" i="26"/>
  <c r="R1864" i="26"/>
  <c r="R1873" i="26"/>
  <c r="R1882" i="26"/>
  <c r="R1891" i="26"/>
  <c r="R1900" i="26"/>
  <c r="R1909" i="26"/>
  <c r="R1919" i="26"/>
  <c r="R1928" i="26"/>
  <c r="R1937" i="26"/>
  <c r="R1946" i="26"/>
  <c r="R1955" i="26"/>
  <c r="R1964" i="26"/>
  <c r="R1972" i="26"/>
  <c r="R1980" i="26"/>
  <c r="R1988" i="26"/>
  <c r="R1996" i="26"/>
  <c r="R2004" i="26"/>
  <c r="R2012" i="26"/>
  <c r="R2020" i="26"/>
  <c r="R2028" i="26"/>
  <c r="R2036" i="26"/>
  <c r="R2044" i="26"/>
  <c r="R2052" i="26"/>
  <c r="R2060" i="26"/>
  <c r="R2068" i="26"/>
  <c r="R2076" i="26"/>
  <c r="R2084" i="26"/>
  <c r="R2092" i="26"/>
  <c r="R2100" i="26"/>
  <c r="R2108" i="26"/>
  <c r="R2116" i="26"/>
  <c r="R2124" i="26"/>
  <c r="R2132" i="26"/>
  <c r="R2140" i="26"/>
  <c r="R2148" i="26"/>
  <c r="R2156" i="26"/>
  <c r="R2164" i="26"/>
  <c r="R2172" i="26"/>
  <c r="R2180" i="26"/>
  <c r="R2188" i="26"/>
  <c r="R2196" i="26"/>
  <c r="R2204" i="26"/>
  <c r="R2212" i="26"/>
  <c r="R2220" i="26"/>
  <c r="R2228" i="26"/>
  <c r="R2236" i="26"/>
  <c r="R2244" i="26"/>
  <c r="R2252" i="26"/>
  <c r="R2260" i="26"/>
  <c r="R2268" i="26"/>
  <c r="R2276" i="26"/>
  <c r="R2284" i="26"/>
  <c r="R2292" i="26"/>
  <c r="R97" i="26"/>
  <c r="R353" i="26"/>
  <c r="R637" i="26"/>
  <c r="R810" i="26"/>
  <c r="R906" i="26"/>
  <c r="R1009" i="26"/>
  <c r="R1099" i="26"/>
  <c r="R1176" i="26"/>
  <c r="R1250" i="26"/>
  <c r="R1322" i="26"/>
  <c r="R1383" i="26"/>
  <c r="R1439" i="26"/>
  <c r="R1477" i="26"/>
  <c r="R1501" i="26"/>
  <c r="R1532" i="26"/>
  <c r="R1563" i="26"/>
  <c r="R1587" i="26"/>
  <c r="R1618" i="26"/>
  <c r="R1649" i="26"/>
  <c r="R1673" i="26"/>
  <c r="R1704" i="26"/>
  <c r="R1733" i="26"/>
  <c r="R1757" i="26"/>
  <c r="R1788" i="26"/>
  <c r="R1819" i="26"/>
  <c r="R1840" i="26"/>
  <c r="R1866" i="26"/>
  <c r="R1892" i="26"/>
  <c r="R1913" i="26"/>
  <c r="R1939" i="26"/>
  <c r="R1965" i="26"/>
  <c r="R1983" i="26"/>
  <c r="R2006" i="26"/>
  <c r="R2029" i="26"/>
  <c r="R2047" i="26"/>
  <c r="R2070" i="26"/>
  <c r="R2093" i="26"/>
  <c r="R2111" i="26"/>
  <c r="R2134" i="26"/>
  <c r="R2157" i="26"/>
  <c r="R2175" i="26"/>
  <c r="R2198" i="26"/>
  <c r="R2221" i="26"/>
  <c r="R2239" i="26"/>
  <c r="R2262" i="26"/>
  <c r="R2285" i="26"/>
  <c r="R2302" i="26"/>
  <c r="R2318" i="26"/>
  <c r="R2334" i="26"/>
  <c r="R2346" i="26"/>
  <c r="R2355" i="26"/>
  <c r="R2363" i="26"/>
  <c r="R2371" i="26"/>
  <c r="R2379" i="26"/>
  <c r="R2387" i="26"/>
  <c r="R2395" i="26"/>
  <c r="R2403" i="26"/>
  <c r="R2411" i="26"/>
  <c r="R2419" i="26"/>
  <c r="R2427" i="26"/>
  <c r="R2435" i="26"/>
  <c r="R2443" i="26"/>
  <c r="R2451" i="26"/>
  <c r="R2459" i="26"/>
  <c r="R2467" i="26"/>
  <c r="R2475" i="26"/>
  <c r="R2483" i="26"/>
  <c r="R2491" i="26"/>
  <c r="R2499" i="26"/>
  <c r="R2507" i="26"/>
  <c r="R2515" i="26"/>
  <c r="R2523" i="26"/>
  <c r="R2531" i="26"/>
  <c r="R2539" i="26"/>
  <c r="R2547" i="26"/>
  <c r="R2555" i="26"/>
  <c r="R2563" i="26"/>
  <c r="R2571" i="26"/>
  <c r="R2579" i="26"/>
  <c r="R2587" i="26"/>
  <c r="R2595" i="26"/>
  <c r="R2603" i="26"/>
  <c r="R2611" i="26"/>
  <c r="R2619" i="26"/>
  <c r="R2627" i="26"/>
  <c r="R2635" i="26"/>
  <c r="R2643" i="26"/>
  <c r="R2651" i="26"/>
  <c r="R2659" i="26"/>
  <c r="R2667" i="26"/>
  <c r="R2675" i="26"/>
  <c r="R2683" i="26"/>
  <c r="R2691" i="26"/>
  <c r="R2699" i="26"/>
  <c r="R972" i="26"/>
  <c r="R1661" i="26"/>
  <c r="R1778" i="26"/>
  <c r="R1904" i="26"/>
  <c r="R2039" i="26"/>
  <c r="R2149" i="26"/>
  <c r="R2231" i="26"/>
  <c r="R2327" i="26"/>
  <c r="R2376" i="26"/>
  <c r="R2408" i="26"/>
  <c r="R2456" i="26"/>
  <c r="R2496" i="26"/>
  <c r="R2544" i="26"/>
  <c r="R2584" i="26"/>
  <c r="R2640" i="26"/>
  <c r="R2680" i="26"/>
  <c r="R749" i="26"/>
  <c r="R1669" i="26"/>
  <c r="R1858" i="26"/>
  <c r="R1957" i="26"/>
  <c r="R2063" i="26"/>
  <c r="R2150" i="26"/>
  <c r="R2255" i="26"/>
  <c r="R2342" i="26"/>
  <c r="R2385" i="26"/>
  <c r="R2425" i="26"/>
  <c r="R2457" i="26"/>
  <c r="R2497" i="26"/>
  <c r="R2537" i="26"/>
  <c r="R2577" i="26"/>
  <c r="R2617" i="26"/>
  <c r="R2657" i="26"/>
  <c r="R2697" i="26"/>
  <c r="R768" i="26"/>
  <c r="R1672" i="26"/>
  <c r="R1811" i="26"/>
  <c r="R1912" i="26"/>
  <c r="R2005" i="26"/>
  <c r="R2133" i="26"/>
  <c r="R2197" i="26"/>
  <c r="R2279" i="26"/>
  <c r="R2354" i="26"/>
  <c r="R2394" i="26"/>
  <c r="R2434" i="26"/>
  <c r="R2498" i="26"/>
  <c r="R2538" i="26"/>
  <c r="R2578" i="26"/>
  <c r="R2626" i="26"/>
  <c r="R2666" i="26"/>
  <c r="R130" i="26"/>
  <c r="R436" i="26"/>
  <c r="R641" i="26"/>
  <c r="R812" i="26"/>
  <c r="R928" i="26"/>
  <c r="R1016" i="26"/>
  <c r="R1106" i="26"/>
  <c r="R1194" i="26"/>
  <c r="R1255" i="26"/>
  <c r="R1323" i="26"/>
  <c r="R1396" i="26"/>
  <c r="R1442" i="26"/>
  <c r="R1480" i="26"/>
  <c r="R1509" i="26"/>
  <c r="R1533" i="26"/>
  <c r="R1564" i="26"/>
  <c r="R1595" i="26"/>
  <c r="R1619" i="26"/>
  <c r="R1650" i="26"/>
  <c r="R1681" i="26"/>
  <c r="R1705" i="26"/>
  <c r="R1736" i="26"/>
  <c r="R1765" i="26"/>
  <c r="R1789" i="26"/>
  <c r="R1820" i="26"/>
  <c r="R1847" i="26"/>
  <c r="R1867" i="26"/>
  <c r="R1893" i="26"/>
  <c r="R1920" i="26"/>
  <c r="R1940" i="26"/>
  <c r="R1966" i="26"/>
  <c r="R1989" i="26"/>
  <c r="R2007" i="26"/>
  <c r="R2030" i="26"/>
  <c r="R2053" i="26"/>
  <c r="R2071" i="26"/>
  <c r="R2094" i="26"/>
  <c r="R2117" i="26"/>
  <c r="R2135" i="26"/>
  <c r="R2158" i="26"/>
  <c r="R2181" i="26"/>
  <c r="R2199" i="26"/>
  <c r="R2222" i="26"/>
  <c r="R2245" i="26"/>
  <c r="R2263" i="26"/>
  <c r="R2286" i="26"/>
  <c r="R2303" i="26"/>
  <c r="R2319" i="26"/>
  <c r="R2335" i="26"/>
  <c r="R2347" i="26"/>
  <c r="R2356" i="26"/>
  <c r="R2364" i="26"/>
  <c r="R2372" i="26"/>
  <c r="R2380" i="26"/>
  <c r="R2388" i="26"/>
  <c r="R2396" i="26"/>
  <c r="R2404" i="26"/>
  <c r="R2412" i="26"/>
  <c r="R2420" i="26"/>
  <c r="R2428" i="26"/>
  <c r="R2436" i="26"/>
  <c r="R2444" i="26"/>
  <c r="R2452" i="26"/>
  <c r="R2460" i="26"/>
  <c r="R2468" i="26"/>
  <c r="R2476" i="26"/>
  <c r="R2484" i="26"/>
  <c r="R2492" i="26"/>
  <c r="R2500" i="26"/>
  <c r="R2508" i="26"/>
  <c r="R2516" i="26"/>
  <c r="R2524" i="26"/>
  <c r="R2532" i="26"/>
  <c r="R2540" i="26"/>
  <c r="R2548" i="26"/>
  <c r="R2556" i="26"/>
  <c r="R2564" i="26"/>
  <c r="R2572" i="26"/>
  <c r="R2580" i="26"/>
  <c r="R2588" i="26"/>
  <c r="R2596" i="26"/>
  <c r="R2604" i="26"/>
  <c r="R2612" i="26"/>
  <c r="R2620" i="26"/>
  <c r="R2628" i="26"/>
  <c r="R2636" i="26"/>
  <c r="R2644" i="26"/>
  <c r="R2652" i="26"/>
  <c r="R2660" i="26"/>
  <c r="R2668" i="26"/>
  <c r="R2676" i="26"/>
  <c r="R2684" i="26"/>
  <c r="R2692" i="26"/>
  <c r="R2700" i="26"/>
  <c r="R869" i="26"/>
  <c r="R1067" i="26"/>
  <c r="R1224" i="26"/>
  <c r="R1354" i="26"/>
  <c r="R1466" i="26"/>
  <c r="R1522" i="26"/>
  <c r="R1577" i="26"/>
  <c r="R1637" i="26"/>
  <c r="R1723" i="26"/>
  <c r="R1857" i="26"/>
  <c r="R1930" i="26"/>
  <c r="R1998" i="26"/>
  <c r="R2085" i="26"/>
  <c r="R2190" i="26"/>
  <c r="R2295" i="26"/>
  <c r="R2360" i="26"/>
  <c r="R2384" i="26"/>
  <c r="R2416" i="26"/>
  <c r="R2448" i="26"/>
  <c r="R2488" i="26"/>
  <c r="R2528" i="26"/>
  <c r="R2568" i="26"/>
  <c r="R2600" i="26"/>
  <c r="R2624" i="26"/>
  <c r="R2664" i="26"/>
  <c r="R585" i="26"/>
  <c r="R1163" i="26"/>
  <c r="R1303" i="26"/>
  <c r="R1423" i="26"/>
  <c r="R1499" i="26"/>
  <c r="R1554" i="26"/>
  <c r="R1609" i="26"/>
  <c r="R1724" i="26"/>
  <c r="R1810" i="26"/>
  <c r="R1931" i="26"/>
  <c r="R2022" i="26"/>
  <c r="R2086" i="26"/>
  <c r="R2191" i="26"/>
  <c r="R2300" i="26"/>
  <c r="R2361" i="26"/>
  <c r="R2401" i="26"/>
  <c r="R2441" i="26"/>
  <c r="R2481" i="26"/>
  <c r="R2521" i="26"/>
  <c r="R2561" i="26"/>
  <c r="R2593" i="26"/>
  <c r="R2633" i="26"/>
  <c r="R2673" i="26"/>
  <c r="R348" i="26"/>
  <c r="R1170" i="26"/>
  <c r="R1304" i="26"/>
  <c r="R1436" i="26"/>
  <c r="R1500" i="26"/>
  <c r="R1555" i="26"/>
  <c r="R1617" i="26"/>
  <c r="R1701" i="26"/>
  <c r="R1756" i="26"/>
  <c r="R1839" i="26"/>
  <c r="R1938" i="26"/>
  <c r="R1982" i="26"/>
  <c r="R2046" i="26"/>
  <c r="R2151" i="26"/>
  <c r="R2215" i="26"/>
  <c r="R2261" i="26"/>
  <c r="R2343" i="26"/>
  <c r="R2370" i="26"/>
  <c r="R2410" i="26"/>
  <c r="R2442" i="26"/>
  <c r="R2474" i="26"/>
  <c r="R2514" i="26"/>
  <c r="R2554" i="26"/>
  <c r="R2586" i="26"/>
  <c r="R2618" i="26"/>
  <c r="R2658" i="26"/>
  <c r="R2698" i="26"/>
  <c r="R137" i="26"/>
  <c r="R473" i="26"/>
  <c r="R685" i="26"/>
  <c r="R813" i="26"/>
  <c r="R936" i="26"/>
  <c r="R1035" i="26"/>
  <c r="R1112" i="26"/>
  <c r="R1195" i="26"/>
  <c r="R1272" i="26"/>
  <c r="R1330" i="26"/>
  <c r="R1399" i="26"/>
  <c r="R1455" i="26"/>
  <c r="R1481" i="26"/>
  <c r="R1512" i="26"/>
  <c r="R1541" i="26"/>
  <c r="R1565" i="26"/>
  <c r="R1596" i="26"/>
  <c r="R1627" i="26"/>
  <c r="R1651" i="26"/>
  <c r="R1682" i="26"/>
  <c r="R1713" i="26"/>
  <c r="R1737" i="26"/>
  <c r="R1768" i="26"/>
  <c r="R1797" i="26"/>
  <c r="R1821" i="26"/>
  <c r="R1848" i="26"/>
  <c r="R1874" i="26"/>
  <c r="R1895" i="26"/>
  <c r="R1921" i="26"/>
  <c r="R1947" i="26"/>
  <c r="R1967" i="26"/>
  <c r="R1990" i="26"/>
  <c r="R2013" i="26"/>
  <c r="R2031" i="26"/>
  <c r="R2054" i="26"/>
  <c r="R2077" i="26"/>
  <c r="R2095" i="26"/>
  <c r="R2118" i="26"/>
  <c r="R2141" i="26"/>
  <c r="R2159" i="26"/>
  <c r="R2182" i="26"/>
  <c r="R2205" i="26"/>
  <c r="R2223" i="26"/>
  <c r="R2246" i="26"/>
  <c r="R2269" i="26"/>
  <c r="R2287" i="26"/>
  <c r="R2308" i="26"/>
  <c r="R2324" i="26"/>
  <c r="R2338" i="26"/>
  <c r="R2348" i="26"/>
  <c r="R2357" i="26"/>
  <c r="R2365" i="26"/>
  <c r="R2373" i="26"/>
  <c r="R2381" i="26"/>
  <c r="R2389" i="26"/>
  <c r="R2397" i="26"/>
  <c r="R2405" i="26"/>
  <c r="R2413" i="26"/>
  <c r="R2421" i="26"/>
  <c r="R2429" i="26"/>
  <c r="R2437" i="26"/>
  <c r="R2445" i="26"/>
  <c r="R2453" i="26"/>
  <c r="R2461" i="26"/>
  <c r="R2469" i="26"/>
  <c r="R2477" i="26"/>
  <c r="R2485" i="26"/>
  <c r="R2493" i="26"/>
  <c r="R2501" i="26"/>
  <c r="R2509" i="26"/>
  <c r="R2517" i="26"/>
  <c r="R2525" i="26"/>
  <c r="R2533" i="26"/>
  <c r="R2541" i="26"/>
  <c r="R2549" i="26"/>
  <c r="R2557" i="26"/>
  <c r="R2565" i="26"/>
  <c r="R2573" i="26"/>
  <c r="R2581" i="26"/>
  <c r="R2589" i="26"/>
  <c r="R2597" i="26"/>
  <c r="R2605" i="26"/>
  <c r="R2613" i="26"/>
  <c r="R2621" i="26"/>
  <c r="R2629" i="26"/>
  <c r="R2637" i="26"/>
  <c r="R2645" i="26"/>
  <c r="R2653" i="26"/>
  <c r="R2661" i="26"/>
  <c r="R2669" i="26"/>
  <c r="R2677" i="26"/>
  <c r="R2685" i="26"/>
  <c r="R2693" i="26"/>
  <c r="R2701" i="26"/>
  <c r="R561" i="26"/>
  <c r="R1747" i="26"/>
  <c r="R1956" i="26"/>
  <c r="R2103" i="26"/>
  <c r="R2254" i="26"/>
  <c r="R2341" i="26"/>
  <c r="R2392" i="26"/>
  <c r="R2440" i="26"/>
  <c r="R2480" i="26"/>
  <c r="R2520" i="26"/>
  <c r="R2560" i="26"/>
  <c r="R2608" i="26"/>
  <c r="R2632" i="26"/>
  <c r="R2672" i="26"/>
  <c r="R891" i="26"/>
  <c r="R1693" i="26"/>
  <c r="R1779" i="26"/>
  <c r="R1911" i="26"/>
  <c r="R2045" i="26"/>
  <c r="R2127" i="26"/>
  <c r="R2237" i="26"/>
  <c r="R2278" i="26"/>
  <c r="R2352" i="26"/>
  <c r="R2393" i="26"/>
  <c r="R2449" i="26"/>
  <c r="R2489" i="26"/>
  <c r="R2529" i="26"/>
  <c r="R2569" i="26"/>
  <c r="R2609" i="26"/>
  <c r="R2649" i="26"/>
  <c r="R2689" i="26"/>
  <c r="R899" i="26"/>
  <c r="R2069" i="26"/>
  <c r="R2301" i="26"/>
  <c r="R2378" i="26"/>
  <c r="R2426" i="26"/>
  <c r="R2466" i="26"/>
  <c r="R2506" i="26"/>
  <c r="R2546" i="26"/>
  <c r="R2594" i="26"/>
  <c r="R2642" i="26"/>
  <c r="R2682" i="26"/>
  <c r="R220" i="26"/>
  <c r="R476" i="26"/>
  <c r="R704" i="26"/>
  <c r="R854" i="26"/>
  <c r="R942" i="26"/>
  <c r="R1042" i="26"/>
  <c r="R1131" i="26"/>
  <c r="R1202" i="26"/>
  <c r="R1274" i="26"/>
  <c r="R1351" i="26"/>
  <c r="R1400" i="26"/>
  <c r="R1456" i="26"/>
  <c r="R1489" i="26"/>
  <c r="R1513" i="26"/>
  <c r="R1544" i="26"/>
  <c r="R1573" i="26"/>
  <c r="R1597" i="26"/>
  <c r="R1628" i="26"/>
  <c r="R1659" i="26"/>
  <c r="R1683" i="26"/>
  <c r="R1714" i="26"/>
  <c r="R1745" i="26"/>
  <c r="R1769" i="26"/>
  <c r="R1800" i="26"/>
  <c r="R1828" i="26"/>
  <c r="R1849" i="26"/>
  <c r="R1875" i="26"/>
  <c r="R1901" i="26"/>
  <c r="R1922" i="26"/>
  <c r="R1948" i="26"/>
  <c r="R1973" i="26"/>
  <c r="R1991" i="26"/>
  <c r="R2014" i="26"/>
  <c r="R2037" i="26"/>
  <c r="R2055" i="26"/>
  <c r="R2078" i="26"/>
  <c r="R2101" i="26"/>
  <c r="R2119" i="26"/>
  <c r="R2142" i="26"/>
  <c r="R2165" i="26"/>
  <c r="R2183" i="26"/>
  <c r="R2206" i="26"/>
  <c r="R2229" i="26"/>
  <c r="R2247" i="26"/>
  <c r="R2270" i="26"/>
  <c r="R2293" i="26"/>
  <c r="R2309" i="26"/>
  <c r="R2325" i="26"/>
  <c r="R2339" i="26"/>
  <c r="R2349" i="26"/>
  <c r="R2358" i="26"/>
  <c r="R2366" i="26"/>
  <c r="R2374" i="26"/>
  <c r="R2382" i="26"/>
  <c r="R2390" i="26"/>
  <c r="R2398" i="26"/>
  <c r="R2406" i="26"/>
  <c r="R2414" i="26"/>
  <c r="R2422" i="26"/>
  <c r="R2430" i="26"/>
  <c r="R2438" i="26"/>
  <c r="R2446" i="26"/>
  <c r="R2454" i="26"/>
  <c r="R2462" i="26"/>
  <c r="R2470" i="26"/>
  <c r="R2478" i="26"/>
  <c r="R2486" i="26"/>
  <c r="R2494" i="26"/>
  <c r="R2502" i="26"/>
  <c r="R2510" i="26"/>
  <c r="R2518" i="26"/>
  <c r="R2526" i="26"/>
  <c r="R2534" i="26"/>
  <c r="R2542" i="26"/>
  <c r="R2550" i="26"/>
  <c r="R2558" i="26"/>
  <c r="R2566" i="26"/>
  <c r="R2574" i="26"/>
  <c r="R2582" i="26"/>
  <c r="R2590" i="26"/>
  <c r="R2598" i="26"/>
  <c r="R2606" i="26"/>
  <c r="R2614" i="26"/>
  <c r="R2622" i="26"/>
  <c r="R2630" i="26"/>
  <c r="R2638" i="26"/>
  <c r="R2646" i="26"/>
  <c r="R2654" i="26"/>
  <c r="R2662" i="26"/>
  <c r="R2670" i="26"/>
  <c r="R2678" i="26"/>
  <c r="R2686" i="26"/>
  <c r="R2694" i="26"/>
  <c r="R2702" i="26"/>
  <c r="R748" i="26"/>
  <c r="R1831" i="26"/>
  <c r="R2021" i="26"/>
  <c r="R2126" i="26"/>
  <c r="R2213" i="26"/>
  <c r="R2311" i="26"/>
  <c r="R2368" i="26"/>
  <c r="R2424" i="26"/>
  <c r="R2472" i="26"/>
  <c r="R2512" i="26"/>
  <c r="R2552" i="26"/>
  <c r="R2592" i="26"/>
  <c r="R2648" i="26"/>
  <c r="R2688" i="26"/>
  <c r="R979" i="26"/>
  <c r="R1981" i="26"/>
  <c r="R2173" i="26"/>
  <c r="R2316" i="26"/>
  <c r="R2377" i="26"/>
  <c r="R2417" i="26"/>
  <c r="R2465" i="26"/>
  <c r="R2505" i="26"/>
  <c r="R2553" i="26"/>
  <c r="R2601" i="26"/>
  <c r="R2641" i="26"/>
  <c r="R2681" i="26"/>
  <c r="R1001" i="26"/>
  <c r="R2110" i="26"/>
  <c r="R2333" i="26"/>
  <c r="R2386" i="26"/>
  <c r="R2418" i="26"/>
  <c r="R2458" i="26"/>
  <c r="R2490" i="26"/>
  <c r="R2530" i="26"/>
  <c r="R2570" i="26"/>
  <c r="R2610" i="26"/>
  <c r="R2650" i="26"/>
  <c r="R2690" i="26"/>
  <c r="R225" i="26"/>
  <c r="R557" i="26"/>
  <c r="R706" i="26"/>
  <c r="R862" i="26"/>
  <c r="R964" i="26"/>
  <c r="R1048" i="26"/>
  <c r="R1138" i="26"/>
  <c r="R1223" i="26"/>
  <c r="R1275" i="26"/>
  <c r="R1352" i="26"/>
  <c r="R1418" i="26"/>
  <c r="R1457" i="26"/>
  <c r="R1490" i="26"/>
  <c r="R1521" i="26"/>
  <c r="R1545" i="26"/>
  <c r="R1576" i="26"/>
  <c r="R1605" i="26"/>
  <c r="R1629" i="26"/>
  <c r="R1660" i="26"/>
  <c r="R1691" i="26"/>
  <c r="R1715" i="26"/>
  <c r="R1746" i="26"/>
  <c r="R1777" i="26"/>
  <c r="R1801" i="26"/>
  <c r="R1829" i="26"/>
  <c r="R1856" i="26"/>
  <c r="R1876" i="26"/>
  <c r="R1903" i="26"/>
  <c r="R1929" i="26"/>
  <c r="R1949" i="26"/>
  <c r="R1974" i="26"/>
  <c r="R1997" i="26"/>
  <c r="R2015" i="26"/>
  <c r="R2038" i="26"/>
  <c r="R2061" i="26"/>
  <c r="R2079" i="26"/>
  <c r="R2102" i="26"/>
  <c r="R2125" i="26"/>
  <c r="R2143" i="26"/>
  <c r="R2166" i="26"/>
  <c r="R2189" i="26"/>
  <c r="R2207" i="26"/>
  <c r="R2230" i="26"/>
  <c r="R2253" i="26"/>
  <c r="R2271" i="26"/>
  <c r="R2294" i="26"/>
  <c r="R2310" i="26"/>
  <c r="R2326" i="26"/>
  <c r="R2340" i="26"/>
  <c r="R2350" i="26"/>
  <c r="R2359" i="26"/>
  <c r="R2367" i="26"/>
  <c r="R2375" i="26"/>
  <c r="R2383" i="26"/>
  <c r="R2391" i="26"/>
  <c r="R2399" i="26"/>
  <c r="R2407" i="26"/>
  <c r="R2415" i="26"/>
  <c r="R2423" i="26"/>
  <c r="R2431" i="26"/>
  <c r="R2439" i="26"/>
  <c r="R2447" i="26"/>
  <c r="R2455" i="26"/>
  <c r="R2463" i="26"/>
  <c r="R2471" i="26"/>
  <c r="R2479" i="26"/>
  <c r="R2487" i="26"/>
  <c r="R2495" i="26"/>
  <c r="R2503" i="26"/>
  <c r="R2511" i="26"/>
  <c r="R2519" i="26"/>
  <c r="R2527" i="26"/>
  <c r="R2535" i="26"/>
  <c r="R2543" i="26"/>
  <c r="R2551" i="26"/>
  <c r="R2559" i="26"/>
  <c r="R2567" i="26"/>
  <c r="R2575" i="26"/>
  <c r="R2583" i="26"/>
  <c r="R2591" i="26"/>
  <c r="R2599" i="26"/>
  <c r="R2607" i="26"/>
  <c r="R2615" i="26"/>
  <c r="R2623" i="26"/>
  <c r="R2631" i="26"/>
  <c r="R2639" i="26"/>
  <c r="R2647" i="26"/>
  <c r="R2655" i="26"/>
  <c r="R2663" i="26"/>
  <c r="R2671" i="26"/>
  <c r="R2679" i="26"/>
  <c r="R2687" i="26"/>
  <c r="R2695" i="26"/>
  <c r="R258" i="26"/>
  <c r="R1144" i="26"/>
  <c r="R1298" i="26"/>
  <c r="R1420" i="26"/>
  <c r="R1491" i="26"/>
  <c r="R1553" i="26"/>
  <c r="R1608" i="26"/>
  <c r="R1692" i="26"/>
  <c r="R1809" i="26"/>
  <c r="R1883" i="26"/>
  <c r="R1975" i="26"/>
  <c r="R2062" i="26"/>
  <c r="R2167" i="26"/>
  <c r="R2277" i="26"/>
  <c r="R2351" i="26"/>
  <c r="R2400" i="26"/>
  <c r="R2432" i="26"/>
  <c r="R2464" i="26"/>
  <c r="R2504" i="26"/>
  <c r="R2536" i="26"/>
  <c r="R2576" i="26"/>
  <c r="R2616" i="26"/>
  <c r="R2656" i="26"/>
  <c r="R2696" i="26"/>
  <c r="R345" i="26"/>
  <c r="R1074" i="26"/>
  <c r="R1226" i="26"/>
  <c r="R1371" i="26"/>
  <c r="R1467" i="26"/>
  <c r="R1523" i="26"/>
  <c r="R1585" i="26"/>
  <c r="R1640" i="26"/>
  <c r="R1755" i="26"/>
  <c r="R1837" i="26"/>
  <c r="R1884" i="26"/>
  <c r="R1999" i="26"/>
  <c r="R2109" i="26"/>
  <c r="R2214" i="26"/>
  <c r="R2332" i="26"/>
  <c r="R2369" i="26"/>
  <c r="R2409" i="26"/>
  <c r="R2433" i="26"/>
  <c r="R2473" i="26"/>
  <c r="R2513" i="26"/>
  <c r="R2545" i="26"/>
  <c r="R2585" i="26"/>
  <c r="R2625" i="26"/>
  <c r="R2665" i="26"/>
  <c r="R635" i="26"/>
  <c r="R1080" i="26"/>
  <c r="R1243" i="26"/>
  <c r="R1378" i="26"/>
  <c r="R1468" i="26"/>
  <c r="R1531" i="26"/>
  <c r="R1586" i="26"/>
  <c r="R1641" i="26"/>
  <c r="R1725" i="26"/>
  <c r="R1787" i="26"/>
  <c r="R1865" i="26"/>
  <c r="R1885" i="26"/>
  <c r="R1959" i="26"/>
  <c r="R2023" i="26"/>
  <c r="R2087" i="26"/>
  <c r="R2174" i="26"/>
  <c r="R2238" i="26"/>
  <c r="R2317" i="26"/>
  <c r="R2362" i="26"/>
  <c r="R2402" i="26"/>
  <c r="R2450" i="26"/>
  <c r="R2482" i="26"/>
  <c r="R2522" i="26"/>
  <c r="R2562" i="26"/>
  <c r="R2602" i="26"/>
  <c r="R2634" i="26"/>
  <c r="R2674" i="26"/>
  <c r="Q11" i="26"/>
  <c r="Q19" i="26"/>
  <c r="Q27" i="26"/>
  <c r="Q35" i="26"/>
  <c r="Q43" i="26"/>
  <c r="Q51" i="26"/>
  <c r="Q59" i="26"/>
  <c r="Q67" i="26"/>
  <c r="Q75" i="26"/>
  <c r="Q83" i="26"/>
  <c r="Q91" i="26"/>
  <c r="Q99" i="26"/>
  <c r="Q107" i="26"/>
  <c r="Q115" i="26"/>
  <c r="Q123" i="26"/>
  <c r="Q131" i="26"/>
  <c r="Q139" i="26"/>
  <c r="Q147" i="26"/>
  <c r="Q155" i="26"/>
  <c r="Q163" i="26"/>
  <c r="Q171" i="26"/>
  <c r="Q179" i="26"/>
  <c r="Q187" i="26"/>
  <c r="Q195" i="26"/>
  <c r="Q203" i="26"/>
  <c r="Q211" i="26"/>
  <c r="Q219" i="26"/>
  <c r="Q227" i="26"/>
  <c r="Q235" i="26"/>
  <c r="Q243" i="26"/>
  <c r="Q251" i="26"/>
  <c r="Q259" i="26"/>
  <c r="Q267" i="26"/>
  <c r="Q275" i="26"/>
  <c r="Q283" i="26"/>
  <c r="Q291" i="26"/>
  <c r="Q299" i="26"/>
  <c r="Q307" i="26"/>
  <c r="Q315" i="26"/>
  <c r="Q323" i="26"/>
  <c r="Q331" i="26"/>
  <c r="Q339" i="26"/>
  <c r="Q347" i="26"/>
  <c r="Q355" i="26"/>
  <c r="Q363" i="26"/>
  <c r="Q371" i="26"/>
  <c r="Q379" i="26"/>
  <c r="Q387" i="26"/>
  <c r="Q395" i="26"/>
  <c r="Q403" i="26"/>
  <c r="Q411" i="26"/>
  <c r="Q419" i="26"/>
  <c r="Q427" i="26"/>
  <c r="Q435" i="26"/>
  <c r="Q443" i="26"/>
  <c r="Q451" i="26"/>
  <c r="Q459" i="26"/>
  <c r="Q467" i="26"/>
  <c r="Q475" i="26"/>
  <c r="Q483" i="26"/>
  <c r="Q491" i="26"/>
  <c r="Q499" i="26"/>
  <c r="Q507" i="26"/>
  <c r="Q515" i="26"/>
  <c r="Q523" i="26"/>
  <c r="Q531" i="26"/>
  <c r="Q539" i="26"/>
  <c r="Q547" i="26"/>
  <c r="Q555" i="26"/>
  <c r="Q563" i="26"/>
  <c r="Q571" i="26"/>
  <c r="Q579" i="26"/>
  <c r="Q587" i="26"/>
  <c r="Q595" i="26"/>
  <c r="Q603" i="26"/>
  <c r="Q611" i="26"/>
  <c r="Q619" i="26"/>
  <c r="Q627" i="26"/>
  <c r="Q635" i="26"/>
  <c r="Q643" i="26"/>
  <c r="Q651" i="26"/>
  <c r="Q659" i="26"/>
  <c r="Q667" i="26"/>
  <c r="Q675" i="26"/>
  <c r="Q683" i="26"/>
  <c r="Q691" i="26"/>
  <c r="Q699" i="26"/>
  <c r="Q707" i="26"/>
  <c r="Q715" i="26"/>
  <c r="Q723" i="26"/>
  <c r="Q731" i="26"/>
  <c r="Q739" i="26"/>
  <c r="Q747" i="26"/>
  <c r="Q755" i="26"/>
  <c r="Q763" i="26"/>
  <c r="Q771" i="26"/>
  <c r="Q779" i="26"/>
  <c r="Q787" i="26"/>
  <c r="Q795" i="26"/>
  <c r="Q803" i="26"/>
  <c r="Q811" i="26"/>
  <c r="Q819" i="26"/>
  <c r="Q827" i="26"/>
  <c r="Q835" i="26"/>
  <c r="Q843" i="26"/>
  <c r="Q851" i="26"/>
  <c r="Q859" i="26"/>
  <c r="Q867" i="26"/>
  <c r="Q875" i="26"/>
  <c r="Q883" i="26"/>
  <c r="Q891" i="26"/>
  <c r="Q899" i="26"/>
  <c r="Q907" i="26"/>
  <c r="Q915" i="26"/>
  <c r="Q923" i="26"/>
  <c r="Q931" i="26"/>
  <c r="Q939" i="26"/>
  <c r="Q947" i="26"/>
  <c r="Q955" i="26"/>
  <c r="Q963" i="26"/>
  <c r="Q971" i="26"/>
  <c r="Q979" i="26"/>
  <c r="Q987" i="26"/>
  <c r="Q995" i="26"/>
  <c r="Q1003" i="26"/>
  <c r="Q1011" i="26"/>
  <c r="Q4" i="26"/>
  <c r="Q12" i="26"/>
  <c r="Q20" i="26"/>
  <c r="Q28" i="26"/>
  <c r="Q36" i="26"/>
  <c r="Q44" i="26"/>
  <c r="Q52" i="26"/>
  <c r="Q60" i="26"/>
  <c r="Q68" i="26"/>
  <c r="Q76" i="26"/>
  <c r="Q84" i="26"/>
  <c r="Q92" i="26"/>
  <c r="Q100" i="26"/>
  <c r="Q108" i="26"/>
  <c r="Q116" i="26"/>
  <c r="Q124" i="26"/>
  <c r="Q132" i="26"/>
  <c r="Q140" i="26"/>
  <c r="Q148" i="26"/>
  <c r="Q156" i="26"/>
  <c r="Q164" i="26"/>
  <c r="Q172" i="26"/>
  <c r="Q180" i="26"/>
  <c r="Q188" i="26"/>
  <c r="Q196" i="26"/>
  <c r="Q204" i="26"/>
  <c r="Q212" i="26"/>
  <c r="Q220" i="26"/>
  <c r="Q228" i="26"/>
  <c r="Q236" i="26"/>
  <c r="Q244" i="26"/>
  <c r="Q252" i="26"/>
  <c r="Q260" i="26"/>
  <c r="Q268" i="26"/>
  <c r="Q276" i="26"/>
  <c r="Q284" i="26"/>
  <c r="Q292" i="26"/>
  <c r="Q300" i="26"/>
  <c r="Q308" i="26"/>
  <c r="Q316" i="26"/>
  <c r="Q324" i="26"/>
  <c r="Q332" i="26"/>
  <c r="Q340" i="26"/>
  <c r="Q348" i="26"/>
  <c r="Q356" i="26"/>
  <c r="Q364" i="26"/>
  <c r="Q372" i="26"/>
  <c r="Q380" i="26"/>
  <c r="Q388" i="26"/>
  <c r="Q396" i="26"/>
  <c r="Q404" i="26"/>
  <c r="Q412" i="26"/>
  <c r="Q420" i="26"/>
  <c r="Q428" i="26"/>
  <c r="Q436" i="26"/>
  <c r="Q444" i="26"/>
  <c r="Q452" i="26"/>
  <c r="Q460" i="26"/>
  <c r="Q468" i="26"/>
  <c r="Q476" i="26"/>
  <c r="Q484" i="26"/>
  <c r="Q492" i="26"/>
  <c r="Q500" i="26"/>
  <c r="Q508" i="26"/>
  <c r="Q516" i="26"/>
  <c r="Q524" i="26"/>
  <c r="Q532" i="26"/>
  <c r="Q540" i="26"/>
  <c r="Q548" i="26"/>
  <c r="Q556" i="26"/>
  <c r="Q564" i="26"/>
  <c r="Q572" i="26"/>
  <c r="Q580" i="26"/>
  <c r="Q588" i="26"/>
  <c r="Q596" i="26"/>
  <c r="Q604" i="26"/>
  <c r="Q612" i="26"/>
  <c r="Q620" i="26"/>
  <c r="Q628" i="26"/>
  <c r="Q636" i="26"/>
  <c r="Q644" i="26"/>
  <c r="Q652" i="26"/>
  <c r="Q660" i="26"/>
  <c r="Q668" i="26"/>
  <c r="Q676" i="26"/>
  <c r="Q684" i="26"/>
  <c r="Q692" i="26"/>
  <c r="Q700" i="26"/>
  <c r="Q708" i="26"/>
  <c r="Q716" i="26"/>
  <c r="Q724" i="26"/>
  <c r="Q732" i="26"/>
  <c r="Q740" i="26"/>
  <c r="Q748" i="26"/>
  <c r="Q756" i="26"/>
  <c r="Q764" i="26"/>
  <c r="Q772" i="26"/>
  <c r="Q780" i="26"/>
  <c r="Q788" i="26"/>
  <c r="Q796" i="26"/>
  <c r="Q804" i="26"/>
  <c r="Q812" i="26"/>
  <c r="Q820" i="26"/>
  <c r="Q828" i="26"/>
  <c r="Q5" i="26"/>
  <c r="Q13" i="26"/>
  <c r="Q21" i="26"/>
  <c r="Q29" i="26"/>
  <c r="Q37" i="26"/>
  <c r="Q45" i="26"/>
  <c r="Q53" i="26"/>
  <c r="Q61" i="26"/>
  <c r="Q69" i="26"/>
  <c r="Q77" i="26"/>
  <c r="Q85" i="26"/>
  <c r="Q93" i="26"/>
  <c r="Q101" i="26"/>
  <c r="Q109" i="26"/>
  <c r="Q117" i="26"/>
  <c r="Q125" i="26"/>
  <c r="Q133" i="26"/>
  <c r="Q141" i="26"/>
  <c r="Q149" i="26"/>
  <c r="Q157" i="26"/>
  <c r="Q165" i="26"/>
  <c r="Q173" i="26"/>
  <c r="Q181" i="26"/>
  <c r="Q189" i="26"/>
  <c r="Q197" i="26"/>
  <c r="Q205" i="26"/>
  <c r="Q213" i="26"/>
  <c r="Q221" i="26"/>
  <c r="Q229" i="26"/>
  <c r="Q237" i="26"/>
  <c r="Q245" i="26"/>
  <c r="Q253" i="26"/>
  <c r="Q261" i="26"/>
  <c r="Q269" i="26"/>
  <c r="Q277" i="26"/>
  <c r="Q285" i="26"/>
  <c r="Q293" i="26"/>
  <c r="Q301" i="26"/>
  <c r="Q309" i="26"/>
  <c r="Q317" i="26"/>
  <c r="Q325" i="26"/>
  <c r="Q333" i="26"/>
  <c r="Q341" i="26"/>
  <c r="Q349" i="26"/>
  <c r="Q357" i="26"/>
  <c r="Q365" i="26"/>
  <c r="Q373" i="26"/>
  <c r="Q381" i="26"/>
  <c r="Q389" i="26"/>
  <c r="Q397" i="26"/>
  <c r="Q405" i="26"/>
  <c r="Q413" i="26"/>
  <c r="Q421" i="26"/>
  <c r="Q429" i="26"/>
  <c r="Q437" i="26"/>
  <c r="Q445" i="26"/>
  <c r="Q453" i="26"/>
  <c r="Q461" i="26"/>
  <c r="Q469" i="26"/>
  <c r="Q477" i="26"/>
  <c r="Q485" i="26"/>
  <c r="Q493" i="26"/>
  <c r="Q501" i="26"/>
  <c r="Q509" i="26"/>
  <c r="Q517" i="26"/>
  <c r="Q525" i="26"/>
  <c r="Q533" i="26"/>
  <c r="Q541" i="26"/>
  <c r="Q549" i="26"/>
  <c r="Q557" i="26"/>
  <c r="Q565" i="26"/>
  <c r="Q573" i="26"/>
  <c r="Q581" i="26"/>
  <c r="Q589" i="26"/>
  <c r="Q597" i="26"/>
  <c r="Q605" i="26"/>
  <c r="Q613" i="26"/>
  <c r="Q621" i="26"/>
  <c r="Q629" i="26"/>
  <c r="Q637" i="26"/>
  <c r="Q645" i="26"/>
  <c r="Q653" i="26"/>
  <c r="Q661" i="26"/>
  <c r="Q669" i="26"/>
  <c r="Q677" i="26"/>
  <c r="Q685" i="26"/>
  <c r="Q693" i="26"/>
  <c r="Q701" i="26"/>
  <c r="Q709" i="26"/>
  <c r="Q717" i="26"/>
  <c r="Q725" i="26"/>
  <c r="Q733" i="26"/>
  <c r="Q741" i="26"/>
  <c r="Q749" i="26"/>
  <c r="Q757" i="26"/>
  <c r="Q765" i="26"/>
  <c r="Q773" i="26"/>
  <c r="Q781" i="26"/>
  <c r="Q789" i="26"/>
  <c r="Q797" i="26"/>
  <c r="Q805" i="26"/>
  <c r="Q813" i="26"/>
  <c r="Q821" i="26"/>
  <c r="Q829" i="26"/>
  <c r="Q837" i="26"/>
  <c r="Q845" i="26"/>
  <c r="Q853" i="26"/>
  <c r="Q861" i="26"/>
  <c r="Q869" i="26"/>
  <c r="Q877" i="26"/>
  <c r="Q885" i="26"/>
  <c r="Q6" i="26"/>
  <c r="Q14" i="26"/>
  <c r="Q22" i="26"/>
  <c r="Q30" i="26"/>
  <c r="Q38" i="26"/>
  <c r="Q46" i="26"/>
  <c r="Q54" i="26"/>
  <c r="Q62" i="26"/>
  <c r="Q70" i="26"/>
  <c r="Q78" i="26"/>
  <c r="Q86" i="26"/>
  <c r="Q94" i="26"/>
  <c r="Q102" i="26"/>
  <c r="Q110" i="26"/>
  <c r="Q118" i="26"/>
  <c r="Q126" i="26"/>
  <c r="Q134" i="26"/>
  <c r="Q142" i="26"/>
  <c r="Q150" i="26"/>
  <c r="Q158" i="26"/>
  <c r="Q166" i="26"/>
  <c r="Q174" i="26"/>
  <c r="Q182" i="26"/>
  <c r="Q190" i="26"/>
  <c r="Q198" i="26"/>
  <c r="Q206" i="26"/>
  <c r="Q214" i="26"/>
  <c r="Q222" i="26"/>
  <c r="Q230" i="26"/>
  <c r="Q238" i="26"/>
  <c r="Q246" i="26"/>
  <c r="Q254" i="26"/>
  <c r="Q262" i="26"/>
  <c r="Q270" i="26"/>
  <c r="Q278" i="26"/>
  <c r="Q286" i="26"/>
  <c r="Q294" i="26"/>
  <c r="Q302" i="26"/>
  <c r="Q310" i="26"/>
  <c r="Q318" i="26"/>
  <c r="Q326" i="26"/>
  <c r="Q334" i="26"/>
  <c r="Q342" i="26"/>
  <c r="Q350" i="26"/>
  <c r="Q358" i="26"/>
  <c r="Q366" i="26"/>
  <c r="Q374" i="26"/>
  <c r="Q382" i="26"/>
  <c r="Q390" i="26"/>
  <c r="Q398" i="26"/>
  <c r="Q406" i="26"/>
  <c r="Q414" i="26"/>
  <c r="Q422" i="26"/>
  <c r="Q430" i="26"/>
  <c r="Q438" i="26"/>
  <c r="Q446" i="26"/>
  <c r="Q454" i="26"/>
  <c r="Q462" i="26"/>
  <c r="Q470" i="26"/>
  <c r="Q478" i="26"/>
  <c r="Q486" i="26"/>
  <c r="Q494" i="26"/>
  <c r="Q502" i="26"/>
  <c r="Q510" i="26"/>
  <c r="Q518" i="26"/>
  <c r="Q526" i="26"/>
  <c r="Q534" i="26"/>
  <c r="Q542" i="26"/>
  <c r="Q550" i="26"/>
  <c r="Q558" i="26"/>
  <c r="Q566" i="26"/>
  <c r="Q574" i="26"/>
  <c r="Q582" i="26"/>
  <c r="Q590" i="26"/>
  <c r="Q598" i="26"/>
  <c r="Q606" i="26"/>
  <c r="Q614" i="26"/>
  <c r="Q622" i="26"/>
  <c r="Q630" i="26"/>
  <c r="Q638" i="26"/>
  <c r="Q646" i="26"/>
  <c r="Q654" i="26"/>
  <c r="Q662" i="26"/>
  <c r="Q670" i="26"/>
  <c r="Q678" i="26"/>
  <c r="Q686" i="26"/>
  <c r="Q694" i="26"/>
  <c r="Q702" i="26"/>
  <c r="Q710" i="26"/>
  <c r="Q718" i="26"/>
  <c r="Q726" i="26"/>
  <c r="Q734" i="26"/>
  <c r="Q742" i="26"/>
  <c r="Q750" i="26"/>
  <c r="Q758" i="26"/>
  <c r="Q766" i="26"/>
  <c r="Q774" i="26"/>
  <c r="Q782" i="26"/>
  <c r="Q790" i="26"/>
  <c r="Q798" i="26"/>
  <c r="Q806" i="26"/>
  <c r="Q814" i="26"/>
  <c r="Q822" i="26"/>
  <c r="Q830" i="26"/>
  <c r="Q838" i="26"/>
  <c r="Q846" i="26"/>
  <c r="Q854" i="26"/>
  <c r="Q862" i="26"/>
  <c r="Q870" i="26"/>
  <c r="Q878" i="26"/>
  <c r="Q886" i="26"/>
  <c r="Q7" i="26"/>
  <c r="Q15" i="26"/>
  <c r="Q23" i="26"/>
  <c r="Q31" i="26"/>
  <c r="Q39" i="26"/>
  <c r="Q47" i="26"/>
  <c r="Q55" i="26"/>
  <c r="Q63" i="26"/>
  <c r="Q71" i="26"/>
  <c r="Q79" i="26"/>
  <c r="Q87" i="26"/>
  <c r="Q95" i="26"/>
  <c r="Q103" i="26"/>
  <c r="Q111" i="26"/>
  <c r="Q119" i="26"/>
  <c r="Q127" i="26"/>
  <c r="Q135" i="26"/>
  <c r="Q143" i="26"/>
  <c r="Q151" i="26"/>
  <c r="Q159" i="26"/>
  <c r="Q167" i="26"/>
  <c r="Q175" i="26"/>
  <c r="Q183" i="26"/>
  <c r="Q191" i="26"/>
  <c r="Q199" i="26"/>
  <c r="Q207" i="26"/>
  <c r="Q215" i="26"/>
  <c r="Q223" i="26"/>
  <c r="Q231" i="26"/>
  <c r="Q239" i="26"/>
  <c r="Q247" i="26"/>
  <c r="Q255" i="26"/>
  <c r="Q263" i="26"/>
  <c r="Q271" i="26"/>
  <c r="Q279" i="26"/>
  <c r="Q287" i="26"/>
  <c r="Q295" i="26"/>
  <c r="Q303" i="26"/>
  <c r="Q311" i="26"/>
  <c r="Q319" i="26"/>
  <c r="Q327" i="26"/>
  <c r="Q335" i="26"/>
  <c r="Q343" i="26"/>
  <c r="Q351" i="26"/>
  <c r="Q359" i="26"/>
  <c r="Q367" i="26"/>
  <c r="Q375" i="26"/>
  <c r="Q383" i="26"/>
  <c r="Q391" i="26"/>
  <c r="Q399" i="26"/>
  <c r="Q407" i="26"/>
  <c r="Q415" i="26"/>
  <c r="Q423" i="26"/>
  <c r="Q431" i="26"/>
  <c r="Q439" i="26"/>
  <c r="Q447" i="26"/>
  <c r="Q455" i="26"/>
  <c r="Q463" i="26"/>
  <c r="Q471" i="26"/>
  <c r="Q479" i="26"/>
  <c r="Q487" i="26"/>
  <c r="Q495" i="26"/>
  <c r="Q503" i="26"/>
  <c r="Q511" i="26"/>
  <c r="Q519" i="26"/>
  <c r="Q527" i="26"/>
  <c r="Q535" i="26"/>
  <c r="Q543" i="26"/>
  <c r="Q551" i="26"/>
  <c r="Q559" i="26"/>
  <c r="Q567" i="26"/>
  <c r="Q575" i="26"/>
  <c r="Q583" i="26"/>
  <c r="Q591" i="26"/>
  <c r="Q599" i="26"/>
  <c r="Q607" i="26"/>
  <c r="Q615" i="26"/>
  <c r="Q623" i="26"/>
  <c r="Q631" i="26"/>
  <c r="Q639" i="26"/>
  <c r="Q647" i="26"/>
  <c r="Q655" i="26"/>
  <c r="Q663" i="26"/>
  <c r="Q671" i="26"/>
  <c r="Q679" i="26"/>
  <c r="Q687" i="26"/>
  <c r="Q695" i="26"/>
  <c r="Q703" i="26"/>
  <c r="Q711" i="26"/>
  <c r="Q719" i="26"/>
  <c r="Q727" i="26"/>
  <c r="Q735" i="26"/>
  <c r="Q743" i="26"/>
  <c r="Q751" i="26"/>
  <c r="Q759" i="26"/>
  <c r="Q767" i="26"/>
  <c r="Q775" i="26"/>
  <c r="Q783" i="26"/>
  <c r="Q791" i="26"/>
  <c r="Q799" i="26"/>
  <c r="Q807" i="26"/>
  <c r="Q815" i="26"/>
  <c r="Q823" i="26"/>
  <c r="Q831" i="26"/>
  <c r="Q839" i="26"/>
  <c r="Q847" i="26"/>
  <c r="Q855" i="26"/>
  <c r="Q863" i="26"/>
  <c r="Q871" i="26"/>
  <c r="Q879" i="26"/>
  <c r="Q8" i="26"/>
  <c r="Q26" i="26"/>
  <c r="Q49" i="26"/>
  <c r="Q72" i="26"/>
  <c r="Q90" i="26"/>
  <c r="Q113" i="26"/>
  <c r="Q136" i="26"/>
  <c r="Q154" i="26"/>
  <c r="Q177" i="26"/>
  <c r="Q200" i="26"/>
  <c r="Q218" i="26"/>
  <c r="Q241" i="26"/>
  <c r="Q264" i="26"/>
  <c r="Q282" i="26"/>
  <c r="Q305" i="26"/>
  <c r="Q328" i="26"/>
  <c r="Q346" i="26"/>
  <c r="Q369" i="26"/>
  <c r="Q392" i="26"/>
  <c r="Q410" i="26"/>
  <c r="Q433" i="26"/>
  <c r="Q456" i="26"/>
  <c r="Q474" i="26"/>
  <c r="Q497" i="26"/>
  <c r="Q520" i="26"/>
  <c r="Q538" i="26"/>
  <c r="Q561" i="26"/>
  <c r="Q584" i="26"/>
  <c r="Q602" i="26"/>
  <c r="Q625" i="26"/>
  <c r="Q648" i="26"/>
  <c r="Q666" i="26"/>
  <c r="Q689" i="26"/>
  <c r="Q712" i="26"/>
  <c r="Q730" i="26"/>
  <c r="Q753" i="26"/>
  <c r="Q776" i="26"/>
  <c r="Q794" i="26"/>
  <c r="Q817" i="26"/>
  <c r="Q836" i="26"/>
  <c r="Q852" i="26"/>
  <c r="Q868" i="26"/>
  <c r="Q884" i="26"/>
  <c r="Q895" i="26"/>
  <c r="Q904" i="26"/>
  <c r="Q913" i="26"/>
  <c r="Q922" i="26"/>
  <c r="Q932" i="26"/>
  <c r="Q941" i="26"/>
  <c r="Q950" i="26"/>
  <c r="Q959" i="26"/>
  <c r="Q968" i="26"/>
  <c r="Q977" i="26"/>
  <c r="Q986" i="26"/>
  <c r="Q996" i="26"/>
  <c r="Q1005" i="26"/>
  <c r="Q1014" i="26"/>
  <c r="Q1022" i="26"/>
  <c r="Q1030" i="26"/>
  <c r="Q1038" i="26"/>
  <c r="Q1046" i="26"/>
  <c r="Q1054" i="26"/>
  <c r="Q1062" i="26"/>
  <c r="Q1070" i="26"/>
  <c r="Q1078" i="26"/>
  <c r="Q1086" i="26"/>
  <c r="Q1094" i="26"/>
  <c r="Q1102" i="26"/>
  <c r="Q1110" i="26"/>
  <c r="Q1118" i="26"/>
  <c r="Q1126" i="26"/>
  <c r="Q1134" i="26"/>
  <c r="Q1142" i="26"/>
  <c r="Q1150" i="26"/>
  <c r="Q1158" i="26"/>
  <c r="Q1166" i="26"/>
  <c r="Q1174" i="26"/>
  <c r="Q1182" i="26"/>
  <c r="Q1190" i="26"/>
  <c r="Q1198" i="26"/>
  <c r="Q1206" i="26"/>
  <c r="Q1214" i="26"/>
  <c r="Q1222" i="26"/>
  <c r="Q1230" i="26"/>
  <c r="Q1238" i="26"/>
  <c r="Q1246" i="26"/>
  <c r="Q1254" i="26"/>
  <c r="Q1262" i="26"/>
  <c r="Q1270" i="26"/>
  <c r="Q1278" i="26"/>
  <c r="Q1286" i="26"/>
  <c r="Q1294" i="26"/>
  <c r="Q1302" i="26"/>
  <c r="Q1310" i="26"/>
  <c r="Q1318" i="26"/>
  <c r="Q1326" i="26"/>
  <c r="Q1334" i="26"/>
  <c r="Q1342" i="26"/>
  <c r="Q1350" i="26"/>
  <c r="Q1358" i="26"/>
  <c r="Q1366" i="26"/>
  <c r="Q1374" i="26"/>
  <c r="Q1382" i="26"/>
  <c r="Q1390" i="26"/>
  <c r="Q1398" i="26"/>
  <c r="Q1406" i="26"/>
  <c r="Q1414" i="26"/>
  <c r="Q1422" i="26"/>
  <c r="Q1430" i="26"/>
  <c r="Q1438" i="26"/>
  <c r="Q1446" i="26"/>
  <c r="Q1454" i="26"/>
  <c r="Q9" i="26"/>
  <c r="Q32" i="26"/>
  <c r="Q50" i="26"/>
  <c r="Q73" i="26"/>
  <c r="Q96" i="26"/>
  <c r="Q114" i="26"/>
  <c r="Q137" i="26"/>
  <c r="Q160" i="26"/>
  <c r="Q178" i="26"/>
  <c r="Q201" i="26"/>
  <c r="Q224" i="26"/>
  <c r="Q242" i="26"/>
  <c r="Q265" i="26"/>
  <c r="Q288" i="26"/>
  <c r="Q306" i="26"/>
  <c r="Q329" i="26"/>
  <c r="Q352" i="26"/>
  <c r="Q370" i="26"/>
  <c r="Q393" i="26"/>
  <c r="Q416" i="26"/>
  <c r="Q434" i="26"/>
  <c r="Q457" i="26"/>
  <c r="Q480" i="26"/>
  <c r="Q498" i="26"/>
  <c r="Q521" i="26"/>
  <c r="Q544" i="26"/>
  <c r="Q562" i="26"/>
  <c r="Q585" i="26"/>
  <c r="Q608" i="26"/>
  <c r="Q626" i="26"/>
  <c r="Q649" i="26"/>
  <c r="Q672" i="26"/>
  <c r="Q690" i="26"/>
  <c r="Q713" i="26"/>
  <c r="Q736" i="26"/>
  <c r="Q754" i="26"/>
  <c r="Q777" i="26"/>
  <c r="Q800" i="26"/>
  <c r="Q818" i="26"/>
  <c r="Q840" i="26"/>
  <c r="Q856" i="26"/>
  <c r="Q872" i="26"/>
  <c r="Q887" i="26"/>
  <c r="Q896" i="26"/>
  <c r="Q905" i="26"/>
  <c r="Q914" i="26"/>
  <c r="Q924" i="26"/>
  <c r="Q933" i="26"/>
  <c r="Q942" i="26"/>
  <c r="Q951" i="26"/>
  <c r="Q960" i="26"/>
  <c r="Q969" i="26"/>
  <c r="Q978" i="26"/>
  <c r="Q988" i="26"/>
  <c r="Q997" i="26"/>
  <c r="Q1006" i="26"/>
  <c r="Q1015" i="26"/>
  <c r="Q1023" i="26"/>
  <c r="Q1031" i="26"/>
  <c r="Q1039" i="26"/>
  <c r="Q1047" i="26"/>
  <c r="Q1055" i="26"/>
  <c r="Q1063" i="26"/>
  <c r="Q1071" i="26"/>
  <c r="Q1079" i="26"/>
  <c r="Q1087" i="26"/>
  <c r="Q1095" i="26"/>
  <c r="Q1103" i="26"/>
  <c r="Q1111" i="26"/>
  <c r="Q1119" i="26"/>
  <c r="Q1127" i="26"/>
  <c r="Q1135" i="26"/>
  <c r="Q1143" i="26"/>
  <c r="Q1151" i="26"/>
  <c r="Q1159" i="26"/>
  <c r="Q1167" i="26"/>
  <c r="Q1175" i="26"/>
  <c r="Q1183" i="26"/>
  <c r="Q1191" i="26"/>
  <c r="Q1199" i="26"/>
  <c r="Q1207" i="26"/>
  <c r="Q1215" i="26"/>
  <c r="Q1223" i="26"/>
  <c r="Q1231" i="26"/>
  <c r="Q1239" i="26"/>
  <c r="Q1247" i="26"/>
  <c r="Q1255" i="26"/>
  <c r="Q1263" i="26"/>
  <c r="Q1271" i="26"/>
  <c r="Q1279" i="26"/>
  <c r="Q1287" i="26"/>
  <c r="Q1295" i="26"/>
  <c r="Q1303" i="26"/>
  <c r="Q1311" i="26"/>
  <c r="Q1319" i="26"/>
  <c r="Q1327" i="26"/>
  <c r="Q1335" i="26"/>
  <c r="Q1343" i="26"/>
  <c r="Q1351" i="26"/>
  <c r="Q1359" i="26"/>
  <c r="Q1367" i="26"/>
  <c r="Q1375" i="26"/>
  <c r="Q1383" i="26"/>
  <c r="Q1391" i="26"/>
  <c r="Q1399" i="26"/>
  <c r="Q1407" i="26"/>
  <c r="Q1415" i="26"/>
  <c r="Q1423" i="26"/>
  <c r="Q1431" i="26"/>
  <c r="Q1439" i="26"/>
  <c r="Q1447" i="26"/>
  <c r="Q1455" i="26"/>
  <c r="Q1463" i="26"/>
  <c r="Q1471" i="26"/>
  <c r="Q1479" i="26"/>
  <c r="Q1487" i="26"/>
  <c r="Q1495" i="26"/>
  <c r="Q1503" i="26"/>
  <c r="Q1511" i="26"/>
  <c r="Q1519" i="26"/>
  <c r="Q1527" i="26"/>
  <c r="Q1535" i="26"/>
  <c r="Q1543" i="26"/>
  <c r="Q1551" i="26"/>
  <c r="Q1559" i="26"/>
  <c r="Q1567" i="26"/>
  <c r="Q1575" i="26"/>
  <c r="Q10" i="26"/>
  <c r="Q33" i="26"/>
  <c r="Q56" i="26"/>
  <c r="Q74" i="26"/>
  <c r="Q97" i="26"/>
  <c r="Q120" i="26"/>
  <c r="Q138" i="26"/>
  <c r="Q161" i="26"/>
  <c r="Q184" i="26"/>
  <c r="Q202" i="26"/>
  <c r="Q225" i="26"/>
  <c r="Q248" i="26"/>
  <c r="Q266" i="26"/>
  <c r="Q289" i="26"/>
  <c r="Q312" i="26"/>
  <c r="Q330" i="26"/>
  <c r="Q353" i="26"/>
  <c r="Q376" i="26"/>
  <c r="Q394" i="26"/>
  <c r="Q417" i="26"/>
  <c r="Q440" i="26"/>
  <c r="Q458" i="26"/>
  <c r="Q481" i="26"/>
  <c r="Q504" i="26"/>
  <c r="Q522" i="26"/>
  <c r="Q545" i="26"/>
  <c r="Q568" i="26"/>
  <c r="Q586" i="26"/>
  <c r="Q609" i="26"/>
  <c r="Q632" i="26"/>
  <c r="Q650" i="26"/>
  <c r="Q673" i="26"/>
  <c r="Q696" i="26"/>
  <c r="Q714" i="26"/>
  <c r="Q737" i="26"/>
  <c r="Q760" i="26"/>
  <c r="Q778" i="26"/>
  <c r="Q801" i="26"/>
  <c r="Q824" i="26"/>
  <c r="Q841" i="26"/>
  <c r="Q857" i="26"/>
  <c r="Q873" i="26"/>
  <c r="Q888" i="26"/>
  <c r="Q897" i="26"/>
  <c r="Q906" i="26"/>
  <c r="Q916" i="26"/>
  <c r="Q925" i="26"/>
  <c r="Q934" i="26"/>
  <c r="Q943" i="26"/>
  <c r="Q952" i="26"/>
  <c r="Q961" i="26"/>
  <c r="Q970" i="26"/>
  <c r="Q980" i="26"/>
  <c r="Q989" i="26"/>
  <c r="Q998" i="26"/>
  <c r="Q1007" i="26"/>
  <c r="Q1016" i="26"/>
  <c r="Q1024" i="26"/>
  <c r="Q1032" i="26"/>
  <c r="Q1040" i="26"/>
  <c r="Q1048" i="26"/>
  <c r="Q1056" i="26"/>
  <c r="Q1064" i="26"/>
  <c r="Q1072" i="26"/>
  <c r="Q1080" i="26"/>
  <c r="Q1088" i="26"/>
  <c r="Q1096" i="26"/>
  <c r="Q1104" i="26"/>
  <c r="Q1112" i="26"/>
  <c r="Q1120" i="26"/>
  <c r="Q1128" i="26"/>
  <c r="Q1136" i="26"/>
  <c r="Q1144" i="26"/>
  <c r="Q1152" i="26"/>
  <c r="Q1160" i="26"/>
  <c r="Q1168" i="26"/>
  <c r="Q1176" i="26"/>
  <c r="Q1184" i="26"/>
  <c r="Q1192" i="26"/>
  <c r="Q1200" i="26"/>
  <c r="Q1208" i="26"/>
  <c r="Q1216" i="26"/>
  <c r="Q1224" i="26"/>
  <c r="Q1232" i="26"/>
  <c r="Q1240" i="26"/>
  <c r="Q1248" i="26"/>
  <c r="Q1256" i="26"/>
  <c r="Q1264" i="26"/>
  <c r="Q1272" i="26"/>
  <c r="Q1280" i="26"/>
  <c r="Q1288" i="26"/>
  <c r="Q1296" i="26"/>
  <c r="Q1304" i="26"/>
  <c r="Q1312" i="26"/>
  <c r="Q1320" i="26"/>
  <c r="Q1328" i="26"/>
  <c r="Q1336" i="26"/>
  <c r="Q1344" i="26"/>
  <c r="Q1352" i="26"/>
  <c r="Q1360" i="26"/>
  <c r="Q1368" i="26"/>
  <c r="Q1376" i="26"/>
  <c r="Q1384" i="26"/>
  <c r="Q1392" i="26"/>
  <c r="Q1400" i="26"/>
  <c r="Q1408" i="26"/>
  <c r="Q1416" i="26"/>
  <c r="Q1424" i="26"/>
  <c r="Q1432" i="26"/>
  <c r="Q1440" i="26"/>
  <c r="Q1448" i="26"/>
  <c r="Q16" i="26"/>
  <c r="Q34" i="26"/>
  <c r="Q57" i="26"/>
  <c r="Q80" i="26"/>
  <c r="Q98" i="26"/>
  <c r="Q121" i="26"/>
  <c r="Q144" i="26"/>
  <c r="Q162" i="26"/>
  <c r="Q185" i="26"/>
  <c r="Q208" i="26"/>
  <c r="Q226" i="26"/>
  <c r="Q249" i="26"/>
  <c r="Q272" i="26"/>
  <c r="Q290" i="26"/>
  <c r="Q313" i="26"/>
  <c r="Q336" i="26"/>
  <c r="Q354" i="26"/>
  <c r="Q377" i="26"/>
  <c r="Q400" i="26"/>
  <c r="Q418" i="26"/>
  <c r="Q441" i="26"/>
  <c r="Q464" i="26"/>
  <c r="Q482" i="26"/>
  <c r="Q505" i="26"/>
  <c r="Q528" i="26"/>
  <c r="Q546" i="26"/>
  <c r="Q569" i="26"/>
  <c r="Q592" i="26"/>
  <c r="Q610" i="26"/>
  <c r="Q633" i="26"/>
  <c r="Q656" i="26"/>
  <c r="Q674" i="26"/>
  <c r="Q697" i="26"/>
  <c r="Q720" i="26"/>
  <c r="Q738" i="26"/>
  <c r="Q761" i="26"/>
  <c r="Q784" i="26"/>
  <c r="Q802" i="26"/>
  <c r="Q825" i="26"/>
  <c r="Q842" i="26"/>
  <c r="Q858" i="26"/>
  <c r="Q874" i="26"/>
  <c r="Q889" i="26"/>
  <c r="Q898" i="26"/>
  <c r="Q908" i="26"/>
  <c r="Q917" i="26"/>
  <c r="Q926" i="26"/>
  <c r="Q935" i="26"/>
  <c r="Q944" i="26"/>
  <c r="Q953" i="26"/>
  <c r="Q962" i="26"/>
  <c r="Q972" i="26"/>
  <c r="Q981" i="26"/>
  <c r="Q990" i="26"/>
  <c r="Q999" i="26"/>
  <c r="Q1008" i="26"/>
  <c r="Q1017" i="26"/>
  <c r="Q1025" i="26"/>
  <c r="Q1033" i="26"/>
  <c r="Q1041" i="26"/>
  <c r="Q1049" i="26"/>
  <c r="Q1057" i="26"/>
  <c r="Q1065" i="26"/>
  <c r="Q1073" i="26"/>
  <c r="Q1081" i="26"/>
  <c r="Q1089" i="26"/>
  <c r="Q1097" i="26"/>
  <c r="Q1105" i="26"/>
  <c r="Q1113" i="26"/>
  <c r="Q1121" i="26"/>
  <c r="Q1129" i="26"/>
  <c r="Q1137" i="26"/>
  <c r="Q1145" i="26"/>
  <c r="Q1153" i="26"/>
  <c r="Q1161" i="26"/>
  <c r="Q1169" i="26"/>
  <c r="Q1177" i="26"/>
  <c r="Q1185" i="26"/>
  <c r="Q1193" i="26"/>
  <c r="Q1201" i="26"/>
  <c r="Q1209" i="26"/>
  <c r="Q1217" i="26"/>
  <c r="Q1225" i="26"/>
  <c r="Q1233" i="26"/>
  <c r="Q1241" i="26"/>
  <c r="Q1249" i="26"/>
  <c r="Q1257" i="26"/>
  <c r="Q1265" i="26"/>
  <c r="Q1273" i="26"/>
  <c r="Q1281" i="26"/>
  <c r="Q1289" i="26"/>
  <c r="Q1297" i="26"/>
  <c r="Q1305" i="26"/>
  <c r="Q1313" i="26"/>
  <c r="Q1321" i="26"/>
  <c r="Q1329" i="26"/>
  <c r="Q1337" i="26"/>
  <c r="Q1345" i="26"/>
  <c r="Q1353" i="26"/>
  <c r="Q1361" i="26"/>
  <c r="Q1369" i="26"/>
  <c r="Q1377" i="26"/>
  <c r="Q1385" i="26"/>
  <c r="Q1393" i="26"/>
  <c r="Q1401" i="26"/>
  <c r="Q1409" i="26"/>
  <c r="Q1417" i="26"/>
  <c r="Q17" i="26"/>
  <c r="Q58" i="26"/>
  <c r="Q104" i="26"/>
  <c r="Q145" i="26"/>
  <c r="Q186" i="26"/>
  <c r="Q232" i="26"/>
  <c r="Q273" i="26"/>
  <c r="Q314" i="26"/>
  <c r="Q360" i="26"/>
  <c r="Q401" i="26"/>
  <c r="Q442" i="26"/>
  <c r="Q488" i="26"/>
  <c r="Q529" i="26"/>
  <c r="Q570" i="26"/>
  <c r="Q616" i="26"/>
  <c r="Q657" i="26"/>
  <c r="Q698" i="26"/>
  <c r="Q744" i="26"/>
  <c r="Q785" i="26"/>
  <c r="Q826" i="26"/>
  <c r="Q860" i="26"/>
  <c r="Q890" i="26"/>
  <c r="Q909" i="26"/>
  <c r="Q927" i="26"/>
  <c r="Q945" i="26"/>
  <c r="Q964" i="26"/>
  <c r="Q982" i="26"/>
  <c r="Q1000" i="26"/>
  <c r="Q1018" i="26"/>
  <c r="Q1034" i="26"/>
  <c r="Q1050" i="26"/>
  <c r="Q1066" i="26"/>
  <c r="Q1082" i="26"/>
  <c r="Q1098" i="26"/>
  <c r="Q1114" i="26"/>
  <c r="Q1130" i="26"/>
  <c r="Q1146" i="26"/>
  <c r="Q1162" i="26"/>
  <c r="Q1178" i="26"/>
  <c r="Q1194" i="26"/>
  <c r="Q1210" i="26"/>
  <c r="Q1226" i="26"/>
  <c r="Q1242" i="26"/>
  <c r="Q1258" i="26"/>
  <c r="Q1274" i="26"/>
  <c r="Q1290" i="26"/>
  <c r="Q1306" i="26"/>
  <c r="Q1322" i="26"/>
  <c r="Q1338" i="26"/>
  <c r="Q1354" i="26"/>
  <c r="Q1370" i="26"/>
  <c r="Q1386" i="26"/>
  <c r="Q1402" i="26"/>
  <c r="Q1418" i="26"/>
  <c r="Q1429" i="26"/>
  <c r="Q1443" i="26"/>
  <c r="Q1456" i="26"/>
  <c r="Q1465" i="26"/>
  <c r="Q1474" i="26"/>
  <c r="Q1483" i="26"/>
  <c r="Q1492" i="26"/>
  <c r="Q1501" i="26"/>
  <c r="Q1510" i="26"/>
  <c r="Q1520" i="26"/>
  <c r="Q1529" i="26"/>
  <c r="Q1538" i="26"/>
  <c r="Q1547" i="26"/>
  <c r="Q1556" i="26"/>
  <c r="Q1565" i="26"/>
  <c r="Q1574" i="26"/>
  <c r="Q1583" i="26"/>
  <c r="Q1591" i="26"/>
  <c r="Q1599" i="26"/>
  <c r="Q1607" i="26"/>
  <c r="Q1615" i="26"/>
  <c r="Q1623" i="26"/>
  <c r="Q1631" i="26"/>
  <c r="Q1639" i="26"/>
  <c r="Q1647" i="26"/>
  <c r="Q1655" i="26"/>
  <c r="Q1663" i="26"/>
  <c r="Q1671" i="26"/>
  <c r="Q1679" i="26"/>
  <c r="Q1687" i="26"/>
  <c r="Q1695" i="26"/>
  <c r="Q1703" i="26"/>
  <c r="Q1711" i="26"/>
  <c r="Q1719" i="26"/>
  <c r="Q1727" i="26"/>
  <c r="Q1735" i="26"/>
  <c r="Q1743" i="26"/>
  <c r="Q1751" i="26"/>
  <c r="Q1759" i="26"/>
  <c r="Q1767" i="26"/>
  <c r="Q1775" i="26"/>
  <c r="Q1783" i="26"/>
  <c r="Q1791" i="26"/>
  <c r="Q1799" i="26"/>
  <c r="Q1807" i="26"/>
  <c r="Q1815" i="26"/>
  <c r="Q1823" i="26"/>
  <c r="Q1831" i="26"/>
  <c r="Q1839" i="26"/>
  <c r="Q1847" i="26"/>
  <c r="Q1855" i="26"/>
  <c r="Q1863" i="26"/>
  <c r="Q1871" i="26"/>
  <c r="Q1879" i="26"/>
  <c r="Q1887" i="26"/>
  <c r="Q1895" i="26"/>
  <c r="Q1903" i="26"/>
  <c r="Q1911" i="26"/>
  <c r="Q1919" i="26"/>
  <c r="Q1927" i="26"/>
  <c r="Q1935" i="26"/>
  <c r="Q1943" i="26"/>
  <c r="Q1951" i="26"/>
  <c r="Q1959" i="26"/>
  <c r="Q1967" i="26"/>
  <c r="Q1975" i="26"/>
  <c r="Q1983" i="26"/>
  <c r="Q1991" i="26"/>
  <c r="Q1999" i="26"/>
  <c r="Q2007" i="26"/>
  <c r="Q2015" i="26"/>
  <c r="Q2023" i="26"/>
  <c r="Q2031" i="26"/>
  <c r="Q2039" i="26"/>
  <c r="Q18" i="26"/>
  <c r="Q64" i="26"/>
  <c r="Q105" i="26"/>
  <c r="Q146" i="26"/>
  <c r="Q192" i="26"/>
  <c r="Q233" i="26"/>
  <c r="Q274" i="26"/>
  <c r="Q320" i="26"/>
  <c r="Q361" i="26"/>
  <c r="Q402" i="26"/>
  <c r="Q448" i="26"/>
  <c r="Q489" i="26"/>
  <c r="Q530" i="26"/>
  <c r="Q576" i="26"/>
  <c r="Q617" i="26"/>
  <c r="Q658" i="26"/>
  <c r="Q704" i="26"/>
  <c r="Q745" i="26"/>
  <c r="Q786" i="26"/>
  <c r="Q832" i="26"/>
  <c r="Q864" i="26"/>
  <c r="Q892" i="26"/>
  <c r="Q910" i="26"/>
  <c r="Q928" i="26"/>
  <c r="Q946" i="26"/>
  <c r="Q965" i="26"/>
  <c r="Q983" i="26"/>
  <c r="Q25" i="26"/>
  <c r="Q66" i="26"/>
  <c r="Q112" i="26"/>
  <c r="Q153" i="26"/>
  <c r="Q194" i="26"/>
  <c r="Q240" i="26"/>
  <c r="Q281" i="26"/>
  <c r="Q322" i="26"/>
  <c r="Q368" i="26"/>
  <c r="Q409" i="26"/>
  <c r="Q450" i="26"/>
  <c r="Q496" i="26"/>
  <c r="Q537" i="26"/>
  <c r="Q578" i="26"/>
  <c r="Q624" i="26"/>
  <c r="Q665" i="26"/>
  <c r="Q706" i="26"/>
  <c r="Q752" i="26"/>
  <c r="Q793" i="26"/>
  <c r="Q834" i="26"/>
  <c r="Q866" i="26"/>
  <c r="Q894" i="26"/>
  <c r="Q912" i="26"/>
  <c r="Q930" i="26"/>
  <c r="Q949" i="26"/>
  <c r="Q967" i="26"/>
  <c r="Q985" i="26"/>
  <c r="Q1004" i="26"/>
  <c r="Q1021" i="26"/>
  <c r="Q1037" i="26"/>
  <c r="Q1053" i="26"/>
  <c r="Q1069" i="26"/>
  <c r="Q1085" i="26"/>
  <c r="Q1101" i="26"/>
  <c r="Q1117" i="26"/>
  <c r="Q1133" i="26"/>
  <c r="Q1149" i="26"/>
  <c r="Q1165" i="26"/>
  <c r="Q1181" i="26"/>
  <c r="Q1197" i="26"/>
  <c r="Q1213" i="26"/>
  <c r="Q1229" i="26"/>
  <c r="Q1245" i="26"/>
  <c r="Q1261" i="26"/>
  <c r="Q1277" i="26"/>
  <c r="Q1293" i="26"/>
  <c r="Q1309" i="26"/>
  <c r="Q1325" i="26"/>
  <c r="Q1341" i="26"/>
  <c r="Q1357" i="26"/>
  <c r="Q1373" i="26"/>
  <c r="Q1389" i="26"/>
  <c r="Q1405" i="26"/>
  <c r="Q1421" i="26"/>
  <c r="Q1435" i="26"/>
  <c r="Q1449" i="26"/>
  <c r="Q1459" i="26"/>
  <c r="Q1468" i="26"/>
  <c r="Q1477" i="26"/>
  <c r="Q1486" i="26"/>
  <c r="Q1496" i="26"/>
  <c r="Q1505" i="26"/>
  <c r="Q1514" i="26"/>
  <c r="Q1523" i="26"/>
  <c r="Q1532" i="26"/>
  <c r="Q1541" i="26"/>
  <c r="Q1550" i="26"/>
  <c r="Q1560" i="26"/>
  <c r="Q1569" i="26"/>
  <c r="Q1578" i="26"/>
  <c r="Q1586" i="26"/>
  <c r="Q1594" i="26"/>
  <c r="Q1602" i="26"/>
  <c r="Q1610" i="26"/>
  <c r="Q1618" i="26"/>
  <c r="Q1626" i="26"/>
  <c r="Q1634" i="26"/>
  <c r="Q1642" i="26"/>
  <c r="Q1650" i="26"/>
  <c r="Q1658" i="26"/>
  <c r="Q1666" i="26"/>
  <c r="Q1674" i="26"/>
  <c r="Q1682" i="26"/>
  <c r="Q1690" i="26"/>
  <c r="Q1698" i="26"/>
  <c r="Q1706" i="26"/>
  <c r="Q1714" i="26"/>
  <c r="Q1722" i="26"/>
  <c r="Q1730" i="26"/>
  <c r="Q1738" i="26"/>
  <c r="Q1746" i="26"/>
  <c r="Q1754" i="26"/>
  <c r="Q1762" i="26"/>
  <c r="Q1770" i="26"/>
  <c r="Q1778" i="26"/>
  <c r="Q1786" i="26"/>
  <c r="Q1794" i="26"/>
  <c r="Q1802" i="26"/>
  <c r="Q1810" i="26"/>
  <c r="Q1818" i="26"/>
  <c r="Q1826" i="26"/>
  <c r="Q1834" i="26"/>
  <c r="Q1842" i="26"/>
  <c r="Q1850" i="26"/>
  <c r="Q1858" i="26"/>
  <c r="Q1866" i="26"/>
  <c r="Q1874" i="26"/>
  <c r="Q1882" i="26"/>
  <c r="Q1890" i="26"/>
  <c r="Q1898" i="26"/>
  <c r="Q1906" i="26"/>
  <c r="Q1914" i="26"/>
  <c r="Q1922" i="26"/>
  <c r="Q1930" i="26"/>
  <c r="Q1938" i="26"/>
  <c r="Q1946" i="26"/>
  <c r="Q1954" i="26"/>
  <c r="Q1962" i="26"/>
  <c r="Q1970" i="26"/>
  <c r="Q1978" i="26"/>
  <c r="Q1986" i="26"/>
  <c r="Q1994" i="26"/>
  <c r="Q2002" i="26"/>
  <c r="Q2010" i="26"/>
  <c r="Q2018" i="26"/>
  <c r="Q2026" i="26"/>
  <c r="Q2034" i="26"/>
  <c r="Q24" i="26"/>
  <c r="Q88" i="26"/>
  <c r="Q168" i="26"/>
  <c r="Q217" i="26"/>
  <c r="Q297" i="26"/>
  <c r="Q362" i="26"/>
  <c r="Q426" i="26"/>
  <c r="Q506" i="26"/>
  <c r="Q560" i="26"/>
  <c r="Q640" i="26"/>
  <c r="Q705" i="26"/>
  <c r="Q769" i="26"/>
  <c r="Q844" i="26"/>
  <c r="Q882" i="26"/>
  <c r="Q919" i="26"/>
  <c r="Q948" i="26"/>
  <c r="Q975" i="26"/>
  <c r="Q1002" i="26"/>
  <c r="Q1027" i="26"/>
  <c r="Q1045" i="26"/>
  <c r="Q1068" i="26"/>
  <c r="Q1091" i="26"/>
  <c r="Q1109" i="26"/>
  <c r="Q1132" i="26"/>
  <c r="Q1155" i="26"/>
  <c r="Q1173" i="26"/>
  <c r="Q1196" i="26"/>
  <c r="Q1219" i="26"/>
  <c r="Q1237" i="26"/>
  <c r="Q1260" i="26"/>
  <c r="Q1283" i="26"/>
  <c r="Q1301" i="26"/>
  <c r="Q1324" i="26"/>
  <c r="Q1347" i="26"/>
  <c r="Q1365" i="26"/>
  <c r="Q1388" i="26"/>
  <c r="Q1411" i="26"/>
  <c r="Q1428" i="26"/>
  <c r="Q1445" i="26"/>
  <c r="Q1461" i="26"/>
  <c r="Q1473" i="26"/>
  <c r="Q1485" i="26"/>
  <c r="Q1498" i="26"/>
  <c r="Q1509" i="26"/>
  <c r="Q1522" i="26"/>
  <c r="Q1534" i="26"/>
  <c r="Q1546" i="26"/>
  <c r="Q1558" i="26"/>
  <c r="Q1571" i="26"/>
  <c r="Q1582" i="26"/>
  <c r="Q1593" i="26"/>
  <c r="Q1604" i="26"/>
  <c r="Q1614" i="26"/>
  <c r="Q1625" i="26"/>
  <c r="Q1636" i="26"/>
  <c r="Q1646" i="26"/>
  <c r="Q1657" i="26"/>
  <c r="Q1668" i="26"/>
  <c r="Q1678" i="26"/>
  <c r="Q1689" i="26"/>
  <c r="Q1700" i="26"/>
  <c r="Q1710" i="26"/>
  <c r="Q1721" i="26"/>
  <c r="Q1732" i="26"/>
  <c r="Q1742" i="26"/>
  <c r="Q1753" i="26"/>
  <c r="Q1764" i="26"/>
  <c r="Q1774" i="26"/>
  <c r="Q1785" i="26"/>
  <c r="Q1796" i="26"/>
  <c r="Q1806" i="26"/>
  <c r="Q1817" i="26"/>
  <c r="Q1828" i="26"/>
  <c r="Q1838" i="26"/>
  <c r="Q1849" i="26"/>
  <c r="Q1860" i="26"/>
  <c r="Q1870" i="26"/>
  <c r="Q1881" i="26"/>
  <c r="Q1892" i="26"/>
  <c r="Q1902" i="26"/>
  <c r="Q1913" i="26"/>
  <c r="Q1924" i="26"/>
  <c r="Q1934" i="26"/>
  <c r="Q1945" i="26"/>
  <c r="Q1956" i="26"/>
  <c r="Q1966" i="26"/>
  <c r="Q1977" i="26"/>
  <c r="Q1988" i="26"/>
  <c r="Q1998" i="26"/>
  <c r="Q2009" i="26"/>
  <c r="Q2020" i="26"/>
  <c r="Q2030" i="26"/>
  <c r="Q2041" i="26"/>
  <c r="Q2049" i="26"/>
  <c r="Q2057" i="26"/>
  <c r="Q2065" i="26"/>
  <c r="Q2073" i="26"/>
  <c r="Q2081" i="26"/>
  <c r="Q2089" i="26"/>
  <c r="Q2097" i="26"/>
  <c r="Q2105" i="26"/>
  <c r="Q2113" i="26"/>
  <c r="Q2121" i="26"/>
  <c r="Q2129" i="26"/>
  <c r="Q2137" i="26"/>
  <c r="Q2145" i="26"/>
  <c r="Q2153" i="26"/>
  <c r="Q2161" i="26"/>
  <c r="Q2169" i="26"/>
  <c r="Q2177" i="26"/>
  <c r="Q2185" i="26"/>
  <c r="Q2193" i="26"/>
  <c r="Q2201" i="26"/>
  <c r="Q2209" i="26"/>
  <c r="Q2217" i="26"/>
  <c r="Q2225" i="26"/>
  <c r="Q2233" i="26"/>
  <c r="Q2241" i="26"/>
  <c r="Q2249" i="26"/>
  <c r="Q2257" i="26"/>
  <c r="Q2265" i="26"/>
  <c r="Q2273" i="26"/>
  <c r="Q2281" i="26"/>
  <c r="Q2289" i="26"/>
  <c r="Q2297" i="26"/>
  <c r="Q2305" i="26"/>
  <c r="Q2313" i="26"/>
  <c r="Q2321" i="26"/>
  <c r="Q2329" i="26"/>
  <c r="Q2337" i="26"/>
  <c r="Q2345" i="26"/>
  <c r="Q2353" i="26"/>
  <c r="Q2361" i="26"/>
  <c r="Q2369" i="26"/>
  <c r="Q2377" i="26"/>
  <c r="Q2385" i="26"/>
  <c r="Q2393" i="26"/>
  <c r="Q2401" i="26"/>
  <c r="Q2409" i="26"/>
  <c r="Q2417" i="26"/>
  <c r="Q2425" i="26"/>
  <c r="Q2433" i="26"/>
  <c r="Q2441" i="26"/>
  <c r="Q2449" i="26"/>
  <c r="Q2457" i="26"/>
  <c r="Q2465" i="26"/>
  <c r="Q2473" i="26"/>
  <c r="Q2481" i="26"/>
  <c r="Q2489" i="26"/>
  <c r="Q2497" i="26"/>
  <c r="Q2505" i="26"/>
  <c r="Q2513" i="26"/>
  <c r="Q2521" i="26"/>
  <c r="Q2529" i="26"/>
  <c r="Q2537" i="26"/>
  <c r="Q2545" i="26"/>
  <c r="Q2553" i="26"/>
  <c r="Q2561" i="26"/>
  <c r="Q2569" i="26"/>
  <c r="Q2577" i="26"/>
  <c r="Q2585" i="26"/>
  <c r="Q2593" i="26"/>
  <c r="Q2601" i="26"/>
  <c r="Q2609" i="26"/>
  <c r="Q2617" i="26"/>
  <c r="Q2625" i="26"/>
  <c r="Q2633" i="26"/>
  <c r="Q2641" i="26"/>
  <c r="Q2649" i="26"/>
  <c r="Q2657" i="26"/>
  <c r="Q2665" i="26"/>
  <c r="Q2673" i="26"/>
  <c r="Q2681" i="26"/>
  <c r="Q2689" i="26"/>
  <c r="Q2697" i="26"/>
  <c r="Q106" i="26"/>
  <c r="Q722" i="26"/>
  <c r="Q900" i="26"/>
  <c r="Q956" i="26"/>
  <c r="Q1010" i="26"/>
  <c r="Q1052" i="26"/>
  <c r="Q1093" i="26"/>
  <c r="Q1139" i="26"/>
  <c r="Q1180" i="26"/>
  <c r="Q1221" i="26"/>
  <c r="Q1267" i="26"/>
  <c r="Q1308" i="26"/>
  <c r="Q1349" i="26"/>
  <c r="Q1395" i="26"/>
  <c r="Q1434" i="26"/>
  <c r="Q1464" i="26"/>
  <c r="Q1489" i="26"/>
  <c r="Q1513" i="26"/>
  <c r="Q1537" i="26"/>
  <c r="Q1562" i="26"/>
  <c r="Q1585" i="26"/>
  <c r="Q1606" i="26"/>
  <c r="Q1628" i="26"/>
  <c r="Q1649" i="26"/>
  <c r="Q1670" i="26"/>
  <c r="Q1692" i="26"/>
  <c r="Q1713" i="26"/>
  <c r="Q1734" i="26"/>
  <c r="Q1756" i="26"/>
  <c r="Q1777" i="26"/>
  <c r="Q1798" i="26"/>
  <c r="Q1820" i="26"/>
  <c r="Q1841" i="26"/>
  <c r="Q1862" i="26"/>
  <c r="Q1884" i="26"/>
  <c r="Q1905" i="26"/>
  <c r="Q1926" i="26"/>
  <c r="Q1937" i="26"/>
  <c r="Q1958" i="26"/>
  <c r="Q1980" i="26"/>
  <c r="Q2001" i="26"/>
  <c r="Q2022" i="26"/>
  <c r="Q2043" i="26"/>
  <c r="Q2059" i="26"/>
  <c r="Q2075" i="26"/>
  <c r="Q2091" i="26"/>
  <c r="Q2107" i="26"/>
  <c r="Q2123" i="26"/>
  <c r="Q2139" i="26"/>
  <c r="Q2155" i="26"/>
  <c r="Q2171" i="26"/>
  <c r="Q2187" i="26"/>
  <c r="Q2203" i="26"/>
  <c r="Q2227" i="26"/>
  <c r="Q2243" i="26"/>
  <c r="Q2259" i="26"/>
  <c r="Q2275" i="26"/>
  <c r="Q2291" i="26"/>
  <c r="Q2307" i="26"/>
  <c r="Q2323" i="26"/>
  <c r="Q2339" i="26"/>
  <c r="Q2347" i="26"/>
  <c r="Q2371" i="26"/>
  <c r="Q40" i="26"/>
  <c r="Q89" i="26"/>
  <c r="Q169" i="26"/>
  <c r="Q234" i="26"/>
  <c r="Q298" i="26"/>
  <c r="Q378" i="26"/>
  <c r="Q432" i="26"/>
  <c r="Q512" i="26"/>
  <c r="Q577" i="26"/>
  <c r="Q641" i="26"/>
  <c r="Q721" i="26"/>
  <c r="Q770" i="26"/>
  <c r="Q848" i="26"/>
  <c r="Q893" i="26"/>
  <c r="Q920" i="26"/>
  <c r="Q954" i="26"/>
  <c r="Q976" i="26"/>
  <c r="Q1009" i="26"/>
  <c r="Q1028" i="26"/>
  <c r="Q1051" i="26"/>
  <c r="Q1074" i="26"/>
  <c r="Q1092" i="26"/>
  <c r="Q1115" i="26"/>
  <c r="Q1138" i="26"/>
  <c r="Q1156" i="26"/>
  <c r="Q1179" i="26"/>
  <c r="Q1202" i="26"/>
  <c r="Q1220" i="26"/>
  <c r="Q1243" i="26"/>
  <c r="Q1266" i="26"/>
  <c r="Q1284" i="26"/>
  <c r="Q1307" i="26"/>
  <c r="Q1330" i="26"/>
  <c r="Q1348" i="26"/>
  <c r="Q1371" i="26"/>
  <c r="Q1394" i="26"/>
  <c r="Q1412" i="26"/>
  <c r="Q1433" i="26"/>
  <c r="Q1450" i="26"/>
  <c r="Q1462" i="26"/>
  <c r="Q1475" i="26"/>
  <c r="Q1488" i="26"/>
  <c r="Q1499" i="26"/>
  <c r="Q1512" i="26"/>
  <c r="Q1524" i="26"/>
  <c r="Q1536" i="26"/>
  <c r="Q1548" i="26"/>
  <c r="Q1561" i="26"/>
  <c r="Q1572" i="26"/>
  <c r="Q1584" i="26"/>
  <c r="Q1595" i="26"/>
  <c r="Q1605" i="26"/>
  <c r="Q1616" i="26"/>
  <c r="Q1627" i="26"/>
  <c r="Q1637" i="26"/>
  <c r="Q1648" i="26"/>
  <c r="Q1659" i="26"/>
  <c r="Q1669" i="26"/>
  <c r="Q1680" i="26"/>
  <c r="Q1691" i="26"/>
  <c r="Q1701" i="26"/>
  <c r="Q1712" i="26"/>
  <c r="Q1723" i="26"/>
  <c r="Q1733" i="26"/>
  <c r="Q1744" i="26"/>
  <c r="Q1755" i="26"/>
  <c r="Q1765" i="26"/>
  <c r="Q1776" i="26"/>
  <c r="Q1787" i="26"/>
  <c r="Q1797" i="26"/>
  <c r="Q1808" i="26"/>
  <c r="Q1819" i="26"/>
  <c r="Q1829" i="26"/>
  <c r="Q1840" i="26"/>
  <c r="Q1851" i="26"/>
  <c r="Q1861" i="26"/>
  <c r="Q1872" i="26"/>
  <c r="Q1883" i="26"/>
  <c r="Q1893" i="26"/>
  <c r="Q1904" i="26"/>
  <c r="Q1915" i="26"/>
  <c r="Q1925" i="26"/>
  <c r="Q1936" i="26"/>
  <c r="Q1947" i="26"/>
  <c r="Q1957" i="26"/>
  <c r="Q1968" i="26"/>
  <c r="Q1979" i="26"/>
  <c r="Q1989" i="26"/>
  <c r="Q2000" i="26"/>
  <c r="Q2011" i="26"/>
  <c r="Q2021" i="26"/>
  <c r="Q2032" i="26"/>
  <c r="Q2042" i="26"/>
  <c r="Q2050" i="26"/>
  <c r="Q2058" i="26"/>
  <c r="Q2066" i="26"/>
  <c r="Q2074" i="26"/>
  <c r="Q2082" i="26"/>
  <c r="Q2090" i="26"/>
  <c r="Q2098" i="26"/>
  <c r="Q2106" i="26"/>
  <c r="Q2114" i="26"/>
  <c r="Q2122" i="26"/>
  <c r="Q2130" i="26"/>
  <c r="Q2138" i="26"/>
  <c r="Q2146" i="26"/>
  <c r="Q2154" i="26"/>
  <c r="Q2162" i="26"/>
  <c r="Q2170" i="26"/>
  <c r="Q2178" i="26"/>
  <c r="Q2186" i="26"/>
  <c r="Q2194" i="26"/>
  <c r="Q2202" i="26"/>
  <c r="Q2210" i="26"/>
  <c r="Q2218" i="26"/>
  <c r="Q2226" i="26"/>
  <c r="Q2234" i="26"/>
  <c r="Q2242" i="26"/>
  <c r="Q2250" i="26"/>
  <c r="Q2258" i="26"/>
  <c r="Q2266" i="26"/>
  <c r="Q2274" i="26"/>
  <c r="Q2282" i="26"/>
  <c r="Q2290" i="26"/>
  <c r="Q2298" i="26"/>
  <c r="Q2306" i="26"/>
  <c r="Q2314" i="26"/>
  <c r="Q2322" i="26"/>
  <c r="Q2330" i="26"/>
  <c r="Q2338" i="26"/>
  <c r="Q2346" i="26"/>
  <c r="Q2354" i="26"/>
  <c r="Q2362" i="26"/>
  <c r="Q2370" i="26"/>
  <c r="Q2378" i="26"/>
  <c r="Q2386" i="26"/>
  <c r="Q2394" i="26"/>
  <c r="Q2402" i="26"/>
  <c r="Q2410" i="26"/>
  <c r="Q2418" i="26"/>
  <c r="Q2426" i="26"/>
  <c r="Q2434" i="26"/>
  <c r="Q2442" i="26"/>
  <c r="Q2450" i="26"/>
  <c r="Q2458" i="26"/>
  <c r="Q2466" i="26"/>
  <c r="Q2474" i="26"/>
  <c r="Q2482" i="26"/>
  <c r="Q2490" i="26"/>
  <c r="Q2498" i="26"/>
  <c r="Q2506" i="26"/>
  <c r="Q2514" i="26"/>
  <c r="Q2522" i="26"/>
  <c r="Q2530" i="26"/>
  <c r="Q2538" i="26"/>
  <c r="Q2546" i="26"/>
  <c r="Q2554" i="26"/>
  <c r="Q2562" i="26"/>
  <c r="Q2570" i="26"/>
  <c r="Q2578" i="26"/>
  <c r="Q2586" i="26"/>
  <c r="Q2594" i="26"/>
  <c r="Q2602" i="26"/>
  <c r="Q2610" i="26"/>
  <c r="Q2618" i="26"/>
  <c r="Q2626" i="26"/>
  <c r="Q2634" i="26"/>
  <c r="Q2642" i="26"/>
  <c r="Q2650" i="26"/>
  <c r="Q2658" i="26"/>
  <c r="Q2666" i="26"/>
  <c r="Q2674" i="26"/>
  <c r="Q2682" i="26"/>
  <c r="Q2690" i="26"/>
  <c r="Q2698" i="26"/>
  <c r="Q41" i="26"/>
  <c r="Q170" i="26"/>
  <c r="Q250" i="26"/>
  <c r="Q304" i="26"/>
  <c r="Q384" i="26"/>
  <c r="Q449" i="26"/>
  <c r="Q513" i="26"/>
  <c r="Q593" i="26"/>
  <c r="Q642" i="26"/>
  <c r="Q792" i="26"/>
  <c r="Q849" i="26"/>
  <c r="Q921" i="26"/>
  <c r="Q984" i="26"/>
  <c r="Q1029" i="26"/>
  <c r="Q1075" i="26"/>
  <c r="Q1116" i="26"/>
  <c r="Q1157" i="26"/>
  <c r="Q1203" i="26"/>
  <c r="Q1244" i="26"/>
  <c r="Q1285" i="26"/>
  <c r="Q1331" i="26"/>
  <c r="Q1372" i="26"/>
  <c r="Q1413" i="26"/>
  <c r="Q1451" i="26"/>
  <c r="Q1476" i="26"/>
  <c r="Q1500" i="26"/>
  <c r="Q1525" i="26"/>
  <c r="Q1549" i="26"/>
  <c r="Q1573" i="26"/>
  <c r="Q1596" i="26"/>
  <c r="Q1617" i="26"/>
  <c r="Q1638" i="26"/>
  <c r="Q1660" i="26"/>
  <c r="Q1681" i="26"/>
  <c r="Q1702" i="26"/>
  <c r="Q1724" i="26"/>
  <c r="Q1745" i="26"/>
  <c r="Q1766" i="26"/>
  <c r="Q1788" i="26"/>
  <c r="Q1809" i="26"/>
  <c r="Q1830" i="26"/>
  <c r="Q1852" i="26"/>
  <c r="Q1873" i="26"/>
  <c r="Q1894" i="26"/>
  <c r="Q1916" i="26"/>
  <c r="Q1948" i="26"/>
  <c r="Q1969" i="26"/>
  <c r="Q1990" i="26"/>
  <c r="Q2012" i="26"/>
  <c r="Q2033" i="26"/>
  <c r="Q2051" i="26"/>
  <c r="Q2067" i="26"/>
  <c r="Q2083" i="26"/>
  <c r="Q2099" i="26"/>
  <c r="Q2115" i="26"/>
  <c r="Q2131" i="26"/>
  <c r="Q2147" i="26"/>
  <c r="Q2163" i="26"/>
  <c r="Q2179" i="26"/>
  <c r="Q2195" i="26"/>
  <c r="Q2211" i="26"/>
  <c r="Q2219" i="26"/>
  <c r="Q2235" i="26"/>
  <c r="Q2251" i="26"/>
  <c r="Q2267" i="26"/>
  <c r="Q2283" i="26"/>
  <c r="Q2299" i="26"/>
  <c r="Q2315" i="26"/>
  <c r="Q2331" i="26"/>
  <c r="Q2355" i="26"/>
  <c r="Q2363" i="26"/>
  <c r="Q42" i="26"/>
  <c r="Q122" i="26"/>
  <c r="Q176" i="26"/>
  <c r="Q256" i="26"/>
  <c r="Q321" i="26"/>
  <c r="Q385" i="26"/>
  <c r="Q465" i="26"/>
  <c r="Q514" i="26"/>
  <c r="Q594" i="26"/>
  <c r="Q664" i="26"/>
  <c r="Q728" i="26"/>
  <c r="Q808" i="26"/>
  <c r="Q850" i="26"/>
  <c r="Q901" i="26"/>
  <c r="Q929" i="26"/>
  <c r="Q957" i="26"/>
  <c r="Q991" i="26"/>
  <c r="Q1012" i="26"/>
  <c r="Q1035" i="26"/>
  <c r="Q1058" i="26"/>
  <c r="Q1076" i="26"/>
  <c r="Q1099" i="26"/>
  <c r="Q1122" i="26"/>
  <c r="Q1140" i="26"/>
  <c r="Q1163" i="26"/>
  <c r="Q1186" i="26"/>
  <c r="Q1204" i="26"/>
  <c r="Q1227" i="26"/>
  <c r="Q1250" i="26"/>
  <c r="Q1268" i="26"/>
  <c r="Q1291" i="26"/>
  <c r="Q1314" i="26"/>
  <c r="Q1332" i="26"/>
  <c r="Q1355" i="26"/>
  <c r="Q1378" i="26"/>
  <c r="Q1396" i="26"/>
  <c r="Q1419" i="26"/>
  <c r="Q1436" i="26"/>
  <c r="Q1452" i="26"/>
  <c r="Q1466" i="26"/>
  <c r="Q1478" i="26"/>
  <c r="Q1490" i="26"/>
  <c r="Q1502" i="26"/>
  <c r="Q1515" i="26"/>
  <c r="Q1526" i="26"/>
  <c r="Q1539" i="26"/>
  <c r="Q1552" i="26"/>
  <c r="Q1563" i="26"/>
  <c r="Q1576" i="26"/>
  <c r="Q1587" i="26"/>
  <c r="Q1597" i="26"/>
  <c r="Q1608" i="26"/>
  <c r="Q1619" i="26"/>
  <c r="Q1629" i="26"/>
  <c r="Q1640" i="26"/>
  <c r="Q1651" i="26"/>
  <c r="Q1661" i="26"/>
  <c r="Q1672" i="26"/>
  <c r="Q1683" i="26"/>
  <c r="Q1693" i="26"/>
  <c r="Q1704" i="26"/>
  <c r="Q1715" i="26"/>
  <c r="Q1725" i="26"/>
  <c r="Q1736" i="26"/>
  <c r="Q1747" i="26"/>
  <c r="Q1757" i="26"/>
  <c r="Q1768" i="26"/>
  <c r="Q1779" i="26"/>
  <c r="Q1789" i="26"/>
  <c r="Q1800" i="26"/>
  <c r="Q1811" i="26"/>
  <c r="Q1821" i="26"/>
  <c r="Q1832" i="26"/>
  <c r="Q1843" i="26"/>
  <c r="Q1853" i="26"/>
  <c r="Q1864" i="26"/>
  <c r="Q1875" i="26"/>
  <c r="Q1885" i="26"/>
  <c r="Q1896" i="26"/>
  <c r="Q1907" i="26"/>
  <c r="Q1917" i="26"/>
  <c r="Q1928" i="26"/>
  <c r="Q1939" i="26"/>
  <c r="Q1949" i="26"/>
  <c r="Q1960" i="26"/>
  <c r="Q1971" i="26"/>
  <c r="Q1981" i="26"/>
  <c r="Q1992" i="26"/>
  <c r="Q2003" i="26"/>
  <c r="Q2013" i="26"/>
  <c r="Q2024" i="26"/>
  <c r="Q2035" i="26"/>
  <c r="Q2044" i="26"/>
  <c r="Q2052" i="26"/>
  <c r="Q2060" i="26"/>
  <c r="Q2068" i="26"/>
  <c r="Q2076" i="26"/>
  <c r="Q2084" i="26"/>
  <c r="Q2092" i="26"/>
  <c r="Q2100" i="26"/>
  <c r="Q2108" i="26"/>
  <c r="Q2116" i="26"/>
  <c r="Q2124" i="26"/>
  <c r="Q2132" i="26"/>
  <c r="Q2140" i="26"/>
  <c r="Q2148" i="26"/>
  <c r="Q2156" i="26"/>
  <c r="Q2164" i="26"/>
  <c r="Q2172" i="26"/>
  <c r="Q2180" i="26"/>
  <c r="Q2188" i="26"/>
  <c r="Q2196" i="26"/>
  <c r="Q2204" i="26"/>
  <c r="Q2212" i="26"/>
  <c r="Q2220" i="26"/>
  <c r="Q2228" i="26"/>
  <c r="Q2236" i="26"/>
  <c r="Q2244" i="26"/>
  <c r="Q2252" i="26"/>
  <c r="Q2260" i="26"/>
  <c r="Q2268" i="26"/>
  <c r="Q2276" i="26"/>
  <c r="Q2284" i="26"/>
  <c r="Q2292" i="26"/>
  <c r="Q2300" i="26"/>
  <c r="Q2308" i="26"/>
  <c r="Q2316" i="26"/>
  <c r="Q2324" i="26"/>
  <c r="Q2332" i="26"/>
  <c r="Q2340" i="26"/>
  <c r="Q2348" i="26"/>
  <c r="Q2356" i="26"/>
  <c r="Q2364" i="26"/>
  <c r="Q2372" i="26"/>
  <c r="Q2380" i="26"/>
  <c r="Q2388" i="26"/>
  <c r="Q2396" i="26"/>
  <c r="Q2404" i="26"/>
  <c r="Q2412" i="26"/>
  <c r="Q2420" i="26"/>
  <c r="Q2428" i="26"/>
  <c r="Q2436" i="26"/>
  <c r="Q2444" i="26"/>
  <c r="Q2452" i="26"/>
  <c r="Q2460" i="26"/>
  <c r="Q2468" i="26"/>
  <c r="Q2476" i="26"/>
  <c r="Q2484" i="26"/>
  <c r="Q2492" i="26"/>
  <c r="Q2500" i="26"/>
  <c r="Q2508" i="26"/>
  <c r="Q2516" i="26"/>
  <c r="Q2524" i="26"/>
  <c r="Q2532" i="26"/>
  <c r="Q2540" i="26"/>
  <c r="Q2548" i="26"/>
  <c r="Q2556" i="26"/>
  <c r="Q2564" i="26"/>
  <c r="Q2572" i="26"/>
  <c r="Q2580" i="26"/>
  <c r="Q2588" i="26"/>
  <c r="Q2596" i="26"/>
  <c r="Q2604" i="26"/>
  <c r="Q2612" i="26"/>
  <c r="Q2620" i="26"/>
  <c r="Q2628" i="26"/>
  <c r="Q2636" i="26"/>
  <c r="Q2644" i="26"/>
  <c r="Q2652" i="26"/>
  <c r="Q2660" i="26"/>
  <c r="Q2668" i="26"/>
  <c r="Q2676" i="26"/>
  <c r="Q2684" i="26"/>
  <c r="Q2692" i="26"/>
  <c r="Q2700" i="26"/>
  <c r="Q48" i="26"/>
  <c r="Q128" i="26"/>
  <c r="Q193" i="26"/>
  <c r="Q257" i="26"/>
  <c r="Q337" i="26"/>
  <c r="Q386" i="26"/>
  <c r="Q466" i="26"/>
  <c r="Q536" i="26"/>
  <c r="Q600" i="26"/>
  <c r="Q680" i="26"/>
  <c r="Q729" i="26"/>
  <c r="Q809" i="26"/>
  <c r="Q865" i="26"/>
  <c r="Q902" i="26"/>
  <c r="Q936" i="26"/>
  <c r="Q958" i="26"/>
  <c r="Q992" i="26"/>
  <c r="Q1013" i="26"/>
  <c r="Q1036" i="26"/>
  <c r="Q1059" i="26"/>
  <c r="Q1077" i="26"/>
  <c r="Q1100" i="26"/>
  <c r="Q1123" i="26"/>
  <c r="Q1141" i="26"/>
  <c r="Q1164" i="26"/>
  <c r="Q1187" i="26"/>
  <c r="Q1205" i="26"/>
  <c r="Q1228" i="26"/>
  <c r="Q1251" i="26"/>
  <c r="Q1269" i="26"/>
  <c r="Q1292" i="26"/>
  <c r="Q1315" i="26"/>
  <c r="Q1333" i="26"/>
  <c r="Q1356" i="26"/>
  <c r="Q1379" i="26"/>
  <c r="Q1397" i="26"/>
  <c r="Q1420" i="26"/>
  <c r="Q1437" i="26"/>
  <c r="Q1453" i="26"/>
  <c r="Q1467" i="26"/>
  <c r="Q1480" i="26"/>
  <c r="Q1491" i="26"/>
  <c r="Q1504" i="26"/>
  <c r="Q1516" i="26"/>
  <c r="Q1528" i="26"/>
  <c r="Q1540" i="26"/>
  <c r="Q1553" i="26"/>
  <c r="Q1564" i="26"/>
  <c r="Q1577" i="26"/>
  <c r="Q1588" i="26"/>
  <c r="Q1598" i="26"/>
  <c r="Q1609" i="26"/>
  <c r="Q1620" i="26"/>
  <c r="Q1630" i="26"/>
  <c r="Q1641" i="26"/>
  <c r="Q1652" i="26"/>
  <c r="Q1662" i="26"/>
  <c r="Q1673" i="26"/>
  <c r="Q1684" i="26"/>
  <c r="Q1694" i="26"/>
  <c r="Q1705" i="26"/>
  <c r="Q1716" i="26"/>
  <c r="Q1726" i="26"/>
  <c r="Q1737" i="26"/>
  <c r="Q1748" i="26"/>
  <c r="Q1758" i="26"/>
  <c r="Q1769" i="26"/>
  <c r="Q1780" i="26"/>
  <c r="Q1790" i="26"/>
  <c r="Q1801" i="26"/>
  <c r="Q1812" i="26"/>
  <c r="Q1822" i="26"/>
  <c r="Q1833" i="26"/>
  <c r="Q1844" i="26"/>
  <c r="Q1854" i="26"/>
  <c r="Q1865" i="26"/>
  <c r="Q1876" i="26"/>
  <c r="Q1886" i="26"/>
  <c r="Q1897" i="26"/>
  <c r="Q1908" i="26"/>
  <c r="Q65" i="26"/>
  <c r="Q216" i="26"/>
  <c r="Q424" i="26"/>
  <c r="Q601" i="26"/>
  <c r="Q768" i="26"/>
  <c r="Q911" i="26"/>
  <c r="Q993" i="26"/>
  <c r="Q1044" i="26"/>
  <c r="Q1107" i="26"/>
  <c r="Q1170" i="26"/>
  <c r="Q1218" i="26"/>
  <c r="Q1276" i="26"/>
  <c r="Q1339" i="26"/>
  <c r="Q1387" i="26"/>
  <c r="Q1442" i="26"/>
  <c r="Q1481" i="26"/>
  <c r="Q1508" i="26"/>
  <c r="Q1544" i="26"/>
  <c r="Q1579" i="26"/>
  <c r="Q1603" i="26"/>
  <c r="Q1633" i="26"/>
  <c r="Q1664" i="26"/>
  <c r="Q1688" i="26"/>
  <c r="Q1718" i="26"/>
  <c r="Q1749" i="26"/>
  <c r="Q1773" i="26"/>
  <c r="Q1804" i="26"/>
  <c r="Q1835" i="26"/>
  <c r="Q1859" i="26"/>
  <c r="Q1889" i="26"/>
  <c r="Q1918" i="26"/>
  <c r="Q1940" i="26"/>
  <c r="Q1961" i="26"/>
  <c r="Q1982" i="26"/>
  <c r="Q2004" i="26"/>
  <c r="Q2025" i="26"/>
  <c r="Q2045" i="26"/>
  <c r="Q2061" i="26"/>
  <c r="Q2077" i="26"/>
  <c r="Q2093" i="26"/>
  <c r="Q2109" i="26"/>
  <c r="Q2125" i="26"/>
  <c r="Q2141" i="26"/>
  <c r="Q2157" i="26"/>
  <c r="Q2173" i="26"/>
  <c r="Q2189" i="26"/>
  <c r="Q2205" i="26"/>
  <c r="Q2221" i="26"/>
  <c r="Q2237" i="26"/>
  <c r="Q2253" i="26"/>
  <c r="Q2269" i="26"/>
  <c r="Q2285" i="26"/>
  <c r="Q2301" i="26"/>
  <c r="Q2317" i="26"/>
  <c r="Q2333" i="26"/>
  <c r="Q2349" i="26"/>
  <c r="Q2365" i="26"/>
  <c r="Q2379" i="26"/>
  <c r="Q2391" i="26"/>
  <c r="Q2405" i="26"/>
  <c r="Q2416" i="26"/>
  <c r="Q2430" i="26"/>
  <c r="Q2443" i="26"/>
  <c r="Q2455" i="26"/>
  <c r="Q2469" i="26"/>
  <c r="Q2480" i="26"/>
  <c r="Q2494" i="26"/>
  <c r="Q2507" i="26"/>
  <c r="Q2519" i="26"/>
  <c r="Q2533" i="26"/>
  <c r="Q2544" i="26"/>
  <c r="Q2558" i="26"/>
  <c r="Q2571" i="26"/>
  <c r="Q2583" i="26"/>
  <c r="Q2597" i="26"/>
  <c r="Q2608" i="26"/>
  <c r="Q2622" i="26"/>
  <c r="Q2635" i="26"/>
  <c r="Q2647" i="26"/>
  <c r="Q2661" i="26"/>
  <c r="Q2672" i="26"/>
  <c r="Q2686" i="26"/>
  <c r="Q2699" i="26"/>
  <c r="Q280" i="26"/>
  <c r="Q1124" i="26"/>
  <c r="Q1298" i="26"/>
  <c r="Q1404" i="26"/>
  <c r="Q1484" i="26"/>
  <c r="Q1554" i="26"/>
  <c r="Q1612" i="26"/>
  <c r="Q1667" i="26"/>
  <c r="Q1728" i="26"/>
  <c r="Q1782" i="26"/>
  <c r="Q1837" i="26"/>
  <c r="Q1899" i="26"/>
  <c r="Q1942" i="26"/>
  <c r="Q1985" i="26"/>
  <c r="Q2028" i="26"/>
  <c r="Q2063" i="26"/>
  <c r="Q2095" i="26"/>
  <c r="Q2127" i="26"/>
  <c r="Q2159" i="26"/>
  <c r="Q2191" i="26"/>
  <c r="Q2223" i="26"/>
  <c r="Q2255" i="26"/>
  <c r="Q2287" i="26"/>
  <c r="Q2319" i="26"/>
  <c r="Q2351" i="26"/>
  <c r="Q2382" i="26"/>
  <c r="Q2407" i="26"/>
  <c r="Q2432" i="26"/>
  <c r="Q2459" i="26"/>
  <c r="Q2485" i="26"/>
  <c r="Q2510" i="26"/>
  <c r="Q2535" i="26"/>
  <c r="Q2560" i="26"/>
  <c r="Q2587" i="26"/>
  <c r="Q2613" i="26"/>
  <c r="Q2638" i="26"/>
  <c r="Q2663" i="26"/>
  <c r="Q2688" i="26"/>
  <c r="Q552" i="26"/>
  <c r="Q1364" i="26"/>
  <c r="Q1566" i="26"/>
  <c r="Q1653" i="26"/>
  <c r="Q1739" i="26"/>
  <c r="Q1824" i="26"/>
  <c r="Q1909" i="26"/>
  <c r="Q1973" i="26"/>
  <c r="Q2037" i="26"/>
  <c r="Q2086" i="26"/>
  <c r="Q2134" i="26"/>
  <c r="Q2182" i="26"/>
  <c r="Q2230" i="26"/>
  <c r="Q2278" i="26"/>
  <c r="Q2310" i="26"/>
  <c r="Q2358" i="26"/>
  <c r="Q2399" i="26"/>
  <c r="Q2438" i="26"/>
  <c r="Q2477" i="26"/>
  <c r="Q2515" i="26"/>
  <c r="Q2552" i="26"/>
  <c r="Q2591" i="26"/>
  <c r="Q2630" i="26"/>
  <c r="Q2669" i="26"/>
  <c r="Q345" i="26"/>
  <c r="Q973" i="26"/>
  <c r="Q1090" i="26"/>
  <c r="Q1211" i="26"/>
  <c r="Q1317" i="26"/>
  <c r="Q1427" i="26"/>
  <c r="Q1506" i="26"/>
  <c r="Q1568" i="26"/>
  <c r="Q1624" i="26"/>
  <c r="Q1685" i="26"/>
  <c r="Q1771" i="26"/>
  <c r="Q1825" i="26"/>
  <c r="Q1910" i="26"/>
  <c r="Q1974" i="26"/>
  <c r="Q1996" i="26"/>
  <c r="Q2055" i="26"/>
  <c r="Q2119" i="26"/>
  <c r="Q2167" i="26"/>
  <c r="Q2215" i="26"/>
  <c r="Q2263" i="26"/>
  <c r="Q2311" i="26"/>
  <c r="Q2359" i="26"/>
  <c r="Q2400" i="26"/>
  <c r="Q2439" i="26"/>
  <c r="Q2478" i="26"/>
  <c r="Q2517" i="26"/>
  <c r="Q2555" i="26"/>
  <c r="Q2592" i="26"/>
  <c r="Q2631" i="26"/>
  <c r="Q2670" i="26"/>
  <c r="Q210" i="26"/>
  <c r="Q762" i="26"/>
  <c r="Q974" i="26"/>
  <c r="Q1106" i="26"/>
  <c r="Q1212" i="26"/>
  <c r="Q1323" i="26"/>
  <c r="Q1441" i="26"/>
  <c r="Q1507" i="26"/>
  <c r="Q1570" i="26"/>
  <c r="Q1632" i="26"/>
  <c r="Q1686" i="26"/>
  <c r="Q1741" i="26"/>
  <c r="Q1803" i="26"/>
  <c r="Q1857" i="26"/>
  <c r="Q1933" i="26"/>
  <c r="Q1976" i="26"/>
  <c r="Q2040" i="26"/>
  <c r="Q2072" i="26"/>
  <c r="Q2120" i="26"/>
  <c r="Q2168" i="26"/>
  <c r="Q2216" i="26"/>
  <c r="Q2264" i="26"/>
  <c r="Q2312" i="26"/>
  <c r="Q2328" i="26"/>
  <c r="Q2376" i="26"/>
  <c r="Q2415" i="26"/>
  <c r="Q2454" i="26"/>
  <c r="Q2493" i="26"/>
  <c r="Q2531" i="26"/>
  <c r="Q2568" i="26"/>
  <c r="Q2607" i="26"/>
  <c r="Q2646" i="26"/>
  <c r="Q2671" i="26"/>
  <c r="Q2696" i="26"/>
  <c r="Q81" i="26"/>
  <c r="Q258" i="26"/>
  <c r="Q425" i="26"/>
  <c r="Q618" i="26"/>
  <c r="Q810" i="26"/>
  <c r="Q918" i="26"/>
  <c r="Q994" i="26"/>
  <c r="Q1060" i="26"/>
  <c r="Q1108" i="26"/>
  <c r="Q1171" i="26"/>
  <c r="Q1234" i="26"/>
  <c r="Q1282" i="26"/>
  <c r="Q1340" i="26"/>
  <c r="Q1403" i="26"/>
  <c r="Q1444" i="26"/>
  <c r="Q1482" i="26"/>
  <c r="Q1517" i="26"/>
  <c r="Q1545" i="26"/>
  <c r="Q1580" i="26"/>
  <c r="Q1611" i="26"/>
  <c r="Q1635" i="26"/>
  <c r="Q1665" i="26"/>
  <c r="Q1696" i="26"/>
  <c r="Q1720" i="26"/>
  <c r="Q1750" i="26"/>
  <c r="Q1781" i="26"/>
  <c r="Q1805" i="26"/>
  <c r="Q1836" i="26"/>
  <c r="Q1867" i="26"/>
  <c r="Q1891" i="26"/>
  <c r="Q1920" i="26"/>
  <c r="Q1941" i="26"/>
  <c r="Q1963" i="26"/>
  <c r="Q1984" i="26"/>
  <c r="Q2005" i="26"/>
  <c r="Q2027" i="26"/>
  <c r="Q2046" i="26"/>
  <c r="Q2062" i="26"/>
  <c r="Q2078" i="26"/>
  <c r="Q2094" i="26"/>
  <c r="Q2110" i="26"/>
  <c r="Q2126" i="26"/>
  <c r="Q2142" i="26"/>
  <c r="Q2158" i="26"/>
  <c r="Q2174" i="26"/>
  <c r="Q2190" i="26"/>
  <c r="Q2206" i="26"/>
  <c r="Q2222" i="26"/>
  <c r="Q2238" i="26"/>
  <c r="Q2254" i="26"/>
  <c r="Q2270" i="26"/>
  <c r="Q2286" i="26"/>
  <c r="Q2302" i="26"/>
  <c r="Q2318" i="26"/>
  <c r="Q2334" i="26"/>
  <c r="Q2350" i="26"/>
  <c r="Q2366" i="26"/>
  <c r="Q2381" i="26"/>
  <c r="Q2392" i="26"/>
  <c r="Q2406" i="26"/>
  <c r="Q2419" i="26"/>
  <c r="Q2431" i="26"/>
  <c r="Q2445" i="26"/>
  <c r="Q2456" i="26"/>
  <c r="Q2470" i="26"/>
  <c r="Q2483" i="26"/>
  <c r="Q2495" i="26"/>
  <c r="Q2509" i="26"/>
  <c r="Q2520" i="26"/>
  <c r="Q2534" i="26"/>
  <c r="Q2547" i="26"/>
  <c r="Q2559" i="26"/>
  <c r="Q2573" i="26"/>
  <c r="Q2584" i="26"/>
  <c r="Q2598" i="26"/>
  <c r="Q2611" i="26"/>
  <c r="Q2623" i="26"/>
  <c r="Q2637" i="26"/>
  <c r="Q2648" i="26"/>
  <c r="Q2662" i="26"/>
  <c r="Q2675" i="26"/>
  <c r="Q2687" i="26"/>
  <c r="Q2701" i="26"/>
  <c r="Q82" i="26"/>
  <c r="Q472" i="26"/>
  <c r="Q634" i="26"/>
  <c r="Q816" i="26"/>
  <c r="Q937" i="26"/>
  <c r="Q1001" i="26"/>
  <c r="Q1061" i="26"/>
  <c r="Q1172" i="26"/>
  <c r="Q1235" i="26"/>
  <c r="Q1346" i="26"/>
  <c r="Q1457" i="26"/>
  <c r="Q1518" i="26"/>
  <c r="Q1581" i="26"/>
  <c r="Q1643" i="26"/>
  <c r="Q1697" i="26"/>
  <c r="Q1752" i="26"/>
  <c r="Q1813" i="26"/>
  <c r="Q1868" i="26"/>
  <c r="Q1921" i="26"/>
  <c r="Q1964" i="26"/>
  <c r="Q2006" i="26"/>
  <c r="Q2047" i="26"/>
  <c r="Q2079" i="26"/>
  <c r="Q2111" i="26"/>
  <c r="Q2143" i="26"/>
  <c r="Q2175" i="26"/>
  <c r="Q2207" i="26"/>
  <c r="Q2239" i="26"/>
  <c r="Q2271" i="26"/>
  <c r="Q2303" i="26"/>
  <c r="Q2335" i="26"/>
  <c r="Q2367" i="26"/>
  <c r="Q2395" i="26"/>
  <c r="Q2421" i="26"/>
  <c r="Q2446" i="26"/>
  <c r="Q2471" i="26"/>
  <c r="Q2496" i="26"/>
  <c r="Q2523" i="26"/>
  <c r="Q2549" i="26"/>
  <c r="Q2574" i="26"/>
  <c r="Q2599" i="26"/>
  <c r="Q2624" i="26"/>
  <c r="Q2651" i="26"/>
  <c r="Q2677" i="26"/>
  <c r="Q2702" i="26"/>
  <c r="Q344" i="26"/>
  <c r="Q1147" i="26"/>
  <c r="Q1316" i="26"/>
  <c r="Q1469" i="26"/>
  <c r="Q1531" i="26"/>
  <c r="Q1622" i="26"/>
  <c r="Q1708" i="26"/>
  <c r="Q1793" i="26"/>
  <c r="Q1848" i="26"/>
  <c r="Q1931" i="26"/>
  <c r="Q1995" i="26"/>
  <c r="Q2054" i="26"/>
  <c r="Q2102" i="26"/>
  <c r="Q2150" i="26"/>
  <c r="Q2214" i="26"/>
  <c r="Q2246" i="26"/>
  <c r="Q2294" i="26"/>
  <c r="Q2342" i="26"/>
  <c r="Q2387" i="26"/>
  <c r="Q2424" i="26"/>
  <c r="Q2463" i="26"/>
  <c r="Q2502" i="26"/>
  <c r="Q2541" i="26"/>
  <c r="Q2579" i="26"/>
  <c r="Q2616" i="26"/>
  <c r="Q2655" i="26"/>
  <c r="Q2694" i="26"/>
  <c r="Q209" i="26"/>
  <c r="Q746" i="26"/>
  <c r="Q881" i="26"/>
  <c r="Q1042" i="26"/>
  <c r="Q1148" i="26"/>
  <c r="Q1259" i="26"/>
  <c r="Q1380" i="26"/>
  <c r="Q1470" i="26"/>
  <c r="Q1533" i="26"/>
  <c r="Q1600" i="26"/>
  <c r="Q1654" i="26"/>
  <c r="Q1740" i="26"/>
  <c r="Q1795" i="26"/>
  <c r="Q1880" i="26"/>
  <c r="Q1953" i="26"/>
  <c r="Q2017" i="26"/>
  <c r="Q2071" i="26"/>
  <c r="Q2103" i="26"/>
  <c r="Q2151" i="26"/>
  <c r="Q2199" i="26"/>
  <c r="Q2247" i="26"/>
  <c r="Q2295" i="26"/>
  <c r="Q2343" i="26"/>
  <c r="Q2389" i="26"/>
  <c r="Q2427" i="26"/>
  <c r="Q2464" i="26"/>
  <c r="Q2503" i="26"/>
  <c r="Q2542" i="26"/>
  <c r="Q2581" i="26"/>
  <c r="Q2619" i="26"/>
  <c r="Q2656" i="26"/>
  <c r="Q2695" i="26"/>
  <c r="Q408" i="26"/>
  <c r="Q903" i="26"/>
  <c r="Q1043" i="26"/>
  <c r="Q1154" i="26"/>
  <c r="Q1275" i="26"/>
  <c r="Q1381" i="26"/>
  <c r="Q1472" i="26"/>
  <c r="Q1542" i="26"/>
  <c r="Q1601" i="26"/>
  <c r="Q1656" i="26"/>
  <c r="Q1717" i="26"/>
  <c r="Q1772" i="26"/>
  <c r="Q1827" i="26"/>
  <c r="Q1912" i="26"/>
  <c r="Q1955" i="26"/>
  <c r="Q1997" i="26"/>
  <c r="Q2056" i="26"/>
  <c r="Q2104" i="26"/>
  <c r="Q2152" i="26"/>
  <c r="Q2200" i="26"/>
  <c r="Q2248" i="26"/>
  <c r="Q2296" i="26"/>
  <c r="Q2360" i="26"/>
  <c r="Q2403" i="26"/>
  <c r="Q2440" i="26"/>
  <c r="Q2479" i="26"/>
  <c r="Q2504" i="26"/>
  <c r="Q2543" i="26"/>
  <c r="Q2582" i="26"/>
  <c r="Q2621" i="26"/>
  <c r="Q2659" i="26"/>
  <c r="Q2685" i="26"/>
  <c r="Q129" i="26"/>
  <c r="Q296" i="26"/>
  <c r="Q473" i="26"/>
  <c r="Q681" i="26"/>
  <c r="Q833" i="26"/>
  <c r="Q938" i="26"/>
  <c r="Q1019" i="26"/>
  <c r="Q1067" i="26"/>
  <c r="Q1125" i="26"/>
  <c r="Q1188" i="26"/>
  <c r="Q1236" i="26"/>
  <c r="Q1299" i="26"/>
  <c r="Q1362" i="26"/>
  <c r="Q1410" i="26"/>
  <c r="Q1458" i="26"/>
  <c r="Q1493" i="26"/>
  <c r="Q1521" i="26"/>
  <c r="Q1555" i="26"/>
  <c r="Q1589" i="26"/>
  <c r="Q1613" i="26"/>
  <c r="Q1644" i="26"/>
  <c r="Q1675" i="26"/>
  <c r="Q1699" i="26"/>
  <c r="Q1729" i="26"/>
  <c r="Q1760" i="26"/>
  <c r="Q1784" i="26"/>
  <c r="Q1814" i="26"/>
  <c r="Q1845" i="26"/>
  <c r="Q1869" i="26"/>
  <c r="Q1900" i="26"/>
  <c r="Q1923" i="26"/>
  <c r="Q1944" i="26"/>
  <c r="Q1965" i="26"/>
  <c r="Q1987" i="26"/>
  <c r="Q2008" i="26"/>
  <c r="Q2029" i="26"/>
  <c r="Q2048" i="26"/>
  <c r="Q2064" i="26"/>
  <c r="Q2080" i="26"/>
  <c r="Q2096" i="26"/>
  <c r="Q2112" i="26"/>
  <c r="Q2128" i="26"/>
  <c r="Q2144" i="26"/>
  <c r="Q2160" i="26"/>
  <c r="Q2176" i="26"/>
  <c r="Q2192" i="26"/>
  <c r="Q2208" i="26"/>
  <c r="Q2224" i="26"/>
  <c r="Q2240" i="26"/>
  <c r="Q2256" i="26"/>
  <c r="Q2272" i="26"/>
  <c r="Q2288" i="26"/>
  <c r="Q2304" i="26"/>
  <c r="Q2320" i="26"/>
  <c r="Q2336" i="26"/>
  <c r="Q2352" i="26"/>
  <c r="Q2368" i="26"/>
  <c r="Q2383" i="26"/>
  <c r="Q2397" i="26"/>
  <c r="Q2408" i="26"/>
  <c r="Q2422" i="26"/>
  <c r="Q2435" i="26"/>
  <c r="Q2447" i="26"/>
  <c r="Q2461" i="26"/>
  <c r="Q2472" i="26"/>
  <c r="Q2486" i="26"/>
  <c r="Q2499" i="26"/>
  <c r="Q2511" i="26"/>
  <c r="Q2525" i="26"/>
  <c r="Q2536" i="26"/>
  <c r="Q2550" i="26"/>
  <c r="Q2563" i="26"/>
  <c r="Q2575" i="26"/>
  <c r="Q2589" i="26"/>
  <c r="Q2600" i="26"/>
  <c r="Q2614" i="26"/>
  <c r="Q2627" i="26"/>
  <c r="Q2639" i="26"/>
  <c r="Q2653" i="26"/>
  <c r="Q2664" i="26"/>
  <c r="Q2678" i="26"/>
  <c r="Q2691" i="26"/>
  <c r="Q130" i="26"/>
  <c r="Q338" i="26"/>
  <c r="Q490" i="26"/>
  <c r="Q682" i="26"/>
  <c r="Q876" i="26"/>
  <c r="Q940" i="26"/>
  <c r="Q1020" i="26"/>
  <c r="Q1083" i="26"/>
  <c r="Q1131" i="26"/>
  <c r="Q1189" i="26"/>
  <c r="Q1252" i="26"/>
  <c r="Q1300" i="26"/>
  <c r="Q1363" i="26"/>
  <c r="Q1425" i="26"/>
  <c r="Q1460" i="26"/>
  <c r="Q1494" i="26"/>
  <c r="Q1530" i="26"/>
  <c r="Q1557" i="26"/>
  <c r="Q1590" i="26"/>
  <c r="Q1621" i="26"/>
  <c r="Q1645" i="26"/>
  <c r="Q1676" i="26"/>
  <c r="Q1707" i="26"/>
  <c r="Q1731" i="26"/>
  <c r="Q1761" i="26"/>
  <c r="Q1792" i="26"/>
  <c r="Q1816" i="26"/>
  <c r="Q1846" i="26"/>
  <c r="Q1877" i="26"/>
  <c r="Q1901" i="26"/>
  <c r="Q1929" i="26"/>
  <c r="Q1950" i="26"/>
  <c r="Q1972" i="26"/>
  <c r="Q1993" i="26"/>
  <c r="Q2014" i="26"/>
  <c r="Q2036" i="26"/>
  <c r="Q2053" i="26"/>
  <c r="Q2069" i="26"/>
  <c r="Q2085" i="26"/>
  <c r="Q2101" i="26"/>
  <c r="Q2117" i="26"/>
  <c r="Q2133" i="26"/>
  <c r="Q2149" i="26"/>
  <c r="Q2165" i="26"/>
  <c r="Q2181" i="26"/>
  <c r="Q2197" i="26"/>
  <c r="Q2213" i="26"/>
  <c r="Q2229" i="26"/>
  <c r="Q2245" i="26"/>
  <c r="Q2261" i="26"/>
  <c r="Q2277" i="26"/>
  <c r="Q2293" i="26"/>
  <c r="Q2309" i="26"/>
  <c r="Q2325" i="26"/>
  <c r="Q2341" i="26"/>
  <c r="Q2357" i="26"/>
  <c r="Q2373" i="26"/>
  <c r="Q2384" i="26"/>
  <c r="Q2398" i="26"/>
  <c r="Q2411" i="26"/>
  <c r="Q2423" i="26"/>
  <c r="Q2437" i="26"/>
  <c r="Q2448" i="26"/>
  <c r="Q2462" i="26"/>
  <c r="Q2475" i="26"/>
  <c r="Q2487" i="26"/>
  <c r="Q2501" i="26"/>
  <c r="Q2512" i="26"/>
  <c r="Q2526" i="26"/>
  <c r="Q2539" i="26"/>
  <c r="Q2551" i="26"/>
  <c r="Q2565" i="26"/>
  <c r="Q2576" i="26"/>
  <c r="Q2590" i="26"/>
  <c r="Q2603" i="26"/>
  <c r="Q2615" i="26"/>
  <c r="Q2629" i="26"/>
  <c r="Q2640" i="26"/>
  <c r="Q2654" i="26"/>
  <c r="Q2667" i="26"/>
  <c r="Q2679" i="26"/>
  <c r="Q2693" i="26"/>
  <c r="Q152" i="26"/>
  <c r="Q688" i="26"/>
  <c r="Q880" i="26"/>
  <c r="Q966" i="26"/>
  <c r="Q1026" i="26"/>
  <c r="Q1084" i="26"/>
  <c r="Q1195" i="26"/>
  <c r="Q1253" i="26"/>
  <c r="Q1426" i="26"/>
  <c r="Q1497" i="26"/>
  <c r="Q1592" i="26"/>
  <c r="Q1677" i="26"/>
  <c r="Q1763" i="26"/>
  <c r="Q1878" i="26"/>
  <c r="Q1952" i="26"/>
  <c r="Q2016" i="26"/>
  <c r="Q2070" i="26"/>
  <c r="Q2118" i="26"/>
  <c r="Q2166" i="26"/>
  <c r="Q2198" i="26"/>
  <c r="Q2262" i="26"/>
  <c r="Q2326" i="26"/>
  <c r="Q2374" i="26"/>
  <c r="Q2413" i="26"/>
  <c r="Q2451" i="26"/>
  <c r="Q2488" i="26"/>
  <c r="Q2527" i="26"/>
  <c r="Q2566" i="26"/>
  <c r="Q2605" i="26"/>
  <c r="Q2643" i="26"/>
  <c r="Q2680" i="26"/>
  <c r="Q553" i="26"/>
  <c r="Q1709" i="26"/>
  <c r="Q1856" i="26"/>
  <c r="Q1932" i="26"/>
  <c r="Q2038" i="26"/>
  <c r="Q2087" i="26"/>
  <c r="Q2135" i="26"/>
  <c r="Q2183" i="26"/>
  <c r="Q2231" i="26"/>
  <c r="Q2279" i="26"/>
  <c r="Q2327" i="26"/>
  <c r="Q2375" i="26"/>
  <c r="Q2414" i="26"/>
  <c r="Q2453" i="26"/>
  <c r="Q2491" i="26"/>
  <c r="Q2528" i="26"/>
  <c r="Q2567" i="26"/>
  <c r="Q2606" i="26"/>
  <c r="Q2645" i="26"/>
  <c r="Q2683" i="26"/>
  <c r="Q554" i="26"/>
  <c r="Q1888" i="26"/>
  <c r="Q2019" i="26"/>
  <c r="Q2088" i="26"/>
  <c r="Q2136" i="26"/>
  <c r="Q2184" i="26"/>
  <c r="Q2232" i="26"/>
  <c r="Q2280" i="26"/>
  <c r="Q2344" i="26"/>
  <c r="Q2390" i="26"/>
  <c r="Q2429" i="26"/>
  <c r="Q2467" i="26"/>
  <c r="Q2518" i="26"/>
  <c r="Q2557" i="26"/>
  <c r="Q2595" i="26"/>
  <c r="Q2632" i="26"/>
  <c r="P3" i="26"/>
  <c r="P11" i="26"/>
  <c r="P19" i="26"/>
  <c r="P27" i="26"/>
  <c r="P35" i="26"/>
  <c r="P43" i="26"/>
  <c r="P51" i="26"/>
  <c r="P59" i="26"/>
  <c r="P67" i="26"/>
  <c r="P75" i="26"/>
  <c r="P83" i="26"/>
  <c r="P91" i="26"/>
  <c r="P99" i="26"/>
  <c r="P107" i="26"/>
  <c r="P115" i="26"/>
  <c r="P123" i="26"/>
  <c r="P131" i="26"/>
  <c r="P139" i="26"/>
  <c r="P147" i="26"/>
  <c r="P155" i="26"/>
  <c r="P163" i="26"/>
  <c r="P171" i="26"/>
  <c r="P179" i="26"/>
  <c r="P187" i="26"/>
  <c r="P195" i="26"/>
  <c r="P203" i="26"/>
  <c r="P211" i="26"/>
  <c r="P219" i="26"/>
  <c r="P227" i="26"/>
  <c r="P235" i="26"/>
  <c r="P243" i="26"/>
  <c r="P251" i="26"/>
  <c r="P259" i="26"/>
  <c r="P267" i="26"/>
  <c r="P275" i="26"/>
  <c r="P283" i="26"/>
  <c r="P291" i="26"/>
  <c r="P299" i="26"/>
  <c r="P307" i="26"/>
  <c r="P315" i="26"/>
  <c r="P323" i="26"/>
  <c r="P331" i="26"/>
  <c r="P339" i="26"/>
  <c r="P347" i="26"/>
  <c r="P355" i="26"/>
  <c r="P363" i="26"/>
  <c r="P371" i="26"/>
  <c r="P379" i="26"/>
  <c r="P387" i="26"/>
  <c r="P395" i="26"/>
  <c r="P403" i="26"/>
  <c r="P411" i="26"/>
  <c r="P419" i="26"/>
  <c r="P427" i="26"/>
  <c r="P435" i="26"/>
  <c r="P443" i="26"/>
  <c r="P451" i="26"/>
  <c r="P459" i="26"/>
  <c r="P467" i="26"/>
  <c r="P475" i="26"/>
  <c r="P483" i="26"/>
  <c r="P491" i="26"/>
  <c r="P499" i="26"/>
  <c r="P507" i="26"/>
  <c r="P515" i="26"/>
  <c r="P523" i="26"/>
  <c r="P531" i="26"/>
  <c r="P539" i="26"/>
  <c r="P547" i="26"/>
  <c r="P555" i="26"/>
  <c r="P563" i="26"/>
  <c r="P571" i="26"/>
  <c r="P579" i="26"/>
  <c r="P587" i="26"/>
  <c r="P595" i="26"/>
  <c r="P603" i="26"/>
  <c r="P611" i="26"/>
  <c r="P619" i="26"/>
  <c r="P627" i="26"/>
  <c r="P635" i="26"/>
  <c r="P643" i="26"/>
  <c r="P651" i="26"/>
  <c r="P659" i="26"/>
  <c r="P667" i="26"/>
  <c r="P675" i="26"/>
  <c r="P683" i="26"/>
  <c r="P691" i="26"/>
  <c r="P699" i="26"/>
  <c r="P707" i="26"/>
  <c r="P715" i="26"/>
  <c r="P723" i="26"/>
  <c r="P731" i="26"/>
  <c r="P739" i="26"/>
  <c r="P747" i="26"/>
  <c r="P755" i="26"/>
  <c r="P763" i="26"/>
  <c r="P771" i="26"/>
  <c r="P779" i="26"/>
  <c r="P787" i="26"/>
  <c r="P795" i="26"/>
  <c r="P803" i="26"/>
  <c r="P811" i="26"/>
  <c r="P819" i="26"/>
  <c r="P827" i="26"/>
  <c r="P835" i="26"/>
  <c r="P4" i="26"/>
  <c r="P12" i="26"/>
  <c r="P20" i="26"/>
  <c r="P28" i="26"/>
  <c r="P36" i="26"/>
  <c r="P44" i="26"/>
  <c r="P52" i="26"/>
  <c r="P60" i="26"/>
  <c r="P68" i="26"/>
  <c r="P76" i="26"/>
  <c r="P84" i="26"/>
  <c r="P92" i="26"/>
  <c r="P100" i="26"/>
  <c r="P108" i="26"/>
  <c r="P116" i="26"/>
  <c r="P124" i="26"/>
  <c r="P132" i="26"/>
  <c r="P140" i="26"/>
  <c r="P148" i="26"/>
  <c r="P156" i="26"/>
  <c r="P164" i="26"/>
  <c r="P172" i="26"/>
  <c r="P180" i="26"/>
  <c r="P188" i="26"/>
  <c r="P196" i="26"/>
  <c r="P204" i="26"/>
  <c r="P212" i="26"/>
  <c r="P220" i="26"/>
  <c r="P228" i="26"/>
  <c r="P236" i="26"/>
  <c r="P244" i="26"/>
  <c r="P252" i="26"/>
  <c r="P260" i="26"/>
  <c r="P268" i="26"/>
  <c r="P276" i="26"/>
  <c r="P284" i="26"/>
  <c r="P292" i="26"/>
  <c r="P300" i="26"/>
  <c r="P308" i="26"/>
  <c r="P316" i="26"/>
  <c r="P324" i="26"/>
  <c r="P332" i="26"/>
  <c r="P340" i="26"/>
  <c r="P348" i="26"/>
  <c r="P356" i="26"/>
  <c r="P364" i="26"/>
  <c r="P372" i="26"/>
  <c r="P380" i="26"/>
  <c r="P388" i="26"/>
  <c r="P396" i="26"/>
  <c r="P404" i="26"/>
  <c r="P412" i="26"/>
  <c r="P420" i="26"/>
  <c r="P428" i="26"/>
  <c r="P436" i="26"/>
  <c r="P444" i="26"/>
  <c r="P452" i="26"/>
  <c r="P460" i="26"/>
  <c r="P468" i="26"/>
  <c r="P476" i="26"/>
  <c r="P484" i="26"/>
  <c r="P492" i="26"/>
  <c r="P500" i="26"/>
  <c r="P508" i="26"/>
  <c r="P516" i="26"/>
  <c r="P524" i="26"/>
  <c r="P532" i="26"/>
  <c r="P540" i="26"/>
  <c r="P548" i="26"/>
  <c r="P556" i="26"/>
  <c r="P564" i="26"/>
  <c r="P572" i="26"/>
  <c r="P580" i="26"/>
  <c r="P588" i="26"/>
  <c r="P596" i="26"/>
  <c r="P604" i="26"/>
  <c r="P612" i="26"/>
  <c r="P620" i="26"/>
  <c r="P628" i="26"/>
  <c r="P636" i="26"/>
  <c r="P644" i="26"/>
  <c r="P652" i="26"/>
  <c r="P660" i="26"/>
  <c r="P668" i="26"/>
  <c r="P676" i="26"/>
  <c r="P684" i="26"/>
  <c r="P692" i="26"/>
  <c r="P700" i="26"/>
  <c r="P708" i="26"/>
  <c r="P716" i="26"/>
  <c r="P724" i="26"/>
  <c r="P732" i="26"/>
  <c r="P740" i="26"/>
  <c r="P748" i="26"/>
  <c r="P756" i="26"/>
  <c r="P764" i="26"/>
  <c r="P772" i="26"/>
  <c r="P780" i="26"/>
  <c r="P788" i="26"/>
  <c r="P796" i="26"/>
  <c r="P804" i="26"/>
  <c r="P812" i="26"/>
  <c r="P820" i="26"/>
  <c r="P828" i="26"/>
  <c r="P836" i="26"/>
  <c r="P844" i="26"/>
  <c r="P852" i="26"/>
  <c r="P860" i="26"/>
  <c r="P868" i="26"/>
  <c r="P876" i="26"/>
  <c r="P884" i="26"/>
  <c r="P892" i="26"/>
  <c r="P900" i="26"/>
  <c r="P908" i="26"/>
  <c r="P916" i="26"/>
  <c r="P924" i="26"/>
  <c r="P932" i="26"/>
  <c r="P940" i="26"/>
  <c r="P948" i="26"/>
  <c r="P5" i="26"/>
  <c r="P13" i="26"/>
  <c r="P21" i="26"/>
  <c r="P29" i="26"/>
  <c r="P37" i="26"/>
  <c r="P45" i="26"/>
  <c r="P53" i="26"/>
  <c r="P61" i="26"/>
  <c r="P69" i="26"/>
  <c r="P77" i="26"/>
  <c r="P85" i="26"/>
  <c r="P93" i="26"/>
  <c r="P101" i="26"/>
  <c r="P109" i="26"/>
  <c r="P117" i="26"/>
  <c r="P125" i="26"/>
  <c r="P133" i="26"/>
  <c r="P141" i="26"/>
  <c r="P149" i="26"/>
  <c r="P157" i="26"/>
  <c r="P165" i="26"/>
  <c r="P173" i="26"/>
  <c r="P181" i="26"/>
  <c r="P189" i="26"/>
  <c r="P197" i="26"/>
  <c r="P205" i="26"/>
  <c r="P213" i="26"/>
  <c r="P221" i="26"/>
  <c r="P229" i="26"/>
  <c r="P237" i="26"/>
  <c r="P245" i="26"/>
  <c r="P253" i="26"/>
  <c r="P261" i="26"/>
  <c r="P269" i="26"/>
  <c r="P277" i="26"/>
  <c r="P285" i="26"/>
  <c r="P293" i="26"/>
  <c r="P301" i="26"/>
  <c r="P309" i="26"/>
  <c r="P317" i="26"/>
  <c r="P325" i="26"/>
  <c r="P333" i="26"/>
  <c r="P341" i="26"/>
  <c r="P349" i="26"/>
  <c r="P357" i="26"/>
  <c r="P365" i="26"/>
  <c r="P373" i="26"/>
  <c r="P381" i="26"/>
  <c r="P389" i="26"/>
  <c r="P397" i="26"/>
  <c r="P405" i="26"/>
  <c r="P413" i="26"/>
  <c r="P421" i="26"/>
  <c r="P429" i="26"/>
  <c r="P437" i="26"/>
  <c r="P445" i="26"/>
  <c r="P453" i="26"/>
  <c r="P461" i="26"/>
  <c r="P469" i="26"/>
  <c r="P477" i="26"/>
  <c r="P485" i="26"/>
  <c r="P493" i="26"/>
  <c r="P501" i="26"/>
  <c r="P509" i="26"/>
  <c r="P517" i="26"/>
  <c r="P525" i="26"/>
  <c r="P533" i="26"/>
  <c r="P541" i="26"/>
  <c r="P549" i="26"/>
  <c r="P557" i="26"/>
  <c r="P565" i="26"/>
  <c r="P573" i="26"/>
  <c r="P581" i="26"/>
  <c r="P589" i="26"/>
  <c r="P597" i="26"/>
  <c r="P605" i="26"/>
  <c r="P613" i="26"/>
  <c r="P621" i="26"/>
  <c r="P629" i="26"/>
  <c r="P637" i="26"/>
  <c r="P645" i="26"/>
  <c r="P653" i="26"/>
  <c r="P661" i="26"/>
  <c r="P669" i="26"/>
  <c r="P677" i="26"/>
  <c r="P685" i="26"/>
  <c r="P693" i="26"/>
  <c r="P701" i="26"/>
  <c r="P709" i="26"/>
  <c r="P717" i="26"/>
  <c r="P725" i="26"/>
  <c r="P733" i="26"/>
  <c r="P741" i="26"/>
  <c r="P749" i="26"/>
  <c r="P757" i="26"/>
  <c r="P765" i="26"/>
  <c r="P773" i="26"/>
  <c r="P781" i="26"/>
  <c r="P789" i="26"/>
  <c r="P797" i="26"/>
  <c r="P805" i="26"/>
  <c r="P813" i="26"/>
  <c r="P821" i="26"/>
  <c r="P829" i="26"/>
  <c r="P837" i="26"/>
  <c r="P845" i="26"/>
  <c r="P853" i="26"/>
  <c r="P861" i="26"/>
  <c r="P869" i="26"/>
  <c r="P877" i="26"/>
  <c r="P885" i="26"/>
  <c r="P893" i="26"/>
  <c r="P6" i="26"/>
  <c r="P14" i="26"/>
  <c r="P22" i="26"/>
  <c r="P30" i="26"/>
  <c r="P38" i="26"/>
  <c r="P46" i="26"/>
  <c r="P54" i="26"/>
  <c r="P62" i="26"/>
  <c r="P70" i="26"/>
  <c r="P78" i="26"/>
  <c r="P86" i="26"/>
  <c r="P94" i="26"/>
  <c r="P102" i="26"/>
  <c r="P110" i="26"/>
  <c r="P118" i="26"/>
  <c r="P126" i="26"/>
  <c r="P134" i="26"/>
  <c r="P142" i="26"/>
  <c r="P150" i="26"/>
  <c r="P158" i="26"/>
  <c r="P166" i="26"/>
  <c r="P174" i="26"/>
  <c r="P182" i="26"/>
  <c r="P190" i="26"/>
  <c r="P198" i="26"/>
  <c r="P206" i="26"/>
  <c r="P214" i="26"/>
  <c r="P222" i="26"/>
  <c r="P230" i="26"/>
  <c r="P238" i="26"/>
  <c r="P246" i="26"/>
  <c r="P254" i="26"/>
  <c r="P262" i="26"/>
  <c r="P270" i="26"/>
  <c r="P278" i="26"/>
  <c r="P286" i="26"/>
  <c r="P294" i="26"/>
  <c r="P302" i="26"/>
  <c r="P310" i="26"/>
  <c r="P318" i="26"/>
  <c r="P326" i="26"/>
  <c r="P334" i="26"/>
  <c r="P342" i="26"/>
  <c r="P350" i="26"/>
  <c r="P358" i="26"/>
  <c r="P366" i="26"/>
  <c r="P374" i="26"/>
  <c r="P382" i="26"/>
  <c r="P390" i="26"/>
  <c r="P398" i="26"/>
  <c r="P406" i="26"/>
  <c r="P414" i="26"/>
  <c r="P422" i="26"/>
  <c r="P430" i="26"/>
  <c r="P438" i="26"/>
  <c r="P446" i="26"/>
  <c r="P454" i="26"/>
  <c r="P462" i="26"/>
  <c r="P470" i="26"/>
  <c r="P478" i="26"/>
  <c r="P486" i="26"/>
  <c r="P494" i="26"/>
  <c r="P502" i="26"/>
  <c r="P510" i="26"/>
  <c r="P518" i="26"/>
  <c r="P526" i="26"/>
  <c r="P534" i="26"/>
  <c r="P542" i="26"/>
  <c r="P550" i="26"/>
  <c r="P558" i="26"/>
  <c r="P566" i="26"/>
  <c r="P574" i="26"/>
  <c r="P582" i="26"/>
  <c r="P590" i="26"/>
  <c r="P598" i="26"/>
  <c r="P606" i="26"/>
  <c r="P614" i="26"/>
  <c r="P622" i="26"/>
  <c r="P630" i="26"/>
  <c r="P638" i="26"/>
  <c r="P646" i="26"/>
  <c r="P654" i="26"/>
  <c r="P662" i="26"/>
  <c r="P670" i="26"/>
  <c r="P678" i="26"/>
  <c r="P686" i="26"/>
  <c r="P694" i="26"/>
  <c r="P702" i="26"/>
  <c r="P710" i="26"/>
  <c r="P718" i="26"/>
  <c r="P726" i="26"/>
  <c r="P734" i="26"/>
  <c r="P742" i="26"/>
  <c r="P750" i="26"/>
  <c r="P758" i="26"/>
  <c r="P766" i="26"/>
  <c r="P774" i="26"/>
  <c r="P782" i="26"/>
  <c r="P790" i="26"/>
  <c r="P798" i="26"/>
  <c r="P806" i="26"/>
  <c r="P814" i="26"/>
  <c r="P822" i="26"/>
  <c r="P830" i="26"/>
  <c r="P838" i="26"/>
  <c r="P846" i="26"/>
  <c r="P854" i="26"/>
  <c r="P862" i="26"/>
  <c r="P870" i="26"/>
  <c r="P878" i="26"/>
  <c r="P886" i="26"/>
  <c r="P894" i="26"/>
  <c r="P902" i="26"/>
  <c r="P910" i="26"/>
  <c r="P918" i="26"/>
  <c r="P926" i="26"/>
  <c r="P934" i="26"/>
  <c r="P942" i="26"/>
  <c r="P950" i="26"/>
  <c r="P958" i="26"/>
  <c r="P7" i="26"/>
  <c r="P15" i="26"/>
  <c r="P23" i="26"/>
  <c r="P31" i="26"/>
  <c r="P39" i="26"/>
  <c r="P47" i="26"/>
  <c r="P55" i="26"/>
  <c r="P63" i="26"/>
  <c r="P71" i="26"/>
  <c r="P79" i="26"/>
  <c r="P87" i="26"/>
  <c r="P95" i="26"/>
  <c r="P103" i="26"/>
  <c r="P111" i="26"/>
  <c r="P119" i="26"/>
  <c r="P127" i="26"/>
  <c r="P135" i="26"/>
  <c r="P143" i="26"/>
  <c r="P151" i="26"/>
  <c r="P159" i="26"/>
  <c r="P167" i="26"/>
  <c r="P175" i="26"/>
  <c r="P183" i="26"/>
  <c r="P191" i="26"/>
  <c r="P199" i="26"/>
  <c r="P207" i="26"/>
  <c r="P215" i="26"/>
  <c r="P223" i="26"/>
  <c r="P231" i="26"/>
  <c r="P239" i="26"/>
  <c r="P247" i="26"/>
  <c r="P255" i="26"/>
  <c r="P263" i="26"/>
  <c r="P271" i="26"/>
  <c r="P279" i="26"/>
  <c r="P287" i="26"/>
  <c r="P295" i="26"/>
  <c r="P303" i="26"/>
  <c r="P311" i="26"/>
  <c r="P319" i="26"/>
  <c r="P327" i="26"/>
  <c r="P335" i="26"/>
  <c r="P343" i="26"/>
  <c r="P351" i="26"/>
  <c r="P359" i="26"/>
  <c r="P367" i="26"/>
  <c r="P375" i="26"/>
  <c r="P383" i="26"/>
  <c r="P391" i="26"/>
  <c r="P399" i="26"/>
  <c r="P407" i="26"/>
  <c r="P415" i="26"/>
  <c r="P423" i="26"/>
  <c r="P431" i="26"/>
  <c r="P439" i="26"/>
  <c r="P447" i="26"/>
  <c r="P455" i="26"/>
  <c r="P463" i="26"/>
  <c r="P471" i="26"/>
  <c r="P479" i="26"/>
  <c r="P487" i="26"/>
  <c r="P495" i="26"/>
  <c r="P503" i="26"/>
  <c r="P511" i="26"/>
  <c r="P519" i="26"/>
  <c r="P527" i="26"/>
  <c r="P535" i="26"/>
  <c r="P543" i="26"/>
  <c r="P551" i="26"/>
  <c r="P559" i="26"/>
  <c r="P567" i="26"/>
  <c r="P575" i="26"/>
  <c r="P583" i="26"/>
  <c r="P591" i="26"/>
  <c r="P599" i="26"/>
  <c r="P607" i="26"/>
  <c r="P615" i="26"/>
  <c r="P623" i="26"/>
  <c r="P631" i="26"/>
  <c r="P639" i="26"/>
  <c r="P647" i="26"/>
  <c r="P655" i="26"/>
  <c r="P663" i="26"/>
  <c r="P671" i="26"/>
  <c r="P679" i="26"/>
  <c r="P687" i="26"/>
  <c r="P695" i="26"/>
  <c r="P703" i="26"/>
  <c r="P711" i="26"/>
  <c r="P719" i="26"/>
  <c r="P727" i="26"/>
  <c r="P735" i="26"/>
  <c r="P743" i="26"/>
  <c r="P751" i="26"/>
  <c r="P759" i="26"/>
  <c r="P767" i="26"/>
  <c r="P775" i="26"/>
  <c r="P783" i="26"/>
  <c r="P791" i="26"/>
  <c r="P799" i="26"/>
  <c r="P807" i="26"/>
  <c r="P815" i="26"/>
  <c r="P823" i="26"/>
  <c r="P831" i="26"/>
  <c r="P839" i="26"/>
  <c r="P847" i="26"/>
  <c r="P855" i="26"/>
  <c r="P863" i="26"/>
  <c r="P871" i="26"/>
  <c r="P879" i="26"/>
  <c r="P887" i="26"/>
  <c r="P895" i="26"/>
  <c r="P903" i="26"/>
  <c r="P911" i="26"/>
  <c r="P919" i="26"/>
  <c r="P927" i="26"/>
  <c r="P935" i="26"/>
  <c r="P943" i="26"/>
  <c r="P951" i="26"/>
  <c r="P959" i="26"/>
  <c r="P8" i="26"/>
  <c r="P16" i="26"/>
  <c r="P24" i="26"/>
  <c r="P32" i="26"/>
  <c r="P40" i="26"/>
  <c r="P48" i="26"/>
  <c r="P56" i="26"/>
  <c r="P64" i="26"/>
  <c r="P72" i="26"/>
  <c r="P80" i="26"/>
  <c r="P88" i="26"/>
  <c r="P96" i="26"/>
  <c r="P104" i="26"/>
  <c r="P112" i="26"/>
  <c r="P120" i="26"/>
  <c r="P128" i="26"/>
  <c r="P136" i="26"/>
  <c r="P144" i="26"/>
  <c r="P152" i="26"/>
  <c r="P160" i="26"/>
  <c r="P168" i="26"/>
  <c r="P176" i="26"/>
  <c r="P184" i="26"/>
  <c r="P192" i="26"/>
  <c r="P200" i="26"/>
  <c r="P208" i="26"/>
  <c r="P216" i="26"/>
  <c r="P224" i="26"/>
  <c r="P232" i="26"/>
  <c r="P240" i="26"/>
  <c r="P248" i="26"/>
  <c r="P256" i="26"/>
  <c r="P264" i="26"/>
  <c r="P272" i="26"/>
  <c r="P280" i="26"/>
  <c r="P288" i="26"/>
  <c r="P296" i="26"/>
  <c r="P304" i="26"/>
  <c r="P312" i="26"/>
  <c r="P320" i="26"/>
  <c r="P328" i="26"/>
  <c r="P336" i="26"/>
  <c r="P344" i="26"/>
  <c r="P352" i="26"/>
  <c r="P360" i="26"/>
  <c r="P368" i="26"/>
  <c r="P376" i="26"/>
  <c r="P384" i="26"/>
  <c r="P392" i="26"/>
  <c r="P400" i="26"/>
  <c r="P408" i="26"/>
  <c r="P416" i="26"/>
  <c r="P424" i="26"/>
  <c r="P432" i="26"/>
  <c r="P440" i="26"/>
  <c r="P448" i="26"/>
  <c r="P456" i="26"/>
  <c r="P464" i="26"/>
  <c r="P472" i="26"/>
  <c r="P480" i="26"/>
  <c r="P488" i="26"/>
  <c r="P496" i="26"/>
  <c r="P504" i="26"/>
  <c r="P512" i="26"/>
  <c r="P520" i="26"/>
  <c r="P528" i="26"/>
  <c r="P536" i="26"/>
  <c r="P544" i="26"/>
  <c r="P552" i="26"/>
  <c r="P560" i="26"/>
  <c r="P568" i="26"/>
  <c r="P576" i="26"/>
  <c r="P584" i="26"/>
  <c r="P592" i="26"/>
  <c r="P600" i="26"/>
  <c r="P608" i="26"/>
  <c r="P616" i="26"/>
  <c r="P624" i="26"/>
  <c r="P632" i="26"/>
  <c r="P640" i="26"/>
  <c r="P648" i="26"/>
  <c r="P656" i="26"/>
  <c r="P664" i="26"/>
  <c r="P672" i="26"/>
  <c r="P680" i="26"/>
  <c r="P688" i="26"/>
  <c r="P696" i="26"/>
  <c r="P704" i="26"/>
  <c r="P712" i="26"/>
  <c r="P720" i="26"/>
  <c r="P728" i="26"/>
  <c r="P736" i="26"/>
  <c r="P744" i="26"/>
  <c r="P752" i="26"/>
  <c r="P760" i="26"/>
  <c r="P768" i="26"/>
  <c r="P776" i="26"/>
  <c r="P784" i="26"/>
  <c r="P792" i="26"/>
  <c r="P800" i="26"/>
  <c r="P808" i="26"/>
  <c r="P816" i="26"/>
  <c r="P824" i="26"/>
  <c r="P832" i="26"/>
  <c r="P840" i="26"/>
  <c r="P848" i="26"/>
  <c r="P856" i="26"/>
  <c r="P864" i="26"/>
  <c r="P872" i="26"/>
  <c r="P880" i="26"/>
  <c r="P888" i="26"/>
  <c r="P896" i="26"/>
  <c r="P904" i="26"/>
  <c r="P912" i="26"/>
  <c r="P920" i="26"/>
  <c r="P928" i="26"/>
  <c r="P936" i="26"/>
  <c r="P944" i="26"/>
  <c r="P952" i="26"/>
  <c r="P9" i="26"/>
  <c r="P17" i="26"/>
  <c r="P25" i="26"/>
  <c r="P33" i="26"/>
  <c r="P41" i="26"/>
  <c r="P49" i="26"/>
  <c r="P57" i="26"/>
  <c r="P65" i="26"/>
  <c r="P73" i="26"/>
  <c r="P81" i="26"/>
  <c r="P89" i="26"/>
  <c r="P97" i="26"/>
  <c r="P105" i="26"/>
  <c r="P113" i="26"/>
  <c r="P121" i="26"/>
  <c r="P129" i="26"/>
  <c r="P137" i="26"/>
  <c r="P145" i="26"/>
  <c r="P153" i="26"/>
  <c r="P161" i="26"/>
  <c r="P169" i="26"/>
  <c r="P177" i="26"/>
  <c r="P185" i="26"/>
  <c r="P193" i="26"/>
  <c r="P201" i="26"/>
  <c r="P209" i="26"/>
  <c r="P217" i="26"/>
  <c r="P225" i="26"/>
  <c r="P233" i="26"/>
  <c r="P241" i="26"/>
  <c r="P249" i="26"/>
  <c r="P257" i="26"/>
  <c r="P265" i="26"/>
  <c r="P273" i="26"/>
  <c r="P281" i="26"/>
  <c r="P289" i="26"/>
  <c r="P297" i="26"/>
  <c r="P305" i="26"/>
  <c r="P313" i="26"/>
  <c r="P321" i="26"/>
  <c r="P329" i="26"/>
  <c r="P337" i="26"/>
  <c r="P345" i="26"/>
  <c r="P353" i="26"/>
  <c r="P361" i="26"/>
  <c r="P369" i="26"/>
  <c r="P377" i="26"/>
  <c r="P385" i="26"/>
  <c r="P393" i="26"/>
  <c r="P401" i="26"/>
  <c r="P409" i="26"/>
  <c r="P417" i="26"/>
  <c r="P425" i="26"/>
  <c r="P433" i="26"/>
  <c r="P441" i="26"/>
  <c r="P449" i="26"/>
  <c r="P457" i="26"/>
  <c r="P465" i="26"/>
  <c r="P473" i="26"/>
  <c r="P481" i="26"/>
  <c r="P489" i="26"/>
  <c r="P497" i="26"/>
  <c r="P505" i="26"/>
  <c r="P513" i="26"/>
  <c r="P521" i="26"/>
  <c r="P529" i="26"/>
  <c r="P537" i="26"/>
  <c r="P545" i="26"/>
  <c r="P553" i="26"/>
  <c r="P561" i="26"/>
  <c r="P569" i="26"/>
  <c r="P577" i="26"/>
  <c r="P585" i="26"/>
  <c r="P593" i="26"/>
  <c r="P601" i="26"/>
  <c r="P609" i="26"/>
  <c r="P617" i="26"/>
  <c r="P625" i="26"/>
  <c r="P633" i="26"/>
  <c r="P641" i="26"/>
  <c r="P649" i="26"/>
  <c r="P657" i="26"/>
  <c r="P665" i="26"/>
  <c r="P673" i="26"/>
  <c r="P681" i="26"/>
  <c r="P689" i="26"/>
  <c r="P697" i="26"/>
  <c r="P705" i="26"/>
  <c r="P713" i="26"/>
  <c r="P721" i="26"/>
  <c r="P729" i="26"/>
  <c r="P737" i="26"/>
  <c r="P745" i="26"/>
  <c r="P753" i="26"/>
  <c r="P761" i="26"/>
  <c r="P769" i="26"/>
  <c r="P777" i="26"/>
  <c r="P785" i="26"/>
  <c r="P793" i="26"/>
  <c r="P801" i="26"/>
  <c r="P809" i="26"/>
  <c r="P817" i="26"/>
  <c r="P825" i="26"/>
  <c r="P833" i="26"/>
  <c r="P841" i="26"/>
  <c r="P849" i="26"/>
  <c r="P857" i="26"/>
  <c r="P865" i="26"/>
  <c r="P873" i="26"/>
  <c r="P881" i="26"/>
  <c r="P889" i="26"/>
  <c r="P897" i="26"/>
  <c r="P905" i="26"/>
  <c r="P913" i="26"/>
  <c r="P921" i="26"/>
  <c r="P929" i="26"/>
  <c r="P937" i="26"/>
  <c r="P945" i="26"/>
  <c r="P953" i="26"/>
  <c r="P961" i="26"/>
  <c r="P969" i="26"/>
  <c r="P977" i="26"/>
  <c r="P985" i="26"/>
  <c r="P993" i="26"/>
  <c r="P1001" i="26"/>
  <c r="P1009" i="26"/>
  <c r="P1017" i="26"/>
  <c r="P10" i="26"/>
  <c r="P74" i="26"/>
  <c r="P138" i="26"/>
  <c r="P202" i="26"/>
  <c r="P266" i="26"/>
  <c r="P330" i="26"/>
  <c r="P394" i="26"/>
  <c r="P458" i="26"/>
  <c r="P522" i="26"/>
  <c r="P586" i="26"/>
  <c r="P650" i="26"/>
  <c r="P714" i="26"/>
  <c r="P778" i="26"/>
  <c r="P842" i="26"/>
  <c r="P874" i="26"/>
  <c r="P901" i="26"/>
  <c r="P923" i="26"/>
  <c r="P946" i="26"/>
  <c r="P962" i="26"/>
  <c r="P971" i="26"/>
  <c r="P980" i="26"/>
  <c r="P989" i="26"/>
  <c r="P998" i="26"/>
  <c r="P1007" i="26"/>
  <c r="P1016" i="26"/>
  <c r="P1025" i="26"/>
  <c r="P1033" i="26"/>
  <c r="P1041" i="26"/>
  <c r="P1049" i="26"/>
  <c r="P1057" i="26"/>
  <c r="P1065" i="26"/>
  <c r="P1073" i="26"/>
  <c r="P1081" i="26"/>
  <c r="P1089" i="26"/>
  <c r="P1097" i="26"/>
  <c r="P1105" i="26"/>
  <c r="P1113" i="26"/>
  <c r="P1121" i="26"/>
  <c r="P1129" i="26"/>
  <c r="P1137" i="26"/>
  <c r="P1145" i="26"/>
  <c r="P1153" i="26"/>
  <c r="P1161" i="26"/>
  <c r="P1169" i="26"/>
  <c r="P1177" i="26"/>
  <c r="P1185" i="26"/>
  <c r="P1193" i="26"/>
  <c r="P1201" i="26"/>
  <c r="P1209" i="26"/>
  <c r="P1217" i="26"/>
  <c r="P1225" i="26"/>
  <c r="P1233" i="26"/>
  <c r="P1241" i="26"/>
  <c r="P1249" i="26"/>
  <c r="P1257" i="26"/>
  <c r="P1265" i="26"/>
  <c r="P1273" i="26"/>
  <c r="P1281" i="26"/>
  <c r="P1289" i="26"/>
  <c r="P1297" i="26"/>
  <c r="P1305" i="26"/>
  <c r="P1313" i="26"/>
  <c r="P1321" i="26"/>
  <c r="P1329" i="26"/>
  <c r="P1337" i="26"/>
  <c r="P1345" i="26"/>
  <c r="P1353" i="26"/>
  <c r="P1361" i="26"/>
  <c r="P1369" i="26"/>
  <c r="P1377" i="26"/>
  <c r="P1385" i="26"/>
  <c r="P1393" i="26"/>
  <c r="P1401" i="26"/>
  <c r="P1409" i="26"/>
  <c r="P1417" i="26"/>
  <c r="P1425" i="26"/>
  <c r="P1433" i="26"/>
  <c r="P1441" i="26"/>
  <c r="P1449" i="26"/>
  <c r="P1457" i="26"/>
  <c r="P1465" i="26"/>
  <c r="P1473" i="26"/>
  <c r="P1481" i="26"/>
  <c r="P1489" i="26"/>
  <c r="P1497" i="26"/>
  <c r="P1505" i="26"/>
  <c r="P1513" i="26"/>
  <c r="P1521" i="26"/>
  <c r="P1529" i="26"/>
  <c r="P1537" i="26"/>
  <c r="P1545" i="26"/>
  <c r="P1553" i="26"/>
  <c r="P1561" i="26"/>
  <c r="P1569" i="26"/>
  <c r="P1577" i="26"/>
  <c r="P1585" i="26"/>
  <c r="P1593" i="26"/>
  <c r="P1601" i="26"/>
  <c r="P1609" i="26"/>
  <c r="P1617" i="26"/>
  <c r="P1625" i="26"/>
  <c r="P1633" i="26"/>
  <c r="P1641" i="26"/>
  <c r="P1649" i="26"/>
  <c r="P1657" i="26"/>
  <c r="P1665" i="26"/>
  <c r="P1673" i="26"/>
  <c r="P1681" i="26"/>
  <c r="P1689" i="26"/>
  <c r="P1697" i="26"/>
  <c r="P1705" i="26"/>
  <c r="P1713" i="26"/>
  <c r="P1721" i="26"/>
  <c r="P1729" i="26"/>
  <c r="P1737" i="26"/>
  <c r="P1745" i="26"/>
  <c r="P1753" i="26"/>
  <c r="P1761" i="26"/>
  <c r="P1769" i="26"/>
  <c r="P1777" i="26"/>
  <c r="P1785" i="26"/>
  <c r="P1793" i="26"/>
  <c r="P1801" i="26"/>
  <c r="P1809" i="26"/>
  <c r="P1817" i="26"/>
  <c r="P1825" i="26"/>
  <c r="P1833" i="26"/>
  <c r="P18" i="26"/>
  <c r="P82" i="26"/>
  <c r="P146" i="26"/>
  <c r="P210" i="26"/>
  <c r="P274" i="26"/>
  <c r="P338" i="26"/>
  <c r="P402" i="26"/>
  <c r="P466" i="26"/>
  <c r="P530" i="26"/>
  <c r="P594" i="26"/>
  <c r="P658" i="26"/>
  <c r="P722" i="26"/>
  <c r="P786" i="26"/>
  <c r="P843" i="26"/>
  <c r="P875" i="26"/>
  <c r="P906" i="26"/>
  <c r="P925" i="26"/>
  <c r="P947" i="26"/>
  <c r="P963" i="26"/>
  <c r="P972" i="26"/>
  <c r="P981" i="26"/>
  <c r="P990" i="26"/>
  <c r="P999" i="26"/>
  <c r="P1008" i="26"/>
  <c r="P1018" i="26"/>
  <c r="P1026" i="26"/>
  <c r="P1034" i="26"/>
  <c r="P1042" i="26"/>
  <c r="P1050" i="26"/>
  <c r="P1058" i="26"/>
  <c r="P1066" i="26"/>
  <c r="P1074" i="26"/>
  <c r="P1082" i="26"/>
  <c r="P1090" i="26"/>
  <c r="P1098" i="26"/>
  <c r="P1106" i="26"/>
  <c r="P1114" i="26"/>
  <c r="P1122" i="26"/>
  <c r="P1130" i="26"/>
  <c r="P1138" i="26"/>
  <c r="P1146" i="26"/>
  <c r="P1154" i="26"/>
  <c r="P1162" i="26"/>
  <c r="P1170" i="26"/>
  <c r="P1178" i="26"/>
  <c r="P1186" i="26"/>
  <c r="P1194" i="26"/>
  <c r="P1202" i="26"/>
  <c r="P1210" i="26"/>
  <c r="P1218" i="26"/>
  <c r="P1226" i="26"/>
  <c r="P1234" i="26"/>
  <c r="P1242" i="26"/>
  <c r="P1250" i="26"/>
  <c r="P1258" i="26"/>
  <c r="P1266" i="26"/>
  <c r="P1274" i="26"/>
  <c r="P1282" i="26"/>
  <c r="P1290" i="26"/>
  <c r="P1298" i="26"/>
  <c r="P1306" i="26"/>
  <c r="P1314" i="26"/>
  <c r="P1322" i="26"/>
  <c r="P1330" i="26"/>
  <c r="P1338" i="26"/>
  <c r="P1346" i="26"/>
  <c r="P1354" i="26"/>
  <c r="P1362" i="26"/>
  <c r="P1370" i="26"/>
  <c r="P1378" i="26"/>
  <c r="P1386" i="26"/>
  <c r="P1394" i="26"/>
  <c r="P1402" i="26"/>
  <c r="P1410" i="26"/>
  <c r="P1418" i="26"/>
  <c r="P1426" i="26"/>
  <c r="P1434" i="26"/>
  <c r="P1442" i="26"/>
  <c r="P1450" i="26"/>
  <c r="P1458" i="26"/>
  <c r="P1466" i="26"/>
  <c r="P1474" i="26"/>
  <c r="P1482" i="26"/>
  <c r="P1490" i="26"/>
  <c r="P1498" i="26"/>
  <c r="P1506" i="26"/>
  <c r="P1514" i="26"/>
  <c r="P1522" i="26"/>
  <c r="P1530" i="26"/>
  <c r="P1538" i="26"/>
  <c r="P1546" i="26"/>
  <c r="P1554" i="26"/>
  <c r="P1562" i="26"/>
  <c r="P1570" i="26"/>
  <c r="P1578" i="26"/>
  <c r="P1586" i="26"/>
  <c r="P1594" i="26"/>
  <c r="P1602" i="26"/>
  <c r="P1610" i="26"/>
  <c r="P1618" i="26"/>
  <c r="P1626" i="26"/>
  <c r="P1634" i="26"/>
  <c r="P1642" i="26"/>
  <c r="P1650" i="26"/>
  <c r="P1658" i="26"/>
  <c r="P1666" i="26"/>
  <c r="P1674" i="26"/>
  <c r="P1682" i="26"/>
  <c r="P1690" i="26"/>
  <c r="P1698" i="26"/>
  <c r="P1706" i="26"/>
  <c r="P1714" i="26"/>
  <c r="P1722" i="26"/>
  <c r="P1730" i="26"/>
  <c r="P1738" i="26"/>
  <c r="P1746" i="26"/>
  <c r="P1754" i="26"/>
  <c r="P1762" i="26"/>
  <c r="P1770" i="26"/>
  <c r="P1778" i="26"/>
  <c r="P26" i="26"/>
  <c r="P90" i="26"/>
  <c r="P154" i="26"/>
  <c r="P218" i="26"/>
  <c r="P282" i="26"/>
  <c r="P346" i="26"/>
  <c r="P410" i="26"/>
  <c r="P474" i="26"/>
  <c r="P538" i="26"/>
  <c r="P602" i="26"/>
  <c r="P666" i="26"/>
  <c r="P730" i="26"/>
  <c r="P794" i="26"/>
  <c r="P850" i="26"/>
  <c r="P882" i="26"/>
  <c r="P907" i="26"/>
  <c r="P930" i="26"/>
  <c r="P949" i="26"/>
  <c r="P964" i="26"/>
  <c r="P973" i="26"/>
  <c r="P982" i="26"/>
  <c r="P991" i="26"/>
  <c r="P1000" i="26"/>
  <c r="P34" i="26"/>
  <c r="P98" i="26"/>
  <c r="P162" i="26"/>
  <c r="P226" i="26"/>
  <c r="P290" i="26"/>
  <c r="P354" i="26"/>
  <c r="P418" i="26"/>
  <c r="P482" i="26"/>
  <c r="P546" i="26"/>
  <c r="P610" i="26"/>
  <c r="P674" i="26"/>
  <c r="P738" i="26"/>
  <c r="P802" i="26"/>
  <c r="P851" i="26"/>
  <c r="P883" i="26"/>
  <c r="P909" i="26"/>
  <c r="P931" i="26"/>
  <c r="P954" i="26"/>
  <c r="P965" i="26"/>
  <c r="P974" i="26"/>
  <c r="P983" i="26"/>
  <c r="P992" i="26"/>
  <c r="P1002" i="26"/>
  <c r="P1011" i="26"/>
  <c r="P1020" i="26"/>
  <c r="P1028" i="26"/>
  <c r="P1036" i="26"/>
  <c r="P1044" i="26"/>
  <c r="P1052" i="26"/>
  <c r="P1060" i="26"/>
  <c r="P1068" i="26"/>
  <c r="P1076" i="26"/>
  <c r="P1084" i="26"/>
  <c r="P1092" i="26"/>
  <c r="P1100" i="26"/>
  <c r="P1108" i="26"/>
  <c r="P1116" i="26"/>
  <c r="P1124" i="26"/>
  <c r="P1132" i="26"/>
  <c r="P1140" i="26"/>
  <c r="P1148" i="26"/>
  <c r="P1156" i="26"/>
  <c r="P1164" i="26"/>
  <c r="P1172" i="26"/>
  <c r="P1180" i="26"/>
  <c r="P1188" i="26"/>
  <c r="P1196" i="26"/>
  <c r="P1204" i="26"/>
  <c r="P1212" i="26"/>
  <c r="P1220" i="26"/>
  <c r="P1228" i="26"/>
  <c r="P1236" i="26"/>
  <c r="P1244" i="26"/>
  <c r="P1252" i="26"/>
  <c r="P1260" i="26"/>
  <c r="P1268" i="26"/>
  <c r="P1276" i="26"/>
  <c r="P1284" i="26"/>
  <c r="P1292" i="26"/>
  <c r="P1300" i="26"/>
  <c r="P1308" i="26"/>
  <c r="P1316" i="26"/>
  <c r="P1324" i="26"/>
  <c r="P1332" i="26"/>
  <c r="P1340" i="26"/>
  <c r="P1348" i="26"/>
  <c r="P1356" i="26"/>
  <c r="P1364" i="26"/>
  <c r="P1372" i="26"/>
  <c r="P1380" i="26"/>
  <c r="P1388" i="26"/>
  <c r="P1396" i="26"/>
  <c r="P1404" i="26"/>
  <c r="P1412" i="26"/>
  <c r="P1420" i="26"/>
  <c r="P1428" i="26"/>
  <c r="P1436" i="26"/>
  <c r="P1444" i="26"/>
  <c r="P1452" i="26"/>
  <c r="P1460" i="26"/>
  <c r="P1468" i="26"/>
  <c r="P1476" i="26"/>
  <c r="P1484" i="26"/>
  <c r="P1492" i="26"/>
  <c r="P1500" i="26"/>
  <c r="P1508" i="26"/>
  <c r="P1516" i="26"/>
  <c r="P1524" i="26"/>
  <c r="P1532" i="26"/>
  <c r="P1540" i="26"/>
  <c r="P1548" i="26"/>
  <c r="P1556" i="26"/>
  <c r="P1564" i="26"/>
  <c r="P1572" i="26"/>
  <c r="P1580" i="26"/>
  <c r="P1588" i="26"/>
  <c r="P1596" i="26"/>
  <c r="P1604" i="26"/>
  <c r="P1612" i="26"/>
  <c r="P1620" i="26"/>
  <c r="P1628" i="26"/>
  <c r="P1636" i="26"/>
  <c r="P1644" i="26"/>
  <c r="P1652" i="26"/>
  <c r="P1660" i="26"/>
  <c r="P1668" i="26"/>
  <c r="P1676" i="26"/>
  <c r="P1684" i="26"/>
  <c r="P1692" i="26"/>
  <c r="P1700" i="26"/>
  <c r="P1708" i="26"/>
  <c r="P1716" i="26"/>
  <c r="P42" i="26"/>
  <c r="P106" i="26"/>
  <c r="P170" i="26"/>
  <c r="P234" i="26"/>
  <c r="P298" i="26"/>
  <c r="P362" i="26"/>
  <c r="P426" i="26"/>
  <c r="P490" i="26"/>
  <c r="P554" i="26"/>
  <c r="P618" i="26"/>
  <c r="P682" i="26"/>
  <c r="P746" i="26"/>
  <c r="P810" i="26"/>
  <c r="P858" i="26"/>
  <c r="P890" i="26"/>
  <c r="P914" i="26"/>
  <c r="P933" i="26"/>
  <c r="P955" i="26"/>
  <c r="P966" i="26"/>
  <c r="P975" i="26"/>
  <c r="P984" i="26"/>
  <c r="P994" i="26"/>
  <c r="P1003" i="26"/>
  <c r="P1012" i="26"/>
  <c r="P1021" i="26"/>
  <c r="P1029" i="26"/>
  <c r="P1037" i="26"/>
  <c r="P1045" i="26"/>
  <c r="P1053" i="26"/>
  <c r="P1061" i="26"/>
  <c r="P1069" i="26"/>
  <c r="P1077" i="26"/>
  <c r="P1085" i="26"/>
  <c r="P1093" i="26"/>
  <c r="P1101" i="26"/>
  <c r="P1109" i="26"/>
  <c r="P1117" i="26"/>
  <c r="P1125" i="26"/>
  <c r="P1133" i="26"/>
  <c r="P1141" i="26"/>
  <c r="P1149" i="26"/>
  <c r="P1157" i="26"/>
  <c r="P1165" i="26"/>
  <c r="P1173" i="26"/>
  <c r="P1181" i="26"/>
  <c r="P1189" i="26"/>
  <c r="P1197" i="26"/>
  <c r="P1205" i="26"/>
  <c r="P1213" i="26"/>
  <c r="P1221" i="26"/>
  <c r="P1229" i="26"/>
  <c r="P1237" i="26"/>
  <c r="P1245" i="26"/>
  <c r="P1253" i="26"/>
  <c r="P1261" i="26"/>
  <c r="P1269" i="26"/>
  <c r="P1277" i="26"/>
  <c r="P1285" i="26"/>
  <c r="P1293" i="26"/>
  <c r="P1301" i="26"/>
  <c r="P1309" i="26"/>
  <c r="P1317" i="26"/>
  <c r="P1325" i="26"/>
  <c r="P1333" i="26"/>
  <c r="P1341" i="26"/>
  <c r="P1349" i="26"/>
  <c r="P1357" i="26"/>
  <c r="P1365" i="26"/>
  <c r="P1373" i="26"/>
  <c r="P1381" i="26"/>
  <c r="P1389" i="26"/>
  <c r="P1397" i="26"/>
  <c r="P1405" i="26"/>
  <c r="P1413" i="26"/>
  <c r="P1421" i="26"/>
  <c r="P1429" i="26"/>
  <c r="P1437" i="26"/>
  <c r="P1445" i="26"/>
  <c r="P1453" i="26"/>
  <c r="P1461" i="26"/>
  <c r="P1469" i="26"/>
  <c r="P1477" i="26"/>
  <c r="P1485" i="26"/>
  <c r="P1493" i="26"/>
  <c r="P1501" i="26"/>
  <c r="P1509" i="26"/>
  <c r="P1517" i="26"/>
  <c r="P1525" i="26"/>
  <c r="P1533" i="26"/>
  <c r="P1541" i="26"/>
  <c r="P1549" i="26"/>
  <c r="P1557" i="26"/>
  <c r="P1565" i="26"/>
  <c r="P1573" i="26"/>
  <c r="P1581" i="26"/>
  <c r="P1589" i="26"/>
  <c r="P1597" i="26"/>
  <c r="P1605" i="26"/>
  <c r="P1613" i="26"/>
  <c r="P1621" i="26"/>
  <c r="P1629" i="26"/>
  <c r="P1637" i="26"/>
  <c r="P1645" i="26"/>
  <c r="P1653" i="26"/>
  <c r="P1661" i="26"/>
  <c r="P1669" i="26"/>
  <c r="P1677" i="26"/>
  <c r="P1685" i="26"/>
  <c r="P1693" i="26"/>
  <c r="P1701" i="26"/>
  <c r="P1709" i="26"/>
  <c r="P1717" i="26"/>
  <c r="P1725" i="26"/>
  <c r="P1733" i="26"/>
  <c r="P1741" i="26"/>
  <c r="P1749" i="26"/>
  <c r="P1757" i="26"/>
  <c r="P1765" i="26"/>
  <c r="P1773" i="26"/>
  <c r="P1781" i="26"/>
  <c r="P1789" i="26"/>
  <c r="P50" i="26"/>
  <c r="P194" i="26"/>
  <c r="P378" i="26"/>
  <c r="P562" i="26"/>
  <c r="P706" i="26"/>
  <c r="P866" i="26"/>
  <c r="P938" i="26"/>
  <c r="P970" i="26"/>
  <c r="P996" i="26"/>
  <c r="P1015" i="26"/>
  <c r="P1032" i="26"/>
  <c r="P1048" i="26"/>
  <c r="P1064" i="26"/>
  <c r="P1080" i="26"/>
  <c r="P1096" i="26"/>
  <c r="P1112" i="26"/>
  <c r="P1128" i="26"/>
  <c r="P1144" i="26"/>
  <c r="P1160" i="26"/>
  <c r="P1176" i="26"/>
  <c r="P1192" i="26"/>
  <c r="P1208" i="26"/>
  <c r="P1224" i="26"/>
  <c r="P1240" i="26"/>
  <c r="P1256" i="26"/>
  <c r="P1272" i="26"/>
  <c r="P1288" i="26"/>
  <c r="P1304" i="26"/>
  <c r="P1320" i="26"/>
  <c r="P1336" i="26"/>
  <c r="P1352" i="26"/>
  <c r="P1368" i="26"/>
  <c r="P1384" i="26"/>
  <c r="P1400" i="26"/>
  <c r="P1416" i="26"/>
  <c r="P1432" i="26"/>
  <c r="P1448" i="26"/>
  <c r="P1464" i="26"/>
  <c r="P1480" i="26"/>
  <c r="P1496" i="26"/>
  <c r="P1512" i="26"/>
  <c r="P1528" i="26"/>
  <c r="P1544" i="26"/>
  <c r="P1560" i="26"/>
  <c r="P1576" i="26"/>
  <c r="P1592" i="26"/>
  <c r="P1608" i="26"/>
  <c r="P1624" i="26"/>
  <c r="P1640" i="26"/>
  <c r="P1656" i="26"/>
  <c r="P1672" i="26"/>
  <c r="P1688" i="26"/>
  <c r="P1704" i="26"/>
  <c r="P1720" i="26"/>
  <c r="P1734" i="26"/>
  <c r="P1747" i="26"/>
  <c r="P1759" i="26"/>
  <c r="P1772" i="26"/>
  <c r="P1784" i="26"/>
  <c r="P1795" i="26"/>
  <c r="P1804" i="26"/>
  <c r="P1813" i="26"/>
  <c r="P1822" i="26"/>
  <c r="P1831" i="26"/>
  <c r="P1840" i="26"/>
  <c r="P1848" i="26"/>
  <c r="P1856" i="26"/>
  <c r="P1864" i="26"/>
  <c r="P1872" i="26"/>
  <c r="P1880" i="26"/>
  <c r="P1888" i="26"/>
  <c r="P1896" i="26"/>
  <c r="P1904" i="26"/>
  <c r="P1912" i="26"/>
  <c r="P1920" i="26"/>
  <c r="P1928" i="26"/>
  <c r="P58" i="26"/>
  <c r="P242" i="26"/>
  <c r="P386" i="26"/>
  <c r="P570" i="26"/>
  <c r="P754" i="26"/>
  <c r="P867" i="26"/>
  <c r="P939" i="26"/>
  <c r="P976" i="26"/>
  <c r="P997" i="26"/>
  <c r="P1019" i="26"/>
  <c r="P1035" i="26"/>
  <c r="P1051" i="26"/>
  <c r="P1067" i="26"/>
  <c r="P1083" i="26"/>
  <c r="P1099" i="26"/>
  <c r="P1115" i="26"/>
  <c r="P1131" i="26"/>
  <c r="P1147" i="26"/>
  <c r="P1163" i="26"/>
  <c r="P1179" i="26"/>
  <c r="P1195" i="26"/>
  <c r="P1211" i="26"/>
  <c r="P1227" i="26"/>
  <c r="P1243" i="26"/>
  <c r="P1259" i="26"/>
  <c r="P1275" i="26"/>
  <c r="P1291" i="26"/>
  <c r="P1307" i="26"/>
  <c r="P1323" i="26"/>
  <c r="P1339" i="26"/>
  <c r="P1355" i="26"/>
  <c r="P1371" i="26"/>
  <c r="P1387" i="26"/>
  <c r="P1403" i="26"/>
  <c r="P1419" i="26"/>
  <c r="P1435" i="26"/>
  <c r="P1451" i="26"/>
  <c r="P1467" i="26"/>
  <c r="P1483" i="26"/>
  <c r="P1499" i="26"/>
  <c r="P1515" i="26"/>
  <c r="P1531" i="26"/>
  <c r="P1547" i="26"/>
  <c r="P1563" i="26"/>
  <c r="P1579" i="26"/>
  <c r="P1595" i="26"/>
  <c r="P1611" i="26"/>
  <c r="P1627" i="26"/>
  <c r="P1643" i="26"/>
  <c r="P1659" i="26"/>
  <c r="P1675" i="26"/>
  <c r="P1691" i="26"/>
  <c r="P1707" i="26"/>
  <c r="P1723" i="26"/>
  <c r="P1735" i="26"/>
  <c r="P1748" i="26"/>
  <c r="P1760" i="26"/>
  <c r="P1774" i="26"/>
  <c r="P1786" i="26"/>
  <c r="P1796" i="26"/>
  <c r="P1805" i="26"/>
  <c r="P1814" i="26"/>
  <c r="P1823" i="26"/>
  <c r="P1832" i="26"/>
  <c r="P1841" i="26"/>
  <c r="P1849" i="26"/>
  <c r="P1857" i="26"/>
  <c r="P1865" i="26"/>
  <c r="P1873" i="26"/>
  <c r="P1881" i="26"/>
  <c r="P1889" i="26"/>
  <c r="P1897" i="26"/>
  <c r="P1905" i="26"/>
  <c r="P1913" i="26"/>
  <c r="P1921" i="26"/>
  <c r="P1929" i="26"/>
  <c r="P1937" i="26"/>
  <c r="P1945" i="26"/>
  <c r="P1953" i="26"/>
  <c r="P1961" i="26"/>
  <c r="P1969" i="26"/>
  <c r="P1977" i="26"/>
  <c r="P1985" i="26"/>
  <c r="P1993" i="26"/>
  <c r="P2001" i="26"/>
  <c r="P2009" i="26"/>
  <c r="P2017" i="26"/>
  <c r="P2025" i="26"/>
  <c r="P2033" i="26"/>
  <c r="P2041" i="26"/>
  <c r="P2049" i="26"/>
  <c r="P2057" i="26"/>
  <c r="P2065" i="26"/>
  <c r="P2073" i="26"/>
  <c r="P2081" i="26"/>
  <c r="P2089" i="26"/>
  <c r="P2097" i="26"/>
  <c r="P2105" i="26"/>
  <c r="P2113" i="26"/>
  <c r="P2121" i="26"/>
  <c r="P2129" i="26"/>
  <c r="P2137" i="26"/>
  <c r="P2145" i="26"/>
  <c r="P2153" i="26"/>
  <c r="P2161" i="26"/>
  <c r="P2169" i="26"/>
  <c r="P2177" i="26"/>
  <c r="P2185" i="26"/>
  <c r="P2193" i="26"/>
  <c r="P2201" i="26"/>
  <c r="P2209" i="26"/>
  <c r="P2217" i="26"/>
  <c r="P2225" i="26"/>
  <c r="P2233" i="26"/>
  <c r="P2241" i="26"/>
  <c r="P2249" i="26"/>
  <c r="P2257" i="26"/>
  <c r="P2265" i="26"/>
  <c r="P2273" i="26"/>
  <c r="P2281" i="26"/>
  <c r="P2289" i="26"/>
  <c r="P2297" i="26"/>
  <c r="P2305" i="26"/>
  <c r="P2313" i="26"/>
  <c r="P2321" i="26"/>
  <c r="P2329" i="26"/>
  <c r="P2337" i="26"/>
  <c r="P66" i="26"/>
  <c r="P114" i="26"/>
  <c r="P258" i="26"/>
  <c r="P442" i="26"/>
  <c r="P626" i="26"/>
  <c r="P770" i="26"/>
  <c r="P898" i="26"/>
  <c r="P956" i="26"/>
  <c r="P979" i="26"/>
  <c r="P1005" i="26"/>
  <c r="P1023" i="26"/>
  <c r="P1039" i="26"/>
  <c r="P1055" i="26"/>
  <c r="P1071" i="26"/>
  <c r="P1087" i="26"/>
  <c r="P1103" i="26"/>
  <c r="P1119" i="26"/>
  <c r="P1135" i="26"/>
  <c r="P1151" i="26"/>
  <c r="P1167" i="26"/>
  <c r="P1183" i="26"/>
  <c r="P1199" i="26"/>
  <c r="P1215" i="26"/>
  <c r="P1231" i="26"/>
  <c r="P1247" i="26"/>
  <c r="P1263" i="26"/>
  <c r="P1279" i="26"/>
  <c r="P1295" i="26"/>
  <c r="P1311" i="26"/>
  <c r="P1327" i="26"/>
  <c r="P1343" i="26"/>
  <c r="P1359" i="26"/>
  <c r="P1375" i="26"/>
  <c r="P1391" i="26"/>
  <c r="P1407" i="26"/>
  <c r="P1423" i="26"/>
  <c r="P1439" i="26"/>
  <c r="P1455" i="26"/>
  <c r="P1471" i="26"/>
  <c r="P1487" i="26"/>
  <c r="P1503" i="26"/>
  <c r="P1519" i="26"/>
  <c r="P1535" i="26"/>
  <c r="P1551" i="26"/>
  <c r="P1567" i="26"/>
  <c r="P1583" i="26"/>
  <c r="P1599" i="26"/>
  <c r="P1615" i="26"/>
  <c r="P1631" i="26"/>
  <c r="P1647" i="26"/>
  <c r="P1663" i="26"/>
  <c r="P1679" i="26"/>
  <c r="P1695" i="26"/>
  <c r="P1711" i="26"/>
  <c r="P1726" i="26"/>
  <c r="P1739" i="26"/>
  <c r="P1751" i="26"/>
  <c r="P1764" i="26"/>
  <c r="P1776" i="26"/>
  <c r="P1788" i="26"/>
  <c r="P1798" i="26"/>
  <c r="P1807" i="26"/>
  <c r="P1816" i="26"/>
  <c r="P1826" i="26"/>
  <c r="P1835" i="26"/>
  <c r="P1843" i="26"/>
  <c r="P1851" i="26"/>
  <c r="P1859" i="26"/>
  <c r="P1867" i="26"/>
  <c r="P1875" i="26"/>
  <c r="P1883" i="26"/>
  <c r="P1891" i="26"/>
  <c r="P1899" i="26"/>
  <c r="P1907" i="26"/>
  <c r="P1915" i="26"/>
  <c r="P1923" i="26"/>
  <c r="P1931" i="26"/>
  <c r="P1939" i="26"/>
  <c r="P1947" i="26"/>
  <c r="P1955" i="26"/>
  <c r="P1963" i="26"/>
  <c r="P1971" i="26"/>
  <c r="P1979" i="26"/>
  <c r="P1987" i="26"/>
  <c r="P1995" i="26"/>
  <c r="P2003" i="26"/>
  <c r="P2011" i="26"/>
  <c r="P2019" i="26"/>
  <c r="P2027" i="26"/>
  <c r="P2035" i="26"/>
  <c r="P2043" i="26"/>
  <c r="P2051" i="26"/>
  <c r="P2059" i="26"/>
  <c r="P2067" i="26"/>
  <c r="P2075" i="26"/>
  <c r="P2083" i="26"/>
  <c r="P2091" i="26"/>
  <c r="P2099" i="26"/>
  <c r="P2107" i="26"/>
  <c r="P2115" i="26"/>
  <c r="P2123" i="26"/>
  <c r="P2131" i="26"/>
  <c r="P2139" i="26"/>
  <c r="P2147" i="26"/>
  <c r="P2155" i="26"/>
  <c r="P2163" i="26"/>
  <c r="P2171" i="26"/>
  <c r="P2179" i="26"/>
  <c r="P2187" i="26"/>
  <c r="P2195" i="26"/>
  <c r="P2203" i="26"/>
  <c r="P2211" i="26"/>
  <c r="P2219" i="26"/>
  <c r="P2227" i="26"/>
  <c r="P2235" i="26"/>
  <c r="P2243" i="26"/>
  <c r="P2251" i="26"/>
  <c r="P2259" i="26"/>
  <c r="P2267" i="26"/>
  <c r="P2275" i="26"/>
  <c r="P2283" i="26"/>
  <c r="P2291" i="26"/>
  <c r="P2299" i="26"/>
  <c r="P2307" i="26"/>
  <c r="P2315" i="26"/>
  <c r="P122" i="26"/>
  <c r="P306" i="26"/>
  <c r="P450" i="26"/>
  <c r="P634" i="26"/>
  <c r="P818" i="26"/>
  <c r="P899" i="26"/>
  <c r="P957" i="26"/>
  <c r="P986" i="26"/>
  <c r="P1006" i="26"/>
  <c r="P1024" i="26"/>
  <c r="P1040" i="26"/>
  <c r="P1056" i="26"/>
  <c r="P1072" i="26"/>
  <c r="P1088" i="26"/>
  <c r="P1104" i="26"/>
  <c r="P1120" i="26"/>
  <c r="P1136" i="26"/>
  <c r="P1152" i="26"/>
  <c r="P1168" i="26"/>
  <c r="P1184" i="26"/>
  <c r="P1200" i="26"/>
  <c r="P1216" i="26"/>
  <c r="P1232" i="26"/>
  <c r="P1248" i="26"/>
  <c r="P1264" i="26"/>
  <c r="P1280" i="26"/>
  <c r="P1296" i="26"/>
  <c r="P1312" i="26"/>
  <c r="P1328" i="26"/>
  <c r="P1344" i="26"/>
  <c r="P1360" i="26"/>
  <c r="P1376" i="26"/>
  <c r="P1392" i="26"/>
  <c r="P1408" i="26"/>
  <c r="P1424" i="26"/>
  <c r="P1440" i="26"/>
  <c r="P1456" i="26"/>
  <c r="P1472" i="26"/>
  <c r="P1488" i="26"/>
  <c r="P1504" i="26"/>
  <c r="P1520" i="26"/>
  <c r="P1536" i="26"/>
  <c r="P1552" i="26"/>
  <c r="P1568" i="26"/>
  <c r="P1584" i="26"/>
  <c r="P1600" i="26"/>
  <c r="P1616" i="26"/>
  <c r="P1632" i="26"/>
  <c r="P1648" i="26"/>
  <c r="P1664" i="26"/>
  <c r="P1680" i="26"/>
  <c r="P1696" i="26"/>
  <c r="P1712" i="26"/>
  <c r="P1727" i="26"/>
  <c r="P1740" i="26"/>
  <c r="P1752" i="26"/>
  <c r="P1766" i="26"/>
  <c r="P1779" i="26"/>
  <c r="P1790" i="26"/>
  <c r="P1799" i="26"/>
  <c r="P1808" i="26"/>
  <c r="P1818" i="26"/>
  <c r="P1827" i="26"/>
  <c r="P1836" i="26"/>
  <c r="P1844" i="26"/>
  <c r="P1852" i="26"/>
  <c r="P1860" i="26"/>
  <c r="P1868" i="26"/>
  <c r="P1876" i="26"/>
  <c r="P1884" i="26"/>
  <c r="P1892" i="26"/>
  <c r="P1900" i="26"/>
  <c r="P1908" i="26"/>
  <c r="P1916" i="26"/>
  <c r="P1924" i="26"/>
  <c r="P1932" i="26"/>
  <c r="P1940" i="26"/>
  <c r="P1948" i="26"/>
  <c r="P1956" i="26"/>
  <c r="P1964" i="26"/>
  <c r="P1972" i="26"/>
  <c r="P1980" i="26"/>
  <c r="P1988" i="26"/>
  <c r="P1996" i="26"/>
  <c r="P2004" i="26"/>
  <c r="P2012" i="26"/>
  <c r="P2020" i="26"/>
  <c r="P2028" i="26"/>
  <c r="P2036" i="26"/>
  <c r="P130" i="26"/>
  <c r="P498" i="26"/>
  <c r="P826" i="26"/>
  <c r="P960" i="26"/>
  <c r="P1010" i="26"/>
  <c r="P1043" i="26"/>
  <c r="P1075" i="26"/>
  <c r="P1107" i="26"/>
  <c r="P1139" i="26"/>
  <c r="P1171" i="26"/>
  <c r="P1203" i="26"/>
  <c r="P1235" i="26"/>
  <c r="P1267" i="26"/>
  <c r="P1299" i="26"/>
  <c r="P1331" i="26"/>
  <c r="P1363" i="26"/>
  <c r="P1395" i="26"/>
  <c r="P1427" i="26"/>
  <c r="P1459" i="26"/>
  <c r="P1491" i="26"/>
  <c r="P1523" i="26"/>
  <c r="P1555" i="26"/>
  <c r="P1587" i="26"/>
  <c r="P1619" i="26"/>
  <c r="P1651" i="26"/>
  <c r="P1683" i="26"/>
  <c r="P1715" i="26"/>
  <c r="P1742" i="26"/>
  <c r="P1767" i="26"/>
  <c r="P1791" i="26"/>
  <c r="P1810" i="26"/>
  <c r="P1828" i="26"/>
  <c r="P1845" i="26"/>
  <c r="P1861" i="26"/>
  <c r="P1877" i="26"/>
  <c r="P1893" i="26"/>
  <c r="P1909" i="26"/>
  <c r="P1925" i="26"/>
  <c r="P1938" i="26"/>
  <c r="P1951" i="26"/>
  <c r="P1965" i="26"/>
  <c r="P1976" i="26"/>
  <c r="P1990" i="26"/>
  <c r="P2002" i="26"/>
  <c r="P2015" i="26"/>
  <c r="P2029" i="26"/>
  <c r="P2040" i="26"/>
  <c r="P2052" i="26"/>
  <c r="P2062" i="26"/>
  <c r="P2072" i="26"/>
  <c r="P2084" i="26"/>
  <c r="P2094" i="26"/>
  <c r="P2104" i="26"/>
  <c r="P2116" i="26"/>
  <c r="P2126" i="26"/>
  <c r="P2136" i="26"/>
  <c r="P2148" i="26"/>
  <c r="P2158" i="26"/>
  <c r="P2168" i="26"/>
  <c r="P2180" i="26"/>
  <c r="P2190" i="26"/>
  <c r="P2200" i="26"/>
  <c r="P2212" i="26"/>
  <c r="P2222" i="26"/>
  <c r="P2232" i="26"/>
  <c r="P2244" i="26"/>
  <c r="P2254" i="26"/>
  <c r="P2264" i="26"/>
  <c r="P2276" i="26"/>
  <c r="P2286" i="26"/>
  <c r="P2296" i="26"/>
  <c r="P2308" i="26"/>
  <c r="P2318" i="26"/>
  <c r="P2327" i="26"/>
  <c r="P2336" i="26"/>
  <c r="P2345" i="26"/>
  <c r="P2353" i="26"/>
  <c r="P2361" i="26"/>
  <c r="P2369" i="26"/>
  <c r="P2377" i="26"/>
  <c r="P2385" i="26"/>
  <c r="P2393" i="26"/>
  <c r="P2401" i="26"/>
  <c r="P2409" i="26"/>
  <c r="P2417" i="26"/>
  <c r="P2425" i="26"/>
  <c r="P2433" i="26"/>
  <c r="P2441" i="26"/>
  <c r="P2449" i="26"/>
  <c r="P2457" i="26"/>
  <c r="P2465" i="26"/>
  <c r="P2473" i="26"/>
  <c r="P2481" i="26"/>
  <c r="P2489" i="26"/>
  <c r="P2497" i="26"/>
  <c r="P2505" i="26"/>
  <c r="P2513" i="26"/>
  <c r="P2521" i="26"/>
  <c r="P2529" i="26"/>
  <c r="P2537" i="26"/>
  <c r="P2545" i="26"/>
  <c r="P2553" i="26"/>
  <c r="P2561" i="26"/>
  <c r="P2569" i="26"/>
  <c r="P2577" i="26"/>
  <c r="P2585" i="26"/>
  <c r="P2593" i="26"/>
  <c r="P2601" i="26"/>
  <c r="P2609" i="26"/>
  <c r="P2617" i="26"/>
  <c r="P2625" i="26"/>
  <c r="P2633" i="26"/>
  <c r="P2641" i="26"/>
  <c r="P2649" i="26"/>
  <c r="P2657" i="26"/>
  <c r="P2665" i="26"/>
  <c r="P2673" i="26"/>
  <c r="P2681" i="26"/>
  <c r="P2689" i="26"/>
  <c r="P2697" i="26"/>
  <c r="P698" i="26"/>
  <c r="P1383" i="26"/>
  <c r="P1671" i="26"/>
  <c r="P1839" i="26"/>
  <c r="P178" i="26"/>
  <c r="P506" i="26"/>
  <c r="P834" i="26"/>
  <c r="P967" i="26"/>
  <c r="P1013" i="26"/>
  <c r="P1046" i="26"/>
  <c r="P1078" i="26"/>
  <c r="P1110" i="26"/>
  <c r="P1142" i="26"/>
  <c r="P1174" i="26"/>
  <c r="P1206" i="26"/>
  <c r="P1238" i="26"/>
  <c r="P1270" i="26"/>
  <c r="P1302" i="26"/>
  <c r="P1334" i="26"/>
  <c r="P1366" i="26"/>
  <c r="P1398" i="26"/>
  <c r="P1430" i="26"/>
  <c r="P1462" i="26"/>
  <c r="P1494" i="26"/>
  <c r="P1526" i="26"/>
  <c r="P1558" i="26"/>
  <c r="P1590" i="26"/>
  <c r="P1622" i="26"/>
  <c r="P1654" i="26"/>
  <c r="P1686" i="26"/>
  <c r="P1718" i="26"/>
  <c r="P1743" i="26"/>
  <c r="P1768" i="26"/>
  <c r="P1792" i="26"/>
  <c r="P1811" i="26"/>
  <c r="P1829" i="26"/>
  <c r="P1846" i="26"/>
  <c r="P1862" i="26"/>
  <c r="P1878" i="26"/>
  <c r="P1894" i="26"/>
  <c r="P1910" i="26"/>
  <c r="P1926" i="26"/>
  <c r="P1941" i="26"/>
  <c r="P1952" i="26"/>
  <c r="P1966" i="26"/>
  <c r="P1978" i="26"/>
  <c r="P1991" i="26"/>
  <c r="P2005" i="26"/>
  <c r="P2016" i="26"/>
  <c r="P2030" i="26"/>
  <c r="P2042" i="26"/>
  <c r="P2053" i="26"/>
  <c r="P2063" i="26"/>
  <c r="P2074" i="26"/>
  <c r="P2085" i="26"/>
  <c r="P2095" i="26"/>
  <c r="P2106" i="26"/>
  <c r="P2117" i="26"/>
  <c r="P2127" i="26"/>
  <c r="P2138" i="26"/>
  <c r="P2149" i="26"/>
  <c r="P2159" i="26"/>
  <c r="P2170" i="26"/>
  <c r="P2181" i="26"/>
  <c r="P2191" i="26"/>
  <c r="P2202" i="26"/>
  <c r="P2213" i="26"/>
  <c r="P2223" i="26"/>
  <c r="P2234" i="26"/>
  <c r="P2245" i="26"/>
  <c r="P2255" i="26"/>
  <c r="P2266" i="26"/>
  <c r="P2277" i="26"/>
  <c r="P2287" i="26"/>
  <c r="P2298" i="26"/>
  <c r="P2309" i="26"/>
  <c r="P2319" i="26"/>
  <c r="P2328" i="26"/>
  <c r="P2338" i="26"/>
  <c r="P2346" i="26"/>
  <c r="P2354" i="26"/>
  <c r="P2362" i="26"/>
  <c r="P2370" i="26"/>
  <c r="P2378" i="26"/>
  <c r="P2386" i="26"/>
  <c r="P2394" i="26"/>
  <c r="P2402" i="26"/>
  <c r="P2410" i="26"/>
  <c r="P2418" i="26"/>
  <c r="P2426" i="26"/>
  <c r="P2434" i="26"/>
  <c r="P2442" i="26"/>
  <c r="P2450" i="26"/>
  <c r="P2458" i="26"/>
  <c r="P2466" i="26"/>
  <c r="P2474" i="26"/>
  <c r="P2482" i="26"/>
  <c r="P2490" i="26"/>
  <c r="P2498" i="26"/>
  <c r="P2506" i="26"/>
  <c r="P2514" i="26"/>
  <c r="P2522" i="26"/>
  <c r="P2530" i="26"/>
  <c r="P2538" i="26"/>
  <c r="P2546" i="26"/>
  <c r="P2554" i="26"/>
  <c r="P2562" i="26"/>
  <c r="P2570" i="26"/>
  <c r="P2578" i="26"/>
  <c r="P2586" i="26"/>
  <c r="P2594" i="26"/>
  <c r="P2602" i="26"/>
  <c r="P2610" i="26"/>
  <c r="P2618" i="26"/>
  <c r="P2626" i="26"/>
  <c r="P2634" i="26"/>
  <c r="P2642" i="26"/>
  <c r="P2650" i="26"/>
  <c r="P2658" i="26"/>
  <c r="P2666" i="26"/>
  <c r="P2674" i="26"/>
  <c r="P2682" i="26"/>
  <c r="P2690" i="26"/>
  <c r="P2698" i="26"/>
  <c r="P1031" i="26"/>
  <c r="P1159" i="26"/>
  <c r="P1319" i="26"/>
  <c r="P1511" i="26"/>
  <c r="P1703" i="26"/>
  <c r="P1821" i="26"/>
  <c r="P186" i="26"/>
  <c r="P514" i="26"/>
  <c r="P859" i="26"/>
  <c r="P968" i="26"/>
  <c r="P1014" i="26"/>
  <c r="P1047" i="26"/>
  <c r="P1079" i="26"/>
  <c r="P1111" i="26"/>
  <c r="P1143" i="26"/>
  <c r="P1175" i="26"/>
  <c r="P1207" i="26"/>
  <c r="P1239" i="26"/>
  <c r="P1271" i="26"/>
  <c r="P1303" i="26"/>
  <c r="P1335" i="26"/>
  <c r="P1367" i="26"/>
  <c r="P1399" i="26"/>
  <c r="P1431" i="26"/>
  <c r="P1463" i="26"/>
  <c r="P1495" i="26"/>
  <c r="P1527" i="26"/>
  <c r="P1559" i="26"/>
  <c r="P1591" i="26"/>
  <c r="P1623" i="26"/>
  <c r="P1655" i="26"/>
  <c r="P1687" i="26"/>
  <c r="P1719" i="26"/>
  <c r="P1744" i="26"/>
  <c r="P1771" i="26"/>
  <c r="P1794" i="26"/>
  <c r="P1812" i="26"/>
  <c r="P1830" i="26"/>
  <c r="P1847" i="26"/>
  <c r="P1863" i="26"/>
  <c r="P1879" i="26"/>
  <c r="P1895" i="26"/>
  <c r="P1911" i="26"/>
  <c r="P1927" i="26"/>
  <c r="P1942" i="26"/>
  <c r="P1954" i="26"/>
  <c r="P1967" i="26"/>
  <c r="P1981" i="26"/>
  <c r="P1992" i="26"/>
  <c r="P2006" i="26"/>
  <c r="P2018" i="26"/>
  <c r="P2031" i="26"/>
  <c r="P2044" i="26"/>
  <c r="P2054" i="26"/>
  <c r="P2064" i="26"/>
  <c r="P2076" i="26"/>
  <c r="P2086" i="26"/>
  <c r="P2096" i="26"/>
  <c r="P2108" i="26"/>
  <c r="P2118" i="26"/>
  <c r="P2128" i="26"/>
  <c r="P2140" i="26"/>
  <c r="P2150" i="26"/>
  <c r="P2160" i="26"/>
  <c r="P2172" i="26"/>
  <c r="P2182" i="26"/>
  <c r="P2192" i="26"/>
  <c r="P2204" i="26"/>
  <c r="P2214" i="26"/>
  <c r="P2224" i="26"/>
  <c r="P2236" i="26"/>
  <c r="P2246" i="26"/>
  <c r="P2256" i="26"/>
  <c r="P2268" i="26"/>
  <c r="P2278" i="26"/>
  <c r="P2288" i="26"/>
  <c r="P2300" i="26"/>
  <c r="P2310" i="26"/>
  <c r="P2320" i="26"/>
  <c r="P2330" i="26"/>
  <c r="P2339" i="26"/>
  <c r="P2347" i="26"/>
  <c r="P2355" i="26"/>
  <c r="P2363" i="26"/>
  <c r="P2371" i="26"/>
  <c r="P2379" i="26"/>
  <c r="P2387" i="26"/>
  <c r="P2395" i="26"/>
  <c r="P2403" i="26"/>
  <c r="P2411" i="26"/>
  <c r="P2419" i="26"/>
  <c r="P2427" i="26"/>
  <c r="P2435" i="26"/>
  <c r="P2443" i="26"/>
  <c r="P2451" i="26"/>
  <c r="P2459" i="26"/>
  <c r="P2467" i="26"/>
  <c r="P2475" i="26"/>
  <c r="P2483" i="26"/>
  <c r="P2491" i="26"/>
  <c r="P2499" i="26"/>
  <c r="P2507" i="26"/>
  <c r="P2515" i="26"/>
  <c r="P2523" i="26"/>
  <c r="P2531" i="26"/>
  <c r="P2539" i="26"/>
  <c r="P2547" i="26"/>
  <c r="P2555" i="26"/>
  <c r="P2563" i="26"/>
  <c r="P2571" i="26"/>
  <c r="P2579" i="26"/>
  <c r="P2587" i="26"/>
  <c r="P2595" i="26"/>
  <c r="P2603" i="26"/>
  <c r="P2611" i="26"/>
  <c r="P2619" i="26"/>
  <c r="P2627" i="26"/>
  <c r="P2635" i="26"/>
  <c r="P2643" i="26"/>
  <c r="P2651" i="26"/>
  <c r="P2659" i="26"/>
  <c r="P2667" i="26"/>
  <c r="P2675" i="26"/>
  <c r="P2683" i="26"/>
  <c r="P2691" i="26"/>
  <c r="P2699" i="26"/>
  <c r="P1063" i="26"/>
  <c r="P250" i="26"/>
  <c r="P578" i="26"/>
  <c r="P891" i="26"/>
  <c r="P978" i="26"/>
  <c r="P1022" i="26"/>
  <c r="P1054" i="26"/>
  <c r="P1086" i="26"/>
  <c r="P1118" i="26"/>
  <c r="P1150" i="26"/>
  <c r="P1182" i="26"/>
  <c r="P1214" i="26"/>
  <c r="P1246" i="26"/>
  <c r="P1278" i="26"/>
  <c r="P1310" i="26"/>
  <c r="P1342" i="26"/>
  <c r="P1374" i="26"/>
  <c r="P1406" i="26"/>
  <c r="P1438" i="26"/>
  <c r="P1470" i="26"/>
  <c r="P1502" i="26"/>
  <c r="P1534" i="26"/>
  <c r="P1566" i="26"/>
  <c r="P1598" i="26"/>
  <c r="P1630" i="26"/>
  <c r="P1662" i="26"/>
  <c r="P1694" i="26"/>
  <c r="P1724" i="26"/>
  <c r="P1750" i="26"/>
  <c r="P1775" i="26"/>
  <c r="P1797" i="26"/>
  <c r="P1815" i="26"/>
  <c r="P1834" i="26"/>
  <c r="P1850" i="26"/>
  <c r="P1866" i="26"/>
  <c r="P1882" i="26"/>
  <c r="P1898" i="26"/>
  <c r="P1914" i="26"/>
  <c r="P1930" i="26"/>
  <c r="P1943" i="26"/>
  <c r="P1957" i="26"/>
  <c r="P1968" i="26"/>
  <c r="P1982" i="26"/>
  <c r="P1994" i="26"/>
  <c r="P2007" i="26"/>
  <c r="P2021" i="26"/>
  <c r="P2032" i="26"/>
  <c r="P2045" i="26"/>
  <c r="P2055" i="26"/>
  <c r="P2066" i="26"/>
  <c r="P2077" i="26"/>
  <c r="P2087" i="26"/>
  <c r="P2098" i="26"/>
  <c r="P2109" i="26"/>
  <c r="P2119" i="26"/>
  <c r="P2130" i="26"/>
  <c r="P2141" i="26"/>
  <c r="P2151" i="26"/>
  <c r="P2162" i="26"/>
  <c r="P2173" i="26"/>
  <c r="P2183" i="26"/>
  <c r="P2194" i="26"/>
  <c r="P2205" i="26"/>
  <c r="P2215" i="26"/>
  <c r="P2226" i="26"/>
  <c r="P2237" i="26"/>
  <c r="P2247" i="26"/>
  <c r="P2258" i="26"/>
  <c r="P2269" i="26"/>
  <c r="P2279" i="26"/>
  <c r="P2290" i="26"/>
  <c r="P2301" i="26"/>
  <c r="P2311" i="26"/>
  <c r="P2322" i="26"/>
  <c r="P2331" i="26"/>
  <c r="P2340" i="26"/>
  <c r="P2348" i="26"/>
  <c r="P2356" i="26"/>
  <c r="P2364" i="26"/>
  <c r="P2372" i="26"/>
  <c r="P2380" i="26"/>
  <c r="P2388" i="26"/>
  <c r="P2396" i="26"/>
  <c r="P2404" i="26"/>
  <c r="P2412" i="26"/>
  <c r="P2420" i="26"/>
  <c r="P2428" i="26"/>
  <c r="P2436" i="26"/>
  <c r="P2444" i="26"/>
  <c r="P2452" i="26"/>
  <c r="P2460" i="26"/>
  <c r="P2468" i="26"/>
  <c r="P2476" i="26"/>
  <c r="P2484" i="26"/>
  <c r="P2492" i="26"/>
  <c r="P2500" i="26"/>
  <c r="P2508" i="26"/>
  <c r="P2516" i="26"/>
  <c r="P2524" i="26"/>
  <c r="P2532" i="26"/>
  <c r="P2540" i="26"/>
  <c r="P2548" i="26"/>
  <c r="P2556" i="26"/>
  <c r="P2564" i="26"/>
  <c r="P2572" i="26"/>
  <c r="P2580" i="26"/>
  <c r="P2588" i="26"/>
  <c r="P2596" i="26"/>
  <c r="P2604" i="26"/>
  <c r="P2612" i="26"/>
  <c r="P2620" i="26"/>
  <c r="P2628" i="26"/>
  <c r="P2636" i="26"/>
  <c r="P2644" i="26"/>
  <c r="P2652" i="26"/>
  <c r="P2660" i="26"/>
  <c r="P2668" i="26"/>
  <c r="P2676" i="26"/>
  <c r="P2684" i="26"/>
  <c r="P2692" i="26"/>
  <c r="P2700" i="26"/>
  <c r="P922" i="26"/>
  <c r="P1255" i="26"/>
  <c r="P1415" i="26"/>
  <c r="P1543" i="26"/>
  <c r="P1758" i="26"/>
  <c r="P314" i="26"/>
  <c r="P642" i="26"/>
  <c r="P915" i="26"/>
  <c r="P987" i="26"/>
  <c r="P1027" i="26"/>
  <c r="P1059" i="26"/>
  <c r="P1091" i="26"/>
  <c r="P1123" i="26"/>
  <c r="P1155" i="26"/>
  <c r="P1187" i="26"/>
  <c r="P1219" i="26"/>
  <c r="P1251" i="26"/>
  <c r="P1283" i="26"/>
  <c r="P1315" i="26"/>
  <c r="P1347" i="26"/>
  <c r="P1379" i="26"/>
  <c r="P1411" i="26"/>
  <c r="P1443" i="26"/>
  <c r="P1475" i="26"/>
  <c r="P1507" i="26"/>
  <c r="P1539" i="26"/>
  <c r="P1571" i="26"/>
  <c r="P1603" i="26"/>
  <c r="P1635" i="26"/>
  <c r="P1667" i="26"/>
  <c r="P1699" i="26"/>
  <c r="P1728" i="26"/>
  <c r="P1755" i="26"/>
  <c r="P1780" i="26"/>
  <c r="P1800" i="26"/>
  <c r="P1819" i="26"/>
  <c r="P1837" i="26"/>
  <c r="P1853" i="26"/>
  <c r="P1869" i="26"/>
  <c r="P1885" i="26"/>
  <c r="P1901" i="26"/>
  <c r="P1917" i="26"/>
  <c r="P1933" i="26"/>
  <c r="P1944" i="26"/>
  <c r="P1958" i="26"/>
  <c r="P1970" i="26"/>
  <c r="P1983" i="26"/>
  <c r="P1997" i="26"/>
  <c r="P2008" i="26"/>
  <c r="P2022" i="26"/>
  <c r="P2034" i="26"/>
  <c r="P2046" i="26"/>
  <c r="P2056" i="26"/>
  <c r="P2068" i="26"/>
  <c r="P2078" i="26"/>
  <c r="P2088" i="26"/>
  <c r="P2100" i="26"/>
  <c r="P2110" i="26"/>
  <c r="P2120" i="26"/>
  <c r="P2132" i="26"/>
  <c r="P2142" i="26"/>
  <c r="P2152" i="26"/>
  <c r="P2164" i="26"/>
  <c r="P2174" i="26"/>
  <c r="P2184" i="26"/>
  <c r="P2196" i="26"/>
  <c r="P2206" i="26"/>
  <c r="P2216" i="26"/>
  <c r="P2228" i="26"/>
  <c r="P2238" i="26"/>
  <c r="P2248" i="26"/>
  <c r="P2260" i="26"/>
  <c r="P2270" i="26"/>
  <c r="P2280" i="26"/>
  <c r="P2292" i="26"/>
  <c r="P2302" i="26"/>
  <c r="P2312" i="26"/>
  <c r="P2323" i="26"/>
  <c r="P2332" i="26"/>
  <c r="P2341" i="26"/>
  <c r="P2349" i="26"/>
  <c r="P2357" i="26"/>
  <c r="P2365" i="26"/>
  <c r="P2373" i="26"/>
  <c r="P2381" i="26"/>
  <c r="P2389" i="26"/>
  <c r="P2397" i="26"/>
  <c r="P2405" i="26"/>
  <c r="P2413" i="26"/>
  <c r="P2421" i="26"/>
  <c r="P2429" i="26"/>
  <c r="P2437" i="26"/>
  <c r="P2445" i="26"/>
  <c r="P2453" i="26"/>
  <c r="P2461" i="26"/>
  <c r="P2469" i="26"/>
  <c r="P2477" i="26"/>
  <c r="P2485" i="26"/>
  <c r="P2493" i="26"/>
  <c r="P2501" i="26"/>
  <c r="P2509" i="26"/>
  <c r="P2517" i="26"/>
  <c r="P2525" i="26"/>
  <c r="P2533" i="26"/>
  <c r="P2541" i="26"/>
  <c r="P2549" i="26"/>
  <c r="P2557" i="26"/>
  <c r="P2565" i="26"/>
  <c r="P2573" i="26"/>
  <c r="P2581" i="26"/>
  <c r="P2589" i="26"/>
  <c r="P2597" i="26"/>
  <c r="P2605" i="26"/>
  <c r="P2613" i="26"/>
  <c r="P2621" i="26"/>
  <c r="P2629" i="26"/>
  <c r="P2637" i="26"/>
  <c r="P2645" i="26"/>
  <c r="P2653" i="26"/>
  <c r="P2661" i="26"/>
  <c r="P2669" i="26"/>
  <c r="P2677" i="26"/>
  <c r="P2685" i="26"/>
  <c r="P2693" i="26"/>
  <c r="P2701" i="26"/>
  <c r="P995" i="26"/>
  <c r="P1223" i="26"/>
  <c r="P1447" i="26"/>
  <c r="P1639" i="26"/>
  <c r="P1803" i="26"/>
  <c r="P322" i="26"/>
  <c r="P690" i="26"/>
  <c r="P917" i="26"/>
  <c r="P988" i="26"/>
  <c r="P1030" i="26"/>
  <c r="P1062" i="26"/>
  <c r="P1094" i="26"/>
  <c r="P1126" i="26"/>
  <c r="P1158" i="26"/>
  <c r="P1190" i="26"/>
  <c r="P1222" i="26"/>
  <c r="P1254" i="26"/>
  <c r="P1286" i="26"/>
  <c r="P1318" i="26"/>
  <c r="P1350" i="26"/>
  <c r="P1382" i="26"/>
  <c r="P1414" i="26"/>
  <c r="P1446" i="26"/>
  <c r="P1478" i="26"/>
  <c r="P1510" i="26"/>
  <c r="P1542" i="26"/>
  <c r="P1574" i="26"/>
  <c r="P1606" i="26"/>
  <c r="P1638" i="26"/>
  <c r="P1670" i="26"/>
  <c r="P1702" i="26"/>
  <c r="P1731" i="26"/>
  <c r="P1756" i="26"/>
  <c r="P1782" i="26"/>
  <c r="P1802" i="26"/>
  <c r="P1820" i="26"/>
  <c r="P1838" i="26"/>
  <c r="P1854" i="26"/>
  <c r="P1870" i="26"/>
  <c r="P1886" i="26"/>
  <c r="P1902" i="26"/>
  <c r="P1918" i="26"/>
  <c r="P1934" i="26"/>
  <c r="P1946" i="26"/>
  <c r="P1959" i="26"/>
  <c r="P1973" i="26"/>
  <c r="P1984" i="26"/>
  <c r="P1998" i="26"/>
  <c r="P2010" i="26"/>
  <c r="P2023" i="26"/>
  <c r="P2037" i="26"/>
  <c r="P2047" i="26"/>
  <c r="P2058" i="26"/>
  <c r="P2069" i="26"/>
  <c r="P2079" i="26"/>
  <c r="P2090" i="26"/>
  <c r="P2101" i="26"/>
  <c r="P2111" i="26"/>
  <c r="P2122" i="26"/>
  <c r="P2133" i="26"/>
  <c r="P2143" i="26"/>
  <c r="P2154" i="26"/>
  <c r="P2165" i="26"/>
  <c r="P2175" i="26"/>
  <c r="P2186" i="26"/>
  <c r="P2197" i="26"/>
  <c r="P2207" i="26"/>
  <c r="P2218" i="26"/>
  <c r="P2229" i="26"/>
  <c r="P2239" i="26"/>
  <c r="P2250" i="26"/>
  <c r="P2261" i="26"/>
  <c r="P2271" i="26"/>
  <c r="P2282" i="26"/>
  <c r="P2293" i="26"/>
  <c r="P2303" i="26"/>
  <c r="P2314" i="26"/>
  <c r="P2324" i="26"/>
  <c r="P2333" i="26"/>
  <c r="P2342" i="26"/>
  <c r="P2350" i="26"/>
  <c r="P2358" i="26"/>
  <c r="P2366" i="26"/>
  <c r="P2374" i="26"/>
  <c r="P2382" i="26"/>
  <c r="P2390" i="26"/>
  <c r="P2398" i="26"/>
  <c r="P2406" i="26"/>
  <c r="P2414" i="26"/>
  <c r="P2422" i="26"/>
  <c r="P2430" i="26"/>
  <c r="P2438" i="26"/>
  <c r="P2446" i="26"/>
  <c r="P2454" i="26"/>
  <c r="P2462" i="26"/>
  <c r="P2470" i="26"/>
  <c r="P2478" i="26"/>
  <c r="P2486" i="26"/>
  <c r="P2494" i="26"/>
  <c r="P2502" i="26"/>
  <c r="P2510" i="26"/>
  <c r="P2518" i="26"/>
  <c r="P2526" i="26"/>
  <c r="P2534" i="26"/>
  <c r="P2542" i="26"/>
  <c r="P2550" i="26"/>
  <c r="P2558" i="26"/>
  <c r="P2566" i="26"/>
  <c r="P2574" i="26"/>
  <c r="P2582" i="26"/>
  <c r="P2590" i="26"/>
  <c r="P2598" i="26"/>
  <c r="P2606" i="26"/>
  <c r="P2614" i="26"/>
  <c r="P2622" i="26"/>
  <c r="P2630" i="26"/>
  <c r="P2638" i="26"/>
  <c r="P2646" i="26"/>
  <c r="P2654" i="26"/>
  <c r="P2662" i="26"/>
  <c r="P2670" i="26"/>
  <c r="P2678" i="26"/>
  <c r="P2686" i="26"/>
  <c r="P2694" i="26"/>
  <c r="P2702" i="26"/>
  <c r="P1095" i="26"/>
  <c r="P1127" i="26"/>
  <c r="P1191" i="26"/>
  <c r="P1287" i="26"/>
  <c r="P1479" i="26"/>
  <c r="P1607" i="26"/>
  <c r="P1732" i="26"/>
  <c r="P434" i="26"/>
  <c r="P762" i="26"/>
  <c r="P941" i="26"/>
  <c r="P1004" i="26"/>
  <c r="P1038" i="26"/>
  <c r="P1070" i="26"/>
  <c r="P1102" i="26"/>
  <c r="P1134" i="26"/>
  <c r="P1166" i="26"/>
  <c r="P1198" i="26"/>
  <c r="P1230" i="26"/>
  <c r="P1262" i="26"/>
  <c r="P1294" i="26"/>
  <c r="P1326" i="26"/>
  <c r="P1358" i="26"/>
  <c r="P1390" i="26"/>
  <c r="P1422" i="26"/>
  <c r="P1454" i="26"/>
  <c r="P1486" i="26"/>
  <c r="P1518" i="26"/>
  <c r="P1550" i="26"/>
  <c r="P1582" i="26"/>
  <c r="P1614" i="26"/>
  <c r="P1646" i="26"/>
  <c r="P1678" i="26"/>
  <c r="P1710" i="26"/>
  <c r="P1736" i="26"/>
  <c r="P1763" i="26"/>
  <c r="P1787" i="26"/>
  <c r="P1806" i="26"/>
  <c r="P1824" i="26"/>
  <c r="P1842" i="26"/>
  <c r="P1858" i="26"/>
  <c r="P1874" i="26"/>
  <c r="P1890" i="26"/>
  <c r="P1906" i="26"/>
  <c r="P1922" i="26"/>
  <c r="P1936" i="26"/>
  <c r="P1950" i="26"/>
  <c r="P1962" i="26"/>
  <c r="P1975" i="26"/>
  <c r="P1989" i="26"/>
  <c r="P2000" i="26"/>
  <c r="P2014" i="26"/>
  <c r="P2026" i="26"/>
  <c r="P2039" i="26"/>
  <c r="P2050" i="26"/>
  <c r="P2061" i="26"/>
  <c r="P2071" i="26"/>
  <c r="P2082" i="26"/>
  <c r="P2093" i="26"/>
  <c r="P2103" i="26"/>
  <c r="P2114" i="26"/>
  <c r="P2125" i="26"/>
  <c r="P2135" i="26"/>
  <c r="P2146" i="26"/>
  <c r="P2157" i="26"/>
  <c r="P2167" i="26"/>
  <c r="P2178" i="26"/>
  <c r="P2189" i="26"/>
  <c r="P2199" i="26"/>
  <c r="P2210" i="26"/>
  <c r="P2221" i="26"/>
  <c r="P2231" i="26"/>
  <c r="P2242" i="26"/>
  <c r="P2253" i="26"/>
  <c r="P2263" i="26"/>
  <c r="P2274" i="26"/>
  <c r="P2285" i="26"/>
  <c r="P2295" i="26"/>
  <c r="P2306" i="26"/>
  <c r="P2317" i="26"/>
  <c r="P2326" i="26"/>
  <c r="P2335" i="26"/>
  <c r="P2344" i="26"/>
  <c r="P2352" i="26"/>
  <c r="P2360" i="26"/>
  <c r="P2368" i="26"/>
  <c r="P2376" i="26"/>
  <c r="P2384" i="26"/>
  <c r="P2392" i="26"/>
  <c r="P2400" i="26"/>
  <c r="P2408" i="26"/>
  <c r="P2416" i="26"/>
  <c r="P2424" i="26"/>
  <c r="P2432" i="26"/>
  <c r="P2440" i="26"/>
  <c r="P2448" i="26"/>
  <c r="P2456" i="26"/>
  <c r="P2464" i="26"/>
  <c r="P2472" i="26"/>
  <c r="P2480" i="26"/>
  <c r="P2488" i="26"/>
  <c r="P2496" i="26"/>
  <c r="P2504" i="26"/>
  <c r="P2512" i="26"/>
  <c r="P2520" i="26"/>
  <c r="P2528" i="26"/>
  <c r="P2536" i="26"/>
  <c r="P2544" i="26"/>
  <c r="P2552" i="26"/>
  <c r="P2560" i="26"/>
  <c r="P2568" i="26"/>
  <c r="P2576" i="26"/>
  <c r="P2584" i="26"/>
  <c r="P2592" i="26"/>
  <c r="P2600" i="26"/>
  <c r="P2608" i="26"/>
  <c r="P2616" i="26"/>
  <c r="P2624" i="26"/>
  <c r="P2632" i="26"/>
  <c r="P2640" i="26"/>
  <c r="P2648" i="26"/>
  <c r="P2656" i="26"/>
  <c r="P2664" i="26"/>
  <c r="P2672" i="26"/>
  <c r="P2680" i="26"/>
  <c r="P2688" i="26"/>
  <c r="P2696" i="26"/>
  <c r="P370" i="26"/>
  <c r="P1351" i="26"/>
  <c r="P1575" i="26"/>
  <c r="P1783" i="26"/>
  <c r="P1855" i="26"/>
  <c r="P1974" i="26"/>
  <c r="P2070" i="26"/>
  <c r="P2156" i="26"/>
  <c r="P2240" i="26"/>
  <c r="P2325" i="26"/>
  <c r="P2391" i="26"/>
  <c r="P2455" i="26"/>
  <c r="P2519" i="26"/>
  <c r="P2583" i="26"/>
  <c r="P2647" i="26"/>
  <c r="P2220" i="26"/>
  <c r="P2631" i="26"/>
  <c r="P2144" i="26"/>
  <c r="P1871" i="26"/>
  <c r="P1986" i="26"/>
  <c r="P2080" i="26"/>
  <c r="P2166" i="26"/>
  <c r="P2252" i="26"/>
  <c r="P2334" i="26"/>
  <c r="P2399" i="26"/>
  <c r="P2463" i="26"/>
  <c r="P2527" i="26"/>
  <c r="P2591" i="26"/>
  <c r="P2655" i="26"/>
  <c r="P1949" i="26"/>
  <c r="P2503" i="26"/>
  <c r="P1960" i="26"/>
  <c r="P2447" i="26"/>
  <c r="P2575" i="26"/>
  <c r="P1887" i="26"/>
  <c r="P1999" i="26"/>
  <c r="P2092" i="26"/>
  <c r="P2176" i="26"/>
  <c r="P2262" i="26"/>
  <c r="P2343" i="26"/>
  <c r="P2407" i="26"/>
  <c r="P2471" i="26"/>
  <c r="P2535" i="26"/>
  <c r="P2599" i="26"/>
  <c r="P2663" i="26"/>
  <c r="P2048" i="26"/>
  <c r="P2567" i="26"/>
  <c r="P2060" i="26"/>
  <c r="P2383" i="26"/>
  <c r="P2511" i="26"/>
  <c r="P2639" i="26"/>
  <c r="P1903" i="26"/>
  <c r="P2013" i="26"/>
  <c r="P2102" i="26"/>
  <c r="P2188" i="26"/>
  <c r="P2272" i="26"/>
  <c r="P2351" i="26"/>
  <c r="P2415" i="26"/>
  <c r="P2479" i="26"/>
  <c r="P2543" i="26"/>
  <c r="P2607" i="26"/>
  <c r="P2671" i="26"/>
  <c r="P2134" i="26"/>
  <c r="P2316" i="26"/>
  <c r="P1919" i="26"/>
  <c r="P2024" i="26"/>
  <c r="P2112" i="26"/>
  <c r="P2198" i="26"/>
  <c r="P2284" i="26"/>
  <c r="P2359" i="26"/>
  <c r="P2423" i="26"/>
  <c r="P2487" i="26"/>
  <c r="P2551" i="26"/>
  <c r="P2615" i="26"/>
  <c r="P2679" i="26"/>
  <c r="P2304" i="26"/>
  <c r="P2439" i="26"/>
  <c r="P2695" i="26"/>
  <c r="P1935" i="26"/>
  <c r="P2038" i="26"/>
  <c r="P2124" i="26"/>
  <c r="P2208" i="26"/>
  <c r="P2294" i="26"/>
  <c r="P2367" i="26"/>
  <c r="P2431" i="26"/>
  <c r="P2495" i="26"/>
  <c r="P2559" i="26"/>
  <c r="P2623" i="26"/>
  <c r="P2687" i="26"/>
  <c r="P2375" i="26"/>
  <c r="P2230" i="26"/>
  <c r="O3" i="26"/>
  <c r="O11" i="26"/>
  <c r="O19" i="26"/>
  <c r="O27" i="26"/>
  <c r="O35" i="26"/>
  <c r="O43" i="26"/>
  <c r="O51" i="26"/>
  <c r="O59" i="26"/>
  <c r="O67" i="26"/>
  <c r="O75" i="26"/>
  <c r="O83" i="26"/>
  <c r="O91" i="26"/>
  <c r="O99" i="26"/>
  <c r="O107" i="26"/>
  <c r="O115" i="26"/>
  <c r="O123" i="26"/>
  <c r="O131" i="26"/>
  <c r="O139" i="26"/>
  <c r="O147" i="26"/>
  <c r="O155" i="26"/>
  <c r="O163" i="26"/>
  <c r="O171" i="26"/>
  <c r="O179" i="26"/>
  <c r="O187" i="26"/>
  <c r="O195" i="26"/>
  <c r="O203" i="26"/>
  <c r="O211" i="26"/>
  <c r="O219" i="26"/>
  <c r="O227" i="26"/>
  <c r="O235" i="26"/>
  <c r="O243" i="26"/>
  <c r="O251" i="26"/>
  <c r="O259" i="26"/>
  <c r="O267" i="26"/>
  <c r="O275" i="26"/>
  <c r="O283" i="26"/>
  <c r="O291" i="26"/>
  <c r="O299" i="26"/>
  <c r="O307" i="26"/>
  <c r="O315" i="26"/>
  <c r="O323" i="26"/>
  <c r="O331" i="26"/>
  <c r="O339" i="26"/>
  <c r="O347" i="26"/>
  <c r="O355" i="26"/>
  <c r="O363" i="26"/>
  <c r="O371" i="26"/>
  <c r="O379" i="26"/>
  <c r="O387" i="26"/>
  <c r="O395" i="26"/>
  <c r="O403" i="26"/>
  <c r="O411" i="26"/>
  <c r="O419" i="26"/>
  <c r="O427" i="26"/>
  <c r="O435" i="26"/>
  <c r="O443" i="26"/>
  <c r="O451" i="26"/>
  <c r="O459" i="26"/>
  <c r="O467" i="26"/>
  <c r="O475" i="26"/>
  <c r="O483" i="26"/>
  <c r="O491" i="26"/>
  <c r="O499" i="26"/>
  <c r="O507" i="26"/>
  <c r="O515" i="26"/>
  <c r="O523" i="26"/>
  <c r="O531" i="26"/>
  <c r="O539" i="26"/>
  <c r="O547" i="26"/>
  <c r="O555" i="26"/>
  <c r="O563" i="26"/>
  <c r="O571" i="26"/>
  <c r="O579" i="26"/>
  <c r="O587" i="26"/>
  <c r="O595" i="26"/>
  <c r="O603" i="26"/>
  <c r="O611" i="26"/>
  <c r="O619" i="26"/>
  <c r="O627" i="26"/>
  <c r="O635" i="26"/>
  <c r="O643" i="26"/>
  <c r="O651" i="26"/>
  <c r="O659" i="26"/>
  <c r="O667" i="26"/>
  <c r="O675" i="26"/>
  <c r="O683" i="26"/>
  <c r="O691" i="26"/>
  <c r="O699" i="26"/>
  <c r="O707" i="26"/>
  <c r="O715" i="26"/>
  <c r="O723" i="26"/>
  <c r="O731" i="26"/>
  <c r="O739" i="26"/>
  <c r="O747" i="26"/>
  <c r="O755" i="26"/>
  <c r="O763" i="26"/>
  <c r="O771" i="26"/>
  <c r="O779" i="26"/>
  <c r="O787" i="26"/>
  <c r="O795" i="26"/>
  <c r="O803" i="26"/>
  <c r="O811" i="26"/>
  <c r="O819" i="26"/>
  <c r="O827" i="26"/>
  <c r="O835" i="26"/>
  <c r="O843" i="26"/>
  <c r="O851" i="26"/>
  <c r="O859" i="26"/>
  <c r="O867" i="26"/>
  <c r="O875" i="26"/>
  <c r="O883" i="26"/>
  <c r="O891" i="26"/>
  <c r="O899" i="26"/>
  <c r="O907" i="26"/>
  <c r="O915" i="26"/>
  <c r="O923" i="26"/>
  <c r="O931" i="26"/>
  <c r="O939" i="26"/>
  <c r="O947" i="26"/>
  <c r="O955" i="26"/>
  <c r="O963" i="26"/>
  <c r="O971" i="26"/>
  <c r="O979" i="26"/>
  <c r="O987" i="26"/>
  <c r="O995" i="26"/>
  <c r="O1003" i="26"/>
  <c r="O1011" i="26"/>
  <c r="O4" i="26"/>
  <c r="O12" i="26"/>
  <c r="O20" i="26"/>
  <c r="O28" i="26"/>
  <c r="O36" i="26"/>
  <c r="O44" i="26"/>
  <c r="O52" i="26"/>
  <c r="O60" i="26"/>
  <c r="O68" i="26"/>
  <c r="O76" i="26"/>
  <c r="O84" i="26"/>
  <c r="O92" i="26"/>
  <c r="O100" i="26"/>
  <c r="O108" i="26"/>
  <c r="O116" i="26"/>
  <c r="O124" i="26"/>
  <c r="O132" i="26"/>
  <c r="O140" i="26"/>
  <c r="O148" i="26"/>
  <c r="O156" i="26"/>
  <c r="O164" i="26"/>
  <c r="O172" i="26"/>
  <c r="O180" i="26"/>
  <c r="O188" i="26"/>
  <c r="O196" i="26"/>
  <c r="O204" i="26"/>
  <c r="O212" i="26"/>
  <c r="O220" i="26"/>
  <c r="O228" i="26"/>
  <c r="O236" i="26"/>
  <c r="O244" i="26"/>
  <c r="O252" i="26"/>
  <c r="O260" i="26"/>
  <c r="O268" i="26"/>
  <c r="O276" i="26"/>
  <c r="O284" i="26"/>
  <c r="O292" i="26"/>
  <c r="O300" i="26"/>
  <c r="O308" i="26"/>
  <c r="O316" i="26"/>
  <c r="O324" i="26"/>
  <c r="O332" i="26"/>
  <c r="O340" i="26"/>
  <c r="O348" i="26"/>
  <c r="O356" i="26"/>
  <c r="O364" i="26"/>
  <c r="O372" i="26"/>
  <c r="O380" i="26"/>
  <c r="O388" i="26"/>
  <c r="O396" i="26"/>
  <c r="O404" i="26"/>
  <c r="O412" i="26"/>
  <c r="O420" i="26"/>
  <c r="O428" i="26"/>
  <c r="O436" i="26"/>
  <c r="O444" i="26"/>
  <c r="O452" i="26"/>
  <c r="O460" i="26"/>
  <c r="O468" i="26"/>
  <c r="O476" i="26"/>
  <c r="O484" i="26"/>
  <c r="O492" i="26"/>
  <c r="O500" i="26"/>
  <c r="O508" i="26"/>
  <c r="O516" i="26"/>
  <c r="O524" i="26"/>
  <c r="O532" i="26"/>
  <c r="O540" i="26"/>
  <c r="O548" i="26"/>
  <c r="O556" i="26"/>
  <c r="O564" i="26"/>
  <c r="O572" i="26"/>
  <c r="O580" i="26"/>
  <c r="O588" i="26"/>
  <c r="O596" i="26"/>
  <c r="O604" i="26"/>
  <c r="O612" i="26"/>
  <c r="O620" i="26"/>
  <c r="O628" i="26"/>
  <c r="O636" i="26"/>
  <c r="O644" i="26"/>
  <c r="O652" i="26"/>
  <c r="O660" i="26"/>
  <c r="O668" i="26"/>
  <c r="O676" i="26"/>
  <c r="O684" i="26"/>
  <c r="O692" i="26"/>
  <c r="O700" i="26"/>
  <c r="O708" i="26"/>
  <c r="O716" i="26"/>
  <c r="O724" i="26"/>
  <c r="O732" i="26"/>
  <c r="O740" i="26"/>
  <c r="O748" i="26"/>
  <c r="O756" i="26"/>
  <c r="O764" i="26"/>
  <c r="O772" i="26"/>
  <c r="O780" i="26"/>
  <c r="O788" i="26"/>
  <c r="O796" i="26"/>
  <c r="O804" i="26"/>
  <c r="O812" i="26"/>
  <c r="O820" i="26"/>
  <c r="O828" i="26"/>
  <c r="O836" i="26"/>
  <c r="O844" i="26"/>
  <c r="O852" i="26"/>
  <c r="O860" i="26"/>
  <c r="O868" i="26"/>
  <c r="O876" i="26"/>
  <c r="O884" i="26"/>
  <c r="O892" i="26"/>
  <c r="O900" i="26"/>
  <c r="O908" i="26"/>
  <c r="O916" i="26"/>
  <c r="O924" i="26"/>
  <c r="O932" i="26"/>
  <c r="O940" i="26"/>
  <c r="O948" i="26"/>
  <c r="O956" i="26"/>
  <c r="O964" i="26"/>
  <c r="O972" i="26"/>
  <c r="O980" i="26"/>
  <c r="O988" i="26"/>
  <c r="O996" i="26"/>
  <c r="O1004" i="26"/>
  <c r="O5" i="26"/>
  <c r="O13" i="26"/>
  <c r="O21" i="26"/>
  <c r="O29" i="26"/>
  <c r="O37" i="26"/>
  <c r="O45" i="26"/>
  <c r="O53" i="26"/>
  <c r="O61" i="26"/>
  <c r="O69" i="26"/>
  <c r="O77" i="26"/>
  <c r="O85" i="26"/>
  <c r="O93" i="26"/>
  <c r="O101" i="26"/>
  <c r="O109" i="26"/>
  <c r="O117" i="26"/>
  <c r="O125" i="26"/>
  <c r="O133" i="26"/>
  <c r="O141" i="26"/>
  <c r="O149" i="26"/>
  <c r="O157" i="26"/>
  <c r="O165" i="26"/>
  <c r="O173" i="26"/>
  <c r="O181" i="26"/>
  <c r="O189" i="26"/>
  <c r="O197" i="26"/>
  <c r="O205" i="26"/>
  <c r="O213" i="26"/>
  <c r="O221" i="26"/>
  <c r="O229" i="26"/>
  <c r="O237" i="26"/>
  <c r="O245" i="26"/>
  <c r="O253" i="26"/>
  <c r="O261" i="26"/>
  <c r="O269" i="26"/>
  <c r="O277" i="26"/>
  <c r="O285" i="26"/>
  <c r="O293" i="26"/>
  <c r="O301" i="26"/>
  <c r="O309" i="26"/>
  <c r="O317" i="26"/>
  <c r="O325" i="26"/>
  <c r="O333" i="26"/>
  <c r="O341" i="26"/>
  <c r="O349" i="26"/>
  <c r="O357" i="26"/>
  <c r="O365" i="26"/>
  <c r="O373" i="26"/>
  <c r="O381" i="26"/>
  <c r="O389" i="26"/>
  <c r="O397" i="26"/>
  <c r="O405" i="26"/>
  <c r="O413" i="26"/>
  <c r="O421" i="26"/>
  <c r="O429" i="26"/>
  <c r="O437" i="26"/>
  <c r="O445" i="26"/>
  <c r="O453" i="26"/>
  <c r="O461" i="26"/>
  <c r="O469" i="26"/>
  <c r="O477" i="26"/>
  <c r="O485" i="26"/>
  <c r="O493" i="26"/>
  <c r="O501" i="26"/>
  <c r="O509" i="26"/>
  <c r="O517" i="26"/>
  <c r="O525" i="26"/>
  <c r="O533" i="26"/>
  <c r="O541" i="26"/>
  <c r="O549" i="26"/>
  <c r="O557" i="26"/>
  <c r="O565" i="26"/>
  <c r="O573" i="26"/>
  <c r="O581" i="26"/>
  <c r="O589" i="26"/>
  <c r="O597" i="26"/>
  <c r="O605" i="26"/>
  <c r="O613" i="26"/>
  <c r="O621" i="26"/>
  <c r="O629" i="26"/>
  <c r="O637" i="26"/>
  <c r="O645" i="26"/>
  <c r="O653" i="26"/>
  <c r="O661" i="26"/>
  <c r="O669" i="26"/>
  <c r="O677" i="26"/>
  <c r="O685" i="26"/>
  <c r="O693" i="26"/>
  <c r="O701" i="26"/>
  <c r="O709" i="26"/>
  <c r="O717" i="26"/>
  <c r="O725" i="26"/>
  <c r="O733" i="26"/>
  <c r="O741" i="26"/>
  <c r="O749" i="26"/>
  <c r="O757" i="26"/>
  <c r="O765" i="26"/>
  <c r="O773" i="26"/>
  <c r="O781" i="26"/>
  <c r="O789" i="26"/>
  <c r="O797" i="26"/>
  <c r="O805" i="26"/>
  <c r="O813" i="26"/>
  <c r="O821" i="26"/>
  <c r="O829" i="26"/>
  <c r="O837" i="26"/>
  <c r="O845" i="26"/>
  <c r="O853" i="26"/>
  <c r="O861" i="26"/>
  <c r="O869" i="26"/>
  <c r="O877" i="26"/>
  <c r="O885" i="26"/>
  <c r="O893" i="26"/>
  <c r="O901" i="26"/>
  <c r="O909" i="26"/>
  <c r="O917" i="26"/>
  <c r="O925" i="26"/>
  <c r="O933" i="26"/>
  <c r="O941" i="26"/>
  <c r="O949" i="26"/>
  <c r="O957" i="26"/>
  <c r="O965" i="26"/>
  <c r="O973" i="26"/>
  <c r="O981" i="26"/>
  <c r="O989" i="26"/>
  <c r="O997" i="26"/>
  <c r="O1005" i="26"/>
  <c r="O1013" i="26"/>
  <c r="O6" i="26"/>
  <c r="O14" i="26"/>
  <c r="O22" i="26"/>
  <c r="O30" i="26"/>
  <c r="O38" i="26"/>
  <c r="O46" i="26"/>
  <c r="O54" i="26"/>
  <c r="O62" i="26"/>
  <c r="O70" i="26"/>
  <c r="O78" i="26"/>
  <c r="O86" i="26"/>
  <c r="O94" i="26"/>
  <c r="O102" i="26"/>
  <c r="O110" i="26"/>
  <c r="O118" i="26"/>
  <c r="O126" i="26"/>
  <c r="O134" i="26"/>
  <c r="O142" i="26"/>
  <c r="O150" i="26"/>
  <c r="O158" i="26"/>
  <c r="O166" i="26"/>
  <c r="O174" i="26"/>
  <c r="O182" i="26"/>
  <c r="O190" i="26"/>
  <c r="O198" i="26"/>
  <c r="O206" i="26"/>
  <c r="O214" i="26"/>
  <c r="O222" i="26"/>
  <c r="O230" i="26"/>
  <c r="O238" i="26"/>
  <c r="O246" i="26"/>
  <c r="O254" i="26"/>
  <c r="O262" i="26"/>
  <c r="O270" i="26"/>
  <c r="O278" i="26"/>
  <c r="O286" i="26"/>
  <c r="O294" i="26"/>
  <c r="O302" i="26"/>
  <c r="O310" i="26"/>
  <c r="O318" i="26"/>
  <c r="O326" i="26"/>
  <c r="O334" i="26"/>
  <c r="O342" i="26"/>
  <c r="O350" i="26"/>
  <c r="O358" i="26"/>
  <c r="O366" i="26"/>
  <c r="O374" i="26"/>
  <c r="O382" i="26"/>
  <c r="O390" i="26"/>
  <c r="O398" i="26"/>
  <c r="O406" i="26"/>
  <c r="O414" i="26"/>
  <c r="O422" i="26"/>
  <c r="O430" i="26"/>
  <c r="O438" i="26"/>
  <c r="O446" i="26"/>
  <c r="O454" i="26"/>
  <c r="O462" i="26"/>
  <c r="O470" i="26"/>
  <c r="O478" i="26"/>
  <c r="O486" i="26"/>
  <c r="O494" i="26"/>
  <c r="O502" i="26"/>
  <c r="O510" i="26"/>
  <c r="O518" i="26"/>
  <c r="O526" i="26"/>
  <c r="O534" i="26"/>
  <c r="O542" i="26"/>
  <c r="O550" i="26"/>
  <c r="O558" i="26"/>
  <c r="O566" i="26"/>
  <c r="O574" i="26"/>
  <c r="O582" i="26"/>
  <c r="O590" i="26"/>
  <c r="O598" i="26"/>
  <c r="O606" i="26"/>
  <c r="O614" i="26"/>
  <c r="O622" i="26"/>
  <c r="O630" i="26"/>
  <c r="O638" i="26"/>
  <c r="O646" i="26"/>
  <c r="O654" i="26"/>
  <c r="O662" i="26"/>
  <c r="O670" i="26"/>
  <c r="O678" i="26"/>
  <c r="O686" i="26"/>
  <c r="O694" i="26"/>
  <c r="O702" i="26"/>
  <c r="O710" i="26"/>
  <c r="O718" i="26"/>
  <c r="O726" i="26"/>
  <c r="O734" i="26"/>
  <c r="O742" i="26"/>
  <c r="O750" i="26"/>
  <c r="O758" i="26"/>
  <c r="O766" i="26"/>
  <c r="O774" i="26"/>
  <c r="O782" i="26"/>
  <c r="O790" i="26"/>
  <c r="O798" i="26"/>
  <c r="O806" i="26"/>
  <c r="O814" i="26"/>
  <c r="O822" i="26"/>
  <c r="O830" i="26"/>
  <c r="O838" i="26"/>
  <c r="O846" i="26"/>
  <c r="O854" i="26"/>
  <c r="O862" i="26"/>
  <c r="O870" i="26"/>
  <c r="O878" i="26"/>
  <c r="O886" i="26"/>
  <c r="O894" i="26"/>
  <c r="O902" i="26"/>
  <c r="O910" i="26"/>
  <c r="O918" i="26"/>
  <c r="O926" i="26"/>
  <c r="O934" i="26"/>
  <c r="O942" i="26"/>
  <c r="O950" i="26"/>
  <c r="O958" i="26"/>
  <c r="O966" i="26"/>
  <c r="O974" i="26"/>
  <c r="O982" i="26"/>
  <c r="O990" i="26"/>
  <c r="O998" i="26"/>
  <c r="O1006" i="26"/>
  <c r="O1014" i="26"/>
  <c r="O7" i="26"/>
  <c r="O15" i="26"/>
  <c r="O23" i="26"/>
  <c r="O31" i="26"/>
  <c r="O39" i="26"/>
  <c r="O47" i="26"/>
  <c r="O55" i="26"/>
  <c r="O63" i="26"/>
  <c r="O71" i="26"/>
  <c r="O79" i="26"/>
  <c r="O87" i="26"/>
  <c r="O95" i="26"/>
  <c r="O103" i="26"/>
  <c r="O111" i="26"/>
  <c r="O119" i="26"/>
  <c r="O127" i="26"/>
  <c r="O135" i="26"/>
  <c r="O143" i="26"/>
  <c r="O151" i="26"/>
  <c r="O159" i="26"/>
  <c r="O167" i="26"/>
  <c r="O175" i="26"/>
  <c r="O183" i="26"/>
  <c r="O191" i="26"/>
  <c r="O199" i="26"/>
  <c r="O207" i="26"/>
  <c r="O215" i="26"/>
  <c r="O223" i="26"/>
  <c r="O231" i="26"/>
  <c r="O239" i="26"/>
  <c r="O247" i="26"/>
  <c r="O255" i="26"/>
  <c r="O263" i="26"/>
  <c r="O271" i="26"/>
  <c r="O279" i="26"/>
  <c r="O287" i="26"/>
  <c r="O295" i="26"/>
  <c r="O303" i="26"/>
  <c r="O311" i="26"/>
  <c r="O319" i="26"/>
  <c r="O327" i="26"/>
  <c r="O335" i="26"/>
  <c r="O343" i="26"/>
  <c r="O351" i="26"/>
  <c r="O359" i="26"/>
  <c r="O367" i="26"/>
  <c r="O375" i="26"/>
  <c r="O383" i="26"/>
  <c r="O391" i="26"/>
  <c r="O399" i="26"/>
  <c r="O407" i="26"/>
  <c r="O415" i="26"/>
  <c r="O423" i="26"/>
  <c r="O431" i="26"/>
  <c r="O439" i="26"/>
  <c r="O447" i="26"/>
  <c r="O455" i="26"/>
  <c r="O463" i="26"/>
  <c r="O471" i="26"/>
  <c r="O479" i="26"/>
  <c r="O487" i="26"/>
  <c r="O495" i="26"/>
  <c r="O503" i="26"/>
  <c r="O511" i="26"/>
  <c r="O519" i="26"/>
  <c r="O527" i="26"/>
  <c r="O535" i="26"/>
  <c r="O543" i="26"/>
  <c r="O551" i="26"/>
  <c r="O559" i="26"/>
  <c r="O567" i="26"/>
  <c r="O575" i="26"/>
  <c r="O583" i="26"/>
  <c r="O591" i="26"/>
  <c r="O599" i="26"/>
  <c r="O607" i="26"/>
  <c r="O615" i="26"/>
  <c r="O623" i="26"/>
  <c r="O631" i="26"/>
  <c r="O639" i="26"/>
  <c r="O647" i="26"/>
  <c r="O655" i="26"/>
  <c r="O663" i="26"/>
  <c r="O671" i="26"/>
  <c r="O679" i="26"/>
  <c r="O687" i="26"/>
  <c r="O695" i="26"/>
  <c r="O703" i="26"/>
  <c r="O711" i="26"/>
  <c r="O719" i="26"/>
  <c r="O727" i="26"/>
  <c r="O735" i="26"/>
  <c r="O743" i="26"/>
  <c r="O751" i="26"/>
  <c r="O759" i="26"/>
  <c r="O767" i="26"/>
  <c r="O775" i="26"/>
  <c r="O783" i="26"/>
  <c r="O791" i="26"/>
  <c r="O799" i="26"/>
  <c r="O807" i="26"/>
  <c r="O815" i="26"/>
  <c r="O823" i="26"/>
  <c r="O831" i="26"/>
  <c r="O839" i="26"/>
  <c r="O847" i="26"/>
  <c r="O855" i="26"/>
  <c r="O863" i="26"/>
  <c r="O871" i="26"/>
  <c r="O879" i="26"/>
  <c r="O887" i="26"/>
  <c r="O895" i="26"/>
  <c r="O903" i="26"/>
  <c r="O911" i="26"/>
  <c r="O919" i="26"/>
  <c r="O927" i="26"/>
  <c r="O935" i="26"/>
  <c r="O943" i="26"/>
  <c r="O951" i="26"/>
  <c r="O959" i="26"/>
  <c r="O967" i="26"/>
  <c r="O975" i="26"/>
  <c r="O983" i="26"/>
  <c r="O991" i="26"/>
  <c r="O999" i="26"/>
  <c r="O1007" i="26"/>
  <c r="O1015" i="26"/>
  <c r="O8" i="26"/>
  <c r="O16" i="26"/>
  <c r="O24" i="26"/>
  <c r="O32" i="26"/>
  <c r="O40" i="26"/>
  <c r="O48" i="26"/>
  <c r="O56" i="26"/>
  <c r="O64" i="26"/>
  <c r="O72" i="26"/>
  <c r="O80" i="26"/>
  <c r="O88" i="26"/>
  <c r="O96" i="26"/>
  <c r="O104" i="26"/>
  <c r="O112" i="26"/>
  <c r="O120" i="26"/>
  <c r="O128" i="26"/>
  <c r="O136" i="26"/>
  <c r="O144" i="26"/>
  <c r="O152" i="26"/>
  <c r="O160" i="26"/>
  <c r="O168" i="26"/>
  <c r="O176" i="26"/>
  <c r="O184" i="26"/>
  <c r="O192" i="26"/>
  <c r="O200" i="26"/>
  <c r="O208" i="26"/>
  <c r="O216" i="26"/>
  <c r="O224" i="26"/>
  <c r="O232" i="26"/>
  <c r="O240" i="26"/>
  <c r="O248" i="26"/>
  <c r="O256" i="26"/>
  <c r="O264" i="26"/>
  <c r="O272" i="26"/>
  <c r="O280" i="26"/>
  <c r="O288" i="26"/>
  <c r="O296" i="26"/>
  <c r="O304" i="26"/>
  <c r="O312" i="26"/>
  <c r="O320" i="26"/>
  <c r="O328" i="26"/>
  <c r="O336" i="26"/>
  <c r="O344" i="26"/>
  <c r="O352" i="26"/>
  <c r="O360" i="26"/>
  <c r="O368" i="26"/>
  <c r="O376" i="26"/>
  <c r="O384" i="26"/>
  <c r="O392" i="26"/>
  <c r="O400" i="26"/>
  <c r="O408" i="26"/>
  <c r="O416" i="26"/>
  <c r="O424" i="26"/>
  <c r="O432" i="26"/>
  <c r="O440" i="26"/>
  <c r="O448" i="26"/>
  <c r="O456" i="26"/>
  <c r="O464" i="26"/>
  <c r="O472" i="26"/>
  <c r="O480" i="26"/>
  <c r="O488" i="26"/>
  <c r="O496" i="26"/>
  <c r="O504" i="26"/>
  <c r="O512" i="26"/>
  <c r="O520" i="26"/>
  <c r="O528" i="26"/>
  <c r="O536" i="26"/>
  <c r="O544" i="26"/>
  <c r="O552" i="26"/>
  <c r="O560" i="26"/>
  <c r="O568" i="26"/>
  <c r="O576" i="26"/>
  <c r="O584" i="26"/>
  <c r="O592" i="26"/>
  <c r="O600" i="26"/>
  <c r="O608" i="26"/>
  <c r="O616" i="26"/>
  <c r="O624" i="26"/>
  <c r="O632" i="26"/>
  <c r="O640" i="26"/>
  <c r="O648" i="26"/>
  <c r="O656" i="26"/>
  <c r="O664" i="26"/>
  <c r="O672" i="26"/>
  <c r="O680" i="26"/>
  <c r="O688" i="26"/>
  <c r="O696" i="26"/>
  <c r="O704" i="26"/>
  <c r="O712" i="26"/>
  <c r="O720" i="26"/>
  <c r="O728" i="26"/>
  <c r="O736" i="26"/>
  <c r="O744" i="26"/>
  <c r="O752" i="26"/>
  <c r="O760" i="26"/>
  <c r="O768" i="26"/>
  <c r="O776" i="26"/>
  <c r="O784" i="26"/>
  <c r="O792" i="26"/>
  <c r="O800" i="26"/>
  <c r="O808" i="26"/>
  <c r="O816" i="26"/>
  <c r="O824" i="26"/>
  <c r="O832" i="26"/>
  <c r="O840" i="26"/>
  <c r="O848" i="26"/>
  <c r="O856" i="26"/>
  <c r="O864" i="26"/>
  <c r="O872" i="26"/>
  <c r="O880" i="26"/>
  <c r="O888" i="26"/>
  <c r="O896" i="26"/>
  <c r="O904" i="26"/>
  <c r="O912" i="26"/>
  <c r="O920" i="26"/>
  <c r="O928" i="26"/>
  <c r="O936" i="26"/>
  <c r="O944" i="26"/>
  <c r="O952" i="26"/>
  <c r="O960" i="26"/>
  <c r="O968" i="26"/>
  <c r="O976" i="26"/>
  <c r="O984" i="26"/>
  <c r="O992" i="26"/>
  <c r="O1000" i="26"/>
  <c r="O1008" i="26"/>
  <c r="O1016" i="26"/>
  <c r="O9" i="26"/>
  <c r="O41" i="26"/>
  <c r="O73" i="26"/>
  <c r="O105" i="26"/>
  <c r="O137" i="26"/>
  <c r="O169" i="26"/>
  <c r="O201" i="26"/>
  <c r="O233" i="26"/>
  <c r="O265" i="26"/>
  <c r="O297" i="26"/>
  <c r="O329" i="26"/>
  <c r="O361" i="26"/>
  <c r="O393" i="26"/>
  <c r="O425" i="26"/>
  <c r="O457" i="26"/>
  <c r="O489" i="26"/>
  <c r="O521" i="26"/>
  <c r="O553" i="26"/>
  <c r="O585" i="26"/>
  <c r="O617" i="26"/>
  <c r="O649" i="26"/>
  <c r="O681" i="26"/>
  <c r="O713" i="26"/>
  <c r="O745" i="26"/>
  <c r="O777" i="26"/>
  <c r="O809" i="26"/>
  <c r="O841" i="26"/>
  <c r="O873" i="26"/>
  <c r="O905" i="26"/>
  <c r="O937" i="26"/>
  <c r="O969" i="26"/>
  <c r="O1001" i="26"/>
  <c r="O1020" i="26"/>
  <c r="O1028" i="26"/>
  <c r="O1036" i="26"/>
  <c r="O1044" i="26"/>
  <c r="O1052" i="26"/>
  <c r="O1060" i="26"/>
  <c r="O1068" i="26"/>
  <c r="O1076" i="26"/>
  <c r="O1084" i="26"/>
  <c r="O1092" i="26"/>
  <c r="O1100" i="26"/>
  <c r="O1108" i="26"/>
  <c r="O1116" i="26"/>
  <c r="O1124" i="26"/>
  <c r="O1132" i="26"/>
  <c r="O1140" i="26"/>
  <c r="O1148" i="26"/>
  <c r="O1156" i="26"/>
  <c r="O1164" i="26"/>
  <c r="O1172" i="26"/>
  <c r="O1180" i="26"/>
  <c r="O1188" i="26"/>
  <c r="O1196" i="26"/>
  <c r="O1204" i="26"/>
  <c r="O1212" i="26"/>
  <c r="O1220" i="26"/>
  <c r="O1228" i="26"/>
  <c r="O1236" i="26"/>
  <c r="O1244" i="26"/>
  <c r="O1252" i="26"/>
  <c r="O1260" i="26"/>
  <c r="O1268" i="26"/>
  <c r="O1276" i="26"/>
  <c r="O1284" i="26"/>
  <c r="O1292" i="26"/>
  <c r="O1300" i="26"/>
  <c r="O1308" i="26"/>
  <c r="O1316" i="26"/>
  <c r="O1324" i="26"/>
  <c r="O1332" i="26"/>
  <c r="O1340" i="26"/>
  <c r="O1348" i="26"/>
  <c r="O1356" i="26"/>
  <c r="O1364" i="26"/>
  <c r="O1372" i="26"/>
  <c r="O1380" i="26"/>
  <c r="O1388" i="26"/>
  <c r="O1396" i="26"/>
  <c r="O1404" i="26"/>
  <c r="O1412" i="26"/>
  <c r="O1420" i="26"/>
  <c r="O1428" i="26"/>
  <c r="O1436" i="26"/>
  <c r="O1444" i="26"/>
  <c r="O1452" i="26"/>
  <c r="O1460" i="26"/>
  <c r="O1468" i="26"/>
  <c r="O1476" i="26"/>
  <c r="O1484" i="26"/>
  <c r="O1492" i="26"/>
  <c r="O1500" i="26"/>
  <c r="O1508" i="26"/>
  <c r="O1516" i="26"/>
  <c r="O1524" i="26"/>
  <c r="O1532" i="26"/>
  <c r="O1540" i="26"/>
  <c r="O1548" i="26"/>
  <c r="O1556" i="26"/>
  <c r="O1564" i="26"/>
  <c r="O1572" i="26"/>
  <c r="O1580" i="26"/>
  <c r="O1588" i="26"/>
  <c r="O1596" i="26"/>
  <c r="O1604" i="26"/>
  <c r="O1612" i="26"/>
  <c r="O1620" i="26"/>
  <c r="O1628" i="26"/>
  <c r="O1636" i="26"/>
  <c r="O1644" i="26"/>
  <c r="O1652" i="26"/>
  <c r="O1660" i="26"/>
  <c r="O1668" i="26"/>
  <c r="O1676" i="26"/>
  <c r="O1684" i="26"/>
  <c r="O1692" i="26"/>
  <c r="O1700" i="26"/>
  <c r="O1708" i="26"/>
  <c r="O1716" i="26"/>
  <c r="O10" i="26"/>
  <c r="O42" i="26"/>
  <c r="O74" i="26"/>
  <c r="O106" i="26"/>
  <c r="O138" i="26"/>
  <c r="O170" i="26"/>
  <c r="O202" i="26"/>
  <c r="O234" i="26"/>
  <c r="O266" i="26"/>
  <c r="O298" i="26"/>
  <c r="O330" i="26"/>
  <c r="O362" i="26"/>
  <c r="O394" i="26"/>
  <c r="O426" i="26"/>
  <c r="O458" i="26"/>
  <c r="O490" i="26"/>
  <c r="O522" i="26"/>
  <c r="O554" i="26"/>
  <c r="O586" i="26"/>
  <c r="O618" i="26"/>
  <c r="O650" i="26"/>
  <c r="O682" i="26"/>
  <c r="O714" i="26"/>
  <c r="O746" i="26"/>
  <c r="O778" i="26"/>
  <c r="O810" i="26"/>
  <c r="O842" i="26"/>
  <c r="O874" i="26"/>
  <c r="O906" i="26"/>
  <c r="O938" i="26"/>
  <c r="O970" i="26"/>
  <c r="O1002" i="26"/>
  <c r="O1021" i="26"/>
  <c r="O1029" i="26"/>
  <c r="O1037" i="26"/>
  <c r="O1045" i="26"/>
  <c r="O1053" i="26"/>
  <c r="O1061" i="26"/>
  <c r="O1069" i="26"/>
  <c r="O1077" i="26"/>
  <c r="O1085" i="26"/>
  <c r="O1093" i="26"/>
  <c r="O1101" i="26"/>
  <c r="O1109" i="26"/>
  <c r="O1117" i="26"/>
  <c r="O1125" i="26"/>
  <c r="O1133" i="26"/>
  <c r="O1141" i="26"/>
  <c r="O1149" i="26"/>
  <c r="O1157" i="26"/>
  <c r="O1165" i="26"/>
  <c r="O1173" i="26"/>
  <c r="O1181" i="26"/>
  <c r="O1189" i="26"/>
  <c r="O1197" i="26"/>
  <c r="O1205" i="26"/>
  <c r="O1213" i="26"/>
  <c r="O1221" i="26"/>
  <c r="O1229" i="26"/>
  <c r="O1237" i="26"/>
  <c r="O1245" i="26"/>
  <c r="O1253" i="26"/>
  <c r="O1261" i="26"/>
  <c r="O1269" i="26"/>
  <c r="O1277" i="26"/>
  <c r="O1285" i="26"/>
  <c r="O1293" i="26"/>
  <c r="O1301" i="26"/>
  <c r="O1309" i="26"/>
  <c r="O1317" i="26"/>
  <c r="O1325" i="26"/>
  <c r="O1333" i="26"/>
  <c r="O1341" i="26"/>
  <c r="O1349" i="26"/>
  <c r="O1357" i="26"/>
  <c r="O1365" i="26"/>
  <c r="O1373" i="26"/>
  <c r="O1381" i="26"/>
  <c r="O1389" i="26"/>
  <c r="O1397" i="26"/>
  <c r="O1405" i="26"/>
  <c r="O1413" i="26"/>
  <c r="O1421" i="26"/>
  <c r="O1429" i="26"/>
  <c r="O1437" i="26"/>
  <c r="O1445" i="26"/>
  <c r="O1453" i="26"/>
  <c r="O1461" i="26"/>
  <c r="O1469" i="26"/>
  <c r="O1477" i="26"/>
  <c r="O1485" i="26"/>
  <c r="O1493" i="26"/>
  <c r="O1501" i="26"/>
  <c r="O1509" i="26"/>
  <c r="O1517" i="26"/>
  <c r="O1525" i="26"/>
  <c r="O1533" i="26"/>
  <c r="O1541" i="26"/>
  <c r="O1549" i="26"/>
  <c r="O1557" i="26"/>
  <c r="O1565" i="26"/>
  <c r="O1573" i="26"/>
  <c r="O1581" i="26"/>
  <c r="O1589" i="26"/>
  <c r="O1597" i="26"/>
  <c r="O1605" i="26"/>
  <c r="O1613" i="26"/>
  <c r="O1621" i="26"/>
  <c r="O1629" i="26"/>
  <c r="O1637" i="26"/>
  <c r="O1645" i="26"/>
  <c r="O1653" i="26"/>
  <c r="O1661" i="26"/>
  <c r="O1669" i="26"/>
  <c r="O1677" i="26"/>
  <c r="O1685" i="26"/>
  <c r="O1693" i="26"/>
  <c r="O1701" i="26"/>
  <c r="O1709" i="26"/>
  <c r="O1717" i="26"/>
  <c r="O1725" i="26"/>
  <c r="O1733" i="26"/>
  <c r="O1741" i="26"/>
  <c r="O1749" i="26"/>
  <c r="O1757" i="26"/>
  <c r="O1765" i="26"/>
  <c r="O1773" i="26"/>
  <c r="O17" i="26"/>
  <c r="O49" i="26"/>
  <c r="O81" i="26"/>
  <c r="O113" i="26"/>
  <c r="O145" i="26"/>
  <c r="O177" i="26"/>
  <c r="O209" i="26"/>
  <c r="O241" i="26"/>
  <c r="O273" i="26"/>
  <c r="O305" i="26"/>
  <c r="O337" i="26"/>
  <c r="O369" i="26"/>
  <c r="O401" i="26"/>
  <c r="O433" i="26"/>
  <c r="O465" i="26"/>
  <c r="O497" i="26"/>
  <c r="O529" i="26"/>
  <c r="O561" i="26"/>
  <c r="O593" i="26"/>
  <c r="O625" i="26"/>
  <c r="O657" i="26"/>
  <c r="O689" i="26"/>
  <c r="O721" i="26"/>
  <c r="O753" i="26"/>
  <c r="O785" i="26"/>
  <c r="O817" i="26"/>
  <c r="O849" i="26"/>
  <c r="O881" i="26"/>
  <c r="O913" i="26"/>
  <c r="O945" i="26"/>
  <c r="O977" i="26"/>
  <c r="O1009" i="26"/>
  <c r="O1022" i="26"/>
  <c r="O1030" i="26"/>
  <c r="O1038" i="26"/>
  <c r="O1046" i="26"/>
  <c r="O1054" i="26"/>
  <c r="O1062" i="26"/>
  <c r="O1070" i="26"/>
  <c r="O1078" i="26"/>
  <c r="O1086" i="26"/>
  <c r="O1094" i="26"/>
  <c r="O1102" i="26"/>
  <c r="O1110" i="26"/>
  <c r="O1118" i="26"/>
  <c r="O1126" i="26"/>
  <c r="O1134" i="26"/>
  <c r="O1142" i="26"/>
  <c r="O1150" i="26"/>
  <c r="O1158" i="26"/>
  <c r="O1166" i="26"/>
  <c r="O1174" i="26"/>
  <c r="O1182" i="26"/>
  <c r="O1190" i="26"/>
  <c r="O1198" i="26"/>
  <c r="O1206" i="26"/>
  <c r="O1214" i="26"/>
  <c r="O1222" i="26"/>
  <c r="O1230" i="26"/>
  <c r="O1238" i="26"/>
  <c r="O1246" i="26"/>
  <c r="O1254" i="26"/>
  <c r="O1262" i="26"/>
  <c r="O1270" i="26"/>
  <c r="O1278" i="26"/>
  <c r="O1286" i="26"/>
  <c r="O1294" i="26"/>
  <c r="O1302" i="26"/>
  <c r="O1310" i="26"/>
  <c r="O1318" i="26"/>
  <c r="O1326" i="26"/>
  <c r="O1334" i="26"/>
  <c r="O1342" i="26"/>
  <c r="O1350" i="26"/>
  <c r="O1358" i="26"/>
  <c r="O1366" i="26"/>
  <c r="O1374" i="26"/>
  <c r="O1382" i="26"/>
  <c r="O1390" i="26"/>
  <c r="O1398" i="26"/>
  <c r="O1406" i="26"/>
  <c r="O1414" i="26"/>
  <c r="O1422" i="26"/>
  <c r="O1430" i="26"/>
  <c r="O1438" i="26"/>
  <c r="O1446" i="26"/>
  <c r="O1454" i="26"/>
  <c r="O1462" i="26"/>
  <c r="O1470" i="26"/>
  <c r="O1478" i="26"/>
  <c r="O1486" i="26"/>
  <c r="O1494" i="26"/>
  <c r="O26" i="26"/>
  <c r="O58" i="26"/>
  <c r="O90" i="26"/>
  <c r="O122" i="26"/>
  <c r="O154" i="26"/>
  <c r="O186" i="26"/>
  <c r="O218" i="26"/>
  <c r="O250" i="26"/>
  <c r="O282" i="26"/>
  <c r="O314" i="26"/>
  <c r="O346" i="26"/>
  <c r="O378" i="26"/>
  <c r="O410" i="26"/>
  <c r="O442" i="26"/>
  <c r="O474" i="26"/>
  <c r="O506" i="26"/>
  <c r="O538" i="26"/>
  <c r="O570" i="26"/>
  <c r="O602" i="26"/>
  <c r="O634" i="26"/>
  <c r="O666" i="26"/>
  <c r="O698" i="26"/>
  <c r="O730" i="26"/>
  <c r="O762" i="26"/>
  <c r="O794" i="26"/>
  <c r="O826" i="26"/>
  <c r="O858" i="26"/>
  <c r="O890" i="26"/>
  <c r="O922" i="26"/>
  <c r="O954" i="26"/>
  <c r="O986" i="26"/>
  <c r="O1017" i="26"/>
  <c r="O1025" i="26"/>
  <c r="O1033" i="26"/>
  <c r="O1041" i="26"/>
  <c r="O1049" i="26"/>
  <c r="O1057" i="26"/>
  <c r="O1065" i="26"/>
  <c r="O1073" i="26"/>
  <c r="O1081" i="26"/>
  <c r="O1089" i="26"/>
  <c r="O1097" i="26"/>
  <c r="O1105" i="26"/>
  <c r="O1113" i="26"/>
  <c r="O1121" i="26"/>
  <c r="O1129" i="26"/>
  <c r="O1137" i="26"/>
  <c r="O1145" i="26"/>
  <c r="O1153" i="26"/>
  <c r="O1161" i="26"/>
  <c r="O1169" i="26"/>
  <c r="O1177" i="26"/>
  <c r="O1185" i="26"/>
  <c r="O1193" i="26"/>
  <c r="O1201" i="26"/>
  <c r="O1209" i="26"/>
  <c r="O1217" i="26"/>
  <c r="O1225" i="26"/>
  <c r="O1233" i="26"/>
  <c r="O1241" i="26"/>
  <c r="O1249" i="26"/>
  <c r="O1257" i="26"/>
  <c r="O1265" i="26"/>
  <c r="O1273" i="26"/>
  <c r="O1281" i="26"/>
  <c r="O1289" i="26"/>
  <c r="O1297" i="26"/>
  <c r="O1305" i="26"/>
  <c r="O1313" i="26"/>
  <c r="O1321" i="26"/>
  <c r="O1329" i="26"/>
  <c r="O1337" i="26"/>
  <c r="O1345" i="26"/>
  <c r="O1353" i="26"/>
  <c r="O1361" i="26"/>
  <c r="O1369" i="26"/>
  <c r="O1377" i="26"/>
  <c r="O1385" i="26"/>
  <c r="O1393" i="26"/>
  <c r="O1401" i="26"/>
  <c r="O1409" i="26"/>
  <c r="O1417" i="26"/>
  <c r="O1425" i="26"/>
  <c r="O1433" i="26"/>
  <c r="O1441" i="26"/>
  <c r="O1449" i="26"/>
  <c r="O1457" i="26"/>
  <c r="O1465" i="26"/>
  <c r="O1473" i="26"/>
  <c r="O1481" i="26"/>
  <c r="O1489" i="26"/>
  <c r="O1497" i="26"/>
  <c r="O1505" i="26"/>
  <c r="O1513" i="26"/>
  <c r="O1521" i="26"/>
  <c r="O1529" i="26"/>
  <c r="O1537" i="26"/>
  <c r="O1545" i="26"/>
  <c r="O1553" i="26"/>
  <c r="O1561" i="26"/>
  <c r="O1569" i="26"/>
  <c r="O1577" i="26"/>
  <c r="O1585" i="26"/>
  <c r="O1593" i="26"/>
  <c r="O1601" i="26"/>
  <c r="O1609" i="26"/>
  <c r="O1617" i="26"/>
  <c r="O1625" i="26"/>
  <c r="O1633" i="26"/>
  <c r="O1641" i="26"/>
  <c r="O1649" i="26"/>
  <c r="O1657" i="26"/>
  <c r="O1665" i="26"/>
  <c r="O1673" i="26"/>
  <c r="O1681" i="26"/>
  <c r="O1689" i="26"/>
  <c r="O1697" i="26"/>
  <c r="O1705" i="26"/>
  <c r="O1713" i="26"/>
  <c r="O1721" i="26"/>
  <c r="O1729" i="26"/>
  <c r="O1737" i="26"/>
  <c r="O1745" i="26"/>
  <c r="O1753" i="26"/>
  <c r="O1761" i="26"/>
  <c r="O1769" i="26"/>
  <c r="O1777" i="26"/>
  <c r="O18" i="26"/>
  <c r="O82" i="26"/>
  <c r="O146" i="26"/>
  <c r="O210" i="26"/>
  <c r="O274" i="26"/>
  <c r="O338" i="26"/>
  <c r="O402" i="26"/>
  <c r="O466" i="26"/>
  <c r="O530" i="26"/>
  <c r="O594" i="26"/>
  <c r="O658" i="26"/>
  <c r="O722" i="26"/>
  <c r="O786" i="26"/>
  <c r="O850" i="26"/>
  <c r="O914" i="26"/>
  <c r="O978" i="26"/>
  <c r="O1023" i="26"/>
  <c r="O1039" i="26"/>
  <c r="O1055" i="26"/>
  <c r="O1071" i="26"/>
  <c r="O1087" i="26"/>
  <c r="O1103" i="26"/>
  <c r="O1119" i="26"/>
  <c r="O1135" i="26"/>
  <c r="O1151" i="26"/>
  <c r="O1167" i="26"/>
  <c r="O1183" i="26"/>
  <c r="O1199" i="26"/>
  <c r="O1215" i="26"/>
  <c r="O1231" i="26"/>
  <c r="O1247" i="26"/>
  <c r="O1263" i="26"/>
  <c r="O1279" i="26"/>
  <c r="O1295" i="26"/>
  <c r="O1311" i="26"/>
  <c r="O1327" i="26"/>
  <c r="O1343" i="26"/>
  <c r="O1359" i="26"/>
  <c r="O1375" i="26"/>
  <c r="O1391" i="26"/>
  <c r="O1407" i="26"/>
  <c r="O1423" i="26"/>
  <c r="O1439" i="26"/>
  <c r="O1455" i="26"/>
  <c r="O1471" i="26"/>
  <c r="O1487" i="26"/>
  <c r="O1502" i="26"/>
  <c r="O1514" i="26"/>
  <c r="O1527" i="26"/>
  <c r="O1539" i="26"/>
  <c r="O1552" i="26"/>
  <c r="O1566" i="26"/>
  <c r="O1578" i="26"/>
  <c r="O1591" i="26"/>
  <c r="O1603" i="26"/>
  <c r="O1616" i="26"/>
  <c r="O1630" i="26"/>
  <c r="O1642" i="26"/>
  <c r="O1655" i="26"/>
  <c r="O1667" i="26"/>
  <c r="O1680" i="26"/>
  <c r="O1694" i="26"/>
  <c r="O1706" i="26"/>
  <c r="O1719" i="26"/>
  <c r="O1730" i="26"/>
  <c r="O1740" i="26"/>
  <c r="O1751" i="26"/>
  <c r="O1762" i="26"/>
  <c r="O1772" i="26"/>
  <c r="O1782" i="26"/>
  <c r="O1790" i="26"/>
  <c r="O1798" i="26"/>
  <c r="O1806" i="26"/>
  <c r="O1814" i="26"/>
  <c r="O1822" i="26"/>
  <c r="O1830" i="26"/>
  <c r="O1838" i="26"/>
  <c r="O1846" i="26"/>
  <c r="O1854" i="26"/>
  <c r="O1862" i="26"/>
  <c r="O1870" i="26"/>
  <c r="O1878" i="26"/>
  <c r="O1886" i="26"/>
  <c r="O1894" i="26"/>
  <c r="O1902" i="26"/>
  <c r="O1910" i="26"/>
  <c r="O1918" i="26"/>
  <c r="O1926" i="26"/>
  <c r="O1934" i="26"/>
  <c r="O1942" i="26"/>
  <c r="O1950" i="26"/>
  <c r="O1958" i="26"/>
  <c r="O1966" i="26"/>
  <c r="O1974" i="26"/>
  <c r="O1982" i="26"/>
  <c r="O1990" i="26"/>
  <c r="O1998" i="26"/>
  <c r="O2006" i="26"/>
  <c r="O2014" i="26"/>
  <c r="O2022" i="26"/>
  <c r="O2030" i="26"/>
  <c r="O2038" i="26"/>
  <c r="O2046" i="26"/>
  <c r="O2054" i="26"/>
  <c r="O2062" i="26"/>
  <c r="O2070" i="26"/>
  <c r="O2078" i="26"/>
  <c r="O2086" i="26"/>
  <c r="O2094" i="26"/>
  <c r="O2102" i="26"/>
  <c r="O2110" i="26"/>
  <c r="O2118" i="26"/>
  <c r="O2126" i="26"/>
  <c r="O2134" i="26"/>
  <c r="O2142" i="26"/>
  <c r="O2150" i="26"/>
  <c r="O2158" i="26"/>
  <c r="O2166" i="26"/>
  <c r="O2174" i="26"/>
  <c r="O2182" i="26"/>
  <c r="O2190" i="26"/>
  <c r="O2198" i="26"/>
  <c r="O2206" i="26"/>
  <c r="O2214" i="26"/>
  <c r="O2222" i="26"/>
  <c r="O2230" i="26"/>
  <c r="O2238" i="26"/>
  <c r="O2246" i="26"/>
  <c r="O2254" i="26"/>
  <c r="O2262" i="26"/>
  <c r="O2270" i="26"/>
  <c r="O2278" i="26"/>
  <c r="O2286" i="26"/>
  <c r="O2294" i="26"/>
  <c r="O2302" i="26"/>
  <c r="O2310" i="26"/>
  <c r="O2318" i="26"/>
  <c r="O2326" i="26"/>
  <c r="O2334" i="26"/>
  <c r="O2342" i="26"/>
  <c r="O2350" i="26"/>
  <c r="O2358" i="26"/>
  <c r="O2366" i="26"/>
  <c r="O2374" i="26"/>
  <c r="O2382" i="26"/>
  <c r="O2390" i="26"/>
  <c r="O2398" i="26"/>
  <c r="O2406" i="26"/>
  <c r="O2414" i="26"/>
  <c r="O2422" i="26"/>
  <c r="O2430" i="26"/>
  <c r="O2438" i="26"/>
  <c r="O2446" i="26"/>
  <c r="O2454" i="26"/>
  <c r="O2462" i="26"/>
  <c r="O2470" i="26"/>
  <c r="O2478" i="26"/>
  <c r="O2486" i="26"/>
  <c r="O2494" i="26"/>
  <c r="O2502" i="26"/>
  <c r="O2510" i="26"/>
  <c r="O2518" i="26"/>
  <c r="O2526" i="26"/>
  <c r="O2534" i="26"/>
  <c r="O2542" i="26"/>
  <c r="O2550" i="26"/>
  <c r="O2558" i="26"/>
  <c r="O2566" i="26"/>
  <c r="O2574" i="26"/>
  <c r="O2582" i="26"/>
  <c r="O2590" i="26"/>
  <c r="O2598" i="26"/>
  <c r="O2606" i="26"/>
  <c r="O2614" i="26"/>
  <c r="O2622" i="26"/>
  <c r="O2630" i="26"/>
  <c r="O2638" i="26"/>
  <c r="O2646" i="26"/>
  <c r="O2654" i="26"/>
  <c r="O2662" i="26"/>
  <c r="O2670" i="26"/>
  <c r="O2678" i="26"/>
  <c r="O2686" i="26"/>
  <c r="O2694" i="26"/>
  <c r="O2702" i="26"/>
  <c r="O25" i="26"/>
  <c r="O89" i="26"/>
  <c r="O153" i="26"/>
  <c r="O217" i="26"/>
  <c r="O281" i="26"/>
  <c r="O345" i="26"/>
  <c r="O409" i="26"/>
  <c r="O473" i="26"/>
  <c r="O537" i="26"/>
  <c r="O601" i="26"/>
  <c r="O665" i="26"/>
  <c r="O729" i="26"/>
  <c r="O793" i="26"/>
  <c r="O857" i="26"/>
  <c r="O921" i="26"/>
  <c r="O985" i="26"/>
  <c r="O1024" i="26"/>
  <c r="O1040" i="26"/>
  <c r="O1056" i="26"/>
  <c r="O1072" i="26"/>
  <c r="O1088" i="26"/>
  <c r="O1104" i="26"/>
  <c r="O1120" i="26"/>
  <c r="O1136" i="26"/>
  <c r="O1152" i="26"/>
  <c r="O1168" i="26"/>
  <c r="O1184" i="26"/>
  <c r="O1200" i="26"/>
  <c r="O1216" i="26"/>
  <c r="O1232" i="26"/>
  <c r="O1248" i="26"/>
  <c r="O1264" i="26"/>
  <c r="O1280" i="26"/>
  <c r="O1296" i="26"/>
  <c r="O1312" i="26"/>
  <c r="O1328" i="26"/>
  <c r="O1344" i="26"/>
  <c r="O1360" i="26"/>
  <c r="O1376" i="26"/>
  <c r="O1392" i="26"/>
  <c r="O1408" i="26"/>
  <c r="O1424" i="26"/>
  <c r="O1440" i="26"/>
  <c r="O1456" i="26"/>
  <c r="O1472" i="26"/>
  <c r="O1488" i="26"/>
  <c r="O1503" i="26"/>
  <c r="O1515" i="26"/>
  <c r="O1528" i="26"/>
  <c r="O1542" i="26"/>
  <c r="O1554" i="26"/>
  <c r="O1567" i="26"/>
  <c r="O1579" i="26"/>
  <c r="O1592" i="26"/>
  <c r="O1606" i="26"/>
  <c r="O1618" i="26"/>
  <c r="O1631" i="26"/>
  <c r="O1643" i="26"/>
  <c r="O1656" i="26"/>
  <c r="O1670" i="26"/>
  <c r="O1682" i="26"/>
  <c r="O1695" i="26"/>
  <c r="O1707" i="26"/>
  <c r="O1720" i="26"/>
  <c r="O1731" i="26"/>
  <c r="O1742" i="26"/>
  <c r="O1752" i="26"/>
  <c r="O1763" i="26"/>
  <c r="O1774" i="26"/>
  <c r="O1783" i="26"/>
  <c r="O1791" i="26"/>
  <c r="O1799" i="26"/>
  <c r="O1807" i="26"/>
  <c r="O1815" i="26"/>
  <c r="O1823" i="26"/>
  <c r="O1831" i="26"/>
  <c r="O1839" i="26"/>
  <c r="O1847" i="26"/>
  <c r="O1855" i="26"/>
  <c r="O1863" i="26"/>
  <c r="O1871" i="26"/>
  <c r="O1879" i="26"/>
  <c r="O1887" i="26"/>
  <c r="O1895" i="26"/>
  <c r="O1903" i="26"/>
  <c r="O1911" i="26"/>
  <c r="O1919" i="26"/>
  <c r="O1927" i="26"/>
  <c r="O1935" i="26"/>
  <c r="O1943" i="26"/>
  <c r="O1951" i="26"/>
  <c r="O1959" i="26"/>
  <c r="O1967" i="26"/>
  <c r="O1975" i="26"/>
  <c r="O1983" i="26"/>
  <c r="O1991" i="26"/>
  <c r="O1999" i="26"/>
  <c r="O2007" i="26"/>
  <c r="O2015" i="26"/>
  <c r="O2023" i="26"/>
  <c r="O2031" i="26"/>
  <c r="O2039" i="26"/>
  <c r="O2047" i="26"/>
  <c r="O2055" i="26"/>
  <c r="O2063" i="26"/>
  <c r="O2071" i="26"/>
  <c r="O2079" i="26"/>
  <c r="O2087" i="26"/>
  <c r="O2095" i="26"/>
  <c r="O2103" i="26"/>
  <c r="O2111" i="26"/>
  <c r="O2119" i="26"/>
  <c r="O2127" i="26"/>
  <c r="O2135" i="26"/>
  <c r="O2143" i="26"/>
  <c r="O2151" i="26"/>
  <c r="O2159" i="26"/>
  <c r="O2167" i="26"/>
  <c r="O2175" i="26"/>
  <c r="O2183" i="26"/>
  <c r="O2191" i="26"/>
  <c r="O2199" i="26"/>
  <c r="O2207" i="26"/>
  <c r="O2215" i="26"/>
  <c r="O2223" i="26"/>
  <c r="O2231" i="26"/>
  <c r="O2239" i="26"/>
  <c r="O34" i="26"/>
  <c r="O98" i="26"/>
  <c r="O162" i="26"/>
  <c r="O226" i="26"/>
  <c r="O290" i="26"/>
  <c r="O354" i="26"/>
  <c r="O418" i="26"/>
  <c r="O482" i="26"/>
  <c r="O546" i="26"/>
  <c r="O610" i="26"/>
  <c r="O674" i="26"/>
  <c r="O738" i="26"/>
  <c r="O802" i="26"/>
  <c r="O866" i="26"/>
  <c r="O930" i="26"/>
  <c r="O994" i="26"/>
  <c r="O1027" i="26"/>
  <c r="O1043" i="26"/>
  <c r="O1059" i="26"/>
  <c r="O1075" i="26"/>
  <c r="O1091" i="26"/>
  <c r="O1107" i="26"/>
  <c r="O1123" i="26"/>
  <c r="O1139" i="26"/>
  <c r="O1155" i="26"/>
  <c r="O1171" i="26"/>
  <c r="O1187" i="26"/>
  <c r="O1203" i="26"/>
  <c r="O1219" i="26"/>
  <c r="O1235" i="26"/>
  <c r="O1251" i="26"/>
  <c r="O1267" i="26"/>
  <c r="O1283" i="26"/>
  <c r="O1299" i="26"/>
  <c r="O1315" i="26"/>
  <c r="O1331" i="26"/>
  <c r="O1347" i="26"/>
  <c r="O1363" i="26"/>
  <c r="O1379" i="26"/>
  <c r="O1395" i="26"/>
  <c r="O1411" i="26"/>
  <c r="O1427" i="26"/>
  <c r="O1443" i="26"/>
  <c r="O1459" i="26"/>
  <c r="O1475" i="26"/>
  <c r="O1491" i="26"/>
  <c r="O1506" i="26"/>
  <c r="O1519" i="26"/>
  <c r="O1531" i="26"/>
  <c r="O1544" i="26"/>
  <c r="O1558" i="26"/>
  <c r="O1570" i="26"/>
  <c r="O1583" i="26"/>
  <c r="O1595" i="26"/>
  <c r="O1608" i="26"/>
  <c r="O1622" i="26"/>
  <c r="O1634" i="26"/>
  <c r="O1647" i="26"/>
  <c r="O1659" i="26"/>
  <c r="O1672" i="26"/>
  <c r="O1686" i="26"/>
  <c r="O1698" i="26"/>
  <c r="O1711" i="26"/>
  <c r="O1723" i="26"/>
  <c r="O1734" i="26"/>
  <c r="O1744" i="26"/>
  <c r="O1755" i="26"/>
  <c r="O1766" i="26"/>
  <c r="O1776" i="26"/>
  <c r="O1785" i="26"/>
  <c r="O1793" i="26"/>
  <c r="O1801" i="26"/>
  <c r="O1809" i="26"/>
  <c r="O1817" i="26"/>
  <c r="O1825" i="26"/>
  <c r="O1833" i="26"/>
  <c r="O1841" i="26"/>
  <c r="O1849" i="26"/>
  <c r="O1857" i="26"/>
  <c r="O1865" i="26"/>
  <c r="O1873" i="26"/>
  <c r="O1881" i="26"/>
  <c r="O1889" i="26"/>
  <c r="O1897" i="26"/>
  <c r="O1905" i="26"/>
  <c r="O1913" i="26"/>
  <c r="O1921" i="26"/>
  <c r="O1929" i="26"/>
  <c r="O1937" i="26"/>
  <c r="O1945" i="26"/>
  <c r="O1953" i="26"/>
  <c r="O1961" i="26"/>
  <c r="O1969" i="26"/>
  <c r="O1977" i="26"/>
  <c r="O1985" i="26"/>
  <c r="O1993" i="26"/>
  <c r="O2001" i="26"/>
  <c r="O2009" i="26"/>
  <c r="O2017" i="26"/>
  <c r="O2025" i="26"/>
  <c r="O2033" i="26"/>
  <c r="O2041" i="26"/>
  <c r="O2049" i="26"/>
  <c r="O2057" i="26"/>
  <c r="O2065" i="26"/>
  <c r="O2073" i="26"/>
  <c r="O2081" i="26"/>
  <c r="O2089" i="26"/>
  <c r="O2097" i="26"/>
  <c r="O2105" i="26"/>
  <c r="O2113" i="26"/>
  <c r="O2121" i="26"/>
  <c r="O2129" i="26"/>
  <c r="O2137" i="26"/>
  <c r="O2145" i="26"/>
  <c r="O2153" i="26"/>
  <c r="O2161" i="26"/>
  <c r="O2169" i="26"/>
  <c r="O2177" i="26"/>
  <c r="O2185" i="26"/>
  <c r="O2193" i="26"/>
  <c r="O2201" i="26"/>
  <c r="O2209" i="26"/>
  <c r="O2217" i="26"/>
  <c r="O2225" i="26"/>
  <c r="O2233" i="26"/>
  <c r="O2241" i="26"/>
  <c r="O2249" i="26"/>
  <c r="O2257" i="26"/>
  <c r="O2265" i="26"/>
  <c r="O2273" i="26"/>
  <c r="O2281" i="26"/>
  <c r="O2289" i="26"/>
  <c r="O2297" i="26"/>
  <c r="O2305" i="26"/>
  <c r="O2313" i="26"/>
  <c r="O2321" i="26"/>
  <c r="O2329" i="26"/>
  <c r="O2337" i="26"/>
  <c r="O2345" i="26"/>
  <c r="O2353" i="26"/>
  <c r="O2361" i="26"/>
  <c r="O2369" i="26"/>
  <c r="O2377" i="26"/>
  <c r="O2385" i="26"/>
  <c r="O2393" i="26"/>
  <c r="O2401" i="26"/>
  <c r="O2409" i="26"/>
  <c r="O2417" i="26"/>
  <c r="O2425" i="26"/>
  <c r="O2433" i="26"/>
  <c r="O2441" i="26"/>
  <c r="O2449" i="26"/>
  <c r="O2457" i="26"/>
  <c r="O2465" i="26"/>
  <c r="O2473" i="26"/>
  <c r="O2481" i="26"/>
  <c r="O2489" i="26"/>
  <c r="O2497" i="26"/>
  <c r="O2505" i="26"/>
  <c r="O2513" i="26"/>
  <c r="O2521" i="26"/>
  <c r="O2529" i="26"/>
  <c r="O2537" i="26"/>
  <c r="O2545" i="26"/>
  <c r="O2553" i="26"/>
  <c r="O2561" i="26"/>
  <c r="O2569" i="26"/>
  <c r="O2577" i="26"/>
  <c r="O2585" i="26"/>
  <c r="O2593" i="26"/>
  <c r="O2601" i="26"/>
  <c r="O2609" i="26"/>
  <c r="O2617" i="26"/>
  <c r="O2625" i="26"/>
  <c r="O2633" i="26"/>
  <c r="O2641" i="26"/>
  <c r="O2649" i="26"/>
  <c r="O2657" i="26"/>
  <c r="O2665" i="26"/>
  <c r="O2673" i="26"/>
  <c r="O2681" i="26"/>
  <c r="O2689" i="26"/>
  <c r="O2697" i="26"/>
  <c r="O50" i="26"/>
  <c r="O114" i="26"/>
  <c r="O178" i="26"/>
  <c r="O242" i="26"/>
  <c r="O306" i="26"/>
  <c r="O370" i="26"/>
  <c r="O434" i="26"/>
  <c r="O498" i="26"/>
  <c r="O562" i="26"/>
  <c r="O626" i="26"/>
  <c r="O690" i="26"/>
  <c r="O754" i="26"/>
  <c r="O818" i="26"/>
  <c r="O882" i="26"/>
  <c r="O946" i="26"/>
  <c r="O1010" i="26"/>
  <c r="O1031" i="26"/>
  <c r="O1047" i="26"/>
  <c r="O1063" i="26"/>
  <c r="O1079" i="26"/>
  <c r="O1095" i="26"/>
  <c r="O1111" i="26"/>
  <c r="O1127" i="26"/>
  <c r="O1143" i="26"/>
  <c r="O1159" i="26"/>
  <c r="O1175" i="26"/>
  <c r="O1191" i="26"/>
  <c r="O1207" i="26"/>
  <c r="O1223" i="26"/>
  <c r="O1239" i="26"/>
  <c r="O1255" i="26"/>
  <c r="O1271" i="26"/>
  <c r="O1287" i="26"/>
  <c r="O1303" i="26"/>
  <c r="O1319" i="26"/>
  <c r="O1335" i="26"/>
  <c r="O1351" i="26"/>
  <c r="O1367" i="26"/>
  <c r="O1383" i="26"/>
  <c r="O1399" i="26"/>
  <c r="O1415" i="26"/>
  <c r="O1431" i="26"/>
  <c r="O1447" i="26"/>
  <c r="O1463" i="26"/>
  <c r="O1479" i="26"/>
  <c r="O1495" i="26"/>
  <c r="O1507" i="26"/>
  <c r="O1520" i="26"/>
  <c r="O1534" i="26"/>
  <c r="O1546" i="26"/>
  <c r="O1559" i="26"/>
  <c r="O1571" i="26"/>
  <c r="O1584" i="26"/>
  <c r="O1598" i="26"/>
  <c r="O1610" i="26"/>
  <c r="O1623" i="26"/>
  <c r="O1635" i="26"/>
  <c r="O1648" i="26"/>
  <c r="O1662" i="26"/>
  <c r="O1674" i="26"/>
  <c r="O1687" i="26"/>
  <c r="O1699" i="26"/>
  <c r="O1712" i="26"/>
  <c r="O1724" i="26"/>
  <c r="O1735" i="26"/>
  <c r="O1746" i="26"/>
  <c r="O1756" i="26"/>
  <c r="O1767" i="26"/>
  <c r="O1778" i="26"/>
  <c r="O1786" i="26"/>
  <c r="O1794" i="26"/>
  <c r="O1802" i="26"/>
  <c r="O1810" i="26"/>
  <c r="O1818" i="26"/>
  <c r="O1826" i="26"/>
  <c r="O1834" i="26"/>
  <c r="O1842" i="26"/>
  <c r="O1850" i="26"/>
  <c r="O1858" i="26"/>
  <c r="O1866" i="26"/>
  <c r="O1874" i="26"/>
  <c r="O1882" i="26"/>
  <c r="O1890" i="26"/>
  <c r="O1898" i="26"/>
  <c r="O1906" i="26"/>
  <c r="O1914" i="26"/>
  <c r="O1922" i="26"/>
  <c r="O1930" i="26"/>
  <c r="O1938" i="26"/>
  <c r="O1946" i="26"/>
  <c r="O1954" i="26"/>
  <c r="O1962" i="26"/>
  <c r="O1970" i="26"/>
  <c r="O1978" i="26"/>
  <c r="O1986" i="26"/>
  <c r="O1994" i="26"/>
  <c r="O2002" i="26"/>
  <c r="O2010" i="26"/>
  <c r="O2018" i="26"/>
  <c r="O2026" i="26"/>
  <c r="O2034" i="26"/>
  <c r="O2042" i="26"/>
  <c r="O2050" i="26"/>
  <c r="O2058" i="26"/>
  <c r="O2066" i="26"/>
  <c r="O2074" i="26"/>
  <c r="O2082" i="26"/>
  <c r="O2090" i="26"/>
  <c r="O2098" i="26"/>
  <c r="O2106" i="26"/>
  <c r="O2114" i="26"/>
  <c r="O2122" i="26"/>
  <c r="O2130" i="26"/>
  <c r="O2138" i="26"/>
  <c r="O2146" i="26"/>
  <c r="O2154" i="26"/>
  <c r="O2162" i="26"/>
  <c r="O2170" i="26"/>
  <c r="O2178" i="26"/>
  <c r="O2186" i="26"/>
  <c r="O2194" i="26"/>
  <c r="O2202" i="26"/>
  <c r="O2210" i="26"/>
  <c r="O2218" i="26"/>
  <c r="O2226" i="26"/>
  <c r="O2234" i="26"/>
  <c r="O2242" i="26"/>
  <c r="O2250" i="26"/>
  <c r="O2258" i="26"/>
  <c r="O2266" i="26"/>
  <c r="O2274" i="26"/>
  <c r="O2282" i="26"/>
  <c r="O2290" i="26"/>
  <c r="O2298" i="26"/>
  <c r="O2306" i="26"/>
  <c r="O2314" i="26"/>
  <c r="O2322" i="26"/>
  <c r="O2330" i="26"/>
  <c r="O2338" i="26"/>
  <c r="O2346" i="26"/>
  <c r="O2354" i="26"/>
  <c r="O2362" i="26"/>
  <c r="O2370" i="26"/>
  <c r="O2378" i="26"/>
  <c r="O2386" i="26"/>
  <c r="O2394" i="26"/>
  <c r="O2402" i="26"/>
  <c r="O2410" i="26"/>
  <c r="O2418" i="26"/>
  <c r="O2426" i="26"/>
  <c r="O2434" i="26"/>
  <c r="O2442" i="26"/>
  <c r="O2450" i="26"/>
  <c r="O2458" i="26"/>
  <c r="O2466" i="26"/>
  <c r="O2474" i="26"/>
  <c r="O2482" i="26"/>
  <c r="O2490" i="26"/>
  <c r="O2498" i="26"/>
  <c r="O2506" i="26"/>
  <c r="O2514" i="26"/>
  <c r="O2522" i="26"/>
  <c r="O2530" i="26"/>
  <c r="O2538" i="26"/>
  <c r="O2546" i="26"/>
  <c r="O2554" i="26"/>
  <c r="O2562" i="26"/>
  <c r="O2570" i="26"/>
  <c r="O2578" i="26"/>
  <c r="O2586" i="26"/>
  <c r="O2594" i="26"/>
  <c r="O2602" i="26"/>
  <c r="O2610" i="26"/>
  <c r="O2618" i="26"/>
  <c r="O2626" i="26"/>
  <c r="O2634" i="26"/>
  <c r="O2642" i="26"/>
  <c r="O2650" i="26"/>
  <c r="O2658" i="26"/>
  <c r="O2666" i="26"/>
  <c r="O2674" i="26"/>
  <c r="O2682" i="26"/>
  <c r="O2690" i="26"/>
  <c r="O2698" i="26"/>
  <c r="O33" i="26"/>
  <c r="O161" i="26"/>
  <c r="O289" i="26"/>
  <c r="O417" i="26"/>
  <c r="O545" i="26"/>
  <c r="O673" i="26"/>
  <c r="O801" i="26"/>
  <c r="O929" i="26"/>
  <c r="O1026" i="26"/>
  <c r="O1058" i="26"/>
  <c r="O1090" i="26"/>
  <c r="O1122" i="26"/>
  <c r="O1154" i="26"/>
  <c r="O1186" i="26"/>
  <c r="O1218" i="26"/>
  <c r="O1250" i="26"/>
  <c r="O1282" i="26"/>
  <c r="O1314" i="26"/>
  <c r="O1346" i="26"/>
  <c r="O1378" i="26"/>
  <c r="O1410" i="26"/>
  <c r="O1442" i="26"/>
  <c r="O1474" i="26"/>
  <c r="O1504" i="26"/>
  <c r="O1530" i="26"/>
  <c r="O1555" i="26"/>
  <c r="O1582" i="26"/>
  <c r="O1607" i="26"/>
  <c r="O1632" i="26"/>
  <c r="O1658" i="26"/>
  <c r="O1683" i="26"/>
  <c r="O1710" i="26"/>
  <c r="O1732" i="26"/>
  <c r="O1754" i="26"/>
  <c r="O1775" i="26"/>
  <c r="O1792" i="26"/>
  <c r="O1808" i="26"/>
  <c r="O1824" i="26"/>
  <c r="O1840" i="26"/>
  <c r="O1856" i="26"/>
  <c r="O1872" i="26"/>
  <c r="O1888" i="26"/>
  <c r="O1904" i="26"/>
  <c r="O1920" i="26"/>
  <c r="O1936" i="26"/>
  <c r="O1952" i="26"/>
  <c r="O1968" i="26"/>
  <c r="O1984" i="26"/>
  <c r="O2000" i="26"/>
  <c r="O2016" i="26"/>
  <c r="O2032" i="26"/>
  <c r="O2048" i="26"/>
  <c r="O2064" i="26"/>
  <c r="O2080" i="26"/>
  <c r="O2096" i="26"/>
  <c r="O2112" i="26"/>
  <c r="O2128" i="26"/>
  <c r="O2144" i="26"/>
  <c r="O2160" i="26"/>
  <c r="O2176" i="26"/>
  <c r="O2192" i="26"/>
  <c r="O2208" i="26"/>
  <c r="O2224" i="26"/>
  <c r="O2240" i="26"/>
  <c r="O2253" i="26"/>
  <c r="O2267" i="26"/>
  <c r="O2279" i="26"/>
  <c r="O2292" i="26"/>
  <c r="O2304" i="26"/>
  <c r="O2317" i="26"/>
  <c r="O2331" i="26"/>
  <c r="O2343" i="26"/>
  <c r="O2356" i="26"/>
  <c r="O2368" i="26"/>
  <c r="O2381" i="26"/>
  <c r="O2395" i="26"/>
  <c r="O2407" i="26"/>
  <c r="O2420" i="26"/>
  <c r="O2432" i="26"/>
  <c r="O2445" i="26"/>
  <c r="O2459" i="26"/>
  <c r="O2471" i="26"/>
  <c r="O2484" i="26"/>
  <c r="O2496" i="26"/>
  <c r="O2509" i="26"/>
  <c r="O2523" i="26"/>
  <c r="O2535" i="26"/>
  <c r="O2548" i="26"/>
  <c r="O2560" i="26"/>
  <c r="O2573" i="26"/>
  <c r="O2587" i="26"/>
  <c r="O2599" i="26"/>
  <c r="O2612" i="26"/>
  <c r="O2624" i="26"/>
  <c r="O2637" i="26"/>
  <c r="O2651" i="26"/>
  <c r="O2663" i="26"/>
  <c r="O2676" i="26"/>
  <c r="O2688" i="26"/>
  <c r="O2701" i="26"/>
  <c r="O321" i="26"/>
  <c r="O1034" i="26"/>
  <c r="O1130" i="26"/>
  <c r="O1226" i="26"/>
  <c r="O1322" i="26"/>
  <c r="O1418" i="26"/>
  <c r="O1482" i="26"/>
  <c r="O1562" i="26"/>
  <c r="O1614" i="26"/>
  <c r="O1690" i="26"/>
  <c r="O1759" i="26"/>
  <c r="O1796" i="26"/>
  <c r="O1844" i="26"/>
  <c r="O1892" i="26"/>
  <c r="O1940" i="26"/>
  <c r="O1988" i="26"/>
  <c r="O2036" i="26"/>
  <c r="O2084" i="26"/>
  <c r="O2116" i="26"/>
  <c r="O2164" i="26"/>
  <c r="O2212" i="26"/>
  <c r="O2256" i="26"/>
  <c r="O2295" i="26"/>
  <c r="O2320" i="26"/>
  <c r="O2347" i="26"/>
  <c r="O2384" i="26"/>
  <c r="O57" i="26"/>
  <c r="O185" i="26"/>
  <c r="O313" i="26"/>
  <c r="O441" i="26"/>
  <c r="O569" i="26"/>
  <c r="O697" i="26"/>
  <c r="O825" i="26"/>
  <c r="O953" i="26"/>
  <c r="O1032" i="26"/>
  <c r="O1064" i="26"/>
  <c r="O1096" i="26"/>
  <c r="O1128" i="26"/>
  <c r="O1160" i="26"/>
  <c r="O1192" i="26"/>
  <c r="O1224" i="26"/>
  <c r="O1256" i="26"/>
  <c r="O1288" i="26"/>
  <c r="O1320" i="26"/>
  <c r="O1352" i="26"/>
  <c r="O1384" i="26"/>
  <c r="O1416" i="26"/>
  <c r="O1448" i="26"/>
  <c r="O1480" i="26"/>
  <c r="O1510" i="26"/>
  <c r="O1535" i="26"/>
  <c r="O1560" i="26"/>
  <c r="O1586" i="26"/>
  <c r="O1611" i="26"/>
  <c r="O1638" i="26"/>
  <c r="O1663" i="26"/>
  <c r="O1688" i="26"/>
  <c r="O1714" i="26"/>
  <c r="O1736" i="26"/>
  <c r="O1758" i="26"/>
  <c r="O1779" i="26"/>
  <c r="O1795" i="26"/>
  <c r="O1811" i="26"/>
  <c r="O1827" i="26"/>
  <c r="O1843" i="26"/>
  <c r="O1859" i="26"/>
  <c r="O1875" i="26"/>
  <c r="O1891" i="26"/>
  <c r="O1907" i="26"/>
  <c r="O1923" i="26"/>
  <c r="O1939" i="26"/>
  <c r="O1955" i="26"/>
  <c r="O1971" i="26"/>
  <c r="O1987" i="26"/>
  <c r="O2003" i="26"/>
  <c r="O2019" i="26"/>
  <c r="O2035" i="26"/>
  <c r="O2051" i="26"/>
  <c r="O2067" i="26"/>
  <c r="O2083" i="26"/>
  <c r="O2099" i="26"/>
  <c r="O2115" i="26"/>
  <c r="O2131" i="26"/>
  <c r="O2147" i="26"/>
  <c r="O2163" i="26"/>
  <c r="O2179" i="26"/>
  <c r="O2195" i="26"/>
  <c r="O2211" i="26"/>
  <c r="O2227" i="26"/>
  <c r="O2243" i="26"/>
  <c r="O2255" i="26"/>
  <c r="O2268" i="26"/>
  <c r="O2280" i="26"/>
  <c r="O2293" i="26"/>
  <c r="O2307" i="26"/>
  <c r="O2319" i="26"/>
  <c r="O2332" i="26"/>
  <c r="O2344" i="26"/>
  <c r="O2357" i="26"/>
  <c r="O2371" i="26"/>
  <c r="O2383" i="26"/>
  <c r="O2396" i="26"/>
  <c r="O2408" i="26"/>
  <c r="O2421" i="26"/>
  <c r="O2435" i="26"/>
  <c r="O2447" i="26"/>
  <c r="O2460" i="26"/>
  <c r="O2472" i="26"/>
  <c r="O2485" i="26"/>
  <c r="O2499" i="26"/>
  <c r="O2511" i="26"/>
  <c r="O2524" i="26"/>
  <c r="O2536" i="26"/>
  <c r="O2549" i="26"/>
  <c r="O2563" i="26"/>
  <c r="O2575" i="26"/>
  <c r="O2588" i="26"/>
  <c r="O2600" i="26"/>
  <c r="O2613" i="26"/>
  <c r="O2627" i="26"/>
  <c r="O2639" i="26"/>
  <c r="O2652" i="26"/>
  <c r="O2664" i="26"/>
  <c r="O2677" i="26"/>
  <c r="O2691" i="26"/>
  <c r="O65" i="26"/>
  <c r="O1066" i="26"/>
  <c r="O1194" i="26"/>
  <c r="O1290" i="26"/>
  <c r="O1386" i="26"/>
  <c r="O1511" i="26"/>
  <c r="O1587" i="26"/>
  <c r="O1664" i="26"/>
  <c r="O1738" i="26"/>
  <c r="O1812" i="26"/>
  <c r="O1876" i="26"/>
  <c r="O1924" i="26"/>
  <c r="O1972" i="26"/>
  <c r="O2020" i="26"/>
  <c r="O2068" i="26"/>
  <c r="O2132" i="26"/>
  <c r="O2180" i="26"/>
  <c r="O2244" i="26"/>
  <c r="O2283" i="26"/>
  <c r="O2333" i="26"/>
  <c r="O2372" i="26"/>
  <c r="O66" i="26"/>
  <c r="O194" i="26"/>
  <c r="O322" i="26"/>
  <c r="O450" i="26"/>
  <c r="O578" i="26"/>
  <c r="O706" i="26"/>
  <c r="O834" i="26"/>
  <c r="O962" i="26"/>
  <c r="O1035" i="26"/>
  <c r="O1067" i="26"/>
  <c r="O1099" i="26"/>
  <c r="O1131" i="26"/>
  <c r="O1163" i="26"/>
  <c r="O1195" i="26"/>
  <c r="O1227" i="26"/>
  <c r="O1259" i="26"/>
  <c r="O1291" i="26"/>
  <c r="O1323" i="26"/>
  <c r="O1355" i="26"/>
  <c r="O1387" i="26"/>
  <c r="O1419" i="26"/>
  <c r="O1451" i="26"/>
  <c r="O1483" i="26"/>
  <c r="O1512" i="26"/>
  <c r="O1538" i="26"/>
  <c r="O1563" i="26"/>
  <c r="O1590" i="26"/>
  <c r="O1615" i="26"/>
  <c r="O1640" i="26"/>
  <c r="O1666" i="26"/>
  <c r="O1691" i="26"/>
  <c r="O1718" i="26"/>
  <c r="O1739" i="26"/>
  <c r="O1760" i="26"/>
  <c r="O1781" i="26"/>
  <c r="O1797" i="26"/>
  <c r="O1813" i="26"/>
  <c r="O1829" i="26"/>
  <c r="O1845" i="26"/>
  <c r="O1861" i="26"/>
  <c r="O1877" i="26"/>
  <c r="O1893" i="26"/>
  <c r="O1909" i="26"/>
  <c r="O1925" i="26"/>
  <c r="O1941" i="26"/>
  <c r="O1957" i="26"/>
  <c r="O1973" i="26"/>
  <c r="O1989" i="26"/>
  <c r="O2005" i="26"/>
  <c r="O2021" i="26"/>
  <c r="O2037" i="26"/>
  <c r="O2053" i="26"/>
  <c r="O2069" i="26"/>
  <c r="O2085" i="26"/>
  <c r="O2101" i="26"/>
  <c r="O2117" i="26"/>
  <c r="O2133" i="26"/>
  <c r="O2149" i="26"/>
  <c r="O2165" i="26"/>
  <c r="O2181" i="26"/>
  <c r="O2197" i="26"/>
  <c r="O2213" i="26"/>
  <c r="O2229" i="26"/>
  <c r="O2245" i="26"/>
  <c r="O2259" i="26"/>
  <c r="O2271" i="26"/>
  <c r="O2284" i="26"/>
  <c r="O2296" i="26"/>
  <c r="O2309" i="26"/>
  <c r="O2323" i="26"/>
  <c r="O2335" i="26"/>
  <c r="O2348" i="26"/>
  <c r="O2360" i="26"/>
  <c r="O2373" i="26"/>
  <c r="O2387" i="26"/>
  <c r="O2399" i="26"/>
  <c r="O2412" i="26"/>
  <c r="O2424" i="26"/>
  <c r="O2437" i="26"/>
  <c r="O2451" i="26"/>
  <c r="O2463" i="26"/>
  <c r="O2476" i="26"/>
  <c r="O2488" i="26"/>
  <c r="O2501" i="26"/>
  <c r="O2515" i="26"/>
  <c r="O2527" i="26"/>
  <c r="O2540" i="26"/>
  <c r="O2552" i="26"/>
  <c r="O2565" i="26"/>
  <c r="O2579" i="26"/>
  <c r="O2591" i="26"/>
  <c r="O2604" i="26"/>
  <c r="O2616" i="26"/>
  <c r="O2629" i="26"/>
  <c r="O2643" i="26"/>
  <c r="O2655" i="26"/>
  <c r="O2668" i="26"/>
  <c r="O2680" i="26"/>
  <c r="O2693" i="26"/>
  <c r="O249" i="26"/>
  <c r="O1048" i="26"/>
  <c r="O1144" i="26"/>
  <c r="O1208" i="26"/>
  <c r="O1272" i="26"/>
  <c r="O1336" i="26"/>
  <c r="O1400" i="26"/>
  <c r="O1464" i="26"/>
  <c r="O1522" i="26"/>
  <c r="O1599" i="26"/>
  <c r="O1650" i="26"/>
  <c r="O1702" i="26"/>
  <c r="O1747" i="26"/>
  <c r="O1787" i="26"/>
  <c r="O1819" i="26"/>
  <c r="O1851" i="26"/>
  <c r="O1899" i="26"/>
  <c r="O1931" i="26"/>
  <c r="O1963" i="26"/>
  <c r="O1995" i="26"/>
  <c r="O2027" i="26"/>
  <c r="O2059" i="26"/>
  <c r="O2091" i="26"/>
  <c r="O2123" i="26"/>
  <c r="O2155" i="26"/>
  <c r="O97" i="26"/>
  <c r="O225" i="26"/>
  <c r="O353" i="26"/>
  <c r="O481" i="26"/>
  <c r="O609" i="26"/>
  <c r="O737" i="26"/>
  <c r="O865" i="26"/>
  <c r="O993" i="26"/>
  <c r="O1042" i="26"/>
  <c r="O1074" i="26"/>
  <c r="O1106" i="26"/>
  <c r="O1138" i="26"/>
  <c r="O1170" i="26"/>
  <c r="O1202" i="26"/>
  <c r="O1234" i="26"/>
  <c r="O1266" i="26"/>
  <c r="O1298" i="26"/>
  <c r="O1330" i="26"/>
  <c r="O1362" i="26"/>
  <c r="O1394" i="26"/>
  <c r="O1426" i="26"/>
  <c r="O1458" i="26"/>
  <c r="O1490" i="26"/>
  <c r="O1518" i="26"/>
  <c r="O1543" i="26"/>
  <c r="O1568" i="26"/>
  <c r="O1594" i="26"/>
  <c r="O1619" i="26"/>
  <c r="O1646" i="26"/>
  <c r="O1671" i="26"/>
  <c r="O1696" i="26"/>
  <c r="O1722" i="26"/>
  <c r="O1743" i="26"/>
  <c r="O1764" i="26"/>
  <c r="O1784" i="26"/>
  <c r="O1800" i="26"/>
  <c r="O1816" i="26"/>
  <c r="O1832" i="26"/>
  <c r="O1848" i="26"/>
  <c r="O1864" i="26"/>
  <c r="O1880" i="26"/>
  <c r="O1896" i="26"/>
  <c r="O1912" i="26"/>
  <c r="O1928" i="26"/>
  <c r="O1944" i="26"/>
  <c r="O1960" i="26"/>
  <c r="O1976" i="26"/>
  <c r="O1992" i="26"/>
  <c r="O2008" i="26"/>
  <c r="O2024" i="26"/>
  <c r="O2040" i="26"/>
  <c r="O2056" i="26"/>
  <c r="O2072" i="26"/>
  <c r="O2088" i="26"/>
  <c r="O2104" i="26"/>
  <c r="O2120" i="26"/>
  <c r="O2136" i="26"/>
  <c r="O2152" i="26"/>
  <c r="O2168" i="26"/>
  <c r="O2184" i="26"/>
  <c r="O2200" i="26"/>
  <c r="O2216" i="26"/>
  <c r="O2232" i="26"/>
  <c r="O2247" i="26"/>
  <c r="O2260" i="26"/>
  <c r="O2272" i="26"/>
  <c r="O2285" i="26"/>
  <c r="O2299" i="26"/>
  <c r="O2311" i="26"/>
  <c r="O2324" i="26"/>
  <c r="O2336" i="26"/>
  <c r="O2349" i="26"/>
  <c r="O2363" i="26"/>
  <c r="O2375" i="26"/>
  <c r="O2388" i="26"/>
  <c r="O2400" i="26"/>
  <c r="O2413" i="26"/>
  <c r="O2427" i="26"/>
  <c r="O2439" i="26"/>
  <c r="O2452" i="26"/>
  <c r="O2464" i="26"/>
  <c r="O2477" i="26"/>
  <c r="O2491" i="26"/>
  <c r="O2503" i="26"/>
  <c r="O2516" i="26"/>
  <c r="O2528" i="26"/>
  <c r="O2541" i="26"/>
  <c r="O2555" i="26"/>
  <c r="O2567" i="26"/>
  <c r="O2580" i="26"/>
  <c r="O2592" i="26"/>
  <c r="O2605" i="26"/>
  <c r="O2619" i="26"/>
  <c r="O2631" i="26"/>
  <c r="O2644" i="26"/>
  <c r="O2656" i="26"/>
  <c r="O2669" i="26"/>
  <c r="O2683" i="26"/>
  <c r="O2695" i="26"/>
  <c r="O121" i="26"/>
  <c r="O377" i="26"/>
  <c r="O505" i="26"/>
  <c r="O633" i="26"/>
  <c r="O761" i="26"/>
  <c r="O889" i="26"/>
  <c r="O1012" i="26"/>
  <c r="O1080" i="26"/>
  <c r="O1112" i="26"/>
  <c r="O1176" i="26"/>
  <c r="O1240" i="26"/>
  <c r="O1304" i="26"/>
  <c r="O1368" i="26"/>
  <c r="O1432" i="26"/>
  <c r="O1496" i="26"/>
  <c r="O1547" i="26"/>
  <c r="O1574" i="26"/>
  <c r="O1624" i="26"/>
  <c r="O1675" i="26"/>
  <c r="O1726" i="26"/>
  <c r="O1768" i="26"/>
  <c r="O1803" i="26"/>
  <c r="O1835" i="26"/>
  <c r="O1867" i="26"/>
  <c r="O1883" i="26"/>
  <c r="O1915" i="26"/>
  <c r="O1947" i="26"/>
  <c r="O1979" i="26"/>
  <c r="O2011" i="26"/>
  <c r="O2043" i="26"/>
  <c r="O2075" i="26"/>
  <c r="O2107" i="26"/>
  <c r="O2139" i="26"/>
  <c r="O130" i="26"/>
  <c r="O258" i="26"/>
  <c r="O386" i="26"/>
  <c r="O514" i="26"/>
  <c r="O642" i="26"/>
  <c r="O770" i="26"/>
  <c r="O898" i="26"/>
  <c r="O1019" i="26"/>
  <c r="O1051" i="26"/>
  <c r="O1083" i="26"/>
  <c r="O1115" i="26"/>
  <c r="O1147" i="26"/>
  <c r="O1179" i="26"/>
  <c r="O1211" i="26"/>
  <c r="O1243" i="26"/>
  <c r="O1275" i="26"/>
  <c r="O1307" i="26"/>
  <c r="O1339" i="26"/>
  <c r="O1371" i="26"/>
  <c r="O1403" i="26"/>
  <c r="O1435" i="26"/>
  <c r="O1467" i="26"/>
  <c r="O1499" i="26"/>
  <c r="O1526" i="26"/>
  <c r="O1551" i="26"/>
  <c r="O1576" i="26"/>
  <c r="O1602" i="26"/>
  <c r="O1627" i="26"/>
  <c r="O1654" i="26"/>
  <c r="O1679" i="26"/>
  <c r="O1704" i="26"/>
  <c r="O1728" i="26"/>
  <c r="O1750" i="26"/>
  <c r="O1771" i="26"/>
  <c r="O1789" i="26"/>
  <c r="O1805" i="26"/>
  <c r="O1821" i="26"/>
  <c r="O1837" i="26"/>
  <c r="O1853" i="26"/>
  <c r="O1869" i="26"/>
  <c r="O1885" i="26"/>
  <c r="O1901" i="26"/>
  <c r="O1917" i="26"/>
  <c r="O1933" i="26"/>
  <c r="O1949" i="26"/>
  <c r="O1965" i="26"/>
  <c r="O1981" i="26"/>
  <c r="O1997" i="26"/>
  <c r="O2013" i="26"/>
  <c r="O2029" i="26"/>
  <c r="O2045" i="26"/>
  <c r="O2061" i="26"/>
  <c r="O2077" i="26"/>
  <c r="O2093" i="26"/>
  <c r="O2109" i="26"/>
  <c r="O2125" i="26"/>
  <c r="O2141" i="26"/>
  <c r="O2157" i="26"/>
  <c r="O2173" i="26"/>
  <c r="O2189" i="26"/>
  <c r="O2205" i="26"/>
  <c r="O2221" i="26"/>
  <c r="O2237" i="26"/>
  <c r="O2252" i="26"/>
  <c r="O2264" i="26"/>
  <c r="O2277" i="26"/>
  <c r="O2291" i="26"/>
  <c r="O2303" i="26"/>
  <c r="O2316" i="26"/>
  <c r="O2328" i="26"/>
  <c r="O2341" i="26"/>
  <c r="O2355" i="26"/>
  <c r="O2367" i="26"/>
  <c r="O2380" i="26"/>
  <c r="O2392" i="26"/>
  <c r="O2405" i="26"/>
  <c r="O2419" i="26"/>
  <c r="O2431" i="26"/>
  <c r="O2444" i="26"/>
  <c r="O2456" i="26"/>
  <c r="O2469" i="26"/>
  <c r="O2483" i="26"/>
  <c r="O2495" i="26"/>
  <c r="O2508" i="26"/>
  <c r="O2520" i="26"/>
  <c r="O2533" i="26"/>
  <c r="O2547" i="26"/>
  <c r="O2559" i="26"/>
  <c r="O2572" i="26"/>
  <c r="O2584" i="26"/>
  <c r="O2597" i="26"/>
  <c r="O2611" i="26"/>
  <c r="O2623" i="26"/>
  <c r="O2636" i="26"/>
  <c r="O2648" i="26"/>
  <c r="O2661" i="26"/>
  <c r="O2675" i="26"/>
  <c r="O2687" i="26"/>
  <c r="O2700" i="26"/>
  <c r="O193" i="26"/>
  <c r="O449" i="26"/>
  <c r="O577" i="26"/>
  <c r="O705" i="26"/>
  <c r="O833" i="26"/>
  <c r="O961" i="26"/>
  <c r="O1098" i="26"/>
  <c r="O1162" i="26"/>
  <c r="O1258" i="26"/>
  <c r="O1354" i="26"/>
  <c r="O1450" i="26"/>
  <c r="O1536" i="26"/>
  <c r="O1639" i="26"/>
  <c r="O1715" i="26"/>
  <c r="O1780" i="26"/>
  <c r="O1828" i="26"/>
  <c r="O1860" i="26"/>
  <c r="O1908" i="26"/>
  <c r="O1956" i="26"/>
  <c r="O2004" i="26"/>
  <c r="O2052" i="26"/>
  <c r="O2100" i="26"/>
  <c r="O2148" i="26"/>
  <c r="O2196" i="26"/>
  <c r="O2228" i="26"/>
  <c r="O2269" i="26"/>
  <c r="O2308" i="26"/>
  <c r="O2359" i="26"/>
  <c r="O129" i="26"/>
  <c r="O1050" i="26"/>
  <c r="O1306" i="26"/>
  <c r="O1550" i="26"/>
  <c r="O1748" i="26"/>
  <c r="O1884" i="26"/>
  <c r="O2012" i="26"/>
  <c r="O2140" i="26"/>
  <c r="O2219" i="26"/>
  <c r="O2275" i="26"/>
  <c r="O2325" i="26"/>
  <c r="O2376" i="26"/>
  <c r="O2415" i="26"/>
  <c r="O2448" i="26"/>
  <c r="O2480" i="26"/>
  <c r="O2517" i="26"/>
  <c r="O2551" i="26"/>
  <c r="O2583" i="26"/>
  <c r="O2620" i="26"/>
  <c r="O2653" i="26"/>
  <c r="O2685" i="26"/>
  <c r="O1114" i="26"/>
  <c r="O2339" i="26"/>
  <c r="O2455" i="26"/>
  <c r="O2525" i="26"/>
  <c r="O2595" i="26"/>
  <c r="O2660" i="26"/>
  <c r="O1703" i="26"/>
  <c r="O257" i="26"/>
  <c r="O1082" i="26"/>
  <c r="O1338" i="26"/>
  <c r="O1575" i="26"/>
  <c r="O1770" i="26"/>
  <c r="O1900" i="26"/>
  <c r="O2028" i="26"/>
  <c r="O2156" i="26"/>
  <c r="O2220" i="26"/>
  <c r="O2276" i="26"/>
  <c r="O2327" i="26"/>
  <c r="O2379" i="26"/>
  <c r="O2416" i="26"/>
  <c r="O2453" i="26"/>
  <c r="O2487" i="26"/>
  <c r="O2519" i="26"/>
  <c r="O2556" i="26"/>
  <c r="O2589" i="26"/>
  <c r="O2621" i="26"/>
  <c r="O2659" i="26"/>
  <c r="O2692" i="26"/>
  <c r="O385" i="26"/>
  <c r="O1370" i="26"/>
  <c r="O1600" i="26"/>
  <c r="O1788" i="26"/>
  <c r="O1916" i="26"/>
  <c r="O2044" i="26"/>
  <c r="O2171" i="26"/>
  <c r="O2235" i="26"/>
  <c r="O2287" i="26"/>
  <c r="O2389" i="26"/>
  <c r="O2423" i="26"/>
  <c r="O2492" i="26"/>
  <c r="O2557" i="26"/>
  <c r="O2628" i="26"/>
  <c r="O2696" i="26"/>
  <c r="O1498" i="26"/>
  <c r="O513" i="26"/>
  <c r="O1146" i="26"/>
  <c r="O1402" i="26"/>
  <c r="O1626" i="26"/>
  <c r="O1804" i="26"/>
  <c r="O1932" i="26"/>
  <c r="O2060" i="26"/>
  <c r="O2172" i="26"/>
  <c r="O2236" i="26"/>
  <c r="O2288" i="26"/>
  <c r="O2340" i="26"/>
  <c r="O2391" i="26"/>
  <c r="O2428" i="26"/>
  <c r="O2461" i="26"/>
  <c r="O2493" i="26"/>
  <c r="O2531" i="26"/>
  <c r="O2564" i="26"/>
  <c r="O2596" i="26"/>
  <c r="O2632" i="26"/>
  <c r="O2667" i="26"/>
  <c r="O2699" i="26"/>
  <c r="O769" i="26"/>
  <c r="O1678" i="26"/>
  <c r="O1964" i="26"/>
  <c r="O2188" i="26"/>
  <c r="O2301" i="26"/>
  <c r="O2403" i="26"/>
  <c r="O2468" i="26"/>
  <c r="O2539" i="26"/>
  <c r="O2607" i="26"/>
  <c r="O2672" i="26"/>
  <c r="O1242" i="26"/>
  <c r="O1852" i="26"/>
  <c r="O2108" i="26"/>
  <c r="O2261" i="26"/>
  <c r="O2364" i="26"/>
  <c r="O2440" i="26"/>
  <c r="O2507" i="26"/>
  <c r="O2608" i="26"/>
  <c r="O2679" i="26"/>
  <c r="O641" i="26"/>
  <c r="O1178" i="26"/>
  <c r="O1434" i="26"/>
  <c r="O1651" i="26"/>
  <c r="O1820" i="26"/>
  <c r="O1948" i="26"/>
  <c r="O2076" i="26"/>
  <c r="O2187" i="26"/>
  <c r="O2248" i="26"/>
  <c r="O2300" i="26"/>
  <c r="O2351" i="26"/>
  <c r="O2397" i="26"/>
  <c r="O2429" i="26"/>
  <c r="O2467" i="26"/>
  <c r="O2500" i="26"/>
  <c r="O2532" i="26"/>
  <c r="O2568" i="26"/>
  <c r="O2603" i="26"/>
  <c r="O2635" i="26"/>
  <c r="O2671" i="26"/>
  <c r="O1210" i="26"/>
  <c r="O1466" i="26"/>
  <c r="O1836" i="26"/>
  <c r="O2092" i="26"/>
  <c r="O2251" i="26"/>
  <c r="O2352" i="26"/>
  <c r="O2436" i="26"/>
  <c r="O2504" i="26"/>
  <c r="O2571" i="26"/>
  <c r="O2640" i="26"/>
  <c r="O897" i="26"/>
  <c r="O1980" i="26"/>
  <c r="O2203" i="26"/>
  <c r="O2312" i="26"/>
  <c r="O2404" i="26"/>
  <c r="O2475" i="26"/>
  <c r="O2543" i="26"/>
  <c r="O2576" i="26"/>
  <c r="O2645" i="26"/>
  <c r="O1018" i="26"/>
  <c r="O1274" i="26"/>
  <c r="O1523" i="26"/>
  <c r="O1727" i="26"/>
  <c r="O1868" i="26"/>
  <c r="O1996" i="26"/>
  <c r="O2124" i="26"/>
  <c r="O2204" i="26"/>
  <c r="O2263" i="26"/>
  <c r="O2315" i="26"/>
  <c r="O2365" i="26"/>
  <c r="O2411" i="26"/>
  <c r="O2443" i="26"/>
  <c r="O2479" i="26"/>
  <c r="O2512" i="26"/>
  <c r="O2544" i="26"/>
  <c r="O2581" i="26"/>
  <c r="O2615" i="26"/>
  <c r="O2647" i="26"/>
  <c r="O2684" i="26"/>
  <c r="N11" i="26"/>
  <c r="N19" i="26"/>
  <c r="N27" i="26"/>
  <c r="N35" i="26"/>
  <c r="N43" i="26"/>
  <c r="N51" i="26"/>
  <c r="N59" i="26"/>
  <c r="N67" i="26"/>
  <c r="N75" i="26"/>
  <c r="N83" i="26"/>
  <c r="N91" i="26"/>
  <c r="N99" i="26"/>
  <c r="N107" i="26"/>
  <c r="N115" i="26"/>
  <c r="N123" i="26"/>
  <c r="N131" i="26"/>
  <c r="N139" i="26"/>
  <c r="N147" i="26"/>
  <c r="N155" i="26"/>
  <c r="N163" i="26"/>
  <c r="N171" i="26"/>
  <c r="N179" i="26"/>
  <c r="N187" i="26"/>
  <c r="N195" i="26"/>
  <c r="N203" i="26"/>
  <c r="N211" i="26"/>
  <c r="N219" i="26"/>
  <c r="N227" i="26"/>
  <c r="N235" i="26"/>
  <c r="N243" i="26"/>
  <c r="N251" i="26"/>
  <c r="N259" i="26"/>
  <c r="N267" i="26"/>
  <c r="N275" i="26"/>
  <c r="N283" i="26"/>
  <c r="N291" i="26"/>
  <c r="N299" i="26"/>
  <c r="N307" i="26"/>
  <c r="N315" i="26"/>
  <c r="N323" i="26"/>
  <c r="N331" i="26"/>
  <c r="N339" i="26"/>
  <c r="N347" i="26"/>
  <c r="N355" i="26"/>
  <c r="N363" i="26"/>
  <c r="N371" i="26"/>
  <c r="N379" i="26"/>
  <c r="N387" i="26"/>
  <c r="N395" i="26"/>
  <c r="N403" i="26"/>
  <c r="N411" i="26"/>
  <c r="N419" i="26"/>
  <c r="N427" i="26"/>
  <c r="N435" i="26"/>
  <c r="N443" i="26"/>
  <c r="N451" i="26"/>
  <c r="N459" i="26"/>
  <c r="N467" i="26"/>
  <c r="N475" i="26"/>
  <c r="N483" i="26"/>
  <c r="N491" i="26"/>
  <c r="N499" i="26"/>
  <c r="N507" i="26"/>
  <c r="N515" i="26"/>
  <c r="N523" i="26"/>
  <c r="N531" i="26"/>
  <c r="N539" i="26"/>
  <c r="N547" i="26"/>
  <c r="N555" i="26"/>
  <c r="N563" i="26"/>
  <c r="N571" i="26"/>
  <c r="N579" i="26"/>
  <c r="N587" i="26"/>
  <c r="N595" i="26"/>
  <c r="N603" i="26"/>
  <c r="N611" i="26"/>
  <c r="N619" i="26"/>
  <c r="N627" i="26"/>
  <c r="N635" i="26"/>
  <c r="N643" i="26"/>
  <c r="N651" i="26"/>
  <c r="N659" i="26"/>
  <c r="N667" i="26"/>
  <c r="N675" i="26"/>
  <c r="N683" i="26"/>
  <c r="N691" i="26"/>
  <c r="N699" i="26"/>
  <c r="N707" i="26"/>
  <c r="N715" i="26"/>
  <c r="N723" i="26"/>
  <c r="N731" i="26"/>
  <c r="N739" i="26"/>
  <c r="N747" i="26"/>
  <c r="N755" i="26"/>
  <c r="N763" i="26"/>
  <c r="N771" i="26"/>
  <c r="N779" i="26"/>
  <c r="N787" i="26"/>
  <c r="N795" i="26"/>
  <c r="N803" i="26"/>
  <c r="N811" i="26"/>
  <c r="N819" i="26"/>
  <c r="N827" i="26"/>
  <c r="N835" i="26"/>
  <c r="N843" i="26"/>
  <c r="N851" i="26"/>
  <c r="N859" i="26"/>
  <c r="N867" i="26"/>
  <c r="N875" i="26"/>
  <c r="N883" i="26"/>
  <c r="N891" i="26"/>
  <c r="N899" i="26"/>
  <c r="N907" i="26"/>
  <c r="N915" i="26"/>
  <c r="N923" i="26"/>
  <c r="N931" i="26"/>
  <c r="N939" i="26"/>
  <c r="N947" i="26"/>
  <c r="N955" i="26"/>
  <c r="N963" i="26"/>
  <c r="N971" i="26"/>
  <c r="N979" i="26"/>
  <c r="N987" i="26"/>
  <c r="N995" i="26"/>
  <c r="N1003" i="26"/>
  <c r="N1011" i="26"/>
  <c r="N4" i="26"/>
  <c r="N12" i="26"/>
  <c r="N20" i="26"/>
  <c r="N28" i="26"/>
  <c r="N36" i="26"/>
  <c r="N44" i="26"/>
  <c r="N52" i="26"/>
  <c r="N60" i="26"/>
  <c r="N68" i="26"/>
  <c r="N76" i="26"/>
  <c r="N84" i="26"/>
  <c r="N92" i="26"/>
  <c r="N100" i="26"/>
  <c r="N108" i="26"/>
  <c r="N116" i="26"/>
  <c r="N124" i="26"/>
  <c r="N132" i="26"/>
  <c r="N140" i="26"/>
  <c r="N148" i="26"/>
  <c r="N156" i="26"/>
  <c r="N164" i="26"/>
  <c r="N172" i="26"/>
  <c r="N180" i="26"/>
  <c r="N188" i="26"/>
  <c r="N196" i="26"/>
  <c r="N204" i="26"/>
  <c r="N212" i="26"/>
  <c r="N220" i="26"/>
  <c r="N228" i="26"/>
  <c r="N236" i="26"/>
  <c r="N244" i="26"/>
  <c r="N252" i="26"/>
  <c r="N260" i="26"/>
  <c r="N268" i="26"/>
  <c r="N276" i="26"/>
  <c r="N284" i="26"/>
  <c r="N292" i="26"/>
  <c r="N300" i="26"/>
  <c r="N308" i="26"/>
  <c r="N316" i="26"/>
  <c r="N324" i="26"/>
  <c r="N332" i="26"/>
  <c r="N340" i="26"/>
  <c r="N348" i="26"/>
  <c r="N356" i="26"/>
  <c r="N364" i="26"/>
  <c r="N372" i="26"/>
  <c r="N380" i="26"/>
  <c r="N388" i="26"/>
  <c r="N396" i="26"/>
  <c r="N404" i="26"/>
  <c r="N412" i="26"/>
  <c r="N420" i="26"/>
  <c r="N428" i="26"/>
  <c r="N436" i="26"/>
  <c r="N444" i="26"/>
  <c r="N452" i="26"/>
  <c r="N460" i="26"/>
  <c r="N468" i="26"/>
  <c r="N476" i="26"/>
  <c r="N484" i="26"/>
  <c r="N492" i="26"/>
  <c r="N500" i="26"/>
  <c r="N508" i="26"/>
  <c r="N516" i="26"/>
  <c r="N524" i="26"/>
  <c r="N532" i="26"/>
  <c r="N540" i="26"/>
  <c r="N548" i="26"/>
  <c r="N556" i="26"/>
  <c r="N564" i="26"/>
  <c r="N572" i="26"/>
  <c r="N580" i="26"/>
  <c r="N588" i="26"/>
  <c r="N596" i="26"/>
  <c r="N604" i="26"/>
  <c r="N612" i="26"/>
  <c r="N620" i="26"/>
  <c r="N628" i="26"/>
  <c r="N636" i="26"/>
  <c r="N644" i="26"/>
  <c r="N652" i="26"/>
  <c r="N660" i="26"/>
  <c r="N668" i="26"/>
  <c r="N676" i="26"/>
  <c r="N684" i="26"/>
  <c r="N692" i="26"/>
  <c r="N700" i="26"/>
  <c r="N708" i="26"/>
  <c r="N716" i="26"/>
  <c r="N724" i="26"/>
  <c r="N732" i="26"/>
  <c r="N740" i="26"/>
  <c r="N748" i="26"/>
  <c r="N756" i="26"/>
  <c r="N764" i="26"/>
  <c r="N772" i="26"/>
  <c r="N780" i="26"/>
  <c r="N788" i="26"/>
  <c r="N796" i="26"/>
  <c r="N804" i="26"/>
  <c r="N812" i="26"/>
  <c r="N820" i="26"/>
  <c r="N828" i="26"/>
  <c r="N836" i="26"/>
  <c r="N844" i="26"/>
  <c r="N852" i="26"/>
  <c r="N860" i="26"/>
  <c r="N868" i="26"/>
  <c r="N876" i="26"/>
  <c r="N884" i="26"/>
  <c r="N892" i="26"/>
  <c r="N900" i="26"/>
  <c r="N908" i="26"/>
  <c r="N916" i="26"/>
  <c r="N924" i="26"/>
  <c r="N932" i="26"/>
  <c r="N940" i="26"/>
  <c r="N948" i="26"/>
  <c r="N956" i="26"/>
  <c r="N964" i="26"/>
  <c r="N972" i="26"/>
  <c r="N980" i="26"/>
  <c r="N988" i="26"/>
  <c r="N996" i="26"/>
  <c r="N1004" i="26"/>
  <c r="N1012" i="26"/>
  <c r="N5" i="26"/>
  <c r="N13" i="26"/>
  <c r="N21" i="26"/>
  <c r="N29" i="26"/>
  <c r="N37" i="26"/>
  <c r="N45" i="26"/>
  <c r="N53" i="26"/>
  <c r="N61" i="26"/>
  <c r="N69" i="26"/>
  <c r="N77" i="26"/>
  <c r="N85" i="26"/>
  <c r="N93" i="26"/>
  <c r="N101" i="26"/>
  <c r="N109" i="26"/>
  <c r="N117" i="26"/>
  <c r="N125" i="26"/>
  <c r="N133" i="26"/>
  <c r="N141" i="26"/>
  <c r="N149" i="26"/>
  <c r="N157" i="26"/>
  <c r="N165" i="26"/>
  <c r="N173" i="26"/>
  <c r="N181" i="26"/>
  <c r="N189" i="26"/>
  <c r="N197" i="26"/>
  <c r="N205" i="26"/>
  <c r="N213" i="26"/>
  <c r="N221" i="26"/>
  <c r="N229" i="26"/>
  <c r="N237" i="26"/>
  <c r="N245" i="26"/>
  <c r="N253" i="26"/>
  <c r="N261" i="26"/>
  <c r="N269" i="26"/>
  <c r="N277" i="26"/>
  <c r="N285" i="26"/>
  <c r="N293" i="26"/>
  <c r="N301" i="26"/>
  <c r="N309" i="26"/>
  <c r="N317" i="26"/>
  <c r="N325" i="26"/>
  <c r="N333" i="26"/>
  <c r="N341" i="26"/>
  <c r="N349" i="26"/>
  <c r="N357" i="26"/>
  <c r="N365" i="26"/>
  <c r="N373" i="26"/>
  <c r="N381" i="26"/>
  <c r="N389" i="26"/>
  <c r="N397" i="26"/>
  <c r="N405" i="26"/>
  <c r="N413" i="26"/>
  <c r="N421" i="26"/>
  <c r="N429" i="26"/>
  <c r="N437" i="26"/>
  <c r="N445" i="26"/>
  <c r="N453" i="26"/>
  <c r="N461" i="26"/>
  <c r="N469" i="26"/>
  <c r="N477" i="26"/>
  <c r="N485" i="26"/>
  <c r="N493" i="26"/>
  <c r="N501" i="26"/>
  <c r="N509" i="26"/>
  <c r="N517" i="26"/>
  <c r="N525" i="26"/>
  <c r="N533" i="26"/>
  <c r="N541" i="26"/>
  <c r="N549" i="26"/>
  <c r="N557" i="26"/>
  <c r="N565" i="26"/>
  <c r="N573" i="26"/>
  <c r="N581" i="26"/>
  <c r="N589" i="26"/>
  <c r="N597" i="26"/>
  <c r="N605" i="26"/>
  <c r="N613" i="26"/>
  <c r="N621" i="26"/>
  <c r="N629" i="26"/>
  <c r="N637" i="26"/>
  <c r="N645" i="26"/>
  <c r="N653" i="26"/>
  <c r="N661" i="26"/>
  <c r="N669" i="26"/>
  <c r="N677" i="26"/>
  <c r="N685" i="26"/>
  <c r="N693" i="26"/>
  <c r="N701" i="26"/>
  <c r="N709" i="26"/>
  <c r="N717" i="26"/>
  <c r="N725" i="26"/>
  <c r="N733" i="26"/>
  <c r="N741" i="26"/>
  <c r="N749" i="26"/>
  <c r="N757" i="26"/>
  <c r="N765" i="26"/>
  <c r="N773" i="26"/>
  <c r="N781" i="26"/>
  <c r="N789" i="26"/>
  <c r="N797" i="26"/>
  <c r="N805" i="26"/>
  <c r="N813" i="26"/>
  <c r="N821" i="26"/>
  <c r="N829" i="26"/>
  <c r="N837" i="26"/>
  <c r="N845" i="26"/>
  <c r="N853" i="26"/>
  <c r="N861" i="26"/>
  <c r="N869" i="26"/>
  <c r="N877" i="26"/>
  <c r="N885" i="26"/>
  <c r="N893" i="26"/>
  <c r="N901" i="26"/>
  <c r="N909" i="26"/>
  <c r="N917" i="26"/>
  <c r="N925" i="26"/>
  <c r="N933" i="26"/>
  <c r="N941" i="26"/>
  <c r="N949" i="26"/>
  <c r="N957" i="26"/>
  <c r="N965" i="26"/>
  <c r="N973" i="26"/>
  <c r="N981" i="26"/>
  <c r="N989" i="26"/>
  <c r="N997" i="26"/>
  <c r="N1005" i="26"/>
  <c r="N1013" i="26"/>
  <c r="N6" i="26"/>
  <c r="N14" i="26"/>
  <c r="N22" i="26"/>
  <c r="N30" i="26"/>
  <c r="N38" i="26"/>
  <c r="N46" i="26"/>
  <c r="N54" i="26"/>
  <c r="N62" i="26"/>
  <c r="N70" i="26"/>
  <c r="N78" i="26"/>
  <c r="N86" i="26"/>
  <c r="N94" i="26"/>
  <c r="N102" i="26"/>
  <c r="N110" i="26"/>
  <c r="N118" i="26"/>
  <c r="N126" i="26"/>
  <c r="N134" i="26"/>
  <c r="N142" i="26"/>
  <c r="N150" i="26"/>
  <c r="N158" i="26"/>
  <c r="N166" i="26"/>
  <c r="N174" i="26"/>
  <c r="N182" i="26"/>
  <c r="N190" i="26"/>
  <c r="N198" i="26"/>
  <c r="N206" i="26"/>
  <c r="N214" i="26"/>
  <c r="N222" i="26"/>
  <c r="N230" i="26"/>
  <c r="N238" i="26"/>
  <c r="N246" i="26"/>
  <c r="N254" i="26"/>
  <c r="N262" i="26"/>
  <c r="N270" i="26"/>
  <c r="N278" i="26"/>
  <c r="N286" i="26"/>
  <c r="N294" i="26"/>
  <c r="N302" i="26"/>
  <c r="N310" i="26"/>
  <c r="N318" i="26"/>
  <c r="N326" i="26"/>
  <c r="N334" i="26"/>
  <c r="N342" i="26"/>
  <c r="N350" i="26"/>
  <c r="N358" i="26"/>
  <c r="N366" i="26"/>
  <c r="N374" i="26"/>
  <c r="N382" i="26"/>
  <c r="N390" i="26"/>
  <c r="N398" i="26"/>
  <c r="N406" i="26"/>
  <c r="N414" i="26"/>
  <c r="N422" i="26"/>
  <c r="N430" i="26"/>
  <c r="N438" i="26"/>
  <c r="N446" i="26"/>
  <c r="N454" i="26"/>
  <c r="N462" i="26"/>
  <c r="N470" i="26"/>
  <c r="N478" i="26"/>
  <c r="N486" i="26"/>
  <c r="N494" i="26"/>
  <c r="N502" i="26"/>
  <c r="N510" i="26"/>
  <c r="N518" i="26"/>
  <c r="N526" i="26"/>
  <c r="N534" i="26"/>
  <c r="N542" i="26"/>
  <c r="N550" i="26"/>
  <c r="N558" i="26"/>
  <c r="N566" i="26"/>
  <c r="N574" i="26"/>
  <c r="N582" i="26"/>
  <c r="N590" i="26"/>
  <c r="N598" i="26"/>
  <c r="N606" i="26"/>
  <c r="N614" i="26"/>
  <c r="N622" i="26"/>
  <c r="N630" i="26"/>
  <c r="N638" i="26"/>
  <c r="N646" i="26"/>
  <c r="N654" i="26"/>
  <c r="N662" i="26"/>
  <c r="N670" i="26"/>
  <c r="N678" i="26"/>
  <c r="N686" i="26"/>
  <c r="N694" i="26"/>
  <c r="N702" i="26"/>
  <c r="N710" i="26"/>
  <c r="N718" i="26"/>
  <c r="N726" i="26"/>
  <c r="N734" i="26"/>
  <c r="N742" i="26"/>
  <c r="N750" i="26"/>
  <c r="N758" i="26"/>
  <c r="N766" i="26"/>
  <c r="N774" i="26"/>
  <c r="N782" i="26"/>
  <c r="N790" i="26"/>
  <c r="N798" i="26"/>
  <c r="N806" i="26"/>
  <c r="N814" i="26"/>
  <c r="N822" i="26"/>
  <c r="N830" i="26"/>
  <c r="N838" i="26"/>
  <c r="N846" i="26"/>
  <c r="N854" i="26"/>
  <c r="N862" i="26"/>
  <c r="N870" i="26"/>
  <c r="N878" i="26"/>
  <c r="N886" i="26"/>
  <c r="N894" i="26"/>
  <c r="N902" i="26"/>
  <c r="N910" i="26"/>
  <c r="N918" i="26"/>
  <c r="N926" i="26"/>
  <c r="N934" i="26"/>
  <c r="N942" i="26"/>
  <c r="N950" i="26"/>
  <c r="N958" i="26"/>
  <c r="N966" i="26"/>
  <c r="N974" i="26"/>
  <c r="N982" i="26"/>
  <c r="N990" i="26"/>
  <c r="N998" i="26"/>
  <c r="N1006" i="26"/>
  <c r="N1014" i="26"/>
  <c r="N7" i="26"/>
  <c r="N15" i="26"/>
  <c r="N23" i="26"/>
  <c r="N31" i="26"/>
  <c r="N39" i="26"/>
  <c r="N47" i="26"/>
  <c r="N55" i="26"/>
  <c r="N63" i="26"/>
  <c r="N71" i="26"/>
  <c r="N79" i="26"/>
  <c r="N87" i="26"/>
  <c r="N95" i="26"/>
  <c r="N103" i="26"/>
  <c r="N111" i="26"/>
  <c r="N119" i="26"/>
  <c r="N127" i="26"/>
  <c r="N135" i="26"/>
  <c r="N143" i="26"/>
  <c r="N151" i="26"/>
  <c r="N159" i="26"/>
  <c r="N167" i="26"/>
  <c r="N175" i="26"/>
  <c r="N183" i="26"/>
  <c r="N191" i="26"/>
  <c r="N199" i="26"/>
  <c r="N207" i="26"/>
  <c r="N215" i="26"/>
  <c r="N223" i="26"/>
  <c r="N231" i="26"/>
  <c r="N239" i="26"/>
  <c r="N247" i="26"/>
  <c r="N255" i="26"/>
  <c r="N263" i="26"/>
  <c r="N271" i="26"/>
  <c r="N279" i="26"/>
  <c r="N287" i="26"/>
  <c r="N295" i="26"/>
  <c r="N303" i="26"/>
  <c r="N311" i="26"/>
  <c r="N319" i="26"/>
  <c r="N327" i="26"/>
  <c r="N335" i="26"/>
  <c r="N343" i="26"/>
  <c r="N351" i="26"/>
  <c r="N359" i="26"/>
  <c r="N367" i="26"/>
  <c r="N375" i="26"/>
  <c r="N383" i="26"/>
  <c r="N391" i="26"/>
  <c r="N399" i="26"/>
  <c r="N407" i="26"/>
  <c r="N415" i="26"/>
  <c r="N423" i="26"/>
  <c r="N431" i="26"/>
  <c r="N439" i="26"/>
  <c r="N447" i="26"/>
  <c r="N455" i="26"/>
  <c r="N463" i="26"/>
  <c r="N471" i="26"/>
  <c r="N479" i="26"/>
  <c r="N487" i="26"/>
  <c r="N495" i="26"/>
  <c r="N503" i="26"/>
  <c r="N511" i="26"/>
  <c r="N519" i="26"/>
  <c r="N527" i="26"/>
  <c r="N535" i="26"/>
  <c r="N543" i="26"/>
  <c r="N551" i="26"/>
  <c r="N559" i="26"/>
  <c r="N567" i="26"/>
  <c r="N575" i="26"/>
  <c r="N583" i="26"/>
  <c r="N591" i="26"/>
  <c r="N599" i="26"/>
  <c r="N607" i="26"/>
  <c r="N615" i="26"/>
  <c r="N623" i="26"/>
  <c r="N631" i="26"/>
  <c r="N639" i="26"/>
  <c r="N647" i="26"/>
  <c r="N655" i="26"/>
  <c r="N663" i="26"/>
  <c r="N671" i="26"/>
  <c r="N679" i="26"/>
  <c r="N687" i="26"/>
  <c r="N695" i="26"/>
  <c r="N703" i="26"/>
  <c r="N711" i="26"/>
  <c r="N719" i="26"/>
  <c r="N727" i="26"/>
  <c r="N735" i="26"/>
  <c r="N743" i="26"/>
  <c r="N751" i="26"/>
  <c r="N759" i="26"/>
  <c r="N767" i="26"/>
  <c r="N775" i="26"/>
  <c r="N783" i="26"/>
  <c r="N791" i="26"/>
  <c r="N799" i="26"/>
  <c r="N807" i="26"/>
  <c r="N815" i="26"/>
  <c r="N823" i="26"/>
  <c r="N831" i="26"/>
  <c r="N839" i="26"/>
  <c r="N847" i="26"/>
  <c r="N855" i="26"/>
  <c r="N863" i="26"/>
  <c r="N871" i="26"/>
  <c r="N879" i="26"/>
  <c r="N887" i="26"/>
  <c r="N895" i="26"/>
  <c r="N903" i="26"/>
  <c r="N911" i="26"/>
  <c r="N919" i="26"/>
  <c r="N927" i="26"/>
  <c r="N935" i="26"/>
  <c r="N943" i="26"/>
  <c r="N951" i="26"/>
  <c r="N959" i="26"/>
  <c r="N967" i="26"/>
  <c r="N975" i="26"/>
  <c r="N983" i="26"/>
  <c r="N991" i="26"/>
  <c r="N999" i="26"/>
  <c r="N1007" i="26"/>
  <c r="N1015" i="26"/>
  <c r="N8" i="26"/>
  <c r="N26" i="26"/>
  <c r="N49" i="26"/>
  <c r="N72" i="26"/>
  <c r="N90" i="26"/>
  <c r="N113" i="26"/>
  <c r="N136" i="26"/>
  <c r="N154" i="26"/>
  <c r="N177" i="26"/>
  <c r="N200" i="26"/>
  <c r="N218" i="26"/>
  <c r="N241" i="26"/>
  <c r="N264" i="26"/>
  <c r="N282" i="26"/>
  <c r="N305" i="26"/>
  <c r="N328" i="26"/>
  <c r="N346" i="26"/>
  <c r="N369" i="26"/>
  <c r="N392" i="26"/>
  <c r="N410" i="26"/>
  <c r="N433" i="26"/>
  <c r="N456" i="26"/>
  <c r="N474" i="26"/>
  <c r="N497" i="26"/>
  <c r="N520" i="26"/>
  <c r="N538" i="26"/>
  <c r="N561" i="26"/>
  <c r="N584" i="26"/>
  <c r="N602" i="26"/>
  <c r="N625" i="26"/>
  <c r="N648" i="26"/>
  <c r="N666" i="26"/>
  <c r="N689" i="26"/>
  <c r="N712" i="26"/>
  <c r="N730" i="26"/>
  <c r="N753" i="26"/>
  <c r="N776" i="26"/>
  <c r="N794" i="26"/>
  <c r="N817" i="26"/>
  <c r="N840" i="26"/>
  <c r="N858" i="26"/>
  <c r="N881" i="26"/>
  <c r="N904" i="26"/>
  <c r="N922" i="26"/>
  <c r="N945" i="26"/>
  <c r="N968" i="26"/>
  <c r="N986" i="26"/>
  <c r="N1009" i="26"/>
  <c r="N1022" i="26"/>
  <c r="N1030" i="26"/>
  <c r="N1038" i="26"/>
  <c r="N1046" i="26"/>
  <c r="N1054" i="26"/>
  <c r="N1062" i="26"/>
  <c r="N1070" i="26"/>
  <c r="N1078" i="26"/>
  <c r="N1086" i="26"/>
  <c r="N1094" i="26"/>
  <c r="N1102" i="26"/>
  <c r="N1110" i="26"/>
  <c r="N1118" i="26"/>
  <c r="N1126" i="26"/>
  <c r="N1134" i="26"/>
  <c r="N1142" i="26"/>
  <c r="N1150" i="26"/>
  <c r="N1158" i="26"/>
  <c r="N1166" i="26"/>
  <c r="N1174" i="26"/>
  <c r="N1182" i="26"/>
  <c r="N1190" i="26"/>
  <c r="N1198" i="26"/>
  <c r="N1206" i="26"/>
  <c r="N1214" i="26"/>
  <c r="N1222" i="26"/>
  <c r="N1230" i="26"/>
  <c r="N1238" i="26"/>
  <c r="N1246" i="26"/>
  <c r="N1254" i="26"/>
  <c r="N1262" i="26"/>
  <c r="N1270" i="26"/>
  <c r="N1278" i="26"/>
  <c r="N1286" i="26"/>
  <c r="N1294" i="26"/>
  <c r="N1302" i="26"/>
  <c r="N1310" i="26"/>
  <c r="N1318" i="26"/>
  <c r="N1326" i="26"/>
  <c r="N1334" i="26"/>
  <c r="N1342" i="26"/>
  <c r="N1350" i="26"/>
  <c r="N1358" i="26"/>
  <c r="N1366" i="26"/>
  <c r="N1374" i="26"/>
  <c r="N1382" i="26"/>
  <c r="N1390" i="26"/>
  <c r="N1398" i="26"/>
  <c r="N1406" i="26"/>
  <c r="N1414" i="26"/>
  <c r="N1422" i="26"/>
  <c r="N1430" i="26"/>
  <c r="N1438" i="26"/>
  <c r="N1446" i="26"/>
  <c r="N1454" i="26"/>
  <c r="N1462" i="26"/>
  <c r="N1470" i="26"/>
  <c r="N1478" i="26"/>
  <c r="N1486" i="26"/>
  <c r="N1494" i="26"/>
  <c r="N1502" i="26"/>
  <c r="N1510" i="26"/>
  <c r="N1518" i="26"/>
  <c r="N1526" i="26"/>
  <c r="N1534" i="26"/>
  <c r="N1542" i="26"/>
  <c r="N1550" i="26"/>
  <c r="N1558" i="26"/>
  <c r="N1566" i="26"/>
  <c r="N1574" i="26"/>
  <c r="N1582" i="26"/>
  <c r="N1590" i="26"/>
  <c r="N1598" i="26"/>
  <c r="N1606" i="26"/>
  <c r="N1614" i="26"/>
  <c r="N1622" i="26"/>
  <c r="N1630" i="26"/>
  <c r="N1638" i="26"/>
  <c r="N1646" i="26"/>
  <c r="N9" i="26"/>
  <c r="N32" i="26"/>
  <c r="N50" i="26"/>
  <c r="N73" i="26"/>
  <c r="N96" i="26"/>
  <c r="N114" i="26"/>
  <c r="N137" i="26"/>
  <c r="N160" i="26"/>
  <c r="N178" i="26"/>
  <c r="N201" i="26"/>
  <c r="N224" i="26"/>
  <c r="N242" i="26"/>
  <c r="N265" i="26"/>
  <c r="N288" i="26"/>
  <c r="N306" i="26"/>
  <c r="N329" i="26"/>
  <c r="N352" i="26"/>
  <c r="N370" i="26"/>
  <c r="N393" i="26"/>
  <c r="N416" i="26"/>
  <c r="N434" i="26"/>
  <c r="N457" i="26"/>
  <c r="N480" i="26"/>
  <c r="N498" i="26"/>
  <c r="N521" i="26"/>
  <c r="N544" i="26"/>
  <c r="N562" i="26"/>
  <c r="N585" i="26"/>
  <c r="N608" i="26"/>
  <c r="N626" i="26"/>
  <c r="N649" i="26"/>
  <c r="N672" i="26"/>
  <c r="N690" i="26"/>
  <c r="N713" i="26"/>
  <c r="N736" i="26"/>
  <c r="N754" i="26"/>
  <c r="N777" i="26"/>
  <c r="N800" i="26"/>
  <c r="N818" i="26"/>
  <c r="N841" i="26"/>
  <c r="N864" i="26"/>
  <c r="N882" i="26"/>
  <c r="N905" i="26"/>
  <c r="N928" i="26"/>
  <c r="N946" i="26"/>
  <c r="N969" i="26"/>
  <c r="N992" i="26"/>
  <c r="N1010" i="26"/>
  <c r="N1023" i="26"/>
  <c r="N1031" i="26"/>
  <c r="N1039" i="26"/>
  <c r="N1047" i="26"/>
  <c r="N1055" i="26"/>
  <c r="N1063" i="26"/>
  <c r="N1071" i="26"/>
  <c r="N1079" i="26"/>
  <c r="N1087" i="26"/>
  <c r="N1095" i="26"/>
  <c r="N1103" i="26"/>
  <c r="N1111" i="26"/>
  <c r="N1119" i="26"/>
  <c r="N1127" i="26"/>
  <c r="N1135" i="26"/>
  <c r="N1143" i="26"/>
  <c r="N1151" i="26"/>
  <c r="N1159" i="26"/>
  <c r="N1167" i="26"/>
  <c r="N1175" i="26"/>
  <c r="N1183" i="26"/>
  <c r="N1191" i="26"/>
  <c r="N1199" i="26"/>
  <c r="N1207" i="26"/>
  <c r="N1215" i="26"/>
  <c r="N1223" i="26"/>
  <c r="N1231" i="26"/>
  <c r="N1239" i="26"/>
  <c r="N1247" i="26"/>
  <c r="N1255" i="26"/>
  <c r="N1263" i="26"/>
  <c r="N1271" i="26"/>
  <c r="N1279" i="26"/>
  <c r="N1287" i="26"/>
  <c r="N1295" i="26"/>
  <c r="N1303" i="26"/>
  <c r="N1311" i="26"/>
  <c r="N1319" i="26"/>
  <c r="N1327" i="26"/>
  <c r="N1335" i="26"/>
  <c r="N1343" i="26"/>
  <c r="N1351" i="26"/>
  <c r="N1359" i="26"/>
  <c r="N1367" i="26"/>
  <c r="N1375" i="26"/>
  <c r="N1383" i="26"/>
  <c r="N1391" i="26"/>
  <c r="N1399" i="26"/>
  <c r="N1407" i="26"/>
  <c r="N1415" i="26"/>
  <c r="N1423" i="26"/>
  <c r="N1431" i="26"/>
  <c r="N1439" i="26"/>
  <c r="N1447" i="26"/>
  <c r="N1455" i="26"/>
  <c r="N1463" i="26"/>
  <c r="N1471" i="26"/>
  <c r="N1479" i="26"/>
  <c r="N1487" i="26"/>
  <c r="N1495" i="26"/>
  <c r="N1503" i="26"/>
  <c r="N1511" i="26"/>
  <c r="N1519" i="26"/>
  <c r="N1527" i="26"/>
  <c r="N1535" i="26"/>
  <c r="N1543" i="26"/>
  <c r="N1551" i="26"/>
  <c r="N1559" i="26"/>
  <c r="N1567" i="26"/>
  <c r="N1575" i="26"/>
  <c r="N1583" i="26"/>
  <c r="N1591" i="26"/>
  <c r="N1599" i="26"/>
  <c r="N1607" i="26"/>
  <c r="N1615" i="26"/>
  <c r="N1623" i="26"/>
  <c r="N1631" i="26"/>
  <c r="N1639" i="26"/>
  <c r="N1647" i="26"/>
  <c r="N10" i="26"/>
  <c r="N33" i="26"/>
  <c r="N56" i="26"/>
  <c r="N74" i="26"/>
  <c r="N97" i="26"/>
  <c r="N120" i="26"/>
  <c r="N138" i="26"/>
  <c r="N161" i="26"/>
  <c r="N184" i="26"/>
  <c r="N202" i="26"/>
  <c r="N225" i="26"/>
  <c r="N248" i="26"/>
  <c r="N266" i="26"/>
  <c r="N289" i="26"/>
  <c r="N312" i="26"/>
  <c r="N330" i="26"/>
  <c r="N353" i="26"/>
  <c r="N376" i="26"/>
  <c r="N394" i="26"/>
  <c r="N417" i="26"/>
  <c r="N440" i="26"/>
  <c r="N458" i="26"/>
  <c r="N481" i="26"/>
  <c r="N504" i="26"/>
  <c r="N522" i="26"/>
  <c r="N545" i="26"/>
  <c r="N568" i="26"/>
  <c r="N586" i="26"/>
  <c r="N609" i="26"/>
  <c r="N632" i="26"/>
  <c r="N650" i="26"/>
  <c r="N673" i="26"/>
  <c r="N696" i="26"/>
  <c r="N714" i="26"/>
  <c r="N737" i="26"/>
  <c r="N760" i="26"/>
  <c r="N778" i="26"/>
  <c r="N801" i="26"/>
  <c r="N824" i="26"/>
  <c r="N842" i="26"/>
  <c r="N865" i="26"/>
  <c r="N888" i="26"/>
  <c r="N906" i="26"/>
  <c r="N929" i="26"/>
  <c r="N952" i="26"/>
  <c r="N970" i="26"/>
  <c r="N993" i="26"/>
  <c r="N1016" i="26"/>
  <c r="N1024" i="26"/>
  <c r="N1032" i="26"/>
  <c r="N1040" i="26"/>
  <c r="N1048" i="26"/>
  <c r="N1056" i="26"/>
  <c r="N1064" i="26"/>
  <c r="N1072" i="26"/>
  <c r="N1080" i="26"/>
  <c r="N1088" i="26"/>
  <c r="N1096" i="26"/>
  <c r="N1104" i="26"/>
  <c r="N1112" i="26"/>
  <c r="N1120" i="26"/>
  <c r="N1128" i="26"/>
  <c r="N1136" i="26"/>
  <c r="N1144" i="26"/>
  <c r="N1152" i="26"/>
  <c r="N1160" i="26"/>
  <c r="N1168" i="26"/>
  <c r="N1176" i="26"/>
  <c r="N1184" i="26"/>
  <c r="N1192" i="26"/>
  <c r="N1200" i="26"/>
  <c r="N1208" i="26"/>
  <c r="N1216" i="26"/>
  <c r="N1224" i="26"/>
  <c r="N1232" i="26"/>
  <c r="N1240" i="26"/>
  <c r="N1248" i="26"/>
  <c r="N1256" i="26"/>
  <c r="N1264" i="26"/>
  <c r="N1272" i="26"/>
  <c r="N1280" i="26"/>
  <c r="N1288" i="26"/>
  <c r="N1296" i="26"/>
  <c r="N1304" i="26"/>
  <c r="N1312" i="26"/>
  <c r="N1320" i="26"/>
  <c r="N1328" i="26"/>
  <c r="N1336" i="26"/>
  <c r="N1344" i="26"/>
  <c r="N1352" i="26"/>
  <c r="N1360" i="26"/>
  <c r="N1368" i="26"/>
  <c r="N1376" i="26"/>
  <c r="N1384" i="26"/>
  <c r="N1392" i="26"/>
  <c r="N1400" i="26"/>
  <c r="N1408" i="26"/>
  <c r="N1416" i="26"/>
  <c r="N1424" i="26"/>
  <c r="N1432" i="26"/>
  <c r="N1440" i="26"/>
  <c r="N1448" i="26"/>
  <c r="N1456" i="26"/>
  <c r="N1464" i="26"/>
  <c r="N1472" i="26"/>
  <c r="N1480" i="26"/>
  <c r="N1488" i="26"/>
  <c r="N1496" i="26"/>
  <c r="N1504" i="26"/>
  <c r="N1512" i="26"/>
  <c r="N1520" i="26"/>
  <c r="N1528" i="26"/>
  <c r="N1536" i="26"/>
  <c r="N1544" i="26"/>
  <c r="N1552" i="26"/>
  <c r="N1560" i="26"/>
  <c r="N1568" i="26"/>
  <c r="N1576" i="26"/>
  <c r="N1584" i="26"/>
  <c r="N1592" i="26"/>
  <c r="N1600" i="26"/>
  <c r="N1608" i="26"/>
  <c r="N1616" i="26"/>
  <c r="N16" i="26"/>
  <c r="N34" i="26"/>
  <c r="N57" i="26"/>
  <c r="N80" i="26"/>
  <c r="N98" i="26"/>
  <c r="N121" i="26"/>
  <c r="N144" i="26"/>
  <c r="N162" i="26"/>
  <c r="N185" i="26"/>
  <c r="N208" i="26"/>
  <c r="N226" i="26"/>
  <c r="N249" i="26"/>
  <c r="N272" i="26"/>
  <c r="N290" i="26"/>
  <c r="N313" i="26"/>
  <c r="N336" i="26"/>
  <c r="N354" i="26"/>
  <c r="N377" i="26"/>
  <c r="N400" i="26"/>
  <c r="N418" i="26"/>
  <c r="N441" i="26"/>
  <c r="N464" i="26"/>
  <c r="N482" i="26"/>
  <c r="N505" i="26"/>
  <c r="N528" i="26"/>
  <c r="N546" i="26"/>
  <c r="N569" i="26"/>
  <c r="N592" i="26"/>
  <c r="N610" i="26"/>
  <c r="N633" i="26"/>
  <c r="N656" i="26"/>
  <c r="N674" i="26"/>
  <c r="N697" i="26"/>
  <c r="N720" i="26"/>
  <c r="N738" i="26"/>
  <c r="N761" i="26"/>
  <c r="N784" i="26"/>
  <c r="N802" i="26"/>
  <c r="N825" i="26"/>
  <c r="N848" i="26"/>
  <c r="N866" i="26"/>
  <c r="N889" i="26"/>
  <c r="N912" i="26"/>
  <c r="N930" i="26"/>
  <c r="N953" i="26"/>
  <c r="N976" i="26"/>
  <c r="N994" i="26"/>
  <c r="N1017" i="26"/>
  <c r="N1025" i="26"/>
  <c r="N1033" i="26"/>
  <c r="N1041" i="26"/>
  <c r="N1049" i="26"/>
  <c r="N1057" i="26"/>
  <c r="N1065" i="26"/>
  <c r="N1073" i="26"/>
  <c r="N1081" i="26"/>
  <c r="N1089" i="26"/>
  <c r="N1097" i="26"/>
  <c r="N1105" i="26"/>
  <c r="N1113" i="26"/>
  <c r="N1121" i="26"/>
  <c r="N1129" i="26"/>
  <c r="N1137" i="26"/>
  <c r="N1145" i="26"/>
  <c r="N1153" i="26"/>
  <c r="N1161" i="26"/>
  <c r="N1169" i="26"/>
  <c r="N1177" i="26"/>
  <c r="N1185" i="26"/>
  <c r="N1193" i="26"/>
  <c r="N1201" i="26"/>
  <c r="N1209" i="26"/>
  <c r="N1217" i="26"/>
  <c r="N1225" i="26"/>
  <c r="N1233" i="26"/>
  <c r="N1241" i="26"/>
  <c r="N1249" i="26"/>
  <c r="N1257" i="26"/>
  <c r="N1265" i="26"/>
  <c r="N1273" i="26"/>
  <c r="N1281" i="26"/>
  <c r="N1289" i="26"/>
  <c r="N1297" i="26"/>
  <c r="N1305" i="26"/>
  <c r="N1313" i="26"/>
  <c r="N1321" i="26"/>
  <c r="N1329" i="26"/>
  <c r="N1337" i="26"/>
  <c r="N1345" i="26"/>
  <c r="N1353" i="26"/>
  <c r="N1361" i="26"/>
  <c r="N1369" i="26"/>
  <c r="N1377" i="26"/>
  <c r="N1385" i="26"/>
  <c r="N1393" i="26"/>
  <c r="N1401" i="26"/>
  <c r="N1409" i="26"/>
  <c r="N1417" i="26"/>
  <c r="N1425" i="26"/>
  <c r="N1433" i="26"/>
  <c r="N1441" i="26"/>
  <c r="N1449" i="26"/>
  <c r="N1457" i="26"/>
  <c r="N1465" i="26"/>
  <c r="N1473" i="26"/>
  <c r="N1481" i="26"/>
  <c r="N1489" i="26"/>
  <c r="N1497" i="26"/>
  <c r="N1505" i="26"/>
  <c r="N1513" i="26"/>
  <c r="N1521" i="26"/>
  <c r="N1529" i="26"/>
  <c r="N1537" i="26"/>
  <c r="N1545" i="26"/>
  <c r="N1553" i="26"/>
  <c r="N1561" i="26"/>
  <c r="N1569" i="26"/>
  <c r="N1577" i="26"/>
  <c r="N1585" i="26"/>
  <c r="N1593" i="26"/>
  <c r="N1601" i="26"/>
  <c r="N1609" i="26"/>
  <c r="N1617" i="26"/>
  <c r="N1625" i="26"/>
  <c r="N1633" i="26"/>
  <c r="N1641" i="26"/>
  <c r="N1649" i="26"/>
  <c r="N1657" i="26"/>
  <c r="N1665" i="26"/>
  <c r="N1673" i="26"/>
  <c r="N1681" i="26"/>
  <c r="N1689" i="26"/>
  <c r="N18" i="26"/>
  <c r="N41" i="26"/>
  <c r="N64" i="26"/>
  <c r="N82" i="26"/>
  <c r="N105" i="26"/>
  <c r="N128" i="26"/>
  <c r="N146" i="26"/>
  <c r="N169" i="26"/>
  <c r="N192" i="26"/>
  <c r="N210" i="26"/>
  <c r="N233" i="26"/>
  <c r="N256" i="26"/>
  <c r="N274" i="26"/>
  <c r="N297" i="26"/>
  <c r="N320" i="26"/>
  <c r="N338" i="26"/>
  <c r="N361" i="26"/>
  <c r="N384" i="26"/>
  <c r="N402" i="26"/>
  <c r="N425" i="26"/>
  <c r="N448" i="26"/>
  <c r="N466" i="26"/>
  <c r="N489" i="26"/>
  <c r="N512" i="26"/>
  <c r="N530" i="26"/>
  <c r="N553" i="26"/>
  <c r="N576" i="26"/>
  <c r="N594" i="26"/>
  <c r="N617" i="26"/>
  <c r="N640" i="26"/>
  <c r="N658" i="26"/>
  <c r="N681" i="26"/>
  <c r="N704" i="26"/>
  <c r="N722" i="26"/>
  <c r="N745" i="26"/>
  <c r="N768" i="26"/>
  <c r="N786" i="26"/>
  <c r="N809" i="26"/>
  <c r="N832" i="26"/>
  <c r="N850" i="26"/>
  <c r="N873" i="26"/>
  <c r="N896" i="26"/>
  <c r="N914" i="26"/>
  <c r="N937" i="26"/>
  <c r="N960" i="26"/>
  <c r="N978" i="26"/>
  <c r="N1001" i="26"/>
  <c r="N1019" i="26"/>
  <c r="N1027" i="26"/>
  <c r="N1035" i="26"/>
  <c r="N1043" i="26"/>
  <c r="N1051" i="26"/>
  <c r="N1059" i="26"/>
  <c r="N1067" i="26"/>
  <c r="N1075" i="26"/>
  <c r="N1083" i="26"/>
  <c r="N1091" i="26"/>
  <c r="N1099" i="26"/>
  <c r="N1107" i="26"/>
  <c r="N1115" i="26"/>
  <c r="N1123" i="26"/>
  <c r="N1131" i="26"/>
  <c r="N1139" i="26"/>
  <c r="N1147" i="26"/>
  <c r="N1155" i="26"/>
  <c r="N1163" i="26"/>
  <c r="N1171" i="26"/>
  <c r="N1179" i="26"/>
  <c r="N1187" i="26"/>
  <c r="N1195" i="26"/>
  <c r="N1203" i="26"/>
  <c r="N1211" i="26"/>
  <c r="N1219" i="26"/>
  <c r="N1227" i="26"/>
  <c r="N1235" i="26"/>
  <c r="N1243" i="26"/>
  <c r="N1251" i="26"/>
  <c r="N1259" i="26"/>
  <c r="N1267" i="26"/>
  <c r="N1275" i="26"/>
  <c r="N1283" i="26"/>
  <c r="N1291" i="26"/>
  <c r="N1299" i="26"/>
  <c r="N1307" i="26"/>
  <c r="N1315" i="26"/>
  <c r="N1323" i="26"/>
  <c r="N1331" i="26"/>
  <c r="N1339" i="26"/>
  <c r="N1347" i="26"/>
  <c r="N1355" i="26"/>
  <c r="N1363" i="26"/>
  <c r="N1371" i="26"/>
  <c r="N1379" i="26"/>
  <c r="N1387" i="26"/>
  <c r="N1395" i="26"/>
  <c r="N1403" i="26"/>
  <c r="N1411" i="26"/>
  <c r="N1419" i="26"/>
  <c r="N1427" i="26"/>
  <c r="N1435" i="26"/>
  <c r="N1443" i="26"/>
  <c r="N1451" i="26"/>
  <c r="N1459" i="26"/>
  <c r="N1467" i="26"/>
  <c r="N1475" i="26"/>
  <c r="N1483" i="26"/>
  <c r="N1491" i="26"/>
  <c r="N1499" i="26"/>
  <c r="N1507" i="26"/>
  <c r="N1515" i="26"/>
  <c r="N1523" i="26"/>
  <c r="N1531" i="26"/>
  <c r="N1539" i="26"/>
  <c r="N1547" i="26"/>
  <c r="N1555" i="26"/>
  <c r="N1563" i="26"/>
  <c r="N1571" i="26"/>
  <c r="N1579" i="26"/>
  <c r="N1587" i="26"/>
  <c r="N1595" i="26"/>
  <c r="N17" i="26"/>
  <c r="N66" i="26"/>
  <c r="N129" i="26"/>
  <c r="N186" i="26"/>
  <c r="N240" i="26"/>
  <c r="N298" i="26"/>
  <c r="N360" i="26"/>
  <c r="N409" i="26"/>
  <c r="N472" i="26"/>
  <c r="N529" i="26"/>
  <c r="N578" i="26"/>
  <c r="N641" i="26"/>
  <c r="N698" i="26"/>
  <c r="N752" i="26"/>
  <c r="N810" i="26"/>
  <c r="N872" i="26"/>
  <c r="N921" i="26"/>
  <c r="N984" i="26"/>
  <c r="N1026" i="26"/>
  <c r="N1045" i="26"/>
  <c r="N1068" i="26"/>
  <c r="N1090" i="26"/>
  <c r="N1109" i="26"/>
  <c r="N1132" i="26"/>
  <c r="N1154" i="26"/>
  <c r="N1173" i="26"/>
  <c r="N1196" i="26"/>
  <c r="N1218" i="26"/>
  <c r="N1237" i="26"/>
  <c r="N1260" i="26"/>
  <c r="N1282" i="26"/>
  <c r="N1301" i="26"/>
  <c r="N1324" i="26"/>
  <c r="N1346" i="26"/>
  <c r="N1365" i="26"/>
  <c r="N1388" i="26"/>
  <c r="N1410" i="26"/>
  <c r="N1429" i="26"/>
  <c r="N1452" i="26"/>
  <c r="N1474" i="26"/>
  <c r="N1493" i="26"/>
  <c r="N1516" i="26"/>
  <c r="N1538" i="26"/>
  <c r="N1557" i="26"/>
  <c r="N1580" i="26"/>
  <c r="N1602" i="26"/>
  <c r="N1618" i="26"/>
  <c r="N1629" i="26"/>
  <c r="N1643" i="26"/>
  <c r="N1654" i="26"/>
  <c r="N1663" i="26"/>
  <c r="N1672" i="26"/>
  <c r="N1682" i="26"/>
  <c r="N1691" i="26"/>
  <c r="N1699" i="26"/>
  <c r="N1707" i="26"/>
  <c r="N1715" i="26"/>
  <c r="N1723" i="26"/>
  <c r="N1731" i="26"/>
  <c r="N1739" i="26"/>
  <c r="N1747" i="26"/>
  <c r="N1755" i="26"/>
  <c r="N1763" i="26"/>
  <c r="N1771" i="26"/>
  <c r="N1779" i="26"/>
  <c r="N1787" i="26"/>
  <c r="N1795" i="26"/>
  <c r="N1803" i="26"/>
  <c r="N1811" i="26"/>
  <c r="N1819" i="26"/>
  <c r="N1827" i="26"/>
  <c r="N1835" i="26"/>
  <c r="N1843" i="26"/>
  <c r="N1851" i="26"/>
  <c r="N1859" i="26"/>
  <c r="N1867" i="26"/>
  <c r="N1875" i="26"/>
  <c r="N1883" i="26"/>
  <c r="N1891" i="26"/>
  <c r="N1899" i="26"/>
  <c r="N1907" i="26"/>
  <c r="N1915" i="26"/>
  <c r="N1923" i="26"/>
  <c r="N1931" i="26"/>
  <c r="N1939" i="26"/>
  <c r="N1947" i="26"/>
  <c r="N1955" i="26"/>
  <c r="N1963" i="26"/>
  <c r="N1971" i="26"/>
  <c r="N1979" i="26"/>
  <c r="N1987" i="26"/>
  <c r="N1995" i="26"/>
  <c r="N2003" i="26"/>
  <c r="N2011" i="26"/>
  <c r="N2019" i="26"/>
  <c r="N2027" i="26"/>
  <c r="N2035" i="26"/>
  <c r="N2043" i="26"/>
  <c r="N2051" i="26"/>
  <c r="N2059" i="26"/>
  <c r="N2067" i="26"/>
  <c r="N2075" i="26"/>
  <c r="N2083" i="26"/>
  <c r="N2091" i="26"/>
  <c r="N2099" i="26"/>
  <c r="N2107" i="26"/>
  <c r="N2115" i="26"/>
  <c r="N2123" i="26"/>
  <c r="N2131" i="26"/>
  <c r="N2139" i="26"/>
  <c r="N2147" i="26"/>
  <c r="N2155" i="26"/>
  <c r="N2163" i="26"/>
  <c r="N2171" i="26"/>
  <c r="N2179" i="26"/>
  <c r="N2187" i="26"/>
  <c r="N2195" i="26"/>
  <c r="N2203" i="26"/>
  <c r="N2211" i="26"/>
  <c r="N2219" i="26"/>
  <c r="N2227" i="26"/>
  <c r="N2235" i="26"/>
  <c r="N2243" i="26"/>
  <c r="N2251" i="26"/>
  <c r="N2259" i="26"/>
  <c r="N2267" i="26"/>
  <c r="N2275" i="26"/>
  <c r="N24" i="26"/>
  <c r="N81" i="26"/>
  <c r="N130" i="26"/>
  <c r="N193" i="26"/>
  <c r="N250" i="26"/>
  <c r="N304" i="26"/>
  <c r="N362" i="26"/>
  <c r="N424" i="26"/>
  <c r="N473" i="26"/>
  <c r="N536" i="26"/>
  <c r="N593" i="26"/>
  <c r="N642" i="26"/>
  <c r="N705" i="26"/>
  <c r="N762" i="26"/>
  <c r="N816" i="26"/>
  <c r="N874" i="26"/>
  <c r="N936" i="26"/>
  <c r="N985" i="26"/>
  <c r="N1028" i="26"/>
  <c r="N1050" i="26"/>
  <c r="N1069" i="26"/>
  <c r="N1092" i="26"/>
  <c r="N1114" i="26"/>
  <c r="N1133" i="26"/>
  <c r="N1156" i="26"/>
  <c r="N1178" i="26"/>
  <c r="N1197" i="26"/>
  <c r="N1220" i="26"/>
  <c r="N1242" i="26"/>
  <c r="N1261" i="26"/>
  <c r="N1284" i="26"/>
  <c r="N1306" i="26"/>
  <c r="N1325" i="26"/>
  <c r="N1348" i="26"/>
  <c r="N1370" i="26"/>
  <c r="N1389" i="26"/>
  <c r="N1412" i="26"/>
  <c r="N1434" i="26"/>
  <c r="N1453" i="26"/>
  <c r="N1476" i="26"/>
  <c r="N1498" i="26"/>
  <c r="N1517" i="26"/>
  <c r="N1540" i="26"/>
  <c r="N1562" i="26"/>
  <c r="N1581" i="26"/>
  <c r="N1603" i="26"/>
  <c r="N1619" i="26"/>
  <c r="N1632" i="26"/>
  <c r="N1644" i="26"/>
  <c r="N1655" i="26"/>
  <c r="N1664" i="26"/>
  <c r="N1674" i="26"/>
  <c r="N1683" i="26"/>
  <c r="N1692" i="26"/>
  <c r="N1700" i="26"/>
  <c r="N1708" i="26"/>
  <c r="N1716" i="26"/>
  <c r="N1724" i="26"/>
  <c r="N1732" i="26"/>
  <c r="N1740" i="26"/>
  <c r="N1748" i="26"/>
  <c r="N1756" i="26"/>
  <c r="N1764" i="26"/>
  <c r="N1772" i="26"/>
  <c r="N1780" i="26"/>
  <c r="N1788" i="26"/>
  <c r="N1796" i="26"/>
  <c r="N1804" i="26"/>
  <c r="N1812" i="26"/>
  <c r="N1820" i="26"/>
  <c r="N1828" i="26"/>
  <c r="N1836" i="26"/>
  <c r="N1844" i="26"/>
  <c r="N1852" i="26"/>
  <c r="N1860" i="26"/>
  <c r="N1868" i="26"/>
  <c r="N1876" i="26"/>
  <c r="N1884" i="26"/>
  <c r="N1892" i="26"/>
  <c r="N1900" i="26"/>
  <c r="N1908" i="26"/>
  <c r="N1916" i="26"/>
  <c r="N1924" i="26"/>
  <c r="N1932" i="26"/>
  <c r="N1940" i="26"/>
  <c r="N1948" i="26"/>
  <c r="N1956" i="26"/>
  <c r="N1964" i="26"/>
  <c r="N1972" i="26"/>
  <c r="N1980" i="26"/>
  <c r="N1988" i="26"/>
  <c r="N1996" i="26"/>
  <c r="N2004" i="26"/>
  <c r="N2012" i="26"/>
  <c r="N2020" i="26"/>
  <c r="N2028" i="26"/>
  <c r="N2036" i="26"/>
  <c r="N2044" i="26"/>
  <c r="N2052" i="26"/>
  <c r="N25" i="26"/>
  <c r="N88" i="26"/>
  <c r="N145" i="26"/>
  <c r="N194" i="26"/>
  <c r="N257" i="26"/>
  <c r="N314" i="26"/>
  <c r="N368" i="26"/>
  <c r="N426" i="26"/>
  <c r="N488" i="26"/>
  <c r="N537" i="26"/>
  <c r="N600" i="26"/>
  <c r="N657" i="26"/>
  <c r="N706" i="26"/>
  <c r="N769" i="26"/>
  <c r="N826" i="26"/>
  <c r="N880" i="26"/>
  <c r="N938" i="26"/>
  <c r="N1000" i="26"/>
  <c r="N1029" i="26"/>
  <c r="N1052" i="26"/>
  <c r="N1074" i="26"/>
  <c r="N1093" i="26"/>
  <c r="N1116" i="26"/>
  <c r="N1138" i="26"/>
  <c r="N1157" i="26"/>
  <c r="N1180" i="26"/>
  <c r="N1202" i="26"/>
  <c r="N1221" i="26"/>
  <c r="N1244" i="26"/>
  <c r="N1266" i="26"/>
  <c r="N1285" i="26"/>
  <c r="N1308" i="26"/>
  <c r="N1330" i="26"/>
  <c r="N1349" i="26"/>
  <c r="N1372" i="26"/>
  <c r="N1394" i="26"/>
  <c r="N1413" i="26"/>
  <c r="N1436" i="26"/>
  <c r="N1458" i="26"/>
  <c r="N1477" i="26"/>
  <c r="N1500" i="26"/>
  <c r="N1522" i="26"/>
  <c r="N1541" i="26"/>
  <c r="N1564" i="26"/>
  <c r="N1586" i="26"/>
  <c r="N1604" i="26"/>
  <c r="N1620" i="26"/>
  <c r="N1634" i="26"/>
  <c r="N1645" i="26"/>
  <c r="N1656" i="26"/>
  <c r="N1666" i="26"/>
  <c r="N1675" i="26"/>
  <c r="N1684" i="26"/>
  <c r="N1693" i="26"/>
  <c r="N1701" i="26"/>
  <c r="N1709" i="26"/>
  <c r="N1717" i="26"/>
  <c r="N1725" i="26"/>
  <c r="N1733" i="26"/>
  <c r="N1741" i="26"/>
  <c r="N1749" i="26"/>
  <c r="N1757" i="26"/>
  <c r="N1765" i="26"/>
  <c r="N1773" i="26"/>
  <c r="N1781" i="26"/>
  <c r="N1789" i="26"/>
  <c r="N1797" i="26"/>
  <c r="N1805" i="26"/>
  <c r="N1813" i="26"/>
  <c r="N1821" i="26"/>
  <c r="N1829" i="26"/>
  <c r="N1837" i="26"/>
  <c r="N1845" i="26"/>
  <c r="N1853" i="26"/>
  <c r="N1861" i="26"/>
  <c r="N1869" i="26"/>
  <c r="N1877" i="26"/>
  <c r="N1885" i="26"/>
  <c r="N1893" i="26"/>
  <c r="N1901" i="26"/>
  <c r="N1909" i="26"/>
  <c r="N1917" i="26"/>
  <c r="N1925" i="26"/>
  <c r="N1933" i="26"/>
  <c r="N1941" i="26"/>
  <c r="N1949" i="26"/>
  <c r="N1957" i="26"/>
  <c r="N1965" i="26"/>
  <c r="N1973" i="26"/>
  <c r="N1981" i="26"/>
  <c r="N1989" i="26"/>
  <c r="N1997" i="26"/>
  <c r="N2005" i="26"/>
  <c r="N2013" i="26"/>
  <c r="N2021" i="26"/>
  <c r="N2029" i="26"/>
  <c r="N2037" i="26"/>
  <c r="N2045" i="26"/>
  <c r="N2053" i="26"/>
  <c r="N2061" i="26"/>
  <c r="N2069" i="26"/>
  <c r="N2077" i="26"/>
  <c r="N2085" i="26"/>
  <c r="N2093" i="26"/>
  <c r="N2101" i="26"/>
  <c r="N2109" i="26"/>
  <c r="N2117" i="26"/>
  <c r="N2125" i="26"/>
  <c r="N2133" i="26"/>
  <c r="N2141" i="26"/>
  <c r="N2149" i="26"/>
  <c r="N2157" i="26"/>
  <c r="N2165" i="26"/>
  <c r="N2173" i="26"/>
  <c r="N2181" i="26"/>
  <c r="N2189" i="26"/>
  <c r="N2197" i="26"/>
  <c r="N2205" i="26"/>
  <c r="N2213" i="26"/>
  <c r="N2221" i="26"/>
  <c r="N2229" i="26"/>
  <c r="N2237" i="26"/>
  <c r="N2245" i="26"/>
  <c r="N2253" i="26"/>
  <c r="N2261" i="26"/>
  <c r="N2269" i="26"/>
  <c r="N2277" i="26"/>
  <c r="N2285" i="26"/>
  <c r="N40" i="26"/>
  <c r="N89" i="26"/>
  <c r="N152" i="26"/>
  <c r="N209" i="26"/>
  <c r="N258" i="26"/>
  <c r="N321" i="26"/>
  <c r="N378" i="26"/>
  <c r="N432" i="26"/>
  <c r="N490" i="26"/>
  <c r="N552" i="26"/>
  <c r="N601" i="26"/>
  <c r="N664" i="26"/>
  <c r="N721" i="26"/>
  <c r="N770" i="26"/>
  <c r="N833" i="26"/>
  <c r="N890" i="26"/>
  <c r="N944" i="26"/>
  <c r="N1002" i="26"/>
  <c r="N1034" i="26"/>
  <c r="N1053" i="26"/>
  <c r="N1076" i="26"/>
  <c r="N1098" i="26"/>
  <c r="N1117" i="26"/>
  <c r="N1140" i="26"/>
  <c r="N1162" i="26"/>
  <c r="N1181" i="26"/>
  <c r="N1204" i="26"/>
  <c r="N1226" i="26"/>
  <c r="N1245" i="26"/>
  <c r="N1268" i="26"/>
  <c r="N1290" i="26"/>
  <c r="N1309" i="26"/>
  <c r="N1332" i="26"/>
  <c r="N1354" i="26"/>
  <c r="N1373" i="26"/>
  <c r="N1396" i="26"/>
  <c r="N1418" i="26"/>
  <c r="N1437" i="26"/>
  <c r="N1460" i="26"/>
  <c r="N1482" i="26"/>
  <c r="N1501" i="26"/>
  <c r="N1524" i="26"/>
  <c r="N1546" i="26"/>
  <c r="N1565" i="26"/>
  <c r="N1588" i="26"/>
  <c r="N1605" i="26"/>
  <c r="N1621" i="26"/>
  <c r="N1635" i="26"/>
  <c r="N1648" i="26"/>
  <c r="N1658" i="26"/>
  <c r="N1667" i="26"/>
  <c r="N1676" i="26"/>
  <c r="N1685" i="26"/>
  <c r="N1694" i="26"/>
  <c r="N1702" i="26"/>
  <c r="N1710" i="26"/>
  <c r="N1718" i="26"/>
  <c r="N1726" i="26"/>
  <c r="N1734" i="26"/>
  <c r="N1742" i="26"/>
  <c r="N1750" i="26"/>
  <c r="N1758" i="26"/>
  <c r="N1766" i="26"/>
  <c r="N1774" i="26"/>
  <c r="N1782" i="26"/>
  <c r="N1790" i="26"/>
  <c r="N1798" i="26"/>
  <c r="N1806" i="26"/>
  <c r="N1814" i="26"/>
  <c r="N1822" i="26"/>
  <c r="N1830" i="26"/>
  <c r="N1838" i="26"/>
  <c r="N1846" i="26"/>
  <c r="N1854" i="26"/>
  <c r="N1862" i="26"/>
  <c r="N1870" i="26"/>
  <c r="N1878" i="26"/>
  <c r="N1886" i="26"/>
  <c r="N1894" i="26"/>
  <c r="N1902" i="26"/>
  <c r="N1910" i="26"/>
  <c r="N1918" i="26"/>
  <c r="N1926" i="26"/>
  <c r="N1934" i="26"/>
  <c r="N1942" i="26"/>
  <c r="N1950" i="26"/>
  <c r="N1958" i="26"/>
  <c r="N1966" i="26"/>
  <c r="N1974" i="26"/>
  <c r="N1982" i="26"/>
  <c r="N1990" i="26"/>
  <c r="N1998" i="26"/>
  <c r="N2006" i="26"/>
  <c r="N2014" i="26"/>
  <c r="N2022" i="26"/>
  <c r="N2030" i="26"/>
  <c r="N2038" i="26"/>
  <c r="N2046" i="26"/>
  <c r="N2054" i="26"/>
  <c r="N2062" i="26"/>
  <c r="N2070" i="26"/>
  <c r="N2078" i="26"/>
  <c r="N2086" i="26"/>
  <c r="N2094" i="26"/>
  <c r="N2102" i="26"/>
  <c r="N2110" i="26"/>
  <c r="N2118" i="26"/>
  <c r="N2126" i="26"/>
  <c r="N2134" i="26"/>
  <c r="N2142" i="26"/>
  <c r="N2150" i="26"/>
  <c r="N2158" i="26"/>
  <c r="N2166" i="26"/>
  <c r="N2174" i="26"/>
  <c r="N2182" i="26"/>
  <c r="N2190" i="26"/>
  <c r="N2198" i="26"/>
  <c r="N2206" i="26"/>
  <c r="N2214" i="26"/>
  <c r="N2222" i="26"/>
  <c r="N2230" i="26"/>
  <c r="N2238" i="26"/>
  <c r="N2246" i="26"/>
  <c r="N2254" i="26"/>
  <c r="N2262" i="26"/>
  <c r="N42" i="26"/>
  <c r="N104" i="26"/>
  <c r="N153" i="26"/>
  <c r="N216" i="26"/>
  <c r="N273" i="26"/>
  <c r="N322" i="26"/>
  <c r="N385" i="26"/>
  <c r="N442" i="26"/>
  <c r="N496" i="26"/>
  <c r="N554" i="26"/>
  <c r="N616" i="26"/>
  <c r="N665" i="26"/>
  <c r="N728" i="26"/>
  <c r="N785" i="26"/>
  <c r="N834" i="26"/>
  <c r="N897" i="26"/>
  <c r="N954" i="26"/>
  <c r="N1008" i="26"/>
  <c r="N1036" i="26"/>
  <c r="N1058" i="26"/>
  <c r="N1077" i="26"/>
  <c r="N1100" i="26"/>
  <c r="N1122" i="26"/>
  <c r="N1141" i="26"/>
  <c r="N1164" i="26"/>
  <c r="N1186" i="26"/>
  <c r="N1205" i="26"/>
  <c r="N1228" i="26"/>
  <c r="N1250" i="26"/>
  <c r="N1269" i="26"/>
  <c r="N1292" i="26"/>
  <c r="N1314" i="26"/>
  <c r="N1333" i="26"/>
  <c r="N1356" i="26"/>
  <c r="N1378" i="26"/>
  <c r="N1397" i="26"/>
  <c r="N1420" i="26"/>
  <c r="N1442" i="26"/>
  <c r="N1461" i="26"/>
  <c r="N1484" i="26"/>
  <c r="N1506" i="26"/>
  <c r="N1525" i="26"/>
  <c r="N1548" i="26"/>
  <c r="N1570" i="26"/>
  <c r="N1589" i="26"/>
  <c r="N1610" i="26"/>
  <c r="N1624" i="26"/>
  <c r="N1636" i="26"/>
  <c r="N1650" i="26"/>
  <c r="N1659" i="26"/>
  <c r="N1668" i="26"/>
  <c r="N1677" i="26"/>
  <c r="N1686" i="26"/>
  <c r="N1695" i="26"/>
  <c r="N1703" i="26"/>
  <c r="N1711" i="26"/>
  <c r="N1719" i="26"/>
  <c r="N1727" i="26"/>
  <c r="N1735" i="26"/>
  <c r="N1743" i="26"/>
  <c r="N1751" i="26"/>
  <c r="N1759" i="26"/>
  <c r="N1767" i="26"/>
  <c r="N1775" i="26"/>
  <c r="N1783" i="26"/>
  <c r="N1791" i="26"/>
  <c r="N1799" i="26"/>
  <c r="N1807" i="26"/>
  <c r="N1815" i="26"/>
  <c r="N1823" i="26"/>
  <c r="N1831" i="26"/>
  <c r="N1839" i="26"/>
  <c r="N1847" i="26"/>
  <c r="N1855" i="26"/>
  <c r="N1863" i="26"/>
  <c r="N1871" i="26"/>
  <c r="N1879" i="26"/>
  <c r="N1887" i="26"/>
  <c r="N1895" i="26"/>
  <c r="N1903" i="26"/>
  <c r="N1911" i="26"/>
  <c r="N1919" i="26"/>
  <c r="N1927" i="26"/>
  <c r="N1935" i="26"/>
  <c r="N1943" i="26"/>
  <c r="N1951" i="26"/>
  <c r="N1959" i="26"/>
  <c r="N1967" i="26"/>
  <c r="N1975" i="26"/>
  <c r="N1983" i="26"/>
  <c r="N1991" i="26"/>
  <c r="N1999" i="26"/>
  <c r="N2007" i="26"/>
  <c r="N2015" i="26"/>
  <c r="N2023" i="26"/>
  <c r="N2031" i="26"/>
  <c r="N2039" i="26"/>
  <c r="N2047" i="26"/>
  <c r="N2055" i="26"/>
  <c r="N2063" i="26"/>
  <c r="N2071" i="26"/>
  <c r="N2079" i="26"/>
  <c r="N2087" i="26"/>
  <c r="N2095" i="26"/>
  <c r="N2103" i="26"/>
  <c r="N2111" i="26"/>
  <c r="N2119" i="26"/>
  <c r="N2127" i="26"/>
  <c r="N2135" i="26"/>
  <c r="N2143" i="26"/>
  <c r="N2151" i="26"/>
  <c r="N2159" i="26"/>
  <c r="N2167" i="26"/>
  <c r="N2175" i="26"/>
  <c r="N2183" i="26"/>
  <c r="N2191" i="26"/>
  <c r="N2199" i="26"/>
  <c r="N2207" i="26"/>
  <c r="N2215" i="26"/>
  <c r="N2223" i="26"/>
  <c r="N2231" i="26"/>
  <c r="N2239" i="26"/>
  <c r="N2247" i="26"/>
  <c r="N2255" i="26"/>
  <c r="N2263" i="26"/>
  <c r="N2271" i="26"/>
  <c r="N48" i="26"/>
  <c r="N176" i="26"/>
  <c r="N344" i="26"/>
  <c r="N506" i="26"/>
  <c r="N634" i="26"/>
  <c r="N793" i="26"/>
  <c r="N961" i="26"/>
  <c r="N1044" i="26"/>
  <c r="N1106" i="26"/>
  <c r="N1165" i="26"/>
  <c r="N1213" i="26"/>
  <c r="N1276" i="26"/>
  <c r="N1338" i="26"/>
  <c r="N1386" i="26"/>
  <c r="N1445" i="26"/>
  <c r="N1508" i="26"/>
  <c r="N1556" i="26"/>
  <c r="N1612" i="26"/>
  <c r="N1651" i="26"/>
  <c r="N1671" i="26"/>
  <c r="N1697" i="26"/>
  <c r="N1720" i="26"/>
  <c r="N1738" i="26"/>
  <c r="N1761" i="26"/>
  <c r="N1784" i="26"/>
  <c r="N1802" i="26"/>
  <c r="N1825" i="26"/>
  <c r="N1848" i="26"/>
  <c r="N1866" i="26"/>
  <c r="N1889" i="26"/>
  <c r="N1912" i="26"/>
  <c r="N1930" i="26"/>
  <c r="N1953" i="26"/>
  <c r="N1976" i="26"/>
  <c r="N1994" i="26"/>
  <c r="N2017" i="26"/>
  <c r="N2040" i="26"/>
  <c r="N2058" i="26"/>
  <c r="N2074" i="26"/>
  <c r="N2090" i="26"/>
  <c r="N2106" i="26"/>
  <c r="N2122" i="26"/>
  <c r="N2138" i="26"/>
  <c r="N2154" i="26"/>
  <c r="N2170" i="26"/>
  <c r="N2186" i="26"/>
  <c r="N2202" i="26"/>
  <c r="N2218" i="26"/>
  <c r="N2234" i="26"/>
  <c r="N2250" i="26"/>
  <c r="N2266" i="26"/>
  <c r="N2279" i="26"/>
  <c r="N2288" i="26"/>
  <c r="N2296" i="26"/>
  <c r="N2304" i="26"/>
  <c r="N2312" i="26"/>
  <c r="N2320" i="26"/>
  <c r="N2328" i="26"/>
  <c r="N2336" i="26"/>
  <c r="N2344" i="26"/>
  <c r="N2352" i="26"/>
  <c r="N2360" i="26"/>
  <c r="N2368" i="26"/>
  <c r="N2376" i="26"/>
  <c r="N2384" i="26"/>
  <c r="N2392" i="26"/>
  <c r="N2400" i="26"/>
  <c r="N2408" i="26"/>
  <c r="N2416" i="26"/>
  <c r="N2424" i="26"/>
  <c r="N2432" i="26"/>
  <c r="N2440" i="26"/>
  <c r="N2448" i="26"/>
  <c r="N2456" i="26"/>
  <c r="N2464" i="26"/>
  <c r="N2472" i="26"/>
  <c r="N2480" i="26"/>
  <c r="N2488" i="26"/>
  <c r="N2496" i="26"/>
  <c r="N2504" i="26"/>
  <c r="N2512" i="26"/>
  <c r="N2520" i="26"/>
  <c r="N2528" i="26"/>
  <c r="N2536" i="26"/>
  <c r="N2544" i="26"/>
  <c r="N2552" i="26"/>
  <c r="N2560" i="26"/>
  <c r="N2568" i="26"/>
  <c r="N2576" i="26"/>
  <c r="N2584" i="26"/>
  <c r="N2592" i="26"/>
  <c r="N2600" i="26"/>
  <c r="N2608" i="26"/>
  <c r="N2616" i="26"/>
  <c r="N2624" i="26"/>
  <c r="N2632" i="26"/>
  <c r="N2640" i="26"/>
  <c r="N2648" i="26"/>
  <c r="N2656" i="26"/>
  <c r="N2664" i="26"/>
  <c r="N2672" i="26"/>
  <c r="N2680" i="26"/>
  <c r="N2688" i="26"/>
  <c r="N2696" i="26"/>
  <c r="N1808" i="26"/>
  <c r="N1826" i="26"/>
  <c r="N1849" i="26"/>
  <c r="N1872" i="26"/>
  <c r="N1890" i="26"/>
  <c r="N1913" i="26"/>
  <c r="N1936" i="26"/>
  <c r="N1954" i="26"/>
  <c r="N1977" i="26"/>
  <c r="N2000" i="26"/>
  <c r="N2018" i="26"/>
  <c r="N2041" i="26"/>
  <c r="N2060" i="26"/>
  <c r="N2076" i="26"/>
  <c r="N2092" i="26"/>
  <c r="N2108" i="26"/>
  <c r="N2124" i="26"/>
  <c r="N2140" i="26"/>
  <c r="N2156" i="26"/>
  <c r="N2172" i="26"/>
  <c r="N2188" i="26"/>
  <c r="N2204" i="26"/>
  <c r="N2220" i="26"/>
  <c r="N2236" i="26"/>
  <c r="N2252" i="26"/>
  <c r="N2268" i="26"/>
  <c r="N2280" i="26"/>
  <c r="N2289" i="26"/>
  <c r="N2297" i="26"/>
  <c r="N2305" i="26"/>
  <c r="N2313" i="26"/>
  <c r="N2321" i="26"/>
  <c r="N2329" i="26"/>
  <c r="N2337" i="26"/>
  <c r="N2345" i="26"/>
  <c r="N2353" i="26"/>
  <c r="N2361" i="26"/>
  <c r="N2369" i="26"/>
  <c r="N2377" i="26"/>
  <c r="N2385" i="26"/>
  <c r="N2393" i="26"/>
  <c r="N2401" i="26"/>
  <c r="N2409" i="26"/>
  <c r="N2417" i="26"/>
  <c r="N2425" i="26"/>
  <c r="N2433" i="26"/>
  <c r="N2441" i="26"/>
  <c r="N2449" i="26"/>
  <c r="N2457" i="26"/>
  <c r="N2465" i="26"/>
  <c r="N2473" i="26"/>
  <c r="N2481" i="26"/>
  <c r="N2489" i="26"/>
  <c r="N2497" i="26"/>
  <c r="N2505" i="26"/>
  <c r="N2513" i="26"/>
  <c r="N2521" i="26"/>
  <c r="N2529" i="26"/>
  <c r="N2537" i="26"/>
  <c r="N2545" i="26"/>
  <c r="N2553" i="26"/>
  <c r="N2561" i="26"/>
  <c r="N2569" i="26"/>
  <c r="N2577" i="26"/>
  <c r="N2585" i="26"/>
  <c r="N2593" i="26"/>
  <c r="N2601" i="26"/>
  <c r="N2609" i="26"/>
  <c r="N2617" i="26"/>
  <c r="N2625" i="26"/>
  <c r="N2633" i="26"/>
  <c r="N2641" i="26"/>
  <c r="N2649" i="26"/>
  <c r="N2657" i="26"/>
  <c r="N2665" i="26"/>
  <c r="N2673" i="26"/>
  <c r="N2681" i="26"/>
  <c r="N2689" i="26"/>
  <c r="N2697" i="26"/>
  <c r="N618" i="26"/>
  <c r="N2566" i="26"/>
  <c r="N2686" i="26"/>
  <c r="N58" i="26"/>
  <c r="N217" i="26"/>
  <c r="N345" i="26"/>
  <c r="N513" i="26"/>
  <c r="N680" i="26"/>
  <c r="N808" i="26"/>
  <c r="N962" i="26"/>
  <c r="N1060" i="26"/>
  <c r="N1108" i="26"/>
  <c r="N1170" i="26"/>
  <c r="N1229" i="26"/>
  <c r="N1277" i="26"/>
  <c r="N1340" i="26"/>
  <c r="N1402" i="26"/>
  <c r="N1450" i="26"/>
  <c r="N1509" i="26"/>
  <c r="N1572" i="26"/>
  <c r="N1613" i="26"/>
  <c r="N1652" i="26"/>
  <c r="N1678" i="26"/>
  <c r="N1698" i="26"/>
  <c r="N1721" i="26"/>
  <c r="N1744" i="26"/>
  <c r="N1762" i="26"/>
  <c r="N1785" i="26"/>
  <c r="N65" i="26"/>
  <c r="N232" i="26"/>
  <c r="N386" i="26"/>
  <c r="N514" i="26"/>
  <c r="N682" i="26"/>
  <c r="N849" i="26"/>
  <c r="N977" i="26"/>
  <c r="N1061" i="26"/>
  <c r="N1124" i="26"/>
  <c r="N1172" i="26"/>
  <c r="N1234" i="26"/>
  <c r="N1293" i="26"/>
  <c r="N1341" i="26"/>
  <c r="N1404" i="26"/>
  <c r="N1466" i="26"/>
  <c r="N1514" i="26"/>
  <c r="N1573" i="26"/>
  <c r="N1626" i="26"/>
  <c r="N1653" i="26"/>
  <c r="N1679" i="26"/>
  <c r="N1704" i="26"/>
  <c r="N1722" i="26"/>
  <c r="N1745" i="26"/>
  <c r="N1768" i="26"/>
  <c r="N1786" i="26"/>
  <c r="N1809" i="26"/>
  <c r="N1832" i="26"/>
  <c r="N1850" i="26"/>
  <c r="N1873" i="26"/>
  <c r="N1896" i="26"/>
  <c r="N1914" i="26"/>
  <c r="N1937" i="26"/>
  <c r="N1960" i="26"/>
  <c r="N1978" i="26"/>
  <c r="N2001" i="26"/>
  <c r="N2024" i="26"/>
  <c r="N2042" i="26"/>
  <c r="N2064" i="26"/>
  <c r="N2080" i="26"/>
  <c r="N2096" i="26"/>
  <c r="N2112" i="26"/>
  <c r="N2128" i="26"/>
  <c r="N2144" i="26"/>
  <c r="N2160" i="26"/>
  <c r="N2176" i="26"/>
  <c r="N2192" i="26"/>
  <c r="N2208" i="26"/>
  <c r="N2224" i="26"/>
  <c r="N2240" i="26"/>
  <c r="N2256" i="26"/>
  <c r="N2270" i="26"/>
  <c r="N2281" i="26"/>
  <c r="N2290" i="26"/>
  <c r="N2298" i="26"/>
  <c r="N2306" i="26"/>
  <c r="N2314" i="26"/>
  <c r="N2322" i="26"/>
  <c r="N2330" i="26"/>
  <c r="N2338" i="26"/>
  <c r="N2346" i="26"/>
  <c r="N2354" i="26"/>
  <c r="N2362" i="26"/>
  <c r="N2370" i="26"/>
  <c r="N2378" i="26"/>
  <c r="N2386" i="26"/>
  <c r="N2394" i="26"/>
  <c r="N2402" i="26"/>
  <c r="N2410" i="26"/>
  <c r="N2418" i="26"/>
  <c r="N2426" i="26"/>
  <c r="N2434" i="26"/>
  <c r="N2442" i="26"/>
  <c r="N2450" i="26"/>
  <c r="N2458" i="26"/>
  <c r="N2466" i="26"/>
  <c r="N2474" i="26"/>
  <c r="N2482" i="26"/>
  <c r="N2490" i="26"/>
  <c r="N2498" i="26"/>
  <c r="N2506" i="26"/>
  <c r="N2514" i="26"/>
  <c r="N2522" i="26"/>
  <c r="N2530" i="26"/>
  <c r="N2538" i="26"/>
  <c r="N2546" i="26"/>
  <c r="N2554" i="26"/>
  <c r="N2562" i="26"/>
  <c r="N2570" i="26"/>
  <c r="N2578" i="26"/>
  <c r="N2586" i="26"/>
  <c r="N2594" i="26"/>
  <c r="N2602" i="26"/>
  <c r="N2610" i="26"/>
  <c r="N2618" i="26"/>
  <c r="N2626" i="26"/>
  <c r="N2634" i="26"/>
  <c r="N2642" i="26"/>
  <c r="N2650" i="26"/>
  <c r="N2658" i="26"/>
  <c r="N2666" i="26"/>
  <c r="N2674" i="26"/>
  <c r="N2682" i="26"/>
  <c r="N2690" i="26"/>
  <c r="N2698" i="26"/>
  <c r="N2032" i="26"/>
  <c r="N2050" i="26"/>
  <c r="N2100" i="26"/>
  <c r="N2148" i="26"/>
  <c r="N2196" i="26"/>
  <c r="N2244" i="26"/>
  <c r="N2284" i="26"/>
  <c r="N2309" i="26"/>
  <c r="N2317" i="26"/>
  <c r="N2341" i="26"/>
  <c r="N2357" i="26"/>
  <c r="N2373" i="26"/>
  <c r="N2397" i="26"/>
  <c r="N2421" i="26"/>
  <c r="N2445" i="26"/>
  <c r="N2469" i="26"/>
  <c r="N2493" i="26"/>
  <c r="N2517" i="26"/>
  <c r="N2525" i="26"/>
  <c r="N2549" i="26"/>
  <c r="N2573" i="26"/>
  <c r="N2597" i="26"/>
  <c r="N2605" i="26"/>
  <c r="N2629" i="26"/>
  <c r="N2653" i="26"/>
  <c r="N2677" i="26"/>
  <c r="N2701" i="26"/>
  <c r="N450" i="26"/>
  <c r="N746" i="26"/>
  <c r="N913" i="26"/>
  <c r="N1085" i="26"/>
  <c r="N1258" i="26"/>
  <c r="N1380" i="26"/>
  <c r="N1549" i="26"/>
  <c r="N1640" i="26"/>
  <c r="N1713" i="26"/>
  <c r="N1777" i="26"/>
  <c r="N1800" i="26"/>
  <c r="N1882" i="26"/>
  <c r="N1946" i="26"/>
  <c r="N2010" i="26"/>
  <c r="N2072" i="26"/>
  <c r="N2136" i="26"/>
  <c r="N2200" i="26"/>
  <c r="N2248" i="26"/>
  <c r="N2294" i="26"/>
  <c r="N2318" i="26"/>
  <c r="N2342" i="26"/>
  <c r="N2366" i="26"/>
  <c r="N2390" i="26"/>
  <c r="N2422" i="26"/>
  <c r="N2454" i="26"/>
  <c r="N2478" i="26"/>
  <c r="N2502" i="26"/>
  <c r="N2534" i="26"/>
  <c r="N2558" i="26"/>
  <c r="N2590" i="26"/>
  <c r="N2614" i="26"/>
  <c r="N2638" i="26"/>
  <c r="N2662" i="26"/>
  <c r="N106" i="26"/>
  <c r="N234" i="26"/>
  <c r="N401" i="26"/>
  <c r="N560" i="26"/>
  <c r="N688" i="26"/>
  <c r="N856" i="26"/>
  <c r="N1018" i="26"/>
  <c r="N1066" i="26"/>
  <c r="N1125" i="26"/>
  <c r="N1188" i="26"/>
  <c r="N1236" i="26"/>
  <c r="N1298" i="26"/>
  <c r="N1357" i="26"/>
  <c r="N1405" i="26"/>
  <c r="N1468" i="26"/>
  <c r="N1530" i="26"/>
  <c r="N1578" i="26"/>
  <c r="N1627" i="26"/>
  <c r="N1660" i="26"/>
  <c r="N1680" i="26"/>
  <c r="N1705" i="26"/>
  <c r="N1728" i="26"/>
  <c r="N1746" i="26"/>
  <c r="N1769" i="26"/>
  <c r="N1792" i="26"/>
  <c r="N1810" i="26"/>
  <c r="N1833" i="26"/>
  <c r="N1856" i="26"/>
  <c r="N1874" i="26"/>
  <c r="N1897" i="26"/>
  <c r="N1920" i="26"/>
  <c r="N1938" i="26"/>
  <c r="N1961" i="26"/>
  <c r="N1984" i="26"/>
  <c r="N2002" i="26"/>
  <c r="N2025" i="26"/>
  <c r="N2048" i="26"/>
  <c r="N2065" i="26"/>
  <c r="N2081" i="26"/>
  <c r="N2097" i="26"/>
  <c r="N2113" i="26"/>
  <c r="N2129" i="26"/>
  <c r="N2145" i="26"/>
  <c r="N2161" i="26"/>
  <c r="N2177" i="26"/>
  <c r="N2193" i="26"/>
  <c r="N2209" i="26"/>
  <c r="N2225" i="26"/>
  <c r="N2241" i="26"/>
  <c r="N2257" i="26"/>
  <c r="N2272" i="26"/>
  <c r="N2282" i="26"/>
  <c r="N2291" i="26"/>
  <c r="N2299" i="26"/>
  <c r="N2307" i="26"/>
  <c r="N2315" i="26"/>
  <c r="N2323" i="26"/>
  <c r="N2331" i="26"/>
  <c r="N2339" i="26"/>
  <c r="N2347" i="26"/>
  <c r="N2355" i="26"/>
  <c r="N2363" i="26"/>
  <c r="N2371" i="26"/>
  <c r="N2379" i="26"/>
  <c r="N2387" i="26"/>
  <c r="N2395" i="26"/>
  <c r="N2403" i="26"/>
  <c r="N2411" i="26"/>
  <c r="N2419" i="26"/>
  <c r="N2427" i="26"/>
  <c r="N2435" i="26"/>
  <c r="N2443" i="26"/>
  <c r="N2451" i="26"/>
  <c r="N2459" i="26"/>
  <c r="N2467" i="26"/>
  <c r="N2475" i="26"/>
  <c r="N2483" i="26"/>
  <c r="N2491" i="26"/>
  <c r="N2499" i="26"/>
  <c r="N2507" i="26"/>
  <c r="N2515" i="26"/>
  <c r="N2523" i="26"/>
  <c r="N2531" i="26"/>
  <c r="N2539" i="26"/>
  <c r="N2547" i="26"/>
  <c r="N2555" i="26"/>
  <c r="N2563" i="26"/>
  <c r="N2571" i="26"/>
  <c r="N2579" i="26"/>
  <c r="N2587" i="26"/>
  <c r="N2595" i="26"/>
  <c r="N2603" i="26"/>
  <c r="N2611" i="26"/>
  <c r="N2619" i="26"/>
  <c r="N2627" i="26"/>
  <c r="N2635" i="26"/>
  <c r="N2643" i="26"/>
  <c r="N2651" i="26"/>
  <c r="N2659" i="26"/>
  <c r="N2667" i="26"/>
  <c r="N2675" i="26"/>
  <c r="N2683" i="26"/>
  <c r="N2691" i="26"/>
  <c r="N2699" i="26"/>
  <c r="N2009" i="26"/>
  <c r="N2084" i="26"/>
  <c r="N2116" i="26"/>
  <c r="N2180" i="26"/>
  <c r="N2228" i="26"/>
  <c r="N2274" i="26"/>
  <c r="N2301" i="26"/>
  <c r="N2325" i="26"/>
  <c r="N2349" i="26"/>
  <c r="N2381" i="26"/>
  <c r="N2405" i="26"/>
  <c r="N2429" i="26"/>
  <c r="N2453" i="26"/>
  <c r="N2477" i="26"/>
  <c r="N2501" i="26"/>
  <c r="N2533" i="26"/>
  <c r="N2557" i="26"/>
  <c r="N2581" i="26"/>
  <c r="N2613" i="26"/>
  <c r="N2637" i="26"/>
  <c r="N2661" i="26"/>
  <c r="N2685" i="26"/>
  <c r="N168" i="26"/>
  <c r="N1037" i="26"/>
  <c r="N1210" i="26"/>
  <c r="N1428" i="26"/>
  <c r="N1597" i="26"/>
  <c r="N1690" i="26"/>
  <c r="N1754" i="26"/>
  <c r="N1818" i="26"/>
  <c r="N1905" i="26"/>
  <c r="N1969" i="26"/>
  <c r="N2033" i="26"/>
  <c r="N2088" i="26"/>
  <c r="N2120" i="26"/>
  <c r="N2168" i="26"/>
  <c r="N2216" i="26"/>
  <c r="N2264" i="26"/>
  <c r="N2286" i="26"/>
  <c r="N2310" i="26"/>
  <c r="N2334" i="26"/>
  <c r="N2358" i="26"/>
  <c r="N2382" i="26"/>
  <c r="N2406" i="26"/>
  <c r="N2430" i="26"/>
  <c r="N2446" i="26"/>
  <c r="N2470" i="26"/>
  <c r="N2494" i="26"/>
  <c r="N2518" i="26"/>
  <c r="N2542" i="26"/>
  <c r="N2574" i="26"/>
  <c r="N2598" i="26"/>
  <c r="N2622" i="26"/>
  <c r="N2646" i="26"/>
  <c r="N2670" i="26"/>
  <c r="N2702" i="26"/>
  <c r="N112" i="26"/>
  <c r="N280" i="26"/>
  <c r="N408" i="26"/>
  <c r="N570" i="26"/>
  <c r="N729" i="26"/>
  <c r="N857" i="26"/>
  <c r="N1020" i="26"/>
  <c r="N1082" i="26"/>
  <c r="N1130" i="26"/>
  <c r="N1189" i="26"/>
  <c r="N1252" i="26"/>
  <c r="N1300" i="26"/>
  <c r="N1362" i="26"/>
  <c r="N1421" i="26"/>
  <c r="N1469" i="26"/>
  <c r="N1532" i="26"/>
  <c r="N1594" i="26"/>
  <c r="N1628" i="26"/>
  <c r="N1661" i="26"/>
  <c r="N1687" i="26"/>
  <c r="N1706" i="26"/>
  <c r="N1729" i="26"/>
  <c r="N1752" i="26"/>
  <c r="N1770" i="26"/>
  <c r="N1793" i="26"/>
  <c r="N1816" i="26"/>
  <c r="N1834" i="26"/>
  <c r="N1857" i="26"/>
  <c r="N1880" i="26"/>
  <c r="N1898" i="26"/>
  <c r="N1921" i="26"/>
  <c r="N1944" i="26"/>
  <c r="N1962" i="26"/>
  <c r="N1985" i="26"/>
  <c r="N2008" i="26"/>
  <c r="N2026" i="26"/>
  <c r="N2049" i="26"/>
  <c r="N2066" i="26"/>
  <c r="N2082" i="26"/>
  <c r="N2098" i="26"/>
  <c r="N2114" i="26"/>
  <c r="N2130" i="26"/>
  <c r="N2146" i="26"/>
  <c r="N2162" i="26"/>
  <c r="N2178" i="26"/>
  <c r="N2194" i="26"/>
  <c r="N2210" i="26"/>
  <c r="N2226" i="26"/>
  <c r="N2242" i="26"/>
  <c r="N2258" i="26"/>
  <c r="N2273" i="26"/>
  <c r="N2283" i="26"/>
  <c r="N2292" i="26"/>
  <c r="N2300" i="26"/>
  <c r="N2308" i="26"/>
  <c r="N2316" i="26"/>
  <c r="N2324" i="26"/>
  <c r="N2332" i="26"/>
  <c r="N2340" i="26"/>
  <c r="N2348" i="26"/>
  <c r="N2356" i="26"/>
  <c r="N2364" i="26"/>
  <c r="N2372" i="26"/>
  <c r="N2380" i="26"/>
  <c r="N2388" i="26"/>
  <c r="N2396" i="26"/>
  <c r="N2404" i="26"/>
  <c r="N2412" i="26"/>
  <c r="N2420" i="26"/>
  <c r="N2428" i="26"/>
  <c r="N2436" i="26"/>
  <c r="N2444" i="26"/>
  <c r="N2452" i="26"/>
  <c r="N2460" i="26"/>
  <c r="N2468" i="26"/>
  <c r="N2476" i="26"/>
  <c r="N2484" i="26"/>
  <c r="N2492" i="26"/>
  <c r="N2500" i="26"/>
  <c r="N2508" i="26"/>
  <c r="N2516" i="26"/>
  <c r="N2524" i="26"/>
  <c r="N2532" i="26"/>
  <c r="N2540" i="26"/>
  <c r="N2548" i="26"/>
  <c r="N2556" i="26"/>
  <c r="N2564" i="26"/>
  <c r="N2572" i="26"/>
  <c r="N2580" i="26"/>
  <c r="N2588" i="26"/>
  <c r="N2596" i="26"/>
  <c r="N2604" i="26"/>
  <c r="N2612" i="26"/>
  <c r="N2620" i="26"/>
  <c r="N2628" i="26"/>
  <c r="N2636" i="26"/>
  <c r="N2644" i="26"/>
  <c r="N2652" i="26"/>
  <c r="N2660" i="26"/>
  <c r="N2668" i="26"/>
  <c r="N2676" i="26"/>
  <c r="N2684" i="26"/>
  <c r="N2692" i="26"/>
  <c r="N2700" i="26"/>
  <c r="N1986" i="26"/>
  <c r="N2068" i="26"/>
  <c r="N2132" i="26"/>
  <c r="N2164" i="26"/>
  <c r="N2212" i="26"/>
  <c r="N2260" i="26"/>
  <c r="N2293" i="26"/>
  <c r="N2333" i="26"/>
  <c r="N2365" i="26"/>
  <c r="N2389" i="26"/>
  <c r="N2413" i="26"/>
  <c r="N2437" i="26"/>
  <c r="N2461" i="26"/>
  <c r="N2485" i="26"/>
  <c r="N2509" i="26"/>
  <c r="N2541" i="26"/>
  <c r="N2565" i="26"/>
  <c r="N2589" i="26"/>
  <c r="N2621" i="26"/>
  <c r="N2645" i="26"/>
  <c r="N2669" i="26"/>
  <c r="N2693" i="26"/>
  <c r="N296" i="26"/>
  <c r="N1148" i="26"/>
  <c r="N1317" i="26"/>
  <c r="N1490" i="26"/>
  <c r="N1669" i="26"/>
  <c r="N1736" i="26"/>
  <c r="N1841" i="26"/>
  <c r="N1864" i="26"/>
  <c r="N1928" i="26"/>
  <c r="N1992" i="26"/>
  <c r="N2056" i="26"/>
  <c r="N2104" i="26"/>
  <c r="N2152" i="26"/>
  <c r="N2184" i="26"/>
  <c r="N2232" i="26"/>
  <c r="N2276" i="26"/>
  <c r="N2302" i="26"/>
  <c r="N2326" i="26"/>
  <c r="N2350" i="26"/>
  <c r="N2374" i="26"/>
  <c r="N2398" i="26"/>
  <c r="N2414" i="26"/>
  <c r="N2438" i="26"/>
  <c r="N2462" i="26"/>
  <c r="N2486" i="26"/>
  <c r="N2510" i="26"/>
  <c r="N2526" i="26"/>
  <c r="N2550" i="26"/>
  <c r="N2582" i="26"/>
  <c r="N2606" i="26"/>
  <c r="N2630" i="26"/>
  <c r="N2654" i="26"/>
  <c r="N2678" i="26"/>
  <c r="N2694" i="26"/>
  <c r="N122" i="26"/>
  <c r="N281" i="26"/>
  <c r="N449" i="26"/>
  <c r="N577" i="26"/>
  <c r="N744" i="26"/>
  <c r="N898" i="26"/>
  <c r="N1021" i="26"/>
  <c r="N1084" i="26"/>
  <c r="N1146" i="26"/>
  <c r="N1194" i="26"/>
  <c r="N1253" i="26"/>
  <c r="N1316" i="26"/>
  <c r="N1364" i="26"/>
  <c r="N1426" i="26"/>
  <c r="N1485" i="26"/>
  <c r="N1533" i="26"/>
  <c r="N1596" i="26"/>
  <c r="N1637" i="26"/>
  <c r="N1662" i="26"/>
  <c r="N1688" i="26"/>
  <c r="N1712" i="26"/>
  <c r="N1730" i="26"/>
  <c r="N1753" i="26"/>
  <c r="N1776" i="26"/>
  <c r="N1794" i="26"/>
  <c r="N1817" i="26"/>
  <c r="N1840" i="26"/>
  <c r="N1858" i="26"/>
  <c r="N1881" i="26"/>
  <c r="N1904" i="26"/>
  <c r="N1922" i="26"/>
  <c r="N1945" i="26"/>
  <c r="N1968" i="26"/>
  <c r="N170" i="26"/>
  <c r="N337" i="26"/>
  <c r="N465" i="26"/>
  <c r="N624" i="26"/>
  <c r="N792" i="26"/>
  <c r="N920" i="26"/>
  <c r="N1042" i="26"/>
  <c r="N1101" i="26"/>
  <c r="N1149" i="26"/>
  <c r="N1212" i="26"/>
  <c r="N1274" i="26"/>
  <c r="N1322" i="26"/>
  <c r="N1381" i="26"/>
  <c r="N1444" i="26"/>
  <c r="N1492" i="26"/>
  <c r="N1554" i="26"/>
  <c r="N1611" i="26"/>
  <c r="N1642" i="26"/>
  <c r="N1670" i="26"/>
  <c r="N1696" i="26"/>
  <c r="N1714" i="26"/>
  <c r="N1737" i="26"/>
  <c r="N1760" i="26"/>
  <c r="N1778" i="26"/>
  <c r="N1801" i="26"/>
  <c r="N1824" i="26"/>
  <c r="N1842" i="26"/>
  <c r="N1865" i="26"/>
  <c r="N1888" i="26"/>
  <c r="N1906" i="26"/>
  <c r="N1929" i="26"/>
  <c r="N1952" i="26"/>
  <c r="N1970" i="26"/>
  <c r="N1993" i="26"/>
  <c r="N2016" i="26"/>
  <c r="N2034" i="26"/>
  <c r="N2057" i="26"/>
  <c r="N2073" i="26"/>
  <c r="N2089" i="26"/>
  <c r="N2105" i="26"/>
  <c r="N2121" i="26"/>
  <c r="N2137" i="26"/>
  <c r="N2153" i="26"/>
  <c r="N2169" i="26"/>
  <c r="N2185" i="26"/>
  <c r="N2201" i="26"/>
  <c r="N2217" i="26"/>
  <c r="N2233" i="26"/>
  <c r="N2249" i="26"/>
  <c r="N2265" i="26"/>
  <c r="N2278" i="26"/>
  <c r="N2287" i="26"/>
  <c r="N2295" i="26"/>
  <c r="N2303" i="26"/>
  <c r="N2311" i="26"/>
  <c r="N2319" i="26"/>
  <c r="N2327" i="26"/>
  <c r="N2335" i="26"/>
  <c r="N2343" i="26"/>
  <c r="N2351" i="26"/>
  <c r="N2359" i="26"/>
  <c r="N2367" i="26"/>
  <c r="N2375" i="26"/>
  <c r="N2383" i="26"/>
  <c r="N2391" i="26"/>
  <c r="N2399" i="26"/>
  <c r="N2407" i="26"/>
  <c r="N2415" i="26"/>
  <c r="N2423" i="26"/>
  <c r="N2431" i="26"/>
  <c r="N2439" i="26"/>
  <c r="N2447" i="26"/>
  <c r="N2455" i="26"/>
  <c r="N2463" i="26"/>
  <c r="N2471" i="26"/>
  <c r="N2479" i="26"/>
  <c r="N2487" i="26"/>
  <c r="N2495" i="26"/>
  <c r="N2503" i="26"/>
  <c r="N2511" i="26"/>
  <c r="N2519" i="26"/>
  <c r="N2527" i="26"/>
  <c r="N2535" i="26"/>
  <c r="N2543" i="26"/>
  <c r="N2551" i="26"/>
  <c r="N2559" i="26"/>
  <c r="N2567" i="26"/>
  <c r="N2575" i="26"/>
  <c r="N2583" i="26"/>
  <c r="N2591" i="26"/>
  <c r="N2599" i="26"/>
  <c r="N2607" i="26"/>
  <c r="N2615" i="26"/>
  <c r="N2623" i="26"/>
  <c r="N2631" i="26"/>
  <c r="N2639" i="26"/>
  <c r="N2647" i="26"/>
  <c r="N2655" i="26"/>
  <c r="N2663" i="26"/>
  <c r="N2671" i="26"/>
  <c r="N2679" i="26"/>
  <c r="N2687" i="26"/>
  <c r="N2695" i="26"/>
  <c r="M3" i="26"/>
  <c r="M11" i="26"/>
  <c r="M19" i="26"/>
  <c r="M27" i="26"/>
  <c r="M35" i="26"/>
  <c r="M43" i="26"/>
  <c r="M51" i="26"/>
  <c r="M59" i="26"/>
  <c r="M67" i="26"/>
  <c r="M75" i="26"/>
  <c r="M83" i="26"/>
  <c r="M91" i="26"/>
  <c r="M99" i="26"/>
  <c r="M107" i="26"/>
  <c r="M115" i="26"/>
  <c r="M123" i="26"/>
  <c r="M131" i="26"/>
  <c r="M139" i="26"/>
  <c r="M147" i="26"/>
  <c r="M155" i="26"/>
  <c r="M163" i="26"/>
  <c r="M171" i="26"/>
  <c r="M179" i="26"/>
  <c r="M187" i="26"/>
  <c r="M195" i="26"/>
  <c r="M203" i="26"/>
  <c r="M211" i="26"/>
  <c r="M219" i="26"/>
  <c r="M227" i="26"/>
  <c r="M235" i="26"/>
  <c r="M243" i="26"/>
  <c r="M251" i="26"/>
  <c r="M259" i="26"/>
  <c r="M267" i="26"/>
  <c r="M275" i="26"/>
  <c r="M283" i="26"/>
  <c r="M291" i="26"/>
  <c r="M299" i="26"/>
  <c r="M307" i="26"/>
  <c r="M315" i="26"/>
  <c r="M323" i="26"/>
  <c r="M331" i="26"/>
  <c r="M339" i="26"/>
  <c r="M347" i="26"/>
  <c r="M355" i="26"/>
  <c r="M363" i="26"/>
  <c r="M371" i="26"/>
  <c r="M379" i="26"/>
  <c r="M387" i="26"/>
  <c r="M395" i="26"/>
  <c r="M403" i="26"/>
  <c r="M411" i="26"/>
  <c r="M419" i="26"/>
  <c r="M427" i="26"/>
  <c r="M435" i="26"/>
  <c r="M443" i="26"/>
  <c r="M451" i="26"/>
  <c r="M459" i="26"/>
  <c r="M467" i="26"/>
  <c r="M475" i="26"/>
  <c r="M483" i="26"/>
  <c r="M491" i="26"/>
  <c r="M499" i="26"/>
  <c r="M507" i="26"/>
  <c r="M515" i="26"/>
  <c r="M523" i="26"/>
  <c r="M531" i="26"/>
  <c r="M539" i="26"/>
  <c r="M547" i="26"/>
  <c r="M555" i="26"/>
  <c r="M563" i="26"/>
  <c r="M571" i="26"/>
  <c r="M579" i="26"/>
  <c r="M587" i="26"/>
  <c r="M595" i="26"/>
  <c r="M603" i="26"/>
  <c r="M611" i="26"/>
  <c r="M619" i="26"/>
  <c r="M627" i="26"/>
  <c r="M635" i="26"/>
  <c r="M643" i="26"/>
  <c r="M651" i="26"/>
  <c r="M659" i="26"/>
  <c r="M667" i="26"/>
  <c r="M675" i="26"/>
  <c r="M683" i="26"/>
  <c r="M691" i="26"/>
  <c r="M699" i="26"/>
  <c r="M707" i="26"/>
  <c r="M715" i="26"/>
  <c r="M723" i="26"/>
  <c r="M731" i="26"/>
  <c r="M739" i="26"/>
  <c r="M747" i="26"/>
  <c r="M755" i="26"/>
  <c r="M763" i="26"/>
  <c r="M771" i="26"/>
  <c r="M779" i="26"/>
  <c r="M787" i="26"/>
  <c r="M795" i="26"/>
  <c r="M803" i="26"/>
  <c r="M811" i="26"/>
  <c r="M819" i="26"/>
  <c r="M827" i="26"/>
  <c r="M835" i="26"/>
  <c r="M843" i="26"/>
  <c r="M851" i="26"/>
  <c r="M859" i="26"/>
  <c r="M867" i="26"/>
  <c r="M875" i="26"/>
  <c r="M883" i="26"/>
  <c r="M891" i="26"/>
  <c r="M899" i="26"/>
  <c r="M907" i="26"/>
  <c r="M915" i="26"/>
  <c r="M923" i="26"/>
  <c r="M931" i="26"/>
  <c r="M939" i="26"/>
  <c r="M947" i="26"/>
  <c r="M955" i="26"/>
  <c r="M963" i="26"/>
  <c r="M971" i="26"/>
  <c r="M979" i="26"/>
  <c r="M987" i="26"/>
  <c r="M995" i="26"/>
  <c r="M1003" i="26"/>
  <c r="M1011" i="26"/>
  <c r="M4" i="26"/>
  <c r="M12" i="26"/>
  <c r="M20" i="26"/>
  <c r="M28" i="26"/>
  <c r="M36" i="26"/>
  <c r="M44" i="26"/>
  <c r="M52" i="26"/>
  <c r="M60" i="26"/>
  <c r="M68" i="26"/>
  <c r="M76" i="26"/>
  <c r="M84" i="26"/>
  <c r="M92" i="26"/>
  <c r="M100" i="26"/>
  <c r="M108" i="26"/>
  <c r="M116" i="26"/>
  <c r="M124" i="26"/>
  <c r="M132" i="26"/>
  <c r="M140" i="26"/>
  <c r="M148" i="26"/>
  <c r="M156" i="26"/>
  <c r="M164" i="26"/>
  <c r="M172" i="26"/>
  <c r="M180" i="26"/>
  <c r="M188" i="26"/>
  <c r="M196" i="26"/>
  <c r="M204" i="26"/>
  <c r="M212" i="26"/>
  <c r="M220" i="26"/>
  <c r="M228" i="26"/>
  <c r="M236" i="26"/>
  <c r="M244" i="26"/>
  <c r="M252" i="26"/>
  <c r="M260" i="26"/>
  <c r="M268" i="26"/>
  <c r="M276" i="26"/>
  <c r="M284" i="26"/>
  <c r="M292" i="26"/>
  <c r="M300" i="26"/>
  <c r="M308" i="26"/>
  <c r="M316" i="26"/>
  <c r="M324" i="26"/>
  <c r="M332" i="26"/>
  <c r="M340" i="26"/>
  <c r="M348" i="26"/>
  <c r="M356" i="26"/>
  <c r="M364" i="26"/>
  <c r="M372" i="26"/>
  <c r="M380" i="26"/>
  <c r="M388" i="26"/>
  <c r="M396" i="26"/>
  <c r="M404" i="26"/>
  <c r="M412" i="26"/>
  <c r="M420" i="26"/>
  <c r="M428" i="26"/>
  <c r="M436" i="26"/>
  <c r="M444" i="26"/>
  <c r="M452" i="26"/>
  <c r="M460" i="26"/>
  <c r="M468" i="26"/>
  <c r="M476" i="26"/>
  <c r="M484" i="26"/>
  <c r="M492" i="26"/>
  <c r="M500" i="26"/>
  <c r="M508" i="26"/>
  <c r="M516" i="26"/>
  <c r="M524" i="26"/>
  <c r="M532" i="26"/>
  <c r="M540" i="26"/>
  <c r="M548" i="26"/>
  <c r="M556" i="26"/>
  <c r="M564" i="26"/>
  <c r="M572" i="26"/>
  <c r="M580" i="26"/>
  <c r="M588" i="26"/>
  <c r="M596" i="26"/>
  <c r="M604" i="26"/>
  <c r="M612" i="26"/>
  <c r="M620" i="26"/>
  <c r="M628" i="26"/>
  <c r="M636" i="26"/>
  <c r="M644" i="26"/>
  <c r="M652" i="26"/>
  <c r="M660" i="26"/>
  <c r="M668" i="26"/>
  <c r="M676" i="26"/>
  <c r="M684" i="26"/>
  <c r="M692" i="26"/>
  <c r="M700" i="26"/>
  <c r="M708" i="26"/>
  <c r="M716" i="26"/>
  <c r="M724" i="26"/>
  <c r="M732" i="26"/>
  <c r="M740" i="26"/>
  <c r="M748" i="26"/>
  <c r="M756" i="26"/>
  <c r="M764" i="26"/>
  <c r="M772" i="26"/>
  <c r="M780" i="26"/>
  <c r="M788" i="26"/>
  <c r="M796" i="26"/>
  <c r="M804" i="26"/>
  <c r="M812" i="26"/>
  <c r="M820" i="26"/>
  <c r="M828" i="26"/>
  <c r="M836" i="26"/>
  <c r="M844" i="26"/>
  <c r="M852" i="26"/>
  <c r="M5" i="26"/>
  <c r="M13" i="26"/>
  <c r="M21" i="26"/>
  <c r="M29" i="26"/>
  <c r="M37" i="26"/>
  <c r="M45" i="26"/>
  <c r="M53" i="26"/>
  <c r="M61" i="26"/>
  <c r="M69" i="26"/>
  <c r="M77" i="26"/>
  <c r="M85" i="26"/>
  <c r="M93" i="26"/>
  <c r="M101" i="26"/>
  <c r="M109" i="26"/>
  <c r="M117" i="26"/>
  <c r="M125" i="26"/>
  <c r="M133" i="26"/>
  <c r="M141" i="26"/>
  <c r="M149" i="26"/>
  <c r="M157" i="26"/>
  <c r="M165" i="26"/>
  <c r="M173" i="26"/>
  <c r="M181" i="26"/>
  <c r="M189" i="26"/>
  <c r="M197" i="26"/>
  <c r="M205" i="26"/>
  <c r="M213" i="26"/>
  <c r="M221" i="26"/>
  <c r="M229" i="26"/>
  <c r="M237" i="26"/>
  <c r="M245" i="26"/>
  <c r="M253" i="26"/>
  <c r="M261" i="26"/>
  <c r="M269" i="26"/>
  <c r="M277" i="26"/>
  <c r="M285" i="26"/>
  <c r="M293" i="26"/>
  <c r="M301" i="26"/>
  <c r="M309" i="26"/>
  <c r="M317" i="26"/>
  <c r="M325" i="26"/>
  <c r="M333" i="26"/>
  <c r="M341" i="26"/>
  <c r="M349" i="26"/>
  <c r="M357" i="26"/>
  <c r="M365" i="26"/>
  <c r="M373" i="26"/>
  <c r="M381" i="26"/>
  <c r="M389" i="26"/>
  <c r="M397" i="26"/>
  <c r="M405" i="26"/>
  <c r="M413" i="26"/>
  <c r="M421" i="26"/>
  <c r="M429" i="26"/>
  <c r="M437" i="26"/>
  <c r="M445" i="26"/>
  <c r="M453" i="26"/>
  <c r="M461" i="26"/>
  <c r="M469" i="26"/>
  <c r="M477" i="26"/>
  <c r="M485" i="26"/>
  <c r="M493" i="26"/>
  <c r="M501" i="26"/>
  <c r="M509" i="26"/>
  <c r="M517" i="26"/>
  <c r="M525" i="26"/>
  <c r="M533" i="26"/>
  <c r="M541" i="26"/>
  <c r="M549" i="26"/>
  <c r="M557" i="26"/>
  <c r="M565" i="26"/>
  <c r="M573" i="26"/>
  <c r="M581" i="26"/>
  <c r="M589" i="26"/>
  <c r="M597" i="26"/>
  <c r="M605" i="26"/>
  <c r="M613" i="26"/>
  <c r="M621" i="26"/>
  <c r="M629" i="26"/>
  <c r="M637" i="26"/>
  <c r="M645" i="26"/>
  <c r="M653" i="26"/>
  <c r="M661" i="26"/>
  <c r="M669" i="26"/>
  <c r="M677" i="26"/>
  <c r="M685" i="26"/>
  <c r="M693" i="26"/>
  <c r="M701" i="26"/>
  <c r="M709" i="26"/>
  <c r="M717" i="26"/>
  <c r="M725" i="26"/>
  <c r="M733" i="26"/>
  <c r="M741" i="26"/>
  <c r="M749" i="26"/>
  <c r="M757" i="26"/>
  <c r="M765" i="26"/>
  <c r="M773" i="26"/>
  <c r="M781" i="26"/>
  <c r="M789" i="26"/>
  <c r="M797" i="26"/>
  <c r="M805" i="26"/>
  <c r="M813" i="26"/>
  <c r="M821" i="26"/>
  <c r="M829" i="26"/>
  <c r="M837" i="26"/>
  <c r="M845" i="26"/>
  <c r="M853" i="26"/>
  <c r="M861" i="26"/>
  <c r="M869" i="26"/>
  <c r="M877" i="26"/>
  <c r="M885" i="26"/>
  <c r="M893" i="26"/>
  <c r="M901" i="26"/>
  <c r="M909" i="26"/>
  <c r="M917" i="26"/>
  <c r="M925" i="26"/>
  <c r="M933" i="26"/>
  <c r="M941" i="26"/>
  <c r="M949" i="26"/>
  <c r="M957" i="26"/>
  <c r="M965" i="26"/>
  <c r="M973" i="26"/>
  <c r="M981" i="26"/>
  <c r="M6" i="26"/>
  <c r="M14" i="26"/>
  <c r="M22" i="26"/>
  <c r="M30" i="26"/>
  <c r="M38" i="26"/>
  <c r="M46" i="26"/>
  <c r="M54" i="26"/>
  <c r="M62" i="26"/>
  <c r="M70" i="26"/>
  <c r="M78" i="26"/>
  <c r="M86" i="26"/>
  <c r="M94" i="26"/>
  <c r="M102" i="26"/>
  <c r="M110" i="26"/>
  <c r="M118" i="26"/>
  <c r="M126" i="26"/>
  <c r="M134" i="26"/>
  <c r="M142" i="26"/>
  <c r="M150" i="26"/>
  <c r="M158" i="26"/>
  <c r="M166" i="26"/>
  <c r="M174" i="26"/>
  <c r="M182" i="26"/>
  <c r="M190" i="26"/>
  <c r="M198" i="26"/>
  <c r="M206" i="26"/>
  <c r="M214" i="26"/>
  <c r="M222" i="26"/>
  <c r="M230" i="26"/>
  <c r="M238" i="26"/>
  <c r="M246" i="26"/>
  <c r="M254" i="26"/>
  <c r="M262" i="26"/>
  <c r="M270" i="26"/>
  <c r="M278" i="26"/>
  <c r="M286" i="26"/>
  <c r="M294" i="26"/>
  <c r="M302" i="26"/>
  <c r="M310" i="26"/>
  <c r="M318" i="26"/>
  <c r="M326" i="26"/>
  <c r="M334" i="26"/>
  <c r="M342" i="26"/>
  <c r="M350" i="26"/>
  <c r="M358" i="26"/>
  <c r="M366" i="26"/>
  <c r="M374" i="26"/>
  <c r="M382" i="26"/>
  <c r="M390" i="26"/>
  <c r="M398" i="26"/>
  <c r="M406" i="26"/>
  <c r="M414" i="26"/>
  <c r="M422" i="26"/>
  <c r="M430" i="26"/>
  <c r="M438" i="26"/>
  <c r="M446" i="26"/>
  <c r="M454" i="26"/>
  <c r="M462" i="26"/>
  <c r="M470" i="26"/>
  <c r="M478" i="26"/>
  <c r="M486" i="26"/>
  <c r="M494" i="26"/>
  <c r="M502" i="26"/>
  <c r="M510" i="26"/>
  <c r="M518" i="26"/>
  <c r="M526" i="26"/>
  <c r="M534" i="26"/>
  <c r="M542" i="26"/>
  <c r="M550" i="26"/>
  <c r="M558" i="26"/>
  <c r="M566" i="26"/>
  <c r="M574" i="26"/>
  <c r="M582" i="26"/>
  <c r="M590" i="26"/>
  <c r="M598" i="26"/>
  <c r="M606" i="26"/>
  <c r="M614" i="26"/>
  <c r="M622" i="26"/>
  <c r="M630" i="26"/>
  <c r="M638" i="26"/>
  <c r="M646" i="26"/>
  <c r="M654" i="26"/>
  <c r="M662" i="26"/>
  <c r="M670" i="26"/>
  <c r="M678" i="26"/>
  <c r="M686" i="26"/>
  <c r="M694" i="26"/>
  <c r="M702" i="26"/>
  <c r="M710" i="26"/>
  <c r="M718" i="26"/>
  <c r="M726" i="26"/>
  <c r="M734" i="26"/>
  <c r="M742" i="26"/>
  <c r="M750" i="26"/>
  <c r="M758" i="26"/>
  <c r="M766" i="26"/>
  <c r="M774" i="26"/>
  <c r="M782" i="26"/>
  <c r="M790" i="26"/>
  <c r="M798" i="26"/>
  <c r="M806" i="26"/>
  <c r="M814" i="26"/>
  <c r="M822" i="26"/>
  <c r="M830" i="26"/>
  <c r="M838" i="26"/>
  <c r="M846" i="26"/>
  <c r="M854" i="26"/>
  <c r="M862" i="26"/>
  <c r="M870" i="26"/>
  <c r="M878" i="26"/>
  <c r="M886" i="26"/>
  <c r="M894" i="26"/>
  <c r="M902" i="26"/>
  <c r="M910" i="26"/>
  <c r="M918" i="26"/>
  <c r="M926" i="26"/>
  <c r="M934" i="26"/>
  <c r="M942" i="26"/>
  <c r="M950" i="26"/>
  <c r="M958" i="26"/>
  <c r="M966" i="26"/>
  <c r="M974" i="26"/>
  <c r="M982" i="26"/>
  <c r="M990" i="26"/>
  <c r="M998" i="26"/>
  <c r="M1006" i="26"/>
  <c r="M1014" i="26"/>
  <c r="M7" i="26"/>
  <c r="M15" i="26"/>
  <c r="M23" i="26"/>
  <c r="M31" i="26"/>
  <c r="M39" i="26"/>
  <c r="M47" i="26"/>
  <c r="M55" i="26"/>
  <c r="M63" i="26"/>
  <c r="M71" i="26"/>
  <c r="M79" i="26"/>
  <c r="M87" i="26"/>
  <c r="M95" i="26"/>
  <c r="M103" i="26"/>
  <c r="M111" i="26"/>
  <c r="M119" i="26"/>
  <c r="M127" i="26"/>
  <c r="M135" i="26"/>
  <c r="M143" i="26"/>
  <c r="M151" i="26"/>
  <c r="M159" i="26"/>
  <c r="M167" i="26"/>
  <c r="M175" i="26"/>
  <c r="M183" i="26"/>
  <c r="M191" i="26"/>
  <c r="M199" i="26"/>
  <c r="M207" i="26"/>
  <c r="M215" i="26"/>
  <c r="M223" i="26"/>
  <c r="M231" i="26"/>
  <c r="M239" i="26"/>
  <c r="M247" i="26"/>
  <c r="M255" i="26"/>
  <c r="M263" i="26"/>
  <c r="M271" i="26"/>
  <c r="M279" i="26"/>
  <c r="M287" i="26"/>
  <c r="M295" i="26"/>
  <c r="M303" i="26"/>
  <c r="M311" i="26"/>
  <c r="M319" i="26"/>
  <c r="M327" i="26"/>
  <c r="M335" i="26"/>
  <c r="M343" i="26"/>
  <c r="M351" i="26"/>
  <c r="M359" i="26"/>
  <c r="M367" i="26"/>
  <c r="M375" i="26"/>
  <c r="M383" i="26"/>
  <c r="M391" i="26"/>
  <c r="M399" i="26"/>
  <c r="M407" i="26"/>
  <c r="M415" i="26"/>
  <c r="M423" i="26"/>
  <c r="M431" i="26"/>
  <c r="M439" i="26"/>
  <c r="M447" i="26"/>
  <c r="M455" i="26"/>
  <c r="M463" i="26"/>
  <c r="M471" i="26"/>
  <c r="M479" i="26"/>
  <c r="M8" i="26"/>
  <c r="M16" i="26"/>
  <c r="M24" i="26"/>
  <c r="M32" i="26"/>
  <c r="M40" i="26"/>
  <c r="M48" i="26"/>
  <c r="M56" i="26"/>
  <c r="M64" i="26"/>
  <c r="M72" i="26"/>
  <c r="M80" i="26"/>
  <c r="M88" i="26"/>
  <c r="M96" i="26"/>
  <c r="M104" i="26"/>
  <c r="M112" i="26"/>
  <c r="M120" i="26"/>
  <c r="M128" i="26"/>
  <c r="M136" i="26"/>
  <c r="M144" i="26"/>
  <c r="M152" i="26"/>
  <c r="M160" i="26"/>
  <c r="M168" i="26"/>
  <c r="M176" i="26"/>
  <c r="M184" i="26"/>
  <c r="M192" i="26"/>
  <c r="M200" i="26"/>
  <c r="M208" i="26"/>
  <c r="M216" i="26"/>
  <c r="M224" i="26"/>
  <c r="M232" i="26"/>
  <c r="M240" i="26"/>
  <c r="M248" i="26"/>
  <c r="M256" i="26"/>
  <c r="M264" i="26"/>
  <c r="M272" i="26"/>
  <c r="M280" i="26"/>
  <c r="M288" i="26"/>
  <c r="M296" i="26"/>
  <c r="M304" i="26"/>
  <c r="M312" i="26"/>
  <c r="M320" i="26"/>
  <c r="M328" i="26"/>
  <c r="M336" i="26"/>
  <c r="M344" i="26"/>
  <c r="M352" i="26"/>
  <c r="M360" i="26"/>
  <c r="M368" i="26"/>
  <c r="M376" i="26"/>
  <c r="M384" i="26"/>
  <c r="M392" i="26"/>
  <c r="M400" i="26"/>
  <c r="M408" i="26"/>
  <c r="M416" i="26"/>
  <c r="M424" i="26"/>
  <c r="M432" i="26"/>
  <c r="M440" i="26"/>
  <c r="M448" i="26"/>
  <c r="M456" i="26"/>
  <c r="M464" i="26"/>
  <c r="M472" i="26"/>
  <c r="M480" i="26"/>
  <c r="M488" i="26"/>
  <c r="M496" i="26"/>
  <c r="M504" i="26"/>
  <c r="M512" i="26"/>
  <c r="M520" i="26"/>
  <c r="M528" i="26"/>
  <c r="M536" i="26"/>
  <c r="M544" i="26"/>
  <c r="M552" i="26"/>
  <c r="M560" i="26"/>
  <c r="M568" i="26"/>
  <c r="M576" i="26"/>
  <c r="M584" i="26"/>
  <c r="M592" i="26"/>
  <c r="M600" i="26"/>
  <c r="M608" i="26"/>
  <c r="M616" i="26"/>
  <c r="M624" i="26"/>
  <c r="M632" i="26"/>
  <c r="M640" i="26"/>
  <c r="M648" i="26"/>
  <c r="M656" i="26"/>
  <c r="M664" i="26"/>
  <c r="M672" i="26"/>
  <c r="M680" i="26"/>
  <c r="M688" i="26"/>
  <c r="M696" i="26"/>
  <c r="M704" i="26"/>
  <c r="M712" i="26"/>
  <c r="M720" i="26"/>
  <c r="M728" i="26"/>
  <c r="M736" i="26"/>
  <c r="M744" i="26"/>
  <c r="M752" i="26"/>
  <c r="M760" i="26"/>
  <c r="M768" i="26"/>
  <c r="M776" i="26"/>
  <c r="M784" i="26"/>
  <c r="M792" i="26"/>
  <c r="M800" i="26"/>
  <c r="M808" i="26"/>
  <c r="M816" i="26"/>
  <c r="M824" i="26"/>
  <c r="M832" i="26"/>
  <c r="M840" i="26"/>
  <c r="M848" i="26"/>
  <c r="M856" i="26"/>
  <c r="M864" i="26"/>
  <c r="M872" i="26"/>
  <c r="M880" i="26"/>
  <c r="M888" i="26"/>
  <c r="M896" i="26"/>
  <c r="M904" i="26"/>
  <c r="M912" i="26"/>
  <c r="M920" i="26"/>
  <c r="M928" i="26"/>
  <c r="M936" i="26"/>
  <c r="M944" i="26"/>
  <c r="M952" i="26"/>
  <c r="M960" i="26"/>
  <c r="M968" i="26"/>
  <c r="M976" i="26"/>
  <c r="M984" i="26"/>
  <c r="M992" i="26"/>
  <c r="M9" i="26"/>
  <c r="M17" i="26"/>
  <c r="M25" i="26"/>
  <c r="M33" i="26"/>
  <c r="M41" i="26"/>
  <c r="M49" i="26"/>
  <c r="M57" i="26"/>
  <c r="M65" i="26"/>
  <c r="M73" i="26"/>
  <c r="M81" i="26"/>
  <c r="M89" i="26"/>
  <c r="M97" i="26"/>
  <c r="M105" i="26"/>
  <c r="M113" i="26"/>
  <c r="M121" i="26"/>
  <c r="M129" i="26"/>
  <c r="M137" i="26"/>
  <c r="M145" i="26"/>
  <c r="M153" i="26"/>
  <c r="M161" i="26"/>
  <c r="M169" i="26"/>
  <c r="M177" i="26"/>
  <c r="M185" i="26"/>
  <c r="M193" i="26"/>
  <c r="M201" i="26"/>
  <c r="M209" i="26"/>
  <c r="M217" i="26"/>
  <c r="M225" i="26"/>
  <c r="M233" i="26"/>
  <c r="M241" i="26"/>
  <c r="M249" i="26"/>
  <c r="M257" i="26"/>
  <c r="M265" i="26"/>
  <c r="M273" i="26"/>
  <c r="M281" i="26"/>
  <c r="M289" i="26"/>
  <c r="M297" i="26"/>
  <c r="M305" i="26"/>
  <c r="M313" i="26"/>
  <c r="M321" i="26"/>
  <c r="M329" i="26"/>
  <c r="M337" i="26"/>
  <c r="M345" i="26"/>
  <c r="M353" i="26"/>
  <c r="M361" i="26"/>
  <c r="M369" i="26"/>
  <c r="M377" i="26"/>
  <c r="M385" i="26"/>
  <c r="M393" i="26"/>
  <c r="M401" i="26"/>
  <c r="M409" i="26"/>
  <c r="M417" i="26"/>
  <c r="M425" i="26"/>
  <c r="M433" i="26"/>
  <c r="M441" i="26"/>
  <c r="M449" i="26"/>
  <c r="M457" i="26"/>
  <c r="M465" i="26"/>
  <c r="M473" i="26"/>
  <c r="M481" i="26"/>
  <c r="M489" i="26"/>
  <c r="M497" i="26"/>
  <c r="M505" i="26"/>
  <c r="M513" i="26"/>
  <c r="M521" i="26"/>
  <c r="M529" i="26"/>
  <c r="M537" i="26"/>
  <c r="M545" i="26"/>
  <c r="M553" i="26"/>
  <c r="M561" i="26"/>
  <c r="M569" i="26"/>
  <c r="M577" i="26"/>
  <c r="M585" i="26"/>
  <c r="M593" i="26"/>
  <c r="M601" i="26"/>
  <c r="M609" i="26"/>
  <c r="M617" i="26"/>
  <c r="M625" i="26"/>
  <c r="M633" i="26"/>
  <c r="M641" i="26"/>
  <c r="M649" i="26"/>
  <c r="M657" i="26"/>
  <c r="M665" i="26"/>
  <c r="M673" i="26"/>
  <c r="M681" i="26"/>
  <c r="M689" i="26"/>
  <c r="M697" i="26"/>
  <c r="M705" i="26"/>
  <c r="M713" i="26"/>
  <c r="M721" i="26"/>
  <c r="M729" i="26"/>
  <c r="M737" i="26"/>
  <c r="M745" i="26"/>
  <c r="M753" i="26"/>
  <c r="M761" i="26"/>
  <c r="M769" i="26"/>
  <c r="M777" i="26"/>
  <c r="M785" i="26"/>
  <c r="M793" i="26"/>
  <c r="M801" i="26"/>
  <c r="M809" i="26"/>
  <c r="M817" i="26"/>
  <c r="M825" i="26"/>
  <c r="M833" i="26"/>
  <c r="M841" i="26"/>
  <c r="M849" i="26"/>
  <c r="M857" i="26"/>
  <c r="M865" i="26"/>
  <c r="M873" i="26"/>
  <c r="M881" i="26"/>
  <c r="M889" i="26"/>
  <c r="M897" i="26"/>
  <c r="M905" i="26"/>
  <c r="M913" i="26"/>
  <c r="M921" i="26"/>
  <c r="M929" i="26"/>
  <c r="M937" i="26"/>
  <c r="M945" i="26"/>
  <c r="M953" i="26"/>
  <c r="M961" i="26"/>
  <c r="M969" i="26"/>
  <c r="M977" i="26"/>
  <c r="M985" i="26"/>
  <c r="M993" i="26"/>
  <c r="M1001" i="26"/>
  <c r="M1009" i="26"/>
  <c r="M1017" i="26"/>
  <c r="M10" i="26"/>
  <c r="M74" i="26"/>
  <c r="M138" i="26"/>
  <c r="M202" i="26"/>
  <c r="M266" i="26"/>
  <c r="M330" i="26"/>
  <c r="M394" i="26"/>
  <c r="M458" i="26"/>
  <c r="M503" i="26"/>
  <c r="M535" i="26"/>
  <c r="M567" i="26"/>
  <c r="M599" i="26"/>
  <c r="M631" i="26"/>
  <c r="M663" i="26"/>
  <c r="M695" i="26"/>
  <c r="M727" i="26"/>
  <c r="M759" i="26"/>
  <c r="M791" i="26"/>
  <c r="M823" i="26"/>
  <c r="M855" i="26"/>
  <c r="M876" i="26"/>
  <c r="M898" i="26"/>
  <c r="M919" i="26"/>
  <c r="M940" i="26"/>
  <c r="M962" i="26"/>
  <c r="M983" i="26"/>
  <c r="M999" i="26"/>
  <c r="M1012" i="26"/>
  <c r="M1022" i="26"/>
  <c r="M1030" i="26"/>
  <c r="M1038" i="26"/>
  <c r="M1046" i="26"/>
  <c r="M1054" i="26"/>
  <c r="M1062" i="26"/>
  <c r="M1070" i="26"/>
  <c r="M1078" i="26"/>
  <c r="M1086" i="26"/>
  <c r="M1094" i="26"/>
  <c r="M1102" i="26"/>
  <c r="M1110" i="26"/>
  <c r="M1118" i="26"/>
  <c r="M1126" i="26"/>
  <c r="M1134" i="26"/>
  <c r="M1142" i="26"/>
  <c r="M1150" i="26"/>
  <c r="M1158" i="26"/>
  <c r="M1166" i="26"/>
  <c r="M1174" i="26"/>
  <c r="M1182" i="26"/>
  <c r="M1190" i="26"/>
  <c r="M1198" i="26"/>
  <c r="M1206" i="26"/>
  <c r="M1214" i="26"/>
  <c r="M1222" i="26"/>
  <c r="M1230" i="26"/>
  <c r="M1238" i="26"/>
  <c r="M1246" i="26"/>
  <c r="M1254" i="26"/>
  <c r="M1262" i="26"/>
  <c r="M1270" i="26"/>
  <c r="M1278" i="26"/>
  <c r="M1286" i="26"/>
  <c r="M1294" i="26"/>
  <c r="M1302" i="26"/>
  <c r="M1310" i="26"/>
  <c r="M1318" i="26"/>
  <c r="M1326" i="26"/>
  <c r="M1334" i="26"/>
  <c r="M1342" i="26"/>
  <c r="M1350" i="26"/>
  <c r="M1358" i="26"/>
  <c r="M1366" i="26"/>
  <c r="M1374" i="26"/>
  <c r="M1382" i="26"/>
  <c r="M1390" i="26"/>
  <c r="M1398" i="26"/>
  <c r="M18" i="26"/>
  <c r="M82" i="26"/>
  <c r="M146" i="26"/>
  <c r="M210" i="26"/>
  <c r="M274" i="26"/>
  <c r="M338" i="26"/>
  <c r="M402" i="26"/>
  <c r="M466" i="26"/>
  <c r="M506" i="26"/>
  <c r="M538" i="26"/>
  <c r="M570" i="26"/>
  <c r="M602" i="26"/>
  <c r="M634" i="26"/>
  <c r="M666" i="26"/>
  <c r="M698" i="26"/>
  <c r="M730" i="26"/>
  <c r="M762" i="26"/>
  <c r="M794" i="26"/>
  <c r="M826" i="26"/>
  <c r="M858" i="26"/>
  <c r="M879" i="26"/>
  <c r="M900" i="26"/>
  <c r="M922" i="26"/>
  <c r="M943" i="26"/>
  <c r="M964" i="26"/>
  <c r="M986" i="26"/>
  <c r="M1000" i="26"/>
  <c r="M1013" i="26"/>
  <c r="M1023" i="26"/>
  <c r="M1031" i="26"/>
  <c r="M1039" i="26"/>
  <c r="M1047" i="26"/>
  <c r="M1055" i="26"/>
  <c r="M1063" i="26"/>
  <c r="M1071" i="26"/>
  <c r="M1079" i="26"/>
  <c r="M1087" i="26"/>
  <c r="M1095" i="26"/>
  <c r="M1103" i="26"/>
  <c r="M1111" i="26"/>
  <c r="M1119" i="26"/>
  <c r="M1127" i="26"/>
  <c r="M1135" i="26"/>
  <c r="M1143" i="26"/>
  <c r="M1151" i="26"/>
  <c r="M1159" i="26"/>
  <c r="M1167" i="26"/>
  <c r="M1175" i="26"/>
  <c r="M1183" i="26"/>
  <c r="M1191" i="26"/>
  <c r="M1199" i="26"/>
  <c r="M1207" i="26"/>
  <c r="M1215" i="26"/>
  <c r="M1223" i="26"/>
  <c r="M1231" i="26"/>
  <c r="M1239" i="26"/>
  <c r="M1247" i="26"/>
  <c r="M1255" i="26"/>
  <c r="M1263" i="26"/>
  <c r="M1271" i="26"/>
  <c r="M1279" i="26"/>
  <c r="M1287" i="26"/>
  <c r="M1295" i="26"/>
  <c r="M1303" i="26"/>
  <c r="M1311" i="26"/>
  <c r="M1319" i="26"/>
  <c r="M1327" i="26"/>
  <c r="M1335" i="26"/>
  <c r="M1343" i="26"/>
  <c r="M1351" i="26"/>
  <c r="M1359" i="26"/>
  <c r="M1367" i="26"/>
  <c r="M1375" i="26"/>
  <c r="M1383" i="26"/>
  <c r="M1391" i="26"/>
  <c r="M1399" i="26"/>
  <c r="M1407" i="26"/>
  <c r="M1415" i="26"/>
  <c r="M1423" i="26"/>
  <c r="M1431" i="26"/>
  <c r="M1439" i="26"/>
  <c r="M1447" i="26"/>
  <c r="M1455" i="26"/>
  <c r="M1463" i="26"/>
  <c r="M1471" i="26"/>
  <c r="M1479" i="26"/>
  <c r="M1487" i="26"/>
  <c r="M1495" i="26"/>
  <c r="M1503" i="26"/>
  <c r="M1511" i="26"/>
  <c r="M1519" i="26"/>
  <c r="M1527" i="26"/>
  <c r="M1535" i="26"/>
  <c r="M1543" i="26"/>
  <c r="M1551" i="26"/>
  <c r="M1559" i="26"/>
  <c r="M1567" i="26"/>
  <c r="M1575" i="26"/>
  <c r="M1583" i="26"/>
  <c r="M1591" i="26"/>
  <c r="M1599" i="26"/>
  <c r="M1607" i="26"/>
  <c r="M1615" i="26"/>
  <c r="M1623" i="26"/>
  <c r="M1631" i="26"/>
  <c r="M1639" i="26"/>
  <c r="M1647" i="26"/>
  <c r="M1655" i="26"/>
  <c r="M1663" i="26"/>
  <c r="M1671" i="26"/>
  <c r="M1679" i="26"/>
  <c r="M1687" i="26"/>
  <c r="M1695" i="26"/>
  <c r="M1703" i="26"/>
  <c r="M1711" i="26"/>
  <c r="M1719" i="26"/>
  <c r="M1727" i="26"/>
  <c r="M1735" i="26"/>
  <c r="M1743" i="26"/>
  <c r="M1751" i="26"/>
  <c r="M1759" i="26"/>
  <c r="M1767" i="26"/>
  <c r="M1775" i="26"/>
  <c r="M1783" i="26"/>
  <c r="M1791" i="26"/>
  <c r="M1799" i="26"/>
  <c r="M1807" i="26"/>
  <c r="M26" i="26"/>
  <c r="M90" i="26"/>
  <c r="M154" i="26"/>
  <c r="M218" i="26"/>
  <c r="M282" i="26"/>
  <c r="M346" i="26"/>
  <c r="M410" i="26"/>
  <c r="M474" i="26"/>
  <c r="M511" i="26"/>
  <c r="M543" i="26"/>
  <c r="M575" i="26"/>
  <c r="M607" i="26"/>
  <c r="M639" i="26"/>
  <c r="M671" i="26"/>
  <c r="M703" i="26"/>
  <c r="M735" i="26"/>
  <c r="M767" i="26"/>
  <c r="M799" i="26"/>
  <c r="M831" i="26"/>
  <c r="M860" i="26"/>
  <c r="M882" i="26"/>
  <c r="M903" i="26"/>
  <c r="M924" i="26"/>
  <c r="M946" i="26"/>
  <c r="M967" i="26"/>
  <c r="M988" i="26"/>
  <c r="M1002" i="26"/>
  <c r="M1015" i="26"/>
  <c r="M1024" i="26"/>
  <c r="M1032" i="26"/>
  <c r="M1040" i="26"/>
  <c r="M1048" i="26"/>
  <c r="M1056" i="26"/>
  <c r="M1064" i="26"/>
  <c r="M1072" i="26"/>
  <c r="M1080" i="26"/>
  <c r="M1088" i="26"/>
  <c r="M1096" i="26"/>
  <c r="M1104" i="26"/>
  <c r="M1112" i="26"/>
  <c r="M1120" i="26"/>
  <c r="M1128" i="26"/>
  <c r="M1136" i="26"/>
  <c r="M1144" i="26"/>
  <c r="M1152" i="26"/>
  <c r="M1160" i="26"/>
  <c r="M1168" i="26"/>
  <c r="M1176" i="26"/>
  <c r="M1184" i="26"/>
  <c r="M1192" i="26"/>
  <c r="M1200" i="26"/>
  <c r="M1208" i="26"/>
  <c r="M1216" i="26"/>
  <c r="M1224" i="26"/>
  <c r="M1232" i="26"/>
  <c r="M1240" i="26"/>
  <c r="M1248" i="26"/>
  <c r="M1256" i="26"/>
  <c r="M1264" i="26"/>
  <c r="M1272" i="26"/>
  <c r="M1280" i="26"/>
  <c r="M1288" i="26"/>
  <c r="M1296" i="26"/>
  <c r="M1304" i="26"/>
  <c r="M1312" i="26"/>
  <c r="M1320" i="26"/>
  <c r="M1328" i="26"/>
  <c r="M1336" i="26"/>
  <c r="M1344" i="26"/>
  <c r="M1352" i="26"/>
  <c r="M1360" i="26"/>
  <c r="M1368" i="26"/>
  <c r="M1376" i="26"/>
  <c r="M1384" i="26"/>
  <c r="M1392" i="26"/>
  <c r="M1400" i="26"/>
  <c r="M1408" i="26"/>
  <c r="M1416" i="26"/>
  <c r="M1424" i="26"/>
  <c r="M1432" i="26"/>
  <c r="M1440" i="26"/>
  <c r="M1448" i="26"/>
  <c r="M1456" i="26"/>
  <c r="M1464" i="26"/>
  <c r="M1472" i="26"/>
  <c r="M1480" i="26"/>
  <c r="M1488" i="26"/>
  <c r="M1496" i="26"/>
  <c r="M1504" i="26"/>
  <c r="M1512" i="26"/>
  <c r="M1520" i="26"/>
  <c r="M1528" i="26"/>
  <c r="M1536" i="26"/>
  <c r="M1544" i="26"/>
  <c r="M1552" i="26"/>
  <c r="M1560" i="26"/>
  <c r="M1568" i="26"/>
  <c r="M1576" i="26"/>
  <c r="M1584" i="26"/>
  <c r="M1592" i="26"/>
  <c r="M1600" i="26"/>
  <c r="M1608" i="26"/>
  <c r="M1616" i="26"/>
  <c r="M1624" i="26"/>
  <c r="M1632" i="26"/>
  <c r="M1640" i="26"/>
  <c r="M1648" i="26"/>
  <c r="M1656" i="26"/>
  <c r="M1664" i="26"/>
  <c r="M1672" i="26"/>
  <c r="M1680" i="26"/>
  <c r="M1688" i="26"/>
  <c r="M1696" i="26"/>
  <c r="M1704" i="26"/>
  <c r="M1712" i="26"/>
  <c r="M1720" i="26"/>
  <c r="M1728" i="26"/>
  <c r="M1736" i="26"/>
  <c r="M1744" i="26"/>
  <c r="M1752" i="26"/>
  <c r="M1760" i="26"/>
  <c r="M1768" i="26"/>
  <c r="M1776" i="26"/>
  <c r="M1784" i="26"/>
  <c r="M34" i="26"/>
  <c r="M98" i="26"/>
  <c r="M162" i="26"/>
  <c r="M226" i="26"/>
  <c r="M290" i="26"/>
  <c r="M354" i="26"/>
  <c r="M418" i="26"/>
  <c r="M482" i="26"/>
  <c r="M514" i="26"/>
  <c r="M546" i="26"/>
  <c r="M578" i="26"/>
  <c r="M610" i="26"/>
  <c r="M642" i="26"/>
  <c r="M674" i="26"/>
  <c r="M706" i="26"/>
  <c r="M738" i="26"/>
  <c r="M770" i="26"/>
  <c r="M802" i="26"/>
  <c r="M834" i="26"/>
  <c r="M863" i="26"/>
  <c r="M884" i="26"/>
  <c r="M906" i="26"/>
  <c r="M927" i="26"/>
  <c r="M948" i="26"/>
  <c r="M970" i="26"/>
  <c r="M989" i="26"/>
  <c r="M1004" i="26"/>
  <c r="M1016" i="26"/>
  <c r="M1025" i="26"/>
  <c r="M1033" i="26"/>
  <c r="M1041" i="26"/>
  <c r="M1049" i="26"/>
  <c r="M1057" i="26"/>
  <c r="M1065" i="26"/>
  <c r="M1073" i="26"/>
  <c r="M1081" i="26"/>
  <c r="M1089" i="26"/>
  <c r="M1097" i="26"/>
  <c r="M1105" i="26"/>
  <c r="M1113" i="26"/>
  <c r="M1121" i="26"/>
  <c r="M1129" i="26"/>
  <c r="M1137" i="26"/>
  <c r="M1145" i="26"/>
  <c r="M1153" i="26"/>
  <c r="M1161" i="26"/>
  <c r="M1169" i="26"/>
  <c r="M1177" i="26"/>
  <c r="M1185" i="26"/>
  <c r="M1193" i="26"/>
  <c r="M1201" i="26"/>
  <c r="M1209" i="26"/>
  <c r="M1217" i="26"/>
  <c r="M1225" i="26"/>
  <c r="M1233" i="26"/>
  <c r="M1241" i="26"/>
  <c r="M1249" i="26"/>
  <c r="M1257" i="26"/>
  <c r="M1265" i="26"/>
  <c r="M1273" i="26"/>
  <c r="M1281" i="26"/>
  <c r="M1289" i="26"/>
  <c r="M1297" i="26"/>
  <c r="M1305" i="26"/>
  <c r="M1313" i="26"/>
  <c r="M1321" i="26"/>
  <c r="M1329" i="26"/>
  <c r="M1337" i="26"/>
  <c r="M1345" i="26"/>
  <c r="M1353" i="26"/>
  <c r="M1361" i="26"/>
  <c r="M1369" i="26"/>
  <c r="M1377" i="26"/>
  <c r="M1385" i="26"/>
  <c r="M1393" i="26"/>
  <c r="M1401" i="26"/>
  <c r="M1409" i="26"/>
  <c r="M1417" i="26"/>
  <c r="M1425" i="26"/>
  <c r="M1433" i="26"/>
  <c r="M1441" i="26"/>
  <c r="M1449" i="26"/>
  <c r="M1457" i="26"/>
  <c r="M1465" i="26"/>
  <c r="M1473" i="26"/>
  <c r="M1481" i="26"/>
  <c r="M1489" i="26"/>
  <c r="M1497" i="26"/>
  <c r="M1505" i="26"/>
  <c r="M1513" i="26"/>
  <c r="M1521" i="26"/>
  <c r="M1529" i="26"/>
  <c r="M1537" i="26"/>
  <c r="M1545" i="26"/>
  <c r="M1553" i="26"/>
  <c r="M1561" i="26"/>
  <c r="M1569" i="26"/>
  <c r="M1577" i="26"/>
  <c r="M1585" i="26"/>
  <c r="M1593" i="26"/>
  <c r="M1601" i="26"/>
  <c r="M1609" i="26"/>
  <c r="M1617" i="26"/>
  <c r="M1625" i="26"/>
  <c r="M1633" i="26"/>
  <c r="M1641" i="26"/>
  <c r="M1649" i="26"/>
  <c r="M1657" i="26"/>
  <c r="M1665" i="26"/>
  <c r="M1673" i="26"/>
  <c r="M1681" i="26"/>
  <c r="M1689" i="26"/>
  <c r="M1697" i="26"/>
  <c r="M1705" i="26"/>
  <c r="M1713" i="26"/>
  <c r="M1721" i="26"/>
  <c r="M1729" i="26"/>
  <c r="M1737" i="26"/>
  <c r="M1745" i="26"/>
  <c r="M1753" i="26"/>
  <c r="M1761" i="26"/>
  <c r="M1769" i="26"/>
  <c r="M1777" i="26"/>
  <c r="M1785" i="26"/>
  <c r="M1793" i="26"/>
  <c r="M1801" i="26"/>
  <c r="M1809" i="26"/>
  <c r="M42" i="26"/>
  <c r="M106" i="26"/>
  <c r="M170" i="26"/>
  <c r="M234" i="26"/>
  <c r="M298" i="26"/>
  <c r="M362" i="26"/>
  <c r="M426" i="26"/>
  <c r="M487" i="26"/>
  <c r="M519" i="26"/>
  <c r="M551" i="26"/>
  <c r="M583" i="26"/>
  <c r="M615" i="26"/>
  <c r="M647" i="26"/>
  <c r="M679" i="26"/>
  <c r="M711" i="26"/>
  <c r="M743" i="26"/>
  <c r="M775" i="26"/>
  <c r="M807" i="26"/>
  <c r="M839" i="26"/>
  <c r="M866" i="26"/>
  <c r="M887" i="26"/>
  <c r="M908" i="26"/>
  <c r="M930" i="26"/>
  <c r="M951" i="26"/>
  <c r="M972" i="26"/>
  <c r="M991" i="26"/>
  <c r="M1005" i="26"/>
  <c r="M1018" i="26"/>
  <c r="M1026" i="26"/>
  <c r="M1034" i="26"/>
  <c r="M1042" i="26"/>
  <c r="M1050" i="26"/>
  <c r="M1058" i="26"/>
  <c r="M1066" i="26"/>
  <c r="M1074" i="26"/>
  <c r="M1082" i="26"/>
  <c r="M1090" i="26"/>
  <c r="M1098" i="26"/>
  <c r="M1106" i="26"/>
  <c r="M1114" i="26"/>
  <c r="M1122" i="26"/>
  <c r="M1130" i="26"/>
  <c r="M1138" i="26"/>
  <c r="M1146" i="26"/>
  <c r="M1154" i="26"/>
  <c r="M1162" i="26"/>
  <c r="M1170" i="26"/>
  <c r="M1178" i="26"/>
  <c r="M1186" i="26"/>
  <c r="M1194" i="26"/>
  <c r="M1202" i="26"/>
  <c r="M1210" i="26"/>
  <c r="M1218" i="26"/>
  <c r="M1226" i="26"/>
  <c r="M1234" i="26"/>
  <c r="M1242" i="26"/>
  <c r="M1250" i="26"/>
  <c r="M1258" i="26"/>
  <c r="M1266" i="26"/>
  <c r="M1274" i="26"/>
  <c r="M1282" i="26"/>
  <c r="M1290" i="26"/>
  <c r="M1298" i="26"/>
  <c r="M1306" i="26"/>
  <c r="M1314" i="26"/>
  <c r="M1322" i="26"/>
  <c r="M1330" i="26"/>
  <c r="M1338" i="26"/>
  <c r="M1346" i="26"/>
  <c r="M1354" i="26"/>
  <c r="M1362" i="26"/>
  <c r="M1370" i="26"/>
  <c r="M1378" i="26"/>
  <c r="M1386" i="26"/>
  <c r="M1394" i="26"/>
  <c r="M1402" i="26"/>
  <c r="M1410" i="26"/>
  <c r="M1418" i="26"/>
  <c r="M1426" i="26"/>
  <c r="M1434" i="26"/>
  <c r="M1442" i="26"/>
  <c r="M1450" i="26"/>
  <c r="M1458" i="26"/>
  <c r="M1466" i="26"/>
  <c r="M1474" i="26"/>
  <c r="M1482" i="26"/>
  <c r="M1490" i="26"/>
  <c r="M1498" i="26"/>
  <c r="M1506" i="26"/>
  <c r="M1514" i="26"/>
  <c r="M1522" i="26"/>
  <c r="M1530" i="26"/>
  <c r="M1538" i="26"/>
  <c r="M1546" i="26"/>
  <c r="M1554" i="26"/>
  <c r="M1562" i="26"/>
  <c r="M1570" i="26"/>
  <c r="M1578" i="26"/>
  <c r="M1586" i="26"/>
  <c r="M1594" i="26"/>
  <c r="M1602" i="26"/>
  <c r="M1610" i="26"/>
  <c r="M1618" i="26"/>
  <c r="M1626" i="26"/>
  <c r="M1634" i="26"/>
  <c r="M1642" i="26"/>
  <c r="M1650" i="26"/>
  <c r="M1658" i="26"/>
  <c r="M1666" i="26"/>
  <c r="M1674" i="26"/>
  <c r="M1682" i="26"/>
  <c r="M1690" i="26"/>
  <c r="M1698" i="26"/>
  <c r="M1706" i="26"/>
  <c r="M1714" i="26"/>
  <c r="M1722" i="26"/>
  <c r="M1730" i="26"/>
  <c r="M1738" i="26"/>
  <c r="M1746" i="26"/>
  <c r="M1754" i="26"/>
  <c r="M1762" i="26"/>
  <c r="M1770" i="26"/>
  <c r="M1778" i="26"/>
  <c r="M1786" i="26"/>
  <c r="M50" i="26"/>
  <c r="M114" i="26"/>
  <c r="M178" i="26"/>
  <c r="M242" i="26"/>
  <c r="M306" i="26"/>
  <c r="M370" i="26"/>
  <c r="M434" i="26"/>
  <c r="M490" i="26"/>
  <c r="M522" i="26"/>
  <c r="M554" i="26"/>
  <c r="M586" i="26"/>
  <c r="M618" i="26"/>
  <c r="M650" i="26"/>
  <c r="M682" i="26"/>
  <c r="M714" i="26"/>
  <c r="M746" i="26"/>
  <c r="M778" i="26"/>
  <c r="M810" i="26"/>
  <c r="M842" i="26"/>
  <c r="M868" i="26"/>
  <c r="M890" i="26"/>
  <c r="M911" i="26"/>
  <c r="M932" i="26"/>
  <c r="M954" i="26"/>
  <c r="M975" i="26"/>
  <c r="M994" i="26"/>
  <c r="M1007" i="26"/>
  <c r="M1019" i="26"/>
  <c r="M1027" i="26"/>
  <c r="M1035" i="26"/>
  <c r="M1043" i="26"/>
  <c r="M1051" i="26"/>
  <c r="M1059" i="26"/>
  <c r="M1067" i="26"/>
  <c r="M1075" i="26"/>
  <c r="M1083" i="26"/>
  <c r="M1091" i="26"/>
  <c r="M1099" i="26"/>
  <c r="M1107" i="26"/>
  <c r="M1115" i="26"/>
  <c r="M1123" i="26"/>
  <c r="M1131" i="26"/>
  <c r="M1139" i="26"/>
  <c r="M1147" i="26"/>
  <c r="M1155" i="26"/>
  <c r="M1163" i="26"/>
  <c r="M1171" i="26"/>
  <c r="M1179" i="26"/>
  <c r="M1187" i="26"/>
  <c r="M1195" i="26"/>
  <c r="M1203" i="26"/>
  <c r="M1211" i="26"/>
  <c r="M1219" i="26"/>
  <c r="M1227" i="26"/>
  <c r="M1235" i="26"/>
  <c r="M1243" i="26"/>
  <c r="M1251" i="26"/>
  <c r="M1259" i="26"/>
  <c r="M1267" i="26"/>
  <c r="M1275" i="26"/>
  <c r="M1283" i="26"/>
  <c r="M1291" i="26"/>
  <c r="M1299" i="26"/>
  <c r="M1307" i="26"/>
  <c r="M1315" i="26"/>
  <c r="M1323" i="26"/>
  <c r="M1331" i="26"/>
  <c r="M1339" i="26"/>
  <c r="M1347" i="26"/>
  <c r="M1355" i="26"/>
  <c r="M1363" i="26"/>
  <c r="M1371" i="26"/>
  <c r="M1379" i="26"/>
  <c r="M1387" i="26"/>
  <c r="M1395" i="26"/>
  <c r="M1403" i="26"/>
  <c r="M1411" i="26"/>
  <c r="M1419" i="26"/>
  <c r="M1427" i="26"/>
  <c r="M1435" i="26"/>
  <c r="M1443" i="26"/>
  <c r="M1451" i="26"/>
  <c r="M1459" i="26"/>
  <c r="M1467" i="26"/>
  <c r="M1475" i="26"/>
  <c r="M1483" i="26"/>
  <c r="M1491" i="26"/>
  <c r="M1499" i="26"/>
  <c r="M1507" i="26"/>
  <c r="M1515" i="26"/>
  <c r="M1523" i="26"/>
  <c r="M1531" i="26"/>
  <c r="M1539" i="26"/>
  <c r="M1547" i="26"/>
  <c r="M1555" i="26"/>
  <c r="M1563" i="26"/>
  <c r="M1571" i="26"/>
  <c r="M1579" i="26"/>
  <c r="M1587" i="26"/>
  <c r="M1595" i="26"/>
  <c r="M1603" i="26"/>
  <c r="M1611" i="26"/>
  <c r="M1619" i="26"/>
  <c r="M1627" i="26"/>
  <c r="M1635" i="26"/>
  <c r="M1643" i="26"/>
  <c r="M1651" i="26"/>
  <c r="M1659" i="26"/>
  <c r="M1667" i="26"/>
  <c r="M1675" i="26"/>
  <c r="M1683" i="26"/>
  <c r="M1691" i="26"/>
  <c r="M1699" i="26"/>
  <c r="M1707" i="26"/>
  <c r="M1715" i="26"/>
  <c r="M1723" i="26"/>
  <c r="M1731" i="26"/>
  <c r="M1739" i="26"/>
  <c r="M1747" i="26"/>
  <c r="M1755" i="26"/>
  <c r="M1763" i="26"/>
  <c r="M1771" i="26"/>
  <c r="M1779" i="26"/>
  <c r="M1787" i="26"/>
  <c r="M58" i="26"/>
  <c r="M314" i="26"/>
  <c r="M527" i="26"/>
  <c r="M655" i="26"/>
  <c r="M783" i="26"/>
  <c r="M892" i="26"/>
  <c r="M978" i="26"/>
  <c r="M1028" i="26"/>
  <c r="M1060" i="26"/>
  <c r="M1092" i="26"/>
  <c r="M1124" i="26"/>
  <c r="M1156" i="26"/>
  <c r="M1188" i="26"/>
  <c r="M1220" i="26"/>
  <c r="M1252" i="26"/>
  <c r="M1284" i="26"/>
  <c r="M1316" i="26"/>
  <c r="M1348" i="26"/>
  <c r="M1380" i="26"/>
  <c r="M1406" i="26"/>
  <c r="M1429" i="26"/>
  <c r="M1452" i="26"/>
  <c r="M1470" i="26"/>
  <c r="M1493" i="26"/>
  <c r="M1516" i="26"/>
  <c r="M1534" i="26"/>
  <c r="M1557" i="26"/>
  <c r="M1580" i="26"/>
  <c r="M1598" i="26"/>
  <c r="M1621" i="26"/>
  <c r="M1644" i="26"/>
  <c r="M1662" i="26"/>
  <c r="M1685" i="26"/>
  <c r="M1708" i="26"/>
  <c r="M1726" i="26"/>
  <c r="M1749" i="26"/>
  <c r="M1772" i="26"/>
  <c r="M1790" i="26"/>
  <c r="M1802" i="26"/>
  <c r="M1812" i="26"/>
  <c r="M1820" i="26"/>
  <c r="M1828" i="26"/>
  <c r="M1836" i="26"/>
  <c r="M1844" i="26"/>
  <c r="M1852" i="26"/>
  <c r="M1860" i="26"/>
  <c r="M1868" i="26"/>
  <c r="M1876" i="26"/>
  <c r="M1884" i="26"/>
  <c r="M1892" i="26"/>
  <c r="M1900" i="26"/>
  <c r="M1908" i="26"/>
  <c r="M1916" i="26"/>
  <c r="M1924" i="26"/>
  <c r="M1932" i="26"/>
  <c r="M1940" i="26"/>
  <c r="M1948" i="26"/>
  <c r="M1956" i="26"/>
  <c r="M1964" i="26"/>
  <c r="M1972" i="26"/>
  <c r="M1980" i="26"/>
  <c r="M1988" i="26"/>
  <c r="M1996" i="26"/>
  <c r="M2004" i="26"/>
  <c r="M2012" i="26"/>
  <c r="M2020" i="26"/>
  <c r="M2028" i="26"/>
  <c r="M2036" i="26"/>
  <c r="M2044" i="26"/>
  <c r="M2052" i="26"/>
  <c r="M2060" i="26"/>
  <c r="M2068" i="26"/>
  <c r="M2076" i="26"/>
  <c r="M2084" i="26"/>
  <c r="M2092" i="26"/>
  <c r="M2100" i="26"/>
  <c r="M2108" i="26"/>
  <c r="M2116" i="26"/>
  <c r="M2124" i="26"/>
  <c r="M2132" i="26"/>
  <c r="M2140" i="26"/>
  <c r="M2148" i="26"/>
  <c r="M2156" i="26"/>
  <c r="M2164" i="26"/>
  <c r="M2172" i="26"/>
  <c r="M2180" i="26"/>
  <c r="M2188" i="26"/>
  <c r="M2196" i="26"/>
  <c r="M2204" i="26"/>
  <c r="M2212" i="26"/>
  <c r="M2220" i="26"/>
  <c r="M2228" i="26"/>
  <c r="M2236" i="26"/>
  <c r="M2244" i="26"/>
  <c r="M2252" i="26"/>
  <c r="M2260" i="26"/>
  <c r="M2268" i="26"/>
  <c r="M2276" i="26"/>
  <c r="M2284" i="26"/>
  <c r="M2292" i="26"/>
  <c r="M2300" i="26"/>
  <c r="M2308" i="26"/>
  <c r="M2316" i="26"/>
  <c r="M2324" i="26"/>
  <c r="M2332" i="26"/>
  <c r="M2340" i="26"/>
  <c r="M2348" i="26"/>
  <c r="M2356" i="26"/>
  <c r="M2364" i="26"/>
  <c r="M2372" i="26"/>
  <c r="M2380" i="26"/>
  <c r="M2388" i="26"/>
  <c r="M2396" i="26"/>
  <c r="M2404" i="26"/>
  <c r="M2412" i="26"/>
  <c r="M2420" i="26"/>
  <c r="M2428" i="26"/>
  <c r="M2436" i="26"/>
  <c r="M2444" i="26"/>
  <c r="M2452" i="26"/>
  <c r="M66" i="26"/>
  <c r="M322" i="26"/>
  <c r="M530" i="26"/>
  <c r="M658" i="26"/>
  <c r="M786" i="26"/>
  <c r="M895" i="26"/>
  <c r="M980" i="26"/>
  <c r="M1029" i="26"/>
  <c r="M1061" i="26"/>
  <c r="M1093" i="26"/>
  <c r="M1125" i="26"/>
  <c r="M1157" i="26"/>
  <c r="M1189" i="26"/>
  <c r="M1221" i="26"/>
  <c r="M1253" i="26"/>
  <c r="M1285" i="26"/>
  <c r="M1317" i="26"/>
  <c r="M1349" i="26"/>
  <c r="M1381" i="26"/>
  <c r="M1412" i="26"/>
  <c r="M1430" i="26"/>
  <c r="M1453" i="26"/>
  <c r="M1476" i="26"/>
  <c r="M1494" i="26"/>
  <c r="M1517" i="26"/>
  <c r="M1540" i="26"/>
  <c r="M1558" i="26"/>
  <c r="M1581" i="26"/>
  <c r="M1604" i="26"/>
  <c r="M1622" i="26"/>
  <c r="M1645" i="26"/>
  <c r="M1668" i="26"/>
  <c r="M1686" i="26"/>
  <c r="M1709" i="26"/>
  <c r="M1732" i="26"/>
  <c r="M1750" i="26"/>
  <c r="M1773" i="26"/>
  <c r="M1792" i="26"/>
  <c r="M1803" i="26"/>
  <c r="M1813" i="26"/>
  <c r="M1821" i="26"/>
  <c r="M1829" i="26"/>
  <c r="M1837" i="26"/>
  <c r="M1845" i="26"/>
  <c r="M1853" i="26"/>
  <c r="M1861" i="26"/>
  <c r="M1869" i="26"/>
  <c r="M1877" i="26"/>
  <c r="M1885" i="26"/>
  <c r="M1893" i="26"/>
  <c r="M1901" i="26"/>
  <c r="M1909" i="26"/>
  <c r="M1917" i="26"/>
  <c r="M1925" i="26"/>
  <c r="M1933" i="26"/>
  <c r="M1941" i="26"/>
  <c r="M1949" i="26"/>
  <c r="M1957" i="26"/>
  <c r="M1965" i="26"/>
  <c r="M1973" i="26"/>
  <c r="M1981" i="26"/>
  <c r="M1989" i="26"/>
  <c r="M1997" i="26"/>
  <c r="M2005" i="26"/>
  <c r="M2013" i="26"/>
  <c r="M2021" i="26"/>
  <c r="M2029" i="26"/>
  <c r="M2037" i="26"/>
  <c r="M2045" i="26"/>
  <c r="M2053" i="26"/>
  <c r="M2061" i="26"/>
  <c r="M2069" i="26"/>
  <c r="M2077" i="26"/>
  <c r="M2085" i="26"/>
  <c r="M2093" i="26"/>
  <c r="M2101" i="26"/>
  <c r="M2109" i="26"/>
  <c r="M2117" i="26"/>
  <c r="M2125" i="26"/>
  <c r="M2133" i="26"/>
  <c r="M2141" i="26"/>
  <c r="M2149" i="26"/>
  <c r="M2157" i="26"/>
  <c r="M2165" i="26"/>
  <c r="M2173" i="26"/>
  <c r="M2181" i="26"/>
  <c r="M2189" i="26"/>
  <c r="M2197" i="26"/>
  <c r="M2205" i="26"/>
  <c r="M2213" i="26"/>
  <c r="M2221" i="26"/>
  <c r="M2229" i="26"/>
  <c r="M2237" i="26"/>
  <c r="M2245" i="26"/>
  <c r="M2253" i="26"/>
  <c r="M2261" i="26"/>
  <c r="M2269" i="26"/>
  <c r="M2277" i="26"/>
  <c r="M2285" i="26"/>
  <c r="M2293" i="26"/>
  <c r="M2301" i="26"/>
  <c r="M2309" i="26"/>
  <c r="M2317" i="26"/>
  <c r="M2325" i="26"/>
  <c r="M2333" i="26"/>
  <c r="M2341" i="26"/>
  <c r="M2349" i="26"/>
  <c r="M2357" i="26"/>
  <c r="M2365" i="26"/>
  <c r="M2373" i="26"/>
  <c r="M2381" i="26"/>
  <c r="M2389" i="26"/>
  <c r="M2397" i="26"/>
  <c r="M2405" i="26"/>
  <c r="M2413" i="26"/>
  <c r="M2421" i="26"/>
  <c r="M2429" i="26"/>
  <c r="M2437" i="26"/>
  <c r="M2445" i="26"/>
  <c r="M2453" i="26"/>
  <c r="M2461" i="26"/>
  <c r="M2469" i="26"/>
  <c r="M2477" i="26"/>
  <c r="M2485" i="26"/>
  <c r="M2493" i="26"/>
  <c r="M2501" i="26"/>
  <c r="M2509" i="26"/>
  <c r="M2517" i="26"/>
  <c r="M122" i="26"/>
  <c r="M378" i="26"/>
  <c r="M559" i="26"/>
  <c r="M687" i="26"/>
  <c r="M815" i="26"/>
  <c r="M914" i="26"/>
  <c r="M996" i="26"/>
  <c r="M1036" i="26"/>
  <c r="M1068" i="26"/>
  <c r="M1100" i="26"/>
  <c r="M1132" i="26"/>
  <c r="M1164" i="26"/>
  <c r="M1196" i="26"/>
  <c r="M1228" i="26"/>
  <c r="M1260" i="26"/>
  <c r="M1292" i="26"/>
  <c r="M1324" i="26"/>
  <c r="M1356" i="26"/>
  <c r="M1388" i="26"/>
  <c r="M1413" i="26"/>
  <c r="M1436" i="26"/>
  <c r="M1454" i="26"/>
  <c r="M1477" i="26"/>
  <c r="M1500" i="26"/>
  <c r="M1518" i="26"/>
  <c r="M1541" i="26"/>
  <c r="M1564" i="26"/>
  <c r="M1582" i="26"/>
  <c r="M1605" i="26"/>
  <c r="M1628" i="26"/>
  <c r="M1646" i="26"/>
  <c r="M1669" i="26"/>
  <c r="M1692" i="26"/>
  <c r="M1710" i="26"/>
  <c r="M1733" i="26"/>
  <c r="M1756" i="26"/>
  <c r="M1774" i="26"/>
  <c r="M1794" i="26"/>
  <c r="M1804" i="26"/>
  <c r="M1814" i="26"/>
  <c r="M1822" i="26"/>
  <c r="M1830" i="26"/>
  <c r="M1838" i="26"/>
  <c r="M1846" i="26"/>
  <c r="M1854" i="26"/>
  <c r="M1862" i="26"/>
  <c r="M1870" i="26"/>
  <c r="M1878" i="26"/>
  <c r="M1886" i="26"/>
  <c r="M1894" i="26"/>
  <c r="M1902" i="26"/>
  <c r="M1910" i="26"/>
  <c r="M1918" i="26"/>
  <c r="M1926" i="26"/>
  <c r="M1934" i="26"/>
  <c r="M1942" i="26"/>
  <c r="M1950" i="26"/>
  <c r="M1958" i="26"/>
  <c r="M1966" i="26"/>
  <c r="M1974" i="26"/>
  <c r="M1982" i="26"/>
  <c r="M1990" i="26"/>
  <c r="M1998" i="26"/>
  <c r="M2006" i="26"/>
  <c r="M2014" i="26"/>
  <c r="M2022" i="26"/>
  <c r="M2030" i="26"/>
  <c r="M2038" i="26"/>
  <c r="M2046" i="26"/>
  <c r="M2054" i="26"/>
  <c r="M2062" i="26"/>
  <c r="M2070" i="26"/>
  <c r="M2078" i="26"/>
  <c r="M2086" i="26"/>
  <c r="M2094" i="26"/>
  <c r="M2102" i="26"/>
  <c r="M2110" i="26"/>
  <c r="M2118" i="26"/>
  <c r="M2126" i="26"/>
  <c r="M2134" i="26"/>
  <c r="M2142" i="26"/>
  <c r="M2150" i="26"/>
  <c r="M2158" i="26"/>
  <c r="M2166" i="26"/>
  <c r="M2174" i="26"/>
  <c r="M2182" i="26"/>
  <c r="M2190" i="26"/>
  <c r="M2198" i="26"/>
  <c r="M2206" i="26"/>
  <c r="M2214" i="26"/>
  <c r="M2222" i="26"/>
  <c r="M2230" i="26"/>
  <c r="M2238" i="26"/>
  <c r="M2246" i="26"/>
  <c r="M2254" i="26"/>
  <c r="M2262" i="26"/>
  <c r="M2270" i="26"/>
  <c r="M2278" i="26"/>
  <c r="M2286" i="26"/>
  <c r="M2294" i="26"/>
  <c r="M2302" i="26"/>
  <c r="M2310" i="26"/>
  <c r="M2318" i="26"/>
  <c r="M2326" i="26"/>
  <c r="M2334" i="26"/>
  <c r="M2342" i="26"/>
  <c r="M2350" i="26"/>
  <c r="M2358" i="26"/>
  <c r="M2366" i="26"/>
  <c r="M2374" i="26"/>
  <c r="M2382" i="26"/>
  <c r="M2390" i="26"/>
  <c r="M2398" i="26"/>
  <c r="M2406" i="26"/>
  <c r="M2414" i="26"/>
  <c r="M2422" i="26"/>
  <c r="M2430" i="26"/>
  <c r="M2438" i="26"/>
  <c r="M2446" i="26"/>
  <c r="M2454" i="26"/>
  <c r="M2462" i="26"/>
  <c r="M2470" i="26"/>
  <c r="M2478" i="26"/>
  <c r="M2486" i="26"/>
  <c r="M2494" i="26"/>
  <c r="M2502" i="26"/>
  <c r="M2510" i="26"/>
  <c r="M130" i="26"/>
  <c r="M386" i="26"/>
  <c r="M562" i="26"/>
  <c r="M690" i="26"/>
  <c r="M818" i="26"/>
  <c r="M916" i="26"/>
  <c r="M997" i="26"/>
  <c r="M1037" i="26"/>
  <c r="M1069" i="26"/>
  <c r="M1101" i="26"/>
  <c r="M1133" i="26"/>
  <c r="M1165" i="26"/>
  <c r="M1197" i="26"/>
  <c r="M1229" i="26"/>
  <c r="M1261" i="26"/>
  <c r="M1293" i="26"/>
  <c r="M1325" i="26"/>
  <c r="M1357" i="26"/>
  <c r="M1389" i="26"/>
  <c r="M1414" i="26"/>
  <c r="M1437" i="26"/>
  <c r="M1460" i="26"/>
  <c r="M1478" i="26"/>
  <c r="M1501" i="26"/>
  <c r="M1524" i="26"/>
  <c r="M1542" i="26"/>
  <c r="M1565" i="26"/>
  <c r="M1588" i="26"/>
  <c r="M1606" i="26"/>
  <c r="M1629" i="26"/>
  <c r="M1652" i="26"/>
  <c r="M1670" i="26"/>
  <c r="M1693" i="26"/>
  <c r="M1716" i="26"/>
  <c r="M1734" i="26"/>
  <c r="M1757" i="26"/>
  <c r="M1780" i="26"/>
  <c r="M1795" i="26"/>
  <c r="M1805" i="26"/>
  <c r="M1815" i="26"/>
  <c r="M1823" i="26"/>
  <c r="M1831" i="26"/>
  <c r="M1839" i="26"/>
  <c r="M1847" i="26"/>
  <c r="M1855" i="26"/>
  <c r="M1863" i="26"/>
  <c r="M1871" i="26"/>
  <c r="M1879" i="26"/>
  <c r="M1887" i="26"/>
  <c r="M1895" i="26"/>
  <c r="M1903" i="26"/>
  <c r="M1911" i="26"/>
  <c r="M1919" i="26"/>
  <c r="M1927" i="26"/>
  <c r="M1935" i="26"/>
  <c r="M1943" i="26"/>
  <c r="M1951" i="26"/>
  <c r="M1959" i="26"/>
  <c r="M1967" i="26"/>
  <c r="M1975" i="26"/>
  <c r="M1983" i="26"/>
  <c r="M1991" i="26"/>
  <c r="M1999" i="26"/>
  <c r="M2007" i="26"/>
  <c r="M2015" i="26"/>
  <c r="M2023" i="26"/>
  <c r="M2031" i="26"/>
  <c r="M2039" i="26"/>
  <c r="M2047" i="26"/>
  <c r="M2055" i="26"/>
  <c r="M2063" i="26"/>
  <c r="M2071" i="26"/>
  <c r="M2079" i="26"/>
  <c r="M2087" i="26"/>
  <c r="M2095" i="26"/>
  <c r="M2103" i="26"/>
  <c r="M2111" i="26"/>
  <c r="M2119" i="26"/>
  <c r="M2127" i="26"/>
  <c r="M2135" i="26"/>
  <c r="M2143" i="26"/>
  <c r="M2151" i="26"/>
  <c r="M2159" i="26"/>
  <c r="M2167" i="26"/>
  <c r="M2175" i="26"/>
  <c r="M2183" i="26"/>
  <c r="M2191" i="26"/>
  <c r="M2199" i="26"/>
  <c r="M2207" i="26"/>
  <c r="M2215" i="26"/>
  <c r="M2223" i="26"/>
  <c r="M2231" i="26"/>
  <c r="M2239" i="26"/>
  <c r="M2247" i="26"/>
  <c r="M2255" i="26"/>
  <c r="M2263" i="26"/>
  <c r="M2271" i="26"/>
  <c r="M2279" i="26"/>
  <c r="M2287" i="26"/>
  <c r="M2295" i="26"/>
  <c r="M2303" i="26"/>
  <c r="M2311" i="26"/>
  <c r="M2319" i="26"/>
  <c r="M2327" i="26"/>
  <c r="M2335" i="26"/>
  <c r="M2343" i="26"/>
  <c r="M2351" i="26"/>
  <c r="M2359" i="26"/>
  <c r="M2367" i="26"/>
  <c r="M2375" i="26"/>
  <c r="M2383" i="26"/>
  <c r="M2391" i="26"/>
  <c r="M186" i="26"/>
  <c r="M442" i="26"/>
  <c r="M591" i="26"/>
  <c r="M719" i="26"/>
  <c r="M847" i="26"/>
  <c r="M935" i="26"/>
  <c r="M1008" i="26"/>
  <c r="M1044" i="26"/>
  <c r="M1076" i="26"/>
  <c r="M1108" i="26"/>
  <c r="M1140" i="26"/>
  <c r="M1172" i="26"/>
  <c r="M1204" i="26"/>
  <c r="M1236" i="26"/>
  <c r="M1268" i="26"/>
  <c r="M1300" i="26"/>
  <c r="M1332" i="26"/>
  <c r="M1364" i="26"/>
  <c r="M1396" i="26"/>
  <c r="M1420" i="26"/>
  <c r="M1438" i="26"/>
  <c r="M1461" i="26"/>
  <c r="M1484" i="26"/>
  <c r="M1502" i="26"/>
  <c r="M1525" i="26"/>
  <c r="M1548" i="26"/>
  <c r="M1566" i="26"/>
  <c r="M1589" i="26"/>
  <c r="M1612" i="26"/>
  <c r="M1630" i="26"/>
  <c r="M1653" i="26"/>
  <c r="M1676" i="26"/>
  <c r="M1694" i="26"/>
  <c r="M1717" i="26"/>
  <c r="M1740" i="26"/>
  <c r="M1758" i="26"/>
  <c r="M1781" i="26"/>
  <c r="M1796" i="26"/>
  <c r="M1806" i="26"/>
  <c r="M1816" i="26"/>
  <c r="M1824" i="26"/>
  <c r="M1832" i="26"/>
  <c r="M1840" i="26"/>
  <c r="M1848" i="26"/>
  <c r="M1856" i="26"/>
  <c r="M1864" i="26"/>
  <c r="M1872" i="26"/>
  <c r="M1880" i="26"/>
  <c r="M1888" i="26"/>
  <c r="M1896" i="26"/>
  <c r="M1904" i="26"/>
  <c r="M1912" i="26"/>
  <c r="M1920" i="26"/>
  <c r="M1928" i="26"/>
  <c r="M1936" i="26"/>
  <c r="M1944" i="26"/>
  <c r="M1952" i="26"/>
  <c r="M1960" i="26"/>
  <c r="M1968" i="26"/>
  <c r="M1976" i="26"/>
  <c r="M1984" i="26"/>
  <c r="M1992" i="26"/>
  <c r="M2000" i="26"/>
  <c r="M2008" i="26"/>
  <c r="M2016" i="26"/>
  <c r="M2024" i="26"/>
  <c r="M2032" i="26"/>
  <c r="M2040" i="26"/>
  <c r="M2048" i="26"/>
  <c r="M2056" i="26"/>
  <c r="M2064" i="26"/>
  <c r="M2072" i="26"/>
  <c r="M2080" i="26"/>
  <c r="M2088" i="26"/>
  <c r="M2096" i="26"/>
  <c r="M2104" i="26"/>
  <c r="M2112" i="26"/>
  <c r="M2120" i="26"/>
  <c r="M2128" i="26"/>
  <c r="M2136" i="26"/>
  <c r="M2144" i="26"/>
  <c r="M2152" i="26"/>
  <c r="M2160" i="26"/>
  <c r="M2168" i="26"/>
  <c r="M2176" i="26"/>
  <c r="M2184" i="26"/>
  <c r="M2192" i="26"/>
  <c r="M2200" i="26"/>
  <c r="M2208" i="26"/>
  <c r="M2216" i="26"/>
  <c r="M2224" i="26"/>
  <c r="M2232" i="26"/>
  <c r="M2240" i="26"/>
  <c r="M2248" i="26"/>
  <c r="M2256" i="26"/>
  <c r="M2264" i="26"/>
  <c r="M2272" i="26"/>
  <c r="M2280" i="26"/>
  <c r="M2288" i="26"/>
  <c r="M2296" i="26"/>
  <c r="M2304" i="26"/>
  <c r="M2312" i="26"/>
  <c r="M2320" i="26"/>
  <c r="M2328" i="26"/>
  <c r="M2336" i="26"/>
  <c r="M2344" i="26"/>
  <c r="M2352" i="26"/>
  <c r="M2360" i="26"/>
  <c r="M2368" i="26"/>
  <c r="M2376" i="26"/>
  <c r="M2384" i="26"/>
  <c r="M2392" i="26"/>
  <c r="M2400" i="26"/>
  <c r="M2408" i="26"/>
  <c r="M2416" i="26"/>
  <c r="M2424" i="26"/>
  <c r="M2432" i="26"/>
  <c r="M258" i="26"/>
  <c r="M498" i="26"/>
  <c r="M626" i="26"/>
  <c r="M754" i="26"/>
  <c r="M874" i="26"/>
  <c r="M959" i="26"/>
  <c r="M1021" i="26"/>
  <c r="M1053" i="26"/>
  <c r="M1085" i="26"/>
  <c r="M1117" i="26"/>
  <c r="M1149" i="26"/>
  <c r="M1181" i="26"/>
  <c r="M1213" i="26"/>
  <c r="M1245" i="26"/>
  <c r="M1277" i="26"/>
  <c r="M1309" i="26"/>
  <c r="M1341" i="26"/>
  <c r="M1373" i="26"/>
  <c r="M1405" i="26"/>
  <c r="M1428" i="26"/>
  <c r="M1446" i="26"/>
  <c r="M1469" i="26"/>
  <c r="M1492" i="26"/>
  <c r="M1510" i="26"/>
  <c r="M1533" i="26"/>
  <c r="M1556" i="26"/>
  <c r="M1574" i="26"/>
  <c r="M1597" i="26"/>
  <c r="M1620" i="26"/>
  <c r="M1638" i="26"/>
  <c r="M1661" i="26"/>
  <c r="M1684" i="26"/>
  <c r="M1702" i="26"/>
  <c r="M1725" i="26"/>
  <c r="M1748" i="26"/>
  <c r="M1766" i="26"/>
  <c r="M1789" i="26"/>
  <c r="M1800" i="26"/>
  <c r="M1811" i="26"/>
  <c r="M1819" i="26"/>
  <c r="M1827" i="26"/>
  <c r="M1835" i="26"/>
  <c r="M1843" i="26"/>
  <c r="M1851" i="26"/>
  <c r="M1859" i="26"/>
  <c r="M1867" i="26"/>
  <c r="M1875" i="26"/>
  <c r="M1883" i="26"/>
  <c r="M1891" i="26"/>
  <c r="M1899" i="26"/>
  <c r="M1907" i="26"/>
  <c r="M1915" i="26"/>
  <c r="M1923" i="26"/>
  <c r="M1931" i="26"/>
  <c r="M1939" i="26"/>
  <c r="M1947" i="26"/>
  <c r="M1955" i="26"/>
  <c r="M1963" i="26"/>
  <c r="M1971" i="26"/>
  <c r="M1979" i="26"/>
  <c r="M1987" i="26"/>
  <c r="M1995" i="26"/>
  <c r="M2003" i="26"/>
  <c r="M2011" i="26"/>
  <c r="M2019" i="26"/>
  <c r="M2027" i="26"/>
  <c r="M2035" i="26"/>
  <c r="M2043" i="26"/>
  <c r="M2051" i="26"/>
  <c r="M2059" i="26"/>
  <c r="M2067" i="26"/>
  <c r="M2075" i="26"/>
  <c r="M2083" i="26"/>
  <c r="M2091" i="26"/>
  <c r="M2099" i="26"/>
  <c r="M2107" i="26"/>
  <c r="M2115" i="26"/>
  <c r="M2123" i="26"/>
  <c r="M2131" i="26"/>
  <c r="M2139" i="26"/>
  <c r="M2147" i="26"/>
  <c r="M2155" i="26"/>
  <c r="M2163" i="26"/>
  <c r="M2171" i="26"/>
  <c r="M2179" i="26"/>
  <c r="M2187" i="26"/>
  <c r="M2195" i="26"/>
  <c r="M2203" i="26"/>
  <c r="M2211" i="26"/>
  <c r="M2219" i="26"/>
  <c r="M2227" i="26"/>
  <c r="M2235" i="26"/>
  <c r="M2243" i="26"/>
  <c r="M2251" i="26"/>
  <c r="M2259" i="26"/>
  <c r="M2267" i="26"/>
  <c r="M2275" i="26"/>
  <c r="M2283" i="26"/>
  <c r="M2291" i="26"/>
  <c r="M2299" i="26"/>
  <c r="M2307" i="26"/>
  <c r="M2315" i="26"/>
  <c r="M2323" i="26"/>
  <c r="M2331" i="26"/>
  <c r="M2339" i="26"/>
  <c r="M2347" i="26"/>
  <c r="M2355" i="26"/>
  <c r="M2363" i="26"/>
  <c r="M2371" i="26"/>
  <c r="M2379" i="26"/>
  <c r="M2387" i="26"/>
  <c r="M2395" i="26"/>
  <c r="M2403" i="26"/>
  <c r="M2411" i="26"/>
  <c r="M2419" i="26"/>
  <c r="M2427" i="26"/>
  <c r="M2435" i="26"/>
  <c r="M2443" i="26"/>
  <c r="M2451" i="26"/>
  <c r="M194" i="26"/>
  <c r="M850" i="26"/>
  <c r="M1077" i="26"/>
  <c r="M1205" i="26"/>
  <c r="M1333" i="26"/>
  <c r="M1444" i="26"/>
  <c r="M1526" i="26"/>
  <c r="M1613" i="26"/>
  <c r="M1700" i="26"/>
  <c r="M1782" i="26"/>
  <c r="M1825" i="26"/>
  <c r="M1857" i="26"/>
  <c r="M1889" i="26"/>
  <c r="M1921" i="26"/>
  <c r="M1953" i="26"/>
  <c r="M1985" i="26"/>
  <c r="M2017" i="26"/>
  <c r="M2049" i="26"/>
  <c r="M2081" i="26"/>
  <c r="M2113" i="26"/>
  <c r="M2145" i="26"/>
  <c r="M2177" i="26"/>
  <c r="M2209" i="26"/>
  <c r="M2241" i="26"/>
  <c r="M2273" i="26"/>
  <c r="M2305" i="26"/>
  <c r="M2337" i="26"/>
  <c r="M2369" i="26"/>
  <c r="M2399" i="26"/>
  <c r="M2418" i="26"/>
  <c r="M2440" i="26"/>
  <c r="M2456" i="26"/>
  <c r="M2466" i="26"/>
  <c r="M2476" i="26"/>
  <c r="M2488" i="26"/>
  <c r="M2498" i="26"/>
  <c r="M2508" i="26"/>
  <c r="M2519" i="26"/>
  <c r="M2527" i="26"/>
  <c r="M2535" i="26"/>
  <c r="M2543" i="26"/>
  <c r="M2551" i="26"/>
  <c r="M2559" i="26"/>
  <c r="M2567" i="26"/>
  <c r="M2575" i="26"/>
  <c r="M2583" i="26"/>
  <c r="M2591" i="26"/>
  <c r="M2599" i="26"/>
  <c r="M2607" i="26"/>
  <c r="M2615" i="26"/>
  <c r="M2623" i="26"/>
  <c r="M2631" i="26"/>
  <c r="M2639" i="26"/>
  <c r="M2647" i="26"/>
  <c r="M2655" i="26"/>
  <c r="M2663" i="26"/>
  <c r="M2671" i="26"/>
  <c r="M2679" i="26"/>
  <c r="M2687" i="26"/>
  <c r="M2695" i="26"/>
  <c r="M1404" i="26"/>
  <c r="M1573" i="26"/>
  <c r="M1810" i="26"/>
  <c r="M1970" i="26"/>
  <c r="M2194" i="26"/>
  <c r="M2410" i="26"/>
  <c r="M2495" i="26"/>
  <c r="M2564" i="26"/>
  <c r="M2604" i="26"/>
  <c r="M2668" i="26"/>
  <c r="M1173" i="26"/>
  <c r="M1590" i="26"/>
  <c r="M1849" i="26"/>
  <c r="M2009" i="26"/>
  <c r="M2105" i="26"/>
  <c r="M2297" i="26"/>
  <c r="M2434" i="26"/>
  <c r="M2464" i="26"/>
  <c r="M2516" i="26"/>
  <c r="M2557" i="26"/>
  <c r="M2621" i="26"/>
  <c r="M2661" i="26"/>
  <c r="M250" i="26"/>
  <c r="M871" i="26"/>
  <c r="M1084" i="26"/>
  <c r="M1212" i="26"/>
  <c r="M1340" i="26"/>
  <c r="M1445" i="26"/>
  <c r="M1532" i="26"/>
  <c r="M1614" i="26"/>
  <c r="M1701" i="26"/>
  <c r="M1788" i="26"/>
  <c r="M1826" i="26"/>
  <c r="M1858" i="26"/>
  <c r="M1890" i="26"/>
  <c r="M1922" i="26"/>
  <c r="M1954" i="26"/>
  <c r="M1986" i="26"/>
  <c r="M2018" i="26"/>
  <c r="M2050" i="26"/>
  <c r="M2082" i="26"/>
  <c r="M2114" i="26"/>
  <c r="M2146" i="26"/>
  <c r="M2178" i="26"/>
  <c r="M2210" i="26"/>
  <c r="M2242" i="26"/>
  <c r="M2274" i="26"/>
  <c r="M2306" i="26"/>
  <c r="M2338" i="26"/>
  <c r="M2370" i="26"/>
  <c r="M2401" i="26"/>
  <c r="M2423" i="26"/>
  <c r="M2441" i="26"/>
  <c r="M2457" i="26"/>
  <c r="M2467" i="26"/>
  <c r="M2479" i="26"/>
  <c r="M2489" i="26"/>
  <c r="M2499" i="26"/>
  <c r="M2511" i="26"/>
  <c r="M2520" i="26"/>
  <c r="M2528" i="26"/>
  <c r="M2536" i="26"/>
  <c r="M2544" i="26"/>
  <c r="M2552" i="26"/>
  <c r="M2560" i="26"/>
  <c r="M2568" i="26"/>
  <c r="M2576" i="26"/>
  <c r="M2584" i="26"/>
  <c r="M2592" i="26"/>
  <c r="M2600" i="26"/>
  <c r="M2608" i="26"/>
  <c r="M2616" i="26"/>
  <c r="M2624" i="26"/>
  <c r="M2632" i="26"/>
  <c r="M2640" i="26"/>
  <c r="M2648" i="26"/>
  <c r="M2656" i="26"/>
  <c r="M2664" i="26"/>
  <c r="M2672" i="26"/>
  <c r="M2680" i="26"/>
  <c r="M2688" i="26"/>
  <c r="M2696" i="26"/>
  <c r="M1276" i="26"/>
  <c r="M1660" i="26"/>
  <c r="M1938" i="26"/>
  <c r="M2066" i="26"/>
  <c r="M2258" i="26"/>
  <c r="M2449" i="26"/>
  <c r="M2515" i="26"/>
  <c r="M2548" i="26"/>
  <c r="M2588" i="26"/>
  <c r="M2636" i="26"/>
  <c r="M2684" i="26"/>
  <c r="M1301" i="26"/>
  <c r="M1677" i="26"/>
  <c r="M1881" i="26"/>
  <c r="M1977" i="26"/>
  <c r="M2201" i="26"/>
  <c r="M2329" i="26"/>
  <c r="M2450" i="26"/>
  <c r="M2496" i="26"/>
  <c r="M2549" i="26"/>
  <c r="M2597" i="26"/>
  <c r="M2637" i="26"/>
  <c r="M2669" i="26"/>
  <c r="M450" i="26"/>
  <c r="M938" i="26"/>
  <c r="M1109" i="26"/>
  <c r="M1237" i="26"/>
  <c r="M1365" i="26"/>
  <c r="M1462" i="26"/>
  <c r="M1549" i="26"/>
  <c r="M1636" i="26"/>
  <c r="M1718" i="26"/>
  <c r="M1797" i="26"/>
  <c r="M1833" i="26"/>
  <c r="M1865" i="26"/>
  <c r="M1897" i="26"/>
  <c r="M1929" i="26"/>
  <c r="M1961" i="26"/>
  <c r="M1993" i="26"/>
  <c r="M2025" i="26"/>
  <c r="M2057" i="26"/>
  <c r="M2089" i="26"/>
  <c r="M2121" i="26"/>
  <c r="M2153" i="26"/>
  <c r="M2185" i="26"/>
  <c r="M2217" i="26"/>
  <c r="M2249" i="26"/>
  <c r="M2281" i="26"/>
  <c r="M2313" i="26"/>
  <c r="M2345" i="26"/>
  <c r="M2377" i="26"/>
  <c r="M2402" i="26"/>
  <c r="M2425" i="26"/>
  <c r="M2442" i="26"/>
  <c r="M2458" i="26"/>
  <c r="M2468" i="26"/>
  <c r="M2480" i="26"/>
  <c r="M2490" i="26"/>
  <c r="M2500" i="26"/>
  <c r="M2512" i="26"/>
  <c r="M2521" i="26"/>
  <c r="M2529" i="26"/>
  <c r="M2537" i="26"/>
  <c r="M2545" i="26"/>
  <c r="M2553" i="26"/>
  <c r="M2561" i="26"/>
  <c r="M2569" i="26"/>
  <c r="M2577" i="26"/>
  <c r="M2585" i="26"/>
  <c r="M2593" i="26"/>
  <c r="M2601" i="26"/>
  <c r="M2609" i="26"/>
  <c r="M2617" i="26"/>
  <c r="M2625" i="26"/>
  <c r="M2633" i="26"/>
  <c r="M2641" i="26"/>
  <c r="M2649" i="26"/>
  <c r="M2657" i="26"/>
  <c r="M2665" i="26"/>
  <c r="M2673" i="26"/>
  <c r="M2681" i="26"/>
  <c r="M2689" i="26"/>
  <c r="M2697" i="26"/>
  <c r="M1020" i="26"/>
  <c r="M1874" i="26"/>
  <c r="M2130" i="26"/>
  <c r="M2322" i="26"/>
  <c r="M2433" i="26"/>
  <c r="M2505" i="26"/>
  <c r="M2540" i="26"/>
  <c r="M2596" i="26"/>
  <c r="M2652" i="26"/>
  <c r="M2700" i="26"/>
  <c r="M722" i="26"/>
  <c r="M1913" i="26"/>
  <c r="M2169" i="26"/>
  <c r="M2393" i="26"/>
  <c r="M2474" i="26"/>
  <c r="M2525" i="26"/>
  <c r="M2565" i="26"/>
  <c r="M2605" i="26"/>
  <c r="M2645" i="26"/>
  <c r="M2701" i="26"/>
  <c r="M495" i="26"/>
  <c r="M956" i="26"/>
  <c r="M1116" i="26"/>
  <c r="M1244" i="26"/>
  <c r="M1372" i="26"/>
  <c r="M1468" i="26"/>
  <c r="M1550" i="26"/>
  <c r="M1637" i="26"/>
  <c r="M1724" i="26"/>
  <c r="M1798" i="26"/>
  <c r="M1834" i="26"/>
  <c r="M1866" i="26"/>
  <c r="M1898" i="26"/>
  <c r="M1930" i="26"/>
  <c r="M1962" i="26"/>
  <c r="M1994" i="26"/>
  <c r="M2026" i="26"/>
  <c r="M2058" i="26"/>
  <c r="M2090" i="26"/>
  <c r="M2122" i="26"/>
  <c r="M2154" i="26"/>
  <c r="M2186" i="26"/>
  <c r="M2218" i="26"/>
  <c r="M2250" i="26"/>
  <c r="M2282" i="26"/>
  <c r="M2314" i="26"/>
  <c r="M2346" i="26"/>
  <c r="M2378" i="26"/>
  <c r="M2407" i="26"/>
  <c r="M2426" i="26"/>
  <c r="M2447" i="26"/>
  <c r="M2459" i="26"/>
  <c r="M2471" i="26"/>
  <c r="M2481" i="26"/>
  <c r="M2491" i="26"/>
  <c r="M2503" i="26"/>
  <c r="M2513" i="26"/>
  <c r="M2522" i="26"/>
  <c r="M2530" i="26"/>
  <c r="M2538" i="26"/>
  <c r="M2546" i="26"/>
  <c r="M2554" i="26"/>
  <c r="M2562" i="26"/>
  <c r="M2570" i="26"/>
  <c r="M2578" i="26"/>
  <c r="M2586" i="26"/>
  <c r="M2594" i="26"/>
  <c r="M2602" i="26"/>
  <c r="M2610" i="26"/>
  <c r="M2618" i="26"/>
  <c r="M2626" i="26"/>
  <c r="M2634" i="26"/>
  <c r="M2642" i="26"/>
  <c r="M2650" i="26"/>
  <c r="M2658" i="26"/>
  <c r="M2666" i="26"/>
  <c r="M2674" i="26"/>
  <c r="M2682" i="26"/>
  <c r="M2690" i="26"/>
  <c r="M2698" i="26"/>
  <c r="M1148" i="26"/>
  <c r="M1742" i="26"/>
  <c r="M2002" i="26"/>
  <c r="M2098" i="26"/>
  <c r="M2226" i="26"/>
  <c r="M2386" i="26"/>
  <c r="M2483" i="26"/>
  <c r="M2556" i="26"/>
  <c r="M2612" i="26"/>
  <c r="M2676" i="26"/>
  <c r="M1421" i="26"/>
  <c r="M1817" i="26"/>
  <c r="M1945" i="26"/>
  <c r="M2041" i="26"/>
  <c r="M2137" i="26"/>
  <c r="M2265" i="26"/>
  <c r="M2415" i="26"/>
  <c r="M2506" i="26"/>
  <c r="M2533" i="26"/>
  <c r="M2581" i="26"/>
  <c r="M2613" i="26"/>
  <c r="M2653" i="26"/>
  <c r="M2685" i="26"/>
  <c r="M594" i="26"/>
  <c r="M1010" i="26"/>
  <c r="M1141" i="26"/>
  <c r="M1269" i="26"/>
  <c r="M1397" i="26"/>
  <c r="M1485" i="26"/>
  <c r="M1572" i="26"/>
  <c r="M1654" i="26"/>
  <c r="M1741" i="26"/>
  <c r="M1808" i="26"/>
  <c r="M1841" i="26"/>
  <c r="M1873" i="26"/>
  <c r="M1905" i="26"/>
  <c r="M1937" i="26"/>
  <c r="M1969" i="26"/>
  <c r="M2001" i="26"/>
  <c r="M2033" i="26"/>
  <c r="M2065" i="26"/>
  <c r="M2097" i="26"/>
  <c r="M2129" i="26"/>
  <c r="M2161" i="26"/>
  <c r="M2193" i="26"/>
  <c r="M2225" i="26"/>
  <c r="M2257" i="26"/>
  <c r="M2289" i="26"/>
  <c r="M2321" i="26"/>
  <c r="M2353" i="26"/>
  <c r="M2385" i="26"/>
  <c r="M2409" i="26"/>
  <c r="M2431" i="26"/>
  <c r="M2448" i="26"/>
  <c r="M2460" i="26"/>
  <c r="M2472" i="26"/>
  <c r="M2482" i="26"/>
  <c r="M2492" i="26"/>
  <c r="M2504" i="26"/>
  <c r="M2514" i="26"/>
  <c r="M2523" i="26"/>
  <c r="M2531" i="26"/>
  <c r="M2539" i="26"/>
  <c r="M2547" i="26"/>
  <c r="M2555" i="26"/>
  <c r="M2563" i="26"/>
  <c r="M2571" i="26"/>
  <c r="M2579" i="26"/>
  <c r="M2587" i="26"/>
  <c r="M2595" i="26"/>
  <c r="M2603" i="26"/>
  <c r="M2611" i="26"/>
  <c r="M2619" i="26"/>
  <c r="M2627" i="26"/>
  <c r="M2635" i="26"/>
  <c r="M2643" i="26"/>
  <c r="M2651" i="26"/>
  <c r="M2659" i="26"/>
  <c r="M2667" i="26"/>
  <c r="M2675" i="26"/>
  <c r="M2683" i="26"/>
  <c r="M2691" i="26"/>
  <c r="M2699" i="26"/>
  <c r="M623" i="26"/>
  <c r="M1842" i="26"/>
  <c r="M2034" i="26"/>
  <c r="M2290" i="26"/>
  <c r="M2463" i="26"/>
  <c r="M2524" i="26"/>
  <c r="M2572" i="26"/>
  <c r="M2620" i="26"/>
  <c r="M2644" i="26"/>
  <c r="M2692" i="26"/>
  <c r="M1045" i="26"/>
  <c r="M1764" i="26"/>
  <c r="M2073" i="26"/>
  <c r="M2233" i="26"/>
  <c r="M2361" i="26"/>
  <c r="M2484" i="26"/>
  <c r="M2541" i="26"/>
  <c r="M2589" i="26"/>
  <c r="M2629" i="26"/>
  <c r="M2693" i="26"/>
  <c r="M751" i="26"/>
  <c r="M1052" i="26"/>
  <c r="M1180" i="26"/>
  <c r="M1308" i="26"/>
  <c r="M1422" i="26"/>
  <c r="M1509" i="26"/>
  <c r="M1596" i="26"/>
  <c r="M1678" i="26"/>
  <c r="M1765" i="26"/>
  <c r="M1818" i="26"/>
  <c r="M1850" i="26"/>
  <c r="M1882" i="26"/>
  <c r="M1914" i="26"/>
  <c r="M1946" i="26"/>
  <c r="M1978" i="26"/>
  <c r="M2010" i="26"/>
  <c r="M2042" i="26"/>
  <c r="M2074" i="26"/>
  <c r="M2106" i="26"/>
  <c r="M2138" i="26"/>
  <c r="M2170" i="26"/>
  <c r="M2202" i="26"/>
  <c r="M2234" i="26"/>
  <c r="M2266" i="26"/>
  <c r="M2298" i="26"/>
  <c r="M2330" i="26"/>
  <c r="M2362" i="26"/>
  <c r="M2394" i="26"/>
  <c r="M2417" i="26"/>
  <c r="M2439" i="26"/>
  <c r="M2455" i="26"/>
  <c r="M2465" i="26"/>
  <c r="M2475" i="26"/>
  <c r="M2487" i="26"/>
  <c r="M2497" i="26"/>
  <c r="M2507" i="26"/>
  <c r="M2518" i="26"/>
  <c r="M2526" i="26"/>
  <c r="M2534" i="26"/>
  <c r="M2542" i="26"/>
  <c r="M2550" i="26"/>
  <c r="M2558" i="26"/>
  <c r="M2566" i="26"/>
  <c r="M2574" i="26"/>
  <c r="M2582" i="26"/>
  <c r="M2590" i="26"/>
  <c r="M2598" i="26"/>
  <c r="M2606" i="26"/>
  <c r="M2614" i="26"/>
  <c r="M2622" i="26"/>
  <c r="M2630" i="26"/>
  <c r="M2638" i="26"/>
  <c r="M2646" i="26"/>
  <c r="M2654" i="26"/>
  <c r="M2662" i="26"/>
  <c r="M2670" i="26"/>
  <c r="M2678" i="26"/>
  <c r="M2686" i="26"/>
  <c r="M2694" i="26"/>
  <c r="M2702" i="26"/>
  <c r="M1486" i="26"/>
  <c r="M1906" i="26"/>
  <c r="M2162" i="26"/>
  <c r="M2354" i="26"/>
  <c r="M2473" i="26"/>
  <c r="M2532" i="26"/>
  <c r="M2580" i="26"/>
  <c r="M2628" i="26"/>
  <c r="M2660" i="26"/>
  <c r="M1508" i="26"/>
  <c r="M2573" i="26"/>
  <c r="M2677" i="26"/>
  <c r="L3" i="26"/>
  <c r="L11" i="26"/>
  <c r="L19" i="26"/>
  <c r="L27" i="26"/>
  <c r="L35" i="26"/>
  <c r="L43" i="26"/>
  <c r="L51" i="26"/>
  <c r="L59" i="26"/>
  <c r="L67" i="26"/>
  <c r="L75" i="26"/>
  <c r="L83" i="26"/>
  <c r="L91" i="26"/>
  <c r="L99" i="26"/>
  <c r="L107" i="26"/>
  <c r="L115" i="26"/>
  <c r="L123" i="26"/>
  <c r="L131" i="26"/>
  <c r="L139" i="26"/>
  <c r="L147" i="26"/>
  <c r="L155" i="26"/>
  <c r="L163" i="26"/>
  <c r="L171" i="26"/>
  <c r="L179" i="26"/>
  <c r="L187" i="26"/>
  <c r="L195" i="26"/>
  <c r="L203" i="26"/>
  <c r="L211" i="26"/>
  <c r="L219" i="26"/>
  <c r="L227" i="26"/>
  <c r="L235" i="26"/>
  <c r="L243" i="26"/>
  <c r="L251" i="26"/>
  <c r="L259" i="26"/>
  <c r="L267" i="26"/>
  <c r="L275" i="26"/>
  <c r="L283" i="26"/>
  <c r="L291" i="26"/>
  <c r="L299" i="26"/>
  <c r="L307" i="26"/>
  <c r="L315" i="26"/>
  <c r="L323" i="26"/>
  <c r="L331" i="26"/>
  <c r="L339" i="26"/>
  <c r="L347" i="26"/>
  <c r="L355" i="26"/>
  <c r="L363" i="26"/>
  <c r="L371" i="26"/>
  <c r="L379" i="26"/>
  <c r="L387" i="26"/>
  <c r="L395" i="26"/>
  <c r="L403" i="26"/>
  <c r="L411" i="26"/>
  <c r="L419" i="26"/>
  <c r="L427" i="26"/>
  <c r="L435" i="26"/>
  <c r="L443" i="26"/>
  <c r="L451" i="26"/>
  <c r="L459" i="26"/>
  <c r="L467" i="26"/>
  <c r="L475" i="26"/>
  <c r="L483" i="26"/>
  <c r="L491" i="26"/>
  <c r="L499" i="26"/>
  <c r="L507" i="26"/>
  <c r="L515" i="26"/>
  <c r="L523" i="26"/>
  <c r="L531" i="26"/>
  <c r="L539" i="26"/>
  <c r="L547" i="26"/>
  <c r="L555" i="26"/>
  <c r="L563" i="26"/>
  <c r="L571" i="26"/>
  <c r="L579" i="26"/>
  <c r="L587" i="26"/>
  <c r="L595" i="26"/>
  <c r="L603" i="26"/>
  <c r="L611" i="26"/>
  <c r="L619" i="26"/>
  <c r="L627" i="26"/>
  <c r="L4" i="26"/>
  <c r="L12" i="26"/>
  <c r="L20" i="26"/>
  <c r="L28" i="26"/>
  <c r="L36" i="26"/>
  <c r="L44" i="26"/>
  <c r="L52" i="26"/>
  <c r="L60" i="26"/>
  <c r="L68" i="26"/>
  <c r="L76" i="26"/>
  <c r="L84" i="26"/>
  <c r="L5" i="26"/>
  <c r="L13" i="26"/>
  <c r="L21" i="26"/>
  <c r="L29" i="26"/>
  <c r="L37" i="26"/>
  <c r="L45" i="26"/>
  <c r="L53" i="26"/>
  <c r="L61" i="26"/>
  <c r="L69" i="26"/>
  <c r="L77" i="26"/>
  <c r="L85" i="26"/>
  <c r="L93" i="26"/>
  <c r="L101" i="26"/>
  <c r="L109" i="26"/>
  <c r="L117" i="26"/>
  <c r="L125" i="26"/>
  <c r="L133" i="26"/>
  <c r="L141" i="26"/>
  <c r="L149" i="26"/>
  <c r="L157" i="26"/>
  <c r="L165" i="26"/>
  <c r="L173" i="26"/>
  <c r="L181" i="26"/>
  <c r="L189" i="26"/>
  <c r="L197" i="26"/>
  <c r="L205" i="26"/>
  <c r="L213" i="26"/>
  <c r="L221" i="26"/>
  <c r="L229" i="26"/>
  <c r="L237" i="26"/>
  <c r="L245" i="26"/>
  <c r="L253" i="26"/>
  <c r="L261" i="26"/>
  <c r="L269" i="26"/>
  <c r="L277" i="26"/>
  <c r="L285" i="26"/>
  <c r="L293" i="26"/>
  <c r="L301" i="26"/>
  <c r="L309" i="26"/>
  <c r="L317" i="26"/>
  <c r="L325" i="26"/>
  <c r="L333" i="26"/>
  <c r="L341" i="26"/>
  <c r="L349" i="26"/>
  <c r="L357" i="26"/>
  <c r="L365" i="26"/>
  <c r="L373" i="26"/>
  <c r="L381" i="26"/>
  <c r="L389" i="26"/>
  <c r="L397" i="26"/>
  <c r="L405" i="26"/>
  <c r="L413" i="26"/>
  <c r="L421" i="26"/>
  <c r="L429" i="26"/>
  <c r="L437" i="26"/>
  <c r="L445" i="26"/>
  <c r="L453" i="26"/>
  <c r="L461" i="26"/>
  <c r="L469" i="26"/>
  <c r="L477" i="26"/>
  <c r="L485" i="26"/>
  <c r="L493" i="26"/>
  <c r="L501" i="26"/>
  <c r="L509" i="26"/>
  <c r="L517" i="26"/>
  <c r="L525" i="26"/>
  <c r="L533" i="26"/>
  <c r="L541" i="26"/>
  <c r="L549" i="26"/>
  <c r="L557" i="26"/>
  <c r="L565" i="26"/>
  <c r="L573" i="26"/>
  <c r="L581" i="26"/>
  <c r="L589" i="26"/>
  <c r="L597" i="26"/>
  <c r="L605" i="26"/>
  <c r="L613" i="26"/>
  <c r="L621" i="26"/>
  <c r="L629" i="26"/>
  <c r="L637" i="26"/>
  <c r="L645" i="26"/>
  <c r="L653" i="26"/>
  <c r="L661" i="26"/>
  <c r="L669" i="26"/>
  <c r="L677" i="26"/>
  <c r="L685" i="26"/>
  <c r="L693" i="26"/>
  <c r="L701" i="26"/>
  <c r="L709" i="26"/>
  <c r="L717" i="26"/>
  <c r="L725" i="26"/>
  <c r="L733" i="26"/>
  <c r="L741" i="26"/>
  <c r="L749" i="26"/>
  <c r="L757" i="26"/>
  <c r="L765" i="26"/>
  <c r="L773" i="26"/>
  <c r="L781" i="26"/>
  <c r="L789" i="26"/>
  <c r="L797" i="26"/>
  <c r="L805" i="26"/>
  <c r="L813" i="26"/>
  <c r="L821" i="26"/>
  <c r="L829" i="26"/>
  <c r="L837" i="26"/>
  <c r="L845" i="26"/>
  <c r="L853" i="26"/>
  <c r="L861" i="26"/>
  <c r="L869" i="26"/>
  <c r="L877" i="26"/>
  <c r="L885" i="26"/>
  <c r="L893" i="26"/>
  <c r="L901" i="26"/>
  <c r="L909" i="26"/>
  <c r="L917" i="26"/>
  <c r="L925" i="26"/>
  <c r="L933" i="26"/>
  <c r="L941" i="26"/>
  <c r="L949" i="26"/>
  <c r="L957" i="26"/>
  <c r="L965" i="26"/>
  <c r="L973" i="26"/>
  <c r="L981" i="26"/>
  <c r="L989" i="26"/>
  <c r="L997" i="26"/>
  <c r="L1005" i="26"/>
  <c r="L1013" i="26"/>
  <c r="L6" i="26"/>
  <c r="L14" i="26"/>
  <c r="L22" i="26"/>
  <c r="L30" i="26"/>
  <c r="L38" i="26"/>
  <c r="L46" i="26"/>
  <c r="L54" i="26"/>
  <c r="L62" i="26"/>
  <c r="L70" i="26"/>
  <c r="L78" i="26"/>
  <c r="L86" i="26"/>
  <c r="L94" i="26"/>
  <c r="L102" i="26"/>
  <c r="L110" i="26"/>
  <c r="L118" i="26"/>
  <c r="L126" i="26"/>
  <c r="L134" i="26"/>
  <c r="L142" i="26"/>
  <c r="L150" i="26"/>
  <c r="L158" i="26"/>
  <c r="L166" i="26"/>
  <c r="L174" i="26"/>
  <c r="L182" i="26"/>
  <c r="L190" i="26"/>
  <c r="L198" i="26"/>
  <c r="L206" i="26"/>
  <c r="L214" i="26"/>
  <c r="L222" i="26"/>
  <c r="L230" i="26"/>
  <c r="L238" i="26"/>
  <c r="L246" i="26"/>
  <c r="L254" i="26"/>
  <c r="L262" i="26"/>
  <c r="L270" i="26"/>
  <c r="L278" i="26"/>
  <c r="L286" i="26"/>
  <c r="L294" i="26"/>
  <c r="L302" i="26"/>
  <c r="L310" i="26"/>
  <c r="L318" i="26"/>
  <c r="L326" i="26"/>
  <c r="L334" i="26"/>
  <c r="L342" i="26"/>
  <c r="L350" i="26"/>
  <c r="L358" i="26"/>
  <c r="L366" i="26"/>
  <c r="L374" i="26"/>
  <c r="L382" i="26"/>
  <c r="L390" i="26"/>
  <c r="L398" i="26"/>
  <c r="L406" i="26"/>
  <c r="L414" i="26"/>
  <c r="L422" i="26"/>
  <c r="L430" i="26"/>
  <c r="L438" i="26"/>
  <c r="L446" i="26"/>
  <c r="L454" i="26"/>
  <c r="L462" i="26"/>
  <c r="L470" i="26"/>
  <c r="L478" i="26"/>
  <c r="L486" i="26"/>
  <c r="L494" i="26"/>
  <c r="L502" i="26"/>
  <c r="L510" i="26"/>
  <c r="L518" i="26"/>
  <c r="L526" i="26"/>
  <c r="L534" i="26"/>
  <c r="L542" i="26"/>
  <c r="L550" i="26"/>
  <c r="L558" i="26"/>
  <c r="L566" i="26"/>
  <c r="L574" i="26"/>
  <c r="L582" i="26"/>
  <c r="L590" i="26"/>
  <c r="L598" i="26"/>
  <c r="L606" i="26"/>
  <c r="L614" i="26"/>
  <c r="L622" i="26"/>
  <c r="L630" i="26"/>
  <c r="L638" i="26"/>
  <c r="L646" i="26"/>
  <c r="L654" i="26"/>
  <c r="L662" i="26"/>
  <c r="L670" i="26"/>
  <c r="L678" i="26"/>
  <c r="L686" i="26"/>
  <c r="L694" i="26"/>
  <c r="L702" i="26"/>
  <c r="L710" i="26"/>
  <c r="L718" i="26"/>
  <c r="L726" i="26"/>
  <c r="L734" i="26"/>
  <c r="L742" i="26"/>
  <c r="L750" i="26"/>
  <c r="L758" i="26"/>
  <c r="L766" i="26"/>
  <c r="L774" i="26"/>
  <c r="L782" i="26"/>
  <c r="L790" i="26"/>
  <c r="L798" i="26"/>
  <c r="L806" i="26"/>
  <c r="L814" i="26"/>
  <c r="L822" i="26"/>
  <c r="L830" i="26"/>
  <c r="L838" i="26"/>
  <c r="L846" i="26"/>
  <c r="L854" i="26"/>
  <c r="L862" i="26"/>
  <c r="L870" i="26"/>
  <c r="L878" i="26"/>
  <c r="L886" i="26"/>
  <c r="L894" i="26"/>
  <c r="L902" i="26"/>
  <c r="L910" i="26"/>
  <c r="L918" i="26"/>
  <c r="L926" i="26"/>
  <c r="L934" i="26"/>
  <c r="L942" i="26"/>
  <c r="L950" i="26"/>
  <c r="L958" i="26"/>
  <c r="L966" i="26"/>
  <c r="L974" i="26"/>
  <c r="L982" i="26"/>
  <c r="L990" i="26"/>
  <c r="L998" i="26"/>
  <c r="L1006" i="26"/>
  <c r="L1014" i="26"/>
  <c r="L8" i="26"/>
  <c r="L16" i="26"/>
  <c r="L24" i="26"/>
  <c r="L32" i="26"/>
  <c r="L40" i="26"/>
  <c r="L48" i="26"/>
  <c r="L56" i="26"/>
  <c r="L64" i="26"/>
  <c r="L72" i="26"/>
  <c r="L80" i="26"/>
  <c r="L88" i="26"/>
  <c r="L96" i="26"/>
  <c r="L104" i="26"/>
  <c r="L112" i="26"/>
  <c r="L120" i="26"/>
  <c r="L128" i="26"/>
  <c r="L136" i="26"/>
  <c r="L144" i="26"/>
  <c r="L152" i="26"/>
  <c r="L160" i="26"/>
  <c r="L168" i="26"/>
  <c r="L176" i="26"/>
  <c r="L184" i="26"/>
  <c r="L192" i="26"/>
  <c r="L200" i="26"/>
  <c r="L208" i="26"/>
  <c r="L216" i="26"/>
  <c r="L224" i="26"/>
  <c r="L232" i="26"/>
  <c r="L240" i="26"/>
  <c r="L248" i="26"/>
  <c r="L256" i="26"/>
  <c r="L264" i="26"/>
  <c r="L272" i="26"/>
  <c r="L280" i="26"/>
  <c r="L288" i="26"/>
  <c r="L296" i="26"/>
  <c r="L304" i="26"/>
  <c r="L312" i="26"/>
  <c r="L320" i="26"/>
  <c r="L328" i="26"/>
  <c r="L336" i="26"/>
  <c r="L344" i="26"/>
  <c r="L352" i="26"/>
  <c r="L360" i="26"/>
  <c r="L368" i="26"/>
  <c r="L376" i="26"/>
  <c r="L384" i="26"/>
  <c r="L392" i="26"/>
  <c r="L400" i="26"/>
  <c r="L408" i="26"/>
  <c r="L416" i="26"/>
  <c r="L424" i="26"/>
  <c r="L432" i="26"/>
  <c r="L440" i="26"/>
  <c r="L448" i="26"/>
  <c r="L456" i="26"/>
  <c r="L464" i="26"/>
  <c r="L472" i="26"/>
  <c r="L480" i="26"/>
  <c r="L488" i="26"/>
  <c r="L496" i="26"/>
  <c r="L504" i="26"/>
  <c r="L512" i="26"/>
  <c r="L520" i="26"/>
  <c r="L528" i="26"/>
  <c r="L536" i="26"/>
  <c r="L544" i="26"/>
  <c r="L552" i="26"/>
  <c r="L560" i="26"/>
  <c r="L568" i="26"/>
  <c r="L576" i="26"/>
  <c r="L584" i="26"/>
  <c r="L592" i="26"/>
  <c r="L600" i="26"/>
  <c r="L608" i="26"/>
  <c r="L616" i="26"/>
  <c r="L624" i="26"/>
  <c r="L632" i="26"/>
  <c r="L640" i="26"/>
  <c r="L648" i="26"/>
  <c r="L656" i="26"/>
  <c r="L664" i="26"/>
  <c r="L672" i="26"/>
  <c r="L680" i="26"/>
  <c r="L688" i="26"/>
  <c r="L696" i="26"/>
  <c r="L704" i="26"/>
  <c r="L712" i="26"/>
  <c r="L720" i="26"/>
  <c r="L728" i="26"/>
  <c r="L736" i="26"/>
  <c r="L744" i="26"/>
  <c r="L752" i="26"/>
  <c r="L760" i="26"/>
  <c r="L768" i="26"/>
  <c r="L776" i="26"/>
  <c r="L784" i="26"/>
  <c r="L792" i="26"/>
  <c r="L800" i="26"/>
  <c r="L808" i="26"/>
  <c r="L816" i="26"/>
  <c r="L824" i="26"/>
  <c r="L832" i="26"/>
  <c r="L840" i="26"/>
  <c r="L848" i="26"/>
  <c r="L856" i="26"/>
  <c r="L864" i="26"/>
  <c r="L872" i="26"/>
  <c r="L880" i="26"/>
  <c r="L888" i="26"/>
  <c r="L896" i="26"/>
  <c r="L904" i="26"/>
  <c r="L912" i="26"/>
  <c r="L920" i="26"/>
  <c r="L928" i="26"/>
  <c r="L936" i="26"/>
  <c r="L944" i="26"/>
  <c r="L952" i="26"/>
  <c r="L960" i="26"/>
  <c r="L968" i="26"/>
  <c r="L976" i="26"/>
  <c r="L984" i="26"/>
  <c r="L992" i="26"/>
  <c r="L1000" i="26"/>
  <c r="L1008" i="26"/>
  <c r="L1016" i="26"/>
  <c r="L7" i="26"/>
  <c r="L26" i="26"/>
  <c r="L49" i="26"/>
  <c r="L71" i="26"/>
  <c r="L90" i="26"/>
  <c r="L106" i="26"/>
  <c r="L122" i="26"/>
  <c r="L138" i="26"/>
  <c r="L154" i="26"/>
  <c r="L170" i="26"/>
  <c r="L186" i="26"/>
  <c r="L202" i="26"/>
  <c r="L218" i="26"/>
  <c r="L234" i="26"/>
  <c r="L250" i="26"/>
  <c r="L266" i="26"/>
  <c r="L282" i="26"/>
  <c r="L298" i="26"/>
  <c r="L314" i="26"/>
  <c r="L330" i="26"/>
  <c r="L346" i="26"/>
  <c r="L362" i="26"/>
  <c r="L378" i="26"/>
  <c r="L394" i="26"/>
  <c r="L410" i="26"/>
  <c r="L426" i="26"/>
  <c r="L442" i="26"/>
  <c r="L458" i="26"/>
  <c r="L474" i="26"/>
  <c r="L490" i="26"/>
  <c r="L506" i="26"/>
  <c r="L522" i="26"/>
  <c r="L538" i="26"/>
  <c r="L554" i="26"/>
  <c r="L570" i="26"/>
  <c r="L586" i="26"/>
  <c r="L602" i="26"/>
  <c r="L618" i="26"/>
  <c r="L634" i="26"/>
  <c r="L647" i="26"/>
  <c r="L659" i="26"/>
  <c r="L673" i="26"/>
  <c r="L684" i="26"/>
  <c r="L698" i="26"/>
  <c r="L711" i="26"/>
  <c r="L723" i="26"/>
  <c r="L737" i="26"/>
  <c r="L748" i="26"/>
  <c r="L762" i="26"/>
  <c r="L775" i="26"/>
  <c r="L787" i="26"/>
  <c r="L801" i="26"/>
  <c r="L812" i="26"/>
  <c r="L826" i="26"/>
  <c r="L839" i="26"/>
  <c r="L851" i="26"/>
  <c r="L865" i="26"/>
  <c r="L876" i="26"/>
  <c r="L890" i="26"/>
  <c r="L903" i="26"/>
  <c r="L915" i="26"/>
  <c r="L929" i="26"/>
  <c r="L940" i="26"/>
  <c r="L954" i="26"/>
  <c r="L967" i="26"/>
  <c r="L979" i="26"/>
  <c r="L993" i="26"/>
  <c r="L1004" i="26"/>
  <c r="L1018" i="26"/>
  <c r="L1026" i="26"/>
  <c r="L1034" i="26"/>
  <c r="L1042" i="26"/>
  <c r="L1050" i="26"/>
  <c r="L1058" i="26"/>
  <c r="L1066" i="26"/>
  <c r="L1074" i="26"/>
  <c r="L1082" i="26"/>
  <c r="L1090" i="26"/>
  <c r="L1098" i="26"/>
  <c r="L1106" i="26"/>
  <c r="L1114" i="26"/>
  <c r="L1122" i="26"/>
  <c r="L1130" i="26"/>
  <c r="L1138" i="26"/>
  <c r="L1146" i="26"/>
  <c r="L1154" i="26"/>
  <c r="L1162" i="26"/>
  <c r="L1170" i="26"/>
  <c r="L1178" i="26"/>
  <c r="L1186" i="26"/>
  <c r="L1194" i="26"/>
  <c r="L1202" i="26"/>
  <c r="L1210" i="26"/>
  <c r="L1218" i="26"/>
  <c r="L1226" i="26"/>
  <c r="L1234" i="26"/>
  <c r="L1242" i="26"/>
  <c r="L1250" i="26"/>
  <c r="L1258" i="26"/>
  <c r="L1266" i="26"/>
  <c r="L1274" i="26"/>
  <c r="L1282" i="26"/>
  <c r="L1290" i="26"/>
  <c r="L1298" i="26"/>
  <c r="L1306" i="26"/>
  <c r="L1314" i="26"/>
  <c r="L1322" i="26"/>
  <c r="L1330" i="26"/>
  <c r="L1338" i="26"/>
  <c r="L1346" i="26"/>
  <c r="L1354" i="26"/>
  <c r="L1362" i="26"/>
  <c r="L1370" i="26"/>
  <c r="L1378" i="26"/>
  <c r="L1386" i="26"/>
  <c r="L1394" i="26"/>
  <c r="L1402" i="26"/>
  <c r="L1410" i="26"/>
  <c r="L1418" i="26"/>
  <c r="L1426" i="26"/>
  <c r="L1434" i="26"/>
  <c r="L1442" i="26"/>
  <c r="L1450" i="26"/>
  <c r="L1458" i="26"/>
  <c r="L1466" i="26"/>
  <c r="L1474" i="26"/>
  <c r="L1482" i="26"/>
  <c r="L9" i="26"/>
  <c r="L31" i="26"/>
  <c r="L50" i="26"/>
  <c r="L73" i="26"/>
  <c r="L92" i="26"/>
  <c r="L108" i="26"/>
  <c r="L124" i="26"/>
  <c r="L140" i="26"/>
  <c r="L156" i="26"/>
  <c r="L172" i="26"/>
  <c r="L188" i="26"/>
  <c r="L204" i="26"/>
  <c r="L220" i="26"/>
  <c r="L236" i="26"/>
  <c r="L252" i="26"/>
  <c r="L268" i="26"/>
  <c r="L284" i="26"/>
  <c r="L300" i="26"/>
  <c r="L316" i="26"/>
  <c r="L332" i="26"/>
  <c r="L348" i="26"/>
  <c r="L364" i="26"/>
  <c r="L380" i="26"/>
  <c r="L396" i="26"/>
  <c r="L412" i="26"/>
  <c r="L428" i="26"/>
  <c r="L444" i="26"/>
  <c r="L460" i="26"/>
  <c r="L476" i="26"/>
  <c r="L492" i="26"/>
  <c r="L508" i="26"/>
  <c r="L524" i="26"/>
  <c r="L540" i="26"/>
  <c r="L556" i="26"/>
  <c r="L572" i="26"/>
  <c r="L588" i="26"/>
  <c r="L604" i="26"/>
  <c r="L620" i="26"/>
  <c r="L635" i="26"/>
  <c r="L649" i="26"/>
  <c r="L660" i="26"/>
  <c r="L674" i="26"/>
  <c r="L687" i="26"/>
  <c r="L699" i="26"/>
  <c r="L713" i="26"/>
  <c r="L724" i="26"/>
  <c r="L738" i="26"/>
  <c r="L751" i="26"/>
  <c r="L763" i="26"/>
  <c r="L777" i="26"/>
  <c r="L788" i="26"/>
  <c r="L802" i="26"/>
  <c r="L815" i="26"/>
  <c r="L827" i="26"/>
  <c r="L841" i="26"/>
  <c r="L852" i="26"/>
  <c r="L866" i="26"/>
  <c r="L879" i="26"/>
  <c r="L891" i="26"/>
  <c r="L905" i="26"/>
  <c r="L916" i="26"/>
  <c r="L930" i="26"/>
  <c r="L943" i="26"/>
  <c r="L955" i="26"/>
  <c r="L969" i="26"/>
  <c r="L980" i="26"/>
  <c r="L994" i="26"/>
  <c r="L1007" i="26"/>
  <c r="L1019" i="26"/>
  <c r="L1027" i="26"/>
  <c r="L1035" i="26"/>
  <c r="L1043" i="26"/>
  <c r="L1051" i="26"/>
  <c r="L1059" i="26"/>
  <c r="L1067" i="26"/>
  <c r="L1075" i="26"/>
  <c r="L1083" i="26"/>
  <c r="L1091" i="26"/>
  <c r="L1099" i="26"/>
  <c r="L1107" i="26"/>
  <c r="L1115" i="26"/>
  <c r="L1123" i="26"/>
  <c r="L1131" i="26"/>
  <c r="L1139" i="26"/>
  <c r="L1147" i="26"/>
  <c r="L1155" i="26"/>
  <c r="L1163" i="26"/>
  <c r="L1171" i="26"/>
  <c r="L1179" i="26"/>
  <c r="L1187" i="26"/>
  <c r="L1195" i="26"/>
  <c r="L1203" i="26"/>
  <c r="L1211" i="26"/>
  <c r="L1219" i="26"/>
  <c r="L1227" i="26"/>
  <c r="L1235" i="26"/>
  <c r="L1243" i="26"/>
  <c r="L1251" i="26"/>
  <c r="L1259" i="26"/>
  <c r="L1267" i="26"/>
  <c r="L1275" i="26"/>
  <c r="L1283" i="26"/>
  <c r="L1291" i="26"/>
  <c r="L1299" i="26"/>
  <c r="L1307" i="26"/>
  <c r="L1315" i="26"/>
  <c r="L1323" i="26"/>
  <c r="L1331" i="26"/>
  <c r="L1339" i="26"/>
  <c r="L1347" i="26"/>
  <c r="L1355" i="26"/>
  <c r="L1363" i="26"/>
  <c r="L1371" i="26"/>
  <c r="L1379" i="26"/>
  <c r="L1387" i="26"/>
  <c r="L1395" i="26"/>
  <c r="L1403" i="26"/>
  <c r="L1411" i="26"/>
  <c r="L1419" i="26"/>
  <c r="L1427" i="26"/>
  <c r="L1435" i="26"/>
  <c r="L1443" i="26"/>
  <c r="L1451" i="26"/>
  <c r="L1459" i="26"/>
  <c r="L1467" i="26"/>
  <c r="L1475" i="26"/>
  <c r="L1483" i="26"/>
  <c r="L10" i="26"/>
  <c r="L33" i="26"/>
  <c r="L55" i="26"/>
  <c r="L74" i="26"/>
  <c r="L95" i="26"/>
  <c r="L111" i="26"/>
  <c r="L127" i="26"/>
  <c r="L143" i="26"/>
  <c r="L159" i="26"/>
  <c r="L175" i="26"/>
  <c r="L191" i="26"/>
  <c r="L207" i="26"/>
  <c r="L223" i="26"/>
  <c r="L239" i="26"/>
  <c r="L255" i="26"/>
  <c r="L271" i="26"/>
  <c r="L287" i="26"/>
  <c r="L303" i="26"/>
  <c r="L319" i="26"/>
  <c r="L335" i="26"/>
  <c r="L351" i="26"/>
  <c r="L367" i="26"/>
  <c r="L383" i="26"/>
  <c r="L399" i="26"/>
  <c r="L415" i="26"/>
  <c r="L431" i="26"/>
  <c r="L447" i="26"/>
  <c r="L463" i="26"/>
  <c r="L479" i="26"/>
  <c r="L495" i="26"/>
  <c r="L511" i="26"/>
  <c r="L527" i="26"/>
  <c r="L543" i="26"/>
  <c r="L559" i="26"/>
  <c r="L575" i="26"/>
  <c r="L591" i="26"/>
  <c r="L607" i="26"/>
  <c r="L623" i="26"/>
  <c r="L636" i="26"/>
  <c r="L650" i="26"/>
  <c r="L663" i="26"/>
  <c r="L675" i="26"/>
  <c r="L689" i="26"/>
  <c r="L700" i="26"/>
  <c r="L714" i="26"/>
  <c r="L727" i="26"/>
  <c r="L739" i="26"/>
  <c r="L753" i="26"/>
  <c r="L764" i="26"/>
  <c r="L778" i="26"/>
  <c r="L791" i="26"/>
  <c r="L803" i="26"/>
  <c r="L817" i="26"/>
  <c r="L828" i="26"/>
  <c r="L842" i="26"/>
  <c r="L855" i="26"/>
  <c r="L867" i="26"/>
  <c r="L881" i="26"/>
  <c r="L892" i="26"/>
  <c r="L906" i="26"/>
  <c r="L919" i="26"/>
  <c r="L931" i="26"/>
  <c r="L945" i="26"/>
  <c r="L956" i="26"/>
  <c r="L970" i="26"/>
  <c r="L983" i="26"/>
  <c r="L995" i="26"/>
  <c r="L1009" i="26"/>
  <c r="L1020" i="26"/>
  <c r="L1028" i="26"/>
  <c r="L1036" i="26"/>
  <c r="L1044" i="26"/>
  <c r="L1052" i="26"/>
  <c r="L1060" i="26"/>
  <c r="L1068" i="26"/>
  <c r="L1076" i="26"/>
  <c r="L1084" i="26"/>
  <c r="L1092" i="26"/>
  <c r="L1100" i="26"/>
  <c r="L1108" i="26"/>
  <c r="L1116" i="26"/>
  <c r="L1124" i="26"/>
  <c r="L1132" i="26"/>
  <c r="L1140" i="26"/>
  <c r="L1148" i="26"/>
  <c r="L1156" i="26"/>
  <c r="L1164" i="26"/>
  <c r="L1172" i="26"/>
  <c r="L1180" i="26"/>
  <c r="L1188" i="26"/>
  <c r="L1196" i="26"/>
  <c r="L1204" i="26"/>
  <c r="L1212" i="26"/>
  <c r="L1220" i="26"/>
  <c r="L1228" i="26"/>
  <c r="L1236" i="26"/>
  <c r="L1244" i="26"/>
  <c r="L1252" i="26"/>
  <c r="L1260" i="26"/>
  <c r="L1268" i="26"/>
  <c r="L1276" i="26"/>
  <c r="L1284" i="26"/>
  <c r="L1292" i="26"/>
  <c r="L1300" i="26"/>
  <c r="L1308" i="26"/>
  <c r="L1316" i="26"/>
  <c r="L1324" i="26"/>
  <c r="L1332" i="26"/>
  <c r="L1340" i="26"/>
  <c r="L1348" i="26"/>
  <c r="L1356" i="26"/>
  <c r="L1364" i="26"/>
  <c r="L1372" i="26"/>
  <c r="L1380" i="26"/>
  <c r="L1388" i="26"/>
  <c r="L1396" i="26"/>
  <c r="L1404" i="26"/>
  <c r="L1412" i="26"/>
  <c r="L1420" i="26"/>
  <c r="L15" i="26"/>
  <c r="L34" i="26"/>
  <c r="L57" i="26"/>
  <c r="L79" i="26"/>
  <c r="L97" i="26"/>
  <c r="L113" i="26"/>
  <c r="L129" i="26"/>
  <c r="L145" i="26"/>
  <c r="L161" i="26"/>
  <c r="L177" i="26"/>
  <c r="L193" i="26"/>
  <c r="L209" i="26"/>
  <c r="L225" i="26"/>
  <c r="L241" i="26"/>
  <c r="L257" i="26"/>
  <c r="L273" i="26"/>
  <c r="L289" i="26"/>
  <c r="L305" i="26"/>
  <c r="L321" i="26"/>
  <c r="L337" i="26"/>
  <c r="L353" i="26"/>
  <c r="L369" i="26"/>
  <c r="L385" i="26"/>
  <c r="L401" i="26"/>
  <c r="L417" i="26"/>
  <c r="L433" i="26"/>
  <c r="L449" i="26"/>
  <c r="L465" i="26"/>
  <c r="L481" i="26"/>
  <c r="L497" i="26"/>
  <c r="L513" i="26"/>
  <c r="L529" i="26"/>
  <c r="L545" i="26"/>
  <c r="L561" i="26"/>
  <c r="L577" i="26"/>
  <c r="L593" i="26"/>
  <c r="L609" i="26"/>
  <c r="L625" i="26"/>
  <c r="L639" i="26"/>
  <c r="L651" i="26"/>
  <c r="L665" i="26"/>
  <c r="L676" i="26"/>
  <c r="L690" i="26"/>
  <c r="L703" i="26"/>
  <c r="L715" i="26"/>
  <c r="L729" i="26"/>
  <c r="L740" i="26"/>
  <c r="L754" i="26"/>
  <c r="L767" i="26"/>
  <c r="L779" i="26"/>
  <c r="L793" i="26"/>
  <c r="L804" i="26"/>
  <c r="L818" i="26"/>
  <c r="L831" i="26"/>
  <c r="L843" i="26"/>
  <c r="L857" i="26"/>
  <c r="L868" i="26"/>
  <c r="L882" i="26"/>
  <c r="L895" i="26"/>
  <c r="L907" i="26"/>
  <c r="L921" i="26"/>
  <c r="L932" i="26"/>
  <c r="L946" i="26"/>
  <c r="L959" i="26"/>
  <c r="L971" i="26"/>
  <c r="L985" i="26"/>
  <c r="L996" i="26"/>
  <c r="L1010" i="26"/>
  <c r="L1021" i="26"/>
  <c r="L1029" i="26"/>
  <c r="L1037" i="26"/>
  <c r="L1045" i="26"/>
  <c r="L1053" i="26"/>
  <c r="L1061" i="26"/>
  <c r="L1069" i="26"/>
  <c r="L1077" i="26"/>
  <c r="L1085" i="26"/>
  <c r="L1093" i="26"/>
  <c r="L1101" i="26"/>
  <c r="L1109" i="26"/>
  <c r="L1117" i="26"/>
  <c r="L1125" i="26"/>
  <c r="L1133" i="26"/>
  <c r="L1141" i="26"/>
  <c r="L1149" i="26"/>
  <c r="L1157" i="26"/>
  <c r="L1165" i="26"/>
  <c r="L1173" i="26"/>
  <c r="L1181" i="26"/>
  <c r="L1189" i="26"/>
  <c r="L1197" i="26"/>
  <c r="L1205" i="26"/>
  <c r="L1213" i="26"/>
  <c r="L1221" i="26"/>
  <c r="L1229" i="26"/>
  <c r="L1237" i="26"/>
  <c r="L1245" i="26"/>
  <c r="L1253" i="26"/>
  <c r="L1261" i="26"/>
  <c r="L1269" i="26"/>
  <c r="L1277" i="26"/>
  <c r="L1285" i="26"/>
  <c r="L1293" i="26"/>
  <c r="L1301" i="26"/>
  <c r="L1309" i="26"/>
  <c r="L1317" i="26"/>
  <c r="L1325" i="26"/>
  <c r="L1333" i="26"/>
  <c r="L1341" i="26"/>
  <c r="L1349" i="26"/>
  <c r="L1357" i="26"/>
  <c r="L1365" i="26"/>
  <c r="L1373" i="26"/>
  <c r="L1381" i="26"/>
  <c r="L1389" i="26"/>
  <c r="L1397" i="26"/>
  <c r="L1405" i="26"/>
  <c r="L1413" i="26"/>
  <c r="L1421" i="26"/>
  <c r="L1429" i="26"/>
  <c r="L1437" i="26"/>
  <c r="L1445" i="26"/>
  <c r="L1453" i="26"/>
  <c r="L17" i="26"/>
  <c r="L58" i="26"/>
  <c r="L98" i="26"/>
  <c r="L130" i="26"/>
  <c r="L162" i="26"/>
  <c r="L194" i="26"/>
  <c r="L226" i="26"/>
  <c r="L258" i="26"/>
  <c r="L290" i="26"/>
  <c r="L322" i="26"/>
  <c r="L354" i="26"/>
  <c r="L386" i="26"/>
  <c r="L418" i="26"/>
  <c r="L450" i="26"/>
  <c r="L482" i="26"/>
  <c r="L514" i="26"/>
  <c r="L546" i="26"/>
  <c r="L578" i="26"/>
  <c r="L610" i="26"/>
  <c r="L641" i="26"/>
  <c r="L666" i="26"/>
  <c r="L691" i="26"/>
  <c r="L716" i="26"/>
  <c r="L743" i="26"/>
  <c r="L769" i="26"/>
  <c r="L794" i="26"/>
  <c r="L819" i="26"/>
  <c r="L844" i="26"/>
  <c r="L871" i="26"/>
  <c r="L897" i="26"/>
  <c r="L922" i="26"/>
  <c r="L947" i="26"/>
  <c r="L972" i="26"/>
  <c r="L999" i="26"/>
  <c r="L1022" i="26"/>
  <c r="L1038" i="26"/>
  <c r="L1054" i="26"/>
  <c r="L1070" i="26"/>
  <c r="L1086" i="26"/>
  <c r="L1102" i="26"/>
  <c r="L1118" i="26"/>
  <c r="L1134" i="26"/>
  <c r="L1150" i="26"/>
  <c r="L1166" i="26"/>
  <c r="L1182" i="26"/>
  <c r="L1198" i="26"/>
  <c r="L1214" i="26"/>
  <c r="L1230" i="26"/>
  <c r="L1246" i="26"/>
  <c r="L1262" i="26"/>
  <c r="L1278" i="26"/>
  <c r="L1294" i="26"/>
  <c r="L1310" i="26"/>
  <c r="L1326" i="26"/>
  <c r="L1342" i="26"/>
  <c r="L1358" i="26"/>
  <c r="L1374" i="26"/>
  <c r="L1390" i="26"/>
  <c r="L1406" i="26"/>
  <c r="L1422" i="26"/>
  <c r="L1433" i="26"/>
  <c r="L1447" i="26"/>
  <c r="L1460" i="26"/>
  <c r="L1470" i="26"/>
  <c r="L1480" i="26"/>
  <c r="L1490" i="26"/>
  <c r="L1498" i="26"/>
  <c r="L1506" i="26"/>
  <c r="L1514" i="26"/>
  <c r="L1522" i="26"/>
  <c r="L1530" i="26"/>
  <c r="L1538" i="26"/>
  <c r="L1546" i="26"/>
  <c r="L1554" i="26"/>
  <c r="L1562" i="26"/>
  <c r="L1570" i="26"/>
  <c r="L1578" i="26"/>
  <c r="L1586" i="26"/>
  <c r="L1594" i="26"/>
  <c r="L1602" i="26"/>
  <c r="L1610" i="26"/>
  <c r="L1618" i="26"/>
  <c r="L1626" i="26"/>
  <c r="L1634" i="26"/>
  <c r="L1642" i="26"/>
  <c r="L1650" i="26"/>
  <c r="L1658" i="26"/>
  <c r="L1666" i="26"/>
  <c r="L1674" i="26"/>
  <c r="L1682" i="26"/>
  <c r="L1690" i="26"/>
  <c r="L1698" i="26"/>
  <c r="L1706" i="26"/>
  <c r="L1714" i="26"/>
  <c r="L1722" i="26"/>
  <c r="L1730" i="26"/>
  <c r="L1738" i="26"/>
  <c r="L1746" i="26"/>
  <c r="L1754" i="26"/>
  <c r="L1762" i="26"/>
  <c r="L1770" i="26"/>
  <c r="L1778" i="26"/>
  <c r="L1786" i="26"/>
  <c r="L1794" i="26"/>
  <c r="L1802" i="26"/>
  <c r="L1810" i="26"/>
  <c r="L1818" i="26"/>
  <c r="L1826" i="26"/>
  <c r="L18" i="26"/>
  <c r="L63" i="26"/>
  <c r="L100" i="26"/>
  <c r="L132" i="26"/>
  <c r="L164" i="26"/>
  <c r="L196" i="26"/>
  <c r="L228" i="26"/>
  <c r="L260" i="26"/>
  <c r="L292" i="26"/>
  <c r="L324" i="26"/>
  <c r="L356" i="26"/>
  <c r="L388" i="26"/>
  <c r="L420" i="26"/>
  <c r="L452" i="26"/>
  <c r="L484" i="26"/>
  <c r="L516" i="26"/>
  <c r="L548" i="26"/>
  <c r="L580" i="26"/>
  <c r="L612" i="26"/>
  <c r="L642" i="26"/>
  <c r="L667" i="26"/>
  <c r="L692" i="26"/>
  <c r="L719" i="26"/>
  <c r="L745" i="26"/>
  <c r="L770" i="26"/>
  <c r="L795" i="26"/>
  <c r="L820" i="26"/>
  <c r="L847" i="26"/>
  <c r="L873" i="26"/>
  <c r="L898" i="26"/>
  <c r="L923" i="26"/>
  <c r="L948" i="26"/>
  <c r="L975" i="26"/>
  <c r="L1001" i="26"/>
  <c r="L1023" i="26"/>
  <c r="L1039" i="26"/>
  <c r="L1055" i="26"/>
  <c r="L1071" i="26"/>
  <c r="L1087" i="26"/>
  <c r="L1103" i="26"/>
  <c r="L1119" i="26"/>
  <c r="L1135" i="26"/>
  <c r="L1151" i="26"/>
  <c r="L1167" i="26"/>
  <c r="L1183" i="26"/>
  <c r="L1199" i="26"/>
  <c r="L1215" i="26"/>
  <c r="L1231" i="26"/>
  <c r="L1247" i="26"/>
  <c r="L1263" i="26"/>
  <c r="L1279" i="26"/>
  <c r="L1295" i="26"/>
  <c r="L1311" i="26"/>
  <c r="L1327" i="26"/>
  <c r="L1343" i="26"/>
  <c r="L1359" i="26"/>
  <c r="L1375" i="26"/>
  <c r="L1391" i="26"/>
  <c r="L1407" i="26"/>
  <c r="L1423" i="26"/>
  <c r="L1436" i="26"/>
  <c r="L1448" i="26"/>
  <c r="L1461" i="26"/>
  <c r="L1471" i="26"/>
  <c r="L1481" i="26"/>
  <c r="L1491" i="26"/>
  <c r="L1499" i="26"/>
  <c r="L1507" i="26"/>
  <c r="L1515" i="26"/>
  <c r="L1523" i="26"/>
  <c r="L1531" i="26"/>
  <c r="L1539" i="26"/>
  <c r="L1547" i="26"/>
  <c r="L1555" i="26"/>
  <c r="L1563" i="26"/>
  <c r="L1571" i="26"/>
  <c r="L1579" i="26"/>
  <c r="L1587" i="26"/>
  <c r="L1595" i="26"/>
  <c r="L1603" i="26"/>
  <c r="L1611" i="26"/>
  <c r="L1619" i="26"/>
  <c r="L1627" i="26"/>
  <c r="L1635" i="26"/>
  <c r="L1643" i="26"/>
  <c r="L1651" i="26"/>
  <c r="L1659" i="26"/>
  <c r="L1667" i="26"/>
  <c r="L1675" i="26"/>
  <c r="L1683" i="26"/>
  <c r="L1691" i="26"/>
  <c r="L1699" i="26"/>
  <c r="L1707" i="26"/>
  <c r="L1715" i="26"/>
  <c r="L1723" i="26"/>
  <c r="L1731" i="26"/>
  <c r="L1739" i="26"/>
  <c r="L1747" i="26"/>
  <c r="L1755" i="26"/>
  <c r="L1763" i="26"/>
  <c r="L1771" i="26"/>
  <c r="L1779" i="26"/>
  <c r="L1787" i="26"/>
  <c r="L1795" i="26"/>
  <c r="L1803" i="26"/>
  <c r="L1811" i="26"/>
  <c r="L1819" i="26"/>
  <c r="L1827" i="26"/>
  <c r="L1835" i="26"/>
  <c r="L1843" i="26"/>
  <c r="L1851" i="26"/>
  <c r="L1859" i="26"/>
  <c r="L1867" i="26"/>
  <c r="L1875" i="26"/>
  <c r="L1883" i="26"/>
  <c r="L1891" i="26"/>
  <c r="L1899" i="26"/>
  <c r="L1907" i="26"/>
  <c r="L1915" i="26"/>
  <c r="L1923" i="26"/>
  <c r="L1931" i="26"/>
  <c r="L1939" i="26"/>
  <c r="L1947" i="26"/>
  <c r="L1955" i="26"/>
  <c r="L1963" i="26"/>
  <c r="L1971" i="26"/>
  <c r="L1979" i="26"/>
  <c r="L1987" i="26"/>
  <c r="L1995" i="26"/>
  <c r="L2003" i="26"/>
  <c r="L2011" i="26"/>
  <c r="L2019" i="26"/>
  <c r="L2027" i="26"/>
  <c r="L2035" i="26"/>
  <c r="L2043" i="26"/>
  <c r="L2051" i="26"/>
  <c r="L2059" i="26"/>
  <c r="L2067" i="26"/>
  <c r="L23" i="26"/>
  <c r="L65" i="26"/>
  <c r="L103" i="26"/>
  <c r="L135" i="26"/>
  <c r="L167" i="26"/>
  <c r="L199" i="26"/>
  <c r="L231" i="26"/>
  <c r="L263" i="26"/>
  <c r="L295" i="26"/>
  <c r="L327" i="26"/>
  <c r="L359" i="26"/>
  <c r="L391" i="26"/>
  <c r="L423" i="26"/>
  <c r="L455" i="26"/>
  <c r="L487" i="26"/>
  <c r="L519" i="26"/>
  <c r="L551" i="26"/>
  <c r="L583" i="26"/>
  <c r="L615" i="26"/>
  <c r="L643" i="26"/>
  <c r="L668" i="26"/>
  <c r="L695" i="26"/>
  <c r="L721" i="26"/>
  <c r="L746" i="26"/>
  <c r="L771" i="26"/>
  <c r="L796" i="26"/>
  <c r="L823" i="26"/>
  <c r="L849" i="26"/>
  <c r="L874" i="26"/>
  <c r="L899" i="26"/>
  <c r="L924" i="26"/>
  <c r="L951" i="26"/>
  <c r="L25" i="26"/>
  <c r="L66" i="26"/>
  <c r="L105" i="26"/>
  <c r="L137" i="26"/>
  <c r="L169" i="26"/>
  <c r="L201" i="26"/>
  <c r="L233" i="26"/>
  <c r="L39" i="26"/>
  <c r="L81" i="26"/>
  <c r="L114" i="26"/>
  <c r="L146" i="26"/>
  <c r="L178" i="26"/>
  <c r="L210" i="26"/>
  <c r="L242" i="26"/>
  <c r="L274" i="26"/>
  <c r="L306" i="26"/>
  <c r="L338" i="26"/>
  <c r="L370" i="26"/>
  <c r="L402" i="26"/>
  <c r="L434" i="26"/>
  <c r="L466" i="26"/>
  <c r="L498" i="26"/>
  <c r="L530" i="26"/>
  <c r="L562" i="26"/>
  <c r="L594" i="26"/>
  <c r="L626" i="26"/>
  <c r="L652" i="26"/>
  <c r="L679" i="26"/>
  <c r="L705" i="26"/>
  <c r="L730" i="26"/>
  <c r="L755" i="26"/>
  <c r="L780" i="26"/>
  <c r="L807" i="26"/>
  <c r="L833" i="26"/>
  <c r="L858" i="26"/>
  <c r="L883" i="26"/>
  <c r="L908" i="26"/>
  <c r="L935" i="26"/>
  <c r="L961" i="26"/>
  <c r="L986" i="26"/>
  <c r="L1011" i="26"/>
  <c r="L1030" i="26"/>
  <c r="L1046" i="26"/>
  <c r="L1062" i="26"/>
  <c r="L1078" i="26"/>
  <c r="L1094" i="26"/>
  <c r="L1110" i="26"/>
  <c r="L1126" i="26"/>
  <c r="L1142" i="26"/>
  <c r="L1158" i="26"/>
  <c r="L1174" i="26"/>
  <c r="L1190" i="26"/>
  <c r="L1206" i="26"/>
  <c r="L1222" i="26"/>
  <c r="L1238" i="26"/>
  <c r="L1254" i="26"/>
  <c r="L1270" i="26"/>
  <c r="L1286" i="26"/>
  <c r="L1302" i="26"/>
  <c r="L1318" i="26"/>
  <c r="L1334" i="26"/>
  <c r="L1350" i="26"/>
  <c r="L1366" i="26"/>
  <c r="L1382" i="26"/>
  <c r="L1398" i="26"/>
  <c r="L1414" i="26"/>
  <c r="L1428" i="26"/>
  <c r="L1440" i="26"/>
  <c r="L1454" i="26"/>
  <c r="L1464" i="26"/>
  <c r="L1476" i="26"/>
  <c r="L1486" i="26"/>
  <c r="L1494" i="26"/>
  <c r="L1502" i="26"/>
  <c r="L1510" i="26"/>
  <c r="L1518" i="26"/>
  <c r="L1526" i="26"/>
  <c r="L1534" i="26"/>
  <c r="L1542" i="26"/>
  <c r="L1550" i="26"/>
  <c r="L1558" i="26"/>
  <c r="L1566" i="26"/>
  <c r="L1574" i="26"/>
  <c r="L1582" i="26"/>
  <c r="L1590" i="26"/>
  <c r="L1598" i="26"/>
  <c r="L1606" i="26"/>
  <c r="L1614" i="26"/>
  <c r="L1622" i="26"/>
  <c r="L1630" i="26"/>
  <c r="L1638" i="26"/>
  <c r="L1646" i="26"/>
  <c r="L1654" i="26"/>
  <c r="L1662" i="26"/>
  <c r="L1670" i="26"/>
  <c r="L1678" i="26"/>
  <c r="L1686" i="26"/>
  <c r="L1694" i="26"/>
  <c r="L1702" i="26"/>
  <c r="L1710" i="26"/>
  <c r="L1718" i="26"/>
  <c r="L1726" i="26"/>
  <c r="L1734" i="26"/>
  <c r="L1742" i="26"/>
  <c r="L1750" i="26"/>
  <c r="L1758" i="26"/>
  <c r="L1766" i="26"/>
  <c r="L1774" i="26"/>
  <c r="L1782" i="26"/>
  <c r="L1790" i="26"/>
  <c r="L1798" i="26"/>
  <c r="L1806" i="26"/>
  <c r="L1814" i="26"/>
  <c r="L1822" i="26"/>
  <c r="L1830" i="26"/>
  <c r="L1838" i="26"/>
  <c r="L1846" i="26"/>
  <c r="L1854" i="26"/>
  <c r="L1862" i="26"/>
  <c r="L1870" i="26"/>
  <c r="L1878" i="26"/>
  <c r="L1886" i="26"/>
  <c r="L1894" i="26"/>
  <c r="L1902" i="26"/>
  <c r="L1910" i="26"/>
  <c r="L1918" i="26"/>
  <c r="L1926" i="26"/>
  <c r="L1934" i="26"/>
  <c r="L1942" i="26"/>
  <c r="L1950" i="26"/>
  <c r="L1958" i="26"/>
  <c r="L1966" i="26"/>
  <c r="L1974" i="26"/>
  <c r="L1982" i="26"/>
  <c r="L41" i="26"/>
  <c r="L121" i="26"/>
  <c r="L215" i="26"/>
  <c r="L281" i="26"/>
  <c r="L345" i="26"/>
  <c r="L409" i="26"/>
  <c r="L473" i="26"/>
  <c r="L537" i="26"/>
  <c r="L601" i="26"/>
  <c r="L658" i="26"/>
  <c r="L708" i="26"/>
  <c r="L761" i="26"/>
  <c r="L811" i="26"/>
  <c r="L863" i="26"/>
  <c r="L914" i="26"/>
  <c r="L964" i="26"/>
  <c r="L1012" i="26"/>
  <c r="L1040" i="26"/>
  <c r="L1064" i="26"/>
  <c r="L1089" i="26"/>
  <c r="L1113" i="26"/>
  <c r="L1143" i="26"/>
  <c r="L1168" i="26"/>
  <c r="L1192" i="26"/>
  <c r="L1217" i="26"/>
  <c r="L1241" i="26"/>
  <c r="L1271" i="26"/>
  <c r="L1296" i="26"/>
  <c r="L1320" i="26"/>
  <c r="L1345" i="26"/>
  <c r="L1369" i="26"/>
  <c r="L1399" i="26"/>
  <c r="L1424" i="26"/>
  <c r="L1444" i="26"/>
  <c r="L1463" i="26"/>
  <c r="L1479" i="26"/>
  <c r="L1495" i="26"/>
  <c r="L1508" i="26"/>
  <c r="L1520" i="26"/>
  <c r="L1533" i="26"/>
  <c r="L1545" i="26"/>
  <c r="L1559" i="26"/>
  <c r="L1572" i="26"/>
  <c r="L1584" i="26"/>
  <c r="L1597" i="26"/>
  <c r="L1609" i="26"/>
  <c r="L1623" i="26"/>
  <c r="L1636" i="26"/>
  <c r="L1648" i="26"/>
  <c r="L1661" i="26"/>
  <c r="L1673" i="26"/>
  <c r="L1687" i="26"/>
  <c r="L1700" i="26"/>
  <c r="L1712" i="26"/>
  <c r="L1725" i="26"/>
  <c r="L1737" i="26"/>
  <c r="L1751" i="26"/>
  <c r="L1764" i="26"/>
  <c r="L1776" i="26"/>
  <c r="L1789" i="26"/>
  <c r="L1801" i="26"/>
  <c r="L1815" i="26"/>
  <c r="L1828" i="26"/>
  <c r="L1839" i="26"/>
  <c r="L1849" i="26"/>
  <c r="L1860" i="26"/>
  <c r="L1871" i="26"/>
  <c r="L1881" i="26"/>
  <c r="L1892" i="26"/>
  <c r="L1903" i="26"/>
  <c r="L1913" i="26"/>
  <c r="L1924" i="26"/>
  <c r="L1935" i="26"/>
  <c r="L1945" i="26"/>
  <c r="L1956" i="26"/>
  <c r="L1967" i="26"/>
  <c r="L1977" i="26"/>
  <c r="L1988" i="26"/>
  <c r="L1997" i="26"/>
  <c r="L2006" i="26"/>
  <c r="L2015" i="26"/>
  <c r="L2024" i="26"/>
  <c r="L2033" i="26"/>
  <c r="L2042" i="26"/>
  <c r="L2052" i="26"/>
  <c r="L2061" i="26"/>
  <c r="L2070" i="26"/>
  <c r="L2078" i="26"/>
  <c r="L2086" i="26"/>
  <c r="L2094" i="26"/>
  <c r="L2102" i="26"/>
  <c r="L2110" i="26"/>
  <c r="L2118" i="26"/>
  <c r="L2126" i="26"/>
  <c r="L2134" i="26"/>
  <c r="L2142" i="26"/>
  <c r="L2150" i="26"/>
  <c r="L2158" i="26"/>
  <c r="L2166" i="26"/>
  <c r="L2174" i="26"/>
  <c r="L2182" i="26"/>
  <c r="L2190" i="26"/>
  <c r="L2198" i="26"/>
  <c r="L2206" i="26"/>
  <c r="L2214" i="26"/>
  <c r="L2222" i="26"/>
  <c r="L2230" i="26"/>
  <c r="L2238" i="26"/>
  <c r="L2246" i="26"/>
  <c r="L2254" i="26"/>
  <c r="L2262" i="26"/>
  <c r="L2270" i="26"/>
  <c r="L2278" i="26"/>
  <c r="L2286" i="26"/>
  <c r="L2294" i="26"/>
  <c r="L2302" i="26"/>
  <c r="L2310" i="26"/>
  <c r="L2318" i="26"/>
  <c r="L2326" i="26"/>
  <c r="L2334" i="26"/>
  <c r="L2342" i="26"/>
  <c r="L2350" i="26"/>
  <c r="L2358" i="26"/>
  <c r="L2366" i="26"/>
  <c r="L2374" i="26"/>
  <c r="L2382" i="26"/>
  <c r="L2390" i="26"/>
  <c r="L42" i="26"/>
  <c r="L148" i="26"/>
  <c r="L217" i="26"/>
  <c r="L297" i="26"/>
  <c r="L361" i="26"/>
  <c r="L425" i="26"/>
  <c r="L489" i="26"/>
  <c r="L553" i="26"/>
  <c r="L617" i="26"/>
  <c r="L671" i="26"/>
  <c r="L722" i="26"/>
  <c r="L772" i="26"/>
  <c r="L825" i="26"/>
  <c r="L875" i="26"/>
  <c r="L927" i="26"/>
  <c r="L977" i="26"/>
  <c r="L1015" i="26"/>
  <c r="L1041" i="26"/>
  <c r="L1065" i="26"/>
  <c r="L1095" i="26"/>
  <c r="L1120" i="26"/>
  <c r="L1144" i="26"/>
  <c r="L1169" i="26"/>
  <c r="L1193" i="26"/>
  <c r="L1223" i="26"/>
  <c r="L1248" i="26"/>
  <c r="L1272" i="26"/>
  <c r="L1297" i="26"/>
  <c r="L1321" i="26"/>
  <c r="L1351" i="26"/>
  <c r="L1376" i="26"/>
  <c r="L1400" i="26"/>
  <c r="L1425" i="26"/>
  <c r="L1446" i="26"/>
  <c r="L1465" i="26"/>
  <c r="L1484" i="26"/>
  <c r="L1496" i="26"/>
  <c r="L1509" i="26"/>
  <c r="L1521" i="26"/>
  <c r="L1535" i="26"/>
  <c r="L1548" i="26"/>
  <c r="L1560" i="26"/>
  <c r="L1573" i="26"/>
  <c r="L1585" i="26"/>
  <c r="L1599" i="26"/>
  <c r="L1612" i="26"/>
  <c r="L1624" i="26"/>
  <c r="L1637" i="26"/>
  <c r="L1649" i="26"/>
  <c r="L1663" i="26"/>
  <c r="L1676" i="26"/>
  <c r="L1688" i="26"/>
  <c r="L1701" i="26"/>
  <c r="L1713" i="26"/>
  <c r="L1727" i="26"/>
  <c r="L1740" i="26"/>
  <c r="L1752" i="26"/>
  <c r="L1765" i="26"/>
  <c r="L1777" i="26"/>
  <c r="L1791" i="26"/>
  <c r="L1804" i="26"/>
  <c r="L1816" i="26"/>
  <c r="L1829" i="26"/>
  <c r="L1840" i="26"/>
  <c r="L1850" i="26"/>
  <c r="L1861" i="26"/>
  <c r="L1872" i="26"/>
  <c r="L1882" i="26"/>
  <c r="L1893" i="26"/>
  <c r="L1904" i="26"/>
  <c r="L1914" i="26"/>
  <c r="L1925" i="26"/>
  <c r="L1936" i="26"/>
  <c r="L1946" i="26"/>
  <c r="L1957" i="26"/>
  <c r="L1968" i="26"/>
  <c r="L1978" i="26"/>
  <c r="L1989" i="26"/>
  <c r="L1998" i="26"/>
  <c r="L2007" i="26"/>
  <c r="L2016" i="26"/>
  <c r="L2025" i="26"/>
  <c r="L2034" i="26"/>
  <c r="L2044" i="26"/>
  <c r="L2053" i="26"/>
  <c r="L2062" i="26"/>
  <c r="L2071" i="26"/>
  <c r="L2079" i="26"/>
  <c r="L2087" i="26"/>
  <c r="L2095" i="26"/>
  <c r="L2103" i="26"/>
  <c r="L2111" i="26"/>
  <c r="L2119" i="26"/>
  <c r="L2127" i="26"/>
  <c r="L2135" i="26"/>
  <c r="L2143" i="26"/>
  <c r="L2151" i="26"/>
  <c r="L2159" i="26"/>
  <c r="L2167" i="26"/>
  <c r="L2175" i="26"/>
  <c r="L2183" i="26"/>
  <c r="L2191" i="26"/>
  <c r="L2199" i="26"/>
  <c r="L2207" i="26"/>
  <c r="L2215" i="26"/>
  <c r="L2223" i="26"/>
  <c r="L2231" i="26"/>
  <c r="L2239" i="26"/>
  <c r="L2247" i="26"/>
  <c r="L2255" i="26"/>
  <c r="L2263" i="26"/>
  <c r="L2271" i="26"/>
  <c r="L2279" i="26"/>
  <c r="L2287" i="26"/>
  <c r="L2295" i="26"/>
  <c r="L2303" i="26"/>
  <c r="L2311" i="26"/>
  <c r="L2319" i="26"/>
  <c r="L2327" i="26"/>
  <c r="L2335" i="26"/>
  <c r="L2343" i="26"/>
  <c r="L2351" i="26"/>
  <c r="L2359" i="26"/>
  <c r="L2367" i="26"/>
  <c r="L2375" i="26"/>
  <c r="L2383" i="26"/>
  <c r="L2391" i="26"/>
  <c r="L2399" i="26"/>
  <c r="L82" i="26"/>
  <c r="L153" i="26"/>
  <c r="L247" i="26"/>
  <c r="L311" i="26"/>
  <c r="L375" i="26"/>
  <c r="L439" i="26"/>
  <c r="L503" i="26"/>
  <c r="L567" i="26"/>
  <c r="L631" i="26"/>
  <c r="L682" i="26"/>
  <c r="L732" i="26"/>
  <c r="L785" i="26"/>
  <c r="L835" i="26"/>
  <c r="L887" i="26"/>
  <c r="L938" i="26"/>
  <c r="L987" i="26"/>
  <c r="L1024" i="26"/>
  <c r="L1048" i="26"/>
  <c r="L1073" i="26"/>
  <c r="L1097" i="26"/>
  <c r="L1127" i="26"/>
  <c r="L1152" i="26"/>
  <c r="L1176" i="26"/>
  <c r="L1201" i="26"/>
  <c r="L1225" i="26"/>
  <c r="L1255" i="26"/>
  <c r="L1280" i="26"/>
  <c r="L1304" i="26"/>
  <c r="L1329" i="26"/>
  <c r="L1353" i="26"/>
  <c r="L1383" i="26"/>
  <c r="L1408" i="26"/>
  <c r="L1431" i="26"/>
  <c r="L1452" i="26"/>
  <c r="L1469" i="26"/>
  <c r="L1487" i="26"/>
  <c r="L1500" i="26"/>
  <c r="L1512" i="26"/>
  <c r="L1525" i="26"/>
  <c r="L1537" i="26"/>
  <c r="L1551" i="26"/>
  <c r="L1564" i="26"/>
  <c r="L1576" i="26"/>
  <c r="L1589" i="26"/>
  <c r="L1601" i="26"/>
  <c r="L1615" i="26"/>
  <c r="L1628" i="26"/>
  <c r="L1640" i="26"/>
  <c r="L1653" i="26"/>
  <c r="L1665" i="26"/>
  <c r="L1679" i="26"/>
  <c r="L1692" i="26"/>
  <c r="L1704" i="26"/>
  <c r="L1717" i="26"/>
  <c r="L1729" i="26"/>
  <c r="L1743" i="26"/>
  <c r="L1756" i="26"/>
  <c r="L1768" i="26"/>
  <c r="L1781" i="26"/>
  <c r="L1793" i="26"/>
  <c r="L1807" i="26"/>
  <c r="L1820" i="26"/>
  <c r="L1832" i="26"/>
  <c r="L1842" i="26"/>
  <c r="L1853" i="26"/>
  <c r="L1864" i="26"/>
  <c r="L1874" i="26"/>
  <c r="L1885" i="26"/>
  <c r="L1896" i="26"/>
  <c r="L1906" i="26"/>
  <c r="L1917" i="26"/>
  <c r="L1928" i="26"/>
  <c r="L1938" i="26"/>
  <c r="L1949" i="26"/>
  <c r="L1960" i="26"/>
  <c r="L1970" i="26"/>
  <c r="L1981" i="26"/>
  <c r="L1991" i="26"/>
  <c r="L2000" i="26"/>
  <c r="L2009" i="26"/>
  <c r="L2018" i="26"/>
  <c r="L2028" i="26"/>
  <c r="L2037" i="26"/>
  <c r="L2046" i="26"/>
  <c r="L2055" i="26"/>
  <c r="L2064" i="26"/>
  <c r="L2073" i="26"/>
  <c r="L2081" i="26"/>
  <c r="L2089" i="26"/>
  <c r="L2097" i="26"/>
  <c r="L2105" i="26"/>
  <c r="L2113" i="26"/>
  <c r="L2121" i="26"/>
  <c r="L2129" i="26"/>
  <c r="L2137" i="26"/>
  <c r="L2145" i="26"/>
  <c r="L2153" i="26"/>
  <c r="L2161" i="26"/>
  <c r="L2169" i="26"/>
  <c r="L2177" i="26"/>
  <c r="L2185" i="26"/>
  <c r="L2193" i="26"/>
  <c r="L2201" i="26"/>
  <c r="L2209" i="26"/>
  <c r="L2217" i="26"/>
  <c r="L2225" i="26"/>
  <c r="L2233" i="26"/>
  <c r="L2241" i="26"/>
  <c r="L2249" i="26"/>
  <c r="L2257" i="26"/>
  <c r="L2265" i="26"/>
  <c r="L2273" i="26"/>
  <c r="L2281" i="26"/>
  <c r="L2289" i="26"/>
  <c r="L2297" i="26"/>
  <c r="L2305" i="26"/>
  <c r="L2313" i="26"/>
  <c r="L2321" i="26"/>
  <c r="L2329" i="26"/>
  <c r="L2337" i="26"/>
  <c r="L2345" i="26"/>
  <c r="L2353" i="26"/>
  <c r="L2361" i="26"/>
  <c r="L2369" i="26"/>
  <c r="L2377" i="26"/>
  <c r="L2385" i="26"/>
  <c r="L2393" i="26"/>
  <c r="L2401" i="26"/>
  <c r="L87" i="26"/>
  <c r="L180" i="26"/>
  <c r="L249" i="26"/>
  <c r="L313" i="26"/>
  <c r="L377" i="26"/>
  <c r="L441" i="26"/>
  <c r="L505" i="26"/>
  <c r="L569" i="26"/>
  <c r="L633" i="26"/>
  <c r="L683" i="26"/>
  <c r="L735" i="26"/>
  <c r="L786" i="26"/>
  <c r="L836" i="26"/>
  <c r="L889" i="26"/>
  <c r="L939" i="26"/>
  <c r="L988" i="26"/>
  <c r="L1025" i="26"/>
  <c r="L1049" i="26"/>
  <c r="L1079" i="26"/>
  <c r="L1104" i="26"/>
  <c r="L1128" i="26"/>
  <c r="L1153" i="26"/>
  <c r="L1177" i="26"/>
  <c r="L1207" i="26"/>
  <c r="L1232" i="26"/>
  <c r="L1256" i="26"/>
  <c r="L1281" i="26"/>
  <c r="L1305" i="26"/>
  <c r="L1335" i="26"/>
  <c r="L1360" i="26"/>
  <c r="L1384" i="26"/>
  <c r="L1409" i="26"/>
  <c r="L1432" i="26"/>
  <c r="L1455" i="26"/>
  <c r="L1472" i="26"/>
  <c r="L1488" i="26"/>
  <c r="L1501" i="26"/>
  <c r="L1513" i="26"/>
  <c r="L1527" i="26"/>
  <c r="L1540" i="26"/>
  <c r="L1552" i="26"/>
  <c r="L1565" i="26"/>
  <c r="L1577" i="26"/>
  <c r="L1591" i="26"/>
  <c r="L1604" i="26"/>
  <c r="L1616" i="26"/>
  <c r="L1629" i="26"/>
  <c r="L1641" i="26"/>
  <c r="L1655" i="26"/>
  <c r="L1668" i="26"/>
  <c r="L1680" i="26"/>
  <c r="L1693" i="26"/>
  <c r="L1705" i="26"/>
  <c r="L1719" i="26"/>
  <c r="L1732" i="26"/>
  <c r="L1744" i="26"/>
  <c r="L1757" i="26"/>
  <c r="L1769" i="26"/>
  <c r="L1783" i="26"/>
  <c r="L1796" i="26"/>
  <c r="L1808" i="26"/>
  <c r="L1821" i="26"/>
  <c r="L1833" i="26"/>
  <c r="L1844" i="26"/>
  <c r="L1855" i="26"/>
  <c r="L1865" i="26"/>
  <c r="L1876" i="26"/>
  <c r="L1887" i="26"/>
  <c r="L1897" i="26"/>
  <c r="L1908" i="26"/>
  <c r="L1919" i="26"/>
  <c r="L1929" i="26"/>
  <c r="L1940" i="26"/>
  <c r="L1951" i="26"/>
  <c r="L1961" i="26"/>
  <c r="L1972" i="26"/>
  <c r="L1983" i="26"/>
  <c r="L1992" i="26"/>
  <c r="L2001" i="26"/>
  <c r="L2010" i="26"/>
  <c r="L2020" i="26"/>
  <c r="L2029" i="26"/>
  <c r="L2038" i="26"/>
  <c r="L2047" i="26"/>
  <c r="L2056" i="26"/>
  <c r="L2065" i="26"/>
  <c r="L2074" i="26"/>
  <c r="L2082" i="26"/>
  <c r="L2090" i="26"/>
  <c r="L2098" i="26"/>
  <c r="L2106" i="26"/>
  <c r="L2114" i="26"/>
  <c r="L2122" i="26"/>
  <c r="L2130" i="26"/>
  <c r="L2138" i="26"/>
  <c r="L2146" i="26"/>
  <c r="L2154" i="26"/>
  <c r="L2162" i="26"/>
  <c r="L2170" i="26"/>
  <c r="L2178" i="26"/>
  <c r="L2186" i="26"/>
  <c r="L2194" i="26"/>
  <c r="L2202" i="26"/>
  <c r="L2210" i="26"/>
  <c r="L2218" i="26"/>
  <c r="L2226" i="26"/>
  <c r="L2234" i="26"/>
  <c r="L2242" i="26"/>
  <c r="L2250" i="26"/>
  <c r="L2258" i="26"/>
  <c r="L2266" i="26"/>
  <c r="L2274" i="26"/>
  <c r="L2282" i="26"/>
  <c r="L2290" i="26"/>
  <c r="L2298" i="26"/>
  <c r="L2306" i="26"/>
  <c r="L2314" i="26"/>
  <c r="L2322" i="26"/>
  <c r="L2330" i="26"/>
  <c r="L2338" i="26"/>
  <c r="L2346" i="26"/>
  <c r="L2354" i="26"/>
  <c r="L2362" i="26"/>
  <c r="L2370" i="26"/>
  <c r="L47" i="26"/>
  <c r="L244" i="26"/>
  <c r="L372" i="26"/>
  <c r="L500" i="26"/>
  <c r="L628" i="26"/>
  <c r="L731" i="26"/>
  <c r="L834" i="26"/>
  <c r="L937" i="26"/>
  <c r="L1017" i="26"/>
  <c r="L1072" i="26"/>
  <c r="L1121" i="26"/>
  <c r="L1175" i="26"/>
  <c r="L1224" i="26"/>
  <c r="L1273" i="26"/>
  <c r="L1328" i="26"/>
  <c r="L1377" i="26"/>
  <c r="L1430" i="26"/>
  <c r="L1468" i="26"/>
  <c r="L1497" i="26"/>
  <c r="L1524" i="26"/>
  <c r="L1549" i="26"/>
  <c r="L1575" i="26"/>
  <c r="L1600" i="26"/>
  <c r="L1625" i="26"/>
  <c r="L1652" i="26"/>
  <c r="L1677" i="26"/>
  <c r="L1703" i="26"/>
  <c r="L1728" i="26"/>
  <c r="L1753" i="26"/>
  <c r="L1780" i="26"/>
  <c r="L1805" i="26"/>
  <c r="L1831" i="26"/>
  <c r="L1852" i="26"/>
  <c r="L1873" i="26"/>
  <c r="L1895" i="26"/>
  <c r="L1916" i="26"/>
  <c r="L1937" i="26"/>
  <c r="L1959" i="26"/>
  <c r="L1980" i="26"/>
  <c r="L1999" i="26"/>
  <c r="L2017" i="26"/>
  <c r="L2036" i="26"/>
  <c r="L2054" i="26"/>
  <c r="L2072" i="26"/>
  <c r="L2088" i="26"/>
  <c r="L2104" i="26"/>
  <c r="L2120" i="26"/>
  <c r="L2136" i="26"/>
  <c r="L2152" i="26"/>
  <c r="L2168" i="26"/>
  <c r="L2184" i="26"/>
  <c r="L2200" i="26"/>
  <c r="L2216" i="26"/>
  <c r="L2232" i="26"/>
  <c r="L2248" i="26"/>
  <c r="L2264" i="26"/>
  <c r="L2280" i="26"/>
  <c r="L2296" i="26"/>
  <c r="L2312" i="26"/>
  <c r="L2328" i="26"/>
  <c r="L2344" i="26"/>
  <c r="L2360" i="26"/>
  <c r="L2376" i="26"/>
  <c r="L2388" i="26"/>
  <c r="L2400" i="26"/>
  <c r="L2409" i="26"/>
  <c r="L2417" i="26"/>
  <c r="L2425" i="26"/>
  <c r="L2433" i="26"/>
  <c r="L2441" i="26"/>
  <c r="L2449" i="26"/>
  <c r="L2457" i="26"/>
  <c r="L2465" i="26"/>
  <c r="L2473" i="26"/>
  <c r="L2481" i="26"/>
  <c r="L2489" i="26"/>
  <c r="L2497" i="26"/>
  <c r="L2505" i="26"/>
  <c r="L2513" i="26"/>
  <c r="L2521" i="26"/>
  <c r="L2529" i="26"/>
  <c r="L2537" i="26"/>
  <c r="L2545" i="26"/>
  <c r="L2553" i="26"/>
  <c r="L2561" i="26"/>
  <c r="L2569" i="26"/>
  <c r="L2577" i="26"/>
  <c r="L2585" i="26"/>
  <c r="L2593" i="26"/>
  <c r="L2601" i="26"/>
  <c r="L2609" i="26"/>
  <c r="L2617" i="26"/>
  <c r="L2625" i="26"/>
  <c r="L2633" i="26"/>
  <c r="L2641" i="26"/>
  <c r="L2649" i="26"/>
  <c r="L2657" i="26"/>
  <c r="L2665" i="26"/>
  <c r="L2673" i="26"/>
  <c r="L2681" i="26"/>
  <c r="L2689" i="26"/>
  <c r="L2697" i="26"/>
  <c r="L697" i="26"/>
  <c r="L1845" i="26"/>
  <c r="L2030" i="26"/>
  <c r="L2147" i="26"/>
  <c r="L2275" i="26"/>
  <c r="L2355" i="26"/>
  <c r="L2414" i="26"/>
  <c r="L2454" i="26"/>
  <c r="L2502" i="26"/>
  <c r="L2550" i="26"/>
  <c r="L2598" i="26"/>
  <c r="L2638" i="26"/>
  <c r="L2686" i="26"/>
  <c r="L89" i="26"/>
  <c r="L265" i="26"/>
  <c r="L393" i="26"/>
  <c r="L521" i="26"/>
  <c r="L644" i="26"/>
  <c r="L747" i="26"/>
  <c r="L850" i="26"/>
  <c r="L953" i="26"/>
  <c r="L1031" i="26"/>
  <c r="L1080" i="26"/>
  <c r="L1129" i="26"/>
  <c r="L1184" i="26"/>
  <c r="L1233" i="26"/>
  <c r="L1287" i="26"/>
  <c r="L1336" i="26"/>
  <c r="L1385" i="26"/>
  <c r="L1438" i="26"/>
  <c r="L1473" i="26"/>
  <c r="L1503" i="26"/>
  <c r="L1528" i="26"/>
  <c r="L1553" i="26"/>
  <c r="L1580" i="26"/>
  <c r="L1605" i="26"/>
  <c r="L1631" i="26"/>
  <c r="L1656" i="26"/>
  <c r="L1681" i="26"/>
  <c r="L1708" i="26"/>
  <c r="L1733" i="26"/>
  <c r="L1759" i="26"/>
  <c r="L1784" i="26"/>
  <c r="L1809" i="26"/>
  <c r="L1834" i="26"/>
  <c r="L1856" i="26"/>
  <c r="L1877" i="26"/>
  <c r="L1898" i="26"/>
  <c r="L1920" i="26"/>
  <c r="L1941" i="26"/>
  <c r="L1962" i="26"/>
  <c r="L1984" i="26"/>
  <c r="L2002" i="26"/>
  <c r="L2021" i="26"/>
  <c r="L2039" i="26"/>
  <c r="L2057" i="26"/>
  <c r="L2075" i="26"/>
  <c r="L2091" i="26"/>
  <c r="L2107" i="26"/>
  <c r="L2123" i="26"/>
  <c r="L2139" i="26"/>
  <c r="L2155" i="26"/>
  <c r="L2171" i="26"/>
  <c r="L2187" i="26"/>
  <c r="L2203" i="26"/>
  <c r="L2219" i="26"/>
  <c r="L2235" i="26"/>
  <c r="L2251" i="26"/>
  <c r="L2267" i="26"/>
  <c r="L2283" i="26"/>
  <c r="L2299" i="26"/>
  <c r="L2315" i="26"/>
  <c r="L2331" i="26"/>
  <c r="L2347" i="26"/>
  <c r="L2363" i="26"/>
  <c r="L2378" i="26"/>
  <c r="L2389" i="26"/>
  <c r="L2402" i="26"/>
  <c r="L2410" i="26"/>
  <c r="L2418" i="26"/>
  <c r="L2426" i="26"/>
  <c r="L2434" i="26"/>
  <c r="L2442" i="26"/>
  <c r="L2450" i="26"/>
  <c r="L2458" i="26"/>
  <c r="L2466" i="26"/>
  <c r="L2474" i="26"/>
  <c r="L2482" i="26"/>
  <c r="L2490" i="26"/>
  <c r="L2498" i="26"/>
  <c r="L2506" i="26"/>
  <c r="L2514" i="26"/>
  <c r="L2522" i="26"/>
  <c r="L2530" i="26"/>
  <c r="L2538" i="26"/>
  <c r="L2546" i="26"/>
  <c r="L2554" i="26"/>
  <c r="L2562" i="26"/>
  <c r="L2570" i="26"/>
  <c r="L2578" i="26"/>
  <c r="L2586" i="26"/>
  <c r="L2594" i="26"/>
  <c r="L2602" i="26"/>
  <c r="L2610" i="26"/>
  <c r="L2618" i="26"/>
  <c r="L2626" i="26"/>
  <c r="L2634" i="26"/>
  <c r="L2642" i="26"/>
  <c r="L2650" i="26"/>
  <c r="L2658" i="26"/>
  <c r="L2666" i="26"/>
  <c r="L2674" i="26"/>
  <c r="L2682" i="26"/>
  <c r="L2690" i="26"/>
  <c r="L2698" i="26"/>
  <c r="L457" i="26"/>
  <c r="L1159" i="26"/>
  <c r="L1312" i="26"/>
  <c r="L1541" i="26"/>
  <c r="L1669" i="26"/>
  <c r="L1745" i="26"/>
  <c r="L1866" i="26"/>
  <c r="L1952" i="26"/>
  <c r="L2066" i="26"/>
  <c r="L2131" i="26"/>
  <c r="L2211" i="26"/>
  <c r="L2291" i="26"/>
  <c r="L2371" i="26"/>
  <c r="L2422" i="26"/>
  <c r="L2470" i="26"/>
  <c r="L2510" i="26"/>
  <c r="L2558" i="26"/>
  <c r="L2606" i="26"/>
  <c r="L2662" i="26"/>
  <c r="L116" i="26"/>
  <c r="L276" i="26"/>
  <c r="L404" i="26"/>
  <c r="L532" i="26"/>
  <c r="L655" i="26"/>
  <c r="L756" i="26"/>
  <c r="L859" i="26"/>
  <c r="L962" i="26"/>
  <c r="L1032" i="26"/>
  <c r="L1081" i="26"/>
  <c r="L1136" i="26"/>
  <c r="L1185" i="26"/>
  <c r="L1239" i="26"/>
  <c r="L1288" i="26"/>
  <c r="L1337" i="26"/>
  <c r="L1392" i="26"/>
  <c r="L1439" i="26"/>
  <c r="L1477" i="26"/>
  <c r="L1504" i="26"/>
  <c r="L1529" i="26"/>
  <c r="L1556" i="26"/>
  <c r="L1581" i="26"/>
  <c r="L1607" i="26"/>
  <c r="L1632" i="26"/>
  <c r="L1657" i="26"/>
  <c r="L1684" i="26"/>
  <c r="L1709" i="26"/>
  <c r="L1735" i="26"/>
  <c r="L1760" i="26"/>
  <c r="L1785" i="26"/>
  <c r="L1812" i="26"/>
  <c r="L1836" i="26"/>
  <c r="L1857" i="26"/>
  <c r="L1879" i="26"/>
  <c r="L1900" i="26"/>
  <c r="L1921" i="26"/>
  <c r="L1943" i="26"/>
  <c r="L1964" i="26"/>
  <c r="L1985" i="26"/>
  <c r="L2004" i="26"/>
  <c r="L2022" i="26"/>
  <c r="L2040" i="26"/>
  <c r="L2058" i="26"/>
  <c r="L2076" i="26"/>
  <c r="L2092" i="26"/>
  <c r="L2108" i="26"/>
  <c r="L2124" i="26"/>
  <c r="L2140" i="26"/>
  <c r="L2156" i="26"/>
  <c r="L2172" i="26"/>
  <c r="L2188" i="26"/>
  <c r="L2204" i="26"/>
  <c r="L2220" i="26"/>
  <c r="L2236" i="26"/>
  <c r="L2252" i="26"/>
  <c r="L2268" i="26"/>
  <c r="L2284" i="26"/>
  <c r="L2300" i="26"/>
  <c r="L2316" i="26"/>
  <c r="L2332" i="26"/>
  <c r="L2348" i="26"/>
  <c r="L2364" i="26"/>
  <c r="L2379" i="26"/>
  <c r="L2392" i="26"/>
  <c r="L2403" i="26"/>
  <c r="L2411" i="26"/>
  <c r="L2419" i="26"/>
  <c r="L2427" i="26"/>
  <c r="L2435" i="26"/>
  <c r="L2443" i="26"/>
  <c r="L2451" i="26"/>
  <c r="L2459" i="26"/>
  <c r="L2467" i="26"/>
  <c r="L2475" i="26"/>
  <c r="L2483" i="26"/>
  <c r="L2491" i="26"/>
  <c r="L2499" i="26"/>
  <c r="L2507" i="26"/>
  <c r="L2515" i="26"/>
  <c r="L2523" i="26"/>
  <c r="L2531" i="26"/>
  <c r="L2539" i="26"/>
  <c r="L2547" i="26"/>
  <c r="L2555" i="26"/>
  <c r="L2563" i="26"/>
  <c r="L2571" i="26"/>
  <c r="L2579" i="26"/>
  <c r="L2587" i="26"/>
  <c r="L2595" i="26"/>
  <c r="L2603" i="26"/>
  <c r="L2611" i="26"/>
  <c r="L2619" i="26"/>
  <c r="L2627" i="26"/>
  <c r="L2635" i="26"/>
  <c r="L2643" i="26"/>
  <c r="L2651" i="26"/>
  <c r="L2659" i="26"/>
  <c r="L2667" i="26"/>
  <c r="L2675" i="26"/>
  <c r="L2683" i="26"/>
  <c r="L2691" i="26"/>
  <c r="L2699" i="26"/>
  <c r="L585" i="26"/>
  <c r="L1105" i="26"/>
  <c r="L1415" i="26"/>
  <c r="L1516" i="26"/>
  <c r="L1644" i="26"/>
  <c r="L1772" i="26"/>
  <c r="L1888" i="26"/>
  <c r="L1973" i="26"/>
  <c r="L2048" i="26"/>
  <c r="L2115" i="26"/>
  <c r="L2227" i="26"/>
  <c r="L2307" i="26"/>
  <c r="L2384" i="26"/>
  <c r="L2430" i="26"/>
  <c r="L2478" i="26"/>
  <c r="L2526" i="26"/>
  <c r="L2566" i="26"/>
  <c r="L2614" i="26"/>
  <c r="L2654" i="26"/>
  <c r="L2702" i="26"/>
  <c r="L340" i="26"/>
  <c r="L119" i="26"/>
  <c r="L279" i="26"/>
  <c r="L407" i="26"/>
  <c r="L535" i="26"/>
  <c r="L657" i="26"/>
  <c r="L759" i="26"/>
  <c r="L860" i="26"/>
  <c r="L963" i="26"/>
  <c r="L1033" i="26"/>
  <c r="L1088" i="26"/>
  <c r="L1137" i="26"/>
  <c r="L1191" i="26"/>
  <c r="L1240" i="26"/>
  <c r="L1289" i="26"/>
  <c r="L1344" i="26"/>
  <c r="L1393" i="26"/>
  <c r="L1441" i="26"/>
  <c r="L1478" i="26"/>
  <c r="L1505" i="26"/>
  <c r="L1532" i="26"/>
  <c r="L1557" i="26"/>
  <c r="L1583" i="26"/>
  <c r="L1608" i="26"/>
  <c r="L1633" i="26"/>
  <c r="L1660" i="26"/>
  <c r="L1685" i="26"/>
  <c r="L1711" i="26"/>
  <c r="L1736" i="26"/>
  <c r="L1761" i="26"/>
  <c r="L1788" i="26"/>
  <c r="L1813" i="26"/>
  <c r="L1837" i="26"/>
  <c r="L1858" i="26"/>
  <c r="L1880" i="26"/>
  <c r="L1901" i="26"/>
  <c r="L1922" i="26"/>
  <c r="L1944" i="26"/>
  <c r="L1965" i="26"/>
  <c r="L1986" i="26"/>
  <c r="L2005" i="26"/>
  <c r="L2023" i="26"/>
  <c r="L2041" i="26"/>
  <c r="L2060" i="26"/>
  <c r="L2077" i="26"/>
  <c r="L2093" i="26"/>
  <c r="L2109" i="26"/>
  <c r="L2125" i="26"/>
  <c r="L2141" i="26"/>
  <c r="L2157" i="26"/>
  <c r="L2173" i="26"/>
  <c r="L2189" i="26"/>
  <c r="L2205" i="26"/>
  <c r="L2221" i="26"/>
  <c r="L2237" i="26"/>
  <c r="L2253" i="26"/>
  <c r="L2269" i="26"/>
  <c r="L2285" i="26"/>
  <c r="L2301" i="26"/>
  <c r="L2317" i="26"/>
  <c r="L2333" i="26"/>
  <c r="L2349" i="26"/>
  <c r="L2365" i="26"/>
  <c r="L2380" i="26"/>
  <c r="L2394" i="26"/>
  <c r="L2404" i="26"/>
  <c r="L2412" i="26"/>
  <c r="L2420" i="26"/>
  <c r="L2428" i="26"/>
  <c r="L2436" i="26"/>
  <c r="L2444" i="26"/>
  <c r="L2452" i="26"/>
  <c r="L2460" i="26"/>
  <c r="L2468" i="26"/>
  <c r="L2476" i="26"/>
  <c r="L2484" i="26"/>
  <c r="L2492" i="26"/>
  <c r="L2500" i="26"/>
  <c r="L2508" i="26"/>
  <c r="L2516" i="26"/>
  <c r="L2524" i="26"/>
  <c r="L2532" i="26"/>
  <c r="L2540" i="26"/>
  <c r="L2548" i="26"/>
  <c r="L2556" i="26"/>
  <c r="L2564" i="26"/>
  <c r="L2572" i="26"/>
  <c r="L2580" i="26"/>
  <c r="L2588" i="26"/>
  <c r="L2596" i="26"/>
  <c r="L2604" i="26"/>
  <c r="L2612" i="26"/>
  <c r="L2620" i="26"/>
  <c r="L2628" i="26"/>
  <c r="L2636" i="26"/>
  <c r="L2644" i="26"/>
  <c r="L2652" i="26"/>
  <c r="L2660" i="26"/>
  <c r="L2668" i="26"/>
  <c r="L2676" i="26"/>
  <c r="L2684" i="26"/>
  <c r="L2692" i="26"/>
  <c r="L2700" i="26"/>
  <c r="L329" i="26"/>
  <c r="L2195" i="26"/>
  <c r="L2438" i="26"/>
  <c r="L2518" i="26"/>
  <c r="L2574" i="26"/>
  <c r="L2646" i="26"/>
  <c r="L2694" i="26"/>
  <c r="L151" i="26"/>
  <c r="L308" i="26"/>
  <c r="L436" i="26"/>
  <c r="L564" i="26"/>
  <c r="L681" i="26"/>
  <c r="L783" i="26"/>
  <c r="L884" i="26"/>
  <c r="L978" i="26"/>
  <c r="L1047" i="26"/>
  <c r="L1096" i="26"/>
  <c r="L1145" i="26"/>
  <c r="L1200" i="26"/>
  <c r="L1249" i="26"/>
  <c r="L1303" i="26"/>
  <c r="L1352" i="26"/>
  <c r="L1401" i="26"/>
  <c r="L1449" i="26"/>
  <c r="L1485" i="26"/>
  <c r="L1511" i="26"/>
  <c r="L1536" i="26"/>
  <c r="L1561" i="26"/>
  <c r="L1588" i="26"/>
  <c r="L1613" i="26"/>
  <c r="L1639" i="26"/>
  <c r="L1664" i="26"/>
  <c r="L1689" i="26"/>
  <c r="L1716" i="26"/>
  <c r="L1741" i="26"/>
  <c r="L1767" i="26"/>
  <c r="L1792" i="26"/>
  <c r="L1817" i="26"/>
  <c r="L1841" i="26"/>
  <c r="L1863" i="26"/>
  <c r="L1884" i="26"/>
  <c r="L1905" i="26"/>
  <c r="L1927" i="26"/>
  <c r="L1948" i="26"/>
  <c r="L1969" i="26"/>
  <c r="L1990" i="26"/>
  <c r="L2008" i="26"/>
  <c r="L2026" i="26"/>
  <c r="L2045" i="26"/>
  <c r="L2063" i="26"/>
  <c r="L2080" i="26"/>
  <c r="L2096" i="26"/>
  <c r="L2112" i="26"/>
  <c r="L2128" i="26"/>
  <c r="L2144" i="26"/>
  <c r="L2160" i="26"/>
  <c r="L2176" i="26"/>
  <c r="L2192" i="26"/>
  <c r="L2208" i="26"/>
  <c r="L2224" i="26"/>
  <c r="L2240" i="26"/>
  <c r="L2256" i="26"/>
  <c r="L2272" i="26"/>
  <c r="L2288" i="26"/>
  <c r="L2304" i="26"/>
  <c r="L2320" i="26"/>
  <c r="L2336" i="26"/>
  <c r="L2352" i="26"/>
  <c r="L2368" i="26"/>
  <c r="L2381" i="26"/>
  <c r="L2395" i="26"/>
  <c r="L2405" i="26"/>
  <c r="L2413" i="26"/>
  <c r="L2421" i="26"/>
  <c r="L2429" i="26"/>
  <c r="L2437" i="26"/>
  <c r="L2445" i="26"/>
  <c r="L2453" i="26"/>
  <c r="L2461" i="26"/>
  <c r="L2469" i="26"/>
  <c r="L2477" i="26"/>
  <c r="L2485" i="26"/>
  <c r="L2493" i="26"/>
  <c r="L2501" i="26"/>
  <c r="L2509" i="26"/>
  <c r="L2517" i="26"/>
  <c r="L2525" i="26"/>
  <c r="L2533" i="26"/>
  <c r="L2541" i="26"/>
  <c r="L2549" i="26"/>
  <c r="L2557" i="26"/>
  <c r="L2565" i="26"/>
  <c r="L2573" i="26"/>
  <c r="L2581" i="26"/>
  <c r="L2589" i="26"/>
  <c r="L2597" i="26"/>
  <c r="L2605" i="26"/>
  <c r="L2613" i="26"/>
  <c r="L2621" i="26"/>
  <c r="L2629" i="26"/>
  <c r="L2637" i="26"/>
  <c r="L2645" i="26"/>
  <c r="L2653" i="26"/>
  <c r="L2661" i="26"/>
  <c r="L2669" i="26"/>
  <c r="L2677" i="26"/>
  <c r="L2685" i="26"/>
  <c r="L2693" i="26"/>
  <c r="L2701" i="26"/>
  <c r="L183" i="26"/>
  <c r="L991" i="26"/>
  <c r="L1208" i="26"/>
  <c r="L1456" i="26"/>
  <c r="L1567" i="26"/>
  <c r="L1617" i="26"/>
  <c r="L1720" i="26"/>
  <c r="L1823" i="26"/>
  <c r="L1930" i="26"/>
  <c r="L2012" i="26"/>
  <c r="L2099" i="26"/>
  <c r="L2163" i="26"/>
  <c r="L2243" i="26"/>
  <c r="L2339" i="26"/>
  <c r="L2406" i="26"/>
  <c r="L2446" i="26"/>
  <c r="L2486" i="26"/>
  <c r="L2542" i="26"/>
  <c r="L2590" i="26"/>
  <c r="L2630" i="26"/>
  <c r="L2670" i="26"/>
  <c r="L212" i="26"/>
  <c r="L343" i="26"/>
  <c r="L471" i="26"/>
  <c r="L599" i="26"/>
  <c r="L707" i="26"/>
  <c r="L810" i="26"/>
  <c r="L913" i="26"/>
  <c r="L1003" i="26"/>
  <c r="L1063" i="26"/>
  <c r="L1112" i="26"/>
  <c r="L1161" i="26"/>
  <c r="L1216" i="26"/>
  <c r="L1265" i="26"/>
  <c r="L1319" i="26"/>
  <c r="L1368" i="26"/>
  <c r="L1417" i="26"/>
  <c r="L1462" i="26"/>
  <c r="L1493" i="26"/>
  <c r="L1519" i="26"/>
  <c r="L1544" i="26"/>
  <c r="L1569" i="26"/>
  <c r="L1596" i="26"/>
  <c r="L1621" i="26"/>
  <c r="L1647" i="26"/>
  <c r="L1672" i="26"/>
  <c r="L1697" i="26"/>
  <c r="L1724" i="26"/>
  <c r="L1749" i="26"/>
  <c r="L1775" i="26"/>
  <c r="L1800" i="26"/>
  <c r="L1825" i="26"/>
  <c r="L1848" i="26"/>
  <c r="L1869" i="26"/>
  <c r="L1890" i="26"/>
  <c r="L1912" i="26"/>
  <c r="L1933" i="26"/>
  <c r="L1954" i="26"/>
  <c r="L1976" i="26"/>
  <c r="L1996" i="26"/>
  <c r="L2014" i="26"/>
  <c r="L2032" i="26"/>
  <c r="L2050" i="26"/>
  <c r="L2069" i="26"/>
  <c r="L2085" i="26"/>
  <c r="L2101" i="26"/>
  <c r="L2117" i="26"/>
  <c r="L2133" i="26"/>
  <c r="L2149" i="26"/>
  <c r="L2165" i="26"/>
  <c r="L2181" i="26"/>
  <c r="L2197" i="26"/>
  <c r="L2213" i="26"/>
  <c r="L2229" i="26"/>
  <c r="L2245" i="26"/>
  <c r="L2261" i="26"/>
  <c r="L2277" i="26"/>
  <c r="L2293" i="26"/>
  <c r="L2309" i="26"/>
  <c r="L2325" i="26"/>
  <c r="L2341" i="26"/>
  <c r="L2357" i="26"/>
  <c r="L2373" i="26"/>
  <c r="L2387" i="26"/>
  <c r="L2398" i="26"/>
  <c r="L2408" i="26"/>
  <c r="L2416" i="26"/>
  <c r="L2424" i="26"/>
  <c r="L2432" i="26"/>
  <c r="L2440" i="26"/>
  <c r="L2448" i="26"/>
  <c r="L2456" i="26"/>
  <c r="L2464" i="26"/>
  <c r="L2472" i="26"/>
  <c r="L2480" i="26"/>
  <c r="L2488" i="26"/>
  <c r="L2496" i="26"/>
  <c r="L2504" i="26"/>
  <c r="L2512" i="26"/>
  <c r="L2520" i="26"/>
  <c r="L2528" i="26"/>
  <c r="L2536" i="26"/>
  <c r="L2544" i="26"/>
  <c r="L2552" i="26"/>
  <c r="L2560" i="26"/>
  <c r="L2568" i="26"/>
  <c r="L2576" i="26"/>
  <c r="L2584" i="26"/>
  <c r="L2592" i="26"/>
  <c r="L2600" i="26"/>
  <c r="L2608" i="26"/>
  <c r="L2616" i="26"/>
  <c r="L2624" i="26"/>
  <c r="L2632" i="26"/>
  <c r="L2640" i="26"/>
  <c r="L2648" i="26"/>
  <c r="L2656" i="26"/>
  <c r="L2664" i="26"/>
  <c r="L2672" i="26"/>
  <c r="L2680" i="26"/>
  <c r="L2688" i="26"/>
  <c r="L2696" i="26"/>
  <c r="L799" i="26"/>
  <c r="L900" i="26"/>
  <c r="L1056" i="26"/>
  <c r="L1257" i="26"/>
  <c r="L1361" i="26"/>
  <c r="L1489" i="26"/>
  <c r="L1592" i="26"/>
  <c r="L1695" i="26"/>
  <c r="L1797" i="26"/>
  <c r="L1909" i="26"/>
  <c r="L1993" i="26"/>
  <c r="L2083" i="26"/>
  <c r="L2179" i="26"/>
  <c r="L2259" i="26"/>
  <c r="L2323" i="26"/>
  <c r="L2396" i="26"/>
  <c r="L2462" i="26"/>
  <c r="L2494" i="26"/>
  <c r="L2534" i="26"/>
  <c r="L2582" i="26"/>
  <c r="L2622" i="26"/>
  <c r="L2678" i="26"/>
  <c r="L468" i="26"/>
  <c r="L911" i="26"/>
  <c r="L1002" i="26"/>
  <c r="L1057" i="26"/>
  <c r="L185" i="26"/>
  <c r="L1313" i="26"/>
  <c r="L1593" i="26"/>
  <c r="L1799" i="26"/>
  <c r="L1975" i="26"/>
  <c r="L2116" i="26"/>
  <c r="L2244" i="26"/>
  <c r="L2372" i="26"/>
  <c r="L2447" i="26"/>
  <c r="L2511" i="26"/>
  <c r="L2575" i="26"/>
  <c r="L2639" i="26"/>
  <c r="L1492" i="26"/>
  <c r="L2180" i="26"/>
  <c r="L2479" i="26"/>
  <c r="L2607" i="26"/>
  <c r="L596" i="26"/>
  <c r="L1367" i="26"/>
  <c r="L1620" i="26"/>
  <c r="L1824" i="26"/>
  <c r="L1994" i="26"/>
  <c r="L2132" i="26"/>
  <c r="L2260" i="26"/>
  <c r="L2386" i="26"/>
  <c r="L2455" i="26"/>
  <c r="L2519" i="26"/>
  <c r="L2583" i="26"/>
  <c r="L2647" i="26"/>
  <c r="L1696" i="26"/>
  <c r="L2308" i="26"/>
  <c r="L2671" i="26"/>
  <c r="L706" i="26"/>
  <c r="L1416" i="26"/>
  <c r="L1645" i="26"/>
  <c r="L1847" i="26"/>
  <c r="L2013" i="26"/>
  <c r="L2148" i="26"/>
  <c r="L2276" i="26"/>
  <c r="L2397" i="26"/>
  <c r="L2463" i="26"/>
  <c r="L2527" i="26"/>
  <c r="L2591" i="26"/>
  <c r="L2655" i="26"/>
  <c r="L1111" i="26"/>
  <c r="L2049" i="26"/>
  <c r="L2415" i="26"/>
  <c r="L2543" i="26"/>
  <c r="L809" i="26"/>
  <c r="L1457" i="26"/>
  <c r="L1671" i="26"/>
  <c r="L1868" i="26"/>
  <c r="L2031" i="26"/>
  <c r="L2164" i="26"/>
  <c r="L2292" i="26"/>
  <c r="L2407" i="26"/>
  <c r="L2471" i="26"/>
  <c r="L2535" i="26"/>
  <c r="L2599" i="26"/>
  <c r="L2663" i="26"/>
  <c r="L1889" i="26"/>
  <c r="L1160" i="26"/>
  <c r="L1517" i="26"/>
  <c r="L1721" i="26"/>
  <c r="L1911" i="26"/>
  <c r="L2068" i="26"/>
  <c r="L2196" i="26"/>
  <c r="L2324" i="26"/>
  <c r="L2423" i="26"/>
  <c r="L2487" i="26"/>
  <c r="L2551" i="26"/>
  <c r="L2615" i="26"/>
  <c r="L2679" i="26"/>
  <c r="L1264" i="26"/>
  <c r="L1773" i="26"/>
  <c r="L1953" i="26"/>
  <c r="L2100" i="26"/>
  <c r="L2228" i="26"/>
  <c r="L2356" i="26"/>
  <c r="L2439" i="26"/>
  <c r="L2503" i="26"/>
  <c r="L2567" i="26"/>
  <c r="L2631" i="26"/>
  <c r="L2695" i="26"/>
  <c r="L1209" i="26"/>
  <c r="L1543" i="26"/>
  <c r="L1748" i="26"/>
  <c r="L1932" i="26"/>
  <c r="L2084" i="26"/>
  <c r="L2212" i="26"/>
  <c r="L2340" i="26"/>
  <c r="L2431" i="26"/>
  <c r="L2495" i="26"/>
  <c r="L2559" i="26"/>
  <c r="L2623" i="26"/>
  <c r="L2687" i="26"/>
  <c r="L1568" i="26"/>
  <c r="K3" i="26"/>
  <c r="K11" i="26"/>
  <c r="K19" i="26"/>
  <c r="K27" i="26"/>
  <c r="K35" i="26"/>
  <c r="K43" i="26"/>
  <c r="K51" i="26"/>
  <c r="K59" i="26"/>
  <c r="K67" i="26"/>
  <c r="K75" i="26"/>
  <c r="K83" i="26"/>
  <c r="K91" i="26"/>
  <c r="K99" i="26"/>
  <c r="K107" i="26"/>
  <c r="K115" i="26"/>
  <c r="K123" i="26"/>
  <c r="K131" i="26"/>
  <c r="K139" i="26"/>
  <c r="K147" i="26"/>
  <c r="K155" i="26"/>
  <c r="K163" i="26"/>
  <c r="K171" i="26"/>
  <c r="K179" i="26"/>
  <c r="K187" i="26"/>
  <c r="K195" i="26"/>
  <c r="K203" i="26"/>
  <c r="K211" i="26"/>
  <c r="K219" i="26"/>
  <c r="K227" i="26"/>
  <c r="K235" i="26"/>
  <c r="K243" i="26"/>
  <c r="K251" i="26"/>
  <c r="K259" i="26"/>
  <c r="K267" i="26"/>
  <c r="K275" i="26"/>
  <c r="K283" i="26"/>
  <c r="K291" i="26"/>
  <c r="K299" i="26"/>
  <c r="K307" i="26"/>
  <c r="K315" i="26"/>
  <c r="K323" i="26"/>
  <c r="K331" i="26"/>
  <c r="K339" i="26"/>
  <c r="K347" i="26"/>
  <c r="K355" i="26"/>
  <c r="K363" i="26"/>
  <c r="K371" i="26"/>
  <c r="K379" i="26"/>
  <c r="K387" i="26"/>
  <c r="K395" i="26"/>
  <c r="K403" i="26"/>
  <c r="K411" i="26"/>
  <c r="K419" i="26"/>
  <c r="K427" i="26"/>
  <c r="K435" i="26"/>
  <c r="K443" i="26"/>
  <c r="K451" i="26"/>
  <c r="K459" i="26"/>
  <c r="K467" i="26"/>
  <c r="K475" i="26"/>
  <c r="K483" i="26"/>
  <c r="K491" i="26"/>
  <c r="K499" i="26"/>
  <c r="K507" i="26"/>
  <c r="K515" i="26"/>
  <c r="K523" i="26"/>
  <c r="K531" i="26"/>
  <c r="K539" i="26"/>
  <c r="K547" i="26"/>
  <c r="K555" i="26"/>
  <c r="K563" i="26"/>
  <c r="K571" i="26"/>
  <c r="K579" i="26"/>
  <c r="K587" i="26"/>
  <c r="K595" i="26"/>
  <c r="K603" i="26"/>
  <c r="K611" i="26"/>
  <c r="K619" i="26"/>
  <c r="K627" i="26"/>
  <c r="K635" i="26"/>
  <c r="K643" i="26"/>
  <c r="K651" i="26"/>
  <c r="K659" i="26"/>
  <c r="K667" i="26"/>
  <c r="K675" i="26"/>
  <c r="K683" i="26"/>
  <c r="K691" i="26"/>
  <c r="K699" i="26"/>
  <c r="K707" i="26"/>
  <c r="K715" i="26"/>
  <c r="K723" i="26"/>
  <c r="K731" i="26"/>
  <c r="K739" i="26"/>
  <c r="K747" i="26"/>
  <c r="K755" i="26"/>
  <c r="K763" i="26"/>
  <c r="K771" i="26"/>
  <c r="K779" i="26"/>
  <c r="K787" i="26"/>
  <c r="K795" i="26"/>
  <c r="K803" i="26"/>
  <c r="K811" i="26"/>
  <c r="K819" i="26"/>
  <c r="K827" i="26"/>
  <c r="K835" i="26"/>
  <c r="K843" i="26"/>
  <c r="K851" i="26"/>
  <c r="K859" i="26"/>
  <c r="K867" i="26"/>
  <c r="K875" i="26"/>
  <c r="K883" i="26"/>
  <c r="K891" i="26"/>
  <c r="K899" i="26"/>
  <c r="K907" i="26"/>
  <c r="K915" i="26"/>
  <c r="K923" i="26"/>
  <c r="K931" i="26"/>
  <c r="K939" i="26"/>
  <c r="K947" i="26"/>
  <c r="K955" i="26"/>
  <c r="K963" i="26"/>
  <c r="K971" i="26"/>
  <c r="K979" i="26"/>
  <c r="K987" i="26"/>
  <c r="K995" i="26"/>
  <c r="K1003" i="26"/>
  <c r="K1011" i="26"/>
  <c r="K4" i="26"/>
  <c r="K12" i="26"/>
  <c r="K20" i="26"/>
  <c r="K28" i="26"/>
  <c r="K36" i="26"/>
  <c r="K44" i="26"/>
  <c r="K52" i="26"/>
  <c r="K60" i="26"/>
  <c r="K68" i="26"/>
  <c r="K76" i="26"/>
  <c r="K84" i="26"/>
  <c r="K92" i="26"/>
  <c r="K100" i="26"/>
  <c r="K108" i="26"/>
  <c r="K116" i="26"/>
  <c r="K124" i="26"/>
  <c r="K132" i="26"/>
  <c r="K140" i="26"/>
  <c r="K148" i="26"/>
  <c r="K156" i="26"/>
  <c r="K164" i="26"/>
  <c r="K172" i="26"/>
  <c r="K180" i="26"/>
  <c r="K188" i="26"/>
  <c r="K196" i="26"/>
  <c r="K204" i="26"/>
  <c r="K212" i="26"/>
  <c r="K220" i="26"/>
  <c r="K228" i="26"/>
  <c r="K236" i="26"/>
  <c r="K244" i="26"/>
  <c r="K252" i="26"/>
  <c r="K260" i="26"/>
  <c r="K268" i="26"/>
  <c r="K276" i="26"/>
  <c r="K284" i="26"/>
  <c r="K292" i="26"/>
  <c r="K300" i="26"/>
  <c r="K308" i="26"/>
  <c r="K316" i="26"/>
  <c r="K324" i="26"/>
  <c r="K332" i="26"/>
  <c r="K340" i="26"/>
  <c r="K348" i="26"/>
  <c r="K356" i="26"/>
  <c r="K364" i="26"/>
  <c r="K372" i="26"/>
  <c r="K380" i="26"/>
  <c r="K388" i="26"/>
  <c r="K396" i="26"/>
  <c r="K404" i="26"/>
  <c r="K412" i="26"/>
  <c r="K420" i="26"/>
  <c r="K428" i="26"/>
  <c r="K436" i="26"/>
  <c r="K444" i="26"/>
  <c r="K452" i="26"/>
  <c r="K460" i="26"/>
  <c r="K468" i="26"/>
  <c r="K476" i="26"/>
  <c r="K484" i="26"/>
  <c r="K492" i="26"/>
  <c r="K500" i="26"/>
  <c r="K508" i="26"/>
  <c r="K516" i="26"/>
  <c r="K524" i="26"/>
  <c r="K532" i="26"/>
  <c r="K540" i="26"/>
  <c r="K548" i="26"/>
  <c r="K556" i="26"/>
  <c r="K564" i="26"/>
  <c r="K572" i="26"/>
  <c r="K580" i="26"/>
  <c r="K588" i="26"/>
  <c r="K596" i="26"/>
  <c r="K604" i="26"/>
  <c r="K612" i="26"/>
  <c r="K620" i="26"/>
  <c r="K628" i="26"/>
  <c r="K636" i="26"/>
  <c r="K644" i="26"/>
  <c r="K652" i="26"/>
  <c r="K660" i="26"/>
  <c r="K668" i="26"/>
  <c r="K676" i="26"/>
  <c r="K684" i="26"/>
  <c r="K692" i="26"/>
  <c r="K700" i="26"/>
  <c r="K708" i="26"/>
  <c r="K716" i="26"/>
  <c r="K724" i="26"/>
  <c r="K732" i="26"/>
  <c r="K740" i="26"/>
  <c r="K748" i="26"/>
  <c r="K756" i="26"/>
  <c r="K764" i="26"/>
  <c r="K772" i="26"/>
  <c r="K780" i="26"/>
  <c r="K788" i="26"/>
  <c r="K796" i="26"/>
  <c r="K804" i="26"/>
  <c r="K812" i="26"/>
  <c r="K820" i="26"/>
  <c r="K828" i="26"/>
  <c r="K836" i="26"/>
  <c r="K844" i="26"/>
  <c r="K852" i="26"/>
  <c r="K860" i="26"/>
  <c r="K868" i="26"/>
  <c r="K876" i="26"/>
  <c r="K884" i="26"/>
  <c r="K892" i="26"/>
  <c r="K900" i="26"/>
  <c r="K908" i="26"/>
  <c r="K916" i="26"/>
  <c r="K924" i="26"/>
  <c r="K932" i="26"/>
  <c r="K940" i="26"/>
  <c r="K948" i="26"/>
  <c r="K956" i="26"/>
  <c r="K964" i="26"/>
  <c r="K972" i="26"/>
  <c r="K5" i="26"/>
  <c r="K13" i="26"/>
  <c r="K21" i="26"/>
  <c r="K29" i="26"/>
  <c r="K37" i="26"/>
  <c r="K45" i="26"/>
  <c r="K53" i="26"/>
  <c r="K61" i="26"/>
  <c r="K69" i="26"/>
  <c r="K77" i="26"/>
  <c r="K85" i="26"/>
  <c r="K93" i="26"/>
  <c r="K101" i="26"/>
  <c r="K109" i="26"/>
  <c r="K117" i="26"/>
  <c r="K125" i="26"/>
  <c r="K133" i="26"/>
  <c r="K141" i="26"/>
  <c r="K149" i="26"/>
  <c r="K157" i="26"/>
  <c r="K165" i="26"/>
  <c r="K173" i="26"/>
  <c r="K181" i="26"/>
  <c r="K189" i="26"/>
  <c r="K197" i="26"/>
  <c r="K205" i="26"/>
  <c r="K213" i="26"/>
  <c r="K221" i="26"/>
  <c r="K229" i="26"/>
  <c r="K237" i="26"/>
  <c r="K245" i="26"/>
  <c r="K253" i="26"/>
  <c r="K261" i="26"/>
  <c r="K269" i="26"/>
  <c r="K277" i="26"/>
  <c r="K285" i="26"/>
  <c r="K293" i="26"/>
  <c r="K301" i="26"/>
  <c r="K309" i="26"/>
  <c r="K317" i="26"/>
  <c r="K325" i="26"/>
  <c r="K333" i="26"/>
  <c r="K341" i="26"/>
  <c r="K349" i="26"/>
  <c r="K357" i="26"/>
  <c r="K365" i="26"/>
  <c r="K373" i="26"/>
  <c r="K381" i="26"/>
  <c r="K389" i="26"/>
  <c r="K397" i="26"/>
  <c r="K405" i="26"/>
  <c r="K413" i="26"/>
  <c r="K421" i="26"/>
  <c r="K429" i="26"/>
  <c r="K437" i="26"/>
  <c r="K445" i="26"/>
  <c r="K453" i="26"/>
  <c r="K461" i="26"/>
  <c r="K469" i="26"/>
  <c r="K477" i="26"/>
  <c r="K485" i="26"/>
  <c r="K493" i="26"/>
  <c r="K501" i="26"/>
  <c r="K509" i="26"/>
  <c r="K517" i="26"/>
  <c r="K525" i="26"/>
  <c r="K533" i="26"/>
  <c r="K541" i="26"/>
  <c r="K549" i="26"/>
  <c r="K557" i="26"/>
  <c r="K565" i="26"/>
  <c r="K573" i="26"/>
  <c r="K581" i="26"/>
  <c r="K589" i="26"/>
  <c r="K597" i="26"/>
  <c r="K605" i="26"/>
  <c r="K613" i="26"/>
  <c r="K621" i="26"/>
  <c r="K629" i="26"/>
  <c r="K637" i="26"/>
  <c r="K645" i="26"/>
  <c r="K653" i="26"/>
  <c r="K661" i="26"/>
  <c r="K669" i="26"/>
  <c r="K677" i="26"/>
  <c r="K685" i="26"/>
  <c r="K693" i="26"/>
  <c r="K701" i="26"/>
  <c r="K709" i="26"/>
  <c r="K717" i="26"/>
  <c r="K725" i="26"/>
  <c r="K733" i="26"/>
  <c r="K741" i="26"/>
  <c r="K749" i="26"/>
  <c r="K757" i="26"/>
  <c r="K765" i="26"/>
  <c r="K773" i="26"/>
  <c r="K781" i="26"/>
  <c r="K789" i="26"/>
  <c r="K797" i="26"/>
  <c r="K805" i="26"/>
  <c r="K813" i="26"/>
  <c r="K821" i="26"/>
  <c r="K829" i="26"/>
  <c r="K837" i="26"/>
  <c r="K845" i="26"/>
  <c r="K853" i="26"/>
  <c r="K861" i="26"/>
  <c r="K869" i="26"/>
  <c r="K877" i="26"/>
  <c r="K885" i="26"/>
  <c r="K893" i="26"/>
  <c r="K901" i="26"/>
  <c r="K909" i="26"/>
  <c r="K917" i="26"/>
  <c r="K925" i="26"/>
  <c r="K933" i="26"/>
  <c r="K941" i="26"/>
  <c r="K949" i="26"/>
  <c r="K957" i="26"/>
  <c r="K965" i="26"/>
  <c r="K973" i="26"/>
  <c r="K981" i="26"/>
  <c r="K989" i="26"/>
  <c r="K997" i="26"/>
  <c r="K1005" i="26"/>
  <c r="K1013" i="26"/>
  <c r="K6" i="26"/>
  <c r="K14" i="26"/>
  <c r="K22" i="26"/>
  <c r="K30" i="26"/>
  <c r="K38" i="26"/>
  <c r="K46" i="26"/>
  <c r="K54" i="26"/>
  <c r="K62" i="26"/>
  <c r="K70" i="26"/>
  <c r="K78" i="26"/>
  <c r="K86" i="26"/>
  <c r="K94" i="26"/>
  <c r="K102" i="26"/>
  <c r="K110" i="26"/>
  <c r="K118" i="26"/>
  <c r="K126" i="26"/>
  <c r="K134" i="26"/>
  <c r="K142" i="26"/>
  <c r="K150" i="26"/>
  <c r="K158" i="26"/>
  <c r="K166" i="26"/>
  <c r="K174" i="26"/>
  <c r="K182" i="26"/>
  <c r="K190" i="26"/>
  <c r="K198" i="26"/>
  <c r="K206" i="26"/>
  <c r="K214" i="26"/>
  <c r="K222" i="26"/>
  <c r="K230" i="26"/>
  <c r="K238" i="26"/>
  <c r="K246" i="26"/>
  <c r="K254" i="26"/>
  <c r="K262" i="26"/>
  <c r="K270" i="26"/>
  <c r="K278" i="26"/>
  <c r="K286" i="26"/>
  <c r="K294" i="26"/>
  <c r="K302" i="26"/>
  <c r="K310" i="26"/>
  <c r="K318" i="26"/>
  <c r="K326" i="26"/>
  <c r="K334" i="26"/>
  <c r="K342" i="26"/>
  <c r="K350" i="26"/>
  <c r="K358" i="26"/>
  <c r="K366" i="26"/>
  <c r="K374" i="26"/>
  <c r="K382" i="26"/>
  <c r="K390" i="26"/>
  <c r="K398" i="26"/>
  <c r="K406" i="26"/>
  <c r="K414" i="26"/>
  <c r="K422" i="26"/>
  <c r="K430" i="26"/>
  <c r="K438" i="26"/>
  <c r="K446" i="26"/>
  <c r="K454" i="26"/>
  <c r="K462" i="26"/>
  <c r="K470" i="26"/>
  <c r="K478" i="26"/>
  <c r="K486" i="26"/>
  <c r="K494" i="26"/>
  <c r="K502" i="26"/>
  <c r="K510" i="26"/>
  <c r="K518" i="26"/>
  <c r="K526" i="26"/>
  <c r="K534" i="26"/>
  <c r="K542" i="26"/>
  <c r="K550" i="26"/>
  <c r="K558" i="26"/>
  <c r="K566" i="26"/>
  <c r="K574" i="26"/>
  <c r="K582" i="26"/>
  <c r="K590" i="26"/>
  <c r="K598" i="26"/>
  <c r="K606" i="26"/>
  <c r="K614" i="26"/>
  <c r="K622" i="26"/>
  <c r="K630" i="26"/>
  <c r="K638" i="26"/>
  <c r="K646" i="26"/>
  <c r="K654" i="26"/>
  <c r="K662" i="26"/>
  <c r="K670" i="26"/>
  <c r="K678" i="26"/>
  <c r="K686" i="26"/>
  <c r="K694" i="26"/>
  <c r="K702" i="26"/>
  <c r="K710" i="26"/>
  <c r="K718" i="26"/>
  <c r="K726" i="26"/>
  <c r="K734" i="26"/>
  <c r="K742" i="26"/>
  <c r="K750" i="26"/>
  <c r="K758" i="26"/>
  <c r="K766" i="26"/>
  <c r="K774" i="26"/>
  <c r="K782" i="26"/>
  <c r="K790" i="26"/>
  <c r="K798" i="26"/>
  <c r="K806" i="26"/>
  <c r="K814" i="26"/>
  <c r="K822" i="26"/>
  <c r="K830" i="26"/>
  <c r="K838" i="26"/>
  <c r="K846" i="26"/>
  <c r="K854" i="26"/>
  <c r="K862" i="26"/>
  <c r="K870" i="26"/>
  <c r="K878" i="26"/>
  <c r="K886" i="26"/>
  <c r="K894" i="26"/>
  <c r="K902" i="26"/>
  <c r="K910" i="26"/>
  <c r="K918" i="26"/>
  <c r="K926" i="26"/>
  <c r="K934" i="26"/>
  <c r="K942" i="26"/>
  <c r="K950" i="26"/>
  <c r="K958" i="26"/>
  <c r="K966" i="26"/>
  <c r="K974" i="26"/>
  <c r="K982" i="26"/>
  <c r="K990" i="26"/>
  <c r="K998" i="26"/>
  <c r="K1006" i="26"/>
  <c r="K1014" i="26"/>
  <c r="K7" i="26"/>
  <c r="K15" i="26"/>
  <c r="K23" i="26"/>
  <c r="K31" i="26"/>
  <c r="K39" i="26"/>
  <c r="K47" i="26"/>
  <c r="K55" i="26"/>
  <c r="K63" i="26"/>
  <c r="K71" i="26"/>
  <c r="K79" i="26"/>
  <c r="K87" i="26"/>
  <c r="K95" i="26"/>
  <c r="K103" i="26"/>
  <c r="K111" i="26"/>
  <c r="K119" i="26"/>
  <c r="K127" i="26"/>
  <c r="K135" i="26"/>
  <c r="K143" i="26"/>
  <c r="K151" i="26"/>
  <c r="K159" i="26"/>
  <c r="K167" i="26"/>
  <c r="K175" i="26"/>
  <c r="K183" i="26"/>
  <c r="K191" i="26"/>
  <c r="K199" i="26"/>
  <c r="K207" i="26"/>
  <c r="K215" i="26"/>
  <c r="K223" i="26"/>
  <c r="K231" i="26"/>
  <c r="K239" i="26"/>
  <c r="K247" i="26"/>
  <c r="K255" i="26"/>
  <c r="K263" i="26"/>
  <c r="K271" i="26"/>
  <c r="K279" i="26"/>
  <c r="K287" i="26"/>
  <c r="K295" i="26"/>
  <c r="K303" i="26"/>
  <c r="K311" i="26"/>
  <c r="K319" i="26"/>
  <c r="K327" i="26"/>
  <c r="K335" i="26"/>
  <c r="K343" i="26"/>
  <c r="K351" i="26"/>
  <c r="K359" i="26"/>
  <c r="K367" i="26"/>
  <c r="K375" i="26"/>
  <c r="K383" i="26"/>
  <c r="K391" i="26"/>
  <c r="K399" i="26"/>
  <c r="K407" i="26"/>
  <c r="K415" i="26"/>
  <c r="K423" i="26"/>
  <c r="K431" i="26"/>
  <c r="K439" i="26"/>
  <c r="K447" i="26"/>
  <c r="K455" i="26"/>
  <c r="K463" i="26"/>
  <c r="K471" i="26"/>
  <c r="K479" i="26"/>
  <c r="K487" i="26"/>
  <c r="K495" i="26"/>
  <c r="K503" i="26"/>
  <c r="K511" i="26"/>
  <c r="K519" i="26"/>
  <c r="K527" i="26"/>
  <c r="K535" i="26"/>
  <c r="K543" i="26"/>
  <c r="K551" i="26"/>
  <c r="K559" i="26"/>
  <c r="K567" i="26"/>
  <c r="K575" i="26"/>
  <c r="K583" i="26"/>
  <c r="K591" i="26"/>
  <c r="K599" i="26"/>
  <c r="K607" i="26"/>
  <c r="K615" i="26"/>
  <c r="K623" i="26"/>
  <c r="K631" i="26"/>
  <c r="K639" i="26"/>
  <c r="K647" i="26"/>
  <c r="K655" i="26"/>
  <c r="K663" i="26"/>
  <c r="K671" i="26"/>
  <c r="K679" i="26"/>
  <c r="K687" i="26"/>
  <c r="K695" i="26"/>
  <c r="K703" i="26"/>
  <c r="K711" i="26"/>
  <c r="K719" i="26"/>
  <c r="K727" i="26"/>
  <c r="K735" i="26"/>
  <c r="K743" i="26"/>
  <c r="K751" i="26"/>
  <c r="K759" i="26"/>
  <c r="K767" i="26"/>
  <c r="K775" i="26"/>
  <c r="K783" i="26"/>
  <c r="K791" i="26"/>
  <c r="K799" i="26"/>
  <c r="K807" i="26"/>
  <c r="K815" i="26"/>
  <c r="K823" i="26"/>
  <c r="K831" i="26"/>
  <c r="K839" i="26"/>
  <c r="K847" i="26"/>
  <c r="K855" i="26"/>
  <c r="K863" i="26"/>
  <c r="K871" i="26"/>
  <c r="K879" i="26"/>
  <c r="K887" i="26"/>
  <c r="K895" i="26"/>
  <c r="K903" i="26"/>
  <c r="K911" i="26"/>
  <c r="K919" i="26"/>
  <c r="K927" i="26"/>
  <c r="K935" i="26"/>
  <c r="K943" i="26"/>
  <c r="K951" i="26"/>
  <c r="K959" i="26"/>
  <c r="K967" i="26"/>
  <c r="K975" i="26"/>
  <c r="K983" i="26"/>
  <c r="K991" i="26"/>
  <c r="K999" i="26"/>
  <c r="K1007" i="26"/>
  <c r="K1015" i="26"/>
  <c r="K8" i="26"/>
  <c r="K16" i="26"/>
  <c r="K24" i="26"/>
  <c r="K32" i="26"/>
  <c r="K40" i="26"/>
  <c r="K48" i="26"/>
  <c r="K56" i="26"/>
  <c r="K64" i="26"/>
  <c r="K72" i="26"/>
  <c r="K80" i="26"/>
  <c r="K88" i="26"/>
  <c r="K96" i="26"/>
  <c r="K104" i="26"/>
  <c r="K112" i="26"/>
  <c r="K120" i="26"/>
  <c r="K128" i="26"/>
  <c r="K136" i="26"/>
  <c r="K144" i="26"/>
  <c r="K152" i="26"/>
  <c r="K160" i="26"/>
  <c r="K168" i="26"/>
  <c r="K176" i="26"/>
  <c r="K184" i="26"/>
  <c r="K192" i="26"/>
  <c r="K200" i="26"/>
  <c r="K208" i="26"/>
  <c r="K216" i="26"/>
  <c r="K224" i="26"/>
  <c r="K232" i="26"/>
  <c r="K240" i="26"/>
  <c r="K248" i="26"/>
  <c r="K256" i="26"/>
  <c r="K264" i="26"/>
  <c r="K272" i="26"/>
  <c r="K280" i="26"/>
  <c r="K288" i="26"/>
  <c r="K296" i="26"/>
  <c r="K304" i="26"/>
  <c r="K312" i="26"/>
  <c r="K320" i="26"/>
  <c r="K328" i="26"/>
  <c r="K336" i="26"/>
  <c r="K344" i="26"/>
  <c r="K352" i="26"/>
  <c r="K360" i="26"/>
  <c r="K368" i="26"/>
  <c r="K376" i="26"/>
  <c r="K384" i="26"/>
  <c r="K392" i="26"/>
  <c r="K400" i="26"/>
  <c r="K408" i="26"/>
  <c r="K416" i="26"/>
  <c r="K424" i="26"/>
  <c r="K432" i="26"/>
  <c r="K440" i="26"/>
  <c r="K448" i="26"/>
  <c r="K456" i="26"/>
  <c r="K464" i="26"/>
  <c r="K472" i="26"/>
  <c r="K480" i="26"/>
  <c r="K488" i="26"/>
  <c r="K496" i="26"/>
  <c r="K504" i="26"/>
  <c r="K512" i="26"/>
  <c r="K520" i="26"/>
  <c r="K528" i="26"/>
  <c r="K536" i="26"/>
  <c r="K544" i="26"/>
  <c r="K552" i="26"/>
  <c r="K560" i="26"/>
  <c r="K568" i="26"/>
  <c r="K576" i="26"/>
  <c r="K584" i="26"/>
  <c r="K592" i="26"/>
  <c r="K600" i="26"/>
  <c r="K608" i="26"/>
  <c r="K616" i="26"/>
  <c r="K624" i="26"/>
  <c r="K632" i="26"/>
  <c r="K640" i="26"/>
  <c r="K648" i="26"/>
  <c r="K656" i="26"/>
  <c r="K664" i="26"/>
  <c r="K672" i="26"/>
  <c r="K680" i="26"/>
  <c r="K688" i="26"/>
  <c r="K696" i="26"/>
  <c r="K704" i="26"/>
  <c r="K712" i="26"/>
  <c r="K720" i="26"/>
  <c r="K728" i="26"/>
  <c r="K736" i="26"/>
  <c r="K744" i="26"/>
  <c r="K752" i="26"/>
  <c r="K760" i="26"/>
  <c r="K768" i="26"/>
  <c r="K776" i="26"/>
  <c r="K784" i="26"/>
  <c r="K792" i="26"/>
  <c r="K800" i="26"/>
  <c r="K808" i="26"/>
  <c r="K816" i="26"/>
  <c r="K824" i="26"/>
  <c r="K832" i="26"/>
  <c r="K840" i="26"/>
  <c r="K848" i="26"/>
  <c r="K856" i="26"/>
  <c r="K864" i="26"/>
  <c r="K872" i="26"/>
  <c r="K880" i="26"/>
  <c r="K888" i="26"/>
  <c r="K896" i="26"/>
  <c r="K904" i="26"/>
  <c r="K912" i="26"/>
  <c r="K920" i="26"/>
  <c r="K928" i="26"/>
  <c r="K936" i="26"/>
  <c r="K944" i="26"/>
  <c r="K952" i="26"/>
  <c r="K960" i="26"/>
  <c r="K968" i="26"/>
  <c r="K976" i="26"/>
  <c r="K984" i="26"/>
  <c r="K992" i="26"/>
  <c r="K1000" i="26"/>
  <c r="K1008" i="26"/>
  <c r="K1016" i="26"/>
  <c r="K9" i="26"/>
  <c r="K41" i="26"/>
  <c r="K73" i="26"/>
  <c r="K105" i="26"/>
  <c r="K137" i="26"/>
  <c r="K169" i="26"/>
  <c r="K201" i="26"/>
  <c r="K233" i="26"/>
  <c r="K265" i="26"/>
  <c r="K297" i="26"/>
  <c r="K329" i="26"/>
  <c r="K361" i="26"/>
  <c r="K393" i="26"/>
  <c r="K425" i="26"/>
  <c r="K457" i="26"/>
  <c r="K489" i="26"/>
  <c r="K521" i="26"/>
  <c r="K553" i="26"/>
  <c r="K585" i="26"/>
  <c r="K617" i="26"/>
  <c r="K649" i="26"/>
  <c r="K681" i="26"/>
  <c r="K713" i="26"/>
  <c r="K745" i="26"/>
  <c r="K777" i="26"/>
  <c r="K809" i="26"/>
  <c r="K841" i="26"/>
  <c r="K873" i="26"/>
  <c r="K905" i="26"/>
  <c r="K937" i="26"/>
  <c r="K969" i="26"/>
  <c r="K993" i="26"/>
  <c r="K1012" i="26"/>
  <c r="K1024" i="26"/>
  <c r="K1032" i="26"/>
  <c r="K1040" i="26"/>
  <c r="K1048" i="26"/>
  <c r="K1056" i="26"/>
  <c r="K1064" i="26"/>
  <c r="K1072" i="26"/>
  <c r="K1080" i="26"/>
  <c r="K1088" i="26"/>
  <c r="K1096" i="26"/>
  <c r="K1104" i="26"/>
  <c r="K1112" i="26"/>
  <c r="K1120" i="26"/>
  <c r="K1128" i="26"/>
  <c r="K1136" i="26"/>
  <c r="K1144" i="26"/>
  <c r="K1152" i="26"/>
  <c r="K1160" i="26"/>
  <c r="K1168" i="26"/>
  <c r="K1176" i="26"/>
  <c r="K1184" i="26"/>
  <c r="K1192" i="26"/>
  <c r="K1200" i="26"/>
  <c r="K1208" i="26"/>
  <c r="K1216" i="26"/>
  <c r="K1224" i="26"/>
  <c r="K1232" i="26"/>
  <c r="K1240" i="26"/>
  <c r="K1248" i="26"/>
  <c r="K1256" i="26"/>
  <c r="K1264" i="26"/>
  <c r="K1272" i="26"/>
  <c r="K1280" i="26"/>
  <c r="K1288" i="26"/>
  <c r="K1296" i="26"/>
  <c r="K1304" i="26"/>
  <c r="K1312" i="26"/>
  <c r="K1320" i="26"/>
  <c r="K1328" i="26"/>
  <c r="K1336" i="26"/>
  <c r="K1344" i="26"/>
  <c r="K1352" i="26"/>
  <c r="K1360" i="26"/>
  <c r="K1368" i="26"/>
  <c r="K1376" i="26"/>
  <c r="K1384" i="26"/>
  <c r="K1392" i="26"/>
  <c r="K1400" i="26"/>
  <c r="K1408" i="26"/>
  <c r="K1416" i="26"/>
  <c r="K1424" i="26"/>
  <c r="K1432" i="26"/>
  <c r="K1440" i="26"/>
  <c r="K1448" i="26"/>
  <c r="K1456" i="26"/>
  <c r="K1464" i="26"/>
  <c r="K1472" i="26"/>
  <c r="K1480" i="26"/>
  <c r="K1488" i="26"/>
  <c r="K1496" i="26"/>
  <c r="K1504" i="26"/>
  <c r="K1512" i="26"/>
  <c r="K1520" i="26"/>
  <c r="K1528" i="26"/>
  <c r="K1536" i="26"/>
  <c r="K1544" i="26"/>
  <c r="K1552" i="26"/>
  <c r="K1560" i="26"/>
  <c r="K1568" i="26"/>
  <c r="K1576" i="26"/>
  <c r="K1584" i="26"/>
  <c r="K1592" i="26"/>
  <c r="K1600" i="26"/>
  <c r="K1608" i="26"/>
  <c r="K1616" i="26"/>
  <c r="K1624" i="26"/>
  <c r="K1632" i="26"/>
  <c r="K1640" i="26"/>
  <c r="K1648" i="26"/>
  <c r="K1656" i="26"/>
  <c r="K1664" i="26"/>
  <c r="K1672" i="26"/>
  <c r="K1680" i="26"/>
  <c r="K1688" i="26"/>
  <c r="K1696" i="26"/>
  <c r="K1704" i="26"/>
  <c r="K1712" i="26"/>
  <c r="K1720" i="26"/>
  <c r="K1728" i="26"/>
  <c r="K1736" i="26"/>
  <c r="K1744" i="26"/>
  <c r="K1752" i="26"/>
  <c r="K10" i="26"/>
  <c r="K42" i="26"/>
  <c r="K74" i="26"/>
  <c r="K106" i="26"/>
  <c r="K138" i="26"/>
  <c r="K170" i="26"/>
  <c r="K202" i="26"/>
  <c r="K234" i="26"/>
  <c r="K266" i="26"/>
  <c r="K298" i="26"/>
  <c r="K330" i="26"/>
  <c r="K362" i="26"/>
  <c r="K394" i="26"/>
  <c r="K426" i="26"/>
  <c r="K458" i="26"/>
  <c r="K490" i="26"/>
  <c r="K522" i="26"/>
  <c r="K554" i="26"/>
  <c r="K586" i="26"/>
  <c r="K618" i="26"/>
  <c r="K650" i="26"/>
  <c r="K682" i="26"/>
  <c r="K714" i="26"/>
  <c r="K746" i="26"/>
  <c r="K778" i="26"/>
  <c r="K810" i="26"/>
  <c r="K842" i="26"/>
  <c r="K874" i="26"/>
  <c r="K906" i="26"/>
  <c r="K938" i="26"/>
  <c r="K970" i="26"/>
  <c r="K994" i="26"/>
  <c r="K1017" i="26"/>
  <c r="K1025" i="26"/>
  <c r="K1033" i="26"/>
  <c r="K1041" i="26"/>
  <c r="K1049" i="26"/>
  <c r="K1057" i="26"/>
  <c r="K1065" i="26"/>
  <c r="K1073" i="26"/>
  <c r="K1081" i="26"/>
  <c r="K1089" i="26"/>
  <c r="K1097" i="26"/>
  <c r="K1105" i="26"/>
  <c r="K1113" i="26"/>
  <c r="K1121" i="26"/>
  <c r="K1129" i="26"/>
  <c r="K1137" i="26"/>
  <c r="K1145" i="26"/>
  <c r="K1153" i="26"/>
  <c r="K1161" i="26"/>
  <c r="K1169" i="26"/>
  <c r="K1177" i="26"/>
  <c r="K1185" i="26"/>
  <c r="K1193" i="26"/>
  <c r="K1201" i="26"/>
  <c r="K1209" i="26"/>
  <c r="K1217" i="26"/>
  <c r="K1225" i="26"/>
  <c r="K1233" i="26"/>
  <c r="K1241" i="26"/>
  <c r="K1249" i="26"/>
  <c r="K1257" i="26"/>
  <c r="K1265" i="26"/>
  <c r="K1273" i="26"/>
  <c r="K1281" i="26"/>
  <c r="K1289" i="26"/>
  <c r="K1297" i="26"/>
  <c r="K1305" i="26"/>
  <c r="K1313" i="26"/>
  <c r="K1321" i="26"/>
  <c r="K1329" i="26"/>
  <c r="K1337" i="26"/>
  <c r="K1345" i="26"/>
  <c r="K1353" i="26"/>
  <c r="K1361" i="26"/>
  <c r="K1369" i="26"/>
  <c r="K1377" i="26"/>
  <c r="K1385" i="26"/>
  <c r="K1393" i="26"/>
  <c r="K1401" i="26"/>
  <c r="K1409" i="26"/>
  <c r="K1417" i="26"/>
  <c r="K1425" i="26"/>
  <c r="K1433" i="26"/>
  <c r="K1441" i="26"/>
  <c r="K1449" i="26"/>
  <c r="K1457" i="26"/>
  <c r="K1465" i="26"/>
  <c r="K1473" i="26"/>
  <c r="K1481" i="26"/>
  <c r="K1489" i="26"/>
  <c r="K1497" i="26"/>
  <c r="K1505" i="26"/>
  <c r="K1513" i="26"/>
  <c r="K1521" i="26"/>
  <c r="K1529" i="26"/>
  <c r="K1537" i="26"/>
  <c r="K1545" i="26"/>
  <c r="K1553" i="26"/>
  <c r="K1561" i="26"/>
  <c r="K1569" i="26"/>
  <c r="K1577" i="26"/>
  <c r="K1585" i="26"/>
  <c r="K1593" i="26"/>
  <c r="K1601" i="26"/>
  <c r="K1609" i="26"/>
  <c r="K1617" i="26"/>
  <c r="K1625" i="26"/>
  <c r="K1633" i="26"/>
  <c r="K1641" i="26"/>
  <c r="K1649" i="26"/>
  <c r="K1657" i="26"/>
  <c r="K1665" i="26"/>
  <c r="K1673" i="26"/>
  <c r="K1681" i="26"/>
  <c r="K1689" i="26"/>
  <c r="K1697" i="26"/>
  <c r="K1705" i="26"/>
  <c r="K1713" i="26"/>
  <c r="K1721" i="26"/>
  <c r="K1729" i="26"/>
  <c r="K1737" i="26"/>
  <c r="K1745" i="26"/>
  <c r="K1753" i="26"/>
  <c r="K1761" i="26"/>
  <c r="K1769" i="26"/>
  <c r="K17" i="26"/>
  <c r="K49" i="26"/>
  <c r="K81" i="26"/>
  <c r="K113" i="26"/>
  <c r="K145" i="26"/>
  <c r="K177" i="26"/>
  <c r="K209" i="26"/>
  <c r="K241" i="26"/>
  <c r="K273" i="26"/>
  <c r="K305" i="26"/>
  <c r="K337" i="26"/>
  <c r="K369" i="26"/>
  <c r="K401" i="26"/>
  <c r="K433" i="26"/>
  <c r="K465" i="26"/>
  <c r="K497" i="26"/>
  <c r="K529" i="26"/>
  <c r="K561" i="26"/>
  <c r="K593" i="26"/>
  <c r="K625" i="26"/>
  <c r="K657" i="26"/>
  <c r="K689" i="26"/>
  <c r="K721" i="26"/>
  <c r="K753" i="26"/>
  <c r="K785" i="26"/>
  <c r="K817" i="26"/>
  <c r="K849" i="26"/>
  <c r="K881" i="26"/>
  <c r="K913" i="26"/>
  <c r="K945" i="26"/>
  <c r="K977" i="26"/>
  <c r="K996" i="26"/>
  <c r="K1018" i="26"/>
  <c r="K1026" i="26"/>
  <c r="K1034" i="26"/>
  <c r="K1042" i="26"/>
  <c r="K1050" i="26"/>
  <c r="K1058" i="26"/>
  <c r="K1066" i="26"/>
  <c r="K1074" i="26"/>
  <c r="K1082" i="26"/>
  <c r="K1090" i="26"/>
  <c r="K1098" i="26"/>
  <c r="K1106" i="26"/>
  <c r="K1114" i="26"/>
  <c r="K1122" i="26"/>
  <c r="K1130" i="26"/>
  <c r="K1138" i="26"/>
  <c r="K1146" i="26"/>
  <c r="K1154" i="26"/>
  <c r="K1162" i="26"/>
  <c r="K1170" i="26"/>
  <c r="K1178" i="26"/>
  <c r="K1186" i="26"/>
  <c r="K1194" i="26"/>
  <c r="K1202" i="26"/>
  <c r="K1210" i="26"/>
  <c r="K1218" i="26"/>
  <c r="K1226" i="26"/>
  <c r="K1234" i="26"/>
  <c r="K1242" i="26"/>
  <c r="K1250" i="26"/>
  <c r="K1258" i="26"/>
  <c r="K1266" i="26"/>
  <c r="K1274" i="26"/>
  <c r="K1282" i="26"/>
  <c r="K1290" i="26"/>
  <c r="K1298" i="26"/>
  <c r="K1306" i="26"/>
  <c r="K1314" i="26"/>
  <c r="K1322" i="26"/>
  <c r="K1330" i="26"/>
  <c r="K1338" i="26"/>
  <c r="K1346" i="26"/>
  <c r="K1354" i="26"/>
  <c r="K1362" i="26"/>
  <c r="K1370" i="26"/>
  <c r="K1378" i="26"/>
  <c r="K1386" i="26"/>
  <c r="K1394" i="26"/>
  <c r="K1402" i="26"/>
  <c r="K1410" i="26"/>
  <c r="K1418" i="26"/>
  <c r="K1426" i="26"/>
  <c r="K1434" i="26"/>
  <c r="K1442" i="26"/>
  <c r="K1450" i="26"/>
  <c r="K1458" i="26"/>
  <c r="K1466" i="26"/>
  <c r="K1474" i="26"/>
  <c r="K1482" i="26"/>
  <c r="K1490" i="26"/>
  <c r="K1498" i="26"/>
  <c r="K1506" i="26"/>
  <c r="K1514" i="26"/>
  <c r="K1522" i="26"/>
  <c r="K1530" i="26"/>
  <c r="K1538" i="26"/>
  <c r="K1546" i="26"/>
  <c r="K1554" i="26"/>
  <c r="K1562" i="26"/>
  <c r="K1570" i="26"/>
  <c r="K1578" i="26"/>
  <c r="K1586" i="26"/>
  <c r="K1594" i="26"/>
  <c r="K1602" i="26"/>
  <c r="K1610" i="26"/>
  <c r="K1618" i="26"/>
  <c r="K1626" i="26"/>
  <c r="K1634" i="26"/>
  <c r="K1642" i="26"/>
  <c r="K1650" i="26"/>
  <c r="K1658" i="26"/>
  <c r="K1666" i="26"/>
  <c r="K1674" i="26"/>
  <c r="K1682" i="26"/>
  <c r="K1690" i="26"/>
  <c r="K1698" i="26"/>
  <c r="K1706" i="26"/>
  <c r="K1714" i="26"/>
  <c r="K1722" i="26"/>
  <c r="K1730" i="26"/>
  <c r="K1738" i="26"/>
  <c r="K1746" i="26"/>
  <c r="K1754" i="26"/>
  <c r="K1762" i="26"/>
  <c r="K1770" i="26"/>
  <c r="K1778" i="26"/>
  <c r="K18" i="26"/>
  <c r="K50" i="26"/>
  <c r="K82" i="26"/>
  <c r="K114" i="26"/>
  <c r="K146" i="26"/>
  <c r="K178" i="26"/>
  <c r="K210" i="26"/>
  <c r="K242" i="26"/>
  <c r="K274" i="26"/>
  <c r="K306" i="26"/>
  <c r="K338" i="26"/>
  <c r="K370" i="26"/>
  <c r="K402" i="26"/>
  <c r="K434" i="26"/>
  <c r="K466" i="26"/>
  <c r="K498" i="26"/>
  <c r="K530" i="26"/>
  <c r="K562" i="26"/>
  <c r="K594" i="26"/>
  <c r="K626" i="26"/>
  <c r="K658" i="26"/>
  <c r="K690" i="26"/>
  <c r="K722" i="26"/>
  <c r="K754" i="26"/>
  <c r="K786" i="26"/>
  <c r="K818" i="26"/>
  <c r="K850" i="26"/>
  <c r="K882" i="26"/>
  <c r="K914" i="26"/>
  <c r="K946" i="26"/>
  <c r="K978" i="26"/>
  <c r="K1001" i="26"/>
  <c r="K1019" i="26"/>
  <c r="K1027" i="26"/>
  <c r="K1035" i="26"/>
  <c r="K1043" i="26"/>
  <c r="K1051" i="26"/>
  <c r="K1059" i="26"/>
  <c r="K1067" i="26"/>
  <c r="K1075" i="26"/>
  <c r="K1083" i="26"/>
  <c r="K1091" i="26"/>
  <c r="K26" i="26"/>
  <c r="K58" i="26"/>
  <c r="K90" i="26"/>
  <c r="K122" i="26"/>
  <c r="K154" i="26"/>
  <c r="K186" i="26"/>
  <c r="K218" i="26"/>
  <c r="K250" i="26"/>
  <c r="K282" i="26"/>
  <c r="K314" i="26"/>
  <c r="K346" i="26"/>
  <c r="K378" i="26"/>
  <c r="K410" i="26"/>
  <c r="K442" i="26"/>
  <c r="K474" i="26"/>
  <c r="K506" i="26"/>
  <c r="K538" i="26"/>
  <c r="K570" i="26"/>
  <c r="K602" i="26"/>
  <c r="K634" i="26"/>
  <c r="K666" i="26"/>
  <c r="K698" i="26"/>
  <c r="K730" i="26"/>
  <c r="K762" i="26"/>
  <c r="K794" i="26"/>
  <c r="K826" i="26"/>
  <c r="K858" i="26"/>
  <c r="K890" i="26"/>
  <c r="K922" i="26"/>
  <c r="K954" i="26"/>
  <c r="K985" i="26"/>
  <c r="K1004" i="26"/>
  <c r="K1021" i="26"/>
  <c r="K1029" i="26"/>
  <c r="K1037" i="26"/>
  <c r="K1045" i="26"/>
  <c r="K1053" i="26"/>
  <c r="K1061" i="26"/>
  <c r="K1069" i="26"/>
  <c r="K1077" i="26"/>
  <c r="K1085" i="26"/>
  <c r="K1093" i="26"/>
  <c r="K1101" i="26"/>
  <c r="K1109" i="26"/>
  <c r="K1117" i="26"/>
  <c r="K1125" i="26"/>
  <c r="K1133" i="26"/>
  <c r="K1141" i="26"/>
  <c r="K1149" i="26"/>
  <c r="K1157" i="26"/>
  <c r="K1165" i="26"/>
  <c r="K1173" i="26"/>
  <c r="K1181" i="26"/>
  <c r="K1189" i="26"/>
  <c r="K1197" i="26"/>
  <c r="K1205" i="26"/>
  <c r="K1213" i="26"/>
  <c r="K1221" i="26"/>
  <c r="K1229" i="26"/>
  <c r="K1237" i="26"/>
  <c r="K1245" i="26"/>
  <c r="K25" i="26"/>
  <c r="K98" i="26"/>
  <c r="K193" i="26"/>
  <c r="K281" i="26"/>
  <c r="K354" i="26"/>
  <c r="K449" i="26"/>
  <c r="K537" i="26"/>
  <c r="K610" i="26"/>
  <c r="K705" i="26"/>
  <c r="K793" i="26"/>
  <c r="K866" i="26"/>
  <c r="K961" i="26"/>
  <c r="K1020" i="26"/>
  <c r="K1039" i="26"/>
  <c r="K1062" i="26"/>
  <c r="K1084" i="26"/>
  <c r="K1102" i="26"/>
  <c r="K1118" i="26"/>
  <c r="K1134" i="26"/>
  <c r="K1150" i="26"/>
  <c r="K1166" i="26"/>
  <c r="K1182" i="26"/>
  <c r="K1198" i="26"/>
  <c r="K1214" i="26"/>
  <c r="K1230" i="26"/>
  <c r="K1246" i="26"/>
  <c r="K1260" i="26"/>
  <c r="K1271" i="26"/>
  <c r="K1285" i="26"/>
  <c r="K1299" i="26"/>
  <c r="K1310" i="26"/>
  <c r="K1324" i="26"/>
  <c r="K1335" i="26"/>
  <c r="K1349" i="26"/>
  <c r="K1363" i="26"/>
  <c r="K1374" i="26"/>
  <c r="K1388" i="26"/>
  <c r="K1399" i="26"/>
  <c r="K1413" i="26"/>
  <c r="K1427" i="26"/>
  <c r="K1438" i="26"/>
  <c r="K1452" i="26"/>
  <c r="K1463" i="26"/>
  <c r="K1477" i="26"/>
  <c r="K1491" i="26"/>
  <c r="K1502" i="26"/>
  <c r="K1516" i="26"/>
  <c r="K1527" i="26"/>
  <c r="K1541" i="26"/>
  <c r="K1555" i="26"/>
  <c r="K1566" i="26"/>
  <c r="K1580" i="26"/>
  <c r="K1591" i="26"/>
  <c r="K1605" i="26"/>
  <c r="K1619" i="26"/>
  <c r="K1630" i="26"/>
  <c r="K1644" i="26"/>
  <c r="K1655" i="26"/>
  <c r="K1669" i="26"/>
  <c r="K1683" i="26"/>
  <c r="K1694" i="26"/>
  <c r="K1708" i="26"/>
  <c r="K1719" i="26"/>
  <c r="K1733" i="26"/>
  <c r="K1747" i="26"/>
  <c r="K1758" i="26"/>
  <c r="K1768" i="26"/>
  <c r="K1779" i="26"/>
  <c r="K1787" i="26"/>
  <c r="K1795" i="26"/>
  <c r="K1803" i="26"/>
  <c r="K1811" i="26"/>
  <c r="K1819" i="26"/>
  <c r="K1827" i="26"/>
  <c r="K1835" i="26"/>
  <c r="K1843" i="26"/>
  <c r="K1851" i="26"/>
  <c r="K1859" i="26"/>
  <c r="K1867" i="26"/>
  <c r="K33" i="26"/>
  <c r="K121" i="26"/>
  <c r="K194" i="26"/>
  <c r="K289" i="26"/>
  <c r="K377" i="26"/>
  <c r="K450" i="26"/>
  <c r="K545" i="26"/>
  <c r="K633" i="26"/>
  <c r="K706" i="26"/>
  <c r="K801" i="26"/>
  <c r="K889" i="26"/>
  <c r="K962" i="26"/>
  <c r="K1022" i="26"/>
  <c r="K1044" i="26"/>
  <c r="K1063" i="26"/>
  <c r="K1086" i="26"/>
  <c r="K1103" i="26"/>
  <c r="K1119" i="26"/>
  <c r="K1135" i="26"/>
  <c r="K1151" i="26"/>
  <c r="K1167" i="26"/>
  <c r="K1183" i="26"/>
  <c r="K1199" i="26"/>
  <c r="K1215" i="26"/>
  <c r="K1231" i="26"/>
  <c r="K1247" i="26"/>
  <c r="K1261" i="26"/>
  <c r="K1275" i="26"/>
  <c r="K1286" i="26"/>
  <c r="K1300" i="26"/>
  <c r="K1311" i="26"/>
  <c r="K1325" i="26"/>
  <c r="K1339" i="26"/>
  <c r="K1350" i="26"/>
  <c r="K1364" i="26"/>
  <c r="K1375" i="26"/>
  <c r="K1389" i="26"/>
  <c r="K1403" i="26"/>
  <c r="K1414" i="26"/>
  <c r="K1428" i="26"/>
  <c r="K1439" i="26"/>
  <c r="K1453" i="26"/>
  <c r="K1467" i="26"/>
  <c r="K1478" i="26"/>
  <c r="K1492" i="26"/>
  <c r="K1503" i="26"/>
  <c r="K1517" i="26"/>
  <c r="K1531" i="26"/>
  <c r="K1542" i="26"/>
  <c r="K1556" i="26"/>
  <c r="K1567" i="26"/>
  <c r="K1581" i="26"/>
  <c r="K1595" i="26"/>
  <c r="K1606" i="26"/>
  <c r="K1620" i="26"/>
  <c r="K1631" i="26"/>
  <c r="K1645" i="26"/>
  <c r="K1659" i="26"/>
  <c r="K1670" i="26"/>
  <c r="K1684" i="26"/>
  <c r="K1695" i="26"/>
  <c r="K1709" i="26"/>
  <c r="K1723" i="26"/>
  <c r="K1734" i="26"/>
  <c r="K1748" i="26"/>
  <c r="K1759" i="26"/>
  <c r="K1771" i="26"/>
  <c r="K1780" i="26"/>
  <c r="K1788" i="26"/>
  <c r="K1796" i="26"/>
  <c r="K1804" i="26"/>
  <c r="K1812" i="26"/>
  <c r="K1820" i="26"/>
  <c r="K1828" i="26"/>
  <c r="K1836" i="26"/>
  <c r="K1844" i="26"/>
  <c r="K1852" i="26"/>
  <c r="K1860" i="26"/>
  <c r="K34" i="26"/>
  <c r="K129" i="26"/>
  <c r="K217" i="26"/>
  <c r="K290" i="26"/>
  <c r="K385" i="26"/>
  <c r="K473" i="26"/>
  <c r="K546" i="26"/>
  <c r="K641" i="26"/>
  <c r="K729" i="26"/>
  <c r="K802" i="26"/>
  <c r="K897" i="26"/>
  <c r="K980" i="26"/>
  <c r="K1023" i="26"/>
  <c r="K1046" i="26"/>
  <c r="K1068" i="26"/>
  <c r="K1087" i="26"/>
  <c r="K1107" i="26"/>
  <c r="K1123" i="26"/>
  <c r="K1139" i="26"/>
  <c r="K1155" i="26"/>
  <c r="K1171" i="26"/>
  <c r="K1187" i="26"/>
  <c r="K1203" i="26"/>
  <c r="K1219" i="26"/>
  <c r="K1235" i="26"/>
  <c r="K1251" i="26"/>
  <c r="K1262" i="26"/>
  <c r="K1276" i="26"/>
  <c r="K1287" i="26"/>
  <c r="K1301" i="26"/>
  <c r="K1315" i="26"/>
  <c r="K1326" i="26"/>
  <c r="K1340" i="26"/>
  <c r="K1351" i="26"/>
  <c r="K1365" i="26"/>
  <c r="K1379" i="26"/>
  <c r="K1390" i="26"/>
  <c r="K1404" i="26"/>
  <c r="K1415" i="26"/>
  <c r="K1429" i="26"/>
  <c r="K1443" i="26"/>
  <c r="K1454" i="26"/>
  <c r="K1468" i="26"/>
  <c r="K1479" i="26"/>
  <c r="K1493" i="26"/>
  <c r="K1507" i="26"/>
  <c r="K1518" i="26"/>
  <c r="K1532" i="26"/>
  <c r="K1543" i="26"/>
  <c r="K1557" i="26"/>
  <c r="K1571" i="26"/>
  <c r="K1582" i="26"/>
  <c r="K1596" i="26"/>
  <c r="K1607" i="26"/>
  <c r="K1621" i="26"/>
  <c r="K1635" i="26"/>
  <c r="K1646" i="26"/>
  <c r="K1660" i="26"/>
  <c r="K1671" i="26"/>
  <c r="K1685" i="26"/>
  <c r="K1699" i="26"/>
  <c r="K1710" i="26"/>
  <c r="K1724" i="26"/>
  <c r="K1735" i="26"/>
  <c r="K1749" i="26"/>
  <c r="K1760" i="26"/>
  <c r="K1772" i="26"/>
  <c r="K1781" i="26"/>
  <c r="K1789" i="26"/>
  <c r="K1797" i="26"/>
  <c r="K1805" i="26"/>
  <c r="K1813" i="26"/>
  <c r="K1821" i="26"/>
  <c r="K1829" i="26"/>
  <c r="K1837" i="26"/>
  <c r="K1845" i="26"/>
  <c r="K1853" i="26"/>
  <c r="K1861" i="26"/>
  <c r="K1869" i="26"/>
  <c r="K1877" i="26"/>
  <c r="K1885" i="26"/>
  <c r="K1893" i="26"/>
  <c r="K1901" i="26"/>
  <c r="K1909" i="26"/>
  <c r="K1917" i="26"/>
  <c r="K1925" i="26"/>
  <c r="K1933" i="26"/>
  <c r="K1941" i="26"/>
  <c r="K1949" i="26"/>
  <c r="K1957" i="26"/>
  <c r="K1965" i="26"/>
  <c r="K1973" i="26"/>
  <c r="K1981" i="26"/>
  <c r="K1989" i="26"/>
  <c r="K1997" i="26"/>
  <c r="K2005" i="26"/>
  <c r="K2013" i="26"/>
  <c r="K2021" i="26"/>
  <c r="K2029" i="26"/>
  <c r="K2037" i="26"/>
  <c r="K2045" i="26"/>
  <c r="K2053" i="26"/>
  <c r="K2061" i="26"/>
  <c r="K2069" i="26"/>
  <c r="K2077" i="26"/>
  <c r="K2085" i="26"/>
  <c r="K2093" i="26"/>
  <c r="K2101" i="26"/>
  <c r="K2109" i="26"/>
  <c r="K2117" i="26"/>
  <c r="K2125" i="26"/>
  <c r="K2133" i="26"/>
  <c r="K2141" i="26"/>
  <c r="K2149" i="26"/>
  <c r="K2157" i="26"/>
  <c r="K2165" i="26"/>
  <c r="K2173" i="26"/>
  <c r="K2181" i="26"/>
  <c r="K2189" i="26"/>
  <c r="K2197" i="26"/>
  <c r="K2205" i="26"/>
  <c r="K2213" i="26"/>
  <c r="K2221" i="26"/>
  <c r="K2229" i="26"/>
  <c r="K2237" i="26"/>
  <c r="K2245" i="26"/>
  <c r="K2253" i="26"/>
  <c r="K2261" i="26"/>
  <c r="K2269" i="26"/>
  <c r="K2277" i="26"/>
  <c r="K2285" i="26"/>
  <c r="K2293" i="26"/>
  <c r="K2301" i="26"/>
  <c r="K57" i="26"/>
  <c r="K130" i="26"/>
  <c r="K225" i="26"/>
  <c r="K313" i="26"/>
  <c r="K386" i="26"/>
  <c r="K481" i="26"/>
  <c r="K569" i="26"/>
  <c r="K642" i="26"/>
  <c r="K737" i="26"/>
  <c r="K825" i="26"/>
  <c r="K898" i="26"/>
  <c r="K986" i="26"/>
  <c r="K1028" i="26"/>
  <c r="K1047" i="26"/>
  <c r="K1070" i="26"/>
  <c r="K1092" i="26"/>
  <c r="K1108" i="26"/>
  <c r="K1124" i="26"/>
  <c r="K1140" i="26"/>
  <c r="K1156" i="26"/>
  <c r="K1172" i="26"/>
  <c r="K1188" i="26"/>
  <c r="K1204" i="26"/>
  <c r="K1220" i="26"/>
  <c r="K1236" i="26"/>
  <c r="K1252" i="26"/>
  <c r="K1263" i="26"/>
  <c r="K1277" i="26"/>
  <c r="K1291" i="26"/>
  <c r="K1302" i="26"/>
  <c r="K1316" i="26"/>
  <c r="K1327" i="26"/>
  <c r="K1341" i="26"/>
  <c r="K1355" i="26"/>
  <c r="K1366" i="26"/>
  <c r="K1380" i="26"/>
  <c r="K1391" i="26"/>
  <c r="K1405" i="26"/>
  <c r="K1419" i="26"/>
  <c r="K1430" i="26"/>
  <c r="K1444" i="26"/>
  <c r="K1455" i="26"/>
  <c r="K1469" i="26"/>
  <c r="K1483" i="26"/>
  <c r="K1494" i="26"/>
  <c r="K1508" i="26"/>
  <c r="K1519" i="26"/>
  <c r="K1533" i="26"/>
  <c r="K1547" i="26"/>
  <c r="K1558" i="26"/>
  <c r="K1572" i="26"/>
  <c r="K1583" i="26"/>
  <c r="K1597" i="26"/>
  <c r="K1611" i="26"/>
  <c r="K1622" i="26"/>
  <c r="K1636" i="26"/>
  <c r="K1647" i="26"/>
  <c r="K1661" i="26"/>
  <c r="K1675" i="26"/>
  <c r="K1686" i="26"/>
  <c r="K1700" i="26"/>
  <c r="K1711" i="26"/>
  <c r="K1725" i="26"/>
  <c r="K1739" i="26"/>
  <c r="K1750" i="26"/>
  <c r="K1763" i="26"/>
  <c r="K1773" i="26"/>
  <c r="K1782" i="26"/>
  <c r="K1790" i="26"/>
  <c r="K1798" i="26"/>
  <c r="K1806" i="26"/>
  <c r="K1814" i="26"/>
  <c r="K1822" i="26"/>
  <c r="K1830" i="26"/>
  <c r="K1838" i="26"/>
  <c r="K1846" i="26"/>
  <c r="K1854" i="26"/>
  <c r="K1862" i="26"/>
  <c r="K1870" i="26"/>
  <c r="K1878" i="26"/>
  <c r="K1886" i="26"/>
  <c r="K1894" i="26"/>
  <c r="K1902" i="26"/>
  <c r="K1910" i="26"/>
  <c r="K1918" i="26"/>
  <c r="K1926" i="26"/>
  <c r="K1934" i="26"/>
  <c r="K1942" i="26"/>
  <c r="K1950" i="26"/>
  <c r="K1958" i="26"/>
  <c r="K1966" i="26"/>
  <c r="K1974" i="26"/>
  <c r="K1982" i="26"/>
  <c r="K1990" i="26"/>
  <c r="K1998" i="26"/>
  <c r="K2006" i="26"/>
  <c r="K2014" i="26"/>
  <c r="K2022" i="26"/>
  <c r="K2030" i="26"/>
  <c r="K2038" i="26"/>
  <c r="K2046" i="26"/>
  <c r="K2054" i="26"/>
  <c r="K2062" i="26"/>
  <c r="K2070" i="26"/>
  <c r="K2078" i="26"/>
  <c r="K2086" i="26"/>
  <c r="K2094" i="26"/>
  <c r="K2102" i="26"/>
  <c r="K2110" i="26"/>
  <c r="K2118" i="26"/>
  <c r="K2126" i="26"/>
  <c r="K2134" i="26"/>
  <c r="K2142" i="26"/>
  <c r="K2150" i="26"/>
  <c r="K2158" i="26"/>
  <c r="K2166" i="26"/>
  <c r="K2174" i="26"/>
  <c r="K2182" i="26"/>
  <c r="K2190" i="26"/>
  <c r="K2198" i="26"/>
  <c r="K2206" i="26"/>
  <c r="K2214" i="26"/>
  <c r="K2222" i="26"/>
  <c r="K2230" i="26"/>
  <c r="K2238" i="26"/>
  <c r="K2246" i="26"/>
  <c r="K2254" i="26"/>
  <c r="K2262" i="26"/>
  <c r="K2270" i="26"/>
  <c r="K65" i="26"/>
  <c r="K153" i="26"/>
  <c r="K226" i="26"/>
  <c r="K321" i="26"/>
  <c r="K409" i="26"/>
  <c r="K482" i="26"/>
  <c r="K577" i="26"/>
  <c r="K665" i="26"/>
  <c r="K738" i="26"/>
  <c r="K833" i="26"/>
  <c r="K921" i="26"/>
  <c r="K988" i="26"/>
  <c r="K1030" i="26"/>
  <c r="K1052" i="26"/>
  <c r="K1071" i="26"/>
  <c r="K1094" i="26"/>
  <c r="K1110" i="26"/>
  <c r="K1126" i="26"/>
  <c r="K1142" i="26"/>
  <c r="K1158" i="26"/>
  <c r="K1174" i="26"/>
  <c r="K1190" i="26"/>
  <c r="K1206" i="26"/>
  <c r="K1222" i="26"/>
  <c r="K1238" i="26"/>
  <c r="K1253" i="26"/>
  <c r="K1267" i="26"/>
  <c r="K1278" i="26"/>
  <c r="K1292" i="26"/>
  <c r="K1303" i="26"/>
  <c r="K1317" i="26"/>
  <c r="K1331" i="26"/>
  <c r="K1342" i="26"/>
  <c r="K1356" i="26"/>
  <c r="K1367" i="26"/>
  <c r="K1381" i="26"/>
  <c r="K1395" i="26"/>
  <c r="K1406" i="26"/>
  <c r="K1420" i="26"/>
  <c r="K1431" i="26"/>
  <c r="K1445" i="26"/>
  <c r="K1459" i="26"/>
  <c r="K1470" i="26"/>
  <c r="K1484" i="26"/>
  <c r="K1495" i="26"/>
  <c r="K1509" i="26"/>
  <c r="K1523" i="26"/>
  <c r="K1534" i="26"/>
  <c r="K1548" i="26"/>
  <c r="K1559" i="26"/>
  <c r="K1573" i="26"/>
  <c r="K1587" i="26"/>
  <c r="K1598" i="26"/>
  <c r="K1612" i="26"/>
  <c r="K1623" i="26"/>
  <c r="K1637" i="26"/>
  <c r="K1651" i="26"/>
  <c r="K1662" i="26"/>
  <c r="K1676" i="26"/>
  <c r="K1687" i="26"/>
  <c r="K1701" i="26"/>
  <c r="K1715" i="26"/>
  <c r="K1726" i="26"/>
  <c r="K1740" i="26"/>
  <c r="K1751" i="26"/>
  <c r="K1764" i="26"/>
  <c r="K1774" i="26"/>
  <c r="K1783" i="26"/>
  <c r="K1791" i="26"/>
  <c r="K1799" i="26"/>
  <c r="K66" i="26"/>
  <c r="K161" i="26"/>
  <c r="K249" i="26"/>
  <c r="K322" i="26"/>
  <c r="K417" i="26"/>
  <c r="K505" i="26"/>
  <c r="K578" i="26"/>
  <c r="K673" i="26"/>
  <c r="K761" i="26"/>
  <c r="K834" i="26"/>
  <c r="K929" i="26"/>
  <c r="K1002" i="26"/>
  <c r="K1031" i="26"/>
  <c r="K1054" i="26"/>
  <c r="K1076" i="26"/>
  <c r="K1095" i="26"/>
  <c r="K1111" i="26"/>
  <c r="K1127" i="26"/>
  <c r="K1143" i="26"/>
  <c r="K1159" i="26"/>
  <c r="K1175" i="26"/>
  <c r="K1191" i="26"/>
  <c r="K1207" i="26"/>
  <c r="K1223" i="26"/>
  <c r="K1239" i="26"/>
  <c r="K1254" i="26"/>
  <c r="K1268" i="26"/>
  <c r="K1279" i="26"/>
  <c r="K1293" i="26"/>
  <c r="K1307" i="26"/>
  <c r="K1318" i="26"/>
  <c r="K1332" i="26"/>
  <c r="K1343" i="26"/>
  <c r="K1357" i="26"/>
  <c r="K1371" i="26"/>
  <c r="K1382" i="26"/>
  <c r="K1396" i="26"/>
  <c r="K1407" i="26"/>
  <c r="K1421" i="26"/>
  <c r="K1435" i="26"/>
  <c r="K1446" i="26"/>
  <c r="K1460" i="26"/>
  <c r="K1471" i="26"/>
  <c r="K1485" i="26"/>
  <c r="K1499" i="26"/>
  <c r="K1510" i="26"/>
  <c r="K1524" i="26"/>
  <c r="K1535" i="26"/>
  <c r="K1549" i="26"/>
  <c r="K1563" i="26"/>
  <c r="K1574" i="26"/>
  <c r="K1588" i="26"/>
  <c r="K1599" i="26"/>
  <c r="K1613" i="26"/>
  <c r="K1627" i="26"/>
  <c r="K1638" i="26"/>
  <c r="K1652" i="26"/>
  <c r="K1663" i="26"/>
  <c r="K1677" i="26"/>
  <c r="K1691" i="26"/>
  <c r="K1702" i="26"/>
  <c r="K1716" i="26"/>
  <c r="K1727" i="26"/>
  <c r="K1741" i="26"/>
  <c r="K1755" i="26"/>
  <c r="K1765" i="26"/>
  <c r="K1775" i="26"/>
  <c r="K1784" i="26"/>
  <c r="K1792" i="26"/>
  <c r="K1800" i="26"/>
  <c r="K1808" i="26"/>
  <c r="K1816" i="26"/>
  <c r="K1824" i="26"/>
  <c r="K1832" i="26"/>
  <c r="K1840" i="26"/>
  <c r="K1848" i="26"/>
  <c r="K1856" i="26"/>
  <c r="K1864" i="26"/>
  <c r="K1872" i="26"/>
  <c r="K1880" i="26"/>
  <c r="K1888" i="26"/>
  <c r="K1896" i="26"/>
  <c r="K1904" i="26"/>
  <c r="K1912" i="26"/>
  <c r="K1920" i="26"/>
  <c r="K1928" i="26"/>
  <c r="K1936" i="26"/>
  <c r="K1944" i="26"/>
  <c r="K1952" i="26"/>
  <c r="K1960" i="26"/>
  <c r="K1968" i="26"/>
  <c r="K1976" i="26"/>
  <c r="K1984" i="26"/>
  <c r="K1992" i="26"/>
  <c r="K2000" i="26"/>
  <c r="K2008" i="26"/>
  <c r="K2016" i="26"/>
  <c r="K2024" i="26"/>
  <c r="K2032" i="26"/>
  <c r="K2040" i="26"/>
  <c r="K2048" i="26"/>
  <c r="K2056" i="26"/>
  <c r="K2064" i="26"/>
  <c r="K2072" i="26"/>
  <c r="K2080" i="26"/>
  <c r="K2088" i="26"/>
  <c r="K2096" i="26"/>
  <c r="K2104" i="26"/>
  <c r="K2112" i="26"/>
  <c r="K2120" i="26"/>
  <c r="K2128" i="26"/>
  <c r="K2136" i="26"/>
  <c r="K2144" i="26"/>
  <c r="K2152" i="26"/>
  <c r="K2160" i="26"/>
  <c r="K2168" i="26"/>
  <c r="K2176" i="26"/>
  <c r="K2184" i="26"/>
  <c r="K2192" i="26"/>
  <c r="K2200" i="26"/>
  <c r="K2208" i="26"/>
  <c r="K2216" i="26"/>
  <c r="K2224" i="26"/>
  <c r="K2232" i="26"/>
  <c r="K2240" i="26"/>
  <c r="K2248" i="26"/>
  <c r="K2256" i="26"/>
  <c r="K89" i="26"/>
  <c r="K418" i="26"/>
  <c r="K769" i="26"/>
  <c r="K1036" i="26"/>
  <c r="K1115" i="26"/>
  <c r="K1179" i="26"/>
  <c r="K1243" i="26"/>
  <c r="K1294" i="26"/>
  <c r="K1347" i="26"/>
  <c r="K1397" i="26"/>
  <c r="K1447" i="26"/>
  <c r="K1500" i="26"/>
  <c r="K1550" i="26"/>
  <c r="K1603" i="26"/>
  <c r="K1653" i="26"/>
  <c r="K1703" i="26"/>
  <c r="K1756" i="26"/>
  <c r="K1793" i="26"/>
  <c r="K1817" i="26"/>
  <c r="K1839" i="26"/>
  <c r="K1858" i="26"/>
  <c r="K1875" i="26"/>
  <c r="K1889" i="26"/>
  <c r="K1900" i="26"/>
  <c r="K1914" i="26"/>
  <c r="K1927" i="26"/>
  <c r="K1939" i="26"/>
  <c r="K1953" i="26"/>
  <c r="K1964" i="26"/>
  <c r="K1978" i="26"/>
  <c r="K1991" i="26"/>
  <c r="K2003" i="26"/>
  <c r="K2017" i="26"/>
  <c r="K2028" i="26"/>
  <c r="K2042" i="26"/>
  <c r="K2055" i="26"/>
  <c r="K2067" i="26"/>
  <c r="K2081" i="26"/>
  <c r="K2092" i="26"/>
  <c r="K2106" i="26"/>
  <c r="K2119" i="26"/>
  <c r="K2131" i="26"/>
  <c r="K2145" i="26"/>
  <c r="K2156" i="26"/>
  <c r="K2170" i="26"/>
  <c r="K2183" i="26"/>
  <c r="K2195" i="26"/>
  <c r="K2209" i="26"/>
  <c r="K2220" i="26"/>
  <c r="K2234" i="26"/>
  <c r="K2247" i="26"/>
  <c r="K2259" i="26"/>
  <c r="K2271" i="26"/>
  <c r="K2280" i="26"/>
  <c r="K2289" i="26"/>
  <c r="K2298" i="26"/>
  <c r="K2307" i="26"/>
  <c r="K2315" i="26"/>
  <c r="K2323" i="26"/>
  <c r="K2331" i="26"/>
  <c r="K2339" i="26"/>
  <c r="K2347" i="26"/>
  <c r="K2355" i="26"/>
  <c r="K2363" i="26"/>
  <c r="K2371" i="26"/>
  <c r="K2379" i="26"/>
  <c r="K2387" i="26"/>
  <c r="K2395" i="26"/>
  <c r="K2403" i="26"/>
  <c r="K2411" i="26"/>
  <c r="K2419" i="26"/>
  <c r="K2427" i="26"/>
  <c r="K2435" i="26"/>
  <c r="K2443" i="26"/>
  <c r="K2451" i="26"/>
  <c r="K2459" i="26"/>
  <c r="K2467" i="26"/>
  <c r="K2475" i="26"/>
  <c r="K2483" i="26"/>
  <c r="K2491" i="26"/>
  <c r="K2499" i="26"/>
  <c r="K2507" i="26"/>
  <c r="K2515" i="26"/>
  <c r="K2523" i="26"/>
  <c r="K2531" i="26"/>
  <c r="K2539" i="26"/>
  <c r="K2547" i="26"/>
  <c r="K2555" i="26"/>
  <c r="K2563" i="26"/>
  <c r="K2571" i="26"/>
  <c r="K2579" i="26"/>
  <c r="K2587" i="26"/>
  <c r="K2595" i="26"/>
  <c r="K2603" i="26"/>
  <c r="K2611" i="26"/>
  <c r="K2619" i="26"/>
  <c r="K2627" i="26"/>
  <c r="K2635" i="26"/>
  <c r="K2643" i="26"/>
  <c r="K2651" i="26"/>
  <c r="K2659" i="26"/>
  <c r="K2667" i="26"/>
  <c r="K2675" i="26"/>
  <c r="K2683" i="26"/>
  <c r="K2691" i="26"/>
  <c r="K2699" i="26"/>
  <c r="K1579" i="26"/>
  <c r="K2456" i="26"/>
  <c r="K2520" i="26"/>
  <c r="K2568" i="26"/>
  <c r="K2600" i="26"/>
  <c r="K2632" i="26"/>
  <c r="K2680" i="26"/>
  <c r="K674" i="26"/>
  <c r="K1436" i="26"/>
  <c r="K1639" i="26"/>
  <c r="K1833" i="26"/>
  <c r="K1884" i="26"/>
  <c r="K1937" i="26"/>
  <c r="K2001" i="26"/>
  <c r="K2051" i="26"/>
  <c r="K2115" i="26"/>
  <c r="K2193" i="26"/>
  <c r="K2257" i="26"/>
  <c r="K2305" i="26"/>
  <c r="K2345" i="26"/>
  <c r="K2393" i="26"/>
  <c r="K2425" i="26"/>
  <c r="K2465" i="26"/>
  <c r="K2505" i="26"/>
  <c r="K97" i="26"/>
  <c r="K441" i="26"/>
  <c r="K770" i="26"/>
  <c r="K1038" i="26"/>
  <c r="K1116" i="26"/>
  <c r="K1180" i="26"/>
  <c r="K1244" i="26"/>
  <c r="K1295" i="26"/>
  <c r="K1348" i="26"/>
  <c r="K1398" i="26"/>
  <c r="K1451" i="26"/>
  <c r="K1501" i="26"/>
  <c r="K1551" i="26"/>
  <c r="K1604" i="26"/>
  <c r="K1654" i="26"/>
  <c r="K1707" i="26"/>
  <c r="K1757" i="26"/>
  <c r="K1794" i="26"/>
  <c r="K1818" i="26"/>
  <c r="K1841" i="26"/>
  <c r="K1863" i="26"/>
  <c r="K1876" i="26"/>
  <c r="K1890" i="26"/>
  <c r="K1903" i="26"/>
  <c r="K1915" i="26"/>
  <c r="K1929" i="26"/>
  <c r="K1940" i="26"/>
  <c r="K1954" i="26"/>
  <c r="K1967" i="26"/>
  <c r="K1979" i="26"/>
  <c r="K1993" i="26"/>
  <c r="K2004" i="26"/>
  <c r="K2018" i="26"/>
  <c r="K2031" i="26"/>
  <c r="K2043" i="26"/>
  <c r="K2057" i="26"/>
  <c r="K2068" i="26"/>
  <c r="K2082" i="26"/>
  <c r="K2095" i="26"/>
  <c r="K2107" i="26"/>
  <c r="K2121" i="26"/>
  <c r="K2132" i="26"/>
  <c r="K2146" i="26"/>
  <c r="K2159" i="26"/>
  <c r="K2171" i="26"/>
  <c r="K2185" i="26"/>
  <c r="K2196" i="26"/>
  <c r="K2210" i="26"/>
  <c r="K2223" i="26"/>
  <c r="K2235" i="26"/>
  <c r="K2249" i="26"/>
  <c r="K2260" i="26"/>
  <c r="K2272" i="26"/>
  <c r="K2281" i="26"/>
  <c r="K2290" i="26"/>
  <c r="K2299" i="26"/>
  <c r="K2308" i="26"/>
  <c r="K2316" i="26"/>
  <c r="K2324" i="26"/>
  <c r="K2332" i="26"/>
  <c r="K2340" i="26"/>
  <c r="K2348" i="26"/>
  <c r="K2356" i="26"/>
  <c r="K2364" i="26"/>
  <c r="K2372" i="26"/>
  <c r="K2380" i="26"/>
  <c r="K2388" i="26"/>
  <c r="K2396" i="26"/>
  <c r="K2404" i="26"/>
  <c r="K2412" i="26"/>
  <c r="K2420" i="26"/>
  <c r="K2428" i="26"/>
  <c r="K2436" i="26"/>
  <c r="K2444" i="26"/>
  <c r="K2452" i="26"/>
  <c r="K2460" i="26"/>
  <c r="K2468" i="26"/>
  <c r="K2476" i="26"/>
  <c r="K2484" i="26"/>
  <c r="K2492" i="26"/>
  <c r="K2500" i="26"/>
  <c r="K2508" i="26"/>
  <c r="K2516" i="26"/>
  <c r="K2524" i="26"/>
  <c r="K2532" i="26"/>
  <c r="K2540" i="26"/>
  <c r="K2548" i="26"/>
  <c r="K2556" i="26"/>
  <c r="K2564" i="26"/>
  <c r="K2572" i="26"/>
  <c r="K2580" i="26"/>
  <c r="K2588" i="26"/>
  <c r="K2596" i="26"/>
  <c r="K2604" i="26"/>
  <c r="K2612" i="26"/>
  <c r="K2620" i="26"/>
  <c r="K2628" i="26"/>
  <c r="K2636" i="26"/>
  <c r="K2644" i="26"/>
  <c r="K2652" i="26"/>
  <c r="K2660" i="26"/>
  <c r="K2668" i="26"/>
  <c r="K2676" i="26"/>
  <c r="K2684" i="26"/>
  <c r="K2692" i="26"/>
  <c r="K2700" i="26"/>
  <c r="K1526" i="26"/>
  <c r="K2448" i="26"/>
  <c r="K2512" i="26"/>
  <c r="K2560" i="26"/>
  <c r="K2616" i="26"/>
  <c r="K2656" i="26"/>
  <c r="K2688" i="26"/>
  <c r="K1009" i="26"/>
  <c r="K1383" i="26"/>
  <c r="K1589" i="26"/>
  <c r="K1785" i="26"/>
  <c r="K1873" i="26"/>
  <c r="K1923" i="26"/>
  <c r="K1975" i="26"/>
  <c r="K2012" i="26"/>
  <c r="K2065" i="26"/>
  <c r="K2129" i="26"/>
  <c r="K2179" i="26"/>
  <c r="K2243" i="26"/>
  <c r="K2296" i="26"/>
  <c r="K2337" i="26"/>
  <c r="K2385" i="26"/>
  <c r="K2433" i="26"/>
  <c r="K2473" i="26"/>
  <c r="K2513" i="26"/>
  <c r="K162" i="26"/>
  <c r="K513" i="26"/>
  <c r="K857" i="26"/>
  <c r="K1055" i="26"/>
  <c r="K1131" i="26"/>
  <c r="K1195" i="26"/>
  <c r="K1255" i="26"/>
  <c r="K1308" i="26"/>
  <c r="K1358" i="26"/>
  <c r="K1411" i="26"/>
  <c r="K1461" i="26"/>
  <c r="K1511" i="26"/>
  <c r="K1564" i="26"/>
  <c r="K1614" i="26"/>
  <c r="K1667" i="26"/>
  <c r="K1717" i="26"/>
  <c r="K1766" i="26"/>
  <c r="K1801" i="26"/>
  <c r="K1823" i="26"/>
  <c r="K1842" i="26"/>
  <c r="K1865" i="26"/>
  <c r="K1879" i="26"/>
  <c r="K1891" i="26"/>
  <c r="K1905" i="26"/>
  <c r="K1916" i="26"/>
  <c r="K1930" i="26"/>
  <c r="K1943" i="26"/>
  <c r="K1955" i="26"/>
  <c r="K1969" i="26"/>
  <c r="K1980" i="26"/>
  <c r="K1994" i="26"/>
  <c r="K2007" i="26"/>
  <c r="K2019" i="26"/>
  <c r="K2033" i="26"/>
  <c r="K2044" i="26"/>
  <c r="K2058" i="26"/>
  <c r="K2071" i="26"/>
  <c r="K2083" i="26"/>
  <c r="K2097" i="26"/>
  <c r="K2108" i="26"/>
  <c r="K2122" i="26"/>
  <c r="K2135" i="26"/>
  <c r="K2147" i="26"/>
  <c r="K2161" i="26"/>
  <c r="K2172" i="26"/>
  <c r="K2186" i="26"/>
  <c r="K2199" i="26"/>
  <c r="K2211" i="26"/>
  <c r="K2225" i="26"/>
  <c r="K2236" i="26"/>
  <c r="K2250" i="26"/>
  <c r="K2263" i="26"/>
  <c r="K2273" i="26"/>
  <c r="K2282" i="26"/>
  <c r="K2291" i="26"/>
  <c r="K2300" i="26"/>
  <c r="K2309" i="26"/>
  <c r="K2317" i="26"/>
  <c r="K2325" i="26"/>
  <c r="K2333" i="26"/>
  <c r="K2341" i="26"/>
  <c r="K2349" i="26"/>
  <c r="K2357" i="26"/>
  <c r="K2365" i="26"/>
  <c r="K2373" i="26"/>
  <c r="K2381" i="26"/>
  <c r="K2389" i="26"/>
  <c r="K2397" i="26"/>
  <c r="K2405" i="26"/>
  <c r="K2413" i="26"/>
  <c r="K2421" i="26"/>
  <c r="K2429" i="26"/>
  <c r="K2437" i="26"/>
  <c r="K2445" i="26"/>
  <c r="K2453" i="26"/>
  <c r="K2461" i="26"/>
  <c r="K2469" i="26"/>
  <c r="K2477" i="26"/>
  <c r="K2485" i="26"/>
  <c r="K2493" i="26"/>
  <c r="K2501" i="26"/>
  <c r="K2509" i="26"/>
  <c r="K2517" i="26"/>
  <c r="K2525" i="26"/>
  <c r="K2533" i="26"/>
  <c r="K2541" i="26"/>
  <c r="K2549" i="26"/>
  <c r="K2557" i="26"/>
  <c r="K2565" i="26"/>
  <c r="K2573" i="26"/>
  <c r="K2581" i="26"/>
  <c r="K2589" i="26"/>
  <c r="K2597" i="26"/>
  <c r="K2605" i="26"/>
  <c r="K2613" i="26"/>
  <c r="K2621" i="26"/>
  <c r="K2629" i="26"/>
  <c r="K2637" i="26"/>
  <c r="K2645" i="26"/>
  <c r="K2653" i="26"/>
  <c r="K2661" i="26"/>
  <c r="K2669" i="26"/>
  <c r="K2677" i="26"/>
  <c r="K2685" i="26"/>
  <c r="K2693" i="26"/>
  <c r="K2701" i="26"/>
  <c r="K1629" i="26"/>
  <c r="K2440" i="26"/>
  <c r="K2496" i="26"/>
  <c r="K2536" i="26"/>
  <c r="K2584" i="26"/>
  <c r="K2624" i="26"/>
  <c r="K2664" i="26"/>
  <c r="K1163" i="26"/>
  <c r="K1283" i="26"/>
  <c r="K1486" i="26"/>
  <c r="K1692" i="26"/>
  <c r="K1810" i="26"/>
  <c r="K1898" i="26"/>
  <c r="K1948" i="26"/>
  <c r="K2039" i="26"/>
  <c r="K2103" i="26"/>
  <c r="K2167" i="26"/>
  <c r="K2204" i="26"/>
  <c r="K2287" i="26"/>
  <c r="K2329" i="26"/>
  <c r="K2369" i="26"/>
  <c r="K2409" i="26"/>
  <c r="K2449" i="26"/>
  <c r="K2489" i="26"/>
  <c r="K185" i="26"/>
  <c r="K514" i="26"/>
  <c r="K865" i="26"/>
  <c r="K1060" i="26"/>
  <c r="K1132" i="26"/>
  <c r="K1196" i="26"/>
  <c r="K1259" i="26"/>
  <c r="K1309" i="26"/>
  <c r="K1359" i="26"/>
  <c r="K1412" i="26"/>
  <c r="K1462" i="26"/>
  <c r="K1515" i="26"/>
  <c r="K1565" i="26"/>
  <c r="K1615" i="26"/>
  <c r="K1668" i="26"/>
  <c r="K1718" i="26"/>
  <c r="K1767" i="26"/>
  <c r="K1802" i="26"/>
  <c r="K1825" i="26"/>
  <c r="K1847" i="26"/>
  <c r="K1866" i="26"/>
  <c r="K1881" i="26"/>
  <c r="K1892" i="26"/>
  <c r="K1906" i="26"/>
  <c r="K1919" i="26"/>
  <c r="K1931" i="26"/>
  <c r="K1945" i="26"/>
  <c r="K1956" i="26"/>
  <c r="K1970" i="26"/>
  <c r="K1983" i="26"/>
  <c r="K1995" i="26"/>
  <c r="K2009" i="26"/>
  <c r="K2020" i="26"/>
  <c r="K2034" i="26"/>
  <c r="K2047" i="26"/>
  <c r="K2059" i="26"/>
  <c r="K2073" i="26"/>
  <c r="K2084" i="26"/>
  <c r="K2098" i="26"/>
  <c r="K2111" i="26"/>
  <c r="K2123" i="26"/>
  <c r="K2137" i="26"/>
  <c r="K2148" i="26"/>
  <c r="K2162" i="26"/>
  <c r="K2175" i="26"/>
  <c r="K2187" i="26"/>
  <c r="K2201" i="26"/>
  <c r="K2212" i="26"/>
  <c r="K2226" i="26"/>
  <c r="K2239" i="26"/>
  <c r="K2251" i="26"/>
  <c r="K2264" i="26"/>
  <c r="K2274" i="26"/>
  <c r="K2283" i="26"/>
  <c r="K2292" i="26"/>
  <c r="K2302" i="26"/>
  <c r="K2310" i="26"/>
  <c r="K2318" i="26"/>
  <c r="K2326" i="26"/>
  <c r="K2334" i="26"/>
  <c r="K2342" i="26"/>
  <c r="K2350" i="26"/>
  <c r="K2358" i="26"/>
  <c r="K2366" i="26"/>
  <c r="K2374" i="26"/>
  <c r="K2382" i="26"/>
  <c r="K2390" i="26"/>
  <c r="K2398" i="26"/>
  <c r="K2406" i="26"/>
  <c r="K2414" i="26"/>
  <c r="K2422" i="26"/>
  <c r="K2430" i="26"/>
  <c r="K2438" i="26"/>
  <c r="K2446" i="26"/>
  <c r="K2454" i="26"/>
  <c r="K2462" i="26"/>
  <c r="K2470" i="26"/>
  <c r="K2478" i="26"/>
  <c r="K2486" i="26"/>
  <c r="K2494" i="26"/>
  <c r="K2502" i="26"/>
  <c r="K2510" i="26"/>
  <c r="K2518" i="26"/>
  <c r="K2526" i="26"/>
  <c r="K2534" i="26"/>
  <c r="K2542" i="26"/>
  <c r="K2550" i="26"/>
  <c r="K2558" i="26"/>
  <c r="K2566" i="26"/>
  <c r="K2574" i="26"/>
  <c r="K2582" i="26"/>
  <c r="K2590" i="26"/>
  <c r="K2598" i="26"/>
  <c r="K2606" i="26"/>
  <c r="K2614" i="26"/>
  <c r="K2622" i="26"/>
  <c r="K2630" i="26"/>
  <c r="K2638" i="26"/>
  <c r="K2646" i="26"/>
  <c r="K2654" i="26"/>
  <c r="K2662" i="26"/>
  <c r="K2670" i="26"/>
  <c r="K2678" i="26"/>
  <c r="K2686" i="26"/>
  <c r="K2694" i="26"/>
  <c r="K2702" i="26"/>
  <c r="K1679" i="26"/>
  <c r="K2432" i="26"/>
  <c r="K2488" i="26"/>
  <c r="K2528" i="26"/>
  <c r="K2576" i="26"/>
  <c r="K257" i="26"/>
  <c r="K601" i="26"/>
  <c r="K930" i="26"/>
  <c r="K1078" i="26"/>
  <c r="K1147" i="26"/>
  <c r="K1211" i="26"/>
  <c r="K1269" i="26"/>
  <c r="K1319" i="26"/>
  <c r="K1372" i="26"/>
  <c r="K1422" i="26"/>
  <c r="K1475" i="26"/>
  <c r="K1525" i="26"/>
  <c r="K1575" i="26"/>
  <c r="K1628" i="26"/>
  <c r="K1678" i="26"/>
  <c r="K1731" i="26"/>
  <c r="K1776" i="26"/>
  <c r="K1807" i="26"/>
  <c r="K1826" i="26"/>
  <c r="K1849" i="26"/>
  <c r="K1868" i="26"/>
  <c r="K1882" i="26"/>
  <c r="K1895" i="26"/>
  <c r="K1907" i="26"/>
  <c r="K1921" i="26"/>
  <c r="K1932" i="26"/>
  <c r="K1946" i="26"/>
  <c r="K1959" i="26"/>
  <c r="K1971" i="26"/>
  <c r="K1985" i="26"/>
  <c r="K1996" i="26"/>
  <c r="K2010" i="26"/>
  <c r="K2023" i="26"/>
  <c r="K2035" i="26"/>
  <c r="K2049" i="26"/>
  <c r="K2060" i="26"/>
  <c r="K2074" i="26"/>
  <c r="K2087" i="26"/>
  <c r="K2099" i="26"/>
  <c r="K2113" i="26"/>
  <c r="K2124" i="26"/>
  <c r="K2138" i="26"/>
  <c r="K2151" i="26"/>
  <c r="K2163" i="26"/>
  <c r="K2177" i="26"/>
  <c r="K2188" i="26"/>
  <c r="K2202" i="26"/>
  <c r="K2215" i="26"/>
  <c r="K2227" i="26"/>
  <c r="K2241" i="26"/>
  <c r="K2252" i="26"/>
  <c r="K2265" i="26"/>
  <c r="K2275" i="26"/>
  <c r="K2284" i="26"/>
  <c r="K2294" i="26"/>
  <c r="K2303" i="26"/>
  <c r="K2311" i="26"/>
  <c r="K2319" i="26"/>
  <c r="K2327" i="26"/>
  <c r="K2335" i="26"/>
  <c r="K2343" i="26"/>
  <c r="K2351" i="26"/>
  <c r="K2359" i="26"/>
  <c r="K2367" i="26"/>
  <c r="K2375" i="26"/>
  <c r="K2383" i="26"/>
  <c r="K2391" i="26"/>
  <c r="K2399" i="26"/>
  <c r="K2407" i="26"/>
  <c r="K2415" i="26"/>
  <c r="K2423" i="26"/>
  <c r="K2431" i="26"/>
  <c r="K2439" i="26"/>
  <c r="K2447" i="26"/>
  <c r="K2455" i="26"/>
  <c r="K2463" i="26"/>
  <c r="K2471" i="26"/>
  <c r="K2479" i="26"/>
  <c r="K2487" i="26"/>
  <c r="K2495" i="26"/>
  <c r="K2503" i="26"/>
  <c r="K2511" i="26"/>
  <c r="K2519" i="26"/>
  <c r="K2527" i="26"/>
  <c r="K2535" i="26"/>
  <c r="K2543" i="26"/>
  <c r="K2551" i="26"/>
  <c r="K2559" i="26"/>
  <c r="K2567" i="26"/>
  <c r="K2575" i="26"/>
  <c r="K2583" i="26"/>
  <c r="K2591" i="26"/>
  <c r="K2599" i="26"/>
  <c r="K2607" i="26"/>
  <c r="K2615" i="26"/>
  <c r="K2623" i="26"/>
  <c r="K2631" i="26"/>
  <c r="K2639" i="26"/>
  <c r="K2647" i="26"/>
  <c r="K2655" i="26"/>
  <c r="K2663" i="26"/>
  <c r="K2671" i="26"/>
  <c r="K2679" i="26"/>
  <c r="K2687" i="26"/>
  <c r="K2695" i="26"/>
  <c r="K345" i="26"/>
  <c r="K2353" i="26"/>
  <c r="K258" i="26"/>
  <c r="K609" i="26"/>
  <c r="K953" i="26"/>
  <c r="K1079" i="26"/>
  <c r="K1148" i="26"/>
  <c r="K1212" i="26"/>
  <c r="K1270" i="26"/>
  <c r="K1323" i="26"/>
  <c r="K1373" i="26"/>
  <c r="K1423" i="26"/>
  <c r="K1732" i="26"/>
  <c r="K1777" i="26"/>
  <c r="K1809" i="26"/>
  <c r="K1831" i="26"/>
  <c r="K1850" i="26"/>
  <c r="K1871" i="26"/>
  <c r="K1883" i="26"/>
  <c r="K1897" i="26"/>
  <c r="K1908" i="26"/>
  <c r="K1922" i="26"/>
  <c r="K1935" i="26"/>
  <c r="K1947" i="26"/>
  <c r="K1961" i="26"/>
  <c r="K1972" i="26"/>
  <c r="K1986" i="26"/>
  <c r="K1999" i="26"/>
  <c r="K2011" i="26"/>
  <c r="K2025" i="26"/>
  <c r="K2036" i="26"/>
  <c r="K2050" i="26"/>
  <c r="K2063" i="26"/>
  <c r="K2075" i="26"/>
  <c r="K2089" i="26"/>
  <c r="K2100" i="26"/>
  <c r="K2114" i="26"/>
  <c r="K2127" i="26"/>
  <c r="K2139" i="26"/>
  <c r="K2153" i="26"/>
  <c r="K2164" i="26"/>
  <c r="K2178" i="26"/>
  <c r="K2191" i="26"/>
  <c r="K2203" i="26"/>
  <c r="K2217" i="26"/>
  <c r="K2228" i="26"/>
  <c r="K2242" i="26"/>
  <c r="K2255" i="26"/>
  <c r="K2266" i="26"/>
  <c r="K2276" i="26"/>
  <c r="K2286" i="26"/>
  <c r="K2295" i="26"/>
  <c r="K2304" i="26"/>
  <c r="K2312" i="26"/>
  <c r="K2320" i="26"/>
  <c r="K2328" i="26"/>
  <c r="K2336" i="26"/>
  <c r="K2344" i="26"/>
  <c r="K2352" i="26"/>
  <c r="K2360" i="26"/>
  <c r="K2368" i="26"/>
  <c r="K2376" i="26"/>
  <c r="K2384" i="26"/>
  <c r="K2392" i="26"/>
  <c r="K2400" i="26"/>
  <c r="K2408" i="26"/>
  <c r="K2416" i="26"/>
  <c r="K2424" i="26"/>
  <c r="K2464" i="26"/>
  <c r="K2480" i="26"/>
  <c r="K2504" i="26"/>
  <c r="K2544" i="26"/>
  <c r="K2592" i="26"/>
  <c r="K2640" i="26"/>
  <c r="K2696" i="26"/>
  <c r="K1227" i="26"/>
  <c r="K1987" i="26"/>
  <c r="K2076" i="26"/>
  <c r="K2140" i="26"/>
  <c r="K2218" i="26"/>
  <c r="K2267" i="26"/>
  <c r="K2313" i="26"/>
  <c r="K2361" i="26"/>
  <c r="K2401" i="26"/>
  <c r="K2441" i="26"/>
  <c r="K2481" i="26"/>
  <c r="K353" i="26"/>
  <c r="K697" i="26"/>
  <c r="K1010" i="26"/>
  <c r="K1100" i="26"/>
  <c r="K1164" i="26"/>
  <c r="K1228" i="26"/>
  <c r="K1284" i="26"/>
  <c r="K1334" i="26"/>
  <c r="K1387" i="26"/>
  <c r="K1437" i="26"/>
  <c r="K1487" i="26"/>
  <c r="K1540" i="26"/>
  <c r="K1590" i="26"/>
  <c r="K1643" i="26"/>
  <c r="K1693" i="26"/>
  <c r="K1743" i="26"/>
  <c r="K1786" i="26"/>
  <c r="K1815" i="26"/>
  <c r="K1834" i="26"/>
  <c r="K1857" i="26"/>
  <c r="K1874" i="26"/>
  <c r="K1887" i="26"/>
  <c r="K1899" i="26"/>
  <c r="K1913" i="26"/>
  <c r="K1924" i="26"/>
  <c r="K1938" i="26"/>
  <c r="K1951" i="26"/>
  <c r="K1963" i="26"/>
  <c r="K1977" i="26"/>
  <c r="K1988" i="26"/>
  <c r="K2002" i="26"/>
  <c r="K2015" i="26"/>
  <c r="K2027" i="26"/>
  <c r="K2041" i="26"/>
  <c r="K2052" i="26"/>
  <c r="K2066" i="26"/>
  <c r="K2079" i="26"/>
  <c r="K2091" i="26"/>
  <c r="K2105" i="26"/>
  <c r="K2116" i="26"/>
  <c r="K2130" i="26"/>
  <c r="K2143" i="26"/>
  <c r="K2155" i="26"/>
  <c r="K2169" i="26"/>
  <c r="K2180" i="26"/>
  <c r="K2194" i="26"/>
  <c r="K2207" i="26"/>
  <c r="K2219" i="26"/>
  <c r="K2233" i="26"/>
  <c r="K2244" i="26"/>
  <c r="K2258" i="26"/>
  <c r="K2268" i="26"/>
  <c r="K2279" i="26"/>
  <c r="K2288" i="26"/>
  <c r="K2297" i="26"/>
  <c r="K2306" i="26"/>
  <c r="K2314" i="26"/>
  <c r="K2322" i="26"/>
  <c r="K2330" i="26"/>
  <c r="K2338" i="26"/>
  <c r="K2346" i="26"/>
  <c r="K2354" i="26"/>
  <c r="K2362" i="26"/>
  <c r="K2370" i="26"/>
  <c r="K2378" i="26"/>
  <c r="K2386" i="26"/>
  <c r="K2394" i="26"/>
  <c r="K2402" i="26"/>
  <c r="K2410" i="26"/>
  <c r="K2418" i="26"/>
  <c r="K2426" i="26"/>
  <c r="K2434" i="26"/>
  <c r="K2442" i="26"/>
  <c r="K2450" i="26"/>
  <c r="K2458" i="26"/>
  <c r="K2466" i="26"/>
  <c r="K2474" i="26"/>
  <c r="K2482" i="26"/>
  <c r="K2490" i="26"/>
  <c r="K2498" i="26"/>
  <c r="K2506" i="26"/>
  <c r="K2514" i="26"/>
  <c r="K2522" i="26"/>
  <c r="K2530" i="26"/>
  <c r="K2538" i="26"/>
  <c r="K2546" i="26"/>
  <c r="K2554" i="26"/>
  <c r="K2562" i="26"/>
  <c r="K2570" i="26"/>
  <c r="K2578" i="26"/>
  <c r="K2586" i="26"/>
  <c r="K2594" i="26"/>
  <c r="K2602" i="26"/>
  <c r="K2610" i="26"/>
  <c r="K2618" i="26"/>
  <c r="K2626" i="26"/>
  <c r="K2634" i="26"/>
  <c r="K2642" i="26"/>
  <c r="K2650" i="26"/>
  <c r="K2658" i="26"/>
  <c r="K2666" i="26"/>
  <c r="K2674" i="26"/>
  <c r="K2682" i="26"/>
  <c r="K2690" i="26"/>
  <c r="K2698" i="26"/>
  <c r="K1476" i="26"/>
  <c r="K2472" i="26"/>
  <c r="K2552" i="26"/>
  <c r="K2608" i="26"/>
  <c r="K2648" i="26"/>
  <c r="K2672" i="26"/>
  <c r="K1099" i="26"/>
  <c r="K1333" i="26"/>
  <c r="K1539" i="26"/>
  <c r="K1742" i="26"/>
  <c r="K1855" i="26"/>
  <c r="K1911" i="26"/>
  <c r="K1962" i="26"/>
  <c r="K2026" i="26"/>
  <c r="K2090" i="26"/>
  <c r="K2154" i="26"/>
  <c r="K2231" i="26"/>
  <c r="K2278" i="26"/>
  <c r="K2321" i="26"/>
  <c r="K2377" i="26"/>
  <c r="K2417" i="26"/>
  <c r="K2457" i="26"/>
  <c r="K2497" i="26"/>
  <c r="K2577" i="26"/>
  <c r="K2641" i="26"/>
  <c r="K2521" i="26"/>
  <c r="K2585" i="26"/>
  <c r="K2649" i="26"/>
  <c r="K2529" i="26"/>
  <c r="K2593" i="26"/>
  <c r="K2657" i="26"/>
  <c r="K2609" i="26"/>
  <c r="K2673" i="26"/>
  <c r="K2537" i="26"/>
  <c r="K2601" i="26"/>
  <c r="K2665" i="26"/>
  <c r="K2545" i="26"/>
  <c r="K2553" i="26"/>
  <c r="K2617" i="26"/>
  <c r="K2681" i="26"/>
  <c r="K2569" i="26"/>
  <c r="K2697" i="26"/>
  <c r="K2561" i="26"/>
  <c r="K2625" i="26"/>
  <c r="K2689" i="26"/>
  <c r="K2633" i="26"/>
  <c r="J11" i="26"/>
  <c r="J19" i="26"/>
  <c r="J27" i="26"/>
  <c r="J35" i="26"/>
  <c r="J43" i="26"/>
  <c r="J51" i="26"/>
  <c r="J59" i="26"/>
  <c r="J67" i="26"/>
  <c r="J75" i="26"/>
  <c r="J83" i="26"/>
  <c r="J91" i="26"/>
  <c r="J99" i="26"/>
  <c r="J107" i="26"/>
  <c r="J115" i="26"/>
  <c r="J123" i="26"/>
  <c r="J131" i="26"/>
  <c r="J139" i="26"/>
  <c r="J147" i="26"/>
  <c r="J155" i="26"/>
  <c r="J163" i="26"/>
  <c r="J171" i="26"/>
  <c r="J179" i="26"/>
  <c r="J187" i="26"/>
  <c r="J195" i="26"/>
  <c r="J203" i="26"/>
  <c r="J211" i="26"/>
  <c r="J219" i="26"/>
  <c r="J227" i="26"/>
  <c r="J235" i="26"/>
  <c r="J243" i="26"/>
  <c r="J251" i="26"/>
  <c r="J259" i="26"/>
  <c r="J267" i="26"/>
  <c r="J275" i="26"/>
  <c r="J283" i="26"/>
  <c r="J291" i="26"/>
  <c r="J299" i="26"/>
  <c r="J307" i="26"/>
  <c r="J315" i="26"/>
  <c r="J323" i="26"/>
  <c r="J331" i="26"/>
  <c r="J339" i="26"/>
  <c r="J347" i="26"/>
  <c r="J355" i="26"/>
  <c r="J363" i="26"/>
  <c r="J371" i="26"/>
  <c r="J379" i="26"/>
  <c r="J387" i="26"/>
  <c r="J395" i="26"/>
  <c r="J403" i="26"/>
  <c r="J411" i="26"/>
  <c r="J419" i="26"/>
  <c r="J427" i="26"/>
  <c r="J435" i="26"/>
  <c r="J443" i="26"/>
  <c r="J451" i="26"/>
  <c r="J459" i="26"/>
  <c r="J467" i="26"/>
  <c r="J475" i="26"/>
  <c r="J483" i="26"/>
  <c r="J491" i="26"/>
  <c r="J499" i="26"/>
  <c r="J507" i="26"/>
  <c r="J515" i="26"/>
  <c r="J523" i="26"/>
  <c r="J531" i="26"/>
  <c r="J539" i="26"/>
  <c r="J547" i="26"/>
  <c r="J555" i="26"/>
  <c r="J563" i="26"/>
  <c r="J571" i="26"/>
  <c r="J579" i="26"/>
  <c r="J587" i="26"/>
  <c r="J595" i="26"/>
  <c r="J603" i="26"/>
  <c r="J611" i="26"/>
  <c r="J619" i="26"/>
  <c r="J627" i="26"/>
  <c r="J635" i="26"/>
  <c r="J643" i="26"/>
  <c r="J651" i="26"/>
  <c r="J659" i="26"/>
  <c r="J667" i="26"/>
  <c r="J675" i="26"/>
  <c r="J683" i="26"/>
  <c r="J691" i="26"/>
  <c r="J699" i="26"/>
  <c r="J707" i="26"/>
  <c r="J715" i="26"/>
  <c r="J723" i="26"/>
  <c r="J731" i="26"/>
  <c r="J739" i="26"/>
  <c r="J747" i="26"/>
  <c r="J755" i="26"/>
  <c r="J763" i="26"/>
  <c r="J771" i="26"/>
  <c r="J779" i="26"/>
  <c r="J787" i="26"/>
  <c r="J795" i="26"/>
  <c r="J803" i="26"/>
  <c r="J811" i="26"/>
  <c r="J819" i="26"/>
  <c r="J827" i="26"/>
  <c r="J835" i="26"/>
  <c r="J843" i="26"/>
  <c r="J851" i="26"/>
  <c r="J859" i="26"/>
  <c r="J867" i="26"/>
  <c r="J875" i="26"/>
  <c r="J883" i="26"/>
  <c r="J891" i="26"/>
  <c r="J899" i="26"/>
  <c r="J907" i="26"/>
  <c r="J915" i="26"/>
  <c r="J923" i="26"/>
  <c r="J931" i="26"/>
  <c r="J939" i="26"/>
  <c r="J947" i="26"/>
  <c r="J955" i="26"/>
  <c r="J963" i="26"/>
  <c r="J971" i="26"/>
  <c r="J979" i="26"/>
  <c r="J987" i="26"/>
  <c r="J995" i="26"/>
  <c r="J1003" i="26"/>
  <c r="J4" i="26"/>
  <c r="J12" i="26"/>
  <c r="J20" i="26"/>
  <c r="J28" i="26"/>
  <c r="J36" i="26"/>
  <c r="J44" i="26"/>
  <c r="J52" i="26"/>
  <c r="J60" i="26"/>
  <c r="J68" i="26"/>
  <c r="J76" i="26"/>
  <c r="J84" i="26"/>
  <c r="J92" i="26"/>
  <c r="J100" i="26"/>
  <c r="J108" i="26"/>
  <c r="J116" i="26"/>
  <c r="J124" i="26"/>
  <c r="J132" i="26"/>
  <c r="J140" i="26"/>
  <c r="J148" i="26"/>
  <c r="J156" i="26"/>
  <c r="J164" i="26"/>
  <c r="J172" i="26"/>
  <c r="J180" i="26"/>
  <c r="J188" i="26"/>
  <c r="J196" i="26"/>
  <c r="J204" i="26"/>
  <c r="J212" i="26"/>
  <c r="J220" i="26"/>
  <c r="J228" i="26"/>
  <c r="J236" i="26"/>
  <c r="J244" i="26"/>
  <c r="J252" i="26"/>
  <c r="J260" i="26"/>
  <c r="J268" i="26"/>
  <c r="J276" i="26"/>
  <c r="J284" i="26"/>
  <c r="J292" i="26"/>
  <c r="J300" i="26"/>
  <c r="J308" i="26"/>
  <c r="J316" i="26"/>
  <c r="J324" i="26"/>
  <c r="J332" i="26"/>
  <c r="J340" i="26"/>
  <c r="J348" i="26"/>
  <c r="J356" i="26"/>
  <c r="J364" i="26"/>
  <c r="J372" i="26"/>
  <c r="J380" i="26"/>
  <c r="J388" i="26"/>
  <c r="J396" i="26"/>
  <c r="J404" i="26"/>
  <c r="J412" i="26"/>
  <c r="J420" i="26"/>
  <c r="J428" i="26"/>
  <c r="J436" i="26"/>
  <c r="J444" i="26"/>
  <c r="J452" i="26"/>
  <c r="J460" i="26"/>
  <c r="J468" i="26"/>
  <c r="J476" i="26"/>
  <c r="J484" i="26"/>
  <c r="J492" i="26"/>
  <c r="J500" i="26"/>
  <c r="J508" i="26"/>
  <c r="J516" i="26"/>
  <c r="J524" i="26"/>
  <c r="J532" i="26"/>
  <c r="J540" i="26"/>
  <c r="J548" i="26"/>
  <c r="J556" i="26"/>
  <c r="J564" i="26"/>
  <c r="J572" i="26"/>
  <c r="J580" i="26"/>
  <c r="J588" i="26"/>
  <c r="J596" i="26"/>
  <c r="J604" i="26"/>
  <c r="J612" i="26"/>
  <c r="J620" i="26"/>
  <c r="J628" i="26"/>
  <c r="J636" i="26"/>
  <c r="J644" i="26"/>
  <c r="J652" i="26"/>
  <c r="J660" i="26"/>
  <c r="J668" i="26"/>
  <c r="J676" i="26"/>
  <c r="J684" i="26"/>
  <c r="J692" i="26"/>
  <c r="J700" i="26"/>
  <c r="J708" i="26"/>
  <c r="J716" i="26"/>
  <c r="J724" i="26"/>
  <c r="J732" i="26"/>
  <c r="J740" i="26"/>
  <c r="J748" i="26"/>
  <c r="J756" i="26"/>
  <c r="J764" i="26"/>
  <c r="J772" i="26"/>
  <c r="J780" i="26"/>
  <c r="J788" i="26"/>
  <c r="J796" i="26"/>
  <c r="J804" i="26"/>
  <c r="J812" i="26"/>
  <c r="J820" i="26"/>
  <c r="J828" i="26"/>
  <c r="J836" i="26"/>
  <c r="J844" i="26"/>
  <c r="J852" i="26"/>
  <c r="J860" i="26"/>
  <c r="J868" i="26"/>
  <c r="J876" i="26"/>
  <c r="J5" i="26"/>
  <c r="J13" i="26"/>
  <c r="J21" i="26"/>
  <c r="J29" i="26"/>
  <c r="J37" i="26"/>
  <c r="J45" i="26"/>
  <c r="J53" i="26"/>
  <c r="J61" i="26"/>
  <c r="J69" i="26"/>
  <c r="J77" i="26"/>
  <c r="J85" i="26"/>
  <c r="J93" i="26"/>
  <c r="J101" i="26"/>
  <c r="J109" i="26"/>
  <c r="J117" i="26"/>
  <c r="J125" i="26"/>
  <c r="J133" i="26"/>
  <c r="J141" i="26"/>
  <c r="J149" i="26"/>
  <c r="J157" i="26"/>
  <c r="J165" i="26"/>
  <c r="J173" i="26"/>
  <c r="J181" i="26"/>
  <c r="J189" i="26"/>
  <c r="J197" i="26"/>
  <c r="J205" i="26"/>
  <c r="J213" i="26"/>
  <c r="J221" i="26"/>
  <c r="J229" i="26"/>
  <c r="J237" i="26"/>
  <c r="J245" i="26"/>
  <c r="J253" i="26"/>
  <c r="J261" i="26"/>
  <c r="J269" i="26"/>
  <c r="J277" i="26"/>
  <c r="J285" i="26"/>
  <c r="J293" i="26"/>
  <c r="J301" i="26"/>
  <c r="J309" i="26"/>
  <c r="J317" i="26"/>
  <c r="J325" i="26"/>
  <c r="J333" i="26"/>
  <c r="J341" i="26"/>
  <c r="J349" i="26"/>
  <c r="J357" i="26"/>
  <c r="J365" i="26"/>
  <c r="J373" i="26"/>
  <c r="J381" i="26"/>
  <c r="J389" i="26"/>
  <c r="J397" i="26"/>
  <c r="J405" i="26"/>
  <c r="J413" i="26"/>
  <c r="J421" i="26"/>
  <c r="J429" i="26"/>
  <c r="J437" i="26"/>
  <c r="J445" i="26"/>
  <c r="J453" i="26"/>
  <c r="J461" i="26"/>
  <c r="J469" i="26"/>
  <c r="J477" i="26"/>
  <c r="J485" i="26"/>
  <c r="J493" i="26"/>
  <c r="J501" i="26"/>
  <c r="J509" i="26"/>
  <c r="J517" i="26"/>
  <c r="J525" i="26"/>
  <c r="J533" i="26"/>
  <c r="J541" i="26"/>
  <c r="J549" i="26"/>
  <c r="J557" i="26"/>
  <c r="J565" i="26"/>
  <c r="J573" i="26"/>
  <c r="J581" i="26"/>
  <c r="J589" i="26"/>
  <c r="J597" i="26"/>
  <c r="J605" i="26"/>
  <c r="J613" i="26"/>
  <c r="J621" i="26"/>
  <c r="J629" i="26"/>
  <c r="J637" i="26"/>
  <c r="J645" i="26"/>
  <c r="J653" i="26"/>
  <c r="J661" i="26"/>
  <c r="J669" i="26"/>
  <c r="J677" i="26"/>
  <c r="J685" i="26"/>
  <c r="J693" i="26"/>
  <c r="J701" i="26"/>
  <c r="J709" i="26"/>
  <c r="J717" i="26"/>
  <c r="J725" i="26"/>
  <c r="J733" i="26"/>
  <c r="J741" i="26"/>
  <c r="J749" i="26"/>
  <c r="J757" i="26"/>
  <c r="J765" i="26"/>
  <c r="J773" i="26"/>
  <c r="J781" i="26"/>
  <c r="J789" i="26"/>
  <c r="J797" i="26"/>
  <c r="J805" i="26"/>
  <c r="J813" i="26"/>
  <c r="J821" i="26"/>
  <c r="J829" i="26"/>
  <c r="J837" i="26"/>
  <c r="J845" i="26"/>
  <c r="J853" i="26"/>
  <c r="J861" i="26"/>
  <c r="J869" i="26"/>
  <c r="J877" i="26"/>
  <c r="J885" i="26"/>
  <c r="J893" i="26"/>
  <c r="J901" i="26"/>
  <c r="J909" i="26"/>
  <c r="J917" i="26"/>
  <c r="J925" i="26"/>
  <c r="J933" i="26"/>
  <c r="J941" i="26"/>
  <c r="J949" i="26"/>
  <c r="J957" i="26"/>
  <c r="J965" i="26"/>
  <c r="J973" i="26"/>
  <c r="J981" i="26"/>
  <c r="J989" i="26"/>
  <c r="J997" i="26"/>
  <c r="J1005" i="26"/>
  <c r="J1013" i="26"/>
  <c r="J6" i="26"/>
  <c r="J14" i="26"/>
  <c r="J22" i="26"/>
  <c r="J30" i="26"/>
  <c r="J38" i="26"/>
  <c r="J46" i="26"/>
  <c r="J54" i="26"/>
  <c r="J62" i="26"/>
  <c r="J70" i="26"/>
  <c r="J78" i="26"/>
  <c r="J86" i="26"/>
  <c r="J94" i="26"/>
  <c r="J102" i="26"/>
  <c r="J110" i="26"/>
  <c r="J118" i="26"/>
  <c r="J126" i="26"/>
  <c r="J134" i="26"/>
  <c r="J142" i="26"/>
  <c r="J150" i="26"/>
  <c r="J158" i="26"/>
  <c r="J166" i="26"/>
  <c r="J174" i="26"/>
  <c r="J182" i="26"/>
  <c r="J190" i="26"/>
  <c r="J198" i="26"/>
  <c r="J206" i="26"/>
  <c r="J214" i="26"/>
  <c r="J222" i="26"/>
  <c r="J230" i="26"/>
  <c r="J238" i="26"/>
  <c r="J246" i="26"/>
  <c r="J254" i="26"/>
  <c r="J262" i="26"/>
  <c r="J270" i="26"/>
  <c r="J278" i="26"/>
  <c r="J286" i="26"/>
  <c r="J294" i="26"/>
  <c r="J302" i="26"/>
  <c r="J310" i="26"/>
  <c r="J318" i="26"/>
  <c r="J326" i="26"/>
  <c r="J334" i="26"/>
  <c r="J342" i="26"/>
  <c r="J350" i="26"/>
  <c r="J358" i="26"/>
  <c r="J366" i="26"/>
  <c r="J374" i="26"/>
  <c r="J382" i="26"/>
  <c r="J390" i="26"/>
  <c r="J398" i="26"/>
  <c r="J406" i="26"/>
  <c r="J414" i="26"/>
  <c r="J422" i="26"/>
  <c r="J430" i="26"/>
  <c r="J438" i="26"/>
  <c r="J446" i="26"/>
  <c r="J454" i="26"/>
  <c r="J462" i="26"/>
  <c r="J470" i="26"/>
  <c r="J478" i="26"/>
  <c r="J486" i="26"/>
  <c r="J494" i="26"/>
  <c r="J502" i="26"/>
  <c r="J510" i="26"/>
  <c r="J518" i="26"/>
  <c r="J526" i="26"/>
  <c r="J534" i="26"/>
  <c r="J542" i="26"/>
  <c r="J550" i="26"/>
  <c r="J558" i="26"/>
  <c r="J566" i="26"/>
  <c r="J574" i="26"/>
  <c r="J582" i="26"/>
  <c r="J590" i="26"/>
  <c r="J598" i="26"/>
  <c r="J606" i="26"/>
  <c r="J614" i="26"/>
  <c r="J622" i="26"/>
  <c r="J630" i="26"/>
  <c r="J638" i="26"/>
  <c r="J646" i="26"/>
  <c r="J654" i="26"/>
  <c r="J662" i="26"/>
  <c r="J670" i="26"/>
  <c r="J678" i="26"/>
  <c r="J686" i="26"/>
  <c r="J694" i="26"/>
  <c r="J702" i="26"/>
  <c r="J710" i="26"/>
  <c r="J718" i="26"/>
  <c r="J726" i="26"/>
  <c r="J734" i="26"/>
  <c r="J742" i="26"/>
  <c r="J750" i="26"/>
  <c r="J758" i="26"/>
  <c r="J766" i="26"/>
  <c r="J774" i="26"/>
  <c r="J782" i="26"/>
  <c r="J790" i="26"/>
  <c r="J798" i="26"/>
  <c r="J806" i="26"/>
  <c r="J814" i="26"/>
  <c r="J822" i="26"/>
  <c r="J830" i="26"/>
  <c r="J838" i="26"/>
  <c r="J846" i="26"/>
  <c r="J854" i="26"/>
  <c r="J862" i="26"/>
  <c r="J870" i="26"/>
  <c r="J878" i="26"/>
  <c r="J886" i="26"/>
  <c r="J894" i="26"/>
  <c r="J902" i="26"/>
  <c r="J910" i="26"/>
  <c r="J918" i="26"/>
  <c r="J926" i="26"/>
  <c r="J934" i="26"/>
  <c r="J942" i="26"/>
  <c r="J950" i="26"/>
  <c r="J958" i="26"/>
  <c r="J966" i="26"/>
  <c r="J974" i="26"/>
  <c r="J982" i="26"/>
  <c r="J990" i="26"/>
  <c r="J998" i="26"/>
  <c r="J1006" i="26"/>
  <c r="J1014" i="26"/>
  <c r="J7" i="26"/>
  <c r="J15" i="26"/>
  <c r="J23" i="26"/>
  <c r="J31" i="26"/>
  <c r="J39" i="26"/>
  <c r="J47" i="26"/>
  <c r="J55" i="26"/>
  <c r="J63" i="26"/>
  <c r="J71" i="26"/>
  <c r="J79" i="26"/>
  <c r="J87" i="26"/>
  <c r="J95" i="26"/>
  <c r="J103" i="26"/>
  <c r="J111" i="26"/>
  <c r="J119" i="26"/>
  <c r="J127" i="26"/>
  <c r="J135" i="26"/>
  <c r="J143" i="26"/>
  <c r="J151" i="26"/>
  <c r="J159" i="26"/>
  <c r="J167" i="26"/>
  <c r="J175" i="26"/>
  <c r="J183" i="26"/>
  <c r="J191" i="26"/>
  <c r="J199" i="26"/>
  <c r="J207" i="26"/>
  <c r="J215" i="26"/>
  <c r="J223" i="26"/>
  <c r="J231" i="26"/>
  <c r="J239" i="26"/>
  <c r="J247" i="26"/>
  <c r="J255" i="26"/>
  <c r="J263" i="26"/>
  <c r="J271" i="26"/>
  <c r="J279" i="26"/>
  <c r="J287" i="26"/>
  <c r="J295" i="26"/>
  <c r="J303" i="26"/>
  <c r="J311" i="26"/>
  <c r="J319" i="26"/>
  <c r="J327" i="26"/>
  <c r="J335" i="26"/>
  <c r="J343" i="26"/>
  <c r="J351" i="26"/>
  <c r="J359" i="26"/>
  <c r="J367" i="26"/>
  <c r="J375" i="26"/>
  <c r="J383" i="26"/>
  <c r="J391" i="26"/>
  <c r="J399" i="26"/>
  <c r="J407" i="26"/>
  <c r="J415" i="26"/>
  <c r="J423" i="26"/>
  <c r="J431" i="26"/>
  <c r="J439" i="26"/>
  <c r="J447" i="26"/>
  <c r="J455" i="26"/>
  <c r="J463" i="26"/>
  <c r="J471" i="26"/>
  <c r="J479" i="26"/>
  <c r="J487" i="26"/>
  <c r="J495" i="26"/>
  <c r="J503" i="26"/>
  <c r="J511" i="26"/>
  <c r="J519" i="26"/>
  <c r="J527" i="26"/>
  <c r="J535" i="26"/>
  <c r="J543" i="26"/>
  <c r="J551" i="26"/>
  <c r="J559" i="26"/>
  <c r="J567" i="26"/>
  <c r="J575" i="26"/>
  <c r="J583" i="26"/>
  <c r="J591" i="26"/>
  <c r="J599" i="26"/>
  <c r="J607" i="26"/>
  <c r="J615" i="26"/>
  <c r="J623" i="26"/>
  <c r="J631" i="26"/>
  <c r="J639" i="26"/>
  <c r="J647" i="26"/>
  <c r="J655" i="26"/>
  <c r="J663" i="26"/>
  <c r="J671" i="26"/>
  <c r="J679" i="26"/>
  <c r="J687" i="26"/>
  <c r="J695" i="26"/>
  <c r="J703" i="26"/>
  <c r="J711" i="26"/>
  <c r="J719" i="26"/>
  <c r="J727" i="26"/>
  <c r="J735" i="26"/>
  <c r="J743" i="26"/>
  <c r="J751" i="26"/>
  <c r="J759" i="26"/>
  <c r="J767" i="26"/>
  <c r="J775" i="26"/>
  <c r="J783" i="26"/>
  <c r="J791" i="26"/>
  <c r="J799" i="26"/>
  <c r="J807" i="26"/>
  <c r="J815" i="26"/>
  <c r="J823" i="26"/>
  <c r="J831" i="26"/>
  <c r="J839" i="26"/>
  <c r="J847" i="26"/>
  <c r="J855" i="26"/>
  <c r="J863" i="26"/>
  <c r="J871" i="26"/>
  <c r="J879" i="26"/>
  <c r="J887" i="26"/>
  <c r="J895" i="26"/>
  <c r="J903" i="26"/>
  <c r="J911" i="26"/>
  <c r="J919" i="26"/>
  <c r="J927" i="26"/>
  <c r="J935" i="26"/>
  <c r="J943" i="26"/>
  <c r="J951" i="26"/>
  <c r="J959" i="26"/>
  <c r="J967" i="26"/>
  <c r="J975" i="26"/>
  <c r="J983" i="26"/>
  <c r="J991" i="26"/>
  <c r="J999" i="26"/>
  <c r="J1007" i="26"/>
  <c r="J1015" i="26"/>
  <c r="J8" i="26"/>
  <c r="J16" i="26"/>
  <c r="J24" i="26"/>
  <c r="J32" i="26"/>
  <c r="J40" i="26"/>
  <c r="J48" i="26"/>
  <c r="J56" i="26"/>
  <c r="J64" i="26"/>
  <c r="J72" i="26"/>
  <c r="J80" i="26"/>
  <c r="J88" i="26"/>
  <c r="J96" i="26"/>
  <c r="J104" i="26"/>
  <c r="J112" i="26"/>
  <c r="J120" i="26"/>
  <c r="J128" i="26"/>
  <c r="J136" i="26"/>
  <c r="J144" i="26"/>
  <c r="J152" i="26"/>
  <c r="J160" i="26"/>
  <c r="J168" i="26"/>
  <c r="J176" i="26"/>
  <c r="J184" i="26"/>
  <c r="J192" i="26"/>
  <c r="J200" i="26"/>
  <c r="J208" i="26"/>
  <c r="J216" i="26"/>
  <c r="J224" i="26"/>
  <c r="J232" i="26"/>
  <c r="J240" i="26"/>
  <c r="J248" i="26"/>
  <c r="J256" i="26"/>
  <c r="J264" i="26"/>
  <c r="J272" i="26"/>
  <c r="J280" i="26"/>
  <c r="J288" i="26"/>
  <c r="J296" i="26"/>
  <c r="J304" i="26"/>
  <c r="J312" i="26"/>
  <c r="J320" i="26"/>
  <c r="J328" i="26"/>
  <c r="J336" i="26"/>
  <c r="J344" i="26"/>
  <c r="J352" i="26"/>
  <c r="J360" i="26"/>
  <c r="J368" i="26"/>
  <c r="J376" i="26"/>
  <c r="J384" i="26"/>
  <c r="J392" i="26"/>
  <c r="J400" i="26"/>
  <c r="J408" i="26"/>
  <c r="J416" i="26"/>
  <c r="J424" i="26"/>
  <c r="J432" i="26"/>
  <c r="J440" i="26"/>
  <c r="J448" i="26"/>
  <c r="J456" i="26"/>
  <c r="J464" i="26"/>
  <c r="J472" i="26"/>
  <c r="J480" i="26"/>
  <c r="J488" i="26"/>
  <c r="J496" i="26"/>
  <c r="J504" i="26"/>
  <c r="J512" i="26"/>
  <c r="J520" i="26"/>
  <c r="J528" i="26"/>
  <c r="J536" i="26"/>
  <c r="J544" i="26"/>
  <c r="J552" i="26"/>
  <c r="J560" i="26"/>
  <c r="J568" i="26"/>
  <c r="J576" i="26"/>
  <c r="J584" i="26"/>
  <c r="J592" i="26"/>
  <c r="J600" i="26"/>
  <c r="J608" i="26"/>
  <c r="J616" i="26"/>
  <c r="J624" i="26"/>
  <c r="J632" i="26"/>
  <c r="J640" i="26"/>
  <c r="J648" i="26"/>
  <c r="J656" i="26"/>
  <c r="J664" i="26"/>
  <c r="J672" i="26"/>
  <c r="J680" i="26"/>
  <c r="J688" i="26"/>
  <c r="J696" i="26"/>
  <c r="J704" i="26"/>
  <c r="J712" i="26"/>
  <c r="J720" i="26"/>
  <c r="J728" i="26"/>
  <c r="J736" i="26"/>
  <c r="J744" i="26"/>
  <c r="J752" i="26"/>
  <c r="J760" i="26"/>
  <c r="J768" i="26"/>
  <c r="J776" i="26"/>
  <c r="J784" i="26"/>
  <c r="J792" i="26"/>
  <c r="J800" i="26"/>
  <c r="J808" i="26"/>
  <c r="J816" i="26"/>
  <c r="J824" i="26"/>
  <c r="J832" i="26"/>
  <c r="J840" i="26"/>
  <c r="J848" i="26"/>
  <c r="J856" i="26"/>
  <c r="J864" i="26"/>
  <c r="J872" i="26"/>
  <c r="J880" i="26"/>
  <c r="J888" i="26"/>
  <c r="J896" i="26"/>
  <c r="J904" i="26"/>
  <c r="J912" i="26"/>
  <c r="J920" i="26"/>
  <c r="J928" i="26"/>
  <c r="J936" i="26"/>
  <c r="J944" i="26"/>
  <c r="J952" i="26"/>
  <c r="J960" i="26"/>
  <c r="J968" i="26"/>
  <c r="J976" i="26"/>
  <c r="J984" i="26"/>
  <c r="J992" i="26"/>
  <c r="J1000" i="26"/>
  <c r="J1008" i="26"/>
  <c r="J1016" i="26"/>
  <c r="J9" i="26"/>
  <c r="J41" i="26"/>
  <c r="J73" i="26"/>
  <c r="J105" i="26"/>
  <c r="J137" i="26"/>
  <c r="J169" i="26"/>
  <c r="J201" i="26"/>
  <c r="J233" i="26"/>
  <c r="J265" i="26"/>
  <c r="J297" i="26"/>
  <c r="J329" i="26"/>
  <c r="J361" i="26"/>
  <c r="J393" i="26"/>
  <c r="J425" i="26"/>
  <c r="J457" i="26"/>
  <c r="J489" i="26"/>
  <c r="J521" i="26"/>
  <c r="J553" i="26"/>
  <c r="J585" i="26"/>
  <c r="J617" i="26"/>
  <c r="J649" i="26"/>
  <c r="J681" i="26"/>
  <c r="J713" i="26"/>
  <c r="J745" i="26"/>
  <c r="J777" i="26"/>
  <c r="J809" i="26"/>
  <c r="J841" i="26"/>
  <c r="J873" i="26"/>
  <c r="J897" i="26"/>
  <c r="J916" i="26"/>
  <c r="J938" i="26"/>
  <c r="J961" i="26"/>
  <c r="J980" i="26"/>
  <c r="J1002" i="26"/>
  <c r="J1019" i="26"/>
  <c r="J1027" i="26"/>
  <c r="J1035" i="26"/>
  <c r="J1043" i="26"/>
  <c r="J1051" i="26"/>
  <c r="J1059" i="26"/>
  <c r="J1067" i="26"/>
  <c r="J1075" i="26"/>
  <c r="J1083" i="26"/>
  <c r="J1091" i="26"/>
  <c r="J1099" i="26"/>
  <c r="J1107" i="26"/>
  <c r="J1115" i="26"/>
  <c r="J1123" i="26"/>
  <c r="J1131" i="26"/>
  <c r="J1139" i="26"/>
  <c r="J1147" i="26"/>
  <c r="J1155" i="26"/>
  <c r="J1163" i="26"/>
  <c r="J1171" i="26"/>
  <c r="J1179" i="26"/>
  <c r="J1187" i="26"/>
  <c r="J1195" i="26"/>
  <c r="J1203" i="26"/>
  <c r="J1211" i="26"/>
  <c r="J1219" i="26"/>
  <c r="J1227" i="26"/>
  <c r="J1235" i="26"/>
  <c r="J1243" i="26"/>
  <c r="J1251" i="26"/>
  <c r="J1259" i="26"/>
  <c r="J1267" i="26"/>
  <c r="J1275" i="26"/>
  <c r="J1283" i="26"/>
  <c r="J1291" i="26"/>
  <c r="J1299" i="26"/>
  <c r="J1307" i="26"/>
  <c r="J1315" i="26"/>
  <c r="J1323" i="26"/>
  <c r="J1331" i="26"/>
  <c r="J1339" i="26"/>
  <c r="J1347" i="26"/>
  <c r="J1355" i="26"/>
  <c r="J1363" i="26"/>
  <c r="J1371" i="26"/>
  <c r="J1379" i="26"/>
  <c r="J1387" i="26"/>
  <c r="J1395" i="26"/>
  <c r="J1403" i="26"/>
  <c r="J1411" i="26"/>
  <c r="J1419" i="26"/>
  <c r="J1427" i="26"/>
  <c r="J1435" i="26"/>
  <c r="J1443" i="26"/>
  <c r="J1451" i="26"/>
  <c r="J1459" i="26"/>
  <c r="J1467" i="26"/>
  <c r="J1475" i="26"/>
  <c r="J1483" i="26"/>
  <c r="J1491" i="26"/>
  <c r="J1499" i="26"/>
  <c r="J1507" i="26"/>
  <c r="J1515" i="26"/>
  <c r="J1523" i="26"/>
  <c r="J1531" i="26"/>
  <c r="J1539" i="26"/>
  <c r="J1547" i="26"/>
  <c r="J1555" i="26"/>
  <c r="J1563" i="26"/>
  <c r="J1571" i="26"/>
  <c r="J1579" i="26"/>
  <c r="J1587" i="26"/>
  <c r="J1595" i="26"/>
  <c r="J1603" i="26"/>
  <c r="J1611" i="26"/>
  <c r="J1619" i="26"/>
  <c r="J1627" i="26"/>
  <c r="J1635" i="26"/>
  <c r="J1643" i="26"/>
  <c r="J1651" i="26"/>
  <c r="J1659" i="26"/>
  <c r="J1667" i="26"/>
  <c r="J1675" i="26"/>
  <c r="J1683" i="26"/>
  <c r="J1691" i="26"/>
  <c r="J1699" i="26"/>
  <c r="J1707" i="26"/>
  <c r="J1715" i="26"/>
  <c r="J1723" i="26"/>
  <c r="J1731" i="26"/>
  <c r="J1739" i="26"/>
  <c r="J1747" i="26"/>
  <c r="J1755" i="26"/>
  <c r="J10" i="26"/>
  <c r="J42" i="26"/>
  <c r="J74" i="26"/>
  <c r="J106" i="26"/>
  <c r="J138" i="26"/>
  <c r="J170" i="26"/>
  <c r="J202" i="26"/>
  <c r="J234" i="26"/>
  <c r="J266" i="26"/>
  <c r="J298" i="26"/>
  <c r="J330" i="26"/>
  <c r="J362" i="26"/>
  <c r="J394" i="26"/>
  <c r="J426" i="26"/>
  <c r="J458" i="26"/>
  <c r="J490" i="26"/>
  <c r="J522" i="26"/>
  <c r="J554" i="26"/>
  <c r="J586" i="26"/>
  <c r="J618" i="26"/>
  <c r="J650" i="26"/>
  <c r="J682" i="26"/>
  <c r="J714" i="26"/>
  <c r="J746" i="26"/>
  <c r="J778" i="26"/>
  <c r="J810" i="26"/>
  <c r="J842" i="26"/>
  <c r="J874" i="26"/>
  <c r="J898" i="26"/>
  <c r="J921" i="26"/>
  <c r="J940" i="26"/>
  <c r="J962" i="26"/>
  <c r="J985" i="26"/>
  <c r="J1004" i="26"/>
  <c r="J1020" i="26"/>
  <c r="J1028" i="26"/>
  <c r="J1036" i="26"/>
  <c r="J1044" i="26"/>
  <c r="J1052" i="26"/>
  <c r="J1060" i="26"/>
  <c r="J1068" i="26"/>
  <c r="J1076" i="26"/>
  <c r="J1084" i="26"/>
  <c r="J1092" i="26"/>
  <c r="J1100" i="26"/>
  <c r="J1108" i="26"/>
  <c r="J1116" i="26"/>
  <c r="J1124" i="26"/>
  <c r="J1132" i="26"/>
  <c r="J1140" i="26"/>
  <c r="J1148" i="26"/>
  <c r="J1156" i="26"/>
  <c r="J1164" i="26"/>
  <c r="J1172" i="26"/>
  <c r="J1180" i="26"/>
  <c r="J1188" i="26"/>
  <c r="J1196" i="26"/>
  <c r="J1204" i="26"/>
  <c r="J1212" i="26"/>
  <c r="J1220" i="26"/>
  <c r="J1228" i="26"/>
  <c r="J1236" i="26"/>
  <c r="J1244" i="26"/>
  <c r="J1252" i="26"/>
  <c r="J1260" i="26"/>
  <c r="J1268" i="26"/>
  <c r="J1276" i="26"/>
  <c r="J1284" i="26"/>
  <c r="J1292" i="26"/>
  <c r="J1300" i="26"/>
  <c r="J1308" i="26"/>
  <c r="J1316" i="26"/>
  <c r="J1324" i="26"/>
  <c r="J1332" i="26"/>
  <c r="J1340" i="26"/>
  <c r="J1348" i="26"/>
  <c r="J1356" i="26"/>
  <c r="J1364" i="26"/>
  <c r="J1372" i="26"/>
  <c r="J1380" i="26"/>
  <c r="J1388" i="26"/>
  <c r="J1396" i="26"/>
  <c r="J1404" i="26"/>
  <c r="J1412" i="26"/>
  <c r="J1420" i="26"/>
  <c r="J1428" i="26"/>
  <c r="J1436" i="26"/>
  <c r="J1444" i="26"/>
  <c r="J1452" i="26"/>
  <c r="J1460" i="26"/>
  <c r="J1468" i="26"/>
  <c r="J1476" i="26"/>
  <c r="J1484" i="26"/>
  <c r="J1492" i="26"/>
  <c r="J1500" i="26"/>
  <c r="J1508" i="26"/>
  <c r="J1516" i="26"/>
  <c r="J1524" i="26"/>
  <c r="J1532" i="26"/>
  <c r="J1540" i="26"/>
  <c r="J1548" i="26"/>
  <c r="J1556" i="26"/>
  <c r="J1564" i="26"/>
  <c r="J1572" i="26"/>
  <c r="J1580" i="26"/>
  <c r="J1588" i="26"/>
  <c r="J1596" i="26"/>
  <c r="J1604" i="26"/>
  <c r="J1612" i="26"/>
  <c r="J1620" i="26"/>
  <c r="J1628" i="26"/>
  <c r="J1636" i="26"/>
  <c r="J1644" i="26"/>
  <c r="J1652" i="26"/>
  <c r="J1660" i="26"/>
  <c r="J1668" i="26"/>
  <c r="J1676" i="26"/>
  <c r="J1684" i="26"/>
  <c r="J1692" i="26"/>
  <c r="J1700" i="26"/>
  <c r="J1708" i="26"/>
  <c r="J1716" i="26"/>
  <c r="J1724" i="26"/>
  <c r="J1732" i="26"/>
  <c r="J1740" i="26"/>
  <c r="J1748" i="26"/>
  <c r="J1756" i="26"/>
  <c r="J17" i="26"/>
  <c r="J49" i="26"/>
  <c r="J81" i="26"/>
  <c r="J113" i="26"/>
  <c r="J145" i="26"/>
  <c r="J177" i="26"/>
  <c r="J209" i="26"/>
  <c r="J241" i="26"/>
  <c r="J273" i="26"/>
  <c r="J305" i="26"/>
  <c r="J337" i="26"/>
  <c r="J369" i="26"/>
  <c r="J401" i="26"/>
  <c r="J433" i="26"/>
  <c r="J465" i="26"/>
  <c r="J497" i="26"/>
  <c r="J529" i="26"/>
  <c r="J561" i="26"/>
  <c r="J593" i="26"/>
  <c r="J625" i="26"/>
  <c r="J657" i="26"/>
  <c r="J689" i="26"/>
  <c r="J721" i="26"/>
  <c r="J753" i="26"/>
  <c r="J785" i="26"/>
  <c r="J817" i="26"/>
  <c r="J849" i="26"/>
  <c r="J881" i="26"/>
  <c r="J900" i="26"/>
  <c r="J922" i="26"/>
  <c r="J945" i="26"/>
  <c r="J964" i="26"/>
  <c r="J986" i="26"/>
  <c r="J1009" i="26"/>
  <c r="J1021" i="26"/>
  <c r="J1029" i="26"/>
  <c r="J1037" i="26"/>
  <c r="J1045" i="26"/>
  <c r="J1053" i="26"/>
  <c r="J1061" i="26"/>
  <c r="J1069" i="26"/>
  <c r="J1077" i="26"/>
  <c r="J1085" i="26"/>
  <c r="J1093" i="26"/>
  <c r="J1101" i="26"/>
  <c r="J1109" i="26"/>
  <c r="J1117" i="26"/>
  <c r="J1125" i="26"/>
  <c r="J1133" i="26"/>
  <c r="J1141" i="26"/>
  <c r="J1149" i="26"/>
  <c r="J1157" i="26"/>
  <c r="J1165" i="26"/>
  <c r="J1173" i="26"/>
  <c r="J1181" i="26"/>
  <c r="J1189" i="26"/>
  <c r="J1197" i="26"/>
  <c r="J1205" i="26"/>
  <c r="J1213" i="26"/>
  <c r="J1221" i="26"/>
  <c r="J1229" i="26"/>
  <c r="J1237" i="26"/>
  <c r="J1245" i="26"/>
  <c r="J1253" i="26"/>
  <c r="J1261" i="26"/>
  <c r="J1269" i="26"/>
  <c r="J1277" i="26"/>
  <c r="J1285" i="26"/>
  <c r="J1293" i="26"/>
  <c r="J1301" i="26"/>
  <c r="J1309" i="26"/>
  <c r="J1317" i="26"/>
  <c r="J1325" i="26"/>
  <c r="J1333" i="26"/>
  <c r="J1341" i="26"/>
  <c r="J1349" i="26"/>
  <c r="J1357" i="26"/>
  <c r="J1365" i="26"/>
  <c r="J1373" i="26"/>
  <c r="J1381" i="26"/>
  <c r="J1389" i="26"/>
  <c r="J1397" i="26"/>
  <c r="J1405" i="26"/>
  <c r="J1413" i="26"/>
  <c r="J1421" i="26"/>
  <c r="J1429" i="26"/>
  <c r="J1437" i="26"/>
  <c r="J1445" i="26"/>
  <c r="J1453" i="26"/>
  <c r="J1461" i="26"/>
  <c r="J1469" i="26"/>
  <c r="J1477" i="26"/>
  <c r="J1485" i="26"/>
  <c r="J1493" i="26"/>
  <c r="J1501" i="26"/>
  <c r="J1509" i="26"/>
  <c r="J1517" i="26"/>
  <c r="J1525" i="26"/>
  <c r="J1533" i="26"/>
  <c r="J1541" i="26"/>
  <c r="J1549" i="26"/>
  <c r="J1557" i="26"/>
  <c r="J1565" i="26"/>
  <c r="J1573" i="26"/>
  <c r="J1581" i="26"/>
  <c r="J1589" i="26"/>
  <c r="J1597" i="26"/>
  <c r="J1605" i="26"/>
  <c r="J1613" i="26"/>
  <c r="J1621" i="26"/>
  <c r="J1629" i="26"/>
  <c r="J1637" i="26"/>
  <c r="J1645" i="26"/>
  <c r="J1653" i="26"/>
  <c r="J1661" i="26"/>
  <c r="J1669" i="26"/>
  <c r="J1677" i="26"/>
  <c r="J1685" i="26"/>
  <c r="J1693" i="26"/>
  <c r="J1701" i="26"/>
  <c r="J1709" i="26"/>
  <c r="J1717" i="26"/>
  <c r="J1725" i="26"/>
  <c r="J1733" i="26"/>
  <c r="J1741" i="26"/>
  <c r="J1749" i="26"/>
  <c r="J1757" i="26"/>
  <c r="J18" i="26"/>
  <c r="J50" i="26"/>
  <c r="J82" i="26"/>
  <c r="J114" i="26"/>
  <c r="J146" i="26"/>
  <c r="J178" i="26"/>
  <c r="J210" i="26"/>
  <c r="J242" i="26"/>
  <c r="J274" i="26"/>
  <c r="J306" i="26"/>
  <c r="J338" i="26"/>
  <c r="J370" i="26"/>
  <c r="J402" i="26"/>
  <c r="J434" i="26"/>
  <c r="J466" i="26"/>
  <c r="J498" i="26"/>
  <c r="J530" i="26"/>
  <c r="J562" i="26"/>
  <c r="J594" i="26"/>
  <c r="J626" i="26"/>
  <c r="J658" i="26"/>
  <c r="J690" i="26"/>
  <c r="J722" i="26"/>
  <c r="J754" i="26"/>
  <c r="J786" i="26"/>
  <c r="J818" i="26"/>
  <c r="J850" i="26"/>
  <c r="J882" i="26"/>
  <c r="J905" i="26"/>
  <c r="J924" i="26"/>
  <c r="J946" i="26"/>
  <c r="J969" i="26"/>
  <c r="J988" i="26"/>
  <c r="J1010" i="26"/>
  <c r="J1022" i="26"/>
  <c r="J1030" i="26"/>
  <c r="J1038" i="26"/>
  <c r="J1046" i="26"/>
  <c r="J1054" i="26"/>
  <c r="J1062" i="26"/>
  <c r="J1070" i="26"/>
  <c r="J1078" i="26"/>
  <c r="J1086" i="26"/>
  <c r="J1094" i="26"/>
  <c r="J1102" i="26"/>
  <c r="J1110" i="26"/>
  <c r="J1118" i="26"/>
  <c r="J1126" i="26"/>
  <c r="J1134" i="26"/>
  <c r="J1142" i="26"/>
  <c r="J1150" i="26"/>
  <c r="J1158" i="26"/>
  <c r="J1166" i="26"/>
  <c r="J1174" i="26"/>
  <c r="J1182" i="26"/>
  <c r="J1190" i="26"/>
  <c r="J1198" i="26"/>
  <c r="J1206" i="26"/>
  <c r="J1214" i="26"/>
  <c r="J1222" i="26"/>
  <c r="J1230" i="26"/>
  <c r="J1238" i="26"/>
  <c r="J1246" i="26"/>
  <c r="J1254" i="26"/>
  <c r="J1262" i="26"/>
  <c r="J1270" i="26"/>
  <c r="J1278" i="26"/>
  <c r="J1286" i="26"/>
  <c r="J1294" i="26"/>
  <c r="J1302" i="26"/>
  <c r="J1310" i="26"/>
  <c r="J1318" i="26"/>
  <c r="J1326" i="26"/>
  <c r="J1334" i="26"/>
  <c r="J1342" i="26"/>
  <c r="J1350" i="26"/>
  <c r="J1358" i="26"/>
  <c r="J1366" i="26"/>
  <c r="J1374" i="26"/>
  <c r="J1382" i="26"/>
  <c r="J1390" i="26"/>
  <c r="J1398" i="26"/>
  <c r="J1406" i="26"/>
  <c r="J1414" i="26"/>
  <c r="J1422" i="26"/>
  <c r="J1430" i="26"/>
  <c r="J1438" i="26"/>
  <c r="J1446" i="26"/>
  <c r="J1454" i="26"/>
  <c r="J1462" i="26"/>
  <c r="J1470" i="26"/>
  <c r="J1478" i="26"/>
  <c r="J1486" i="26"/>
  <c r="J1494" i="26"/>
  <c r="J1502" i="26"/>
  <c r="J1510" i="26"/>
  <c r="J1518" i="26"/>
  <c r="J1526" i="26"/>
  <c r="J1534" i="26"/>
  <c r="J1542" i="26"/>
  <c r="J1550" i="26"/>
  <c r="J1558" i="26"/>
  <c r="J1566" i="26"/>
  <c r="J1574" i="26"/>
  <c r="J1582" i="26"/>
  <c r="J1590" i="26"/>
  <c r="J1598" i="26"/>
  <c r="J1606" i="26"/>
  <c r="J1614" i="26"/>
  <c r="J1622" i="26"/>
  <c r="J1630" i="26"/>
  <c r="J1638" i="26"/>
  <c r="J1646" i="26"/>
  <c r="J1654" i="26"/>
  <c r="J1662" i="26"/>
  <c r="J1670" i="26"/>
  <c r="J1678" i="26"/>
  <c r="J1686" i="26"/>
  <c r="J1694" i="26"/>
  <c r="J1702" i="26"/>
  <c r="J1710" i="26"/>
  <c r="J1718" i="26"/>
  <c r="J1726" i="26"/>
  <c r="J1734" i="26"/>
  <c r="J1742" i="26"/>
  <c r="J1750" i="26"/>
  <c r="J1758" i="26"/>
  <c r="J26" i="26"/>
  <c r="J58" i="26"/>
  <c r="J90" i="26"/>
  <c r="J122" i="26"/>
  <c r="J154" i="26"/>
  <c r="J186" i="26"/>
  <c r="J218" i="26"/>
  <c r="J250" i="26"/>
  <c r="J282" i="26"/>
  <c r="J314" i="26"/>
  <c r="J346" i="26"/>
  <c r="J378" i="26"/>
  <c r="J410" i="26"/>
  <c r="J442" i="26"/>
  <c r="J474" i="26"/>
  <c r="J506" i="26"/>
  <c r="J538" i="26"/>
  <c r="J570" i="26"/>
  <c r="J602" i="26"/>
  <c r="J634" i="26"/>
  <c r="J666" i="26"/>
  <c r="J698" i="26"/>
  <c r="J730" i="26"/>
  <c r="J762" i="26"/>
  <c r="J794" i="26"/>
  <c r="J826" i="26"/>
  <c r="J858" i="26"/>
  <c r="J889" i="26"/>
  <c r="J908" i="26"/>
  <c r="J930" i="26"/>
  <c r="J953" i="26"/>
  <c r="J972" i="26"/>
  <c r="J994" i="26"/>
  <c r="J1012" i="26"/>
  <c r="J1024" i="26"/>
  <c r="J1032" i="26"/>
  <c r="J1040" i="26"/>
  <c r="J1048" i="26"/>
  <c r="J1056" i="26"/>
  <c r="J1064" i="26"/>
  <c r="J25" i="26"/>
  <c r="J98" i="26"/>
  <c r="J193" i="26"/>
  <c r="J281" i="26"/>
  <c r="J354" i="26"/>
  <c r="J449" i="26"/>
  <c r="J537" i="26"/>
  <c r="J610" i="26"/>
  <c r="J705" i="26"/>
  <c r="J793" i="26"/>
  <c r="J866" i="26"/>
  <c r="J932" i="26"/>
  <c r="J993" i="26"/>
  <c r="J1026" i="26"/>
  <c r="J1049" i="26"/>
  <c r="J1071" i="26"/>
  <c r="J1087" i="26"/>
  <c r="J1103" i="26"/>
  <c r="J1119" i="26"/>
  <c r="J1135" i="26"/>
  <c r="J1151" i="26"/>
  <c r="J1167" i="26"/>
  <c r="J1183" i="26"/>
  <c r="J1199" i="26"/>
  <c r="J1215" i="26"/>
  <c r="J1231" i="26"/>
  <c r="J1247" i="26"/>
  <c r="J1263" i="26"/>
  <c r="J1279" i="26"/>
  <c r="J1295" i="26"/>
  <c r="J1311" i="26"/>
  <c r="J1327" i="26"/>
  <c r="J1343" i="26"/>
  <c r="J1359" i="26"/>
  <c r="J1375" i="26"/>
  <c r="J1391" i="26"/>
  <c r="J1407" i="26"/>
  <c r="J1423" i="26"/>
  <c r="J1439" i="26"/>
  <c r="J1455" i="26"/>
  <c r="J1471" i="26"/>
  <c r="J1487" i="26"/>
  <c r="J1503" i="26"/>
  <c r="J1519" i="26"/>
  <c r="J1535" i="26"/>
  <c r="J1551" i="26"/>
  <c r="J1567" i="26"/>
  <c r="J1583" i="26"/>
  <c r="J1599" i="26"/>
  <c r="J1615" i="26"/>
  <c r="J1631" i="26"/>
  <c r="J1647" i="26"/>
  <c r="J1663" i="26"/>
  <c r="J1679" i="26"/>
  <c r="J1695" i="26"/>
  <c r="J1711" i="26"/>
  <c r="J1727" i="26"/>
  <c r="J1743" i="26"/>
  <c r="J1759" i="26"/>
  <c r="J1767" i="26"/>
  <c r="J1775" i="26"/>
  <c r="J1783" i="26"/>
  <c r="J1791" i="26"/>
  <c r="J1799" i="26"/>
  <c r="J1807" i="26"/>
  <c r="J1815" i="26"/>
  <c r="J1823" i="26"/>
  <c r="J1831" i="26"/>
  <c r="J1839" i="26"/>
  <c r="J1847" i="26"/>
  <c r="J1855" i="26"/>
  <c r="J1863" i="26"/>
  <c r="J1871" i="26"/>
  <c r="J1879" i="26"/>
  <c r="J1887" i="26"/>
  <c r="J1895" i="26"/>
  <c r="J1903" i="26"/>
  <c r="J1911" i="26"/>
  <c r="J1919" i="26"/>
  <c r="J1927" i="26"/>
  <c r="J1935" i="26"/>
  <c r="J1943" i="26"/>
  <c r="J1951" i="26"/>
  <c r="J1959" i="26"/>
  <c r="J1967" i="26"/>
  <c r="J1975" i="26"/>
  <c r="J1983" i="26"/>
  <c r="J1991" i="26"/>
  <c r="J1999" i="26"/>
  <c r="J2007" i="26"/>
  <c r="J2015" i="26"/>
  <c r="J2023" i="26"/>
  <c r="J2031" i="26"/>
  <c r="J2039" i="26"/>
  <c r="J2047" i="26"/>
  <c r="J2055" i="26"/>
  <c r="J2063" i="26"/>
  <c r="J2071" i="26"/>
  <c r="J2079" i="26"/>
  <c r="J2087" i="26"/>
  <c r="J2095" i="26"/>
  <c r="J2103" i="26"/>
  <c r="J2111" i="26"/>
  <c r="J2119" i="26"/>
  <c r="J33" i="26"/>
  <c r="J121" i="26"/>
  <c r="J194" i="26"/>
  <c r="J289" i="26"/>
  <c r="J377" i="26"/>
  <c r="J450" i="26"/>
  <c r="J545" i="26"/>
  <c r="J633" i="26"/>
  <c r="J706" i="26"/>
  <c r="J801" i="26"/>
  <c r="J884" i="26"/>
  <c r="J937" i="26"/>
  <c r="J996" i="26"/>
  <c r="J1031" i="26"/>
  <c r="J1050" i="26"/>
  <c r="J1072" i="26"/>
  <c r="J1088" i="26"/>
  <c r="J1104" i="26"/>
  <c r="J1120" i="26"/>
  <c r="J1136" i="26"/>
  <c r="J1152" i="26"/>
  <c r="J1168" i="26"/>
  <c r="J1184" i="26"/>
  <c r="J1200" i="26"/>
  <c r="J1216" i="26"/>
  <c r="J1232" i="26"/>
  <c r="J1248" i="26"/>
  <c r="J1264" i="26"/>
  <c r="J1280" i="26"/>
  <c r="J1296" i="26"/>
  <c r="J1312" i="26"/>
  <c r="J1328" i="26"/>
  <c r="J1344" i="26"/>
  <c r="J1360" i="26"/>
  <c r="J1376" i="26"/>
  <c r="J1392" i="26"/>
  <c r="J1408" i="26"/>
  <c r="J1424" i="26"/>
  <c r="J1440" i="26"/>
  <c r="J1456" i="26"/>
  <c r="J1472" i="26"/>
  <c r="J1488" i="26"/>
  <c r="J1504" i="26"/>
  <c r="J1520" i="26"/>
  <c r="J1536" i="26"/>
  <c r="J1552" i="26"/>
  <c r="J1568" i="26"/>
  <c r="J1584" i="26"/>
  <c r="J1600" i="26"/>
  <c r="J1616" i="26"/>
  <c r="J1632" i="26"/>
  <c r="J1648" i="26"/>
  <c r="J1664" i="26"/>
  <c r="J1680" i="26"/>
  <c r="J1696" i="26"/>
  <c r="J1712" i="26"/>
  <c r="J1728" i="26"/>
  <c r="J1744" i="26"/>
  <c r="J1760" i="26"/>
  <c r="J1768" i="26"/>
  <c r="J1776" i="26"/>
  <c r="J1784" i="26"/>
  <c r="J1792" i="26"/>
  <c r="J1800" i="26"/>
  <c r="J1808" i="26"/>
  <c r="J1816" i="26"/>
  <c r="J1824" i="26"/>
  <c r="J1832" i="26"/>
  <c r="J1840" i="26"/>
  <c r="J1848" i="26"/>
  <c r="J1856" i="26"/>
  <c r="J1864" i="26"/>
  <c r="J1872" i="26"/>
  <c r="J1880" i="26"/>
  <c r="J1888" i="26"/>
  <c r="J1896" i="26"/>
  <c r="J1904" i="26"/>
  <c r="J1912" i="26"/>
  <c r="J1920" i="26"/>
  <c r="J1928" i="26"/>
  <c r="J1936" i="26"/>
  <c r="J1944" i="26"/>
  <c r="J1952" i="26"/>
  <c r="J1960" i="26"/>
  <c r="J57" i="26"/>
  <c r="J130" i="26"/>
  <c r="J225" i="26"/>
  <c r="J313" i="26"/>
  <c r="J386" i="26"/>
  <c r="J481" i="26"/>
  <c r="J569" i="26"/>
  <c r="J642" i="26"/>
  <c r="J737" i="26"/>
  <c r="J825" i="26"/>
  <c r="J892" i="26"/>
  <c r="J954" i="26"/>
  <c r="J1011" i="26"/>
  <c r="J1034" i="26"/>
  <c r="J1057" i="26"/>
  <c r="J1074" i="26"/>
  <c r="J1090" i="26"/>
  <c r="J1106" i="26"/>
  <c r="J1122" i="26"/>
  <c r="J1138" i="26"/>
  <c r="J1154" i="26"/>
  <c r="J1170" i="26"/>
  <c r="J1186" i="26"/>
  <c r="J1202" i="26"/>
  <c r="J1218" i="26"/>
  <c r="J1234" i="26"/>
  <c r="J1250" i="26"/>
  <c r="J1266" i="26"/>
  <c r="J1282" i="26"/>
  <c r="J1298" i="26"/>
  <c r="J1314" i="26"/>
  <c r="J1330" i="26"/>
  <c r="J1346" i="26"/>
  <c r="J1362" i="26"/>
  <c r="J1378" i="26"/>
  <c r="J1394" i="26"/>
  <c r="J1410" i="26"/>
  <c r="J1426" i="26"/>
  <c r="J1442" i="26"/>
  <c r="J1458" i="26"/>
  <c r="J1474" i="26"/>
  <c r="J1490" i="26"/>
  <c r="J1506" i="26"/>
  <c r="J1522" i="26"/>
  <c r="J1538" i="26"/>
  <c r="J1554" i="26"/>
  <c r="J1570" i="26"/>
  <c r="J1586" i="26"/>
  <c r="J1602" i="26"/>
  <c r="J1618" i="26"/>
  <c r="J1634" i="26"/>
  <c r="J1650" i="26"/>
  <c r="J1666" i="26"/>
  <c r="J1682" i="26"/>
  <c r="J1698" i="26"/>
  <c r="J1714" i="26"/>
  <c r="J1730" i="26"/>
  <c r="J1746" i="26"/>
  <c r="J1762" i="26"/>
  <c r="J1770" i="26"/>
  <c r="J1778" i="26"/>
  <c r="J1786" i="26"/>
  <c r="J1794" i="26"/>
  <c r="J1802" i="26"/>
  <c r="J1810" i="26"/>
  <c r="J1818" i="26"/>
  <c r="J1826" i="26"/>
  <c r="J1834" i="26"/>
  <c r="J1842" i="26"/>
  <c r="J1850" i="26"/>
  <c r="J1858" i="26"/>
  <c r="J1866" i="26"/>
  <c r="J1874" i="26"/>
  <c r="J1882" i="26"/>
  <c r="J1890" i="26"/>
  <c r="J1898" i="26"/>
  <c r="J1906" i="26"/>
  <c r="J1914" i="26"/>
  <c r="J1922" i="26"/>
  <c r="J1930" i="26"/>
  <c r="J1938" i="26"/>
  <c r="J1946" i="26"/>
  <c r="J1954" i="26"/>
  <c r="J1962" i="26"/>
  <c r="J1970" i="26"/>
  <c r="J1978" i="26"/>
  <c r="J1986" i="26"/>
  <c r="J1994" i="26"/>
  <c r="J2002" i="26"/>
  <c r="J2010" i="26"/>
  <c r="J2018" i="26"/>
  <c r="J2026" i="26"/>
  <c r="J2034" i="26"/>
  <c r="J2042" i="26"/>
  <c r="J2050" i="26"/>
  <c r="J2058" i="26"/>
  <c r="J2066" i="26"/>
  <c r="J2074" i="26"/>
  <c r="J2082" i="26"/>
  <c r="J2090" i="26"/>
  <c r="J2098" i="26"/>
  <c r="J2106" i="26"/>
  <c r="J2114" i="26"/>
  <c r="J2122" i="26"/>
  <c r="J2130" i="26"/>
  <c r="J2138" i="26"/>
  <c r="J2146" i="26"/>
  <c r="J2154" i="26"/>
  <c r="J2162" i="26"/>
  <c r="J2170" i="26"/>
  <c r="J2178" i="26"/>
  <c r="J2186" i="26"/>
  <c r="J2194" i="26"/>
  <c r="J2202" i="26"/>
  <c r="J2210" i="26"/>
  <c r="J2218" i="26"/>
  <c r="J2226" i="26"/>
  <c r="J2234" i="26"/>
  <c r="J2242" i="26"/>
  <c r="J2250" i="26"/>
  <c r="J2258" i="26"/>
  <c r="J2266" i="26"/>
  <c r="J2274" i="26"/>
  <c r="J2282" i="26"/>
  <c r="J2290" i="26"/>
  <c r="J2298" i="26"/>
  <c r="J2306" i="26"/>
  <c r="J2314" i="26"/>
  <c r="J2322" i="26"/>
  <c r="J2330" i="26"/>
  <c r="J2338" i="26"/>
  <c r="J2346" i="26"/>
  <c r="J2354" i="26"/>
  <c r="J2362" i="26"/>
  <c r="J2370" i="26"/>
  <c r="J2378" i="26"/>
  <c r="J2386" i="26"/>
  <c r="J2394" i="26"/>
  <c r="J2402" i="26"/>
  <c r="J2410" i="26"/>
  <c r="J2418" i="26"/>
  <c r="J2426" i="26"/>
  <c r="J2434" i="26"/>
  <c r="J2442" i="26"/>
  <c r="J2450" i="26"/>
  <c r="J2458" i="26"/>
  <c r="J2466" i="26"/>
  <c r="J2474" i="26"/>
  <c r="J2482" i="26"/>
  <c r="J2490" i="26"/>
  <c r="J2498" i="26"/>
  <c r="J2506" i="26"/>
  <c r="J2514" i="26"/>
  <c r="J2522" i="26"/>
  <c r="J2530" i="26"/>
  <c r="J2538" i="26"/>
  <c r="J2546" i="26"/>
  <c r="J2554" i="26"/>
  <c r="J2562" i="26"/>
  <c r="J2570" i="26"/>
  <c r="J2578" i="26"/>
  <c r="J2586" i="26"/>
  <c r="J2594" i="26"/>
  <c r="J2602" i="26"/>
  <c r="J2610" i="26"/>
  <c r="J2618" i="26"/>
  <c r="J2626" i="26"/>
  <c r="J2634" i="26"/>
  <c r="J2642" i="26"/>
  <c r="J2650" i="26"/>
  <c r="J2658" i="26"/>
  <c r="J2666" i="26"/>
  <c r="J2674" i="26"/>
  <c r="J2682" i="26"/>
  <c r="J2690" i="26"/>
  <c r="J2698" i="26"/>
  <c r="J65" i="26"/>
  <c r="J153" i="26"/>
  <c r="J226" i="26"/>
  <c r="J321" i="26"/>
  <c r="J409" i="26"/>
  <c r="J482" i="26"/>
  <c r="J577" i="26"/>
  <c r="J665" i="26"/>
  <c r="J738" i="26"/>
  <c r="J833" i="26"/>
  <c r="J906" i="26"/>
  <c r="J956" i="26"/>
  <c r="J1017" i="26"/>
  <c r="J1039" i="26"/>
  <c r="J1058" i="26"/>
  <c r="J1079" i="26"/>
  <c r="J1095" i="26"/>
  <c r="J1111" i="26"/>
  <c r="J1127" i="26"/>
  <c r="J1143" i="26"/>
  <c r="J1159" i="26"/>
  <c r="J1175" i="26"/>
  <c r="J1191" i="26"/>
  <c r="J1207" i="26"/>
  <c r="J1223" i="26"/>
  <c r="J1239" i="26"/>
  <c r="J1255" i="26"/>
  <c r="J1271" i="26"/>
  <c r="J1287" i="26"/>
  <c r="J1303" i="26"/>
  <c r="J1319" i="26"/>
  <c r="J1335" i="26"/>
  <c r="J1351" i="26"/>
  <c r="J1367" i="26"/>
  <c r="J1383" i="26"/>
  <c r="J1399" i="26"/>
  <c r="J1415" i="26"/>
  <c r="J1431" i="26"/>
  <c r="J1447" i="26"/>
  <c r="J1463" i="26"/>
  <c r="J1479" i="26"/>
  <c r="J1495" i="26"/>
  <c r="J1511" i="26"/>
  <c r="J1527" i="26"/>
  <c r="J1543" i="26"/>
  <c r="J1559" i="26"/>
  <c r="J1575" i="26"/>
  <c r="J1591" i="26"/>
  <c r="J1607" i="26"/>
  <c r="J1623" i="26"/>
  <c r="J1639" i="26"/>
  <c r="J1655" i="26"/>
  <c r="J1671" i="26"/>
  <c r="J1687" i="26"/>
  <c r="J1703" i="26"/>
  <c r="J1719" i="26"/>
  <c r="J1735" i="26"/>
  <c r="J1751" i="26"/>
  <c r="J1763" i="26"/>
  <c r="J1771" i="26"/>
  <c r="J1779" i="26"/>
  <c r="J1787" i="26"/>
  <c r="J1795" i="26"/>
  <c r="J1803" i="26"/>
  <c r="J1811" i="26"/>
  <c r="J1819" i="26"/>
  <c r="J1827" i="26"/>
  <c r="J1835" i="26"/>
  <c r="J1843" i="26"/>
  <c r="J1851" i="26"/>
  <c r="J1859" i="26"/>
  <c r="J1867" i="26"/>
  <c r="J1875" i="26"/>
  <c r="J1883" i="26"/>
  <c r="J1891" i="26"/>
  <c r="J1899" i="26"/>
  <c r="J1907" i="26"/>
  <c r="J1915" i="26"/>
  <c r="J1923" i="26"/>
  <c r="J1931" i="26"/>
  <c r="J1939" i="26"/>
  <c r="J1947" i="26"/>
  <c r="J1955" i="26"/>
  <c r="J1963" i="26"/>
  <c r="J1971" i="26"/>
  <c r="J1979" i="26"/>
  <c r="J1987" i="26"/>
  <c r="J1995" i="26"/>
  <c r="J2003" i="26"/>
  <c r="J2011" i="26"/>
  <c r="J2019" i="26"/>
  <c r="J2027" i="26"/>
  <c r="J2035" i="26"/>
  <c r="J2043" i="26"/>
  <c r="J2051" i="26"/>
  <c r="J2059" i="26"/>
  <c r="J2067" i="26"/>
  <c r="J2075" i="26"/>
  <c r="J2083" i="26"/>
  <c r="J2091" i="26"/>
  <c r="J2099" i="26"/>
  <c r="J2107" i="26"/>
  <c r="J2115" i="26"/>
  <c r="J2123" i="26"/>
  <c r="J2131" i="26"/>
  <c r="J2139" i="26"/>
  <c r="J2147" i="26"/>
  <c r="J2155" i="26"/>
  <c r="J2163" i="26"/>
  <c r="J2171" i="26"/>
  <c r="J2179" i="26"/>
  <c r="J2187" i="26"/>
  <c r="J2195" i="26"/>
  <c r="J2203" i="26"/>
  <c r="J2211" i="26"/>
  <c r="J2219" i="26"/>
  <c r="J2227" i="26"/>
  <c r="J2235" i="26"/>
  <c r="J2243" i="26"/>
  <c r="J2251" i="26"/>
  <c r="J2259" i="26"/>
  <c r="J2267" i="26"/>
  <c r="J2275" i="26"/>
  <c r="J2283" i="26"/>
  <c r="J2291" i="26"/>
  <c r="J2299" i="26"/>
  <c r="J2307" i="26"/>
  <c r="J97" i="26"/>
  <c r="J185" i="26"/>
  <c r="J258" i="26"/>
  <c r="J353" i="26"/>
  <c r="J441" i="26"/>
  <c r="J514" i="26"/>
  <c r="J609" i="26"/>
  <c r="J697" i="26"/>
  <c r="J770" i="26"/>
  <c r="J865" i="26"/>
  <c r="J929" i="26"/>
  <c r="J978" i="26"/>
  <c r="J1025" i="26"/>
  <c r="J1047" i="26"/>
  <c r="J1066" i="26"/>
  <c r="J1082" i="26"/>
  <c r="J1098" i="26"/>
  <c r="J1114" i="26"/>
  <c r="J1130" i="26"/>
  <c r="J1146" i="26"/>
  <c r="J1162" i="26"/>
  <c r="J1178" i="26"/>
  <c r="J1194" i="26"/>
  <c r="J1210" i="26"/>
  <c r="J1226" i="26"/>
  <c r="J1242" i="26"/>
  <c r="J1258" i="26"/>
  <c r="J1274" i="26"/>
  <c r="J1290" i="26"/>
  <c r="J1306" i="26"/>
  <c r="J1322" i="26"/>
  <c r="J1338" i="26"/>
  <c r="J1354" i="26"/>
  <c r="J1370" i="26"/>
  <c r="J1386" i="26"/>
  <c r="J1402" i="26"/>
  <c r="J1418" i="26"/>
  <c r="J1434" i="26"/>
  <c r="J1450" i="26"/>
  <c r="J1466" i="26"/>
  <c r="J1482" i="26"/>
  <c r="J1498" i="26"/>
  <c r="J1514" i="26"/>
  <c r="J1530" i="26"/>
  <c r="J1546" i="26"/>
  <c r="J1562" i="26"/>
  <c r="J1578" i="26"/>
  <c r="J1594" i="26"/>
  <c r="J1610" i="26"/>
  <c r="J1626" i="26"/>
  <c r="J1642" i="26"/>
  <c r="J1658" i="26"/>
  <c r="J1674" i="26"/>
  <c r="J1690" i="26"/>
  <c r="J1706" i="26"/>
  <c r="J1722" i="26"/>
  <c r="J1738" i="26"/>
  <c r="J1754" i="26"/>
  <c r="J1766" i="26"/>
  <c r="J1774" i="26"/>
  <c r="J1782" i="26"/>
  <c r="J1790" i="26"/>
  <c r="J1798" i="26"/>
  <c r="J1806" i="26"/>
  <c r="J1814" i="26"/>
  <c r="J1822" i="26"/>
  <c r="J1830" i="26"/>
  <c r="J1838" i="26"/>
  <c r="J1846" i="26"/>
  <c r="J1854" i="26"/>
  <c r="J1862" i="26"/>
  <c r="J1870" i="26"/>
  <c r="J1878" i="26"/>
  <c r="J1886" i="26"/>
  <c r="J1894" i="26"/>
  <c r="J1902" i="26"/>
  <c r="J1910" i="26"/>
  <c r="J1918" i="26"/>
  <c r="J1926" i="26"/>
  <c r="J1934" i="26"/>
  <c r="J1942" i="26"/>
  <c r="J1950" i="26"/>
  <c r="J1958" i="26"/>
  <c r="J1966" i="26"/>
  <c r="J1974" i="26"/>
  <c r="J1982" i="26"/>
  <c r="J1990" i="26"/>
  <c r="J1998" i="26"/>
  <c r="J2006" i="26"/>
  <c r="J2014" i="26"/>
  <c r="J2022" i="26"/>
  <c r="J2030" i="26"/>
  <c r="J2038" i="26"/>
  <c r="J2046" i="26"/>
  <c r="J2054" i="26"/>
  <c r="J2062" i="26"/>
  <c r="J2070" i="26"/>
  <c r="J2078" i="26"/>
  <c r="J2086" i="26"/>
  <c r="J2094" i="26"/>
  <c r="J2102" i="26"/>
  <c r="J2110" i="26"/>
  <c r="J2118" i="26"/>
  <c r="J2126" i="26"/>
  <c r="J2134" i="26"/>
  <c r="J2142" i="26"/>
  <c r="J2150" i="26"/>
  <c r="J2158" i="26"/>
  <c r="J2166" i="26"/>
  <c r="J2174" i="26"/>
  <c r="J2182" i="26"/>
  <c r="J2190" i="26"/>
  <c r="J2198" i="26"/>
  <c r="J34" i="26"/>
  <c r="J257" i="26"/>
  <c r="J505" i="26"/>
  <c r="J729" i="26"/>
  <c r="J914" i="26"/>
  <c r="J1041" i="26"/>
  <c r="J1089" i="26"/>
  <c r="J1129" i="26"/>
  <c r="J1176" i="26"/>
  <c r="J1217" i="26"/>
  <c r="J1257" i="26"/>
  <c r="J1304" i="26"/>
  <c r="J1345" i="26"/>
  <c r="J1385" i="26"/>
  <c r="J1432" i="26"/>
  <c r="J1473" i="26"/>
  <c r="J1513" i="26"/>
  <c r="J1560" i="26"/>
  <c r="J1601" i="26"/>
  <c r="J1641" i="26"/>
  <c r="J1688" i="26"/>
  <c r="J1729" i="26"/>
  <c r="J1765" i="26"/>
  <c r="J1788" i="26"/>
  <c r="J1809" i="26"/>
  <c r="J1829" i="26"/>
  <c r="J1852" i="26"/>
  <c r="J1873" i="26"/>
  <c r="J1893" i="26"/>
  <c r="J1916" i="26"/>
  <c r="J1937" i="26"/>
  <c r="J1957" i="26"/>
  <c r="J1976" i="26"/>
  <c r="J1992" i="26"/>
  <c r="J2008" i="26"/>
  <c r="J2024" i="26"/>
  <c r="J2040" i="26"/>
  <c r="J2056" i="26"/>
  <c r="J2072" i="26"/>
  <c r="J2088" i="26"/>
  <c r="J2104" i="26"/>
  <c r="J2120" i="26"/>
  <c r="J2133" i="26"/>
  <c r="J2145" i="26"/>
  <c r="J2159" i="26"/>
  <c r="J2172" i="26"/>
  <c r="J2184" i="26"/>
  <c r="J2197" i="26"/>
  <c r="J2208" i="26"/>
  <c r="J2220" i="26"/>
  <c r="J2230" i="26"/>
  <c r="J2240" i="26"/>
  <c r="J2252" i="26"/>
  <c r="J2262" i="26"/>
  <c r="J2272" i="26"/>
  <c r="J2284" i="26"/>
  <c r="J2294" i="26"/>
  <c r="J2304" i="26"/>
  <c r="J2315" i="26"/>
  <c r="J2324" i="26"/>
  <c r="J2333" i="26"/>
  <c r="J2342" i="26"/>
  <c r="J2351" i="26"/>
  <c r="J2360" i="26"/>
  <c r="J2369" i="26"/>
  <c r="J2379" i="26"/>
  <c r="J2388" i="26"/>
  <c r="J2397" i="26"/>
  <c r="J2406" i="26"/>
  <c r="J2415" i="26"/>
  <c r="J2424" i="26"/>
  <c r="J2433" i="26"/>
  <c r="J2443" i="26"/>
  <c r="J2452" i="26"/>
  <c r="J2461" i="26"/>
  <c r="J2470" i="26"/>
  <c r="J2479" i="26"/>
  <c r="J2488" i="26"/>
  <c r="J2497" i="26"/>
  <c r="J2507" i="26"/>
  <c r="J2516" i="26"/>
  <c r="J2525" i="26"/>
  <c r="J2534" i="26"/>
  <c r="J2543" i="26"/>
  <c r="J2552" i="26"/>
  <c r="J2561" i="26"/>
  <c r="J2571" i="26"/>
  <c r="J2580" i="26"/>
  <c r="J2589" i="26"/>
  <c r="J2598" i="26"/>
  <c r="J2607" i="26"/>
  <c r="J2616" i="26"/>
  <c r="J2625" i="26"/>
  <c r="J2635" i="26"/>
  <c r="J2644" i="26"/>
  <c r="J2653" i="26"/>
  <c r="J2662" i="26"/>
  <c r="J2671" i="26"/>
  <c r="J2680" i="26"/>
  <c r="J2689" i="26"/>
  <c r="J2699" i="26"/>
  <c r="J546" i="26"/>
  <c r="J970" i="26"/>
  <c r="J1097" i="26"/>
  <c r="J1185" i="26"/>
  <c r="J1272" i="26"/>
  <c r="J1400" i="26"/>
  <c r="J1481" i="26"/>
  <c r="J1609" i="26"/>
  <c r="J1697" i="26"/>
  <c r="J1772" i="26"/>
  <c r="J1836" i="26"/>
  <c r="J1921" i="26"/>
  <c r="J1980" i="26"/>
  <c r="J2028" i="26"/>
  <c r="J2076" i="26"/>
  <c r="J2124" i="26"/>
  <c r="J2161" i="26"/>
  <c r="J2200" i="26"/>
  <c r="J2232" i="26"/>
  <c r="J2264" i="26"/>
  <c r="J2296" i="26"/>
  <c r="J2326" i="26"/>
  <c r="J2353" i="26"/>
  <c r="J2381" i="26"/>
  <c r="J2417" i="26"/>
  <c r="J2445" i="26"/>
  <c r="J2463" i="26"/>
  <c r="J2491" i="26"/>
  <c r="J66" i="26"/>
  <c r="J290" i="26"/>
  <c r="J513" i="26"/>
  <c r="J761" i="26"/>
  <c r="J948" i="26"/>
  <c r="J1042" i="26"/>
  <c r="J1096" i="26"/>
  <c r="J1137" i="26"/>
  <c r="J1177" i="26"/>
  <c r="J1224" i="26"/>
  <c r="J1265" i="26"/>
  <c r="J1305" i="26"/>
  <c r="J1352" i="26"/>
  <c r="J1393" i="26"/>
  <c r="J1433" i="26"/>
  <c r="J1480" i="26"/>
  <c r="J1521" i="26"/>
  <c r="J1561" i="26"/>
  <c r="J1608" i="26"/>
  <c r="J1649" i="26"/>
  <c r="J1689" i="26"/>
  <c r="J1736" i="26"/>
  <c r="J1769" i="26"/>
  <c r="J1789" i="26"/>
  <c r="J1812" i="26"/>
  <c r="J1833" i="26"/>
  <c r="J1853" i="26"/>
  <c r="J1876" i="26"/>
  <c r="J1897" i="26"/>
  <c r="J1917" i="26"/>
  <c r="J1940" i="26"/>
  <c r="J1961" i="26"/>
  <c r="J1977" i="26"/>
  <c r="J1993" i="26"/>
  <c r="J2009" i="26"/>
  <c r="J2025" i="26"/>
  <c r="J2041" i="26"/>
  <c r="J2057" i="26"/>
  <c r="J2073" i="26"/>
  <c r="J2089" i="26"/>
  <c r="J2105" i="26"/>
  <c r="J2121" i="26"/>
  <c r="J2135" i="26"/>
  <c r="J2148" i="26"/>
  <c r="J2160" i="26"/>
  <c r="J2173" i="26"/>
  <c r="J2185" i="26"/>
  <c r="J2199" i="26"/>
  <c r="J2209" i="26"/>
  <c r="J2221" i="26"/>
  <c r="J2231" i="26"/>
  <c r="J2241" i="26"/>
  <c r="J2253" i="26"/>
  <c r="J2263" i="26"/>
  <c r="J2273" i="26"/>
  <c r="J2285" i="26"/>
  <c r="J2295" i="26"/>
  <c r="J2305" i="26"/>
  <c r="J2316" i="26"/>
  <c r="J2325" i="26"/>
  <c r="J2334" i="26"/>
  <c r="J2343" i="26"/>
  <c r="J2352" i="26"/>
  <c r="J2361" i="26"/>
  <c r="J2371" i="26"/>
  <c r="J2380" i="26"/>
  <c r="J2389" i="26"/>
  <c r="J2398" i="26"/>
  <c r="J2407" i="26"/>
  <c r="J2416" i="26"/>
  <c r="J2425" i="26"/>
  <c r="J2435" i="26"/>
  <c r="J2444" i="26"/>
  <c r="J2453" i="26"/>
  <c r="J2462" i="26"/>
  <c r="J2471" i="26"/>
  <c r="J2480" i="26"/>
  <c r="J2489" i="26"/>
  <c r="J2499" i="26"/>
  <c r="J2508" i="26"/>
  <c r="J2517" i="26"/>
  <c r="J2526" i="26"/>
  <c r="J2535" i="26"/>
  <c r="J2544" i="26"/>
  <c r="J2553" i="26"/>
  <c r="J2563" i="26"/>
  <c r="J2572" i="26"/>
  <c r="J2581" i="26"/>
  <c r="J2590" i="26"/>
  <c r="J2599" i="26"/>
  <c r="J2608" i="26"/>
  <c r="J2617" i="26"/>
  <c r="J2627" i="26"/>
  <c r="J2636" i="26"/>
  <c r="J2645" i="26"/>
  <c r="J2654" i="26"/>
  <c r="J2663" i="26"/>
  <c r="J2672" i="26"/>
  <c r="J2681" i="26"/>
  <c r="J2691" i="26"/>
  <c r="J2700" i="26"/>
  <c r="J89" i="26"/>
  <c r="J1353" i="26"/>
  <c r="J1569" i="26"/>
  <c r="J1737" i="26"/>
  <c r="J1813" i="26"/>
  <c r="J1857" i="26"/>
  <c r="J1900" i="26"/>
  <c r="J1964" i="26"/>
  <c r="J2012" i="26"/>
  <c r="J2060" i="26"/>
  <c r="J2108" i="26"/>
  <c r="J2149" i="26"/>
  <c r="J2188" i="26"/>
  <c r="J2222" i="26"/>
  <c r="J2254" i="26"/>
  <c r="J2286" i="26"/>
  <c r="J2317" i="26"/>
  <c r="J2344" i="26"/>
  <c r="J2372" i="26"/>
  <c r="J2399" i="26"/>
  <c r="J2427" i="26"/>
  <c r="J2454" i="26"/>
  <c r="J2481" i="26"/>
  <c r="J129" i="26"/>
  <c r="J345" i="26"/>
  <c r="J578" i="26"/>
  <c r="J802" i="26"/>
  <c r="J977" i="26"/>
  <c r="J1063" i="26"/>
  <c r="J1105" i="26"/>
  <c r="J1145" i="26"/>
  <c r="J1192" i="26"/>
  <c r="J1233" i="26"/>
  <c r="J1273" i="26"/>
  <c r="J1320" i="26"/>
  <c r="J1361" i="26"/>
  <c r="J1401" i="26"/>
  <c r="J1448" i="26"/>
  <c r="J1489" i="26"/>
  <c r="J1529" i="26"/>
  <c r="J1576" i="26"/>
  <c r="J1617" i="26"/>
  <c r="J1657" i="26"/>
  <c r="J1704" i="26"/>
  <c r="J1745" i="26"/>
  <c r="J1773" i="26"/>
  <c r="J1796" i="26"/>
  <c r="J1817" i="26"/>
  <c r="J1837" i="26"/>
  <c r="J1860" i="26"/>
  <c r="J1881" i="26"/>
  <c r="J1901" i="26"/>
  <c r="J1924" i="26"/>
  <c r="J1945" i="26"/>
  <c r="J1965" i="26"/>
  <c r="J1981" i="26"/>
  <c r="J1997" i="26"/>
  <c r="J2013" i="26"/>
  <c r="J2029" i="26"/>
  <c r="J2045" i="26"/>
  <c r="J2061" i="26"/>
  <c r="J2077" i="26"/>
  <c r="J2093" i="26"/>
  <c r="J2109" i="26"/>
  <c r="J2125" i="26"/>
  <c r="J2137" i="26"/>
  <c r="J2151" i="26"/>
  <c r="J2164" i="26"/>
  <c r="J2176" i="26"/>
  <c r="J2189" i="26"/>
  <c r="J2201" i="26"/>
  <c r="J2213" i="26"/>
  <c r="J2223" i="26"/>
  <c r="J2233" i="26"/>
  <c r="J2245" i="26"/>
  <c r="J2255" i="26"/>
  <c r="J2265" i="26"/>
  <c r="J2277" i="26"/>
  <c r="J2287" i="26"/>
  <c r="J2297" i="26"/>
  <c r="J2309" i="26"/>
  <c r="J2318" i="26"/>
  <c r="J2327" i="26"/>
  <c r="J2336" i="26"/>
  <c r="J2345" i="26"/>
  <c r="J2355" i="26"/>
  <c r="J2364" i="26"/>
  <c r="J2373" i="26"/>
  <c r="J2382" i="26"/>
  <c r="J2391" i="26"/>
  <c r="J2400" i="26"/>
  <c r="J2409" i="26"/>
  <c r="J2419" i="26"/>
  <c r="J2428" i="26"/>
  <c r="J2437" i="26"/>
  <c r="J2446" i="26"/>
  <c r="J2455" i="26"/>
  <c r="J2464" i="26"/>
  <c r="J2473" i="26"/>
  <c r="J2483" i="26"/>
  <c r="J2492" i="26"/>
  <c r="J2501" i="26"/>
  <c r="J2510" i="26"/>
  <c r="J2519" i="26"/>
  <c r="J2528" i="26"/>
  <c r="J2537" i="26"/>
  <c r="J2547" i="26"/>
  <c r="J2556" i="26"/>
  <c r="J2565" i="26"/>
  <c r="J2574" i="26"/>
  <c r="J2583" i="26"/>
  <c r="J2592" i="26"/>
  <c r="J2601" i="26"/>
  <c r="J2611" i="26"/>
  <c r="J2620" i="26"/>
  <c r="J2629" i="26"/>
  <c r="J2638" i="26"/>
  <c r="J2647" i="26"/>
  <c r="J2656" i="26"/>
  <c r="J2665" i="26"/>
  <c r="J2675" i="26"/>
  <c r="J2684" i="26"/>
  <c r="J2693" i="26"/>
  <c r="J2702" i="26"/>
  <c r="J417" i="26"/>
  <c r="J857" i="26"/>
  <c r="J1073" i="26"/>
  <c r="J1160" i="26"/>
  <c r="J1241" i="26"/>
  <c r="J1329" i="26"/>
  <c r="J1416" i="26"/>
  <c r="J1497" i="26"/>
  <c r="J1585" i="26"/>
  <c r="J1672" i="26"/>
  <c r="J1753" i="26"/>
  <c r="J1801" i="26"/>
  <c r="J1844" i="26"/>
  <c r="J1885" i="26"/>
  <c r="J1929" i="26"/>
  <c r="J1969" i="26"/>
  <c r="J2001" i="26"/>
  <c r="J2033" i="26"/>
  <c r="J2065" i="26"/>
  <c r="J2097" i="26"/>
  <c r="J2128" i="26"/>
  <c r="J2153" i="26"/>
  <c r="J2180" i="26"/>
  <c r="J2205" i="26"/>
  <c r="J2237" i="26"/>
  <c r="J2257" i="26"/>
  <c r="J2269" i="26"/>
  <c r="J2289" i="26"/>
  <c r="J2311" i="26"/>
  <c r="J2329" i="26"/>
  <c r="J2348" i="26"/>
  <c r="J161" i="26"/>
  <c r="J385" i="26"/>
  <c r="J601" i="26"/>
  <c r="J834" i="26"/>
  <c r="J1001" i="26"/>
  <c r="J1065" i="26"/>
  <c r="J1112" i="26"/>
  <c r="J1153" i="26"/>
  <c r="J1193" i="26"/>
  <c r="J1240" i="26"/>
  <c r="J1281" i="26"/>
  <c r="J1321" i="26"/>
  <c r="J1368" i="26"/>
  <c r="J1409" i="26"/>
  <c r="J1449" i="26"/>
  <c r="J1496" i="26"/>
  <c r="J1537" i="26"/>
  <c r="J1577" i="26"/>
  <c r="J1624" i="26"/>
  <c r="J1665" i="26"/>
  <c r="J1705" i="26"/>
  <c r="J1752" i="26"/>
  <c r="J1777" i="26"/>
  <c r="J1797" i="26"/>
  <c r="J1820" i="26"/>
  <c r="J1841" i="26"/>
  <c r="J1861" i="26"/>
  <c r="J1884" i="26"/>
  <c r="J1905" i="26"/>
  <c r="J1925" i="26"/>
  <c r="J1948" i="26"/>
  <c r="J1968" i="26"/>
  <c r="J1984" i="26"/>
  <c r="J2000" i="26"/>
  <c r="J2016" i="26"/>
  <c r="J2032" i="26"/>
  <c r="J2048" i="26"/>
  <c r="J2064" i="26"/>
  <c r="J2080" i="26"/>
  <c r="J2096" i="26"/>
  <c r="J2112" i="26"/>
  <c r="J2127" i="26"/>
  <c r="J2140" i="26"/>
  <c r="J2152" i="26"/>
  <c r="J2165" i="26"/>
  <c r="J2177" i="26"/>
  <c r="J2191" i="26"/>
  <c r="J2204" i="26"/>
  <c r="J2214" i="26"/>
  <c r="J2224" i="26"/>
  <c r="J2236" i="26"/>
  <c r="J2246" i="26"/>
  <c r="J2256" i="26"/>
  <c r="J2268" i="26"/>
  <c r="J2278" i="26"/>
  <c r="J2288" i="26"/>
  <c r="J2300" i="26"/>
  <c r="J2310" i="26"/>
  <c r="J2319" i="26"/>
  <c r="J2328" i="26"/>
  <c r="J2337" i="26"/>
  <c r="J2347" i="26"/>
  <c r="J2356" i="26"/>
  <c r="J2365" i="26"/>
  <c r="J2374" i="26"/>
  <c r="J2383" i="26"/>
  <c r="J2392" i="26"/>
  <c r="J2401" i="26"/>
  <c r="J2411" i="26"/>
  <c r="J2420" i="26"/>
  <c r="J2429" i="26"/>
  <c r="J2438" i="26"/>
  <c r="J2447" i="26"/>
  <c r="J2456" i="26"/>
  <c r="J2465" i="26"/>
  <c r="J2475" i="26"/>
  <c r="J2484" i="26"/>
  <c r="J2493" i="26"/>
  <c r="J2502" i="26"/>
  <c r="J2511" i="26"/>
  <c r="J2520" i="26"/>
  <c r="J2529" i="26"/>
  <c r="J2539" i="26"/>
  <c r="J2548" i="26"/>
  <c r="J2557" i="26"/>
  <c r="J2566" i="26"/>
  <c r="J2575" i="26"/>
  <c r="J2584" i="26"/>
  <c r="J2593" i="26"/>
  <c r="J2603" i="26"/>
  <c r="J2612" i="26"/>
  <c r="J2621" i="26"/>
  <c r="J2630" i="26"/>
  <c r="J2639" i="26"/>
  <c r="J2648" i="26"/>
  <c r="J2657" i="26"/>
  <c r="J2667" i="26"/>
  <c r="J2676" i="26"/>
  <c r="J2685" i="26"/>
  <c r="J2694" i="26"/>
  <c r="J162" i="26"/>
  <c r="J641" i="26"/>
  <c r="J1018" i="26"/>
  <c r="J1113" i="26"/>
  <c r="J1201" i="26"/>
  <c r="J1288" i="26"/>
  <c r="J1369" i="26"/>
  <c r="J1457" i="26"/>
  <c r="J1544" i="26"/>
  <c r="J1625" i="26"/>
  <c r="J1713" i="26"/>
  <c r="J1780" i="26"/>
  <c r="J1821" i="26"/>
  <c r="J1865" i="26"/>
  <c r="J1908" i="26"/>
  <c r="J1949" i="26"/>
  <c r="J1985" i="26"/>
  <c r="J2017" i="26"/>
  <c r="J2049" i="26"/>
  <c r="J2081" i="26"/>
  <c r="J2113" i="26"/>
  <c r="J2141" i="26"/>
  <c r="J2167" i="26"/>
  <c r="J2192" i="26"/>
  <c r="J2215" i="26"/>
  <c r="J2225" i="26"/>
  <c r="J2247" i="26"/>
  <c r="J2279" i="26"/>
  <c r="J2301" i="26"/>
  <c r="J2320" i="26"/>
  <c r="J2339" i="26"/>
  <c r="J2357" i="26"/>
  <c r="J249" i="26"/>
  <c r="J473" i="26"/>
  <c r="J674" i="26"/>
  <c r="J913" i="26"/>
  <c r="J1033" i="26"/>
  <c r="J1081" i="26"/>
  <c r="J1128" i="26"/>
  <c r="J1169" i="26"/>
  <c r="J1209" i="26"/>
  <c r="J1256" i="26"/>
  <c r="J1297" i="26"/>
  <c r="J1337" i="26"/>
  <c r="J1384" i="26"/>
  <c r="J1425" i="26"/>
  <c r="J1465" i="26"/>
  <c r="J1512" i="26"/>
  <c r="J1553" i="26"/>
  <c r="J1593" i="26"/>
  <c r="J1640" i="26"/>
  <c r="J1681" i="26"/>
  <c r="J1721" i="26"/>
  <c r="J1764" i="26"/>
  <c r="J1785" i="26"/>
  <c r="J1805" i="26"/>
  <c r="J1828" i="26"/>
  <c r="J1849" i="26"/>
  <c r="J1869" i="26"/>
  <c r="J1892" i="26"/>
  <c r="J1913" i="26"/>
  <c r="J1933" i="26"/>
  <c r="J1956" i="26"/>
  <c r="J1973" i="26"/>
  <c r="J1989" i="26"/>
  <c r="J2005" i="26"/>
  <c r="J2021" i="26"/>
  <c r="J2037" i="26"/>
  <c r="J2053" i="26"/>
  <c r="J2069" i="26"/>
  <c r="J2085" i="26"/>
  <c r="J2101" i="26"/>
  <c r="J2117" i="26"/>
  <c r="J2132" i="26"/>
  <c r="J2144" i="26"/>
  <c r="J2157" i="26"/>
  <c r="J2169" i="26"/>
  <c r="J2183" i="26"/>
  <c r="J2196" i="26"/>
  <c r="J2207" i="26"/>
  <c r="J2217" i="26"/>
  <c r="J2229" i="26"/>
  <c r="J2239" i="26"/>
  <c r="J2249" i="26"/>
  <c r="J2261" i="26"/>
  <c r="J2271" i="26"/>
  <c r="J2281" i="26"/>
  <c r="J2293" i="26"/>
  <c r="J2303" i="26"/>
  <c r="J2313" i="26"/>
  <c r="J2323" i="26"/>
  <c r="J2332" i="26"/>
  <c r="J2341" i="26"/>
  <c r="J2350" i="26"/>
  <c r="J2359" i="26"/>
  <c r="J2368" i="26"/>
  <c r="J2377" i="26"/>
  <c r="J2387" i="26"/>
  <c r="J2396" i="26"/>
  <c r="J2405" i="26"/>
  <c r="J2414" i="26"/>
  <c r="J2423" i="26"/>
  <c r="J2432" i="26"/>
  <c r="J2441" i="26"/>
  <c r="J2451" i="26"/>
  <c r="J2460" i="26"/>
  <c r="J2469" i="26"/>
  <c r="J2478" i="26"/>
  <c r="J2487" i="26"/>
  <c r="J2496" i="26"/>
  <c r="J2505" i="26"/>
  <c r="J2515" i="26"/>
  <c r="J2524" i="26"/>
  <c r="J2533" i="26"/>
  <c r="J2542" i="26"/>
  <c r="J2551" i="26"/>
  <c r="J2560" i="26"/>
  <c r="J2569" i="26"/>
  <c r="J2579" i="26"/>
  <c r="J2588" i="26"/>
  <c r="J2597" i="26"/>
  <c r="J2606" i="26"/>
  <c r="J2615" i="26"/>
  <c r="J2624" i="26"/>
  <c r="J2633" i="26"/>
  <c r="J2643" i="26"/>
  <c r="J2652" i="26"/>
  <c r="J2661" i="26"/>
  <c r="J2670" i="26"/>
  <c r="J2679" i="26"/>
  <c r="J2688" i="26"/>
  <c r="J2697" i="26"/>
  <c r="J322" i="26"/>
  <c r="J769" i="26"/>
  <c r="J1055" i="26"/>
  <c r="J1144" i="26"/>
  <c r="J1225" i="26"/>
  <c r="J1313" i="26"/>
  <c r="J1441" i="26"/>
  <c r="J1528" i="26"/>
  <c r="J1656" i="26"/>
  <c r="J1793" i="26"/>
  <c r="J1877" i="26"/>
  <c r="J1941" i="26"/>
  <c r="J1996" i="26"/>
  <c r="J2044" i="26"/>
  <c r="J2092" i="26"/>
  <c r="J2136" i="26"/>
  <c r="J2175" i="26"/>
  <c r="J2212" i="26"/>
  <c r="J2244" i="26"/>
  <c r="J2276" i="26"/>
  <c r="J2308" i="26"/>
  <c r="J2335" i="26"/>
  <c r="J2363" i="26"/>
  <c r="J2390" i="26"/>
  <c r="J2408" i="26"/>
  <c r="J2436" i="26"/>
  <c r="J2472" i="26"/>
  <c r="J217" i="26"/>
  <c r="J1208" i="26"/>
  <c r="J1545" i="26"/>
  <c r="J1825" i="26"/>
  <c r="J1988" i="26"/>
  <c r="J2116" i="26"/>
  <c r="J2216" i="26"/>
  <c r="J2302" i="26"/>
  <c r="J2367" i="26"/>
  <c r="J2404" i="26"/>
  <c r="J2440" i="26"/>
  <c r="J2477" i="26"/>
  <c r="J2509" i="26"/>
  <c r="J2532" i="26"/>
  <c r="J2558" i="26"/>
  <c r="J2582" i="26"/>
  <c r="J2605" i="26"/>
  <c r="J2631" i="26"/>
  <c r="J2655" i="26"/>
  <c r="J2678" i="26"/>
  <c r="J673" i="26"/>
  <c r="J1868" i="26"/>
  <c r="J2143" i="26"/>
  <c r="J2321" i="26"/>
  <c r="J2376" i="26"/>
  <c r="J2449" i="26"/>
  <c r="J2540" i="26"/>
  <c r="J2587" i="26"/>
  <c r="J2660" i="26"/>
  <c r="J1953" i="26"/>
  <c r="J2280" i="26"/>
  <c r="J2468" i="26"/>
  <c r="J2600" i="26"/>
  <c r="J418" i="26"/>
  <c r="J1249" i="26"/>
  <c r="J1592" i="26"/>
  <c r="J1845" i="26"/>
  <c r="J2004" i="26"/>
  <c r="J2129" i="26"/>
  <c r="J2228" i="26"/>
  <c r="J2312" i="26"/>
  <c r="J2375" i="26"/>
  <c r="J2412" i="26"/>
  <c r="J2448" i="26"/>
  <c r="J2485" i="26"/>
  <c r="J2512" i="26"/>
  <c r="J2536" i="26"/>
  <c r="J2559" i="26"/>
  <c r="J2585" i="26"/>
  <c r="J2609" i="26"/>
  <c r="J2632" i="26"/>
  <c r="J2659" i="26"/>
  <c r="J2683" i="26"/>
  <c r="J1633" i="26"/>
  <c r="J2513" i="26"/>
  <c r="J2613" i="26"/>
  <c r="J2686" i="26"/>
  <c r="J2084" i="26"/>
  <c r="J890" i="26"/>
  <c r="J1336" i="26"/>
  <c r="J1673" i="26"/>
  <c r="J1889" i="26"/>
  <c r="J2036" i="26"/>
  <c r="J2156" i="26"/>
  <c r="J2248" i="26"/>
  <c r="J2331" i="26"/>
  <c r="J2384" i="26"/>
  <c r="J2421" i="26"/>
  <c r="J2457" i="26"/>
  <c r="J2494" i="26"/>
  <c r="J2518" i="26"/>
  <c r="J2541" i="26"/>
  <c r="J2567" i="26"/>
  <c r="J2591" i="26"/>
  <c r="J2614" i="26"/>
  <c r="J2640" i="26"/>
  <c r="J2664" i="26"/>
  <c r="J2687" i="26"/>
  <c r="J1080" i="26"/>
  <c r="J1761" i="26"/>
  <c r="J2068" i="26"/>
  <c r="J2270" i="26"/>
  <c r="J2393" i="26"/>
  <c r="J2467" i="26"/>
  <c r="J2523" i="26"/>
  <c r="J2573" i="26"/>
  <c r="J2622" i="26"/>
  <c r="J2669" i="26"/>
  <c r="J1121" i="26"/>
  <c r="J2395" i="26"/>
  <c r="J2527" i="26"/>
  <c r="J2623" i="26"/>
  <c r="J2696" i="26"/>
  <c r="J1023" i="26"/>
  <c r="J1377" i="26"/>
  <c r="J1720" i="26"/>
  <c r="J1909" i="26"/>
  <c r="J2052" i="26"/>
  <c r="J2168" i="26"/>
  <c r="J2260" i="26"/>
  <c r="J2340" i="26"/>
  <c r="J2385" i="26"/>
  <c r="J2422" i="26"/>
  <c r="J2459" i="26"/>
  <c r="J2495" i="26"/>
  <c r="J2521" i="26"/>
  <c r="J2545" i="26"/>
  <c r="J2568" i="26"/>
  <c r="J2595" i="26"/>
  <c r="J2619" i="26"/>
  <c r="J2641" i="26"/>
  <c r="J2668" i="26"/>
  <c r="J2692" i="26"/>
  <c r="J1417" i="26"/>
  <c r="J1932" i="26"/>
  <c r="J2181" i="26"/>
  <c r="J2349" i="26"/>
  <c r="J2430" i="26"/>
  <c r="J2500" i="26"/>
  <c r="J2549" i="26"/>
  <c r="J2596" i="26"/>
  <c r="J2646" i="26"/>
  <c r="J2695" i="26"/>
  <c r="J1464" i="26"/>
  <c r="J2358" i="26"/>
  <c r="J2503" i="26"/>
  <c r="J2576" i="26"/>
  <c r="J2673" i="26"/>
  <c r="J1161" i="26"/>
  <c r="J1505" i="26"/>
  <c r="J1804" i="26"/>
  <c r="J1972" i="26"/>
  <c r="J2100" i="26"/>
  <c r="J2206" i="26"/>
  <c r="J2292" i="26"/>
  <c r="J2366" i="26"/>
  <c r="J2403" i="26"/>
  <c r="J2439" i="26"/>
  <c r="J2476" i="26"/>
  <c r="J2504" i="26"/>
  <c r="J2531" i="26"/>
  <c r="J2555" i="26"/>
  <c r="J2577" i="26"/>
  <c r="J2604" i="26"/>
  <c r="J2628" i="26"/>
  <c r="J2651" i="26"/>
  <c r="J2677" i="26"/>
  <c r="J2701" i="26"/>
  <c r="J1289" i="26"/>
  <c r="J2020" i="26"/>
  <c r="J2238" i="26"/>
  <c r="J2413" i="26"/>
  <c r="J2486" i="26"/>
  <c r="J2564" i="26"/>
  <c r="J2637" i="26"/>
  <c r="J1781" i="26"/>
  <c r="J2193" i="26"/>
  <c r="J2431" i="26"/>
  <c r="J2550" i="26"/>
  <c r="J2649" i="26"/>
  <c r="H3" i="26" l="1"/>
  <c r="H2701" i="26"/>
  <c r="H2541" i="26"/>
  <c r="H2409" i="26"/>
  <c r="H2208" i="26"/>
  <c r="H2055" i="26"/>
  <c r="H1851" i="26"/>
  <c r="H2694" i="26"/>
  <c r="H2662" i="26"/>
  <c r="H2630" i="26"/>
  <c r="H2598" i="26"/>
  <c r="H2566" i="26"/>
  <c r="H2534" i="26"/>
  <c r="H2502" i="26"/>
  <c r="H2470" i="26"/>
  <c r="H2437" i="26"/>
  <c r="H2401" i="26"/>
  <c r="H2351" i="26"/>
  <c r="H2300" i="26"/>
  <c r="H2248" i="26"/>
  <c r="H2197" i="26"/>
  <c r="H2147" i="26"/>
  <c r="H2095" i="26"/>
  <c r="H2043" i="26"/>
  <c r="H1979" i="26"/>
  <c r="H1915" i="26"/>
  <c r="H1835" i="26"/>
  <c r="H1608" i="26"/>
  <c r="H1152" i="26"/>
  <c r="H2693" i="26"/>
  <c r="H2661" i="26"/>
  <c r="H2629" i="26"/>
  <c r="H2597" i="26"/>
  <c r="H2565" i="26"/>
  <c r="H2533" i="26"/>
  <c r="H2501" i="26"/>
  <c r="H2469" i="26"/>
  <c r="H2436" i="26"/>
  <c r="H2400" i="26"/>
  <c r="H2349" i="26"/>
  <c r="H2299" i="26"/>
  <c r="H2247" i="26"/>
  <c r="H2196" i="26"/>
  <c r="H2144" i="26"/>
  <c r="H2093" i="26"/>
  <c r="H2040" i="26"/>
  <c r="H1976" i="26"/>
  <c r="H1912" i="26"/>
  <c r="H1819" i="26"/>
  <c r="H1553" i="26"/>
  <c r="H1096" i="26"/>
  <c r="H2605" i="26"/>
  <c r="H2477" i="26"/>
  <c r="H2363" i="26"/>
  <c r="H2157" i="26"/>
  <c r="H1214" i="26"/>
  <c r="H2686" i="26"/>
  <c r="H2558" i="26"/>
  <c r="H2462" i="26"/>
  <c r="H2287" i="26"/>
  <c r="H2083" i="26"/>
  <c r="H1803" i="26"/>
  <c r="H2685" i="26"/>
  <c r="H2653" i="26"/>
  <c r="H2621" i="26"/>
  <c r="H2589" i="26"/>
  <c r="H2557" i="26"/>
  <c r="H2525" i="26"/>
  <c r="H2493" i="26"/>
  <c r="H2461" i="26"/>
  <c r="H2427" i="26"/>
  <c r="H2388" i="26"/>
  <c r="H2336" i="26"/>
  <c r="H2285" i="26"/>
  <c r="H2235" i="26"/>
  <c r="H2183" i="26"/>
  <c r="H2132" i="26"/>
  <c r="H2080" i="26"/>
  <c r="H2024" i="26"/>
  <c r="H1960" i="26"/>
  <c r="H1896" i="26"/>
  <c r="H1787" i="26"/>
  <c r="H1438" i="26"/>
  <c r="H919" i="26"/>
  <c r="H2654" i="26"/>
  <c r="H2526" i="26"/>
  <c r="H2339" i="26"/>
  <c r="H2133" i="26"/>
  <c r="H1494" i="26"/>
  <c r="H2678" i="26"/>
  <c r="H2646" i="26"/>
  <c r="H2614" i="26"/>
  <c r="H2582" i="26"/>
  <c r="H2550" i="26"/>
  <c r="H2518" i="26"/>
  <c r="H2486" i="26"/>
  <c r="H2454" i="26"/>
  <c r="H2419" i="26"/>
  <c r="H2376" i="26"/>
  <c r="H2325" i="26"/>
  <c r="H2275" i="26"/>
  <c r="H2223" i="26"/>
  <c r="H2172" i="26"/>
  <c r="H2120" i="26"/>
  <c r="H2069" i="26"/>
  <c r="H2011" i="26"/>
  <c r="H1947" i="26"/>
  <c r="H1883" i="26"/>
  <c r="H1769" i="26"/>
  <c r="H1384" i="26"/>
  <c r="H695" i="26"/>
  <c r="H2637" i="26"/>
  <c r="H2509" i="26"/>
  <c r="H2260" i="26"/>
  <c r="H1992" i="26"/>
  <c r="H1928" i="26"/>
  <c r="H2590" i="26"/>
  <c r="H2428" i="26"/>
  <c r="H2236" i="26"/>
  <c r="H2027" i="26"/>
  <c r="H1963" i="26"/>
  <c r="H1041" i="26"/>
  <c r="H2677" i="26"/>
  <c r="H2645" i="26"/>
  <c r="H2613" i="26"/>
  <c r="H2581" i="26"/>
  <c r="H2549" i="26"/>
  <c r="H2517" i="26"/>
  <c r="H2485" i="26"/>
  <c r="H2453" i="26"/>
  <c r="H2418" i="26"/>
  <c r="H2375" i="26"/>
  <c r="H2324" i="26"/>
  <c r="H2272" i="26"/>
  <c r="H2221" i="26"/>
  <c r="H2171" i="26"/>
  <c r="H2119" i="26"/>
  <c r="H2068" i="26"/>
  <c r="H2008" i="26"/>
  <c r="H1944" i="26"/>
  <c r="H1867" i="26"/>
  <c r="H1737" i="26"/>
  <c r="H1321" i="26"/>
  <c r="H479" i="26"/>
  <c r="H2669" i="26"/>
  <c r="H2573" i="26"/>
  <c r="H2445" i="26"/>
  <c r="H2311" i="26"/>
  <c r="H2107" i="26"/>
  <c r="H1664" i="26"/>
  <c r="H2622" i="26"/>
  <c r="H2494" i="26"/>
  <c r="H2389" i="26"/>
  <c r="H2184" i="26"/>
  <c r="H1899" i="26"/>
  <c r="H2702" i="26"/>
  <c r="H2670" i="26"/>
  <c r="H2638" i="26"/>
  <c r="H2606" i="26"/>
  <c r="H2574" i="26"/>
  <c r="H2542" i="26"/>
  <c r="H2510" i="26"/>
  <c r="H2478" i="26"/>
  <c r="H2446" i="26"/>
  <c r="H2410" i="26"/>
  <c r="H2364" i="26"/>
  <c r="H2312" i="26"/>
  <c r="H2261" i="26"/>
  <c r="H2211" i="26"/>
  <c r="H2159" i="26"/>
  <c r="H2108" i="26"/>
  <c r="H2056" i="26"/>
  <c r="H1995" i="26"/>
  <c r="H1931" i="26"/>
  <c r="H1864" i="26"/>
  <c r="H1705" i="26"/>
  <c r="H1265" i="26"/>
  <c r="H226" i="26"/>
  <c r="H1848" i="26"/>
  <c r="H1766" i="26"/>
  <c r="H1600" i="26"/>
  <c r="H1430" i="26"/>
  <c r="H1201" i="26"/>
  <c r="H1032" i="26"/>
  <c r="H2692" i="26"/>
  <c r="H2636" i="26"/>
  <c r="H2596" i="26"/>
  <c r="H2556" i="26"/>
  <c r="H2516" i="26"/>
  <c r="H2476" i="26"/>
  <c r="H2435" i="26"/>
  <c r="H2387" i="26"/>
  <c r="H2335" i="26"/>
  <c r="H2259" i="26"/>
  <c r="H2195" i="26"/>
  <c r="H2131" i="26"/>
  <c r="H2067" i="26"/>
  <c r="H1991" i="26"/>
  <c r="H1927" i="26"/>
  <c r="H1863" i="26"/>
  <c r="H1783" i="26"/>
  <c r="H1598" i="26"/>
  <c r="H1256" i="26"/>
  <c r="H183" i="26"/>
  <c r="H2699" i="26"/>
  <c r="H2691" i="26"/>
  <c r="H2683" i="26"/>
  <c r="H2675" i="26"/>
  <c r="H2667" i="26"/>
  <c r="H2659" i="26"/>
  <c r="H2651" i="26"/>
  <c r="H2643" i="26"/>
  <c r="H2635" i="26"/>
  <c r="H2627" i="26"/>
  <c r="H2619" i="26"/>
  <c r="H2611" i="26"/>
  <c r="H2603" i="26"/>
  <c r="H2595" i="26"/>
  <c r="H2587" i="26"/>
  <c r="H2579" i="26"/>
  <c r="H2571" i="26"/>
  <c r="H2563" i="26"/>
  <c r="H2555" i="26"/>
  <c r="H2547" i="26"/>
  <c r="H2539" i="26"/>
  <c r="H2531" i="26"/>
  <c r="H2523" i="26"/>
  <c r="H2515" i="26"/>
  <c r="H2507" i="26"/>
  <c r="H2499" i="26"/>
  <c r="H2491" i="26"/>
  <c r="H2483" i="26"/>
  <c r="H2475" i="26"/>
  <c r="H2467" i="26"/>
  <c r="H2459" i="26"/>
  <c r="H2451" i="26"/>
  <c r="H2443" i="26"/>
  <c r="H2434" i="26"/>
  <c r="H2425" i="26"/>
  <c r="H2416" i="26"/>
  <c r="H2407" i="26"/>
  <c r="H2397" i="26"/>
  <c r="H2384" i="26"/>
  <c r="H2372" i="26"/>
  <c r="H2359" i="26"/>
  <c r="H2347" i="26"/>
  <c r="H2333" i="26"/>
  <c r="H2320" i="26"/>
  <c r="H2308" i="26"/>
  <c r="H2295" i="26"/>
  <c r="H2283" i="26"/>
  <c r="H2269" i="26"/>
  <c r="H2256" i="26"/>
  <c r="H2244" i="26"/>
  <c r="H2231" i="26"/>
  <c r="H2219" i="26"/>
  <c r="H2205" i="26"/>
  <c r="H2192" i="26"/>
  <c r="H2180" i="26"/>
  <c r="H2167" i="26"/>
  <c r="H2155" i="26"/>
  <c r="H2141" i="26"/>
  <c r="H2128" i="26"/>
  <c r="H2116" i="26"/>
  <c r="H2103" i="26"/>
  <c r="H2091" i="26"/>
  <c r="H2077" i="26"/>
  <c r="H2064" i="26"/>
  <c r="H2052" i="26"/>
  <c r="H2037" i="26"/>
  <c r="H2021" i="26"/>
  <c r="H2005" i="26"/>
  <c r="H1989" i="26"/>
  <c r="H1973" i="26"/>
  <c r="H1957" i="26"/>
  <c r="H1941" i="26"/>
  <c r="H1925" i="26"/>
  <c r="H1909" i="26"/>
  <c r="H1893" i="26"/>
  <c r="H1877" i="26"/>
  <c r="H1861" i="26"/>
  <c r="H1845" i="26"/>
  <c r="H1829" i="26"/>
  <c r="H1813" i="26"/>
  <c r="H1797" i="26"/>
  <c r="H1781" i="26"/>
  <c r="H1759" i="26"/>
  <c r="H1727" i="26"/>
  <c r="H1695" i="26"/>
  <c r="H1641" i="26"/>
  <c r="H1585" i="26"/>
  <c r="H1534" i="26"/>
  <c r="H1472" i="26"/>
  <c r="H1416" i="26"/>
  <c r="H1361" i="26"/>
  <c r="H1302" i="26"/>
  <c r="H1246" i="26"/>
  <c r="H1192" i="26"/>
  <c r="H1129" i="26"/>
  <c r="H1073" i="26"/>
  <c r="H1022" i="26"/>
  <c r="H831" i="26"/>
  <c r="H607" i="26"/>
  <c r="H386" i="26"/>
  <c r="H151" i="26"/>
  <c r="H1784" i="26"/>
  <c r="H1544" i="26"/>
  <c r="H1257" i="26"/>
  <c r="H1150" i="26"/>
  <c r="H898" i="26"/>
  <c r="H2660" i="26"/>
  <c r="H2620" i="26"/>
  <c r="H2580" i="26"/>
  <c r="H2540" i="26"/>
  <c r="H2484" i="26"/>
  <c r="H2444" i="26"/>
  <c r="H2399" i="26"/>
  <c r="H2323" i="26"/>
  <c r="H2271" i="26"/>
  <c r="H2207" i="26"/>
  <c r="H2143" i="26"/>
  <c r="H2079" i="26"/>
  <c r="H2023" i="26"/>
  <c r="H1943" i="26"/>
  <c r="H1847" i="26"/>
  <c r="H1761" i="26"/>
  <c r="H1536" i="26"/>
  <c r="H1310" i="26"/>
  <c r="H407" i="26"/>
  <c r="H2698" i="26"/>
  <c r="H2690" i="26"/>
  <c r="H2682" i="26"/>
  <c r="H2674" i="26"/>
  <c r="H2666" i="26"/>
  <c r="H2658" i="26"/>
  <c r="H2650" i="26"/>
  <c r="H2642" i="26"/>
  <c r="H2634" i="26"/>
  <c r="H2626" i="26"/>
  <c r="H2618" i="26"/>
  <c r="H2610" i="26"/>
  <c r="H2602" i="26"/>
  <c r="H2594" i="26"/>
  <c r="H2586" i="26"/>
  <c r="H2578" i="26"/>
  <c r="H2570" i="26"/>
  <c r="H2562" i="26"/>
  <c r="H2554" i="26"/>
  <c r="H2546" i="26"/>
  <c r="H2538" i="26"/>
  <c r="H2530" i="26"/>
  <c r="H2522" i="26"/>
  <c r="H2514" i="26"/>
  <c r="H2506" i="26"/>
  <c r="H2498" i="26"/>
  <c r="H2490" i="26"/>
  <c r="H2482" i="26"/>
  <c r="H2474" i="26"/>
  <c r="H2466" i="26"/>
  <c r="H2458" i="26"/>
  <c r="H2450" i="26"/>
  <c r="H2442" i="26"/>
  <c r="H2433" i="26"/>
  <c r="H2424" i="26"/>
  <c r="H2415" i="26"/>
  <c r="H2405" i="26"/>
  <c r="H2396" i="26"/>
  <c r="H2383" i="26"/>
  <c r="H2371" i="26"/>
  <c r="H2357" i="26"/>
  <c r="H2344" i="26"/>
  <c r="H2332" i="26"/>
  <c r="H2319" i="26"/>
  <c r="H2307" i="26"/>
  <c r="H2293" i="26"/>
  <c r="H2280" i="26"/>
  <c r="H2268" i="26"/>
  <c r="H2255" i="26"/>
  <c r="H2243" i="26"/>
  <c r="H2229" i="26"/>
  <c r="H2216" i="26"/>
  <c r="H2204" i="26"/>
  <c r="H2191" i="26"/>
  <c r="H2179" i="26"/>
  <c r="H2165" i="26"/>
  <c r="H2152" i="26"/>
  <c r="H2140" i="26"/>
  <c r="H2127" i="26"/>
  <c r="H2115" i="26"/>
  <c r="H2101" i="26"/>
  <c r="H2088" i="26"/>
  <c r="H2076" i="26"/>
  <c r="H2063" i="26"/>
  <c r="H2051" i="26"/>
  <c r="H2035" i="26"/>
  <c r="H2019" i="26"/>
  <c r="H2003" i="26"/>
  <c r="H1987" i="26"/>
  <c r="H1971" i="26"/>
  <c r="H1955" i="26"/>
  <c r="H1939" i="26"/>
  <c r="H1923" i="26"/>
  <c r="H1907" i="26"/>
  <c r="H1891" i="26"/>
  <c r="H1875" i="26"/>
  <c r="H1859" i="26"/>
  <c r="H1843" i="26"/>
  <c r="H1827" i="26"/>
  <c r="H1811" i="26"/>
  <c r="H1795" i="26"/>
  <c r="H1779" i="26"/>
  <c r="H1753" i="26"/>
  <c r="H1721" i="26"/>
  <c r="H1689" i="26"/>
  <c r="H1640" i="26"/>
  <c r="H1577" i="26"/>
  <c r="H1521" i="26"/>
  <c r="H1470" i="26"/>
  <c r="H1408" i="26"/>
  <c r="H1352" i="26"/>
  <c r="H1297" i="26"/>
  <c r="H1238" i="26"/>
  <c r="H1182" i="26"/>
  <c r="H1128" i="26"/>
  <c r="H1065" i="26"/>
  <c r="H1001" i="26"/>
  <c r="H823" i="26"/>
  <c r="H575" i="26"/>
  <c r="H351" i="26"/>
  <c r="H130" i="26"/>
  <c r="H1800" i="26"/>
  <c r="H1702" i="26"/>
  <c r="H1374" i="26"/>
  <c r="H439" i="26"/>
  <c r="H2700" i="26"/>
  <c r="H2668" i="26"/>
  <c r="H2644" i="26"/>
  <c r="H2604" i="26"/>
  <c r="H2564" i="26"/>
  <c r="H2532" i="26"/>
  <c r="H2508" i="26"/>
  <c r="H2468" i="26"/>
  <c r="H2426" i="26"/>
  <c r="H2373" i="26"/>
  <c r="H2296" i="26"/>
  <c r="H2232" i="26"/>
  <c r="H2181" i="26"/>
  <c r="H2104" i="26"/>
  <c r="H2039" i="26"/>
  <c r="H1959" i="26"/>
  <c r="H1879" i="26"/>
  <c r="H1799" i="26"/>
  <c r="H1649" i="26"/>
  <c r="H1425" i="26"/>
  <c r="H1137" i="26"/>
  <c r="H863" i="26"/>
  <c r="H2697" i="26"/>
  <c r="H2689" i="26"/>
  <c r="H2681" i="26"/>
  <c r="H2673" i="26"/>
  <c r="H2665" i="26"/>
  <c r="H2657" i="26"/>
  <c r="H2649" i="26"/>
  <c r="H2641" i="26"/>
  <c r="H2633" i="26"/>
  <c r="H2625" i="26"/>
  <c r="H2617" i="26"/>
  <c r="H2609" i="26"/>
  <c r="H2601" i="26"/>
  <c r="H2593" i="26"/>
  <c r="H2585" i="26"/>
  <c r="H2577" i="26"/>
  <c r="H2569" i="26"/>
  <c r="H2561" i="26"/>
  <c r="H2553" i="26"/>
  <c r="H2545" i="26"/>
  <c r="H2537" i="26"/>
  <c r="H2529" i="26"/>
  <c r="H2521" i="26"/>
  <c r="H2513" i="26"/>
  <c r="H2505" i="26"/>
  <c r="H2497" i="26"/>
  <c r="H2489" i="26"/>
  <c r="H2481" i="26"/>
  <c r="H2473" i="26"/>
  <c r="H2465" i="26"/>
  <c r="H2457" i="26"/>
  <c r="H2449" i="26"/>
  <c r="H2441" i="26"/>
  <c r="H2432" i="26"/>
  <c r="H2423" i="26"/>
  <c r="H2413" i="26"/>
  <c r="H2404" i="26"/>
  <c r="H2395" i="26"/>
  <c r="H2381" i="26"/>
  <c r="H2368" i="26"/>
  <c r="H2356" i="26"/>
  <c r="H2343" i="26"/>
  <c r="H2331" i="26"/>
  <c r="H2317" i="26"/>
  <c r="H2304" i="26"/>
  <c r="H2292" i="26"/>
  <c r="H2279" i="26"/>
  <c r="H2267" i="26"/>
  <c r="H2253" i="26"/>
  <c r="H2240" i="26"/>
  <c r="H2228" i="26"/>
  <c r="H2215" i="26"/>
  <c r="H2203" i="26"/>
  <c r="H2189" i="26"/>
  <c r="H2176" i="26"/>
  <c r="H2164" i="26"/>
  <c r="H2151" i="26"/>
  <c r="H2139" i="26"/>
  <c r="H2125" i="26"/>
  <c r="H2112" i="26"/>
  <c r="H2100" i="26"/>
  <c r="H2087" i="26"/>
  <c r="H2075" i="26"/>
  <c r="H2061" i="26"/>
  <c r="H2048" i="26"/>
  <c r="H2032" i="26"/>
  <c r="H2016" i="26"/>
  <c r="H2000" i="26"/>
  <c r="H1984" i="26"/>
  <c r="H1968" i="26"/>
  <c r="H1952" i="26"/>
  <c r="H1936" i="26"/>
  <c r="H1920" i="26"/>
  <c r="H1904" i="26"/>
  <c r="H1888" i="26"/>
  <c r="H1872" i="26"/>
  <c r="H1856" i="26"/>
  <c r="H1840" i="26"/>
  <c r="H1824" i="26"/>
  <c r="H1808" i="26"/>
  <c r="H1792" i="26"/>
  <c r="H1776" i="26"/>
  <c r="H1750" i="26"/>
  <c r="H1718" i="26"/>
  <c r="H1686" i="26"/>
  <c r="H1630" i="26"/>
  <c r="H1576" i="26"/>
  <c r="H1513" i="26"/>
  <c r="H1457" i="26"/>
  <c r="H1406" i="26"/>
  <c r="H1344" i="26"/>
  <c r="H1288" i="26"/>
  <c r="H1233" i="26"/>
  <c r="H1174" i="26"/>
  <c r="H1118" i="26"/>
  <c r="H1064" i="26"/>
  <c r="H985" i="26"/>
  <c r="H770" i="26"/>
  <c r="H567" i="26"/>
  <c r="H319" i="26"/>
  <c r="H95" i="26"/>
  <c r="H1880" i="26"/>
  <c r="H1832" i="26"/>
  <c r="H1734" i="26"/>
  <c r="H1489" i="26"/>
  <c r="H223" i="26"/>
  <c r="H2676" i="26"/>
  <c r="H2652" i="26"/>
  <c r="H2612" i="26"/>
  <c r="H2572" i="26"/>
  <c r="H2524" i="26"/>
  <c r="H2500" i="26"/>
  <c r="H2460" i="26"/>
  <c r="H2417" i="26"/>
  <c r="H2360" i="26"/>
  <c r="H2309" i="26"/>
  <c r="H2245" i="26"/>
  <c r="H2168" i="26"/>
  <c r="H2117" i="26"/>
  <c r="H2053" i="26"/>
  <c r="H1975" i="26"/>
  <c r="H1895" i="26"/>
  <c r="H1815" i="26"/>
  <c r="H1697" i="26"/>
  <c r="H1366" i="26"/>
  <c r="H1086" i="26"/>
  <c r="H1024" i="26"/>
  <c r="H2696" i="26"/>
  <c r="H2688" i="26"/>
  <c r="H2680" i="26"/>
  <c r="H2672" i="26"/>
  <c r="H2664" i="26"/>
  <c r="H2656" i="26"/>
  <c r="H2648" i="26"/>
  <c r="H2640" i="26"/>
  <c r="H2632" i="26"/>
  <c r="H2624" i="26"/>
  <c r="H2616" i="26"/>
  <c r="H2608" i="26"/>
  <c r="H2600" i="26"/>
  <c r="H2592" i="26"/>
  <c r="H2584" i="26"/>
  <c r="H2576" i="26"/>
  <c r="H2568" i="26"/>
  <c r="H2560" i="26"/>
  <c r="H2552" i="26"/>
  <c r="H2544" i="26"/>
  <c r="H2536" i="26"/>
  <c r="H2528" i="26"/>
  <c r="H2520" i="26"/>
  <c r="H2512" i="26"/>
  <c r="H2504" i="26"/>
  <c r="H2496" i="26"/>
  <c r="H2488" i="26"/>
  <c r="H2480" i="26"/>
  <c r="H2472" i="26"/>
  <c r="H2464" i="26"/>
  <c r="H2456" i="26"/>
  <c r="H2448" i="26"/>
  <c r="H2440" i="26"/>
  <c r="H2431" i="26"/>
  <c r="H2421" i="26"/>
  <c r="H2412" i="26"/>
  <c r="H2403" i="26"/>
  <c r="H2392" i="26"/>
  <c r="H2380" i="26"/>
  <c r="H2367" i="26"/>
  <c r="H2355" i="26"/>
  <c r="H2341" i="26"/>
  <c r="H2328" i="26"/>
  <c r="H2316" i="26"/>
  <c r="H2303" i="26"/>
  <c r="H2291" i="26"/>
  <c r="H2277" i="26"/>
  <c r="H2264" i="26"/>
  <c r="H2252" i="26"/>
  <c r="H2239" i="26"/>
  <c r="H2227" i="26"/>
  <c r="H2213" i="26"/>
  <c r="H2200" i="26"/>
  <c r="H2188" i="26"/>
  <c r="H2175" i="26"/>
  <c r="H2163" i="26"/>
  <c r="H2149" i="26"/>
  <c r="H2136" i="26"/>
  <c r="H2124" i="26"/>
  <c r="H2111" i="26"/>
  <c r="H2099" i="26"/>
  <c r="H2085" i="26"/>
  <c r="H2072" i="26"/>
  <c r="H2060" i="26"/>
  <c r="H2047" i="26"/>
  <c r="H2031" i="26"/>
  <c r="H2015" i="26"/>
  <c r="H1999" i="26"/>
  <c r="H1983" i="26"/>
  <c r="H1967" i="26"/>
  <c r="H1951" i="26"/>
  <c r="H1935" i="26"/>
  <c r="H1919" i="26"/>
  <c r="H1903" i="26"/>
  <c r="H1887" i="26"/>
  <c r="H1871" i="26"/>
  <c r="H1855" i="26"/>
  <c r="H1839" i="26"/>
  <c r="H1823" i="26"/>
  <c r="H1807" i="26"/>
  <c r="H1791" i="26"/>
  <c r="H1775" i="26"/>
  <c r="H1745" i="26"/>
  <c r="H1713" i="26"/>
  <c r="H1681" i="26"/>
  <c r="H1622" i="26"/>
  <c r="H1566" i="26"/>
  <c r="H1512" i="26"/>
  <c r="H1449" i="26"/>
  <c r="H1393" i="26"/>
  <c r="H1342" i="26"/>
  <c r="H1280" i="26"/>
  <c r="H1224" i="26"/>
  <c r="H1169" i="26"/>
  <c r="H1110" i="26"/>
  <c r="H1054" i="26"/>
  <c r="H983" i="26"/>
  <c r="H738" i="26"/>
  <c r="H514" i="26"/>
  <c r="H311" i="26"/>
  <c r="H63" i="26"/>
  <c r="H1816" i="26"/>
  <c r="H1662" i="26"/>
  <c r="H1320" i="26"/>
  <c r="H1088" i="26"/>
  <c r="H663" i="26"/>
  <c r="H2684" i="26"/>
  <c r="H2628" i="26"/>
  <c r="H2588" i="26"/>
  <c r="H2548" i="26"/>
  <c r="H2492" i="26"/>
  <c r="H2452" i="26"/>
  <c r="H2408" i="26"/>
  <c r="H2348" i="26"/>
  <c r="H2284" i="26"/>
  <c r="H2220" i="26"/>
  <c r="H2156" i="26"/>
  <c r="H2092" i="26"/>
  <c r="H2007" i="26"/>
  <c r="H1911" i="26"/>
  <c r="H1831" i="26"/>
  <c r="H1729" i="26"/>
  <c r="H1480" i="26"/>
  <c r="H1193" i="26"/>
  <c r="H642" i="26"/>
  <c r="H2695" i="26"/>
  <c r="H2687" i="26"/>
  <c r="H2679" i="26"/>
  <c r="H2671" i="26"/>
  <c r="H2663" i="26"/>
  <c r="H2655" i="26"/>
  <c r="H2647" i="26"/>
  <c r="H2639" i="26"/>
  <c r="H2631" i="26"/>
  <c r="H2623" i="26"/>
  <c r="H2615" i="26"/>
  <c r="H2607" i="26"/>
  <c r="H2599" i="26"/>
  <c r="H2591" i="26"/>
  <c r="H2583" i="26"/>
  <c r="H2575" i="26"/>
  <c r="H2567" i="26"/>
  <c r="H2559" i="26"/>
  <c r="H2551" i="26"/>
  <c r="H2543" i="26"/>
  <c r="H2535" i="26"/>
  <c r="H2527" i="26"/>
  <c r="H2519" i="26"/>
  <c r="H2511" i="26"/>
  <c r="H2503" i="26"/>
  <c r="H2495" i="26"/>
  <c r="H2487" i="26"/>
  <c r="H2479" i="26"/>
  <c r="H2471" i="26"/>
  <c r="H2463" i="26"/>
  <c r="H2455" i="26"/>
  <c r="H2447" i="26"/>
  <c r="H2439" i="26"/>
  <c r="H2429" i="26"/>
  <c r="H2420" i="26"/>
  <c r="H2411" i="26"/>
  <c r="H2402" i="26"/>
  <c r="H2391" i="26"/>
  <c r="H2379" i="26"/>
  <c r="H2365" i="26"/>
  <c r="H2352" i="26"/>
  <c r="H2340" i="26"/>
  <c r="H2327" i="26"/>
  <c r="H2315" i="26"/>
  <c r="H2301" i="26"/>
  <c r="H2288" i="26"/>
  <c r="H2276" i="26"/>
  <c r="H2263" i="26"/>
  <c r="H2251" i="26"/>
  <c r="H2237" i="26"/>
  <c r="H2224" i="26"/>
  <c r="H2212" i="26"/>
  <c r="H2199" i="26"/>
  <c r="H2187" i="26"/>
  <c r="H2173" i="26"/>
  <c r="H2160" i="26"/>
  <c r="H2148" i="26"/>
  <c r="H2135" i="26"/>
  <c r="H2123" i="26"/>
  <c r="H2109" i="26"/>
  <c r="H2096" i="26"/>
  <c r="H2084" i="26"/>
  <c r="H2071" i="26"/>
  <c r="H2059" i="26"/>
  <c r="H2045" i="26"/>
  <c r="H2029" i="26"/>
  <c r="H2013" i="26"/>
  <c r="H1997" i="26"/>
  <c r="H1981" i="26"/>
  <c r="H1965" i="26"/>
  <c r="H1949" i="26"/>
  <c r="H1933" i="26"/>
  <c r="H1917" i="26"/>
  <c r="H1901" i="26"/>
  <c r="H1885" i="26"/>
  <c r="H1869" i="26"/>
  <c r="H1853" i="26"/>
  <c r="H1837" i="26"/>
  <c r="H1821" i="26"/>
  <c r="H1805" i="26"/>
  <c r="H1789" i="26"/>
  <c r="H1772" i="26"/>
  <c r="H1743" i="26"/>
  <c r="H1711" i="26"/>
  <c r="H1672" i="26"/>
  <c r="H1617" i="26"/>
  <c r="H1558" i="26"/>
  <c r="H1502" i="26"/>
  <c r="H1448" i="26"/>
  <c r="H1385" i="26"/>
  <c r="H1329" i="26"/>
  <c r="H1278" i="26"/>
  <c r="H1216" i="26"/>
  <c r="H1160" i="26"/>
  <c r="H1105" i="26"/>
  <c r="H1046" i="26"/>
  <c r="H951" i="26"/>
  <c r="H735" i="26"/>
  <c r="H482" i="26"/>
  <c r="H258" i="26"/>
  <c r="H55" i="26"/>
  <c r="H2394" i="26"/>
  <c r="H2386" i="26"/>
  <c r="H2378" i="26"/>
  <c r="H2370" i="26"/>
  <c r="H2362" i="26"/>
  <c r="H2354" i="26"/>
  <c r="H2346" i="26"/>
  <c r="H2338" i="26"/>
  <c r="H2330" i="26"/>
  <c r="H2322" i="26"/>
  <c r="H2314" i="26"/>
  <c r="H2306" i="26"/>
  <c r="H2298" i="26"/>
  <c r="H2290" i="26"/>
  <c r="H2282" i="26"/>
  <c r="H2274" i="26"/>
  <c r="H2266" i="26"/>
  <c r="H2258" i="26"/>
  <c r="H2250" i="26"/>
  <c r="H2242" i="26"/>
  <c r="H2234" i="26"/>
  <c r="H2226" i="26"/>
  <c r="H2218" i="26"/>
  <c r="H2210" i="26"/>
  <c r="H2202" i="26"/>
  <c r="H2194" i="26"/>
  <c r="H2186" i="26"/>
  <c r="H2178" i="26"/>
  <c r="H2170" i="26"/>
  <c r="H2162" i="26"/>
  <c r="H2154" i="26"/>
  <c r="H2146" i="26"/>
  <c r="H2138" i="26"/>
  <c r="H2130" i="26"/>
  <c r="H2122" i="26"/>
  <c r="H2114" i="26"/>
  <c r="H2106" i="26"/>
  <c r="H2098" i="26"/>
  <c r="H2090" i="26"/>
  <c r="H2082" i="26"/>
  <c r="H2074" i="26"/>
  <c r="H2066" i="26"/>
  <c r="H2058" i="26"/>
  <c r="H2050" i="26"/>
  <c r="H2042" i="26"/>
  <c r="H2034" i="26"/>
  <c r="H2026" i="26"/>
  <c r="H2018" i="26"/>
  <c r="H2010" i="26"/>
  <c r="H2002" i="26"/>
  <c r="H1994" i="26"/>
  <c r="H1986" i="26"/>
  <c r="H1978" i="26"/>
  <c r="H1970" i="26"/>
  <c r="H1962" i="26"/>
  <c r="H1954" i="26"/>
  <c r="H1946" i="26"/>
  <c r="H1938" i="26"/>
  <c r="H1930" i="26"/>
  <c r="H1922" i="26"/>
  <c r="H1914" i="26"/>
  <c r="H1906" i="26"/>
  <c r="H1898" i="26"/>
  <c r="H1890" i="26"/>
  <c r="H1882" i="26"/>
  <c r="H1874" i="26"/>
  <c r="H1866" i="26"/>
  <c r="H1858" i="26"/>
  <c r="H1850" i="26"/>
  <c r="H1842" i="26"/>
  <c r="H1834" i="26"/>
  <c r="H1826" i="26"/>
  <c r="H1818" i="26"/>
  <c r="H1810" i="26"/>
  <c r="H1802" i="26"/>
  <c r="H1794" i="26"/>
  <c r="H1786" i="26"/>
  <c r="H1778" i="26"/>
  <c r="H1768" i="26"/>
  <c r="H1752" i="26"/>
  <c r="H1736" i="26"/>
  <c r="H1720" i="26"/>
  <c r="H1704" i="26"/>
  <c r="H1688" i="26"/>
  <c r="H1670" i="26"/>
  <c r="H1648" i="26"/>
  <c r="H1625" i="26"/>
  <c r="H1606" i="26"/>
  <c r="H1584" i="26"/>
  <c r="H1561" i="26"/>
  <c r="H1542" i="26"/>
  <c r="H1520" i="26"/>
  <c r="H1497" i="26"/>
  <c r="H1478" i="26"/>
  <c r="H1456" i="26"/>
  <c r="H1433" i="26"/>
  <c r="H1414" i="26"/>
  <c r="H1392" i="26"/>
  <c r="H1369" i="26"/>
  <c r="H1350" i="26"/>
  <c r="H1328" i="26"/>
  <c r="H1305" i="26"/>
  <c r="H1286" i="26"/>
  <c r="H1264" i="26"/>
  <c r="H1241" i="26"/>
  <c r="H1222" i="26"/>
  <c r="H1200" i="26"/>
  <c r="H1177" i="26"/>
  <c r="H1158" i="26"/>
  <c r="H1136" i="26"/>
  <c r="H1113" i="26"/>
  <c r="H1094" i="26"/>
  <c r="H1072" i="26"/>
  <c r="H1049" i="26"/>
  <c r="H1030" i="26"/>
  <c r="H999" i="26"/>
  <c r="H930" i="26"/>
  <c r="H855" i="26"/>
  <c r="H767" i="26"/>
  <c r="H674" i="26"/>
  <c r="H599" i="26"/>
  <c r="H511" i="26"/>
  <c r="H418" i="26"/>
  <c r="H343" i="26"/>
  <c r="H255" i="26"/>
  <c r="H162" i="26"/>
  <c r="H87" i="26"/>
  <c r="H2393" i="26"/>
  <c r="H2385" i="26"/>
  <c r="H2377" i="26"/>
  <c r="H2369" i="26"/>
  <c r="H2361" i="26"/>
  <c r="H2353" i="26"/>
  <c r="H2345" i="26"/>
  <c r="H2337" i="26"/>
  <c r="H2329" i="26"/>
  <c r="H2321" i="26"/>
  <c r="H2313" i="26"/>
  <c r="H2305" i="26"/>
  <c r="H2297" i="26"/>
  <c r="H2289" i="26"/>
  <c r="H2281" i="26"/>
  <c r="H2273" i="26"/>
  <c r="H2265" i="26"/>
  <c r="H2257" i="26"/>
  <c r="H2249" i="26"/>
  <c r="H2241" i="26"/>
  <c r="H2233" i="26"/>
  <c r="H2225" i="26"/>
  <c r="H2217" i="26"/>
  <c r="H2209" i="26"/>
  <c r="H2201" i="26"/>
  <c r="H2193" i="26"/>
  <c r="H2185" i="26"/>
  <c r="H2177" i="26"/>
  <c r="H2169" i="26"/>
  <c r="H2161" i="26"/>
  <c r="H2153" i="26"/>
  <c r="H2145" i="26"/>
  <c r="H2137" i="26"/>
  <c r="H2129" i="26"/>
  <c r="H2121" i="26"/>
  <c r="H2113" i="26"/>
  <c r="H2105" i="26"/>
  <c r="H2097" i="26"/>
  <c r="H2089" i="26"/>
  <c r="H2081" i="26"/>
  <c r="H2073" i="26"/>
  <c r="H2065" i="26"/>
  <c r="H2057" i="26"/>
  <c r="H2049" i="26"/>
  <c r="H2041" i="26"/>
  <c r="H2033" i="26"/>
  <c r="H2025" i="26"/>
  <c r="H2017" i="26"/>
  <c r="H2009" i="26"/>
  <c r="H2001" i="26"/>
  <c r="H1993" i="26"/>
  <c r="H1985" i="26"/>
  <c r="H1977" i="26"/>
  <c r="H1969" i="26"/>
  <c r="H1961" i="26"/>
  <c r="H1953" i="26"/>
  <c r="H1945" i="26"/>
  <c r="H1937" i="26"/>
  <c r="H1929" i="26"/>
  <c r="H1921" i="26"/>
  <c r="H1913" i="26"/>
  <c r="H1905" i="26"/>
  <c r="H1897" i="26"/>
  <c r="H1889" i="26"/>
  <c r="H1881" i="26"/>
  <c r="H1873" i="26"/>
  <c r="H1865" i="26"/>
  <c r="H1857" i="26"/>
  <c r="H1849" i="26"/>
  <c r="H1841" i="26"/>
  <c r="H1833" i="26"/>
  <c r="H1825" i="26"/>
  <c r="H1817" i="26"/>
  <c r="H1809" i="26"/>
  <c r="H1801" i="26"/>
  <c r="H1793" i="26"/>
  <c r="H1785" i="26"/>
  <c r="H1777" i="26"/>
  <c r="H1767" i="26"/>
  <c r="H1751" i="26"/>
  <c r="H1735" i="26"/>
  <c r="H1719" i="26"/>
  <c r="H1703" i="26"/>
  <c r="H1687" i="26"/>
  <c r="H1665" i="26"/>
  <c r="H1646" i="26"/>
  <c r="H1624" i="26"/>
  <c r="H1601" i="26"/>
  <c r="H1582" i="26"/>
  <c r="H1560" i="26"/>
  <c r="H1537" i="26"/>
  <c r="H1518" i="26"/>
  <c r="H1496" i="26"/>
  <c r="H1473" i="26"/>
  <c r="H1454" i="26"/>
  <c r="H1432" i="26"/>
  <c r="H1409" i="26"/>
  <c r="H1390" i="26"/>
  <c r="H1368" i="26"/>
  <c r="H1345" i="26"/>
  <c r="H1326" i="26"/>
  <c r="H1304" i="26"/>
  <c r="H1281" i="26"/>
  <c r="H1262" i="26"/>
  <c r="H1240" i="26"/>
  <c r="H1217" i="26"/>
  <c r="H1198" i="26"/>
  <c r="H1176" i="26"/>
  <c r="H1153" i="26"/>
  <c r="H1134" i="26"/>
  <c r="H1112" i="26"/>
  <c r="H1089" i="26"/>
  <c r="H1070" i="26"/>
  <c r="H1048" i="26"/>
  <c r="H1025" i="26"/>
  <c r="H994" i="26"/>
  <c r="H927" i="26"/>
  <c r="H834" i="26"/>
  <c r="H759" i="26"/>
  <c r="H671" i="26"/>
  <c r="H578" i="26"/>
  <c r="H503" i="26"/>
  <c r="H415" i="26"/>
  <c r="H322" i="26"/>
  <c r="H247" i="26"/>
  <c r="H159" i="26"/>
  <c r="H66" i="26"/>
  <c r="H2438" i="26"/>
  <c r="H2430" i="26"/>
  <c r="H2422" i="26"/>
  <c r="H2414" i="26"/>
  <c r="H2406" i="26"/>
  <c r="H2398" i="26"/>
  <c r="H2390" i="26"/>
  <c r="H2382" i="26"/>
  <c r="H2374" i="26"/>
  <c r="H2366" i="26"/>
  <c r="H2358" i="26"/>
  <c r="H2350" i="26"/>
  <c r="H2342" i="26"/>
  <c r="H2334" i="26"/>
  <c r="H2326" i="26"/>
  <c r="H2318" i="26"/>
  <c r="H2310" i="26"/>
  <c r="H2302" i="26"/>
  <c r="H2294" i="26"/>
  <c r="H2286" i="26"/>
  <c r="H2278" i="26"/>
  <c r="H2270" i="26"/>
  <c r="H2262" i="26"/>
  <c r="H2254" i="26"/>
  <c r="H2246" i="26"/>
  <c r="H2238" i="26"/>
  <c r="H2230" i="26"/>
  <c r="H2222" i="26"/>
  <c r="H2214" i="26"/>
  <c r="H2206" i="26"/>
  <c r="H2198" i="26"/>
  <c r="H2190" i="26"/>
  <c r="H2182" i="26"/>
  <c r="H2174" i="26"/>
  <c r="H2166" i="26"/>
  <c r="H2158" i="26"/>
  <c r="H2150" i="26"/>
  <c r="H2142" i="26"/>
  <c r="H2134" i="26"/>
  <c r="H2126" i="26"/>
  <c r="H2118" i="26"/>
  <c r="H2110" i="26"/>
  <c r="H2102" i="26"/>
  <c r="H2094" i="26"/>
  <c r="H2086" i="26"/>
  <c r="H2078" i="26"/>
  <c r="H2070" i="26"/>
  <c r="H2062" i="26"/>
  <c r="H2054" i="26"/>
  <c r="H2046" i="26"/>
  <c r="H2038" i="26"/>
  <c r="H2030" i="26"/>
  <c r="H2022" i="26"/>
  <c r="H2014" i="26"/>
  <c r="H2006" i="26"/>
  <c r="H1998" i="26"/>
  <c r="H1990" i="26"/>
  <c r="H1982" i="26"/>
  <c r="H1974" i="26"/>
  <c r="H1966" i="26"/>
  <c r="H1958" i="26"/>
  <c r="H1950" i="26"/>
  <c r="H1942" i="26"/>
  <c r="H1934" i="26"/>
  <c r="H1926" i="26"/>
  <c r="H1918" i="26"/>
  <c r="H1910" i="26"/>
  <c r="H1902" i="26"/>
  <c r="H1894" i="26"/>
  <c r="H1886" i="26"/>
  <c r="H1878" i="26"/>
  <c r="H1870" i="26"/>
  <c r="H1862" i="26"/>
  <c r="H1854" i="26"/>
  <c r="H1846" i="26"/>
  <c r="H1838" i="26"/>
  <c r="H1830" i="26"/>
  <c r="H1822" i="26"/>
  <c r="H1814" i="26"/>
  <c r="H1806" i="26"/>
  <c r="H1798" i="26"/>
  <c r="H1790" i="26"/>
  <c r="H1782" i="26"/>
  <c r="H1774" i="26"/>
  <c r="H1760" i="26"/>
  <c r="H1744" i="26"/>
  <c r="H1728" i="26"/>
  <c r="H1712" i="26"/>
  <c r="H1696" i="26"/>
  <c r="H1680" i="26"/>
  <c r="H1657" i="26"/>
  <c r="H1638" i="26"/>
  <c r="H1616" i="26"/>
  <c r="H1593" i="26"/>
  <c r="H1574" i="26"/>
  <c r="H1552" i="26"/>
  <c r="H1529" i="26"/>
  <c r="H1510" i="26"/>
  <c r="H1488" i="26"/>
  <c r="H1465" i="26"/>
  <c r="H1446" i="26"/>
  <c r="H1424" i="26"/>
  <c r="H1401" i="26"/>
  <c r="H1382" i="26"/>
  <c r="H1360" i="26"/>
  <c r="H1337" i="26"/>
  <c r="H1318" i="26"/>
  <c r="H1296" i="26"/>
  <c r="H1273" i="26"/>
  <c r="H1254" i="26"/>
  <c r="H1232" i="26"/>
  <c r="H1209" i="26"/>
  <c r="H1190" i="26"/>
  <c r="H1168" i="26"/>
  <c r="H1145" i="26"/>
  <c r="H1126" i="26"/>
  <c r="H1104" i="26"/>
  <c r="H1081" i="26"/>
  <c r="H1062" i="26"/>
  <c r="H1040" i="26"/>
  <c r="H1017" i="26"/>
  <c r="H978" i="26"/>
  <c r="H895" i="26"/>
  <c r="H802" i="26"/>
  <c r="H727" i="26"/>
  <c r="H639" i="26"/>
  <c r="H546" i="26"/>
  <c r="H471" i="26"/>
  <c r="H383" i="26"/>
  <c r="H290" i="26"/>
  <c r="H215" i="26"/>
  <c r="H127" i="26"/>
  <c r="H34" i="26"/>
  <c r="H1678" i="26"/>
  <c r="H1656" i="26"/>
  <c r="H1633" i="26"/>
  <c r="H1614" i="26"/>
  <c r="H1592" i="26"/>
  <c r="H1569" i="26"/>
  <c r="H1550" i="26"/>
  <c r="H1528" i="26"/>
  <c r="H1505" i="26"/>
  <c r="H1486" i="26"/>
  <c r="H1464" i="26"/>
  <c r="H1441" i="26"/>
  <c r="H1422" i="26"/>
  <c r="H1400" i="26"/>
  <c r="H1377" i="26"/>
  <c r="H1358" i="26"/>
  <c r="H1336" i="26"/>
  <c r="H1313" i="26"/>
  <c r="H1294" i="26"/>
  <c r="H1272" i="26"/>
  <c r="H1249" i="26"/>
  <c r="H1230" i="26"/>
  <c r="H1208" i="26"/>
  <c r="H1185" i="26"/>
  <c r="H1166" i="26"/>
  <c r="H1144" i="26"/>
  <c r="H1121" i="26"/>
  <c r="H1102" i="26"/>
  <c r="H1080" i="26"/>
  <c r="H1057" i="26"/>
  <c r="H1038" i="26"/>
  <c r="H1015" i="26"/>
  <c r="H962" i="26"/>
  <c r="H887" i="26"/>
  <c r="H799" i="26"/>
  <c r="H706" i="26"/>
  <c r="H631" i="26"/>
  <c r="H543" i="26"/>
  <c r="H450" i="26"/>
  <c r="H375" i="26"/>
  <c r="H287" i="26"/>
  <c r="H194" i="26"/>
  <c r="H119" i="26"/>
  <c r="H31" i="26"/>
  <c r="H2044" i="26"/>
  <c r="H2036" i="26"/>
  <c r="H2028" i="26"/>
  <c r="H2020" i="26"/>
  <c r="H2012" i="26"/>
  <c r="H2004" i="26"/>
  <c r="H1996" i="26"/>
  <c r="H1988" i="26"/>
  <c r="H1980" i="26"/>
  <c r="H1972" i="26"/>
  <c r="H1964" i="26"/>
  <c r="H1956" i="26"/>
  <c r="H1948" i="26"/>
  <c r="H1940" i="26"/>
  <c r="H1932" i="26"/>
  <c r="H1924" i="26"/>
  <c r="H1916" i="26"/>
  <c r="H1908" i="26"/>
  <c r="H1900" i="26"/>
  <c r="H1892" i="26"/>
  <c r="H1884" i="26"/>
  <c r="H1876" i="26"/>
  <c r="H1868" i="26"/>
  <c r="H1860" i="26"/>
  <c r="H1852" i="26"/>
  <c r="H1844" i="26"/>
  <c r="H1836" i="26"/>
  <c r="H1828" i="26"/>
  <c r="H1820" i="26"/>
  <c r="H1812" i="26"/>
  <c r="H1804" i="26"/>
  <c r="H1796" i="26"/>
  <c r="H1788" i="26"/>
  <c r="H1780" i="26"/>
  <c r="H1771" i="26"/>
  <c r="H1758" i="26"/>
  <c r="H1742" i="26"/>
  <c r="H1726" i="26"/>
  <c r="H1710" i="26"/>
  <c r="H1694" i="26"/>
  <c r="H1673" i="26"/>
  <c r="H1654" i="26"/>
  <c r="H1632" i="26"/>
  <c r="H1609" i="26"/>
  <c r="H1590" i="26"/>
  <c r="H1568" i="26"/>
  <c r="H1545" i="26"/>
  <c r="H1526" i="26"/>
  <c r="H1504" i="26"/>
  <c r="H1481" i="26"/>
  <c r="H1462" i="26"/>
  <c r="H1440" i="26"/>
  <c r="H1417" i="26"/>
  <c r="H1398" i="26"/>
  <c r="H1376" i="26"/>
  <c r="H1353" i="26"/>
  <c r="H1334" i="26"/>
  <c r="H1312" i="26"/>
  <c r="H1289" i="26"/>
  <c r="H1270" i="26"/>
  <c r="H1248" i="26"/>
  <c r="H1225" i="26"/>
  <c r="H1206" i="26"/>
  <c r="H1184" i="26"/>
  <c r="H1161" i="26"/>
  <c r="H1142" i="26"/>
  <c r="H1120" i="26"/>
  <c r="H1097" i="26"/>
  <c r="H1078" i="26"/>
  <c r="H1056" i="26"/>
  <c r="H1033" i="26"/>
  <c r="H1010" i="26"/>
  <c r="H959" i="26"/>
  <c r="H866" i="26"/>
  <c r="H791" i="26"/>
  <c r="H703" i="26"/>
  <c r="H610" i="26"/>
  <c r="H535" i="26"/>
  <c r="H447" i="26"/>
  <c r="H354" i="26"/>
  <c r="H279" i="26"/>
  <c r="H191" i="26"/>
  <c r="H98" i="26"/>
  <c r="H23" i="26"/>
  <c r="H1679" i="26"/>
  <c r="H1671" i="26"/>
  <c r="H1663" i="26"/>
  <c r="H1655" i="26"/>
  <c r="H1647" i="26"/>
  <c r="H1639" i="26"/>
  <c r="H1631" i="26"/>
  <c r="H1623" i="26"/>
  <c r="H1615" i="26"/>
  <c r="H1607" i="26"/>
  <c r="H1599" i="26"/>
  <c r="H1591" i="26"/>
  <c r="H1583" i="26"/>
  <c r="H1575" i="26"/>
  <c r="H1567" i="26"/>
  <c r="H1559" i="26"/>
  <c r="H1551" i="26"/>
  <c r="H1543" i="26"/>
  <c r="H1535" i="26"/>
  <c r="H1527" i="26"/>
  <c r="H1519" i="26"/>
  <c r="H1511" i="26"/>
  <c r="H1503" i="26"/>
  <c r="H1495" i="26"/>
  <c r="H1487" i="26"/>
  <c r="H1479" i="26"/>
  <c r="H1471" i="26"/>
  <c r="H1463" i="26"/>
  <c r="H1455" i="26"/>
  <c r="H1447" i="26"/>
  <c r="H1439" i="26"/>
  <c r="H1431" i="26"/>
  <c r="H1423" i="26"/>
  <c r="H1415" i="26"/>
  <c r="H1407" i="26"/>
  <c r="H1399" i="26"/>
  <c r="H1391" i="26"/>
  <c r="H1383" i="26"/>
  <c r="H1375" i="26"/>
  <c r="H1367" i="26"/>
  <c r="H1359" i="26"/>
  <c r="H1351" i="26"/>
  <c r="H1343" i="26"/>
  <c r="H1335" i="26"/>
  <c r="H1327" i="26"/>
  <c r="H1319" i="26"/>
  <c r="H1311" i="26"/>
  <c r="H1303" i="26"/>
  <c r="H1295" i="26"/>
  <c r="H1287" i="26"/>
  <c r="H1279" i="26"/>
  <c r="H1271" i="26"/>
  <c r="H1263" i="26"/>
  <c r="H1255" i="26"/>
  <c r="H1247" i="26"/>
  <c r="H1239" i="26"/>
  <c r="H1231" i="26"/>
  <c r="H1223" i="26"/>
  <c r="H1215" i="26"/>
  <c r="H1207" i="26"/>
  <c r="H1199" i="26"/>
  <c r="H1191" i="26"/>
  <c r="H1183" i="26"/>
  <c r="H1175" i="26"/>
  <c r="H1167" i="26"/>
  <c r="H1159" i="26"/>
  <c r="H1151" i="26"/>
  <c r="H1143" i="26"/>
  <c r="H1135" i="26"/>
  <c r="H1127" i="26"/>
  <c r="H1119" i="26"/>
  <c r="H1111" i="26"/>
  <c r="H1103" i="26"/>
  <c r="H1095" i="26"/>
  <c r="H1087" i="26"/>
  <c r="H1079" i="26"/>
  <c r="H1071" i="26"/>
  <c r="H1063" i="26"/>
  <c r="H1055" i="26"/>
  <c r="H1047" i="26"/>
  <c r="H1039" i="26"/>
  <c r="H1031" i="26"/>
  <c r="H1023" i="26"/>
  <c r="H1012" i="26"/>
  <c r="H996" i="26"/>
  <c r="H980" i="26"/>
  <c r="H954" i="26"/>
  <c r="H922" i="26"/>
  <c r="H890" i="26"/>
  <c r="H858" i="26"/>
  <c r="H826" i="26"/>
  <c r="H794" i="26"/>
  <c r="H762" i="26"/>
  <c r="H730" i="26"/>
  <c r="H698" i="26"/>
  <c r="H666" i="26"/>
  <c r="H634" i="26"/>
  <c r="H602" i="26"/>
  <c r="H570" i="26"/>
  <c r="H538" i="26"/>
  <c r="H506" i="26"/>
  <c r="H474" i="26"/>
  <c r="H442" i="26"/>
  <c r="H410" i="26"/>
  <c r="H378" i="26"/>
  <c r="H346" i="26"/>
  <c r="H314" i="26"/>
  <c r="H282" i="26"/>
  <c r="H250" i="26"/>
  <c r="H218" i="26"/>
  <c r="H186" i="26"/>
  <c r="H154" i="26"/>
  <c r="H122" i="26"/>
  <c r="H90" i="26"/>
  <c r="H58" i="26"/>
  <c r="H26" i="26"/>
  <c r="H1773" i="26"/>
  <c r="H1765" i="26"/>
  <c r="H1757" i="26"/>
  <c r="H1749" i="26"/>
  <c r="H1741" i="26"/>
  <c r="H1733" i="26"/>
  <c r="H1725" i="26"/>
  <c r="H1717" i="26"/>
  <c r="H1709" i="26"/>
  <c r="H1701" i="26"/>
  <c r="H1693" i="26"/>
  <c r="H1685" i="26"/>
  <c r="H1677" i="26"/>
  <c r="H1669" i="26"/>
  <c r="H1661" i="26"/>
  <c r="H1653" i="26"/>
  <c r="H1645" i="26"/>
  <c r="H1637" i="26"/>
  <c r="H1629" i="26"/>
  <c r="H1621" i="26"/>
  <c r="H1613" i="26"/>
  <c r="H1605" i="26"/>
  <c r="H1597" i="26"/>
  <c r="H1589" i="26"/>
  <c r="H1581" i="26"/>
  <c r="H1573" i="26"/>
  <c r="H1565" i="26"/>
  <c r="H1557" i="26"/>
  <c r="H1549" i="26"/>
  <c r="H1541" i="26"/>
  <c r="H1533" i="26"/>
  <c r="H1525" i="26"/>
  <c r="H1517" i="26"/>
  <c r="H1509" i="26"/>
  <c r="H1501" i="26"/>
  <c r="H1493" i="26"/>
  <c r="H1485" i="26"/>
  <c r="H1477" i="26"/>
  <c r="H1469" i="26"/>
  <c r="H1461" i="26"/>
  <c r="H1453" i="26"/>
  <c r="H1445" i="26"/>
  <c r="H1437" i="26"/>
  <c r="H1429" i="26"/>
  <c r="H1421" i="26"/>
  <c r="H1413" i="26"/>
  <c r="H1405" i="26"/>
  <c r="H1397" i="26"/>
  <c r="H1389" i="26"/>
  <c r="H1381" i="26"/>
  <c r="H1373" i="26"/>
  <c r="H1365" i="26"/>
  <c r="H1357" i="26"/>
  <c r="H1349" i="26"/>
  <c r="H1341" i="26"/>
  <c r="H1333" i="26"/>
  <c r="H1325" i="26"/>
  <c r="H1317" i="26"/>
  <c r="H1309" i="26"/>
  <c r="H1301" i="26"/>
  <c r="H1293" i="26"/>
  <c r="H1285" i="26"/>
  <c r="H1277" i="26"/>
  <c r="H1269" i="26"/>
  <c r="H1261" i="26"/>
  <c r="H1253" i="26"/>
  <c r="H1245" i="26"/>
  <c r="H1237" i="26"/>
  <c r="H1229" i="26"/>
  <c r="H1221" i="26"/>
  <c r="H1213" i="26"/>
  <c r="H1205" i="26"/>
  <c r="H1197" i="26"/>
  <c r="H1189" i="26"/>
  <c r="H1181" i="26"/>
  <c r="H1173" i="26"/>
  <c r="H1165" i="26"/>
  <c r="H1157" i="26"/>
  <c r="H1149" i="26"/>
  <c r="H1141" i="26"/>
  <c r="H1133" i="26"/>
  <c r="H1125" i="26"/>
  <c r="H1117" i="26"/>
  <c r="H1109" i="26"/>
  <c r="H1101" i="26"/>
  <c r="H1093" i="26"/>
  <c r="H1085" i="26"/>
  <c r="H1077" i="26"/>
  <c r="H1069" i="26"/>
  <c r="H1061" i="26"/>
  <c r="H1053" i="26"/>
  <c r="H1045" i="26"/>
  <c r="H1037" i="26"/>
  <c r="H1029" i="26"/>
  <c r="H1021" i="26"/>
  <c r="H1009" i="26"/>
  <c r="H993" i="26"/>
  <c r="H977" i="26"/>
  <c r="H946" i="26"/>
  <c r="H914" i="26"/>
  <c r="H882" i="26"/>
  <c r="H850" i="26"/>
  <c r="H818" i="26"/>
  <c r="H786" i="26"/>
  <c r="H754" i="26"/>
  <c r="H722" i="26"/>
  <c r="H690" i="26"/>
  <c r="H658" i="26"/>
  <c r="H626" i="26"/>
  <c r="H594" i="26"/>
  <c r="H562" i="26"/>
  <c r="H530" i="26"/>
  <c r="H498" i="26"/>
  <c r="H466" i="26"/>
  <c r="H434" i="26"/>
  <c r="H402" i="26"/>
  <c r="H370" i="26"/>
  <c r="H338" i="26"/>
  <c r="H306" i="26"/>
  <c r="H274" i="26"/>
  <c r="H242" i="26"/>
  <c r="H210" i="26"/>
  <c r="H178" i="26"/>
  <c r="H146" i="26"/>
  <c r="H114" i="26"/>
  <c r="H82" i="26"/>
  <c r="H50" i="26"/>
  <c r="H18" i="26"/>
  <c r="H1764" i="26"/>
  <c r="H1756" i="26"/>
  <c r="H1748" i="26"/>
  <c r="H1740" i="26"/>
  <c r="H1732" i="26"/>
  <c r="H1724" i="26"/>
  <c r="H1716" i="26"/>
  <c r="H1708" i="26"/>
  <c r="H1700" i="26"/>
  <c r="H1692" i="26"/>
  <c r="H1684" i="26"/>
  <c r="H1676" i="26"/>
  <c r="H1668" i="26"/>
  <c r="H1660" i="26"/>
  <c r="H1652" i="26"/>
  <c r="H1644" i="26"/>
  <c r="H1636" i="26"/>
  <c r="H1628" i="26"/>
  <c r="H1620" i="26"/>
  <c r="H1612" i="26"/>
  <c r="H1604" i="26"/>
  <c r="H1596" i="26"/>
  <c r="H1588" i="26"/>
  <c r="H1580" i="26"/>
  <c r="H1572" i="26"/>
  <c r="H1564" i="26"/>
  <c r="H1556" i="26"/>
  <c r="H1548" i="26"/>
  <c r="H1540" i="26"/>
  <c r="H1532" i="26"/>
  <c r="H1524" i="26"/>
  <c r="H1516" i="26"/>
  <c r="H1508" i="26"/>
  <c r="H1500" i="26"/>
  <c r="H1492" i="26"/>
  <c r="H1484" i="26"/>
  <c r="H1476" i="26"/>
  <c r="H1468" i="26"/>
  <c r="H1460" i="26"/>
  <c r="H1452" i="26"/>
  <c r="H1444" i="26"/>
  <c r="H1436" i="26"/>
  <c r="H1428" i="26"/>
  <c r="H1420" i="26"/>
  <c r="H1412" i="26"/>
  <c r="H1404" i="26"/>
  <c r="H1396" i="26"/>
  <c r="H1388" i="26"/>
  <c r="H1380" i="26"/>
  <c r="H1372" i="26"/>
  <c r="H1364" i="26"/>
  <c r="H1356" i="26"/>
  <c r="H1348" i="26"/>
  <c r="H1340" i="26"/>
  <c r="H1332" i="26"/>
  <c r="H1324" i="26"/>
  <c r="H1316" i="26"/>
  <c r="H1308" i="26"/>
  <c r="H1300" i="26"/>
  <c r="H1292" i="26"/>
  <c r="H1284" i="26"/>
  <c r="H1276" i="26"/>
  <c r="H1268" i="26"/>
  <c r="H1260" i="26"/>
  <c r="H1252" i="26"/>
  <c r="H1244" i="26"/>
  <c r="H1236" i="26"/>
  <c r="H1228" i="26"/>
  <c r="H1220" i="26"/>
  <c r="H1212" i="26"/>
  <c r="H1204" i="26"/>
  <c r="H1196" i="26"/>
  <c r="H1188" i="26"/>
  <c r="H1180" i="26"/>
  <c r="H1172" i="26"/>
  <c r="H1164" i="26"/>
  <c r="H1156" i="26"/>
  <c r="H1148" i="26"/>
  <c r="H1140" i="26"/>
  <c r="H1132" i="26"/>
  <c r="H1124" i="26"/>
  <c r="H1116" i="26"/>
  <c r="H1108" i="26"/>
  <c r="H1100" i="26"/>
  <c r="H1092" i="26"/>
  <c r="H1084" i="26"/>
  <c r="H1076" i="26"/>
  <c r="H1068" i="26"/>
  <c r="H1060" i="26"/>
  <c r="H1052" i="26"/>
  <c r="H1044" i="26"/>
  <c r="H1036" i="26"/>
  <c r="H1028" i="26"/>
  <c r="H1020" i="26"/>
  <c r="H1007" i="26"/>
  <c r="H991" i="26"/>
  <c r="H975" i="26"/>
  <c r="H943" i="26"/>
  <c r="H911" i="26"/>
  <c r="H879" i="26"/>
  <c r="H847" i="26"/>
  <c r="H815" i="26"/>
  <c r="H783" i="26"/>
  <c r="H751" i="26"/>
  <c r="H719" i="26"/>
  <c r="H687" i="26"/>
  <c r="H655" i="26"/>
  <c r="H623" i="26"/>
  <c r="H591" i="26"/>
  <c r="H559" i="26"/>
  <c r="H527" i="26"/>
  <c r="H495" i="26"/>
  <c r="H463" i="26"/>
  <c r="H431" i="26"/>
  <c r="H399" i="26"/>
  <c r="H367" i="26"/>
  <c r="H335" i="26"/>
  <c r="H303" i="26"/>
  <c r="H271" i="26"/>
  <c r="H239" i="26"/>
  <c r="H207" i="26"/>
  <c r="H175" i="26"/>
  <c r="H143" i="26"/>
  <c r="H111" i="26"/>
  <c r="H79" i="26"/>
  <c r="H47" i="26"/>
  <c r="H15" i="26"/>
  <c r="H1763" i="26"/>
  <c r="H1755" i="26"/>
  <c r="H1747" i="26"/>
  <c r="H1739" i="26"/>
  <c r="H1731" i="26"/>
  <c r="H1723" i="26"/>
  <c r="H1715" i="26"/>
  <c r="H1707" i="26"/>
  <c r="H1699" i="26"/>
  <c r="H1691" i="26"/>
  <c r="H1683" i="26"/>
  <c r="H1675" i="26"/>
  <c r="H1667" i="26"/>
  <c r="H1659" i="26"/>
  <c r="H1651" i="26"/>
  <c r="H1643" i="26"/>
  <c r="H1635" i="26"/>
  <c r="H1627" i="26"/>
  <c r="H1619" i="26"/>
  <c r="H1611" i="26"/>
  <c r="H1603" i="26"/>
  <c r="H1595" i="26"/>
  <c r="H1587" i="26"/>
  <c r="H1579" i="26"/>
  <c r="H1571" i="26"/>
  <c r="H1563" i="26"/>
  <c r="H1555" i="26"/>
  <c r="H1547" i="26"/>
  <c r="H1539" i="26"/>
  <c r="H1531" i="26"/>
  <c r="H1523" i="26"/>
  <c r="H1515" i="26"/>
  <c r="H1507" i="26"/>
  <c r="H1499" i="26"/>
  <c r="H1491" i="26"/>
  <c r="H1483" i="26"/>
  <c r="H1475" i="26"/>
  <c r="H1467" i="26"/>
  <c r="H1459" i="26"/>
  <c r="H1451" i="26"/>
  <c r="H1443" i="26"/>
  <c r="H1435" i="26"/>
  <c r="H1427" i="26"/>
  <c r="H1419" i="26"/>
  <c r="H1411" i="26"/>
  <c r="H1403" i="26"/>
  <c r="H1395" i="26"/>
  <c r="H1387" i="26"/>
  <c r="H1379" i="26"/>
  <c r="H1371" i="26"/>
  <c r="H1363" i="26"/>
  <c r="H1355" i="26"/>
  <c r="H1347" i="26"/>
  <c r="H1339" i="26"/>
  <c r="H1331" i="26"/>
  <c r="H1323" i="26"/>
  <c r="H1315" i="26"/>
  <c r="H1307" i="26"/>
  <c r="H1299" i="26"/>
  <c r="H1291" i="26"/>
  <c r="H1283" i="26"/>
  <c r="H1275" i="26"/>
  <c r="H1267" i="26"/>
  <c r="H1259" i="26"/>
  <c r="H1251" i="26"/>
  <c r="H1243" i="26"/>
  <c r="H1235" i="26"/>
  <c r="H1227" i="26"/>
  <c r="H1219" i="26"/>
  <c r="H1211" i="26"/>
  <c r="H1203" i="26"/>
  <c r="H1195" i="26"/>
  <c r="H1187" i="26"/>
  <c r="H1179" i="26"/>
  <c r="H1171" i="26"/>
  <c r="H1163" i="26"/>
  <c r="H1155" i="26"/>
  <c r="H1147" i="26"/>
  <c r="H1139" i="26"/>
  <c r="H1131" i="26"/>
  <c r="H1123" i="26"/>
  <c r="H1115" i="26"/>
  <c r="H1107" i="26"/>
  <c r="H1099" i="26"/>
  <c r="H1091" i="26"/>
  <c r="H1083" i="26"/>
  <c r="H1075" i="26"/>
  <c r="H1067" i="26"/>
  <c r="H1059" i="26"/>
  <c r="H1051" i="26"/>
  <c r="H1043" i="26"/>
  <c r="H1035" i="26"/>
  <c r="H1027" i="26"/>
  <c r="H1019" i="26"/>
  <c r="H1004" i="26"/>
  <c r="H988" i="26"/>
  <c r="H970" i="26"/>
  <c r="H938" i="26"/>
  <c r="H906" i="26"/>
  <c r="H874" i="26"/>
  <c r="H842" i="26"/>
  <c r="H810" i="26"/>
  <c r="H778" i="26"/>
  <c r="H746" i="26"/>
  <c r="H714" i="26"/>
  <c r="H682" i="26"/>
  <c r="H650" i="26"/>
  <c r="H618" i="26"/>
  <c r="H586" i="26"/>
  <c r="H554" i="26"/>
  <c r="H522" i="26"/>
  <c r="H490" i="26"/>
  <c r="H458" i="26"/>
  <c r="H426" i="26"/>
  <c r="H394" i="26"/>
  <c r="H362" i="26"/>
  <c r="H330" i="26"/>
  <c r="H298" i="26"/>
  <c r="H266" i="26"/>
  <c r="H234" i="26"/>
  <c r="H202" i="26"/>
  <c r="H170" i="26"/>
  <c r="H138" i="26"/>
  <c r="H106" i="26"/>
  <c r="H74" i="26"/>
  <c r="H42" i="26"/>
  <c r="H10" i="26"/>
  <c r="H1770" i="26"/>
  <c r="H1762" i="26"/>
  <c r="H1754" i="26"/>
  <c r="H1746" i="26"/>
  <c r="H1738" i="26"/>
  <c r="H1730" i="26"/>
  <c r="H1722" i="26"/>
  <c r="H1714" i="26"/>
  <c r="H1706" i="26"/>
  <c r="H1698" i="26"/>
  <c r="H1690" i="26"/>
  <c r="H1682" i="26"/>
  <c r="H1674" i="26"/>
  <c r="H1666" i="26"/>
  <c r="H1658" i="26"/>
  <c r="H1650" i="26"/>
  <c r="H1642" i="26"/>
  <c r="H1634" i="26"/>
  <c r="H1626" i="26"/>
  <c r="H1618" i="26"/>
  <c r="H1610" i="26"/>
  <c r="H1602" i="26"/>
  <c r="H1594" i="26"/>
  <c r="H1586" i="26"/>
  <c r="H1578" i="26"/>
  <c r="H1570" i="26"/>
  <c r="H1562" i="26"/>
  <c r="H1554" i="26"/>
  <c r="H1546" i="26"/>
  <c r="H1538" i="26"/>
  <c r="H1530" i="26"/>
  <c r="H1522" i="26"/>
  <c r="H1514" i="26"/>
  <c r="H1506" i="26"/>
  <c r="H1498" i="26"/>
  <c r="H1490" i="26"/>
  <c r="H1482" i="26"/>
  <c r="H1474" i="26"/>
  <c r="H1466" i="26"/>
  <c r="H1458" i="26"/>
  <c r="H1450" i="26"/>
  <c r="H1442" i="26"/>
  <c r="H1434" i="26"/>
  <c r="H1426" i="26"/>
  <c r="H1418" i="26"/>
  <c r="H1410" i="26"/>
  <c r="H1402" i="26"/>
  <c r="H1394" i="26"/>
  <c r="H1386" i="26"/>
  <c r="H1378" i="26"/>
  <c r="H1370" i="26"/>
  <c r="H1362" i="26"/>
  <c r="H1354" i="26"/>
  <c r="H1346" i="26"/>
  <c r="H1338" i="26"/>
  <c r="H1330" i="26"/>
  <c r="H1322" i="26"/>
  <c r="H1314" i="26"/>
  <c r="H1306" i="26"/>
  <c r="H1298" i="26"/>
  <c r="H1290" i="26"/>
  <c r="H1282" i="26"/>
  <c r="H1274" i="26"/>
  <c r="H1266" i="26"/>
  <c r="H1258" i="26"/>
  <c r="H1250" i="26"/>
  <c r="H1242" i="26"/>
  <c r="H1234" i="26"/>
  <c r="H1226" i="26"/>
  <c r="H1218" i="26"/>
  <c r="H1210" i="26"/>
  <c r="H1202" i="26"/>
  <c r="H1194" i="26"/>
  <c r="H1186" i="26"/>
  <c r="H1178" i="26"/>
  <c r="H1170" i="26"/>
  <c r="H1162" i="26"/>
  <c r="H1154" i="26"/>
  <c r="H1146" i="26"/>
  <c r="H1138" i="26"/>
  <c r="H1130" i="26"/>
  <c r="H1122" i="26"/>
  <c r="H1114" i="26"/>
  <c r="H1106" i="26"/>
  <c r="H1098" i="26"/>
  <c r="H1090" i="26"/>
  <c r="H1082" i="26"/>
  <c r="H1074" i="26"/>
  <c r="H1066" i="26"/>
  <c r="H1058" i="26"/>
  <c r="H1050" i="26"/>
  <c r="H1042" i="26"/>
  <c r="H1034" i="26"/>
  <c r="H1026" i="26"/>
  <c r="H1018" i="26"/>
  <c r="H1002" i="26"/>
  <c r="H986" i="26"/>
  <c r="H967" i="26"/>
  <c r="H935" i="26"/>
  <c r="H903" i="26"/>
  <c r="H871" i="26"/>
  <c r="H839" i="26"/>
  <c r="H807" i="26"/>
  <c r="H775" i="26"/>
  <c r="H743" i="26"/>
  <c r="H711" i="26"/>
  <c r="H679" i="26"/>
  <c r="H647" i="26"/>
  <c r="H615" i="26"/>
  <c r="H583" i="26"/>
  <c r="H551" i="26"/>
  <c r="H519" i="26"/>
  <c r="H487" i="26"/>
  <c r="H455" i="26"/>
  <c r="H423" i="26"/>
  <c r="H391" i="26"/>
  <c r="H359" i="26"/>
  <c r="H327" i="26"/>
  <c r="H295" i="26"/>
  <c r="H263" i="26"/>
  <c r="H231" i="26"/>
  <c r="H199" i="26"/>
  <c r="H167" i="26"/>
  <c r="H135" i="26"/>
  <c r="H103" i="26"/>
  <c r="H71" i="26"/>
  <c r="H39" i="26"/>
  <c r="H7" i="26"/>
  <c r="H969" i="26"/>
  <c r="H961" i="26"/>
  <c r="H953" i="26"/>
  <c r="H945" i="26"/>
  <c r="H937" i="26"/>
  <c r="H929" i="26"/>
  <c r="H921" i="26"/>
  <c r="H913" i="26"/>
  <c r="H905" i="26"/>
  <c r="H897" i="26"/>
  <c r="H889" i="26"/>
  <c r="H881" i="26"/>
  <c r="H873" i="26"/>
  <c r="H865" i="26"/>
  <c r="H857" i="26"/>
  <c r="H849" i="26"/>
  <c r="H841" i="26"/>
  <c r="H833" i="26"/>
  <c r="H825" i="26"/>
  <c r="H817" i="26"/>
  <c r="H809" i="26"/>
  <c r="H801" i="26"/>
  <c r="H793" i="26"/>
  <c r="H785" i="26"/>
  <c r="H777" i="26"/>
  <c r="H769" i="26"/>
  <c r="H761" i="26"/>
  <c r="H753" i="26"/>
  <c r="H745" i="26"/>
  <c r="H737" i="26"/>
  <c r="H729" i="26"/>
  <c r="H721" i="26"/>
  <c r="H713" i="26"/>
  <c r="H705" i="26"/>
  <c r="H697" i="26"/>
  <c r="H689" i="26"/>
  <c r="H681" i="26"/>
  <c r="H673" i="26"/>
  <c r="H665" i="26"/>
  <c r="H657" i="26"/>
  <c r="H649" i="26"/>
  <c r="H641" i="26"/>
  <c r="H633" i="26"/>
  <c r="H625" i="26"/>
  <c r="H617" i="26"/>
  <c r="H609" i="26"/>
  <c r="H601" i="26"/>
  <c r="H593" i="26"/>
  <c r="H585" i="26"/>
  <c r="H577" i="26"/>
  <c r="H569" i="26"/>
  <c r="H561" i="26"/>
  <c r="H553" i="26"/>
  <c r="H545" i="26"/>
  <c r="H537" i="26"/>
  <c r="H529" i="26"/>
  <c r="H521" i="26"/>
  <c r="H513" i="26"/>
  <c r="H505" i="26"/>
  <c r="H497" i="26"/>
  <c r="H489" i="26"/>
  <c r="H481" i="26"/>
  <c r="H473" i="26"/>
  <c r="H465" i="26"/>
  <c r="H457" i="26"/>
  <c r="H449" i="26"/>
  <c r="H441" i="26"/>
  <c r="H433" i="26"/>
  <c r="H425" i="26"/>
  <c r="H417" i="26"/>
  <c r="H409" i="26"/>
  <c r="H401" i="26"/>
  <c r="H393" i="26"/>
  <c r="H385" i="26"/>
  <c r="H377" i="26"/>
  <c r="H369" i="26"/>
  <c r="H361" i="26"/>
  <c r="H353" i="26"/>
  <c r="H345" i="26"/>
  <c r="H337" i="26"/>
  <c r="H329" i="26"/>
  <c r="H321" i="26"/>
  <c r="H313" i="26"/>
  <c r="H305" i="26"/>
  <c r="H297" i="26"/>
  <c r="H289" i="26"/>
  <c r="H281" i="26"/>
  <c r="H273" i="26"/>
  <c r="H265" i="26"/>
  <c r="H257" i="26"/>
  <c r="H249" i="26"/>
  <c r="H241" i="26"/>
  <c r="H233" i="26"/>
  <c r="H225" i="26"/>
  <c r="H217" i="26"/>
  <c r="H209" i="26"/>
  <c r="H201" i="26"/>
  <c r="H193" i="26"/>
  <c r="H185" i="26"/>
  <c r="H177" i="26"/>
  <c r="H169" i="26"/>
  <c r="H161" i="26"/>
  <c r="H153" i="26"/>
  <c r="H145" i="26"/>
  <c r="H137" i="26"/>
  <c r="H129" i="26"/>
  <c r="H121" i="26"/>
  <c r="H113" i="26"/>
  <c r="H105" i="26"/>
  <c r="H97" i="26"/>
  <c r="H89" i="26"/>
  <c r="H81" i="26"/>
  <c r="H73" i="26"/>
  <c r="H65" i="26"/>
  <c r="H57" i="26"/>
  <c r="H49" i="26"/>
  <c r="H41" i="26"/>
  <c r="H33" i="26"/>
  <c r="H25" i="26"/>
  <c r="H17" i="26"/>
  <c r="H9" i="26"/>
  <c r="H1016" i="26"/>
  <c r="H1008" i="26"/>
  <c r="H1000" i="26"/>
  <c r="H992" i="26"/>
  <c r="H984" i="26"/>
  <c r="H976" i="26"/>
  <c r="H968" i="26"/>
  <c r="H960" i="26"/>
  <c r="H952" i="26"/>
  <c r="H944" i="26"/>
  <c r="H936" i="26"/>
  <c r="H928" i="26"/>
  <c r="H920" i="26"/>
  <c r="H912" i="26"/>
  <c r="H904" i="26"/>
  <c r="H896" i="26"/>
  <c r="H888" i="26"/>
  <c r="H880" i="26"/>
  <c r="H872" i="26"/>
  <c r="H864" i="26"/>
  <c r="H856" i="26"/>
  <c r="H848" i="26"/>
  <c r="H840" i="26"/>
  <c r="H832" i="26"/>
  <c r="H824" i="26"/>
  <c r="H816" i="26"/>
  <c r="H808" i="26"/>
  <c r="H800" i="26"/>
  <c r="H792" i="26"/>
  <c r="H784" i="26"/>
  <c r="H776" i="26"/>
  <c r="H768" i="26"/>
  <c r="H760" i="26"/>
  <c r="H752" i="26"/>
  <c r="H744" i="26"/>
  <c r="H736" i="26"/>
  <c r="H728" i="26"/>
  <c r="H720" i="26"/>
  <c r="H712" i="26"/>
  <c r="H704" i="26"/>
  <c r="H696" i="26"/>
  <c r="H688" i="26"/>
  <c r="H680" i="26"/>
  <c r="H672" i="26"/>
  <c r="H664" i="26"/>
  <c r="H656" i="26"/>
  <c r="H648" i="26"/>
  <c r="H640" i="26"/>
  <c r="H632" i="26"/>
  <c r="H624" i="26"/>
  <c r="H616" i="26"/>
  <c r="H608" i="26"/>
  <c r="H600" i="26"/>
  <c r="H592" i="26"/>
  <c r="H584" i="26"/>
  <c r="H576" i="26"/>
  <c r="H568" i="26"/>
  <c r="H560" i="26"/>
  <c r="H552" i="26"/>
  <c r="H544" i="26"/>
  <c r="H536" i="26"/>
  <c r="H528" i="26"/>
  <c r="H520" i="26"/>
  <c r="H512" i="26"/>
  <c r="H504" i="26"/>
  <c r="H496" i="26"/>
  <c r="H488" i="26"/>
  <c r="H480" i="26"/>
  <c r="H472" i="26"/>
  <c r="H464" i="26"/>
  <c r="H456" i="26"/>
  <c r="H448" i="26"/>
  <c r="H440" i="26"/>
  <c r="H432" i="26"/>
  <c r="H424" i="26"/>
  <c r="H416" i="26"/>
  <c r="H408" i="26"/>
  <c r="H400" i="26"/>
  <c r="H392" i="26"/>
  <c r="H384" i="26"/>
  <c r="H376" i="26"/>
  <c r="H368" i="26"/>
  <c r="H360" i="26"/>
  <c r="H352" i="26"/>
  <c r="H344" i="26"/>
  <c r="H336" i="26"/>
  <c r="H328" i="26"/>
  <c r="H320" i="26"/>
  <c r="H312" i="26"/>
  <c r="H304" i="26"/>
  <c r="H296" i="26"/>
  <c r="H288" i="26"/>
  <c r="H280" i="26"/>
  <c r="H272" i="26"/>
  <c r="H264" i="26"/>
  <c r="H256" i="26"/>
  <c r="H248" i="26"/>
  <c r="H240" i="26"/>
  <c r="H232" i="26"/>
  <c r="H224" i="26"/>
  <c r="H216" i="26"/>
  <c r="H208" i="26"/>
  <c r="H200" i="26"/>
  <c r="H192" i="26"/>
  <c r="H184" i="26"/>
  <c r="H176" i="26"/>
  <c r="H168" i="26"/>
  <c r="H160" i="26"/>
  <c r="H152" i="26"/>
  <c r="H144" i="26"/>
  <c r="H136" i="26"/>
  <c r="H128" i="26"/>
  <c r="H120" i="26"/>
  <c r="H112" i="26"/>
  <c r="H104" i="26"/>
  <c r="H96" i="26"/>
  <c r="H88" i="26"/>
  <c r="H80" i="26"/>
  <c r="H72" i="26"/>
  <c r="H64" i="26"/>
  <c r="H56" i="26"/>
  <c r="H48" i="26"/>
  <c r="H40" i="26"/>
  <c r="H32" i="26"/>
  <c r="H24" i="26"/>
  <c r="H16" i="26"/>
  <c r="H8" i="26"/>
  <c r="H1014" i="26"/>
  <c r="H1006" i="26"/>
  <c r="H998" i="26"/>
  <c r="H990" i="26"/>
  <c r="H982" i="26"/>
  <c r="H974" i="26"/>
  <c r="H966" i="26"/>
  <c r="H958" i="26"/>
  <c r="H950" i="26"/>
  <c r="H942" i="26"/>
  <c r="H934" i="26"/>
  <c r="H926" i="26"/>
  <c r="H918" i="26"/>
  <c r="H910" i="26"/>
  <c r="H902" i="26"/>
  <c r="H894" i="26"/>
  <c r="H886" i="26"/>
  <c r="H878" i="26"/>
  <c r="H870" i="26"/>
  <c r="H862" i="26"/>
  <c r="H854" i="26"/>
  <c r="H846" i="26"/>
  <c r="H838" i="26"/>
  <c r="H830" i="26"/>
  <c r="H822" i="26"/>
  <c r="H814" i="26"/>
  <c r="H806" i="26"/>
  <c r="H798" i="26"/>
  <c r="H790" i="26"/>
  <c r="H782" i="26"/>
  <c r="H774" i="26"/>
  <c r="H766" i="26"/>
  <c r="H758" i="26"/>
  <c r="H750" i="26"/>
  <c r="H742" i="26"/>
  <c r="H734" i="26"/>
  <c r="H726" i="26"/>
  <c r="H718" i="26"/>
  <c r="H710" i="26"/>
  <c r="H702" i="26"/>
  <c r="H694" i="26"/>
  <c r="H686" i="26"/>
  <c r="H678" i="26"/>
  <c r="H670" i="26"/>
  <c r="H662" i="26"/>
  <c r="H654" i="26"/>
  <c r="H646" i="26"/>
  <c r="H638" i="26"/>
  <c r="H630" i="26"/>
  <c r="H622" i="26"/>
  <c r="H614" i="26"/>
  <c r="H606" i="26"/>
  <c r="H598" i="26"/>
  <c r="H590" i="26"/>
  <c r="H582" i="26"/>
  <c r="H574" i="26"/>
  <c r="H566" i="26"/>
  <c r="H558" i="26"/>
  <c r="H550" i="26"/>
  <c r="H542" i="26"/>
  <c r="H534" i="26"/>
  <c r="H526" i="26"/>
  <c r="H518" i="26"/>
  <c r="H510" i="26"/>
  <c r="H502" i="26"/>
  <c r="H494" i="26"/>
  <c r="H486" i="26"/>
  <c r="H478" i="26"/>
  <c r="H470" i="26"/>
  <c r="H462" i="26"/>
  <c r="H454" i="26"/>
  <c r="H446" i="26"/>
  <c r="H438" i="26"/>
  <c r="H430" i="26"/>
  <c r="H422" i="26"/>
  <c r="H414" i="26"/>
  <c r="H406" i="26"/>
  <c r="H398" i="26"/>
  <c r="H390" i="26"/>
  <c r="H382" i="26"/>
  <c r="H374" i="26"/>
  <c r="H366" i="26"/>
  <c r="H358" i="26"/>
  <c r="H350" i="26"/>
  <c r="H342" i="26"/>
  <c r="H334" i="26"/>
  <c r="H326" i="26"/>
  <c r="H318" i="26"/>
  <c r="H310" i="26"/>
  <c r="H302" i="26"/>
  <c r="H294" i="26"/>
  <c r="H286" i="26"/>
  <c r="H278" i="26"/>
  <c r="H270" i="26"/>
  <c r="H262" i="26"/>
  <c r="H254" i="26"/>
  <c r="H246" i="26"/>
  <c r="H238" i="26"/>
  <c r="H230" i="26"/>
  <c r="H222" i="26"/>
  <c r="H214" i="26"/>
  <c r="H206" i="26"/>
  <c r="H198" i="26"/>
  <c r="H190" i="26"/>
  <c r="H182" i="26"/>
  <c r="H174" i="26"/>
  <c r="H166" i="26"/>
  <c r="H158" i="26"/>
  <c r="H150" i="26"/>
  <c r="H142" i="26"/>
  <c r="H134" i="26"/>
  <c r="H126" i="26"/>
  <c r="H118" i="26"/>
  <c r="H110" i="26"/>
  <c r="H102" i="26"/>
  <c r="H94" i="26"/>
  <c r="H86" i="26"/>
  <c r="H78" i="26"/>
  <c r="H70" i="26"/>
  <c r="H62" i="26"/>
  <c r="H54" i="26"/>
  <c r="H46" i="26"/>
  <c r="H38" i="26"/>
  <c r="H30" i="26"/>
  <c r="H22" i="26"/>
  <c r="H14" i="26"/>
  <c r="H6" i="26"/>
  <c r="H1013" i="26"/>
  <c r="H1005" i="26"/>
  <c r="H997" i="26"/>
  <c r="H989" i="26"/>
  <c r="H981" i="26"/>
  <c r="H973" i="26"/>
  <c r="H965" i="26"/>
  <c r="H957" i="26"/>
  <c r="H949" i="26"/>
  <c r="H941" i="26"/>
  <c r="H933" i="26"/>
  <c r="H925" i="26"/>
  <c r="H917" i="26"/>
  <c r="H909" i="26"/>
  <c r="H901" i="26"/>
  <c r="H893" i="26"/>
  <c r="H885" i="26"/>
  <c r="H877" i="26"/>
  <c r="H869" i="26"/>
  <c r="H861" i="26"/>
  <c r="H853" i="26"/>
  <c r="H845" i="26"/>
  <c r="H837" i="26"/>
  <c r="H829" i="26"/>
  <c r="H821" i="26"/>
  <c r="H813" i="26"/>
  <c r="H805" i="26"/>
  <c r="H797" i="26"/>
  <c r="H789" i="26"/>
  <c r="H781" i="26"/>
  <c r="H773" i="26"/>
  <c r="H765" i="26"/>
  <c r="H757" i="26"/>
  <c r="H749" i="26"/>
  <c r="H741" i="26"/>
  <c r="H733" i="26"/>
  <c r="H725" i="26"/>
  <c r="H717" i="26"/>
  <c r="H709" i="26"/>
  <c r="H701" i="26"/>
  <c r="H693" i="26"/>
  <c r="H685" i="26"/>
  <c r="H677" i="26"/>
  <c r="H669" i="26"/>
  <c r="H661" i="26"/>
  <c r="H653" i="26"/>
  <c r="H645" i="26"/>
  <c r="H637" i="26"/>
  <c r="H629" i="26"/>
  <c r="H621" i="26"/>
  <c r="H613" i="26"/>
  <c r="H605" i="26"/>
  <c r="H597" i="26"/>
  <c r="H589" i="26"/>
  <c r="H581" i="26"/>
  <c r="H573" i="26"/>
  <c r="H565" i="26"/>
  <c r="H557" i="26"/>
  <c r="H549" i="26"/>
  <c r="H541" i="26"/>
  <c r="H533" i="26"/>
  <c r="H525" i="26"/>
  <c r="H517" i="26"/>
  <c r="H509" i="26"/>
  <c r="H501" i="26"/>
  <c r="H493" i="26"/>
  <c r="H485" i="26"/>
  <c r="H477" i="26"/>
  <c r="H469" i="26"/>
  <c r="H461" i="26"/>
  <c r="H453" i="26"/>
  <c r="H445" i="26"/>
  <c r="H437" i="26"/>
  <c r="H429" i="26"/>
  <c r="H421" i="26"/>
  <c r="H413" i="26"/>
  <c r="H405" i="26"/>
  <c r="H397" i="26"/>
  <c r="H389" i="26"/>
  <c r="H381" i="26"/>
  <c r="H373" i="26"/>
  <c r="H365" i="26"/>
  <c r="H357" i="26"/>
  <c r="H349" i="26"/>
  <c r="H341" i="26"/>
  <c r="H333" i="26"/>
  <c r="H325" i="26"/>
  <c r="H317" i="26"/>
  <c r="H309" i="26"/>
  <c r="H301" i="26"/>
  <c r="H293" i="26"/>
  <c r="H285" i="26"/>
  <c r="H277" i="26"/>
  <c r="H269" i="26"/>
  <c r="H261" i="26"/>
  <c r="H253" i="26"/>
  <c r="H245" i="26"/>
  <c r="H237" i="26"/>
  <c r="H229" i="26"/>
  <c r="H221" i="26"/>
  <c r="H213" i="26"/>
  <c r="H205" i="26"/>
  <c r="H197" i="26"/>
  <c r="H189" i="26"/>
  <c r="H181" i="26"/>
  <c r="H173" i="26"/>
  <c r="H165" i="26"/>
  <c r="H157" i="26"/>
  <c r="H149" i="26"/>
  <c r="H141" i="26"/>
  <c r="H133" i="26"/>
  <c r="H125" i="26"/>
  <c r="H117" i="26"/>
  <c r="H109" i="26"/>
  <c r="H101" i="26"/>
  <c r="H93" i="26"/>
  <c r="H85" i="26"/>
  <c r="H77" i="26"/>
  <c r="H69" i="26"/>
  <c r="H61" i="26"/>
  <c r="H53" i="26"/>
  <c r="H45" i="26"/>
  <c r="H37" i="26"/>
  <c r="H29" i="26"/>
  <c r="H21" i="26"/>
  <c r="H13" i="26"/>
  <c r="H5" i="26"/>
  <c r="H972" i="26"/>
  <c r="H964" i="26"/>
  <c r="H956" i="26"/>
  <c r="H948" i="26"/>
  <c r="H940" i="26"/>
  <c r="H932" i="26"/>
  <c r="H924" i="26"/>
  <c r="H916" i="26"/>
  <c r="H908" i="26"/>
  <c r="H900" i="26"/>
  <c r="H892" i="26"/>
  <c r="H884" i="26"/>
  <c r="H876" i="26"/>
  <c r="H868" i="26"/>
  <c r="H860" i="26"/>
  <c r="H852" i="26"/>
  <c r="H844" i="26"/>
  <c r="H836" i="26"/>
  <c r="H828" i="26"/>
  <c r="H820" i="26"/>
  <c r="H812" i="26"/>
  <c r="H804" i="26"/>
  <c r="H796" i="26"/>
  <c r="H788" i="26"/>
  <c r="H780" i="26"/>
  <c r="H772" i="26"/>
  <c r="H764" i="26"/>
  <c r="H756" i="26"/>
  <c r="H748" i="26"/>
  <c r="H740" i="26"/>
  <c r="H732" i="26"/>
  <c r="H724" i="26"/>
  <c r="H716" i="26"/>
  <c r="H708" i="26"/>
  <c r="H700" i="26"/>
  <c r="H692" i="26"/>
  <c r="H684" i="26"/>
  <c r="H676" i="26"/>
  <c r="H668" i="26"/>
  <c r="H660" i="26"/>
  <c r="H652" i="26"/>
  <c r="H644" i="26"/>
  <c r="H636" i="26"/>
  <c r="H628" i="26"/>
  <c r="H620" i="26"/>
  <c r="H612" i="26"/>
  <c r="H604" i="26"/>
  <c r="H596" i="26"/>
  <c r="H588" i="26"/>
  <c r="H580" i="26"/>
  <c r="H572" i="26"/>
  <c r="H564" i="26"/>
  <c r="H556" i="26"/>
  <c r="H548" i="26"/>
  <c r="H540" i="26"/>
  <c r="H532" i="26"/>
  <c r="H524" i="26"/>
  <c r="H516" i="26"/>
  <c r="H508" i="26"/>
  <c r="H500" i="26"/>
  <c r="H492" i="26"/>
  <c r="H484" i="26"/>
  <c r="H476" i="26"/>
  <c r="H468" i="26"/>
  <c r="H460" i="26"/>
  <c r="H452" i="26"/>
  <c r="H444" i="26"/>
  <c r="H436" i="26"/>
  <c r="H428" i="26"/>
  <c r="H420" i="26"/>
  <c r="H412" i="26"/>
  <c r="H404" i="26"/>
  <c r="H396" i="26"/>
  <c r="H388" i="26"/>
  <c r="H380" i="26"/>
  <c r="H372" i="26"/>
  <c r="H364" i="26"/>
  <c r="H356" i="26"/>
  <c r="H348" i="26"/>
  <c r="H340" i="26"/>
  <c r="H332" i="26"/>
  <c r="H324" i="26"/>
  <c r="H316" i="26"/>
  <c r="H308" i="26"/>
  <c r="H300" i="26"/>
  <c r="H292" i="26"/>
  <c r="H284" i="26"/>
  <c r="H276" i="26"/>
  <c r="H268" i="26"/>
  <c r="H260" i="26"/>
  <c r="H252" i="26"/>
  <c r="H244" i="26"/>
  <c r="H236" i="26"/>
  <c r="H228" i="26"/>
  <c r="H220" i="26"/>
  <c r="H212" i="26"/>
  <c r="H204" i="26"/>
  <c r="H196" i="26"/>
  <c r="H188" i="26"/>
  <c r="H180" i="26"/>
  <c r="H172" i="26"/>
  <c r="H164" i="26"/>
  <c r="H156" i="26"/>
  <c r="H148" i="26"/>
  <c r="H140" i="26"/>
  <c r="H132" i="26"/>
  <c r="H124" i="26"/>
  <c r="H116" i="26"/>
  <c r="H108" i="26"/>
  <c r="H100" i="26"/>
  <c r="H92" i="26"/>
  <c r="H84" i="26"/>
  <c r="H76" i="26"/>
  <c r="H68" i="26"/>
  <c r="H60" i="26"/>
  <c r="H52" i="26"/>
  <c r="H44" i="26"/>
  <c r="H36" i="26"/>
  <c r="H28" i="26"/>
  <c r="H20" i="26"/>
  <c r="H12" i="26"/>
  <c r="H4" i="26"/>
  <c r="H1011" i="26"/>
  <c r="H1003" i="26"/>
  <c r="H995" i="26"/>
  <c r="H987" i="26"/>
  <c r="H979" i="26"/>
  <c r="H971" i="26"/>
  <c r="H963" i="26"/>
  <c r="H955" i="26"/>
  <c r="H947" i="26"/>
  <c r="H939" i="26"/>
  <c r="H931" i="26"/>
  <c r="H923" i="26"/>
  <c r="H915" i="26"/>
  <c r="H907" i="26"/>
  <c r="H899" i="26"/>
  <c r="H891" i="26"/>
  <c r="H883" i="26"/>
  <c r="H875" i="26"/>
  <c r="H867" i="26"/>
  <c r="H859" i="26"/>
  <c r="H851" i="26"/>
  <c r="H843" i="26"/>
  <c r="H835" i="26"/>
  <c r="H827" i="26"/>
  <c r="H819" i="26"/>
  <c r="H811" i="26"/>
  <c r="H803" i="26"/>
  <c r="H795" i="26"/>
  <c r="H787" i="26"/>
  <c r="H779" i="26"/>
  <c r="H771" i="26"/>
  <c r="H763" i="26"/>
  <c r="H755" i="26"/>
  <c r="H747" i="26"/>
  <c r="H739" i="26"/>
  <c r="H731" i="26"/>
  <c r="H723" i="26"/>
  <c r="H715" i="26"/>
  <c r="H707" i="26"/>
  <c r="H699" i="26"/>
  <c r="H691" i="26"/>
  <c r="H683" i="26"/>
  <c r="H675" i="26"/>
  <c r="H667" i="26"/>
  <c r="H659" i="26"/>
  <c r="H651" i="26"/>
  <c r="H643" i="26"/>
  <c r="H635" i="26"/>
  <c r="H627" i="26"/>
  <c r="H619" i="26"/>
  <c r="H611" i="26"/>
  <c r="H603" i="26"/>
  <c r="H595" i="26"/>
  <c r="H587" i="26"/>
  <c r="H579" i="26"/>
  <c r="H571" i="26"/>
  <c r="H563" i="26"/>
  <c r="H555" i="26"/>
  <c r="H547" i="26"/>
  <c r="H539" i="26"/>
  <c r="H531" i="26"/>
  <c r="H523" i="26"/>
  <c r="H515" i="26"/>
  <c r="H507" i="26"/>
  <c r="H499" i="26"/>
  <c r="H491" i="26"/>
  <c r="H483" i="26"/>
  <c r="H475" i="26"/>
  <c r="H467" i="26"/>
  <c r="H459" i="26"/>
  <c r="H451" i="26"/>
  <c r="H443" i="26"/>
  <c r="H435" i="26"/>
  <c r="H427" i="26"/>
  <c r="H419" i="26"/>
  <c r="H411" i="26"/>
  <c r="H403" i="26"/>
  <c r="H395" i="26"/>
  <c r="H387" i="26"/>
  <c r="H379" i="26"/>
  <c r="H371" i="26"/>
  <c r="H363" i="26"/>
  <c r="H355" i="26"/>
  <c r="H347" i="26"/>
  <c r="H339" i="26"/>
  <c r="H331" i="26"/>
  <c r="H323" i="26"/>
  <c r="H315" i="26"/>
  <c r="H307" i="26"/>
  <c r="H299" i="26"/>
  <c r="H291" i="26"/>
  <c r="H283" i="26"/>
  <c r="H275" i="26"/>
  <c r="H267" i="26"/>
  <c r="H259" i="26"/>
  <c r="H251" i="26"/>
  <c r="H243" i="26"/>
  <c r="H235" i="26"/>
  <c r="H227" i="26"/>
  <c r="H219" i="26"/>
  <c r="H211" i="26"/>
  <c r="H203" i="26"/>
  <c r="H195" i="26"/>
  <c r="H187" i="26"/>
  <c r="H179" i="26"/>
  <c r="H171" i="26"/>
  <c r="H163" i="26"/>
  <c r="H155" i="26"/>
  <c r="H147" i="26"/>
  <c r="H139" i="26"/>
  <c r="H131" i="26"/>
  <c r="H123" i="26"/>
  <c r="H115" i="26"/>
  <c r="H107" i="26"/>
  <c r="H99" i="26"/>
  <c r="H91" i="26"/>
  <c r="H83" i="26"/>
  <c r="H75" i="26"/>
  <c r="H67" i="26"/>
  <c r="H59" i="26"/>
  <c r="H51" i="26"/>
  <c r="H43" i="26"/>
  <c r="H35" i="26"/>
  <c r="H27" i="26"/>
  <c r="H19" i="26"/>
  <c r="H11" i="26"/>
  <c r="G2701" i="26"/>
  <c r="G2541" i="26"/>
  <c r="G2409" i="26"/>
  <c r="G2208" i="26"/>
  <c r="G2055" i="26"/>
  <c r="G1851" i="26"/>
  <c r="G2694" i="26"/>
  <c r="G2662" i="26"/>
  <c r="G2630" i="26"/>
  <c r="G2598" i="26"/>
  <c r="G2566" i="26"/>
  <c r="G2534" i="26"/>
  <c r="G2502" i="26"/>
  <c r="G2470" i="26"/>
  <c r="G2437" i="26"/>
  <c r="G2401" i="26"/>
  <c r="G2351" i="26"/>
  <c r="G2300" i="26"/>
  <c r="G2248" i="26"/>
  <c r="G2197" i="26"/>
  <c r="G2147" i="26"/>
  <c r="G2095" i="26"/>
  <c r="G2043" i="26"/>
  <c r="G1979" i="26"/>
  <c r="G1915" i="26"/>
  <c r="G1835" i="26"/>
  <c r="G1608" i="26"/>
  <c r="G1152" i="26"/>
  <c r="G2693" i="26"/>
  <c r="G2661" i="26"/>
  <c r="G2629" i="26"/>
  <c r="G2597" i="26"/>
  <c r="G2565" i="26"/>
  <c r="G2533" i="26"/>
  <c r="G2501" i="26"/>
  <c r="G2469" i="26"/>
  <c r="G2436" i="26"/>
  <c r="G2400" i="26"/>
  <c r="G2349" i="26"/>
  <c r="G2299" i="26"/>
  <c r="G2247" i="26"/>
  <c r="G2196" i="26"/>
  <c r="G2144" i="26"/>
  <c r="G2093" i="26"/>
  <c r="G2040" i="26"/>
  <c r="G1976" i="26"/>
  <c r="G1912" i="26"/>
  <c r="G1819" i="26"/>
  <c r="G1553" i="26"/>
  <c r="G1096" i="26"/>
  <c r="G2605" i="26"/>
  <c r="G2477" i="26"/>
  <c r="G2363" i="26"/>
  <c r="G2157" i="26"/>
  <c r="G1214" i="26"/>
  <c r="G2686" i="26"/>
  <c r="G2558" i="26"/>
  <c r="G2462" i="26"/>
  <c r="G2287" i="26"/>
  <c r="G2083" i="26"/>
  <c r="G1803" i="26"/>
  <c r="G2685" i="26"/>
  <c r="G2653" i="26"/>
  <c r="G2621" i="26"/>
  <c r="G2589" i="26"/>
  <c r="G2557" i="26"/>
  <c r="G2525" i="26"/>
  <c r="G2493" i="26"/>
  <c r="G2461" i="26"/>
  <c r="G2427" i="26"/>
  <c r="G2388" i="26"/>
  <c r="G2336" i="26"/>
  <c r="G2285" i="26"/>
  <c r="G2235" i="26"/>
  <c r="G2183" i="26"/>
  <c r="G2132" i="26"/>
  <c r="G2080" i="26"/>
  <c r="G2024" i="26"/>
  <c r="G1960" i="26"/>
  <c r="G1896" i="26"/>
  <c r="G1787" i="26"/>
  <c r="G1438" i="26"/>
  <c r="G919" i="26"/>
  <c r="G2654" i="26"/>
  <c r="G2526" i="26"/>
  <c r="G2339" i="26"/>
  <c r="G2133" i="26"/>
  <c r="G1494" i="26"/>
  <c r="G2678" i="26"/>
  <c r="G2646" i="26"/>
  <c r="G2614" i="26"/>
  <c r="G2582" i="26"/>
  <c r="G2550" i="26"/>
  <c r="G2518" i="26"/>
  <c r="G2486" i="26"/>
  <c r="G2454" i="26"/>
  <c r="G2419" i="26"/>
  <c r="G2376" i="26"/>
  <c r="G2325" i="26"/>
  <c r="G2275" i="26"/>
  <c r="G2223" i="26"/>
  <c r="G2172" i="26"/>
  <c r="G2120" i="26"/>
  <c r="G2069" i="26"/>
  <c r="G2011" i="26"/>
  <c r="G1947" i="26"/>
  <c r="G1883" i="26"/>
  <c r="G1769" i="26"/>
  <c r="G1384" i="26"/>
  <c r="G695" i="26"/>
  <c r="G2637" i="26"/>
  <c r="G2509" i="26"/>
  <c r="G2260" i="26"/>
  <c r="G1992" i="26"/>
  <c r="G1928" i="26"/>
  <c r="G2590" i="26"/>
  <c r="G2428" i="26"/>
  <c r="G2236" i="26"/>
  <c r="G2027" i="26"/>
  <c r="G1963" i="26"/>
  <c r="G1041" i="26"/>
  <c r="G2677" i="26"/>
  <c r="G2645" i="26"/>
  <c r="G2613" i="26"/>
  <c r="G2581" i="26"/>
  <c r="G2549" i="26"/>
  <c r="G2517" i="26"/>
  <c r="G2485" i="26"/>
  <c r="G2453" i="26"/>
  <c r="G2418" i="26"/>
  <c r="G2375" i="26"/>
  <c r="G2324" i="26"/>
  <c r="G2272" i="26"/>
  <c r="G2221" i="26"/>
  <c r="G2171" i="26"/>
  <c r="G2119" i="26"/>
  <c r="G2068" i="26"/>
  <c r="G2008" i="26"/>
  <c r="G1944" i="26"/>
  <c r="G1867" i="26"/>
  <c r="G1737" i="26"/>
  <c r="G1321" i="26"/>
  <c r="G479" i="26"/>
  <c r="G2669" i="26"/>
  <c r="G2573" i="26"/>
  <c r="G2445" i="26"/>
  <c r="G2311" i="26"/>
  <c r="G2107" i="26"/>
  <c r="G1664" i="26"/>
  <c r="G2622" i="26"/>
  <c r="G2494" i="26"/>
  <c r="G2389" i="26"/>
  <c r="G2184" i="26"/>
  <c r="G1899" i="26"/>
  <c r="G2702" i="26"/>
  <c r="G2670" i="26"/>
  <c r="G2638" i="26"/>
  <c r="G2606" i="26"/>
  <c r="G2574" i="26"/>
  <c r="G2542" i="26"/>
  <c r="G2510" i="26"/>
  <c r="G2478" i="26"/>
  <c r="G2446" i="26"/>
  <c r="G2410" i="26"/>
  <c r="G2364" i="26"/>
  <c r="G2312" i="26"/>
  <c r="G2261" i="26"/>
  <c r="G2211" i="26"/>
  <c r="G2159" i="26"/>
  <c r="G2108" i="26"/>
  <c r="G2056" i="26"/>
  <c r="G1995" i="26"/>
  <c r="G1931" i="26"/>
  <c r="G1864" i="26"/>
  <c r="G1705" i="26"/>
  <c r="G1265" i="26"/>
  <c r="G226" i="26"/>
  <c r="G1848" i="26"/>
  <c r="G1766" i="26"/>
  <c r="G1600" i="26"/>
  <c r="G1430" i="26"/>
  <c r="G1201" i="26"/>
  <c r="G1032" i="26"/>
  <c r="G2692" i="26"/>
  <c r="G2636" i="26"/>
  <c r="G2596" i="26"/>
  <c r="G2556" i="26"/>
  <c r="G2516" i="26"/>
  <c r="G2476" i="26"/>
  <c r="G2435" i="26"/>
  <c r="G2387" i="26"/>
  <c r="G2335" i="26"/>
  <c r="G2259" i="26"/>
  <c r="G2195" i="26"/>
  <c r="G2131" i="26"/>
  <c r="G2067" i="26"/>
  <c r="G1991" i="26"/>
  <c r="G1927" i="26"/>
  <c r="G1863" i="26"/>
  <c r="G1783" i="26"/>
  <c r="G1598" i="26"/>
  <c r="G1256" i="26"/>
  <c r="G183" i="26"/>
  <c r="G2699" i="26"/>
  <c r="G2691" i="26"/>
  <c r="G2683" i="26"/>
  <c r="G2675" i="26"/>
  <c r="G2667" i="26"/>
  <c r="G2659" i="26"/>
  <c r="G2651" i="26"/>
  <c r="G2643" i="26"/>
  <c r="G2635" i="26"/>
  <c r="G2627" i="26"/>
  <c r="G2619" i="26"/>
  <c r="G2611" i="26"/>
  <c r="G2603" i="26"/>
  <c r="G2595" i="26"/>
  <c r="G2587" i="26"/>
  <c r="G2579" i="26"/>
  <c r="G2571" i="26"/>
  <c r="G2563" i="26"/>
  <c r="G2555" i="26"/>
  <c r="G2547" i="26"/>
  <c r="G2539" i="26"/>
  <c r="G2531" i="26"/>
  <c r="G2523" i="26"/>
  <c r="G2515" i="26"/>
  <c r="G2507" i="26"/>
  <c r="G2499" i="26"/>
  <c r="G2491" i="26"/>
  <c r="G2483" i="26"/>
  <c r="G2475" i="26"/>
  <c r="G2467" i="26"/>
  <c r="G2459" i="26"/>
  <c r="G2451" i="26"/>
  <c r="G2443" i="26"/>
  <c r="G2434" i="26"/>
  <c r="G2425" i="26"/>
  <c r="G2416" i="26"/>
  <c r="G2407" i="26"/>
  <c r="G2397" i="26"/>
  <c r="G2384" i="26"/>
  <c r="G2372" i="26"/>
  <c r="G2359" i="26"/>
  <c r="G2347" i="26"/>
  <c r="G2333" i="26"/>
  <c r="G2320" i="26"/>
  <c r="G2308" i="26"/>
  <c r="G2295" i="26"/>
  <c r="G2283" i="26"/>
  <c r="G2269" i="26"/>
  <c r="G2256" i="26"/>
  <c r="G2244" i="26"/>
  <c r="G2231" i="26"/>
  <c r="G2219" i="26"/>
  <c r="G2205" i="26"/>
  <c r="G2192" i="26"/>
  <c r="G2180" i="26"/>
  <c r="G2167" i="26"/>
  <c r="G2155" i="26"/>
  <c r="G2141" i="26"/>
  <c r="G2128" i="26"/>
  <c r="G2116" i="26"/>
  <c r="G2103" i="26"/>
  <c r="G2091" i="26"/>
  <c r="G2077" i="26"/>
  <c r="G2064" i="26"/>
  <c r="G2052" i="26"/>
  <c r="G2037" i="26"/>
  <c r="G2021" i="26"/>
  <c r="G2005" i="26"/>
  <c r="G1989" i="26"/>
  <c r="G1973" i="26"/>
  <c r="G1957" i="26"/>
  <c r="G1941" i="26"/>
  <c r="G1925" i="26"/>
  <c r="G1909" i="26"/>
  <c r="G1893" i="26"/>
  <c r="G1877" i="26"/>
  <c r="G1861" i="26"/>
  <c r="G1845" i="26"/>
  <c r="G1829" i="26"/>
  <c r="G1813" i="26"/>
  <c r="G1797" i="26"/>
  <c r="G1781" i="26"/>
  <c r="G1759" i="26"/>
  <c r="G1727" i="26"/>
  <c r="G1695" i="26"/>
  <c r="G1641" i="26"/>
  <c r="G1585" i="26"/>
  <c r="G1534" i="26"/>
  <c r="G1472" i="26"/>
  <c r="G1416" i="26"/>
  <c r="G1361" i="26"/>
  <c r="G1302" i="26"/>
  <c r="G1246" i="26"/>
  <c r="G1192" i="26"/>
  <c r="G1129" i="26"/>
  <c r="G1073" i="26"/>
  <c r="G1022" i="26"/>
  <c r="G831" i="26"/>
  <c r="G607" i="26"/>
  <c r="G386" i="26"/>
  <c r="G151" i="26"/>
  <c r="G1784" i="26"/>
  <c r="G1544" i="26"/>
  <c r="G1257" i="26"/>
  <c r="G1150" i="26"/>
  <c r="G898" i="26"/>
  <c r="G2660" i="26"/>
  <c r="G2620" i="26"/>
  <c r="G2580" i="26"/>
  <c r="G2540" i="26"/>
  <c r="G2484" i="26"/>
  <c r="G2444" i="26"/>
  <c r="G2399" i="26"/>
  <c r="G2323" i="26"/>
  <c r="G2271" i="26"/>
  <c r="G2207" i="26"/>
  <c r="G2143" i="26"/>
  <c r="G2079" i="26"/>
  <c r="G2023" i="26"/>
  <c r="G1943" i="26"/>
  <c r="G1847" i="26"/>
  <c r="G1761" i="26"/>
  <c r="G1536" i="26"/>
  <c r="G1310" i="26"/>
  <c r="G407" i="26"/>
  <c r="G2698" i="26"/>
  <c r="G2690" i="26"/>
  <c r="G2682" i="26"/>
  <c r="G2674" i="26"/>
  <c r="G2666" i="26"/>
  <c r="G2658" i="26"/>
  <c r="G2650" i="26"/>
  <c r="G2642" i="26"/>
  <c r="G2634" i="26"/>
  <c r="G2626" i="26"/>
  <c r="G2618" i="26"/>
  <c r="G2610" i="26"/>
  <c r="G2602" i="26"/>
  <c r="G2594" i="26"/>
  <c r="G2586" i="26"/>
  <c r="G2578" i="26"/>
  <c r="G2570" i="26"/>
  <c r="G2562" i="26"/>
  <c r="G2554" i="26"/>
  <c r="G2546" i="26"/>
  <c r="G2538" i="26"/>
  <c r="G2530" i="26"/>
  <c r="G2522" i="26"/>
  <c r="G2514" i="26"/>
  <c r="G2506" i="26"/>
  <c r="G2498" i="26"/>
  <c r="G2490" i="26"/>
  <c r="G2482" i="26"/>
  <c r="G2474" i="26"/>
  <c r="G2466" i="26"/>
  <c r="G2458" i="26"/>
  <c r="G2450" i="26"/>
  <c r="G2442" i="26"/>
  <c r="G2433" i="26"/>
  <c r="G2424" i="26"/>
  <c r="G2415" i="26"/>
  <c r="G2405" i="26"/>
  <c r="G2396" i="26"/>
  <c r="G2383" i="26"/>
  <c r="G2371" i="26"/>
  <c r="G2357" i="26"/>
  <c r="G2344" i="26"/>
  <c r="G2332" i="26"/>
  <c r="G2319" i="26"/>
  <c r="G2307" i="26"/>
  <c r="G2293" i="26"/>
  <c r="G2280" i="26"/>
  <c r="G2268" i="26"/>
  <c r="G2255" i="26"/>
  <c r="G2243" i="26"/>
  <c r="G2229" i="26"/>
  <c r="G2216" i="26"/>
  <c r="G2204" i="26"/>
  <c r="G2191" i="26"/>
  <c r="G2179" i="26"/>
  <c r="G2165" i="26"/>
  <c r="G2152" i="26"/>
  <c r="G2140" i="26"/>
  <c r="G2127" i="26"/>
  <c r="G2115" i="26"/>
  <c r="G2101" i="26"/>
  <c r="G2088" i="26"/>
  <c r="G2076" i="26"/>
  <c r="G2063" i="26"/>
  <c r="G2051" i="26"/>
  <c r="G2035" i="26"/>
  <c r="G2019" i="26"/>
  <c r="G2003" i="26"/>
  <c r="G1987" i="26"/>
  <c r="G1971" i="26"/>
  <c r="G1955" i="26"/>
  <c r="G1939" i="26"/>
  <c r="G1923" i="26"/>
  <c r="G1907" i="26"/>
  <c r="G1891" i="26"/>
  <c r="G1875" i="26"/>
  <c r="G1859" i="26"/>
  <c r="G1843" i="26"/>
  <c r="G1827" i="26"/>
  <c r="G1811" i="26"/>
  <c r="G1795" i="26"/>
  <c r="G1779" i="26"/>
  <c r="G1753" i="26"/>
  <c r="G1721" i="26"/>
  <c r="G1689" i="26"/>
  <c r="G1640" i="26"/>
  <c r="G1577" i="26"/>
  <c r="G1521" i="26"/>
  <c r="G1470" i="26"/>
  <c r="G1408" i="26"/>
  <c r="G1352" i="26"/>
  <c r="G1297" i="26"/>
  <c r="G1238" i="26"/>
  <c r="G1182" i="26"/>
  <c r="G1128" i="26"/>
  <c r="G1065" i="26"/>
  <c r="G1001" i="26"/>
  <c r="G823" i="26"/>
  <c r="G575" i="26"/>
  <c r="G351" i="26"/>
  <c r="G130" i="26"/>
  <c r="G1800" i="26"/>
  <c r="G1702" i="26"/>
  <c r="G1374" i="26"/>
  <c r="G439" i="26"/>
  <c r="G2700" i="26"/>
  <c r="G2668" i="26"/>
  <c r="G2644" i="26"/>
  <c r="G2604" i="26"/>
  <c r="G2564" i="26"/>
  <c r="G2532" i="26"/>
  <c r="G2508" i="26"/>
  <c r="G2468" i="26"/>
  <c r="G2426" i="26"/>
  <c r="G2373" i="26"/>
  <c r="G2296" i="26"/>
  <c r="G2232" i="26"/>
  <c r="G2181" i="26"/>
  <c r="G2104" i="26"/>
  <c r="G2039" i="26"/>
  <c r="G1959" i="26"/>
  <c r="G1879" i="26"/>
  <c r="G1799" i="26"/>
  <c r="G1649" i="26"/>
  <c r="G1425" i="26"/>
  <c r="G1137" i="26"/>
  <c r="G863" i="26"/>
  <c r="G2697" i="26"/>
  <c r="G2689" i="26"/>
  <c r="G2681" i="26"/>
  <c r="G2673" i="26"/>
  <c r="G2665" i="26"/>
  <c r="G2657" i="26"/>
  <c r="G2649" i="26"/>
  <c r="G2641" i="26"/>
  <c r="G2633" i="26"/>
  <c r="G2625" i="26"/>
  <c r="G2617" i="26"/>
  <c r="G2609" i="26"/>
  <c r="G2601" i="26"/>
  <c r="G2593" i="26"/>
  <c r="G2585" i="26"/>
  <c r="G2577" i="26"/>
  <c r="G2569" i="26"/>
  <c r="G2561" i="26"/>
  <c r="G2553" i="26"/>
  <c r="G2545" i="26"/>
  <c r="G2537" i="26"/>
  <c r="G2529" i="26"/>
  <c r="G2521" i="26"/>
  <c r="G2513" i="26"/>
  <c r="G2505" i="26"/>
  <c r="G2497" i="26"/>
  <c r="G2489" i="26"/>
  <c r="G2481" i="26"/>
  <c r="G2473" i="26"/>
  <c r="G2465" i="26"/>
  <c r="G2457" i="26"/>
  <c r="G2449" i="26"/>
  <c r="G2441" i="26"/>
  <c r="G2432" i="26"/>
  <c r="G2423" i="26"/>
  <c r="G2413" i="26"/>
  <c r="G2404" i="26"/>
  <c r="G2395" i="26"/>
  <c r="G2381" i="26"/>
  <c r="G2368" i="26"/>
  <c r="G2356" i="26"/>
  <c r="G2343" i="26"/>
  <c r="G2331" i="26"/>
  <c r="G2317" i="26"/>
  <c r="G2304" i="26"/>
  <c r="G2292" i="26"/>
  <c r="G2279" i="26"/>
  <c r="G2267" i="26"/>
  <c r="G2253" i="26"/>
  <c r="G2240" i="26"/>
  <c r="G2228" i="26"/>
  <c r="G2215" i="26"/>
  <c r="G2203" i="26"/>
  <c r="G2189" i="26"/>
  <c r="G2176" i="26"/>
  <c r="G2164" i="26"/>
  <c r="G2151" i="26"/>
  <c r="G2139" i="26"/>
  <c r="G2125" i="26"/>
  <c r="G2112" i="26"/>
  <c r="G2100" i="26"/>
  <c r="G2087" i="26"/>
  <c r="G2075" i="26"/>
  <c r="G2061" i="26"/>
  <c r="G2048" i="26"/>
  <c r="G2032" i="26"/>
  <c r="G2016" i="26"/>
  <c r="G2000" i="26"/>
  <c r="G1984" i="26"/>
  <c r="G1968" i="26"/>
  <c r="G1952" i="26"/>
  <c r="G1936" i="26"/>
  <c r="G1920" i="26"/>
  <c r="G1904" i="26"/>
  <c r="G1888" i="26"/>
  <c r="G1872" i="26"/>
  <c r="G1856" i="26"/>
  <c r="G1840" i="26"/>
  <c r="G1824" i="26"/>
  <c r="G1808" i="26"/>
  <c r="G1792" i="26"/>
  <c r="G1776" i="26"/>
  <c r="G1750" i="26"/>
  <c r="G1718" i="26"/>
  <c r="G1686" i="26"/>
  <c r="G1630" i="26"/>
  <c r="G1576" i="26"/>
  <c r="G1513" i="26"/>
  <c r="G1457" i="26"/>
  <c r="G1406" i="26"/>
  <c r="G1344" i="26"/>
  <c r="G1288" i="26"/>
  <c r="G1233" i="26"/>
  <c r="G1174" i="26"/>
  <c r="G1118" i="26"/>
  <c r="G1064" i="26"/>
  <c r="G985" i="26"/>
  <c r="G770" i="26"/>
  <c r="G567" i="26"/>
  <c r="G319" i="26"/>
  <c r="G95" i="26"/>
  <c r="G1880" i="26"/>
  <c r="G1832" i="26"/>
  <c r="G1734" i="26"/>
  <c r="G1489" i="26"/>
  <c r="G223" i="26"/>
  <c r="G2676" i="26"/>
  <c r="G2652" i="26"/>
  <c r="G2612" i="26"/>
  <c r="G2572" i="26"/>
  <c r="G2524" i="26"/>
  <c r="G2500" i="26"/>
  <c r="G2460" i="26"/>
  <c r="G2417" i="26"/>
  <c r="G2360" i="26"/>
  <c r="G2309" i="26"/>
  <c r="G2245" i="26"/>
  <c r="G2168" i="26"/>
  <c r="G2117" i="26"/>
  <c r="G2053" i="26"/>
  <c r="G1975" i="26"/>
  <c r="G1895" i="26"/>
  <c r="G1815" i="26"/>
  <c r="G1697" i="26"/>
  <c r="G1366" i="26"/>
  <c r="G1086" i="26"/>
  <c r="G1024" i="26"/>
  <c r="G2696" i="26"/>
  <c r="G2688" i="26"/>
  <c r="G2680" i="26"/>
  <c r="G2672" i="26"/>
  <c r="G2664" i="26"/>
  <c r="G2656" i="26"/>
  <c r="G2648" i="26"/>
  <c r="G2640" i="26"/>
  <c r="G2632" i="26"/>
  <c r="G2624" i="26"/>
  <c r="G2616" i="26"/>
  <c r="G2608" i="26"/>
  <c r="G2600" i="26"/>
  <c r="G2592" i="26"/>
  <c r="G2584" i="26"/>
  <c r="G2576" i="26"/>
  <c r="G2568" i="26"/>
  <c r="G2560" i="26"/>
  <c r="G2552" i="26"/>
  <c r="G2544" i="26"/>
  <c r="G2536" i="26"/>
  <c r="G2528" i="26"/>
  <c r="G2520" i="26"/>
  <c r="G2512" i="26"/>
  <c r="G2504" i="26"/>
  <c r="G2496" i="26"/>
  <c r="G2488" i="26"/>
  <c r="G2480" i="26"/>
  <c r="G2472" i="26"/>
  <c r="G2464" i="26"/>
  <c r="G2456" i="26"/>
  <c r="G2448" i="26"/>
  <c r="G2440" i="26"/>
  <c r="G2431" i="26"/>
  <c r="G2421" i="26"/>
  <c r="G2412" i="26"/>
  <c r="G2403" i="26"/>
  <c r="G2392" i="26"/>
  <c r="G2380" i="26"/>
  <c r="G2367" i="26"/>
  <c r="G2355" i="26"/>
  <c r="G2341" i="26"/>
  <c r="G2328" i="26"/>
  <c r="G2316" i="26"/>
  <c r="G2303" i="26"/>
  <c r="G2291" i="26"/>
  <c r="G2277" i="26"/>
  <c r="G2264" i="26"/>
  <c r="G2252" i="26"/>
  <c r="G2239" i="26"/>
  <c r="G2227" i="26"/>
  <c r="G2213" i="26"/>
  <c r="G2200" i="26"/>
  <c r="G2188" i="26"/>
  <c r="G2175" i="26"/>
  <c r="G2163" i="26"/>
  <c r="G2149" i="26"/>
  <c r="G2136" i="26"/>
  <c r="G2124" i="26"/>
  <c r="G2111" i="26"/>
  <c r="G2099" i="26"/>
  <c r="G2085" i="26"/>
  <c r="G2072" i="26"/>
  <c r="G2060" i="26"/>
  <c r="G2047" i="26"/>
  <c r="G2031" i="26"/>
  <c r="G2015" i="26"/>
  <c r="G1999" i="26"/>
  <c r="G1983" i="26"/>
  <c r="G1967" i="26"/>
  <c r="G1951" i="26"/>
  <c r="G1935" i="26"/>
  <c r="G1919" i="26"/>
  <c r="G1903" i="26"/>
  <c r="G1887" i="26"/>
  <c r="G1871" i="26"/>
  <c r="G1855" i="26"/>
  <c r="G1839" i="26"/>
  <c r="G1823" i="26"/>
  <c r="G1807" i="26"/>
  <c r="G1791" i="26"/>
  <c r="G1775" i="26"/>
  <c r="G1745" i="26"/>
  <c r="G1713" i="26"/>
  <c r="G1681" i="26"/>
  <c r="G1622" i="26"/>
  <c r="G1566" i="26"/>
  <c r="G1512" i="26"/>
  <c r="G1449" i="26"/>
  <c r="G1393" i="26"/>
  <c r="G1342" i="26"/>
  <c r="G1280" i="26"/>
  <c r="G1224" i="26"/>
  <c r="G1169" i="26"/>
  <c r="G1110" i="26"/>
  <c r="G1054" i="26"/>
  <c r="G983" i="26"/>
  <c r="G738" i="26"/>
  <c r="G514" i="26"/>
  <c r="G311" i="26"/>
  <c r="G63" i="26"/>
  <c r="G1816" i="26"/>
  <c r="G1662" i="26"/>
  <c r="G1320" i="26"/>
  <c r="G1088" i="26"/>
  <c r="G663" i="26"/>
  <c r="G2684" i="26"/>
  <c r="G2628" i="26"/>
  <c r="G2588" i="26"/>
  <c r="G2548" i="26"/>
  <c r="G2492" i="26"/>
  <c r="G2452" i="26"/>
  <c r="G2408" i="26"/>
  <c r="G2348" i="26"/>
  <c r="G2284" i="26"/>
  <c r="G2220" i="26"/>
  <c r="G2156" i="26"/>
  <c r="G2092" i="26"/>
  <c r="G2007" i="26"/>
  <c r="G1911" i="26"/>
  <c r="G1831" i="26"/>
  <c r="G1729" i="26"/>
  <c r="G1480" i="26"/>
  <c r="G1193" i="26"/>
  <c r="G642" i="26"/>
  <c r="G2695" i="26"/>
  <c r="G2687" i="26"/>
  <c r="G2679" i="26"/>
  <c r="G2671" i="26"/>
  <c r="G2663" i="26"/>
  <c r="G2655" i="26"/>
  <c r="G2647" i="26"/>
  <c r="G2639" i="26"/>
  <c r="G2631" i="26"/>
  <c r="G2623" i="26"/>
  <c r="G2615" i="26"/>
  <c r="G2607" i="26"/>
  <c r="G2599" i="26"/>
  <c r="G2591" i="26"/>
  <c r="G2583" i="26"/>
  <c r="G2575" i="26"/>
  <c r="G2567" i="26"/>
  <c r="G2559" i="26"/>
  <c r="G2551" i="26"/>
  <c r="G2543" i="26"/>
  <c r="G2535" i="26"/>
  <c r="G2527" i="26"/>
  <c r="G2519" i="26"/>
  <c r="G2511" i="26"/>
  <c r="G2503" i="26"/>
  <c r="G2495" i="26"/>
  <c r="G2487" i="26"/>
  <c r="G2479" i="26"/>
  <c r="G2471" i="26"/>
  <c r="G2463" i="26"/>
  <c r="G2455" i="26"/>
  <c r="G2447" i="26"/>
  <c r="G2439" i="26"/>
  <c r="G2429" i="26"/>
  <c r="G2420" i="26"/>
  <c r="G2411" i="26"/>
  <c r="G2402" i="26"/>
  <c r="G2391" i="26"/>
  <c r="G2379" i="26"/>
  <c r="G2365" i="26"/>
  <c r="G2352" i="26"/>
  <c r="G2340" i="26"/>
  <c r="G2327" i="26"/>
  <c r="G2315" i="26"/>
  <c r="G2301" i="26"/>
  <c r="G2288" i="26"/>
  <c r="G2276" i="26"/>
  <c r="G2263" i="26"/>
  <c r="G2251" i="26"/>
  <c r="G2237" i="26"/>
  <c r="G2224" i="26"/>
  <c r="G2212" i="26"/>
  <c r="G2199" i="26"/>
  <c r="G2187" i="26"/>
  <c r="G2173" i="26"/>
  <c r="G2160" i="26"/>
  <c r="G2148" i="26"/>
  <c r="G2135" i="26"/>
  <c r="G2123" i="26"/>
  <c r="G2109" i="26"/>
  <c r="G2096" i="26"/>
  <c r="G2084" i="26"/>
  <c r="G2071" i="26"/>
  <c r="G2059" i="26"/>
  <c r="G2045" i="26"/>
  <c r="G2029" i="26"/>
  <c r="G2013" i="26"/>
  <c r="G1997" i="26"/>
  <c r="G1981" i="26"/>
  <c r="G1965" i="26"/>
  <c r="G1949" i="26"/>
  <c r="G1933" i="26"/>
  <c r="G1917" i="26"/>
  <c r="G1901" i="26"/>
  <c r="G1885" i="26"/>
  <c r="G1869" i="26"/>
  <c r="G1853" i="26"/>
  <c r="G1837" i="26"/>
  <c r="G1821" i="26"/>
  <c r="G1805" i="26"/>
  <c r="G1789" i="26"/>
  <c r="G1772" i="26"/>
  <c r="G1743" i="26"/>
  <c r="G1711" i="26"/>
  <c r="G1672" i="26"/>
  <c r="G1617" i="26"/>
  <c r="G1558" i="26"/>
  <c r="G1502" i="26"/>
  <c r="G1448" i="26"/>
  <c r="G1385" i="26"/>
  <c r="G1329" i="26"/>
  <c r="G1278" i="26"/>
  <c r="G1216" i="26"/>
  <c r="G1160" i="26"/>
  <c r="G1105" i="26"/>
  <c r="G1046" i="26"/>
  <c r="G951" i="26"/>
  <c r="G735" i="26"/>
  <c r="G482" i="26"/>
  <c r="G258" i="26"/>
  <c r="G55" i="26"/>
  <c r="G2394" i="26"/>
  <c r="G2386" i="26"/>
  <c r="G2378" i="26"/>
  <c r="G2370" i="26"/>
  <c r="G2362" i="26"/>
  <c r="G2354" i="26"/>
  <c r="G2346" i="26"/>
  <c r="G2338" i="26"/>
  <c r="G2330" i="26"/>
  <c r="G2322" i="26"/>
  <c r="G2314" i="26"/>
  <c r="G2306" i="26"/>
  <c r="G2298" i="26"/>
  <c r="G2290" i="26"/>
  <c r="G2282" i="26"/>
  <c r="G2274" i="26"/>
  <c r="G2266" i="26"/>
  <c r="G2258" i="26"/>
  <c r="G2250" i="26"/>
  <c r="G2242" i="26"/>
  <c r="G2234" i="26"/>
  <c r="G2226" i="26"/>
  <c r="G2218" i="26"/>
  <c r="G2210" i="26"/>
  <c r="G2202" i="26"/>
  <c r="G2194" i="26"/>
  <c r="G2186" i="26"/>
  <c r="G2178" i="26"/>
  <c r="G2170" i="26"/>
  <c r="G2162" i="26"/>
  <c r="G2154" i="26"/>
  <c r="G2146" i="26"/>
  <c r="G2138" i="26"/>
  <c r="G2130" i="26"/>
  <c r="G2122" i="26"/>
  <c r="G2114" i="26"/>
  <c r="G2106" i="26"/>
  <c r="G2098" i="26"/>
  <c r="G2090" i="26"/>
  <c r="G2082" i="26"/>
  <c r="G2074" i="26"/>
  <c r="G2066" i="26"/>
  <c r="G2058" i="26"/>
  <c r="G2050" i="26"/>
  <c r="G2042" i="26"/>
  <c r="G2034" i="26"/>
  <c r="G2026" i="26"/>
  <c r="G2018" i="26"/>
  <c r="G2010" i="26"/>
  <c r="G2002" i="26"/>
  <c r="G1994" i="26"/>
  <c r="G1986" i="26"/>
  <c r="G1978" i="26"/>
  <c r="G1970" i="26"/>
  <c r="G1962" i="26"/>
  <c r="G1954" i="26"/>
  <c r="G1946" i="26"/>
  <c r="G1938" i="26"/>
  <c r="G1930" i="26"/>
  <c r="G1922" i="26"/>
  <c r="G1914" i="26"/>
  <c r="G1906" i="26"/>
  <c r="G1898" i="26"/>
  <c r="G1890" i="26"/>
  <c r="G1882" i="26"/>
  <c r="G1874" i="26"/>
  <c r="G1866" i="26"/>
  <c r="G1858" i="26"/>
  <c r="G1850" i="26"/>
  <c r="G1842" i="26"/>
  <c r="G1834" i="26"/>
  <c r="G1826" i="26"/>
  <c r="G1818" i="26"/>
  <c r="G1810" i="26"/>
  <c r="G1802" i="26"/>
  <c r="G1794" i="26"/>
  <c r="G1786" i="26"/>
  <c r="G1778" i="26"/>
  <c r="G1768" i="26"/>
  <c r="G1752" i="26"/>
  <c r="G1736" i="26"/>
  <c r="G1720" i="26"/>
  <c r="G1704" i="26"/>
  <c r="G1688" i="26"/>
  <c r="G1670" i="26"/>
  <c r="G1648" i="26"/>
  <c r="G1625" i="26"/>
  <c r="G1606" i="26"/>
  <c r="G1584" i="26"/>
  <c r="G1561" i="26"/>
  <c r="G1542" i="26"/>
  <c r="G1520" i="26"/>
  <c r="G1497" i="26"/>
  <c r="G1478" i="26"/>
  <c r="G1456" i="26"/>
  <c r="G1433" i="26"/>
  <c r="G1414" i="26"/>
  <c r="G1392" i="26"/>
  <c r="G1369" i="26"/>
  <c r="G1350" i="26"/>
  <c r="G1328" i="26"/>
  <c r="G1305" i="26"/>
  <c r="G1286" i="26"/>
  <c r="G1264" i="26"/>
  <c r="G1241" i="26"/>
  <c r="G1222" i="26"/>
  <c r="G1200" i="26"/>
  <c r="G1177" i="26"/>
  <c r="G1158" i="26"/>
  <c r="G1136" i="26"/>
  <c r="G1113" i="26"/>
  <c r="G1094" i="26"/>
  <c r="G1072" i="26"/>
  <c r="G1049" i="26"/>
  <c r="G1030" i="26"/>
  <c r="G999" i="26"/>
  <c r="G930" i="26"/>
  <c r="G855" i="26"/>
  <c r="G767" i="26"/>
  <c r="G674" i="26"/>
  <c r="G599" i="26"/>
  <c r="G511" i="26"/>
  <c r="G418" i="26"/>
  <c r="G343" i="26"/>
  <c r="G255" i="26"/>
  <c r="G162" i="26"/>
  <c r="G87" i="26"/>
  <c r="G2393" i="26"/>
  <c r="G2385" i="26"/>
  <c r="G2377" i="26"/>
  <c r="G2369" i="26"/>
  <c r="G2361" i="26"/>
  <c r="G2353" i="26"/>
  <c r="G2345" i="26"/>
  <c r="G2337" i="26"/>
  <c r="G2329" i="26"/>
  <c r="G2321" i="26"/>
  <c r="G2313" i="26"/>
  <c r="G2305" i="26"/>
  <c r="G2297" i="26"/>
  <c r="G2289" i="26"/>
  <c r="G2281" i="26"/>
  <c r="G2273" i="26"/>
  <c r="G2265" i="26"/>
  <c r="G2257" i="26"/>
  <c r="G2249" i="26"/>
  <c r="G2241" i="26"/>
  <c r="G2233" i="26"/>
  <c r="G2225" i="26"/>
  <c r="G2217" i="26"/>
  <c r="G2209" i="26"/>
  <c r="G2201" i="26"/>
  <c r="G2193" i="26"/>
  <c r="G2185" i="26"/>
  <c r="G2177" i="26"/>
  <c r="G2169" i="26"/>
  <c r="G2161" i="26"/>
  <c r="G2153" i="26"/>
  <c r="G2145" i="26"/>
  <c r="G2137" i="26"/>
  <c r="G2129" i="26"/>
  <c r="G2121" i="26"/>
  <c r="G2113" i="26"/>
  <c r="G2105" i="26"/>
  <c r="G2097" i="26"/>
  <c r="G2089" i="26"/>
  <c r="G2081" i="26"/>
  <c r="G2073" i="26"/>
  <c r="G2065" i="26"/>
  <c r="G2057" i="26"/>
  <c r="G2049" i="26"/>
  <c r="G2041" i="26"/>
  <c r="G2033" i="26"/>
  <c r="G2025" i="26"/>
  <c r="G2017" i="26"/>
  <c r="G2009" i="26"/>
  <c r="G2001" i="26"/>
  <c r="G1993" i="26"/>
  <c r="G1985" i="26"/>
  <c r="G1977" i="26"/>
  <c r="G1969" i="26"/>
  <c r="G1961" i="26"/>
  <c r="G1953" i="26"/>
  <c r="G1945" i="26"/>
  <c r="G1937" i="26"/>
  <c r="G1929" i="26"/>
  <c r="G1921" i="26"/>
  <c r="G1913" i="26"/>
  <c r="G1905" i="26"/>
  <c r="G1897" i="26"/>
  <c r="G1889" i="26"/>
  <c r="G1881" i="26"/>
  <c r="G1873" i="26"/>
  <c r="G1865" i="26"/>
  <c r="G1857" i="26"/>
  <c r="G1849" i="26"/>
  <c r="G1841" i="26"/>
  <c r="G1833" i="26"/>
  <c r="G1825" i="26"/>
  <c r="G1817" i="26"/>
  <c r="G1809" i="26"/>
  <c r="G1801" i="26"/>
  <c r="G1793" i="26"/>
  <c r="G1785" i="26"/>
  <c r="G1777" i="26"/>
  <c r="G1767" i="26"/>
  <c r="G1751" i="26"/>
  <c r="G1735" i="26"/>
  <c r="G1719" i="26"/>
  <c r="G1703" i="26"/>
  <c r="G1687" i="26"/>
  <c r="G1665" i="26"/>
  <c r="G1646" i="26"/>
  <c r="G1624" i="26"/>
  <c r="G1601" i="26"/>
  <c r="G1582" i="26"/>
  <c r="G1560" i="26"/>
  <c r="G1537" i="26"/>
  <c r="G1518" i="26"/>
  <c r="G1496" i="26"/>
  <c r="G1473" i="26"/>
  <c r="G1454" i="26"/>
  <c r="G1432" i="26"/>
  <c r="G1409" i="26"/>
  <c r="G1390" i="26"/>
  <c r="G1368" i="26"/>
  <c r="G1345" i="26"/>
  <c r="G1326" i="26"/>
  <c r="G1304" i="26"/>
  <c r="G1281" i="26"/>
  <c r="G1262" i="26"/>
  <c r="G1240" i="26"/>
  <c r="G1217" i="26"/>
  <c r="G1198" i="26"/>
  <c r="G1176" i="26"/>
  <c r="G1153" i="26"/>
  <c r="G1134" i="26"/>
  <c r="G1112" i="26"/>
  <c r="G1089" i="26"/>
  <c r="G1070" i="26"/>
  <c r="G1048" i="26"/>
  <c r="G1025" i="26"/>
  <c r="G994" i="26"/>
  <c r="G927" i="26"/>
  <c r="G834" i="26"/>
  <c r="G759" i="26"/>
  <c r="G671" i="26"/>
  <c r="G578" i="26"/>
  <c r="G503" i="26"/>
  <c r="G415" i="26"/>
  <c r="G322" i="26"/>
  <c r="G247" i="26"/>
  <c r="G159" i="26"/>
  <c r="G66" i="26"/>
  <c r="G2438" i="26"/>
  <c r="G2430" i="26"/>
  <c r="G2422" i="26"/>
  <c r="G2414" i="26"/>
  <c r="G2406" i="26"/>
  <c r="G2398" i="26"/>
  <c r="G2390" i="26"/>
  <c r="G2382" i="26"/>
  <c r="G2374" i="26"/>
  <c r="G2366" i="26"/>
  <c r="G2358" i="26"/>
  <c r="G2350" i="26"/>
  <c r="G2342" i="26"/>
  <c r="G2334" i="26"/>
  <c r="G2326" i="26"/>
  <c r="G2318" i="26"/>
  <c r="G2310" i="26"/>
  <c r="G2302" i="26"/>
  <c r="G2294" i="26"/>
  <c r="G2286" i="26"/>
  <c r="G2278" i="26"/>
  <c r="G2270" i="26"/>
  <c r="G2262" i="26"/>
  <c r="G2254" i="26"/>
  <c r="G2246" i="26"/>
  <c r="G2238" i="26"/>
  <c r="G2230" i="26"/>
  <c r="G2222" i="26"/>
  <c r="G2214" i="26"/>
  <c r="G2206" i="26"/>
  <c r="G2198" i="26"/>
  <c r="G2190" i="26"/>
  <c r="G2182" i="26"/>
  <c r="G2174" i="26"/>
  <c r="G2166" i="26"/>
  <c r="G2158" i="26"/>
  <c r="G2150" i="26"/>
  <c r="G2142" i="26"/>
  <c r="G2134" i="26"/>
  <c r="G2126" i="26"/>
  <c r="G2118" i="26"/>
  <c r="G2110" i="26"/>
  <c r="G2102" i="26"/>
  <c r="G2094" i="26"/>
  <c r="G2086" i="26"/>
  <c r="G2078" i="26"/>
  <c r="G2070" i="26"/>
  <c r="G2062" i="26"/>
  <c r="G2054" i="26"/>
  <c r="G2046" i="26"/>
  <c r="G2038" i="26"/>
  <c r="G2030" i="26"/>
  <c r="G2022" i="26"/>
  <c r="G2014" i="26"/>
  <c r="G2006" i="26"/>
  <c r="G1998" i="26"/>
  <c r="G1990" i="26"/>
  <c r="G1982" i="26"/>
  <c r="G1974" i="26"/>
  <c r="G1966" i="26"/>
  <c r="G1958" i="26"/>
  <c r="G1950" i="26"/>
  <c r="G1942" i="26"/>
  <c r="G1934" i="26"/>
  <c r="G1926" i="26"/>
  <c r="G1918" i="26"/>
  <c r="G1910" i="26"/>
  <c r="G1902" i="26"/>
  <c r="G1894" i="26"/>
  <c r="G1886" i="26"/>
  <c r="G1878" i="26"/>
  <c r="G1870" i="26"/>
  <c r="G1862" i="26"/>
  <c r="G1854" i="26"/>
  <c r="G1846" i="26"/>
  <c r="G1838" i="26"/>
  <c r="G1830" i="26"/>
  <c r="G1822" i="26"/>
  <c r="G1814" i="26"/>
  <c r="G1806" i="26"/>
  <c r="G1798" i="26"/>
  <c r="G1790" i="26"/>
  <c r="G1782" i="26"/>
  <c r="G1774" i="26"/>
  <c r="G1760" i="26"/>
  <c r="G1744" i="26"/>
  <c r="G1728" i="26"/>
  <c r="G1712" i="26"/>
  <c r="G1696" i="26"/>
  <c r="G1680" i="26"/>
  <c r="G1657" i="26"/>
  <c r="G1638" i="26"/>
  <c r="G1616" i="26"/>
  <c r="G1593" i="26"/>
  <c r="G1574" i="26"/>
  <c r="G1552" i="26"/>
  <c r="G1529" i="26"/>
  <c r="G1510" i="26"/>
  <c r="G1488" i="26"/>
  <c r="G1465" i="26"/>
  <c r="G1446" i="26"/>
  <c r="G1424" i="26"/>
  <c r="G1401" i="26"/>
  <c r="G1382" i="26"/>
  <c r="G1360" i="26"/>
  <c r="G1337" i="26"/>
  <c r="G1318" i="26"/>
  <c r="G1296" i="26"/>
  <c r="G1273" i="26"/>
  <c r="G1254" i="26"/>
  <c r="G1232" i="26"/>
  <c r="G1209" i="26"/>
  <c r="G1190" i="26"/>
  <c r="G1168" i="26"/>
  <c r="G1145" i="26"/>
  <c r="G1126" i="26"/>
  <c r="G1104" i="26"/>
  <c r="G1081" i="26"/>
  <c r="G1062" i="26"/>
  <c r="G1040" i="26"/>
  <c r="G1017" i="26"/>
  <c r="G978" i="26"/>
  <c r="G895" i="26"/>
  <c r="G802" i="26"/>
  <c r="G727" i="26"/>
  <c r="G639" i="26"/>
  <c r="G546" i="26"/>
  <c r="G471" i="26"/>
  <c r="G383" i="26"/>
  <c r="G290" i="26"/>
  <c r="G215" i="26"/>
  <c r="G127" i="26"/>
  <c r="G34" i="26"/>
  <c r="G1678" i="26"/>
  <c r="G1656" i="26"/>
  <c r="G1633" i="26"/>
  <c r="G1614" i="26"/>
  <c r="G1592" i="26"/>
  <c r="G1569" i="26"/>
  <c r="G1550" i="26"/>
  <c r="G1528" i="26"/>
  <c r="G1505" i="26"/>
  <c r="G1486" i="26"/>
  <c r="G1464" i="26"/>
  <c r="G1441" i="26"/>
  <c r="G1422" i="26"/>
  <c r="G1400" i="26"/>
  <c r="G1377" i="26"/>
  <c r="G1358" i="26"/>
  <c r="G1336" i="26"/>
  <c r="G1313" i="26"/>
  <c r="G1294" i="26"/>
  <c r="G1272" i="26"/>
  <c r="G1249" i="26"/>
  <c r="G1230" i="26"/>
  <c r="G1208" i="26"/>
  <c r="G1185" i="26"/>
  <c r="G1166" i="26"/>
  <c r="G1144" i="26"/>
  <c r="G1121" i="26"/>
  <c r="G1102" i="26"/>
  <c r="G1080" i="26"/>
  <c r="G1057" i="26"/>
  <c r="G1038" i="26"/>
  <c r="G1015" i="26"/>
  <c r="G962" i="26"/>
  <c r="G887" i="26"/>
  <c r="G799" i="26"/>
  <c r="G706" i="26"/>
  <c r="G631" i="26"/>
  <c r="G543" i="26"/>
  <c r="G450" i="26"/>
  <c r="G375" i="26"/>
  <c r="G287" i="26"/>
  <c r="G194" i="26"/>
  <c r="G119" i="26"/>
  <c r="G31" i="26"/>
  <c r="G2044" i="26"/>
  <c r="G2036" i="26"/>
  <c r="G2028" i="26"/>
  <c r="G2020" i="26"/>
  <c r="G2012" i="26"/>
  <c r="G2004" i="26"/>
  <c r="G1996" i="26"/>
  <c r="G1988" i="26"/>
  <c r="G1980" i="26"/>
  <c r="G1972" i="26"/>
  <c r="G1964" i="26"/>
  <c r="G1956" i="26"/>
  <c r="G1948" i="26"/>
  <c r="G1940" i="26"/>
  <c r="G1932" i="26"/>
  <c r="G1924" i="26"/>
  <c r="G1916" i="26"/>
  <c r="G1908" i="26"/>
  <c r="G1900" i="26"/>
  <c r="G1892" i="26"/>
  <c r="G1884" i="26"/>
  <c r="G1876" i="26"/>
  <c r="G1868" i="26"/>
  <c r="G1860" i="26"/>
  <c r="G1852" i="26"/>
  <c r="G1844" i="26"/>
  <c r="G1836" i="26"/>
  <c r="G1828" i="26"/>
  <c r="G1820" i="26"/>
  <c r="G1812" i="26"/>
  <c r="G1804" i="26"/>
  <c r="G1796" i="26"/>
  <c r="G1788" i="26"/>
  <c r="G1780" i="26"/>
  <c r="G1771" i="26"/>
  <c r="G1758" i="26"/>
  <c r="G1742" i="26"/>
  <c r="G1726" i="26"/>
  <c r="G1710" i="26"/>
  <c r="G1694" i="26"/>
  <c r="G1673" i="26"/>
  <c r="G1654" i="26"/>
  <c r="G1632" i="26"/>
  <c r="G1609" i="26"/>
  <c r="G1590" i="26"/>
  <c r="G1568" i="26"/>
  <c r="G1545" i="26"/>
  <c r="G1526" i="26"/>
  <c r="G1504" i="26"/>
  <c r="G1481" i="26"/>
  <c r="G1462" i="26"/>
  <c r="G1440" i="26"/>
  <c r="G1417" i="26"/>
  <c r="G1398" i="26"/>
  <c r="G1376" i="26"/>
  <c r="G1353" i="26"/>
  <c r="G1334" i="26"/>
  <c r="G1312" i="26"/>
  <c r="G1289" i="26"/>
  <c r="G1270" i="26"/>
  <c r="G1248" i="26"/>
  <c r="G1225" i="26"/>
  <c r="G1206" i="26"/>
  <c r="G1184" i="26"/>
  <c r="G1161" i="26"/>
  <c r="G1142" i="26"/>
  <c r="G1120" i="26"/>
  <c r="G1097" i="26"/>
  <c r="G1078" i="26"/>
  <c r="G1056" i="26"/>
  <c r="G1033" i="26"/>
  <c r="G1010" i="26"/>
  <c r="G959" i="26"/>
  <c r="G866" i="26"/>
  <c r="G791" i="26"/>
  <c r="G703" i="26"/>
  <c r="G610" i="26"/>
  <c r="G535" i="26"/>
  <c r="G447" i="26"/>
  <c r="G354" i="26"/>
  <c r="G279" i="26"/>
  <c r="G191" i="26"/>
  <c r="G98" i="26"/>
  <c r="G23" i="26"/>
  <c r="G1679" i="26"/>
  <c r="G1671" i="26"/>
  <c r="G1663" i="26"/>
  <c r="G1655" i="26"/>
  <c r="G1647" i="26"/>
  <c r="G1639" i="26"/>
  <c r="G1631" i="26"/>
  <c r="G1623" i="26"/>
  <c r="G1615" i="26"/>
  <c r="G1607" i="26"/>
  <c r="G1599" i="26"/>
  <c r="G1591" i="26"/>
  <c r="G1583" i="26"/>
  <c r="G1575" i="26"/>
  <c r="G1567" i="26"/>
  <c r="G1559" i="26"/>
  <c r="G1551" i="26"/>
  <c r="G1543" i="26"/>
  <c r="G1535" i="26"/>
  <c r="G1527" i="26"/>
  <c r="G1519" i="26"/>
  <c r="G1511" i="26"/>
  <c r="G1503" i="26"/>
  <c r="G1495" i="26"/>
  <c r="G1487" i="26"/>
  <c r="G1479" i="26"/>
  <c r="G1471" i="26"/>
  <c r="G1463" i="26"/>
  <c r="G1455" i="26"/>
  <c r="G1447" i="26"/>
  <c r="G1439" i="26"/>
  <c r="G1431" i="26"/>
  <c r="G1423" i="26"/>
  <c r="G1415" i="26"/>
  <c r="G1407" i="26"/>
  <c r="G1399" i="26"/>
  <c r="G1391" i="26"/>
  <c r="G1383" i="26"/>
  <c r="G1375" i="26"/>
  <c r="G1367" i="26"/>
  <c r="G1359" i="26"/>
  <c r="G1351" i="26"/>
  <c r="G1343" i="26"/>
  <c r="G1335" i="26"/>
  <c r="G1327" i="26"/>
  <c r="G1319" i="26"/>
  <c r="G1311" i="26"/>
  <c r="G1303" i="26"/>
  <c r="G1295" i="26"/>
  <c r="G1287" i="26"/>
  <c r="G1279" i="26"/>
  <c r="G1271" i="26"/>
  <c r="G1263" i="26"/>
  <c r="G1255" i="26"/>
  <c r="G1247" i="26"/>
  <c r="G1239" i="26"/>
  <c r="G1231" i="26"/>
  <c r="G1223" i="26"/>
  <c r="G1215" i="26"/>
  <c r="G1207" i="26"/>
  <c r="G1199" i="26"/>
  <c r="G1191" i="26"/>
  <c r="G1183" i="26"/>
  <c r="G1175" i="26"/>
  <c r="G1167" i="26"/>
  <c r="G1159" i="26"/>
  <c r="G1151" i="26"/>
  <c r="G1143" i="26"/>
  <c r="G1135" i="26"/>
  <c r="G1127" i="26"/>
  <c r="G1119" i="26"/>
  <c r="G1111" i="26"/>
  <c r="G1103" i="26"/>
  <c r="G1095" i="26"/>
  <c r="G1087" i="26"/>
  <c r="G1079" i="26"/>
  <c r="G1071" i="26"/>
  <c r="G1063" i="26"/>
  <c r="G1055" i="26"/>
  <c r="G1047" i="26"/>
  <c r="G1039" i="26"/>
  <c r="G1031" i="26"/>
  <c r="G1023" i="26"/>
  <c r="G1012" i="26"/>
  <c r="G996" i="26"/>
  <c r="G980" i="26"/>
  <c r="G954" i="26"/>
  <c r="G922" i="26"/>
  <c r="G890" i="26"/>
  <c r="G858" i="26"/>
  <c r="G826" i="26"/>
  <c r="G794" i="26"/>
  <c r="G762" i="26"/>
  <c r="G730" i="26"/>
  <c r="G698" i="26"/>
  <c r="G666" i="26"/>
  <c r="G634" i="26"/>
  <c r="G602" i="26"/>
  <c r="G570" i="26"/>
  <c r="G538" i="26"/>
  <c r="G506" i="26"/>
  <c r="G474" i="26"/>
  <c r="G442" i="26"/>
  <c r="G410" i="26"/>
  <c r="G378" i="26"/>
  <c r="G346" i="26"/>
  <c r="G314" i="26"/>
  <c r="G282" i="26"/>
  <c r="G250" i="26"/>
  <c r="G218" i="26"/>
  <c r="G186" i="26"/>
  <c r="G154" i="26"/>
  <c r="G122" i="26"/>
  <c r="G90" i="26"/>
  <c r="G58" i="26"/>
  <c r="G26" i="26"/>
  <c r="G1773" i="26"/>
  <c r="G1765" i="26"/>
  <c r="G1757" i="26"/>
  <c r="G1749" i="26"/>
  <c r="G1741" i="26"/>
  <c r="G1733" i="26"/>
  <c r="G1725" i="26"/>
  <c r="G1717" i="26"/>
  <c r="G1709" i="26"/>
  <c r="G1701" i="26"/>
  <c r="G1693" i="26"/>
  <c r="G1685" i="26"/>
  <c r="G1677" i="26"/>
  <c r="G1669" i="26"/>
  <c r="G1661" i="26"/>
  <c r="G1653" i="26"/>
  <c r="G1645" i="26"/>
  <c r="G1637" i="26"/>
  <c r="G1629" i="26"/>
  <c r="G1621" i="26"/>
  <c r="G1613" i="26"/>
  <c r="G1605" i="26"/>
  <c r="G1597" i="26"/>
  <c r="G1589" i="26"/>
  <c r="G1581" i="26"/>
  <c r="G1573" i="26"/>
  <c r="G1565" i="26"/>
  <c r="G1557" i="26"/>
  <c r="G1549" i="26"/>
  <c r="G1541" i="26"/>
  <c r="G1533" i="26"/>
  <c r="G1525" i="26"/>
  <c r="G1517" i="26"/>
  <c r="G1509" i="26"/>
  <c r="G1501" i="26"/>
  <c r="G1493" i="26"/>
  <c r="G1485" i="26"/>
  <c r="G1477" i="26"/>
  <c r="G1469" i="26"/>
  <c r="G1461" i="26"/>
  <c r="G1453" i="26"/>
  <c r="G1445" i="26"/>
  <c r="G1437" i="26"/>
  <c r="G1429" i="26"/>
  <c r="G1421" i="26"/>
  <c r="G1413" i="26"/>
  <c r="G1405" i="26"/>
  <c r="G1397" i="26"/>
  <c r="G1389" i="26"/>
  <c r="G1381" i="26"/>
  <c r="G1373" i="26"/>
  <c r="G1365" i="26"/>
  <c r="G1357" i="26"/>
  <c r="G1349" i="26"/>
  <c r="G1341" i="26"/>
  <c r="G1333" i="26"/>
  <c r="G1325" i="26"/>
  <c r="G1317" i="26"/>
  <c r="G1309" i="26"/>
  <c r="G1301" i="26"/>
  <c r="G1293" i="26"/>
  <c r="G1285" i="26"/>
  <c r="G1277" i="26"/>
  <c r="G1269" i="26"/>
  <c r="G1261" i="26"/>
  <c r="G1253" i="26"/>
  <c r="G1245" i="26"/>
  <c r="G1237" i="26"/>
  <c r="G1229" i="26"/>
  <c r="G1221" i="26"/>
  <c r="G1213" i="26"/>
  <c r="G1205" i="26"/>
  <c r="G1197" i="26"/>
  <c r="G1189" i="26"/>
  <c r="G1181" i="26"/>
  <c r="G1173" i="26"/>
  <c r="G1165" i="26"/>
  <c r="G1157" i="26"/>
  <c r="G1149" i="26"/>
  <c r="G1141" i="26"/>
  <c r="G1133" i="26"/>
  <c r="G1125" i="26"/>
  <c r="G1117" i="26"/>
  <c r="G1109" i="26"/>
  <c r="G1101" i="26"/>
  <c r="G1093" i="26"/>
  <c r="G1085" i="26"/>
  <c r="G1077" i="26"/>
  <c r="G1069" i="26"/>
  <c r="G1061" i="26"/>
  <c r="G1053" i="26"/>
  <c r="G1045" i="26"/>
  <c r="G1037" i="26"/>
  <c r="G1029" i="26"/>
  <c r="G1021" i="26"/>
  <c r="G1009" i="26"/>
  <c r="G993" i="26"/>
  <c r="G977" i="26"/>
  <c r="G946" i="26"/>
  <c r="G914" i="26"/>
  <c r="G882" i="26"/>
  <c r="G850" i="26"/>
  <c r="G818" i="26"/>
  <c r="G786" i="26"/>
  <c r="G754" i="26"/>
  <c r="G722" i="26"/>
  <c r="G690" i="26"/>
  <c r="G658" i="26"/>
  <c r="G626" i="26"/>
  <c r="G594" i="26"/>
  <c r="G562" i="26"/>
  <c r="G530" i="26"/>
  <c r="G498" i="26"/>
  <c r="G466" i="26"/>
  <c r="G434" i="26"/>
  <c r="G402" i="26"/>
  <c r="G370" i="26"/>
  <c r="G338" i="26"/>
  <c r="G306" i="26"/>
  <c r="G274" i="26"/>
  <c r="G242" i="26"/>
  <c r="G210" i="26"/>
  <c r="G178" i="26"/>
  <c r="G146" i="26"/>
  <c r="G114" i="26"/>
  <c r="G82" i="26"/>
  <c r="G50" i="26"/>
  <c r="G18" i="26"/>
  <c r="G1764" i="26"/>
  <c r="G1756" i="26"/>
  <c r="G1748" i="26"/>
  <c r="G1740" i="26"/>
  <c r="G1732" i="26"/>
  <c r="G1724" i="26"/>
  <c r="G1716" i="26"/>
  <c r="G1708" i="26"/>
  <c r="G1700" i="26"/>
  <c r="G1692" i="26"/>
  <c r="G1684" i="26"/>
  <c r="G1676" i="26"/>
  <c r="G1668" i="26"/>
  <c r="G1660" i="26"/>
  <c r="G1652" i="26"/>
  <c r="G1644" i="26"/>
  <c r="G1636" i="26"/>
  <c r="G1628" i="26"/>
  <c r="G1620" i="26"/>
  <c r="G1612" i="26"/>
  <c r="G1604" i="26"/>
  <c r="G1596" i="26"/>
  <c r="G1588" i="26"/>
  <c r="G1580" i="26"/>
  <c r="G1572" i="26"/>
  <c r="G1564" i="26"/>
  <c r="G1556" i="26"/>
  <c r="G1548" i="26"/>
  <c r="G1540" i="26"/>
  <c r="G1532" i="26"/>
  <c r="G1524" i="26"/>
  <c r="G1516" i="26"/>
  <c r="G1508" i="26"/>
  <c r="G1500" i="26"/>
  <c r="G1492" i="26"/>
  <c r="G1484" i="26"/>
  <c r="G1476" i="26"/>
  <c r="G1468" i="26"/>
  <c r="G1460" i="26"/>
  <c r="G1452" i="26"/>
  <c r="G1444" i="26"/>
  <c r="G1436" i="26"/>
  <c r="G1428" i="26"/>
  <c r="G1420" i="26"/>
  <c r="G1412" i="26"/>
  <c r="G1404" i="26"/>
  <c r="G1396" i="26"/>
  <c r="G1388" i="26"/>
  <c r="G1380" i="26"/>
  <c r="G1372" i="26"/>
  <c r="G1364" i="26"/>
  <c r="G1356" i="26"/>
  <c r="G1348" i="26"/>
  <c r="G1340" i="26"/>
  <c r="G1332" i="26"/>
  <c r="G1324" i="26"/>
  <c r="G1316" i="26"/>
  <c r="G1308" i="26"/>
  <c r="G1300" i="26"/>
  <c r="G1292" i="26"/>
  <c r="G1284" i="26"/>
  <c r="G1276" i="26"/>
  <c r="G1268" i="26"/>
  <c r="G1260" i="26"/>
  <c r="G1252" i="26"/>
  <c r="G1244" i="26"/>
  <c r="G1236" i="26"/>
  <c r="G1228" i="26"/>
  <c r="G1220" i="26"/>
  <c r="G1212" i="26"/>
  <c r="G1204" i="26"/>
  <c r="G1196" i="26"/>
  <c r="G1188" i="26"/>
  <c r="G1180" i="26"/>
  <c r="G1172" i="26"/>
  <c r="G1164" i="26"/>
  <c r="G1156" i="26"/>
  <c r="G1148" i="26"/>
  <c r="G1140" i="26"/>
  <c r="G1132" i="26"/>
  <c r="G1124" i="26"/>
  <c r="G1116" i="26"/>
  <c r="G1108" i="26"/>
  <c r="G1100" i="26"/>
  <c r="G1092" i="26"/>
  <c r="G1084" i="26"/>
  <c r="G1076" i="26"/>
  <c r="G1068" i="26"/>
  <c r="G1060" i="26"/>
  <c r="G1052" i="26"/>
  <c r="G1044" i="26"/>
  <c r="G1036" i="26"/>
  <c r="G1028" i="26"/>
  <c r="G1020" i="26"/>
  <c r="G1007" i="26"/>
  <c r="G991" i="26"/>
  <c r="G975" i="26"/>
  <c r="G943" i="26"/>
  <c r="G911" i="26"/>
  <c r="G879" i="26"/>
  <c r="G847" i="26"/>
  <c r="G815" i="26"/>
  <c r="G783" i="26"/>
  <c r="G751" i="26"/>
  <c r="G719" i="26"/>
  <c r="G687" i="26"/>
  <c r="G655" i="26"/>
  <c r="G623" i="26"/>
  <c r="G591" i="26"/>
  <c r="G559" i="26"/>
  <c r="G527" i="26"/>
  <c r="G495" i="26"/>
  <c r="G463" i="26"/>
  <c r="G431" i="26"/>
  <c r="G399" i="26"/>
  <c r="G367" i="26"/>
  <c r="G335" i="26"/>
  <c r="G303" i="26"/>
  <c r="G271" i="26"/>
  <c r="G239" i="26"/>
  <c r="G207" i="26"/>
  <c r="G175" i="26"/>
  <c r="G143" i="26"/>
  <c r="G111" i="26"/>
  <c r="G79" i="26"/>
  <c r="G47" i="26"/>
  <c r="G15" i="26"/>
  <c r="G1763" i="26"/>
  <c r="G1755" i="26"/>
  <c r="G1747" i="26"/>
  <c r="G1739" i="26"/>
  <c r="G1731" i="26"/>
  <c r="G1723" i="26"/>
  <c r="G1715" i="26"/>
  <c r="G1707" i="26"/>
  <c r="G1699" i="26"/>
  <c r="G1691" i="26"/>
  <c r="G1683" i="26"/>
  <c r="G1675" i="26"/>
  <c r="G1667" i="26"/>
  <c r="G1659" i="26"/>
  <c r="G1651" i="26"/>
  <c r="G1643" i="26"/>
  <c r="G1635" i="26"/>
  <c r="G1627" i="26"/>
  <c r="G1619" i="26"/>
  <c r="G1611" i="26"/>
  <c r="G1603" i="26"/>
  <c r="G1595" i="26"/>
  <c r="G1587" i="26"/>
  <c r="G1579" i="26"/>
  <c r="G1571" i="26"/>
  <c r="G1563" i="26"/>
  <c r="G1555" i="26"/>
  <c r="G1547" i="26"/>
  <c r="G1539" i="26"/>
  <c r="G1531" i="26"/>
  <c r="G1523" i="26"/>
  <c r="G1515" i="26"/>
  <c r="G1507" i="26"/>
  <c r="G1499" i="26"/>
  <c r="G1491" i="26"/>
  <c r="G1483" i="26"/>
  <c r="G1475" i="26"/>
  <c r="G1467" i="26"/>
  <c r="G1459" i="26"/>
  <c r="G1451" i="26"/>
  <c r="G1443" i="26"/>
  <c r="G1435" i="26"/>
  <c r="G1427" i="26"/>
  <c r="G1419" i="26"/>
  <c r="G1411" i="26"/>
  <c r="G1403" i="26"/>
  <c r="G1395" i="26"/>
  <c r="G1387" i="26"/>
  <c r="G1379" i="26"/>
  <c r="G1371" i="26"/>
  <c r="G1363" i="26"/>
  <c r="G1355" i="26"/>
  <c r="G1347" i="26"/>
  <c r="G1339" i="26"/>
  <c r="G1331" i="26"/>
  <c r="G1323" i="26"/>
  <c r="G1315" i="26"/>
  <c r="G1307" i="26"/>
  <c r="G1299" i="26"/>
  <c r="G1291" i="26"/>
  <c r="G1283" i="26"/>
  <c r="G1275" i="26"/>
  <c r="G1267" i="26"/>
  <c r="G1259" i="26"/>
  <c r="G1251" i="26"/>
  <c r="G1243" i="26"/>
  <c r="G1235" i="26"/>
  <c r="G1227" i="26"/>
  <c r="G1219" i="26"/>
  <c r="G1211" i="26"/>
  <c r="G1203" i="26"/>
  <c r="G1195" i="26"/>
  <c r="G1187" i="26"/>
  <c r="G1179" i="26"/>
  <c r="G1171" i="26"/>
  <c r="G1163" i="26"/>
  <c r="G1155" i="26"/>
  <c r="G1147" i="26"/>
  <c r="G1139" i="26"/>
  <c r="G1131" i="26"/>
  <c r="G1123" i="26"/>
  <c r="G1115" i="26"/>
  <c r="G1107" i="26"/>
  <c r="G1099" i="26"/>
  <c r="G1091" i="26"/>
  <c r="G1083" i="26"/>
  <c r="G1075" i="26"/>
  <c r="G1067" i="26"/>
  <c r="G1059" i="26"/>
  <c r="G1051" i="26"/>
  <c r="G1043" i="26"/>
  <c r="G1035" i="26"/>
  <c r="G1027" i="26"/>
  <c r="G1019" i="26"/>
  <c r="G1004" i="26"/>
  <c r="G988" i="26"/>
  <c r="G970" i="26"/>
  <c r="G938" i="26"/>
  <c r="G906" i="26"/>
  <c r="G874" i="26"/>
  <c r="G842" i="26"/>
  <c r="G810" i="26"/>
  <c r="G778" i="26"/>
  <c r="G746" i="26"/>
  <c r="G714" i="26"/>
  <c r="G682" i="26"/>
  <c r="G650" i="26"/>
  <c r="G618" i="26"/>
  <c r="G586" i="26"/>
  <c r="G554" i="26"/>
  <c r="G522" i="26"/>
  <c r="G490" i="26"/>
  <c r="G458" i="26"/>
  <c r="G426" i="26"/>
  <c r="G394" i="26"/>
  <c r="G362" i="26"/>
  <c r="G330" i="26"/>
  <c r="G298" i="26"/>
  <c r="G266" i="26"/>
  <c r="G234" i="26"/>
  <c r="G202" i="26"/>
  <c r="G170" i="26"/>
  <c r="G138" i="26"/>
  <c r="G106" i="26"/>
  <c r="G74" i="26"/>
  <c r="G42" i="26"/>
  <c r="G10" i="26"/>
  <c r="G1770" i="26"/>
  <c r="G1762" i="26"/>
  <c r="G1754" i="26"/>
  <c r="G1746" i="26"/>
  <c r="G1738" i="26"/>
  <c r="G1730" i="26"/>
  <c r="G1722" i="26"/>
  <c r="G1714" i="26"/>
  <c r="G1706" i="26"/>
  <c r="G1698" i="26"/>
  <c r="G1690" i="26"/>
  <c r="G1682" i="26"/>
  <c r="G1674" i="26"/>
  <c r="G1666" i="26"/>
  <c r="G1658" i="26"/>
  <c r="G1650" i="26"/>
  <c r="G1642" i="26"/>
  <c r="G1634" i="26"/>
  <c r="G1626" i="26"/>
  <c r="G1618" i="26"/>
  <c r="G1610" i="26"/>
  <c r="G1602" i="26"/>
  <c r="G1594" i="26"/>
  <c r="G1586" i="26"/>
  <c r="G1578" i="26"/>
  <c r="G1570" i="26"/>
  <c r="G1562" i="26"/>
  <c r="G1554" i="26"/>
  <c r="G1546" i="26"/>
  <c r="G1538" i="26"/>
  <c r="G1530" i="26"/>
  <c r="G1522" i="26"/>
  <c r="G1514" i="26"/>
  <c r="G1506" i="26"/>
  <c r="G1498" i="26"/>
  <c r="G1490" i="26"/>
  <c r="G1482" i="26"/>
  <c r="G1474" i="26"/>
  <c r="G1466" i="26"/>
  <c r="G1458" i="26"/>
  <c r="G1450" i="26"/>
  <c r="G1442" i="26"/>
  <c r="G1434" i="26"/>
  <c r="G1426" i="26"/>
  <c r="G1418" i="26"/>
  <c r="G1410" i="26"/>
  <c r="G1402" i="26"/>
  <c r="G1394" i="26"/>
  <c r="G1386" i="26"/>
  <c r="G1378" i="26"/>
  <c r="G1370" i="26"/>
  <c r="G1362" i="26"/>
  <c r="G1354" i="26"/>
  <c r="G1346" i="26"/>
  <c r="G1338" i="26"/>
  <c r="G1330" i="26"/>
  <c r="G1322" i="26"/>
  <c r="G1314" i="26"/>
  <c r="G1306" i="26"/>
  <c r="G1298" i="26"/>
  <c r="G1290" i="26"/>
  <c r="G1282" i="26"/>
  <c r="G1274" i="26"/>
  <c r="G1266" i="26"/>
  <c r="G1258" i="26"/>
  <c r="G1250" i="26"/>
  <c r="G1242" i="26"/>
  <c r="G1234" i="26"/>
  <c r="G1226" i="26"/>
  <c r="G1218" i="26"/>
  <c r="G1210" i="26"/>
  <c r="G1202" i="26"/>
  <c r="G1194" i="26"/>
  <c r="G1186" i="26"/>
  <c r="G1178" i="26"/>
  <c r="G1170" i="26"/>
  <c r="G1162" i="26"/>
  <c r="G1154" i="26"/>
  <c r="G1146" i="26"/>
  <c r="G1138" i="26"/>
  <c r="G1130" i="26"/>
  <c r="G1122" i="26"/>
  <c r="G1114" i="26"/>
  <c r="G1106" i="26"/>
  <c r="G1098" i="26"/>
  <c r="G1090" i="26"/>
  <c r="G1082" i="26"/>
  <c r="G1074" i="26"/>
  <c r="G1066" i="26"/>
  <c r="G1058" i="26"/>
  <c r="G1050" i="26"/>
  <c r="G1042" i="26"/>
  <c r="G1034" i="26"/>
  <c r="G1026" i="26"/>
  <c r="G1018" i="26"/>
  <c r="G1002" i="26"/>
  <c r="G986" i="26"/>
  <c r="G967" i="26"/>
  <c r="G935" i="26"/>
  <c r="G903" i="26"/>
  <c r="G871" i="26"/>
  <c r="G839" i="26"/>
  <c r="G807" i="26"/>
  <c r="G775" i="26"/>
  <c r="G743" i="26"/>
  <c r="G711" i="26"/>
  <c r="G679" i="26"/>
  <c r="G647" i="26"/>
  <c r="G615" i="26"/>
  <c r="G583" i="26"/>
  <c r="G551" i="26"/>
  <c r="G519" i="26"/>
  <c r="G487" i="26"/>
  <c r="G455" i="26"/>
  <c r="G423" i="26"/>
  <c r="G391" i="26"/>
  <c r="G359" i="26"/>
  <c r="G327" i="26"/>
  <c r="G295" i="26"/>
  <c r="G263" i="26"/>
  <c r="G231" i="26"/>
  <c r="G199" i="26"/>
  <c r="G167" i="26"/>
  <c r="G135" i="26"/>
  <c r="G103" i="26"/>
  <c r="G71" i="26"/>
  <c r="G39" i="26"/>
  <c r="G7" i="26"/>
  <c r="G969" i="26"/>
  <c r="G961" i="26"/>
  <c r="G953" i="26"/>
  <c r="G945" i="26"/>
  <c r="G937" i="26"/>
  <c r="G929" i="26"/>
  <c r="G921" i="26"/>
  <c r="G913" i="26"/>
  <c r="G905" i="26"/>
  <c r="G897" i="26"/>
  <c r="G889" i="26"/>
  <c r="G881" i="26"/>
  <c r="G873" i="26"/>
  <c r="G865" i="26"/>
  <c r="G857" i="26"/>
  <c r="G849" i="26"/>
  <c r="G841" i="26"/>
  <c r="G833" i="26"/>
  <c r="G825" i="26"/>
  <c r="G817" i="26"/>
  <c r="G809" i="26"/>
  <c r="G801" i="26"/>
  <c r="G793" i="26"/>
  <c r="G785" i="26"/>
  <c r="G777" i="26"/>
  <c r="G769" i="26"/>
  <c r="G761" i="26"/>
  <c r="G753" i="26"/>
  <c r="G745" i="26"/>
  <c r="G737" i="26"/>
  <c r="G729" i="26"/>
  <c r="G721" i="26"/>
  <c r="G713" i="26"/>
  <c r="G705" i="26"/>
  <c r="G697" i="26"/>
  <c r="G689" i="26"/>
  <c r="G681" i="26"/>
  <c r="G673" i="26"/>
  <c r="G665" i="26"/>
  <c r="G657" i="26"/>
  <c r="G649" i="26"/>
  <c r="G641" i="26"/>
  <c r="G633" i="26"/>
  <c r="G625" i="26"/>
  <c r="G617" i="26"/>
  <c r="G609" i="26"/>
  <c r="G601" i="26"/>
  <c r="G593" i="26"/>
  <c r="G585" i="26"/>
  <c r="G577" i="26"/>
  <c r="G569" i="26"/>
  <c r="G561" i="26"/>
  <c r="G553" i="26"/>
  <c r="G545" i="26"/>
  <c r="G537" i="26"/>
  <c r="G529" i="26"/>
  <c r="G521" i="26"/>
  <c r="G513" i="26"/>
  <c r="G505" i="26"/>
  <c r="G497" i="26"/>
  <c r="G489" i="26"/>
  <c r="G481" i="26"/>
  <c r="G473" i="26"/>
  <c r="G465" i="26"/>
  <c r="G457" i="26"/>
  <c r="G449" i="26"/>
  <c r="G441" i="26"/>
  <c r="G433" i="26"/>
  <c r="G425" i="26"/>
  <c r="G417" i="26"/>
  <c r="G409" i="26"/>
  <c r="G401" i="26"/>
  <c r="G393" i="26"/>
  <c r="G385" i="26"/>
  <c r="G377" i="26"/>
  <c r="G369" i="26"/>
  <c r="G361" i="26"/>
  <c r="G353" i="26"/>
  <c r="G345" i="26"/>
  <c r="G337" i="26"/>
  <c r="G329" i="26"/>
  <c r="G321" i="26"/>
  <c r="G313" i="26"/>
  <c r="G305" i="26"/>
  <c r="G297" i="26"/>
  <c r="G289" i="26"/>
  <c r="G281" i="26"/>
  <c r="G273" i="26"/>
  <c r="G265" i="26"/>
  <c r="G257" i="26"/>
  <c r="G249" i="26"/>
  <c r="G241" i="26"/>
  <c r="G233" i="26"/>
  <c r="G225" i="26"/>
  <c r="G217" i="26"/>
  <c r="G209" i="26"/>
  <c r="G201" i="26"/>
  <c r="G193" i="26"/>
  <c r="G185" i="26"/>
  <c r="G177" i="26"/>
  <c r="G169" i="26"/>
  <c r="G161" i="26"/>
  <c r="G153" i="26"/>
  <c r="G145" i="26"/>
  <c r="G137" i="26"/>
  <c r="G129" i="26"/>
  <c r="G121" i="26"/>
  <c r="G113" i="26"/>
  <c r="G105" i="26"/>
  <c r="G97" i="26"/>
  <c r="G89" i="26"/>
  <c r="G81" i="26"/>
  <c r="G73" i="26"/>
  <c r="G65" i="26"/>
  <c r="G57" i="26"/>
  <c r="G49" i="26"/>
  <c r="G41" i="26"/>
  <c r="G33" i="26"/>
  <c r="G25" i="26"/>
  <c r="G17" i="26"/>
  <c r="G9" i="26"/>
  <c r="G1016" i="26"/>
  <c r="G1008" i="26"/>
  <c r="G1000" i="26"/>
  <c r="G992" i="26"/>
  <c r="G984" i="26"/>
  <c r="G976" i="26"/>
  <c r="G968" i="26"/>
  <c r="G960" i="26"/>
  <c r="G952" i="26"/>
  <c r="G944" i="26"/>
  <c r="G936" i="26"/>
  <c r="G928" i="26"/>
  <c r="G920" i="26"/>
  <c r="G912" i="26"/>
  <c r="G904" i="26"/>
  <c r="G896" i="26"/>
  <c r="G888" i="26"/>
  <c r="G880" i="26"/>
  <c r="G872" i="26"/>
  <c r="G864" i="26"/>
  <c r="G856" i="26"/>
  <c r="G848" i="26"/>
  <c r="G840" i="26"/>
  <c r="G832" i="26"/>
  <c r="G824" i="26"/>
  <c r="G816" i="26"/>
  <c r="G808" i="26"/>
  <c r="G800" i="26"/>
  <c r="G792" i="26"/>
  <c r="G784" i="26"/>
  <c r="G776" i="26"/>
  <c r="G768" i="26"/>
  <c r="G760" i="26"/>
  <c r="G752" i="26"/>
  <c r="G744" i="26"/>
  <c r="G736" i="26"/>
  <c r="G728" i="26"/>
  <c r="G720" i="26"/>
  <c r="G712" i="26"/>
  <c r="G704" i="26"/>
  <c r="G696" i="26"/>
  <c r="G688" i="26"/>
  <c r="G680" i="26"/>
  <c r="G672" i="26"/>
  <c r="G664" i="26"/>
  <c r="G656" i="26"/>
  <c r="G648" i="26"/>
  <c r="G640" i="26"/>
  <c r="G632" i="26"/>
  <c r="G624" i="26"/>
  <c r="G616" i="26"/>
  <c r="G608" i="26"/>
  <c r="G600" i="26"/>
  <c r="G592" i="26"/>
  <c r="G584" i="26"/>
  <c r="G576" i="26"/>
  <c r="G568" i="26"/>
  <c r="G560" i="26"/>
  <c r="G552" i="26"/>
  <c r="G544" i="26"/>
  <c r="G536" i="26"/>
  <c r="G528" i="26"/>
  <c r="G520" i="26"/>
  <c r="G512" i="26"/>
  <c r="G504" i="26"/>
  <c r="G496" i="26"/>
  <c r="G488" i="26"/>
  <c r="G480" i="26"/>
  <c r="G472" i="26"/>
  <c r="G464" i="26"/>
  <c r="G456" i="26"/>
  <c r="G448" i="26"/>
  <c r="G440" i="26"/>
  <c r="G432" i="26"/>
  <c r="G424" i="26"/>
  <c r="G416" i="26"/>
  <c r="G408" i="26"/>
  <c r="G400" i="26"/>
  <c r="G392" i="26"/>
  <c r="G384" i="26"/>
  <c r="G376" i="26"/>
  <c r="G368" i="26"/>
  <c r="G360" i="26"/>
  <c r="G352" i="26"/>
  <c r="G344" i="26"/>
  <c r="G336" i="26"/>
  <c r="G328" i="26"/>
  <c r="G320" i="26"/>
  <c r="G312" i="26"/>
  <c r="G304" i="26"/>
  <c r="G296" i="26"/>
  <c r="G288" i="26"/>
  <c r="G280" i="26"/>
  <c r="G272" i="26"/>
  <c r="G264" i="26"/>
  <c r="G256" i="26"/>
  <c r="G248" i="26"/>
  <c r="G240" i="26"/>
  <c r="G232" i="26"/>
  <c r="G224" i="26"/>
  <c r="G216" i="26"/>
  <c r="G208" i="26"/>
  <c r="G200" i="26"/>
  <c r="G192" i="26"/>
  <c r="G184" i="26"/>
  <c r="G176" i="26"/>
  <c r="G168" i="26"/>
  <c r="G160" i="26"/>
  <c r="G152" i="26"/>
  <c r="G144" i="26"/>
  <c r="G136" i="26"/>
  <c r="G128" i="26"/>
  <c r="G120" i="26"/>
  <c r="G112" i="26"/>
  <c r="G104" i="26"/>
  <c r="G96" i="26"/>
  <c r="G88" i="26"/>
  <c r="G80" i="26"/>
  <c r="G72" i="26"/>
  <c r="G64" i="26"/>
  <c r="G56" i="26"/>
  <c r="G48" i="26"/>
  <c r="G40" i="26"/>
  <c r="G32" i="26"/>
  <c r="G24" i="26"/>
  <c r="G16" i="26"/>
  <c r="G8" i="26"/>
  <c r="G1014" i="26"/>
  <c r="G1006" i="26"/>
  <c r="G998" i="26"/>
  <c r="G990" i="26"/>
  <c r="G982" i="26"/>
  <c r="G974" i="26"/>
  <c r="G966" i="26"/>
  <c r="G958" i="26"/>
  <c r="G950" i="26"/>
  <c r="G942" i="26"/>
  <c r="G934" i="26"/>
  <c r="G926" i="26"/>
  <c r="G918" i="26"/>
  <c r="G910" i="26"/>
  <c r="G902" i="26"/>
  <c r="G894" i="26"/>
  <c r="G886" i="26"/>
  <c r="G878" i="26"/>
  <c r="G870" i="26"/>
  <c r="G862" i="26"/>
  <c r="G854" i="26"/>
  <c r="G846" i="26"/>
  <c r="G838" i="26"/>
  <c r="G830" i="26"/>
  <c r="G822" i="26"/>
  <c r="G814" i="26"/>
  <c r="G806" i="26"/>
  <c r="G798" i="26"/>
  <c r="G790" i="26"/>
  <c r="G782" i="26"/>
  <c r="G774" i="26"/>
  <c r="G766" i="26"/>
  <c r="G758" i="26"/>
  <c r="G750" i="26"/>
  <c r="G742" i="26"/>
  <c r="G734" i="26"/>
  <c r="G726" i="26"/>
  <c r="G718" i="26"/>
  <c r="G710" i="26"/>
  <c r="G702" i="26"/>
  <c r="G694" i="26"/>
  <c r="G686" i="26"/>
  <c r="G678" i="26"/>
  <c r="G670" i="26"/>
  <c r="G662" i="26"/>
  <c r="G654" i="26"/>
  <c r="G646" i="26"/>
  <c r="G638" i="26"/>
  <c r="G630" i="26"/>
  <c r="G622" i="26"/>
  <c r="G614" i="26"/>
  <c r="G606" i="26"/>
  <c r="G598" i="26"/>
  <c r="G590" i="26"/>
  <c r="G582" i="26"/>
  <c r="G574" i="26"/>
  <c r="G566" i="26"/>
  <c r="G558" i="26"/>
  <c r="G550" i="26"/>
  <c r="G542" i="26"/>
  <c r="G534" i="26"/>
  <c r="G526" i="26"/>
  <c r="G518" i="26"/>
  <c r="G510" i="26"/>
  <c r="G502" i="26"/>
  <c r="G494" i="26"/>
  <c r="G486" i="26"/>
  <c r="G478" i="26"/>
  <c r="G470" i="26"/>
  <c r="G462" i="26"/>
  <c r="G454" i="26"/>
  <c r="G446" i="26"/>
  <c r="G438" i="26"/>
  <c r="G430" i="26"/>
  <c r="G422" i="26"/>
  <c r="G414" i="26"/>
  <c r="G406" i="26"/>
  <c r="G398" i="26"/>
  <c r="G390" i="26"/>
  <c r="G382" i="26"/>
  <c r="G374" i="26"/>
  <c r="G366" i="26"/>
  <c r="G358" i="26"/>
  <c r="G350" i="26"/>
  <c r="G342" i="26"/>
  <c r="G334" i="26"/>
  <c r="G326" i="26"/>
  <c r="G318" i="26"/>
  <c r="G310" i="26"/>
  <c r="G302" i="26"/>
  <c r="G294" i="26"/>
  <c r="G286" i="26"/>
  <c r="G278" i="26"/>
  <c r="G270" i="26"/>
  <c r="G262" i="26"/>
  <c r="G254" i="26"/>
  <c r="G246" i="26"/>
  <c r="G238" i="26"/>
  <c r="G230" i="26"/>
  <c r="G222" i="26"/>
  <c r="G214" i="26"/>
  <c r="G206" i="26"/>
  <c r="G198" i="26"/>
  <c r="G190" i="26"/>
  <c r="G182" i="26"/>
  <c r="G174" i="26"/>
  <c r="G166" i="26"/>
  <c r="G158" i="26"/>
  <c r="G150" i="26"/>
  <c r="G142" i="26"/>
  <c r="G134" i="26"/>
  <c r="G126" i="26"/>
  <c r="G118" i="26"/>
  <c r="G110" i="26"/>
  <c r="G102" i="26"/>
  <c r="G94" i="26"/>
  <c r="G86" i="26"/>
  <c r="G78" i="26"/>
  <c r="G70" i="26"/>
  <c r="G62" i="26"/>
  <c r="G54" i="26"/>
  <c r="G46" i="26"/>
  <c r="G38" i="26"/>
  <c r="G30" i="26"/>
  <c r="G22" i="26"/>
  <c r="G14" i="26"/>
  <c r="G6" i="26"/>
  <c r="G1013" i="26"/>
  <c r="G1005" i="26"/>
  <c r="G997" i="26"/>
  <c r="G989" i="26"/>
  <c r="G981" i="26"/>
  <c r="G973" i="26"/>
  <c r="G965" i="26"/>
  <c r="G957" i="26"/>
  <c r="G949" i="26"/>
  <c r="G941" i="26"/>
  <c r="G933" i="26"/>
  <c r="G925" i="26"/>
  <c r="G917" i="26"/>
  <c r="G909" i="26"/>
  <c r="G901" i="26"/>
  <c r="G893" i="26"/>
  <c r="G885" i="26"/>
  <c r="G877" i="26"/>
  <c r="G869" i="26"/>
  <c r="G861" i="26"/>
  <c r="G853" i="26"/>
  <c r="G845" i="26"/>
  <c r="G837" i="26"/>
  <c r="G829" i="26"/>
  <c r="G821" i="26"/>
  <c r="G813" i="26"/>
  <c r="G805" i="26"/>
  <c r="G797" i="26"/>
  <c r="G789" i="26"/>
  <c r="G781" i="26"/>
  <c r="G773" i="26"/>
  <c r="G765" i="26"/>
  <c r="G757" i="26"/>
  <c r="G749" i="26"/>
  <c r="G741" i="26"/>
  <c r="G733" i="26"/>
  <c r="G725" i="26"/>
  <c r="G717" i="26"/>
  <c r="G709" i="26"/>
  <c r="G701" i="26"/>
  <c r="G693" i="26"/>
  <c r="G685" i="26"/>
  <c r="G677" i="26"/>
  <c r="G669" i="26"/>
  <c r="G661" i="26"/>
  <c r="G653" i="26"/>
  <c r="G645" i="26"/>
  <c r="G637" i="26"/>
  <c r="G629" i="26"/>
  <c r="G621" i="26"/>
  <c r="G613" i="26"/>
  <c r="G605" i="26"/>
  <c r="G597" i="26"/>
  <c r="G589" i="26"/>
  <c r="G581" i="26"/>
  <c r="G573" i="26"/>
  <c r="G565" i="26"/>
  <c r="G557" i="26"/>
  <c r="G549" i="26"/>
  <c r="G541" i="26"/>
  <c r="G533" i="26"/>
  <c r="G525" i="26"/>
  <c r="G517" i="26"/>
  <c r="G509" i="26"/>
  <c r="G501" i="26"/>
  <c r="G493" i="26"/>
  <c r="G485" i="26"/>
  <c r="G477" i="26"/>
  <c r="G469" i="26"/>
  <c r="G461" i="26"/>
  <c r="G453" i="26"/>
  <c r="G445" i="26"/>
  <c r="G437" i="26"/>
  <c r="G429" i="26"/>
  <c r="G421" i="26"/>
  <c r="G413" i="26"/>
  <c r="G405" i="26"/>
  <c r="G397" i="26"/>
  <c r="G389" i="26"/>
  <c r="G381" i="26"/>
  <c r="G373" i="26"/>
  <c r="G365" i="26"/>
  <c r="G357" i="26"/>
  <c r="G349" i="26"/>
  <c r="G341" i="26"/>
  <c r="G333" i="26"/>
  <c r="G325" i="26"/>
  <c r="G317" i="26"/>
  <c r="G309" i="26"/>
  <c r="G301" i="26"/>
  <c r="G293" i="26"/>
  <c r="G285" i="26"/>
  <c r="G277" i="26"/>
  <c r="G269" i="26"/>
  <c r="G261" i="26"/>
  <c r="G253" i="26"/>
  <c r="G245" i="26"/>
  <c r="G237" i="26"/>
  <c r="G229" i="26"/>
  <c r="G221" i="26"/>
  <c r="G213" i="26"/>
  <c r="G205" i="26"/>
  <c r="G197" i="26"/>
  <c r="G189" i="26"/>
  <c r="G181" i="26"/>
  <c r="G173" i="26"/>
  <c r="G165" i="26"/>
  <c r="AH2" i="1" s="1"/>
  <c r="AI2" i="1" s="1"/>
  <c r="G157" i="26"/>
  <c r="G149" i="26"/>
  <c r="G141" i="26"/>
  <c r="G133" i="26"/>
  <c r="G125" i="26"/>
  <c r="G117" i="26"/>
  <c r="G109" i="26"/>
  <c r="G101" i="26"/>
  <c r="G93" i="26"/>
  <c r="G85" i="26"/>
  <c r="G77" i="26"/>
  <c r="G69" i="26"/>
  <c r="G61" i="26"/>
  <c r="G53" i="26"/>
  <c r="G45" i="26"/>
  <c r="G37" i="26"/>
  <c r="G29" i="26"/>
  <c r="G21" i="26"/>
  <c r="G13" i="26"/>
  <c r="G5" i="26"/>
  <c r="G972" i="26"/>
  <c r="G964" i="26"/>
  <c r="G956" i="26"/>
  <c r="G948" i="26"/>
  <c r="G940" i="26"/>
  <c r="G932" i="26"/>
  <c r="G924" i="26"/>
  <c r="G916" i="26"/>
  <c r="G908" i="26"/>
  <c r="G900" i="26"/>
  <c r="G892" i="26"/>
  <c r="G884" i="26"/>
  <c r="G876" i="26"/>
  <c r="G868" i="26"/>
  <c r="G860" i="26"/>
  <c r="G852" i="26"/>
  <c r="G844" i="26"/>
  <c r="G836" i="26"/>
  <c r="G828" i="26"/>
  <c r="G820" i="26"/>
  <c r="G812" i="26"/>
  <c r="G804" i="26"/>
  <c r="G796" i="26"/>
  <c r="G788" i="26"/>
  <c r="G780" i="26"/>
  <c r="G772" i="26"/>
  <c r="G764" i="26"/>
  <c r="G756" i="26"/>
  <c r="G748" i="26"/>
  <c r="G740" i="26"/>
  <c r="G732" i="26"/>
  <c r="G724" i="26"/>
  <c r="G716" i="26"/>
  <c r="G708" i="26"/>
  <c r="G700" i="26"/>
  <c r="G692" i="26"/>
  <c r="G684" i="26"/>
  <c r="G676" i="26"/>
  <c r="G668" i="26"/>
  <c r="G660" i="26"/>
  <c r="G652" i="26"/>
  <c r="G644" i="26"/>
  <c r="G636" i="26"/>
  <c r="G628" i="26"/>
  <c r="G620" i="26"/>
  <c r="G612" i="26"/>
  <c r="G604" i="26"/>
  <c r="G596" i="26"/>
  <c r="G588" i="26"/>
  <c r="G580" i="26"/>
  <c r="G572" i="26"/>
  <c r="G564" i="26"/>
  <c r="G556" i="26"/>
  <c r="G548" i="26"/>
  <c r="G540" i="26"/>
  <c r="G532" i="26"/>
  <c r="G524" i="26"/>
  <c r="G516" i="26"/>
  <c r="G508" i="26"/>
  <c r="G500" i="26"/>
  <c r="G492" i="26"/>
  <c r="G484" i="26"/>
  <c r="G476" i="26"/>
  <c r="G468" i="26"/>
  <c r="G460" i="26"/>
  <c r="G452" i="26"/>
  <c r="G444" i="26"/>
  <c r="G436" i="26"/>
  <c r="G428" i="26"/>
  <c r="G420" i="26"/>
  <c r="G412" i="26"/>
  <c r="G404" i="26"/>
  <c r="G396" i="26"/>
  <c r="G388" i="26"/>
  <c r="G380" i="26"/>
  <c r="G372" i="26"/>
  <c r="G364" i="26"/>
  <c r="G356" i="26"/>
  <c r="G348" i="26"/>
  <c r="G340" i="26"/>
  <c r="G332" i="26"/>
  <c r="G324" i="26"/>
  <c r="G316" i="26"/>
  <c r="G308" i="26"/>
  <c r="G300" i="26"/>
  <c r="G292" i="26"/>
  <c r="G284" i="26"/>
  <c r="G276" i="26"/>
  <c r="G268" i="26"/>
  <c r="G260" i="26"/>
  <c r="G252" i="26"/>
  <c r="G244" i="26"/>
  <c r="G236" i="26"/>
  <c r="G228" i="26"/>
  <c r="G220" i="26"/>
  <c r="G212" i="26"/>
  <c r="G204" i="26"/>
  <c r="G196" i="26"/>
  <c r="G188" i="26"/>
  <c r="G180" i="26"/>
  <c r="G172" i="26"/>
  <c r="G164" i="26"/>
  <c r="G156" i="26"/>
  <c r="G148" i="26"/>
  <c r="G140" i="26"/>
  <c r="G132" i="26"/>
  <c r="G124" i="26"/>
  <c r="G116" i="26"/>
  <c r="G108" i="26"/>
  <c r="G100" i="26"/>
  <c r="G92" i="26"/>
  <c r="G84" i="26"/>
  <c r="G76" i="26"/>
  <c r="G68" i="26"/>
  <c r="G60" i="26"/>
  <c r="G52" i="26"/>
  <c r="G44" i="26"/>
  <c r="G36" i="26"/>
  <c r="G28" i="26"/>
  <c r="G20" i="26"/>
  <c r="G12" i="26"/>
  <c r="G4" i="26"/>
  <c r="G1011" i="26"/>
  <c r="G1003" i="26"/>
  <c r="G995" i="26"/>
  <c r="G987" i="26"/>
  <c r="G979" i="26"/>
  <c r="G971" i="26"/>
  <c r="G963" i="26"/>
  <c r="G955" i="26"/>
  <c r="G947" i="26"/>
  <c r="G939" i="26"/>
  <c r="G931" i="26"/>
  <c r="G923" i="26"/>
  <c r="G915" i="26"/>
  <c r="G907" i="26"/>
  <c r="G899" i="26"/>
  <c r="G891" i="26"/>
  <c r="G883" i="26"/>
  <c r="G875" i="26"/>
  <c r="G867" i="26"/>
  <c r="G859" i="26"/>
  <c r="G851" i="26"/>
  <c r="G843" i="26"/>
  <c r="G835" i="26"/>
  <c r="G827" i="26"/>
  <c r="G819" i="26"/>
  <c r="G811" i="26"/>
  <c r="G803" i="26"/>
  <c r="G795" i="26"/>
  <c r="G787" i="26"/>
  <c r="G779" i="26"/>
  <c r="G771" i="26"/>
  <c r="G763" i="26"/>
  <c r="G755" i="26"/>
  <c r="G747" i="26"/>
  <c r="G739" i="26"/>
  <c r="G731" i="26"/>
  <c r="G723" i="26"/>
  <c r="G715" i="26"/>
  <c r="G707" i="26"/>
  <c r="G699" i="26"/>
  <c r="G691" i="26"/>
  <c r="G683" i="26"/>
  <c r="G675" i="26"/>
  <c r="G667" i="26"/>
  <c r="G659" i="26"/>
  <c r="G651" i="26"/>
  <c r="G643" i="26"/>
  <c r="G635" i="26"/>
  <c r="G627" i="26"/>
  <c r="G619" i="26"/>
  <c r="G611" i="26"/>
  <c r="G603" i="26"/>
  <c r="G595" i="26"/>
  <c r="G587" i="26"/>
  <c r="G579" i="26"/>
  <c r="G571" i="26"/>
  <c r="G563" i="26"/>
  <c r="G555" i="26"/>
  <c r="G547" i="26"/>
  <c r="G539" i="26"/>
  <c r="G531" i="26"/>
  <c r="G523" i="26"/>
  <c r="G515" i="26"/>
  <c r="G507" i="26"/>
  <c r="G499" i="26"/>
  <c r="G491" i="26"/>
  <c r="G483" i="26"/>
  <c r="G475" i="26"/>
  <c r="G467" i="26"/>
  <c r="G459" i="26"/>
  <c r="G451" i="26"/>
  <c r="G443" i="26"/>
  <c r="G435" i="26"/>
  <c r="G427" i="26"/>
  <c r="G419" i="26"/>
  <c r="G411" i="26"/>
  <c r="G403" i="26"/>
  <c r="G395" i="26"/>
  <c r="G387" i="26"/>
  <c r="G379" i="26"/>
  <c r="G371" i="26"/>
  <c r="G363" i="26"/>
  <c r="G355" i="26"/>
  <c r="G347" i="26"/>
  <c r="G339" i="26"/>
  <c r="G331" i="26"/>
  <c r="G323" i="26"/>
  <c r="G315" i="26"/>
  <c r="G307" i="26"/>
  <c r="G299" i="26"/>
  <c r="G291" i="26"/>
  <c r="G283" i="26"/>
  <c r="G275" i="26"/>
  <c r="G267" i="26"/>
  <c r="G259" i="26"/>
  <c r="G251" i="26"/>
  <c r="G243" i="26"/>
  <c r="G235" i="26"/>
  <c r="G227" i="26"/>
  <c r="G219" i="26"/>
  <c r="G211" i="26"/>
  <c r="G203" i="26"/>
  <c r="G195" i="26"/>
  <c r="G187" i="26"/>
  <c r="G179" i="26"/>
  <c r="G171" i="26"/>
  <c r="G163" i="26"/>
  <c r="G155" i="26"/>
  <c r="G147" i="26"/>
  <c r="G139" i="26"/>
  <c r="G131" i="26"/>
  <c r="G123" i="26"/>
  <c r="G115" i="26"/>
  <c r="G107" i="26"/>
  <c r="G99" i="26"/>
  <c r="G91" i="26"/>
  <c r="G83" i="26"/>
  <c r="G75" i="26"/>
  <c r="G67" i="26"/>
  <c r="G59" i="26"/>
  <c r="G51" i="26"/>
  <c r="G43" i="26"/>
  <c r="G35" i="26"/>
  <c r="G27" i="26"/>
  <c r="G19" i="26"/>
  <c r="G11" i="26"/>
  <c r="G3" i="26"/>
  <c r="F2594" i="1" l="1"/>
  <c r="G2594" i="1" s="1"/>
  <c r="F2595" i="1"/>
  <c r="G2595" i="1" s="1"/>
  <c r="F2596" i="1"/>
  <c r="G2596" i="1" s="1"/>
  <c r="F2597" i="1"/>
  <c r="G2597" i="1" s="1"/>
  <c r="F2598" i="1"/>
  <c r="G2598" i="1" s="1"/>
  <c r="F2599" i="1"/>
  <c r="F2600" i="1"/>
  <c r="H2600" i="1" s="1"/>
  <c r="F2601" i="1"/>
  <c r="H2601" i="1" s="1"/>
  <c r="F2602" i="1"/>
  <c r="H2602" i="1" s="1"/>
  <c r="F2603" i="1"/>
  <c r="G2603" i="1" s="1"/>
  <c r="F2604" i="1"/>
  <c r="F2605" i="1"/>
  <c r="G2605" i="1" s="1"/>
  <c r="F2606" i="1"/>
  <c r="I2606" i="1" s="1"/>
  <c r="F2607" i="1"/>
  <c r="I2607" i="1" s="1"/>
  <c r="F2608" i="1"/>
  <c r="H2608" i="1" s="1"/>
  <c r="F2609" i="1"/>
  <c r="H2609" i="1" s="1"/>
  <c r="F2610" i="1"/>
  <c r="G2610" i="1" s="1"/>
  <c r="F2611" i="1"/>
  <c r="I2611" i="1" s="1"/>
  <c r="F2612" i="1"/>
  <c r="H2612" i="1" s="1"/>
  <c r="F2613" i="1"/>
  <c r="G2613" i="1" s="1"/>
  <c r="F2614" i="1"/>
  <c r="I2614" i="1" s="1"/>
  <c r="F2615" i="1"/>
  <c r="I2615" i="1" s="1"/>
  <c r="F2616" i="1"/>
  <c r="H2616" i="1" s="1"/>
  <c r="F2617" i="1"/>
  <c r="H2617" i="1" s="1"/>
  <c r="F2618" i="1"/>
  <c r="I2618" i="1" s="1"/>
  <c r="F2619" i="1"/>
  <c r="I2619" i="1" s="1"/>
  <c r="F2620" i="1"/>
  <c r="I2620" i="1" s="1"/>
  <c r="G2600" i="1"/>
  <c r="G2604" i="1"/>
  <c r="G2608" i="1"/>
  <c r="G2612" i="1"/>
  <c r="G2620" i="1"/>
  <c r="H2596" i="1"/>
  <c r="H2604" i="1"/>
  <c r="H2620" i="1"/>
  <c r="I2594" i="1"/>
  <c r="I2602" i="1"/>
  <c r="I2604" i="1"/>
  <c r="I2610" i="1"/>
  <c r="I2612" i="1"/>
  <c r="J2594" i="1"/>
  <c r="K2594" i="1" s="1"/>
  <c r="J2595" i="1"/>
  <c r="Z2595" i="1" s="1"/>
  <c r="J2596" i="1"/>
  <c r="K2596" i="1" s="1"/>
  <c r="J2597" i="1"/>
  <c r="P2597" i="1" s="1"/>
  <c r="J2598" i="1"/>
  <c r="P2598" i="1" s="1"/>
  <c r="J2599" i="1"/>
  <c r="Y2599" i="1" s="1"/>
  <c r="J2600" i="1"/>
  <c r="M2600" i="1" s="1"/>
  <c r="J2601" i="1"/>
  <c r="L2601" i="1" s="1"/>
  <c r="J2602" i="1"/>
  <c r="K2602" i="1" s="1"/>
  <c r="J2603" i="1"/>
  <c r="J2604" i="1"/>
  <c r="J2605" i="1"/>
  <c r="R2605" i="1" s="1"/>
  <c r="J2606" i="1"/>
  <c r="P2606" i="1" s="1"/>
  <c r="J2607" i="1"/>
  <c r="Y2607" i="1" s="1"/>
  <c r="J2608" i="1"/>
  <c r="M2608" i="1" s="1"/>
  <c r="J2609" i="1"/>
  <c r="J2610" i="1"/>
  <c r="M2610" i="1" s="1"/>
  <c r="J2611" i="1"/>
  <c r="J2612" i="1"/>
  <c r="X2612" i="1" s="1"/>
  <c r="J2613" i="1"/>
  <c r="W2613" i="1" s="1"/>
  <c r="J2614" i="1"/>
  <c r="P2614" i="1" s="1"/>
  <c r="J2615" i="1"/>
  <c r="M2615" i="1" s="1"/>
  <c r="J2616" i="1"/>
  <c r="M2616" i="1" s="1"/>
  <c r="J2617" i="1"/>
  <c r="J2618" i="1"/>
  <c r="O2618" i="1" s="1"/>
  <c r="J2619" i="1"/>
  <c r="L2619" i="1" s="1"/>
  <c r="J2620" i="1"/>
  <c r="K2597" i="1"/>
  <c r="L2596" i="1"/>
  <c r="L2600" i="1"/>
  <c r="L2605" i="1"/>
  <c r="L2608" i="1"/>
  <c r="N2594" i="1"/>
  <c r="N2596" i="1"/>
  <c r="N2608" i="1"/>
  <c r="N2610" i="1"/>
  <c r="O2596" i="1"/>
  <c r="O2608" i="1"/>
  <c r="P2595" i="1"/>
  <c r="P2596" i="1"/>
  <c r="P2600" i="1"/>
  <c r="P2604" i="1"/>
  <c r="Q2595" i="1"/>
  <c r="Q2596" i="1"/>
  <c r="R2596" i="1"/>
  <c r="R2597" i="1"/>
  <c r="S2596" i="1"/>
  <c r="S2600" i="1"/>
  <c r="S2604" i="1"/>
  <c r="S2620" i="1"/>
  <c r="T2596" i="1"/>
  <c r="U2596" i="1"/>
  <c r="V2595" i="1"/>
  <c r="V2596" i="1"/>
  <c r="V2600" i="1"/>
  <c r="W2596" i="1"/>
  <c r="W2597" i="1"/>
  <c r="X2596" i="1"/>
  <c r="X2618" i="1"/>
  <c r="Y2596" i="1"/>
  <c r="Z2596" i="1"/>
  <c r="Z2597" i="1"/>
  <c r="Z2604" i="1"/>
  <c r="Z2618" i="1"/>
  <c r="AA2596" i="1"/>
  <c r="AG2594" i="1"/>
  <c r="AG2595" i="1"/>
  <c r="AG2596" i="1"/>
  <c r="AG2597" i="1"/>
  <c r="AG2598" i="1"/>
  <c r="AG2599" i="1"/>
  <c r="AG2600" i="1"/>
  <c r="AG2601" i="1"/>
  <c r="AG2602" i="1"/>
  <c r="AG2603" i="1"/>
  <c r="AG2604" i="1"/>
  <c r="AG2605" i="1"/>
  <c r="AG2606" i="1"/>
  <c r="AG2607" i="1"/>
  <c r="AG2608" i="1"/>
  <c r="AG2609" i="1"/>
  <c r="AG2610" i="1"/>
  <c r="AG2611" i="1"/>
  <c r="AG2612" i="1"/>
  <c r="AG2613" i="1"/>
  <c r="AG2614" i="1"/>
  <c r="AG2615" i="1"/>
  <c r="AG2616" i="1"/>
  <c r="AG2617" i="1"/>
  <c r="AG2618" i="1"/>
  <c r="AG2619" i="1"/>
  <c r="AG2620" i="1"/>
  <c r="AG2701" i="1"/>
  <c r="J2701" i="1"/>
  <c r="W2701" i="1" s="1"/>
  <c r="F2701" i="1"/>
  <c r="G2701" i="1" s="1"/>
  <c r="AG2700" i="1"/>
  <c r="J2700" i="1"/>
  <c r="F2700" i="1"/>
  <c r="I2700" i="1" s="1"/>
  <c r="AG2699" i="1"/>
  <c r="J2699" i="1"/>
  <c r="Z2699" i="1" s="1"/>
  <c r="F2699" i="1"/>
  <c r="I2699" i="1" s="1"/>
  <c r="AG2698" i="1"/>
  <c r="J2698" i="1"/>
  <c r="V2698" i="1" s="1"/>
  <c r="F2698" i="1"/>
  <c r="AG2697" i="1"/>
  <c r="J2697" i="1"/>
  <c r="F2697" i="1"/>
  <c r="AG2696" i="1"/>
  <c r="J2696" i="1"/>
  <c r="S2696" i="1" s="1"/>
  <c r="F2696" i="1"/>
  <c r="AG2695" i="1"/>
  <c r="J2695" i="1"/>
  <c r="Z2695" i="1" s="1"/>
  <c r="F2695" i="1"/>
  <c r="AG2694" i="1"/>
  <c r="J2694" i="1"/>
  <c r="F2694" i="1"/>
  <c r="G2694" i="1" s="1"/>
  <c r="AG2693" i="1"/>
  <c r="J2693" i="1"/>
  <c r="R2693" i="1" s="1"/>
  <c r="F2693" i="1"/>
  <c r="AG2692" i="1"/>
  <c r="J2692" i="1"/>
  <c r="F2692" i="1"/>
  <c r="AG2691" i="1"/>
  <c r="J2691" i="1"/>
  <c r="Z2691" i="1" s="1"/>
  <c r="F2691" i="1"/>
  <c r="H2691" i="1" s="1"/>
  <c r="AG2690" i="1"/>
  <c r="J2690" i="1"/>
  <c r="F2690" i="1"/>
  <c r="G2690" i="1" s="1"/>
  <c r="AG2689" i="1"/>
  <c r="J2689" i="1"/>
  <c r="F2689" i="1"/>
  <c r="H2689" i="1" s="1"/>
  <c r="AG2688" i="1"/>
  <c r="J2688" i="1"/>
  <c r="S2688" i="1" s="1"/>
  <c r="F2688" i="1"/>
  <c r="AG2687" i="1"/>
  <c r="J2687" i="1"/>
  <c r="Z2687" i="1" s="1"/>
  <c r="F2687" i="1"/>
  <c r="AG2686" i="1"/>
  <c r="J2686" i="1"/>
  <c r="V2686" i="1" s="1"/>
  <c r="F2686" i="1"/>
  <c r="AG2685" i="1"/>
  <c r="J2685" i="1"/>
  <c r="AA2685" i="1" s="1"/>
  <c r="F2685" i="1"/>
  <c r="AG2684" i="1"/>
  <c r="J2684" i="1"/>
  <c r="F2684" i="1"/>
  <c r="AG2683" i="1"/>
  <c r="J2683" i="1"/>
  <c r="X2683" i="1" s="1"/>
  <c r="F2683" i="1"/>
  <c r="AG2682" i="1"/>
  <c r="J2682" i="1"/>
  <c r="R2682" i="1" s="1"/>
  <c r="F2682" i="1"/>
  <c r="I2682" i="1" s="1"/>
  <c r="AG2681" i="1"/>
  <c r="J2681" i="1"/>
  <c r="V2681" i="1" s="1"/>
  <c r="F2681" i="1"/>
  <c r="H2681" i="1" s="1"/>
  <c r="AG2680" i="1"/>
  <c r="J2680" i="1"/>
  <c r="F2680" i="1"/>
  <c r="I2680" i="1" s="1"/>
  <c r="AG2679" i="1"/>
  <c r="J2679" i="1"/>
  <c r="Z2679" i="1" s="1"/>
  <c r="F2679" i="1"/>
  <c r="AG2678" i="1"/>
  <c r="J2678" i="1"/>
  <c r="R2678" i="1" s="1"/>
  <c r="F2678" i="1"/>
  <c r="AG2677" i="1"/>
  <c r="J2677" i="1"/>
  <c r="F2677" i="1"/>
  <c r="H2677" i="1" s="1"/>
  <c r="AG2676" i="1"/>
  <c r="J2676" i="1"/>
  <c r="F2676" i="1"/>
  <c r="AG2675" i="1"/>
  <c r="J2675" i="1"/>
  <c r="S2675" i="1" s="1"/>
  <c r="F2675" i="1"/>
  <c r="AG2674" i="1"/>
  <c r="J2674" i="1"/>
  <c r="Z2674" i="1" s="1"/>
  <c r="F2674" i="1"/>
  <c r="H2674" i="1" s="1"/>
  <c r="AG2673" i="1"/>
  <c r="J2673" i="1"/>
  <c r="F2673" i="1"/>
  <c r="AG2672" i="1"/>
  <c r="J2672" i="1"/>
  <c r="V2672" i="1" s="1"/>
  <c r="F2672" i="1"/>
  <c r="AG2671" i="1"/>
  <c r="J2671" i="1"/>
  <c r="Z2671" i="1" s="1"/>
  <c r="F2671" i="1"/>
  <c r="AG2670" i="1"/>
  <c r="J2670" i="1"/>
  <c r="F2670" i="1"/>
  <c r="AG2669" i="1"/>
  <c r="J2669" i="1"/>
  <c r="Z2669" i="1" s="1"/>
  <c r="F2669" i="1"/>
  <c r="AG2668" i="1"/>
  <c r="J2668" i="1"/>
  <c r="V2668" i="1" s="1"/>
  <c r="F2668" i="1"/>
  <c r="H2668" i="1" s="1"/>
  <c r="AG2667" i="1"/>
  <c r="J2667" i="1"/>
  <c r="F2667" i="1"/>
  <c r="AG2666" i="1"/>
  <c r="J2666" i="1"/>
  <c r="F2666" i="1"/>
  <c r="AG2665" i="1"/>
  <c r="J2665" i="1"/>
  <c r="M2665" i="1" s="1"/>
  <c r="F2665" i="1"/>
  <c r="AG2664" i="1"/>
  <c r="J2664" i="1"/>
  <c r="F2664" i="1"/>
  <c r="AG2663" i="1"/>
  <c r="J2663" i="1"/>
  <c r="Z2663" i="1" s="1"/>
  <c r="F2663" i="1"/>
  <c r="I2663" i="1" s="1"/>
  <c r="AG2662" i="1"/>
  <c r="J2662" i="1"/>
  <c r="Y2662" i="1" s="1"/>
  <c r="F2662" i="1"/>
  <c r="H2662" i="1" s="1"/>
  <c r="AG2661" i="1"/>
  <c r="J2661" i="1"/>
  <c r="F2661" i="1"/>
  <c r="AG2660" i="1"/>
  <c r="J2660" i="1"/>
  <c r="X2660" i="1" s="1"/>
  <c r="F2660" i="1"/>
  <c r="AG2659" i="1"/>
  <c r="J2659" i="1"/>
  <c r="Y2659" i="1" s="1"/>
  <c r="F2659" i="1"/>
  <c r="AG2658" i="1"/>
  <c r="J2658" i="1"/>
  <c r="V2658" i="1" s="1"/>
  <c r="F2658" i="1"/>
  <c r="AG2657" i="1"/>
  <c r="J2657" i="1"/>
  <c r="Y2657" i="1" s="1"/>
  <c r="F2657" i="1"/>
  <c r="I2657" i="1" s="1"/>
  <c r="AG2656" i="1"/>
  <c r="J2656" i="1"/>
  <c r="F2656" i="1"/>
  <c r="I2656" i="1" s="1"/>
  <c r="AG2655" i="1"/>
  <c r="J2655" i="1"/>
  <c r="F2655" i="1"/>
  <c r="I2655" i="1" s="1"/>
  <c r="AG2654" i="1"/>
  <c r="J2654" i="1"/>
  <c r="T2654" i="1" s="1"/>
  <c r="F2654" i="1"/>
  <c r="H2654" i="1" s="1"/>
  <c r="AG2653" i="1"/>
  <c r="J2653" i="1"/>
  <c r="F2653" i="1"/>
  <c r="H2653" i="1" s="1"/>
  <c r="AG2652" i="1"/>
  <c r="J2652" i="1"/>
  <c r="F2652" i="1"/>
  <c r="I2652" i="1" s="1"/>
  <c r="AG2651" i="1"/>
  <c r="J2651" i="1"/>
  <c r="F2651" i="1"/>
  <c r="AG2650" i="1"/>
  <c r="J2650" i="1"/>
  <c r="U2650" i="1" s="1"/>
  <c r="F2650" i="1"/>
  <c r="AG2649" i="1"/>
  <c r="J2649" i="1"/>
  <c r="U2649" i="1" s="1"/>
  <c r="F2649" i="1"/>
  <c r="H2649" i="1" s="1"/>
  <c r="AG2648" i="1"/>
  <c r="J2648" i="1"/>
  <c r="F2648" i="1"/>
  <c r="H2648" i="1" s="1"/>
  <c r="AG2647" i="1"/>
  <c r="J2647" i="1"/>
  <c r="R2647" i="1" s="1"/>
  <c r="F2647" i="1"/>
  <c r="AG2646" i="1"/>
  <c r="J2646" i="1"/>
  <c r="F2646" i="1"/>
  <c r="G2646" i="1" s="1"/>
  <c r="AG2645" i="1"/>
  <c r="J2645" i="1"/>
  <c r="F2645" i="1"/>
  <c r="H2645" i="1" s="1"/>
  <c r="AG2644" i="1"/>
  <c r="J2644" i="1"/>
  <c r="S2644" i="1" s="1"/>
  <c r="F2644" i="1"/>
  <c r="I2644" i="1" s="1"/>
  <c r="AG2643" i="1"/>
  <c r="J2643" i="1"/>
  <c r="V2643" i="1" s="1"/>
  <c r="F2643" i="1"/>
  <c r="AG2642" i="1"/>
  <c r="J2642" i="1"/>
  <c r="U2642" i="1" s="1"/>
  <c r="F2642" i="1"/>
  <c r="AG2641" i="1"/>
  <c r="J2641" i="1"/>
  <c r="F2641" i="1"/>
  <c r="I2641" i="1" s="1"/>
  <c r="AG2640" i="1"/>
  <c r="J2640" i="1"/>
  <c r="Z2640" i="1" s="1"/>
  <c r="F2640" i="1"/>
  <c r="AG2639" i="1"/>
  <c r="J2639" i="1"/>
  <c r="T2639" i="1" s="1"/>
  <c r="F2639" i="1"/>
  <c r="AG2638" i="1"/>
  <c r="J2638" i="1"/>
  <c r="F2638" i="1"/>
  <c r="AG2637" i="1"/>
  <c r="J2637" i="1"/>
  <c r="F2637" i="1"/>
  <c r="AG2636" i="1"/>
  <c r="J2636" i="1"/>
  <c r="X2636" i="1" s="1"/>
  <c r="F2636" i="1"/>
  <c r="AG2635" i="1"/>
  <c r="J2635" i="1"/>
  <c r="T2635" i="1" s="1"/>
  <c r="F2635" i="1"/>
  <c r="AG2634" i="1"/>
  <c r="J2634" i="1"/>
  <c r="W2634" i="1" s="1"/>
  <c r="F2634" i="1"/>
  <c r="H2634" i="1" s="1"/>
  <c r="AG2633" i="1"/>
  <c r="J2633" i="1"/>
  <c r="W2633" i="1" s="1"/>
  <c r="F2633" i="1"/>
  <c r="I2633" i="1" s="1"/>
  <c r="AG2632" i="1"/>
  <c r="J2632" i="1"/>
  <c r="F2632" i="1"/>
  <c r="AG2631" i="1"/>
  <c r="J2631" i="1"/>
  <c r="U2631" i="1" s="1"/>
  <c r="F2631" i="1"/>
  <c r="G2631" i="1" s="1"/>
  <c r="AG2630" i="1"/>
  <c r="J2630" i="1"/>
  <c r="F2630" i="1"/>
  <c r="AG2629" i="1"/>
  <c r="J2629" i="1"/>
  <c r="T2629" i="1" s="1"/>
  <c r="F2629" i="1"/>
  <c r="G2629" i="1" s="1"/>
  <c r="AG2628" i="1"/>
  <c r="J2628" i="1"/>
  <c r="F2628" i="1"/>
  <c r="I2628" i="1" s="1"/>
  <c r="AG2627" i="1"/>
  <c r="J2627" i="1"/>
  <c r="Z2627" i="1" s="1"/>
  <c r="F2627" i="1"/>
  <c r="H2627" i="1" s="1"/>
  <c r="AG2626" i="1"/>
  <c r="J2626" i="1"/>
  <c r="T2626" i="1" s="1"/>
  <c r="F2626" i="1"/>
  <c r="AG2625" i="1"/>
  <c r="J2625" i="1"/>
  <c r="Q2625" i="1" s="1"/>
  <c r="F2625" i="1"/>
  <c r="AG2624" i="1"/>
  <c r="J2624" i="1"/>
  <c r="F2624" i="1"/>
  <c r="G2624" i="1" s="1"/>
  <c r="AG2623" i="1"/>
  <c r="J2623" i="1"/>
  <c r="Y2623" i="1" s="1"/>
  <c r="F2623" i="1"/>
  <c r="AG2622" i="1"/>
  <c r="J2622" i="1"/>
  <c r="U2622" i="1" s="1"/>
  <c r="F2622" i="1"/>
  <c r="G2622" i="1" s="1"/>
  <c r="AG2621" i="1"/>
  <c r="J2621" i="1"/>
  <c r="F2621" i="1"/>
  <c r="H2621" i="1" s="1"/>
  <c r="AG2593" i="1"/>
  <c r="J2593" i="1"/>
  <c r="F2593" i="1"/>
  <c r="G2593" i="1" s="1"/>
  <c r="AG2592" i="1"/>
  <c r="J2592" i="1"/>
  <c r="Z2592" i="1" s="1"/>
  <c r="F2592" i="1"/>
  <c r="AG2591" i="1"/>
  <c r="J2591" i="1"/>
  <c r="F2591" i="1"/>
  <c r="H2591" i="1" s="1"/>
  <c r="AG2590" i="1"/>
  <c r="J2590" i="1"/>
  <c r="K2590" i="1" s="1"/>
  <c r="F2590" i="1"/>
  <c r="H2590" i="1" s="1"/>
  <c r="AG2589" i="1"/>
  <c r="J2589" i="1"/>
  <c r="R2589" i="1" s="1"/>
  <c r="F2589" i="1"/>
  <c r="AG2588" i="1"/>
  <c r="J2588" i="1"/>
  <c r="P2588" i="1" s="1"/>
  <c r="F2588" i="1"/>
  <c r="I2588" i="1" s="1"/>
  <c r="AG2587" i="1"/>
  <c r="J2587" i="1"/>
  <c r="Y2587" i="1" s="1"/>
  <c r="F2587" i="1"/>
  <c r="AG2586" i="1"/>
  <c r="J2586" i="1"/>
  <c r="T2586" i="1" s="1"/>
  <c r="F2586" i="1"/>
  <c r="H2586" i="1" s="1"/>
  <c r="AG2585" i="1"/>
  <c r="J2585" i="1"/>
  <c r="O2585" i="1" s="1"/>
  <c r="F2585" i="1"/>
  <c r="AG2584" i="1"/>
  <c r="J2584" i="1"/>
  <c r="F2584" i="1"/>
  <c r="AG2583" i="1"/>
  <c r="J2583" i="1"/>
  <c r="AA2583" i="1" s="1"/>
  <c r="F2583" i="1"/>
  <c r="H2583" i="1" s="1"/>
  <c r="AG2582" i="1"/>
  <c r="J2582" i="1"/>
  <c r="U2582" i="1" s="1"/>
  <c r="F2582" i="1"/>
  <c r="I2582" i="1" s="1"/>
  <c r="AG2581" i="1"/>
  <c r="J2581" i="1"/>
  <c r="F2581" i="1"/>
  <c r="AG2580" i="1"/>
  <c r="J2580" i="1"/>
  <c r="O2580" i="1" s="1"/>
  <c r="F2580" i="1"/>
  <c r="I2580" i="1" s="1"/>
  <c r="AG2579" i="1"/>
  <c r="J2579" i="1"/>
  <c r="S2579" i="1" s="1"/>
  <c r="F2579" i="1"/>
  <c r="AG2578" i="1"/>
  <c r="J2578" i="1"/>
  <c r="F2578" i="1"/>
  <c r="I2578" i="1" s="1"/>
  <c r="AG2577" i="1"/>
  <c r="J2577" i="1"/>
  <c r="F2577" i="1"/>
  <c r="G2577" i="1" s="1"/>
  <c r="AG2576" i="1"/>
  <c r="J2576" i="1"/>
  <c r="Z2576" i="1" s="1"/>
  <c r="F2576" i="1"/>
  <c r="AG2575" i="1"/>
  <c r="J2575" i="1"/>
  <c r="T2575" i="1" s="1"/>
  <c r="F2575" i="1"/>
  <c r="AG2574" i="1"/>
  <c r="J2574" i="1"/>
  <c r="F2574" i="1"/>
  <c r="I2574" i="1" s="1"/>
  <c r="AG2573" i="1"/>
  <c r="J2573" i="1"/>
  <c r="AA2573" i="1" s="1"/>
  <c r="F2573" i="1"/>
  <c r="I2573" i="1" s="1"/>
  <c r="AG2572" i="1"/>
  <c r="J2572" i="1"/>
  <c r="U2572" i="1" s="1"/>
  <c r="F2572" i="1"/>
  <c r="AG2571" i="1"/>
  <c r="J2571" i="1"/>
  <c r="Y2571" i="1" s="1"/>
  <c r="F2571" i="1"/>
  <c r="AG2570" i="1"/>
  <c r="J2570" i="1"/>
  <c r="F2570" i="1"/>
  <c r="H2570" i="1" s="1"/>
  <c r="AG2569" i="1"/>
  <c r="J2569" i="1"/>
  <c r="AA2569" i="1" s="1"/>
  <c r="F2569" i="1"/>
  <c r="H2569" i="1" s="1"/>
  <c r="AG2568" i="1"/>
  <c r="J2568" i="1"/>
  <c r="AA2568" i="1" s="1"/>
  <c r="F2568" i="1"/>
  <c r="AG2567" i="1"/>
  <c r="J2567" i="1"/>
  <c r="Z2567" i="1" s="1"/>
  <c r="F2567" i="1"/>
  <c r="G2567" i="1" s="1"/>
  <c r="AG2566" i="1"/>
  <c r="J2566" i="1"/>
  <c r="F2566" i="1"/>
  <c r="I2566" i="1" s="1"/>
  <c r="AG2565" i="1"/>
  <c r="J2565" i="1"/>
  <c r="O2565" i="1" s="1"/>
  <c r="F2565" i="1"/>
  <c r="AG2564" i="1"/>
  <c r="J2564" i="1"/>
  <c r="F2564" i="1"/>
  <c r="AG2563" i="1"/>
  <c r="J2563" i="1"/>
  <c r="X2563" i="1" s="1"/>
  <c r="F2563" i="1"/>
  <c r="H2563" i="1" s="1"/>
  <c r="AG2562" i="1"/>
  <c r="J2562" i="1"/>
  <c r="F2562" i="1"/>
  <c r="I2562" i="1" s="1"/>
  <c r="AG2561" i="1"/>
  <c r="J2561" i="1"/>
  <c r="F2561" i="1"/>
  <c r="AG2560" i="1"/>
  <c r="J2560" i="1"/>
  <c r="N2560" i="1" s="1"/>
  <c r="F2560" i="1"/>
  <c r="AG2559" i="1"/>
  <c r="J2559" i="1"/>
  <c r="F2559" i="1"/>
  <c r="AG2558" i="1"/>
  <c r="J2558" i="1"/>
  <c r="X2558" i="1" s="1"/>
  <c r="F2558" i="1"/>
  <c r="AG2557" i="1"/>
  <c r="J2557" i="1"/>
  <c r="F2557" i="1"/>
  <c r="AG2556" i="1"/>
  <c r="J2556" i="1"/>
  <c r="R2556" i="1" s="1"/>
  <c r="F2556" i="1"/>
  <c r="H2556" i="1" s="1"/>
  <c r="AG2555" i="1"/>
  <c r="J2555" i="1"/>
  <c r="F2555" i="1"/>
  <c r="I2555" i="1" s="1"/>
  <c r="AG2554" i="1"/>
  <c r="J2554" i="1"/>
  <c r="F2554" i="1"/>
  <c r="I2554" i="1" s="1"/>
  <c r="AG2553" i="1"/>
  <c r="J2553" i="1"/>
  <c r="Z2553" i="1" s="1"/>
  <c r="F2553" i="1"/>
  <c r="AG2552" i="1"/>
  <c r="J2552" i="1"/>
  <c r="F2552" i="1"/>
  <c r="AG2551" i="1"/>
  <c r="J2551" i="1"/>
  <c r="Z2551" i="1" s="1"/>
  <c r="F2551" i="1"/>
  <c r="AG2550" i="1"/>
  <c r="J2550" i="1"/>
  <c r="X2550" i="1" s="1"/>
  <c r="F2550" i="1"/>
  <c r="AG2549" i="1"/>
  <c r="J2549" i="1"/>
  <c r="F2549" i="1"/>
  <c r="AG2548" i="1"/>
  <c r="J2548" i="1"/>
  <c r="F2548" i="1"/>
  <c r="I2548" i="1" s="1"/>
  <c r="AG2547" i="1"/>
  <c r="J2547" i="1"/>
  <c r="F2547" i="1"/>
  <c r="G2547" i="1" s="1"/>
  <c r="AG2546" i="1"/>
  <c r="J2546" i="1"/>
  <c r="F2546" i="1"/>
  <c r="I2546" i="1" s="1"/>
  <c r="AG2545" i="1"/>
  <c r="J2545" i="1"/>
  <c r="O2545" i="1" s="1"/>
  <c r="F2545" i="1"/>
  <c r="H2545" i="1" s="1"/>
  <c r="AG2544" i="1"/>
  <c r="J2544" i="1"/>
  <c r="T2544" i="1" s="1"/>
  <c r="F2544" i="1"/>
  <c r="AG2543" i="1"/>
  <c r="J2543" i="1"/>
  <c r="F2543" i="1"/>
  <c r="I2543" i="1" s="1"/>
  <c r="AG2542" i="1"/>
  <c r="J2542" i="1"/>
  <c r="W2542" i="1" s="1"/>
  <c r="F2542" i="1"/>
  <c r="I2542" i="1" s="1"/>
  <c r="AG2541" i="1"/>
  <c r="J2541" i="1"/>
  <c r="U2541" i="1" s="1"/>
  <c r="F2541" i="1"/>
  <c r="AG2540" i="1"/>
  <c r="J2540" i="1"/>
  <c r="F2540" i="1"/>
  <c r="G2540" i="1" s="1"/>
  <c r="AG2539" i="1"/>
  <c r="J2539" i="1"/>
  <c r="K2539" i="1" s="1"/>
  <c r="F2539" i="1"/>
  <c r="AG2538" i="1"/>
  <c r="J2538" i="1"/>
  <c r="F2538" i="1"/>
  <c r="I2538" i="1" s="1"/>
  <c r="AG2537" i="1"/>
  <c r="J2537" i="1"/>
  <c r="F2537" i="1"/>
  <c r="AG2536" i="1"/>
  <c r="J2536" i="1"/>
  <c r="F2536" i="1"/>
  <c r="AG2535" i="1"/>
  <c r="J2535" i="1"/>
  <c r="U2535" i="1" s="1"/>
  <c r="F2535" i="1"/>
  <c r="H2535" i="1" s="1"/>
  <c r="AG2534" i="1"/>
  <c r="J2534" i="1"/>
  <c r="X2534" i="1" s="1"/>
  <c r="F2534" i="1"/>
  <c r="I2534" i="1" s="1"/>
  <c r="AG2533" i="1"/>
  <c r="J2533" i="1"/>
  <c r="Y2533" i="1" s="1"/>
  <c r="F2533" i="1"/>
  <c r="G2533" i="1" s="1"/>
  <c r="AG2532" i="1"/>
  <c r="J2532" i="1"/>
  <c r="F2532" i="1"/>
  <c r="AG2531" i="1"/>
  <c r="J2531" i="1"/>
  <c r="Y2531" i="1" s="1"/>
  <c r="F2531" i="1"/>
  <c r="I2531" i="1" s="1"/>
  <c r="AG2530" i="1"/>
  <c r="J2530" i="1"/>
  <c r="F2530" i="1"/>
  <c r="AG2529" i="1"/>
  <c r="J2529" i="1"/>
  <c r="AA2529" i="1" s="1"/>
  <c r="F2529" i="1"/>
  <c r="AG2528" i="1"/>
  <c r="J2528" i="1"/>
  <c r="AA2528" i="1" s="1"/>
  <c r="F2528" i="1"/>
  <c r="AG2527" i="1"/>
  <c r="J2527" i="1"/>
  <c r="O2527" i="1" s="1"/>
  <c r="F2527" i="1"/>
  <c r="AG2526" i="1"/>
  <c r="J2526" i="1"/>
  <c r="V2526" i="1" s="1"/>
  <c r="F2526" i="1"/>
  <c r="I2526" i="1" s="1"/>
  <c r="AG2525" i="1"/>
  <c r="J2525" i="1"/>
  <c r="P2525" i="1" s="1"/>
  <c r="F2525" i="1"/>
  <c r="AG2524" i="1"/>
  <c r="J2524" i="1"/>
  <c r="F2524" i="1"/>
  <c r="I2524" i="1" s="1"/>
  <c r="AG2523" i="1"/>
  <c r="J2523" i="1"/>
  <c r="F2523" i="1"/>
  <c r="G2523" i="1" s="1"/>
  <c r="AG2522" i="1"/>
  <c r="J2522" i="1"/>
  <c r="F2522" i="1"/>
  <c r="G2522" i="1" s="1"/>
  <c r="AG2521" i="1"/>
  <c r="J2521" i="1"/>
  <c r="F2521" i="1"/>
  <c r="AG2520" i="1"/>
  <c r="J2520" i="1"/>
  <c r="F2520" i="1"/>
  <c r="H2520" i="1" s="1"/>
  <c r="AG2519" i="1"/>
  <c r="J2519" i="1"/>
  <c r="K2519" i="1" s="1"/>
  <c r="F2519" i="1"/>
  <c r="H2519" i="1" s="1"/>
  <c r="AG2518" i="1"/>
  <c r="J2518" i="1"/>
  <c r="F2518" i="1"/>
  <c r="AG2517" i="1"/>
  <c r="J2517" i="1"/>
  <c r="U2517" i="1" s="1"/>
  <c r="F2517" i="1"/>
  <c r="I2517" i="1" s="1"/>
  <c r="AG2516" i="1"/>
  <c r="J2516" i="1"/>
  <c r="F2516" i="1"/>
  <c r="H2516" i="1" s="1"/>
  <c r="AG2515" i="1"/>
  <c r="J2515" i="1"/>
  <c r="F2515" i="1"/>
  <c r="AG2514" i="1"/>
  <c r="J2514" i="1"/>
  <c r="F2514" i="1"/>
  <c r="G2514" i="1" s="1"/>
  <c r="AG2513" i="1"/>
  <c r="J2513" i="1"/>
  <c r="Q2513" i="1" s="1"/>
  <c r="F2513" i="1"/>
  <c r="AG2512" i="1"/>
  <c r="J2512" i="1"/>
  <c r="Z2512" i="1" s="1"/>
  <c r="F2512" i="1"/>
  <c r="I2512" i="1" s="1"/>
  <c r="AG2511" i="1"/>
  <c r="J2511" i="1"/>
  <c r="N2511" i="1" s="1"/>
  <c r="F2511" i="1"/>
  <c r="I2511" i="1" s="1"/>
  <c r="AG2510" i="1"/>
  <c r="J2510" i="1"/>
  <c r="F2510" i="1"/>
  <c r="I2510" i="1" s="1"/>
  <c r="AG2509" i="1"/>
  <c r="J2509" i="1"/>
  <c r="F2509" i="1"/>
  <c r="AG2508" i="1"/>
  <c r="J2508" i="1"/>
  <c r="Y2508" i="1" s="1"/>
  <c r="F2508" i="1"/>
  <c r="AG2507" i="1"/>
  <c r="J2507" i="1"/>
  <c r="P2507" i="1" s="1"/>
  <c r="F2507" i="1"/>
  <c r="AG2506" i="1"/>
  <c r="J2506" i="1"/>
  <c r="X2506" i="1" s="1"/>
  <c r="F2506" i="1"/>
  <c r="G2506" i="1" s="1"/>
  <c r="AG2505" i="1"/>
  <c r="J2505" i="1"/>
  <c r="F2505" i="1"/>
  <c r="G2505" i="1" s="1"/>
  <c r="AG2504" i="1"/>
  <c r="J2504" i="1"/>
  <c r="F2504" i="1"/>
  <c r="I2504" i="1" s="1"/>
  <c r="AG2503" i="1"/>
  <c r="J2503" i="1"/>
  <c r="F2503" i="1"/>
  <c r="I2503" i="1" s="1"/>
  <c r="AG2502" i="1"/>
  <c r="J2502" i="1"/>
  <c r="L2502" i="1" s="1"/>
  <c r="F2502" i="1"/>
  <c r="I2502" i="1" s="1"/>
  <c r="AG2501" i="1"/>
  <c r="J2501" i="1"/>
  <c r="T2501" i="1" s="1"/>
  <c r="F2501" i="1"/>
  <c r="I2501" i="1" s="1"/>
  <c r="AG2500" i="1"/>
  <c r="J2500" i="1"/>
  <c r="F2500" i="1"/>
  <c r="AG2499" i="1"/>
  <c r="J2499" i="1"/>
  <c r="F2499" i="1"/>
  <c r="AG2498" i="1"/>
  <c r="J2498" i="1"/>
  <c r="W2498" i="1" s="1"/>
  <c r="F2498" i="1"/>
  <c r="G2498" i="1" s="1"/>
  <c r="AG2497" i="1"/>
  <c r="J2497" i="1"/>
  <c r="F2497" i="1"/>
  <c r="H2497" i="1" s="1"/>
  <c r="AG2496" i="1"/>
  <c r="J2496" i="1"/>
  <c r="F2496" i="1"/>
  <c r="AG2495" i="1"/>
  <c r="J2495" i="1"/>
  <c r="K2495" i="1" s="1"/>
  <c r="F2495" i="1"/>
  <c r="I2495" i="1" s="1"/>
  <c r="AG2494" i="1"/>
  <c r="J2494" i="1"/>
  <c r="AA2494" i="1" s="1"/>
  <c r="F2494" i="1"/>
  <c r="I2494" i="1" s="1"/>
  <c r="AG2493" i="1"/>
  <c r="J2493" i="1"/>
  <c r="F2493" i="1"/>
  <c r="I2493" i="1" s="1"/>
  <c r="AG2492" i="1"/>
  <c r="J2492" i="1"/>
  <c r="F2492" i="1"/>
  <c r="AG2491" i="1"/>
  <c r="J2491" i="1"/>
  <c r="F2491" i="1"/>
  <c r="AG2490" i="1"/>
  <c r="J2490" i="1"/>
  <c r="F2490" i="1"/>
  <c r="G2490" i="1" s="1"/>
  <c r="AG2489" i="1"/>
  <c r="J2489" i="1"/>
  <c r="F2489" i="1"/>
  <c r="AG2488" i="1"/>
  <c r="J2488" i="1"/>
  <c r="Z2488" i="1" s="1"/>
  <c r="F2488" i="1"/>
  <c r="AG2487" i="1"/>
  <c r="J2487" i="1"/>
  <c r="F2487" i="1"/>
  <c r="AG2486" i="1"/>
  <c r="J2486" i="1"/>
  <c r="F2486" i="1"/>
  <c r="I2486" i="1" s="1"/>
  <c r="AG2485" i="1"/>
  <c r="J2485" i="1"/>
  <c r="W2485" i="1" s="1"/>
  <c r="F2485" i="1"/>
  <c r="I2485" i="1" s="1"/>
  <c r="AG2484" i="1"/>
  <c r="J2484" i="1"/>
  <c r="F2484" i="1"/>
  <c r="AG2483" i="1"/>
  <c r="J2483" i="1"/>
  <c r="Q2483" i="1" s="1"/>
  <c r="F2483" i="1"/>
  <c r="G2483" i="1" s="1"/>
  <c r="AG2482" i="1"/>
  <c r="J2482" i="1"/>
  <c r="F2482" i="1"/>
  <c r="AG2481" i="1"/>
  <c r="J2481" i="1"/>
  <c r="F2481" i="1"/>
  <c r="AG2480" i="1"/>
  <c r="J2480" i="1"/>
  <c r="Z2480" i="1" s="1"/>
  <c r="F2480" i="1"/>
  <c r="AG2479" i="1"/>
  <c r="J2479" i="1"/>
  <c r="Z2479" i="1" s="1"/>
  <c r="F2479" i="1"/>
  <c r="I2479" i="1" s="1"/>
  <c r="AG2478" i="1"/>
  <c r="J2478" i="1"/>
  <c r="Y2478" i="1" s="1"/>
  <c r="F2478" i="1"/>
  <c r="AG2477" i="1"/>
  <c r="J2477" i="1"/>
  <c r="T2477" i="1" s="1"/>
  <c r="F2477" i="1"/>
  <c r="AG2476" i="1"/>
  <c r="J2476" i="1"/>
  <c r="V2476" i="1" s="1"/>
  <c r="F2476" i="1"/>
  <c r="I2476" i="1" s="1"/>
  <c r="AG2475" i="1"/>
  <c r="J2475" i="1"/>
  <c r="V2475" i="1" s="1"/>
  <c r="F2475" i="1"/>
  <c r="AG2474" i="1"/>
  <c r="J2474" i="1"/>
  <c r="F2474" i="1"/>
  <c r="AG2473" i="1"/>
  <c r="J2473" i="1"/>
  <c r="F2473" i="1"/>
  <c r="H2473" i="1" s="1"/>
  <c r="AG2472" i="1"/>
  <c r="J2472" i="1"/>
  <c r="F2472" i="1"/>
  <c r="I2472" i="1" s="1"/>
  <c r="AG2471" i="1"/>
  <c r="J2471" i="1"/>
  <c r="W2471" i="1" s="1"/>
  <c r="F2471" i="1"/>
  <c r="AG2470" i="1"/>
  <c r="J2470" i="1"/>
  <c r="AA2470" i="1" s="1"/>
  <c r="F2470" i="1"/>
  <c r="AG2469" i="1"/>
  <c r="J2469" i="1"/>
  <c r="W2469" i="1" s="1"/>
  <c r="F2469" i="1"/>
  <c r="AG2468" i="1"/>
  <c r="J2468" i="1"/>
  <c r="F2468" i="1"/>
  <c r="I2468" i="1" s="1"/>
  <c r="AG2467" i="1"/>
  <c r="J2467" i="1"/>
  <c r="F2467" i="1"/>
  <c r="H2467" i="1" s="1"/>
  <c r="AG2466" i="1"/>
  <c r="J2466" i="1"/>
  <c r="U2466" i="1" s="1"/>
  <c r="F2466" i="1"/>
  <c r="I2466" i="1" s="1"/>
  <c r="AG2465" i="1"/>
  <c r="J2465" i="1"/>
  <c r="T2465" i="1" s="1"/>
  <c r="F2465" i="1"/>
  <c r="H2465" i="1" s="1"/>
  <c r="AG2464" i="1"/>
  <c r="J2464" i="1"/>
  <c r="P2464" i="1" s="1"/>
  <c r="F2464" i="1"/>
  <c r="I2464" i="1" s="1"/>
  <c r="AG2463" i="1"/>
  <c r="J2463" i="1"/>
  <c r="F2463" i="1"/>
  <c r="G2463" i="1" s="1"/>
  <c r="AG2462" i="1"/>
  <c r="J2462" i="1"/>
  <c r="T2462" i="1" s="1"/>
  <c r="F2462" i="1"/>
  <c r="AG2461" i="1"/>
  <c r="J2461" i="1"/>
  <c r="U2461" i="1" s="1"/>
  <c r="F2461" i="1"/>
  <c r="I2461" i="1" s="1"/>
  <c r="AG2460" i="1"/>
  <c r="J2460" i="1"/>
  <c r="F2460" i="1"/>
  <c r="G2460" i="1" s="1"/>
  <c r="AG2459" i="1"/>
  <c r="J2459" i="1"/>
  <c r="F2459" i="1"/>
  <c r="H2459" i="1" s="1"/>
  <c r="AG2458" i="1"/>
  <c r="J2458" i="1"/>
  <c r="S2458" i="1" s="1"/>
  <c r="F2458" i="1"/>
  <c r="G2458" i="1" s="1"/>
  <c r="AG2457" i="1"/>
  <c r="J2457" i="1"/>
  <c r="F2457" i="1"/>
  <c r="H2457" i="1" s="1"/>
  <c r="AG2456" i="1"/>
  <c r="J2456" i="1"/>
  <c r="AA2456" i="1" s="1"/>
  <c r="F2456" i="1"/>
  <c r="I2456" i="1" s="1"/>
  <c r="AG2455" i="1"/>
  <c r="J2455" i="1"/>
  <c r="F2455" i="1"/>
  <c r="AG2454" i="1"/>
  <c r="J2454" i="1"/>
  <c r="F2454" i="1"/>
  <c r="I2454" i="1" s="1"/>
  <c r="AG2453" i="1"/>
  <c r="J2453" i="1"/>
  <c r="AA2453" i="1" s="1"/>
  <c r="F2453" i="1"/>
  <c r="H2453" i="1" s="1"/>
  <c r="AG2452" i="1"/>
  <c r="J2452" i="1"/>
  <c r="F2452" i="1"/>
  <c r="H2452" i="1" s="1"/>
  <c r="AG2451" i="1"/>
  <c r="J2451" i="1"/>
  <c r="F2451" i="1"/>
  <c r="AG2450" i="1"/>
  <c r="J2450" i="1"/>
  <c r="U2450" i="1" s="1"/>
  <c r="F2450" i="1"/>
  <c r="AG2449" i="1"/>
  <c r="J2449" i="1"/>
  <c r="V2449" i="1" s="1"/>
  <c r="F2449" i="1"/>
  <c r="H2449" i="1" s="1"/>
  <c r="AG2448" i="1"/>
  <c r="J2448" i="1"/>
  <c r="W2448" i="1" s="1"/>
  <c r="F2448" i="1"/>
  <c r="AG2447" i="1"/>
  <c r="J2447" i="1"/>
  <c r="F2447" i="1"/>
  <c r="AG2446" i="1"/>
  <c r="J2446" i="1"/>
  <c r="F2446" i="1"/>
  <c r="I2446" i="1" s="1"/>
  <c r="AG2445" i="1"/>
  <c r="J2445" i="1"/>
  <c r="Z2445" i="1" s="1"/>
  <c r="F2445" i="1"/>
  <c r="I2445" i="1" s="1"/>
  <c r="AG2444" i="1"/>
  <c r="J2444" i="1"/>
  <c r="V2444" i="1" s="1"/>
  <c r="F2444" i="1"/>
  <c r="G2444" i="1" s="1"/>
  <c r="AG2443" i="1"/>
  <c r="J2443" i="1"/>
  <c r="F2443" i="1"/>
  <c r="AG2442" i="1"/>
  <c r="J2442" i="1"/>
  <c r="F2442" i="1"/>
  <c r="AG2441" i="1"/>
  <c r="J2441" i="1"/>
  <c r="F2441" i="1"/>
  <c r="H2441" i="1" s="1"/>
  <c r="AG2440" i="1"/>
  <c r="J2440" i="1"/>
  <c r="W2440" i="1" s="1"/>
  <c r="F2440" i="1"/>
  <c r="AG2439" i="1"/>
  <c r="J2439" i="1"/>
  <c r="U2439" i="1" s="1"/>
  <c r="F2439" i="1"/>
  <c r="H2439" i="1" s="1"/>
  <c r="AG2438" i="1"/>
  <c r="J2438" i="1"/>
  <c r="Z2438" i="1" s="1"/>
  <c r="F2438" i="1"/>
  <c r="I2438" i="1" s="1"/>
  <c r="AG2437" i="1"/>
  <c r="J2437" i="1"/>
  <c r="F2437" i="1"/>
  <c r="I2437" i="1" s="1"/>
  <c r="AG2436" i="1"/>
  <c r="J2436" i="1"/>
  <c r="Z2436" i="1" s="1"/>
  <c r="F2436" i="1"/>
  <c r="G2436" i="1" s="1"/>
  <c r="AG2435" i="1"/>
  <c r="J2435" i="1"/>
  <c r="F2435" i="1"/>
  <c r="I2435" i="1" s="1"/>
  <c r="AG2434" i="1"/>
  <c r="J2434" i="1"/>
  <c r="F2434" i="1"/>
  <c r="AG2433" i="1"/>
  <c r="J2433" i="1"/>
  <c r="V2433" i="1" s="1"/>
  <c r="F2433" i="1"/>
  <c r="AG2432" i="1"/>
  <c r="J2432" i="1"/>
  <c r="M2432" i="1" s="1"/>
  <c r="F2432" i="1"/>
  <c r="I2432" i="1" s="1"/>
  <c r="AG2431" i="1"/>
  <c r="J2431" i="1"/>
  <c r="Y2431" i="1" s="1"/>
  <c r="F2431" i="1"/>
  <c r="H2431" i="1" s="1"/>
  <c r="AG2430" i="1"/>
  <c r="J2430" i="1"/>
  <c r="W2430" i="1" s="1"/>
  <c r="F2430" i="1"/>
  <c r="I2430" i="1" s="1"/>
  <c r="AG2429" i="1"/>
  <c r="J2429" i="1"/>
  <c r="U2429" i="1" s="1"/>
  <c r="F2429" i="1"/>
  <c r="I2429" i="1" s="1"/>
  <c r="AG2428" i="1"/>
  <c r="J2428" i="1"/>
  <c r="S2428" i="1" s="1"/>
  <c r="F2428" i="1"/>
  <c r="AG2427" i="1"/>
  <c r="J2427" i="1"/>
  <c r="Q2427" i="1" s="1"/>
  <c r="F2427" i="1"/>
  <c r="I2427" i="1" s="1"/>
  <c r="AG2426" i="1"/>
  <c r="J2426" i="1"/>
  <c r="F2426" i="1"/>
  <c r="AG2425" i="1"/>
  <c r="J2425" i="1"/>
  <c r="F2425" i="1"/>
  <c r="H2425" i="1" s="1"/>
  <c r="AG2424" i="1"/>
  <c r="J2424" i="1"/>
  <c r="F2424" i="1"/>
  <c r="AG2423" i="1"/>
  <c r="J2423" i="1"/>
  <c r="W2423" i="1" s="1"/>
  <c r="F2423" i="1"/>
  <c r="I2423" i="1" s="1"/>
  <c r="AG2422" i="1"/>
  <c r="J2422" i="1"/>
  <c r="W2422" i="1" s="1"/>
  <c r="F2422" i="1"/>
  <c r="G2422" i="1" s="1"/>
  <c r="AG2421" i="1"/>
  <c r="J2421" i="1"/>
  <c r="F2421" i="1"/>
  <c r="AG2420" i="1"/>
  <c r="J2420" i="1"/>
  <c r="F2420" i="1"/>
  <c r="G2420" i="1" s="1"/>
  <c r="AG2419" i="1"/>
  <c r="J2419" i="1"/>
  <c r="Y2419" i="1" s="1"/>
  <c r="F2419" i="1"/>
  <c r="I2419" i="1" s="1"/>
  <c r="AG2418" i="1"/>
  <c r="J2418" i="1"/>
  <c r="X2418" i="1" s="1"/>
  <c r="F2418" i="1"/>
  <c r="AG2417" i="1"/>
  <c r="J2417" i="1"/>
  <c r="F2417" i="1"/>
  <c r="AG2416" i="1"/>
  <c r="J2416" i="1"/>
  <c r="X2416" i="1" s="1"/>
  <c r="F2416" i="1"/>
  <c r="AG2415" i="1"/>
  <c r="J2415" i="1"/>
  <c r="F2415" i="1"/>
  <c r="I2415" i="1" s="1"/>
  <c r="AG2414" i="1"/>
  <c r="J2414" i="1"/>
  <c r="L2414" i="1" s="1"/>
  <c r="F2414" i="1"/>
  <c r="G2414" i="1" s="1"/>
  <c r="AG2413" i="1"/>
  <c r="J2413" i="1"/>
  <c r="F2413" i="1"/>
  <c r="I2413" i="1" s="1"/>
  <c r="AG2412" i="1"/>
  <c r="J2412" i="1"/>
  <c r="Z2412" i="1" s="1"/>
  <c r="F2412" i="1"/>
  <c r="H2412" i="1" s="1"/>
  <c r="AG2411" i="1"/>
  <c r="J2411" i="1"/>
  <c r="F2411" i="1"/>
  <c r="H2411" i="1" s="1"/>
  <c r="AG2410" i="1"/>
  <c r="J2410" i="1"/>
  <c r="F2410" i="1"/>
  <c r="G2410" i="1" s="1"/>
  <c r="AG2409" i="1"/>
  <c r="J2409" i="1"/>
  <c r="F2409" i="1"/>
  <c r="AG2408" i="1"/>
  <c r="J2408" i="1"/>
  <c r="S2408" i="1" s="1"/>
  <c r="F2408" i="1"/>
  <c r="I2408" i="1" s="1"/>
  <c r="AG2407" i="1"/>
  <c r="J2407" i="1"/>
  <c r="Y2407" i="1" s="1"/>
  <c r="F2407" i="1"/>
  <c r="G2407" i="1" s="1"/>
  <c r="AG2406" i="1"/>
  <c r="J2406" i="1"/>
  <c r="F2406" i="1"/>
  <c r="I2406" i="1" s="1"/>
  <c r="AG2405" i="1"/>
  <c r="J2405" i="1"/>
  <c r="F2405" i="1"/>
  <c r="AG2404" i="1"/>
  <c r="J2404" i="1"/>
  <c r="F2404" i="1"/>
  <c r="I2404" i="1" s="1"/>
  <c r="AG2403" i="1"/>
  <c r="J2403" i="1"/>
  <c r="X2403" i="1" s="1"/>
  <c r="F2403" i="1"/>
  <c r="I2403" i="1" s="1"/>
  <c r="AG2402" i="1"/>
  <c r="J2402" i="1"/>
  <c r="O2402" i="1" s="1"/>
  <c r="F2402" i="1"/>
  <c r="H2402" i="1" s="1"/>
  <c r="AG2401" i="1"/>
  <c r="J2401" i="1"/>
  <c r="T2401" i="1" s="1"/>
  <c r="F2401" i="1"/>
  <c r="H2401" i="1" s="1"/>
  <c r="AG2400" i="1"/>
  <c r="J2400" i="1"/>
  <c r="S2400" i="1" s="1"/>
  <c r="F2400" i="1"/>
  <c r="AG2399" i="1"/>
  <c r="J2399" i="1"/>
  <c r="V2399" i="1" s="1"/>
  <c r="F2399" i="1"/>
  <c r="AG2398" i="1"/>
  <c r="J2398" i="1"/>
  <c r="F2398" i="1"/>
  <c r="AG2397" i="1"/>
  <c r="J2397" i="1"/>
  <c r="Z2397" i="1" s="1"/>
  <c r="F2397" i="1"/>
  <c r="H2397" i="1" s="1"/>
  <c r="AG2396" i="1"/>
  <c r="J2396" i="1"/>
  <c r="F2396" i="1"/>
  <c r="AG2395" i="1"/>
  <c r="J2395" i="1"/>
  <c r="F2395" i="1"/>
  <c r="I2395" i="1" s="1"/>
  <c r="AG2394" i="1"/>
  <c r="J2394" i="1"/>
  <c r="Y2394" i="1" s="1"/>
  <c r="F2394" i="1"/>
  <c r="AG2393" i="1"/>
  <c r="J2393" i="1"/>
  <c r="P2393" i="1" s="1"/>
  <c r="F2393" i="1"/>
  <c r="AG2392" i="1"/>
  <c r="J2392" i="1"/>
  <c r="T2392" i="1" s="1"/>
  <c r="F2392" i="1"/>
  <c r="H2392" i="1" s="1"/>
  <c r="AG2391" i="1"/>
  <c r="J2391" i="1"/>
  <c r="R2391" i="1" s="1"/>
  <c r="F2391" i="1"/>
  <c r="AG2390" i="1"/>
  <c r="J2390" i="1"/>
  <c r="F2390" i="1"/>
  <c r="AG2389" i="1"/>
  <c r="J2389" i="1"/>
  <c r="F2389" i="1"/>
  <c r="H2389" i="1" s="1"/>
  <c r="AG2388" i="1"/>
  <c r="J2388" i="1"/>
  <c r="F2388" i="1"/>
  <c r="I2388" i="1" s="1"/>
  <c r="AG2387" i="1"/>
  <c r="J2387" i="1"/>
  <c r="Z2387" i="1" s="1"/>
  <c r="F2387" i="1"/>
  <c r="AG2386" i="1"/>
  <c r="J2386" i="1"/>
  <c r="AA2386" i="1" s="1"/>
  <c r="F2386" i="1"/>
  <c r="AG2385" i="1"/>
  <c r="J2385" i="1"/>
  <c r="F2385" i="1"/>
  <c r="AG2384" i="1"/>
  <c r="J2384" i="1"/>
  <c r="T2384" i="1" s="1"/>
  <c r="F2384" i="1"/>
  <c r="H2384" i="1" s="1"/>
  <c r="AG2383" i="1"/>
  <c r="J2383" i="1"/>
  <c r="F2383" i="1"/>
  <c r="I2383" i="1" s="1"/>
  <c r="AG2382" i="1"/>
  <c r="J2382" i="1"/>
  <c r="P2382" i="1" s="1"/>
  <c r="F2382" i="1"/>
  <c r="I2382" i="1" s="1"/>
  <c r="AG2381" i="1"/>
  <c r="J2381" i="1"/>
  <c r="F2381" i="1"/>
  <c r="AG2380" i="1"/>
  <c r="J2380" i="1"/>
  <c r="F2380" i="1"/>
  <c r="AG2379" i="1"/>
  <c r="J2379" i="1"/>
  <c r="F2379" i="1"/>
  <c r="AG2378" i="1"/>
  <c r="J2378" i="1"/>
  <c r="T2378" i="1" s="1"/>
  <c r="F2378" i="1"/>
  <c r="AG2377" i="1"/>
  <c r="J2377" i="1"/>
  <c r="U2377" i="1" s="1"/>
  <c r="F2377" i="1"/>
  <c r="I2377" i="1" s="1"/>
  <c r="AG2376" i="1"/>
  <c r="J2376" i="1"/>
  <c r="F2376" i="1"/>
  <c r="I2376" i="1" s="1"/>
  <c r="AG2375" i="1"/>
  <c r="J2375" i="1"/>
  <c r="O2375" i="1" s="1"/>
  <c r="F2375" i="1"/>
  <c r="AG2374" i="1"/>
  <c r="J2374" i="1"/>
  <c r="S2374" i="1" s="1"/>
  <c r="F2374" i="1"/>
  <c r="H2374" i="1" s="1"/>
  <c r="AG2373" i="1"/>
  <c r="J2373" i="1"/>
  <c r="K2373" i="1" s="1"/>
  <c r="F2373" i="1"/>
  <c r="H2373" i="1" s="1"/>
  <c r="AG2372" i="1"/>
  <c r="J2372" i="1"/>
  <c r="U2372" i="1" s="1"/>
  <c r="F2372" i="1"/>
  <c r="AG2371" i="1"/>
  <c r="J2371" i="1"/>
  <c r="AA2371" i="1" s="1"/>
  <c r="F2371" i="1"/>
  <c r="AG2370" i="1"/>
  <c r="J2370" i="1"/>
  <c r="Z2370" i="1" s="1"/>
  <c r="F2370" i="1"/>
  <c r="AG2369" i="1"/>
  <c r="J2369" i="1"/>
  <c r="X2369" i="1" s="1"/>
  <c r="F2369" i="1"/>
  <c r="AG2368" i="1"/>
  <c r="J2368" i="1"/>
  <c r="T2368" i="1" s="1"/>
  <c r="F2368" i="1"/>
  <c r="AG2367" i="1"/>
  <c r="J2367" i="1"/>
  <c r="R2367" i="1" s="1"/>
  <c r="F2367" i="1"/>
  <c r="I2367" i="1" s="1"/>
  <c r="AG2366" i="1"/>
  <c r="J2366" i="1"/>
  <c r="F2366" i="1"/>
  <c r="I2366" i="1" s="1"/>
  <c r="AG2365" i="1"/>
  <c r="J2365" i="1"/>
  <c r="N2365" i="1" s="1"/>
  <c r="F2365" i="1"/>
  <c r="AG2364" i="1"/>
  <c r="J2364" i="1"/>
  <c r="Z2364" i="1" s="1"/>
  <c r="F2364" i="1"/>
  <c r="I2364" i="1" s="1"/>
  <c r="AG2363" i="1"/>
  <c r="J2363" i="1"/>
  <c r="X2363" i="1" s="1"/>
  <c r="F2363" i="1"/>
  <c r="AG2362" i="1"/>
  <c r="J2362" i="1"/>
  <c r="W2362" i="1" s="1"/>
  <c r="F2362" i="1"/>
  <c r="AG2361" i="1"/>
  <c r="J2361" i="1"/>
  <c r="T2361" i="1" s="1"/>
  <c r="F2361" i="1"/>
  <c r="AG2360" i="1"/>
  <c r="J2360" i="1"/>
  <c r="V2360" i="1" s="1"/>
  <c r="F2360" i="1"/>
  <c r="I2360" i="1" s="1"/>
  <c r="AG2359" i="1"/>
  <c r="J2359" i="1"/>
  <c r="O2359" i="1" s="1"/>
  <c r="F2359" i="1"/>
  <c r="I2359" i="1" s="1"/>
  <c r="AG2358" i="1"/>
  <c r="J2358" i="1"/>
  <c r="F2358" i="1"/>
  <c r="AG2357" i="1"/>
  <c r="J2357" i="1"/>
  <c r="F2357" i="1"/>
  <c r="AG2356" i="1"/>
  <c r="J2356" i="1"/>
  <c r="M2356" i="1" s="1"/>
  <c r="F2356" i="1"/>
  <c r="I2356" i="1" s="1"/>
  <c r="AG2355" i="1"/>
  <c r="J2355" i="1"/>
  <c r="Z2355" i="1" s="1"/>
  <c r="F2355" i="1"/>
  <c r="AG2354" i="1"/>
  <c r="J2354" i="1"/>
  <c r="Z2354" i="1" s="1"/>
  <c r="F2354" i="1"/>
  <c r="I2354" i="1" s="1"/>
  <c r="AG2353" i="1"/>
  <c r="J2353" i="1"/>
  <c r="F2353" i="1"/>
  <c r="H2353" i="1" s="1"/>
  <c r="AG2352" i="1"/>
  <c r="J2352" i="1"/>
  <c r="N2352" i="1" s="1"/>
  <c r="F2352" i="1"/>
  <c r="AG2351" i="1"/>
  <c r="J2351" i="1"/>
  <c r="Z2351" i="1" s="1"/>
  <c r="F2351" i="1"/>
  <c r="AG2350" i="1"/>
  <c r="J2350" i="1"/>
  <c r="V2350" i="1" s="1"/>
  <c r="F2350" i="1"/>
  <c r="H2350" i="1" s="1"/>
  <c r="AG2349" i="1"/>
  <c r="J2349" i="1"/>
  <c r="F2349" i="1"/>
  <c r="AG2348" i="1"/>
  <c r="J2348" i="1"/>
  <c r="R2348" i="1" s="1"/>
  <c r="F2348" i="1"/>
  <c r="AG2347" i="1"/>
  <c r="J2347" i="1"/>
  <c r="F2347" i="1"/>
  <c r="AG2346" i="1"/>
  <c r="J2346" i="1"/>
  <c r="V2346" i="1" s="1"/>
  <c r="F2346" i="1"/>
  <c r="AG2345" i="1"/>
  <c r="J2345" i="1"/>
  <c r="P2345" i="1" s="1"/>
  <c r="F2345" i="1"/>
  <c r="H2345" i="1" s="1"/>
  <c r="AG2344" i="1"/>
  <c r="J2344" i="1"/>
  <c r="Y2344" i="1" s="1"/>
  <c r="F2344" i="1"/>
  <c r="I2344" i="1" s="1"/>
  <c r="AG2343" i="1"/>
  <c r="J2343" i="1"/>
  <c r="F2343" i="1"/>
  <c r="AG2342" i="1"/>
  <c r="J2342" i="1"/>
  <c r="F2342" i="1"/>
  <c r="I2342" i="1" s="1"/>
  <c r="AG2341" i="1"/>
  <c r="J2341" i="1"/>
  <c r="F2341" i="1"/>
  <c r="AG2340" i="1"/>
  <c r="J2340" i="1"/>
  <c r="M2340" i="1" s="1"/>
  <c r="F2340" i="1"/>
  <c r="I2340" i="1" s="1"/>
  <c r="AG2339" i="1"/>
  <c r="J2339" i="1"/>
  <c r="F2339" i="1"/>
  <c r="AG2338" i="1"/>
  <c r="J2338" i="1"/>
  <c r="F2338" i="1"/>
  <c r="I2338" i="1" s="1"/>
  <c r="AG2337" i="1"/>
  <c r="J2337" i="1"/>
  <c r="F2337" i="1"/>
  <c r="H2337" i="1" s="1"/>
  <c r="AG2336" i="1"/>
  <c r="J2336" i="1"/>
  <c r="F2336" i="1"/>
  <c r="I2336" i="1" s="1"/>
  <c r="AG2335" i="1"/>
  <c r="J2335" i="1"/>
  <c r="F2335" i="1"/>
  <c r="I2335" i="1" s="1"/>
  <c r="AG2334" i="1"/>
  <c r="J2334" i="1"/>
  <c r="F2334" i="1"/>
  <c r="AG2333" i="1"/>
  <c r="J2333" i="1"/>
  <c r="Y2333" i="1" s="1"/>
  <c r="F2333" i="1"/>
  <c r="AG2332" i="1"/>
  <c r="J2332" i="1"/>
  <c r="F2332" i="1"/>
  <c r="H2332" i="1" s="1"/>
  <c r="AG2331" i="1"/>
  <c r="J2331" i="1"/>
  <c r="S2331" i="1" s="1"/>
  <c r="F2331" i="1"/>
  <c r="AG2330" i="1"/>
  <c r="J2330" i="1"/>
  <c r="F2330" i="1"/>
  <c r="AG2329" i="1"/>
  <c r="J2329" i="1"/>
  <c r="Z2329" i="1" s="1"/>
  <c r="F2329" i="1"/>
  <c r="AG2328" i="1"/>
  <c r="J2328" i="1"/>
  <c r="F2328" i="1"/>
  <c r="I2328" i="1" s="1"/>
  <c r="AG2327" i="1"/>
  <c r="J2327" i="1"/>
  <c r="F2327" i="1"/>
  <c r="AG2326" i="1"/>
  <c r="J2326" i="1"/>
  <c r="F2326" i="1"/>
  <c r="H2326" i="1" s="1"/>
  <c r="AG2325" i="1"/>
  <c r="J2325" i="1"/>
  <c r="Z2325" i="1" s="1"/>
  <c r="F2325" i="1"/>
  <c r="AG2324" i="1"/>
  <c r="J2324" i="1"/>
  <c r="Y2324" i="1" s="1"/>
  <c r="F2324" i="1"/>
  <c r="AG2323" i="1"/>
  <c r="J2323" i="1"/>
  <c r="P2323" i="1" s="1"/>
  <c r="F2323" i="1"/>
  <c r="AG2322" i="1"/>
  <c r="J2322" i="1"/>
  <c r="P2322" i="1" s="1"/>
  <c r="F2322" i="1"/>
  <c r="I2322" i="1" s="1"/>
  <c r="AG2321" i="1"/>
  <c r="J2321" i="1"/>
  <c r="P2321" i="1" s="1"/>
  <c r="F2321" i="1"/>
  <c r="AG2320" i="1"/>
  <c r="J2320" i="1"/>
  <c r="F2320" i="1"/>
  <c r="AG2319" i="1"/>
  <c r="J2319" i="1"/>
  <c r="N2319" i="1" s="1"/>
  <c r="F2319" i="1"/>
  <c r="G2319" i="1" s="1"/>
  <c r="AG2318" i="1"/>
  <c r="J2318" i="1"/>
  <c r="F2318" i="1"/>
  <c r="AG2317" i="1"/>
  <c r="J2317" i="1"/>
  <c r="U2317" i="1" s="1"/>
  <c r="F2317" i="1"/>
  <c r="G2317" i="1" s="1"/>
  <c r="AG2316" i="1"/>
  <c r="J2316" i="1"/>
  <c r="R2316" i="1" s="1"/>
  <c r="F2316" i="1"/>
  <c r="H2316" i="1" s="1"/>
  <c r="AG2315" i="1"/>
  <c r="J2315" i="1"/>
  <c r="X2315" i="1" s="1"/>
  <c r="F2315" i="1"/>
  <c r="H2315" i="1" s="1"/>
  <c r="AG2314" i="1"/>
  <c r="J2314" i="1"/>
  <c r="F2314" i="1"/>
  <c r="G2314" i="1" s="1"/>
  <c r="AG2313" i="1"/>
  <c r="J2313" i="1"/>
  <c r="X2313" i="1" s="1"/>
  <c r="F2313" i="1"/>
  <c r="I2313" i="1" s="1"/>
  <c r="AG2312" i="1"/>
  <c r="J2312" i="1"/>
  <c r="U2312" i="1" s="1"/>
  <c r="F2312" i="1"/>
  <c r="I2312" i="1" s="1"/>
  <c r="AG2311" i="1"/>
  <c r="J2311" i="1"/>
  <c r="W2311" i="1" s="1"/>
  <c r="F2311" i="1"/>
  <c r="G2311" i="1" s="1"/>
  <c r="AG2310" i="1"/>
  <c r="J2310" i="1"/>
  <c r="F2310" i="1"/>
  <c r="AG2309" i="1"/>
  <c r="J2309" i="1"/>
  <c r="T2309" i="1" s="1"/>
  <c r="F2309" i="1"/>
  <c r="G2309" i="1" s="1"/>
  <c r="AG2308" i="1"/>
  <c r="J2308" i="1"/>
  <c r="U2308" i="1" s="1"/>
  <c r="F2308" i="1"/>
  <c r="AG2307" i="1"/>
  <c r="J2307" i="1"/>
  <c r="M2307" i="1" s="1"/>
  <c r="F2307" i="1"/>
  <c r="H2307" i="1" s="1"/>
  <c r="AG2306" i="1"/>
  <c r="J2306" i="1"/>
  <c r="F2306" i="1"/>
  <c r="AG2305" i="1"/>
  <c r="J2305" i="1"/>
  <c r="F2305" i="1"/>
  <c r="G2305" i="1" s="1"/>
  <c r="AG2304" i="1"/>
  <c r="J2304" i="1"/>
  <c r="F2304" i="1"/>
  <c r="AG2303" i="1"/>
  <c r="J2303" i="1"/>
  <c r="F2303" i="1"/>
  <c r="AG2302" i="1"/>
  <c r="J2302" i="1"/>
  <c r="F2302" i="1"/>
  <c r="I2302" i="1" s="1"/>
  <c r="AG2301" i="1"/>
  <c r="J2301" i="1"/>
  <c r="W2301" i="1" s="1"/>
  <c r="F2301" i="1"/>
  <c r="AG2300" i="1"/>
  <c r="J2300" i="1"/>
  <c r="U2300" i="1" s="1"/>
  <c r="F2300" i="1"/>
  <c r="H2300" i="1" s="1"/>
  <c r="AG2299" i="1"/>
  <c r="J2299" i="1"/>
  <c r="U2299" i="1" s="1"/>
  <c r="F2299" i="1"/>
  <c r="H2299" i="1" s="1"/>
  <c r="AG2298" i="1"/>
  <c r="J2298" i="1"/>
  <c r="Z2298" i="1" s="1"/>
  <c r="F2298" i="1"/>
  <c r="AG2297" i="1"/>
  <c r="J2297" i="1"/>
  <c r="U2297" i="1" s="1"/>
  <c r="F2297" i="1"/>
  <c r="I2297" i="1" s="1"/>
  <c r="AG2296" i="1"/>
  <c r="J2296" i="1"/>
  <c r="T2296" i="1" s="1"/>
  <c r="F2296" i="1"/>
  <c r="G2296" i="1" s="1"/>
  <c r="AG2295" i="1"/>
  <c r="J2295" i="1"/>
  <c r="F2295" i="1"/>
  <c r="H2295" i="1" s="1"/>
  <c r="AG2294" i="1"/>
  <c r="J2294" i="1"/>
  <c r="F2294" i="1"/>
  <c r="AG2293" i="1"/>
  <c r="J2293" i="1"/>
  <c r="V2293" i="1" s="1"/>
  <c r="F2293" i="1"/>
  <c r="G2293" i="1" s="1"/>
  <c r="AG2292" i="1"/>
  <c r="J2292" i="1"/>
  <c r="F2292" i="1"/>
  <c r="AG2291" i="1"/>
  <c r="J2291" i="1"/>
  <c r="F2291" i="1"/>
  <c r="I2291" i="1" s="1"/>
  <c r="AG2290" i="1"/>
  <c r="J2290" i="1"/>
  <c r="F2290" i="1"/>
  <c r="AG2289" i="1"/>
  <c r="J2289" i="1"/>
  <c r="F2289" i="1"/>
  <c r="AG2288" i="1"/>
  <c r="J2288" i="1"/>
  <c r="F2288" i="1"/>
  <c r="AG2287" i="1"/>
  <c r="J2287" i="1"/>
  <c r="F2287" i="1"/>
  <c r="I2287" i="1" s="1"/>
  <c r="AG2286" i="1"/>
  <c r="J2286" i="1"/>
  <c r="F2286" i="1"/>
  <c r="G2286" i="1" s="1"/>
  <c r="AG2285" i="1"/>
  <c r="J2285" i="1"/>
  <c r="F2285" i="1"/>
  <c r="I2285" i="1" s="1"/>
  <c r="AG2284" i="1"/>
  <c r="J2284" i="1"/>
  <c r="Z2284" i="1" s="1"/>
  <c r="F2284" i="1"/>
  <c r="I2284" i="1" s="1"/>
  <c r="AG2283" i="1"/>
  <c r="J2283" i="1"/>
  <c r="F2283" i="1"/>
  <c r="H2283" i="1" s="1"/>
  <c r="AG2282" i="1"/>
  <c r="J2282" i="1"/>
  <c r="F2282" i="1"/>
  <c r="AG2281" i="1"/>
  <c r="J2281" i="1"/>
  <c r="F2281" i="1"/>
  <c r="AG2280" i="1"/>
  <c r="J2280" i="1"/>
  <c r="F2280" i="1"/>
  <c r="G2280" i="1" s="1"/>
  <c r="AG2279" i="1"/>
  <c r="J2279" i="1"/>
  <c r="F2279" i="1"/>
  <c r="I2279" i="1" s="1"/>
  <c r="AG2278" i="1"/>
  <c r="J2278" i="1"/>
  <c r="X2278" i="1" s="1"/>
  <c r="F2278" i="1"/>
  <c r="AG2277" i="1"/>
  <c r="J2277" i="1"/>
  <c r="V2277" i="1" s="1"/>
  <c r="F2277" i="1"/>
  <c r="H2277" i="1" s="1"/>
  <c r="AG2276" i="1"/>
  <c r="J2276" i="1"/>
  <c r="U2276" i="1" s="1"/>
  <c r="F2276" i="1"/>
  <c r="AG2275" i="1"/>
  <c r="J2275" i="1"/>
  <c r="F2275" i="1"/>
  <c r="G2275" i="1" s="1"/>
  <c r="AG2274" i="1"/>
  <c r="J2274" i="1"/>
  <c r="F2274" i="1"/>
  <c r="AG2273" i="1"/>
  <c r="J2273" i="1"/>
  <c r="F2273" i="1"/>
  <c r="I2273" i="1" s="1"/>
  <c r="AG2272" i="1"/>
  <c r="J2272" i="1"/>
  <c r="U2272" i="1" s="1"/>
  <c r="F2272" i="1"/>
  <c r="H2272" i="1" s="1"/>
  <c r="AG2271" i="1"/>
  <c r="J2271" i="1"/>
  <c r="O2271" i="1" s="1"/>
  <c r="F2271" i="1"/>
  <c r="AG2270" i="1"/>
  <c r="J2270" i="1"/>
  <c r="S2270" i="1" s="1"/>
  <c r="F2270" i="1"/>
  <c r="G2270" i="1" s="1"/>
  <c r="AG2269" i="1"/>
  <c r="J2269" i="1"/>
  <c r="S2269" i="1" s="1"/>
  <c r="F2269" i="1"/>
  <c r="H2269" i="1" s="1"/>
  <c r="AG2268" i="1"/>
  <c r="J2268" i="1"/>
  <c r="M2268" i="1" s="1"/>
  <c r="F2268" i="1"/>
  <c r="I2268" i="1" s="1"/>
  <c r="AG2267" i="1"/>
  <c r="J2267" i="1"/>
  <c r="X2267" i="1" s="1"/>
  <c r="F2267" i="1"/>
  <c r="I2267" i="1" s="1"/>
  <c r="AG2266" i="1"/>
  <c r="J2266" i="1"/>
  <c r="F2266" i="1"/>
  <c r="H2266" i="1" s="1"/>
  <c r="AG2265" i="1"/>
  <c r="J2265" i="1"/>
  <c r="V2265" i="1" s="1"/>
  <c r="F2265" i="1"/>
  <c r="I2265" i="1" s="1"/>
  <c r="AG2264" i="1"/>
  <c r="J2264" i="1"/>
  <c r="K2264" i="1" s="1"/>
  <c r="F2264" i="1"/>
  <c r="G2264" i="1" s="1"/>
  <c r="AG2263" i="1"/>
  <c r="J2263" i="1"/>
  <c r="X2263" i="1" s="1"/>
  <c r="F2263" i="1"/>
  <c r="AG2262" i="1"/>
  <c r="J2262" i="1"/>
  <c r="F2262" i="1"/>
  <c r="AG2261" i="1"/>
  <c r="J2261" i="1"/>
  <c r="F2261" i="1"/>
  <c r="AG2260" i="1"/>
  <c r="J2260" i="1"/>
  <c r="AA2260" i="1" s="1"/>
  <c r="F2260" i="1"/>
  <c r="I2260" i="1" s="1"/>
  <c r="AG2259" i="1"/>
  <c r="J2259" i="1"/>
  <c r="N2259" i="1" s="1"/>
  <c r="F2259" i="1"/>
  <c r="I2259" i="1" s="1"/>
  <c r="AG2258" i="1"/>
  <c r="J2258" i="1"/>
  <c r="F2258" i="1"/>
  <c r="H2258" i="1" s="1"/>
  <c r="AG2257" i="1"/>
  <c r="J2257" i="1"/>
  <c r="F2257" i="1"/>
  <c r="AG2256" i="1"/>
  <c r="J2256" i="1"/>
  <c r="Y2256" i="1" s="1"/>
  <c r="F2256" i="1"/>
  <c r="G2256" i="1" s="1"/>
  <c r="AG2255" i="1"/>
  <c r="J2255" i="1"/>
  <c r="X2255" i="1" s="1"/>
  <c r="F2255" i="1"/>
  <c r="AG2254" i="1"/>
  <c r="J2254" i="1"/>
  <c r="Y2254" i="1" s="1"/>
  <c r="F2254" i="1"/>
  <c r="I2254" i="1" s="1"/>
  <c r="AG2253" i="1"/>
  <c r="J2253" i="1"/>
  <c r="X2253" i="1" s="1"/>
  <c r="F2253" i="1"/>
  <c r="H2253" i="1" s="1"/>
  <c r="AG2252" i="1"/>
  <c r="J2252" i="1"/>
  <c r="AA2252" i="1" s="1"/>
  <c r="F2252" i="1"/>
  <c r="AG2251" i="1"/>
  <c r="J2251" i="1"/>
  <c r="T2251" i="1" s="1"/>
  <c r="F2251" i="1"/>
  <c r="I2251" i="1" s="1"/>
  <c r="AG2250" i="1"/>
  <c r="J2250" i="1"/>
  <c r="F2250" i="1"/>
  <c r="AG2249" i="1"/>
  <c r="J2249" i="1"/>
  <c r="X2249" i="1" s="1"/>
  <c r="F2249" i="1"/>
  <c r="AG2248" i="1"/>
  <c r="J2248" i="1"/>
  <c r="F2248" i="1"/>
  <c r="G2248" i="1" s="1"/>
  <c r="AG2247" i="1"/>
  <c r="J2247" i="1"/>
  <c r="X2247" i="1" s="1"/>
  <c r="F2247" i="1"/>
  <c r="AG2246" i="1"/>
  <c r="J2246" i="1"/>
  <c r="F2246" i="1"/>
  <c r="H2246" i="1" s="1"/>
  <c r="AG2245" i="1"/>
  <c r="J2245" i="1"/>
  <c r="Y2245" i="1" s="1"/>
  <c r="F2245" i="1"/>
  <c r="G2245" i="1" s="1"/>
  <c r="AG2244" i="1"/>
  <c r="J2244" i="1"/>
  <c r="M2244" i="1" s="1"/>
  <c r="F2244" i="1"/>
  <c r="AG2243" i="1"/>
  <c r="J2243" i="1"/>
  <c r="S2243" i="1" s="1"/>
  <c r="F2243" i="1"/>
  <c r="I2243" i="1" s="1"/>
  <c r="AG2242" i="1"/>
  <c r="J2242" i="1"/>
  <c r="W2242" i="1" s="1"/>
  <c r="F2242" i="1"/>
  <c r="AG2241" i="1"/>
  <c r="J2241" i="1"/>
  <c r="F2241" i="1"/>
  <c r="I2241" i="1" s="1"/>
  <c r="AG2240" i="1"/>
  <c r="J2240" i="1"/>
  <c r="F2240" i="1"/>
  <c r="G2240" i="1" s="1"/>
  <c r="AG2239" i="1"/>
  <c r="J2239" i="1"/>
  <c r="X2239" i="1" s="1"/>
  <c r="F2239" i="1"/>
  <c r="H2239" i="1" s="1"/>
  <c r="AG2238" i="1"/>
  <c r="J2238" i="1"/>
  <c r="W2238" i="1" s="1"/>
  <c r="F2238" i="1"/>
  <c r="AG2237" i="1"/>
  <c r="J2237" i="1"/>
  <c r="Q2237" i="1" s="1"/>
  <c r="F2237" i="1"/>
  <c r="G2237" i="1" s="1"/>
  <c r="AG2236" i="1"/>
  <c r="J2236" i="1"/>
  <c r="AA2236" i="1" s="1"/>
  <c r="F2236" i="1"/>
  <c r="H2236" i="1" s="1"/>
  <c r="AG2235" i="1"/>
  <c r="J2235" i="1"/>
  <c r="F2235" i="1"/>
  <c r="I2235" i="1" s="1"/>
  <c r="AG2234" i="1"/>
  <c r="J2234" i="1"/>
  <c r="AA2234" i="1" s="1"/>
  <c r="F2234" i="1"/>
  <c r="H2234" i="1" s="1"/>
  <c r="AG2233" i="1"/>
  <c r="J2233" i="1"/>
  <c r="L2233" i="1" s="1"/>
  <c r="F2233" i="1"/>
  <c r="I2233" i="1" s="1"/>
  <c r="AG2232" i="1"/>
  <c r="J2232" i="1"/>
  <c r="N2232" i="1" s="1"/>
  <c r="F2232" i="1"/>
  <c r="G2232" i="1" s="1"/>
  <c r="AG2231" i="1"/>
  <c r="J2231" i="1"/>
  <c r="F2231" i="1"/>
  <c r="H2231" i="1" s="1"/>
  <c r="AG2230" i="1"/>
  <c r="J2230" i="1"/>
  <c r="F2230" i="1"/>
  <c r="I2230" i="1" s="1"/>
  <c r="AG2229" i="1"/>
  <c r="J2229" i="1"/>
  <c r="F2229" i="1"/>
  <c r="AG2228" i="1"/>
  <c r="J2228" i="1"/>
  <c r="AA2228" i="1" s="1"/>
  <c r="F2228" i="1"/>
  <c r="AG2227" i="1"/>
  <c r="J2227" i="1"/>
  <c r="F2227" i="1"/>
  <c r="AG2226" i="1"/>
  <c r="J2226" i="1"/>
  <c r="AA2226" i="1" s="1"/>
  <c r="F2226" i="1"/>
  <c r="H2226" i="1" s="1"/>
  <c r="AG2225" i="1"/>
  <c r="J2225" i="1"/>
  <c r="F2225" i="1"/>
  <c r="I2225" i="1" s="1"/>
  <c r="AG2224" i="1"/>
  <c r="J2224" i="1"/>
  <c r="W2224" i="1" s="1"/>
  <c r="F2224" i="1"/>
  <c r="I2224" i="1" s="1"/>
  <c r="AG2223" i="1"/>
  <c r="J2223" i="1"/>
  <c r="F2223" i="1"/>
  <c r="AG2222" i="1"/>
  <c r="J2222" i="1"/>
  <c r="V2222" i="1" s="1"/>
  <c r="F2222" i="1"/>
  <c r="G2222" i="1" s="1"/>
  <c r="AG2221" i="1"/>
  <c r="J2221" i="1"/>
  <c r="V2221" i="1" s="1"/>
  <c r="F2221" i="1"/>
  <c r="AG2220" i="1"/>
  <c r="J2220" i="1"/>
  <c r="F2220" i="1"/>
  <c r="H2220" i="1" s="1"/>
  <c r="AG2219" i="1"/>
  <c r="J2219" i="1"/>
  <c r="X2219" i="1" s="1"/>
  <c r="F2219" i="1"/>
  <c r="H2219" i="1" s="1"/>
  <c r="AG2218" i="1"/>
  <c r="J2218" i="1"/>
  <c r="L2218" i="1" s="1"/>
  <c r="F2218" i="1"/>
  <c r="AG2217" i="1"/>
  <c r="J2217" i="1"/>
  <c r="F2217" i="1"/>
  <c r="I2217" i="1" s="1"/>
  <c r="AG2216" i="1"/>
  <c r="J2216" i="1"/>
  <c r="F2216" i="1"/>
  <c r="AG2215" i="1"/>
  <c r="J2215" i="1"/>
  <c r="W2215" i="1" s="1"/>
  <c r="F2215" i="1"/>
  <c r="G2215" i="1" s="1"/>
  <c r="AG2214" i="1"/>
  <c r="J2214" i="1"/>
  <c r="F2214" i="1"/>
  <c r="AG2213" i="1"/>
  <c r="J2213" i="1"/>
  <c r="X2213" i="1" s="1"/>
  <c r="F2213" i="1"/>
  <c r="G2213" i="1" s="1"/>
  <c r="AG2212" i="1"/>
  <c r="J2212" i="1"/>
  <c r="Y2212" i="1" s="1"/>
  <c r="F2212" i="1"/>
  <c r="AG2211" i="1"/>
  <c r="J2211" i="1"/>
  <c r="N2211" i="1" s="1"/>
  <c r="F2211" i="1"/>
  <c r="AG2210" i="1"/>
  <c r="J2210" i="1"/>
  <c r="F2210" i="1"/>
  <c r="AG2209" i="1"/>
  <c r="J2209" i="1"/>
  <c r="U2209" i="1" s="1"/>
  <c r="F2209" i="1"/>
  <c r="AG2208" i="1"/>
  <c r="J2208" i="1"/>
  <c r="W2208" i="1" s="1"/>
  <c r="F2208" i="1"/>
  <c r="I2208" i="1" s="1"/>
  <c r="AG2207" i="1"/>
  <c r="J2207" i="1"/>
  <c r="R2207" i="1" s="1"/>
  <c r="F2207" i="1"/>
  <c r="AG2206" i="1"/>
  <c r="J2206" i="1"/>
  <c r="F2206" i="1"/>
  <c r="I2206" i="1" s="1"/>
  <c r="AG2205" i="1"/>
  <c r="J2205" i="1"/>
  <c r="U2205" i="1" s="1"/>
  <c r="F2205" i="1"/>
  <c r="AG2204" i="1"/>
  <c r="J2204" i="1"/>
  <c r="F2204" i="1"/>
  <c r="AG2203" i="1"/>
  <c r="J2203" i="1"/>
  <c r="W2203" i="1" s="1"/>
  <c r="F2203" i="1"/>
  <c r="G2203" i="1" s="1"/>
  <c r="AG2202" i="1"/>
  <c r="J2202" i="1"/>
  <c r="F2202" i="1"/>
  <c r="H2202" i="1" s="1"/>
  <c r="AG2201" i="1"/>
  <c r="J2201" i="1"/>
  <c r="Z2201" i="1" s="1"/>
  <c r="F2201" i="1"/>
  <c r="I2201" i="1" s="1"/>
  <c r="AG2200" i="1"/>
  <c r="J2200" i="1"/>
  <c r="F2200" i="1"/>
  <c r="I2200" i="1" s="1"/>
  <c r="AG2199" i="1"/>
  <c r="J2199" i="1"/>
  <c r="F2199" i="1"/>
  <c r="H2199" i="1" s="1"/>
  <c r="AG2198" i="1"/>
  <c r="J2198" i="1"/>
  <c r="F2198" i="1"/>
  <c r="AG2197" i="1"/>
  <c r="J2197" i="1"/>
  <c r="K2197" i="1" s="1"/>
  <c r="F2197" i="1"/>
  <c r="AG2196" i="1"/>
  <c r="J2196" i="1"/>
  <c r="V2196" i="1" s="1"/>
  <c r="F2196" i="1"/>
  <c r="AG2195" i="1"/>
  <c r="J2195" i="1"/>
  <c r="U2195" i="1" s="1"/>
  <c r="F2195" i="1"/>
  <c r="G2195" i="1" s="1"/>
  <c r="AG2194" i="1"/>
  <c r="J2194" i="1"/>
  <c r="X2194" i="1" s="1"/>
  <c r="F2194" i="1"/>
  <c r="H2194" i="1" s="1"/>
  <c r="AG2193" i="1"/>
  <c r="J2193" i="1"/>
  <c r="Z2193" i="1" s="1"/>
  <c r="F2193" i="1"/>
  <c r="I2193" i="1" s="1"/>
  <c r="AG2192" i="1"/>
  <c r="J2192" i="1"/>
  <c r="F2192" i="1"/>
  <c r="I2192" i="1" s="1"/>
  <c r="AG2191" i="1"/>
  <c r="J2191" i="1"/>
  <c r="F2191" i="1"/>
  <c r="AG2190" i="1"/>
  <c r="J2190" i="1"/>
  <c r="T2190" i="1" s="1"/>
  <c r="F2190" i="1"/>
  <c r="I2190" i="1" s="1"/>
  <c r="AG2189" i="1"/>
  <c r="J2189" i="1"/>
  <c r="F2189" i="1"/>
  <c r="AG2188" i="1"/>
  <c r="J2188" i="1"/>
  <c r="F2188" i="1"/>
  <c r="I2188" i="1" s="1"/>
  <c r="AG2187" i="1"/>
  <c r="J2187" i="1"/>
  <c r="W2187" i="1" s="1"/>
  <c r="F2187" i="1"/>
  <c r="G2187" i="1" s="1"/>
  <c r="AG2186" i="1"/>
  <c r="J2186" i="1"/>
  <c r="L2186" i="1" s="1"/>
  <c r="F2186" i="1"/>
  <c r="AG2185" i="1"/>
  <c r="J2185" i="1"/>
  <c r="Z2185" i="1" s="1"/>
  <c r="F2185" i="1"/>
  <c r="I2185" i="1" s="1"/>
  <c r="AG2184" i="1"/>
  <c r="J2184" i="1"/>
  <c r="X2184" i="1" s="1"/>
  <c r="F2184" i="1"/>
  <c r="I2184" i="1" s="1"/>
  <c r="AG2183" i="1"/>
  <c r="J2183" i="1"/>
  <c r="F2183" i="1"/>
  <c r="AG2182" i="1"/>
  <c r="J2182" i="1"/>
  <c r="F2182" i="1"/>
  <c r="I2182" i="1" s="1"/>
  <c r="AG2181" i="1"/>
  <c r="J2181" i="1"/>
  <c r="X2181" i="1" s="1"/>
  <c r="F2181" i="1"/>
  <c r="AG2180" i="1"/>
  <c r="J2180" i="1"/>
  <c r="F2180" i="1"/>
  <c r="H2180" i="1" s="1"/>
  <c r="AG2179" i="1"/>
  <c r="J2179" i="1"/>
  <c r="K2179" i="1" s="1"/>
  <c r="F2179" i="1"/>
  <c r="AG2178" i="1"/>
  <c r="J2178" i="1"/>
  <c r="X2178" i="1" s="1"/>
  <c r="F2178" i="1"/>
  <c r="AG2177" i="1"/>
  <c r="J2177" i="1"/>
  <c r="Z2177" i="1" s="1"/>
  <c r="F2177" i="1"/>
  <c r="G2177" i="1" s="1"/>
  <c r="AG2176" i="1"/>
  <c r="J2176" i="1"/>
  <c r="T2176" i="1" s="1"/>
  <c r="F2176" i="1"/>
  <c r="I2176" i="1" s="1"/>
  <c r="AG2175" i="1"/>
  <c r="J2175" i="1"/>
  <c r="F2175" i="1"/>
  <c r="H2175" i="1" s="1"/>
  <c r="AG2174" i="1"/>
  <c r="J2174" i="1"/>
  <c r="P2174" i="1" s="1"/>
  <c r="F2174" i="1"/>
  <c r="I2174" i="1" s="1"/>
  <c r="AG2173" i="1"/>
  <c r="J2173" i="1"/>
  <c r="F2173" i="1"/>
  <c r="AG2172" i="1"/>
  <c r="J2172" i="1"/>
  <c r="F2172" i="1"/>
  <c r="AG2171" i="1"/>
  <c r="J2171" i="1"/>
  <c r="U2171" i="1" s="1"/>
  <c r="F2171" i="1"/>
  <c r="AG2170" i="1"/>
  <c r="J2170" i="1"/>
  <c r="F2170" i="1"/>
  <c r="H2170" i="1" s="1"/>
  <c r="AG2169" i="1"/>
  <c r="J2169" i="1"/>
  <c r="Z2169" i="1" s="1"/>
  <c r="F2169" i="1"/>
  <c r="G2169" i="1" s="1"/>
  <c r="AG2168" i="1"/>
  <c r="J2168" i="1"/>
  <c r="F2168" i="1"/>
  <c r="I2168" i="1" s="1"/>
  <c r="AG2167" i="1"/>
  <c r="J2167" i="1"/>
  <c r="AA2167" i="1" s="1"/>
  <c r="F2167" i="1"/>
  <c r="H2167" i="1" s="1"/>
  <c r="AG2166" i="1"/>
  <c r="J2166" i="1"/>
  <c r="F2166" i="1"/>
  <c r="I2166" i="1" s="1"/>
  <c r="AG2165" i="1"/>
  <c r="J2165" i="1"/>
  <c r="F2165" i="1"/>
  <c r="AG2164" i="1"/>
  <c r="J2164" i="1"/>
  <c r="O2164" i="1" s="1"/>
  <c r="F2164" i="1"/>
  <c r="AG2163" i="1"/>
  <c r="J2163" i="1"/>
  <c r="F2163" i="1"/>
  <c r="G2163" i="1" s="1"/>
  <c r="AG2162" i="1"/>
  <c r="J2162" i="1"/>
  <c r="F2162" i="1"/>
  <c r="AG2161" i="1"/>
  <c r="J2161" i="1"/>
  <c r="Z2161" i="1" s="1"/>
  <c r="F2161" i="1"/>
  <c r="I2161" i="1" s="1"/>
  <c r="AG2160" i="1"/>
  <c r="J2160" i="1"/>
  <c r="M2160" i="1" s="1"/>
  <c r="F2160" i="1"/>
  <c r="I2160" i="1" s="1"/>
  <c r="AG2159" i="1"/>
  <c r="J2159" i="1"/>
  <c r="F2159" i="1"/>
  <c r="AG2158" i="1"/>
  <c r="J2158" i="1"/>
  <c r="F2158" i="1"/>
  <c r="I2158" i="1" s="1"/>
  <c r="AG2157" i="1"/>
  <c r="J2157" i="1"/>
  <c r="T2157" i="1" s="1"/>
  <c r="F2157" i="1"/>
  <c r="AG2156" i="1"/>
  <c r="J2156" i="1"/>
  <c r="V2156" i="1" s="1"/>
  <c r="F2156" i="1"/>
  <c r="AG2155" i="1"/>
  <c r="J2155" i="1"/>
  <c r="F2155" i="1"/>
  <c r="AG2154" i="1"/>
  <c r="J2154" i="1"/>
  <c r="X2154" i="1" s="1"/>
  <c r="F2154" i="1"/>
  <c r="H2154" i="1" s="1"/>
  <c r="AG2153" i="1"/>
  <c r="J2153" i="1"/>
  <c r="Z2153" i="1" s="1"/>
  <c r="F2153" i="1"/>
  <c r="AG2152" i="1"/>
  <c r="J2152" i="1"/>
  <c r="T2152" i="1" s="1"/>
  <c r="F2152" i="1"/>
  <c r="I2152" i="1" s="1"/>
  <c r="AG2151" i="1"/>
  <c r="J2151" i="1"/>
  <c r="F2151" i="1"/>
  <c r="AG2150" i="1"/>
  <c r="J2150" i="1"/>
  <c r="T2150" i="1" s="1"/>
  <c r="F2150" i="1"/>
  <c r="I2150" i="1" s="1"/>
  <c r="AG2149" i="1"/>
  <c r="J2149" i="1"/>
  <c r="F2149" i="1"/>
  <c r="AG2148" i="1"/>
  <c r="J2148" i="1"/>
  <c r="O2148" i="1" s="1"/>
  <c r="F2148" i="1"/>
  <c r="AG2147" i="1"/>
  <c r="J2147" i="1"/>
  <c r="W2147" i="1" s="1"/>
  <c r="F2147" i="1"/>
  <c r="G2147" i="1" s="1"/>
  <c r="AG2146" i="1"/>
  <c r="J2146" i="1"/>
  <c r="X2146" i="1" s="1"/>
  <c r="F2146" i="1"/>
  <c r="AG2145" i="1"/>
  <c r="J2145" i="1"/>
  <c r="Z2145" i="1" s="1"/>
  <c r="F2145" i="1"/>
  <c r="I2145" i="1" s="1"/>
  <c r="AG2144" i="1"/>
  <c r="J2144" i="1"/>
  <c r="F2144" i="1"/>
  <c r="I2144" i="1" s="1"/>
  <c r="AG2143" i="1"/>
  <c r="J2143" i="1"/>
  <c r="F2143" i="1"/>
  <c r="AG2142" i="1"/>
  <c r="J2142" i="1"/>
  <c r="T2142" i="1" s="1"/>
  <c r="F2142" i="1"/>
  <c r="AG2141" i="1"/>
  <c r="J2141" i="1"/>
  <c r="F2141" i="1"/>
  <c r="AG2140" i="1"/>
  <c r="J2140" i="1"/>
  <c r="V2140" i="1" s="1"/>
  <c r="F2140" i="1"/>
  <c r="AG2139" i="1"/>
  <c r="J2139" i="1"/>
  <c r="F2139" i="1"/>
  <c r="G2139" i="1" s="1"/>
  <c r="AG2138" i="1"/>
  <c r="J2138" i="1"/>
  <c r="F2138" i="1"/>
  <c r="AG2137" i="1"/>
  <c r="J2137" i="1"/>
  <c r="F2137" i="1"/>
  <c r="AG2136" i="1"/>
  <c r="J2136" i="1"/>
  <c r="F2136" i="1"/>
  <c r="I2136" i="1" s="1"/>
  <c r="AG2135" i="1"/>
  <c r="J2135" i="1"/>
  <c r="AA2135" i="1" s="1"/>
  <c r="F2135" i="1"/>
  <c r="AG2134" i="1"/>
  <c r="J2134" i="1"/>
  <c r="F2134" i="1"/>
  <c r="I2134" i="1" s="1"/>
  <c r="AG2133" i="1"/>
  <c r="J2133" i="1"/>
  <c r="F2133" i="1"/>
  <c r="AG2132" i="1"/>
  <c r="J2132" i="1"/>
  <c r="F2132" i="1"/>
  <c r="I2132" i="1" s="1"/>
  <c r="AG2131" i="1"/>
  <c r="J2131" i="1"/>
  <c r="K2131" i="1" s="1"/>
  <c r="F2131" i="1"/>
  <c r="G2131" i="1" s="1"/>
  <c r="AG2130" i="1"/>
  <c r="J2130" i="1"/>
  <c r="X2130" i="1" s="1"/>
  <c r="F2130" i="1"/>
  <c r="AG2129" i="1"/>
  <c r="J2129" i="1"/>
  <c r="Z2129" i="1" s="1"/>
  <c r="F2129" i="1"/>
  <c r="AG2128" i="1"/>
  <c r="J2128" i="1"/>
  <c r="F2128" i="1"/>
  <c r="I2128" i="1" s="1"/>
  <c r="AG2127" i="1"/>
  <c r="J2127" i="1"/>
  <c r="AA2127" i="1" s="1"/>
  <c r="F2127" i="1"/>
  <c r="AG2126" i="1"/>
  <c r="J2126" i="1"/>
  <c r="T2126" i="1" s="1"/>
  <c r="F2126" i="1"/>
  <c r="I2126" i="1" s="1"/>
  <c r="AG2125" i="1"/>
  <c r="J2125" i="1"/>
  <c r="F2125" i="1"/>
  <c r="AG2124" i="1"/>
  <c r="J2124" i="1"/>
  <c r="F2124" i="1"/>
  <c r="I2124" i="1" s="1"/>
  <c r="AG2123" i="1"/>
  <c r="J2123" i="1"/>
  <c r="T2123" i="1" s="1"/>
  <c r="F2123" i="1"/>
  <c r="G2123" i="1" s="1"/>
  <c r="AG2122" i="1"/>
  <c r="J2122" i="1"/>
  <c r="F2122" i="1"/>
  <c r="H2122" i="1" s="1"/>
  <c r="AG2121" i="1"/>
  <c r="J2121" i="1"/>
  <c r="F2121" i="1"/>
  <c r="AG2120" i="1"/>
  <c r="J2120" i="1"/>
  <c r="F2120" i="1"/>
  <c r="AG2119" i="1"/>
  <c r="J2119" i="1"/>
  <c r="F2119" i="1"/>
  <c r="H2119" i="1" s="1"/>
  <c r="AG2118" i="1"/>
  <c r="J2118" i="1"/>
  <c r="F2118" i="1"/>
  <c r="I2118" i="1" s="1"/>
  <c r="AG2117" i="1"/>
  <c r="J2117" i="1"/>
  <c r="F2117" i="1"/>
  <c r="I2117" i="1" s="1"/>
  <c r="AG2116" i="1"/>
  <c r="J2116" i="1"/>
  <c r="F2116" i="1"/>
  <c r="I2116" i="1" s="1"/>
  <c r="AG2115" i="1"/>
  <c r="J2115" i="1"/>
  <c r="F2115" i="1"/>
  <c r="G2115" i="1" s="1"/>
  <c r="AG2114" i="1"/>
  <c r="J2114" i="1"/>
  <c r="F2114" i="1"/>
  <c r="AG2113" i="1"/>
  <c r="J2113" i="1"/>
  <c r="Z2113" i="1" s="1"/>
  <c r="F2113" i="1"/>
  <c r="AG2112" i="1"/>
  <c r="J2112" i="1"/>
  <c r="Z2112" i="1" s="1"/>
  <c r="F2112" i="1"/>
  <c r="H2112" i="1" s="1"/>
  <c r="AG2111" i="1"/>
  <c r="J2111" i="1"/>
  <c r="F2111" i="1"/>
  <c r="AG2110" i="1"/>
  <c r="J2110" i="1"/>
  <c r="Z2110" i="1" s="1"/>
  <c r="F2110" i="1"/>
  <c r="I2110" i="1" s="1"/>
  <c r="AG2109" i="1"/>
  <c r="J2109" i="1"/>
  <c r="F2109" i="1"/>
  <c r="I2109" i="1" s="1"/>
  <c r="AG2108" i="1"/>
  <c r="J2108" i="1"/>
  <c r="W2108" i="1" s="1"/>
  <c r="F2108" i="1"/>
  <c r="I2108" i="1" s="1"/>
  <c r="AG2107" i="1"/>
  <c r="J2107" i="1"/>
  <c r="T2107" i="1" s="1"/>
  <c r="F2107" i="1"/>
  <c r="I2107" i="1" s="1"/>
  <c r="AG2106" i="1"/>
  <c r="J2106" i="1"/>
  <c r="F2106" i="1"/>
  <c r="I2106" i="1" s="1"/>
  <c r="AG2105" i="1"/>
  <c r="J2105" i="1"/>
  <c r="F2105" i="1"/>
  <c r="AG2104" i="1"/>
  <c r="J2104" i="1"/>
  <c r="V2104" i="1" s="1"/>
  <c r="F2104" i="1"/>
  <c r="G2104" i="1" s="1"/>
  <c r="AG2103" i="1"/>
  <c r="J2103" i="1"/>
  <c r="F2103" i="1"/>
  <c r="AG2102" i="1"/>
  <c r="J2102" i="1"/>
  <c r="F2102" i="1"/>
  <c r="AG2101" i="1"/>
  <c r="J2101" i="1"/>
  <c r="F2101" i="1"/>
  <c r="H2101" i="1" s="1"/>
  <c r="AG2100" i="1"/>
  <c r="J2100" i="1"/>
  <c r="T2100" i="1" s="1"/>
  <c r="F2100" i="1"/>
  <c r="I2100" i="1" s="1"/>
  <c r="AG2099" i="1"/>
  <c r="J2099" i="1"/>
  <c r="F2099" i="1"/>
  <c r="I2099" i="1" s="1"/>
  <c r="AG2098" i="1"/>
  <c r="J2098" i="1"/>
  <c r="T2098" i="1" s="1"/>
  <c r="F2098" i="1"/>
  <c r="H2098" i="1" s="1"/>
  <c r="AG2097" i="1"/>
  <c r="J2097" i="1"/>
  <c r="F2097" i="1"/>
  <c r="I2097" i="1" s="1"/>
  <c r="AG2096" i="1"/>
  <c r="J2096" i="1"/>
  <c r="R2096" i="1" s="1"/>
  <c r="F2096" i="1"/>
  <c r="AG2095" i="1"/>
  <c r="J2095" i="1"/>
  <c r="AA2095" i="1" s="1"/>
  <c r="F2095" i="1"/>
  <c r="H2095" i="1" s="1"/>
  <c r="AG2094" i="1"/>
  <c r="J2094" i="1"/>
  <c r="F2094" i="1"/>
  <c r="H2094" i="1" s="1"/>
  <c r="AG2093" i="1"/>
  <c r="J2093" i="1"/>
  <c r="Z2093" i="1" s="1"/>
  <c r="F2093" i="1"/>
  <c r="H2093" i="1" s="1"/>
  <c r="AG2092" i="1"/>
  <c r="J2092" i="1"/>
  <c r="F2092" i="1"/>
  <c r="I2092" i="1" s="1"/>
  <c r="AG2091" i="1"/>
  <c r="J2091" i="1"/>
  <c r="T2091" i="1" s="1"/>
  <c r="F2091" i="1"/>
  <c r="I2091" i="1" s="1"/>
  <c r="AG2090" i="1"/>
  <c r="J2090" i="1"/>
  <c r="F2090" i="1"/>
  <c r="H2090" i="1" s="1"/>
  <c r="AG2089" i="1"/>
  <c r="J2089" i="1"/>
  <c r="F2089" i="1"/>
  <c r="I2089" i="1" s="1"/>
  <c r="AG2088" i="1"/>
  <c r="J2088" i="1"/>
  <c r="F2088" i="1"/>
  <c r="AG2087" i="1"/>
  <c r="J2087" i="1"/>
  <c r="U2087" i="1" s="1"/>
  <c r="F2087" i="1"/>
  <c r="H2087" i="1" s="1"/>
  <c r="AG2086" i="1"/>
  <c r="J2086" i="1"/>
  <c r="F2086" i="1"/>
  <c r="I2086" i="1" s="1"/>
  <c r="AG2085" i="1"/>
  <c r="J2085" i="1"/>
  <c r="F2085" i="1"/>
  <c r="I2085" i="1" s="1"/>
  <c r="AG2084" i="1"/>
  <c r="J2084" i="1"/>
  <c r="F2084" i="1"/>
  <c r="G2084" i="1" s="1"/>
  <c r="AG2083" i="1"/>
  <c r="J2083" i="1"/>
  <c r="F2083" i="1"/>
  <c r="AG2082" i="1"/>
  <c r="J2082" i="1"/>
  <c r="F2082" i="1"/>
  <c r="AG2081" i="1"/>
  <c r="J2081" i="1"/>
  <c r="Z2081" i="1" s="1"/>
  <c r="F2081" i="1"/>
  <c r="I2081" i="1" s="1"/>
  <c r="AG2080" i="1"/>
  <c r="J2080" i="1"/>
  <c r="Z2080" i="1" s="1"/>
  <c r="F2080" i="1"/>
  <c r="AG2079" i="1"/>
  <c r="J2079" i="1"/>
  <c r="F2079" i="1"/>
  <c r="I2079" i="1" s="1"/>
  <c r="AG2078" i="1"/>
  <c r="J2078" i="1"/>
  <c r="F2078" i="1"/>
  <c r="H2078" i="1" s="1"/>
  <c r="AG2077" i="1"/>
  <c r="J2077" i="1"/>
  <c r="U2077" i="1" s="1"/>
  <c r="F2077" i="1"/>
  <c r="I2077" i="1" s="1"/>
  <c r="AG2076" i="1"/>
  <c r="J2076" i="1"/>
  <c r="X2076" i="1" s="1"/>
  <c r="F2076" i="1"/>
  <c r="AG2075" i="1"/>
  <c r="J2075" i="1"/>
  <c r="T2075" i="1" s="1"/>
  <c r="F2075" i="1"/>
  <c r="H2075" i="1" s="1"/>
  <c r="AG2074" i="1"/>
  <c r="J2074" i="1"/>
  <c r="F2074" i="1"/>
  <c r="H2074" i="1" s="1"/>
  <c r="AG2073" i="1"/>
  <c r="J2073" i="1"/>
  <c r="Z2073" i="1" s="1"/>
  <c r="F2073" i="1"/>
  <c r="I2073" i="1" s="1"/>
  <c r="AG2072" i="1"/>
  <c r="J2072" i="1"/>
  <c r="F2072" i="1"/>
  <c r="I2072" i="1" s="1"/>
  <c r="AG2071" i="1"/>
  <c r="J2071" i="1"/>
  <c r="F2071" i="1"/>
  <c r="G2071" i="1" s="1"/>
  <c r="AG2070" i="1"/>
  <c r="J2070" i="1"/>
  <c r="T2070" i="1" s="1"/>
  <c r="F2070" i="1"/>
  <c r="H2070" i="1" s="1"/>
  <c r="AG2069" i="1"/>
  <c r="J2069" i="1"/>
  <c r="F2069" i="1"/>
  <c r="I2069" i="1" s="1"/>
  <c r="AG2068" i="1"/>
  <c r="J2068" i="1"/>
  <c r="W2068" i="1" s="1"/>
  <c r="F2068" i="1"/>
  <c r="I2068" i="1" s="1"/>
  <c r="AG2067" i="1"/>
  <c r="J2067" i="1"/>
  <c r="F2067" i="1"/>
  <c r="AG2066" i="1"/>
  <c r="J2066" i="1"/>
  <c r="Q2066" i="1" s="1"/>
  <c r="F2066" i="1"/>
  <c r="H2066" i="1" s="1"/>
  <c r="AG2065" i="1"/>
  <c r="J2065" i="1"/>
  <c r="Z2065" i="1" s="1"/>
  <c r="F2065" i="1"/>
  <c r="I2065" i="1" s="1"/>
  <c r="AG2064" i="1"/>
  <c r="J2064" i="1"/>
  <c r="F2064" i="1"/>
  <c r="AG2063" i="1"/>
  <c r="J2063" i="1"/>
  <c r="F2063" i="1"/>
  <c r="AG2062" i="1"/>
  <c r="J2062" i="1"/>
  <c r="F2062" i="1"/>
  <c r="AG2061" i="1"/>
  <c r="J2061" i="1"/>
  <c r="F2061" i="1"/>
  <c r="I2061" i="1" s="1"/>
  <c r="AG2060" i="1"/>
  <c r="J2060" i="1"/>
  <c r="F2060" i="1"/>
  <c r="AG2059" i="1"/>
  <c r="J2059" i="1"/>
  <c r="F2059" i="1"/>
  <c r="G2059" i="1" s="1"/>
  <c r="AG2058" i="1"/>
  <c r="J2058" i="1"/>
  <c r="Y2058" i="1" s="1"/>
  <c r="F2058" i="1"/>
  <c r="H2058" i="1" s="1"/>
  <c r="AG2057" i="1"/>
  <c r="J2057" i="1"/>
  <c r="Z2057" i="1" s="1"/>
  <c r="F2057" i="1"/>
  <c r="I2057" i="1" s="1"/>
  <c r="AG2056" i="1"/>
  <c r="J2056" i="1"/>
  <c r="F2056" i="1"/>
  <c r="AG2055" i="1"/>
  <c r="J2055" i="1"/>
  <c r="U2055" i="1" s="1"/>
  <c r="F2055" i="1"/>
  <c r="G2055" i="1" s="1"/>
  <c r="AG2054" i="1"/>
  <c r="J2054" i="1"/>
  <c r="Y2054" i="1" s="1"/>
  <c r="F2054" i="1"/>
  <c r="H2054" i="1" s="1"/>
  <c r="AG2053" i="1"/>
  <c r="J2053" i="1"/>
  <c r="F2053" i="1"/>
  <c r="I2053" i="1" s="1"/>
  <c r="AG2052" i="1"/>
  <c r="J2052" i="1"/>
  <c r="F2052" i="1"/>
  <c r="AG2051" i="1"/>
  <c r="J2051" i="1"/>
  <c r="X2051" i="1" s="1"/>
  <c r="F2051" i="1"/>
  <c r="I2051" i="1" s="1"/>
  <c r="AG2050" i="1"/>
  <c r="J2050" i="1"/>
  <c r="Y2050" i="1" s="1"/>
  <c r="F2050" i="1"/>
  <c r="AG2049" i="1"/>
  <c r="J2049" i="1"/>
  <c r="Z2049" i="1" s="1"/>
  <c r="F2049" i="1"/>
  <c r="I2049" i="1" s="1"/>
  <c r="AG2048" i="1"/>
  <c r="J2048" i="1"/>
  <c r="F2048" i="1"/>
  <c r="AG2047" i="1"/>
  <c r="J2047" i="1"/>
  <c r="F2047" i="1"/>
  <c r="I2047" i="1" s="1"/>
  <c r="AG2046" i="1"/>
  <c r="J2046" i="1"/>
  <c r="F2046" i="1"/>
  <c r="H2046" i="1" s="1"/>
  <c r="AG2045" i="1"/>
  <c r="J2045" i="1"/>
  <c r="F2045" i="1"/>
  <c r="I2045" i="1" s="1"/>
  <c r="AG2044" i="1"/>
  <c r="J2044" i="1"/>
  <c r="F2044" i="1"/>
  <c r="I2044" i="1" s="1"/>
  <c r="AG2043" i="1"/>
  <c r="J2043" i="1"/>
  <c r="F2043" i="1"/>
  <c r="AG2042" i="1"/>
  <c r="J2042" i="1"/>
  <c r="Q2042" i="1" s="1"/>
  <c r="F2042" i="1"/>
  <c r="AG2041" i="1"/>
  <c r="J2041" i="1"/>
  <c r="Z2041" i="1" s="1"/>
  <c r="F2041" i="1"/>
  <c r="I2041" i="1" s="1"/>
  <c r="AG2040" i="1"/>
  <c r="J2040" i="1"/>
  <c r="F2040" i="1"/>
  <c r="I2040" i="1" s="1"/>
  <c r="AG2039" i="1"/>
  <c r="J2039" i="1"/>
  <c r="U2039" i="1" s="1"/>
  <c r="F2039" i="1"/>
  <c r="AG2038" i="1"/>
  <c r="J2038" i="1"/>
  <c r="F2038" i="1"/>
  <c r="H2038" i="1" s="1"/>
  <c r="AG2037" i="1"/>
  <c r="J2037" i="1"/>
  <c r="F2037" i="1"/>
  <c r="I2037" i="1" s="1"/>
  <c r="AG2036" i="1"/>
  <c r="J2036" i="1"/>
  <c r="V2036" i="1" s="1"/>
  <c r="F2036" i="1"/>
  <c r="AG2035" i="1"/>
  <c r="J2035" i="1"/>
  <c r="P2035" i="1" s="1"/>
  <c r="F2035" i="1"/>
  <c r="AG2034" i="1"/>
  <c r="J2034" i="1"/>
  <c r="Y2034" i="1" s="1"/>
  <c r="F2034" i="1"/>
  <c r="H2034" i="1" s="1"/>
  <c r="AG2033" i="1"/>
  <c r="J2033" i="1"/>
  <c r="Z2033" i="1" s="1"/>
  <c r="F2033" i="1"/>
  <c r="I2033" i="1" s="1"/>
  <c r="AG2032" i="1"/>
  <c r="J2032" i="1"/>
  <c r="X2032" i="1" s="1"/>
  <c r="F2032" i="1"/>
  <c r="I2032" i="1" s="1"/>
  <c r="AG2031" i="1"/>
  <c r="J2031" i="1"/>
  <c r="F2031" i="1"/>
  <c r="I2031" i="1" s="1"/>
  <c r="AG2030" i="1"/>
  <c r="J2030" i="1"/>
  <c r="F2030" i="1"/>
  <c r="H2030" i="1" s="1"/>
  <c r="AG2029" i="1"/>
  <c r="J2029" i="1"/>
  <c r="U2029" i="1" s="1"/>
  <c r="F2029" i="1"/>
  <c r="I2029" i="1" s="1"/>
  <c r="AG2028" i="1"/>
  <c r="J2028" i="1"/>
  <c r="T2028" i="1" s="1"/>
  <c r="F2028" i="1"/>
  <c r="I2028" i="1" s="1"/>
  <c r="AG2027" i="1"/>
  <c r="J2027" i="1"/>
  <c r="F2027" i="1"/>
  <c r="G2027" i="1" s="1"/>
  <c r="AG2026" i="1"/>
  <c r="J2026" i="1"/>
  <c r="F2026" i="1"/>
  <c r="H2026" i="1" s="1"/>
  <c r="AG2025" i="1"/>
  <c r="J2025" i="1"/>
  <c r="Z2025" i="1" s="1"/>
  <c r="F2025" i="1"/>
  <c r="I2025" i="1" s="1"/>
  <c r="AG2024" i="1"/>
  <c r="J2024" i="1"/>
  <c r="W2024" i="1" s="1"/>
  <c r="F2024" i="1"/>
  <c r="I2024" i="1" s="1"/>
  <c r="AG2023" i="1"/>
  <c r="J2023" i="1"/>
  <c r="S2023" i="1" s="1"/>
  <c r="F2023" i="1"/>
  <c r="I2023" i="1" s="1"/>
  <c r="AG2022" i="1"/>
  <c r="J2022" i="1"/>
  <c r="T2022" i="1" s="1"/>
  <c r="F2022" i="1"/>
  <c r="H2022" i="1" s="1"/>
  <c r="AG2021" i="1"/>
  <c r="J2021" i="1"/>
  <c r="U2021" i="1" s="1"/>
  <c r="F2021" i="1"/>
  <c r="I2021" i="1" s="1"/>
  <c r="AG2020" i="1"/>
  <c r="J2020" i="1"/>
  <c r="V2020" i="1" s="1"/>
  <c r="F2020" i="1"/>
  <c r="I2020" i="1" s="1"/>
  <c r="AG2019" i="1"/>
  <c r="J2019" i="1"/>
  <c r="Z2019" i="1" s="1"/>
  <c r="F2019" i="1"/>
  <c r="I2019" i="1" s="1"/>
  <c r="AG2018" i="1"/>
  <c r="J2018" i="1"/>
  <c r="X2018" i="1" s="1"/>
  <c r="F2018" i="1"/>
  <c r="H2018" i="1" s="1"/>
  <c r="AG2017" i="1"/>
  <c r="J2017" i="1"/>
  <c r="Z2017" i="1" s="1"/>
  <c r="F2017" i="1"/>
  <c r="I2017" i="1" s="1"/>
  <c r="AG2016" i="1"/>
  <c r="J2016" i="1"/>
  <c r="F2016" i="1"/>
  <c r="I2016" i="1" s="1"/>
  <c r="AG2015" i="1"/>
  <c r="J2015" i="1"/>
  <c r="F2015" i="1"/>
  <c r="I2015" i="1" s="1"/>
  <c r="AG2014" i="1"/>
  <c r="J2014" i="1"/>
  <c r="T2014" i="1" s="1"/>
  <c r="F2014" i="1"/>
  <c r="H2014" i="1" s="1"/>
  <c r="AG2013" i="1"/>
  <c r="J2013" i="1"/>
  <c r="F2013" i="1"/>
  <c r="AG2012" i="1"/>
  <c r="J2012" i="1"/>
  <c r="F2012" i="1"/>
  <c r="I2012" i="1" s="1"/>
  <c r="AG2011" i="1"/>
  <c r="J2011" i="1"/>
  <c r="F2011" i="1"/>
  <c r="AG2010" i="1"/>
  <c r="J2010" i="1"/>
  <c r="F2010" i="1"/>
  <c r="H2010" i="1" s="1"/>
  <c r="AG2009" i="1"/>
  <c r="J2009" i="1"/>
  <c r="Z2009" i="1" s="1"/>
  <c r="F2009" i="1"/>
  <c r="AG2008" i="1"/>
  <c r="J2008" i="1"/>
  <c r="F2008" i="1"/>
  <c r="I2008" i="1" s="1"/>
  <c r="AG2007" i="1"/>
  <c r="J2007" i="1"/>
  <c r="Z2007" i="1" s="1"/>
  <c r="F2007" i="1"/>
  <c r="I2007" i="1" s="1"/>
  <c r="AG2006" i="1"/>
  <c r="J2006" i="1"/>
  <c r="T2006" i="1" s="1"/>
  <c r="F2006" i="1"/>
  <c r="H2006" i="1" s="1"/>
  <c r="AG2005" i="1"/>
  <c r="J2005" i="1"/>
  <c r="Z2005" i="1" s="1"/>
  <c r="F2005" i="1"/>
  <c r="AG2004" i="1"/>
  <c r="J2004" i="1"/>
  <c r="AA2004" i="1" s="1"/>
  <c r="F2004" i="1"/>
  <c r="I2004" i="1" s="1"/>
  <c r="AG2003" i="1"/>
  <c r="J2003" i="1"/>
  <c r="Z2003" i="1" s="1"/>
  <c r="F2003" i="1"/>
  <c r="H2003" i="1" s="1"/>
  <c r="AG2002" i="1"/>
  <c r="J2002" i="1"/>
  <c r="X2002" i="1" s="1"/>
  <c r="F2002" i="1"/>
  <c r="H2002" i="1" s="1"/>
  <c r="AG2001" i="1"/>
  <c r="J2001" i="1"/>
  <c r="R2001" i="1" s="1"/>
  <c r="F2001" i="1"/>
  <c r="G2001" i="1" s="1"/>
  <c r="AG2000" i="1"/>
  <c r="J2000" i="1"/>
  <c r="Z2000" i="1" s="1"/>
  <c r="F2000" i="1"/>
  <c r="AG1999" i="1"/>
  <c r="J1999" i="1"/>
  <c r="Z1999" i="1" s="1"/>
  <c r="F1999" i="1"/>
  <c r="I1999" i="1" s="1"/>
  <c r="AG1998" i="1"/>
  <c r="J1998" i="1"/>
  <c r="F1998" i="1"/>
  <c r="H1998" i="1" s="1"/>
  <c r="AG1997" i="1"/>
  <c r="J1997" i="1"/>
  <c r="W1997" i="1" s="1"/>
  <c r="F1997" i="1"/>
  <c r="AG1996" i="1"/>
  <c r="J1996" i="1"/>
  <c r="F1996" i="1"/>
  <c r="AG1995" i="1"/>
  <c r="J1995" i="1"/>
  <c r="F1995" i="1"/>
  <c r="I1995" i="1" s="1"/>
  <c r="AG1994" i="1"/>
  <c r="J1994" i="1"/>
  <c r="F1994" i="1"/>
  <c r="AG1993" i="1"/>
  <c r="J1993" i="1"/>
  <c r="F1993" i="1"/>
  <c r="G1993" i="1" s="1"/>
  <c r="AG1992" i="1"/>
  <c r="J1992" i="1"/>
  <c r="Z1992" i="1" s="1"/>
  <c r="F1992" i="1"/>
  <c r="AG1991" i="1"/>
  <c r="J1991" i="1"/>
  <c r="F1991" i="1"/>
  <c r="H1991" i="1" s="1"/>
  <c r="AG1990" i="1"/>
  <c r="J1990" i="1"/>
  <c r="U1990" i="1" s="1"/>
  <c r="F1990" i="1"/>
  <c r="AG1989" i="1"/>
  <c r="J1989" i="1"/>
  <c r="U1989" i="1" s="1"/>
  <c r="F1989" i="1"/>
  <c r="AG1988" i="1"/>
  <c r="J1988" i="1"/>
  <c r="U1988" i="1" s="1"/>
  <c r="F1988" i="1"/>
  <c r="I1988" i="1" s="1"/>
  <c r="AG1987" i="1"/>
  <c r="J1987" i="1"/>
  <c r="F1987" i="1"/>
  <c r="I1987" i="1" s="1"/>
  <c r="AG1986" i="1"/>
  <c r="J1986" i="1"/>
  <c r="V1986" i="1" s="1"/>
  <c r="F1986" i="1"/>
  <c r="G1986" i="1" s="1"/>
  <c r="AG1985" i="1"/>
  <c r="J1985" i="1"/>
  <c r="F1985" i="1"/>
  <c r="AG1984" i="1"/>
  <c r="J1984" i="1"/>
  <c r="L1984" i="1" s="1"/>
  <c r="F1984" i="1"/>
  <c r="I1984" i="1" s="1"/>
  <c r="AG1983" i="1"/>
  <c r="J1983" i="1"/>
  <c r="Z1983" i="1" s="1"/>
  <c r="F1983" i="1"/>
  <c r="G1983" i="1" s="1"/>
  <c r="AG1982" i="1"/>
  <c r="J1982" i="1"/>
  <c r="U1982" i="1" s="1"/>
  <c r="F1982" i="1"/>
  <c r="AG1981" i="1"/>
  <c r="J1981" i="1"/>
  <c r="S1981" i="1" s="1"/>
  <c r="F1981" i="1"/>
  <c r="G1981" i="1" s="1"/>
  <c r="AG1980" i="1"/>
  <c r="J1980" i="1"/>
  <c r="U1980" i="1" s="1"/>
  <c r="F1980" i="1"/>
  <c r="I1980" i="1" s="1"/>
  <c r="AG1979" i="1"/>
  <c r="J1979" i="1"/>
  <c r="F1979" i="1"/>
  <c r="I1979" i="1" s="1"/>
  <c r="AG1978" i="1"/>
  <c r="J1978" i="1"/>
  <c r="V1978" i="1" s="1"/>
  <c r="F1978" i="1"/>
  <c r="G1978" i="1" s="1"/>
  <c r="AG1977" i="1"/>
  <c r="J1977" i="1"/>
  <c r="F1977" i="1"/>
  <c r="H1977" i="1" s="1"/>
  <c r="AG1976" i="1"/>
  <c r="J1976" i="1"/>
  <c r="T1976" i="1" s="1"/>
  <c r="F1976" i="1"/>
  <c r="I1976" i="1" s="1"/>
  <c r="AG1975" i="1"/>
  <c r="J1975" i="1"/>
  <c r="P1975" i="1" s="1"/>
  <c r="F1975" i="1"/>
  <c r="G1975" i="1" s="1"/>
  <c r="AG1974" i="1"/>
  <c r="J1974" i="1"/>
  <c r="T1974" i="1" s="1"/>
  <c r="F1974" i="1"/>
  <c r="AG1973" i="1"/>
  <c r="J1973" i="1"/>
  <c r="F1973" i="1"/>
  <c r="AG1972" i="1"/>
  <c r="J1972" i="1"/>
  <c r="K1972" i="1" s="1"/>
  <c r="F1972" i="1"/>
  <c r="I1972" i="1" s="1"/>
  <c r="AG1971" i="1"/>
  <c r="J1971" i="1"/>
  <c r="Z1971" i="1" s="1"/>
  <c r="F1971" i="1"/>
  <c r="G1971" i="1" s="1"/>
  <c r="AG1970" i="1"/>
  <c r="J1970" i="1"/>
  <c r="T1970" i="1" s="1"/>
  <c r="F1970" i="1"/>
  <c r="AG1969" i="1"/>
  <c r="J1969" i="1"/>
  <c r="Z1969" i="1" s="1"/>
  <c r="F1969" i="1"/>
  <c r="H1969" i="1" s="1"/>
  <c r="AG1968" i="1"/>
  <c r="J1968" i="1"/>
  <c r="W1968" i="1" s="1"/>
  <c r="F1968" i="1"/>
  <c r="I1968" i="1" s="1"/>
  <c r="AG1967" i="1"/>
  <c r="J1967" i="1"/>
  <c r="Z1967" i="1" s="1"/>
  <c r="F1967" i="1"/>
  <c r="I1967" i="1" s="1"/>
  <c r="AG1966" i="1"/>
  <c r="J1966" i="1"/>
  <c r="F1966" i="1"/>
  <c r="AG1965" i="1"/>
  <c r="J1965" i="1"/>
  <c r="AA1965" i="1" s="1"/>
  <c r="F1965" i="1"/>
  <c r="H1965" i="1" s="1"/>
  <c r="AG1964" i="1"/>
  <c r="J1964" i="1"/>
  <c r="AA1964" i="1" s="1"/>
  <c r="F1964" i="1"/>
  <c r="G1964" i="1" s="1"/>
  <c r="AG1963" i="1"/>
  <c r="J1963" i="1"/>
  <c r="AA1963" i="1" s="1"/>
  <c r="F1963" i="1"/>
  <c r="I1963" i="1" s="1"/>
  <c r="AG1962" i="1"/>
  <c r="J1962" i="1"/>
  <c r="F1962" i="1"/>
  <c r="H1962" i="1" s="1"/>
  <c r="AG1961" i="1"/>
  <c r="J1961" i="1"/>
  <c r="AA1961" i="1" s="1"/>
  <c r="F1961" i="1"/>
  <c r="G1961" i="1" s="1"/>
  <c r="AG1960" i="1"/>
  <c r="J1960" i="1"/>
  <c r="F1960" i="1"/>
  <c r="I1960" i="1" s="1"/>
  <c r="AG1959" i="1"/>
  <c r="J1959" i="1"/>
  <c r="Y1959" i="1" s="1"/>
  <c r="F1959" i="1"/>
  <c r="AG1958" i="1"/>
  <c r="J1958" i="1"/>
  <c r="F1958" i="1"/>
  <c r="G1958" i="1" s="1"/>
  <c r="AG1957" i="1"/>
  <c r="J1957" i="1"/>
  <c r="S1957" i="1" s="1"/>
  <c r="F1957" i="1"/>
  <c r="I1957" i="1" s="1"/>
  <c r="AG1956" i="1"/>
  <c r="J1956" i="1"/>
  <c r="F1956" i="1"/>
  <c r="I1956" i="1" s="1"/>
  <c r="AG1955" i="1"/>
  <c r="J1955" i="1"/>
  <c r="F1955" i="1"/>
  <c r="AG1954" i="1"/>
  <c r="J1954" i="1"/>
  <c r="F1954" i="1"/>
  <c r="H1954" i="1" s="1"/>
  <c r="AG1953" i="1"/>
  <c r="J1953" i="1"/>
  <c r="Y1953" i="1" s="1"/>
  <c r="F1953" i="1"/>
  <c r="AG1952" i="1"/>
  <c r="J1952" i="1"/>
  <c r="Z1952" i="1" s="1"/>
  <c r="F1952" i="1"/>
  <c r="I1952" i="1" s="1"/>
  <c r="AG1951" i="1"/>
  <c r="J1951" i="1"/>
  <c r="T1951" i="1" s="1"/>
  <c r="F1951" i="1"/>
  <c r="AG1950" i="1"/>
  <c r="J1950" i="1"/>
  <c r="T1950" i="1" s="1"/>
  <c r="F1950" i="1"/>
  <c r="G1950" i="1" s="1"/>
  <c r="AG1949" i="1"/>
  <c r="J1949" i="1"/>
  <c r="T1949" i="1" s="1"/>
  <c r="F1949" i="1"/>
  <c r="I1949" i="1" s="1"/>
  <c r="AG1948" i="1"/>
  <c r="J1948" i="1"/>
  <c r="AA1948" i="1" s="1"/>
  <c r="F1948" i="1"/>
  <c r="I1948" i="1" s="1"/>
  <c r="AG1947" i="1"/>
  <c r="J1947" i="1"/>
  <c r="U1947" i="1" s="1"/>
  <c r="F1947" i="1"/>
  <c r="AG1946" i="1"/>
  <c r="J1946" i="1"/>
  <c r="L1946" i="1" s="1"/>
  <c r="F1946" i="1"/>
  <c r="H1946" i="1" s="1"/>
  <c r="AG1945" i="1"/>
  <c r="J1945" i="1"/>
  <c r="Y1945" i="1" s="1"/>
  <c r="F1945" i="1"/>
  <c r="AG1944" i="1"/>
  <c r="J1944" i="1"/>
  <c r="AA1944" i="1" s="1"/>
  <c r="F1944" i="1"/>
  <c r="AG1943" i="1"/>
  <c r="J1943" i="1"/>
  <c r="Z1943" i="1" s="1"/>
  <c r="F1943" i="1"/>
  <c r="I1943" i="1" s="1"/>
  <c r="AG1942" i="1"/>
  <c r="J1942" i="1"/>
  <c r="T1942" i="1" s="1"/>
  <c r="F1942" i="1"/>
  <c r="AG1941" i="1"/>
  <c r="J1941" i="1"/>
  <c r="AA1941" i="1" s="1"/>
  <c r="F1941" i="1"/>
  <c r="I1941" i="1" s="1"/>
  <c r="AG1940" i="1"/>
  <c r="J1940" i="1"/>
  <c r="AA1940" i="1" s="1"/>
  <c r="F1940" i="1"/>
  <c r="I1940" i="1" s="1"/>
  <c r="AG1939" i="1"/>
  <c r="J1939" i="1"/>
  <c r="T1939" i="1" s="1"/>
  <c r="F1939" i="1"/>
  <c r="AG1938" i="1"/>
  <c r="J1938" i="1"/>
  <c r="N1938" i="1" s="1"/>
  <c r="F1938" i="1"/>
  <c r="H1938" i="1" s="1"/>
  <c r="AG1937" i="1"/>
  <c r="J1937" i="1"/>
  <c r="Y1937" i="1" s="1"/>
  <c r="F1937" i="1"/>
  <c r="AG1936" i="1"/>
  <c r="J1936" i="1"/>
  <c r="P1936" i="1" s="1"/>
  <c r="F1936" i="1"/>
  <c r="AG1935" i="1"/>
  <c r="J1935" i="1"/>
  <c r="F1935" i="1"/>
  <c r="I1935" i="1" s="1"/>
  <c r="AG1934" i="1"/>
  <c r="J1934" i="1"/>
  <c r="T1934" i="1" s="1"/>
  <c r="F1934" i="1"/>
  <c r="H1934" i="1" s="1"/>
  <c r="AG1933" i="1"/>
  <c r="J1933" i="1"/>
  <c r="AA1933" i="1" s="1"/>
  <c r="F1933" i="1"/>
  <c r="I1933" i="1" s="1"/>
  <c r="AG1932" i="1"/>
  <c r="J1932" i="1"/>
  <c r="F1932" i="1"/>
  <c r="AG1931" i="1"/>
  <c r="J1931" i="1"/>
  <c r="U1931" i="1" s="1"/>
  <c r="F1931" i="1"/>
  <c r="G1931" i="1" s="1"/>
  <c r="AG1930" i="1"/>
  <c r="J1930" i="1"/>
  <c r="X1930" i="1" s="1"/>
  <c r="F1930" i="1"/>
  <c r="H1930" i="1" s="1"/>
  <c r="AG1929" i="1"/>
  <c r="J1929" i="1"/>
  <c r="Y1929" i="1" s="1"/>
  <c r="F1929" i="1"/>
  <c r="AG1928" i="1"/>
  <c r="J1928" i="1"/>
  <c r="P1928" i="1" s="1"/>
  <c r="F1928" i="1"/>
  <c r="AG1927" i="1"/>
  <c r="J1927" i="1"/>
  <c r="Z1927" i="1" s="1"/>
  <c r="F1927" i="1"/>
  <c r="I1927" i="1" s="1"/>
  <c r="AG1926" i="1"/>
  <c r="J1926" i="1"/>
  <c r="U1926" i="1" s="1"/>
  <c r="F1926" i="1"/>
  <c r="AG1925" i="1"/>
  <c r="J1925" i="1"/>
  <c r="AA1925" i="1" s="1"/>
  <c r="F1925" i="1"/>
  <c r="I1925" i="1" s="1"/>
  <c r="AG1924" i="1"/>
  <c r="J1924" i="1"/>
  <c r="F1924" i="1"/>
  <c r="I1924" i="1" s="1"/>
  <c r="AG1923" i="1"/>
  <c r="J1923" i="1"/>
  <c r="U1923" i="1" s="1"/>
  <c r="F1923" i="1"/>
  <c r="AG1922" i="1"/>
  <c r="J1922" i="1"/>
  <c r="Q1922" i="1" s="1"/>
  <c r="F1922" i="1"/>
  <c r="AG1921" i="1"/>
  <c r="J1921" i="1"/>
  <c r="F1921" i="1"/>
  <c r="I1921" i="1" s="1"/>
  <c r="AG1920" i="1"/>
  <c r="J1920" i="1"/>
  <c r="F1920" i="1"/>
  <c r="AG1919" i="1"/>
  <c r="J1919" i="1"/>
  <c r="Q1919" i="1" s="1"/>
  <c r="F1919" i="1"/>
  <c r="H1919" i="1" s="1"/>
  <c r="AG1918" i="1"/>
  <c r="J1918" i="1"/>
  <c r="M1918" i="1" s="1"/>
  <c r="F1918" i="1"/>
  <c r="G1918" i="1" s="1"/>
  <c r="AG1917" i="1"/>
  <c r="J1917" i="1"/>
  <c r="U1917" i="1" s="1"/>
  <c r="F1917" i="1"/>
  <c r="AG1916" i="1"/>
  <c r="J1916" i="1"/>
  <c r="U1916" i="1" s="1"/>
  <c r="F1916" i="1"/>
  <c r="I1916" i="1" s="1"/>
  <c r="AG1915" i="1"/>
  <c r="J1915" i="1"/>
  <c r="F1915" i="1"/>
  <c r="AG1914" i="1"/>
  <c r="J1914" i="1"/>
  <c r="V1914" i="1" s="1"/>
  <c r="F1914" i="1"/>
  <c r="AG1913" i="1"/>
  <c r="J1913" i="1"/>
  <c r="Z1913" i="1" s="1"/>
  <c r="F1913" i="1"/>
  <c r="AG1912" i="1"/>
  <c r="J1912" i="1"/>
  <c r="F1912" i="1"/>
  <c r="I1912" i="1" s="1"/>
  <c r="AG1911" i="1"/>
  <c r="J1911" i="1"/>
  <c r="F1911" i="1"/>
  <c r="AG1910" i="1"/>
  <c r="J1910" i="1"/>
  <c r="T1910" i="1" s="1"/>
  <c r="F1910" i="1"/>
  <c r="G1910" i="1" s="1"/>
  <c r="AG1909" i="1"/>
  <c r="J1909" i="1"/>
  <c r="F1909" i="1"/>
  <c r="AG1908" i="1"/>
  <c r="J1908" i="1"/>
  <c r="F1908" i="1"/>
  <c r="I1908" i="1" s="1"/>
  <c r="AG1907" i="1"/>
  <c r="J1907" i="1"/>
  <c r="F1907" i="1"/>
  <c r="I1907" i="1" s="1"/>
  <c r="AG1906" i="1"/>
  <c r="J1906" i="1"/>
  <c r="F1906" i="1"/>
  <c r="H1906" i="1" s="1"/>
  <c r="AG1905" i="1"/>
  <c r="J1905" i="1"/>
  <c r="F1905" i="1"/>
  <c r="I1905" i="1" s="1"/>
  <c r="AG1904" i="1"/>
  <c r="J1904" i="1"/>
  <c r="Z1904" i="1" s="1"/>
  <c r="F1904" i="1"/>
  <c r="I1904" i="1" s="1"/>
  <c r="AG1903" i="1"/>
  <c r="J1903" i="1"/>
  <c r="Z1903" i="1" s="1"/>
  <c r="F1903" i="1"/>
  <c r="AG1902" i="1"/>
  <c r="J1902" i="1"/>
  <c r="U1902" i="1" s="1"/>
  <c r="F1902" i="1"/>
  <c r="G1902" i="1" s="1"/>
  <c r="AG1901" i="1"/>
  <c r="J1901" i="1"/>
  <c r="U1901" i="1" s="1"/>
  <c r="F1901" i="1"/>
  <c r="AG1900" i="1"/>
  <c r="J1900" i="1"/>
  <c r="AA1900" i="1" s="1"/>
  <c r="F1900" i="1"/>
  <c r="I1900" i="1" s="1"/>
  <c r="AG1899" i="1"/>
  <c r="J1899" i="1"/>
  <c r="F1899" i="1"/>
  <c r="AG1898" i="1"/>
  <c r="J1898" i="1"/>
  <c r="X1898" i="1" s="1"/>
  <c r="F1898" i="1"/>
  <c r="I1898" i="1" s="1"/>
  <c r="AG1897" i="1"/>
  <c r="J1897" i="1"/>
  <c r="Z1897" i="1" s="1"/>
  <c r="F1897" i="1"/>
  <c r="AG1896" i="1"/>
  <c r="J1896" i="1"/>
  <c r="F1896" i="1"/>
  <c r="I1896" i="1" s="1"/>
  <c r="AG1895" i="1"/>
  <c r="J1895" i="1"/>
  <c r="Z1895" i="1" s="1"/>
  <c r="F1895" i="1"/>
  <c r="AG1894" i="1"/>
  <c r="J1894" i="1"/>
  <c r="U1894" i="1" s="1"/>
  <c r="F1894" i="1"/>
  <c r="AG1893" i="1"/>
  <c r="J1893" i="1"/>
  <c r="F1893" i="1"/>
  <c r="AG1892" i="1"/>
  <c r="J1892" i="1"/>
  <c r="F1892" i="1"/>
  <c r="I1892" i="1" s="1"/>
  <c r="AG1891" i="1"/>
  <c r="J1891" i="1"/>
  <c r="F1891" i="1"/>
  <c r="I1891" i="1" s="1"/>
  <c r="AG1890" i="1"/>
  <c r="J1890" i="1"/>
  <c r="W1890" i="1" s="1"/>
  <c r="F1890" i="1"/>
  <c r="AG1889" i="1"/>
  <c r="J1889" i="1"/>
  <c r="Z1889" i="1" s="1"/>
  <c r="F1889" i="1"/>
  <c r="G1889" i="1" s="1"/>
  <c r="AG1888" i="1"/>
  <c r="J1888" i="1"/>
  <c r="AA1888" i="1" s="1"/>
  <c r="F1888" i="1"/>
  <c r="G1888" i="1" s="1"/>
  <c r="AG1887" i="1"/>
  <c r="J1887" i="1"/>
  <c r="Q1887" i="1" s="1"/>
  <c r="F1887" i="1"/>
  <c r="H1887" i="1" s="1"/>
  <c r="AG1886" i="1"/>
  <c r="J1886" i="1"/>
  <c r="Y1886" i="1" s="1"/>
  <c r="F1886" i="1"/>
  <c r="G1886" i="1" s="1"/>
  <c r="AG1885" i="1"/>
  <c r="J1885" i="1"/>
  <c r="N1885" i="1" s="1"/>
  <c r="F1885" i="1"/>
  <c r="AG1884" i="1"/>
  <c r="J1884" i="1"/>
  <c r="O1884" i="1" s="1"/>
  <c r="F1884" i="1"/>
  <c r="AG1883" i="1"/>
  <c r="J1883" i="1"/>
  <c r="V1883" i="1" s="1"/>
  <c r="F1883" i="1"/>
  <c r="AG1882" i="1"/>
  <c r="J1882" i="1"/>
  <c r="W1882" i="1" s="1"/>
  <c r="F1882" i="1"/>
  <c r="G1882" i="1" s="1"/>
  <c r="AG1881" i="1"/>
  <c r="J1881" i="1"/>
  <c r="V1881" i="1" s="1"/>
  <c r="F1881" i="1"/>
  <c r="H1881" i="1" s="1"/>
  <c r="AG1880" i="1"/>
  <c r="J1880" i="1"/>
  <c r="V1880" i="1" s="1"/>
  <c r="F1880" i="1"/>
  <c r="AG1879" i="1"/>
  <c r="J1879" i="1"/>
  <c r="Z1879" i="1" s="1"/>
  <c r="F1879" i="1"/>
  <c r="H1879" i="1" s="1"/>
  <c r="AG1878" i="1"/>
  <c r="J1878" i="1"/>
  <c r="F1878" i="1"/>
  <c r="G1878" i="1" s="1"/>
  <c r="AG1877" i="1"/>
  <c r="J1877" i="1"/>
  <c r="U1877" i="1" s="1"/>
  <c r="F1877" i="1"/>
  <c r="I1877" i="1" s="1"/>
  <c r="AG1876" i="1"/>
  <c r="J1876" i="1"/>
  <c r="T1876" i="1" s="1"/>
  <c r="F1876" i="1"/>
  <c r="G1876" i="1" s="1"/>
  <c r="AG1875" i="1"/>
  <c r="J1875" i="1"/>
  <c r="V1875" i="1" s="1"/>
  <c r="F1875" i="1"/>
  <c r="G1875" i="1" s="1"/>
  <c r="AG1874" i="1"/>
  <c r="J1874" i="1"/>
  <c r="L1874" i="1" s="1"/>
  <c r="F1874" i="1"/>
  <c r="G1874" i="1" s="1"/>
  <c r="AG1873" i="1"/>
  <c r="J1873" i="1"/>
  <c r="Z1873" i="1" s="1"/>
  <c r="F1873" i="1"/>
  <c r="H1873" i="1" s="1"/>
  <c r="AG1872" i="1"/>
  <c r="J1872" i="1"/>
  <c r="S1872" i="1" s="1"/>
  <c r="F1872" i="1"/>
  <c r="I1872" i="1" s="1"/>
  <c r="AG1871" i="1"/>
  <c r="J1871" i="1"/>
  <c r="F1871" i="1"/>
  <c r="AG1870" i="1"/>
  <c r="J1870" i="1"/>
  <c r="Y1870" i="1" s="1"/>
  <c r="F1870" i="1"/>
  <c r="G1870" i="1" s="1"/>
  <c r="AG1869" i="1"/>
  <c r="J1869" i="1"/>
  <c r="F1869" i="1"/>
  <c r="H1869" i="1" s="1"/>
  <c r="AG1868" i="1"/>
  <c r="J1868" i="1"/>
  <c r="F1868" i="1"/>
  <c r="I1868" i="1" s="1"/>
  <c r="AG1867" i="1"/>
  <c r="J1867" i="1"/>
  <c r="F1867" i="1"/>
  <c r="I1867" i="1" s="1"/>
  <c r="AG1866" i="1"/>
  <c r="J1866" i="1"/>
  <c r="Y1866" i="1" s="1"/>
  <c r="F1866" i="1"/>
  <c r="G1866" i="1" s="1"/>
  <c r="AG1865" i="1"/>
  <c r="J1865" i="1"/>
  <c r="S1865" i="1" s="1"/>
  <c r="F1865" i="1"/>
  <c r="H1865" i="1" s="1"/>
  <c r="AG1864" i="1"/>
  <c r="J1864" i="1"/>
  <c r="S1864" i="1" s="1"/>
  <c r="F1864" i="1"/>
  <c r="I1864" i="1" s="1"/>
  <c r="AG1863" i="1"/>
  <c r="J1863" i="1"/>
  <c r="S1863" i="1" s="1"/>
  <c r="F1863" i="1"/>
  <c r="AG1862" i="1"/>
  <c r="J1862" i="1"/>
  <c r="F1862" i="1"/>
  <c r="G1862" i="1" s="1"/>
  <c r="AG1861" i="1"/>
  <c r="J1861" i="1"/>
  <c r="F1861" i="1"/>
  <c r="AG1860" i="1"/>
  <c r="J1860" i="1"/>
  <c r="F1860" i="1"/>
  <c r="I1860" i="1" s="1"/>
  <c r="AG1859" i="1"/>
  <c r="J1859" i="1"/>
  <c r="V1859" i="1" s="1"/>
  <c r="F1859" i="1"/>
  <c r="H1859" i="1" s="1"/>
  <c r="AG1858" i="1"/>
  <c r="J1858" i="1"/>
  <c r="T1858" i="1" s="1"/>
  <c r="F1858" i="1"/>
  <c r="G1858" i="1" s="1"/>
  <c r="AG1857" i="1"/>
  <c r="J1857" i="1"/>
  <c r="P1857" i="1" s="1"/>
  <c r="F1857" i="1"/>
  <c r="AG1856" i="1"/>
  <c r="J1856" i="1"/>
  <c r="F1856" i="1"/>
  <c r="AG1855" i="1"/>
  <c r="J1855" i="1"/>
  <c r="F1855" i="1"/>
  <c r="H1855" i="1" s="1"/>
  <c r="AG1854" i="1"/>
  <c r="J1854" i="1"/>
  <c r="Z1854" i="1" s="1"/>
  <c r="F1854" i="1"/>
  <c r="AG1853" i="1"/>
  <c r="J1853" i="1"/>
  <c r="K1853" i="1" s="1"/>
  <c r="F1853" i="1"/>
  <c r="AG1852" i="1"/>
  <c r="J1852" i="1"/>
  <c r="F1852" i="1"/>
  <c r="H1852" i="1" s="1"/>
  <c r="AG1851" i="1"/>
  <c r="J1851" i="1"/>
  <c r="T1851" i="1" s="1"/>
  <c r="F1851" i="1"/>
  <c r="I1851" i="1" s="1"/>
  <c r="AG1850" i="1"/>
  <c r="J1850" i="1"/>
  <c r="F1850" i="1"/>
  <c r="I1850" i="1" s="1"/>
  <c r="AG1849" i="1"/>
  <c r="J1849" i="1"/>
  <c r="Y1849" i="1" s="1"/>
  <c r="F1849" i="1"/>
  <c r="I1849" i="1" s="1"/>
  <c r="AG1848" i="1"/>
  <c r="J1848" i="1"/>
  <c r="V1848" i="1" s="1"/>
  <c r="F1848" i="1"/>
  <c r="G1848" i="1" s="1"/>
  <c r="AG1847" i="1"/>
  <c r="J1847" i="1"/>
  <c r="F1847" i="1"/>
  <c r="H1847" i="1" s="1"/>
  <c r="AG1846" i="1"/>
  <c r="J1846" i="1"/>
  <c r="Z1846" i="1" s="1"/>
  <c r="F1846" i="1"/>
  <c r="G1846" i="1" s="1"/>
  <c r="AG1845" i="1"/>
  <c r="J1845" i="1"/>
  <c r="F1845" i="1"/>
  <c r="G1845" i="1" s="1"/>
  <c r="AG1844" i="1"/>
  <c r="J1844" i="1"/>
  <c r="F1844" i="1"/>
  <c r="H1844" i="1" s="1"/>
  <c r="AG1843" i="1"/>
  <c r="J1843" i="1"/>
  <c r="F1843" i="1"/>
  <c r="I1843" i="1" s="1"/>
  <c r="AG1842" i="1"/>
  <c r="J1842" i="1"/>
  <c r="Z1842" i="1" s="1"/>
  <c r="F1842" i="1"/>
  <c r="G1842" i="1" s="1"/>
  <c r="AG1841" i="1"/>
  <c r="J1841" i="1"/>
  <c r="F1841" i="1"/>
  <c r="AG1840" i="1"/>
  <c r="J1840" i="1"/>
  <c r="F1840" i="1"/>
  <c r="I1840" i="1" s="1"/>
  <c r="AG1839" i="1"/>
  <c r="J1839" i="1"/>
  <c r="F1839" i="1"/>
  <c r="AG1838" i="1"/>
  <c r="J1838" i="1"/>
  <c r="F1838" i="1"/>
  <c r="AG1837" i="1"/>
  <c r="J1837" i="1"/>
  <c r="F1837" i="1"/>
  <c r="AG1836" i="1"/>
  <c r="J1836" i="1"/>
  <c r="Z1836" i="1" s="1"/>
  <c r="F1836" i="1"/>
  <c r="H1836" i="1" s="1"/>
  <c r="AG1835" i="1"/>
  <c r="J1835" i="1"/>
  <c r="F1835" i="1"/>
  <c r="AG1834" i="1"/>
  <c r="J1834" i="1"/>
  <c r="Z1834" i="1" s="1"/>
  <c r="F1834" i="1"/>
  <c r="G1834" i="1" s="1"/>
  <c r="AG1833" i="1"/>
  <c r="J1833" i="1"/>
  <c r="F1833" i="1"/>
  <c r="I1833" i="1" s="1"/>
  <c r="AG1832" i="1"/>
  <c r="J1832" i="1"/>
  <c r="F1832" i="1"/>
  <c r="I1832" i="1" s="1"/>
  <c r="AG1831" i="1"/>
  <c r="J1831" i="1"/>
  <c r="F1831" i="1"/>
  <c r="AG1830" i="1"/>
  <c r="J1830" i="1"/>
  <c r="X1830" i="1" s="1"/>
  <c r="F1830" i="1"/>
  <c r="I1830" i="1" s="1"/>
  <c r="AG1829" i="1"/>
  <c r="J1829" i="1"/>
  <c r="F1829" i="1"/>
  <c r="G1829" i="1" s="1"/>
  <c r="AG1828" i="1"/>
  <c r="J1828" i="1"/>
  <c r="Y1828" i="1" s="1"/>
  <c r="F1828" i="1"/>
  <c r="I1828" i="1" s="1"/>
  <c r="AG1827" i="1"/>
  <c r="J1827" i="1"/>
  <c r="F1827" i="1"/>
  <c r="AG1826" i="1"/>
  <c r="J1826" i="1"/>
  <c r="F1826" i="1"/>
  <c r="I1826" i="1" s="1"/>
  <c r="AG1825" i="1"/>
  <c r="J1825" i="1"/>
  <c r="F1825" i="1"/>
  <c r="G1825" i="1" s="1"/>
  <c r="AG1824" i="1"/>
  <c r="J1824" i="1"/>
  <c r="F1824" i="1"/>
  <c r="AG1823" i="1"/>
  <c r="J1823" i="1"/>
  <c r="F1823" i="1"/>
  <c r="H1823" i="1" s="1"/>
  <c r="AG1822" i="1"/>
  <c r="J1822" i="1"/>
  <c r="F1822" i="1"/>
  <c r="H1822" i="1" s="1"/>
  <c r="AG1821" i="1"/>
  <c r="J1821" i="1"/>
  <c r="F1821" i="1"/>
  <c r="G1821" i="1" s="1"/>
  <c r="AG1820" i="1"/>
  <c r="J1820" i="1"/>
  <c r="Z1820" i="1" s="1"/>
  <c r="F1820" i="1"/>
  <c r="AG1819" i="1"/>
  <c r="J1819" i="1"/>
  <c r="F1819" i="1"/>
  <c r="I1819" i="1" s="1"/>
  <c r="AG1818" i="1"/>
  <c r="J1818" i="1"/>
  <c r="Y1818" i="1" s="1"/>
  <c r="F1818" i="1"/>
  <c r="G1818" i="1" s="1"/>
  <c r="AG1817" i="1"/>
  <c r="J1817" i="1"/>
  <c r="Z1817" i="1" s="1"/>
  <c r="F1817" i="1"/>
  <c r="I1817" i="1" s="1"/>
  <c r="AG1816" i="1"/>
  <c r="J1816" i="1"/>
  <c r="F1816" i="1"/>
  <c r="I1816" i="1" s="1"/>
  <c r="AG1815" i="1"/>
  <c r="J1815" i="1"/>
  <c r="Z1815" i="1" s="1"/>
  <c r="F1815" i="1"/>
  <c r="AG1814" i="1"/>
  <c r="J1814" i="1"/>
  <c r="F1814" i="1"/>
  <c r="I1814" i="1" s="1"/>
  <c r="AG1813" i="1"/>
  <c r="J1813" i="1"/>
  <c r="F1813" i="1"/>
  <c r="I1813" i="1" s="1"/>
  <c r="AG1812" i="1"/>
  <c r="J1812" i="1"/>
  <c r="F1812" i="1"/>
  <c r="I1812" i="1" s="1"/>
  <c r="AG1811" i="1"/>
  <c r="J1811" i="1"/>
  <c r="W1811" i="1" s="1"/>
  <c r="F1811" i="1"/>
  <c r="AG1810" i="1"/>
  <c r="J1810" i="1"/>
  <c r="Y1810" i="1" s="1"/>
  <c r="F1810" i="1"/>
  <c r="AG1809" i="1"/>
  <c r="J1809" i="1"/>
  <c r="F1809" i="1"/>
  <c r="AG1808" i="1"/>
  <c r="J1808" i="1"/>
  <c r="F1808" i="1"/>
  <c r="I1808" i="1" s="1"/>
  <c r="AG1807" i="1"/>
  <c r="J1807" i="1"/>
  <c r="Y1807" i="1" s="1"/>
  <c r="F1807" i="1"/>
  <c r="AG1806" i="1"/>
  <c r="J1806" i="1"/>
  <c r="T1806" i="1" s="1"/>
  <c r="F1806" i="1"/>
  <c r="I1806" i="1" s="1"/>
  <c r="AG1805" i="1"/>
  <c r="J1805" i="1"/>
  <c r="F1805" i="1"/>
  <c r="I1805" i="1" s="1"/>
  <c r="AG1804" i="1"/>
  <c r="J1804" i="1"/>
  <c r="F1804" i="1"/>
  <c r="H1804" i="1" s="1"/>
  <c r="AG1803" i="1"/>
  <c r="J1803" i="1"/>
  <c r="F1803" i="1"/>
  <c r="AG1802" i="1"/>
  <c r="J1802" i="1"/>
  <c r="Y1802" i="1" s="1"/>
  <c r="F1802" i="1"/>
  <c r="H1802" i="1" s="1"/>
  <c r="AG1801" i="1"/>
  <c r="J1801" i="1"/>
  <c r="F1801" i="1"/>
  <c r="I1801" i="1" s="1"/>
  <c r="AG1800" i="1"/>
  <c r="J1800" i="1"/>
  <c r="F1800" i="1"/>
  <c r="AG1799" i="1"/>
  <c r="J1799" i="1"/>
  <c r="AA1799" i="1" s="1"/>
  <c r="F1799" i="1"/>
  <c r="AG1798" i="1"/>
  <c r="J1798" i="1"/>
  <c r="V1798" i="1" s="1"/>
  <c r="F1798" i="1"/>
  <c r="I1798" i="1" s="1"/>
  <c r="AG1797" i="1"/>
  <c r="J1797" i="1"/>
  <c r="U1797" i="1" s="1"/>
  <c r="F1797" i="1"/>
  <c r="AG1796" i="1"/>
  <c r="J1796" i="1"/>
  <c r="F1796" i="1"/>
  <c r="AG1795" i="1"/>
  <c r="J1795" i="1"/>
  <c r="W1795" i="1" s="1"/>
  <c r="F1795" i="1"/>
  <c r="AG1794" i="1"/>
  <c r="J1794" i="1"/>
  <c r="Y1794" i="1" s="1"/>
  <c r="F1794" i="1"/>
  <c r="H1794" i="1" s="1"/>
  <c r="AG1793" i="1"/>
  <c r="J1793" i="1"/>
  <c r="F1793" i="1"/>
  <c r="I1793" i="1" s="1"/>
  <c r="AG1792" i="1"/>
  <c r="J1792" i="1"/>
  <c r="Z1792" i="1" s="1"/>
  <c r="F1792" i="1"/>
  <c r="I1792" i="1" s="1"/>
  <c r="AG1791" i="1"/>
  <c r="J1791" i="1"/>
  <c r="AA1791" i="1" s="1"/>
  <c r="F1791" i="1"/>
  <c r="H1791" i="1" s="1"/>
  <c r="AG1790" i="1"/>
  <c r="J1790" i="1"/>
  <c r="F1790" i="1"/>
  <c r="I1790" i="1" s="1"/>
  <c r="AG1789" i="1"/>
  <c r="J1789" i="1"/>
  <c r="F1789" i="1"/>
  <c r="I1789" i="1" s="1"/>
  <c r="AG1788" i="1"/>
  <c r="J1788" i="1"/>
  <c r="V1788" i="1" s="1"/>
  <c r="F1788" i="1"/>
  <c r="G1788" i="1" s="1"/>
  <c r="AG1787" i="1"/>
  <c r="J1787" i="1"/>
  <c r="F1787" i="1"/>
  <c r="G1787" i="1" s="1"/>
  <c r="AG1786" i="1"/>
  <c r="J1786" i="1"/>
  <c r="Y1786" i="1" s="1"/>
  <c r="F1786" i="1"/>
  <c r="AG1785" i="1"/>
  <c r="J1785" i="1"/>
  <c r="AA1785" i="1" s="1"/>
  <c r="F1785" i="1"/>
  <c r="AG1784" i="1"/>
  <c r="J1784" i="1"/>
  <c r="F1784" i="1"/>
  <c r="AG1783" i="1"/>
  <c r="J1783" i="1"/>
  <c r="Y1783" i="1" s="1"/>
  <c r="F1783" i="1"/>
  <c r="G1783" i="1" s="1"/>
  <c r="AG1782" i="1"/>
  <c r="J1782" i="1"/>
  <c r="T1782" i="1" s="1"/>
  <c r="F1782" i="1"/>
  <c r="I1782" i="1" s="1"/>
  <c r="AG1781" i="1"/>
  <c r="J1781" i="1"/>
  <c r="F1781" i="1"/>
  <c r="AG1780" i="1"/>
  <c r="J1780" i="1"/>
  <c r="V1780" i="1" s="1"/>
  <c r="F1780" i="1"/>
  <c r="G1780" i="1" s="1"/>
  <c r="AG1779" i="1"/>
  <c r="J1779" i="1"/>
  <c r="F1779" i="1"/>
  <c r="H1779" i="1" s="1"/>
  <c r="AG1778" i="1"/>
  <c r="J1778" i="1"/>
  <c r="Y1778" i="1" s="1"/>
  <c r="F1778" i="1"/>
  <c r="H1778" i="1" s="1"/>
  <c r="AG1777" i="1"/>
  <c r="J1777" i="1"/>
  <c r="F1777" i="1"/>
  <c r="AG1776" i="1"/>
  <c r="J1776" i="1"/>
  <c r="F1776" i="1"/>
  <c r="AG1775" i="1"/>
  <c r="J1775" i="1"/>
  <c r="F1775" i="1"/>
  <c r="I1775" i="1" s="1"/>
  <c r="AG1774" i="1"/>
  <c r="J1774" i="1"/>
  <c r="F1774" i="1"/>
  <c r="I1774" i="1" s="1"/>
  <c r="AG1773" i="1"/>
  <c r="J1773" i="1"/>
  <c r="U1773" i="1" s="1"/>
  <c r="F1773" i="1"/>
  <c r="AG1772" i="1"/>
  <c r="J1772" i="1"/>
  <c r="F1772" i="1"/>
  <c r="AG1771" i="1"/>
  <c r="J1771" i="1"/>
  <c r="W1771" i="1" s="1"/>
  <c r="F1771" i="1"/>
  <c r="AG1770" i="1"/>
  <c r="J1770" i="1"/>
  <c r="Y1770" i="1" s="1"/>
  <c r="F1770" i="1"/>
  <c r="H1770" i="1" s="1"/>
  <c r="AG1769" i="1"/>
  <c r="J1769" i="1"/>
  <c r="Z1769" i="1" s="1"/>
  <c r="F1769" i="1"/>
  <c r="I1769" i="1" s="1"/>
  <c r="AG1768" i="1"/>
  <c r="J1768" i="1"/>
  <c r="Z1768" i="1" s="1"/>
  <c r="F1768" i="1"/>
  <c r="AG1767" i="1"/>
  <c r="J1767" i="1"/>
  <c r="F1767" i="1"/>
  <c r="AG1766" i="1"/>
  <c r="J1766" i="1"/>
  <c r="F1766" i="1"/>
  <c r="I1766" i="1" s="1"/>
  <c r="AG1765" i="1"/>
  <c r="J1765" i="1"/>
  <c r="F1765" i="1"/>
  <c r="I1765" i="1" s="1"/>
  <c r="AG1764" i="1"/>
  <c r="J1764" i="1"/>
  <c r="F1764" i="1"/>
  <c r="H1764" i="1" s="1"/>
  <c r="AG1763" i="1"/>
  <c r="J1763" i="1"/>
  <c r="F1763" i="1"/>
  <c r="AG1762" i="1"/>
  <c r="J1762" i="1"/>
  <c r="Y1762" i="1" s="1"/>
  <c r="F1762" i="1"/>
  <c r="AG1761" i="1"/>
  <c r="J1761" i="1"/>
  <c r="F1761" i="1"/>
  <c r="I1761" i="1" s="1"/>
  <c r="AG1760" i="1"/>
  <c r="J1760" i="1"/>
  <c r="F1760" i="1"/>
  <c r="I1760" i="1" s="1"/>
  <c r="AG1759" i="1"/>
  <c r="J1759" i="1"/>
  <c r="F1759" i="1"/>
  <c r="G1759" i="1" s="1"/>
  <c r="AG1758" i="1"/>
  <c r="J1758" i="1"/>
  <c r="F1758" i="1"/>
  <c r="I1758" i="1" s="1"/>
  <c r="AG1757" i="1"/>
  <c r="J1757" i="1"/>
  <c r="V1757" i="1" s="1"/>
  <c r="F1757" i="1"/>
  <c r="AG1756" i="1"/>
  <c r="J1756" i="1"/>
  <c r="V1756" i="1" s="1"/>
  <c r="F1756" i="1"/>
  <c r="I1756" i="1" s="1"/>
  <c r="AG1755" i="1"/>
  <c r="J1755" i="1"/>
  <c r="F1755" i="1"/>
  <c r="AG1754" i="1"/>
  <c r="J1754" i="1"/>
  <c r="Y1754" i="1" s="1"/>
  <c r="F1754" i="1"/>
  <c r="H1754" i="1" s="1"/>
  <c r="AG1753" i="1"/>
  <c r="J1753" i="1"/>
  <c r="K1753" i="1" s="1"/>
  <c r="F1753" i="1"/>
  <c r="I1753" i="1" s="1"/>
  <c r="AG1752" i="1"/>
  <c r="J1752" i="1"/>
  <c r="T1752" i="1" s="1"/>
  <c r="F1752" i="1"/>
  <c r="I1752" i="1" s="1"/>
  <c r="AG1751" i="1"/>
  <c r="J1751" i="1"/>
  <c r="AA1751" i="1" s="1"/>
  <c r="F1751" i="1"/>
  <c r="AG1750" i="1"/>
  <c r="J1750" i="1"/>
  <c r="F1750" i="1"/>
  <c r="I1750" i="1" s="1"/>
  <c r="AG1749" i="1"/>
  <c r="J1749" i="1"/>
  <c r="F1749" i="1"/>
  <c r="I1749" i="1" s="1"/>
  <c r="AG1748" i="1"/>
  <c r="J1748" i="1"/>
  <c r="V1748" i="1" s="1"/>
  <c r="F1748" i="1"/>
  <c r="I1748" i="1" s="1"/>
  <c r="AG1747" i="1"/>
  <c r="J1747" i="1"/>
  <c r="W1747" i="1" s="1"/>
  <c r="F1747" i="1"/>
  <c r="AG1746" i="1"/>
  <c r="J1746" i="1"/>
  <c r="Y1746" i="1" s="1"/>
  <c r="F1746" i="1"/>
  <c r="H1746" i="1" s="1"/>
  <c r="AG1745" i="1"/>
  <c r="J1745" i="1"/>
  <c r="F1745" i="1"/>
  <c r="AG1744" i="1"/>
  <c r="J1744" i="1"/>
  <c r="Z1744" i="1" s="1"/>
  <c r="F1744" i="1"/>
  <c r="I1744" i="1" s="1"/>
  <c r="AG1743" i="1"/>
  <c r="J1743" i="1"/>
  <c r="F1743" i="1"/>
  <c r="I1743" i="1" s="1"/>
  <c r="AG1742" i="1"/>
  <c r="J1742" i="1"/>
  <c r="T1742" i="1" s="1"/>
  <c r="F1742" i="1"/>
  <c r="I1742" i="1" s="1"/>
  <c r="AG1741" i="1"/>
  <c r="J1741" i="1"/>
  <c r="F1741" i="1"/>
  <c r="I1741" i="1" s="1"/>
  <c r="AG1740" i="1"/>
  <c r="J1740" i="1"/>
  <c r="V1740" i="1" s="1"/>
  <c r="F1740" i="1"/>
  <c r="AG1739" i="1"/>
  <c r="J1739" i="1"/>
  <c r="W1739" i="1" s="1"/>
  <c r="F1739" i="1"/>
  <c r="G1739" i="1" s="1"/>
  <c r="AG1738" i="1"/>
  <c r="J1738" i="1"/>
  <c r="Y1738" i="1" s="1"/>
  <c r="F1738" i="1"/>
  <c r="H1738" i="1" s="1"/>
  <c r="AG1737" i="1"/>
  <c r="J1737" i="1"/>
  <c r="F1737" i="1"/>
  <c r="I1737" i="1" s="1"/>
  <c r="AG1736" i="1"/>
  <c r="J1736" i="1"/>
  <c r="Z1736" i="1" s="1"/>
  <c r="F1736" i="1"/>
  <c r="AG1735" i="1"/>
  <c r="J1735" i="1"/>
  <c r="AA1735" i="1" s="1"/>
  <c r="F1735" i="1"/>
  <c r="AG1734" i="1"/>
  <c r="J1734" i="1"/>
  <c r="V1734" i="1" s="1"/>
  <c r="F1734" i="1"/>
  <c r="I1734" i="1" s="1"/>
  <c r="AG1733" i="1"/>
  <c r="J1733" i="1"/>
  <c r="F1733" i="1"/>
  <c r="I1733" i="1" s="1"/>
  <c r="AG1732" i="1"/>
  <c r="J1732" i="1"/>
  <c r="L1732" i="1" s="1"/>
  <c r="F1732" i="1"/>
  <c r="AG1731" i="1"/>
  <c r="J1731" i="1"/>
  <c r="W1731" i="1" s="1"/>
  <c r="F1731" i="1"/>
  <c r="G1731" i="1" s="1"/>
  <c r="AG1730" i="1"/>
  <c r="J1730" i="1"/>
  <c r="Y1730" i="1" s="1"/>
  <c r="F1730" i="1"/>
  <c r="AG1729" i="1"/>
  <c r="J1729" i="1"/>
  <c r="F1729" i="1"/>
  <c r="AG1728" i="1"/>
  <c r="J1728" i="1"/>
  <c r="F1728" i="1"/>
  <c r="AG1727" i="1"/>
  <c r="J1727" i="1"/>
  <c r="AA1727" i="1" s="1"/>
  <c r="F1727" i="1"/>
  <c r="AG1726" i="1"/>
  <c r="J1726" i="1"/>
  <c r="T1726" i="1" s="1"/>
  <c r="F1726" i="1"/>
  <c r="AG1725" i="1"/>
  <c r="J1725" i="1"/>
  <c r="F1725" i="1"/>
  <c r="I1725" i="1" s="1"/>
  <c r="AG1724" i="1"/>
  <c r="J1724" i="1"/>
  <c r="V1724" i="1" s="1"/>
  <c r="F1724" i="1"/>
  <c r="AG1723" i="1"/>
  <c r="J1723" i="1"/>
  <c r="F1723" i="1"/>
  <c r="G1723" i="1" s="1"/>
  <c r="AG1722" i="1"/>
  <c r="J1722" i="1"/>
  <c r="F1722" i="1"/>
  <c r="AG1721" i="1"/>
  <c r="J1721" i="1"/>
  <c r="F1721" i="1"/>
  <c r="G1721" i="1" s="1"/>
  <c r="AG1720" i="1"/>
  <c r="J1720" i="1"/>
  <c r="F1720" i="1"/>
  <c r="I1720" i="1" s="1"/>
  <c r="AG1719" i="1"/>
  <c r="J1719" i="1"/>
  <c r="F1719" i="1"/>
  <c r="I1719" i="1" s="1"/>
  <c r="AG1718" i="1"/>
  <c r="J1718" i="1"/>
  <c r="F1718" i="1"/>
  <c r="AG1717" i="1"/>
  <c r="J1717" i="1"/>
  <c r="F1717" i="1"/>
  <c r="AG1716" i="1"/>
  <c r="J1716" i="1"/>
  <c r="F1716" i="1"/>
  <c r="I1716" i="1" s="1"/>
  <c r="AG1715" i="1"/>
  <c r="J1715" i="1"/>
  <c r="F1715" i="1"/>
  <c r="G1715" i="1" s="1"/>
  <c r="AG1714" i="1"/>
  <c r="J1714" i="1"/>
  <c r="Z1714" i="1" s="1"/>
  <c r="F1714" i="1"/>
  <c r="H1714" i="1" s="1"/>
  <c r="AG1713" i="1"/>
  <c r="J1713" i="1"/>
  <c r="F1713" i="1"/>
  <c r="AG1712" i="1"/>
  <c r="J1712" i="1"/>
  <c r="F1712" i="1"/>
  <c r="I1712" i="1" s="1"/>
  <c r="AG1711" i="1"/>
  <c r="J1711" i="1"/>
  <c r="AA1711" i="1" s="1"/>
  <c r="F1711" i="1"/>
  <c r="I1711" i="1" s="1"/>
  <c r="AG1710" i="1"/>
  <c r="J1710" i="1"/>
  <c r="U1710" i="1" s="1"/>
  <c r="F1710" i="1"/>
  <c r="AG1709" i="1"/>
  <c r="J1709" i="1"/>
  <c r="F1709" i="1"/>
  <c r="AG1708" i="1"/>
  <c r="J1708" i="1"/>
  <c r="F1708" i="1"/>
  <c r="AG1707" i="1"/>
  <c r="J1707" i="1"/>
  <c r="W1707" i="1" s="1"/>
  <c r="F1707" i="1"/>
  <c r="AG1706" i="1"/>
  <c r="J1706" i="1"/>
  <c r="Y1706" i="1" s="1"/>
  <c r="F1706" i="1"/>
  <c r="AG1705" i="1"/>
  <c r="J1705" i="1"/>
  <c r="AA1705" i="1" s="1"/>
  <c r="F1705" i="1"/>
  <c r="AG1704" i="1"/>
  <c r="J1704" i="1"/>
  <c r="W1704" i="1" s="1"/>
  <c r="F1704" i="1"/>
  <c r="AG1703" i="1"/>
  <c r="J1703" i="1"/>
  <c r="F1703" i="1"/>
  <c r="G1703" i="1" s="1"/>
  <c r="AG1702" i="1"/>
  <c r="J1702" i="1"/>
  <c r="F1702" i="1"/>
  <c r="AG1701" i="1"/>
  <c r="J1701" i="1"/>
  <c r="Q1701" i="1" s="1"/>
  <c r="F1701" i="1"/>
  <c r="AG1700" i="1"/>
  <c r="J1700" i="1"/>
  <c r="W1700" i="1" s="1"/>
  <c r="F1700" i="1"/>
  <c r="I1700" i="1" s="1"/>
  <c r="AG1699" i="1"/>
  <c r="J1699" i="1"/>
  <c r="F1699" i="1"/>
  <c r="G1699" i="1" s="1"/>
  <c r="AG1698" i="1"/>
  <c r="J1698" i="1"/>
  <c r="Z1698" i="1" s="1"/>
  <c r="F1698" i="1"/>
  <c r="AG1697" i="1"/>
  <c r="J1697" i="1"/>
  <c r="F1697" i="1"/>
  <c r="AG1696" i="1"/>
  <c r="J1696" i="1"/>
  <c r="X1696" i="1" s="1"/>
  <c r="F1696" i="1"/>
  <c r="I1696" i="1" s="1"/>
  <c r="AG1695" i="1"/>
  <c r="J1695" i="1"/>
  <c r="F1695" i="1"/>
  <c r="AG1694" i="1"/>
  <c r="J1694" i="1"/>
  <c r="F1694" i="1"/>
  <c r="AG1693" i="1"/>
  <c r="J1693" i="1"/>
  <c r="O1693" i="1" s="1"/>
  <c r="F1693" i="1"/>
  <c r="AG1692" i="1"/>
  <c r="J1692" i="1"/>
  <c r="V1692" i="1" s="1"/>
  <c r="F1692" i="1"/>
  <c r="AG1691" i="1"/>
  <c r="J1691" i="1"/>
  <c r="W1691" i="1" s="1"/>
  <c r="F1691" i="1"/>
  <c r="G1691" i="1" s="1"/>
  <c r="AG1690" i="1"/>
  <c r="J1690" i="1"/>
  <c r="T1690" i="1" s="1"/>
  <c r="F1690" i="1"/>
  <c r="AG1689" i="1"/>
  <c r="J1689" i="1"/>
  <c r="W1689" i="1" s="1"/>
  <c r="F1689" i="1"/>
  <c r="G1689" i="1" s="1"/>
  <c r="AG1688" i="1"/>
  <c r="J1688" i="1"/>
  <c r="Z1688" i="1" s="1"/>
  <c r="F1688" i="1"/>
  <c r="AG1687" i="1"/>
  <c r="J1687" i="1"/>
  <c r="F1687" i="1"/>
  <c r="AG1686" i="1"/>
  <c r="J1686" i="1"/>
  <c r="U1686" i="1" s="1"/>
  <c r="F1686" i="1"/>
  <c r="AG1685" i="1"/>
  <c r="J1685" i="1"/>
  <c r="F1685" i="1"/>
  <c r="H1685" i="1" s="1"/>
  <c r="AG1684" i="1"/>
  <c r="J1684" i="1"/>
  <c r="F1684" i="1"/>
  <c r="G1684" i="1" s="1"/>
  <c r="AG1683" i="1"/>
  <c r="J1683" i="1"/>
  <c r="W1683" i="1" s="1"/>
  <c r="F1683" i="1"/>
  <c r="G1683" i="1" s="1"/>
  <c r="AG1682" i="1"/>
  <c r="J1682" i="1"/>
  <c r="N1682" i="1" s="1"/>
  <c r="F1682" i="1"/>
  <c r="I1682" i="1" s="1"/>
  <c r="AG1681" i="1"/>
  <c r="J1681" i="1"/>
  <c r="W1681" i="1" s="1"/>
  <c r="F1681" i="1"/>
  <c r="AG1680" i="1"/>
  <c r="J1680" i="1"/>
  <c r="Z1680" i="1" s="1"/>
  <c r="F1680" i="1"/>
  <c r="H1680" i="1" s="1"/>
  <c r="AG1679" i="1"/>
  <c r="J1679" i="1"/>
  <c r="M1679" i="1" s="1"/>
  <c r="F1679" i="1"/>
  <c r="I1679" i="1" s="1"/>
  <c r="AG1678" i="1"/>
  <c r="J1678" i="1"/>
  <c r="S1678" i="1" s="1"/>
  <c r="F1678" i="1"/>
  <c r="H1678" i="1" s="1"/>
  <c r="AG1677" i="1"/>
  <c r="J1677" i="1"/>
  <c r="F1677" i="1"/>
  <c r="H1677" i="1" s="1"/>
  <c r="AG1676" i="1"/>
  <c r="J1676" i="1"/>
  <c r="T1676" i="1" s="1"/>
  <c r="F1676" i="1"/>
  <c r="H1676" i="1" s="1"/>
  <c r="AG1675" i="1"/>
  <c r="J1675" i="1"/>
  <c r="F1675" i="1"/>
  <c r="G1675" i="1" s="1"/>
  <c r="AG1674" i="1"/>
  <c r="J1674" i="1"/>
  <c r="F1674" i="1"/>
  <c r="H1674" i="1" s="1"/>
  <c r="AG1673" i="1"/>
  <c r="J1673" i="1"/>
  <c r="R1673" i="1" s="1"/>
  <c r="F1673" i="1"/>
  <c r="I1673" i="1" s="1"/>
  <c r="AG1672" i="1"/>
  <c r="J1672" i="1"/>
  <c r="F1672" i="1"/>
  <c r="G1672" i="1" s="1"/>
  <c r="AG1671" i="1"/>
  <c r="J1671" i="1"/>
  <c r="F1671" i="1"/>
  <c r="G1671" i="1" s="1"/>
  <c r="AG1670" i="1"/>
  <c r="J1670" i="1"/>
  <c r="R1670" i="1" s="1"/>
  <c r="F1670" i="1"/>
  <c r="G1670" i="1" s="1"/>
  <c r="AG1669" i="1"/>
  <c r="J1669" i="1"/>
  <c r="S1669" i="1" s="1"/>
  <c r="F1669" i="1"/>
  <c r="AG1668" i="1"/>
  <c r="J1668" i="1"/>
  <c r="F1668" i="1"/>
  <c r="I1668" i="1" s="1"/>
  <c r="AG1667" i="1"/>
  <c r="J1667" i="1"/>
  <c r="F1667" i="1"/>
  <c r="G1667" i="1" s="1"/>
  <c r="AG1666" i="1"/>
  <c r="J1666" i="1"/>
  <c r="Z1666" i="1" s="1"/>
  <c r="F1666" i="1"/>
  <c r="H1666" i="1" s="1"/>
  <c r="AG1665" i="1"/>
  <c r="J1665" i="1"/>
  <c r="F1665" i="1"/>
  <c r="I1665" i="1" s="1"/>
  <c r="AG1664" i="1"/>
  <c r="J1664" i="1"/>
  <c r="Z1664" i="1" s="1"/>
  <c r="F1664" i="1"/>
  <c r="H1664" i="1" s="1"/>
  <c r="AG1663" i="1"/>
  <c r="J1663" i="1"/>
  <c r="M1663" i="1" s="1"/>
  <c r="F1663" i="1"/>
  <c r="H1663" i="1" s="1"/>
  <c r="AG1662" i="1"/>
  <c r="J1662" i="1"/>
  <c r="F1662" i="1"/>
  <c r="G1662" i="1" s="1"/>
  <c r="AG1661" i="1"/>
  <c r="J1661" i="1"/>
  <c r="R1661" i="1" s="1"/>
  <c r="F1661" i="1"/>
  <c r="H1661" i="1" s="1"/>
  <c r="AG1660" i="1"/>
  <c r="J1660" i="1"/>
  <c r="F1660" i="1"/>
  <c r="AG1659" i="1"/>
  <c r="J1659" i="1"/>
  <c r="F1659" i="1"/>
  <c r="AG1658" i="1"/>
  <c r="J1658" i="1"/>
  <c r="F1658" i="1"/>
  <c r="H1658" i="1" s="1"/>
  <c r="AG1657" i="1"/>
  <c r="J1657" i="1"/>
  <c r="AA1657" i="1" s="1"/>
  <c r="F1657" i="1"/>
  <c r="AG1656" i="1"/>
  <c r="J1656" i="1"/>
  <c r="F1656" i="1"/>
  <c r="I1656" i="1" s="1"/>
  <c r="AG1655" i="1"/>
  <c r="J1655" i="1"/>
  <c r="Z1655" i="1" s="1"/>
  <c r="F1655" i="1"/>
  <c r="AG1654" i="1"/>
  <c r="J1654" i="1"/>
  <c r="F1654" i="1"/>
  <c r="AG1653" i="1"/>
  <c r="J1653" i="1"/>
  <c r="AA1653" i="1" s="1"/>
  <c r="F1653" i="1"/>
  <c r="H1653" i="1" s="1"/>
  <c r="AG1652" i="1"/>
  <c r="J1652" i="1"/>
  <c r="F1652" i="1"/>
  <c r="AG1651" i="1"/>
  <c r="J1651" i="1"/>
  <c r="F1651" i="1"/>
  <c r="G1651" i="1" s="1"/>
  <c r="AG1650" i="1"/>
  <c r="J1650" i="1"/>
  <c r="F1650" i="1"/>
  <c r="H1650" i="1" s="1"/>
  <c r="AG1649" i="1"/>
  <c r="J1649" i="1"/>
  <c r="T1649" i="1" s="1"/>
  <c r="F1649" i="1"/>
  <c r="I1649" i="1" s="1"/>
  <c r="AG1648" i="1"/>
  <c r="J1648" i="1"/>
  <c r="Z1648" i="1" s="1"/>
  <c r="F1648" i="1"/>
  <c r="I1648" i="1" s="1"/>
  <c r="AG1647" i="1"/>
  <c r="J1647" i="1"/>
  <c r="F1647" i="1"/>
  <c r="AG1646" i="1"/>
  <c r="J1646" i="1"/>
  <c r="AA1646" i="1" s="1"/>
  <c r="F1646" i="1"/>
  <c r="AG1645" i="1"/>
  <c r="J1645" i="1"/>
  <c r="F1645" i="1"/>
  <c r="H1645" i="1" s="1"/>
  <c r="AG1644" i="1"/>
  <c r="J1644" i="1"/>
  <c r="Y1644" i="1" s="1"/>
  <c r="F1644" i="1"/>
  <c r="AG1643" i="1"/>
  <c r="J1643" i="1"/>
  <c r="F1643" i="1"/>
  <c r="AG1642" i="1"/>
  <c r="J1642" i="1"/>
  <c r="F1642" i="1"/>
  <c r="AG1641" i="1"/>
  <c r="J1641" i="1"/>
  <c r="T1641" i="1" s="1"/>
  <c r="F1641" i="1"/>
  <c r="I1641" i="1" s="1"/>
  <c r="AG1640" i="1"/>
  <c r="J1640" i="1"/>
  <c r="W1640" i="1" s="1"/>
  <c r="F1640" i="1"/>
  <c r="I1640" i="1" s="1"/>
  <c r="AG1639" i="1"/>
  <c r="J1639" i="1"/>
  <c r="F1639" i="1"/>
  <c r="AG1638" i="1"/>
  <c r="J1638" i="1"/>
  <c r="AA1638" i="1" s="1"/>
  <c r="F1638" i="1"/>
  <c r="G1638" i="1" s="1"/>
  <c r="AG1637" i="1"/>
  <c r="J1637" i="1"/>
  <c r="T1637" i="1" s="1"/>
  <c r="F1637" i="1"/>
  <c r="H1637" i="1" s="1"/>
  <c r="AG1636" i="1"/>
  <c r="J1636" i="1"/>
  <c r="F1636" i="1"/>
  <c r="G1636" i="1" s="1"/>
  <c r="AG1635" i="1"/>
  <c r="J1635" i="1"/>
  <c r="K1635" i="1" s="1"/>
  <c r="F1635" i="1"/>
  <c r="I1635" i="1" s="1"/>
  <c r="AG1634" i="1"/>
  <c r="J1634" i="1"/>
  <c r="F1634" i="1"/>
  <c r="AG1633" i="1"/>
  <c r="J1633" i="1"/>
  <c r="T1633" i="1" s="1"/>
  <c r="F1633" i="1"/>
  <c r="I1633" i="1" s="1"/>
  <c r="AG1632" i="1"/>
  <c r="J1632" i="1"/>
  <c r="V1632" i="1" s="1"/>
  <c r="F1632" i="1"/>
  <c r="I1632" i="1" s="1"/>
  <c r="AG1631" i="1"/>
  <c r="J1631" i="1"/>
  <c r="O1631" i="1" s="1"/>
  <c r="F1631" i="1"/>
  <c r="AG1630" i="1"/>
  <c r="J1630" i="1"/>
  <c r="F1630" i="1"/>
  <c r="G1630" i="1" s="1"/>
  <c r="AG1629" i="1"/>
  <c r="J1629" i="1"/>
  <c r="T1629" i="1" s="1"/>
  <c r="F1629" i="1"/>
  <c r="H1629" i="1" s="1"/>
  <c r="AG1628" i="1"/>
  <c r="J1628" i="1"/>
  <c r="F1628" i="1"/>
  <c r="I1628" i="1" s="1"/>
  <c r="AG1627" i="1"/>
  <c r="J1627" i="1"/>
  <c r="U1627" i="1" s="1"/>
  <c r="F1627" i="1"/>
  <c r="AG1626" i="1"/>
  <c r="J1626" i="1"/>
  <c r="Q1626" i="1" s="1"/>
  <c r="F1626" i="1"/>
  <c r="AG1625" i="1"/>
  <c r="J1625" i="1"/>
  <c r="T1625" i="1" s="1"/>
  <c r="F1625" i="1"/>
  <c r="I1625" i="1" s="1"/>
  <c r="AG1624" i="1"/>
  <c r="J1624" i="1"/>
  <c r="V1624" i="1" s="1"/>
  <c r="F1624" i="1"/>
  <c r="I1624" i="1" s="1"/>
  <c r="AG1623" i="1"/>
  <c r="J1623" i="1"/>
  <c r="F1623" i="1"/>
  <c r="AG1622" i="1"/>
  <c r="J1622" i="1"/>
  <c r="F1622" i="1"/>
  <c r="G1622" i="1" s="1"/>
  <c r="AG1621" i="1"/>
  <c r="J1621" i="1"/>
  <c r="F1621" i="1"/>
  <c r="H1621" i="1" s="1"/>
  <c r="AG1620" i="1"/>
  <c r="J1620" i="1"/>
  <c r="W1620" i="1" s="1"/>
  <c r="F1620" i="1"/>
  <c r="I1620" i="1" s="1"/>
  <c r="AG1619" i="1"/>
  <c r="J1619" i="1"/>
  <c r="M1619" i="1" s="1"/>
  <c r="F1619" i="1"/>
  <c r="I1619" i="1" s="1"/>
  <c r="AG1618" i="1"/>
  <c r="J1618" i="1"/>
  <c r="F1618" i="1"/>
  <c r="I1618" i="1" s="1"/>
  <c r="AG1617" i="1"/>
  <c r="J1617" i="1"/>
  <c r="T1617" i="1" s="1"/>
  <c r="F1617" i="1"/>
  <c r="I1617" i="1" s="1"/>
  <c r="AG1616" i="1"/>
  <c r="J1616" i="1"/>
  <c r="M1616" i="1" s="1"/>
  <c r="F1616" i="1"/>
  <c r="I1616" i="1" s="1"/>
  <c r="AG1615" i="1"/>
  <c r="J1615" i="1"/>
  <c r="T1615" i="1" s="1"/>
  <c r="F1615" i="1"/>
  <c r="AG1614" i="1"/>
  <c r="J1614" i="1"/>
  <c r="F1614" i="1"/>
  <c r="AG1613" i="1"/>
  <c r="J1613" i="1"/>
  <c r="F1613" i="1"/>
  <c r="H1613" i="1" s="1"/>
  <c r="AG1612" i="1"/>
  <c r="J1612" i="1"/>
  <c r="F1612" i="1"/>
  <c r="AG1611" i="1"/>
  <c r="J1611" i="1"/>
  <c r="F1611" i="1"/>
  <c r="I1611" i="1" s="1"/>
  <c r="AG1610" i="1"/>
  <c r="J1610" i="1"/>
  <c r="AA1610" i="1" s="1"/>
  <c r="F1610" i="1"/>
  <c r="H1610" i="1" s="1"/>
  <c r="AG1609" i="1"/>
  <c r="J1609" i="1"/>
  <c r="T1609" i="1" s="1"/>
  <c r="F1609" i="1"/>
  <c r="AG1608" i="1"/>
  <c r="J1608" i="1"/>
  <c r="F1608" i="1"/>
  <c r="I1608" i="1" s="1"/>
  <c r="AG1607" i="1"/>
  <c r="J1607" i="1"/>
  <c r="V1607" i="1" s="1"/>
  <c r="F1607" i="1"/>
  <c r="G1607" i="1" s="1"/>
  <c r="AG1606" i="1"/>
  <c r="J1606" i="1"/>
  <c r="F1606" i="1"/>
  <c r="AG1605" i="1"/>
  <c r="J1605" i="1"/>
  <c r="W1605" i="1" s="1"/>
  <c r="F1605" i="1"/>
  <c r="H1605" i="1" s="1"/>
  <c r="AG1604" i="1"/>
  <c r="J1604" i="1"/>
  <c r="Y1604" i="1" s="1"/>
  <c r="F1604" i="1"/>
  <c r="H1604" i="1" s="1"/>
  <c r="AG1603" i="1"/>
  <c r="J1603" i="1"/>
  <c r="F1603" i="1"/>
  <c r="AG1602" i="1"/>
  <c r="J1602" i="1"/>
  <c r="F1602" i="1"/>
  <c r="AG1601" i="1"/>
  <c r="J1601" i="1"/>
  <c r="T1601" i="1" s="1"/>
  <c r="F1601" i="1"/>
  <c r="AG1600" i="1"/>
  <c r="J1600" i="1"/>
  <c r="S1600" i="1" s="1"/>
  <c r="F1600" i="1"/>
  <c r="I1600" i="1" s="1"/>
  <c r="AG1599" i="1"/>
  <c r="J1599" i="1"/>
  <c r="V1599" i="1" s="1"/>
  <c r="F1599" i="1"/>
  <c r="AG1598" i="1"/>
  <c r="J1598" i="1"/>
  <c r="F1598" i="1"/>
  <c r="G1598" i="1" s="1"/>
  <c r="AG1597" i="1"/>
  <c r="J1597" i="1"/>
  <c r="F1597" i="1"/>
  <c r="H1597" i="1" s="1"/>
  <c r="AG1596" i="1"/>
  <c r="J1596" i="1"/>
  <c r="F1596" i="1"/>
  <c r="AG1595" i="1"/>
  <c r="J1595" i="1"/>
  <c r="L1595" i="1" s="1"/>
  <c r="F1595" i="1"/>
  <c r="AG1594" i="1"/>
  <c r="J1594" i="1"/>
  <c r="AA1594" i="1" s="1"/>
  <c r="F1594" i="1"/>
  <c r="AG1593" i="1"/>
  <c r="J1593" i="1"/>
  <c r="T1593" i="1" s="1"/>
  <c r="F1593" i="1"/>
  <c r="AG1592" i="1"/>
  <c r="J1592" i="1"/>
  <c r="F1592" i="1"/>
  <c r="I1592" i="1" s="1"/>
  <c r="AG1591" i="1"/>
  <c r="J1591" i="1"/>
  <c r="W1591" i="1" s="1"/>
  <c r="F1591" i="1"/>
  <c r="AG1590" i="1"/>
  <c r="J1590" i="1"/>
  <c r="K1590" i="1" s="1"/>
  <c r="F1590" i="1"/>
  <c r="AG1589" i="1"/>
  <c r="J1589" i="1"/>
  <c r="X1589" i="1" s="1"/>
  <c r="F1589" i="1"/>
  <c r="AG1588" i="1"/>
  <c r="J1588" i="1"/>
  <c r="Y1588" i="1" s="1"/>
  <c r="F1588" i="1"/>
  <c r="AG1587" i="1"/>
  <c r="J1587" i="1"/>
  <c r="F1587" i="1"/>
  <c r="I1587" i="1" s="1"/>
  <c r="AG1586" i="1"/>
  <c r="J1586" i="1"/>
  <c r="F1586" i="1"/>
  <c r="H1586" i="1" s="1"/>
  <c r="AG1585" i="1"/>
  <c r="J1585" i="1"/>
  <c r="F1585" i="1"/>
  <c r="AG1584" i="1"/>
  <c r="J1584" i="1"/>
  <c r="F1584" i="1"/>
  <c r="I1584" i="1" s="1"/>
  <c r="AG1583" i="1"/>
  <c r="J1583" i="1"/>
  <c r="V1583" i="1" s="1"/>
  <c r="F1583" i="1"/>
  <c r="G1583" i="1" s="1"/>
  <c r="AG1582" i="1"/>
  <c r="J1582" i="1"/>
  <c r="F1582" i="1"/>
  <c r="G1582" i="1" s="1"/>
  <c r="AG1581" i="1"/>
  <c r="J1581" i="1"/>
  <c r="F1581" i="1"/>
  <c r="AG1580" i="1"/>
  <c r="J1580" i="1"/>
  <c r="F1580" i="1"/>
  <c r="AG1579" i="1"/>
  <c r="J1579" i="1"/>
  <c r="F1579" i="1"/>
  <c r="I1579" i="1" s="1"/>
  <c r="AG1578" i="1"/>
  <c r="J1578" i="1"/>
  <c r="F1578" i="1"/>
  <c r="H1578" i="1" s="1"/>
  <c r="AG1577" i="1"/>
  <c r="J1577" i="1"/>
  <c r="F1577" i="1"/>
  <c r="AG1576" i="1"/>
  <c r="J1576" i="1"/>
  <c r="F1576" i="1"/>
  <c r="AG1575" i="1"/>
  <c r="J1575" i="1"/>
  <c r="F1575" i="1"/>
  <c r="AG1574" i="1"/>
  <c r="J1574" i="1"/>
  <c r="F1574" i="1"/>
  <c r="G1574" i="1" s="1"/>
  <c r="AG1573" i="1"/>
  <c r="J1573" i="1"/>
  <c r="F1573" i="1"/>
  <c r="AG1572" i="1"/>
  <c r="J1572" i="1"/>
  <c r="F1572" i="1"/>
  <c r="I1572" i="1" s="1"/>
  <c r="AG1571" i="1"/>
  <c r="J1571" i="1"/>
  <c r="F1571" i="1"/>
  <c r="H1571" i="1" s="1"/>
  <c r="AG1570" i="1"/>
  <c r="J1570" i="1"/>
  <c r="AA1570" i="1" s="1"/>
  <c r="F1570" i="1"/>
  <c r="H1570" i="1" s="1"/>
  <c r="AG1569" i="1"/>
  <c r="J1569" i="1"/>
  <c r="F1569" i="1"/>
  <c r="I1569" i="1" s="1"/>
  <c r="AG1568" i="1"/>
  <c r="J1568" i="1"/>
  <c r="Z1568" i="1" s="1"/>
  <c r="F1568" i="1"/>
  <c r="AG1567" i="1"/>
  <c r="J1567" i="1"/>
  <c r="T1567" i="1" s="1"/>
  <c r="F1567" i="1"/>
  <c r="H1567" i="1" s="1"/>
  <c r="AG1566" i="1"/>
  <c r="J1566" i="1"/>
  <c r="F1566" i="1"/>
  <c r="AG1565" i="1"/>
  <c r="J1565" i="1"/>
  <c r="X1565" i="1" s="1"/>
  <c r="F1565" i="1"/>
  <c r="AG1564" i="1"/>
  <c r="J1564" i="1"/>
  <c r="F1564" i="1"/>
  <c r="H1564" i="1" s="1"/>
  <c r="AG1563" i="1"/>
  <c r="J1563" i="1"/>
  <c r="F1563" i="1"/>
  <c r="H1563" i="1" s="1"/>
  <c r="AG1562" i="1"/>
  <c r="J1562" i="1"/>
  <c r="T1562" i="1" s="1"/>
  <c r="F1562" i="1"/>
  <c r="H1562" i="1" s="1"/>
  <c r="AG1561" i="1"/>
  <c r="J1561" i="1"/>
  <c r="U1561" i="1" s="1"/>
  <c r="F1561" i="1"/>
  <c r="I1561" i="1" s="1"/>
  <c r="AG1560" i="1"/>
  <c r="J1560" i="1"/>
  <c r="F1560" i="1"/>
  <c r="G1560" i="1" s="1"/>
  <c r="AG1559" i="1"/>
  <c r="J1559" i="1"/>
  <c r="F1559" i="1"/>
  <c r="AG1558" i="1"/>
  <c r="J1558" i="1"/>
  <c r="U1558" i="1" s="1"/>
  <c r="F1558" i="1"/>
  <c r="H1558" i="1" s="1"/>
  <c r="AG1557" i="1"/>
  <c r="J1557" i="1"/>
  <c r="F1557" i="1"/>
  <c r="H1557" i="1" s="1"/>
  <c r="AG1556" i="1"/>
  <c r="J1556" i="1"/>
  <c r="U1556" i="1" s="1"/>
  <c r="F1556" i="1"/>
  <c r="I1556" i="1" s="1"/>
  <c r="AG1555" i="1"/>
  <c r="J1555" i="1"/>
  <c r="T1555" i="1" s="1"/>
  <c r="F1555" i="1"/>
  <c r="G1555" i="1" s="1"/>
  <c r="AG1554" i="1"/>
  <c r="J1554" i="1"/>
  <c r="F1554" i="1"/>
  <c r="H1554" i="1" s="1"/>
  <c r="AG1553" i="1"/>
  <c r="J1553" i="1"/>
  <c r="U1553" i="1" s="1"/>
  <c r="F1553" i="1"/>
  <c r="AG1552" i="1"/>
  <c r="J1552" i="1"/>
  <c r="Z1552" i="1" s="1"/>
  <c r="F1552" i="1"/>
  <c r="AG1551" i="1"/>
  <c r="J1551" i="1"/>
  <c r="F1551" i="1"/>
  <c r="G1551" i="1" s="1"/>
  <c r="AG1550" i="1"/>
  <c r="J1550" i="1"/>
  <c r="F1550" i="1"/>
  <c r="G1550" i="1" s="1"/>
  <c r="AG1549" i="1"/>
  <c r="J1549" i="1"/>
  <c r="S1549" i="1" s="1"/>
  <c r="F1549" i="1"/>
  <c r="H1549" i="1" s="1"/>
  <c r="AG1548" i="1"/>
  <c r="J1548" i="1"/>
  <c r="F1548" i="1"/>
  <c r="AG1547" i="1"/>
  <c r="J1547" i="1"/>
  <c r="F1547" i="1"/>
  <c r="G1547" i="1" s="1"/>
  <c r="AG1546" i="1"/>
  <c r="J1546" i="1"/>
  <c r="F1546" i="1"/>
  <c r="H1546" i="1" s="1"/>
  <c r="AG1545" i="1"/>
  <c r="J1545" i="1"/>
  <c r="F1545" i="1"/>
  <c r="I1545" i="1" s="1"/>
  <c r="AG1544" i="1"/>
  <c r="J1544" i="1"/>
  <c r="N1544" i="1" s="1"/>
  <c r="F1544" i="1"/>
  <c r="I1544" i="1" s="1"/>
  <c r="AG1543" i="1"/>
  <c r="J1543" i="1"/>
  <c r="F1543" i="1"/>
  <c r="H1543" i="1" s="1"/>
  <c r="AG1542" i="1"/>
  <c r="J1542" i="1"/>
  <c r="F1542" i="1"/>
  <c r="G1542" i="1" s="1"/>
  <c r="AG1541" i="1"/>
  <c r="J1541" i="1"/>
  <c r="V1541" i="1" s="1"/>
  <c r="F1541" i="1"/>
  <c r="H1541" i="1" s="1"/>
  <c r="AG1540" i="1"/>
  <c r="J1540" i="1"/>
  <c r="S1540" i="1" s="1"/>
  <c r="F1540" i="1"/>
  <c r="AG1539" i="1"/>
  <c r="J1539" i="1"/>
  <c r="Z1539" i="1" s="1"/>
  <c r="F1539" i="1"/>
  <c r="G1539" i="1" s="1"/>
  <c r="AG1538" i="1"/>
  <c r="J1538" i="1"/>
  <c r="T1538" i="1" s="1"/>
  <c r="F1538" i="1"/>
  <c r="AG1537" i="1"/>
  <c r="J1537" i="1"/>
  <c r="F1537" i="1"/>
  <c r="I1537" i="1" s="1"/>
  <c r="AG1536" i="1"/>
  <c r="J1536" i="1"/>
  <c r="Z1536" i="1" s="1"/>
  <c r="F1536" i="1"/>
  <c r="H1536" i="1" s="1"/>
  <c r="AG1535" i="1"/>
  <c r="J1535" i="1"/>
  <c r="F1535" i="1"/>
  <c r="H1535" i="1" s="1"/>
  <c r="AG1534" i="1"/>
  <c r="J1534" i="1"/>
  <c r="AA1534" i="1" s="1"/>
  <c r="F1534" i="1"/>
  <c r="G1534" i="1" s="1"/>
  <c r="AG1533" i="1"/>
  <c r="J1533" i="1"/>
  <c r="AA1533" i="1" s="1"/>
  <c r="F1533" i="1"/>
  <c r="AG1532" i="1"/>
  <c r="J1532" i="1"/>
  <c r="AA1532" i="1" s="1"/>
  <c r="F1532" i="1"/>
  <c r="I1532" i="1" s="1"/>
  <c r="AG1531" i="1"/>
  <c r="J1531" i="1"/>
  <c r="F1531" i="1"/>
  <c r="G1531" i="1" s="1"/>
  <c r="AG1530" i="1"/>
  <c r="J1530" i="1"/>
  <c r="AA1530" i="1" s="1"/>
  <c r="F1530" i="1"/>
  <c r="AG1529" i="1"/>
  <c r="J1529" i="1"/>
  <c r="V1529" i="1" s="1"/>
  <c r="F1529" i="1"/>
  <c r="I1529" i="1" s="1"/>
  <c r="AG1528" i="1"/>
  <c r="J1528" i="1"/>
  <c r="F1528" i="1"/>
  <c r="AG1527" i="1"/>
  <c r="J1527" i="1"/>
  <c r="X1527" i="1" s="1"/>
  <c r="F1527" i="1"/>
  <c r="I1527" i="1" s="1"/>
  <c r="AG1526" i="1"/>
  <c r="J1526" i="1"/>
  <c r="V1526" i="1" s="1"/>
  <c r="F1526" i="1"/>
  <c r="AG1525" i="1"/>
  <c r="J1525" i="1"/>
  <c r="X1525" i="1" s="1"/>
  <c r="F1525" i="1"/>
  <c r="H1525" i="1" s="1"/>
  <c r="AG1524" i="1"/>
  <c r="J1524" i="1"/>
  <c r="F1524" i="1"/>
  <c r="I1524" i="1" s="1"/>
  <c r="AG1523" i="1"/>
  <c r="J1523" i="1"/>
  <c r="F1523" i="1"/>
  <c r="I1523" i="1" s="1"/>
  <c r="AG1522" i="1"/>
  <c r="J1522" i="1"/>
  <c r="F1522" i="1"/>
  <c r="H1522" i="1" s="1"/>
  <c r="AG1521" i="1"/>
  <c r="J1521" i="1"/>
  <c r="F1521" i="1"/>
  <c r="I1521" i="1" s="1"/>
  <c r="AG1520" i="1"/>
  <c r="J1520" i="1"/>
  <c r="F1520" i="1"/>
  <c r="H1520" i="1" s="1"/>
  <c r="AG1519" i="1"/>
  <c r="J1519" i="1"/>
  <c r="F1519" i="1"/>
  <c r="I1519" i="1" s="1"/>
  <c r="AG1518" i="1"/>
  <c r="J1518" i="1"/>
  <c r="F1518" i="1"/>
  <c r="I1518" i="1" s="1"/>
  <c r="AG1517" i="1"/>
  <c r="J1517" i="1"/>
  <c r="X1517" i="1" s="1"/>
  <c r="F1517" i="1"/>
  <c r="H1517" i="1" s="1"/>
  <c r="AG1516" i="1"/>
  <c r="J1516" i="1"/>
  <c r="F1516" i="1"/>
  <c r="AG1515" i="1"/>
  <c r="J1515" i="1"/>
  <c r="Z1515" i="1" s="1"/>
  <c r="F1515" i="1"/>
  <c r="I1515" i="1" s="1"/>
  <c r="AG1514" i="1"/>
  <c r="J1514" i="1"/>
  <c r="F1514" i="1"/>
  <c r="AG1513" i="1"/>
  <c r="J1513" i="1"/>
  <c r="T1513" i="1" s="1"/>
  <c r="F1513" i="1"/>
  <c r="I1513" i="1" s="1"/>
  <c r="AG1512" i="1"/>
  <c r="J1512" i="1"/>
  <c r="Z1512" i="1" s="1"/>
  <c r="F1512" i="1"/>
  <c r="AG1511" i="1"/>
  <c r="J1511" i="1"/>
  <c r="F1511" i="1"/>
  <c r="AG1510" i="1"/>
  <c r="J1510" i="1"/>
  <c r="F1510" i="1"/>
  <c r="H1510" i="1" s="1"/>
  <c r="AG1509" i="1"/>
  <c r="J1509" i="1"/>
  <c r="X1509" i="1" s="1"/>
  <c r="F1509" i="1"/>
  <c r="H1509" i="1" s="1"/>
  <c r="AG1508" i="1"/>
  <c r="J1508" i="1"/>
  <c r="X1508" i="1" s="1"/>
  <c r="F1508" i="1"/>
  <c r="AG1507" i="1"/>
  <c r="J1507" i="1"/>
  <c r="F1507" i="1"/>
  <c r="I1507" i="1" s="1"/>
  <c r="AG1506" i="1"/>
  <c r="J1506" i="1"/>
  <c r="F1506" i="1"/>
  <c r="H1506" i="1" s="1"/>
  <c r="AG1505" i="1"/>
  <c r="J1505" i="1"/>
  <c r="V1505" i="1" s="1"/>
  <c r="F1505" i="1"/>
  <c r="I1505" i="1" s="1"/>
  <c r="AG1504" i="1"/>
  <c r="J1504" i="1"/>
  <c r="F1504" i="1"/>
  <c r="AG1503" i="1"/>
  <c r="J1503" i="1"/>
  <c r="P1503" i="1" s="1"/>
  <c r="F1503" i="1"/>
  <c r="AG1502" i="1"/>
  <c r="J1502" i="1"/>
  <c r="U1502" i="1" s="1"/>
  <c r="F1502" i="1"/>
  <c r="G1502" i="1" s="1"/>
  <c r="AG1501" i="1"/>
  <c r="J1501" i="1"/>
  <c r="X1501" i="1" s="1"/>
  <c r="F1501" i="1"/>
  <c r="H1501" i="1" s="1"/>
  <c r="AG1500" i="1"/>
  <c r="J1500" i="1"/>
  <c r="F1500" i="1"/>
  <c r="AG1499" i="1"/>
  <c r="J1499" i="1"/>
  <c r="F1499" i="1"/>
  <c r="G1499" i="1" s="1"/>
  <c r="AG1498" i="1"/>
  <c r="J1498" i="1"/>
  <c r="AA1498" i="1" s="1"/>
  <c r="F1498" i="1"/>
  <c r="AG1497" i="1"/>
  <c r="J1497" i="1"/>
  <c r="S1497" i="1" s="1"/>
  <c r="F1497" i="1"/>
  <c r="I1497" i="1" s="1"/>
  <c r="AG1496" i="1"/>
  <c r="J1496" i="1"/>
  <c r="F1496" i="1"/>
  <c r="AG1495" i="1"/>
  <c r="J1495" i="1"/>
  <c r="U1495" i="1" s="1"/>
  <c r="F1495" i="1"/>
  <c r="AG1494" i="1"/>
  <c r="J1494" i="1"/>
  <c r="F1494" i="1"/>
  <c r="AG1493" i="1"/>
  <c r="J1493" i="1"/>
  <c r="X1493" i="1" s="1"/>
  <c r="F1493" i="1"/>
  <c r="H1493" i="1" s="1"/>
  <c r="AG1492" i="1"/>
  <c r="J1492" i="1"/>
  <c r="F1492" i="1"/>
  <c r="H1492" i="1" s="1"/>
  <c r="AG1491" i="1"/>
  <c r="J1491" i="1"/>
  <c r="F1491" i="1"/>
  <c r="G1491" i="1" s="1"/>
  <c r="AG1490" i="1"/>
  <c r="J1490" i="1"/>
  <c r="F1490" i="1"/>
  <c r="H1490" i="1" s="1"/>
  <c r="AG1489" i="1"/>
  <c r="J1489" i="1"/>
  <c r="S1489" i="1" s="1"/>
  <c r="F1489" i="1"/>
  <c r="I1489" i="1" s="1"/>
  <c r="AG1488" i="1"/>
  <c r="J1488" i="1"/>
  <c r="S1488" i="1" s="1"/>
  <c r="F1488" i="1"/>
  <c r="H1488" i="1" s="1"/>
  <c r="AG1487" i="1"/>
  <c r="J1487" i="1"/>
  <c r="F1487" i="1"/>
  <c r="I1487" i="1" s="1"/>
  <c r="AG1486" i="1"/>
  <c r="J1486" i="1"/>
  <c r="F1486" i="1"/>
  <c r="AG1485" i="1"/>
  <c r="J1485" i="1"/>
  <c r="X1485" i="1" s="1"/>
  <c r="F1485" i="1"/>
  <c r="H1485" i="1" s="1"/>
  <c r="AG1484" i="1"/>
  <c r="J1484" i="1"/>
  <c r="F1484" i="1"/>
  <c r="AG1483" i="1"/>
  <c r="J1483" i="1"/>
  <c r="F1483" i="1"/>
  <c r="G1483" i="1" s="1"/>
  <c r="AG1482" i="1"/>
  <c r="J1482" i="1"/>
  <c r="F1482" i="1"/>
  <c r="H1482" i="1" s="1"/>
  <c r="AG1481" i="1"/>
  <c r="J1481" i="1"/>
  <c r="F1481" i="1"/>
  <c r="I1481" i="1" s="1"/>
  <c r="AG1480" i="1"/>
  <c r="J1480" i="1"/>
  <c r="F1480" i="1"/>
  <c r="AG1479" i="1"/>
  <c r="J1479" i="1"/>
  <c r="U1479" i="1" s="1"/>
  <c r="F1479" i="1"/>
  <c r="I1479" i="1" s="1"/>
  <c r="AG1478" i="1"/>
  <c r="J1478" i="1"/>
  <c r="U1478" i="1" s="1"/>
  <c r="F1478" i="1"/>
  <c r="AG1477" i="1"/>
  <c r="J1477" i="1"/>
  <c r="F1477" i="1"/>
  <c r="AG1476" i="1"/>
  <c r="J1476" i="1"/>
  <c r="K1476" i="1" s="1"/>
  <c r="F1476" i="1"/>
  <c r="G1476" i="1" s="1"/>
  <c r="AG1475" i="1"/>
  <c r="J1475" i="1"/>
  <c r="F1475" i="1"/>
  <c r="G1475" i="1" s="1"/>
  <c r="AG1474" i="1"/>
  <c r="J1474" i="1"/>
  <c r="U1474" i="1" s="1"/>
  <c r="F1474" i="1"/>
  <c r="AG1473" i="1"/>
  <c r="J1473" i="1"/>
  <c r="AA1473" i="1" s="1"/>
  <c r="F1473" i="1"/>
  <c r="AG1472" i="1"/>
  <c r="J1472" i="1"/>
  <c r="F1472" i="1"/>
  <c r="AG1471" i="1"/>
  <c r="J1471" i="1"/>
  <c r="AA1471" i="1" s="1"/>
  <c r="F1471" i="1"/>
  <c r="I1471" i="1" s="1"/>
  <c r="AG1470" i="1"/>
  <c r="J1470" i="1"/>
  <c r="F1470" i="1"/>
  <c r="AG1469" i="1"/>
  <c r="J1469" i="1"/>
  <c r="Z1469" i="1" s="1"/>
  <c r="F1469" i="1"/>
  <c r="AG1468" i="1"/>
  <c r="J1468" i="1"/>
  <c r="W1468" i="1" s="1"/>
  <c r="F1468" i="1"/>
  <c r="I1468" i="1" s="1"/>
  <c r="AG1467" i="1"/>
  <c r="J1467" i="1"/>
  <c r="F1467" i="1"/>
  <c r="G1467" i="1" s="1"/>
  <c r="AG1466" i="1"/>
  <c r="J1466" i="1"/>
  <c r="F1466" i="1"/>
  <c r="H1466" i="1" s="1"/>
  <c r="AG1465" i="1"/>
  <c r="J1465" i="1"/>
  <c r="F1465" i="1"/>
  <c r="AG1464" i="1"/>
  <c r="J1464" i="1"/>
  <c r="W1464" i="1" s="1"/>
  <c r="F1464" i="1"/>
  <c r="AG1463" i="1"/>
  <c r="J1463" i="1"/>
  <c r="L1463" i="1" s="1"/>
  <c r="F1463" i="1"/>
  <c r="AG1462" i="1"/>
  <c r="J1462" i="1"/>
  <c r="Y1462" i="1" s="1"/>
  <c r="F1462" i="1"/>
  <c r="I1462" i="1" s="1"/>
  <c r="AG1461" i="1"/>
  <c r="J1461" i="1"/>
  <c r="F1461" i="1"/>
  <c r="G1461" i="1" s="1"/>
  <c r="AG1460" i="1"/>
  <c r="J1460" i="1"/>
  <c r="W1460" i="1" s="1"/>
  <c r="F1460" i="1"/>
  <c r="H1460" i="1" s="1"/>
  <c r="AG1459" i="1"/>
  <c r="J1459" i="1"/>
  <c r="Y1459" i="1" s="1"/>
  <c r="F1459" i="1"/>
  <c r="AG1458" i="1"/>
  <c r="J1458" i="1"/>
  <c r="F1458" i="1"/>
  <c r="G1458" i="1" s="1"/>
  <c r="AG1457" i="1"/>
  <c r="J1457" i="1"/>
  <c r="F1457" i="1"/>
  <c r="H1457" i="1" s="1"/>
  <c r="AG1456" i="1"/>
  <c r="J1456" i="1"/>
  <c r="T1456" i="1" s="1"/>
  <c r="F1456" i="1"/>
  <c r="AG1455" i="1"/>
  <c r="J1455" i="1"/>
  <c r="F1455" i="1"/>
  <c r="AG1454" i="1"/>
  <c r="J1454" i="1"/>
  <c r="F1454" i="1"/>
  <c r="AG1453" i="1"/>
  <c r="J1453" i="1"/>
  <c r="F1453" i="1"/>
  <c r="AG1452" i="1"/>
  <c r="J1452" i="1"/>
  <c r="F1452" i="1"/>
  <c r="AG1451" i="1"/>
  <c r="J1451" i="1"/>
  <c r="L1451" i="1" s="1"/>
  <c r="F1451" i="1"/>
  <c r="G1451" i="1" s="1"/>
  <c r="AG1450" i="1"/>
  <c r="J1450" i="1"/>
  <c r="Q1450" i="1" s="1"/>
  <c r="F1450" i="1"/>
  <c r="H1450" i="1" s="1"/>
  <c r="AG1449" i="1"/>
  <c r="J1449" i="1"/>
  <c r="F1449" i="1"/>
  <c r="H1449" i="1" s="1"/>
  <c r="AG1448" i="1"/>
  <c r="J1448" i="1"/>
  <c r="F1448" i="1"/>
  <c r="H1448" i="1" s="1"/>
  <c r="AG1447" i="1"/>
  <c r="J1447" i="1"/>
  <c r="F1447" i="1"/>
  <c r="AG1446" i="1"/>
  <c r="J1446" i="1"/>
  <c r="F1446" i="1"/>
  <c r="H1446" i="1" s="1"/>
  <c r="AG1445" i="1"/>
  <c r="J1445" i="1"/>
  <c r="F1445" i="1"/>
  <c r="I1445" i="1" s="1"/>
  <c r="AG1444" i="1"/>
  <c r="J1444" i="1"/>
  <c r="Y1444" i="1" s="1"/>
  <c r="F1444" i="1"/>
  <c r="AG1443" i="1"/>
  <c r="J1443" i="1"/>
  <c r="F1443" i="1"/>
  <c r="G1443" i="1" s="1"/>
  <c r="AG1442" i="1"/>
  <c r="J1442" i="1"/>
  <c r="U1442" i="1" s="1"/>
  <c r="F1442" i="1"/>
  <c r="H1442" i="1" s="1"/>
  <c r="AG1441" i="1"/>
  <c r="J1441" i="1"/>
  <c r="F1441" i="1"/>
  <c r="H1441" i="1" s="1"/>
  <c r="AG1440" i="1"/>
  <c r="J1440" i="1"/>
  <c r="W1440" i="1" s="1"/>
  <c r="F1440" i="1"/>
  <c r="G1440" i="1" s="1"/>
  <c r="AG1439" i="1"/>
  <c r="J1439" i="1"/>
  <c r="F1439" i="1"/>
  <c r="AG1438" i="1"/>
  <c r="J1438" i="1"/>
  <c r="T1438" i="1" s="1"/>
  <c r="F1438" i="1"/>
  <c r="H1438" i="1" s="1"/>
  <c r="AG1437" i="1"/>
  <c r="J1437" i="1"/>
  <c r="F1437" i="1"/>
  <c r="I1437" i="1" s="1"/>
  <c r="AG1436" i="1"/>
  <c r="J1436" i="1"/>
  <c r="V1436" i="1" s="1"/>
  <c r="F1436" i="1"/>
  <c r="H1436" i="1" s="1"/>
  <c r="AG1435" i="1"/>
  <c r="J1435" i="1"/>
  <c r="F1435" i="1"/>
  <c r="AG1434" i="1"/>
  <c r="J1434" i="1"/>
  <c r="U1434" i="1" s="1"/>
  <c r="F1434" i="1"/>
  <c r="H1434" i="1" s="1"/>
  <c r="AG1433" i="1"/>
  <c r="J1433" i="1"/>
  <c r="S1433" i="1" s="1"/>
  <c r="F1433" i="1"/>
  <c r="H1433" i="1" s="1"/>
  <c r="AG1432" i="1"/>
  <c r="J1432" i="1"/>
  <c r="S1432" i="1" s="1"/>
  <c r="F1432" i="1"/>
  <c r="H1432" i="1" s="1"/>
  <c r="AG1431" i="1"/>
  <c r="J1431" i="1"/>
  <c r="F1431" i="1"/>
  <c r="AG1430" i="1"/>
  <c r="J1430" i="1"/>
  <c r="V1430" i="1" s="1"/>
  <c r="F1430" i="1"/>
  <c r="H1430" i="1" s="1"/>
  <c r="AG1429" i="1"/>
  <c r="J1429" i="1"/>
  <c r="T1429" i="1" s="1"/>
  <c r="F1429" i="1"/>
  <c r="I1429" i="1" s="1"/>
  <c r="AG1428" i="1"/>
  <c r="J1428" i="1"/>
  <c r="F1428" i="1"/>
  <c r="AG1427" i="1"/>
  <c r="J1427" i="1"/>
  <c r="Z1427" i="1" s="1"/>
  <c r="F1427" i="1"/>
  <c r="G1427" i="1" s="1"/>
  <c r="AG1426" i="1"/>
  <c r="J1426" i="1"/>
  <c r="F1426" i="1"/>
  <c r="H1426" i="1" s="1"/>
  <c r="AG1425" i="1"/>
  <c r="J1425" i="1"/>
  <c r="F1425" i="1"/>
  <c r="AG1424" i="1"/>
  <c r="J1424" i="1"/>
  <c r="F1424" i="1"/>
  <c r="AG1423" i="1"/>
  <c r="J1423" i="1"/>
  <c r="F1423" i="1"/>
  <c r="AG1422" i="1"/>
  <c r="J1422" i="1"/>
  <c r="U1422" i="1" s="1"/>
  <c r="F1422" i="1"/>
  <c r="I1422" i="1" s="1"/>
  <c r="AG1421" i="1"/>
  <c r="J1421" i="1"/>
  <c r="F1421" i="1"/>
  <c r="AG1420" i="1"/>
  <c r="J1420" i="1"/>
  <c r="U1420" i="1" s="1"/>
  <c r="F1420" i="1"/>
  <c r="G1420" i="1" s="1"/>
  <c r="AG1419" i="1"/>
  <c r="J1419" i="1"/>
  <c r="F1419" i="1"/>
  <c r="G1419" i="1" s="1"/>
  <c r="AG1418" i="1"/>
  <c r="J1418" i="1"/>
  <c r="S1418" i="1" s="1"/>
  <c r="F1418" i="1"/>
  <c r="H1418" i="1" s="1"/>
  <c r="AG1417" i="1"/>
  <c r="J1417" i="1"/>
  <c r="S1417" i="1" s="1"/>
  <c r="F1417" i="1"/>
  <c r="AG1416" i="1"/>
  <c r="J1416" i="1"/>
  <c r="K1416" i="1" s="1"/>
  <c r="F1416" i="1"/>
  <c r="H1416" i="1" s="1"/>
  <c r="AG1415" i="1"/>
  <c r="J1415" i="1"/>
  <c r="F1415" i="1"/>
  <c r="AG1414" i="1"/>
  <c r="J1414" i="1"/>
  <c r="F1414" i="1"/>
  <c r="AG1413" i="1"/>
  <c r="J1413" i="1"/>
  <c r="Z1413" i="1" s="1"/>
  <c r="F1413" i="1"/>
  <c r="I1413" i="1" s="1"/>
  <c r="AG1412" i="1"/>
  <c r="J1412" i="1"/>
  <c r="F1412" i="1"/>
  <c r="I1412" i="1" s="1"/>
  <c r="AG1411" i="1"/>
  <c r="J1411" i="1"/>
  <c r="U1411" i="1" s="1"/>
  <c r="F1411" i="1"/>
  <c r="I1411" i="1" s="1"/>
  <c r="AG1410" i="1"/>
  <c r="J1410" i="1"/>
  <c r="V1410" i="1" s="1"/>
  <c r="F1410" i="1"/>
  <c r="AG1409" i="1"/>
  <c r="J1409" i="1"/>
  <c r="F1409" i="1"/>
  <c r="AG1408" i="1"/>
  <c r="J1408" i="1"/>
  <c r="U1408" i="1" s="1"/>
  <c r="F1408" i="1"/>
  <c r="H1408" i="1" s="1"/>
  <c r="AG1407" i="1"/>
  <c r="J1407" i="1"/>
  <c r="Q1407" i="1" s="1"/>
  <c r="F1407" i="1"/>
  <c r="AG1406" i="1"/>
  <c r="J1406" i="1"/>
  <c r="F1406" i="1"/>
  <c r="AG1405" i="1"/>
  <c r="J1405" i="1"/>
  <c r="Z1405" i="1" s="1"/>
  <c r="F1405" i="1"/>
  <c r="AG1404" i="1"/>
  <c r="J1404" i="1"/>
  <c r="W1404" i="1" s="1"/>
  <c r="F1404" i="1"/>
  <c r="AG1403" i="1"/>
  <c r="J1403" i="1"/>
  <c r="AA1403" i="1" s="1"/>
  <c r="F1403" i="1"/>
  <c r="I1403" i="1" s="1"/>
  <c r="AG1402" i="1"/>
  <c r="J1402" i="1"/>
  <c r="T1402" i="1" s="1"/>
  <c r="F1402" i="1"/>
  <c r="AG1401" i="1"/>
  <c r="J1401" i="1"/>
  <c r="F1401" i="1"/>
  <c r="AG1400" i="1"/>
  <c r="J1400" i="1"/>
  <c r="S1400" i="1" s="1"/>
  <c r="F1400" i="1"/>
  <c r="I1400" i="1" s="1"/>
  <c r="AG1399" i="1"/>
  <c r="J1399" i="1"/>
  <c r="F1399" i="1"/>
  <c r="G1399" i="1" s="1"/>
  <c r="AG1398" i="1"/>
  <c r="J1398" i="1"/>
  <c r="Z1398" i="1" s="1"/>
  <c r="F1398" i="1"/>
  <c r="AG1397" i="1"/>
  <c r="J1397" i="1"/>
  <c r="F1397" i="1"/>
  <c r="I1397" i="1" s="1"/>
  <c r="AG1396" i="1"/>
  <c r="J1396" i="1"/>
  <c r="F1396" i="1"/>
  <c r="I1396" i="1" s="1"/>
  <c r="AG1395" i="1"/>
  <c r="J1395" i="1"/>
  <c r="F1395" i="1"/>
  <c r="I1395" i="1" s="1"/>
  <c r="AG1394" i="1"/>
  <c r="J1394" i="1"/>
  <c r="T1394" i="1" s="1"/>
  <c r="F1394" i="1"/>
  <c r="AG1393" i="1"/>
  <c r="J1393" i="1"/>
  <c r="F1393" i="1"/>
  <c r="I1393" i="1" s="1"/>
  <c r="AG1392" i="1"/>
  <c r="J1392" i="1"/>
  <c r="T1392" i="1" s="1"/>
  <c r="F1392" i="1"/>
  <c r="I1392" i="1" s="1"/>
  <c r="AG1391" i="1"/>
  <c r="J1391" i="1"/>
  <c r="F1391" i="1"/>
  <c r="G1391" i="1" s="1"/>
  <c r="AG1390" i="1"/>
  <c r="J1390" i="1"/>
  <c r="F1390" i="1"/>
  <c r="AG1389" i="1"/>
  <c r="J1389" i="1"/>
  <c r="F1389" i="1"/>
  <c r="I1389" i="1" s="1"/>
  <c r="AG1388" i="1"/>
  <c r="J1388" i="1"/>
  <c r="T1388" i="1" s="1"/>
  <c r="F1388" i="1"/>
  <c r="I1388" i="1" s="1"/>
  <c r="AG1387" i="1"/>
  <c r="J1387" i="1"/>
  <c r="L1387" i="1" s="1"/>
  <c r="F1387" i="1"/>
  <c r="I1387" i="1" s="1"/>
  <c r="AG1386" i="1"/>
  <c r="J1386" i="1"/>
  <c r="F1386" i="1"/>
  <c r="AG1385" i="1"/>
  <c r="J1385" i="1"/>
  <c r="F1385" i="1"/>
  <c r="AG1384" i="1"/>
  <c r="J1384" i="1"/>
  <c r="F1384" i="1"/>
  <c r="H1384" i="1" s="1"/>
  <c r="AG1383" i="1"/>
  <c r="J1383" i="1"/>
  <c r="X1383" i="1" s="1"/>
  <c r="F1383" i="1"/>
  <c r="AG1382" i="1"/>
  <c r="J1382" i="1"/>
  <c r="F1382" i="1"/>
  <c r="H1382" i="1" s="1"/>
  <c r="AG1381" i="1"/>
  <c r="J1381" i="1"/>
  <c r="F1381" i="1"/>
  <c r="AG1380" i="1"/>
  <c r="J1380" i="1"/>
  <c r="AA1380" i="1" s="1"/>
  <c r="F1380" i="1"/>
  <c r="AG1379" i="1"/>
  <c r="J1379" i="1"/>
  <c r="AA1379" i="1" s="1"/>
  <c r="F1379" i="1"/>
  <c r="I1379" i="1" s="1"/>
  <c r="AG1378" i="1"/>
  <c r="J1378" i="1"/>
  <c r="F1378" i="1"/>
  <c r="AG1377" i="1"/>
  <c r="J1377" i="1"/>
  <c r="W1377" i="1" s="1"/>
  <c r="F1377" i="1"/>
  <c r="AG1376" i="1"/>
  <c r="J1376" i="1"/>
  <c r="F1376" i="1"/>
  <c r="I1376" i="1" s="1"/>
  <c r="AG1375" i="1"/>
  <c r="J1375" i="1"/>
  <c r="F1375" i="1"/>
  <c r="AG1374" i="1"/>
  <c r="J1374" i="1"/>
  <c r="R1374" i="1" s="1"/>
  <c r="F1374" i="1"/>
  <c r="AG1373" i="1"/>
  <c r="J1373" i="1"/>
  <c r="Z1373" i="1" s="1"/>
  <c r="F1373" i="1"/>
  <c r="AG1372" i="1"/>
  <c r="J1372" i="1"/>
  <c r="F1372" i="1"/>
  <c r="H1372" i="1" s="1"/>
  <c r="AG1371" i="1"/>
  <c r="J1371" i="1"/>
  <c r="F1371" i="1"/>
  <c r="I1371" i="1" s="1"/>
  <c r="AG1370" i="1"/>
  <c r="J1370" i="1"/>
  <c r="T1370" i="1" s="1"/>
  <c r="F1370" i="1"/>
  <c r="AG1369" i="1"/>
  <c r="J1369" i="1"/>
  <c r="F1369" i="1"/>
  <c r="AG1368" i="1"/>
  <c r="J1368" i="1"/>
  <c r="V1368" i="1" s="1"/>
  <c r="F1368" i="1"/>
  <c r="AG1367" i="1"/>
  <c r="J1367" i="1"/>
  <c r="X1367" i="1" s="1"/>
  <c r="F1367" i="1"/>
  <c r="I1367" i="1" s="1"/>
  <c r="AG1366" i="1"/>
  <c r="J1366" i="1"/>
  <c r="R1366" i="1" s="1"/>
  <c r="F1366" i="1"/>
  <c r="AG1365" i="1"/>
  <c r="J1365" i="1"/>
  <c r="F1365" i="1"/>
  <c r="AG1364" i="1"/>
  <c r="J1364" i="1"/>
  <c r="F1364" i="1"/>
  <c r="I1364" i="1" s="1"/>
  <c r="AG1363" i="1"/>
  <c r="J1363" i="1"/>
  <c r="F1363" i="1"/>
  <c r="I1363" i="1" s="1"/>
  <c r="AG1362" i="1"/>
  <c r="J1362" i="1"/>
  <c r="F1362" i="1"/>
  <c r="AG1361" i="1"/>
  <c r="J1361" i="1"/>
  <c r="F1361" i="1"/>
  <c r="AG1360" i="1"/>
  <c r="J1360" i="1"/>
  <c r="V1360" i="1" s="1"/>
  <c r="F1360" i="1"/>
  <c r="AG1359" i="1"/>
  <c r="J1359" i="1"/>
  <c r="X1359" i="1" s="1"/>
  <c r="F1359" i="1"/>
  <c r="AG1358" i="1"/>
  <c r="J1358" i="1"/>
  <c r="Z1358" i="1" s="1"/>
  <c r="F1358" i="1"/>
  <c r="AG1357" i="1"/>
  <c r="J1357" i="1"/>
  <c r="F1357" i="1"/>
  <c r="I1357" i="1" s="1"/>
  <c r="AG1356" i="1"/>
  <c r="J1356" i="1"/>
  <c r="F1356" i="1"/>
  <c r="H1356" i="1" s="1"/>
  <c r="AG1355" i="1"/>
  <c r="J1355" i="1"/>
  <c r="U1355" i="1" s="1"/>
  <c r="F1355" i="1"/>
  <c r="I1355" i="1" s="1"/>
  <c r="AG1354" i="1"/>
  <c r="J1354" i="1"/>
  <c r="Y1354" i="1" s="1"/>
  <c r="F1354" i="1"/>
  <c r="AG1353" i="1"/>
  <c r="J1353" i="1"/>
  <c r="F1353" i="1"/>
  <c r="AG1352" i="1"/>
  <c r="J1352" i="1"/>
  <c r="F1352" i="1"/>
  <c r="AG1351" i="1"/>
  <c r="J1351" i="1"/>
  <c r="F1351" i="1"/>
  <c r="AG1350" i="1"/>
  <c r="J1350" i="1"/>
  <c r="Z1350" i="1" s="1"/>
  <c r="F1350" i="1"/>
  <c r="AG1349" i="1"/>
  <c r="J1349" i="1"/>
  <c r="F1349" i="1"/>
  <c r="AG1348" i="1"/>
  <c r="J1348" i="1"/>
  <c r="F1348" i="1"/>
  <c r="G1348" i="1" s="1"/>
  <c r="AG1347" i="1"/>
  <c r="J1347" i="1"/>
  <c r="U1347" i="1" s="1"/>
  <c r="F1347" i="1"/>
  <c r="I1347" i="1" s="1"/>
  <c r="AG1346" i="1"/>
  <c r="J1346" i="1"/>
  <c r="Y1346" i="1" s="1"/>
  <c r="F1346" i="1"/>
  <c r="AG1345" i="1"/>
  <c r="J1345" i="1"/>
  <c r="U1345" i="1" s="1"/>
  <c r="F1345" i="1"/>
  <c r="AG1344" i="1"/>
  <c r="J1344" i="1"/>
  <c r="F1344" i="1"/>
  <c r="AG1343" i="1"/>
  <c r="J1343" i="1"/>
  <c r="X1343" i="1" s="1"/>
  <c r="F1343" i="1"/>
  <c r="AG1342" i="1"/>
  <c r="J1342" i="1"/>
  <c r="F1342" i="1"/>
  <c r="H1342" i="1" s="1"/>
  <c r="AG1341" i="1"/>
  <c r="J1341" i="1"/>
  <c r="F1341" i="1"/>
  <c r="AG1340" i="1"/>
  <c r="J1340" i="1"/>
  <c r="F1340" i="1"/>
  <c r="I1340" i="1" s="1"/>
  <c r="AG1339" i="1"/>
  <c r="J1339" i="1"/>
  <c r="AA1339" i="1" s="1"/>
  <c r="F1339" i="1"/>
  <c r="I1339" i="1" s="1"/>
  <c r="AG1338" i="1"/>
  <c r="J1338" i="1"/>
  <c r="T1338" i="1" s="1"/>
  <c r="F1338" i="1"/>
  <c r="AG1337" i="1"/>
  <c r="J1337" i="1"/>
  <c r="V1337" i="1" s="1"/>
  <c r="F1337" i="1"/>
  <c r="AG1336" i="1"/>
  <c r="J1336" i="1"/>
  <c r="T1336" i="1" s="1"/>
  <c r="F1336" i="1"/>
  <c r="H1336" i="1" s="1"/>
  <c r="AG1335" i="1"/>
  <c r="J1335" i="1"/>
  <c r="F1335" i="1"/>
  <c r="G1335" i="1" s="1"/>
  <c r="AG1334" i="1"/>
  <c r="J1334" i="1"/>
  <c r="Z1334" i="1" s="1"/>
  <c r="F1334" i="1"/>
  <c r="H1334" i="1" s="1"/>
  <c r="AG1333" i="1"/>
  <c r="J1333" i="1"/>
  <c r="F1333" i="1"/>
  <c r="I1333" i="1" s="1"/>
  <c r="AG1332" i="1"/>
  <c r="J1332" i="1"/>
  <c r="K1332" i="1" s="1"/>
  <c r="F1332" i="1"/>
  <c r="I1332" i="1" s="1"/>
  <c r="AG1331" i="1"/>
  <c r="J1331" i="1"/>
  <c r="F1331" i="1"/>
  <c r="I1331" i="1" s="1"/>
  <c r="AG1330" i="1"/>
  <c r="J1330" i="1"/>
  <c r="AA1330" i="1" s="1"/>
  <c r="F1330" i="1"/>
  <c r="AG1329" i="1"/>
  <c r="J1329" i="1"/>
  <c r="O1329" i="1" s="1"/>
  <c r="F1329" i="1"/>
  <c r="I1329" i="1" s="1"/>
  <c r="AG1328" i="1"/>
  <c r="J1328" i="1"/>
  <c r="T1328" i="1" s="1"/>
  <c r="F1328" i="1"/>
  <c r="AG1327" i="1"/>
  <c r="J1327" i="1"/>
  <c r="F1327" i="1"/>
  <c r="G1327" i="1" s="1"/>
  <c r="AG1326" i="1"/>
  <c r="J1326" i="1"/>
  <c r="F1326" i="1"/>
  <c r="AG1325" i="1"/>
  <c r="J1325" i="1"/>
  <c r="F1325" i="1"/>
  <c r="I1325" i="1" s="1"/>
  <c r="AG1324" i="1"/>
  <c r="J1324" i="1"/>
  <c r="T1324" i="1" s="1"/>
  <c r="F1324" i="1"/>
  <c r="G1324" i="1" s="1"/>
  <c r="AG1323" i="1"/>
  <c r="J1323" i="1"/>
  <c r="AA1323" i="1" s="1"/>
  <c r="F1323" i="1"/>
  <c r="I1323" i="1" s="1"/>
  <c r="AG1322" i="1"/>
  <c r="J1322" i="1"/>
  <c r="K1322" i="1" s="1"/>
  <c r="F1322" i="1"/>
  <c r="AG1321" i="1"/>
  <c r="J1321" i="1"/>
  <c r="F1321" i="1"/>
  <c r="AG1320" i="1"/>
  <c r="J1320" i="1"/>
  <c r="Y1320" i="1" s="1"/>
  <c r="F1320" i="1"/>
  <c r="AG1319" i="1"/>
  <c r="J1319" i="1"/>
  <c r="F1319" i="1"/>
  <c r="G1319" i="1" s="1"/>
  <c r="AG1318" i="1"/>
  <c r="J1318" i="1"/>
  <c r="F1318" i="1"/>
  <c r="H1318" i="1" s="1"/>
  <c r="AG1317" i="1"/>
  <c r="J1317" i="1"/>
  <c r="S1317" i="1" s="1"/>
  <c r="F1317" i="1"/>
  <c r="AG1316" i="1"/>
  <c r="J1316" i="1"/>
  <c r="L1316" i="1" s="1"/>
  <c r="F1316" i="1"/>
  <c r="G1316" i="1" s="1"/>
  <c r="AG1315" i="1"/>
  <c r="J1315" i="1"/>
  <c r="F1315" i="1"/>
  <c r="I1315" i="1" s="1"/>
  <c r="AG1314" i="1"/>
  <c r="J1314" i="1"/>
  <c r="V1314" i="1" s="1"/>
  <c r="F1314" i="1"/>
  <c r="AG1313" i="1"/>
  <c r="J1313" i="1"/>
  <c r="T1313" i="1" s="1"/>
  <c r="F1313" i="1"/>
  <c r="I1313" i="1" s="1"/>
  <c r="AG1312" i="1"/>
  <c r="J1312" i="1"/>
  <c r="F1312" i="1"/>
  <c r="AG1311" i="1"/>
  <c r="J1311" i="1"/>
  <c r="X1311" i="1" s="1"/>
  <c r="F1311" i="1"/>
  <c r="AG1310" i="1"/>
  <c r="J1310" i="1"/>
  <c r="F1310" i="1"/>
  <c r="AG1309" i="1"/>
  <c r="J1309" i="1"/>
  <c r="Z1309" i="1" s="1"/>
  <c r="F1309" i="1"/>
  <c r="AG1308" i="1"/>
  <c r="J1308" i="1"/>
  <c r="F1308" i="1"/>
  <c r="G1308" i="1" s="1"/>
  <c r="AG1307" i="1"/>
  <c r="J1307" i="1"/>
  <c r="F1307" i="1"/>
  <c r="I1307" i="1" s="1"/>
  <c r="AG1306" i="1"/>
  <c r="J1306" i="1"/>
  <c r="W1306" i="1" s="1"/>
  <c r="F1306" i="1"/>
  <c r="AG1305" i="1"/>
  <c r="J1305" i="1"/>
  <c r="X1305" i="1" s="1"/>
  <c r="F1305" i="1"/>
  <c r="AG1304" i="1"/>
  <c r="J1304" i="1"/>
  <c r="W1304" i="1" s="1"/>
  <c r="F1304" i="1"/>
  <c r="AG1303" i="1"/>
  <c r="J1303" i="1"/>
  <c r="F1303" i="1"/>
  <c r="AG1302" i="1"/>
  <c r="J1302" i="1"/>
  <c r="F1302" i="1"/>
  <c r="AG1301" i="1"/>
  <c r="J1301" i="1"/>
  <c r="AA1301" i="1" s="1"/>
  <c r="F1301" i="1"/>
  <c r="I1301" i="1" s="1"/>
  <c r="AG1300" i="1"/>
  <c r="J1300" i="1"/>
  <c r="F1300" i="1"/>
  <c r="AG1299" i="1"/>
  <c r="J1299" i="1"/>
  <c r="F1299" i="1"/>
  <c r="AG1298" i="1"/>
  <c r="J1298" i="1"/>
  <c r="S1298" i="1" s="1"/>
  <c r="F1298" i="1"/>
  <c r="AG1297" i="1"/>
  <c r="J1297" i="1"/>
  <c r="V1297" i="1" s="1"/>
  <c r="F1297" i="1"/>
  <c r="AG1296" i="1"/>
  <c r="J1296" i="1"/>
  <c r="S1296" i="1" s="1"/>
  <c r="F1296" i="1"/>
  <c r="G1296" i="1" s="1"/>
  <c r="AG1295" i="1"/>
  <c r="J1295" i="1"/>
  <c r="F1295" i="1"/>
  <c r="G1295" i="1" s="1"/>
  <c r="AG1294" i="1"/>
  <c r="J1294" i="1"/>
  <c r="F1294" i="1"/>
  <c r="H1294" i="1" s="1"/>
  <c r="AG1293" i="1"/>
  <c r="J1293" i="1"/>
  <c r="F1293" i="1"/>
  <c r="I1293" i="1" s="1"/>
  <c r="AG1292" i="1"/>
  <c r="J1292" i="1"/>
  <c r="W1292" i="1" s="1"/>
  <c r="F1292" i="1"/>
  <c r="AG1291" i="1"/>
  <c r="J1291" i="1"/>
  <c r="V1291" i="1" s="1"/>
  <c r="F1291" i="1"/>
  <c r="AG1290" i="1"/>
  <c r="J1290" i="1"/>
  <c r="F1290" i="1"/>
  <c r="G1290" i="1" s="1"/>
  <c r="AG1289" i="1"/>
  <c r="J1289" i="1"/>
  <c r="V1289" i="1" s="1"/>
  <c r="F1289" i="1"/>
  <c r="AG1288" i="1"/>
  <c r="J1288" i="1"/>
  <c r="AA1288" i="1" s="1"/>
  <c r="F1288" i="1"/>
  <c r="H1288" i="1" s="1"/>
  <c r="AG1287" i="1"/>
  <c r="J1287" i="1"/>
  <c r="Y1287" i="1" s="1"/>
  <c r="F1287" i="1"/>
  <c r="AG1286" i="1"/>
  <c r="J1286" i="1"/>
  <c r="S1286" i="1" s="1"/>
  <c r="F1286" i="1"/>
  <c r="H1286" i="1" s="1"/>
  <c r="AG1285" i="1"/>
  <c r="J1285" i="1"/>
  <c r="F1285" i="1"/>
  <c r="I1285" i="1" s="1"/>
  <c r="AG1284" i="1"/>
  <c r="J1284" i="1"/>
  <c r="X1284" i="1" s="1"/>
  <c r="F1284" i="1"/>
  <c r="I1284" i="1" s="1"/>
  <c r="AG1283" i="1"/>
  <c r="J1283" i="1"/>
  <c r="F1283" i="1"/>
  <c r="AG1282" i="1"/>
  <c r="J1282" i="1"/>
  <c r="F1282" i="1"/>
  <c r="AG1281" i="1"/>
  <c r="J1281" i="1"/>
  <c r="X1281" i="1" s="1"/>
  <c r="F1281" i="1"/>
  <c r="I1281" i="1" s="1"/>
  <c r="AG1280" i="1"/>
  <c r="J1280" i="1"/>
  <c r="F1280" i="1"/>
  <c r="I1280" i="1" s="1"/>
  <c r="AG1279" i="1"/>
  <c r="J1279" i="1"/>
  <c r="P1279" i="1" s="1"/>
  <c r="F1279" i="1"/>
  <c r="AG1278" i="1"/>
  <c r="J1278" i="1"/>
  <c r="Y1278" i="1" s="1"/>
  <c r="F1278" i="1"/>
  <c r="H1278" i="1" s="1"/>
  <c r="AG1277" i="1"/>
  <c r="J1277" i="1"/>
  <c r="X1277" i="1" s="1"/>
  <c r="F1277" i="1"/>
  <c r="I1277" i="1" s="1"/>
  <c r="AG1276" i="1"/>
  <c r="J1276" i="1"/>
  <c r="F1276" i="1"/>
  <c r="I1276" i="1" s="1"/>
  <c r="AG1275" i="1"/>
  <c r="J1275" i="1"/>
  <c r="M1275" i="1" s="1"/>
  <c r="F1275" i="1"/>
  <c r="AG1274" i="1"/>
  <c r="J1274" i="1"/>
  <c r="M1274" i="1" s="1"/>
  <c r="F1274" i="1"/>
  <c r="G1274" i="1" s="1"/>
  <c r="AG1273" i="1"/>
  <c r="J1273" i="1"/>
  <c r="U1273" i="1" s="1"/>
  <c r="F1273" i="1"/>
  <c r="AG1272" i="1"/>
  <c r="J1272" i="1"/>
  <c r="P1272" i="1" s="1"/>
  <c r="F1272" i="1"/>
  <c r="I1272" i="1" s="1"/>
  <c r="AG1271" i="1"/>
  <c r="J1271" i="1"/>
  <c r="R1271" i="1" s="1"/>
  <c r="F1271" i="1"/>
  <c r="AG1270" i="1"/>
  <c r="J1270" i="1"/>
  <c r="O1270" i="1" s="1"/>
  <c r="F1270" i="1"/>
  <c r="H1270" i="1" s="1"/>
  <c r="AG1269" i="1"/>
  <c r="J1269" i="1"/>
  <c r="K1269" i="1" s="1"/>
  <c r="F1269" i="1"/>
  <c r="AG1268" i="1"/>
  <c r="J1268" i="1"/>
  <c r="W1268" i="1" s="1"/>
  <c r="F1268" i="1"/>
  <c r="AG1267" i="1"/>
  <c r="J1267" i="1"/>
  <c r="R1267" i="1" s="1"/>
  <c r="F1267" i="1"/>
  <c r="AG1266" i="1"/>
  <c r="J1266" i="1"/>
  <c r="M1266" i="1" s="1"/>
  <c r="F1266" i="1"/>
  <c r="G1266" i="1" s="1"/>
  <c r="AG1265" i="1"/>
  <c r="J1265" i="1"/>
  <c r="U1265" i="1" s="1"/>
  <c r="F1265" i="1"/>
  <c r="I1265" i="1" s="1"/>
  <c r="AG1264" i="1"/>
  <c r="J1264" i="1"/>
  <c r="V1264" i="1" s="1"/>
  <c r="F1264" i="1"/>
  <c r="H1264" i="1" s="1"/>
  <c r="AG1263" i="1"/>
  <c r="J1263" i="1"/>
  <c r="Z1263" i="1" s="1"/>
  <c r="F1263" i="1"/>
  <c r="G1263" i="1" s="1"/>
  <c r="AG1262" i="1"/>
  <c r="J1262" i="1"/>
  <c r="Y1262" i="1" s="1"/>
  <c r="F1262" i="1"/>
  <c r="AG1261" i="1"/>
  <c r="J1261" i="1"/>
  <c r="F1261" i="1"/>
  <c r="I1261" i="1" s="1"/>
  <c r="AG1260" i="1"/>
  <c r="J1260" i="1"/>
  <c r="Z1260" i="1" s="1"/>
  <c r="F1260" i="1"/>
  <c r="AG1259" i="1"/>
  <c r="J1259" i="1"/>
  <c r="F1259" i="1"/>
  <c r="AG1258" i="1"/>
  <c r="J1258" i="1"/>
  <c r="F1258" i="1"/>
  <c r="AG1257" i="1"/>
  <c r="J1257" i="1"/>
  <c r="P1257" i="1" s="1"/>
  <c r="F1257" i="1"/>
  <c r="AG1256" i="1"/>
  <c r="J1256" i="1"/>
  <c r="V1256" i="1" s="1"/>
  <c r="F1256" i="1"/>
  <c r="H1256" i="1" s="1"/>
  <c r="AG1255" i="1"/>
  <c r="J1255" i="1"/>
  <c r="Y1255" i="1" s="1"/>
  <c r="F1255" i="1"/>
  <c r="AG1254" i="1"/>
  <c r="J1254" i="1"/>
  <c r="F1254" i="1"/>
  <c r="H1254" i="1" s="1"/>
  <c r="AG1253" i="1"/>
  <c r="J1253" i="1"/>
  <c r="T1253" i="1" s="1"/>
  <c r="F1253" i="1"/>
  <c r="I1253" i="1" s="1"/>
  <c r="AG1252" i="1"/>
  <c r="J1252" i="1"/>
  <c r="Z1252" i="1" s="1"/>
  <c r="F1252" i="1"/>
  <c r="G1252" i="1" s="1"/>
  <c r="AG1251" i="1"/>
  <c r="J1251" i="1"/>
  <c r="U1251" i="1" s="1"/>
  <c r="F1251" i="1"/>
  <c r="H1251" i="1" s="1"/>
  <c r="AG1250" i="1"/>
  <c r="J1250" i="1"/>
  <c r="T1250" i="1" s="1"/>
  <c r="F1250" i="1"/>
  <c r="AG1249" i="1"/>
  <c r="J1249" i="1"/>
  <c r="V1249" i="1" s="1"/>
  <c r="F1249" i="1"/>
  <c r="I1249" i="1" s="1"/>
  <c r="AG1248" i="1"/>
  <c r="J1248" i="1"/>
  <c r="T1248" i="1" s="1"/>
  <c r="F1248" i="1"/>
  <c r="I1248" i="1" s="1"/>
  <c r="AG1247" i="1"/>
  <c r="J1247" i="1"/>
  <c r="F1247" i="1"/>
  <c r="G1247" i="1" s="1"/>
  <c r="AG1246" i="1"/>
  <c r="J1246" i="1"/>
  <c r="M1246" i="1" s="1"/>
  <c r="F1246" i="1"/>
  <c r="AG1245" i="1"/>
  <c r="J1245" i="1"/>
  <c r="F1245" i="1"/>
  <c r="H1245" i="1" s="1"/>
  <c r="AG1244" i="1"/>
  <c r="J1244" i="1"/>
  <c r="F1244" i="1"/>
  <c r="AG1243" i="1"/>
  <c r="J1243" i="1"/>
  <c r="F1243" i="1"/>
  <c r="G1243" i="1" s="1"/>
  <c r="AG1242" i="1"/>
  <c r="J1242" i="1"/>
  <c r="S1242" i="1" s="1"/>
  <c r="F1242" i="1"/>
  <c r="H1242" i="1" s="1"/>
  <c r="AG1241" i="1"/>
  <c r="J1241" i="1"/>
  <c r="S1241" i="1" s="1"/>
  <c r="F1241" i="1"/>
  <c r="I1241" i="1" s="1"/>
  <c r="AG1240" i="1"/>
  <c r="J1240" i="1"/>
  <c r="T1240" i="1" s="1"/>
  <c r="F1240" i="1"/>
  <c r="I1240" i="1" s="1"/>
  <c r="AG1239" i="1"/>
  <c r="J1239" i="1"/>
  <c r="F1239" i="1"/>
  <c r="AG1238" i="1"/>
  <c r="J1238" i="1"/>
  <c r="Y1238" i="1" s="1"/>
  <c r="F1238" i="1"/>
  <c r="AG1237" i="1"/>
  <c r="J1237" i="1"/>
  <c r="P1237" i="1" s="1"/>
  <c r="F1237" i="1"/>
  <c r="I1237" i="1" s="1"/>
  <c r="AG1236" i="1"/>
  <c r="J1236" i="1"/>
  <c r="T1236" i="1" s="1"/>
  <c r="F1236" i="1"/>
  <c r="H1236" i="1" s="1"/>
  <c r="AG1235" i="1"/>
  <c r="J1235" i="1"/>
  <c r="F1235" i="1"/>
  <c r="G1235" i="1" s="1"/>
  <c r="AG1234" i="1"/>
  <c r="J1234" i="1"/>
  <c r="F1234" i="1"/>
  <c r="H1234" i="1" s="1"/>
  <c r="AG1233" i="1"/>
  <c r="J1233" i="1"/>
  <c r="F1233" i="1"/>
  <c r="AG1232" i="1"/>
  <c r="J1232" i="1"/>
  <c r="V1232" i="1" s="1"/>
  <c r="F1232" i="1"/>
  <c r="H1232" i="1" s="1"/>
  <c r="AG1231" i="1"/>
  <c r="J1231" i="1"/>
  <c r="F1231" i="1"/>
  <c r="G1231" i="1" s="1"/>
  <c r="AG1230" i="1"/>
  <c r="J1230" i="1"/>
  <c r="F1230" i="1"/>
  <c r="H1230" i="1" s="1"/>
  <c r="AG1229" i="1"/>
  <c r="J1229" i="1"/>
  <c r="V1229" i="1" s="1"/>
  <c r="F1229" i="1"/>
  <c r="AG1228" i="1"/>
  <c r="J1228" i="1"/>
  <c r="Z1228" i="1" s="1"/>
  <c r="F1228" i="1"/>
  <c r="G1228" i="1" s="1"/>
  <c r="AG1227" i="1"/>
  <c r="J1227" i="1"/>
  <c r="T1227" i="1" s="1"/>
  <c r="F1227" i="1"/>
  <c r="G1227" i="1" s="1"/>
  <c r="AG1226" i="1"/>
  <c r="J1226" i="1"/>
  <c r="R1226" i="1" s="1"/>
  <c r="F1226" i="1"/>
  <c r="H1226" i="1" s="1"/>
  <c r="AG1225" i="1"/>
  <c r="J1225" i="1"/>
  <c r="F1225" i="1"/>
  <c r="AG1224" i="1"/>
  <c r="J1224" i="1"/>
  <c r="O1224" i="1" s="1"/>
  <c r="F1224" i="1"/>
  <c r="G1224" i="1" s="1"/>
  <c r="AG1223" i="1"/>
  <c r="J1223" i="1"/>
  <c r="F1223" i="1"/>
  <c r="G1223" i="1" s="1"/>
  <c r="AG1222" i="1"/>
  <c r="J1222" i="1"/>
  <c r="Y1222" i="1" s="1"/>
  <c r="F1222" i="1"/>
  <c r="H1222" i="1" s="1"/>
  <c r="AG1221" i="1"/>
  <c r="J1221" i="1"/>
  <c r="W1221" i="1" s="1"/>
  <c r="F1221" i="1"/>
  <c r="I1221" i="1" s="1"/>
  <c r="AG1220" i="1"/>
  <c r="J1220" i="1"/>
  <c r="F1220" i="1"/>
  <c r="AG1219" i="1"/>
  <c r="J1219" i="1"/>
  <c r="Z1219" i="1" s="1"/>
  <c r="F1219" i="1"/>
  <c r="G1219" i="1" s="1"/>
  <c r="AG1218" i="1"/>
  <c r="J1218" i="1"/>
  <c r="F1218" i="1"/>
  <c r="H1218" i="1" s="1"/>
  <c r="AG1217" i="1"/>
  <c r="J1217" i="1"/>
  <c r="S1217" i="1" s="1"/>
  <c r="F1217" i="1"/>
  <c r="AG1216" i="1"/>
  <c r="J1216" i="1"/>
  <c r="V1216" i="1" s="1"/>
  <c r="F1216" i="1"/>
  <c r="H1216" i="1" s="1"/>
  <c r="AG1215" i="1"/>
  <c r="J1215" i="1"/>
  <c r="P1215" i="1" s="1"/>
  <c r="F1215" i="1"/>
  <c r="AG1214" i="1"/>
  <c r="J1214" i="1"/>
  <c r="U1214" i="1" s="1"/>
  <c r="F1214" i="1"/>
  <c r="H1214" i="1" s="1"/>
  <c r="AG1213" i="1"/>
  <c r="J1213" i="1"/>
  <c r="F1213" i="1"/>
  <c r="I1213" i="1" s="1"/>
  <c r="AG1212" i="1"/>
  <c r="J1212" i="1"/>
  <c r="W1212" i="1" s="1"/>
  <c r="F1212" i="1"/>
  <c r="AG1211" i="1"/>
  <c r="J1211" i="1"/>
  <c r="M1211" i="1" s="1"/>
  <c r="F1211" i="1"/>
  <c r="G1211" i="1" s="1"/>
  <c r="AG1210" i="1"/>
  <c r="J1210" i="1"/>
  <c r="O1210" i="1" s="1"/>
  <c r="F1210" i="1"/>
  <c r="AG1209" i="1"/>
  <c r="J1209" i="1"/>
  <c r="F1209" i="1"/>
  <c r="I1209" i="1" s="1"/>
  <c r="AG1208" i="1"/>
  <c r="J1208" i="1"/>
  <c r="V1208" i="1" s="1"/>
  <c r="F1208" i="1"/>
  <c r="I1208" i="1" s="1"/>
  <c r="AG1207" i="1"/>
  <c r="J1207" i="1"/>
  <c r="F1207" i="1"/>
  <c r="G1207" i="1" s="1"/>
  <c r="AG1206" i="1"/>
  <c r="J1206" i="1"/>
  <c r="K1206" i="1" s="1"/>
  <c r="F1206" i="1"/>
  <c r="H1206" i="1" s="1"/>
  <c r="AG1205" i="1"/>
  <c r="J1205" i="1"/>
  <c r="F1205" i="1"/>
  <c r="AG1204" i="1"/>
  <c r="J1204" i="1"/>
  <c r="Z1204" i="1" s="1"/>
  <c r="F1204" i="1"/>
  <c r="G1204" i="1" s="1"/>
  <c r="AG1203" i="1"/>
  <c r="J1203" i="1"/>
  <c r="F1203" i="1"/>
  <c r="G1203" i="1" s="1"/>
  <c r="AG1202" i="1"/>
  <c r="J1202" i="1"/>
  <c r="S1202" i="1" s="1"/>
  <c r="F1202" i="1"/>
  <c r="H1202" i="1" s="1"/>
  <c r="AG1201" i="1"/>
  <c r="J1201" i="1"/>
  <c r="F1201" i="1"/>
  <c r="AG1200" i="1"/>
  <c r="J1200" i="1"/>
  <c r="F1200" i="1"/>
  <c r="G1200" i="1" s="1"/>
  <c r="AG1199" i="1"/>
  <c r="J1199" i="1"/>
  <c r="F1199" i="1"/>
  <c r="AG1198" i="1"/>
  <c r="J1198" i="1"/>
  <c r="F1198" i="1"/>
  <c r="AG1197" i="1"/>
  <c r="J1197" i="1"/>
  <c r="F1197" i="1"/>
  <c r="AG1196" i="1"/>
  <c r="J1196" i="1"/>
  <c r="Z1196" i="1" s="1"/>
  <c r="F1196" i="1"/>
  <c r="G1196" i="1" s="1"/>
  <c r="AG1195" i="1"/>
  <c r="J1195" i="1"/>
  <c r="T1195" i="1" s="1"/>
  <c r="F1195" i="1"/>
  <c r="G1195" i="1" s="1"/>
  <c r="AG1194" i="1"/>
  <c r="J1194" i="1"/>
  <c r="AA1194" i="1" s="1"/>
  <c r="F1194" i="1"/>
  <c r="I1194" i="1" s="1"/>
  <c r="AG1193" i="1"/>
  <c r="J1193" i="1"/>
  <c r="F1193" i="1"/>
  <c r="I1193" i="1" s="1"/>
  <c r="AG1192" i="1"/>
  <c r="J1192" i="1"/>
  <c r="Z1192" i="1" s="1"/>
  <c r="F1192" i="1"/>
  <c r="AG1191" i="1"/>
  <c r="J1191" i="1"/>
  <c r="V1191" i="1" s="1"/>
  <c r="F1191" i="1"/>
  <c r="G1191" i="1" s="1"/>
  <c r="AG1190" i="1"/>
  <c r="J1190" i="1"/>
  <c r="F1190" i="1"/>
  <c r="G1190" i="1" s="1"/>
  <c r="AG1189" i="1"/>
  <c r="J1189" i="1"/>
  <c r="F1189" i="1"/>
  <c r="AG1188" i="1"/>
  <c r="J1188" i="1"/>
  <c r="Z1188" i="1" s="1"/>
  <c r="F1188" i="1"/>
  <c r="G1188" i="1" s="1"/>
  <c r="AG1187" i="1"/>
  <c r="J1187" i="1"/>
  <c r="F1187" i="1"/>
  <c r="H1187" i="1" s="1"/>
  <c r="AG1186" i="1"/>
  <c r="J1186" i="1"/>
  <c r="AA1186" i="1" s="1"/>
  <c r="F1186" i="1"/>
  <c r="I1186" i="1" s="1"/>
  <c r="AG1185" i="1"/>
  <c r="J1185" i="1"/>
  <c r="S1185" i="1" s="1"/>
  <c r="F1185" i="1"/>
  <c r="I1185" i="1" s="1"/>
  <c r="AG1184" i="1"/>
  <c r="J1184" i="1"/>
  <c r="F1184" i="1"/>
  <c r="AG1183" i="1"/>
  <c r="J1183" i="1"/>
  <c r="F1183" i="1"/>
  <c r="I1183" i="1" s="1"/>
  <c r="AG1182" i="1"/>
  <c r="J1182" i="1"/>
  <c r="W1182" i="1" s="1"/>
  <c r="F1182" i="1"/>
  <c r="G1182" i="1" s="1"/>
  <c r="AG1181" i="1"/>
  <c r="J1181" i="1"/>
  <c r="X1181" i="1" s="1"/>
  <c r="F1181" i="1"/>
  <c r="G1181" i="1" s="1"/>
  <c r="AG1180" i="1"/>
  <c r="J1180" i="1"/>
  <c r="Z1180" i="1" s="1"/>
  <c r="F1180" i="1"/>
  <c r="G1180" i="1" s="1"/>
  <c r="AG1179" i="1"/>
  <c r="J1179" i="1"/>
  <c r="Z1179" i="1" s="1"/>
  <c r="F1179" i="1"/>
  <c r="H1179" i="1" s="1"/>
  <c r="AG1178" i="1"/>
  <c r="J1178" i="1"/>
  <c r="AA1178" i="1" s="1"/>
  <c r="F1178" i="1"/>
  <c r="I1178" i="1" s="1"/>
  <c r="AG1177" i="1"/>
  <c r="J1177" i="1"/>
  <c r="F1177" i="1"/>
  <c r="I1177" i="1" s="1"/>
  <c r="AG1176" i="1"/>
  <c r="J1176" i="1"/>
  <c r="F1176" i="1"/>
  <c r="AG1175" i="1"/>
  <c r="J1175" i="1"/>
  <c r="V1175" i="1" s="1"/>
  <c r="F1175" i="1"/>
  <c r="I1175" i="1" s="1"/>
  <c r="AG1174" i="1"/>
  <c r="J1174" i="1"/>
  <c r="U1174" i="1" s="1"/>
  <c r="F1174" i="1"/>
  <c r="AG1173" i="1"/>
  <c r="J1173" i="1"/>
  <c r="F1173" i="1"/>
  <c r="AG1172" i="1"/>
  <c r="J1172" i="1"/>
  <c r="F1172" i="1"/>
  <c r="G1172" i="1" s="1"/>
  <c r="AG1171" i="1"/>
  <c r="J1171" i="1"/>
  <c r="Z1171" i="1" s="1"/>
  <c r="F1171" i="1"/>
  <c r="H1171" i="1" s="1"/>
  <c r="AG1170" i="1"/>
  <c r="J1170" i="1"/>
  <c r="F1170" i="1"/>
  <c r="I1170" i="1" s="1"/>
  <c r="AG1169" i="1"/>
  <c r="J1169" i="1"/>
  <c r="F1169" i="1"/>
  <c r="I1169" i="1" s="1"/>
  <c r="AG1168" i="1"/>
  <c r="J1168" i="1"/>
  <c r="AA1168" i="1" s="1"/>
  <c r="F1168" i="1"/>
  <c r="AG1167" i="1"/>
  <c r="J1167" i="1"/>
  <c r="V1167" i="1" s="1"/>
  <c r="F1167" i="1"/>
  <c r="I1167" i="1" s="1"/>
  <c r="AG1166" i="1"/>
  <c r="J1166" i="1"/>
  <c r="F1166" i="1"/>
  <c r="AG1165" i="1"/>
  <c r="J1165" i="1"/>
  <c r="F1165" i="1"/>
  <c r="H1165" i="1" s="1"/>
  <c r="AG1164" i="1"/>
  <c r="J1164" i="1"/>
  <c r="Z1164" i="1" s="1"/>
  <c r="F1164" i="1"/>
  <c r="G1164" i="1" s="1"/>
  <c r="AG1163" i="1"/>
  <c r="J1163" i="1"/>
  <c r="Z1163" i="1" s="1"/>
  <c r="F1163" i="1"/>
  <c r="AG1162" i="1"/>
  <c r="J1162" i="1"/>
  <c r="AA1162" i="1" s="1"/>
  <c r="F1162" i="1"/>
  <c r="I1162" i="1" s="1"/>
  <c r="AG1161" i="1"/>
  <c r="J1161" i="1"/>
  <c r="O1161" i="1" s="1"/>
  <c r="F1161" i="1"/>
  <c r="I1161" i="1" s="1"/>
  <c r="AG1160" i="1"/>
  <c r="J1160" i="1"/>
  <c r="S1160" i="1" s="1"/>
  <c r="F1160" i="1"/>
  <c r="AG1159" i="1"/>
  <c r="J1159" i="1"/>
  <c r="F1159" i="1"/>
  <c r="AG1158" i="1"/>
  <c r="J1158" i="1"/>
  <c r="F1158" i="1"/>
  <c r="AG1157" i="1"/>
  <c r="J1157" i="1"/>
  <c r="X1157" i="1" s="1"/>
  <c r="F1157" i="1"/>
  <c r="H1157" i="1" s="1"/>
  <c r="AG1156" i="1"/>
  <c r="J1156" i="1"/>
  <c r="F1156" i="1"/>
  <c r="AG1155" i="1"/>
  <c r="J1155" i="1"/>
  <c r="Z1155" i="1" s="1"/>
  <c r="F1155" i="1"/>
  <c r="AG1154" i="1"/>
  <c r="J1154" i="1"/>
  <c r="AA1154" i="1" s="1"/>
  <c r="F1154" i="1"/>
  <c r="I1154" i="1" s="1"/>
  <c r="AG1153" i="1"/>
  <c r="J1153" i="1"/>
  <c r="Z1153" i="1" s="1"/>
  <c r="F1153" i="1"/>
  <c r="I1153" i="1" s="1"/>
  <c r="AG1152" i="1"/>
  <c r="J1152" i="1"/>
  <c r="F1152" i="1"/>
  <c r="AG1151" i="1"/>
  <c r="J1151" i="1"/>
  <c r="V1151" i="1" s="1"/>
  <c r="F1151" i="1"/>
  <c r="I1151" i="1" s="1"/>
  <c r="AG1150" i="1"/>
  <c r="J1150" i="1"/>
  <c r="F1150" i="1"/>
  <c r="G1150" i="1" s="1"/>
  <c r="AG1149" i="1"/>
  <c r="J1149" i="1"/>
  <c r="F1149" i="1"/>
  <c r="AG1148" i="1"/>
  <c r="J1148" i="1"/>
  <c r="Z1148" i="1" s="1"/>
  <c r="F1148" i="1"/>
  <c r="AG1147" i="1"/>
  <c r="J1147" i="1"/>
  <c r="AA1147" i="1" s="1"/>
  <c r="F1147" i="1"/>
  <c r="H1147" i="1" s="1"/>
  <c r="AG1146" i="1"/>
  <c r="J1146" i="1"/>
  <c r="AA1146" i="1" s="1"/>
  <c r="F1146" i="1"/>
  <c r="AG1145" i="1"/>
  <c r="J1145" i="1"/>
  <c r="Z1145" i="1" s="1"/>
  <c r="F1145" i="1"/>
  <c r="I1145" i="1" s="1"/>
  <c r="AG1144" i="1"/>
  <c r="J1144" i="1"/>
  <c r="F1144" i="1"/>
  <c r="AG1143" i="1"/>
  <c r="J1143" i="1"/>
  <c r="V1143" i="1" s="1"/>
  <c r="F1143" i="1"/>
  <c r="I1143" i="1" s="1"/>
  <c r="AG1142" i="1"/>
  <c r="J1142" i="1"/>
  <c r="U1142" i="1" s="1"/>
  <c r="F1142" i="1"/>
  <c r="AG1141" i="1"/>
  <c r="J1141" i="1"/>
  <c r="F1141" i="1"/>
  <c r="AG1140" i="1"/>
  <c r="J1140" i="1"/>
  <c r="F1140" i="1"/>
  <c r="G1140" i="1" s="1"/>
  <c r="AG1139" i="1"/>
  <c r="J1139" i="1"/>
  <c r="S1139" i="1" s="1"/>
  <c r="F1139" i="1"/>
  <c r="H1139" i="1" s="1"/>
  <c r="AG1138" i="1"/>
  <c r="J1138" i="1"/>
  <c r="AA1138" i="1" s="1"/>
  <c r="F1138" i="1"/>
  <c r="H1138" i="1" s="1"/>
  <c r="AG1137" i="1"/>
  <c r="J1137" i="1"/>
  <c r="F1137" i="1"/>
  <c r="I1137" i="1" s="1"/>
  <c r="AG1136" i="1"/>
  <c r="J1136" i="1"/>
  <c r="Z1136" i="1" s="1"/>
  <c r="F1136" i="1"/>
  <c r="AG1135" i="1"/>
  <c r="J1135" i="1"/>
  <c r="F1135" i="1"/>
  <c r="AG1134" i="1"/>
  <c r="J1134" i="1"/>
  <c r="F1134" i="1"/>
  <c r="G1134" i="1" s="1"/>
  <c r="AG1133" i="1"/>
  <c r="J1133" i="1"/>
  <c r="X1133" i="1" s="1"/>
  <c r="F1133" i="1"/>
  <c r="H1133" i="1" s="1"/>
  <c r="AG1132" i="1"/>
  <c r="J1132" i="1"/>
  <c r="F1132" i="1"/>
  <c r="AG1131" i="1"/>
  <c r="J1131" i="1"/>
  <c r="F1131" i="1"/>
  <c r="H1131" i="1" s="1"/>
  <c r="AG1130" i="1"/>
  <c r="J1130" i="1"/>
  <c r="AA1130" i="1" s="1"/>
  <c r="F1130" i="1"/>
  <c r="H1130" i="1" s="1"/>
  <c r="AG1129" i="1"/>
  <c r="J1129" i="1"/>
  <c r="Z1129" i="1" s="1"/>
  <c r="F1129" i="1"/>
  <c r="AG1128" i="1"/>
  <c r="J1128" i="1"/>
  <c r="F1128" i="1"/>
  <c r="AG1127" i="1"/>
  <c r="J1127" i="1"/>
  <c r="F1127" i="1"/>
  <c r="I1127" i="1" s="1"/>
  <c r="AG1126" i="1"/>
  <c r="J1126" i="1"/>
  <c r="F1126" i="1"/>
  <c r="G1126" i="1" s="1"/>
  <c r="AG1125" i="1"/>
  <c r="J1125" i="1"/>
  <c r="X1125" i="1" s="1"/>
  <c r="F1125" i="1"/>
  <c r="AG1124" i="1"/>
  <c r="J1124" i="1"/>
  <c r="R1124" i="1" s="1"/>
  <c r="F1124" i="1"/>
  <c r="AG1123" i="1"/>
  <c r="J1123" i="1"/>
  <c r="Q1123" i="1" s="1"/>
  <c r="F1123" i="1"/>
  <c r="H1123" i="1" s="1"/>
  <c r="AG1122" i="1"/>
  <c r="J1122" i="1"/>
  <c r="T1122" i="1" s="1"/>
  <c r="F1122" i="1"/>
  <c r="AG1121" i="1"/>
  <c r="J1121" i="1"/>
  <c r="T1121" i="1" s="1"/>
  <c r="F1121" i="1"/>
  <c r="I1121" i="1" s="1"/>
  <c r="AG1120" i="1"/>
  <c r="J1120" i="1"/>
  <c r="F1120" i="1"/>
  <c r="AG1119" i="1"/>
  <c r="J1119" i="1"/>
  <c r="O1119" i="1" s="1"/>
  <c r="F1119" i="1"/>
  <c r="I1119" i="1" s="1"/>
  <c r="AG1118" i="1"/>
  <c r="J1118" i="1"/>
  <c r="T1118" i="1" s="1"/>
  <c r="F1118" i="1"/>
  <c r="H1118" i="1" s="1"/>
  <c r="AG1117" i="1"/>
  <c r="J1117" i="1"/>
  <c r="X1117" i="1" s="1"/>
  <c r="F1117" i="1"/>
  <c r="AG1116" i="1"/>
  <c r="J1116" i="1"/>
  <c r="F1116" i="1"/>
  <c r="H1116" i="1" s="1"/>
  <c r="AG1115" i="1"/>
  <c r="J1115" i="1"/>
  <c r="Y1115" i="1" s="1"/>
  <c r="F1115" i="1"/>
  <c r="H1115" i="1" s="1"/>
  <c r="AG1114" i="1"/>
  <c r="J1114" i="1"/>
  <c r="T1114" i="1" s="1"/>
  <c r="F1114" i="1"/>
  <c r="AG1113" i="1"/>
  <c r="J1113" i="1"/>
  <c r="F1113" i="1"/>
  <c r="AG1112" i="1"/>
  <c r="J1112" i="1"/>
  <c r="S1112" i="1" s="1"/>
  <c r="F1112" i="1"/>
  <c r="AG1111" i="1"/>
  <c r="J1111" i="1"/>
  <c r="V1111" i="1" s="1"/>
  <c r="F1111" i="1"/>
  <c r="I1111" i="1" s="1"/>
  <c r="AG1110" i="1"/>
  <c r="J1110" i="1"/>
  <c r="T1110" i="1" s="1"/>
  <c r="F1110" i="1"/>
  <c r="AG1109" i="1"/>
  <c r="J1109" i="1"/>
  <c r="X1109" i="1" s="1"/>
  <c r="F1109" i="1"/>
  <c r="I1109" i="1" s="1"/>
  <c r="AG1108" i="1"/>
  <c r="J1108" i="1"/>
  <c r="F1108" i="1"/>
  <c r="AG1107" i="1"/>
  <c r="J1107" i="1"/>
  <c r="Z1107" i="1" s="1"/>
  <c r="F1107" i="1"/>
  <c r="H1107" i="1" s="1"/>
  <c r="AG1106" i="1"/>
  <c r="J1106" i="1"/>
  <c r="Z1106" i="1" s="1"/>
  <c r="F1106" i="1"/>
  <c r="H1106" i="1" s="1"/>
  <c r="AG1105" i="1"/>
  <c r="J1105" i="1"/>
  <c r="Z1105" i="1" s="1"/>
  <c r="F1105" i="1"/>
  <c r="AG1104" i="1"/>
  <c r="J1104" i="1"/>
  <c r="Z1104" i="1" s="1"/>
  <c r="F1104" i="1"/>
  <c r="AG1103" i="1"/>
  <c r="J1103" i="1"/>
  <c r="F1103" i="1"/>
  <c r="I1103" i="1" s="1"/>
  <c r="AG1102" i="1"/>
  <c r="J1102" i="1"/>
  <c r="M1102" i="1" s="1"/>
  <c r="F1102" i="1"/>
  <c r="H1102" i="1" s="1"/>
  <c r="AG1101" i="1"/>
  <c r="J1101" i="1"/>
  <c r="F1101" i="1"/>
  <c r="H1101" i="1" s="1"/>
  <c r="AG1100" i="1"/>
  <c r="J1100" i="1"/>
  <c r="Z1100" i="1" s="1"/>
  <c r="F1100" i="1"/>
  <c r="H1100" i="1" s="1"/>
  <c r="AG1099" i="1"/>
  <c r="J1099" i="1"/>
  <c r="Z1099" i="1" s="1"/>
  <c r="F1099" i="1"/>
  <c r="AG1098" i="1"/>
  <c r="J1098" i="1"/>
  <c r="R1098" i="1" s="1"/>
  <c r="F1098" i="1"/>
  <c r="H1098" i="1" s="1"/>
  <c r="AG1097" i="1"/>
  <c r="J1097" i="1"/>
  <c r="X1097" i="1" s="1"/>
  <c r="F1097" i="1"/>
  <c r="I1097" i="1" s="1"/>
  <c r="AG1096" i="1"/>
  <c r="J1096" i="1"/>
  <c r="W1096" i="1" s="1"/>
  <c r="F1096" i="1"/>
  <c r="AG1095" i="1"/>
  <c r="J1095" i="1"/>
  <c r="M1095" i="1" s="1"/>
  <c r="F1095" i="1"/>
  <c r="I1095" i="1" s="1"/>
  <c r="AG1094" i="1"/>
  <c r="J1094" i="1"/>
  <c r="Q1094" i="1" s="1"/>
  <c r="F1094" i="1"/>
  <c r="AG1093" i="1"/>
  <c r="J1093" i="1"/>
  <c r="F1093" i="1"/>
  <c r="I1093" i="1" s="1"/>
  <c r="AG1092" i="1"/>
  <c r="J1092" i="1"/>
  <c r="Z1092" i="1" s="1"/>
  <c r="F1092" i="1"/>
  <c r="I1092" i="1" s="1"/>
  <c r="AG1091" i="1"/>
  <c r="J1091" i="1"/>
  <c r="F1091" i="1"/>
  <c r="AG1090" i="1"/>
  <c r="J1090" i="1"/>
  <c r="Z1090" i="1" s="1"/>
  <c r="F1090" i="1"/>
  <c r="AG1089" i="1"/>
  <c r="J1089" i="1"/>
  <c r="S1089" i="1" s="1"/>
  <c r="F1089" i="1"/>
  <c r="I1089" i="1" s="1"/>
  <c r="AG1088" i="1"/>
  <c r="J1088" i="1"/>
  <c r="Y1088" i="1" s="1"/>
  <c r="F1088" i="1"/>
  <c r="AG1087" i="1"/>
  <c r="J1087" i="1"/>
  <c r="F1087" i="1"/>
  <c r="H1087" i="1" s="1"/>
  <c r="AG1086" i="1"/>
  <c r="J1086" i="1"/>
  <c r="F1086" i="1"/>
  <c r="H1086" i="1" s="1"/>
  <c r="AG1085" i="1"/>
  <c r="J1085" i="1"/>
  <c r="L1085" i="1" s="1"/>
  <c r="F1085" i="1"/>
  <c r="H1085" i="1" s="1"/>
  <c r="AG1084" i="1"/>
  <c r="J1084" i="1"/>
  <c r="X1084" i="1" s="1"/>
  <c r="F1084" i="1"/>
  <c r="AG1083" i="1"/>
  <c r="J1083" i="1"/>
  <c r="V1083" i="1" s="1"/>
  <c r="F1083" i="1"/>
  <c r="H1083" i="1" s="1"/>
  <c r="AG1082" i="1"/>
  <c r="J1082" i="1"/>
  <c r="F1082" i="1"/>
  <c r="H1082" i="1" s="1"/>
  <c r="AG1081" i="1"/>
  <c r="J1081" i="1"/>
  <c r="F1081" i="1"/>
  <c r="AG1080" i="1"/>
  <c r="J1080" i="1"/>
  <c r="Z1080" i="1" s="1"/>
  <c r="F1080" i="1"/>
  <c r="AG1079" i="1"/>
  <c r="J1079" i="1"/>
  <c r="F1079" i="1"/>
  <c r="AG1078" i="1"/>
  <c r="J1078" i="1"/>
  <c r="F1078" i="1"/>
  <c r="AG1077" i="1"/>
  <c r="J1077" i="1"/>
  <c r="Q1077" i="1" s="1"/>
  <c r="F1077" i="1"/>
  <c r="H1077" i="1" s="1"/>
  <c r="AG1076" i="1"/>
  <c r="J1076" i="1"/>
  <c r="R1076" i="1" s="1"/>
  <c r="F1076" i="1"/>
  <c r="H1076" i="1" s="1"/>
  <c r="AG1075" i="1"/>
  <c r="J1075" i="1"/>
  <c r="V1075" i="1" s="1"/>
  <c r="F1075" i="1"/>
  <c r="H1075" i="1" s="1"/>
  <c r="AG1074" i="1"/>
  <c r="J1074" i="1"/>
  <c r="Z1074" i="1" s="1"/>
  <c r="F1074" i="1"/>
  <c r="H1074" i="1" s="1"/>
  <c r="AG1073" i="1"/>
  <c r="J1073" i="1"/>
  <c r="X1073" i="1" s="1"/>
  <c r="F1073" i="1"/>
  <c r="I1073" i="1" s="1"/>
  <c r="AG1072" i="1"/>
  <c r="J1072" i="1"/>
  <c r="W1072" i="1" s="1"/>
  <c r="F1072" i="1"/>
  <c r="AG1071" i="1"/>
  <c r="J1071" i="1"/>
  <c r="R1071" i="1" s="1"/>
  <c r="F1071" i="1"/>
  <c r="I1071" i="1" s="1"/>
  <c r="AG1070" i="1"/>
  <c r="J1070" i="1"/>
  <c r="N1070" i="1" s="1"/>
  <c r="F1070" i="1"/>
  <c r="AG1069" i="1"/>
  <c r="J1069" i="1"/>
  <c r="F1069" i="1"/>
  <c r="AG1068" i="1"/>
  <c r="J1068" i="1"/>
  <c r="Z1068" i="1" s="1"/>
  <c r="F1068" i="1"/>
  <c r="I1068" i="1" s="1"/>
  <c r="AG1067" i="1"/>
  <c r="J1067" i="1"/>
  <c r="AA1067" i="1" s="1"/>
  <c r="F1067" i="1"/>
  <c r="I1067" i="1" s="1"/>
  <c r="AG1066" i="1"/>
  <c r="J1066" i="1"/>
  <c r="Z1066" i="1" s="1"/>
  <c r="F1066" i="1"/>
  <c r="AG1065" i="1"/>
  <c r="J1065" i="1"/>
  <c r="AA1065" i="1" s="1"/>
  <c r="F1065" i="1"/>
  <c r="I1065" i="1" s="1"/>
  <c r="AG1064" i="1"/>
  <c r="J1064" i="1"/>
  <c r="F1064" i="1"/>
  <c r="AG1063" i="1"/>
  <c r="J1063" i="1"/>
  <c r="F1063" i="1"/>
  <c r="I1063" i="1" s="1"/>
  <c r="AG1062" i="1"/>
  <c r="J1062" i="1"/>
  <c r="U1062" i="1" s="1"/>
  <c r="F1062" i="1"/>
  <c r="AG1061" i="1"/>
  <c r="J1061" i="1"/>
  <c r="X1061" i="1" s="1"/>
  <c r="F1061" i="1"/>
  <c r="H1061" i="1" s="1"/>
  <c r="AG1060" i="1"/>
  <c r="J1060" i="1"/>
  <c r="F1060" i="1"/>
  <c r="H1060" i="1" s="1"/>
  <c r="AG1059" i="1"/>
  <c r="J1059" i="1"/>
  <c r="Z1059" i="1" s="1"/>
  <c r="F1059" i="1"/>
  <c r="I1059" i="1" s="1"/>
  <c r="AG1058" i="1"/>
  <c r="J1058" i="1"/>
  <c r="Z1058" i="1" s="1"/>
  <c r="F1058" i="1"/>
  <c r="H1058" i="1" s="1"/>
  <c r="AG1057" i="1"/>
  <c r="J1057" i="1"/>
  <c r="Z1057" i="1" s="1"/>
  <c r="F1057" i="1"/>
  <c r="I1057" i="1" s="1"/>
  <c r="AG1056" i="1"/>
  <c r="J1056" i="1"/>
  <c r="Z1056" i="1" s="1"/>
  <c r="F1056" i="1"/>
  <c r="AG1055" i="1"/>
  <c r="J1055" i="1"/>
  <c r="Z1055" i="1" s="1"/>
  <c r="F1055" i="1"/>
  <c r="I1055" i="1" s="1"/>
  <c r="AG1054" i="1"/>
  <c r="J1054" i="1"/>
  <c r="T1054" i="1" s="1"/>
  <c r="F1054" i="1"/>
  <c r="AG1053" i="1"/>
  <c r="J1053" i="1"/>
  <c r="X1053" i="1" s="1"/>
  <c r="F1053" i="1"/>
  <c r="I1053" i="1" s="1"/>
  <c r="AG1052" i="1"/>
  <c r="J1052" i="1"/>
  <c r="Z1052" i="1" s="1"/>
  <c r="F1052" i="1"/>
  <c r="AG1051" i="1"/>
  <c r="J1051" i="1"/>
  <c r="Z1051" i="1" s="1"/>
  <c r="F1051" i="1"/>
  <c r="I1051" i="1" s="1"/>
  <c r="AG1050" i="1"/>
  <c r="J1050" i="1"/>
  <c r="F1050" i="1"/>
  <c r="AG1049" i="1"/>
  <c r="J1049" i="1"/>
  <c r="F1049" i="1"/>
  <c r="H1049" i="1" s="1"/>
  <c r="AG1048" i="1"/>
  <c r="J1048" i="1"/>
  <c r="O1048" i="1" s="1"/>
  <c r="F1048" i="1"/>
  <c r="H1048" i="1" s="1"/>
  <c r="AG1047" i="1"/>
  <c r="J1047" i="1"/>
  <c r="F1047" i="1"/>
  <c r="I1047" i="1" s="1"/>
  <c r="AG1046" i="1"/>
  <c r="J1046" i="1"/>
  <c r="T1046" i="1" s="1"/>
  <c r="F1046" i="1"/>
  <c r="G1046" i="1" s="1"/>
  <c r="AG1045" i="1"/>
  <c r="J1045" i="1"/>
  <c r="Y1045" i="1" s="1"/>
  <c r="F1045" i="1"/>
  <c r="AG1044" i="1"/>
  <c r="J1044" i="1"/>
  <c r="F1044" i="1"/>
  <c r="G1044" i="1" s="1"/>
  <c r="AG1043" i="1"/>
  <c r="J1043" i="1"/>
  <c r="V1043" i="1" s="1"/>
  <c r="F1043" i="1"/>
  <c r="AG1042" i="1"/>
  <c r="J1042" i="1"/>
  <c r="U1042" i="1" s="1"/>
  <c r="F1042" i="1"/>
  <c r="H1042" i="1" s="1"/>
  <c r="AG1041" i="1"/>
  <c r="J1041" i="1"/>
  <c r="Z1041" i="1" s="1"/>
  <c r="F1041" i="1"/>
  <c r="AG1040" i="1"/>
  <c r="J1040" i="1"/>
  <c r="F1040" i="1"/>
  <c r="H1040" i="1" s="1"/>
  <c r="AG1039" i="1"/>
  <c r="J1039" i="1"/>
  <c r="F1039" i="1"/>
  <c r="AG1038" i="1"/>
  <c r="J1038" i="1"/>
  <c r="T1038" i="1" s="1"/>
  <c r="F1038" i="1"/>
  <c r="H1038" i="1" s="1"/>
  <c r="AG1037" i="1"/>
  <c r="J1037" i="1"/>
  <c r="F1037" i="1"/>
  <c r="I1037" i="1" s="1"/>
  <c r="AG1036" i="1"/>
  <c r="J1036" i="1"/>
  <c r="F1036" i="1"/>
  <c r="H1036" i="1" s="1"/>
  <c r="AG1035" i="1"/>
  <c r="J1035" i="1"/>
  <c r="S1035" i="1" s="1"/>
  <c r="F1035" i="1"/>
  <c r="G1035" i="1" s="1"/>
  <c r="AG1034" i="1"/>
  <c r="J1034" i="1"/>
  <c r="F1034" i="1"/>
  <c r="AG1033" i="1"/>
  <c r="J1033" i="1"/>
  <c r="F1033" i="1"/>
  <c r="H1033" i="1" s="1"/>
  <c r="AG1032" i="1"/>
  <c r="J1032" i="1"/>
  <c r="AA1032" i="1" s="1"/>
  <c r="F1032" i="1"/>
  <c r="AG1031" i="1"/>
  <c r="J1031" i="1"/>
  <c r="F1031" i="1"/>
  <c r="AG1030" i="1"/>
  <c r="J1030" i="1"/>
  <c r="F1030" i="1"/>
  <c r="H1030" i="1" s="1"/>
  <c r="AG1029" i="1"/>
  <c r="J1029" i="1"/>
  <c r="T1029" i="1" s="1"/>
  <c r="F1029" i="1"/>
  <c r="AG1028" i="1"/>
  <c r="J1028" i="1"/>
  <c r="F1028" i="1"/>
  <c r="AG1027" i="1"/>
  <c r="J1027" i="1"/>
  <c r="F1027" i="1"/>
  <c r="G1027" i="1" s="1"/>
  <c r="AG1026" i="1"/>
  <c r="J1026" i="1"/>
  <c r="O1026" i="1" s="1"/>
  <c r="F1026" i="1"/>
  <c r="H1026" i="1" s="1"/>
  <c r="AG1025" i="1"/>
  <c r="J1025" i="1"/>
  <c r="F1025" i="1"/>
  <c r="H1025" i="1" s="1"/>
  <c r="AG1024" i="1"/>
  <c r="J1024" i="1"/>
  <c r="Z1024" i="1" s="1"/>
  <c r="F1024" i="1"/>
  <c r="AG1023" i="1"/>
  <c r="J1023" i="1"/>
  <c r="F1023" i="1"/>
  <c r="I1023" i="1" s="1"/>
  <c r="AG1022" i="1"/>
  <c r="J1022" i="1"/>
  <c r="M1022" i="1" s="1"/>
  <c r="F1022" i="1"/>
  <c r="AG1021" i="1"/>
  <c r="J1021" i="1"/>
  <c r="F1021" i="1"/>
  <c r="I1021" i="1" s="1"/>
  <c r="AG1020" i="1"/>
  <c r="J1020" i="1"/>
  <c r="S1020" i="1" s="1"/>
  <c r="F1020" i="1"/>
  <c r="AG1019" i="1"/>
  <c r="J1019" i="1"/>
  <c r="F1019" i="1"/>
  <c r="G1019" i="1" s="1"/>
  <c r="AG1018" i="1"/>
  <c r="J1018" i="1"/>
  <c r="Z1018" i="1" s="1"/>
  <c r="F1018" i="1"/>
  <c r="H1018" i="1" s="1"/>
  <c r="AG1017" i="1"/>
  <c r="J1017" i="1"/>
  <c r="K1017" i="1" s="1"/>
  <c r="F1017" i="1"/>
  <c r="H1017" i="1" s="1"/>
  <c r="AG1016" i="1"/>
  <c r="J1016" i="1"/>
  <c r="F1016" i="1"/>
  <c r="H1016" i="1" s="1"/>
  <c r="AG1015" i="1"/>
  <c r="J1015" i="1"/>
  <c r="T1015" i="1" s="1"/>
  <c r="F1015" i="1"/>
  <c r="AG1014" i="1"/>
  <c r="J1014" i="1"/>
  <c r="F1014" i="1"/>
  <c r="H1014" i="1" s="1"/>
  <c r="AG1013" i="1"/>
  <c r="J1013" i="1"/>
  <c r="F1013" i="1"/>
  <c r="AG1012" i="1"/>
  <c r="J1012" i="1"/>
  <c r="F1012" i="1"/>
  <c r="AG1011" i="1"/>
  <c r="J1011" i="1"/>
  <c r="F1011" i="1"/>
  <c r="AG1010" i="1"/>
  <c r="J1010" i="1"/>
  <c r="K1010" i="1" s="1"/>
  <c r="F1010" i="1"/>
  <c r="H1010" i="1" s="1"/>
  <c r="AG1009" i="1"/>
  <c r="J1009" i="1"/>
  <c r="Z1009" i="1" s="1"/>
  <c r="F1009" i="1"/>
  <c r="H1009" i="1" s="1"/>
  <c r="AG1008" i="1"/>
  <c r="J1008" i="1"/>
  <c r="F1008" i="1"/>
  <c r="H1008" i="1" s="1"/>
  <c r="AG1007" i="1"/>
  <c r="J1007" i="1"/>
  <c r="P1007" i="1" s="1"/>
  <c r="F1007" i="1"/>
  <c r="AG1006" i="1"/>
  <c r="J1006" i="1"/>
  <c r="V1006" i="1" s="1"/>
  <c r="F1006" i="1"/>
  <c r="AG1005" i="1"/>
  <c r="J1005" i="1"/>
  <c r="T1005" i="1" s="1"/>
  <c r="F1005" i="1"/>
  <c r="I1005" i="1" s="1"/>
  <c r="AG1004" i="1"/>
  <c r="J1004" i="1"/>
  <c r="F1004" i="1"/>
  <c r="G1004" i="1" s="1"/>
  <c r="AG1003" i="1"/>
  <c r="J1003" i="1"/>
  <c r="F1003" i="1"/>
  <c r="G1003" i="1" s="1"/>
  <c r="AG1002" i="1"/>
  <c r="J1002" i="1"/>
  <c r="F1002" i="1"/>
  <c r="H1002" i="1" s="1"/>
  <c r="AG1001" i="1"/>
  <c r="J1001" i="1"/>
  <c r="F1001" i="1"/>
  <c r="H1001" i="1" s="1"/>
  <c r="AG1000" i="1"/>
  <c r="J1000" i="1"/>
  <c r="M1000" i="1" s="1"/>
  <c r="F1000" i="1"/>
  <c r="AG999" i="1"/>
  <c r="J999" i="1"/>
  <c r="Z999" i="1" s="1"/>
  <c r="F999" i="1"/>
  <c r="AG998" i="1"/>
  <c r="J998" i="1"/>
  <c r="W998" i="1" s="1"/>
  <c r="F998" i="1"/>
  <c r="AG997" i="1"/>
  <c r="J997" i="1"/>
  <c r="F997" i="1"/>
  <c r="H997" i="1" s="1"/>
  <c r="AG996" i="1"/>
  <c r="J996" i="1"/>
  <c r="F996" i="1"/>
  <c r="AG995" i="1"/>
  <c r="J995" i="1"/>
  <c r="F995" i="1"/>
  <c r="AG994" i="1"/>
  <c r="J994" i="1"/>
  <c r="F994" i="1"/>
  <c r="H994" i="1" s="1"/>
  <c r="AG993" i="1"/>
  <c r="J993" i="1"/>
  <c r="F993" i="1"/>
  <c r="AG992" i="1"/>
  <c r="J992" i="1"/>
  <c r="AA992" i="1" s="1"/>
  <c r="F992" i="1"/>
  <c r="AG991" i="1"/>
  <c r="J991" i="1"/>
  <c r="F991" i="1"/>
  <c r="G991" i="1" s="1"/>
  <c r="AG990" i="1"/>
  <c r="J990" i="1"/>
  <c r="Z990" i="1" s="1"/>
  <c r="F990" i="1"/>
  <c r="I990" i="1" s="1"/>
  <c r="AG989" i="1"/>
  <c r="J989" i="1"/>
  <c r="F989" i="1"/>
  <c r="I989" i="1" s="1"/>
  <c r="AG988" i="1"/>
  <c r="J988" i="1"/>
  <c r="T988" i="1" s="1"/>
  <c r="F988" i="1"/>
  <c r="I988" i="1" s="1"/>
  <c r="AG987" i="1"/>
  <c r="J987" i="1"/>
  <c r="Z987" i="1" s="1"/>
  <c r="F987" i="1"/>
  <c r="AG986" i="1"/>
  <c r="J986" i="1"/>
  <c r="F986" i="1"/>
  <c r="AG985" i="1"/>
  <c r="J985" i="1"/>
  <c r="F985" i="1"/>
  <c r="H985" i="1" s="1"/>
  <c r="AG984" i="1"/>
  <c r="J984" i="1"/>
  <c r="U984" i="1" s="1"/>
  <c r="F984" i="1"/>
  <c r="I984" i="1" s="1"/>
  <c r="AG983" i="1"/>
  <c r="J983" i="1"/>
  <c r="F983" i="1"/>
  <c r="I983" i="1" s="1"/>
  <c r="AG982" i="1"/>
  <c r="J982" i="1"/>
  <c r="F982" i="1"/>
  <c r="AG981" i="1"/>
  <c r="J981" i="1"/>
  <c r="F981" i="1"/>
  <c r="AG980" i="1"/>
  <c r="J980" i="1"/>
  <c r="Y980" i="1" s="1"/>
  <c r="F980" i="1"/>
  <c r="I980" i="1" s="1"/>
  <c r="AG979" i="1"/>
  <c r="J979" i="1"/>
  <c r="F979" i="1"/>
  <c r="AG978" i="1"/>
  <c r="J978" i="1"/>
  <c r="V978" i="1" s="1"/>
  <c r="F978" i="1"/>
  <c r="AG977" i="1"/>
  <c r="J977" i="1"/>
  <c r="F977" i="1"/>
  <c r="AG976" i="1"/>
  <c r="J976" i="1"/>
  <c r="F976" i="1"/>
  <c r="I976" i="1" s="1"/>
  <c r="AG975" i="1"/>
  <c r="J975" i="1"/>
  <c r="F975" i="1"/>
  <c r="I975" i="1" s="1"/>
  <c r="AG974" i="1"/>
  <c r="J974" i="1"/>
  <c r="R974" i="1" s="1"/>
  <c r="F974" i="1"/>
  <c r="AG973" i="1"/>
  <c r="J973" i="1"/>
  <c r="X973" i="1" s="1"/>
  <c r="F973" i="1"/>
  <c r="AG972" i="1"/>
  <c r="J972" i="1"/>
  <c r="V972" i="1" s="1"/>
  <c r="F972" i="1"/>
  <c r="AG971" i="1"/>
  <c r="J971" i="1"/>
  <c r="F971" i="1"/>
  <c r="G971" i="1" s="1"/>
  <c r="AG970" i="1"/>
  <c r="J970" i="1"/>
  <c r="Z970" i="1" s="1"/>
  <c r="F970" i="1"/>
  <c r="AG969" i="1"/>
  <c r="J969" i="1"/>
  <c r="Q969" i="1" s="1"/>
  <c r="F969" i="1"/>
  <c r="AG968" i="1"/>
  <c r="J968" i="1"/>
  <c r="F968" i="1"/>
  <c r="AG967" i="1"/>
  <c r="J967" i="1"/>
  <c r="S967" i="1" s="1"/>
  <c r="F967" i="1"/>
  <c r="AG966" i="1"/>
  <c r="J966" i="1"/>
  <c r="L966" i="1" s="1"/>
  <c r="F966" i="1"/>
  <c r="I966" i="1" s="1"/>
  <c r="AG965" i="1"/>
  <c r="J965" i="1"/>
  <c r="AA965" i="1" s="1"/>
  <c r="F965" i="1"/>
  <c r="AG964" i="1"/>
  <c r="J964" i="1"/>
  <c r="F964" i="1"/>
  <c r="AG963" i="1"/>
  <c r="J963" i="1"/>
  <c r="F963" i="1"/>
  <c r="I963" i="1" s="1"/>
  <c r="AG962" i="1"/>
  <c r="J962" i="1"/>
  <c r="X962" i="1" s="1"/>
  <c r="F962" i="1"/>
  <c r="H962" i="1" s="1"/>
  <c r="AG961" i="1"/>
  <c r="J961" i="1"/>
  <c r="F961" i="1"/>
  <c r="AG960" i="1"/>
  <c r="J960" i="1"/>
  <c r="Z960" i="1" s="1"/>
  <c r="F960" i="1"/>
  <c r="AG959" i="1"/>
  <c r="J959" i="1"/>
  <c r="K959" i="1" s="1"/>
  <c r="F959" i="1"/>
  <c r="AG958" i="1"/>
  <c r="J958" i="1"/>
  <c r="F958" i="1"/>
  <c r="I958" i="1" s="1"/>
  <c r="AG957" i="1"/>
  <c r="J957" i="1"/>
  <c r="F957" i="1"/>
  <c r="AG956" i="1"/>
  <c r="J956" i="1"/>
  <c r="Y956" i="1" s="1"/>
  <c r="F956" i="1"/>
  <c r="AG955" i="1"/>
  <c r="J955" i="1"/>
  <c r="F955" i="1"/>
  <c r="I955" i="1" s="1"/>
  <c r="AG954" i="1"/>
  <c r="J954" i="1"/>
  <c r="F954" i="1"/>
  <c r="AG953" i="1"/>
  <c r="J953" i="1"/>
  <c r="F953" i="1"/>
  <c r="H953" i="1" s="1"/>
  <c r="AG952" i="1"/>
  <c r="J952" i="1"/>
  <c r="R952" i="1" s="1"/>
  <c r="F952" i="1"/>
  <c r="I952" i="1" s="1"/>
  <c r="AG951" i="1"/>
  <c r="J951" i="1"/>
  <c r="F951" i="1"/>
  <c r="AG950" i="1"/>
  <c r="J950" i="1"/>
  <c r="F950" i="1"/>
  <c r="AG949" i="1"/>
  <c r="J949" i="1"/>
  <c r="K949" i="1" s="1"/>
  <c r="F949" i="1"/>
  <c r="AG948" i="1"/>
  <c r="J948" i="1"/>
  <c r="F948" i="1"/>
  <c r="AG947" i="1"/>
  <c r="J947" i="1"/>
  <c r="F947" i="1"/>
  <c r="AG946" i="1"/>
  <c r="J946" i="1"/>
  <c r="F946" i="1"/>
  <c r="H946" i="1" s="1"/>
  <c r="AG945" i="1"/>
  <c r="J945" i="1"/>
  <c r="U945" i="1" s="1"/>
  <c r="F945" i="1"/>
  <c r="AG944" i="1"/>
  <c r="J944" i="1"/>
  <c r="P944" i="1" s="1"/>
  <c r="F944" i="1"/>
  <c r="I944" i="1" s="1"/>
  <c r="AG943" i="1"/>
  <c r="J943" i="1"/>
  <c r="Y943" i="1" s="1"/>
  <c r="F943" i="1"/>
  <c r="AG942" i="1"/>
  <c r="J942" i="1"/>
  <c r="Z942" i="1" s="1"/>
  <c r="F942" i="1"/>
  <c r="I942" i="1" s="1"/>
  <c r="AG941" i="1"/>
  <c r="J941" i="1"/>
  <c r="F941" i="1"/>
  <c r="H941" i="1" s="1"/>
  <c r="AG940" i="1"/>
  <c r="J940" i="1"/>
  <c r="F940" i="1"/>
  <c r="AG939" i="1"/>
  <c r="J939" i="1"/>
  <c r="W939" i="1" s="1"/>
  <c r="F939" i="1"/>
  <c r="AG938" i="1"/>
  <c r="J938" i="1"/>
  <c r="F938" i="1"/>
  <c r="AG937" i="1"/>
  <c r="J937" i="1"/>
  <c r="F937" i="1"/>
  <c r="AG936" i="1"/>
  <c r="J936" i="1"/>
  <c r="F936" i="1"/>
  <c r="AG935" i="1"/>
  <c r="J935" i="1"/>
  <c r="U935" i="1" s="1"/>
  <c r="F935" i="1"/>
  <c r="I935" i="1" s="1"/>
  <c r="AG934" i="1"/>
  <c r="J934" i="1"/>
  <c r="Z934" i="1" s="1"/>
  <c r="F934" i="1"/>
  <c r="AG933" i="1"/>
  <c r="J933" i="1"/>
  <c r="X933" i="1" s="1"/>
  <c r="F933" i="1"/>
  <c r="AG932" i="1"/>
  <c r="J932" i="1"/>
  <c r="F932" i="1"/>
  <c r="AG931" i="1"/>
  <c r="J931" i="1"/>
  <c r="K931" i="1" s="1"/>
  <c r="F931" i="1"/>
  <c r="AG930" i="1"/>
  <c r="J930" i="1"/>
  <c r="F930" i="1"/>
  <c r="AG929" i="1"/>
  <c r="J929" i="1"/>
  <c r="M929" i="1" s="1"/>
  <c r="F929" i="1"/>
  <c r="AG928" i="1"/>
  <c r="J928" i="1"/>
  <c r="X928" i="1" s="1"/>
  <c r="F928" i="1"/>
  <c r="I928" i="1" s="1"/>
  <c r="AG927" i="1"/>
  <c r="J927" i="1"/>
  <c r="Y927" i="1" s="1"/>
  <c r="F927" i="1"/>
  <c r="AG926" i="1"/>
  <c r="J926" i="1"/>
  <c r="T926" i="1" s="1"/>
  <c r="F926" i="1"/>
  <c r="I926" i="1" s="1"/>
  <c r="AG925" i="1"/>
  <c r="J925" i="1"/>
  <c r="Y925" i="1" s="1"/>
  <c r="F925" i="1"/>
  <c r="AG924" i="1"/>
  <c r="J924" i="1"/>
  <c r="Y924" i="1" s="1"/>
  <c r="F924" i="1"/>
  <c r="AG923" i="1"/>
  <c r="J923" i="1"/>
  <c r="F923" i="1"/>
  <c r="I923" i="1" s="1"/>
  <c r="AG922" i="1"/>
  <c r="J922" i="1"/>
  <c r="F922" i="1"/>
  <c r="H922" i="1" s="1"/>
  <c r="AG921" i="1"/>
  <c r="J921" i="1"/>
  <c r="U921" i="1" s="1"/>
  <c r="F921" i="1"/>
  <c r="AG920" i="1"/>
  <c r="J920" i="1"/>
  <c r="Z920" i="1" s="1"/>
  <c r="F920" i="1"/>
  <c r="AG919" i="1"/>
  <c r="J919" i="1"/>
  <c r="AA919" i="1" s="1"/>
  <c r="F919" i="1"/>
  <c r="AG918" i="1"/>
  <c r="J918" i="1"/>
  <c r="F918" i="1"/>
  <c r="I918" i="1" s="1"/>
  <c r="AG917" i="1"/>
  <c r="J917" i="1"/>
  <c r="X917" i="1" s="1"/>
  <c r="F917" i="1"/>
  <c r="H917" i="1" s="1"/>
  <c r="AG916" i="1"/>
  <c r="J916" i="1"/>
  <c r="F916" i="1"/>
  <c r="AG915" i="1"/>
  <c r="J915" i="1"/>
  <c r="Z915" i="1" s="1"/>
  <c r="F915" i="1"/>
  <c r="AG914" i="1"/>
  <c r="J914" i="1"/>
  <c r="F914" i="1"/>
  <c r="H914" i="1" s="1"/>
  <c r="AG913" i="1"/>
  <c r="J913" i="1"/>
  <c r="Y913" i="1" s="1"/>
  <c r="F913" i="1"/>
  <c r="AG912" i="1"/>
  <c r="J912" i="1"/>
  <c r="Z912" i="1" s="1"/>
  <c r="F912" i="1"/>
  <c r="I912" i="1" s="1"/>
  <c r="AG911" i="1"/>
  <c r="J911" i="1"/>
  <c r="F911" i="1"/>
  <c r="H911" i="1" s="1"/>
  <c r="AG910" i="1"/>
  <c r="J910" i="1"/>
  <c r="F910" i="1"/>
  <c r="I910" i="1" s="1"/>
  <c r="AG909" i="1"/>
  <c r="J909" i="1"/>
  <c r="W909" i="1" s="1"/>
  <c r="F909" i="1"/>
  <c r="I909" i="1" s="1"/>
  <c r="AG908" i="1"/>
  <c r="J908" i="1"/>
  <c r="F908" i="1"/>
  <c r="AG907" i="1"/>
  <c r="J907" i="1"/>
  <c r="F907" i="1"/>
  <c r="I907" i="1" s="1"/>
  <c r="AG906" i="1"/>
  <c r="J906" i="1"/>
  <c r="K906" i="1" s="1"/>
  <c r="F906" i="1"/>
  <c r="H906" i="1" s="1"/>
  <c r="AG905" i="1"/>
  <c r="J905" i="1"/>
  <c r="F905" i="1"/>
  <c r="H905" i="1" s="1"/>
  <c r="AG904" i="1"/>
  <c r="J904" i="1"/>
  <c r="R904" i="1" s="1"/>
  <c r="F904" i="1"/>
  <c r="I904" i="1" s="1"/>
  <c r="AG903" i="1"/>
  <c r="J903" i="1"/>
  <c r="M903" i="1" s="1"/>
  <c r="F903" i="1"/>
  <c r="H903" i="1" s="1"/>
  <c r="AG902" i="1"/>
  <c r="J902" i="1"/>
  <c r="F902" i="1"/>
  <c r="AG901" i="1"/>
  <c r="J901" i="1"/>
  <c r="F901" i="1"/>
  <c r="AG900" i="1"/>
  <c r="J900" i="1"/>
  <c r="Y900" i="1" s="1"/>
  <c r="F900" i="1"/>
  <c r="AG899" i="1"/>
  <c r="J899" i="1"/>
  <c r="AA899" i="1" s="1"/>
  <c r="F899" i="1"/>
  <c r="I899" i="1" s="1"/>
  <c r="AG898" i="1"/>
  <c r="J898" i="1"/>
  <c r="V898" i="1" s="1"/>
  <c r="F898" i="1"/>
  <c r="AG897" i="1"/>
  <c r="J897" i="1"/>
  <c r="U897" i="1" s="1"/>
  <c r="F897" i="1"/>
  <c r="H897" i="1" s="1"/>
  <c r="AG896" i="1"/>
  <c r="J896" i="1"/>
  <c r="F896" i="1"/>
  <c r="I896" i="1" s="1"/>
  <c r="AG895" i="1"/>
  <c r="J895" i="1"/>
  <c r="Z895" i="1" s="1"/>
  <c r="F895" i="1"/>
  <c r="AG894" i="1"/>
  <c r="J894" i="1"/>
  <c r="Z894" i="1" s="1"/>
  <c r="F894" i="1"/>
  <c r="AG893" i="1"/>
  <c r="J893" i="1"/>
  <c r="W893" i="1" s="1"/>
  <c r="F893" i="1"/>
  <c r="I893" i="1" s="1"/>
  <c r="AG892" i="1"/>
  <c r="J892" i="1"/>
  <c r="Y892" i="1" s="1"/>
  <c r="F892" i="1"/>
  <c r="AG891" i="1"/>
  <c r="J891" i="1"/>
  <c r="Z891" i="1" s="1"/>
  <c r="F891" i="1"/>
  <c r="I891" i="1" s="1"/>
  <c r="AG890" i="1"/>
  <c r="J890" i="1"/>
  <c r="F890" i="1"/>
  <c r="AG889" i="1"/>
  <c r="J889" i="1"/>
  <c r="F889" i="1"/>
  <c r="H889" i="1" s="1"/>
  <c r="AG888" i="1"/>
  <c r="J888" i="1"/>
  <c r="F888" i="1"/>
  <c r="I888" i="1" s="1"/>
  <c r="AG887" i="1"/>
  <c r="J887" i="1"/>
  <c r="F887" i="1"/>
  <c r="AG886" i="1"/>
  <c r="J886" i="1"/>
  <c r="F886" i="1"/>
  <c r="AG885" i="1"/>
  <c r="J885" i="1"/>
  <c r="W885" i="1" s="1"/>
  <c r="F885" i="1"/>
  <c r="AG884" i="1"/>
  <c r="J884" i="1"/>
  <c r="F884" i="1"/>
  <c r="AG883" i="1"/>
  <c r="J883" i="1"/>
  <c r="U883" i="1" s="1"/>
  <c r="F883" i="1"/>
  <c r="AG882" i="1"/>
  <c r="J882" i="1"/>
  <c r="F882" i="1"/>
  <c r="H882" i="1" s="1"/>
  <c r="AG881" i="1"/>
  <c r="J881" i="1"/>
  <c r="U881" i="1" s="1"/>
  <c r="F881" i="1"/>
  <c r="AG880" i="1"/>
  <c r="J880" i="1"/>
  <c r="F880" i="1"/>
  <c r="I880" i="1" s="1"/>
  <c r="AG879" i="1"/>
  <c r="J879" i="1"/>
  <c r="AA879" i="1" s="1"/>
  <c r="F879" i="1"/>
  <c r="AG878" i="1"/>
  <c r="J878" i="1"/>
  <c r="F878" i="1"/>
  <c r="I878" i="1" s="1"/>
  <c r="AG877" i="1"/>
  <c r="J877" i="1"/>
  <c r="W877" i="1" s="1"/>
  <c r="F877" i="1"/>
  <c r="I877" i="1" s="1"/>
  <c r="AG876" i="1"/>
  <c r="J876" i="1"/>
  <c r="F876" i="1"/>
  <c r="AG875" i="1"/>
  <c r="J875" i="1"/>
  <c r="Z875" i="1" s="1"/>
  <c r="F875" i="1"/>
  <c r="I875" i="1" s="1"/>
  <c r="AG874" i="1"/>
  <c r="J874" i="1"/>
  <c r="F874" i="1"/>
  <c r="H874" i="1" s="1"/>
  <c r="AG873" i="1"/>
  <c r="J873" i="1"/>
  <c r="N873" i="1" s="1"/>
  <c r="F873" i="1"/>
  <c r="H873" i="1" s="1"/>
  <c r="AG872" i="1"/>
  <c r="J872" i="1"/>
  <c r="P872" i="1" s="1"/>
  <c r="F872" i="1"/>
  <c r="I872" i="1" s="1"/>
  <c r="AG871" i="1"/>
  <c r="J871" i="1"/>
  <c r="F871" i="1"/>
  <c r="H871" i="1" s="1"/>
  <c r="AG870" i="1"/>
  <c r="J870" i="1"/>
  <c r="Z870" i="1" s="1"/>
  <c r="F870" i="1"/>
  <c r="G870" i="1" s="1"/>
  <c r="AG869" i="1"/>
  <c r="J869" i="1"/>
  <c r="W869" i="1" s="1"/>
  <c r="F869" i="1"/>
  <c r="AG868" i="1"/>
  <c r="J868" i="1"/>
  <c r="N868" i="1" s="1"/>
  <c r="F868" i="1"/>
  <c r="AG867" i="1"/>
  <c r="J867" i="1"/>
  <c r="Z867" i="1" s="1"/>
  <c r="F867" i="1"/>
  <c r="AG866" i="1"/>
  <c r="J866" i="1"/>
  <c r="Z866" i="1" s="1"/>
  <c r="F866" i="1"/>
  <c r="H866" i="1" s="1"/>
  <c r="AG865" i="1"/>
  <c r="J865" i="1"/>
  <c r="F865" i="1"/>
  <c r="H865" i="1" s="1"/>
  <c r="AG864" i="1"/>
  <c r="J864" i="1"/>
  <c r="Z864" i="1" s="1"/>
  <c r="F864" i="1"/>
  <c r="AG863" i="1"/>
  <c r="J863" i="1"/>
  <c r="AA863" i="1" s="1"/>
  <c r="F863" i="1"/>
  <c r="H863" i="1" s="1"/>
  <c r="AG862" i="1"/>
  <c r="J862" i="1"/>
  <c r="F862" i="1"/>
  <c r="AG861" i="1"/>
  <c r="P861" i="1"/>
  <c r="J861" i="1"/>
  <c r="W861" i="1" s="1"/>
  <c r="F861" i="1"/>
  <c r="I861" i="1" s="1"/>
  <c r="AG860" i="1"/>
  <c r="J860" i="1"/>
  <c r="F860" i="1"/>
  <c r="AG859" i="1"/>
  <c r="J859" i="1"/>
  <c r="F859" i="1"/>
  <c r="I859" i="1" s="1"/>
  <c r="AG858" i="1"/>
  <c r="J858" i="1"/>
  <c r="F858" i="1"/>
  <c r="AG857" i="1"/>
  <c r="J857" i="1"/>
  <c r="S857" i="1" s="1"/>
  <c r="F857" i="1"/>
  <c r="H857" i="1" s="1"/>
  <c r="AG856" i="1"/>
  <c r="J856" i="1"/>
  <c r="F856" i="1"/>
  <c r="AG855" i="1"/>
  <c r="J855" i="1"/>
  <c r="F855" i="1"/>
  <c r="AG854" i="1"/>
  <c r="J854" i="1"/>
  <c r="X854" i="1" s="1"/>
  <c r="F854" i="1"/>
  <c r="AG853" i="1"/>
  <c r="J853" i="1"/>
  <c r="F853" i="1"/>
  <c r="H853" i="1" s="1"/>
  <c r="AG852" i="1"/>
  <c r="J852" i="1"/>
  <c r="N852" i="1" s="1"/>
  <c r="F852" i="1"/>
  <c r="AG851" i="1"/>
  <c r="J851" i="1"/>
  <c r="K851" i="1" s="1"/>
  <c r="F851" i="1"/>
  <c r="AG850" i="1"/>
  <c r="J850" i="1"/>
  <c r="F850" i="1"/>
  <c r="AG849" i="1"/>
  <c r="J849" i="1"/>
  <c r="F849" i="1"/>
  <c r="AG848" i="1"/>
  <c r="J848" i="1"/>
  <c r="V848" i="1" s="1"/>
  <c r="F848" i="1"/>
  <c r="H848" i="1" s="1"/>
  <c r="AG847" i="1"/>
  <c r="J847" i="1"/>
  <c r="AA847" i="1" s="1"/>
  <c r="F847" i="1"/>
  <c r="H847" i="1" s="1"/>
  <c r="AG846" i="1"/>
  <c r="J846" i="1"/>
  <c r="F846" i="1"/>
  <c r="G846" i="1" s="1"/>
  <c r="AG845" i="1"/>
  <c r="J845" i="1"/>
  <c r="F845" i="1"/>
  <c r="AG844" i="1"/>
  <c r="J844" i="1"/>
  <c r="F844" i="1"/>
  <c r="I844" i="1" s="1"/>
  <c r="AG843" i="1"/>
  <c r="J843" i="1"/>
  <c r="M843" i="1" s="1"/>
  <c r="F843" i="1"/>
  <c r="AG842" i="1"/>
  <c r="J842" i="1"/>
  <c r="M842" i="1" s="1"/>
  <c r="F842" i="1"/>
  <c r="H842" i="1" s="1"/>
  <c r="AG841" i="1"/>
  <c r="J841" i="1"/>
  <c r="Z841" i="1" s="1"/>
  <c r="F841" i="1"/>
  <c r="G841" i="1" s="1"/>
  <c r="AG840" i="1"/>
  <c r="J840" i="1"/>
  <c r="F840" i="1"/>
  <c r="I840" i="1" s="1"/>
  <c r="AG839" i="1"/>
  <c r="J839" i="1"/>
  <c r="Z839" i="1" s="1"/>
  <c r="F839" i="1"/>
  <c r="AG838" i="1"/>
  <c r="J838" i="1"/>
  <c r="F838" i="1"/>
  <c r="AG837" i="1"/>
  <c r="J837" i="1"/>
  <c r="F837" i="1"/>
  <c r="AG836" i="1"/>
  <c r="J836" i="1"/>
  <c r="V836" i="1" s="1"/>
  <c r="F836" i="1"/>
  <c r="AG835" i="1"/>
  <c r="J835" i="1"/>
  <c r="F835" i="1"/>
  <c r="I835" i="1" s="1"/>
  <c r="AG834" i="1"/>
  <c r="J834" i="1"/>
  <c r="U834" i="1" s="1"/>
  <c r="F834" i="1"/>
  <c r="AG833" i="1"/>
  <c r="J833" i="1"/>
  <c r="F833" i="1"/>
  <c r="H833" i="1" s="1"/>
  <c r="AG832" i="1"/>
  <c r="J832" i="1"/>
  <c r="P832" i="1" s="1"/>
  <c r="F832" i="1"/>
  <c r="AG831" i="1"/>
  <c r="J831" i="1"/>
  <c r="F831" i="1"/>
  <c r="H831" i="1" s="1"/>
  <c r="AG830" i="1"/>
  <c r="J830" i="1"/>
  <c r="F830" i="1"/>
  <c r="H830" i="1" s="1"/>
  <c r="AG829" i="1"/>
  <c r="J829" i="1"/>
  <c r="W829" i="1" s="1"/>
  <c r="F829" i="1"/>
  <c r="AG828" i="1"/>
  <c r="J828" i="1"/>
  <c r="F828" i="1"/>
  <c r="G828" i="1" s="1"/>
  <c r="AG827" i="1"/>
  <c r="J827" i="1"/>
  <c r="F827" i="1"/>
  <c r="I827" i="1" s="1"/>
  <c r="AG826" i="1"/>
  <c r="J826" i="1"/>
  <c r="L826" i="1" s="1"/>
  <c r="F826" i="1"/>
  <c r="H826" i="1" s="1"/>
  <c r="AG825" i="1"/>
  <c r="J825" i="1"/>
  <c r="AA825" i="1" s="1"/>
  <c r="F825" i="1"/>
  <c r="AG824" i="1"/>
  <c r="J824" i="1"/>
  <c r="F824" i="1"/>
  <c r="AG823" i="1"/>
  <c r="J823" i="1"/>
  <c r="V823" i="1" s="1"/>
  <c r="F823" i="1"/>
  <c r="I823" i="1" s="1"/>
  <c r="AG822" i="1"/>
  <c r="J822" i="1"/>
  <c r="F822" i="1"/>
  <c r="AG821" i="1"/>
  <c r="J821" i="1"/>
  <c r="F821" i="1"/>
  <c r="I821" i="1" s="1"/>
  <c r="AG820" i="1"/>
  <c r="J820" i="1"/>
  <c r="S820" i="1" s="1"/>
  <c r="F820" i="1"/>
  <c r="AG819" i="1"/>
  <c r="J819" i="1"/>
  <c r="R819" i="1" s="1"/>
  <c r="F819" i="1"/>
  <c r="AG818" i="1"/>
  <c r="J818" i="1"/>
  <c r="V818" i="1" s="1"/>
  <c r="F818" i="1"/>
  <c r="H818" i="1" s="1"/>
  <c r="AG817" i="1"/>
  <c r="J817" i="1"/>
  <c r="F817" i="1"/>
  <c r="H817" i="1" s="1"/>
  <c r="AG816" i="1"/>
  <c r="J816" i="1"/>
  <c r="R816" i="1" s="1"/>
  <c r="F816" i="1"/>
  <c r="I816" i="1" s="1"/>
  <c r="AG815" i="1"/>
  <c r="J815" i="1"/>
  <c r="F815" i="1"/>
  <c r="AG814" i="1"/>
  <c r="J814" i="1"/>
  <c r="V814" i="1" s="1"/>
  <c r="F814" i="1"/>
  <c r="AG813" i="1"/>
  <c r="J813" i="1"/>
  <c r="P813" i="1" s="1"/>
  <c r="F813" i="1"/>
  <c r="AG812" i="1"/>
  <c r="J812" i="1"/>
  <c r="F812" i="1"/>
  <c r="AG811" i="1"/>
  <c r="J811" i="1"/>
  <c r="S811" i="1" s="1"/>
  <c r="F811" i="1"/>
  <c r="AG810" i="1"/>
  <c r="J810" i="1"/>
  <c r="T810" i="1" s="1"/>
  <c r="F810" i="1"/>
  <c r="AG809" i="1"/>
  <c r="J809" i="1"/>
  <c r="F809" i="1"/>
  <c r="AG808" i="1"/>
  <c r="J808" i="1"/>
  <c r="F808" i="1"/>
  <c r="I808" i="1" s="1"/>
  <c r="AG807" i="1"/>
  <c r="J807" i="1"/>
  <c r="F807" i="1"/>
  <c r="AG806" i="1"/>
  <c r="J806" i="1"/>
  <c r="O806" i="1" s="1"/>
  <c r="F806" i="1"/>
  <c r="AG805" i="1"/>
  <c r="J805" i="1"/>
  <c r="F805" i="1"/>
  <c r="AG804" i="1"/>
  <c r="J804" i="1"/>
  <c r="Z804" i="1" s="1"/>
  <c r="F804" i="1"/>
  <c r="AG803" i="1"/>
  <c r="J803" i="1"/>
  <c r="U803" i="1" s="1"/>
  <c r="F803" i="1"/>
  <c r="I803" i="1" s="1"/>
  <c r="AG802" i="1"/>
  <c r="J802" i="1"/>
  <c r="X802" i="1" s="1"/>
  <c r="F802" i="1"/>
  <c r="G802" i="1" s="1"/>
  <c r="AG801" i="1"/>
  <c r="J801" i="1"/>
  <c r="F801" i="1"/>
  <c r="H801" i="1" s="1"/>
  <c r="AG800" i="1"/>
  <c r="J800" i="1"/>
  <c r="F800" i="1"/>
  <c r="AG799" i="1"/>
  <c r="J799" i="1"/>
  <c r="F799" i="1"/>
  <c r="G799" i="1" s="1"/>
  <c r="AG798" i="1"/>
  <c r="J798" i="1"/>
  <c r="Y798" i="1" s="1"/>
  <c r="F798" i="1"/>
  <c r="AG797" i="1"/>
  <c r="J797" i="1"/>
  <c r="S797" i="1" s="1"/>
  <c r="F797" i="1"/>
  <c r="I797" i="1" s="1"/>
  <c r="AG796" i="1"/>
  <c r="J796" i="1"/>
  <c r="F796" i="1"/>
  <c r="AG795" i="1"/>
  <c r="J795" i="1"/>
  <c r="F795" i="1"/>
  <c r="AG794" i="1"/>
  <c r="J794" i="1"/>
  <c r="F794" i="1"/>
  <c r="G794" i="1" s="1"/>
  <c r="AG793" i="1"/>
  <c r="J793" i="1"/>
  <c r="F793" i="1"/>
  <c r="AG792" i="1"/>
  <c r="J792" i="1"/>
  <c r="T792" i="1" s="1"/>
  <c r="F792" i="1"/>
  <c r="AG791" i="1"/>
  <c r="J791" i="1"/>
  <c r="F791" i="1"/>
  <c r="AG790" i="1"/>
  <c r="J790" i="1"/>
  <c r="F790" i="1"/>
  <c r="H790" i="1" s="1"/>
  <c r="AG789" i="1"/>
  <c r="J789" i="1"/>
  <c r="F789" i="1"/>
  <c r="G789" i="1" s="1"/>
  <c r="AG788" i="1"/>
  <c r="J788" i="1"/>
  <c r="W788" i="1" s="1"/>
  <c r="F788" i="1"/>
  <c r="H788" i="1" s="1"/>
  <c r="AG787" i="1"/>
  <c r="J787" i="1"/>
  <c r="F787" i="1"/>
  <c r="I787" i="1" s="1"/>
  <c r="AG786" i="1"/>
  <c r="J786" i="1"/>
  <c r="F786" i="1"/>
  <c r="AG785" i="1"/>
  <c r="J785" i="1"/>
  <c r="AA785" i="1" s="1"/>
  <c r="F785" i="1"/>
  <c r="AG784" i="1"/>
  <c r="J784" i="1"/>
  <c r="F784" i="1"/>
  <c r="AG783" i="1"/>
  <c r="J783" i="1"/>
  <c r="F783" i="1"/>
  <c r="AG782" i="1"/>
  <c r="J782" i="1"/>
  <c r="F782" i="1"/>
  <c r="H782" i="1" s="1"/>
  <c r="AG781" i="1"/>
  <c r="J781" i="1"/>
  <c r="F781" i="1"/>
  <c r="AG780" i="1"/>
  <c r="J780" i="1"/>
  <c r="F780" i="1"/>
  <c r="AG779" i="1"/>
  <c r="J779" i="1"/>
  <c r="Y779" i="1" s="1"/>
  <c r="F779" i="1"/>
  <c r="I779" i="1" s="1"/>
  <c r="AG778" i="1"/>
  <c r="J778" i="1"/>
  <c r="F778" i="1"/>
  <c r="G778" i="1" s="1"/>
  <c r="AG777" i="1"/>
  <c r="J777" i="1"/>
  <c r="K777" i="1" s="1"/>
  <c r="F777" i="1"/>
  <c r="AG776" i="1"/>
  <c r="J776" i="1"/>
  <c r="U776" i="1" s="1"/>
  <c r="F776" i="1"/>
  <c r="AG775" i="1"/>
  <c r="J775" i="1"/>
  <c r="Z775" i="1" s="1"/>
  <c r="F775" i="1"/>
  <c r="AG774" i="1"/>
  <c r="J774" i="1"/>
  <c r="Q774" i="1" s="1"/>
  <c r="F774" i="1"/>
  <c r="AG773" i="1"/>
  <c r="J773" i="1"/>
  <c r="Z773" i="1" s="1"/>
  <c r="F773" i="1"/>
  <c r="I773" i="1" s="1"/>
  <c r="AG772" i="1"/>
  <c r="J772" i="1"/>
  <c r="W772" i="1" s="1"/>
  <c r="F772" i="1"/>
  <c r="AG771" i="1"/>
  <c r="J771" i="1"/>
  <c r="L771" i="1" s="1"/>
  <c r="F771" i="1"/>
  <c r="I771" i="1" s="1"/>
  <c r="AG770" i="1"/>
  <c r="J770" i="1"/>
  <c r="S770" i="1" s="1"/>
  <c r="F770" i="1"/>
  <c r="H770" i="1" s="1"/>
  <c r="AG769" i="1"/>
  <c r="J769" i="1"/>
  <c r="F769" i="1"/>
  <c r="AG768" i="1"/>
  <c r="J768" i="1"/>
  <c r="T768" i="1" s="1"/>
  <c r="F768" i="1"/>
  <c r="AG767" i="1"/>
  <c r="J767" i="1"/>
  <c r="F767" i="1"/>
  <c r="I767" i="1" s="1"/>
  <c r="AG766" i="1"/>
  <c r="J766" i="1"/>
  <c r="F766" i="1"/>
  <c r="AG765" i="1"/>
  <c r="J765" i="1"/>
  <c r="Z765" i="1" s="1"/>
  <c r="F765" i="1"/>
  <c r="I765" i="1" s="1"/>
  <c r="AG764" i="1"/>
  <c r="J764" i="1"/>
  <c r="AA764" i="1" s="1"/>
  <c r="F764" i="1"/>
  <c r="AG763" i="1"/>
  <c r="J763" i="1"/>
  <c r="F763" i="1"/>
  <c r="AG762" i="1"/>
  <c r="J762" i="1"/>
  <c r="P762" i="1" s="1"/>
  <c r="F762" i="1"/>
  <c r="G762" i="1" s="1"/>
  <c r="AG761" i="1"/>
  <c r="J761" i="1"/>
  <c r="AA761" i="1" s="1"/>
  <c r="F761" i="1"/>
  <c r="AG760" i="1"/>
  <c r="J760" i="1"/>
  <c r="W760" i="1" s="1"/>
  <c r="F760" i="1"/>
  <c r="AG759" i="1"/>
  <c r="J759" i="1"/>
  <c r="T759" i="1" s="1"/>
  <c r="F759" i="1"/>
  <c r="I759" i="1" s="1"/>
  <c r="AG758" i="1"/>
  <c r="J758" i="1"/>
  <c r="F758" i="1"/>
  <c r="H758" i="1" s="1"/>
  <c r="AG757" i="1"/>
  <c r="J757" i="1"/>
  <c r="P757" i="1" s="1"/>
  <c r="F757" i="1"/>
  <c r="AG756" i="1"/>
  <c r="J756" i="1"/>
  <c r="F756" i="1"/>
  <c r="H756" i="1" s="1"/>
  <c r="AG755" i="1"/>
  <c r="J755" i="1"/>
  <c r="R755" i="1" s="1"/>
  <c r="F755" i="1"/>
  <c r="I755" i="1" s="1"/>
  <c r="AG754" i="1"/>
  <c r="J754" i="1"/>
  <c r="P754" i="1" s="1"/>
  <c r="F754" i="1"/>
  <c r="AG753" i="1"/>
  <c r="J753" i="1"/>
  <c r="Y753" i="1" s="1"/>
  <c r="F753" i="1"/>
  <c r="AG752" i="1"/>
  <c r="J752" i="1"/>
  <c r="W752" i="1" s="1"/>
  <c r="F752" i="1"/>
  <c r="I752" i="1" s="1"/>
  <c r="AG751" i="1"/>
  <c r="J751" i="1"/>
  <c r="T751" i="1" s="1"/>
  <c r="F751" i="1"/>
  <c r="H751" i="1" s="1"/>
  <c r="AG750" i="1"/>
  <c r="J750" i="1"/>
  <c r="W750" i="1" s="1"/>
  <c r="F750" i="1"/>
  <c r="H750" i="1" s="1"/>
  <c r="AG749" i="1"/>
  <c r="J749" i="1"/>
  <c r="F749" i="1"/>
  <c r="I749" i="1" s="1"/>
  <c r="AG748" i="1"/>
  <c r="J748" i="1"/>
  <c r="V748" i="1" s="1"/>
  <c r="F748" i="1"/>
  <c r="H748" i="1" s="1"/>
  <c r="AG747" i="1"/>
  <c r="J747" i="1"/>
  <c r="F747" i="1"/>
  <c r="AG746" i="1"/>
  <c r="J746" i="1"/>
  <c r="S746" i="1" s="1"/>
  <c r="F746" i="1"/>
  <c r="G746" i="1" s="1"/>
  <c r="AG745" i="1"/>
  <c r="J745" i="1"/>
  <c r="F745" i="1"/>
  <c r="AG744" i="1"/>
  <c r="J744" i="1"/>
  <c r="F744" i="1"/>
  <c r="AG743" i="1"/>
  <c r="J743" i="1"/>
  <c r="F743" i="1"/>
  <c r="H743" i="1" s="1"/>
  <c r="AG742" i="1"/>
  <c r="J742" i="1"/>
  <c r="M742" i="1" s="1"/>
  <c r="F742" i="1"/>
  <c r="AG741" i="1"/>
  <c r="J741" i="1"/>
  <c r="Z741" i="1" s="1"/>
  <c r="F741" i="1"/>
  <c r="I741" i="1" s="1"/>
  <c r="AG740" i="1"/>
  <c r="J740" i="1"/>
  <c r="V740" i="1" s="1"/>
  <c r="F740" i="1"/>
  <c r="AG739" i="1"/>
  <c r="J739" i="1"/>
  <c r="Z739" i="1" s="1"/>
  <c r="F739" i="1"/>
  <c r="H739" i="1" s="1"/>
  <c r="AG738" i="1"/>
  <c r="J738" i="1"/>
  <c r="F738" i="1"/>
  <c r="G738" i="1" s="1"/>
  <c r="AG737" i="1"/>
  <c r="J737" i="1"/>
  <c r="N737" i="1" s="1"/>
  <c r="F737" i="1"/>
  <c r="I737" i="1" s="1"/>
  <c r="AG736" i="1"/>
  <c r="J736" i="1"/>
  <c r="Z736" i="1" s="1"/>
  <c r="F736" i="1"/>
  <c r="H736" i="1" s="1"/>
  <c r="AG735" i="1"/>
  <c r="J735" i="1"/>
  <c r="T735" i="1" s="1"/>
  <c r="F735" i="1"/>
  <c r="H735" i="1" s="1"/>
  <c r="AG734" i="1"/>
  <c r="J734" i="1"/>
  <c r="AA734" i="1" s="1"/>
  <c r="F734" i="1"/>
  <c r="H734" i="1" s="1"/>
  <c r="AG733" i="1"/>
  <c r="J733" i="1"/>
  <c r="P733" i="1" s="1"/>
  <c r="F733" i="1"/>
  <c r="AG732" i="1"/>
  <c r="J732" i="1"/>
  <c r="V732" i="1" s="1"/>
  <c r="F732" i="1"/>
  <c r="AG731" i="1"/>
  <c r="J731" i="1"/>
  <c r="F731" i="1"/>
  <c r="H731" i="1" s="1"/>
  <c r="AG730" i="1"/>
  <c r="J730" i="1"/>
  <c r="F730" i="1"/>
  <c r="H730" i="1" s="1"/>
  <c r="AG729" i="1"/>
  <c r="J729" i="1"/>
  <c r="F729" i="1"/>
  <c r="I729" i="1" s="1"/>
  <c r="AG728" i="1"/>
  <c r="J728" i="1"/>
  <c r="U728" i="1" s="1"/>
  <c r="F728" i="1"/>
  <c r="AG727" i="1"/>
  <c r="J727" i="1"/>
  <c r="F727" i="1"/>
  <c r="H727" i="1" s="1"/>
  <c r="AG726" i="1"/>
  <c r="J726" i="1"/>
  <c r="F726" i="1"/>
  <c r="G726" i="1" s="1"/>
  <c r="AG725" i="1"/>
  <c r="J725" i="1"/>
  <c r="F725" i="1"/>
  <c r="I725" i="1" s="1"/>
  <c r="AG724" i="1"/>
  <c r="J724" i="1"/>
  <c r="S724" i="1" s="1"/>
  <c r="F724" i="1"/>
  <c r="I724" i="1" s="1"/>
  <c r="AG723" i="1"/>
  <c r="J723" i="1"/>
  <c r="R723" i="1" s="1"/>
  <c r="F723" i="1"/>
  <c r="G723" i="1" s="1"/>
  <c r="AG722" i="1"/>
  <c r="J722" i="1"/>
  <c r="Z722" i="1" s="1"/>
  <c r="F722" i="1"/>
  <c r="G722" i="1" s="1"/>
  <c r="AG721" i="1"/>
  <c r="J721" i="1"/>
  <c r="F721" i="1"/>
  <c r="AG720" i="1"/>
  <c r="J720" i="1"/>
  <c r="F720" i="1"/>
  <c r="G720" i="1" s="1"/>
  <c r="AG719" i="1"/>
  <c r="J719" i="1"/>
  <c r="F719" i="1"/>
  <c r="AG718" i="1"/>
  <c r="J718" i="1"/>
  <c r="F718" i="1"/>
  <c r="H718" i="1" s="1"/>
  <c r="AG717" i="1"/>
  <c r="J717" i="1"/>
  <c r="Z717" i="1" s="1"/>
  <c r="F717" i="1"/>
  <c r="G717" i="1" s="1"/>
  <c r="AG716" i="1"/>
  <c r="J716" i="1"/>
  <c r="S716" i="1" s="1"/>
  <c r="F716" i="1"/>
  <c r="I716" i="1" s="1"/>
  <c r="AG715" i="1"/>
  <c r="J715" i="1"/>
  <c r="R715" i="1" s="1"/>
  <c r="F715" i="1"/>
  <c r="H715" i="1" s="1"/>
  <c r="AG714" i="1"/>
  <c r="J714" i="1"/>
  <c r="AA714" i="1" s="1"/>
  <c r="F714" i="1"/>
  <c r="G714" i="1" s="1"/>
  <c r="AG713" i="1"/>
  <c r="J713" i="1"/>
  <c r="K713" i="1" s="1"/>
  <c r="F713" i="1"/>
  <c r="AG712" i="1"/>
  <c r="J712" i="1"/>
  <c r="U712" i="1" s="1"/>
  <c r="F712" i="1"/>
  <c r="AG711" i="1"/>
  <c r="J711" i="1"/>
  <c r="F711" i="1"/>
  <c r="AG710" i="1"/>
  <c r="J710" i="1"/>
  <c r="O710" i="1" s="1"/>
  <c r="F710" i="1"/>
  <c r="AG709" i="1"/>
  <c r="J709" i="1"/>
  <c r="X709" i="1" s="1"/>
  <c r="F709" i="1"/>
  <c r="AG708" i="1"/>
  <c r="J708" i="1"/>
  <c r="F708" i="1"/>
  <c r="I708" i="1" s="1"/>
  <c r="AG707" i="1"/>
  <c r="J707" i="1"/>
  <c r="W707" i="1" s="1"/>
  <c r="F707" i="1"/>
  <c r="H707" i="1" s="1"/>
  <c r="AG706" i="1"/>
  <c r="J706" i="1"/>
  <c r="F706" i="1"/>
  <c r="H706" i="1" s="1"/>
  <c r="AG705" i="1"/>
  <c r="J705" i="1"/>
  <c r="F705" i="1"/>
  <c r="AG704" i="1"/>
  <c r="J704" i="1"/>
  <c r="F704" i="1"/>
  <c r="I704" i="1" s="1"/>
  <c r="AG703" i="1"/>
  <c r="J703" i="1"/>
  <c r="X703" i="1" s="1"/>
  <c r="F703" i="1"/>
  <c r="AG702" i="1"/>
  <c r="J702" i="1"/>
  <c r="AA702" i="1" s="1"/>
  <c r="F702" i="1"/>
  <c r="AG701" i="1"/>
  <c r="J701" i="1"/>
  <c r="Z701" i="1" s="1"/>
  <c r="F701" i="1"/>
  <c r="AG700" i="1"/>
  <c r="J700" i="1"/>
  <c r="F700" i="1"/>
  <c r="I700" i="1" s="1"/>
  <c r="AG699" i="1"/>
  <c r="J699" i="1"/>
  <c r="O699" i="1" s="1"/>
  <c r="F699" i="1"/>
  <c r="I699" i="1" s="1"/>
  <c r="AG698" i="1"/>
  <c r="J698" i="1"/>
  <c r="F698" i="1"/>
  <c r="G698" i="1" s="1"/>
  <c r="AG697" i="1"/>
  <c r="J697" i="1"/>
  <c r="L697" i="1" s="1"/>
  <c r="F697" i="1"/>
  <c r="AG696" i="1"/>
  <c r="J696" i="1"/>
  <c r="Z696" i="1" s="1"/>
  <c r="F696" i="1"/>
  <c r="I696" i="1" s="1"/>
  <c r="AG695" i="1"/>
  <c r="J695" i="1"/>
  <c r="F695" i="1"/>
  <c r="AG694" i="1"/>
  <c r="J694" i="1"/>
  <c r="F694" i="1"/>
  <c r="AG693" i="1"/>
  <c r="J693" i="1"/>
  <c r="Z693" i="1" s="1"/>
  <c r="F693" i="1"/>
  <c r="I693" i="1" s="1"/>
  <c r="AG692" i="1"/>
  <c r="J692" i="1"/>
  <c r="F692" i="1"/>
  <c r="I692" i="1" s="1"/>
  <c r="AG691" i="1"/>
  <c r="J691" i="1"/>
  <c r="F691" i="1"/>
  <c r="I691" i="1" s="1"/>
  <c r="AG690" i="1"/>
  <c r="J690" i="1"/>
  <c r="F690" i="1"/>
  <c r="AG689" i="1"/>
  <c r="J689" i="1"/>
  <c r="F689" i="1"/>
  <c r="AG688" i="1"/>
  <c r="J688" i="1"/>
  <c r="F688" i="1"/>
  <c r="H688" i="1" s="1"/>
  <c r="AG687" i="1"/>
  <c r="J687" i="1"/>
  <c r="Z687" i="1" s="1"/>
  <c r="F687" i="1"/>
  <c r="AG686" i="1"/>
  <c r="J686" i="1"/>
  <c r="AA686" i="1" s="1"/>
  <c r="F686" i="1"/>
  <c r="H686" i="1" s="1"/>
  <c r="AG685" i="1"/>
  <c r="J685" i="1"/>
  <c r="Z685" i="1" s="1"/>
  <c r="F685" i="1"/>
  <c r="AG684" i="1"/>
  <c r="J684" i="1"/>
  <c r="F684" i="1"/>
  <c r="I684" i="1" s="1"/>
  <c r="AG683" i="1"/>
  <c r="J683" i="1"/>
  <c r="Z683" i="1" s="1"/>
  <c r="F683" i="1"/>
  <c r="H683" i="1" s="1"/>
  <c r="AG682" i="1"/>
  <c r="J682" i="1"/>
  <c r="U682" i="1" s="1"/>
  <c r="F682" i="1"/>
  <c r="G682" i="1" s="1"/>
  <c r="AG681" i="1"/>
  <c r="J681" i="1"/>
  <c r="S681" i="1" s="1"/>
  <c r="F681" i="1"/>
  <c r="AG680" i="1"/>
  <c r="J680" i="1"/>
  <c r="F680" i="1"/>
  <c r="I680" i="1" s="1"/>
  <c r="AG679" i="1"/>
  <c r="J679" i="1"/>
  <c r="N679" i="1" s="1"/>
  <c r="F679" i="1"/>
  <c r="AG678" i="1"/>
  <c r="J678" i="1"/>
  <c r="F678" i="1"/>
  <c r="H678" i="1" s="1"/>
  <c r="AG677" i="1"/>
  <c r="J677" i="1"/>
  <c r="F677" i="1"/>
  <c r="I677" i="1" s="1"/>
  <c r="AG676" i="1"/>
  <c r="J676" i="1"/>
  <c r="F676" i="1"/>
  <c r="I676" i="1" s="1"/>
  <c r="AG675" i="1"/>
  <c r="J675" i="1"/>
  <c r="W675" i="1" s="1"/>
  <c r="F675" i="1"/>
  <c r="I675" i="1" s="1"/>
  <c r="AG674" i="1"/>
  <c r="J674" i="1"/>
  <c r="F674" i="1"/>
  <c r="AG673" i="1"/>
  <c r="J673" i="1"/>
  <c r="Z673" i="1" s="1"/>
  <c r="F673" i="1"/>
  <c r="AG672" i="1"/>
  <c r="J672" i="1"/>
  <c r="F672" i="1"/>
  <c r="AG671" i="1"/>
  <c r="J671" i="1"/>
  <c r="T671" i="1" s="1"/>
  <c r="F671" i="1"/>
  <c r="AG670" i="1"/>
  <c r="J670" i="1"/>
  <c r="AA670" i="1" s="1"/>
  <c r="F670" i="1"/>
  <c r="H670" i="1" s="1"/>
  <c r="AG669" i="1"/>
  <c r="J669" i="1"/>
  <c r="U669" i="1" s="1"/>
  <c r="F669" i="1"/>
  <c r="I669" i="1" s="1"/>
  <c r="AG668" i="1"/>
  <c r="J668" i="1"/>
  <c r="X668" i="1" s="1"/>
  <c r="F668" i="1"/>
  <c r="AG667" i="1"/>
  <c r="J667" i="1"/>
  <c r="F667" i="1"/>
  <c r="I667" i="1" s="1"/>
  <c r="AG666" i="1"/>
  <c r="J666" i="1"/>
  <c r="F666" i="1"/>
  <c r="AG665" i="1"/>
  <c r="J665" i="1"/>
  <c r="F665" i="1"/>
  <c r="AG664" i="1"/>
  <c r="J664" i="1"/>
  <c r="R664" i="1" s="1"/>
  <c r="F664" i="1"/>
  <c r="AG663" i="1"/>
  <c r="J663" i="1"/>
  <c r="F663" i="1"/>
  <c r="H663" i="1" s="1"/>
  <c r="AG662" i="1"/>
  <c r="J662" i="1"/>
  <c r="AA662" i="1" s="1"/>
  <c r="F662" i="1"/>
  <c r="AG661" i="1"/>
  <c r="J661" i="1"/>
  <c r="F661" i="1"/>
  <c r="I661" i="1" s="1"/>
  <c r="AG660" i="1"/>
  <c r="J660" i="1"/>
  <c r="F660" i="1"/>
  <c r="G660" i="1" s="1"/>
  <c r="AG659" i="1"/>
  <c r="J659" i="1"/>
  <c r="F659" i="1"/>
  <c r="I659" i="1" s="1"/>
  <c r="AG658" i="1"/>
  <c r="J658" i="1"/>
  <c r="F658" i="1"/>
  <c r="AG657" i="1"/>
  <c r="J657" i="1"/>
  <c r="Z657" i="1" s="1"/>
  <c r="F657" i="1"/>
  <c r="I657" i="1" s="1"/>
  <c r="AG656" i="1"/>
  <c r="J656" i="1"/>
  <c r="W656" i="1" s="1"/>
  <c r="F656" i="1"/>
  <c r="I656" i="1" s="1"/>
  <c r="AG655" i="1"/>
  <c r="J655" i="1"/>
  <c r="S655" i="1" s="1"/>
  <c r="F655" i="1"/>
  <c r="AG654" i="1"/>
  <c r="J654" i="1"/>
  <c r="F654" i="1"/>
  <c r="H654" i="1" s="1"/>
  <c r="AG653" i="1"/>
  <c r="J653" i="1"/>
  <c r="X653" i="1" s="1"/>
  <c r="F653" i="1"/>
  <c r="AG652" i="1"/>
  <c r="J652" i="1"/>
  <c r="F652" i="1"/>
  <c r="G652" i="1" s="1"/>
  <c r="AG651" i="1"/>
  <c r="J651" i="1"/>
  <c r="F651" i="1"/>
  <c r="H651" i="1" s="1"/>
  <c r="AG650" i="1"/>
  <c r="J650" i="1"/>
  <c r="F650" i="1"/>
  <c r="G650" i="1" s="1"/>
  <c r="AG649" i="1"/>
  <c r="J649" i="1"/>
  <c r="Y649" i="1" s="1"/>
  <c r="F649" i="1"/>
  <c r="AG648" i="1"/>
  <c r="J648" i="1"/>
  <c r="F648" i="1"/>
  <c r="AG647" i="1"/>
  <c r="J647" i="1"/>
  <c r="F647" i="1"/>
  <c r="H647" i="1" s="1"/>
  <c r="AG646" i="1"/>
  <c r="J646" i="1"/>
  <c r="AA646" i="1" s="1"/>
  <c r="F646" i="1"/>
  <c r="AG645" i="1"/>
  <c r="J645" i="1"/>
  <c r="F645" i="1"/>
  <c r="I645" i="1" s="1"/>
  <c r="AG644" i="1"/>
  <c r="J644" i="1"/>
  <c r="F644" i="1"/>
  <c r="AG643" i="1"/>
  <c r="J643" i="1"/>
  <c r="Y643" i="1" s="1"/>
  <c r="F643" i="1"/>
  <c r="H643" i="1" s="1"/>
  <c r="AG642" i="1"/>
  <c r="J642" i="1"/>
  <c r="F642" i="1"/>
  <c r="G642" i="1" s="1"/>
  <c r="AG641" i="1"/>
  <c r="J641" i="1"/>
  <c r="F641" i="1"/>
  <c r="I641" i="1" s="1"/>
  <c r="AG640" i="1"/>
  <c r="J640" i="1"/>
  <c r="W640" i="1" s="1"/>
  <c r="F640" i="1"/>
  <c r="I640" i="1" s="1"/>
  <c r="AG639" i="1"/>
  <c r="J639" i="1"/>
  <c r="V639" i="1" s="1"/>
  <c r="F639" i="1"/>
  <c r="AG638" i="1"/>
  <c r="J638" i="1"/>
  <c r="AA638" i="1" s="1"/>
  <c r="F638" i="1"/>
  <c r="AG637" i="1"/>
  <c r="J637" i="1"/>
  <c r="F637" i="1"/>
  <c r="AG636" i="1"/>
  <c r="J636" i="1"/>
  <c r="U636" i="1" s="1"/>
  <c r="F636" i="1"/>
  <c r="AG635" i="1"/>
  <c r="J635" i="1"/>
  <c r="Q635" i="1" s="1"/>
  <c r="F635" i="1"/>
  <c r="AG634" i="1"/>
  <c r="J634" i="1"/>
  <c r="F634" i="1"/>
  <c r="G634" i="1" s="1"/>
  <c r="AG633" i="1"/>
  <c r="J633" i="1"/>
  <c r="F633" i="1"/>
  <c r="AG632" i="1"/>
  <c r="J632" i="1"/>
  <c r="F632" i="1"/>
  <c r="AG631" i="1"/>
  <c r="J631" i="1"/>
  <c r="Z631" i="1" s="1"/>
  <c r="F631" i="1"/>
  <c r="H631" i="1" s="1"/>
  <c r="AG630" i="1"/>
  <c r="J630" i="1"/>
  <c r="F630" i="1"/>
  <c r="H630" i="1" s="1"/>
  <c r="AG629" i="1"/>
  <c r="J629" i="1"/>
  <c r="F629" i="1"/>
  <c r="I629" i="1" s="1"/>
  <c r="AG628" i="1"/>
  <c r="J628" i="1"/>
  <c r="T628" i="1" s="1"/>
  <c r="F628" i="1"/>
  <c r="I628" i="1" s="1"/>
  <c r="AG627" i="1"/>
  <c r="J627" i="1"/>
  <c r="F627" i="1"/>
  <c r="AG626" i="1"/>
  <c r="J626" i="1"/>
  <c r="F626" i="1"/>
  <c r="AG625" i="1"/>
  <c r="J625" i="1"/>
  <c r="F625" i="1"/>
  <c r="AG624" i="1"/>
  <c r="J624" i="1"/>
  <c r="F624" i="1"/>
  <c r="AG623" i="1"/>
  <c r="J623" i="1"/>
  <c r="Y623" i="1" s="1"/>
  <c r="F623" i="1"/>
  <c r="AG622" i="1"/>
  <c r="J622" i="1"/>
  <c r="AA622" i="1" s="1"/>
  <c r="F622" i="1"/>
  <c r="H622" i="1" s="1"/>
  <c r="AG621" i="1"/>
  <c r="J621" i="1"/>
  <c r="F621" i="1"/>
  <c r="I621" i="1" s="1"/>
  <c r="AG620" i="1"/>
  <c r="J620" i="1"/>
  <c r="U620" i="1" s="1"/>
  <c r="F620" i="1"/>
  <c r="I620" i="1" s="1"/>
  <c r="AG619" i="1"/>
  <c r="J619" i="1"/>
  <c r="W619" i="1" s="1"/>
  <c r="F619" i="1"/>
  <c r="I619" i="1" s="1"/>
  <c r="AG618" i="1"/>
  <c r="J618" i="1"/>
  <c r="U618" i="1" s="1"/>
  <c r="F618" i="1"/>
  <c r="AG617" i="1"/>
  <c r="J617" i="1"/>
  <c r="L617" i="1" s="1"/>
  <c r="F617" i="1"/>
  <c r="I617" i="1" s="1"/>
  <c r="AG616" i="1"/>
  <c r="J616" i="1"/>
  <c r="F616" i="1"/>
  <c r="I616" i="1" s="1"/>
  <c r="AG615" i="1"/>
  <c r="J615" i="1"/>
  <c r="F615" i="1"/>
  <c r="G615" i="1" s="1"/>
  <c r="AG614" i="1"/>
  <c r="J614" i="1"/>
  <c r="F614" i="1"/>
  <c r="H614" i="1" s="1"/>
  <c r="AG613" i="1"/>
  <c r="J613" i="1"/>
  <c r="S613" i="1" s="1"/>
  <c r="F613" i="1"/>
  <c r="I613" i="1" s="1"/>
  <c r="AG612" i="1"/>
  <c r="J612" i="1"/>
  <c r="Q612" i="1" s="1"/>
  <c r="F612" i="1"/>
  <c r="I612" i="1" s="1"/>
  <c r="AG611" i="1"/>
  <c r="J611" i="1"/>
  <c r="F611" i="1"/>
  <c r="H611" i="1" s="1"/>
  <c r="AG610" i="1"/>
  <c r="J610" i="1"/>
  <c r="S610" i="1" s="1"/>
  <c r="F610" i="1"/>
  <c r="G610" i="1" s="1"/>
  <c r="AG609" i="1"/>
  <c r="J609" i="1"/>
  <c r="F609" i="1"/>
  <c r="H609" i="1" s="1"/>
  <c r="AG608" i="1"/>
  <c r="J608" i="1"/>
  <c r="F608" i="1"/>
  <c r="I608" i="1" s="1"/>
  <c r="AG607" i="1"/>
  <c r="J607" i="1"/>
  <c r="Z607" i="1" s="1"/>
  <c r="F607" i="1"/>
  <c r="AG606" i="1"/>
  <c r="J606" i="1"/>
  <c r="T606" i="1" s="1"/>
  <c r="F606" i="1"/>
  <c r="AG605" i="1"/>
  <c r="J605" i="1"/>
  <c r="F605" i="1"/>
  <c r="AG604" i="1"/>
  <c r="J604" i="1"/>
  <c r="U604" i="1" s="1"/>
  <c r="F604" i="1"/>
  <c r="AG603" i="1"/>
  <c r="J603" i="1"/>
  <c r="T603" i="1" s="1"/>
  <c r="F603" i="1"/>
  <c r="I603" i="1" s="1"/>
  <c r="AG602" i="1"/>
  <c r="J602" i="1"/>
  <c r="S602" i="1" s="1"/>
  <c r="F602" i="1"/>
  <c r="G602" i="1" s="1"/>
  <c r="AG601" i="1"/>
  <c r="J601" i="1"/>
  <c r="Y601" i="1" s="1"/>
  <c r="F601" i="1"/>
  <c r="H601" i="1" s="1"/>
  <c r="AG600" i="1"/>
  <c r="J600" i="1"/>
  <c r="F600" i="1"/>
  <c r="I600" i="1" s="1"/>
  <c r="AG599" i="1"/>
  <c r="J599" i="1"/>
  <c r="S599" i="1" s="1"/>
  <c r="F599" i="1"/>
  <c r="G599" i="1" s="1"/>
  <c r="AG598" i="1"/>
  <c r="J598" i="1"/>
  <c r="F598" i="1"/>
  <c r="H598" i="1" s="1"/>
  <c r="AG597" i="1"/>
  <c r="J597" i="1"/>
  <c r="F597" i="1"/>
  <c r="I597" i="1" s="1"/>
  <c r="AG596" i="1"/>
  <c r="J596" i="1"/>
  <c r="F596" i="1"/>
  <c r="I596" i="1" s="1"/>
  <c r="AG595" i="1"/>
  <c r="J595" i="1"/>
  <c r="F595" i="1"/>
  <c r="AG594" i="1"/>
  <c r="J594" i="1"/>
  <c r="F594" i="1"/>
  <c r="AG593" i="1"/>
  <c r="J593" i="1"/>
  <c r="F593" i="1"/>
  <c r="AG592" i="1"/>
  <c r="J592" i="1"/>
  <c r="F592" i="1"/>
  <c r="AG591" i="1"/>
  <c r="J591" i="1"/>
  <c r="F591" i="1"/>
  <c r="G591" i="1" s="1"/>
  <c r="AG590" i="1"/>
  <c r="J590" i="1"/>
  <c r="Q590" i="1" s="1"/>
  <c r="F590" i="1"/>
  <c r="AG589" i="1"/>
  <c r="J589" i="1"/>
  <c r="K589" i="1" s="1"/>
  <c r="F589" i="1"/>
  <c r="I589" i="1" s="1"/>
  <c r="AG588" i="1"/>
  <c r="J588" i="1"/>
  <c r="F588" i="1"/>
  <c r="AG587" i="1"/>
  <c r="J587" i="1"/>
  <c r="P587" i="1" s="1"/>
  <c r="F587" i="1"/>
  <c r="AG586" i="1"/>
  <c r="J586" i="1"/>
  <c r="F586" i="1"/>
  <c r="G586" i="1" s="1"/>
  <c r="AG585" i="1"/>
  <c r="J585" i="1"/>
  <c r="F585" i="1"/>
  <c r="AG584" i="1"/>
  <c r="J584" i="1"/>
  <c r="F584" i="1"/>
  <c r="I584" i="1" s="1"/>
  <c r="AG583" i="1"/>
  <c r="J583" i="1"/>
  <c r="K583" i="1" s="1"/>
  <c r="F583" i="1"/>
  <c r="G583" i="1" s="1"/>
  <c r="AG582" i="1"/>
  <c r="J582" i="1"/>
  <c r="T582" i="1" s="1"/>
  <c r="F582" i="1"/>
  <c r="H582" i="1" s="1"/>
  <c r="AG581" i="1"/>
  <c r="J581" i="1"/>
  <c r="F581" i="1"/>
  <c r="AG580" i="1"/>
  <c r="J580" i="1"/>
  <c r="F580" i="1"/>
  <c r="AG579" i="1"/>
  <c r="J579" i="1"/>
  <c r="F579" i="1"/>
  <c r="AG578" i="1"/>
  <c r="J578" i="1"/>
  <c r="F578" i="1"/>
  <c r="G578" i="1" s="1"/>
  <c r="AG577" i="1"/>
  <c r="J577" i="1"/>
  <c r="S577" i="1" s="1"/>
  <c r="F577" i="1"/>
  <c r="H577" i="1" s="1"/>
  <c r="AG576" i="1"/>
  <c r="J576" i="1"/>
  <c r="W576" i="1" s="1"/>
  <c r="F576" i="1"/>
  <c r="AG575" i="1"/>
  <c r="J575" i="1"/>
  <c r="P575" i="1" s="1"/>
  <c r="F575" i="1"/>
  <c r="G575" i="1" s="1"/>
  <c r="AG574" i="1"/>
  <c r="J574" i="1"/>
  <c r="F574" i="1"/>
  <c r="AG573" i="1"/>
  <c r="J573" i="1"/>
  <c r="F573" i="1"/>
  <c r="I573" i="1" s="1"/>
  <c r="AG572" i="1"/>
  <c r="J572" i="1"/>
  <c r="N572" i="1" s="1"/>
  <c r="F572" i="1"/>
  <c r="I572" i="1" s="1"/>
  <c r="AG571" i="1"/>
  <c r="J571" i="1"/>
  <c r="F571" i="1"/>
  <c r="AG570" i="1"/>
  <c r="J570" i="1"/>
  <c r="K570" i="1" s="1"/>
  <c r="F570" i="1"/>
  <c r="AG569" i="1"/>
  <c r="J569" i="1"/>
  <c r="F569" i="1"/>
  <c r="AG568" i="1"/>
  <c r="J568" i="1"/>
  <c r="F568" i="1"/>
  <c r="AG567" i="1"/>
  <c r="J567" i="1"/>
  <c r="Y567" i="1" s="1"/>
  <c r="F567" i="1"/>
  <c r="AG566" i="1"/>
  <c r="J566" i="1"/>
  <c r="F566" i="1"/>
  <c r="AG565" i="1"/>
  <c r="J565" i="1"/>
  <c r="Z565" i="1" s="1"/>
  <c r="F565" i="1"/>
  <c r="I565" i="1" s="1"/>
  <c r="AG564" i="1"/>
  <c r="J564" i="1"/>
  <c r="Z564" i="1" s="1"/>
  <c r="F564" i="1"/>
  <c r="I564" i="1" s="1"/>
  <c r="AG563" i="1"/>
  <c r="J563" i="1"/>
  <c r="V563" i="1" s="1"/>
  <c r="F563" i="1"/>
  <c r="I563" i="1" s="1"/>
  <c r="AG562" i="1"/>
  <c r="J562" i="1"/>
  <c r="T562" i="1" s="1"/>
  <c r="F562" i="1"/>
  <c r="AG561" i="1"/>
  <c r="J561" i="1"/>
  <c r="F561" i="1"/>
  <c r="I561" i="1" s="1"/>
  <c r="AG560" i="1"/>
  <c r="J560" i="1"/>
  <c r="F560" i="1"/>
  <c r="I560" i="1" s="1"/>
  <c r="AG559" i="1"/>
  <c r="J559" i="1"/>
  <c r="Z559" i="1" s="1"/>
  <c r="F559" i="1"/>
  <c r="H559" i="1" s="1"/>
  <c r="AG558" i="1"/>
  <c r="J558" i="1"/>
  <c r="Z558" i="1" s="1"/>
  <c r="F558" i="1"/>
  <c r="H558" i="1" s="1"/>
  <c r="AG557" i="1"/>
  <c r="J557" i="1"/>
  <c r="Z557" i="1" s="1"/>
  <c r="F557" i="1"/>
  <c r="I557" i="1" s="1"/>
  <c r="AG556" i="1"/>
  <c r="J556" i="1"/>
  <c r="F556" i="1"/>
  <c r="I556" i="1" s="1"/>
  <c r="AG555" i="1"/>
  <c r="J555" i="1"/>
  <c r="F555" i="1"/>
  <c r="I555" i="1" s="1"/>
  <c r="AG554" i="1"/>
  <c r="J554" i="1"/>
  <c r="F554" i="1"/>
  <c r="AG553" i="1"/>
  <c r="J553" i="1"/>
  <c r="F553" i="1"/>
  <c r="I553" i="1" s="1"/>
  <c r="AG552" i="1"/>
  <c r="J552" i="1"/>
  <c r="F552" i="1"/>
  <c r="I552" i="1" s="1"/>
  <c r="AG551" i="1"/>
  <c r="J551" i="1"/>
  <c r="V551" i="1" s="1"/>
  <c r="F551" i="1"/>
  <c r="H551" i="1" s="1"/>
  <c r="AG550" i="1"/>
  <c r="J550" i="1"/>
  <c r="R550" i="1" s="1"/>
  <c r="F550" i="1"/>
  <c r="H550" i="1" s="1"/>
  <c r="AG549" i="1"/>
  <c r="J549" i="1"/>
  <c r="Z549" i="1" s="1"/>
  <c r="F549" i="1"/>
  <c r="I549" i="1" s="1"/>
  <c r="AG548" i="1"/>
  <c r="J548" i="1"/>
  <c r="F548" i="1"/>
  <c r="I548" i="1" s="1"/>
  <c r="AG547" i="1"/>
  <c r="J547" i="1"/>
  <c r="V547" i="1" s="1"/>
  <c r="F547" i="1"/>
  <c r="AG546" i="1"/>
  <c r="J546" i="1"/>
  <c r="K546" i="1" s="1"/>
  <c r="F546" i="1"/>
  <c r="AG545" i="1"/>
  <c r="J545" i="1"/>
  <c r="Y545" i="1" s="1"/>
  <c r="F545" i="1"/>
  <c r="AG544" i="1"/>
  <c r="J544" i="1"/>
  <c r="F544" i="1"/>
  <c r="AG543" i="1"/>
  <c r="J543" i="1"/>
  <c r="Z543" i="1" s="1"/>
  <c r="F543" i="1"/>
  <c r="AG542" i="1"/>
  <c r="J542" i="1"/>
  <c r="R542" i="1" s="1"/>
  <c r="F542" i="1"/>
  <c r="H542" i="1" s="1"/>
  <c r="AG541" i="1"/>
  <c r="J541" i="1"/>
  <c r="U541" i="1" s="1"/>
  <c r="F541" i="1"/>
  <c r="I541" i="1" s="1"/>
  <c r="AG540" i="1"/>
  <c r="J540" i="1"/>
  <c r="Z540" i="1" s="1"/>
  <c r="F540" i="1"/>
  <c r="I540" i="1" s="1"/>
  <c r="AG539" i="1"/>
  <c r="J539" i="1"/>
  <c r="F539" i="1"/>
  <c r="AG538" i="1"/>
  <c r="J538" i="1"/>
  <c r="K538" i="1" s="1"/>
  <c r="F538" i="1"/>
  <c r="AG537" i="1"/>
  <c r="J537" i="1"/>
  <c r="W537" i="1" s="1"/>
  <c r="F537" i="1"/>
  <c r="AG536" i="1"/>
  <c r="J536" i="1"/>
  <c r="F536" i="1"/>
  <c r="AG535" i="1"/>
  <c r="J535" i="1"/>
  <c r="F535" i="1"/>
  <c r="H535" i="1" s="1"/>
  <c r="AG534" i="1"/>
  <c r="J534" i="1"/>
  <c r="F534" i="1"/>
  <c r="AG533" i="1"/>
  <c r="J533" i="1"/>
  <c r="F533" i="1"/>
  <c r="I533" i="1" s="1"/>
  <c r="AG532" i="1"/>
  <c r="J532" i="1"/>
  <c r="Z532" i="1" s="1"/>
  <c r="F532" i="1"/>
  <c r="I532" i="1" s="1"/>
  <c r="AG531" i="1"/>
  <c r="J531" i="1"/>
  <c r="V531" i="1" s="1"/>
  <c r="F531" i="1"/>
  <c r="AG530" i="1"/>
  <c r="J530" i="1"/>
  <c r="F530" i="1"/>
  <c r="AG529" i="1"/>
  <c r="J529" i="1"/>
  <c r="Y529" i="1" s="1"/>
  <c r="F529" i="1"/>
  <c r="AG528" i="1"/>
  <c r="J528" i="1"/>
  <c r="F528" i="1"/>
  <c r="AG527" i="1"/>
  <c r="J527" i="1"/>
  <c r="Z527" i="1" s="1"/>
  <c r="F527" i="1"/>
  <c r="AG526" i="1"/>
  <c r="J526" i="1"/>
  <c r="Z526" i="1" s="1"/>
  <c r="F526" i="1"/>
  <c r="H526" i="1" s="1"/>
  <c r="AG525" i="1"/>
  <c r="J525" i="1"/>
  <c r="AA525" i="1" s="1"/>
  <c r="F525" i="1"/>
  <c r="I525" i="1" s="1"/>
  <c r="AG524" i="1"/>
  <c r="J524" i="1"/>
  <c r="Z524" i="1" s="1"/>
  <c r="F524" i="1"/>
  <c r="I524" i="1" s="1"/>
  <c r="AG523" i="1"/>
  <c r="J523" i="1"/>
  <c r="U523" i="1" s="1"/>
  <c r="F523" i="1"/>
  <c r="I523" i="1" s="1"/>
  <c r="AG522" i="1"/>
  <c r="J522" i="1"/>
  <c r="T522" i="1" s="1"/>
  <c r="F522" i="1"/>
  <c r="AG521" i="1"/>
  <c r="J521" i="1"/>
  <c r="F521" i="1"/>
  <c r="AG520" i="1"/>
  <c r="J520" i="1"/>
  <c r="F520" i="1"/>
  <c r="H520" i="1" s="1"/>
  <c r="AG519" i="1"/>
  <c r="J519" i="1"/>
  <c r="V519" i="1" s="1"/>
  <c r="F519" i="1"/>
  <c r="H519" i="1" s="1"/>
  <c r="AG518" i="1"/>
  <c r="J518" i="1"/>
  <c r="F518" i="1"/>
  <c r="H518" i="1" s="1"/>
  <c r="AG517" i="1"/>
  <c r="J517" i="1"/>
  <c r="AA517" i="1" s="1"/>
  <c r="F517" i="1"/>
  <c r="I517" i="1" s="1"/>
  <c r="AG516" i="1"/>
  <c r="J516" i="1"/>
  <c r="F516" i="1"/>
  <c r="I516" i="1" s="1"/>
  <c r="AG515" i="1"/>
  <c r="J515" i="1"/>
  <c r="U515" i="1" s="1"/>
  <c r="F515" i="1"/>
  <c r="AG514" i="1"/>
  <c r="J514" i="1"/>
  <c r="F514" i="1"/>
  <c r="AG513" i="1"/>
  <c r="J513" i="1"/>
  <c r="X513" i="1" s="1"/>
  <c r="F513" i="1"/>
  <c r="G513" i="1" s="1"/>
  <c r="AG512" i="1"/>
  <c r="J512" i="1"/>
  <c r="P512" i="1" s="1"/>
  <c r="F512" i="1"/>
  <c r="AG511" i="1"/>
  <c r="J511" i="1"/>
  <c r="V511" i="1" s="1"/>
  <c r="F511" i="1"/>
  <c r="H511" i="1" s="1"/>
  <c r="AG510" i="1"/>
  <c r="J510" i="1"/>
  <c r="R510" i="1" s="1"/>
  <c r="F510" i="1"/>
  <c r="AG509" i="1"/>
  <c r="J509" i="1"/>
  <c r="F509" i="1"/>
  <c r="I509" i="1" s="1"/>
  <c r="AG508" i="1"/>
  <c r="J508" i="1"/>
  <c r="Z508" i="1" s="1"/>
  <c r="F508" i="1"/>
  <c r="I508" i="1" s="1"/>
  <c r="AG507" i="1"/>
  <c r="J507" i="1"/>
  <c r="U507" i="1" s="1"/>
  <c r="F507" i="1"/>
  <c r="I507" i="1" s="1"/>
  <c r="AG506" i="1"/>
  <c r="J506" i="1"/>
  <c r="W506" i="1" s="1"/>
  <c r="F506" i="1"/>
  <c r="AG505" i="1"/>
  <c r="J505" i="1"/>
  <c r="F505" i="1"/>
  <c r="AG504" i="1"/>
  <c r="J504" i="1"/>
  <c r="F504" i="1"/>
  <c r="G504" i="1" s="1"/>
  <c r="AG503" i="1"/>
  <c r="J503" i="1"/>
  <c r="F503" i="1"/>
  <c r="H503" i="1" s="1"/>
  <c r="AG502" i="1"/>
  <c r="J502" i="1"/>
  <c r="R502" i="1" s="1"/>
  <c r="F502" i="1"/>
  <c r="AG501" i="1"/>
  <c r="J501" i="1"/>
  <c r="N501" i="1" s="1"/>
  <c r="F501" i="1"/>
  <c r="I501" i="1" s="1"/>
  <c r="AG500" i="1"/>
  <c r="J500" i="1"/>
  <c r="T500" i="1" s="1"/>
  <c r="F500" i="1"/>
  <c r="I500" i="1" s="1"/>
  <c r="AG499" i="1"/>
  <c r="J499" i="1"/>
  <c r="F499" i="1"/>
  <c r="AG498" i="1"/>
  <c r="J498" i="1"/>
  <c r="V498" i="1" s="1"/>
  <c r="F498" i="1"/>
  <c r="AG497" i="1"/>
  <c r="J497" i="1"/>
  <c r="F497" i="1"/>
  <c r="H497" i="1" s="1"/>
  <c r="AG496" i="1"/>
  <c r="J496" i="1"/>
  <c r="Z496" i="1" s="1"/>
  <c r="F496" i="1"/>
  <c r="AG495" i="1"/>
  <c r="J495" i="1"/>
  <c r="V495" i="1" s="1"/>
  <c r="F495" i="1"/>
  <c r="AG494" i="1"/>
  <c r="J494" i="1"/>
  <c r="Z494" i="1" s="1"/>
  <c r="F494" i="1"/>
  <c r="I494" i="1" s="1"/>
  <c r="AG493" i="1"/>
  <c r="J493" i="1"/>
  <c r="F493" i="1"/>
  <c r="I493" i="1" s="1"/>
  <c r="AG492" i="1"/>
  <c r="J492" i="1"/>
  <c r="M492" i="1" s="1"/>
  <c r="F492" i="1"/>
  <c r="I492" i="1" s="1"/>
  <c r="AG491" i="1"/>
  <c r="J491" i="1"/>
  <c r="F491" i="1"/>
  <c r="AG490" i="1"/>
  <c r="J490" i="1"/>
  <c r="O490" i="1" s="1"/>
  <c r="F490" i="1"/>
  <c r="AG489" i="1"/>
  <c r="J489" i="1"/>
  <c r="X489" i="1" s="1"/>
  <c r="F489" i="1"/>
  <c r="H489" i="1" s="1"/>
  <c r="AG488" i="1"/>
  <c r="J488" i="1"/>
  <c r="F488" i="1"/>
  <c r="I488" i="1" s="1"/>
  <c r="AG487" i="1"/>
  <c r="J487" i="1"/>
  <c r="Z487" i="1" s="1"/>
  <c r="F487" i="1"/>
  <c r="AG486" i="1"/>
  <c r="J486" i="1"/>
  <c r="Z486" i="1" s="1"/>
  <c r="F486" i="1"/>
  <c r="H486" i="1" s="1"/>
  <c r="AG485" i="1"/>
  <c r="J485" i="1"/>
  <c r="M485" i="1" s="1"/>
  <c r="F485" i="1"/>
  <c r="I485" i="1" s="1"/>
  <c r="AG484" i="1"/>
  <c r="J484" i="1"/>
  <c r="U484" i="1" s="1"/>
  <c r="F484" i="1"/>
  <c r="I484" i="1" s="1"/>
  <c r="AG483" i="1"/>
  <c r="J483" i="1"/>
  <c r="W483" i="1" s="1"/>
  <c r="F483" i="1"/>
  <c r="H483" i="1" s="1"/>
  <c r="AG482" i="1"/>
  <c r="J482" i="1"/>
  <c r="F482" i="1"/>
  <c r="AG481" i="1"/>
  <c r="J481" i="1"/>
  <c r="Y481" i="1" s="1"/>
  <c r="F481" i="1"/>
  <c r="G481" i="1" s="1"/>
  <c r="AG480" i="1"/>
  <c r="J480" i="1"/>
  <c r="F480" i="1"/>
  <c r="H480" i="1" s="1"/>
  <c r="AG479" i="1"/>
  <c r="J479" i="1"/>
  <c r="F479" i="1"/>
  <c r="AG478" i="1"/>
  <c r="J478" i="1"/>
  <c r="R478" i="1" s="1"/>
  <c r="F478" i="1"/>
  <c r="H478" i="1" s="1"/>
  <c r="AG477" i="1"/>
  <c r="J477" i="1"/>
  <c r="F477" i="1"/>
  <c r="I477" i="1" s="1"/>
  <c r="AG476" i="1"/>
  <c r="J476" i="1"/>
  <c r="AA476" i="1" s="1"/>
  <c r="F476" i="1"/>
  <c r="I476" i="1" s="1"/>
  <c r="AG475" i="1"/>
  <c r="J475" i="1"/>
  <c r="F475" i="1"/>
  <c r="AG474" i="1"/>
  <c r="J474" i="1"/>
  <c r="F474" i="1"/>
  <c r="AG473" i="1"/>
  <c r="J473" i="1"/>
  <c r="Y473" i="1" s="1"/>
  <c r="F473" i="1"/>
  <c r="H473" i="1" s="1"/>
  <c r="AG472" i="1"/>
  <c r="J472" i="1"/>
  <c r="F472" i="1"/>
  <c r="I472" i="1" s="1"/>
  <c r="AG471" i="1"/>
  <c r="J471" i="1"/>
  <c r="T471" i="1" s="1"/>
  <c r="F471" i="1"/>
  <c r="AG470" i="1"/>
  <c r="J470" i="1"/>
  <c r="R470" i="1" s="1"/>
  <c r="F470" i="1"/>
  <c r="H470" i="1" s="1"/>
  <c r="AG469" i="1"/>
  <c r="J469" i="1"/>
  <c r="F469" i="1"/>
  <c r="I469" i="1" s="1"/>
  <c r="AG468" i="1"/>
  <c r="J468" i="1"/>
  <c r="Y468" i="1" s="1"/>
  <c r="F468" i="1"/>
  <c r="I468" i="1" s="1"/>
  <c r="AG467" i="1"/>
  <c r="J467" i="1"/>
  <c r="P467" i="1" s="1"/>
  <c r="F467" i="1"/>
  <c r="I467" i="1" s="1"/>
  <c r="AG466" i="1"/>
  <c r="J466" i="1"/>
  <c r="F466" i="1"/>
  <c r="AG465" i="1"/>
  <c r="J465" i="1"/>
  <c r="X465" i="1" s="1"/>
  <c r="F465" i="1"/>
  <c r="H465" i="1" s="1"/>
  <c r="AG464" i="1"/>
  <c r="J464" i="1"/>
  <c r="Z464" i="1" s="1"/>
  <c r="F464" i="1"/>
  <c r="AG463" i="1"/>
  <c r="J463" i="1"/>
  <c r="Z463" i="1" s="1"/>
  <c r="F463" i="1"/>
  <c r="H463" i="1" s="1"/>
  <c r="AG462" i="1"/>
  <c r="J462" i="1"/>
  <c r="Z462" i="1" s="1"/>
  <c r="F462" i="1"/>
  <c r="H462" i="1" s="1"/>
  <c r="AG461" i="1"/>
  <c r="J461" i="1"/>
  <c r="F461" i="1"/>
  <c r="I461" i="1" s="1"/>
  <c r="AG460" i="1"/>
  <c r="J460" i="1"/>
  <c r="Z460" i="1" s="1"/>
  <c r="F460" i="1"/>
  <c r="I460" i="1" s="1"/>
  <c r="AG459" i="1"/>
  <c r="J459" i="1"/>
  <c r="V459" i="1" s="1"/>
  <c r="F459" i="1"/>
  <c r="I459" i="1" s="1"/>
  <c r="AG458" i="1"/>
  <c r="J458" i="1"/>
  <c r="O458" i="1" s="1"/>
  <c r="F458" i="1"/>
  <c r="AG457" i="1"/>
  <c r="J457" i="1"/>
  <c r="X457" i="1" s="1"/>
  <c r="F457" i="1"/>
  <c r="H457" i="1" s="1"/>
  <c r="AG456" i="1"/>
  <c r="J456" i="1"/>
  <c r="F456" i="1"/>
  <c r="H456" i="1" s="1"/>
  <c r="AG455" i="1"/>
  <c r="J455" i="1"/>
  <c r="AA455" i="1" s="1"/>
  <c r="F455" i="1"/>
  <c r="AG454" i="1"/>
  <c r="J454" i="1"/>
  <c r="Z454" i="1" s="1"/>
  <c r="F454" i="1"/>
  <c r="H454" i="1" s="1"/>
  <c r="AG453" i="1"/>
  <c r="J453" i="1"/>
  <c r="T453" i="1" s="1"/>
  <c r="F453" i="1"/>
  <c r="I453" i="1" s="1"/>
  <c r="AG452" i="1"/>
  <c r="J452" i="1"/>
  <c r="S452" i="1" s="1"/>
  <c r="F452" i="1"/>
  <c r="AG451" i="1"/>
  <c r="J451" i="1"/>
  <c r="F451" i="1"/>
  <c r="I451" i="1" s="1"/>
  <c r="AG450" i="1"/>
  <c r="J450" i="1"/>
  <c r="F450" i="1"/>
  <c r="AG449" i="1"/>
  <c r="J449" i="1"/>
  <c r="X449" i="1" s="1"/>
  <c r="F449" i="1"/>
  <c r="AG448" i="1"/>
  <c r="J448" i="1"/>
  <c r="X448" i="1" s="1"/>
  <c r="F448" i="1"/>
  <c r="AG447" i="1"/>
  <c r="J447" i="1"/>
  <c r="Z447" i="1" s="1"/>
  <c r="F447" i="1"/>
  <c r="AG446" i="1"/>
  <c r="J446" i="1"/>
  <c r="Z446" i="1" s="1"/>
  <c r="F446" i="1"/>
  <c r="H446" i="1" s="1"/>
  <c r="AG445" i="1"/>
  <c r="J445" i="1"/>
  <c r="F445" i="1"/>
  <c r="I445" i="1" s="1"/>
  <c r="AG444" i="1"/>
  <c r="J444" i="1"/>
  <c r="Z444" i="1" s="1"/>
  <c r="F444" i="1"/>
  <c r="AG443" i="1"/>
  <c r="J443" i="1"/>
  <c r="F443" i="1"/>
  <c r="AG442" i="1"/>
  <c r="J442" i="1"/>
  <c r="F442" i="1"/>
  <c r="H442" i="1" s="1"/>
  <c r="AG441" i="1"/>
  <c r="J441" i="1"/>
  <c r="X441" i="1" s="1"/>
  <c r="F441" i="1"/>
  <c r="H441" i="1" s="1"/>
  <c r="AG440" i="1"/>
  <c r="J440" i="1"/>
  <c r="F440" i="1"/>
  <c r="G440" i="1" s="1"/>
  <c r="AG439" i="1"/>
  <c r="J439" i="1"/>
  <c r="Z439" i="1" s="1"/>
  <c r="F439" i="1"/>
  <c r="H439" i="1" s="1"/>
  <c r="AG438" i="1"/>
  <c r="J438" i="1"/>
  <c r="L438" i="1" s="1"/>
  <c r="F438" i="1"/>
  <c r="H438" i="1" s="1"/>
  <c r="AG437" i="1"/>
  <c r="J437" i="1"/>
  <c r="T437" i="1" s="1"/>
  <c r="F437" i="1"/>
  <c r="I437" i="1" s="1"/>
  <c r="AG436" i="1"/>
  <c r="J436" i="1"/>
  <c r="F436" i="1"/>
  <c r="AG435" i="1"/>
  <c r="J435" i="1"/>
  <c r="V435" i="1" s="1"/>
  <c r="F435" i="1"/>
  <c r="I435" i="1" s="1"/>
  <c r="AG434" i="1"/>
  <c r="J434" i="1"/>
  <c r="S434" i="1" s="1"/>
  <c r="F434" i="1"/>
  <c r="H434" i="1" s="1"/>
  <c r="AG433" i="1"/>
  <c r="J433" i="1"/>
  <c r="F433" i="1"/>
  <c r="H433" i="1" s="1"/>
  <c r="AG432" i="1"/>
  <c r="J432" i="1"/>
  <c r="F432" i="1"/>
  <c r="I432" i="1" s="1"/>
  <c r="AG431" i="1"/>
  <c r="J431" i="1"/>
  <c r="F431" i="1"/>
  <c r="AG430" i="1"/>
  <c r="J430" i="1"/>
  <c r="F430" i="1"/>
  <c r="H430" i="1" s="1"/>
  <c r="AG429" i="1"/>
  <c r="J429" i="1"/>
  <c r="F429" i="1"/>
  <c r="I429" i="1" s="1"/>
  <c r="AG428" i="1"/>
  <c r="J428" i="1"/>
  <c r="Z428" i="1" s="1"/>
  <c r="F428" i="1"/>
  <c r="AG427" i="1"/>
  <c r="J427" i="1"/>
  <c r="V427" i="1" s="1"/>
  <c r="F427" i="1"/>
  <c r="AG426" i="1"/>
  <c r="J426" i="1"/>
  <c r="T426" i="1" s="1"/>
  <c r="F426" i="1"/>
  <c r="H426" i="1" s="1"/>
  <c r="AG425" i="1"/>
  <c r="J425" i="1"/>
  <c r="X425" i="1" s="1"/>
  <c r="F425" i="1"/>
  <c r="AG424" i="1"/>
  <c r="J424" i="1"/>
  <c r="Z424" i="1" s="1"/>
  <c r="F424" i="1"/>
  <c r="AG423" i="1"/>
  <c r="J423" i="1"/>
  <c r="F423" i="1"/>
  <c r="AG422" i="1"/>
  <c r="J422" i="1"/>
  <c r="Z422" i="1" s="1"/>
  <c r="F422" i="1"/>
  <c r="AG421" i="1"/>
  <c r="J421" i="1"/>
  <c r="T421" i="1" s="1"/>
  <c r="F421" i="1"/>
  <c r="I421" i="1" s="1"/>
  <c r="AG420" i="1"/>
  <c r="J420" i="1"/>
  <c r="F420" i="1"/>
  <c r="AG419" i="1"/>
  <c r="J419" i="1"/>
  <c r="P419" i="1" s="1"/>
  <c r="F419" i="1"/>
  <c r="AG418" i="1"/>
  <c r="J418" i="1"/>
  <c r="T418" i="1" s="1"/>
  <c r="F418" i="1"/>
  <c r="AG417" i="1"/>
  <c r="J417" i="1"/>
  <c r="X417" i="1" s="1"/>
  <c r="F417" i="1"/>
  <c r="AG416" i="1"/>
  <c r="J416" i="1"/>
  <c r="Z416" i="1" s="1"/>
  <c r="F416" i="1"/>
  <c r="G416" i="1" s="1"/>
  <c r="AG415" i="1"/>
  <c r="J415" i="1"/>
  <c r="Z415" i="1" s="1"/>
  <c r="F415" i="1"/>
  <c r="H415" i="1" s="1"/>
  <c r="AG414" i="1"/>
  <c r="J414" i="1"/>
  <c r="Z414" i="1" s="1"/>
  <c r="F414" i="1"/>
  <c r="I414" i="1" s="1"/>
  <c r="AG413" i="1"/>
  <c r="J413" i="1"/>
  <c r="F413" i="1"/>
  <c r="I413" i="1" s="1"/>
  <c r="AG412" i="1"/>
  <c r="J412" i="1"/>
  <c r="T412" i="1" s="1"/>
  <c r="F412" i="1"/>
  <c r="AG411" i="1"/>
  <c r="J411" i="1"/>
  <c r="V411" i="1" s="1"/>
  <c r="F411" i="1"/>
  <c r="I411" i="1" s="1"/>
  <c r="AG410" i="1"/>
  <c r="J410" i="1"/>
  <c r="F410" i="1"/>
  <c r="AG409" i="1"/>
  <c r="J409" i="1"/>
  <c r="X409" i="1" s="1"/>
  <c r="F409" i="1"/>
  <c r="AG408" i="1"/>
  <c r="J408" i="1"/>
  <c r="R408" i="1" s="1"/>
  <c r="F408" i="1"/>
  <c r="I408" i="1" s="1"/>
  <c r="AG407" i="1"/>
  <c r="J407" i="1"/>
  <c r="Q407" i="1" s="1"/>
  <c r="F407" i="1"/>
  <c r="H407" i="1" s="1"/>
  <c r="AG406" i="1"/>
  <c r="J406" i="1"/>
  <c r="F406" i="1"/>
  <c r="G406" i="1" s="1"/>
  <c r="AG405" i="1"/>
  <c r="J405" i="1"/>
  <c r="F405" i="1"/>
  <c r="I405" i="1" s="1"/>
  <c r="AG404" i="1"/>
  <c r="J404" i="1"/>
  <c r="F404" i="1"/>
  <c r="AG403" i="1"/>
  <c r="J403" i="1"/>
  <c r="V403" i="1" s="1"/>
  <c r="F403" i="1"/>
  <c r="I403" i="1" s="1"/>
  <c r="AG402" i="1"/>
  <c r="J402" i="1"/>
  <c r="Z402" i="1" s="1"/>
  <c r="F402" i="1"/>
  <c r="AG401" i="1"/>
  <c r="J401" i="1"/>
  <c r="X401" i="1" s="1"/>
  <c r="F401" i="1"/>
  <c r="AG400" i="1"/>
  <c r="J400" i="1"/>
  <c r="R400" i="1" s="1"/>
  <c r="F400" i="1"/>
  <c r="I400" i="1" s="1"/>
  <c r="AG399" i="1"/>
  <c r="J399" i="1"/>
  <c r="Z399" i="1" s="1"/>
  <c r="F399" i="1"/>
  <c r="AG398" i="1"/>
  <c r="J398" i="1"/>
  <c r="F398" i="1"/>
  <c r="G398" i="1" s="1"/>
  <c r="AG397" i="1"/>
  <c r="J397" i="1"/>
  <c r="F397" i="1"/>
  <c r="I397" i="1" s="1"/>
  <c r="AG396" i="1"/>
  <c r="J396" i="1"/>
  <c r="F396" i="1"/>
  <c r="AG395" i="1"/>
  <c r="J395" i="1"/>
  <c r="V395" i="1" s="1"/>
  <c r="F395" i="1"/>
  <c r="I395" i="1" s="1"/>
  <c r="AG394" i="1"/>
  <c r="J394" i="1"/>
  <c r="AA394" i="1" s="1"/>
  <c r="F394" i="1"/>
  <c r="H394" i="1" s="1"/>
  <c r="AG393" i="1"/>
  <c r="J393" i="1"/>
  <c r="X393" i="1" s="1"/>
  <c r="F393" i="1"/>
  <c r="AG392" i="1"/>
  <c r="J392" i="1"/>
  <c r="Z392" i="1" s="1"/>
  <c r="F392" i="1"/>
  <c r="I392" i="1" s="1"/>
  <c r="AG391" i="1"/>
  <c r="J391" i="1"/>
  <c r="P391" i="1" s="1"/>
  <c r="F391" i="1"/>
  <c r="H391" i="1" s="1"/>
  <c r="AG390" i="1"/>
  <c r="J390" i="1"/>
  <c r="F390" i="1"/>
  <c r="AG389" i="1"/>
  <c r="J389" i="1"/>
  <c r="P389" i="1" s="1"/>
  <c r="F389" i="1"/>
  <c r="I389" i="1" s="1"/>
  <c r="AG388" i="1"/>
  <c r="J388" i="1"/>
  <c r="Z388" i="1" s="1"/>
  <c r="F388" i="1"/>
  <c r="AG387" i="1"/>
  <c r="J387" i="1"/>
  <c r="V387" i="1" s="1"/>
  <c r="F387" i="1"/>
  <c r="I387" i="1" s="1"/>
  <c r="AG386" i="1"/>
  <c r="J386" i="1"/>
  <c r="F386" i="1"/>
  <c r="H386" i="1" s="1"/>
  <c r="AG385" i="1"/>
  <c r="J385" i="1"/>
  <c r="F385" i="1"/>
  <c r="H385" i="1" s="1"/>
  <c r="AG384" i="1"/>
  <c r="J384" i="1"/>
  <c r="Z384" i="1" s="1"/>
  <c r="F384" i="1"/>
  <c r="I384" i="1" s="1"/>
  <c r="AG383" i="1"/>
  <c r="J383" i="1"/>
  <c r="F383" i="1"/>
  <c r="AG382" i="1"/>
  <c r="J382" i="1"/>
  <c r="Z382" i="1" s="1"/>
  <c r="F382" i="1"/>
  <c r="I382" i="1" s="1"/>
  <c r="AG381" i="1"/>
  <c r="J381" i="1"/>
  <c r="F381" i="1"/>
  <c r="I381" i="1" s="1"/>
  <c r="AG380" i="1"/>
  <c r="J380" i="1"/>
  <c r="Z380" i="1" s="1"/>
  <c r="F380" i="1"/>
  <c r="AG379" i="1"/>
  <c r="J379" i="1"/>
  <c r="F379" i="1"/>
  <c r="AG378" i="1"/>
  <c r="J378" i="1"/>
  <c r="Z378" i="1" s="1"/>
  <c r="F378" i="1"/>
  <c r="AG377" i="1"/>
  <c r="J377" i="1"/>
  <c r="F377" i="1"/>
  <c r="H377" i="1" s="1"/>
  <c r="AG376" i="1"/>
  <c r="J376" i="1"/>
  <c r="R376" i="1" s="1"/>
  <c r="F376" i="1"/>
  <c r="AG375" i="1"/>
  <c r="J375" i="1"/>
  <c r="Z375" i="1" s="1"/>
  <c r="F375" i="1"/>
  <c r="H375" i="1" s="1"/>
  <c r="AG374" i="1"/>
  <c r="J374" i="1"/>
  <c r="F374" i="1"/>
  <c r="H374" i="1" s="1"/>
  <c r="AG373" i="1"/>
  <c r="J373" i="1"/>
  <c r="T373" i="1" s="1"/>
  <c r="F373" i="1"/>
  <c r="I373" i="1" s="1"/>
  <c r="AG372" i="1"/>
  <c r="J372" i="1"/>
  <c r="K372" i="1" s="1"/>
  <c r="F372" i="1"/>
  <c r="AG371" i="1"/>
  <c r="J371" i="1"/>
  <c r="V371" i="1" s="1"/>
  <c r="F371" i="1"/>
  <c r="I371" i="1" s="1"/>
  <c r="AG370" i="1"/>
  <c r="J370" i="1"/>
  <c r="F370" i="1"/>
  <c r="AG369" i="1"/>
  <c r="J369" i="1"/>
  <c r="F369" i="1"/>
  <c r="AG368" i="1"/>
  <c r="J368" i="1"/>
  <c r="F368" i="1"/>
  <c r="H368" i="1" s="1"/>
  <c r="AG367" i="1"/>
  <c r="J367" i="1"/>
  <c r="Z367" i="1" s="1"/>
  <c r="F367" i="1"/>
  <c r="H367" i="1" s="1"/>
  <c r="AG366" i="1"/>
  <c r="J366" i="1"/>
  <c r="F366" i="1"/>
  <c r="AG365" i="1"/>
  <c r="J365" i="1"/>
  <c r="N365" i="1" s="1"/>
  <c r="F365" i="1"/>
  <c r="AG364" i="1"/>
  <c r="J364" i="1"/>
  <c r="Y364" i="1" s="1"/>
  <c r="F364" i="1"/>
  <c r="G364" i="1" s="1"/>
  <c r="AG363" i="1"/>
  <c r="J363" i="1"/>
  <c r="F363" i="1"/>
  <c r="I363" i="1" s="1"/>
  <c r="AG362" i="1"/>
  <c r="J362" i="1"/>
  <c r="S362" i="1" s="1"/>
  <c r="F362" i="1"/>
  <c r="G362" i="1" s="1"/>
  <c r="AG361" i="1"/>
  <c r="J361" i="1"/>
  <c r="F361" i="1"/>
  <c r="AG360" i="1"/>
  <c r="J360" i="1"/>
  <c r="F360" i="1"/>
  <c r="G360" i="1" s="1"/>
  <c r="AG359" i="1"/>
  <c r="J359" i="1"/>
  <c r="V359" i="1" s="1"/>
  <c r="F359" i="1"/>
  <c r="H359" i="1" s="1"/>
  <c r="AG358" i="1"/>
  <c r="J358" i="1"/>
  <c r="U358" i="1" s="1"/>
  <c r="F358" i="1"/>
  <c r="G358" i="1" s="1"/>
  <c r="AG357" i="1"/>
  <c r="J357" i="1"/>
  <c r="T357" i="1" s="1"/>
  <c r="F357" i="1"/>
  <c r="AG356" i="1"/>
  <c r="J356" i="1"/>
  <c r="F356" i="1"/>
  <c r="G356" i="1" s="1"/>
  <c r="AG355" i="1"/>
  <c r="J355" i="1"/>
  <c r="V355" i="1" s="1"/>
  <c r="F355" i="1"/>
  <c r="AG354" i="1"/>
  <c r="J354" i="1"/>
  <c r="F354" i="1"/>
  <c r="I354" i="1" s="1"/>
  <c r="AG353" i="1"/>
  <c r="J353" i="1"/>
  <c r="F353" i="1"/>
  <c r="AG352" i="1"/>
  <c r="J352" i="1"/>
  <c r="F352" i="1"/>
  <c r="I352" i="1" s="1"/>
  <c r="AG351" i="1"/>
  <c r="J351" i="1"/>
  <c r="V351" i="1" s="1"/>
  <c r="F351" i="1"/>
  <c r="AG350" i="1"/>
  <c r="J350" i="1"/>
  <c r="F350" i="1"/>
  <c r="G350" i="1" s="1"/>
  <c r="AG349" i="1"/>
  <c r="J349" i="1"/>
  <c r="F349" i="1"/>
  <c r="AG348" i="1"/>
  <c r="J348" i="1"/>
  <c r="Z348" i="1" s="1"/>
  <c r="F348" i="1"/>
  <c r="AG347" i="1"/>
  <c r="J347" i="1"/>
  <c r="F347" i="1"/>
  <c r="I347" i="1" s="1"/>
  <c r="AG346" i="1"/>
  <c r="J346" i="1"/>
  <c r="F346" i="1"/>
  <c r="G346" i="1" s="1"/>
  <c r="AG345" i="1"/>
  <c r="J345" i="1"/>
  <c r="F345" i="1"/>
  <c r="H345" i="1" s="1"/>
  <c r="AG344" i="1"/>
  <c r="J344" i="1"/>
  <c r="F344" i="1"/>
  <c r="AG343" i="1"/>
  <c r="J343" i="1"/>
  <c r="F343" i="1"/>
  <c r="G343" i="1" s="1"/>
  <c r="AG342" i="1"/>
  <c r="J342" i="1"/>
  <c r="F342" i="1"/>
  <c r="I342" i="1" s="1"/>
  <c r="AG341" i="1"/>
  <c r="J341" i="1"/>
  <c r="U341" i="1" s="1"/>
  <c r="F341" i="1"/>
  <c r="H341" i="1" s="1"/>
  <c r="AG340" i="1"/>
  <c r="J340" i="1"/>
  <c r="Z340" i="1" s="1"/>
  <c r="F340" i="1"/>
  <c r="H340" i="1" s="1"/>
  <c r="AG339" i="1"/>
  <c r="J339" i="1"/>
  <c r="F339" i="1"/>
  <c r="AG338" i="1"/>
  <c r="J338" i="1"/>
  <c r="V338" i="1" s="1"/>
  <c r="F338" i="1"/>
  <c r="I338" i="1" s="1"/>
  <c r="AG337" i="1"/>
  <c r="J337" i="1"/>
  <c r="F337" i="1"/>
  <c r="AG336" i="1"/>
  <c r="J336" i="1"/>
  <c r="F336" i="1"/>
  <c r="AG335" i="1"/>
  <c r="J335" i="1"/>
  <c r="Z335" i="1" s="1"/>
  <c r="F335" i="1"/>
  <c r="G335" i="1" s="1"/>
  <c r="AG334" i="1"/>
  <c r="J334" i="1"/>
  <c r="F334" i="1"/>
  <c r="I334" i="1" s="1"/>
  <c r="AG333" i="1"/>
  <c r="J333" i="1"/>
  <c r="S333" i="1" s="1"/>
  <c r="F333" i="1"/>
  <c r="H333" i="1" s="1"/>
  <c r="AG332" i="1"/>
  <c r="J332" i="1"/>
  <c r="Z332" i="1" s="1"/>
  <c r="F332" i="1"/>
  <c r="H332" i="1" s="1"/>
  <c r="AG331" i="1"/>
  <c r="J331" i="1"/>
  <c r="F331" i="1"/>
  <c r="I331" i="1" s="1"/>
  <c r="AG330" i="1"/>
  <c r="J330" i="1"/>
  <c r="Z330" i="1" s="1"/>
  <c r="F330" i="1"/>
  <c r="AG329" i="1"/>
  <c r="J329" i="1"/>
  <c r="F329" i="1"/>
  <c r="AG328" i="1"/>
  <c r="J328" i="1"/>
  <c r="F328" i="1"/>
  <c r="I328" i="1" s="1"/>
  <c r="AG327" i="1"/>
  <c r="J327" i="1"/>
  <c r="X327" i="1" s="1"/>
  <c r="F327" i="1"/>
  <c r="G327" i="1" s="1"/>
  <c r="AG326" i="1"/>
  <c r="J326" i="1"/>
  <c r="Z326" i="1" s="1"/>
  <c r="F326" i="1"/>
  <c r="AG325" i="1"/>
  <c r="J325" i="1"/>
  <c r="U325" i="1" s="1"/>
  <c r="F325" i="1"/>
  <c r="AG324" i="1"/>
  <c r="J324" i="1"/>
  <c r="Z324" i="1" s="1"/>
  <c r="F324" i="1"/>
  <c r="AG323" i="1"/>
  <c r="J323" i="1"/>
  <c r="F323" i="1"/>
  <c r="AG322" i="1"/>
  <c r="J322" i="1"/>
  <c r="W322" i="1" s="1"/>
  <c r="F322" i="1"/>
  <c r="AG321" i="1"/>
  <c r="J321" i="1"/>
  <c r="F321" i="1"/>
  <c r="AG320" i="1"/>
  <c r="J320" i="1"/>
  <c r="F320" i="1"/>
  <c r="I320" i="1" s="1"/>
  <c r="AG319" i="1"/>
  <c r="J319" i="1"/>
  <c r="Z319" i="1" s="1"/>
  <c r="F319" i="1"/>
  <c r="G319" i="1" s="1"/>
  <c r="AG318" i="1"/>
  <c r="J318" i="1"/>
  <c r="F318" i="1"/>
  <c r="I318" i="1" s="1"/>
  <c r="AG317" i="1"/>
  <c r="J317" i="1"/>
  <c r="F317" i="1"/>
  <c r="AG316" i="1"/>
  <c r="J316" i="1"/>
  <c r="W316" i="1" s="1"/>
  <c r="F316" i="1"/>
  <c r="AG315" i="1"/>
  <c r="J315" i="1"/>
  <c r="F315" i="1"/>
  <c r="AG314" i="1"/>
  <c r="J314" i="1"/>
  <c r="F314" i="1"/>
  <c r="AG313" i="1"/>
  <c r="J313" i="1"/>
  <c r="X313" i="1" s="1"/>
  <c r="F313" i="1"/>
  <c r="H313" i="1" s="1"/>
  <c r="AG312" i="1"/>
  <c r="J312" i="1"/>
  <c r="X312" i="1" s="1"/>
  <c r="F312" i="1"/>
  <c r="AG311" i="1"/>
  <c r="J311" i="1"/>
  <c r="Z311" i="1" s="1"/>
  <c r="F311" i="1"/>
  <c r="AG310" i="1"/>
  <c r="J310" i="1"/>
  <c r="F310" i="1"/>
  <c r="I310" i="1" s="1"/>
  <c r="AG309" i="1"/>
  <c r="J309" i="1"/>
  <c r="N309" i="1" s="1"/>
  <c r="F309" i="1"/>
  <c r="AG308" i="1"/>
  <c r="J308" i="1"/>
  <c r="W308" i="1" s="1"/>
  <c r="F308" i="1"/>
  <c r="H308" i="1" s="1"/>
  <c r="AG307" i="1"/>
  <c r="J307" i="1"/>
  <c r="M307" i="1" s="1"/>
  <c r="F307" i="1"/>
  <c r="AG306" i="1"/>
  <c r="J306" i="1"/>
  <c r="F306" i="1"/>
  <c r="AG305" i="1"/>
  <c r="J305" i="1"/>
  <c r="F305" i="1"/>
  <c r="I305" i="1" s="1"/>
  <c r="AG304" i="1"/>
  <c r="J304" i="1"/>
  <c r="R304" i="1" s="1"/>
  <c r="F304" i="1"/>
  <c r="AG303" i="1"/>
  <c r="J303" i="1"/>
  <c r="F303" i="1"/>
  <c r="AG302" i="1"/>
  <c r="J302" i="1"/>
  <c r="F302" i="1"/>
  <c r="I302" i="1" s="1"/>
  <c r="AG301" i="1"/>
  <c r="J301" i="1"/>
  <c r="S301" i="1" s="1"/>
  <c r="F301" i="1"/>
  <c r="AG300" i="1"/>
  <c r="J300" i="1"/>
  <c r="W300" i="1" s="1"/>
  <c r="F300" i="1"/>
  <c r="AG299" i="1"/>
  <c r="J299" i="1"/>
  <c r="T299" i="1" s="1"/>
  <c r="F299" i="1"/>
  <c r="AG298" i="1"/>
  <c r="J298" i="1"/>
  <c r="F298" i="1"/>
  <c r="H298" i="1" s="1"/>
  <c r="AG297" i="1"/>
  <c r="J297" i="1"/>
  <c r="T297" i="1" s="1"/>
  <c r="F297" i="1"/>
  <c r="AG296" i="1"/>
  <c r="J296" i="1"/>
  <c r="F296" i="1"/>
  <c r="AG295" i="1"/>
  <c r="J295" i="1"/>
  <c r="F295" i="1"/>
  <c r="G295" i="1" s="1"/>
  <c r="AG294" i="1"/>
  <c r="J294" i="1"/>
  <c r="R294" i="1" s="1"/>
  <c r="F294" i="1"/>
  <c r="I294" i="1" s="1"/>
  <c r="AG293" i="1"/>
  <c r="J293" i="1"/>
  <c r="X293" i="1" s="1"/>
  <c r="F293" i="1"/>
  <c r="H293" i="1" s="1"/>
  <c r="AG292" i="1"/>
  <c r="J292" i="1"/>
  <c r="F292" i="1"/>
  <c r="I292" i="1" s="1"/>
  <c r="AG291" i="1"/>
  <c r="J291" i="1"/>
  <c r="W291" i="1" s="1"/>
  <c r="F291" i="1"/>
  <c r="I291" i="1" s="1"/>
  <c r="AG290" i="1"/>
  <c r="J290" i="1"/>
  <c r="K290" i="1" s="1"/>
  <c r="F290" i="1"/>
  <c r="AG289" i="1"/>
  <c r="J289" i="1"/>
  <c r="P289" i="1" s="1"/>
  <c r="F289" i="1"/>
  <c r="I289" i="1" s="1"/>
  <c r="AG288" i="1"/>
  <c r="J288" i="1"/>
  <c r="R288" i="1" s="1"/>
  <c r="F288" i="1"/>
  <c r="I288" i="1" s="1"/>
  <c r="AG287" i="1"/>
  <c r="J287" i="1"/>
  <c r="F287" i="1"/>
  <c r="AG286" i="1"/>
  <c r="J286" i="1"/>
  <c r="F286" i="1"/>
  <c r="H286" i="1" s="1"/>
  <c r="AG285" i="1"/>
  <c r="J285" i="1"/>
  <c r="R285" i="1" s="1"/>
  <c r="F285" i="1"/>
  <c r="AG284" i="1"/>
  <c r="J284" i="1"/>
  <c r="Y284" i="1" s="1"/>
  <c r="F284" i="1"/>
  <c r="AG283" i="1"/>
  <c r="J283" i="1"/>
  <c r="R283" i="1" s="1"/>
  <c r="F283" i="1"/>
  <c r="AG282" i="1"/>
  <c r="J282" i="1"/>
  <c r="O282" i="1" s="1"/>
  <c r="F282" i="1"/>
  <c r="AG281" i="1"/>
  <c r="J281" i="1"/>
  <c r="F281" i="1"/>
  <c r="AG280" i="1"/>
  <c r="J280" i="1"/>
  <c r="W280" i="1" s="1"/>
  <c r="F280" i="1"/>
  <c r="I280" i="1" s="1"/>
  <c r="AG279" i="1"/>
  <c r="J279" i="1"/>
  <c r="F279" i="1"/>
  <c r="G279" i="1" s="1"/>
  <c r="AG278" i="1"/>
  <c r="J278" i="1"/>
  <c r="S278" i="1" s="1"/>
  <c r="F278" i="1"/>
  <c r="H278" i="1" s="1"/>
  <c r="AG277" i="1"/>
  <c r="J277" i="1"/>
  <c r="V277" i="1" s="1"/>
  <c r="F277" i="1"/>
  <c r="H277" i="1" s="1"/>
  <c r="AG276" i="1"/>
  <c r="J276" i="1"/>
  <c r="Q276" i="1" s="1"/>
  <c r="F276" i="1"/>
  <c r="AG275" i="1"/>
  <c r="J275" i="1"/>
  <c r="U275" i="1" s="1"/>
  <c r="F275" i="1"/>
  <c r="I275" i="1" s="1"/>
  <c r="AG274" i="1"/>
  <c r="J274" i="1"/>
  <c r="F274" i="1"/>
  <c r="AG273" i="1"/>
  <c r="J273" i="1"/>
  <c r="N273" i="1" s="1"/>
  <c r="F273" i="1"/>
  <c r="H273" i="1" s="1"/>
  <c r="AG272" i="1"/>
  <c r="J272" i="1"/>
  <c r="AA272" i="1" s="1"/>
  <c r="F272" i="1"/>
  <c r="AG271" i="1"/>
  <c r="J271" i="1"/>
  <c r="W271" i="1" s="1"/>
  <c r="F271" i="1"/>
  <c r="I271" i="1" s="1"/>
  <c r="AG270" i="1"/>
  <c r="J270" i="1"/>
  <c r="R270" i="1" s="1"/>
  <c r="F270" i="1"/>
  <c r="I270" i="1" s="1"/>
  <c r="AG269" i="1"/>
  <c r="J269" i="1"/>
  <c r="S269" i="1" s="1"/>
  <c r="F269" i="1"/>
  <c r="AG268" i="1"/>
  <c r="J268" i="1"/>
  <c r="U268" i="1" s="1"/>
  <c r="F268" i="1"/>
  <c r="AG267" i="1"/>
  <c r="J267" i="1"/>
  <c r="F267" i="1"/>
  <c r="I267" i="1" s="1"/>
  <c r="AG266" i="1"/>
  <c r="J266" i="1"/>
  <c r="W266" i="1" s="1"/>
  <c r="F266" i="1"/>
  <c r="AG265" i="1"/>
  <c r="J265" i="1"/>
  <c r="Z265" i="1" s="1"/>
  <c r="F265" i="1"/>
  <c r="AG264" i="1"/>
  <c r="J264" i="1"/>
  <c r="F264" i="1"/>
  <c r="H264" i="1" s="1"/>
  <c r="AG263" i="1"/>
  <c r="J263" i="1"/>
  <c r="AA263" i="1" s="1"/>
  <c r="F263" i="1"/>
  <c r="AG262" i="1"/>
  <c r="J262" i="1"/>
  <c r="F262" i="1"/>
  <c r="I262" i="1" s="1"/>
  <c r="AG261" i="1"/>
  <c r="J261" i="1"/>
  <c r="L261" i="1" s="1"/>
  <c r="F261" i="1"/>
  <c r="H261" i="1" s="1"/>
  <c r="AG260" i="1"/>
  <c r="J260" i="1"/>
  <c r="F260" i="1"/>
  <c r="AG259" i="1"/>
  <c r="J259" i="1"/>
  <c r="Z259" i="1" s="1"/>
  <c r="F259" i="1"/>
  <c r="AG258" i="1"/>
  <c r="J258" i="1"/>
  <c r="F258" i="1"/>
  <c r="AG257" i="1"/>
  <c r="J257" i="1"/>
  <c r="Z257" i="1" s="1"/>
  <c r="F257" i="1"/>
  <c r="I257" i="1" s="1"/>
  <c r="AG256" i="1"/>
  <c r="J256" i="1"/>
  <c r="AA256" i="1" s="1"/>
  <c r="F256" i="1"/>
  <c r="I256" i="1" s="1"/>
  <c r="AG255" i="1"/>
  <c r="J255" i="1"/>
  <c r="O255" i="1" s="1"/>
  <c r="F255" i="1"/>
  <c r="AG254" i="1"/>
  <c r="J254" i="1"/>
  <c r="F254" i="1"/>
  <c r="I254" i="1" s="1"/>
  <c r="AG253" i="1"/>
  <c r="J253" i="1"/>
  <c r="Z253" i="1" s="1"/>
  <c r="F253" i="1"/>
  <c r="H253" i="1" s="1"/>
  <c r="AG252" i="1"/>
  <c r="J252" i="1"/>
  <c r="V252" i="1" s="1"/>
  <c r="F252" i="1"/>
  <c r="H252" i="1" s="1"/>
  <c r="AG251" i="1"/>
  <c r="J251" i="1"/>
  <c r="X251" i="1" s="1"/>
  <c r="F251" i="1"/>
  <c r="I251" i="1" s="1"/>
  <c r="AG250" i="1"/>
  <c r="J250" i="1"/>
  <c r="W250" i="1" s="1"/>
  <c r="F250" i="1"/>
  <c r="AG249" i="1"/>
  <c r="J249" i="1"/>
  <c r="Z249" i="1" s="1"/>
  <c r="F249" i="1"/>
  <c r="I249" i="1" s="1"/>
  <c r="AG248" i="1"/>
  <c r="J248" i="1"/>
  <c r="X248" i="1" s="1"/>
  <c r="F248" i="1"/>
  <c r="I248" i="1" s="1"/>
  <c r="AG247" i="1"/>
  <c r="J247" i="1"/>
  <c r="Y247" i="1" s="1"/>
  <c r="F247" i="1"/>
  <c r="AG246" i="1"/>
  <c r="J246" i="1"/>
  <c r="T246" i="1" s="1"/>
  <c r="F246" i="1"/>
  <c r="AG245" i="1"/>
  <c r="J245" i="1"/>
  <c r="F245" i="1"/>
  <c r="AG244" i="1"/>
  <c r="J244" i="1"/>
  <c r="Y244" i="1" s="1"/>
  <c r="F244" i="1"/>
  <c r="H244" i="1" s="1"/>
  <c r="AG243" i="1"/>
  <c r="J243" i="1"/>
  <c r="F243" i="1"/>
  <c r="AG242" i="1"/>
  <c r="J242" i="1"/>
  <c r="W242" i="1" s="1"/>
  <c r="F242" i="1"/>
  <c r="H242" i="1" s="1"/>
  <c r="AG241" i="1"/>
  <c r="J241" i="1"/>
  <c r="Z241" i="1" s="1"/>
  <c r="F241" i="1"/>
  <c r="I241" i="1" s="1"/>
  <c r="AG240" i="1"/>
  <c r="J240" i="1"/>
  <c r="Z240" i="1" s="1"/>
  <c r="F240" i="1"/>
  <c r="I240" i="1" s="1"/>
  <c r="AG239" i="1"/>
  <c r="J239" i="1"/>
  <c r="AA239" i="1" s="1"/>
  <c r="F239" i="1"/>
  <c r="AG238" i="1"/>
  <c r="J238" i="1"/>
  <c r="F238" i="1"/>
  <c r="AG237" i="1"/>
  <c r="J237" i="1"/>
  <c r="V237" i="1" s="1"/>
  <c r="F237" i="1"/>
  <c r="H237" i="1" s="1"/>
  <c r="AG236" i="1"/>
  <c r="J236" i="1"/>
  <c r="F236" i="1"/>
  <c r="H236" i="1" s="1"/>
  <c r="AG235" i="1"/>
  <c r="J235" i="1"/>
  <c r="F235" i="1"/>
  <c r="AG234" i="1"/>
  <c r="J234" i="1"/>
  <c r="W234" i="1" s="1"/>
  <c r="F234" i="1"/>
  <c r="AG233" i="1"/>
  <c r="J233" i="1"/>
  <c r="L233" i="1" s="1"/>
  <c r="F233" i="1"/>
  <c r="I233" i="1" s="1"/>
  <c r="AG232" i="1"/>
  <c r="J232" i="1"/>
  <c r="F232" i="1"/>
  <c r="I232" i="1" s="1"/>
  <c r="AG231" i="1"/>
  <c r="J231" i="1"/>
  <c r="N231" i="1" s="1"/>
  <c r="F231" i="1"/>
  <c r="AG230" i="1"/>
  <c r="J230" i="1"/>
  <c r="M230" i="1" s="1"/>
  <c r="F230" i="1"/>
  <c r="AG229" i="1"/>
  <c r="J229" i="1"/>
  <c r="F229" i="1"/>
  <c r="H229" i="1" s="1"/>
  <c r="AG228" i="1"/>
  <c r="J228" i="1"/>
  <c r="F228" i="1"/>
  <c r="H228" i="1" s="1"/>
  <c r="AG227" i="1"/>
  <c r="J227" i="1"/>
  <c r="Z227" i="1" s="1"/>
  <c r="F227" i="1"/>
  <c r="AG226" i="1"/>
  <c r="J226" i="1"/>
  <c r="F226" i="1"/>
  <c r="H226" i="1" s="1"/>
  <c r="AG225" i="1"/>
  <c r="J225" i="1"/>
  <c r="Z225" i="1" s="1"/>
  <c r="F225" i="1"/>
  <c r="I225" i="1" s="1"/>
  <c r="AG224" i="1"/>
  <c r="J224" i="1"/>
  <c r="F224" i="1"/>
  <c r="I224" i="1" s="1"/>
  <c r="AG223" i="1"/>
  <c r="J223" i="1"/>
  <c r="F223" i="1"/>
  <c r="AG222" i="1"/>
  <c r="J222" i="1"/>
  <c r="F222" i="1"/>
  <c r="AG221" i="1"/>
  <c r="J221" i="1"/>
  <c r="Z221" i="1" s="1"/>
  <c r="F221" i="1"/>
  <c r="H221" i="1" s="1"/>
  <c r="AG220" i="1"/>
  <c r="J220" i="1"/>
  <c r="F220" i="1"/>
  <c r="AG219" i="1"/>
  <c r="J219" i="1"/>
  <c r="F219" i="1"/>
  <c r="AG218" i="1"/>
  <c r="J218" i="1"/>
  <c r="W218" i="1" s="1"/>
  <c r="F218" i="1"/>
  <c r="H218" i="1" s="1"/>
  <c r="AG217" i="1"/>
  <c r="J217" i="1"/>
  <c r="T217" i="1" s="1"/>
  <c r="F217" i="1"/>
  <c r="AG216" i="1"/>
  <c r="J216" i="1"/>
  <c r="Z216" i="1" s="1"/>
  <c r="F216" i="1"/>
  <c r="I216" i="1" s="1"/>
  <c r="AG215" i="1"/>
  <c r="J215" i="1"/>
  <c r="AA215" i="1" s="1"/>
  <c r="F215" i="1"/>
  <c r="AG214" i="1"/>
  <c r="J214" i="1"/>
  <c r="F214" i="1"/>
  <c r="AG213" i="1"/>
  <c r="J213" i="1"/>
  <c r="AA213" i="1" s="1"/>
  <c r="F213" i="1"/>
  <c r="AG212" i="1"/>
  <c r="J212" i="1"/>
  <c r="O212" i="1" s="1"/>
  <c r="F212" i="1"/>
  <c r="H212" i="1" s="1"/>
  <c r="AG211" i="1"/>
  <c r="J211" i="1"/>
  <c r="Z211" i="1" s="1"/>
  <c r="F211" i="1"/>
  <c r="G211" i="1" s="1"/>
  <c r="AG210" i="1"/>
  <c r="J210" i="1"/>
  <c r="W210" i="1" s="1"/>
  <c r="F210" i="1"/>
  <c r="AG209" i="1"/>
  <c r="J209" i="1"/>
  <c r="Z209" i="1" s="1"/>
  <c r="F209" i="1"/>
  <c r="I209" i="1" s="1"/>
  <c r="AG208" i="1"/>
  <c r="J208" i="1"/>
  <c r="F208" i="1"/>
  <c r="I208" i="1" s="1"/>
  <c r="AG207" i="1"/>
  <c r="J207" i="1"/>
  <c r="Z207" i="1" s="1"/>
  <c r="F207" i="1"/>
  <c r="AG206" i="1"/>
  <c r="J206" i="1"/>
  <c r="T206" i="1" s="1"/>
  <c r="F206" i="1"/>
  <c r="I206" i="1" s="1"/>
  <c r="AG205" i="1"/>
  <c r="J205" i="1"/>
  <c r="Z205" i="1" s="1"/>
  <c r="F205" i="1"/>
  <c r="H205" i="1" s="1"/>
  <c r="AG204" i="1"/>
  <c r="J204" i="1"/>
  <c r="V204" i="1" s="1"/>
  <c r="F204" i="1"/>
  <c r="H204" i="1" s="1"/>
  <c r="AG203" i="1"/>
  <c r="J203" i="1"/>
  <c r="F203" i="1"/>
  <c r="AG202" i="1"/>
  <c r="J202" i="1"/>
  <c r="X202" i="1" s="1"/>
  <c r="F202" i="1"/>
  <c r="H202" i="1" s="1"/>
  <c r="AG201" i="1"/>
  <c r="J201" i="1"/>
  <c r="T201" i="1" s="1"/>
  <c r="F201" i="1"/>
  <c r="AG200" i="1"/>
  <c r="J200" i="1"/>
  <c r="F200" i="1"/>
  <c r="I200" i="1" s="1"/>
  <c r="AG199" i="1"/>
  <c r="J199" i="1"/>
  <c r="F199" i="1"/>
  <c r="AG198" i="1"/>
  <c r="J198" i="1"/>
  <c r="F198" i="1"/>
  <c r="I198" i="1" s="1"/>
  <c r="AG197" i="1"/>
  <c r="J197" i="1"/>
  <c r="M197" i="1" s="1"/>
  <c r="F197" i="1"/>
  <c r="H197" i="1" s="1"/>
  <c r="AG196" i="1"/>
  <c r="J196" i="1"/>
  <c r="V196" i="1" s="1"/>
  <c r="F196" i="1"/>
  <c r="H196" i="1" s="1"/>
  <c r="AG195" i="1"/>
  <c r="J195" i="1"/>
  <c r="Z195" i="1" s="1"/>
  <c r="F195" i="1"/>
  <c r="AG194" i="1"/>
  <c r="J194" i="1"/>
  <c r="AA194" i="1" s="1"/>
  <c r="F194" i="1"/>
  <c r="H194" i="1" s="1"/>
  <c r="AG193" i="1"/>
  <c r="J193" i="1"/>
  <c r="Z193" i="1" s="1"/>
  <c r="F193" i="1"/>
  <c r="I193" i="1" s="1"/>
  <c r="AG192" i="1"/>
  <c r="J192" i="1"/>
  <c r="Z192" i="1" s="1"/>
  <c r="F192" i="1"/>
  <c r="I192" i="1" s="1"/>
  <c r="AG191" i="1"/>
  <c r="J191" i="1"/>
  <c r="F191" i="1"/>
  <c r="AG190" i="1"/>
  <c r="J190" i="1"/>
  <c r="P190" i="1" s="1"/>
  <c r="F190" i="1"/>
  <c r="AG189" i="1"/>
  <c r="J189" i="1"/>
  <c r="W189" i="1" s="1"/>
  <c r="F189" i="1"/>
  <c r="G189" i="1" s="1"/>
  <c r="AG188" i="1"/>
  <c r="J188" i="1"/>
  <c r="R188" i="1" s="1"/>
  <c r="F188" i="1"/>
  <c r="AG187" i="1"/>
  <c r="J187" i="1"/>
  <c r="Z187" i="1" s="1"/>
  <c r="F187" i="1"/>
  <c r="G187" i="1" s="1"/>
  <c r="AG186" i="1"/>
  <c r="J186" i="1"/>
  <c r="AA186" i="1" s="1"/>
  <c r="F186" i="1"/>
  <c r="AG185" i="1"/>
  <c r="J185" i="1"/>
  <c r="F185" i="1"/>
  <c r="I185" i="1" s="1"/>
  <c r="AG184" i="1"/>
  <c r="J184" i="1"/>
  <c r="X184" i="1" s="1"/>
  <c r="F184" i="1"/>
  <c r="AG183" i="1"/>
  <c r="J183" i="1"/>
  <c r="F183" i="1"/>
  <c r="AG182" i="1"/>
  <c r="J182" i="1"/>
  <c r="X182" i="1" s="1"/>
  <c r="F182" i="1"/>
  <c r="AG181" i="1"/>
  <c r="J181" i="1"/>
  <c r="X181" i="1" s="1"/>
  <c r="F181" i="1"/>
  <c r="G181" i="1" s="1"/>
  <c r="AG180" i="1"/>
  <c r="J180" i="1"/>
  <c r="Z180" i="1" s="1"/>
  <c r="F180" i="1"/>
  <c r="AG179" i="1"/>
  <c r="J179" i="1"/>
  <c r="F179" i="1"/>
  <c r="G179" i="1" s="1"/>
  <c r="AG178" i="1"/>
  <c r="J178" i="1"/>
  <c r="X178" i="1" s="1"/>
  <c r="F178" i="1"/>
  <c r="H178" i="1" s="1"/>
  <c r="AG177" i="1"/>
  <c r="J177" i="1"/>
  <c r="Z177" i="1" s="1"/>
  <c r="F177" i="1"/>
  <c r="H177" i="1" s="1"/>
  <c r="AG176" i="1"/>
  <c r="J176" i="1"/>
  <c r="X176" i="1" s="1"/>
  <c r="F176" i="1"/>
  <c r="AG175" i="1"/>
  <c r="J175" i="1"/>
  <c r="Y175" i="1" s="1"/>
  <c r="F175" i="1"/>
  <c r="AG174" i="1"/>
  <c r="J174" i="1"/>
  <c r="P174" i="1" s="1"/>
  <c r="F174" i="1"/>
  <c r="I174" i="1" s="1"/>
  <c r="AG173" i="1"/>
  <c r="J173" i="1"/>
  <c r="S173" i="1" s="1"/>
  <c r="F173" i="1"/>
  <c r="G173" i="1" s="1"/>
  <c r="AG172" i="1"/>
  <c r="J172" i="1"/>
  <c r="Z172" i="1" s="1"/>
  <c r="F172" i="1"/>
  <c r="H172" i="1" s="1"/>
  <c r="AG171" i="1"/>
  <c r="J171" i="1"/>
  <c r="S171" i="1" s="1"/>
  <c r="F171" i="1"/>
  <c r="I171" i="1" s="1"/>
  <c r="AG170" i="1"/>
  <c r="J170" i="1"/>
  <c r="S170" i="1" s="1"/>
  <c r="F170" i="1"/>
  <c r="H170" i="1" s="1"/>
  <c r="AG169" i="1"/>
  <c r="J169" i="1"/>
  <c r="F169" i="1"/>
  <c r="I169" i="1" s="1"/>
  <c r="AG168" i="1"/>
  <c r="J168" i="1"/>
  <c r="S168" i="1" s="1"/>
  <c r="F168" i="1"/>
  <c r="AG167" i="1"/>
  <c r="J167" i="1"/>
  <c r="Z167" i="1" s="1"/>
  <c r="F167" i="1"/>
  <c r="G167" i="1" s="1"/>
  <c r="AG166" i="1"/>
  <c r="J166" i="1"/>
  <c r="T166" i="1" s="1"/>
  <c r="F166" i="1"/>
  <c r="I166" i="1" s="1"/>
  <c r="AG165" i="1"/>
  <c r="J165" i="1"/>
  <c r="Z165" i="1" s="1"/>
  <c r="F165" i="1"/>
  <c r="G165" i="1" s="1"/>
  <c r="AG164" i="1"/>
  <c r="J164" i="1"/>
  <c r="W164" i="1" s="1"/>
  <c r="F164" i="1"/>
  <c r="H164" i="1" s="1"/>
  <c r="AG163" i="1"/>
  <c r="J163" i="1"/>
  <c r="P163" i="1" s="1"/>
  <c r="F163" i="1"/>
  <c r="I163" i="1" s="1"/>
  <c r="AG162" i="1"/>
  <c r="J162" i="1"/>
  <c r="W162" i="1" s="1"/>
  <c r="F162" i="1"/>
  <c r="H162" i="1" s="1"/>
  <c r="AG161" i="1"/>
  <c r="J161" i="1"/>
  <c r="F161" i="1"/>
  <c r="AG160" i="1"/>
  <c r="J160" i="1"/>
  <c r="Z160" i="1" s="1"/>
  <c r="F160" i="1"/>
  <c r="AG159" i="1"/>
  <c r="J159" i="1"/>
  <c r="F159" i="1"/>
  <c r="G159" i="1" s="1"/>
  <c r="AG158" i="1"/>
  <c r="J158" i="1"/>
  <c r="T158" i="1" s="1"/>
  <c r="F158" i="1"/>
  <c r="I158" i="1" s="1"/>
  <c r="AG157" i="1"/>
  <c r="J157" i="1"/>
  <c r="Z157" i="1" s="1"/>
  <c r="F157" i="1"/>
  <c r="G157" i="1" s="1"/>
  <c r="AG156" i="1"/>
  <c r="J156" i="1"/>
  <c r="Z156" i="1" s="1"/>
  <c r="F156" i="1"/>
  <c r="H156" i="1" s="1"/>
  <c r="AG155" i="1"/>
  <c r="J155" i="1"/>
  <c r="X155" i="1" s="1"/>
  <c r="F155" i="1"/>
  <c r="I155" i="1" s="1"/>
  <c r="AG154" i="1"/>
  <c r="J154" i="1"/>
  <c r="F154" i="1"/>
  <c r="H154" i="1" s="1"/>
  <c r="AG153" i="1"/>
  <c r="J153" i="1"/>
  <c r="R153" i="1" s="1"/>
  <c r="F153" i="1"/>
  <c r="I153" i="1" s="1"/>
  <c r="AG152" i="1"/>
  <c r="J152" i="1"/>
  <c r="Z152" i="1" s="1"/>
  <c r="F152" i="1"/>
  <c r="AG151" i="1"/>
  <c r="J151" i="1"/>
  <c r="Z151" i="1" s="1"/>
  <c r="F151" i="1"/>
  <c r="G151" i="1" s="1"/>
  <c r="AG150" i="1"/>
  <c r="J150" i="1"/>
  <c r="T150" i="1" s="1"/>
  <c r="F150" i="1"/>
  <c r="I150" i="1" s="1"/>
  <c r="AG149" i="1"/>
  <c r="J149" i="1"/>
  <c r="F149" i="1"/>
  <c r="G149" i="1" s="1"/>
  <c r="AG148" i="1"/>
  <c r="J148" i="1"/>
  <c r="W148" i="1" s="1"/>
  <c r="F148" i="1"/>
  <c r="H148" i="1" s="1"/>
  <c r="AG147" i="1"/>
  <c r="J147" i="1"/>
  <c r="P147" i="1" s="1"/>
  <c r="F147" i="1"/>
  <c r="I147" i="1" s="1"/>
  <c r="AG146" i="1"/>
  <c r="J146" i="1"/>
  <c r="W146" i="1" s="1"/>
  <c r="F146" i="1"/>
  <c r="G146" i="1" s="1"/>
  <c r="AG145" i="1"/>
  <c r="J145" i="1"/>
  <c r="U145" i="1" s="1"/>
  <c r="F145" i="1"/>
  <c r="G145" i="1" s="1"/>
  <c r="AG144" i="1"/>
  <c r="J144" i="1"/>
  <c r="F144" i="1"/>
  <c r="AG143" i="1"/>
  <c r="J143" i="1"/>
  <c r="Z143" i="1" s="1"/>
  <c r="F143" i="1"/>
  <c r="AG142" i="1"/>
  <c r="J142" i="1"/>
  <c r="AA142" i="1" s="1"/>
  <c r="F142" i="1"/>
  <c r="I142" i="1" s="1"/>
  <c r="AG141" i="1"/>
  <c r="J141" i="1"/>
  <c r="Z141" i="1" s="1"/>
  <c r="F141" i="1"/>
  <c r="G141" i="1" s="1"/>
  <c r="AG140" i="1"/>
  <c r="J140" i="1"/>
  <c r="Z140" i="1" s="1"/>
  <c r="F140" i="1"/>
  <c r="AG139" i="1"/>
  <c r="J139" i="1"/>
  <c r="Z139" i="1" s="1"/>
  <c r="F139" i="1"/>
  <c r="AG138" i="1"/>
  <c r="J138" i="1"/>
  <c r="W138" i="1" s="1"/>
  <c r="F138" i="1"/>
  <c r="G138" i="1" s="1"/>
  <c r="AG137" i="1"/>
  <c r="J137" i="1"/>
  <c r="R137" i="1" s="1"/>
  <c r="F137" i="1"/>
  <c r="I137" i="1" s="1"/>
  <c r="AG136" i="1"/>
  <c r="J136" i="1"/>
  <c r="Z136" i="1" s="1"/>
  <c r="F136" i="1"/>
  <c r="AG135" i="1"/>
  <c r="J135" i="1"/>
  <c r="Z135" i="1" s="1"/>
  <c r="F135" i="1"/>
  <c r="AG134" i="1"/>
  <c r="J134" i="1"/>
  <c r="W134" i="1" s="1"/>
  <c r="F134" i="1"/>
  <c r="I134" i="1" s="1"/>
  <c r="AG133" i="1"/>
  <c r="J133" i="1"/>
  <c r="Z133" i="1" s="1"/>
  <c r="F133" i="1"/>
  <c r="G133" i="1" s="1"/>
  <c r="AG132" i="1"/>
  <c r="J132" i="1"/>
  <c r="Y132" i="1" s="1"/>
  <c r="F132" i="1"/>
  <c r="AG131" i="1"/>
  <c r="J131" i="1"/>
  <c r="S131" i="1" s="1"/>
  <c r="F131" i="1"/>
  <c r="G131" i="1" s="1"/>
  <c r="AG130" i="1"/>
  <c r="J130" i="1"/>
  <c r="F130" i="1"/>
  <c r="G130" i="1" s="1"/>
  <c r="AG129" i="1"/>
  <c r="J129" i="1"/>
  <c r="M129" i="1" s="1"/>
  <c r="F129" i="1"/>
  <c r="AG128" i="1"/>
  <c r="J128" i="1"/>
  <c r="Z128" i="1" s="1"/>
  <c r="F128" i="1"/>
  <c r="AG127" i="1"/>
  <c r="J127" i="1"/>
  <c r="Z127" i="1" s="1"/>
  <c r="F127" i="1"/>
  <c r="G127" i="1" s="1"/>
  <c r="AG126" i="1"/>
  <c r="J126" i="1"/>
  <c r="AA126" i="1" s="1"/>
  <c r="F126" i="1"/>
  <c r="I126" i="1" s="1"/>
  <c r="AG125" i="1"/>
  <c r="J125" i="1"/>
  <c r="Z125" i="1" s="1"/>
  <c r="F125" i="1"/>
  <c r="G125" i="1" s="1"/>
  <c r="AG124" i="1"/>
  <c r="J124" i="1"/>
  <c r="Z124" i="1" s="1"/>
  <c r="F124" i="1"/>
  <c r="H124" i="1" s="1"/>
  <c r="AG123" i="1"/>
  <c r="J123" i="1"/>
  <c r="AA123" i="1" s="1"/>
  <c r="F123" i="1"/>
  <c r="I123" i="1" s="1"/>
  <c r="AG122" i="1"/>
  <c r="J122" i="1"/>
  <c r="F122" i="1"/>
  <c r="AG121" i="1"/>
  <c r="J121" i="1"/>
  <c r="Z121" i="1" s="1"/>
  <c r="F121" i="1"/>
  <c r="I121" i="1" s="1"/>
  <c r="AG120" i="1"/>
  <c r="J120" i="1"/>
  <c r="Z120" i="1" s="1"/>
  <c r="F120" i="1"/>
  <c r="AG119" i="1"/>
  <c r="J119" i="1"/>
  <c r="Z119" i="1" s="1"/>
  <c r="F119" i="1"/>
  <c r="AG118" i="1"/>
  <c r="J118" i="1"/>
  <c r="AA118" i="1" s="1"/>
  <c r="F118" i="1"/>
  <c r="I118" i="1" s="1"/>
  <c r="AG117" i="1"/>
  <c r="J117" i="1"/>
  <c r="F117" i="1"/>
  <c r="G117" i="1" s="1"/>
  <c r="AG116" i="1"/>
  <c r="J116" i="1"/>
  <c r="W116" i="1" s="1"/>
  <c r="F116" i="1"/>
  <c r="H116" i="1" s="1"/>
  <c r="AG115" i="1"/>
  <c r="J115" i="1"/>
  <c r="Z115" i="1" s="1"/>
  <c r="F115" i="1"/>
  <c r="H115" i="1" s="1"/>
  <c r="AG114" i="1"/>
  <c r="J114" i="1"/>
  <c r="W114" i="1" s="1"/>
  <c r="F114" i="1"/>
  <c r="G114" i="1" s="1"/>
  <c r="AG113" i="1"/>
  <c r="J113" i="1"/>
  <c r="U113" i="1" s="1"/>
  <c r="F113" i="1"/>
  <c r="H113" i="1" s="1"/>
  <c r="AG112" i="1"/>
  <c r="J112" i="1"/>
  <c r="Z112" i="1" s="1"/>
  <c r="F112" i="1"/>
  <c r="AG111" i="1"/>
  <c r="J111" i="1"/>
  <c r="Z111" i="1" s="1"/>
  <c r="F111" i="1"/>
  <c r="AG110" i="1"/>
  <c r="J110" i="1"/>
  <c r="F110" i="1"/>
  <c r="I110" i="1" s="1"/>
  <c r="AG109" i="1"/>
  <c r="J109" i="1"/>
  <c r="F109" i="1"/>
  <c r="AG108" i="1"/>
  <c r="J108" i="1"/>
  <c r="F108" i="1"/>
  <c r="H108" i="1" s="1"/>
  <c r="AG107" i="1"/>
  <c r="J107" i="1"/>
  <c r="Z107" i="1" s="1"/>
  <c r="F107" i="1"/>
  <c r="I107" i="1" s="1"/>
  <c r="AG106" i="1"/>
  <c r="J106" i="1"/>
  <c r="W106" i="1" s="1"/>
  <c r="F106" i="1"/>
  <c r="G106" i="1" s="1"/>
  <c r="AG105" i="1"/>
  <c r="J105" i="1"/>
  <c r="R105" i="1" s="1"/>
  <c r="F105" i="1"/>
  <c r="H105" i="1" s="1"/>
  <c r="AG104" i="1"/>
  <c r="J104" i="1"/>
  <c r="Z104" i="1" s="1"/>
  <c r="F104" i="1"/>
  <c r="AG103" i="1"/>
  <c r="J103" i="1"/>
  <c r="Z103" i="1" s="1"/>
  <c r="F103" i="1"/>
  <c r="AG102" i="1"/>
  <c r="J102" i="1"/>
  <c r="AA102" i="1" s="1"/>
  <c r="F102" i="1"/>
  <c r="I102" i="1" s="1"/>
  <c r="AG101" i="1"/>
  <c r="J101" i="1"/>
  <c r="Z101" i="1" s="1"/>
  <c r="F101" i="1"/>
  <c r="G101" i="1" s="1"/>
  <c r="AG100" i="1"/>
  <c r="J100" i="1"/>
  <c r="R100" i="1" s="1"/>
  <c r="F100" i="1"/>
  <c r="H100" i="1" s="1"/>
  <c r="AG99" i="1"/>
  <c r="J99" i="1"/>
  <c r="AA99" i="1" s="1"/>
  <c r="F99" i="1"/>
  <c r="I99" i="1" s="1"/>
  <c r="AG98" i="1"/>
  <c r="J98" i="1"/>
  <c r="F98" i="1"/>
  <c r="G98" i="1" s="1"/>
  <c r="AG97" i="1"/>
  <c r="J97" i="1"/>
  <c r="Y97" i="1" s="1"/>
  <c r="F97" i="1"/>
  <c r="I97" i="1" s="1"/>
  <c r="AG96" i="1"/>
  <c r="J96" i="1"/>
  <c r="AA96" i="1" s="1"/>
  <c r="F96" i="1"/>
  <c r="AG95" i="1"/>
  <c r="J95" i="1"/>
  <c r="Z95" i="1" s="1"/>
  <c r="F95" i="1"/>
  <c r="AG94" i="1"/>
  <c r="J94" i="1"/>
  <c r="AA94" i="1" s="1"/>
  <c r="F94" i="1"/>
  <c r="I94" i="1" s="1"/>
  <c r="AG93" i="1"/>
  <c r="J93" i="1"/>
  <c r="Z93" i="1" s="1"/>
  <c r="F93" i="1"/>
  <c r="G93" i="1" s="1"/>
  <c r="AG92" i="1"/>
  <c r="J92" i="1"/>
  <c r="W92" i="1" s="1"/>
  <c r="F92" i="1"/>
  <c r="H92" i="1" s="1"/>
  <c r="AG91" i="1"/>
  <c r="J91" i="1"/>
  <c r="R91" i="1" s="1"/>
  <c r="F91" i="1"/>
  <c r="I91" i="1" s="1"/>
  <c r="AG90" i="1"/>
  <c r="J90" i="1"/>
  <c r="W90" i="1" s="1"/>
  <c r="F90" i="1"/>
  <c r="G90" i="1" s="1"/>
  <c r="AG89" i="1"/>
  <c r="J89" i="1"/>
  <c r="R89" i="1" s="1"/>
  <c r="F89" i="1"/>
  <c r="H89" i="1" s="1"/>
  <c r="AG88" i="1"/>
  <c r="J88" i="1"/>
  <c r="Z88" i="1" s="1"/>
  <c r="F88" i="1"/>
  <c r="AG87" i="1"/>
  <c r="J87" i="1"/>
  <c r="F87" i="1"/>
  <c r="H87" i="1" s="1"/>
  <c r="AG86" i="1"/>
  <c r="J86" i="1"/>
  <c r="F86" i="1"/>
  <c r="I86" i="1" s="1"/>
  <c r="AG85" i="1"/>
  <c r="J85" i="1"/>
  <c r="Z85" i="1" s="1"/>
  <c r="F85" i="1"/>
  <c r="G85" i="1" s="1"/>
  <c r="AG84" i="1"/>
  <c r="J84" i="1"/>
  <c r="Z84" i="1" s="1"/>
  <c r="F84" i="1"/>
  <c r="H84" i="1" s="1"/>
  <c r="AG83" i="1"/>
  <c r="J83" i="1"/>
  <c r="Z83" i="1" s="1"/>
  <c r="F83" i="1"/>
  <c r="H83" i="1" s="1"/>
  <c r="AG82" i="1"/>
  <c r="J82" i="1"/>
  <c r="W82" i="1" s="1"/>
  <c r="F82" i="1"/>
  <c r="G82" i="1" s="1"/>
  <c r="AG81" i="1"/>
  <c r="J81" i="1"/>
  <c r="U81" i="1" s="1"/>
  <c r="F81" i="1"/>
  <c r="I81" i="1" s="1"/>
  <c r="AG80" i="1"/>
  <c r="J80" i="1"/>
  <c r="U80" i="1" s="1"/>
  <c r="F80" i="1"/>
  <c r="H80" i="1" s="1"/>
  <c r="AG79" i="1"/>
  <c r="J79" i="1"/>
  <c r="Z79" i="1" s="1"/>
  <c r="F79" i="1"/>
  <c r="H79" i="1" s="1"/>
  <c r="AG78" i="1"/>
  <c r="J78" i="1"/>
  <c r="Z78" i="1" s="1"/>
  <c r="F78" i="1"/>
  <c r="I78" i="1" s="1"/>
  <c r="AG77" i="1"/>
  <c r="J77" i="1"/>
  <c r="Z77" i="1" s="1"/>
  <c r="F77" i="1"/>
  <c r="G77" i="1" s="1"/>
  <c r="AG76" i="1"/>
  <c r="J76" i="1"/>
  <c r="V76" i="1" s="1"/>
  <c r="F76" i="1"/>
  <c r="H76" i="1" s="1"/>
  <c r="AG75" i="1"/>
  <c r="J75" i="1"/>
  <c r="U75" i="1" s="1"/>
  <c r="F75" i="1"/>
  <c r="G75" i="1" s="1"/>
  <c r="AG74" i="1"/>
  <c r="J74" i="1"/>
  <c r="W74" i="1" s="1"/>
  <c r="F74" i="1"/>
  <c r="G74" i="1" s="1"/>
  <c r="AG73" i="1"/>
  <c r="J73" i="1"/>
  <c r="Z73" i="1" s="1"/>
  <c r="F73" i="1"/>
  <c r="H73" i="1" s="1"/>
  <c r="AG72" i="1"/>
  <c r="J72" i="1"/>
  <c r="P72" i="1" s="1"/>
  <c r="F72" i="1"/>
  <c r="AG71" i="1"/>
  <c r="J71" i="1"/>
  <c r="Z71" i="1" s="1"/>
  <c r="F71" i="1"/>
  <c r="H71" i="1" s="1"/>
  <c r="AG70" i="1"/>
  <c r="J70" i="1"/>
  <c r="U70" i="1" s="1"/>
  <c r="F70" i="1"/>
  <c r="I70" i="1" s="1"/>
  <c r="AG69" i="1"/>
  <c r="J69" i="1"/>
  <c r="Z69" i="1" s="1"/>
  <c r="F69" i="1"/>
  <c r="G69" i="1" s="1"/>
  <c r="AG68" i="1"/>
  <c r="J68" i="1"/>
  <c r="Q68" i="1" s="1"/>
  <c r="F68" i="1"/>
  <c r="H68" i="1" s="1"/>
  <c r="AG67" i="1"/>
  <c r="J67" i="1"/>
  <c r="R67" i="1" s="1"/>
  <c r="F67" i="1"/>
  <c r="I67" i="1" s="1"/>
  <c r="AG66" i="1"/>
  <c r="J66" i="1"/>
  <c r="W66" i="1" s="1"/>
  <c r="F66" i="1"/>
  <c r="AG65" i="1"/>
  <c r="J65" i="1"/>
  <c r="U65" i="1" s="1"/>
  <c r="F65" i="1"/>
  <c r="I65" i="1" s="1"/>
  <c r="AG64" i="1"/>
  <c r="J64" i="1"/>
  <c r="F64" i="1"/>
  <c r="H64" i="1" s="1"/>
  <c r="AG63" i="1"/>
  <c r="J63" i="1"/>
  <c r="Z63" i="1" s="1"/>
  <c r="F63" i="1"/>
  <c r="H63" i="1" s="1"/>
  <c r="AG62" i="1"/>
  <c r="J62" i="1"/>
  <c r="P62" i="1" s="1"/>
  <c r="F62" i="1"/>
  <c r="I62" i="1" s="1"/>
  <c r="AG61" i="1"/>
  <c r="J61" i="1"/>
  <c r="Z61" i="1" s="1"/>
  <c r="F61" i="1"/>
  <c r="G61" i="1" s="1"/>
  <c r="AG60" i="1"/>
  <c r="J60" i="1"/>
  <c r="W60" i="1" s="1"/>
  <c r="F60" i="1"/>
  <c r="H60" i="1" s="1"/>
  <c r="AG59" i="1"/>
  <c r="J59" i="1"/>
  <c r="U59" i="1" s="1"/>
  <c r="F59" i="1"/>
  <c r="H59" i="1" s="1"/>
  <c r="AG58" i="1"/>
  <c r="J58" i="1"/>
  <c r="W58" i="1" s="1"/>
  <c r="F58" i="1"/>
  <c r="G58" i="1" s="1"/>
  <c r="AG57" i="1"/>
  <c r="J57" i="1"/>
  <c r="R57" i="1" s="1"/>
  <c r="F57" i="1"/>
  <c r="H57" i="1" s="1"/>
  <c r="AG56" i="1"/>
  <c r="J56" i="1"/>
  <c r="Z56" i="1" s="1"/>
  <c r="F56" i="1"/>
  <c r="AG55" i="1"/>
  <c r="J55" i="1"/>
  <c r="Z55" i="1" s="1"/>
  <c r="F55" i="1"/>
  <c r="H55" i="1" s="1"/>
  <c r="AG54" i="1"/>
  <c r="J54" i="1"/>
  <c r="P54" i="1" s="1"/>
  <c r="F54" i="1"/>
  <c r="I54" i="1" s="1"/>
  <c r="AG53" i="1"/>
  <c r="J53" i="1"/>
  <c r="Z53" i="1" s="1"/>
  <c r="F53" i="1"/>
  <c r="I53" i="1" s="1"/>
  <c r="AG52" i="1"/>
  <c r="J52" i="1"/>
  <c r="T52" i="1" s="1"/>
  <c r="F52" i="1"/>
  <c r="AG51" i="1"/>
  <c r="J51" i="1"/>
  <c r="F51" i="1"/>
  <c r="H51" i="1" s="1"/>
  <c r="AG50" i="1"/>
  <c r="J50" i="1"/>
  <c r="S50" i="1" s="1"/>
  <c r="F50" i="1"/>
  <c r="G50" i="1" s="1"/>
  <c r="AG49" i="1"/>
  <c r="J49" i="1"/>
  <c r="M49" i="1" s="1"/>
  <c r="F49" i="1"/>
  <c r="H49" i="1" s="1"/>
  <c r="AG48" i="1"/>
  <c r="J48" i="1"/>
  <c r="S48" i="1" s="1"/>
  <c r="F48" i="1"/>
  <c r="H48" i="1" s="1"/>
  <c r="AG47" i="1"/>
  <c r="J47" i="1"/>
  <c r="Z47" i="1" s="1"/>
  <c r="F47" i="1"/>
  <c r="H47" i="1" s="1"/>
  <c r="AG46" i="1"/>
  <c r="J46" i="1"/>
  <c r="Z46" i="1" s="1"/>
  <c r="F46" i="1"/>
  <c r="I46" i="1" s="1"/>
  <c r="AG45" i="1"/>
  <c r="J45" i="1"/>
  <c r="Z45" i="1" s="1"/>
  <c r="F45" i="1"/>
  <c r="I45" i="1" s="1"/>
  <c r="AG44" i="1"/>
  <c r="J44" i="1"/>
  <c r="Q44" i="1" s="1"/>
  <c r="F44" i="1"/>
  <c r="G44" i="1" s="1"/>
  <c r="AG43" i="1"/>
  <c r="J43" i="1"/>
  <c r="Z43" i="1" s="1"/>
  <c r="F43" i="1"/>
  <c r="I43" i="1" s="1"/>
  <c r="AG42" i="1"/>
  <c r="J42" i="1"/>
  <c r="F42" i="1"/>
  <c r="G42" i="1" s="1"/>
  <c r="AG41" i="1"/>
  <c r="J41" i="1"/>
  <c r="F41" i="1"/>
  <c r="I41" i="1" s="1"/>
  <c r="AG40" i="1"/>
  <c r="J40" i="1"/>
  <c r="AA40" i="1" s="1"/>
  <c r="F40" i="1"/>
  <c r="G40" i="1" s="1"/>
  <c r="AG39" i="1"/>
  <c r="J39" i="1"/>
  <c r="AA39" i="1" s="1"/>
  <c r="F39" i="1"/>
  <c r="AG38" i="1"/>
  <c r="J38" i="1"/>
  <c r="X38" i="1" s="1"/>
  <c r="F38" i="1"/>
  <c r="I38" i="1" s="1"/>
  <c r="AG37" i="1"/>
  <c r="J37" i="1"/>
  <c r="Z37" i="1" s="1"/>
  <c r="F37" i="1"/>
  <c r="I37" i="1" s="1"/>
  <c r="AG36" i="1"/>
  <c r="J36" i="1"/>
  <c r="F36" i="1"/>
  <c r="H36" i="1" s="1"/>
  <c r="AG35" i="1"/>
  <c r="J35" i="1"/>
  <c r="Y35" i="1" s="1"/>
  <c r="F35" i="1"/>
  <c r="AG34" i="1"/>
  <c r="J34" i="1"/>
  <c r="AA34" i="1" s="1"/>
  <c r="F34" i="1"/>
  <c r="AG33" i="1"/>
  <c r="J33" i="1"/>
  <c r="X33" i="1" s="1"/>
  <c r="F33" i="1"/>
  <c r="I33" i="1" s="1"/>
  <c r="AG32" i="1"/>
  <c r="J32" i="1"/>
  <c r="AA32" i="1" s="1"/>
  <c r="F32" i="1"/>
  <c r="G32" i="1" s="1"/>
  <c r="AG31" i="1"/>
  <c r="J31" i="1"/>
  <c r="V31" i="1" s="1"/>
  <c r="F31" i="1"/>
  <c r="H31" i="1" s="1"/>
  <c r="AG30" i="1"/>
  <c r="J30" i="1"/>
  <c r="AA30" i="1" s="1"/>
  <c r="F30" i="1"/>
  <c r="AG29" i="1"/>
  <c r="J29" i="1"/>
  <c r="Z29" i="1" s="1"/>
  <c r="F29" i="1"/>
  <c r="G29" i="1" s="1"/>
  <c r="AG28" i="1"/>
  <c r="J28" i="1"/>
  <c r="R28" i="1" s="1"/>
  <c r="F28" i="1"/>
  <c r="I28" i="1" s="1"/>
  <c r="AG27" i="1"/>
  <c r="J27" i="1"/>
  <c r="F27" i="1"/>
  <c r="I27" i="1" s="1"/>
  <c r="AG26" i="1"/>
  <c r="J26" i="1"/>
  <c r="X26" i="1" s="1"/>
  <c r="F26" i="1"/>
  <c r="I26" i="1" s="1"/>
  <c r="AG25" i="1"/>
  <c r="J25" i="1"/>
  <c r="AA25" i="1" s="1"/>
  <c r="F25" i="1"/>
  <c r="I25" i="1" s="1"/>
  <c r="AG24" i="1"/>
  <c r="J24" i="1"/>
  <c r="Y24" i="1" s="1"/>
  <c r="F24" i="1"/>
  <c r="G24" i="1" s="1"/>
  <c r="AG23" i="1"/>
  <c r="J23" i="1"/>
  <c r="AA23" i="1" s="1"/>
  <c r="F23" i="1"/>
  <c r="H23" i="1" s="1"/>
  <c r="AG22" i="1"/>
  <c r="J22" i="1"/>
  <c r="M22" i="1" s="1"/>
  <c r="F22" i="1"/>
  <c r="I22" i="1" s="1"/>
  <c r="AG21" i="1"/>
  <c r="J21" i="1"/>
  <c r="Z21" i="1" s="1"/>
  <c r="F21" i="1"/>
  <c r="I21" i="1" s="1"/>
  <c r="AG20" i="1"/>
  <c r="J20" i="1"/>
  <c r="Y20" i="1" s="1"/>
  <c r="F20" i="1"/>
  <c r="G20" i="1" s="1"/>
  <c r="AG19" i="1"/>
  <c r="J19" i="1"/>
  <c r="F19" i="1"/>
  <c r="I19" i="1" s="1"/>
  <c r="AG18" i="1"/>
  <c r="J18" i="1"/>
  <c r="S18" i="1" s="1"/>
  <c r="F18" i="1"/>
  <c r="I18" i="1" s="1"/>
  <c r="AG17" i="1"/>
  <c r="J17" i="1"/>
  <c r="Z17" i="1" s="1"/>
  <c r="F17" i="1"/>
  <c r="I17" i="1" s="1"/>
  <c r="AG16" i="1"/>
  <c r="J16" i="1"/>
  <c r="X16" i="1" s="1"/>
  <c r="F16" i="1"/>
  <c r="H16" i="1" s="1"/>
  <c r="AG15" i="1"/>
  <c r="J15" i="1"/>
  <c r="Z15" i="1" s="1"/>
  <c r="F15" i="1"/>
  <c r="AG14" i="1"/>
  <c r="J14" i="1"/>
  <c r="Z14" i="1" s="1"/>
  <c r="F14" i="1"/>
  <c r="I14" i="1" s="1"/>
  <c r="AG13" i="1"/>
  <c r="J13" i="1"/>
  <c r="Z13" i="1" s="1"/>
  <c r="F13" i="1"/>
  <c r="G13" i="1" s="1"/>
  <c r="AG12" i="1"/>
  <c r="J12" i="1"/>
  <c r="Y12" i="1" s="1"/>
  <c r="F12" i="1"/>
  <c r="G12" i="1" s="1"/>
  <c r="AG11" i="1"/>
  <c r="J11" i="1"/>
  <c r="Y11" i="1" s="1"/>
  <c r="F11" i="1"/>
  <c r="I11" i="1" s="1"/>
  <c r="AG10" i="1"/>
  <c r="J10" i="1"/>
  <c r="W10" i="1" s="1"/>
  <c r="F10" i="1"/>
  <c r="I10" i="1" s="1"/>
  <c r="AG9" i="1"/>
  <c r="J9" i="1"/>
  <c r="Z9" i="1" s="1"/>
  <c r="F9" i="1"/>
  <c r="G9" i="1" s="1"/>
  <c r="AG8" i="1"/>
  <c r="J8" i="1"/>
  <c r="U8" i="1" s="1"/>
  <c r="F8" i="1"/>
  <c r="I8" i="1" s="1"/>
  <c r="AG7" i="1"/>
  <c r="J7" i="1"/>
  <c r="F7" i="1"/>
  <c r="AG6" i="1"/>
  <c r="J6" i="1"/>
  <c r="Z6" i="1" s="1"/>
  <c r="F6" i="1"/>
  <c r="I6" i="1" s="1"/>
  <c r="AG5" i="1"/>
  <c r="J5" i="1"/>
  <c r="Z5" i="1" s="1"/>
  <c r="F5" i="1"/>
  <c r="I5" i="1" s="1"/>
  <c r="AG4" i="1"/>
  <c r="J4" i="1"/>
  <c r="T4" i="1" s="1"/>
  <c r="F4" i="1"/>
  <c r="AG3" i="1"/>
  <c r="J3" i="1"/>
  <c r="S3" i="1" s="1"/>
  <c r="F3" i="1"/>
  <c r="H3" i="1" s="1"/>
  <c r="AG2" i="1"/>
  <c r="J2" i="1"/>
  <c r="AA2" i="1" s="1"/>
  <c r="F2" i="1"/>
  <c r="I2" i="1" s="1"/>
  <c r="I2596" i="1" l="1"/>
  <c r="H2618" i="1"/>
  <c r="T716" i="1"/>
  <c r="G2602" i="1"/>
  <c r="T2613" i="1"/>
  <c r="N2613" i="1"/>
  <c r="G2618" i="1"/>
  <c r="U652" i="1"/>
  <c r="Y652" i="1"/>
  <c r="I2599" i="1"/>
  <c r="G2599" i="1"/>
  <c r="H2599" i="1"/>
  <c r="U1158" i="1"/>
  <c r="V1158" i="1"/>
  <c r="U2214" i="1"/>
  <c r="Q2214" i="1"/>
  <c r="R2613" i="1"/>
  <c r="K2613" i="1"/>
  <c r="AA2613" i="1"/>
  <c r="O2613" i="1"/>
  <c r="Q2613" i="1"/>
  <c r="V2613" i="1"/>
  <c r="Z2613" i="1"/>
  <c r="M2613" i="1"/>
  <c r="P2613" i="1"/>
  <c r="U2613" i="1"/>
  <c r="Y2613" i="1"/>
  <c r="X2613" i="1"/>
  <c r="K2605" i="1"/>
  <c r="AA2605" i="1"/>
  <c r="O2605" i="1"/>
  <c r="Q2605" i="1"/>
  <c r="N2605" i="1"/>
  <c r="P2605" i="1"/>
  <c r="U2605" i="1"/>
  <c r="V2605" i="1"/>
  <c r="Z2605" i="1"/>
  <c r="M2605" i="1"/>
  <c r="Y2605" i="1"/>
  <c r="T2605" i="1"/>
  <c r="X2605" i="1"/>
  <c r="S2605" i="1"/>
  <c r="W2605" i="1"/>
  <c r="N2597" i="1"/>
  <c r="U2597" i="1"/>
  <c r="M2597" i="1"/>
  <c r="Y2597" i="1"/>
  <c r="T2597" i="1"/>
  <c r="X2597" i="1"/>
  <c r="L2597" i="1"/>
  <c r="S2597" i="1"/>
  <c r="Q2597" i="1"/>
  <c r="AA2597" i="1"/>
  <c r="S2613" i="1"/>
  <c r="P2611" i="1"/>
  <c r="AA2611" i="1"/>
  <c r="U2611" i="1"/>
  <c r="M2603" i="1"/>
  <c r="N2603" i="1"/>
  <c r="R2603" i="1"/>
  <c r="K2595" i="1"/>
  <c r="M2595" i="1"/>
  <c r="S2595" i="1"/>
  <c r="N2595" i="1"/>
  <c r="U2595" i="1"/>
  <c r="V2597" i="1"/>
  <c r="O2597" i="1"/>
  <c r="L2613" i="1"/>
  <c r="R838" i="1"/>
  <c r="Q838" i="1"/>
  <c r="Y1443" i="1"/>
  <c r="Z1443" i="1"/>
  <c r="AA2595" i="1"/>
  <c r="H2598" i="1"/>
  <c r="AA2618" i="1"/>
  <c r="X2602" i="1"/>
  <c r="T2602" i="1"/>
  <c r="P2610" i="1"/>
  <c r="X1848" i="1"/>
  <c r="Y2602" i="1"/>
  <c r="Q2610" i="1"/>
  <c r="G2616" i="1"/>
  <c r="U2602" i="1"/>
  <c r="O330" i="1"/>
  <c r="M1010" i="1"/>
  <c r="Z2602" i="1"/>
  <c r="W2618" i="1"/>
  <c r="Q2602" i="1"/>
  <c r="O2602" i="1"/>
  <c r="G1832" i="1"/>
  <c r="T1834" i="1"/>
  <c r="AA1992" i="1"/>
  <c r="P2207" i="1"/>
  <c r="Y2517" i="1"/>
  <c r="AA2594" i="1"/>
  <c r="V2618" i="1"/>
  <c r="S2602" i="1"/>
  <c r="R2610" i="1"/>
  <c r="O2599" i="1"/>
  <c r="L2610" i="1"/>
  <c r="I2613" i="1"/>
  <c r="S2601" i="1"/>
  <c r="G497" i="1"/>
  <c r="P1866" i="1"/>
  <c r="S2080" i="1"/>
  <c r="T2592" i="1"/>
  <c r="AA2610" i="1"/>
  <c r="Y2618" i="1"/>
  <c r="V2610" i="1"/>
  <c r="P2602" i="1"/>
  <c r="N2602" i="1"/>
  <c r="M2602" i="1"/>
  <c r="L2607" i="1"/>
  <c r="K2599" i="1"/>
  <c r="H2597" i="1"/>
  <c r="G2606" i="1"/>
  <c r="G270" i="1"/>
  <c r="Y65" i="1"/>
  <c r="T78" i="1"/>
  <c r="L173" i="1"/>
  <c r="Z263" i="1"/>
  <c r="S447" i="1"/>
  <c r="I1200" i="1"/>
  <c r="Z1866" i="1"/>
  <c r="L2242" i="1"/>
  <c r="G2258" i="1"/>
  <c r="Z2610" i="1"/>
  <c r="W2610" i="1"/>
  <c r="T2618" i="1"/>
  <c r="S2618" i="1"/>
  <c r="S2599" i="1"/>
  <c r="R2602" i="1"/>
  <c r="P2601" i="1"/>
  <c r="O2610" i="1"/>
  <c r="O2594" i="1"/>
  <c r="N2599" i="1"/>
  <c r="M2599" i="1"/>
  <c r="I2605" i="1"/>
  <c r="H2614" i="1"/>
  <c r="Y2316" i="1"/>
  <c r="AA2602" i="1"/>
  <c r="Y2610" i="1"/>
  <c r="X2610" i="1"/>
  <c r="V2602" i="1"/>
  <c r="N2618" i="1"/>
  <c r="H2595" i="1"/>
  <c r="AA207" i="1"/>
  <c r="AA885" i="1"/>
  <c r="Q2298" i="1"/>
  <c r="W2602" i="1"/>
  <c r="V2601" i="1"/>
  <c r="U2610" i="1"/>
  <c r="T2610" i="1"/>
  <c r="S2610" i="1"/>
  <c r="P2618" i="1"/>
  <c r="P2599" i="1"/>
  <c r="O2607" i="1"/>
  <c r="L2599" i="1"/>
  <c r="H2606" i="1"/>
  <c r="M120" i="1"/>
  <c r="N125" i="1"/>
  <c r="G486" i="1"/>
  <c r="V202" i="1"/>
  <c r="H523" i="1"/>
  <c r="I2597" i="1"/>
  <c r="Z2611" i="1"/>
  <c r="N2615" i="1"/>
  <c r="H2611" i="1"/>
  <c r="X158" i="1"/>
  <c r="N492" i="1"/>
  <c r="O686" i="1"/>
  <c r="O839" i="1"/>
  <c r="Z852" i="1"/>
  <c r="U867" i="1"/>
  <c r="M962" i="1"/>
  <c r="X967" i="1"/>
  <c r="T980" i="1"/>
  <c r="L1284" i="1"/>
  <c r="O1297" i="1"/>
  <c r="N1323" i="1"/>
  <c r="K1508" i="1"/>
  <c r="L1536" i="1"/>
  <c r="T1594" i="1"/>
  <c r="W1604" i="1"/>
  <c r="Y1648" i="1"/>
  <c r="O1701" i="1"/>
  <c r="S1828" i="1"/>
  <c r="X1864" i="1"/>
  <c r="H2610" i="1"/>
  <c r="P1297" i="1"/>
  <c r="AA1508" i="1"/>
  <c r="W1594" i="1"/>
  <c r="S1701" i="1"/>
  <c r="L2301" i="1"/>
  <c r="S2433" i="1"/>
  <c r="N2456" i="1"/>
  <c r="V2611" i="1"/>
  <c r="T2603" i="1"/>
  <c r="O2616" i="1"/>
  <c r="M563" i="1"/>
  <c r="I991" i="1"/>
  <c r="X1158" i="1"/>
  <c r="V1922" i="1"/>
  <c r="M1927" i="1"/>
  <c r="H2605" i="1"/>
  <c r="T1329" i="1"/>
  <c r="S1405" i="1"/>
  <c r="O1927" i="1"/>
  <c r="U2333" i="1"/>
  <c r="AA2436" i="1"/>
  <c r="Q2507" i="1"/>
  <c r="U2618" i="1"/>
  <c r="N2607" i="1"/>
  <c r="L2602" i="1"/>
  <c r="AA1405" i="1"/>
  <c r="I2392" i="1"/>
  <c r="X2603" i="1"/>
  <c r="T2619" i="1"/>
  <c r="S2603" i="1"/>
  <c r="R2618" i="1"/>
  <c r="Q2618" i="1"/>
  <c r="M2614" i="1"/>
  <c r="L2618" i="1"/>
  <c r="G2617" i="1"/>
  <c r="N111" i="1"/>
  <c r="W378" i="1"/>
  <c r="L330" i="1"/>
  <c r="O449" i="1"/>
  <c r="O546" i="1"/>
  <c r="N577" i="1"/>
  <c r="L582" i="1"/>
  <c r="S861" i="1"/>
  <c r="X984" i="1"/>
  <c r="O1222" i="1"/>
  <c r="G1364" i="1"/>
  <c r="P1444" i="1"/>
  <c r="I1543" i="1"/>
  <c r="X2028" i="1"/>
  <c r="G2068" i="1"/>
  <c r="H2613" i="1"/>
  <c r="N16" i="1"/>
  <c r="Y546" i="1"/>
  <c r="U1094" i="1"/>
  <c r="H1364" i="1"/>
  <c r="L1429" i="1"/>
  <c r="Q1444" i="1"/>
  <c r="M1512" i="1"/>
  <c r="T1627" i="1"/>
  <c r="G2445" i="1"/>
  <c r="V2592" i="1"/>
  <c r="X2619" i="1"/>
  <c r="S2619" i="1"/>
  <c r="Q2611" i="1"/>
  <c r="N2616" i="1"/>
  <c r="L2611" i="1"/>
  <c r="G448" i="1"/>
  <c r="H448" i="1"/>
  <c r="AA694" i="1"/>
  <c r="Q694" i="1"/>
  <c r="W149" i="1"/>
  <c r="Q149" i="1"/>
  <c r="AA149" i="1"/>
  <c r="O149" i="1"/>
  <c r="Z420" i="1"/>
  <c r="N420" i="1"/>
  <c r="Z436" i="1"/>
  <c r="Q436" i="1"/>
  <c r="T161" i="1"/>
  <c r="M161" i="1"/>
  <c r="AA477" i="1"/>
  <c r="U477" i="1"/>
  <c r="O1176" i="1"/>
  <c r="AA1176" i="1"/>
  <c r="V38" i="1"/>
  <c r="U7" i="1"/>
  <c r="K7" i="1"/>
  <c r="I290" i="1"/>
  <c r="H290" i="1"/>
  <c r="U475" i="1"/>
  <c r="M475" i="1"/>
  <c r="T1091" i="1"/>
  <c r="N1091" i="1"/>
  <c r="K1091" i="1"/>
  <c r="V1867" i="1"/>
  <c r="O1867" i="1"/>
  <c r="U2117" i="1"/>
  <c r="K2117" i="1"/>
  <c r="Z871" i="1"/>
  <c r="W871" i="1"/>
  <c r="H139" i="1"/>
  <c r="I139" i="1"/>
  <c r="X423" i="1"/>
  <c r="L423" i="1"/>
  <c r="Z2083" i="1"/>
  <c r="U2083" i="1"/>
  <c r="Z2144" i="1"/>
  <c r="M2144" i="1"/>
  <c r="W2421" i="1"/>
  <c r="X2421" i="1"/>
  <c r="S2637" i="1"/>
  <c r="W2637" i="1"/>
  <c r="AA42" i="1"/>
  <c r="Y42" i="1"/>
  <c r="V1840" i="1"/>
  <c r="X1840" i="1"/>
  <c r="W1840" i="1"/>
  <c r="O1840" i="1"/>
  <c r="U1840" i="1"/>
  <c r="Q2026" i="1"/>
  <c r="Y2026" i="1"/>
  <c r="Z633" i="1"/>
  <c r="Q633" i="1"/>
  <c r="Z1137" i="1"/>
  <c r="K1137" i="1"/>
  <c r="V1892" i="1"/>
  <c r="O1892" i="1"/>
  <c r="T1892" i="1"/>
  <c r="I993" i="1"/>
  <c r="G993" i="1"/>
  <c r="X1592" i="1"/>
  <c r="P1592" i="1"/>
  <c r="U626" i="1"/>
  <c r="P626" i="1"/>
  <c r="AA1363" i="1"/>
  <c r="L1363" i="1"/>
  <c r="H2462" i="1"/>
  <c r="G2462" i="1"/>
  <c r="T305" i="1"/>
  <c r="O305" i="1"/>
  <c r="S1213" i="1"/>
  <c r="Z1213" i="1"/>
  <c r="W1352" i="1"/>
  <c r="Q1352" i="1"/>
  <c r="T2173" i="1"/>
  <c r="K2173" i="1"/>
  <c r="Z2349" i="1"/>
  <c r="K2349" i="1"/>
  <c r="L2552" i="1"/>
  <c r="AA2552" i="1"/>
  <c r="M2620" i="1"/>
  <c r="N2620" i="1"/>
  <c r="Q2620" i="1"/>
  <c r="K2620" i="1"/>
  <c r="W2620" i="1"/>
  <c r="L2620" i="1"/>
  <c r="O2620" i="1"/>
  <c r="P2620" i="1"/>
  <c r="U2620" i="1"/>
  <c r="AA2620" i="1"/>
  <c r="T2620" i="1"/>
  <c r="R2620" i="1"/>
  <c r="Y2620" i="1"/>
  <c r="X2620" i="1"/>
  <c r="M2612" i="1"/>
  <c r="T2612" i="1"/>
  <c r="N2612" i="1"/>
  <c r="Y2612" i="1"/>
  <c r="R2612" i="1"/>
  <c r="S2612" i="1"/>
  <c r="Q2612" i="1"/>
  <c r="K2612" i="1"/>
  <c r="O2612" i="1"/>
  <c r="W2612" i="1"/>
  <c r="L2612" i="1"/>
  <c r="V2612" i="1"/>
  <c r="Z2612" i="1"/>
  <c r="M2604" i="1"/>
  <c r="L2604" i="1"/>
  <c r="O2604" i="1"/>
  <c r="Q2604" i="1"/>
  <c r="W2604" i="1"/>
  <c r="K2604" i="1"/>
  <c r="U2604" i="1"/>
  <c r="AA2604" i="1"/>
  <c r="N2604" i="1"/>
  <c r="T2604" i="1"/>
  <c r="Y2604" i="1"/>
  <c r="X2604" i="1"/>
  <c r="V466" i="1"/>
  <c r="AA466" i="1"/>
  <c r="W672" i="1"/>
  <c r="R672" i="1"/>
  <c r="Z799" i="1"/>
  <c r="K799" i="1"/>
  <c r="Q1086" i="1"/>
  <c r="V1086" i="1"/>
  <c r="P1190" i="1"/>
  <c r="X1190" i="1"/>
  <c r="H1480" i="1"/>
  <c r="G1480" i="1"/>
  <c r="M1675" i="1"/>
  <c r="Q1675" i="1"/>
  <c r="N1675" i="1"/>
  <c r="I2334" i="1"/>
  <c r="G2334" i="1"/>
  <c r="Z2347" i="1"/>
  <c r="S2347" i="1"/>
  <c r="P2347" i="1"/>
  <c r="U2500" i="1"/>
  <c r="L2500" i="1"/>
  <c r="AA2680" i="1"/>
  <c r="S2680" i="1"/>
  <c r="AA2612" i="1"/>
  <c r="R2604" i="1"/>
  <c r="P2612" i="1"/>
  <c r="N453" i="1"/>
  <c r="P466" i="1"/>
  <c r="V1073" i="1"/>
  <c r="V1139" i="1"/>
  <c r="T1139" i="1"/>
  <c r="U1519" i="1"/>
  <c r="T1519" i="1"/>
  <c r="R1821" i="1"/>
  <c r="Q1821" i="1"/>
  <c r="K1821" i="1"/>
  <c r="Z2620" i="1"/>
  <c r="K2617" i="1"/>
  <c r="O2617" i="1"/>
  <c r="N2617" i="1"/>
  <c r="N2609" i="1"/>
  <c r="L2609" i="1"/>
  <c r="Z1844" i="1"/>
  <c r="AA1844" i="1"/>
  <c r="W2490" i="1"/>
  <c r="X2490" i="1"/>
  <c r="V2604" i="1"/>
  <c r="N36" i="1"/>
  <c r="M36" i="1"/>
  <c r="Z372" i="1"/>
  <c r="AA372" i="1"/>
  <c r="Y713" i="1"/>
  <c r="S713" i="1"/>
  <c r="Z731" i="1"/>
  <c r="T731" i="1"/>
  <c r="Z1132" i="1"/>
  <c r="R1132" i="1"/>
  <c r="Z1244" i="1"/>
  <c r="U1244" i="1"/>
  <c r="T1575" i="1"/>
  <c r="Z1575" i="1"/>
  <c r="W1575" i="1"/>
  <c r="V2593" i="1"/>
  <c r="X2593" i="1"/>
  <c r="V2620" i="1"/>
  <c r="U2612" i="1"/>
  <c r="N127" i="1"/>
  <c r="X999" i="1"/>
  <c r="M1024" i="1"/>
  <c r="L1117" i="1"/>
  <c r="AA1196" i="1"/>
  <c r="H1253" i="1"/>
  <c r="Q1696" i="1"/>
  <c r="K1701" i="1"/>
  <c r="O1756" i="1"/>
  <c r="T2611" i="1"/>
  <c r="T2595" i="1"/>
  <c r="Q2619" i="1"/>
  <c r="Q2603" i="1"/>
  <c r="O2603" i="1"/>
  <c r="N2619" i="1"/>
  <c r="L2603" i="1"/>
  <c r="K2615" i="1"/>
  <c r="H2603" i="1"/>
  <c r="G2619" i="1"/>
  <c r="G2611" i="1"/>
  <c r="I2595" i="1"/>
  <c r="X1927" i="1"/>
  <c r="K2374" i="1"/>
  <c r="R2480" i="1"/>
  <c r="U2528" i="1"/>
  <c r="T2687" i="1"/>
  <c r="Y2619" i="1"/>
  <c r="Y2603" i="1"/>
  <c r="W2611" i="1"/>
  <c r="W2595" i="1"/>
  <c r="K2611" i="1"/>
  <c r="G2607" i="1"/>
  <c r="H2619" i="1"/>
  <c r="H2607" i="1"/>
  <c r="G2615" i="1"/>
  <c r="V2301" i="1"/>
  <c r="Z2619" i="1"/>
  <c r="Z2603" i="1"/>
  <c r="X2611" i="1"/>
  <c r="X2595" i="1"/>
  <c r="V2619" i="1"/>
  <c r="V2603" i="1"/>
  <c r="P2603" i="1"/>
  <c r="O2595" i="1"/>
  <c r="M2611" i="1"/>
  <c r="I2603" i="1"/>
  <c r="G2614" i="1"/>
  <c r="U861" i="1"/>
  <c r="O1257" i="1"/>
  <c r="K1440" i="1"/>
  <c r="W1444" i="1"/>
  <c r="V1544" i="1"/>
  <c r="V1657" i="1"/>
  <c r="L1688" i="1"/>
  <c r="G1891" i="1"/>
  <c r="L1895" i="1"/>
  <c r="N2004" i="1"/>
  <c r="P2126" i="1"/>
  <c r="K2370" i="1"/>
  <c r="G2456" i="1"/>
  <c r="P2501" i="1"/>
  <c r="AA2619" i="1"/>
  <c r="AA2603" i="1"/>
  <c r="U2619" i="1"/>
  <c r="U2603" i="1"/>
  <c r="S2611" i="1"/>
  <c r="R2611" i="1"/>
  <c r="R2595" i="1"/>
  <c r="P2619" i="1"/>
  <c r="K2603" i="1"/>
  <c r="H2615" i="1"/>
  <c r="I49" i="1"/>
  <c r="K234" i="1"/>
  <c r="N263" i="1"/>
  <c r="M373" i="1"/>
  <c r="N378" i="1"/>
  <c r="H629" i="1"/>
  <c r="L631" i="1"/>
  <c r="O662" i="1"/>
  <c r="H675" i="1"/>
  <c r="G821" i="1"/>
  <c r="K1024" i="1"/>
  <c r="P1084" i="1"/>
  <c r="K1373" i="1"/>
  <c r="AA1544" i="1"/>
  <c r="X1895" i="1"/>
  <c r="S1992" i="1"/>
  <c r="I2075" i="1"/>
  <c r="I2237" i="1"/>
  <c r="G2335" i="1"/>
  <c r="M2494" i="1"/>
  <c r="V2527" i="1"/>
  <c r="S2529" i="1"/>
  <c r="P2592" i="1"/>
  <c r="Z2623" i="1"/>
  <c r="I2691" i="1"/>
  <c r="Y2611" i="1"/>
  <c r="Y2595" i="1"/>
  <c r="W2619" i="1"/>
  <c r="W2603" i="1"/>
  <c r="K2619" i="1"/>
  <c r="G2609" i="1"/>
  <c r="G2601" i="1"/>
  <c r="AA2601" i="1"/>
  <c r="W2601" i="1"/>
  <c r="V2609" i="1"/>
  <c r="U2617" i="1"/>
  <c r="U2609" i="1"/>
  <c r="U2601" i="1"/>
  <c r="T2601" i="1"/>
  <c r="S2609" i="1"/>
  <c r="R2617" i="1"/>
  <c r="R2609" i="1"/>
  <c r="R2601" i="1"/>
  <c r="Q2601" i="1"/>
  <c r="P2609" i="1"/>
  <c r="M2601" i="1"/>
  <c r="L2617" i="1"/>
  <c r="K2601" i="1"/>
  <c r="AA2609" i="1"/>
  <c r="AA2600" i="1"/>
  <c r="X2601" i="1"/>
  <c r="W2609" i="1"/>
  <c r="W2600" i="1"/>
  <c r="V2617" i="1"/>
  <c r="V2608" i="1"/>
  <c r="U2616" i="1"/>
  <c r="U2608" i="1"/>
  <c r="U2600" i="1"/>
  <c r="T2609" i="1"/>
  <c r="T2600" i="1"/>
  <c r="S2617" i="1"/>
  <c r="S2608" i="1"/>
  <c r="R2616" i="1"/>
  <c r="R2608" i="1"/>
  <c r="R2600" i="1"/>
  <c r="Q2609" i="1"/>
  <c r="Q2600" i="1"/>
  <c r="P2617" i="1"/>
  <c r="P2608" i="1"/>
  <c r="L2616" i="1"/>
  <c r="AA2617" i="1"/>
  <c r="AA2608" i="1"/>
  <c r="AA2599" i="1"/>
  <c r="Z2617" i="1"/>
  <c r="Z2609" i="1"/>
  <c r="Z2601" i="1"/>
  <c r="Y2601" i="1"/>
  <c r="X2609" i="1"/>
  <c r="X2600" i="1"/>
  <c r="W2617" i="1"/>
  <c r="W2608" i="1"/>
  <c r="W2599" i="1"/>
  <c r="V2616" i="1"/>
  <c r="V2607" i="1"/>
  <c r="U2615" i="1"/>
  <c r="U2607" i="1"/>
  <c r="U2599" i="1"/>
  <c r="T2617" i="1"/>
  <c r="T2608" i="1"/>
  <c r="T2599" i="1"/>
  <c r="S2616" i="1"/>
  <c r="S2607" i="1"/>
  <c r="R2615" i="1"/>
  <c r="R2607" i="1"/>
  <c r="R2599" i="1"/>
  <c r="Q2617" i="1"/>
  <c r="Q2608" i="1"/>
  <c r="Q2599" i="1"/>
  <c r="P2616" i="1"/>
  <c r="P2607" i="1"/>
  <c r="M2609" i="1"/>
  <c r="L2615" i="1"/>
  <c r="I2617" i="1"/>
  <c r="I2609" i="1"/>
  <c r="I2601" i="1"/>
  <c r="AA2616" i="1"/>
  <c r="AA2607" i="1"/>
  <c r="Z2616" i="1"/>
  <c r="Z2608" i="1"/>
  <c r="Z2600" i="1"/>
  <c r="Y2609" i="1"/>
  <c r="Y2600" i="1"/>
  <c r="X2617" i="1"/>
  <c r="X2608" i="1"/>
  <c r="X2599" i="1"/>
  <c r="W2616" i="1"/>
  <c r="W2607" i="1"/>
  <c r="V2615" i="1"/>
  <c r="U2614" i="1"/>
  <c r="U2606" i="1"/>
  <c r="U2598" i="1"/>
  <c r="T2616" i="1"/>
  <c r="T2607" i="1"/>
  <c r="S2615" i="1"/>
  <c r="R2614" i="1"/>
  <c r="R2606" i="1"/>
  <c r="R2598" i="1"/>
  <c r="Q2616" i="1"/>
  <c r="Q2607" i="1"/>
  <c r="P2615" i="1"/>
  <c r="M2607" i="1"/>
  <c r="L2595" i="1"/>
  <c r="K2609" i="1"/>
  <c r="I2616" i="1"/>
  <c r="I2608" i="1"/>
  <c r="I2600" i="1"/>
  <c r="AA2615" i="1"/>
  <c r="Z2615" i="1"/>
  <c r="Z2607" i="1"/>
  <c r="Z2599" i="1"/>
  <c r="Y2617" i="1"/>
  <c r="Y2608" i="1"/>
  <c r="X2616" i="1"/>
  <c r="X2607" i="1"/>
  <c r="W2615" i="1"/>
  <c r="T2615" i="1"/>
  <c r="Q2615" i="1"/>
  <c r="O2611" i="1"/>
  <c r="N2611" i="1"/>
  <c r="M2619" i="1"/>
  <c r="M2606" i="1"/>
  <c r="K2607" i="1"/>
  <c r="Z2614" i="1"/>
  <c r="Z2606" i="1"/>
  <c r="Z2598" i="1"/>
  <c r="Y2616" i="1"/>
  <c r="X2615" i="1"/>
  <c r="O2601" i="1"/>
  <c r="N2601" i="1"/>
  <c r="M2617" i="1"/>
  <c r="I2598" i="1"/>
  <c r="Y2615" i="1"/>
  <c r="R2619" i="1"/>
  <c r="O2619" i="1"/>
  <c r="O2609" i="1"/>
  <c r="O2600" i="1"/>
  <c r="N2600" i="1"/>
  <c r="R2594" i="1"/>
  <c r="Q2594" i="1"/>
  <c r="P2594" i="1"/>
  <c r="M2594" i="1"/>
  <c r="L2594" i="1"/>
  <c r="Z2594" i="1"/>
  <c r="Y2594" i="1"/>
  <c r="X2594" i="1"/>
  <c r="W2594" i="1"/>
  <c r="V2594" i="1"/>
  <c r="H2594" i="1"/>
  <c r="U2594" i="1"/>
  <c r="T2594" i="1"/>
  <c r="S2594" i="1"/>
  <c r="O142" i="1"/>
  <c r="Z208" i="1"/>
  <c r="S208" i="1"/>
  <c r="V404" i="1"/>
  <c r="U404" i="1"/>
  <c r="Y763" i="1"/>
  <c r="L763" i="1"/>
  <c r="Z815" i="1"/>
  <c r="W815" i="1"/>
  <c r="G1108" i="1"/>
  <c r="I1108" i="1"/>
  <c r="Z346" i="1"/>
  <c r="N346" i="1"/>
  <c r="S119" i="1"/>
  <c r="Z159" i="1"/>
  <c r="S159" i="1"/>
  <c r="M159" i="1"/>
  <c r="M215" i="1"/>
  <c r="G390" i="1"/>
  <c r="I390" i="1"/>
  <c r="H392" i="1"/>
  <c r="Q399" i="1"/>
  <c r="I535" i="1"/>
  <c r="Y537" i="1"/>
  <c r="U676" i="1"/>
  <c r="V676" i="1"/>
  <c r="Q676" i="1"/>
  <c r="U727" i="1"/>
  <c r="L727" i="1"/>
  <c r="I748" i="1"/>
  <c r="L750" i="1"/>
  <c r="R1031" i="1"/>
  <c r="M1031" i="1"/>
  <c r="H1108" i="1"/>
  <c r="Z1187" i="1"/>
  <c r="V1187" i="1"/>
  <c r="S1187" i="1"/>
  <c r="N1187" i="1"/>
  <c r="I161" i="1"/>
  <c r="H161" i="1"/>
  <c r="AA729" i="1"/>
  <c r="Q729" i="1"/>
  <c r="Z983" i="1"/>
  <c r="W983" i="1"/>
  <c r="AA107" i="1"/>
  <c r="K341" i="1"/>
  <c r="K13" i="1"/>
  <c r="M15" i="1"/>
  <c r="L37" i="1"/>
  <c r="N46" i="1"/>
  <c r="Y53" i="1"/>
  <c r="N84" i="1"/>
  <c r="R131" i="1"/>
  <c r="V157" i="1"/>
  <c r="U159" i="1"/>
  <c r="K184" i="1"/>
  <c r="N186" i="1"/>
  <c r="M208" i="1"/>
  <c r="H390" i="1"/>
  <c r="T530" i="1"/>
  <c r="P530" i="1"/>
  <c r="P676" i="1"/>
  <c r="H811" i="1"/>
  <c r="I811" i="1"/>
  <c r="G811" i="1"/>
  <c r="S882" i="1"/>
  <c r="K882" i="1"/>
  <c r="Q1454" i="1"/>
  <c r="O1454" i="1"/>
  <c r="I190" i="1"/>
  <c r="H190" i="1"/>
  <c r="S111" i="1"/>
  <c r="Z370" i="1"/>
  <c r="V370" i="1"/>
  <c r="K208" i="1"/>
  <c r="K404" i="1"/>
  <c r="U13" i="1"/>
  <c r="N15" i="1"/>
  <c r="T37" i="1"/>
  <c r="K39" i="1"/>
  <c r="G49" i="1"/>
  <c r="Y100" i="1"/>
  <c r="G139" i="1"/>
  <c r="S184" i="1"/>
  <c r="S186" i="1"/>
  <c r="Z191" i="1"/>
  <c r="AA191" i="1"/>
  <c r="H467" i="1"/>
  <c r="P484" i="1"/>
  <c r="H662" i="1"/>
  <c r="I662" i="1"/>
  <c r="I728" i="1"/>
  <c r="G728" i="1"/>
  <c r="G1452" i="1"/>
  <c r="H1452" i="1"/>
  <c r="V186" i="1"/>
  <c r="V224" i="1"/>
  <c r="P224" i="1"/>
  <c r="K700" i="1"/>
  <c r="V700" i="1"/>
  <c r="I791" i="1"/>
  <c r="H791" i="1"/>
  <c r="AA1120" i="1"/>
  <c r="X1120" i="1"/>
  <c r="O1120" i="1"/>
  <c r="Z778" i="1"/>
  <c r="X778" i="1"/>
  <c r="M778" i="1"/>
  <c r="G1012" i="1"/>
  <c r="H1012" i="1"/>
  <c r="G1158" i="1"/>
  <c r="H1158" i="1"/>
  <c r="O1070" i="1"/>
  <c r="V1070" i="1"/>
  <c r="R320" i="1"/>
  <c r="M320" i="1"/>
  <c r="Z361" i="1"/>
  <c r="R361" i="1"/>
  <c r="U644" i="1"/>
  <c r="V644" i="1"/>
  <c r="H21" i="1"/>
  <c r="O36" i="1"/>
  <c r="K111" i="1"/>
  <c r="P125" i="1"/>
  <c r="S139" i="1"/>
  <c r="U183" i="1"/>
  <c r="T183" i="1"/>
  <c r="K183" i="1"/>
  <c r="Z356" i="1"/>
  <c r="K356" i="1"/>
  <c r="I441" i="1"/>
  <c r="I539" i="1"/>
  <c r="H539" i="1"/>
  <c r="K778" i="1"/>
  <c r="H851" i="1"/>
  <c r="I851" i="1"/>
  <c r="Q917" i="1"/>
  <c r="P1484" i="1"/>
  <c r="S1484" i="1"/>
  <c r="N1099" i="1"/>
  <c r="Y1176" i="1"/>
  <c r="N1190" i="1"/>
  <c r="O1204" i="1"/>
  <c r="S1206" i="1"/>
  <c r="H1240" i="1"/>
  <c r="Y1306" i="1"/>
  <c r="U1354" i="1"/>
  <c r="P1377" i="1"/>
  <c r="G1393" i="1"/>
  <c r="Q1443" i="1"/>
  <c r="R1451" i="1"/>
  <c r="W1508" i="1"/>
  <c r="Q1544" i="1"/>
  <c r="H1619" i="1"/>
  <c r="V1664" i="1"/>
  <c r="O1696" i="1"/>
  <c r="Q1744" i="1"/>
  <c r="W1848" i="1"/>
  <c r="N1892" i="1"/>
  <c r="N1922" i="1"/>
  <c r="I2003" i="1"/>
  <c r="L2032" i="1"/>
  <c r="O2083" i="1"/>
  <c r="W2173" i="1"/>
  <c r="T2178" i="1"/>
  <c r="O2214" i="1"/>
  <c r="Q2221" i="1"/>
  <c r="I2226" i="1"/>
  <c r="U2284" i="1"/>
  <c r="U2448" i="1"/>
  <c r="O2453" i="1"/>
  <c r="Y2483" i="1"/>
  <c r="V2634" i="1"/>
  <c r="W2614" i="1"/>
  <c r="W2606" i="1"/>
  <c r="W2598" i="1"/>
  <c r="O2614" i="1"/>
  <c r="O2606" i="1"/>
  <c r="O2598" i="1"/>
  <c r="M2596" i="1"/>
  <c r="K2618" i="1"/>
  <c r="K2610" i="1"/>
  <c r="U775" i="1"/>
  <c r="V852" i="1"/>
  <c r="K893" i="1"/>
  <c r="L980" i="1"/>
  <c r="T2614" i="1"/>
  <c r="T2606" i="1"/>
  <c r="T2598" i="1"/>
  <c r="L2614" i="1"/>
  <c r="L2606" i="1"/>
  <c r="L2598" i="1"/>
  <c r="S1892" i="1"/>
  <c r="N1927" i="1"/>
  <c r="R1986" i="1"/>
  <c r="N2005" i="1"/>
  <c r="O2107" i="1"/>
  <c r="L2117" i="1"/>
  <c r="W2127" i="1"/>
  <c r="X2214" i="1"/>
  <c r="K2224" i="1"/>
  <c r="Q2226" i="1"/>
  <c r="G2239" i="1"/>
  <c r="N2272" i="1"/>
  <c r="Q2419" i="1"/>
  <c r="M2501" i="1"/>
  <c r="V2637" i="1"/>
  <c r="T2671" i="1"/>
  <c r="Y2614" i="1"/>
  <c r="Y2606" i="1"/>
  <c r="Y2598" i="1"/>
  <c r="Q2614" i="1"/>
  <c r="Q2606" i="1"/>
  <c r="Q2598" i="1"/>
  <c r="M2618" i="1"/>
  <c r="K2616" i="1"/>
  <c r="K2608" i="1"/>
  <c r="K2600" i="1"/>
  <c r="G1567" i="1"/>
  <c r="I1663" i="1"/>
  <c r="W1735" i="1"/>
  <c r="T1740" i="1"/>
  <c r="N1771" i="1"/>
  <c r="K1842" i="1"/>
  <c r="V2614" i="1"/>
  <c r="V2606" i="1"/>
  <c r="V2598" i="1"/>
  <c r="N2614" i="1"/>
  <c r="N2606" i="1"/>
  <c r="N2598" i="1"/>
  <c r="P1024" i="1"/>
  <c r="N1217" i="1"/>
  <c r="S1253" i="1"/>
  <c r="L1260" i="1"/>
  <c r="N1355" i="1"/>
  <c r="S1462" i="1"/>
  <c r="T1464" i="1"/>
  <c r="H1529" i="1"/>
  <c r="P1552" i="1"/>
  <c r="N1565" i="1"/>
  <c r="O1615" i="1"/>
  <c r="M1683" i="1"/>
  <c r="S1771" i="1"/>
  <c r="O1773" i="1"/>
  <c r="M1799" i="1"/>
  <c r="U1821" i="1"/>
  <c r="T1874" i="1"/>
  <c r="N1969" i="1"/>
  <c r="K2187" i="1"/>
  <c r="N2213" i="1"/>
  <c r="M2382" i="1"/>
  <c r="N2387" i="1"/>
  <c r="V2501" i="1"/>
  <c r="Y2625" i="1"/>
  <c r="L2679" i="1"/>
  <c r="AA2614" i="1"/>
  <c r="AA2606" i="1"/>
  <c r="AA2598" i="1"/>
  <c r="S2614" i="1"/>
  <c r="S2606" i="1"/>
  <c r="S2598" i="1"/>
  <c r="K2614" i="1"/>
  <c r="K2606" i="1"/>
  <c r="K2598" i="1"/>
  <c r="H991" i="1"/>
  <c r="X1024" i="1"/>
  <c r="AA1080" i="1"/>
  <c r="H1180" i="1"/>
  <c r="W1191" i="1"/>
  <c r="Q1215" i="1"/>
  <c r="AA1217" i="1"/>
  <c r="M1222" i="1"/>
  <c r="V1226" i="1"/>
  <c r="U1246" i="1"/>
  <c r="V1275" i="1"/>
  <c r="S1565" i="1"/>
  <c r="U1683" i="1"/>
  <c r="X1771" i="1"/>
  <c r="O1799" i="1"/>
  <c r="U1874" i="1"/>
  <c r="O1969" i="1"/>
  <c r="V2387" i="1"/>
  <c r="P2679" i="1"/>
  <c r="X2614" i="1"/>
  <c r="X2606" i="1"/>
  <c r="X2598" i="1"/>
  <c r="U1799" i="1"/>
  <c r="Y1874" i="1"/>
  <c r="X2387" i="1"/>
  <c r="X2679" i="1"/>
  <c r="Y263" i="1"/>
  <c r="Q316" i="1"/>
  <c r="S340" i="1"/>
  <c r="G345" i="1"/>
  <c r="T367" i="1"/>
  <c r="K437" i="1"/>
  <c r="N447" i="1"/>
  <c r="G459" i="1"/>
  <c r="K485" i="1"/>
  <c r="X599" i="1"/>
  <c r="W604" i="1"/>
  <c r="V751" i="1"/>
  <c r="U799" i="1"/>
  <c r="M839" i="1"/>
  <c r="Q861" i="1"/>
  <c r="G863" i="1"/>
  <c r="Q885" i="1"/>
  <c r="H926" i="1"/>
  <c r="S962" i="1"/>
  <c r="L967" i="1"/>
  <c r="Y1083" i="1"/>
  <c r="Y1094" i="1"/>
  <c r="K1099" i="1"/>
  <c r="M1111" i="1"/>
  <c r="X1176" i="1"/>
  <c r="T1194" i="1"/>
  <c r="Z1222" i="1"/>
  <c r="H1261" i="1"/>
  <c r="M1363" i="1"/>
  <c r="Q1370" i="1"/>
  <c r="N1377" i="1"/>
  <c r="L1443" i="1"/>
  <c r="Q1508" i="1"/>
  <c r="P1512" i="1"/>
  <c r="I1551" i="1"/>
  <c r="U1691" i="1"/>
  <c r="U1734" i="1"/>
  <c r="H1818" i="1"/>
  <c r="Q1848" i="1"/>
  <c r="M1887" i="1"/>
  <c r="H2020" i="1"/>
  <c r="N2083" i="1"/>
  <c r="L2173" i="1"/>
  <c r="Q2253" i="1"/>
  <c r="S2309" i="1"/>
  <c r="H2334" i="1"/>
  <c r="U2350" i="1"/>
  <c r="T2373" i="1"/>
  <c r="K2392" i="1"/>
  <c r="U2397" i="1"/>
  <c r="I2436" i="1"/>
  <c r="Y2679" i="1"/>
  <c r="I35" i="1"/>
  <c r="H35" i="1"/>
  <c r="G35" i="1"/>
  <c r="P53" i="1"/>
  <c r="S67" i="1"/>
  <c r="U135" i="1"/>
  <c r="U192" i="1"/>
  <c r="X250" i="1"/>
  <c r="G264" i="1"/>
  <c r="Y289" i="1"/>
  <c r="P293" i="1"/>
  <c r="L300" i="1"/>
  <c r="R309" i="1"/>
  <c r="G328" i="1"/>
  <c r="O402" i="1"/>
  <c r="Q481" i="1"/>
  <c r="G555" i="1"/>
  <c r="AA612" i="1"/>
  <c r="P700" i="1"/>
  <c r="Q775" i="1"/>
  <c r="T895" i="1"/>
  <c r="Q1006" i="1"/>
  <c r="L1074" i="1"/>
  <c r="N1096" i="1"/>
  <c r="AA1104" i="1"/>
  <c r="M1120" i="1"/>
  <c r="AA1123" i="1"/>
  <c r="N1137" i="1"/>
  <c r="P1168" i="1"/>
  <c r="P1229" i="1"/>
  <c r="Q1322" i="1"/>
  <c r="M1460" i="1"/>
  <c r="X1539" i="1"/>
  <c r="Z1541" i="1"/>
  <c r="K1568" i="1"/>
  <c r="G1572" i="1"/>
  <c r="AA1605" i="1"/>
  <c r="U1782" i="1"/>
  <c r="M1792" i="1"/>
  <c r="L1797" i="1"/>
  <c r="Y1879" i="1"/>
  <c r="Q1961" i="1"/>
  <c r="X1976" i="1"/>
  <c r="I2027" i="1"/>
  <c r="X2036" i="1"/>
  <c r="K2091" i="1"/>
  <c r="AA2222" i="1"/>
  <c r="N2224" i="1"/>
  <c r="P2254" i="1"/>
  <c r="Y2301" i="1"/>
  <c r="I2332" i="1"/>
  <c r="G2408" i="1"/>
  <c r="N2412" i="1"/>
  <c r="I2563" i="1"/>
  <c r="L2637" i="1"/>
  <c r="V135" i="1"/>
  <c r="Z153" i="1"/>
  <c r="AA192" i="1"/>
  <c r="X309" i="1"/>
  <c r="G387" i="1"/>
  <c r="X402" i="1"/>
  <c r="W425" i="1"/>
  <c r="H555" i="1"/>
  <c r="N670" i="1"/>
  <c r="Y895" i="1"/>
  <c r="H910" i="1"/>
  <c r="K978" i="1"/>
  <c r="N980" i="1"/>
  <c r="H989" i="1"/>
  <c r="W1006" i="1"/>
  <c r="T1031" i="1"/>
  <c r="I1036" i="1"/>
  <c r="N1051" i="1"/>
  <c r="G1058" i="1"/>
  <c r="R1074" i="1"/>
  <c r="O1096" i="1"/>
  <c r="I1116" i="1"/>
  <c r="N1120" i="1"/>
  <c r="V1137" i="1"/>
  <c r="Q1168" i="1"/>
  <c r="S1182" i="1"/>
  <c r="H1190" i="1"/>
  <c r="AA1204" i="1"/>
  <c r="P1208" i="1"/>
  <c r="Q1212" i="1"/>
  <c r="AA1213" i="1"/>
  <c r="W1229" i="1"/>
  <c r="W1270" i="1"/>
  <c r="I1408" i="1"/>
  <c r="I1427" i="1"/>
  <c r="P1460" i="1"/>
  <c r="AA1478" i="1"/>
  <c r="I1480" i="1"/>
  <c r="Q1568" i="1"/>
  <c r="H1572" i="1"/>
  <c r="T1688" i="1"/>
  <c r="U1696" i="1"/>
  <c r="T1727" i="1"/>
  <c r="S1747" i="1"/>
  <c r="O1797" i="1"/>
  <c r="AA1879" i="1"/>
  <c r="H1891" i="1"/>
  <c r="O1904" i="1"/>
  <c r="Y1946" i="1"/>
  <c r="M2007" i="1"/>
  <c r="M2091" i="1"/>
  <c r="K2095" i="1"/>
  <c r="S2224" i="1"/>
  <c r="H2241" i="1"/>
  <c r="S2254" i="1"/>
  <c r="AA2296" i="1"/>
  <c r="Q2691" i="1"/>
  <c r="AA11" i="1"/>
  <c r="L63" i="1"/>
  <c r="U88" i="1"/>
  <c r="W111" i="1"/>
  <c r="H187" i="1"/>
  <c r="P189" i="1"/>
  <c r="P355" i="1"/>
  <c r="I360" i="1"/>
  <c r="G371" i="1"/>
  <c r="P437" i="1"/>
  <c r="X464" i="1"/>
  <c r="AA508" i="1"/>
  <c r="S636" i="1"/>
  <c r="S676" i="1"/>
  <c r="W700" i="1"/>
  <c r="I707" i="1"/>
  <c r="U709" i="1"/>
  <c r="Q713" i="1"/>
  <c r="N727" i="1"/>
  <c r="G731" i="1"/>
  <c r="H755" i="1"/>
  <c r="V775" i="1"/>
  <c r="L777" i="1"/>
  <c r="M848" i="1"/>
  <c r="U877" i="1"/>
  <c r="W891" i="1"/>
  <c r="O987" i="1"/>
  <c r="H1005" i="1"/>
  <c r="G1030" i="1"/>
  <c r="Q1051" i="1"/>
  <c r="G1167" i="1"/>
  <c r="T1168" i="1"/>
  <c r="V1182" i="1"/>
  <c r="S1208" i="1"/>
  <c r="Q1368" i="1"/>
  <c r="Y1370" i="1"/>
  <c r="Q1460" i="1"/>
  <c r="T1568" i="1"/>
  <c r="L1599" i="1"/>
  <c r="N1657" i="1"/>
  <c r="U1688" i="1"/>
  <c r="P1707" i="1"/>
  <c r="Q1797" i="1"/>
  <c r="V1917" i="1"/>
  <c r="M1922" i="1"/>
  <c r="M1942" i="1"/>
  <c r="R2005" i="1"/>
  <c r="O2007" i="1"/>
  <c r="H2068" i="1"/>
  <c r="N2091" i="1"/>
  <c r="L2095" i="1"/>
  <c r="Q2171" i="1"/>
  <c r="K2205" i="1"/>
  <c r="O2316" i="1"/>
  <c r="G2367" i="1"/>
  <c r="X2371" i="1"/>
  <c r="N2394" i="1"/>
  <c r="I2411" i="1"/>
  <c r="M2427" i="1"/>
  <c r="G2441" i="1"/>
  <c r="M2445" i="1"/>
  <c r="O2495" i="1"/>
  <c r="O2551" i="1"/>
  <c r="AA2590" i="1"/>
  <c r="Y2668" i="1"/>
  <c r="S7" i="1"/>
  <c r="N35" i="1"/>
  <c r="I50" i="1"/>
  <c r="G59" i="1"/>
  <c r="L119" i="1"/>
  <c r="I130" i="1"/>
  <c r="G198" i="1"/>
  <c r="I212" i="1"/>
  <c r="U312" i="1"/>
  <c r="I335" i="1"/>
  <c r="K367" i="1"/>
  <c r="S421" i="1"/>
  <c r="S437" i="1"/>
  <c r="T444" i="1"/>
  <c r="L540" i="1"/>
  <c r="T551" i="1"/>
  <c r="AA700" i="1"/>
  <c r="Q727" i="1"/>
  <c r="T839" i="1"/>
  <c r="O841" i="1"/>
  <c r="U848" i="1"/>
  <c r="K871" i="1"/>
  <c r="U987" i="1"/>
  <c r="I1030" i="1"/>
  <c r="S1051" i="1"/>
  <c r="N1222" i="1"/>
  <c r="S1226" i="1"/>
  <c r="H1228" i="1"/>
  <c r="G1240" i="1"/>
  <c r="G1249" i="1"/>
  <c r="R1253" i="1"/>
  <c r="L1360" i="1"/>
  <c r="N1363" i="1"/>
  <c r="L1427" i="1"/>
  <c r="V1429" i="1"/>
  <c r="G1434" i="1"/>
  <c r="U1460" i="1"/>
  <c r="P1464" i="1"/>
  <c r="O1565" i="1"/>
  <c r="I1567" i="1"/>
  <c r="W1568" i="1"/>
  <c r="S1590" i="1"/>
  <c r="U1678" i="1"/>
  <c r="Y1680" i="1"/>
  <c r="Y1757" i="1"/>
  <c r="S1797" i="1"/>
  <c r="M1818" i="1"/>
  <c r="O1820" i="1"/>
  <c r="U1942" i="1"/>
  <c r="I1962" i="1"/>
  <c r="S2091" i="1"/>
  <c r="Q2316" i="1"/>
  <c r="AA2355" i="1"/>
  <c r="W2386" i="1"/>
  <c r="O2394" i="1"/>
  <c r="U2445" i="1"/>
  <c r="AA2495" i="1"/>
  <c r="P2541" i="1"/>
  <c r="U2551" i="1"/>
  <c r="P2576" i="1"/>
  <c r="Q2588" i="1"/>
  <c r="N2658" i="1"/>
  <c r="I59" i="1"/>
  <c r="H91" i="1"/>
  <c r="H93" i="1"/>
  <c r="M119" i="1"/>
  <c r="G121" i="1"/>
  <c r="L242" i="1"/>
  <c r="Q280" i="1"/>
  <c r="V299" i="1"/>
  <c r="P301" i="1"/>
  <c r="L367" i="1"/>
  <c r="AA437" i="1"/>
  <c r="Z448" i="1"/>
  <c r="L455" i="1"/>
  <c r="Q473" i="1"/>
  <c r="P475" i="1"/>
  <c r="H504" i="1"/>
  <c r="O540" i="1"/>
  <c r="Y727" i="1"/>
  <c r="K753" i="1"/>
  <c r="L779" i="1"/>
  <c r="U839" i="1"/>
  <c r="T1051" i="1"/>
  <c r="K1104" i="1"/>
  <c r="S1105" i="1"/>
  <c r="L1122" i="1"/>
  <c r="Z1124" i="1"/>
  <c r="S1129" i="1"/>
  <c r="K1185" i="1"/>
  <c r="I1187" i="1"/>
  <c r="O1192" i="1"/>
  <c r="K1260" i="1"/>
  <c r="G1286" i="1"/>
  <c r="O1360" i="1"/>
  <c r="T1363" i="1"/>
  <c r="G1400" i="1"/>
  <c r="G1436" i="1"/>
  <c r="G1556" i="1"/>
  <c r="G1561" i="1"/>
  <c r="AA1568" i="1"/>
  <c r="U1648" i="1"/>
  <c r="AA1680" i="1"/>
  <c r="I1746" i="1"/>
  <c r="AA1797" i="1"/>
  <c r="P1818" i="1"/>
  <c r="V1820" i="1"/>
  <c r="M1969" i="1"/>
  <c r="I2071" i="1"/>
  <c r="X2091" i="1"/>
  <c r="T2237" i="1"/>
  <c r="N2251" i="1"/>
  <c r="G2297" i="1"/>
  <c r="K2301" i="1"/>
  <c r="Y2360" i="1"/>
  <c r="W2365" i="1"/>
  <c r="X2386" i="1"/>
  <c r="I2397" i="1"/>
  <c r="L2432" i="1"/>
  <c r="H2460" i="1"/>
  <c r="O2500" i="1"/>
  <c r="U2519" i="1"/>
  <c r="G2569" i="1"/>
  <c r="U2576" i="1"/>
  <c r="K136" i="1"/>
  <c r="AA240" i="1"/>
  <c r="AA242" i="1"/>
  <c r="Y297" i="1"/>
  <c r="R333" i="1"/>
  <c r="L399" i="1"/>
  <c r="V471" i="1"/>
  <c r="P532" i="1"/>
  <c r="G539" i="1"/>
  <c r="U540" i="1"/>
  <c r="R736" i="1"/>
  <c r="H773" i="1"/>
  <c r="I790" i="1"/>
  <c r="L818" i="1"/>
  <c r="I853" i="1"/>
  <c r="X871" i="1"/>
  <c r="I911" i="1"/>
  <c r="M913" i="1"/>
  <c r="M915" i="1"/>
  <c r="L999" i="1"/>
  <c r="I1012" i="1"/>
  <c r="Q1104" i="1"/>
  <c r="L1185" i="1"/>
  <c r="T1192" i="1"/>
  <c r="L1194" i="1"/>
  <c r="O1196" i="1"/>
  <c r="S1221" i="1"/>
  <c r="Z1226" i="1"/>
  <c r="H1252" i="1"/>
  <c r="Y1288" i="1"/>
  <c r="H1348" i="1"/>
  <c r="P1360" i="1"/>
  <c r="U1363" i="1"/>
  <c r="G1388" i="1"/>
  <c r="L1411" i="1"/>
  <c r="I1416" i="1"/>
  <c r="M1434" i="1"/>
  <c r="I1436" i="1"/>
  <c r="O1440" i="1"/>
  <c r="AA1464" i="1"/>
  <c r="N1629" i="1"/>
  <c r="T1631" i="1"/>
  <c r="W1648" i="1"/>
  <c r="K1696" i="1"/>
  <c r="G1700" i="1"/>
  <c r="M1735" i="1"/>
  <c r="V1768" i="1"/>
  <c r="G1812" i="1"/>
  <c r="Y1820" i="1"/>
  <c r="V1857" i="1"/>
  <c r="L1859" i="1"/>
  <c r="M1879" i="1"/>
  <c r="G2119" i="1"/>
  <c r="S2144" i="1"/>
  <c r="P2208" i="1"/>
  <c r="L2249" i="1"/>
  <c r="X2576" i="1"/>
  <c r="K53" i="1"/>
  <c r="T89" i="1"/>
  <c r="K91" i="1"/>
  <c r="I101" i="1"/>
  <c r="L157" i="1"/>
  <c r="N165" i="1"/>
  <c r="K192" i="1"/>
  <c r="Q250" i="1"/>
  <c r="G262" i="1"/>
  <c r="H350" i="1"/>
  <c r="X540" i="1"/>
  <c r="P612" i="1"/>
  <c r="Y631" i="1"/>
  <c r="S633" i="1"/>
  <c r="Y635" i="1"/>
  <c r="H640" i="1"/>
  <c r="L676" i="1"/>
  <c r="Q710" i="1"/>
  <c r="W734" i="1"/>
  <c r="I756" i="1"/>
  <c r="N775" i="1"/>
  <c r="M776" i="1"/>
  <c r="U792" i="1"/>
  <c r="I802" i="1"/>
  <c r="AA818" i="1"/>
  <c r="Y871" i="1"/>
  <c r="Q913" i="1"/>
  <c r="R920" i="1"/>
  <c r="S929" i="1"/>
  <c r="T1104" i="1"/>
  <c r="N1110" i="1"/>
  <c r="AA1192" i="1"/>
  <c r="L1213" i="1"/>
  <c r="M1260" i="1"/>
  <c r="I1348" i="1"/>
  <c r="Q1360" i="1"/>
  <c r="V1363" i="1"/>
  <c r="Z1434" i="1"/>
  <c r="I1491" i="1"/>
  <c r="W1629" i="1"/>
  <c r="H1700" i="1"/>
  <c r="H1711" i="1"/>
  <c r="H1716" i="1"/>
  <c r="T1735" i="1"/>
  <c r="U1742" i="1"/>
  <c r="P1756" i="1"/>
  <c r="W1768" i="1"/>
  <c r="U1817" i="1"/>
  <c r="AA1857" i="1"/>
  <c r="M1859" i="1"/>
  <c r="N1879" i="1"/>
  <c r="Q1883" i="1"/>
  <c r="V1916" i="1"/>
  <c r="U1939" i="1"/>
  <c r="H1943" i="1"/>
  <c r="N1971" i="1"/>
  <c r="AA1983" i="1"/>
  <c r="O2196" i="1"/>
  <c r="M2265" i="1"/>
  <c r="U2301" i="1"/>
  <c r="K2315" i="1"/>
  <c r="Q2324" i="1"/>
  <c r="P2329" i="1"/>
  <c r="R2416" i="1"/>
  <c r="T2428" i="1"/>
  <c r="L2470" i="1"/>
  <c r="O2494" i="1"/>
  <c r="U2567" i="1"/>
  <c r="L53" i="1"/>
  <c r="I131" i="1"/>
  <c r="Q135" i="1"/>
  <c r="S192" i="1"/>
  <c r="S250" i="1"/>
  <c r="M293" i="1"/>
  <c r="M309" i="1"/>
  <c r="I350" i="1"/>
  <c r="I416" i="1"/>
  <c r="AA420" i="1"/>
  <c r="T447" i="1"/>
  <c r="I456" i="1"/>
  <c r="U483" i="1"/>
  <c r="AA633" i="1"/>
  <c r="N676" i="1"/>
  <c r="T710" i="1"/>
  <c r="O775" i="1"/>
  <c r="N1006" i="1"/>
  <c r="V1104" i="1"/>
  <c r="M1137" i="1"/>
  <c r="O1168" i="1"/>
  <c r="G1208" i="1"/>
  <c r="N1213" i="1"/>
  <c r="U1260" i="1"/>
  <c r="M1291" i="1"/>
  <c r="H1313" i="1"/>
  <c r="G1329" i="1"/>
  <c r="I1336" i="1"/>
  <c r="H1357" i="1"/>
  <c r="Y1359" i="1"/>
  <c r="Y1360" i="1"/>
  <c r="H1396" i="1"/>
  <c r="N1403" i="1"/>
  <c r="K1460" i="1"/>
  <c r="O1501" i="1"/>
  <c r="X1512" i="1"/>
  <c r="Q1541" i="1"/>
  <c r="K1688" i="1"/>
  <c r="P1696" i="1"/>
  <c r="V1742" i="1"/>
  <c r="T1756" i="1"/>
  <c r="N1782" i="1"/>
  <c r="I1787" i="1"/>
  <c r="S1859" i="1"/>
  <c r="Q1879" i="1"/>
  <c r="P1961" i="1"/>
  <c r="W1969" i="1"/>
  <c r="P1976" i="1"/>
  <c r="S1988" i="1"/>
  <c r="X2147" i="1"/>
  <c r="H2187" i="1"/>
  <c r="O2222" i="1"/>
  <c r="O2254" i="1"/>
  <c r="P2265" i="1"/>
  <c r="K2354" i="1"/>
  <c r="G2359" i="1"/>
  <c r="X2368" i="1"/>
  <c r="V2397" i="1"/>
  <c r="K2412" i="1"/>
  <c r="R2414" i="1"/>
  <c r="M2470" i="1"/>
  <c r="G2485" i="1"/>
  <c r="I2535" i="1"/>
  <c r="T2627" i="1"/>
  <c r="K2637" i="1"/>
  <c r="H2644" i="1"/>
  <c r="Z87" i="1"/>
  <c r="L87" i="1"/>
  <c r="H1669" i="1"/>
  <c r="G1669" i="1"/>
  <c r="G33" i="1"/>
  <c r="W994" i="1"/>
  <c r="U994" i="1"/>
  <c r="L994" i="1"/>
  <c r="Z1064" i="1"/>
  <c r="L1064" i="1"/>
  <c r="X1064" i="1"/>
  <c r="X1069" i="1"/>
  <c r="W1069" i="1"/>
  <c r="T1069" i="1"/>
  <c r="Y1069" i="1"/>
  <c r="O1069" i="1"/>
  <c r="H1122" i="1"/>
  <c r="I1122" i="1"/>
  <c r="T1126" i="1"/>
  <c r="Y1126" i="1"/>
  <c r="W1126" i="1"/>
  <c r="H2491" i="1"/>
  <c r="I2491" i="1"/>
  <c r="G2491" i="1"/>
  <c r="H449" i="1"/>
  <c r="G449" i="1"/>
  <c r="Z767" i="1"/>
  <c r="AA767" i="1"/>
  <c r="O767" i="1"/>
  <c r="N767" i="1"/>
  <c r="N313" i="1"/>
  <c r="H12" i="1"/>
  <c r="Q36" i="1"/>
  <c r="K59" i="1"/>
  <c r="G73" i="1"/>
  <c r="T118" i="1"/>
  <c r="G122" i="1"/>
  <c r="I122" i="1"/>
  <c r="G129" i="1"/>
  <c r="H129" i="1"/>
  <c r="V170" i="1"/>
  <c r="T170" i="1"/>
  <c r="G174" i="1"/>
  <c r="V176" i="1"/>
  <c r="G228" i="1"/>
  <c r="G233" i="1"/>
  <c r="I238" i="1"/>
  <c r="H238" i="1"/>
  <c r="T254" i="1"/>
  <c r="U254" i="1"/>
  <c r="O254" i="1"/>
  <c r="AA292" i="1"/>
  <c r="V292" i="1"/>
  <c r="M292" i="1"/>
  <c r="N308" i="1"/>
  <c r="V308" i="1"/>
  <c r="U308" i="1"/>
  <c r="Z430" i="1"/>
  <c r="R430" i="1"/>
  <c r="L430" i="1"/>
  <c r="AA718" i="1"/>
  <c r="N718" i="1"/>
  <c r="L718" i="1"/>
  <c r="U718" i="1"/>
  <c r="O718" i="1"/>
  <c r="Z783" i="1"/>
  <c r="N783" i="1"/>
  <c r="M783" i="1"/>
  <c r="W783" i="1"/>
  <c r="U783" i="1"/>
  <c r="T783" i="1"/>
  <c r="G927" i="1"/>
  <c r="H927" i="1"/>
  <c r="H945" i="1"/>
  <c r="G945" i="1"/>
  <c r="N1064" i="1"/>
  <c r="U1150" i="1"/>
  <c r="X1150" i="1"/>
  <c r="K1150" i="1"/>
  <c r="S1425" i="1"/>
  <c r="R1425" i="1"/>
  <c r="AA1425" i="1"/>
  <c r="P1425" i="1"/>
  <c r="N1425" i="1"/>
  <c r="L1425" i="1"/>
  <c r="T349" i="1"/>
  <c r="P349" i="1"/>
  <c r="K349" i="1"/>
  <c r="L790" i="1"/>
  <c r="N790" i="1"/>
  <c r="V1159" i="1"/>
  <c r="M1159" i="1"/>
  <c r="G26" i="1"/>
  <c r="L61" i="1"/>
  <c r="M118" i="1"/>
  <c r="S357" i="1"/>
  <c r="H829" i="1"/>
  <c r="G829" i="1"/>
  <c r="N2" i="1"/>
  <c r="Q8" i="1"/>
  <c r="H26" i="1"/>
  <c r="P50" i="1"/>
  <c r="S2" i="1"/>
  <c r="H20" i="1"/>
  <c r="AA24" i="1"/>
  <c r="W36" i="1"/>
  <c r="H40" i="1"/>
  <c r="I42" i="1"/>
  <c r="M43" i="1"/>
  <c r="L49" i="1"/>
  <c r="R54" i="1"/>
  <c r="K56" i="1"/>
  <c r="I58" i="1"/>
  <c r="P66" i="1"/>
  <c r="N68" i="1"/>
  <c r="I73" i="1"/>
  <c r="H110" i="1"/>
  <c r="W122" i="1"/>
  <c r="T122" i="1"/>
  <c r="Z149" i="1"/>
  <c r="N149" i="1"/>
  <c r="M149" i="1"/>
  <c r="K149" i="1"/>
  <c r="Y149" i="1"/>
  <c r="S163" i="1"/>
  <c r="L170" i="1"/>
  <c r="H186" i="1"/>
  <c r="I186" i="1"/>
  <c r="Z200" i="1"/>
  <c r="V200" i="1"/>
  <c r="S200" i="1"/>
  <c r="G252" i="1"/>
  <c r="W254" i="1"/>
  <c r="I259" i="1"/>
  <c r="G259" i="1"/>
  <c r="X290" i="1"/>
  <c r="N290" i="1"/>
  <c r="L292" i="1"/>
  <c r="K308" i="1"/>
  <c r="Y345" i="1"/>
  <c r="T345" i="1"/>
  <c r="Q345" i="1"/>
  <c r="X385" i="1"/>
  <c r="O385" i="1"/>
  <c r="Z407" i="1"/>
  <c r="T407" i="1"/>
  <c r="S407" i="1"/>
  <c r="P407" i="1"/>
  <c r="N407" i="1"/>
  <c r="I439" i="1"/>
  <c r="Z456" i="1"/>
  <c r="X456" i="1"/>
  <c r="H510" i="1"/>
  <c r="I510" i="1"/>
  <c r="G510" i="1"/>
  <c r="P629" i="1"/>
  <c r="N629" i="1"/>
  <c r="O712" i="1"/>
  <c r="AA774" i="1"/>
  <c r="Y774" i="1"/>
  <c r="Z786" i="1"/>
  <c r="P786" i="1"/>
  <c r="M786" i="1"/>
  <c r="U786" i="1"/>
  <c r="K786" i="1"/>
  <c r="L817" i="1"/>
  <c r="K817" i="1"/>
  <c r="U909" i="1"/>
  <c r="Z937" i="1"/>
  <c r="K937" i="1"/>
  <c r="Z953" i="1"/>
  <c r="V953" i="1"/>
  <c r="L953" i="1"/>
  <c r="H1148" i="1"/>
  <c r="I1148" i="1"/>
  <c r="I1269" i="1"/>
  <c r="H1269" i="1"/>
  <c r="Y1312" i="1"/>
  <c r="P1312" i="1"/>
  <c r="I235" i="1"/>
  <c r="G235" i="1"/>
  <c r="S807" i="1"/>
  <c r="P807" i="1"/>
  <c r="Z947" i="1"/>
  <c r="AA947" i="1"/>
  <c r="O49" i="1"/>
  <c r="X54" i="1"/>
  <c r="N56" i="1"/>
  <c r="AA110" i="1"/>
  <c r="W110" i="1"/>
  <c r="Z144" i="1"/>
  <c r="M144" i="1"/>
  <c r="I214" i="1"/>
  <c r="H214" i="1"/>
  <c r="Z314" i="1"/>
  <c r="N314" i="1"/>
  <c r="X352" i="1"/>
  <c r="P352" i="1"/>
  <c r="Z354" i="1"/>
  <c r="O354" i="1"/>
  <c r="M354" i="1"/>
  <c r="Y383" i="1"/>
  <c r="S383" i="1"/>
  <c r="K383" i="1"/>
  <c r="Z396" i="1"/>
  <c r="K396" i="1"/>
  <c r="T461" i="1"/>
  <c r="V461" i="1"/>
  <c r="V539" i="1"/>
  <c r="P539" i="1"/>
  <c r="Z747" i="1"/>
  <c r="L747" i="1"/>
  <c r="I784" i="1"/>
  <c r="H784" i="1"/>
  <c r="T791" i="1"/>
  <c r="L791" i="1"/>
  <c r="Z874" i="1"/>
  <c r="AA874" i="1"/>
  <c r="Z888" i="1"/>
  <c r="X888" i="1"/>
  <c r="Y948" i="1"/>
  <c r="L948" i="1"/>
  <c r="I959" i="1"/>
  <c r="H959" i="1"/>
  <c r="I1146" i="1"/>
  <c r="G1146" i="1"/>
  <c r="M1371" i="1"/>
  <c r="L1371" i="1"/>
  <c r="G1383" i="1"/>
  <c r="I1383" i="1"/>
  <c r="H1383" i="1"/>
  <c r="U1527" i="1"/>
  <c r="V1527" i="1"/>
  <c r="Z1737" i="1"/>
  <c r="AA1737" i="1"/>
  <c r="Z1777" i="1"/>
  <c r="K1777" i="1"/>
  <c r="Z1845" i="1"/>
  <c r="AA1845" i="1"/>
  <c r="Z199" i="1"/>
  <c r="W199" i="1"/>
  <c r="Q199" i="1"/>
  <c r="I296" i="1"/>
  <c r="H296" i="1"/>
  <c r="G296" i="1"/>
  <c r="Z338" i="1"/>
  <c r="X338" i="1"/>
  <c r="Q338" i="1"/>
  <c r="P338" i="1"/>
  <c r="Y514" i="1"/>
  <c r="W514" i="1"/>
  <c r="N514" i="1"/>
  <c r="I571" i="1"/>
  <c r="H571" i="1"/>
  <c r="Y964" i="1"/>
  <c r="L964" i="1"/>
  <c r="T964" i="1"/>
  <c r="N964" i="1"/>
  <c r="V964" i="1"/>
  <c r="Q21" i="1"/>
  <c r="V87" i="1"/>
  <c r="W98" i="1"/>
  <c r="N98" i="1"/>
  <c r="U185" i="1"/>
  <c r="R185" i="1"/>
  <c r="I202" i="1"/>
  <c r="W853" i="1"/>
  <c r="P853" i="1"/>
  <c r="K853" i="1"/>
  <c r="S853" i="1"/>
  <c r="N40" i="1"/>
  <c r="N42" i="1"/>
  <c r="R49" i="1"/>
  <c r="X56" i="1"/>
  <c r="K88" i="1"/>
  <c r="N101" i="1"/>
  <c r="N106" i="1"/>
  <c r="Z117" i="1"/>
  <c r="P117" i="1"/>
  <c r="AA134" i="1"/>
  <c r="P134" i="1"/>
  <c r="AA170" i="1"/>
  <c r="I196" i="1"/>
  <c r="G214" i="1"/>
  <c r="I344" i="1"/>
  <c r="H344" i="1"/>
  <c r="K352" i="1"/>
  <c r="AA354" i="1"/>
  <c r="X383" i="1"/>
  <c r="Z431" i="1"/>
  <c r="Q431" i="1"/>
  <c r="T450" i="1"/>
  <c r="W450" i="1"/>
  <c r="H455" i="1"/>
  <c r="I455" i="1"/>
  <c r="X479" i="1"/>
  <c r="K479" i="1"/>
  <c r="I531" i="1"/>
  <c r="H531" i="1"/>
  <c r="G636" i="1"/>
  <c r="H636" i="1"/>
  <c r="H702" i="1"/>
  <c r="G702" i="1"/>
  <c r="Q756" i="1"/>
  <c r="T756" i="1"/>
  <c r="S756" i="1"/>
  <c r="M768" i="1"/>
  <c r="I886" i="1"/>
  <c r="H886" i="1"/>
  <c r="Z951" i="1"/>
  <c r="U951" i="1"/>
  <c r="M951" i="1"/>
  <c r="I1141" i="1"/>
  <c r="H1141" i="1"/>
  <c r="P1598" i="1"/>
  <c r="K1598" i="1"/>
  <c r="I1724" i="1"/>
  <c r="G1724" i="1"/>
  <c r="Z109" i="1"/>
  <c r="W109" i="1"/>
  <c r="N109" i="1"/>
  <c r="I263" i="1"/>
  <c r="H263" i="1"/>
  <c r="Z847" i="1"/>
  <c r="N847" i="1"/>
  <c r="Y847" i="1"/>
  <c r="Q847" i="1"/>
  <c r="G195" i="1"/>
  <c r="H195" i="1"/>
  <c r="L338" i="1"/>
  <c r="T458" i="1"/>
  <c r="Y458" i="1"/>
  <c r="K514" i="1"/>
  <c r="Y767" i="1"/>
  <c r="Q4" i="1"/>
  <c r="U15" i="1"/>
  <c r="W9" i="1"/>
  <c r="K11" i="1"/>
  <c r="I13" i="1"/>
  <c r="L16" i="1"/>
  <c r="P32" i="1"/>
  <c r="S42" i="1"/>
  <c r="H44" i="1"/>
  <c r="M88" i="1"/>
  <c r="AA106" i="1"/>
  <c r="H132" i="1"/>
  <c r="I132" i="1"/>
  <c r="H140" i="1"/>
  <c r="I140" i="1"/>
  <c r="G140" i="1"/>
  <c r="V212" i="1"/>
  <c r="W212" i="1"/>
  <c r="T262" i="1"/>
  <c r="M262" i="1"/>
  <c r="H300" i="1"/>
  <c r="G300" i="1"/>
  <c r="G344" i="1"/>
  <c r="I366" i="1"/>
  <c r="G366" i="1"/>
  <c r="T381" i="1"/>
  <c r="P381" i="1"/>
  <c r="T442" i="1"/>
  <c r="Y442" i="1"/>
  <c r="N450" i="1"/>
  <c r="P468" i="1"/>
  <c r="Q468" i="1"/>
  <c r="N468" i="1"/>
  <c r="R585" i="1"/>
  <c r="L585" i="1"/>
  <c r="AA630" i="1"/>
  <c r="U630" i="1"/>
  <c r="R688" i="1"/>
  <c r="M688" i="1"/>
  <c r="T745" i="1"/>
  <c r="AA745" i="1"/>
  <c r="L745" i="1"/>
  <c r="AA756" i="1"/>
  <c r="I775" i="1"/>
  <c r="H775" i="1"/>
  <c r="H1103" i="1"/>
  <c r="R1225" i="1"/>
  <c r="S1225" i="1"/>
  <c r="H1504" i="1"/>
  <c r="G1504" i="1"/>
  <c r="W130" i="1"/>
  <c r="T130" i="1"/>
  <c r="W154" i="1"/>
  <c r="N154" i="1"/>
  <c r="X279" i="1"/>
  <c r="L279" i="1"/>
  <c r="Z320" i="1"/>
  <c r="S320" i="1"/>
  <c r="P320" i="1"/>
  <c r="O320" i="1"/>
  <c r="U344" i="1"/>
  <c r="K344" i="1"/>
  <c r="L390" i="1"/>
  <c r="Z390" i="1"/>
  <c r="R390" i="1"/>
  <c r="Y711" i="1"/>
  <c r="AA711" i="1"/>
  <c r="V711" i="1"/>
  <c r="M711" i="1"/>
  <c r="M809" i="1"/>
  <c r="V809" i="1"/>
  <c r="V844" i="1"/>
  <c r="Y844" i="1"/>
  <c r="T844" i="1"/>
  <c r="W901" i="1"/>
  <c r="U901" i="1"/>
  <c r="P901" i="1"/>
  <c r="R1025" i="1"/>
  <c r="U1025" i="1"/>
  <c r="L1025" i="1"/>
  <c r="I1039" i="1"/>
  <c r="H1039" i="1"/>
  <c r="U1044" i="1"/>
  <c r="S1044" i="1"/>
  <c r="Z1128" i="1"/>
  <c r="AA1128" i="1"/>
  <c r="M1128" i="1"/>
  <c r="I1220" i="1"/>
  <c r="G1220" i="1"/>
  <c r="V1344" i="1"/>
  <c r="S1344" i="1"/>
  <c r="Q1344" i="1"/>
  <c r="L1344" i="1"/>
  <c r="W1344" i="1"/>
  <c r="P1344" i="1"/>
  <c r="Z1396" i="1"/>
  <c r="Q1396" i="1"/>
  <c r="K1396" i="1"/>
  <c r="G1435" i="1"/>
  <c r="I1435" i="1"/>
  <c r="L1709" i="1"/>
  <c r="K1709" i="1"/>
  <c r="Y1709" i="1"/>
  <c r="N1709" i="1"/>
  <c r="X556" i="1"/>
  <c r="U556" i="1"/>
  <c r="O556" i="1"/>
  <c r="V623" i="1"/>
  <c r="T623" i="1"/>
  <c r="Z714" i="1"/>
  <c r="X714" i="1"/>
  <c r="S714" i="1"/>
  <c r="P778" i="1"/>
  <c r="Z882" i="1"/>
  <c r="N882" i="1"/>
  <c r="M882" i="1"/>
  <c r="H939" i="1"/>
  <c r="G939" i="1"/>
  <c r="Y998" i="1"/>
  <c r="M998" i="1"/>
  <c r="Z1113" i="1"/>
  <c r="T1113" i="1"/>
  <c r="M1113" i="1"/>
  <c r="AA1113" i="1"/>
  <c r="P1113" i="1"/>
  <c r="Z1332" i="1"/>
  <c r="U1332" i="1"/>
  <c r="M1569" i="1"/>
  <c r="X1569" i="1"/>
  <c r="I1768" i="1"/>
  <c r="H1768" i="1"/>
  <c r="AA2486" i="1"/>
  <c r="M2486" i="1"/>
  <c r="N2486" i="1"/>
  <c r="V192" i="1"/>
  <c r="K202" i="1"/>
  <c r="AA208" i="1"/>
  <c r="Y250" i="1"/>
  <c r="O252" i="1"/>
  <c r="G294" i="1"/>
  <c r="S304" i="1"/>
  <c r="K324" i="1"/>
  <c r="H360" i="1"/>
  <c r="K370" i="1"/>
  <c r="K373" i="1"/>
  <c r="I375" i="1"/>
  <c r="G385" i="1"/>
  <c r="G392" i="1"/>
  <c r="G400" i="1"/>
  <c r="M402" i="1"/>
  <c r="H416" i="1"/>
  <c r="M420" i="1"/>
  <c r="K423" i="1"/>
  <c r="L436" i="1"/>
  <c r="R446" i="1"/>
  <c r="O508" i="1"/>
  <c r="T519" i="1"/>
  <c r="T538" i="1"/>
  <c r="Y538" i="1"/>
  <c r="S543" i="1"/>
  <c r="O547" i="1"/>
  <c r="L556" i="1"/>
  <c r="G609" i="1"/>
  <c r="H613" i="1"/>
  <c r="M623" i="1"/>
  <c r="G667" i="1"/>
  <c r="P714" i="1"/>
  <c r="L723" i="1"/>
  <c r="Q742" i="1"/>
  <c r="G755" i="1"/>
  <c r="R765" i="1"/>
  <c r="G773" i="1"/>
  <c r="S778" i="1"/>
  <c r="X903" i="1"/>
  <c r="O903" i="1"/>
  <c r="Z927" i="1"/>
  <c r="T927" i="1"/>
  <c r="Q927" i="1"/>
  <c r="X1093" i="1"/>
  <c r="Y1093" i="1"/>
  <c r="H1173" i="1"/>
  <c r="G1173" i="1"/>
  <c r="I1173" i="1"/>
  <c r="I1236" i="1"/>
  <c r="G1236" i="1"/>
  <c r="G1271" i="1"/>
  <c r="I1271" i="1"/>
  <c r="W1314" i="1"/>
  <c r="S1314" i="1"/>
  <c r="O1314" i="1"/>
  <c r="X1321" i="1"/>
  <c r="N1321" i="1"/>
  <c r="AA1416" i="1"/>
  <c r="Y1416" i="1"/>
  <c r="L1416" i="1"/>
  <c r="AA1487" i="1"/>
  <c r="T1487" i="1"/>
  <c r="T1497" i="1"/>
  <c r="V1497" i="1"/>
  <c r="W1574" i="1"/>
  <c r="K1574" i="1"/>
  <c r="Z1728" i="1"/>
  <c r="K1728" i="1"/>
  <c r="I1751" i="1"/>
  <c r="G1751" i="1"/>
  <c r="G1763" i="1"/>
  <c r="I1763" i="1"/>
  <c r="H1763" i="1"/>
  <c r="T1955" i="1"/>
  <c r="Y1955" i="1"/>
  <c r="U1955" i="1"/>
  <c r="S1955" i="1"/>
  <c r="P1955" i="1"/>
  <c r="O1955" i="1"/>
  <c r="U2013" i="1"/>
  <c r="V2013" i="1"/>
  <c r="X2310" i="1"/>
  <c r="W2310" i="1"/>
  <c r="H2329" i="1"/>
  <c r="G2329" i="1"/>
  <c r="S1861" i="1"/>
  <c r="N1861" i="1"/>
  <c r="P184" i="1"/>
  <c r="X224" i="1"/>
  <c r="AA300" i="1"/>
  <c r="U333" i="1"/>
  <c r="O356" i="1"/>
  <c r="N372" i="1"/>
  <c r="S373" i="1"/>
  <c r="P402" i="1"/>
  <c r="S420" i="1"/>
  <c r="Q423" i="1"/>
  <c r="I448" i="1"/>
  <c r="Y449" i="1"/>
  <c r="T466" i="1"/>
  <c r="Y466" i="1"/>
  <c r="N495" i="1"/>
  <c r="Y495" i="1"/>
  <c r="I497" i="1"/>
  <c r="I504" i="1"/>
  <c r="U612" i="1"/>
  <c r="L612" i="1"/>
  <c r="K612" i="1"/>
  <c r="AA623" i="1"/>
  <c r="S674" i="1"/>
  <c r="P674" i="1"/>
  <c r="W751" i="1"/>
  <c r="V753" i="1"/>
  <c r="I776" i="1"/>
  <c r="G776" i="1"/>
  <c r="T910" i="1"/>
  <c r="Z910" i="1"/>
  <c r="Z921" i="1"/>
  <c r="Q921" i="1"/>
  <c r="K921" i="1"/>
  <c r="Z963" i="1"/>
  <c r="L963" i="1"/>
  <c r="I1007" i="1"/>
  <c r="H1007" i="1"/>
  <c r="H1032" i="1"/>
  <c r="I1032" i="1"/>
  <c r="S1049" i="1"/>
  <c r="M1049" i="1"/>
  <c r="W1078" i="1"/>
  <c r="M1078" i="1"/>
  <c r="V1352" i="1"/>
  <c r="Y1352" i="1"/>
  <c r="S1352" i="1"/>
  <c r="X1416" i="1"/>
  <c r="H1472" i="1"/>
  <c r="I1472" i="1"/>
  <c r="AA1611" i="1"/>
  <c r="M1611" i="1"/>
  <c r="AA1652" i="1"/>
  <c r="L1652" i="1"/>
  <c r="AA1695" i="1"/>
  <c r="W1695" i="1"/>
  <c r="U1695" i="1"/>
  <c r="T1758" i="1"/>
  <c r="N1758" i="1"/>
  <c r="S213" i="1"/>
  <c r="G236" i="1"/>
  <c r="U240" i="1"/>
  <c r="Z333" i="1"/>
  <c r="P335" i="1"/>
  <c r="H346" i="1"/>
  <c r="V372" i="1"/>
  <c r="K378" i="1"/>
  <c r="L382" i="1"/>
  <c r="I391" i="1"/>
  <c r="X392" i="1"/>
  <c r="L394" i="1"/>
  <c r="Q402" i="1"/>
  <c r="W420" i="1"/>
  <c r="U459" i="1"/>
  <c r="O466" i="1"/>
  <c r="O473" i="1"/>
  <c r="W572" i="1"/>
  <c r="R587" i="1"/>
  <c r="Z587" i="1"/>
  <c r="T587" i="1"/>
  <c r="N638" i="1"/>
  <c r="I701" i="1"/>
  <c r="G701" i="1"/>
  <c r="N734" i="1"/>
  <c r="O736" i="1"/>
  <c r="H741" i="1"/>
  <c r="Q759" i="1"/>
  <c r="AA766" i="1"/>
  <c r="U766" i="1"/>
  <c r="I814" i="1"/>
  <c r="H814" i="1"/>
  <c r="AA881" i="1"/>
  <c r="N881" i="1"/>
  <c r="L881" i="1"/>
  <c r="W881" i="1"/>
  <c r="V892" i="1"/>
  <c r="Y940" i="1"/>
  <c r="L940" i="1"/>
  <c r="Z962" i="1"/>
  <c r="K962" i="1"/>
  <c r="S963" i="1"/>
  <c r="H975" i="1"/>
  <c r="H1022" i="1"/>
  <c r="I1022" i="1"/>
  <c r="G1022" i="1"/>
  <c r="X1047" i="1"/>
  <c r="O1047" i="1"/>
  <c r="V1049" i="1"/>
  <c r="T1070" i="1"/>
  <c r="Q1070" i="1"/>
  <c r="P1070" i="1"/>
  <c r="X1070" i="1"/>
  <c r="Z1185" i="1"/>
  <c r="P1185" i="1"/>
  <c r="I1205" i="1"/>
  <c r="H1205" i="1"/>
  <c r="I1216" i="1"/>
  <c r="S1234" i="1"/>
  <c r="W1234" i="1"/>
  <c r="U1296" i="1"/>
  <c r="T1296" i="1"/>
  <c r="X1303" i="1"/>
  <c r="Y1303" i="1"/>
  <c r="O1352" i="1"/>
  <c r="X1375" i="1"/>
  <c r="Q1375" i="1"/>
  <c r="Z1424" i="1"/>
  <c r="T1424" i="1"/>
  <c r="X1424" i="1"/>
  <c r="O1424" i="1"/>
  <c r="K1424" i="1"/>
  <c r="T1430" i="1"/>
  <c r="Y1430" i="1"/>
  <c r="AA1463" i="1"/>
  <c r="T1463" i="1"/>
  <c r="I1467" i="1"/>
  <c r="G1472" i="1"/>
  <c r="AA1719" i="1"/>
  <c r="M1719" i="1"/>
  <c r="G1747" i="1"/>
  <c r="I1747" i="1"/>
  <c r="H1747" i="1"/>
  <c r="W402" i="1"/>
  <c r="Y420" i="1"/>
  <c r="S668" i="1"/>
  <c r="N668" i="1"/>
  <c r="U700" i="1"/>
  <c r="O700" i="1"/>
  <c r="L700" i="1"/>
  <c r="H879" i="1"/>
  <c r="G879" i="1"/>
  <c r="Z913" i="1"/>
  <c r="V913" i="1"/>
  <c r="S913" i="1"/>
  <c r="H915" i="1"/>
  <c r="I915" i="1"/>
  <c r="G1045" i="1"/>
  <c r="H1045" i="1"/>
  <c r="H1066" i="1"/>
  <c r="G1066" i="1"/>
  <c r="L1203" i="1"/>
  <c r="P1203" i="1"/>
  <c r="T1211" i="1"/>
  <c r="X1211" i="1"/>
  <c r="Q1451" i="1"/>
  <c r="V1451" i="1"/>
  <c r="T1451" i="1"/>
  <c r="N1451" i="1"/>
  <c r="I1697" i="1"/>
  <c r="G1697" i="1"/>
  <c r="T1086" i="1"/>
  <c r="P1086" i="1"/>
  <c r="T1154" i="1"/>
  <c r="U1166" i="1"/>
  <c r="S1166" i="1"/>
  <c r="L1168" i="1"/>
  <c r="H1200" i="1"/>
  <c r="Z1212" i="1"/>
  <c r="P1212" i="1"/>
  <c r="K1212" i="1"/>
  <c r="AA1228" i="1"/>
  <c r="G1270" i="1"/>
  <c r="X1272" i="1"/>
  <c r="Q1272" i="1"/>
  <c r="Y1311" i="1"/>
  <c r="M1347" i="1"/>
  <c r="Z1349" i="1"/>
  <c r="AA1349" i="1"/>
  <c r="T1349" i="1"/>
  <c r="H1360" i="1"/>
  <c r="I1360" i="1"/>
  <c r="T1386" i="1"/>
  <c r="Q1386" i="1"/>
  <c r="S1444" i="1"/>
  <c r="M1444" i="1"/>
  <c r="K1444" i="1"/>
  <c r="AA1444" i="1"/>
  <c r="X1452" i="1"/>
  <c r="P1452" i="1"/>
  <c r="T1489" i="1"/>
  <c r="AA1489" i="1"/>
  <c r="Z1491" i="1"/>
  <c r="T1491" i="1"/>
  <c r="G1659" i="1"/>
  <c r="I1659" i="1"/>
  <c r="AA1767" i="1"/>
  <c r="U1767" i="1"/>
  <c r="T1767" i="1"/>
  <c r="Z2094" i="1"/>
  <c r="L2094" i="1"/>
  <c r="T2134" i="1"/>
  <c r="U2134" i="1"/>
  <c r="X2162" i="1"/>
  <c r="T2162" i="1"/>
  <c r="AA2191" i="1"/>
  <c r="W2191" i="1"/>
  <c r="AA861" i="1"/>
  <c r="H963" i="1"/>
  <c r="G963" i="1"/>
  <c r="Z1120" i="1"/>
  <c r="Y1120" i="1"/>
  <c r="U1120" i="1"/>
  <c r="G1156" i="1"/>
  <c r="I1156" i="1"/>
  <c r="X1168" i="1"/>
  <c r="V1199" i="1"/>
  <c r="T1199" i="1"/>
  <c r="L1199" i="1"/>
  <c r="Y1246" i="1"/>
  <c r="O1246" i="1"/>
  <c r="T1306" i="1"/>
  <c r="M1306" i="1"/>
  <c r="K1306" i="1"/>
  <c r="AA1462" i="1"/>
  <c r="V1462" i="1"/>
  <c r="AA1479" i="1"/>
  <c r="L1479" i="1"/>
  <c r="G1526" i="1"/>
  <c r="I1526" i="1"/>
  <c r="H1526" i="1"/>
  <c r="Y1576" i="1"/>
  <c r="L1576" i="1"/>
  <c r="Z1603" i="1"/>
  <c r="S1603" i="1"/>
  <c r="P1603" i="1"/>
  <c r="M1603" i="1"/>
  <c r="V1622" i="1"/>
  <c r="AA1622" i="1"/>
  <c r="U1622" i="1"/>
  <c r="V1766" i="1"/>
  <c r="U1766" i="1"/>
  <c r="G1771" i="1"/>
  <c r="H1771" i="1"/>
  <c r="I1771" i="1"/>
  <c r="G797" i="1"/>
  <c r="P816" i="1"/>
  <c r="G835" i="1"/>
  <c r="L839" i="1"/>
  <c r="L852" i="1"/>
  <c r="S866" i="1"/>
  <c r="L895" i="1"/>
  <c r="I897" i="1"/>
  <c r="K1120" i="1"/>
  <c r="I1197" i="1"/>
  <c r="G1197" i="1"/>
  <c r="V1206" i="1"/>
  <c r="R1206" i="1"/>
  <c r="AA1221" i="1"/>
  <c r="P1221" i="1"/>
  <c r="L1221" i="1"/>
  <c r="K1246" i="1"/>
  <c r="I1288" i="1"/>
  <c r="G1288" i="1"/>
  <c r="M1315" i="1"/>
  <c r="N1315" i="1"/>
  <c r="Q1320" i="1"/>
  <c r="P1320" i="1"/>
  <c r="X1351" i="1"/>
  <c r="Y1351" i="1"/>
  <c r="AA1365" i="1"/>
  <c r="T1365" i="1"/>
  <c r="Z1440" i="1"/>
  <c r="AA1440" i="1"/>
  <c r="Q1440" i="1"/>
  <c r="S1456" i="1"/>
  <c r="K1462" i="1"/>
  <c r="G1484" i="1"/>
  <c r="I1484" i="1"/>
  <c r="H1484" i="1"/>
  <c r="H1516" i="1"/>
  <c r="I1516" i="1"/>
  <c r="Z1544" i="1"/>
  <c r="P1544" i="1"/>
  <c r="O1544" i="1"/>
  <c r="M1544" i="1"/>
  <c r="Y1544" i="1"/>
  <c r="Z1572" i="1"/>
  <c r="R1572" i="1"/>
  <c r="W1576" i="1"/>
  <c r="I1601" i="1"/>
  <c r="G1601" i="1"/>
  <c r="AA1603" i="1"/>
  <c r="P1622" i="1"/>
  <c r="H1703" i="1"/>
  <c r="Q1775" i="1"/>
  <c r="L1775" i="1"/>
  <c r="T1134" i="1"/>
  <c r="AA1134" i="1"/>
  <c r="Z1168" i="1"/>
  <c r="N1168" i="1"/>
  <c r="Y1168" i="1"/>
  <c r="K1168" i="1"/>
  <c r="Z1193" i="1"/>
  <c r="P1193" i="1"/>
  <c r="S1197" i="1"/>
  <c r="V1197" i="1"/>
  <c r="P1197" i="1"/>
  <c r="T1274" i="1"/>
  <c r="Y1274" i="1"/>
  <c r="H1284" i="1"/>
  <c r="G1284" i="1"/>
  <c r="U1329" i="1"/>
  <c r="W1329" i="1"/>
  <c r="P1329" i="1"/>
  <c r="G1343" i="1"/>
  <c r="I1343" i="1"/>
  <c r="H1343" i="1"/>
  <c r="I1349" i="1"/>
  <c r="H1349" i="1"/>
  <c r="Z1357" i="1"/>
  <c r="AA1357" i="1"/>
  <c r="H1496" i="1"/>
  <c r="G1496" i="1"/>
  <c r="H1538" i="1"/>
  <c r="G1538" i="1"/>
  <c r="I1647" i="1"/>
  <c r="G1647" i="1"/>
  <c r="S1668" i="1"/>
  <c r="M1668" i="1"/>
  <c r="AA1679" i="1"/>
  <c r="U1679" i="1"/>
  <c r="Q1679" i="1"/>
  <c r="U1725" i="1"/>
  <c r="N1725" i="1"/>
  <c r="Y1755" i="1"/>
  <c r="X1755" i="1"/>
  <c r="Y1787" i="1"/>
  <c r="T1787" i="1"/>
  <c r="S1787" i="1"/>
  <c r="W2139" i="1"/>
  <c r="Q2139" i="1"/>
  <c r="P2139" i="1"/>
  <c r="I2196" i="1"/>
  <c r="H2196" i="1"/>
  <c r="H2244" i="1"/>
  <c r="G2244" i="1"/>
  <c r="Y2312" i="1"/>
  <c r="M2312" i="1"/>
  <c r="G2455" i="1"/>
  <c r="H2455" i="1"/>
  <c r="AA1833" i="1"/>
  <c r="Y1833" i="1"/>
  <c r="AA1841" i="1"/>
  <c r="Q1841" i="1"/>
  <c r="O1841" i="1"/>
  <c r="U2038" i="1"/>
  <c r="Y2038" i="1"/>
  <c r="V2067" i="1"/>
  <c r="U2067" i="1"/>
  <c r="Z2275" i="1"/>
  <c r="K2275" i="1"/>
  <c r="Y2275" i="1"/>
  <c r="G2428" i="1"/>
  <c r="I2428" i="1"/>
  <c r="V2484" i="1"/>
  <c r="AA2484" i="1"/>
  <c r="H2489" i="1"/>
  <c r="I2489" i="1"/>
  <c r="W2509" i="1"/>
  <c r="M2509" i="1"/>
  <c r="G2661" i="1"/>
  <c r="H2661" i="1"/>
  <c r="G1733" i="1"/>
  <c r="H1761" i="1"/>
  <c r="Z1800" i="1"/>
  <c r="K1800" i="1"/>
  <c r="W1824" i="1"/>
  <c r="Q1824" i="1"/>
  <c r="P1824" i="1"/>
  <c r="O1824" i="1"/>
  <c r="N1824" i="1"/>
  <c r="M1824" i="1"/>
  <c r="P1833" i="1"/>
  <c r="H2105" i="1"/>
  <c r="I2105" i="1"/>
  <c r="Y2122" i="1"/>
  <c r="L2122" i="1"/>
  <c r="H2207" i="1"/>
  <c r="I2207" i="1"/>
  <c r="N2275" i="1"/>
  <c r="Z2343" i="1"/>
  <c r="W2343" i="1"/>
  <c r="R2343" i="1"/>
  <c r="O2343" i="1"/>
  <c r="Z2395" i="1"/>
  <c r="K2395" i="1"/>
  <c r="AA2395" i="1"/>
  <c r="V2395" i="1"/>
  <c r="S2395" i="1"/>
  <c r="R2482" i="1"/>
  <c r="P2482" i="1"/>
  <c r="AA2624" i="1"/>
  <c r="Y2624" i="1"/>
  <c r="X2624" i="1"/>
  <c r="Q2624" i="1"/>
  <c r="O2624" i="1"/>
  <c r="V2656" i="1"/>
  <c r="X2656" i="1"/>
  <c r="X1260" i="1"/>
  <c r="W1360" i="1"/>
  <c r="H1579" i="1"/>
  <c r="K1589" i="1"/>
  <c r="S1627" i="1"/>
  <c r="K1629" i="1"/>
  <c r="G1676" i="1"/>
  <c r="S1681" i="1"/>
  <c r="Q1683" i="1"/>
  <c r="O1689" i="1"/>
  <c r="V1691" i="1"/>
  <c r="K1731" i="1"/>
  <c r="Q1747" i="1"/>
  <c r="M1751" i="1"/>
  <c r="I1759" i="1"/>
  <c r="M1771" i="1"/>
  <c r="R1817" i="1"/>
  <c r="U1824" i="1"/>
  <c r="T1833" i="1"/>
  <c r="H1856" i="1"/>
  <c r="I1856" i="1"/>
  <c r="AA1871" i="1"/>
  <c r="Q1871" i="1"/>
  <c r="G1966" i="1"/>
  <c r="H1966" i="1"/>
  <c r="U2105" i="1"/>
  <c r="W2105" i="1"/>
  <c r="U2125" i="1"/>
  <c r="S2125" i="1"/>
  <c r="W2250" i="1"/>
  <c r="S2250" i="1"/>
  <c r="O2250" i="1"/>
  <c r="K2250" i="1"/>
  <c r="T2306" i="1"/>
  <c r="K2306" i="1"/>
  <c r="T2352" i="1"/>
  <c r="K2352" i="1"/>
  <c r="X2352" i="1"/>
  <c r="X2366" i="1"/>
  <c r="U2366" i="1"/>
  <c r="P2395" i="1"/>
  <c r="Z2426" i="1"/>
  <c r="V2426" i="1"/>
  <c r="N2426" i="1"/>
  <c r="V2562" i="1"/>
  <c r="T2562" i="1"/>
  <c r="Z1808" i="1"/>
  <c r="Y1808" i="1"/>
  <c r="X2047" i="1"/>
  <c r="Q2047" i="1"/>
  <c r="S2052" i="1"/>
  <c r="V2052" i="1"/>
  <c r="P2052" i="1"/>
  <c r="L2052" i="1"/>
  <c r="X2082" i="1"/>
  <c r="Y2082" i="1"/>
  <c r="Z2120" i="1"/>
  <c r="N2120" i="1"/>
  <c r="U2288" i="1"/>
  <c r="AA2288" i="1"/>
  <c r="V2288" i="1"/>
  <c r="P2288" i="1"/>
  <c r="K2288" i="1"/>
  <c r="Z2405" i="1"/>
  <c r="W2405" i="1"/>
  <c r="I2424" i="1"/>
  <c r="H2424" i="1"/>
  <c r="U2468" i="1"/>
  <c r="AA2468" i="1"/>
  <c r="Q2468" i="1"/>
  <c r="L2468" i="1"/>
  <c r="U2492" i="1"/>
  <c r="W2492" i="1"/>
  <c r="T2632" i="1"/>
  <c r="AA2632" i="1"/>
  <c r="Q1187" i="1"/>
  <c r="P1192" i="1"/>
  <c r="O1377" i="1"/>
  <c r="H1388" i="1"/>
  <c r="O1429" i="1"/>
  <c r="W1536" i="1"/>
  <c r="O1568" i="1"/>
  <c r="Q1629" i="1"/>
  <c r="U1727" i="1"/>
  <c r="AA1747" i="1"/>
  <c r="P1771" i="1"/>
  <c r="I1780" i="1"/>
  <c r="H1780" i="1"/>
  <c r="G1801" i="1"/>
  <c r="T1808" i="1"/>
  <c r="Z1975" i="1"/>
  <c r="O1975" i="1"/>
  <c r="AA1975" i="1"/>
  <c r="S1975" i="1"/>
  <c r="Z2015" i="1"/>
  <c r="Q2015" i="1"/>
  <c r="AA2183" i="1"/>
  <c r="L2183" i="1"/>
  <c r="H2210" i="1"/>
  <c r="G2210" i="1"/>
  <c r="I2281" i="1"/>
  <c r="G2281" i="1"/>
  <c r="V2304" i="1"/>
  <c r="U2304" i="1"/>
  <c r="I2318" i="1"/>
  <c r="G2318" i="1"/>
  <c r="T2330" i="1"/>
  <c r="O2330" i="1"/>
  <c r="T2336" i="1"/>
  <c r="U2336" i="1"/>
  <c r="N2336" i="1"/>
  <c r="W2424" i="1"/>
  <c r="M2424" i="1"/>
  <c r="S1629" i="1"/>
  <c r="H1801" i="1"/>
  <c r="U1808" i="1"/>
  <c r="Z1863" i="1"/>
  <c r="X1863" i="1"/>
  <c r="W1863" i="1"/>
  <c r="W1960" i="1"/>
  <c r="R1960" i="1"/>
  <c r="H1973" i="1"/>
  <c r="I1973" i="1"/>
  <c r="I2249" i="1"/>
  <c r="H2249" i="1"/>
  <c r="G2279" i="1"/>
  <c r="H2279" i="1"/>
  <c r="V2318" i="1"/>
  <c r="W2318" i="1"/>
  <c r="U2318" i="1"/>
  <c r="Y2396" i="1"/>
  <c r="M2396" i="1"/>
  <c r="S2417" i="1"/>
  <c r="O2417" i="1"/>
  <c r="Z2429" i="1"/>
  <c r="M2429" i="1"/>
  <c r="U2476" i="1"/>
  <c r="L2476" i="1"/>
  <c r="Z2675" i="1"/>
  <c r="P2675" i="1"/>
  <c r="W1859" i="1"/>
  <c r="S1883" i="1"/>
  <c r="N1887" i="1"/>
  <c r="W1927" i="1"/>
  <c r="Y1969" i="1"/>
  <c r="X1971" i="1"/>
  <c r="Z1986" i="1"/>
  <c r="O2032" i="1"/>
  <c r="P2107" i="1"/>
  <c r="Y2147" i="1"/>
  <c r="M2187" i="1"/>
  <c r="L2205" i="1"/>
  <c r="AA2214" i="1"/>
  <c r="V2224" i="1"/>
  <c r="AA2251" i="1"/>
  <c r="W2254" i="1"/>
  <c r="V2354" i="1"/>
  <c r="AA2368" i="1"/>
  <c r="X2370" i="1"/>
  <c r="M2392" i="1"/>
  <c r="T2433" i="1"/>
  <c r="U2453" i="1"/>
  <c r="S2541" i="1"/>
  <c r="AA2625" i="1"/>
  <c r="X1859" i="1"/>
  <c r="P2032" i="1"/>
  <c r="X2107" i="1"/>
  <c r="P2187" i="1"/>
  <c r="O2205" i="1"/>
  <c r="M2284" i="1"/>
  <c r="X2354" i="1"/>
  <c r="S2363" i="1"/>
  <c r="S2365" i="1"/>
  <c r="Q2392" i="1"/>
  <c r="W2433" i="1"/>
  <c r="O2519" i="1"/>
  <c r="R2526" i="1"/>
  <c r="V2541" i="1"/>
  <c r="N1811" i="1"/>
  <c r="M1848" i="1"/>
  <c r="H1870" i="1"/>
  <c r="O1880" i="1"/>
  <c r="Y1927" i="1"/>
  <c r="R1959" i="1"/>
  <c r="Y2014" i="1"/>
  <c r="L2039" i="1"/>
  <c r="K2104" i="1"/>
  <c r="T2146" i="1"/>
  <c r="X2150" i="1"/>
  <c r="U2174" i="1"/>
  <c r="U2187" i="1"/>
  <c r="S2205" i="1"/>
  <c r="I2234" i="1"/>
  <c r="AA2392" i="1"/>
  <c r="L1821" i="1"/>
  <c r="V1828" i="1"/>
  <c r="L1836" i="1"/>
  <c r="O1848" i="1"/>
  <c r="I1870" i="1"/>
  <c r="K1875" i="1"/>
  <c r="P1879" i="1"/>
  <c r="X1880" i="1"/>
  <c r="U1882" i="1"/>
  <c r="K1892" i="1"/>
  <c r="G1908" i="1"/>
  <c r="N1957" i="1"/>
  <c r="X1959" i="1"/>
  <c r="I1983" i="1"/>
  <c r="S2007" i="1"/>
  <c r="N2035" i="1"/>
  <c r="O2039" i="1"/>
  <c r="G2044" i="1"/>
  <c r="H2072" i="1"/>
  <c r="M2076" i="1"/>
  <c r="Y2104" i="1"/>
  <c r="X2144" i="1"/>
  <c r="V2146" i="1"/>
  <c r="Y2187" i="1"/>
  <c r="Z2207" i="1"/>
  <c r="H2225" i="1"/>
  <c r="P2249" i="1"/>
  <c r="K2254" i="1"/>
  <c r="P2278" i="1"/>
  <c r="G2287" i="1"/>
  <c r="G2300" i="1"/>
  <c r="N2301" i="1"/>
  <c r="H2305" i="1"/>
  <c r="K2325" i="1"/>
  <c r="AA2347" i="1"/>
  <c r="Q2349" i="1"/>
  <c r="Z2367" i="1"/>
  <c r="M2373" i="1"/>
  <c r="O2374" i="1"/>
  <c r="K2384" i="1"/>
  <c r="K2386" i="1"/>
  <c r="P2387" i="1"/>
  <c r="I2389" i="1"/>
  <c r="K2397" i="1"/>
  <c r="R2408" i="1"/>
  <c r="S2412" i="1"/>
  <c r="V2414" i="1"/>
  <c r="L2423" i="1"/>
  <c r="I2425" i="1"/>
  <c r="O2430" i="1"/>
  <c r="H2456" i="1"/>
  <c r="Z2462" i="1"/>
  <c r="M2477" i="1"/>
  <c r="N2479" i="1"/>
  <c r="S2495" i="1"/>
  <c r="U2501" i="1"/>
  <c r="L2508" i="1"/>
  <c r="H2522" i="1"/>
  <c r="H2531" i="1"/>
  <c r="O2533" i="1"/>
  <c r="O2535" i="1"/>
  <c r="H2547" i="1"/>
  <c r="W2551" i="1"/>
  <c r="R2590" i="1"/>
  <c r="X2639" i="1"/>
  <c r="P1821" i="1"/>
  <c r="P1848" i="1"/>
  <c r="W1875" i="1"/>
  <c r="AA1880" i="1"/>
  <c r="P2039" i="1"/>
  <c r="K2083" i="1"/>
  <c r="O2087" i="1"/>
  <c r="Q2091" i="1"/>
  <c r="H2116" i="1"/>
  <c r="I2122" i="1"/>
  <c r="M2126" i="1"/>
  <c r="U2249" i="1"/>
  <c r="M2254" i="1"/>
  <c r="I2300" i="1"/>
  <c r="X2325" i="1"/>
  <c r="O2373" i="1"/>
  <c r="Q2384" i="1"/>
  <c r="L2386" i="1"/>
  <c r="L2397" i="1"/>
  <c r="N2477" i="1"/>
  <c r="Q2508" i="1"/>
  <c r="AA2535" i="1"/>
  <c r="U2590" i="1"/>
  <c r="V17" i="1"/>
  <c r="AA295" i="1"/>
  <c r="S295" i="1"/>
  <c r="L295" i="1"/>
  <c r="N329" i="1"/>
  <c r="R329" i="1"/>
  <c r="Z889" i="1"/>
  <c r="U889" i="1"/>
  <c r="S889" i="1"/>
  <c r="O889" i="1"/>
  <c r="Q889" i="1"/>
  <c r="M889" i="1"/>
  <c r="V3" i="1"/>
  <c r="K6" i="1"/>
  <c r="K17" i="1"/>
  <c r="W17" i="1"/>
  <c r="P33" i="1"/>
  <c r="I57" i="1"/>
  <c r="M61" i="1"/>
  <c r="G62" i="1"/>
  <c r="M63" i="1"/>
  <c r="R75" i="1"/>
  <c r="G79" i="1"/>
  <c r="G81" i="1"/>
  <c r="O84" i="1"/>
  <c r="G89" i="1"/>
  <c r="K90" i="1"/>
  <c r="P98" i="1"/>
  <c r="K103" i="1"/>
  <c r="O111" i="1"/>
  <c r="K112" i="1"/>
  <c r="R116" i="1"/>
  <c r="T117" i="1"/>
  <c r="U118" i="1"/>
  <c r="U119" i="1"/>
  <c r="V149" i="1"/>
  <c r="O150" i="1"/>
  <c r="Q156" i="1"/>
  <c r="H158" i="1"/>
  <c r="N160" i="1"/>
  <c r="I164" i="1"/>
  <c r="H171" i="1"/>
  <c r="P186" i="1"/>
  <c r="I187" i="1"/>
  <c r="I195" i="1"/>
  <c r="AA199" i="1"/>
  <c r="Q202" i="1"/>
  <c r="I204" i="1"/>
  <c r="L205" i="1"/>
  <c r="H206" i="1"/>
  <c r="Q212" i="1"/>
  <c r="O215" i="1"/>
  <c r="I265" i="1"/>
  <c r="G265" i="1"/>
  <c r="Z267" i="1"/>
  <c r="L267" i="1"/>
  <c r="H284" i="1"/>
  <c r="G284" i="1"/>
  <c r="P295" i="1"/>
  <c r="S310" i="1"/>
  <c r="U310" i="1"/>
  <c r="K310" i="1"/>
  <c r="Z329" i="1"/>
  <c r="V363" i="1"/>
  <c r="U363" i="1"/>
  <c r="H369" i="1"/>
  <c r="G369" i="1"/>
  <c r="I376" i="1"/>
  <c r="H376" i="1"/>
  <c r="G376" i="1"/>
  <c r="H409" i="1"/>
  <c r="G409" i="1"/>
  <c r="H425" i="1"/>
  <c r="G425" i="1"/>
  <c r="H495" i="1"/>
  <c r="I495" i="1"/>
  <c r="Z548" i="1"/>
  <c r="X548" i="1"/>
  <c r="O548" i="1"/>
  <c r="L548" i="1"/>
  <c r="U637" i="1"/>
  <c r="X637" i="1"/>
  <c r="M637" i="1"/>
  <c r="W637" i="1"/>
  <c r="R666" i="1"/>
  <c r="X666" i="1"/>
  <c r="M666" i="1"/>
  <c r="K666" i="1"/>
  <c r="Z690" i="1"/>
  <c r="U690" i="1"/>
  <c r="P690" i="1"/>
  <c r="S719" i="1"/>
  <c r="Y719" i="1"/>
  <c r="P719" i="1"/>
  <c r="O719" i="1"/>
  <c r="Z769" i="1"/>
  <c r="AA769" i="1"/>
  <c r="K769" i="1"/>
  <c r="N769" i="1"/>
  <c r="R813" i="1"/>
  <c r="X813" i="1"/>
  <c r="S813" i="1"/>
  <c r="M813" i="1"/>
  <c r="K813" i="1"/>
  <c r="N889" i="1"/>
  <c r="X957" i="1"/>
  <c r="Q957" i="1"/>
  <c r="K957" i="1"/>
  <c r="Z982" i="1"/>
  <c r="R982" i="1"/>
  <c r="W226" i="1"/>
  <c r="P226" i="1"/>
  <c r="V443" i="1"/>
  <c r="U443" i="1"/>
  <c r="M443" i="1"/>
  <c r="Z663" i="1"/>
  <c r="U663" i="1"/>
  <c r="T663" i="1"/>
  <c r="O663" i="1"/>
  <c r="Y663" i="1"/>
  <c r="X663" i="1"/>
  <c r="P663" i="1"/>
  <c r="L663" i="1"/>
  <c r="K663" i="1"/>
  <c r="N6" i="1"/>
  <c r="L17" i="1"/>
  <c r="X17" i="1"/>
  <c r="O61" i="1"/>
  <c r="S63" i="1"/>
  <c r="H81" i="1"/>
  <c r="T84" i="1"/>
  <c r="I89" i="1"/>
  <c r="L90" i="1"/>
  <c r="S98" i="1"/>
  <c r="M103" i="1"/>
  <c r="S112" i="1"/>
  <c r="Y116" i="1"/>
  <c r="Y117" i="1"/>
  <c r="W150" i="1"/>
  <c r="M205" i="1"/>
  <c r="W215" i="1"/>
  <c r="Z229" i="1"/>
  <c r="W229" i="1"/>
  <c r="K229" i="1"/>
  <c r="Z256" i="1"/>
  <c r="K256" i="1"/>
  <c r="S256" i="1"/>
  <c r="W258" i="1"/>
  <c r="Y258" i="1"/>
  <c r="K258" i="1"/>
  <c r="V260" i="1"/>
  <c r="O260" i="1"/>
  <c r="H265" i="1"/>
  <c r="Z269" i="1"/>
  <c r="U273" i="1"/>
  <c r="X273" i="1"/>
  <c r="L273" i="1"/>
  <c r="I284" i="1"/>
  <c r="Z286" i="1"/>
  <c r="R286" i="1"/>
  <c r="K286" i="1"/>
  <c r="U331" i="1"/>
  <c r="P331" i="1"/>
  <c r="L331" i="1"/>
  <c r="V337" i="1"/>
  <c r="Y337" i="1"/>
  <c r="L337" i="1"/>
  <c r="Q342" i="1"/>
  <c r="L342" i="1"/>
  <c r="I409" i="1"/>
  <c r="T434" i="1"/>
  <c r="N434" i="1"/>
  <c r="M434" i="1"/>
  <c r="K434" i="1"/>
  <c r="AA434" i="1"/>
  <c r="V434" i="1"/>
  <c r="V555" i="1"/>
  <c r="P555" i="1"/>
  <c r="O555" i="1"/>
  <c r="M555" i="1"/>
  <c r="U666" i="1"/>
  <c r="U730" i="1"/>
  <c r="X730" i="1"/>
  <c r="T796" i="1"/>
  <c r="Y796" i="1"/>
  <c r="O796" i="1"/>
  <c r="K796" i="1"/>
  <c r="Z865" i="1"/>
  <c r="U865" i="1"/>
  <c r="G1407" i="1"/>
  <c r="H1407" i="1"/>
  <c r="R1421" i="1"/>
  <c r="W1421" i="1"/>
  <c r="P1421" i="1"/>
  <c r="O1421" i="1"/>
  <c r="H1428" i="1"/>
  <c r="I1428" i="1"/>
  <c r="R307" i="1"/>
  <c r="L307" i="1"/>
  <c r="T307" i="1"/>
  <c r="T429" i="1"/>
  <c r="P429" i="1"/>
  <c r="I968" i="1"/>
  <c r="H968" i="1"/>
  <c r="Z2455" i="1"/>
  <c r="X2455" i="1"/>
  <c r="W2455" i="1"/>
  <c r="L2455" i="1"/>
  <c r="M2455" i="1"/>
  <c r="M5" i="1"/>
  <c r="T6" i="1"/>
  <c r="R7" i="1"/>
  <c r="R8" i="1"/>
  <c r="Q13" i="1"/>
  <c r="M16" i="1"/>
  <c r="M17" i="1"/>
  <c r="AA17" i="1"/>
  <c r="H25" i="1"/>
  <c r="L26" i="1"/>
  <c r="G28" i="1"/>
  <c r="K30" i="1"/>
  <c r="Q32" i="1"/>
  <c r="R36" i="1"/>
  <c r="T39" i="1"/>
  <c r="W49" i="1"/>
  <c r="G51" i="1"/>
  <c r="Q61" i="1"/>
  <c r="AA63" i="1"/>
  <c r="L78" i="1"/>
  <c r="N90" i="1"/>
  <c r="X91" i="1"/>
  <c r="L95" i="1"/>
  <c r="U97" i="1"/>
  <c r="AA98" i="1"/>
  <c r="H102" i="1"/>
  <c r="N103" i="1"/>
  <c r="K104" i="1"/>
  <c r="I106" i="1"/>
  <c r="U111" i="1"/>
  <c r="I115" i="1"/>
  <c r="V136" i="1"/>
  <c r="P138" i="1"/>
  <c r="L143" i="1"/>
  <c r="R147" i="1"/>
  <c r="L149" i="1"/>
  <c r="X149" i="1"/>
  <c r="H155" i="1"/>
  <c r="M158" i="1"/>
  <c r="O159" i="1"/>
  <c r="V168" i="1"/>
  <c r="Q170" i="1"/>
  <c r="U173" i="1"/>
  <c r="Z185" i="1"/>
  <c r="T186" i="1"/>
  <c r="P187" i="1"/>
  <c r="L191" i="1"/>
  <c r="N192" i="1"/>
  <c r="N197" i="1"/>
  <c r="K199" i="1"/>
  <c r="O204" i="1"/>
  <c r="N205" i="1"/>
  <c r="M206" i="1"/>
  <c r="X211" i="1"/>
  <c r="P214" i="1"/>
  <c r="U214" i="1"/>
  <c r="V220" i="1"/>
  <c r="Y220" i="1"/>
  <c r="P256" i="1"/>
  <c r="X258" i="1"/>
  <c r="AA271" i="1"/>
  <c r="K271" i="1"/>
  <c r="I278" i="1"/>
  <c r="G278" i="1"/>
  <c r="X282" i="1"/>
  <c r="K282" i="1"/>
  <c r="T289" i="1"/>
  <c r="O289" i="1"/>
  <c r="Z289" i="1"/>
  <c r="W289" i="1"/>
  <c r="I306" i="1"/>
  <c r="G306" i="1"/>
  <c r="G311" i="1"/>
  <c r="H311" i="1"/>
  <c r="T323" i="1"/>
  <c r="Z323" i="1"/>
  <c r="M323" i="1"/>
  <c r="H353" i="1"/>
  <c r="G353" i="1"/>
  <c r="Z391" i="1"/>
  <c r="N391" i="1"/>
  <c r="Q391" i="1"/>
  <c r="H401" i="1"/>
  <c r="G401" i="1"/>
  <c r="T482" i="1"/>
  <c r="AA482" i="1"/>
  <c r="Q482" i="1"/>
  <c r="M482" i="1"/>
  <c r="H529" i="1"/>
  <c r="G529" i="1"/>
  <c r="M584" i="1"/>
  <c r="X584" i="1"/>
  <c r="R584" i="1"/>
  <c r="H604" i="1"/>
  <c r="G604" i="1"/>
  <c r="Z647" i="1"/>
  <c r="X647" i="1"/>
  <c r="O647" i="1"/>
  <c r="L647" i="1"/>
  <c r="AA794" i="1"/>
  <c r="M794" i="1"/>
  <c r="V796" i="1"/>
  <c r="Z805" i="1"/>
  <c r="AA805" i="1"/>
  <c r="Q805" i="1"/>
  <c r="P805" i="1"/>
  <c r="Z955" i="1"/>
  <c r="O955" i="1"/>
  <c r="K955" i="1"/>
  <c r="H967" i="1"/>
  <c r="I967" i="1"/>
  <c r="R1060" i="1"/>
  <c r="M1060" i="1"/>
  <c r="Z1116" i="1"/>
  <c r="P1116" i="1"/>
  <c r="V1135" i="1"/>
  <c r="U1135" i="1"/>
  <c r="AA1283" i="1"/>
  <c r="V1283" i="1"/>
  <c r="U1283" i="1"/>
  <c r="N1283" i="1"/>
  <c r="L1283" i="1"/>
  <c r="G286" i="1"/>
  <c r="I286" i="1"/>
  <c r="Z327" i="1"/>
  <c r="Y327" i="1"/>
  <c r="N327" i="1"/>
  <c r="L327" i="1"/>
  <c r="K327" i="1"/>
  <c r="T405" i="1"/>
  <c r="S405" i="1"/>
  <c r="M405" i="1"/>
  <c r="U405" i="1"/>
  <c r="S490" i="1"/>
  <c r="W490" i="1"/>
  <c r="U490" i="1"/>
  <c r="Q490" i="1"/>
  <c r="N490" i="1"/>
  <c r="I2499" i="1"/>
  <c r="G2499" i="1"/>
  <c r="H2499" i="1"/>
  <c r="Y5" i="1"/>
  <c r="W6" i="1"/>
  <c r="N17" i="1"/>
  <c r="P26" i="1"/>
  <c r="I51" i="1"/>
  <c r="U61" i="1"/>
  <c r="M78" i="1"/>
  <c r="T90" i="1"/>
  <c r="O103" i="1"/>
  <c r="S104" i="1"/>
  <c r="U143" i="1"/>
  <c r="P158" i="1"/>
  <c r="M191" i="1"/>
  <c r="L199" i="1"/>
  <c r="Q204" i="1"/>
  <c r="V205" i="1"/>
  <c r="T223" i="1"/>
  <c r="S223" i="1"/>
  <c r="T268" i="1"/>
  <c r="K268" i="1"/>
  <c r="Z268" i="1"/>
  <c r="Y268" i="1"/>
  <c r="O268" i="1"/>
  <c r="Z276" i="1"/>
  <c r="K276" i="1"/>
  <c r="AA276" i="1"/>
  <c r="N276" i="1"/>
  <c r="G287" i="1"/>
  <c r="H287" i="1"/>
  <c r="Z306" i="1"/>
  <c r="T306" i="1"/>
  <c r="N306" i="1"/>
  <c r="V321" i="1"/>
  <c r="R321" i="1"/>
  <c r="G338" i="1"/>
  <c r="H338" i="1"/>
  <c r="R353" i="1"/>
  <c r="W353" i="1"/>
  <c r="O353" i="1"/>
  <c r="Z364" i="1"/>
  <c r="W364" i="1"/>
  <c r="V364" i="1"/>
  <c r="S364" i="1"/>
  <c r="M364" i="1"/>
  <c r="L364" i="1"/>
  <c r="K364" i="1"/>
  <c r="Z386" i="1"/>
  <c r="U386" i="1"/>
  <c r="T386" i="1"/>
  <c r="AA386" i="1"/>
  <c r="Q386" i="1"/>
  <c r="P386" i="1"/>
  <c r="L386" i="1"/>
  <c r="Z432" i="1"/>
  <c r="P432" i="1"/>
  <c r="X434" i="1"/>
  <c r="T474" i="1"/>
  <c r="N474" i="1"/>
  <c r="X491" i="1"/>
  <c r="U491" i="1"/>
  <c r="M491" i="1"/>
  <c r="Z510" i="1"/>
  <c r="I529" i="1"/>
  <c r="I547" i="1"/>
  <c r="H547" i="1"/>
  <c r="G547" i="1"/>
  <c r="Z591" i="1"/>
  <c r="AA591" i="1"/>
  <c r="W591" i="1"/>
  <c r="G594" i="1"/>
  <c r="I594" i="1"/>
  <c r="T647" i="1"/>
  <c r="T794" i="1"/>
  <c r="H947" i="1"/>
  <c r="I947" i="1"/>
  <c r="M1063" i="1"/>
  <c r="U1063" i="1"/>
  <c r="O1063" i="1"/>
  <c r="S1233" i="1"/>
  <c r="N1233" i="1"/>
  <c r="H1262" i="1"/>
  <c r="G1262" i="1"/>
  <c r="I1262" i="1"/>
  <c r="X281" i="1"/>
  <c r="N281" i="1"/>
  <c r="I576" i="1"/>
  <c r="H576" i="1"/>
  <c r="G576" i="1"/>
  <c r="Z641" i="1"/>
  <c r="S641" i="1"/>
  <c r="AA641" i="1"/>
  <c r="Q641" i="1"/>
  <c r="K641" i="1"/>
  <c r="Z1177" i="1"/>
  <c r="M1177" i="1"/>
  <c r="AA1177" i="1"/>
  <c r="K1177" i="1"/>
  <c r="V1177" i="1"/>
  <c r="S1177" i="1"/>
  <c r="P1177" i="1"/>
  <c r="O1177" i="1"/>
  <c r="N1177" i="1"/>
  <c r="X1177" i="1"/>
  <c r="P4" i="1"/>
  <c r="X6" i="1"/>
  <c r="W7" i="1"/>
  <c r="W13" i="1"/>
  <c r="V16" i="1"/>
  <c r="O17" i="1"/>
  <c r="G22" i="1"/>
  <c r="I24" i="1"/>
  <c r="X25" i="1"/>
  <c r="Z26" i="1"/>
  <c r="O34" i="1"/>
  <c r="P38" i="1"/>
  <c r="G47" i="1"/>
  <c r="H58" i="1"/>
  <c r="X61" i="1"/>
  <c r="G63" i="1"/>
  <c r="P70" i="1"/>
  <c r="P74" i="1"/>
  <c r="O78" i="1"/>
  <c r="G84" i="1"/>
  <c r="H85" i="1"/>
  <c r="K87" i="1"/>
  <c r="Y90" i="1"/>
  <c r="H101" i="1"/>
  <c r="W102" i="1"/>
  <c r="S103" i="1"/>
  <c r="AA104" i="1"/>
  <c r="K106" i="1"/>
  <c r="AA111" i="1"/>
  <c r="AA115" i="1"/>
  <c r="H117" i="1"/>
  <c r="W158" i="1"/>
  <c r="G190" i="1"/>
  <c r="O191" i="1"/>
  <c r="G196" i="1"/>
  <c r="M199" i="1"/>
  <c r="M200" i="1"/>
  <c r="W204" i="1"/>
  <c r="W205" i="1"/>
  <c r="Y223" i="1"/>
  <c r="Z255" i="1"/>
  <c r="N255" i="1"/>
  <c r="AA255" i="1"/>
  <c r="U255" i="1"/>
  <c r="Z261" i="1"/>
  <c r="K261" i="1"/>
  <c r="X261" i="1"/>
  <c r="U261" i="1"/>
  <c r="T261" i="1"/>
  <c r="O261" i="1"/>
  <c r="N268" i="1"/>
  <c r="L276" i="1"/>
  <c r="O306" i="1"/>
  <c r="I339" i="1"/>
  <c r="H339" i="1"/>
  <c r="Z343" i="1"/>
  <c r="T343" i="1"/>
  <c r="G352" i="1"/>
  <c r="H352" i="1"/>
  <c r="T353" i="1"/>
  <c r="Z358" i="1"/>
  <c r="R358" i="1"/>
  <c r="Q364" i="1"/>
  <c r="M386" i="1"/>
  <c r="Y391" i="1"/>
  <c r="H393" i="1"/>
  <c r="I393" i="1"/>
  <c r="G393" i="1"/>
  <c r="T397" i="1"/>
  <c r="S397" i="1"/>
  <c r="M397" i="1"/>
  <c r="AA397" i="1"/>
  <c r="V419" i="1"/>
  <c r="U419" i="1"/>
  <c r="O419" i="1"/>
  <c r="H422" i="1"/>
  <c r="I422" i="1"/>
  <c r="H447" i="1"/>
  <c r="I447" i="1"/>
  <c r="O491" i="1"/>
  <c r="Y497" i="1"/>
  <c r="W497" i="1"/>
  <c r="Q497" i="1"/>
  <c r="T554" i="1"/>
  <c r="AA554" i="1"/>
  <c r="Y554" i="1"/>
  <c r="V554" i="1"/>
  <c r="O554" i="1"/>
  <c r="K554" i="1"/>
  <c r="Z568" i="1"/>
  <c r="P568" i="1"/>
  <c r="U708" i="1"/>
  <c r="N708" i="1"/>
  <c r="AA708" i="1"/>
  <c r="L708" i="1"/>
  <c r="Y708" i="1"/>
  <c r="K708" i="1"/>
  <c r="W708" i="1"/>
  <c r="X708" i="1"/>
  <c r="S708" i="1"/>
  <c r="Q708" i="1"/>
  <c r="O708" i="1"/>
  <c r="H855" i="1"/>
  <c r="G855" i="1"/>
  <c r="Z907" i="1"/>
  <c r="K907" i="1"/>
  <c r="H977" i="1"/>
  <c r="I977" i="1"/>
  <c r="G1013" i="1"/>
  <c r="I1013" i="1"/>
  <c r="I1229" i="1"/>
  <c r="G1229" i="1"/>
  <c r="Z243" i="1"/>
  <c r="X243" i="1"/>
  <c r="G269" i="1"/>
  <c r="H269" i="1"/>
  <c r="I688" i="1"/>
  <c r="G688" i="1"/>
  <c r="I982" i="1"/>
  <c r="H982" i="1"/>
  <c r="Z2543" i="1"/>
  <c r="S2543" i="1"/>
  <c r="Q2543" i="1"/>
  <c r="N2543" i="1"/>
  <c r="AA6" i="1"/>
  <c r="Q17" i="1"/>
  <c r="AA61" i="1"/>
  <c r="W103" i="1"/>
  <c r="X205" i="1"/>
  <c r="Z215" i="1"/>
  <c r="K215" i="1"/>
  <c r="U215" i="1"/>
  <c r="Q215" i="1"/>
  <c r="Z239" i="1"/>
  <c r="S239" i="1"/>
  <c r="O239" i="1"/>
  <c r="M239" i="1"/>
  <c r="L239" i="1"/>
  <c r="Z245" i="1"/>
  <c r="W245" i="1"/>
  <c r="K245" i="1"/>
  <c r="X270" i="1"/>
  <c r="K270" i="1"/>
  <c r="AA270" i="1"/>
  <c r="O270" i="1"/>
  <c r="N274" i="1"/>
  <c r="W274" i="1"/>
  <c r="I336" i="1"/>
  <c r="H336" i="1"/>
  <c r="G336" i="1"/>
  <c r="U339" i="1"/>
  <c r="O339" i="1"/>
  <c r="I355" i="1"/>
  <c r="G355" i="1"/>
  <c r="AA360" i="1"/>
  <c r="K360" i="1"/>
  <c r="P360" i="1"/>
  <c r="Z410" i="1"/>
  <c r="X410" i="1"/>
  <c r="K410" i="1"/>
  <c r="T410" i="1"/>
  <c r="I424" i="1"/>
  <c r="G424" i="1"/>
  <c r="I496" i="1"/>
  <c r="G496" i="1"/>
  <c r="AA509" i="1"/>
  <c r="S509" i="1"/>
  <c r="H566" i="1"/>
  <c r="I566" i="1"/>
  <c r="T580" i="1"/>
  <c r="AA580" i="1"/>
  <c r="I627" i="1"/>
  <c r="H627" i="1"/>
  <c r="Z850" i="1"/>
  <c r="X850" i="1"/>
  <c r="V850" i="1"/>
  <c r="L850" i="1"/>
  <c r="N850" i="1"/>
  <c r="Z961" i="1"/>
  <c r="U961" i="1"/>
  <c r="W961" i="1"/>
  <c r="O961" i="1"/>
  <c r="K961" i="1"/>
  <c r="AA977" i="1"/>
  <c r="S977" i="1"/>
  <c r="Q977" i="1"/>
  <c r="O977" i="1"/>
  <c r="K977" i="1"/>
  <c r="U977" i="1"/>
  <c r="L977" i="1"/>
  <c r="I528" i="1"/>
  <c r="H528" i="1"/>
  <c r="G528" i="1"/>
  <c r="Z639" i="1"/>
  <c r="M639" i="1"/>
  <c r="L639" i="1"/>
  <c r="W639" i="1"/>
  <c r="Q639" i="1"/>
  <c r="G674" i="1"/>
  <c r="I674" i="1"/>
  <c r="H674" i="1"/>
  <c r="Z4" i="1"/>
  <c r="G6" i="1"/>
  <c r="L9" i="1"/>
  <c r="T17" i="1"/>
  <c r="N22" i="1"/>
  <c r="M24" i="1"/>
  <c r="H33" i="1"/>
  <c r="P43" i="1"/>
  <c r="T53" i="1"/>
  <c r="R59" i="1"/>
  <c r="K61" i="1"/>
  <c r="K63" i="1"/>
  <c r="L84" i="1"/>
  <c r="Q87" i="1"/>
  <c r="I90" i="1"/>
  <c r="R92" i="1"/>
  <c r="O94" i="1"/>
  <c r="M96" i="1"/>
  <c r="L98" i="1"/>
  <c r="AA103" i="1"/>
  <c r="X106" i="1"/>
  <c r="I108" i="1"/>
  <c r="M111" i="1"/>
  <c r="L117" i="1"/>
  <c r="P118" i="1"/>
  <c r="O119" i="1"/>
  <c r="H131" i="1"/>
  <c r="O132" i="1"/>
  <c r="T134" i="1"/>
  <c r="L137" i="1"/>
  <c r="T142" i="1"/>
  <c r="P146" i="1"/>
  <c r="P149" i="1"/>
  <c r="I156" i="1"/>
  <c r="Z161" i="1"/>
  <c r="P165" i="1"/>
  <c r="S167" i="1"/>
  <c r="H174" i="1"/>
  <c r="P176" i="1"/>
  <c r="M183" i="1"/>
  <c r="U199" i="1"/>
  <c r="U200" i="1"/>
  <c r="K207" i="1"/>
  <c r="U208" i="1"/>
  <c r="L215" i="1"/>
  <c r="W228" i="1"/>
  <c r="Y228" i="1"/>
  <c r="Q239" i="1"/>
  <c r="I243" i="1"/>
  <c r="H243" i="1"/>
  <c r="Y255" i="1"/>
  <c r="P261" i="1"/>
  <c r="L270" i="1"/>
  <c r="I281" i="1"/>
  <c r="G281" i="1"/>
  <c r="Z322" i="1"/>
  <c r="X322" i="1"/>
  <c r="T322" i="1"/>
  <c r="O322" i="1"/>
  <c r="N322" i="1"/>
  <c r="Z336" i="1"/>
  <c r="M336" i="1"/>
  <c r="T339" i="1"/>
  <c r="H355" i="1"/>
  <c r="S360" i="1"/>
  <c r="T389" i="1"/>
  <c r="K389" i="1"/>
  <c r="O410" i="1"/>
  <c r="X433" i="1"/>
  <c r="O433" i="1"/>
  <c r="I443" i="1"/>
  <c r="G443" i="1"/>
  <c r="V467" i="1"/>
  <c r="U467" i="1"/>
  <c r="O467" i="1"/>
  <c r="H471" i="1"/>
  <c r="I471" i="1"/>
  <c r="H496" i="1"/>
  <c r="P573" i="1"/>
  <c r="U573" i="1"/>
  <c r="V621" i="1"/>
  <c r="X621" i="1"/>
  <c r="O621" i="1"/>
  <c r="R627" i="1"/>
  <c r="T627" i="1"/>
  <c r="P627" i="1"/>
  <c r="L627" i="1"/>
  <c r="Y627" i="1"/>
  <c r="O627" i="1"/>
  <c r="U692" i="1"/>
  <c r="P692" i="1"/>
  <c r="N692" i="1"/>
  <c r="Z721" i="1"/>
  <c r="V721" i="1"/>
  <c r="T721" i="1"/>
  <c r="S721" i="1"/>
  <c r="L721" i="1"/>
  <c r="Q721" i="1"/>
  <c r="K721" i="1"/>
  <c r="L828" i="1"/>
  <c r="X828" i="1"/>
  <c r="W1016" i="1"/>
  <c r="O1016" i="1"/>
  <c r="K1016" i="1"/>
  <c r="Y1016" i="1"/>
  <c r="T1016" i="1"/>
  <c r="W314" i="1"/>
  <c r="AA324" i="1"/>
  <c r="Y332" i="1"/>
  <c r="W338" i="1"/>
  <c r="N354" i="1"/>
  <c r="AA357" i="1"/>
  <c r="H366" i="1"/>
  <c r="H371" i="1"/>
  <c r="H387" i="1"/>
  <c r="T390" i="1"/>
  <c r="Q404" i="1"/>
  <c r="Z455" i="1"/>
  <c r="T455" i="1"/>
  <c r="S455" i="1"/>
  <c r="M514" i="1"/>
  <c r="X539" i="1"/>
  <c r="H543" i="1"/>
  <c r="I543" i="1"/>
  <c r="T570" i="1"/>
  <c r="AA570" i="1"/>
  <c r="P570" i="1"/>
  <c r="U668" i="1"/>
  <c r="AA668" i="1"/>
  <c r="L668" i="1"/>
  <c r="Y668" i="1"/>
  <c r="K668" i="1"/>
  <c r="W668" i="1"/>
  <c r="R669" i="1"/>
  <c r="W669" i="1"/>
  <c r="G690" i="1"/>
  <c r="H690" i="1"/>
  <c r="Z697" i="1"/>
  <c r="AA697" i="1"/>
  <c r="N697" i="1"/>
  <c r="G706" i="1"/>
  <c r="I706" i="1"/>
  <c r="Z761" i="1"/>
  <c r="V761" i="1"/>
  <c r="Q761" i="1"/>
  <c r="K761" i="1"/>
  <c r="V798" i="1"/>
  <c r="X798" i="1"/>
  <c r="P798" i="1"/>
  <c r="L798" i="1"/>
  <c r="O807" i="1"/>
  <c r="Y807" i="1"/>
  <c r="Z817" i="1"/>
  <c r="V817" i="1"/>
  <c r="M817" i="1"/>
  <c r="G830" i="1"/>
  <c r="I830" i="1"/>
  <c r="Y837" i="1"/>
  <c r="U837" i="1"/>
  <c r="Z842" i="1"/>
  <c r="AA842" i="1"/>
  <c r="T842" i="1"/>
  <c r="P842" i="1"/>
  <c r="L842" i="1"/>
  <c r="H883" i="1"/>
  <c r="G883" i="1"/>
  <c r="Z905" i="1"/>
  <c r="N905" i="1"/>
  <c r="I934" i="1"/>
  <c r="G934" i="1"/>
  <c r="Z938" i="1"/>
  <c r="L938" i="1"/>
  <c r="X968" i="1"/>
  <c r="Z968" i="1"/>
  <c r="S1003" i="1"/>
  <c r="R1003" i="1"/>
  <c r="Z1048" i="1"/>
  <c r="M1048" i="1"/>
  <c r="K1048" i="1"/>
  <c r="Y1048" i="1"/>
  <c r="G1244" i="1"/>
  <c r="I1244" i="1"/>
  <c r="H1244" i="1"/>
  <c r="T1258" i="1"/>
  <c r="N1258" i="1"/>
  <c r="T1266" i="1"/>
  <c r="AA1266" i="1"/>
  <c r="Z1268" i="1"/>
  <c r="O1268" i="1"/>
  <c r="U1268" i="1"/>
  <c r="M1268" i="1"/>
  <c r="X1516" i="1"/>
  <c r="O1516" i="1"/>
  <c r="M1516" i="1"/>
  <c r="T1521" i="1"/>
  <c r="N1521" i="1"/>
  <c r="I1588" i="1"/>
  <c r="H1588" i="1"/>
  <c r="I2398" i="1"/>
  <c r="H2398" i="1"/>
  <c r="I2440" i="1"/>
  <c r="H2440" i="1"/>
  <c r="G2440" i="1"/>
  <c r="AA2451" i="1"/>
  <c r="M2451" i="1"/>
  <c r="S2630" i="1"/>
  <c r="Y2630" i="1"/>
  <c r="Q2630" i="1"/>
  <c r="P2630" i="1"/>
  <c r="N2630" i="1"/>
  <c r="X254" i="1"/>
  <c r="U262" i="1"/>
  <c r="Q300" i="1"/>
  <c r="X301" i="1"/>
  <c r="Q305" i="1"/>
  <c r="R313" i="1"/>
  <c r="U320" i="1"/>
  <c r="M338" i="1"/>
  <c r="Y338" i="1"/>
  <c r="P341" i="1"/>
  <c r="M344" i="1"/>
  <c r="U354" i="1"/>
  <c r="T365" i="1"/>
  <c r="V365" i="1"/>
  <c r="P365" i="1"/>
  <c r="S368" i="1"/>
  <c r="X368" i="1"/>
  <c r="P368" i="1"/>
  <c r="Q385" i="1"/>
  <c r="Q396" i="1"/>
  <c r="H400" i="1"/>
  <c r="S423" i="1"/>
  <c r="T445" i="1"/>
  <c r="U445" i="1"/>
  <c r="V451" i="1"/>
  <c r="M451" i="1"/>
  <c r="I486" i="1"/>
  <c r="T493" i="1"/>
  <c r="V493" i="1"/>
  <c r="P493" i="1"/>
  <c r="V533" i="1"/>
  <c r="U533" i="1"/>
  <c r="Z535" i="1"/>
  <c r="N535" i="1"/>
  <c r="L535" i="1"/>
  <c r="M570" i="1"/>
  <c r="R582" i="1"/>
  <c r="U588" i="1"/>
  <c r="N588" i="1"/>
  <c r="L588" i="1"/>
  <c r="S597" i="1"/>
  <c r="R597" i="1"/>
  <c r="N597" i="1"/>
  <c r="O668" i="1"/>
  <c r="Z674" i="1"/>
  <c r="X674" i="1"/>
  <c r="Z682" i="1"/>
  <c r="S682" i="1"/>
  <c r="U686" i="1"/>
  <c r="T697" i="1"/>
  <c r="Z706" i="1"/>
  <c r="P706" i="1"/>
  <c r="X830" i="1"/>
  <c r="N830" i="1"/>
  <c r="Z911" i="1"/>
  <c r="T911" i="1"/>
  <c r="Q911" i="1"/>
  <c r="P911" i="1"/>
  <c r="M911" i="1"/>
  <c r="T918" i="1"/>
  <c r="L918" i="1"/>
  <c r="Z922" i="1"/>
  <c r="V922" i="1"/>
  <c r="P922" i="1"/>
  <c r="K922" i="1"/>
  <c r="H937" i="1"/>
  <c r="G937" i="1"/>
  <c r="Z943" i="1"/>
  <c r="W943" i="1"/>
  <c r="U943" i="1"/>
  <c r="T943" i="1"/>
  <c r="L943" i="1"/>
  <c r="W979" i="1"/>
  <c r="T979" i="1"/>
  <c r="H1028" i="1"/>
  <c r="I1028" i="1"/>
  <c r="W1048" i="1"/>
  <c r="I1113" i="1"/>
  <c r="H1113" i="1"/>
  <c r="Z1169" i="1"/>
  <c r="P1169" i="1"/>
  <c r="O1169" i="1"/>
  <c r="M1169" i="1"/>
  <c r="L1169" i="1"/>
  <c r="AA1169" i="1"/>
  <c r="X1169" i="1"/>
  <c r="N1169" i="1"/>
  <c r="Z1184" i="1"/>
  <c r="Q1184" i="1"/>
  <c r="I1189" i="1"/>
  <c r="H1189" i="1"/>
  <c r="G1189" i="1"/>
  <c r="G1199" i="1"/>
  <c r="I1199" i="1"/>
  <c r="K1210" i="1"/>
  <c r="V1210" i="1"/>
  <c r="R1210" i="1"/>
  <c r="W1254" i="1"/>
  <c r="Y1254" i="1"/>
  <c r="K1254" i="1"/>
  <c r="H1398" i="1"/>
  <c r="G1398" i="1"/>
  <c r="I1533" i="1"/>
  <c r="H1533" i="1"/>
  <c r="AA1687" i="1"/>
  <c r="T1687" i="1"/>
  <c r="Q1687" i="1"/>
  <c r="Z1935" i="1"/>
  <c r="K1935" i="1"/>
  <c r="V1935" i="1"/>
  <c r="W1935" i="1"/>
  <c r="U1935" i="1"/>
  <c r="M1935" i="1"/>
  <c r="L1935" i="1"/>
  <c r="G1951" i="1"/>
  <c r="I1951" i="1"/>
  <c r="H1951" i="1"/>
  <c r="K240" i="1"/>
  <c r="L250" i="1"/>
  <c r="L253" i="1"/>
  <c r="N272" i="1"/>
  <c r="Q278" i="1"/>
  <c r="K280" i="1"/>
  <c r="L283" i="1"/>
  <c r="Q294" i="1"/>
  <c r="N297" i="1"/>
  <c r="S300" i="1"/>
  <c r="AA301" i="1"/>
  <c r="Y305" i="1"/>
  <c r="I308" i="1"/>
  <c r="Z313" i="1"/>
  <c r="H320" i="1"/>
  <c r="K330" i="1"/>
  <c r="N338" i="1"/>
  <c r="AA338" i="1"/>
  <c r="S344" i="1"/>
  <c r="U352" i="1"/>
  <c r="X354" i="1"/>
  <c r="M355" i="1"/>
  <c r="U356" i="1"/>
  <c r="H358" i="1"/>
  <c r="G363" i="1"/>
  <c r="M365" i="1"/>
  <c r="Z368" i="1"/>
  <c r="G384" i="1"/>
  <c r="W385" i="1"/>
  <c r="G395" i="1"/>
  <c r="H399" i="1"/>
  <c r="I399" i="1"/>
  <c r="I440" i="1"/>
  <c r="M445" i="1"/>
  <c r="I463" i="1"/>
  <c r="X469" i="1"/>
  <c r="S469" i="1"/>
  <c r="M493" i="1"/>
  <c r="W505" i="1"/>
  <c r="Y505" i="1"/>
  <c r="X514" i="1"/>
  <c r="W531" i="1"/>
  <c r="N533" i="1"/>
  <c r="S535" i="1"/>
  <c r="T546" i="1"/>
  <c r="AA546" i="1"/>
  <c r="I559" i="1"/>
  <c r="Q570" i="1"/>
  <c r="V582" i="1"/>
  <c r="P588" i="1"/>
  <c r="I595" i="1"/>
  <c r="G595" i="1"/>
  <c r="Z606" i="1"/>
  <c r="V629" i="1"/>
  <c r="Z629" i="1"/>
  <c r="G662" i="1"/>
  <c r="Q668" i="1"/>
  <c r="K674" i="1"/>
  <c r="R675" i="1"/>
  <c r="AA678" i="1"/>
  <c r="T678" i="1"/>
  <c r="Q678" i="1"/>
  <c r="K682" i="1"/>
  <c r="P693" i="1"/>
  <c r="Q777" i="1"/>
  <c r="AA777" i="1"/>
  <c r="H780" i="1"/>
  <c r="I780" i="1"/>
  <c r="Z791" i="1"/>
  <c r="V791" i="1"/>
  <c r="M791" i="1"/>
  <c r="I795" i="1"/>
  <c r="H795" i="1"/>
  <c r="G812" i="1"/>
  <c r="H812" i="1"/>
  <c r="O817" i="1"/>
  <c r="V826" i="1"/>
  <c r="T838" i="1"/>
  <c r="Y838" i="1"/>
  <c r="N911" i="1"/>
  <c r="I937" i="1"/>
  <c r="G941" i="1"/>
  <c r="K943" i="1"/>
  <c r="S959" i="1"/>
  <c r="Z969" i="1"/>
  <c r="Y969" i="1"/>
  <c r="S973" i="1"/>
  <c r="S979" i="1"/>
  <c r="T1030" i="1"/>
  <c r="W1030" i="1"/>
  <c r="N1030" i="1"/>
  <c r="K1030" i="1"/>
  <c r="G1038" i="1"/>
  <c r="I1040" i="1"/>
  <c r="Z1081" i="1"/>
  <c r="X1081" i="1"/>
  <c r="T1081" i="1"/>
  <c r="P1081" i="1"/>
  <c r="N1081" i="1"/>
  <c r="S1081" i="1"/>
  <c r="M1081" i="1"/>
  <c r="L1081" i="1"/>
  <c r="H1117" i="1"/>
  <c r="I1117" i="1"/>
  <c r="G1117" i="1"/>
  <c r="W1169" i="1"/>
  <c r="P1184" i="1"/>
  <c r="X1189" i="1"/>
  <c r="Y1189" i="1"/>
  <c r="W1189" i="1"/>
  <c r="T1189" i="1"/>
  <c r="T1362" i="1"/>
  <c r="K1362" i="1"/>
  <c r="Y1362" i="1"/>
  <c r="W1362" i="1"/>
  <c r="Q1362" i="1"/>
  <c r="M1362" i="1"/>
  <c r="Z1480" i="1"/>
  <c r="T1480" i="1"/>
  <c r="Q1480" i="1"/>
  <c r="P1480" i="1"/>
  <c r="W1480" i="1"/>
  <c r="M1480" i="1"/>
  <c r="L1480" i="1"/>
  <c r="AA1480" i="1"/>
  <c r="Y1480" i="1"/>
  <c r="N1480" i="1"/>
  <c r="Z1504" i="1"/>
  <c r="W1504" i="1"/>
  <c r="V1504" i="1"/>
  <c r="T1504" i="1"/>
  <c r="N1504" i="1"/>
  <c r="M1504" i="1"/>
  <c r="I1784" i="1"/>
  <c r="H1784" i="1"/>
  <c r="M280" i="1"/>
  <c r="AA294" i="1"/>
  <c r="O338" i="1"/>
  <c r="X344" i="1"/>
  <c r="Y354" i="1"/>
  <c r="O355" i="1"/>
  <c r="I358" i="1"/>
  <c r="H363" i="1"/>
  <c r="Z383" i="1"/>
  <c r="Q383" i="1"/>
  <c r="L383" i="1"/>
  <c r="H395" i="1"/>
  <c r="Z440" i="1"/>
  <c r="X440" i="1"/>
  <c r="M459" i="1"/>
  <c r="M461" i="1"/>
  <c r="X485" i="1"/>
  <c r="AA485" i="1"/>
  <c r="P485" i="1"/>
  <c r="N493" i="1"/>
  <c r="X501" i="1"/>
  <c r="P501" i="1"/>
  <c r="AA535" i="1"/>
  <c r="Q588" i="1"/>
  <c r="G644" i="1"/>
  <c r="I644" i="1"/>
  <c r="R648" i="1"/>
  <c r="U648" i="1"/>
  <c r="U660" i="1"/>
  <c r="Q660" i="1"/>
  <c r="Z806" i="1"/>
  <c r="Y806" i="1"/>
  <c r="N806" i="1"/>
  <c r="W845" i="1"/>
  <c r="U845" i="1"/>
  <c r="P845" i="1"/>
  <c r="M845" i="1"/>
  <c r="H894" i="1"/>
  <c r="G894" i="1"/>
  <c r="Z906" i="1"/>
  <c r="AA906" i="1"/>
  <c r="L906" i="1"/>
  <c r="Y911" i="1"/>
  <c r="I917" i="1"/>
  <c r="G917" i="1"/>
  <c r="X925" i="1"/>
  <c r="K925" i="1"/>
  <c r="Z935" i="1"/>
  <c r="W935" i="1"/>
  <c r="K935" i="1"/>
  <c r="X941" i="1"/>
  <c r="M941" i="1"/>
  <c r="N943" i="1"/>
  <c r="L969" i="1"/>
  <c r="AA979" i="1"/>
  <c r="G981" i="1"/>
  <c r="H981" i="1"/>
  <c r="H996" i="1"/>
  <c r="I996" i="1"/>
  <c r="G996" i="1"/>
  <c r="Z1032" i="1"/>
  <c r="L1032" i="1"/>
  <c r="U1032" i="1"/>
  <c r="T1032" i="1"/>
  <c r="N1032" i="1"/>
  <c r="M1032" i="1"/>
  <c r="K1032" i="1"/>
  <c r="H1034" i="1"/>
  <c r="G1034" i="1"/>
  <c r="Z1040" i="1"/>
  <c r="W1040" i="1"/>
  <c r="M1040" i="1"/>
  <c r="K1040" i="1"/>
  <c r="Q1040" i="1"/>
  <c r="V1095" i="1"/>
  <c r="U1095" i="1"/>
  <c r="O1095" i="1"/>
  <c r="W1095" i="1"/>
  <c r="X1101" i="1"/>
  <c r="O1101" i="1"/>
  <c r="Z1144" i="1"/>
  <c r="P1144" i="1"/>
  <c r="T1155" i="1"/>
  <c r="Q1157" i="1"/>
  <c r="I1159" i="1"/>
  <c r="H1159" i="1"/>
  <c r="O1189" i="1"/>
  <c r="G1279" i="1"/>
  <c r="H1279" i="1"/>
  <c r="Z1325" i="1"/>
  <c r="AA1325" i="1"/>
  <c r="U1362" i="1"/>
  <c r="Z1483" i="1"/>
  <c r="Q1483" i="1"/>
  <c r="U1741" i="1"/>
  <c r="T1741" i="1"/>
  <c r="S1741" i="1"/>
  <c r="O1741" i="1"/>
  <c r="N1741" i="1"/>
  <c r="L1741" i="1"/>
  <c r="AA1741" i="1"/>
  <c r="K1741" i="1"/>
  <c r="G1772" i="1"/>
  <c r="H1772" i="1"/>
  <c r="Z528" i="1"/>
  <c r="X528" i="1"/>
  <c r="Z551" i="1"/>
  <c r="S551" i="1"/>
  <c r="L551" i="1"/>
  <c r="Z556" i="1"/>
  <c r="T556" i="1"/>
  <c r="P556" i="1"/>
  <c r="H567" i="1"/>
  <c r="I567" i="1"/>
  <c r="Z575" i="1"/>
  <c r="AA575" i="1"/>
  <c r="Q575" i="1"/>
  <c r="L575" i="1"/>
  <c r="S588" i="1"/>
  <c r="S593" i="1"/>
  <c r="O593" i="1"/>
  <c r="L593" i="1"/>
  <c r="R598" i="1"/>
  <c r="Z598" i="1"/>
  <c r="Z600" i="1"/>
  <c r="O600" i="1"/>
  <c r="G607" i="1"/>
  <c r="I607" i="1"/>
  <c r="L648" i="1"/>
  <c r="P660" i="1"/>
  <c r="Z681" i="1"/>
  <c r="AA681" i="1"/>
  <c r="V681" i="1"/>
  <c r="N681" i="1"/>
  <c r="Z703" i="1"/>
  <c r="W703" i="1"/>
  <c r="Z705" i="1"/>
  <c r="AA705" i="1"/>
  <c r="S705" i="1"/>
  <c r="Q705" i="1"/>
  <c r="K705" i="1"/>
  <c r="U772" i="1"/>
  <c r="X772" i="1"/>
  <c r="N772" i="1"/>
  <c r="T822" i="1"/>
  <c r="X822" i="1"/>
  <c r="H849" i="1"/>
  <c r="G849" i="1"/>
  <c r="Z890" i="1"/>
  <c r="T890" i="1"/>
  <c r="Z904" i="1"/>
  <c r="Z923" i="1"/>
  <c r="L923" i="1"/>
  <c r="Z954" i="1"/>
  <c r="AA954" i="1"/>
  <c r="K954" i="1"/>
  <c r="H974" i="1"/>
  <c r="I974" i="1"/>
  <c r="G974" i="1"/>
  <c r="I992" i="1"/>
  <c r="H992" i="1"/>
  <c r="P1012" i="1"/>
  <c r="M1012" i="1"/>
  <c r="R1023" i="1"/>
  <c r="N1023" i="1"/>
  <c r="L1023" i="1"/>
  <c r="Q1032" i="1"/>
  <c r="I1034" i="1"/>
  <c r="Z1036" i="1"/>
  <c r="M1036" i="1"/>
  <c r="H1084" i="1"/>
  <c r="I1084" i="1"/>
  <c r="T1090" i="1"/>
  <c r="L1090" i="1"/>
  <c r="H1132" i="1"/>
  <c r="I1132" i="1"/>
  <c r="H1149" i="1"/>
  <c r="I1149" i="1"/>
  <c r="L1205" i="1"/>
  <c r="AA1205" i="1"/>
  <c r="G1239" i="1"/>
  <c r="H1239" i="1"/>
  <c r="Z1340" i="1"/>
  <c r="U1340" i="1"/>
  <c r="Q1340" i="1"/>
  <c r="O1340" i="1"/>
  <c r="AA1465" i="1"/>
  <c r="N1465" i="1"/>
  <c r="Z1472" i="1"/>
  <c r="AA1472" i="1"/>
  <c r="W1472" i="1"/>
  <c r="P1472" i="1"/>
  <c r="M1472" i="1"/>
  <c r="X234" i="1"/>
  <c r="I236" i="1"/>
  <c r="V379" i="1"/>
  <c r="M379" i="1"/>
  <c r="Z394" i="1"/>
  <c r="W394" i="1"/>
  <c r="O394" i="1"/>
  <c r="Z404" i="1"/>
  <c r="O404" i="1"/>
  <c r="L404" i="1"/>
  <c r="I419" i="1"/>
  <c r="H419" i="1"/>
  <c r="G419" i="1"/>
  <c r="Z423" i="1"/>
  <c r="Y423" i="1"/>
  <c r="G464" i="1"/>
  <c r="I464" i="1"/>
  <c r="V499" i="1"/>
  <c r="P499" i="1"/>
  <c r="T514" i="1"/>
  <c r="S514" i="1"/>
  <c r="Q514" i="1"/>
  <c r="G520" i="1"/>
  <c r="I520" i="1"/>
  <c r="O539" i="1"/>
  <c r="T540" i="1"/>
  <c r="P546" i="1"/>
  <c r="P547" i="1"/>
  <c r="K551" i="1"/>
  <c r="K556" i="1"/>
  <c r="G571" i="1"/>
  <c r="K575" i="1"/>
  <c r="AA588" i="1"/>
  <c r="W598" i="1"/>
  <c r="AA600" i="1"/>
  <c r="I605" i="1"/>
  <c r="G605" i="1"/>
  <c r="Z623" i="1"/>
  <c r="Q623" i="1"/>
  <c r="O623" i="1"/>
  <c r="K623" i="1"/>
  <c r="G628" i="1"/>
  <c r="O635" i="1"/>
  <c r="T648" i="1"/>
  <c r="AA674" i="1"/>
  <c r="Z679" i="1"/>
  <c r="O679" i="1"/>
  <c r="K681" i="1"/>
  <c r="N703" i="1"/>
  <c r="L705" i="1"/>
  <c r="I722" i="1"/>
  <c r="V724" i="1"/>
  <c r="Y724" i="1"/>
  <c r="L724" i="1"/>
  <c r="I734" i="1"/>
  <c r="N742" i="1"/>
  <c r="X770" i="1"/>
  <c r="U770" i="1"/>
  <c r="K772" i="1"/>
  <c r="H776" i="1"/>
  <c r="I788" i="1"/>
  <c r="R822" i="1"/>
  <c r="Z849" i="1"/>
  <c r="Y849" i="1"/>
  <c r="U849" i="1"/>
  <c r="N849" i="1"/>
  <c r="Z854" i="1"/>
  <c r="T854" i="1"/>
  <c r="P854" i="1"/>
  <c r="L854" i="1"/>
  <c r="I865" i="1"/>
  <c r="Z873" i="1"/>
  <c r="V873" i="1"/>
  <c r="U873" i="1"/>
  <c r="Q873" i="1"/>
  <c r="M873" i="1"/>
  <c r="H885" i="1"/>
  <c r="I885" i="1"/>
  <c r="M890" i="1"/>
  <c r="Z903" i="1"/>
  <c r="AA903" i="1"/>
  <c r="Q903" i="1"/>
  <c r="M906" i="1"/>
  <c r="O923" i="1"/>
  <c r="Z929" i="1"/>
  <c r="Y929" i="1"/>
  <c r="Z931" i="1"/>
  <c r="M931" i="1"/>
  <c r="U933" i="1"/>
  <c r="M954" i="1"/>
  <c r="Z1000" i="1"/>
  <c r="X1000" i="1"/>
  <c r="V1000" i="1"/>
  <c r="W1032" i="1"/>
  <c r="U1034" i="1"/>
  <c r="K1034" i="1"/>
  <c r="G1082" i="1"/>
  <c r="H1092" i="1"/>
  <c r="G1092" i="1"/>
  <c r="Z1147" i="1"/>
  <c r="T1147" i="1"/>
  <c r="S1147" i="1"/>
  <c r="V1147" i="1"/>
  <c r="X1149" i="1"/>
  <c r="L1149" i="1"/>
  <c r="AA1170" i="1"/>
  <c r="L1170" i="1"/>
  <c r="G1304" i="1"/>
  <c r="I1304" i="1"/>
  <c r="H1304" i="1"/>
  <c r="H1404" i="1"/>
  <c r="I1404" i="1"/>
  <c r="U1579" i="1"/>
  <c r="AA1579" i="1"/>
  <c r="X1579" i="1"/>
  <c r="M1579" i="1"/>
  <c r="K1579" i="1"/>
  <c r="Q1579" i="1"/>
  <c r="Y1654" i="1"/>
  <c r="W1654" i="1"/>
  <c r="U1654" i="1"/>
  <c r="Z1672" i="1"/>
  <c r="AA1672" i="1"/>
  <c r="Y1672" i="1"/>
  <c r="W1672" i="1"/>
  <c r="P1672" i="1"/>
  <c r="N1672" i="1"/>
  <c r="K1672" i="1"/>
  <c r="W1699" i="1"/>
  <c r="V1699" i="1"/>
  <c r="U1699" i="1"/>
  <c r="L1699" i="1"/>
  <c r="T718" i="1"/>
  <c r="S727" i="1"/>
  <c r="AA871" i="1"/>
  <c r="U1026" i="1"/>
  <c r="Z1026" i="1"/>
  <c r="H1050" i="1"/>
  <c r="I1050" i="1"/>
  <c r="V1119" i="1"/>
  <c r="W1119" i="1"/>
  <c r="Z1121" i="1"/>
  <c r="M1121" i="1"/>
  <c r="K1121" i="1"/>
  <c r="Z1161" i="1"/>
  <c r="N1161" i="1"/>
  <c r="M1161" i="1"/>
  <c r="AA1161" i="1"/>
  <c r="X1161" i="1"/>
  <c r="V1224" i="1"/>
  <c r="AA1224" i="1"/>
  <c r="V1259" i="1"/>
  <c r="U1259" i="1"/>
  <c r="Z1381" i="1"/>
  <c r="AA1381" i="1"/>
  <c r="K1381" i="1"/>
  <c r="U1401" i="1"/>
  <c r="W1401" i="1"/>
  <c r="T1401" i="1"/>
  <c r="P1401" i="1"/>
  <c r="V1401" i="1"/>
  <c r="O1401" i="1"/>
  <c r="N1401" i="1"/>
  <c r="Z1467" i="1"/>
  <c r="Y1467" i="1"/>
  <c r="T1467" i="1"/>
  <c r="L1467" i="1"/>
  <c r="Z1514" i="1"/>
  <c r="AA1514" i="1"/>
  <c r="W1514" i="1"/>
  <c r="M1514" i="1"/>
  <c r="K1514" i="1"/>
  <c r="O1514" i="1"/>
  <c r="G1646" i="1"/>
  <c r="H1646" i="1"/>
  <c r="I1704" i="1"/>
  <c r="H1704" i="1"/>
  <c r="T1763" i="1"/>
  <c r="M1763" i="1"/>
  <c r="G1799" i="1"/>
  <c r="I1799" i="1"/>
  <c r="H1799" i="1"/>
  <c r="AA402" i="1"/>
  <c r="Y626" i="1"/>
  <c r="P631" i="1"/>
  <c r="U662" i="1"/>
  <c r="X676" i="1"/>
  <c r="W688" i="1"/>
  <c r="N711" i="1"/>
  <c r="Y718" i="1"/>
  <c r="I731" i="1"/>
  <c r="O734" i="1"/>
  <c r="Q745" i="1"/>
  <c r="S759" i="1"/>
  <c r="X775" i="1"/>
  <c r="Y783" i="1"/>
  <c r="V790" i="1"/>
  <c r="L799" i="1"/>
  <c r="T816" i="1"/>
  <c r="H821" i="1"/>
  <c r="H835" i="1"/>
  <c r="V839" i="1"/>
  <c r="Q841" i="1"/>
  <c r="W867" i="1"/>
  <c r="M871" i="1"/>
  <c r="I879" i="1"/>
  <c r="O915" i="1"/>
  <c r="I927" i="1"/>
  <c r="T940" i="1"/>
  <c r="N967" i="1"/>
  <c r="L978" i="1"/>
  <c r="I1004" i="1"/>
  <c r="H1004" i="1"/>
  <c r="X1017" i="1"/>
  <c r="S1017" i="1"/>
  <c r="Z1019" i="1"/>
  <c r="P1019" i="1"/>
  <c r="W1047" i="1"/>
  <c r="Z1089" i="1"/>
  <c r="AA1089" i="1"/>
  <c r="V1089" i="1"/>
  <c r="P1089" i="1"/>
  <c r="K1089" i="1"/>
  <c r="Z1091" i="1"/>
  <c r="V1091" i="1"/>
  <c r="S1091" i="1"/>
  <c r="Q1091" i="1"/>
  <c r="Y1117" i="1"/>
  <c r="U1119" i="1"/>
  <c r="V1121" i="1"/>
  <c r="Z1139" i="1"/>
  <c r="Q1139" i="1"/>
  <c r="N1139" i="1"/>
  <c r="S1161" i="1"/>
  <c r="Z1176" i="1"/>
  <c r="Q1176" i="1"/>
  <c r="P1176" i="1"/>
  <c r="N1176" i="1"/>
  <c r="L1176" i="1"/>
  <c r="V1183" i="1"/>
  <c r="W1183" i="1"/>
  <c r="AA1269" i="1"/>
  <c r="L1269" i="1"/>
  <c r="P1269" i="1"/>
  <c r="H1352" i="1"/>
  <c r="I1352" i="1"/>
  <c r="U1361" i="1"/>
  <c r="T1361" i="1"/>
  <c r="N1361" i="1"/>
  <c r="H1406" i="1"/>
  <c r="I1406" i="1"/>
  <c r="G1406" i="1"/>
  <c r="Z1412" i="1"/>
  <c r="Q1412" i="1"/>
  <c r="P1412" i="1"/>
  <c r="M1412" i="1"/>
  <c r="X1412" i="1"/>
  <c r="U1412" i="1"/>
  <c r="AA1412" i="1"/>
  <c r="K1412" i="1"/>
  <c r="Z1447" i="1"/>
  <c r="L1447" i="1"/>
  <c r="H1464" i="1"/>
  <c r="I1464" i="1"/>
  <c r="G1464" i="1"/>
  <c r="Z1522" i="1"/>
  <c r="S1522" i="1"/>
  <c r="Z400" i="1"/>
  <c r="L402" i="1"/>
  <c r="L407" i="1"/>
  <c r="H408" i="1"/>
  <c r="Y409" i="1"/>
  <c r="I415" i="1"/>
  <c r="L420" i="1"/>
  <c r="Q425" i="1"/>
  <c r="K431" i="1"/>
  <c r="G433" i="1"/>
  <c r="T460" i="1"/>
  <c r="K466" i="1"/>
  <c r="G467" i="1"/>
  <c r="L471" i="1"/>
  <c r="P495" i="1"/>
  <c r="AA527" i="1"/>
  <c r="O530" i="1"/>
  <c r="I558" i="1"/>
  <c r="M587" i="1"/>
  <c r="G613" i="1"/>
  <c r="V620" i="1"/>
  <c r="I622" i="1"/>
  <c r="AA626" i="1"/>
  <c r="G629" i="1"/>
  <c r="I630" i="1"/>
  <c r="T631" i="1"/>
  <c r="K633" i="1"/>
  <c r="O636" i="1"/>
  <c r="N646" i="1"/>
  <c r="K676" i="1"/>
  <c r="AA676" i="1"/>
  <c r="T687" i="1"/>
  <c r="M694" i="1"/>
  <c r="M696" i="1"/>
  <c r="Y702" i="1"/>
  <c r="M710" i="1"/>
  <c r="Q711" i="1"/>
  <c r="K714" i="1"/>
  <c r="M733" i="1"/>
  <c r="Q734" i="1"/>
  <c r="Q737" i="1"/>
  <c r="R739" i="1"/>
  <c r="V745" i="1"/>
  <c r="K751" i="1"/>
  <c r="O756" i="1"/>
  <c r="Y759" i="1"/>
  <c r="G765" i="1"/>
  <c r="L774" i="1"/>
  <c r="K775" i="1"/>
  <c r="Y775" i="1"/>
  <c r="H778" i="1"/>
  <c r="K783" i="1"/>
  <c r="N799" i="1"/>
  <c r="I801" i="1"/>
  <c r="L815" i="1"/>
  <c r="L819" i="1"/>
  <c r="H823" i="1"/>
  <c r="O829" i="1"/>
  <c r="AA841" i="1"/>
  <c r="L844" i="1"/>
  <c r="N871" i="1"/>
  <c r="V940" i="1"/>
  <c r="P967" i="1"/>
  <c r="T978" i="1"/>
  <c r="R1033" i="1"/>
  <c r="X1033" i="1"/>
  <c r="K1033" i="1"/>
  <c r="T1037" i="1"/>
  <c r="R1037" i="1"/>
  <c r="H1044" i="1"/>
  <c r="I1044" i="1"/>
  <c r="Z1049" i="1"/>
  <c r="L1049" i="1"/>
  <c r="K1049" i="1"/>
  <c r="AA1049" i="1"/>
  <c r="G1052" i="1"/>
  <c r="I1052" i="1"/>
  <c r="H1052" i="1"/>
  <c r="Z1073" i="1"/>
  <c r="T1073" i="1"/>
  <c r="K1073" i="1"/>
  <c r="Z1096" i="1"/>
  <c r="V1096" i="1"/>
  <c r="Q1096" i="1"/>
  <c r="AA1121" i="1"/>
  <c r="Z1123" i="1"/>
  <c r="T1123" i="1"/>
  <c r="S1123" i="1"/>
  <c r="N1123" i="1"/>
  <c r="K1123" i="1"/>
  <c r="W1161" i="1"/>
  <c r="R1209" i="1"/>
  <c r="K1209" i="1"/>
  <c r="I1225" i="1"/>
  <c r="H1225" i="1"/>
  <c r="R1241" i="1"/>
  <c r="N1241" i="1"/>
  <c r="L1241" i="1"/>
  <c r="K1241" i="1"/>
  <c r="W1241" i="1"/>
  <c r="V1241" i="1"/>
  <c r="T1243" i="1"/>
  <c r="M1243" i="1"/>
  <c r="AA1307" i="1"/>
  <c r="L1307" i="1"/>
  <c r="I1337" i="1"/>
  <c r="G1337" i="1"/>
  <c r="G1359" i="1"/>
  <c r="I1359" i="1"/>
  <c r="Z1380" i="1"/>
  <c r="K1380" i="1"/>
  <c r="Y1380" i="1"/>
  <c r="S1380" i="1"/>
  <c r="P1380" i="1"/>
  <c r="O1380" i="1"/>
  <c r="L1380" i="1"/>
  <c r="V1384" i="1"/>
  <c r="Q1384" i="1"/>
  <c r="T1494" i="1"/>
  <c r="S1494" i="1"/>
  <c r="Q1494" i="1"/>
  <c r="O1494" i="1"/>
  <c r="N1494" i="1"/>
  <c r="X1494" i="1"/>
  <c r="I1503" i="1"/>
  <c r="H1503" i="1"/>
  <c r="S1673" i="1"/>
  <c r="U1677" i="1"/>
  <c r="K1677" i="1"/>
  <c r="Y1682" i="1"/>
  <c r="T1750" i="1"/>
  <c r="V1750" i="1"/>
  <c r="U1750" i="1"/>
  <c r="N1750" i="1"/>
  <c r="M1750" i="1"/>
  <c r="W1803" i="1"/>
  <c r="S1803" i="1"/>
  <c r="Q1803" i="1"/>
  <c r="P1803" i="1"/>
  <c r="M1803" i="1"/>
  <c r="L1803" i="1"/>
  <c r="AA1803" i="1"/>
  <c r="X1803" i="1"/>
  <c r="U1803" i="1"/>
  <c r="K1803" i="1"/>
  <c r="V1812" i="1"/>
  <c r="W1812" i="1"/>
  <c r="Z733" i="1"/>
  <c r="T734" i="1"/>
  <c r="S737" i="1"/>
  <c r="Y745" i="1"/>
  <c r="N751" i="1"/>
  <c r="P756" i="1"/>
  <c r="N774" i="1"/>
  <c r="L775" i="1"/>
  <c r="L783" i="1"/>
  <c r="I794" i="1"/>
  <c r="T799" i="1"/>
  <c r="U815" i="1"/>
  <c r="Q829" i="1"/>
  <c r="K839" i="1"/>
  <c r="R844" i="1"/>
  <c r="O847" i="1"/>
  <c r="N848" i="1"/>
  <c r="T852" i="1"/>
  <c r="M853" i="1"/>
  <c r="K861" i="1"/>
  <c r="P866" i="1"/>
  <c r="O871" i="1"/>
  <c r="Z872" i="1"/>
  <c r="M881" i="1"/>
  <c r="L882" i="1"/>
  <c r="K885" i="1"/>
  <c r="I889" i="1"/>
  <c r="U891" i="1"/>
  <c r="K901" i="1"/>
  <c r="G903" i="1"/>
  <c r="G909" i="1"/>
  <c r="K913" i="1"/>
  <c r="AA917" i="1"/>
  <c r="L921" i="1"/>
  <c r="G926" i="1"/>
  <c r="N927" i="1"/>
  <c r="T934" i="1"/>
  <c r="N937" i="1"/>
  <c r="I939" i="1"/>
  <c r="O947" i="1"/>
  <c r="W967" i="1"/>
  <c r="N970" i="1"/>
  <c r="L983" i="1"/>
  <c r="G985" i="1"/>
  <c r="L987" i="1"/>
  <c r="G989" i="1"/>
  <c r="Y1002" i="1"/>
  <c r="M1002" i="1"/>
  <c r="G1010" i="1"/>
  <c r="G1016" i="1"/>
  <c r="S1027" i="1"/>
  <c r="R1027" i="1"/>
  <c r="L1027" i="1"/>
  <c r="G1069" i="1"/>
  <c r="I1069" i="1"/>
  <c r="V1087" i="1"/>
  <c r="W1087" i="1"/>
  <c r="W1190" i="1"/>
  <c r="S1190" i="1"/>
  <c r="Q1190" i="1"/>
  <c r="Z1220" i="1"/>
  <c r="W1220" i="1"/>
  <c r="T1235" i="1"/>
  <c r="P1235" i="1"/>
  <c r="L1235" i="1"/>
  <c r="O1241" i="1"/>
  <c r="S1261" i="1"/>
  <c r="T1261" i="1"/>
  <c r="R1261" i="1"/>
  <c r="L1261" i="1"/>
  <c r="T1307" i="1"/>
  <c r="L1309" i="1"/>
  <c r="Z1317" i="1"/>
  <c r="AA1317" i="1"/>
  <c r="T1317" i="1"/>
  <c r="L1317" i="1"/>
  <c r="K1317" i="1"/>
  <c r="G1342" i="1"/>
  <c r="Q1380" i="1"/>
  <c r="U1393" i="1"/>
  <c r="L1393" i="1"/>
  <c r="V1393" i="1"/>
  <c r="T1393" i="1"/>
  <c r="O1393" i="1"/>
  <c r="U1431" i="1"/>
  <c r="Z1431" i="1"/>
  <c r="V1494" i="1"/>
  <c r="S1542" i="1"/>
  <c r="M1542" i="1"/>
  <c r="H1547" i="1"/>
  <c r="M1559" i="1"/>
  <c r="O1559" i="1"/>
  <c r="I1609" i="1"/>
  <c r="G1609" i="1"/>
  <c r="AA1637" i="1"/>
  <c r="V1637" i="1"/>
  <c r="I1695" i="1"/>
  <c r="G1695" i="1"/>
  <c r="T1024" i="1"/>
  <c r="AA1070" i="1"/>
  <c r="P1120" i="1"/>
  <c r="P1137" i="1"/>
  <c r="V1185" i="1"/>
  <c r="AA1222" i="1"/>
  <c r="Q1246" i="1"/>
  <c r="I1289" i="1"/>
  <c r="G1289" i="1"/>
  <c r="T1297" i="1"/>
  <c r="V1299" i="1"/>
  <c r="N1299" i="1"/>
  <c r="T1330" i="1"/>
  <c r="N1330" i="1"/>
  <c r="Z1342" i="1"/>
  <c r="R1342" i="1"/>
  <c r="AA1347" i="1"/>
  <c r="T1347" i="1"/>
  <c r="N1347" i="1"/>
  <c r="U1353" i="1"/>
  <c r="N1353" i="1"/>
  <c r="H1368" i="1"/>
  <c r="I1368" i="1"/>
  <c r="I1401" i="1"/>
  <c r="G1401" i="1"/>
  <c r="X1477" i="1"/>
  <c r="W1477" i="1"/>
  <c r="N1477" i="1"/>
  <c r="V1484" i="1"/>
  <c r="Y1484" i="1"/>
  <c r="U1484" i="1"/>
  <c r="V1492" i="1"/>
  <c r="O1492" i="1"/>
  <c r="Z1496" i="1"/>
  <c r="T1496" i="1"/>
  <c r="K1496" i="1"/>
  <c r="X1524" i="1"/>
  <c r="W1524" i="1"/>
  <c r="H1528" i="1"/>
  <c r="I1528" i="1"/>
  <c r="Z1547" i="1"/>
  <c r="S1547" i="1"/>
  <c r="L1547" i="1"/>
  <c r="G1599" i="1"/>
  <c r="I1599" i="1"/>
  <c r="H1599" i="1"/>
  <c r="Y1612" i="1"/>
  <c r="W1612" i="1"/>
  <c r="T1619" i="1"/>
  <c r="AA1619" i="1"/>
  <c r="Z1729" i="1"/>
  <c r="AA1729" i="1"/>
  <c r="U1759" i="1"/>
  <c r="L1759" i="1"/>
  <c r="Z1868" i="1"/>
  <c r="AA1868" i="1"/>
  <c r="P1868" i="1"/>
  <c r="O1868" i="1"/>
  <c r="X2186" i="1"/>
  <c r="V2186" i="1"/>
  <c r="U2341" i="1"/>
  <c r="Y2341" i="1"/>
  <c r="W2341" i="1"/>
  <c r="H2361" i="1"/>
  <c r="I2361" i="1"/>
  <c r="G2361" i="1"/>
  <c r="H2386" i="1"/>
  <c r="I2386" i="1"/>
  <c r="M1006" i="1"/>
  <c r="X1007" i="1"/>
  <c r="L1009" i="1"/>
  <c r="V1024" i="1"/>
  <c r="L1051" i="1"/>
  <c r="K1070" i="1"/>
  <c r="H1073" i="1"/>
  <c r="I1076" i="1"/>
  <c r="L1080" i="1"/>
  <c r="M1086" i="1"/>
  <c r="Z1098" i="1"/>
  <c r="G1100" i="1"/>
  <c r="V1107" i="1"/>
  <c r="Q1120" i="1"/>
  <c r="H1121" i="1"/>
  <c r="O1126" i="1"/>
  <c r="P1134" i="1"/>
  <c r="S1137" i="1"/>
  <c r="I1139" i="1"/>
  <c r="G1148" i="1"/>
  <c r="H1156" i="1"/>
  <c r="H1161" i="1"/>
  <c r="W1168" i="1"/>
  <c r="Y1181" i="1"/>
  <c r="G1183" i="1"/>
  <c r="W1185" i="1"/>
  <c r="L1187" i="1"/>
  <c r="O1193" i="1"/>
  <c r="K1213" i="1"/>
  <c r="K1226" i="1"/>
  <c r="O1229" i="1"/>
  <c r="H1237" i="1"/>
  <c r="R1246" i="1"/>
  <c r="O1252" i="1"/>
  <c r="R1262" i="1"/>
  <c r="Q1279" i="1"/>
  <c r="AA1304" i="1"/>
  <c r="I1308" i="1"/>
  <c r="H1308" i="1"/>
  <c r="S1330" i="1"/>
  <c r="N1338" i="1"/>
  <c r="L1347" i="1"/>
  <c r="T1353" i="1"/>
  <c r="AA1355" i="1"/>
  <c r="T1355" i="1"/>
  <c r="M1355" i="1"/>
  <c r="L1355" i="1"/>
  <c r="I1372" i="1"/>
  <c r="G1372" i="1"/>
  <c r="AA1387" i="1"/>
  <c r="U1387" i="1"/>
  <c r="M1387" i="1"/>
  <c r="H1401" i="1"/>
  <c r="G1412" i="1"/>
  <c r="K1484" i="1"/>
  <c r="U1503" i="1"/>
  <c r="X1503" i="1"/>
  <c r="T1503" i="1"/>
  <c r="O1524" i="1"/>
  <c r="I1535" i="1"/>
  <c r="G1535" i="1"/>
  <c r="X1545" i="1"/>
  <c r="Z1545" i="1"/>
  <c r="N1545" i="1"/>
  <c r="Z1611" i="1"/>
  <c r="V1611" i="1"/>
  <c r="S1611" i="1"/>
  <c r="Q1611" i="1"/>
  <c r="K1611" i="1"/>
  <c r="K1619" i="1"/>
  <c r="H1623" i="1"/>
  <c r="I1623" i="1"/>
  <c r="G1623" i="1"/>
  <c r="Z1697" i="1"/>
  <c r="AA1697" i="1"/>
  <c r="I1705" i="1"/>
  <c r="H1705" i="1"/>
  <c r="G1705" i="1"/>
  <c r="G1711" i="1"/>
  <c r="AA1713" i="1"/>
  <c r="K1713" i="1"/>
  <c r="W1723" i="1"/>
  <c r="L1723" i="1"/>
  <c r="K1723" i="1"/>
  <c r="V1723" i="1"/>
  <c r="T1796" i="1"/>
  <c r="P1796" i="1"/>
  <c r="G1863" i="1"/>
  <c r="I1863" i="1"/>
  <c r="H1863" i="1"/>
  <c r="Z1911" i="1"/>
  <c r="Y1911" i="1"/>
  <c r="K1911" i="1"/>
  <c r="W2179" i="1"/>
  <c r="X2179" i="1"/>
  <c r="U2179" i="1"/>
  <c r="P2179" i="1"/>
  <c r="Q2179" i="1"/>
  <c r="Z2229" i="1"/>
  <c r="X2229" i="1"/>
  <c r="T2229" i="1"/>
  <c r="N2229" i="1"/>
  <c r="Q2229" i="1"/>
  <c r="W1120" i="1"/>
  <c r="AA1137" i="1"/>
  <c r="Z1246" i="1"/>
  <c r="U1267" i="1"/>
  <c r="T1267" i="1"/>
  <c r="W1278" i="1"/>
  <c r="R1278" i="1"/>
  <c r="O1278" i="1"/>
  <c r="AA1308" i="1"/>
  <c r="M1308" i="1"/>
  <c r="Z1316" i="1"/>
  <c r="W1316" i="1"/>
  <c r="Q1316" i="1"/>
  <c r="V1320" i="1"/>
  <c r="L1320" i="1"/>
  <c r="T1346" i="1"/>
  <c r="U1346" i="1"/>
  <c r="Q1346" i="1"/>
  <c r="G1351" i="1"/>
  <c r="I1351" i="1"/>
  <c r="I1377" i="1"/>
  <c r="H1377" i="1"/>
  <c r="G1377" i="1"/>
  <c r="T1378" i="1"/>
  <c r="K1378" i="1"/>
  <c r="Z1389" i="1"/>
  <c r="K1389" i="1"/>
  <c r="Y1446" i="1"/>
  <c r="U1446" i="1"/>
  <c r="Q1446" i="1"/>
  <c r="Z1507" i="1"/>
  <c r="L1507" i="1"/>
  <c r="R1535" i="1"/>
  <c r="U1535" i="1"/>
  <c r="Y1543" i="1"/>
  <c r="Z1543" i="1"/>
  <c r="O1543" i="1"/>
  <c r="U1548" i="1"/>
  <c r="AA1548" i="1"/>
  <c r="Z1577" i="1"/>
  <c r="R1577" i="1"/>
  <c r="X1605" i="1"/>
  <c r="Q1605" i="1"/>
  <c r="O1605" i="1"/>
  <c r="N1605" i="1"/>
  <c r="K1605" i="1"/>
  <c r="N1611" i="1"/>
  <c r="U1619" i="1"/>
  <c r="U1685" i="1"/>
  <c r="Y1685" i="1"/>
  <c r="L1685" i="1"/>
  <c r="U1693" i="1"/>
  <c r="S1693" i="1"/>
  <c r="Q1693" i="1"/>
  <c r="T1693" i="1"/>
  <c r="V1716" i="1"/>
  <c r="X1716" i="1"/>
  <c r="R1869" i="1"/>
  <c r="V1869" i="1"/>
  <c r="S1869" i="1"/>
  <c r="O1869" i="1"/>
  <c r="N1869" i="1"/>
  <c r="U1909" i="1"/>
  <c r="AA1909" i="1"/>
  <c r="S1909" i="1"/>
  <c r="H2151" i="1"/>
  <c r="I2151" i="1"/>
  <c r="T2166" i="1"/>
  <c r="U2166" i="1"/>
  <c r="P2166" i="1"/>
  <c r="G1047" i="1"/>
  <c r="O1055" i="1"/>
  <c r="I1060" i="1"/>
  <c r="H1068" i="1"/>
  <c r="L1083" i="1"/>
  <c r="O1088" i="1"/>
  <c r="O1093" i="1"/>
  <c r="G1103" i="1"/>
  <c r="V1280" i="1"/>
  <c r="L1280" i="1"/>
  <c r="I1297" i="1"/>
  <c r="H1297" i="1"/>
  <c r="G1297" i="1"/>
  <c r="U1337" i="1"/>
  <c r="W1337" i="1"/>
  <c r="O1337" i="1"/>
  <c r="L1337" i="1"/>
  <c r="M1346" i="1"/>
  <c r="T1354" i="1"/>
  <c r="W1354" i="1"/>
  <c r="Q1354" i="1"/>
  <c r="M1354" i="1"/>
  <c r="T1357" i="1"/>
  <c r="G1367" i="1"/>
  <c r="H1367" i="1"/>
  <c r="U1377" i="1"/>
  <c r="L1377" i="1"/>
  <c r="O1378" i="1"/>
  <c r="AA1389" i="1"/>
  <c r="X1407" i="1"/>
  <c r="Y1407" i="1"/>
  <c r="I1409" i="1"/>
  <c r="G1409" i="1"/>
  <c r="G1415" i="1"/>
  <c r="H1415" i="1"/>
  <c r="I1442" i="1"/>
  <c r="K1446" i="1"/>
  <c r="T1505" i="1"/>
  <c r="N1505" i="1"/>
  <c r="Z1520" i="1"/>
  <c r="Q1520" i="1"/>
  <c r="O1520" i="1"/>
  <c r="L1520" i="1"/>
  <c r="Y1520" i="1"/>
  <c r="V1520" i="1"/>
  <c r="Z1533" i="1"/>
  <c r="N1535" i="1"/>
  <c r="L1605" i="1"/>
  <c r="Y1611" i="1"/>
  <c r="W1618" i="1"/>
  <c r="O1618" i="1"/>
  <c r="W1685" i="1"/>
  <c r="K1693" i="1"/>
  <c r="V1907" i="1"/>
  <c r="X1907" i="1"/>
  <c r="Y1907" i="1"/>
  <c r="W1907" i="1"/>
  <c r="M1907" i="1"/>
  <c r="L1907" i="1"/>
  <c r="X2040" i="1"/>
  <c r="P2040" i="1"/>
  <c r="G2088" i="1"/>
  <c r="I2088" i="1"/>
  <c r="U2149" i="1"/>
  <c r="AA2149" i="1"/>
  <c r="Q2149" i="1"/>
  <c r="W2149" i="1"/>
  <c r="M2149" i="1"/>
  <c r="H2164" i="1"/>
  <c r="I2164" i="1"/>
  <c r="U1257" i="1"/>
  <c r="T1257" i="1"/>
  <c r="W1276" i="1"/>
  <c r="U1276" i="1"/>
  <c r="U1297" i="1"/>
  <c r="N1297" i="1"/>
  <c r="W1297" i="1"/>
  <c r="T1322" i="1"/>
  <c r="U1322" i="1"/>
  <c r="H1324" i="1"/>
  <c r="I1324" i="1"/>
  <c r="G1356" i="1"/>
  <c r="I1356" i="1"/>
  <c r="Z1365" i="1"/>
  <c r="L1365" i="1"/>
  <c r="AA1371" i="1"/>
  <c r="U1371" i="1"/>
  <c r="I1373" i="1"/>
  <c r="H1373" i="1"/>
  <c r="Z1415" i="1"/>
  <c r="Q1415" i="1"/>
  <c r="G1508" i="1"/>
  <c r="I1508" i="1"/>
  <c r="H1508" i="1"/>
  <c r="T1551" i="1"/>
  <c r="Z1551" i="1"/>
  <c r="P1551" i="1"/>
  <c r="O1576" i="1"/>
  <c r="N1576" i="1"/>
  <c r="AA1576" i="1"/>
  <c r="M1576" i="1"/>
  <c r="X1576" i="1"/>
  <c r="T1576" i="1"/>
  <c r="P1576" i="1"/>
  <c r="G1614" i="1"/>
  <c r="H1614" i="1"/>
  <c r="S1624" i="1"/>
  <c r="W1624" i="1"/>
  <c r="P1624" i="1"/>
  <c r="Z1998" i="1"/>
  <c r="Q1998" i="1"/>
  <c r="W2040" i="1"/>
  <c r="L2149" i="1"/>
  <c r="W1260" i="1"/>
  <c r="Y1344" i="1"/>
  <c r="S1360" i="1"/>
  <c r="AA1411" i="1"/>
  <c r="M1411" i="1"/>
  <c r="Z1416" i="1"/>
  <c r="W1416" i="1"/>
  <c r="T1416" i="1"/>
  <c r="O1416" i="1"/>
  <c r="R1419" i="1"/>
  <c r="V1419" i="1"/>
  <c r="H1444" i="1"/>
  <c r="G1444" i="1"/>
  <c r="AA1495" i="1"/>
  <c r="T1495" i="1"/>
  <c r="N1495" i="1"/>
  <c r="M1495" i="1"/>
  <c r="V1518" i="1"/>
  <c r="K1518" i="1"/>
  <c r="H1530" i="1"/>
  <c r="I1530" i="1"/>
  <c r="G1566" i="1"/>
  <c r="H1566" i="1"/>
  <c r="AA1581" i="1"/>
  <c r="Q1581" i="1"/>
  <c r="N1581" i="1"/>
  <c r="AA1608" i="1"/>
  <c r="K1608" i="1"/>
  <c r="T1616" i="1"/>
  <c r="Y1616" i="1"/>
  <c r="X1653" i="1"/>
  <c r="V1653" i="1"/>
  <c r="P1653" i="1"/>
  <c r="O1653" i="1"/>
  <c r="L1653" i="1"/>
  <c r="I1681" i="1"/>
  <c r="G1681" i="1"/>
  <c r="I1692" i="1"/>
  <c r="H1692" i="1"/>
  <c r="Y1703" i="1"/>
  <c r="W1703" i="1"/>
  <c r="V1708" i="1"/>
  <c r="P1708" i="1"/>
  <c r="O1708" i="1"/>
  <c r="V1852" i="1"/>
  <c r="Q1852" i="1"/>
  <c r="K1852" i="1"/>
  <c r="X1938" i="1"/>
  <c r="M1938" i="1"/>
  <c r="Q1962" i="1"/>
  <c r="X1962" i="1"/>
  <c r="U1996" i="1"/>
  <c r="W1996" i="1"/>
  <c r="S1996" i="1"/>
  <c r="K1996" i="1"/>
  <c r="P1996" i="1"/>
  <c r="L1996" i="1"/>
  <c r="S2043" i="1"/>
  <c r="Q2043" i="1"/>
  <c r="M2043" i="1"/>
  <c r="W2043" i="1"/>
  <c r="U2043" i="1"/>
  <c r="H1440" i="1"/>
  <c r="I1440" i="1"/>
  <c r="T1462" i="1"/>
  <c r="P1462" i="1"/>
  <c r="O1462" i="1"/>
  <c r="M1462" i="1"/>
  <c r="Z1528" i="1"/>
  <c r="V1528" i="1"/>
  <c r="Z1595" i="1"/>
  <c r="X1595" i="1"/>
  <c r="V1595" i="1"/>
  <c r="M1595" i="1"/>
  <c r="W1606" i="1"/>
  <c r="X1606" i="1"/>
  <c r="Z1640" i="1"/>
  <c r="U1640" i="1"/>
  <c r="N1640" i="1"/>
  <c r="L1640" i="1"/>
  <c r="K1640" i="1"/>
  <c r="K1653" i="1"/>
  <c r="V1655" i="1"/>
  <c r="Z1662" i="1"/>
  <c r="X1662" i="1"/>
  <c r="V1662" i="1"/>
  <c r="G1692" i="1"/>
  <c r="V1700" i="1"/>
  <c r="X1700" i="1"/>
  <c r="S1823" i="1"/>
  <c r="R1823" i="1"/>
  <c r="Q1823" i="1"/>
  <c r="Z1839" i="1"/>
  <c r="Y1839" i="1"/>
  <c r="T1882" i="1"/>
  <c r="H1914" i="1"/>
  <c r="I1914" i="1"/>
  <c r="S1985" i="1"/>
  <c r="AA1985" i="1"/>
  <c r="X2019" i="1"/>
  <c r="I2076" i="1"/>
  <c r="G2076" i="1"/>
  <c r="R2121" i="1"/>
  <c r="Z2121" i="1"/>
  <c r="V2132" i="1"/>
  <c r="W2132" i="1"/>
  <c r="U1312" i="1"/>
  <c r="V1315" i="1"/>
  <c r="O1344" i="1"/>
  <c r="P1352" i="1"/>
  <c r="L1373" i="1"/>
  <c r="Y1386" i="1"/>
  <c r="V1403" i="1"/>
  <c r="N1416" i="1"/>
  <c r="P1427" i="1"/>
  <c r="R1427" i="1"/>
  <c r="Q1427" i="1"/>
  <c r="N1427" i="1"/>
  <c r="W1452" i="1"/>
  <c r="V1454" i="1"/>
  <c r="Q1462" i="1"/>
  <c r="V1476" i="1"/>
  <c r="Q1476" i="1"/>
  <c r="V1500" i="1"/>
  <c r="AA1500" i="1"/>
  <c r="O1500" i="1"/>
  <c r="Z1523" i="1"/>
  <c r="T1523" i="1"/>
  <c r="P1536" i="1"/>
  <c r="I1553" i="1"/>
  <c r="H1553" i="1"/>
  <c r="AA1578" i="1"/>
  <c r="L1578" i="1"/>
  <c r="Y1640" i="1"/>
  <c r="S1660" i="1"/>
  <c r="AA1660" i="1"/>
  <c r="X1660" i="1"/>
  <c r="U1671" i="1"/>
  <c r="Z1671" i="1"/>
  <c r="R1671" i="1"/>
  <c r="W1675" i="1"/>
  <c r="AA1675" i="1"/>
  <c r="Z1678" i="1"/>
  <c r="H1697" i="1"/>
  <c r="U1765" i="1"/>
  <c r="AA1765" i="1"/>
  <c r="K1765" i="1"/>
  <c r="G1795" i="1"/>
  <c r="I1795" i="1"/>
  <c r="H1795" i="1"/>
  <c r="P1878" i="1"/>
  <c r="U1878" i="1"/>
  <c r="T1878" i="1"/>
  <c r="V2204" i="1"/>
  <c r="O2204" i="1"/>
  <c r="W2204" i="1"/>
  <c r="X2262" i="1"/>
  <c r="W2262" i="1"/>
  <c r="S2262" i="1"/>
  <c r="K2262" i="1"/>
  <c r="I2276" i="1"/>
  <c r="G2276" i="1"/>
  <c r="Q2282" i="1"/>
  <c r="Y2282" i="1"/>
  <c r="AA1743" i="1"/>
  <c r="U1743" i="1"/>
  <c r="I1745" i="1"/>
  <c r="H1745" i="1"/>
  <c r="G1745" i="1"/>
  <c r="S1827" i="1"/>
  <c r="V1827" i="1"/>
  <c r="U1827" i="1"/>
  <c r="R1862" i="1"/>
  <c r="Z1862" i="1"/>
  <c r="X1862" i="1"/>
  <c r="V1862" i="1"/>
  <c r="T1862" i="1"/>
  <c r="P1862" i="1"/>
  <c r="G1894" i="1"/>
  <c r="H1894" i="1"/>
  <c r="Y1994" i="1"/>
  <c r="V1994" i="1"/>
  <c r="U1994" i="1"/>
  <c r="X2074" i="1"/>
  <c r="Q2074" i="1"/>
  <c r="Z2160" i="1"/>
  <c r="Y2160" i="1"/>
  <c r="X2160" i="1"/>
  <c r="V2160" i="1"/>
  <c r="N2160" i="1"/>
  <c r="Q2160" i="1"/>
  <c r="U2197" i="1"/>
  <c r="S2197" i="1"/>
  <c r="Q2197" i="1"/>
  <c r="O2197" i="1"/>
  <c r="L2197" i="1"/>
  <c r="AA2197" i="1"/>
  <c r="Y2197" i="1"/>
  <c r="T2197" i="1"/>
  <c r="H2212" i="1"/>
  <c r="G2212" i="1"/>
  <c r="T2218" i="1"/>
  <c r="Y2218" i="1"/>
  <c r="T2227" i="1"/>
  <c r="AA2227" i="1"/>
  <c r="S2227" i="1"/>
  <c r="AA2262" i="1"/>
  <c r="Y1451" i="1"/>
  <c r="X1460" i="1"/>
  <c r="W1544" i="1"/>
  <c r="K1646" i="1"/>
  <c r="K1648" i="1"/>
  <c r="G1666" i="1"/>
  <c r="G1668" i="1"/>
  <c r="O1680" i="1"/>
  <c r="I1684" i="1"/>
  <c r="V1696" i="1"/>
  <c r="H1719" i="1"/>
  <c r="I1732" i="1"/>
  <c r="H1732" i="1"/>
  <c r="I1740" i="1"/>
  <c r="G1740" i="1"/>
  <c r="M1743" i="1"/>
  <c r="W1755" i="1"/>
  <c r="Q1755" i="1"/>
  <c r="P1755" i="1"/>
  <c r="N1755" i="1"/>
  <c r="M1755" i="1"/>
  <c r="AA1755" i="1"/>
  <c r="L1755" i="1"/>
  <c r="G1793" i="1"/>
  <c r="W1805" i="1"/>
  <c r="Q1805" i="1"/>
  <c r="AA1816" i="1"/>
  <c r="X1816" i="1"/>
  <c r="AA1819" i="1"/>
  <c r="T1819" i="1"/>
  <c r="K1819" i="1"/>
  <c r="M1827" i="1"/>
  <c r="X1850" i="1"/>
  <c r="T1850" i="1"/>
  <c r="L1862" i="1"/>
  <c r="U1908" i="1"/>
  <c r="O1908" i="1"/>
  <c r="AA1908" i="1"/>
  <c r="T1908" i="1"/>
  <c r="N1908" i="1"/>
  <c r="I2000" i="1"/>
  <c r="H2000" i="1"/>
  <c r="W2155" i="1"/>
  <c r="S2155" i="1"/>
  <c r="Q2155" i="1"/>
  <c r="H2191" i="1"/>
  <c r="I2191" i="1"/>
  <c r="G2191" i="1"/>
  <c r="K1430" i="1"/>
  <c r="T1433" i="1"/>
  <c r="P1436" i="1"/>
  <c r="Q1438" i="1"/>
  <c r="H1443" i="1"/>
  <c r="I1460" i="1"/>
  <c r="W1469" i="1"/>
  <c r="V1471" i="1"/>
  <c r="P1478" i="1"/>
  <c r="H1491" i="1"/>
  <c r="N1527" i="1"/>
  <c r="X1532" i="1"/>
  <c r="M1539" i="1"/>
  <c r="L1541" i="1"/>
  <c r="L1544" i="1"/>
  <c r="X1544" i="1"/>
  <c r="O1562" i="1"/>
  <c r="T1583" i="1"/>
  <c r="O1594" i="1"/>
  <c r="O1604" i="1"/>
  <c r="L1610" i="1"/>
  <c r="K1622" i="1"/>
  <c r="H1630" i="1"/>
  <c r="L1648" i="1"/>
  <c r="K1664" i="1"/>
  <c r="L1679" i="1"/>
  <c r="P1680" i="1"/>
  <c r="O1681" i="1"/>
  <c r="H1683" i="1"/>
  <c r="L1691" i="1"/>
  <c r="X1692" i="1"/>
  <c r="U1701" i="1"/>
  <c r="T1701" i="1"/>
  <c r="G1707" i="1"/>
  <c r="I1707" i="1"/>
  <c r="H1707" i="1"/>
  <c r="V1732" i="1"/>
  <c r="O1732" i="1"/>
  <c r="T1734" i="1"/>
  <c r="N1734" i="1"/>
  <c r="M1734" i="1"/>
  <c r="Q1743" i="1"/>
  <c r="Z1753" i="1"/>
  <c r="S1753" i="1"/>
  <c r="K1755" i="1"/>
  <c r="AA1775" i="1"/>
  <c r="T1775" i="1"/>
  <c r="I1781" i="1"/>
  <c r="G1781" i="1"/>
  <c r="M1791" i="1"/>
  <c r="Z1793" i="1"/>
  <c r="AA1793" i="1"/>
  <c r="S1793" i="1"/>
  <c r="K1805" i="1"/>
  <c r="N1816" i="1"/>
  <c r="X1847" i="1"/>
  <c r="Q1847" i="1"/>
  <c r="M1862" i="1"/>
  <c r="H1899" i="1"/>
  <c r="I1899" i="1"/>
  <c r="L1908" i="1"/>
  <c r="Z2008" i="1"/>
  <c r="L2008" i="1"/>
  <c r="O2008" i="1"/>
  <c r="K2008" i="1"/>
  <c r="V2044" i="1"/>
  <c r="X2044" i="1"/>
  <c r="L2044" i="1"/>
  <c r="T2158" i="1"/>
  <c r="U2158" i="1"/>
  <c r="N2197" i="1"/>
  <c r="Y2216" i="1"/>
  <c r="Q2216" i="1"/>
  <c r="O2216" i="1"/>
  <c r="T2235" i="1"/>
  <c r="S2235" i="1"/>
  <c r="O1430" i="1"/>
  <c r="X1436" i="1"/>
  <c r="N1648" i="1"/>
  <c r="X1680" i="1"/>
  <c r="Z1696" i="1"/>
  <c r="AA1696" i="1"/>
  <c r="N1696" i="1"/>
  <c r="Y1696" i="1"/>
  <c r="L1696" i="1"/>
  <c r="U1709" i="1"/>
  <c r="AA1709" i="1"/>
  <c r="U1717" i="1"/>
  <c r="L1717" i="1"/>
  <c r="K1717" i="1"/>
  <c r="U1749" i="1"/>
  <c r="Y1749" i="1"/>
  <c r="W1749" i="1"/>
  <c r="L1749" i="1"/>
  <c r="K1749" i="1"/>
  <c r="V1755" i="1"/>
  <c r="I1767" i="1"/>
  <c r="G1767" i="1"/>
  <c r="U1789" i="1"/>
  <c r="L1789" i="1"/>
  <c r="O1816" i="1"/>
  <c r="V1891" i="1"/>
  <c r="AA1891" i="1"/>
  <c r="X1891" i="1"/>
  <c r="I1964" i="1"/>
  <c r="H1964" i="1"/>
  <c r="I2056" i="1"/>
  <c r="H2056" i="1"/>
  <c r="Z2079" i="1"/>
  <c r="M2079" i="1"/>
  <c r="U2085" i="1"/>
  <c r="N2085" i="1"/>
  <c r="X1756" i="1"/>
  <c r="Q1771" i="1"/>
  <c r="T1797" i="1"/>
  <c r="W1874" i="1"/>
  <c r="P1874" i="1"/>
  <c r="U1884" i="1"/>
  <c r="T1884" i="1"/>
  <c r="Q1886" i="1"/>
  <c r="U1886" i="1"/>
  <c r="W1898" i="1"/>
  <c r="U1898" i="1"/>
  <c r="V2050" i="1"/>
  <c r="U2050" i="1"/>
  <c r="I2080" i="1"/>
  <c r="H2080" i="1"/>
  <c r="U2094" i="1"/>
  <c r="S2094" i="1"/>
  <c r="R2094" i="1"/>
  <c r="M2094" i="1"/>
  <c r="K2094" i="1"/>
  <c r="H2103" i="1"/>
  <c r="I2103" i="1"/>
  <c r="V2124" i="1"/>
  <c r="O2124" i="1"/>
  <c r="Z2128" i="1"/>
  <c r="T2128" i="1"/>
  <c r="Q2128" i="1"/>
  <c r="P2128" i="1"/>
  <c r="W2327" i="1"/>
  <c r="O2327" i="1"/>
  <c r="S2503" i="1"/>
  <c r="N2503" i="1"/>
  <c r="Z1871" i="1"/>
  <c r="Y1871" i="1"/>
  <c r="G1883" i="1"/>
  <c r="I1883" i="1"/>
  <c r="L1898" i="1"/>
  <c r="V1899" i="1"/>
  <c r="S1899" i="1"/>
  <c r="I1919" i="1"/>
  <c r="V1977" i="1"/>
  <c r="Q1977" i="1"/>
  <c r="O1977" i="1"/>
  <c r="AA2027" i="1"/>
  <c r="S2027" i="1"/>
  <c r="P2027" i="1"/>
  <c r="Z2059" i="1"/>
  <c r="V2059" i="1"/>
  <c r="Z2072" i="1"/>
  <c r="T2072" i="1"/>
  <c r="K2072" i="1"/>
  <c r="Z2076" i="1"/>
  <c r="S2076" i="1"/>
  <c r="P2076" i="1"/>
  <c r="K2076" i="1"/>
  <c r="Z2101" i="1"/>
  <c r="AA2101" i="1"/>
  <c r="O2101" i="1"/>
  <c r="W2131" i="1"/>
  <c r="AA2131" i="1"/>
  <c r="Y2131" i="1"/>
  <c r="U2131" i="1"/>
  <c r="M2131" i="1"/>
  <c r="W2232" i="1"/>
  <c r="S2232" i="1"/>
  <c r="H2250" i="1"/>
  <c r="G2250" i="1"/>
  <c r="X2285" i="1"/>
  <c r="O2285" i="1"/>
  <c r="AA2285" i="1"/>
  <c r="Z2303" i="1"/>
  <c r="L2303" i="1"/>
  <c r="R2305" i="1"/>
  <c r="T2305" i="1"/>
  <c r="P2305" i="1"/>
  <c r="L2305" i="1"/>
  <c r="W2406" i="1"/>
  <c r="M2406" i="1"/>
  <c r="W2447" i="1"/>
  <c r="L2447" i="1"/>
  <c r="K2447" i="1"/>
  <c r="Z2452" i="1"/>
  <c r="Y2452" i="1"/>
  <c r="T2452" i="1"/>
  <c r="V2452" i="1"/>
  <c r="H2642" i="1"/>
  <c r="I2642" i="1"/>
  <c r="I2683" i="1"/>
  <c r="G2683" i="1"/>
  <c r="H1760" i="1"/>
  <c r="L1767" i="1"/>
  <c r="K1769" i="1"/>
  <c r="S1795" i="1"/>
  <c r="V1800" i="1"/>
  <c r="I1802" i="1"/>
  <c r="I1804" i="1"/>
  <c r="L1808" i="1"/>
  <c r="P1811" i="1"/>
  <c r="G1813" i="1"/>
  <c r="Q1815" i="1"/>
  <c r="H1821" i="1"/>
  <c r="I1829" i="1"/>
  <c r="L1833" i="1"/>
  <c r="Q1842" i="1"/>
  <c r="M1844" i="1"/>
  <c r="O1857" i="1"/>
  <c r="Y1859" i="1"/>
  <c r="R1861" i="1"/>
  <c r="L1863" i="1"/>
  <c r="W1867" i="1"/>
  <c r="M1871" i="1"/>
  <c r="M1874" i="1"/>
  <c r="H1883" i="1"/>
  <c r="V1884" i="1"/>
  <c r="N1890" i="1"/>
  <c r="Z1894" i="1"/>
  <c r="M1898" i="1"/>
  <c r="P1899" i="1"/>
  <c r="N1901" i="1"/>
  <c r="W1906" i="1"/>
  <c r="P1906" i="1"/>
  <c r="H1915" i="1"/>
  <c r="G1915" i="1"/>
  <c r="M1950" i="1"/>
  <c r="S1965" i="1"/>
  <c r="O1965" i="1"/>
  <c r="K1977" i="1"/>
  <c r="I1991" i="1"/>
  <c r="G1999" i="1"/>
  <c r="Z2011" i="1"/>
  <c r="N2011" i="1"/>
  <c r="V2029" i="1"/>
  <c r="P2059" i="1"/>
  <c r="W2064" i="1"/>
  <c r="O2064" i="1"/>
  <c r="T2092" i="1"/>
  <c r="L2092" i="1"/>
  <c r="L2101" i="1"/>
  <c r="Z2109" i="1"/>
  <c r="O2109" i="1"/>
  <c r="X2114" i="1"/>
  <c r="W2114" i="1"/>
  <c r="L2114" i="1"/>
  <c r="W2163" i="1"/>
  <c r="Y2163" i="1"/>
  <c r="X2163" i="1"/>
  <c r="M2163" i="1"/>
  <c r="I2172" i="1"/>
  <c r="H2172" i="1"/>
  <c r="H2183" i="1"/>
  <c r="G2183" i="1"/>
  <c r="R2209" i="1"/>
  <c r="K2211" i="1"/>
  <c r="S2285" i="1"/>
  <c r="I2289" i="1"/>
  <c r="H2289" i="1"/>
  <c r="G2289" i="1"/>
  <c r="X2305" i="1"/>
  <c r="Z2389" i="1"/>
  <c r="AA2389" i="1"/>
  <c r="X2389" i="1"/>
  <c r="Q2389" i="1"/>
  <c r="O2389" i="1"/>
  <c r="N2389" i="1"/>
  <c r="K2389" i="1"/>
  <c r="M2389" i="1"/>
  <c r="I2525" i="1"/>
  <c r="G2525" i="1"/>
  <c r="H2525" i="1"/>
  <c r="O1735" i="1"/>
  <c r="H1739" i="1"/>
  <c r="X1740" i="1"/>
  <c r="T1748" i="1"/>
  <c r="G1764" i="1"/>
  <c r="M1767" i="1"/>
  <c r="L1768" i="1"/>
  <c r="S1769" i="1"/>
  <c r="Y1771" i="1"/>
  <c r="G1775" i="1"/>
  <c r="L1783" i="1"/>
  <c r="K1787" i="1"/>
  <c r="L1788" i="1"/>
  <c r="N1808" i="1"/>
  <c r="I1821" i="1"/>
  <c r="Y1824" i="1"/>
  <c r="M1833" i="1"/>
  <c r="P1834" i="1"/>
  <c r="I1836" i="1"/>
  <c r="U1842" i="1"/>
  <c r="S1844" i="1"/>
  <c r="Q1857" i="1"/>
  <c r="M1863" i="1"/>
  <c r="O1864" i="1"/>
  <c r="N1866" i="1"/>
  <c r="X1867" i="1"/>
  <c r="O1871" i="1"/>
  <c r="N1874" i="1"/>
  <c r="N1898" i="1"/>
  <c r="Q1899" i="1"/>
  <c r="Y1906" i="1"/>
  <c r="L1922" i="1"/>
  <c r="P1922" i="1"/>
  <c r="O1923" i="1"/>
  <c r="U1950" i="1"/>
  <c r="Q1963" i="1"/>
  <c r="Q1965" i="1"/>
  <c r="Y1977" i="1"/>
  <c r="Z1991" i="1"/>
  <c r="S1991" i="1"/>
  <c r="H1999" i="1"/>
  <c r="H2032" i="1"/>
  <c r="I2036" i="1"/>
  <c r="H2036" i="1"/>
  <c r="G2036" i="1"/>
  <c r="U2059" i="1"/>
  <c r="Z2067" i="1"/>
  <c r="Q2067" i="1"/>
  <c r="P2067" i="1"/>
  <c r="Z2075" i="1"/>
  <c r="AA2075" i="1"/>
  <c r="O2075" i="1"/>
  <c r="O2076" i="1"/>
  <c r="Z2084" i="1"/>
  <c r="AA2084" i="1"/>
  <c r="O2084" i="1"/>
  <c r="K2084" i="1"/>
  <c r="T2099" i="1"/>
  <c r="O2099" i="1"/>
  <c r="Q2101" i="1"/>
  <c r="Q2109" i="1"/>
  <c r="Q2131" i="1"/>
  <c r="W2140" i="1"/>
  <c r="N2154" i="1"/>
  <c r="AA2159" i="1"/>
  <c r="Y2159" i="1"/>
  <c r="W2159" i="1"/>
  <c r="P2163" i="1"/>
  <c r="X2170" i="1"/>
  <c r="L2170" i="1"/>
  <c r="I2183" i="1"/>
  <c r="H2188" i="1"/>
  <c r="P2190" i="1"/>
  <c r="W2195" i="1"/>
  <c r="P2195" i="1"/>
  <c r="M2195" i="1"/>
  <c r="K2195" i="1"/>
  <c r="Z2200" i="1"/>
  <c r="N2200" i="1"/>
  <c r="T2208" i="1"/>
  <c r="AA2208" i="1"/>
  <c r="S2208" i="1"/>
  <c r="H2228" i="1"/>
  <c r="I2228" i="1"/>
  <c r="Q2232" i="1"/>
  <c r="U2240" i="1"/>
  <c r="N2240" i="1"/>
  <c r="Z2261" i="1"/>
  <c r="V2261" i="1"/>
  <c r="N2261" i="1"/>
  <c r="Q2261" i="1"/>
  <c r="L2261" i="1"/>
  <c r="Z2281" i="1"/>
  <c r="W2281" i="1"/>
  <c r="L1711" i="1"/>
  <c r="G1716" i="1"/>
  <c r="L1719" i="1"/>
  <c r="O1727" i="1"/>
  <c r="Q1735" i="1"/>
  <c r="I1739" i="1"/>
  <c r="P1744" i="1"/>
  <c r="P1747" i="1"/>
  <c r="W1748" i="1"/>
  <c r="L1756" i="1"/>
  <c r="K1757" i="1"/>
  <c r="H1759" i="1"/>
  <c r="O1767" i="1"/>
  <c r="M1768" i="1"/>
  <c r="L1771" i="1"/>
  <c r="AA1771" i="1"/>
  <c r="L1773" i="1"/>
  <c r="H1775" i="1"/>
  <c r="N1787" i="1"/>
  <c r="O1788" i="1"/>
  <c r="N1797" i="1"/>
  <c r="P1808" i="1"/>
  <c r="L1817" i="1"/>
  <c r="Z1824" i="1"/>
  <c r="O1833" i="1"/>
  <c r="Q1834" i="1"/>
  <c r="T1844" i="1"/>
  <c r="R1857" i="1"/>
  <c r="Q1863" i="1"/>
  <c r="Y1867" i="1"/>
  <c r="P1871" i="1"/>
  <c r="U1873" i="1"/>
  <c r="V1873" i="1"/>
  <c r="Q1874" i="1"/>
  <c r="Z1887" i="1"/>
  <c r="T1887" i="1"/>
  <c r="U1892" i="1"/>
  <c r="L1892" i="1"/>
  <c r="P1898" i="1"/>
  <c r="T1926" i="1"/>
  <c r="M1926" i="1"/>
  <c r="I1932" i="1"/>
  <c r="G1932" i="1"/>
  <c r="Z1960" i="1"/>
  <c r="T1960" i="1"/>
  <c r="Z1995" i="1"/>
  <c r="X1995" i="1"/>
  <c r="N1995" i="1"/>
  <c r="U2004" i="1"/>
  <c r="T2004" i="1"/>
  <c r="O2004" i="1"/>
  <c r="V2028" i="1"/>
  <c r="O2028" i="1"/>
  <c r="H2055" i="1"/>
  <c r="N2067" i="1"/>
  <c r="Q2075" i="1"/>
  <c r="V2076" i="1"/>
  <c r="Z2117" i="1"/>
  <c r="Y2117" i="1"/>
  <c r="V2117" i="1"/>
  <c r="O2117" i="1"/>
  <c r="H2139" i="1"/>
  <c r="AA2143" i="1"/>
  <c r="W2143" i="1"/>
  <c r="M2150" i="1"/>
  <c r="T2168" i="1"/>
  <c r="K2168" i="1"/>
  <c r="N2170" i="1"/>
  <c r="V2188" i="1"/>
  <c r="O2188" i="1"/>
  <c r="Q2195" i="1"/>
  <c r="I2198" i="1"/>
  <c r="H2198" i="1"/>
  <c r="M2208" i="1"/>
  <c r="AA2232" i="1"/>
  <c r="K2240" i="1"/>
  <c r="Z2463" i="1"/>
  <c r="U2463" i="1"/>
  <c r="T2463" i="1"/>
  <c r="P2463" i="1"/>
  <c r="N2463" i="1"/>
  <c r="O2463" i="1"/>
  <c r="AA2516" i="1"/>
  <c r="K2516" i="1"/>
  <c r="T2516" i="1"/>
  <c r="U2242" i="1"/>
  <c r="O2242" i="1"/>
  <c r="T2259" i="1"/>
  <c r="X2259" i="1"/>
  <c r="O2314" i="1"/>
  <c r="Q2314" i="1"/>
  <c r="P2314" i="1"/>
  <c r="H2330" i="1"/>
  <c r="G2330" i="1"/>
  <c r="Z2339" i="1"/>
  <c r="K2339" i="1"/>
  <c r="V2398" i="1"/>
  <c r="AA2398" i="1"/>
  <c r="U2398" i="1"/>
  <c r="Y2410" i="1"/>
  <c r="N2410" i="1"/>
  <c r="G2474" i="1"/>
  <c r="I2474" i="1"/>
  <c r="H2513" i="1"/>
  <c r="G2513" i="1"/>
  <c r="Z2661" i="1"/>
  <c r="V2661" i="1"/>
  <c r="AA1927" i="1"/>
  <c r="P2091" i="1"/>
  <c r="AA2107" i="1"/>
  <c r="X2173" i="1"/>
  <c r="Q2187" i="1"/>
  <c r="Q2205" i="1"/>
  <c r="AA2224" i="1"/>
  <c r="K2242" i="1"/>
  <c r="K2259" i="1"/>
  <c r="S2264" i="1"/>
  <c r="G2301" i="1"/>
  <c r="H2301" i="1"/>
  <c r="T2322" i="1"/>
  <c r="N2322" i="1"/>
  <c r="V2322" i="1"/>
  <c r="Y2328" i="1"/>
  <c r="M2328" i="1"/>
  <c r="Z2346" i="1"/>
  <c r="S2346" i="1"/>
  <c r="P2346" i="1"/>
  <c r="O2346" i="1"/>
  <c r="N2346" i="1"/>
  <c r="K2346" i="1"/>
  <c r="X2346" i="1"/>
  <c r="H2364" i="1"/>
  <c r="G2364" i="1"/>
  <c r="H2404" i="1"/>
  <c r="G2404" i="1"/>
  <c r="G2443" i="1"/>
  <c r="I2443" i="1"/>
  <c r="H2443" i="1"/>
  <c r="G2466" i="1"/>
  <c r="H2466" i="1"/>
  <c r="G2623" i="1"/>
  <c r="I2623" i="1"/>
  <c r="AA2664" i="1"/>
  <c r="T2664" i="1"/>
  <c r="I2679" i="1"/>
  <c r="H2679" i="1"/>
  <c r="G2679" i="1"/>
  <c r="X2700" i="1"/>
  <c r="K2700" i="1"/>
  <c r="X2187" i="1"/>
  <c r="Q2222" i="1"/>
  <c r="S2226" i="1"/>
  <c r="Q2242" i="1"/>
  <c r="U2250" i="1"/>
  <c r="T2250" i="1"/>
  <c r="S2259" i="1"/>
  <c r="Y2280" i="1"/>
  <c r="V2280" i="1"/>
  <c r="T2280" i="1"/>
  <c r="K2280" i="1"/>
  <c r="U2290" i="1"/>
  <c r="AA2290" i="1"/>
  <c r="X2322" i="1"/>
  <c r="AA2326" i="1"/>
  <c r="X2326" i="1"/>
  <c r="I2343" i="1"/>
  <c r="G2343" i="1"/>
  <c r="AA2346" i="1"/>
  <c r="G2393" i="1"/>
  <c r="H2393" i="1"/>
  <c r="U2434" i="1"/>
  <c r="V2434" i="1"/>
  <c r="N2434" i="1"/>
  <c r="Q2460" i="1"/>
  <c r="X2460" i="1"/>
  <c r="R2464" i="1"/>
  <c r="M2464" i="1"/>
  <c r="T2472" i="1"/>
  <c r="W2472" i="1"/>
  <c r="K2578" i="1"/>
  <c r="T2578" i="1"/>
  <c r="N2578" i="1"/>
  <c r="P2105" i="1"/>
  <c r="T2112" i="1"/>
  <c r="O2130" i="1"/>
  <c r="Y2135" i="1"/>
  <c r="K2147" i="1"/>
  <c r="K2234" i="1"/>
  <c r="S2242" i="1"/>
  <c r="V2259" i="1"/>
  <c r="I2321" i="1"/>
  <c r="G2321" i="1"/>
  <c r="Z2338" i="1"/>
  <c r="AA2338" i="1"/>
  <c r="V2338" i="1"/>
  <c r="P2338" i="1"/>
  <c r="N2338" i="1"/>
  <c r="H2378" i="1"/>
  <c r="G2378" i="1"/>
  <c r="H2409" i="1"/>
  <c r="G2409" i="1"/>
  <c r="V2441" i="1"/>
  <c r="W2441" i="1"/>
  <c r="T2441" i="1"/>
  <c r="S2441" i="1"/>
  <c r="X2481" i="1"/>
  <c r="Y2481" i="1"/>
  <c r="S2481" i="1"/>
  <c r="K2481" i="1"/>
  <c r="I2487" i="1"/>
  <c r="H2487" i="1"/>
  <c r="X2505" i="1"/>
  <c r="AA2505" i="1"/>
  <c r="Y2505" i="1"/>
  <c r="Q2505" i="1"/>
  <c r="W2514" i="1"/>
  <c r="P2514" i="1"/>
  <c r="AA2523" i="1"/>
  <c r="P2523" i="1"/>
  <c r="G2658" i="1"/>
  <c r="I2658" i="1"/>
  <c r="Z2670" i="1"/>
  <c r="T2670" i="1"/>
  <c r="P1927" i="1"/>
  <c r="G1956" i="1"/>
  <c r="H1958" i="1"/>
  <c r="R1969" i="1"/>
  <c r="O1976" i="1"/>
  <c r="Q1986" i="1"/>
  <c r="K1992" i="1"/>
  <c r="W2032" i="1"/>
  <c r="AA2039" i="1"/>
  <c r="W2052" i="1"/>
  <c r="H2071" i="1"/>
  <c r="V2082" i="1"/>
  <c r="T2083" i="1"/>
  <c r="AA2091" i="1"/>
  <c r="M2093" i="1"/>
  <c r="R2098" i="1"/>
  <c r="Q2105" i="1"/>
  <c r="M2107" i="1"/>
  <c r="O2108" i="1"/>
  <c r="O2123" i="1"/>
  <c r="Q2125" i="1"/>
  <c r="L2144" i="1"/>
  <c r="M2147" i="1"/>
  <c r="V2162" i="1"/>
  <c r="O2167" i="1"/>
  <c r="O2176" i="1"/>
  <c r="O2183" i="1"/>
  <c r="M2203" i="1"/>
  <c r="P2214" i="1"/>
  <c r="M2224" i="1"/>
  <c r="M2228" i="1"/>
  <c r="I2232" i="1"/>
  <c r="H2233" i="1"/>
  <c r="M2236" i="1"/>
  <c r="T2242" i="1"/>
  <c r="L2250" i="1"/>
  <c r="S2251" i="1"/>
  <c r="N2253" i="1"/>
  <c r="Z2256" i="1"/>
  <c r="O2256" i="1"/>
  <c r="AA2317" i="1"/>
  <c r="Y2317" i="1"/>
  <c r="T2317" i="1"/>
  <c r="M2317" i="1"/>
  <c r="K2317" i="1"/>
  <c r="U2321" i="1"/>
  <c r="X2321" i="1"/>
  <c r="M2321" i="1"/>
  <c r="X2331" i="1"/>
  <c r="N2331" i="1"/>
  <c r="X2338" i="1"/>
  <c r="S2409" i="1"/>
  <c r="Y2409" i="1"/>
  <c r="R2409" i="1"/>
  <c r="N2409" i="1"/>
  <c r="W2415" i="1"/>
  <c r="U2415" i="1"/>
  <c r="S2415" i="1"/>
  <c r="Q2415" i="1"/>
  <c r="P2415" i="1"/>
  <c r="T2444" i="1"/>
  <c r="K2444" i="1"/>
  <c r="Q2481" i="1"/>
  <c r="R2523" i="1"/>
  <c r="V2552" i="1"/>
  <c r="U2560" i="1"/>
  <c r="L2562" i="1"/>
  <c r="M2593" i="1"/>
  <c r="O2623" i="1"/>
  <c r="P2624" i="1"/>
  <c r="O2627" i="1"/>
  <c r="V2632" i="1"/>
  <c r="X2635" i="1"/>
  <c r="T2662" i="1"/>
  <c r="Z2665" i="1"/>
  <c r="Y2671" i="1"/>
  <c r="Z2678" i="1"/>
  <c r="O2679" i="1"/>
  <c r="O2680" i="1"/>
  <c r="AA2695" i="1"/>
  <c r="U2254" i="1"/>
  <c r="L2275" i="1"/>
  <c r="H2281" i="1"/>
  <c r="O2284" i="1"/>
  <c r="H2297" i="1"/>
  <c r="I2305" i="1"/>
  <c r="Q2336" i="1"/>
  <c r="P2349" i="1"/>
  <c r="W2350" i="1"/>
  <c r="M2352" i="1"/>
  <c r="Q2373" i="1"/>
  <c r="N2384" i="1"/>
  <c r="W2419" i="1"/>
  <c r="Y2423" i="1"/>
  <c r="AA2426" i="1"/>
  <c r="S2429" i="1"/>
  <c r="I2441" i="1"/>
  <c r="S2445" i="1"/>
  <c r="W2453" i="1"/>
  <c r="I2460" i="1"/>
  <c r="V2468" i="1"/>
  <c r="O2479" i="1"/>
  <c r="X2482" i="1"/>
  <c r="N2494" i="1"/>
  <c r="Q2495" i="1"/>
  <c r="S2519" i="1"/>
  <c r="Y2527" i="1"/>
  <c r="V2560" i="1"/>
  <c r="W2623" i="1"/>
  <c r="Y2632" i="1"/>
  <c r="P2275" i="1"/>
  <c r="W2284" i="1"/>
  <c r="P2306" i="1"/>
  <c r="X2336" i="1"/>
  <c r="V2349" i="1"/>
  <c r="Q2352" i="1"/>
  <c r="V2373" i="1"/>
  <c r="U2384" i="1"/>
  <c r="V2428" i="1"/>
  <c r="W2429" i="1"/>
  <c r="W2445" i="1"/>
  <c r="W2456" i="1"/>
  <c r="V2494" i="1"/>
  <c r="T2495" i="1"/>
  <c r="W2501" i="1"/>
  <c r="N2508" i="1"/>
  <c r="N2509" i="1"/>
  <c r="AA2519" i="1"/>
  <c r="X2526" i="1"/>
  <c r="Q2533" i="1"/>
  <c r="AA2541" i="1"/>
  <c r="I2569" i="1"/>
  <c r="AA2623" i="1"/>
  <c r="U2275" i="1"/>
  <c r="H2286" i="1"/>
  <c r="N2296" i="1"/>
  <c r="S2306" i="1"/>
  <c r="M2316" i="1"/>
  <c r="K2318" i="1"/>
  <c r="U2348" i="1"/>
  <c r="S2352" i="1"/>
  <c r="V2355" i="1"/>
  <c r="N2363" i="1"/>
  <c r="P2366" i="1"/>
  <c r="V2371" i="1"/>
  <c r="I2373" i="1"/>
  <c r="W2373" i="1"/>
  <c r="W2374" i="1"/>
  <c r="X2384" i="1"/>
  <c r="K2387" i="1"/>
  <c r="N2392" i="1"/>
  <c r="Q2397" i="1"/>
  <c r="M2408" i="1"/>
  <c r="G2411" i="1"/>
  <c r="P2412" i="1"/>
  <c r="N2414" i="1"/>
  <c r="V2418" i="1"/>
  <c r="G2424" i="1"/>
  <c r="Y2428" i="1"/>
  <c r="L2433" i="1"/>
  <c r="N2436" i="1"/>
  <c r="R2438" i="1"/>
  <c r="AA2445" i="1"/>
  <c r="K2449" i="1"/>
  <c r="O2462" i="1"/>
  <c r="X2466" i="1"/>
  <c r="K2468" i="1"/>
  <c r="H2483" i="1"/>
  <c r="S2484" i="1"/>
  <c r="X2495" i="1"/>
  <c r="P2508" i="1"/>
  <c r="AA2644" i="1"/>
  <c r="K2654" i="1"/>
  <c r="N2663" i="1"/>
  <c r="N2672" i="1"/>
  <c r="M2678" i="1"/>
  <c r="Q2685" i="1"/>
  <c r="L2691" i="1"/>
  <c r="T2696" i="1"/>
  <c r="V2275" i="1"/>
  <c r="U2352" i="1"/>
  <c r="AA2373" i="1"/>
  <c r="AA2384" i="1"/>
  <c r="N2525" i="1"/>
  <c r="M2528" i="1"/>
  <c r="M2553" i="1"/>
  <c r="H2555" i="1"/>
  <c r="P2569" i="1"/>
  <c r="V2575" i="1"/>
  <c r="T2585" i="1"/>
  <c r="P2587" i="1"/>
  <c r="K2623" i="1"/>
  <c r="K2640" i="1"/>
  <c r="P2654" i="1"/>
  <c r="P2663" i="1"/>
  <c r="P2672" i="1"/>
  <c r="V2674" i="1"/>
  <c r="P2678" i="1"/>
  <c r="Y2681" i="1"/>
  <c r="M2683" i="1"/>
  <c r="W2685" i="1"/>
  <c r="K2368" i="1"/>
  <c r="I2384" i="1"/>
  <c r="U2401" i="1"/>
  <c r="X2408" i="1"/>
  <c r="K2417" i="1"/>
  <c r="G2452" i="1"/>
  <c r="G2457" i="1"/>
  <c r="O2468" i="1"/>
  <c r="V2469" i="1"/>
  <c r="P2475" i="1"/>
  <c r="H2479" i="1"/>
  <c r="P2483" i="1"/>
  <c r="N2501" i="1"/>
  <c r="W2507" i="1"/>
  <c r="V2508" i="1"/>
  <c r="H2514" i="1"/>
  <c r="O2517" i="1"/>
  <c r="P2528" i="1"/>
  <c r="S2553" i="1"/>
  <c r="K2560" i="1"/>
  <c r="K2563" i="1"/>
  <c r="U2569" i="1"/>
  <c r="R2571" i="1"/>
  <c r="H2577" i="1"/>
  <c r="Y2583" i="1"/>
  <c r="Z2585" i="1"/>
  <c r="AA2587" i="1"/>
  <c r="L2623" i="1"/>
  <c r="K2632" i="1"/>
  <c r="K2633" i="1"/>
  <c r="S2635" i="1"/>
  <c r="Q2647" i="1"/>
  <c r="X2654" i="1"/>
  <c r="P2658" i="1"/>
  <c r="G2662" i="1"/>
  <c r="X2663" i="1"/>
  <c r="R2669" i="1"/>
  <c r="AA2672" i="1"/>
  <c r="Q2678" i="1"/>
  <c r="G2680" i="1"/>
  <c r="Y2685" i="1"/>
  <c r="AA2687" i="1"/>
  <c r="S2691" i="1"/>
  <c r="O2693" i="1"/>
  <c r="O2695" i="1"/>
  <c r="O2699" i="1"/>
  <c r="S2298" i="1"/>
  <c r="G2342" i="1"/>
  <c r="K2350" i="1"/>
  <c r="AA2352" i="1"/>
  <c r="X2401" i="1"/>
  <c r="L2417" i="1"/>
  <c r="K2445" i="1"/>
  <c r="I2452" i="1"/>
  <c r="I2467" i="1"/>
  <c r="P2468" i="1"/>
  <c r="W2483" i="1"/>
  <c r="K2492" i="1"/>
  <c r="L2494" i="1"/>
  <c r="O2501" i="1"/>
  <c r="I2514" i="1"/>
  <c r="I2516" i="1"/>
  <c r="Q2517" i="1"/>
  <c r="T2528" i="1"/>
  <c r="N2534" i="1"/>
  <c r="T2553" i="1"/>
  <c r="P2560" i="1"/>
  <c r="AA2563" i="1"/>
  <c r="W2569" i="1"/>
  <c r="X2571" i="1"/>
  <c r="M2623" i="1"/>
  <c r="P2632" i="1"/>
  <c r="W2635" i="1"/>
  <c r="AA2658" i="1"/>
  <c r="AA2663" i="1"/>
  <c r="V2665" i="1"/>
  <c r="X2669" i="1"/>
  <c r="X2678" i="1"/>
  <c r="W2691" i="1"/>
  <c r="Z2693" i="1"/>
  <c r="Q2695" i="1"/>
  <c r="S2699" i="1"/>
  <c r="S287" i="1"/>
  <c r="Y287" i="1"/>
  <c r="W2" i="1"/>
  <c r="O5" i="1"/>
  <c r="L6" i="1"/>
  <c r="M9" i="1"/>
  <c r="X9" i="1"/>
  <c r="R12" i="1"/>
  <c r="L13" i="1"/>
  <c r="I16" i="1"/>
  <c r="U17" i="1"/>
  <c r="N20" i="1"/>
  <c r="AA21" i="1"/>
  <c r="Q24" i="1"/>
  <c r="Q26" i="1"/>
  <c r="M29" i="1"/>
  <c r="O30" i="1"/>
  <c r="Q33" i="1"/>
  <c r="P35" i="1"/>
  <c r="Z36" i="1"/>
  <c r="U37" i="1"/>
  <c r="Z38" i="1"/>
  <c r="Y39" i="1"/>
  <c r="R43" i="1"/>
  <c r="P46" i="1"/>
  <c r="S47" i="1"/>
  <c r="Y49" i="1"/>
  <c r="K55" i="1"/>
  <c r="Y55" i="1"/>
  <c r="R56" i="1"/>
  <c r="S59" i="1"/>
  <c r="V61" i="1"/>
  <c r="L62" i="1"/>
  <c r="U63" i="1"/>
  <c r="Q66" i="1"/>
  <c r="U67" i="1"/>
  <c r="O68" i="1"/>
  <c r="S71" i="1"/>
  <c r="Q74" i="1"/>
  <c r="X75" i="1"/>
  <c r="X78" i="1"/>
  <c r="Y84" i="1"/>
  <c r="X90" i="1"/>
  <c r="O91" i="1"/>
  <c r="P94" i="1"/>
  <c r="Q95" i="1"/>
  <c r="U96" i="1"/>
  <c r="I98" i="1"/>
  <c r="T98" i="1"/>
  <c r="K99" i="1"/>
  <c r="Z100" i="1"/>
  <c r="V101" i="1"/>
  <c r="U103" i="1"/>
  <c r="N104" i="1"/>
  <c r="Q106" i="1"/>
  <c r="G107" i="1"/>
  <c r="Y111" i="1"/>
  <c r="U112" i="1"/>
  <c r="G116" i="1"/>
  <c r="I117" i="1"/>
  <c r="V119" i="1"/>
  <c r="N120" i="1"/>
  <c r="G123" i="1"/>
  <c r="W124" i="1"/>
  <c r="U125" i="1"/>
  <c r="L126" i="1"/>
  <c r="O127" i="1"/>
  <c r="M128" i="1"/>
  <c r="I129" i="1"/>
  <c r="X131" i="1"/>
  <c r="Q132" i="1"/>
  <c r="U137" i="1"/>
  <c r="AA138" i="1"/>
  <c r="AA139" i="1"/>
  <c r="W142" i="1"/>
  <c r="V143" i="1"/>
  <c r="Q146" i="1"/>
  <c r="S147" i="1"/>
  <c r="H149" i="1"/>
  <c r="P154" i="1"/>
  <c r="R155" i="1"/>
  <c r="R156" i="1"/>
  <c r="M157" i="1"/>
  <c r="W157" i="1"/>
  <c r="W159" i="1"/>
  <c r="P160" i="1"/>
  <c r="K162" i="1"/>
  <c r="U165" i="1"/>
  <c r="M166" i="1"/>
  <c r="V173" i="1"/>
  <c r="N178" i="1"/>
  <c r="M182" i="1"/>
  <c r="Y183" i="1"/>
  <c r="V184" i="1"/>
  <c r="R187" i="1"/>
  <c r="Q191" i="1"/>
  <c r="T194" i="1"/>
  <c r="R195" i="1"/>
  <c r="O196" i="1"/>
  <c r="Q197" i="1"/>
  <c r="H198" i="1"/>
  <c r="O199" i="1"/>
  <c r="AA200" i="1"/>
  <c r="Y204" i="1"/>
  <c r="O205" i="1"/>
  <c r="Y205" i="1"/>
  <c r="O206" i="1"/>
  <c r="L207" i="1"/>
  <c r="G209" i="1"/>
  <c r="K210" i="1"/>
  <c r="W213" i="1"/>
  <c r="S215" i="1"/>
  <c r="K216" i="1"/>
  <c r="K218" i="1"/>
  <c r="K221" i="1"/>
  <c r="G225" i="1"/>
  <c r="Q226" i="1"/>
  <c r="I228" i="1"/>
  <c r="N229" i="1"/>
  <c r="L234" i="1"/>
  <c r="U239" i="1"/>
  <c r="M240" i="1"/>
  <c r="N242" i="1"/>
  <c r="G244" i="1"/>
  <c r="N245" i="1"/>
  <c r="M246" i="1"/>
  <c r="P248" i="1"/>
  <c r="O253" i="1"/>
  <c r="G254" i="1"/>
  <c r="L258" i="1"/>
  <c r="Y261" i="1"/>
  <c r="W262" i="1"/>
  <c r="P263" i="1"/>
  <c r="I264" i="1"/>
  <c r="N267" i="1"/>
  <c r="H270" i="1"/>
  <c r="T270" i="1"/>
  <c r="N271" i="1"/>
  <c r="Y272" i="1"/>
  <c r="P273" i="1"/>
  <c r="U276" i="1"/>
  <c r="Y278" i="1"/>
  <c r="G280" i="1"/>
  <c r="R280" i="1"/>
  <c r="W282" i="1"/>
  <c r="S286" i="1"/>
  <c r="K287" i="1"/>
  <c r="Q288" i="1"/>
  <c r="O290" i="1"/>
  <c r="W292" i="1"/>
  <c r="S293" i="1"/>
  <c r="R297" i="1"/>
  <c r="Z297" i="1"/>
  <c r="L297" i="1"/>
  <c r="Z300" i="1"/>
  <c r="O300" i="1"/>
  <c r="M300" i="1"/>
  <c r="V300" i="1"/>
  <c r="AA216" i="1"/>
  <c r="X5" i="1"/>
  <c r="N9" i="1"/>
  <c r="AA9" i="1"/>
  <c r="U12" i="1"/>
  <c r="Q20" i="1"/>
  <c r="W26" i="1"/>
  <c r="N29" i="1"/>
  <c r="R33" i="1"/>
  <c r="Q35" i="1"/>
  <c r="Y37" i="1"/>
  <c r="AA38" i="1"/>
  <c r="S43" i="1"/>
  <c r="R46" i="1"/>
  <c r="M55" i="1"/>
  <c r="AA55" i="1"/>
  <c r="S56" i="1"/>
  <c r="X59" i="1"/>
  <c r="M62" i="1"/>
  <c r="V63" i="1"/>
  <c r="S66" i="1"/>
  <c r="AA67" i="1"/>
  <c r="R68" i="1"/>
  <c r="S74" i="1"/>
  <c r="T94" i="1"/>
  <c r="U95" i="1"/>
  <c r="X98" i="1"/>
  <c r="P99" i="1"/>
  <c r="W101" i="1"/>
  <c r="S106" i="1"/>
  <c r="H107" i="1"/>
  <c r="AA112" i="1"/>
  <c r="I116" i="1"/>
  <c r="W119" i="1"/>
  <c r="U120" i="1"/>
  <c r="H123" i="1"/>
  <c r="W125" i="1"/>
  <c r="M126" i="1"/>
  <c r="Q127" i="1"/>
  <c r="S128" i="1"/>
  <c r="Z131" i="1"/>
  <c r="R132" i="1"/>
  <c r="L134" i="1"/>
  <c r="K135" i="1"/>
  <c r="Z137" i="1"/>
  <c r="S146" i="1"/>
  <c r="X147" i="1"/>
  <c r="I149" i="1"/>
  <c r="AA154" i="1"/>
  <c r="Z155" i="1"/>
  <c r="W156" i="1"/>
  <c r="N157" i="1"/>
  <c r="X157" i="1"/>
  <c r="Y159" i="1"/>
  <c r="S160" i="1"/>
  <c r="N162" i="1"/>
  <c r="W165" i="1"/>
  <c r="O166" i="1"/>
  <c r="Q178" i="1"/>
  <c r="O182" i="1"/>
  <c r="AA183" i="1"/>
  <c r="AA184" i="1"/>
  <c r="S187" i="1"/>
  <c r="S191" i="1"/>
  <c r="V194" i="1"/>
  <c r="X195" i="1"/>
  <c r="Q196" i="1"/>
  <c r="S197" i="1"/>
  <c r="P205" i="1"/>
  <c r="AA205" i="1"/>
  <c r="P206" i="1"/>
  <c r="O207" i="1"/>
  <c r="H209" i="1"/>
  <c r="L210" i="1"/>
  <c r="M216" i="1"/>
  <c r="P218" i="1"/>
  <c r="N221" i="1"/>
  <c r="X226" i="1"/>
  <c r="O229" i="1"/>
  <c r="Q234" i="1"/>
  <c r="V239" i="1"/>
  <c r="N240" i="1"/>
  <c r="P242" i="1"/>
  <c r="I244" i="1"/>
  <c r="O245" i="1"/>
  <c r="W246" i="1"/>
  <c r="P253" i="1"/>
  <c r="G257" i="1"/>
  <c r="Q258" i="1"/>
  <c r="R259" i="1"/>
  <c r="X262" i="1"/>
  <c r="Q263" i="1"/>
  <c r="O267" i="1"/>
  <c r="U270" i="1"/>
  <c r="Q271" i="1"/>
  <c r="Q273" i="1"/>
  <c r="V276" i="1"/>
  <c r="AA278" i="1"/>
  <c r="H280" i="1"/>
  <c r="S280" i="1"/>
  <c r="W286" i="1"/>
  <c r="N287" i="1"/>
  <c r="U290" i="1"/>
  <c r="U293" i="1"/>
  <c r="I299" i="1"/>
  <c r="H299" i="1"/>
  <c r="I312" i="1"/>
  <c r="G312" i="1"/>
  <c r="I315" i="1"/>
  <c r="H315" i="1"/>
  <c r="O9" i="1"/>
  <c r="Y26" i="1"/>
  <c r="V29" i="1"/>
  <c r="Y33" i="1"/>
  <c r="R35" i="1"/>
  <c r="Y43" i="1"/>
  <c r="T46" i="1"/>
  <c r="N55" i="1"/>
  <c r="U56" i="1"/>
  <c r="O62" i="1"/>
  <c r="W63" i="1"/>
  <c r="Y66" i="1"/>
  <c r="T68" i="1"/>
  <c r="Y74" i="1"/>
  <c r="AA90" i="1"/>
  <c r="W94" i="1"/>
  <c r="V95" i="1"/>
  <c r="K98" i="1"/>
  <c r="Y98" i="1"/>
  <c r="Z99" i="1"/>
  <c r="Y103" i="1"/>
  <c r="U104" i="1"/>
  <c r="H106" i="1"/>
  <c r="T106" i="1"/>
  <c r="G110" i="1"/>
  <c r="K117" i="1"/>
  <c r="K119" i="1"/>
  <c r="AA119" i="1"/>
  <c r="AA120" i="1"/>
  <c r="H122" i="1"/>
  <c r="X125" i="1"/>
  <c r="U126" i="1"/>
  <c r="V127" i="1"/>
  <c r="U128" i="1"/>
  <c r="AA131" i="1"/>
  <c r="Z132" i="1"/>
  <c r="O134" i="1"/>
  <c r="L135" i="1"/>
  <c r="M136" i="1"/>
  <c r="R145" i="1"/>
  <c r="Y146" i="1"/>
  <c r="AA147" i="1"/>
  <c r="T149" i="1"/>
  <c r="H150" i="1"/>
  <c r="T153" i="1"/>
  <c r="AA155" i="1"/>
  <c r="O157" i="1"/>
  <c r="Y157" i="1"/>
  <c r="O158" i="1"/>
  <c r="K159" i="1"/>
  <c r="AA159" i="1"/>
  <c r="V160" i="1"/>
  <c r="U161" i="1"/>
  <c r="P162" i="1"/>
  <c r="R163" i="1"/>
  <c r="X165" i="1"/>
  <c r="X166" i="1"/>
  <c r="G171" i="1"/>
  <c r="G177" i="1"/>
  <c r="T178" i="1"/>
  <c r="AA187" i="1"/>
  <c r="Q189" i="1"/>
  <c r="U191" i="1"/>
  <c r="M192" i="1"/>
  <c r="W196" i="1"/>
  <c r="V197" i="1"/>
  <c r="S199" i="1"/>
  <c r="K200" i="1"/>
  <c r="G204" i="1"/>
  <c r="Q205" i="1"/>
  <c r="W206" i="1"/>
  <c r="Q207" i="1"/>
  <c r="P210" i="1"/>
  <c r="V215" i="1"/>
  <c r="N216" i="1"/>
  <c r="Q218" i="1"/>
  <c r="O220" i="1"/>
  <c r="O221" i="1"/>
  <c r="T229" i="1"/>
  <c r="S234" i="1"/>
  <c r="K239" i="1"/>
  <c r="W239" i="1"/>
  <c r="S240" i="1"/>
  <c r="Q242" i="1"/>
  <c r="G243" i="1"/>
  <c r="T245" i="1"/>
  <c r="K250" i="1"/>
  <c r="G251" i="1"/>
  <c r="Q252" i="1"/>
  <c r="T253" i="1"/>
  <c r="M254" i="1"/>
  <c r="K255" i="1"/>
  <c r="H257" i="1"/>
  <c r="S258" i="1"/>
  <c r="W263" i="1"/>
  <c r="R267" i="1"/>
  <c r="Z270" i="1"/>
  <c r="T271" i="1"/>
  <c r="R273" i="1"/>
  <c r="Y276" i="1"/>
  <c r="X280" i="1"/>
  <c r="Y286" i="1"/>
  <c r="R287" i="1"/>
  <c r="W290" i="1"/>
  <c r="G299" i="1"/>
  <c r="S303" i="1"/>
  <c r="N303" i="1"/>
  <c r="Q9" i="1"/>
  <c r="W29" i="1"/>
  <c r="AA33" i="1"/>
  <c r="U35" i="1"/>
  <c r="O55" i="1"/>
  <c r="R62" i="1"/>
  <c r="Y68" i="1"/>
  <c r="Y125" i="1"/>
  <c r="Y127" i="1"/>
  <c r="V128" i="1"/>
  <c r="P157" i="1"/>
  <c r="AA157" i="1"/>
  <c r="AA160" i="1"/>
  <c r="Q162" i="1"/>
  <c r="Y165" i="1"/>
  <c r="V178" i="1"/>
  <c r="V191" i="1"/>
  <c r="W197" i="1"/>
  <c r="T205" i="1"/>
  <c r="X206" i="1"/>
  <c r="U207" i="1"/>
  <c r="Q210" i="1"/>
  <c r="P216" i="1"/>
  <c r="X218" i="1"/>
  <c r="T221" i="1"/>
  <c r="S242" i="1"/>
  <c r="U253" i="1"/>
  <c r="V267" i="1"/>
  <c r="V273" i="1"/>
  <c r="Y280" i="1"/>
  <c r="V287" i="1"/>
  <c r="Z292" i="1"/>
  <c r="S292" i="1"/>
  <c r="Q292" i="1"/>
  <c r="R295" i="1"/>
  <c r="Z295" i="1"/>
  <c r="V295" i="1"/>
  <c r="N295" i="1"/>
  <c r="Q303" i="1"/>
  <c r="U317" i="1"/>
  <c r="S317" i="1"/>
  <c r="N317" i="1"/>
  <c r="AA317" i="1"/>
  <c r="W55" i="1"/>
  <c r="K3" i="1"/>
  <c r="T9" i="1"/>
  <c r="H13" i="1"/>
  <c r="G21" i="1"/>
  <c r="H24" i="1"/>
  <c r="G25" i="1"/>
  <c r="AA26" i="1"/>
  <c r="W35" i="1"/>
  <c r="K37" i="1"/>
  <c r="H42" i="1"/>
  <c r="N48" i="1"/>
  <c r="Q55" i="1"/>
  <c r="AA56" i="1"/>
  <c r="T62" i="1"/>
  <c r="G68" i="1"/>
  <c r="X72" i="1"/>
  <c r="I83" i="1"/>
  <c r="O89" i="1"/>
  <c r="T97" i="1"/>
  <c r="G102" i="1"/>
  <c r="Y106" i="1"/>
  <c r="M109" i="1"/>
  <c r="I113" i="1"/>
  <c r="L125" i="1"/>
  <c r="AA127" i="1"/>
  <c r="H130" i="1"/>
  <c r="H138" i="1"/>
  <c r="L142" i="1"/>
  <c r="K143" i="1"/>
  <c r="K144" i="1"/>
  <c r="M150" i="1"/>
  <c r="G155" i="1"/>
  <c r="I157" i="1"/>
  <c r="Q157" i="1"/>
  <c r="N159" i="1"/>
  <c r="T162" i="1"/>
  <c r="L165" i="1"/>
  <c r="K173" i="1"/>
  <c r="M176" i="1"/>
  <c r="K191" i="1"/>
  <c r="W191" i="1"/>
  <c r="AA197" i="1"/>
  <c r="V199" i="1"/>
  <c r="N200" i="1"/>
  <c r="K205" i="1"/>
  <c r="U205" i="1"/>
  <c r="G206" i="1"/>
  <c r="V207" i="1"/>
  <c r="S210" i="1"/>
  <c r="S216" i="1"/>
  <c r="W221" i="1"/>
  <c r="N223" i="1"/>
  <c r="I226" i="1"/>
  <c r="X229" i="1"/>
  <c r="Y234" i="1"/>
  <c r="G238" i="1"/>
  <c r="V240" i="1"/>
  <c r="I242" i="1"/>
  <c r="T242" i="1"/>
  <c r="X245" i="1"/>
  <c r="G249" i="1"/>
  <c r="P251" i="1"/>
  <c r="X253" i="1"/>
  <c r="G263" i="1"/>
  <c r="W267" i="1"/>
  <c r="W273" i="1"/>
  <c r="Z280" i="1"/>
  <c r="Z282" i="1"/>
  <c r="T282" i="1"/>
  <c r="U286" i="1"/>
  <c r="M286" i="1"/>
  <c r="L286" i="1"/>
  <c r="Z290" i="1"/>
  <c r="T290" i="1"/>
  <c r="P290" i="1"/>
  <c r="Y290" i="1"/>
  <c r="R293" i="1"/>
  <c r="AA293" i="1"/>
  <c r="L293" i="1"/>
  <c r="Z293" i="1"/>
  <c r="K293" i="1"/>
  <c r="X311" i="1"/>
  <c r="Q311" i="1"/>
  <c r="N311" i="1"/>
  <c r="Y311" i="1"/>
  <c r="S311" i="1"/>
  <c r="I314" i="1"/>
  <c r="H314" i="1"/>
  <c r="X317" i="1"/>
  <c r="U9" i="1"/>
  <c r="Z35" i="1"/>
  <c r="S55" i="1"/>
  <c r="U62" i="1"/>
  <c r="T157" i="1"/>
  <c r="X162" i="1"/>
  <c r="X210" i="1"/>
  <c r="U216" i="1"/>
  <c r="X221" i="1"/>
  <c r="X242" i="1"/>
  <c r="Y253" i="1"/>
  <c r="AA267" i="1"/>
  <c r="U296" i="1"/>
  <c r="R296" i="1"/>
  <c r="G310" i="1"/>
  <c r="L311" i="1"/>
  <c r="Z316" i="1"/>
  <c r="V316" i="1"/>
  <c r="S316" i="1"/>
  <c r="O316" i="1"/>
  <c r="AA316" i="1"/>
  <c r="M316" i="1"/>
  <c r="Y316" i="1"/>
  <c r="L316" i="1"/>
  <c r="R2" i="1"/>
  <c r="K9" i="1"/>
  <c r="V9" i="1"/>
  <c r="I12" i="1"/>
  <c r="H14" i="1"/>
  <c r="I20" i="1"/>
  <c r="R22" i="1"/>
  <c r="O26" i="1"/>
  <c r="H29" i="1"/>
  <c r="L33" i="1"/>
  <c r="K35" i="1"/>
  <c r="AA35" i="1"/>
  <c r="V36" i="1"/>
  <c r="P37" i="1"/>
  <c r="R38" i="1"/>
  <c r="O39" i="1"/>
  <c r="Q40" i="1"/>
  <c r="O43" i="1"/>
  <c r="I44" i="1"/>
  <c r="M46" i="1"/>
  <c r="I47" i="1"/>
  <c r="S49" i="1"/>
  <c r="Z50" i="1"/>
  <c r="U53" i="1"/>
  <c r="U55" i="1"/>
  <c r="M56" i="1"/>
  <c r="T58" i="1"/>
  <c r="P59" i="1"/>
  <c r="T61" i="1"/>
  <c r="H62" i="1"/>
  <c r="X62" i="1"/>
  <c r="O63" i="1"/>
  <c r="L66" i="1"/>
  <c r="O67" i="1"/>
  <c r="L68" i="1"/>
  <c r="H69" i="1"/>
  <c r="I71" i="1"/>
  <c r="L74" i="1"/>
  <c r="K75" i="1"/>
  <c r="I77" i="1"/>
  <c r="R78" i="1"/>
  <c r="AA83" i="1"/>
  <c r="R84" i="1"/>
  <c r="U87" i="1"/>
  <c r="AA88" i="1"/>
  <c r="U89" i="1"/>
  <c r="Q90" i="1"/>
  <c r="Y92" i="1"/>
  <c r="L94" i="1"/>
  <c r="K95" i="1"/>
  <c r="K96" i="1"/>
  <c r="Q98" i="1"/>
  <c r="H99" i="1"/>
  <c r="Q100" i="1"/>
  <c r="M101" i="1"/>
  <c r="I105" i="1"/>
  <c r="L106" i="1"/>
  <c r="G108" i="1"/>
  <c r="V109" i="1"/>
  <c r="N112" i="1"/>
  <c r="U117" i="1"/>
  <c r="K120" i="1"/>
  <c r="H121" i="1"/>
  <c r="G124" i="1"/>
  <c r="O125" i="1"/>
  <c r="G126" i="1"/>
  <c r="L127" i="1"/>
  <c r="K131" i="1"/>
  <c r="N138" i="1"/>
  <c r="P142" i="1"/>
  <c r="Q143" i="1"/>
  <c r="V144" i="1"/>
  <c r="L146" i="1"/>
  <c r="K147" i="1"/>
  <c r="P150" i="1"/>
  <c r="K157" i="1"/>
  <c r="U157" i="1"/>
  <c r="G158" i="1"/>
  <c r="K160" i="1"/>
  <c r="G161" i="1"/>
  <c r="I162" i="1"/>
  <c r="AA162" i="1"/>
  <c r="G164" i="1"/>
  <c r="O165" i="1"/>
  <c r="G166" i="1"/>
  <c r="H169" i="1"/>
  <c r="Q173" i="1"/>
  <c r="U176" i="1"/>
  <c r="I178" i="1"/>
  <c r="I194" i="1"/>
  <c r="Y210" i="1"/>
  <c r="G212" i="1"/>
  <c r="V216" i="1"/>
  <c r="I218" i="1"/>
  <c r="K226" i="1"/>
  <c r="K242" i="1"/>
  <c r="Y242" i="1"/>
  <c r="L249" i="1"/>
  <c r="K253" i="1"/>
  <c r="O262" i="1"/>
  <c r="K267" i="1"/>
  <c r="Q270" i="1"/>
  <c r="M273" i="1"/>
  <c r="Z273" i="1"/>
  <c r="O276" i="1"/>
  <c r="M278" i="1"/>
  <c r="O280" i="1"/>
  <c r="N282" i="1"/>
  <c r="T283" i="1"/>
  <c r="Q286" i="1"/>
  <c r="G288" i="1"/>
  <c r="L290" i="1"/>
  <c r="O292" i="1"/>
  <c r="N293" i="1"/>
  <c r="Q295" i="1"/>
  <c r="I298" i="1"/>
  <c r="G302" i="1"/>
  <c r="Z308" i="1"/>
  <c r="M308" i="1"/>
  <c r="L308" i="1"/>
  <c r="S308" i="1"/>
  <c r="Q308" i="1"/>
  <c r="P309" i="1"/>
  <c r="V309" i="1"/>
  <c r="S309" i="1"/>
  <c r="AA309" i="1"/>
  <c r="L309" i="1"/>
  <c r="Z309" i="1"/>
  <c r="K309" i="1"/>
  <c r="R311" i="1"/>
  <c r="N316" i="1"/>
  <c r="W340" i="1"/>
  <c r="R342" i="1"/>
  <c r="AA343" i="1"/>
  <c r="M348" i="1"/>
  <c r="Y348" i="1"/>
  <c r="I368" i="1"/>
  <c r="N370" i="1"/>
  <c r="AA370" i="1"/>
  <c r="W371" i="1"/>
  <c r="I374" i="1"/>
  <c r="N375" i="1"/>
  <c r="U387" i="1"/>
  <c r="M388" i="1"/>
  <c r="Y388" i="1"/>
  <c r="Y393" i="1"/>
  <c r="P395" i="1"/>
  <c r="W411" i="1"/>
  <c r="O418" i="1"/>
  <c r="AA421" i="1"/>
  <c r="N426" i="1"/>
  <c r="Y487" i="1"/>
  <c r="T524" i="1"/>
  <c r="W563" i="1"/>
  <c r="T564" i="1"/>
  <c r="X569" i="1"/>
  <c r="Y569" i="1"/>
  <c r="X846" i="1"/>
  <c r="T846" i="1"/>
  <c r="P846" i="1"/>
  <c r="T950" i="1"/>
  <c r="R950" i="1"/>
  <c r="T313" i="1"/>
  <c r="P319" i="1"/>
  <c r="P330" i="1"/>
  <c r="G332" i="1"/>
  <c r="K340" i="1"/>
  <c r="G342" i="1"/>
  <c r="T342" i="1"/>
  <c r="K343" i="1"/>
  <c r="H347" i="1"/>
  <c r="N348" i="1"/>
  <c r="AA348" i="1"/>
  <c r="S349" i="1"/>
  <c r="V354" i="1"/>
  <c r="AA365" i="1"/>
  <c r="X367" i="1"/>
  <c r="P370" i="1"/>
  <c r="X371" i="1"/>
  <c r="O372" i="1"/>
  <c r="U373" i="1"/>
  <c r="S375" i="1"/>
  <c r="X378" i="1"/>
  <c r="W387" i="1"/>
  <c r="N388" i="1"/>
  <c r="AA388" i="1"/>
  <c r="S389" i="1"/>
  <c r="AA391" i="1"/>
  <c r="P394" i="1"/>
  <c r="X395" i="1"/>
  <c r="U396" i="1"/>
  <c r="S399" i="1"/>
  <c r="O401" i="1"/>
  <c r="M403" i="1"/>
  <c r="H406" i="1"/>
  <c r="P415" i="1"/>
  <c r="P418" i="1"/>
  <c r="U420" i="1"/>
  <c r="K421" i="1"/>
  <c r="Q426" i="1"/>
  <c r="M427" i="1"/>
  <c r="S431" i="1"/>
  <c r="U435" i="1"/>
  <c r="U436" i="1"/>
  <c r="T438" i="1"/>
  <c r="W443" i="1"/>
  <c r="X444" i="1"/>
  <c r="V445" i="1"/>
  <c r="X450" i="1"/>
  <c r="S453" i="1"/>
  <c r="Q457" i="1"/>
  <c r="W459" i="1"/>
  <c r="X460" i="1"/>
  <c r="P463" i="1"/>
  <c r="U468" i="1"/>
  <c r="P474" i="1"/>
  <c r="M476" i="1"/>
  <c r="Z478" i="1"/>
  <c r="I480" i="1"/>
  <c r="S482" i="1"/>
  <c r="K487" i="1"/>
  <c r="AA487" i="1"/>
  <c r="O489" i="1"/>
  <c r="Q492" i="1"/>
  <c r="AA493" i="1"/>
  <c r="O498" i="1"/>
  <c r="W499" i="1"/>
  <c r="O507" i="1"/>
  <c r="P508" i="1"/>
  <c r="N511" i="1"/>
  <c r="K522" i="1"/>
  <c r="K524" i="1"/>
  <c r="U524" i="1"/>
  <c r="X531" i="1"/>
  <c r="T532" i="1"/>
  <c r="AA538" i="1"/>
  <c r="T543" i="1"/>
  <c r="Y548" i="1"/>
  <c r="G550" i="1"/>
  <c r="K559" i="1"/>
  <c r="K562" i="1"/>
  <c r="G563" i="1"/>
  <c r="X563" i="1"/>
  <c r="U564" i="1"/>
  <c r="N567" i="1"/>
  <c r="O569" i="1"/>
  <c r="Z572" i="1"/>
  <c r="V572" i="1"/>
  <c r="L572" i="1"/>
  <c r="U572" i="1"/>
  <c r="K572" i="1"/>
  <c r="Q572" i="1"/>
  <c r="AA572" i="1"/>
  <c r="P572" i="1"/>
  <c r="Y572" i="1"/>
  <c r="O572" i="1"/>
  <c r="I624" i="1"/>
  <c r="H624" i="1"/>
  <c r="G624" i="1"/>
  <c r="S634" i="1"/>
  <c r="AA634" i="1"/>
  <c r="X634" i="1"/>
  <c r="U634" i="1"/>
  <c r="P634" i="1"/>
  <c r="M634" i="1"/>
  <c r="K634" i="1"/>
  <c r="H646" i="1"/>
  <c r="G646" i="1"/>
  <c r="H798" i="1"/>
  <c r="I798" i="1"/>
  <c r="K306" i="1"/>
  <c r="G308" i="1"/>
  <c r="Y313" i="1"/>
  <c r="O321" i="1"/>
  <c r="AA327" i="1"/>
  <c r="T330" i="1"/>
  <c r="G331" i="1"/>
  <c r="I332" i="1"/>
  <c r="P333" i="1"/>
  <c r="L339" i="1"/>
  <c r="L340" i="1"/>
  <c r="H342" i="1"/>
  <c r="U342" i="1"/>
  <c r="L343" i="1"/>
  <c r="O348" i="1"/>
  <c r="U349" i="1"/>
  <c r="L353" i="1"/>
  <c r="L354" i="1"/>
  <c r="W354" i="1"/>
  <c r="K357" i="1"/>
  <c r="U364" i="1"/>
  <c r="K365" i="1"/>
  <c r="I367" i="1"/>
  <c r="Y367" i="1"/>
  <c r="K368" i="1"/>
  <c r="Q370" i="1"/>
  <c r="Q372" i="1"/>
  <c r="V373" i="1"/>
  <c r="T375" i="1"/>
  <c r="N380" i="1"/>
  <c r="G382" i="1"/>
  <c r="X384" i="1"/>
  <c r="X387" i="1"/>
  <c r="O388" i="1"/>
  <c r="U389" i="1"/>
  <c r="L391" i="1"/>
  <c r="Q394" i="1"/>
  <c r="V396" i="1"/>
  <c r="U397" i="1"/>
  <c r="T399" i="1"/>
  <c r="P400" i="1"/>
  <c r="Q401" i="1"/>
  <c r="N402" i="1"/>
  <c r="Y402" i="1"/>
  <c r="O403" i="1"/>
  <c r="K405" i="1"/>
  <c r="I406" i="1"/>
  <c r="G408" i="1"/>
  <c r="G414" i="1"/>
  <c r="O417" i="1"/>
  <c r="U418" i="1"/>
  <c r="K420" i="1"/>
  <c r="V420" i="1"/>
  <c r="M421" i="1"/>
  <c r="X424" i="1"/>
  <c r="S426" i="1"/>
  <c r="W427" i="1"/>
  <c r="X431" i="1"/>
  <c r="W434" i="1"/>
  <c r="V436" i="1"/>
  <c r="Z438" i="1"/>
  <c r="H440" i="1"/>
  <c r="Y441" i="1"/>
  <c r="X443" i="1"/>
  <c r="L447" i="1"/>
  <c r="U453" i="1"/>
  <c r="Y455" i="1"/>
  <c r="P456" i="1"/>
  <c r="W457" i="1"/>
  <c r="X459" i="1"/>
  <c r="I465" i="1"/>
  <c r="K468" i="1"/>
  <c r="V468" i="1"/>
  <c r="K469" i="1"/>
  <c r="Q474" i="1"/>
  <c r="N476" i="1"/>
  <c r="K477" i="1"/>
  <c r="V482" i="1"/>
  <c r="P483" i="1"/>
  <c r="L487" i="1"/>
  <c r="Q489" i="1"/>
  <c r="S492" i="1"/>
  <c r="K493" i="1"/>
  <c r="P498" i="1"/>
  <c r="X499" i="1"/>
  <c r="Q508" i="1"/>
  <c r="P511" i="1"/>
  <c r="V514" i="1"/>
  <c r="P515" i="1"/>
  <c r="S517" i="1"/>
  <c r="M522" i="1"/>
  <c r="G523" i="1"/>
  <c r="L524" i="1"/>
  <c r="V524" i="1"/>
  <c r="K525" i="1"/>
  <c r="K530" i="1"/>
  <c r="G531" i="1"/>
  <c r="U532" i="1"/>
  <c r="K535" i="1"/>
  <c r="W539" i="1"/>
  <c r="P540" i="1"/>
  <c r="T541" i="1"/>
  <c r="V543" i="1"/>
  <c r="W545" i="1"/>
  <c r="V546" i="1"/>
  <c r="M547" i="1"/>
  <c r="K548" i="1"/>
  <c r="I550" i="1"/>
  <c r="N551" i="1"/>
  <c r="P554" i="1"/>
  <c r="Y556" i="1"/>
  <c r="G558" i="1"/>
  <c r="L559" i="1"/>
  <c r="O562" i="1"/>
  <c r="H563" i="1"/>
  <c r="Y564" i="1"/>
  <c r="G566" i="1"/>
  <c r="M572" i="1"/>
  <c r="I592" i="1"/>
  <c r="H592" i="1"/>
  <c r="T651" i="1"/>
  <c r="Y651" i="1"/>
  <c r="I672" i="1"/>
  <c r="H672" i="1"/>
  <c r="G672" i="1"/>
  <c r="Z743" i="1"/>
  <c r="Q743" i="1"/>
  <c r="AA743" i="1"/>
  <c r="P743" i="1"/>
  <c r="Y743" i="1"/>
  <c r="O743" i="1"/>
  <c r="X743" i="1"/>
  <c r="N743" i="1"/>
  <c r="W743" i="1"/>
  <c r="M743" i="1"/>
  <c r="V743" i="1"/>
  <c r="L743" i="1"/>
  <c r="U743" i="1"/>
  <c r="K743" i="1"/>
  <c r="I815" i="1"/>
  <c r="H815" i="1"/>
  <c r="G815" i="1"/>
  <c r="Z855" i="1"/>
  <c r="W855" i="1"/>
  <c r="U855" i="1"/>
  <c r="T855" i="1"/>
  <c r="N855" i="1"/>
  <c r="L855" i="1"/>
  <c r="K855" i="1"/>
  <c r="Z902" i="1"/>
  <c r="T902" i="1"/>
  <c r="U330" i="1"/>
  <c r="M340" i="1"/>
  <c r="Y342" i="1"/>
  <c r="N343" i="1"/>
  <c r="Q348" i="1"/>
  <c r="V349" i="1"/>
  <c r="AA367" i="1"/>
  <c r="T370" i="1"/>
  <c r="S372" i="1"/>
  <c r="AA373" i="1"/>
  <c r="X375" i="1"/>
  <c r="Y380" i="1"/>
  <c r="Q388" i="1"/>
  <c r="V389" i="1"/>
  <c r="U394" i="1"/>
  <c r="AA396" i="1"/>
  <c r="Y399" i="1"/>
  <c r="W401" i="1"/>
  <c r="P403" i="1"/>
  <c r="V418" i="1"/>
  <c r="N421" i="1"/>
  <c r="V426" i="1"/>
  <c r="Y431" i="1"/>
  <c r="Y436" i="1"/>
  <c r="V453" i="1"/>
  <c r="Y457" i="1"/>
  <c r="L468" i="1"/>
  <c r="W468" i="1"/>
  <c r="S474" i="1"/>
  <c r="S476" i="1"/>
  <c r="W482" i="1"/>
  <c r="N487" i="1"/>
  <c r="W489" i="1"/>
  <c r="T492" i="1"/>
  <c r="T508" i="1"/>
  <c r="Q511" i="1"/>
  <c r="U517" i="1"/>
  <c r="P522" i="1"/>
  <c r="M524" i="1"/>
  <c r="W524" i="1"/>
  <c r="X532" i="1"/>
  <c r="AA543" i="1"/>
  <c r="N559" i="1"/>
  <c r="P562" i="1"/>
  <c r="I579" i="1"/>
  <c r="G579" i="1"/>
  <c r="Q586" i="1"/>
  <c r="AA586" i="1"/>
  <c r="V586" i="1"/>
  <c r="S586" i="1"/>
  <c r="N586" i="1"/>
  <c r="K586" i="1"/>
  <c r="G592" i="1"/>
  <c r="Z615" i="1"/>
  <c r="X615" i="1"/>
  <c r="W615" i="1"/>
  <c r="T615" i="1"/>
  <c r="O615" i="1"/>
  <c r="N615" i="1"/>
  <c r="K615" i="1"/>
  <c r="I635" i="1"/>
  <c r="H635" i="1"/>
  <c r="G635" i="1"/>
  <c r="Z665" i="1"/>
  <c r="N665" i="1"/>
  <c r="O720" i="1"/>
  <c r="R720" i="1"/>
  <c r="T743" i="1"/>
  <c r="Z825" i="1"/>
  <c r="W825" i="1"/>
  <c r="V825" i="1"/>
  <c r="U825" i="1"/>
  <c r="O825" i="1"/>
  <c r="M825" i="1"/>
  <c r="L825" i="1"/>
  <c r="K825" i="1"/>
  <c r="S827" i="1"/>
  <c r="AA827" i="1"/>
  <c r="Q827" i="1"/>
  <c r="M827" i="1"/>
  <c r="G320" i="1"/>
  <c r="N325" i="1"/>
  <c r="Q329" i="1"/>
  <c r="V330" i="1"/>
  <c r="Q340" i="1"/>
  <c r="S343" i="1"/>
  <c r="S348" i="1"/>
  <c r="AA349" i="1"/>
  <c r="U370" i="1"/>
  <c r="U372" i="1"/>
  <c r="Y375" i="1"/>
  <c r="S388" i="1"/>
  <c r="AA389" i="1"/>
  <c r="V394" i="1"/>
  <c r="AA399" i="1"/>
  <c r="Y401" i="1"/>
  <c r="X403" i="1"/>
  <c r="Y418" i="1"/>
  <c r="P421" i="1"/>
  <c r="W426" i="1"/>
  <c r="AA436" i="1"/>
  <c r="M450" i="1"/>
  <c r="AA453" i="1"/>
  <c r="R462" i="1"/>
  <c r="H464" i="1"/>
  <c r="Y465" i="1"/>
  <c r="M468" i="1"/>
  <c r="X468" i="1"/>
  <c r="V474" i="1"/>
  <c r="U476" i="1"/>
  <c r="K482" i="1"/>
  <c r="X482" i="1"/>
  <c r="Q487" i="1"/>
  <c r="H488" i="1"/>
  <c r="W492" i="1"/>
  <c r="P496" i="1"/>
  <c r="I503" i="1"/>
  <c r="U508" i="1"/>
  <c r="Y511" i="1"/>
  <c r="Q522" i="1"/>
  <c r="N524" i="1"/>
  <c r="X524" i="1"/>
  <c r="K527" i="1"/>
  <c r="Y532" i="1"/>
  <c r="S559" i="1"/>
  <c r="V562" i="1"/>
  <c r="T572" i="1"/>
  <c r="Z583" i="1"/>
  <c r="U583" i="1"/>
  <c r="S583" i="1"/>
  <c r="Q583" i="1"/>
  <c r="P583" i="1"/>
  <c r="M583" i="1"/>
  <c r="AA583" i="1"/>
  <c r="L583" i="1"/>
  <c r="H638" i="1"/>
  <c r="I638" i="1"/>
  <c r="X642" i="1"/>
  <c r="U642" i="1"/>
  <c r="I648" i="1"/>
  <c r="G648" i="1"/>
  <c r="AA654" i="1"/>
  <c r="Y654" i="1"/>
  <c r="W654" i="1"/>
  <c r="T654" i="1"/>
  <c r="Q654" i="1"/>
  <c r="M654" i="1"/>
  <c r="L654" i="1"/>
  <c r="AA808" i="1"/>
  <c r="T808" i="1"/>
  <c r="M808" i="1"/>
  <c r="K808" i="1"/>
  <c r="G862" i="1"/>
  <c r="I862" i="1"/>
  <c r="H862" i="1"/>
  <c r="U348" i="1"/>
  <c r="AA375" i="1"/>
  <c r="U388" i="1"/>
  <c r="AA418" i="1"/>
  <c r="X426" i="1"/>
  <c r="W474" i="1"/>
  <c r="Y476" i="1"/>
  <c r="S487" i="1"/>
  <c r="X492" i="1"/>
  <c r="X496" i="1"/>
  <c r="K508" i="1"/>
  <c r="V508" i="1"/>
  <c r="V509" i="1"/>
  <c r="O513" i="1"/>
  <c r="V522" i="1"/>
  <c r="O524" i="1"/>
  <c r="Y524" i="1"/>
  <c r="G526" i="1"/>
  <c r="L527" i="1"/>
  <c r="V530" i="1"/>
  <c r="M531" i="1"/>
  <c r="K532" i="1"/>
  <c r="O538" i="1"/>
  <c r="K543" i="1"/>
  <c r="W547" i="1"/>
  <c r="P548" i="1"/>
  <c r="N549" i="1"/>
  <c r="T559" i="1"/>
  <c r="Y562" i="1"/>
  <c r="O563" i="1"/>
  <c r="K564" i="1"/>
  <c r="I587" i="1"/>
  <c r="H587" i="1"/>
  <c r="V594" i="1"/>
  <c r="S594" i="1"/>
  <c r="R594" i="1"/>
  <c r="Q594" i="1"/>
  <c r="N594" i="1"/>
  <c r="M594" i="1"/>
  <c r="Z594" i="1"/>
  <c r="K594" i="1"/>
  <c r="H606" i="1"/>
  <c r="G606" i="1"/>
  <c r="I744" i="1"/>
  <c r="H744" i="1"/>
  <c r="G744" i="1"/>
  <c r="I792" i="1"/>
  <c r="H792" i="1"/>
  <c r="G792" i="1"/>
  <c r="W306" i="1"/>
  <c r="X307" i="1"/>
  <c r="O313" i="1"/>
  <c r="AA320" i="1"/>
  <c r="O324" i="1"/>
  <c r="S327" i="1"/>
  <c r="H328" i="1"/>
  <c r="T329" i="1"/>
  <c r="M330" i="1"/>
  <c r="X330" i="1"/>
  <c r="X331" i="1"/>
  <c r="T338" i="1"/>
  <c r="U340" i="1"/>
  <c r="X341" i="1"/>
  <c r="O342" i="1"/>
  <c r="H343" i="1"/>
  <c r="X343" i="1"/>
  <c r="W346" i="1"/>
  <c r="K348" i="1"/>
  <c r="V348" i="1"/>
  <c r="M349" i="1"/>
  <c r="P354" i="1"/>
  <c r="X355" i="1"/>
  <c r="AA356" i="1"/>
  <c r="N364" i="1"/>
  <c r="AA364" i="1"/>
  <c r="S365" i="1"/>
  <c r="N367" i="1"/>
  <c r="G368" i="1"/>
  <c r="L370" i="1"/>
  <c r="W370" i="1"/>
  <c r="O371" i="1"/>
  <c r="L372" i="1"/>
  <c r="W372" i="1"/>
  <c r="N373" i="1"/>
  <c r="G374" i="1"/>
  <c r="K375" i="1"/>
  <c r="O378" i="1"/>
  <c r="W379" i="1"/>
  <c r="I385" i="1"/>
  <c r="V386" i="1"/>
  <c r="O387" i="1"/>
  <c r="K388" i="1"/>
  <c r="V388" i="1"/>
  <c r="M389" i="1"/>
  <c r="S391" i="1"/>
  <c r="Q393" i="1"/>
  <c r="M394" i="1"/>
  <c r="X394" i="1"/>
  <c r="M395" i="1"/>
  <c r="L396" i="1"/>
  <c r="H398" i="1"/>
  <c r="N399" i="1"/>
  <c r="U402" i="1"/>
  <c r="G403" i="1"/>
  <c r="AA404" i="1"/>
  <c r="AA405" i="1"/>
  <c r="I407" i="1"/>
  <c r="Y407" i="1"/>
  <c r="M411" i="1"/>
  <c r="K418" i="1"/>
  <c r="X419" i="1"/>
  <c r="O420" i="1"/>
  <c r="U421" i="1"/>
  <c r="I425" i="1"/>
  <c r="K426" i="1"/>
  <c r="N428" i="1"/>
  <c r="G430" i="1"/>
  <c r="L431" i="1"/>
  <c r="G432" i="1"/>
  <c r="Q433" i="1"/>
  <c r="P434" i="1"/>
  <c r="M436" i="1"/>
  <c r="G438" i="1"/>
  <c r="O443" i="1"/>
  <c r="K444" i="1"/>
  <c r="N445" i="1"/>
  <c r="Y447" i="1"/>
  <c r="P448" i="1"/>
  <c r="Q449" i="1"/>
  <c r="Q450" i="1"/>
  <c r="W451" i="1"/>
  <c r="K453" i="1"/>
  <c r="N455" i="1"/>
  <c r="G456" i="1"/>
  <c r="G457" i="1"/>
  <c r="O459" i="1"/>
  <c r="K460" i="1"/>
  <c r="N461" i="1"/>
  <c r="X467" i="1"/>
  <c r="O468" i="1"/>
  <c r="AA468" i="1"/>
  <c r="I470" i="1"/>
  <c r="P471" i="1"/>
  <c r="G473" i="1"/>
  <c r="K474" i="1"/>
  <c r="X474" i="1"/>
  <c r="G478" i="1"/>
  <c r="S479" i="1"/>
  <c r="N482" i="1"/>
  <c r="U485" i="1"/>
  <c r="T487" i="1"/>
  <c r="K492" i="1"/>
  <c r="AA492" i="1"/>
  <c r="S493" i="1"/>
  <c r="M499" i="1"/>
  <c r="O500" i="1"/>
  <c r="O505" i="1"/>
  <c r="G507" i="1"/>
  <c r="L508" i="1"/>
  <c r="X508" i="1"/>
  <c r="Q513" i="1"/>
  <c r="O514" i="1"/>
  <c r="AA514" i="1"/>
  <c r="G518" i="1"/>
  <c r="W522" i="1"/>
  <c r="P524" i="1"/>
  <c r="AA524" i="1"/>
  <c r="I526" i="1"/>
  <c r="S527" i="1"/>
  <c r="W529" i="1"/>
  <c r="Y530" i="1"/>
  <c r="O531" i="1"/>
  <c r="L532" i="1"/>
  <c r="T535" i="1"/>
  <c r="P538" i="1"/>
  <c r="Y540" i="1"/>
  <c r="G542" i="1"/>
  <c r="L543" i="1"/>
  <c r="X547" i="1"/>
  <c r="T548" i="1"/>
  <c r="T549" i="1"/>
  <c r="I551" i="1"/>
  <c r="AA551" i="1"/>
  <c r="W555" i="1"/>
  <c r="N557" i="1"/>
  <c r="V559" i="1"/>
  <c r="AA562" i="1"/>
  <c r="P563" i="1"/>
  <c r="L564" i="1"/>
  <c r="N565" i="1"/>
  <c r="X572" i="1"/>
  <c r="V583" i="1"/>
  <c r="G587" i="1"/>
  <c r="X594" i="1"/>
  <c r="X596" i="1"/>
  <c r="N596" i="1"/>
  <c r="R608" i="1"/>
  <c r="X608" i="1"/>
  <c r="P608" i="1"/>
  <c r="W691" i="1"/>
  <c r="R691" i="1"/>
  <c r="L691" i="1"/>
  <c r="H772" i="1"/>
  <c r="I772" i="1"/>
  <c r="I796" i="1"/>
  <c r="H796" i="1"/>
  <c r="Z831" i="1"/>
  <c r="W831" i="1"/>
  <c r="U831" i="1"/>
  <c r="T831" i="1"/>
  <c r="N831" i="1"/>
  <c r="L831" i="1"/>
  <c r="K831" i="1"/>
  <c r="Z859" i="1"/>
  <c r="AA859" i="1"/>
  <c r="W859" i="1"/>
  <c r="U859" i="1"/>
  <c r="S859" i="1"/>
  <c r="O859" i="1"/>
  <c r="K859" i="1"/>
  <c r="L289" i="1"/>
  <c r="G290" i="1"/>
  <c r="X306" i="1"/>
  <c r="Z307" i="1"/>
  <c r="Q313" i="1"/>
  <c r="H319" i="1"/>
  <c r="K322" i="1"/>
  <c r="U324" i="1"/>
  <c r="T327" i="1"/>
  <c r="V329" i="1"/>
  <c r="N330" i="1"/>
  <c r="Y330" i="1"/>
  <c r="K338" i="1"/>
  <c r="U338" i="1"/>
  <c r="G339" i="1"/>
  <c r="G340" i="1"/>
  <c r="V340" i="1"/>
  <c r="I343" i="1"/>
  <c r="Y343" i="1"/>
  <c r="L348" i="1"/>
  <c r="W348" i="1"/>
  <c r="N349" i="1"/>
  <c r="Q354" i="1"/>
  <c r="I359" i="1"/>
  <c r="O364" i="1"/>
  <c r="U365" i="1"/>
  <c r="S367" i="1"/>
  <c r="M370" i="1"/>
  <c r="Y370" i="1"/>
  <c r="P371" i="1"/>
  <c r="M372" i="1"/>
  <c r="Y372" i="1"/>
  <c r="P373" i="1"/>
  <c r="L375" i="1"/>
  <c r="I377" i="1"/>
  <c r="T378" i="1"/>
  <c r="K386" i="1"/>
  <c r="Y386" i="1"/>
  <c r="P387" i="1"/>
  <c r="L388" i="1"/>
  <c r="W388" i="1"/>
  <c r="N389" i="1"/>
  <c r="T391" i="1"/>
  <c r="P392" i="1"/>
  <c r="W393" i="1"/>
  <c r="N394" i="1"/>
  <c r="Y394" i="1"/>
  <c r="O395" i="1"/>
  <c r="O396" i="1"/>
  <c r="K397" i="1"/>
  <c r="I398" i="1"/>
  <c r="P399" i="1"/>
  <c r="V402" i="1"/>
  <c r="H403" i="1"/>
  <c r="AA407" i="1"/>
  <c r="U411" i="1"/>
  <c r="L418" i="1"/>
  <c r="Q420" i="1"/>
  <c r="V421" i="1"/>
  <c r="M426" i="1"/>
  <c r="Y428" i="1"/>
  <c r="N431" i="1"/>
  <c r="W433" i="1"/>
  <c r="Q434" i="1"/>
  <c r="H435" i="1"/>
  <c r="P436" i="1"/>
  <c r="I438" i="1"/>
  <c r="P439" i="1"/>
  <c r="O442" i="1"/>
  <c r="P443" i="1"/>
  <c r="O444" i="1"/>
  <c r="P445" i="1"/>
  <c r="AA447" i="1"/>
  <c r="R448" i="1"/>
  <c r="W449" i="1"/>
  <c r="S450" i="1"/>
  <c r="M453" i="1"/>
  <c r="I454" i="1"/>
  <c r="P455" i="1"/>
  <c r="I457" i="1"/>
  <c r="P459" i="1"/>
  <c r="O460" i="1"/>
  <c r="U461" i="1"/>
  <c r="M474" i="1"/>
  <c r="AA474" i="1"/>
  <c r="I478" i="1"/>
  <c r="P482" i="1"/>
  <c r="X487" i="1"/>
  <c r="U493" i="1"/>
  <c r="O499" i="1"/>
  <c r="P500" i="1"/>
  <c r="H507" i="1"/>
  <c r="M508" i="1"/>
  <c r="Y508" i="1"/>
  <c r="I511" i="1"/>
  <c r="Y513" i="1"/>
  <c r="P514" i="1"/>
  <c r="I518" i="1"/>
  <c r="AA522" i="1"/>
  <c r="Q524" i="1"/>
  <c r="T527" i="1"/>
  <c r="P528" i="1"/>
  <c r="AA530" i="1"/>
  <c r="P531" i="1"/>
  <c r="O532" i="1"/>
  <c r="V535" i="1"/>
  <c r="V538" i="1"/>
  <c r="M539" i="1"/>
  <c r="K540" i="1"/>
  <c r="I542" i="1"/>
  <c r="N543" i="1"/>
  <c r="U548" i="1"/>
  <c r="X555" i="1"/>
  <c r="T557" i="1"/>
  <c r="AA559" i="1"/>
  <c r="U563" i="1"/>
  <c r="P564" i="1"/>
  <c r="T565" i="1"/>
  <c r="X583" i="1"/>
  <c r="S589" i="1"/>
  <c r="W589" i="1"/>
  <c r="V589" i="1"/>
  <c r="M589" i="1"/>
  <c r="Y594" i="1"/>
  <c r="G626" i="1"/>
  <c r="I626" i="1"/>
  <c r="H626" i="1"/>
  <c r="S632" i="1"/>
  <c r="W632" i="1"/>
  <c r="T632" i="1"/>
  <c r="M632" i="1"/>
  <c r="K632" i="1"/>
  <c r="X650" i="1"/>
  <c r="AA650" i="1"/>
  <c r="S650" i="1"/>
  <c r="P650" i="1"/>
  <c r="K650" i="1"/>
  <c r="G658" i="1"/>
  <c r="I658" i="1"/>
  <c r="H658" i="1"/>
  <c r="Z671" i="1"/>
  <c r="Q671" i="1"/>
  <c r="AA671" i="1"/>
  <c r="P671" i="1"/>
  <c r="Y671" i="1"/>
  <c r="O671" i="1"/>
  <c r="X671" i="1"/>
  <c r="N671" i="1"/>
  <c r="W671" i="1"/>
  <c r="M671" i="1"/>
  <c r="V671" i="1"/>
  <c r="L671" i="1"/>
  <c r="U671" i="1"/>
  <c r="K671" i="1"/>
  <c r="U684" i="1"/>
  <c r="Y684" i="1"/>
  <c r="S684" i="1"/>
  <c r="O684" i="1"/>
  <c r="AA738" i="1"/>
  <c r="U738" i="1"/>
  <c r="Y604" i="1"/>
  <c r="W620" i="1"/>
  <c r="W644" i="1"/>
  <c r="U687" i="1"/>
  <c r="X716" i="1"/>
  <c r="W766" i="1"/>
  <c r="Z837" i="1"/>
  <c r="W865" i="1"/>
  <c r="H921" i="1"/>
  <c r="G921" i="1"/>
  <c r="T975" i="1"/>
  <c r="AA975" i="1"/>
  <c r="Y975" i="1"/>
  <c r="V975" i="1"/>
  <c r="Q975" i="1"/>
  <c r="M975" i="1"/>
  <c r="L975" i="1"/>
  <c r="K975" i="1"/>
  <c r="AA986" i="1"/>
  <c r="U986" i="1"/>
  <c r="W582" i="1"/>
  <c r="V588" i="1"/>
  <c r="V593" i="1"/>
  <c r="K604" i="1"/>
  <c r="AA604" i="1"/>
  <c r="M607" i="1"/>
  <c r="Q610" i="1"/>
  <c r="G612" i="1"/>
  <c r="V612" i="1"/>
  <c r="M618" i="1"/>
  <c r="K620" i="1"/>
  <c r="X620" i="1"/>
  <c r="U623" i="1"/>
  <c r="U631" i="1"/>
  <c r="N639" i="1"/>
  <c r="X639" i="1"/>
  <c r="M640" i="1"/>
  <c r="K644" i="1"/>
  <c r="X644" i="1"/>
  <c r="P647" i="1"/>
  <c r="K657" i="1"/>
  <c r="S660" i="1"/>
  <c r="L664" i="1"/>
  <c r="K673" i="1"/>
  <c r="W678" i="1"/>
  <c r="T679" i="1"/>
  <c r="I683" i="1"/>
  <c r="G686" i="1"/>
  <c r="K687" i="1"/>
  <c r="V687" i="1"/>
  <c r="X690" i="1"/>
  <c r="Q692" i="1"/>
  <c r="T694" i="1"/>
  <c r="S697" i="1"/>
  <c r="L702" i="1"/>
  <c r="L707" i="1"/>
  <c r="V710" i="1"/>
  <c r="P711" i="1"/>
  <c r="L716" i="1"/>
  <c r="Y716" i="1"/>
  <c r="W718" i="1"/>
  <c r="U719" i="1"/>
  <c r="K722" i="1"/>
  <c r="T724" i="1"/>
  <c r="O728" i="1"/>
  <c r="O735" i="1"/>
  <c r="T737" i="1"/>
  <c r="R741" i="1"/>
  <c r="U742" i="1"/>
  <c r="Q748" i="1"/>
  <c r="G750" i="1"/>
  <c r="K754" i="1"/>
  <c r="L766" i="1"/>
  <c r="Y766" i="1"/>
  <c r="P767" i="1"/>
  <c r="G771" i="1"/>
  <c r="AA772" i="1"/>
  <c r="P775" i="1"/>
  <c r="AA775" i="1"/>
  <c r="G782" i="1"/>
  <c r="K785" i="1"/>
  <c r="W790" i="1"/>
  <c r="O791" i="1"/>
  <c r="H799" i="1"/>
  <c r="W799" i="1"/>
  <c r="G803" i="1"/>
  <c r="K804" i="1"/>
  <c r="U805" i="1"/>
  <c r="R806" i="1"/>
  <c r="X807" i="1"/>
  <c r="K811" i="1"/>
  <c r="W816" i="1"/>
  <c r="S823" i="1"/>
  <c r="X829" i="1"/>
  <c r="R832" i="1"/>
  <c r="K837" i="1"/>
  <c r="AA837" i="1"/>
  <c r="W838" i="1"/>
  <c r="H840" i="1"/>
  <c r="N842" i="1"/>
  <c r="Q845" i="1"/>
  <c r="P847" i="1"/>
  <c r="V849" i="1"/>
  <c r="K865" i="1"/>
  <c r="Y865" i="1"/>
  <c r="AA867" i="1"/>
  <c r="M869" i="1"/>
  <c r="T870" i="1"/>
  <c r="K874" i="1"/>
  <c r="Z883" i="1"/>
  <c r="O883" i="1"/>
  <c r="M883" i="1"/>
  <c r="K883" i="1"/>
  <c r="H895" i="1"/>
  <c r="G895" i="1"/>
  <c r="I919" i="1"/>
  <c r="H919" i="1"/>
  <c r="G919" i="1"/>
  <c r="I1015" i="1"/>
  <c r="H1015" i="1"/>
  <c r="G1015" i="1"/>
  <c r="V570" i="1"/>
  <c r="U575" i="1"/>
  <c r="M576" i="1"/>
  <c r="P580" i="1"/>
  <c r="G582" i="1"/>
  <c r="Z582" i="1"/>
  <c r="W588" i="1"/>
  <c r="N591" i="1"/>
  <c r="W593" i="1"/>
  <c r="G601" i="1"/>
  <c r="L604" i="1"/>
  <c r="M606" i="1"/>
  <c r="V607" i="1"/>
  <c r="V610" i="1"/>
  <c r="H612" i="1"/>
  <c r="W612" i="1"/>
  <c r="Q618" i="1"/>
  <c r="L620" i="1"/>
  <c r="AA620" i="1"/>
  <c r="W631" i="1"/>
  <c r="O639" i="1"/>
  <c r="Y639" i="1"/>
  <c r="R640" i="1"/>
  <c r="L644" i="1"/>
  <c r="AA644" i="1"/>
  <c r="L657" i="1"/>
  <c r="V660" i="1"/>
  <c r="M664" i="1"/>
  <c r="Q673" i="1"/>
  <c r="Y678" i="1"/>
  <c r="W679" i="1"/>
  <c r="I686" i="1"/>
  <c r="L687" i="1"/>
  <c r="X687" i="1"/>
  <c r="AA690" i="1"/>
  <c r="S692" i="1"/>
  <c r="W694" i="1"/>
  <c r="M702" i="1"/>
  <c r="O707" i="1"/>
  <c r="Y710" i="1"/>
  <c r="N716" i="1"/>
  <c r="AA716" i="1"/>
  <c r="P722" i="1"/>
  <c r="R728" i="1"/>
  <c r="AA735" i="1"/>
  <c r="Y737" i="1"/>
  <c r="V742" i="1"/>
  <c r="I750" i="1"/>
  <c r="M754" i="1"/>
  <c r="M766" i="1"/>
  <c r="Q767" i="1"/>
  <c r="H771" i="1"/>
  <c r="I782" i="1"/>
  <c r="Y785" i="1"/>
  <c r="I799" i="1"/>
  <c r="H803" i="1"/>
  <c r="L804" i="1"/>
  <c r="M811" i="1"/>
  <c r="X816" i="1"/>
  <c r="Y829" i="1"/>
  <c r="T832" i="1"/>
  <c r="M837" i="1"/>
  <c r="M865" i="1"/>
  <c r="AA865" i="1"/>
  <c r="P869" i="1"/>
  <c r="G873" i="1"/>
  <c r="L874" i="1"/>
  <c r="G878" i="1"/>
  <c r="Z879" i="1"/>
  <c r="Y879" i="1"/>
  <c r="N879" i="1"/>
  <c r="X879" i="1"/>
  <c r="M879" i="1"/>
  <c r="W879" i="1"/>
  <c r="K879" i="1"/>
  <c r="P879" i="1"/>
  <c r="Z880" i="1"/>
  <c r="X880" i="1"/>
  <c r="H887" i="1"/>
  <c r="I887" i="1"/>
  <c r="G887" i="1"/>
  <c r="Z914" i="1"/>
  <c r="X914" i="1"/>
  <c r="V914" i="1"/>
  <c r="S914" i="1"/>
  <c r="N914" i="1"/>
  <c r="M914" i="1"/>
  <c r="L914" i="1"/>
  <c r="K914" i="1"/>
  <c r="Z930" i="1"/>
  <c r="T930" i="1"/>
  <c r="S930" i="1"/>
  <c r="P930" i="1"/>
  <c r="N930" i="1"/>
  <c r="M930" i="1"/>
  <c r="AA930" i="1"/>
  <c r="L930" i="1"/>
  <c r="X930" i="1"/>
  <c r="K930" i="1"/>
  <c r="W570" i="1"/>
  <c r="V575" i="1"/>
  <c r="K588" i="1"/>
  <c r="X588" i="1"/>
  <c r="Q591" i="1"/>
  <c r="Z593" i="1"/>
  <c r="G598" i="1"/>
  <c r="I599" i="1"/>
  <c r="K600" i="1"/>
  <c r="I601" i="1"/>
  <c r="O604" i="1"/>
  <c r="W606" i="1"/>
  <c r="Y612" i="1"/>
  <c r="N620" i="1"/>
  <c r="G622" i="1"/>
  <c r="L623" i="1"/>
  <c r="X623" i="1"/>
  <c r="K626" i="1"/>
  <c r="G627" i="1"/>
  <c r="W627" i="1"/>
  <c r="K631" i="1"/>
  <c r="X631" i="1"/>
  <c r="L635" i="1"/>
  <c r="O637" i="1"/>
  <c r="P639" i="1"/>
  <c r="AA639" i="1"/>
  <c r="I643" i="1"/>
  <c r="N644" i="1"/>
  <c r="U647" i="1"/>
  <c r="O648" i="1"/>
  <c r="H652" i="1"/>
  <c r="M653" i="1"/>
  <c r="S657" i="1"/>
  <c r="K660" i="1"/>
  <c r="W660" i="1"/>
  <c r="W663" i="1"/>
  <c r="T664" i="1"/>
  <c r="P668" i="1"/>
  <c r="M672" i="1"/>
  <c r="S673" i="1"/>
  <c r="M674" i="1"/>
  <c r="G675" i="1"/>
  <c r="W676" i="1"/>
  <c r="G678" i="1"/>
  <c r="X679" i="1"/>
  <c r="L681" i="1"/>
  <c r="W683" i="1"/>
  <c r="M687" i="1"/>
  <c r="Y687" i="1"/>
  <c r="I690" i="1"/>
  <c r="V692" i="1"/>
  <c r="Y694" i="1"/>
  <c r="V697" i="1"/>
  <c r="R699" i="1"/>
  <c r="Q700" i="1"/>
  <c r="H701" i="1"/>
  <c r="O702" i="1"/>
  <c r="K703" i="1"/>
  <c r="T705" i="1"/>
  <c r="R707" i="1"/>
  <c r="P708" i="1"/>
  <c r="L710" i="1"/>
  <c r="S711" i="1"/>
  <c r="M712" i="1"/>
  <c r="L713" i="1"/>
  <c r="M714" i="1"/>
  <c r="I715" i="1"/>
  <c r="O716" i="1"/>
  <c r="M718" i="1"/>
  <c r="AA719" i="1"/>
  <c r="AA721" i="1"/>
  <c r="S722" i="1"/>
  <c r="X727" i="1"/>
  <c r="W728" i="1"/>
  <c r="P732" i="1"/>
  <c r="G734" i="1"/>
  <c r="U734" i="1"/>
  <c r="G739" i="1"/>
  <c r="N740" i="1"/>
  <c r="W742" i="1"/>
  <c r="L751" i="1"/>
  <c r="G752" i="1"/>
  <c r="T753" i="1"/>
  <c r="U754" i="1"/>
  <c r="W756" i="1"/>
  <c r="N761" i="1"/>
  <c r="H762" i="1"/>
  <c r="T763" i="1"/>
  <c r="N766" i="1"/>
  <c r="T767" i="1"/>
  <c r="L769" i="1"/>
  <c r="L772" i="1"/>
  <c r="M774" i="1"/>
  <c r="T775" i="1"/>
  <c r="G779" i="1"/>
  <c r="P783" i="1"/>
  <c r="G784" i="1"/>
  <c r="G790" i="1"/>
  <c r="U791" i="1"/>
  <c r="M792" i="1"/>
  <c r="H794" i="1"/>
  <c r="G795" i="1"/>
  <c r="L796" i="1"/>
  <c r="H797" i="1"/>
  <c r="M798" i="1"/>
  <c r="H802" i="1"/>
  <c r="R804" i="1"/>
  <c r="R811" i="1"/>
  <c r="G814" i="1"/>
  <c r="K815" i="1"/>
  <c r="H816" i="1"/>
  <c r="U817" i="1"/>
  <c r="K818" i="1"/>
  <c r="K819" i="1"/>
  <c r="I829" i="1"/>
  <c r="Z829" i="1"/>
  <c r="T834" i="1"/>
  <c r="P837" i="1"/>
  <c r="Z838" i="1"/>
  <c r="S842" i="1"/>
  <c r="AA845" i="1"/>
  <c r="T847" i="1"/>
  <c r="I849" i="1"/>
  <c r="AA853" i="1"/>
  <c r="G857" i="1"/>
  <c r="G861" i="1"/>
  <c r="N865" i="1"/>
  <c r="K867" i="1"/>
  <c r="Q869" i="1"/>
  <c r="P871" i="1"/>
  <c r="W873" i="1"/>
  <c r="M874" i="1"/>
  <c r="K875" i="1"/>
  <c r="G877" i="1"/>
  <c r="H878" i="1"/>
  <c r="O879" i="1"/>
  <c r="P880" i="1"/>
  <c r="AA914" i="1"/>
  <c r="V930" i="1"/>
  <c r="I949" i="1"/>
  <c r="H949" i="1"/>
  <c r="G949" i="1"/>
  <c r="P604" i="1"/>
  <c r="P620" i="1"/>
  <c r="P644" i="1"/>
  <c r="P653" i="1"/>
  <c r="T657" i="1"/>
  <c r="L660" i="1"/>
  <c r="X660" i="1"/>
  <c r="U664" i="1"/>
  <c r="AA673" i="1"/>
  <c r="O687" i="1"/>
  <c r="AA687" i="1"/>
  <c r="W692" i="1"/>
  <c r="Q702" i="1"/>
  <c r="P716" i="1"/>
  <c r="U722" i="1"/>
  <c r="I739" i="1"/>
  <c r="AA754" i="1"/>
  <c r="I762" i="1"/>
  <c r="O766" i="1"/>
  <c r="V767" i="1"/>
  <c r="H779" i="1"/>
  <c r="Y811" i="1"/>
  <c r="Q837" i="1"/>
  <c r="V847" i="1"/>
  <c r="G853" i="1"/>
  <c r="I857" i="1"/>
  <c r="G859" i="1"/>
  <c r="H861" i="1"/>
  <c r="X861" i="1"/>
  <c r="O865" i="1"/>
  <c r="M867" i="1"/>
  <c r="U869" i="1"/>
  <c r="G871" i="1"/>
  <c r="Q871" i="1"/>
  <c r="K873" i="1"/>
  <c r="Y873" i="1"/>
  <c r="P874" i="1"/>
  <c r="M875" i="1"/>
  <c r="H877" i="1"/>
  <c r="Q879" i="1"/>
  <c r="Y881" i="1"/>
  <c r="I920" i="1"/>
  <c r="H920" i="1"/>
  <c r="M582" i="1"/>
  <c r="H583" i="1"/>
  <c r="K584" i="1"/>
  <c r="O585" i="1"/>
  <c r="G597" i="1"/>
  <c r="M598" i="1"/>
  <c r="O599" i="1"/>
  <c r="P600" i="1"/>
  <c r="Q604" i="1"/>
  <c r="G608" i="1"/>
  <c r="I611" i="1"/>
  <c r="N617" i="1"/>
  <c r="Q620" i="1"/>
  <c r="R626" i="1"/>
  <c r="N631" i="1"/>
  <c r="H634" i="1"/>
  <c r="T635" i="1"/>
  <c r="T639" i="1"/>
  <c r="H642" i="1"/>
  <c r="Q644" i="1"/>
  <c r="Y647" i="1"/>
  <c r="H650" i="1"/>
  <c r="O652" i="1"/>
  <c r="M656" i="1"/>
  <c r="AA657" i="1"/>
  <c r="G659" i="1"/>
  <c r="N660" i="1"/>
  <c r="Y660" i="1"/>
  <c r="L678" i="1"/>
  <c r="P687" i="1"/>
  <c r="K690" i="1"/>
  <c r="G691" i="1"/>
  <c r="K692" i="1"/>
  <c r="X692" i="1"/>
  <c r="T702" i="1"/>
  <c r="O703" i="1"/>
  <c r="G707" i="1"/>
  <c r="N710" i="1"/>
  <c r="W711" i="1"/>
  <c r="W712" i="1"/>
  <c r="W715" i="1"/>
  <c r="Q716" i="1"/>
  <c r="X722" i="1"/>
  <c r="G725" i="1"/>
  <c r="M730" i="1"/>
  <c r="L737" i="1"/>
  <c r="H738" i="1"/>
  <c r="L742" i="1"/>
  <c r="G749" i="1"/>
  <c r="T750" i="1"/>
  <c r="P751" i="1"/>
  <c r="O752" i="1"/>
  <c r="AA753" i="1"/>
  <c r="U760" i="1"/>
  <c r="S761" i="1"/>
  <c r="Q766" i="1"/>
  <c r="K767" i="1"/>
  <c r="W767" i="1"/>
  <c r="O768" i="1"/>
  <c r="Q769" i="1"/>
  <c r="P772" i="1"/>
  <c r="G787" i="1"/>
  <c r="X791" i="1"/>
  <c r="W792" i="1"/>
  <c r="L803" i="1"/>
  <c r="G808" i="1"/>
  <c r="N815" i="1"/>
  <c r="M816" i="1"/>
  <c r="I817" i="1"/>
  <c r="W817" i="1"/>
  <c r="P818" i="1"/>
  <c r="S819" i="1"/>
  <c r="K829" i="1"/>
  <c r="G831" i="1"/>
  <c r="G833" i="1"/>
  <c r="R837" i="1"/>
  <c r="L838" i="1"/>
  <c r="V842" i="1"/>
  <c r="K847" i="1"/>
  <c r="W847" i="1"/>
  <c r="K849" i="1"/>
  <c r="G851" i="1"/>
  <c r="H859" i="1"/>
  <c r="Q865" i="1"/>
  <c r="O867" i="1"/>
  <c r="I871" i="1"/>
  <c r="T871" i="1"/>
  <c r="L873" i="1"/>
  <c r="V874" i="1"/>
  <c r="S875" i="1"/>
  <c r="T878" i="1"/>
  <c r="Z878" i="1"/>
  <c r="R878" i="1"/>
  <c r="T879" i="1"/>
  <c r="I933" i="1"/>
  <c r="H933" i="1"/>
  <c r="G933" i="1"/>
  <c r="I973" i="1"/>
  <c r="H973" i="1"/>
  <c r="G973" i="1"/>
  <c r="O582" i="1"/>
  <c r="I583" i="1"/>
  <c r="P584" i="1"/>
  <c r="K593" i="1"/>
  <c r="H594" i="1"/>
  <c r="O598" i="1"/>
  <c r="W600" i="1"/>
  <c r="V604" i="1"/>
  <c r="H608" i="1"/>
  <c r="O612" i="1"/>
  <c r="S620" i="1"/>
  <c r="M621" i="1"/>
  <c r="N622" i="1"/>
  <c r="P623" i="1"/>
  <c r="O630" i="1"/>
  <c r="O631" i="1"/>
  <c r="I634" i="1"/>
  <c r="W635" i="1"/>
  <c r="Y636" i="1"/>
  <c r="K639" i="1"/>
  <c r="U639" i="1"/>
  <c r="G640" i="1"/>
  <c r="I642" i="1"/>
  <c r="S644" i="1"/>
  <c r="K647" i="1"/>
  <c r="W648" i="1"/>
  <c r="I650" i="1"/>
  <c r="I651" i="1"/>
  <c r="S652" i="1"/>
  <c r="H659" i="1"/>
  <c r="O660" i="1"/>
  <c r="AA660" i="1"/>
  <c r="N663" i="1"/>
  <c r="V668" i="1"/>
  <c r="M669" i="1"/>
  <c r="U674" i="1"/>
  <c r="L675" i="1"/>
  <c r="M678" i="1"/>
  <c r="K679" i="1"/>
  <c r="T681" i="1"/>
  <c r="Q687" i="1"/>
  <c r="M690" i="1"/>
  <c r="H691" i="1"/>
  <c r="L692" i="1"/>
  <c r="AA692" i="1"/>
  <c r="L694" i="1"/>
  <c r="K697" i="1"/>
  <c r="Y700" i="1"/>
  <c r="W702" i="1"/>
  <c r="T703" i="1"/>
  <c r="V708" i="1"/>
  <c r="P709" i="1"/>
  <c r="K711" i="1"/>
  <c r="X711" i="1"/>
  <c r="Z712" i="1"/>
  <c r="V713" i="1"/>
  <c r="U714" i="1"/>
  <c r="Q718" i="1"/>
  <c r="K719" i="1"/>
  <c r="N721" i="1"/>
  <c r="H722" i="1"/>
  <c r="AA722" i="1"/>
  <c r="K724" i="1"/>
  <c r="H725" i="1"/>
  <c r="O731" i="1"/>
  <c r="L734" i="1"/>
  <c r="I738" i="1"/>
  <c r="O739" i="1"/>
  <c r="G741" i="1"/>
  <c r="K745" i="1"/>
  <c r="H746" i="1"/>
  <c r="U750" i="1"/>
  <c r="S751" i="1"/>
  <c r="L756" i="1"/>
  <c r="L759" i="1"/>
  <c r="T761" i="1"/>
  <c r="T766" i="1"/>
  <c r="M767" i="1"/>
  <c r="X767" i="1"/>
  <c r="U768" i="1"/>
  <c r="T769" i="1"/>
  <c r="V772" i="1"/>
  <c r="W774" i="1"/>
  <c r="M775" i="1"/>
  <c r="W775" i="1"/>
  <c r="Y777" i="1"/>
  <c r="V783" i="1"/>
  <c r="H787" i="1"/>
  <c r="K791" i="1"/>
  <c r="K794" i="1"/>
  <c r="W796" i="1"/>
  <c r="M806" i="1"/>
  <c r="H808" i="1"/>
  <c r="T815" i="1"/>
  <c r="O816" i="1"/>
  <c r="AA817" i="1"/>
  <c r="Z818" i="1"/>
  <c r="M829" i="1"/>
  <c r="I831" i="1"/>
  <c r="I833" i="1"/>
  <c r="S837" i="1"/>
  <c r="O838" i="1"/>
  <c r="X839" i="1"/>
  <c r="K842" i="1"/>
  <c r="X842" i="1"/>
  <c r="K845" i="1"/>
  <c r="M847" i="1"/>
  <c r="X847" i="1"/>
  <c r="R848" i="1"/>
  <c r="L849" i="1"/>
  <c r="K850" i="1"/>
  <c r="R852" i="1"/>
  <c r="I855" i="1"/>
  <c r="I863" i="1"/>
  <c r="G865" i="1"/>
  <c r="S865" i="1"/>
  <c r="S867" i="1"/>
  <c r="V871" i="1"/>
  <c r="R872" i="1"/>
  <c r="X874" i="1"/>
  <c r="S877" i="1"/>
  <c r="V879" i="1"/>
  <c r="Z881" i="1"/>
  <c r="S881" i="1"/>
  <c r="Q881" i="1"/>
  <c r="O881" i="1"/>
  <c r="V881" i="1"/>
  <c r="K881" i="1"/>
  <c r="X989" i="1"/>
  <c r="U989" i="1"/>
  <c r="Q989" i="1"/>
  <c r="Y989" i="1"/>
  <c r="S989" i="1"/>
  <c r="M989" i="1"/>
  <c r="K989" i="1"/>
  <c r="V890" i="1"/>
  <c r="U895" i="1"/>
  <c r="M901" i="1"/>
  <c r="N903" i="1"/>
  <c r="Y903" i="1"/>
  <c r="Q905" i="1"/>
  <c r="O911" i="1"/>
  <c r="AA911" i="1"/>
  <c r="U913" i="1"/>
  <c r="U915" i="1"/>
  <c r="V921" i="1"/>
  <c r="L922" i="1"/>
  <c r="O927" i="1"/>
  <c r="AA927" i="1"/>
  <c r="U929" i="1"/>
  <c r="O931" i="1"/>
  <c r="H934" i="1"/>
  <c r="L935" i="1"/>
  <c r="U937" i="1"/>
  <c r="N938" i="1"/>
  <c r="Q941" i="1"/>
  <c r="N951" i="1"/>
  <c r="M953" i="1"/>
  <c r="S957" i="1"/>
  <c r="T959" i="1"/>
  <c r="L961" i="1"/>
  <c r="Y961" i="1"/>
  <c r="N962" i="1"/>
  <c r="M969" i="1"/>
  <c r="AA969" i="1"/>
  <c r="P970" i="1"/>
  <c r="U973" i="1"/>
  <c r="I981" i="1"/>
  <c r="M983" i="1"/>
  <c r="X983" i="1"/>
  <c r="N998" i="1"/>
  <c r="N999" i="1"/>
  <c r="P1009" i="1"/>
  <c r="S1010" i="1"/>
  <c r="U1010" i="1"/>
  <c r="Q1010" i="1"/>
  <c r="L1010" i="1"/>
  <c r="M1016" i="1"/>
  <c r="AA890" i="1"/>
  <c r="V895" i="1"/>
  <c r="U905" i="1"/>
  <c r="W921" i="1"/>
  <c r="M922" i="1"/>
  <c r="K923" i="1"/>
  <c r="P927" i="1"/>
  <c r="K929" i="1"/>
  <c r="V929" i="1"/>
  <c r="T931" i="1"/>
  <c r="N935" i="1"/>
  <c r="V937" i="1"/>
  <c r="V938" i="1"/>
  <c r="U941" i="1"/>
  <c r="V943" i="1"/>
  <c r="K947" i="1"/>
  <c r="P951" i="1"/>
  <c r="H952" i="1"/>
  <c r="O953" i="1"/>
  <c r="Y957" i="1"/>
  <c r="M961" i="1"/>
  <c r="AA961" i="1"/>
  <c r="U965" i="1"/>
  <c r="G967" i="1"/>
  <c r="V967" i="1"/>
  <c r="R968" i="1"/>
  <c r="N969" i="1"/>
  <c r="S970" i="1"/>
  <c r="Y973" i="1"/>
  <c r="O979" i="1"/>
  <c r="N983" i="1"/>
  <c r="Y983" i="1"/>
  <c r="G997" i="1"/>
  <c r="I997" i="1"/>
  <c r="O998" i="1"/>
  <c r="V999" i="1"/>
  <c r="R1009" i="1"/>
  <c r="T1022" i="1"/>
  <c r="X1022" i="1"/>
  <c r="W1022" i="1"/>
  <c r="N1022" i="1"/>
  <c r="K1022" i="1"/>
  <c r="I883" i="1"/>
  <c r="P885" i="1"/>
  <c r="G886" i="1"/>
  <c r="G889" i="1"/>
  <c r="K890" i="1"/>
  <c r="I894" i="1"/>
  <c r="K895" i="1"/>
  <c r="W895" i="1"/>
  <c r="G897" i="1"/>
  <c r="Q901" i="1"/>
  <c r="P903" i="1"/>
  <c r="G905" i="1"/>
  <c r="V905" i="1"/>
  <c r="G910" i="1"/>
  <c r="G911" i="1"/>
  <c r="L913" i="1"/>
  <c r="W913" i="1"/>
  <c r="G915" i="1"/>
  <c r="K917" i="1"/>
  <c r="P920" i="1"/>
  <c r="Y921" i="1"/>
  <c r="L929" i="1"/>
  <c r="W929" i="1"/>
  <c r="AA931" i="1"/>
  <c r="T935" i="1"/>
  <c r="Y937" i="1"/>
  <c r="X938" i="1"/>
  <c r="M947" i="1"/>
  <c r="T951" i="1"/>
  <c r="U953" i="1"/>
  <c r="L954" i="1"/>
  <c r="G959" i="1"/>
  <c r="N961" i="1"/>
  <c r="V962" i="1"/>
  <c r="K963" i="1"/>
  <c r="O969" i="1"/>
  <c r="V970" i="1"/>
  <c r="AA973" i="1"/>
  <c r="O983" i="1"/>
  <c r="G1006" i="1"/>
  <c r="I1006" i="1"/>
  <c r="Z1008" i="1"/>
  <c r="U1008" i="1"/>
  <c r="L1008" i="1"/>
  <c r="S1009" i="1"/>
  <c r="Z1021" i="1"/>
  <c r="P1021" i="1"/>
  <c r="H1024" i="1"/>
  <c r="G1024" i="1"/>
  <c r="W905" i="1"/>
  <c r="X970" i="1"/>
  <c r="G983" i="1"/>
  <c r="P983" i="1"/>
  <c r="I985" i="1"/>
  <c r="P992" i="1"/>
  <c r="G994" i="1"/>
  <c r="H1006" i="1"/>
  <c r="V1009" i="1"/>
  <c r="W1010" i="1"/>
  <c r="U1016" i="1"/>
  <c r="N1021" i="1"/>
  <c r="V1022" i="1"/>
  <c r="V882" i="1"/>
  <c r="S885" i="1"/>
  <c r="W889" i="1"/>
  <c r="N890" i="1"/>
  <c r="G891" i="1"/>
  <c r="L892" i="1"/>
  <c r="M893" i="1"/>
  <c r="L894" i="1"/>
  <c r="M895" i="1"/>
  <c r="G899" i="1"/>
  <c r="AA901" i="1"/>
  <c r="I903" i="1"/>
  <c r="T903" i="1"/>
  <c r="K905" i="1"/>
  <c r="Y905" i="1"/>
  <c r="P906" i="1"/>
  <c r="M907" i="1"/>
  <c r="H909" i="1"/>
  <c r="V911" i="1"/>
  <c r="P912" i="1"/>
  <c r="N913" i="1"/>
  <c r="AA913" i="1"/>
  <c r="S917" i="1"/>
  <c r="R918" i="1"/>
  <c r="Q919" i="1"/>
  <c r="X920" i="1"/>
  <c r="M921" i="1"/>
  <c r="X922" i="1"/>
  <c r="AA923" i="1"/>
  <c r="M925" i="1"/>
  <c r="V927" i="1"/>
  <c r="R928" i="1"/>
  <c r="N929" i="1"/>
  <c r="AA929" i="1"/>
  <c r="Y933" i="1"/>
  <c r="I941" i="1"/>
  <c r="G942" i="1"/>
  <c r="M943" i="1"/>
  <c r="I945" i="1"/>
  <c r="S947" i="1"/>
  <c r="N948" i="1"/>
  <c r="V951" i="1"/>
  <c r="W953" i="1"/>
  <c r="P954" i="1"/>
  <c r="L955" i="1"/>
  <c r="G958" i="1"/>
  <c r="S961" i="1"/>
  <c r="AA962" i="1"/>
  <c r="M963" i="1"/>
  <c r="AA967" i="1"/>
  <c r="U969" i="1"/>
  <c r="K970" i="1"/>
  <c r="AA970" i="1"/>
  <c r="L972" i="1"/>
  <c r="K973" i="1"/>
  <c r="G975" i="1"/>
  <c r="G977" i="1"/>
  <c r="T977" i="1"/>
  <c r="P978" i="1"/>
  <c r="U979" i="1"/>
  <c r="G982" i="1"/>
  <c r="H983" i="1"/>
  <c r="T983" i="1"/>
  <c r="H984" i="1"/>
  <c r="Y992" i="1"/>
  <c r="I994" i="1"/>
  <c r="H1003" i="1"/>
  <c r="Z1004" i="1"/>
  <c r="P1004" i="1"/>
  <c r="T1006" i="1"/>
  <c r="K1006" i="1"/>
  <c r="X1006" i="1"/>
  <c r="S1012" i="1"/>
  <c r="Y1012" i="1"/>
  <c r="O1012" i="1"/>
  <c r="X1021" i="1"/>
  <c r="X882" i="1"/>
  <c r="G885" i="1"/>
  <c r="U885" i="1"/>
  <c r="H888" i="1"/>
  <c r="K889" i="1"/>
  <c r="Y889" i="1"/>
  <c r="P890" i="1"/>
  <c r="H891" i="1"/>
  <c r="N892" i="1"/>
  <c r="Q893" i="1"/>
  <c r="T894" i="1"/>
  <c r="N895" i="1"/>
  <c r="K897" i="1"/>
  <c r="H899" i="1"/>
  <c r="V903" i="1"/>
  <c r="P904" i="1"/>
  <c r="L905" i="1"/>
  <c r="V906" i="1"/>
  <c r="S907" i="1"/>
  <c r="K911" i="1"/>
  <c r="W911" i="1"/>
  <c r="X912" i="1"/>
  <c r="O913" i="1"/>
  <c r="K915" i="1"/>
  <c r="U917" i="1"/>
  <c r="Z918" i="1"/>
  <c r="N921" i="1"/>
  <c r="AA922" i="1"/>
  <c r="Q925" i="1"/>
  <c r="K927" i="1"/>
  <c r="W927" i="1"/>
  <c r="O929" i="1"/>
  <c r="H942" i="1"/>
  <c r="G947" i="1"/>
  <c r="T947" i="1"/>
  <c r="T948" i="1"/>
  <c r="K951" i="1"/>
  <c r="W951" i="1"/>
  <c r="AA953" i="1"/>
  <c r="V954" i="1"/>
  <c r="H958" i="1"/>
  <c r="V969" i="1"/>
  <c r="L970" i="1"/>
  <c r="M973" i="1"/>
  <c r="U983" i="1"/>
  <c r="X991" i="1"/>
  <c r="U991" i="1"/>
  <c r="G1011" i="1"/>
  <c r="I1011" i="1"/>
  <c r="T1014" i="1"/>
  <c r="W1014" i="1"/>
  <c r="M1014" i="1"/>
  <c r="I1020" i="1"/>
  <c r="G1020" i="1"/>
  <c r="AA882" i="1"/>
  <c r="X885" i="1"/>
  <c r="AA889" i="1"/>
  <c r="S890" i="1"/>
  <c r="T892" i="1"/>
  <c r="AA893" i="1"/>
  <c r="P895" i="1"/>
  <c r="H896" i="1"/>
  <c r="K903" i="1"/>
  <c r="W903" i="1"/>
  <c r="M905" i="1"/>
  <c r="X906" i="1"/>
  <c r="S909" i="1"/>
  <c r="R910" i="1"/>
  <c r="X911" i="1"/>
  <c r="Y917" i="1"/>
  <c r="S925" i="1"/>
  <c r="R926" i="1"/>
  <c r="M927" i="1"/>
  <c r="X927" i="1"/>
  <c r="Q929" i="1"/>
  <c r="L931" i="1"/>
  <c r="L937" i="1"/>
  <c r="K938" i="1"/>
  <c r="N940" i="1"/>
  <c r="K941" i="1"/>
  <c r="P943" i="1"/>
  <c r="H944" i="1"/>
  <c r="U947" i="1"/>
  <c r="L951" i="1"/>
  <c r="Y951" i="1"/>
  <c r="K953" i="1"/>
  <c r="X954" i="1"/>
  <c r="AA955" i="1"/>
  <c r="M957" i="1"/>
  <c r="V961" i="1"/>
  <c r="L962" i="1"/>
  <c r="AA963" i="1"/>
  <c r="Z966" i="1"/>
  <c r="M967" i="1"/>
  <c r="K969" i="1"/>
  <c r="W969" i="1"/>
  <c r="M970" i="1"/>
  <c r="Q973" i="1"/>
  <c r="K983" i="1"/>
  <c r="V983" i="1"/>
  <c r="P984" i="1"/>
  <c r="T991" i="1"/>
  <c r="T998" i="1"/>
  <c r="X998" i="1"/>
  <c r="S998" i="1"/>
  <c r="R999" i="1"/>
  <c r="O999" i="1"/>
  <c r="M999" i="1"/>
  <c r="M1007" i="1"/>
  <c r="U1009" i="1"/>
  <c r="N1009" i="1"/>
  <c r="AA1009" i="1"/>
  <c r="M1009" i="1"/>
  <c r="X1009" i="1"/>
  <c r="K1009" i="1"/>
  <c r="H1011" i="1"/>
  <c r="Z1016" i="1"/>
  <c r="Q1016" i="1"/>
  <c r="AA1016" i="1"/>
  <c r="P1016" i="1"/>
  <c r="X1016" i="1"/>
  <c r="N1016" i="1"/>
  <c r="V1016" i="1"/>
  <c r="L1016" i="1"/>
  <c r="R1018" i="1"/>
  <c r="L1018" i="1"/>
  <c r="H1020" i="1"/>
  <c r="U1024" i="1"/>
  <c r="K1025" i="1"/>
  <c r="M1026" i="1"/>
  <c r="Z1029" i="1"/>
  <c r="M1030" i="1"/>
  <c r="L1031" i="1"/>
  <c r="G1032" i="1"/>
  <c r="G1039" i="1"/>
  <c r="L1040" i="1"/>
  <c r="AA1040" i="1"/>
  <c r="I1045" i="1"/>
  <c r="L1048" i="1"/>
  <c r="X1048" i="1"/>
  <c r="W1054" i="1"/>
  <c r="V1056" i="1"/>
  <c r="I1058" i="1"/>
  <c r="R1063" i="1"/>
  <c r="M1064" i="1"/>
  <c r="Y1064" i="1"/>
  <c r="I1066" i="1"/>
  <c r="G1068" i="1"/>
  <c r="H1071" i="1"/>
  <c r="K1080" i="1"/>
  <c r="Y1080" i="1"/>
  <c r="I1082" i="1"/>
  <c r="S1086" i="1"/>
  <c r="U1087" i="1"/>
  <c r="X1089" i="1"/>
  <c r="W1093" i="1"/>
  <c r="L1099" i="1"/>
  <c r="L1101" i="1"/>
  <c r="G1106" i="1"/>
  <c r="T1107" i="1"/>
  <c r="K1110" i="1"/>
  <c r="AA1118" i="1"/>
  <c r="K1128" i="1"/>
  <c r="I1133" i="1"/>
  <c r="K1134" i="1"/>
  <c r="T1138" i="1"/>
  <c r="G1141" i="1"/>
  <c r="O1144" i="1"/>
  <c r="T1145" i="1"/>
  <c r="H1151" i="1"/>
  <c r="H1153" i="1"/>
  <c r="AA1153" i="1"/>
  <c r="T1162" i="1"/>
  <c r="H1164" i="1"/>
  <c r="I1165" i="1"/>
  <c r="W1175" i="1"/>
  <c r="N1179" i="1"/>
  <c r="AA1182" i="1"/>
  <c r="U1184" i="1"/>
  <c r="T1186" i="1"/>
  <c r="U1193" i="1"/>
  <c r="AA1197" i="1"/>
  <c r="Y1206" i="1"/>
  <c r="X1208" i="1"/>
  <c r="N1209" i="1"/>
  <c r="U1212" i="1"/>
  <c r="T1215" i="1"/>
  <c r="P1216" i="1"/>
  <c r="I1219" i="1"/>
  <c r="M1220" i="1"/>
  <c r="AA1220" i="1"/>
  <c r="O1228" i="1"/>
  <c r="I1232" i="1"/>
  <c r="S1237" i="1"/>
  <c r="O1238" i="1"/>
  <c r="M1250" i="1"/>
  <c r="U1256" i="1"/>
  <c r="T1282" i="1"/>
  <c r="O1282" i="1"/>
  <c r="Y1282" i="1"/>
  <c r="AA1285" i="1"/>
  <c r="L1285" i="1"/>
  <c r="AA1331" i="1"/>
  <c r="U1331" i="1"/>
  <c r="H1344" i="1"/>
  <c r="I1344" i="1"/>
  <c r="G1375" i="1"/>
  <c r="H1375" i="1"/>
  <c r="H1474" i="1"/>
  <c r="I1474" i="1"/>
  <c r="G1474" i="1"/>
  <c r="T1486" i="1"/>
  <c r="AA1486" i="1"/>
  <c r="X1486" i="1"/>
  <c r="W1486" i="1"/>
  <c r="Q1486" i="1"/>
  <c r="P1486" i="1"/>
  <c r="N1486" i="1"/>
  <c r="M1486" i="1"/>
  <c r="Z1656" i="1"/>
  <c r="AA1656" i="1"/>
  <c r="Y1656" i="1"/>
  <c r="X1656" i="1"/>
  <c r="Q1656" i="1"/>
  <c r="P1656" i="1"/>
  <c r="O1656" i="1"/>
  <c r="T1790" i="1"/>
  <c r="V1790" i="1"/>
  <c r="N1790" i="1"/>
  <c r="M1790" i="1"/>
  <c r="V1804" i="1"/>
  <c r="T1804" i="1"/>
  <c r="P1804" i="1"/>
  <c r="O1804" i="1"/>
  <c r="X1054" i="1"/>
  <c r="Y1056" i="1"/>
  <c r="V1145" i="1"/>
  <c r="I1164" i="1"/>
  <c r="N1171" i="1"/>
  <c r="Q1179" i="1"/>
  <c r="K1182" i="1"/>
  <c r="K1184" i="1"/>
  <c r="W1184" i="1"/>
  <c r="U1192" i="1"/>
  <c r="K1193" i="1"/>
  <c r="V1193" i="1"/>
  <c r="Z1206" i="1"/>
  <c r="Y1208" i="1"/>
  <c r="Z1209" i="1"/>
  <c r="Q1216" i="1"/>
  <c r="O1220" i="1"/>
  <c r="P1228" i="1"/>
  <c r="X1229" i="1"/>
  <c r="W1237" i="1"/>
  <c r="Q1238" i="1"/>
  <c r="K1242" i="1"/>
  <c r="G1248" i="1"/>
  <c r="N1250" i="1"/>
  <c r="P1252" i="1"/>
  <c r="K1256" i="1"/>
  <c r="W1256" i="1"/>
  <c r="W1258" i="1"/>
  <c r="I1264" i="1"/>
  <c r="L1265" i="1"/>
  <c r="N1266" i="1"/>
  <c r="Y1270" i="1"/>
  <c r="G1276" i="1"/>
  <c r="X1279" i="1"/>
  <c r="K1282" i="1"/>
  <c r="AA1282" i="1"/>
  <c r="M1284" i="1"/>
  <c r="K1285" i="1"/>
  <c r="H1296" i="1"/>
  <c r="I1365" i="1"/>
  <c r="H1365" i="1"/>
  <c r="H1380" i="1"/>
  <c r="I1380" i="1"/>
  <c r="U1409" i="1"/>
  <c r="V1409" i="1"/>
  <c r="O1409" i="1"/>
  <c r="N1409" i="1"/>
  <c r="S1448" i="1"/>
  <c r="Y1448" i="1"/>
  <c r="V1448" i="1"/>
  <c r="Q1448" i="1"/>
  <c r="O1448" i="1"/>
  <c r="L1448" i="1"/>
  <c r="I1453" i="1"/>
  <c r="H1453" i="1"/>
  <c r="X1597" i="1"/>
  <c r="AA1597" i="1"/>
  <c r="Y1597" i="1"/>
  <c r="L1597" i="1"/>
  <c r="N1597" i="1"/>
  <c r="M1017" i="1"/>
  <c r="M1023" i="1"/>
  <c r="L1024" i="1"/>
  <c r="W1024" i="1"/>
  <c r="M1025" i="1"/>
  <c r="Q1026" i="1"/>
  <c r="P1027" i="1"/>
  <c r="V1030" i="1"/>
  <c r="N1031" i="1"/>
  <c r="V1032" i="1"/>
  <c r="U1033" i="1"/>
  <c r="I1038" i="1"/>
  <c r="N1040" i="1"/>
  <c r="R1047" i="1"/>
  <c r="N1048" i="1"/>
  <c r="X1049" i="1"/>
  <c r="V1051" i="1"/>
  <c r="G1053" i="1"/>
  <c r="K1054" i="1"/>
  <c r="Y1054" i="1"/>
  <c r="K1056" i="1"/>
  <c r="Z1063" i="1"/>
  <c r="O1064" i="1"/>
  <c r="O1066" i="1"/>
  <c r="W1070" i="1"/>
  <c r="L1073" i="1"/>
  <c r="G1074" i="1"/>
  <c r="L1075" i="1"/>
  <c r="O1080" i="1"/>
  <c r="W1086" i="1"/>
  <c r="L1089" i="1"/>
  <c r="AA1091" i="1"/>
  <c r="G1093" i="1"/>
  <c r="G1095" i="1"/>
  <c r="X1096" i="1"/>
  <c r="Q1099" i="1"/>
  <c r="I1100" i="1"/>
  <c r="Q1101" i="1"/>
  <c r="AA1107" i="1"/>
  <c r="S1110" i="1"/>
  <c r="O1111" i="1"/>
  <c r="N1118" i="1"/>
  <c r="T1120" i="1"/>
  <c r="L1125" i="1"/>
  <c r="H1126" i="1"/>
  <c r="G1127" i="1"/>
  <c r="Q1128" i="1"/>
  <c r="L1133" i="1"/>
  <c r="Q1134" i="1"/>
  <c r="W1135" i="1"/>
  <c r="X1137" i="1"/>
  <c r="G1143" i="1"/>
  <c r="Q1144" i="1"/>
  <c r="K1145" i="1"/>
  <c r="X1145" i="1"/>
  <c r="I1147" i="1"/>
  <c r="Q1150" i="1"/>
  <c r="M1151" i="1"/>
  <c r="M1153" i="1"/>
  <c r="I1157" i="1"/>
  <c r="K1158" i="1"/>
  <c r="S1169" i="1"/>
  <c r="Q1171" i="1"/>
  <c r="P1174" i="1"/>
  <c r="T1176" i="1"/>
  <c r="U1177" i="1"/>
  <c r="L1178" i="1"/>
  <c r="S1179" i="1"/>
  <c r="H1181" i="1"/>
  <c r="N1182" i="1"/>
  <c r="L1184" i="1"/>
  <c r="X1184" i="1"/>
  <c r="M1185" i="1"/>
  <c r="X1185" i="1"/>
  <c r="K1192" i="1"/>
  <c r="W1192" i="1"/>
  <c r="L1193" i="1"/>
  <c r="W1193" i="1"/>
  <c r="P1196" i="1"/>
  <c r="L1197" i="1"/>
  <c r="X1199" i="1"/>
  <c r="I1203" i="1"/>
  <c r="P1204" i="1"/>
  <c r="P1205" i="1"/>
  <c r="M1206" i="1"/>
  <c r="AA1206" i="1"/>
  <c r="L1208" i="1"/>
  <c r="AA1208" i="1"/>
  <c r="L1212" i="1"/>
  <c r="X1212" i="1"/>
  <c r="S1216" i="1"/>
  <c r="L1219" i="1"/>
  <c r="P1220" i="1"/>
  <c r="P1224" i="1"/>
  <c r="L1225" i="1"/>
  <c r="I1226" i="1"/>
  <c r="Q1228" i="1"/>
  <c r="K1229" i="1"/>
  <c r="Z1229" i="1"/>
  <c r="K1232" i="1"/>
  <c r="R1235" i="1"/>
  <c r="AA1237" i="1"/>
  <c r="R1238" i="1"/>
  <c r="H1241" i="1"/>
  <c r="H1248" i="1"/>
  <c r="T1249" i="1"/>
  <c r="O1250" i="1"/>
  <c r="Q1252" i="1"/>
  <c r="K1253" i="1"/>
  <c r="G1254" i="1"/>
  <c r="L1256" i="1"/>
  <c r="X1256" i="1"/>
  <c r="AA1258" i="1"/>
  <c r="W1265" i="1"/>
  <c r="O1266" i="1"/>
  <c r="X1268" i="1"/>
  <c r="G1272" i="1"/>
  <c r="S1272" i="1"/>
  <c r="P1273" i="1"/>
  <c r="Z1276" i="1"/>
  <c r="M1276" i="1"/>
  <c r="H1277" i="1"/>
  <c r="Z1279" i="1"/>
  <c r="G1281" i="1"/>
  <c r="M1282" i="1"/>
  <c r="P1284" i="1"/>
  <c r="G1292" i="1"/>
  <c r="I1292" i="1"/>
  <c r="H1292" i="1"/>
  <c r="AA1294" i="1"/>
  <c r="R1294" i="1"/>
  <c r="I1296" i="1"/>
  <c r="G1300" i="1"/>
  <c r="H1300" i="1"/>
  <c r="AA1302" i="1"/>
  <c r="Z1302" i="1"/>
  <c r="I1309" i="1"/>
  <c r="H1309" i="1"/>
  <c r="I1341" i="1"/>
  <c r="H1341" i="1"/>
  <c r="T1455" i="1"/>
  <c r="P1455" i="1"/>
  <c r="Z1506" i="1"/>
  <c r="AA1506" i="1"/>
  <c r="Y1506" i="1"/>
  <c r="M1506" i="1"/>
  <c r="L1506" i="1"/>
  <c r="Z1571" i="1"/>
  <c r="U1571" i="1"/>
  <c r="K1571" i="1"/>
  <c r="H1615" i="1"/>
  <c r="I1615" i="1"/>
  <c r="G1615" i="1"/>
  <c r="M1054" i="1"/>
  <c r="L1056" i="1"/>
  <c r="P1064" i="1"/>
  <c r="P1073" i="1"/>
  <c r="I1074" i="1"/>
  <c r="T1075" i="1"/>
  <c r="P1080" i="1"/>
  <c r="AA1086" i="1"/>
  <c r="M1089" i="1"/>
  <c r="H1093" i="1"/>
  <c r="H1095" i="1"/>
  <c r="AA1096" i="1"/>
  <c r="S1099" i="1"/>
  <c r="T1101" i="1"/>
  <c r="V1110" i="1"/>
  <c r="O1118" i="1"/>
  <c r="O1125" i="1"/>
  <c r="H1127" i="1"/>
  <c r="T1128" i="1"/>
  <c r="Q1133" i="1"/>
  <c r="S1134" i="1"/>
  <c r="T1144" i="1"/>
  <c r="L1145" i="1"/>
  <c r="AA1145" i="1"/>
  <c r="S1150" i="1"/>
  <c r="N1153" i="1"/>
  <c r="Q1158" i="1"/>
  <c r="U1169" i="1"/>
  <c r="S1171" i="1"/>
  <c r="S1174" i="1"/>
  <c r="U1176" i="1"/>
  <c r="T1178" i="1"/>
  <c r="V1179" i="1"/>
  <c r="P1182" i="1"/>
  <c r="N1184" i="1"/>
  <c r="Y1184" i="1"/>
  <c r="N1185" i="1"/>
  <c r="AA1185" i="1"/>
  <c r="L1192" i="1"/>
  <c r="X1192" i="1"/>
  <c r="M1193" i="1"/>
  <c r="X1193" i="1"/>
  <c r="Q1196" i="1"/>
  <c r="N1197" i="1"/>
  <c r="Q1204" i="1"/>
  <c r="S1205" i="1"/>
  <c r="N1206" i="1"/>
  <c r="M1208" i="1"/>
  <c r="M1212" i="1"/>
  <c r="Y1212" i="1"/>
  <c r="P1213" i="1"/>
  <c r="G1216" i="1"/>
  <c r="U1216" i="1"/>
  <c r="Q1220" i="1"/>
  <c r="H1223" i="1"/>
  <c r="Q1224" i="1"/>
  <c r="N1225" i="1"/>
  <c r="X1228" i="1"/>
  <c r="L1229" i="1"/>
  <c r="AA1229" i="1"/>
  <c r="S1232" i="1"/>
  <c r="W1238" i="1"/>
  <c r="Z1241" i="1"/>
  <c r="K1244" i="1"/>
  <c r="AA1246" i="1"/>
  <c r="X1249" i="1"/>
  <c r="Q1250" i="1"/>
  <c r="X1252" i="1"/>
  <c r="L1253" i="1"/>
  <c r="I1254" i="1"/>
  <c r="Q1255" i="1"/>
  <c r="M1256" i="1"/>
  <c r="Y1256" i="1"/>
  <c r="V1257" i="1"/>
  <c r="Y1260" i="1"/>
  <c r="H1263" i="1"/>
  <c r="L1264" i="1"/>
  <c r="Q1266" i="1"/>
  <c r="K1268" i="1"/>
  <c r="Y1268" i="1"/>
  <c r="H1272" i="1"/>
  <c r="U1272" i="1"/>
  <c r="T1273" i="1"/>
  <c r="K1276" i="1"/>
  <c r="H1281" i="1"/>
  <c r="N1282" i="1"/>
  <c r="W1284" i="1"/>
  <c r="Z1294" i="1"/>
  <c r="W1298" i="1"/>
  <c r="V1298" i="1"/>
  <c r="O1298" i="1"/>
  <c r="I1300" i="1"/>
  <c r="K1302" i="1"/>
  <c r="H1414" i="1"/>
  <c r="G1414" i="1"/>
  <c r="H1514" i="1"/>
  <c r="G1514" i="1"/>
  <c r="I1577" i="1"/>
  <c r="G1577" i="1"/>
  <c r="M987" i="1"/>
  <c r="H993" i="1"/>
  <c r="N994" i="1"/>
  <c r="O1000" i="1"/>
  <c r="U1017" i="1"/>
  <c r="V1023" i="1"/>
  <c r="N1024" i="1"/>
  <c r="Y1024" i="1"/>
  <c r="AA1025" i="1"/>
  <c r="AA1026" i="1"/>
  <c r="X1027" i="1"/>
  <c r="N1029" i="1"/>
  <c r="X1030" i="1"/>
  <c r="X1031" i="1"/>
  <c r="H1037" i="1"/>
  <c r="M1038" i="1"/>
  <c r="T1040" i="1"/>
  <c r="L1041" i="1"/>
  <c r="P1048" i="1"/>
  <c r="Q1053" i="1"/>
  <c r="N1054" i="1"/>
  <c r="M1056" i="1"/>
  <c r="I1061" i="1"/>
  <c r="G1063" i="1"/>
  <c r="T1064" i="1"/>
  <c r="M1065" i="1"/>
  <c r="M1068" i="1"/>
  <c r="Q1069" i="1"/>
  <c r="M1070" i="1"/>
  <c r="Y1070" i="1"/>
  <c r="S1073" i="1"/>
  <c r="I1077" i="1"/>
  <c r="Q1080" i="1"/>
  <c r="AA1081" i="1"/>
  <c r="K1086" i="1"/>
  <c r="N1089" i="1"/>
  <c r="L1091" i="1"/>
  <c r="M1096" i="1"/>
  <c r="T1099" i="1"/>
  <c r="X1100" i="1"/>
  <c r="W1101" i="1"/>
  <c r="M1104" i="1"/>
  <c r="N1105" i="1"/>
  <c r="I1107" i="1"/>
  <c r="O1109" i="1"/>
  <c r="X1110" i="1"/>
  <c r="N1113" i="1"/>
  <c r="X1116" i="1"/>
  <c r="W1117" i="1"/>
  <c r="P1118" i="1"/>
  <c r="M1119" i="1"/>
  <c r="L1120" i="1"/>
  <c r="V1120" i="1"/>
  <c r="G1122" i="1"/>
  <c r="L1123" i="1"/>
  <c r="Q1125" i="1"/>
  <c r="M1126" i="1"/>
  <c r="V1128" i="1"/>
  <c r="G1130" i="1"/>
  <c r="V1134" i="1"/>
  <c r="L1137" i="1"/>
  <c r="H1140" i="1"/>
  <c r="X1144" i="1"/>
  <c r="M1145" i="1"/>
  <c r="K1147" i="1"/>
  <c r="Q1149" i="1"/>
  <c r="V1150" i="1"/>
  <c r="O1153" i="1"/>
  <c r="L1154" i="1"/>
  <c r="L1157" i="1"/>
  <c r="S1158" i="1"/>
  <c r="O1159" i="1"/>
  <c r="T1163" i="1"/>
  <c r="U1168" i="1"/>
  <c r="K1169" i="1"/>
  <c r="V1169" i="1"/>
  <c r="T1170" i="1"/>
  <c r="V1171" i="1"/>
  <c r="K1176" i="1"/>
  <c r="W1176" i="1"/>
  <c r="L1177" i="1"/>
  <c r="W1177" i="1"/>
  <c r="T1181" i="1"/>
  <c r="Q1182" i="1"/>
  <c r="O1184" i="1"/>
  <c r="AA1184" i="1"/>
  <c r="O1185" i="1"/>
  <c r="H1188" i="1"/>
  <c r="L1189" i="1"/>
  <c r="H1191" i="1"/>
  <c r="N1192" i="1"/>
  <c r="Y1192" i="1"/>
  <c r="N1193" i="1"/>
  <c r="AA1193" i="1"/>
  <c r="Y1196" i="1"/>
  <c r="O1197" i="1"/>
  <c r="Y1204" i="1"/>
  <c r="W1205" i="1"/>
  <c r="O1206" i="1"/>
  <c r="O1208" i="1"/>
  <c r="O1212" i="1"/>
  <c r="AA1212" i="1"/>
  <c r="X1213" i="1"/>
  <c r="AA1216" i="1"/>
  <c r="S1220" i="1"/>
  <c r="Y1224" i="1"/>
  <c r="O1225" i="1"/>
  <c r="Y1228" i="1"/>
  <c r="N1229" i="1"/>
  <c r="U1232" i="1"/>
  <c r="Z1238" i="1"/>
  <c r="S1244" i="1"/>
  <c r="U1250" i="1"/>
  <c r="Y1252" i="1"/>
  <c r="P1253" i="1"/>
  <c r="O1256" i="1"/>
  <c r="AA1256" i="1"/>
  <c r="I1263" i="1"/>
  <c r="W1264" i="1"/>
  <c r="S1266" i="1"/>
  <c r="L1267" i="1"/>
  <c r="L1268" i="1"/>
  <c r="H1271" i="1"/>
  <c r="V1273" i="1"/>
  <c r="U1275" i="1"/>
  <c r="R1275" i="1"/>
  <c r="L1276" i="1"/>
  <c r="Q1282" i="1"/>
  <c r="T1305" i="1"/>
  <c r="P1305" i="1"/>
  <c r="AA1395" i="1"/>
  <c r="U1395" i="1"/>
  <c r="M1395" i="1"/>
  <c r="Z1408" i="1"/>
  <c r="T1408" i="1"/>
  <c r="Q1408" i="1"/>
  <c r="P1408" i="1"/>
  <c r="AA1408" i="1"/>
  <c r="O1408" i="1"/>
  <c r="Y1408" i="1"/>
  <c r="N1408" i="1"/>
  <c r="X1408" i="1"/>
  <c r="L1408" i="1"/>
  <c r="W1408" i="1"/>
  <c r="K1408" i="1"/>
  <c r="AA1458" i="1"/>
  <c r="K1458" i="1"/>
  <c r="L1546" i="1"/>
  <c r="T1546" i="1"/>
  <c r="N1546" i="1"/>
  <c r="G1548" i="1"/>
  <c r="I1548" i="1"/>
  <c r="H1548" i="1"/>
  <c r="H1552" i="1"/>
  <c r="I1552" i="1"/>
  <c r="G1552" i="1"/>
  <c r="X1613" i="1"/>
  <c r="S1613" i="1"/>
  <c r="Q1613" i="1"/>
  <c r="O1613" i="1"/>
  <c r="N1613" i="1"/>
  <c r="AA1613" i="1"/>
  <c r="L1613" i="1"/>
  <c r="Y1613" i="1"/>
  <c r="K1613" i="1"/>
  <c r="W1613" i="1"/>
  <c r="T1613" i="1"/>
  <c r="O1024" i="1"/>
  <c r="P1029" i="1"/>
  <c r="Z1031" i="1"/>
  <c r="W1038" i="1"/>
  <c r="U1040" i="1"/>
  <c r="X1041" i="1"/>
  <c r="T1048" i="1"/>
  <c r="T1053" i="1"/>
  <c r="O1054" i="1"/>
  <c r="P1056" i="1"/>
  <c r="H1063" i="1"/>
  <c r="U1064" i="1"/>
  <c r="P1068" i="1"/>
  <c r="T1080" i="1"/>
  <c r="V1099" i="1"/>
  <c r="Y1101" i="1"/>
  <c r="S1118" i="1"/>
  <c r="T1125" i="1"/>
  <c r="Y1144" i="1"/>
  <c r="N1145" i="1"/>
  <c r="S1153" i="1"/>
  <c r="AA1238" i="1"/>
  <c r="W1250" i="1"/>
  <c r="AA1252" i="1"/>
  <c r="P1256" i="1"/>
  <c r="U1266" i="1"/>
  <c r="V1272" i="1"/>
  <c r="O1272" i="1"/>
  <c r="Y1272" i="1"/>
  <c r="S1282" i="1"/>
  <c r="U1289" i="1"/>
  <c r="N1289" i="1"/>
  <c r="L1289" i="1"/>
  <c r="G1303" i="1"/>
  <c r="H1303" i="1"/>
  <c r="V1304" i="1"/>
  <c r="L1304" i="1"/>
  <c r="Y1304" i="1"/>
  <c r="S1304" i="1"/>
  <c r="Q1304" i="1"/>
  <c r="I1312" i="1"/>
  <c r="H1312" i="1"/>
  <c r="G1312" i="1"/>
  <c r="I1328" i="1"/>
  <c r="H1328" i="1"/>
  <c r="G1328" i="1"/>
  <c r="U1369" i="1"/>
  <c r="T1369" i="1"/>
  <c r="N1369" i="1"/>
  <c r="V1376" i="1"/>
  <c r="AA1376" i="1"/>
  <c r="X1376" i="1"/>
  <c r="U1376" i="1"/>
  <c r="Q1376" i="1"/>
  <c r="P1376" i="1"/>
  <c r="M1376" i="1"/>
  <c r="K1376" i="1"/>
  <c r="U1439" i="1"/>
  <c r="R1439" i="1"/>
  <c r="P1439" i="1"/>
  <c r="H1540" i="1"/>
  <c r="I1540" i="1"/>
  <c r="G1540" i="1"/>
  <c r="N1554" i="1"/>
  <c r="Z1554" i="1"/>
  <c r="Q1554" i="1"/>
  <c r="O1554" i="1"/>
  <c r="L1554" i="1"/>
  <c r="Z1563" i="1"/>
  <c r="X1563" i="1"/>
  <c r="M1563" i="1"/>
  <c r="L1563" i="1"/>
  <c r="Y1580" i="1"/>
  <c r="W1580" i="1"/>
  <c r="O1580" i="1"/>
  <c r="Z1584" i="1"/>
  <c r="M1584" i="1"/>
  <c r="Y1584" i="1"/>
  <c r="L1584" i="1"/>
  <c r="W1584" i="1"/>
  <c r="V1584" i="1"/>
  <c r="U1584" i="1"/>
  <c r="T1584" i="1"/>
  <c r="P1584" i="1"/>
  <c r="N1584" i="1"/>
  <c r="K1584" i="1"/>
  <c r="I1591" i="1"/>
  <c r="G1591" i="1"/>
  <c r="R1029" i="1"/>
  <c r="V1040" i="1"/>
  <c r="V1048" i="1"/>
  <c r="G1050" i="1"/>
  <c r="W1053" i="1"/>
  <c r="S1054" i="1"/>
  <c r="T1056" i="1"/>
  <c r="L1061" i="1"/>
  <c r="K1064" i="1"/>
  <c r="V1064" i="1"/>
  <c r="X1068" i="1"/>
  <c r="U1080" i="1"/>
  <c r="I1085" i="1"/>
  <c r="L1093" i="1"/>
  <c r="H1097" i="1"/>
  <c r="AA1099" i="1"/>
  <c r="K1107" i="1"/>
  <c r="X1118" i="1"/>
  <c r="W1125" i="1"/>
  <c r="H1134" i="1"/>
  <c r="P1136" i="1"/>
  <c r="AA1144" i="1"/>
  <c r="P1145" i="1"/>
  <c r="W1153" i="1"/>
  <c r="G1165" i="1"/>
  <c r="G1175" i="1"/>
  <c r="I1179" i="1"/>
  <c r="X1220" i="1"/>
  <c r="V1225" i="1"/>
  <c r="G1230" i="1"/>
  <c r="G1232" i="1"/>
  <c r="L1237" i="1"/>
  <c r="M1238" i="1"/>
  <c r="G1242" i="1"/>
  <c r="Y1250" i="1"/>
  <c r="G1256" i="1"/>
  <c r="Q1256" i="1"/>
  <c r="L1259" i="1"/>
  <c r="W1266" i="1"/>
  <c r="K1272" i="1"/>
  <c r="AA1272" i="1"/>
  <c r="G1278" i="1"/>
  <c r="U1282" i="1"/>
  <c r="Z1284" i="1"/>
  <c r="U1284" i="1"/>
  <c r="AA1286" i="1"/>
  <c r="V1288" i="1"/>
  <c r="Q1288" i="1"/>
  <c r="P1288" i="1"/>
  <c r="O1289" i="1"/>
  <c r="AA1293" i="1"/>
  <c r="S1293" i="1"/>
  <c r="I1303" i="1"/>
  <c r="O1304" i="1"/>
  <c r="V1312" i="1"/>
  <c r="S1312" i="1"/>
  <c r="Q1312" i="1"/>
  <c r="AA1312" i="1"/>
  <c r="O1312" i="1"/>
  <c r="X1312" i="1"/>
  <c r="L1312" i="1"/>
  <c r="W1312" i="1"/>
  <c r="K1312" i="1"/>
  <c r="U1313" i="1"/>
  <c r="W1313" i="1"/>
  <c r="P1313" i="1"/>
  <c r="N1313" i="1"/>
  <c r="L1313" i="1"/>
  <c r="U1385" i="1"/>
  <c r="T1385" i="1"/>
  <c r="N1385" i="1"/>
  <c r="Z1531" i="1"/>
  <c r="AA1531" i="1"/>
  <c r="Y1531" i="1"/>
  <c r="U1531" i="1"/>
  <c r="R1531" i="1"/>
  <c r="P1531" i="1"/>
  <c r="L1531" i="1"/>
  <c r="K1531" i="1"/>
  <c r="Z1587" i="1"/>
  <c r="U1587" i="1"/>
  <c r="K1587" i="1"/>
  <c r="I1027" i="1"/>
  <c r="X1029" i="1"/>
  <c r="V1054" i="1"/>
  <c r="U1056" i="1"/>
  <c r="X1080" i="1"/>
  <c r="S1107" i="1"/>
  <c r="H1111" i="1"/>
  <c r="Y1118" i="1"/>
  <c r="Y1125" i="1"/>
  <c r="Y1136" i="1"/>
  <c r="L1138" i="1"/>
  <c r="S1142" i="1"/>
  <c r="K1144" i="1"/>
  <c r="S1145" i="1"/>
  <c r="H1150" i="1"/>
  <c r="X1153" i="1"/>
  <c r="L1162" i="1"/>
  <c r="I1171" i="1"/>
  <c r="H1172" i="1"/>
  <c r="X1182" i="1"/>
  <c r="T1184" i="1"/>
  <c r="U1185" i="1"/>
  <c r="L1186" i="1"/>
  <c r="Q1192" i="1"/>
  <c r="S1193" i="1"/>
  <c r="H1196" i="1"/>
  <c r="Z1197" i="1"/>
  <c r="M1202" i="1"/>
  <c r="H1204" i="1"/>
  <c r="W1206" i="1"/>
  <c r="W1208" i="1"/>
  <c r="L1209" i="1"/>
  <c r="S1210" i="1"/>
  <c r="S1212" i="1"/>
  <c r="R1215" i="1"/>
  <c r="K1216" i="1"/>
  <c r="H1219" i="1"/>
  <c r="L1220" i="1"/>
  <c r="Y1220" i="1"/>
  <c r="H1224" i="1"/>
  <c r="W1225" i="1"/>
  <c r="M1228" i="1"/>
  <c r="S1229" i="1"/>
  <c r="I1230" i="1"/>
  <c r="N1238" i="1"/>
  <c r="I1242" i="1"/>
  <c r="K1250" i="1"/>
  <c r="AA1250" i="1"/>
  <c r="M1252" i="1"/>
  <c r="AA1253" i="1"/>
  <c r="AA1254" i="1"/>
  <c r="I1256" i="1"/>
  <c r="S1256" i="1"/>
  <c r="K1258" i="1"/>
  <c r="R1259" i="1"/>
  <c r="O1260" i="1"/>
  <c r="G1265" i="1"/>
  <c r="K1266" i="1"/>
  <c r="Y1266" i="1"/>
  <c r="V1267" i="1"/>
  <c r="Q1268" i="1"/>
  <c r="S1270" i="1"/>
  <c r="Q1271" i="1"/>
  <c r="M1272" i="1"/>
  <c r="X1276" i="1"/>
  <c r="W1280" i="1"/>
  <c r="W1282" i="1"/>
  <c r="T1283" i="1"/>
  <c r="K1284" i="1"/>
  <c r="H1285" i="1"/>
  <c r="O1288" i="1"/>
  <c r="P1289" i="1"/>
  <c r="K1293" i="1"/>
  <c r="P1304" i="1"/>
  <c r="R1310" i="1"/>
  <c r="Z1310" i="1"/>
  <c r="M1312" i="1"/>
  <c r="O1313" i="1"/>
  <c r="X1319" i="1"/>
  <c r="Y1319" i="1"/>
  <c r="Z1404" i="1"/>
  <c r="U1404" i="1"/>
  <c r="S1404" i="1"/>
  <c r="Q1404" i="1"/>
  <c r="P1404" i="1"/>
  <c r="O1404" i="1"/>
  <c r="AA1404" i="1"/>
  <c r="L1404" i="1"/>
  <c r="Y1404" i="1"/>
  <c r="K1404" i="1"/>
  <c r="I1511" i="1"/>
  <c r="H1511" i="1"/>
  <c r="AA1602" i="1"/>
  <c r="Y1602" i="1"/>
  <c r="T1602" i="1"/>
  <c r="Q1602" i="1"/>
  <c r="L1602" i="1"/>
  <c r="W1602" i="1"/>
  <c r="O1602" i="1"/>
  <c r="Q1306" i="1"/>
  <c r="M1307" i="1"/>
  <c r="T1309" i="1"/>
  <c r="O1316" i="1"/>
  <c r="S1320" i="1"/>
  <c r="P1321" i="1"/>
  <c r="W1322" i="1"/>
  <c r="T1323" i="1"/>
  <c r="P1337" i="1"/>
  <c r="S1338" i="1"/>
  <c r="AA1352" i="1"/>
  <c r="AA1360" i="1"/>
  <c r="S1368" i="1"/>
  <c r="U1370" i="1"/>
  <c r="N1371" i="1"/>
  <c r="T1373" i="1"/>
  <c r="T1377" i="1"/>
  <c r="S1378" i="1"/>
  <c r="U1380" i="1"/>
  <c r="S1381" i="1"/>
  <c r="S1384" i="1"/>
  <c r="U1386" i="1"/>
  <c r="N1387" i="1"/>
  <c r="L1389" i="1"/>
  <c r="U1396" i="1"/>
  <c r="H1400" i="1"/>
  <c r="I1407" i="1"/>
  <c r="H1412" i="1"/>
  <c r="P1416" i="1"/>
  <c r="AA1419" i="1"/>
  <c r="M1424" i="1"/>
  <c r="Y1424" i="1"/>
  <c r="V1425" i="1"/>
  <c r="T1427" i="1"/>
  <c r="I1434" i="1"/>
  <c r="Q1436" i="1"/>
  <c r="S1438" i="1"/>
  <c r="L1440" i="1"/>
  <c r="X1440" i="1"/>
  <c r="I1443" i="1"/>
  <c r="I1444" i="1"/>
  <c r="N1446" i="1"/>
  <c r="P1454" i="1"/>
  <c r="W1456" i="1"/>
  <c r="N1463" i="1"/>
  <c r="N1472" i="1"/>
  <c r="X1472" i="1"/>
  <c r="M1476" i="1"/>
  <c r="S1478" i="1"/>
  <c r="N1479" i="1"/>
  <c r="U1480" i="1"/>
  <c r="X1483" i="1"/>
  <c r="M1484" i="1"/>
  <c r="AA1484" i="1"/>
  <c r="U1487" i="1"/>
  <c r="Y1491" i="1"/>
  <c r="Y1492" i="1"/>
  <c r="Y1494" i="1"/>
  <c r="P1500" i="1"/>
  <c r="W1501" i="1"/>
  <c r="T1507" i="1"/>
  <c r="M1508" i="1"/>
  <c r="N1512" i="1"/>
  <c r="Y1512" i="1"/>
  <c r="X1518" i="1"/>
  <c r="X1519" i="1"/>
  <c r="M1520" i="1"/>
  <c r="W1520" i="1"/>
  <c r="V1521" i="1"/>
  <c r="AA1522" i="1"/>
  <c r="X1523" i="1"/>
  <c r="Q1524" i="1"/>
  <c r="W1535" i="1"/>
  <c r="M1536" i="1"/>
  <c r="Y1536" i="1"/>
  <c r="N1541" i="1"/>
  <c r="AA1541" i="1"/>
  <c r="T1544" i="1"/>
  <c r="N1547" i="1"/>
  <c r="Q1552" i="1"/>
  <c r="Q1559" i="1"/>
  <c r="T1565" i="1"/>
  <c r="M1568" i="1"/>
  <c r="X1568" i="1"/>
  <c r="W1572" i="1"/>
  <c r="Z1576" i="1"/>
  <c r="Q1576" i="1"/>
  <c r="U1576" i="1"/>
  <c r="S1579" i="1"/>
  <c r="S1581" i="1"/>
  <c r="I1585" i="1"/>
  <c r="H1585" i="1"/>
  <c r="V1591" i="1"/>
  <c r="O1591" i="1"/>
  <c r="Z1632" i="1"/>
  <c r="T1632" i="1"/>
  <c r="P1632" i="1"/>
  <c r="N1632" i="1"/>
  <c r="M1632" i="1"/>
  <c r="Y1632" i="1"/>
  <c r="L1632" i="1"/>
  <c r="W1632" i="1"/>
  <c r="K1632" i="1"/>
  <c r="W1634" i="1"/>
  <c r="Q1634" i="1"/>
  <c r="O1634" i="1"/>
  <c r="Q1674" i="1"/>
  <c r="Z1674" i="1"/>
  <c r="V1674" i="1"/>
  <c r="R1674" i="1"/>
  <c r="Z1721" i="1"/>
  <c r="AA1721" i="1"/>
  <c r="S1721" i="1"/>
  <c r="K1721" i="1"/>
  <c r="W1764" i="1"/>
  <c r="T1764" i="1"/>
  <c r="P1764" i="1"/>
  <c r="L1764" i="1"/>
  <c r="H1295" i="1"/>
  <c r="Q1296" i="1"/>
  <c r="L1297" i="1"/>
  <c r="M1299" i="1"/>
  <c r="U1306" i="1"/>
  <c r="N1307" i="1"/>
  <c r="AA1309" i="1"/>
  <c r="Q1311" i="1"/>
  <c r="K1314" i="1"/>
  <c r="P1316" i="1"/>
  <c r="I1318" i="1"/>
  <c r="W1320" i="1"/>
  <c r="Y1322" i="1"/>
  <c r="U1323" i="1"/>
  <c r="L1329" i="1"/>
  <c r="H1333" i="1"/>
  <c r="T1337" i="1"/>
  <c r="AA1338" i="1"/>
  <c r="K1340" i="1"/>
  <c r="AA1344" i="1"/>
  <c r="K1346" i="1"/>
  <c r="L1349" i="1"/>
  <c r="H1351" i="1"/>
  <c r="L1352" i="1"/>
  <c r="K1354" i="1"/>
  <c r="L1357" i="1"/>
  <c r="H1359" i="1"/>
  <c r="U1368" i="1"/>
  <c r="W1370" i="1"/>
  <c r="T1371" i="1"/>
  <c r="AA1373" i="1"/>
  <c r="V1377" i="1"/>
  <c r="W1378" i="1"/>
  <c r="W1380" i="1"/>
  <c r="T1381" i="1"/>
  <c r="I1384" i="1"/>
  <c r="U1384" i="1"/>
  <c r="W1386" i="1"/>
  <c r="T1387" i="1"/>
  <c r="T1389" i="1"/>
  <c r="L1401" i="1"/>
  <c r="G1416" i="1"/>
  <c r="Q1416" i="1"/>
  <c r="N1424" i="1"/>
  <c r="Z1425" i="1"/>
  <c r="H1427" i="1"/>
  <c r="V1427" i="1"/>
  <c r="L1431" i="1"/>
  <c r="U1436" i="1"/>
  <c r="I1438" i="1"/>
  <c r="V1438" i="1"/>
  <c r="N1440" i="1"/>
  <c r="Y1440" i="1"/>
  <c r="G1442" i="1"/>
  <c r="P1446" i="1"/>
  <c r="U1454" i="1"/>
  <c r="G1460" i="1"/>
  <c r="W1462" i="1"/>
  <c r="P1463" i="1"/>
  <c r="K1464" i="1"/>
  <c r="K1465" i="1"/>
  <c r="H1467" i="1"/>
  <c r="G1468" i="1"/>
  <c r="H1471" i="1"/>
  <c r="O1472" i="1"/>
  <c r="Y1472" i="1"/>
  <c r="H1475" i="1"/>
  <c r="P1476" i="1"/>
  <c r="P1479" i="1"/>
  <c r="K1480" i="1"/>
  <c r="V1480" i="1"/>
  <c r="Y1483" i="1"/>
  <c r="O1484" i="1"/>
  <c r="H1487" i="1"/>
  <c r="V1487" i="1"/>
  <c r="N1489" i="1"/>
  <c r="AA1492" i="1"/>
  <c r="K1494" i="1"/>
  <c r="K1497" i="1"/>
  <c r="I1499" i="1"/>
  <c r="X1500" i="1"/>
  <c r="L1503" i="1"/>
  <c r="K1504" i="1"/>
  <c r="X1507" i="1"/>
  <c r="O1508" i="1"/>
  <c r="O1512" i="1"/>
  <c r="AA1512" i="1"/>
  <c r="H1515" i="1"/>
  <c r="G1516" i="1"/>
  <c r="N1520" i="1"/>
  <c r="X1520" i="1"/>
  <c r="S1524" i="1"/>
  <c r="M1528" i="1"/>
  <c r="G1532" i="1"/>
  <c r="N1536" i="1"/>
  <c r="AA1536" i="1"/>
  <c r="O1541" i="1"/>
  <c r="G1543" i="1"/>
  <c r="K1544" i="1"/>
  <c r="U1544" i="1"/>
  <c r="Q1547" i="1"/>
  <c r="H1551" i="1"/>
  <c r="T1552" i="1"/>
  <c r="Z1559" i="1"/>
  <c r="W1565" i="1"/>
  <c r="N1568" i="1"/>
  <c r="Y1568" i="1"/>
  <c r="K1576" i="1"/>
  <c r="V1576" i="1"/>
  <c r="T1581" i="1"/>
  <c r="I1583" i="1"/>
  <c r="H1583" i="1"/>
  <c r="L1591" i="1"/>
  <c r="G1617" i="1"/>
  <c r="U1632" i="1"/>
  <c r="I1657" i="1"/>
  <c r="G1657" i="1"/>
  <c r="G1755" i="1"/>
  <c r="H1755" i="1"/>
  <c r="I1807" i="1"/>
  <c r="H1807" i="1"/>
  <c r="G1807" i="1"/>
  <c r="W1368" i="1"/>
  <c r="W1384" i="1"/>
  <c r="W1438" i="1"/>
  <c r="V1552" i="1"/>
  <c r="AA1565" i="1"/>
  <c r="W1581" i="1"/>
  <c r="G1590" i="1"/>
  <c r="H1590" i="1"/>
  <c r="I1593" i="1"/>
  <c r="G1593" i="1"/>
  <c r="H1639" i="1"/>
  <c r="I1639" i="1"/>
  <c r="G1639" i="1"/>
  <c r="V1779" i="1"/>
  <c r="K1779" i="1"/>
  <c r="T1814" i="1"/>
  <c r="V1814" i="1"/>
  <c r="U1814" i="1"/>
  <c r="N1814" i="1"/>
  <c r="M1814" i="1"/>
  <c r="U1307" i="1"/>
  <c r="S1316" i="1"/>
  <c r="AA1320" i="1"/>
  <c r="H1325" i="1"/>
  <c r="K1368" i="1"/>
  <c r="Y1368" i="1"/>
  <c r="V1371" i="1"/>
  <c r="K1384" i="1"/>
  <c r="Y1384" i="1"/>
  <c r="V1387" i="1"/>
  <c r="G1392" i="1"/>
  <c r="N1394" i="1"/>
  <c r="H1397" i="1"/>
  <c r="K1402" i="1"/>
  <c r="H1413" i="1"/>
  <c r="U1416" i="1"/>
  <c r="X1417" i="1"/>
  <c r="K1419" i="1"/>
  <c r="H1420" i="1"/>
  <c r="P1424" i="1"/>
  <c r="Y1436" i="1"/>
  <c r="K1438" i="1"/>
  <c r="Y1438" i="1"/>
  <c r="P1440" i="1"/>
  <c r="S1446" i="1"/>
  <c r="G1450" i="1"/>
  <c r="Y1454" i="1"/>
  <c r="U1463" i="1"/>
  <c r="Q1464" i="1"/>
  <c r="M1468" i="1"/>
  <c r="L1471" i="1"/>
  <c r="Q1472" i="1"/>
  <c r="Q1474" i="1"/>
  <c r="S1476" i="1"/>
  <c r="V1479" i="1"/>
  <c r="Q1484" i="1"/>
  <c r="G1485" i="1"/>
  <c r="L1487" i="1"/>
  <c r="G1492" i="1"/>
  <c r="U1508" i="1"/>
  <c r="G1510" i="1"/>
  <c r="Q1512" i="1"/>
  <c r="L1515" i="1"/>
  <c r="G1518" i="1"/>
  <c r="H1519" i="1"/>
  <c r="G1520" i="1"/>
  <c r="P1520" i="1"/>
  <c r="AA1520" i="1"/>
  <c r="G1522" i="1"/>
  <c r="H1523" i="1"/>
  <c r="G1524" i="1"/>
  <c r="AA1524" i="1"/>
  <c r="L1532" i="1"/>
  <c r="G1536" i="1"/>
  <c r="Q1536" i="1"/>
  <c r="R1541" i="1"/>
  <c r="H1542" i="1"/>
  <c r="U1547" i="1"/>
  <c r="K1548" i="1"/>
  <c r="R1549" i="1"/>
  <c r="K1552" i="1"/>
  <c r="W1552" i="1"/>
  <c r="P1553" i="1"/>
  <c r="K1565" i="1"/>
  <c r="P1568" i="1"/>
  <c r="O1570" i="1"/>
  <c r="O1575" i="1"/>
  <c r="Z1579" i="1"/>
  <c r="N1579" i="1"/>
  <c r="Y1579" i="1"/>
  <c r="W1590" i="1"/>
  <c r="AA1590" i="1"/>
  <c r="M1590" i="1"/>
  <c r="H1593" i="1"/>
  <c r="H1596" i="1"/>
  <c r="I1596" i="1"/>
  <c r="G1596" i="1"/>
  <c r="W1598" i="1"/>
  <c r="X1598" i="1"/>
  <c r="S1598" i="1"/>
  <c r="M1598" i="1"/>
  <c r="I1603" i="1"/>
  <c r="H1603" i="1"/>
  <c r="I1604" i="1"/>
  <c r="Z1608" i="1"/>
  <c r="W1608" i="1"/>
  <c r="U1608" i="1"/>
  <c r="T1608" i="1"/>
  <c r="Q1608" i="1"/>
  <c r="N1608" i="1"/>
  <c r="L1608" i="1"/>
  <c r="H1631" i="1"/>
  <c r="I1631" i="1"/>
  <c r="G1631" i="1"/>
  <c r="U1635" i="1"/>
  <c r="X1635" i="1"/>
  <c r="T1635" i="1"/>
  <c r="S1635" i="1"/>
  <c r="Q1635" i="1"/>
  <c r="M1635" i="1"/>
  <c r="W1645" i="1"/>
  <c r="S1645" i="1"/>
  <c r="K1645" i="1"/>
  <c r="Z1704" i="1"/>
  <c r="V1704" i="1"/>
  <c r="U1704" i="1"/>
  <c r="Q1704" i="1"/>
  <c r="O1704" i="1"/>
  <c r="N1704" i="1"/>
  <c r="AA1704" i="1"/>
  <c r="M1704" i="1"/>
  <c r="X1704" i="1"/>
  <c r="L1704" i="1"/>
  <c r="Z1712" i="1"/>
  <c r="U1712" i="1"/>
  <c r="T1712" i="1"/>
  <c r="L1712" i="1"/>
  <c r="K1712" i="1"/>
  <c r="U1733" i="1"/>
  <c r="AA1733" i="1"/>
  <c r="Y1733" i="1"/>
  <c r="T1733" i="1"/>
  <c r="Q1733" i="1"/>
  <c r="O1733" i="1"/>
  <c r="N1733" i="1"/>
  <c r="L1733" i="1"/>
  <c r="Z1801" i="1"/>
  <c r="AA1801" i="1"/>
  <c r="S1801" i="1"/>
  <c r="K1801" i="1"/>
  <c r="L1368" i="1"/>
  <c r="AA1368" i="1"/>
  <c r="L1384" i="1"/>
  <c r="AA1384" i="1"/>
  <c r="H1392" i="1"/>
  <c r="AA1394" i="1"/>
  <c r="O1402" i="1"/>
  <c r="P1419" i="1"/>
  <c r="I1420" i="1"/>
  <c r="M1438" i="1"/>
  <c r="AA1438" i="1"/>
  <c r="AA1454" i="1"/>
  <c r="O1468" i="1"/>
  <c r="N1471" i="1"/>
  <c r="T1472" i="1"/>
  <c r="R1474" i="1"/>
  <c r="U1476" i="1"/>
  <c r="M1487" i="1"/>
  <c r="I1492" i="1"/>
  <c r="I1510" i="1"/>
  <c r="T1512" i="1"/>
  <c r="P1515" i="1"/>
  <c r="H1518" i="1"/>
  <c r="I1520" i="1"/>
  <c r="O1532" i="1"/>
  <c r="I1536" i="1"/>
  <c r="T1536" i="1"/>
  <c r="S1541" i="1"/>
  <c r="V1547" i="1"/>
  <c r="P1548" i="1"/>
  <c r="M1552" i="1"/>
  <c r="X1552" i="1"/>
  <c r="S1553" i="1"/>
  <c r="Q1570" i="1"/>
  <c r="X1581" i="1"/>
  <c r="K1581" i="1"/>
  <c r="AA1586" i="1"/>
  <c r="Q1586" i="1"/>
  <c r="O1586" i="1"/>
  <c r="I1595" i="1"/>
  <c r="H1595" i="1"/>
  <c r="I1643" i="1"/>
  <c r="H1643" i="1"/>
  <c r="Z1720" i="1"/>
  <c r="U1720" i="1"/>
  <c r="T1720" i="1"/>
  <c r="L1720" i="1"/>
  <c r="K1720" i="1"/>
  <c r="I1728" i="1"/>
  <c r="H1728" i="1"/>
  <c r="I1736" i="1"/>
  <c r="H1736" i="1"/>
  <c r="P1825" i="1"/>
  <c r="L1825" i="1"/>
  <c r="V1825" i="1"/>
  <c r="U1825" i="1"/>
  <c r="N1291" i="1"/>
  <c r="Y1316" i="1"/>
  <c r="H1319" i="1"/>
  <c r="O1320" i="1"/>
  <c r="M1322" i="1"/>
  <c r="L1323" i="1"/>
  <c r="L1325" i="1"/>
  <c r="V1329" i="1"/>
  <c r="Q1332" i="1"/>
  <c r="G1334" i="1"/>
  <c r="G1336" i="1"/>
  <c r="U1339" i="1"/>
  <c r="Y1340" i="1"/>
  <c r="Y1343" i="1"/>
  <c r="T1345" i="1"/>
  <c r="W1346" i="1"/>
  <c r="Q1367" i="1"/>
  <c r="O1368" i="1"/>
  <c r="K1370" i="1"/>
  <c r="Z1374" i="1"/>
  <c r="G1376" i="1"/>
  <c r="N1379" i="1"/>
  <c r="G1382" i="1"/>
  <c r="Q1383" i="1"/>
  <c r="O1384" i="1"/>
  <c r="K1386" i="1"/>
  <c r="H1389" i="1"/>
  <c r="S1402" i="1"/>
  <c r="K1405" i="1"/>
  <c r="AA1413" i="1"/>
  <c r="Q1419" i="1"/>
  <c r="V1424" i="1"/>
  <c r="I1426" i="1"/>
  <c r="G1428" i="1"/>
  <c r="I1432" i="1"/>
  <c r="K1436" i="1"/>
  <c r="O1438" i="1"/>
  <c r="T1440" i="1"/>
  <c r="X1446" i="1"/>
  <c r="G1448" i="1"/>
  <c r="M1450" i="1"/>
  <c r="K1454" i="1"/>
  <c r="K1456" i="1"/>
  <c r="L1459" i="1"/>
  <c r="G1466" i="1"/>
  <c r="Y1468" i="1"/>
  <c r="P1471" i="1"/>
  <c r="K1472" i="1"/>
  <c r="U1472" i="1"/>
  <c r="Y1474" i="1"/>
  <c r="X1476" i="1"/>
  <c r="H1479" i="1"/>
  <c r="H1483" i="1"/>
  <c r="N1487" i="1"/>
  <c r="L1491" i="1"/>
  <c r="O1493" i="1"/>
  <c r="G1501" i="1"/>
  <c r="K1512" i="1"/>
  <c r="U1512" i="1"/>
  <c r="V1513" i="1"/>
  <c r="T1515" i="1"/>
  <c r="L1519" i="1"/>
  <c r="T1520" i="1"/>
  <c r="M1522" i="1"/>
  <c r="L1523" i="1"/>
  <c r="K1524" i="1"/>
  <c r="O1526" i="1"/>
  <c r="Q1532" i="1"/>
  <c r="U1536" i="1"/>
  <c r="W1541" i="1"/>
  <c r="Y1547" i="1"/>
  <c r="S1548" i="1"/>
  <c r="N1552" i="1"/>
  <c r="Y1552" i="1"/>
  <c r="G1564" i="1"/>
  <c r="G1578" i="1"/>
  <c r="Z1592" i="1"/>
  <c r="M1592" i="1"/>
  <c r="Y1592" i="1"/>
  <c r="V1592" i="1"/>
  <c r="H1602" i="1"/>
  <c r="G1602" i="1"/>
  <c r="I1660" i="1"/>
  <c r="H1660" i="1"/>
  <c r="G1660" i="1"/>
  <c r="W1667" i="1"/>
  <c r="AA1667" i="1"/>
  <c r="Y1667" i="1"/>
  <c r="X1667" i="1"/>
  <c r="Q1667" i="1"/>
  <c r="P1667" i="1"/>
  <c r="N1667" i="1"/>
  <c r="M1667" i="1"/>
  <c r="W1715" i="1"/>
  <c r="V1715" i="1"/>
  <c r="U1715" i="1"/>
  <c r="L1715" i="1"/>
  <c r="K1715" i="1"/>
  <c r="H1762" i="1"/>
  <c r="I1762" i="1"/>
  <c r="AA1781" i="1"/>
  <c r="N1781" i="1"/>
  <c r="K1781" i="1"/>
  <c r="AA1316" i="1"/>
  <c r="I1319" i="1"/>
  <c r="M1323" i="1"/>
  <c r="T1325" i="1"/>
  <c r="Y1367" i="1"/>
  <c r="P1368" i="1"/>
  <c r="M1370" i="1"/>
  <c r="H1376" i="1"/>
  <c r="I1382" i="1"/>
  <c r="Y1383" i="1"/>
  <c r="P1384" i="1"/>
  <c r="M1386" i="1"/>
  <c r="W1402" i="1"/>
  <c r="S1419" i="1"/>
  <c r="W1424" i="1"/>
  <c r="M1436" i="1"/>
  <c r="P1438" i="1"/>
  <c r="U1440" i="1"/>
  <c r="I1448" i="1"/>
  <c r="N1454" i="1"/>
  <c r="O1456" i="1"/>
  <c r="X1459" i="1"/>
  <c r="AA1468" i="1"/>
  <c r="U1471" i="1"/>
  <c r="L1472" i="1"/>
  <c r="V1472" i="1"/>
  <c r="Z1474" i="1"/>
  <c r="Y1476" i="1"/>
  <c r="X1484" i="1"/>
  <c r="P1487" i="1"/>
  <c r="G1490" i="1"/>
  <c r="Q1491" i="1"/>
  <c r="M1492" i="1"/>
  <c r="K1500" i="1"/>
  <c r="I1506" i="1"/>
  <c r="L1512" i="1"/>
  <c r="W1512" i="1"/>
  <c r="X1515" i="1"/>
  <c r="N1519" i="1"/>
  <c r="K1520" i="1"/>
  <c r="U1520" i="1"/>
  <c r="Q1522" i="1"/>
  <c r="P1523" i="1"/>
  <c r="M1524" i="1"/>
  <c r="AA1526" i="1"/>
  <c r="U1532" i="1"/>
  <c r="P1535" i="1"/>
  <c r="K1536" i="1"/>
  <c r="V1536" i="1"/>
  <c r="K1541" i="1"/>
  <c r="Y1541" i="1"/>
  <c r="X1542" i="1"/>
  <c r="I1546" i="1"/>
  <c r="K1547" i="1"/>
  <c r="X1548" i="1"/>
  <c r="O1552" i="1"/>
  <c r="AA1552" i="1"/>
  <c r="I1557" i="1"/>
  <c r="L1559" i="1"/>
  <c r="I1564" i="1"/>
  <c r="Q1565" i="1"/>
  <c r="V1568" i="1"/>
  <c r="R1569" i="1"/>
  <c r="P1579" i="1"/>
  <c r="O1581" i="1"/>
  <c r="H1582" i="1"/>
  <c r="O1592" i="1"/>
  <c r="I1602" i="1"/>
  <c r="I1607" i="1"/>
  <c r="H1607" i="1"/>
  <c r="I1636" i="1"/>
  <c r="H1636" i="1"/>
  <c r="Z1745" i="1"/>
  <c r="AA1745" i="1"/>
  <c r="S1745" i="1"/>
  <c r="K1745" i="1"/>
  <c r="Z1752" i="1"/>
  <c r="Q1752" i="1"/>
  <c r="AA1752" i="1"/>
  <c r="P1752" i="1"/>
  <c r="Y1752" i="1"/>
  <c r="O1752" i="1"/>
  <c r="X1752" i="1"/>
  <c r="N1752" i="1"/>
  <c r="W1752" i="1"/>
  <c r="M1752" i="1"/>
  <c r="V1752" i="1"/>
  <c r="L1752" i="1"/>
  <c r="U1752" i="1"/>
  <c r="K1752" i="1"/>
  <c r="I1757" i="1"/>
  <c r="G1757" i="1"/>
  <c r="U1603" i="1"/>
  <c r="P1611" i="1"/>
  <c r="X1622" i="1"/>
  <c r="V1629" i="1"/>
  <c r="W1637" i="1"/>
  <c r="M1640" i="1"/>
  <c r="M1648" i="1"/>
  <c r="P1652" i="1"/>
  <c r="AA1654" i="1"/>
  <c r="L1664" i="1"/>
  <c r="W1664" i="1"/>
  <c r="O1672" i="1"/>
  <c r="P1675" i="1"/>
  <c r="I1676" i="1"/>
  <c r="L1677" i="1"/>
  <c r="I1683" i="1"/>
  <c r="V1683" i="1"/>
  <c r="U1687" i="1"/>
  <c r="W1693" i="1"/>
  <c r="H1695" i="1"/>
  <c r="T1696" i="1"/>
  <c r="W1701" i="1"/>
  <c r="I1703" i="1"/>
  <c r="Q1707" i="1"/>
  <c r="T1708" i="1"/>
  <c r="O1709" i="1"/>
  <c r="M1711" i="1"/>
  <c r="O1717" i="1"/>
  <c r="O1719" i="1"/>
  <c r="H1724" i="1"/>
  <c r="O1725" i="1"/>
  <c r="U1731" i="1"/>
  <c r="P1732" i="1"/>
  <c r="W1741" i="1"/>
  <c r="W1743" i="1"/>
  <c r="X1744" i="1"/>
  <c r="H1751" i="1"/>
  <c r="S1755" i="1"/>
  <c r="U1758" i="1"/>
  <c r="M1759" i="1"/>
  <c r="N1763" i="1"/>
  <c r="L1765" i="1"/>
  <c r="H1767" i="1"/>
  <c r="W1767" i="1"/>
  <c r="N1768" i="1"/>
  <c r="X1768" i="1"/>
  <c r="AA1769" i="1"/>
  <c r="U1771" i="1"/>
  <c r="I1772" i="1"/>
  <c r="Q1773" i="1"/>
  <c r="U1775" i="1"/>
  <c r="S1777" i="1"/>
  <c r="O1780" i="1"/>
  <c r="U1787" i="1"/>
  <c r="T1788" i="1"/>
  <c r="N1789" i="1"/>
  <c r="O1791" i="1"/>
  <c r="P1792" i="1"/>
  <c r="H1793" i="1"/>
  <c r="X1795" i="1"/>
  <c r="W1797" i="1"/>
  <c r="Q1799" i="1"/>
  <c r="L1800" i="1"/>
  <c r="X1800" i="1"/>
  <c r="W1808" i="1"/>
  <c r="Q1811" i="1"/>
  <c r="H1812" i="1"/>
  <c r="X1812" i="1"/>
  <c r="X1815" i="1"/>
  <c r="Y1817" i="1"/>
  <c r="Q1818" i="1"/>
  <c r="H1820" i="1"/>
  <c r="I1820" i="1"/>
  <c r="X1823" i="1"/>
  <c r="H1832" i="1"/>
  <c r="V1603" i="1"/>
  <c r="U1652" i="1"/>
  <c r="M1664" i="1"/>
  <c r="X1664" i="1"/>
  <c r="N1677" i="1"/>
  <c r="X1683" i="1"/>
  <c r="Y1693" i="1"/>
  <c r="Y1701" i="1"/>
  <c r="S1707" i="1"/>
  <c r="W1708" i="1"/>
  <c r="Q1709" i="1"/>
  <c r="Q1711" i="1"/>
  <c r="Q1717" i="1"/>
  <c r="Q1719" i="1"/>
  <c r="Q1725" i="1"/>
  <c r="T1732" i="1"/>
  <c r="Y1741" i="1"/>
  <c r="Y1744" i="1"/>
  <c r="U1755" i="1"/>
  <c r="V1758" i="1"/>
  <c r="O1759" i="1"/>
  <c r="Q1763" i="1"/>
  <c r="N1765" i="1"/>
  <c r="O1768" i="1"/>
  <c r="Y1768" i="1"/>
  <c r="K1771" i="1"/>
  <c r="V1771" i="1"/>
  <c r="S1773" i="1"/>
  <c r="P1780" i="1"/>
  <c r="W1788" i="1"/>
  <c r="O1789" i="1"/>
  <c r="Q1791" i="1"/>
  <c r="Q1792" i="1"/>
  <c r="K1797" i="1"/>
  <c r="Y1797" i="1"/>
  <c r="T1799" i="1"/>
  <c r="M1800" i="1"/>
  <c r="Y1800" i="1"/>
  <c r="V1803" i="1"/>
  <c r="K1808" i="1"/>
  <c r="X1808" i="1"/>
  <c r="U1811" i="1"/>
  <c r="I1822" i="1"/>
  <c r="W1589" i="1"/>
  <c r="W1599" i="1"/>
  <c r="K1603" i="1"/>
  <c r="X1603" i="1"/>
  <c r="P1606" i="1"/>
  <c r="H1611" i="1"/>
  <c r="P1616" i="1"/>
  <c r="G1620" i="1"/>
  <c r="K1624" i="1"/>
  <c r="H1625" i="1"/>
  <c r="P1640" i="1"/>
  <c r="P1648" i="1"/>
  <c r="G1649" i="1"/>
  <c r="I1651" i="1"/>
  <c r="Y1652" i="1"/>
  <c r="R1653" i="1"/>
  <c r="K1654" i="1"/>
  <c r="K1657" i="1"/>
  <c r="N1664" i="1"/>
  <c r="Y1664" i="1"/>
  <c r="I1666" i="1"/>
  <c r="Q1672" i="1"/>
  <c r="X1675" i="1"/>
  <c r="M1676" i="1"/>
  <c r="O1677" i="1"/>
  <c r="R1682" i="1"/>
  <c r="K1683" i="1"/>
  <c r="Y1683" i="1"/>
  <c r="AA1707" i="1"/>
  <c r="S1709" i="1"/>
  <c r="T1711" i="1"/>
  <c r="S1717" i="1"/>
  <c r="T1719" i="1"/>
  <c r="S1725" i="1"/>
  <c r="W1732" i="1"/>
  <c r="AA1744" i="1"/>
  <c r="Q1759" i="1"/>
  <c r="S1763" i="1"/>
  <c r="Q1765" i="1"/>
  <c r="P1768" i="1"/>
  <c r="AA1768" i="1"/>
  <c r="W1773" i="1"/>
  <c r="W1780" i="1"/>
  <c r="X1788" i="1"/>
  <c r="T1789" i="1"/>
  <c r="W1791" i="1"/>
  <c r="V1792" i="1"/>
  <c r="O1800" i="1"/>
  <c r="AA1800" i="1"/>
  <c r="V1811" i="1"/>
  <c r="S1822" i="1"/>
  <c r="W1822" i="1"/>
  <c r="G1588" i="1"/>
  <c r="L1594" i="1"/>
  <c r="L1603" i="1"/>
  <c r="Y1603" i="1"/>
  <c r="T1605" i="1"/>
  <c r="U1606" i="1"/>
  <c r="L1607" i="1"/>
  <c r="U1611" i="1"/>
  <c r="O1612" i="1"/>
  <c r="L1615" i="1"/>
  <c r="S1616" i="1"/>
  <c r="H1620" i="1"/>
  <c r="L1624" i="1"/>
  <c r="P1627" i="1"/>
  <c r="H1638" i="1"/>
  <c r="T1640" i="1"/>
  <c r="T1648" i="1"/>
  <c r="H1649" i="1"/>
  <c r="T1653" i="1"/>
  <c r="O1654" i="1"/>
  <c r="M1657" i="1"/>
  <c r="O1664" i="1"/>
  <c r="K1668" i="1"/>
  <c r="T1672" i="1"/>
  <c r="Y1675" i="1"/>
  <c r="U1676" i="1"/>
  <c r="S1677" i="1"/>
  <c r="M1678" i="1"/>
  <c r="O1679" i="1"/>
  <c r="Q1680" i="1"/>
  <c r="M1681" i="1"/>
  <c r="T1682" i="1"/>
  <c r="L1683" i="1"/>
  <c r="K1685" i="1"/>
  <c r="K1691" i="1"/>
  <c r="L1693" i="1"/>
  <c r="T1695" i="1"/>
  <c r="M1696" i="1"/>
  <c r="W1696" i="1"/>
  <c r="K1699" i="1"/>
  <c r="L1701" i="1"/>
  <c r="T1709" i="1"/>
  <c r="U1711" i="1"/>
  <c r="I1714" i="1"/>
  <c r="T1717" i="1"/>
  <c r="G1719" i="1"/>
  <c r="U1719" i="1"/>
  <c r="U1723" i="1"/>
  <c r="X1724" i="1"/>
  <c r="AA1725" i="1"/>
  <c r="Q1727" i="1"/>
  <c r="T1728" i="1"/>
  <c r="G1732" i="1"/>
  <c r="X1732" i="1"/>
  <c r="P1740" i="1"/>
  <c r="L1743" i="1"/>
  <c r="H1744" i="1"/>
  <c r="O1748" i="1"/>
  <c r="L1751" i="1"/>
  <c r="W1759" i="1"/>
  <c r="G1761" i="1"/>
  <c r="V1763" i="1"/>
  <c r="S1765" i="1"/>
  <c r="M1766" i="1"/>
  <c r="Q1768" i="1"/>
  <c r="Y1773" i="1"/>
  <c r="X1780" i="1"/>
  <c r="Y1789" i="1"/>
  <c r="Y1792" i="1"/>
  <c r="W1799" i="1"/>
  <c r="P1800" i="1"/>
  <c r="N1806" i="1"/>
  <c r="L1807" i="1"/>
  <c r="Y1811" i="1"/>
  <c r="L1812" i="1"/>
  <c r="H1831" i="1"/>
  <c r="I1831" i="1"/>
  <c r="U1835" i="1"/>
  <c r="V1835" i="1"/>
  <c r="T1835" i="1"/>
  <c r="N1835" i="1"/>
  <c r="Z1837" i="1"/>
  <c r="AA1837" i="1"/>
  <c r="X1837" i="1"/>
  <c r="T1837" i="1"/>
  <c r="S1837" i="1"/>
  <c r="K1837" i="1"/>
  <c r="Q1654" i="1"/>
  <c r="P1664" i="1"/>
  <c r="W1677" i="1"/>
  <c r="W1709" i="1"/>
  <c r="W1711" i="1"/>
  <c r="W1717" i="1"/>
  <c r="W1719" i="1"/>
  <c r="P1748" i="1"/>
  <c r="Y1759" i="1"/>
  <c r="T1765" i="1"/>
  <c r="T1768" i="1"/>
  <c r="AA1789" i="1"/>
  <c r="AA1792" i="1"/>
  <c r="Q1800" i="1"/>
  <c r="U1806" i="1"/>
  <c r="T1807" i="1"/>
  <c r="O1808" i="1"/>
  <c r="K1811" i="1"/>
  <c r="AA1811" i="1"/>
  <c r="O1812" i="1"/>
  <c r="M1817" i="1"/>
  <c r="I1818" i="1"/>
  <c r="L1837" i="1"/>
  <c r="Q1594" i="1"/>
  <c r="N1603" i="1"/>
  <c r="Y1605" i="1"/>
  <c r="G1610" i="1"/>
  <c r="L1611" i="1"/>
  <c r="X1611" i="1"/>
  <c r="L1618" i="1"/>
  <c r="Q1619" i="1"/>
  <c r="M1622" i="1"/>
  <c r="T1624" i="1"/>
  <c r="H1635" i="1"/>
  <c r="S1637" i="1"/>
  <c r="P1638" i="1"/>
  <c r="V1640" i="1"/>
  <c r="V1648" i="1"/>
  <c r="Y1653" i="1"/>
  <c r="R1654" i="1"/>
  <c r="P1657" i="1"/>
  <c r="T1664" i="1"/>
  <c r="H1665" i="1"/>
  <c r="X1672" i="1"/>
  <c r="Y1677" i="1"/>
  <c r="N1683" i="1"/>
  <c r="H1684" i="1"/>
  <c r="O1687" i="1"/>
  <c r="W1692" i="1"/>
  <c r="Y1717" i="1"/>
  <c r="I1731" i="1"/>
  <c r="S1737" i="1"/>
  <c r="W1740" i="1"/>
  <c r="O1743" i="1"/>
  <c r="O1744" i="1"/>
  <c r="W1765" i="1"/>
  <c r="K1768" i="1"/>
  <c r="U1768" i="1"/>
  <c r="K1773" i="1"/>
  <c r="M1775" i="1"/>
  <c r="M1782" i="1"/>
  <c r="G1789" i="1"/>
  <c r="I1791" i="1"/>
  <c r="H1792" i="1"/>
  <c r="M1795" i="1"/>
  <c r="L1799" i="1"/>
  <c r="T1800" i="1"/>
  <c r="V1806" i="1"/>
  <c r="L1811" i="1"/>
  <c r="P1812" i="1"/>
  <c r="P1817" i="1"/>
  <c r="Z1818" i="1"/>
  <c r="AA1818" i="1"/>
  <c r="V1818" i="1"/>
  <c r="I1825" i="1"/>
  <c r="H1825" i="1"/>
  <c r="R1828" i="1"/>
  <c r="M1828" i="1"/>
  <c r="L1828" i="1"/>
  <c r="U1664" i="1"/>
  <c r="AA1677" i="1"/>
  <c r="Y1765" i="1"/>
  <c r="I1794" i="1"/>
  <c r="Q1795" i="1"/>
  <c r="U1800" i="1"/>
  <c r="T1812" i="1"/>
  <c r="G1840" i="1"/>
  <c r="H1840" i="1"/>
  <c r="S1875" i="1"/>
  <c r="U1895" i="1"/>
  <c r="U1903" i="1"/>
  <c r="W1911" i="1"/>
  <c r="S1919" i="1"/>
  <c r="T1935" i="1"/>
  <c r="P1943" i="1"/>
  <c r="AA1943" i="1"/>
  <c r="Y1947" i="1"/>
  <c r="AA1957" i="1"/>
  <c r="O1960" i="1"/>
  <c r="R1962" i="1"/>
  <c r="M1965" i="1"/>
  <c r="Y1967" i="1"/>
  <c r="R1968" i="1"/>
  <c r="W1971" i="1"/>
  <c r="S1980" i="1"/>
  <c r="H1983" i="1"/>
  <c r="W1983" i="1"/>
  <c r="R1984" i="1"/>
  <c r="Y1985" i="1"/>
  <c r="P1988" i="1"/>
  <c r="M1995" i="1"/>
  <c r="W1995" i="1"/>
  <c r="S1999" i="1"/>
  <c r="AA2008" i="1"/>
  <c r="O2015" i="1"/>
  <c r="W2019" i="1"/>
  <c r="U2022" i="1"/>
  <c r="AA2023" i="1"/>
  <c r="U2026" i="1"/>
  <c r="I2039" i="1"/>
  <c r="H2039" i="1"/>
  <c r="R2102" i="1"/>
  <c r="X2102" i="1"/>
  <c r="T2102" i="1"/>
  <c r="U2165" i="1"/>
  <c r="X2165" i="1"/>
  <c r="W2165" i="1"/>
  <c r="S2165" i="1"/>
  <c r="Q2165" i="1"/>
  <c r="O2165" i="1"/>
  <c r="N2165" i="1"/>
  <c r="L2165" i="1"/>
  <c r="P2566" i="1"/>
  <c r="X2566" i="1"/>
  <c r="P1841" i="1"/>
  <c r="T1842" i="1"/>
  <c r="H1849" i="1"/>
  <c r="S1850" i="1"/>
  <c r="U1875" i="1"/>
  <c r="K1895" i="1"/>
  <c r="W1895" i="1"/>
  <c r="K1901" i="1"/>
  <c r="X1903" i="1"/>
  <c r="K1904" i="1"/>
  <c r="X1911" i="1"/>
  <c r="T1916" i="1"/>
  <c r="V1919" i="1"/>
  <c r="Q1943" i="1"/>
  <c r="S1968" i="1"/>
  <c r="U1999" i="1"/>
  <c r="G2039" i="1"/>
  <c r="U2045" i="1"/>
  <c r="V2045" i="1"/>
  <c r="G2064" i="1"/>
  <c r="I2064" i="1"/>
  <c r="H2064" i="1"/>
  <c r="T2115" i="1"/>
  <c r="V2115" i="1"/>
  <c r="S2115" i="1"/>
  <c r="Q2115" i="1"/>
  <c r="P2115" i="1"/>
  <c r="N2115" i="1"/>
  <c r="AA2115" i="1"/>
  <c r="M2115" i="1"/>
  <c r="X2115" i="1"/>
  <c r="K2115" i="1"/>
  <c r="Y2165" i="1"/>
  <c r="U2189" i="1"/>
  <c r="S2189" i="1"/>
  <c r="Q2189" i="1"/>
  <c r="P2189" i="1"/>
  <c r="AA2189" i="1"/>
  <c r="O2189" i="1"/>
  <c r="Y2189" i="1"/>
  <c r="N2189" i="1"/>
  <c r="X2189" i="1"/>
  <c r="L2189" i="1"/>
  <c r="W2189" i="1"/>
  <c r="K2189" i="1"/>
  <c r="Z2210" i="1"/>
  <c r="Y2210" i="1"/>
  <c r="Q2210" i="1"/>
  <c r="M2210" i="1"/>
  <c r="U2248" i="1"/>
  <c r="AA2248" i="1"/>
  <c r="W2248" i="1"/>
  <c r="N2248" i="1"/>
  <c r="L2248" i="1"/>
  <c r="S2248" i="1"/>
  <c r="Y1903" i="1"/>
  <c r="W1919" i="1"/>
  <c r="T1943" i="1"/>
  <c r="L1947" i="1"/>
  <c r="M1949" i="1"/>
  <c r="H1950" i="1"/>
  <c r="X1968" i="1"/>
  <c r="W1988" i="1"/>
  <c r="O1995" i="1"/>
  <c r="Y1995" i="1"/>
  <c r="K1999" i="1"/>
  <c r="W1999" i="1"/>
  <c r="W2000" i="1"/>
  <c r="I2002" i="1"/>
  <c r="Q2003" i="1"/>
  <c r="S2015" i="1"/>
  <c r="AA2019" i="1"/>
  <c r="W2027" i="1"/>
  <c r="Y2055" i="1"/>
  <c r="T2055" i="1"/>
  <c r="S2055" i="1"/>
  <c r="AA2055" i="1"/>
  <c r="I2083" i="1"/>
  <c r="G2083" i="1"/>
  <c r="AA2111" i="1"/>
  <c r="Y2111" i="1"/>
  <c r="W2111" i="1"/>
  <c r="W2115" i="1"/>
  <c r="Z2136" i="1"/>
  <c r="T2136" i="1"/>
  <c r="Q2136" i="1"/>
  <c r="P2136" i="1"/>
  <c r="V2189" i="1"/>
  <c r="T2198" i="1"/>
  <c r="AA2198" i="1"/>
  <c r="U2198" i="1"/>
  <c r="M2198" i="1"/>
  <c r="U1834" i="1"/>
  <c r="M1836" i="1"/>
  <c r="T1841" i="1"/>
  <c r="L1842" i="1"/>
  <c r="W1842" i="1"/>
  <c r="H1845" i="1"/>
  <c r="H1846" i="1"/>
  <c r="Y1847" i="1"/>
  <c r="T1849" i="1"/>
  <c r="I1859" i="1"/>
  <c r="L1875" i="1"/>
  <c r="X1875" i="1"/>
  <c r="U1885" i="1"/>
  <c r="Q1890" i="1"/>
  <c r="I1894" i="1"/>
  <c r="N1895" i="1"/>
  <c r="Y1895" i="1"/>
  <c r="U1899" i="1"/>
  <c r="K1900" i="1"/>
  <c r="V1901" i="1"/>
  <c r="K1903" i="1"/>
  <c r="AA1903" i="1"/>
  <c r="P1904" i="1"/>
  <c r="M1911" i="1"/>
  <c r="AA1911" i="1"/>
  <c r="I1915" i="1"/>
  <c r="H1918" i="1"/>
  <c r="K1919" i="1"/>
  <c r="X1919" i="1"/>
  <c r="T1923" i="1"/>
  <c r="M1934" i="1"/>
  <c r="G1940" i="1"/>
  <c r="K1943" i="1"/>
  <c r="U1943" i="1"/>
  <c r="I1946" i="1"/>
  <c r="M1947" i="1"/>
  <c r="N1949" i="1"/>
  <c r="I1950" i="1"/>
  <c r="P1952" i="1"/>
  <c r="Z1968" i="1"/>
  <c r="M1982" i="1"/>
  <c r="K1983" i="1"/>
  <c r="X1988" i="1"/>
  <c r="Q1990" i="1"/>
  <c r="G1995" i="1"/>
  <c r="P1995" i="1"/>
  <c r="AA1995" i="1"/>
  <c r="L1999" i="1"/>
  <c r="X1999" i="1"/>
  <c r="AA2003" i="1"/>
  <c r="W2015" i="1"/>
  <c r="M2019" i="1"/>
  <c r="G2067" i="1"/>
  <c r="I2067" i="1"/>
  <c r="G2179" i="1"/>
  <c r="H2179" i="1"/>
  <c r="H2186" i="1"/>
  <c r="G2186" i="1"/>
  <c r="AA2206" i="1"/>
  <c r="Z2206" i="1"/>
  <c r="Q2206" i="1"/>
  <c r="V2225" i="1"/>
  <c r="T2225" i="1"/>
  <c r="M2225" i="1"/>
  <c r="U2225" i="1"/>
  <c r="S1821" i="1"/>
  <c r="R1824" i="1"/>
  <c r="Q1833" i="1"/>
  <c r="K1834" i="1"/>
  <c r="W1834" i="1"/>
  <c r="Q1836" i="1"/>
  <c r="M1840" i="1"/>
  <c r="V1841" i="1"/>
  <c r="M1842" i="1"/>
  <c r="X1842" i="1"/>
  <c r="I1845" i="1"/>
  <c r="I1846" i="1"/>
  <c r="U1848" i="1"/>
  <c r="U1849" i="1"/>
  <c r="U1852" i="1"/>
  <c r="Y1857" i="1"/>
  <c r="Y1861" i="1"/>
  <c r="AA1863" i="1"/>
  <c r="W1869" i="1"/>
  <c r="S1871" i="1"/>
  <c r="X1874" i="1"/>
  <c r="M1875" i="1"/>
  <c r="Y1875" i="1"/>
  <c r="I1879" i="1"/>
  <c r="T1879" i="1"/>
  <c r="V1885" i="1"/>
  <c r="I1887" i="1"/>
  <c r="U1887" i="1"/>
  <c r="T1890" i="1"/>
  <c r="M1891" i="1"/>
  <c r="AA1892" i="1"/>
  <c r="O1895" i="1"/>
  <c r="AA1895" i="1"/>
  <c r="T1898" i="1"/>
  <c r="K1899" i="1"/>
  <c r="W1899" i="1"/>
  <c r="W1900" i="1"/>
  <c r="AA1901" i="1"/>
  <c r="M1903" i="1"/>
  <c r="S1904" i="1"/>
  <c r="I1906" i="1"/>
  <c r="V1908" i="1"/>
  <c r="N1911" i="1"/>
  <c r="I1918" i="1"/>
  <c r="M1919" i="1"/>
  <c r="Y1919" i="1"/>
  <c r="T1922" i="1"/>
  <c r="H1927" i="1"/>
  <c r="Q1927" i="1"/>
  <c r="O1931" i="1"/>
  <c r="U1934" i="1"/>
  <c r="N1935" i="1"/>
  <c r="X1935" i="1"/>
  <c r="L1943" i="1"/>
  <c r="V1943" i="1"/>
  <c r="P1944" i="1"/>
  <c r="O1947" i="1"/>
  <c r="T1948" i="1"/>
  <c r="S1949" i="1"/>
  <c r="L1951" i="1"/>
  <c r="S1952" i="1"/>
  <c r="I1954" i="1"/>
  <c r="I1958" i="1"/>
  <c r="X1960" i="1"/>
  <c r="H1963" i="1"/>
  <c r="M1967" i="1"/>
  <c r="L1968" i="1"/>
  <c r="AA1968" i="1"/>
  <c r="S1969" i="1"/>
  <c r="Y1975" i="1"/>
  <c r="AA1976" i="1"/>
  <c r="AA1977" i="1"/>
  <c r="K1981" i="1"/>
  <c r="N1982" i="1"/>
  <c r="L1983" i="1"/>
  <c r="G1984" i="1"/>
  <c r="K1985" i="1"/>
  <c r="R1990" i="1"/>
  <c r="H1995" i="1"/>
  <c r="Q1995" i="1"/>
  <c r="X1996" i="1"/>
  <c r="R1998" i="1"/>
  <c r="M1999" i="1"/>
  <c r="Y1999" i="1"/>
  <c r="Q2002" i="1"/>
  <c r="M2006" i="1"/>
  <c r="X2007" i="1"/>
  <c r="P2008" i="1"/>
  <c r="V2009" i="1"/>
  <c r="O2011" i="1"/>
  <c r="H2015" i="1"/>
  <c r="X2015" i="1"/>
  <c r="N2019" i="1"/>
  <c r="O2023" i="1"/>
  <c r="P2024" i="1"/>
  <c r="T2062" i="1"/>
  <c r="U2062" i="1"/>
  <c r="Q2062" i="1"/>
  <c r="M2062" i="1"/>
  <c r="I2121" i="1"/>
  <c r="H2121" i="1"/>
  <c r="G2121" i="1"/>
  <c r="L1834" i="1"/>
  <c r="X1834" i="1"/>
  <c r="U1836" i="1"/>
  <c r="W1841" i="1"/>
  <c r="N1842" i="1"/>
  <c r="Y1842" i="1"/>
  <c r="Z1869" i="1"/>
  <c r="U1871" i="1"/>
  <c r="O1875" i="1"/>
  <c r="AA1875" i="1"/>
  <c r="U1879" i="1"/>
  <c r="V1887" i="1"/>
  <c r="U1890" i="1"/>
  <c r="P1891" i="1"/>
  <c r="P1895" i="1"/>
  <c r="L1899" i="1"/>
  <c r="X1899" i="1"/>
  <c r="O1903" i="1"/>
  <c r="X1904" i="1"/>
  <c r="O1911" i="1"/>
  <c r="N1919" i="1"/>
  <c r="AA1919" i="1"/>
  <c r="T1927" i="1"/>
  <c r="T1931" i="1"/>
  <c r="O1935" i="1"/>
  <c r="Y1935" i="1"/>
  <c r="M1943" i="1"/>
  <c r="W1943" i="1"/>
  <c r="S1947" i="1"/>
  <c r="W1948" i="1"/>
  <c r="U1949" i="1"/>
  <c r="M1951" i="1"/>
  <c r="X1952" i="1"/>
  <c r="O1967" i="1"/>
  <c r="N1968" i="1"/>
  <c r="N1981" i="1"/>
  <c r="P1983" i="1"/>
  <c r="H1984" i="1"/>
  <c r="N1985" i="1"/>
  <c r="T1995" i="1"/>
  <c r="O1999" i="1"/>
  <c r="AA1999" i="1"/>
  <c r="U2002" i="1"/>
  <c r="Q2006" i="1"/>
  <c r="Y2007" i="1"/>
  <c r="S2008" i="1"/>
  <c r="W2011" i="1"/>
  <c r="Y2015" i="1"/>
  <c r="O2019" i="1"/>
  <c r="P2023" i="1"/>
  <c r="S2024" i="1"/>
  <c r="Q2027" i="1"/>
  <c r="Y2027" i="1"/>
  <c r="I2060" i="1"/>
  <c r="H2060" i="1"/>
  <c r="G2060" i="1"/>
  <c r="U2141" i="1"/>
  <c r="S2141" i="1"/>
  <c r="Q2141" i="1"/>
  <c r="P2141" i="1"/>
  <c r="O2141" i="1"/>
  <c r="AA2141" i="1"/>
  <c r="N2141" i="1"/>
  <c r="X2141" i="1"/>
  <c r="L2141" i="1"/>
  <c r="W2141" i="1"/>
  <c r="K2141" i="1"/>
  <c r="H2148" i="1"/>
  <c r="I2148" i="1"/>
  <c r="AA2199" i="1"/>
  <c r="T2199" i="1"/>
  <c r="L2199" i="1"/>
  <c r="X1821" i="1"/>
  <c r="X1824" i="1"/>
  <c r="V1833" i="1"/>
  <c r="N1834" i="1"/>
  <c r="Y1834" i="1"/>
  <c r="P1840" i="1"/>
  <c r="L1841" i="1"/>
  <c r="Y1841" i="1"/>
  <c r="O1842" i="1"/>
  <c r="AA1842" i="1"/>
  <c r="P1845" i="1"/>
  <c r="I1855" i="1"/>
  <c r="L1867" i="1"/>
  <c r="K1869" i="1"/>
  <c r="K1871" i="1"/>
  <c r="W1871" i="1"/>
  <c r="P1875" i="1"/>
  <c r="K1879" i="1"/>
  <c r="V1879" i="1"/>
  <c r="H1882" i="1"/>
  <c r="K1887" i="1"/>
  <c r="W1887" i="1"/>
  <c r="Q1891" i="1"/>
  <c r="Q1895" i="1"/>
  <c r="M1899" i="1"/>
  <c r="Y1899" i="1"/>
  <c r="P1903" i="1"/>
  <c r="G1904" i="1"/>
  <c r="AA1904" i="1"/>
  <c r="M1906" i="1"/>
  <c r="M1910" i="1"/>
  <c r="P1911" i="1"/>
  <c r="G1912" i="1"/>
  <c r="N1917" i="1"/>
  <c r="O1919" i="1"/>
  <c r="Y1922" i="1"/>
  <c r="K1927" i="1"/>
  <c r="U1927" i="1"/>
  <c r="M1930" i="1"/>
  <c r="P1935" i="1"/>
  <c r="AA1935" i="1"/>
  <c r="O1939" i="1"/>
  <c r="N1943" i="1"/>
  <c r="X1943" i="1"/>
  <c r="T1947" i="1"/>
  <c r="V1949" i="1"/>
  <c r="Y1951" i="1"/>
  <c r="AA1952" i="1"/>
  <c r="S1967" i="1"/>
  <c r="O1968" i="1"/>
  <c r="O1981" i="1"/>
  <c r="Q1983" i="1"/>
  <c r="O1985" i="1"/>
  <c r="K1988" i="1"/>
  <c r="K1995" i="1"/>
  <c r="U1995" i="1"/>
  <c r="P1999" i="1"/>
  <c r="V2001" i="1"/>
  <c r="H2004" i="1"/>
  <c r="T2008" i="1"/>
  <c r="X2011" i="1"/>
  <c r="L2015" i="1"/>
  <c r="I2018" i="1"/>
  <c r="Q2019" i="1"/>
  <c r="M2022" i="1"/>
  <c r="Q2023" i="1"/>
  <c r="T2024" i="1"/>
  <c r="N2026" i="1"/>
  <c r="M2027" i="1"/>
  <c r="S2028" i="1"/>
  <c r="N2028" i="1"/>
  <c r="G2035" i="1"/>
  <c r="I2035" i="1"/>
  <c r="O2051" i="1"/>
  <c r="W2051" i="1"/>
  <c r="T2051" i="1"/>
  <c r="P2051" i="1"/>
  <c r="N2051" i="1"/>
  <c r="L2051" i="1"/>
  <c r="Y2051" i="1"/>
  <c r="K2051" i="1"/>
  <c r="X2060" i="1"/>
  <c r="T2060" i="1"/>
  <c r="S2060" i="1"/>
  <c r="V2141" i="1"/>
  <c r="AA2175" i="1"/>
  <c r="Y2175" i="1"/>
  <c r="T2175" i="1"/>
  <c r="O2175" i="1"/>
  <c r="L2175" i="1"/>
  <c r="AA1821" i="1"/>
  <c r="I1823" i="1"/>
  <c r="W1833" i="1"/>
  <c r="O1834" i="1"/>
  <c r="AA1834" i="1"/>
  <c r="Q1840" i="1"/>
  <c r="M1841" i="1"/>
  <c r="P1842" i="1"/>
  <c r="X1845" i="1"/>
  <c r="M1857" i="1"/>
  <c r="O1859" i="1"/>
  <c r="P1863" i="1"/>
  <c r="M1867" i="1"/>
  <c r="N1868" i="1"/>
  <c r="M1869" i="1"/>
  <c r="L1871" i="1"/>
  <c r="X1871" i="1"/>
  <c r="Q1875" i="1"/>
  <c r="L1879" i="1"/>
  <c r="W1879" i="1"/>
  <c r="Z1880" i="1"/>
  <c r="I1882" i="1"/>
  <c r="L1887" i="1"/>
  <c r="AA1887" i="1"/>
  <c r="S1891" i="1"/>
  <c r="T1895" i="1"/>
  <c r="G1896" i="1"/>
  <c r="Y1898" i="1"/>
  <c r="O1899" i="1"/>
  <c r="AA1899" i="1"/>
  <c r="Q1903" i="1"/>
  <c r="H1904" i="1"/>
  <c r="N1906" i="1"/>
  <c r="O1907" i="1"/>
  <c r="K1908" i="1"/>
  <c r="T1911" i="1"/>
  <c r="G1916" i="1"/>
  <c r="S1917" i="1"/>
  <c r="P1919" i="1"/>
  <c r="G1924" i="1"/>
  <c r="L1927" i="1"/>
  <c r="V1927" i="1"/>
  <c r="N1930" i="1"/>
  <c r="H1935" i="1"/>
  <c r="Q1935" i="1"/>
  <c r="O1943" i="1"/>
  <c r="Y1943" i="1"/>
  <c r="AA1949" i="1"/>
  <c r="AA1951" i="1"/>
  <c r="N1960" i="1"/>
  <c r="S1963" i="1"/>
  <c r="X1967" i="1"/>
  <c r="P1968" i="1"/>
  <c r="O1971" i="1"/>
  <c r="I1978" i="1"/>
  <c r="P1980" i="1"/>
  <c r="AA1981" i="1"/>
  <c r="U1983" i="1"/>
  <c r="O1984" i="1"/>
  <c r="V1985" i="1"/>
  <c r="L1988" i="1"/>
  <c r="W1989" i="1"/>
  <c r="L1995" i="1"/>
  <c r="V1995" i="1"/>
  <c r="Q1999" i="1"/>
  <c r="Z2001" i="1"/>
  <c r="W2008" i="1"/>
  <c r="M2015" i="1"/>
  <c r="V2019" i="1"/>
  <c r="Q2022" i="1"/>
  <c r="T2023" i="1"/>
  <c r="X2024" i="1"/>
  <c r="N2027" i="1"/>
  <c r="L2028" i="1"/>
  <c r="S2035" i="1"/>
  <c r="AA2035" i="1"/>
  <c r="U2035" i="1"/>
  <c r="Q2035" i="1"/>
  <c r="S2051" i="1"/>
  <c r="U2133" i="1"/>
  <c r="S2133" i="1"/>
  <c r="Q2133" i="1"/>
  <c r="H2138" i="1"/>
  <c r="I2138" i="1"/>
  <c r="U2181" i="1"/>
  <c r="V2181" i="1"/>
  <c r="S2181" i="1"/>
  <c r="Q2181" i="1"/>
  <c r="O2181" i="1"/>
  <c r="N2181" i="1"/>
  <c r="L2181" i="1"/>
  <c r="Y2181" i="1"/>
  <c r="K2181" i="1"/>
  <c r="X2202" i="1"/>
  <c r="T2202" i="1"/>
  <c r="O2202" i="1"/>
  <c r="L2202" i="1"/>
  <c r="Y2043" i="1"/>
  <c r="N2044" i="1"/>
  <c r="S2047" i="1"/>
  <c r="W2059" i="1"/>
  <c r="L2072" i="1"/>
  <c r="U2074" i="1"/>
  <c r="U2075" i="1"/>
  <c r="H2076" i="1"/>
  <c r="P2079" i="1"/>
  <c r="W2083" i="1"/>
  <c r="P2084" i="1"/>
  <c r="Q2087" i="1"/>
  <c r="V2091" i="1"/>
  <c r="O2092" i="1"/>
  <c r="O2093" i="1"/>
  <c r="V2094" i="1"/>
  <c r="R2095" i="1"/>
  <c r="Y2098" i="1"/>
  <c r="P2099" i="1"/>
  <c r="S2101" i="1"/>
  <c r="Q2107" i="1"/>
  <c r="AA2109" i="1"/>
  <c r="N2114" i="1"/>
  <c r="AA2117" i="1"/>
  <c r="I2119" i="1"/>
  <c r="Q2120" i="1"/>
  <c r="P2123" i="1"/>
  <c r="W2124" i="1"/>
  <c r="Y2127" i="1"/>
  <c r="T2130" i="1"/>
  <c r="N2131" i="1"/>
  <c r="U2139" i="1"/>
  <c r="N2144" i="1"/>
  <c r="N2149" i="1"/>
  <c r="X2158" i="1"/>
  <c r="S2168" i="1"/>
  <c r="S2171" i="1"/>
  <c r="P2176" i="1"/>
  <c r="Y2179" i="1"/>
  <c r="X2195" i="1"/>
  <c r="O2200" i="1"/>
  <c r="Q2203" i="1"/>
  <c r="T2205" i="1"/>
  <c r="Q2213" i="1"/>
  <c r="U2216" i="1"/>
  <c r="W2226" i="1"/>
  <c r="Y2238" i="1"/>
  <c r="P2238" i="1"/>
  <c r="M2238" i="1"/>
  <c r="V2241" i="1"/>
  <c r="U2241" i="1"/>
  <c r="L2241" i="1"/>
  <c r="U2258" i="1"/>
  <c r="AA2258" i="1"/>
  <c r="W2258" i="1"/>
  <c r="T2258" i="1"/>
  <c r="S2258" i="1"/>
  <c r="O2258" i="1"/>
  <c r="L2258" i="1"/>
  <c r="K2258" i="1"/>
  <c r="R2273" i="1"/>
  <c r="AA2273" i="1"/>
  <c r="V2273" i="1"/>
  <c r="S2273" i="1"/>
  <c r="O2273" i="1"/>
  <c r="N2273" i="1"/>
  <c r="M2273" i="1"/>
  <c r="T2032" i="1"/>
  <c r="O2036" i="1"/>
  <c r="G2040" i="1"/>
  <c r="L2043" i="1"/>
  <c r="AA2043" i="1"/>
  <c r="O2044" i="1"/>
  <c r="L2059" i="1"/>
  <c r="Y2059" i="1"/>
  <c r="W2067" i="1"/>
  <c r="T2068" i="1"/>
  <c r="M2070" i="1"/>
  <c r="O2072" i="1"/>
  <c r="V2074" i="1"/>
  <c r="K2075" i="1"/>
  <c r="V2075" i="1"/>
  <c r="U2076" i="1"/>
  <c r="N2077" i="1"/>
  <c r="G2079" i="1"/>
  <c r="Q2079" i="1"/>
  <c r="G2080" i="1"/>
  <c r="X2083" i="1"/>
  <c r="U2084" i="1"/>
  <c r="W2087" i="1"/>
  <c r="W2091" i="1"/>
  <c r="V2092" i="1"/>
  <c r="Q2093" i="1"/>
  <c r="X2094" i="1"/>
  <c r="S2095" i="1"/>
  <c r="Z2098" i="1"/>
  <c r="V2099" i="1"/>
  <c r="U2101" i="1"/>
  <c r="S2107" i="1"/>
  <c r="O2114" i="1"/>
  <c r="S2120" i="1"/>
  <c r="S2123" i="1"/>
  <c r="V2130" i="1"/>
  <c r="P2131" i="1"/>
  <c r="T2143" i="1"/>
  <c r="Q2144" i="1"/>
  <c r="P2149" i="1"/>
  <c r="L2167" i="1"/>
  <c r="S2176" i="1"/>
  <c r="H2195" i="1"/>
  <c r="Y2195" i="1"/>
  <c r="W2197" i="1"/>
  <c r="Q2200" i="1"/>
  <c r="G2201" i="1"/>
  <c r="U2203" i="1"/>
  <c r="W2205" i="1"/>
  <c r="T2213" i="1"/>
  <c r="S2214" i="1"/>
  <c r="O2215" i="1"/>
  <c r="W2216" i="1"/>
  <c r="Z2218" i="1"/>
  <c r="Q2218" i="1"/>
  <c r="I2222" i="1"/>
  <c r="H2222" i="1"/>
  <c r="G2228" i="1"/>
  <c r="G2231" i="1"/>
  <c r="S2238" i="1"/>
  <c r="W2240" i="1"/>
  <c r="AA2240" i="1"/>
  <c r="S2240" i="1"/>
  <c r="Q2240" i="1"/>
  <c r="V2376" i="1"/>
  <c r="P2376" i="1"/>
  <c r="M2376" i="1"/>
  <c r="V2390" i="1"/>
  <c r="W2390" i="1"/>
  <c r="S2390" i="1"/>
  <c r="O2390" i="1"/>
  <c r="K2390" i="1"/>
  <c r="AA2390" i="1"/>
  <c r="S2036" i="1"/>
  <c r="H2040" i="1"/>
  <c r="T2044" i="1"/>
  <c r="M2059" i="1"/>
  <c r="AA2059" i="1"/>
  <c r="L2067" i="1"/>
  <c r="Y2067" i="1"/>
  <c r="V2068" i="1"/>
  <c r="Q2070" i="1"/>
  <c r="P2072" i="1"/>
  <c r="Y2074" i="1"/>
  <c r="L2075" i="1"/>
  <c r="X2075" i="1"/>
  <c r="V2077" i="1"/>
  <c r="H2079" i="1"/>
  <c r="S2079" i="1"/>
  <c r="Y2087" i="1"/>
  <c r="S2093" i="1"/>
  <c r="W2099" i="1"/>
  <c r="V2101" i="1"/>
  <c r="V2107" i="1"/>
  <c r="T2114" i="1"/>
  <c r="T2120" i="1"/>
  <c r="Y2123" i="1"/>
  <c r="W2130" i="1"/>
  <c r="V2176" i="1"/>
  <c r="L2178" i="1"/>
  <c r="G2185" i="1"/>
  <c r="T2200" i="1"/>
  <c r="Y2203" i="1"/>
  <c r="Y2205" i="1"/>
  <c r="Z2237" i="1"/>
  <c r="N2237" i="1"/>
  <c r="L2237" i="1"/>
  <c r="H2274" i="1"/>
  <c r="G2274" i="1"/>
  <c r="G2304" i="1"/>
  <c r="I2304" i="1"/>
  <c r="T2344" i="1"/>
  <c r="X2344" i="1"/>
  <c r="U2344" i="1"/>
  <c r="S2344" i="1"/>
  <c r="Q2344" i="1"/>
  <c r="N2344" i="1"/>
  <c r="M2344" i="1"/>
  <c r="AA2344" i="1"/>
  <c r="K2344" i="1"/>
  <c r="G2032" i="1"/>
  <c r="T2036" i="1"/>
  <c r="N2043" i="1"/>
  <c r="I2055" i="1"/>
  <c r="G2056" i="1"/>
  <c r="I2058" i="1"/>
  <c r="N2059" i="1"/>
  <c r="L2064" i="1"/>
  <c r="I2066" i="1"/>
  <c r="M2067" i="1"/>
  <c r="AA2067" i="1"/>
  <c r="Y2070" i="1"/>
  <c r="G2072" i="1"/>
  <c r="S2072" i="1"/>
  <c r="M2075" i="1"/>
  <c r="Y2075" i="1"/>
  <c r="L2076" i="1"/>
  <c r="W2076" i="1"/>
  <c r="T2079" i="1"/>
  <c r="L2083" i="1"/>
  <c r="AA2087" i="1"/>
  <c r="U2093" i="1"/>
  <c r="Y2099" i="1"/>
  <c r="K2101" i="1"/>
  <c r="W2101" i="1"/>
  <c r="K2107" i="1"/>
  <c r="W2107" i="1"/>
  <c r="H2110" i="1"/>
  <c r="U2113" i="1"/>
  <c r="V2114" i="1"/>
  <c r="N2117" i="1"/>
  <c r="H2118" i="1"/>
  <c r="X2120" i="1"/>
  <c r="AA2123" i="1"/>
  <c r="U2126" i="1"/>
  <c r="S2131" i="1"/>
  <c r="O2132" i="1"/>
  <c r="W2135" i="1"/>
  <c r="V2144" i="1"/>
  <c r="P2147" i="1"/>
  <c r="V2149" i="1"/>
  <c r="P2150" i="1"/>
  <c r="L2154" i="1"/>
  <c r="O2160" i="1"/>
  <c r="K2163" i="1"/>
  <c r="M2166" i="1"/>
  <c r="T2167" i="1"/>
  <c r="Q2170" i="1"/>
  <c r="G2172" i="1"/>
  <c r="O2173" i="1"/>
  <c r="O2178" i="1"/>
  <c r="M2179" i="1"/>
  <c r="W2183" i="1"/>
  <c r="H2185" i="1"/>
  <c r="O2186" i="1"/>
  <c r="G2194" i="1"/>
  <c r="U2200" i="1"/>
  <c r="U2234" i="1"/>
  <c r="W2234" i="1"/>
  <c r="T2234" i="1"/>
  <c r="O2234" i="1"/>
  <c r="L2234" i="1"/>
  <c r="H2247" i="1"/>
  <c r="G2247" i="1"/>
  <c r="H2263" i="1"/>
  <c r="G2263" i="1"/>
  <c r="AA2283" i="1"/>
  <c r="T2283" i="1"/>
  <c r="H2298" i="1"/>
  <c r="I2298" i="1"/>
  <c r="G2298" i="1"/>
  <c r="Y2357" i="1"/>
  <c r="W2357" i="1"/>
  <c r="U2357" i="1"/>
  <c r="S2357" i="1"/>
  <c r="P2357" i="1"/>
  <c r="L2357" i="1"/>
  <c r="Y2381" i="1"/>
  <c r="U2381" i="1"/>
  <c r="S2381" i="1"/>
  <c r="P2381" i="1"/>
  <c r="L2381" i="1"/>
  <c r="Y2388" i="1"/>
  <c r="U2388" i="1"/>
  <c r="M2388" i="1"/>
  <c r="X2079" i="1"/>
  <c r="V2093" i="1"/>
  <c r="AA2099" i="1"/>
  <c r="Y2120" i="1"/>
  <c r="W2200" i="1"/>
  <c r="T2216" i="1"/>
  <c r="K2216" i="1"/>
  <c r="S2216" i="1"/>
  <c r="U2226" i="1"/>
  <c r="T2226" i="1"/>
  <c r="O2226" i="1"/>
  <c r="L2226" i="1"/>
  <c r="H2282" i="1"/>
  <c r="I2282" i="1"/>
  <c r="U2289" i="1"/>
  <c r="X2289" i="1"/>
  <c r="T2039" i="1"/>
  <c r="T2040" i="1"/>
  <c r="H2044" i="1"/>
  <c r="O2052" i="1"/>
  <c r="Q2059" i="1"/>
  <c r="W2072" i="1"/>
  <c r="M2074" i="1"/>
  <c r="G2075" i="1"/>
  <c r="P2075" i="1"/>
  <c r="N2076" i="1"/>
  <c r="AA2076" i="1"/>
  <c r="I2078" i="1"/>
  <c r="K2079" i="1"/>
  <c r="Y2079" i="1"/>
  <c r="T2080" i="1"/>
  <c r="K2087" i="1"/>
  <c r="I2090" i="1"/>
  <c r="K2093" i="1"/>
  <c r="W2093" i="1"/>
  <c r="P2094" i="1"/>
  <c r="S2096" i="1"/>
  <c r="O2098" i="1"/>
  <c r="K2099" i="1"/>
  <c r="M2101" i="1"/>
  <c r="G2105" i="1"/>
  <c r="N2107" i="1"/>
  <c r="Y2107" i="1"/>
  <c r="P2112" i="1"/>
  <c r="K2120" i="1"/>
  <c r="AA2120" i="1"/>
  <c r="H2123" i="1"/>
  <c r="L2130" i="1"/>
  <c r="X2131" i="1"/>
  <c r="M2134" i="1"/>
  <c r="Y2144" i="1"/>
  <c r="X2149" i="1"/>
  <c r="Q2154" i="1"/>
  <c r="M2158" i="1"/>
  <c r="G2175" i="1"/>
  <c r="V2178" i="1"/>
  <c r="L2191" i="1"/>
  <c r="G2193" i="1"/>
  <c r="O2194" i="1"/>
  <c r="G2199" i="1"/>
  <c r="K2200" i="1"/>
  <c r="X2200" i="1"/>
  <c r="G2202" i="1"/>
  <c r="H2203" i="1"/>
  <c r="G2206" i="1"/>
  <c r="T2211" i="1"/>
  <c r="AA2211" i="1"/>
  <c r="V2214" i="1"/>
  <c r="K2214" i="1"/>
  <c r="M2216" i="1"/>
  <c r="H2217" i="1"/>
  <c r="Z2221" i="1"/>
  <c r="X2221" i="1"/>
  <c r="P2221" i="1"/>
  <c r="L2221" i="1"/>
  <c r="K2226" i="1"/>
  <c r="Q2234" i="1"/>
  <c r="X2237" i="1"/>
  <c r="AA2243" i="1"/>
  <c r="N2243" i="1"/>
  <c r="K2243" i="1"/>
  <c r="Z2332" i="1"/>
  <c r="R2332" i="1"/>
  <c r="H2349" i="1"/>
  <c r="I2349" i="1"/>
  <c r="I2358" i="1"/>
  <c r="H2358" i="1"/>
  <c r="G2358" i="1"/>
  <c r="X2379" i="1"/>
  <c r="N2379" i="1"/>
  <c r="AA2072" i="1"/>
  <c r="N2074" i="1"/>
  <c r="L2079" i="1"/>
  <c r="AA2079" i="1"/>
  <c r="L2087" i="1"/>
  <c r="L2093" i="1"/>
  <c r="AA2093" i="1"/>
  <c r="Y2096" i="1"/>
  <c r="P2098" i="1"/>
  <c r="M2099" i="1"/>
  <c r="Q2112" i="1"/>
  <c r="L2120" i="1"/>
  <c r="N2130" i="1"/>
  <c r="P2134" i="1"/>
  <c r="P2158" i="1"/>
  <c r="I2175" i="1"/>
  <c r="O2191" i="1"/>
  <c r="H2193" i="1"/>
  <c r="V2194" i="1"/>
  <c r="I2199" i="1"/>
  <c r="L2200" i="1"/>
  <c r="AA2200" i="1"/>
  <c r="I2202" i="1"/>
  <c r="H2206" i="1"/>
  <c r="Z2213" i="1"/>
  <c r="L2213" i="1"/>
  <c r="V2233" i="1"/>
  <c r="T2233" i="1"/>
  <c r="M2233" i="1"/>
  <c r="Y2279" i="1"/>
  <c r="Q2279" i="1"/>
  <c r="H2303" i="1"/>
  <c r="I2303" i="1"/>
  <c r="H2362" i="1"/>
  <c r="I2362" i="1"/>
  <c r="G2362" i="1"/>
  <c r="Q2224" i="1"/>
  <c r="U2232" i="1"/>
  <c r="AA2250" i="1"/>
  <c r="Y2253" i="1"/>
  <c r="P2256" i="1"/>
  <c r="AA2256" i="1"/>
  <c r="AA2259" i="1"/>
  <c r="O2272" i="1"/>
  <c r="H2276" i="1"/>
  <c r="T2285" i="1"/>
  <c r="Q2288" i="1"/>
  <c r="W2298" i="1"/>
  <c r="AA2301" i="1"/>
  <c r="V2312" i="1"/>
  <c r="T2314" i="1"/>
  <c r="AA2315" i="1"/>
  <c r="W2316" i="1"/>
  <c r="S2317" i="1"/>
  <c r="H2318" i="1"/>
  <c r="AA2318" i="1"/>
  <c r="R2321" i="1"/>
  <c r="S2322" i="1"/>
  <c r="M2325" i="1"/>
  <c r="AA2325" i="1"/>
  <c r="P2328" i="1"/>
  <c r="I2329" i="1"/>
  <c r="I2330" i="1"/>
  <c r="S2336" i="1"/>
  <c r="S2338" i="1"/>
  <c r="P2339" i="1"/>
  <c r="Y2346" i="1"/>
  <c r="V2347" i="1"/>
  <c r="T2349" i="1"/>
  <c r="AA2350" i="1"/>
  <c r="Y2352" i="1"/>
  <c r="AA2354" i="1"/>
  <c r="Y2365" i="1"/>
  <c r="L2370" i="1"/>
  <c r="AA2370" i="1"/>
  <c r="Z2373" i="1"/>
  <c r="N2373" i="1"/>
  <c r="X2373" i="1"/>
  <c r="V2386" i="1"/>
  <c r="I2451" i="1"/>
  <c r="H2451" i="1"/>
  <c r="G2451" i="1"/>
  <c r="V2232" i="1"/>
  <c r="Q2256" i="1"/>
  <c r="Q2272" i="1"/>
  <c r="Y2285" i="1"/>
  <c r="Y2298" i="1"/>
  <c r="V2314" i="1"/>
  <c r="N2325" i="1"/>
  <c r="Q2328" i="1"/>
  <c r="V2339" i="1"/>
  <c r="U2349" i="1"/>
  <c r="N2370" i="1"/>
  <c r="W2431" i="1"/>
  <c r="S2431" i="1"/>
  <c r="P2431" i="1"/>
  <c r="N2431" i="1"/>
  <c r="M2431" i="1"/>
  <c r="AA2431" i="1"/>
  <c r="L2431" i="1"/>
  <c r="X2431" i="1"/>
  <c r="V2431" i="1"/>
  <c r="H2433" i="1"/>
  <c r="I2433" i="1"/>
  <c r="G2433" i="1"/>
  <c r="Y2474" i="1"/>
  <c r="Z2474" i="1"/>
  <c r="X2474" i="1"/>
  <c r="R2474" i="1"/>
  <c r="P2474" i="1"/>
  <c r="U2487" i="1"/>
  <c r="T2487" i="1"/>
  <c r="S2487" i="1"/>
  <c r="O2487" i="1"/>
  <c r="L2487" i="1"/>
  <c r="K2487" i="1"/>
  <c r="AA2487" i="1"/>
  <c r="AA2554" i="1"/>
  <c r="V2554" i="1"/>
  <c r="N2554" i="1"/>
  <c r="K2554" i="1"/>
  <c r="L2554" i="1"/>
  <c r="T2256" i="1"/>
  <c r="S2272" i="1"/>
  <c r="AA2298" i="1"/>
  <c r="Y2314" i="1"/>
  <c r="O2325" i="1"/>
  <c r="S2328" i="1"/>
  <c r="AA2339" i="1"/>
  <c r="P2370" i="1"/>
  <c r="P2420" i="1"/>
  <c r="S2420" i="1"/>
  <c r="Q2420" i="1"/>
  <c r="O2420" i="1"/>
  <c r="L2420" i="1"/>
  <c r="AA2420" i="1"/>
  <c r="K2420" i="1"/>
  <c r="W2420" i="1"/>
  <c r="T2420" i="1"/>
  <c r="V2491" i="1"/>
  <c r="Y2491" i="1"/>
  <c r="X2491" i="1"/>
  <c r="W2491" i="1"/>
  <c r="P2491" i="1"/>
  <c r="W2537" i="1"/>
  <c r="O2537" i="1"/>
  <c r="M2537" i="1"/>
  <c r="L2537" i="1"/>
  <c r="G2254" i="1"/>
  <c r="K2256" i="1"/>
  <c r="U2256" i="1"/>
  <c r="G2260" i="1"/>
  <c r="N2267" i="1"/>
  <c r="X2272" i="1"/>
  <c r="I2280" i="1"/>
  <c r="G2284" i="1"/>
  <c r="P2296" i="1"/>
  <c r="L2298" i="1"/>
  <c r="G2302" i="1"/>
  <c r="N2303" i="1"/>
  <c r="G2313" i="1"/>
  <c r="K2314" i="1"/>
  <c r="AA2314" i="1"/>
  <c r="I2316" i="1"/>
  <c r="M2318" i="1"/>
  <c r="H2321" i="1"/>
  <c r="U2324" i="1"/>
  <c r="Q2325" i="1"/>
  <c r="V2327" i="1"/>
  <c r="V2328" i="1"/>
  <c r="U2329" i="1"/>
  <c r="Q2330" i="1"/>
  <c r="Y2336" i="1"/>
  <c r="L2341" i="1"/>
  <c r="H2342" i="1"/>
  <c r="L2349" i="1"/>
  <c r="X2349" i="1"/>
  <c r="M2350" i="1"/>
  <c r="N2354" i="1"/>
  <c r="M2360" i="1"/>
  <c r="O2362" i="1"/>
  <c r="G2366" i="1"/>
  <c r="N2368" i="1"/>
  <c r="Q2370" i="1"/>
  <c r="Z2371" i="1"/>
  <c r="N2371" i="1"/>
  <c r="Z2372" i="1"/>
  <c r="R2372" i="1"/>
  <c r="G2377" i="1"/>
  <c r="Y2378" i="1"/>
  <c r="W2378" i="1"/>
  <c r="H2380" i="1"/>
  <c r="G2380" i="1"/>
  <c r="G2383" i="1"/>
  <c r="Y2420" i="1"/>
  <c r="V2499" i="1"/>
  <c r="Y2499" i="1"/>
  <c r="X2499" i="1"/>
  <c r="Q2499" i="1"/>
  <c r="I2695" i="1"/>
  <c r="G2695" i="1"/>
  <c r="H2695" i="1"/>
  <c r="S2222" i="1"/>
  <c r="K2232" i="1"/>
  <c r="G2234" i="1"/>
  <c r="G2236" i="1"/>
  <c r="AA2242" i="1"/>
  <c r="Q2245" i="1"/>
  <c r="Q2250" i="1"/>
  <c r="K2251" i="1"/>
  <c r="AA2254" i="1"/>
  <c r="L2256" i="1"/>
  <c r="V2256" i="1"/>
  <c r="P2259" i="1"/>
  <c r="H2260" i="1"/>
  <c r="T2261" i="1"/>
  <c r="X2265" i="1"/>
  <c r="S2267" i="1"/>
  <c r="Y2272" i="1"/>
  <c r="AA2275" i="1"/>
  <c r="L2285" i="1"/>
  <c r="Q2290" i="1"/>
  <c r="S2296" i="1"/>
  <c r="O2297" i="1"/>
  <c r="N2298" i="1"/>
  <c r="T2300" i="1"/>
  <c r="P2301" i="1"/>
  <c r="H2302" i="1"/>
  <c r="V2303" i="1"/>
  <c r="U2305" i="1"/>
  <c r="W2306" i="1"/>
  <c r="K2310" i="1"/>
  <c r="H2313" i="1"/>
  <c r="L2314" i="1"/>
  <c r="H2317" i="1"/>
  <c r="O2318" i="1"/>
  <c r="T2325" i="1"/>
  <c r="X2329" i="1"/>
  <c r="W2330" i="1"/>
  <c r="K2336" i="1"/>
  <c r="AA2336" i="1"/>
  <c r="P2341" i="1"/>
  <c r="M2349" i="1"/>
  <c r="Y2349" i="1"/>
  <c r="O2350" i="1"/>
  <c r="R2351" i="1"/>
  <c r="P2354" i="1"/>
  <c r="K2355" i="1"/>
  <c r="S2360" i="1"/>
  <c r="M2361" i="1"/>
  <c r="Q2362" i="1"/>
  <c r="L2365" i="1"/>
  <c r="H2366" i="1"/>
  <c r="O2367" i="1"/>
  <c r="Q2368" i="1"/>
  <c r="S2370" i="1"/>
  <c r="K2371" i="1"/>
  <c r="H2377" i="1"/>
  <c r="Z2394" i="1"/>
  <c r="X2394" i="1"/>
  <c r="V2394" i="1"/>
  <c r="S2394" i="1"/>
  <c r="P2394" i="1"/>
  <c r="AA2394" i="1"/>
  <c r="K2394" i="1"/>
  <c r="T2411" i="1"/>
  <c r="Y2411" i="1"/>
  <c r="O2411" i="1"/>
  <c r="H2671" i="1"/>
  <c r="G2671" i="1"/>
  <c r="M2256" i="1"/>
  <c r="W2256" i="1"/>
  <c r="W2267" i="1"/>
  <c r="N2285" i="1"/>
  <c r="U2296" i="1"/>
  <c r="X2297" i="1"/>
  <c r="O2298" i="1"/>
  <c r="Y2303" i="1"/>
  <c r="U2310" i="1"/>
  <c r="S2318" i="1"/>
  <c r="V2325" i="1"/>
  <c r="W2326" i="1"/>
  <c r="Y2330" i="1"/>
  <c r="G2332" i="1"/>
  <c r="S2333" i="1"/>
  <c r="M2336" i="1"/>
  <c r="K2338" i="1"/>
  <c r="S2341" i="1"/>
  <c r="K2347" i="1"/>
  <c r="O2349" i="1"/>
  <c r="AA2349" i="1"/>
  <c r="S2350" i="1"/>
  <c r="S2354" i="1"/>
  <c r="P2355" i="1"/>
  <c r="U2361" i="1"/>
  <c r="Y2362" i="1"/>
  <c r="W2367" i="1"/>
  <c r="U2368" i="1"/>
  <c r="V2370" i="1"/>
  <c r="P2371" i="1"/>
  <c r="V2374" i="1"/>
  <c r="AA2374" i="1"/>
  <c r="G2382" i="1"/>
  <c r="Z2386" i="1"/>
  <c r="S2386" i="1"/>
  <c r="Q2386" i="1"/>
  <c r="P2386" i="1"/>
  <c r="N2386" i="1"/>
  <c r="Z2471" i="1"/>
  <c r="P2471" i="1"/>
  <c r="O2471" i="1"/>
  <c r="N2471" i="1"/>
  <c r="Y2471" i="1"/>
  <c r="L2471" i="1"/>
  <c r="X2471" i="1"/>
  <c r="K2471" i="1"/>
  <c r="U2471" i="1"/>
  <c r="T2471" i="1"/>
  <c r="G2482" i="1"/>
  <c r="I2482" i="1"/>
  <c r="H2482" i="1"/>
  <c r="AA2510" i="1"/>
  <c r="T2510" i="1"/>
  <c r="V2510" i="1"/>
  <c r="U2510" i="1"/>
  <c r="N2510" i="1"/>
  <c r="L2510" i="1"/>
  <c r="Z2667" i="1"/>
  <c r="Q2667" i="1"/>
  <c r="W2667" i="1"/>
  <c r="N2256" i="1"/>
  <c r="X2256" i="1"/>
  <c r="W2325" i="1"/>
  <c r="W2370" i="1"/>
  <c r="T2377" i="1"/>
  <c r="P2377" i="1"/>
  <c r="M2377" i="1"/>
  <c r="V2382" i="1"/>
  <c r="U2382" i="1"/>
  <c r="Z2413" i="1"/>
  <c r="U2413" i="1"/>
  <c r="S2413" i="1"/>
  <c r="O2413" i="1"/>
  <c r="M2413" i="1"/>
  <c r="K2413" i="1"/>
  <c r="AA2413" i="1"/>
  <c r="W2413" i="1"/>
  <c r="T2435" i="1"/>
  <c r="U2435" i="1"/>
  <c r="M2435" i="1"/>
  <c r="G2639" i="1"/>
  <c r="I2639" i="1"/>
  <c r="H2639" i="1"/>
  <c r="U2423" i="1"/>
  <c r="X2436" i="1"/>
  <c r="AA2447" i="1"/>
  <c r="N2450" i="1"/>
  <c r="K2455" i="1"/>
  <c r="V2455" i="1"/>
  <c r="S2472" i="1"/>
  <c r="H2474" i="1"/>
  <c r="K2476" i="1"/>
  <c r="L2480" i="1"/>
  <c r="L2486" i="1"/>
  <c r="S2492" i="1"/>
  <c r="I2497" i="1"/>
  <c r="AA2500" i="1"/>
  <c r="K2509" i="1"/>
  <c r="G2516" i="1"/>
  <c r="G2519" i="1"/>
  <c r="T2525" i="1"/>
  <c r="Q2525" i="1"/>
  <c r="K2525" i="1"/>
  <c r="V2525" i="1"/>
  <c r="AA2544" i="1"/>
  <c r="S2544" i="1"/>
  <c r="P2544" i="1"/>
  <c r="N2544" i="1"/>
  <c r="M2544" i="1"/>
  <c r="K2544" i="1"/>
  <c r="V2544" i="1"/>
  <c r="Z2573" i="1"/>
  <c r="Y2573" i="1"/>
  <c r="W2573" i="1"/>
  <c r="Q2573" i="1"/>
  <c r="P2573" i="1"/>
  <c r="N2573" i="1"/>
  <c r="AA2621" i="1"/>
  <c r="R2621" i="1"/>
  <c r="I2627" i="1"/>
  <c r="G2627" i="1"/>
  <c r="AA2692" i="1"/>
  <c r="S2692" i="1"/>
  <c r="P2692" i="1"/>
  <c r="T2397" i="1"/>
  <c r="W2398" i="1"/>
  <c r="Y2405" i="1"/>
  <c r="H2413" i="1"/>
  <c r="L2416" i="1"/>
  <c r="P2418" i="1"/>
  <c r="K2423" i="1"/>
  <c r="X2423" i="1"/>
  <c r="L2424" i="1"/>
  <c r="G2425" i="1"/>
  <c r="I2431" i="1"/>
  <c r="H2435" i="1"/>
  <c r="L2436" i="1"/>
  <c r="Y2436" i="1"/>
  <c r="V2492" i="1"/>
  <c r="W2511" i="1"/>
  <c r="U2511" i="1"/>
  <c r="H2537" i="1"/>
  <c r="G2537" i="1"/>
  <c r="Y2549" i="1"/>
  <c r="U2549" i="1"/>
  <c r="S2549" i="1"/>
  <c r="V2591" i="1"/>
  <c r="T2591" i="1"/>
  <c r="H2650" i="1"/>
  <c r="I2650" i="1"/>
  <c r="Z2660" i="1"/>
  <c r="V2660" i="1"/>
  <c r="R2660" i="1"/>
  <c r="P2660" i="1"/>
  <c r="O2660" i="1"/>
  <c r="L2660" i="1"/>
  <c r="Y2660" i="1"/>
  <c r="H2669" i="1"/>
  <c r="I2669" i="1"/>
  <c r="G2669" i="1"/>
  <c r="Y2689" i="1"/>
  <c r="N2689" i="1"/>
  <c r="I2696" i="1"/>
  <c r="H2696" i="1"/>
  <c r="G2698" i="1"/>
  <c r="H2698" i="1"/>
  <c r="V2415" i="1"/>
  <c r="T2416" i="1"/>
  <c r="T2417" i="1"/>
  <c r="N2423" i="1"/>
  <c r="AA2423" i="1"/>
  <c r="P2424" i="1"/>
  <c r="O2436" i="1"/>
  <c r="H2445" i="1"/>
  <c r="P2447" i="1"/>
  <c r="L2449" i="1"/>
  <c r="N2455" i="1"/>
  <c r="Y2455" i="1"/>
  <c r="W2463" i="1"/>
  <c r="Q2475" i="1"/>
  <c r="W2476" i="1"/>
  <c r="W2479" i="1"/>
  <c r="Q2486" i="1"/>
  <c r="L2492" i="1"/>
  <c r="X2492" i="1"/>
  <c r="P2500" i="1"/>
  <c r="P2503" i="1"/>
  <c r="X2508" i="1"/>
  <c r="O2509" i="1"/>
  <c r="S2511" i="1"/>
  <c r="H2521" i="1"/>
  <c r="I2521" i="1"/>
  <c r="S2525" i="1"/>
  <c r="X2547" i="1"/>
  <c r="AA2547" i="1"/>
  <c r="K2547" i="1"/>
  <c r="S2641" i="1"/>
  <c r="W2641" i="1"/>
  <c r="P2641" i="1"/>
  <c r="M2641" i="1"/>
  <c r="AA2387" i="1"/>
  <c r="T2389" i="1"/>
  <c r="S2392" i="1"/>
  <c r="M2397" i="1"/>
  <c r="W2397" i="1"/>
  <c r="K2398" i="1"/>
  <c r="G2401" i="1"/>
  <c r="G2402" i="1"/>
  <c r="L2405" i="1"/>
  <c r="G2406" i="1"/>
  <c r="V2412" i="1"/>
  <c r="K2415" i="1"/>
  <c r="X2415" i="1"/>
  <c r="U2416" i="1"/>
  <c r="W2417" i="1"/>
  <c r="O2422" i="1"/>
  <c r="O2423" i="1"/>
  <c r="T2424" i="1"/>
  <c r="G2427" i="1"/>
  <c r="K2428" i="1"/>
  <c r="G2429" i="1"/>
  <c r="P2436" i="1"/>
  <c r="I2439" i="1"/>
  <c r="M2440" i="1"/>
  <c r="L2441" i="1"/>
  <c r="I2444" i="1"/>
  <c r="Q2447" i="1"/>
  <c r="P2448" i="1"/>
  <c r="AA2449" i="1"/>
  <c r="K2452" i="1"/>
  <c r="K2453" i="1"/>
  <c r="O2455" i="1"/>
  <c r="I2459" i="1"/>
  <c r="N2460" i="1"/>
  <c r="K2463" i="1"/>
  <c r="X2463" i="1"/>
  <c r="M2466" i="1"/>
  <c r="W2468" i="1"/>
  <c r="I2473" i="1"/>
  <c r="T2475" i="1"/>
  <c r="X2479" i="1"/>
  <c r="L2483" i="1"/>
  <c r="K2484" i="1"/>
  <c r="T2486" i="1"/>
  <c r="R2488" i="1"/>
  <c r="N2492" i="1"/>
  <c r="Y2492" i="1"/>
  <c r="Q2500" i="1"/>
  <c r="Q2503" i="1"/>
  <c r="P2509" i="1"/>
  <c r="I2515" i="1"/>
  <c r="H2515" i="1"/>
  <c r="G2521" i="1"/>
  <c r="S2523" i="1"/>
  <c r="Q2523" i="1"/>
  <c r="Z2523" i="1"/>
  <c r="X2525" i="1"/>
  <c r="G2532" i="1"/>
  <c r="I2532" i="1"/>
  <c r="H2532" i="1"/>
  <c r="U2550" i="1"/>
  <c r="P2550" i="1"/>
  <c r="I2557" i="1"/>
  <c r="H2557" i="1"/>
  <c r="H2675" i="1"/>
  <c r="I2675" i="1"/>
  <c r="T2690" i="1"/>
  <c r="Z2690" i="1"/>
  <c r="N2690" i="1"/>
  <c r="V2389" i="1"/>
  <c r="U2392" i="1"/>
  <c r="N2397" i="1"/>
  <c r="X2397" i="1"/>
  <c r="M2398" i="1"/>
  <c r="I2401" i="1"/>
  <c r="I2402" i="1"/>
  <c r="N2405" i="1"/>
  <c r="X2412" i="1"/>
  <c r="L2415" i="1"/>
  <c r="AA2415" i="1"/>
  <c r="Y2417" i="1"/>
  <c r="P2423" i="1"/>
  <c r="U2424" i="1"/>
  <c r="H2427" i="1"/>
  <c r="O2428" i="1"/>
  <c r="H2429" i="1"/>
  <c r="Q2436" i="1"/>
  <c r="U2440" i="1"/>
  <c r="O2441" i="1"/>
  <c r="S2447" i="1"/>
  <c r="T2448" i="1"/>
  <c r="L2452" i="1"/>
  <c r="N2453" i="1"/>
  <c r="P2455" i="1"/>
  <c r="S2460" i="1"/>
  <c r="L2463" i="1"/>
  <c r="Y2463" i="1"/>
  <c r="R2466" i="1"/>
  <c r="Y2468" i="1"/>
  <c r="O2483" i="1"/>
  <c r="N2484" i="1"/>
  <c r="U2486" i="1"/>
  <c r="O2492" i="1"/>
  <c r="AA2492" i="1"/>
  <c r="S2500" i="1"/>
  <c r="W2503" i="1"/>
  <c r="U2508" i="1"/>
  <c r="O2508" i="1"/>
  <c r="S2509" i="1"/>
  <c r="AA2525" i="1"/>
  <c r="Z2527" i="1"/>
  <c r="N2527" i="1"/>
  <c r="L2527" i="1"/>
  <c r="AA2527" i="1"/>
  <c r="Q2527" i="1"/>
  <c r="S2557" i="1"/>
  <c r="Q2557" i="1"/>
  <c r="P2557" i="1"/>
  <c r="N2557" i="1"/>
  <c r="K2557" i="1"/>
  <c r="X2557" i="1"/>
  <c r="S2646" i="1"/>
  <c r="K2646" i="1"/>
  <c r="I2659" i="1"/>
  <c r="H2659" i="1"/>
  <c r="G2659" i="1"/>
  <c r="R2690" i="1"/>
  <c r="W2389" i="1"/>
  <c r="X2392" i="1"/>
  <c r="O2397" i="1"/>
  <c r="Y2397" i="1"/>
  <c r="O2398" i="1"/>
  <c r="P2405" i="1"/>
  <c r="AA2412" i="1"/>
  <c r="M2415" i="1"/>
  <c r="Q2423" i="1"/>
  <c r="X2424" i="1"/>
  <c r="S2436" i="1"/>
  <c r="X2440" i="1"/>
  <c r="Q2441" i="1"/>
  <c r="U2447" i="1"/>
  <c r="T2455" i="1"/>
  <c r="V2486" i="1"/>
  <c r="P2492" i="1"/>
  <c r="W2500" i="1"/>
  <c r="Y2503" i="1"/>
  <c r="I2509" i="1"/>
  <c r="G2509" i="1"/>
  <c r="V2530" i="1"/>
  <c r="T2530" i="1"/>
  <c r="I2541" i="1"/>
  <c r="H2541" i="1"/>
  <c r="G2541" i="1"/>
  <c r="U2542" i="1"/>
  <c r="O2542" i="1"/>
  <c r="Z2552" i="1"/>
  <c r="T2552" i="1"/>
  <c r="S2552" i="1"/>
  <c r="P2552" i="1"/>
  <c r="N2552" i="1"/>
  <c r="M2552" i="1"/>
  <c r="X2552" i="1"/>
  <c r="K2552" i="1"/>
  <c r="W2557" i="1"/>
  <c r="I2565" i="1"/>
  <c r="H2565" i="1"/>
  <c r="R2697" i="1"/>
  <c r="AA2697" i="1"/>
  <c r="Z2697" i="1"/>
  <c r="W2697" i="1"/>
  <c r="Q2697" i="1"/>
  <c r="M2697" i="1"/>
  <c r="Y2392" i="1"/>
  <c r="P2397" i="1"/>
  <c r="AA2397" i="1"/>
  <c r="S2398" i="1"/>
  <c r="M2401" i="1"/>
  <c r="U2405" i="1"/>
  <c r="S2421" i="1"/>
  <c r="T2423" i="1"/>
  <c r="W2436" i="1"/>
  <c r="V2447" i="1"/>
  <c r="U2455" i="1"/>
  <c r="Q2492" i="1"/>
  <c r="Y2500" i="1"/>
  <c r="AA2503" i="1"/>
  <c r="T2509" i="1"/>
  <c r="U2509" i="1"/>
  <c r="AA2509" i="1"/>
  <c r="X2536" i="1"/>
  <c r="V2536" i="1"/>
  <c r="T2536" i="1"/>
  <c r="L2536" i="1"/>
  <c r="S2546" i="1"/>
  <c r="N2546" i="1"/>
  <c r="L2546" i="1"/>
  <c r="G2589" i="1"/>
  <c r="I2589" i="1"/>
  <c r="Z2656" i="1"/>
  <c r="S2656" i="1"/>
  <c r="Q2656" i="1"/>
  <c r="N2656" i="1"/>
  <c r="L2656" i="1"/>
  <c r="K2656" i="1"/>
  <c r="W2656" i="1"/>
  <c r="O2697" i="1"/>
  <c r="W2526" i="1"/>
  <c r="O2543" i="1"/>
  <c r="I2547" i="1"/>
  <c r="P2551" i="1"/>
  <c r="O2553" i="1"/>
  <c r="T2560" i="1"/>
  <c r="R2569" i="1"/>
  <c r="S2571" i="1"/>
  <c r="W2575" i="1"/>
  <c r="S2576" i="1"/>
  <c r="Q2592" i="1"/>
  <c r="X2623" i="1"/>
  <c r="P2627" i="1"/>
  <c r="T2647" i="1"/>
  <c r="Y2661" i="1"/>
  <c r="V2662" i="1"/>
  <c r="O2663" i="1"/>
  <c r="Y2663" i="1"/>
  <c r="W2664" i="1"/>
  <c r="Y2665" i="1"/>
  <c r="V2669" i="1"/>
  <c r="W2671" i="1"/>
  <c r="O2672" i="1"/>
  <c r="Q2675" i="1"/>
  <c r="R2680" i="1"/>
  <c r="W2687" i="1"/>
  <c r="Q2693" i="1"/>
  <c r="P2695" i="1"/>
  <c r="P2699" i="1"/>
  <c r="Z2571" i="1"/>
  <c r="U2627" i="1"/>
  <c r="Q2663" i="1"/>
  <c r="Y2669" i="1"/>
  <c r="R2672" i="1"/>
  <c r="W2675" i="1"/>
  <c r="T2678" i="1"/>
  <c r="V2680" i="1"/>
  <c r="U2685" i="1"/>
  <c r="P2691" i="1"/>
  <c r="T2695" i="1"/>
  <c r="U2699" i="1"/>
  <c r="U2543" i="1"/>
  <c r="G2545" i="1"/>
  <c r="Y2551" i="1"/>
  <c r="U2553" i="1"/>
  <c r="I2556" i="1"/>
  <c r="K2568" i="1"/>
  <c r="X2569" i="1"/>
  <c r="K2571" i="1"/>
  <c r="Y2576" i="1"/>
  <c r="M2583" i="1"/>
  <c r="I2586" i="1"/>
  <c r="X2592" i="1"/>
  <c r="K2627" i="1"/>
  <c r="V2627" i="1"/>
  <c r="T2663" i="1"/>
  <c r="T2672" i="1"/>
  <c r="X2675" i="1"/>
  <c r="X2680" i="1"/>
  <c r="U2695" i="1"/>
  <c r="X2699" i="1"/>
  <c r="W2543" i="1"/>
  <c r="I2545" i="1"/>
  <c r="AA2551" i="1"/>
  <c r="AA2553" i="1"/>
  <c r="O2558" i="1"/>
  <c r="N2568" i="1"/>
  <c r="K2569" i="1"/>
  <c r="Z2569" i="1"/>
  <c r="M2571" i="1"/>
  <c r="K2576" i="1"/>
  <c r="AA2576" i="1"/>
  <c r="O2583" i="1"/>
  <c r="Y2589" i="1"/>
  <c r="K2592" i="1"/>
  <c r="Y2592" i="1"/>
  <c r="R2626" i="1"/>
  <c r="L2627" i="1"/>
  <c r="X2627" i="1"/>
  <c r="O2640" i="1"/>
  <c r="M2643" i="1"/>
  <c r="T2650" i="1"/>
  <c r="K2663" i="1"/>
  <c r="U2663" i="1"/>
  <c r="O2665" i="1"/>
  <c r="I2668" i="1"/>
  <c r="K2671" i="1"/>
  <c r="W2672" i="1"/>
  <c r="L2675" i="1"/>
  <c r="Y2675" i="1"/>
  <c r="T2682" i="1"/>
  <c r="K2687" i="1"/>
  <c r="H2694" i="1"/>
  <c r="K2695" i="1"/>
  <c r="V2695" i="1"/>
  <c r="Y2699" i="1"/>
  <c r="H2534" i="1"/>
  <c r="S2535" i="1"/>
  <c r="G2542" i="1"/>
  <c r="K2543" i="1"/>
  <c r="Y2543" i="1"/>
  <c r="L2551" i="1"/>
  <c r="K2553" i="1"/>
  <c r="M2560" i="1"/>
  <c r="G2566" i="1"/>
  <c r="U2568" i="1"/>
  <c r="L2569" i="1"/>
  <c r="N2571" i="1"/>
  <c r="M2576" i="1"/>
  <c r="R2578" i="1"/>
  <c r="H2582" i="1"/>
  <c r="Q2583" i="1"/>
  <c r="L2586" i="1"/>
  <c r="AA2589" i="1"/>
  <c r="M2592" i="1"/>
  <c r="AA2592" i="1"/>
  <c r="R2623" i="1"/>
  <c r="M2627" i="1"/>
  <c r="Y2627" i="1"/>
  <c r="S2629" i="1"/>
  <c r="Z2630" i="1"/>
  <c r="R2636" i="1"/>
  <c r="M2639" i="1"/>
  <c r="V2640" i="1"/>
  <c r="S2643" i="1"/>
  <c r="K2657" i="1"/>
  <c r="T2658" i="1"/>
  <c r="K2661" i="1"/>
  <c r="P2662" i="1"/>
  <c r="L2663" i="1"/>
  <c r="V2663" i="1"/>
  <c r="K2664" i="1"/>
  <c r="Q2665" i="1"/>
  <c r="O2669" i="1"/>
  <c r="N2671" i="1"/>
  <c r="K2672" i="1"/>
  <c r="X2672" i="1"/>
  <c r="M2675" i="1"/>
  <c r="AA2675" i="1"/>
  <c r="K2680" i="1"/>
  <c r="N2687" i="1"/>
  <c r="P2688" i="1"/>
  <c r="H2690" i="1"/>
  <c r="G2691" i="1"/>
  <c r="L2695" i="1"/>
  <c r="X2695" i="1"/>
  <c r="K2699" i="1"/>
  <c r="AA2699" i="1"/>
  <c r="S2517" i="1"/>
  <c r="N2526" i="1"/>
  <c r="K2529" i="1"/>
  <c r="G2531" i="1"/>
  <c r="T2535" i="1"/>
  <c r="I2540" i="1"/>
  <c r="K2541" i="1"/>
  <c r="H2542" i="1"/>
  <c r="M2543" i="1"/>
  <c r="AA2543" i="1"/>
  <c r="N2551" i="1"/>
  <c r="L2553" i="1"/>
  <c r="G2555" i="1"/>
  <c r="G2563" i="1"/>
  <c r="H2566" i="1"/>
  <c r="L2567" i="1"/>
  <c r="X2568" i="1"/>
  <c r="M2569" i="1"/>
  <c r="Q2571" i="1"/>
  <c r="N2576" i="1"/>
  <c r="S2578" i="1"/>
  <c r="T2583" i="1"/>
  <c r="R2585" i="1"/>
  <c r="I2591" i="1"/>
  <c r="O2592" i="1"/>
  <c r="G2621" i="1"/>
  <c r="H2623" i="1"/>
  <c r="T2623" i="1"/>
  <c r="N2624" i="1"/>
  <c r="N2627" i="1"/>
  <c r="AA2630" i="1"/>
  <c r="W2639" i="1"/>
  <c r="Y2640" i="1"/>
  <c r="M2647" i="1"/>
  <c r="M2657" i="1"/>
  <c r="Z2658" i="1"/>
  <c r="L2659" i="1"/>
  <c r="O2661" i="1"/>
  <c r="R2662" i="1"/>
  <c r="M2663" i="1"/>
  <c r="W2663" i="1"/>
  <c r="M2664" i="1"/>
  <c r="S2665" i="1"/>
  <c r="W2668" i="1"/>
  <c r="P2669" i="1"/>
  <c r="Q2670" i="1"/>
  <c r="P2671" i="1"/>
  <c r="L2672" i="1"/>
  <c r="Z2672" i="1"/>
  <c r="P2674" i="1"/>
  <c r="O2675" i="1"/>
  <c r="U2679" i="1"/>
  <c r="N2680" i="1"/>
  <c r="Q2687" i="1"/>
  <c r="AA2688" i="1"/>
  <c r="I2690" i="1"/>
  <c r="AA2691" i="1"/>
  <c r="M2695" i="1"/>
  <c r="Y2695" i="1"/>
  <c r="M2699" i="1"/>
  <c r="W31" i="1"/>
  <c r="V114" i="1"/>
  <c r="Z179" i="1"/>
  <c r="S179" i="1"/>
  <c r="Z232" i="1"/>
  <c r="N232" i="1"/>
  <c r="M232" i="1"/>
  <c r="AA232" i="1"/>
  <c r="K232" i="1"/>
  <c r="U232" i="1"/>
  <c r="S232" i="1"/>
  <c r="H250" i="1"/>
  <c r="I250" i="1"/>
  <c r="I326" i="1"/>
  <c r="H326" i="1"/>
  <c r="G326" i="1"/>
  <c r="K14" i="1"/>
  <c r="K23" i="1"/>
  <c r="Z31" i="1"/>
  <c r="T45" i="1"/>
  <c r="T47" i="1"/>
  <c r="G54" i="1"/>
  <c r="T69" i="1"/>
  <c r="T71" i="1"/>
  <c r="K77" i="1"/>
  <c r="K79" i="1"/>
  <c r="G137" i="1"/>
  <c r="T141" i="1"/>
  <c r="K181" i="1"/>
  <c r="I222" i="1"/>
  <c r="H222" i="1"/>
  <c r="G222" i="1"/>
  <c r="P232" i="1"/>
  <c r="V14" i="1"/>
  <c r="W23" i="1"/>
  <c r="T79" i="1"/>
  <c r="T151" i="1"/>
  <c r="Z175" i="1"/>
  <c r="U175" i="1"/>
  <c r="K175" i="1"/>
  <c r="AA175" i="1"/>
  <c r="O175" i="1"/>
  <c r="U181" i="1"/>
  <c r="Z801" i="1"/>
  <c r="U801" i="1"/>
  <c r="R801" i="1"/>
  <c r="O801" i="1"/>
  <c r="N801" i="1"/>
  <c r="Y801" i="1"/>
  <c r="L801" i="1"/>
  <c r="AA801" i="1"/>
  <c r="W801" i="1"/>
  <c r="V801" i="1"/>
  <c r="M801" i="1"/>
  <c r="G17" i="1"/>
  <c r="S21" i="1"/>
  <c r="L28" i="1"/>
  <c r="L31" i="1"/>
  <c r="K45" i="1"/>
  <c r="G67" i="1"/>
  <c r="K69" i="1"/>
  <c r="M73" i="1"/>
  <c r="G100" i="1"/>
  <c r="K151" i="1"/>
  <c r="Z264" i="1"/>
  <c r="Y264" i="1"/>
  <c r="R264" i="1"/>
  <c r="P264" i="1"/>
  <c r="I499" i="1"/>
  <c r="H499" i="1"/>
  <c r="G499" i="1"/>
  <c r="H2" i="1"/>
  <c r="X2" i="1"/>
  <c r="G5" i="1"/>
  <c r="P5" i="1"/>
  <c r="AA5" i="1"/>
  <c r="O6" i="1"/>
  <c r="H9" i="1"/>
  <c r="P9" i="1"/>
  <c r="Y9" i="1"/>
  <c r="T10" i="1"/>
  <c r="M13" i="1"/>
  <c r="X13" i="1"/>
  <c r="L14" i="1"/>
  <c r="X14" i="1"/>
  <c r="V15" i="1"/>
  <c r="Q16" i="1"/>
  <c r="H17" i="1"/>
  <c r="P17" i="1"/>
  <c r="Y17" i="1"/>
  <c r="O18" i="1"/>
  <c r="R20" i="1"/>
  <c r="K21" i="1"/>
  <c r="T21" i="1"/>
  <c r="U22" i="1"/>
  <c r="L23" i="1"/>
  <c r="Z23" i="1"/>
  <c r="R24" i="1"/>
  <c r="R26" i="1"/>
  <c r="O28" i="1"/>
  <c r="O29" i="1"/>
  <c r="X29" i="1"/>
  <c r="T30" i="1"/>
  <c r="M31" i="1"/>
  <c r="AA31" i="1"/>
  <c r="T32" i="1"/>
  <c r="T33" i="1"/>
  <c r="V35" i="1"/>
  <c r="X36" i="1"/>
  <c r="M37" i="1"/>
  <c r="V37" i="1"/>
  <c r="H38" i="1"/>
  <c r="R40" i="1"/>
  <c r="G41" i="1"/>
  <c r="H43" i="1"/>
  <c r="X43" i="1"/>
  <c r="O44" i="1"/>
  <c r="L45" i="1"/>
  <c r="U45" i="1"/>
  <c r="G46" i="1"/>
  <c r="V46" i="1"/>
  <c r="K47" i="1"/>
  <c r="U47" i="1"/>
  <c r="Z49" i="1"/>
  <c r="P52" i="1"/>
  <c r="M53" i="1"/>
  <c r="V53" i="1"/>
  <c r="H54" i="1"/>
  <c r="T55" i="1"/>
  <c r="O57" i="1"/>
  <c r="K58" i="1"/>
  <c r="X58" i="1"/>
  <c r="N61" i="1"/>
  <c r="W61" i="1"/>
  <c r="Z62" i="1"/>
  <c r="N63" i="1"/>
  <c r="Y63" i="1"/>
  <c r="G65" i="1"/>
  <c r="T66" i="1"/>
  <c r="H67" i="1"/>
  <c r="V68" i="1"/>
  <c r="L69" i="1"/>
  <c r="U69" i="1"/>
  <c r="G70" i="1"/>
  <c r="K71" i="1"/>
  <c r="U71" i="1"/>
  <c r="K72" i="1"/>
  <c r="AA72" i="1"/>
  <c r="O73" i="1"/>
  <c r="I74" i="1"/>
  <c r="T74" i="1"/>
  <c r="H75" i="1"/>
  <c r="I76" i="1"/>
  <c r="L77" i="1"/>
  <c r="U77" i="1"/>
  <c r="G78" i="1"/>
  <c r="U78" i="1"/>
  <c r="L79" i="1"/>
  <c r="V79" i="1"/>
  <c r="P80" i="1"/>
  <c r="Q81" i="1"/>
  <c r="L82" i="1"/>
  <c r="Y82" i="1"/>
  <c r="M83" i="1"/>
  <c r="V84" i="1"/>
  <c r="L85" i="1"/>
  <c r="U85" i="1"/>
  <c r="G86" i="1"/>
  <c r="M87" i="1"/>
  <c r="W87" i="1"/>
  <c r="N88" i="1"/>
  <c r="P90" i="1"/>
  <c r="P91" i="1"/>
  <c r="L93" i="1"/>
  <c r="U93" i="1"/>
  <c r="G94" i="1"/>
  <c r="U94" i="1"/>
  <c r="M95" i="1"/>
  <c r="W95" i="1"/>
  <c r="N96" i="1"/>
  <c r="G97" i="1"/>
  <c r="R99" i="1"/>
  <c r="I100" i="1"/>
  <c r="O101" i="1"/>
  <c r="X101" i="1"/>
  <c r="L102" i="1"/>
  <c r="Q103" i="1"/>
  <c r="V104" i="1"/>
  <c r="L105" i="1"/>
  <c r="V106" i="1"/>
  <c r="O109" i="1"/>
  <c r="X109" i="1"/>
  <c r="L110" i="1"/>
  <c r="Q111" i="1"/>
  <c r="V112" i="1"/>
  <c r="R113" i="1"/>
  <c r="L114" i="1"/>
  <c r="Y114" i="1"/>
  <c r="K115" i="1"/>
  <c r="Z116" i="1"/>
  <c r="M117" i="1"/>
  <c r="V117" i="1"/>
  <c r="H118" i="1"/>
  <c r="W118" i="1"/>
  <c r="N119" i="1"/>
  <c r="Y119" i="1"/>
  <c r="S120" i="1"/>
  <c r="K122" i="1"/>
  <c r="X122" i="1"/>
  <c r="Q125" i="1"/>
  <c r="AA125" i="1"/>
  <c r="O126" i="1"/>
  <c r="S127" i="1"/>
  <c r="AA128" i="1"/>
  <c r="R129" i="1"/>
  <c r="K130" i="1"/>
  <c r="X130" i="1"/>
  <c r="L133" i="1"/>
  <c r="U133" i="1"/>
  <c r="G134" i="1"/>
  <c r="U134" i="1"/>
  <c r="M135" i="1"/>
  <c r="W135" i="1"/>
  <c r="N136" i="1"/>
  <c r="H137" i="1"/>
  <c r="Q138" i="1"/>
  <c r="L141" i="1"/>
  <c r="U141" i="1"/>
  <c r="G142" i="1"/>
  <c r="U142" i="1"/>
  <c r="M143" i="1"/>
  <c r="W143" i="1"/>
  <c r="N144" i="1"/>
  <c r="H145" i="1"/>
  <c r="I146" i="1"/>
  <c r="T146" i="1"/>
  <c r="H147" i="1"/>
  <c r="Z147" i="1"/>
  <c r="Q148" i="1"/>
  <c r="S149" i="1"/>
  <c r="U150" i="1"/>
  <c r="L151" i="1"/>
  <c r="V151" i="1"/>
  <c r="M152" i="1"/>
  <c r="G153" i="1"/>
  <c r="Q154" i="1"/>
  <c r="Q159" i="1"/>
  <c r="U160" i="1"/>
  <c r="S162" i="1"/>
  <c r="G163" i="1"/>
  <c r="X163" i="1"/>
  <c r="O164" i="1"/>
  <c r="I165" i="1"/>
  <c r="Q165" i="1"/>
  <c r="AA165" i="1"/>
  <c r="P166" i="1"/>
  <c r="K167" i="1"/>
  <c r="U167" i="1"/>
  <c r="K168" i="1"/>
  <c r="I170" i="1"/>
  <c r="I172" i="1"/>
  <c r="M173" i="1"/>
  <c r="W173" i="1"/>
  <c r="M174" i="1"/>
  <c r="M175" i="1"/>
  <c r="L181" i="1"/>
  <c r="U182" i="1"/>
  <c r="N183" i="1"/>
  <c r="S189" i="1"/>
  <c r="T198" i="1"/>
  <c r="X198" i="1"/>
  <c r="W198" i="1"/>
  <c r="O198" i="1"/>
  <c r="M198" i="1"/>
  <c r="H220" i="1"/>
  <c r="I220" i="1"/>
  <c r="G220" i="1"/>
  <c r="T222" i="1"/>
  <c r="U222" i="1"/>
  <c r="P222" i="1"/>
  <c r="O222" i="1"/>
  <c r="X222" i="1"/>
  <c r="V232" i="1"/>
  <c r="H234" i="1"/>
  <c r="I234" i="1"/>
  <c r="V236" i="1"/>
  <c r="Q236" i="1"/>
  <c r="O236" i="1"/>
  <c r="N237" i="1"/>
  <c r="T238" i="1"/>
  <c r="P238" i="1"/>
  <c r="O238" i="1"/>
  <c r="M238" i="1"/>
  <c r="X238" i="1"/>
  <c r="W238" i="1"/>
  <c r="N247" i="1"/>
  <c r="AA264" i="1"/>
  <c r="Z266" i="1"/>
  <c r="V266" i="1"/>
  <c r="M266" i="1"/>
  <c r="U266" i="1"/>
  <c r="L266" i="1"/>
  <c r="T266" i="1"/>
  <c r="K266" i="1"/>
  <c r="AA266" i="1"/>
  <c r="Q266" i="1"/>
  <c r="Y266" i="1"/>
  <c r="P266" i="1"/>
  <c r="X266" i="1"/>
  <c r="O266" i="1"/>
  <c r="H268" i="1"/>
  <c r="I268" i="1"/>
  <c r="G268" i="1"/>
  <c r="T284" i="1"/>
  <c r="T334" i="1"/>
  <c r="Y334" i="1"/>
  <c r="U334" i="1"/>
  <c r="R334" i="1"/>
  <c r="Q334" i="1"/>
  <c r="O334" i="1"/>
  <c r="M334" i="1"/>
  <c r="L334" i="1"/>
  <c r="H383" i="1"/>
  <c r="I383" i="1"/>
  <c r="Z488" i="1"/>
  <c r="X488" i="1"/>
  <c r="P488" i="1"/>
  <c r="I491" i="1"/>
  <c r="H491" i="1"/>
  <c r="G491" i="1"/>
  <c r="Z503" i="1"/>
  <c r="Y503" i="1"/>
  <c r="L503" i="1"/>
  <c r="S503" i="1"/>
  <c r="X503" i="1"/>
  <c r="V503" i="1"/>
  <c r="T503" i="1"/>
  <c r="Q503" i="1"/>
  <c r="P503" i="1"/>
  <c r="N503" i="1"/>
  <c r="K503" i="1"/>
  <c r="H505" i="1"/>
  <c r="G505" i="1"/>
  <c r="I505" i="1"/>
  <c r="Z560" i="1"/>
  <c r="X560" i="1"/>
  <c r="P560" i="1"/>
  <c r="G666" i="1"/>
  <c r="I666" i="1"/>
  <c r="H666" i="1"/>
  <c r="S93" i="1"/>
  <c r="Z181" i="1"/>
  <c r="V181" i="1"/>
  <c r="M181" i="1"/>
  <c r="AA181" i="1"/>
  <c r="Q181" i="1"/>
  <c r="I283" i="1"/>
  <c r="H283" i="1"/>
  <c r="G283" i="1"/>
  <c r="Z472" i="1"/>
  <c r="X472" i="1"/>
  <c r="P472" i="1"/>
  <c r="G2" i="1"/>
  <c r="G38" i="1"/>
  <c r="G43" i="1"/>
  <c r="X82" i="1"/>
  <c r="K85" i="1"/>
  <c r="I92" i="1"/>
  <c r="X110" i="1"/>
  <c r="X114" i="1"/>
  <c r="V122" i="1"/>
  <c r="G147" i="1"/>
  <c r="G172" i="1"/>
  <c r="L175" i="1"/>
  <c r="Z231" i="1"/>
  <c r="W231" i="1"/>
  <c r="M231" i="1"/>
  <c r="V231" i="1"/>
  <c r="L231" i="1"/>
  <c r="U231" i="1"/>
  <c r="K231" i="1"/>
  <c r="Q231" i="1"/>
  <c r="AA231" i="1"/>
  <c r="O231" i="1"/>
  <c r="N284" i="1"/>
  <c r="Z2" i="1"/>
  <c r="H5" i="1"/>
  <c r="Q5" i="1"/>
  <c r="P6" i="1"/>
  <c r="I9" i="1"/>
  <c r="O13" i="1"/>
  <c r="Y13" i="1"/>
  <c r="N14" i="1"/>
  <c r="AA14" i="1"/>
  <c r="T16" i="1"/>
  <c r="R18" i="1"/>
  <c r="W20" i="1"/>
  <c r="L21" i="1"/>
  <c r="U21" i="1"/>
  <c r="V22" i="1"/>
  <c r="N23" i="1"/>
  <c r="V24" i="1"/>
  <c r="T26" i="1"/>
  <c r="P28" i="1"/>
  <c r="P29" i="1"/>
  <c r="Y29" i="1"/>
  <c r="X30" i="1"/>
  <c r="N31" i="1"/>
  <c r="X32" i="1"/>
  <c r="U33" i="1"/>
  <c r="N37" i="1"/>
  <c r="W37" i="1"/>
  <c r="U40" i="1"/>
  <c r="H41" i="1"/>
  <c r="R44" i="1"/>
  <c r="M45" i="1"/>
  <c r="V45" i="1"/>
  <c r="W46" i="1"/>
  <c r="L47" i="1"/>
  <c r="V47" i="1"/>
  <c r="Z52" i="1"/>
  <c r="N53" i="1"/>
  <c r="W53" i="1"/>
  <c r="T57" i="1"/>
  <c r="L58" i="1"/>
  <c r="Y58" i="1"/>
  <c r="H65" i="1"/>
  <c r="V66" i="1"/>
  <c r="M69" i="1"/>
  <c r="V69" i="1"/>
  <c r="H70" i="1"/>
  <c r="L71" i="1"/>
  <c r="V71" i="1"/>
  <c r="M72" i="1"/>
  <c r="Q73" i="1"/>
  <c r="V74" i="1"/>
  <c r="I75" i="1"/>
  <c r="M77" i="1"/>
  <c r="V77" i="1"/>
  <c r="H78" i="1"/>
  <c r="M79" i="1"/>
  <c r="W79" i="1"/>
  <c r="R81" i="1"/>
  <c r="N82" i="1"/>
  <c r="AA82" i="1"/>
  <c r="O83" i="1"/>
  <c r="M85" i="1"/>
  <c r="V85" i="1"/>
  <c r="H86" i="1"/>
  <c r="N87" i="1"/>
  <c r="Y87" i="1"/>
  <c r="R88" i="1"/>
  <c r="S91" i="1"/>
  <c r="M93" i="1"/>
  <c r="V93" i="1"/>
  <c r="H94" i="1"/>
  <c r="N95" i="1"/>
  <c r="Y95" i="1"/>
  <c r="R96" i="1"/>
  <c r="H97" i="1"/>
  <c r="S99" i="1"/>
  <c r="P101" i="1"/>
  <c r="Y101" i="1"/>
  <c r="M102" i="1"/>
  <c r="T105" i="1"/>
  <c r="P109" i="1"/>
  <c r="Y109" i="1"/>
  <c r="M110" i="1"/>
  <c r="Z113" i="1"/>
  <c r="N114" i="1"/>
  <c r="AA114" i="1"/>
  <c r="P115" i="1"/>
  <c r="N117" i="1"/>
  <c r="W117" i="1"/>
  <c r="X118" i="1"/>
  <c r="L122" i="1"/>
  <c r="Y122" i="1"/>
  <c r="S125" i="1"/>
  <c r="P126" i="1"/>
  <c r="T127" i="1"/>
  <c r="T129" i="1"/>
  <c r="L130" i="1"/>
  <c r="Y130" i="1"/>
  <c r="M133" i="1"/>
  <c r="V133" i="1"/>
  <c r="H134" i="1"/>
  <c r="N135" i="1"/>
  <c r="Y135" i="1"/>
  <c r="S136" i="1"/>
  <c r="S138" i="1"/>
  <c r="M141" i="1"/>
  <c r="V141" i="1"/>
  <c r="H142" i="1"/>
  <c r="N143" i="1"/>
  <c r="Y143" i="1"/>
  <c r="S144" i="1"/>
  <c r="I145" i="1"/>
  <c r="V146" i="1"/>
  <c r="R148" i="1"/>
  <c r="M151" i="1"/>
  <c r="W151" i="1"/>
  <c r="N152" i="1"/>
  <c r="H153" i="1"/>
  <c r="S154" i="1"/>
  <c r="H163" i="1"/>
  <c r="Z163" i="1"/>
  <c r="Q164" i="1"/>
  <c r="S165" i="1"/>
  <c r="U166" i="1"/>
  <c r="L167" i="1"/>
  <c r="V167" i="1"/>
  <c r="M168" i="1"/>
  <c r="W170" i="1"/>
  <c r="P170" i="1"/>
  <c r="X170" i="1"/>
  <c r="AA171" i="1"/>
  <c r="X171" i="1"/>
  <c r="N173" i="1"/>
  <c r="X173" i="1"/>
  <c r="N175" i="1"/>
  <c r="W178" i="1"/>
  <c r="S178" i="1"/>
  <c r="Y178" i="1"/>
  <c r="L178" i="1"/>
  <c r="AA178" i="1"/>
  <c r="H180" i="1"/>
  <c r="G180" i="1"/>
  <c r="N181" i="1"/>
  <c r="Y181" i="1"/>
  <c r="W182" i="1"/>
  <c r="O183" i="1"/>
  <c r="V189" i="1"/>
  <c r="T190" i="1"/>
  <c r="X190" i="1"/>
  <c r="W190" i="1"/>
  <c r="M190" i="1"/>
  <c r="P198" i="1"/>
  <c r="H203" i="1"/>
  <c r="G203" i="1"/>
  <c r="I217" i="1"/>
  <c r="H217" i="1"/>
  <c r="G217" i="1"/>
  <c r="M222" i="1"/>
  <c r="I230" i="1"/>
  <c r="H230" i="1"/>
  <c r="G230" i="1"/>
  <c r="S231" i="1"/>
  <c r="X232" i="1"/>
  <c r="W236" i="1"/>
  <c r="S237" i="1"/>
  <c r="U238" i="1"/>
  <c r="I246" i="1"/>
  <c r="H246" i="1"/>
  <c r="G246" i="1"/>
  <c r="T247" i="1"/>
  <c r="H260" i="1"/>
  <c r="I260" i="1"/>
  <c r="G260" i="1"/>
  <c r="N266" i="1"/>
  <c r="I274" i="1"/>
  <c r="H274" i="1"/>
  <c r="G274" i="1"/>
  <c r="Z298" i="1"/>
  <c r="AA298" i="1"/>
  <c r="Q298" i="1"/>
  <c r="Y298" i="1"/>
  <c r="P298" i="1"/>
  <c r="X298" i="1"/>
  <c r="O298" i="1"/>
  <c r="W298" i="1"/>
  <c r="N298" i="1"/>
  <c r="V298" i="1"/>
  <c r="M298" i="1"/>
  <c r="U298" i="1"/>
  <c r="L298" i="1"/>
  <c r="T298" i="1"/>
  <c r="K298" i="1"/>
  <c r="I307" i="1"/>
  <c r="H307" i="1"/>
  <c r="Z334" i="1"/>
  <c r="T413" i="1"/>
  <c r="V413" i="1"/>
  <c r="U413" i="1"/>
  <c r="S413" i="1"/>
  <c r="P413" i="1"/>
  <c r="N413" i="1"/>
  <c r="M413" i="1"/>
  <c r="AA413" i="1"/>
  <c r="K413" i="1"/>
  <c r="H423" i="1"/>
  <c r="I423" i="1"/>
  <c r="AA503" i="1"/>
  <c r="S69" i="1"/>
  <c r="V82" i="1"/>
  <c r="W175" i="1"/>
  <c r="H188" i="1"/>
  <c r="I188" i="1"/>
  <c r="G188" i="1"/>
  <c r="H431" i="1"/>
  <c r="I431" i="1"/>
  <c r="S10" i="1"/>
  <c r="K18" i="1"/>
  <c r="L81" i="1"/>
  <c r="K114" i="1"/>
  <c r="H146" i="1"/>
  <c r="K152" i="1"/>
  <c r="H165" i="1"/>
  <c r="T174" i="1"/>
  <c r="O174" i="1"/>
  <c r="X174" i="1"/>
  <c r="W181" i="1"/>
  <c r="T506" i="1"/>
  <c r="X506" i="1"/>
  <c r="N506" i="1"/>
  <c r="S506" i="1"/>
  <c r="V506" i="1"/>
  <c r="U506" i="1"/>
  <c r="Q506" i="1"/>
  <c r="P506" i="1"/>
  <c r="O506" i="1"/>
  <c r="AA506" i="1"/>
  <c r="M506" i="1"/>
  <c r="Y506" i="1"/>
  <c r="K506" i="1"/>
  <c r="L2" i="1"/>
  <c r="S5" i="1"/>
  <c r="S6" i="1"/>
  <c r="S9" i="1"/>
  <c r="P13" i="1"/>
  <c r="AA13" i="1"/>
  <c r="O14" i="1"/>
  <c r="U16" i="1"/>
  <c r="S17" i="1"/>
  <c r="W18" i="1"/>
  <c r="Z20" i="1"/>
  <c r="M21" i="1"/>
  <c r="V21" i="1"/>
  <c r="H22" i="1"/>
  <c r="W22" i="1"/>
  <c r="O23" i="1"/>
  <c r="Z24" i="1"/>
  <c r="O25" i="1"/>
  <c r="K26" i="1"/>
  <c r="V26" i="1"/>
  <c r="Q28" i="1"/>
  <c r="I29" i="1"/>
  <c r="Q29" i="1"/>
  <c r="AA29" i="1"/>
  <c r="Q31" i="1"/>
  <c r="Y32" i="1"/>
  <c r="K33" i="1"/>
  <c r="W33" i="1"/>
  <c r="X34" i="1"/>
  <c r="M35" i="1"/>
  <c r="O37" i="1"/>
  <c r="X37" i="1"/>
  <c r="M38" i="1"/>
  <c r="I40" i="1"/>
  <c r="V40" i="1"/>
  <c r="R42" i="1"/>
  <c r="T44" i="1"/>
  <c r="N45" i="1"/>
  <c r="W45" i="1"/>
  <c r="L46" i="1"/>
  <c r="X46" i="1"/>
  <c r="M47" i="1"/>
  <c r="W47" i="1"/>
  <c r="Z48" i="1"/>
  <c r="O53" i="1"/>
  <c r="X53" i="1"/>
  <c r="N54" i="1"/>
  <c r="L55" i="1"/>
  <c r="V55" i="1"/>
  <c r="U57" i="1"/>
  <c r="N58" i="1"/>
  <c r="AA58" i="1"/>
  <c r="P61" i="1"/>
  <c r="Y61" i="1"/>
  <c r="Q63" i="1"/>
  <c r="K66" i="1"/>
  <c r="X66" i="1"/>
  <c r="Z68" i="1"/>
  <c r="N69" i="1"/>
  <c r="W69" i="1"/>
  <c r="M71" i="1"/>
  <c r="W71" i="1"/>
  <c r="N72" i="1"/>
  <c r="T73" i="1"/>
  <c r="K74" i="1"/>
  <c r="X74" i="1"/>
  <c r="Q76" i="1"/>
  <c r="N77" i="1"/>
  <c r="W77" i="1"/>
  <c r="N79" i="1"/>
  <c r="Y79" i="1"/>
  <c r="T81" i="1"/>
  <c r="P82" i="1"/>
  <c r="P83" i="1"/>
  <c r="N85" i="1"/>
  <c r="W85" i="1"/>
  <c r="O87" i="1"/>
  <c r="AA87" i="1"/>
  <c r="S88" i="1"/>
  <c r="H90" i="1"/>
  <c r="S90" i="1"/>
  <c r="G91" i="1"/>
  <c r="W91" i="1"/>
  <c r="N93" i="1"/>
  <c r="W93" i="1"/>
  <c r="X94" i="1"/>
  <c r="O95" i="1"/>
  <c r="AA95" i="1"/>
  <c r="S96" i="1"/>
  <c r="H98" i="1"/>
  <c r="G99" i="1"/>
  <c r="X99" i="1"/>
  <c r="O100" i="1"/>
  <c r="Q101" i="1"/>
  <c r="AA101" i="1"/>
  <c r="O102" i="1"/>
  <c r="T103" i="1"/>
  <c r="U105" i="1"/>
  <c r="S107" i="1"/>
  <c r="Q109" i="1"/>
  <c r="AA109" i="1"/>
  <c r="O110" i="1"/>
  <c r="T111" i="1"/>
  <c r="P114" i="1"/>
  <c r="R115" i="1"/>
  <c r="O117" i="1"/>
  <c r="X117" i="1"/>
  <c r="L118" i="1"/>
  <c r="Q119" i="1"/>
  <c r="V120" i="1"/>
  <c r="U121" i="1"/>
  <c r="N122" i="1"/>
  <c r="AA122" i="1"/>
  <c r="K125" i="1"/>
  <c r="T125" i="1"/>
  <c r="T126" i="1"/>
  <c r="K127" i="1"/>
  <c r="U127" i="1"/>
  <c r="K128" i="1"/>
  <c r="Z129" i="1"/>
  <c r="N130" i="1"/>
  <c r="AA130" i="1"/>
  <c r="P131" i="1"/>
  <c r="G132" i="1"/>
  <c r="N133" i="1"/>
  <c r="W133" i="1"/>
  <c r="X134" i="1"/>
  <c r="O135" i="1"/>
  <c r="AA135" i="1"/>
  <c r="U136" i="1"/>
  <c r="I138" i="1"/>
  <c r="T138" i="1"/>
  <c r="N141" i="1"/>
  <c r="W141" i="1"/>
  <c r="X142" i="1"/>
  <c r="O143" i="1"/>
  <c r="AA143" i="1"/>
  <c r="U144" i="1"/>
  <c r="K146" i="1"/>
  <c r="X146" i="1"/>
  <c r="Y148" i="1"/>
  <c r="U149" i="1"/>
  <c r="G150" i="1"/>
  <c r="X150" i="1"/>
  <c r="N151" i="1"/>
  <c r="Y151" i="1"/>
  <c r="S152" i="1"/>
  <c r="I154" i="1"/>
  <c r="T154" i="1"/>
  <c r="G156" i="1"/>
  <c r="T159" i="1"/>
  <c r="X160" i="1"/>
  <c r="L161" i="1"/>
  <c r="V162" i="1"/>
  <c r="AA163" i="1"/>
  <c r="R164" i="1"/>
  <c r="K165" i="1"/>
  <c r="T165" i="1"/>
  <c r="W166" i="1"/>
  <c r="M167" i="1"/>
  <c r="W167" i="1"/>
  <c r="N168" i="1"/>
  <c r="G169" i="1"/>
  <c r="K170" i="1"/>
  <c r="Y170" i="1"/>
  <c r="K171" i="1"/>
  <c r="Y172" i="1"/>
  <c r="O173" i="1"/>
  <c r="AA173" i="1"/>
  <c r="U174" i="1"/>
  <c r="Q175" i="1"/>
  <c r="Z176" i="1"/>
  <c r="AA176" i="1"/>
  <c r="K176" i="1"/>
  <c r="S176" i="1"/>
  <c r="K178" i="1"/>
  <c r="I180" i="1"/>
  <c r="O181" i="1"/>
  <c r="S183" i="1"/>
  <c r="Z184" i="1"/>
  <c r="U184" i="1"/>
  <c r="M184" i="1"/>
  <c r="O190" i="1"/>
  <c r="U198" i="1"/>
  <c r="W202" i="1"/>
  <c r="T202" i="1"/>
  <c r="S202" i="1"/>
  <c r="AA202" i="1"/>
  <c r="N202" i="1"/>
  <c r="Y202" i="1"/>
  <c r="L202" i="1"/>
  <c r="I203" i="1"/>
  <c r="Z217" i="1"/>
  <c r="R217" i="1"/>
  <c r="L217" i="1"/>
  <c r="W222" i="1"/>
  <c r="T230" i="1"/>
  <c r="U230" i="1"/>
  <c r="P230" i="1"/>
  <c r="O230" i="1"/>
  <c r="X230" i="1"/>
  <c r="T231" i="1"/>
  <c r="Y236" i="1"/>
  <c r="H241" i="1"/>
  <c r="G241" i="1"/>
  <c r="S266" i="1"/>
  <c r="Z274" i="1"/>
  <c r="AA274" i="1"/>
  <c r="Q274" i="1"/>
  <c r="Y274" i="1"/>
  <c r="P274" i="1"/>
  <c r="X274" i="1"/>
  <c r="O274" i="1"/>
  <c r="V274" i="1"/>
  <c r="M274" i="1"/>
  <c r="U274" i="1"/>
  <c r="L274" i="1"/>
  <c r="T274" i="1"/>
  <c r="K274" i="1"/>
  <c r="S298" i="1"/>
  <c r="Z359" i="1"/>
  <c r="T359" i="1"/>
  <c r="S359" i="1"/>
  <c r="Q359" i="1"/>
  <c r="P359" i="1"/>
  <c r="AA359" i="1"/>
  <c r="N359" i="1"/>
  <c r="Y359" i="1"/>
  <c r="L359" i="1"/>
  <c r="X359" i="1"/>
  <c r="K359" i="1"/>
  <c r="Z362" i="1"/>
  <c r="AA362" i="1"/>
  <c r="Q362" i="1"/>
  <c r="Y362" i="1"/>
  <c r="P362" i="1"/>
  <c r="X362" i="1"/>
  <c r="O362" i="1"/>
  <c r="W362" i="1"/>
  <c r="N362" i="1"/>
  <c r="V362" i="1"/>
  <c r="M362" i="1"/>
  <c r="U362" i="1"/>
  <c r="L362" i="1"/>
  <c r="T362" i="1"/>
  <c r="K362" i="1"/>
  <c r="X377" i="1"/>
  <c r="Y377" i="1"/>
  <c r="W377" i="1"/>
  <c r="Q377" i="1"/>
  <c r="O377" i="1"/>
  <c r="X413" i="1"/>
  <c r="I427" i="1"/>
  <c r="H427" i="1"/>
  <c r="G427" i="1"/>
  <c r="H487" i="1"/>
  <c r="I487" i="1"/>
  <c r="Z28" i="1"/>
  <c r="S85" i="1"/>
  <c r="S133" i="1"/>
  <c r="Z237" i="1"/>
  <c r="AA237" i="1"/>
  <c r="Q237" i="1"/>
  <c r="Y237" i="1"/>
  <c r="P237" i="1"/>
  <c r="X237" i="1"/>
  <c r="O237" i="1"/>
  <c r="U237" i="1"/>
  <c r="L237" i="1"/>
  <c r="T237" i="1"/>
  <c r="K237" i="1"/>
  <c r="I272" i="1"/>
  <c r="H272" i="1"/>
  <c r="G272" i="1"/>
  <c r="Z351" i="1"/>
  <c r="T351" i="1"/>
  <c r="S351" i="1"/>
  <c r="Q351" i="1"/>
  <c r="P351" i="1"/>
  <c r="AA351" i="1"/>
  <c r="N351" i="1"/>
  <c r="Y351" i="1"/>
  <c r="L351" i="1"/>
  <c r="X351" i="1"/>
  <c r="K351" i="1"/>
  <c r="V58" i="1"/>
  <c r="Z72" i="1"/>
  <c r="T77" i="1"/>
  <c r="U79" i="1"/>
  <c r="K93" i="1"/>
  <c r="X102" i="1"/>
  <c r="K133" i="1"/>
  <c r="K141" i="1"/>
  <c r="T167" i="1"/>
  <c r="AA168" i="1"/>
  <c r="AA179" i="1"/>
  <c r="Y188" i="1"/>
  <c r="Z188" i="1"/>
  <c r="M237" i="1"/>
  <c r="Z247" i="1"/>
  <c r="W247" i="1"/>
  <c r="M247" i="1"/>
  <c r="V247" i="1"/>
  <c r="L247" i="1"/>
  <c r="U247" i="1"/>
  <c r="K247" i="1"/>
  <c r="S247" i="1"/>
  <c r="Q247" i="1"/>
  <c r="AA247" i="1"/>
  <c r="O247" i="1"/>
  <c r="H337" i="1"/>
  <c r="I337" i="1"/>
  <c r="G337" i="1"/>
  <c r="P14" i="1"/>
  <c r="Z18" i="1"/>
  <c r="N21" i="1"/>
  <c r="U28" i="1"/>
  <c r="R31" i="1"/>
  <c r="X40" i="1"/>
  <c r="Y44" i="1"/>
  <c r="O45" i="1"/>
  <c r="X45" i="1"/>
  <c r="N47" i="1"/>
  <c r="Y47" i="1"/>
  <c r="P58" i="1"/>
  <c r="O69" i="1"/>
  <c r="X69" i="1"/>
  <c r="N71" i="1"/>
  <c r="Y71" i="1"/>
  <c r="R72" i="1"/>
  <c r="U73" i="1"/>
  <c r="O77" i="1"/>
  <c r="X77" i="1"/>
  <c r="O79" i="1"/>
  <c r="AA79" i="1"/>
  <c r="Y81" i="1"/>
  <c r="Q82" i="1"/>
  <c r="S83" i="1"/>
  <c r="O85" i="1"/>
  <c r="X85" i="1"/>
  <c r="O93" i="1"/>
  <c r="X93" i="1"/>
  <c r="S101" i="1"/>
  <c r="P102" i="1"/>
  <c r="Z105" i="1"/>
  <c r="S109" i="1"/>
  <c r="P110" i="1"/>
  <c r="Q114" i="1"/>
  <c r="S115" i="1"/>
  <c r="P122" i="1"/>
  <c r="P130" i="1"/>
  <c r="O133" i="1"/>
  <c r="X133" i="1"/>
  <c r="V138" i="1"/>
  <c r="O141" i="1"/>
  <c r="X141" i="1"/>
  <c r="Z148" i="1"/>
  <c r="O151" i="1"/>
  <c r="AA151" i="1"/>
  <c r="U152" i="1"/>
  <c r="V154" i="1"/>
  <c r="Y164" i="1"/>
  <c r="N167" i="1"/>
  <c r="Y167" i="1"/>
  <c r="P168" i="1"/>
  <c r="W174" i="1"/>
  <c r="S175" i="1"/>
  <c r="P181" i="1"/>
  <c r="I182" i="1"/>
  <c r="H182" i="1"/>
  <c r="Z189" i="1"/>
  <c r="U189" i="1"/>
  <c r="L189" i="1"/>
  <c r="T189" i="1"/>
  <c r="K189" i="1"/>
  <c r="X189" i="1"/>
  <c r="O189" i="1"/>
  <c r="Y189" i="1"/>
  <c r="W194" i="1"/>
  <c r="Y194" i="1"/>
  <c r="L194" i="1"/>
  <c r="X194" i="1"/>
  <c r="K194" i="1"/>
  <c r="S194" i="1"/>
  <c r="Q194" i="1"/>
  <c r="H201" i="1"/>
  <c r="G201" i="1"/>
  <c r="H210" i="1"/>
  <c r="I210" i="1"/>
  <c r="Z213" i="1"/>
  <c r="V213" i="1"/>
  <c r="M213" i="1"/>
  <c r="U213" i="1"/>
  <c r="L213" i="1"/>
  <c r="T213" i="1"/>
  <c r="K213" i="1"/>
  <c r="Y213" i="1"/>
  <c r="P213" i="1"/>
  <c r="X213" i="1"/>
  <c r="O213" i="1"/>
  <c r="Y231" i="1"/>
  <c r="W237" i="1"/>
  <c r="H258" i="1"/>
  <c r="I258" i="1"/>
  <c r="X347" i="1"/>
  <c r="W347" i="1"/>
  <c r="P347" i="1"/>
  <c r="M347" i="1"/>
  <c r="H417" i="1"/>
  <c r="I417" i="1"/>
  <c r="G417" i="1"/>
  <c r="Z516" i="1"/>
  <c r="T516" i="1"/>
  <c r="K516" i="1"/>
  <c r="Y516" i="1"/>
  <c r="P516" i="1"/>
  <c r="X516" i="1"/>
  <c r="O516" i="1"/>
  <c r="V516" i="1"/>
  <c r="U516" i="1"/>
  <c r="S516" i="1"/>
  <c r="Q516" i="1"/>
  <c r="N516" i="1"/>
  <c r="M516" i="1"/>
  <c r="AA516" i="1"/>
  <c r="L516" i="1"/>
  <c r="X521" i="1"/>
  <c r="W521" i="1"/>
  <c r="Q521" i="1"/>
  <c r="Y521" i="1"/>
  <c r="O521" i="1"/>
  <c r="Z534" i="1"/>
  <c r="R534" i="1"/>
  <c r="T595" i="1"/>
  <c r="Z595" i="1"/>
  <c r="X595" i="1"/>
  <c r="R595" i="1"/>
  <c r="P595" i="1"/>
  <c r="M595" i="1"/>
  <c r="L595" i="1"/>
  <c r="W595" i="1"/>
  <c r="S45" i="1"/>
  <c r="S77" i="1"/>
  <c r="S141" i="1"/>
  <c r="X219" i="1"/>
  <c r="Z219" i="1"/>
  <c r="P219" i="1"/>
  <c r="Z284" i="1"/>
  <c r="S284" i="1"/>
  <c r="Q284" i="1"/>
  <c r="AA284" i="1"/>
  <c r="O284" i="1"/>
  <c r="W284" i="1"/>
  <c r="M284" i="1"/>
  <c r="V284" i="1"/>
  <c r="L284" i="1"/>
  <c r="U284" i="1"/>
  <c r="K284" i="1"/>
  <c r="I323" i="1"/>
  <c r="H323" i="1"/>
  <c r="G323" i="1"/>
  <c r="Y23" i="1"/>
  <c r="T85" i="1"/>
  <c r="T93" i="1"/>
  <c r="V130" i="1"/>
  <c r="T133" i="1"/>
  <c r="O148" i="1"/>
  <c r="U151" i="1"/>
  <c r="I266" i="1"/>
  <c r="H266" i="1"/>
  <c r="G266" i="1"/>
  <c r="T5" i="1"/>
  <c r="S29" i="1"/>
  <c r="O2" i="1"/>
  <c r="I3" i="1"/>
  <c r="K5" i="1"/>
  <c r="U5" i="1"/>
  <c r="V6" i="1"/>
  <c r="G10" i="1"/>
  <c r="M12" i="1"/>
  <c r="S13" i="1"/>
  <c r="S14" i="1"/>
  <c r="Y16" i="1"/>
  <c r="G18" i="1"/>
  <c r="AA18" i="1"/>
  <c r="O21" i="1"/>
  <c r="X21" i="1"/>
  <c r="L22" i="1"/>
  <c r="T23" i="1"/>
  <c r="N26" i="1"/>
  <c r="X28" i="1"/>
  <c r="K29" i="1"/>
  <c r="T29" i="1"/>
  <c r="G31" i="1"/>
  <c r="U31" i="1"/>
  <c r="K32" i="1"/>
  <c r="M33" i="1"/>
  <c r="Z33" i="1"/>
  <c r="G37" i="1"/>
  <c r="Q37" i="1"/>
  <c r="AA37" i="1"/>
  <c r="L40" i="1"/>
  <c r="Z40" i="1"/>
  <c r="P45" i="1"/>
  <c r="Y45" i="1"/>
  <c r="O47" i="1"/>
  <c r="AA47" i="1"/>
  <c r="G53" i="1"/>
  <c r="Q53" i="1"/>
  <c r="AA53" i="1"/>
  <c r="T54" i="1"/>
  <c r="G57" i="1"/>
  <c r="Q58" i="1"/>
  <c r="S61" i="1"/>
  <c r="T63" i="1"/>
  <c r="L65" i="1"/>
  <c r="N66" i="1"/>
  <c r="AA66" i="1"/>
  <c r="P69" i="1"/>
  <c r="Y69" i="1"/>
  <c r="O71" i="1"/>
  <c r="AA71" i="1"/>
  <c r="S72" i="1"/>
  <c r="N74" i="1"/>
  <c r="AA74" i="1"/>
  <c r="P77" i="1"/>
  <c r="Y77" i="1"/>
  <c r="Q79" i="1"/>
  <c r="S82" i="1"/>
  <c r="G83" i="1"/>
  <c r="U83" i="1"/>
  <c r="P85" i="1"/>
  <c r="Y85" i="1"/>
  <c r="S87" i="1"/>
  <c r="X88" i="1"/>
  <c r="V90" i="1"/>
  <c r="AA91" i="1"/>
  <c r="P93" i="1"/>
  <c r="Y93" i="1"/>
  <c r="M94" i="1"/>
  <c r="S95" i="1"/>
  <c r="V96" i="1"/>
  <c r="L97" i="1"/>
  <c r="V98" i="1"/>
  <c r="K101" i="1"/>
  <c r="T101" i="1"/>
  <c r="T102" i="1"/>
  <c r="L103" i="1"/>
  <c r="V103" i="1"/>
  <c r="M104" i="1"/>
  <c r="G105" i="1"/>
  <c r="P106" i="1"/>
  <c r="K109" i="1"/>
  <c r="T109" i="1"/>
  <c r="T110" i="1"/>
  <c r="L111" i="1"/>
  <c r="V111" i="1"/>
  <c r="M112" i="1"/>
  <c r="G113" i="1"/>
  <c r="H114" i="1"/>
  <c r="S114" i="1"/>
  <c r="G115" i="1"/>
  <c r="X115" i="1"/>
  <c r="O116" i="1"/>
  <c r="Q117" i="1"/>
  <c r="AA117" i="1"/>
  <c r="O118" i="1"/>
  <c r="T119" i="1"/>
  <c r="Q122" i="1"/>
  <c r="I124" i="1"/>
  <c r="M125" i="1"/>
  <c r="V125" i="1"/>
  <c r="H126" i="1"/>
  <c r="W126" i="1"/>
  <c r="M127" i="1"/>
  <c r="W127" i="1"/>
  <c r="N128" i="1"/>
  <c r="Q130" i="1"/>
  <c r="H133" i="1"/>
  <c r="P133" i="1"/>
  <c r="Y133" i="1"/>
  <c r="M134" i="1"/>
  <c r="S135" i="1"/>
  <c r="AA136" i="1"/>
  <c r="T137" i="1"/>
  <c r="K138" i="1"/>
  <c r="X138" i="1"/>
  <c r="P141" i="1"/>
  <c r="Y141" i="1"/>
  <c r="M142" i="1"/>
  <c r="S143" i="1"/>
  <c r="AA144" i="1"/>
  <c r="Z145" i="1"/>
  <c r="N146" i="1"/>
  <c r="AA146" i="1"/>
  <c r="G148" i="1"/>
  <c r="Q151" i="1"/>
  <c r="V152" i="1"/>
  <c r="M153" i="1"/>
  <c r="K154" i="1"/>
  <c r="X154" i="1"/>
  <c r="S157" i="1"/>
  <c r="U158" i="1"/>
  <c r="L159" i="1"/>
  <c r="V159" i="1"/>
  <c r="M160" i="1"/>
  <c r="R161" i="1"/>
  <c r="L162" i="1"/>
  <c r="Y162" i="1"/>
  <c r="K163" i="1"/>
  <c r="Z164" i="1"/>
  <c r="M165" i="1"/>
  <c r="V165" i="1"/>
  <c r="H166" i="1"/>
  <c r="O167" i="1"/>
  <c r="AA167" i="1"/>
  <c r="N170" i="1"/>
  <c r="Z171" i="1"/>
  <c r="T175" i="1"/>
  <c r="N176" i="1"/>
  <c r="I177" i="1"/>
  <c r="P178" i="1"/>
  <c r="H179" i="1"/>
  <c r="S181" i="1"/>
  <c r="G182" i="1"/>
  <c r="N184" i="1"/>
  <c r="G185" i="1"/>
  <c r="W186" i="1"/>
  <c r="Y186" i="1"/>
  <c r="L186" i="1"/>
  <c r="X186" i="1"/>
  <c r="K186" i="1"/>
  <c r="Q186" i="1"/>
  <c r="M189" i="1"/>
  <c r="AA189" i="1"/>
  <c r="U190" i="1"/>
  <c r="N194" i="1"/>
  <c r="Z197" i="1"/>
  <c r="U197" i="1"/>
  <c r="L197" i="1"/>
  <c r="T197" i="1"/>
  <c r="K197" i="1"/>
  <c r="Y197" i="1"/>
  <c r="P197" i="1"/>
  <c r="X197" i="1"/>
  <c r="O197" i="1"/>
  <c r="I201" i="1"/>
  <c r="P202" i="1"/>
  <c r="N213" i="1"/>
  <c r="Z224" i="1"/>
  <c r="N224" i="1"/>
  <c r="M224" i="1"/>
  <c r="AA224" i="1"/>
  <c r="K224" i="1"/>
  <c r="U224" i="1"/>
  <c r="S224" i="1"/>
  <c r="V228" i="1"/>
  <c r="Q228" i="1"/>
  <c r="O228" i="1"/>
  <c r="W230" i="1"/>
  <c r="S274" i="1"/>
  <c r="S285" i="1"/>
  <c r="Z285" i="1"/>
  <c r="X285" i="1"/>
  <c r="U285" i="1"/>
  <c r="N285" i="1"/>
  <c r="M285" i="1"/>
  <c r="K285" i="1"/>
  <c r="Z452" i="1"/>
  <c r="AA452" i="1"/>
  <c r="Q452" i="1"/>
  <c r="Y452" i="1"/>
  <c r="P452" i="1"/>
  <c r="X452" i="1"/>
  <c r="O452" i="1"/>
  <c r="W452" i="1"/>
  <c r="N452" i="1"/>
  <c r="V452" i="1"/>
  <c r="M452" i="1"/>
  <c r="U452" i="1"/>
  <c r="L452" i="1"/>
  <c r="T452" i="1"/>
  <c r="K452" i="1"/>
  <c r="I475" i="1"/>
  <c r="G475" i="1"/>
  <c r="H475" i="1"/>
  <c r="W516" i="1"/>
  <c r="X227" i="1"/>
  <c r="R227" i="1"/>
  <c r="W14" i="1"/>
  <c r="I36" i="1"/>
  <c r="H74" i="1"/>
  <c r="K82" i="1"/>
  <c r="G118" i="1"/>
  <c r="Z168" i="1"/>
  <c r="X168" i="1"/>
  <c r="W21" i="1"/>
  <c r="AA22" i="1"/>
  <c r="Q23" i="1"/>
  <c r="Z32" i="1"/>
  <c r="L5" i="1"/>
  <c r="W5" i="1"/>
  <c r="H10" i="1"/>
  <c r="P12" i="1"/>
  <c r="T13" i="1"/>
  <c r="T14" i="1"/>
  <c r="H18" i="1"/>
  <c r="P21" i="1"/>
  <c r="Y21" i="1"/>
  <c r="U23" i="1"/>
  <c r="Y28" i="1"/>
  <c r="L29" i="1"/>
  <c r="U29" i="1"/>
  <c r="I31" i="1"/>
  <c r="N32" i="1"/>
  <c r="S37" i="1"/>
  <c r="M40" i="1"/>
  <c r="Q45" i="1"/>
  <c r="AA45" i="1"/>
  <c r="Q47" i="1"/>
  <c r="S53" i="1"/>
  <c r="S58" i="1"/>
  <c r="R65" i="1"/>
  <c r="Q69" i="1"/>
  <c r="AA69" i="1"/>
  <c r="Q71" i="1"/>
  <c r="U72" i="1"/>
  <c r="Q77" i="1"/>
  <c r="AA77" i="1"/>
  <c r="S79" i="1"/>
  <c r="T82" i="1"/>
  <c r="Q85" i="1"/>
  <c r="AA85" i="1"/>
  <c r="T87" i="1"/>
  <c r="Q93" i="1"/>
  <c r="AA93" i="1"/>
  <c r="T95" i="1"/>
  <c r="R97" i="1"/>
  <c r="L101" i="1"/>
  <c r="U101" i="1"/>
  <c r="U102" i="1"/>
  <c r="L109" i="1"/>
  <c r="U109" i="1"/>
  <c r="U110" i="1"/>
  <c r="I114" i="1"/>
  <c r="T114" i="1"/>
  <c r="Q116" i="1"/>
  <c r="S117" i="1"/>
  <c r="S122" i="1"/>
  <c r="X126" i="1"/>
  <c r="S130" i="1"/>
  <c r="I133" i="1"/>
  <c r="Q133" i="1"/>
  <c r="AA133" i="1"/>
  <c r="T135" i="1"/>
  <c r="L138" i="1"/>
  <c r="Y138" i="1"/>
  <c r="Q141" i="1"/>
  <c r="AA141" i="1"/>
  <c r="T143" i="1"/>
  <c r="I148" i="1"/>
  <c r="S151" i="1"/>
  <c r="AA152" i="1"/>
  <c r="L154" i="1"/>
  <c r="Y154" i="1"/>
  <c r="Q167" i="1"/>
  <c r="U168" i="1"/>
  <c r="Z169" i="1"/>
  <c r="U169" i="1"/>
  <c r="Z173" i="1"/>
  <c r="Y173" i="1"/>
  <c r="P173" i="1"/>
  <c r="T173" i="1"/>
  <c r="V175" i="1"/>
  <c r="I179" i="1"/>
  <c r="T181" i="1"/>
  <c r="T182" i="1"/>
  <c r="P182" i="1"/>
  <c r="Z183" i="1"/>
  <c r="Q183" i="1"/>
  <c r="V183" i="1"/>
  <c r="L183" i="1"/>
  <c r="W183" i="1"/>
  <c r="H185" i="1"/>
  <c r="N189" i="1"/>
  <c r="H193" i="1"/>
  <c r="G193" i="1"/>
  <c r="P194" i="1"/>
  <c r="R201" i="1"/>
  <c r="L201" i="1"/>
  <c r="I211" i="1"/>
  <c r="H211" i="1"/>
  <c r="Q213" i="1"/>
  <c r="T214" i="1"/>
  <c r="X214" i="1"/>
  <c r="W214" i="1"/>
  <c r="O214" i="1"/>
  <c r="M214" i="1"/>
  <c r="I219" i="1"/>
  <c r="H219" i="1"/>
  <c r="G219" i="1"/>
  <c r="Z223" i="1"/>
  <c r="W223" i="1"/>
  <c r="M223" i="1"/>
  <c r="V223" i="1"/>
  <c r="L223" i="1"/>
  <c r="U223" i="1"/>
  <c r="K223" i="1"/>
  <c r="Q223" i="1"/>
  <c r="AA223" i="1"/>
  <c r="O223" i="1"/>
  <c r="I227" i="1"/>
  <c r="H227" i="1"/>
  <c r="G227" i="1"/>
  <c r="T233" i="1"/>
  <c r="R233" i="1"/>
  <c r="V244" i="1"/>
  <c r="W244" i="1"/>
  <c r="Q244" i="1"/>
  <c r="O244" i="1"/>
  <c r="Z248" i="1"/>
  <c r="N248" i="1"/>
  <c r="M248" i="1"/>
  <c r="AA248" i="1"/>
  <c r="K248" i="1"/>
  <c r="V248" i="1"/>
  <c r="U248" i="1"/>
  <c r="S248" i="1"/>
  <c r="H282" i="1"/>
  <c r="I282" i="1"/>
  <c r="G282" i="1"/>
  <c r="I304" i="1"/>
  <c r="H304" i="1"/>
  <c r="G304" i="1"/>
  <c r="U315" i="1"/>
  <c r="R315" i="1"/>
  <c r="O315" i="1"/>
  <c r="H361" i="1"/>
  <c r="I361" i="1"/>
  <c r="G361" i="1"/>
  <c r="I379" i="1"/>
  <c r="H379" i="1"/>
  <c r="G379" i="1"/>
  <c r="Z412" i="1"/>
  <c r="S412" i="1"/>
  <c r="Q412" i="1"/>
  <c r="AA412" i="1"/>
  <c r="O412" i="1"/>
  <c r="Y412" i="1"/>
  <c r="N412" i="1"/>
  <c r="W412" i="1"/>
  <c r="M412" i="1"/>
  <c r="V412" i="1"/>
  <c r="L412" i="1"/>
  <c r="U412" i="1"/>
  <c r="K412" i="1"/>
  <c r="I515" i="1"/>
  <c r="H515" i="1"/>
  <c r="G515" i="1"/>
  <c r="AA581" i="1"/>
  <c r="P581" i="1"/>
  <c r="T191" i="1"/>
  <c r="X192" i="1"/>
  <c r="Y196" i="1"/>
  <c r="T199" i="1"/>
  <c r="X200" i="1"/>
  <c r="S207" i="1"/>
  <c r="V208" i="1"/>
  <c r="N210" i="1"/>
  <c r="AA210" i="1"/>
  <c r="Y212" i="1"/>
  <c r="T215" i="1"/>
  <c r="X216" i="1"/>
  <c r="L218" i="1"/>
  <c r="Y218" i="1"/>
  <c r="Q220" i="1"/>
  <c r="L221" i="1"/>
  <c r="U221" i="1"/>
  <c r="H225" i="1"/>
  <c r="L226" i="1"/>
  <c r="Y226" i="1"/>
  <c r="L229" i="1"/>
  <c r="U229" i="1"/>
  <c r="H233" i="1"/>
  <c r="T234" i="1"/>
  <c r="H235" i="1"/>
  <c r="N239" i="1"/>
  <c r="Y239" i="1"/>
  <c r="P240" i="1"/>
  <c r="V242" i="1"/>
  <c r="L245" i="1"/>
  <c r="U245" i="1"/>
  <c r="X246" i="1"/>
  <c r="H249" i="1"/>
  <c r="T250" i="1"/>
  <c r="H251" i="1"/>
  <c r="I252" i="1"/>
  <c r="Q253" i="1"/>
  <c r="AA253" i="1"/>
  <c r="P254" i="1"/>
  <c r="L255" i="1"/>
  <c r="V255" i="1"/>
  <c r="M256" i="1"/>
  <c r="T258" i="1"/>
  <c r="H259" i="1"/>
  <c r="Q261" i="1"/>
  <c r="AA261" i="1"/>
  <c r="P262" i="1"/>
  <c r="M267" i="1"/>
  <c r="X267" i="1"/>
  <c r="L268" i="1"/>
  <c r="V268" i="1"/>
  <c r="O271" i="1"/>
  <c r="Z272" i="1"/>
  <c r="O273" i="1"/>
  <c r="Y273" i="1"/>
  <c r="M276" i="1"/>
  <c r="W276" i="1"/>
  <c r="R278" i="1"/>
  <c r="P280" i="1"/>
  <c r="AA280" i="1"/>
  <c r="V281" i="1"/>
  <c r="L282" i="1"/>
  <c r="U282" i="1"/>
  <c r="V283" i="1"/>
  <c r="O286" i="1"/>
  <c r="AA286" i="1"/>
  <c r="P287" i="1"/>
  <c r="H288" i="1"/>
  <c r="M290" i="1"/>
  <c r="V290" i="1"/>
  <c r="N292" i="1"/>
  <c r="Y292" i="1"/>
  <c r="S294" i="1"/>
  <c r="W297" i="1"/>
  <c r="X299" i="1"/>
  <c r="N300" i="1"/>
  <c r="Y300" i="1"/>
  <c r="W304" i="1"/>
  <c r="L306" i="1"/>
  <c r="U306" i="1"/>
  <c r="V307" i="1"/>
  <c r="T308" i="1"/>
  <c r="U309" i="1"/>
  <c r="H310" i="1"/>
  <c r="Z310" i="1"/>
  <c r="P311" i="1"/>
  <c r="AA311" i="1"/>
  <c r="P313" i="1"/>
  <c r="O314" i="1"/>
  <c r="X314" i="1"/>
  <c r="Q319" i="1"/>
  <c r="L322" i="1"/>
  <c r="U322" i="1"/>
  <c r="Q324" i="1"/>
  <c r="V327" i="1"/>
  <c r="H331" i="1"/>
  <c r="O332" i="1"/>
  <c r="AA332" i="1"/>
  <c r="Q335" i="1"/>
  <c r="T340" i="1"/>
  <c r="V343" i="1"/>
  <c r="AA344" i="1"/>
  <c r="O346" i="1"/>
  <c r="X346" i="1"/>
  <c r="I353" i="1"/>
  <c r="Y353" i="1"/>
  <c r="Q356" i="1"/>
  <c r="U357" i="1"/>
  <c r="W363" i="1"/>
  <c r="V367" i="1"/>
  <c r="AA368" i="1"/>
  <c r="S370" i="1"/>
  <c r="U371" i="1"/>
  <c r="V375" i="1"/>
  <c r="L378" i="1"/>
  <c r="U378" i="1"/>
  <c r="X379" i="1"/>
  <c r="O380" i="1"/>
  <c r="AA380" i="1"/>
  <c r="S381" i="1"/>
  <c r="H382" i="1"/>
  <c r="T383" i="1"/>
  <c r="H384" i="1"/>
  <c r="S386" i="1"/>
  <c r="S396" i="1"/>
  <c r="V397" i="1"/>
  <c r="S404" i="1"/>
  <c r="V405" i="1"/>
  <c r="P410" i="1"/>
  <c r="Y410" i="1"/>
  <c r="O411" i="1"/>
  <c r="Q415" i="1"/>
  <c r="Q418" i="1"/>
  <c r="T423" i="1"/>
  <c r="H424" i="1"/>
  <c r="U426" i="1"/>
  <c r="X427" i="1"/>
  <c r="O428" i="1"/>
  <c r="AA428" i="1"/>
  <c r="S429" i="1"/>
  <c r="I430" i="1"/>
  <c r="T431" i="1"/>
  <c r="H432" i="1"/>
  <c r="I433" i="1"/>
  <c r="W435" i="1"/>
  <c r="N436" i="1"/>
  <c r="W436" i="1"/>
  <c r="M437" i="1"/>
  <c r="Q439" i="1"/>
  <c r="P442" i="1"/>
  <c r="AA442" i="1"/>
  <c r="L444" i="1"/>
  <c r="U444" i="1"/>
  <c r="X445" i="1"/>
  <c r="T446" i="1"/>
  <c r="P447" i="1"/>
  <c r="O450" i="1"/>
  <c r="Y450" i="1"/>
  <c r="O451" i="1"/>
  <c r="P458" i="1"/>
  <c r="AA458" i="1"/>
  <c r="L460" i="1"/>
  <c r="U460" i="1"/>
  <c r="X461" i="1"/>
  <c r="Q463" i="1"/>
  <c r="Q466" i="1"/>
  <c r="M469" i="1"/>
  <c r="Z471" i="1"/>
  <c r="AA471" i="1"/>
  <c r="N471" i="1"/>
  <c r="X471" i="1"/>
  <c r="Z476" i="1"/>
  <c r="X476" i="1"/>
  <c r="O476" i="1"/>
  <c r="T476" i="1"/>
  <c r="K476" i="1"/>
  <c r="V476" i="1"/>
  <c r="M477" i="1"/>
  <c r="L479" i="1"/>
  <c r="X481" i="1"/>
  <c r="W481" i="1"/>
  <c r="Q484" i="1"/>
  <c r="Z495" i="1"/>
  <c r="X495" i="1"/>
  <c r="K495" i="1"/>
  <c r="Q495" i="1"/>
  <c r="AA495" i="1"/>
  <c r="S498" i="1"/>
  <c r="S500" i="1"/>
  <c r="T501" i="1"/>
  <c r="S501" i="1"/>
  <c r="AA501" i="1"/>
  <c r="K501" i="1"/>
  <c r="H502" i="1"/>
  <c r="I502" i="1"/>
  <c r="P507" i="1"/>
  <c r="X509" i="1"/>
  <c r="V515" i="1"/>
  <c r="O515" i="1"/>
  <c r="X515" i="1"/>
  <c r="X517" i="1"/>
  <c r="V523" i="1"/>
  <c r="X523" i="1"/>
  <c r="W523" i="1"/>
  <c r="O523" i="1"/>
  <c r="M523" i="1"/>
  <c r="P525" i="1"/>
  <c r="I537" i="1"/>
  <c r="H537" i="1"/>
  <c r="G537" i="1"/>
  <c r="X553" i="1"/>
  <c r="Q553" i="1"/>
  <c r="O553" i="1"/>
  <c r="Y553" i="1"/>
  <c r="V571" i="1"/>
  <c r="O571" i="1"/>
  <c r="M571" i="1"/>
  <c r="X571" i="1"/>
  <c r="W571" i="1"/>
  <c r="U571" i="1"/>
  <c r="H580" i="1"/>
  <c r="I580" i="1"/>
  <c r="G580" i="1"/>
  <c r="Z599" i="1"/>
  <c r="AA599" i="1"/>
  <c r="Q599" i="1"/>
  <c r="Y599" i="1"/>
  <c r="P599" i="1"/>
  <c r="W599" i="1"/>
  <c r="N599" i="1"/>
  <c r="V599" i="1"/>
  <c r="M599" i="1"/>
  <c r="U599" i="1"/>
  <c r="L599" i="1"/>
  <c r="T599" i="1"/>
  <c r="K599" i="1"/>
  <c r="S601" i="1"/>
  <c r="R601" i="1"/>
  <c r="N601" i="1"/>
  <c r="T614" i="1"/>
  <c r="R614" i="1"/>
  <c r="R667" i="1"/>
  <c r="Y667" i="1"/>
  <c r="W667" i="1"/>
  <c r="T667" i="1"/>
  <c r="Q667" i="1"/>
  <c r="O667" i="1"/>
  <c r="L667" i="1"/>
  <c r="H710" i="1"/>
  <c r="I710" i="1"/>
  <c r="G710" i="1"/>
  <c r="Y908" i="1"/>
  <c r="V908" i="1"/>
  <c r="T908" i="1"/>
  <c r="N908" i="1"/>
  <c r="L908" i="1"/>
  <c r="T207" i="1"/>
  <c r="X208" i="1"/>
  <c r="N218" i="1"/>
  <c r="AA218" i="1"/>
  <c r="W220" i="1"/>
  <c r="M221" i="1"/>
  <c r="V221" i="1"/>
  <c r="N226" i="1"/>
  <c r="AA226" i="1"/>
  <c r="M229" i="1"/>
  <c r="V229" i="1"/>
  <c r="V234" i="1"/>
  <c r="M245" i="1"/>
  <c r="V245" i="1"/>
  <c r="V250" i="1"/>
  <c r="S253" i="1"/>
  <c r="M255" i="1"/>
  <c r="W255" i="1"/>
  <c r="N256" i="1"/>
  <c r="V258" i="1"/>
  <c r="S261" i="1"/>
  <c r="M268" i="1"/>
  <c r="W268" i="1"/>
  <c r="M282" i="1"/>
  <c r="V282" i="1"/>
  <c r="W283" i="1"/>
  <c r="X297" i="1"/>
  <c r="Z304" i="1"/>
  <c r="M306" i="1"/>
  <c r="V306" i="1"/>
  <c r="W307" i="1"/>
  <c r="P314" i="1"/>
  <c r="Y314" i="1"/>
  <c r="S319" i="1"/>
  <c r="M322" i="1"/>
  <c r="V322" i="1"/>
  <c r="S324" i="1"/>
  <c r="Q332" i="1"/>
  <c r="S335" i="1"/>
  <c r="P346" i="1"/>
  <c r="Y346" i="1"/>
  <c r="S356" i="1"/>
  <c r="V357" i="1"/>
  <c r="X363" i="1"/>
  <c r="M378" i="1"/>
  <c r="V378" i="1"/>
  <c r="Q380" i="1"/>
  <c r="U381" i="1"/>
  <c r="V383" i="1"/>
  <c r="T396" i="1"/>
  <c r="X397" i="1"/>
  <c r="T404" i="1"/>
  <c r="X405" i="1"/>
  <c r="Q410" i="1"/>
  <c r="AA410" i="1"/>
  <c r="P411" i="1"/>
  <c r="S415" i="1"/>
  <c r="S418" i="1"/>
  <c r="W419" i="1"/>
  <c r="G422" i="1"/>
  <c r="V423" i="1"/>
  <c r="O425" i="1"/>
  <c r="Q428" i="1"/>
  <c r="U429" i="1"/>
  <c r="V431" i="1"/>
  <c r="U434" i="1"/>
  <c r="G435" i="1"/>
  <c r="X435" i="1"/>
  <c r="O436" i="1"/>
  <c r="X436" i="1"/>
  <c r="N437" i="1"/>
  <c r="S439" i="1"/>
  <c r="G441" i="1"/>
  <c r="Q442" i="1"/>
  <c r="M444" i="1"/>
  <c r="V444" i="1"/>
  <c r="K445" i="1"/>
  <c r="AA445" i="1"/>
  <c r="Q447" i="1"/>
  <c r="P450" i="1"/>
  <c r="AA450" i="1"/>
  <c r="P451" i="1"/>
  <c r="X453" i="1"/>
  <c r="Q455" i="1"/>
  <c r="Q458" i="1"/>
  <c r="M460" i="1"/>
  <c r="V460" i="1"/>
  <c r="K461" i="1"/>
  <c r="AA461" i="1"/>
  <c r="S463" i="1"/>
  <c r="G465" i="1"/>
  <c r="S466" i="1"/>
  <c r="W467" i="1"/>
  <c r="N469" i="1"/>
  <c r="G470" i="1"/>
  <c r="K471" i="1"/>
  <c r="Y471" i="1"/>
  <c r="V475" i="1"/>
  <c r="X475" i="1"/>
  <c r="O475" i="1"/>
  <c r="L476" i="1"/>
  <c r="W476" i="1"/>
  <c r="P477" i="1"/>
  <c r="P479" i="1"/>
  <c r="G480" i="1"/>
  <c r="O481" i="1"/>
  <c r="S484" i="1"/>
  <c r="T485" i="1"/>
  <c r="N485" i="1"/>
  <c r="V485" i="1"/>
  <c r="V491" i="1"/>
  <c r="P491" i="1"/>
  <c r="Z492" i="1"/>
  <c r="Y492" i="1"/>
  <c r="P492" i="1"/>
  <c r="U492" i="1"/>
  <c r="L492" i="1"/>
  <c r="V492" i="1"/>
  <c r="H494" i="1"/>
  <c r="G494" i="1"/>
  <c r="L495" i="1"/>
  <c r="U498" i="1"/>
  <c r="M501" i="1"/>
  <c r="G502" i="1"/>
  <c r="X505" i="1"/>
  <c r="Q505" i="1"/>
  <c r="H513" i="1"/>
  <c r="I513" i="1"/>
  <c r="M515" i="1"/>
  <c r="I519" i="1"/>
  <c r="P523" i="1"/>
  <c r="S525" i="1"/>
  <c r="T533" i="1"/>
  <c r="S533" i="1"/>
  <c r="P533" i="1"/>
  <c r="M533" i="1"/>
  <c r="AA533" i="1"/>
  <c r="L533" i="1"/>
  <c r="X533" i="1"/>
  <c r="K533" i="1"/>
  <c r="X537" i="1"/>
  <c r="Q537" i="1"/>
  <c r="O537" i="1"/>
  <c r="I544" i="1"/>
  <c r="H544" i="1"/>
  <c r="G544" i="1"/>
  <c r="W553" i="1"/>
  <c r="P571" i="1"/>
  <c r="H574" i="1"/>
  <c r="I574" i="1"/>
  <c r="G574" i="1"/>
  <c r="Z576" i="1"/>
  <c r="AA576" i="1"/>
  <c r="L576" i="1"/>
  <c r="X576" i="1"/>
  <c r="K576" i="1"/>
  <c r="U576" i="1"/>
  <c r="S576" i="1"/>
  <c r="R576" i="1"/>
  <c r="P576" i="1"/>
  <c r="U580" i="1"/>
  <c r="S580" i="1"/>
  <c r="Q580" i="1"/>
  <c r="Y580" i="1"/>
  <c r="O580" i="1"/>
  <c r="X580" i="1"/>
  <c r="N580" i="1"/>
  <c r="W580" i="1"/>
  <c r="L580" i="1"/>
  <c r="V580" i="1"/>
  <c r="K580" i="1"/>
  <c r="I685" i="1"/>
  <c r="H685" i="1"/>
  <c r="G685" i="1"/>
  <c r="I747" i="1"/>
  <c r="H747" i="1"/>
  <c r="G747" i="1"/>
  <c r="AA758" i="1"/>
  <c r="N758" i="1"/>
  <c r="W758" i="1"/>
  <c r="L758" i="1"/>
  <c r="Y758" i="1"/>
  <c r="V758" i="1"/>
  <c r="U758" i="1"/>
  <c r="T758" i="1"/>
  <c r="Q758" i="1"/>
  <c r="O758" i="1"/>
  <c r="M758" i="1"/>
  <c r="U840" i="1"/>
  <c r="Z840" i="1"/>
  <c r="V840" i="1"/>
  <c r="R840" i="1"/>
  <c r="P840" i="1"/>
  <c r="N840" i="1"/>
  <c r="Z283" i="1"/>
  <c r="Q314" i="1"/>
  <c r="AA314" i="1"/>
  <c r="T319" i="1"/>
  <c r="T324" i="1"/>
  <c r="S332" i="1"/>
  <c r="T335" i="1"/>
  <c r="Q346" i="1"/>
  <c r="AA346" i="1"/>
  <c r="T356" i="1"/>
  <c r="X357" i="1"/>
  <c r="S380" i="1"/>
  <c r="V381" i="1"/>
  <c r="S410" i="1"/>
  <c r="T415" i="1"/>
  <c r="S428" i="1"/>
  <c r="V429" i="1"/>
  <c r="T439" i="1"/>
  <c r="S442" i="1"/>
  <c r="N444" i="1"/>
  <c r="W444" i="1"/>
  <c r="U451" i="1"/>
  <c r="S458" i="1"/>
  <c r="N460" i="1"/>
  <c r="W460" i="1"/>
  <c r="T463" i="1"/>
  <c r="U466" i="1"/>
  <c r="P469" i="1"/>
  <c r="S477" i="1"/>
  <c r="Q479" i="1"/>
  <c r="I483" i="1"/>
  <c r="G483" i="1"/>
  <c r="Z500" i="1"/>
  <c r="AA500" i="1"/>
  <c r="Q500" i="1"/>
  <c r="V500" i="1"/>
  <c r="M500" i="1"/>
  <c r="U500" i="1"/>
  <c r="Z519" i="1"/>
  <c r="Q519" i="1"/>
  <c r="AA519" i="1"/>
  <c r="L519" i="1"/>
  <c r="Y519" i="1"/>
  <c r="K519" i="1"/>
  <c r="X525" i="1"/>
  <c r="Z544" i="1"/>
  <c r="X544" i="1"/>
  <c r="P544" i="1"/>
  <c r="X561" i="1"/>
  <c r="Q561" i="1"/>
  <c r="O561" i="1"/>
  <c r="Y561" i="1"/>
  <c r="I568" i="1"/>
  <c r="H568" i="1"/>
  <c r="G568" i="1"/>
  <c r="H585" i="1"/>
  <c r="I585" i="1"/>
  <c r="G585" i="1"/>
  <c r="M592" i="1"/>
  <c r="AA592" i="1"/>
  <c r="K592" i="1"/>
  <c r="X592" i="1"/>
  <c r="U592" i="1"/>
  <c r="S592" i="1"/>
  <c r="P592" i="1"/>
  <c r="X645" i="1"/>
  <c r="W645" i="1"/>
  <c r="G668" i="1"/>
  <c r="H668" i="1"/>
  <c r="H694" i="1"/>
  <c r="I694" i="1"/>
  <c r="G694" i="1"/>
  <c r="W704" i="1"/>
  <c r="R704" i="1"/>
  <c r="O704" i="1"/>
  <c r="M704" i="1"/>
  <c r="AA726" i="1"/>
  <c r="W726" i="1"/>
  <c r="L726" i="1"/>
  <c r="U726" i="1"/>
  <c r="Y726" i="1"/>
  <c r="V726" i="1"/>
  <c r="T726" i="1"/>
  <c r="Q726" i="1"/>
  <c r="O726" i="1"/>
  <c r="N726" i="1"/>
  <c r="M726" i="1"/>
  <c r="H742" i="1"/>
  <c r="G742" i="1"/>
  <c r="I742" i="1"/>
  <c r="I760" i="1"/>
  <c r="H760" i="1"/>
  <c r="G760" i="1"/>
  <c r="U780" i="1"/>
  <c r="Q780" i="1"/>
  <c r="AA780" i="1"/>
  <c r="P780" i="1"/>
  <c r="Y780" i="1"/>
  <c r="O780" i="1"/>
  <c r="W780" i="1"/>
  <c r="L780" i="1"/>
  <c r="X780" i="1"/>
  <c r="V780" i="1"/>
  <c r="T780" i="1"/>
  <c r="S780" i="1"/>
  <c r="N780" i="1"/>
  <c r="K780" i="1"/>
  <c r="AA782" i="1"/>
  <c r="U782" i="1"/>
  <c r="T782" i="1"/>
  <c r="Q782" i="1"/>
  <c r="N782" i="1"/>
  <c r="Y782" i="1"/>
  <c r="W782" i="1"/>
  <c r="V782" i="1"/>
  <c r="O782" i="1"/>
  <c r="M782" i="1"/>
  <c r="L782" i="1"/>
  <c r="I838" i="1"/>
  <c r="H838" i="1"/>
  <c r="G838" i="1"/>
  <c r="Y884" i="1"/>
  <c r="V884" i="1"/>
  <c r="T884" i="1"/>
  <c r="N884" i="1"/>
  <c r="L884" i="1"/>
  <c r="S314" i="1"/>
  <c r="V319" i="1"/>
  <c r="T332" i="1"/>
  <c r="V335" i="1"/>
  <c r="S346" i="1"/>
  <c r="T380" i="1"/>
  <c r="X381" i="1"/>
  <c r="V415" i="1"/>
  <c r="T428" i="1"/>
  <c r="X429" i="1"/>
  <c r="V439" i="1"/>
  <c r="U442" i="1"/>
  <c r="U458" i="1"/>
  <c r="V463" i="1"/>
  <c r="Z480" i="1"/>
  <c r="X480" i="1"/>
  <c r="Z484" i="1"/>
  <c r="X484" i="1"/>
  <c r="O484" i="1"/>
  <c r="T484" i="1"/>
  <c r="K484" i="1"/>
  <c r="V484" i="1"/>
  <c r="T498" i="1"/>
  <c r="W498" i="1"/>
  <c r="M498" i="1"/>
  <c r="Q498" i="1"/>
  <c r="X498" i="1"/>
  <c r="K500" i="1"/>
  <c r="W500" i="1"/>
  <c r="T509" i="1"/>
  <c r="U509" i="1"/>
  <c r="N509" i="1"/>
  <c r="M509" i="1"/>
  <c r="T517" i="1"/>
  <c r="V517" i="1"/>
  <c r="P517" i="1"/>
  <c r="N517" i="1"/>
  <c r="N519" i="1"/>
  <c r="H527" i="1"/>
  <c r="I527" i="1"/>
  <c r="W561" i="1"/>
  <c r="O592" i="1"/>
  <c r="U596" i="1"/>
  <c r="W596" i="1"/>
  <c r="L596" i="1"/>
  <c r="V596" i="1"/>
  <c r="K596" i="1"/>
  <c r="S596" i="1"/>
  <c r="Q596" i="1"/>
  <c r="AA596" i="1"/>
  <c r="P596" i="1"/>
  <c r="Y596" i="1"/>
  <c r="O596" i="1"/>
  <c r="I632" i="1"/>
  <c r="H632" i="1"/>
  <c r="G632" i="1"/>
  <c r="Z680" i="1"/>
  <c r="W680" i="1"/>
  <c r="R680" i="1"/>
  <c r="M680" i="1"/>
  <c r="N191" i="1"/>
  <c r="Y191" i="1"/>
  <c r="P192" i="1"/>
  <c r="N199" i="1"/>
  <c r="Y199" i="1"/>
  <c r="P200" i="1"/>
  <c r="S205" i="1"/>
  <c r="U206" i="1"/>
  <c r="M207" i="1"/>
  <c r="W207" i="1"/>
  <c r="N208" i="1"/>
  <c r="T210" i="1"/>
  <c r="N215" i="1"/>
  <c r="Y215" i="1"/>
  <c r="S218" i="1"/>
  <c r="P221" i="1"/>
  <c r="Y221" i="1"/>
  <c r="S226" i="1"/>
  <c r="P229" i="1"/>
  <c r="Y229" i="1"/>
  <c r="N234" i="1"/>
  <c r="AA234" i="1"/>
  <c r="T239" i="1"/>
  <c r="X240" i="1"/>
  <c r="P245" i="1"/>
  <c r="Y245" i="1"/>
  <c r="O246" i="1"/>
  <c r="R249" i="1"/>
  <c r="N250" i="1"/>
  <c r="AA250" i="1"/>
  <c r="Z251" i="1"/>
  <c r="W252" i="1"/>
  <c r="M253" i="1"/>
  <c r="V253" i="1"/>
  <c r="H254" i="1"/>
  <c r="Q255" i="1"/>
  <c r="U256" i="1"/>
  <c r="N258" i="1"/>
  <c r="AA258" i="1"/>
  <c r="X259" i="1"/>
  <c r="Q260" i="1"/>
  <c r="M261" i="1"/>
  <c r="V261" i="1"/>
  <c r="H262" i="1"/>
  <c r="T267" i="1"/>
  <c r="Q268" i="1"/>
  <c r="AA268" i="1"/>
  <c r="X271" i="1"/>
  <c r="P272" i="1"/>
  <c r="S276" i="1"/>
  <c r="H281" i="1"/>
  <c r="P282" i="1"/>
  <c r="Y282" i="1"/>
  <c r="M283" i="1"/>
  <c r="I287" i="1"/>
  <c r="Z287" i="1"/>
  <c r="S288" i="1"/>
  <c r="R289" i="1"/>
  <c r="Q290" i="1"/>
  <c r="AA290" i="1"/>
  <c r="T292" i="1"/>
  <c r="H294" i="1"/>
  <c r="X295" i="1"/>
  <c r="O297" i="1"/>
  <c r="L299" i="1"/>
  <c r="T300" i="1"/>
  <c r="H302" i="1"/>
  <c r="Y303" i="1"/>
  <c r="K304" i="1"/>
  <c r="G305" i="1"/>
  <c r="H306" i="1"/>
  <c r="P306" i="1"/>
  <c r="Y306" i="1"/>
  <c r="N307" i="1"/>
  <c r="Y308" i="1"/>
  <c r="O310" i="1"/>
  <c r="V311" i="1"/>
  <c r="H312" i="1"/>
  <c r="W313" i="1"/>
  <c r="K314" i="1"/>
  <c r="T314" i="1"/>
  <c r="T316" i="1"/>
  <c r="G318" i="1"/>
  <c r="K319" i="1"/>
  <c r="X319" i="1"/>
  <c r="X320" i="1"/>
  <c r="P322" i="1"/>
  <c r="Y322" i="1"/>
  <c r="P323" i="1"/>
  <c r="L324" i="1"/>
  <c r="V324" i="1"/>
  <c r="R325" i="1"/>
  <c r="M326" i="1"/>
  <c r="P327" i="1"/>
  <c r="Q330" i="1"/>
  <c r="AA330" i="1"/>
  <c r="T331" i="1"/>
  <c r="K332" i="1"/>
  <c r="U332" i="1"/>
  <c r="G334" i="1"/>
  <c r="K335" i="1"/>
  <c r="X335" i="1"/>
  <c r="Q337" i="1"/>
  <c r="S338" i="1"/>
  <c r="X339" i="1"/>
  <c r="N340" i="1"/>
  <c r="Y340" i="1"/>
  <c r="S341" i="1"/>
  <c r="P343" i="1"/>
  <c r="P344" i="1"/>
  <c r="I345" i="1"/>
  <c r="K346" i="1"/>
  <c r="T346" i="1"/>
  <c r="AA352" i="1"/>
  <c r="Q353" i="1"/>
  <c r="S354" i="1"/>
  <c r="U355" i="1"/>
  <c r="L356" i="1"/>
  <c r="V356" i="1"/>
  <c r="M357" i="1"/>
  <c r="Z360" i="1"/>
  <c r="Y361" i="1"/>
  <c r="M363" i="1"/>
  <c r="P367" i="1"/>
  <c r="R368" i="1"/>
  <c r="I369" i="1"/>
  <c r="P375" i="1"/>
  <c r="P378" i="1"/>
  <c r="Y378" i="1"/>
  <c r="O379" i="1"/>
  <c r="K380" i="1"/>
  <c r="U380" i="1"/>
  <c r="K381" i="1"/>
  <c r="AA381" i="1"/>
  <c r="T382" i="1"/>
  <c r="N383" i="1"/>
  <c r="AA383" i="1"/>
  <c r="Y385" i="1"/>
  <c r="N386" i="1"/>
  <c r="W386" i="1"/>
  <c r="V391" i="1"/>
  <c r="S394" i="1"/>
  <c r="U395" i="1"/>
  <c r="M396" i="1"/>
  <c r="W396" i="1"/>
  <c r="N397" i="1"/>
  <c r="V399" i="1"/>
  <c r="I401" i="1"/>
  <c r="S402" i="1"/>
  <c r="U403" i="1"/>
  <c r="M404" i="1"/>
  <c r="W404" i="1"/>
  <c r="N405" i="1"/>
  <c r="V407" i="1"/>
  <c r="O409" i="1"/>
  <c r="L410" i="1"/>
  <c r="U410" i="1"/>
  <c r="G411" i="1"/>
  <c r="X411" i="1"/>
  <c r="H414" i="1"/>
  <c r="K415" i="1"/>
  <c r="X415" i="1"/>
  <c r="Q417" i="1"/>
  <c r="M418" i="1"/>
  <c r="W418" i="1"/>
  <c r="L422" i="1"/>
  <c r="N423" i="1"/>
  <c r="AA423" i="1"/>
  <c r="Y425" i="1"/>
  <c r="O426" i="1"/>
  <c r="Y426" i="1"/>
  <c r="O427" i="1"/>
  <c r="K428" i="1"/>
  <c r="U428" i="1"/>
  <c r="K429" i="1"/>
  <c r="AA429" i="1"/>
  <c r="T430" i="1"/>
  <c r="AA431" i="1"/>
  <c r="M435" i="1"/>
  <c r="S436" i="1"/>
  <c r="U437" i="1"/>
  <c r="K439" i="1"/>
  <c r="X439" i="1"/>
  <c r="O441" i="1"/>
  <c r="K442" i="1"/>
  <c r="V442" i="1"/>
  <c r="H443" i="1"/>
  <c r="P444" i="1"/>
  <c r="Y444" i="1"/>
  <c r="G446" i="1"/>
  <c r="V447" i="1"/>
  <c r="I449" i="1"/>
  <c r="U450" i="1"/>
  <c r="G451" i="1"/>
  <c r="X451" i="1"/>
  <c r="V455" i="1"/>
  <c r="K458" i="1"/>
  <c r="V458" i="1"/>
  <c r="H459" i="1"/>
  <c r="P460" i="1"/>
  <c r="Y460" i="1"/>
  <c r="P461" i="1"/>
  <c r="G462" i="1"/>
  <c r="K463" i="1"/>
  <c r="X463" i="1"/>
  <c r="O465" i="1"/>
  <c r="M466" i="1"/>
  <c r="W466" i="1"/>
  <c r="V469" i="1"/>
  <c r="Q471" i="1"/>
  <c r="G472" i="1"/>
  <c r="I473" i="1"/>
  <c r="P476" i="1"/>
  <c r="X477" i="1"/>
  <c r="V479" i="1"/>
  <c r="P480" i="1"/>
  <c r="V483" i="1"/>
  <c r="X483" i="1"/>
  <c r="O483" i="1"/>
  <c r="L484" i="1"/>
  <c r="W484" i="1"/>
  <c r="G489" i="1"/>
  <c r="T490" i="1"/>
  <c r="V490" i="1"/>
  <c r="K490" i="1"/>
  <c r="AA490" i="1"/>
  <c r="P490" i="1"/>
  <c r="X490" i="1"/>
  <c r="R494" i="1"/>
  <c r="S495" i="1"/>
  <c r="K498" i="1"/>
  <c r="Y498" i="1"/>
  <c r="L500" i="1"/>
  <c r="X500" i="1"/>
  <c r="U501" i="1"/>
  <c r="Z504" i="1"/>
  <c r="P504" i="1"/>
  <c r="K509" i="1"/>
  <c r="Z511" i="1"/>
  <c r="AA511" i="1"/>
  <c r="L511" i="1"/>
  <c r="T511" i="1"/>
  <c r="S511" i="1"/>
  <c r="I512" i="1"/>
  <c r="H512" i="1"/>
  <c r="W515" i="1"/>
  <c r="K517" i="1"/>
  <c r="P519" i="1"/>
  <c r="Z520" i="1"/>
  <c r="X520" i="1"/>
  <c r="P520" i="1"/>
  <c r="Z541" i="1"/>
  <c r="S541" i="1"/>
  <c r="P541" i="1"/>
  <c r="AA541" i="1"/>
  <c r="M541" i="1"/>
  <c r="X541" i="1"/>
  <c r="L541" i="1"/>
  <c r="V541" i="1"/>
  <c r="K541" i="1"/>
  <c r="I545" i="1"/>
  <c r="H545" i="1"/>
  <c r="G545" i="1"/>
  <c r="Z592" i="1"/>
  <c r="W616" i="1"/>
  <c r="T616" i="1"/>
  <c r="S616" i="1"/>
  <c r="R616" i="1"/>
  <c r="M616" i="1"/>
  <c r="L616" i="1"/>
  <c r="AA616" i="1"/>
  <c r="K616" i="1"/>
  <c r="G618" i="1"/>
  <c r="I618" i="1"/>
  <c r="H618" i="1"/>
  <c r="I664" i="1"/>
  <c r="H664" i="1"/>
  <c r="G664" i="1"/>
  <c r="Z689" i="1"/>
  <c r="V689" i="1"/>
  <c r="T689" i="1"/>
  <c r="S689" i="1"/>
  <c r="Q689" i="1"/>
  <c r="N689" i="1"/>
  <c r="L689" i="1"/>
  <c r="AA689" i="1"/>
  <c r="K689" i="1"/>
  <c r="Z695" i="1"/>
  <c r="AA695" i="1"/>
  <c r="Q695" i="1"/>
  <c r="Y695" i="1"/>
  <c r="P695" i="1"/>
  <c r="X695" i="1"/>
  <c r="O695" i="1"/>
  <c r="W695" i="1"/>
  <c r="N695" i="1"/>
  <c r="V695" i="1"/>
  <c r="M695" i="1"/>
  <c r="U695" i="1"/>
  <c r="L695" i="1"/>
  <c r="T695" i="1"/>
  <c r="K695" i="1"/>
  <c r="I733" i="1"/>
  <c r="H733" i="1"/>
  <c r="G733" i="1"/>
  <c r="I781" i="1"/>
  <c r="H781" i="1"/>
  <c r="G781" i="1"/>
  <c r="I783" i="1"/>
  <c r="H783" i="1"/>
  <c r="T784" i="1"/>
  <c r="W784" i="1"/>
  <c r="U784" i="1"/>
  <c r="M784" i="1"/>
  <c r="O784" i="1"/>
  <c r="N207" i="1"/>
  <c r="Y207" i="1"/>
  <c r="P208" i="1"/>
  <c r="V210" i="1"/>
  <c r="T218" i="1"/>
  <c r="Q221" i="1"/>
  <c r="AA221" i="1"/>
  <c r="T226" i="1"/>
  <c r="Q229" i="1"/>
  <c r="AA229" i="1"/>
  <c r="P234" i="1"/>
  <c r="Q245" i="1"/>
  <c r="AA245" i="1"/>
  <c r="P246" i="1"/>
  <c r="T249" i="1"/>
  <c r="P250" i="1"/>
  <c r="Y252" i="1"/>
  <c r="N253" i="1"/>
  <c r="W253" i="1"/>
  <c r="S255" i="1"/>
  <c r="V256" i="1"/>
  <c r="P258" i="1"/>
  <c r="W260" i="1"/>
  <c r="N261" i="1"/>
  <c r="W261" i="1"/>
  <c r="U267" i="1"/>
  <c r="R268" i="1"/>
  <c r="Z271" i="1"/>
  <c r="Q272" i="1"/>
  <c r="T276" i="1"/>
  <c r="Q282" i="1"/>
  <c r="AA282" i="1"/>
  <c r="O283" i="1"/>
  <c r="AA288" i="1"/>
  <c r="S290" i="1"/>
  <c r="K292" i="1"/>
  <c r="U292" i="1"/>
  <c r="V293" i="1"/>
  <c r="K295" i="1"/>
  <c r="Y295" i="1"/>
  <c r="P297" i="1"/>
  <c r="N299" i="1"/>
  <c r="K300" i="1"/>
  <c r="U300" i="1"/>
  <c r="M301" i="1"/>
  <c r="AA303" i="1"/>
  <c r="P304" i="1"/>
  <c r="Q306" i="1"/>
  <c r="AA306" i="1"/>
  <c r="O307" i="1"/>
  <c r="O308" i="1"/>
  <c r="AA308" i="1"/>
  <c r="R310" i="1"/>
  <c r="K311" i="1"/>
  <c r="L313" i="1"/>
  <c r="L314" i="1"/>
  <c r="U314" i="1"/>
  <c r="G315" i="1"/>
  <c r="K316" i="1"/>
  <c r="U316" i="1"/>
  <c r="K317" i="1"/>
  <c r="H318" i="1"/>
  <c r="L319" i="1"/>
  <c r="Y319" i="1"/>
  <c r="K320" i="1"/>
  <c r="Q322" i="1"/>
  <c r="AA322" i="1"/>
  <c r="R323" i="1"/>
  <c r="M324" i="1"/>
  <c r="W324" i="1"/>
  <c r="AA325" i="1"/>
  <c r="W326" i="1"/>
  <c r="Q327" i="1"/>
  <c r="S330" i="1"/>
  <c r="L332" i="1"/>
  <c r="V332" i="1"/>
  <c r="M333" i="1"/>
  <c r="H334" i="1"/>
  <c r="L335" i="1"/>
  <c r="Y335" i="1"/>
  <c r="T337" i="1"/>
  <c r="O340" i="1"/>
  <c r="AA340" i="1"/>
  <c r="Q343" i="1"/>
  <c r="R344" i="1"/>
  <c r="L346" i="1"/>
  <c r="U346" i="1"/>
  <c r="G347" i="1"/>
  <c r="T348" i="1"/>
  <c r="X349" i="1"/>
  <c r="K354" i="1"/>
  <c r="T354" i="1"/>
  <c r="W355" i="1"/>
  <c r="M356" i="1"/>
  <c r="W356" i="1"/>
  <c r="N357" i="1"/>
  <c r="O363" i="1"/>
  <c r="T364" i="1"/>
  <c r="X365" i="1"/>
  <c r="Q367" i="1"/>
  <c r="O370" i="1"/>
  <c r="X370" i="1"/>
  <c r="M371" i="1"/>
  <c r="T372" i="1"/>
  <c r="X373" i="1"/>
  <c r="Q375" i="1"/>
  <c r="G377" i="1"/>
  <c r="Q378" i="1"/>
  <c r="AA378" i="1"/>
  <c r="P379" i="1"/>
  <c r="L380" i="1"/>
  <c r="V380" i="1"/>
  <c r="M381" i="1"/>
  <c r="P383" i="1"/>
  <c r="O386" i="1"/>
  <c r="X386" i="1"/>
  <c r="M387" i="1"/>
  <c r="T388" i="1"/>
  <c r="X389" i="1"/>
  <c r="K391" i="1"/>
  <c r="X391" i="1"/>
  <c r="O393" i="1"/>
  <c r="K394" i="1"/>
  <c r="T394" i="1"/>
  <c r="W395" i="1"/>
  <c r="N396" i="1"/>
  <c r="Y396" i="1"/>
  <c r="P397" i="1"/>
  <c r="K399" i="1"/>
  <c r="X399" i="1"/>
  <c r="K402" i="1"/>
  <c r="T402" i="1"/>
  <c r="W403" i="1"/>
  <c r="N404" i="1"/>
  <c r="Y404" i="1"/>
  <c r="P405" i="1"/>
  <c r="K407" i="1"/>
  <c r="X407" i="1"/>
  <c r="Q409" i="1"/>
  <c r="M410" i="1"/>
  <c r="V410" i="1"/>
  <c r="H411" i="1"/>
  <c r="L415" i="1"/>
  <c r="Y415" i="1"/>
  <c r="X416" i="1"/>
  <c r="W417" i="1"/>
  <c r="N418" i="1"/>
  <c r="X418" i="1"/>
  <c r="M419" i="1"/>
  <c r="T420" i="1"/>
  <c r="X421" i="1"/>
  <c r="P423" i="1"/>
  <c r="P426" i="1"/>
  <c r="AA426" i="1"/>
  <c r="P427" i="1"/>
  <c r="L428" i="1"/>
  <c r="V428" i="1"/>
  <c r="M429" i="1"/>
  <c r="P431" i="1"/>
  <c r="Y433" i="1"/>
  <c r="O434" i="1"/>
  <c r="Y434" i="1"/>
  <c r="O435" i="1"/>
  <c r="K436" i="1"/>
  <c r="T436" i="1"/>
  <c r="V437" i="1"/>
  <c r="L439" i="1"/>
  <c r="Y439" i="1"/>
  <c r="R440" i="1"/>
  <c r="Q441" i="1"/>
  <c r="M442" i="1"/>
  <c r="W442" i="1"/>
  <c r="Q444" i="1"/>
  <c r="AA444" i="1"/>
  <c r="S445" i="1"/>
  <c r="I446" i="1"/>
  <c r="K447" i="1"/>
  <c r="X447" i="1"/>
  <c r="K450" i="1"/>
  <c r="V450" i="1"/>
  <c r="H451" i="1"/>
  <c r="P453" i="1"/>
  <c r="G454" i="1"/>
  <c r="K455" i="1"/>
  <c r="X455" i="1"/>
  <c r="O457" i="1"/>
  <c r="M458" i="1"/>
  <c r="W458" i="1"/>
  <c r="Q460" i="1"/>
  <c r="AA460" i="1"/>
  <c r="S461" i="1"/>
  <c r="I462" i="1"/>
  <c r="L463" i="1"/>
  <c r="Y463" i="1"/>
  <c r="P464" i="1"/>
  <c r="Q465" i="1"/>
  <c r="N466" i="1"/>
  <c r="X466" i="1"/>
  <c r="M467" i="1"/>
  <c r="Z468" i="1"/>
  <c r="S468" i="1"/>
  <c r="T468" i="1"/>
  <c r="S471" i="1"/>
  <c r="H472" i="1"/>
  <c r="X473" i="1"/>
  <c r="W473" i="1"/>
  <c r="W475" i="1"/>
  <c r="Q476" i="1"/>
  <c r="H479" i="1"/>
  <c r="I479" i="1"/>
  <c r="M483" i="1"/>
  <c r="M484" i="1"/>
  <c r="Y484" i="1"/>
  <c r="S485" i="1"/>
  <c r="G488" i="1"/>
  <c r="I489" i="1"/>
  <c r="M490" i="1"/>
  <c r="Y490" i="1"/>
  <c r="W491" i="1"/>
  <c r="O492" i="1"/>
  <c r="T495" i="1"/>
  <c r="X497" i="1"/>
  <c r="O497" i="1"/>
  <c r="N498" i="1"/>
  <c r="AA498" i="1"/>
  <c r="N500" i="1"/>
  <c r="Y500" i="1"/>
  <c r="V501" i="1"/>
  <c r="X504" i="1"/>
  <c r="P509" i="1"/>
  <c r="K511" i="1"/>
  <c r="G512" i="1"/>
  <c r="M517" i="1"/>
  <c r="S519" i="1"/>
  <c r="I536" i="1"/>
  <c r="H536" i="1"/>
  <c r="G536" i="1"/>
  <c r="N541" i="1"/>
  <c r="X545" i="1"/>
  <c r="Q545" i="1"/>
  <c r="O545" i="1"/>
  <c r="Z552" i="1"/>
  <c r="X552" i="1"/>
  <c r="P552" i="1"/>
  <c r="Z573" i="1"/>
  <c r="T573" i="1"/>
  <c r="S573" i="1"/>
  <c r="N573" i="1"/>
  <c r="AA573" i="1"/>
  <c r="M573" i="1"/>
  <c r="X573" i="1"/>
  <c r="L573" i="1"/>
  <c r="V573" i="1"/>
  <c r="K573" i="1"/>
  <c r="T596" i="1"/>
  <c r="Z616" i="1"/>
  <c r="U628" i="1"/>
  <c r="S628" i="1"/>
  <c r="Q628" i="1"/>
  <c r="AA628" i="1"/>
  <c r="P628" i="1"/>
  <c r="Y628" i="1"/>
  <c r="O628" i="1"/>
  <c r="X628" i="1"/>
  <c r="N628" i="1"/>
  <c r="W628" i="1"/>
  <c r="L628" i="1"/>
  <c r="V628" i="1"/>
  <c r="K628" i="1"/>
  <c r="I637" i="1"/>
  <c r="H637" i="1"/>
  <c r="G637" i="1"/>
  <c r="Z655" i="1"/>
  <c r="AA655" i="1"/>
  <c r="Q655" i="1"/>
  <c r="Y655" i="1"/>
  <c r="P655" i="1"/>
  <c r="X655" i="1"/>
  <c r="O655" i="1"/>
  <c r="W655" i="1"/>
  <c r="N655" i="1"/>
  <c r="V655" i="1"/>
  <c r="M655" i="1"/>
  <c r="U655" i="1"/>
  <c r="L655" i="1"/>
  <c r="T655" i="1"/>
  <c r="K655" i="1"/>
  <c r="Z677" i="1"/>
  <c r="U677" i="1"/>
  <c r="P677" i="1"/>
  <c r="Y689" i="1"/>
  <c r="S695" i="1"/>
  <c r="U764" i="1"/>
  <c r="W764" i="1"/>
  <c r="L764" i="1"/>
  <c r="V764" i="1"/>
  <c r="K764" i="1"/>
  <c r="S764" i="1"/>
  <c r="Y764" i="1"/>
  <c r="X764" i="1"/>
  <c r="T764" i="1"/>
  <c r="Q764" i="1"/>
  <c r="P764" i="1"/>
  <c r="O764" i="1"/>
  <c r="N764" i="1"/>
  <c r="V218" i="1"/>
  <c r="S221" i="1"/>
  <c r="V226" i="1"/>
  <c r="S229" i="1"/>
  <c r="S245" i="1"/>
  <c r="U246" i="1"/>
  <c r="T255" i="1"/>
  <c r="X256" i="1"/>
  <c r="Y260" i="1"/>
  <c r="W272" i="1"/>
  <c r="S282" i="1"/>
  <c r="Q297" i="1"/>
  <c r="R299" i="1"/>
  <c r="S306" i="1"/>
  <c r="P307" i="1"/>
  <c r="M314" i="1"/>
  <c r="V314" i="1"/>
  <c r="N319" i="1"/>
  <c r="AA319" i="1"/>
  <c r="S322" i="1"/>
  <c r="U323" i="1"/>
  <c r="N324" i="1"/>
  <c r="Y324" i="1"/>
  <c r="M332" i="1"/>
  <c r="W332" i="1"/>
  <c r="N335" i="1"/>
  <c r="AA335" i="1"/>
  <c r="M346" i="1"/>
  <c r="V346" i="1"/>
  <c r="N356" i="1"/>
  <c r="Y356" i="1"/>
  <c r="P357" i="1"/>
  <c r="P363" i="1"/>
  <c r="S378" i="1"/>
  <c r="U379" i="1"/>
  <c r="M380" i="1"/>
  <c r="W380" i="1"/>
  <c r="N381" i="1"/>
  <c r="W409" i="1"/>
  <c r="N410" i="1"/>
  <c r="W410" i="1"/>
  <c r="N415" i="1"/>
  <c r="AA415" i="1"/>
  <c r="Y417" i="1"/>
  <c r="U427" i="1"/>
  <c r="M428" i="1"/>
  <c r="W428" i="1"/>
  <c r="N429" i="1"/>
  <c r="P435" i="1"/>
  <c r="X437" i="1"/>
  <c r="N439" i="1"/>
  <c r="AA439" i="1"/>
  <c r="W441" i="1"/>
  <c r="N442" i="1"/>
  <c r="X442" i="1"/>
  <c r="S444" i="1"/>
  <c r="N458" i="1"/>
  <c r="X458" i="1"/>
  <c r="S460" i="1"/>
  <c r="N463" i="1"/>
  <c r="AA463" i="1"/>
  <c r="W465" i="1"/>
  <c r="T469" i="1"/>
  <c r="U469" i="1"/>
  <c r="AA469" i="1"/>
  <c r="T477" i="1"/>
  <c r="N477" i="1"/>
  <c r="V477" i="1"/>
  <c r="Z479" i="1"/>
  <c r="T479" i="1"/>
  <c r="AA479" i="1"/>
  <c r="N479" i="1"/>
  <c r="Y479" i="1"/>
  <c r="H481" i="1"/>
  <c r="I481" i="1"/>
  <c r="N484" i="1"/>
  <c r="AA484" i="1"/>
  <c r="V507" i="1"/>
  <c r="M507" i="1"/>
  <c r="X507" i="1"/>
  <c r="W507" i="1"/>
  <c r="Z512" i="1"/>
  <c r="X512" i="1"/>
  <c r="H521" i="1"/>
  <c r="I521" i="1"/>
  <c r="G521" i="1"/>
  <c r="T525" i="1"/>
  <c r="N525" i="1"/>
  <c r="M525" i="1"/>
  <c r="V525" i="1"/>
  <c r="U525" i="1"/>
  <c r="X529" i="1"/>
  <c r="Q529" i="1"/>
  <c r="O529" i="1"/>
  <c r="H534" i="1"/>
  <c r="I534" i="1"/>
  <c r="G534" i="1"/>
  <c r="Z536" i="1"/>
  <c r="X536" i="1"/>
  <c r="P536" i="1"/>
  <c r="Z567" i="1"/>
  <c r="L567" i="1"/>
  <c r="AA567" i="1"/>
  <c r="K567" i="1"/>
  <c r="V567" i="1"/>
  <c r="T567" i="1"/>
  <c r="S567" i="1"/>
  <c r="Q567" i="1"/>
  <c r="I569" i="1"/>
  <c r="H569" i="1"/>
  <c r="G569" i="1"/>
  <c r="T579" i="1"/>
  <c r="Y579" i="1"/>
  <c r="R579" i="1"/>
  <c r="O579" i="1"/>
  <c r="H593" i="1"/>
  <c r="G593" i="1"/>
  <c r="H603" i="1"/>
  <c r="G603" i="1"/>
  <c r="Z649" i="1"/>
  <c r="V649" i="1"/>
  <c r="T649" i="1"/>
  <c r="S649" i="1"/>
  <c r="Q649" i="1"/>
  <c r="N649" i="1"/>
  <c r="L649" i="1"/>
  <c r="AA649" i="1"/>
  <c r="K649" i="1"/>
  <c r="I653" i="1"/>
  <c r="H653" i="1"/>
  <c r="G653" i="1"/>
  <c r="Z698" i="1"/>
  <c r="AA698" i="1"/>
  <c r="X698" i="1"/>
  <c r="U698" i="1"/>
  <c r="S698" i="1"/>
  <c r="P698" i="1"/>
  <c r="M698" i="1"/>
  <c r="K698" i="1"/>
  <c r="H766" i="1"/>
  <c r="G766" i="1"/>
  <c r="I766" i="1"/>
  <c r="I832" i="1"/>
  <c r="H832" i="1"/>
  <c r="G832" i="1"/>
  <c r="I936" i="1"/>
  <c r="H936" i="1"/>
  <c r="U549" i="1"/>
  <c r="U557" i="1"/>
  <c r="U565" i="1"/>
  <c r="S591" i="1"/>
  <c r="N607" i="1"/>
  <c r="W607" i="1"/>
  <c r="Z608" i="1"/>
  <c r="X610" i="1"/>
  <c r="R617" i="1"/>
  <c r="O622" i="1"/>
  <c r="V630" i="1"/>
  <c r="T636" i="1"/>
  <c r="O638" i="1"/>
  <c r="O646" i="1"/>
  <c r="T652" i="1"/>
  <c r="V662" i="1"/>
  <c r="Q665" i="1"/>
  <c r="O670" i="1"/>
  <c r="T684" i="1"/>
  <c r="V686" i="1"/>
  <c r="T699" i="1"/>
  <c r="S706" i="1"/>
  <c r="I709" i="1"/>
  <c r="H709" i="1"/>
  <c r="Z720" i="1"/>
  <c r="R725" i="1"/>
  <c r="U725" i="1"/>
  <c r="M725" i="1"/>
  <c r="Z729" i="1"/>
  <c r="V729" i="1"/>
  <c r="S729" i="1"/>
  <c r="Q732" i="1"/>
  <c r="P735" i="1"/>
  <c r="X738" i="1"/>
  <c r="O740" i="1"/>
  <c r="T744" i="1"/>
  <c r="W744" i="1"/>
  <c r="O744" i="1"/>
  <c r="Z746" i="1"/>
  <c r="AA746" i="1"/>
  <c r="U746" i="1"/>
  <c r="U748" i="1"/>
  <c r="Y748" i="1"/>
  <c r="O748" i="1"/>
  <c r="W748" i="1"/>
  <c r="L748" i="1"/>
  <c r="X748" i="1"/>
  <c r="I757" i="1"/>
  <c r="H757" i="1"/>
  <c r="I763" i="1"/>
  <c r="G763" i="1"/>
  <c r="U788" i="1"/>
  <c r="Q788" i="1"/>
  <c r="AA788" i="1"/>
  <c r="P788" i="1"/>
  <c r="Y788" i="1"/>
  <c r="O788" i="1"/>
  <c r="X788" i="1"/>
  <c r="N788" i="1"/>
  <c r="V788" i="1"/>
  <c r="K788" i="1"/>
  <c r="Z793" i="1"/>
  <c r="T793" i="1"/>
  <c r="S793" i="1"/>
  <c r="Q793" i="1"/>
  <c r="N793" i="1"/>
  <c r="AA793" i="1"/>
  <c r="K793" i="1"/>
  <c r="Z795" i="1"/>
  <c r="R795" i="1"/>
  <c r="O795" i="1"/>
  <c r="L795" i="1"/>
  <c r="K795" i="1"/>
  <c r="X795" i="1"/>
  <c r="T802" i="1"/>
  <c r="R802" i="1"/>
  <c r="Q802" i="1"/>
  <c r="AA802" i="1"/>
  <c r="P802" i="1"/>
  <c r="Y802" i="1"/>
  <c r="L802" i="1"/>
  <c r="G820" i="1"/>
  <c r="I820" i="1"/>
  <c r="T823" i="1"/>
  <c r="Z833" i="1"/>
  <c r="Q833" i="1"/>
  <c r="AA833" i="1"/>
  <c r="O833" i="1"/>
  <c r="Y833" i="1"/>
  <c r="N833" i="1"/>
  <c r="W833" i="1"/>
  <c r="M833" i="1"/>
  <c r="V833" i="1"/>
  <c r="L833" i="1"/>
  <c r="U833" i="1"/>
  <c r="K833" i="1"/>
  <c r="Z858" i="1"/>
  <c r="S858" i="1"/>
  <c r="P858" i="1"/>
  <c r="N858" i="1"/>
  <c r="AA858" i="1"/>
  <c r="M858" i="1"/>
  <c r="X858" i="1"/>
  <c r="L858" i="1"/>
  <c r="V858" i="1"/>
  <c r="K858" i="1"/>
  <c r="Z863" i="1"/>
  <c r="Y863" i="1"/>
  <c r="P863" i="1"/>
  <c r="X863" i="1"/>
  <c r="O863" i="1"/>
  <c r="W863" i="1"/>
  <c r="N863" i="1"/>
  <c r="V863" i="1"/>
  <c r="M863" i="1"/>
  <c r="U863" i="1"/>
  <c r="L863" i="1"/>
  <c r="T863" i="1"/>
  <c r="K863" i="1"/>
  <c r="Z887" i="1"/>
  <c r="Y887" i="1"/>
  <c r="P887" i="1"/>
  <c r="X887" i="1"/>
  <c r="O887" i="1"/>
  <c r="W887" i="1"/>
  <c r="N887" i="1"/>
  <c r="V887" i="1"/>
  <c r="M887" i="1"/>
  <c r="U887" i="1"/>
  <c r="L887" i="1"/>
  <c r="T887" i="1"/>
  <c r="K887" i="1"/>
  <c r="Z896" i="1"/>
  <c r="X896" i="1"/>
  <c r="T897" i="1"/>
  <c r="H929" i="1"/>
  <c r="I929" i="1"/>
  <c r="G929" i="1"/>
  <c r="Z946" i="1"/>
  <c r="S946" i="1"/>
  <c r="P946" i="1"/>
  <c r="N946" i="1"/>
  <c r="AA946" i="1"/>
  <c r="M946" i="1"/>
  <c r="X946" i="1"/>
  <c r="L946" i="1"/>
  <c r="V946" i="1"/>
  <c r="K946" i="1"/>
  <c r="H965" i="1"/>
  <c r="I965" i="1"/>
  <c r="Z996" i="1"/>
  <c r="P996" i="1"/>
  <c r="AA996" i="1"/>
  <c r="O996" i="1"/>
  <c r="Y996" i="1"/>
  <c r="M996" i="1"/>
  <c r="W996" i="1"/>
  <c r="K996" i="1"/>
  <c r="T996" i="1"/>
  <c r="R996" i="1"/>
  <c r="X996" i="1"/>
  <c r="U996" i="1"/>
  <c r="L996" i="1"/>
  <c r="O474" i="1"/>
  <c r="Y474" i="1"/>
  <c r="O482" i="1"/>
  <c r="Y482" i="1"/>
  <c r="P487" i="1"/>
  <c r="Y489" i="1"/>
  <c r="X493" i="1"/>
  <c r="U499" i="1"/>
  <c r="N508" i="1"/>
  <c r="W508" i="1"/>
  <c r="U514" i="1"/>
  <c r="N522" i="1"/>
  <c r="X522" i="1"/>
  <c r="S524" i="1"/>
  <c r="N527" i="1"/>
  <c r="Q530" i="1"/>
  <c r="U531" i="1"/>
  <c r="M532" i="1"/>
  <c r="V532" i="1"/>
  <c r="Q535" i="1"/>
  <c r="Q538" i="1"/>
  <c r="U539" i="1"/>
  <c r="M540" i="1"/>
  <c r="V540" i="1"/>
  <c r="Q543" i="1"/>
  <c r="Q546" i="1"/>
  <c r="U547" i="1"/>
  <c r="M548" i="1"/>
  <c r="V548" i="1"/>
  <c r="K549" i="1"/>
  <c r="V549" i="1"/>
  <c r="Q551" i="1"/>
  <c r="G552" i="1"/>
  <c r="G553" i="1"/>
  <c r="Q554" i="1"/>
  <c r="U555" i="1"/>
  <c r="M556" i="1"/>
  <c r="V556" i="1"/>
  <c r="K557" i="1"/>
  <c r="V557" i="1"/>
  <c r="R558" i="1"/>
  <c r="Q559" i="1"/>
  <c r="G560" i="1"/>
  <c r="G561" i="1"/>
  <c r="Q562" i="1"/>
  <c r="M564" i="1"/>
  <c r="V564" i="1"/>
  <c r="K565" i="1"/>
  <c r="V565" i="1"/>
  <c r="S570" i="1"/>
  <c r="S575" i="1"/>
  <c r="G577" i="1"/>
  <c r="T583" i="1"/>
  <c r="G584" i="1"/>
  <c r="S584" i="1"/>
  <c r="I586" i="1"/>
  <c r="Y586" i="1"/>
  <c r="T588" i="1"/>
  <c r="G589" i="1"/>
  <c r="Z589" i="1"/>
  <c r="K591" i="1"/>
  <c r="T591" i="1"/>
  <c r="P594" i="1"/>
  <c r="AA594" i="1"/>
  <c r="G596" i="1"/>
  <c r="X597" i="1"/>
  <c r="T598" i="1"/>
  <c r="G600" i="1"/>
  <c r="R600" i="1"/>
  <c r="R603" i="1"/>
  <c r="N604" i="1"/>
  <c r="X604" i="1"/>
  <c r="O607" i="1"/>
  <c r="X607" i="1"/>
  <c r="K608" i="1"/>
  <c r="AA608" i="1"/>
  <c r="K610" i="1"/>
  <c r="Y610" i="1"/>
  <c r="N612" i="1"/>
  <c r="X612" i="1"/>
  <c r="M613" i="1"/>
  <c r="P615" i="1"/>
  <c r="Y615" i="1"/>
  <c r="S617" i="1"/>
  <c r="G619" i="1"/>
  <c r="T620" i="1"/>
  <c r="H621" i="1"/>
  <c r="Q622" i="1"/>
  <c r="S623" i="1"/>
  <c r="Z627" i="1"/>
  <c r="L630" i="1"/>
  <c r="W630" i="1"/>
  <c r="M631" i="1"/>
  <c r="V631" i="1"/>
  <c r="T633" i="1"/>
  <c r="K636" i="1"/>
  <c r="V636" i="1"/>
  <c r="Q638" i="1"/>
  <c r="S639" i="1"/>
  <c r="T641" i="1"/>
  <c r="W643" i="1"/>
  <c r="O644" i="1"/>
  <c r="Y644" i="1"/>
  <c r="Q646" i="1"/>
  <c r="Q647" i="1"/>
  <c r="AA647" i="1"/>
  <c r="L651" i="1"/>
  <c r="K652" i="1"/>
  <c r="V652" i="1"/>
  <c r="I654" i="1"/>
  <c r="U654" i="1"/>
  <c r="G656" i="1"/>
  <c r="V657" i="1"/>
  <c r="T660" i="1"/>
  <c r="G661" i="1"/>
  <c r="L662" i="1"/>
  <c r="W662" i="1"/>
  <c r="M663" i="1"/>
  <c r="V663" i="1"/>
  <c r="W664" i="1"/>
  <c r="S665" i="1"/>
  <c r="AA666" i="1"/>
  <c r="T668" i="1"/>
  <c r="G669" i="1"/>
  <c r="X669" i="1"/>
  <c r="Q670" i="1"/>
  <c r="S671" i="1"/>
  <c r="T673" i="1"/>
  <c r="O676" i="1"/>
  <c r="Y676" i="1"/>
  <c r="N678" i="1"/>
  <c r="P679" i="1"/>
  <c r="Y679" i="1"/>
  <c r="Q681" i="1"/>
  <c r="H682" i="1"/>
  <c r="X682" i="1"/>
  <c r="L683" i="1"/>
  <c r="K684" i="1"/>
  <c r="V684" i="1"/>
  <c r="L686" i="1"/>
  <c r="W686" i="1"/>
  <c r="N687" i="1"/>
  <c r="W687" i="1"/>
  <c r="S690" i="1"/>
  <c r="T692" i="1"/>
  <c r="G693" i="1"/>
  <c r="U694" i="1"/>
  <c r="G696" i="1"/>
  <c r="Y697" i="1"/>
  <c r="G699" i="1"/>
  <c r="W699" i="1"/>
  <c r="N700" i="1"/>
  <c r="X700" i="1"/>
  <c r="N702" i="1"/>
  <c r="P703" i="1"/>
  <c r="Y703" i="1"/>
  <c r="N705" i="1"/>
  <c r="U706" i="1"/>
  <c r="T708" i="1"/>
  <c r="G709" i="1"/>
  <c r="AA710" i="1"/>
  <c r="U710" i="1"/>
  <c r="W710" i="1"/>
  <c r="O711" i="1"/>
  <c r="R712" i="1"/>
  <c r="N713" i="1"/>
  <c r="H714" i="1"/>
  <c r="L715" i="1"/>
  <c r="U716" i="1"/>
  <c r="V716" i="1"/>
  <c r="K716" i="1"/>
  <c r="W716" i="1"/>
  <c r="P717" i="1"/>
  <c r="Q719" i="1"/>
  <c r="H723" i="1"/>
  <c r="P725" i="1"/>
  <c r="K729" i="1"/>
  <c r="G730" i="1"/>
  <c r="I730" i="1"/>
  <c r="S732" i="1"/>
  <c r="Q735" i="1"/>
  <c r="I736" i="1"/>
  <c r="G736" i="1"/>
  <c r="Z737" i="1"/>
  <c r="AA737" i="1"/>
  <c r="K737" i="1"/>
  <c r="V737" i="1"/>
  <c r="Q740" i="1"/>
  <c r="AA742" i="1"/>
  <c r="T742" i="1"/>
  <c r="O742" i="1"/>
  <c r="Y742" i="1"/>
  <c r="M744" i="1"/>
  <c r="K746" i="1"/>
  <c r="K748" i="1"/>
  <c r="AA748" i="1"/>
  <c r="V750" i="1"/>
  <c r="M751" i="1"/>
  <c r="Y751" i="1"/>
  <c r="T755" i="1"/>
  <c r="G757" i="1"/>
  <c r="H759" i="1"/>
  <c r="T760" i="1"/>
  <c r="O760" i="1"/>
  <c r="M760" i="1"/>
  <c r="H763" i="1"/>
  <c r="R773" i="1"/>
  <c r="T776" i="1"/>
  <c r="W776" i="1"/>
  <c r="O776" i="1"/>
  <c r="L788" i="1"/>
  <c r="L793" i="1"/>
  <c r="T795" i="1"/>
  <c r="K802" i="1"/>
  <c r="H820" i="1"/>
  <c r="S833" i="1"/>
  <c r="H841" i="1"/>
  <c r="I841" i="1"/>
  <c r="I845" i="1"/>
  <c r="H845" i="1"/>
  <c r="G845" i="1"/>
  <c r="G847" i="1"/>
  <c r="T858" i="1"/>
  <c r="Q863" i="1"/>
  <c r="Q887" i="1"/>
  <c r="R896" i="1"/>
  <c r="Z945" i="1"/>
  <c r="S945" i="1"/>
  <c r="Q945" i="1"/>
  <c r="AA945" i="1"/>
  <c r="O945" i="1"/>
  <c r="Y945" i="1"/>
  <c r="N945" i="1"/>
  <c r="W945" i="1"/>
  <c r="M945" i="1"/>
  <c r="V945" i="1"/>
  <c r="L945" i="1"/>
  <c r="T946" i="1"/>
  <c r="G965" i="1"/>
  <c r="AA985" i="1"/>
  <c r="Q985" i="1"/>
  <c r="O985" i="1"/>
  <c r="U985" i="1"/>
  <c r="K985" i="1"/>
  <c r="W985" i="1"/>
  <c r="V985" i="1"/>
  <c r="T985" i="1"/>
  <c r="S985" i="1"/>
  <c r="N985" i="1"/>
  <c r="M985" i="1"/>
  <c r="AA995" i="1"/>
  <c r="Q995" i="1"/>
  <c r="N995" i="1"/>
  <c r="M995" i="1"/>
  <c r="X995" i="1"/>
  <c r="K995" i="1"/>
  <c r="U995" i="1"/>
  <c r="T995" i="1"/>
  <c r="Z995" i="1"/>
  <c r="V995" i="1"/>
  <c r="O522" i="1"/>
  <c r="Y522" i="1"/>
  <c r="Q527" i="1"/>
  <c r="S530" i="1"/>
  <c r="N532" i="1"/>
  <c r="W532" i="1"/>
  <c r="S538" i="1"/>
  <c r="N540" i="1"/>
  <c r="W540" i="1"/>
  <c r="S546" i="1"/>
  <c r="N548" i="1"/>
  <c r="W548" i="1"/>
  <c r="L549" i="1"/>
  <c r="X549" i="1"/>
  <c r="H552" i="1"/>
  <c r="H553" i="1"/>
  <c r="S554" i="1"/>
  <c r="N556" i="1"/>
  <c r="W556" i="1"/>
  <c r="L557" i="1"/>
  <c r="X557" i="1"/>
  <c r="H560" i="1"/>
  <c r="H561" i="1"/>
  <c r="S562" i="1"/>
  <c r="N564" i="1"/>
  <c r="W564" i="1"/>
  <c r="L565" i="1"/>
  <c r="X565" i="1"/>
  <c r="U570" i="1"/>
  <c r="T575" i="1"/>
  <c r="I577" i="1"/>
  <c r="H584" i="1"/>
  <c r="U584" i="1"/>
  <c r="Z586" i="1"/>
  <c r="L591" i="1"/>
  <c r="U591" i="1"/>
  <c r="H596" i="1"/>
  <c r="H600" i="1"/>
  <c r="S600" i="1"/>
  <c r="P607" i="1"/>
  <c r="Y607" i="1"/>
  <c r="M608" i="1"/>
  <c r="M610" i="1"/>
  <c r="AA610" i="1"/>
  <c r="W613" i="1"/>
  <c r="Q615" i="1"/>
  <c r="AA615" i="1"/>
  <c r="T617" i="1"/>
  <c r="H619" i="1"/>
  <c r="T622" i="1"/>
  <c r="M630" i="1"/>
  <c r="Y630" i="1"/>
  <c r="V633" i="1"/>
  <c r="L636" i="1"/>
  <c r="W636" i="1"/>
  <c r="T638" i="1"/>
  <c r="V641" i="1"/>
  <c r="T646" i="1"/>
  <c r="S647" i="1"/>
  <c r="Q651" i="1"/>
  <c r="L652" i="1"/>
  <c r="W652" i="1"/>
  <c r="V654" i="1"/>
  <c r="H656" i="1"/>
  <c r="Y657" i="1"/>
  <c r="H661" i="1"/>
  <c r="M662" i="1"/>
  <c r="Y662" i="1"/>
  <c r="T665" i="1"/>
  <c r="H669" i="1"/>
  <c r="T670" i="1"/>
  <c r="V673" i="1"/>
  <c r="O678" i="1"/>
  <c r="Q679" i="1"/>
  <c r="AA679" i="1"/>
  <c r="I682" i="1"/>
  <c r="AA682" i="1"/>
  <c r="R683" i="1"/>
  <c r="L684" i="1"/>
  <c r="W684" i="1"/>
  <c r="M686" i="1"/>
  <c r="Y686" i="1"/>
  <c r="H693" i="1"/>
  <c r="V694" i="1"/>
  <c r="H696" i="1"/>
  <c r="H699" i="1"/>
  <c r="Z699" i="1"/>
  <c r="Q703" i="1"/>
  <c r="AA703" i="1"/>
  <c r="X706" i="1"/>
  <c r="I714" i="1"/>
  <c r="O715" i="1"/>
  <c r="I720" i="1"/>
  <c r="H720" i="1"/>
  <c r="I723" i="1"/>
  <c r="U724" i="1"/>
  <c r="AA724" i="1"/>
  <c r="P724" i="1"/>
  <c r="X724" i="1"/>
  <c r="N724" i="1"/>
  <c r="W724" i="1"/>
  <c r="X725" i="1"/>
  <c r="Z727" i="1"/>
  <c r="V727" i="1"/>
  <c r="M727" i="1"/>
  <c r="T727" i="1"/>
  <c r="K727" i="1"/>
  <c r="W727" i="1"/>
  <c r="L729" i="1"/>
  <c r="T732" i="1"/>
  <c r="S735" i="1"/>
  <c r="T740" i="1"/>
  <c r="U744" i="1"/>
  <c r="M746" i="1"/>
  <c r="N748" i="1"/>
  <c r="Z759" i="1"/>
  <c r="X759" i="1"/>
  <c r="O759" i="1"/>
  <c r="V759" i="1"/>
  <c r="M759" i="1"/>
  <c r="U759" i="1"/>
  <c r="Z762" i="1"/>
  <c r="U762" i="1"/>
  <c r="S762" i="1"/>
  <c r="M762" i="1"/>
  <c r="G786" i="1"/>
  <c r="I786" i="1"/>
  <c r="H786" i="1"/>
  <c r="S788" i="1"/>
  <c r="V793" i="1"/>
  <c r="U795" i="1"/>
  <c r="AA800" i="1"/>
  <c r="X800" i="1"/>
  <c r="V800" i="1"/>
  <c r="M800" i="1"/>
  <c r="N802" i="1"/>
  <c r="I813" i="1"/>
  <c r="G813" i="1"/>
  <c r="I819" i="1"/>
  <c r="H819" i="1"/>
  <c r="G819" i="1"/>
  <c r="Q820" i="1"/>
  <c r="P820" i="1"/>
  <c r="AA820" i="1"/>
  <c r="L820" i="1"/>
  <c r="Z820" i="1"/>
  <c r="K820" i="1"/>
  <c r="V820" i="1"/>
  <c r="S821" i="1"/>
  <c r="AA821" i="1"/>
  <c r="Y821" i="1"/>
  <c r="Q821" i="1"/>
  <c r="O821" i="1"/>
  <c r="T833" i="1"/>
  <c r="I837" i="1"/>
  <c r="H837" i="1"/>
  <c r="I846" i="1"/>
  <c r="H846" i="1"/>
  <c r="U858" i="1"/>
  <c r="S863" i="1"/>
  <c r="I870" i="1"/>
  <c r="H870" i="1"/>
  <c r="S887" i="1"/>
  <c r="Y916" i="1"/>
  <c r="V916" i="1"/>
  <c r="T916" i="1"/>
  <c r="N916" i="1"/>
  <c r="I925" i="1"/>
  <c r="H925" i="1"/>
  <c r="G925" i="1"/>
  <c r="Z939" i="1"/>
  <c r="U939" i="1"/>
  <c r="T939" i="1"/>
  <c r="S939" i="1"/>
  <c r="O939" i="1"/>
  <c r="M939" i="1"/>
  <c r="L939" i="1"/>
  <c r="K945" i="1"/>
  <c r="U946" i="1"/>
  <c r="Z971" i="1"/>
  <c r="U971" i="1"/>
  <c r="T971" i="1"/>
  <c r="AA971" i="1"/>
  <c r="W971" i="1"/>
  <c r="S971" i="1"/>
  <c r="O971" i="1"/>
  <c r="M971" i="1"/>
  <c r="L971" i="1"/>
  <c r="I979" i="1"/>
  <c r="H979" i="1"/>
  <c r="L985" i="1"/>
  <c r="L995" i="1"/>
  <c r="U530" i="1"/>
  <c r="U538" i="1"/>
  <c r="U546" i="1"/>
  <c r="M549" i="1"/>
  <c r="AA549" i="1"/>
  <c r="U554" i="1"/>
  <c r="M557" i="1"/>
  <c r="AA557" i="1"/>
  <c r="U562" i="1"/>
  <c r="O564" i="1"/>
  <c r="X564" i="1"/>
  <c r="M565" i="1"/>
  <c r="AA565" i="1"/>
  <c r="W584" i="1"/>
  <c r="M591" i="1"/>
  <c r="V591" i="1"/>
  <c r="U600" i="1"/>
  <c r="Q607" i="1"/>
  <c r="AA607" i="1"/>
  <c r="O608" i="1"/>
  <c r="N610" i="1"/>
  <c r="S615" i="1"/>
  <c r="Y617" i="1"/>
  <c r="U622" i="1"/>
  <c r="N630" i="1"/>
  <c r="Y633" i="1"/>
  <c r="N636" i="1"/>
  <c r="X636" i="1"/>
  <c r="U638" i="1"/>
  <c r="Y641" i="1"/>
  <c r="U646" i="1"/>
  <c r="N652" i="1"/>
  <c r="X652" i="1"/>
  <c r="N662" i="1"/>
  <c r="V665" i="1"/>
  <c r="U670" i="1"/>
  <c r="Y673" i="1"/>
  <c r="S679" i="1"/>
  <c r="T683" i="1"/>
  <c r="N684" i="1"/>
  <c r="X684" i="1"/>
  <c r="N686" i="1"/>
  <c r="S703" i="1"/>
  <c r="AA706" i="1"/>
  <c r="T715" i="1"/>
  <c r="Z719" i="1"/>
  <c r="V719" i="1"/>
  <c r="M719" i="1"/>
  <c r="T719" i="1"/>
  <c r="Z725" i="1"/>
  <c r="N729" i="1"/>
  <c r="Z730" i="1"/>
  <c r="K730" i="1"/>
  <c r="AA730" i="1"/>
  <c r="H740" i="1"/>
  <c r="I740" i="1"/>
  <c r="P746" i="1"/>
  <c r="P748" i="1"/>
  <c r="AA750" i="1"/>
  <c r="Q750" i="1"/>
  <c r="N750" i="1"/>
  <c r="Y750" i="1"/>
  <c r="Z753" i="1"/>
  <c r="Q753" i="1"/>
  <c r="L753" i="1"/>
  <c r="K759" i="1"/>
  <c r="W759" i="1"/>
  <c r="K762" i="1"/>
  <c r="G770" i="1"/>
  <c r="I770" i="1"/>
  <c r="H774" i="1"/>
  <c r="I774" i="1"/>
  <c r="G774" i="1"/>
  <c r="Z785" i="1"/>
  <c r="T785" i="1"/>
  <c r="S785" i="1"/>
  <c r="Q785" i="1"/>
  <c r="L785" i="1"/>
  <c r="T788" i="1"/>
  <c r="Y793" i="1"/>
  <c r="AA795" i="1"/>
  <c r="O800" i="1"/>
  <c r="U802" i="1"/>
  <c r="H813" i="1"/>
  <c r="R820" i="1"/>
  <c r="I824" i="1"/>
  <c r="G824" i="1"/>
  <c r="G837" i="1"/>
  <c r="I854" i="1"/>
  <c r="H854" i="1"/>
  <c r="G854" i="1"/>
  <c r="Z857" i="1"/>
  <c r="Q857" i="1"/>
  <c r="AA857" i="1"/>
  <c r="O857" i="1"/>
  <c r="Y857" i="1"/>
  <c r="N857" i="1"/>
  <c r="W857" i="1"/>
  <c r="M857" i="1"/>
  <c r="V857" i="1"/>
  <c r="L857" i="1"/>
  <c r="U857" i="1"/>
  <c r="K857" i="1"/>
  <c r="X862" i="1"/>
  <c r="Z862" i="1"/>
  <c r="R862" i="1"/>
  <c r="L862" i="1"/>
  <c r="I869" i="1"/>
  <c r="H869" i="1"/>
  <c r="G869" i="1"/>
  <c r="H881" i="1"/>
  <c r="I881" i="1"/>
  <c r="G881" i="1"/>
  <c r="Z886" i="1"/>
  <c r="R886" i="1"/>
  <c r="L886" i="1"/>
  <c r="AA887" i="1"/>
  <c r="I901" i="1"/>
  <c r="H901" i="1"/>
  <c r="G901" i="1"/>
  <c r="L916" i="1"/>
  <c r="Z919" i="1"/>
  <c r="Y919" i="1"/>
  <c r="P919" i="1"/>
  <c r="X919" i="1"/>
  <c r="O919" i="1"/>
  <c r="W919" i="1"/>
  <c r="N919" i="1"/>
  <c r="V919" i="1"/>
  <c r="M919" i="1"/>
  <c r="U919" i="1"/>
  <c r="L919" i="1"/>
  <c r="T919" i="1"/>
  <c r="K919" i="1"/>
  <c r="K939" i="1"/>
  <c r="Z944" i="1"/>
  <c r="R944" i="1"/>
  <c r="T945" i="1"/>
  <c r="X949" i="1"/>
  <c r="AA949" i="1"/>
  <c r="Y949" i="1"/>
  <c r="U949" i="1"/>
  <c r="S949" i="1"/>
  <c r="Q949" i="1"/>
  <c r="M949" i="1"/>
  <c r="I951" i="1"/>
  <c r="H951" i="1"/>
  <c r="G951" i="1"/>
  <c r="I960" i="1"/>
  <c r="H960" i="1"/>
  <c r="K971" i="1"/>
  <c r="G979" i="1"/>
  <c r="Y985" i="1"/>
  <c r="S607" i="1"/>
  <c r="Z617" i="1"/>
  <c r="V622" i="1"/>
  <c r="V638" i="1"/>
  <c r="V646" i="1"/>
  <c r="Y665" i="1"/>
  <c r="V670" i="1"/>
  <c r="I712" i="1"/>
  <c r="G712" i="1"/>
  <c r="U732" i="1"/>
  <c r="Y732" i="1"/>
  <c r="O732" i="1"/>
  <c r="W732" i="1"/>
  <c r="L732" i="1"/>
  <c r="X732" i="1"/>
  <c r="Z735" i="1"/>
  <c r="W735" i="1"/>
  <c r="N735" i="1"/>
  <c r="U735" i="1"/>
  <c r="L735" i="1"/>
  <c r="V735" i="1"/>
  <c r="Z738" i="1"/>
  <c r="P738" i="1"/>
  <c r="K738" i="1"/>
  <c r="U740" i="1"/>
  <c r="S740" i="1"/>
  <c r="AA740" i="1"/>
  <c r="P740" i="1"/>
  <c r="W740" i="1"/>
  <c r="G754" i="1"/>
  <c r="H754" i="1"/>
  <c r="I768" i="1"/>
  <c r="H768" i="1"/>
  <c r="G768" i="1"/>
  <c r="Y787" i="1"/>
  <c r="T787" i="1"/>
  <c r="L787" i="1"/>
  <c r="I805" i="1"/>
  <c r="H805" i="1"/>
  <c r="H806" i="1"/>
  <c r="I806" i="1"/>
  <c r="G806" i="1"/>
  <c r="H807" i="1"/>
  <c r="I807" i="1"/>
  <c r="H822" i="1"/>
  <c r="I822" i="1"/>
  <c r="Z823" i="1"/>
  <c r="AA823" i="1"/>
  <c r="Q823" i="1"/>
  <c r="Y823" i="1"/>
  <c r="P823" i="1"/>
  <c r="X823" i="1"/>
  <c r="O823" i="1"/>
  <c r="W823" i="1"/>
  <c r="N823" i="1"/>
  <c r="U823" i="1"/>
  <c r="L823" i="1"/>
  <c r="I867" i="1"/>
  <c r="H867" i="1"/>
  <c r="Y876" i="1"/>
  <c r="V876" i="1"/>
  <c r="T876" i="1"/>
  <c r="N876" i="1"/>
  <c r="L876" i="1"/>
  <c r="Z898" i="1"/>
  <c r="T898" i="1"/>
  <c r="S898" i="1"/>
  <c r="P898" i="1"/>
  <c r="N898" i="1"/>
  <c r="AA898" i="1"/>
  <c r="M898" i="1"/>
  <c r="X898" i="1"/>
  <c r="L898" i="1"/>
  <c r="I902" i="1"/>
  <c r="H902" i="1"/>
  <c r="I931" i="1"/>
  <c r="H931" i="1"/>
  <c r="G931" i="1"/>
  <c r="I943" i="1"/>
  <c r="H943" i="1"/>
  <c r="G943" i="1"/>
  <c r="I957" i="1"/>
  <c r="H957" i="1"/>
  <c r="G957" i="1"/>
  <c r="U474" i="1"/>
  <c r="U482" i="1"/>
  <c r="V487" i="1"/>
  <c r="S508" i="1"/>
  <c r="W513" i="1"/>
  <c r="S522" i="1"/>
  <c r="V527" i="1"/>
  <c r="M530" i="1"/>
  <c r="W530" i="1"/>
  <c r="Q532" i="1"/>
  <c r="AA532" i="1"/>
  <c r="Y535" i="1"/>
  <c r="M538" i="1"/>
  <c r="W538" i="1"/>
  <c r="Q540" i="1"/>
  <c r="AA540" i="1"/>
  <c r="Y543" i="1"/>
  <c r="M546" i="1"/>
  <c r="W546" i="1"/>
  <c r="Q548" i="1"/>
  <c r="AA548" i="1"/>
  <c r="P549" i="1"/>
  <c r="Y551" i="1"/>
  <c r="M554" i="1"/>
  <c r="W554" i="1"/>
  <c r="Q556" i="1"/>
  <c r="AA556" i="1"/>
  <c r="P557" i="1"/>
  <c r="Y559" i="1"/>
  <c r="M562" i="1"/>
  <c r="W562" i="1"/>
  <c r="Q564" i="1"/>
  <c r="AA564" i="1"/>
  <c r="P565" i="1"/>
  <c r="X568" i="1"/>
  <c r="Q569" i="1"/>
  <c r="N570" i="1"/>
  <c r="X570" i="1"/>
  <c r="S572" i="1"/>
  <c r="M575" i="1"/>
  <c r="X575" i="1"/>
  <c r="R577" i="1"/>
  <c r="H579" i="1"/>
  <c r="N583" i="1"/>
  <c r="Y583" i="1"/>
  <c r="L584" i="1"/>
  <c r="AA584" i="1"/>
  <c r="S585" i="1"/>
  <c r="P586" i="1"/>
  <c r="X587" i="1"/>
  <c r="O588" i="1"/>
  <c r="Y588" i="1"/>
  <c r="O589" i="1"/>
  <c r="O591" i="1"/>
  <c r="X591" i="1"/>
  <c r="R593" i="1"/>
  <c r="H595" i="1"/>
  <c r="H597" i="1"/>
  <c r="I598" i="1"/>
  <c r="L600" i="1"/>
  <c r="X600" i="1"/>
  <c r="I604" i="1"/>
  <c r="S604" i="1"/>
  <c r="O606" i="1"/>
  <c r="K607" i="1"/>
  <c r="T607" i="1"/>
  <c r="S608" i="1"/>
  <c r="R610" i="1"/>
  <c r="G611" i="1"/>
  <c r="S612" i="1"/>
  <c r="G614" i="1"/>
  <c r="L615" i="1"/>
  <c r="U615" i="1"/>
  <c r="G616" i="1"/>
  <c r="K617" i="1"/>
  <c r="AA617" i="1"/>
  <c r="S618" i="1"/>
  <c r="O619" i="1"/>
  <c r="O620" i="1"/>
  <c r="Y620" i="1"/>
  <c r="R621" i="1"/>
  <c r="L622" i="1"/>
  <c r="W622" i="1"/>
  <c r="N623" i="1"/>
  <c r="W623" i="1"/>
  <c r="H628" i="1"/>
  <c r="Q630" i="1"/>
  <c r="Q631" i="1"/>
  <c r="AA631" i="1"/>
  <c r="O632" i="1"/>
  <c r="L633" i="1"/>
  <c r="P636" i="1"/>
  <c r="AA636" i="1"/>
  <c r="P637" i="1"/>
  <c r="L638" i="1"/>
  <c r="W638" i="1"/>
  <c r="L641" i="1"/>
  <c r="G643" i="1"/>
  <c r="T644" i="1"/>
  <c r="G645" i="1"/>
  <c r="L646" i="1"/>
  <c r="W646" i="1"/>
  <c r="M647" i="1"/>
  <c r="V647" i="1"/>
  <c r="H648" i="1"/>
  <c r="G651" i="1"/>
  <c r="P652" i="1"/>
  <c r="AA652" i="1"/>
  <c r="U653" i="1"/>
  <c r="N654" i="1"/>
  <c r="R656" i="1"/>
  <c r="N657" i="1"/>
  <c r="Q662" i="1"/>
  <c r="Q663" i="1"/>
  <c r="AA663" i="1"/>
  <c r="O664" i="1"/>
  <c r="K665" i="1"/>
  <c r="AA665" i="1"/>
  <c r="P666" i="1"/>
  <c r="H667" i="1"/>
  <c r="O669" i="1"/>
  <c r="L670" i="1"/>
  <c r="W670" i="1"/>
  <c r="L673" i="1"/>
  <c r="T676" i="1"/>
  <c r="G677" i="1"/>
  <c r="I678" i="1"/>
  <c r="U678" i="1"/>
  <c r="L679" i="1"/>
  <c r="U679" i="1"/>
  <c r="G680" i="1"/>
  <c r="Y681" i="1"/>
  <c r="M682" i="1"/>
  <c r="G683" i="1"/>
  <c r="P684" i="1"/>
  <c r="AA684" i="1"/>
  <c r="Q686" i="1"/>
  <c r="S687" i="1"/>
  <c r="O692" i="1"/>
  <c r="Y692" i="1"/>
  <c r="U693" i="1"/>
  <c r="N694" i="1"/>
  <c r="R696" i="1"/>
  <c r="Q697" i="1"/>
  <c r="H698" i="1"/>
  <c r="L699" i="1"/>
  <c r="S700" i="1"/>
  <c r="I702" i="1"/>
  <c r="U702" i="1"/>
  <c r="L703" i="1"/>
  <c r="U703" i="1"/>
  <c r="G704" i="1"/>
  <c r="V705" i="1"/>
  <c r="K706" i="1"/>
  <c r="Z709" i="1"/>
  <c r="Z711" i="1"/>
  <c r="U711" i="1"/>
  <c r="L711" i="1"/>
  <c r="T711" i="1"/>
  <c r="H712" i="1"/>
  <c r="G715" i="1"/>
  <c r="Z715" i="1"/>
  <c r="G718" i="1"/>
  <c r="L719" i="1"/>
  <c r="W719" i="1"/>
  <c r="M720" i="1"/>
  <c r="O723" i="1"/>
  <c r="O724" i="1"/>
  <c r="H726" i="1"/>
  <c r="I726" i="1"/>
  <c r="O727" i="1"/>
  <c r="AA727" i="1"/>
  <c r="Z728" i="1"/>
  <c r="T729" i="1"/>
  <c r="P730" i="1"/>
  <c r="K732" i="1"/>
  <c r="AA732" i="1"/>
  <c r="K735" i="1"/>
  <c r="X735" i="1"/>
  <c r="M738" i="1"/>
  <c r="K740" i="1"/>
  <c r="X740" i="1"/>
  <c r="X741" i="1"/>
  <c r="Z745" i="1"/>
  <c r="S745" i="1"/>
  <c r="N745" i="1"/>
  <c r="X746" i="1"/>
  <c r="S748" i="1"/>
  <c r="H749" i="1"/>
  <c r="M750" i="1"/>
  <c r="H752" i="1"/>
  <c r="N753" i="1"/>
  <c r="I754" i="1"/>
  <c r="U756" i="1"/>
  <c r="X756" i="1"/>
  <c r="N756" i="1"/>
  <c r="V756" i="1"/>
  <c r="K756" i="1"/>
  <c r="Y756" i="1"/>
  <c r="G758" i="1"/>
  <c r="N759" i="1"/>
  <c r="AA759" i="1"/>
  <c r="X762" i="1"/>
  <c r="H767" i="1"/>
  <c r="Z770" i="1"/>
  <c r="P770" i="1"/>
  <c r="M770" i="1"/>
  <c r="K770" i="1"/>
  <c r="AA770" i="1"/>
  <c r="N785" i="1"/>
  <c r="AA790" i="1"/>
  <c r="U790" i="1"/>
  <c r="T790" i="1"/>
  <c r="Q790" i="1"/>
  <c r="O790" i="1"/>
  <c r="Y790" i="1"/>
  <c r="M790" i="1"/>
  <c r="Z802" i="1"/>
  <c r="Y805" i="1"/>
  <c r="O805" i="1"/>
  <c r="X805" i="1"/>
  <c r="N805" i="1"/>
  <c r="W805" i="1"/>
  <c r="M805" i="1"/>
  <c r="V805" i="1"/>
  <c r="K805" i="1"/>
  <c r="R805" i="1"/>
  <c r="Z807" i="1"/>
  <c r="W807" i="1"/>
  <c r="N807" i="1"/>
  <c r="V807" i="1"/>
  <c r="M807" i="1"/>
  <c r="U807" i="1"/>
  <c r="L807" i="1"/>
  <c r="T807" i="1"/>
  <c r="K807" i="1"/>
  <c r="AA807" i="1"/>
  <c r="Q807" i="1"/>
  <c r="AA809" i="1"/>
  <c r="Y809" i="1"/>
  <c r="O809" i="1"/>
  <c r="X820" i="1"/>
  <c r="Q822" i="1"/>
  <c r="P822" i="1"/>
  <c r="N822" i="1"/>
  <c r="Z822" i="1"/>
  <c r="L822" i="1"/>
  <c r="W822" i="1"/>
  <c r="K823" i="1"/>
  <c r="Z834" i="1"/>
  <c r="S834" i="1"/>
  <c r="P834" i="1"/>
  <c r="N834" i="1"/>
  <c r="AA834" i="1"/>
  <c r="M834" i="1"/>
  <c r="X834" i="1"/>
  <c r="L834" i="1"/>
  <c r="V834" i="1"/>
  <c r="K834" i="1"/>
  <c r="T857" i="1"/>
  <c r="G867" i="1"/>
  <c r="K898" i="1"/>
  <c r="Z899" i="1"/>
  <c r="W899" i="1"/>
  <c r="U899" i="1"/>
  <c r="S899" i="1"/>
  <c r="O899" i="1"/>
  <c r="M899" i="1"/>
  <c r="K899" i="1"/>
  <c r="G902" i="1"/>
  <c r="S919" i="1"/>
  <c r="AA939" i="1"/>
  <c r="X981" i="1"/>
  <c r="U981" i="1"/>
  <c r="S981" i="1"/>
  <c r="AA981" i="1"/>
  <c r="Y981" i="1"/>
  <c r="Q981" i="1"/>
  <c r="M981" i="1"/>
  <c r="X997" i="1"/>
  <c r="N997" i="1"/>
  <c r="W997" i="1"/>
  <c r="L997" i="1"/>
  <c r="V997" i="1"/>
  <c r="K997" i="1"/>
  <c r="R997" i="1"/>
  <c r="Z997" i="1"/>
  <c r="P997" i="1"/>
  <c r="Y997" i="1"/>
  <c r="O997" i="1"/>
  <c r="AA997" i="1"/>
  <c r="T997" i="1"/>
  <c r="Q997" i="1"/>
  <c r="U522" i="1"/>
  <c r="Y527" i="1"/>
  <c r="N530" i="1"/>
  <c r="X530" i="1"/>
  <c r="S532" i="1"/>
  <c r="N538" i="1"/>
  <c r="X538" i="1"/>
  <c r="S540" i="1"/>
  <c r="N546" i="1"/>
  <c r="X546" i="1"/>
  <c r="S548" i="1"/>
  <c r="S549" i="1"/>
  <c r="N554" i="1"/>
  <c r="X554" i="1"/>
  <c r="S556" i="1"/>
  <c r="S557" i="1"/>
  <c r="N562" i="1"/>
  <c r="X562" i="1"/>
  <c r="S564" i="1"/>
  <c r="S565" i="1"/>
  <c r="W569" i="1"/>
  <c r="O570" i="1"/>
  <c r="Y570" i="1"/>
  <c r="N575" i="1"/>
  <c r="Y575" i="1"/>
  <c r="Y577" i="1"/>
  <c r="W585" i="1"/>
  <c r="R589" i="1"/>
  <c r="P591" i="1"/>
  <c r="Y591" i="1"/>
  <c r="M600" i="1"/>
  <c r="T604" i="1"/>
  <c r="R606" i="1"/>
  <c r="L607" i="1"/>
  <c r="U607" i="1"/>
  <c r="U608" i="1"/>
  <c r="T612" i="1"/>
  <c r="I614" i="1"/>
  <c r="M615" i="1"/>
  <c r="V615" i="1"/>
  <c r="H616" i="1"/>
  <c r="Z618" i="1"/>
  <c r="Z619" i="1"/>
  <c r="M622" i="1"/>
  <c r="Y622" i="1"/>
  <c r="T630" i="1"/>
  <c r="S631" i="1"/>
  <c r="R632" i="1"/>
  <c r="N633" i="1"/>
  <c r="Q636" i="1"/>
  <c r="M638" i="1"/>
  <c r="Y638" i="1"/>
  <c r="N641" i="1"/>
  <c r="H645" i="1"/>
  <c r="M646" i="1"/>
  <c r="Y646" i="1"/>
  <c r="N647" i="1"/>
  <c r="W647" i="1"/>
  <c r="Q652" i="1"/>
  <c r="O654" i="1"/>
  <c r="U656" i="1"/>
  <c r="Q657" i="1"/>
  <c r="T662" i="1"/>
  <c r="S663" i="1"/>
  <c r="L665" i="1"/>
  <c r="S666" i="1"/>
  <c r="P669" i="1"/>
  <c r="M670" i="1"/>
  <c r="Y670" i="1"/>
  <c r="N673" i="1"/>
  <c r="H677" i="1"/>
  <c r="V678" i="1"/>
  <c r="M679" i="1"/>
  <c r="V679" i="1"/>
  <c r="H680" i="1"/>
  <c r="P682" i="1"/>
  <c r="Q684" i="1"/>
  <c r="T686" i="1"/>
  <c r="O694" i="1"/>
  <c r="W696" i="1"/>
  <c r="I698" i="1"/>
  <c r="T700" i="1"/>
  <c r="V702" i="1"/>
  <c r="M703" i="1"/>
  <c r="V703" i="1"/>
  <c r="H704" i="1"/>
  <c r="Y705" i="1"/>
  <c r="M706" i="1"/>
  <c r="Z713" i="1"/>
  <c r="T713" i="1"/>
  <c r="AA713" i="1"/>
  <c r="I717" i="1"/>
  <c r="H717" i="1"/>
  <c r="I718" i="1"/>
  <c r="N719" i="1"/>
  <c r="X719" i="1"/>
  <c r="Z723" i="1"/>
  <c r="Q724" i="1"/>
  <c r="P727" i="1"/>
  <c r="Y729" i="1"/>
  <c r="S730" i="1"/>
  <c r="W731" i="1"/>
  <c r="R731" i="1"/>
  <c r="N732" i="1"/>
  <c r="M735" i="1"/>
  <c r="Y735" i="1"/>
  <c r="S738" i="1"/>
  <c r="L740" i="1"/>
  <c r="Y740" i="1"/>
  <c r="T748" i="1"/>
  <c r="O750" i="1"/>
  <c r="Z751" i="1"/>
  <c r="AA751" i="1"/>
  <c r="Q751" i="1"/>
  <c r="X751" i="1"/>
  <c r="O751" i="1"/>
  <c r="U751" i="1"/>
  <c r="T752" i="1"/>
  <c r="U752" i="1"/>
  <c r="M752" i="1"/>
  <c r="S753" i="1"/>
  <c r="Z754" i="1"/>
  <c r="X754" i="1"/>
  <c r="S754" i="1"/>
  <c r="I758" i="1"/>
  <c r="P759" i="1"/>
  <c r="AA762" i="1"/>
  <c r="H764" i="1"/>
  <c r="I764" i="1"/>
  <c r="Y771" i="1"/>
  <c r="T771" i="1"/>
  <c r="Z777" i="1"/>
  <c r="V777" i="1"/>
  <c r="T777" i="1"/>
  <c r="S777" i="1"/>
  <c r="N777" i="1"/>
  <c r="V785" i="1"/>
  <c r="I789" i="1"/>
  <c r="H789" i="1"/>
  <c r="M823" i="1"/>
  <c r="I843" i="1"/>
  <c r="H843" i="1"/>
  <c r="G843" i="1"/>
  <c r="Z851" i="1"/>
  <c r="AA851" i="1"/>
  <c r="W851" i="1"/>
  <c r="U851" i="1"/>
  <c r="S851" i="1"/>
  <c r="O851" i="1"/>
  <c r="M851" i="1"/>
  <c r="X856" i="1"/>
  <c r="Z856" i="1"/>
  <c r="R856" i="1"/>
  <c r="N856" i="1"/>
  <c r="Z897" i="1"/>
  <c r="S897" i="1"/>
  <c r="Q897" i="1"/>
  <c r="AA897" i="1"/>
  <c r="O897" i="1"/>
  <c r="Y897" i="1"/>
  <c r="N897" i="1"/>
  <c r="W897" i="1"/>
  <c r="M897" i="1"/>
  <c r="V897" i="1"/>
  <c r="L897" i="1"/>
  <c r="U898" i="1"/>
  <c r="H913" i="1"/>
  <c r="I913" i="1"/>
  <c r="G913" i="1"/>
  <c r="Y932" i="1"/>
  <c r="V932" i="1"/>
  <c r="T932" i="1"/>
  <c r="N932" i="1"/>
  <c r="L932" i="1"/>
  <c r="I950" i="1"/>
  <c r="H950" i="1"/>
  <c r="G950" i="1"/>
  <c r="Z959" i="1"/>
  <c r="AA959" i="1"/>
  <c r="Q959" i="1"/>
  <c r="Y959" i="1"/>
  <c r="P959" i="1"/>
  <c r="X959" i="1"/>
  <c r="O959" i="1"/>
  <c r="W959" i="1"/>
  <c r="N959" i="1"/>
  <c r="V959" i="1"/>
  <c r="M959" i="1"/>
  <c r="U959" i="1"/>
  <c r="L959" i="1"/>
  <c r="H961" i="1"/>
  <c r="I961" i="1"/>
  <c r="G961" i="1"/>
  <c r="K981" i="1"/>
  <c r="V734" i="1"/>
  <c r="Y761" i="1"/>
  <c r="S767" i="1"/>
  <c r="W768" i="1"/>
  <c r="S769" i="1"/>
  <c r="O772" i="1"/>
  <c r="Y772" i="1"/>
  <c r="O774" i="1"/>
  <c r="U778" i="1"/>
  <c r="O783" i="1"/>
  <c r="X783" i="1"/>
  <c r="S786" i="1"/>
  <c r="N791" i="1"/>
  <c r="W791" i="1"/>
  <c r="Q794" i="1"/>
  <c r="N796" i="1"/>
  <c r="X796" i="1"/>
  <c r="O798" i="1"/>
  <c r="Z798" i="1"/>
  <c r="M799" i="1"/>
  <c r="V799" i="1"/>
  <c r="O804" i="1"/>
  <c r="P806" i="1"/>
  <c r="P808" i="1"/>
  <c r="U811" i="1"/>
  <c r="W813" i="1"/>
  <c r="M815" i="1"/>
  <c r="V815" i="1"/>
  <c r="Z816" i="1"/>
  <c r="N817" i="1"/>
  <c r="Y817" i="1"/>
  <c r="N818" i="1"/>
  <c r="O819" i="1"/>
  <c r="N825" i="1"/>
  <c r="Y825" i="1"/>
  <c r="Y827" i="1"/>
  <c r="P829" i="1"/>
  <c r="AA829" i="1"/>
  <c r="M831" i="1"/>
  <c r="V831" i="1"/>
  <c r="V832" i="1"/>
  <c r="N839" i="1"/>
  <c r="W839" i="1"/>
  <c r="S841" i="1"/>
  <c r="S845" i="1"/>
  <c r="S847" i="1"/>
  <c r="X848" i="1"/>
  <c r="M849" i="1"/>
  <c r="W849" i="1"/>
  <c r="M850" i="1"/>
  <c r="AA850" i="1"/>
  <c r="Q853" i="1"/>
  <c r="M855" i="1"/>
  <c r="V855" i="1"/>
  <c r="Y861" i="1"/>
  <c r="T865" i="1"/>
  <c r="T866" i="1"/>
  <c r="S869" i="1"/>
  <c r="S871" i="1"/>
  <c r="O873" i="1"/>
  <c r="AA873" i="1"/>
  <c r="N874" i="1"/>
  <c r="O875" i="1"/>
  <c r="X877" i="1"/>
  <c r="S879" i="1"/>
  <c r="P882" i="1"/>
  <c r="S883" i="1"/>
  <c r="Y885" i="1"/>
  <c r="T889" i="1"/>
  <c r="U890" i="1"/>
  <c r="AA891" i="1"/>
  <c r="P893" i="1"/>
  <c r="O895" i="1"/>
  <c r="X895" i="1"/>
  <c r="S901" i="1"/>
  <c r="S903" i="1"/>
  <c r="O905" i="1"/>
  <c r="AA905" i="1"/>
  <c r="N906" i="1"/>
  <c r="O907" i="1"/>
  <c r="X909" i="1"/>
  <c r="S911" i="1"/>
  <c r="P914" i="1"/>
  <c r="S915" i="1"/>
  <c r="O921" i="1"/>
  <c r="AA921" i="1"/>
  <c r="N922" i="1"/>
  <c r="M923" i="1"/>
  <c r="U925" i="1"/>
  <c r="S927" i="1"/>
  <c r="S931" i="1"/>
  <c r="AA933" i="1"/>
  <c r="M935" i="1"/>
  <c r="V935" i="1"/>
  <c r="M937" i="1"/>
  <c r="W937" i="1"/>
  <c r="M938" i="1"/>
  <c r="AA938" i="1"/>
  <c r="S941" i="1"/>
  <c r="O943" i="1"/>
  <c r="X943" i="1"/>
  <c r="W947" i="1"/>
  <c r="V948" i="1"/>
  <c r="O951" i="1"/>
  <c r="X951" i="1"/>
  <c r="N953" i="1"/>
  <c r="Y953" i="1"/>
  <c r="N954" i="1"/>
  <c r="M955" i="1"/>
  <c r="U957" i="1"/>
  <c r="Q961" i="1"/>
  <c r="P962" i="1"/>
  <c r="O963" i="1"/>
  <c r="O967" i="1"/>
  <c r="Y967" i="1"/>
  <c r="Y972" i="1"/>
  <c r="T972" i="1"/>
  <c r="N972" i="1"/>
  <c r="P975" i="1"/>
  <c r="Z977" i="1"/>
  <c r="Y977" i="1"/>
  <c r="N977" i="1"/>
  <c r="W977" i="1"/>
  <c r="M977" i="1"/>
  <c r="V977" i="1"/>
  <c r="S978" i="1"/>
  <c r="V980" i="1"/>
  <c r="H990" i="1"/>
  <c r="G990" i="1"/>
  <c r="H1000" i="1"/>
  <c r="I1000" i="1"/>
  <c r="G1000" i="1"/>
  <c r="W832" i="1"/>
  <c r="T841" i="1"/>
  <c r="U866" i="1"/>
  <c r="Y877" i="1"/>
  <c r="Y909" i="1"/>
  <c r="X965" i="1"/>
  <c r="Y965" i="1"/>
  <c r="H969" i="1"/>
  <c r="I969" i="1"/>
  <c r="Z986" i="1"/>
  <c r="T986" i="1"/>
  <c r="S986" i="1"/>
  <c r="X986" i="1"/>
  <c r="L986" i="1"/>
  <c r="V986" i="1"/>
  <c r="H987" i="1"/>
  <c r="G987" i="1"/>
  <c r="Z991" i="1"/>
  <c r="W991" i="1"/>
  <c r="N991" i="1"/>
  <c r="V991" i="1"/>
  <c r="M991" i="1"/>
  <c r="AA991" i="1"/>
  <c r="Q991" i="1"/>
  <c r="Y991" i="1"/>
  <c r="P991" i="1"/>
  <c r="R1001" i="1"/>
  <c r="P1001" i="1"/>
  <c r="N1001" i="1"/>
  <c r="AA1001" i="1"/>
  <c r="M1001" i="1"/>
  <c r="X1001" i="1"/>
  <c r="K1001" i="1"/>
  <c r="V1001" i="1"/>
  <c r="U1001" i="1"/>
  <c r="S1001" i="1"/>
  <c r="V718" i="1"/>
  <c r="Y721" i="1"/>
  <c r="M722" i="1"/>
  <c r="H728" i="1"/>
  <c r="M734" i="1"/>
  <c r="Y734" i="1"/>
  <c r="S743" i="1"/>
  <c r="I746" i="1"/>
  <c r="R747" i="1"/>
  <c r="L761" i="1"/>
  <c r="H765" i="1"/>
  <c r="V766" i="1"/>
  <c r="L767" i="1"/>
  <c r="U767" i="1"/>
  <c r="V769" i="1"/>
  <c r="Q772" i="1"/>
  <c r="T774" i="1"/>
  <c r="S775" i="1"/>
  <c r="I778" i="1"/>
  <c r="AA778" i="1"/>
  <c r="T779" i="1"/>
  <c r="Q783" i="1"/>
  <c r="AA783" i="1"/>
  <c r="X786" i="1"/>
  <c r="P791" i="1"/>
  <c r="Y791" i="1"/>
  <c r="O792" i="1"/>
  <c r="V794" i="1"/>
  <c r="P796" i="1"/>
  <c r="Z796" i="1"/>
  <c r="Q798" i="1"/>
  <c r="O799" i="1"/>
  <c r="X799" i="1"/>
  <c r="T804" i="1"/>
  <c r="V806" i="1"/>
  <c r="V808" i="1"/>
  <c r="Z813" i="1"/>
  <c r="O815" i="1"/>
  <c r="X815" i="1"/>
  <c r="N816" i="1"/>
  <c r="Q817" i="1"/>
  <c r="R818" i="1"/>
  <c r="U819" i="1"/>
  <c r="Q825" i="1"/>
  <c r="G827" i="1"/>
  <c r="R829" i="1"/>
  <c r="O831" i="1"/>
  <c r="X831" i="1"/>
  <c r="L832" i="1"/>
  <c r="Z832" i="1"/>
  <c r="P839" i="1"/>
  <c r="Y839" i="1"/>
  <c r="K841" i="1"/>
  <c r="U841" i="1"/>
  <c r="U842" i="1"/>
  <c r="N844" i="1"/>
  <c r="X845" i="1"/>
  <c r="L847" i="1"/>
  <c r="U847" i="1"/>
  <c r="O849" i="1"/>
  <c r="AA849" i="1"/>
  <c r="P850" i="1"/>
  <c r="U853" i="1"/>
  <c r="O855" i="1"/>
  <c r="X855" i="1"/>
  <c r="M859" i="1"/>
  <c r="M861" i="1"/>
  <c r="R864" i="1"/>
  <c r="L865" i="1"/>
  <c r="V865" i="1"/>
  <c r="K866" i="1"/>
  <c r="V866" i="1"/>
  <c r="X869" i="1"/>
  <c r="L871" i="1"/>
  <c r="U871" i="1"/>
  <c r="H872" i="1"/>
  <c r="I873" i="1"/>
  <c r="S873" i="1"/>
  <c r="S874" i="1"/>
  <c r="G875" i="1"/>
  <c r="U875" i="1"/>
  <c r="K877" i="1"/>
  <c r="AA877" i="1"/>
  <c r="L879" i="1"/>
  <c r="U879" i="1"/>
  <c r="H880" i="1"/>
  <c r="T881" i="1"/>
  <c r="T882" i="1"/>
  <c r="W883" i="1"/>
  <c r="M885" i="1"/>
  <c r="L889" i="1"/>
  <c r="V889" i="1"/>
  <c r="L890" i="1"/>
  <c r="X890" i="1"/>
  <c r="K891" i="1"/>
  <c r="G893" i="1"/>
  <c r="S893" i="1"/>
  <c r="I895" i="1"/>
  <c r="Q895" i="1"/>
  <c r="AA895" i="1"/>
  <c r="L900" i="1"/>
  <c r="X901" i="1"/>
  <c r="L903" i="1"/>
  <c r="U903" i="1"/>
  <c r="H904" i="1"/>
  <c r="I905" i="1"/>
  <c r="S905" i="1"/>
  <c r="S906" i="1"/>
  <c r="G907" i="1"/>
  <c r="U907" i="1"/>
  <c r="K909" i="1"/>
  <c r="AA909" i="1"/>
  <c r="L911" i="1"/>
  <c r="U911" i="1"/>
  <c r="H912" i="1"/>
  <c r="T913" i="1"/>
  <c r="T914" i="1"/>
  <c r="W915" i="1"/>
  <c r="M917" i="1"/>
  <c r="G918" i="1"/>
  <c r="I921" i="1"/>
  <c r="S921" i="1"/>
  <c r="S922" i="1"/>
  <c r="G923" i="1"/>
  <c r="S923" i="1"/>
  <c r="L924" i="1"/>
  <c r="AA925" i="1"/>
  <c r="Z926" i="1"/>
  <c r="L927" i="1"/>
  <c r="U927" i="1"/>
  <c r="H928" i="1"/>
  <c r="T929" i="1"/>
  <c r="U930" i="1"/>
  <c r="U931" i="1"/>
  <c r="K933" i="1"/>
  <c r="G935" i="1"/>
  <c r="O935" i="1"/>
  <c r="X935" i="1"/>
  <c r="O937" i="1"/>
  <c r="AA937" i="1"/>
  <c r="P938" i="1"/>
  <c r="Y941" i="1"/>
  <c r="L942" i="1"/>
  <c r="Q943" i="1"/>
  <c r="AA943" i="1"/>
  <c r="L947" i="1"/>
  <c r="Q951" i="1"/>
  <c r="AA951" i="1"/>
  <c r="G953" i="1"/>
  <c r="Q953" i="1"/>
  <c r="S954" i="1"/>
  <c r="G955" i="1"/>
  <c r="S955" i="1"/>
  <c r="L956" i="1"/>
  <c r="AA957" i="1"/>
  <c r="P960" i="1"/>
  <c r="T961" i="1"/>
  <c r="T962" i="1"/>
  <c r="T963" i="1"/>
  <c r="K965" i="1"/>
  <c r="G966" i="1"/>
  <c r="Q967" i="1"/>
  <c r="G969" i="1"/>
  <c r="S975" i="1"/>
  <c r="H976" i="1"/>
  <c r="U978" i="1"/>
  <c r="Z979" i="1"/>
  <c r="M979" i="1"/>
  <c r="L979" i="1"/>
  <c r="K986" i="1"/>
  <c r="I987" i="1"/>
  <c r="Y988" i="1"/>
  <c r="N988" i="1"/>
  <c r="L988" i="1"/>
  <c r="V988" i="1"/>
  <c r="K991" i="1"/>
  <c r="L1001" i="1"/>
  <c r="Y769" i="1"/>
  <c r="S772" i="1"/>
  <c r="U774" i="1"/>
  <c r="S783" i="1"/>
  <c r="AA786" i="1"/>
  <c r="Q791" i="1"/>
  <c r="AA791" i="1"/>
  <c r="Z794" i="1"/>
  <c r="Q796" i="1"/>
  <c r="AA796" i="1"/>
  <c r="R798" i="1"/>
  <c r="P799" i="1"/>
  <c r="Y799" i="1"/>
  <c r="V804" i="1"/>
  <c r="W806" i="1"/>
  <c r="Z808" i="1"/>
  <c r="P815" i="1"/>
  <c r="Y815" i="1"/>
  <c r="S817" i="1"/>
  <c r="S818" i="1"/>
  <c r="W819" i="1"/>
  <c r="S825" i="1"/>
  <c r="H827" i="1"/>
  <c r="S829" i="1"/>
  <c r="P831" i="1"/>
  <c r="Y831" i="1"/>
  <c r="M832" i="1"/>
  <c r="Q839" i="1"/>
  <c r="AA839" i="1"/>
  <c r="L841" i="1"/>
  <c r="V841" i="1"/>
  <c r="Y845" i="1"/>
  <c r="Q849" i="1"/>
  <c r="S850" i="1"/>
  <c r="X853" i="1"/>
  <c r="P855" i="1"/>
  <c r="Y855" i="1"/>
  <c r="X864" i="1"/>
  <c r="L866" i="1"/>
  <c r="X866" i="1"/>
  <c r="Y869" i="1"/>
  <c r="T873" i="1"/>
  <c r="T874" i="1"/>
  <c r="H875" i="1"/>
  <c r="W875" i="1"/>
  <c r="M877" i="1"/>
  <c r="U882" i="1"/>
  <c r="AA883" i="1"/>
  <c r="M891" i="1"/>
  <c r="H893" i="1"/>
  <c r="U893" i="1"/>
  <c r="S895" i="1"/>
  <c r="N900" i="1"/>
  <c r="Y901" i="1"/>
  <c r="T905" i="1"/>
  <c r="T906" i="1"/>
  <c r="H907" i="1"/>
  <c r="W907" i="1"/>
  <c r="M909" i="1"/>
  <c r="U914" i="1"/>
  <c r="AA915" i="1"/>
  <c r="H918" i="1"/>
  <c r="T921" i="1"/>
  <c r="T922" i="1"/>
  <c r="H923" i="1"/>
  <c r="T923" i="1"/>
  <c r="N924" i="1"/>
  <c r="W931" i="1"/>
  <c r="M933" i="1"/>
  <c r="H935" i="1"/>
  <c r="P935" i="1"/>
  <c r="Y935" i="1"/>
  <c r="Q937" i="1"/>
  <c r="S938" i="1"/>
  <c r="AA941" i="1"/>
  <c r="R942" i="1"/>
  <c r="S943" i="1"/>
  <c r="S951" i="1"/>
  <c r="I953" i="1"/>
  <c r="S953" i="1"/>
  <c r="T954" i="1"/>
  <c r="H955" i="1"/>
  <c r="T955" i="1"/>
  <c r="N956" i="1"/>
  <c r="R960" i="1"/>
  <c r="U962" i="1"/>
  <c r="U963" i="1"/>
  <c r="M965" i="1"/>
  <c r="H966" i="1"/>
  <c r="Z976" i="1"/>
  <c r="X976" i="1"/>
  <c r="K979" i="1"/>
  <c r="M986" i="1"/>
  <c r="L991" i="1"/>
  <c r="Z1001" i="1"/>
  <c r="T772" i="1"/>
  <c r="V774" i="1"/>
  <c r="S791" i="1"/>
  <c r="R796" i="1"/>
  <c r="U798" i="1"/>
  <c r="Q799" i="1"/>
  <c r="AA799" i="1"/>
  <c r="X804" i="1"/>
  <c r="X806" i="1"/>
  <c r="Q815" i="1"/>
  <c r="AA815" i="1"/>
  <c r="T817" i="1"/>
  <c r="U818" i="1"/>
  <c r="Z819" i="1"/>
  <c r="T825" i="1"/>
  <c r="Q831" i="1"/>
  <c r="AA831" i="1"/>
  <c r="O832" i="1"/>
  <c r="S839" i="1"/>
  <c r="M841" i="1"/>
  <c r="W841" i="1"/>
  <c r="S849" i="1"/>
  <c r="T850" i="1"/>
  <c r="Y853" i="1"/>
  <c r="Q855" i="1"/>
  <c r="AA855" i="1"/>
  <c r="M866" i="1"/>
  <c r="AA866" i="1"/>
  <c r="K869" i="1"/>
  <c r="AA869" i="1"/>
  <c r="U874" i="1"/>
  <c r="AA875" i="1"/>
  <c r="P877" i="1"/>
  <c r="O891" i="1"/>
  <c r="X893" i="1"/>
  <c r="T900" i="1"/>
  <c r="U906" i="1"/>
  <c r="AA907" i="1"/>
  <c r="P909" i="1"/>
  <c r="U922" i="1"/>
  <c r="U923" i="1"/>
  <c r="T924" i="1"/>
  <c r="Q933" i="1"/>
  <c r="Q935" i="1"/>
  <c r="AA935" i="1"/>
  <c r="S937" i="1"/>
  <c r="T938" i="1"/>
  <c r="T942" i="1"/>
  <c r="T953" i="1"/>
  <c r="U954" i="1"/>
  <c r="U955" i="1"/>
  <c r="T956" i="1"/>
  <c r="X960" i="1"/>
  <c r="W963" i="1"/>
  <c r="Q965" i="1"/>
  <c r="Z967" i="1"/>
  <c r="T967" i="1"/>
  <c r="K967" i="1"/>
  <c r="U967" i="1"/>
  <c r="I971" i="1"/>
  <c r="H971" i="1"/>
  <c r="Z975" i="1"/>
  <c r="X975" i="1"/>
  <c r="O975" i="1"/>
  <c r="W975" i="1"/>
  <c r="N975" i="1"/>
  <c r="U975" i="1"/>
  <c r="Z978" i="1"/>
  <c r="N978" i="1"/>
  <c r="AA978" i="1"/>
  <c r="M978" i="1"/>
  <c r="X978" i="1"/>
  <c r="N986" i="1"/>
  <c r="O991" i="1"/>
  <c r="I998" i="1"/>
  <c r="H998" i="1"/>
  <c r="G998" i="1"/>
  <c r="S799" i="1"/>
  <c r="AA804" i="1"/>
  <c r="S815" i="1"/>
  <c r="S831" i="1"/>
  <c r="N841" i="1"/>
  <c r="Y841" i="1"/>
  <c r="T849" i="1"/>
  <c r="U850" i="1"/>
  <c r="S855" i="1"/>
  <c r="N866" i="1"/>
  <c r="Q877" i="1"/>
  <c r="S891" i="1"/>
  <c r="Y893" i="1"/>
  <c r="V900" i="1"/>
  <c r="Q909" i="1"/>
  <c r="W923" i="1"/>
  <c r="V924" i="1"/>
  <c r="S933" i="1"/>
  <c r="S935" i="1"/>
  <c r="T937" i="1"/>
  <c r="U938" i="1"/>
  <c r="W955" i="1"/>
  <c r="V956" i="1"/>
  <c r="S965" i="1"/>
  <c r="P986" i="1"/>
  <c r="S991" i="1"/>
  <c r="G995" i="1"/>
  <c r="I995" i="1"/>
  <c r="H995" i="1"/>
  <c r="W987" i="1"/>
  <c r="U998" i="1"/>
  <c r="W999" i="1"/>
  <c r="K1000" i="1"/>
  <c r="T1000" i="1"/>
  <c r="G1002" i="1"/>
  <c r="S1006" i="1"/>
  <c r="R1007" i="1"/>
  <c r="G1008" i="1"/>
  <c r="P1008" i="1"/>
  <c r="Y1008" i="1"/>
  <c r="Z1012" i="1"/>
  <c r="G1014" i="1"/>
  <c r="Q1014" i="1"/>
  <c r="V1015" i="1"/>
  <c r="G1018" i="1"/>
  <c r="S1018" i="1"/>
  <c r="H1019" i="1"/>
  <c r="S1022" i="1"/>
  <c r="W1023" i="1"/>
  <c r="V1025" i="1"/>
  <c r="K1026" i="1"/>
  <c r="W1026" i="1"/>
  <c r="G1028" i="1"/>
  <c r="S1030" i="1"/>
  <c r="V1031" i="1"/>
  <c r="S1032" i="1"/>
  <c r="P1033" i="1"/>
  <c r="Y1034" i="1"/>
  <c r="G1036" i="1"/>
  <c r="Q1038" i="1"/>
  <c r="S1040" i="1"/>
  <c r="S1041" i="1"/>
  <c r="G1042" i="1"/>
  <c r="W1045" i="1"/>
  <c r="O1046" i="1"/>
  <c r="Y1046" i="1"/>
  <c r="P1047" i="1"/>
  <c r="U1048" i="1"/>
  <c r="T1049" i="1"/>
  <c r="U1052" i="1"/>
  <c r="L1053" i="1"/>
  <c r="U1054" i="1"/>
  <c r="G1055" i="1"/>
  <c r="Q1056" i="1"/>
  <c r="AA1056" i="1"/>
  <c r="N1057" i="1"/>
  <c r="W1058" i="1"/>
  <c r="Q1059" i="1"/>
  <c r="G1060" i="1"/>
  <c r="G1061" i="1"/>
  <c r="W1061" i="1"/>
  <c r="P1062" i="1"/>
  <c r="X1065" i="1"/>
  <c r="R1066" i="1"/>
  <c r="T1067" i="1"/>
  <c r="M1071" i="1"/>
  <c r="S1072" i="1"/>
  <c r="I1075" i="1"/>
  <c r="T1083" i="1"/>
  <c r="X1088" i="1"/>
  <c r="T1094" i="1"/>
  <c r="AA1094" i="1"/>
  <c r="P1094" i="1"/>
  <c r="X1094" i="1"/>
  <c r="N1094" i="1"/>
  <c r="W1094" i="1"/>
  <c r="M1094" i="1"/>
  <c r="V1094" i="1"/>
  <c r="K1094" i="1"/>
  <c r="S1094" i="1"/>
  <c r="V1127" i="1"/>
  <c r="W1127" i="1"/>
  <c r="U1127" i="1"/>
  <c r="O1127" i="1"/>
  <c r="M1127" i="1"/>
  <c r="X1141" i="1"/>
  <c r="Y1141" i="1"/>
  <c r="W1141" i="1"/>
  <c r="T1141" i="1"/>
  <c r="Q1141" i="1"/>
  <c r="O1141" i="1"/>
  <c r="L1141" i="1"/>
  <c r="H1163" i="1"/>
  <c r="I1163" i="1"/>
  <c r="H1198" i="1"/>
  <c r="I1198" i="1"/>
  <c r="G1198" i="1"/>
  <c r="Z1236" i="1"/>
  <c r="S1236" i="1"/>
  <c r="Q1236" i="1"/>
  <c r="AA1236" i="1"/>
  <c r="P1236" i="1"/>
  <c r="Y1236" i="1"/>
  <c r="O1236" i="1"/>
  <c r="X1236" i="1"/>
  <c r="M1236" i="1"/>
  <c r="W1236" i="1"/>
  <c r="L1236" i="1"/>
  <c r="U1236" i="1"/>
  <c r="K1236" i="1"/>
  <c r="G1287" i="1"/>
  <c r="I1287" i="1"/>
  <c r="H1287" i="1"/>
  <c r="T1290" i="1"/>
  <c r="U1290" i="1"/>
  <c r="S1290" i="1"/>
  <c r="Q1290" i="1"/>
  <c r="O1290" i="1"/>
  <c r="AA1290" i="1"/>
  <c r="N1290" i="1"/>
  <c r="Y1290" i="1"/>
  <c r="M1290" i="1"/>
  <c r="W1290" i="1"/>
  <c r="K1290" i="1"/>
  <c r="Z1300" i="1"/>
  <c r="AA1300" i="1"/>
  <c r="P1300" i="1"/>
  <c r="X1300" i="1"/>
  <c r="M1300" i="1"/>
  <c r="W1300" i="1"/>
  <c r="U1300" i="1"/>
  <c r="T1300" i="1"/>
  <c r="S1300" i="1"/>
  <c r="Q1300" i="1"/>
  <c r="O1300" i="1"/>
  <c r="L1300" i="1"/>
  <c r="K1300" i="1"/>
  <c r="V1639" i="1"/>
  <c r="W1639" i="1"/>
  <c r="T1639" i="1"/>
  <c r="O1639" i="1"/>
  <c r="L1639" i="1"/>
  <c r="V1647" i="1"/>
  <c r="W1647" i="1"/>
  <c r="T1647" i="1"/>
  <c r="O1647" i="1"/>
  <c r="L1647" i="1"/>
  <c r="K987" i="1"/>
  <c r="AA987" i="1"/>
  <c r="K998" i="1"/>
  <c r="V998" i="1"/>
  <c r="L1000" i="1"/>
  <c r="U1000" i="1"/>
  <c r="I1002" i="1"/>
  <c r="U1006" i="1"/>
  <c r="T1007" i="1"/>
  <c r="I1008" i="1"/>
  <c r="Q1008" i="1"/>
  <c r="AA1008" i="1"/>
  <c r="I1014" i="1"/>
  <c r="S1014" i="1"/>
  <c r="X1015" i="1"/>
  <c r="I1018" i="1"/>
  <c r="U1018" i="1"/>
  <c r="I1019" i="1"/>
  <c r="U1022" i="1"/>
  <c r="X1023" i="1"/>
  <c r="X1025" i="1"/>
  <c r="L1026" i="1"/>
  <c r="Y1026" i="1"/>
  <c r="U1030" i="1"/>
  <c r="W1031" i="1"/>
  <c r="S1033" i="1"/>
  <c r="S1038" i="1"/>
  <c r="T1041" i="1"/>
  <c r="I1042" i="1"/>
  <c r="P1046" i="1"/>
  <c r="AA1046" i="1"/>
  <c r="U1049" i="1"/>
  <c r="X1052" i="1"/>
  <c r="O1053" i="1"/>
  <c r="H1055" i="1"/>
  <c r="S1056" i="1"/>
  <c r="P1057" i="1"/>
  <c r="S1059" i="1"/>
  <c r="Y1061" i="1"/>
  <c r="Q1062" i="1"/>
  <c r="H1065" i="1"/>
  <c r="Y1067" i="1"/>
  <c r="T1072" i="1"/>
  <c r="Z1075" i="1"/>
  <c r="S1075" i="1"/>
  <c r="Q1075" i="1"/>
  <c r="N1075" i="1"/>
  <c r="AA1075" i="1"/>
  <c r="K1075" i="1"/>
  <c r="X1076" i="1"/>
  <c r="Z1076" i="1"/>
  <c r="O1094" i="1"/>
  <c r="Z1112" i="1"/>
  <c r="AA1112" i="1"/>
  <c r="Q1112" i="1"/>
  <c r="Y1112" i="1"/>
  <c r="P1112" i="1"/>
  <c r="X1112" i="1"/>
  <c r="O1112" i="1"/>
  <c r="W1112" i="1"/>
  <c r="N1112" i="1"/>
  <c r="V1112" i="1"/>
  <c r="M1112" i="1"/>
  <c r="U1112" i="1"/>
  <c r="L1112" i="1"/>
  <c r="T1112" i="1"/>
  <c r="K1112" i="1"/>
  <c r="Z1115" i="1"/>
  <c r="V1115" i="1"/>
  <c r="T1115" i="1"/>
  <c r="S1115" i="1"/>
  <c r="Q1115" i="1"/>
  <c r="N1115" i="1"/>
  <c r="L1115" i="1"/>
  <c r="AA1115" i="1"/>
  <c r="K1115" i="1"/>
  <c r="G1166" i="1"/>
  <c r="H1166" i="1"/>
  <c r="Z1245" i="1"/>
  <c r="T1245" i="1"/>
  <c r="S1245" i="1"/>
  <c r="R1245" i="1"/>
  <c r="P1245" i="1"/>
  <c r="L1245" i="1"/>
  <c r="U1281" i="1"/>
  <c r="W1281" i="1"/>
  <c r="V1281" i="1"/>
  <c r="T1281" i="1"/>
  <c r="P1281" i="1"/>
  <c r="O1281" i="1"/>
  <c r="N1281" i="1"/>
  <c r="L1281" i="1"/>
  <c r="V1290" i="1"/>
  <c r="Y1300" i="1"/>
  <c r="Q1435" i="1"/>
  <c r="Y1435" i="1"/>
  <c r="V1435" i="1"/>
  <c r="T1435" i="1"/>
  <c r="R1435" i="1"/>
  <c r="P1435" i="1"/>
  <c r="N1435" i="1"/>
  <c r="L1435" i="1"/>
  <c r="Z1435" i="1"/>
  <c r="V1007" i="1"/>
  <c r="S1008" i="1"/>
  <c r="U1014" i="1"/>
  <c r="W1018" i="1"/>
  <c r="U1038" i="1"/>
  <c r="U1041" i="1"/>
  <c r="Q1046" i="1"/>
  <c r="S1057" i="1"/>
  <c r="T1059" i="1"/>
  <c r="S1062" i="1"/>
  <c r="Z1065" i="1"/>
  <c r="P1065" i="1"/>
  <c r="N1065" i="1"/>
  <c r="V1065" i="1"/>
  <c r="K1065" i="1"/>
  <c r="U1072" i="1"/>
  <c r="I1079" i="1"/>
  <c r="H1079" i="1"/>
  <c r="Z1088" i="1"/>
  <c r="V1088" i="1"/>
  <c r="M1088" i="1"/>
  <c r="U1088" i="1"/>
  <c r="L1088" i="1"/>
  <c r="T1088" i="1"/>
  <c r="K1088" i="1"/>
  <c r="AA1088" i="1"/>
  <c r="Q1088" i="1"/>
  <c r="G1142" i="1"/>
  <c r="H1142" i="1"/>
  <c r="Z1152" i="1"/>
  <c r="AA1152" i="1"/>
  <c r="Q1152" i="1"/>
  <c r="Y1152" i="1"/>
  <c r="P1152" i="1"/>
  <c r="X1152" i="1"/>
  <c r="O1152" i="1"/>
  <c r="W1152" i="1"/>
  <c r="N1152" i="1"/>
  <c r="V1152" i="1"/>
  <c r="M1152" i="1"/>
  <c r="U1152" i="1"/>
  <c r="L1152" i="1"/>
  <c r="T1152" i="1"/>
  <c r="K1152" i="1"/>
  <c r="S1201" i="1"/>
  <c r="AA1201" i="1"/>
  <c r="X1201" i="1"/>
  <c r="P1201" i="1"/>
  <c r="N1201" i="1"/>
  <c r="H1210" i="1"/>
  <c r="I1210" i="1"/>
  <c r="G1210" i="1"/>
  <c r="X1231" i="1"/>
  <c r="T1231" i="1"/>
  <c r="R1231" i="1"/>
  <c r="Q1231" i="1"/>
  <c r="P1231" i="1"/>
  <c r="N1231" i="1"/>
  <c r="Z1231" i="1"/>
  <c r="M1231" i="1"/>
  <c r="I1268" i="1"/>
  <c r="H1268" i="1"/>
  <c r="G1268" i="1"/>
  <c r="I1273" i="1"/>
  <c r="H1273" i="1"/>
  <c r="X1391" i="1"/>
  <c r="Y1391" i="1"/>
  <c r="Q1391" i="1"/>
  <c r="V1428" i="1"/>
  <c r="U1428" i="1"/>
  <c r="S1428" i="1"/>
  <c r="Q1428" i="1"/>
  <c r="P1428" i="1"/>
  <c r="AA1428" i="1"/>
  <c r="O1428" i="1"/>
  <c r="Y1428" i="1"/>
  <c r="M1428" i="1"/>
  <c r="X1428" i="1"/>
  <c r="K1428" i="1"/>
  <c r="W1428" i="1"/>
  <c r="N1000" i="1"/>
  <c r="W1000" i="1"/>
  <c r="K1002" i="1"/>
  <c r="M1004" i="1"/>
  <c r="R1005" i="1"/>
  <c r="L1007" i="1"/>
  <c r="W1007" i="1"/>
  <c r="K1008" i="1"/>
  <c r="T1008" i="1"/>
  <c r="H1013" i="1"/>
  <c r="K1014" i="1"/>
  <c r="V1014" i="1"/>
  <c r="K1018" i="1"/>
  <c r="Y1018" i="1"/>
  <c r="L1019" i="1"/>
  <c r="V1033" i="1"/>
  <c r="H1035" i="1"/>
  <c r="K1038" i="1"/>
  <c r="V1038" i="1"/>
  <c r="K1041" i="1"/>
  <c r="V1041" i="1"/>
  <c r="I1046" i="1"/>
  <c r="S1046" i="1"/>
  <c r="M1055" i="1"/>
  <c r="H1057" i="1"/>
  <c r="T1057" i="1"/>
  <c r="V1059" i="1"/>
  <c r="L1065" i="1"/>
  <c r="T1078" i="1"/>
  <c r="AA1078" i="1"/>
  <c r="P1078" i="1"/>
  <c r="Y1078" i="1"/>
  <c r="O1078" i="1"/>
  <c r="X1078" i="1"/>
  <c r="N1078" i="1"/>
  <c r="V1078" i="1"/>
  <c r="K1078" i="1"/>
  <c r="G1079" i="1"/>
  <c r="X1085" i="1"/>
  <c r="Y1085" i="1"/>
  <c r="W1085" i="1"/>
  <c r="T1085" i="1"/>
  <c r="O1085" i="1"/>
  <c r="I1087" i="1"/>
  <c r="G1087" i="1"/>
  <c r="N1088" i="1"/>
  <c r="T1102" i="1"/>
  <c r="V1102" i="1"/>
  <c r="K1102" i="1"/>
  <c r="S1102" i="1"/>
  <c r="Q1102" i="1"/>
  <c r="AA1102" i="1"/>
  <c r="P1102" i="1"/>
  <c r="Y1102" i="1"/>
  <c r="O1102" i="1"/>
  <c r="X1102" i="1"/>
  <c r="N1102" i="1"/>
  <c r="V1103" i="1"/>
  <c r="W1103" i="1"/>
  <c r="U1103" i="1"/>
  <c r="O1103" i="1"/>
  <c r="M1103" i="1"/>
  <c r="I1129" i="1"/>
  <c r="H1129" i="1"/>
  <c r="S1152" i="1"/>
  <c r="G1215" i="1"/>
  <c r="I1215" i="1"/>
  <c r="S1218" i="1"/>
  <c r="W1218" i="1"/>
  <c r="M1218" i="1"/>
  <c r="Y1231" i="1"/>
  <c r="H1246" i="1"/>
  <c r="I1246" i="1"/>
  <c r="G1246" i="1"/>
  <c r="I1260" i="1"/>
  <c r="H1260" i="1"/>
  <c r="G1260" i="1"/>
  <c r="Z1292" i="1"/>
  <c r="AA1292" i="1"/>
  <c r="P1292" i="1"/>
  <c r="X1292" i="1"/>
  <c r="M1292" i="1"/>
  <c r="U1292" i="1"/>
  <c r="T1292" i="1"/>
  <c r="S1292" i="1"/>
  <c r="Q1292" i="1"/>
  <c r="O1292" i="1"/>
  <c r="L1292" i="1"/>
  <c r="Y1292" i="1"/>
  <c r="K1292" i="1"/>
  <c r="Z1372" i="1"/>
  <c r="S1372" i="1"/>
  <c r="Q1372" i="1"/>
  <c r="AA1372" i="1"/>
  <c r="P1372" i="1"/>
  <c r="Y1372" i="1"/>
  <c r="O1372" i="1"/>
  <c r="X1372" i="1"/>
  <c r="M1372" i="1"/>
  <c r="W1372" i="1"/>
  <c r="L1372" i="1"/>
  <c r="U1372" i="1"/>
  <c r="K1372" i="1"/>
  <c r="T1372" i="1"/>
  <c r="U1046" i="1"/>
  <c r="U1057" i="1"/>
  <c r="Y1059" i="1"/>
  <c r="T1062" i="1"/>
  <c r="W1062" i="1"/>
  <c r="M1062" i="1"/>
  <c r="V1062" i="1"/>
  <c r="Z1067" i="1"/>
  <c r="N1067" i="1"/>
  <c r="L1067" i="1"/>
  <c r="V1067" i="1"/>
  <c r="Z1072" i="1"/>
  <c r="AA1072" i="1"/>
  <c r="Q1072" i="1"/>
  <c r="Y1072" i="1"/>
  <c r="P1072" i="1"/>
  <c r="X1072" i="1"/>
  <c r="O1072" i="1"/>
  <c r="V1072" i="1"/>
  <c r="M1072" i="1"/>
  <c r="V1079" i="1"/>
  <c r="U1079" i="1"/>
  <c r="O1079" i="1"/>
  <c r="M1079" i="1"/>
  <c r="I1081" i="1"/>
  <c r="H1081" i="1"/>
  <c r="Z1097" i="1"/>
  <c r="V1097" i="1"/>
  <c r="K1097" i="1"/>
  <c r="T1097" i="1"/>
  <c r="S1097" i="1"/>
  <c r="P1097" i="1"/>
  <c r="AA1097" i="1"/>
  <c r="M1097" i="1"/>
  <c r="I1125" i="1"/>
  <c r="H1125" i="1"/>
  <c r="G1125" i="1"/>
  <c r="Z1131" i="1"/>
  <c r="V1131" i="1"/>
  <c r="T1131" i="1"/>
  <c r="S1131" i="1"/>
  <c r="Q1131" i="1"/>
  <c r="N1131" i="1"/>
  <c r="L1131" i="1"/>
  <c r="AA1131" i="1"/>
  <c r="K1131" i="1"/>
  <c r="I1135" i="1"/>
  <c r="H1135" i="1"/>
  <c r="G1135" i="1"/>
  <c r="X1173" i="1"/>
  <c r="Y1173" i="1"/>
  <c r="W1173" i="1"/>
  <c r="T1173" i="1"/>
  <c r="Q1173" i="1"/>
  <c r="O1173" i="1"/>
  <c r="L1173" i="1"/>
  <c r="H1238" i="1"/>
  <c r="I1238" i="1"/>
  <c r="G1238" i="1"/>
  <c r="G1320" i="1"/>
  <c r="I1320" i="1"/>
  <c r="H1320" i="1"/>
  <c r="I1361" i="1"/>
  <c r="H1361" i="1"/>
  <c r="G1361" i="1"/>
  <c r="S969" i="1"/>
  <c r="T970" i="1"/>
  <c r="Q983" i="1"/>
  <c r="AA983" i="1"/>
  <c r="S987" i="1"/>
  <c r="AA989" i="1"/>
  <c r="P998" i="1"/>
  <c r="AA998" i="1"/>
  <c r="P999" i="1"/>
  <c r="P1000" i="1"/>
  <c r="Y1000" i="1"/>
  <c r="S1002" i="1"/>
  <c r="X1004" i="1"/>
  <c r="O1006" i="1"/>
  <c r="Y1006" i="1"/>
  <c r="N1007" i="1"/>
  <c r="Z1007" i="1"/>
  <c r="M1008" i="1"/>
  <c r="V1008" i="1"/>
  <c r="I1010" i="1"/>
  <c r="Y1010" i="1"/>
  <c r="R1012" i="1"/>
  <c r="N1014" i="1"/>
  <c r="X1014" i="1"/>
  <c r="L1015" i="1"/>
  <c r="S1016" i="1"/>
  <c r="M1018" i="1"/>
  <c r="AA1018" i="1"/>
  <c r="X1019" i="1"/>
  <c r="R1020" i="1"/>
  <c r="O1022" i="1"/>
  <c r="Y1022" i="1"/>
  <c r="P1023" i="1"/>
  <c r="I1024" i="1"/>
  <c r="Q1024" i="1"/>
  <c r="AA1024" i="1"/>
  <c r="P1025" i="1"/>
  <c r="G1026" i="1"/>
  <c r="R1026" i="1"/>
  <c r="Z1027" i="1"/>
  <c r="O1030" i="1"/>
  <c r="Y1030" i="1"/>
  <c r="O1031" i="1"/>
  <c r="O1032" i="1"/>
  <c r="X1032" i="1"/>
  <c r="L1033" i="1"/>
  <c r="Z1033" i="1"/>
  <c r="M1034" i="1"/>
  <c r="R1035" i="1"/>
  <c r="P1036" i="1"/>
  <c r="N1038" i="1"/>
  <c r="X1038" i="1"/>
  <c r="O1040" i="1"/>
  <c r="X1040" i="1"/>
  <c r="M1041" i="1"/>
  <c r="AA1041" i="1"/>
  <c r="O1045" i="1"/>
  <c r="K1046" i="1"/>
  <c r="V1046" i="1"/>
  <c r="H1047" i="1"/>
  <c r="G1048" i="1"/>
  <c r="Q1048" i="1"/>
  <c r="AA1048" i="1"/>
  <c r="N1049" i="1"/>
  <c r="Y1051" i="1"/>
  <c r="M1052" i="1"/>
  <c r="H1053" i="1"/>
  <c r="Y1053" i="1"/>
  <c r="P1054" i="1"/>
  <c r="AA1054" i="1"/>
  <c r="R1055" i="1"/>
  <c r="N1056" i="1"/>
  <c r="W1056" i="1"/>
  <c r="K1057" i="1"/>
  <c r="V1057" i="1"/>
  <c r="L1058" i="1"/>
  <c r="K1059" i="1"/>
  <c r="AA1059" i="1"/>
  <c r="O1061" i="1"/>
  <c r="K1062" i="1"/>
  <c r="X1062" i="1"/>
  <c r="S1065" i="1"/>
  <c r="K1067" i="1"/>
  <c r="K1072" i="1"/>
  <c r="Y1075" i="1"/>
  <c r="Q1078" i="1"/>
  <c r="W1079" i="1"/>
  <c r="I1083" i="1"/>
  <c r="Q1085" i="1"/>
  <c r="P1088" i="1"/>
  <c r="H1091" i="1"/>
  <c r="I1091" i="1"/>
  <c r="L1097" i="1"/>
  <c r="U1102" i="1"/>
  <c r="H1114" i="1"/>
  <c r="I1114" i="1"/>
  <c r="G1114" i="1"/>
  <c r="Y1131" i="1"/>
  <c r="H1155" i="1"/>
  <c r="I1155" i="1"/>
  <c r="Z1160" i="1"/>
  <c r="AA1160" i="1"/>
  <c r="Q1160" i="1"/>
  <c r="Y1160" i="1"/>
  <c r="P1160" i="1"/>
  <c r="X1160" i="1"/>
  <c r="O1160" i="1"/>
  <c r="W1160" i="1"/>
  <c r="N1160" i="1"/>
  <c r="V1160" i="1"/>
  <c r="M1160" i="1"/>
  <c r="U1160" i="1"/>
  <c r="L1160" i="1"/>
  <c r="T1160" i="1"/>
  <c r="K1160" i="1"/>
  <c r="V1248" i="1"/>
  <c r="S1248" i="1"/>
  <c r="Q1248" i="1"/>
  <c r="AA1248" i="1"/>
  <c r="P1248" i="1"/>
  <c r="Y1248" i="1"/>
  <c r="O1248" i="1"/>
  <c r="X1248" i="1"/>
  <c r="M1248" i="1"/>
  <c r="W1248" i="1"/>
  <c r="L1248" i="1"/>
  <c r="U1248" i="1"/>
  <c r="K1248" i="1"/>
  <c r="T969" i="1"/>
  <c r="U970" i="1"/>
  <c r="S983" i="1"/>
  <c r="T987" i="1"/>
  <c r="Q998" i="1"/>
  <c r="T999" i="1"/>
  <c r="Q1000" i="1"/>
  <c r="AA1000" i="1"/>
  <c r="U1002" i="1"/>
  <c r="P1006" i="1"/>
  <c r="AA1006" i="1"/>
  <c r="O1007" i="1"/>
  <c r="N1008" i="1"/>
  <c r="W1008" i="1"/>
  <c r="AA1010" i="1"/>
  <c r="X1012" i="1"/>
  <c r="O1014" i="1"/>
  <c r="Y1014" i="1"/>
  <c r="N1015" i="1"/>
  <c r="O1018" i="1"/>
  <c r="P1022" i="1"/>
  <c r="AA1022" i="1"/>
  <c r="T1023" i="1"/>
  <c r="S1024" i="1"/>
  <c r="S1025" i="1"/>
  <c r="I1026" i="1"/>
  <c r="S1026" i="1"/>
  <c r="H1027" i="1"/>
  <c r="P1030" i="1"/>
  <c r="AA1030" i="1"/>
  <c r="P1031" i="1"/>
  <c r="P1032" i="1"/>
  <c r="Y1032" i="1"/>
  <c r="M1033" i="1"/>
  <c r="AA1033" i="1"/>
  <c r="S1034" i="1"/>
  <c r="X1036" i="1"/>
  <c r="O1038" i="1"/>
  <c r="Y1038" i="1"/>
  <c r="P1040" i="1"/>
  <c r="Y1040" i="1"/>
  <c r="N1041" i="1"/>
  <c r="Q1045" i="1"/>
  <c r="M1046" i="1"/>
  <c r="W1046" i="1"/>
  <c r="S1048" i="1"/>
  <c r="P1049" i="1"/>
  <c r="K1051" i="1"/>
  <c r="AA1051" i="1"/>
  <c r="P1052" i="1"/>
  <c r="Q1054" i="1"/>
  <c r="W1055" i="1"/>
  <c r="O1056" i="1"/>
  <c r="X1056" i="1"/>
  <c r="L1057" i="1"/>
  <c r="X1057" i="1"/>
  <c r="O1058" i="1"/>
  <c r="L1059" i="1"/>
  <c r="Q1061" i="1"/>
  <c r="N1062" i="1"/>
  <c r="Y1062" i="1"/>
  <c r="T1065" i="1"/>
  <c r="W1066" i="1"/>
  <c r="T1066" i="1"/>
  <c r="L1066" i="1"/>
  <c r="Q1067" i="1"/>
  <c r="H1069" i="1"/>
  <c r="L1072" i="1"/>
  <c r="X1077" i="1"/>
  <c r="Y1077" i="1"/>
  <c r="W1077" i="1"/>
  <c r="T1077" i="1"/>
  <c r="O1077" i="1"/>
  <c r="S1078" i="1"/>
  <c r="Z1083" i="1"/>
  <c r="S1083" i="1"/>
  <c r="Q1083" i="1"/>
  <c r="N1083" i="1"/>
  <c r="AA1083" i="1"/>
  <c r="K1083" i="1"/>
  <c r="S1088" i="1"/>
  <c r="N1097" i="1"/>
  <c r="H1099" i="1"/>
  <c r="I1099" i="1"/>
  <c r="W1102" i="1"/>
  <c r="I1105" i="1"/>
  <c r="H1105" i="1"/>
  <c r="G1174" i="1"/>
  <c r="H1174" i="1"/>
  <c r="V1200" i="1"/>
  <c r="S1200" i="1"/>
  <c r="Q1200" i="1"/>
  <c r="AA1200" i="1"/>
  <c r="P1200" i="1"/>
  <c r="Y1200" i="1"/>
  <c r="O1200" i="1"/>
  <c r="X1200" i="1"/>
  <c r="M1200" i="1"/>
  <c r="W1200" i="1"/>
  <c r="L1200" i="1"/>
  <c r="U1200" i="1"/>
  <c r="K1200" i="1"/>
  <c r="I1212" i="1"/>
  <c r="H1212" i="1"/>
  <c r="G1212" i="1"/>
  <c r="H1250" i="1"/>
  <c r="I1250" i="1"/>
  <c r="G1250" i="1"/>
  <c r="Z1348" i="1"/>
  <c r="S1348" i="1"/>
  <c r="Q1348" i="1"/>
  <c r="AA1348" i="1"/>
  <c r="P1348" i="1"/>
  <c r="Y1348" i="1"/>
  <c r="O1348" i="1"/>
  <c r="X1348" i="1"/>
  <c r="M1348" i="1"/>
  <c r="W1348" i="1"/>
  <c r="L1348" i="1"/>
  <c r="U1348" i="1"/>
  <c r="K1348" i="1"/>
  <c r="T1348" i="1"/>
  <c r="S1000" i="1"/>
  <c r="O1008" i="1"/>
  <c r="X1008" i="1"/>
  <c r="P1014" i="1"/>
  <c r="AA1014" i="1"/>
  <c r="Q1018" i="1"/>
  <c r="Q1022" i="1"/>
  <c r="Q1030" i="1"/>
  <c r="N1033" i="1"/>
  <c r="P1038" i="1"/>
  <c r="AA1038" i="1"/>
  <c r="P1041" i="1"/>
  <c r="R1045" i="1"/>
  <c r="N1046" i="1"/>
  <c r="X1046" i="1"/>
  <c r="R1052" i="1"/>
  <c r="M1057" i="1"/>
  <c r="AA1057" i="1"/>
  <c r="R1058" i="1"/>
  <c r="N1059" i="1"/>
  <c r="T1061" i="1"/>
  <c r="O1062" i="1"/>
  <c r="AA1062" i="1"/>
  <c r="U1065" i="1"/>
  <c r="S1067" i="1"/>
  <c r="Z1071" i="1"/>
  <c r="W1071" i="1"/>
  <c r="O1071" i="1"/>
  <c r="N1072" i="1"/>
  <c r="L1077" i="1"/>
  <c r="U1078" i="1"/>
  <c r="W1088" i="1"/>
  <c r="H1090" i="1"/>
  <c r="I1090" i="1"/>
  <c r="G1090" i="1"/>
  <c r="U1097" i="1"/>
  <c r="I1101" i="1"/>
  <c r="G1101" i="1"/>
  <c r="I1124" i="1"/>
  <c r="H1124" i="1"/>
  <c r="G1124" i="1"/>
  <c r="X1165" i="1"/>
  <c r="Y1165" i="1"/>
  <c r="W1165" i="1"/>
  <c r="T1165" i="1"/>
  <c r="Q1165" i="1"/>
  <c r="O1165" i="1"/>
  <c r="L1165" i="1"/>
  <c r="T1200" i="1"/>
  <c r="V1240" i="1"/>
  <c r="S1240" i="1"/>
  <c r="Q1240" i="1"/>
  <c r="AA1240" i="1"/>
  <c r="P1240" i="1"/>
  <c r="Y1240" i="1"/>
  <c r="O1240" i="1"/>
  <c r="X1240" i="1"/>
  <c r="M1240" i="1"/>
  <c r="W1240" i="1"/>
  <c r="L1240" i="1"/>
  <c r="U1240" i="1"/>
  <c r="K1240" i="1"/>
  <c r="V1247" i="1"/>
  <c r="Z1247" i="1"/>
  <c r="N1247" i="1"/>
  <c r="I1257" i="1"/>
  <c r="G1257" i="1"/>
  <c r="H1302" i="1"/>
  <c r="I1302" i="1"/>
  <c r="G1302" i="1"/>
  <c r="W1063" i="1"/>
  <c r="W1064" i="1"/>
  <c r="U1073" i="1"/>
  <c r="S1080" i="1"/>
  <c r="U1086" i="1"/>
  <c r="P1096" i="1"/>
  <c r="Y1096" i="1"/>
  <c r="L1104" i="1"/>
  <c r="U1104" i="1"/>
  <c r="T1105" i="1"/>
  <c r="I1106" i="1"/>
  <c r="Y1107" i="1"/>
  <c r="Q1109" i="1"/>
  <c r="M1110" i="1"/>
  <c r="W1110" i="1"/>
  <c r="S1113" i="1"/>
  <c r="R1116" i="1"/>
  <c r="Q1118" i="1"/>
  <c r="L1121" i="1"/>
  <c r="X1121" i="1"/>
  <c r="N1126" i="1"/>
  <c r="X1126" i="1"/>
  <c r="L1128" i="1"/>
  <c r="U1128" i="1"/>
  <c r="T1129" i="1"/>
  <c r="I1130" i="1"/>
  <c r="O1133" i="1"/>
  <c r="U1134" i="1"/>
  <c r="Q1136" i="1"/>
  <c r="AA1136" i="1"/>
  <c r="I1140" i="1"/>
  <c r="V1142" i="1"/>
  <c r="H1143" i="1"/>
  <c r="S1144" i="1"/>
  <c r="Y1147" i="1"/>
  <c r="O1149" i="1"/>
  <c r="W1150" i="1"/>
  <c r="P1153" i="1"/>
  <c r="V1155" i="1"/>
  <c r="O1157" i="1"/>
  <c r="W1158" i="1"/>
  <c r="P1161" i="1"/>
  <c r="V1163" i="1"/>
  <c r="V1166" i="1"/>
  <c r="H1167" i="1"/>
  <c r="S1168" i="1"/>
  <c r="T1171" i="1"/>
  <c r="I1172" i="1"/>
  <c r="V1174" i="1"/>
  <c r="H1175" i="1"/>
  <c r="S1176" i="1"/>
  <c r="T1179" i="1"/>
  <c r="I1180" i="1"/>
  <c r="I1181" i="1"/>
  <c r="H1183" i="1"/>
  <c r="S1184" i="1"/>
  <c r="T1187" i="1"/>
  <c r="I1188" i="1"/>
  <c r="V1190" i="1"/>
  <c r="I1191" i="1"/>
  <c r="S1192" i="1"/>
  <c r="I1196" i="1"/>
  <c r="S1196" i="1"/>
  <c r="R1197" i="1"/>
  <c r="M1199" i="1"/>
  <c r="Y1199" i="1"/>
  <c r="W1202" i="1"/>
  <c r="R1203" i="1"/>
  <c r="I1204" i="1"/>
  <c r="S1204" i="1"/>
  <c r="Q1206" i="1"/>
  <c r="H1208" i="1"/>
  <c r="Q1208" i="1"/>
  <c r="O1209" i="1"/>
  <c r="Z1210" i="1"/>
  <c r="O1213" i="1"/>
  <c r="X1215" i="1"/>
  <c r="T1216" i="1"/>
  <c r="P1219" i="1"/>
  <c r="H1220" i="1"/>
  <c r="Q1222" i="1"/>
  <c r="I1224" i="1"/>
  <c r="S1224" i="1"/>
  <c r="I1228" i="1"/>
  <c r="S1228" i="1"/>
  <c r="R1229" i="1"/>
  <c r="L1232" i="1"/>
  <c r="W1232" i="1"/>
  <c r="P1233" i="1"/>
  <c r="V1235" i="1"/>
  <c r="S1238" i="1"/>
  <c r="I1239" i="1"/>
  <c r="X1241" i="1"/>
  <c r="O1242" i="1"/>
  <c r="X1243" i="1"/>
  <c r="L1244" i="1"/>
  <c r="W1244" i="1"/>
  <c r="S1246" i="1"/>
  <c r="H1249" i="1"/>
  <c r="S1250" i="1"/>
  <c r="I1252" i="1"/>
  <c r="S1252" i="1"/>
  <c r="X1253" i="1"/>
  <c r="Q1254" i="1"/>
  <c r="T1256" i="1"/>
  <c r="W1257" i="1"/>
  <c r="O1258" i="1"/>
  <c r="P1260" i="1"/>
  <c r="AA1260" i="1"/>
  <c r="X1261" i="1"/>
  <c r="W1262" i="1"/>
  <c r="M1264" i="1"/>
  <c r="X1264" i="1"/>
  <c r="N1265" i="1"/>
  <c r="P1268" i="1"/>
  <c r="AA1268" i="1"/>
  <c r="R1269" i="1"/>
  <c r="I1270" i="1"/>
  <c r="AA1270" i="1"/>
  <c r="V1271" i="1"/>
  <c r="T1272" i="1"/>
  <c r="W1273" i="1"/>
  <c r="N1274" i="1"/>
  <c r="AA1274" i="1"/>
  <c r="O1276" i="1"/>
  <c r="Y1276" i="1"/>
  <c r="M1280" i="1"/>
  <c r="X1280" i="1"/>
  <c r="O1284" i="1"/>
  <c r="Y1284" i="1"/>
  <c r="R1285" i="1"/>
  <c r="I1286" i="1"/>
  <c r="S1288" i="1"/>
  <c r="T1289" i="1"/>
  <c r="T1291" i="1"/>
  <c r="T1299" i="1"/>
  <c r="P1308" i="1"/>
  <c r="T1321" i="1"/>
  <c r="Z1324" i="1"/>
  <c r="S1324" i="1"/>
  <c r="Q1324" i="1"/>
  <c r="Y1324" i="1"/>
  <c r="O1324" i="1"/>
  <c r="X1324" i="1"/>
  <c r="M1324" i="1"/>
  <c r="W1324" i="1"/>
  <c r="L1324" i="1"/>
  <c r="U1324" i="1"/>
  <c r="K1324" i="1"/>
  <c r="X1327" i="1"/>
  <c r="Y1327" i="1"/>
  <c r="Q1327" i="1"/>
  <c r="Z1356" i="1"/>
  <c r="S1356" i="1"/>
  <c r="Q1356" i="1"/>
  <c r="AA1356" i="1"/>
  <c r="P1356" i="1"/>
  <c r="Y1356" i="1"/>
  <c r="O1356" i="1"/>
  <c r="X1356" i="1"/>
  <c r="M1356" i="1"/>
  <c r="W1356" i="1"/>
  <c r="L1356" i="1"/>
  <c r="U1356" i="1"/>
  <c r="K1356" i="1"/>
  <c r="Z1388" i="1"/>
  <c r="S1388" i="1"/>
  <c r="Q1388" i="1"/>
  <c r="AA1388" i="1"/>
  <c r="P1388" i="1"/>
  <c r="Y1388" i="1"/>
  <c r="O1388" i="1"/>
  <c r="X1388" i="1"/>
  <c r="M1388" i="1"/>
  <c r="W1388" i="1"/>
  <c r="L1388" i="1"/>
  <c r="U1388" i="1"/>
  <c r="K1388" i="1"/>
  <c r="U1105" i="1"/>
  <c r="T1109" i="1"/>
  <c r="U1129" i="1"/>
  <c r="S1136" i="1"/>
  <c r="W1142" i="1"/>
  <c r="Y1155" i="1"/>
  <c r="Y1163" i="1"/>
  <c r="W1166" i="1"/>
  <c r="W1174" i="1"/>
  <c r="T1196" i="1"/>
  <c r="N1199" i="1"/>
  <c r="Z1199" i="1"/>
  <c r="T1203" i="1"/>
  <c r="T1204" i="1"/>
  <c r="S1209" i="1"/>
  <c r="Y1215" i="1"/>
  <c r="R1219" i="1"/>
  <c r="R1222" i="1"/>
  <c r="T1224" i="1"/>
  <c r="T1228" i="1"/>
  <c r="M1232" i="1"/>
  <c r="X1232" i="1"/>
  <c r="X1233" i="1"/>
  <c r="Z1235" i="1"/>
  <c r="R1242" i="1"/>
  <c r="M1244" i="1"/>
  <c r="X1244" i="1"/>
  <c r="T1252" i="1"/>
  <c r="R1254" i="1"/>
  <c r="X1257" i="1"/>
  <c r="Q1258" i="1"/>
  <c r="Q1260" i="1"/>
  <c r="AA1262" i="1"/>
  <c r="O1264" i="1"/>
  <c r="Y1264" i="1"/>
  <c r="O1265" i="1"/>
  <c r="S1269" i="1"/>
  <c r="X1271" i="1"/>
  <c r="X1273" i="1"/>
  <c r="O1274" i="1"/>
  <c r="P1276" i="1"/>
  <c r="AA1276" i="1"/>
  <c r="O1280" i="1"/>
  <c r="Y1280" i="1"/>
  <c r="AA1284" i="1"/>
  <c r="S1285" i="1"/>
  <c r="T1288" i="1"/>
  <c r="U1291" i="1"/>
  <c r="V1296" i="1"/>
  <c r="Y1296" i="1"/>
  <c r="O1296" i="1"/>
  <c r="W1296" i="1"/>
  <c r="L1296" i="1"/>
  <c r="X1296" i="1"/>
  <c r="T1298" i="1"/>
  <c r="U1298" i="1"/>
  <c r="Q1298" i="1"/>
  <c r="Y1298" i="1"/>
  <c r="U1299" i="1"/>
  <c r="I1305" i="1"/>
  <c r="H1305" i="1"/>
  <c r="G1305" i="1"/>
  <c r="S1308" i="1"/>
  <c r="G1311" i="1"/>
  <c r="I1311" i="1"/>
  <c r="H1316" i="1"/>
  <c r="P1324" i="1"/>
  <c r="H1350" i="1"/>
  <c r="I1350" i="1"/>
  <c r="G1350" i="1"/>
  <c r="T1356" i="1"/>
  <c r="Z1400" i="1"/>
  <c r="AA1400" i="1"/>
  <c r="Q1400" i="1"/>
  <c r="Y1400" i="1"/>
  <c r="P1400" i="1"/>
  <c r="X1400" i="1"/>
  <c r="O1400" i="1"/>
  <c r="W1400" i="1"/>
  <c r="N1400" i="1"/>
  <c r="V1400" i="1"/>
  <c r="M1400" i="1"/>
  <c r="U1400" i="1"/>
  <c r="L1400" i="1"/>
  <c r="T1400" i="1"/>
  <c r="K1400" i="1"/>
  <c r="S1449" i="1"/>
  <c r="AA1449" i="1"/>
  <c r="T1449" i="1"/>
  <c r="R1449" i="1"/>
  <c r="P1449" i="1"/>
  <c r="N1449" i="1"/>
  <c r="S1096" i="1"/>
  <c r="N1104" i="1"/>
  <c r="W1104" i="1"/>
  <c r="K1105" i="1"/>
  <c r="V1105" i="1"/>
  <c r="L1106" i="1"/>
  <c r="L1107" i="1"/>
  <c r="G1109" i="1"/>
  <c r="W1109" i="1"/>
  <c r="O1110" i="1"/>
  <c r="Y1110" i="1"/>
  <c r="U1113" i="1"/>
  <c r="O1117" i="1"/>
  <c r="U1118" i="1"/>
  <c r="G1119" i="1"/>
  <c r="N1121" i="1"/>
  <c r="P1126" i="1"/>
  <c r="AA1126" i="1"/>
  <c r="N1128" i="1"/>
  <c r="W1128" i="1"/>
  <c r="K1129" i="1"/>
  <c r="V1129" i="1"/>
  <c r="L1130" i="1"/>
  <c r="T1133" i="1"/>
  <c r="M1134" i="1"/>
  <c r="W1134" i="1"/>
  <c r="K1136" i="1"/>
  <c r="T1136" i="1"/>
  <c r="G1138" i="1"/>
  <c r="Y1139" i="1"/>
  <c r="K1142" i="1"/>
  <c r="X1142" i="1"/>
  <c r="M1143" i="1"/>
  <c r="L1144" i="1"/>
  <c r="U1144" i="1"/>
  <c r="H1145" i="1"/>
  <c r="L1147" i="1"/>
  <c r="T1149" i="1"/>
  <c r="N1150" i="1"/>
  <c r="Y1150" i="1"/>
  <c r="O1151" i="1"/>
  <c r="T1153" i="1"/>
  <c r="G1154" i="1"/>
  <c r="K1155" i="1"/>
  <c r="AA1155" i="1"/>
  <c r="T1157" i="1"/>
  <c r="N1158" i="1"/>
  <c r="Y1158" i="1"/>
  <c r="T1161" i="1"/>
  <c r="G1162" i="1"/>
  <c r="K1163" i="1"/>
  <c r="AA1163" i="1"/>
  <c r="K1166" i="1"/>
  <c r="X1166" i="1"/>
  <c r="M1167" i="1"/>
  <c r="H1169" i="1"/>
  <c r="Y1171" i="1"/>
  <c r="K1174" i="1"/>
  <c r="X1174" i="1"/>
  <c r="M1175" i="1"/>
  <c r="H1177" i="1"/>
  <c r="Y1179" i="1"/>
  <c r="R1180" i="1"/>
  <c r="L1181" i="1"/>
  <c r="H1182" i="1"/>
  <c r="M1183" i="1"/>
  <c r="H1185" i="1"/>
  <c r="Y1187" i="1"/>
  <c r="Y1190" i="1"/>
  <c r="M1191" i="1"/>
  <c r="H1193" i="1"/>
  <c r="M1195" i="1"/>
  <c r="K1196" i="1"/>
  <c r="U1196" i="1"/>
  <c r="W1197" i="1"/>
  <c r="P1199" i="1"/>
  <c r="V1203" i="1"/>
  <c r="K1204" i="1"/>
  <c r="U1204" i="1"/>
  <c r="I1206" i="1"/>
  <c r="H1207" i="1"/>
  <c r="T1208" i="1"/>
  <c r="G1209" i="1"/>
  <c r="V1209" i="1"/>
  <c r="R1213" i="1"/>
  <c r="G1214" i="1"/>
  <c r="M1215" i="1"/>
  <c r="Z1215" i="1"/>
  <c r="L1216" i="1"/>
  <c r="W1216" i="1"/>
  <c r="P1217" i="1"/>
  <c r="T1219" i="1"/>
  <c r="T1220" i="1"/>
  <c r="H1221" i="1"/>
  <c r="S1222" i="1"/>
  <c r="I1223" i="1"/>
  <c r="K1224" i="1"/>
  <c r="U1224" i="1"/>
  <c r="X1225" i="1"/>
  <c r="O1226" i="1"/>
  <c r="M1227" i="1"/>
  <c r="K1228" i="1"/>
  <c r="U1228" i="1"/>
  <c r="O1232" i="1"/>
  <c r="Y1232" i="1"/>
  <c r="AA1233" i="1"/>
  <c r="H1235" i="1"/>
  <c r="V1242" i="1"/>
  <c r="O1244" i="1"/>
  <c r="Y1244" i="1"/>
  <c r="L1249" i="1"/>
  <c r="V1250" i="1"/>
  <c r="N1251" i="1"/>
  <c r="K1252" i="1"/>
  <c r="U1252" i="1"/>
  <c r="S1254" i="1"/>
  <c r="V1255" i="1"/>
  <c r="L1257" i="1"/>
  <c r="S1258" i="1"/>
  <c r="S1260" i="1"/>
  <c r="G1264" i="1"/>
  <c r="P1264" i="1"/>
  <c r="AA1264" i="1"/>
  <c r="P1265" i="1"/>
  <c r="V1266" i="1"/>
  <c r="N1267" i="1"/>
  <c r="S1268" i="1"/>
  <c r="T1269" i="1"/>
  <c r="K1270" i="1"/>
  <c r="Y1271" i="1"/>
  <c r="L1272" i="1"/>
  <c r="W1272" i="1"/>
  <c r="L1273" i="1"/>
  <c r="Q1274" i="1"/>
  <c r="H1276" i="1"/>
  <c r="Q1276" i="1"/>
  <c r="I1278" i="1"/>
  <c r="I1279" i="1"/>
  <c r="G1280" i="1"/>
  <c r="P1280" i="1"/>
  <c r="AA1280" i="1"/>
  <c r="V1282" i="1"/>
  <c r="M1283" i="1"/>
  <c r="Q1284" i="1"/>
  <c r="T1285" i="1"/>
  <c r="K1286" i="1"/>
  <c r="K1288" i="1"/>
  <c r="U1288" i="1"/>
  <c r="H1289" i="1"/>
  <c r="W1289" i="1"/>
  <c r="G1294" i="1"/>
  <c r="I1295" i="1"/>
  <c r="K1296" i="1"/>
  <c r="AA1296" i="1"/>
  <c r="K1298" i="1"/>
  <c r="AA1298" i="1"/>
  <c r="H1301" i="1"/>
  <c r="U1305" i="1"/>
  <c r="L1305" i="1"/>
  <c r="W1305" i="1"/>
  <c r="V1305" i="1"/>
  <c r="T1308" i="1"/>
  <c r="H1311" i="1"/>
  <c r="I1316" i="1"/>
  <c r="H1358" i="1"/>
  <c r="I1358" i="1"/>
  <c r="G1358" i="1"/>
  <c r="Z1364" i="1"/>
  <c r="S1364" i="1"/>
  <c r="Q1364" i="1"/>
  <c r="AA1364" i="1"/>
  <c r="P1364" i="1"/>
  <c r="Y1364" i="1"/>
  <c r="O1364" i="1"/>
  <c r="X1364" i="1"/>
  <c r="M1364" i="1"/>
  <c r="W1364" i="1"/>
  <c r="L1364" i="1"/>
  <c r="U1364" i="1"/>
  <c r="K1364" i="1"/>
  <c r="H1374" i="1"/>
  <c r="I1374" i="1"/>
  <c r="G1374" i="1"/>
  <c r="I1405" i="1"/>
  <c r="H1405" i="1"/>
  <c r="T1423" i="1"/>
  <c r="Z1423" i="1"/>
  <c r="W1423" i="1"/>
  <c r="R1423" i="1"/>
  <c r="P1423" i="1"/>
  <c r="O1423" i="1"/>
  <c r="M1423" i="1"/>
  <c r="Q1064" i="1"/>
  <c r="AA1064" i="1"/>
  <c r="R1068" i="1"/>
  <c r="S1070" i="1"/>
  <c r="M1073" i="1"/>
  <c r="AA1073" i="1"/>
  <c r="T1074" i="1"/>
  <c r="G1076" i="1"/>
  <c r="G1077" i="1"/>
  <c r="M1080" i="1"/>
  <c r="V1080" i="1"/>
  <c r="U1081" i="1"/>
  <c r="G1084" i="1"/>
  <c r="G1085" i="1"/>
  <c r="N1086" i="1"/>
  <c r="X1086" i="1"/>
  <c r="M1087" i="1"/>
  <c r="H1089" i="1"/>
  <c r="T1089" i="1"/>
  <c r="Y1091" i="1"/>
  <c r="Q1093" i="1"/>
  <c r="K1096" i="1"/>
  <c r="T1096" i="1"/>
  <c r="G1098" i="1"/>
  <c r="Y1099" i="1"/>
  <c r="P1100" i="1"/>
  <c r="O1104" i="1"/>
  <c r="X1104" i="1"/>
  <c r="L1105" i="1"/>
  <c r="X1105" i="1"/>
  <c r="T1106" i="1"/>
  <c r="N1107" i="1"/>
  <c r="H1109" i="1"/>
  <c r="Y1109" i="1"/>
  <c r="P1110" i="1"/>
  <c r="AA1110" i="1"/>
  <c r="U1111" i="1"/>
  <c r="K1113" i="1"/>
  <c r="V1113" i="1"/>
  <c r="Z1114" i="1"/>
  <c r="G1116" i="1"/>
  <c r="Q1117" i="1"/>
  <c r="K1118" i="1"/>
  <c r="V1118" i="1"/>
  <c r="H1119" i="1"/>
  <c r="S1120" i="1"/>
  <c r="P1121" i="1"/>
  <c r="I1123" i="1"/>
  <c r="V1123" i="1"/>
  <c r="Q1126" i="1"/>
  <c r="O1128" i="1"/>
  <c r="X1128" i="1"/>
  <c r="L1129" i="1"/>
  <c r="X1129" i="1"/>
  <c r="T1130" i="1"/>
  <c r="G1132" i="1"/>
  <c r="G1133" i="1"/>
  <c r="W1133" i="1"/>
  <c r="N1134" i="1"/>
  <c r="X1134" i="1"/>
  <c r="M1135" i="1"/>
  <c r="L1136" i="1"/>
  <c r="U1136" i="1"/>
  <c r="H1137" i="1"/>
  <c r="T1137" i="1"/>
  <c r="I1138" i="1"/>
  <c r="K1139" i="1"/>
  <c r="AA1139" i="1"/>
  <c r="N1142" i="1"/>
  <c r="Y1142" i="1"/>
  <c r="O1143" i="1"/>
  <c r="M1144" i="1"/>
  <c r="V1144" i="1"/>
  <c r="U1145" i="1"/>
  <c r="L1146" i="1"/>
  <c r="N1147" i="1"/>
  <c r="G1149" i="1"/>
  <c r="W1149" i="1"/>
  <c r="O1150" i="1"/>
  <c r="AA1150" i="1"/>
  <c r="U1151" i="1"/>
  <c r="K1153" i="1"/>
  <c r="U1153" i="1"/>
  <c r="L1155" i="1"/>
  <c r="G1157" i="1"/>
  <c r="W1157" i="1"/>
  <c r="O1158" i="1"/>
  <c r="AA1158" i="1"/>
  <c r="U1159" i="1"/>
  <c r="K1161" i="1"/>
  <c r="U1161" i="1"/>
  <c r="L1163" i="1"/>
  <c r="N1166" i="1"/>
  <c r="Y1166" i="1"/>
  <c r="O1167" i="1"/>
  <c r="M1168" i="1"/>
  <c r="V1168" i="1"/>
  <c r="T1169" i="1"/>
  <c r="G1170" i="1"/>
  <c r="K1171" i="1"/>
  <c r="AA1171" i="1"/>
  <c r="N1174" i="1"/>
  <c r="Y1174" i="1"/>
  <c r="O1175" i="1"/>
  <c r="M1176" i="1"/>
  <c r="V1176" i="1"/>
  <c r="T1177" i="1"/>
  <c r="G1178" i="1"/>
  <c r="K1179" i="1"/>
  <c r="AA1179" i="1"/>
  <c r="O1181" i="1"/>
  <c r="Y1182" i="1"/>
  <c r="O1183" i="1"/>
  <c r="M1184" i="1"/>
  <c r="V1184" i="1"/>
  <c r="T1185" i="1"/>
  <c r="G1186" i="1"/>
  <c r="K1187" i="1"/>
  <c r="AA1187" i="1"/>
  <c r="Q1189" i="1"/>
  <c r="K1190" i="1"/>
  <c r="AA1190" i="1"/>
  <c r="O1191" i="1"/>
  <c r="M1192" i="1"/>
  <c r="V1192" i="1"/>
  <c r="T1193" i="1"/>
  <c r="G1194" i="1"/>
  <c r="X1195" i="1"/>
  <c r="L1196" i="1"/>
  <c r="W1196" i="1"/>
  <c r="K1197" i="1"/>
  <c r="X1197" i="1"/>
  <c r="Q1199" i="1"/>
  <c r="H1203" i="1"/>
  <c r="Z1203" i="1"/>
  <c r="L1204" i="1"/>
  <c r="W1204" i="1"/>
  <c r="I1207" i="1"/>
  <c r="K1208" i="1"/>
  <c r="U1208" i="1"/>
  <c r="H1209" i="1"/>
  <c r="W1209" i="1"/>
  <c r="T1212" i="1"/>
  <c r="G1213" i="1"/>
  <c r="V1213" i="1"/>
  <c r="I1214" i="1"/>
  <c r="N1215" i="1"/>
  <c r="M1216" i="1"/>
  <c r="X1216" i="1"/>
  <c r="X1217" i="1"/>
  <c r="V1219" i="1"/>
  <c r="K1220" i="1"/>
  <c r="U1220" i="1"/>
  <c r="I1222" i="1"/>
  <c r="W1222" i="1"/>
  <c r="L1224" i="1"/>
  <c r="W1224" i="1"/>
  <c r="K1225" i="1"/>
  <c r="Z1225" i="1"/>
  <c r="X1227" i="1"/>
  <c r="L1228" i="1"/>
  <c r="W1228" i="1"/>
  <c r="P1232" i="1"/>
  <c r="AA1232" i="1"/>
  <c r="I1235" i="1"/>
  <c r="Z1242" i="1"/>
  <c r="P1244" i="1"/>
  <c r="AA1244" i="1"/>
  <c r="P1249" i="1"/>
  <c r="R1251" i="1"/>
  <c r="L1252" i="1"/>
  <c r="W1252" i="1"/>
  <c r="N1257" i="1"/>
  <c r="U1258" i="1"/>
  <c r="T1260" i="1"/>
  <c r="Q1264" i="1"/>
  <c r="T1265" i="1"/>
  <c r="T1268" i="1"/>
  <c r="X1269" i="1"/>
  <c r="Q1270" i="1"/>
  <c r="N1273" i="1"/>
  <c r="S1274" i="1"/>
  <c r="S1276" i="1"/>
  <c r="H1280" i="1"/>
  <c r="Q1280" i="1"/>
  <c r="S1284" i="1"/>
  <c r="Z1285" i="1"/>
  <c r="R1286" i="1"/>
  <c r="L1288" i="1"/>
  <c r="W1288" i="1"/>
  <c r="X1289" i="1"/>
  <c r="H1293" i="1"/>
  <c r="I1294" i="1"/>
  <c r="Z1295" i="1"/>
  <c r="R1295" i="1"/>
  <c r="M1296" i="1"/>
  <c r="M1298" i="1"/>
  <c r="Z1301" i="1"/>
  <c r="T1301" i="1"/>
  <c r="L1301" i="1"/>
  <c r="K1301" i="1"/>
  <c r="N1305" i="1"/>
  <c r="X1308" i="1"/>
  <c r="T1314" i="1"/>
  <c r="U1314" i="1"/>
  <c r="Q1314" i="1"/>
  <c r="AA1314" i="1"/>
  <c r="N1314" i="1"/>
  <c r="Y1314" i="1"/>
  <c r="M1314" i="1"/>
  <c r="AA1315" i="1"/>
  <c r="L1315" i="1"/>
  <c r="U1315" i="1"/>
  <c r="T1315" i="1"/>
  <c r="AA1324" i="1"/>
  <c r="V1336" i="1"/>
  <c r="S1336" i="1"/>
  <c r="Q1336" i="1"/>
  <c r="AA1336" i="1"/>
  <c r="P1336" i="1"/>
  <c r="Y1336" i="1"/>
  <c r="O1336" i="1"/>
  <c r="X1336" i="1"/>
  <c r="M1336" i="1"/>
  <c r="W1336" i="1"/>
  <c r="L1336" i="1"/>
  <c r="U1336" i="1"/>
  <c r="K1336" i="1"/>
  <c r="T1364" i="1"/>
  <c r="H1390" i="1"/>
  <c r="I1390" i="1"/>
  <c r="G1390" i="1"/>
  <c r="Z1397" i="1"/>
  <c r="AA1397" i="1"/>
  <c r="T1397" i="1"/>
  <c r="S1397" i="1"/>
  <c r="L1397" i="1"/>
  <c r="K1397" i="1"/>
  <c r="X1399" i="1"/>
  <c r="Y1399" i="1"/>
  <c r="Q1399" i="1"/>
  <c r="S1064" i="1"/>
  <c r="U1068" i="1"/>
  <c r="L1069" i="1"/>
  <c r="U1070" i="1"/>
  <c r="G1071" i="1"/>
  <c r="N1073" i="1"/>
  <c r="N1080" i="1"/>
  <c r="W1080" i="1"/>
  <c r="K1081" i="1"/>
  <c r="V1081" i="1"/>
  <c r="O1086" i="1"/>
  <c r="Y1086" i="1"/>
  <c r="O1087" i="1"/>
  <c r="U1089" i="1"/>
  <c r="T1093" i="1"/>
  <c r="L1096" i="1"/>
  <c r="U1096" i="1"/>
  <c r="I1098" i="1"/>
  <c r="R1100" i="1"/>
  <c r="P1104" i="1"/>
  <c r="Y1104" i="1"/>
  <c r="M1105" i="1"/>
  <c r="AA1105" i="1"/>
  <c r="Q1107" i="1"/>
  <c r="Q1110" i="1"/>
  <c r="W1111" i="1"/>
  <c r="L1113" i="1"/>
  <c r="X1113" i="1"/>
  <c r="T1117" i="1"/>
  <c r="M1118" i="1"/>
  <c r="W1118" i="1"/>
  <c r="S1121" i="1"/>
  <c r="Y1123" i="1"/>
  <c r="S1126" i="1"/>
  <c r="P1128" i="1"/>
  <c r="Y1128" i="1"/>
  <c r="M1129" i="1"/>
  <c r="AA1129" i="1"/>
  <c r="Y1133" i="1"/>
  <c r="O1134" i="1"/>
  <c r="Y1134" i="1"/>
  <c r="O1135" i="1"/>
  <c r="M1136" i="1"/>
  <c r="V1136" i="1"/>
  <c r="U1137" i="1"/>
  <c r="L1139" i="1"/>
  <c r="O1142" i="1"/>
  <c r="AA1142" i="1"/>
  <c r="U1143" i="1"/>
  <c r="N1144" i="1"/>
  <c r="W1144" i="1"/>
  <c r="T1146" i="1"/>
  <c r="Q1147" i="1"/>
  <c r="Y1149" i="1"/>
  <c r="P1150" i="1"/>
  <c r="W1151" i="1"/>
  <c r="L1153" i="1"/>
  <c r="V1153" i="1"/>
  <c r="N1155" i="1"/>
  <c r="Y1157" i="1"/>
  <c r="P1158" i="1"/>
  <c r="W1159" i="1"/>
  <c r="L1161" i="1"/>
  <c r="V1161" i="1"/>
  <c r="N1163" i="1"/>
  <c r="O1166" i="1"/>
  <c r="AA1166" i="1"/>
  <c r="U1167" i="1"/>
  <c r="L1171" i="1"/>
  <c r="O1174" i="1"/>
  <c r="AA1174" i="1"/>
  <c r="U1175" i="1"/>
  <c r="L1179" i="1"/>
  <c r="Q1181" i="1"/>
  <c r="U1183" i="1"/>
  <c r="U1191" i="1"/>
  <c r="M1196" i="1"/>
  <c r="X1196" i="1"/>
  <c r="R1199" i="1"/>
  <c r="M1204" i="1"/>
  <c r="X1204" i="1"/>
  <c r="X1209" i="1"/>
  <c r="W1213" i="1"/>
  <c r="O1216" i="1"/>
  <c r="Y1216" i="1"/>
  <c r="M1224" i="1"/>
  <c r="X1224" i="1"/>
  <c r="Q1232" i="1"/>
  <c r="Q1244" i="1"/>
  <c r="V1258" i="1"/>
  <c r="S1264" i="1"/>
  <c r="V1265" i="1"/>
  <c r="R1270" i="1"/>
  <c r="O1273" i="1"/>
  <c r="U1274" i="1"/>
  <c r="T1276" i="1"/>
  <c r="S1280" i="1"/>
  <c r="T1284" i="1"/>
  <c r="M1288" i="1"/>
  <c r="X1288" i="1"/>
  <c r="Z1293" i="1"/>
  <c r="T1293" i="1"/>
  <c r="L1293" i="1"/>
  <c r="P1296" i="1"/>
  <c r="N1298" i="1"/>
  <c r="S1301" i="1"/>
  <c r="O1305" i="1"/>
  <c r="I1321" i="1"/>
  <c r="H1321" i="1"/>
  <c r="G1321" i="1"/>
  <c r="H1326" i="1"/>
  <c r="I1326" i="1"/>
  <c r="G1326" i="1"/>
  <c r="Z1341" i="1"/>
  <c r="AA1341" i="1"/>
  <c r="T1341" i="1"/>
  <c r="S1341" i="1"/>
  <c r="L1341" i="1"/>
  <c r="K1341" i="1"/>
  <c r="H1366" i="1"/>
  <c r="I1366" i="1"/>
  <c r="G1366" i="1"/>
  <c r="I1369" i="1"/>
  <c r="H1369" i="1"/>
  <c r="G1369" i="1"/>
  <c r="I1381" i="1"/>
  <c r="H1381" i="1"/>
  <c r="T1410" i="1"/>
  <c r="U1410" i="1"/>
  <c r="S1410" i="1"/>
  <c r="Q1410" i="1"/>
  <c r="O1410" i="1"/>
  <c r="AA1410" i="1"/>
  <c r="N1410" i="1"/>
  <c r="Y1410" i="1"/>
  <c r="M1410" i="1"/>
  <c r="W1410" i="1"/>
  <c r="K1410" i="1"/>
  <c r="H1424" i="1"/>
  <c r="I1424" i="1"/>
  <c r="U1126" i="1"/>
  <c r="N1129" i="1"/>
  <c r="N1136" i="1"/>
  <c r="W1136" i="1"/>
  <c r="P1142" i="1"/>
  <c r="W1143" i="1"/>
  <c r="Q1155" i="1"/>
  <c r="Q1163" i="1"/>
  <c r="P1166" i="1"/>
  <c r="W1167" i="1"/>
  <c r="T1264" i="1"/>
  <c r="V1274" i="1"/>
  <c r="T1280" i="1"/>
  <c r="AA1291" i="1"/>
  <c r="L1291" i="1"/>
  <c r="AA1299" i="1"/>
  <c r="L1299" i="1"/>
  <c r="H1310" i="1"/>
  <c r="I1310" i="1"/>
  <c r="G1310" i="1"/>
  <c r="I1317" i="1"/>
  <c r="H1317" i="1"/>
  <c r="U1321" i="1"/>
  <c r="O1321" i="1"/>
  <c r="L1321" i="1"/>
  <c r="W1321" i="1"/>
  <c r="V1321" i="1"/>
  <c r="Z1333" i="1"/>
  <c r="AA1333" i="1"/>
  <c r="T1333" i="1"/>
  <c r="S1333" i="1"/>
  <c r="L1333" i="1"/>
  <c r="K1333" i="1"/>
  <c r="X1335" i="1"/>
  <c r="Y1335" i="1"/>
  <c r="Q1335" i="1"/>
  <c r="I1385" i="1"/>
  <c r="H1385" i="1"/>
  <c r="G1385" i="1"/>
  <c r="V1392" i="1"/>
  <c r="S1392" i="1"/>
  <c r="Q1392" i="1"/>
  <c r="AA1392" i="1"/>
  <c r="P1392" i="1"/>
  <c r="Y1392" i="1"/>
  <c r="O1392" i="1"/>
  <c r="X1392" i="1"/>
  <c r="M1392" i="1"/>
  <c r="W1392" i="1"/>
  <c r="L1392" i="1"/>
  <c r="U1392" i="1"/>
  <c r="K1392" i="1"/>
  <c r="S1426" i="1"/>
  <c r="W1426" i="1"/>
  <c r="U1426" i="1"/>
  <c r="L1426" i="1"/>
  <c r="K1426" i="1"/>
  <c r="R1537" i="1"/>
  <c r="P1537" i="1"/>
  <c r="AA1537" i="1"/>
  <c r="O1537" i="1"/>
  <c r="Z1537" i="1"/>
  <c r="N1537" i="1"/>
  <c r="X1537" i="1"/>
  <c r="M1537" i="1"/>
  <c r="W1537" i="1"/>
  <c r="L1537" i="1"/>
  <c r="V1537" i="1"/>
  <c r="K1537" i="1"/>
  <c r="U1537" i="1"/>
  <c r="S1104" i="1"/>
  <c r="P1105" i="1"/>
  <c r="L1109" i="1"/>
  <c r="U1110" i="1"/>
  <c r="G1111" i="1"/>
  <c r="I1115" i="1"/>
  <c r="U1121" i="1"/>
  <c r="K1126" i="1"/>
  <c r="V1126" i="1"/>
  <c r="S1128" i="1"/>
  <c r="P1129" i="1"/>
  <c r="I1131" i="1"/>
  <c r="O1136" i="1"/>
  <c r="X1136" i="1"/>
  <c r="Q1142" i="1"/>
  <c r="G1151" i="1"/>
  <c r="S1155" i="1"/>
  <c r="G1159" i="1"/>
  <c r="S1163" i="1"/>
  <c r="Q1166" i="1"/>
  <c r="Q1174" i="1"/>
  <c r="W1181" i="1"/>
  <c r="G1226" i="1"/>
  <c r="I1231" i="1"/>
  <c r="T1232" i="1"/>
  <c r="M1234" i="1"/>
  <c r="T1244" i="1"/>
  <c r="M1258" i="1"/>
  <c r="Y1258" i="1"/>
  <c r="K1262" i="1"/>
  <c r="K1264" i="1"/>
  <c r="U1264" i="1"/>
  <c r="X1265" i="1"/>
  <c r="N1271" i="1"/>
  <c r="K1274" i="1"/>
  <c r="W1274" i="1"/>
  <c r="L1277" i="1"/>
  <c r="K1280" i="1"/>
  <c r="U1280" i="1"/>
  <c r="Z1308" i="1"/>
  <c r="Q1308" i="1"/>
  <c r="Y1308" i="1"/>
  <c r="O1308" i="1"/>
  <c r="W1308" i="1"/>
  <c r="L1308" i="1"/>
  <c r="U1308" i="1"/>
  <c r="K1308" i="1"/>
  <c r="V1328" i="1"/>
  <c r="S1328" i="1"/>
  <c r="Q1328" i="1"/>
  <c r="AA1328" i="1"/>
  <c r="P1328" i="1"/>
  <c r="Y1328" i="1"/>
  <c r="O1328" i="1"/>
  <c r="X1328" i="1"/>
  <c r="M1328" i="1"/>
  <c r="W1328" i="1"/>
  <c r="L1328" i="1"/>
  <c r="U1328" i="1"/>
  <c r="K1328" i="1"/>
  <c r="I1345" i="1"/>
  <c r="H1345" i="1"/>
  <c r="G1345" i="1"/>
  <c r="I1353" i="1"/>
  <c r="H1353" i="1"/>
  <c r="G1353" i="1"/>
  <c r="T1422" i="1"/>
  <c r="S1422" i="1"/>
  <c r="Q1422" i="1"/>
  <c r="AA1422" i="1"/>
  <c r="P1422" i="1"/>
  <c r="Y1422" i="1"/>
  <c r="O1422" i="1"/>
  <c r="X1422" i="1"/>
  <c r="N1422" i="1"/>
  <c r="W1422" i="1"/>
  <c r="M1422" i="1"/>
  <c r="V1422" i="1"/>
  <c r="K1422" i="1"/>
  <c r="Z1432" i="1"/>
  <c r="AA1432" i="1"/>
  <c r="Q1432" i="1"/>
  <c r="Y1432" i="1"/>
  <c r="P1432" i="1"/>
  <c r="X1432" i="1"/>
  <c r="O1432" i="1"/>
  <c r="W1432" i="1"/>
  <c r="N1432" i="1"/>
  <c r="V1432" i="1"/>
  <c r="M1432" i="1"/>
  <c r="U1432" i="1"/>
  <c r="L1432" i="1"/>
  <c r="T1432" i="1"/>
  <c r="K1432" i="1"/>
  <c r="H1498" i="1"/>
  <c r="I1498" i="1"/>
  <c r="G1498" i="1"/>
  <c r="V1510" i="1"/>
  <c r="S1510" i="1"/>
  <c r="Q1510" i="1"/>
  <c r="P1510" i="1"/>
  <c r="AA1510" i="1"/>
  <c r="O1510" i="1"/>
  <c r="Y1510" i="1"/>
  <c r="N1510" i="1"/>
  <c r="X1510" i="1"/>
  <c r="M1510" i="1"/>
  <c r="W1510" i="1"/>
  <c r="K1510" i="1"/>
  <c r="U1510" i="1"/>
  <c r="T1304" i="1"/>
  <c r="N1306" i="1"/>
  <c r="AA1306" i="1"/>
  <c r="T1316" i="1"/>
  <c r="T1320" i="1"/>
  <c r="N1322" i="1"/>
  <c r="AA1322" i="1"/>
  <c r="H1329" i="1"/>
  <c r="O1330" i="1"/>
  <c r="V1331" i="1"/>
  <c r="L1332" i="1"/>
  <c r="W1332" i="1"/>
  <c r="I1334" i="1"/>
  <c r="H1337" i="1"/>
  <c r="O1338" i="1"/>
  <c r="V1339" i="1"/>
  <c r="L1340" i="1"/>
  <c r="W1340" i="1"/>
  <c r="I1342" i="1"/>
  <c r="T1344" i="1"/>
  <c r="V1345" i="1"/>
  <c r="N1346" i="1"/>
  <c r="AA1346" i="1"/>
  <c r="T1352" i="1"/>
  <c r="V1353" i="1"/>
  <c r="N1354" i="1"/>
  <c r="AA1354" i="1"/>
  <c r="T1360" i="1"/>
  <c r="V1361" i="1"/>
  <c r="N1362" i="1"/>
  <c r="AA1362" i="1"/>
  <c r="T1368" i="1"/>
  <c r="V1369" i="1"/>
  <c r="N1370" i="1"/>
  <c r="AA1370" i="1"/>
  <c r="I1375" i="1"/>
  <c r="S1376" i="1"/>
  <c r="M1378" i="1"/>
  <c r="Y1378" i="1"/>
  <c r="T1379" i="1"/>
  <c r="T1380" i="1"/>
  <c r="T1384" i="1"/>
  <c r="V1385" i="1"/>
  <c r="N1386" i="1"/>
  <c r="AA1386" i="1"/>
  <c r="H1393" i="1"/>
  <c r="W1393" i="1"/>
  <c r="O1394" i="1"/>
  <c r="V1395" i="1"/>
  <c r="L1396" i="1"/>
  <c r="W1396" i="1"/>
  <c r="I1398" i="1"/>
  <c r="M1402" i="1"/>
  <c r="Y1402" i="1"/>
  <c r="T1403" i="1"/>
  <c r="T1404" i="1"/>
  <c r="S1408" i="1"/>
  <c r="P1409" i="1"/>
  <c r="N1411" i="1"/>
  <c r="S1412" i="1"/>
  <c r="I1415" i="1"/>
  <c r="S1416" i="1"/>
  <c r="Z1417" i="1"/>
  <c r="Y1419" i="1"/>
  <c r="Q1421" i="1"/>
  <c r="Q1424" i="1"/>
  <c r="AA1424" i="1"/>
  <c r="Y1427" i="1"/>
  <c r="P1429" i="1"/>
  <c r="M1430" i="1"/>
  <c r="W1430" i="1"/>
  <c r="M1431" i="1"/>
  <c r="X1433" i="1"/>
  <c r="O1434" i="1"/>
  <c r="O1436" i="1"/>
  <c r="AA1436" i="1"/>
  <c r="U1438" i="1"/>
  <c r="S1440" i="1"/>
  <c r="N1443" i="1"/>
  <c r="O1444" i="1"/>
  <c r="T1446" i="1"/>
  <c r="W1446" i="1"/>
  <c r="M1446" i="1"/>
  <c r="V1446" i="1"/>
  <c r="X1447" i="1"/>
  <c r="M1448" i="1"/>
  <c r="W1448" i="1"/>
  <c r="I1450" i="1"/>
  <c r="S1452" i="1"/>
  <c r="U1455" i="1"/>
  <c r="R1455" i="1"/>
  <c r="M1456" i="1"/>
  <c r="X1456" i="1"/>
  <c r="Y1458" i="1"/>
  <c r="M1458" i="1"/>
  <c r="Q1459" i="1"/>
  <c r="V1460" i="1"/>
  <c r="S1460" i="1"/>
  <c r="AA1460" i="1"/>
  <c r="O1460" i="1"/>
  <c r="Y1460" i="1"/>
  <c r="N1464" i="1"/>
  <c r="I1466" i="1"/>
  <c r="T1478" i="1"/>
  <c r="Q1478" i="1"/>
  <c r="Y1478" i="1"/>
  <c r="O1478" i="1"/>
  <c r="X1478" i="1"/>
  <c r="N1478" i="1"/>
  <c r="W1478" i="1"/>
  <c r="M1478" i="1"/>
  <c r="V1478" i="1"/>
  <c r="K1478" i="1"/>
  <c r="I1580" i="1"/>
  <c r="H1580" i="1"/>
  <c r="G1580" i="1"/>
  <c r="Y1596" i="1"/>
  <c r="W1596" i="1"/>
  <c r="O1596" i="1"/>
  <c r="I1644" i="1"/>
  <c r="H1644" i="1"/>
  <c r="G1644" i="1"/>
  <c r="Y1651" i="1"/>
  <c r="N1651" i="1"/>
  <c r="X1651" i="1"/>
  <c r="M1651" i="1"/>
  <c r="V1651" i="1"/>
  <c r="L1651" i="1"/>
  <c r="U1651" i="1"/>
  <c r="K1651" i="1"/>
  <c r="AA1651" i="1"/>
  <c r="Z1651" i="1"/>
  <c r="T1651" i="1"/>
  <c r="R1651" i="1"/>
  <c r="Q1651" i="1"/>
  <c r="P1651" i="1"/>
  <c r="X1297" i="1"/>
  <c r="Q1303" i="1"/>
  <c r="K1304" i="1"/>
  <c r="U1304" i="1"/>
  <c r="O1306" i="1"/>
  <c r="V1307" i="1"/>
  <c r="K1309" i="1"/>
  <c r="T1312" i="1"/>
  <c r="G1313" i="1"/>
  <c r="V1313" i="1"/>
  <c r="K1316" i="1"/>
  <c r="U1316" i="1"/>
  <c r="G1318" i="1"/>
  <c r="Q1319" i="1"/>
  <c r="K1320" i="1"/>
  <c r="U1320" i="1"/>
  <c r="O1322" i="1"/>
  <c r="V1323" i="1"/>
  <c r="K1325" i="1"/>
  <c r="X1329" i="1"/>
  <c r="Q1330" i="1"/>
  <c r="M1332" i="1"/>
  <c r="X1332" i="1"/>
  <c r="X1337" i="1"/>
  <c r="Q1338" i="1"/>
  <c r="M1340" i="1"/>
  <c r="X1340" i="1"/>
  <c r="Q1343" i="1"/>
  <c r="K1344" i="1"/>
  <c r="U1344" i="1"/>
  <c r="W1345" i="1"/>
  <c r="O1346" i="1"/>
  <c r="V1347" i="1"/>
  <c r="K1349" i="1"/>
  <c r="Q1351" i="1"/>
  <c r="K1352" i="1"/>
  <c r="U1352" i="1"/>
  <c r="W1353" i="1"/>
  <c r="O1354" i="1"/>
  <c r="V1355" i="1"/>
  <c r="K1357" i="1"/>
  <c r="Q1359" i="1"/>
  <c r="K1360" i="1"/>
  <c r="U1360" i="1"/>
  <c r="W1361" i="1"/>
  <c r="O1362" i="1"/>
  <c r="K1365" i="1"/>
  <c r="W1369" i="1"/>
  <c r="O1370" i="1"/>
  <c r="T1376" i="1"/>
  <c r="N1378" i="1"/>
  <c r="AA1378" i="1"/>
  <c r="U1379" i="1"/>
  <c r="W1385" i="1"/>
  <c r="O1386" i="1"/>
  <c r="X1393" i="1"/>
  <c r="Q1394" i="1"/>
  <c r="M1396" i="1"/>
  <c r="X1396" i="1"/>
  <c r="N1402" i="1"/>
  <c r="AA1402" i="1"/>
  <c r="U1403" i="1"/>
  <c r="T1409" i="1"/>
  <c r="T1411" i="1"/>
  <c r="T1412" i="1"/>
  <c r="Z1419" i="1"/>
  <c r="T1421" i="1"/>
  <c r="S1424" i="1"/>
  <c r="R1429" i="1"/>
  <c r="N1430" i="1"/>
  <c r="X1430" i="1"/>
  <c r="X1431" i="1"/>
  <c r="AA1433" i="1"/>
  <c r="Q1434" i="1"/>
  <c r="P1443" i="1"/>
  <c r="N1448" i="1"/>
  <c r="X1448" i="1"/>
  <c r="U1450" i="1"/>
  <c r="S1450" i="1"/>
  <c r="U1452" i="1"/>
  <c r="N1456" i="1"/>
  <c r="Y1456" i="1"/>
  <c r="T1459" i="1"/>
  <c r="Z1466" i="1"/>
  <c r="Y1466" i="1"/>
  <c r="U1466" i="1"/>
  <c r="T1529" i="1"/>
  <c r="R1529" i="1"/>
  <c r="P1529" i="1"/>
  <c r="AA1529" i="1"/>
  <c r="O1529" i="1"/>
  <c r="Z1529" i="1"/>
  <c r="N1529" i="1"/>
  <c r="X1529" i="1"/>
  <c r="M1529" i="1"/>
  <c r="W1529" i="1"/>
  <c r="K1529" i="1"/>
  <c r="I1575" i="1"/>
  <c r="H1575" i="1"/>
  <c r="G1575" i="1"/>
  <c r="Z1600" i="1"/>
  <c r="AA1600" i="1"/>
  <c r="Q1600" i="1"/>
  <c r="Y1600" i="1"/>
  <c r="P1600" i="1"/>
  <c r="X1600" i="1"/>
  <c r="O1600" i="1"/>
  <c r="W1600" i="1"/>
  <c r="N1600" i="1"/>
  <c r="V1600" i="1"/>
  <c r="M1600" i="1"/>
  <c r="U1600" i="1"/>
  <c r="L1600" i="1"/>
  <c r="T1600" i="1"/>
  <c r="K1600" i="1"/>
  <c r="W1614" i="1"/>
  <c r="AA1614" i="1"/>
  <c r="X1614" i="1"/>
  <c r="U1614" i="1"/>
  <c r="S1614" i="1"/>
  <c r="P1614" i="1"/>
  <c r="M1614" i="1"/>
  <c r="K1614" i="1"/>
  <c r="H1722" i="1"/>
  <c r="I1722" i="1"/>
  <c r="O1332" i="1"/>
  <c r="Y1332" i="1"/>
  <c r="X1345" i="1"/>
  <c r="X1353" i="1"/>
  <c r="X1361" i="1"/>
  <c r="X1369" i="1"/>
  <c r="V1379" i="1"/>
  <c r="X1385" i="1"/>
  <c r="S1394" i="1"/>
  <c r="O1396" i="1"/>
  <c r="Y1396" i="1"/>
  <c r="T1445" i="1"/>
  <c r="O1445" i="1"/>
  <c r="H1454" i="1"/>
  <c r="I1454" i="1"/>
  <c r="T1470" i="1"/>
  <c r="Q1470" i="1"/>
  <c r="Y1470" i="1"/>
  <c r="O1470" i="1"/>
  <c r="X1470" i="1"/>
  <c r="N1470" i="1"/>
  <c r="W1470" i="1"/>
  <c r="M1470" i="1"/>
  <c r="V1470" i="1"/>
  <c r="K1470" i="1"/>
  <c r="Z1475" i="1"/>
  <c r="X1475" i="1"/>
  <c r="T1475" i="1"/>
  <c r="Q1475" i="1"/>
  <c r="P1475" i="1"/>
  <c r="R1550" i="1"/>
  <c r="V1550" i="1"/>
  <c r="S1550" i="1"/>
  <c r="Q1550" i="1"/>
  <c r="P1550" i="1"/>
  <c r="AA1550" i="1"/>
  <c r="N1550" i="1"/>
  <c r="Z1550" i="1"/>
  <c r="M1550" i="1"/>
  <c r="Y1550" i="1"/>
  <c r="K1550" i="1"/>
  <c r="I1559" i="1"/>
  <c r="H1559" i="1"/>
  <c r="G1559" i="1"/>
  <c r="Z1560" i="1"/>
  <c r="AA1560" i="1"/>
  <c r="Q1560" i="1"/>
  <c r="Y1560" i="1"/>
  <c r="P1560" i="1"/>
  <c r="X1560" i="1"/>
  <c r="O1560" i="1"/>
  <c r="W1560" i="1"/>
  <c r="N1560" i="1"/>
  <c r="V1560" i="1"/>
  <c r="M1560" i="1"/>
  <c r="U1560" i="1"/>
  <c r="L1560" i="1"/>
  <c r="T1560" i="1"/>
  <c r="K1560" i="1"/>
  <c r="X1573" i="1"/>
  <c r="T1573" i="1"/>
  <c r="S1573" i="1"/>
  <c r="Q1573" i="1"/>
  <c r="O1573" i="1"/>
  <c r="AA1573" i="1"/>
  <c r="N1573" i="1"/>
  <c r="Y1573" i="1"/>
  <c r="L1573" i="1"/>
  <c r="W1573" i="1"/>
  <c r="K1573" i="1"/>
  <c r="W1582" i="1"/>
  <c r="AA1582" i="1"/>
  <c r="X1582" i="1"/>
  <c r="U1582" i="1"/>
  <c r="S1582" i="1"/>
  <c r="P1582" i="1"/>
  <c r="M1582" i="1"/>
  <c r="K1582" i="1"/>
  <c r="H1626" i="1"/>
  <c r="G1626" i="1"/>
  <c r="I1626" i="1"/>
  <c r="W1630" i="1"/>
  <c r="U1630" i="1"/>
  <c r="S1630" i="1"/>
  <c r="N1630" i="1"/>
  <c r="AA1630" i="1"/>
  <c r="X1630" i="1"/>
  <c r="V1630" i="1"/>
  <c r="P1630" i="1"/>
  <c r="M1630" i="1"/>
  <c r="K1630" i="1"/>
  <c r="AA1642" i="1"/>
  <c r="Y1642" i="1"/>
  <c r="T1642" i="1"/>
  <c r="W1642" i="1"/>
  <c r="Q1642" i="1"/>
  <c r="O1642" i="1"/>
  <c r="L1642" i="1"/>
  <c r="I1652" i="1"/>
  <c r="H1652" i="1"/>
  <c r="G1652" i="1"/>
  <c r="W1659" i="1"/>
  <c r="S1659" i="1"/>
  <c r="Q1659" i="1"/>
  <c r="AA1659" i="1"/>
  <c r="P1659" i="1"/>
  <c r="Y1659" i="1"/>
  <c r="N1659" i="1"/>
  <c r="X1659" i="1"/>
  <c r="M1659" i="1"/>
  <c r="V1659" i="1"/>
  <c r="U1659" i="1"/>
  <c r="T1659" i="1"/>
  <c r="L1659" i="1"/>
  <c r="K1659" i="1"/>
  <c r="I1713" i="1"/>
  <c r="H1713" i="1"/>
  <c r="G1713" i="1"/>
  <c r="M1304" i="1"/>
  <c r="X1304" i="1"/>
  <c r="S1306" i="1"/>
  <c r="S1309" i="1"/>
  <c r="X1313" i="1"/>
  <c r="M1316" i="1"/>
  <c r="X1316" i="1"/>
  <c r="M1320" i="1"/>
  <c r="X1320" i="1"/>
  <c r="S1322" i="1"/>
  <c r="S1325" i="1"/>
  <c r="N1329" i="1"/>
  <c r="U1330" i="1"/>
  <c r="L1331" i="1"/>
  <c r="G1332" i="1"/>
  <c r="P1332" i="1"/>
  <c r="AA1332" i="1"/>
  <c r="N1337" i="1"/>
  <c r="U1338" i="1"/>
  <c r="L1339" i="1"/>
  <c r="G1340" i="1"/>
  <c r="P1340" i="1"/>
  <c r="AA1340" i="1"/>
  <c r="M1344" i="1"/>
  <c r="X1344" i="1"/>
  <c r="L1345" i="1"/>
  <c r="S1346" i="1"/>
  <c r="S1349" i="1"/>
  <c r="M1352" i="1"/>
  <c r="X1352" i="1"/>
  <c r="L1353" i="1"/>
  <c r="S1354" i="1"/>
  <c r="S1357" i="1"/>
  <c r="R1358" i="1"/>
  <c r="M1360" i="1"/>
  <c r="X1360" i="1"/>
  <c r="L1361" i="1"/>
  <c r="S1362" i="1"/>
  <c r="S1365" i="1"/>
  <c r="M1368" i="1"/>
  <c r="X1368" i="1"/>
  <c r="L1369" i="1"/>
  <c r="S1370" i="1"/>
  <c r="S1373" i="1"/>
  <c r="Y1375" i="1"/>
  <c r="L1376" i="1"/>
  <c r="W1376" i="1"/>
  <c r="X1377" i="1"/>
  <c r="Q1378" i="1"/>
  <c r="M1380" i="1"/>
  <c r="X1380" i="1"/>
  <c r="L1381" i="1"/>
  <c r="M1384" i="1"/>
  <c r="X1384" i="1"/>
  <c r="L1385" i="1"/>
  <c r="S1386" i="1"/>
  <c r="S1389" i="1"/>
  <c r="N1393" i="1"/>
  <c r="U1394" i="1"/>
  <c r="L1395" i="1"/>
  <c r="G1396" i="1"/>
  <c r="P1396" i="1"/>
  <c r="AA1396" i="1"/>
  <c r="X1401" i="1"/>
  <c r="Q1402" i="1"/>
  <c r="M1404" i="1"/>
  <c r="X1404" i="1"/>
  <c r="L1405" i="1"/>
  <c r="M1408" i="1"/>
  <c r="V1408" i="1"/>
  <c r="H1409" i="1"/>
  <c r="W1409" i="1"/>
  <c r="V1411" i="1"/>
  <c r="L1412" i="1"/>
  <c r="W1412" i="1"/>
  <c r="K1413" i="1"/>
  <c r="I1414" i="1"/>
  <c r="M1416" i="1"/>
  <c r="V1416" i="1"/>
  <c r="L1417" i="1"/>
  <c r="G1418" i="1"/>
  <c r="N1419" i="1"/>
  <c r="Y1421" i="1"/>
  <c r="L1424" i="1"/>
  <c r="U1424" i="1"/>
  <c r="X1429" i="1"/>
  <c r="P1430" i="1"/>
  <c r="AA1430" i="1"/>
  <c r="K1433" i="1"/>
  <c r="AA1434" i="1"/>
  <c r="S1436" i="1"/>
  <c r="H1437" i="1"/>
  <c r="N1438" i="1"/>
  <c r="X1438" i="1"/>
  <c r="T1439" i="1"/>
  <c r="M1440" i="1"/>
  <c r="V1440" i="1"/>
  <c r="R1443" i="1"/>
  <c r="P1445" i="1"/>
  <c r="O1446" i="1"/>
  <c r="AA1446" i="1"/>
  <c r="P1448" i="1"/>
  <c r="AA1448" i="1"/>
  <c r="O1450" i="1"/>
  <c r="I1452" i="1"/>
  <c r="T1454" i="1"/>
  <c r="W1454" i="1"/>
  <c r="M1454" i="1"/>
  <c r="S1454" i="1"/>
  <c r="X1454" i="1"/>
  <c r="P1456" i="1"/>
  <c r="I1463" i="1"/>
  <c r="H1463" i="1"/>
  <c r="S1464" i="1"/>
  <c r="P1470" i="1"/>
  <c r="L1475" i="1"/>
  <c r="X1550" i="1"/>
  <c r="Z1555" i="1"/>
  <c r="S1555" i="1"/>
  <c r="Q1555" i="1"/>
  <c r="AA1555" i="1"/>
  <c r="P1555" i="1"/>
  <c r="Y1555" i="1"/>
  <c r="N1555" i="1"/>
  <c r="X1555" i="1"/>
  <c r="M1555" i="1"/>
  <c r="V1555" i="1"/>
  <c r="L1555" i="1"/>
  <c r="U1555" i="1"/>
  <c r="K1555" i="1"/>
  <c r="S1560" i="1"/>
  <c r="V1573" i="1"/>
  <c r="V1623" i="1"/>
  <c r="W1623" i="1"/>
  <c r="T1623" i="1"/>
  <c r="O1623" i="1"/>
  <c r="L1623" i="1"/>
  <c r="V1330" i="1"/>
  <c r="M1331" i="1"/>
  <c r="H1332" i="1"/>
  <c r="V1338" i="1"/>
  <c r="M1339" i="1"/>
  <c r="H1340" i="1"/>
  <c r="N1345" i="1"/>
  <c r="V1394" i="1"/>
  <c r="X1409" i="1"/>
  <c r="L1413" i="1"/>
  <c r="M1417" i="1"/>
  <c r="I1418" i="1"/>
  <c r="Z1421" i="1"/>
  <c r="Q1430" i="1"/>
  <c r="N1433" i="1"/>
  <c r="T1443" i="1"/>
  <c r="R1445" i="1"/>
  <c r="V1452" i="1"/>
  <c r="Q1452" i="1"/>
  <c r="Y1452" i="1"/>
  <c r="M1452" i="1"/>
  <c r="AA1452" i="1"/>
  <c r="H1456" i="1"/>
  <c r="I1456" i="1"/>
  <c r="G1459" i="1"/>
  <c r="I1459" i="1"/>
  <c r="S1470" i="1"/>
  <c r="Y1475" i="1"/>
  <c r="I1495" i="1"/>
  <c r="H1495" i="1"/>
  <c r="Z1499" i="1"/>
  <c r="Y1499" i="1"/>
  <c r="X1499" i="1"/>
  <c r="T1499" i="1"/>
  <c r="Q1499" i="1"/>
  <c r="P1499" i="1"/>
  <c r="L1499" i="1"/>
  <c r="U1511" i="1"/>
  <c r="X1511" i="1"/>
  <c r="V1511" i="1"/>
  <c r="T1511" i="1"/>
  <c r="P1511" i="1"/>
  <c r="N1511" i="1"/>
  <c r="L1511" i="1"/>
  <c r="X1557" i="1"/>
  <c r="T1557" i="1"/>
  <c r="S1557" i="1"/>
  <c r="Q1557" i="1"/>
  <c r="O1557" i="1"/>
  <c r="AA1557" i="1"/>
  <c r="N1557" i="1"/>
  <c r="Y1557" i="1"/>
  <c r="L1557" i="1"/>
  <c r="W1557" i="1"/>
  <c r="K1557" i="1"/>
  <c r="G1606" i="1"/>
  <c r="H1606" i="1"/>
  <c r="X1621" i="1"/>
  <c r="O1621" i="1"/>
  <c r="Y1621" i="1"/>
  <c r="L1621" i="1"/>
  <c r="W1621" i="1"/>
  <c r="V1621" i="1"/>
  <c r="T1621" i="1"/>
  <c r="S1621" i="1"/>
  <c r="Q1621" i="1"/>
  <c r="N1621" i="1"/>
  <c r="K1621" i="1"/>
  <c r="Z1650" i="1"/>
  <c r="AA1650" i="1"/>
  <c r="Y1650" i="1"/>
  <c r="U1650" i="1"/>
  <c r="R1650" i="1"/>
  <c r="O1650" i="1"/>
  <c r="L1650" i="1"/>
  <c r="V1306" i="1"/>
  <c r="V1322" i="1"/>
  <c r="H1327" i="1"/>
  <c r="K1330" i="1"/>
  <c r="W1330" i="1"/>
  <c r="N1331" i="1"/>
  <c r="S1332" i="1"/>
  <c r="H1335" i="1"/>
  <c r="K1338" i="1"/>
  <c r="W1338" i="1"/>
  <c r="N1339" i="1"/>
  <c r="S1340" i="1"/>
  <c r="G1344" i="1"/>
  <c r="O1345" i="1"/>
  <c r="V1346" i="1"/>
  <c r="G1352" i="1"/>
  <c r="O1353" i="1"/>
  <c r="V1354" i="1"/>
  <c r="G1360" i="1"/>
  <c r="O1361" i="1"/>
  <c r="V1362" i="1"/>
  <c r="G1368" i="1"/>
  <c r="O1369" i="1"/>
  <c r="V1370" i="1"/>
  <c r="O1376" i="1"/>
  <c r="Y1376" i="1"/>
  <c r="U1378" i="1"/>
  <c r="L1379" i="1"/>
  <c r="G1380" i="1"/>
  <c r="G1384" i="1"/>
  <c r="O1385" i="1"/>
  <c r="V1386" i="1"/>
  <c r="H1391" i="1"/>
  <c r="P1393" i="1"/>
  <c r="K1394" i="1"/>
  <c r="W1394" i="1"/>
  <c r="N1395" i="1"/>
  <c r="S1396" i="1"/>
  <c r="H1399" i="1"/>
  <c r="U1402" i="1"/>
  <c r="L1403" i="1"/>
  <c r="G1404" i="1"/>
  <c r="T1405" i="1"/>
  <c r="G1408" i="1"/>
  <c r="L1409" i="1"/>
  <c r="O1412" i="1"/>
  <c r="Y1412" i="1"/>
  <c r="S1413" i="1"/>
  <c r="N1417" i="1"/>
  <c r="L1421" i="1"/>
  <c r="G1426" i="1"/>
  <c r="S1430" i="1"/>
  <c r="G1432" i="1"/>
  <c r="P1433" i="1"/>
  <c r="W1436" i="1"/>
  <c r="V1443" i="1"/>
  <c r="V1444" i="1"/>
  <c r="U1444" i="1"/>
  <c r="X1444" i="1"/>
  <c r="V1445" i="1"/>
  <c r="Z1450" i="1"/>
  <c r="K1452" i="1"/>
  <c r="G1456" i="1"/>
  <c r="H1459" i="1"/>
  <c r="V1468" i="1"/>
  <c r="X1468" i="1"/>
  <c r="K1468" i="1"/>
  <c r="U1468" i="1"/>
  <c r="S1468" i="1"/>
  <c r="Q1468" i="1"/>
  <c r="P1468" i="1"/>
  <c r="U1470" i="1"/>
  <c r="T1502" i="1"/>
  <c r="S1502" i="1"/>
  <c r="Q1502" i="1"/>
  <c r="AA1502" i="1"/>
  <c r="P1502" i="1"/>
  <c r="Y1502" i="1"/>
  <c r="O1502" i="1"/>
  <c r="X1502" i="1"/>
  <c r="N1502" i="1"/>
  <c r="W1502" i="1"/>
  <c r="M1502" i="1"/>
  <c r="V1502" i="1"/>
  <c r="K1502" i="1"/>
  <c r="V1557" i="1"/>
  <c r="W1566" i="1"/>
  <c r="AA1566" i="1"/>
  <c r="X1566" i="1"/>
  <c r="U1566" i="1"/>
  <c r="S1566" i="1"/>
  <c r="P1566" i="1"/>
  <c r="M1566" i="1"/>
  <c r="K1566" i="1"/>
  <c r="H1594" i="1"/>
  <c r="I1594" i="1"/>
  <c r="G1594" i="1"/>
  <c r="I1612" i="1"/>
  <c r="H1612" i="1"/>
  <c r="G1612" i="1"/>
  <c r="AA1621" i="1"/>
  <c r="Y1628" i="1"/>
  <c r="O1628" i="1"/>
  <c r="W1628" i="1"/>
  <c r="I1327" i="1"/>
  <c r="M1330" i="1"/>
  <c r="Y1330" i="1"/>
  <c r="T1331" i="1"/>
  <c r="T1332" i="1"/>
  <c r="I1335" i="1"/>
  <c r="M1338" i="1"/>
  <c r="Y1338" i="1"/>
  <c r="T1339" i="1"/>
  <c r="T1340" i="1"/>
  <c r="P1345" i="1"/>
  <c r="P1353" i="1"/>
  <c r="P1361" i="1"/>
  <c r="P1369" i="1"/>
  <c r="V1378" i="1"/>
  <c r="M1379" i="1"/>
  <c r="P1385" i="1"/>
  <c r="I1391" i="1"/>
  <c r="M1394" i="1"/>
  <c r="Y1394" i="1"/>
  <c r="T1395" i="1"/>
  <c r="T1396" i="1"/>
  <c r="I1399" i="1"/>
  <c r="V1402" i="1"/>
  <c r="M1403" i="1"/>
  <c r="T1413" i="1"/>
  <c r="V1417" i="1"/>
  <c r="U1430" i="1"/>
  <c r="R1433" i="1"/>
  <c r="U1447" i="1"/>
  <c r="M1447" i="1"/>
  <c r="Z1448" i="1"/>
  <c r="T1448" i="1"/>
  <c r="K1448" i="1"/>
  <c r="U1448" i="1"/>
  <c r="AA1450" i="1"/>
  <c r="O1452" i="1"/>
  <c r="Z1456" i="1"/>
  <c r="U1456" i="1"/>
  <c r="L1456" i="1"/>
  <c r="AA1456" i="1"/>
  <c r="Q1456" i="1"/>
  <c r="V1456" i="1"/>
  <c r="H1458" i="1"/>
  <c r="I1458" i="1"/>
  <c r="Z1459" i="1"/>
  <c r="P1459" i="1"/>
  <c r="Z1464" i="1"/>
  <c r="X1464" i="1"/>
  <c r="O1464" i="1"/>
  <c r="V1464" i="1"/>
  <c r="M1464" i="1"/>
  <c r="U1464" i="1"/>
  <c r="L1464" i="1"/>
  <c r="Y1464" i="1"/>
  <c r="AA1470" i="1"/>
  <c r="I1476" i="1"/>
  <c r="H1476" i="1"/>
  <c r="Z1488" i="1"/>
  <c r="AA1488" i="1"/>
  <c r="Q1488" i="1"/>
  <c r="Y1488" i="1"/>
  <c r="P1488" i="1"/>
  <c r="X1488" i="1"/>
  <c r="O1488" i="1"/>
  <c r="W1488" i="1"/>
  <c r="N1488" i="1"/>
  <c r="V1488" i="1"/>
  <c r="M1488" i="1"/>
  <c r="U1488" i="1"/>
  <c r="L1488" i="1"/>
  <c r="T1488" i="1"/>
  <c r="K1488" i="1"/>
  <c r="I1500" i="1"/>
  <c r="H1500" i="1"/>
  <c r="G1500" i="1"/>
  <c r="H1512" i="1"/>
  <c r="I1512" i="1"/>
  <c r="G1512" i="1"/>
  <c r="Y1530" i="1"/>
  <c r="V1530" i="1"/>
  <c r="T1530" i="1"/>
  <c r="R1530" i="1"/>
  <c r="O1530" i="1"/>
  <c r="M1530" i="1"/>
  <c r="K1530" i="1"/>
  <c r="U1564" i="1"/>
  <c r="W1564" i="1"/>
  <c r="T1564" i="1"/>
  <c r="R1564" i="1"/>
  <c r="O1564" i="1"/>
  <c r="M1564" i="1"/>
  <c r="L1564" i="1"/>
  <c r="I1627" i="1"/>
  <c r="H1627" i="1"/>
  <c r="Z1643" i="1"/>
  <c r="AA1643" i="1"/>
  <c r="P1643" i="1"/>
  <c r="Y1643" i="1"/>
  <c r="N1643" i="1"/>
  <c r="X1643" i="1"/>
  <c r="V1643" i="1"/>
  <c r="L1643" i="1"/>
  <c r="U1643" i="1"/>
  <c r="T1643" i="1"/>
  <c r="S1643" i="1"/>
  <c r="Q1643" i="1"/>
  <c r="M1643" i="1"/>
  <c r="K1643" i="1"/>
  <c r="X1471" i="1"/>
  <c r="X1479" i="1"/>
  <c r="I1483" i="1"/>
  <c r="S1486" i="1"/>
  <c r="P1492" i="1"/>
  <c r="U1494" i="1"/>
  <c r="V1495" i="1"/>
  <c r="L1496" i="1"/>
  <c r="U1496" i="1"/>
  <c r="Q1500" i="1"/>
  <c r="O1504" i="1"/>
  <c r="X1504" i="1"/>
  <c r="O1506" i="1"/>
  <c r="Q1514" i="1"/>
  <c r="Q1516" i="1"/>
  <c r="M1518" i="1"/>
  <c r="Y1518" i="1"/>
  <c r="P1519" i="1"/>
  <c r="S1520" i="1"/>
  <c r="I1522" i="1"/>
  <c r="T1522" i="1"/>
  <c r="H1524" i="1"/>
  <c r="U1524" i="1"/>
  <c r="P1526" i="1"/>
  <c r="N1528" i="1"/>
  <c r="W1528" i="1"/>
  <c r="T1531" i="1"/>
  <c r="H1532" i="1"/>
  <c r="Z1532" i="1"/>
  <c r="Y1535" i="1"/>
  <c r="I1538" i="1"/>
  <c r="N1539" i="1"/>
  <c r="Y1539" i="1"/>
  <c r="P1543" i="1"/>
  <c r="O1545" i="1"/>
  <c r="AA1545" i="1"/>
  <c r="V1546" i="1"/>
  <c r="M1547" i="1"/>
  <c r="X1547" i="1"/>
  <c r="S1552" i="1"/>
  <c r="Z1553" i="1"/>
  <c r="R1554" i="1"/>
  <c r="H1556" i="1"/>
  <c r="R1559" i="1"/>
  <c r="R1562" i="1"/>
  <c r="N1563" i="1"/>
  <c r="Y1563" i="1"/>
  <c r="V1565" i="1"/>
  <c r="S1568" i="1"/>
  <c r="T1570" i="1"/>
  <c r="L1571" i="1"/>
  <c r="V1571" i="1"/>
  <c r="M1574" i="1"/>
  <c r="X1577" i="1"/>
  <c r="O1578" i="1"/>
  <c r="T1579" i="1"/>
  <c r="V1581" i="1"/>
  <c r="W1583" i="1"/>
  <c r="O1584" i="1"/>
  <c r="X1584" i="1"/>
  <c r="T1586" i="1"/>
  <c r="L1587" i="1"/>
  <c r="V1587" i="1"/>
  <c r="L1589" i="1"/>
  <c r="Y1589" i="1"/>
  <c r="P1590" i="1"/>
  <c r="H1591" i="1"/>
  <c r="Q1592" i="1"/>
  <c r="AA1592" i="1"/>
  <c r="Y1594" i="1"/>
  <c r="N1595" i="1"/>
  <c r="Y1595" i="1"/>
  <c r="O1597" i="1"/>
  <c r="U1598" i="1"/>
  <c r="Q1603" i="1"/>
  <c r="S1605" i="1"/>
  <c r="AA1606" i="1"/>
  <c r="O1607" i="1"/>
  <c r="M1608" i="1"/>
  <c r="V1608" i="1"/>
  <c r="H1609" i="1"/>
  <c r="O1610" i="1"/>
  <c r="T1611" i="1"/>
  <c r="V1613" i="1"/>
  <c r="H1617" i="1"/>
  <c r="Q1618" i="1"/>
  <c r="P1619" i="1"/>
  <c r="M1624" i="1"/>
  <c r="Y1624" i="1"/>
  <c r="V1638" i="1"/>
  <c r="T1645" i="1"/>
  <c r="M1646" i="1"/>
  <c r="X1684" i="1"/>
  <c r="T1684" i="1"/>
  <c r="P1684" i="1"/>
  <c r="O1684" i="1"/>
  <c r="I1721" i="1"/>
  <c r="H1721" i="1"/>
  <c r="U1486" i="1"/>
  <c r="Q1492" i="1"/>
  <c r="X1495" i="1"/>
  <c r="M1496" i="1"/>
  <c r="V1496" i="1"/>
  <c r="S1500" i="1"/>
  <c r="P1504" i="1"/>
  <c r="Y1504" i="1"/>
  <c r="Q1506" i="1"/>
  <c r="S1514" i="1"/>
  <c r="S1516" i="1"/>
  <c r="O1518" i="1"/>
  <c r="AA1518" i="1"/>
  <c r="U1522" i="1"/>
  <c r="Q1526" i="1"/>
  <c r="O1528" i="1"/>
  <c r="X1528" i="1"/>
  <c r="P1539" i="1"/>
  <c r="AA1539" i="1"/>
  <c r="Q1543" i="1"/>
  <c r="P1545" i="1"/>
  <c r="Y1546" i="1"/>
  <c r="T1554" i="1"/>
  <c r="T1559" i="1"/>
  <c r="V1562" i="1"/>
  <c r="P1563" i="1"/>
  <c r="AA1563" i="1"/>
  <c r="W1570" i="1"/>
  <c r="M1571" i="1"/>
  <c r="X1571" i="1"/>
  <c r="P1574" i="1"/>
  <c r="Q1578" i="1"/>
  <c r="W1586" i="1"/>
  <c r="M1587" i="1"/>
  <c r="X1587" i="1"/>
  <c r="N1589" i="1"/>
  <c r="AA1589" i="1"/>
  <c r="S1592" i="1"/>
  <c r="P1595" i="1"/>
  <c r="AA1595" i="1"/>
  <c r="Q1597" i="1"/>
  <c r="T1607" i="1"/>
  <c r="Q1610" i="1"/>
  <c r="Z1616" i="1"/>
  <c r="AA1616" i="1"/>
  <c r="Q1616" i="1"/>
  <c r="X1616" i="1"/>
  <c r="O1616" i="1"/>
  <c r="U1616" i="1"/>
  <c r="N1624" i="1"/>
  <c r="AA1626" i="1"/>
  <c r="Y1626" i="1"/>
  <c r="T1626" i="1"/>
  <c r="Z1627" i="1"/>
  <c r="Y1627" i="1"/>
  <c r="N1627" i="1"/>
  <c r="V1627" i="1"/>
  <c r="L1627" i="1"/>
  <c r="X1627" i="1"/>
  <c r="H1634" i="1"/>
  <c r="I1634" i="1"/>
  <c r="G1634" i="1"/>
  <c r="X1637" i="1"/>
  <c r="Q1637" i="1"/>
  <c r="O1637" i="1"/>
  <c r="Y1637" i="1"/>
  <c r="L1637" i="1"/>
  <c r="X1638" i="1"/>
  <c r="V1645" i="1"/>
  <c r="V1646" i="1"/>
  <c r="Z1451" i="1"/>
  <c r="U1462" i="1"/>
  <c r="V1463" i="1"/>
  <c r="P1467" i="1"/>
  <c r="H1468" i="1"/>
  <c r="M1471" i="1"/>
  <c r="W1476" i="1"/>
  <c r="O1477" i="1"/>
  <c r="M1479" i="1"/>
  <c r="O1480" i="1"/>
  <c r="X1480" i="1"/>
  <c r="G1482" i="1"/>
  <c r="L1483" i="1"/>
  <c r="K1486" i="1"/>
  <c r="V1486" i="1"/>
  <c r="X1487" i="1"/>
  <c r="K1489" i="1"/>
  <c r="I1490" i="1"/>
  <c r="P1491" i="1"/>
  <c r="S1492" i="1"/>
  <c r="G1493" i="1"/>
  <c r="M1494" i="1"/>
  <c r="W1494" i="1"/>
  <c r="L1495" i="1"/>
  <c r="N1496" i="1"/>
  <c r="W1496" i="1"/>
  <c r="N1497" i="1"/>
  <c r="U1500" i="1"/>
  <c r="N1503" i="1"/>
  <c r="I1504" i="1"/>
  <c r="Q1504" i="1"/>
  <c r="AA1504" i="1"/>
  <c r="G1506" i="1"/>
  <c r="S1506" i="1"/>
  <c r="H1507" i="1"/>
  <c r="S1508" i="1"/>
  <c r="S1512" i="1"/>
  <c r="I1514" i="1"/>
  <c r="T1514" i="1"/>
  <c r="U1516" i="1"/>
  <c r="P1518" i="1"/>
  <c r="V1519" i="1"/>
  <c r="K1522" i="1"/>
  <c r="W1522" i="1"/>
  <c r="Y1524" i="1"/>
  <c r="S1526" i="1"/>
  <c r="H1527" i="1"/>
  <c r="G1528" i="1"/>
  <c r="P1528" i="1"/>
  <c r="Y1528" i="1"/>
  <c r="V1531" i="1"/>
  <c r="H1534" i="1"/>
  <c r="L1535" i="1"/>
  <c r="O1536" i="1"/>
  <c r="X1536" i="1"/>
  <c r="Q1539" i="1"/>
  <c r="I1542" i="1"/>
  <c r="R1543" i="1"/>
  <c r="S1544" i="1"/>
  <c r="R1545" i="1"/>
  <c r="P1547" i="1"/>
  <c r="AA1547" i="1"/>
  <c r="M1548" i="1"/>
  <c r="G1549" i="1"/>
  <c r="R1551" i="1"/>
  <c r="L1552" i="1"/>
  <c r="U1552" i="1"/>
  <c r="G1553" i="1"/>
  <c r="V1554" i="1"/>
  <c r="U1559" i="1"/>
  <c r="H1561" i="1"/>
  <c r="Q1563" i="1"/>
  <c r="L1565" i="1"/>
  <c r="Y1565" i="1"/>
  <c r="L1568" i="1"/>
  <c r="U1568" i="1"/>
  <c r="G1569" i="1"/>
  <c r="G1570" i="1"/>
  <c r="Y1570" i="1"/>
  <c r="N1571" i="1"/>
  <c r="Y1571" i="1"/>
  <c r="M1572" i="1"/>
  <c r="S1574" i="1"/>
  <c r="S1576" i="1"/>
  <c r="T1578" i="1"/>
  <c r="L1579" i="1"/>
  <c r="V1579" i="1"/>
  <c r="L1581" i="1"/>
  <c r="Y1581" i="1"/>
  <c r="Q1584" i="1"/>
  <c r="AA1584" i="1"/>
  <c r="G1586" i="1"/>
  <c r="Y1586" i="1"/>
  <c r="N1587" i="1"/>
  <c r="Y1587" i="1"/>
  <c r="O1588" i="1"/>
  <c r="O1589" i="1"/>
  <c r="U1590" i="1"/>
  <c r="K1592" i="1"/>
  <c r="T1592" i="1"/>
  <c r="Q1595" i="1"/>
  <c r="S1597" i="1"/>
  <c r="H1598" i="1"/>
  <c r="AA1598" i="1"/>
  <c r="O1599" i="1"/>
  <c r="H1601" i="1"/>
  <c r="T1603" i="1"/>
  <c r="G1604" i="1"/>
  <c r="V1605" i="1"/>
  <c r="K1606" i="1"/>
  <c r="W1607" i="1"/>
  <c r="O1608" i="1"/>
  <c r="X1608" i="1"/>
  <c r="T1610" i="1"/>
  <c r="K1616" i="1"/>
  <c r="V1616" i="1"/>
  <c r="S1619" i="1"/>
  <c r="H1622" i="1"/>
  <c r="L1626" i="1"/>
  <c r="K1627" i="1"/>
  <c r="AA1627" i="1"/>
  <c r="V1631" i="1"/>
  <c r="W1631" i="1"/>
  <c r="AA1634" i="1"/>
  <c r="Y1634" i="1"/>
  <c r="T1634" i="1"/>
  <c r="Z1635" i="1"/>
  <c r="AA1635" i="1"/>
  <c r="P1635" i="1"/>
  <c r="Y1635" i="1"/>
  <c r="N1635" i="1"/>
  <c r="V1635" i="1"/>
  <c r="L1635" i="1"/>
  <c r="K1637" i="1"/>
  <c r="G1641" i="1"/>
  <c r="X1646" i="1"/>
  <c r="I1654" i="1"/>
  <c r="H1654" i="1"/>
  <c r="I1662" i="1"/>
  <c r="R1663" i="1"/>
  <c r="X1663" i="1"/>
  <c r="T1663" i="1"/>
  <c r="I1729" i="1"/>
  <c r="H1729" i="1"/>
  <c r="G1729" i="1"/>
  <c r="X1463" i="1"/>
  <c r="Q1467" i="1"/>
  <c r="V1477" i="1"/>
  <c r="I1482" i="1"/>
  <c r="P1483" i="1"/>
  <c r="U1492" i="1"/>
  <c r="O1496" i="1"/>
  <c r="X1496" i="1"/>
  <c r="W1500" i="1"/>
  <c r="S1504" i="1"/>
  <c r="T1506" i="1"/>
  <c r="U1514" i="1"/>
  <c r="W1516" i="1"/>
  <c r="Q1518" i="1"/>
  <c r="L1522" i="1"/>
  <c r="Y1522" i="1"/>
  <c r="U1526" i="1"/>
  <c r="Q1528" i="1"/>
  <c r="AA1528" i="1"/>
  <c r="S1539" i="1"/>
  <c r="T1543" i="1"/>
  <c r="S1545" i="1"/>
  <c r="Y1554" i="1"/>
  <c r="Y1559" i="1"/>
  <c r="S1563" i="1"/>
  <c r="H1569" i="1"/>
  <c r="I1570" i="1"/>
  <c r="P1571" i="1"/>
  <c r="AA1571" i="1"/>
  <c r="U1574" i="1"/>
  <c r="W1578" i="1"/>
  <c r="S1584" i="1"/>
  <c r="I1586" i="1"/>
  <c r="P1587" i="1"/>
  <c r="AA1587" i="1"/>
  <c r="W1588" i="1"/>
  <c r="Q1589" i="1"/>
  <c r="X1590" i="1"/>
  <c r="L1592" i="1"/>
  <c r="U1592" i="1"/>
  <c r="S1595" i="1"/>
  <c r="T1597" i="1"/>
  <c r="T1599" i="1"/>
  <c r="M1606" i="1"/>
  <c r="P1608" i="1"/>
  <c r="Y1608" i="1"/>
  <c r="W1610" i="1"/>
  <c r="V1615" i="1"/>
  <c r="W1615" i="1"/>
  <c r="L1616" i="1"/>
  <c r="W1616" i="1"/>
  <c r="H1618" i="1"/>
  <c r="G1618" i="1"/>
  <c r="Y1620" i="1"/>
  <c r="O1620" i="1"/>
  <c r="W1622" i="1"/>
  <c r="S1622" i="1"/>
  <c r="N1622" i="1"/>
  <c r="G1625" i="1"/>
  <c r="O1626" i="1"/>
  <c r="M1627" i="1"/>
  <c r="X1629" i="1"/>
  <c r="O1629" i="1"/>
  <c r="Y1629" i="1"/>
  <c r="L1629" i="1"/>
  <c r="AA1629" i="1"/>
  <c r="L1631" i="1"/>
  <c r="L1634" i="1"/>
  <c r="N1637" i="1"/>
  <c r="H1641" i="1"/>
  <c r="Y1658" i="1"/>
  <c r="O1658" i="1"/>
  <c r="S1662" i="1"/>
  <c r="Q1662" i="1"/>
  <c r="P1662" i="1"/>
  <c r="M1662" i="1"/>
  <c r="AA1662" i="1"/>
  <c r="K1662" i="1"/>
  <c r="T1666" i="1"/>
  <c r="Y1666" i="1"/>
  <c r="V1666" i="1"/>
  <c r="R1666" i="1"/>
  <c r="O1666" i="1"/>
  <c r="N1666" i="1"/>
  <c r="L1666" i="1"/>
  <c r="I1689" i="1"/>
  <c r="H1689" i="1"/>
  <c r="AA1703" i="1"/>
  <c r="U1703" i="1"/>
  <c r="T1703" i="1"/>
  <c r="Q1703" i="1"/>
  <c r="O1703" i="1"/>
  <c r="M1703" i="1"/>
  <c r="L1703" i="1"/>
  <c r="T1718" i="1"/>
  <c r="V1718" i="1"/>
  <c r="U1718" i="1"/>
  <c r="N1718" i="1"/>
  <c r="M1718" i="1"/>
  <c r="W1492" i="1"/>
  <c r="P1496" i="1"/>
  <c r="Y1496" i="1"/>
  <c r="U1506" i="1"/>
  <c r="Y1516" i="1"/>
  <c r="S1518" i="1"/>
  <c r="W1526" i="1"/>
  <c r="S1528" i="1"/>
  <c r="T1539" i="1"/>
  <c r="W1543" i="1"/>
  <c r="V1545" i="1"/>
  <c r="T1563" i="1"/>
  <c r="Q1571" i="1"/>
  <c r="X1574" i="1"/>
  <c r="Y1578" i="1"/>
  <c r="Q1587" i="1"/>
  <c r="S1589" i="1"/>
  <c r="T1595" i="1"/>
  <c r="V1597" i="1"/>
  <c r="Y1610" i="1"/>
  <c r="W1638" i="1"/>
  <c r="U1638" i="1"/>
  <c r="S1638" i="1"/>
  <c r="N1638" i="1"/>
  <c r="H1655" i="1"/>
  <c r="I1655" i="1"/>
  <c r="G1655" i="1"/>
  <c r="I1687" i="1"/>
  <c r="H1687" i="1"/>
  <c r="I1727" i="1"/>
  <c r="H1727" i="1"/>
  <c r="I1735" i="1"/>
  <c r="H1735" i="1"/>
  <c r="G1735" i="1"/>
  <c r="P1451" i="1"/>
  <c r="N1462" i="1"/>
  <c r="X1462" i="1"/>
  <c r="M1463" i="1"/>
  <c r="X1467" i="1"/>
  <c r="T1471" i="1"/>
  <c r="S1472" i="1"/>
  <c r="I1475" i="1"/>
  <c r="O1476" i="1"/>
  <c r="AA1476" i="1"/>
  <c r="T1479" i="1"/>
  <c r="S1480" i="1"/>
  <c r="T1483" i="1"/>
  <c r="W1484" i="1"/>
  <c r="O1485" i="1"/>
  <c r="O1486" i="1"/>
  <c r="Y1486" i="1"/>
  <c r="G1488" i="1"/>
  <c r="V1489" i="1"/>
  <c r="X1491" i="1"/>
  <c r="K1492" i="1"/>
  <c r="X1492" i="1"/>
  <c r="W1493" i="1"/>
  <c r="P1494" i="1"/>
  <c r="AA1494" i="1"/>
  <c r="P1495" i="1"/>
  <c r="I1496" i="1"/>
  <c r="Q1496" i="1"/>
  <c r="AA1496" i="1"/>
  <c r="AA1497" i="1"/>
  <c r="H1499" i="1"/>
  <c r="M1500" i="1"/>
  <c r="Y1500" i="1"/>
  <c r="V1503" i="1"/>
  <c r="L1504" i="1"/>
  <c r="U1504" i="1"/>
  <c r="K1506" i="1"/>
  <c r="W1506" i="1"/>
  <c r="P1507" i="1"/>
  <c r="Y1508" i="1"/>
  <c r="V1512" i="1"/>
  <c r="N1513" i="1"/>
  <c r="L1514" i="1"/>
  <c r="Y1514" i="1"/>
  <c r="K1516" i="1"/>
  <c r="AA1516" i="1"/>
  <c r="U1518" i="1"/>
  <c r="O1522" i="1"/>
  <c r="K1526" i="1"/>
  <c r="X1526" i="1"/>
  <c r="P1527" i="1"/>
  <c r="K1528" i="1"/>
  <c r="T1528" i="1"/>
  <c r="M1531" i="1"/>
  <c r="O1533" i="1"/>
  <c r="S1536" i="1"/>
  <c r="K1539" i="1"/>
  <c r="U1539" i="1"/>
  <c r="P1542" i="1"/>
  <c r="L1543" i="1"/>
  <c r="X1543" i="1"/>
  <c r="K1545" i="1"/>
  <c r="W1545" i="1"/>
  <c r="T1547" i="1"/>
  <c r="M1553" i="1"/>
  <c r="G1557" i="1"/>
  <c r="K1563" i="1"/>
  <c r="U1563" i="1"/>
  <c r="L1570" i="1"/>
  <c r="S1571" i="1"/>
  <c r="H1574" i="1"/>
  <c r="AA1574" i="1"/>
  <c r="H1577" i="1"/>
  <c r="I1578" i="1"/>
  <c r="L1583" i="1"/>
  <c r="G1585" i="1"/>
  <c r="L1586" i="1"/>
  <c r="H1587" i="1"/>
  <c r="S1587" i="1"/>
  <c r="T1589" i="1"/>
  <c r="T1591" i="1"/>
  <c r="N1592" i="1"/>
  <c r="W1592" i="1"/>
  <c r="K1595" i="1"/>
  <c r="U1595" i="1"/>
  <c r="K1597" i="1"/>
  <c r="W1597" i="1"/>
  <c r="S1606" i="1"/>
  <c r="S1608" i="1"/>
  <c r="I1610" i="1"/>
  <c r="N1616" i="1"/>
  <c r="AA1618" i="1"/>
  <c r="Y1618" i="1"/>
  <c r="T1618" i="1"/>
  <c r="Z1619" i="1"/>
  <c r="Y1619" i="1"/>
  <c r="N1619" i="1"/>
  <c r="V1619" i="1"/>
  <c r="L1619" i="1"/>
  <c r="X1619" i="1"/>
  <c r="Z1624" i="1"/>
  <c r="AA1624" i="1"/>
  <c r="Q1624" i="1"/>
  <c r="X1624" i="1"/>
  <c r="O1624" i="1"/>
  <c r="U1624" i="1"/>
  <c r="W1626" i="1"/>
  <c r="Q1627" i="1"/>
  <c r="G1628" i="1"/>
  <c r="G1633" i="1"/>
  <c r="K1638" i="1"/>
  <c r="X1645" i="1"/>
  <c r="Q1645" i="1"/>
  <c r="O1645" i="1"/>
  <c r="AA1645" i="1"/>
  <c r="N1645" i="1"/>
  <c r="Y1645" i="1"/>
  <c r="L1645" i="1"/>
  <c r="H1651" i="1"/>
  <c r="G1687" i="1"/>
  <c r="G1727" i="1"/>
  <c r="W1485" i="1"/>
  <c r="I1488" i="1"/>
  <c r="S1496" i="1"/>
  <c r="W1518" i="1"/>
  <c r="M1526" i="1"/>
  <c r="Y1526" i="1"/>
  <c r="L1528" i="1"/>
  <c r="U1528" i="1"/>
  <c r="Q1533" i="1"/>
  <c r="L1539" i="1"/>
  <c r="V1539" i="1"/>
  <c r="M1543" i="1"/>
  <c r="M1545" i="1"/>
  <c r="V1563" i="1"/>
  <c r="T1571" i="1"/>
  <c r="O1583" i="1"/>
  <c r="T1587" i="1"/>
  <c r="V1589" i="1"/>
  <c r="H1628" i="1"/>
  <c r="H1633" i="1"/>
  <c r="Y1636" i="1"/>
  <c r="W1636" i="1"/>
  <c r="O1636" i="1"/>
  <c r="M1638" i="1"/>
  <c r="H1642" i="1"/>
  <c r="I1642" i="1"/>
  <c r="G1642" i="1"/>
  <c r="W1646" i="1"/>
  <c r="U1646" i="1"/>
  <c r="S1646" i="1"/>
  <c r="P1646" i="1"/>
  <c r="N1646" i="1"/>
  <c r="R1665" i="1"/>
  <c r="W1665" i="1"/>
  <c r="S1665" i="1"/>
  <c r="M1665" i="1"/>
  <c r="I1671" i="1"/>
  <c r="H1671" i="1"/>
  <c r="Z1694" i="1"/>
  <c r="V1694" i="1"/>
  <c r="R1694" i="1"/>
  <c r="N1694" i="1"/>
  <c r="Z1702" i="1"/>
  <c r="R1702" i="1"/>
  <c r="N1702" i="1"/>
  <c r="I1708" i="1"/>
  <c r="H1708" i="1"/>
  <c r="G1708" i="1"/>
  <c r="H1730" i="1"/>
  <c r="I1730" i="1"/>
  <c r="S1736" i="1"/>
  <c r="T1739" i="1"/>
  <c r="Z1760" i="1"/>
  <c r="T1760" i="1"/>
  <c r="K1760" i="1"/>
  <c r="X1760" i="1"/>
  <c r="U1760" i="1"/>
  <c r="Z1776" i="1"/>
  <c r="AA1776" i="1"/>
  <c r="Q1776" i="1"/>
  <c r="W1776" i="1"/>
  <c r="N1776" i="1"/>
  <c r="V1776" i="1"/>
  <c r="M1776" i="1"/>
  <c r="X1776" i="1"/>
  <c r="Z1784" i="1"/>
  <c r="Y1784" i="1"/>
  <c r="P1784" i="1"/>
  <c r="X1784" i="1"/>
  <c r="O1784" i="1"/>
  <c r="V1784" i="1"/>
  <c r="M1784" i="1"/>
  <c r="U1784" i="1"/>
  <c r="L1784" i="1"/>
  <c r="G1803" i="1"/>
  <c r="I1803" i="1"/>
  <c r="Z1809" i="1"/>
  <c r="AA1809" i="1"/>
  <c r="S1809" i="1"/>
  <c r="U1813" i="1"/>
  <c r="S1813" i="1"/>
  <c r="Q1813" i="1"/>
  <c r="AA1813" i="1"/>
  <c r="N1813" i="1"/>
  <c r="Y1813" i="1"/>
  <c r="L1813" i="1"/>
  <c r="W1813" i="1"/>
  <c r="K1813" i="1"/>
  <c r="S1829" i="1"/>
  <c r="R1829" i="1"/>
  <c r="M1829" i="1"/>
  <c r="Z1829" i="1"/>
  <c r="L1829" i="1"/>
  <c r="Y1829" i="1"/>
  <c r="K1829" i="1"/>
  <c r="H1838" i="1"/>
  <c r="G1838" i="1"/>
  <c r="I1854" i="1"/>
  <c r="H1854" i="1"/>
  <c r="G1854" i="1"/>
  <c r="U1893" i="1"/>
  <c r="AA1893" i="1"/>
  <c r="V1893" i="1"/>
  <c r="S1893" i="1"/>
  <c r="N1893" i="1"/>
  <c r="U1932" i="1"/>
  <c r="T1932" i="1"/>
  <c r="S1932" i="1"/>
  <c r="W1932" i="1"/>
  <c r="V1932" i="1"/>
  <c r="O1932" i="1"/>
  <c r="N1932" i="1"/>
  <c r="L1932" i="1"/>
  <c r="K1932" i="1"/>
  <c r="H1945" i="1"/>
  <c r="I1945" i="1"/>
  <c r="G1945" i="1"/>
  <c r="Z2063" i="1"/>
  <c r="T2063" i="1"/>
  <c r="S2063" i="1"/>
  <c r="Q2063" i="1"/>
  <c r="Y2063" i="1"/>
  <c r="L2063" i="1"/>
  <c r="AA2063" i="1"/>
  <c r="X2063" i="1"/>
  <c r="U2063" i="1"/>
  <c r="P2063" i="1"/>
  <c r="M2063" i="1"/>
  <c r="K2063" i="1"/>
  <c r="I2238" i="1"/>
  <c r="H2238" i="1"/>
  <c r="G2238" i="1"/>
  <c r="G2252" i="1"/>
  <c r="I2252" i="1"/>
  <c r="H2252" i="1"/>
  <c r="I2271" i="1"/>
  <c r="H2271" i="1"/>
  <c r="G2271" i="1"/>
  <c r="Q2274" i="1"/>
  <c r="N2274" i="1"/>
  <c r="L2274" i="1"/>
  <c r="Y2274" i="1"/>
  <c r="V2274" i="1"/>
  <c r="T2274" i="1"/>
  <c r="R2274" i="1"/>
  <c r="Y2404" i="1"/>
  <c r="M2404" i="1"/>
  <c r="U2404" i="1"/>
  <c r="I2475" i="1"/>
  <c r="H2475" i="1"/>
  <c r="G2475" i="1"/>
  <c r="Z2561" i="1"/>
  <c r="U2561" i="1"/>
  <c r="M2561" i="1"/>
  <c r="T2561" i="1"/>
  <c r="S2561" i="1"/>
  <c r="O2561" i="1"/>
  <c r="L2561" i="1"/>
  <c r="K2561" i="1"/>
  <c r="AA2561" i="1"/>
  <c r="W2561" i="1"/>
  <c r="G2587" i="1"/>
  <c r="I2587" i="1"/>
  <c r="H2587" i="1"/>
  <c r="S1656" i="1"/>
  <c r="O1668" i="1"/>
  <c r="Z1676" i="1"/>
  <c r="S1680" i="1"/>
  <c r="N1685" i="1"/>
  <c r="AA1685" i="1"/>
  <c r="M1688" i="1"/>
  <c r="V1688" i="1"/>
  <c r="M1691" i="1"/>
  <c r="X1691" i="1"/>
  <c r="Y1695" i="1"/>
  <c r="M1699" i="1"/>
  <c r="X1699" i="1"/>
  <c r="T1707" i="1"/>
  <c r="M1712" i="1"/>
  <c r="V1712" i="1"/>
  <c r="M1715" i="1"/>
  <c r="X1715" i="1"/>
  <c r="M1720" i="1"/>
  <c r="V1720" i="1"/>
  <c r="M1723" i="1"/>
  <c r="X1723" i="1"/>
  <c r="L1728" i="1"/>
  <c r="U1728" i="1"/>
  <c r="L1731" i="1"/>
  <c r="V1731" i="1"/>
  <c r="K1736" i="1"/>
  <c r="T1736" i="1"/>
  <c r="K1739" i="1"/>
  <c r="U1739" i="1"/>
  <c r="H1740" i="1"/>
  <c r="S1744" i="1"/>
  <c r="T1747" i="1"/>
  <c r="G1748" i="1"/>
  <c r="N1749" i="1"/>
  <c r="AA1749" i="1"/>
  <c r="O1751" i="1"/>
  <c r="H1752" i="1"/>
  <c r="AA1753" i="1"/>
  <c r="I1755" i="1"/>
  <c r="L1757" i="1"/>
  <c r="AA1757" i="1"/>
  <c r="L1760" i="1"/>
  <c r="V1760" i="1"/>
  <c r="Z1761" i="1"/>
  <c r="K1761" i="1"/>
  <c r="I1764" i="1"/>
  <c r="G1765" i="1"/>
  <c r="V1772" i="1"/>
  <c r="W1772" i="1"/>
  <c r="O1772" i="1"/>
  <c r="L1772" i="1"/>
  <c r="T1774" i="1"/>
  <c r="N1774" i="1"/>
  <c r="M1774" i="1"/>
  <c r="K1776" i="1"/>
  <c r="Y1776" i="1"/>
  <c r="L1779" i="1"/>
  <c r="O1781" i="1"/>
  <c r="O1783" i="1"/>
  <c r="K1784" i="1"/>
  <c r="I1785" i="1"/>
  <c r="H1785" i="1"/>
  <c r="G1785" i="1"/>
  <c r="I1796" i="1"/>
  <c r="H1796" i="1"/>
  <c r="G1796" i="1"/>
  <c r="H1803" i="1"/>
  <c r="V1805" i="1"/>
  <c r="K1809" i="1"/>
  <c r="O1813" i="1"/>
  <c r="Z1826" i="1"/>
  <c r="AA1826" i="1"/>
  <c r="Q1826" i="1"/>
  <c r="Y1826" i="1"/>
  <c r="P1826" i="1"/>
  <c r="W1826" i="1"/>
  <c r="N1826" i="1"/>
  <c r="V1826" i="1"/>
  <c r="M1826" i="1"/>
  <c r="U1826" i="1"/>
  <c r="L1826" i="1"/>
  <c r="P1829" i="1"/>
  <c r="V1832" i="1"/>
  <c r="X1832" i="1"/>
  <c r="W1832" i="1"/>
  <c r="Q1832" i="1"/>
  <c r="P1832" i="1"/>
  <c r="O1832" i="1"/>
  <c r="I1838" i="1"/>
  <c r="W1856" i="1"/>
  <c r="Y1856" i="1"/>
  <c r="X1856" i="1"/>
  <c r="U1856" i="1"/>
  <c r="Q1856" i="1"/>
  <c r="P1856" i="1"/>
  <c r="M1856" i="1"/>
  <c r="K1893" i="1"/>
  <c r="I1895" i="1"/>
  <c r="H1895" i="1"/>
  <c r="Z1920" i="1"/>
  <c r="X1920" i="1"/>
  <c r="AA1920" i="1"/>
  <c r="W1920" i="1"/>
  <c r="S1920" i="1"/>
  <c r="P1920" i="1"/>
  <c r="O1920" i="1"/>
  <c r="AA1932" i="1"/>
  <c r="H1955" i="1"/>
  <c r="I1955" i="1"/>
  <c r="G1955" i="1"/>
  <c r="O1632" i="1"/>
  <c r="X1632" i="1"/>
  <c r="O1640" i="1"/>
  <c r="X1640" i="1"/>
  <c r="O1648" i="1"/>
  <c r="X1648" i="1"/>
  <c r="V1654" i="1"/>
  <c r="K1656" i="1"/>
  <c r="T1656" i="1"/>
  <c r="T1657" i="1"/>
  <c r="L1660" i="1"/>
  <c r="I1661" i="1"/>
  <c r="H1667" i="1"/>
  <c r="S1667" i="1"/>
  <c r="R1668" i="1"/>
  <c r="S1672" i="1"/>
  <c r="S1675" i="1"/>
  <c r="Q1677" i="1"/>
  <c r="G1679" i="1"/>
  <c r="T1679" i="1"/>
  <c r="K1680" i="1"/>
  <c r="T1680" i="1"/>
  <c r="P1683" i="1"/>
  <c r="AA1683" i="1"/>
  <c r="O1685" i="1"/>
  <c r="W1687" i="1"/>
  <c r="N1688" i="1"/>
  <c r="W1688" i="1"/>
  <c r="N1691" i="1"/>
  <c r="Y1691" i="1"/>
  <c r="L1692" i="1"/>
  <c r="V1693" i="1"/>
  <c r="L1695" i="1"/>
  <c r="K1697" i="1"/>
  <c r="N1699" i="1"/>
  <c r="Y1699" i="1"/>
  <c r="L1700" i="1"/>
  <c r="V1701" i="1"/>
  <c r="P1704" i="1"/>
  <c r="Y1704" i="1"/>
  <c r="K1707" i="1"/>
  <c r="U1707" i="1"/>
  <c r="X1708" i="1"/>
  <c r="Y1711" i="1"/>
  <c r="N1712" i="1"/>
  <c r="W1712" i="1"/>
  <c r="N1715" i="1"/>
  <c r="Y1715" i="1"/>
  <c r="L1716" i="1"/>
  <c r="V1717" i="1"/>
  <c r="Y1719" i="1"/>
  <c r="N1720" i="1"/>
  <c r="W1720" i="1"/>
  <c r="N1723" i="1"/>
  <c r="Y1723" i="1"/>
  <c r="L1724" i="1"/>
  <c r="G1725" i="1"/>
  <c r="T1725" i="1"/>
  <c r="M1726" i="1"/>
  <c r="W1727" i="1"/>
  <c r="M1728" i="1"/>
  <c r="V1728" i="1"/>
  <c r="M1731" i="1"/>
  <c r="X1731" i="1"/>
  <c r="S1733" i="1"/>
  <c r="U1735" i="1"/>
  <c r="L1736" i="1"/>
  <c r="U1736" i="1"/>
  <c r="G1737" i="1"/>
  <c r="I1738" i="1"/>
  <c r="L1739" i="1"/>
  <c r="V1739" i="1"/>
  <c r="Q1741" i="1"/>
  <c r="G1743" i="1"/>
  <c r="T1743" i="1"/>
  <c r="K1744" i="1"/>
  <c r="T1744" i="1"/>
  <c r="K1747" i="1"/>
  <c r="U1747" i="1"/>
  <c r="H1748" i="1"/>
  <c r="X1748" i="1"/>
  <c r="O1749" i="1"/>
  <c r="Q1751" i="1"/>
  <c r="S1752" i="1"/>
  <c r="T1755" i="1"/>
  <c r="G1756" i="1"/>
  <c r="W1756" i="1"/>
  <c r="N1757" i="1"/>
  <c r="M1760" i="1"/>
  <c r="W1760" i="1"/>
  <c r="S1761" i="1"/>
  <c r="V1764" i="1"/>
  <c r="X1764" i="1"/>
  <c r="O1764" i="1"/>
  <c r="G1769" i="1"/>
  <c r="I1770" i="1"/>
  <c r="P1772" i="1"/>
  <c r="U1774" i="1"/>
  <c r="L1776" i="1"/>
  <c r="I1778" i="1"/>
  <c r="P1779" i="1"/>
  <c r="Q1781" i="1"/>
  <c r="Q1783" i="1"/>
  <c r="N1784" i="1"/>
  <c r="Z1785" i="1"/>
  <c r="S1785" i="1"/>
  <c r="K1785" i="1"/>
  <c r="W1787" i="1"/>
  <c r="Q1787" i="1"/>
  <c r="AA1787" i="1"/>
  <c r="P1787" i="1"/>
  <c r="X1787" i="1"/>
  <c r="M1787" i="1"/>
  <c r="V1787" i="1"/>
  <c r="L1787" i="1"/>
  <c r="I1788" i="1"/>
  <c r="H1788" i="1"/>
  <c r="V1796" i="1"/>
  <c r="O1796" i="1"/>
  <c r="L1796" i="1"/>
  <c r="X1796" i="1"/>
  <c r="W1796" i="1"/>
  <c r="T1813" i="1"/>
  <c r="I1824" i="1"/>
  <c r="H1824" i="1"/>
  <c r="AA1825" i="1"/>
  <c r="T1825" i="1"/>
  <c r="Q1825" i="1"/>
  <c r="Y1825" i="1"/>
  <c r="O1825" i="1"/>
  <c r="X1825" i="1"/>
  <c r="N1825" i="1"/>
  <c r="W1825" i="1"/>
  <c r="M1825" i="1"/>
  <c r="K1826" i="1"/>
  <c r="U1829" i="1"/>
  <c r="M1832" i="1"/>
  <c r="AA1838" i="1"/>
  <c r="K1838" i="1"/>
  <c r="I1888" i="1"/>
  <c r="H1888" i="1"/>
  <c r="G1895" i="1"/>
  <c r="K1920" i="1"/>
  <c r="H1959" i="1"/>
  <c r="G1959" i="1"/>
  <c r="I1959" i="1"/>
  <c r="L1656" i="1"/>
  <c r="U1656" i="1"/>
  <c r="M1660" i="1"/>
  <c r="T1667" i="1"/>
  <c r="U1668" i="1"/>
  <c r="T1675" i="1"/>
  <c r="H1679" i="1"/>
  <c r="L1680" i="1"/>
  <c r="U1680" i="1"/>
  <c r="Q1685" i="1"/>
  <c r="Y1687" i="1"/>
  <c r="O1688" i="1"/>
  <c r="X1688" i="1"/>
  <c r="P1691" i="1"/>
  <c r="AA1691" i="1"/>
  <c r="O1692" i="1"/>
  <c r="M1695" i="1"/>
  <c r="R1697" i="1"/>
  <c r="P1699" i="1"/>
  <c r="AA1699" i="1"/>
  <c r="O1700" i="1"/>
  <c r="L1707" i="1"/>
  <c r="V1707" i="1"/>
  <c r="O1712" i="1"/>
  <c r="X1712" i="1"/>
  <c r="P1715" i="1"/>
  <c r="AA1715" i="1"/>
  <c r="O1716" i="1"/>
  <c r="O1720" i="1"/>
  <c r="X1720" i="1"/>
  <c r="P1723" i="1"/>
  <c r="AA1723" i="1"/>
  <c r="O1724" i="1"/>
  <c r="V1725" i="1"/>
  <c r="N1726" i="1"/>
  <c r="Y1727" i="1"/>
  <c r="N1728" i="1"/>
  <c r="W1728" i="1"/>
  <c r="N1731" i="1"/>
  <c r="Y1731" i="1"/>
  <c r="M1736" i="1"/>
  <c r="V1736" i="1"/>
  <c r="H1737" i="1"/>
  <c r="M1739" i="1"/>
  <c r="X1739" i="1"/>
  <c r="H1743" i="1"/>
  <c r="L1744" i="1"/>
  <c r="U1744" i="1"/>
  <c r="L1747" i="1"/>
  <c r="V1747" i="1"/>
  <c r="Q1749" i="1"/>
  <c r="T1751" i="1"/>
  <c r="H1756" i="1"/>
  <c r="O1757" i="1"/>
  <c r="N1760" i="1"/>
  <c r="Y1760" i="1"/>
  <c r="AA1761" i="1"/>
  <c r="H1769" i="1"/>
  <c r="T1772" i="1"/>
  <c r="V1774" i="1"/>
  <c r="O1776" i="1"/>
  <c r="I1777" i="1"/>
  <c r="H1777" i="1"/>
  <c r="Q1779" i="1"/>
  <c r="V1781" i="1"/>
  <c r="T1783" i="1"/>
  <c r="Q1784" i="1"/>
  <c r="H1810" i="1"/>
  <c r="I1810" i="1"/>
  <c r="V1813" i="1"/>
  <c r="O1826" i="1"/>
  <c r="X1829" i="1"/>
  <c r="U1832" i="1"/>
  <c r="Z1850" i="1"/>
  <c r="AA1850" i="1"/>
  <c r="Q1850" i="1"/>
  <c r="Y1850" i="1"/>
  <c r="P1850" i="1"/>
  <c r="W1850" i="1"/>
  <c r="N1850" i="1"/>
  <c r="V1850" i="1"/>
  <c r="M1850" i="1"/>
  <c r="U1850" i="1"/>
  <c r="L1850" i="1"/>
  <c r="I1857" i="1"/>
  <c r="H1857" i="1"/>
  <c r="G1857" i="1"/>
  <c r="I1871" i="1"/>
  <c r="H1871" i="1"/>
  <c r="I1880" i="1"/>
  <c r="H1880" i="1"/>
  <c r="Z1896" i="1"/>
  <c r="AA1896" i="1"/>
  <c r="X1896" i="1"/>
  <c r="W1896" i="1"/>
  <c r="S1896" i="1"/>
  <c r="P1896" i="1"/>
  <c r="O1896" i="1"/>
  <c r="V1915" i="1"/>
  <c r="Q1915" i="1"/>
  <c r="AA1915" i="1"/>
  <c r="P1915" i="1"/>
  <c r="Y1915" i="1"/>
  <c r="O1915" i="1"/>
  <c r="X1915" i="1"/>
  <c r="M1915" i="1"/>
  <c r="W1915" i="1"/>
  <c r="L1915" i="1"/>
  <c r="U1915" i="1"/>
  <c r="K1915" i="1"/>
  <c r="I1923" i="1"/>
  <c r="H1923" i="1"/>
  <c r="G1926" i="1"/>
  <c r="I1926" i="1"/>
  <c r="I1928" i="1"/>
  <c r="H1928" i="1"/>
  <c r="G1928" i="1"/>
  <c r="I1937" i="1"/>
  <c r="G1937" i="1"/>
  <c r="I1939" i="1"/>
  <c r="H1939" i="1"/>
  <c r="G1942" i="1"/>
  <c r="I1942" i="1"/>
  <c r="I1944" i="1"/>
  <c r="H1944" i="1"/>
  <c r="G1944" i="1"/>
  <c r="Z2016" i="1"/>
  <c r="W2016" i="1"/>
  <c r="T2016" i="1"/>
  <c r="S2016" i="1"/>
  <c r="P2016" i="1"/>
  <c r="O2016" i="1"/>
  <c r="L2016" i="1"/>
  <c r="AA2016" i="1"/>
  <c r="K2016" i="1"/>
  <c r="X2016" i="1"/>
  <c r="Q1632" i="1"/>
  <c r="AA1632" i="1"/>
  <c r="Q1640" i="1"/>
  <c r="AA1640" i="1"/>
  <c r="O1644" i="1"/>
  <c r="H1647" i="1"/>
  <c r="Q1648" i="1"/>
  <c r="AA1648" i="1"/>
  <c r="G1650" i="1"/>
  <c r="M1654" i="1"/>
  <c r="X1654" i="1"/>
  <c r="M1655" i="1"/>
  <c r="M1656" i="1"/>
  <c r="V1656" i="1"/>
  <c r="H1657" i="1"/>
  <c r="W1657" i="1"/>
  <c r="P1660" i="1"/>
  <c r="S1661" i="1"/>
  <c r="G1663" i="1"/>
  <c r="Q1664" i="1"/>
  <c r="AA1664" i="1"/>
  <c r="K1667" i="1"/>
  <c r="U1667" i="1"/>
  <c r="H1668" i="1"/>
  <c r="X1668" i="1"/>
  <c r="M1671" i="1"/>
  <c r="L1672" i="1"/>
  <c r="U1672" i="1"/>
  <c r="G1673" i="1"/>
  <c r="N1674" i="1"/>
  <c r="K1675" i="1"/>
  <c r="U1675" i="1"/>
  <c r="I1677" i="1"/>
  <c r="T1677" i="1"/>
  <c r="W1679" i="1"/>
  <c r="M1680" i="1"/>
  <c r="V1680" i="1"/>
  <c r="H1681" i="1"/>
  <c r="S1683" i="1"/>
  <c r="S1685" i="1"/>
  <c r="L1687" i="1"/>
  <c r="P1688" i="1"/>
  <c r="Y1688" i="1"/>
  <c r="R1689" i="1"/>
  <c r="H1691" i="1"/>
  <c r="Q1691" i="1"/>
  <c r="P1692" i="1"/>
  <c r="O1695" i="1"/>
  <c r="H1696" i="1"/>
  <c r="S1697" i="1"/>
  <c r="H1699" i="1"/>
  <c r="Q1699" i="1"/>
  <c r="P1700" i="1"/>
  <c r="S1704" i="1"/>
  <c r="M1707" i="1"/>
  <c r="X1707" i="1"/>
  <c r="P1712" i="1"/>
  <c r="Y1712" i="1"/>
  <c r="H1715" i="1"/>
  <c r="Q1715" i="1"/>
  <c r="P1716" i="1"/>
  <c r="P1720" i="1"/>
  <c r="Y1720" i="1"/>
  <c r="H1723" i="1"/>
  <c r="Q1723" i="1"/>
  <c r="P1724" i="1"/>
  <c r="K1725" i="1"/>
  <c r="W1725" i="1"/>
  <c r="U1726" i="1"/>
  <c r="L1727" i="1"/>
  <c r="O1728" i="1"/>
  <c r="X1728" i="1"/>
  <c r="K1729" i="1"/>
  <c r="P1731" i="1"/>
  <c r="AA1731" i="1"/>
  <c r="V1733" i="1"/>
  <c r="Y1735" i="1"/>
  <c r="N1736" i="1"/>
  <c r="W1736" i="1"/>
  <c r="N1739" i="1"/>
  <c r="Y1739" i="1"/>
  <c r="L1740" i="1"/>
  <c r="G1741" i="1"/>
  <c r="M1742" i="1"/>
  <c r="M1744" i="1"/>
  <c r="V1744" i="1"/>
  <c r="M1747" i="1"/>
  <c r="X1747" i="1"/>
  <c r="S1749" i="1"/>
  <c r="U1751" i="1"/>
  <c r="G1753" i="1"/>
  <c r="I1754" i="1"/>
  <c r="S1757" i="1"/>
  <c r="O1760" i="1"/>
  <c r="AA1760" i="1"/>
  <c r="W1763" i="1"/>
  <c r="U1763" i="1"/>
  <c r="K1763" i="1"/>
  <c r="AA1763" i="1"/>
  <c r="P1763" i="1"/>
  <c r="X1763" i="1"/>
  <c r="X1772" i="1"/>
  <c r="P1776" i="1"/>
  <c r="G1777" i="1"/>
  <c r="T1779" i="1"/>
  <c r="W1781" i="1"/>
  <c r="S1784" i="1"/>
  <c r="T1798" i="1"/>
  <c r="N1798" i="1"/>
  <c r="M1798" i="1"/>
  <c r="H1815" i="1"/>
  <c r="G1815" i="1"/>
  <c r="S1826" i="1"/>
  <c r="Y1832" i="1"/>
  <c r="AA1849" i="1"/>
  <c r="Q1849" i="1"/>
  <c r="P1849" i="1"/>
  <c r="X1849" i="1"/>
  <c r="N1849" i="1"/>
  <c r="W1849" i="1"/>
  <c r="M1849" i="1"/>
  <c r="V1849" i="1"/>
  <c r="L1849" i="1"/>
  <c r="K1850" i="1"/>
  <c r="G1853" i="1"/>
  <c r="I1853" i="1"/>
  <c r="H1853" i="1"/>
  <c r="S1860" i="1"/>
  <c r="X1860" i="1"/>
  <c r="W1860" i="1"/>
  <c r="V1860" i="1"/>
  <c r="R1860" i="1"/>
  <c r="N1860" i="1"/>
  <c r="L1860" i="1"/>
  <c r="G1871" i="1"/>
  <c r="G1880" i="1"/>
  <c r="K1896" i="1"/>
  <c r="Z1912" i="1"/>
  <c r="AA1912" i="1"/>
  <c r="X1912" i="1"/>
  <c r="W1912" i="1"/>
  <c r="S1912" i="1"/>
  <c r="P1912" i="1"/>
  <c r="O1912" i="1"/>
  <c r="W1914" i="1"/>
  <c r="T1914" i="1"/>
  <c r="Q1914" i="1"/>
  <c r="P1914" i="1"/>
  <c r="N1914" i="1"/>
  <c r="Y1914" i="1"/>
  <c r="M1914" i="1"/>
  <c r="X1914" i="1"/>
  <c r="L1914" i="1"/>
  <c r="S1915" i="1"/>
  <c r="G1923" i="1"/>
  <c r="U1924" i="1"/>
  <c r="T1924" i="1"/>
  <c r="S1924" i="1"/>
  <c r="W1924" i="1"/>
  <c r="V1924" i="1"/>
  <c r="O1924" i="1"/>
  <c r="N1924" i="1"/>
  <c r="L1924" i="1"/>
  <c r="K1924" i="1"/>
  <c r="H1926" i="1"/>
  <c r="G1939" i="1"/>
  <c r="U1940" i="1"/>
  <c r="T1940" i="1"/>
  <c r="S1940" i="1"/>
  <c r="W1940" i="1"/>
  <c r="V1940" i="1"/>
  <c r="O1940" i="1"/>
  <c r="N1940" i="1"/>
  <c r="L1940" i="1"/>
  <c r="K1940" i="1"/>
  <c r="H1942" i="1"/>
  <c r="G1948" i="1"/>
  <c r="U1956" i="1"/>
  <c r="L1956" i="1"/>
  <c r="AA1956" i="1"/>
  <c r="K1956" i="1"/>
  <c r="T1956" i="1"/>
  <c r="S1956" i="1"/>
  <c r="W1956" i="1"/>
  <c r="V1956" i="1"/>
  <c r="O1956" i="1"/>
  <c r="I2011" i="1"/>
  <c r="H2011" i="1"/>
  <c r="G2011" i="1"/>
  <c r="U2012" i="1"/>
  <c r="T2012" i="1"/>
  <c r="S2012" i="1"/>
  <c r="P2012" i="1"/>
  <c r="O2012" i="1"/>
  <c r="AA2012" i="1"/>
  <c r="N2012" i="1"/>
  <c r="X2012" i="1"/>
  <c r="L2012" i="1"/>
  <c r="W2012" i="1"/>
  <c r="K2012" i="1"/>
  <c r="V2012" i="1"/>
  <c r="S1632" i="1"/>
  <c r="S1640" i="1"/>
  <c r="W1644" i="1"/>
  <c r="S1648" i="1"/>
  <c r="I1650" i="1"/>
  <c r="N1654" i="1"/>
  <c r="Z1654" i="1"/>
  <c r="R1655" i="1"/>
  <c r="N1656" i="1"/>
  <c r="W1656" i="1"/>
  <c r="Z1657" i="1"/>
  <c r="W1660" i="1"/>
  <c r="S1664" i="1"/>
  <c r="L1667" i="1"/>
  <c r="V1667" i="1"/>
  <c r="Z1668" i="1"/>
  <c r="O1671" i="1"/>
  <c r="M1672" i="1"/>
  <c r="V1672" i="1"/>
  <c r="H1673" i="1"/>
  <c r="L1675" i="1"/>
  <c r="V1675" i="1"/>
  <c r="V1677" i="1"/>
  <c r="Y1679" i="1"/>
  <c r="N1680" i="1"/>
  <c r="W1680" i="1"/>
  <c r="T1683" i="1"/>
  <c r="T1685" i="1"/>
  <c r="M1687" i="1"/>
  <c r="Q1688" i="1"/>
  <c r="AA1688" i="1"/>
  <c r="U1689" i="1"/>
  <c r="I1691" i="1"/>
  <c r="S1691" i="1"/>
  <c r="T1692" i="1"/>
  <c r="N1693" i="1"/>
  <c r="AA1693" i="1"/>
  <c r="Q1695" i="1"/>
  <c r="S1696" i="1"/>
  <c r="I1699" i="1"/>
  <c r="S1699" i="1"/>
  <c r="T1700" i="1"/>
  <c r="N1701" i="1"/>
  <c r="AA1701" i="1"/>
  <c r="K1704" i="1"/>
  <c r="T1704" i="1"/>
  <c r="N1707" i="1"/>
  <c r="Y1707" i="1"/>
  <c r="L1708" i="1"/>
  <c r="V1709" i="1"/>
  <c r="O1711" i="1"/>
  <c r="H1712" i="1"/>
  <c r="Q1712" i="1"/>
  <c r="AA1712" i="1"/>
  <c r="I1715" i="1"/>
  <c r="S1715" i="1"/>
  <c r="T1716" i="1"/>
  <c r="N1717" i="1"/>
  <c r="AA1717" i="1"/>
  <c r="H1720" i="1"/>
  <c r="Q1720" i="1"/>
  <c r="AA1720" i="1"/>
  <c r="I1723" i="1"/>
  <c r="S1723" i="1"/>
  <c r="T1724" i="1"/>
  <c r="L1725" i="1"/>
  <c r="Y1725" i="1"/>
  <c r="V1726" i="1"/>
  <c r="M1727" i="1"/>
  <c r="P1728" i="1"/>
  <c r="Y1728" i="1"/>
  <c r="S1729" i="1"/>
  <c r="H1731" i="1"/>
  <c r="Q1731" i="1"/>
  <c r="K1733" i="1"/>
  <c r="W1733" i="1"/>
  <c r="L1735" i="1"/>
  <c r="O1736" i="1"/>
  <c r="X1736" i="1"/>
  <c r="K1737" i="1"/>
  <c r="P1739" i="1"/>
  <c r="AA1739" i="1"/>
  <c r="O1740" i="1"/>
  <c r="V1741" i="1"/>
  <c r="N1742" i="1"/>
  <c r="Y1743" i="1"/>
  <c r="N1744" i="1"/>
  <c r="W1744" i="1"/>
  <c r="N1747" i="1"/>
  <c r="Y1747" i="1"/>
  <c r="L1748" i="1"/>
  <c r="G1749" i="1"/>
  <c r="T1749" i="1"/>
  <c r="W1751" i="1"/>
  <c r="H1753" i="1"/>
  <c r="T1757" i="1"/>
  <c r="M1758" i="1"/>
  <c r="AA1759" i="1"/>
  <c r="T1759" i="1"/>
  <c r="P1760" i="1"/>
  <c r="L1763" i="1"/>
  <c r="Y1763" i="1"/>
  <c r="S1776" i="1"/>
  <c r="G1779" i="1"/>
  <c r="I1779" i="1"/>
  <c r="U1779" i="1"/>
  <c r="I1783" i="1"/>
  <c r="H1783" i="1"/>
  <c r="T1784" i="1"/>
  <c r="H1786" i="1"/>
  <c r="I1786" i="1"/>
  <c r="U1798" i="1"/>
  <c r="I1800" i="1"/>
  <c r="H1800" i="1"/>
  <c r="AA1807" i="1"/>
  <c r="W1807" i="1"/>
  <c r="U1807" i="1"/>
  <c r="Q1807" i="1"/>
  <c r="O1807" i="1"/>
  <c r="M1807" i="1"/>
  <c r="I1815" i="1"/>
  <c r="T1826" i="1"/>
  <c r="H1830" i="1"/>
  <c r="G1830" i="1"/>
  <c r="Q1839" i="1"/>
  <c r="N1839" i="1"/>
  <c r="I1841" i="1"/>
  <c r="H1841" i="1"/>
  <c r="G1841" i="1"/>
  <c r="I1844" i="1"/>
  <c r="O1849" i="1"/>
  <c r="O1850" i="1"/>
  <c r="Z1853" i="1"/>
  <c r="AA1853" i="1"/>
  <c r="X1853" i="1"/>
  <c r="T1853" i="1"/>
  <c r="S1853" i="1"/>
  <c r="P1853" i="1"/>
  <c r="L1853" i="1"/>
  <c r="X1855" i="1"/>
  <c r="Y1855" i="1"/>
  <c r="Q1855" i="1"/>
  <c r="K1860" i="1"/>
  <c r="I1903" i="1"/>
  <c r="H1903" i="1"/>
  <c r="G1903" i="1"/>
  <c r="G1905" i="1"/>
  <c r="I1911" i="1"/>
  <c r="H1911" i="1"/>
  <c r="G1911" i="1"/>
  <c r="K1912" i="1"/>
  <c r="U1914" i="1"/>
  <c r="T1915" i="1"/>
  <c r="G1921" i="1"/>
  <c r="AA1924" i="1"/>
  <c r="W1946" i="1"/>
  <c r="T1946" i="1"/>
  <c r="Q1946" i="1"/>
  <c r="X1946" i="1"/>
  <c r="V1946" i="1"/>
  <c r="U1946" i="1"/>
  <c r="P1946" i="1"/>
  <c r="N1946" i="1"/>
  <c r="M1946" i="1"/>
  <c r="N1956" i="1"/>
  <c r="H1985" i="1"/>
  <c r="G1985" i="1"/>
  <c r="Z1987" i="1"/>
  <c r="AA1987" i="1"/>
  <c r="Q1987" i="1"/>
  <c r="Y1987" i="1"/>
  <c r="P1987" i="1"/>
  <c r="X1987" i="1"/>
  <c r="O1987" i="1"/>
  <c r="W1987" i="1"/>
  <c r="N1987" i="1"/>
  <c r="V1987" i="1"/>
  <c r="M1987" i="1"/>
  <c r="U1987" i="1"/>
  <c r="L1987" i="1"/>
  <c r="T1987" i="1"/>
  <c r="K1987" i="1"/>
  <c r="S1987" i="1"/>
  <c r="V1685" i="1"/>
  <c r="S1688" i="1"/>
  <c r="T1691" i="1"/>
  <c r="T1699" i="1"/>
  <c r="S1712" i="1"/>
  <c r="T1715" i="1"/>
  <c r="W1716" i="1"/>
  <c r="S1720" i="1"/>
  <c r="T1723" i="1"/>
  <c r="W1724" i="1"/>
  <c r="Q1728" i="1"/>
  <c r="AA1728" i="1"/>
  <c r="S1731" i="1"/>
  <c r="P1736" i="1"/>
  <c r="Y1736" i="1"/>
  <c r="Q1739" i="1"/>
  <c r="V1749" i="1"/>
  <c r="Y1751" i="1"/>
  <c r="Q1760" i="1"/>
  <c r="T1766" i="1"/>
  <c r="N1766" i="1"/>
  <c r="I1773" i="1"/>
  <c r="G1773" i="1"/>
  <c r="T1776" i="1"/>
  <c r="U1781" i="1"/>
  <c r="Y1781" i="1"/>
  <c r="L1781" i="1"/>
  <c r="T1781" i="1"/>
  <c r="S1781" i="1"/>
  <c r="W1784" i="1"/>
  <c r="I1797" i="1"/>
  <c r="G1797" i="1"/>
  <c r="U1805" i="1"/>
  <c r="T1805" i="1"/>
  <c r="S1805" i="1"/>
  <c r="O1805" i="1"/>
  <c r="AA1805" i="1"/>
  <c r="N1805" i="1"/>
  <c r="Y1805" i="1"/>
  <c r="L1805" i="1"/>
  <c r="G1811" i="1"/>
  <c r="I1811" i="1"/>
  <c r="H1811" i="1"/>
  <c r="U1815" i="1"/>
  <c r="V1815" i="1"/>
  <c r="T1815" i="1"/>
  <c r="O1815" i="1"/>
  <c r="M1815" i="1"/>
  <c r="L1815" i="1"/>
  <c r="X1826" i="1"/>
  <c r="Z1852" i="1"/>
  <c r="T1852" i="1"/>
  <c r="S1852" i="1"/>
  <c r="N1852" i="1"/>
  <c r="AA1852" i="1"/>
  <c r="M1852" i="1"/>
  <c r="Y1852" i="1"/>
  <c r="L1852" i="1"/>
  <c r="I1897" i="1"/>
  <c r="G1897" i="1"/>
  <c r="U1900" i="1"/>
  <c r="V1900" i="1"/>
  <c r="T1900" i="1"/>
  <c r="S1900" i="1"/>
  <c r="O1900" i="1"/>
  <c r="N1900" i="1"/>
  <c r="L1900" i="1"/>
  <c r="T1918" i="1"/>
  <c r="U1918" i="1"/>
  <c r="G1974" i="1"/>
  <c r="I1974" i="1"/>
  <c r="H1974" i="1"/>
  <c r="Z1979" i="1"/>
  <c r="AA1979" i="1"/>
  <c r="Q1979" i="1"/>
  <c r="Y1979" i="1"/>
  <c r="P1979" i="1"/>
  <c r="X1979" i="1"/>
  <c r="O1979" i="1"/>
  <c r="W1979" i="1"/>
  <c r="N1979" i="1"/>
  <c r="V1979" i="1"/>
  <c r="M1979" i="1"/>
  <c r="U1979" i="1"/>
  <c r="L1979" i="1"/>
  <c r="T1979" i="1"/>
  <c r="K1979" i="1"/>
  <c r="S1979" i="1"/>
  <c r="S1728" i="1"/>
  <c r="T1731" i="1"/>
  <c r="Q1736" i="1"/>
  <c r="AA1736" i="1"/>
  <c r="S1739" i="1"/>
  <c r="U1757" i="1"/>
  <c r="Q1757" i="1"/>
  <c r="W1757" i="1"/>
  <c r="S1760" i="1"/>
  <c r="I1776" i="1"/>
  <c r="H1776" i="1"/>
  <c r="U1776" i="1"/>
  <c r="W1779" i="1"/>
  <c r="S1779" i="1"/>
  <c r="Y1779" i="1"/>
  <c r="N1779" i="1"/>
  <c r="X1779" i="1"/>
  <c r="M1779" i="1"/>
  <c r="AA1779" i="1"/>
  <c r="AA1783" i="1"/>
  <c r="M1783" i="1"/>
  <c r="W1783" i="1"/>
  <c r="U1783" i="1"/>
  <c r="AA1784" i="1"/>
  <c r="I1809" i="1"/>
  <c r="H1809" i="1"/>
  <c r="G1809" i="1"/>
  <c r="R1830" i="1"/>
  <c r="Y1830" i="1"/>
  <c r="S1830" i="1"/>
  <c r="O1830" i="1"/>
  <c r="L1830" i="1"/>
  <c r="G1837" i="1"/>
  <c r="I1837" i="1"/>
  <c r="H1837" i="1"/>
  <c r="I1848" i="1"/>
  <c r="H1848" i="1"/>
  <c r="H1861" i="1"/>
  <c r="I1861" i="1"/>
  <c r="G1861" i="1"/>
  <c r="I1875" i="1"/>
  <c r="H1875" i="1"/>
  <c r="I1913" i="1"/>
  <c r="G1913" i="1"/>
  <c r="I1929" i="1"/>
  <c r="G1929" i="1"/>
  <c r="I1931" i="1"/>
  <c r="H1931" i="1"/>
  <c r="G1934" i="1"/>
  <c r="I1934" i="1"/>
  <c r="I1936" i="1"/>
  <c r="H1936" i="1"/>
  <c r="G1936" i="1"/>
  <c r="W1954" i="1"/>
  <c r="N1954" i="1"/>
  <c r="Y1954" i="1"/>
  <c r="M1954" i="1"/>
  <c r="T1954" i="1"/>
  <c r="X1954" i="1"/>
  <c r="V1954" i="1"/>
  <c r="U1954" i="1"/>
  <c r="Q1954" i="1"/>
  <c r="P1954" i="1"/>
  <c r="L1954" i="1"/>
  <c r="S1972" i="1"/>
  <c r="R1972" i="1"/>
  <c r="P1972" i="1"/>
  <c r="AA1972" i="1"/>
  <c r="O1972" i="1"/>
  <c r="Z1972" i="1"/>
  <c r="N1972" i="1"/>
  <c r="X1972" i="1"/>
  <c r="L1972" i="1"/>
  <c r="W1972" i="1"/>
  <c r="V1972" i="1"/>
  <c r="S1792" i="1"/>
  <c r="T1795" i="1"/>
  <c r="S1818" i="1"/>
  <c r="AA1820" i="1"/>
  <c r="W1827" i="1"/>
  <c r="U1844" i="1"/>
  <c r="Q1866" i="1"/>
  <c r="V1882" i="1"/>
  <c r="T1883" i="1"/>
  <c r="W1884" i="1"/>
  <c r="W1916" i="1"/>
  <c r="V1923" i="1"/>
  <c r="S1923" i="1"/>
  <c r="Q1923" i="1"/>
  <c r="W1923" i="1"/>
  <c r="P1930" i="1"/>
  <c r="V1931" i="1"/>
  <c r="S1931" i="1"/>
  <c r="Q1931" i="1"/>
  <c r="W1931" i="1"/>
  <c r="P1938" i="1"/>
  <c r="V1939" i="1"/>
  <c r="S1939" i="1"/>
  <c r="Q1939" i="1"/>
  <c r="W1939" i="1"/>
  <c r="H1947" i="1"/>
  <c r="G1947" i="1"/>
  <c r="U1948" i="1"/>
  <c r="S1948" i="1"/>
  <c r="O1948" i="1"/>
  <c r="P1951" i="1"/>
  <c r="V1961" i="1"/>
  <c r="V1963" i="1"/>
  <c r="Z2031" i="1"/>
  <c r="X2031" i="1"/>
  <c r="M2031" i="1"/>
  <c r="S2031" i="1"/>
  <c r="U2031" i="1"/>
  <c r="T2031" i="1"/>
  <c r="Q2031" i="1"/>
  <c r="P2031" i="1"/>
  <c r="O2031" i="1"/>
  <c r="AA2031" i="1"/>
  <c r="L2031" i="1"/>
  <c r="Y2031" i="1"/>
  <c r="K2031" i="1"/>
  <c r="U2037" i="1"/>
  <c r="V2037" i="1"/>
  <c r="N2037" i="1"/>
  <c r="G2043" i="1"/>
  <c r="I2043" i="1"/>
  <c r="H2043" i="1"/>
  <c r="S2088" i="1"/>
  <c r="Y2088" i="1"/>
  <c r="N2088" i="1"/>
  <c r="V1765" i="1"/>
  <c r="Y1767" i="1"/>
  <c r="T1773" i="1"/>
  <c r="W1775" i="1"/>
  <c r="Q1789" i="1"/>
  <c r="G1791" i="1"/>
  <c r="T1791" i="1"/>
  <c r="K1792" i="1"/>
  <c r="T1792" i="1"/>
  <c r="K1795" i="1"/>
  <c r="U1795" i="1"/>
  <c r="S1800" i="1"/>
  <c r="T1803" i="1"/>
  <c r="G1804" i="1"/>
  <c r="W1804" i="1"/>
  <c r="H1808" i="1"/>
  <c r="Q1808" i="1"/>
  <c r="AA1808" i="1"/>
  <c r="S1811" i="1"/>
  <c r="G1817" i="1"/>
  <c r="V1817" i="1"/>
  <c r="K1818" i="1"/>
  <c r="T1818" i="1"/>
  <c r="L1820" i="1"/>
  <c r="G1822" i="1"/>
  <c r="G1823" i="1"/>
  <c r="AA1823" i="1"/>
  <c r="K1827" i="1"/>
  <c r="AA1827" i="1"/>
  <c r="H1833" i="1"/>
  <c r="S1836" i="1"/>
  <c r="K1844" i="1"/>
  <c r="V1844" i="1"/>
  <c r="K1845" i="1"/>
  <c r="I1847" i="1"/>
  <c r="M1851" i="1"/>
  <c r="G1859" i="1"/>
  <c r="P1859" i="1"/>
  <c r="AA1859" i="1"/>
  <c r="I1862" i="1"/>
  <c r="T1863" i="1"/>
  <c r="R1866" i="1"/>
  <c r="G1867" i="1"/>
  <c r="P1867" i="1"/>
  <c r="AA1867" i="1"/>
  <c r="R1868" i="1"/>
  <c r="I1869" i="1"/>
  <c r="N1870" i="1"/>
  <c r="N1873" i="1"/>
  <c r="L1882" i="1"/>
  <c r="X1882" i="1"/>
  <c r="K1883" i="1"/>
  <c r="U1883" i="1"/>
  <c r="K1884" i="1"/>
  <c r="AA1884" i="1"/>
  <c r="V1890" i="1"/>
  <c r="T1891" i="1"/>
  <c r="G1892" i="1"/>
  <c r="M1894" i="1"/>
  <c r="Q1906" i="1"/>
  <c r="G1907" i="1"/>
  <c r="P1907" i="1"/>
  <c r="AA1907" i="1"/>
  <c r="H1910" i="1"/>
  <c r="K1916" i="1"/>
  <c r="AA1916" i="1"/>
  <c r="AA1917" i="1"/>
  <c r="K1923" i="1"/>
  <c r="X1923" i="1"/>
  <c r="U1925" i="1"/>
  <c r="N1925" i="1"/>
  <c r="K1925" i="1"/>
  <c r="Q1930" i="1"/>
  <c r="K1931" i="1"/>
  <c r="X1931" i="1"/>
  <c r="U1933" i="1"/>
  <c r="N1933" i="1"/>
  <c r="K1933" i="1"/>
  <c r="Q1938" i="1"/>
  <c r="K1939" i="1"/>
  <c r="X1939" i="1"/>
  <c r="U1941" i="1"/>
  <c r="N1941" i="1"/>
  <c r="K1941" i="1"/>
  <c r="I1947" i="1"/>
  <c r="K1948" i="1"/>
  <c r="Q1951" i="1"/>
  <c r="W1959" i="1"/>
  <c r="L1959" i="1"/>
  <c r="U1959" i="1"/>
  <c r="K1959" i="1"/>
  <c r="AA1959" i="1"/>
  <c r="Q1959" i="1"/>
  <c r="Z1959" i="1"/>
  <c r="P1959" i="1"/>
  <c r="T1966" i="1"/>
  <c r="V1966" i="1"/>
  <c r="R1966" i="1"/>
  <c r="L1966" i="1"/>
  <c r="I1992" i="1"/>
  <c r="H1992" i="1"/>
  <c r="G1992" i="1"/>
  <c r="W1993" i="1"/>
  <c r="O1993" i="1"/>
  <c r="W2031" i="1"/>
  <c r="V1773" i="1"/>
  <c r="Y1775" i="1"/>
  <c r="S1789" i="1"/>
  <c r="U1791" i="1"/>
  <c r="L1792" i="1"/>
  <c r="U1792" i="1"/>
  <c r="L1795" i="1"/>
  <c r="V1795" i="1"/>
  <c r="X1804" i="1"/>
  <c r="S1808" i="1"/>
  <c r="T1811" i="1"/>
  <c r="X1817" i="1"/>
  <c r="L1818" i="1"/>
  <c r="U1818" i="1"/>
  <c r="M1820" i="1"/>
  <c r="L1827" i="1"/>
  <c r="U1833" i="1"/>
  <c r="S1834" i="1"/>
  <c r="T1836" i="1"/>
  <c r="U1841" i="1"/>
  <c r="S1842" i="1"/>
  <c r="L1844" i="1"/>
  <c r="Y1844" i="1"/>
  <c r="L1845" i="1"/>
  <c r="Y1848" i="1"/>
  <c r="U1851" i="1"/>
  <c r="Z1857" i="1"/>
  <c r="Q1859" i="1"/>
  <c r="Y1862" i="1"/>
  <c r="K1863" i="1"/>
  <c r="U1863" i="1"/>
  <c r="N1864" i="1"/>
  <c r="T1866" i="1"/>
  <c r="H1867" i="1"/>
  <c r="Q1867" i="1"/>
  <c r="S1868" i="1"/>
  <c r="Y1869" i="1"/>
  <c r="R1870" i="1"/>
  <c r="T1871" i="1"/>
  <c r="G1872" i="1"/>
  <c r="O1873" i="1"/>
  <c r="V1874" i="1"/>
  <c r="T1875" i="1"/>
  <c r="H1878" i="1"/>
  <c r="G1879" i="1"/>
  <c r="O1879" i="1"/>
  <c r="X1879" i="1"/>
  <c r="K1880" i="1"/>
  <c r="M1882" i="1"/>
  <c r="Y1882" i="1"/>
  <c r="L1883" i="1"/>
  <c r="W1883" i="1"/>
  <c r="L1884" i="1"/>
  <c r="H1886" i="1"/>
  <c r="G1887" i="1"/>
  <c r="O1887" i="1"/>
  <c r="X1887" i="1"/>
  <c r="P1888" i="1"/>
  <c r="L1890" i="1"/>
  <c r="X1890" i="1"/>
  <c r="K1891" i="1"/>
  <c r="U1891" i="1"/>
  <c r="W1892" i="1"/>
  <c r="R1894" i="1"/>
  <c r="S1895" i="1"/>
  <c r="Q1898" i="1"/>
  <c r="G1899" i="1"/>
  <c r="H1902" i="1"/>
  <c r="S1903" i="1"/>
  <c r="W1904" i="1"/>
  <c r="T1906" i="1"/>
  <c r="H1907" i="1"/>
  <c r="Q1907" i="1"/>
  <c r="S1908" i="1"/>
  <c r="K1909" i="1"/>
  <c r="I1910" i="1"/>
  <c r="Q1911" i="1"/>
  <c r="R1913" i="1"/>
  <c r="L1916" i="1"/>
  <c r="G1919" i="1"/>
  <c r="H1922" i="1"/>
  <c r="I1922" i="1"/>
  <c r="L1923" i="1"/>
  <c r="Y1923" i="1"/>
  <c r="S1925" i="1"/>
  <c r="Z1928" i="1"/>
  <c r="X1928" i="1"/>
  <c r="S1928" i="1"/>
  <c r="V1930" i="1"/>
  <c r="L1931" i="1"/>
  <c r="Y1931" i="1"/>
  <c r="S1933" i="1"/>
  <c r="Z1936" i="1"/>
  <c r="X1936" i="1"/>
  <c r="S1936" i="1"/>
  <c r="V1938" i="1"/>
  <c r="L1939" i="1"/>
  <c r="Y1939" i="1"/>
  <c r="S1941" i="1"/>
  <c r="Z1944" i="1"/>
  <c r="X1944" i="1"/>
  <c r="S1944" i="1"/>
  <c r="V1947" i="1"/>
  <c r="Q1947" i="1"/>
  <c r="AA1947" i="1"/>
  <c r="P1947" i="1"/>
  <c r="W1947" i="1"/>
  <c r="L1948" i="1"/>
  <c r="S1951" i="1"/>
  <c r="G1952" i="1"/>
  <c r="H1953" i="1"/>
  <c r="I1953" i="1"/>
  <c r="G1953" i="1"/>
  <c r="V1955" i="1"/>
  <c r="X1955" i="1"/>
  <c r="M1955" i="1"/>
  <c r="W1955" i="1"/>
  <c r="L1955" i="1"/>
  <c r="Q1955" i="1"/>
  <c r="AA1955" i="1"/>
  <c r="M1959" i="1"/>
  <c r="I1961" i="1"/>
  <c r="H1961" i="1"/>
  <c r="G1970" i="1"/>
  <c r="I1970" i="1"/>
  <c r="H1970" i="1"/>
  <c r="I1975" i="1"/>
  <c r="H1975" i="1"/>
  <c r="H2135" i="1"/>
  <c r="I2135" i="1"/>
  <c r="G2135" i="1"/>
  <c r="V1866" i="1"/>
  <c r="S1867" i="1"/>
  <c r="W1868" i="1"/>
  <c r="T1870" i="1"/>
  <c r="H1872" i="1"/>
  <c r="Q1873" i="1"/>
  <c r="I1878" i="1"/>
  <c r="N1880" i="1"/>
  <c r="N1882" i="1"/>
  <c r="M1883" i="1"/>
  <c r="X1883" i="1"/>
  <c r="N1884" i="1"/>
  <c r="I1886" i="1"/>
  <c r="P1887" i="1"/>
  <c r="Y1887" i="1"/>
  <c r="M1890" i="1"/>
  <c r="Y1890" i="1"/>
  <c r="L1891" i="1"/>
  <c r="W1891" i="1"/>
  <c r="I1902" i="1"/>
  <c r="T1903" i="1"/>
  <c r="U1906" i="1"/>
  <c r="S1907" i="1"/>
  <c r="N1909" i="1"/>
  <c r="S1911" i="1"/>
  <c r="N1916" i="1"/>
  <c r="W1922" i="1"/>
  <c r="U1922" i="1"/>
  <c r="X1922" i="1"/>
  <c r="M1923" i="1"/>
  <c r="AA1923" i="1"/>
  <c r="V1925" i="1"/>
  <c r="K1928" i="1"/>
  <c r="M1931" i="1"/>
  <c r="AA1931" i="1"/>
  <c r="V1933" i="1"/>
  <c r="K1936" i="1"/>
  <c r="M1939" i="1"/>
  <c r="AA1939" i="1"/>
  <c r="V1941" i="1"/>
  <c r="K1944" i="1"/>
  <c r="K1947" i="1"/>
  <c r="X1947" i="1"/>
  <c r="N1948" i="1"/>
  <c r="H1952" i="1"/>
  <c r="K1955" i="1"/>
  <c r="O1959" i="1"/>
  <c r="H1967" i="1"/>
  <c r="G1967" i="1"/>
  <c r="I1996" i="1"/>
  <c r="H1996" i="1"/>
  <c r="G1996" i="1"/>
  <c r="V1789" i="1"/>
  <c r="Y1791" i="1"/>
  <c r="N1792" i="1"/>
  <c r="W1792" i="1"/>
  <c r="N1795" i="1"/>
  <c r="Y1795" i="1"/>
  <c r="N1818" i="1"/>
  <c r="W1818" i="1"/>
  <c r="R1820" i="1"/>
  <c r="O1827" i="1"/>
  <c r="Y1836" i="1"/>
  <c r="N1844" i="1"/>
  <c r="S1845" i="1"/>
  <c r="G1856" i="1"/>
  <c r="T1859" i="1"/>
  <c r="G1860" i="1"/>
  <c r="L1866" i="1"/>
  <c r="X1866" i="1"/>
  <c r="T1867" i="1"/>
  <c r="X1868" i="1"/>
  <c r="R1873" i="1"/>
  <c r="P1882" i="1"/>
  <c r="O1883" i="1"/>
  <c r="Y1883" i="1"/>
  <c r="V1906" i="1"/>
  <c r="T1907" i="1"/>
  <c r="O1916" i="1"/>
  <c r="I1920" i="1"/>
  <c r="G1920" i="1"/>
  <c r="W1930" i="1"/>
  <c r="U1930" i="1"/>
  <c r="T1930" i="1"/>
  <c r="Y1930" i="1"/>
  <c r="W1938" i="1"/>
  <c r="U1938" i="1"/>
  <c r="T1938" i="1"/>
  <c r="Y1938" i="1"/>
  <c r="Z1951" i="1"/>
  <c r="X1951" i="1"/>
  <c r="O1951" i="1"/>
  <c r="W1951" i="1"/>
  <c r="N1951" i="1"/>
  <c r="U1951" i="1"/>
  <c r="Z1961" i="1"/>
  <c r="N1961" i="1"/>
  <c r="Y1961" i="1"/>
  <c r="M1961" i="1"/>
  <c r="W1961" i="1"/>
  <c r="U1961" i="1"/>
  <c r="R1961" i="1"/>
  <c r="Z1963" i="1"/>
  <c r="Y1963" i="1"/>
  <c r="P1963" i="1"/>
  <c r="X1963" i="1"/>
  <c r="O1963" i="1"/>
  <c r="W1963" i="1"/>
  <c r="N1963" i="1"/>
  <c r="U1963" i="1"/>
  <c r="L1963" i="1"/>
  <c r="T1963" i="1"/>
  <c r="K1963" i="1"/>
  <c r="H2042" i="1"/>
  <c r="I2042" i="1"/>
  <c r="Z2048" i="1"/>
  <c r="O2048" i="1"/>
  <c r="W2048" i="1"/>
  <c r="AA2048" i="1"/>
  <c r="X2048" i="1"/>
  <c r="T2048" i="1"/>
  <c r="S2048" i="1"/>
  <c r="P2048" i="1"/>
  <c r="L2048" i="1"/>
  <c r="K2048" i="1"/>
  <c r="H2130" i="1"/>
  <c r="I2130" i="1"/>
  <c r="O1765" i="1"/>
  <c r="Q1767" i="1"/>
  <c r="S1768" i="1"/>
  <c r="T1771" i="1"/>
  <c r="N1773" i="1"/>
  <c r="AA1773" i="1"/>
  <c r="O1775" i="1"/>
  <c r="AA1777" i="1"/>
  <c r="T1780" i="1"/>
  <c r="V1782" i="1"/>
  <c r="H1787" i="1"/>
  <c r="P1788" i="1"/>
  <c r="K1789" i="1"/>
  <c r="W1789" i="1"/>
  <c r="U1790" i="1"/>
  <c r="L1791" i="1"/>
  <c r="O1792" i="1"/>
  <c r="X1792" i="1"/>
  <c r="K1793" i="1"/>
  <c r="P1795" i="1"/>
  <c r="AA1795" i="1"/>
  <c r="V1797" i="1"/>
  <c r="Y1799" i="1"/>
  <c r="N1800" i="1"/>
  <c r="W1800" i="1"/>
  <c r="N1803" i="1"/>
  <c r="Y1803" i="1"/>
  <c r="L1804" i="1"/>
  <c r="G1805" i="1"/>
  <c r="M1806" i="1"/>
  <c r="M1808" i="1"/>
  <c r="V1808" i="1"/>
  <c r="M1811" i="1"/>
  <c r="X1811" i="1"/>
  <c r="W1816" i="1"/>
  <c r="O1817" i="1"/>
  <c r="O1818" i="1"/>
  <c r="X1818" i="1"/>
  <c r="U1820" i="1"/>
  <c r="Z1821" i="1"/>
  <c r="K1822" i="1"/>
  <c r="N1823" i="1"/>
  <c r="H1826" i="1"/>
  <c r="R1827" i="1"/>
  <c r="H1829" i="1"/>
  <c r="N1833" i="1"/>
  <c r="X1833" i="1"/>
  <c r="M1834" i="1"/>
  <c r="V1834" i="1"/>
  <c r="M1835" i="1"/>
  <c r="K1836" i="1"/>
  <c r="AA1836" i="1"/>
  <c r="P1837" i="1"/>
  <c r="Y1840" i="1"/>
  <c r="N1841" i="1"/>
  <c r="X1841" i="1"/>
  <c r="V1842" i="1"/>
  <c r="Q1844" i="1"/>
  <c r="T1845" i="1"/>
  <c r="G1849" i="1"/>
  <c r="I1852" i="1"/>
  <c r="K1859" i="1"/>
  <c r="U1859" i="1"/>
  <c r="H1860" i="1"/>
  <c r="N1862" i="1"/>
  <c r="O1863" i="1"/>
  <c r="Y1863" i="1"/>
  <c r="Z1864" i="1"/>
  <c r="M1866" i="1"/>
  <c r="K1867" i="1"/>
  <c r="U1867" i="1"/>
  <c r="L1868" i="1"/>
  <c r="S1879" i="1"/>
  <c r="S1880" i="1"/>
  <c r="Q1882" i="1"/>
  <c r="P1883" i="1"/>
  <c r="AA1883" i="1"/>
  <c r="S1884" i="1"/>
  <c r="S1887" i="1"/>
  <c r="P1890" i="1"/>
  <c r="O1891" i="1"/>
  <c r="Y1891" i="1"/>
  <c r="M1895" i="1"/>
  <c r="V1895" i="1"/>
  <c r="H1896" i="1"/>
  <c r="V1898" i="1"/>
  <c r="T1899" i="1"/>
  <c r="G1900" i="1"/>
  <c r="S1901" i="1"/>
  <c r="L1903" i="1"/>
  <c r="W1903" i="1"/>
  <c r="L1906" i="1"/>
  <c r="X1906" i="1"/>
  <c r="K1907" i="1"/>
  <c r="U1907" i="1"/>
  <c r="W1908" i="1"/>
  <c r="V1909" i="1"/>
  <c r="U1910" i="1"/>
  <c r="L1911" i="1"/>
  <c r="U1911" i="1"/>
  <c r="H1912" i="1"/>
  <c r="S1916" i="1"/>
  <c r="K1917" i="1"/>
  <c r="Z1919" i="1"/>
  <c r="U1919" i="1"/>
  <c r="L1919" i="1"/>
  <c r="T1919" i="1"/>
  <c r="H1920" i="1"/>
  <c r="P1923" i="1"/>
  <c r="G1927" i="1"/>
  <c r="AA1928" i="1"/>
  <c r="L1930" i="1"/>
  <c r="P1931" i="1"/>
  <c r="G1935" i="1"/>
  <c r="AA1936" i="1"/>
  <c r="L1938" i="1"/>
  <c r="P1939" i="1"/>
  <c r="G1943" i="1"/>
  <c r="V1948" i="1"/>
  <c r="K1951" i="1"/>
  <c r="V1951" i="1"/>
  <c r="T1957" i="1"/>
  <c r="V1957" i="1"/>
  <c r="U1957" i="1"/>
  <c r="M1957" i="1"/>
  <c r="K1957" i="1"/>
  <c r="T1958" i="1"/>
  <c r="U1958" i="1"/>
  <c r="M1958" i="1"/>
  <c r="T1959" i="1"/>
  <c r="K1961" i="1"/>
  <c r="O1962" i="1"/>
  <c r="N1962" i="1"/>
  <c r="Z1962" i="1"/>
  <c r="M1962" i="1"/>
  <c r="W1962" i="1"/>
  <c r="V1962" i="1"/>
  <c r="M1963" i="1"/>
  <c r="I1971" i="1"/>
  <c r="H1971" i="1"/>
  <c r="Z1973" i="1"/>
  <c r="Y1973" i="1"/>
  <c r="S1973" i="1"/>
  <c r="R1973" i="1"/>
  <c r="O1973" i="1"/>
  <c r="N1973" i="1"/>
  <c r="X2010" i="1"/>
  <c r="Y2010" i="1"/>
  <c r="V2010" i="1"/>
  <c r="U2010" i="1"/>
  <c r="Q2010" i="1"/>
  <c r="N2010" i="1"/>
  <c r="M2010" i="1"/>
  <c r="T2030" i="1"/>
  <c r="M2030" i="1"/>
  <c r="Y2030" i="1"/>
  <c r="U2030" i="1"/>
  <c r="Q2030" i="1"/>
  <c r="Z1989" i="1"/>
  <c r="T1991" i="1"/>
  <c r="X2000" i="1"/>
  <c r="S2003" i="1"/>
  <c r="U2020" i="1"/>
  <c r="W2020" i="1"/>
  <c r="K2020" i="1"/>
  <c r="X2020" i="1"/>
  <c r="U2053" i="1"/>
  <c r="N2053" i="1"/>
  <c r="Z2056" i="1"/>
  <c r="S2056" i="1"/>
  <c r="P2056" i="1"/>
  <c r="AA2056" i="1"/>
  <c r="K2056" i="1"/>
  <c r="H2062" i="1"/>
  <c r="I2062" i="1"/>
  <c r="Z2071" i="1"/>
  <c r="S2071" i="1"/>
  <c r="Q2071" i="1"/>
  <c r="P2071" i="1"/>
  <c r="AA2071" i="1"/>
  <c r="X2071" i="1"/>
  <c r="K2071" i="1"/>
  <c r="AA2086" i="1"/>
  <c r="W2086" i="1"/>
  <c r="T2090" i="1"/>
  <c r="Y2090" i="1"/>
  <c r="O2090" i="1"/>
  <c r="T2103" i="1"/>
  <c r="Y2103" i="1"/>
  <c r="H2127" i="1"/>
  <c r="I2127" i="1"/>
  <c r="X2138" i="1"/>
  <c r="W2138" i="1"/>
  <c r="V2138" i="1"/>
  <c r="T2138" i="1"/>
  <c r="Q2138" i="1"/>
  <c r="O2138" i="1"/>
  <c r="N2138" i="1"/>
  <c r="H2143" i="1"/>
  <c r="I2143" i="1"/>
  <c r="G2143" i="1"/>
  <c r="I2156" i="1"/>
  <c r="H2156" i="1"/>
  <c r="I2214" i="1"/>
  <c r="H2214" i="1"/>
  <c r="G2214" i="1"/>
  <c r="I2257" i="1"/>
  <c r="H2257" i="1"/>
  <c r="V2358" i="1"/>
  <c r="O2358" i="1"/>
  <c r="AA2358" i="1"/>
  <c r="K2358" i="1"/>
  <c r="W2358" i="1"/>
  <c r="S2358" i="1"/>
  <c r="X2358" i="1"/>
  <c r="U2358" i="1"/>
  <c r="P2358" i="1"/>
  <c r="M2358" i="1"/>
  <c r="H2365" i="1"/>
  <c r="I2365" i="1"/>
  <c r="P1967" i="1"/>
  <c r="AA1967" i="1"/>
  <c r="P1971" i="1"/>
  <c r="Y1971" i="1"/>
  <c r="Q1975" i="1"/>
  <c r="P1978" i="1"/>
  <c r="H1980" i="1"/>
  <c r="T1980" i="1"/>
  <c r="S1983" i="1"/>
  <c r="S1984" i="1"/>
  <c r="Z1985" i="1"/>
  <c r="G1988" i="1"/>
  <c r="T1988" i="1"/>
  <c r="K1989" i="1"/>
  <c r="AA1989" i="1"/>
  <c r="Y1990" i="1"/>
  <c r="K1991" i="1"/>
  <c r="U1991" i="1"/>
  <c r="W1992" i="1"/>
  <c r="T1996" i="1"/>
  <c r="K1997" i="1"/>
  <c r="K2000" i="1"/>
  <c r="AA2000" i="1"/>
  <c r="V2002" i="1"/>
  <c r="K2003" i="1"/>
  <c r="T2003" i="1"/>
  <c r="P2004" i="1"/>
  <c r="I2006" i="1"/>
  <c r="G2007" i="1"/>
  <c r="P2007" i="1"/>
  <c r="AA2007" i="1"/>
  <c r="P2011" i="1"/>
  <c r="Y2011" i="1"/>
  <c r="M2018" i="1"/>
  <c r="G2019" i="1"/>
  <c r="L2020" i="1"/>
  <c r="AA2020" i="1"/>
  <c r="I2022" i="1"/>
  <c r="G2023" i="1"/>
  <c r="I2026" i="1"/>
  <c r="X2042" i="1"/>
  <c r="M2042" i="1"/>
  <c r="V2042" i="1"/>
  <c r="G2047" i="1"/>
  <c r="U2047" i="1"/>
  <c r="V2053" i="1"/>
  <c r="L2056" i="1"/>
  <c r="W2060" i="1"/>
  <c r="L2071" i="1"/>
  <c r="I2074" i="1"/>
  <c r="H2082" i="1"/>
  <c r="I2082" i="1"/>
  <c r="N2086" i="1"/>
  <c r="I2102" i="1"/>
  <c r="H2102" i="1"/>
  <c r="K2103" i="1"/>
  <c r="I2113" i="1"/>
  <c r="H2113" i="1"/>
  <c r="G2113" i="1"/>
  <c r="G2127" i="1"/>
  <c r="H2134" i="1"/>
  <c r="L2138" i="1"/>
  <c r="AA2151" i="1"/>
  <c r="Y2151" i="1"/>
  <c r="W2151" i="1"/>
  <c r="T2151" i="1"/>
  <c r="Q2151" i="1"/>
  <c r="O2151" i="1"/>
  <c r="I2153" i="1"/>
  <c r="H2153" i="1"/>
  <c r="G2156" i="1"/>
  <c r="H2159" i="1"/>
  <c r="I2159" i="1"/>
  <c r="G2229" i="1"/>
  <c r="I2229" i="1"/>
  <c r="H2229" i="1"/>
  <c r="Y2230" i="1"/>
  <c r="W2230" i="1"/>
  <c r="U2230" i="1"/>
  <c r="S2230" i="1"/>
  <c r="P2230" i="1"/>
  <c r="O2230" i="1"/>
  <c r="M2230" i="1"/>
  <c r="AA2230" i="1"/>
  <c r="K2230" i="1"/>
  <c r="X2230" i="1"/>
  <c r="Q1967" i="1"/>
  <c r="Q1971" i="1"/>
  <c r="AA1971" i="1"/>
  <c r="V1980" i="1"/>
  <c r="T1983" i="1"/>
  <c r="T1984" i="1"/>
  <c r="V1988" i="1"/>
  <c r="M1989" i="1"/>
  <c r="Z1990" i="1"/>
  <c r="L1991" i="1"/>
  <c r="W1991" i="1"/>
  <c r="X1992" i="1"/>
  <c r="V1996" i="1"/>
  <c r="AA1997" i="1"/>
  <c r="L2000" i="1"/>
  <c r="Y2002" i="1"/>
  <c r="L2003" i="1"/>
  <c r="U2003" i="1"/>
  <c r="G2004" i="1"/>
  <c r="S2004" i="1"/>
  <c r="H2007" i="1"/>
  <c r="Q2007" i="1"/>
  <c r="Q2011" i="1"/>
  <c r="AA2011" i="1"/>
  <c r="I2014" i="1"/>
  <c r="G2015" i="1"/>
  <c r="P2015" i="1"/>
  <c r="AA2015" i="1"/>
  <c r="N2018" i="1"/>
  <c r="H2019" i="1"/>
  <c r="P2019" i="1"/>
  <c r="Y2019" i="1"/>
  <c r="N2020" i="1"/>
  <c r="H2023" i="1"/>
  <c r="G2024" i="1"/>
  <c r="X2026" i="1"/>
  <c r="M2026" i="1"/>
  <c r="H2027" i="1"/>
  <c r="N2029" i="1"/>
  <c r="I2034" i="1"/>
  <c r="H2035" i="1"/>
  <c r="Q2039" i="1"/>
  <c r="N2042" i="1"/>
  <c r="Z2043" i="1"/>
  <c r="X2043" i="1"/>
  <c r="O2043" i="1"/>
  <c r="T2043" i="1"/>
  <c r="K2043" i="1"/>
  <c r="V2043" i="1"/>
  <c r="U2044" i="1"/>
  <c r="W2044" i="1"/>
  <c r="K2044" i="1"/>
  <c r="P2044" i="1"/>
  <c r="AA2044" i="1"/>
  <c r="I2046" i="1"/>
  <c r="H2047" i="1"/>
  <c r="O2056" i="1"/>
  <c r="H2059" i="1"/>
  <c r="Z2064" i="1"/>
  <c r="T2064" i="1"/>
  <c r="S2064" i="1"/>
  <c r="P2064" i="1"/>
  <c r="AA2064" i="1"/>
  <c r="K2064" i="1"/>
  <c r="H2067" i="1"/>
  <c r="M2071" i="1"/>
  <c r="I2084" i="1"/>
  <c r="H2084" i="1"/>
  <c r="X2122" i="1"/>
  <c r="W2122" i="1"/>
  <c r="V2122" i="1"/>
  <c r="T2122" i="1"/>
  <c r="Q2122" i="1"/>
  <c r="O2122" i="1"/>
  <c r="N2122" i="1"/>
  <c r="H2126" i="1"/>
  <c r="Y2138" i="1"/>
  <c r="V2148" i="1"/>
  <c r="W2148" i="1"/>
  <c r="L2151" i="1"/>
  <c r="G2153" i="1"/>
  <c r="H2158" i="1"/>
  <c r="G2159" i="1"/>
  <c r="S1971" i="1"/>
  <c r="T1975" i="1"/>
  <c r="G1976" i="1"/>
  <c r="K1980" i="1"/>
  <c r="W1980" i="1"/>
  <c r="X1984" i="1"/>
  <c r="N1989" i="1"/>
  <c r="M1991" i="1"/>
  <c r="X1991" i="1"/>
  <c r="O2000" i="1"/>
  <c r="M2003" i="1"/>
  <c r="V2003" i="1"/>
  <c r="S2011" i="1"/>
  <c r="Q2018" i="1"/>
  <c r="O2020" i="1"/>
  <c r="H2024" i="1"/>
  <c r="X2034" i="1"/>
  <c r="M2034" i="1"/>
  <c r="V2034" i="1"/>
  <c r="T2046" i="1"/>
  <c r="M2046" i="1"/>
  <c r="Z2047" i="1"/>
  <c r="AA2047" i="1"/>
  <c r="M2047" i="1"/>
  <c r="T2047" i="1"/>
  <c r="Y2047" i="1"/>
  <c r="H2050" i="1"/>
  <c r="I2050" i="1"/>
  <c r="I2052" i="1"/>
  <c r="H2052" i="1"/>
  <c r="T2056" i="1"/>
  <c r="I2059" i="1"/>
  <c r="U2060" i="1"/>
  <c r="O2060" i="1"/>
  <c r="AA2060" i="1"/>
  <c r="N2060" i="1"/>
  <c r="V2060" i="1"/>
  <c r="K2060" i="1"/>
  <c r="Z2068" i="1"/>
  <c r="P2068" i="1"/>
  <c r="AA2068" i="1"/>
  <c r="O2068" i="1"/>
  <c r="X2068" i="1"/>
  <c r="N2068" i="1"/>
  <c r="U2068" i="1"/>
  <c r="K2068" i="1"/>
  <c r="T2071" i="1"/>
  <c r="Z2089" i="1"/>
  <c r="Y2089" i="1"/>
  <c r="S2089" i="1"/>
  <c r="P2089" i="1"/>
  <c r="S2097" i="1"/>
  <c r="Y2097" i="1"/>
  <c r="U2106" i="1"/>
  <c r="V2106" i="1"/>
  <c r="T2106" i="1"/>
  <c r="Q2106" i="1"/>
  <c r="P2106" i="1"/>
  <c r="O2106" i="1"/>
  <c r="Y2106" i="1"/>
  <c r="N2106" i="1"/>
  <c r="AA2119" i="1"/>
  <c r="Y2119" i="1"/>
  <c r="W2119" i="1"/>
  <c r="T2119" i="1"/>
  <c r="Q2119" i="1"/>
  <c r="O2119" i="1"/>
  <c r="L2119" i="1"/>
  <c r="I2137" i="1"/>
  <c r="H2137" i="1"/>
  <c r="G2137" i="1"/>
  <c r="I2140" i="1"/>
  <c r="H2140" i="1"/>
  <c r="G2140" i="1"/>
  <c r="H2146" i="1"/>
  <c r="I2146" i="1"/>
  <c r="G2155" i="1"/>
  <c r="H2155" i="1"/>
  <c r="V2164" i="1"/>
  <c r="W2164" i="1"/>
  <c r="I2169" i="1"/>
  <c r="H2169" i="1"/>
  <c r="T1967" i="1"/>
  <c r="H1968" i="1"/>
  <c r="G1969" i="1"/>
  <c r="N1970" i="1"/>
  <c r="K1971" i="1"/>
  <c r="T1971" i="1"/>
  <c r="N1974" i="1"/>
  <c r="K1975" i="1"/>
  <c r="U1975" i="1"/>
  <c r="H1976" i="1"/>
  <c r="G1979" i="1"/>
  <c r="L1980" i="1"/>
  <c r="X1980" i="1"/>
  <c r="Z1984" i="1"/>
  <c r="G1987" i="1"/>
  <c r="R1989" i="1"/>
  <c r="O1991" i="1"/>
  <c r="Y1991" i="1"/>
  <c r="L1992" i="1"/>
  <c r="M1994" i="1"/>
  <c r="P2000" i="1"/>
  <c r="N2003" i="1"/>
  <c r="W2003" i="1"/>
  <c r="V2004" i="1"/>
  <c r="T2007" i="1"/>
  <c r="G2008" i="1"/>
  <c r="K2011" i="1"/>
  <c r="T2011" i="1"/>
  <c r="M2014" i="1"/>
  <c r="U2018" i="1"/>
  <c r="S2019" i="1"/>
  <c r="P2020" i="1"/>
  <c r="Z2023" i="1"/>
  <c r="X2023" i="1"/>
  <c r="M2023" i="1"/>
  <c r="U2023" i="1"/>
  <c r="Z2024" i="1"/>
  <c r="AA2024" i="1"/>
  <c r="K2024" i="1"/>
  <c r="Z2027" i="1"/>
  <c r="X2027" i="1"/>
  <c r="O2027" i="1"/>
  <c r="T2027" i="1"/>
  <c r="G2028" i="1"/>
  <c r="N2034" i="1"/>
  <c r="Z2035" i="1"/>
  <c r="X2035" i="1"/>
  <c r="O2035" i="1"/>
  <c r="T2035" i="1"/>
  <c r="K2035" i="1"/>
  <c r="V2035" i="1"/>
  <c r="U2036" i="1"/>
  <c r="W2036" i="1"/>
  <c r="K2036" i="1"/>
  <c r="P2036" i="1"/>
  <c r="AA2036" i="1"/>
  <c r="I2038" i="1"/>
  <c r="Z2040" i="1"/>
  <c r="AA2040" i="1"/>
  <c r="K2040" i="1"/>
  <c r="S2040" i="1"/>
  <c r="U2042" i="1"/>
  <c r="Q2046" i="1"/>
  <c r="K2047" i="1"/>
  <c r="X2050" i="1"/>
  <c r="Q2050" i="1"/>
  <c r="G2051" i="1"/>
  <c r="G2052" i="1"/>
  <c r="T2054" i="1"/>
  <c r="U2054" i="1"/>
  <c r="Z2055" i="1"/>
  <c r="Q2055" i="1"/>
  <c r="P2055" i="1"/>
  <c r="X2055" i="1"/>
  <c r="K2055" i="1"/>
  <c r="W2056" i="1"/>
  <c r="X2058" i="1"/>
  <c r="V2058" i="1"/>
  <c r="U2058" i="1"/>
  <c r="M2058" i="1"/>
  <c r="L2060" i="1"/>
  <c r="L2068" i="1"/>
  <c r="U2069" i="1"/>
  <c r="N2069" i="1"/>
  <c r="U2071" i="1"/>
  <c r="T2078" i="1"/>
  <c r="Y2078" i="1"/>
  <c r="U2078" i="1"/>
  <c r="Q2078" i="1"/>
  <c r="O2089" i="1"/>
  <c r="O2097" i="1"/>
  <c r="L2106" i="1"/>
  <c r="I2129" i="1"/>
  <c r="H2129" i="1"/>
  <c r="G2129" i="1"/>
  <c r="H2162" i="1"/>
  <c r="I2162" i="1"/>
  <c r="V2180" i="1"/>
  <c r="W2180" i="1"/>
  <c r="T2182" i="1"/>
  <c r="K2182" i="1"/>
  <c r="AA2182" i="1"/>
  <c r="X2182" i="1"/>
  <c r="U2182" i="1"/>
  <c r="S2182" i="1"/>
  <c r="P2182" i="1"/>
  <c r="AA1960" i="1"/>
  <c r="M1964" i="1"/>
  <c r="W1965" i="1"/>
  <c r="K1967" i="1"/>
  <c r="U1967" i="1"/>
  <c r="V1968" i="1"/>
  <c r="I1969" i="1"/>
  <c r="Y1970" i="1"/>
  <c r="L1971" i="1"/>
  <c r="U1971" i="1"/>
  <c r="G1972" i="1"/>
  <c r="Y1974" i="1"/>
  <c r="L1975" i="1"/>
  <c r="W1975" i="1"/>
  <c r="I1977" i="1"/>
  <c r="H1979" i="1"/>
  <c r="N1980" i="1"/>
  <c r="AA1980" i="1"/>
  <c r="U1981" i="1"/>
  <c r="M1983" i="1"/>
  <c r="X1983" i="1"/>
  <c r="K1984" i="1"/>
  <c r="AA1984" i="1"/>
  <c r="R1985" i="1"/>
  <c r="H1987" i="1"/>
  <c r="N1988" i="1"/>
  <c r="AA1988" i="1"/>
  <c r="S1989" i="1"/>
  <c r="L1990" i="1"/>
  <c r="G1991" i="1"/>
  <c r="P1991" i="1"/>
  <c r="AA1991" i="1"/>
  <c r="O1992" i="1"/>
  <c r="N1994" i="1"/>
  <c r="N1996" i="1"/>
  <c r="AA1996" i="1"/>
  <c r="I1998" i="1"/>
  <c r="S2000" i="1"/>
  <c r="M2002" i="1"/>
  <c r="G2003" i="1"/>
  <c r="O2003" i="1"/>
  <c r="X2003" i="1"/>
  <c r="K2004" i="1"/>
  <c r="W2004" i="1"/>
  <c r="V2005" i="1"/>
  <c r="U2006" i="1"/>
  <c r="K2007" i="1"/>
  <c r="U2007" i="1"/>
  <c r="H2008" i="1"/>
  <c r="L2011" i="1"/>
  <c r="U2011" i="1"/>
  <c r="G2012" i="1"/>
  <c r="Q2014" i="1"/>
  <c r="T2015" i="1"/>
  <c r="G2016" i="1"/>
  <c r="V2018" i="1"/>
  <c r="K2019" i="1"/>
  <c r="T2019" i="1"/>
  <c r="S2020" i="1"/>
  <c r="N2021" i="1"/>
  <c r="K2023" i="1"/>
  <c r="W2023" i="1"/>
  <c r="L2024" i="1"/>
  <c r="K2027" i="1"/>
  <c r="U2027" i="1"/>
  <c r="H2028" i="1"/>
  <c r="G2031" i="1"/>
  <c r="Q2034" i="1"/>
  <c r="L2035" i="1"/>
  <c r="W2035" i="1"/>
  <c r="L2036" i="1"/>
  <c r="T2038" i="1"/>
  <c r="M2038" i="1"/>
  <c r="Z2039" i="1"/>
  <c r="X2039" i="1"/>
  <c r="M2039" i="1"/>
  <c r="S2039" i="1"/>
  <c r="W2039" i="1"/>
  <c r="L2040" i="1"/>
  <c r="Y2042" i="1"/>
  <c r="U2046" i="1"/>
  <c r="L2047" i="1"/>
  <c r="I2048" i="1"/>
  <c r="H2048" i="1"/>
  <c r="M2050" i="1"/>
  <c r="H2051" i="1"/>
  <c r="U2052" i="1"/>
  <c r="AA2052" i="1"/>
  <c r="N2052" i="1"/>
  <c r="T2052" i="1"/>
  <c r="X2052" i="1"/>
  <c r="M2054" i="1"/>
  <c r="L2055" i="1"/>
  <c r="X2056" i="1"/>
  <c r="N2058" i="1"/>
  <c r="M2060" i="1"/>
  <c r="U2061" i="1"/>
  <c r="V2061" i="1"/>
  <c r="X2066" i="1"/>
  <c r="Y2066" i="1"/>
  <c r="V2066" i="1"/>
  <c r="U2066" i="1"/>
  <c r="M2066" i="1"/>
  <c r="M2068" i="1"/>
  <c r="V2069" i="1"/>
  <c r="Y2071" i="1"/>
  <c r="M2078" i="1"/>
  <c r="G2096" i="1"/>
  <c r="I2096" i="1"/>
  <c r="H2096" i="1"/>
  <c r="W2106" i="1"/>
  <c r="H2111" i="1"/>
  <c r="I2111" i="1"/>
  <c r="Z2116" i="1"/>
  <c r="W2116" i="1"/>
  <c r="R2116" i="1"/>
  <c r="T2118" i="1"/>
  <c r="X2118" i="1"/>
  <c r="U2118" i="1"/>
  <c r="P2118" i="1"/>
  <c r="I2142" i="1"/>
  <c r="H2142" i="1"/>
  <c r="Z2152" i="1"/>
  <c r="Q2152" i="1"/>
  <c r="AA2152" i="1"/>
  <c r="P2152" i="1"/>
  <c r="Y2152" i="1"/>
  <c r="N2152" i="1"/>
  <c r="X2152" i="1"/>
  <c r="M2152" i="1"/>
  <c r="V2152" i="1"/>
  <c r="L2152" i="1"/>
  <c r="U2152" i="1"/>
  <c r="K2152" i="1"/>
  <c r="U2157" i="1"/>
  <c r="Q2157" i="1"/>
  <c r="AA2157" i="1"/>
  <c r="P2157" i="1"/>
  <c r="Y2157" i="1"/>
  <c r="O2157" i="1"/>
  <c r="X2157" i="1"/>
  <c r="N2157" i="1"/>
  <c r="W2157" i="1"/>
  <c r="L2157" i="1"/>
  <c r="V2157" i="1"/>
  <c r="K2157" i="1"/>
  <c r="G2171" i="1"/>
  <c r="H2171" i="1"/>
  <c r="O2180" i="1"/>
  <c r="M2182" i="1"/>
  <c r="S1927" i="1"/>
  <c r="I1930" i="1"/>
  <c r="S1935" i="1"/>
  <c r="I1938" i="1"/>
  <c r="S1943" i="1"/>
  <c r="K1949" i="1"/>
  <c r="K1952" i="1"/>
  <c r="K1960" i="1"/>
  <c r="V1964" i="1"/>
  <c r="Z1965" i="1"/>
  <c r="L1967" i="1"/>
  <c r="W1967" i="1"/>
  <c r="K1968" i="1"/>
  <c r="M1971" i="1"/>
  <c r="V1971" i="1"/>
  <c r="H1972" i="1"/>
  <c r="G1973" i="1"/>
  <c r="M1975" i="1"/>
  <c r="X1975" i="1"/>
  <c r="K1976" i="1"/>
  <c r="H1978" i="1"/>
  <c r="O1980" i="1"/>
  <c r="W1981" i="1"/>
  <c r="O1983" i="1"/>
  <c r="Y1983" i="1"/>
  <c r="N1986" i="1"/>
  <c r="O1988" i="1"/>
  <c r="M1990" i="1"/>
  <c r="Q1991" i="1"/>
  <c r="P1992" i="1"/>
  <c r="R1994" i="1"/>
  <c r="S1995" i="1"/>
  <c r="O1996" i="1"/>
  <c r="T1999" i="1"/>
  <c r="G2000" i="1"/>
  <c r="T2000" i="1"/>
  <c r="N2002" i="1"/>
  <c r="P2003" i="1"/>
  <c r="Y2003" i="1"/>
  <c r="L2004" i="1"/>
  <c r="X2004" i="1"/>
  <c r="Y2006" i="1"/>
  <c r="L2007" i="1"/>
  <c r="W2007" i="1"/>
  <c r="X2008" i="1"/>
  <c r="I2010" i="1"/>
  <c r="M2011" i="1"/>
  <c r="V2011" i="1"/>
  <c r="H2012" i="1"/>
  <c r="N2013" i="1"/>
  <c r="U2014" i="1"/>
  <c r="K2015" i="1"/>
  <c r="U2015" i="1"/>
  <c r="H2016" i="1"/>
  <c r="Y2018" i="1"/>
  <c r="L2019" i="1"/>
  <c r="U2019" i="1"/>
  <c r="G2020" i="1"/>
  <c r="T2020" i="1"/>
  <c r="V2021" i="1"/>
  <c r="Y2022" i="1"/>
  <c r="L2023" i="1"/>
  <c r="Y2023" i="1"/>
  <c r="O2024" i="1"/>
  <c r="V2026" i="1"/>
  <c r="L2027" i="1"/>
  <c r="V2027" i="1"/>
  <c r="U2028" i="1"/>
  <c r="W2028" i="1"/>
  <c r="K2028" i="1"/>
  <c r="P2028" i="1"/>
  <c r="AA2028" i="1"/>
  <c r="I2030" i="1"/>
  <c r="H2031" i="1"/>
  <c r="Z2032" i="1"/>
  <c r="AA2032" i="1"/>
  <c r="K2032" i="1"/>
  <c r="S2032" i="1"/>
  <c r="U2034" i="1"/>
  <c r="M2035" i="1"/>
  <c r="Y2035" i="1"/>
  <c r="N2036" i="1"/>
  <c r="Q2038" i="1"/>
  <c r="K2039" i="1"/>
  <c r="Y2039" i="1"/>
  <c r="O2040" i="1"/>
  <c r="P2043" i="1"/>
  <c r="S2044" i="1"/>
  <c r="N2045" i="1"/>
  <c r="Y2046" i="1"/>
  <c r="P2047" i="1"/>
  <c r="G2048" i="1"/>
  <c r="N2050" i="1"/>
  <c r="Z2051" i="1"/>
  <c r="AA2051" i="1"/>
  <c r="Q2051" i="1"/>
  <c r="V2051" i="1"/>
  <c r="M2051" i="1"/>
  <c r="U2051" i="1"/>
  <c r="K2052" i="1"/>
  <c r="Q2054" i="1"/>
  <c r="M2055" i="1"/>
  <c r="Q2058" i="1"/>
  <c r="P2060" i="1"/>
  <c r="N2061" i="1"/>
  <c r="I2063" i="1"/>
  <c r="H2063" i="1"/>
  <c r="G2063" i="1"/>
  <c r="X2064" i="1"/>
  <c r="N2066" i="1"/>
  <c r="S2068" i="1"/>
  <c r="X2106" i="1"/>
  <c r="G2111" i="1"/>
  <c r="O2116" i="1"/>
  <c r="M2118" i="1"/>
  <c r="S2152" i="1"/>
  <c r="S2157" i="1"/>
  <c r="Z2168" i="1"/>
  <c r="Q2168" i="1"/>
  <c r="AA2168" i="1"/>
  <c r="P2168" i="1"/>
  <c r="Y2168" i="1"/>
  <c r="O2168" i="1"/>
  <c r="X2168" i="1"/>
  <c r="N2168" i="1"/>
  <c r="V2168" i="1"/>
  <c r="M2168" i="1"/>
  <c r="U2168" i="1"/>
  <c r="L2168" i="1"/>
  <c r="O2059" i="1"/>
  <c r="X2059" i="1"/>
  <c r="Y2062" i="1"/>
  <c r="O2067" i="1"/>
  <c r="X2067" i="1"/>
  <c r="U2070" i="1"/>
  <c r="X2072" i="1"/>
  <c r="N2075" i="1"/>
  <c r="W2075" i="1"/>
  <c r="T2076" i="1"/>
  <c r="U2079" i="1"/>
  <c r="W2080" i="1"/>
  <c r="M2083" i="1"/>
  <c r="V2083" i="1"/>
  <c r="S2084" i="1"/>
  <c r="M2087" i="1"/>
  <c r="Z2087" i="1"/>
  <c r="O2091" i="1"/>
  <c r="Y2091" i="1"/>
  <c r="Z2092" i="1"/>
  <c r="N2093" i="1"/>
  <c r="Y2093" i="1"/>
  <c r="N2094" i="1"/>
  <c r="AA2094" i="1"/>
  <c r="M2095" i="1"/>
  <c r="Z2096" i="1"/>
  <c r="N2099" i="1"/>
  <c r="X2099" i="1"/>
  <c r="T2101" i="1"/>
  <c r="Z2102" i="1"/>
  <c r="S2109" i="1"/>
  <c r="S2112" i="1"/>
  <c r="Y2114" i="1"/>
  <c r="O2115" i="1"/>
  <c r="Y2115" i="1"/>
  <c r="M2117" i="1"/>
  <c r="W2117" i="1"/>
  <c r="V2120" i="1"/>
  <c r="Q2123" i="1"/>
  <c r="T2125" i="1"/>
  <c r="S2128" i="1"/>
  <c r="Y2130" i="1"/>
  <c r="T2133" i="1"/>
  <c r="S2136" i="1"/>
  <c r="S2139" i="1"/>
  <c r="T2141" i="1"/>
  <c r="Y2143" i="1"/>
  <c r="P2144" i="1"/>
  <c r="AA2144" i="1"/>
  <c r="W2146" i="1"/>
  <c r="N2147" i="1"/>
  <c r="AA2147" i="1"/>
  <c r="O2149" i="1"/>
  <c r="Y2149" i="1"/>
  <c r="U2150" i="1"/>
  <c r="O2154" i="1"/>
  <c r="U2155" i="1"/>
  <c r="P2160" i="1"/>
  <c r="AA2160" i="1"/>
  <c r="W2162" i="1"/>
  <c r="N2163" i="1"/>
  <c r="AA2163" i="1"/>
  <c r="P2165" i="1"/>
  <c r="AA2165" i="1"/>
  <c r="X2166" i="1"/>
  <c r="Q2167" i="1"/>
  <c r="O2170" i="1"/>
  <c r="N2173" i="1"/>
  <c r="Y2173" i="1"/>
  <c r="Y2220" i="1"/>
  <c r="Q2220" i="1"/>
  <c r="H2242" i="1"/>
  <c r="I2242" i="1"/>
  <c r="G2242" i="1"/>
  <c r="V2334" i="1"/>
  <c r="O2334" i="1"/>
  <c r="AA2334" i="1"/>
  <c r="K2334" i="1"/>
  <c r="W2334" i="1"/>
  <c r="S2334" i="1"/>
  <c r="X2334" i="1"/>
  <c r="U2334" i="1"/>
  <c r="P2334" i="1"/>
  <c r="M2334" i="1"/>
  <c r="X2080" i="1"/>
  <c r="T2084" i="1"/>
  <c r="AA2102" i="1"/>
  <c r="T2109" i="1"/>
  <c r="V2125" i="1"/>
  <c r="V2133" i="1"/>
  <c r="Y2146" i="1"/>
  <c r="V2155" i="1"/>
  <c r="Y2162" i="1"/>
  <c r="W2171" i="1"/>
  <c r="AA2171" i="1"/>
  <c r="V2171" i="1"/>
  <c r="V2172" i="1"/>
  <c r="W2172" i="1"/>
  <c r="H2178" i="1"/>
  <c r="I2178" i="1"/>
  <c r="Z2192" i="1"/>
  <c r="AA2192" i="1"/>
  <c r="Q2192" i="1"/>
  <c r="Y2192" i="1"/>
  <c r="P2192" i="1"/>
  <c r="X2192" i="1"/>
  <c r="O2192" i="1"/>
  <c r="W2192" i="1"/>
  <c r="N2192" i="1"/>
  <c r="V2192" i="1"/>
  <c r="M2192" i="1"/>
  <c r="U2192" i="1"/>
  <c r="L2192" i="1"/>
  <c r="T2192" i="1"/>
  <c r="K2192" i="1"/>
  <c r="H2288" i="1"/>
  <c r="I2288" i="1"/>
  <c r="T2292" i="1"/>
  <c r="R2292" i="1"/>
  <c r="Q2292" i="1"/>
  <c r="M2292" i="1"/>
  <c r="Z2292" i="1"/>
  <c r="U2292" i="1"/>
  <c r="K2080" i="1"/>
  <c r="AA2080" i="1"/>
  <c r="M2082" i="1"/>
  <c r="K2102" i="1"/>
  <c r="K2109" i="1"/>
  <c r="U2109" i="1"/>
  <c r="L2111" i="1"/>
  <c r="V2112" i="1"/>
  <c r="U2123" i="1"/>
  <c r="G2124" i="1"/>
  <c r="K2125" i="1"/>
  <c r="W2125" i="1"/>
  <c r="L2127" i="1"/>
  <c r="V2128" i="1"/>
  <c r="G2132" i="1"/>
  <c r="K2133" i="1"/>
  <c r="W2133" i="1"/>
  <c r="L2135" i="1"/>
  <c r="V2136" i="1"/>
  <c r="V2139" i="1"/>
  <c r="M2142" i="1"/>
  <c r="L2146" i="1"/>
  <c r="Q2147" i="1"/>
  <c r="T2154" i="1"/>
  <c r="K2155" i="1"/>
  <c r="X2155" i="1"/>
  <c r="L2159" i="1"/>
  <c r="S2160" i="1"/>
  <c r="L2162" i="1"/>
  <c r="Q2163" i="1"/>
  <c r="W2167" i="1"/>
  <c r="T2170" i="1"/>
  <c r="K2171" i="1"/>
  <c r="X2171" i="1"/>
  <c r="O2172" i="1"/>
  <c r="Q2173" i="1"/>
  <c r="Z2176" i="1"/>
  <c r="X2176" i="1"/>
  <c r="N2176" i="1"/>
  <c r="U2176" i="1"/>
  <c r="L2176" i="1"/>
  <c r="Q2176" i="1"/>
  <c r="Y2176" i="1"/>
  <c r="G2178" i="1"/>
  <c r="S2192" i="1"/>
  <c r="U2302" i="1"/>
  <c r="AA2302" i="1"/>
  <c r="O2302" i="1"/>
  <c r="S2059" i="1"/>
  <c r="S2067" i="1"/>
  <c r="L2080" i="1"/>
  <c r="N2082" i="1"/>
  <c r="H2083" i="1"/>
  <c r="P2083" i="1"/>
  <c r="Y2083" i="1"/>
  <c r="L2084" i="1"/>
  <c r="V2084" i="1"/>
  <c r="V2085" i="1"/>
  <c r="G2087" i="1"/>
  <c r="R2087" i="1"/>
  <c r="G2089" i="1"/>
  <c r="G2093" i="1"/>
  <c r="G2095" i="1"/>
  <c r="U2095" i="1"/>
  <c r="N2096" i="1"/>
  <c r="G2097" i="1"/>
  <c r="I2098" i="1"/>
  <c r="Q2099" i="1"/>
  <c r="L2102" i="1"/>
  <c r="H2104" i="1"/>
  <c r="G2106" i="1"/>
  <c r="G2107" i="1"/>
  <c r="L2109" i="1"/>
  <c r="V2109" i="1"/>
  <c r="M2110" i="1"/>
  <c r="O2111" i="1"/>
  <c r="K2112" i="1"/>
  <c r="X2112" i="1"/>
  <c r="H2115" i="1"/>
  <c r="Q2117" i="1"/>
  <c r="K2123" i="1"/>
  <c r="V2123" i="1"/>
  <c r="H2124" i="1"/>
  <c r="L2125" i="1"/>
  <c r="Y2125" i="1"/>
  <c r="O2127" i="1"/>
  <c r="K2128" i="1"/>
  <c r="X2128" i="1"/>
  <c r="R2129" i="1"/>
  <c r="H2131" i="1"/>
  <c r="H2132" i="1"/>
  <c r="L2133" i="1"/>
  <c r="Y2133" i="1"/>
  <c r="O2135" i="1"/>
  <c r="K2136" i="1"/>
  <c r="X2136" i="1"/>
  <c r="K2139" i="1"/>
  <c r="X2139" i="1"/>
  <c r="P2142" i="1"/>
  <c r="L2143" i="1"/>
  <c r="T2144" i="1"/>
  <c r="G2145" i="1"/>
  <c r="N2146" i="1"/>
  <c r="S2147" i="1"/>
  <c r="G2148" i="1"/>
  <c r="S2149" i="1"/>
  <c r="V2154" i="1"/>
  <c r="M2155" i="1"/>
  <c r="Y2155" i="1"/>
  <c r="O2156" i="1"/>
  <c r="O2159" i="1"/>
  <c r="K2160" i="1"/>
  <c r="T2160" i="1"/>
  <c r="G2161" i="1"/>
  <c r="N2162" i="1"/>
  <c r="S2163" i="1"/>
  <c r="G2164" i="1"/>
  <c r="T2165" i="1"/>
  <c r="H2166" i="1"/>
  <c r="G2167" i="1"/>
  <c r="Y2167" i="1"/>
  <c r="V2170" i="1"/>
  <c r="M2171" i="1"/>
  <c r="Y2171" i="1"/>
  <c r="S2173" i="1"/>
  <c r="H2174" i="1"/>
  <c r="K2176" i="1"/>
  <c r="AA2176" i="1"/>
  <c r="Z2184" i="1"/>
  <c r="AA2184" i="1"/>
  <c r="Q2184" i="1"/>
  <c r="Y2184" i="1"/>
  <c r="P2184" i="1"/>
  <c r="W2184" i="1"/>
  <c r="N2184" i="1"/>
  <c r="V2184" i="1"/>
  <c r="M2184" i="1"/>
  <c r="U2184" i="1"/>
  <c r="L2184" i="1"/>
  <c r="T2184" i="1"/>
  <c r="K2184" i="1"/>
  <c r="X2217" i="1"/>
  <c r="T2217" i="1"/>
  <c r="R2217" i="1"/>
  <c r="P2217" i="1"/>
  <c r="M2217" i="1"/>
  <c r="L2217" i="1"/>
  <c r="X2286" i="1"/>
  <c r="S2286" i="1"/>
  <c r="M2286" i="1"/>
  <c r="K2286" i="1"/>
  <c r="AA2286" i="1"/>
  <c r="U2286" i="1"/>
  <c r="V2295" i="1"/>
  <c r="R2295" i="1"/>
  <c r="O2295" i="1"/>
  <c r="I2054" i="1"/>
  <c r="K2059" i="1"/>
  <c r="T2059" i="1"/>
  <c r="K2067" i="1"/>
  <c r="T2067" i="1"/>
  <c r="I2070" i="1"/>
  <c r="S2075" i="1"/>
  <c r="O2080" i="1"/>
  <c r="Q2082" i="1"/>
  <c r="Q2083" i="1"/>
  <c r="AA2083" i="1"/>
  <c r="M2084" i="1"/>
  <c r="W2084" i="1"/>
  <c r="I2087" i="1"/>
  <c r="S2087" i="1"/>
  <c r="H2088" i="1"/>
  <c r="H2089" i="1"/>
  <c r="U2091" i="1"/>
  <c r="T2093" i="1"/>
  <c r="I2095" i="1"/>
  <c r="W2095" i="1"/>
  <c r="P2096" i="1"/>
  <c r="H2097" i="1"/>
  <c r="S2099" i="1"/>
  <c r="N2101" i="1"/>
  <c r="Y2101" i="1"/>
  <c r="M2102" i="1"/>
  <c r="G2103" i="1"/>
  <c r="H2106" i="1"/>
  <c r="U2107" i="1"/>
  <c r="G2108" i="1"/>
  <c r="M2109" i="1"/>
  <c r="W2109" i="1"/>
  <c r="U2110" i="1"/>
  <c r="Q2111" i="1"/>
  <c r="L2112" i="1"/>
  <c r="Y2112" i="1"/>
  <c r="M2113" i="1"/>
  <c r="Q2114" i="1"/>
  <c r="U2115" i="1"/>
  <c r="G2116" i="1"/>
  <c r="S2117" i="1"/>
  <c r="P2120" i="1"/>
  <c r="M2123" i="1"/>
  <c r="W2123" i="1"/>
  <c r="N2125" i="1"/>
  <c r="AA2125" i="1"/>
  <c r="X2126" i="1"/>
  <c r="Q2127" i="1"/>
  <c r="L2128" i="1"/>
  <c r="Y2128" i="1"/>
  <c r="Q2130" i="1"/>
  <c r="V2131" i="1"/>
  <c r="N2133" i="1"/>
  <c r="AA2133" i="1"/>
  <c r="X2134" i="1"/>
  <c r="Q2135" i="1"/>
  <c r="L2136" i="1"/>
  <c r="Y2136" i="1"/>
  <c r="M2139" i="1"/>
  <c r="Y2139" i="1"/>
  <c r="O2140" i="1"/>
  <c r="Y2141" i="1"/>
  <c r="U2142" i="1"/>
  <c r="O2143" i="1"/>
  <c r="K2144" i="1"/>
  <c r="U2144" i="1"/>
  <c r="H2145" i="1"/>
  <c r="O2146" i="1"/>
  <c r="H2147" i="1"/>
  <c r="U2147" i="1"/>
  <c r="K2149" i="1"/>
  <c r="T2149" i="1"/>
  <c r="H2150" i="1"/>
  <c r="G2151" i="1"/>
  <c r="I2154" i="1"/>
  <c r="W2154" i="1"/>
  <c r="N2155" i="1"/>
  <c r="AA2155" i="1"/>
  <c r="W2156" i="1"/>
  <c r="Q2159" i="1"/>
  <c r="L2160" i="1"/>
  <c r="U2160" i="1"/>
  <c r="H2161" i="1"/>
  <c r="O2162" i="1"/>
  <c r="H2163" i="1"/>
  <c r="U2163" i="1"/>
  <c r="K2165" i="1"/>
  <c r="V2165" i="1"/>
  <c r="I2167" i="1"/>
  <c r="I2170" i="1"/>
  <c r="W2170" i="1"/>
  <c r="N2171" i="1"/>
  <c r="T2174" i="1"/>
  <c r="X2174" i="1"/>
  <c r="M2174" i="1"/>
  <c r="M2176" i="1"/>
  <c r="I2180" i="1"/>
  <c r="G2180" i="1"/>
  <c r="O2184" i="1"/>
  <c r="I2204" i="1"/>
  <c r="H2204" i="1"/>
  <c r="G2204" i="1"/>
  <c r="W2223" i="1"/>
  <c r="V2223" i="1"/>
  <c r="R2223" i="1"/>
  <c r="U2266" i="1"/>
  <c r="W2266" i="1"/>
  <c r="T2266" i="1"/>
  <c r="S2266" i="1"/>
  <c r="O2266" i="1"/>
  <c r="L2266" i="1"/>
  <c r="AA2266" i="1"/>
  <c r="Y2266" i="1"/>
  <c r="Q2266" i="1"/>
  <c r="K2266" i="1"/>
  <c r="P2080" i="1"/>
  <c r="U2082" i="1"/>
  <c r="S2083" i="1"/>
  <c r="N2084" i="1"/>
  <c r="X2084" i="1"/>
  <c r="Y2095" i="1"/>
  <c r="U2099" i="1"/>
  <c r="S2102" i="1"/>
  <c r="N2109" i="1"/>
  <c r="Y2109" i="1"/>
  <c r="T2111" i="1"/>
  <c r="N2112" i="1"/>
  <c r="AA2112" i="1"/>
  <c r="T2117" i="1"/>
  <c r="N2123" i="1"/>
  <c r="X2123" i="1"/>
  <c r="O2125" i="1"/>
  <c r="T2127" i="1"/>
  <c r="N2128" i="1"/>
  <c r="AA2128" i="1"/>
  <c r="O2133" i="1"/>
  <c r="T2135" i="1"/>
  <c r="N2136" i="1"/>
  <c r="AA2136" i="1"/>
  <c r="N2139" i="1"/>
  <c r="AA2139" i="1"/>
  <c r="X2142" i="1"/>
  <c r="Q2143" i="1"/>
  <c r="Q2146" i="1"/>
  <c r="V2147" i="1"/>
  <c r="Y2154" i="1"/>
  <c r="P2155" i="1"/>
  <c r="T2159" i="1"/>
  <c r="Q2162" i="1"/>
  <c r="V2163" i="1"/>
  <c r="Y2170" i="1"/>
  <c r="P2171" i="1"/>
  <c r="U2173" i="1"/>
  <c r="AA2173" i="1"/>
  <c r="P2173" i="1"/>
  <c r="V2173" i="1"/>
  <c r="I2177" i="1"/>
  <c r="H2177" i="1"/>
  <c r="S2184" i="1"/>
  <c r="H2218" i="1"/>
  <c r="I2218" i="1"/>
  <c r="G2218" i="1"/>
  <c r="Y2246" i="1"/>
  <c r="U2246" i="1"/>
  <c r="M2246" i="1"/>
  <c r="AA2246" i="1"/>
  <c r="X2246" i="1"/>
  <c r="W2246" i="1"/>
  <c r="S2246" i="1"/>
  <c r="P2246" i="1"/>
  <c r="O2246" i="1"/>
  <c r="K2246" i="1"/>
  <c r="W2178" i="1"/>
  <c r="N2179" i="1"/>
  <c r="AA2179" i="1"/>
  <c r="P2181" i="1"/>
  <c r="AA2181" i="1"/>
  <c r="I2186" i="1"/>
  <c r="W2186" i="1"/>
  <c r="N2187" i="1"/>
  <c r="AA2187" i="1"/>
  <c r="W2188" i="1"/>
  <c r="S2190" i="1"/>
  <c r="I2194" i="1"/>
  <c r="W2194" i="1"/>
  <c r="N2195" i="1"/>
  <c r="AA2195" i="1"/>
  <c r="W2196" i="1"/>
  <c r="X2198" i="1"/>
  <c r="O2199" i="1"/>
  <c r="M2200" i="1"/>
  <c r="V2200" i="1"/>
  <c r="H2201" i="1"/>
  <c r="S2203" i="1"/>
  <c r="V2205" i="1"/>
  <c r="Q2208" i="1"/>
  <c r="I2210" i="1"/>
  <c r="S2210" i="1"/>
  <c r="I2212" i="1"/>
  <c r="P2213" i="1"/>
  <c r="V2216" i="1"/>
  <c r="S2218" i="1"/>
  <c r="T2221" i="1"/>
  <c r="U2222" i="1"/>
  <c r="X2225" i="1"/>
  <c r="V2229" i="1"/>
  <c r="Y2232" i="1"/>
  <c r="P2233" i="1"/>
  <c r="Y2234" i="1"/>
  <c r="V2235" i="1"/>
  <c r="U2236" i="1"/>
  <c r="P2237" i="1"/>
  <c r="U2238" i="1"/>
  <c r="T2245" i="1"/>
  <c r="M2248" i="1"/>
  <c r="Y2248" i="1"/>
  <c r="P2253" i="1"/>
  <c r="H2254" i="1"/>
  <c r="I2258" i="1"/>
  <c r="Z2264" i="1"/>
  <c r="V2264" i="1"/>
  <c r="M2264" i="1"/>
  <c r="U2264" i="1"/>
  <c r="L2264" i="1"/>
  <c r="T2264" i="1"/>
  <c r="AA2264" i="1"/>
  <c r="Q2264" i="1"/>
  <c r="Y2264" i="1"/>
  <c r="P2264" i="1"/>
  <c r="O2267" i="1"/>
  <c r="T2271" i="1"/>
  <c r="Y2271" i="1"/>
  <c r="O2280" i="1"/>
  <c r="Y2283" i="1"/>
  <c r="Z2309" i="1"/>
  <c r="Y2309" i="1"/>
  <c r="P2309" i="1"/>
  <c r="Q2309" i="1"/>
  <c r="AA2309" i="1"/>
  <c r="O2309" i="1"/>
  <c r="X2309" i="1"/>
  <c r="N2309" i="1"/>
  <c r="W2309" i="1"/>
  <c r="M2309" i="1"/>
  <c r="V2309" i="1"/>
  <c r="L2309" i="1"/>
  <c r="U2309" i="1"/>
  <c r="K2309" i="1"/>
  <c r="H2372" i="1"/>
  <c r="G2372" i="1"/>
  <c r="I2372" i="1"/>
  <c r="Y2178" i="1"/>
  <c r="Y2186" i="1"/>
  <c r="U2190" i="1"/>
  <c r="Y2194" i="1"/>
  <c r="T2210" i="1"/>
  <c r="W2222" i="1"/>
  <c r="AA2235" i="1"/>
  <c r="V2245" i="1"/>
  <c r="V2257" i="1"/>
  <c r="M2257" i="1"/>
  <c r="H2261" i="1"/>
  <c r="I2261" i="1"/>
  <c r="I2262" i="1"/>
  <c r="G2262" i="1"/>
  <c r="G2278" i="1"/>
  <c r="H2278" i="1"/>
  <c r="I2294" i="1"/>
  <c r="H2294" i="1"/>
  <c r="G2294" i="1"/>
  <c r="H2306" i="1"/>
  <c r="G2306" i="1"/>
  <c r="I2306" i="1"/>
  <c r="X2323" i="1"/>
  <c r="R2323" i="1"/>
  <c r="V2323" i="1"/>
  <c r="V2342" i="1"/>
  <c r="O2342" i="1"/>
  <c r="AA2342" i="1"/>
  <c r="K2342" i="1"/>
  <c r="W2342" i="1"/>
  <c r="S2342" i="1"/>
  <c r="X2342" i="1"/>
  <c r="U2342" i="1"/>
  <c r="P2342" i="1"/>
  <c r="M2342" i="1"/>
  <c r="X2190" i="1"/>
  <c r="L2194" i="1"/>
  <c r="W2199" i="1"/>
  <c r="R2201" i="1"/>
  <c r="V2203" i="1"/>
  <c r="K2206" i="1"/>
  <c r="G2207" i="1"/>
  <c r="U2208" i="1"/>
  <c r="K2210" i="1"/>
  <c r="U2210" i="1"/>
  <c r="O2212" i="1"/>
  <c r="U2218" i="1"/>
  <c r="N2219" i="1"/>
  <c r="K2222" i="1"/>
  <c r="X2222" i="1"/>
  <c r="K2227" i="1"/>
  <c r="Y2229" i="1"/>
  <c r="M2232" i="1"/>
  <c r="U2233" i="1"/>
  <c r="X2238" i="1"/>
  <c r="I2240" i="1"/>
  <c r="V2240" i="1"/>
  <c r="M2241" i="1"/>
  <c r="H2245" i="1"/>
  <c r="X2245" i="1"/>
  <c r="P2248" i="1"/>
  <c r="V2253" i="1"/>
  <c r="P2257" i="1"/>
  <c r="H2262" i="1"/>
  <c r="N2264" i="1"/>
  <c r="R2294" i="1"/>
  <c r="O2294" i="1"/>
  <c r="M2294" i="1"/>
  <c r="AA2294" i="1"/>
  <c r="K2294" i="1"/>
  <c r="Z2294" i="1"/>
  <c r="X2294" i="1"/>
  <c r="U2294" i="1"/>
  <c r="T2320" i="1"/>
  <c r="X2320" i="1"/>
  <c r="K2320" i="1"/>
  <c r="U2320" i="1"/>
  <c r="Q2320" i="1"/>
  <c r="AA2320" i="1"/>
  <c r="Y2320" i="1"/>
  <c r="V2320" i="1"/>
  <c r="S2320" i="1"/>
  <c r="P2320" i="1"/>
  <c r="N2320" i="1"/>
  <c r="T2353" i="1"/>
  <c r="M2353" i="1"/>
  <c r="U2353" i="1"/>
  <c r="X2353" i="1"/>
  <c r="P2353" i="1"/>
  <c r="V2425" i="1"/>
  <c r="S2425" i="1"/>
  <c r="Q2425" i="1"/>
  <c r="L2425" i="1"/>
  <c r="AA2425" i="1"/>
  <c r="K2425" i="1"/>
  <c r="Y2425" i="1"/>
  <c r="W2425" i="1"/>
  <c r="O2425" i="1"/>
  <c r="T2425" i="1"/>
  <c r="Q2175" i="1"/>
  <c r="N2178" i="1"/>
  <c r="S2179" i="1"/>
  <c r="T2181" i="1"/>
  <c r="H2182" i="1"/>
  <c r="T2183" i="1"/>
  <c r="N2186" i="1"/>
  <c r="S2187" i="1"/>
  <c r="G2188" i="1"/>
  <c r="T2189" i="1"/>
  <c r="H2190" i="1"/>
  <c r="AA2190" i="1"/>
  <c r="T2191" i="1"/>
  <c r="N2194" i="1"/>
  <c r="S2195" i="1"/>
  <c r="G2196" i="1"/>
  <c r="V2197" i="1"/>
  <c r="K2198" i="1"/>
  <c r="P2200" i="1"/>
  <c r="Y2200" i="1"/>
  <c r="Q2202" i="1"/>
  <c r="K2203" i="1"/>
  <c r="X2203" i="1"/>
  <c r="N2205" i="1"/>
  <c r="AA2205" i="1"/>
  <c r="M2206" i="1"/>
  <c r="K2208" i="1"/>
  <c r="V2208" i="1"/>
  <c r="N2209" i="1"/>
  <c r="L2210" i="1"/>
  <c r="W2210" i="1"/>
  <c r="X2211" i="1"/>
  <c r="V2213" i="1"/>
  <c r="W2214" i="1"/>
  <c r="N2215" i="1"/>
  <c r="N2216" i="1"/>
  <c r="AA2216" i="1"/>
  <c r="K2218" i="1"/>
  <c r="W2218" i="1"/>
  <c r="Y2221" i="1"/>
  <c r="M2222" i="1"/>
  <c r="Y2222" i="1"/>
  <c r="U2224" i="1"/>
  <c r="L2225" i="1"/>
  <c r="G2226" i="1"/>
  <c r="N2227" i="1"/>
  <c r="L2229" i="1"/>
  <c r="X2233" i="1"/>
  <c r="H2237" i="1"/>
  <c r="V2237" i="1"/>
  <c r="K2238" i="1"/>
  <c r="AA2238" i="1"/>
  <c r="Y2240" i="1"/>
  <c r="P2241" i="1"/>
  <c r="I2245" i="1"/>
  <c r="Q2248" i="1"/>
  <c r="H2255" i="1"/>
  <c r="G2255" i="1"/>
  <c r="U2257" i="1"/>
  <c r="Y2262" i="1"/>
  <c r="O2262" i="1"/>
  <c r="M2262" i="1"/>
  <c r="U2262" i="1"/>
  <c r="O2264" i="1"/>
  <c r="P2294" i="1"/>
  <c r="T2304" i="1"/>
  <c r="S2304" i="1"/>
  <c r="Q2304" i="1"/>
  <c r="P2304" i="1"/>
  <c r="AA2304" i="1"/>
  <c r="N2304" i="1"/>
  <c r="Y2304" i="1"/>
  <c r="M2304" i="1"/>
  <c r="X2304" i="1"/>
  <c r="K2304" i="1"/>
  <c r="M2320" i="1"/>
  <c r="Z2245" i="1"/>
  <c r="P2245" i="1"/>
  <c r="X2257" i="1"/>
  <c r="X2277" i="1"/>
  <c r="AA2277" i="1"/>
  <c r="N2277" i="1"/>
  <c r="Y2277" i="1"/>
  <c r="L2277" i="1"/>
  <c r="W2277" i="1"/>
  <c r="K2277" i="1"/>
  <c r="T2277" i="1"/>
  <c r="S2277" i="1"/>
  <c r="Z2283" i="1"/>
  <c r="X2283" i="1"/>
  <c r="M2283" i="1"/>
  <c r="V2283" i="1"/>
  <c r="L2283" i="1"/>
  <c r="U2283" i="1"/>
  <c r="K2283" i="1"/>
  <c r="S2283" i="1"/>
  <c r="Q2283" i="1"/>
  <c r="W2293" i="1"/>
  <c r="AA2293" i="1"/>
  <c r="N2293" i="1"/>
  <c r="Y2293" i="1"/>
  <c r="L2293" i="1"/>
  <c r="X2293" i="1"/>
  <c r="K2293" i="1"/>
  <c r="T2293" i="1"/>
  <c r="S2293" i="1"/>
  <c r="S2294" i="1"/>
  <c r="H2308" i="1"/>
  <c r="I2308" i="1"/>
  <c r="G2308" i="1"/>
  <c r="I2310" i="1"/>
  <c r="H2310" i="1"/>
  <c r="H2346" i="1"/>
  <c r="G2346" i="1"/>
  <c r="I2346" i="1"/>
  <c r="W2175" i="1"/>
  <c r="Q2178" i="1"/>
  <c r="V2179" i="1"/>
  <c r="W2181" i="1"/>
  <c r="Q2186" i="1"/>
  <c r="V2187" i="1"/>
  <c r="K2190" i="1"/>
  <c r="Q2194" i="1"/>
  <c r="V2195" i="1"/>
  <c r="P2198" i="1"/>
  <c r="S2200" i="1"/>
  <c r="W2202" i="1"/>
  <c r="N2203" i="1"/>
  <c r="AA2203" i="1"/>
  <c r="T2206" i="1"/>
  <c r="N2208" i="1"/>
  <c r="X2208" i="1"/>
  <c r="N2210" i="1"/>
  <c r="AA2210" i="1"/>
  <c r="Y2213" i="1"/>
  <c r="M2214" i="1"/>
  <c r="Y2214" i="1"/>
  <c r="T2215" i="1"/>
  <c r="M2218" i="1"/>
  <c r="AA2218" i="1"/>
  <c r="G2220" i="1"/>
  <c r="N2221" i="1"/>
  <c r="P2222" i="1"/>
  <c r="Y2224" i="1"/>
  <c r="P2225" i="1"/>
  <c r="Y2226" i="1"/>
  <c r="V2227" i="1"/>
  <c r="U2228" i="1"/>
  <c r="P2229" i="1"/>
  <c r="G2230" i="1"/>
  <c r="S2234" i="1"/>
  <c r="K2235" i="1"/>
  <c r="I2236" i="1"/>
  <c r="Y2237" i="1"/>
  <c r="O2238" i="1"/>
  <c r="M2240" i="1"/>
  <c r="X2241" i="1"/>
  <c r="T2243" i="1"/>
  <c r="V2243" i="1"/>
  <c r="I2244" i="1"/>
  <c r="L2245" i="1"/>
  <c r="I2246" i="1"/>
  <c r="G2246" i="1"/>
  <c r="I2248" i="1"/>
  <c r="V2249" i="1"/>
  <c r="M2249" i="1"/>
  <c r="I2250" i="1"/>
  <c r="I2253" i="1"/>
  <c r="P2262" i="1"/>
  <c r="W2264" i="1"/>
  <c r="O2277" i="1"/>
  <c r="AA2282" i="1"/>
  <c r="W2282" i="1"/>
  <c r="V2282" i="1"/>
  <c r="T2282" i="1"/>
  <c r="O2282" i="1"/>
  <c r="N2282" i="1"/>
  <c r="N2283" i="1"/>
  <c r="H2290" i="1"/>
  <c r="I2290" i="1"/>
  <c r="G2290" i="1"/>
  <c r="P2293" i="1"/>
  <c r="G2310" i="1"/>
  <c r="T2337" i="1"/>
  <c r="M2337" i="1"/>
  <c r="U2337" i="1"/>
  <c r="X2337" i="1"/>
  <c r="P2337" i="1"/>
  <c r="H2394" i="1"/>
  <c r="G2394" i="1"/>
  <c r="T2186" i="1"/>
  <c r="M2190" i="1"/>
  <c r="T2194" i="1"/>
  <c r="S2198" i="1"/>
  <c r="Y2202" i="1"/>
  <c r="P2203" i="1"/>
  <c r="W2206" i="1"/>
  <c r="O2208" i="1"/>
  <c r="Y2208" i="1"/>
  <c r="O2210" i="1"/>
  <c r="O2218" i="1"/>
  <c r="I2220" i="1"/>
  <c r="H2230" i="1"/>
  <c r="N2235" i="1"/>
  <c r="AA2244" i="1"/>
  <c r="U2244" i="1"/>
  <c r="N2245" i="1"/>
  <c r="Z2248" i="1"/>
  <c r="X2248" i="1"/>
  <c r="O2248" i="1"/>
  <c r="T2248" i="1"/>
  <c r="K2248" i="1"/>
  <c r="V2248" i="1"/>
  <c r="Z2253" i="1"/>
  <c r="T2253" i="1"/>
  <c r="L2253" i="1"/>
  <c r="X2264" i="1"/>
  <c r="Z2267" i="1"/>
  <c r="V2267" i="1"/>
  <c r="M2267" i="1"/>
  <c r="U2267" i="1"/>
  <c r="L2267" i="1"/>
  <c r="T2267" i="1"/>
  <c r="K2267" i="1"/>
  <c r="AA2267" i="1"/>
  <c r="Q2267" i="1"/>
  <c r="Y2267" i="1"/>
  <c r="P2267" i="1"/>
  <c r="S2268" i="1"/>
  <c r="X2268" i="1"/>
  <c r="R2268" i="1"/>
  <c r="Q2277" i="1"/>
  <c r="U2280" i="1"/>
  <c r="S2280" i="1"/>
  <c r="Q2280" i="1"/>
  <c r="AA2280" i="1"/>
  <c r="P2280" i="1"/>
  <c r="X2280" i="1"/>
  <c r="N2280" i="1"/>
  <c r="W2280" i="1"/>
  <c r="L2280" i="1"/>
  <c r="L2282" i="1"/>
  <c r="P2283" i="1"/>
  <c r="Y2290" i="1"/>
  <c r="O2290" i="1"/>
  <c r="N2290" i="1"/>
  <c r="L2290" i="1"/>
  <c r="X2290" i="1"/>
  <c r="W2290" i="1"/>
  <c r="H2292" i="1"/>
  <c r="I2292" i="1"/>
  <c r="G2292" i="1"/>
  <c r="Q2293" i="1"/>
  <c r="I2394" i="1"/>
  <c r="H2400" i="1"/>
  <c r="I2400" i="1"/>
  <c r="Y2258" i="1"/>
  <c r="P2261" i="1"/>
  <c r="U2265" i="1"/>
  <c r="P2272" i="1"/>
  <c r="AA2272" i="1"/>
  <c r="P2273" i="1"/>
  <c r="M2275" i="1"/>
  <c r="X2275" i="1"/>
  <c r="Q2285" i="1"/>
  <c r="S2288" i="1"/>
  <c r="Q2296" i="1"/>
  <c r="P2298" i="1"/>
  <c r="M2301" i="1"/>
  <c r="X2301" i="1"/>
  <c r="Q2303" i="1"/>
  <c r="W2317" i="1"/>
  <c r="Q2317" i="1"/>
  <c r="V2317" i="1"/>
  <c r="L2317" i="1"/>
  <c r="X2317" i="1"/>
  <c r="I2326" i="1"/>
  <c r="G2326" i="1"/>
  <c r="T2328" i="1"/>
  <c r="AA2328" i="1"/>
  <c r="N2328" i="1"/>
  <c r="X2328" i="1"/>
  <c r="K2328" i="1"/>
  <c r="U2328" i="1"/>
  <c r="W2333" i="1"/>
  <c r="T2362" i="1"/>
  <c r="Z2365" i="1"/>
  <c r="AA2365" i="1"/>
  <c r="Q2365" i="1"/>
  <c r="X2365" i="1"/>
  <c r="O2365" i="1"/>
  <c r="V2365" i="1"/>
  <c r="M2365" i="1"/>
  <c r="T2365" i="1"/>
  <c r="K2365" i="1"/>
  <c r="H2370" i="1"/>
  <c r="G2370" i="1"/>
  <c r="T2376" i="1"/>
  <c r="U2376" i="1"/>
  <c r="Q2376" i="1"/>
  <c r="AA2376" i="1"/>
  <c r="N2376" i="1"/>
  <c r="X2376" i="1"/>
  <c r="K2376" i="1"/>
  <c r="T2400" i="1"/>
  <c r="Q2400" i="1"/>
  <c r="P2400" i="1"/>
  <c r="AA2400" i="1"/>
  <c r="N2400" i="1"/>
  <c r="X2400" i="1"/>
  <c r="K2400" i="1"/>
  <c r="U2400" i="1"/>
  <c r="Z2403" i="1"/>
  <c r="P2403" i="1"/>
  <c r="N2403" i="1"/>
  <c r="K2403" i="1"/>
  <c r="AA2403" i="1"/>
  <c r="V2403" i="1"/>
  <c r="V2467" i="1"/>
  <c r="X2467" i="1"/>
  <c r="W2467" i="1"/>
  <c r="T2467" i="1"/>
  <c r="Q2467" i="1"/>
  <c r="P2467" i="1"/>
  <c r="O2467" i="1"/>
  <c r="Y2467" i="1"/>
  <c r="L2467" i="1"/>
  <c r="Z2504" i="1"/>
  <c r="R2504" i="1"/>
  <c r="T2288" i="1"/>
  <c r="Z2306" i="1"/>
  <c r="Q2306" i="1"/>
  <c r="V2306" i="1"/>
  <c r="S2307" i="1"/>
  <c r="Z2307" i="1"/>
  <c r="V2310" i="1"/>
  <c r="M2310" i="1"/>
  <c r="AA2310" i="1"/>
  <c r="T2312" i="1"/>
  <c r="Q2312" i="1"/>
  <c r="X2312" i="1"/>
  <c r="K2312" i="1"/>
  <c r="AA2312" i="1"/>
  <c r="H2314" i="1"/>
  <c r="I2314" i="1"/>
  <c r="W2319" i="1"/>
  <c r="T2319" i="1"/>
  <c r="H2322" i="1"/>
  <c r="G2322" i="1"/>
  <c r="H2333" i="1"/>
  <c r="I2333" i="1"/>
  <c r="G2345" i="1"/>
  <c r="I2345" i="1"/>
  <c r="I2350" i="1"/>
  <c r="G2350" i="1"/>
  <c r="I2370" i="1"/>
  <c r="I2385" i="1"/>
  <c r="H2385" i="1"/>
  <c r="G2385" i="1"/>
  <c r="I2390" i="1"/>
  <c r="H2390" i="1"/>
  <c r="G2390" i="1"/>
  <c r="I2391" i="1"/>
  <c r="G2391" i="1"/>
  <c r="M2400" i="1"/>
  <c r="Z2402" i="1"/>
  <c r="X2402" i="1"/>
  <c r="N2402" i="1"/>
  <c r="W2402" i="1"/>
  <c r="L2402" i="1"/>
  <c r="V2402" i="1"/>
  <c r="K2402" i="1"/>
  <c r="S2402" i="1"/>
  <c r="AA2402" i="1"/>
  <c r="P2402" i="1"/>
  <c r="S2403" i="1"/>
  <c r="I2421" i="1"/>
  <c r="G2421" i="1"/>
  <c r="H2421" i="1"/>
  <c r="G2549" i="1"/>
  <c r="I2549" i="1"/>
  <c r="H2549" i="1"/>
  <c r="Z2559" i="1"/>
  <c r="Q2559" i="1"/>
  <c r="V2559" i="1"/>
  <c r="M2559" i="1"/>
  <c r="S2559" i="1"/>
  <c r="P2559" i="1"/>
  <c r="O2559" i="1"/>
  <c r="AA2559" i="1"/>
  <c r="N2559" i="1"/>
  <c r="Y2559" i="1"/>
  <c r="L2559" i="1"/>
  <c r="W2559" i="1"/>
  <c r="U2559" i="1"/>
  <c r="T2559" i="1"/>
  <c r="K2559" i="1"/>
  <c r="H2324" i="1"/>
  <c r="G2324" i="1"/>
  <c r="G2325" i="1"/>
  <c r="H2325" i="1"/>
  <c r="V2326" i="1"/>
  <c r="U2326" i="1"/>
  <c r="P2326" i="1"/>
  <c r="M2326" i="1"/>
  <c r="Z2333" i="1"/>
  <c r="AA2333" i="1"/>
  <c r="Q2333" i="1"/>
  <c r="X2333" i="1"/>
  <c r="O2333" i="1"/>
  <c r="V2333" i="1"/>
  <c r="M2333" i="1"/>
  <c r="T2333" i="1"/>
  <c r="K2333" i="1"/>
  <c r="H2341" i="1"/>
  <c r="I2341" i="1"/>
  <c r="H2357" i="1"/>
  <c r="I2357" i="1"/>
  <c r="I2369" i="1"/>
  <c r="G2369" i="1"/>
  <c r="Z2378" i="1"/>
  <c r="AA2378" i="1"/>
  <c r="P2378" i="1"/>
  <c r="X2378" i="1"/>
  <c r="N2378" i="1"/>
  <c r="V2378" i="1"/>
  <c r="K2378" i="1"/>
  <c r="S2378" i="1"/>
  <c r="T2385" i="1"/>
  <c r="U2385" i="1"/>
  <c r="M2385" i="1"/>
  <c r="H2405" i="1"/>
  <c r="I2405" i="1"/>
  <c r="W2407" i="1"/>
  <c r="X2407" i="1"/>
  <c r="M2407" i="1"/>
  <c r="V2407" i="1"/>
  <c r="L2407" i="1"/>
  <c r="U2407" i="1"/>
  <c r="K2407" i="1"/>
  <c r="S2407" i="1"/>
  <c r="AA2407" i="1"/>
  <c r="P2407" i="1"/>
  <c r="I2416" i="1"/>
  <c r="G2416" i="1"/>
  <c r="H2417" i="1"/>
  <c r="I2417" i="1"/>
  <c r="G2417" i="1"/>
  <c r="Z2437" i="1"/>
  <c r="W2437" i="1"/>
  <c r="U2437" i="1"/>
  <c r="S2437" i="1"/>
  <c r="P2437" i="1"/>
  <c r="O2437" i="1"/>
  <c r="AA2437" i="1"/>
  <c r="X2437" i="1"/>
  <c r="K2437" i="1"/>
  <c r="Z2515" i="1"/>
  <c r="Y2515" i="1"/>
  <c r="R2515" i="1"/>
  <c r="AA2515" i="1"/>
  <c r="Q2515" i="1"/>
  <c r="P2515" i="1"/>
  <c r="I2539" i="1"/>
  <c r="H2539" i="1"/>
  <c r="G2539" i="1"/>
  <c r="T2272" i="1"/>
  <c r="W2273" i="1"/>
  <c r="Q2275" i="1"/>
  <c r="H2284" i="1"/>
  <c r="V2285" i="1"/>
  <c r="H2287" i="1"/>
  <c r="L2288" i="1"/>
  <c r="W2288" i="1"/>
  <c r="V2296" i="1"/>
  <c r="T2298" i="1"/>
  <c r="Q2301" i="1"/>
  <c r="L2306" i="1"/>
  <c r="X2306" i="1"/>
  <c r="P2307" i="1"/>
  <c r="O2308" i="1"/>
  <c r="O2310" i="1"/>
  <c r="N2312" i="1"/>
  <c r="Z2314" i="1"/>
  <c r="S2314" i="1"/>
  <c r="X2314" i="1"/>
  <c r="N2314" i="1"/>
  <c r="W2314" i="1"/>
  <c r="N2317" i="1"/>
  <c r="O2319" i="1"/>
  <c r="Z2322" i="1"/>
  <c r="Q2322" i="1"/>
  <c r="Y2322" i="1"/>
  <c r="O2322" i="1"/>
  <c r="W2322" i="1"/>
  <c r="L2322" i="1"/>
  <c r="AA2322" i="1"/>
  <c r="I2324" i="1"/>
  <c r="I2325" i="1"/>
  <c r="K2326" i="1"/>
  <c r="Z2330" i="1"/>
  <c r="X2330" i="1"/>
  <c r="V2330" i="1"/>
  <c r="K2330" i="1"/>
  <c r="S2330" i="1"/>
  <c r="AA2330" i="1"/>
  <c r="P2330" i="1"/>
  <c r="L2333" i="1"/>
  <c r="H2338" i="1"/>
  <c r="G2338" i="1"/>
  <c r="Z2341" i="1"/>
  <c r="AA2341" i="1"/>
  <c r="Q2341" i="1"/>
  <c r="X2341" i="1"/>
  <c r="O2341" i="1"/>
  <c r="V2341" i="1"/>
  <c r="M2341" i="1"/>
  <c r="T2341" i="1"/>
  <c r="K2341" i="1"/>
  <c r="T2345" i="1"/>
  <c r="U2345" i="1"/>
  <c r="M2345" i="1"/>
  <c r="H2354" i="1"/>
  <c r="G2354" i="1"/>
  <c r="Z2357" i="1"/>
  <c r="AA2357" i="1"/>
  <c r="Q2357" i="1"/>
  <c r="X2357" i="1"/>
  <c r="O2357" i="1"/>
  <c r="V2357" i="1"/>
  <c r="M2357" i="1"/>
  <c r="T2357" i="1"/>
  <c r="K2357" i="1"/>
  <c r="T2360" i="1"/>
  <c r="X2360" i="1"/>
  <c r="K2360" i="1"/>
  <c r="U2360" i="1"/>
  <c r="Q2360" i="1"/>
  <c r="AA2360" i="1"/>
  <c r="N2360" i="1"/>
  <c r="P2365" i="1"/>
  <c r="H2369" i="1"/>
  <c r="I2374" i="1"/>
  <c r="G2374" i="1"/>
  <c r="S2376" i="1"/>
  <c r="L2378" i="1"/>
  <c r="Z2379" i="1"/>
  <c r="V2379" i="1"/>
  <c r="P2379" i="1"/>
  <c r="K2379" i="1"/>
  <c r="AA2379" i="1"/>
  <c r="P2385" i="1"/>
  <c r="T2393" i="1"/>
  <c r="X2393" i="1"/>
  <c r="U2393" i="1"/>
  <c r="M2393" i="1"/>
  <c r="H2396" i="1"/>
  <c r="I2396" i="1"/>
  <c r="G2396" i="1"/>
  <c r="V2400" i="1"/>
  <c r="Q2402" i="1"/>
  <c r="N2407" i="1"/>
  <c r="H2416" i="1"/>
  <c r="M2437" i="1"/>
  <c r="U2459" i="1"/>
  <c r="T2459" i="1"/>
  <c r="R2459" i="1"/>
  <c r="Q2459" i="1"/>
  <c r="AA2459" i="1"/>
  <c r="P2459" i="1"/>
  <c r="Z2459" i="1"/>
  <c r="O2459" i="1"/>
  <c r="Y2459" i="1"/>
  <c r="M2459" i="1"/>
  <c r="X2459" i="1"/>
  <c r="W2459" i="1"/>
  <c r="K2459" i="1"/>
  <c r="Y2242" i="1"/>
  <c r="Y2250" i="1"/>
  <c r="V2251" i="1"/>
  <c r="X2254" i="1"/>
  <c r="S2256" i="1"/>
  <c r="Q2258" i="1"/>
  <c r="X2261" i="1"/>
  <c r="H2265" i="1"/>
  <c r="G2266" i="1"/>
  <c r="G2268" i="1"/>
  <c r="I2269" i="1"/>
  <c r="K2272" i="1"/>
  <c r="V2272" i="1"/>
  <c r="K2273" i="1"/>
  <c r="X2273" i="1"/>
  <c r="I2275" i="1"/>
  <c r="S2275" i="1"/>
  <c r="H2280" i="1"/>
  <c r="G2282" i="1"/>
  <c r="K2285" i="1"/>
  <c r="W2285" i="1"/>
  <c r="N2288" i="1"/>
  <c r="X2288" i="1"/>
  <c r="P2289" i="1"/>
  <c r="K2296" i="1"/>
  <c r="X2296" i="1"/>
  <c r="L2297" i="1"/>
  <c r="K2298" i="1"/>
  <c r="V2298" i="1"/>
  <c r="S2301" i="1"/>
  <c r="N2306" i="1"/>
  <c r="Y2306" i="1"/>
  <c r="R2307" i="1"/>
  <c r="R2308" i="1"/>
  <c r="P2310" i="1"/>
  <c r="P2312" i="1"/>
  <c r="P2317" i="1"/>
  <c r="K2322" i="1"/>
  <c r="W2324" i="1"/>
  <c r="R2324" i="1"/>
  <c r="O2324" i="1"/>
  <c r="O2326" i="1"/>
  <c r="L2330" i="1"/>
  <c r="N2333" i="1"/>
  <c r="H2348" i="1"/>
  <c r="G2348" i="1"/>
  <c r="I2351" i="1"/>
  <c r="G2351" i="1"/>
  <c r="Z2362" i="1"/>
  <c r="S2362" i="1"/>
  <c r="AA2362" i="1"/>
  <c r="P2362" i="1"/>
  <c r="X2362" i="1"/>
  <c r="N2362" i="1"/>
  <c r="V2362" i="1"/>
  <c r="K2362" i="1"/>
  <c r="V2366" i="1"/>
  <c r="O2366" i="1"/>
  <c r="AA2366" i="1"/>
  <c r="K2366" i="1"/>
  <c r="W2366" i="1"/>
  <c r="S2366" i="1"/>
  <c r="T2369" i="1"/>
  <c r="U2369" i="1"/>
  <c r="M2369" i="1"/>
  <c r="I2375" i="1"/>
  <c r="G2375" i="1"/>
  <c r="O2378" i="1"/>
  <c r="H2381" i="1"/>
  <c r="I2381" i="1"/>
  <c r="X2385" i="1"/>
  <c r="I2399" i="1"/>
  <c r="G2399" i="1"/>
  <c r="Y2400" i="1"/>
  <c r="T2402" i="1"/>
  <c r="Q2407" i="1"/>
  <c r="AA2457" i="1"/>
  <c r="Z2457" i="1"/>
  <c r="V2457" i="1"/>
  <c r="U2457" i="1"/>
  <c r="Q2457" i="1"/>
  <c r="M2457" i="1"/>
  <c r="L2457" i="1"/>
  <c r="Y2261" i="1"/>
  <c r="I2266" i="1"/>
  <c r="H2268" i="1"/>
  <c r="L2272" i="1"/>
  <c r="W2272" i="1"/>
  <c r="Z2273" i="1"/>
  <c r="T2275" i="1"/>
  <c r="O2288" i="1"/>
  <c r="Y2288" i="1"/>
  <c r="M2296" i="1"/>
  <c r="Y2296" i="1"/>
  <c r="T2301" i="1"/>
  <c r="O2306" i="1"/>
  <c r="AA2306" i="1"/>
  <c r="U2307" i="1"/>
  <c r="S2310" i="1"/>
  <c r="S2312" i="1"/>
  <c r="G2316" i="1"/>
  <c r="M2324" i="1"/>
  <c r="S2326" i="1"/>
  <c r="N2330" i="1"/>
  <c r="Z2331" i="1"/>
  <c r="P2331" i="1"/>
  <c r="K2331" i="1"/>
  <c r="AA2331" i="1"/>
  <c r="V2331" i="1"/>
  <c r="U2332" i="1"/>
  <c r="M2332" i="1"/>
  <c r="P2333" i="1"/>
  <c r="I2337" i="1"/>
  <c r="G2337" i="1"/>
  <c r="H2340" i="1"/>
  <c r="G2340" i="1"/>
  <c r="N2341" i="1"/>
  <c r="X2345" i="1"/>
  <c r="I2348" i="1"/>
  <c r="O2351" i="1"/>
  <c r="W2351" i="1"/>
  <c r="I2353" i="1"/>
  <c r="G2353" i="1"/>
  <c r="H2356" i="1"/>
  <c r="G2356" i="1"/>
  <c r="N2357" i="1"/>
  <c r="P2360" i="1"/>
  <c r="L2362" i="1"/>
  <c r="Z2363" i="1"/>
  <c r="AA2363" i="1"/>
  <c r="V2363" i="1"/>
  <c r="P2363" i="1"/>
  <c r="K2363" i="1"/>
  <c r="U2365" i="1"/>
  <c r="M2366" i="1"/>
  <c r="P2369" i="1"/>
  <c r="Y2376" i="1"/>
  <c r="Q2378" i="1"/>
  <c r="S2379" i="1"/>
  <c r="Z2381" i="1"/>
  <c r="X2381" i="1"/>
  <c r="O2381" i="1"/>
  <c r="W2381" i="1"/>
  <c r="N2381" i="1"/>
  <c r="V2381" i="1"/>
  <c r="M2381" i="1"/>
  <c r="T2381" i="1"/>
  <c r="K2381" i="1"/>
  <c r="AA2381" i="1"/>
  <c r="Q2381" i="1"/>
  <c r="H2388" i="1"/>
  <c r="G2388" i="1"/>
  <c r="Y2402" i="1"/>
  <c r="R2406" i="1"/>
  <c r="U2406" i="1"/>
  <c r="Q2406" i="1"/>
  <c r="O2406" i="1"/>
  <c r="K2406" i="1"/>
  <c r="Z2406" i="1"/>
  <c r="T2407" i="1"/>
  <c r="H2447" i="1"/>
  <c r="I2447" i="1"/>
  <c r="X2318" i="1"/>
  <c r="T2321" i="1"/>
  <c r="P2325" i="1"/>
  <c r="Y2325" i="1"/>
  <c r="P2336" i="1"/>
  <c r="L2338" i="1"/>
  <c r="W2338" i="1"/>
  <c r="N2339" i="1"/>
  <c r="V2344" i="1"/>
  <c r="Q2346" i="1"/>
  <c r="X2347" i="1"/>
  <c r="Z2348" i="1"/>
  <c r="N2349" i="1"/>
  <c r="W2349" i="1"/>
  <c r="X2350" i="1"/>
  <c r="P2352" i="1"/>
  <c r="L2354" i="1"/>
  <c r="W2354" i="1"/>
  <c r="N2355" i="1"/>
  <c r="P2361" i="1"/>
  <c r="M2368" i="1"/>
  <c r="Y2368" i="1"/>
  <c r="T2370" i="1"/>
  <c r="P2373" i="1"/>
  <c r="Y2373" i="1"/>
  <c r="M2374" i="1"/>
  <c r="I2378" i="1"/>
  <c r="O2382" i="1"/>
  <c r="M2384" i="1"/>
  <c r="Y2384" i="1"/>
  <c r="T2386" i="1"/>
  <c r="P2389" i="1"/>
  <c r="Y2389" i="1"/>
  <c r="M2390" i="1"/>
  <c r="V2392" i="1"/>
  <c r="I2393" i="1"/>
  <c r="Q2394" i="1"/>
  <c r="X2395" i="1"/>
  <c r="U2396" i="1"/>
  <c r="X2398" i="1"/>
  <c r="M2405" i="1"/>
  <c r="V2405" i="1"/>
  <c r="H2406" i="1"/>
  <c r="P2408" i="1"/>
  <c r="R2411" i="1"/>
  <c r="L2412" i="1"/>
  <c r="W2412" i="1"/>
  <c r="X2413" i="1"/>
  <c r="O2414" i="1"/>
  <c r="T2415" i="1"/>
  <c r="Z2430" i="1"/>
  <c r="W2432" i="1"/>
  <c r="X2432" i="1"/>
  <c r="U2432" i="1"/>
  <c r="T2432" i="1"/>
  <c r="P2432" i="1"/>
  <c r="AA2676" i="1"/>
  <c r="K2676" i="1"/>
  <c r="X2676" i="1"/>
  <c r="V2676" i="1"/>
  <c r="R2676" i="1"/>
  <c r="O2676" i="1"/>
  <c r="N2676" i="1"/>
  <c r="Z2676" i="1"/>
  <c r="S2676" i="1"/>
  <c r="S2325" i="1"/>
  <c r="O2338" i="1"/>
  <c r="Y2338" i="1"/>
  <c r="S2339" i="1"/>
  <c r="T2346" i="1"/>
  <c r="O2354" i="1"/>
  <c r="Y2354" i="1"/>
  <c r="S2355" i="1"/>
  <c r="X2361" i="1"/>
  <c r="P2368" i="1"/>
  <c r="S2373" i="1"/>
  <c r="P2374" i="1"/>
  <c r="S2382" i="1"/>
  <c r="P2384" i="1"/>
  <c r="S2389" i="1"/>
  <c r="P2390" i="1"/>
  <c r="T2394" i="1"/>
  <c r="O2405" i="1"/>
  <c r="X2405" i="1"/>
  <c r="U2408" i="1"/>
  <c r="O2412" i="1"/>
  <c r="Y2412" i="1"/>
  <c r="T2414" i="1"/>
  <c r="T2443" i="1"/>
  <c r="U2443" i="1"/>
  <c r="M2443" i="1"/>
  <c r="I2471" i="1"/>
  <c r="H2471" i="1"/>
  <c r="AA2502" i="1"/>
  <c r="V2502" i="1"/>
  <c r="T2502" i="1"/>
  <c r="O2502" i="1"/>
  <c r="N2502" i="1"/>
  <c r="U2502" i="1"/>
  <c r="M2502" i="1"/>
  <c r="U2579" i="1"/>
  <c r="R2579" i="1"/>
  <c r="Q2579" i="1"/>
  <c r="P2579" i="1"/>
  <c r="M2579" i="1"/>
  <c r="Z2579" i="1"/>
  <c r="AA2579" i="1"/>
  <c r="Z2581" i="1"/>
  <c r="AA2581" i="1"/>
  <c r="Q2581" i="1"/>
  <c r="Y2581" i="1"/>
  <c r="P2581" i="1"/>
  <c r="X2581" i="1"/>
  <c r="O2581" i="1"/>
  <c r="W2581" i="1"/>
  <c r="N2581" i="1"/>
  <c r="T2581" i="1"/>
  <c r="K2581" i="1"/>
  <c r="V2581" i="1"/>
  <c r="U2581" i="1"/>
  <c r="S2581" i="1"/>
  <c r="M2581" i="1"/>
  <c r="L2581" i="1"/>
  <c r="Z2584" i="1"/>
  <c r="Y2584" i="1"/>
  <c r="N2584" i="1"/>
  <c r="X2584" i="1"/>
  <c r="M2584" i="1"/>
  <c r="V2584" i="1"/>
  <c r="L2584" i="1"/>
  <c r="U2584" i="1"/>
  <c r="K2584" i="1"/>
  <c r="Q2584" i="1"/>
  <c r="AA2584" i="1"/>
  <c r="T2584" i="1"/>
  <c r="S2584" i="1"/>
  <c r="P2584" i="1"/>
  <c r="Z2421" i="1"/>
  <c r="AA2421" i="1"/>
  <c r="K2421" i="1"/>
  <c r="U2421" i="1"/>
  <c r="W2439" i="1"/>
  <c r="Q2439" i="1"/>
  <c r="AA2439" i="1"/>
  <c r="P2439" i="1"/>
  <c r="Y2439" i="1"/>
  <c r="N2439" i="1"/>
  <c r="X2439" i="1"/>
  <c r="M2439" i="1"/>
  <c r="V2439" i="1"/>
  <c r="L2439" i="1"/>
  <c r="X2489" i="1"/>
  <c r="AA2489" i="1"/>
  <c r="S2489" i="1"/>
  <c r="Q2489" i="1"/>
  <c r="Y2489" i="1"/>
  <c r="I2558" i="1"/>
  <c r="H2558" i="1"/>
  <c r="G2558" i="1"/>
  <c r="P2318" i="1"/>
  <c r="L2325" i="1"/>
  <c r="U2325" i="1"/>
  <c r="R2327" i="1"/>
  <c r="R2329" i="1"/>
  <c r="V2336" i="1"/>
  <c r="Q2338" i="1"/>
  <c r="X2339" i="1"/>
  <c r="P2344" i="1"/>
  <c r="L2346" i="1"/>
  <c r="W2346" i="1"/>
  <c r="N2347" i="1"/>
  <c r="S2349" i="1"/>
  <c r="P2350" i="1"/>
  <c r="V2352" i="1"/>
  <c r="Q2354" i="1"/>
  <c r="X2355" i="1"/>
  <c r="S2368" i="1"/>
  <c r="O2370" i="1"/>
  <c r="Y2370" i="1"/>
  <c r="S2371" i="1"/>
  <c r="L2373" i="1"/>
  <c r="U2373" i="1"/>
  <c r="U2374" i="1"/>
  <c r="X2377" i="1"/>
  <c r="I2380" i="1"/>
  <c r="H2382" i="1"/>
  <c r="W2382" i="1"/>
  <c r="S2384" i="1"/>
  <c r="O2386" i="1"/>
  <c r="Y2386" i="1"/>
  <c r="S2387" i="1"/>
  <c r="L2389" i="1"/>
  <c r="U2389" i="1"/>
  <c r="U2390" i="1"/>
  <c r="P2392" i="1"/>
  <c r="L2394" i="1"/>
  <c r="W2394" i="1"/>
  <c r="N2395" i="1"/>
  <c r="S2397" i="1"/>
  <c r="P2398" i="1"/>
  <c r="P2401" i="1"/>
  <c r="Q2405" i="1"/>
  <c r="AA2405" i="1"/>
  <c r="H2408" i="1"/>
  <c r="AA2408" i="1"/>
  <c r="G2412" i="1"/>
  <c r="Q2412" i="1"/>
  <c r="P2413" i="1"/>
  <c r="W2414" i="1"/>
  <c r="N2415" i="1"/>
  <c r="Y2415" i="1"/>
  <c r="P2416" i="1"/>
  <c r="V2417" i="1"/>
  <c r="Q2417" i="1"/>
  <c r="AA2417" i="1"/>
  <c r="G2419" i="1"/>
  <c r="Z2420" i="1"/>
  <c r="X2420" i="1"/>
  <c r="N2420" i="1"/>
  <c r="V2420" i="1"/>
  <c r="M2421" i="1"/>
  <c r="Z2428" i="1"/>
  <c r="Q2428" i="1"/>
  <c r="AA2428" i="1"/>
  <c r="P2428" i="1"/>
  <c r="X2428" i="1"/>
  <c r="N2428" i="1"/>
  <c r="W2428" i="1"/>
  <c r="L2428" i="1"/>
  <c r="K2439" i="1"/>
  <c r="K2489" i="1"/>
  <c r="R2521" i="1"/>
  <c r="S2521" i="1"/>
  <c r="O2521" i="1"/>
  <c r="M2521" i="1"/>
  <c r="AA2521" i="1"/>
  <c r="K2521" i="1"/>
  <c r="Z2521" i="1"/>
  <c r="Y2521" i="1"/>
  <c r="U2521" i="1"/>
  <c r="Q2521" i="1"/>
  <c r="I2551" i="1"/>
  <c r="G2551" i="1"/>
  <c r="H2553" i="1"/>
  <c r="I2553" i="1"/>
  <c r="G2553" i="1"/>
  <c r="X2382" i="1"/>
  <c r="S2405" i="1"/>
  <c r="I2412" i="1"/>
  <c r="H2419" i="1"/>
  <c r="O2421" i="1"/>
  <c r="V2422" i="1"/>
  <c r="R2422" i="1"/>
  <c r="L2422" i="1"/>
  <c r="S2439" i="1"/>
  <c r="U2442" i="1"/>
  <c r="V2442" i="1"/>
  <c r="N2442" i="1"/>
  <c r="I2448" i="1"/>
  <c r="H2448" i="1"/>
  <c r="G2448" i="1"/>
  <c r="AA2478" i="1"/>
  <c r="V2478" i="1"/>
  <c r="U2478" i="1"/>
  <c r="T2478" i="1"/>
  <c r="Q2478" i="1"/>
  <c r="N2478" i="1"/>
  <c r="M2478" i="1"/>
  <c r="I2488" i="1"/>
  <c r="H2488" i="1"/>
  <c r="G2488" i="1"/>
  <c r="X2497" i="1"/>
  <c r="Y2497" i="1"/>
  <c r="S2497" i="1"/>
  <c r="Q2497" i="1"/>
  <c r="AA2497" i="1"/>
  <c r="T2338" i="1"/>
  <c r="T2354" i="1"/>
  <c r="V2368" i="1"/>
  <c r="X2374" i="1"/>
  <c r="K2382" i="1"/>
  <c r="AA2382" i="1"/>
  <c r="V2384" i="1"/>
  <c r="G2386" i="1"/>
  <c r="X2390" i="1"/>
  <c r="G2398" i="1"/>
  <c r="K2405" i="1"/>
  <c r="T2405" i="1"/>
  <c r="K2408" i="1"/>
  <c r="T2412" i="1"/>
  <c r="G2413" i="1"/>
  <c r="P2421" i="1"/>
  <c r="N2422" i="1"/>
  <c r="Z2427" i="1"/>
  <c r="U2427" i="1"/>
  <c r="R2427" i="1"/>
  <c r="T2439" i="1"/>
  <c r="Z2444" i="1"/>
  <c r="S2444" i="1"/>
  <c r="Q2444" i="1"/>
  <c r="AA2444" i="1"/>
  <c r="P2444" i="1"/>
  <c r="Y2444" i="1"/>
  <c r="O2444" i="1"/>
  <c r="X2444" i="1"/>
  <c r="N2444" i="1"/>
  <c r="W2444" i="1"/>
  <c r="L2444" i="1"/>
  <c r="L2478" i="1"/>
  <c r="K2497" i="1"/>
  <c r="Z2545" i="1"/>
  <c r="S2545" i="1"/>
  <c r="M2545" i="1"/>
  <c r="L2545" i="1"/>
  <c r="AA2545" i="1"/>
  <c r="K2545" i="1"/>
  <c r="W2545" i="1"/>
  <c r="U2545" i="1"/>
  <c r="T2545" i="1"/>
  <c r="I2561" i="1"/>
  <c r="G2561" i="1"/>
  <c r="X2429" i="1"/>
  <c r="Y2433" i="1"/>
  <c r="X2445" i="1"/>
  <c r="T2447" i="1"/>
  <c r="X2448" i="1"/>
  <c r="O2449" i="1"/>
  <c r="AA2452" i="1"/>
  <c r="R2453" i="1"/>
  <c r="Q2463" i="1"/>
  <c r="AA2463" i="1"/>
  <c r="S2464" i="1"/>
  <c r="Z2466" i="1"/>
  <c r="S2468" i="1"/>
  <c r="N2470" i="1"/>
  <c r="Q2471" i="1"/>
  <c r="AA2471" i="1"/>
  <c r="W2475" i="1"/>
  <c r="N2476" i="1"/>
  <c r="X2476" i="1"/>
  <c r="O2477" i="1"/>
  <c r="P2479" i="1"/>
  <c r="Y2479" i="1"/>
  <c r="T2480" i="1"/>
  <c r="AA2481" i="1"/>
  <c r="P2484" i="1"/>
  <c r="Q2487" i="1"/>
  <c r="Z2495" i="1"/>
  <c r="Y2495" i="1"/>
  <c r="P2495" i="1"/>
  <c r="W2495" i="1"/>
  <c r="N2495" i="1"/>
  <c r="V2495" i="1"/>
  <c r="M2495" i="1"/>
  <c r="U2495" i="1"/>
  <c r="L2495" i="1"/>
  <c r="H2505" i="1"/>
  <c r="I2505" i="1"/>
  <c r="W2506" i="1"/>
  <c r="P2506" i="1"/>
  <c r="V2511" i="1"/>
  <c r="Z2519" i="1"/>
  <c r="Q2519" i="1"/>
  <c r="Y2519" i="1"/>
  <c r="N2519" i="1"/>
  <c r="W2519" i="1"/>
  <c r="M2519" i="1"/>
  <c r="V2519" i="1"/>
  <c r="L2519" i="1"/>
  <c r="U2529" i="1"/>
  <c r="Y2532" i="1"/>
  <c r="L2532" i="1"/>
  <c r="S2533" i="1"/>
  <c r="I2564" i="1"/>
  <c r="G2564" i="1"/>
  <c r="H2564" i="1"/>
  <c r="H2673" i="1"/>
  <c r="I2673" i="1"/>
  <c r="G2673" i="1"/>
  <c r="S2423" i="1"/>
  <c r="K2429" i="1"/>
  <c r="AA2429" i="1"/>
  <c r="Q2431" i="1"/>
  <c r="K2433" i="1"/>
  <c r="AA2433" i="1"/>
  <c r="G2435" i="1"/>
  <c r="H2436" i="1"/>
  <c r="L2440" i="1"/>
  <c r="Q2449" i="1"/>
  <c r="S2463" i="1"/>
  <c r="X2464" i="1"/>
  <c r="T2468" i="1"/>
  <c r="Q2470" i="1"/>
  <c r="S2471" i="1"/>
  <c r="X2475" i="1"/>
  <c r="O2476" i="1"/>
  <c r="Y2476" i="1"/>
  <c r="U2477" i="1"/>
  <c r="Q2479" i="1"/>
  <c r="AA2479" i="1"/>
  <c r="Q2484" i="1"/>
  <c r="I2496" i="1"/>
  <c r="H2496" i="1"/>
  <c r="G2496" i="1"/>
  <c r="X2513" i="1"/>
  <c r="K2513" i="1"/>
  <c r="AA2513" i="1"/>
  <c r="I2523" i="1"/>
  <c r="H2523" i="1"/>
  <c r="W2529" i="1"/>
  <c r="U2533" i="1"/>
  <c r="I2550" i="1"/>
  <c r="H2550" i="1"/>
  <c r="S2449" i="1"/>
  <c r="AA2464" i="1"/>
  <c r="T2470" i="1"/>
  <c r="Y2475" i="1"/>
  <c r="P2476" i="1"/>
  <c r="AA2476" i="1"/>
  <c r="V2477" i="1"/>
  <c r="S2479" i="1"/>
  <c r="H2481" i="1"/>
  <c r="I2481" i="1"/>
  <c r="T2485" i="1"/>
  <c r="O2485" i="1"/>
  <c r="M2485" i="1"/>
  <c r="T2493" i="1"/>
  <c r="M2493" i="1"/>
  <c r="W2493" i="1"/>
  <c r="V2493" i="1"/>
  <c r="Z2511" i="1"/>
  <c r="T2511" i="1"/>
  <c r="K2511" i="1"/>
  <c r="AA2511" i="1"/>
  <c r="Q2511" i="1"/>
  <c r="Y2511" i="1"/>
  <c r="P2511" i="1"/>
  <c r="X2511" i="1"/>
  <c r="O2511" i="1"/>
  <c r="U2520" i="1"/>
  <c r="S2520" i="1"/>
  <c r="K2520" i="1"/>
  <c r="T2549" i="1"/>
  <c r="AA2549" i="1"/>
  <c r="P2549" i="1"/>
  <c r="X2549" i="1"/>
  <c r="N2549" i="1"/>
  <c r="W2549" i="1"/>
  <c r="M2549" i="1"/>
  <c r="V2549" i="1"/>
  <c r="K2549" i="1"/>
  <c r="G2550" i="1"/>
  <c r="O2429" i="1"/>
  <c r="T2431" i="1"/>
  <c r="G2432" i="1"/>
  <c r="O2433" i="1"/>
  <c r="T2436" i="1"/>
  <c r="G2437" i="1"/>
  <c r="P2440" i="1"/>
  <c r="Y2441" i="1"/>
  <c r="O2445" i="1"/>
  <c r="M2447" i="1"/>
  <c r="X2447" i="1"/>
  <c r="L2448" i="1"/>
  <c r="G2449" i="1"/>
  <c r="T2449" i="1"/>
  <c r="V2450" i="1"/>
  <c r="W2451" i="1"/>
  <c r="P2452" i="1"/>
  <c r="I2453" i="1"/>
  <c r="X2453" i="1"/>
  <c r="I2455" i="1"/>
  <c r="Q2455" i="1"/>
  <c r="AA2455" i="1"/>
  <c r="G2459" i="1"/>
  <c r="I2462" i="1"/>
  <c r="G2464" i="1"/>
  <c r="G2467" i="1"/>
  <c r="U2470" i="1"/>
  <c r="G2472" i="1"/>
  <c r="L2475" i="1"/>
  <c r="Q2476" i="1"/>
  <c r="W2477" i="1"/>
  <c r="K2479" i="1"/>
  <c r="T2479" i="1"/>
  <c r="I2480" i="1"/>
  <c r="G2480" i="1"/>
  <c r="I2483" i="1"/>
  <c r="T2484" i="1"/>
  <c r="N2485" i="1"/>
  <c r="H2490" i="1"/>
  <c r="N2493" i="1"/>
  <c r="H2498" i="1"/>
  <c r="I2507" i="1"/>
  <c r="H2507" i="1"/>
  <c r="G2507" i="1"/>
  <c r="L2511" i="1"/>
  <c r="S2513" i="1"/>
  <c r="X2514" i="1"/>
  <c r="H2529" i="1"/>
  <c r="G2529" i="1"/>
  <c r="H2533" i="1"/>
  <c r="Z2535" i="1"/>
  <c r="Q2535" i="1"/>
  <c r="Y2535" i="1"/>
  <c r="N2535" i="1"/>
  <c r="W2535" i="1"/>
  <c r="M2535" i="1"/>
  <c r="V2535" i="1"/>
  <c r="L2535" i="1"/>
  <c r="Y2538" i="1"/>
  <c r="AA2538" i="1"/>
  <c r="S2538" i="1"/>
  <c r="L2538" i="1"/>
  <c r="K2538" i="1"/>
  <c r="G2548" i="1"/>
  <c r="O2549" i="1"/>
  <c r="M2423" i="1"/>
  <c r="V2423" i="1"/>
  <c r="K2426" i="1"/>
  <c r="H2428" i="1"/>
  <c r="P2429" i="1"/>
  <c r="G2430" i="1"/>
  <c r="K2431" i="1"/>
  <c r="U2431" i="1"/>
  <c r="H2432" i="1"/>
  <c r="Q2433" i="1"/>
  <c r="K2436" i="1"/>
  <c r="V2436" i="1"/>
  <c r="H2437" i="1"/>
  <c r="T2440" i="1"/>
  <c r="K2441" i="1"/>
  <c r="AA2441" i="1"/>
  <c r="H2444" i="1"/>
  <c r="P2445" i="1"/>
  <c r="N2447" i="1"/>
  <c r="Y2447" i="1"/>
  <c r="M2448" i="1"/>
  <c r="I2449" i="1"/>
  <c r="W2449" i="1"/>
  <c r="R2452" i="1"/>
  <c r="S2455" i="1"/>
  <c r="M2463" i="1"/>
  <c r="V2463" i="1"/>
  <c r="H2464" i="1"/>
  <c r="K2466" i="1"/>
  <c r="N2468" i="1"/>
  <c r="X2468" i="1"/>
  <c r="V2470" i="1"/>
  <c r="M2471" i="1"/>
  <c r="V2471" i="1"/>
  <c r="H2472" i="1"/>
  <c r="O2475" i="1"/>
  <c r="S2476" i="1"/>
  <c r="L2479" i="1"/>
  <c r="U2479" i="1"/>
  <c r="H2480" i="1"/>
  <c r="V2483" i="1"/>
  <c r="X2483" i="1"/>
  <c r="T2483" i="1"/>
  <c r="U2485" i="1"/>
  <c r="Z2487" i="1"/>
  <c r="Y2487" i="1"/>
  <c r="P2487" i="1"/>
  <c r="W2487" i="1"/>
  <c r="N2487" i="1"/>
  <c r="V2487" i="1"/>
  <c r="M2487" i="1"/>
  <c r="X2487" i="1"/>
  <c r="I2490" i="1"/>
  <c r="O2493" i="1"/>
  <c r="I2498" i="1"/>
  <c r="Z2503" i="1"/>
  <c r="X2503" i="1"/>
  <c r="O2503" i="1"/>
  <c r="V2503" i="1"/>
  <c r="M2503" i="1"/>
  <c r="U2503" i="1"/>
  <c r="L2503" i="1"/>
  <c r="T2503" i="1"/>
  <c r="K2503" i="1"/>
  <c r="V2507" i="1"/>
  <c r="O2507" i="1"/>
  <c r="Y2507" i="1"/>
  <c r="X2507" i="1"/>
  <c r="M2511" i="1"/>
  <c r="Y2513" i="1"/>
  <c r="T2517" i="1"/>
  <c r="AA2517" i="1"/>
  <c r="P2517" i="1"/>
  <c r="X2517" i="1"/>
  <c r="N2517" i="1"/>
  <c r="W2517" i="1"/>
  <c r="M2517" i="1"/>
  <c r="V2517" i="1"/>
  <c r="K2517" i="1"/>
  <c r="T2518" i="1"/>
  <c r="R2518" i="1"/>
  <c r="P2518" i="1"/>
  <c r="T2519" i="1"/>
  <c r="I2529" i="1"/>
  <c r="I2533" i="1"/>
  <c r="K2535" i="1"/>
  <c r="AA2536" i="1"/>
  <c r="U2536" i="1"/>
  <c r="P2536" i="1"/>
  <c r="N2536" i="1"/>
  <c r="M2536" i="1"/>
  <c r="Z2537" i="1"/>
  <c r="AA2537" i="1"/>
  <c r="K2537" i="1"/>
  <c r="U2537" i="1"/>
  <c r="T2537" i="1"/>
  <c r="S2537" i="1"/>
  <c r="T2538" i="1"/>
  <c r="H2540" i="1"/>
  <c r="T2541" i="1"/>
  <c r="Q2541" i="1"/>
  <c r="Y2541" i="1"/>
  <c r="O2541" i="1"/>
  <c r="X2541" i="1"/>
  <c r="N2541" i="1"/>
  <c r="W2541" i="1"/>
  <c r="M2541" i="1"/>
  <c r="G2543" i="1"/>
  <c r="H2548" i="1"/>
  <c r="Q2549" i="1"/>
  <c r="G2568" i="1"/>
  <c r="H2568" i="1"/>
  <c r="G2573" i="1"/>
  <c r="S2577" i="1"/>
  <c r="R2577" i="1"/>
  <c r="O2577" i="1"/>
  <c r="M2577" i="1"/>
  <c r="W2577" i="1"/>
  <c r="AA2577" i="1"/>
  <c r="T2577" i="1"/>
  <c r="K2577" i="1"/>
  <c r="V2588" i="1"/>
  <c r="Y2588" i="1"/>
  <c r="X2588" i="1"/>
  <c r="W2588" i="1"/>
  <c r="O2588" i="1"/>
  <c r="Y2449" i="1"/>
  <c r="Y2470" i="1"/>
  <c r="T2476" i="1"/>
  <c r="M2479" i="1"/>
  <c r="V2479" i="1"/>
  <c r="U2484" i="1"/>
  <c r="Y2484" i="1"/>
  <c r="O2484" i="1"/>
  <c r="W2484" i="1"/>
  <c r="L2484" i="1"/>
  <c r="X2484" i="1"/>
  <c r="V2485" i="1"/>
  <c r="U2493" i="1"/>
  <c r="Z2529" i="1"/>
  <c r="T2529" i="1"/>
  <c r="O2529" i="1"/>
  <c r="M2529" i="1"/>
  <c r="L2529" i="1"/>
  <c r="T2533" i="1"/>
  <c r="AA2533" i="1"/>
  <c r="P2533" i="1"/>
  <c r="X2533" i="1"/>
  <c r="N2533" i="1"/>
  <c r="W2533" i="1"/>
  <c r="M2533" i="1"/>
  <c r="V2533" i="1"/>
  <c r="K2533" i="1"/>
  <c r="Y2546" i="1"/>
  <c r="K2546" i="1"/>
  <c r="AA2546" i="1"/>
  <c r="V2546" i="1"/>
  <c r="T2546" i="1"/>
  <c r="X2555" i="1"/>
  <c r="AA2555" i="1"/>
  <c r="S2555" i="1"/>
  <c r="K2555" i="1"/>
  <c r="I2559" i="1"/>
  <c r="G2559" i="1"/>
  <c r="V2565" i="1"/>
  <c r="AA2565" i="1"/>
  <c r="K2565" i="1"/>
  <c r="X2565" i="1"/>
  <c r="P2565" i="1"/>
  <c r="Y2565" i="1"/>
  <c r="W2565" i="1"/>
  <c r="S2565" i="1"/>
  <c r="Q2565" i="1"/>
  <c r="Z2648" i="1"/>
  <c r="V2648" i="1"/>
  <c r="K2648" i="1"/>
  <c r="S2648" i="1"/>
  <c r="Q2648" i="1"/>
  <c r="Y2648" i="1"/>
  <c r="O2648" i="1"/>
  <c r="X2648" i="1"/>
  <c r="N2648" i="1"/>
  <c r="W2648" i="1"/>
  <c r="L2648" i="1"/>
  <c r="AA2648" i="1"/>
  <c r="T2648" i="1"/>
  <c r="P2648" i="1"/>
  <c r="AA2673" i="1"/>
  <c r="K2673" i="1"/>
  <c r="W2673" i="1"/>
  <c r="V2673" i="1"/>
  <c r="Q2673" i="1"/>
  <c r="N2673" i="1"/>
  <c r="M2673" i="1"/>
  <c r="Z2673" i="1"/>
  <c r="T2673" i="1"/>
  <c r="H2687" i="1"/>
  <c r="G2687" i="1"/>
  <c r="W2510" i="1"/>
  <c r="U2525" i="1"/>
  <c r="S2527" i="1"/>
  <c r="V2528" i="1"/>
  <c r="T2543" i="1"/>
  <c r="U2544" i="1"/>
  <c r="Q2551" i="1"/>
  <c r="T2554" i="1"/>
  <c r="U2558" i="1"/>
  <c r="W2558" i="1"/>
  <c r="U2566" i="1"/>
  <c r="W2566" i="1"/>
  <c r="O2566" i="1"/>
  <c r="H2567" i="1"/>
  <c r="I2567" i="1"/>
  <c r="R2582" i="1"/>
  <c r="P2582" i="1"/>
  <c r="O2582" i="1"/>
  <c r="M2582" i="1"/>
  <c r="V2582" i="1"/>
  <c r="I2625" i="1"/>
  <c r="H2625" i="1"/>
  <c r="I2664" i="1"/>
  <c r="G2664" i="1"/>
  <c r="H2664" i="1"/>
  <c r="I2687" i="1"/>
  <c r="T2494" i="1"/>
  <c r="P2498" i="1"/>
  <c r="O2499" i="1"/>
  <c r="T2500" i="1"/>
  <c r="G2501" i="1"/>
  <c r="G2504" i="1"/>
  <c r="H2506" i="1"/>
  <c r="T2527" i="1"/>
  <c r="X2528" i="1"/>
  <c r="S2551" i="1"/>
  <c r="Y2562" i="1"/>
  <c r="N2562" i="1"/>
  <c r="AA2562" i="1"/>
  <c r="I2572" i="1"/>
  <c r="H2572" i="1"/>
  <c r="G2572" i="1"/>
  <c r="W2593" i="1"/>
  <c r="R2593" i="1"/>
  <c r="P2593" i="1"/>
  <c r="AA2593" i="1"/>
  <c r="O2593" i="1"/>
  <c r="Z2593" i="1"/>
  <c r="N2593" i="1"/>
  <c r="U2593" i="1"/>
  <c r="K2593" i="1"/>
  <c r="G2625" i="1"/>
  <c r="G2635" i="1"/>
  <c r="I2635" i="1"/>
  <c r="H2635" i="1"/>
  <c r="Y2486" i="1"/>
  <c r="P2490" i="1"/>
  <c r="O2491" i="1"/>
  <c r="T2492" i="1"/>
  <c r="G2493" i="1"/>
  <c r="U2494" i="1"/>
  <c r="X2498" i="1"/>
  <c r="P2499" i="1"/>
  <c r="K2500" i="1"/>
  <c r="V2500" i="1"/>
  <c r="X2501" i="1"/>
  <c r="H2504" i="1"/>
  <c r="K2505" i="1"/>
  <c r="I2506" i="1"/>
  <c r="T2508" i="1"/>
  <c r="V2509" i="1"/>
  <c r="M2510" i="1"/>
  <c r="I2513" i="1"/>
  <c r="G2515" i="1"/>
  <c r="R2516" i="1"/>
  <c r="M2525" i="1"/>
  <c r="W2525" i="1"/>
  <c r="P2526" i="1"/>
  <c r="K2527" i="1"/>
  <c r="U2527" i="1"/>
  <c r="L2528" i="1"/>
  <c r="U2531" i="1"/>
  <c r="I2537" i="1"/>
  <c r="P2542" i="1"/>
  <c r="L2543" i="1"/>
  <c r="V2543" i="1"/>
  <c r="L2544" i="1"/>
  <c r="X2544" i="1"/>
  <c r="S2547" i="1"/>
  <c r="O2550" i="1"/>
  <c r="K2551" i="1"/>
  <c r="T2551" i="1"/>
  <c r="G2557" i="1"/>
  <c r="P2558" i="1"/>
  <c r="K2562" i="1"/>
  <c r="H2575" i="1"/>
  <c r="G2575" i="1"/>
  <c r="W2580" i="1"/>
  <c r="Z2580" i="1"/>
  <c r="Y2580" i="1"/>
  <c r="L2580" i="1"/>
  <c r="X2582" i="1"/>
  <c r="H2589" i="1"/>
  <c r="L2593" i="1"/>
  <c r="G2638" i="1"/>
  <c r="I2638" i="1"/>
  <c r="H2638" i="1"/>
  <c r="U2653" i="1"/>
  <c r="L2653" i="1"/>
  <c r="W2653" i="1"/>
  <c r="V2653" i="1"/>
  <c r="Q2653" i="1"/>
  <c r="O2653" i="1"/>
  <c r="N2653" i="1"/>
  <c r="Y2653" i="1"/>
  <c r="T2653" i="1"/>
  <c r="T2684" i="1"/>
  <c r="P2684" i="1"/>
  <c r="N2684" i="1"/>
  <c r="AA2684" i="1"/>
  <c r="X2684" i="1"/>
  <c r="R2684" i="1"/>
  <c r="AA2575" i="1"/>
  <c r="Q2575" i="1"/>
  <c r="O2575" i="1"/>
  <c r="N2575" i="1"/>
  <c r="Y2575" i="1"/>
  <c r="M2575" i="1"/>
  <c r="U2575" i="1"/>
  <c r="G2579" i="1"/>
  <c r="H2579" i="1"/>
  <c r="I2585" i="1"/>
  <c r="H2585" i="1"/>
  <c r="H2637" i="1"/>
  <c r="G2637" i="1"/>
  <c r="S2638" i="1"/>
  <c r="R2638" i="1"/>
  <c r="AA2638" i="1"/>
  <c r="Q2638" i="1"/>
  <c r="Z2651" i="1"/>
  <c r="T2651" i="1"/>
  <c r="K2651" i="1"/>
  <c r="AA2651" i="1"/>
  <c r="Q2651" i="1"/>
  <c r="Y2651" i="1"/>
  <c r="P2651" i="1"/>
  <c r="W2651" i="1"/>
  <c r="N2651" i="1"/>
  <c r="V2651" i="1"/>
  <c r="M2651" i="1"/>
  <c r="U2651" i="1"/>
  <c r="L2651" i="1"/>
  <c r="X2651" i="1"/>
  <c r="S2651" i="1"/>
  <c r="Q2491" i="1"/>
  <c r="W2499" i="1"/>
  <c r="N2500" i="1"/>
  <c r="X2500" i="1"/>
  <c r="S2505" i="1"/>
  <c r="W2508" i="1"/>
  <c r="X2509" i="1"/>
  <c r="O2510" i="1"/>
  <c r="O2525" i="1"/>
  <c r="Y2525" i="1"/>
  <c r="M2527" i="1"/>
  <c r="W2527" i="1"/>
  <c r="N2528" i="1"/>
  <c r="X2542" i="1"/>
  <c r="W2550" i="1"/>
  <c r="M2551" i="1"/>
  <c r="V2551" i="1"/>
  <c r="Y2554" i="1"/>
  <c r="S2554" i="1"/>
  <c r="G2556" i="1"/>
  <c r="U2557" i="1"/>
  <c r="V2557" i="1"/>
  <c r="AA2557" i="1"/>
  <c r="O2557" i="1"/>
  <c r="Y2557" i="1"/>
  <c r="Z2560" i="1"/>
  <c r="S2560" i="1"/>
  <c r="X2560" i="1"/>
  <c r="L2560" i="1"/>
  <c r="AA2560" i="1"/>
  <c r="S2562" i="1"/>
  <c r="G2565" i="1"/>
  <c r="L2575" i="1"/>
  <c r="I2579" i="1"/>
  <c r="Q2580" i="1"/>
  <c r="G2585" i="1"/>
  <c r="T2593" i="1"/>
  <c r="AA2628" i="1"/>
  <c r="M2628" i="1"/>
  <c r="Z2628" i="1"/>
  <c r="L2628" i="1"/>
  <c r="U2628" i="1"/>
  <c r="R2628" i="1"/>
  <c r="X2628" i="1"/>
  <c r="W2628" i="1"/>
  <c r="O2628" i="1"/>
  <c r="N2628" i="1"/>
  <c r="O2651" i="1"/>
  <c r="I2676" i="1"/>
  <c r="H2676" i="1"/>
  <c r="G2676" i="1"/>
  <c r="S2563" i="1"/>
  <c r="AA2567" i="1"/>
  <c r="T2568" i="1"/>
  <c r="T2569" i="1"/>
  <c r="P2571" i="1"/>
  <c r="AA2571" i="1"/>
  <c r="O2573" i="1"/>
  <c r="X2573" i="1"/>
  <c r="L2576" i="1"/>
  <c r="V2576" i="1"/>
  <c r="I2577" i="1"/>
  <c r="Q2578" i="1"/>
  <c r="N2583" i="1"/>
  <c r="S2585" i="1"/>
  <c r="Y2586" i="1"/>
  <c r="R2587" i="1"/>
  <c r="Z2589" i="1"/>
  <c r="S2590" i="1"/>
  <c r="N2592" i="1"/>
  <c r="W2592" i="1"/>
  <c r="I2621" i="1"/>
  <c r="Z2625" i="1"/>
  <c r="H2629" i="1"/>
  <c r="I2629" i="1"/>
  <c r="Z2643" i="1"/>
  <c r="W2643" i="1"/>
  <c r="N2643" i="1"/>
  <c r="U2643" i="1"/>
  <c r="L2643" i="1"/>
  <c r="T2643" i="1"/>
  <c r="K2643" i="1"/>
  <c r="AA2643" i="1"/>
  <c r="Q2643" i="1"/>
  <c r="Y2643" i="1"/>
  <c r="P2643" i="1"/>
  <c r="X2643" i="1"/>
  <c r="O2643" i="1"/>
  <c r="S2573" i="1"/>
  <c r="G2626" i="1"/>
  <c r="I2626" i="1"/>
  <c r="T2634" i="1"/>
  <c r="R2634" i="1"/>
  <c r="Z2634" i="1"/>
  <c r="N2634" i="1"/>
  <c r="Y2634" i="1"/>
  <c r="M2634" i="1"/>
  <c r="Z2635" i="1"/>
  <c r="AA2635" i="1"/>
  <c r="Q2635" i="1"/>
  <c r="Y2635" i="1"/>
  <c r="P2635" i="1"/>
  <c r="V2635" i="1"/>
  <c r="M2635" i="1"/>
  <c r="U2635" i="1"/>
  <c r="L2635" i="1"/>
  <c r="S2645" i="1"/>
  <c r="L2645" i="1"/>
  <c r="Z2645" i="1"/>
  <c r="Y2645" i="1"/>
  <c r="Q2645" i="1"/>
  <c r="O2645" i="1"/>
  <c r="N2645" i="1"/>
  <c r="G2647" i="1"/>
  <c r="I2647" i="1"/>
  <c r="H2647" i="1"/>
  <c r="U2666" i="1"/>
  <c r="L2666" i="1"/>
  <c r="AA2666" i="1"/>
  <c r="S2666" i="1"/>
  <c r="R2666" i="1"/>
  <c r="P2666" i="1"/>
  <c r="I2672" i="1"/>
  <c r="H2672" i="1"/>
  <c r="U2552" i="1"/>
  <c r="W2553" i="1"/>
  <c r="O2569" i="1"/>
  <c r="Y2569" i="1"/>
  <c r="V2571" i="1"/>
  <c r="K2573" i="1"/>
  <c r="T2573" i="1"/>
  <c r="Q2576" i="1"/>
  <c r="Y2578" i="1"/>
  <c r="G2580" i="1"/>
  <c r="G2583" i="1"/>
  <c r="U2583" i="1"/>
  <c r="G2588" i="1"/>
  <c r="P2589" i="1"/>
  <c r="I2590" i="1"/>
  <c r="S2592" i="1"/>
  <c r="H2626" i="1"/>
  <c r="Z2632" i="1"/>
  <c r="S2632" i="1"/>
  <c r="Q2632" i="1"/>
  <c r="X2632" i="1"/>
  <c r="N2632" i="1"/>
  <c r="W2632" i="1"/>
  <c r="L2632" i="1"/>
  <c r="L2634" i="1"/>
  <c r="K2635" i="1"/>
  <c r="I2636" i="1"/>
  <c r="H2636" i="1"/>
  <c r="G2636" i="1"/>
  <c r="W2645" i="1"/>
  <c r="Y2666" i="1"/>
  <c r="I2670" i="1"/>
  <c r="G2670" i="1"/>
  <c r="H2670" i="1"/>
  <c r="Z2683" i="1"/>
  <c r="Y2683" i="1"/>
  <c r="O2683" i="1"/>
  <c r="W2683" i="1"/>
  <c r="L2683" i="1"/>
  <c r="U2683" i="1"/>
  <c r="K2683" i="1"/>
  <c r="S2683" i="1"/>
  <c r="Q2683" i="1"/>
  <c r="AA2683" i="1"/>
  <c r="P2683" i="1"/>
  <c r="G2686" i="1"/>
  <c r="I2686" i="1"/>
  <c r="H2686" i="1"/>
  <c r="L2573" i="1"/>
  <c r="U2573" i="1"/>
  <c r="AA2578" i="1"/>
  <c r="H2580" i="1"/>
  <c r="V2583" i="1"/>
  <c r="H2588" i="1"/>
  <c r="Q2589" i="1"/>
  <c r="G2591" i="1"/>
  <c r="P2625" i="1"/>
  <c r="O2634" i="1"/>
  <c r="N2635" i="1"/>
  <c r="S2636" i="1"/>
  <c r="P2636" i="1"/>
  <c r="O2636" i="1"/>
  <c r="AA2636" i="1"/>
  <c r="Z2636" i="1"/>
  <c r="AA2645" i="1"/>
  <c r="W2655" i="1"/>
  <c r="L2655" i="1"/>
  <c r="X2686" i="1"/>
  <c r="L2686" i="1"/>
  <c r="T2686" i="1"/>
  <c r="R2686" i="1"/>
  <c r="P2686" i="1"/>
  <c r="Z2686" i="1"/>
  <c r="N2686" i="1"/>
  <c r="Y2686" i="1"/>
  <c r="M2686" i="1"/>
  <c r="R2567" i="1"/>
  <c r="L2568" i="1"/>
  <c r="Q2569" i="1"/>
  <c r="M2573" i="1"/>
  <c r="V2573" i="1"/>
  <c r="T2576" i="1"/>
  <c r="L2583" i="1"/>
  <c r="W2583" i="1"/>
  <c r="K2585" i="1"/>
  <c r="K2587" i="1"/>
  <c r="L2592" i="1"/>
  <c r="U2592" i="1"/>
  <c r="L2622" i="1"/>
  <c r="R2625" i="1"/>
  <c r="I2631" i="1"/>
  <c r="H2631" i="1"/>
  <c r="O2632" i="1"/>
  <c r="S2633" i="1"/>
  <c r="V2633" i="1"/>
  <c r="M2633" i="1"/>
  <c r="Q2634" i="1"/>
  <c r="O2635" i="1"/>
  <c r="M2636" i="1"/>
  <c r="G2640" i="1"/>
  <c r="I2640" i="1"/>
  <c r="H2640" i="1"/>
  <c r="G2667" i="1"/>
  <c r="I2667" i="1"/>
  <c r="H2667" i="1"/>
  <c r="T2683" i="1"/>
  <c r="Q2686" i="1"/>
  <c r="U2623" i="1"/>
  <c r="Z2624" i="1"/>
  <c r="Q2627" i="1"/>
  <c r="AA2627" i="1"/>
  <c r="Q2640" i="1"/>
  <c r="X2641" i="1"/>
  <c r="P2644" i="1"/>
  <c r="X2647" i="1"/>
  <c r="R2649" i="1"/>
  <c r="O2650" i="1"/>
  <c r="G2652" i="1"/>
  <c r="S2654" i="1"/>
  <c r="G2655" i="1"/>
  <c r="T2656" i="1"/>
  <c r="H2657" i="1"/>
  <c r="K2658" i="1"/>
  <c r="X2658" i="1"/>
  <c r="Q2661" i="1"/>
  <c r="AA2661" i="1"/>
  <c r="Q2679" i="1"/>
  <c r="AA2679" i="1"/>
  <c r="G2681" i="1"/>
  <c r="M2682" i="1"/>
  <c r="V2690" i="1"/>
  <c r="G2699" i="1"/>
  <c r="S2627" i="1"/>
  <c r="R2630" i="1"/>
  <c r="L2639" i="1"/>
  <c r="S2640" i="1"/>
  <c r="Z2641" i="1"/>
  <c r="R2644" i="1"/>
  <c r="I2646" i="1"/>
  <c r="Y2647" i="1"/>
  <c r="S2649" i="1"/>
  <c r="Q2650" i="1"/>
  <c r="H2652" i="1"/>
  <c r="U2654" i="1"/>
  <c r="H2655" i="1"/>
  <c r="L2658" i="1"/>
  <c r="Y2658" i="1"/>
  <c r="I2661" i="1"/>
  <c r="R2661" i="1"/>
  <c r="Z2664" i="1"/>
  <c r="G2668" i="1"/>
  <c r="I2671" i="1"/>
  <c r="Q2671" i="1"/>
  <c r="AA2671" i="1"/>
  <c r="G2675" i="1"/>
  <c r="G2677" i="1"/>
  <c r="S2679" i="1"/>
  <c r="P2682" i="1"/>
  <c r="H2683" i="1"/>
  <c r="L2687" i="1"/>
  <c r="U2687" i="1"/>
  <c r="L2690" i="1"/>
  <c r="X2690" i="1"/>
  <c r="T2691" i="1"/>
  <c r="M2693" i="1"/>
  <c r="S2695" i="1"/>
  <c r="H2699" i="1"/>
  <c r="Q2699" i="1"/>
  <c r="T2640" i="1"/>
  <c r="AA2641" i="1"/>
  <c r="Z2647" i="1"/>
  <c r="R2650" i="1"/>
  <c r="V2654" i="1"/>
  <c r="U2661" i="1"/>
  <c r="S2671" i="1"/>
  <c r="K2679" i="1"/>
  <c r="T2679" i="1"/>
  <c r="Q2682" i="1"/>
  <c r="M2687" i="1"/>
  <c r="V2687" i="1"/>
  <c r="N2688" i="1"/>
  <c r="M2689" i="1"/>
  <c r="M2690" i="1"/>
  <c r="Y2690" i="1"/>
  <c r="K2691" i="1"/>
  <c r="U2691" i="1"/>
  <c r="T2699" i="1"/>
  <c r="G2700" i="1"/>
  <c r="I2701" i="1"/>
  <c r="L2640" i="1"/>
  <c r="W2640" i="1"/>
  <c r="N2641" i="1"/>
  <c r="V2646" i="1"/>
  <c r="O2647" i="1"/>
  <c r="M2654" i="1"/>
  <c r="Y2654" i="1"/>
  <c r="O2656" i="1"/>
  <c r="Y2656" i="1"/>
  <c r="Q2658" i="1"/>
  <c r="M2661" i="1"/>
  <c r="W2661" i="1"/>
  <c r="I2662" i="1"/>
  <c r="N2664" i="1"/>
  <c r="S2667" i="1"/>
  <c r="AA2669" i="1"/>
  <c r="W2670" i="1"/>
  <c r="L2671" i="1"/>
  <c r="U2671" i="1"/>
  <c r="Q2674" i="1"/>
  <c r="T2675" i="1"/>
  <c r="M2679" i="1"/>
  <c r="V2679" i="1"/>
  <c r="H2680" i="1"/>
  <c r="X2682" i="1"/>
  <c r="O2687" i="1"/>
  <c r="X2687" i="1"/>
  <c r="R2688" i="1"/>
  <c r="P2690" i="1"/>
  <c r="M2691" i="1"/>
  <c r="X2691" i="1"/>
  <c r="T2692" i="1"/>
  <c r="S2693" i="1"/>
  <c r="H2700" i="1"/>
  <c r="Q2623" i="1"/>
  <c r="W2624" i="1"/>
  <c r="W2627" i="1"/>
  <c r="G2634" i="1"/>
  <c r="N2640" i="1"/>
  <c r="X2640" i="1"/>
  <c r="O2641" i="1"/>
  <c r="G2642" i="1"/>
  <c r="G2644" i="1"/>
  <c r="P2647" i="1"/>
  <c r="I2648" i="1"/>
  <c r="G2650" i="1"/>
  <c r="I2653" i="1"/>
  <c r="N2654" i="1"/>
  <c r="AA2654" i="1"/>
  <c r="P2656" i="1"/>
  <c r="AA2656" i="1"/>
  <c r="R2658" i="1"/>
  <c r="AA2660" i="1"/>
  <c r="N2661" i="1"/>
  <c r="X2661" i="1"/>
  <c r="S2663" i="1"/>
  <c r="P2664" i="1"/>
  <c r="T2667" i="1"/>
  <c r="M2669" i="1"/>
  <c r="Y2670" i="1"/>
  <c r="M2671" i="1"/>
  <c r="V2671" i="1"/>
  <c r="U2672" i="1"/>
  <c r="S2674" i="1"/>
  <c r="K2675" i="1"/>
  <c r="U2675" i="1"/>
  <c r="N2679" i="1"/>
  <c r="W2679" i="1"/>
  <c r="Z2680" i="1"/>
  <c r="Z2682" i="1"/>
  <c r="M2685" i="1"/>
  <c r="P2687" i="1"/>
  <c r="Y2687" i="1"/>
  <c r="X2688" i="1"/>
  <c r="Q2690" i="1"/>
  <c r="O2691" i="1"/>
  <c r="Y2691" i="1"/>
  <c r="W2693" i="1"/>
  <c r="N2695" i="1"/>
  <c r="W2695" i="1"/>
  <c r="S2697" i="1"/>
  <c r="L2698" i="1"/>
  <c r="L2699" i="1"/>
  <c r="W2699" i="1"/>
  <c r="V2701" i="1"/>
  <c r="P2640" i="1"/>
  <c r="AA2640" i="1"/>
  <c r="Q2654" i="1"/>
  <c r="U2658" i="1"/>
  <c r="P2661" i="1"/>
  <c r="V2664" i="1"/>
  <c r="O2671" i="1"/>
  <c r="X2671" i="1"/>
  <c r="S2687" i="1"/>
  <c r="AA2693" i="1"/>
  <c r="G4" i="1"/>
  <c r="I4" i="1"/>
  <c r="H4" i="1"/>
  <c r="I7" i="1"/>
  <c r="H7" i="1"/>
  <c r="G7" i="1"/>
  <c r="U19" i="1"/>
  <c r="M19" i="1"/>
  <c r="T19" i="1"/>
  <c r="L19" i="1"/>
  <c r="AA19" i="1"/>
  <c r="S19" i="1"/>
  <c r="K19" i="1"/>
  <c r="X19" i="1"/>
  <c r="P19" i="1"/>
  <c r="W19" i="1"/>
  <c r="O19" i="1"/>
  <c r="V41" i="1"/>
  <c r="N41" i="1"/>
  <c r="AA41" i="1"/>
  <c r="R41" i="1"/>
  <c r="Z41" i="1"/>
  <c r="Q41" i="1"/>
  <c r="Y41" i="1"/>
  <c r="P41" i="1"/>
  <c r="X41" i="1"/>
  <c r="O41" i="1"/>
  <c r="W41" i="1"/>
  <c r="M41" i="1"/>
  <c r="U41" i="1"/>
  <c r="L41" i="1"/>
  <c r="T41" i="1"/>
  <c r="K41" i="1"/>
  <c r="I52" i="1"/>
  <c r="H52" i="1"/>
  <c r="G52" i="1"/>
  <c r="P2" i="1"/>
  <c r="M3" i="1"/>
  <c r="W3" i="1"/>
  <c r="R4" i="1"/>
  <c r="H6" i="1"/>
  <c r="H8" i="1"/>
  <c r="G8" i="1"/>
  <c r="T8" i="1"/>
  <c r="N11" i="1"/>
  <c r="Q12" i="1"/>
  <c r="R15" i="1"/>
  <c r="N19" i="1"/>
  <c r="S41" i="1"/>
  <c r="Y64" i="1"/>
  <c r="Q64" i="1"/>
  <c r="W64" i="1"/>
  <c r="O64" i="1"/>
  <c r="T64" i="1"/>
  <c r="L64" i="1"/>
  <c r="U64" i="1"/>
  <c r="S64" i="1"/>
  <c r="R64" i="1"/>
  <c r="P64" i="1"/>
  <c r="AA64" i="1"/>
  <c r="N64" i="1"/>
  <c r="Z64" i="1"/>
  <c r="M64" i="1"/>
  <c r="X64" i="1"/>
  <c r="K64" i="1"/>
  <c r="N3" i="1"/>
  <c r="Y3" i="1"/>
  <c r="Y7" i="1"/>
  <c r="Q7" i="1"/>
  <c r="X7" i="1"/>
  <c r="P7" i="1"/>
  <c r="T7" i="1"/>
  <c r="L7" i="1"/>
  <c r="V7" i="1"/>
  <c r="V10" i="1"/>
  <c r="N10" i="1"/>
  <c r="U10" i="1"/>
  <c r="M10" i="1"/>
  <c r="Y10" i="1"/>
  <c r="Q10" i="1"/>
  <c r="X10" i="1"/>
  <c r="P10" i="1"/>
  <c r="Z10" i="1"/>
  <c r="Q11" i="1"/>
  <c r="Q19" i="1"/>
  <c r="I56" i="1"/>
  <c r="G56" i="1"/>
  <c r="H56" i="1"/>
  <c r="V64" i="1"/>
  <c r="O3" i="1"/>
  <c r="Z3" i="1"/>
  <c r="AA4" i="1"/>
  <c r="S4" i="1"/>
  <c r="K4" i="1"/>
  <c r="W4" i="1"/>
  <c r="O4" i="1"/>
  <c r="U4" i="1"/>
  <c r="X8" i="1"/>
  <c r="P8" i="1"/>
  <c r="W8" i="1"/>
  <c r="O8" i="1"/>
  <c r="AA8" i="1"/>
  <c r="S8" i="1"/>
  <c r="K8" i="1"/>
  <c r="V8" i="1"/>
  <c r="K10" i="1"/>
  <c r="AA10" i="1"/>
  <c r="R11" i="1"/>
  <c r="R19" i="1"/>
  <c r="T27" i="1"/>
  <c r="L27" i="1"/>
  <c r="AA27" i="1"/>
  <c r="R27" i="1"/>
  <c r="Z27" i="1"/>
  <c r="Q27" i="1"/>
  <c r="Y27" i="1"/>
  <c r="P27" i="1"/>
  <c r="X27" i="1"/>
  <c r="O27" i="1"/>
  <c r="W27" i="1"/>
  <c r="N27" i="1"/>
  <c r="V27" i="1"/>
  <c r="M27" i="1"/>
  <c r="U27" i="1"/>
  <c r="K27" i="1"/>
  <c r="I34" i="1"/>
  <c r="H34" i="1"/>
  <c r="G34" i="1"/>
  <c r="U2" i="1"/>
  <c r="M2" i="1"/>
  <c r="Y2" i="1"/>
  <c r="Q2" i="1"/>
  <c r="T2" i="1"/>
  <c r="Q3" i="1"/>
  <c r="AA3" i="1"/>
  <c r="L4" i="1"/>
  <c r="V4" i="1"/>
  <c r="M7" i="1"/>
  <c r="Z7" i="1"/>
  <c r="L8" i="1"/>
  <c r="Y8" i="1"/>
  <c r="L10" i="1"/>
  <c r="S11" i="1"/>
  <c r="X12" i="1"/>
  <c r="V19" i="1"/>
  <c r="S27" i="1"/>
  <c r="U60" i="1"/>
  <c r="M60" i="1"/>
  <c r="AA60" i="1"/>
  <c r="S60" i="1"/>
  <c r="K60" i="1"/>
  <c r="X60" i="1"/>
  <c r="P60" i="1"/>
  <c r="V60" i="1"/>
  <c r="T60" i="1"/>
  <c r="R60" i="1"/>
  <c r="Q60" i="1"/>
  <c r="O60" i="1"/>
  <c r="Z60" i="1"/>
  <c r="N60" i="1"/>
  <c r="Y60" i="1"/>
  <c r="L60" i="1"/>
  <c r="AA86" i="1"/>
  <c r="S86" i="1"/>
  <c r="K86" i="1"/>
  <c r="Y86" i="1"/>
  <c r="Q86" i="1"/>
  <c r="V86" i="1"/>
  <c r="N86" i="1"/>
  <c r="U86" i="1"/>
  <c r="T86" i="1"/>
  <c r="R86" i="1"/>
  <c r="P86" i="1"/>
  <c r="O86" i="1"/>
  <c r="Z86" i="1"/>
  <c r="M86" i="1"/>
  <c r="X86" i="1"/>
  <c r="L86" i="1"/>
  <c r="V108" i="1"/>
  <c r="N108" i="1"/>
  <c r="U108" i="1"/>
  <c r="M108" i="1"/>
  <c r="T108" i="1"/>
  <c r="L108" i="1"/>
  <c r="AA108" i="1"/>
  <c r="S108" i="1"/>
  <c r="K108" i="1"/>
  <c r="X108" i="1"/>
  <c r="P108" i="1"/>
  <c r="Z108" i="1"/>
  <c r="Y108" i="1"/>
  <c r="W108" i="1"/>
  <c r="R108" i="1"/>
  <c r="Q108" i="1"/>
  <c r="O108" i="1"/>
  <c r="K2" i="1"/>
  <c r="V2" i="1"/>
  <c r="G3" i="1"/>
  <c r="R3" i="1"/>
  <c r="M4" i="1"/>
  <c r="X4" i="1"/>
  <c r="N7" i="1"/>
  <c r="AA7" i="1"/>
  <c r="M8" i="1"/>
  <c r="Z8" i="1"/>
  <c r="O10" i="1"/>
  <c r="H11" i="1"/>
  <c r="G11" i="1"/>
  <c r="V11" i="1"/>
  <c r="G14" i="1"/>
  <c r="I15" i="1"/>
  <c r="H15" i="1"/>
  <c r="G15" i="1"/>
  <c r="V18" i="1"/>
  <c r="N18" i="1"/>
  <c r="U18" i="1"/>
  <c r="M18" i="1"/>
  <c r="T18" i="1"/>
  <c r="L18" i="1"/>
  <c r="Y18" i="1"/>
  <c r="Q18" i="1"/>
  <c r="X18" i="1"/>
  <c r="P18" i="1"/>
  <c r="Y19" i="1"/>
  <c r="V51" i="1"/>
  <c r="N51" i="1"/>
  <c r="T51" i="1"/>
  <c r="L51" i="1"/>
  <c r="S51" i="1"/>
  <c r="R51" i="1"/>
  <c r="AA51" i="1"/>
  <c r="Q51" i="1"/>
  <c r="Z51" i="1"/>
  <c r="P51" i="1"/>
  <c r="Y51" i="1"/>
  <c r="O51" i="1"/>
  <c r="X51" i="1"/>
  <c r="M51" i="1"/>
  <c r="W51" i="1"/>
  <c r="K51" i="1"/>
  <c r="G66" i="1"/>
  <c r="I66" i="1"/>
  <c r="H66" i="1"/>
  <c r="W86" i="1"/>
  <c r="N4" i="1"/>
  <c r="Y4" i="1"/>
  <c r="O7" i="1"/>
  <c r="N8" i="1"/>
  <c r="R10" i="1"/>
  <c r="T12" i="1"/>
  <c r="L12" i="1"/>
  <c r="AA12" i="1"/>
  <c r="S12" i="1"/>
  <c r="K12" i="1"/>
  <c r="W12" i="1"/>
  <c r="O12" i="1"/>
  <c r="V12" i="1"/>
  <c r="N12" i="1"/>
  <c r="Z12" i="1"/>
  <c r="Y15" i="1"/>
  <c r="Q15" i="1"/>
  <c r="X15" i="1"/>
  <c r="P15" i="1"/>
  <c r="W15" i="1"/>
  <c r="O15" i="1"/>
  <c r="T15" i="1"/>
  <c r="L15" i="1"/>
  <c r="AA15" i="1"/>
  <c r="S15" i="1"/>
  <c r="K15" i="1"/>
  <c r="H19" i="1"/>
  <c r="G19" i="1"/>
  <c r="Z19" i="1"/>
  <c r="H39" i="1"/>
  <c r="I39" i="1"/>
  <c r="G39" i="1"/>
  <c r="U51" i="1"/>
  <c r="G109" i="1"/>
  <c r="I109" i="1"/>
  <c r="H109" i="1"/>
  <c r="T3" i="1"/>
  <c r="L3" i="1"/>
  <c r="X3" i="1"/>
  <c r="P3" i="1"/>
  <c r="U3" i="1"/>
  <c r="U11" i="1"/>
  <c r="M11" i="1"/>
  <c r="T11" i="1"/>
  <c r="L11" i="1"/>
  <c r="X11" i="1"/>
  <c r="P11" i="1"/>
  <c r="W11" i="1"/>
  <c r="O11" i="1"/>
  <c r="Z11" i="1"/>
  <c r="I30" i="1"/>
  <c r="H30" i="1"/>
  <c r="G30" i="1"/>
  <c r="I88" i="1"/>
  <c r="G88" i="1"/>
  <c r="H88" i="1"/>
  <c r="R16" i="1"/>
  <c r="Z16" i="1"/>
  <c r="O20" i="1"/>
  <c r="X20" i="1"/>
  <c r="Y22" i="1"/>
  <c r="Q22" i="1"/>
  <c r="S22" i="1"/>
  <c r="N24" i="1"/>
  <c r="X24" i="1"/>
  <c r="P25" i="1"/>
  <c r="Y25" i="1"/>
  <c r="M28" i="1"/>
  <c r="V28" i="1"/>
  <c r="P30" i="1"/>
  <c r="Z30" i="1"/>
  <c r="X31" i="1"/>
  <c r="P31" i="1"/>
  <c r="S31" i="1"/>
  <c r="L32" i="1"/>
  <c r="U32" i="1"/>
  <c r="P34" i="1"/>
  <c r="Y34" i="1"/>
  <c r="AA36" i="1"/>
  <c r="S36" i="1"/>
  <c r="K36" i="1"/>
  <c r="T36" i="1"/>
  <c r="N38" i="1"/>
  <c r="W38" i="1"/>
  <c r="Q39" i="1"/>
  <c r="Z39" i="1"/>
  <c r="W40" i="1"/>
  <c r="O40" i="1"/>
  <c r="S40" i="1"/>
  <c r="P42" i="1"/>
  <c r="Z42" i="1"/>
  <c r="V43" i="1"/>
  <c r="N43" i="1"/>
  <c r="T43" i="1"/>
  <c r="L43" i="1"/>
  <c r="U43" i="1"/>
  <c r="P44" i="1"/>
  <c r="Z44" i="1"/>
  <c r="P48" i="1"/>
  <c r="AA48" i="1"/>
  <c r="X49" i="1"/>
  <c r="P49" i="1"/>
  <c r="V49" i="1"/>
  <c r="N49" i="1"/>
  <c r="T49" i="1"/>
  <c r="Q50" i="1"/>
  <c r="AA50" i="1"/>
  <c r="Q52" i="1"/>
  <c r="O54" i="1"/>
  <c r="Z54" i="1"/>
  <c r="Q57" i="1"/>
  <c r="M59" i="1"/>
  <c r="Z59" i="1"/>
  <c r="T65" i="1"/>
  <c r="P67" i="1"/>
  <c r="R70" i="1"/>
  <c r="X73" i="1"/>
  <c r="P73" i="1"/>
  <c r="V73" i="1"/>
  <c r="N73" i="1"/>
  <c r="AA73" i="1"/>
  <c r="S73" i="1"/>
  <c r="K73" i="1"/>
  <c r="W73" i="1"/>
  <c r="S75" i="1"/>
  <c r="R76" i="1"/>
  <c r="I79" i="1"/>
  <c r="R80" i="1"/>
  <c r="M81" i="1"/>
  <c r="Z81" i="1"/>
  <c r="V83" i="1"/>
  <c r="N83" i="1"/>
  <c r="T83" i="1"/>
  <c r="L83" i="1"/>
  <c r="Y83" i="1"/>
  <c r="Q83" i="1"/>
  <c r="W83" i="1"/>
  <c r="I84" i="1"/>
  <c r="I85" i="1"/>
  <c r="Q89" i="1"/>
  <c r="V92" i="1"/>
  <c r="I93" i="1"/>
  <c r="M97" i="1"/>
  <c r="M105" i="1"/>
  <c r="X107" i="1"/>
  <c r="T113" i="1"/>
  <c r="I119" i="1"/>
  <c r="H119" i="1"/>
  <c r="K123" i="1"/>
  <c r="Y124" i="1"/>
  <c r="I128" i="1"/>
  <c r="H128" i="1"/>
  <c r="G128" i="1"/>
  <c r="Y129" i="1"/>
  <c r="Q129" i="1"/>
  <c r="X129" i="1"/>
  <c r="P129" i="1"/>
  <c r="W129" i="1"/>
  <c r="O129" i="1"/>
  <c r="V129" i="1"/>
  <c r="N129" i="1"/>
  <c r="AA129" i="1"/>
  <c r="S129" i="1"/>
  <c r="K129" i="1"/>
  <c r="M137" i="1"/>
  <c r="X139" i="1"/>
  <c r="O140" i="1"/>
  <c r="H141" i="1"/>
  <c r="T145" i="1"/>
  <c r="I152" i="1"/>
  <c r="H152" i="1"/>
  <c r="G152" i="1"/>
  <c r="Y153" i="1"/>
  <c r="Q153" i="1"/>
  <c r="X153" i="1"/>
  <c r="P153" i="1"/>
  <c r="W153" i="1"/>
  <c r="O153" i="1"/>
  <c r="V153" i="1"/>
  <c r="N153" i="1"/>
  <c r="AA153" i="1"/>
  <c r="S153" i="1"/>
  <c r="K153" i="1"/>
  <c r="S155" i="1"/>
  <c r="V156" i="1"/>
  <c r="N156" i="1"/>
  <c r="U156" i="1"/>
  <c r="M156" i="1"/>
  <c r="T156" i="1"/>
  <c r="L156" i="1"/>
  <c r="AA156" i="1"/>
  <c r="S156" i="1"/>
  <c r="K156" i="1"/>
  <c r="X156" i="1"/>
  <c r="P156" i="1"/>
  <c r="I168" i="1"/>
  <c r="H168" i="1"/>
  <c r="G168" i="1"/>
  <c r="P171" i="1"/>
  <c r="L177" i="1"/>
  <c r="X179" i="1"/>
  <c r="O180" i="1"/>
  <c r="H181" i="1"/>
  <c r="I183" i="1"/>
  <c r="H183" i="1"/>
  <c r="T185" i="1"/>
  <c r="W187" i="1"/>
  <c r="O187" i="1"/>
  <c r="V187" i="1"/>
  <c r="N187" i="1"/>
  <c r="U187" i="1"/>
  <c r="M187" i="1"/>
  <c r="T187" i="1"/>
  <c r="L187" i="1"/>
  <c r="Y187" i="1"/>
  <c r="Q187" i="1"/>
  <c r="W188" i="1"/>
  <c r="L193" i="1"/>
  <c r="W195" i="1"/>
  <c r="O195" i="1"/>
  <c r="V195" i="1"/>
  <c r="N195" i="1"/>
  <c r="U195" i="1"/>
  <c r="M195" i="1"/>
  <c r="T195" i="1"/>
  <c r="L195" i="1"/>
  <c r="AA195" i="1"/>
  <c r="S195" i="1"/>
  <c r="K195" i="1"/>
  <c r="Y195" i="1"/>
  <c r="Q195" i="1"/>
  <c r="R219" i="1"/>
  <c r="L225" i="1"/>
  <c r="W227" i="1"/>
  <c r="O227" i="1"/>
  <c r="V227" i="1"/>
  <c r="N227" i="1"/>
  <c r="U227" i="1"/>
  <c r="M227" i="1"/>
  <c r="T227" i="1"/>
  <c r="L227" i="1"/>
  <c r="AA227" i="1"/>
  <c r="S227" i="1"/>
  <c r="K227" i="1"/>
  <c r="Y227" i="1"/>
  <c r="Q227" i="1"/>
  <c r="R251" i="1"/>
  <c r="L257" i="1"/>
  <c r="W259" i="1"/>
  <c r="O259" i="1"/>
  <c r="V259" i="1"/>
  <c r="N259" i="1"/>
  <c r="U259" i="1"/>
  <c r="M259" i="1"/>
  <c r="T259" i="1"/>
  <c r="L259" i="1"/>
  <c r="AA259" i="1"/>
  <c r="S259" i="1"/>
  <c r="K259" i="1"/>
  <c r="Y259" i="1"/>
  <c r="Q259" i="1"/>
  <c r="Q265" i="1"/>
  <c r="W269" i="1"/>
  <c r="O269" i="1"/>
  <c r="Y269" i="1"/>
  <c r="P269" i="1"/>
  <c r="X269" i="1"/>
  <c r="N269" i="1"/>
  <c r="V269" i="1"/>
  <c r="M269" i="1"/>
  <c r="U269" i="1"/>
  <c r="L269" i="1"/>
  <c r="T269" i="1"/>
  <c r="K269" i="1"/>
  <c r="AA269" i="1"/>
  <c r="R269" i="1"/>
  <c r="T279" i="1"/>
  <c r="I309" i="1"/>
  <c r="G309" i="1"/>
  <c r="H309" i="1"/>
  <c r="V312" i="1"/>
  <c r="N312" i="1"/>
  <c r="T312" i="1"/>
  <c r="L312" i="1"/>
  <c r="S312" i="1"/>
  <c r="R312" i="1"/>
  <c r="AA312" i="1"/>
  <c r="Q312" i="1"/>
  <c r="Z312" i="1"/>
  <c r="P312" i="1"/>
  <c r="Y312" i="1"/>
  <c r="O312" i="1"/>
  <c r="W312" i="1"/>
  <c r="K312" i="1"/>
  <c r="H316" i="1"/>
  <c r="I316" i="1"/>
  <c r="G316" i="1"/>
  <c r="H324" i="1"/>
  <c r="G324" i="1"/>
  <c r="H329" i="1"/>
  <c r="G329" i="1"/>
  <c r="W336" i="1"/>
  <c r="G370" i="1"/>
  <c r="I370" i="1"/>
  <c r="H370" i="1"/>
  <c r="I444" i="1"/>
  <c r="H444" i="1"/>
  <c r="G444" i="1"/>
  <c r="N5" i="1"/>
  <c r="V5" i="1"/>
  <c r="M6" i="1"/>
  <c r="U6" i="1"/>
  <c r="R9" i="1"/>
  <c r="N13" i="1"/>
  <c r="V13" i="1"/>
  <c r="M14" i="1"/>
  <c r="U14" i="1"/>
  <c r="K16" i="1"/>
  <c r="S16" i="1"/>
  <c r="AA16" i="1"/>
  <c r="R17" i="1"/>
  <c r="P20" i="1"/>
  <c r="K22" i="1"/>
  <c r="T22" i="1"/>
  <c r="M23" i="1"/>
  <c r="V23" i="1"/>
  <c r="P24" i="1"/>
  <c r="Q25" i="1"/>
  <c r="Z25" i="1"/>
  <c r="U26" i="1"/>
  <c r="M26" i="1"/>
  <c r="S26" i="1"/>
  <c r="N28" i="1"/>
  <c r="W28" i="1"/>
  <c r="R30" i="1"/>
  <c r="K31" i="1"/>
  <c r="T31" i="1"/>
  <c r="M32" i="1"/>
  <c r="V32" i="1"/>
  <c r="O33" i="1"/>
  <c r="Q34" i="1"/>
  <c r="Z34" i="1"/>
  <c r="T35" i="1"/>
  <c r="L35" i="1"/>
  <c r="S35" i="1"/>
  <c r="L36" i="1"/>
  <c r="U36" i="1"/>
  <c r="O38" i="1"/>
  <c r="R39" i="1"/>
  <c r="K40" i="1"/>
  <c r="T40" i="1"/>
  <c r="Q42" i="1"/>
  <c r="K43" i="1"/>
  <c r="W43" i="1"/>
  <c r="O46" i="1"/>
  <c r="I48" i="1"/>
  <c r="G48" i="1"/>
  <c r="R48" i="1"/>
  <c r="K49" i="1"/>
  <c r="U49" i="1"/>
  <c r="H50" i="1"/>
  <c r="R50" i="1"/>
  <c r="R52" i="1"/>
  <c r="Y56" i="1"/>
  <c r="Q56" i="1"/>
  <c r="W56" i="1"/>
  <c r="O56" i="1"/>
  <c r="T56" i="1"/>
  <c r="L56" i="1"/>
  <c r="V56" i="1"/>
  <c r="O59" i="1"/>
  <c r="AA59" i="1"/>
  <c r="T70" i="1"/>
  <c r="G71" i="1"/>
  <c r="L73" i="1"/>
  <c r="Y73" i="1"/>
  <c r="G76" i="1"/>
  <c r="T76" i="1"/>
  <c r="H77" i="1"/>
  <c r="AA78" i="1"/>
  <c r="S78" i="1"/>
  <c r="K78" i="1"/>
  <c r="Y78" i="1"/>
  <c r="Q78" i="1"/>
  <c r="V78" i="1"/>
  <c r="N78" i="1"/>
  <c r="W78" i="1"/>
  <c r="I80" i="1"/>
  <c r="G80" i="1"/>
  <c r="S80" i="1"/>
  <c r="O81" i="1"/>
  <c r="K83" i="1"/>
  <c r="X83" i="1"/>
  <c r="U84" i="1"/>
  <c r="M84" i="1"/>
  <c r="AA84" i="1"/>
  <c r="S84" i="1"/>
  <c r="K84" i="1"/>
  <c r="X84" i="1"/>
  <c r="P84" i="1"/>
  <c r="W84" i="1"/>
  <c r="Y88" i="1"/>
  <c r="Q88" i="1"/>
  <c r="W88" i="1"/>
  <c r="O88" i="1"/>
  <c r="T88" i="1"/>
  <c r="L88" i="1"/>
  <c r="V88" i="1"/>
  <c r="G92" i="1"/>
  <c r="Q97" i="1"/>
  <c r="V100" i="1"/>
  <c r="N100" i="1"/>
  <c r="U100" i="1"/>
  <c r="M100" i="1"/>
  <c r="T100" i="1"/>
  <c r="L100" i="1"/>
  <c r="AA100" i="1"/>
  <c r="S100" i="1"/>
  <c r="K100" i="1"/>
  <c r="X100" i="1"/>
  <c r="P100" i="1"/>
  <c r="W115" i="1"/>
  <c r="O115" i="1"/>
  <c r="V115" i="1"/>
  <c r="N115" i="1"/>
  <c r="U115" i="1"/>
  <c r="M115" i="1"/>
  <c r="T115" i="1"/>
  <c r="L115" i="1"/>
  <c r="Y115" i="1"/>
  <c r="Q115" i="1"/>
  <c r="G119" i="1"/>
  <c r="P123" i="1"/>
  <c r="L129" i="1"/>
  <c r="V132" i="1"/>
  <c r="N132" i="1"/>
  <c r="U132" i="1"/>
  <c r="M132" i="1"/>
  <c r="T132" i="1"/>
  <c r="L132" i="1"/>
  <c r="AA132" i="1"/>
  <c r="S132" i="1"/>
  <c r="K132" i="1"/>
  <c r="X132" i="1"/>
  <c r="P132" i="1"/>
  <c r="Q140" i="1"/>
  <c r="I141" i="1"/>
  <c r="W147" i="1"/>
  <c r="O147" i="1"/>
  <c r="V147" i="1"/>
  <c r="N147" i="1"/>
  <c r="U147" i="1"/>
  <c r="M147" i="1"/>
  <c r="T147" i="1"/>
  <c r="L147" i="1"/>
  <c r="Y147" i="1"/>
  <c r="Q147" i="1"/>
  <c r="L153" i="1"/>
  <c r="O156" i="1"/>
  <c r="H157" i="1"/>
  <c r="I159" i="1"/>
  <c r="H159" i="1"/>
  <c r="W163" i="1"/>
  <c r="O163" i="1"/>
  <c r="V163" i="1"/>
  <c r="N163" i="1"/>
  <c r="U163" i="1"/>
  <c r="M163" i="1"/>
  <c r="T163" i="1"/>
  <c r="L163" i="1"/>
  <c r="Y163" i="1"/>
  <c r="Q163" i="1"/>
  <c r="R171" i="1"/>
  <c r="M177" i="1"/>
  <c r="Q180" i="1"/>
  <c r="I181" i="1"/>
  <c r="G183" i="1"/>
  <c r="K187" i="1"/>
  <c r="R193" i="1"/>
  <c r="P195" i="1"/>
  <c r="Y201" i="1"/>
  <c r="Q201" i="1"/>
  <c r="X201" i="1"/>
  <c r="P201" i="1"/>
  <c r="W201" i="1"/>
  <c r="O201" i="1"/>
  <c r="V201" i="1"/>
  <c r="N201" i="1"/>
  <c r="U201" i="1"/>
  <c r="M201" i="1"/>
  <c r="AA201" i="1"/>
  <c r="S201" i="1"/>
  <c r="K201" i="1"/>
  <c r="I205" i="1"/>
  <c r="G205" i="1"/>
  <c r="I207" i="1"/>
  <c r="H207" i="1"/>
  <c r="G207" i="1"/>
  <c r="R225" i="1"/>
  <c r="P227" i="1"/>
  <c r="Y233" i="1"/>
  <c r="Q233" i="1"/>
  <c r="X233" i="1"/>
  <c r="P233" i="1"/>
  <c r="W233" i="1"/>
  <c r="O233" i="1"/>
  <c r="V233" i="1"/>
  <c r="N233" i="1"/>
  <c r="U233" i="1"/>
  <c r="M233" i="1"/>
  <c r="AA233" i="1"/>
  <c r="S233" i="1"/>
  <c r="K233" i="1"/>
  <c r="I237" i="1"/>
  <c r="G237" i="1"/>
  <c r="I239" i="1"/>
  <c r="H239" i="1"/>
  <c r="G239" i="1"/>
  <c r="R257" i="1"/>
  <c r="P259" i="1"/>
  <c r="T265" i="1"/>
  <c r="Q269" i="1"/>
  <c r="U281" i="1"/>
  <c r="M281" i="1"/>
  <c r="AA281" i="1"/>
  <c r="S281" i="1"/>
  <c r="K281" i="1"/>
  <c r="T281" i="1"/>
  <c r="R281" i="1"/>
  <c r="Q281" i="1"/>
  <c r="Z281" i="1"/>
  <c r="P281" i="1"/>
  <c r="Y281" i="1"/>
  <c r="O281" i="1"/>
  <c r="W281" i="1"/>
  <c r="L281" i="1"/>
  <c r="H292" i="1"/>
  <c r="G292" i="1"/>
  <c r="M312" i="1"/>
  <c r="I324" i="1"/>
  <c r="I329" i="1"/>
  <c r="R25" i="1"/>
  <c r="Y30" i="1"/>
  <c r="Q30" i="1"/>
  <c r="S30" i="1"/>
  <c r="R34" i="1"/>
  <c r="X39" i="1"/>
  <c r="P39" i="1"/>
  <c r="S39" i="1"/>
  <c r="X65" i="1"/>
  <c r="P65" i="1"/>
  <c r="V65" i="1"/>
  <c r="N65" i="1"/>
  <c r="AA65" i="1"/>
  <c r="S65" i="1"/>
  <c r="K65" i="1"/>
  <c r="W65" i="1"/>
  <c r="V75" i="1"/>
  <c r="N75" i="1"/>
  <c r="T75" i="1"/>
  <c r="L75" i="1"/>
  <c r="Y75" i="1"/>
  <c r="Q75" i="1"/>
  <c r="W75" i="1"/>
  <c r="I95" i="1"/>
  <c r="H95" i="1"/>
  <c r="I111" i="1"/>
  <c r="H111" i="1"/>
  <c r="I120" i="1"/>
  <c r="H120" i="1"/>
  <c r="G120" i="1"/>
  <c r="Y121" i="1"/>
  <c r="Q121" i="1"/>
  <c r="X121" i="1"/>
  <c r="P121" i="1"/>
  <c r="W121" i="1"/>
  <c r="O121" i="1"/>
  <c r="V121" i="1"/>
  <c r="N121" i="1"/>
  <c r="AA121" i="1"/>
  <c r="S121" i="1"/>
  <c r="K121" i="1"/>
  <c r="R123" i="1"/>
  <c r="R140" i="1"/>
  <c r="I143" i="1"/>
  <c r="H143" i="1"/>
  <c r="Y169" i="1"/>
  <c r="Q169" i="1"/>
  <c r="X169" i="1"/>
  <c r="P169" i="1"/>
  <c r="W169" i="1"/>
  <c r="O169" i="1"/>
  <c r="V169" i="1"/>
  <c r="N169" i="1"/>
  <c r="AA169" i="1"/>
  <c r="S169" i="1"/>
  <c r="K169" i="1"/>
  <c r="V172" i="1"/>
  <c r="N172" i="1"/>
  <c r="U172" i="1"/>
  <c r="M172" i="1"/>
  <c r="T172" i="1"/>
  <c r="L172" i="1"/>
  <c r="AA172" i="1"/>
  <c r="S172" i="1"/>
  <c r="K172" i="1"/>
  <c r="X172" i="1"/>
  <c r="P172" i="1"/>
  <c r="R177" i="1"/>
  <c r="R180" i="1"/>
  <c r="I184" i="1"/>
  <c r="H184" i="1"/>
  <c r="G184" i="1"/>
  <c r="T193" i="1"/>
  <c r="W203" i="1"/>
  <c r="O203" i="1"/>
  <c r="V203" i="1"/>
  <c r="N203" i="1"/>
  <c r="U203" i="1"/>
  <c r="M203" i="1"/>
  <c r="T203" i="1"/>
  <c r="L203" i="1"/>
  <c r="AA203" i="1"/>
  <c r="S203" i="1"/>
  <c r="K203" i="1"/>
  <c r="Y203" i="1"/>
  <c r="Q203" i="1"/>
  <c r="T225" i="1"/>
  <c r="W235" i="1"/>
  <c r="O235" i="1"/>
  <c r="V235" i="1"/>
  <c r="N235" i="1"/>
  <c r="U235" i="1"/>
  <c r="M235" i="1"/>
  <c r="T235" i="1"/>
  <c r="L235" i="1"/>
  <c r="AA235" i="1"/>
  <c r="S235" i="1"/>
  <c r="K235" i="1"/>
  <c r="Y235" i="1"/>
  <c r="Q235" i="1"/>
  <c r="T257" i="1"/>
  <c r="H276" i="1"/>
  <c r="I276" i="1"/>
  <c r="G276" i="1"/>
  <c r="I297" i="1"/>
  <c r="H297" i="1"/>
  <c r="G297" i="1"/>
  <c r="X302" i="1"/>
  <c r="P302" i="1"/>
  <c r="V302" i="1"/>
  <c r="N302" i="1"/>
  <c r="AA302" i="1"/>
  <c r="Q302" i="1"/>
  <c r="Z302" i="1"/>
  <c r="O302" i="1"/>
  <c r="Y302" i="1"/>
  <c r="M302" i="1"/>
  <c r="W302" i="1"/>
  <c r="L302" i="1"/>
  <c r="U302" i="1"/>
  <c r="K302" i="1"/>
  <c r="S302" i="1"/>
  <c r="G330" i="1"/>
  <c r="H330" i="1"/>
  <c r="H348" i="1"/>
  <c r="I348" i="1"/>
  <c r="G348" i="1"/>
  <c r="I428" i="1"/>
  <c r="H428" i="1"/>
  <c r="G428" i="1"/>
  <c r="V25" i="1"/>
  <c r="N25" i="1"/>
  <c r="S25" i="1"/>
  <c r="U34" i="1"/>
  <c r="M34" i="1"/>
  <c r="S34" i="1"/>
  <c r="Y48" i="1"/>
  <c r="Q48" i="1"/>
  <c r="W48" i="1"/>
  <c r="O48" i="1"/>
  <c r="T48" i="1"/>
  <c r="W50" i="1"/>
  <c r="O50" i="1"/>
  <c r="U50" i="1"/>
  <c r="M50" i="1"/>
  <c r="T50" i="1"/>
  <c r="U52" i="1"/>
  <c r="M52" i="1"/>
  <c r="AA52" i="1"/>
  <c r="S52" i="1"/>
  <c r="K52" i="1"/>
  <c r="V52" i="1"/>
  <c r="AA70" i="1"/>
  <c r="S70" i="1"/>
  <c r="K70" i="1"/>
  <c r="Y70" i="1"/>
  <c r="Q70" i="1"/>
  <c r="V70" i="1"/>
  <c r="N70" i="1"/>
  <c r="W70" i="1"/>
  <c r="I72" i="1"/>
  <c r="G72" i="1"/>
  <c r="U76" i="1"/>
  <c r="M76" i="1"/>
  <c r="AA76" i="1"/>
  <c r="S76" i="1"/>
  <c r="K76" i="1"/>
  <c r="X76" i="1"/>
  <c r="P76" i="1"/>
  <c r="W76" i="1"/>
  <c r="Y80" i="1"/>
  <c r="Q80" i="1"/>
  <c r="W80" i="1"/>
  <c r="O80" i="1"/>
  <c r="T80" i="1"/>
  <c r="L80" i="1"/>
  <c r="V80" i="1"/>
  <c r="U92" i="1"/>
  <c r="M92" i="1"/>
  <c r="T92" i="1"/>
  <c r="L92" i="1"/>
  <c r="AA92" i="1"/>
  <c r="S92" i="1"/>
  <c r="K92" i="1"/>
  <c r="X92" i="1"/>
  <c r="P92" i="1"/>
  <c r="Z92" i="1"/>
  <c r="G95" i="1"/>
  <c r="W107" i="1"/>
  <c r="O107" i="1"/>
  <c r="V107" i="1"/>
  <c r="N107" i="1"/>
  <c r="U107" i="1"/>
  <c r="M107" i="1"/>
  <c r="T107" i="1"/>
  <c r="L107" i="1"/>
  <c r="Y107" i="1"/>
  <c r="Q107" i="1"/>
  <c r="G111" i="1"/>
  <c r="L121" i="1"/>
  <c r="S123" i="1"/>
  <c r="V124" i="1"/>
  <c r="N124" i="1"/>
  <c r="U124" i="1"/>
  <c r="M124" i="1"/>
  <c r="T124" i="1"/>
  <c r="L124" i="1"/>
  <c r="AA124" i="1"/>
  <c r="S124" i="1"/>
  <c r="K124" i="1"/>
  <c r="X124" i="1"/>
  <c r="P124" i="1"/>
  <c r="W139" i="1"/>
  <c r="O139" i="1"/>
  <c r="V139" i="1"/>
  <c r="N139" i="1"/>
  <c r="U139" i="1"/>
  <c r="M139" i="1"/>
  <c r="T139" i="1"/>
  <c r="L139" i="1"/>
  <c r="Y139" i="1"/>
  <c r="Q139" i="1"/>
  <c r="W140" i="1"/>
  <c r="G143" i="1"/>
  <c r="I160" i="1"/>
  <c r="H160" i="1"/>
  <c r="G160" i="1"/>
  <c r="L169" i="1"/>
  <c r="O172" i="1"/>
  <c r="H173" i="1"/>
  <c r="I175" i="1"/>
  <c r="H175" i="1"/>
  <c r="T177" i="1"/>
  <c r="W179" i="1"/>
  <c r="O179" i="1"/>
  <c r="V179" i="1"/>
  <c r="N179" i="1"/>
  <c r="U179" i="1"/>
  <c r="M179" i="1"/>
  <c r="T179" i="1"/>
  <c r="L179" i="1"/>
  <c r="Y179" i="1"/>
  <c r="Q179" i="1"/>
  <c r="W180" i="1"/>
  <c r="P203" i="1"/>
  <c r="Y209" i="1"/>
  <c r="Q209" i="1"/>
  <c r="X209" i="1"/>
  <c r="P209" i="1"/>
  <c r="W209" i="1"/>
  <c r="O209" i="1"/>
  <c r="V209" i="1"/>
  <c r="N209" i="1"/>
  <c r="U209" i="1"/>
  <c r="M209" i="1"/>
  <c r="AA209" i="1"/>
  <c r="S209" i="1"/>
  <c r="K209" i="1"/>
  <c r="I213" i="1"/>
  <c r="G213" i="1"/>
  <c r="I215" i="1"/>
  <c r="H215" i="1"/>
  <c r="G215" i="1"/>
  <c r="P235" i="1"/>
  <c r="Y241" i="1"/>
  <c r="Q241" i="1"/>
  <c r="X241" i="1"/>
  <c r="P241" i="1"/>
  <c r="W241" i="1"/>
  <c r="O241" i="1"/>
  <c r="V241" i="1"/>
  <c r="N241" i="1"/>
  <c r="U241" i="1"/>
  <c r="M241" i="1"/>
  <c r="AA241" i="1"/>
  <c r="S241" i="1"/>
  <c r="K241" i="1"/>
  <c r="I245" i="1"/>
  <c r="G245" i="1"/>
  <c r="I247" i="1"/>
  <c r="H247" i="1"/>
  <c r="G247" i="1"/>
  <c r="R302" i="1"/>
  <c r="I330" i="1"/>
  <c r="AA350" i="1"/>
  <c r="S350" i="1"/>
  <c r="K350" i="1"/>
  <c r="Y350" i="1"/>
  <c r="Q350" i="1"/>
  <c r="X350" i="1"/>
  <c r="P350" i="1"/>
  <c r="V350" i="1"/>
  <c r="N350" i="1"/>
  <c r="W350" i="1"/>
  <c r="U350" i="1"/>
  <c r="T350" i="1"/>
  <c r="R350" i="1"/>
  <c r="O350" i="1"/>
  <c r="L350" i="1"/>
  <c r="I365" i="1"/>
  <c r="H365" i="1"/>
  <c r="G365" i="1"/>
  <c r="AA366" i="1"/>
  <c r="S366" i="1"/>
  <c r="K366" i="1"/>
  <c r="Y366" i="1"/>
  <c r="Q366" i="1"/>
  <c r="X366" i="1"/>
  <c r="P366" i="1"/>
  <c r="W366" i="1"/>
  <c r="O366" i="1"/>
  <c r="V366" i="1"/>
  <c r="N366" i="1"/>
  <c r="U366" i="1"/>
  <c r="T366" i="1"/>
  <c r="R366" i="1"/>
  <c r="M366" i="1"/>
  <c r="L366" i="1"/>
  <c r="AA398" i="1"/>
  <c r="S398" i="1"/>
  <c r="K398" i="1"/>
  <c r="Y398" i="1"/>
  <c r="Q398" i="1"/>
  <c r="X398" i="1"/>
  <c r="P398" i="1"/>
  <c r="W398" i="1"/>
  <c r="O398" i="1"/>
  <c r="V398" i="1"/>
  <c r="N398" i="1"/>
  <c r="U398" i="1"/>
  <c r="M398" i="1"/>
  <c r="Z398" i="1"/>
  <c r="T398" i="1"/>
  <c r="L398" i="1"/>
  <c r="I412" i="1"/>
  <c r="H412" i="1"/>
  <c r="G412" i="1"/>
  <c r="T566" i="1"/>
  <c r="L566" i="1"/>
  <c r="AA566" i="1"/>
  <c r="S566" i="1"/>
  <c r="K566" i="1"/>
  <c r="Y566" i="1"/>
  <c r="Q566" i="1"/>
  <c r="X566" i="1"/>
  <c r="P566" i="1"/>
  <c r="W566" i="1"/>
  <c r="O566" i="1"/>
  <c r="V566" i="1"/>
  <c r="N566" i="1"/>
  <c r="U566" i="1"/>
  <c r="M566" i="1"/>
  <c r="Z566" i="1"/>
  <c r="R566" i="1"/>
  <c r="H588" i="1"/>
  <c r="G588" i="1"/>
  <c r="I588" i="1"/>
  <c r="AA20" i="1"/>
  <c r="S20" i="1"/>
  <c r="K20" i="1"/>
  <c r="T20" i="1"/>
  <c r="G23" i="1"/>
  <c r="W24" i="1"/>
  <c r="O24" i="1"/>
  <c r="S24" i="1"/>
  <c r="K25" i="1"/>
  <c r="T25" i="1"/>
  <c r="G27" i="1"/>
  <c r="H28" i="1"/>
  <c r="L30" i="1"/>
  <c r="U30" i="1"/>
  <c r="H32" i="1"/>
  <c r="K34" i="1"/>
  <c r="T34" i="1"/>
  <c r="H37" i="1"/>
  <c r="Y38" i="1"/>
  <c r="Q38" i="1"/>
  <c r="S38" i="1"/>
  <c r="L39" i="1"/>
  <c r="U39" i="1"/>
  <c r="W42" i="1"/>
  <c r="O42" i="1"/>
  <c r="U42" i="1"/>
  <c r="M42" i="1"/>
  <c r="T42" i="1"/>
  <c r="U44" i="1"/>
  <c r="M44" i="1"/>
  <c r="AA44" i="1"/>
  <c r="S44" i="1"/>
  <c r="K44" i="1"/>
  <c r="V44" i="1"/>
  <c r="G45" i="1"/>
  <c r="H46" i="1"/>
  <c r="K48" i="1"/>
  <c r="U48" i="1"/>
  <c r="K50" i="1"/>
  <c r="V50" i="1"/>
  <c r="L52" i="1"/>
  <c r="W52" i="1"/>
  <c r="H53" i="1"/>
  <c r="AA54" i="1"/>
  <c r="S54" i="1"/>
  <c r="K54" i="1"/>
  <c r="Y54" i="1"/>
  <c r="Q54" i="1"/>
  <c r="U54" i="1"/>
  <c r="X57" i="1"/>
  <c r="P57" i="1"/>
  <c r="V57" i="1"/>
  <c r="N57" i="1"/>
  <c r="AA57" i="1"/>
  <c r="S57" i="1"/>
  <c r="K57" i="1"/>
  <c r="W57" i="1"/>
  <c r="I63" i="1"/>
  <c r="M65" i="1"/>
  <c r="Z65" i="1"/>
  <c r="V67" i="1"/>
  <c r="N67" i="1"/>
  <c r="T67" i="1"/>
  <c r="L67" i="1"/>
  <c r="Y67" i="1"/>
  <c r="Q67" i="1"/>
  <c r="W67" i="1"/>
  <c r="I68" i="1"/>
  <c r="I69" i="1"/>
  <c r="L70" i="1"/>
  <c r="X70" i="1"/>
  <c r="H72" i="1"/>
  <c r="M75" i="1"/>
  <c r="Z75" i="1"/>
  <c r="L76" i="1"/>
  <c r="Y76" i="1"/>
  <c r="K80" i="1"/>
  <c r="X80" i="1"/>
  <c r="H82" i="1"/>
  <c r="X89" i="1"/>
  <c r="P89" i="1"/>
  <c r="V89" i="1"/>
  <c r="N89" i="1"/>
  <c r="AA89" i="1"/>
  <c r="S89" i="1"/>
  <c r="K89" i="1"/>
  <c r="W89" i="1"/>
  <c r="N92" i="1"/>
  <c r="I96" i="1"/>
  <c r="H96" i="1"/>
  <c r="G96" i="1"/>
  <c r="I103" i="1"/>
  <c r="H103" i="1"/>
  <c r="K107" i="1"/>
  <c r="I112" i="1"/>
  <c r="H112" i="1"/>
  <c r="G112" i="1"/>
  <c r="Y113" i="1"/>
  <c r="Q113" i="1"/>
  <c r="X113" i="1"/>
  <c r="P113" i="1"/>
  <c r="W113" i="1"/>
  <c r="O113" i="1"/>
  <c r="V113" i="1"/>
  <c r="N113" i="1"/>
  <c r="AA113" i="1"/>
  <c r="S113" i="1"/>
  <c r="K113" i="1"/>
  <c r="M121" i="1"/>
  <c r="X123" i="1"/>
  <c r="O124" i="1"/>
  <c r="H125" i="1"/>
  <c r="I135" i="1"/>
  <c r="H135" i="1"/>
  <c r="K139" i="1"/>
  <c r="Y140" i="1"/>
  <c r="I144" i="1"/>
  <c r="H144" i="1"/>
  <c r="G144" i="1"/>
  <c r="Y145" i="1"/>
  <c r="Q145" i="1"/>
  <c r="X145" i="1"/>
  <c r="P145" i="1"/>
  <c r="W145" i="1"/>
  <c r="O145" i="1"/>
  <c r="V145" i="1"/>
  <c r="N145" i="1"/>
  <c r="AA145" i="1"/>
  <c r="S145" i="1"/>
  <c r="K145" i="1"/>
  <c r="W155" i="1"/>
  <c r="O155" i="1"/>
  <c r="V155" i="1"/>
  <c r="N155" i="1"/>
  <c r="U155" i="1"/>
  <c r="M155" i="1"/>
  <c r="T155" i="1"/>
  <c r="L155" i="1"/>
  <c r="Y155" i="1"/>
  <c r="Q155" i="1"/>
  <c r="M169" i="1"/>
  <c r="Q172" i="1"/>
  <c r="I173" i="1"/>
  <c r="G175" i="1"/>
  <c r="U177" i="1"/>
  <c r="K179" i="1"/>
  <c r="Y180" i="1"/>
  <c r="Y185" i="1"/>
  <c r="Q185" i="1"/>
  <c r="X185" i="1"/>
  <c r="P185" i="1"/>
  <c r="W185" i="1"/>
  <c r="O185" i="1"/>
  <c r="V185" i="1"/>
  <c r="N185" i="1"/>
  <c r="AA185" i="1"/>
  <c r="S185" i="1"/>
  <c r="K185" i="1"/>
  <c r="V188" i="1"/>
  <c r="N188" i="1"/>
  <c r="U188" i="1"/>
  <c r="M188" i="1"/>
  <c r="T188" i="1"/>
  <c r="L188" i="1"/>
  <c r="AA188" i="1"/>
  <c r="S188" i="1"/>
  <c r="K188" i="1"/>
  <c r="X188" i="1"/>
  <c r="P188" i="1"/>
  <c r="R203" i="1"/>
  <c r="L209" i="1"/>
  <c r="W211" i="1"/>
  <c r="O211" i="1"/>
  <c r="V211" i="1"/>
  <c r="N211" i="1"/>
  <c r="U211" i="1"/>
  <c r="M211" i="1"/>
  <c r="T211" i="1"/>
  <c r="L211" i="1"/>
  <c r="AA211" i="1"/>
  <c r="S211" i="1"/>
  <c r="K211" i="1"/>
  <c r="Y211" i="1"/>
  <c r="Q211" i="1"/>
  <c r="H213" i="1"/>
  <c r="R235" i="1"/>
  <c r="L241" i="1"/>
  <c r="W243" i="1"/>
  <c r="O243" i="1"/>
  <c r="V243" i="1"/>
  <c r="N243" i="1"/>
  <c r="U243" i="1"/>
  <c r="M243" i="1"/>
  <c r="T243" i="1"/>
  <c r="L243" i="1"/>
  <c r="AA243" i="1"/>
  <c r="S243" i="1"/>
  <c r="K243" i="1"/>
  <c r="Y243" i="1"/>
  <c r="Q243" i="1"/>
  <c r="H245" i="1"/>
  <c r="AA275" i="1"/>
  <c r="Y275" i="1"/>
  <c r="Q275" i="1"/>
  <c r="R275" i="1"/>
  <c r="Z275" i="1"/>
  <c r="P275" i="1"/>
  <c r="X275" i="1"/>
  <c r="O275" i="1"/>
  <c r="W275" i="1"/>
  <c r="N275" i="1"/>
  <c r="V275" i="1"/>
  <c r="M275" i="1"/>
  <c r="T275" i="1"/>
  <c r="K275" i="1"/>
  <c r="Y277" i="1"/>
  <c r="Q277" i="1"/>
  <c r="W277" i="1"/>
  <c r="O277" i="1"/>
  <c r="S277" i="1"/>
  <c r="R277" i="1"/>
  <c r="AA277" i="1"/>
  <c r="P277" i="1"/>
  <c r="Z277" i="1"/>
  <c r="N277" i="1"/>
  <c r="X277" i="1"/>
  <c r="M277" i="1"/>
  <c r="U277" i="1"/>
  <c r="K277" i="1"/>
  <c r="AA291" i="1"/>
  <c r="S291" i="1"/>
  <c r="K291" i="1"/>
  <c r="Y291" i="1"/>
  <c r="Q291" i="1"/>
  <c r="T291" i="1"/>
  <c r="R291" i="1"/>
  <c r="P291" i="1"/>
  <c r="Z291" i="1"/>
  <c r="O291" i="1"/>
  <c r="X291" i="1"/>
  <c r="N291" i="1"/>
  <c r="V291" i="1"/>
  <c r="L291" i="1"/>
  <c r="T302" i="1"/>
  <c r="AA318" i="1"/>
  <c r="S318" i="1"/>
  <c r="K318" i="1"/>
  <c r="X318" i="1"/>
  <c r="P318" i="1"/>
  <c r="V318" i="1"/>
  <c r="N318" i="1"/>
  <c r="R318" i="1"/>
  <c r="Q318" i="1"/>
  <c r="O318" i="1"/>
  <c r="Z318" i="1"/>
  <c r="M318" i="1"/>
  <c r="Y318" i="1"/>
  <c r="L318" i="1"/>
  <c r="U318" i="1"/>
  <c r="G322" i="1"/>
  <c r="I322" i="1"/>
  <c r="H322" i="1"/>
  <c r="Y328" i="1"/>
  <c r="Q328" i="1"/>
  <c r="V328" i="1"/>
  <c r="N328" i="1"/>
  <c r="T328" i="1"/>
  <c r="L328" i="1"/>
  <c r="R328" i="1"/>
  <c r="P328" i="1"/>
  <c r="AA328" i="1"/>
  <c r="O328" i="1"/>
  <c r="Z328" i="1"/>
  <c r="M328" i="1"/>
  <c r="X328" i="1"/>
  <c r="K328" i="1"/>
  <c r="U328" i="1"/>
  <c r="M350" i="1"/>
  <c r="Z366" i="1"/>
  <c r="I380" i="1"/>
  <c r="H380" i="1"/>
  <c r="G380" i="1"/>
  <c r="R398" i="1"/>
  <c r="I404" i="1"/>
  <c r="H404" i="1"/>
  <c r="G404" i="1"/>
  <c r="H562" i="1"/>
  <c r="G562" i="1"/>
  <c r="I562" i="1"/>
  <c r="W578" i="1"/>
  <c r="O578" i="1"/>
  <c r="T578" i="1"/>
  <c r="L578" i="1"/>
  <c r="X578" i="1"/>
  <c r="M578" i="1"/>
  <c r="V578" i="1"/>
  <c r="K578" i="1"/>
  <c r="S578" i="1"/>
  <c r="R578" i="1"/>
  <c r="AA578" i="1"/>
  <c r="Q578" i="1"/>
  <c r="Z578" i="1"/>
  <c r="P578" i="1"/>
  <c r="Y578" i="1"/>
  <c r="N578" i="1"/>
  <c r="U578" i="1"/>
  <c r="R5" i="1"/>
  <c r="Q6" i="1"/>
  <c r="Y6" i="1"/>
  <c r="R13" i="1"/>
  <c r="Q14" i="1"/>
  <c r="Y14" i="1"/>
  <c r="G16" i="1"/>
  <c r="O16" i="1"/>
  <c r="W16" i="1"/>
  <c r="L20" i="1"/>
  <c r="U20" i="1"/>
  <c r="O22" i="1"/>
  <c r="X22" i="1"/>
  <c r="I23" i="1"/>
  <c r="R23" i="1"/>
  <c r="K24" i="1"/>
  <c r="T24" i="1"/>
  <c r="L25" i="1"/>
  <c r="U25" i="1"/>
  <c r="H27" i="1"/>
  <c r="M30" i="1"/>
  <c r="V30" i="1"/>
  <c r="O31" i="1"/>
  <c r="Y31" i="1"/>
  <c r="I32" i="1"/>
  <c r="R32" i="1"/>
  <c r="V33" i="1"/>
  <c r="N33" i="1"/>
  <c r="S33" i="1"/>
  <c r="L34" i="1"/>
  <c r="V34" i="1"/>
  <c r="O35" i="1"/>
  <c r="X35" i="1"/>
  <c r="G36" i="1"/>
  <c r="P36" i="1"/>
  <c r="Y36" i="1"/>
  <c r="K38" i="1"/>
  <c r="T38" i="1"/>
  <c r="M39" i="1"/>
  <c r="V39" i="1"/>
  <c r="P40" i="1"/>
  <c r="Y40" i="1"/>
  <c r="K42" i="1"/>
  <c r="V42" i="1"/>
  <c r="Q43" i="1"/>
  <c r="AA43" i="1"/>
  <c r="L44" i="1"/>
  <c r="W44" i="1"/>
  <c r="H45" i="1"/>
  <c r="AA46" i="1"/>
  <c r="S46" i="1"/>
  <c r="K46" i="1"/>
  <c r="Y46" i="1"/>
  <c r="Q46" i="1"/>
  <c r="U46" i="1"/>
  <c r="L48" i="1"/>
  <c r="V48" i="1"/>
  <c r="Q49" i="1"/>
  <c r="AA49" i="1"/>
  <c r="L50" i="1"/>
  <c r="X50" i="1"/>
  <c r="N52" i="1"/>
  <c r="X52" i="1"/>
  <c r="L54" i="1"/>
  <c r="V54" i="1"/>
  <c r="G55" i="1"/>
  <c r="P56" i="1"/>
  <c r="L57" i="1"/>
  <c r="Y57" i="1"/>
  <c r="G60" i="1"/>
  <c r="H61" i="1"/>
  <c r="AA62" i="1"/>
  <c r="S62" i="1"/>
  <c r="K62" i="1"/>
  <c r="Y62" i="1"/>
  <c r="Q62" i="1"/>
  <c r="V62" i="1"/>
  <c r="N62" i="1"/>
  <c r="W62" i="1"/>
  <c r="I64" i="1"/>
  <c r="G64" i="1"/>
  <c r="O65" i="1"/>
  <c r="K67" i="1"/>
  <c r="X67" i="1"/>
  <c r="U68" i="1"/>
  <c r="M68" i="1"/>
  <c r="AA68" i="1"/>
  <c r="S68" i="1"/>
  <c r="K68" i="1"/>
  <c r="X68" i="1"/>
  <c r="P68" i="1"/>
  <c r="W68" i="1"/>
  <c r="M70" i="1"/>
  <c r="Z70" i="1"/>
  <c r="Y72" i="1"/>
  <c r="Q72" i="1"/>
  <c r="W72" i="1"/>
  <c r="O72" i="1"/>
  <c r="T72" i="1"/>
  <c r="L72" i="1"/>
  <c r="V72" i="1"/>
  <c r="R73" i="1"/>
  <c r="O75" i="1"/>
  <c r="AA75" i="1"/>
  <c r="N76" i="1"/>
  <c r="Z76" i="1"/>
  <c r="P78" i="1"/>
  <c r="M80" i="1"/>
  <c r="Z80" i="1"/>
  <c r="I82" i="1"/>
  <c r="R83" i="1"/>
  <c r="Q84" i="1"/>
  <c r="G87" i="1"/>
  <c r="P88" i="1"/>
  <c r="L89" i="1"/>
  <c r="Y89" i="1"/>
  <c r="V91" i="1"/>
  <c r="N91" i="1"/>
  <c r="U91" i="1"/>
  <c r="M91" i="1"/>
  <c r="T91" i="1"/>
  <c r="L91" i="1"/>
  <c r="Y91" i="1"/>
  <c r="Q91" i="1"/>
  <c r="Z91" i="1"/>
  <c r="O92" i="1"/>
  <c r="Y96" i="1"/>
  <c r="Q96" i="1"/>
  <c r="X96" i="1"/>
  <c r="P96" i="1"/>
  <c r="W96" i="1"/>
  <c r="O96" i="1"/>
  <c r="T96" i="1"/>
  <c r="L96" i="1"/>
  <c r="Z96" i="1"/>
  <c r="W99" i="1"/>
  <c r="O99" i="1"/>
  <c r="V99" i="1"/>
  <c r="N99" i="1"/>
  <c r="U99" i="1"/>
  <c r="M99" i="1"/>
  <c r="T99" i="1"/>
  <c r="L99" i="1"/>
  <c r="Y99" i="1"/>
  <c r="Q99" i="1"/>
  <c r="W100" i="1"/>
  <c r="G103" i="1"/>
  <c r="P107" i="1"/>
  <c r="L113" i="1"/>
  <c r="V116" i="1"/>
  <c r="N116" i="1"/>
  <c r="U116" i="1"/>
  <c r="M116" i="1"/>
  <c r="T116" i="1"/>
  <c r="L116" i="1"/>
  <c r="AA116" i="1"/>
  <c r="S116" i="1"/>
  <c r="K116" i="1"/>
  <c r="X116" i="1"/>
  <c r="P116" i="1"/>
  <c r="R121" i="1"/>
  <c r="Z123" i="1"/>
  <c r="Q124" i="1"/>
  <c r="I125" i="1"/>
  <c r="U129" i="1"/>
  <c r="W131" i="1"/>
  <c r="O131" i="1"/>
  <c r="V131" i="1"/>
  <c r="N131" i="1"/>
  <c r="U131" i="1"/>
  <c r="M131" i="1"/>
  <c r="T131" i="1"/>
  <c r="L131" i="1"/>
  <c r="Y131" i="1"/>
  <c r="Q131" i="1"/>
  <c r="W132" i="1"/>
  <c r="G135" i="1"/>
  <c r="P139" i="1"/>
  <c r="L145" i="1"/>
  <c r="V148" i="1"/>
  <c r="N148" i="1"/>
  <c r="U148" i="1"/>
  <c r="M148" i="1"/>
  <c r="T148" i="1"/>
  <c r="L148" i="1"/>
  <c r="AA148" i="1"/>
  <c r="S148" i="1"/>
  <c r="K148" i="1"/>
  <c r="X148" i="1"/>
  <c r="P148" i="1"/>
  <c r="U153" i="1"/>
  <c r="K155" i="1"/>
  <c r="Y156" i="1"/>
  <c r="Y161" i="1"/>
  <c r="Q161" i="1"/>
  <c r="X161" i="1"/>
  <c r="P161" i="1"/>
  <c r="W161" i="1"/>
  <c r="O161" i="1"/>
  <c r="V161" i="1"/>
  <c r="N161" i="1"/>
  <c r="AA161" i="1"/>
  <c r="S161" i="1"/>
  <c r="K161" i="1"/>
  <c r="V164" i="1"/>
  <c r="N164" i="1"/>
  <c r="U164" i="1"/>
  <c r="M164" i="1"/>
  <c r="T164" i="1"/>
  <c r="L164" i="1"/>
  <c r="AA164" i="1"/>
  <c r="S164" i="1"/>
  <c r="K164" i="1"/>
  <c r="X164" i="1"/>
  <c r="P164" i="1"/>
  <c r="R169" i="1"/>
  <c r="R172" i="1"/>
  <c r="I176" i="1"/>
  <c r="H176" i="1"/>
  <c r="G176" i="1"/>
  <c r="P179" i="1"/>
  <c r="L185" i="1"/>
  <c r="X187" i="1"/>
  <c r="O188" i="1"/>
  <c r="H189" i="1"/>
  <c r="I191" i="1"/>
  <c r="H191" i="1"/>
  <c r="G191" i="1"/>
  <c r="Z201" i="1"/>
  <c r="X203" i="1"/>
  <c r="R209" i="1"/>
  <c r="P211" i="1"/>
  <c r="Y217" i="1"/>
  <c r="Q217" i="1"/>
  <c r="X217" i="1"/>
  <c r="P217" i="1"/>
  <c r="W217" i="1"/>
  <c r="O217" i="1"/>
  <c r="V217" i="1"/>
  <c r="N217" i="1"/>
  <c r="U217" i="1"/>
  <c r="M217" i="1"/>
  <c r="AA217" i="1"/>
  <c r="S217" i="1"/>
  <c r="K217" i="1"/>
  <c r="I221" i="1"/>
  <c r="G221" i="1"/>
  <c r="I223" i="1"/>
  <c r="H223" i="1"/>
  <c r="G223" i="1"/>
  <c r="Z233" i="1"/>
  <c r="X235" i="1"/>
  <c r="R241" i="1"/>
  <c r="P243" i="1"/>
  <c r="Y249" i="1"/>
  <c r="Q249" i="1"/>
  <c r="X249" i="1"/>
  <c r="P249" i="1"/>
  <c r="W249" i="1"/>
  <c r="O249" i="1"/>
  <c r="V249" i="1"/>
  <c r="N249" i="1"/>
  <c r="U249" i="1"/>
  <c r="M249" i="1"/>
  <c r="AA249" i="1"/>
  <c r="S249" i="1"/>
  <c r="K249" i="1"/>
  <c r="I253" i="1"/>
  <c r="G253" i="1"/>
  <c r="I255" i="1"/>
  <c r="H255" i="1"/>
  <c r="G255" i="1"/>
  <c r="I273" i="1"/>
  <c r="G273" i="1"/>
  <c r="L275" i="1"/>
  <c r="L277" i="1"/>
  <c r="M291" i="1"/>
  <c r="I313" i="1"/>
  <c r="G313" i="1"/>
  <c r="T318" i="1"/>
  <c r="AA326" i="1"/>
  <c r="S326" i="1"/>
  <c r="K326" i="1"/>
  <c r="X326" i="1"/>
  <c r="P326" i="1"/>
  <c r="V326" i="1"/>
  <c r="N326" i="1"/>
  <c r="U326" i="1"/>
  <c r="T326" i="1"/>
  <c r="R326" i="1"/>
  <c r="Q326" i="1"/>
  <c r="O326" i="1"/>
  <c r="Y326" i="1"/>
  <c r="L326" i="1"/>
  <c r="S328" i="1"/>
  <c r="Z350" i="1"/>
  <c r="I372" i="1"/>
  <c r="H372" i="1"/>
  <c r="G372" i="1"/>
  <c r="AA406" i="1"/>
  <c r="S406" i="1"/>
  <c r="K406" i="1"/>
  <c r="Y406" i="1"/>
  <c r="Q406" i="1"/>
  <c r="X406" i="1"/>
  <c r="P406" i="1"/>
  <c r="W406" i="1"/>
  <c r="O406" i="1"/>
  <c r="V406" i="1"/>
  <c r="N406" i="1"/>
  <c r="U406" i="1"/>
  <c r="M406" i="1"/>
  <c r="Z406" i="1"/>
  <c r="T406" i="1"/>
  <c r="R406" i="1"/>
  <c r="L406" i="1"/>
  <c r="R6" i="1"/>
  <c r="R14" i="1"/>
  <c r="P16" i="1"/>
  <c r="M20" i="1"/>
  <c r="V20" i="1"/>
  <c r="P22" i="1"/>
  <c r="Z22" i="1"/>
  <c r="X23" i="1"/>
  <c r="P23" i="1"/>
  <c r="S23" i="1"/>
  <c r="L24" i="1"/>
  <c r="U24" i="1"/>
  <c r="M25" i="1"/>
  <c r="W25" i="1"/>
  <c r="AA28" i="1"/>
  <c r="S28" i="1"/>
  <c r="K28" i="1"/>
  <c r="T28" i="1"/>
  <c r="N30" i="1"/>
  <c r="W30" i="1"/>
  <c r="W32" i="1"/>
  <c r="O32" i="1"/>
  <c r="S32" i="1"/>
  <c r="N34" i="1"/>
  <c r="W34" i="1"/>
  <c r="L38" i="1"/>
  <c r="U38" i="1"/>
  <c r="N39" i="1"/>
  <c r="W39" i="1"/>
  <c r="L42" i="1"/>
  <c r="X42" i="1"/>
  <c r="N44" i="1"/>
  <c r="X44" i="1"/>
  <c r="M48" i="1"/>
  <c r="X48" i="1"/>
  <c r="N50" i="1"/>
  <c r="Y50" i="1"/>
  <c r="O52" i="1"/>
  <c r="Y52" i="1"/>
  <c r="M54" i="1"/>
  <c r="W54" i="1"/>
  <c r="I55" i="1"/>
  <c r="M57" i="1"/>
  <c r="Z57" i="1"/>
  <c r="V59" i="1"/>
  <c r="N59" i="1"/>
  <c r="T59" i="1"/>
  <c r="L59" i="1"/>
  <c r="Y59" i="1"/>
  <c r="Q59" i="1"/>
  <c r="W59" i="1"/>
  <c r="I60" i="1"/>
  <c r="I61" i="1"/>
  <c r="Q65" i="1"/>
  <c r="M67" i="1"/>
  <c r="Z67" i="1"/>
  <c r="O70" i="1"/>
  <c r="P75" i="1"/>
  <c r="O76" i="1"/>
  <c r="N80" i="1"/>
  <c r="AA80" i="1"/>
  <c r="X81" i="1"/>
  <c r="P81" i="1"/>
  <c r="V81" i="1"/>
  <c r="N81" i="1"/>
  <c r="AA81" i="1"/>
  <c r="S81" i="1"/>
  <c r="K81" i="1"/>
  <c r="W81" i="1"/>
  <c r="I87" i="1"/>
  <c r="M89" i="1"/>
  <c r="Z89" i="1"/>
  <c r="Q92" i="1"/>
  <c r="X97" i="1"/>
  <c r="P97" i="1"/>
  <c r="W97" i="1"/>
  <c r="O97" i="1"/>
  <c r="V97" i="1"/>
  <c r="N97" i="1"/>
  <c r="AA97" i="1"/>
  <c r="S97" i="1"/>
  <c r="K97" i="1"/>
  <c r="Z97" i="1"/>
  <c r="I104" i="1"/>
  <c r="H104" i="1"/>
  <c r="G104" i="1"/>
  <c r="Y105" i="1"/>
  <c r="Q105" i="1"/>
  <c r="X105" i="1"/>
  <c r="P105" i="1"/>
  <c r="W105" i="1"/>
  <c r="O105" i="1"/>
  <c r="V105" i="1"/>
  <c r="N105" i="1"/>
  <c r="AA105" i="1"/>
  <c r="S105" i="1"/>
  <c r="K105" i="1"/>
  <c r="R107" i="1"/>
  <c r="M113" i="1"/>
  <c r="T121" i="1"/>
  <c r="R124" i="1"/>
  <c r="I127" i="1"/>
  <c r="H127" i="1"/>
  <c r="I136" i="1"/>
  <c r="H136" i="1"/>
  <c r="G136" i="1"/>
  <c r="Y137" i="1"/>
  <c r="Q137" i="1"/>
  <c r="X137" i="1"/>
  <c r="P137" i="1"/>
  <c r="W137" i="1"/>
  <c r="O137" i="1"/>
  <c r="V137" i="1"/>
  <c r="N137" i="1"/>
  <c r="AA137" i="1"/>
  <c r="S137" i="1"/>
  <c r="K137" i="1"/>
  <c r="R139" i="1"/>
  <c r="M145" i="1"/>
  <c r="I151" i="1"/>
  <c r="H151" i="1"/>
  <c r="P155" i="1"/>
  <c r="I167" i="1"/>
  <c r="H167" i="1"/>
  <c r="T169" i="1"/>
  <c r="W171" i="1"/>
  <c r="O171" i="1"/>
  <c r="V171" i="1"/>
  <c r="N171" i="1"/>
  <c r="U171" i="1"/>
  <c r="M171" i="1"/>
  <c r="T171" i="1"/>
  <c r="L171" i="1"/>
  <c r="Y171" i="1"/>
  <c r="Q171" i="1"/>
  <c r="W172" i="1"/>
  <c r="R179" i="1"/>
  <c r="M185" i="1"/>
  <c r="Q188" i="1"/>
  <c r="I189" i="1"/>
  <c r="Z203" i="1"/>
  <c r="T209" i="1"/>
  <c r="R211" i="1"/>
  <c r="W219" i="1"/>
  <c r="O219" i="1"/>
  <c r="V219" i="1"/>
  <c r="N219" i="1"/>
  <c r="U219" i="1"/>
  <c r="M219" i="1"/>
  <c r="T219" i="1"/>
  <c r="L219" i="1"/>
  <c r="AA219" i="1"/>
  <c r="S219" i="1"/>
  <c r="K219" i="1"/>
  <c r="Y219" i="1"/>
  <c r="Q219" i="1"/>
  <c r="Z235" i="1"/>
  <c r="T241" i="1"/>
  <c r="R243" i="1"/>
  <c r="W251" i="1"/>
  <c r="O251" i="1"/>
  <c r="V251" i="1"/>
  <c r="N251" i="1"/>
  <c r="U251" i="1"/>
  <c r="M251" i="1"/>
  <c r="T251" i="1"/>
  <c r="L251" i="1"/>
  <c r="AA251" i="1"/>
  <c r="S251" i="1"/>
  <c r="K251" i="1"/>
  <c r="Y251" i="1"/>
  <c r="Q251" i="1"/>
  <c r="S275" i="1"/>
  <c r="T277" i="1"/>
  <c r="W279" i="1"/>
  <c r="O279" i="1"/>
  <c r="U279" i="1"/>
  <c r="M279" i="1"/>
  <c r="S279" i="1"/>
  <c r="R279" i="1"/>
  <c r="AA279" i="1"/>
  <c r="Q279" i="1"/>
  <c r="Z279" i="1"/>
  <c r="P279" i="1"/>
  <c r="Y279" i="1"/>
  <c r="N279" i="1"/>
  <c r="V279" i="1"/>
  <c r="K279" i="1"/>
  <c r="U291" i="1"/>
  <c r="V296" i="1"/>
  <c r="N296" i="1"/>
  <c r="T296" i="1"/>
  <c r="L296" i="1"/>
  <c r="AA296" i="1"/>
  <c r="Q296" i="1"/>
  <c r="Z296" i="1"/>
  <c r="P296" i="1"/>
  <c r="Y296" i="1"/>
  <c r="O296" i="1"/>
  <c r="X296" i="1"/>
  <c r="M296" i="1"/>
  <c r="W296" i="1"/>
  <c r="K296" i="1"/>
  <c r="S296" i="1"/>
  <c r="G303" i="1"/>
  <c r="I303" i="1"/>
  <c r="H303" i="1"/>
  <c r="W318" i="1"/>
  <c r="W328" i="1"/>
  <c r="Y336" i="1"/>
  <c r="Q336" i="1"/>
  <c r="V336" i="1"/>
  <c r="N336" i="1"/>
  <c r="T336" i="1"/>
  <c r="L336" i="1"/>
  <c r="U336" i="1"/>
  <c r="S336" i="1"/>
  <c r="R336" i="1"/>
  <c r="P336" i="1"/>
  <c r="AA336" i="1"/>
  <c r="O336" i="1"/>
  <c r="X336" i="1"/>
  <c r="K336" i="1"/>
  <c r="G354" i="1"/>
  <c r="H354" i="1"/>
  <c r="X369" i="1"/>
  <c r="P369" i="1"/>
  <c r="V369" i="1"/>
  <c r="N369" i="1"/>
  <c r="U369" i="1"/>
  <c r="M369" i="1"/>
  <c r="T369" i="1"/>
  <c r="L369" i="1"/>
  <c r="AA369" i="1"/>
  <c r="S369" i="1"/>
  <c r="K369" i="1"/>
  <c r="Z369" i="1"/>
  <c r="R369" i="1"/>
  <c r="Y369" i="1"/>
  <c r="W369" i="1"/>
  <c r="Q369" i="1"/>
  <c r="O369" i="1"/>
  <c r="AA374" i="1"/>
  <c r="S374" i="1"/>
  <c r="K374" i="1"/>
  <c r="Y374" i="1"/>
  <c r="Q374" i="1"/>
  <c r="X374" i="1"/>
  <c r="P374" i="1"/>
  <c r="W374" i="1"/>
  <c r="O374" i="1"/>
  <c r="V374" i="1"/>
  <c r="N374" i="1"/>
  <c r="U374" i="1"/>
  <c r="M374" i="1"/>
  <c r="Z374" i="1"/>
  <c r="T374" i="1"/>
  <c r="R374" i="1"/>
  <c r="L374" i="1"/>
  <c r="G410" i="1"/>
  <c r="I410" i="1"/>
  <c r="H410" i="1"/>
  <c r="W123" i="1"/>
  <c r="O123" i="1"/>
  <c r="V123" i="1"/>
  <c r="N123" i="1"/>
  <c r="U123" i="1"/>
  <c r="M123" i="1"/>
  <c r="T123" i="1"/>
  <c r="L123" i="1"/>
  <c r="Y123" i="1"/>
  <c r="Q123" i="1"/>
  <c r="V140" i="1"/>
  <c r="N140" i="1"/>
  <c r="U140" i="1"/>
  <c r="M140" i="1"/>
  <c r="T140" i="1"/>
  <c r="L140" i="1"/>
  <c r="AA140" i="1"/>
  <c r="S140" i="1"/>
  <c r="K140" i="1"/>
  <c r="X140" i="1"/>
  <c r="P140" i="1"/>
  <c r="Y177" i="1"/>
  <c r="Q177" i="1"/>
  <c r="X177" i="1"/>
  <c r="P177" i="1"/>
  <c r="W177" i="1"/>
  <c r="O177" i="1"/>
  <c r="V177" i="1"/>
  <c r="N177" i="1"/>
  <c r="AA177" i="1"/>
  <c r="S177" i="1"/>
  <c r="K177" i="1"/>
  <c r="V180" i="1"/>
  <c r="N180" i="1"/>
  <c r="U180" i="1"/>
  <c r="M180" i="1"/>
  <c r="T180" i="1"/>
  <c r="L180" i="1"/>
  <c r="AA180" i="1"/>
  <c r="S180" i="1"/>
  <c r="K180" i="1"/>
  <c r="X180" i="1"/>
  <c r="P180" i="1"/>
  <c r="Y193" i="1"/>
  <c r="Q193" i="1"/>
  <c r="X193" i="1"/>
  <c r="P193" i="1"/>
  <c r="W193" i="1"/>
  <c r="O193" i="1"/>
  <c r="V193" i="1"/>
  <c r="N193" i="1"/>
  <c r="U193" i="1"/>
  <c r="M193" i="1"/>
  <c r="AA193" i="1"/>
  <c r="S193" i="1"/>
  <c r="K193" i="1"/>
  <c r="I197" i="1"/>
  <c r="G197" i="1"/>
  <c r="I199" i="1"/>
  <c r="H199" i="1"/>
  <c r="G199" i="1"/>
  <c r="Y225" i="1"/>
  <c r="Q225" i="1"/>
  <c r="X225" i="1"/>
  <c r="P225" i="1"/>
  <c r="W225" i="1"/>
  <c r="O225" i="1"/>
  <c r="V225" i="1"/>
  <c r="N225" i="1"/>
  <c r="U225" i="1"/>
  <c r="M225" i="1"/>
  <c r="AA225" i="1"/>
  <c r="S225" i="1"/>
  <c r="K225" i="1"/>
  <c r="I229" i="1"/>
  <c r="G229" i="1"/>
  <c r="I231" i="1"/>
  <c r="H231" i="1"/>
  <c r="G231" i="1"/>
  <c r="Y257" i="1"/>
  <c r="Q257" i="1"/>
  <c r="X257" i="1"/>
  <c r="P257" i="1"/>
  <c r="W257" i="1"/>
  <c r="O257" i="1"/>
  <c r="V257" i="1"/>
  <c r="N257" i="1"/>
  <c r="U257" i="1"/>
  <c r="M257" i="1"/>
  <c r="AA257" i="1"/>
  <c r="S257" i="1"/>
  <c r="K257" i="1"/>
  <c r="I261" i="1"/>
  <c r="G261" i="1"/>
  <c r="AA265" i="1"/>
  <c r="S265" i="1"/>
  <c r="K265" i="1"/>
  <c r="Y265" i="1"/>
  <c r="P265" i="1"/>
  <c r="X265" i="1"/>
  <c r="O265" i="1"/>
  <c r="W265" i="1"/>
  <c r="N265" i="1"/>
  <c r="V265" i="1"/>
  <c r="M265" i="1"/>
  <c r="U265" i="1"/>
  <c r="L265" i="1"/>
  <c r="R265" i="1"/>
  <c r="H321" i="1"/>
  <c r="I321" i="1"/>
  <c r="G321" i="1"/>
  <c r="G378" i="1"/>
  <c r="I378" i="1"/>
  <c r="H378" i="1"/>
  <c r="G402" i="1"/>
  <c r="I402" i="1"/>
  <c r="H402" i="1"/>
  <c r="R58" i="1"/>
  <c r="Z58" i="1"/>
  <c r="R66" i="1"/>
  <c r="Z66" i="1"/>
  <c r="R74" i="1"/>
  <c r="Z74" i="1"/>
  <c r="R82" i="1"/>
  <c r="Z82" i="1"/>
  <c r="R90" i="1"/>
  <c r="Z90" i="1"/>
  <c r="N94" i="1"/>
  <c r="V94" i="1"/>
  <c r="R98" i="1"/>
  <c r="Z98" i="1"/>
  <c r="N102" i="1"/>
  <c r="V102" i="1"/>
  <c r="L104" i="1"/>
  <c r="T104" i="1"/>
  <c r="R106" i="1"/>
  <c r="Z106" i="1"/>
  <c r="N110" i="1"/>
  <c r="V110" i="1"/>
  <c r="L112" i="1"/>
  <c r="T112" i="1"/>
  <c r="R114" i="1"/>
  <c r="Z114" i="1"/>
  <c r="N118" i="1"/>
  <c r="V118" i="1"/>
  <c r="L120" i="1"/>
  <c r="T120" i="1"/>
  <c r="R122" i="1"/>
  <c r="Z122" i="1"/>
  <c r="N126" i="1"/>
  <c r="V126" i="1"/>
  <c r="L128" i="1"/>
  <c r="T128" i="1"/>
  <c r="R130" i="1"/>
  <c r="Z130" i="1"/>
  <c r="N134" i="1"/>
  <c r="V134" i="1"/>
  <c r="L136" i="1"/>
  <c r="T136" i="1"/>
  <c r="R138" i="1"/>
  <c r="Z138" i="1"/>
  <c r="N142" i="1"/>
  <c r="V142" i="1"/>
  <c r="L144" i="1"/>
  <c r="T144" i="1"/>
  <c r="R146" i="1"/>
  <c r="Z146" i="1"/>
  <c r="N150" i="1"/>
  <c r="V150" i="1"/>
  <c r="L152" i="1"/>
  <c r="T152" i="1"/>
  <c r="R154" i="1"/>
  <c r="Z154" i="1"/>
  <c r="N158" i="1"/>
  <c r="V158" i="1"/>
  <c r="L160" i="1"/>
  <c r="T160" i="1"/>
  <c r="R162" i="1"/>
  <c r="Z162" i="1"/>
  <c r="N166" i="1"/>
  <c r="V166" i="1"/>
  <c r="L168" i="1"/>
  <c r="T168" i="1"/>
  <c r="R170" i="1"/>
  <c r="Z170" i="1"/>
  <c r="N174" i="1"/>
  <c r="V174" i="1"/>
  <c r="L176" i="1"/>
  <c r="T176" i="1"/>
  <c r="R178" i="1"/>
  <c r="Z178" i="1"/>
  <c r="N182" i="1"/>
  <c r="V182" i="1"/>
  <c r="L184" i="1"/>
  <c r="T184" i="1"/>
  <c r="R186" i="1"/>
  <c r="Z186" i="1"/>
  <c r="N190" i="1"/>
  <c r="V190" i="1"/>
  <c r="L192" i="1"/>
  <c r="T192" i="1"/>
  <c r="R194" i="1"/>
  <c r="Z194" i="1"/>
  <c r="P196" i="1"/>
  <c r="X196" i="1"/>
  <c r="N198" i="1"/>
  <c r="V198" i="1"/>
  <c r="L200" i="1"/>
  <c r="T200" i="1"/>
  <c r="R202" i="1"/>
  <c r="Z202" i="1"/>
  <c r="P204" i="1"/>
  <c r="X204" i="1"/>
  <c r="N206" i="1"/>
  <c r="V206" i="1"/>
  <c r="L208" i="1"/>
  <c r="T208" i="1"/>
  <c r="R210" i="1"/>
  <c r="Z210" i="1"/>
  <c r="P212" i="1"/>
  <c r="X212" i="1"/>
  <c r="N214" i="1"/>
  <c r="V214" i="1"/>
  <c r="L216" i="1"/>
  <c r="T216" i="1"/>
  <c r="R218" i="1"/>
  <c r="Z218" i="1"/>
  <c r="P220" i="1"/>
  <c r="X220" i="1"/>
  <c r="N222" i="1"/>
  <c r="V222" i="1"/>
  <c r="L224" i="1"/>
  <c r="T224" i="1"/>
  <c r="R226" i="1"/>
  <c r="Z226" i="1"/>
  <c r="P228" i="1"/>
  <c r="X228" i="1"/>
  <c r="N230" i="1"/>
  <c r="V230" i="1"/>
  <c r="L232" i="1"/>
  <c r="T232" i="1"/>
  <c r="R234" i="1"/>
  <c r="Z234" i="1"/>
  <c r="P236" i="1"/>
  <c r="X236" i="1"/>
  <c r="N238" i="1"/>
  <c r="V238" i="1"/>
  <c r="L240" i="1"/>
  <c r="T240" i="1"/>
  <c r="R242" i="1"/>
  <c r="Z242" i="1"/>
  <c r="P244" i="1"/>
  <c r="X244" i="1"/>
  <c r="N246" i="1"/>
  <c r="V246" i="1"/>
  <c r="L248" i="1"/>
  <c r="T248" i="1"/>
  <c r="R250" i="1"/>
  <c r="Z250" i="1"/>
  <c r="P252" i="1"/>
  <c r="X252" i="1"/>
  <c r="N254" i="1"/>
  <c r="V254" i="1"/>
  <c r="L256" i="1"/>
  <c r="T256" i="1"/>
  <c r="R258" i="1"/>
  <c r="Z258" i="1"/>
  <c r="P260" i="1"/>
  <c r="X260" i="1"/>
  <c r="N262" i="1"/>
  <c r="V262" i="1"/>
  <c r="O263" i="1"/>
  <c r="X263" i="1"/>
  <c r="Q264" i="1"/>
  <c r="I269" i="1"/>
  <c r="V270" i="1"/>
  <c r="N270" i="1"/>
  <c r="S270" i="1"/>
  <c r="L271" i="1"/>
  <c r="V271" i="1"/>
  <c r="O272" i="1"/>
  <c r="X272" i="1"/>
  <c r="O278" i="1"/>
  <c r="Z278" i="1"/>
  <c r="AA283" i="1"/>
  <c r="S283" i="1"/>
  <c r="K283" i="1"/>
  <c r="Y283" i="1"/>
  <c r="Q283" i="1"/>
  <c r="U283" i="1"/>
  <c r="L285" i="1"/>
  <c r="V285" i="1"/>
  <c r="L287" i="1"/>
  <c r="X287" i="1"/>
  <c r="N289" i="1"/>
  <c r="X289" i="1"/>
  <c r="M299" i="1"/>
  <c r="W299" i="1"/>
  <c r="I300" i="1"/>
  <c r="N301" i="1"/>
  <c r="Z301" i="1"/>
  <c r="P303" i="1"/>
  <c r="Z303" i="1"/>
  <c r="V304" i="1"/>
  <c r="N304" i="1"/>
  <c r="T304" i="1"/>
  <c r="L304" i="1"/>
  <c r="U304" i="1"/>
  <c r="P305" i="1"/>
  <c r="Z305" i="1"/>
  <c r="X310" i="1"/>
  <c r="P310" i="1"/>
  <c r="V310" i="1"/>
  <c r="N310" i="1"/>
  <c r="T310" i="1"/>
  <c r="P315" i="1"/>
  <c r="M317" i="1"/>
  <c r="Z317" i="1"/>
  <c r="I319" i="1"/>
  <c r="Q321" i="1"/>
  <c r="P325" i="1"/>
  <c r="V331" i="1"/>
  <c r="N331" i="1"/>
  <c r="AA331" i="1"/>
  <c r="S331" i="1"/>
  <c r="K331" i="1"/>
  <c r="Y331" i="1"/>
  <c r="Q331" i="1"/>
  <c r="W331" i="1"/>
  <c r="I333" i="1"/>
  <c r="G333" i="1"/>
  <c r="X337" i="1"/>
  <c r="P337" i="1"/>
  <c r="U337" i="1"/>
  <c r="M337" i="1"/>
  <c r="AA337" i="1"/>
  <c r="S337" i="1"/>
  <c r="K337" i="1"/>
  <c r="W337" i="1"/>
  <c r="M339" i="1"/>
  <c r="Z339" i="1"/>
  <c r="T341" i="1"/>
  <c r="L341" i="1"/>
  <c r="Y341" i="1"/>
  <c r="Q341" i="1"/>
  <c r="W341" i="1"/>
  <c r="O341" i="1"/>
  <c r="V341" i="1"/>
  <c r="R345" i="1"/>
  <c r="I346" i="1"/>
  <c r="O347" i="1"/>
  <c r="M352" i="1"/>
  <c r="I356" i="1"/>
  <c r="H356" i="1"/>
  <c r="T358" i="1"/>
  <c r="Y360" i="1"/>
  <c r="Q360" i="1"/>
  <c r="W360" i="1"/>
  <c r="O360" i="1"/>
  <c r="V360" i="1"/>
  <c r="N360" i="1"/>
  <c r="U360" i="1"/>
  <c r="M360" i="1"/>
  <c r="T360" i="1"/>
  <c r="L360" i="1"/>
  <c r="W361" i="1"/>
  <c r="R392" i="1"/>
  <c r="Y400" i="1"/>
  <c r="Q400" i="1"/>
  <c r="W400" i="1"/>
  <c r="O400" i="1"/>
  <c r="V400" i="1"/>
  <c r="N400" i="1"/>
  <c r="U400" i="1"/>
  <c r="M400" i="1"/>
  <c r="T400" i="1"/>
  <c r="L400" i="1"/>
  <c r="AA400" i="1"/>
  <c r="S400" i="1"/>
  <c r="K400" i="1"/>
  <c r="I436" i="1"/>
  <c r="H436" i="1"/>
  <c r="G436" i="1"/>
  <c r="H458" i="1"/>
  <c r="G458" i="1"/>
  <c r="I458" i="1"/>
  <c r="T470" i="1"/>
  <c r="L470" i="1"/>
  <c r="AA470" i="1"/>
  <c r="S470" i="1"/>
  <c r="K470" i="1"/>
  <c r="Y470" i="1"/>
  <c r="Q470" i="1"/>
  <c r="X470" i="1"/>
  <c r="P470" i="1"/>
  <c r="W470" i="1"/>
  <c r="O470" i="1"/>
  <c r="V470" i="1"/>
  <c r="N470" i="1"/>
  <c r="U470" i="1"/>
  <c r="M470" i="1"/>
  <c r="H490" i="1"/>
  <c r="G490" i="1"/>
  <c r="I490" i="1"/>
  <c r="T502" i="1"/>
  <c r="L502" i="1"/>
  <c r="AA502" i="1"/>
  <c r="S502" i="1"/>
  <c r="K502" i="1"/>
  <c r="Y502" i="1"/>
  <c r="Q502" i="1"/>
  <c r="X502" i="1"/>
  <c r="P502" i="1"/>
  <c r="W502" i="1"/>
  <c r="O502" i="1"/>
  <c r="V502" i="1"/>
  <c r="N502" i="1"/>
  <c r="U502" i="1"/>
  <c r="M502" i="1"/>
  <c r="H538" i="1"/>
  <c r="G538" i="1"/>
  <c r="I538" i="1"/>
  <c r="T542" i="1"/>
  <c r="L542" i="1"/>
  <c r="AA542" i="1"/>
  <c r="S542" i="1"/>
  <c r="K542" i="1"/>
  <c r="Y542" i="1"/>
  <c r="Q542" i="1"/>
  <c r="X542" i="1"/>
  <c r="P542" i="1"/>
  <c r="W542" i="1"/>
  <c r="O542" i="1"/>
  <c r="V542" i="1"/>
  <c r="N542" i="1"/>
  <c r="U542" i="1"/>
  <c r="M542" i="1"/>
  <c r="R196" i="1"/>
  <c r="Z196" i="1"/>
  <c r="R204" i="1"/>
  <c r="Z204" i="1"/>
  <c r="R212" i="1"/>
  <c r="Z212" i="1"/>
  <c r="R220" i="1"/>
  <c r="Z220" i="1"/>
  <c r="R228" i="1"/>
  <c r="Z228" i="1"/>
  <c r="R236" i="1"/>
  <c r="Z236" i="1"/>
  <c r="R244" i="1"/>
  <c r="Z244" i="1"/>
  <c r="R252" i="1"/>
  <c r="Z252" i="1"/>
  <c r="R260" i="1"/>
  <c r="Z260" i="1"/>
  <c r="T264" i="1"/>
  <c r="L264" i="1"/>
  <c r="S264" i="1"/>
  <c r="V288" i="1"/>
  <c r="N288" i="1"/>
  <c r="T288" i="1"/>
  <c r="L288" i="1"/>
  <c r="U288" i="1"/>
  <c r="X294" i="1"/>
  <c r="P294" i="1"/>
  <c r="V294" i="1"/>
  <c r="N294" i="1"/>
  <c r="T294" i="1"/>
  <c r="O299" i="1"/>
  <c r="Z299" i="1"/>
  <c r="I301" i="1"/>
  <c r="G301" i="1"/>
  <c r="R301" i="1"/>
  <c r="R303" i="1"/>
  <c r="M304" i="1"/>
  <c r="X304" i="1"/>
  <c r="H305" i="1"/>
  <c r="R305" i="1"/>
  <c r="L310" i="1"/>
  <c r="W310" i="1"/>
  <c r="I311" i="1"/>
  <c r="T315" i="1"/>
  <c r="P317" i="1"/>
  <c r="T321" i="1"/>
  <c r="V323" i="1"/>
  <c r="N323" i="1"/>
  <c r="AA323" i="1"/>
  <c r="S323" i="1"/>
  <c r="K323" i="1"/>
  <c r="Y323" i="1"/>
  <c r="Q323" i="1"/>
  <c r="W323" i="1"/>
  <c r="I325" i="1"/>
  <c r="G325" i="1"/>
  <c r="S325" i="1"/>
  <c r="X329" i="1"/>
  <c r="P329" i="1"/>
  <c r="U329" i="1"/>
  <c r="M329" i="1"/>
  <c r="AA329" i="1"/>
  <c r="S329" i="1"/>
  <c r="K329" i="1"/>
  <c r="W329" i="1"/>
  <c r="M331" i="1"/>
  <c r="Z331" i="1"/>
  <c r="T333" i="1"/>
  <c r="L333" i="1"/>
  <c r="Y333" i="1"/>
  <c r="Q333" i="1"/>
  <c r="W333" i="1"/>
  <c r="O333" i="1"/>
  <c r="V333" i="1"/>
  <c r="N337" i="1"/>
  <c r="Z337" i="1"/>
  <c r="P339" i="1"/>
  <c r="M341" i="1"/>
  <c r="Z341" i="1"/>
  <c r="W345" i="1"/>
  <c r="R347" i="1"/>
  <c r="H351" i="1"/>
  <c r="G351" i="1"/>
  <c r="R352" i="1"/>
  <c r="I357" i="1"/>
  <c r="H357" i="1"/>
  <c r="G357" i="1"/>
  <c r="Y376" i="1"/>
  <c r="Q376" i="1"/>
  <c r="W376" i="1"/>
  <c r="O376" i="1"/>
  <c r="V376" i="1"/>
  <c r="N376" i="1"/>
  <c r="U376" i="1"/>
  <c r="M376" i="1"/>
  <c r="T376" i="1"/>
  <c r="L376" i="1"/>
  <c r="AA376" i="1"/>
  <c r="S376" i="1"/>
  <c r="K376" i="1"/>
  <c r="Y408" i="1"/>
  <c r="Q408" i="1"/>
  <c r="W408" i="1"/>
  <c r="O408" i="1"/>
  <c r="V408" i="1"/>
  <c r="N408" i="1"/>
  <c r="U408" i="1"/>
  <c r="M408" i="1"/>
  <c r="T408" i="1"/>
  <c r="L408" i="1"/>
  <c r="AA408" i="1"/>
  <c r="S408" i="1"/>
  <c r="K408" i="1"/>
  <c r="I420" i="1"/>
  <c r="H420" i="1"/>
  <c r="G420" i="1"/>
  <c r="AA430" i="1"/>
  <c r="S430" i="1"/>
  <c r="K430" i="1"/>
  <c r="Y430" i="1"/>
  <c r="Q430" i="1"/>
  <c r="X430" i="1"/>
  <c r="P430" i="1"/>
  <c r="W430" i="1"/>
  <c r="O430" i="1"/>
  <c r="V430" i="1"/>
  <c r="N430" i="1"/>
  <c r="U430" i="1"/>
  <c r="M430" i="1"/>
  <c r="G434" i="1"/>
  <c r="I434" i="1"/>
  <c r="I452" i="1"/>
  <c r="H452" i="1"/>
  <c r="G452" i="1"/>
  <c r="H466" i="1"/>
  <c r="G466" i="1"/>
  <c r="I466" i="1"/>
  <c r="Z470" i="1"/>
  <c r="T478" i="1"/>
  <c r="L478" i="1"/>
  <c r="AA478" i="1"/>
  <c r="S478" i="1"/>
  <c r="K478" i="1"/>
  <c r="Y478" i="1"/>
  <c r="Q478" i="1"/>
  <c r="X478" i="1"/>
  <c r="P478" i="1"/>
  <c r="W478" i="1"/>
  <c r="O478" i="1"/>
  <c r="V478" i="1"/>
  <c r="N478" i="1"/>
  <c r="U478" i="1"/>
  <c r="M478" i="1"/>
  <c r="H498" i="1"/>
  <c r="G498" i="1"/>
  <c r="I498" i="1"/>
  <c r="Z502" i="1"/>
  <c r="T510" i="1"/>
  <c r="L510" i="1"/>
  <c r="AA510" i="1"/>
  <c r="S510" i="1"/>
  <c r="K510" i="1"/>
  <c r="Y510" i="1"/>
  <c r="Q510" i="1"/>
  <c r="X510" i="1"/>
  <c r="P510" i="1"/>
  <c r="W510" i="1"/>
  <c r="O510" i="1"/>
  <c r="V510" i="1"/>
  <c r="N510" i="1"/>
  <c r="U510" i="1"/>
  <c r="M510" i="1"/>
  <c r="Z542" i="1"/>
  <c r="R21" i="1"/>
  <c r="R29" i="1"/>
  <c r="R37" i="1"/>
  <c r="R45" i="1"/>
  <c r="P47" i="1"/>
  <c r="X47" i="1"/>
  <c r="R53" i="1"/>
  <c r="P55" i="1"/>
  <c r="X55" i="1"/>
  <c r="M58" i="1"/>
  <c r="U58" i="1"/>
  <c r="R61" i="1"/>
  <c r="P63" i="1"/>
  <c r="X63" i="1"/>
  <c r="M66" i="1"/>
  <c r="U66" i="1"/>
  <c r="R69" i="1"/>
  <c r="P71" i="1"/>
  <c r="X71" i="1"/>
  <c r="M74" i="1"/>
  <c r="U74" i="1"/>
  <c r="R77" i="1"/>
  <c r="P79" i="1"/>
  <c r="X79" i="1"/>
  <c r="M82" i="1"/>
  <c r="U82" i="1"/>
  <c r="R85" i="1"/>
  <c r="P87" i="1"/>
  <c r="X87" i="1"/>
  <c r="M90" i="1"/>
  <c r="U90" i="1"/>
  <c r="R93" i="1"/>
  <c r="Q94" i="1"/>
  <c r="Y94" i="1"/>
  <c r="P95" i="1"/>
  <c r="X95" i="1"/>
  <c r="M98" i="1"/>
  <c r="U98" i="1"/>
  <c r="R101" i="1"/>
  <c r="Q102" i="1"/>
  <c r="Y102" i="1"/>
  <c r="P103" i="1"/>
  <c r="X103" i="1"/>
  <c r="O104" i="1"/>
  <c r="W104" i="1"/>
  <c r="M106" i="1"/>
  <c r="U106" i="1"/>
  <c r="R109" i="1"/>
  <c r="Q110" i="1"/>
  <c r="Y110" i="1"/>
  <c r="P111" i="1"/>
  <c r="X111" i="1"/>
  <c r="O112" i="1"/>
  <c r="W112" i="1"/>
  <c r="M114" i="1"/>
  <c r="U114" i="1"/>
  <c r="R117" i="1"/>
  <c r="Q118" i="1"/>
  <c r="Y118" i="1"/>
  <c r="P119" i="1"/>
  <c r="X119" i="1"/>
  <c r="O120" i="1"/>
  <c r="W120" i="1"/>
  <c r="M122" i="1"/>
  <c r="U122" i="1"/>
  <c r="R125" i="1"/>
  <c r="Q126" i="1"/>
  <c r="Y126" i="1"/>
  <c r="P127" i="1"/>
  <c r="X127" i="1"/>
  <c r="O128" i="1"/>
  <c r="W128" i="1"/>
  <c r="M130" i="1"/>
  <c r="U130" i="1"/>
  <c r="R133" i="1"/>
  <c r="Q134" i="1"/>
  <c r="Y134" i="1"/>
  <c r="P135" i="1"/>
  <c r="X135" i="1"/>
  <c r="O136" i="1"/>
  <c r="W136" i="1"/>
  <c r="M138" i="1"/>
  <c r="U138" i="1"/>
  <c r="R141" i="1"/>
  <c r="Q142" i="1"/>
  <c r="Y142" i="1"/>
  <c r="P143" i="1"/>
  <c r="X143" i="1"/>
  <c r="O144" i="1"/>
  <c r="W144" i="1"/>
  <c r="M146" i="1"/>
  <c r="U146" i="1"/>
  <c r="R149" i="1"/>
  <c r="Q150" i="1"/>
  <c r="Y150" i="1"/>
  <c r="P151" i="1"/>
  <c r="X151" i="1"/>
  <c r="O152" i="1"/>
  <c r="W152" i="1"/>
  <c r="M154" i="1"/>
  <c r="U154" i="1"/>
  <c r="R157" i="1"/>
  <c r="Q158" i="1"/>
  <c r="Y158" i="1"/>
  <c r="P159" i="1"/>
  <c r="X159" i="1"/>
  <c r="O160" i="1"/>
  <c r="W160" i="1"/>
  <c r="M162" i="1"/>
  <c r="U162" i="1"/>
  <c r="R165" i="1"/>
  <c r="Q166" i="1"/>
  <c r="Y166" i="1"/>
  <c r="P167" i="1"/>
  <c r="X167" i="1"/>
  <c r="O168" i="1"/>
  <c r="W168" i="1"/>
  <c r="M170" i="1"/>
  <c r="U170" i="1"/>
  <c r="R173" i="1"/>
  <c r="Q174" i="1"/>
  <c r="Y174" i="1"/>
  <c r="P175" i="1"/>
  <c r="X175" i="1"/>
  <c r="O176" i="1"/>
  <c r="W176" i="1"/>
  <c r="M178" i="1"/>
  <c r="U178" i="1"/>
  <c r="R181" i="1"/>
  <c r="Q182" i="1"/>
  <c r="Y182" i="1"/>
  <c r="P183" i="1"/>
  <c r="X183" i="1"/>
  <c r="O184" i="1"/>
  <c r="W184" i="1"/>
  <c r="M186" i="1"/>
  <c r="U186" i="1"/>
  <c r="R189" i="1"/>
  <c r="Q190" i="1"/>
  <c r="Y190" i="1"/>
  <c r="P191" i="1"/>
  <c r="X191" i="1"/>
  <c r="G192" i="1"/>
  <c r="O192" i="1"/>
  <c r="W192" i="1"/>
  <c r="M194" i="1"/>
  <c r="U194" i="1"/>
  <c r="K196" i="1"/>
  <c r="S196" i="1"/>
  <c r="AA196" i="1"/>
  <c r="R197" i="1"/>
  <c r="Q198" i="1"/>
  <c r="Y198" i="1"/>
  <c r="P199" i="1"/>
  <c r="X199" i="1"/>
  <c r="G200" i="1"/>
  <c r="O200" i="1"/>
  <c r="W200" i="1"/>
  <c r="M202" i="1"/>
  <c r="U202" i="1"/>
  <c r="K204" i="1"/>
  <c r="S204" i="1"/>
  <c r="AA204" i="1"/>
  <c r="R205" i="1"/>
  <c r="Q206" i="1"/>
  <c r="Y206" i="1"/>
  <c r="P207" i="1"/>
  <c r="X207" i="1"/>
  <c r="G208" i="1"/>
  <c r="O208" i="1"/>
  <c r="W208" i="1"/>
  <c r="M210" i="1"/>
  <c r="U210" i="1"/>
  <c r="K212" i="1"/>
  <c r="S212" i="1"/>
  <c r="AA212" i="1"/>
  <c r="R213" i="1"/>
  <c r="Q214" i="1"/>
  <c r="Y214" i="1"/>
  <c r="P215" i="1"/>
  <c r="X215" i="1"/>
  <c r="G216" i="1"/>
  <c r="O216" i="1"/>
  <c r="W216" i="1"/>
  <c r="M218" i="1"/>
  <c r="U218" i="1"/>
  <c r="K220" i="1"/>
  <c r="S220" i="1"/>
  <c r="AA220" i="1"/>
  <c r="R221" i="1"/>
  <c r="Q222" i="1"/>
  <c r="Y222" i="1"/>
  <c r="P223" i="1"/>
  <c r="X223" i="1"/>
  <c r="G224" i="1"/>
  <c r="O224" i="1"/>
  <c r="W224" i="1"/>
  <c r="M226" i="1"/>
  <c r="U226" i="1"/>
  <c r="K228" i="1"/>
  <c r="S228" i="1"/>
  <c r="AA228" i="1"/>
  <c r="R229" i="1"/>
  <c r="Q230" i="1"/>
  <c r="Y230" i="1"/>
  <c r="P231" i="1"/>
  <c r="X231" i="1"/>
  <c r="G232" i="1"/>
  <c r="O232" i="1"/>
  <c r="W232" i="1"/>
  <c r="M234" i="1"/>
  <c r="U234" i="1"/>
  <c r="K236" i="1"/>
  <c r="S236" i="1"/>
  <c r="AA236" i="1"/>
  <c r="R237" i="1"/>
  <c r="Q238" i="1"/>
  <c r="Y238" i="1"/>
  <c r="P239" i="1"/>
  <c r="X239" i="1"/>
  <c r="G240" i="1"/>
  <c r="O240" i="1"/>
  <c r="W240" i="1"/>
  <c r="M242" i="1"/>
  <c r="U242" i="1"/>
  <c r="K244" i="1"/>
  <c r="S244" i="1"/>
  <c r="AA244" i="1"/>
  <c r="R245" i="1"/>
  <c r="Q246" i="1"/>
  <c r="Y246" i="1"/>
  <c r="P247" i="1"/>
  <c r="X247" i="1"/>
  <c r="G248" i="1"/>
  <c r="O248" i="1"/>
  <c r="W248" i="1"/>
  <c r="M250" i="1"/>
  <c r="U250" i="1"/>
  <c r="K252" i="1"/>
  <c r="S252" i="1"/>
  <c r="AA252" i="1"/>
  <c r="R253" i="1"/>
  <c r="Q254" i="1"/>
  <c r="Y254" i="1"/>
  <c r="P255" i="1"/>
  <c r="X255" i="1"/>
  <c r="G256" i="1"/>
  <c r="O256" i="1"/>
  <c r="W256" i="1"/>
  <c r="M258" i="1"/>
  <c r="U258" i="1"/>
  <c r="K260" i="1"/>
  <c r="S260" i="1"/>
  <c r="AA260" i="1"/>
  <c r="R261" i="1"/>
  <c r="Q262" i="1"/>
  <c r="Y262" i="1"/>
  <c r="R263" i="1"/>
  <c r="K264" i="1"/>
  <c r="U264" i="1"/>
  <c r="G267" i="1"/>
  <c r="P267" i="1"/>
  <c r="X268" i="1"/>
  <c r="P268" i="1"/>
  <c r="S268" i="1"/>
  <c r="M270" i="1"/>
  <c r="W270" i="1"/>
  <c r="G271" i="1"/>
  <c r="P271" i="1"/>
  <c r="Y271" i="1"/>
  <c r="R272" i="1"/>
  <c r="AA273" i="1"/>
  <c r="S273" i="1"/>
  <c r="K273" i="1"/>
  <c r="T273" i="1"/>
  <c r="V280" i="1"/>
  <c r="N280" i="1"/>
  <c r="T280" i="1"/>
  <c r="L280" i="1"/>
  <c r="U280" i="1"/>
  <c r="N283" i="1"/>
  <c r="X283" i="1"/>
  <c r="P285" i="1"/>
  <c r="AA285" i="1"/>
  <c r="X286" i="1"/>
  <c r="P286" i="1"/>
  <c r="V286" i="1"/>
  <c r="N286" i="1"/>
  <c r="T286" i="1"/>
  <c r="Q287" i="1"/>
  <c r="AA287" i="1"/>
  <c r="K288" i="1"/>
  <c r="W288" i="1"/>
  <c r="G289" i="1"/>
  <c r="Q289" i="1"/>
  <c r="I293" i="1"/>
  <c r="G293" i="1"/>
  <c r="K294" i="1"/>
  <c r="U294" i="1"/>
  <c r="H295" i="1"/>
  <c r="P299" i="1"/>
  <c r="H301" i="1"/>
  <c r="O304" i="1"/>
  <c r="Y304" i="1"/>
  <c r="G307" i="1"/>
  <c r="Y309" i="1"/>
  <c r="Q309" i="1"/>
  <c r="W309" i="1"/>
  <c r="O309" i="1"/>
  <c r="T309" i="1"/>
  <c r="M310" i="1"/>
  <c r="Y310" i="1"/>
  <c r="W311" i="1"/>
  <c r="O311" i="1"/>
  <c r="U311" i="1"/>
  <c r="M311" i="1"/>
  <c r="T311" i="1"/>
  <c r="U313" i="1"/>
  <c r="M313" i="1"/>
  <c r="AA313" i="1"/>
  <c r="S313" i="1"/>
  <c r="K313" i="1"/>
  <c r="V313" i="1"/>
  <c r="G314" i="1"/>
  <c r="R317" i="1"/>
  <c r="Y320" i="1"/>
  <c r="Q320" i="1"/>
  <c r="V320" i="1"/>
  <c r="N320" i="1"/>
  <c r="T320" i="1"/>
  <c r="L320" i="1"/>
  <c r="W320" i="1"/>
  <c r="L323" i="1"/>
  <c r="X323" i="1"/>
  <c r="H325" i="1"/>
  <c r="L329" i="1"/>
  <c r="Y329" i="1"/>
  <c r="O331" i="1"/>
  <c r="K333" i="1"/>
  <c r="X333" i="1"/>
  <c r="H335" i="1"/>
  <c r="O337" i="1"/>
  <c r="R339" i="1"/>
  <c r="N341" i="1"/>
  <c r="AA341" i="1"/>
  <c r="AA342" i="1"/>
  <c r="S342" i="1"/>
  <c r="K342" i="1"/>
  <c r="X342" i="1"/>
  <c r="P342" i="1"/>
  <c r="V342" i="1"/>
  <c r="N342" i="1"/>
  <c r="W342" i="1"/>
  <c r="U347" i="1"/>
  <c r="I351" i="1"/>
  <c r="S352" i="1"/>
  <c r="R360" i="1"/>
  <c r="P376" i="1"/>
  <c r="AA382" i="1"/>
  <c r="S382" i="1"/>
  <c r="K382" i="1"/>
  <c r="Y382" i="1"/>
  <c r="Q382" i="1"/>
  <c r="X382" i="1"/>
  <c r="P382" i="1"/>
  <c r="W382" i="1"/>
  <c r="O382" i="1"/>
  <c r="V382" i="1"/>
  <c r="N382" i="1"/>
  <c r="U382" i="1"/>
  <c r="M382" i="1"/>
  <c r="G386" i="1"/>
  <c r="I386" i="1"/>
  <c r="I388" i="1"/>
  <c r="H388" i="1"/>
  <c r="G388" i="1"/>
  <c r="X400" i="1"/>
  <c r="P408" i="1"/>
  <c r="AA414" i="1"/>
  <c r="S414" i="1"/>
  <c r="K414" i="1"/>
  <c r="Y414" i="1"/>
  <c r="Q414" i="1"/>
  <c r="X414" i="1"/>
  <c r="P414" i="1"/>
  <c r="W414" i="1"/>
  <c r="O414" i="1"/>
  <c r="V414" i="1"/>
  <c r="N414" i="1"/>
  <c r="U414" i="1"/>
  <c r="M414" i="1"/>
  <c r="G418" i="1"/>
  <c r="I418" i="1"/>
  <c r="AA422" i="1"/>
  <c r="S422" i="1"/>
  <c r="K422" i="1"/>
  <c r="Y422" i="1"/>
  <c r="Q422" i="1"/>
  <c r="X422" i="1"/>
  <c r="P422" i="1"/>
  <c r="W422" i="1"/>
  <c r="O422" i="1"/>
  <c r="V422" i="1"/>
  <c r="N422" i="1"/>
  <c r="U422" i="1"/>
  <c r="M422" i="1"/>
  <c r="G426" i="1"/>
  <c r="I426" i="1"/>
  <c r="Y432" i="1"/>
  <c r="Q432" i="1"/>
  <c r="W432" i="1"/>
  <c r="O432" i="1"/>
  <c r="V432" i="1"/>
  <c r="N432" i="1"/>
  <c r="U432" i="1"/>
  <c r="M432" i="1"/>
  <c r="T432" i="1"/>
  <c r="L432" i="1"/>
  <c r="AA432" i="1"/>
  <c r="S432" i="1"/>
  <c r="K432" i="1"/>
  <c r="AA438" i="1"/>
  <c r="S438" i="1"/>
  <c r="K438" i="1"/>
  <c r="Y438" i="1"/>
  <c r="Q438" i="1"/>
  <c r="X438" i="1"/>
  <c r="P438" i="1"/>
  <c r="W438" i="1"/>
  <c r="O438" i="1"/>
  <c r="V438" i="1"/>
  <c r="N438" i="1"/>
  <c r="U438" i="1"/>
  <c r="M438" i="1"/>
  <c r="G442" i="1"/>
  <c r="I442" i="1"/>
  <c r="T518" i="1"/>
  <c r="L518" i="1"/>
  <c r="AA518" i="1"/>
  <c r="S518" i="1"/>
  <c r="K518" i="1"/>
  <c r="Y518" i="1"/>
  <c r="Q518" i="1"/>
  <c r="X518" i="1"/>
  <c r="P518" i="1"/>
  <c r="W518" i="1"/>
  <c r="O518" i="1"/>
  <c r="V518" i="1"/>
  <c r="N518" i="1"/>
  <c r="U518" i="1"/>
  <c r="M518" i="1"/>
  <c r="H546" i="1"/>
  <c r="G546" i="1"/>
  <c r="I546" i="1"/>
  <c r="T550" i="1"/>
  <c r="L550" i="1"/>
  <c r="AA550" i="1"/>
  <c r="S550" i="1"/>
  <c r="K550" i="1"/>
  <c r="Y550" i="1"/>
  <c r="Q550" i="1"/>
  <c r="X550" i="1"/>
  <c r="P550" i="1"/>
  <c r="W550" i="1"/>
  <c r="O550" i="1"/>
  <c r="V550" i="1"/>
  <c r="N550" i="1"/>
  <c r="U550" i="1"/>
  <c r="M550" i="1"/>
  <c r="R94" i="1"/>
  <c r="Z94" i="1"/>
  <c r="R102" i="1"/>
  <c r="Z102" i="1"/>
  <c r="P104" i="1"/>
  <c r="X104" i="1"/>
  <c r="R110" i="1"/>
  <c r="Z110" i="1"/>
  <c r="P112" i="1"/>
  <c r="X112" i="1"/>
  <c r="R118" i="1"/>
  <c r="Z118" i="1"/>
  <c r="P120" i="1"/>
  <c r="X120" i="1"/>
  <c r="R126" i="1"/>
  <c r="Z126" i="1"/>
  <c r="P128" i="1"/>
  <c r="X128" i="1"/>
  <c r="R134" i="1"/>
  <c r="Z134" i="1"/>
  <c r="P136" i="1"/>
  <c r="X136" i="1"/>
  <c r="R142" i="1"/>
  <c r="Z142" i="1"/>
  <c r="P144" i="1"/>
  <c r="X144" i="1"/>
  <c r="R150" i="1"/>
  <c r="Z150" i="1"/>
  <c r="P152" i="1"/>
  <c r="X152" i="1"/>
  <c r="R158" i="1"/>
  <c r="Z158" i="1"/>
  <c r="R166" i="1"/>
  <c r="Z166" i="1"/>
  <c r="R174" i="1"/>
  <c r="Z174" i="1"/>
  <c r="R182" i="1"/>
  <c r="Z182" i="1"/>
  <c r="R190" i="1"/>
  <c r="Z190" i="1"/>
  <c r="H192" i="1"/>
  <c r="L196" i="1"/>
  <c r="T196" i="1"/>
  <c r="R198" i="1"/>
  <c r="Z198" i="1"/>
  <c r="H200" i="1"/>
  <c r="L204" i="1"/>
  <c r="T204" i="1"/>
  <c r="R206" i="1"/>
  <c r="Z206" i="1"/>
  <c r="H208" i="1"/>
  <c r="L212" i="1"/>
  <c r="T212" i="1"/>
  <c r="R214" i="1"/>
  <c r="Z214" i="1"/>
  <c r="H216" i="1"/>
  <c r="L220" i="1"/>
  <c r="T220" i="1"/>
  <c r="R222" i="1"/>
  <c r="Z222" i="1"/>
  <c r="H224" i="1"/>
  <c r="L228" i="1"/>
  <c r="T228" i="1"/>
  <c r="R230" i="1"/>
  <c r="Z230" i="1"/>
  <c r="H232" i="1"/>
  <c r="L236" i="1"/>
  <c r="T236" i="1"/>
  <c r="R238" i="1"/>
  <c r="Z238" i="1"/>
  <c r="H240" i="1"/>
  <c r="L244" i="1"/>
  <c r="T244" i="1"/>
  <c r="R246" i="1"/>
  <c r="Z246" i="1"/>
  <c r="H248" i="1"/>
  <c r="L252" i="1"/>
  <c r="T252" i="1"/>
  <c r="R254" i="1"/>
  <c r="Z254" i="1"/>
  <c r="H256" i="1"/>
  <c r="L260" i="1"/>
  <c r="T260" i="1"/>
  <c r="R262" i="1"/>
  <c r="Z262" i="1"/>
  <c r="U263" i="1"/>
  <c r="M263" i="1"/>
  <c r="S263" i="1"/>
  <c r="M264" i="1"/>
  <c r="V264" i="1"/>
  <c r="H267" i="1"/>
  <c r="H271" i="1"/>
  <c r="T272" i="1"/>
  <c r="L272" i="1"/>
  <c r="S272" i="1"/>
  <c r="X278" i="1"/>
  <c r="P278" i="1"/>
  <c r="V278" i="1"/>
  <c r="N278" i="1"/>
  <c r="T278" i="1"/>
  <c r="I285" i="1"/>
  <c r="G285" i="1"/>
  <c r="M288" i="1"/>
  <c r="X288" i="1"/>
  <c r="H289" i="1"/>
  <c r="L294" i="1"/>
  <c r="W294" i="1"/>
  <c r="I295" i="1"/>
  <c r="Y301" i="1"/>
  <c r="Q301" i="1"/>
  <c r="W301" i="1"/>
  <c r="O301" i="1"/>
  <c r="T301" i="1"/>
  <c r="W303" i="1"/>
  <c r="O303" i="1"/>
  <c r="U303" i="1"/>
  <c r="M303" i="1"/>
  <c r="T303" i="1"/>
  <c r="U305" i="1"/>
  <c r="M305" i="1"/>
  <c r="AA305" i="1"/>
  <c r="S305" i="1"/>
  <c r="K305" i="1"/>
  <c r="V305" i="1"/>
  <c r="V315" i="1"/>
  <c r="N315" i="1"/>
  <c r="AA315" i="1"/>
  <c r="S315" i="1"/>
  <c r="K315" i="1"/>
  <c r="Y315" i="1"/>
  <c r="Q315" i="1"/>
  <c r="W315" i="1"/>
  <c r="I317" i="1"/>
  <c r="G317" i="1"/>
  <c r="X321" i="1"/>
  <c r="P321" i="1"/>
  <c r="U321" i="1"/>
  <c r="M321" i="1"/>
  <c r="AA321" i="1"/>
  <c r="S321" i="1"/>
  <c r="K321" i="1"/>
  <c r="W321" i="1"/>
  <c r="T325" i="1"/>
  <c r="L325" i="1"/>
  <c r="Y325" i="1"/>
  <c r="Q325" i="1"/>
  <c r="W325" i="1"/>
  <c r="O325" i="1"/>
  <c r="V325" i="1"/>
  <c r="X345" i="1"/>
  <c r="P345" i="1"/>
  <c r="V345" i="1"/>
  <c r="N345" i="1"/>
  <c r="U345" i="1"/>
  <c r="M345" i="1"/>
  <c r="AA345" i="1"/>
  <c r="S345" i="1"/>
  <c r="K345" i="1"/>
  <c r="Z345" i="1"/>
  <c r="I349" i="1"/>
  <c r="G349" i="1"/>
  <c r="AA358" i="1"/>
  <c r="S358" i="1"/>
  <c r="K358" i="1"/>
  <c r="Y358" i="1"/>
  <c r="Q358" i="1"/>
  <c r="X358" i="1"/>
  <c r="P358" i="1"/>
  <c r="W358" i="1"/>
  <c r="O358" i="1"/>
  <c r="V358" i="1"/>
  <c r="N358" i="1"/>
  <c r="X361" i="1"/>
  <c r="P361" i="1"/>
  <c r="V361" i="1"/>
  <c r="N361" i="1"/>
  <c r="U361" i="1"/>
  <c r="M361" i="1"/>
  <c r="T361" i="1"/>
  <c r="L361" i="1"/>
  <c r="AA361" i="1"/>
  <c r="S361" i="1"/>
  <c r="K361" i="1"/>
  <c r="Y384" i="1"/>
  <c r="Q384" i="1"/>
  <c r="W384" i="1"/>
  <c r="O384" i="1"/>
  <c r="V384" i="1"/>
  <c r="N384" i="1"/>
  <c r="U384" i="1"/>
  <c r="M384" i="1"/>
  <c r="T384" i="1"/>
  <c r="L384" i="1"/>
  <c r="AA384" i="1"/>
  <c r="S384" i="1"/>
  <c r="K384" i="1"/>
  <c r="L414" i="1"/>
  <c r="Y416" i="1"/>
  <c r="Q416" i="1"/>
  <c r="W416" i="1"/>
  <c r="O416" i="1"/>
  <c r="V416" i="1"/>
  <c r="N416" i="1"/>
  <c r="U416" i="1"/>
  <c r="M416" i="1"/>
  <c r="T416" i="1"/>
  <c r="L416" i="1"/>
  <c r="AA416" i="1"/>
  <c r="S416" i="1"/>
  <c r="K416" i="1"/>
  <c r="H418" i="1"/>
  <c r="Y424" i="1"/>
  <c r="Q424" i="1"/>
  <c r="W424" i="1"/>
  <c r="O424" i="1"/>
  <c r="V424" i="1"/>
  <c r="N424" i="1"/>
  <c r="U424" i="1"/>
  <c r="M424" i="1"/>
  <c r="T424" i="1"/>
  <c r="L424" i="1"/>
  <c r="AA424" i="1"/>
  <c r="S424" i="1"/>
  <c r="K424" i="1"/>
  <c r="Y440" i="1"/>
  <c r="Q440" i="1"/>
  <c r="W440" i="1"/>
  <c r="O440" i="1"/>
  <c r="V440" i="1"/>
  <c r="N440" i="1"/>
  <c r="U440" i="1"/>
  <c r="M440" i="1"/>
  <c r="T440" i="1"/>
  <c r="L440" i="1"/>
  <c r="AA440" i="1"/>
  <c r="S440" i="1"/>
  <c r="K440" i="1"/>
  <c r="AA446" i="1"/>
  <c r="S446" i="1"/>
  <c r="K446" i="1"/>
  <c r="Y446" i="1"/>
  <c r="Q446" i="1"/>
  <c r="X446" i="1"/>
  <c r="P446" i="1"/>
  <c r="W446" i="1"/>
  <c r="O446" i="1"/>
  <c r="V446" i="1"/>
  <c r="N446" i="1"/>
  <c r="U446" i="1"/>
  <c r="M446" i="1"/>
  <c r="G450" i="1"/>
  <c r="I450" i="1"/>
  <c r="T454" i="1"/>
  <c r="L454" i="1"/>
  <c r="AA454" i="1"/>
  <c r="S454" i="1"/>
  <c r="K454" i="1"/>
  <c r="Y454" i="1"/>
  <c r="Q454" i="1"/>
  <c r="X454" i="1"/>
  <c r="P454" i="1"/>
  <c r="W454" i="1"/>
  <c r="O454" i="1"/>
  <c r="V454" i="1"/>
  <c r="N454" i="1"/>
  <c r="U454" i="1"/>
  <c r="M454" i="1"/>
  <c r="H474" i="1"/>
  <c r="G474" i="1"/>
  <c r="I474" i="1"/>
  <c r="T486" i="1"/>
  <c r="L486" i="1"/>
  <c r="AA486" i="1"/>
  <c r="S486" i="1"/>
  <c r="K486" i="1"/>
  <c r="Y486" i="1"/>
  <c r="Q486" i="1"/>
  <c r="X486" i="1"/>
  <c r="P486" i="1"/>
  <c r="W486" i="1"/>
  <c r="O486" i="1"/>
  <c r="V486" i="1"/>
  <c r="N486" i="1"/>
  <c r="U486" i="1"/>
  <c r="M486" i="1"/>
  <c r="H506" i="1"/>
  <c r="G506" i="1"/>
  <c r="I506" i="1"/>
  <c r="R518" i="1"/>
  <c r="T526" i="1"/>
  <c r="L526" i="1"/>
  <c r="AA526" i="1"/>
  <c r="S526" i="1"/>
  <c r="K526" i="1"/>
  <c r="Y526" i="1"/>
  <c r="Q526" i="1"/>
  <c r="X526" i="1"/>
  <c r="P526" i="1"/>
  <c r="W526" i="1"/>
  <c r="O526" i="1"/>
  <c r="V526" i="1"/>
  <c r="N526" i="1"/>
  <c r="U526" i="1"/>
  <c r="M526" i="1"/>
  <c r="H570" i="1"/>
  <c r="G570" i="1"/>
  <c r="I570" i="1"/>
  <c r="X574" i="1"/>
  <c r="P574" i="1"/>
  <c r="U574" i="1"/>
  <c r="L574" i="1"/>
  <c r="T574" i="1"/>
  <c r="K574" i="1"/>
  <c r="AA574" i="1"/>
  <c r="R574" i="1"/>
  <c r="Z574" i="1"/>
  <c r="Q574" i="1"/>
  <c r="Y574" i="1"/>
  <c r="O574" i="1"/>
  <c r="W574" i="1"/>
  <c r="N574" i="1"/>
  <c r="V574" i="1"/>
  <c r="M574" i="1"/>
  <c r="H590" i="1"/>
  <c r="I590" i="1"/>
  <c r="G590" i="1"/>
  <c r="R47" i="1"/>
  <c r="R55" i="1"/>
  <c r="O58" i="1"/>
  <c r="R63" i="1"/>
  <c r="O66" i="1"/>
  <c r="R71" i="1"/>
  <c r="O74" i="1"/>
  <c r="R79" i="1"/>
  <c r="O82" i="1"/>
  <c r="R87" i="1"/>
  <c r="O90" i="1"/>
  <c r="K94" i="1"/>
  <c r="S94" i="1"/>
  <c r="R95" i="1"/>
  <c r="O98" i="1"/>
  <c r="K102" i="1"/>
  <c r="S102" i="1"/>
  <c r="R103" i="1"/>
  <c r="Q104" i="1"/>
  <c r="Y104" i="1"/>
  <c r="O106" i="1"/>
  <c r="K110" i="1"/>
  <c r="S110" i="1"/>
  <c r="R111" i="1"/>
  <c r="Q112" i="1"/>
  <c r="Y112" i="1"/>
  <c r="O114" i="1"/>
  <c r="K118" i="1"/>
  <c r="S118" i="1"/>
  <c r="R119" i="1"/>
  <c r="Q120" i="1"/>
  <c r="Y120" i="1"/>
  <c r="O122" i="1"/>
  <c r="K126" i="1"/>
  <c r="S126" i="1"/>
  <c r="R127" i="1"/>
  <c r="Q128" i="1"/>
  <c r="Y128" i="1"/>
  <c r="O130" i="1"/>
  <c r="K134" i="1"/>
  <c r="S134" i="1"/>
  <c r="R135" i="1"/>
  <c r="Q136" i="1"/>
  <c r="Y136" i="1"/>
  <c r="O138" i="1"/>
  <c r="K142" i="1"/>
  <c r="S142" i="1"/>
  <c r="R143" i="1"/>
  <c r="Q144" i="1"/>
  <c r="Y144" i="1"/>
  <c r="O146" i="1"/>
  <c r="K150" i="1"/>
  <c r="S150" i="1"/>
  <c r="AA150" i="1"/>
  <c r="R151" i="1"/>
  <c r="Q152" i="1"/>
  <c r="Y152" i="1"/>
  <c r="G154" i="1"/>
  <c r="O154" i="1"/>
  <c r="K158" i="1"/>
  <c r="S158" i="1"/>
  <c r="AA158" i="1"/>
  <c r="R159" i="1"/>
  <c r="Q160" i="1"/>
  <c r="Y160" i="1"/>
  <c r="G162" i="1"/>
  <c r="O162" i="1"/>
  <c r="K166" i="1"/>
  <c r="S166" i="1"/>
  <c r="AA166" i="1"/>
  <c r="R167" i="1"/>
  <c r="Q168" i="1"/>
  <c r="Y168" i="1"/>
  <c r="G170" i="1"/>
  <c r="O170" i="1"/>
  <c r="K174" i="1"/>
  <c r="S174" i="1"/>
  <c r="AA174" i="1"/>
  <c r="R175" i="1"/>
  <c r="Q176" i="1"/>
  <c r="Y176" i="1"/>
  <c r="G178" i="1"/>
  <c r="O178" i="1"/>
  <c r="K182" i="1"/>
  <c r="S182" i="1"/>
  <c r="AA182" i="1"/>
  <c r="R183" i="1"/>
  <c r="Q184" i="1"/>
  <c r="Y184" i="1"/>
  <c r="G186" i="1"/>
  <c r="O186" i="1"/>
  <c r="K190" i="1"/>
  <c r="S190" i="1"/>
  <c r="AA190" i="1"/>
  <c r="R191" i="1"/>
  <c r="Q192" i="1"/>
  <c r="Y192" i="1"/>
  <c r="G194" i="1"/>
  <c r="O194" i="1"/>
  <c r="M196" i="1"/>
  <c r="U196" i="1"/>
  <c r="K198" i="1"/>
  <c r="S198" i="1"/>
  <c r="AA198" i="1"/>
  <c r="R199" i="1"/>
  <c r="Q200" i="1"/>
  <c r="Y200" i="1"/>
  <c r="G202" i="1"/>
  <c r="O202" i="1"/>
  <c r="M204" i="1"/>
  <c r="U204" i="1"/>
  <c r="K206" i="1"/>
  <c r="S206" i="1"/>
  <c r="AA206" i="1"/>
  <c r="R207" i="1"/>
  <c r="Q208" i="1"/>
  <c r="Y208" i="1"/>
  <c r="G210" i="1"/>
  <c r="O210" i="1"/>
  <c r="M212" i="1"/>
  <c r="U212" i="1"/>
  <c r="K214" i="1"/>
  <c r="S214" i="1"/>
  <c r="AA214" i="1"/>
  <c r="R215" i="1"/>
  <c r="Q216" i="1"/>
  <c r="Y216" i="1"/>
  <c r="G218" i="1"/>
  <c r="O218" i="1"/>
  <c r="M220" i="1"/>
  <c r="U220" i="1"/>
  <c r="K222" i="1"/>
  <c r="S222" i="1"/>
  <c r="AA222" i="1"/>
  <c r="R223" i="1"/>
  <c r="Q224" i="1"/>
  <c r="Y224" i="1"/>
  <c r="G226" i="1"/>
  <c r="O226" i="1"/>
  <c r="M228" i="1"/>
  <c r="U228" i="1"/>
  <c r="K230" i="1"/>
  <c r="S230" i="1"/>
  <c r="AA230" i="1"/>
  <c r="R231" i="1"/>
  <c r="Q232" i="1"/>
  <c r="Y232" i="1"/>
  <c r="G234" i="1"/>
  <c r="O234" i="1"/>
  <c r="M236" i="1"/>
  <c r="U236" i="1"/>
  <c r="K238" i="1"/>
  <c r="S238" i="1"/>
  <c r="AA238" i="1"/>
  <c r="R239" i="1"/>
  <c r="Q240" i="1"/>
  <c r="Y240" i="1"/>
  <c r="G242" i="1"/>
  <c r="O242" i="1"/>
  <c r="M244" i="1"/>
  <c r="U244" i="1"/>
  <c r="K246" i="1"/>
  <c r="S246" i="1"/>
  <c r="AA246" i="1"/>
  <c r="R247" i="1"/>
  <c r="Q248" i="1"/>
  <c r="Y248" i="1"/>
  <c r="G250" i="1"/>
  <c r="O250" i="1"/>
  <c r="M252" i="1"/>
  <c r="U252" i="1"/>
  <c r="K254" i="1"/>
  <c r="S254" i="1"/>
  <c r="AA254" i="1"/>
  <c r="R255" i="1"/>
  <c r="Q256" i="1"/>
  <c r="Y256" i="1"/>
  <c r="G258" i="1"/>
  <c r="O258" i="1"/>
  <c r="M260" i="1"/>
  <c r="U260" i="1"/>
  <c r="K262" i="1"/>
  <c r="S262" i="1"/>
  <c r="AA262" i="1"/>
  <c r="K263" i="1"/>
  <c r="T263" i="1"/>
  <c r="N264" i="1"/>
  <c r="W264" i="1"/>
  <c r="Y267" i="1"/>
  <c r="Q267" i="1"/>
  <c r="S267" i="1"/>
  <c r="P270" i="1"/>
  <c r="Y270" i="1"/>
  <c r="R271" i="1"/>
  <c r="K272" i="1"/>
  <c r="U272" i="1"/>
  <c r="G275" i="1"/>
  <c r="I277" i="1"/>
  <c r="G277" i="1"/>
  <c r="K278" i="1"/>
  <c r="U278" i="1"/>
  <c r="H279" i="1"/>
  <c r="P283" i="1"/>
  <c r="H285" i="1"/>
  <c r="O288" i="1"/>
  <c r="Y288" i="1"/>
  <c r="G291" i="1"/>
  <c r="Y293" i="1"/>
  <c r="Q293" i="1"/>
  <c r="W293" i="1"/>
  <c r="O293" i="1"/>
  <c r="T293" i="1"/>
  <c r="M294" i="1"/>
  <c r="Y294" i="1"/>
  <c r="W295" i="1"/>
  <c r="O295" i="1"/>
  <c r="U295" i="1"/>
  <c r="M295" i="1"/>
  <c r="T295" i="1"/>
  <c r="U297" i="1"/>
  <c r="M297" i="1"/>
  <c r="AA297" i="1"/>
  <c r="S297" i="1"/>
  <c r="K297" i="1"/>
  <c r="V297" i="1"/>
  <c r="G298" i="1"/>
  <c r="K301" i="1"/>
  <c r="U301" i="1"/>
  <c r="K303" i="1"/>
  <c r="V303" i="1"/>
  <c r="Q304" i="1"/>
  <c r="AA304" i="1"/>
  <c r="L305" i="1"/>
  <c r="W305" i="1"/>
  <c r="AA307" i="1"/>
  <c r="S307" i="1"/>
  <c r="K307" i="1"/>
  <c r="Y307" i="1"/>
  <c r="Q307" i="1"/>
  <c r="U307" i="1"/>
  <c r="Q310" i="1"/>
  <c r="AA310" i="1"/>
  <c r="L315" i="1"/>
  <c r="X315" i="1"/>
  <c r="H317" i="1"/>
  <c r="L321" i="1"/>
  <c r="Y321" i="1"/>
  <c r="O323" i="1"/>
  <c r="K325" i="1"/>
  <c r="X325" i="1"/>
  <c r="H327" i="1"/>
  <c r="O329" i="1"/>
  <c r="R331" i="1"/>
  <c r="N333" i="1"/>
  <c r="AA333" i="1"/>
  <c r="AA334" i="1"/>
  <c r="S334" i="1"/>
  <c r="K334" i="1"/>
  <c r="X334" i="1"/>
  <c r="P334" i="1"/>
  <c r="V334" i="1"/>
  <c r="N334" i="1"/>
  <c r="W334" i="1"/>
  <c r="R337" i="1"/>
  <c r="I340" i="1"/>
  <c r="R341" i="1"/>
  <c r="M342" i="1"/>
  <c r="Z342" i="1"/>
  <c r="Y344" i="1"/>
  <c r="Q344" i="1"/>
  <c r="W344" i="1"/>
  <c r="O344" i="1"/>
  <c r="V344" i="1"/>
  <c r="N344" i="1"/>
  <c r="T344" i="1"/>
  <c r="L344" i="1"/>
  <c r="Z344" i="1"/>
  <c r="L345" i="1"/>
  <c r="H349" i="1"/>
  <c r="X353" i="1"/>
  <c r="P353" i="1"/>
  <c r="V353" i="1"/>
  <c r="N353" i="1"/>
  <c r="U353" i="1"/>
  <c r="M353" i="1"/>
  <c r="AA353" i="1"/>
  <c r="S353" i="1"/>
  <c r="K353" i="1"/>
  <c r="Z353" i="1"/>
  <c r="L358" i="1"/>
  <c r="X360" i="1"/>
  <c r="O361" i="1"/>
  <c r="H362" i="1"/>
  <c r="I364" i="1"/>
  <c r="H364" i="1"/>
  <c r="Y368" i="1"/>
  <c r="Q368" i="1"/>
  <c r="W368" i="1"/>
  <c r="O368" i="1"/>
  <c r="V368" i="1"/>
  <c r="N368" i="1"/>
  <c r="U368" i="1"/>
  <c r="M368" i="1"/>
  <c r="T368" i="1"/>
  <c r="L368" i="1"/>
  <c r="X376" i="1"/>
  <c r="R382" i="1"/>
  <c r="P384" i="1"/>
  <c r="AA390" i="1"/>
  <c r="S390" i="1"/>
  <c r="K390" i="1"/>
  <c r="Y390" i="1"/>
  <c r="Q390" i="1"/>
  <c r="X390" i="1"/>
  <c r="P390" i="1"/>
  <c r="W390" i="1"/>
  <c r="O390" i="1"/>
  <c r="V390" i="1"/>
  <c r="N390" i="1"/>
  <c r="U390" i="1"/>
  <c r="M390" i="1"/>
  <c r="G394" i="1"/>
  <c r="I394" i="1"/>
  <c r="I396" i="1"/>
  <c r="H396" i="1"/>
  <c r="G396" i="1"/>
  <c r="X408" i="1"/>
  <c r="R414" i="1"/>
  <c r="P416" i="1"/>
  <c r="R422" i="1"/>
  <c r="P424" i="1"/>
  <c r="R432" i="1"/>
  <c r="R438" i="1"/>
  <c r="P440" i="1"/>
  <c r="L446" i="1"/>
  <c r="Y448" i="1"/>
  <c r="Q448" i="1"/>
  <c r="W448" i="1"/>
  <c r="O448" i="1"/>
  <c r="V448" i="1"/>
  <c r="N448" i="1"/>
  <c r="U448" i="1"/>
  <c r="M448" i="1"/>
  <c r="T448" i="1"/>
  <c r="L448" i="1"/>
  <c r="AA448" i="1"/>
  <c r="S448" i="1"/>
  <c r="K448" i="1"/>
  <c r="H450" i="1"/>
  <c r="R454" i="1"/>
  <c r="R486" i="1"/>
  <c r="H514" i="1"/>
  <c r="G514" i="1"/>
  <c r="I514" i="1"/>
  <c r="Z518" i="1"/>
  <c r="R526" i="1"/>
  <c r="T534" i="1"/>
  <c r="L534" i="1"/>
  <c r="AA534" i="1"/>
  <c r="S534" i="1"/>
  <c r="K534" i="1"/>
  <c r="Y534" i="1"/>
  <c r="Q534" i="1"/>
  <c r="X534" i="1"/>
  <c r="P534" i="1"/>
  <c r="W534" i="1"/>
  <c r="O534" i="1"/>
  <c r="V534" i="1"/>
  <c r="N534" i="1"/>
  <c r="U534" i="1"/>
  <c r="M534" i="1"/>
  <c r="Z550" i="1"/>
  <c r="S574" i="1"/>
  <c r="R104" i="1"/>
  <c r="R112" i="1"/>
  <c r="R120" i="1"/>
  <c r="R128" i="1"/>
  <c r="R136" i="1"/>
  <c r="R144" i="1"/>
  <c r="L150" i="1"/>
  <c r="R152" i="1"/>
  <c r="L158" i="1"/>
  <c r="R160" i="1"/>
  <c r="L166" i="1"/>
  <c r="R168" i="1"/>
  <c r="L174" i="1"/>
  <c r="R176" i="1"/>
  <c r="L182" i="1"/>
  <c r="R184" i="1"/>
  <c r="L190" i="1"/>
  <c r="R192" i="1"/>
  <c r="N196" i="1"/>
  <c r="L198" i="1"/>
  <c r="R200" i="1"/>
  <c r="N204" i="1"/>
  <c r="L206" i="1"/>
  <c r="R208" i="1"/>
  <c r="N212" i="1"/>
  <c r="L214" i="1"/>
  <c r="R216" i="1"/>
  <c r="N220" i="1"/>
  <c r="L222" i="1"/>
  <c r="R224" i="1"/>
  <c r="N228" i="1"/>
  <c r="L230" i="1"/>
  <c r="R232" i="1"/>
  <c r="N236" i="1"/>
  <c r="L238" i="1"/>
  <c r="R240" i="1"/>
  <c r="N244" i="1"/>
  <c r="L246" i="1"/>
  <c r="R248" i="1"/>
  <c r="N252" i="1"/>
  <c r="L254" i="1"/>
  <c r="R256" i="1"/>
  <c r="N260" i="1"/>
  <c r="L262" i="1"/>
  <c r="L263" i="1"/>
  <c r="V263" i="1"/>
  <c r="O264" i="1"/>
  <c r="X264" i="1"/>
  <c r="U271" i="1"/>
  <c r="M271" i="1"/>
  <c r="S271" i="1"/>
  <c r="M272" i="1"/>
  <c r="V272" i="1"/>
  <c r="H275" i="1"/>
  <c r="L278" i="1"/>
  <c r="W278" i="1"/>
  <c r="I279" i="1"/>
  <c r="Y285" i="1"/>
  <c r="Q285" i="1"/>
  <c r="W285" i="1"/>
  <c r="O285" i="1"/>
  <c r="T285" i="1"/>
  <c r="W287" i="1"/>
  <c r="O287" i="1"/>
  <c r="U287" i="1"/>
  <c r="M287" i="1"/>
  <c r="T287" i="1"/>
  <c r="P288" i="1"/>
  <c r="Z288" i="1"/>
  <c r="U289" i="1"/>
  <c r="M289" i="1"/>
  <c r="AA289" i="1"/>
  <c r="S289" i="1"/>
  <c r="K289" i="1"/>
  <c r="V289" i="1"/>
  <c r="H291" i="1"/>
  <c r="O294" i="1"/>
  <c r="Z294" i="1"/>
  <c r="AA299" i="1"/>
  <c r="S299" i="1"/>
  <c r="K299" i="1"/>
  <c r="Y299" i="1"/>
  <c r="Q299" i="1"/>
  <c r="U299" i="1"/>
  <c r="L301" i="1"/>
  <c r="V301" i="1"/>
  <c r="L303" i="1"/>
  <c r="X303" i="1"/>
  <c r="N305" i="1"/>
  <c r="X305" i="1"/>
  <c r="M315" i="1"/>
  <c r="Z315" i="1"/>
  <c r="T317" i="1"/>
  <c r="L317" i="1"/>
  <c r="Y317" i="1"/>
  <c r="Q317" i="1"/>
  <c r="W317" i="1"/>
  <c r="O317" i="1"/>
  <c r="V317" i="1"/>
  <c r="N321" i="1"/>
  <c r="Z321" i="1"/>
  <c r="M325" i="1"/>
  <c r="Z325" i="1"/>
  <c r="I327" i="1"/>
  <c r="V339" i="1"/>
  <c r="N339" i="1"/>
  <c r="AA339" i="1"/>
  <c r="S339" i="1"/>
  <c r="K339" i="1"/>
  <c r="Y339" i="1"/>
  <c r="Q339" i="1"/>
  <c r="W339" i="1"/>
  <c r="I341" i="1"/>
  <c r="G341" i="1"/>
  <c r="O345" i="1"/>
  <c r="V347" i="1"/>
  <c r="N347" i="1"/>
  <c r="T347" i="1"/>
  <c r="L347" i="1"/>
  <c r="AA347" i="1"/>
  <c r="S347" i="1"/>
  <c r="K347" i="1"/>
  <c r="Y347" i="1"/>
  <c r="Q347" i="1"/>
  <c r="Z347" i="1"/>
  <c r="Y352" i="1"/>
  <c r="Q352" i="1"/>
  <c r="W352" i="1"/>
  <c r="O352" i="1"/>
  <c r="V352" i="1"/>
  <c r="N352" i="1"/>
  <c r="T352" i="1"/>
  <c r="L352" i="1"/>
  <c r="Z352" i="1"/>
  <c r="M358" i="1"/>
  <c r="Q361" i="1"/>
  <c r="I362" i="1"/>
  <c r="Z376" i="1"/>
  <c r="R384" i="1"/>
  <c r="Y392" i="1"/>
  <c r="Q392" i="1"/>
  <c r="W392" i="1"/>
  <c r="O392" i="1"/>
  <c r="V392" i="1"/>
  <c r="N392" i="1"/>
  <c r="U392" i="1"/>
  <c r="M392" i="1"/>
  <c r="T392" i="1"/>
  <c r="L392" i="1"/>
  <c r="AA392" i="1"/>
  <c r="S392" i="1"/>
  <c r="K392" i="1"/>
  <c r="Z408" i="1"/>
  <c r="T414" i="1"/>
  <c r="R416" i="1"/>
  <c r="T422" i="1"/>
  <c r="R424" i="1"/>
  <c r="X432" i="1"/>
  <c r="T462" i="1"/>
  <c r="L462" i="1"/>
  <c r="AA462" i="1"/>
  <c r="S462" i="1"/>
  <c r="K462" i="1"/>
  <c r="Y462" i="1"/>
  <c r="Q462" i="1"/>
  <c r="X462" i="1"/>
  <c r="P462" i="1"/>
  <c r="W462" i="1"/>
  <c r="O462" i="1"/>
  <c r="V462" i="1"/>
  <c r="N462" i="1"/>
  <c r="U462" i="1"/>
  <c r="M462" i="1"/>
  <c r="H482" i="1"/>
  <c r="G482" i="1"/>
  <c r="I482" i="1"/>
  <c r="T494" i="1"/>
  <c r="L494" i="1"/>
  <c r="AA494" i="1"/>
  <c r="S494" i="1"/>
  <c r="K494" i="1"/>
  <c r="Y494" i="1"/>
  <c r="Q494" i="1"/>
  <c r="X494" i="1"/>
  <c r="P494" i="1"/>
  <c r="W494" i="1"/>
  <c r="O494" i="1"/>
  <c r="V494" i="1"/>
  <c r="N494" i="1"/>
  <c r="U494" i="1"/>
  <c r="M494" i="1"/>
  <c r="H522" i="1"/>
  <c r="G522" i="1"/>
  <c r="I522" i="1"/>
  <c r="H530" i="1"/>
  <c r="G530" i="1"/>
  <c r="I530" i="1"/>
  <c r="H554" i="1"/>
  <c r="G554" i="1"/>
  <c r="I554" i="1"/>
  <c r="T558" i="1"/>
  <c r="L558" i="1"/>
  <c r="AA558" i="1"/>
  <c r="S558" i="1"/>
  <c r="K558" i="1"/>
  <c r="Y558" i="1"/>
  <c r="Q558" i="1"/>
  <c r="X558" i="1"/>
  <c r="P558" i="1"/>
  <c r="W558" i="1"/>
  <c r="O558" i="1"/>
  <c r="V558" i="1"/>
  <c r="N558" i="1"/>
  <c r="U558" i="1"/>
  <c r="M558" i="1"/>
  <c r="I581" i="1"/>
  <c r="H581" i="1"/>
  <c r="G581" i="1"/>
  <c r="R377" i="1"/>
  <c r="Z377" i="1"/>
  <c r="R385" i="1"/>
  <c r="Z385" i="1"/>
  <c r="R393" i="1"/>
  <c r="Z393" i="1"/>
  <c r="R401" i="1"/>
  <c r="Z401" i="1"/>
  <c r="R409" i="1"/>
  <c r="Z409" i="1"/>
  <c r="R417" i="1"/>
  <c r="Z417" i="1"/>
  <c r="R425" i="1"/>
  <c r="Z425" i="1"/>
  <c r="R433" i="1"/>
  <c r="Z433" i="1"/>
  <c r="R441" i="1"/>
  <c r="Z441" i="1"/>
  <c r="R449" i="1"/>
  <c r="Z449" i="1"/>
  <c r="K456" i="1"/>
  <c r="S456" i="1"/>
  <c r="AA456" i="1"/>
  <c r="R457" i="1"/>
  <c r="Z457" i="1"/>
  <c r="G460" i="1"/>
  <c r="K464" i="1"/>
  <c r="S464" i="1"/>
  <c r="AA464" i="1"/>
  <c r="R465" i="1"/>
  <c r="Z465" i="1"/>
  <c r="G468" i="1"/>
  <c r="K472" i="1"/>
  <c r="S472" i="1"/>
  <c r="AA472" i="1"/>
  <c r="R473" i="1"/>
  <c r="Z473" i="1"/>
  <c r="G476" i="1"/>
  <c r="K480" i="1"/>
  <c r="S480" i="1"/>
  <c r="AA480" i="1"/>
  <c r="R481" i="1"/>
  <c r="Z481" i="1"/>
  <c r="G484" i="1"/>
  <c r="K488" i="1"/>
  <c r="S488" i="1"/>
  <c r="AA488" i="1"/>
  <c r="R489" i="1"/>
  <c r="Z489" i="1"/>
  <c r="G492" i="1"/>
  <c r="K496" i="1"/>
  <c r="S496" i="1"/>
  <c r="AA496" i="1"/>
  <c r="R497" i="1"/>
  <c r="Z497" i="1"/>
  <c r="G500" i="1"/>
  <c r="K504" i="1"/>
  <c r="S504" i="1"/>
  <c r="AA504" i="1"/>
  <c r="R505" i="1"/>
  <c r="Z505" i="1"/>
  <c r="G508" i="1"/>
  <c r="K512" i="1"/>
  <c r="S512" i="1"/>
  <c r="AA512" i="1"/>
  <c r="R513" i="1"/>
  <c r="Z513" i="1"/>
  <c r="G516" i="1"/>
  <c r="K520" i="1"/>
  <c r="S520" i="1"/>
  <c r="AA520" i="1"/>
  <c r="R521" i="1"/>
  <c r="Z521" i="1"/>
  <c r="G524" i="1"/>
  <c r="K528" i="1"/>
  <c r="S528" i="1"/>
  <c r="AA528" i="1"/>
  <c r="R529" i="1"/>
  <c r="Z529" i="1"/>
  <c r="G532" i="1"/>
  <c r="K536" i="1"/>
  <c r="S536" i="1"/>
  <c r="AA536" i="1"/>
  <c r="R537" i="1"/>
  <c r="Z537" i="1"/>
  <c r="G540" i="1"/>
  <c r="K544" i="1"/>
  <c r="S544" i="1"/>
  <c r="AA544" i="1"/>
  <c r="R545" i="1"/>
  <c r="Z545" i="1"/>
  <c r="G548" i="1"/>
  <c r="K552" i="1"/>
  <c r="S552" i="1"/>
  <c r="AA552" i="1"/>
  <c r="R553" i="1"/>
  <c r="Z553" i="1"/>
  <c r="G556" i="1"/>
  <c r="K560" i="1"/>
  <c r="S560" i="1"/>
  <c r="AA560" i="1"/>
  <c r="R561" i="1"/>
  <c r="Z561" i="1"/>
  <c r="G564" i="1"/>
  <c r="K568" i="1"/>
  <c r="S568" i="1"/>
  <c r="AA568" i="1"/>
  <c r="R569" i="1"/>
  <c r="Z569" i="1"/>
  <c r="G572" i="1"/>
  <c r="T581" i="1"/>
  <c r="L581" i="1"/>
  <c r="Y581" i="1"/>
  <c r="Q581" i="1"/>
  <c r="U581" i="1"/>
  <c r="AA590" i="1"/>
  <c r="S590" i="1"/>
  <c r="K590" i="1"/>
  <c r="X590" i="1"/>
  <c r="P590" i="1"/>
  <c r="U590" i="1"/>
  <c r="N602" i="1"/>
  <c r="Y602" i="1"/>
  <c r="T605" i="1"/>
  <c r="L605" i="1"/>
  <c r="Y605" i="1"/>
  <c r="Q605" i="1"/>
  <c r="U605" i="1"/>
  <c r="X609" i="1"/>
  <c r="P609" i="1"/>
  <c r="U609" i="1"/>
  <c r="M609" i="1"/>
  <c r="T609" i="1"/>
  <c r="V611" i="1"/>
  <c r="N611" i="1"/>
  <c r="AA611" i="1"/>
  <c r="S611" i="1"/>
  <c r="K611" i="1"/>
  <c r="U611" i="1"/>
  <c r="I623" i="1"/>
  <c r="G623" i="1"/>
  <c r="Y624" i="1"/>
  <c r="Q624" i="1"/>
  <c r="X624" i="1"/>
  <c r="P624" i="1"/>
  <c r="V624" i="1"/>
  <c r="N624" i="1"/>
  <c r="U624" i="1"/>
  <c r="X625" i="1"/>
  <c r="P625" i="1"/>
  <c r="W625" i="1"/>
  <c r="O625" i="1"/>
  <c r="U625" i="1"/>
  <c r="M625" i="1"/>
  <c r="V625" i="1"/>
  <c r="H649" i="1"/>
  <c r="G649" i="1"/>
  <c r="Y658" i="1"/>
  <c r="Q658" i="1"/>
  <c r="W658" i="1"/>
  <c r="O658" i="1"/>
  <c r="V658" i="1"/>
  <c r="N658" i="1"/>
  <c r="T658" i="1"/>
  <c r="L658" i="1"/>
  <c r="Z658" i="1"/>
  <c r="X659" i="1"/>
  <c r="P659" i="1"/>
  <c r="V659" i="1"/>
  <c r="N659" i="1"/>
  <c r="U659" i="1"/>
  <c r="M659" i="1"/>
  <c r="AA659" i="1"/>
  <c r="S659" i="1"/>
  <c r="K659" i="1"/>
  <c r="Z659" i="1"/>
  <c r="V661" i="1"/>
  <c r="N661" i="1"/>
  <c r="T661" i="1"/>
  <c r="L661" i="1"/>
  <c r="AA661" i="1"/>
  <c r="S661" i="1"/>
  <c r="K661" i="1"/>
  <c r="Y661" i="1"/>
  <c r="Q661" i="1"/>
  <c r="Z661" i="1"/>
  <c r="I745" i="1"/>
  <c r="H745" i="1"/>
  <c r="G745" i="1"/>
  <c r="W749" i="1"/>
  <c r="O749" i="1"/>
  <c r="V749" i="1"/>
  <c r="N749" i="1"/>
  <c r="U749" i="1"/>
  <c r="M749" i="1"/>
  <c r="T749" i="1"/>
  <c r="L749" i="1"/>
  <c r="AA749" i="1"/>
  <c r="S749" i="1"/>
  <c r="K749" i="1"/>
  <c r="Y749" i="1"/>
  <c r="Q749" i="1"/>
  <c r="I793" i="1"/>
  <c r="H793" i="1"/>
  <c r="G793" i="1"/>
  <c r="Y860" i="1"/>
  <c r="Q860" i="1"/>
  <c r="X860" i="1"/>
  <c r="P860" i="1"/>
  <c r="W860" i="1"/>
  <c r="O860" i="1"/>
  <c r="U860" i="1"/>
  <c r="M860" i="1"/>
  <c r="AA860" i="1"/>
  <c r="S860" i="1"/>
  <c r="K860" i="1"/>
  <c r="V860" i="1"/>
  <c r="T860" i="1"/>
  <c r="R860" i="1"/>
  <c r="N860" i="1"/>
  <c r="L860" i="1"/>
  <c r="Z860" i="1"/>
  <c r="U936" i="1"/>
  <c r="M936" i="1"/>
  <c r="T936" i="1"/>
  <c r="L936" i="1"/>
  <c r="AA936" i="1"/>
  <c r="S936" i="1"/>
  <c r="K936" i="1"/>
  <c r="Y936" i="1"/>
  <c r="Q936" i="1"/>
  <c r="W936" i="1"/>
  <c r="O936" i="1"/>
  <c r="V936" i="1"/>
  <c r="N936" i="1"/>
  <c r="Z936" i="1"/>
  <c r="X936" i="1"/>
  <c r="R936" i="1"/>
  <c r="P936" i="1"/>
  <c r="W958" i="1"/>
  <c r="O958" i="1"/>
  <c r="V958" i="1"/>
  <c r="N958" i="1"/>
  <c r="U958" i="1"/>
  <c r="M958" i="1"/>
  <c r="AA958" i="1"/>
  <c r="S958" i="1"/>
  <c r="K958" i="1"/>
  <c r="Y958" i="1"/>
  <c r="Q958" i="1"/>
  <c r="X958" i="1"/>
  <c r="P958" i="1"/>
  <c r="Z958" i="1"/>
  <c r="T958" i="1"/>
  <c r="R958" i="1"/>
  <c r="L958" i="1"/>
  <c r="W1011" i="1"/>
  <c r="O1011" i="1"/>
  <c r="U1011" i="1"/>
  <c r="M1011" i="1"/>
  <c r="AA1011" i="1"/>
  <c r="Q1011" i="1"/>
  <c r="Z1011" i="1"/>
  <c r="P1011" i="1"/>
  <c r="Y1011" i="1"/>
  <c r="N1011" i="1"/>
  <c r="X1011" i="1"/>
  <c r="L1011" i="1"/>
  <c r="V1011" i="1"/>
  <c r="K1011" i="1"/>
  <c r="S1011" i="1"/>
  <c r="R1011" i="1"/>
  <c r="T1011" i="1"/>
  <c r="R266" i="1"/>
  <c r="R274" i="1"/>
  <c r="P276" i="1"/>
  <c r="X276" i="1"/>
  <c r="R282" i="1"/>
  <c r="P284" i="1"/>
  <c r="X284" i="1"/>
  <c r="R290" i="1"/>
  <c r="P292" i="1"/>
  <c r="X292" i="1"/>
  <c r="R298" i="1"/>
  <c r="P300" i="1"/>
  <c r="X300" i="1"/>
  <c r="R306" i="1"/>
  <c r="P308" i="1"/>
  <c r="X308" i="1"/>
  <c r="R314" i="1"/>
  <c r="P316" i="1"/>
  <c r="X316" i="1"/>
  <c r="M319" i="1"/>
  <c r="U319" i="1"/>
  <c r="R322" i="1"/>
  <c r="P324" i="1"/>
  <c r="X324" i="1"/>
  <c r="M327" i="1"/>
  <c r="U327" i="1"/>
  <c r="R330" i="1"/>
  <c r="P332" i="1"/>
  <c r="X332" i="1"/>
  <c r="M335" i="1"/>
  <c r="U335" i="1"/>
  <c r="R338" i="1"/>
  <c r="P340" i="1"/>
  <c r="X340" i="1"/>
  <c r="M343" i="1"/>
  <c r="U343" i="1"/>
  <c r="R346" i="1"/>
  <c r="P348" i="1"/>
  <c r="X348" i="1"/>
  <c r="O349" i="1"/>
  <c r="W349" i="1"/>
  <c r="M351" i="1"/>
  <c r="U351" i="1"/>
  <c r="R354" i="1"/>
  <c r="Q355" i="1"/>
  <c r="Y355" i="1"/>
  <c r="P356" i="1"/>
  <c r="X356" i="1"/>
  <c r="O357" i="1"/>
  <c r="W357" i="1"/>
  <c r="M359" i="1"/>
  <c r="U359" i="1"/>
  <c r="R362" i="1"/>
  <c r="Q363" i="1"/>
  <c r="Y363" i="1"/>
  <c r="P364" i="1"/>
  <c r="X364" i="1"/>
  <c r="O365" i="1"/>
  <c r="W365" i="1"/>
  <c r="M367" i="1"/>
  <c r="U367" i="1"/>
  <c r="R370" i="1"/>
  <c r="Q371" i="1"/>
  <c r="Y371" i="1"/>
  <c r="P372" i="1"/>
  <c r="X372" i="1"/>
  <c r="G373" i="1"/>
  <c r="O373" i="1"/>
  <c r="W373" i="1"/>
  <c r="M375" i="1"/>
  <c r="U375" i="1"/>
  <c r="K377" i="1"/>
  <c r="S377" i="1"/>
  <c r="AA377" i="1"/>
  <c r="R378" i="1"/>
  <c r="Q379" i="1"/>
  <c r="Y379" i="1"/>
  <c r="P380" i="1"/>
  <c r="X380" i="1"/>
  <c r="G381" i="1"/>
  <c r="O381" i="1"/>
  <c r="W381" i="1"/>
  <c r="M383" i="1"/>
  <c r="U383" i="1"/>
  <c r="K385" i="1"/>
  <c r="S385" i="1"/>
  <c r="AA385" i="1"/>
  <c r="R386" i="1"/>
  <c r="Q387" i="1"/>
  <c r="Y387" i="1"/>
  <c r="P388" i="1"/>
  <c r="X388" i="1"/>
  <c r="G389" i="1"/>
  <c r="O389" i="1"/>
  <c r="W389" i="1"/>
  <c r="M391" i="1"/>
  <c r="U391" i="1"/>
  <c r="K393" i="1"/>
  <c r="S393" i="1"/>
  <c r="AA393" i="1"/>
  <c r="R394" i="1"/>
  <c r="Q395" i="1"/>
  <c r="Y395" i="1"/>
  <c r="P396" i="1"/>
  <c r="X396" i="1"/>
  <c r="G397" i="1"/>
  <c r="O397" i="1"/>
  <c r="W397" i="1"/>
  <c r="M399" i="1"/>
  <c r="U399" i="1"/>
  <c r="K401" i="1"/>
  <c r="S401" i="1"/>
  <c r="AA401" i="1"/>
  <c r="R402" i="1"/>
  <c r="Q403" i="1"/>
  <c r="Y403" i="1"/>
  <c r="P404" i="1"/>
  <c r="X404" i="1"/>
  <c r="G405" i="1"/>
  <c r="O405" i="1"/>
  <c r="W405" i="1"/>
  <c r="M407" i="1"/>
  <c r="U407" i="1"/>
  <c r="K409" i="1"/>
  <c r="S409" i="1"/>
  <c r="AA409" i="1"/>
  <c r="R410" i="1"/>
  <c r="Q411" i="1"/>
  <c r="Y411" i="1"/>
  <c r="P412" i="1"/>
  <c r="X412" i="1"/>
  <c r="G413" i="1"/>
  <c r="O413" i="1"/>
  <c r="W413" i="1"/>
  <c r="M415" i="1"/>
  <c r="U415" i="1"/>
  <c r="K417" i="1"/>
  <c r="S417" i="1"/>
  <c r="AA417" i="1"/>
  <c r="R418" i="1"/>
  <c r="Z418" i="1"/>
  <c r="Q419" i="1"/>
  <c r="Y419" i="1"/>
  <c r="P420" i="1"/>
  <c r="X420" i="1"/>
  <c r="G421" i="1"/>
  <c r="O421" i="1"/>
  <c r="W421" i="1"/>
  <c r="M423" i="1"/>
  <c r="U423" i="1"/>
  <c r="K425" i="1"/>
  <c r="S425" i="1"/>
  <c r="AA425" i="1"/>
  <c r="R426" i="1"/>
  <c r="Z426" i="1"/>
  <c r="Q427" i="1"/>
  <c r="Y427" i="1"/>
  <c r="P428" i="1"/>
  <c r="X428" i="1"/>
  <c r="G429" i="1"/>
  <c r="O429" i="1"/>
  <c r="W429" i="1"/>
  <c r="M431" i="1"/>
  <c r="U431" i="1"/>
  <c r="K433" i="1"/>
  <c r="S433" i="1"/>
  <c r="AA433" i="1"/>
  <c r="R434" i="1"/>
  <c r="Z434" i="1"/>
  <c r="Q435" i="1"/>
  <c r="Y435" i="1"/>
  <c r="G437" i="1"/>
  <c r="O437" i="1"/>
  <c r="W437" i="1"/>
  <c r="M439" i="1"/>
  <c r="U439" i="1"/>
  <c r="K441" i="1"/>
  <c r="S441" i="1"/>
  <c r="AA441" i="1"/>
  <c r="R442" i="1"/>
  <c r="Z442" i="1"/>
  <c r="Q443" i="1"/>
  <c r="Y443" i="1"/>
  <c r="G445" i="1"/>
  <c r="O445" i="1"/>
  <c r="W445" i="1"/>
  <c r="M447" i="1"/>
  <c r="U447" i="1"/>
  <c r="K449" i="1"/>
  <c r="S449" i="1"/>
  <c r="AA449" i="1"/>
  <c r="R450" i="1"/>
  <c r="Z450" i="1"/>
  <c r="Q451" i="1"/>
  <c r="Y451" i="1"/>
  <c r="G453" i="1"/>
  <c r="O453" i="1"/>
  <c r="W453" i="1"/>
  <c r="M455" i="1"/>
  <c r="U455" i="1"/>
  <c r="L456" i="1"/>
  <c r="T456" i="1"/>
  <c r="K457" i="1"/>
  <c r="S457" i="1"/>
  <c r="AA457" i="1"/>
  <c r="R458" i="1"/>
  <c r="Z458" i="1"/>
  <c r="Q459" i="1"/>
  <c r="Y459" i="1"/>
  <c r="H460" i="1"/>
  <c r="G461" i="1"/>
  <c r="O461" i="1"/>
  <c r="W461" i="1"/>
  <c r="M463" i="1"/>
  <c r="U463" i="1"/>
  <c r="L464" i="1"/>
  <c r="T464" i="1"/>
  <c r="K465" i="1"/>
  <c r="S465" i="1"/>
  <c r="AA465" i="1"/>
  <c r="R466" i="1"/>
  <c r="Z466" i="1"/>
  <c r="Q467" i="1"/>
  <c r="Y467" i="1"/>
  <c r="H468" i="1"/>
  <c r="G469" i="1"/>
  <c r="O469" i="1"/>
  <c r="W469" i="1"/>
  <c r="M471" i="1"/>
  <c r="U471" i="1"/>
  <c r="L472" i="1"/>
  <c r="T472" i="1"/>
  <c r="K473" i="1"/>
  <c r="S473" i="1"/>
  <c r="AA473" i="1"/>
  <c r="R474" i="1"/>
  <c r="Z474" i="1"/>
  <c r="Q475" i="1"/>
  <c r="Y475" i="1"/>
  <c r="H476" i="1"/>
  <c r="G477" i="1"/>
  <c r="O477" i="1"/>
  <c r="W477" i="1"/>
  <c r="M479" i="1"/>
  <c r="U479" i="1"/>
  <c r="L480" i="1"/>
  <c r="T480" i="1"/>
  <c r="K481" i="1"/>
  <c r="S481" i="1"/>
  <c r="AA481" i="1"/>
  <c r="R482" i="1"/>
  <c r="Z482" i="1"/>
  <c r="Q483" i="1"/>
  <c r="Y483" i="1"/>
  <c r="H484" i="1"/>
  <c r="G485" i="1"/>
  <c r="O485" i="1"/>
  <c r="W485" i="1"/>
  <c r="M487" i="1"/>
  <c r="U487" i="1"/>
  <c r="L488" i="1"/>
  <c r="T488" i="1"/>
  <c r="K489" i="1"/>
  <c r="S489" i="1"/>
  <c r="AA489" i="1"/>
  <c r="R490" i="1"/>
  <c r="Z490" i="1"/>
  <c r="Q491" i="1"/>
  <c r="Y491" i="1"/>
  <c r="H492" i="1"/>
  <c r="G493" i="1"/>
  <c r="O493" i="1"/>
  <c r="W493" i="1"/>
  <c r="M495" i="1"/>
  <c r="U495" i="1"/>
  <c r="L496" i="1"/>
  <c r="T496" i="1"/>
  <c r="K497" i="1"/>
  <c r="S497" i="1"/>
  <c r="AA497" i="1"/>
  <c r="R498" i="1"/>
  <c r="Z498" i="1"/>
  <c r="Q499" i="1"/>
  <c r="Y499" i="1"/>
  <c r="H500" i="1"/>
  <c r="G501" i="1"/>
  <c r="O501" i="1"/>
  <c r="W501" i="1"/>
  <c r="M503" i="1"/>
  <c r="U503" i="1"/>
  <c r="L504" i="1"/>
  <c r="T504" i="1"/>
  <c r="K505" i="1"/>
  <c r="S505" i="1"/>
  <c r="AA505" i="1"/>
  <c r="R506" i="1"/>
  <c r="Z506" i="1"/>
  <c r="Q507" i="1"/>
  <c r="Y507" i="1"/>
  <c r="H508" i="1"/>
  <c r="G509" i="1"/>
  <c r="O509" i="1"/>
  <c r="W509" i="1"/>
  <c r="M511" i="1"/>
  <c r="U511" i="1"/>
  <c r="L512" i="1"/>
  <c r="T512" i="1"/>
  <c r="K513" i="1"/>
  <c r="S513" i="1"/>
  <c r="AA513" i="1"/>
  <c r="R514" i="1"/>
  <c r="Z514" i="1"/>
  <c r="Q515" i="1"/>
  <c r="Y515" i="1"/>
  <c r="H516" i="1"/>
  <c r="G517" i="1"/>
  <c r="O517" i="1"/>
  <c r="W517" i="1"/>
  <c r="M519" i="1"/>
  <c r="U519" i="1"/>
  <c r="L520" i="1"/>
  <c r="T520" i="1"/>
  <c r="K521" i="1"/>
  <c r="S521" i="1"/>
  <c r="AA521" i="1"/>
  <c r="R522" i="1"/>
  <c r="Z522" i="1"/>
  <c r="Q523" i="1"/>
  <c r="Y523" i="1"/>
  <c r="H524" i="1"/>
  <c r="G525" i="1"/>
  <c r="O525" i="1"/>
  <c r="W525" i="1"/>
  <c r="M527" i="1"/>
  <c r="U527" i="1"/>
  <c r="L528" i="1"/>
  <c r="T528" i="1"/>
  <c r="K529" i="1"/>
  <c r="S529" i="1"/>
  <c r="AA529" i="1"/>
  <c r="R530" i="1"/>
  <c r="Z530" i="1"/>
  <c r="Q531" i="1"/>
  <c r="Y531" i="1"/>
  <c r="H532" i="1"/>
  <c r="G533" i="1"/>
  <c r="O533" i="1"/>
  <c r="W533" i="1"/>
  <c r="M535" i="1"/>
  <c r="U535" i="1"/>
  <c r="L536" i="1"/>
  <c r="T536" i="1"/>
  <c r="K537" i="1"/>
  <c r="S537" i="1"/>
  <c r="AA537" i="1"/>
  <c r="R538" i="1"/>
  <c r="Z538" i="1"/>
  <c r="Q539" i="1"/>
  <c r="Y539" i="1"/>
  <c r="H540" i="1"/>
  <c r="G541" i="1"/>
  <c r="O541" i="1"/>
  <c r="W541" i="1"/>
  <c r="M543" i="1"/>
  <c r="U543" i="1"/>
  <c r="L544" i="1"/>
  <c r="T544" i="1"/>
  <c r="K545" i="1"/>
  <c r="S545" i="1"/>
  <c r="AA545" i="1"/>
  <c r="R546" i="1"/>
  <c r="Z546" i="1"/>
  <c r="Q547" i="1"/>
  <c r="Y547" i="1"/>
  <c r="H548" i="1"/>
  <c r="G549" i="1"/>
  <c r="O549" i="1"/>
  <c r="W549" i="1"/>
  <c r="M551" i="1"/>
  <c r="U551" i="1"/>
  <c r="L552" i="1"/>
  <c r="T552" i="1"/>
  <c r="K553" i="1"/>
  <c r="S553" i="1"/>
  <c r="AA553" i="1"/>
  <c r="R554" i="1"/>
  <c r="Z554" i="1"/>
  <c r="Q555" i="1"/>
  <c r="Y555" i="1"/>
  <c r="H556" i="1"/>
  <c r="G557" i="1"/>
  <c r="O557" i="1"/>
  <c r="W557" i="1"/>
  <c r="M559" i="1"/>
  <c r="U559" i="1"/>
  <c r="L560" i="1"/>
  <c r="T560" i="1"/>
  <c r="K561" i="1"/>
  <c r="S561" i="1"/>
  <c r="AA561" i="1"/>
  <c r="R562" i="1"/>
  <c r="Z562" i="1"/>
  <c r="Q563" i="1"/>
  <c r="Y563" i="1"/>
  <c r="H564" i="1"/>
  <c r="G565" i="1"/>
  <c r="O565" i="1"/>
  <c r="W565" i="1"/>
  <c r="M567" i="1"/>
  <c r="U567" i="1"/>
  <c r="L568" i="1"/>
  <c r="T568" i="1"/>
  <c r="K569" i="1"/>
  <c r="S569" i="1"/>
  <c r="AA569" i="1"/>
  <c r="R570" i="1"/>
  <c r="Z570" i="1"/>
  <c r="Q571" i="1"/>
  <c r="Y571" i="1"/>
  <c r="H572" i="1"/>
  <c r="G573" i="1"/>
  <c r="O573" i="1"/>
  <c r="W573" i="1"/>
  <c r="H575" i="1"/>
  <c r="K581" i="1"/>
  <c r="V581" i="1"/>
  <c r="Q582" i="1"/>
  <c r="N585" i="1"/>
  <c r="Y585" i="1"/>
  <c r="W586" i="1"/>
  <c r="O586" i="1"/>
  <c r="T586" i="1"/>
  <c r="L586" i="1"/>
  <c r="U586" i="1"/>
  <c r="O587" i="1"/>
  <c r="Y587" i="1"/>
  <c r="P589" i="1"/>
  <c r="AA589" i="1"/>
  <c r="L590" i="1"/>
  <c r="V590" i="1"/>
  <c r="H591" i="1"/>
  <c r="Y592" i="1"/>
  <c r="Q592" i="1"/>
  <c r="V592" i="1"/>
  <c r="N592" i="1"/>
  <c r="T592" i="1"/>
  <c r="Q593" i="1"/>
  <c r="AA593" i="1"/>
  <c r="Q595" i="1"/>
  <c r="N598" i="1"/>
  <c r="Y598" i="1"/>
  <c r="P602" i="1"/>
  <c r="Z602" i="1"/>
  <c r="K605" i="1"/>
  <c r="V605" i="1"/>
  <c r="Q606" i="1"/>
  <c r="K609" i="1"/>
  <c r="V609" i="1"/>
  <c r="H610" i="1"/>
  <c r="L611" i="1"/>
  <c r="W611" i="1"/>
  <c r="N613" i="1"/>
  <c r="X613" i="1"/>
  <c r="H617" i="1"/>
  <c r="G617" i="1"/>
  <c r="R618" i="1"/>
  <c r="P619" i="1"/>
  <c r="T621" i="1"/>
  <c r="L621" i="1"/>
  <c r="AA621" i="1"/>
  <c r="S621" i="1"/>
  <c r="K621" i="1"/>
  <c r="Y621" i="1"/>
  <c r="Q621" i="1"/>
  <c r="W621" i="1"/>
  <c r="H623" i="1"/>
  <c r="K624" i="1"/>
  <c r="W624" i="1"/>
  <c r="K625" i="1"/>
  <c r="Y625" i="1"/>
  <c r="W626" i="1"/>
  <c r="O626" i="1"/>
  <c r="V626" i="1"/>
  <c r="N626" i="1"/>
  <c r="T626" i="1"/>
  <c r="L626" i="1"/>
  <c r="X626" i="1"/>
  <c r="O629" i="1"/>
  <c r="O640" i="1"/>
  <c r="H641" i="1"/>
  <c r="G641" i="1"/>
  <c r="I649" i="1"/>
  <c r="Y650" i="1"/>
  <c r="Q650" i="1"/>
  <c r="W650" i="1"/>
  <c r="O650" i="1"/>
  <c r="V650" i="1"/>
  <c r="N650" i="1"/>
  <c r="T650" i="1"/>
  <c r="L650" i="1"/>
  <c r="Z650" i="1"/>
  <c r="X651" i="1"/>
  <c r="P651" i="1"/>
  <c r="V651" i="1"/>
  <c r="N651" i="1"/>
  <c r="U651" i="1"/>
  <c r="M651" i="1"/>
  <c r="AA651" i="1"/>
  <c r="S651" i="1"/>
  <c r="K651" i="1"/>
  <c r="Z651" i="1"/>
  <c r="V653" i="1"/>
  <c r="N653" i="1"/>
  <c r="T653" i="1"/>
  <c r="L653" i="1"/>
  <c r="AA653" i="1"/>
  <c r="S653" i="1"/>
  <c r="K653" i="1"/>
  <c r="Y653" i="1"/>
  <c r="Q653" i="1"/>
  <c r="Z653" i="1"/>
  <c r="T656" i="1"/>
  <c r="K658" i="1"/>
  <c r="AA658" i="1"/>
  <c r="L659" i="1"/>
  <c r="M661" i="1"/>
  <c r="T672" i="1"/>
  <c r="L672" i="1"/>
  <c r="AA672" i="1"/>
  <c r="S672" i="1"/>
  <c r="K672" i="1"/>
  <c r="Y672" i="1"/>
  <c r="Q672" i="1"/>
  <c r="X672" i="1"/>
  <c r="P672" i="1"/>
  <c r="V672" i="1"/>
  <c r="N672" i="1"/>
  <c r="Y675" i="1"/>
  <c r="Q675" i="1"/>
  <c r="X675" i="1"/>
  <c r="P675" i="1"/>
  <c r="V675" i="1"/>
  <c r="N675" i="1"/>
  <c r="U675" i="1"/>
  <c r="M675" i="1"/>
  <c r="AA675" i="1"/>
  <c r="S675" i="1"/>
  <c r="K675" i="1"/>
  <c r="H676" i="1"/>
  <c r="G676" i="1"/>
  <c r="R677" i="1"/>
  <c r="U680" i="1"/>
  <c r="T688" i="1"/>
  <c r="L688" i="1"/>
  <c r="AA688" i="1"/>
  <c r="S688" i="1"/>
  <c r="K688" i="1"/>
  <c r="Y688" i="1"/>
  <c r="Q688" i="1"/>
  <c r="X688" i="1"/>
  <c r="P688" i="1"/>
  <c r="V688" i="1"/>
  <c r="N688" i="1"/>
  <c r="Y691" i="1"/>
  <c r="Q691" i="1"/>
  <c r="X691" i="1"/>
  <c r="P691" i="1"/>
  <c r="V691" i="1"/>
  <c r="N691" i="1"/>
  <c r="U691" i="1"/>
  <c r="M691" i="1"/>
  <c r="AA691" i="1"/>
  <c r="S691" i="1"/>
  <c r="K691" i="1"/>
  <c r="H692" i="1"/>
  <c r="G692" i="1"/>
  <c r="R693" i="1"/>
  <c r="U696" i="1"/>
  <c r="T704" i="1"/>
  <c r="L704" i="1"/>
  <c r="AA704" i="1"/>
  <c r="S704" i="1"/>
  <c r="K704" i="1"/>
  <c r="Y704" i="1"/>
  <c r="Q704" i="1"/>
  <c r="X704" i="1"/>
  <c r="P704" i="1"/>
  <c r="V704" i="1"/>
  <c r="N704" i="1"/>
  <c r="Y707" i="1"/>
  <c r="Q707" i="1"/>
  <c r="X707" i="1"/>
  <c r="P707" i="1"/>
  <c r="V707" i="1"/>
  <c r="N707" i="1"/>
  <c r="U707" i="1"/>
  <c r="M707" i="1"/>
  <c r="AA707" i="1"/>
  <c r="S707" i="1"/>
  <c r="K707" i="1"/>
  <c r="H708" i="1"/>
  <c r="G708" i="1"/>
  <c r="R709" i="1"/>
  <c r="T720" i="1"/>
  <c r="L720" i="1"/>
  <c r="AA720" i="1"/>
  <c r="S720" i="1"/>
  <c r="K720" i="1"/>
  <c r="Y720" i="1"/>
  <c r="Q720" i="1"/>
  <c r="X720" i="1"/>
  <c r="P720" i="1"/>
  <c r="V720" i="1"/>
  <c r="N720" i="1"/>
  <c r="Y723" i="1"/>
  <c r="Q723" i="1"/>
  <c r="X723" i="1"/>
  <c r="P723" i="1"/>
  <c r="V723" i="1"/>
  <c r="N723" i="1"/>
  <c r="U723" i="1"/>
  <c r="M723" i="1"/>
  <c r="AA723" i="1"/>
  <c r="S723" i="1"/>
  <c r="K723" i="1"/>
  <c r="H724" i="1"/>
  <c r="G724" i="1"/>
  <c r="T736" i="1"/>
  <c r="L736" i="1"/>
  <c r="AA736" i="1"/>
  <c r="S736" i="1"/>
  <c r="K736" i="1"/>
  <c r="Y736" i="1"/>
  <c r="Q736" i="1"/>
  <c r="X736" i="1"/>
  <c r="P736" i="1"/>
  <c r="V736" i="1"/>
  <c r="N736" i="1"/>
  <c r="Y739" i="1"/>
  <c r="Q739" i="1"/>
  <c r="X739" i="1"/>
  <c r="P739" i="1"/>
  <c r="V739" i="1"/>
  <c r="N739" i="1"/>
  <c r="U739" i="1"/>
  <c r="M739" i="1"/>
  <c r="AA739" i="1"/>
  <c r="S739" i="1"/>
  <c r="K739" i="1"/>
  <c r="T747" i="1"/>
  <c r="P749" i="1"/>
  <c r="Y755" i="1"/>
  <c r="Q755" i="1"/>
  <c r="X755" i="1"/>
  <c r="P755" i="1"/>
  <c r="W755" i="1"/>
  <c r="O755" i="1"/>
  <c r="V755" i="1"/>
  <c r="N755" i="1"/>
  <c r="U755" i="1"/>
  <c r="M755" i="1"/>
  <c r="AA755" i="1"/>
  <c r="S755" i="1"/>
  <c r="K755" i="1"/>
  <c r="I769" i="1"/>
  <c r="H769" i="1"/>
  <c r="G769" i="1"/>
  <c r="W789" i="1"/>
  <c r="O789" i="1"/>
  <c r="V789" i="1"/>
  <c r="N789" i="1"/>
  <c r="U789" i="1"/>
  <c r="M789" i="1"/>
  <c r="T789" i="1"/>
  <c r="L789" i="1"/>
  <c r="AA789" i="1"/>
  <c r="S789" i="1"/>
  <c r="K789" i="1"/>
  <c r="Y789" i="1"/>
  <c r="Q789" i="1"/>
  <c r="X789" i="1"/>
  <c r="P789" i="1"/>
  <c r="I804" i="1"/>
  <c r="H804" i="1"/>
  <c r="G804" i="1"/>
  <c r="I940" i="1"/>
  <c r="H940" i="1"/>
  <c r="G940" i="1"/>
  <c r="T1039" i="1"/>
  <c r="L1039" i="1"/>
  <c r="AA1039" i="1"/>
  <c r="S1039" i="1"/>
  <c r="K1039" i="1"/>
  <c r="Y1039" i="1"/>
  <c r="Q1039" i="1"/>
  <c r="R1039" i="1"/>
  <c r="P1039" i="1"/>
  <c r="O1039" i="1"/>
  <c r="Z1039" i="1"/>
  <c r="N1039" i="1"/>
  <c r="X1039" i="1"/>
  <c r="M1039" i="1"/>
  <c r="V1039" i="1"/>
  <c r="U1039" i="1"/>
  <c r="W1039" i="1"/>
  <c r="R355" i="1"/>
  <c r="Z355" i="1"/>
  <c r="R363" i="1"/>
  <c r="Z363" i="1"/>
  <c r="R371" i="1"/>
  <c r="Z371" i="1"/>
  <c r="H373" i="1"/>
  <c r="L377" i="1"/>
  <c r="T377" i="1"/>
  <c r="R379" i="1"/>
  <c r="Z379" i="1"/>
  <c r="H381" i="1"/>
  <c r="L385" i="1"/>
  <c r="T385" i="1"/>
  <c r="R387" i="1"/>
  <c r="Z387" i="1"/>
  <c r="H389" i="1"/>
  <c r="L393" i="1"/>
  <c r="T393" i="1"/>
  <c r="R395" i="1"/>
  <c r="Z395" i="1"/>
  <c r="H397" i="1"/>
  <c r="L401" i="1"/>
  <c r="T401" i="1"/>
  <c r="R403" i="1"/>
  <c r="Z403" i="1"/>
  <c r="H405" i="1"/>
  <c r="L409" i="1"/>
  <c r="T409" i="1"/>
  <c r="R411" i="1"/>
  <c r="Z411" i="1"/>
  <c r="H413" i="1"/>
  <c r="L417" i="1"/>
  <c r="T417" i="1"/>
  <c r="R419" i="1"/>
  <c r="Z419" i="1"/>
  <c r="H421" i="1"/>
  <c r="L425" i="1"/>
  <c r="T425" i="1"/>
  <c r="R427" i="1"/>
  <c r="Z427" i="1"/>
  <c r="H429" i="1"/>
  <c r="L433" i="1"/>
  <c r="T433" i="1"/>
  <c r="R435" i="1"/>
  <c r="Z435" i="1"/>
  <c r="H437" i="1"/>
  <c r="L441" i="1"/>
  <c r="T441" i="1"/>
  <c r="R443" i="1"/>
  <c r="Z443" i="1"/>
  <c r="H445" i="1"/>
  <c r="L449" i="1"/>
  <c r="T449" i="1"/>
  <c r="R451" i="1"/>
  <c r="Z451" i="1"/>
  <c r="H453" i="1"/>
  <c r="M456" i="1"/>
  <c r="U456" i="1"/>
  <c r="L457" i="1"/>
  <c r="T457" i="1"/>
  <c r="R459" i="1"/>
  <c r="Z459" i="1"/>
  <c r="H461" i="1"/>
  <c r="M464" i="1"/>
  <c r="U464" i="1"/>
  <c r="L465" i="1"/>
  <c r="T465" i="1"/>
  <c r="R467" i="1"/>
  <c r="Z467" i="1"/>
  <c r="H469" i="1"/>
  <c r="M472" i="1"/>
  <c r="U472" i="1"/>
  <c r="L473" i="1"/>
  <c r="T473" i="1"/>
  <c r="R475" i="1"/>
  <c r="Z475" i="1"/>
  <c r="H477" i="1"/>
  <c r="M480" i="1"/>
  <c r="U480" i="1"/>
  <c r="L481" i="1"/>
  <c r="T481" i="1"/>
  <c r="R483" i="1"/>
  <c r="Z483" i="1"/>
  <c r="H485" i="1"/>
  <c r="M488" i="1"/>
  <c r="U488" i="1"/>
  <c r="L489" i="1"/>
  <c r="T489" i="1"/>
  <c r="R491" i="1"/>
  <c r="Z491" i="1"/>
  <c r="H493" i="1"/>
  <c r="M496" i="1"/>
  <c r="U496" i="1"/>
  <c r="L497" i="1"/>
  <c r="T497" i="1"/>
  <c r="R499" i="1"/>
  <c r="Z499" i="1"/>
  <c r="H501" i="1"/>
  <c r="M504" i="1"/>
  <c r="U504" i="1"/>
  <c r="L505" i="1"/>
  <c r="T505" i="1"/>
  <c r="R507" i="1"/>
  <c r="Z507" i="1"/>
  <c r="H509" i="1"/>
  <c r="M512" i="1"/>
  <c r="U512" i="1"/>
  <c r="L513" i="1"/>
  <c r="T513" i="1"/>
  <c r="R515" i="1"/>
  <c r="Z515" i="1"/>
  <c r="H517" i="1"/>
  <c r="M520" i="1"/>
  <c r="U520" i="1"/>
  <c r="L521" i="1"/>
  <c r="T521" i="1"/>
  <c r="R523" i="1"/>
  <c r="Z523" i="1"/>
  <c r="H525" i="1"/>
  <c r="M528" i="1"/>
  <c r="U528" i="1"/>
  <c r="L529" i="1"/>
  <c r="T529" i="1"/>
  <c r="R531" i="1"/>
  <c r="Z531" i="1"/>
  <c r="H533" i="1"/>
  <c r="M536" i="1"/>
  <c r="U536" i="1"/>
  <c r="L537" i="1"/>
  <c r="T537" i="1"/>
  <c r="R539" i="1"/>
  <c r="Z539" i="1"/>
  <c r="H541" i="1"/>
  <c r="M544" i="1"/>
  <c r="U544" i="1"/>
  <c r="L545" i="1"/>
  <c r="T545" i="1"/>
  <c r="R547" i="1"/>
  <c r="Z547" i="1"/>
  <c r="H549" i="1"/>
  <c r="M552" i="1"/>
  <c r="U552" i="1"/>
  <c r="L553" i="1"/>
  <c r="T553" i="1"/>
  <c r="R555" i="1"/>
  <c r="Z555" i="1"/>
  <c r="H557" i="1"/>
  <c r="M560" i="1"/>
  <c r="U560" i="1"/>
  <c r="L561" i="1"/>
  <c r="T561" i="1"/>
  <c r="R563" i="1"/>
  <c r="Z563" i="1"/>
  <c r="H565" i="1"/>
  <c r="M568" i="1"/>
  <c r="U568" i="1"/>
  <c r="L569" i="1"/>
  <c r="T569" i="1"/>
  <c r="R571" i="1"/>
  <c r="Z571" i="1"/>
  <c r="H573" i="1"/>
  <c r="I575" i="1"/>
  <c r="X577" i="1"/>
  <c r="P577" i="1"/>
  <c r="U577" i="1"/>
  <c r="M577" i="1"/>
  <c r="T577" i="1"/>
  <c r="V579" i="1"/>
  <c r="N579" i="1"/>
  <c r="AA579" i="1"/>
  <c r="S579" i="1"/>
  <c r="K579" i="1"/>
  <c r="U579" i="1"/>
  <c r="M581" i="1"/>
  <c r="W581" i="1"/>
  <c r="Z585" i="1"/>
  <c r="M590" i="1"/>
  <c r="W590" i="1"/>
  <c r="I591" i="1"/>
  <c r="T597" i="1"/>
  <c r="L597" i="1"/>
  <c r="Y597" i="1"/>
  <c r="Q597" i="1"/>
  <c r="U597" i="1"/>
  <c r="X601" i="1"/>
  <c r="P601" i="1"/>
  <c r="U601" i="1"/>
  <c r="M601" i="1"/>
  <c r="T601" i="1"/>
  <c r="Q602" i="1"/>
  <c r="AA602" i="1"/>
  <c r="V603" i="1"/>
  <c r="N603" i="1"/>
  <c r="AA603" i="1"/>
  <c r="S603" i="1"/>
  <c r="K603" i="1"/>
  <c r="U603" i="1"/>
  <c r="M605" i="1"/>
  <c r="W605" i="1"/>
  <c r="L609" i="1"/>
  <c r="W609" i="1"/>
  <c r="I610" i="1"/>
  <c r="M611" i="1"/>
  <c r="X611" i="1"/>
  <c r="O613" i="1"/>
  <c r="Z613" i="1"/>
  <c r="AA614" i="1"/>
  <c r="S614" i="1"/>
  <c r="K614" i="1"/>
  <c r="X614" i="1"/>
  <c r="P614" i="1"/>
  <c r="U614" i="1"/>
  <c r="Q619" i="1"/>
  <c r="L624" i="1"/>
  <c r="Z624" i="1"/>
  <c r="L625" i="1"/>
  <c r="Z625" i="1"/>
  <c r="H633" i="1"/>
  <c r="G633" i="1"/>
  <c r="Y642" i="1"/>
  <c r="Q642" i="1"/>
  <c r="W642" i="1"/>
  <c r="O642" i="1"/>
  <c r="V642" i="1"/>
  <c r="N642" i="1"/>
  <c r="T642" i="1"/>
  <c r="L642" i="1"/>
  <c r="Z642" i="1"/>
  <c r="X643" i="1"/>
  <c r="P643" i="1"/>
  <c r="V643" i="1"/>
  <c r="N643" i="1"/>
  <c r="U643" i="1"/>
  <c r="M643" i="1"/>
  <c r="AA643" i="1"/>
  <c r="S643" i="1"/>
  <c r="K643" i="1"/>
  <c r="Z643" i="1"/>
  <c r="V645" i="1"/>
  <c r="N645" i="1"/>
  <c r="T645" i="1"/>
  <c r="L645" i="1"/>
  <c r="AA645" i="1"/>
  <c r="S645" i="1"/>
  <c r="K645" i="1"/>
  <c r="Y645" i="1"/>
  <c r="Q645" i="1"/>
  <c r="Z645" i="1"/>
  <c r="M658" i="1"/>
  <c r="O659" i="1"/>
  <c r="O661" i="1"/>
  <c r="I671" i="1"/>
  <c r="G671" i="1"/>
  <c r="H673" i="1"/>
  <c r="G673" i="1"/>
  <c r="W685" i="1"/>
  <c r="O685" i="1"/>
  <c r="V685" i="1"/>
  <c r="N685" i="1"/>
  <c r="T685" i="1"/>
  <c r="L685" i="1"/>
  <c r="AA685" i="1"/>
  <c r="S685" i="1"/>
  <c r="K685" i="1"/>
  <c r="Y685" i="1"/>
  <c r="Q685" i="1"/>
  <c r="I687" i="1"/>
  <c r="G687" i="1"/>
  <c r="H689" i="1"/>
  <c r="G689" i="1"/>
  <c r="W701" i="1"/>
  <c r="O701" i="1"/>
  <c r="V701" i="1"/>
  <c r="N701" i="1"/>
  <c r="T701" i="1"/>
  <c r="L701" i="1"/>
  <c r="AA701" i="1"/>
  <c r="S701" i="1"/>
  <c r="K701" i="1"/>
  <c r="Y701" i="1"/>
  <c r="Q701" i="1"/>
  <c r="I703" i="1"/>
  <c r="G703" i="1"/>
  <c r="H705" i="1"/>
  <c r="G705" i="1"/>
  <c r="W717" i="1"/>
  <c r="O717" i="1"/>
  <c r="V717" i="1"/>
  <c r="N717" i="1"/>
  <c r="T717" i="1"/>
  <c r="L717" i="1"/>
  <c r="AA717" i="1"/>
  <c r="S717" i="1"/>
  <c r="K717" i="1"/>
  <c r="Y717" i="1"/>
  <c r="Q717" i="1"/>
  <c r="I719" i="1"/>
  <c r="G719" i="1"/>
  <c r="H721" i="1"/>
  <c r="G721" i="1"/>
  <c r="W733" i="1"/>
  <c r="O733" i="1"/>
  <c r="V733" i="1"/>
  <c r="N733" i="1"/>
  <c r="T733" i="1"/>
  <c r="L733" i="1"/>
  <c r="AA733" i="1"/>
  <c r="S733" i="1"/>
  <c r="K733" i="1"/>
  <c r="Y733" i="1"/>
  <c r="Q733" i="1"/>
  <c r="I735" i="1"/>
  <c r="G735" i="1"/>
  <c r="M736" i="1"/>
  <c r="H737" i="1"/>
  <c r="G737" i="1"/>
  <c r="L739" i="1"/>
  <c r="I743" i="1"/>
  <c r="G743" i="1"/>
  <c r="R749" i="1"/>
  <c r="L755" i="1"/>
  <c r="W765" i="1"/>
  <c r="O765" i="1"/>
  <c r="V765" i="1"/>
  <c r="N765" i="1"/>
  <c r="U765" i="1"/>
  <c r="M765" i="1"/>
  <c r="T765" i="1"/>
  <c r="L765" i="1"/>
  <c r="AA765" i="1"/>
  <c r="S765" i="1"/>
  <c r="K765" i="1"/>
  <c r="Y765" i="1"/>
  <c r="Q765" i="1"/>
  <c r="X765" i="1"/>
  <c r="P765" i="1"/>
  <c r="R789" i="1"/>
  <c r="I800" i="1"/>
  <c r="H800" i="1"/>
  <c r="G800" i="1"/>
  <c r="AA824" i="1"/>
  <c r="S824" i="1"/>
  <c r="K824" i="1"/>
  <c r="Y824" i="1"/>
  <c r="Q824" i="1"/>
  <c r="P824" i="1"/>
  <c r="Z824" i="1"/>
  <c r="O824" i="1"/>
  <c r="X824" i="1"/>
  <c r="N824" i="1"/>
  <c r="W824" i="1"/>
  <c r="M824" i="1"/>
  <c r="V824" i="1"/>
  <c r="L824" i="1"/>
  <c r="T824" i="1"/>
  <c r="R824" i="1"/>
  <c r="Y835" i="1"/>
  <c r="Q835" i="1"/>
  <c r="X835" i="1"/>
  <c r="P835" i="1"/>
  <c r="V835" i="1"/>
  <c r="N835" i="1"/>
  <c r="R835" i="1"/>
  <c r="O835" i="1"/>
  <c r="AA835" i="1"/>
  <c r="M835" i="1"/>
  <c r="Z835" i="1"/>
  <c r="L835" i="1"/>
  <c r="W835" i="1"/>
  <c r="K835" i="1"/>
  <c r="T835" i="1"/>
  <c r="S835" i="1"/>
  <c r="Y1457" i="1"/>
  <c r="Q1457" i="1"/>
  <c r="X1457" i="1"/>
  <c r="P1457" i="1"/>
  <c r="W1457" i="1"/>
  <c r="O1457" i="1"/>
  <c r="U1457" i="1"/>
  <c r="M1457" i="1"/>
  <c r="V1457" i="1"/>
  <c r="T1457" i="1"/>
  <c r="S1457" i="1"/>
  <c r="R1457" i="1"/>
  <c r="N1457" i="1"/>
  <c r="L1457" i="1"/>
  <c r="AA1457" i="1"/>
  <c r="K1457" i="1"/>
  <c r="Z1457" i="1"/>
  <c r="R276" i="1"/>
  <c r="R284" i="1"/>
  <c r="R292" i="1"/>
  <c r="R300" i="1"/>
  <c r="R308" i="1"/>
  <c r="R316" i="1"/>
  <c r="O319" i="1"/>
  <c r="W319" i="1"/>
  <c r="R324" i="1"/>
  <c r="O327" i="1"/>
  <c r="W327" i="1"/>
  <c r="R332" i="1"/>
  <c r="O335" i="1"/>
  <c r="W335" i="1"/>
  <c r="R340" i="1"/>
  <c r="O343" i="1"/>
  <c r="W343" i="1"/>
  <c r="R348" i="1"/>
  <c r="Q349" i="1"/>
  <c r="Y349" i="1"/>
  <c r="O351" i="1"/>
  <c r="W351" i="1"/>
  <c r="K355" i="1"/>
  <c r="S355" i="1"/>
  <c r="AA355" i="1"/>
  <c r="R356" i="1"/>
  <c r="Q357" i="1"/>
  <c r="Y357" i="1"/>
  <c r="G359" i="1"/>
  <c r="O359" i="1"/>
  <c r="W359" i="1"/>
  <c r="K363" i="1"/>
  <c r="S363" i="1"/>
  <c r="AA363" i="1"/>
  <c r="R364" i="1"/>
  <c r="Q365" i="1"/>
  <c r="Y365" i="1"/>
  <c r="G367" i="1"/>
  <c r="O367" i="1"/>
  <c r="W367" i="1"/>
  <c r="K371" i="1"/>
  <c r="S371" i="1"/>
  <c r="AA371" i="1"/>
  <c r="R372" i="1"/>
  <c r="Q373" i="1"/>
  <c r="Y373" i="1"/>
  <c r="G375" i="1"/>
  <c r="O375" i="1"/>
  <c r="W375" i="1"/>
  <c r="M377" i="1"/>
  <c r="U377" i="1"/>
  <c r="K379" i="1"/>
  <c r="S379" i="1"/>
  <c r="AA379" i="1"/>
  <c r="R380" i="1"/>
  <c r="Q381" i="1"/>
  <c r="Y381" i="1"/>
  <c r="G383" i="1"/>
  <c r="O383" i="1"/>
  <c r="W383" i="1"/>
  <c r="M385" i="1"/>
  <c r="U385" i="1"/>
  <c r="K387" i="1"/>
  <c r="S387" i="1"/>
  <c r="AA387" i="1"/>
  <c r="R388" i="1"/>
  <c r="Q389" i="1"/>
  <c r="Y389" i="1"/>
  <c r="G391" i="1"/>
  <c r="O391" i="1"/>
  <c r="W391" i="1"/>
  <c r="M393" i="1"/>
  <c r="U393" i="1"/>
  <c r="K395" i="1"/>
  <c r="S395" i="1"/>
  <c r="AA395" i="1"/>
  <c r="R396" i="1"/>
  <c r="Q397" i="1"/>
  <c r="Y397" i="1"/>
  <c r="G399" i="1"/>
  <c r="O399" i="1"/>
  <c r="W399" i="1"/>
  <c r="M401" i="1"/>
  <c r="U401" i="1"/>
  <c r="K403" i="1"/>
  <c r="S403" i="1"/>
  <c r="AA403" i="1"/>
  <c r="R404" i="1"/>
  <c r="Q405" i="1"/>
  <c r="Y405" i="1"/>
  <c r="G407" i="1"/>
  <c r="O407" i="1"/>
  <c r="W407" i="1"/>
  <c r="M409" i="1"/>
  <c r="U409" i="1"/>
  <c r="K411" i="1"/>
  <c r="S411" i="1"/>
  <c r="AA411" i="1"/>
  <c r="R412" i="1"/>
  <c r="Q413" i="1"/>
  <c r="Y413" i="1"/>
  <c r="G415" i="1"/>
  <c r="O415" i="1"/>
  <c r="W415" i="1"/>
  <c r="M417" i="1"/>
  <c r="U417" i="1"/>
  <c r="K419" i="1"/>
  <c r="S419" i="1"/>
  <c r="AA419" i="1"/>
  <c r="R420" i="1"/>
  <c r="Q421" i="1"/>
  <c r="Y421" i="1"/>
  <c r="G423" i="1"/>
  <c r="O423" i="1"/>
  <c r="W423" i="1"/>
  <c r="M425" i="1"/>
  <c r="U425" i="1"/>
  <c r="L426" i="1"/>
  <c r="K427" i="1"/>
  <c r="S427" i="1"/>
  <c r="AA427" i="1"/>
  <c r="R428" i="1"/>
  <c r="Q429" i="1"/>
  <c r="Y429" i="1"/>
  <c r="G431" i="1"/>
  <c r="O431" i="1"/>
  <c r="W431" i="1"/>
  <c r="M433" i="1"/>
  <c r="U433" i="1"/>
  <c r="L434" i="1"/>
  <c r="K435" i="1"/>
  <c r="S435" i="1"/>
  <c r="AA435" i="1"/>
  <c r="R436" i="1"/>
  <c r="Q437" i="1"/>
  <c r="Y437" i="1"/>
  <c r="G439" i="1"/>
  <c r="O439" i="1"/>
  <c r="W439" i="1"/>
  <c r="M441" i="1"/>
  <c r="U441" i="1"/>
  <c r="L442" i="1"/>
  <c r="K443" i="1"/>
  <c r="S443" i="1"/>
  <c r="AA443" i="1"/>
  <c r="R444" i="1"/>
  <c r="Q445" i="1"/>
  <c r="Y445" i="1"/>
  <c r="G447" i="1"/>
  <c r="O447" i="1"/>
  <c r="W447" i="1"/>
  <c r="M449" i="1"/>
  <c r="U449" i="1"/>
  <c r="L450" i="1"/>
  <c r="K451" i="1"/>
  <c r="S451" i="1"/>
  <c r="AA451" i="1"/>
  <c r="R452" i="1"/>
  <c r="Q453" i="1"/>
  <c r="Y453" i="1"/>
  <c r="G455" i="1"/>
  <c r="O455" i="1"/>
  <c r="W455" i="1"/>
  <c r="N456" i="1"/>
  <c r="V456" i="1"/>
  <c r="M457" i="1"/>
  <c r="U457" i="1"/>
  <c r="L458" i="1"/>
  <c r="K459" i="1"/>
  <c r="S459" i="1"/>
  <c r="AA459" i="1"/>
  <c r="R460" i="1"/>
  <c r="Q461" i="1"/>
  <c r="Y461" i="1"/>
  <c r="G463" i="1"/>
  <c r="O463" i="1"/>
  <c r="W463" i="1"/>
  <c r="N464" i="1"/>
  <c r="V464" i="1"/>
  <c r="M465" i="1"/>
  <c r="U465" i="1"/>
  <c r="L466" i="1"/>
  <c r="K467" i="1"/>
  <c r="S467" i="1"/>
  <c r="AA467" i="1"/>
  <c r="R468" i="1"/>
  <c r="Q469" i="1"/>
  <c r="Y469" i="1"/>
  <c r="G471" i="1"/>
  <c r="O471" i="1"/>
  <c r="W471" i="1"/>
  <c r="N472" i="1"/>
  <c r="V472" i="1"/>
  <c r="M473" i="1"/>
  <c r="U473" i="1"/>
  <c r="L474" i="1"/>
  <c r="K475" i="1"/>
  <c r="S475" i="1"/>
  <c r="AA475" i="1"/>
  <c r="R476" i="1"/>
  <c r="Q477" i="1"/>
  <c r="Y477" i="1"/>
  <c r="G479" i="1"/>
  <c r="O479" i="1"/>
  <c r="W479" i="1"/>
  <c r="N480" i="1"/>
  <c r="V480" i="1"/>
  <c r="M481" i="1"/>
  <c r="U481" i="1"/>
  <c r="L482" i="1"/>
  <c r="K483" i="1"/>
  <c r="S483" i="1"/>
  <c r="AA483" i="1"/>
  <c r="R484" i="1"/>
  <c r="Q485" i="1"/>
  <c r="Y485" i="1"/>
  <c r="G487" i="1"/>
  <c r="O487" i="1"/>
  <c r="W487" i="1"/>
  <c r="N488" i="1"/>
  <c r="V488" i="1"/>
  <c r="M489" i="1"/>
  <c r="U489" i="1"/>
  <c r="L490" i="1"/>
  <c r="K491" i="1"/>
  <c r="S491" i="1"/>
  <c r="AA491" i="1"/>
  <c r="R492" i="1"/>
  <c r="Q493" i="1"/>
  <c r="Y493" i="1"/>
  <c r="G495" i="1"/>
  <c r="O495" i="1"/>
  <c r="W495" i="1"/>
  <c r="N496" i="1"/>
  <c r="V496" i="1"/>
  <c r="M497" i="1"/>
  <c r="U497" i="1"/>
  <c r="L498" i="1"/>
  <c r="K499" i="1"/>
  <c r="S499" i="1"/>
  <c r="AA499" i="1"/>
  <c r="R500" i="1"/>
  <c r="Q501" i="1"/>
  <c r="Y501" i="1"/>
  <c r="G503" i="1"/>
  <c r="O503" i="1"/>
  <c r="W503" i="1"/>
  <c r="N504" i="1"/>
  <c r="V504" i="1"/>
  <c r="M505" i="1"/>
  <c r="U505" i="1"/>
  <c r="L506" i="1"/>
  <c r="K507" i="1"/>
  <c r="S507" i="1"/>
  <c r="AA507" i="1"/>
  <c r="R508" i="1"/>
  <c r="Q509" i="1"/>
  <c r="Y509" i="1"/>
  <c r="G511" i="1"/>
  <c r="O511" i="1"/>
  <c r="W511" i="1"/>
  <c r="N512" i="1"/>
  <c r="V512" i="1"/>
  <c r="M513" i="1"/>
  <c r="U513" i="1"/>
  <c r="L514" i="1"/>
  <c r="K515" i="1"/>
  <c r="S515" i="1"/>
  <c r="AA515" i="1"/>
  <c r="R516" i="1"/>
  <c r="Q517" i="1"/>
  <c r="Y517" i="1"/>
  <c r="G519" i="1"/>
  <c r="O519" i="1"/>
  <c r="W519" i="1"/>
  <c r="N520" i="1"/>
  <c r="V520" i="1"/>
  <c r="M521" i="1"/>
  <c r="U521" i="1"/>
  <c r="L522" i="1"/>
  <c r="K523" i="1"/>
  <c r="S523" i="1"/>
  <c r="AA523" i="1"/>
  <c r="R524" i="1"/>
  <c r="Q525" i="1"/>
  <c r="Y525" i="1"/>
  <c r="G527" i="1"/>
  <c r="O527" i="1"/>
  <c r="W527" i="1"/>
  <c r="N528" i="1"/>
  <c r="V528" i="1"/>
  <c r="M529" i="1"/>
  <c r="U529" i="1"/>
  <c r="L530" i="1"/>
  <c r="K531" i="1"/>
  <c r="S531" i="1"/>
  <c r="AA531" i="1"/>
  <c r="R532" i="1"/>
  <c r="Q533" i="1"/>
  <c r="Y533" i="1"/>
  <c r="G535" i="1"/>
  <c r="O535" i="1"/>
  <c r="W535" i="1"/>
  <c r="N536" i="1"/>
  <c r="V536" i="1"/>
  <c r="M537" i="1"/>
  <c r="U537" i="1"/>
  <c r="L538" i="1"/>
  <c r="K539" i="1"/>
  <c r="S539" i="1"/>
  <c r="AA539" i="1"/>
  <c r="R540" i="1"/>
  <c r="Q541" i="1"/>
  <c r="Y541" i="1"/>
  <c r="G543" i="1"/>
  <c r="O543" i="1"/>
  <c r="W543" i="1"/>
  <c r="N544" i="1"/>
  <c r="V544" i="1"/>
  <c r="M545" i="1"/>
  <c r="U545" i="1"/>
  <c r="L546" i="1"/>
  <c r="K547" i="1"/>
  <c r="S547" i="1"/>
  <c r="AA547" i="1"/>
  <c r="R548" i="1"/>
  <c r="Q549" i="1"/>
  <c r="Y549" i="1"/>
  <c r="G551" i="1"/>
  <c r="O551" i="1"/>
  <c r="W551" i="1"/>
  <c r="N552" i="1"/>
  <c r="V552" i="1"/>
  <c r="M553" i="1"/>
  <c r="U553" i="1"/>
  <c r="L554" i="1"/>
  <c r="K555" i="1"/>
  <c r="S555" i="1"/>
  <c r="AA555" i="1"/>
  <c r="R556" i="1"/>
  <c r="Q557" i="1"/>
  <c r="Y557" i="1"/>
  <c r="G559" i="1"/>
  <c r="O559" i="1"/>
  <c r="W559" i="1"/>
  <c r="N560" i="1"/>
  <c r="V560" i="1"/>
  <c r="M561" i="1"/>
  <c r="U561" i="1"/>
  <c r="L562" i="1"/>
  <c r="K563" i="1"/>
  <c r="S563" i="1"/>
  <c r="AA563" i="1"/>
  <c r="R564" i="1"/>
  <c r="Q565" i="1"/>
  <c r="Y565" i="1"/>
  <c r="G567" i="1"/>
  <c r="O567" i="1"/>
  <c r="W567" i="1"/>
  <c r="N568" i="1"/>
  <c r="V568" i="1"/>
  <c r="M569" i="1"/>
  <c r="U569" i="1"/>
  <c r="L570" i="1"/>
  <c r="K571" i="1"/>
  <c r="S571" i="1"/>
  <c r="AA571" i="1"/>
  <c r="R572" i="1"/>
  <c r="Q573" i="1"/>
  <c r="Y573" i="1"/>
  <c r="O576" i="1"/>
  <c r="K577" i="1"/>
  <c r="V577" i="1"/>
  <c r="H578" i="1"/>
  <c r="L579" i="1"/>
  <c r="W579" i="1"/>
  <c r="N581" i="1"/>
  <c r="X581" i="1"/>
  <c r="I582" i="1"/>
  <c r="Y584" i="1"/>
  <c r="Q584" i="1"/>
  <c r="V584" i="1"/>
  <c r="N584" i="1"/>
  <c r="T584" i="1"/>
  <c r="Q585" i="1"/>
  <c r="AA585" i="1"/>
  <c r="M586" i="1"/>
  <c r="X586" i="1"/>
  <c r="Q587" i="1"/>
  <c r="H589" i="1"/>
  <c r="N590" i="1"/>
  <c r="Y590" i="1"/>
  <c r="L592" i="1"/>
  <c r="W592" i="1"/>
  <c r="I593" i="1"/>
  <c r="K597" i="1"/>
  <c r="V597" i="1"/>
  <c r="Q598" i="1"/>
  <c r="K601" i="1"/>
  <c r="V601" i="1"/>
  <c r="H602" i="1"/>
  <c r="R602" i="1"/>
  <c r="L603" i="1"/>
  <c r="W603" i="1"/>
  <c r="N605" i="1"/>
  <c r="X605" i="1"/>
  <c r="I606" i="1"/>
  <c r="N609" i="1"/>
  <c r="Y609" i="1"/>
  <c r="W610" i="1"/>
  <c r="O610" i="1"/>
  <c r="T610" i="1"/>
  <c r="L610" i="1"/>
  <c r="U610" i="1"/>
  <c r="O611" i="1"/>
  <c r="Y611" i="1"/>
  <c r="P613" i="1"/>
  <c r="AA613" i="1"/>
  <c r="L614" i="1"/>
  <c r="V614" i="1"/>
  <c r="H615" i="1"/>
  <c r="Y616" i="1"/>
  <c r="Q616" i="1"/>
  <c r="X616" i="1"/>
  <c r="P616" i="1"/>
  <c r="V616" i="1"/>
  <c r="N616" i="1"/>
  <c r="U616" i="1"/>
  <c r="X617" i="1"/>
  <c r="P617" i="1"/>
  <c r="W617" i="1"/>
  <c r="O617" i="1"/>
  <c r="U617" i="1"/>
  <c r="M617" i="1"/>
  <c r="V617" i="1"/>
  <c r="R619" i="1"/>
  <c r="G620" i="1"/>
  <c r="N621" i="1"/>
  <c r="Z621" i="1"/>
  <c r="M624" i="1"/>
  <c r="AA624" i="1"/>
  <c r="N625" i="1"/>
  <c r="AA625" i="1"/>
  <c r="M626" i="1"/>
  <c r="Z626" i="1"/>
  <c r="V627" i="1"/>
  <c r="N627" i="1"/>
  <c r="U627" i="1"/>
  <c r="M627" i="1"/>
  <c r="AA627" i="1"/>
  <c r="S627" i="1"/>
  <c r="K627" i="1"/>
  <c r="X627" i="1"/>
  <c r="R629" i="1"/>
  <c r="I633" i="1"/>
  <c r="Y634" i="1"/>
  <c r="Q634" i="1"/>
  <c r="W634" i="1"/>
  <c r="O634" i="1"/>
  <c r="V634" i="1"/>
  <c r="N634" i="1"/>
  <c r="T634" i="1"/>
  <c r="L634" i="1"/>
  <c r="Z634" i="1"/>
  <c r="X635" i="1"/>
  <c r="P635" i="1"/>
  <c r="V635" i="1"/>
  <c r="N635" i="1"/>
  <c r="U635" i="1"/>
  <c r="M635" i="1"/>
  <c r="AA635" i="1"/>
  <c r="S635" i="1"/>
  <c r="K635" i="1"/>
  <c r="Z635" i="1"/>
  <c r="V637" i="1"/>
  <c r="N637" i="1"/>
  <c r="T637" i="1"/>
  <c r="L637" i="1"/>
  <c r="AA637" i="1"/>
  <c r="S637" i="1"/>
  <c r="K637" i="1"/>
  <c r="Y637" i="1"/>
  <c r="Q637" i="1"/>
  <c r="Z637" i="1"/>
  <c r="T640" i="1"/>
  <c r="K642" i="1"/>
  <c r="AA642" i="1"/>
  <c r="L643" i="1"/>
  <c r="M645" i="1"/>
  <c r="M650" i="1"/>
  <c r="O651" i="1"/>
  <c r="O653" i="1"/>
  <c r="P658" i="1"/>
  <c r="Q659" i="1"/>
  <c r="H660" i="1"/>
  <c r="P661" i="1"/>
  <c r="I663" i="1"/>
  <c r="G663" i="1"/>
  <c r="AA664" i="1"/>
  <c r="S664" i="1"/>
  <c r="K664" i="1"/>
  <c r="Y664" i="1"/>
  <c r="Q664" i="1"/>
  <c r="X664" i="1"/>
  <c r="P664" i="1"/>
  <c r="V664" i="1"/>
  <c r="N664" i="1"/>
  <c r="Z664" i="1"/>
  <c r="I668" i="1"/>
  <c r="G670" i="1"/>
  <c r="H671" i="1"/>
  <c r="O672" i="1"/>
  <c r="I673" i="1"/>
  <c r="O675" i="1"/>
  <c r="X677" i="1"/>
  <c r="M685" i="1"/>
  <c r="H687" i="1"/>
  <c r="O688" i="1"/>
  <c r="I689" i="1"/>
  <c r="O691" i="1"/>
  <c r="X693" i="1"/>
  <c r="M701" i="1"/>
  <c r="H703" i="1"/>
  <c r="I705" i="1"/>
  <c r="M717" i="1"/>
  <c r="H719" i="1"/>
  <c r="I721" i="1"/>
  <c r="X749" i="1"/>
  <c r="I753" i="1"/>
  <c r="H753" i="1"/>
  <c r="G753" i="1"/>
  <c r="W757" i="1"/>
  <c r="O757" i="1"/>
  <c r="V757" i="1"/>
  <c r="N757" i="1"/>
  <c r="U757" i="1"/>
  <c r="M757" i="1"/>
  <c r="T757" i="1"/>
  <c r="L757" i="1"/>
  <c r="AA757" i="1"/>
  <c r="S757" i="1"/>
  <c r="K757" i="1"/>
  <c r="Y757" i="1"/>
  <c r="Q757" i="1"/>
  <c r="I785" i="1"/>
  <c r="H785" i="1"/>
  <c r="G785" i="1"/>
  <c r="Z789" i="1"/>
  <c r="T797" i="1"/>
  <c r="L797" i="1"/>
  <c r="Y797" i="1"/>
  <c r="P797" i="1"/>
  <c r="X797" i="1"/>
  <c r="O797" i="1"/>
  <c r="W797" i="1"/>
  <c r="N797" i="1"/>
  <c r="V797" i="1"/>
  <c r="M797" i="1"/>
  <c r="U797" i="1"/>
  <c r="K797" i="1"/>
  <c r="AA797" i="1"/>
  <c r="R797" i="1"/>
  <c r="Z797" i="1"/>
  <c r="Q797" i="1"/>
  <c r="H809" i="1"/>
  <c r="I809" i="1"/>
  <c r="G809" i="1"/>
  <c r="Y810" i="1"/>
  <c r="Q810" i="1"/>
  <c r="W810" i="1"/>
  <c r="O810" i="1"/>
  <c r="AA810" i="1"/>
  <c r="P810" i="1"/>
  <c r="Z810" i="1"/>
  <c r="N810" i="1"/>
  <c r="X810" i="1"/>
  <c r="M810" i="1"/>
  <c r="V810" i="1"/>
  <c r="L810" i="1"/>
  <c r="U810" i="1"/>
  <c r="K810" i="1"/>
  <c r="S810" i="1"/>
  <c r="R810" i="1"/>
  <c r="U824" i="1"/>
  <c r="U835" i="1"/>
  <c r="Y1172" i="1"/>
  <c r="Q1172" i="1"/>
  <c r="X1172" i="1"/>
  <c r="P1172" i="1"/>
  <c r="W1172" i="1"/>
  <c r="O1172" i="1"/>
  <c r="V1172" i="1"/>
  <c r="N1172" i="1"/>
  <c r="U1172" i="1"/>
  <c r="M1172" i="1"/>
  <c r="T1172" i="1"/>
  <c r="L1172" i="1"/>
  <c r="AA1172" i="1"/>
  <c r="S1172" i="1"/>
  <c r="K1172" i="1"/>
  <c r="Z1172" i="1"/>
  <c r="R1172" i="1"/>
  <c r="R349" i="1"/>
  <c r="Z349" i="1"/>
  <c r="L355" i="1"/>
  <c r="T355" i="1"/>
  <c r="R357" i="1"/>
  <c r="Z357" i="1"/>
  <c r="L363" i="1"/>
  <c r="T363" i="1"/>
  <c r="R365" i="1"/>
  <c r="Z365" i="1"/>
  <c r="L371" i="1"/>
  <c r="T371" i="1"/>
  <c r="R373" i="1"/>
  <c r="Z373" i="1"/>
  <c r="N377" i="1"/>
  <c r="V377" i="1"/>
  <c r="L379" i="1"/>
  <c r="T379" i="1"/>
  <c r="R381" i="1"/>
  <c r="Z381" i="1"/>
  <c r="N385" i="1"/>
  <c r="V385" i="1"/>
  <c r="L387" i="1"/>
  <c r="T387" i="1"/>
  <c r="R389" i="1"/>
  <c r="Z389" i="1"/>
  <c r="N393" i="1"/>
  <c r="V393" i="1"/>
  <c r="L395" i="1"/>
  <c r="T395" i="1"/>
  <c r="R397" i="1"/>
  <c r="Z397" i="1"/>
  <c r="N401" i="1"/>
  <c r="V401" i="1"/>
  <c r="L403" i="1"/>
  <c r="T403" i="1"/>
  <c r="R405" i="1"/>
  <c r="Z405" i="1"/>
  <c r="N409" i="1"/>
  <c r="V409" i="1"/>
  <c r="L411" i="1"/>
  <c r="T411" i="1"/>
  <c r="R413" i="1"/>
  <c r="Z413" i="1"/>
  <c r="N417" i="1"/>
  <c r="V417" i="1"/>
  <c r="L419" i="1"/>
  <c r="T419" i="1"/>
  <c r="R421" i="1"/>
  <c r="Z421" i="1"/>
  <c r="N425" i="1"/>
  <c r="V425" i="1"/>
  <c r="L427" i="1"/>
  <c r="T427" i="1"/>
  <c r="R429" i="1"/>
  <c r="Z429" i="1"/>
  <c r="N433" i="1"/>
  <c r="V433" i="1"/>
  <c r="L435" i="1"/>
  <c r="T435" i="1"/>
  <c r="R437" i="1"/>
  <c r="Z437" i="1"/>
  <c r="N441" i="1"/>
  <c r="V441" i="1"/>
  <c r="L443" i="1"/>
  <c r="T443" i="1"/>
  <c r="R445" i="1"/>
  <c r="Z445" i="1"/>
  <c r="N449" i="1"/>
  <c r="V449" i="1"/>
  <c r="L451" i="1"/>
  <c r="T451" i="1"/>
  <c r="R453" i="1"/>
  <c r="Z453" i="1"/>
  <c r="O456" i="1"/>
  <c r="W456" i="1"/>
  <c r="N457" i="1"/>
  <c r="V457" i="1"/>
  <c r="L459" i="1"/>
  <c r="T459" i="1"/>
  <c r="R461" i="1"/>
  <c r="Z461" i="1"/>
  <c r="O464" i="1"/>
  <c r="W464" i="1"/>
  <c r="N465" i="1"/>
  <c r="V465" i="1"/>
  <c r="L467" i="1"/>
  <c r="T467" i="1"/>
  <c r="R469" i="1"/>
  <c r="Z469" i="1"/>
  <c r="O472" i="1"/>
  <c r="W472" i="1"/>
  <c r="N473" i="1"/>
  <c r="V473" i="1"/>
  <c r="L475" i="1"/>
  <c r="T475" i="1"/>
  <c r="R477" i="1"/>
  <c r="Z477" i="1"/>
  <c r="O480" i="1"/>
  <c r="W480" i="1"/>
  <c r="N481" i="1"/>
  <c r="V481" i="1"/>
  <c r="L483" i="1"/>
  <c r="T483" i="1"/>
  <c r="R485" i="1"/>
  <c r="Z485" i="1"/>
  <c r="O488" i="1"/>
  <c r="W488" i="1"/>
  <c r="N489" i="1"/>
  <c r="V489" i="1"/>
  <c r="L491" i="1"/>
  <c r="T491" i="1"/>
  <c r="R493" i="1"/>
  <c r="Z493" i="1"/>
  <c r="O496" i="1"/>
  <c r="W496" i="1"/>
  <c r="N497" i="1"/>
  <c r="V497" i="1"/>
  <c r="L499" i="1"/>
  <c r="T499" i="1"/>
  <c r="R501" i="1"/>
  <c r="Z501" i="1"/>
  <c r="O504" i="1"/>
  <c r="W504" i="1"/>
  <c r="N505" i="1"/>
  <c r="V505" i="1"/>
  <c r="L507" i="1"/>
  <c r="T507" i="1"/>
  <c r="R509" i="1"/>
  <c r="Z509" i="1"/>
  <c r="X511" i="1"/>
  <c r="O512" i="1"/>
  <c r="W512" i="1"/>
  <c r="N513" i="1"/>
  <c r="V513" i="1"/>
  <c r="L515" i="1"/>
  <c r="T515" i="1"/>
  <c r="R517" i="1"/>
  <c r="Z517" i="1"/>
  <c r="X519" i="1"/>
  <c r="O520" i="1"/>
  <c r="W520" i="1"/>
  <c r="N521" i="1"/>
  <c r="V521" i="1"/>
  <c r="L523" i="1"/>
  <c r="T523" i="1"/>
  <c r="R525" i="1"/>
  <c r="Z525" i="1"/>
  <c r="P527" i="1"/>
  <c r="X527" i="1"/>
  <c r="O528" i="1"/>
  <c r="W528" i="1"/>
  <c r="N529" i="1"/>
  <c r="V529" i="1"/>
  <c r="L531" i="1"/>
  <c r="T531" i="1"/>
  <c r="R533" i="1"/>
  <c r="Z533" i="1"/>
  <c r="P535" i="1"/>
  <c r="X535" i="1"/>
  <c r="O536" i="1"/>
  <c r="W536" i="1"/>
  <c r="N537" i="1"/>
  <c r="V537" i="1"/>
  <c r="L539" i="1"/>
  <c r="T539" i="1"/>
  <c r="R541" i="1"/>
  <c r="P543" i="1"/>
  <c r="X543" i="1"/>
  <c r="O544" i="1"/>
  <c r="W544" i="1"/>
  <c r="N545" i="1"/>
  <c r="V545" i="1"/>
  <c r="L547" i="1"/>
  <c r="T547" i="1"/>
  <c r="R549" i="1"/>
  <c r="P551" i="1"/>
  <c r="X551" i="1"/>
  <c r="O552" i="1"/>
  <c r="W552" i="1"/>
  <c r="N553" i="1"/>
  <c r="V553" i="1"/>
  <c r="L555" i="1"/>
  <c r="T555" i="1"/>
  <c r="R557" i="1"/>
  <c r="P559" i="1"/>
  <c r="X559" i="1"/>
  <c r="O560" i="1"/>
  <c r="W560" i="1"/>
  <c r="N561" i="1"/>
  <c r="V561" i="1"/>
  <c r="L563" i="1"/>
  <c r="T563" i="1"/>
  <c r="R565" i="1"/>
  <c r="P567" i="1"/>
  <c r="X567" i="1"/>
  <c r="O568" i="1"/>
  <c r="W568" i="1"/>
  <c r="N569" i="1"/>
  <c r="V569" i="1"/>
  <c r="L571" i="1"/>
  <c r="T571" i="1"/>
  <c r="R573" i="1"/>
  <c r="L577" i="1"/>
  <c r="W577" i="1"/>
  <c r="I578" i="1"/>
  <c r="M579" i="1"/>
  <c r="X579" i="1"/>
  <c r="O581" i="1"/>
  <c r="Z581" i="1"/>
  <c r="AA582" i="1"/>
  <c r="S582" i="1"/>
  <c r="K582" i="1"/>
  <c r="X582" i="1"/>
  <c r="P582" i="1"/>
  <c r="U582" i="1"/>
  <c r="T589" i="1"/>
  <c r="L589" i="1"/>
  <c r="Y589" i="1"/>
  <c r="Q589" i="1"/>
  <c r="U589" i="1"/>
  <c r="O590" i="1"/>
  <c r="Z590" i="1"/>
  <c r="X593" i="1"/>
  <c r="P593" i="1"/>
  <c r="U593" i="1"/>
  <c r="M593" i="1"/>
  <c r="T593" i="1"/>
  <c r="V595" i="1"/>
  <c r="N595" i="1"/>
  <c r="AA595" i="1"/>
  <c r="S595" i="1"/>
  <c r="K595" i="1"/>
  <c r="U595" i="1"/>
  <c r="M597" i="1"/>
  <c r="W597" i="1"/>
  <c r="L601" i="1"/>
  <c r="W601" i="1"/>
  <c r="I602" i="1"/>
  <c r="M603" i="1"/>
  <c r="X603" i="1"/>
  <c r="O605" i="1"/>
  <c r="Z605" i="1"/>
  <c r="AA606" i="1"/>
  <c r="S606" i="1"/>
  <c r="K606" i="1"/>
  <c r="X606" i="1"/>
  <c r="P606" i="1"/>
  <c r="U606" i="1"/>
  <c r="O609" i="1"/>
  <c r="Z609" i="1"/>
  <c r="P611" i="1"/>
  <c r="Z611" i="1"/>
  <c r="R613" i="1"/>
  <c r="M614" i="1"/>
  <c r="W614" i="1"/>
  <c r="I615" i="1"/>
  <c r="W618" i="1"/>
  <c r="O618" i="1"/>
  <c r="V618" i="1"/>
  <c r="N618" i="1"/>
  <c r="T618" i="1"/>
  <c r="L618" i="1"/>
  <c r="X618" i="1"/>
  <c r="T619" i="1"/>
  <c r="H620" i="1"/>
  <c r="O624" i="1"/>
  <c r="Q625" i="1"/>
  <c r="U629" i="1"/>
  <c r="U640" i="1"/>
  <c r="M642" i="1"/>
  <c r="O643" i="1"/>
  <c r="O645" i="1"/>
  <c r="I655" i="1"/>
  <c r="G655" i="1"/>
  <c r="AA656" i="1"/>
  <c r="S656" i="1"/>
  <c r="K656" i="1"/>
  <c r="Y656" i="1"/>
  <c r="Q656" i="1"/>
  <c r="X656" i="1"/>
  <c r="P656" i="1"/>
  <c r="V656" i="1"/>
  <c r="N656" i="1"/>
  <c r="Z656" i="1"/>
  <c r="R658" i="1"/>
  <c r="R659" i="1"/>
  <c r="I660" i="1"/>
  <c r="R661" i="1"/>
  <c r="I670" i="1"/>
  <c r="P685" i="1"/>
  <c r="P701" i="1"/>
  <c r="Z749" i="1"/>
  <c r="I761" i="1"/>
  <c r="H761" i="1"/>
  <c r="G761" i="1"/>
  <c r="W781" i="1"/>
  <c r="O781" i="1"/>
  <c r="V781" i="1"/>
  <c r="N781" i="1"/>
  <c r="U781" i="1"/>
  <c r="M781" i="1"/>
  <c r="T781" i="1"/>
  <c r="L781" i="1"/>
  <c r="AA781" i="1"/>
  <c r="S781" i="1"/>
  <c r="K781" i="1"/>
  <c r="Y781" i="1"/>
  <c r="Q781" i="1"/>
  <c r="X781" i="1"/>
  <c r="P781" i="1"/>
  <c r="W812" i="1"/>
  <c r="O812" i="1"/>
  <c r="U812" i="1"/>
  <c r="M812" i="1"/>
  <c r="AA812" i="1"/>
  <c r="Q812" i="1"/>
  <c r="Z812" i="1"/>
  <c r="P812" i="1"/>
  <c r="Y812" i="1"/>
  <c r="N812" i="1"/>
  <c r="X812" i="1"/>
  <c r="L812" i="1"/>
  <c r="V812" i="1"/>
  <c r="K812" i="1"/>
  <c r="S812" i="1"/>
  <c r="R812" i="1"/>
  <c r="I938" i="1"/>
  <c r="G938" i="1"/>
  <c r="H938" i="1"/>
  <c r="I999" i="1"/>
  <c r="H999" i="1"/>
  <c r="G999" i="1"/>
  <c r="W602" i="1"/>
  <c r="O602" i="1"/>
  <c r="T602" i="1"/>
  <c r="L602" i="1"/>
  <c r="U602" i="1"/>
  <c r="O603" i="1"/>
  <c r="Y603" i="1"/>
  <c r="P605" i="1"/>
  <c r="AA605" i="1"/>
  <c r="L606" i="1"/>
  <c r="V606" i="1"/>
  <c r="H607" i="1"/>
  <c r="Y608" i="1"/>
  <c r="Q608" i="1"/>
  <c r="V608" i="1"/>
  <c r="N608" i="1"/>
  <c r="T608" i="1"/>
  <c r="Q609" i="1"/>
  <c r="AA609" i="1"/>
  <c r="Q611" i="1"/>
  <c r="N614" i="1"/>
  <c r="Y614" i="1"/>
  <c r="K618" i="1"/>
  <c r="Y618" i="1"/>
  <c r="P621" i="1"/>
  <c r="R624" i="1"/>
  <c r="R625" i="1"/>
  <c r="Q626" i="1"/>
  <c r="G630" i="1"/>
  <c r="I631" i="1"/>
  <c r="G631" i="1"/>
  <c r="AA632" i="1"/>
  <c r="Y632" i="1"/>
  <c r="Q632" i="1"/>
  <c r="X632" i="1"/>
  <c r="P632" i="1"/>
  <c r="V632" i="1"/>
  <c r="N632" i="1"/>
  <c r="U632" i="1"/>
  <c r="P642" i="1"/>
  <c r="Q643" i="1"/>
  <c r="H644" i="1"/>
  <c r="P645" i="1"/>
  <c r="I647" i="1"/>
  <c r="G647" i="1"/>
  <c r="AA648" i="1"/>
  <c r="S648" i="1"/>
  <c r="K648" i="1"/>
  <c r="Y648" i="1"/>
  <c r="Q648" i="1"/>
  <c r="X648" i="1"/>
  <c r="P648" i="1"/>
  <c r="V648" i="1"/>
  <c r="N648" i="1"/>
  <c r="Z648" i="1"/>
  <c r="R650" i="1"/>
  <c r="R651" i="1"/>
  <c r="I652" i="1"/>
  <c r="R653" i="1"/>
  <c r="G654" i="1"/>
  <c r="H655" i="1"/>
  <c r="L656" i="1"/>
  <c r="S658" i="1"/>
  <c r="T659" i="1"/>
  <c r="U661" i="1"/>
  <c r="U672" i="1"/>
  <c r="T675" i="1"/>
  <c r="T680" i="1"/>
  <c r="L680" i="1"/>
  <c r="AA680" i="1"/>
  <c r="S680" i="1"/>
  <c r="K680" i="1"/>
  <c r="Y680" i="1"/>
  <c r="Q680" i="1"/>
  <c r="X680" i="1"/>
  <c r="P680" i="1"/>
  <c r="V680" i="1"/>
  <c r="N680" i="1"/>
  <c r="Y683" i="1"/>
  <c r="Q683" i="1"/>
  <c r="X683" i="1"/>
  <c r="P683" i="1"/>
  <c r="V683" i="1"/>
  <c r="N683" i="1"/>
  <c r="U683" i="1"/>
  <c r="M683" i="1"/>
  <c r="AA683" i="1"/>
  <c r="S683" i="1"/>
  <c r="K683" i="1"/>
  <c r="H684" i="1"/>
  <c r="G684" i="1"/>
  <c r="R685" i="1"/>
  <c r="U688" i="1"/>
  <c r="T691" i="1"/>
  <c r="T696" i="1"/>
  <c r="L696" i="1"/>
  <c r="AA696" i="1"/>
  <c r="S696" i="1"/>
  <c r="K696" i="1"/>
  <c r="Y696" i="1"/>
  <c r="Q696" i="1"/>
  <c r="X696" i="1"/>
  <c r="P696" i="1"/>
  <c r="V696" i="1"/>
  <c r="N696" i="1"/>
  <c r="Y699" i="1"/>
  <c r="Q699" i="1"/>
  <c r="X699" i="1"/>
  <c r="P699" i="1"/>
  <c r="V699" i="1"/>
  <c r="N699" i="1"/>
  <c r="U699" i="1"/>
  <c r="M699" i="1"/>
  <c r="AA699" i="1"/>
  <c r="S699" i="1"/>
  <c r="K699" i="1"/>
  <c r="H700" i="1"/>
  <c r="G700" i="1"/>
  <c r="R701" i="1"/>
  <c r="U704" i="1"/>
  <c r="T707" i="1"/>
  <c r="T712" i="1"/>
  <c r="L712" i="1"/>
  <c r="AA712" i="1"/>
  <c r="S712" i="1"/>
  <c r="K712" i="1"/>
  <c r="Y712" i="1"/>
  <c r="Q712" i="1"/>
  <c r="X712" i="1"/>
  <c r="P712" i="1"/>
  <c r="V712" i="1"/>
  <c r="N712" i="1"/>
  <c r="Y715" i="1"/>
  <c r="Q715" i="1"/>
  <c r="X715" i="1"/>
  <c r="P715" i="1"/>
  <c r="V715" i="1"/>
  <c r="N715" i="1"/>
  <c r="U715" i="1"/>
  <c r="M715" i="1"/>
  <c r="AA715" i="1"/>
  <c r="S715" i="1"/>
  <c r="K715" i="1"/>
  <c r="H716" i="1"/>
  <c r="G716" i="1"/>
  <c r="R717" i="1"/>
  <c r="U720" i="1"/>
  <c r="T723" i="1"/>
  <c r="T728" i="1"/>
  <c r="L728" i="1"/>
  <c r="AA728" i="1"/>
  <c r="S728" i="1"/>
  <c r="K728" i="1"/>
  <c r="Y728" i="1"/>
  <c r="Q728" i="1"/>
  <c r="X728" i="1"/>
  <c r="P728" i="1"/>
  <c r="V728" i="1"/>
  <c r="N728" i="1"/>
  <c r="Y731" i="1"/>
  <c r="Q731" i="1"/>
  <c r="X731" i="1"/>
  <c r="P731" i="1"/>
  <c r="V731" i="1"/>
  <c r="N731" i="1"/>
  <c r="U731" i="1"/>
  <c r="M731" i="1"/>
  <c r="AA731" i="1"/>
  <c r="S731" i="1"/>
  <c r="K731" i="1"/>
  <c r="H732" i="1"/>
  <c r="G732" i="1"/>
  <c r="R733" i="1"/>
  <c r="U736" i="1"/>
  <c r="T739" i="1"/>
  <c r="W741" i="1"/>
  <c r="O741" i="1"/>
  <c r="V741" i="1"/>
  <c r="N741" i="1"/>
  <c r="U741" i="1"/>
  <c r="M741" i="1"/>
  <c r="T741" i="1"/>
  <c r="L741" i="1"/>
  <c r="AA741" i="1"/>
  <c r="S741" i="1"/>
  <c r="K741" i="1"/>
  <c r="Y741" i="1"/>
  <c r="Q741" i="1"/>
  <c r="I751" i="1"/>
  <c r="G751" i="1"/>
  <c r="Z755" i="1"/>
  <c r="R757" i="1"/>
  <c r="R781" i="1"/>
  <c r="T812" i="1"/>
  <c r="H825" i="1"/>
  <c r="I825" i="1"/>
  <c r="G825" i="1"/>
  <c r="R319" i="1"/>
  <c r="R327" i="1"/>
  <c r="R335" i="1"/>
  <c r="R343" i="1"/>
  <c r="L349" i="1"/>
  <c r="R351" i="1"/>
  <c r="N355" i="1"/>
  <c r="L357" i="1"/>
  <c r="R359" i="1"/>
  <c r="N363" i="1"/>
  <c r="L365" i="1"/>
  <c r="R367" i="1"/>
  <c r="N371" i="1"/>
  <c r="L373" i="1"/>
  <c r="R375" i="1"/>
  <c r="P377" i="1"/>
  <c r="N379" i="1"/>
  <c r="L381" i="1"/>
  <c r="R383" i="1"/>
  <c r="P385" i="1"/>
  <c r="N387" i="1"/>
  <c r="L389" i="1"/>
  <c r="R391" i="1"/>
  <c r="P393" i="1"/>
  <c r="N395" i="1"/>
  <c r="L397" i="1"/>
  <c r="R399" i="1"/>
  <c r="P401" i="1"/>
  <c r="N403" i="1"/>
  <c r="L405" i="1"/>
  <c r="R407" i="1"/>
  <c r="P409" i="1"/>
  <c r="N411" i="1"/>
  <c r="L413" i="1"/>
  <c r="R415" i="1"/>
  <c r="P417" i="1"/>
  <c r="N419" i="1"/>
  <c r="L421" i="1"/>
  <c r="R423" i="1"/>
  <c r="P425" i="1"/>
  <c r="N427" i="1"/>
  <c r="L429" i="1"/>
  <c r="R431" i="1"/>
  <c r="P433" i="1"/>
  <c r="N435" i="1"/>
  <c r="L437" i="1"/>
  <c r="R439" i="1"/>
  <c r="P441" i="1"/>
  <c r="N443" i="1"/>
  <c r="L445" i="1"/>
  <c r="R447" i="1"/>
  <c r="P449" i="1"/>
  <c r="N451" i="1"/>
  <c r="L453" i="1"/>
  <c r="R455" i="1"/>
  <c r="Q456" i="1"/>
  <c r="Y456" i="1"/>
  <c r="P457" i="1"/>
  <c r="N459" i="1"/>
  <c r="L461" i="1"/>
  <c r="R463" i="1"/>
  <c r="Q464" i="1"/>
  <c r="Y464" i="1"/>
  <c r="P465" i="1"/>
  <c r="N467" i="1"/>
  <c r="L469" i="1"/>
  <c r="R471" i="1"/>
  <c r="Q472" i="1"/>
  <c r="Y472" i="1"/>
  <c r="P473" i="1"/>
  <c r="N475" i="1"/>
  <c r="L477" i="1"/>
  <c r="R479" i="1"/>
  <c r="Q480" i="1"/>
  <c r="Y480" i="1"/>
  <c r="P481" i="1"/>
  <c r="N483" i="1"/>
  <c r="L485" i="1"/>
  <c r="R487" i="1"/>
  <c r="Q488" i="1"/>
  <c r="Y488" i="1"/>
  <c r="P489" i="1"/>
  <c r="N491" i="1"/>
  <c r="L493" i="1"/>
  <c r="R495" i="1"/>
  <c r="Q496" i="1"/>
  <c r="Y496" i="1"/>
  <c r="P497" i="1"/>
  <c r="N499" i="1"/>
  <c r="L501" i="1"/>
  <c r="R503" i="1"/>
  <c r="Q504" i="1"/>
  <c r="Y504" i="1"/>
  <c r="P505" i="1"/>
  <c r="N507" i="1"/>
  <c r="L509" i="1"/>
  <c r="R511" i="1"/>
  <c r="Q512" i="1"/>
  <c r="Y512" i="1"/>
  <c r="P513" i="1"/>
  <c r="N515" i="1"/>
  <c r="L517" i="1"/>
  <c r="R519" i="1"/>
  <c r="Q520" i="1"/>
  <c r="Y520" i="1"/>
  <c r="P521" i="1"/>
  <c r="N523" i="1"/>
  <c r="L525" i="1"/>
  <c r="R527" i="1"/>
  <c r="Q528" i="1"/>
  <c r="Y528" i="1"/>
  <c r="P529" i="1"/>
  <c r="N531" i="1"/>
  <c r="R535" i="1"/>
  <c r="Q536" i="1"/>
  <c r="Y536" i="1"/>
  <c r="P537" i="1"/>
  <c r="N539" i="1"/>
  <c r="R543" i="1"/>
  <c r="Q544" i="1"/>
  <c r="Y544" i="1"/>
  <c r="P545" i="1"/>
  <c r="N547" i="1"/>
  <c r="R551" i="1"/>
  <c r="Q552" i="1"/>
  <c r="Y552" i="1"/>
  <c r="P553" i="1"/>
  <c r="N555" i="1"/>
  <c r="R559" i="1"/>
  <c r="Q560" i="1"/>
  <c r="Y560" i="1"/>
  <c r="P561" i="1"/>
  <c r="N563" i="1"/>
  <c r="R567" i="1"/>
  <c r="Q568" i="1"/>
  <c r="Y568" i="1"/>
  <c r="P569" i="1"/>
  <c r="N571" i="1"/>
  <c r="O577" i="1"/>
  <c r="Z577" i="1"/>
  <c r="P579" i="1"/>
  <c r="Z579" i="1"/>
  <c r="R581" i="1"/>
  <c r="X585" i="1"/>
  <c r="P585" i="1"/>
  <c r="U585" i="1"/>
  <c r="M585" i="1"/>
  <c r="T585" i="1"/>
  <c r="V587" i="1"/>
  <c r="N587" i="1"/>
  <c r="AA587" i="1"/>
  <c r="S587" i="1"/>
  <c r="K587" i="1"/>
  <c r="U587" i="1"/>
  <c r="R590" i="1"/>
  <c r="O597" i="1"/>
  <c r="Z597" i="1"/>
  <c r="AA598" i="1"/>
  <c r="S598" i="1"/>
  <c r="K598" i="1"/>
  <c r="X598" i="1"/>
  <c r="P598" i="1"/>
  <c r="U598" i="1"/>
  <c r="O601" i="1"/>
  <c r="Z601" i="1"/>
  <c r="K602" i="1"/>
  <c r="V602" i="1"/>
  <c r="P603" i="1"/>
  <c r="Z603" i="1"/>
  <c r="R605" i="1"/>
  <c r="R609" i="1"/>
  <c r="R611" i="1"/>
  <c r="T613" i="1"/>
  <c r="L613" i="1"/>
  <c r="Y613" i="1"/>
  <c r="Q613" i="1"/>
  <c r="U613" i="1"/>
  <c r="O614" i="1"/>
  <c r="Z614" i="1"/>
  <c r="V619" i="1"/>
  <c r="N619" i="1"/>
  <c r="U619" i="1"/>
  <c r="M619" i="1"/>
  <c r="AA619" i="1"/>
  <c r="S619" i="1"/>
  <c r="K619" i="1"/>
  <c r="X619" i="1"/>
  <c r="S624" i="1"/>
  <c r="H625" i="1"/>
  <c r="G625" i="1"/>
  <c r="S625" i="1"/>
  <c r="T629" i="1"/>
  <c r="L629" i="1"/>
  <c r="AA629" i="1"/>
  <c r="S629" i="1"/>
  <c r="K629" i="1"/>
  <c r="Y629" i="1"/>
  <c r="Q629" i="1"/>
  <c r="W629" i="1"/>
  <c r="I639" i="1"/>
  <c r="G639" i="1"/>
  <c r="AA640" i="1"/>
  <c r="S640" i="1"/>
  <c r="K640" i="1"/>
  <c r="Y640" i="1"/>
  <c r="Q640" i="1"/>
  <c r="X640" i="1"/>
  <c r="P640" i="1"/>
  <c r="V640" i="1"/>
  <c r="N640" i="1"/>
  <c r="Z640" i="1"/>
  <c r="R642" i="1"/>
  <c r="R643" i="1"/>
  <c r="R645" i="1"/>
  <c r="U658" i="1"/>
  <c r="W659" i="1"/>
  <c r="W661" i="1"/>
  <c r="H665" i="1"/>
  <c r="G665" i="1"/>
  <c r="W677" i="1"/>
  <c r="O677" i="1"/>
  <c r="V677" i="1"/>
  <c r="N677" i="1"/>
  <c r="T677" i="1"/>
  <c r="L677" i="1"/>
  <c r="AA677" i="1"/>
  <c r="S677" i="1"/>
  <c r="K677" i="1"/>
  <c r="Y677" i="1"/>
  <c r="Q677" i="1"/>
  <c r="I679" i="1"/>
  <c r="G679" i="1"/>
  <c r="H681" i="1"/>
  <c r="G681" i="1"/>
  <c r="U685" i="1"/>
  <c r="W693" i="1"/>
  <c r="O693" i="1"/>
  <c r="V693" i="1"/>
  <c r="N693" i="1"/>
  <c r="T693" i="1"/>
  <c r="L693" i="1"/>
  <c r="AA693" i="1"/>
  <c r="S693" i="1"/>
  <c r="K693" i="1"/>
  <c r="Y693" i="1"/>
  <c r="Q693" i="1"/>
  <c r="I695" i="1"/>
  <c r="G695" i="1"/>
  <c r="H697" i="1"/>
  <c r="G697" i="1"/>
  <c r="U701" i="1"/>
  <c r="W709" i="1"/>
  <c r="O709" i="1"/>
  <c r="V709" i="1"/>
  <c r="N709" i="1"/>
  <c r="T709" i="1"/>
  <c r="L709" i="1"/>
  <c r="AA709" i="1"/>
  <c r="S709" i="1"/>
  <c r="K709" i="1"/>
  <c r="Y709" i="1"/>
  <c r="Q709" i="1"/>
  <c r="I711" i="1"/>
  <c r="G711" i="1"/>
  <c r="H713" i="1"/>
  <c r="G713" i="1"/>
  <c r="U717" i="1"/>
  <c r="W720" i="1"/>
  <c r="W723" i="1"/>
  <c r="W725" i="1"/>
  <c r="O725" i="1"/>
  <c r="V725" i="1"/>
  <c r="N725" i="1"/>
  <c r="T725" i="1"/>
  <c r="L725" i="1"/>
  <c r="AA725" i="1"/>
  <c r="S725" i="1"/>
  <c r="K725" i="1"/>
  <c r="Y725" i="1"/>
  <c r="Q725" i="1"/>
  <c r="I727" i="1"/>
  <c r="G727" i="1"/>
  <c r="M728" i="1"/>
  <c r="H729" i="1"/>
  <c r="G729" i="1"/>
  <c r="L731" i="1"/>
  <c r="I732" i="1"/>
  <c r="U733" i="1"/>
  <c r="W736" i="1"/>
  <c r="W739" i="1"/>
  <c r="P741" i="1"/>
  <c r="Y747" i="1"/>
  <c r="Q747" i="1"/>
  <c r="X747" i="1"/>
  <c r="P747" i="1"/>
  <c r="W747" i="1"/>
  <c r="O747" i="1"/>
  <c r="V747" i="1"/>
  <c r="N747" i="1"/>
  <c r="U747" i="1"/>
  <c r="M747" i="1"/>
  <c r="AA747" i="1"/>
  <c r="S747" i="1"/>
  <c r="K747" i="1"/>
  <c r="X757" i="1"/>
  <c r="I777" i="1"/>
  <c r="H777" i="1"/>
  <c r="G777" i="1"/>
  <c r="Z781" i="1"/>
  <c r="X836" i="1"/>
  <c r="P836" i="1"/>
  <c r="W836" i="1"/>
  <c r="O836" i="1"/>
  <c r="U836" i="1"/>
  <c r="M836" i="1"/>
  <c r="R836" i="1"/>
  <c r="Q836" i="1"/>
  <c r="AA836" i="1"/>
  <c r="N836" i="1"/>
  <c r="Z836" i="1"/>
  <c r="L836" i="1"/>
  <c r="Y836" i="1"/>
  <c r="K836" i="1"/>
  <c r="T836" i="1"/>
  <c r="S836" i="1"/>
  <c r="I839" i="1"/>
  <c r="H839" i="1"/>
  <c r="G839" i="1"/>
  <c r="R456" i="1"/>
  <c r="R464" i="1"/>
  <c r="R472" i="1"/>
  <c r="R480" i="1"/>
  <c r="R488" i="1"/>
  <c r="R496" i="1"/>
  <c r="R504" i="1"/>
  <c r="R512" i="1"/>
  <c r="R520" i="1"/>
  <c r="R528" i="1"/>
  <c r="R536" i="1"/>
  <c r="R544" i="1"/>
  <c r="R552" i="1"/>
  <c r="R560" i="1"/>
  <c r="R568" i="1"/>
  <c r="Y576" i="1"/>
  <c r="Q576" i="1"/>
  <c r="V576" i="1"/>
  <c r="N576" i="1"/>
  <c r="T576" i="1"/>
  <c r="Q577" i="1"/>
  <c r="AA577" i="1"/>
  <c r="Q579" i="1"/>
  <c r="S581" i="1"/>
  <c r="N582" i="1"/>
  <c r="Y582" i="1"/>
  <c r="O584" i="1"/>
  <c r="Z584" i="1"/>
  <c r="K585" i="1"/>
  <c r="V585" i="1"/>
  <c r="H586" i="1"/>
  <c r="R586" i="1"/>
  <c r="L587" i="1"/>
  <c r="W587" i="1"/>
  <c r="N589" i="1"/>
  <c r="X589" i="1"/>
  <c r="T590" i="1"/>
  <c r="R592" i="1"/>
  <c r="N593" i="1"/>
  <c r="Y593" i="1"/>
  <c r="W594" i="1"/>
  <c r="O594" i="1"/>
  <c r="T594" i="1"/>
  <c r="L594" i="1"/>
  <c r="U594" i="1"/>
  <c r="O595" i="1"/>
  <c r="Y595" i="1"/>
  <c r="P597" i="1"/>
  <c r="AA597" i="1"/>
  <c r="L598" i="1"/>
  <c r="V598" i="1"/>
  <c r="H599" i="1"/>
  <c r="Y600" i="1"/>
  <c r="Q600" i="1"/>
  <c r="V600" i="1"/>
  <c r="N600" i="1"/>
  <c r="T600" i="1"/>
  <c r="Q601" i="1"/>
  <c r="AA601" i="1"/>
  <c r="M602" i="1"/>
  <c r="X602" i="1"/>
  <c r="Q603" i="1"/>
  <c r="H605" i="1"/>
  <c r="S605" i="1"/>
  <c r="N606" i="1"/>
  <c r="Y606" i="1"/>
  <c r="L608" i="1"/>
  <c r="W608" i="1"/>
  <c r="I609" i="1"/>
  <c r="S609" i="1"/>
  <c r="P610" i="1"/>
  <c r="Z610" i="1"/>
  <c r="T611" i="1"/>
  <c r="K613" i="1"/>
  <c r="V613" i="1"/>
  <c r="Q614" i="1"/>
  <c r="O616" i="1"/>
  <c r="Q617" i="1"/>
  <c r="P618" i="1"/>
  <c r="AA618" i="1"/>
  <c r="L619" i="1"/>
  <c r="Y619" i="1"/>
  <c r="G621" i="1"/>
  <c r="U621" i="1"/>
  <c r="T624" i="1"/>
  <c r="I625" i="1"/>
  <c r="T625" i="1"/>
  <c r="S626" i="1"/>
  <c r="Q627" i="1"/>
  <c r="M629" i="1"/>
  <c r="X629" i="1"/>
  <c r="L632" i="1"/>
  <c r="Z632" i="1"/>
  <c r="R634" i="1"/>
  <c r="R635" i="1"/>
  <c r="I636" i="1"/>
  <c r="R637" i="1"/>
  <c r="G638" i="1"/>
  <c r="H639" i="1"/>
  <c r="L640" i="1"/>
  <c r="S642" i="1"/>
  <c r="T643" i="1"/>
  <c r="U645" i="1"/>
  <c r="I646" i="1"/>
  <c r="M648" i="1"/>
  <c r="U650" i="1"/>
  <c r="W651" i="1"/>
  <c r="W653" i="1"/>
  <c r="O656" i="1"/>
  <c r="H657" i="1"/>
  <c r="G657" i="1"/>
  <c r="X658" i="1"/>
  <c r="Y659" i="1"/>
  <c r="X661" i="1"/>
  <c r="I665" i="1"/>
  <c r="Y666" i="1"/>
  <c r="Q666" i="1"/>
  <c r="W666" i="1"/>
  <c r="O666" i="1"/>
  <c r="V666" i="1"/>
  <c r="N666" i="1"/>
  <c r="T666" i="1"/>
  <c r="L666" i="1"/>
  <c r="Z666" i="1"/>
  <c r="X667" i="1"/>
  <c r="P667" i="1"/>
  <c r="V667" i="1"/>
  <c r="N667" i="1"/>
  <c r="U667" i="1"/>
  <c r="M667" i="1"/>
  <c r="AA667" i="1"/>
  <c r="S667" i="1"/>
  <c r="K667" i="1"/>
  <c r="Z667" i="1"/>
  <c r="V669" i="1"/>
  <c r="N669" i="1"/>
  <c r="T669" i="1"/>
  <c r="L669" i="1"/>
  <c r="AA669" i="1"/>
  <c r="S669" i="1"/>
  <c r="K669" i="1"/>
  <c r="Y669" i="1"/>
  <c r="Q669" i="1"/>
  <c r="Z669" i="1"/>
  <c r="Z672" i="1"/>
  <c r="Z675" i="1"/>
  <c r="M677" i="1"/>
  <c r="H679" i="1"/>
  <c r="O680" i="1"/>
  <c r="I681" i="1"/>
  <c r="O683" i="1"/>
  <c r="X685" i="1"/>
  <c r="Z688" i="1"/>
  <c r="Z691" i="1"/>
  <c r="M693" i="1"/>
  <c r="H695" i="1"/>
  <c r="O696" i="1"/>
  <c r="I697" i="1"/>
  <c r="X701" i="1"/>
  <c r="Z704" i="1"/>
  <c r="Z707" i="1"/>
  <c r="M709" i="1"/>
  <c r="H711" i="1"/>
  <c r="I713" i="1"/>
  <c r="X717" i="1"/>
  <c r="X733" i="1"/>
  <c r="Z757" i="1"/>
  <c r="W773" i="1"/>
  <c r="O773" i="1"/>
  <c r="V773" i="1"/>
  <c r="N773" i="1"/>
  <c r="U773" i="1"/>
  <c r="M773" i="1"/>
  <c r="T773" i="1"/>
  <c r="L773" i="1"/>
  <c r="AA773" i="1"/>
  <c r="S773" i="1"/>
  <c r="K773" i="1"/>
  <c r="Y773" i="1"/>
  <c r="Q773" i="1"/>
  <c r="X773" i="1"/>
  <c r="P773" i="1"/>
  <c r="U814" i="1"/>
  <c r="M814" i="1"/>
  <c r="AA814" i="1"/>
  <c r="S814" i="1"/>
  <c r="K814" i="1"/>
  <c r="Q814" i="1"/>
  <c r="Z814" i="1"/>
  <c r="P814" i="1"/>
  <c r="Y814" i="1"/>
  <c r="O814" i="1"/>
  <c r="X814" i="1"/>
  <c r="N814" i="1"/>
  <c r="W814" i="1"/>
  <c r="L814" i="1"/>
  <c r="T814" i="1"/>
  <c r="R814" i="1"/>
  <c r="R763" i="1"/>
  <c r="Z763" i="1"/>
  <c r="R771" i="1"/>
  <c r="Z771" i="1"/>
  <c r="R779" i="1"/>
  <c r="Z779" i="1"/>
  <c r="R787" i="1"/>
  <c r="Z787" i="1"/>
  <c r="V803" i="1"/>
  <c r="N803" i="1"/>
  <c r="S803" i="1"/>
  <c r="I810" i="1"/>
  <c r="G810" i="1"/>
  <c r="Y826" i="1"/>
  <c r="Q826" i="1"/>
  <c r="W826" i="1"/>
  <c r="O826" i="1"/>
  <c r="T826" i="1"/>
  <c r="W828" i="1"/>
  <c r="O828" i="1"/>
  <c r="U828" i="1"/>
  <c r="M828" i="1"/>
  <c r="T828" i="1"/>
  <c r="U830" i="1"/>
  <c r="M830" i="1"/>
  <c r="AA830" i="1"/>
  <c r="S830" i="1"/>
  <c r="K830" i="1"/>
  <c r="V830" i="1"/>
  <c r="H836" i="1"/>
  <c r="G836" i="1"/>
  <c r="Y843" i="1"/>
  <c r="Q843" i="1"/>
  <c r="X843" i="1"/>
  <c r="P843" i="1"/>
  <c r="V843" i="1"/>
  <c r="N843" i="1"/>
  <c r="T843" i="1"/>
  <c r="L843" i="1"/>
  <c r="Z843" i="1"/>
  <c r="Y868" i="1"/>
  <c r="Q868" i="1"/>
  <c r="X868" i="1"/>
  <c r="P868" i="1"/>
  <c r="W868" i="1"/>
  <c r="O868" i="1"/>
  <c r="U868" i="1"/>
  <c r="M868" i="1"/>
  <c r="AA868" i="1"/>
  <c r="S868" i="1"/>
  <c r="K868" i="1"/>
  <c r="U952" i="1"/>
  <c r="M952" i="1"/>
  <c r="T952" i="1"/>
  <c r="L952" i="1"/>
  <c r="AA952" i="1"/>
  <c r="S952" i="1"/>
  <c r="K952" i="1"/>
  <c r="Y952" i="1"/>
  <c r="Q952" i="1"/>
  <c r="W952" i="1"/>
  <c r="O952" i="1"/>
  <c r="V952" i="1"/>
  <c r="N952" i="1"/>
  <c r="I954" i="1"/>
  <c r="G954" i="1"/>
  <c r="I956" i="1"/>
  <c r="H956" i="1"/>
  <c r="G956" i="1"/>
  <c r="W974" i="1"/>
  <c r="O974" i="1"/>
  <c r="V974" i="1"/>
  <c r="N974" i="1"/>
  <c r="U974" i="1"/>
  <c r="M974" i="1"/>
  <c r="AA974" i="1"/>
  <c r="S974" i="1"/>
  <c r="K974" i="1"/>
  <c r="Y974" i="1"/>
  <c r="Q974" i="1"/>
  <c r="X974" i="1"/>
  <c r="P974" i="1"/>
  <c r="Y1156" i="1"/>
  <c r="Q1156" i="1"/>
  <c r="X1156" i="1"/>
  <c r="P1156" i="1"/>
  <c r="W1156" i="1"/>
  <c r="O1156" i="1"/>
  <c r="V1156" i="1"/>
  <c r="N1156" i="1"/>
  <c r="U1156" i="1"/>
  <c r="M1156" i="1"/>
  <c r="T1156" i="1"/>
  <c r="L1156" i="1"/>
  <c r="AA1156" i="1"/>
  <c r="S1156" i="1"/>
  <c r="K1156" i="1"/>
  <c r="Z1156" i="1"/>
  <c r="R1156" i="1"/>
  <c r="I1176" i="1"/>
  <c r="H1176" i="1"/>
  <c r="G1176" i="1"/>
  <c r="O575" i="1"/>
  <c r="W575" i="1"/>
  <c r="R580" i="1"/>
  <c r="Z580" i="1"/>
  <c r="O583" i="1"/>
  <c r="W583" i="1"/>
  <c r="R588" i="1"/>
  <c r="Z588" i="1"/>
  <c r="R596" i="1"/>
  <c r="Z596" i="1"/>
  <c r="R604" i="1"/>
  <c r="Z604" i="1"/>
  <c r="R612" i="1"/>
  <c r="Z612" i="1"/>
  <c r="R620" i="1"/>
  <c r="Z620" i="1"/>
  <c r="P622" i="1"/>
  <c r="X622" i="1"/>
  <c r="R628" i="1"/>
  <c r="Z628" i="1"/>
  <c r="P630" i="1"/>
  <c r="X630" i="1"/>
  <c r="M633" i="1"/>
  <c r="U633" i="1"/>
  <c r="R636" i="1"/>
  <c r="Z636" i="1"/>
  <c r="P638" i="1"/>
  <c r="X638" i="1"/>
  <c r="M641" i="1"/>
  <c r="U641" i="1"/>
  <c r="R644" i="1"/>
  <c r="Z644" i="1"/>
  <c r="P646" i="1"/>
  <c r="X646" i="1"/>
  <c r="M649" i="1"/>
  <c r="U649" i="1"/>
  <c r="R652" i="1"/>
  <c r="Z652" i="1"/>
  <c r="P654" i="1"/>
  <c r="X654" i="1"/>
  <c r="M657" i="1"/>
  <c r="U657" i="1"/>
  <c r="R660" i="1"/>
  <c r="Z660" i="1"/>
  <c r="P662" i="1"/>
  <c r="X662" i="1"/>
  <c r="M665" i="1"/>
  <c r="U665" i="1"/>
  <c r="R668" i="1"/>
  <c r="Z668" i="1"/>
  <c r="P670" i="1"/>
  <c r="X670" i="1"/>
  <c r="M673" i="1"/>
  <c r="U673" i="1"/>
  <c r="L674" i="1"/>
  <c r="T674" i="1"/>
  <c r="R676" i="1"/>
  <c r="Z676" i="1"/>
  <c r="P678" i="1"/>
  <c r="X678" i="1"/>
  <c r="M681" i="1"/>
  <c r="U681" i="1"/>
  <c r="L682" i="1"/>
  <c r="T682" i="1"/>
  <c r="R684" i="1"/>
  <c r="Z684" i="1"/>
  <c r="P686" i="1"/>
  <c r="X686" i="1"/>
  <c r="M689" i="1"/>
  <c r="U689" i="1"/>
  <c r="L690" i="1"/>
  <c r="T690" i="1"/>
  <c r="R692" i="1"/>
  <c r="Z692" i="1"/>
  <c r="P694" i="1"/>
  <c r="X694" i="1"/>
  <c r="M697" i="1"/>
  <c r="U697" i="1"/>
  <c r="L698" i="1"/>
  <c r="T698" i="1"/>
  <c r="R700" i="1"/>
  <c r="Z700" i="1"/>
  <c r="P702" i="1"/>
  <c r="X702" i="1"/>
  <c r="M705" i="1"/>
  <c r="U705" i="1"/>
  <c r="L706" i="1"/>
  <c r="T706" i="1"/>
  <c r="R708" i="1"/>
  <c r="Z708" i="1"/>
  <c r="P710" i="1"/>
  <c r="X710" i="1"/>
  <c r="M713" i="1"/>
  <c r="U713" i="1"/>
  <c r="L714" i="1"/>
  <c r="T714" i="1"/>
  <c r="R716" i="1"/>
  <c r="Z716" i="1"/>
  <c r="P718" i="1"/>
  <c r="X718" i="1"/>
  <c r="M721" i="1"/>
  <c r="U721" i="1"/>
  <c r="L722" i="1"/>
  <c r="T722" i="1"/>
  <c r="R724" i="1"/>
  <c r="Z724" i="1"/>
  <c r="P726" i="1"/>
  <c r="X726" i="1"/>
  <c r="M729" i="1"/>
  <c r="U729" i="1"/>
  <c r="L730" i="1"/>
  <c r="T730" i="1"/>
  <c r="R732" i="1"/>
  <c r="Z732" i="1"/>
  <c r="P734" i="1"/>
  <c r="X734" i="1"/>
  <c r="M737" i="1"/>
  <c r="U737" i="1"/>
  <c r="L738" i="1"/>
  <c r="T738" i="1"/>
  <c r="R740" i="1"/>
  <c r="Z740" i="1"/>
  <c r="P742" i="1"/>
  <c r="X742" i="1"/>
  <c r="N744" i="1"/>
  <c r="V744" i="1"/>
  <c r="M745" i="1"/>
  <c r="U745" i="1"/>
  <c r="L746" i="1"/>
  <c r="T746" i="1"/>
  <c r="R748" i="1"/>
  <c r="Z748" i="1"/>
  <c r="P750" i="1"/>
  <c r="X750" i="1"/>
  <c r="N752" i="1"/>
  <c r="V752" i="1"/>
  <c r="M753" i="1"/>
  <c r="U753" i="1"/>
  <c r="L754" i="1"/>
  <c r="T754" i="1"/>
  <c r="R756" i="1"/>
  <c r="Z756" i="1"/>
  <c r="P758" i="1"/>
  <c r="X758" i="1"/>
  <c r="G759" i="1"/>
  <c r="N760" i="1"/>
  <c r="V760" i="1"/>
  <c r="M761" i="1"/>
  <c r="U761" i="1"/>
  <c r="L762" i="1"/>
  <c r="T762" i="1"/>
  <c r="K763" i="1"/>
  <c r="S763" i="1"/>
  <c r="AA763" i="1"/>
  <c r="R764" i="1"/>
  <c r="Z764" i="1"/>
  <c r="P766" i="1"/>
  <c r="X766" i="1"/>
  <c r="G767" i="1"/>
  <c r="N768" i="1"/>
  <c r="V768" i="1"/>
  <c r="M769" i="1"/>
  <c r="U769" i="1"/>
  <c r="L770" i="1"/>
  <c r="T770" i="1"/>
  <c r="K771" i="1"/>
  <c r="S771" i="1"/>
  <c r="AA771" i="1"/>
  <c r="R772" i="1"/>
  <c r="Z772" i="1"/>
  <c r="P774" i="1"/>
  <c r="X774" i="1"/>
  <c r="G775" i="1"/>
  <c r="N776" i="1"/>
  <c r="V776" i="1"/>
  <c r="M777" i="1"/>
  <c r="U777" i="1"/>
  <c r="L778" i="1"/>
  <c r="T778" i="1"/>
  <c r="K779" i="1"/>
  <c r="S779" i="1"/>
  <c r="AA779" i="1"/>
  <c r="R780" i="1"/>
  <c r="Z780" i="1"/>
  <c r="P782" i="1"/>
  <c r="X782" i="1"/>
  <c r="G783" i="1"/>
  <c r="N784" i="1"/>
  <c r="V784" i="1"/>
  <c r="M785" i="1"/>
  <c r="U785" i="1"/>
  <c r="L786" i="1"/>
  <c r="T786" i="1"/>
  <c r="K787" i="1"/>
  <c r="S787" i="1"/>
  <c r="AA787" i="1"/>
  <c r="R788" i="1"/>
  <c r="Z788" i="1"/>
  <c r="P790" i="1"/>
  <c r="X790" i="1"/>
  <c r="G791" i="1"/>
  <c r="N792" i="1"/>
  <c r="V792" i="1"/>
  <c r="M793" i="1"/>
  <c r="U793" i="1"/>
  <c r="L794" i="1"/>
  <c r="U794" i="1"/>
  <c r="M795" i="1"/>
  <c r="W795" i="1"/>
  <c r="G796" i="1"/>
  <c r="AA798" i="1"/>
  <c r="S798" i="1"/>
  <c r="K798" i="1"/>
  <c r="T798" i="1"/>
  <c r="N800" i="1"/>
  <c r="W800" i="1"/>
  <c r="G801" i="1"/>
  <c r="Q801" i="1"/>
  <c r="W802" i="1"/>
  <c r="O802" i="1"/>
  <c r="S802" i="1"/>
  <c r="K803" i="1"/>
  <c r="T803" i="1"/>
  <c r="N804" i="1"/>
  <c r="W804" i="1"/>
  <c r="G805" i="1"/>
  <c r="Q806" i="1"/>
  <c r="L808" i="1"/>
  <c r="U808" i="1"/>
  <c r="N809" i="1"/>
  <c r="W809" i="1"/>
  <c r="H810" i="1"/>
  <c r="L811" i="1"/>
  <c r="W811" i="1"/>
  <c r="I812" i="1"/>
  <c r="O813" i="1"/>
  <c r="Y813" i="1"/>
  <c r="G816" i="1"/>
  <c r="Y818" i="1"/>
  <c r="Q818" i="1"/>
  <c r="W818" i="1"/>
  <c r="O818" i="1"/>
  <c r="T818" i="1"/>
  <c r="M819" i="1"/>
  <c r="Y819" i="1"/>
  <c r="W820" i="1"/>
  <c r="O820" i="1"/>
  <c r="U820" i="1"/>
  <c r="M820" i="1"/>
  <c r="T820" i="1"/>
  <c r="P821" i="1"/>
  <c r="Z821" i="1"/>
  <c r="U822" i="1"/>
  <c r="M822" i="1"/>
  <c r="AA822" i="1"/>
  <c r="S822" i="1"/>
  <c r="K822" i="1"/>
  <c r="V822" i="1"/>
  <c r="G823" i="1"/>
  <c r="H824" i="1"/>
  <c r="K826" i="1"/>
  <c r="U826" i="1"/>
  <c r="O827" i="1"/>
  <c r="Z827" i="1"/>
  <c r="K828" i="1"/>
  <c r="V828" i="1"/>
  <c r="L830" i="1"/>
  <c r="W830" i="1"/>
  <c r="AA832" i="1"/>
  <c r="S832" i="1"/>
  <c r="K832" i="1"/>
  <c r="Y832" i="1"/>
  <c r="Q832" i="1"/>
  <c r="U832" i="1"/>
  <c r="I836" i="1"/>
  <c r="P838" i="1"/>
  <c r="G840" i="1"/>
  <c r="K843" i="1"/>
  <c r="AA843" i="1"/>
  <c r="Q844" i="1"/>
  <c r="R846" i="1"/>
  <c r="I847" i="1"/>
  <c r="P848" i="1"/>
  <c r="W854" i="1"/>
  <c r="O854" i="1"/>
  <c r="V854" i="1"/>
  <c r="N854" i="1"/>
  <c r="U854" i="1"/>
  <c r="M854" i="1"/>
  <c r="AA854" i="1"/>
  <c r="S854" i="1"/>
  <c r="K854" i="1"/>
  <c r="Y854" i="1"/>
  <c r="Q854" i="1"/>
  <c r="P856" i="1"/>
  <c r="I860" i="1"/>
  <c r="H860" i="1"/>
  <c r="G860" i="1"/>
  <c r="P862" i="1"/>
  <c r="V864" i="1"/>
  <c r="I866" i="1"/>
  <c r="G866" i="1"/>
  <c r="L868" i="1"/>
  <c r="U872" i="1"/>
  <c r="M872" i="1"/>
  <c r="T872" i="1"/>
  <c r="L872" i="1"/>
  <c r="AA872" i="1"/>
  <c r="S872" i="1"/>
  <c r="K872" i="1"/>
  <c r="Y872" i="1"/>
  <c r="Q872" i="1"/>
  <c r="W872" i="1"/>
  <c r="O872" i="1"/>
  <c r="V872" i="1"/>
  <c r="N872" i="1"/>
  <c r="I874" i="1"/>
  <c r="G874" i="1"/>
  <c r="R880" i="1"/>
  <c r="W886" i="1"/>
  <c r="O886" i="1"/>
  <c r="V886" i="1"/>
  <c r="N886" i="1"/>
  <c r="U886" i="1"/>
  <c r="M886" i="1"/>
  <c r="AA886" i="1"/>
  <c r="S886" i="1"/>
  <c r="K886" i="1"/>
  <c r="Y886" i="1"/>
  <c r="Q886" i="1"/>
  <c r="X886" i="1"/>
  <c r="P886" i="1"/>
  <c r="R894" i="1"/>
  <c r="I900" i="1"/>
  <c r="H900" i="1"/>
  <c r="G900" i="1"/>
  <c r="U904" i="1"/>
  <c r="M904" i="1"/>
  <c r="T904" i="1"/>
  <c r="L904" i="1"/>
  <c r="AA904" i="1"/>
  <c r="S904" i="1"/>
  <c r="K904" i="1"/>
  <c r="Y904" i="1"/>
  <c r="Q904" i="1"/>
  <c r="W904" i="1"/>
  <c r="O904" i="1"/>
  <c r="V904" i="1"/>
  <c r="N904" i="1"/>
  <c r="I906" i="1"/>
  <c r="G906" i="1"/>
  <c r="R912" i="1"/>
  <c r="U944" i="1"/>
  <c r="M944" i="1"/>
  <c r="T944" i="1"/>
  <c r="L944" i="1"/>
  <c r="AA944" i="1"/>
  <c r="S944" i="1"/>
  <c r="K944" i="1"/>
  <c r="Y944" i="1"/>
  <c r="Q944" i="1"/>
  <c r="W944" i="1"/>
  <c r="O944" i="1"/>
  <c r="V944" i="1"/>
  <c r="N944" i="1"/>
  <c r="I946" i="1"/>
  <c r="G946" i="1"/>
  <c r="I948" i="1"/>
  <c r="H948" i="1"/>
  <c r="G948" i="1"/>
  <c r="P952" i="1"/>
  <c r="H954" i="1"/>
  <c r="W966" i="1"/>
  <c r="O966" i="1"/>
  <c r="V966" i="1"/>
  <c r="N966" i="1"/>
  <c r="U966" i="1"/>
  <c r="M966" i="1"/>
  <c r="AA966" i="1"/>
  <c r="S966" i="1"/>
  <c r="K966" i="1"/>
  <c r="Y966" i="1"/>
  <c r="Q966" i="1"/>
  <c r="X966" i="1"/>
  <c r="P966" i="1"/>
  <c r="L974" i="1"/>
  <c r="I1029" i="1"/>
  <c r="H1029" i="1"/>
  <c r="G1029" i="1"/>
  <c r="Y1042" i="1"/>
  <c r="Q1042" i="1"/>
  <c r="X1042" i="1"/>
  <c r="P1042" i="1"/>
  <c r="V1042" i="1"/>
  <c r="N1042" i="1"/>
  <c r="R1042" i="1"/>
  <c r="O1042" i="1"/>
  <c r="AA1042" i="1"/>
  <c r="M1042" i="1"/>
  <c r="Z1042" i="1"/>
  <c r="L1042" i="1"/>
  <c r="W1042" i="1"/>
  <c r="K1042" i="1"/>
  <c r="T1042" i="1"/>
  <c r="S1042" i="1"/>
  <c r="AA1050" i="1"/>
  <c r="S1050" i="1"/>
  <c r="K1050" i="1"/>
  <c r="Y1050" i="1"/>
  <c r="Q1050" i="1"/>
  <c r="X1050" i="1"/>
  <c r="P1050" i="1"/>
  <c r="V1050" i="1"/>
  <c r="N1050" i="1"/>
  <c r="U1050" i="1"/>
  <c r="T1050" i="1"/>
  <c r="R1050" i="1"/>
  <c r="O1050" i="1"/>
  <c r="M1050" i="1"/>
  <c r="L1050" i="1"/>
  <c r="Z1050" i="1"/>
  <c r="W1050" i="1"/>
  <c r="R622" i="1"/>
  <c r="Z622" i="1"/>
  <c r="R630" i="1"/>
  <c r="Z630" i="1"/>
  <c r="O633" i="1"/>
  <c r="W633" i="1"/>
  <c r="R638" i="1"/>
  <c r="Z638" i="1"/>
  <c r="O641" i="1"/>
  <c r="W641" i="1"/>
  <c r="R646" i="1"/>
  <c r="Z646" i="1"/>
  <c r="O649" i="1"/>
  <c r="W649" i="1"/>
  <c r="R654" i="1"/>
  <c r="Z654" i="1"/>
  <c r="O657" i="1"/>
  <c r="W657" i="1"/>
  <c r="R662" i="1"/>
  <c r="Z662" i="1"/>
  <c r="O665" i="1"/>
  <c r="W665" i="1"/>
  <c r="R670" i="1"/>
  <c r="Z670" i="1"/>
  <c r="O673" i="1"/>
  <c r="W673" i="1"/>
  <c r="N674" i="1"/>
  <c r="V674" i="1"/>
  <c r="R678" i="1"/>
  <c r="Z678" i="1"/>
  <c r="O681" i="1"/>
  <c r="W681" i="1"/>
  <c r="N682" i="1"/>
  <c r="V682" i="1"/>
  <c r="R686" i="1"/>
  <c r="Z686" i="1"/>
  <c r="O689" i="1"/>
  <c r="W689" i="1"/>
  <c r="N690" i="1"/>
  <c r="V690" i="1"/>
  <c r="R694" i="1"/>
  <c r="Z694" i="1"/>
  <c r="O697" i="1"/>
  <c r="W697" i="1"/>
  <c r="N698" i="1"/>
  <c r="V698" i="1"/>
  <c r="R702" i="1"/>
  <c r="Z702" i="1"/>
  <c r="O705" i="1"/>
  <c r="W705" i="1"/>
  <c r="N706" i="1"/>
  <c r="V706" i="1"/>
  <c r="R710" i="1"/>
  <c r="Z710" i="1"/>
  <c r="O713" i="1"/>
  <c r="W713" i="1"/>
  <c r="N714" i="1"/>
  <c r="V714" i="1"/>
  <c r="R718" i="1"/>
  <c r="Z718" i="1"/>
  <c r="O721" i="1"/>
  <c r="W721" i="1"/>
  <c r="N722" i="1"/>
  <c r="V722" i="1"/>
  <c r="R726" i="1"/>
  <c r="Z726" i="1"/>
  <c r="O729" i="1"/>
  <c r="W729" i="1"/>
  <c r="N730" i="1"/>
  <c r="V730" i="1"/>
  <c r="R734" i="1"/>
  <c r="Z734" i="1"/>
  <c r="O737" i="1"/>
  <c r="W737" i="1"/>
  <c r="N738" i="1"/>
  <c r="V738" i="1"/>
  <c r="R742" i="1"/>
  <c r="Z742" i="1"/>
  <c r="P744" i="1"/>
  <c r="X744" i="1"/>
  <c r="O745" i="1"/>
  <c r="W745" i="1"/>
  <c r="N746" i="1"/>
  <c r="V746" i="1"/>
  <c r="R750" i="1"/>
  <c r="Z750" i="1"/>
  <c r="P752" i="1"/>
  <c r="X752" i="1"/>
  <c r="O753" i="1"/>
  <c r="W753" i="1"/>
  <c r="N754" i="1"/>
  <c r="V754" i="1"/>
  <c r="R758" i="1"/>
  <c r="Z758" i="1"/>
  <c r="P760" i="1"/>
  <c r="X760" i="1"/>
  <c r="O761" i="1"/>
  <c r="W761" i="1"/>
  <c r="N762" i="1"/>
  <c r="V762" i="1"/>
  <c r="M763" i="1"/>
  <c r="U763" i="1"/>
  <c r="R766" i="1"/>
  <c r="Z766" i="1"/>
  <c r="P768" i="1"/>
  <c r="X768" i="1"/>
  <c r="O769" i="1"/>
  <c r="W769" i="1"/>
  <c r="N770" i="1"/>
  <c r="V770" i="1"/>
  <c r="M771" i="1"/>
  <c r="U771" i="1"/>
  <c r="R774" i="1"/>
  <c r="Z774" i="1"/>
  <c r="P776" i="1"/>
  <c r="X776" i="1"/>
  <c r="O777" i="1"/>
  <c r="W777" i="1"/>
  <c r="N778" i="1"/>
  <c r="V778" i="1"/>
  <c r="M779" i="1"/>
  <c r="U779" i="1"/>
  <c r="R782" i="1"/>
  <c r="Z782" i="1"/>
  <c r="P784" i="1"/>
  <c r="X784" i="1"/>
  <c r="O785" i="1"/>
  <c r="W785" i="1"/>
  <c r="N786" i="1"/>
  <c r="V786" i="1"/>
  <c r="M787" i="1"/>
  <c r="U787" i="1"/>
  <c r="R790" i="1"/>
  <c r="Z790" i="1"/>
  <c r="P792" i="1"/>
  <c r="X792" i="1"/>
  <c r="O793" i="1"/>
  <c r="W793" i="1"/>
  <c r="N794" i="1"/>
  <c r="X794" i="1"/>
  <c r="P795" i="1"/>
  <c r="Y795" i="1"/>
  <c r="P800" i="1"/>
  <c r="Z800" i="1"/>
  <c r="X801" i="1"/>
  <c r="P801" i="1"/>
  <c r="S801" i="1"/>
  <c r="M803" i="1"/>
  <c r="W803" i="1"/>
  <c r="P804" i="1"/>
  <c r="Y804" i="1"/>
  <c r="AA806" i="1"/>
  <c r="S806" i="1"/>
  <c r="K806" i="1"/>
  <c r="T806" i="1"/>
  <c r="N808" i="1"/>
  <c r="W808" i="1"/>
  <c r="Q809" i="1"/>
  <c r="Z809" i="1"/>
  <c r="O811" i="1"/>
  <c r="Z811" i="1"/>
  <c r="Q813" i="1"/>
  <c r="AA813" i="1"/>
  <c r="AA816" i="1"/>
  <c r="S816" i="1"/>
  <c r="K816" i="1"/>
  <c r="Y816" i="1"/>
  <c r="Q816" i="1"/>
  <c r="U816" i="1"/>
  <c r="Q819" i="1"/>
  <c r="AA819" i="1"/>
  <c r="R821" i="1"/>
  <c r="M826" i="1"/>
  <c r="X826" i="1"/>
  <c r="R827" i="1"/>
  <c r="N828" i="1"/>
  <c r="Y828" i="1"/>
  <c r="O830" i="1"/>
  <c r="Y830" i="1"/>
  <c r="T840" i="1"/>
  <c r="L840" i="1"/>
  <c r="AA840" i="1"/>
  <c r="S840" i="1"/>
  <c r="K840" i="1"/>
  <c r="Y840" i="1"/>
  <c r="Q840" i="1"/>
  <c r="W840" i="1"/>
  <c r="O843" i="1"/>
  <c r="W846" i="1"/>
  <c r="I852" i="1"/>
  <c r="H852" i="1"/>
  <c r="G852" i="1"/>
  <c r="V856" i="1"/>
  <c r="I858" i="1"/>
  <c r="G858" i="1"/>
  <c r="T862" i="1"/>
  <c r="I864" i="1"/>
  <c r="G864" i="1"/>
  <c r="R868" i="1"/>
  <c r="W878" i="1"/>
  <c r="O878" i="1"/>
  <c r="V878" i="1"/>
  <c r="N878" i="1"/>
  <c r="U878" i="1"/>
  <c r="M878" i="1"/>
  <c r="AA878" i="1"/>
  <c r="S878" i="1"/>
  <c r="K878" i="1"/>
  <c r="Y878" i="1"/>
  <c r="Q878" i="1"/>
  <c r="X878" i="1"/>
  <c r="P878" i="1"/>
  <c r="I892" i="1"/>
  <c r="H892" i="1"/>
  <c r="G892" i="1"/>
  <c r="U896" i="1"/>
  <c r="M896" i="1"/>
  <c r="T896" i="1"/>
  <c r="L896" i="1"/>
  <c r="AA896" i="1"/>
  <c r="S896" i="1"/>
  <c r="K896" i="1"/>
  <c r="Y896" i="1"/>
  <c r="Q896" i="1"/>
  <c r="W896" i="1"/>
  <c r="O896" i="1"/>
  <c r="V896" i="1"/>
  <c r="N896" i="1"/>
  <c r="I898" i="1"/>
  <c r="G898" i="1"/>
  <c r="W910" i="1"/>
  <c r="O910" i="1"/>
  <c r="V910" i="1"/>
  <c r="N910" i="1"/>
  <c r="U910" i="1"/>
  <c r="M910" i="1"/>
  <c r="AA910" i="1"/>
  <c r="S910" i="1"/>
  <c r="K910" i="1"/>
  <c r="Y910" i="1"/>
  <c r="Q910" i="1"/>
  <c r="X910" i="1"/>
  <c r="P910" i="1"/>
  <c r="U928" i="1"/>
  <c r="M928" i="1"/>
  <c r="T928" i="1"/>
  <c r="L928" i="1"/>
  <c r="AA928" i="1"/>
  <c r="S928" i="1"/>
  <c r="K928" i="1"/>
  <c r="Y928" i="1"/>
  <c r="Q928" i="1"/>
  <c r="W928" i="1"/>
  <c r="O928" i="1"/>
  <c r="V928" i="1"/>
  <c r="N928" i="1"/>
  <c r="I930" i="1"/>
  <c r="G930" i="1"/>
  <c r="I932" i="1"/>
  <c r="H932" i="1"/>
  <c r="G932" i="1"/>
  <c r="W950" i="1"/>
  <c r="O950" i="1"/>
  <c r="V950" i="1"/>
  <c r="N950" i="1"/>
  <c r="U950" i="1"/>
  <c r="M950" i="1"/>
  <c r="AA950" i="1"/>
  <c r="S950" i="1"/>
  <c r="K950" i="1"/>
  <c r="Y950" i="1"/>
  <c r="Q950" i="1"/>
  <c r="X950" i="1"/>
  <c r="P950" i="1"/>
  <c r="X952" i="1"/>
  <c r="R966" i="1"/>
  <c r="T974" i="1"/>
  <c r="W990" i="1"/>
  <c r="O990" i="1"/>
  <c r="V990" i="1"/>
  <c r="N990" i="1"/>
  <c r="U990" i="1"/>
  <c r="M990" i="1"/>
  <c r="T990" i="1"/>
  <c r="L990" i="1"/>
  <c r="AA990" i="1"/>
  <c r="S990" i="1"/>
  <c r="K990" i="1"/>
  <c r="Y990" i="1"/>
  <c r="Q990" i="1"/>
  <c r="X990" i="1"/>
  <c r="P990" i="1"/>
  <c r="Y1108" i="1"/>
  <c r="Q1108" i="1"/>
  <c r="W1108" i="1"/>
  <c r="O1108" i="1"/>
  <c r="V1108" i="1"/>
  <c r="N1108" i="1"/>
  <c r="U1108" i="1"/>
  <c r="M1108" i="1"/>
  <c r="T1108" i="1"/>
  <c r="L1108" i="1"/>
  <c r="AA1108" i="1"/>
  <c r="S1108" i="1"/>
  <c r="K1108" i="1"/>
  <c r="Z1108" i="1"/>
  <c r="X1108" i="1"/>
  <c r="R1108" i="1"/>
  <c r="P1108" i="1"/>
  <c r="R575" i="1"/>
  <c r="M580" i="1"/>
  <c r="R583" i="1"/>
  <c r="M588" i="1"/>
  <c r="R591" i="1"/>
  <c r="M596" i="1"/>
  <c r="R599" i="1"/>
  <c r="M604" i="1"/>
  <c r="R607" i="1"/>
  <c r="M612" i="1"/>
  <c r="R615" i="1"/>
  <c r="M620" i="1"/>
  <c r="K622" i="1"/>
  <c r="S622" i="1"/>
  <c r="R623" i="1"/>
  <c r="M628" i="1"/>
  <c r="K630" i="1"/>
  <c r="S630" i="1"/>
  <c r="R631" i="1"/>
  <c r="P633" i="1"/>
  <c r="X633" i="1"/>
  <c r="M636" i="1"/>
  <c r="K638" i="1"/>
  <c r="S638" i="1"/>
  <c r="R639" i="1"/>
  <c r="P641" i="1"/>
  <c r="X641" i="1"/>
  <c r="M644" i="1"/>
  <c r="K646" i="1"/>
  <c r="S646" i="1"/>
  <c r="R647" i="1"/>
  <c r="P649" i="1"/>
  <c r="X649" i="1"/>
  <c r="M652" i="1"/>
  <c r="K654" i="1"/>
  <c r="S654" i="1"/>
  <c r="R655" i="1"/>
  <c r="P657" i="1"/>
  <c r="X657" i="1"/>
  <c r="M660" i="1"/>
  <c r="K662" i="1"/>
  <c r="S662" i="1"/>
  <c r="R663" i="1"/>
  <c r="P665" i="1"/>
  <c r="X665" i="1"/>
  <c r="M668" i="1"/>
  <c r="K670" i="1"/>
  <c r="S670" i="1"/>
  <c r="R671" i="1"/>
  <c r="P673" i="1"/>
  <c r="X673" i="1"/>
  <c r="O674" i="1"/>
  <c r="W674" i="1"/>
  <c r="M676" i="1"/>
  <c r="K678" i="1"/>
  <c r="S678" i="1"/>
  <c r="R679" i="1"/>
  <c r="P681" i="1"/>
  <c r="X681" i="1"/>
  <c r="O682" i="1"/>
  <c r="W682" i="1"/>
  <c r="M684" i="1"/>
  <c r="K686" i="1"/>
  <c r="S686" i="1"/>
  <c r="R687" i="1"/>
  <c r="P689" i="1"/>
  <c r="X689" i="1"/>
  <c r="O690" i="1"/>
  <c r="W690" i="1"/>
  <c r="M692" i="1"/>
  <c r="K694" i="1"/>
  <c r="S694" i="1"/>
  <c r="R695" i="1"/>
  <c r="P697" i="1"/>
  <c r="X697" i="1"/>
  <c r="O698" i="1"/>
  <c r="W698" i="1"/>
  <c r="M700" i="1"/>
  <c r="K702" i="1"/>
  <c r="S702" i="1"/>
  <c r="R703" i="1"/>
  <c r="P705" i="1"/>
  <c r="X705" i="1"/>
  <c r="O706" i="1"/>
  <c r="W706" i="1"/>
  <c r="M708" i="1"/>
  <c r="K710" i="1"/>
  <c r="S710" i="1"/>
  <c r="R711" i="1"/>
  <c r="P713" i="1"/>
  <c r="X713" i="1"/>
  <c r="O714" i="1"/>
  <c r="W714" i="1"/>
  <c r="M716" i="1"/>
  <c r="K718" i="1"/>
  <c r="S718" i="1"/>
  <c r="R719" i="1"/>
  <c r="P721" i="1"/>
  <c r="X721" i="1"/>
  <c r="O722" i="1"/>
  <c r="W722" i="1"/>
  <c r="M724" i="1"/>
  <c r="K726" i="1"/>
  <c r="S726" i="1"/>
  <c r="R727" i="1"/>
  <c r="P729" i="1"/>
  <c r="X729" i="1"/>
  <c r="O730" i="1"/>
  <c r="W730" i="1"/>
  <c r="M732" i="1"/>
  <c r="K734" i="1"/>
  <c r="S734" i="1"/>
  <c r="R735" i="1"/>
  <c r="P737" i="1"/>
  <c r="X737" i="1"/>
  <c r="O738" i="1"/>
  <c r="W738" i="1"/>
  <c r="M740" i="1"/>
  <c r="K742" i="1"/>
  <c r="S742" i="1"/>
  <c r="R743" i="1"/>
  <c r="Q744" i="1"/>
  <c r="Y744" i="1"/>
  <c r="P745" i="1"/>
  <c r="X745" i="1"/>
  <c r="O746" i="1"/>
  <c r="W746" i="1"/>
  <c r="M748" i="1"/>
  <c r="K750" i="1"/>
  <c r="S750" i="1"/>
  <c r="R751" i="1"/>
  <c r="Q752" i="1"/>
  <c r="Y752" i="1"/>
  <c r="P753" i="1"/>
  <c r="X753" i="1"/>
  <c r="O754" i="1"/>
  <c r="W754" i="1"/>
  <c r="M756" i="1"/>
  <c r="K758" i="1"/>
  <c r="S758" i="1"/>
  <c r="R759" i="1"/>
  <c r="Q760" i="1"/>
  <c r="Y760" i="1"/>
  <c r="P761" i="1"/>
  <c r="X761" i="1"/>
  <c r="O762" i="1"/>
  <c r="W762" i="1"/>
  <c r="N763" i="1"/>
  <c r="V763" i="1"/>
  <c r="M764" i="1"/>
  <c r="K766" i="1"/>
  <c r="S766" i="1"/>
  <c r="R767" i="1"/>
  <c r="Q768" i="1"/>
  <c r="Y768" i="1"/>
  <c r="P769" i="1"/>
  <c r="X769" i="1"/>
  <c r="O770" i="1"/>
  <c r="W770" i="1"/>
  <c r="N771" i="1"/>
  <c r="V771" i="1"/>
  <c r="M772" i="1"/>
  <c r="K774" i="1"/>
  <c r="S774" i="1"/>
  <c r="R775" i="1"/>
  <c r="Q776" i="1"/>
  <c r="Y776" i="1"/>
  <c r="P777" i="1"/>
  <c r="X777" i="1"/>
  <c r="O778" i="1"/>
  <c r="W778" i="1"/>
  <c r="N779" i="1"/>
  <c r="V779" i="1"/>
  <c r="M780" i="1"/>
  <c r="K782" i="1"/>
  <c r="S782" i="1"/>
  <c r="R783" i="1"/>
  <c r="Q784" i="1"/>
  <c r="Y784" i="1"/>
  <c r="P785" i="1"/>
  <c r="X785" i="1"/>
  <c r="O786" i="1"/>
  <c r="W786" i="1"/>
  <c r="N787" i="1"/>
  <c r="V787" i="1"/>
  <c r="M788" i="1"/>
  <c r="K790" i="1"/>
  <c r="S790" i="1"/>
  <c r="R791" i="1"/>
  <c r="Q792" i="1"/>
  <c r="Y792" i="1"/>
  <c r="P793" i="1"/>
  <c r="X793" i="1"/>
  <c r="P794" i="1"/>
  <c r="Y794" i="1"/>
  <c r="Q795" i="1"/>
  <c r="U796" i="1"/>
  <c r="M796" i="1"/>
  <c r="S796" i="1"/>
  <c r="N798" i="1"/>
  <c r="W798" i="1"/>
  <c r="R800" i="1"/>
  <c r="K801" i="1"/>
  <c r="T801" i="1"/>
  <c r="M802" i="1"/>
  <c r="V802" i="1"/>
  <c r="O803" i="1"/>
  <c r="X803" i="1"/>
  <c r="Q804" i="1"/>
  <c r="T805" i="1"/>
  <c r="L805" i="1"/>
  <c r="S805" i="1"/>
  <c r="L806" i="1"/>
  <c r="U806" i="1"/>
  <c r="O808" i="1"/>
  <c r="X808" i="1"/>
  <c r="R809" i="1"/>
  <c r="Q811" i="1"/>
  <c r="AA811" i="1"/>
  <c r="L816" i="1"/>
  <c r="V816" i="1"/>
  <c r="G817" i="1"/>
  <c r="M818" i="1"/>
  <c r="X818" i="1"/>
  <c r="N820" i="1"/>
  <c r="Y820" i="1"/>
  <c r="O822" i="1"/>
  <c r="Y822" i="1"/>
  <c r="N826" i="1"/>
  <c r="Z826" i="1"/>
  <c r="P828" i="1"/>
  <c r="Z828" i="1"/>
  <c r="V829" i="1"/>
  <c r="N829" i="1"/>
  <c r="T829" i="1"/>
  <c r="L829" i="1"/>
  <c r="U829" i="1"/>
  <c r="P830" i="1"/>
  <c r="Z830" i="1"/>
  <c r="N832" i="1"/>
  <c r="X832" i="1"/>
  <c r="W837" i="1"/>
  <c r="O837" i="1"/>
  <c r="V837" i="1"/>
  <c r="N837" i="1"/>
  <c r="T837" i="1"/>
  <c r="L837" i="1"/>
  <c r="X837" i="1"/>
  <c r="M840" i="1"/>
  <c r="X840" i="1"/>
  <c r="I842" i="1"/>
  <c r="G842" i="1"/>
  <c r="R843" i="1"/>
  <c r="H844" i="1"/>
  <c r="G844" i="1"/>
  <c r="I848" i="1"/>
  <c r="G848" i="1"/>
  <c r="Y852" i="1"/>
  <c r="Q852" i="1"/>
  <c r="X852" i="1"/>
  <c r="P852" i="1"/>
  <c r="W852" i="1"/>
  <c r="O852" i="1"/>
  <c r="U852" i="1"/>
  <c r="M852" i="1"/>
  <c r="AA852" i="1"/>
  <c r="S852" i="1"/>
  <c r="K852" i="1"/>
  <c r="R854" i="1"/>
  <c r="H858" i="1"/>
  <c r="H864" i="1"/>
  <c r="T868" i="1"/>
  <c r="X872" i="1"/>
  <c r="L878" i="1"/>
  <c r="T886" i="1"/>
  <c r="P896" i="1"/>
  <c r="H898" i="1"/>
  <c r="X904" i="1"/>
  <c r="L910" i="1"/>
  <c r="U920" i="1"/>
  <c r="M920" i="1"/>
  <c r="T920" i="1"/>
  <c r="L920" i="1"/>
  <c r="AA920" i="1"/>
  <c r="S920" i="1"/>
  <c r="K920" i="1"/>
  <c r="Y920" i="1"/>
  <c r="Q920" i="1"/>
  <c r="W920" i="1"/>
  <c r="O920" i="1"/>
  <c r="V920" i="1"/>
  <c r="N920" i="1"/>
  <c r="I922" i="1"/>
  <c r="G922" i="1"/>
  <c r="I924" i="1"/>
  <c r="H924" i="1"/>
  <c r="G924" i="1"/>
  <c r="P928" i="1"/>
  <c r="H930" i="1"/>
  <c r="W942" i="1"/>
  <c r="O942" i="1"/>
  <c r="V942" i="1"/>
  <c r="N942" i="1"/>
  <c r="U942" i="1"/>
  <c r="M942" i="1"/>
  <c r="AA942" i="1"/>
  <c r="S942" i="1"/>
  <c r="K942" i="1"/>
  <c r="Y942" i="1"/>
  <c r="Q942" i="1"/>
  <c r="X942" i="1"/>
  <c r="P942" i="1"/>
  <c r="X944" i="1"/>
  <c r="L950" i="1"/>
  <c r="Z952" i="1"/>
  <c r="T966" i="1"/>
  <c r="Z974" i="1"/>
  <c r="W982" i="1"/>
  <c r="O982" i="1"/>
  <c r="V982" i="1"/>
  <c r="N982" i="1"/>
  <c r="U982" i="1"/>
  <c r="M982" i="1"/>
  <c r="T982" i="1"/>
  <c r="L982" i="1"/>
  <c r="AA982" i="1"/>
  <c r="S982" i="1"/>
  <c r="K982" i="1"/>
  <c r="Y982" i="1"/>
  <c r="Q982" i="1"/>
  <c r="X982" i="1"/>
  <c r="P982" i="1"/>
  <c r="I986" i="1"/>
  <c r="H986" i="1"/>
  <c r="G986" i="1"/>
  <c r="R990" i="1"/>
  <c r="I1031" i="1"/>
  <c r="H1031" i="1"/>
  <c r="G1031" i="1"/>
  <c r="I1096" i="1"/>
  <c r="H1096" i="1"/>
  <c r="G1096" i="1"/>
  <c r="R744" i="1"/>
  <c r="Z744" i="1"/>
  <c r="R752" i="1"/>
  <c r="Z752" i="1"/>
  <c r="R760" i="1"/>
  <c r="Z760" i="1"/>
  <c r="O763" i="1"/>
  <c r="W763" i="1"/>
  <c r="R768" i="1"/>
  <c r="Z768" i="1"/>
  <c r="O771" i="1"/>
  <c r="W771" i="1"/>
  <c r="R776" i="1"/>
  <c r="Z776" i="1"/>
  <c r="O779" i="1"/>
  <c r="W779" i="1"/>
  <c r="R784" i="1"/>
  <c r="Z784" i="1"/>
  <c r="O787" i="1"/>
  <c r="W787" i="1"/>
  <c r="R792" i="1"/>
  <c r="Z792" i="1"/>
  <c r="Y800" i="1"/>
  <c r="Q800" i="1"/>
  <c r="S800" i="1"/>
  <c r="P803" i="1"/>
  <c r="Y803" i="1"/>
  <c r="X809" i="1"/>
  <c r="P809" i="1"/>
  <c r="S809" i="1"/>
  <c r="V821" i="1"/>
  <c r="N821" i="1"/>
  <c r="T821" i="1"/>
  <c r="L821" i="1"/>
  <c r="U821" i="1"/>
  <c r="P826" i="1"/>
  <c r="AA826" i="1"/>
  <c r="X827" i="1"/>
  <c r="P827" i="1"/>
  <c r="V827" i="1"/>
  <c r="N827" i="1"/>
  <c r="T827" i="1"/>
  <c r="Q828" i="1"/>
  <c r="AA828" i="1"/>
  <c r="Q830" i="1"/>
  <c r="I834" i="1"/>
  <c r="G834" i="1"/>
  <c r="S843" i="1"/>
  <c r="V846" i="1"/>
  <c r="N846" i="1"/>
  <c r="U846" i="1"/>
  <c r="M846" i="1"/>
  <c r="AA846" i="1"/>
  <c r="S846" i="1"/>
  <c r="K846" i="1"/>
  <c r="Y846" i="1"/>
  <c r="Q846" i="1"/>
  <c r="Z846" i="1"/>
  <c r="I850" i="1"/>
  <c r="G850" i="1"/>
  <c r="I856" i="1"/>
  <c r="G856" i="1"/>
  <c r="U864" i="1"/>
  <c r="M864" i="1"/>
  <c r="T864" i="1"/>
  <c r="L864" i="1"/>
  <c r="AA864" i="1"/>
  <c r="S864" i="1"/>
  <c r="K864" i="1"/>
  <c r="Y864" i="1"/>
  <c r="Q864" i="1"/>
  <c r="W864" i="1"/>
  <c r="O864" i="1"/>
  <c r="V868" i="1"/>
  <c r="W870" i="1"/>
  <c r="O870" i="1"/>
  <c r="V870" i="1"/>
  <c r="N870" i="1"/>
  <c r="U870" i="1"/>
  <c r="M870" i="1"/>
  <c r="AA870" i="1"/>
  <c r="S870" i="1"/>
  <c r="K870" i="1"/>
  <c r="Y870" i="1"/>
  <c r="Q870" i="1"/>
  <c r="X870" i="1"/>
  <c r="P870" i="1"/>
  <c r="I884" i="1"/>
  <c r="H884" i="1"/>
  <c r="G884" i="1"/>
  <c r="U888" i="1"/>
  <c r="M888" i="1"/>
  <c r="T888" i="1"/>
  <c r="L888" i="1"/>
  <c r="AA888" i="1"/>
  <c r="S888" i="1"/>
  <c r="K888" i="1"/>
  <c r="Y888" i="1"/>
  <c r="Q888" i="1"/>
  <c r="W888" i="1"/>
  <c r="O888" i="1"/>
  <c r="V888" i="1"/>
  <c r="N888" i="1"/>
  <c r="I890" i="1"/>
  <c r="G890" i="1"/>
  <c r="W902" i="1"/>
  <c r="O902" i="1"/>
  <c r="V902" i="1"/>
  <c r="N902" i="1"/>
  <c r="U902" i="1"/>
  <c r="M902" i="1"/>
  <c r="AA902" i="1"/>
  <c r="S902" i="1"/>
  <c r="K902" i="1"/>
  <c r="Y902" i="1"/>
  <c r="Q902" i="1"/>
  <c r="X902" i="1"/>
  <c r="P902" i="1"/>
  <c r="I916" i="1"/>
  <c r="H916" i="1"/>
  <c r="G916" i="1"/>
  <c r="W934" i="1"/>
  <c r="O934" i="1"/>
  <c r="V934" i="1"/>
  <c r="N934" i="1"/>
  <c r="U934" i="1"/>
  <c r="M934" i="1"/>
  <c r="AA934" i="1"/>
  <c r="S934" i="1"/>
  <c r="K934" i="1"/>
  <c r="Y934" i="1"/>
  <c r="Q934" i="1"/>
  <c r="X934" i="1"/>
  <c r="P934" i="1"/>
  <c r="U976" i="1"/>
  <c r="M976" i="1"/>
  <c r="T976" i="1"/>
  <c r="L976" i="1"/>
  <c r="AA976" i="1"/>
  <c r="S976" i="1"/>
  <c r="K976" i="1"/>
  <c r="Y976" i="1"/>
  <c r="Q976" i="1"/>
  <c r="W976" i="1"/>
  <c r="O976" i="1"/>
  <c r="V976" i="1"/>
  <c r="N976" i="1"/>
  <c r="I978" i="1"/>
  <c r="H978" i="1"/>
  <c r="G978" i="1"/>
  <c r="Y993" i="1"/>
  <c r="Q993" i="1"/>
  <c r="X993" i="1"/>
  <c r="O993" i="1"/>
  <c r="W993" i="1"/>
  <c r="N993" i="1"/>
  <c r="V993" i="1"/>
  <c r="M993" i="1"/>
  <c r="U993" i="1"/>
  <c r="L993" i="1"/>
  <c r="T993" i="1"/>
  <c r="K993" i="1"/>
  <c r="AA993" i="1"/>
  <c r="R993" i="1"/>
  <c r="Z993" i="1"/>
  <c r="P993" i="1"/>
  <c r="U1013" i="1"/>
  <c r="M1013" i="1"/>
  <c r="AA1013" i="1"/>
  <c r="S1013" i="1"/>
  <c r="K1013" i="1"/>
  <c r="Q1013" i="1"/>
  <c r="Z1013" i="1"/>
  <c r="P1013" i="1"/>
  <c r="Y1013" i="1"/>
  <c r="O1013" i="1"/>
  <c r="X1013" i="1"/>
  <c r="N1013" i="1"/>
  <c r="W1013" i="1"/>
  <c r="L1013" i="1"/>
  <c r="T1013" i="1"/>
  <c r="R1013" i="1"/>
  <c r="X1043" i="1"/>
  <c r="P1043" i="1"/>
  <c r="W1043" i="1"/>
  <c r="O1043" i="1"/>
  <c r="U1043" i="1"/>
  <c r="M1043" i="1"/>
  <c r="R1043" i="1"/>
  <c r="Q1043" i="1"/>
  <c r="AA1043" i="1"/>
  <c r="N1043" i="1"/>
  <c r="Z1043" i="1"/>
  <c r="L1043" i="1"/>
  <c r="Y1043" i="1"/>
  <c r="K1043" i="1"/>
  <c r="T1043" i="1"/>
  <c r="S1043" i="1"/>
  <c r="W1207" i="1"/>
  <c r="O1207" i="1"/>
  <c r="AA1207" i="1"/>
  <c r="S1207" i="1"/>
  <c r="K1207" i="1"/>
  <c r="T1207" i="1"/>
  <c r="R1207" i="1"/>
  <c r="Q1207" i="1"/>
  <c r="Z1207" i="1"/>
  <c r="P1207" i="1"/>
  <c r="Y1207" i="1"/>
  <c r="N1207" i="1"/>
  <c r="X1207" i="1"/>
  <c r="M1207" i="1"/>
  <c r="V1207" i="1"/>
  <c r="L1207" i="1"/>
  <c r="U1207" i="1"/>
  <c r="R633" i="1"/>
  <c r="R641" i="1"/>
  <c r="R649" i="1"/>
  <c r="R657" i="1"/>
  <c r="R665" i="1"/>
  <c r="R673" i="1"/>
  <c r="Q674" i="1"/>
  <c r="Y674" i="1"/>
  <c r="R681" i="1"/>
  <c r="Q682" i="1"/>
  <c r="Y682" i="1"/>
  <c r="R689" i="1"/>
  <c r="Q690" i="1"/>
  <c r="Y690" i="1"/>
  <c r="R697" i="1"/>
  <c r="Q698" i="1"/>
  <c r="Y698" i="1"/>
  <c r="R705" i="1"/>
  <c r="Q706" i="1"/>
  <c r="Y706" i="1"/>
  <c r="R713" i="1"/>
  <c r="Q714" i="1"/>
  <c r="Y714" i="1"/>
  <c r="R721" i="1"/>
  <c r="Q722" i="1"/>
  <c r="Y722" i="1"/>
  <c r="R729" i="1"/>
  <c r="Q730" i="1"/>
  <c r="Y730" i="1"/>
  <c r="R737" i="1"/>
  <c r="Q738" i="1"/>
  <c r="Y738" i="1"/>
  <c r="G740" i="1"/>
  <c r="K744" i="1"/>
  <c r="S744" i="1"/>
  <c r="AA744" i="1"/>
  <c r="R745" i="1"/>
  <c r="Q746" i="1"/>
  <c r="Y746" i="1"/>
  <c r="G748" i="1"/>
  <c r="K752" i="1"/>
  <c r="S752" i="1"/>
  <c r="AA752" i="1"/>
  <c r="R753" i="1"/>
  <c r="Q754" i="1"/>
  <c r="Y754" i="1"/>
  <c r="G756" i="1"/>
  <c r="K760" i="1"/>
  <c r="S760" i="1"/>
  <c r="AA760" i="1"/>
  <c r="R761" i="1"/>
  <c r="Q762" i="1"/>
  <c r="Y762" i="1"/>
  <c r="P763" i="1"/>
  <c r="X763" i="1"/>
  <c r="G764" i="1"/>
  <c r="K768" i="1"/>
  <c r="S768" i="1"/>
  <c r="AA768" i="1"/>
  <c r="R769" i="1"/>
  <c r="Q770" i="1"/>
  <c r="Y770" i="1"/>
  <c r="P771" i="1"/>
  <c r="X771" i="1"/>
  <c r="G772" i="1"/>
  <c r="K776" i="1"/>
  <c r="S776" i="1"/>
  <c r="AA776" i="1"/>
  <c r="R777" i="1"/>
  <c r="Q778" i="1"/>
  <c r="Y778" i="1"/>
  <c r="P779" i="1"/>
  <c r="X779" i="1"/>
  <c r="G780" i="1"/>
  <c r="K784" i="1"/>
  <c r="S784" i="1"/>
  <c r="AA784" i="1"/>
  <c r="R785" i="1"/>
  <c r="Q786" i="1"/>
  <c r="Y786" i="1"/>
  <c r="P787" i="1"/>
  <c r="X787" i="1"/>
  <c r="G788" i="1"/>
  <c r="K792" i="1"/>
  <c r="S792" i="1"/>
  <c r="AA792" i="1"/>
  <c r="R793" i="1"/>
  <c r="R794" i="1"/>
  <c r="V795" i="1"/>
  <c r="N795" i="1"/>
  <c r="S795" i="1"/>
  <c r="G798" i="1"/>
  <c r="K800" i="1"/>
  <c r="T800" i="1"/>
  <c r="Q803" i="1"/>
  <c r="Z803" i="1"/>
  <c r="U804" i="1"/>
  <c r="M804" i="1"/>
  <c r="S804" i="1"/>
  <c r="G807" i="1"/>
  <c r="R808" i="1"/>
  <c r="K809" i="1"/>
  <c r="T809" i="1"/>
  <c r="V813" i="1"/>
  <c r="N813" i="1"/>
  <c r="T813" i="1"/>
  <c r="L813" i="1"/>
  <c r="U813" i="1"/>
  <c r="X819" i="1"/>
  <c r="P819" i="1"/>
  <c r="V819" i="1"/>
  <c r="N819" i="1"/>
  <c r="T819" i="1"/>
  <c r="K821" i="1"/>
  <c r="W821" i="1"/>
  <c r="G822" i="1"/>
  <c r="I826" i="1"/>
  <c r="G826" i="1"/>
  <c r="R826" i="1"/>
  <c r="K827" i="1"/>
  <c r="U827" i="1"/>
  <c r="H828" i="1"/>
  <c r="R828" i="1"/>
  <c r="R830" i="1"/>
  <c r="H834" i="1"/>
  <c r="V838" i="1"/>
  <c r="N838" i="1"/>
  <c r="U838" i="1"/>
  <c r="M838" i="1"/>
  <c r="AA838" i="1"/>
  <c r="S838" i="1"/>
  <c r="K838" i="1"/>
  <c r="X838" i="1"/>
  <c r="O840" i="1"/>
  <c r="U843" i="1"/>
  <c r="X844" i="1"/>
  <c r="P844" i="1"/>
  <c r="W844" i="1"/>
  <c r="O844" i="1"/>
  <c r="U844" i="1"/>
  <c r="M844" i="1"/>
  <c r="AA844" i="1"/>
  <c r="S844" i="1"/>
  <c r="K844" i="1"/>
  <c r="Z844" i="1"/>
  <c r="L846" i="1"/>
  <c r="T848" i="1"/>
  <c r="L848" i="1"/>
  <c r="AA848" i="1"/>
  <c r="S848" i="1"/>
  <c r="K848" i="1"/>
  <c r="Y848" i="1"/>
  <c r="Q848" i="1"/>
  <c r="W848" i="1"/>
  <c r="O848" i="1"/>
  <c r="Z848" i="1"/>
  <c r="H850" i="1"/>
  <c r="H856" i="1"/>
  <c r="N864" i="1"/>
  <c r="Z868" i="1"/>
  <c r="L870" i="1"/>
  <c r="P888" i="1"/>
  <c r="H890" i="1"/>
  <c r="L902" i="1"/>
  <c r="W926" i="1"/>
  <c r="O926" i="1"/>
  <c r="V926" i="1"/>
  <c r="N926" i="1"/>
  <c r="U926" i="1"/>
  <c r="M926" i="1"/>
  <c r="AA926" i="1"/>
  <c r="S926" i="1"/>
  <c r="K926" i="1"/>
  <c r="Y926" i="1"/>
  <c r="Q926" i="1"/>
  <c r="X926" i="1"/>
  <c r="P926" i="1"/>
  <c r="L934" i="1"/>
  <c r="U968" i="1"/>
  <c r="M968" i="1"/>
  <c r="T968" i="1"/>
  <c r="L968" i="1"/>
  <c r="AA968" i="1"/>
  <c r="S968" i="1"/>
  <c r="K968" i="1"/>
  <c r="Y968" i="1"/>
  <c r="Q968" i="1"/>
  <c r="W968" i="1"/>
  <c r="O968" i="1"/>
  <c r="V968" i="1"/>
  <c r="N968" i="1"/>
  <c r="I970" i="1"/>
  <c r="G970" i="1"/>
  <c r="I972" i="1"/>
  <c r="H972" i="1"/>
  <c r="G972" i="1"/>
  <c r="P976" i="1"/>
  <c r="S993" i="1"/>
  <c r="V1013" i="1"/>
  <c r="V1028" i="1"/>
  <c r="N1028" i="1"/>
  <c r="T1028" i="1"/>
  <c r="L1028" i="1"/>
  <c r="AA1028" i="1"/>
  <c r="Q1028" i="1"/>
  <c r="Z1028" i="1"/>
  <c r="P1028" i="1"/>
  <c r="Y1028" i="1"/>
  <c r="O1028" i="1"/>
  <c r="X1028" i="1"/>
  <c r="M1028" i="1"/>
  <c r="W1028" i="1"/>
  <c r="K1028" i="1"/>
  <c r="S1028" i="1"/>
  <c r="R1028" i="1"/>
  <c r="G1070" i="1"/>
  <c r="I1070" i="1"/>
  <c r="H1070" i="1"/>
  <c r="AA1082" i="1"/>
  <c r="S1082" i="1"/>
  <c r="K1082" i="1"/>
  <c r="Y1082" i="1"/>
  <c r="Q1082" i="1"/>
  <c r="X1082" i="1"/>
  <c r="P1082" i="1"/>
  <c r="W1082" i="1"/>
  <c r="O1082" i="1"/>
  <c r="V1082" i="1"/>
  <c r="N1082" i="1"/>
  <c r="U1082" i="1"/>
  <c r="M1082" i="1"/>
  <c r="Z1082" i="1"/>
  <c r="T1082" i="1"/>
  <c r="R1082" i="1"/>
  <c r="L1082" i="1"/>
  <c r="I1160" i="1"/>
  <c r="H1160" i="1"/>
  <c r="G1160" i="1"/>
  <c r="I1233" i="1"/>
  <c r="H1233" i="1"/>
  <c r="G1233" i="1"/>
  <c r="R674" i="1"/>
  <c r="R682" i="1"/>
  <c r="R690" i="1"/>
  <c r="R698" i="1"/>
  <c r="R706" i="1"/>
  <c r="R714" i="1"/>
  <c r="R722" i="1"/>
  <c r="R730" i="1"/>
  <c r="R738" i="1"/>
  <c r="L744" i="1"/>
  <c r="R746" i="1"/>
  <c r="L752" i="1"/>
  <c r="R754" i="1"/>
  <c r="L760" i="1"/>
  <c r="R762" i="1"/>
  <c r="Q763" i="1"/>
  <c r="L768" i="1"/>
  <c r="R770" i="1"/>
  <c r="Q771" i="1"/>
  <c r="L776" i="1"/>
  <c r="R778" i="1"/>
  <c r="Q779" i="1"/>
  <c r="L784" i="1"/>
  <c r="R786" i="1"/>
  <c r="Q787" i="1"/>
  <c r="L792" i="1"/>
  <c r="W794" i="1"/>
  <c r="O794" i="1"/>
  <c r="S794" i="1"/>
  <c r="L800" i="1"/>
  <c r="U800" i="1"/>
  <c r="R803" i="1"/>
  <c r="AA803" i="1"/>
  <c r="Y808" i="1"/>
  <c r="Q808" i="1"/>
  <c r="S808" i="1"/>
  <c r="L809" i="1"/>
  <c r="U809" i="1"/>
  <c r="X811" i="1"/>
  <c r="P811" i="1"/>
  <c r="V811" i="1"/>
  <c r="N811" i="1"/>
  <c r="T811" i="1"/>
  <c r="I818" i="1"/>
  <c r="G818" i="1"/>
  <c r="M821" i="1"/>
  <c r="X821" i="1"/>
  <c r="S826" i="1"/>
  <c r="L827" i="1"/>
  <c r="W827" i="1"/>
  <c r="I828" i="1"/>
  <c r="S828" i="1"/>
  <c r="T830" i="1"/>
  <c r="W843" i="1"/>
  <c r="O846" i="1"/>
  <c r="U856" i="1"/>
  <c r="M856" i="1"/>
  <c r="T856" i="1"/>
  <c r="L856" i="1"/>
  <c r="AA856" i="1"/>
  <c r="S856" i="1"/>
  <c r="K856" i="1"/>
  <c r="Y856" i="1"/>
  <c r="Q856" i="1"/>
  <c r="W856" i="1"/>
  <c r="O856" i="1"/>
  <c r="W862" i="1"/>
  <c r="O862" i="1"/>
  <c r="V862" i="1"/>
  <c r="N862" i="1"/>
  <c r="U862" i="1"/>
  <c r="M862" i="1"/>
  <c r="AA862" i="1"/>
  <c r="S862" i="1"/>
  <c r="K862" i="1"/>
  <c r="Y862" i="1"/>
  <c r="Q862" i="1"/>
  <c r="P864" i="1"/>
  <c r="I868" i="1"/>
  <c r="H868" i="1"/>
  <c r="G868" i="1"/>
  <c r="R870" i="1"/>
  <c r="I876" i="1"/>
  <c r="H876" i="1"/>
  <c r="G876" i="1"/>
  <c r="U880" i="1"/>
  <c r="M880" i="1"/>
  <c r="T880" i="1"/>
  <c r="L880" i="1"/>
  <c r="AA880" i="1"/>
  <c r="S880" i="1"/>
  <c r="K880" i="1"/>
  <c r="Y880" i="1"/>
  <c r="Q880" i="1"/>
  <c r="W880" i="1"/>
  <c r="O880" i="1"/>
  <c r="V880" i="1"/>
  <c r="N880" i="1"/>
  <c r="I882" i="1"/>
  <c r="G882" i="1"/>
  <c r="R888" i="1"/>
  <c r="W894" i="1"/>
  <c r="O894" i="1"/>
  <c r="V894" i="1"/>
  <c r="N894" i="1"/>
  <c r="U894" i="1"/>
  <c r="M894" i="1"/>
  <c r="AA894" i="1"/>
  <c r="S894" i="1"/>
  <c r="K894" i="1"/>
  <c r="Y894" i="1"/>
  <c r="Q894" i="1"/>
  <c r="X894" i="1"/>
  <c r="P894" i="1"/>
  <c r="R902" i="1"/>
  <c r="I908" i="1"/>
  <c r="H908" i="1"/>
  <c r="G908" i="1"/>
  <c r="U912" i="1"/>
  <c r="M912" i="1"/>
  <c r="T912" i="1"/>
  <c r="L912" i="1"/>
  <c r="AA912" i="1"/>
  <c r="S912" i="1"/>
  <c r="K912" i="1"/>
  <c r="Y912" i="1"/>
  <c r="Q912" i="1"/>
  <c r="W912" i="1"/>
  <c r="O912" i="1"/>
  <c r="V912" i="1"/>
  <c r="N912" i="1"/>
  <c r="I914" i="1"/>
  <c r="G914" i="1"/>
  <c r="W918" i="1"/>
  <c r="O918" i="1"/>
  <c r="V918" i="1"/>
  <c r="N918" i="1"/>
  <c r="U918" i="1"/>
  <c r="M918" i="1"/>
  <c r="AA918" i="1"/>
  <c r="S918" i="1"/>
  <c r="K918" i="1"/>
  <c r="Y918" i="1"/>
  <c r="Q918" i="1"/>
  <c r="X918" i="1"/>
  <c r="P918" i="1"/>
  <c r="L926" i="1"/>
  <c r="Z928" i="1"/>
  <c r="R934" i="1"/>
  <c r="Z950" i="1"/>
  <c r="U960" i="1"/>
  <c r="M960" i="1"/>
  <c r="T960" i="1"/>
  <c r="L960" i="1"/>
  <c r="AA960" i="1"/>
  <c r="S960" i="1"/>
  <c r="K960" i="1"/>
  <c r="Y960" i="1"/>
  <c r="Q960" i="1"/>
  <c r="W960" i="1"/>
  <c r="O960" i="1"/>
  <c r="V960" i="1"/>
  <c r="N960" i="1"/>
  <c r="I962" i="1"/>
  <c r="G962" i="1"/>
  <c r="I964" i="1"/>
  <c r="H964" i="1"/>
  <c r="G964" i="1"/>
  <c r="P968" i="1"/>
  <c r="H970" i="1"/>
  <c r="R976" i="1"/>
  <c r="U1028" i="1"/>
  <c r="G1054" i="1"/>
  <c r="I1054" i="1"/>
  <c r="H1054" i="1"/>
  <c r="I1201" i="1"/>
  <c r="H1201" i="1"/>
  <c r="G1201" i="1"/>
  <c r="R876" i="1"/>
  <c r="Z876" i="1"/>
  <c r="R884" i="1"/>
  <c r="Z884" i="1"/>
  <c r="R892" i="1"/>
  <c r="Z892" i="1"/>
  <c r="R900" i="1"/>
  <c r="Z900" i="1"/>
  <c r="R908" i="1"/>
  <c r="Z908" i="1"/>
  <c r="R916" i="1"/>
  <c r="Z916" i="1"/>
  <c r="R924" i="1"/>
  <c r="Z924" i="1"/>
  <c r="R932" i="1"/>
  <c r="Z932" i="1"/>
  <c r="R940" i="1"/>
  <c r="Z940" i="1"/>
  <c r="R948" i="1"/>
  <c r="Z948" i="1"/>
  <c r="R956" i="1"/>
  <c r="Z956" i="1"/>
  <c r="R964" i="1"/>
  <c r="Z964" i="1"/>
  <c r="R972" i="1"/>
  <c r="Z972" i="1"/>
  <c r="R980" i="1"/>
  <c r="Z980" i="1"/>
  <c r="N984" i="1"/>
  <c r="V984" i="1"/>
  <c r="R988" i="1"/>
  <c r="Z988" i="1"/>
  <c r="N992" i="1"/>
  <c r="W992" i="1"/>
  <c r="X994" i="1"/>
  <c r="P994" i="1"/>
  <c r="S994" i="1"/>
  <c r="P1003" i="1"/>
  <c r="Z1003" i="1"/>
  <c r="V1004" i="1"/>
  <c r="N1004" i="1"/>
  <c r="T1004" i="1"/>
  <c r="L1004" i="1"/>
  <c r="U1004" i="1"/>
  <c r="P1005" i="1"/>
  <c r="Z1005" i="1"/>
  <c r="W1019" i="1"/>
  <c r="O1019" i="1"/>
  <c r="U1019" i="1"/>
  <c r="M1019" i="1"/>
  <c r="T1019" i="1"/>
  <c r="P1020" i="1"/>
  <c r="Z1020" i="1"/>
  <c r="U1021" i="1"/>
  <c r="M1021" i="1"/>
  <c r="AA1021" i="1"/>
  <c r="S1021" i="1"/>
  <c r="K1021" i="1"/>
  <c r="V1021" i="1"/>
  <c r="P1035" i="1"/>
  <c r="Z1035" i="1"/>
  <c r="V1036" i="1"/>
  <c r="N1036" i="1"/>
  <c r="T1036" i="1"/>
  <c r="L1036" i="1"/>
  <c r="U1036" i="1"/>
  <c r="P1037" i="1"/>
  <c r="Z1037" i="1"/>
  <c r="H1043" i="1"/>
  <c r="G1043" i="1"/>
  <c r="Q1044" i="1"/>
  <c r="H1056" i="1"/>
  <c r="G1056" i="1"/>
  <c r="H1072" i="1"/>
  <c r="G1072" i="1"/>
  <c r="G1078" i="1"/>
  <c r="I1078" i="1"/>
  <c r="AA1098" i="1"/>
  <c r="S1098" i="1"/>
  <c r="K1098" i="1"/>
  <c r="Y1098" i="1"/>
  <c r="Q1098" i="1"/>
  <c r="X1098" i="1"/>
  <c r="P1098" i="1"/>
  <c r="W1098" i="1"/>
  <c r="O1098" i="1"/>
  <c r="V1098" i="1"/>
  <c r="N1098" i="1"/>
  <c r="U1098" i="1"/>
  <c r="M1098" i="1"/>
  <c r="I1112" i="1"/>
  <c r="H1112" i="1"/>
  <c r="G1112" i="1"/>
  <c r="R1114" i="1"/>
  <c r="Y1124" i="1"/>
  <c r="Q1124" i="1"/>
  <c r="W1124" i="1"/>
  <c r="O1124" i="1"/>
  <c r="V1124" i="1"/>
  <c r="N1124" i="1"/>
  <c r="U1124" i="1"/>
  <c r="M1124" i="1"/>
  <c r="T1124" i="1"/>
  <c r="L1124" i="1"/>
  <c r="AA1124" i="1"/>
  <c r="S1124" i="1"/>
  <c r="K1124" i="1"/>
  <c r="Y1188" i="1"/>
  <c r="Q1188" i="1"/>
  <c r="X1188" i="1"/>
  <c r="P1188" i="1"/>
  <c r="W1188" i="1"/>
  <c r="O1188" i="1"/>
  <c r="V1188" i="1"/>
  <c r="N1188" i="1"/>
  <c r="U1188" i="1"/>
  <c r="M1188" i="1"/>
  <c r="T1188" i="1"/>
  <c r="L1188" i="1"/>
  <c r="AA1188" i="1"/>
  <c r="S1188" i="1"/>
  <c r="K1188" i="1"/>
  <c r="W1239" i="1"/>
  <c r="O1239" i="1"/>
  <c r="AA1239" i="1"/>
  <c r="S1239" i="1"/>
  <c r="K1239" i="1"/>
  <c r="T1239" i="1"/>
  <c r="R1239" i="1"/>
  <c r="Q1239" i="1"/>
  <c r="Z1239" i="1"/>
  <c r="P1239" i="1"/>
  <c r="Y1239" i="1"/>
  <c r="N1239" i="1"/>
  <c r="X1239" i="1"/>
  <c r="M1239" i="1"/>
  <c r="V1239" i="1"/>
  <c r="L1239" i="1"/>
  <c r="I1410" i="1"/>
  <c r="H1410" i="1"/>
  <c r="G1410" i="1"/>
  <c r="AA1482" i="1"/>
  <c r="S1482" i="1"/>
  <c r="K1482" i="1"/>
  <c r="Y1482" i="1"/>
  <c r="Q1482" i="1"/>
  <c r="X1482" i="1"/>
  <c r="P1482" i="1"/>
  <c r="W1482" i="1"/>
  <c r="O1482" i="1"/>
  <c r="V1482" i="1"/>
  <c r="N1482" i="1"/>
  <c r="U1482" i="1"/>
  <c r="M1482" i="1"/>
  <c r="T1482" i="1"/>
  <c r="L1482" i="1"/>
  <c r="Z1482" i="1"/>
  <c r="R1482" i="1"/>
  <c r="R845" i="1"/>
  <c r="Z845" i="1"/>
  <c r="L851" i="1"/>
  <c r="T851" i="1"/>
  <c r="R853" i="1"/>
  <c r="Z853" i="1"/>
  <c r="L859" i="1"/>
  <c r="T859" i="1"/>
  <c r="R861" i="1"/>
  <c r="Z861" i="1"/>
  <c r="L867" i="1"/>
  <c r="T867" i="1"/>
  <c r="R869" i="1"/>
  <c r="Z869" i="1"/>
  <c r="G872" i="1"/>
  <c r="L875" i="1"/>
  <c r="T875" i="1"/>
  <c r="K876" i="1"/>
  <c r="S876" i="1"/>
  <c r="AA876" i="1"/>
  <c r="R877" i="1"/>
  <c r="Z877" i="1"/>
  <c r="G880" i="1"/>
  <c r="L883" i="1"/>
  <c r="T883" i="1"/>
  <c r="K884" i="1"/>
  <c r="S884" i="1"/>
  <c r="AA884" i="1"/>
  <c r="R885" i="1"/>
  <c r="Z885" i="1"/>
  <c r="G888" i="1"/>
  <c r="L891" i="1"/>
  <c r="T891" i="1"/>
  <c r="K892" i="1"/>
  <c r="S892" i="1"/>
  <c r="AA892" i="1"/>
  <c r="R893" i="1"/>
  <c r="Z893" i="1"/>
  <c r="G896" i="1"/>
  <c r="L899" i="1"/>
  <c r="T899" i="1"/>
  <c r="K900" i="1"/>
  <c r="S900" i="1"/>
  <c r="AA900" i="1"/>
  <c r="R901" i="1"/>
  <c r="Z901" i="1"/>
  <c r="G904" i="1"/>
  <c r="L907" i="1"/>
  <c r="T907" i="1"/>
  <c r="K908" i="1"/>
  <c r="S908" i="1"/>
  <c r="AA908" i="1"/>
  <c r="R909" i="1"/>
  <c r="Z909" i="1"/>
  <c r="G912" i="1"/>
  <c r="L915" i="1"/>
  <c r="T915" i="1"/>
  <c r="K916" i="1"/>
  <c r="S916" i="1"/>
  <c r="AA916" i="1"/>
  <c r="R917" i="1"/>
  <c r="Z917" i="1"/>
  <c r="G920" i="1"/>
  <c r="K924" i="1"/>
  <c r="S924" i="1"/>
  <c r="AA924" i="1"/>
  <c r="R925" i="1"/>
  <c r="Z925" i="1"/>
  <c r="G928" i="1"/>
  <c r="K932" i="1"/>
  <c r="S932" i="1"/>
  <c r="AA932" i="1"/>
  <c r="R933" i="1"/>
  <c r="Z933" i="1"/>
  <c r="G936" i="1"/>
  <c r="K940" i="1"/>
  <c r="S940" i="1"/>
  <c r="AA940" i="1"/>
  <c r="R941" i="1"/>
  <c r="Z941" i="1"/>
  <c r="G944" i="1"/>
  <c r="K948" i="1"/>
  <c r="S948" i="1"/>
  <c r="AA948" i="1"/>
  <c r="R949" i="1"/>
  <c r="Z949" i="1"/>
  <c r="G952" i="1"/>
  <c r="K956" i="1"/>
  <c r="S956" i="1"/>
  <c r="AA956" i="1"/>
  <c r="R957" i="1"/>
  <c r="Z957" i="1"/>
  <c r="G960" i="1"/>
  <c r="K964" i="1"/>
  <c r="S964" i="1"/>
  <c r="AA964" i="1"/>
  <c r="R965" i="1"/>
  <c r="Z965" i="1"/>
  <c r="G968" i="1"/>
  <c r="K972" i="1"/>
  <c r="S972" i="1"/>
  <c r="AA972" i="1"/>
  <c r="R973" i="1"/>
  <c r="Z973" i="1"/>
  <c r="G976" i="1"/>
  <c r="K980" i="1"/>
  <c r="S980" i="1"/>
  <c r="AA980" i="1"/>
  <c r="R981" i="1"/>
  <c r="Z981" i="1"/>
  <c r="G984" i="1"/>
  <c r="O984" i="1"/>
  <c r="W984" i="1"/>
  <c r="K988" i="1"/>
  <c r="S988" i="1"/>
  <c r="AA988" i="1"/>
  <c r="R989" i="1"/>
  <c r="Z989" i="1"/>
  <c r="G992" i="1"/>
  <c r="O992" i="1"/>
  <c r="X992" i="1"/>
  <c r="K994" i="1"/>
  <c r="T994" i="1"/>
  <c r="X1002" i="1"/>
  <c r="P1002" i="1"/>
  <c r="V1002" i="1"/>
  <c r="N1002" i="1"/>
  <c r="T1002" i="1"/>
  <c r="Q1003" i="1"/>
  <c r="AA1003" i="1"/>
  <c r="K1004" i="1"/>
  <c r="W1004" i="1"/>
  <c r="G1005" i="1"/>
  <c r="Q1005" i="1"/>
  <c r="G1007" i="1"/>
  <c r="I1009" i="1"/>
  <c r="G1009" i="1"/>
  <c r="AA1015" i="1"/>
  <c r="S1015" i="1"/>
  <c r="K1015" i="1"/>
  <c r="Y1015" i="1"/>
  <c r="Q1015" i="1"/>
  <c r="U1015" i="1"/>
  <c r="Y1017" i="1"/>
  <c r="Q1017" i="1"/>
  <c r="W1017" i="1"/>
  <c r="O1017" i="1"/>
  <c r="T1017" i="1"/>
  <c r="K1019" i="1"/>
  <c r="V1019" i="1"/>
  <c r="Q1020" i="1"/>
  <c r="AA1020" i="1"/>
  <c r="L1021" i="1"/>
  <c r="W1021" i="1"/>
  <c r="N1027" i="1"/>
  <c r="Y1027" i="1"/>
  <c r="O1029" i="1"/>
  <c r="Y1029" i="1"/>
  <c r="X1034" i="1"/>
  <c r="P1034" i="1"/>
  <c r="V1034" i="1"/>
  <c r="N1034" i="1"/>
  <c r="T1034" i="1"/>
  <c r="Q1035" i="1"/>
  <c r="AA1035" i="1"/>
  <c r="K1036" i="1"/>
  <c r="W1036" i="1"/>
  <c r="G1037" i="1"/>
  <c r="Q1037" i="1"/>
  <c r="G1040" i="1"/>
  <c r="I1043" i="1"/>
  <c r="R1044" i="1"/>
  <c r="H1046" i="1"/>
  <c r="I1056" i="1"/>
  <c r="Y1060" i="1"/>
  <c r="Q1060" i="1"/>
  <c r="W1060" i="1"/>
  <c r="O1060" i="1"/>
  <c r="V1060" i="1"/>
  <c r="N1060" i="1"/>
  <c r="T1060" i="1"/>
  <c r="L1060" i="1"/>
  <c r="AA1060" i="1"/>
  <c r="S1060" i="1"/>
  <c r="K1060" i="1"/>
  <c r="I1072" i="1"/>
  <c r="H1078" i="1"/>
  <c r="Y1084" i="1"/>
  <c r="Q1084" i="1"/>
  <c r="W1084" i="1"/>
  <c r="O1084" i="1"/>
  <c r="V1084" i="1"/>
  <c r="N1084" i="1"/>
  <c r="U1084" i="1"/>
  <c r="M1084" i="1"/>
  <c r="T1084" i="1"/>
  <c r="L1084" i="1"/>
  <c r="AA1084" i="1"/>
  <c r="S1084" i="1"/>
  <c r="K1084" i="1"/>
  <c r="L1098" i="1"/>
  <c r="G1102" i="1"/>
  <c r="I1102" i="1"/>
  <c r="AA1122" i="1"/>
  <c r="S1122" i="1"/>
  <c r="K1122" i="1"/>
  <c r="Y1122" i="1"/>
  <c r="Q1122" i="1"/>
  <c r="X1122" i="1"/>
  <c r="P1122" i="1"/>
  <c r="W1122" i="1"/>
  <c r="O1122" i="1"/>
  <c r="V1122" i="1"/>
  <c r="N1122" i="1"/>
  <c r="U1122" i="1"/>
  <c r="M1122" i="1"/>
  <c r="P1124" i="1"/>
  <c r="I1136" i="1"/>
  <c r="H1136" i="1"/>
  <c r="G1136" i="1"/>
  <c r="R1188" i="1"/>
  <c r="U1239" i="1"/>
  <c r="G1255" i="1"/>
  <c r="I1255" i="1"/>
  <c r="H1255" i="1"/>
  <c r="W1263" i="1"/>
  <c r="O1263" i="1"/>
  <c r="U1263" i="1"/>
  <c r="M1263" i="1"/>
  <c r="T1263" i="1"/>
  <c r="L1263" i="1"/>
  <c r="AA1263" i="1"/>
  <c r="S1263" i="1"/>
  <c r="K1263" i="1"/>
  <c r="Y1263" i="1"/>
  <c r="X1263" i="1"/>
  <c r="V1263" i="1"/>
  <c r="R1263" i="1"/>
  <c r="Q1263" i="1"/>
  <c r="P1263" i="1"/>
  <c r="N1263" i="1"/>
  <c r="R799" i="1"/>
  <c r="R807" i="1"/>
  <c r="R815" i="1"/>
  <c r="P817" i="1"/>
  <c r="X817" i="1"/>
  <c r="R823" i="1"/>
  <c r="P825" i="1"/>
  <c r="X825" i="1"/>
  <c r="R831" i="1"/>
  <c r="P833" i="1"/>
  <c r="X833" i="1"/>
  <c r="O834" i="1"/>
  <c r="W834" i="1"/>
  <c r="R839" i="1"/>
  <c r="P841" i="1"/>
  <c r="X841" i="1"/>
  <c r="O842" i="1"/>
  <c r="W842" i="1"/>
  <c r="L845" i="1"/>
  <c r="T845" i="1"/>
  <c r="R847" i="1"/>
  <c r="P849" i="1"/>
  <c r="X849" i="1"/>
  <c r="O850" i="1"/>
  <c r="W850" i="1"/>
  <c r="N851" i="1"/>
  <c r="V851" i="1"/>
  <c r="L853" i="1"/>
  <c r="T853" i="1"/>
  <c r="R855" i="1"/>
  <c r="P857" i="1"/>
  <c r="X857" i="1"/>
  <c r="O858" i="1"/>
  <c r="W858" i="1"/>
  <c r="N859" i="1"/>
  <c r="V859" i="1"/>
  <c r="L861" i="1"/>
  <c r="T861" i="1"/>
  <c r="R863" i="1"/>
  <c r="P865" i="1"/>
  <c r="X865" i="1"/>
  <c r="O866" i="1"/>
  <c r="W866" i="1"/>
  <c r="N867" i="1"/>
  <c r="V867" i="1"/>
  <c r="L869" i="1"/>
  <c r="T869" i="1"/>
  <c r="R871" i="1"/>
  <c r="P873" i="1"/>
  <c r="X873" i="1"/>
  <c r="O874" i="1"/>
  <c r="W874" i="1"/>
  <c r="N875" i="1"/>
  <c r="V875" i="1"/>
  <c r="M876" i="1"/>
  <c r="U876" i="1"/>
  <c r="L877" i="1"/>
  <c r="T877" i="1"/>
  <c r="R879" i="1"/>
  <c r="P881" i="1"/>
  <c r="X881" i="1"/>
  <c r="O882" i="1"/>
  <c r="W882" i="1"/>
  <c r="N883" i="1"/>
  <c r="V883" i="1"/>
  <c r="M884" i="1"/>
  <c r="U884" i="1"/>
  <c r="L885" i="1"/>
  <c r="T885" i="1"/>
  <c r="R887" i="1"/>
  <c r="P889" i="1"/>
  <c r="X889" i="1"/>
  <c r="O890" i="1"/>
  <c r="W890" i="1"/>
  <c r="N891" i="1"/>
  <c r="V891" i="1"/>
  <c r="M892" i="1"/>
  <c r="U892" i="1"/>
  <c r="L893" i="1"/>
  <c r="T893" i="1"/>
  <c r="R895" i="1"/>
  <c r="P897" i="1"/>
  <c r="X897" i="1"/>
  <c r="O898" i="1"/>
  <c r="W898" i="1"/>
  <c r="N899" i="1"/>
  <c r="V899" i="1"/>
  <c r="M900" i="1"/>
  <c r="U900" i="1"/>
  <c r="L901" i="1"/>
  <c r="T901" i="1"/>
  <c r="R903" i="1"/>
  <c r="P905" i="1"/>
  <c r="X905" i="1"/>
  <c r="O906" i="1"/>
  <c r="W906" i="1"/>
  <c r="N907" i="1"/>
  <c r="V907" i="1"/>
  <c r="M908" i="1"/>
  <c r="U908" i="1"/>
  <c r="L909" i="1"/>
  <c r="T909" i="1"/>
  <c r="R911" i="1"/>
  <c r="P913" i="1"/>
  <c r="X913" i="1"/>
  <c r="O914" i="1"/>
  <c r="W914" i="1"/>
  <c r="N915" i="1"/>
  <c r="V915" i="1"/>
  <c r="M916" i="1"/>
  <c r="U916" i="1"/>
  <c r="L917" i="1"/>
  <c r="T917" i="1"/>
  <c r="R919" i="1"/>
  <c r="P921" i="1"/>
  <c r="X921" i="1"/>
  <c r="O922" i="1"/>
  <c r="W922" i="1"/>
  <c r="N923" i="1"/>
  <c r="V923" i="1"/>
  <c r="M924" i="1"/>
  <c r="U924" i="1"/>
  <c r="L925" i="1"/>
  <c r="T925" i="1"/>
  <c r="R927" i="1"/>
  <c r="P929" i="1"/>
  <c r="X929" i="1"/>
  <c r="O930" i="1"/>
  <c r="W930" i="1"/>
  <c r="N931" i="1"/>
  <c r="V931" i="1"/>
  <c r="M932" i="1"/>
  <c r="U932" i="1"/>
  <c r="L933" i="1"/>
  <c r="T933" i="1"/>
  <c r="R935" i="1"/>
  <c r="P937" i="1"/>
  <c r="X937" i="1"/>
  <c r="O938" i="1"/>
  <c r="W938" i="1"/>
  <c r="N939" i="1"/>
  <c r="V939" i="1"/>
  <c r="M940" i="1"/>
  <c r="U940" i="1"/>
  <c r="L941" i="1"/>
  <c r="T941" i="1"/>
  <c r="R943" i="1"/>
  <c r="P945" i="1"/>
  <c r="X945" i="1"/>
  <c r="O946" i="1"/>
  <c r="W946" i="1"/>
  <c r="N947" i="1"/>
  <c r="V947" i="1"/>
  <c r="M948" i="1"/>
  <c r="U948" i="1"/>
  <c r="L949" i="1"/>
  <c r="T949" i="1"/>
  <c r="R951" i="1"/>
  <c r="P953" i="1"/>
  <c r="X953" i="1"/>
  <c r="O954" i="1"/>
  <c r="W954" i="1"/>
  <c r="N955" i="1"/>
  <c r="V955" i="1"/>
  <c r="M956" i="1"/>
  <c r="U956" i="1"/>
  <c r="L957" i="1"/>
  <c r="T957" i="1"/>
  <c r="R959" i="1"/>
  <c r="P961" i="1"/>
  <c r="X961" i="1"/>
  <c r="O962" i="1"/>
  <c r="W962" i="1"/>
  <c r="N963" i="1"/>
  <c r="V963" i="1"/>
  <c r="M964" i="1"/>
  <c r="U964" i="1"/>
  <c r="L965" i="1"/>
  <c r="T965" i="1"/>
  <c r="R967" i="1"/>
  <c r="P969" i="1"/>
  <c r="X969" i="1"/>
  <c r="O970" i="1"/>
  <c r="W970" i="1"/>
  <c r="N971" i="1"/>
  <c r="V971" i="1"/>
  <c r="M972" i="1"/>
  <c r="U972" i="1"/>
  <c r="L973" i="1"/>
  <c r="T973" i="1"/>
  <c r="R975" i="1"/>
  <c r="P977" i="1"/>
  <c r="X977" i="1"/>
  <c r="O978" i="1"/>
  <c r="W978" i="1"/>
  <c r="N979" i="1"/>
  <c r="V979" i="1"/>
  <c r="M980" i="1"/>
  <c r="U980" i="1"/>
  <c r="L981" i="1"/>
  <c r="T981" i="1"/>
  <c r="R983" i="1"/>
  <c r="Q984" i="1"/>
  <c r="Y984" i="1"/>
  <c r="P985" i="1"/>
  <c r="X985" i="1"/>
  <c r="O986" i="1"/>
  <c r="W986" i="1"/>
  <c r="N987" i="1"/>
  <c r="V987" i="1"/>
  <c r="M988" i="1"/>
  <c r="U988" i="1"/>
  <c r="L989" i="1"/>
  <c r="T989" i="1"/>
  <c r="R991" i="1"/>
  <c r="Q992" i="1"/>
  <c r="M994" i="1"/>
  <c r="V994" i="1"/>
  <c r="P995" i="1"/>
  <c r="Y995" i="1"/>
  <c r="Q996" i="1"/>
  <c r="U997" i="1"/>
  <c r="M997" i="1"/>
  <c r="S997" i="1"/>
  <c r="I1001" i="1"/>
  <c r="G1001" i="1"/>
  <c r="L1002" i="1"/>
  <c r="W1002" i="1"/>
  <c r="I1003" i="1"/>
  <c r="O1004" i="1"/>
  <c r="Y1004" i="1"/>
  <c r="AA1007" i="1"/>
  <c r="S1007" i="1"/>
  <c r="K1007" i="1"/>
  <c r="Y1007" i="1"/>
  <c r="Q1007" i="1"/>
  <c r="U1007" i="1"/>
  <c r="Y1009" i="1"/>
  <c r="Q1009" i="1"/>
  <c r="W1009" i="1"/>
  <c r="O1009" i="1"/>
  <c r="T1009" i="1"/>
  <c r="O1010" i="1"/>
  <c r="Z1010" i="1"/>
  <c r="Q1012" i="1"/>
  <c r="AA1012" i="1"/>
  <c r="M1015" i="1"/>
  <c r="W1015" i="1"/>
  <c r="I1016" i="1"/>
  <c r="L1017" i="1"/>
  <c r="V1017" i="1"/>
  <c r="N1019" i="1"/>
  <c r="Y1019" i="1"/>
  <c r="O1021" i="1"/>
  <c r="Y1021" i="1"/>
  <c r="O1023" i="1"/>
  <c r="Z1023" i="1"/>
  <c r="N1025" i="1"/>
  <c r="Z1025" i="1"/>
  <c r="X1026" i="1"/>
  <c r="P1026" i="1"/>
  <c r="V1026" i="1"/>
  <c r="N1026" i="1"/>
  <c r="T1026" i="1"/>
  <c r="Q1027" i="1"/>
  <c r="AA1027" i="1"/>
  <c r="Q1029" i="1"/>
  <c r="I1033" i="1"/>
  <c r="G1033" i="1"/>
  <c r="L1034" i="1"/>
  <c r="W1034" i="1"/>
  <c r="I1035" i="1"/>
  <c r="O1036" i="1"/>
  <c r="Y1036" i="1"/>
  <c r="T1045" i="1"/>
  <c r="U1047" i="1"/>
  <c r="I1048" i="1"/>
  <c r="H1051" i="1"/>
  <c r="G1051" i="1"/>
  <c r="U1055" i="1"/>
  <c r="T1058" i="1"/>
  <c r="P1060" i="1"/>
  <c r="V1063" i="1"/>
  <c r="N1063" i="1"/>
  <c r="T1063" i="1"/>
  <c r="L1063" i="1"/>
  <c r="AA1063" i="1"/>
  <c r="S1063" i="1"/>
  <c r="K1063" i="1"/>
  <c r="Y1063" i="1"/>
  <c r="Q1063" i="1"/>
  <c r="X1063" i="1"/>
  <c r="P1063" i="1"/>
  <c r="AA1066" i="1"/>
  <c r="S1066" i="1"/>
  <c r="K1066" i="1"/>
  <c r="Y1066" i="1"/>
  <c r="Q1066" i="1"/>
  <c r="X1066" i="1"/>
  <c r="P1066" i="1"/>
  <c r="V1066" i="1"/>
  <c r="N1066" i="1"/>
  <c r="U1066" i="1"/>
  <c r="M1066" i="1"/>
  <c r="H1067" i="1"/>
  <c r="G1067" i="1"/>
  <c r="U1071" i="1"/>
  <c r="R1084" i="1"/>
  <c r="G1086" i="1"/>
  <c r="I1086" i="1"/>
  <c r="T1098" i="1"/>
  <c r="AA1106" i="1"/>
  <c r="S1106" i="1"/>
  <c r="K1106" i="1"/>
  <c r="Y1106" i="1"/>
  <c r="Q1106" i="1"/>
  <c r="X1106" i="1"/>
  <c r="P1106" i="1"/>
  <c r="W1106" i="1"/>
  <c r="O1106" i="1"/>
  <c r="V1106" i="1"/>
  <c r="N1106" i="1"/>
  <c r="U1106" i="1"/>
  <c r="M1106" i="1"/>
  <c r="I1120" i="1"/>
  <c r="H1120" i="1"/>
  <c r="G1120" i="1"/>
  <c r="R1122" i="1"/>
  <c r="X1124" i="1"/>
  <c r="X1214" i="1"/>
  <c r="P1214" i="1"/>
  <c r="T1214" i="1"/>
  <c r="L1214" i="1"/>
  <c r="S1214" i="1"/>
  <c r="R1214" i="1"/>
  <c r="AA1214" i="1"/>
  <c r="Q1214" i="1"/>
  <c r="Z1214" i="1"/>
  <c r="O1214" i="1"/>
  <c r="Y1214" i="1"/>
  <c r="N1214" i="1"/>
  <c r="W1214" i="1"/>
  <c r="M1214" i="1"/>
  <c r="V1214" i="1"/>
  <c r="K1214" i="1"/>
  <c r="Y1318" i="1"/>
  <c r="Q1318" i="1"/>
  <c r="X1318" i="1"/>
  <c r="P1318" i="1"/>
  <c r="W1318" i="1"/>
  <c r="O1318" i="1"/>
  <c r="V1318" i="1"/>
  <c r="N1318" i="1"/>
  <c r="U1318" i="1"/>
  <c r="M1318" i="1"/>
  <c r="T1318" i="1"/>
  <c r="L1318" i="1"/>
  <c r="AA1318" i="1"/>
  <c r="S1318" i="1"/>
  <c r="K1318" i="1"/>
  <c r="Z1318" i="1"/>
  <c r="R1318" i="1"/>
  <c r="R984" i="1"/>
  <c r="Z984" i="1"/>
  <c r="Z992" i="1"/>
  <c r="R992" i="1"/>
  <c r="S992" i="1"/>
  <c r="W1003" i="1"/>
  <c r="O1003" i="1"/>
  <c r="U1003" i="1"/>
  <c r="M1003" i="1"/>
  <c r="T1003" i="1"/>
  <c r="U1005" i="1"/>
  <c r="M1005" i="1"/>
  <c r="AA1005" i="1"/>
  <c r="S1005" i="1"/>
  <c r="K1005" i="1"/>
  <c r="V1005" i="1"/>
  <c r="V1020" i="1"/>
  <c r="N1020" i="1"/>
  <c r="T1020" i="1"/>
  <c r="L1020" i="1"/>
  <c r="U1020" i="1"/>
  <c r="W1035" i="1"/>
  <c r="O1035" i="1"/>
  <c r="U1035" i="1"/>
  <c r="M1035" i="1"/>
  <c r="T1035" i="1"/>
  <c r="U1037" i="1"/>
  <c r="M1037" i="1"/>
  <c r="AA1037" i="1"/>
  <c r="S1037" i="1"/>
  <c r="K1037" i="1"/>
  <c r="V1037" i="1"/>
  <c r="W1044" i="1"/>
  <c r="O1044" i="1"/>
  <c r="V1044" i="1"/>
  <c r="N1044" i="1"/>
  <c r="T1044" i="1"/>
  <c r="L1044" i="1"/>
  <c r="X1044" i="1"/>
  <c r="H1064" i="1"/>
  <c r="G1064" i="1"/>
  <c r="I1080" i="1"/>
  <c r="H1080" i="1"/>
  <c r="G1080" i="1"/>
  <c r="Y1092" i="1"/>
  <c r="Q1092" i="1"/>
  <c r="W1092" i="1"/>
  <c r="O1092" i="1"/>
  <c r="V1092" i="1"/>
  <c r="N1092" i="1"/>
  <c r="U1092" i="1"/>
  <c r="M1092" i="1"/>
  <c r="T1092" i="1"/>
  <c r="L1092" i="1"/>
  <c r="AA1092" i="1"/>
  <c r="S1092" i="1"/>
  <c r="K1092" i="1"/>
  <c r="G1110" i="1"/>
  <c r="I1110" i="1"/>
  <c r="I1128" i="1"/>
  <c r="H1128" i="1"/>
  <c r="G1128" i="1"/>
  <c r="Y1140" i="1"/>
  <c r="Q1140" i="1"/>
  <c r="X1140" i="1"/>
  <c r="P1140" i="1"/>
  <c r="W1140" i="1"/>
  <c r="O1140" i="1"/>
  <c r="V1140" i="1"/>
  <c r="N1140" i="1"/>
  <c r="U1140" i="1"/>
  <c r="M1140" i="1"/>
  <c r="T1140" i="1"/>
  <c r="L1140" i="1"/>
  <c r="AA1140" i="1"/>
  <c r="S1140" i="1"/>
  <c r="K1140" i="1"/>
  <c r="I1144" i="1"/>
  <c r="H1144" i="1"/>
  <c r="G1144" i="1"/>
  <c r="I1184" i="1"/>
  <c r="H1184" i="1"/>
  <c r="G1184" i="1"/>
  <c r="X1198" i="1"/>
  <c r="P1198" i="1"/>
  <c r="T1198" i="1"/>
  <c r="L1198" i="1"/>
  <c r="S1198" i="1"/>
  <c r="R1198" i="1"/>
  <c r="AA1198" i="1"/>
  <c r="Q1198" i="1"/>
  <c r="Z1198" i="1"/>
  <c r="O1198" i="1"/>
  <c r="Y1198" i="1"/>
  <c r="N1198" i="1"/>
  <c r="W1198" i="1"/>
  <c r="M1198" i="1"/>
  <c r="V1198" i="1"/>
  <c r="K1198" i="1"/>
  <c r="I1314" i="1"/>
  <c r="H1314" i="1"/>
  <c r="G1314" i="1"/>
  <c r="R817" i="1"/>
  <c r="R825" i="1"/>
  <c r="R833" i="1"/>
  <c r="Q834" i="1"/>
  <c r="Y834" i="1"/>
  <c r="R841" i="1"/>
  <c r="Q842" i="1"/>
  <c r="Y842" i="1"/>
  <c r="N845" i="1"/>
  <c r="V845" i="1"/>
  <c r="R849" i="1"/>
  <c r="Q850" i="1"/>
  <c r="Y850" i="1"/>
  <c r="P851" i="1"/>
  <c r="X851" i="1"/>
  <c r="N853" i="1"/>
  <c r="V853" i="1"/>
  <c r="R857" i="1"/>
  <c r="Q858" i="1"/>
  <c r="Y858" i="1"/>
  <c r="P859" i="1"/>
  <c r="X859" i="1"/>
  <c r="N861" i="1"/>
  <c r="V861" i="1"/>
  <c r="R865" i="1"/>
  <c r="Q866" i="1"/>
  <c r="Y866" i="1"/>
  <c r="P867" i="1"/>
  <c r="X867" i="1"/>
  <c r="N869" i="1"/>
  <c r="V869" i="1"/>
  <c r="R873" i="1"/>
  <c r="Q874" i="1"/>
  <c r="Y874" i="1"/>
  <c r="P875" i="1"/>
  <c r="X875" i="1"/>
  <c r="O876" i="1"/>
  <c r="W876" i="1"/>
  <c r="N877" i="1"/>
  <c r="V877" i="1"/>
  <c r="R881" i="1"/>
  <c r="Q882" i="1"/>
  <c r="Y882" i="1"/>
  <c r="P883" i="1"/>
  <c r="X883" i="1"/>
  <c r="O884" i="1"/>
  <c r="W884" i="1"/>
  <c r="N885" i="1"/>
  <c r="V885" i="1"/>
  <c r="R889" i="1"/>
  <c r="Q890" i="1"/>
  <c r="Y890" i="1"/>
  <c r="P891" i="1"/>
  <c r="X891" i="1"/>
  <c r="O892" i="1"/>
  <c r="W892" i="1"/>
  <c r="N893" i="1"/>
  <c r="V893" i="1"/>
  <c r="R897" i="1"/>
  <c r="Q898" i="1"/>
  <c r="Y898" i="1"/>
  <c r="P899" i="1"/>
  <c r="X899" i="1"/>
  <c r="O900" i="1"/>
  <c r="W900" i="1"/>
  <c r="N901" i="1"/>
  <c r="V901" i="1"/>
  <c r="R905" i="1"/>
  <c r="Q906" i="1"/>
  <c r="Y906" i="1"/>
  <c r="P907" i="1"/>
  <c r="X907" i="1"/>
  <c r="O908" i="1"/>
  <c r="W908" i="1"/>
  <c r="N909" i="1"/>
  <c r="V909" i="1"/>
  <c r="R913" i="1"/>
  <c r="Q914" i="1"/>
  <c r="Y914" i="1"/>
  <c r="P915" i="1"/>
  <c r="X915" i="1"/>
  <c r="O916" i="1"/>
  <c r="W916" i="1"/>
  <c r="N917" i="1"/>
  <c r="V917" i="1"/>
  <c r="R921" i="1"/>
  <c r="Q922" i="1"/>
  <c r="Y922" i="1"/>
  <c r="P923" i="1"/>
  <c r="X923" i="1"/>
  <c r="O924" i="1"/>
  <c r="W924" i="1"/>
  <c r="N925" i="1"/>
  <c r="V925" i="1"/>
  <c r="R929" i="1"/>
  <c r="Q930" i="1"/>
  <c r="Y930" i="1"/>
  <c r="P931" i="1"/>
  <c r="X931" i="1"/>
  <c r="O932" i="1"/>
  <c r="W932" i="1"/>
  <c r="N933" i="1"/>
  <c r="V933" i="1"/>
  <c r="R937" i="1"/>
  <c r="Q938" i="1"/>
  <c r="Y938" i="1"/>
  <c r="P939" i="1"/>
  <c r="X939" i="1"/>
  <c r="O940" i="1"/>
  <c r="W940" i="1"/>
  <c r="N941" i="1"/>
  <c r="V941" i="1"/>
  <c r="R945" i="1"/>
  <c r="Q946" i="1"/>
  <c r="Y946" i="1"/>
  <c r="P947" i="1"/>
  <c r="X947" i="1"/>
  <c r="O948" i="1"/>
  <c r="W948" i="1"/>
  <c r="N949" i="1"/>
  <c r="V949" i="1"/>
  <c r="R953" i="1"/>
  <c r="Q954" i="1"/>
  <c r="Y954" i="1"/>
  <c r="P955" i="1"/>
  <c r="X955" i="1"/>
  <c r="O956" i="1"/>
  <c r="W956" i="1"/>
  <c r="N957" i="1"/>
  <c r="V957" i="1"/>
  <c r="R961" i="1"/>
  <c r="Q962" i="1"/>
  <c r="Y962" i="1"/>
  <c r="P963" i="1"/>
  <c r="X963" i="1"/>
  <c r="O964" i="1"/>
  <c r="W964" i="1"/>
  <c r="N965" i="1"/>
  <c r="V965" i="1"/>
  <c r="R969" i="1"/>
  <c r="Q970" i="1"/>
  <c r="Y970" i="1"/>
  <c r="P971" i="1"/>
  <c r="X971" i="1"/>
  <c r="O972" i="1"/>
  <c r="W972" i="1"/>
  <c r="N973" i="1"/>
  <c r="V973" i="1"/>
  <c r="R977" i="1"/>
  <c r="Q978" i="1"/>
  <c r="Y978" i="1"/>
  <c r="P979" i="1"/>
  <c r="X979" i="1"/>
  <c r="G980" i="1"/>
  <c r="O980" i="1"/>
  <c r="W980" i="1"/>
  <c r="N981" i="1"/>
  <c r="V981" i="1"/>
  <c r="K984" i="1"/>
  <c r="S984" i="1"/>
  <c r="AA984" i="1"/>
  <c r="R985" i="1"/>
  <c r="Z985" i="1"/>
  <c r="Q986" i="1"/>
  <c r="Y986" i="1"/>
  <c r="P987" i="1"/>
  <c r="X987" i="1"/>
  <c r="G988" i="1"/>
  <c r="O988" i="1"/>
  <c r="W988" i="1"/>
  <c r="N989" i="1"/>
  <c r="V989" i="1"/>
  <c r="K992" i="1"/>
  <c r="T992" i="1"/>
  <c r="O994" i="1"/>
  <c r="Y994" i="1"/>
  <c r="R995" i="1"/>
  <c r="V996" i="1"/>
  <c r="N996" i="1"/>
  <c r="S996" i="1"/>
  <c r="AA999" i="1"/>
  <c r="S999" i="1"/>
  <c r="K999" i="1"/>
  <c r="Y999" i="1"/>
  <c r="Q999" i="1"/>
  <c r="U999" i="1"/>
  <c r="Y1001" i="1"/>
  <c r="Q1001" i="1"/>
  <c r="W1001" i="1"/>
  <c r="O1001" i="1"/>
  <c r="T1001" i="1"/>
  <c r="O1002" i="1"/>
  <c r="Z1002" i="1"/>
  <c r="K1003" i="1"/>
  <c r="V1003" i="1"/>
  <c r="Q1004" i="1"/>
  <c r="AA1004" i="1"/>
  <c r="L1005" i="1"/>
  <c r="W1005" i="1"/>
  <c r="R1010" i="1"/>
  <c r="O1015" i="1"/>
  <c r="Z1015" i="1"/>
  <c r="N1017" i="1"/>
  <c r="Z1017" i="1"/>
  <c r="X1018" i="1"/>
  <c r="P1018" i="1"/>
  <c r="V1018" i="1"/>
  <c r="N1018" i="1"/>
  <c r="T1018" i="1"/>
  <c r="Q1019" i="1"/>
  <c r="AA1019" i="1"/>
  <c r="K1020" i="1"/>
  <c r="W1020" i="1"/>
  <c r="G1021" i="1"/>
  <c r="Q1021" i="1"/>
  <c r="G1023" i="1"/>
  <c r="I1025" i="1"/>
  <c r="G1025" i="1"/>
  <c r="AA1031" i="1"/>
  <c r="S1031" i="1"/>
  <c r="K1031" i="1"/>
  <c r="Y1031" i="1"/>
  <c r="Q1031" i="1"/>
  <c r="U1031" i="1"/>
  <c r="Y1033" i="1"/>
  <c r="Q1033" i="1"/>
  <c r="W1033" i="1"/>
  <c r="O1033" i="1"/>
  <c r="T1033" i="1"/>
  <c r="O1034" i="1"/>
  <c r="Z1034" i="1"/>
  <c r="K1035" i="1"/>
  <c r="V1035" i="1"/>
  <c r="Q1036" i="1"/>
  <c r="AA1036" i="1"/>
  <c r="L1037" i="1"/>
  <c r="W1037" i="1"/>
  <c r="K1044" i="1"/>
  <c r="Y1044" i="1"/>
  <c r="Y1052" i="1"/>
  <c r="Q1052" i="1"/>
  <c r="W1052" i="1"/>
  <c r="O1052" i="1"/>
  <c r="V1052" i="1"/>
  <c r="N1052" i="1"/>
  <c r="T1052" i="1"/>
  <c r="L1052" i="1"/>
  <c r="AA1052" i="1"/>
  <c r="S1052" i="1"/>
  <c r="K1052" i="1"/>
  <c r="U1060" i="1"/>
  <c r="I1064" i="1"/>
  <c r="Y1068" i="1"/>
  <c r="Q1068" i="1"/>
  <c r="W1068" i="1"/>
  <c r="O1068" i="1"/>
  <c r="V1068" i="1"/>
  <c r="N1068" i="1"/>
  <c r="T1068" i="1"/>
  <c r="L1068" i="1"/>
  <c r="AA1068" i="1"/>
  <c r="S1068" i="1"/>
  <c r="K1068" i="1"/>
  <c r="Z1084" i="1"/>
  <c r="AA1090" i="1"/>
  <c r="S1090" i="1"/>
  <c r="K1090" i="1"/>
  <c r="Y1090" i="1"/>
  <c r="Q1090" i="1"/>
  <c r="X1090" i="1"/>
  <c r="P1090" i="1"/>
  <c r="W1090" i="1"/>
  <c r="O1090" i="1"/>
  <c r="V1090" i="1"/>
  <c r="N1090" i="1"/>
  <c r="U1090" i="1"/>
  <c r="M1090" i="1"/>
  <c r="P1092" i="1"/>
  <c r="I1104" i="1"/>
  <c r="H1104" i="1"/>
  <c r="G1104" i="1"/>
  <c r="R1106" i="1"/>
  <c r="H1110" i="1"/>
  <c r="Y1116" i="1"/>
  <c r="Q1116" i="1"/>
  <c r="W1116" i="1"/>
  <c r="O1116" i="1"/>
  <c r="V1116" i="1"/>
  <c r="N1116" i="1"/>
  <c r="U1116" i="1"/>
  <c r="M1116" i="1"/>
  <c r="T1116" i="1"/>
  <c r="L1116" i="1"/>
  <c r="AA1116" i="1"/>
  <c r="S1116" i="1"/>
  <c r="K1116" i="1"/>
  <c r="Z1122" i="1"/>
  <c r="R1140" i="1"/>
  <c r="U1198" i="1"/>
  <c r="W1223" i="1"/>
  <c r="O1223" i="1"/>
  <c r="AA1223" i="1"/>
  <c r="S1223" i="1"/>
  <c r="K1223" i="1"/>
  <c r="T1223" i="1"/>
  <c r="R1223" i="1"/>
  <c r="Q1223" i="1"/>
  <c r="Z1223" i="1"/>
  <c r="P1223" i="1"/>
  <c r="Y1223" i="1"/>
  <c r="N1223" i="1"/>
  <c r="X1223" i="1"/>
  <c r="M1223" i="1"/>
  <c r="V1223" i="1"/>
  <c r="L1223" i="1"/>
  <c r="I1258" i="1"/>
  <c r="H1258" i="1"/>
  <c r="G1258" i="1"/>
  <c r="Y1382" i="1"/>
  <c r="Q1382" i="1"/>
  <c r="X1382" i="1"/>
  <c r="P1382" i="1"/>
  <c r="W1382" i="1"/>
  <c r="O1382" i="1"/>
  <c r="V1382" i="1"/>
  <c r="N1382" i="1"/>
  <c r="U1382" i="1"/>
  <c r="M1382" i="1"/>
  <c r="T1382" i="1"/>
  <c r="L1382" i="1"/>
  <c r="AA1382" i="1"/>
  <c r="S1382" i="1"/>
  <c r="K1382" i="1"/>
  <c r="Z1382" i="1"/>
  <c r="R1382" i="1"/>
  <c r="R834" i="1"/>
  <c r="R842" i="1"/>
  <c r="O845" i="1"/>
  <c r="R850" i="1"/>
  <c r="Q851" i="1"/>
  <c r="Y851" i="1"/>
  <c r="O853" i="1"/>
  <c r="R858" i="1"/>
  <c r="Q859" i="1"/>
  <c r="Y859" i="1"/>
  <c r="O861" i="1"/>
  <c r="R866" i="1"/>
  <c r="Q867" i="1"/>
  <c r="Y867" i="1"/>
  <c r="O869" i="1"/>
  <c r="R874" i="1"/>
  <c r="Q875" i="1"/>
  <c r="Y875" i="1"/>
  <c r="P876" i="1"/>
  <c r="X876" i="1"/>
  <c r="O877" i="1"/>
  <c r="R882" i="1"/>
  <c r="Q883" i="1"/>
  <c r="Y883" i="1"/>
  <c r="P884" i="1"/>
  <c r="X884" i="1"/>
  <c r="O885" i="1"/>
  <c r="R890" i="1"/>
  <c r="Q891" i="1"/>
  <c r="Y891" i="1"/>
  <c r="P892" i="1"/>
  <c r="X892" i="1"/>
  <c r="O893" i="1"/>
  <c r="R898" i="1"/>
  <c r="Q899" i="1"/>
  <c r="Y899" i="1"/>
  <c r="P900" i="1"/>
  <c r="X900" i="1"/>
  <c r="O901" i="1"/>
  <c r="R906" i="1"/>
  <c r="Q907" i="1"/>
  <c r="Y907" i="1"/>
  <c r="P908" i="1"/>
  <c r="X908" i="1"/>
  <c r="O909" i="1"/>
  <c r="R914" i="1"/>
  <c r="Q915" i="1"/>
  <c r="Y915" i="1"/>
  <c r="P916" i="1"/>
  <c r="X916" i="1"/>
  <c r="O917" i="1"/>
  <c r="W917" i="1"/>
  <c r="R922" i="1"/>
  <c r="Q923" i="1"/>
  <c r="Y923" i="1"/>
  <c r="P924" i="1"/>
  <c r="X924" i="1"/>
  <c r="O925" i="1"/>
  <c r="W925" i="1"/>
  <c r="R930" i="1"/>
  <c r="Q931" i="1"/>
  <c r="Y931" i="1"/>
  <c r="P932" i="1"/>
  <c r="X932" i="1"/>
  <c r="O933" i="1"/>
  <c r="W933" i="1"/>
  <c r="R938" i="1"/>
  <c r="Q939" i="1"/>
  <c r="Y939" i="1"/>
  <c r="P940" i="1"/>
  <c r="X940" i="1"/>
  <c r="O941" i="1"/>
  <c r="W941" i="1"/>
  <c r="R946" i="1"/>
  <c r="Q947" i="1"/>
  <c r="Y947" i="1"/>
  <c r="P948" i="1"/>
  <c r="X948" i="1"/>
  <c r="O949" i="1"/>
  <c r="W949" i="1"/>
  <c r="R954" i="1"/>
  <c r="Q955" i="1"/>
  <c r="Y955" i="1"/>
  <c r="P956" i="1"/>
  <c r="X956" i="1"/>
  <c r="O957" i="1"/>
  <c r="W957" i="1"/>
  <c r="R962" i="1"/>
  <c r="Q963" i="1"/>
  <c r="Y963" i="1"/>
  <c r="P964" i="1"/>
  <c r="X964" i="1"/>
  <c r="O965" i="1"/>
  <c r="W965" i="1"/>
  <c r="R970" i="1"/>
  <c r="Q971" i="1"/>
  <c r="Y971" i="1"/>
  <c r="P972" i="1"/>
  <c r="X972" i="1"/>
  <c r="O973" i="1"/>
  <c r="W973" i="1"/>
  <c r="R978" i="1"/>
  <c r="Q979" i="1"/>
  <c r="Y979" i="1"/>
  <c r="H980" i="1"/>
  <c r="P980" i="1"/>
  <c r="X980" i="1"/>
  <c r="O981" i="1"/>
  <c r="W981" i="1"/>
  <c r="L984" i="1"/>
  <c r="T984" i="1"/>
  <c r="R986" i="1"/>
  <c r="Q987" i="1"/>
  <c r="Y987" i="1"/>
  <c r="H988" i="1"/>
  <c r="P988" i="1"/>
  <c r="X988" i="1"/>
  <c r="O989" i="1"/>
  <c r="W989" i="1"/>
  <c r="L992" i="1"/>
  <c r="U992" i="1"/>
  <c r="Q994" i="1"/>
  <c r="Z994" i="1"/>
  <c r="W995" i="1"/>
  <c r="O995" i="1"/>
  <c r="S995" i="1"/>
  <c r="Q1002" i="1"/>
  <c r="AA1002" i="1"/>
  <c r="L1003" i="1"/>
  <c r="X1003" i="1"/>
  <c r="R1004" i="1"/>
  <c r="N1005" i="1"/>
  <c r="X1005" i="1"/>
  <c r="V1012" i="1"/>
  <c r="N1012" i="1"/>
  <c r="T1012" i="1"/>
  <c r="L1012" i="1"/>
  <c r="U1012" i="1"/>
  <c r="P1015" i="1"/>
  <c r="P1017" i="1"/>
  <c r="AA1017" i="1"/>
  <c r="R1019" i="1"/>
  <c r="M1020" i="1"/>
  <c r="X1020" i="1"/>
  <c r="H1021" i="1"/>
  <c r="R1021" i="1"/>
  <c r="H1023" i="1"/>
  <c r="W1027" i="1"/>
  <c r="O1027" i="1"/>
  <c r="U1027" i="1"/>
  <c r="M1027" i="1"/>
  <c r="T1027" i="1"/>
  <c r="U1029" i="1"/>
  <c r="M1029" i="1"/>
  <c r="AA1029" i="1"/>
  <c r="S1029" i="1"/>
  <c r="K1029" i="1"/>
  <c r="V1029" i="1"/>
  <c r="Q1034" i="1"/>
  <c r="AA1034" i="1"/>
  <c r="L1035" i="1"/>
  <c r="X1035" i="1"/>
  <c r="R1036" i="1"/>
  <c r="N1037" i="1"/>
  <c r="X1037" i="1"/>
  <c r="I1041" i="1"/>
  <c r="G1041" i="1"/>
  <c r="M1044" i="1"/>
  <c r="Z1044" i="1"/>
  <c r="X1045" i="1"/>
  <c r="P1045" i="1"/>
  <c r="V1045" i="1"/>
  <c r="N1045" i="1"/>
  <c r="U1045" i="1"/>
  <c r="M1045" i="1"/>
  <c r="AA1045" i="1"/>
  <c r="S1045" i="1"/>
  <c r="K1045" i="1"/>
  <c r="Z1045" i="1"/>
  <c r="V1047" i="1"/>
  <c r="N1047" i="1"/>
  <c r="T1047" i="1"/>
  <c r="L1047" i="1"/>
  <c r="AA1047" i="1"/>
  <c r="S1047" i="1"/>
  <c r="K1047" i="1"/>
  <c r="Y1047" i="1"/>
  <c r="Q1047" i="1"/>
  <c r="Z1047" i="1"/>
  <c r="I1049" i="1"/>
  <c r="G1049" i="1"/>
  <c r="X1060" i="1"/>
  <c r="G1062" i="1"/>
  <c r="I1062" i="1"/>
  <c r="Y1076" i="1"/>
  <c r="Q1076" i="1"/>
  <c r="W1076" i="1"/>
  <c r="O1076" i="1"/>
  <c r="V1076" i="1"/>
  <c r="N1076" i="1"/>
  <c r="U1076" i="1"/>
  <c r="M1076" i="1"/>
  <c r="T1076" i="1"/>
  <c r="L1076" i="1"/>
  <c r="AA1076" i="1"/>
  <c r="S1076" i="1"/>
  <c r="K1076" i="1"/>
  <c r="R1092" i="1"/>
  <c r="G1094" i="1"/>
  <c r="I1094" i="1"/>
  <c r="AA1114" i="1"/>
  <c r="S1114" i="1"/>
  <c r="K1114" i="1"/>
  <c r="Y1114" i="1"/>
  <c r="Q1114" i="1"/>
  <c r="X1114" i="1"/>
  <c r="P1114" i="1"/>
  <c r="W1114" i="1"/>
  <c r="O1114" i="1"/>
  <c r="V1114" i="1"/>
  <c r="N1114" i="1"/>
  <c r="U1114" i="1"/>
  <c r="M1114" i="1"/>
  <c r="Z1140" i="1"/>
  <c r="Y1148" i="1"/>
  <c r="Q1148" i="1"/>
  <c r="X1148" i="1"/>
  <c r="P1148" i="1"/>
  <c r="W1148" i="1"/>
  <c r="O1148" i="1"/>
  <c r="V1148" i="1"/>
  <c r="N1148" i="1"/>
  <c r="U1148" i="1"/>
  <c r="M1148" i="1"/>
  <c r="T1148" i="1"/>
  <c r="L1148" i="1"/>
  <c r="AA1148" i="1"/>
  <c r="S1148" i="1"/>
  <c r="K1148" i="1"/>
  <c r="I1152" i="1"/>
  <c r="H1152" i="1"/>
  <c r="G1152" i="1"/>
  <c r="Y1164" i="1"/>
  <c r="Q1164" i="1"/>
  <c r="X1164" i="1"/>
  <c r="P1164" i="1"/>
  <c r="W1164" i="1"/>
  <c r="O1164" i="1"/>
  <c r="V1164" i="1"/>
  <c r="N1164" i="1"/>
  <c r="U1164" i="1"/>
  <c r="M1164" i="1"/>
  <c r="T1164" i="1"/>
  <c r="L1164" i="1"/>
  <c r="AA1164" i="1"/>
  <c r="S1164" i="1"/>
  <c r="K1164" i="1"/>
  <c r="I1168" i="1"/>
  <c r="H1168" i="1"/>
  <c r="G1168" i="1"/>
  <c r="Y1180" i="1"/>
  <c r="Q1180" i="1"/>
  <c r="X1180" i="1"/>
  <c r="P1180" i="1"/>
  <c r="W1180" i="1"/>
  <c r="O1180" i="1"/>
  <c r="V1180" i="1"/>
  <c r="N1180" i="1"/>
  <c r="U1180" i="1"/>
  <c r="M1180" i="1"/>
  <c r="T1180" i="1"/>
  <c r="L1180" i="1"/>
  <c r="AA1180" i="1"/>
  <c r="S1180" i="1"/>
  <c r="K1180" i="1"/>
  <c r="U1223" i="1"/>
  <c r="X1230" i="1"/>
  <c r="P1230" i="1"/>
  <c r="T1230" i="1"/>
  <c r="L1230" i="1"/>
  <c r="S1230" i="1"/>
  <c r="R1230" i="1"/>
  <c r="AA1230" i="1"/>
  <c r="Q1230" i="1"/>
  <c r="Z1230" i="1"/>
  <c r="O1230" i="1"/>
  <c r="Y1230" i="1"/>
  <c r="N1230" i="1"/>
  <c r="W1230" i="1"/>
  <c r="M1230" i="1"/>
  <c r="V1230" i="1"/>
  <c r="K1230" i="1"/>
  <c r="I1378" i="1"/>
  <c r="H1378" i="1"/>
  <c r="G1378" i="1"/>
  <c r="Y1441" i="1"/>
  <c r="Q1441" i="1"/>
  <c r="W1441" i="1"/>
  <c r="O1441" i="1"/>
  <c r="U1441" i="1"/>
  <c r="M1441" i="1"/>
  <c r="T1441" i="1"/>
  <c r="S1441" i="1"/>
  <c r="R1441" i="1"/>
  <c r="P1441" i="1"/>
  <c r="AA1441" i="1"/>
  <c r="N1441" i="1"/>
  <c r="Z1441" i="1"/>
  <c r="L1441" i="1"/>
  <c r="X1441" i="1"/>
  <c r="K1441" i="1"/>
  <c r="V1441" i="1"/>
  <c r="R851" i="1"/>
  <c r="R859" i="1"/>
  <c r="R867" i="1"/>
  <c r="R875" i="1"/>
  <c r="Q876" i="1"/>
  <c r="R883" i="1"/>
  <c r="Q884" i="1"/>
  <c r="R891" i="1"/>
  <c r="Q892" i="1"/>
  <c r="R899" i="1"/>
  <c r="Q900" i="1"/>
  <c r="R907" i="1"/>
  <c r="Q908" i="1"/>
  <c r="R915" i="1"/>
  <c r="Q916" i="1"/>
  <c r="P917" i="1"/>
  <c r="R923" i="1"/>
  <c r="Q924" i="1"/>
  <c r="P925" i="1"/>
  <c r="R931" i="1"/>
  <c r="Q932" i="1"/>
  <c r="P933" i="1"/>
  <c r="R939" i="1"/>
  <c r="Q940" i="1"/>
  <c r="P941" i="1"/>
  <c r="R947" i="1"/>
  <c r="Q948" i="1"/>
  <c r="P949" i="1"/>
  <c r="R955" i="1"/>
  <c r="Q956" i="1"/>
  <c r="P957" i="1"/>
  <c r="R963" i="1"/>
  <c r="Q964" i="1"/>
  <c r="P965" i="1"/>
  <c r="R971" i="1"/>
  <c r="Q972" i="1"/>
  <c r="P973" i="1"/>
  <c r="R979" i="1"/>
  <c r="Q980" i="1"/>
  <c r="P981" i="1"/>
  <c r="M984" i="1"/>
  <c r="R987" i="1"/>
  <c r="Q988" i="1"/>
  <c r="P989" i="1"/>
  <c r="M992" i="1"/>
  <c r="V992" i="1"/>
  <c r="R994" i="1"/>
  <c r="AA994" i="1"/>
  <c r="R1002" i="1"/>
  <c r="N1003" i="1"/>
  <c r="Y1003" i="1"/>
  <c r="S1004" i="1"/>
  <c r="O1005" i="1"/>
  <c r="Y1005" i="1"/>
  <c r="X1010" i="1"/>
  <c r="P1010" i="1"/>
  <c r="V1010" i="1"/>
  <c r="N1010" i="1"/>
  <c r="T1010" i="1"/>
  <c r="K1012" i="1"/>
  <c r="W1012" i="1"/>
  <c r="R1015" i="1"/>
  <c r="I1017" i="1"/>
  <c r="G1017" i="1"/>
  <c r="R1017" i="1"/>
  <c r="S1019" i="1"/>
  <c r="O1020" i="1"/>
  <c r="Y1020" i="1"/>
  <c r="T1021" i="1"/>
  <c r="AA1023" i="1"/>
  <c r="S1023" i="1"/>
  <c r="K1023" i="1"/>
  <c r="Y1023" i="1"/>
  <c r="Q1023" i="1"/>
  <c r="U1023" i="1"/>
  <c r="Y1025" i="1"/>
  <c r="Q1025" i="1"/>
  <c r="W1025" i="1"/>
  <c r="O1025" i="1"/>
  <c r="T1025" i="1"/>
  <c r="K1027" i="1"/>
  <c r="V1027" i="1"/>
  <c r="L1029" i="1"/>
  <c r="W1029" i="1"/>
  <c r="R1034" i="1"/>
  <c r="N1035" i="1"/>
  <c r="Y1035" i="1"/>
  <c r="S1036" i="1"/>
  <c r="O1037" i="1"/>
  <c r="Y1037" i="1"/>
  <c r="H1041" i="1"/>
  <c r="P1044" i="1"/>
  <c r="AA1044" i="1"/>
  <c r="L1045" i="1"/>
  <c r="M1047" i="1"/>
  <c r="V1055" i="1"/>
  <c r="N1055" i="1"/>
  <c r="T1055" i="1"/>
  <c r="L1055" i="1"/>
  <c r="AA1055" i="1"/>
  <c r="S1055" i="1"/>
  <c r="K1055" i="1"/>
  <c r="Y1055" i="1"/>
  <c r="Q1055" i="1"/>
  <c r="X1055" i="1"/>
  <c r="P1055" i="1"/>
  <c r="AA1058" i="1"/>
  <c r="S1058" i="1"/>
  <c r="K1058" i="1"/>
  <c r="Y1058" i="1"/>
  <c r="Q1058" i="1"/>
  <c r="X1058" i="1"/>
  <c r="P1058" i="1"/>
  <c r="V1058" i="1"/>
  <c r="N1058" i="1"/>
  <c r="U1058" i="1"/>
  <c r="M1058" i="1"/>
  <c r="H1059" i="1"/>
  <c r="G1059" i="1"/>
  <c r="Z1060" i="1"/>
  <c r="H1062" i="1"/>
  <c r="V1071" i="1"/>
  <c r="N1071" i="1"/>
  <c r="T1071" i="1"/>
  <c r="L1071" i="1"/>
  <c r="AA1071" i="1"/>
  <c r="S1071" i="1"/>
  <c r="K1071" i="1"/>
  <c r="Y1071" i="1"/>
  <c r="Q1071" i="1"/>
  <c r="X1071" i="1"/>
  <c r="P1071" i="1"/>
  <c r="AA1074" i="1"/>
  <c r="S1074" i="1"/>
  <c r="K1074" i="1"/>
  <c r="Y1074" i="1"/>
  <c r="Q1074" i="1"/>
  <c r="X1074" i="1"/>
  <c r="P1074" i="1"/>
  <c r="W1074" i="1"/>
  <c r="O1074" i="1"/>
  <c r="V1074" i="1"/>
  <c r="N1074" i="1"/>
  <c r="U1074" i="1"/>
  <c r="M1074" i="1"/>
  <c r="P1076" i="1"/>
  <c r="I1088" i="1"/>
  <c r="H1088" i="1"/>
  <c r="G1088" i="1"/>
  <c r="R1090" i="1"/>
  <c r="X1092" i="1"/>
  <c r="H1094" i="1"/>
  <c r="Y1100" i="1"/>
  <c r="Q1100" i="1"/>
  <c r="W1100" i="1"/>
  <c r="O1100" i="1"/>
  <c r="V1100" i="1"/>
  <c r="N1100" i="1"/>
  <c r="U1100" i="1"/>
  <c r="M1100" i="1"/>
  <c r="T1100" i="1"/>
  <c r="L1100" i="1"/>
  <c r="AA1100" i="1"/>
  <c r="S1100" i="1"/>
  <c r="K1100" i="1"/>
  <c r="L1114" i="1"/>
  <c r="G1118" i="1"/>
  <c r="I1118" i="1"/>
  <c r="Y1132" i="1"/>
  <c r="Q1132" i="1"/>
  <c r="X1132" i="1"/>
  <c r="P1132" i="1"/>
  <c r="W1132" i="1"/>
  <c r="O1132" i="1"/>
  <c r="V1132" i="1"/>
  <c r="N1132" i="1"/>
  <c r="U1132" i="1"/>
  <c r="M1132" i="1"/>
  <c r="T1132" i="1"/>
  <c r="L1132" i="1"/>
  <c r="AA1132" i="1"/>
  <c r="S1132" i="1"/>
  <c r="K1132" i="1"/>
  <c r="R1148" i="1"/>
  <c r="R1164" i="1"/>
  <c r="I1192" i="1"/>
  <c r="H1192" i="1"/>
  <c r="G1192" i="1"/>
  <c r="I1217" i="1"/>
  <c r="H1217" i="1"/>
  <c r="G1217" i="1"/>
  <c r="U1230" i="1"/>
  <c r="Y1414" i="1"/>
  <c r="Q1414" i="1"/>
  <c r="X1414" i="1"/>
  <c r="P1414" i="1"/>
  <c r="W1414" i="1"/>
  <c r="O1414" i="1"/>
  <c r="V1414" i="1"/>
  <c r="N1414" i="1"/>
  <c r="U1414" i="1"/>
  <c r="M1414" i="1"/>
  <c r="T1414" i="1"/>
  <c r="L1414" i="1"/>
  <c r="AA1414" i="1"/>
  <c r="S1414" i="1"/>
  <c r="K1414" i="1"/>
  <c r="Z1414" i="1"/>
  <c r="R1414" i="1"/>
  <c r="R1053" i="1"/>
  <c r="Z1053" i="1"/>
  <c r="R1061" i="1"/>
  <c r="Z1061" i="1"/>
  <c r="R1069" i="1"/>
  <c r="Z1069" i="1"/>
  <c r="R1077" i="1"/>
  <c r="Z1077" i="1"/>
  <c r="P1079" i="1"/>
  <c r="X1079" i="1"/>
  <c r="R1085" i="1"/>
  <c r="Z1085" i="1"/>
  <c r="P1087" i="1"/>
  <c r="X1087" i="1"/>
  <c r="R1093" i="1"/>
  <c r="Z1093" i="1"/>
  <c r="P1095" i="1"/>
  <c r="X1095" i="1"/>
  <c r="R1101" i="1"/>
  <c r="Z1101" i="1"/>
  <c r="P1103" i="1"/>
  <c r="X1103" i="1"/>
  <c r="R1109" i="1"/>
  <c r="Z1109" i="1"/>
  <c r="P1111" i="1"/>
  <c r="X1111" i="1"/>
  <c r="R1117" i="1"/>
  <c r="Z1117" i="1"/>
  <c r="P1119" i="1"/>
  <c r="X1119" i="1"/>
  <c r="R1125" i="1"/>
  <c r="Z1125" i="1"/>
  <c r="I1126" i="1"/>
  <c r="P1127" i="1"/>
  <c r="X1127" i="1"/>
  <c r="M1130" i="1"/>
  <c r="U1130" i="1"/>
  <c r="R1133" i="1"/>
  <c r="Z1133" i="1"/>
  <c r="I1134" i="1"/>
  <c r="P1135" i="1"/>
  <c r="X1135" i="1"/>
  <c r="M1138" i="1"/>
  <c r="U1138" i="1"/>
  <c r="R1141" i="1"/>
  <c r="Z1141" i="1"/>
  <c r="I1142" i="1"/>
  <c r="P1143" i="1"/>
  <c r="X1143" i="1"/>
  <c r="M1146" i="1"/>
  <c r="U1146" i="1"/>
  <c r="R1149" i="1"/>
  <c r="Z1149" i="1"/>
  <c r="I1150" i="1"/>
  <c r="P1151" i="1"/>
  <c r="X1151" i="1"/>
  <c r="M1154" i="1"/>
  <c r="U1154" i="1"/>
  <c r="R1157" i="1"/>
  <c r="Z1157" i="1"/>
  <c r="I1158" i="1"/>
  <c r="P1159" i="1"/>
  <c r="X1159" i="1"/>
  <c r="M1162" i="1"/>
  <c r="U1162" i="1"/>
  <c r="R1165" i="1"/>
  <c r="Z1165" i="1"/>
  <c r="I1166" i="1"/>
  <c r="P1167" i="1"/>
  <c r="X1167" i="1"/>
  <c r="M1170" i="1"/>
  <c r="U1170" i="1"/>
  <c r="R1173" i="1"/>
  <c r="Z1173" i="1"/>
  <c r="I1174" i="1"/>
  <c r="P1175" i="1"/>
  <c r="X1175" i="1"/>
  <c r="M1178" i="1"/>
  <c r="U1178" i="1"/>
  <c r="R1181" i="1"/>
  <c r="Z1181" i="1"/>
  <c r="I1182" i="1"/>
  <c r="P1183" i="1"/>
  <c r="X1183" i="1"/>
  <c r="M1186" i="1"/>
  <c r="U1186" i="1"/>
  <c r="R1189" i="1"/>
  <c r="Z1189" i="1"/>
  <c r="I1190" i="1"/>
  <c r="P1191" i="1"/>
  <c r="X1191" i="1"/>
  <c r="M1194" i="1"/>
  <c r="U1194" i="1"/>
  <c r="N1195" i="1"/>
  <c r="Y1195" i="1"/>
  <c r="R1201" i="1"/>
  <c r="N1202" i="1"/>
  <c r="Y1202" i="1"/>
  <c r="Y1205" i="1"/>
  <c r="Q1205" i="1"/>
  <c r="U1205" i="1"/>
  <c r="M1205" i="1"/>
  <c r="T1205" i="1"/>
  <c r="N1211" i="1"/>
  <c r="Y1211" i="1"/>
  <c r="R1217" i="1"/>
  <c r="N1218" i="1"/>
  <c r="Y1218" i="1"/>
  <c r="Y1221" i="1"/>
  <c r="Q1221" i="1"/>
  <c r="U1221" i="1"/>
  <c r="M1221" i="1"/>
  <c r="T1221" i="1"/>
  <c r="N1227" i="1"/>
  <c r="Y1227" i="1"/>
  <c r="R1233" i="1"/>
  <c r="N1234" i="1"/>
  <c r="Y1234" i="1"/>
  <c r="Y1237" i="1"/>
  <c r="Q1237" i="1"/>
  <c r="U1237" i="1"/>
  <c r="M1237" i="1"/>
  <c r="T1237" i="1"/>
  <c r="N1243" i="1"/>
  <c r="Y1243" i="1"/>
  <c r="P1247" i="1"/>
  <c r="I1251" i="1"/>
  <c r="G1251" i="1"/>
  <c r="T1251" i="1"/>
  <c r="X1255" i="1"/>
  <c r="I1259" i="1"/>
  <c r="H1259" i="1"/>
  <c r="G1259" i="1"/>
  <c r="H1265" i="1"/>
  <c r="M1267" i="1"/>
  <c r="Y1269" i="1"/>
  <c r="Q1269" i="1"/>
  <c r="W1269" i="1"/>
  <c r="O1269" i="1"/>
  <c r="V1269" i="1"/>
  <c r="N1269" i="1"/>
  <c r="U1269" i="1"/>
  <c r="M1269" i="1"/>
  <c r="Z1269" i="1"/>
  <c r="T1275" i="1"/>
  <c r="P1277" i="1"/>
  <c r="S1278" i="1"/>
  <c r="Y1286" i="1"/>
  <c r="Q1286" i="1"/>
  <c r="X1286" i="1"/>
  <c r="P1286" i="1"/>
  <c r="W1286" i="1"/>
  <c r="O1286" i="1"/>
  <c r="V1286" i="1"/>
  <c r="N1286" i="1"/>
  <c r="U1286" i="1"/>
  <c r="M1286" i="1"/>
  <c r="T1286" i="1"/>
  <c r="L1286" i="1"/>
  <c r="I1290" i="1"/>
  <c r="H1290" i="1"/>
  <c r="I1291" i="1"/>
  <c r="H1291" i="1"/>
  <c r="G1291" i="1"/>
  <c r="Y1295" i="1"/>
  <c r="R1302" i="1"/>
  <c r="I1338" i="1"/>
  <c r="H1338" i="1"/>
  <c r="G1338" i="1"/>
  <c r="Y1342" i="1"/>
  <c r="Q1342" i="1"/>
  <c r="X1342" i="1"/>
  <c r="P1342" i="1"/>
  <c r="W1342" i="1"/>
  <c r="O1342" i="1"/>
  <c r="V1342" i="1"/>
  <c r="N1342" i="1"/>
  <c r="U1342" i="1"/>
  <c r="M1342" i="1"/>
  <c r="T1342" i="1"/>
  <c r="L1342" i="1"/>
  <c r="AA1342" i="1"/>
  <c r="S1342" i="1"/>
  <c r="K1342" i="1"/>
  <c r="R998" i="1"/>
  <c r="Z998" i="1"/>
  <c r="R1006" i="1"/>
  <c r="Z1006" i="1"/>
  <c r="R1014" i="1"/>
  <c r="Z1014" i="1"/>
  <c r="R1022" i="1"/>
  <c r="Z1022" i="1"/>
  <c r="R1030" i="1"/>
  <c r="Z1030" i="1"/>
  <c r="R1038" i="1"/>
  <c r="Z1038" i="1"/>
  <c r="O1041" i="1"/>
  <c r="W1041" i="1"/>
  <c r="R1046" i="1"/>
  <c r="Z1046" i="1"/>
  <c r="O1049" i="1"/>
  <c r="W1049" i="1"/>
  <c r="M1051" i="1"/>
  <c r="U1051" i="1"/>
  <c r="K1053" i="1"/>
  <c r="S1053" i="1"/>
  <c r="AA1053" i="1"/>
  <c r="R1054" i="1"/>
  <c r="Z1054" i="1"/>
  <c r="G1057" i="1"/>
  <c r="O1057" i="1"/>
  <c r="W1057" i="1"/>
  <c r="M1059" i="1"/>
  <c r="U1059" i="1"/>
  <c r="K1061" i="1"/>
  <c r="S1061" i="1"/>
  <c r="AA1061" i="1"/>
  <c r="R1062" i="1"/>
  <c r="Z1062" i="1"/>
  <c r="G1065" i="1"/>
  <c r="O1065" i="1"/>
  <c r="W1065" i="1"/>
  <c r="M1067" i="1"/>
  <c r="U1067" i="1"/>
  <c r="K1069" i="1"/>
  <c r="S1069" i="1"/>
  <c r="AA1069" i="1"/>
  <c r="R1070" i="1"/>
  <c r="Z1070" i="1"/>
  <c r="G1073" i="1"/>
  <c r="O1073" i="1"/>
  <c r="W1073" i="1"/>
  <c r="M1075" i="1"/>
  <c r="U1075" i="1"/>
  <c r="K1077" i="1"/>
  <c r="S1077" i="1"/>
  <c r="AA1077" i="1"/>
  <c r="R1078" i="1"/>
  <c r="Z1078" i="1"/>
  <c r="Q1079" i="1"/>
  <c r="Y1079" i="1"/>
  <c r="G1081" i="1"/>
  <c r="O1081" i="1"/>
  <c r="W1081" i="1"/>
  <c r="M1083" i="1"/>
  <c r="U1083" i="1"/>
  <c r="K1085" i="1"/>
  <c r="S1085" i="1"/>
  <c r="AA1085" i="1"/>
  <c r="R1086" i="1"/>
  <c r="Z1086" i="1"/>
  <c r="Q1087" i="1"/>
  <c r="Y1087" i="1"/>
  <c r="G1089" i="1"/>
  <c r="O1089" i="1"/>
  <c r="W1089" i="1"/>
  <c r="M1091" i="1"/>
  <c r="U1091" i="1"/>
  <c r="K1093" i="1"/>
  <c r="S1093" i="1"/>
  <c r="AA1093" i="1"/>
  <c r="R1094" i="1"/>
  <c r="Z1094" i="1"/>
  <c r="Q1095" i="1"/>
  <c r="Y1095" i="1"/>
  <c r="G1097" i="1"/>
  <c r="O1097" i="1"/>
  <c r="W1097" i="1"/>
  <c r="M1099" i="1"/>
  <c r="U1099" i="1"/>
  <c r="K1101" i="1"/>
  <c r="S1101" i="1"/>
  <c r="AA1101" i="1"/>
  <c r="R1102" i="1"/>
  <c r="Z1102" i="1"/>
  <c r="Q1103" i="1"/>
  <c r="Y1103" i="1"/>
  <c r="G1105" i="1"/>
  <c r="O1105" i="1"/>
  <c r="W1105" i="1"/>
  <c r="M1107" i="1"/>
  <c r="U1107" i="1"/>
  <c r="K1109" i="1"/>
  <c r="S1109" i="1"/>
  <c r="AA1109" i="1"/>
  <c r="R1110" i="1"/>
  <c r="Z1110" i="1"/>
  <c r="Q1111" i="1"/>
  <c r="Y1111" i="1"/>
  <c r="G1113" i="1"/>
  <c r="O1113" i="1"/>
  <c r="W1113" i="1"/>
  <c r="M1115" i="1"/>
  <c r="U1115" i="1"/>
  <c r="K1117" i="1"/>
  <c r="S1117" i="1"/>
  <c r="AA1117" i="1"/>
  <c r="R1118" i="1"/>
  <c r="Z1118" i="1"/>
  <c r="Q1119" i="1"/>
  <c r="Y1119" i="1"/>
  <c r="G1121" i="1"/>
  <c r="O1121" i="1"/>
  <c r="W1121" i="1"/>
  <c r="M1123" i="1"/>
  <c r="U1123" i="1"/>
  <c r="K1125" i="1"/>
  <c r="S1125" i="1"/>
  <c r="AA1125" i="1"/>
  <c r="R1126" i="1"/>
  <c r="Z1126" i="1"/>
  <c r="Q1127" i="1"/>
  <c r="Y1127" i="1"/>
  <c r="G1129" i="1"/>
  <c r="O1129" i="1"/>
  <c r="W1129" i="1"/>
  <c r="N1130" i="1"/>
  <c r="V1130" i="1"/>
  <c r="M1131" i="1"/>
  <c r="U1131" i="1"/>
  <c r="K1133" i="1"/>
  <c r="S1133" i="1"/>
  <c r="AA1133" i="1"/>
  <c r="R1134" i="1"/>
  <c r="Z1134" i="1"/>
  <c r="Q1135" i="1"/>
  <c r="Y1135" i="1"/>
  <c r="G1137" i="1"/>
  <c r="O1137" i="1"/>
  <c r="W1137" i="1"/>
  <c r="N1138" i="1"/>
  <c r="V1138" i="1"/>
  <c r="M1139" i="1"/>
  <c r="U1139" i="1"/>
  <c r="K1141" i="1"/>
  <c r="S1141" i="1"/>
  <c r="AA1141" i="1"/>
  <c r="R1142" i="1"/>
  <c r="Z1142" i="1"/>
  <c r="Q1143" i="1"/>
  <c r="Y1143" i="1"/>
  <c r="G1145" i="1"/>
  <c r="O1145" i="1"/>
  <c r="W1145" i="1"/>
  <c r="N1146" i="1"/>
  <c r="V1146" i="1"/>
  <c r="M1147" i="1"/>
  <c r="U1147" i="1"/>
  <c r="K1149" i="1"/>
  <c r="S1149" i="1"/>
  <c r="AA1149" i="1"/>
  <c r="R1150" i="1"/>
  <c r="Z1150" i="1"/>
  <c r="Q1151" i="1"/>
  <c r="Y1151" i="1"/>
  <c r="G1153" i="1"/>
  <c r="N1154" i="1"/>
  <c r="V1154" i="1"/>
  <c r="M1155" i="1"/>
  <c r="U1155" i="1"/>
  <c r="K1157" i="1"/>
  <c r="S1157" i="1"/>
  <c r="AA1157" i="1"/>
  <c r="R1158" i="1"/>
  <c r="Z1158" i="1"/>
  <c r="Q1159" i="1"/>
  <c r="Y1159" i="1"/>
  <c r="G1161" i="1"/>
  <c r="N1162" i="1"/>
  <c r="V1162" i="1"/>
  <c r="M1163" i="1"/>
  <c r="U1163" i="1"/>
  <c r="K1165" i="1"/>
  <c r="S1165" i="1"/>
  <c r="AA1165" i="1"/>
  <c r="R1166" i="1"/>
  <c r="Z1166" i="1"/>
  <c r="Q1167" i="1"/>
  <c r="Y1167" i="1"/>
  <c r="G1169" i="1"/>
  <c r="N1170" i="1"/>
  <c r="V1170" i="1"/>
  <c r="M1171" i="1"/>
  <c r="U1171" i="1"/>
  <c r="K1173" i="1"/>
  <c r="S1173" i="1"/>
  <c r="AA1173" i="1"/>
  <c r="R1174" i="1"/>
  <c r="Z1174" i="1"/>
  <c r="Q1175" i="1"/>
  <c r="Y1175" i="1"/>
  <c r="G1177" i="1"/>
  <c r="N1178" i="1"/>
  <c r="V1178" i="1"/>
  <c r="M1179" i="1"/>
  <c r="U1179" i="1"/>
  <c r="K1181" i="1"/>
  <c r="S1181" i="1"/>
  <c r="AA1181" i="1"/>
  <c r="R1182" i="1"/>
  <c r="Z1182" i="1"/>
  <c r="Q1183" i="1"/>
  <c r="Y1183" i="1"/>
  <c r="G1185" i="1"/>
  <c r="N1186" i="1"/>
  <c r="V1186" i="1"/>
  <c r="M1187" i="1"/>
  <c r="U1187" i="1"/>
  <c r="K1189" i="1"/>
  <c r="S1189" i="1"/>
  <c r="AA1189" i="1"/>
  <c r="R1190" i="1"/>
  <c r="Z1190" i="1"/>
  <c r="Q1191" i="1"/>
  <c r="Y1191" i="1"/>
  <c r="G1193" i="1"/>
  <c r="N1194" i="1"/>
  <c r="V1194" i="1"/>
  <c r="P1195" i="1"/>
  <c r="Z1195" i="1"/>
  <c r="H1199" i="1"/>
  <c r="O1202" i="1"/>
  <c r="Z1202" i="1"/>
  <c r="AA1203" i="1"/>
  <c r="S1203" i="1"/>
  <c r="K1203" i="1"/>
  <c r="W1203" i="1"/>
  <c r="O1203" i="1"/>
  <c r="U1203" i="1"/>
  <c r="K1205" i="1"/>
  <c r="V1205" i="1"/>
  <c r="G1206" i="1"/>
  <c r="T1210" i="1"/>
  <c r="L1210" i="1"/>
  <c r="X1210" i="1"/>
  <c r="P1210" i="1"/>
  <c r="U1210" i="1"/>
  <c r="P1211" i="1"/>
  <c r="Z1211" i="1"/>
  <c r="H1215" i="1"/>
  <c r="O1218" i="1"/>
  <c r="Z1218" i="1"/>
  <c r="AA1219" i="1"/>
  <c r="S1219" i="1"/>
  <c r="K1219" i="1"/>
  <c r="W1219" i="1"/>
  <c r="O1219" i="1"/>
  <c r="U1219" i="1"/>
  <c r="K1221" i="1"/>
  <c r="V1221" i="1"/>
  <c r="G1222" i="1"/>
  <c r="T1226" i="1"/>
  <c r="L1226" i="1"/>
  <c r="X1226" i="1"/>
  <c r="P1226" i="1"/>
  <c r="U1226" i="1"/>
  <c r="P1227" i="1"/>
  <c r="Z1227" i="1"/>
  <c r="H1231" i="1"/>
  <c r="O1234" i="1"/>
  <c r="Z1234" i="1"/>
  <c r="AA1235" i="1"/>
  <c r="S1235" i="1"/>
  <c r="K1235" i="1"/>
  <c r="W1235" i="1"/>
  <c r="O1235" i="1"/>
  <c r="U1235" i="1"/>
  <c r="K1237" i="1"/>
  <c r="V1237" i="1"/>
  <c r="T1242" i="1"/>
  <c r="L1242" i="1"/>
  <c r="X1242" i="1"/>
  <c r="P1242" i="1"/>
  <c r="U1242" i="1"/>
  <c r="P1243" i="1"/>
  <c r="Z1243" i="1"/>
  <c r="I1245" i="1"/>
  <c r="G1245" i="1"/>
  <c r="Q1247" i="1"/>
  <c r="U1249" i="1"/>
  <c r="M1249" i="1"/>
  <c r="AA1249" i="1"/>
  <c r="S1249" i="1"/>
  <c r="K1249" i="1"/>
  <c r="Y1249" i="1"/>
  <c r="Q1249" i="1"/>
  <c r="W1249" i="1"/>
  <c r="AA1259" i="1"/>
  <c r="S1259" i="1"/>
  <c r="K1259" i="1"/>
  <c r="Y1259" i="1"/>
  <c r="Q1259" i="1"/>
  <c r="X1259" i="1"/>
  <c r="P1259" i="1"/>
  <c r="W1259" i="1"/>
  <c r="O1259" i="1"/>
  <c r="Z1259" i="1"/>
  <c r="X1262" i="1"/>
  <c r="P1262" i="1"/>
  <c r="V1262" i="1"/>
  <c r="N1262" i="1"/>
  <c r="U1262" i="1"/>
  <c r="M1262" i="1"/>
  <c r="T1262" i="1"/>
  <c r="L1262" i="1"/>
  <c r="Z1262" i="1"/>
  <c r="I1274" i="1"/>
  <c r="H1274" i="1"/>
  <c r="R1277" i="1"/>
  <c r="W1279" i="1"/>
  <c r="O1279" i="1"/>
  <c r="V1279" i="1"/>
  <c r="N1279" i="1"/>
  <c r="U1279" i="1"/>
  <c r="M1279" i="1"/>
  <c r="T1279" i="1"/>
  <c r="L1279" i="1"/>
  <c r="AA1279" i="1"/>
  <c r="S1279" i="1"/>
  <c r="K1279" i="1"/>
  <c r="S1302" i="1"/>
  <c r="I1362" i="1"/>
  <c r="H1362" i="1"/>
  <c r="G1362" i="1"/>
  <c r="Y1366" i="1"/>
  <c r="Q1366" i="1"/>
  <c r="X1366" i="1"/>
  <c r="P1366" i="1"/>
  <c r="W1366" i="1"/>
  <c r="O1366" i="1"/>
  <c r="V1366" i="1"/>
  <c r="N1366" i="1"/>
  <c r="U1366" i="1"/>
  <c r="M1366" i="1"/>
  <c r="T1366" i="1"/>
  <c r="L1366" i="1"/>
  <c r="AA1366" i="1"/>
  <c r="S1366" i="1"/>
  <c r="K1366" i="1"/>
  <c r="I1421" i="1"/>
  <c r="H1421" i="1"/>
  <c r="G1421" i="1"/>
  <c r="I1473" i="1"/>
  <c r="H1473" i="1"/>
  <c r="G1473" i="1"/>
  <c r="R1079" i="1"/>
  <c r="Z1079" i="1"/>
  <c r="R1087" i="1"/>
  <c r="Z1087" i="1"/>
  <c r="R1095" i="1"/>
  <c r="Z1095" i="1"/>
  <c r="R1103" i="1"/>
  <c r="Z1103" i="1"/>
  <c r="R1111" i="1"/>
  <c r="Z1111" i="1"/>
  <c r="R1119" i="1"/>
  <c r="Z1119" i="1"/>
  <c r="R1127" i="1"/>
  <c r="Z1127" i="1"/>
  <c r="O1130" i="1"/>
  <c r="W1130" i="1"/>
  <c r="R1135" i="1"/>
  <c r="Z1135" i="1"/>
  <c r="O1138" i="1"/>
  <c r="W1138" i="1"/>
  <c r="R1143" i="1"/>
  <c r="Z1143" i="1"/>
  <c r="O1146" i="1"/>
  <c r="W1146" i="1"/>
  <c r="R1151" i="1"/>
  <c r="Z1151" i="1"/>
  <c r="O1154" i="1"/>
  <c r="W1154" i="1"/>
  <c r="R1159" i="1"/>
  <c r="Z1159" i="1"/>
  <c r="O1162" i="1"/>
  <c r="W1162" i="1"/>
  <c r="R1167" i="1"/>
  <c r="Z1167" i="1"/>
  <c r="O1170" i="1"/>
  <c r="W1170" i="1"/>
  <c r="R1175" i="1"/>
  <c r="Z1175" i="1"/>
  <c r="O1178" i="1"/>
  <c r="W1178" i="1"/>
  <c r="R1183" i="1"/>
  <c r="Z1183" i="1"/>
  <c r="O1186" i="1"/>
  <c r="W1186" i="1"/>
  <c r="R1191" i="1"/>
  <c r="Z1191" i="1"/>
  <c r="O1194" i="1"/>
  <c r="W1194" i="1"/>
  <c r="Q1195" i="1"/>
  <c r="U1201" i="1"/>
  <c r="M1201" i="1"/>
  <c r="Y1201" i="1"/>
  <c r="Q1201" i="1"/>
  <c r="T1201" i="1"/>
  <c r="Q1202" i="1"/>
  <c r="AA1202" i="1"/>
  <c r="Q1211" i="1"/>
  <c r="U1217" i="1"/>
  <c r="M1217" i="1"/>
  <c r="Y1217" i="1"/>
  <c r="Q1217" i="1"/>
  <c r="T1217" i="1"/>
  <c r="Q1218" i="1"/>
  <c r="AA1218" i="1"/>
  <c r="Q1227" i="1"/>
  <c r="U1233" i="1"/>
  <c r="M1233" i="1"/>
  <c r="Y1233" i="1"/>
  <c r="Q1233" i="1"/>
  <c r="T1233" i="1"/>
  <c r="Q1234" i="1"/>
  <c r="AA1234" i="1"/>
  <c r="Q1243" i="1"/>
  <c r="R1247" i="1"/>
  <c r="AA1251" i="1"/>
  <c r="S1251" i="1"/>
  <c r="K1251" i="1"/>
  <c r="Y1251" i="1"/>
  <c r="Q1251" i="1"/>
  <c r="W1251" i="1"/>
  <c r="O1251" i="1"/>
  <c r="V1251" i="1"/>
  <c r="W1255" i="1"/>
  <c r="O1255" i="1"/>
  <c r="U1255" i="1"/>
  <c r="M1255" i="1"/>
  <c r="T1255" i="1"/>
  <c r="L1255" i="1"/>
  <c r="AA1255" i="1"/>
  <c r="S1255" i="1"/>
  <c r="K1255" i="1"/>
  <c r="Z1255" i="1"/>
  <c r="I1275" i="1"/>
  <c r="H1275" i="1"/>
  <c r="G1275" i="1"/>
  <c r="S1277" i="1"/>
  <c r="I1282" i="1"/>
  <c r="H1282" i="1"/>
  <c r="X1287" i="1"/>
  <c r="P1287" i="1"/>
  <c r="W1287" i="1"/>
  <c r="O1287" i="1"/>
  <c r="V1287" i="1"/>
  <c r="N1287" i="1"/>
  <c r="U1287" i="1"/>
  <c r="M1287" i="1"/>
  <c r="T1287" i="1"/>
  <c r="L1287" i="1"/>
  <c r="AA1287" i="1"/>
  <c r="S1287" i="1"/>
  <c r="K1287" i="1"/>
  <c r="I1322" i="1"/>
  <c r="H1322" i="1"/>
  <c r="G1322" i="1"/>
  <c r="Y1326" i="1"/>
  <c r="Q1326" i="1"/>
  <c r="X1326" i="1"/>
  <c r="P1326" i="1"/>
  <c r="W1326" i="1"/>
  <c r="O1326" i="1"/>
  <c r="V1326" i="1"/>
  <c r="N1326" i="1"/>
  <c r="U1326" i="1"/>
  <c r="M1326" i="1"/>
  <c r="T1326" i="1"/>
  <c r="L1326" i="1"/>
  <c r="AA1326" i="1"/>
  <c r="S1326" i="1"/>
  <c r="K1326" i="1"/>
  <c r="I1386" i="1"/>
  <c r="H1386" i="1"/>
  <c r="G1386" i="1"/>
  <c r="Y1390" i="1"/>
  <c r="Q1390" i="1"/>
  <c r="X1390" i="1"/>
  <c r="P1390" i="1"/>
  <c r="W1390" i="1"/>
  <c r="O1390" i="1"/>
  <c r="V1390" i="1"/>
  <c r="N1390" i="1"/>
  <c r="U1390" i="1"/>
  <c r="M1390" i="1"/>
  <c r="T1390" i="1"/>
  <c r="L1390" i="1"/>
  <c r="AA1390" i="1"/>
  <c r="S1390" i="1"/>
  <c r="K1390" i="1"/>
  <c r="I1402" i="1"/>
  <c r="H1402" i="1"/>
  <c r="G1402" i="1"/>
  <c r="Y1406" i="1"/>
  <c r="Q1406" i="1"/>
  <c r="X1406" i="1"/>
  <c r="P1406" i="1"/>
  <c r="W1406" i="1"/>
  <c r="O1406" i="1"/>
  <c r="V1406" i="1"/>
  <c r="N1406" i="1"/>
  <c r="U1406" i="1"/>
  <c r="M1406" i="1"/>
  <c r="T1406" i="1"/>
  <c r="L1406" i="1"/>
  <c r="AA1406" i="1"/>
  <c r="S1406" i="1"/>
  <c r="K1406" i="1"/>
  <c r="T1481" i="1"/>
  <c r="L1481" i="1"/>
  <c r="Z1481" i="1"/>
  <c r="R1481" i="1"/>
  <c r="Y1481" i="1"/>
  <c r="Q1481" i="1"/>
  <c r="X1481" i="1"/>
  <c r="P1481" i="1"/>
  <c r="W1481" i="1"/>
  <c r="O1481" i="1"/>
  <c r="V1481" i="1"/>
  <c r="N1481" i="1"/>
  <c r="U1481" i="1"/>
  <c r="M1481" i="1"/>
  <c r="AA1481" i="1"/>
  <c r="S1481" i="1"/>
  <c r="K1481" i="1"/>
  <c r="L998" i="1"/>
  <c r="R1000" i="1"/>
  <c r="L1006" i="1"/>
  <c r="R1008" i="1"/>
  <c r="L1014" i="1"/>
  <c r="R1016" i="1"/>
  <c r="L1022" i="1"/>
  <c r="R1024" i="1"/>
  <c r="L1030" i="1"/>
  <c r="R1032" i="1"/>
  <c r="L1038" i="1"/>
  <c r="R1040" i="1"/>
  <c r="Q1041" i="1"/>
  <c r="Y1041" i="1"/>
  <c r="L1046" i="1"/>
  <c r="R1048" i="1"/>
  <c r="Q1049" i="1"/>
  <c r="Y1049" i="1"/>
  <c r="O1051" i="1"/>
  <c r="W1051" i="1"/>
  <c r="M1053" i="1"/>
  <c r="U1053" i="1"/>
  <c r="L1054" i="1"/>
  <c r="R1056" i="1"/>
  <c r="Q1057" i="1"/>
  <c r="Y1057" i="1"/>
  <c r="O1059" i="1"/>
  <c r="W1059" i="1"/>
  <c r="M1061" i="1"/>
  <c r="U1061" i="1"/>
  <c r="L1062" i="1"/>
  <c r="R1064" i="1"/>
  <c r="Q1065" i="1"/>
  <c r="Y1065" i="1"/>
  <c r="O1067" i="1"/>
  <c r="W1067" i="1"/>
  <c r="M1069" i="1"/>
  <c r="U1069" i="1"/>
  <c r="L1070" i="1"/>
  <c r="R1072" i="1"/>
  <c r="Q1073" i="1"/>
  <c r="Y1073" i="1"/>
  <c r="G1075" i="1"/>
  <c r="O1075" i="1"/>
  <c r="W1075" i="1"/>
  <c r="M1077" i="1"/>
  <c r="U1077" i="1"/>
  <c r="L1078" i="1"/>
  <c r="K1079" i="1"/>
  <c r="S1079" i="1"/>
  <c r="AA1079" i="1"/>
  <c r="R1080" i="1"/>
  <c r="Q1081" i="1"/>
  <c r="Y1081" i="1"/>
  <c r="G1083" i="1"/>
  <c r="O1083" i="1"/>
  <c r="W1083" i="1"/>
  <c r="M1085" i="1"/>
  <c r="U1085" i="1"/>
  <c r="L1086" i="1"/>
  <c r="K1087" i="1"/>
  <c r="S1087" i="1"/>
  <c r="AA1087" i="1"/>
  <c r="R1088" i="1"/>
  <c r="Q1089" i="1"/>
  <c r="Y1089" i="1"/>
  <c r="G1091" i="1"/>
  <c r="O1091" i="1"/>
  <c r="W1091" i="1"/>
  <c r="M1093" i="1"/>
  <c r="U1093" i="1"/>
  <c r="L1094" i="1"/>
  <c r="K1095" i="1"/>
  <c r="S1095" i="1"/>
  <c r="AA1095" i="1"/>
  <c r="R1096" i="1"/>
  <c r="Q1097" i="1"/>
  <c r="Y1097" i="1"/>
  <c r="G1099" i="1"/>
  <c r="O1099" i="1"/>
  <c r="W1099" i="1"/>
  <c r="M1101" i="1"/>
  <c r="U1101" i="1"/>
  <c r="L1102" i="1"/>
  <c r="K1103" i="1"/>
  <c r="S1103" i="1"/>
  <c r="AA1103" i="1"/>
  <c r="R1104" i="1"/>
  <c r="Q1105" i="1"/>
  <c r="Y1105" i="1"/>
  <c r="G1107" i="1"/>
  <c r="O1107" i="1"/>
  <c r="W1107" i="1"/>
  <c r="M1109" i="1"/>
  <c r="U1109" i="1"/>
  <c r="L1110" i="1"/>
  <c r="K1111" i="1"/>
  <c r="S1111" i="1"/>
  <c r="AA1111" i="1"/>
  <c r="R1112" i="1"/>
  <c r="Q1113" i="1"/>
  <c r="Y1113" i="1"/>
  <c r="G1115" i="1"/>
  <c r="O1115" i="1"/>
  <c r="W1115" i="1"/>
  <c r="M1117" i="1"/>
  <c r="U1117" i="1"/>
  <c r="L1118" i="1"/>
  <c r="K1119" i="1"/>
  <c r="S1119" i="1"/>
  <c r="AA1119" i="1"/>
  <c r="R1120" i="1"/>
  <c r="Q1121" i="1"/>
  <c r="Y1121" i="1"/>
  <c r="G1123" i="1"/>
  <c r="O1123" i="1"/>
  <c r="W1123" i="1"/>
  <c r="M1125" i="1"/>
  <c r="U1125" i="1"/>
  <c r="L1126" i="1"/>
  <c r="K1127" i="1"/>
  <c r="S1127" i="1"/>
  <c r="AA1127" i="1"/>
  <c r="R1128" i="1"/>
  <c r="Q1129" i="1"/>
  <c r="Y1129" i="1"/>
  <c r="P1130" i="1"/>
  <c r="X1130" i="1"/>
  <c r="G1131" i="1"/>
  <c r="O1131" i="1"/>
  <c r="W1131" i="1"/>
  <c r="M1133" i="1"/>
  <c r="U1133" i="1"/>
  <c r="L1134" i="1"/>
  <c r="K1135" i="1"/>
  <c r="S1135" i="1"/>
  <c r="AA1135" i="1"/>
  <c r="R1136" i="1"/>
  <c r="Q1137" i="1"/>
  <c r="Y1137" i="1"/>
  <c r="P1138" i="1"/>
  <c r="X1138" i="1"/>
  <c r="G1139" i="1"/>
  <c r="O1139" i="1"/>
  <c r="W1139" i="1"/>
  <c r="M1141" i="1"/>
  <c r="U1141" i="1"/>
  <c r="L1142" i="1"/>
  <c r="T1142" i="1"/>
  <c r="K1143" i="1"/>
  <c r="S1143" i="1"/>
  <c r="AA1143" i="1"/>
  <c r="R1144" i="1"/>
  <c r="Q1145" i="1"/>
  <c r="Y1145" i="1"/>
  <c r="H1146" i="1"/>
  <c r="P1146" i="1"/>
  <c r="X1146" i="1"/>
  <c r="G1147" i="1"/>
  <c r="O1147" i="1"/>
  <c r="W1147" i="1"/>
  <c r="M1149" i="1"/>
  <c r="U1149" i="1"/>
  <c r="L1150" i="1"/>
  <c r="T1150" i="1"/>
  <c r="K1151" i="1"/>
  <c r="S1151" i="1"/>
  <c r="AA1151" i="1"/>
  <c r="R1152" i="1"/>
  <c r="Q1153" i="1"/>
  <c r="Y1153" i="1"/>
  <c r="H1154" i="1"/>
  <c r="P1154" i="1"/>
  <c r="X1154" i="1"/>
  <c r="G1155" i="1"/>
  <c r="O1155" i="1"/>
  <c r="W1155" i="1"/>
  <c r="M1157" i="1"/>
  <c r="U1157" i="1"/>
  <c r="L1158" i="1"/>
  <c r="T1158" i="1"/>
  <c r="K1159" i="1"/>
  <c r="S1159" i="1"/>
  <c r="AA1159" i="1"/>
  <c r="R1160" i="1"/>
  <c r="Q1161" i="1"/>
  <c r="Y1161" i="1"/>
  <c r="H1162" i="1"/>
  <c r="P1162" i="1"/>
  <c r="X1162" i="1"/>
  <c r="G1163" i="1"/>
  <c r="O1163" i="1"/>
  <c r="W1163" i="1"/>
  <c r="M1165" i="1"/>
  <c r="U1165" i="1"/>
  <c r="L1166" i="1"/>
  <c r="T1166" i="1"/>
  <c r="K1167" i="1"/>
  <c r="S1167" i="1"/>
  <c r="AA1167" i="1"/>
  <c r="R1168" i="1"/>
  <c r="Q1169" i="1"/>
  <c r="Y1169" i="1"/>
  <c r="H1170" i="1"/>
  <c r="P1170" i="1"/>
  <c r="X1170" i="1"/>
  <c r="G1171" i="1"/>
  <c r="O1171" i="1"/>
  <c r="W1171" i="1"/>
  <c r="M1173" i="1"/>
  <c r="U1173" i="1"/>
  <c r="L1174" i="1"/>
  <c r="T1174" i="1"/>
  <c r="K1175" i="1"/>
  <c r="S1175" i="1"/>
  <c r="AA1175" i="1"/>
  <c r="R1176" i="1"/>
  <c r="Q1177" i="1"/>
  <c r="Y1177" i="1"/>
  <c r="H1178" i="1"/>
  <c r="P1178" i="1"/>
  <c r="X1178" i="1"/>
  <c r="G1179" i="1"/>
  <c r="O1179" i="1"/>
  <c r="W1179" i="1"/>
  <c r="M1181" i="1"/>
  <c r="U1181" i="1"/>
  <c r="L1182" i="1"/>
  <c r="T1182" i="1"/>
  <c r="K1183" i="1"/>
  <c r="S1183" i="1"/>
  <c r="AA1183" i="1"/>
  <c r="R1184" i="1"/>
  <c r="Q1185" i="1"/>
  <c r="Y1185" i="1"/>
  <c r="H1186" i="1"/>
  <c r="P1186" i="1"/>
  <c r="X1186" i="1"/>
  <c r="G1187" i="1"/>
  <c r="O1187" i="1"/>
  <c r="W1187" i="1"/>
  <c r="M1189" i="1"/>
  <c r="U1189" i="1"/>
  <c r="L1190" i="1"/>
  <c r="T1190" i="1"/>
  <c r="K1191" i="1"/>
  <c r="S1191" i="1"/>
  <c r="AA1191" i="1"/>
  <c r="R1192" i="1"/>
  <c r="Q1193" i="1"/>
  <c r="Y1193" i="1"/>
  <c r="H1194" i="1"/>
  <c r="P1194" i="1"/>
  <c r="X1194" i="1"/>
  <c r="H1195" i="1"/>
  <c r="R1195" i="1"/>
  <c r="H1197" i="1"/>
  <c r="W1199" i="1"/>
  <c r="O1199" i="1"/>
  <c r="AA1199" i="1"/>
  <c r="S1199" i="1"/>
  <c r="K1199" i="1"/>
  <c r="U1199" i="1"/>
  <c r="K1201" i="1"/>
  <c r="V1201" i="1"/>
  <c r="G1202" i="1"/>
  <c r="R1202" i="1"/>
  <c r="M1203" i="1"/>
  <c r="X1203" i="1"/>
  <c r="N1205" i="1"/>
  <c r="X1205" i="1"/>
  <c r="X1206" i="1"/>
  <c r="P1206" i="1"/>
  <c r="T1206" i="1"/>
  <c r="L1206" i="1"/>
  <c r="U1206" i="1"/>
  <c r="P1209" i="1"/>
  <c r="AA1209" i="1"/>
  <c r="M1210" i="1"/>
  <c r="W1210" i="1"/>
  <c r="H1211" i="1"/>
  <c r="R1211" i="1"/>
  <c r="H1213" i="1"/>
  <c r="W1215" i="1"/>
  <c r="O1215" i="1"/>
  <c r="AA1215" i="1"/>
  <c r="S1215" i="1"/>
  <c r="K1215" i="1"/>
  <c r="U1215" i="1"/>
  <c r="K1217" i="1"/>
  <c r="V1217" i="1"/>
  <c r="G1218" i="1"/>
  <c r="R1218" i="1"/>
  <c r="M1219" i="1"/>
  <c r="X1219" i="1"/>
  <c r="N1221" i="1"/>
  <c r="X1221" i="1"/>
  <c r="X1222" i="1"/>
  <c r="P1222" i="1"/>
  <c r="T1222" i="1"/>
  <c r="L1222" i="1"/>
  <c r="U1222" i="1"/>
  <c r="P1225" i="1"/>
  <c r="AA1225" i="1"/>
  <c r="M1226" i="1"/>
  <c r="W1226" i="1"/>
  <c r="H1227" i="1"/>
  <c r="R1227" i="1"/>
  <c r="H1229" i="1"/>
  <c r="W1231" i="1"/>
  <c r="O1231" i="1"/>
  <c r="AA1231" i="1"/>
  <c r="S1231" i="1"/>
  <c r="K1231" i="1"/>
  <c r="U1231" i="1"/>
  <c r="K1233" i="1"/>
  <c r="V1233" i="1"/>
  <c r="G1234" i="1"/>
  <c r="R1234" i="1"/>
  <c r="M1235" i="1"/>
  <c r="X1235" i="1"/>
  <c r="N1237" i="1"/>
  <c r="X1237" i="1"/>
  <c r="X1238" i="1"/>
  <c r="P1238" i="1"/>
  <c r="T1238" i="1"/>
  <c r="L1238" i="1"/>
  <c r="U1238" i="1"/>
  <c r="P1241" i="1"/>
  <c r="AA1241" i="1"/>
  <c r="M1242" i="1"/>
  <c r="W1242" i="1"/>
  <c r="H1243" i="1"/>
  <c r="R1243" i="1"/>
  <c r="Y1245" i="1"/>
  <c r="Q1245" i="1"/>
  <c r="W1245" i="1"/>
  <c r="O1245" i="1"/>
  <c r="U1245" i="1"/>
  <c r="M1245" i="1"/>
  <c r="V1245" i="1"/>
  <c r="H1247" i="1"/>
  <c r="T1247" i="1"/>
  <c r="N1249" i="1"/>
  <c r="Z1249" i="1"/>
  <c r="L1251" i="1"/>
  <c r="X1251" i="1"/>
  <c r="N1255" i="1"/>
  <c r="H1257" i="1"/>
  <c r="M1259" i="1"/>
  <c r="Y1261" i="1"/>
  <c r="Q1261" i="1"/>
  <c r="W1261" i="1"/>
  <c r="O1261" i="1"/>
  <c r="V1261" i="1"/>
  <c r="N1261" i="1"/>
  <c r="U1261" i="1"/>
  <c r="M1261" i="1"/>
  <c r="Z1261" i="1"/>
  <c r="O1262" i="1"/>
  <c r="AA1275" i="1"/>
  <c r="S1275" i="1"/>
  <c r="K1275" i="1"/>
  <c r="Y1275" i="1"/>
  <c r="Q1275" i="1"/>
  <c r="X1275" i="1"/>
  <c r="P1275" i="1"/>
  <c r="W1275" i="1"/>
  <c r="O1275" i="1"/>
  <c r="Z1275" i="1"/>
  <c r="T1277" i="1"/>
  <c r="X1278" i="1"/>
  <c r="P1278" i="1"/>
  <c r="V1278" i="1"/>
  <c r="N1278" i="1"/>
  <c r="U1278" i="1"/>
  <c r="M1278" i="1"/>
  <c r="T1278" i="1"/>
  <c r="L1278" i="1"/>
  <c r="Z1278" i="1"/>
  <c r="G1282" i="1"/>
  <c r="I1283" i="1"/>
  <c r="H1283" i="1"/>
  <c r="G1283" i="1"/>
  <c r="Q1287" i="1"/>
  <c r="Y1294" i="1"/>
  <c r="Q1294" i="1"/>
  <c r="X1294" i="1"/>
  <c r="P1294" i="1"/>
  <c r="W1294" i="1"/>
  <c r="O1294" i="1"/>
  <c r="V1294" i="1"/>
  <c r="N1294" i="1"/>
  <c r="U1294" i="1"/>
  <c r="M1294" i="1"/>
  <c r="T1294" i="1"/>
  <c r="L1294" i="1"/>
  <c r="I1298" i="1"/>
  <c r="H1298" i="1"/>
  <c r="I1299" i="1"/>
  <c r="H1299" i="1"/>
  <c r="G1299" i="1"/>
  <c r="R1326" i="1"/>
  <c r="I1346" i="1"/>
  <c r="H1346" i="1"/>
  <c r="G1346" i="1"/>
  <c r="Y1350" i="1"/>
  <c r="Q1350" i="1"/>
  <c r="X1350" i="1"/>
  <c r="P1350" i="1"/>
  <c r="W1350" i="1"/>
  <c r="O1350" i="1"/>
  <c r="V1350" i="1"/>
  <c r="N1350" i="1"/>
  <c r="U1350" i="1"/>
  <c r="M1350" i="1"/>
  <c r="T1350" i="1"/>
  <c r="L1350" i="1"/>
  <c r="AA1350" i="1"/>
  <c r="S1350" i="1"/>
  <c r="K1350" i="1"/>
  <c r="Z1366" i="1"/>
  <c r="R1390" i="1"/>
  <c r="R1406" i="1"/>
  <c r="R1041" i="1"/>
  <c r="R1049" i="1"/>
  <c r="P1051" i="1"/>
  <c r="X1051" i="1"/>
  <c r="N1053" i="1"/>
  <c r="V1053" i="1"/>
  <c r="R1057" i="1"/>
  <c r="P1059" i="1"/>
  <c r="X1059" i="1"/>
  <c r="N1061" i="1"/>
  <c r="V1061" i="1"/>
  <c r="R1065" i="1"/>
  <c r="P1067" i="1"/>
  <c r="X1067" i="1"/>
  <c r="N1069" i="1"/>
  <c r="V1069" i="1"/>
  <c r="R1073" i="1"/>
  <c r="P1075" i="1"/>
  <c r="X1075" i="1"/>
  <c r="N1077" i="1"/>
  <c r="V1077" i="1"/>
  <c r="L1079" i="1"/>
  <c r="T1079" i="1"/>
  <c r="R1081" i="1"/>
  <c r="P1083" i="1"/>
  <c r="X1083" i="1"/>
  <c r="N1085" i="1"/>
  <c r="V1085" i="1"/>
  <c r="L1087" i="1"/>
  <c r="T1087" i="1"/>
  <c r="R1089" i="1"/>
  <c r="P1091" i="1"/>
  <c r="X1091" i="1"/>
  <c r="N1093" i="1"/>
  <c r="V1093" i="1"/>
  <c r="L1095" i="1"/>
  <c r="T1095" i="1"/>
  <c r="R1097" i="1"/>
  <c r="P1099" i="1"/>
  <c r="X1099" i="1"/>
  <c r="N1101" i="1"/>
  <c r="V1101" i="1"/>
  <c r="L1103" i="1"/>
  <c r="T1103" i="1"/>
  <c r="R1105" i="1"/>
  <c r="P1107" i="1"/>
  <c r="X1107" i="1"/>
  <c r="N1109" i="1"/>
  <c r="V1109" i="1"/>
  <c r="L1111" i="1"/>
  <c r="T1111" i="1"/>
  <c r="R1113" i="1"/>
  <c r="P1115" i="1"/>
  <c r="X1115" i="1"/>
  <c r="N1117" i="1"/>
  <c r="V1117" i="1"/>
  <c r="L1119" i="1"/>
  <c r="T1119" i="1"/>
  <c r="R1121" i="1"/>
  <c r="P1123" i="1"/>
  <c r="X1123" i="1"/>
  <c r="N1125" i="1"/>
  <c r="V1125" i="1"/>
  <c r="L1127" i="1"/>
  <c r="T1127" i="1"/>
  <c r="R1129" i="1"/>
  <c r="Q1130" i="1"/>
  <c r="Y1130" i="1"/>
  <c r="P1131" i="1"/>
  <c r="X1131" i="1"/>
  <c r="N1133" i="1"/>
  <c r="V1133" i="1"/>
  <c r="L1135" i="1"/>
  <c r="T1135" i="1"/>
  <c r="R1137" i="1"/>
  <c r="Q1138" i="1"/>
  <c r="Y1138" i="1"/>
  <c r="P1139" i="1"/>
  <c r="X1139" i="1"/>
  <c r="N1141" i="1"/>
  <c r="V1141" i="1"/>
  <c r="M1142" i="1"/>
  <c r="L1143" i="1"/>
  <c r="T1143" i="1"/>
  <c r="R1145" i="1"/>
  <c r="Q1146" i="1"/>
  <c r="Y1146" i="1"/>
  <c r="P1147" i="1"/>
  <c r="X1147" i="1"/>
  <c r="N1149" i="1"/>
  <c r="V1149" i="1"/>
  <c r="M1150" i="1"/>
  <c r="L1151" i="1"/>
  <c r="T1151" i="1"/>
  <c r="R1153" i="1"/>
  <c r="Q1154" i="1"/>
  <c r="Y1154" i="1"/>
  <c r="P1155" i="1"/>
  <c r="X1155" i="1"/>
  <c r="N1157" i="1"/>
  <c r="V1157" i="1"/>
  <c r="M1158" i="1"/>
  <c r="L1159" i="1"/>
  <c r="T1159" i="1"/>
  <c r="R1161" i="1"/>
  <c r="Q1162" i="1"/>
  <c r="Y1162" i="1"/>
  <c r="P1163" i="1"/>
  <c r="X1163" i="1"/>
  <c r="N1165" i="1"/>
  <c r="V1165" i="1"/>
  <c r="M1166" i="1"/>
  <c r="L1167" i="1"/>
  <c r="T1167" i="1"/>
  <c r="R1169" i="1"/>
  <c r="Q1170" i="1"/>
  <c r="Y1170" i="1"/>
  <c r="P1171" i="1"/>
  <c r="X1171" i="1"/>
  <c r="N1173" i="1"/>
  <c r="V1173" i="1"/>
  <c r="M1174" i="1"/>
  <c r="L1175" i="1"/>
  <c r="T1175" i="1"/>
  <c r="R1177" i="1"/>
  <c r="Q1178" i="1"/>
  <c r="Y1178" i="1"/>
  <c r="P1179" i="1"/>
  <c r="X1179" i="1"/>
  <c r="N1181" i="1"/>
  <c r="V1181" i="1"/>
  <c r="M1182" i="1"/>
  <c r="U1182" i="1"/>
  <c r="L1183" i="1"/>
  <c r="T1183" i="1"/>
  <c r="R1185" i="1"/>
  <c r="Q1186" i="1"/>
  <c r="Y1186" i="1"/>
  <c r="P1187" i="1"/>
  <c r="X1187" i="1"/>
  <c r="N1189" i="1"/>
  <c r="V1189" i="1"/>
  <c r="M1190" i="1"/>
  <c r="U1190" i="1"/>
  <c r="L1191" i="1"/>
  <c r="T1191" i="1"/>
  <c r="R1193" i="1"/>
  <c r="Q1194" i="1"/>
  <c r="Y1194" i="1"/>
  <c r="I1195" i="1"/>
  <c r="Y1197" i="1"/>
  <c r="Q1197" i="1"/>
  <c r="U1197" i="1"/>
  <c r="M1197" i="1"/>
  <c r="T1197" i="1"/>
  <c r="L1201" i="1"/>
  <c r="W1201" i="1"/>
  <c r="I1202" i="1"/>
  <c r="N1203" i="1"/>
  <c r="Y1203" i="1"/>
  <c r="O1205" i="1"/>
  <c r="Z1205" i="1"/>
  <c r="N1210" i="1"/>
  <c r="Y1210" i="1"/>
  <c r="I1211" i="1"/>
  <c r="Y1213" i="1"/>
  <c r="Q1213" i="1"/>
  <c r="U1213" i="1"/>
  <c r="M1213" i="1"/>
  <c r="T1213" i="1"/>
  <c r="L1215" i="1"/>
  <c r="V1215" i="1"/>
  <c r="L1217" i="1"/>
  <c r="W1217" i="1"/>
  <c r="I1218" i="1"/>
  <c r="N1219" i="1"/>
  <c r="Y1219" i="1"/>
  <c r="O1221" i="1"/>
  <c r="Z1221" i="1"/>
  <c r="K1222" i="1"/>
  <c r="V1222" i="1"/>
  <c r="G1225" i="1"/>
  <c r="N1226" i="1"/>
  <c r="Y1226" i="1"/>
  <c r="I1227" i="1"/>
  <c r="Y1229" i="1"/>
  <c r="Q1229" i="1"/>
  <c r="U1229" i="1"/>
  <c r="M1229" i="1"/>
  <c r="T1229" i="1"/>
  <c r="L1231" i="1"/>
  <c r="V1231" i="1"/>
  <c r="L1233" i="1"/>
  <c r="W1233" i="1"/>
  <c r="I1234" i="1"/>
  <c r="N1235" i="1"/>
  <c r="Y1235" i="1"/>
  <c r="O1237" i="1"/>
  <c r="Z1237" i="1"/>
  <c r="K1238" i="1"/>
  <c r="V1238" i="1"/>
  <c r="G1241" i="1"/>
  <c r="N1242" i="1"/>
  <c r="Y1242" i="1"/>
  <c r="I1243" i="1"/>
  <c r="K1245" i="1"/>
  <c r="X1245" i="1"/>
  <c r="X1246" i="1"/>
  <c r="P1246" i="1"/>
  <c r="V1246" i="1"/>
  <c r="N1246" i="1"/>
  <c r="T1246" i="1"/>
  <c r="L1246" i="1"/>
  <c r="W1246" i="1"/>
  <c r="I1247" i="1"/>
  <c r="O1249" i="1"/>
  <c r="M1251" i="1"/>
  <c r="Z1251" i="1"/>
  <c r="X1254" i="1"/>
  <c r="P1254" i="1"/>
  <c r="V1254" i="1"/>
  <c r="N1254" i="1"/>
  <c r="U1254" i="1"/>
  <c r="M1254" i="1"/>
  <c r="T1254" i="1"/>
  <c r="L1254" i="1"/>
  <c r="Z1254" i="1"/>
  <c r="P1255" i="1"/>
  <c r="N1259" i="1"/>
  <c r="K1261" i="1"/>
  <c r="AA1261" i="1"/>
  <c r="Q1262" i="1"/>
  <c r="I1266" i="1"/>
  <c r="H1266" i="1"/>
  <c r="W1271" i="1"/>
  <c r="O1271" i="1"/>
  <c r="U1271" i="1"/>
  <c r="M1271" i="1"/>
  <c r="T1271" i="1"/>
  <c r="L1271" i="1"/>
  <c r="AA1271" i="1"/>
  <c r="S1271" i="1"/>
  <c r="K1271" i="1"/>
  <c r="Z1271" i="1"/>
  <c r="G1273" i="1"/>
  <c r="L1275" i="1"/>
  <c r="K1278" i="1"/>
  <c r="AA1278" i="1"/>
  <c r="R1279" i="1"/>
  <c r="Y1285" i="1"/>
  <c r="Q1285" i="1"/>
  <c r="X1285" i="1"/>
  <c r="P1285" i="1"/>
  <c r="W1285" i="1"/>
  <c r="O1285" i="1"/>
  <c r="V1285" i="1"/>
  <c r="N1285" i="1"/>
  <c r="U1285" i="1"/>
  <c r="M1285" i="1"/>
  <c r="Z1286" i="1"/>
  <c r="R1287" i="1"/>
  <c r="K1294" i="1"/>
  <c r="G1298" i="1"/>
  <c r="I1306" i="1"/>
  <c r="H1306" i="1"/>
  <c r="G1306" i="1"/>
  <c r="Y1310" i="1"/>
  <c r="Q1310" i="1"/>
  <c r="X1310" i="1"/>
  <c r="P1310" i="1"/>
  <c r="W1310" i="1"/>
  <c r="O1310" i="1"/>
  <c r="V1310" i="1"/>
  <c r="N1310" i="1"/>
  <c r="U1310" i="1"/>
  <c r="M1310" i="1"/>
  <c r="T1310" i="1"/>
  <c r="L1310" i="1"/>
  <c r="AA1310" i="1"/>
  <c r="S1310" i="1"/>
  <c r="K1310" i="1"/>
  <c r="Z1326" i="1"/>
  <c r="R1350" i="1"/>
  <c r="I1370" i="1"/>
  <c r="H1370" i="1"/>
  <c r="G1370" i="1"/>
  <c r="Y1374" i="1"/>
  <c r="Q1374" i="1"/>
  <c r="X1374" i="1"/>
  <c r="P1374" i="1"/>
  <c r="W1374" i="1"/>
  <c r="O1374" i="1"/>
  <c r="V1374" i="1"/>
  <c r="N1374" i="1"/>
  <c r="U1374" i="1"/>
  <c r="M1374" i="1"/>
  <c r="T1374" i="1"/>
  <c r="L1374" i="1"/>
  <c r="AA1374" i="1"/>
  <c r="S1374" i="1"/>
  <c r="K1374" i="1"/>
  <c r="Z1390" i="1"/>
  <c r="Z1406" i="1"/>
  <c r="I1423" i="1"/>
  <c r="H1423" i="1"/>
  <c r="G1423" i="1"/>
  <c r="R1130" i="1"/>
  <c r="Z1130" i="1"/>
  <c r="R1138" i="1"/>
  <c r="Z1138" i="1"/>
  <c r="R1146" i="1"/>
  <c r="Z1146" i="1"/>
  <c r="R1154" i="1"/>
  <c r="Z1154" i="1"/>
  <c r="R1162" i="1"/>
  <c r="Z1162" i="1"/>
  <c r="R1170" i="1"/>
  <c r="Z1170" i="1"/>
  <c r="R1178" i="1"/>
  <c r="Z1178" i="1"/>
  <c r="R1186" i="1"/>
  <c r="Z1186" i="1"/>
  <c r="R1194" i="1"/>
  <c r="Z1194" i="1"/>
  <c r="AA1195" i="1"/>
  <c r="S1195" i="1"/>
  <c r="K1195" i="1"/>
  <c r="W1195" i="1"/>
  <c r="O1195" i="1"/>
  <c r="U1195" i="1"/>
  <c r="T1202" i="1"/>
  <c r="L1202" i="1"/>
  <c r="X1202" i="1"/>
  <c r="P1202" i="1"/>
  <c r="U1202" i="1"/>
  <c r="AA1211" i="1"/>
  <c r="S1211" i="1"/>
  <c r="K1211" i="1"/>
  <c r="W1211" i="1"/>
  <c r="O1211" i="1"/>
  <c r="U1211" i="1"/>
  <c r="T1218" i="1"/>
  <c r="L1218" i="1"/>
  <c r="X1218" i="1"/>
  <c r="P1218" i="1"/>
  <c r="U1218" i="1"/>
  <c r="AA1227" i="1"/>
  <c r="S1227" i="1"/>
  <c r="K1227" i="1"/>
  <c r="W1227" i="1"/>
  <c r="O1227" i="1"/>
  <c r="U1227" i="1"/>
  <c r="T1234" i="1"/>
  <c r="L1234" i="1"/>
  <c r="X1234" i="1"/>
  <c r="P1234" i="1"/>
  <c r="U1234" i="1"/>
  <c r="AA1243" i="1"/>
  <c r="S1243" i="1"/>
  <c r="K1243" i="1"/>
  <c r="W1243" i="1"/>
  <c r="O1243" i="1"/>
  <c r="U1243" i="1"/>
  <c r="W1247" i="1"/>
  <c r="O1247" i="1"/>
  <c r="U1247" i="1"/>
  <c r="M1247" i="1"/>
  <c r="AA1247" i="1"/>
  <c r="S1247" i="1"/>
  <c r="K1247" i="1"/>
  <c r="X1247" i="1"/>
  <c r="I1267" i="1"/>
  <c r="H1267" i="1"/>
  <c r="G1267" i="1"/>
  <c r="Y1277" i="1"/>
  <c r="Q1277" i="1"/>
  <c r="W1277" i="1"/>
  <c r="O1277" i="1"/>
  <c r="V1277" i="1"/>
  <c r="N1277" i="1"/>
  <c r="U1277" i="1"/>
  <c r="M1277" i="1"/>
  <c r="Z1277" i="1"/>
  <c r="X1295" i="1"/>
  <c r="P1295" i="1"/>
  <c r="W1295" i="1"/>
  <c r="O1295" i="1"/>
  <c r="V1295" i="1"/>
  <c r="N1295" i="1"/>
  <c r="U1295" i="1"/>
  <c r="M1295" i="1"/>
  <c r="T1295" i="1"/>
  <c r="L1295" i="1"/>
  <c r="AA1295" i="1"/>
  <c r="S1295" i="1"/>
  <c r="K1295" i="1"/>
  <c r="I1330" i="1"/>
  <c r="H1330" i="1"/>
  <c r="G1330" i="1"/>
  <c r="Y1334" i="1"/>
  <c r="Q1334" i="1"/>
  <c r="X1334" i="1"/>
  <c r="P1334" i="1"/>
  <c r="W1334" i="1"/>
  <c r="O1334" i="1"/>
  <c r="V1334" i="1"/>
  <c r="N1334" i="1"/>
  <c r="U1334" i="1"/>
  <c r="M1334" i="1"/>
  <c r="T1334" i="1"/>
  <c r="L1334" i="1"/>
  <c r="AA1334" i="1"/>
  <c r="S1334" i="1"/>
  <c r="K1334" i="1"/>
  <c r="I1394" i="1"/>
  <c r="H1394" i="1"/>
  <c r="G1394" i="1"/>
  <c r="Y1398" i="1"/>
  <c r="Q1398" i="1"/>
  <c r="X1398" i="1"/>
  <c r="P1398" i="1"/>
  <c r="W1398" i="1"/>
  <c r="O1398" i="1"/>
  <c r="V1398" i="1"/>
  <c r="N1398" i="1"/>
  <c r="U1398" i="1"/>
  <c r="M1398" i="1"/>
  <c r="T1398" i="1"/>
  <c r="L1398" i="1"/>
  <c r="AA1398" i="1"/>
  <c r="S1398" i="1"/>
  <c r="K1398" i="1"/>
  <c r="U1437" i="1"/>
  <c r="M1437" i="1"/>
  <c r="AA1437" i="1"/>
  <c r="S1437" i="1"/>
  <c r="K1437" i="1"/>
  <c r="Y1437" i="1"/>
  <c r="Q1437" i="1"/>
  <c r="V1437" i="1"/>
  <c r="T1437" i="1"/>
  <c r="R1437" i="1"/>
  <c r="P1437" i="1"/>
  <c r="O1437" i="1"/>
  <c r="Z1437" i="1"/>
  <c r="N1437" i="1"/>
  <c r="X1437" i="1"/>
  <c r="L1437" i="1"/>
  <c r="U1453" i="1"/>
  <c r="M1453" i="1"/>
  <c r="AA1453" i="1"/>
  <c r="S1453" i="1"/>
  <c r="K1453" i="1"/>
  <c r="Y1453" i="1"/>
  <c r="Q1453" i="1"/>
  <c r="V1453" i="1"/>
  <c r="T1453" i="1"/>
  <c r="R1453" i="1"/>
  <c r="P1453" i="1"/>
  <c r="O1453" i="1"/>
  <c r="Z1453" i="1"/>
  <c r="N1453" i="1"/>
  <c r="X1453" i="1"/>
  <c r="L1453" i="1"/>
  <c r="R1051" i="1"/>
  <c r="P1053" i="1"/>
  <c r="R1059" i="1"/>
  <c r="P1061" i="1"/>
  <c r="R1067" i="1"/>
  <c r="P1069" i="1"/>
  <c r="R1075" i="1"/>
  <c r="P1077" i="1"/>
  <c r="N1079" i="1"/>
  <c r="R1083" i="1"/>
  <c r="P1085" i="1"/>
  <c r="N1087" i="1"/>
  <c r="R1091" i="1"/>
  <c r="P1093" i="1"/>
  <c r="N1095" i="1"/>
  <c r="R1099" i="1"/>
  <c r="P1101" i="1"/>
  <c r="N1103" i="1"/>
  <c r="R1107" i="1"/>
  <c r="P1109" i="1"/>
  <c r="N1111" i="1"/>
  <c r="R1115" i="1"/>
  <c r="P1117" i="1"/>
  <c r="N1119" i="1"/>
  <c r="R1123" i="1"/>
  <c r="P1125" i="1"/>
  <c r="N1127" i="1"/>
  <c r="K1130" i="1"/>
  <c r="S1130" i="1"/>
  <c r="R1131" i="1"/>
  <c r="P1133" i="1"/>
  <c r="N1135" i="1"/>
  <c r="K1138" i="1"/>
  <c r="S1138" i="1"/>
  <c r="R1139" i="1"/>
  <c r="P1141" i="1"/>
  <c r="N1143" i="1"/>
  <c r="K1146" i="1"/>
  <c r="S1146" i="1"/>
  <c r="R1147" i="1"/>
  <c r="P1149" i="1"/>
  <c r="N1151" i="1"/>
  <c r="K1154" i="1"/>
  <c r="S1154" i="1"/>
  <c r="R1155" i="1"/>
  <c r="P1157" i="1"/>
  <c r="N1159" i="1"/>
  <c r="K1162" i="1"/>
  <c r="S1162" i="1"/>
  <c r="R1163" i="1"/>
  <c r="P1165" i="1"/>
  <c r="N1167" i="1"/>
  <c r="K1170" i="1"/>
  <c r="S1170" i="1"/>
  <c r="R1171" i="1"/>
  <c r="P1173" i="1"/>
  <c r="N1175" i="1"/>
  <c r="K1178" i="1"/>
  <c r="S1178" i="1"/>
  <c r="R1179" i="1"/>
  <c r="P1181" i="1"/>
  <c r="O1182" i="1"/>
  <c r="N1183" i="1"/>
  <c r="K1186" i="1"/>
  <c r="S1186" i="1"/>
  <c r="R1187" i="1"/>
  <c r="P1189" i="1"/>
  <c r="O1190" i="1"/>
  <c r="N1191" i="1"/>
  <c r="K1194" i="1"/>
  <c r="S1194" i="1"/>
  <c r="L1195" i="1"/>
  <c r="V1195" i="1"/>
  <c r="O1201" i="1"/>
  <c r="Z1201" i="1"/>
  <c r="K1202" i="1"/>
  <c r="V1202" i="1"/>
  <c r="Q1203" i="1"/>
  <c r="G1205" i="1"/>
  <c r="R1205" i="1"/>
  <c r="U1209" i="1"/>
  <c r="M1209" i="1"/>
  <c r="Y1209" i="1"/>
  <c r="Q1209" i="1"/>
  <c r="T1209" i="1"/>
  <c r="Q1210" i="1"/>
  <c r="AA1210" i="1"/>
  <c r="L1211" i="1"/>
  <c r="V1211" i="1"/>
  <c r="O1217" i="1"/>
  <c r="Z1217" i="1"/>
  <c r="K1218" i="1"/>
  <c r="V1218" i="1"/>
  <c r="Q1219" i="1"/>
  <c r="G1221" i="1"/>
  <c r="R1221" i="1"/>
  <c r="U1225" i="1"/>
  <c r="M1225" i="1"/>
  <c r="Y1225" i="1"/>
  <c r="Q1225" i="1"/>
  <c r="T1225" i="1"/>
  <c r="Q1226" i="1"/>
  <c r="AA1226" i="1"/>
  <c r="L1227" i="1"/>
  <c r="V1227" i="1"/>
  <c r="O1233" i="1"/>
  <c r="Z1233" i="1"/>
  <c r="K1234" i="1"/>
  <c r="V1234" i="1"/>
  <c r="Q1235" i="1"/>
  <c r="G1237" i="1"/>
  <c r="R1237" i="1"/>
  <c r="U1241" i="1"/>
  <c r="M1241" i="1"/>
  <c r="Y1241" i="1"/>
  <c r="Q1241" i="1"/>
  <c r="T1241" i="1"/>
  <c r="Q1242" i="1"/>
  <c r="AA1242" i="1"/>
  <c r="L1243" i="1"/>
  <c r="V1243" i="1"/>
  <c r="N1245" i="1"/>
  <c r="AA1245" i="1"/>
  <c r="L1247" i="1"/>
  <c r="Y1247" i="1"/>
  <c r="R1249" i="1"/>
  <c r="P1251" i="1"/>
  <c r="Y1253" i="1"/>
  <c r="Q1253" i="1"/>
  <c r="W1253" i="1"/>
  <c r="O1253" i="1"/>
  <c r="V1253" i="1"/>
  <c r="N1253" i="1"/>
  <c r="U1253" i="1"/>
  <c r="M1253" i="1"/>
  <c r="Z1253" i="1"/>
  <c r="O1254" i="1"/>
  <c r="R1255" i="1"/>
  <c r="T1259" i="1"/>
  <c r="P1261" i="1"/>
  <c r="S1262" i="1"/>
  <c r="AA1267" i="1"/>
  <c r="S1267" i="1"/>
  <c r="K1267" i="1"/>
  <c r="Y1267" i="1"/>
  <c r="Q1267" i="1"/>
  <c r="X1267" i="1"/>
  <c r="P1267" i="1"/>
  <c r="W1267" i="1"/>
  <c r="O1267" i="1"/>
  <c r="Z1267" i="1"/>
  <c r="X1270" i="1"/>
  <c r="P1270" i="1"/>
  <c r="V1270" i="1"/>
  <c r="N1270" i="1"/>
  <c r="U1270" i="1"/>
  <c r="M1270" i="1"/>
  <c r="T1270" i="1"/>
  <c r="L1270" i="1"/>
  <c r="Z1270" i="1"/>
  <c r="P1271" i="1"/>
  <c r="N1275" i="1"/>
  <c r="K1277" i="1"/>
  <c r="AA1277" i="1"/>
  <c r="Q1278" i="1"/>
  <c r="Y1279" i="1"/>
  <c r="Z1287" i="1"/>
  <c r="S1294" i="1"/>
  <c r="Q1295" i="1"/>
  <c r="Y1302" i="1"/>
  <c r="Q1302" i="1"/>
  <c r="X1302" i="1"/>
  <c r="P1302" i="1"/>
  <c r="W1302" i="1"/>
  <c r="O1302" i="1"/>
  <c r="V1302" i="1"/>
  <c r="N1302" i="1"/>
  <c r="U1302" i="1"/>
  <c r="M1302" i="1"/>
  <c r="T1302" i="1"/>
  <c r="L1302" i="1"/>
  <c r="R1334" i="1"/>
  <c r="I1354" i="1"/>
  <c r="H1354" i="1"/>
  <c r="G1354" i="1"/>
  <c r="Y1358" i="1"/>
  <c r="Q1358" i="1"/>
  <c r="X1358" i="1"/>
  <c r="P1358" i="1"/>
  <c r="W1358" i="1"/>
  <c r="O1358" i="1"/>
  <c r="V1358" i="1"/>
  <c r="N1358" i="1"/>
  <c r="U1358" i="1"/>
  <c r="M1358" i="1"/>
  <c r="T1358" i="1"/>
  <c r="L1358" i="1"/>
  <c r="AA1358" i="1"/>
  <c r="S1358" i="1"/>
  <c r="K1358" i="1"/>
  <c r="R1398" i="1"/>
  <c r="V1420" i="1"/>
  <c r="N1420" i="1"/>
  <c r="T1420" i="1"/>
  <c r="L1420" i="1"/>
  <c r="S1420" i="1"/>
  <c r="R1420" i="1"/>
  <c r="AA1420" i="1"/>
  <c r="Q1420" i="1"/>
  <c r="Z1420" i="1"/>
  <c r="P1420" i="1"/>
  <c r="Y1420" i="1"/>
  <c r="O1420" i="1"/>
  <c r="X1420" i="1"/>
  <c r="M1420" i="1"/>
  <c r="W1420" i="1"/>
  <c r="K1420" i="1"/>
  <c r="W1437" i="1"/>
  <c r="W1453" i="1"/>
  <c r="R1303" i="1"/>
  <c r="Z1303" i="1"/>
  <c r="R1311" i="1"/>
  <c r="Z1311" i="1"/>
  <c r="R1319" i="1"/>
  <c r="Z1319" i="1"/>
  <c r="R1327" i="1"/>
  <c r="Z1327" i="1"/>
  <c r="R1335" i="1"/>
  <c r="Z1335" i="1"/>
  <c r="R1343" i="1"/>
  <c r="Z1343" i="1"/>
  <c r="R1351" i="1"/>
  <c r="Z1351" i="1"/>
  <c r="R1359" i="1"/>
  <c r="Z1359" i="1"/>
  <c r="R1367" i="1"/>
  <c r="Z1367" i="1"/>
  <c r="R1375" i="1"/>
  <c r="Z1375" i="1"/>
  <c r="R1383" i="1"/>
  <c r="Z1383" i="1"/>
  <c r="R1391" i="1"/>
  <c r="Z1391" i="1"/>
  <c r="R1399" i="1"/>
  <c r="Z1399" i="1"/>
  <c r="R1407" i="1"/>
  <c r="Z1407" i="1"/>
  <c r="AA1415" i="1"/>
  <c r="S1415" i="1"/>
  <c r="R1415" i="1"/>
  <c r="X1418" i="1"/>
  <c r="P1418" i="1"/>
  <c r="V1418" i="1"/>
  <c r="N1418" i="1"/>
  <c r="T1418" i="1"/>
  <c r="I1425" i="1"/>
  <c r="G1425" i="1"/>
  <c r="I1439" i="1"/>
  <c r="G1439" i="1"/>
  <c r="X1442" i="1"/>
  <c r="P1442" i="1"/>
  <c r="V1442" i="1"/>
  <c r="N1442" i="1"/>
  <c r="T1442" i="1"/>
  <c r="L1442" i="1"/>
  <c r="W1442" i="1"/>
  <c r="I1455" i="1"/>
  <c r="G1455" i="1"/>
  <c r="X1461" i="1"/>
  <c r="P1461" i="1"/>
  <c r="U1461" i="1"/>
  <c r="M1461" i="1"/>
  <c r="T1461" i="1"/>
  <c r="L1461" i="1"/>
  <c r="AA1461" i="1"/>
  <c r="S1461" i="1"/>
  <c r="K1461" i="1"/>
  <c r="Y1461" i="1"/>
  <c r="Q1461" i="1"/>
  <c r="H1469" i="1"/>
  <c r="I1469" i="1"/>
  <c r="T1473" i="1"/>
  <c r="L1473" i="1"/>
  <c r="Y1473" i="1"/>
  <c r="Q1473" i="1"/>
  <c r="X1473" i="1"/>
  <c r="P1473" i="1"/>
  <c r="W1473" i="1"/>
  <c r="O1473" i="1"/>
  <c r="U1473" i="1"/>
  <c r="M1473" i="1"/>
  <c r="G1494" i="1"/>
  <c r="I1494" i="1"/>
  <c r="H1494" i="1"/>
  <c r="N1196" i="1"/>
  <c r="V1196" i="1"/>
  <c r="R1200" i="1"/>
  <c r="Z1200" i="1"/>
  <c r="N1204" i="1"/>
  <c r="V1204" i="1"/>
  <c r="R1208" i="1"/>
  <c r="Z1208" i="1"/>
  <c r="N1212" i="1"/>
  <c r="V1212" i="1"/>
  <c r="R1216" i="1"/>
  <c r="Z1216" i="1"/>
  <c r="N1220" i="1"/>
  <c r="V1220" i="1"/>
  <c r="R1224" i="1"/>
  <c r="Z1224" i="1"/>
  <c r="N1228" i="1"/>
  <c r="V1228" i="1"/>
  <c r="R1232" i="1"/>
  <c r="Z1232" i="1"/>
  <c r="N1236" i="1"/>
  <c r="V1236" i="1"/>
  <c r="R1240" i="1"/>
  <c r="Z1240" i="1"/>
  <c r="N1244" i="1"/>
  <c r="V1244" i="1"/>
  <c r="R1248" i="1"/>
  <c r="Z1248" i="1"/>
  <c r="P1250" i="1"/>
  <c r="X1250" i="1"/>
  <c r="N1252" i="1"/>
  <c r="V1252" i="1"/>
  <c r="R1256" i="1"/>
  <c r="Z1256" i="1"/>
  <c r="Q1257" i="1"/>
  <c r="Y1257" i="1"/>
  <c r="P1258" i="1"/>
  <c r="X1258" i="1"/>
  <c r="N1260" i="1"/>
  <c r="V1260" i="1"/>
  <c r="R1264" i="1"/>
  <c r="Z1264" i="1"/>
  <c r="Q1265" i="1"/>
  <c r="Y1265" i="1"/>
  <c r="P1266" i="1"/>
  <c r="X1266" i="1"/>
  <c r="N1268" i="1"/>
  <c r="V1268" i="1"/>
  <c r="R1272" i="1"/>
  <c r="Z1272" i="1"/>
  <c r="Q1273" i="1"/>
  <c r="Y1273" i="1"/>
  <c r="P1274" i="1"/>
  <c r="X1274" i="1"/>
  <c r="N1276" i="1"/>
  <c r="V1276" i="1"/>
  <c r="R1280" i="1"/>
  <c r="Z1280" i="1"/>
  <c r="Q1281" i="1"/>
  <c r="Y1281" i="1"/>
  <c r="P1282" i="1"/>
  <c r="X1282" i="1"/>
  <c r="O1283" i="1"/>
  <c r="W1283" i="1"/>
  <c r="N1284" i="1"/>
  <c r="V1284" i="1"/>
  <c r="R1288" i="1"/>
  <c r="Z1288" i="1"/>
  <c r="Q1289" i="1"/>
  <c r="Y1289" i="1"/>
  <c r="P1290" i="1"/>
  <c r="X1290" i="1"/>
  <c r="O1291" i="1"/>
  <c r="W1291" i="1"/>
  <c r="N1292" i="1"/>
  <c r="V1292" i="1"/>
  <c r="M1293" i="1"/>
  <c r="U1293" i="1"/>
  <c r="R1296" i="1"/>
  <c r="Z1296" i="1"/>
  <c r="Q1297" i="1"/>
  <c r="Y1297" i="1"/>
  <c r="P1298" i="1"/>
  <c r="X1298" i="1"/>
  <c r="O1299" i="1"/>
  <c r="W1299" i="1"/>
  <c r="N1300" i="1"/>
  <c r="V1300" i="1"/>
  <c r="M1301" i="1"/>
  <c r="U1301" i="1"/>
  <c r="K1303" i="1"/>
  <c r="S1303" i="1"/>
  <c r="AA1303" i="1"/>
  <c r="R1304" i="1"/>
  <c r="Z1304" i="1"/>
  <c r="Q1305" i="1"/>
  <c r="Y1305" i="1"/>
  <c r="P1306" i="1"/>
  <c r="X1306" i="1"/>
  <c r="G1307" i="1"/>
  <c r="O1307" i="1"/>
  <c r="W1307" i="1"/>
  <c r="N1308" i="1"/>
  <c r="V1308" i="1"/>
  <c r="M1309" i="1"/>
  <c r="U1309" i="1"/>
  <c r="K1311" i="1"/>
  <c r="S1311" i="1"/>
  <c r="AA1311" i="1"/>
  <c r="R1312" i="1"/>
  <c r="Z1312" i="1"/>
  <c r="Q1313" i="1"/>
  <c r="Y1313" i="1"/>
  <c r="P1314" i="1"/>
  <c r="X1314" i="1"/>
  <c r="G1315" i="1"/>
  <c r="O1315" i="1"/>
  <c r="W1315" i="1"/>
  <c r="N1316" i="1"/>
  <c r="V1316" i="1"/>
  <c r="M1317" i="1"/>
  <c r="U1317" i="1"/>
  <c r="K1319" i="1"/>
  <c r="S1319" i="1"/>
  <c r="AA1319" i="1"/>
  <c r="R1320" i="1"/>
  <c r="Z1320" i="1"/>
  <c r="Q1321" i="1"/>
  <c r="Y1321" i="1"/>
  <c r="P1322" i="1"/>
  <c r="X1322" i="1"/>
  <c r="G1323" i="1"/>
  <c r="O1323" i="1"/>
  <c r="W1323" i="1"/>
  <c r="N1324" i="1"/>
  <c r="V1324" i="1"/>
  <c r="M1325" i="1"/>
  <c r="U1325" i="1"/>
  <c r="K1327" i="1"/>
  <c r="S1327" i="1"/>
  <c r="AA1327" i="1"/>
  <c r="R1328" i="1"/>
  <c r="Z1328" i="1"/>
  <c r="Q1329" i="1"/>
  <c r="Y1329" i="1"/>
  <c r="P1330" i="1"/>
  <c r="X1330" i="1"/>
  <c r="G1331" i="1"/>
  <c r="O1331" i="1"/>
  <c r="W1331" i="1"/>
  <c r="N1332" i="1"/>
  <c r="V1332" i="1"/>
  <c r="M1333" i="1"/>
  <c r="U1333" i="1"/>
  <c r="K1335" i="1"/>
  <c r="S1335" i="1"/>
  <c r="AA1335" i="1"/>
  <c r="R1336" i="1"/>
  <c r="Z1336" i="1"/>
  <c r="Q1337" i="1"/>
  <c r="Y1337" i="1"/>
  <c r="P1338" i="1"/>
  <c r="X1338" i="1"/>
  <c r="G1339" i="1"/>
  <c r="O1339" i="1"/>
  <c r="W1339" i="1"/>
  <c r="N1340" i="1"/>
  <c r="V1340" i="1"/>
  <c r="M1341" i="1"/>
  <c r="U1341" i="1"/>
  <c r="K1343" i="1"/>
  <c r="S1343" i="1"/>
  <c r="AA1343" i="1"/>
  <c r="R1344" i="1"/>
  <c r="Z1344" i="1"/>
  <c r="Q1345" i="1"/>
  <c r="Y1345" i="1"/>
  <c r="P1346" i="1"/>
  <c r="X1346" i="1"/>
  <c r="G1347" i="1"/>
  <c r="O1347" i="1"/>
  <c r="W1347" i="1"/>
  <c r="N1348" i="1"/>
  <c r="V1348" i="1"/>
  <c r="M1349" i="1"/>
  <c r="U1349" i="1"/>
  <c r="K1351" i="1"/>
  <c r="S1351" i="1"/>
  <c r="AA1351" i="1"/>
  <c r="R1352" i="1"/>
  <c r="Z1352" i="1"/>
  <c r="Q1353" i="1"/>
  <c r="Y1353" i="1"/>
  <c r="P1354" i="1"/>
  <c r="X1354" i="1"/>
  <c r="G1355" i="1"/>
  <c r="O1355" i="1"/>
  <c r="W1355" i="1"/>
  <c r="N1356" i="1"/>
  <c r="V1356" i="1"/>
  <c r="M1357" i="1"/>
  <c r="U1357" i="1"/>
  <c r="K1359" i="1"/>
  <c r="S1359" i="1"/>
  <c r="AA1359" i="1"/>
  <c r="R1360" i="1"/>
  <c r="Z1360" i="1"/>
  <c r="Q1361" i="1"/>
  <c r="Y1361" i="1"/>
  <c r="P1362" i="1"/>
  <c r="X1362" i="1"/>
  <c r="G1363" i="1"/>
  <c r="O1363" i="1"/>
  <c r="W1363" i="1"/>
  <c r="N1364" i="1"/>
  <c r="V1364" i="1"/>
  <c r="M1365" i="1"/>
  <c r="U1365" i="1"/>
  <c r="K1367" i="1"/>
  <c r="S1367" i="1"/>
  <c r="AA1367" i="1"/>
  <c r="R1368" i="1"/>
  <c r="Z1368" i="1"/>
  <c r="Q1369" i="1"/>
  <c r="Y1369" i="1"/>
  <c r="P1370" i="1"/>
  <c r="X1370" i="1"/>
  <c r="G1371" i="1"/>
  <c r="O1371" i="1"/>
  <c r="W1371" i="1"/>
  <c r="N1372" i="1"/>
  <c r="V1372" i="1"/>
  <c r="M1373" i="1"/>
  <c r="U1373" i="1"/>
  <c r="K1375" i="1"/>
  <c r="S1375" i="1"/>
  <c r="AA1375" i="1"/>
  <c r="R1376" i="1"/>
  <c r="Z1376" i="1"/>
  <c r="Q1377" i="1"/>
  <c r="Y1377" i="1"/>
  <c r="P1378" i="1"/>
  <c r="X1378" i="1"/>
  <c r="G1379" i="1"/>
  <c r="O1379" i="1"/>
  <c r="W1379" i="1"/>
  <c r="N1380" i="1"/>
  <c r="V1380" i="1"/>
  <c r="M1381" i="1"/>
  <c r="U1381" i="1"/>
  <c r="K1383" i="1"/>
  <c r="S1383" i="1"/>
  <c r="AA1383" i="1"/>
  <c r="R1384" i="1"/>
  <c r="Z1384" i="1"/>
  <c r="Q1385" i="1"/>
  <c r="Y1385" i="1"/>
  <c r="P1386" i="1"/>
  <c r="X1386" i="1"/>
  <c r="G1387" i="1"/>
  <c r="O1387" i="1"/>
  <c r="W1387" i="1"/>
  <c r="N1388" i="1"/>
  <c r="V1388" i="1"/>
  <c r="M1389" i="1"/>
  <c r="U1389" i="1"/>
  <c r="K1391" i="1"/>
  <c r="S1391" i="1"/>
  <c r="AA1391" i="1"/>
  <c r="R1392" i="1"/>
  <c r="Z1392" i="1"/>
  <c r="Q1393" i="1"/>
  <c r="Y1393" i="1"/>
  <c r="P1394" i="1"/>
  <c r="X1394" i="1"/>
  <c r="G1395" i="1"/>
  <c r="O1395" i="1"/>
  <c r="W1395" i="1"/>
  <c r="N1396" i="1"/>
  <c r="V1396" i="1"/>
  <c r="M1397" i="1"/>
  <c r="U1397" i="1"/>
  <c r="K1399" i="1"/>
  <c r="S1399" i="1"/>
  <c r="AA1399" i="1"/>
  <c r="R1400" i="1"/>
  <c r="Q1401" i="1"/>
  <c r="Y1401" i="1"/>
  <c r="P1402" i="1"/>
  <c r="X1402" i="1"/>
  <c r="G1403" i="1"/>
  <c r="O1403" i="1"/>
  <c r="W1403" i="1"/>
  <c r="N1404" i="1"/>
  <c r="V1404" i="1"/>
  <c r="M1405" i="1"/>
  <c r="U1405" i="1"/>
  <c r="K1407" i="1"/>
  <c r="S1407" i="1"/>
  <c r="AA1407" i="1"/>
  <c r="R1408" i="1"/>
  <c r="Q1409" i="1"/>
  <c r="Y1409" i="1"/>
  <c r="P1410" i="1"/>
  <c r="X1410" i="1"/>
  <c r="G1411" i="1"/>
  <c r="O1411" i="1"/>
  <c r="W1411" i="1"/>
  <c r="N1412" i="1"/>
  <c r="V1412" i="1"/>
  <c r="M1413" i="1"/>
  <c r="U1413" i="1"/>
  <c r="K1415" i="1"/>
  <c r="T1415" i="1"/>
  <c r="P1417" i="1"/>
  <c r="AA1417" i="1"/>
  <c r="K1418" i="1"/>
  <c r="U1418" i="1"/>
  <c r="H1419" i="1"/>
  <c r="H1425" i="1"/>
  <c r="M1426" i="1"/>
  <c r="Y1426" i="1"/>
  <c r="W1427" i="1"/>
  <c r="O1427" i="1"/>
  <c r="U1427" i="1"/>
  <c r="M1427" i="1"/>
  <c r="AA1427" i="1"/>
  <c r="S1427" i="1"/>
  <c r="K1427" i="1"/>
  <c r="X1427" i="1"/>
  <c r="G1429" i="1"/>
  <c r="G1430" i="1"/>
  <c r="N1431" i="1"/>
  <c r="I1433" i="1"/>
  <c r="G1433" i="1"/>
  <c r="R1434" i="1"/>
  <c r="H1439" i="1"/>
  <c r="K1442" i="1"/>
  <c r="Y1442" i="1"/>
  <c r="W1443" i="1"/>
  <c r="O1443" i="1"/>
  <c r="U1443" i="1"/>
  <c r="M1443" i="1"/>
  <c r="AA1443" i="1"/>
  <c r="S1443" i="1"/>
  <c r="K1443" i="1"/>
  <c r="X1443" i="1"/>
  <c r="G1445" i="1"/>
  <c r="G1446" i="1"/>
  <c r="N1447" i="1"/>
  <c r="I1449" i="1"/>
  <c r="G1449" i="1"/>
  <c r="R1450" i="1"/>
  <c r="H1455" i="1"/>
  <c r="Q1458" i="1"/>
  <c r="N1461" i="1"/>
  <c r="G1462" i="1"/>
  <c r="H1462" i="1"/>
  <c r="R1465" i="1"/>
  <c r="G1469" i="1"/>
  <c r="K1473" i="1"/>
  <c r="R1257" i="1"/>
  <c r="Z1257" i="1"/>
  <c r="R1265" i="1"/>
  <c r="Z1265" i="1"/>
  <c r="R1273" i="1"/>
  <c r="Z1273" i="1"/>
  <c r="R1281" i="1"/>
  <c r="Z1281" i="1"/>
  <c r="P1283" i="1"/>
  <c r="X1283" i="1"/>
  <c r="R1289" i="1"/>
  <c r="Z1289" i="1"/>
  <c r="P1291" i="1"/>
  <c r="X1291" i="1"/>
  <c r="N1293" i="1"/>
  <c r="V1293" i="1"/>
  <c r="R1297" i="1"/>
  <c r="Z1297" i="1"/>
  <c r="P1299" i="1"/>
  <c r="X1299" i="1"/>
  <c r="N1301" i="1"/>
  <c r="V1301" i="1"/>
  <c r="L1303" i="1"/>
  <c r="T1303" i="1"/>
  <c r="R1305" i="1"/>
  <c r="Z1305" i="1"/>
  <c r="H1307" i="1"/>
  <c r="P1307" i="1"/>
  <c r="X1307" i="1"/>
  <c r="N1309" i="1"/>
  <c r="V1309" i="1"/>
  <c r="L1311" i="1"/>
  <c r="T1311" i="1"/>
  <c r="R1313" i="1"/>
  <c r="Z1313" i="1"/>
  <c r="H1315" i="1"/>
  <c r="P1315" i="1"/>
  <c r="X1315" i="1"/>
  <c r="N1317" i="1"/>
  <c r="V1317" i="1"/>
  <c r="L1319" i="1"/>
  <c r="T1319" i="1"/>
  <c r="R1321" i="1"/>
  <c r="Z1321" i="1"/>
  <c r="H1323" i="1"/>
  <c r="P1323" i="1"/>
  <c r="X1323" i="1"/>
  <c r="N1325" i="1"/>
  <c r="V1325" i="1"/>
  <c r="L1327" i="1"/>
  <c r="T1327" i="1"/>
  <c r="R1329" i="1"/>
  <c r="Z1329" i="1"/>
  <c r="H1331" i="1"/>
  <c r="P1331" i="1"/>
  <c r="X1331" i="1"/>
  <c r="N1333" i="1"/>
  <c r="V1333" i="1"/>
  <c r="L1335" i="1"/>
  <c r="T1335" i="1"/>
  <c r="R1337" i="1"/>
  <c r="Z1337" i="1"/>
  <c r="H1339" i="1"/>
  <c r="P1339" i="1"/>
  <c r="X1339" i="1"/>
  <c r="N1341" i="1"/>
  <c r="V1341" i="1"/>
  <c r="L1343" i="1"/>
  <c r="T1343" i="1"/>
  <c r="R1345" i="1"/>
  <c r="Z1345" i="1"/>
  <c r="H1347" i="1"/>
  <c r="P1347" i="1"/>
  <c r="X1347" i="1"/>
  <c r="N1349" i="1"/>
  <c r="V1349" i="1"/>
  <c r="L1351" i="1"/>
  <c r="T1351" i="1"/>
  <c r="R1353" i="1"/>
  <c r="Z1353" i="1"/>
  <c r="H1355" i="1"/>
  <c r="P1355" i="1"/>
  <c r="X1355" i="1"/>
  <c r="N1357" i="1"/>
  <c r="V1357" i="1"/>
  <c r="L1359" i="1"/>
  <c r="T1359" i="1"/>
  <c r="R1361" i="1"/>
  <c r="Z1361" i="1"/>
  <c r="H1363" i="1"/>
  <c r="P1363" i="1"/>
  <c r="X1363" i="1"/>
  <c r="N1365" i="1"/>
  <c r="V1365" i="1"/>
  <c r="L1367" i="1"/>
  <c r="T1367" i="1"/>
  <c r="R1369" i="1"/>
  <c r="Z1369" i="1"/>
  <c r="H1371" i="1"/>
  <c r="P1371" i="1"/>
  <c r="X1371" i="1"/>
  <c r="N1373" i="1"/>
  <c r="V1373" i="1"/>
  <c r="L1375" i="1"/>
  <c r="T1375" i="1"/>
  <c r="R1377" i="1"/>
  <c r="Z1377" i="1"/>
  <c r="H1379" i="1"/>
  <c r="P1379" i="1"/>
  <c r="X1379" i="1"/>
  <c r="N1381" i="1"/>
  <c r="V1381" i="1"/>
  <c r="L1383" i="1"/>
  <c r="T1383" i="1"/>
  <c r="R1385" i="1"/>
  <c r="Z1385" i="1"/>
  <c r="H1387" i="1"/>
  <c r="P1387" i="1"/>
  <c r="X1387" i="1"/>
  <c r="N1389" i="1"/>
  <c r="V1389" i="1"/>
  <c r="L1391" i="1"/>
  <c r="T1391" i="1"/>
  <c r="R1393" i="1"/>
  <c r="Z1393" i="1"/>
  <c r="H1395" i="1"/>
  <c r="P1395" i="1"/>
  <c r="X1395" i="1"/>
  <c r="N1397" i="1"/>
  <c r="V1397" i="1"/>
  <c r="L1399" i="1"/>
  <c r="T1399" i="1"/>
  <c r="R1401" i="1"/>
  <c r="Z1401" i="1"/>
  <c r="H1403" i="1"/>
  <c r="P1403" i="1"/>
  <c r="X1403" i="1"/>
  <c r="N1405" i="1"/>
  <c r="V1405" i="1"/>
  <c r="L1407" i="1"/>
  <c r="T1407" i="1"/>
  <c r="R1409" i="1"/>
  <c r="Z1409" i="1"/>
  <c r="H1411" i="1"/>
  <c r="P1411" i="1"/>
  <c r="X1411" i="1"/>
  <c r="N1413" i="1"/>
  <c r="V1413" i="1"/>
  <c r="L1415" i="1"/>
  <c r="U1415" i="1"/>
  <c r="I1417" i="1"/>
  <c r="G1417" i="1"/>
  <c r="R1417" i="1"/>
  <c r="L1418" i="1"/>
  <c r="W1418" i="1"/>
  <c r="I1419" i="1"/>
  <c r="AA1423" i="1"/>
  <c r="S1423" i="1"/>
  <c r="K1423" i="1"/>
  <c r="Y1423" i="1"/>
  <c r="Q1423" i="1"/>
  <c r="U1423" i="1"/>
  <c r="Y1425" i="1"/>
  <c r="Q1425" i="1"/>
  <c r="W1425" i="1"/>
  <c r="O1425" i="1"/>
  <c r="T1425" i="1"/>
  <c r="O1426" i="1"/>
  <c r="Z1426" i="1"/>
  <c r="H1429" i="1"/>
  <c r="I1430" i="1"/>
  <c r="P1431" i="1"/>
  <c r="S1434" i="1"/>
  <c r="AA1439" i="1"/>
  <c r="S1439" i="1"/>
  <c r="K1439" i="1"/>
  <c r="Y1439" i="1"/>
  <c r="Q1439" i="1"/>
  <c r="W1439" i="1"/>
  <c r="O1439" i="1"/>
  <c r="V1439" i="1"/>
  <c r="M1442" i="1"/>
  <c r="Z1442" i="1"/>
  <c r="H1445" i="1"/>
  <c r="I1446" i="1"/>
  <c r="P1447" i="1"/>
  <c r="AA1455" i="1"/>
  <c r="S1455" i="1"/>
  <c r="K1455" i="1"/>
  <c r="Y1455" i="1"/>
  <c r="Q1455" i="1"/>
  <c r="W1455" i="1"/>
  <c r="O1455" i="1"/>
  <c r="V1455" i="1"/>
  <c r="R1458" i="1"/>
  <c r="O1461" i="1"/>
  <c r="S1465" i="1"/>
  <c r="X1469" i="1"/>
  <c r="P1469" i="1"/>
  <c r="U1469" i="1"/>
  <c r="M1469" i="1"/>
  <c r="T1469" i="1"/>
  <c r="L1469" i="1"/>
  <c r="AA1469" i="1"/>
  <c r="S1469" i="1"/>
  <c r="K1469" i="1"/>
  <c r="Y1469" i="1"/>
  <c r="Q1469" i="1"/>
  <c r="N1473" i="1"/>
  <c r="H1477" i="1"/>
  <c r="I1477" i="1"/>
  <c r="AA1490" i="1"/>
  <c r="S1490" i="1"/>
  <c r="K1490" i="1"/>
  <c r="Y1490" i="1"/>
  <c r="Q1490" i="1"/>
  <c r="X1490" i="1"/>
  <c r="P1490" i="1"/>
  <c r="W1490" i="1"/>
  <c r="O1490" i="1"/>
  <c r="V1490" i="1"/>
  <c r="N1490" i="1"/>
  <c r="U1490" i="1"/>
  <c r="M1490" i="1"/>
  <c r="T1490" i="1"/>
  <c r="L1490" i="1"/>
  <c r="R1250" i="1"/>
  <c r="Z1250" i="1"/>
  <c r="G1253" i="1"/>
  <c r="K1257" i="1"/>
  <c r="S1257" i="1"/>
  <c r="AA1257" i="1"/>
  <c r="R1258" i="1"/>
  <c r="Z1258" i="1"/>
  <c r="G1261" i="1"/>
  <c r="K1265" i="1"/>
  <c r="S1265" i="1"/>
  <c r="AA1265" i="1"/>
  <c r="R1266" i="1"/>
  <c r="Z1266" i="1"/>
  <c r="G1269" i="1"/>
  <c r="K1273" i="1"/>
  <c r="S1273" i="1"/>
  <c r="AA1273" i="1"/>
  <c r="R1274" i="1"/>
  <c r="Z1274" i="1"/>
  <c r="G1277" i="1"/>
  <c r="K1281" i="1"/>
  <c r="S1281" i="1"/>
  <c r="AA1281" i="1"/>
  <c r="R1282" i="1"/>
  <c r="Z1282" i="1"/>
  <c r="Q1283" i="1"/>
  <c r="Y1283" i="1"/>
  <c r="G1285" i="1"/>
  <c r="K1289" i="1"/>
  <c r="S1289" i="1"/>
  <c r="AA1289" i="1"/>
  <c r="R1290" i="1"/>
  <c r="Z1290" i="1"/>
  <c r="Q1291" i="1"/>
  <c r="Y1291" i="1"/>
  <c r="G1293" i="1"/>
  <c r="O1293" i="1"/>
  <c r="W1293" i="1"/>
  <c r="K1297" i="1"/>
  <c r="S1297" i="1"/>
  <c r="AA1297" i="1"/>
  <c r="R1298" i="1"/>
  <c r="Z1298" i="1"/>
  <c r="Q1299" i="1"/>
  <c r="Y1299" i="1"/>
  <c r="G1301" i="1"/>
  <c r="O1301" i="1"/>
  <c r="W1301" i="1"/>
  <c r="M1303" i="1"/>
  <c r="U1303" i="1"/>
  <c r="K1305" i="1"/>
  <c r="S1305" i="1"/>
  <c r="AA1305" i="1"/>
  <c r="R1306" i="1"/>
  <c r="Z1306" i="1"/>
  <c r="Q1307" i="1"/>
  <c r="Y1307" i="1"/>
  <c r="G1309" i="1"/>
  <c r="O1309" i="1"/>
  <c r="W1309" i="1"/>
  <c r="M1311" i="1"/>
  <c r="U1311" i="1"/>
  <c r="K1313" i="1"/>
  <c r="S1313" i="1"/>
  <c r="AA1313" i="1"/>
  <c r="R1314" i="1"/>
  <c r="Z1314" i="1"/>
  <c r="Q1315" i="1"/>
  <c r="Y1315" i="1"/>
  <c r="G1317" i="1"/>
  <c r="O1317" i="1"/>
  <c r="W1317" i="1"/>
  <c r="M1319" i="1"/>
  <c r="U1319" i="1"/>
  <c r="K1321" i="1"/>
  <c r="S1321" i="1"/>
  <c r="AA1321" i="1"/>
  <c r="R1322" i="1"/>
  <c r="Z1322" i="1"/>
  <c r="Q1323" i="1"/>
  <c r="Y1323" i="1"/>
  <c r="G1325" i="1"/>
  <c r="O1325" i="1"/>
  <c r="W1325" i="1"/>
  <c r="M1327" i="1"/>
  <c r="U1327" i="1"/>
  <c r="K1329" i="1"/>
  <c r="S1329" i="1"/>
  <c r="AA1329" i="1"/>
  <c r="R1330" i="1"/>
  <c r="Z1330" i="1"/>
  <c r="Q1331" i="1"/>
  <c r="Y1331" i="1"/>
  <c r="G1333" i="1"/>
  <c r="O1333" i="1"/>
  <c r="W1333" i="1"/>
  <c r="M1335" i="1"/>
  <c r="U1335" i="1"/>
  <c r="K1337" i="1"/>
  <c r="S1337" i="1"/>
  <c r="AA1337" i="1"/>
  <c r="R1338" i="1"/>
  <c r="Z1338" i="1"/>
  <c r="Q1339" i="1"/>
  <c r="Y1339" i="1"/>
  <c r="G1341" i="1"/>
  <c r="O1341" i="1"/>
  <c r="W1341" i="1"/>
  <c r="M1343" i="1"/>
  <c r="U1343" i="1"/>
  <c r="K1345" i="1"/>
  <c r="S1345" i="1"/>
  <c r="AA1345" i="1"/>
  <c r="R1346" i="1"/>
  <c r="Z1346" i="1"/>
  <c r="Q1347" i="1"/>
  <c r="Y1347" i="1"/>
  <c r="G1349" i="1"/>
  <c r="O1349" i="1"/>
  <c r="W1349" i="1"/>
  <c r="M1351" i="1"/>
  <c r="U1351" i="1"/>
  <c r="K1353" i="1"/>
  <c r="S1353" i="1"/>
  <c r="AA1353" i="1"/>
  <c r="R1354" i="1"/>
  <c r="Z1354" i="1"/>
  <c r="Q1355" i="1"/>
  <c r="Y1355" i="1"/>
  <c r="G1357" i="1"/>
  <c r="O1357" i="1"/>
  <c r="W1357" i="1"/>
  <c r="M1359" i="1"/>
  <c r="U1359" i="1"/>
  <c r="K1361" i="1"/>
  <c r="S1361" i="1"/>
  <c r="AA1361" i="1"/>
  <c r="R1362" i="1"/>
  <c r="Z1362" i="1"/>
  <c r="Q1363" i="1"/>
  <c r="Y1363" i="1"/>
  <c r="G1365" i="1"/>
  <c r="O1365" i="1"/>
  <c r="W1365" i="1"/>
  <c r="M1367" i="1"/>
  <c r="U1367" i="1"/>
  <c r="K1369" i="1"/>
  <c r="S1369" i="1"/>
  <c r="AA1369" i="1"/>
  <c r="R1370" i="1"/>
  <c r="Z1370" i="1"/>
  <c r="Q1371" i="1"/>
  <c r="Y1371" i="1"/>
  <c r="G1373" i="1"/>
  <c r="O1373" i="1"/>
  <c r="W1373" i="1"/>
  <c r="M1375" i="1"/>
  <c r="U1375" i="1"/>
  <c r="K1377" i="1"/>
  <c r="S1377" i="1"/>
  <c r="AA1377" i="1"/>
  <c r="R1378" i="1"/>
  <c r="Z1378" i="1"/>
  <c r="Q1379" i="1"/>
  <c r="Y1379" i="1"/>
  <c r="G1381" i="1"/>
  <c r="O1381" i="1"/>
  <c r="W1381" i="1"/>
  <c r="M1383" i="1"/>
  <c r="U1383" i="1"/>
  <c r="K1385" i="1"/>
  <c r="S1385" i="1"/>
  <c r="AA1385" i="1"/>
  <c r="R1386" i="1"/>
  <c r="Z1386" i="1"/>
  <c r="Q1387" i="1"/>
  <c r="Y1387" i="1"/>
  <c r="G1389" i="1"/>
  <c r="O1389" i="1"/>
  <c r="W1389" i="1"/>
  <c r="M1391" i="1"/>
  <c r="U1391" i="1"/>
  <c r="K1393" i="1"/>
  <c r="S1393" i="1"/>
  <c r="AA1393" i="1"/>
  <c r="R1394" i="1"/>
  <c r="Z1394" i="1"/>
  <c r="Q1395" i="1"/>
  <c r="Y1395" i="1"/>
  <c r="G1397" i="1"/>
  <c r="O1397" i="1"/>
  <c r="W1397" i="1"/>
  <c r="M1399" i="1"/>
  <c r="U1399" i="1"/>
  <c r="K1401" i="1"/>
  <c r="S1401" i="1"/>
  <c r="AA1401" i="1"/>
  <c r="R1402" i="1"/>
  <c r="Z1402" i="1"/>
  <c r="Q1403" i="1"/>
  <c r="Y1403" i="1"/>
  <c r="G1405" i="1"/>
  <c r="O1405" i="1"/>
  <c r="W1405" i="1"/>
  <c r="M1407" i="1"/>
  <c r="U1407" i="1"/>
  <c r="K1409" i="1"/>
  <c r="S1409" i="1"/>
  <c r="AA1409" i="1"/>
  <c r="R1410" i="1"/>
  <c r="Z1410" i="1"/>
  <c r="Q1411" i="1"/>
  <c r="Y1411" i="1"/>
  <c r="G1413" i="1"/>
  <c r="O1413" i="1"/>
  <c r="W1413" i="1"/>
  <c r="M1415" i="1"/>
  <c r="V1415" i="1"/>
  <c r="H1417" i="1"/>
  <c r="M1418" i="1"/>
  <c r="Y1418" i="1"/>
  <c r="W1419" i="1"/>
  <c r="O1419" i="1"/>
  <c r="U1419" i="1"/>
  <c r="M1419" i="1"/>
  <c r="T1419" i="1"/>
  <c r="U1421" i="1"/>
  <c r="M1421" i="1"/>
  <c r="AA1421" i="1"/>
  <c r="S1421" i="1"/>
  <c r="K1421" i="1"/>
  <c r="V1421" i="1"/>
  <c r="G1422" i="1"/>
  <c r="L1423" i="1"/>
  <c r="V1423" i="1"/>
  <c r="G1424" i="1"/>
  <c r="K1425" i="1"/>
  <c r="U1425" i="1"/>
  <c r="Q1426" i="1"/>
  <c r="AA1426" i="1"/>
  <c r="U1429" i="1"/>
  <c r="M1429" i="1"/>
  <c r="AA1429" i="1"/>
  <c r="S1429" i="1"/>
  <c r="K1429" i="1"/>
  <c r="Y1429" i="1"/>
  <c r="Q1429" i="1"/>
  <c r="W1429" i="1"/>
  <c r="R1431" i="1"/>
  <c r="Y1433" i="1"/>
  <c r="Q1433" i="1"/>
  <c r="W1433" i="1"/>
  <c r="O1433" i="1"/>
  <c r="U1433" i="1"/>
  <c r="M1433" i="1"/>
  <c r="V1433" i="1"/>
  <c r="H1435" i="1"/>
  <c r="L1439" i="1"/>
  <c r="X1439" i="1"/>
  <c r="O1442" i="1"/>
  <c r="AA1442" i="1"/>
  <c r="U1445" i="1"/>
  <c r="M1445" i="1"/>
  <c r="AA1445" i="1"/>
  <c r="S1445" i="1"/>
  <c r="K1445" i="1"/>
  <c r="Y1445" i="1"/>
  <c r="Q1445" i="1"/>
  <c r="W1445" i="1"/>
  <c r="R1447" i="1"/>
  <c r="Y1449" i="1"/>
  <c r="Q1449" i="1"/>
  <c r="W1449" i="1"/>
  <c r="O1449" i="1"/>
  <c r="U1449" i="1"/>
  <c r="M1449" i="1"/>
  <c r="V1449" i="1"/>
  <c r="H1451" i="1"/>
  <c r="L1455" i="1"/>
  <c r="X1455" i="1"/>
  <c r="S1458" i="1"/>
  <c r="R1461" i="1"/>
  <c r="V1465" i="1"/>
  <c r="AA1466" i="1"/>
  <c r="S1466" i="1"/>
  <c r="K1466" i="1"/>
  <c r="X1466" i="1"/>
  <c r="P1466" i="1"/>
  <c r="W1466" i="1"/>
  <c r="O1466" i="1"/>
  <c r="V1466" i="1"/>
  <c r="N1466" i="1"/>
  <c r="T1466" i="1"/>
  <c r="L1466" i="1"/>
  <c r="N1469" i="1"/>
  <c r="G1470" i="1"/>
  <c r="H1470" i="1"/>
  <c r="R1473" i="1"/>
  <c r="G1477" i="1"/>
  <c r="G1478" i="1"/>
  <c r="I1478" i="1"/>
  <c r="H1478" i="1"/>
  <c r="R1490" i="1"/>
  <c r="R1283" i="1"/>
  <c r="Z1283" i="1"/>
  <c r="R1291" i="1"/>
  <c r="Z1291" i="1"/>
  <c r="P1293" i="1"/>
  <c r="X1293" i="1"/>
  <c r="R1299" i="1"/>
  <c r="Z1299" i="1"/>
  <c r="P1301" i="1"/>
  <c r="X1301" i="1"/>
  <c r="N1303" i="1"/>
  <c r="V1303" i="1"/>
  <c r="R1307" i="1"/>
  <c r="Z1307" i="1"/>
  <c r="P1309" i="1"/>
  <c r="X1309" i="1"/>
  <c r="N1311" i="1"/>
  <c r="V1311" i="1"/>
  <c r="R1315" i="1"/>
  <c r="Z1315" i="1"/>
  <c r="P1317" i="1"/>
  <c r="X1317" i="1"/>
  <c r="N1319" i="1"/>
  <c r="V1319" i="1"/>
  <c r="R1323" i="1"/>
  <c r="Z1323" i="1"/>
  <c r="P1325" i="1"/>
  <c r="X1325" i="1"/>
  <c r="N1327" i="1"/>
  <c r="V1327" i="1"/>
  <c r="R1331" i="1"/>
  <c r="Z1331" i="1"/>
  <c r="P1333" i="1"/>
  <c r="X1333" i="1"/>
  <c r="N1335" i="1"/>
  <c r="V1335" i="1"/>
  <c r="R1339" i="1"/>
  <c r="Z1339" i="1"/>
  <c r="P1341" i="1"/>
  <c r="X1341" i="1"/>
  <c r="N1343" i="1"/>
  <c r="V1343" i="1"/>
  <c r="R1347" i="1"/>
  <c r="Z1347" i="1"/>
  <c r="P1349" i="1"/>
  <c r="X1349" i="1"/>
  <c r="N1351" i="1"/>
  <c r="V1351" i="1"/>
  <c r="R1355" i="1"/>
  <c r="Z1355" i="1"/>
  <c r="P1357" i="1"/>
  <c r="X1357" i="1"/>
  <c r="N1359" i="1"/>
  <c r="V1359" i="1"/>
  <c r="R1363" i="1"/>
  <c r="Z1363" i="1"/>
  <c r="P1365" i="1"/>
  <c r="X1365" i="1"/>
  <c r="N1367" i="1"/>
  <c r="V1367" i="1"/>
  <c r="R1371" i="1"/>
  <c r="Z1371" i="1"/>
  <c r="P1373" i="1"/>
  <c r="X1373" i="1"/>
  <c r="N1375" i="1"/>
  <c r="V1375" i="1"/>
  <c r="R1379" i="1"/>
  <c r="Z1379" i="1"/>
  <c r="P1381" i="1"/>
  <c r="X1381" i="1"/>
  <c r="N1383" i="1"/>
  <c r="V1383" i="1"/>
  <c r="R1387" i="1"/>
  <c r="Z1387" i="1"/>
  <c r="P1389" i="1"/>
  <c r="X1389" i="1"/>
  <c r="N1391" i="1"/>
  <c r="V1391" i="1"/>
  <c r="R1395" i="1"/>
  <c r="Z1395" i="1"/>
  <c r="P1397" i="1"/>
  <c r="X1397" i="1"/>
  <c r="N1399" i="1"/>
  <c r="V1399" i="1"/>
  <c r="R1403" i="1"/>
  <c r="Z1403" i="1"/>
  <c r="P1405" i="1"/>
  <c r="X1405" i="1"/>
  <c r="N1407" i="1"/>
  <c r="V1407" i="1"/>
  <c r="R1411" i="1"/>
  <c r="Z1411" i="1"/>
  <c r="P1413" i="1"/>
  <c r="X1413" i="1"/>
  <c r="N1415" i="1"/>
  <c r="W1415" i="1"/>
  <c r="Y1417" i="1"/>
  <c r="Q1417" i="1"/>
  <c r="W1417" i="1"/>
  <c r="O1417" i="1"/>
  <c r="T1417" i="1"/>
  <c r="O1418" i="1"/>
  <c r="Z1418" i="1"/>
  <c r="H1422" i="1"/>
  <c r="R1426" i="1"/>
  <c r="I1431" i="1"/>
  <c r="G1431" i="1"/>
  <c r="T1431" i="1"/>
  <c r="X1434" i="1"/>
  <c r="P1434" i="1"/>
  <c r="V1434" i="1"/>
  <c r="N1434" i="1"/>
  <c r="T1434" i="1"/>
  <c r="L1434" i="1"/>
  <c r="W1434" i="1"/>
  <c r="M1439" i="1"/>
  <c r="Z1439" i="1"/>
  <c r="Q1442" i="1"/>
  <c r="L1445" i="1"/>
  <c r="X1445" i="1"/>
  <c r="I1447" i="1"/>
  <c r="G1447" i="1"/>
  <c r="T1447" i="1"/>
  <c r="K1449" i="1"/>
  <c r="X1449" i="1"/>
  <c r="X1450" i="1"/>
  <c r="P1450" i="1"/>
  <c r="V1450" i="1"/>
  <c r="N1450" i="1"/>
  <c r="T1450" i="1"/>
  <c r="L1450" i="1"/>
  <c r="W1450" i="1"/>
  <c r="I1451" i="1"/>
  <c r="M1455" i="1"/>
  <c r="Z1455" i="1"/>
  <c r="U1458" i="1"/>
  <c r="V1461" i="1"/>
  <c r="Z1465" i="1"/>
  <c r="M1466" i="1"/>
  <c r="O1469" i="1"/>
  <c r="I1470" i="1"/>
  <c r="S1473" i="1"/>
  <c r="Z1490" i="1"/>
  <c r="R1196" i="1"/>
  <c r="N1200" i="1"/>
  <c r="R1204" i="1"/>
  <c r="N1208" i="1"/>
  <c r="R1212" i="1"/>
  <c r="N1216" i="1"/>
  <c r="R1220" i="1"/>
  <c r="N1224" i="1"/>
  <c r="R1228" i="1"/>
  <c r="N1232" i="1"/>
  <c r="R1236" i="1"/>
  <c r="N1240" i="1"/>
  <c r="R1244" i="1"/>
  <c r="N1248" i="1"/>
  <c r="L1250" i="1"/>
  <c r="R1252" i="1"/>
  <c r="N1256" i="1"/>
  <c r="M1257" i="1"/>
  <c r="L1258" i="1"/>
  <c r="R1260" i="1"/>
  <c r="N1264" i="1"/>
  <c r="M1265" i="1"/>
  <c r="L1266" i="1"/>
  <c r="R1268" i="1"/>
  <c r="N1272" i="1"/>
  <c r="M1273" i="1"/>
  <c r="L1274" i="1"/>
  <c r="R1276" i="1"/>
  <c r="N1280" i="1"/>
  <c r="M1281" i="1"/>
  <c r="L1282" i="1"/>
  <c r="K1283" i="1"/>
  <c r="S1283" i="1"/>
  <c r="R1284" i="1"/>
  <c r="N1288" i="1"/>
  <c r="M1289" i="1"/>
  <c r="L1290" i="1"/>
  <c r="K1291" i="1"/>
  <c r="S1291" i="1"/>
  <c r="R1292" i="1"/>
  <c r="Q1293" i="1"/>
  <c r="Y1293" i="1"/>
  <c r="N1296" i="1"/>
  <c r="M1297" i="1"/>
  <c r="L1298" i="1"/>
  <c r="K1299" i="1"/>
  <c r="S1299" i="1"/>
  <c r="R1300" i="1"/>
  <c r="Q1301" i="1"/>
  <c r="Y1301" i="1"/>
  <c r="O1303" i="1"/>
  <c r="W1303" i="1"/>
  <c r="N1304" i="1"/>
  <c r="M1305" i="1"/>
  <c r="L1306" i="1"/>
  <c r="K1307" i="1"/>
  <c r="S1307" i="1"/>
  <c r="R1308" i="1"/>
  <c r="Q1309" i="1"/>
  <c r="Y1309" i="1"/>
  <c r="O1311" i="1"/>
  <c r="W1311" i="1"/>
  <c r="N1312" i="1"/>
  <c r="M1313" i="1"/>
  <c r="L1314" i="1"/>
  <c r="K1315" i="1"/>
  <c r="S1315" i="1"/>
  <c r="R1316" i="1"/>
  <c r="Q1317" i="1"/>
  <c r="Y1317" i="1"/>
  <c r="O1319" i="1"/>
  <c r="W1319" i="1"/>
  <c r="N1320" i="1"/>
  <c r="M1321" i="1"/>
  <c r="L1322" i="1"/>
  <c r="K1323" i="1"/>
  <c r="S1323" i="1"/>
  <c r="R1324" i="1"/>
  <c r="Q1325" i="1"/>
  <c r="Y1325" i="1"/>
  <c r="O1327" i="1"/>
  <c r="W1327" i="1"/>
  <c r="N1328" i="1"/>
  <c r="M1329" i="1"/>
  <c r="L1330" i="1"/>
  <c r="K1331" i="1"/>
  <c r="S1331" i="1"/>
  <c r="R1332" i="1"/>
  <c r="Q1333" i="1"/>
  <c r="Y1333" i="1"/>
  <c r="O1335" i="1"/>
  <c r="W1335" i="1"/>
  <c r="N1336" i="1"/>
  <c r="M1337" i="1"/>
  <c r="L1338" i="1"/>
  <c r="K1339" i="1"/>
  <c r="S1339" i="1"/>
  <c r="R1340" i="1"/>
  <c r="Q1341" i="1"/>
  <c r="Y1341" i="1"/>
  <c r="O1343" i="1"/>
  <c r="W1343" i="1"/>
  <c r="N1344" i="1"/>
  <c r="M1345" i="1"/>
  <c r="L1346" i="1"/>
  <c r="K1347" i="1"/>
  <c r="S1347" i="1"/>
  <c r="R1348" i="1"/>
  <c r="Q1349" i="1"/>
  <c r="Y1349" i="1"/>
  <c r="O1351" i="1"/>
  <c r="W1351" i="1"/>
  <c r="N1352" i="1"/>
  <c r="M1353" i="1"/>
  <c r="L1354" i="1"/>
  <c r="K1355" i="1"/>
  <c r="S1355" i="1"/>
  <c r="R1356" i="1"/>
  <c r="Q1357" i="1"/>
  <c r="Y1357" i="1"/>
  <c r="O1359" i="1"/>
  <c r="W1359" i="1"/>
  <c r="N1360" i="1"/>
  <c r="M1361" i="1"/>
  <c r="L1362" i="1"/>
  <c r="K1363" i="1"/>
  <c r="S1363" i="1"/>
  <c r="R1364" i="1"/>
  <c r="Q1365" i="1"/>
  <c r="Y1365" i="1"/>
  <c r="O1367" i="1"/>
  <c r="W1367" i="1"/>
  <c r="N1368" i="1"/>
  <c r="M1369" i="1"/>
  <c r="L1370" i="1"/>
  <c r="K1371" i="1"/>
  <c r="S1371" i="1"/>
  <c r="R1372" i="1"/>
  <c r="Q1373" i="1"/>
  <c r="Y1373" i="1"/>
  <c r="O1375" i="1"/>
  <c r="W1375" i="1"/>
  <c r="N1376" i="1"/>
  <c r="M1377" i="1"/>
  <c r="L1378" i="1"/>
  <c r="K1379" i="1"/>
  <c r="S1379" i="1"/>
  <c r="R1380" i="1"/>
  <c r="Q1381" i="1"/>
  <c r="Y1381" i="1"/>
  <c r="O1383" i="1"/>
  <c r="W1383" i="1"/>
  <c r="N1384" i="1"/>
  <c r="M1385" i="1"/>
  <c r="L1386" i="1"/>
  <c r="K1387" i="1"/>
  <c r="S1387" i="1"/>
  <c r="R1388" i="1"/>
  <c r="Q1389" i="1"/>
  <c r="Y1389" i="1"/>
  <c r="O1391" i="1"/>
  <c r="W1391" i="1"/>
  <c r="N1392" i="1"/>
  <c r="M1393" i="1"/>
  <c r="L1394" i="1"/>
  <c r="K1395" i="1"/>
  <c r="S1395" i="1"/>
  <c r="R1396" i="1"/>
  <c r="Q1397" i="1"/>
  <c r="Y1397" i="1"/>
  <c r="O1399" i="1"/>
  <c r="W1399" i="1"/>
  <c r="M1401" i="1"/>
  <c r="L1402" i="1"/>
  <c r="K1403" i="1"/>
  <c r="S1403" i="1"/>
  <c r="R1404" i="1"/>
  <c r="Q1405" i="1"/>
  <c r="Y1405" i="1"/>
  <c r="O1407" i="1"/>
  <c r="W1407" i="1"/>
  <c r="M1409" i="1"/>
  <c r="L1410" i="1"/>
  <c r="K1411" i="1"/>
  <c r="S1411" i="1"/>
  <c r="R1412" i="1"/>
  <c r="Q1413" i="1"/>
  <c r="Y1413" i="1"/>
  <c r="O1415" i="1"/>
  <c r="X1415" i="1"/>
  <c r="K1417" i="1"/>
  <c r="U1417" i="1"/>
  <c r="Q1418" i="1"/>
  <c r="AA1418" i="1"/>
  <c r="L1419" i="1"/>
  <c r="X1419" i="1"/>
  <c r="N1421" i="1"/>
  <c r="X1421" i="1"/>
  <c r="N1423" i="1"/>
  <c r="X1423" i="1"/>
  <c r="M1425" i="1"/>
  <c r="X1425" i="1"/>
  <c r="N1429" i="1"/>
  <c r="Z1429" i="1"/>
  <c r="H1431" i="1"/>
  <c r="L1433" i="1"/>
  <c r="Z1433" i="1"/>
  <c r="K1434" i="1"/>
  <c r="Y1434" i="1"/>
  <c r="W1435" i="1"/>
  <c r="O1435" i="1"/>
  <c r="U1435" i="1"/>
  <c r="M1435" i="1"/>
  <c r="AA1435" i="1"/>
  <c r="S1435" i="1"/>
  <c r="K1435" i="1"/>
  <c r="X1435" i="1"/>
  <c r="G1437" i="1"/>
  <c r="G1438" i="1"/>
  <c r="N1439" i="1"/>
  <c r="I1441" i="1"/>
  <c r="G1441" i="1"/>
  <c r="R1442" i="1"/>
  <c r="N1445" i="1"/>
  <c r="Z1445" i="1"/>
  <c r="H1447" i="1"/>
  <c r="L1449" i="1"/>
  <c r="Z1449" i="1"/>
  <c r="K1450" i="1"/>
  <c r="Y1450" i="1"/>
  <c r="W1451" i="1"/>
  <c r="O1451" i="1"/>
  <c r="U1451" i="1"/>
  <c r="M1451" i="1"/>
  <c r="AA1451" i="1"/>
  <c r="S1451" i="1"/>
  <c r="K1451" i="1"/>
  <c r="X1451" i="1"/>
  <c r="G1453" i="1"/>
  <c r="G1454" i="1"/>
  <c r="N1455" i="1"/>
  <c r="I1457" i="1"/>
  <c r="G1457" i="1"/>
  <c r="W1461" i="1"/>
  <c r="I1465" i="1"/>
  <c r="H1465" i="1"/>
  <c r="G1465" i="1"/>
  <c r="Q1466" i="1"/>
  <c r="R1469" i="1"/>
  <c r="V1473" i="1"/>
  <c r="AA1474" i="1"/>
  <c r="S1474" i="1"/>
  <c r="K1474" i="1"/>
  <c r="X1474" i="1"/>
  <c r="P1474" i="1"/>
  <c r="W1474" i="1"/>
  <c r="O1474" i="1"/>
  <c r="V1474" i="1"/>
  <c r="N1474" i="1"/>
  <c r="T1474" i="1"/>
  <c r="L1474" i="1"/>
  <c r="G1486" i="1"/>
  <c r="I1486" i="1"/>
  <c r="H1486" i="1"/>
  <c r="R1293" i="1"/>
  <c r="R1301" i="1"/>
  <c r="P1303" i="1"/>
  <c r="R1309" i="1"/>
  <c r="P1311" i="1"/>
  <c r="R1317" i="1"/>
  <c r="P1319" i="1"/>
  <c r="R1325" i="1"/>
  <c r="P1327" i="1"/>
  <c r="R1333" i="1"/>
  <c r="P1335" i="1"/>
  <c r="R1341" i="1"/>
  <c r="P1343" i="1"/>
  <c r="R1349" i="1"/>
  <c r="P1351" i="1"/>
  <c r="R1357" i="1"/>
  <c r="P1359" i="1"/>
  <c r="R1365" i="1"/>
  <c r="P1367" i="1"/>
  <c r="R1373" i="1"/>
  <c r="P1375" i="1"/>
  <c r="R1381" i="1"/>
  <c r="P1383" i="1"/>
  <c r="R1389" i="1"/>
  <c r="P1391" i="1"/>
  <c r="R1397" i="1"/>
  <c r="P1399" i="1"/>
  <c r="R1405" i="1"/>
  <c r="P1407" i="1"/>
  <c r="R1413" i="1"/>
  <c r="P1415" i="1"/>
  <c r="Y1415" i="1"/>
  <c r="R1418" i="1"/>
  <c r="X1426" i="1"/>
  <c r="P1426" i="1"/>
  <c r="V1426" i="1"/>
  <c r="N1426" i="1"/>
  <c r="T1426" i="1"/>
  <c r="AA1431" i="1"/>
  <c r="S1431" i="1"/>
  <c r="K1431" i="1"/>
  <c r="Y1431" i="1"/>
  <c r="Q1431" i="1"/>
  <c r="W1431" i="1"/>
  <c r="O1431" i="1"/>
  <c r="V1431" i="1"/>
  <c r="S1442" i="1"/>
  <c r="AA1447" i="1"/>
  <c r="S1447" i="1"/>
  <c r="K1447" i="1"/>
  <c r="Y1447" i="1"/>
  <c r="Q1447" i="1"/>
  <c r="W1447" i="1"/>
  <c r="O1447" i="1"/>
  <c r="V1447" i="1"/>
  <c r="X1458" i="1"/>
  <c r="P1458" i="1"/>
  <c r="W1458" i="1"/>
  <c r="O1458" i="1"/>
  <c r="V1458" i="1"/>
  <c r="N1458" i="1"/>
  <c r="T1458" i="1"/>
  <c r="L1458" i="1"/>
  <c r="Z1458" i="1"/>
  <c r="H1461" i="1"/>
  <c r="I1461" i="1"/>
  <c r="Z1461" i="1"/>
  <c r="T1465" i="1"/>
  <c r="L1465" i="1"/>
  <c r="Y1465" i="1"/>
  <c r="Q1465" i="1"/>
  <c r="X1465" i="1"/>
  <c r="P1465" i="1"/>
  <c r="W1465" i="1"/>
  <c r="O1465" i="1"/>
  <c r="U1465" i="1"/>
  <c r="M1465" i="1"/>
  <c r="R1466" i="1"/>
  <c r="V1469" i="1"/>
  <c r="Z1473" i="1"/>
  <c r="M1474" i="1"/>
  <c r="R1428" i="1"/>
  <c r="Z1428" i="1"/>
  <c r="R1436" i="1"/>
  <c r="Z1436" i="1"/>
  <c r="R1444" i="1"/>
  <c r="Z1444" i="1"/>
  <c r="R1452" i="1"/>
  <c r="Z1452" i="1"/>
  <c r="K1459" i="1"/>
  <c r="S1459" i="1"/>
  <c r="AA1459" i="1"/>
  <c r="R1460" i="1"/>
  <c r="Z1460" i="1"/>
  <c r="G1463" i="1"/>
  <c r="O1463" i="1"/>
  <c r="W1463" i="1"/>
  <c r="K1467" i="1"/>
  <c r="S1467" i="1"/>
  <c r="AA1467" i="1"/>
  <c r="R1468" i="1"/>
  <c r="Z1468" i="1"/>
  <c r="G1471" i="1"/>
  <c r="O1471" i="1"/>
  <c r="W1471" i="1"/>
  <c r="K1475" i="1"/>
  <c r="S1475" i="1"/>
  <c r="AA1475" i="1"/>
  <c r="R1476" i="1"/>
  <c r="Z1476" i="1"/>
  <c r="Q1477" i="1"/>
  <c r="Y1477" i="1"/>
  <c r="G1479" i="1"/>
  <c r="O1479" i="1"/>
  <c r="W1479" i="1"/>
  <c r="K1483" i="1"/>
  <c r="S1483" i="1"/>
  <c r="AA1483" i="1"/>
  <c r="R1484" i="1"/>
  <c r="Z1484" i="1"/>
  <c r="I1485" i="1"/>
  <c r="Q1485" i="1"/>
  <c r="Y1485" i="1"/>
  <c r="G1487" i="1"/>
  <c r="O1487" i="1"/>
  <c r="W1487" i="1"/>
  <c r="M1489" i="1"/>
  <c r="U1489" i="1"/>
  <c r="K1491" i="1"/>
  <c r="S1491" i="1"/>
  <c r="AA1491" i="1"/>
  <c r="R1492" i="1"/>
  <c r="Z1492" i="1"/>
  <c r="I1493" i="1"/>
  <c r="Q1493" i="1"/>
  <c r="Y1493" i="1"/>
  <c r="G1495" i="1"/>
  <c r="O1495" i="1"/>
  <c r="W1495" i="1"/>
  <c r="M1497" i="1"/>
  <c r="U1497" i="1"/>
  <c r="L1498" i="1"/>
  <c r="T1498" i="1"/>
  <c r="K1499" i="1"/>
  <c r="S1499" i="1"/>
  <c r="AA1499" i="1"/>
  <c r="R1500" i="1"/>
  <c r="Z1500" i="1"/>
  <c r="I1501" i="1"/>
  <c r="Q1501" i="1"/>
  <c r="Y1501" i="1"/>
  <c r="H1502" i="1"/>
  <c r="G1503" i="1"/>
  <c r="O1503" i="1"/>
  <c r="W1503" i="1"/>
  <c r="M1505" i="1"/>
  <c r="U1505" i="1"/>
  <c r="K1507" i="1"/>
  <c r="S1507" i="1"/>
  <c r="AA1507" i="1"/>
  <c r="R1508" i="1"/>
  <c r="Z1508" i="1"/>
  <c r="I1509" i="1"/>
  <c r="Q1509" i="1"/>
  <c r="Y1509" i="1"/>
  <c r="G1511" i="1"/>
  <c r="O1511" i="1"/>
  <c r="W1511" i="1"/>
  <c r="M1513" i="1"/>
  <c r="U1513" i="1"/>
  <c r="K1515" i="1"/>
  <c r="S1515" i="1"/>
  <c r="AA1515" i="1"/>
  <c r="R1516" i="1"/>
  <c r="Z1516" i="1"/>
  <c r="I1517" i="1"/>
  <c r="Q1517" i="1"/>
  <c r="Y1517" i="1"/>
  <c r="G1519" i="1"/>
  <c r="O1519" i="1"/>
  <c r="W1519" i="1"/>
  <c r="M1521" i="1"/>
  <c r="U1521" i="1"/>
  <c r="K1523" i="1"/>
  <c r="S1523" i="1"/>
  <c r="AA1523" i="1"/>
  <c r="R1524" i="1"/>
  <c r="Z1524" i="1"/>
  <c r="I1525" i="1"/>
  <c r="Q1525" i="1"/>
  <c r="Y1525" i="1"/>
  <c r="G1527" i="1"/>
  <c r="O1527" i="1"/>
  <c r="W1527" i="1"/>
  <c r="G1529" i="1"/>
  <c r="X1530" i="1"/>
  <c r="P1530" i="1"/>
  <c r="S1530" i="1"/>
  <c r="M1532" i="1"/>
  <c r="W1532" i="1"/>
  <c r="G1533" i="1"/>
  <c r="P1533" i="1"/>
  <c r="Y1533" i="1"/>
  <c r="I1534" i="1"/>
  <c r="R1534" i="1"/>
  <c r="AA1535" i="1"/>
  <c r="S1535" i="1"/>
  <c r="K1535" i="1"/>
  <c r="T1535" i="1"/>
  <c r="K1542" i="1"/>
  <c r="V1542" i="1"/>
  <c r="AA1546" i="1"/>
  <c r="S1546" i="1"/>
  <c r="K1546" i="1"/>
  <c r="X1546" i="1"/>
  <c r="P1546" i="1"/>
  <c r="U1546" i="1"/>
  <c r="Y1548" i="1"/>
  <c r="Q1548" i="1"/>
  <c r="V1548" i="1"/>
  <c r="N1548" i="1"/>
  <c r="T1548" i="1"/>
  <c r="Q1549" i="1"/>
  <c r="AA1549" i="1"/>
  <c r="Q1551" i="1"/>
  <c r="R1553" i="1"/>
  <c r="G1562" i="1"/>
  <c r="T1569" i="1"/>
  <c r="L1569" i="1"/>
  <c r="AA1569" i="1"/>
  <c r="S1569" i="1"/>
  <c r="K1569" i="1"/>
  <c r="Y1569" i="1"/>
  <c r="Q1569" i="1"/>
  <c r="W1569" i="1"/>
  <c r="O1569" i="1"/>
  <c r="V1569" i="1"/>
  <c r="N1569" i="1"/>
  <c r="R1477" i="1"/>
  <c r="Z1477" i="1"/>
  <c r="R1485" i="1"/>
  <c r="Z1485" i="1"/>
  <c r="R1493" i="1"/>
  <c r="Z1493" i="1"/>
  <c r="M1498" i="1"/>
  <c r="U1498" i="1"/>
  <c r="R1501" i="1"/>
  <c r="Z1501" i="1"/>
  <c r="I1502" i="1"/>
  <c r="R1509" i="1"/>
  <c r="Z1509" i="1"/>
  <c r="R1517" i="1"/>
  <c r="Z1517" i="1"/>
  <c r="R1525" i="1"/>
  <c r="Z1525" i="1"/>
  <c r="T1534" i="1"/>
  <c r="L1534" i="1"/>
  <c r="S1534" i="1"/>
  <c r="AA1538" i="1"/>
  <c r="S1538" i="1"/>
  <c r="K1538" i="1"/>
  <c r="X1538" i="1"/>
  <c r="P1538" i="1"/>
  <c r="U1538" i="1"/>
  <c r="Y1540" i="1"/>
  <c r="Q1540" i="1"/>
  <c r="V1540" i="1"/>
  <c r="N1540" i="1"/>
  <c r="T1540" i="1"/>
  <c r="Y1556" i="1"/>
  <c r="Q1556" i="1"/>
  <c r="V1556" i="1"/>
  <c r="N1556" i="1"/>
  <c r="AA1556" i="1"/>
  <c r="S1556" i="1"/>
  <c r="K1556" i="1"/>
  <c r="W1556" i="1"/>
  <c r="W1558" i="1"/>
  <c r="O1558" i="1"/>
  <c r="T1558" i="1"/>
  <c r="L1558" i="1"/>
  <c r="Y1558" i="1"/>
  <c r="Q1558" i="1"/>
  <c r="V1558" i="1"/>
  <c r="T1561" i="1"/>
  <c r="L1561" i="1"/>
  <c r="Y1561" i="1"/>
  <c r="Q1561" i="1"/>
  <c r="V1561" i="1"/>
  <c r="N1561" i="1"/>
  <c r="W1561" i="1"/>
  <c r="I1562" i="1"/>
  <c r="H1565" i="1"/>
  <c r="G1565" i="1"/>
  <c r="V1567" i="1"/>
  <c r="N1567" i="1"/>
  <c r="U1567" i="1"/>
  <c r="M1567" i="1"/>
  <c r="AA1567" i="1"/>
  <c r="S1567" i="1"/>
  <c r="K1567" i="1"/>
  <c r="Y1567" i="1"/>
  <c r="Q1567" i="1"/>
  <c r="X1567" i="1"/>
  <c r="P1567" i="1"/>
  <c r="H1568" i="1"/>
  <c r="G1568" i="1"/>
  <c r="T1585" i="1"/>
  <c r="L1585" i="1"/>
  <c r="AA1585" i="1"/>
  <c r="S1585" i="1"/>
  <c r="K1585" i="1"/>
  <c r="Y1585" i="1"/>
  <c r="Q1585" i="1"/>
  <c r="X1585" i="1"/>
  <c r="P1585" i="1"/>
  <c r="W1585" i="1"/>
  <c r="O1585" i="1"/>
  <c r="V1585" i="1"/>
  <c r="N1585" i="1"/>
  <c r="U1585" i="1"/>
  <c r="M1585" i="1"/>
  <c r="H1589" i="1"/>
  <c r="G1589" i="1"/>
  <c r="I1589" i="1"/>
  <c r="R1422" i="1"/>
  <c r="Z1422" i="1"/>
  <c r="L1428" i="1"/>
  <c r="T1428" i="1"/>
  <c r="R1430" i="1"/>
  <c r="Z1430" i="1"/>
  <c r="L1436" i="1"/>
  <c r="T1436" i="1"/>
  <c r="R1438" i="1"/>
  <c r="Z1438" i="1"/>
  <c r="L1444" i="1"/>
  <c r="T1444" i="1"/>
  <c r="R1446" i="1"/>
  <c r="Z1446" i="1"/>
  <c r="L1452" i="1"/>
  <c r="T1452" i="1"/>
  <c r="R1454" i="1"/>
  <c r="Z1454" i="1"/>
  <c r="M1459" i="1"/>
  <c r="U1459" i="1"/>
  <c r="L1460" i="1"/>
  <c r="T1460" i="1"/>
  <c r="R1462" i="1"/>
  <c r="Z1462" i="1"/>
  <c r="Q1463" i="1"/>
  <c r="Y1463" i="1"/>
  <c r="M1467" i="1"/>
  <c r="U1467" i="1"/>
  <c r="L1468" i="1"/>
  <c r="T1468" i="1"/>
  <c r="R1470" i="1"/>
  <c r="Z1470" i="1"/>
  <c r="Q1471" i="1"/>
  <c r="Y1471" i="1"/>
  <c r="M1475" i="1"/>
  <c r="U1475" i="1"/>
  <c r="L1476" i="1"/>
  <c r="T1476" i="1"/>
  <c r="K1477" i="1"/>
  <c r="S1477" i="1"/>
  <c r="AA1477" i="1"/>
  <c r="R1478" i="1"/>
  <c r="Z1478" i="1"/>
  <c r="Q1479" i="1"/>
  <c r="Y1479" i="1"/>
  <c r="G1481" i="1"/>
  <c r="M1483" i="1"/>
  <c r="U1483" i="1"/>
  <c r="L1484" i="1"/>
  <c r="T1484" i="1"/>
  <c r="K1485" i="1"/>
  <c r="S1485" i="1"/>
  <c r="AA1485" i="1"/>
  <c r="R1486" i="1"/>
  <c r="Z1486" i="1"/>
  <c r="Q1487" i="1"/>
  <c r="Y1487" i="1"/>
  <c r="G1489" i="1"/>
  <c r="O1489" i="1"/>
  <c r="W1489" i="1"/>
  <c r="M1491" i="1"/>
  <c r="U1491" i="1"/>
  <c r="L1492" i="1"/>
  <c r="T1492" i="1"/>
  <c r="K1493" i="1"/>
  <c r="S1493" i="1"/>
  <c r="AA1493" i="1"/>
  <c r="R1494" i="1"/>
  <c r="Z1494" i="1"/>
  <c r="Q1495" i="1"/>
  <c r="Y1495" i="1"/>
  <c r="G1497" i="1"/>
  <c r="O1497" i="1"/>
  <c r="W1497" i="1"/>
  <c r="N1498" i="1"/>
  <c r="V1498" i="1"/>
  <c r="M1499" i="1"/>
  <c r="U1499" i="1"/>
  <c r="L1500" i="1"/>
  <c r="T1500" i="1"/>
  <c r="K1501" i="1"/>
  <c r="S1501" i="1"/>
  <c r="AA1501" i="1"/>
  <c r="R1502" i="1"/>
  <c r="Z1502" i="1"/>
  <c r="Q1503" i="1"/>
  <c r="Y1503" i="1"/>
  <c r="G1505" i="1"/>
  <c r="O1505" i="1"/>
  <c r="W1505" i="1"/>
  <c r="N1506" i="1"/>
  <c r="V1506" i="1"/>
  <c r="M1507" i="1"/>
  <c r="U1507" i="1"/>
  <c r="L1508" i="1"/>
  <c r="T1508" i="1"/>
  <c r="K1509" i="1"/>
  <c r="S1509" i="1"/>
  <c r="AA1509" i="1"/>
  <c r="R1510" i="1"/>
  <c r="Z1510" i="1"/>
  <c r="Q1511" i="1"/>
  <c r="Y1511" i="1"/>
  <c r="G1513" i="1"/>
  <c r="O1513" i="1"/>
  <c r="W1513" i="1"/>
  <c r="N1514" i="1"/>
  <c r="V1514" i="1"/>
  <c r="M1515" i="1"/>
  <c r="U1515" i="1"/>
  <c r="L1516" i="1"/>
  <c r="T1516" i="1"/>
  <c r="K1517" i="1"/>
  <c r="S1517" i="1"/>
  <c r="AA1517" i="1"/>
  <c r="R1518" i="1"/>
  <c r="Z1518" i="1"/>
  <c r="Q1519" i="1"/>
  <c r="Y1519" i="1"/>
  <c r="G1521" i="1"/>
  <c r="O1521" i="1"/>
  <c r="W1521" i="1"/>
  <c r="N1522" i="1"/>
  <c r="V1522" i="1"/>
  <c r="M1523" i="1"/>
  <c r="U1523" i="1"/>
  <c r="L1524" i="1"/>
  <c r="T1524" i="1"/>
  <c r="K1525" i="1"/>
  <c r="S1525" i="1"/>
  <c r="AA1525" i="1"/>
  <c r="R1526" i="1"/>
  <c r="Z1526" i="1"/>
  <c r="Q1527" i="1"/>
  <c r="Y1527" i="1"/>
  <c r="Y1529" i="1"/>
  <c r="Q1529" i="1"/>
  <c r="S1529" i="1"/>
  <c r="L1530" i="1"/>
  <c r="U1530" i="1"/>
  <c r="N1531" i="1"/>
  <c r="X1531" i="1"/>
  <c r="P1532" i="1"/>
  <c r="Y1532" i="1"/>
  <c r="R1533" i="1"/>
  <c r="K1534" i="1"/>
  <c r="U1534" i="1"/>
  <c r="M1535" i="1"/>
  <c r="V1535" i="1"/>
  <c r="G1537" i="1"/>
  <c r="L1538" i="1"/>
  <c r="V1538" i="1"/>
  <c r="H1539" i="1"/>
  <c r="K1540" i="1"/>
  <c r="U1540" i="1"/>
  <c r="G1541" i="1"/>
  <c r="N1542" i="1"/>
  <c r="Y1542" i="1"/>
  <c r="G1545" i="1"/>
  <c r="M1546" i="1"/>
  <c r="W1546" i="1"/>
  <c r="I1547" i="1"/>
  <c r="L1548" i="1"/>
  <c r="W1548" i="1"/>
  <c r="I1549" i="1"/>
  <c r="G1554" i="1"/>
  <c r="H1555" i="1"/>
  <c r="L1556" i="1"/>
  <c r="X1556" i="1"/>
  <c r="K1558" i="1"/>
  <c r="X1558" i="1"/>
  <c r="H1560" i="1"/>
  <c r="K1561" i="1"/>
  <c r="X1561" i="1"/>
  <c r="AA1562" i="1"/>
  <c r="S1562" i="1"/>
  <c r="K1562" i="1"/>
  <c r="X1562" i="1"/>
  <c r="P1562" i="1"/>
  <c r="U1562" i="1"/>
  <c r="M1562" i="1"/>
  <c r="W1562" i="1"/>
  <c r="I1565" i="1"/>
  <c r="L1567" i="1"/>
  <c r="I1568" i="1"/>
  <c r="P1569" i="1"/>
  <c r="Y1572" i="1"/>
  <c r="Q1572" i="1"/>
  <c r="X1572" i="1"/>
  <c r="P1572" i="1"/>
  <c r="V1572" i="1"/>
  <c r="N1572" i="1"/>
  <c r="T1572" i="1"/>
  <c r="L1572" i="1"/>
  <c r="AA1572" i="1"/>
  <c r="S1572" i="1"/>
  <c r="K1572" i="1"/>
  <c r="T1577" i="1"/>
  <c r="L1577" i="1"/>
  <c r="AA1577" i="1"/>
  <c r="S1577" i="1"/>
  <c r="K1577" i="1"/>
  <c r="Y1577" i="1"/>
  <c r="Q1577" i="1"/>
  <c r="W1577" i="1"/>
  <c r="O1577" i="1"/>
  <c r="V1577" i="1"/>
  <c r="N1577" i="1"/>
  <c r="R1585" i="1"/>
  <c r="N1459" i="1"/>
  <c r="V1459" i="1"/>
  <c r="R1463" i="1"/>
  <c r="Z1463" i="1"/>
  <c r="N1467" i="1"/>
  <c r="V1467" i="1"/>
  <c r="R1471" i="1"/>
  <c r="Z1471" i="1"/>
  <c r="N1475" i="1"/>
  <c r="V1475" i="1"/>
  <c r="L1477" i="1"/>
  <c r="T1477" i="1"/>
  <c r="R1479" i="1"/>
  <c r="Z1479" i="1"/>
  <c r="H1481" i="1"/>
  <c r="N1483" i="1"/>
  <c r="V1483" i="1"/>
  <c r="L1485" i="1"/>
  <c r="T1485" i="1"/>
  <c r="R1487" i="1"/>
  <c r="Z1487" i="1"/>
  <c r="H1489" i="1"/>
  <c r="P1489" i="1"/>
  <c r="X1489" i="1"/>
  <c r="N1491" i="1"/>
  <c r="V1491" i="1"/>
  <c r="L1493" i="1"/>
  <c r="T1493" i="1"/>
  <c r="R1495" i="1"/>
  <c r="Z1495" i="1"/>
  <c r="H1497" i="1"/>
  <c r="P1497" i="1"/>
  <c r="X1497" i="1"/>
  <c r="O1498" i="1"/>
  <c r="W1498" i="1"/>
  <c r="N1499" i="1"/>
  <c r="V1499" i="1"/>
  <c r="L1501" i="1"/>
  <c r="T1501" i="1"/>
  <c r="R1503" i="1"/>
  <c r="Z1503" i="1"/>
  <c r="H1505" i="1"/>
  <c r="P1505" i="1"/>
  <c r="X1505" i="1"/>
  <c r="N1507" i="1"/>
  <c r="V1507" i="1"/>
  <c r="L1509" i="1"/>
  <c r="T1509" i="1"/>
  <c r="R1511" i="1"/>
  <c r="Z1511" i="1"/>
  <c r="H1513" i="1"/>
  <c r="P1513" i="1"/>
  <c r="X1513" i="1"/>
  <c r="N1515" i="1"/>
  <c r="V1515" i="1"/>
  <c r="L1517" i="1"/>
  <c r="T1517" i="1"/>
  <c r="R1519" i="1"/>
  <c r="Z1519" i="1"/>
  <c r="H1521" i="1"/>
  <c r="P1521" i="1"/>
  <c r="X1521" i="1"/>
  <c r="N1523" i="1"/>
  <c r="V1523" i="1"/>
  <c r="L1525" i="1"/>
  <c r="T1525" i="1"/>
  <c r="R1527" i="1"/>
  <c r="Z1527" i="1"/>
  <c r="U1533" i="1"/>
  <c r="M1533" i="1"/>
  <c r="S1533" i="1"/>
  <c r="M1534" i="1"/>
  <c r="V1534" i="1"/>
  <c r="H1537" i="1"/>
  <c r="M1538" i="1"/>
  <c r="W1538" i="1"/>
  <c r="I1539" i="1"/>
  <c r="L1540" i="1"/>
  <c r="W1540" i="1"/>
  <c r="I1541" i="1"/>
  <c r="Z1542" i="1"/>
  <c r="H1545" i="1"/>
  <c r="X1549" i="1"/>
  <c r="P1549" i="1"/>
  <c r="U1549" i="1"/>
  <c r="M1549" i="1"/>
  <c r="T1549" i="1"/>
  <c r="V1551" i="1"/>
  <c r="N1551" i="1"/>
  <c r="AA1551" i="1"/>
  <c r="S1551" i="1"/>
  <c r="K1551" i="1"/>
  <c r="U1551" i="1"/>
  <c r="T1553" i="1"/>
  <c r="L1553" i="1"/>
  <c r="Y1553" i="1"/>
  <c r="Q1553" i="1"/>
  <c r="V1553" i="1"/>
  <c r="N1553" i="1"/>
  <c r="W1553" i="1"/>
  <c r="I1554" i="1"/>
  <c r="I1555" i="1"/>
  <c r="M1556" i="1"/>
  <c r="Z1556" i="1"/>
  <c r="M1558" i="1"/>
  <c r="Z1558" i="1"/>
  <c r="I1560" i="1"/>
  <c r="M1561" i="1"/>
  <c r="Z1561" i="1"/>
  <c r="L1562" i="1"/>
  <c r="Y1562" i="1"/>
  <c r="O1567" i="1"/>
  <c r="H1573" i="1"/>
  <c r="G1573" i="1"/>
  <c r="V1575" i="1"/>
  <c r="N1575" i="1"/>
  <c r="U1575" i="1"/>
  <c r="M1575" i="1"/>
  <c r="AA1575" i="1"/>
  <c r="S1575" i="1"/>
  <c r="K1575" i="1"/>
  <c r="Y1575" i="1"/>
  <c r="Q1575" i="1"/>
  <c r="X1575" i="1"/>
  <c r="P1575" i="1"/>
  <c r="H1576" i="1"/>
  <c r="G1576" i="1"/>
  <c r="M1577" i="1"/>
  <c r="Z1585" i="1"/>
  <c r="R1416" i="1"/>
  <c r="L1422" i="1"/>
  <c r="R1424" i="1"/>
  <c r="N1428" i="1"/>
  <c r="L1430" i="1"/>
  <c r="R1432" i="1"/>
  <c r="N1436" i="1"/>
  <c r="L1438" i="1"/>
  <c r="R1440" i="1"/>
  <c r="N1444" i="1"/>
  <c r="L1446" i="1"/>
  <c r="R1448" i="1"/>
  <c r="N1452" i="1"/>
  <c r="L1454" i="1"/>
  <c r="R1456" i="1"/>
  <c r="O1459" i="1"/>
  <c r="W1459" i="1"/>
  <c r="N1460" i="1"/>
  <c r="L1462" i="1"/>
  <c r="K1463" i="1"/>
  <c r="S1463" i="1"/>
  <c r="R1464" i="1"/>
  <c r="O1467" i="1"/>
  <c r="W1467" i="1"/>
  <c r="N1468" i="1"/>
  <c r="L1470" i="1"/>
  <c r="K1471" i="1"/>
  <c r="S1471" i="1"/>
  <c r="R1472" i="1"/>
  <c r="O1475" i="1"/>
  <c r="W1475" i="1"/>
  <c r="N1476" i="1"/>
  <c r="M1477" i="1"/>
  <c r="U1477" i="1"/>
  <c r="L1478" i="1"/>
  <c r="K1479" i="1"/>
  <c r="S1479" i="1"/>
  <c r="R1480" i="1"/>
  <c r="O1483" i="1"/>
  <c r="W1483" i="1"/>
  <c r="N1484" i="1"/>
  <c r="M1485" i="1"/>
  <c r="U1485" i="1"/>
  <c r="L1486" i="1"/>
  <c r="K1487" i="1"/>
  <c r="S1487" i="1"/>
  <c r="R1488" i="1"/>
  <c r="Q1489" i="1"/>
  <c r="Y1489" i="1"/>
  <c r="O1491" i="1"/>
  <c r="W1491" i="1"/>
  <c r="N1492" i="1"/>
  <c r="M1493" i="1"/>
  <c r="U1493" i="1"/>
  <c r="L1494" i="1"/>
  <c r="K1495" i="1"/>
  <c r="S1495" i="1"/>
  <c r="R1496" i="1"/>
  <c r="Q1497" i="1"/>
  <c r="Y1497" i="1"/>
  <c r="P1498" i="1"/>
  <c r="X1498" i="1"/>
  <c r="O1499" i="1"/>
  <c r="W1499" i="1"/>
  <c r="N1500" i="1"/>
  <c r="M1501" i="1"/>
  <c r="U1501" i="1"/>
  <c r="L1502" i="1"/>
  <c r="K1503" i="1"/>
  <c r="S1503" i="1"/>
  <c r="AA1503" i="1"/>
  <c r="R1504" i="1"/>
  <c r="Q1505" i="1"/>
  <c r="Y1505" i="1"/>
  <c r="P1506" i="1"/>
  <c r="X1506" i="1"/>
  <c r="G1507" i="1"/>
  <c r="O1507" i="1"/>
  <c r="W1507" i="1"/>
  <c r="N1508" i="1"/>
  <c r="V1508" i="1"/>
  <c r="M1509" i="1"/>
  <c r="U1509" i="1"/>
  <c r="L1510" i="1"/>
  <c r="T1510" i="1"/>
  <c r="K1511" i="1"/>
  <c r="S1511" i="1"/>
  <c r="AA1511" i="1"/>
  <c r="R1512" i="1"/>
  <c r="Q1513" i="1"/>
  <c r="Y1513" i="1"/>
  <c r="P1514" i="1"/>
  <c r="X1514" i="1"/>
  <c r="G1515" i="1"/>
  <c r="O1515" i="1"/>
  <c r="W1515" i="1"/>
  <c r="N1516" i="1"/>
  <c r="V1516" i="1"/>
  <c r="M1517" i="1"/>
  <c r="U1517" i="1"/>
  <c r="L1518" i="1"/>
  <c r="T1518" i="1"/>
  <c r="K1519" i="1"/>
  <c r="S1519" i="1"/>
  <c r="AA1519" i="1"/>
  <c r="R1520" i="1"/>
  <c r="Q1521" i="1"/>
  <c r="Y1521" i="1"/>
  <c r="P1522" i="1"/>
  <c r="X1522" i="1"/>
  <c r="G1523" i="1"/>
  <c r="O1523" i="1"/>
  <c r="W1523" i="1"/>
  <c r="N1524" i="1"/>
  <c r="V1524" i="1"/>
  <c r="M1525" i="1"/>
  <c r="U1525" i="1"/>
  <c r="L1526" i="1"/>
  <c r="T1526" i="1"/>
  <c r="K1527" i="1"/>
  <c r="S1527" i="1"/>
  <c r="AA1527" i="1"/>
  <c r="L1529" i="1"/>
  <c r="U1529" i="1"/>
  <c r="N1530" i="1"/>
  <c r="W1530" i="1"/>
  <c r="H1531" i="1"/>
  <c r="Q1531" i="1"/>
  <c r="R1532" i="1"/>
  <c r="K1533" i="1"/>
  <c r="T1533" i="1"/>
  <c r="N1534" i="1"/>
  <c r="W1534" i="1"/>
  <c r="O1535" i="1"/>
  <c r="X1535" i="1"/>
  <c r="T1537" i="1"/>
  <c r="Y1537" i="1"/>
  <c r="Q1537" i="1"/>
  <c r="S1537" i="1"/>
  <c r="N1538" i="1"/>
  <c r="Y1538" i="1"/>
  <c r="M1540" i="1"/>
  <c r="X1540" i="1"/>
  <c r="X1541" i="1"/>
  <c r="P1541" i="1"/>
  <c r="U1541" i="1"/>
  <c r="M1541" i="1"/>
  <c r="T1541" i="1"/>
  <c r="Q1542" i="1"/>
  <c r="AA1542" i="1"/>
  <c r="V1543" i="1"/>
  <c r="N1543" i="1"/>
  <c r="AA1543" i="1"/>
  <c r="S1543" i="1"/>
  <c r="K1543" i="1"/>
  <c r="U1543" i="1"/>
  <c r="G1544" i="1"/>
  <c r="T1545" i="1"/>
  <c r="L1545" i="1"/>
  <c r="Y1545" i="1"/>
  <c r="Q1545" i="1"/>
  <c r="U1545" i="1"/>
  <c r="O1546" i="1"/>
  <c r="Z1546" i="1"/>
  <c r="O1548" i="1"/>
  <c r="Z1548" i="1"/>
  <c r="K1549" i="1"/>
  <c r="V1549" i="1"/>
  <c r="H1550" i="1"/>
  <c r="L1551" i="1"/>
  <c r="W1551" i="1"/>
  <c r="K1553" i="1"/>
  <c r="X1553" i="1"/>
  <c r="AA1554" i="1"/>
  <c r="S1554" i="1"/>
  <c r="K1554" i="1"/>
  <c r="X1554" i="1"/>
  <c r="P1554" i="1"/>
  <c r="U1554" i="1"/>
  <c r="M1554" i="1"/>
  <c r="W1554" i="1"/>
  <c r="O1556" i="1"/>
  <c r="N1558" i="1"/>
  <c r="AA1558" i="1"/>
  <c r="V1559" i="1"/>
  <c r="N1559" i="1"/>
  <c r="AA1559" i="1"/>
  <c r="S1559" i="1"/>
  <c r="K1559" i="1"/>
  <c r="X1559" i="1"/>
  <c r="P1559" i="1"/>
  <c r="W1559" i="1"/>
  <c r="O1561" i="1"/>
  <c r="AA1561" i="1"/>
  <c r="N1562" i="1"/>
  <c r="Z1562" i="1"/>
  <c r="R1567" i="1"/>
  <c r="U1569" i="1"/>
  <c r="I1571" i="1"/>
  <c r="G1571" i="1"/>
  <c r="O1572" i="1"/>
  <c r="I1573" i="1"/>
  <c r="L1575" i="1"/>
  <c r="I1576" i="1"/>
  <c r="P1577" i="1"/>
  <c r="N1485" i="1"/>
  <c r="V1485" i="1"/>
  <c r="R1489" i="1"/>
  <c r="Z1489" i="1"/>
  <c r="N1493" i="1"/>
  <c r="V1493" i="1"/>
  <c r="R1497" i="1"/>
  <c r="Z1497" i="1"/>
  <c r="Q1498" i="1"/>
  <c r="Y1498" i="1"/>
  <c r="N1501" i="1"/>
  <c r="V1501" i="1"/>
  <c r="R1505" i="1"/>
  <c r="Z1505" i="1"/>
  <c r="N1509" i="1"/>
  <c r="V1509" i="1"/>
  <c r="R1513" i="1"/>
  <c r="Z1513" i="1"/>
  <c r="N1517" i="1"/>
  <c r="V1517" i="1"/>
  <c r="R1521" i="1"/>
  <c r="Z1521" i="1"/>
  <c r="N1525" i="1"/>
  <c r="V1525" i="1"/>
  <c r="L1527" i="1"/>
  <c r="T1527" i="1"/>
  <c r="I1531" i="1"/>
  <c r="V1532" i="1"/>
  <c r="N1532" i="1"/>
  <c r="S1532" i="1"/>
  <c r="L1533" i="1"/>
  <c r="V1533" i="1"/>
  <c r="O1534" i="1"/>
  <c r="X1534" i="1"/>
  <c r="O1538" i="1"/>
  <c r="Z1538" i="1"/>
  <c r="O1540" i="1"/>
  <c r="Z1540" i="1"/>
  <c r="R1542" i="1"/>
  <c r="H1544" i="1"/>
  <c r="Q1546" i="1"/>
  <c r="L1549" i="1"/>
  <c r="W1549" i="1"/>
  <c r="I1550" i="1"/>
  <c r="M1551" i="1"/>
  <c r="X1551" i="1"/>
  <c r="P1556" i="1"/>
  <c r="P1558" i="1"/>
  <c r="P1561" i="1"/>
  <c r="R1498" i="1"/>
  <c r="Z1498" i="1"/>
  <c r="M1503" i="1"/>
  <c r="K1505" i="1"/>
  <c r="S1505" i="1"/>
  <c r="AA1505" i="1"/>
  <c r="R1506" i="1"/>
  <c r="Q1507" i="1"/>
  <c r="Y1507" i="1"/>
  <c r="P1508" i="1"/>
  <c r="G1509" i="1"/>
  <c r="O1509" i="1"/>
  <c r="W1509" i="1"/>
  <c r="M1511" i="1"/>
  <c r="K1513" i="1"/>
  <c r="S1513" i="1"/>
  <c r="AA1513" i="1"/>
  <c r="R1514" i="1"/>
  <c r="Q1515" i="1"/>
  <c r="Y1515" i="1"/>
  <c r="P1516" i="1"/>
  <c r="G1517" i="1"/>
  <c r="O1517" i="1"/>
  <c r="W1517" i="1"/>
  <c r="N1518" i="1"/>
  <c r="M1519" i="1"/>
  <c r="K1521" i="1"/>
  <c r="S1521" i="1"/>
  <c r="AA1521" i="1"/>
  <c r="R1522" i="1"/>
  <c r="Q1523" i="1"/>
  <c r="Y1523" i="1"/>
  <c r="P1524" i="1"/>
  <c r="G1525" i="1"/>
  <c r="O1525" i="1"/>
  <c r="W1525" i="1"/>
  <c r="N1526" i="1"/>
  <c r="M1527" i="1"/>
  <c r="G1530" i="1"/>
  <c r="Q1530" i="1"/>
  <c r="Z1530" i="1"/>
  <c r="W1531" i="1"/>
  <c r="O1531" i="1"/>
  <c r="S1531" i="1"/>
  <c r="K1532" i="1"/>
  <c r="T1532" i="1"/>
  <c r="N1533" i="1"/>
  <c r="W1533" i="1"/>
  <c r="P1534" i="1"/>
  <c r="Y1534" i="1"/>
  <c r="Q1535" i="1"/>
  <c r="Z1535" i="1"/>
  <c r="Q1538" i="1"/>
  <c r="P1540" i="1"/>
  <c r="AA1540" i="1"/>
  <c r="G1546" i="1"/>
  <c r="R1546" i="1"/>
  <c r="R1548" i="1"/>
  <c r="N1549" i="1"/>
  <c r="Y1549" i="1"/>
  <c r="W1550" i="1"/>
  <c r="O1550" i="1"/>
  <c r="T1550" i="1"/>
  <c r="L1550" i="1"/>
  <c r="U1550" i="1"/>
  <c r="O1551" i="1"/>
  <c r="Y1551" i="1"/>
  <c r="O1553" i="1"/>
  <c r="AA1553" i="1"/>
  <c r="R1556" i="1"/>
  <c r="R1558" i="1"/>
  <c r="R1561" i="1"/>
  <c r="Q1562" i="1"/>
  <c r="Y1564" i="1"/>
  <c r="Q1564" i="1"/>
  <c r="X1564" i="1"/>
  <c r="P1564" i="1"/>
  <c r="V1564" i="1"/>
  <c r="N1564" i="1"/>
  <c r="AA1564" i="1"/>
  <c r="S1564" i="1"/>
  <c r="K1564" i="1"/>
  <c r="Z1564" i="1"/>
  <c r="W1567" i="1"/>
  <c r="Z1569" i="1"/>
  <c r="U1572" i="1"/>
  <c r="R1575" i="1"/>
  <c r="U1577" i="1"/>
  <c r="R1459" i="1"/>
  <c r="R1467" i="1"/>
  <c r="R1475" i="1"/>
  <c r="P1477" i="1"/>
  <c r="R1483" i="1"/>
  <c r="P1485" i="1"/>
  <c r="L1489" i="1"/>
  <c r="R1491" i="1"/>
  <c r="P1493" i="1"/>
  <c r="L1497" i="1"/>
  <c r="K1498" i="1"/>
  <c r="S1498" i="1"/>
  <c r="R1499" i="1"/>
  <c r="P1501" i="1"/>
  <c r="L1505" i="1"/>
  <c r="R1507" i="1"/>
  <c r="P1509" i="1"/>
  <c r="L1513" i="1"/>
  <c r="R1515" i="1"/>
  <c r="P1517" i="1"/>
  <c r="L1521" i="1"/>
  <c r="R1523" i="1"/>
  <c r="P1525" i="1"/>
  <c r="X1533" i="1"/>
  <c r="Q1534" i="1"/>
  <c r="Z1534" i="1"/>
  <c r="R1538" i="1"/>
  <c r="R1540" i="1"/>
  <c r="W1542" i="1"/>
  <c r="O1542" i="1"/>
  <c r="T1542" i="1"/>
  <c r="L1542" i="1"/>
  <c r="U1542" i="1"/>
  <c r="O1549" i="1"/>
  <c r="Z1549" i="1"/>
  <c r="T1556" i="1"/>
  <c r="G1558" i="1"/>
  <c r="I1558" i="1"/>
  <c r="S1558" i="1"/>
  <c r="S1561" i="1"/>
  <c r="I1563" i="1"/>
  <c r="G1563" i="1"/>
  <c r="Z1567" i="1"/>
  <c r="H1581" i="1"/>
  <c r="G1581" i="1"/>
  <c r="I1581" i="1"/>
  <c r="R1580" i="1"/>
  <c r="Z1580" i="1"/>
  <c r="R1588" i="1"/>
  <c r="Z1588" i="1"/>
  <c r="M1593" i="1"/>
  <c r="U1593" i="1"/>
  <c r="R1596" i="1"/>
  <c r="Z1596" i="1"/>
  <c r="I1597" i="1"/>
  <c r="M1601" i="1"/>
  <c r="U1601" i="1"/>
  <c r="R1604" i="1"/>
  <c r="Z1604" i="1"/>
  <c r="I1605" i="1"/>
  <c r="M1609" i="1"/>
  <c r="U1609" i="1"/>
  <c r="R1612" i="1"/>
  <c r="Z1612" i="1"/>
  <c r="I1613" i="1"/>
  <c r="M1617" i="1"/>
  <c r="U1617" i="1"/>
  <c r="R1620" i="1"/>
  <c r="Z1620" i="1"/>
  <c r="I1621" i="1"/>
  <c r="M1625" i="1"/>
  <c r="U1625" i="1"/>
  <c r="R1628" i="1"/>
  <c r="Z1628" i="1"/>
  <c r="I1629" i="1"/>
  <c r="M1633" i="1"/>
  <c r="U1633" i="1"/>
  <c r="R1636" i="1"/>
  <c r="Z1636" i="1"/>
  <c r="I1637" i="1"/>
  <c r="M1641" i="1"/>
  <c r="U1641" i="1"/>
  <c r="R1644" i="1"/>
  <c r="Z1644" i="1"/>
  <c r="I1645" i="1"/>
  <c r="M1649" i="1"/>
  <c r="U1649" i="1"/>
  <c r="I1653" i="1"/>
  <c r="X1658" i="1"/>
  <c r="P1658" i="1"/>
  <c r="S1658" i="1"/>
  <c r="L1661" i="1"/>
  <c r="W1661" i="1"/>
  <c r="I1664" i="1"/>
  <c r="N1669" i="1"/>
  <c r="Y1669" i="1"/>
  <c r="T1670" i="1"/>
  <c r="L1670" i="1"/>
  <c r="Y1670" i="1"/>
  <c r="Q1670" i="1"/>
  <c r="W1670" i="1"/>
  <c r="O1670" i="1"/>
  <c r="V1670" i="1"/>
  <c r="Y1673" i="1"/>
  <c r="Q1673" i="1"/>
  <c r="V1673" i="1"/>
  <c r="N1673" i="1"/>
  <c r="T1673" i="1"/>
  <c r="L1673" i="1"/>
  <c r="W1673" i="1"/>
  <c r="I1674" i="1"/>
  <c r="I1675" i="1"/>
  <c r="T1686" i="1"/>
  <c r="L1686" i="1"/>
  <c r="AA1686" i="1"/>
  <c r="S1686" i="1"/>
  <c r="K1686" i="1"/>
  <c r="Y1686" i="1"/>
  <c r="Q1686" i="1"/>
  <c r="W1686" i="1"/>
  <c r="O1686" i="1"/>
  <c r="Z1686" i="1"/>
  <c r="X1690" i="1"/>
  <c r="P1690" i="1"/>
  <c r="W1690" i="1"/>
  <c r="O1690" i="1"/>
  <c r="U1690" i="1"/>
  <c r="M1690" i="1"/>
  <c r="AA1690" i="1"/>
  <c r="S1690" i="1"/>
  <c r="K1690" i="1"/>
  <c r="Z1690" i="1"/>
  <c r="R1698" i="1"/>
  <c r="R1705" i="1"/>
  <c r="X1706" i="1"/>
  <c r="P1706" i="1"/>
  <c r="W1706" i="1"/>
  <c r="O1706" i="1"/>
  <c r="U1706" i="1"/>
  <c r="M1706" i="1"/>
  <c r="T1706" i="1"/>
  <c r="L1706" i="1"/>
  <c r="AA1706" i="1"/>
  <c r="S1706" i="1"/>
  <c r="K1706" i="1"/>
  <c r="I1709" i="1"/>
  <c r="H1709" i="1"/>
  <c r="I1710" i="1"/>
  <c r="H1710" i="1"/>
  <c r="G1710" i="1"/>
  <c r="Y1713" i="1"/>
  <c r="Q1713" i="1"/>
  <c r="X1713" i="1"/>
  <c r="P1713" i="1"/>
  <c r="W1713" i="1"/>
  <c r="O1713" i="1"/>
  <c r="V1713" i="1"/>
  <c r="N1713" i="1"/>
  <c r="U1713" i="1"/>
  <c r="M1713" i="1"/>
  <c r="T1713" i="1"/>
  <c r="L1713" i="1"/>
  <c r="R1557" i="1"/>
  <c r="Z1557" i="1"/>
  <c r="R1565" i="1"/>
  <c r="Z1565" i="1"/>
  <c r="I1566" i="1"/>
  <c r="Q1566" i="1"/>
  <c r="Y1566" i="1"/>
  <c r="M1570" i="1"/>
  <c r="U1570" i="1"/>
  <c r="R1573" i="1"/>
  <c r="Z1573" i="1"/>
  <c r="I1574" i="1"/>
  <c r="Q1574" i="1"/>
  <c r="Y1574" i="1"/>
  <c r="M1578" i="1"/>
  <c r="U1578" i="1"/>
  <c r="K1580" i="1"/>
  <c r="S1580" i="1"/>
  <c r="AA1580" i="1"/>
  <c r="R1581" i="1"/>
  <c r="Z1581" i="1"/>
  <c r="I1582" i="1"/>
  <c r="Q1582" i="1"/>
  <c r="Y1582" i="1"/>
  <c r="P1583" i="1"/>
  <c r="X1583" i="1"/>
  <c r="G1584" i="1"/>
  <c r="M1586" i="1"/>
  <c r="U1586" i="1"/>
  <c r="K1588" i="1"/>
  <c r="S1588" i="1"/>
  <c r="AA1588" i="1"/>
  <c r="R1589" i="1"/>
  <c r="Z1589" i="1"/>
  <c r="I1590" i="1"/>
  <c r="Q1590" i="1"/>
  <c r="Y1590" i="1"/>
  <c r="P1591" i="1"/>
  <c r="X1591" i="1"/>
  <c r="G1592" i="1"/>
  <c r="N1593" i="1"/>
  <c r="V1593" i="1"/>
  <c r="M1594" i="1"/>
  <c r="U1594" i="1"/>
  <c r="K1596" i="1"/>
  <c r="S1596" i="1"/>
  <c r="AA1596" i="1"/>
  <c r="R1597" i="1"/>
  <c r="Z1597" i="1"/>
  <c r="I1598" i="1"/>
  <c r="Q1598" i="1"/>
  <c r="Y1598" i="1"/>
  <c r="P1599" i="1"/>
  <c r="X1599" i="1"/>
  <c r="G1600" i="1"/>
  <c r="N1601" i="1"/>
  <c r="V1601" i="1"/>
  <c r="M1602" i="1"/>
  <c r="U1602" i="1"/>
  <c r="K1604" i="1"/>
  <c r="S1604" i="1"/>
  <c r="AA1604" i="1"/>
  <c r="R1605" i="1"/>
  <c r="Z1605" i="1"/>
  <c r="I1606" i="1"/>
  <c r="Q1606" i="1"/>
  <c r="Y1606" i="1"/>
  <c r="P1607" i="1"/>
  <c r="X1607" i="1"/>
  <c r="G1608" i="1"/>
  <c r="N1609" i="1"/>
  <c r="V1609" i="1"/>
  <c r="M1610" i="1"/>
  <c r="U1610" i="1"/>
  <c r="K1612" i="1"/>
  <c r="S1612" i="1"/>
  <c r="AA1612" i="1"/>
  <c r="R1613" i="1"/>
  <c r="Z1613" i="1"/>
  <c r="I1614" i="1"/>
  <c r="Q1614" i="1"/>
  <c r="Y1614" i="1"/>
  <c r="P1615" i="1"/>
  <c r="X1615" i="1"/>
  <c r="G1616" i="1"/>
  <c r="N1617" i="1"/>
  <c r="V1617" i="1"/>
  <c r="M1618" i="1"/>
  <c r="U1618" i="1"/>
  <c r="K1620" i="1"/>
  <c r="S1620" i="1"/>
  <c r="AA1620" i="1"/>
  <c r="R1621" i="1"/>
  <c r="Z1621" i="1"/>
  <c r="I1622" i="1"/>
  <c r="Q1622" i="1"/>
  <c r="Y1622" i="1"/>
  <c r="P1623" i="1"/>
  <c r="X1623" i="1"/>
  <c r="G1624" i="1"/>
  <c r="N1625" i="1"/>
  <c r="V1625" i="1"/>
  <c r="M1626" i="1"/>
  <c r="U1626" i="1"/>
  <c r="K1628" i="1"/>
  <c r="S1628" i="1"/>
  <c r="AA1628" i="1"/>
  <c r="R1629" i="1"/>
  <c r="Z1629" i="1"/>
  <c r="I1630" i="1"/>
  <c r="Q1630" i="1"/>
  <c r="Y1630" i="1"/>
  <c r="P1631" i="1"/>
  <c r="X1631" i="1"/>
  <c r="G1632" i="1"/>
  <c r="N1633" i="1"/>
  <c r="V1633" i="1"/>
  <c r="M1634" i="1"/>
  <c r="U1634" i="1"/>
  <c r="K1636" i="1"/>
  <c r="S1636" i="1"/>
  <c r="AA1636" i="1"/>
  <c r="R1637" i="1"/>
  <c r="Z1637" i="1"/>
  <c r="I1638" i="1"/>
  <c r="Q1638" i="1"/>
  <c r="Y1638" i="1"/>
  <c r="P1639" i="1"/>
  <c r="X1639" i="1"/>
  <c r="G1640" i="1"/>
  <c r="N1641" i="1"/>
  <c r="V1641" i="1"/>
  <c r="M1642" i="1"/>
  <c r="U1642" i="1"/>
  <c r="K1644" i="1"/>
  <c r="S1644" i="1"/>
  <c r="AA1644" i="1"/>
  <c r="R1645" i="1"/>
  <c r="Z1645" i="1"/>
  <c r="I1646" i="1"/>
  <c r="Q1646" i="1"/>
  <c r="Y1646" i="1"/>
  <c r="P1647" i="1"/>
  <c r="X1647" i="1"/>
  <c r="G1648" i="1"/>
  <c r="N1649" i="1"/>
  <c r="V1649" i="1"/>
  <c r="M1650" i="1"/>
  <c r="V1650" i="1"/>
  <c r="Q1652" i="1"/>
  <c r="Z1652" i="1"/>
  <c r="U1653" i="1"/>
  <c r="M1653" i="1"/>
  <c r="S1653" i="1"/>
  <c r="N1655" i="1"/>
  <c r="W1655" i="1"/>
  <c r="G1656" i="1"/>
  <c r="R1657" i="1"/>
  <c r="K1658" i="1"/>
  <c r="T1658" i="1"/>
  <c r="R1660" i="1"/>
  <c r="N1661" i="1"/>
  <c r="Y1661" i="1"/>
  <c r="T1662" i="1"/>
  <c r="L1662" i="1"/>
  <c r="W1662" i="1"/>
  <c r="O1662" i="1"/>
  <c r="U1662" i="1"/>
  <c r="O1663" i="1"/>
  <c r="Y1663" i="1"/>
  <c r="N1665" i="1"/>
  <c r="X1665" i="1"/>
  <c r="O1669" i="1"/>
  <c r="Z1669" i="1"/>
  <c r="K1670" i="1"/>
  <c r="X1670" i="1"/>
  <c r="T1671" i="1"/>
  <c r="H1672" i="1"/>
  <c r="K1673" i="1"/>
  <c r="X1673" i="1"/>
  <c r="X1674" i="1"/>
  <c r="P1674" i="1"/>
  <c r="U1674" i="1"/>
  <c r="M1674" i="1"/>
  <c r="AA1674" i="1"/>
  <c r="S1674" i="1"/>
  <c r="K1674" i="1"/>
  <c r="W1674" i="1"/>
  <c r="O1676" i="1"/>
  <c r="N1678" i="1"/>
  <c r="AA1678" i="1"/>
  <c r="U1681" i="1"/>
  <c r="X1682" i="1"/>
  <c r="P1682" i="1"/>
  <c r="W1682" i="1"/>
  <c r="O1682" i="1"/>
  <c r="U1682" i="1"/>
  <c r="M1682" i="1"/>
  <c r="AA1682" i="1"/>
  <c r="S1682" i="1"/>
  <c r="K1682" i="1"/>
  <c r="Z1682" i="1"/>
  <c r="W1684" i="1"/>
  <c r="M1686" i="1"/>
  <c r="L1690" i="1"/>
  <c r="V1698" i="1"/>
  <c r="S1705" i="1"/>
  <c r="N1706" i="1"/>
  <c r="G1709" i="1"/>
  <c r="T1710" i="1"/>
  <c r="L1710" i="1"/>
  <c r="AA1710" i="1"/>
  <c r="S1710" i="1"/>
  <c r="K1710" i="1"/>
  <c r="Y1710" i="1"/>
  <c r="Q1710" i="1"/>
  <c r="X1710" i="1"/>
  <c r="P1710" i="1"/>
  <c r="W1710" i="1"/>
  <c r="O1710" i="1"/>
  <c r="X1714" i="1"/>
  <c r="P1714" i="1"/>
  <c r="W1714" i="1"/>
  <c r="O1714" i="1"/>
  <c r="V1714" i="1"/>
  <c r="N1714" i="1"/>
  <c r="U1714" i="1"/>
  <c r="M1714" i="1"/>
  <c r="T1714" i="1"/>
  <c r="L1714" i="1"/>
  <c r="AA1714" i="1"/>
  <c r="S1714" i="1"/>
  <c r="K1714" i="1"/>
  <c r="Y1722" i="1"/>
  <c r="Q1722" i="1"/>
  <c r="X1722" i="1"/>
  <c r="P1722" i="1"/>
  <c r="W1722" i="1"/>
  <c r="O1722" i="1"/>
  <c r="V1722" i="1"/>
  <c r="N1722" i="1"/>
  <c r="U1722" i="1"/>
  <c r="M1722" i="1"/>
  <c r="T1722" i="1"/>
  <c r="L1722" i="1"/>
  <c r="AA1722" i="1"/>
  <c r="S1722" i="1"/>
  <c r="K1722" i="1"/>
  <c r="R1566" i="1"/>
  <c r="Z1566" i="1"/>
  <c r="N1570" i="1"/>
  <c r="V1570" i="1"/>
  <c r="R1574" i="1"/>
  <c r="Z1574" i="1"/>
  <c r="N1578" i="1"/>
  <c r="V1578" i="1"/>
  <c r="L1580" i="1"/>
  <c r="T1580" i="1"/>
  <c r="R1582" i="1"/>
  <c r="Z1582" i="1"/>
  <c r="Q1583" i="1"/>
  <c r="Y1583" i="1"/>
  <c r="H1584" i="1"/>
  <c r="N1586" i="1"/>
  <c r="V1586" i="1"/>
  <c r="L1588" i="1"/>
  <c r="T1588" i="1"/>
  <c r="R1590" i="1"/>
  <c r="Z1590" i="1"/>
  <c r="Q1591" i="1"/>
  <c r="Y1591" i="1"/>
  <c r="H1592" i="1"/>
  <c r="O1593" i="1"/>
  <c r="W1593" i="1"/>
  <c r="N1594" i="1"/>
  <c r="V1594" i="1"/>
  <c r="L1596" i="1"/>
  <c r="T1596" i="1"/>
  <c r="R1598" i="1"/>
  <c r="Z1598" i="1"/>
  <c r="Q1599" i="1"/>
  <c r="Y1599" i="1"/>
  <c r="H1600" i="1"/>
  <c r="O1601" i="1"/>
  <c r="W1601" i="1"/>
  <c r="N1602" i="1"/>
  <c r="V1602" i="1"/>
  <c r="L1604" i="1"/>
  <c r="T1604" i="1"/>
  <c r="R1606" i="1"/>
  <c r="Z1606" i="1"/>
  <c r="Q1607" i="1"/>
  <c r="Y1607" i="1"/>
  <c r="H1608" i="1"/>
  <c r="O1609" i="1"/>
  <c r="W1609" i="1"/>
  <c r="N1610" i="1"/>
  <c r="V1610" i="1"/>
  <c r="L1612" i="1"/>
  <c r="T1612" i="1"/>
  <c r="R1614" i="1"/>
  <c r="Z1614" i="1"/>
  <c r="Q1615" i="1"/>
  <c r="Y1615" i="1"/>
  <c r="H1616" i="1"/>
  <c r="O1617" i="1"/>
  <c r="W1617" i="1"/>
  <c r="N1618" i="1"/>
  <c r="V1618" i="1"/>
  <c r="L1620" i="1"/>
  <c r="T1620" i="1"/>
  <c r="R1622" i="1"/>
  <c r="Z1622" i="1"/>
  <c r="Q1623" i="1"/>
  <c r="Y1623" i="1"/>
  <c r="H1624" i="1"/>
  <c r="O1625" i="1"/>
  <c r="W1625" i="1"/>
  <c r="N1626" i="1"/>
  <c r="V1626" i="1"/>
  <c r="L1628" i="1"/>
  <c r="T1628" i="1"/>
  <c r="R1630" i="1"/>
  <c r="Z1630" i="1"/>
  <c r="Q1631" i="1"/>
  <c r="Y1631" i="1"/>
  <c r="H1632" i="1"/>
  <c r="O1633" i="1"/>
  <c r="W1633" i="1"/>
  <c r="N1634" i="1"/>
  <c r="V1634" i="1"/>
  <c r="L1636" i="1"/>
  <c r="T1636" i="1"/>
  <c r="R1638" i="1"/>
  <c r="Z1638" i="1"/>
  <c r="Q1639" i="1"/>
  <c r="Y1639" i="1"/>
  <c r="H1640" i="1"/>
  <c r="O1641" i="1"/>
  <c r="W1641" i="1"/>
  <c r="N1642" i="1"/>
  <c r="V1642" i="1"/>
  <c r="L1644" i="1"/>
  <c r="T1644" i="1"/>
  <c r="R1646" i="1"/>
  <c r="Z1646" i="1"/>
  <c r="Q1647" i="1"/>
  <c r="Y1647" i="1"/>
  <c r="H1648" i="1"/>
  <c r="O1649" i="1"/>
  <c r="W1649" i="1"/>
  <c r="N1650" i="1"/>
  <c r="W1650" i="1"/>
  <c r="R1652" i="1"/>
  <c r="O1655" i="1"/>
  <c r="X1655" i="1"/>
  <c r="H1656" i="1"/>
  <c r="Y1657" i="1"/>
  <c r="Q1657" i="1"/>
  <c r="S1657" i="1"/>
  <c r="L1658" i="1"/>
  <c r="U1658" i="1"/>
  <c r="O1661" i="1"/>
  <c r="Z1661" i="1"/>
  <c r="P1663" i="1"/>
  <c r="Z1663" i="1"/>
  <c r="O1665" i="1"/>
  <c r="Z1665" i="1"/>
  <c r="X1666" i="1"/>
  <c r="P1666" i="1"/>
  <c r="AA1666" i="1"/>
  <c r="S1666" i="1"/>
  <c r="K1666" i="1"/>
  <c r="U1666" i="1"/>
  <c r="V1668" i="1"/>
  <c r="N1668" i="1"/>
  <c r="Y1668" i="1"/>
  <c r="Q1668" i="1"/>
  <c r="T1668" i="1"/>
  <c r="Q1669" i="1"/>
  <c r="AA1669" i="1"/>
  <c r="M1670" i="1"/>
  <c r="Z1670" i="1"/>
  <c r="I1672" i="1"/>
  <c r="M1673" i="1"/>
  <c r="Z1673" i="1"/>
  <c r="L1674" i="1"/>
  <c r="Y1674" i="1"/>
  <c r="P1676" i="1"/>
  <c r="P1678" i="1"/>
  <c r="L1682" i="1"/>
  <c r="N1686" i="1"/>
  <c r="Y1689" i="1"/>
  <c r="Q1689" i="1"/>
  <c r="X1689" i="1"/>
  <c r="P1689" i="1"/>
  <c r="V1689" i="1"/>
  <c r="N1689" i="1"/>
  <c r="T1689" i="1"/>
  <c r="L1689" i="1"/>
  <c r="Z1689" i="1"/>
  <c r="N1690" i="1"/>
  <c r="I1693" i="1"/>
  <c r="H1693" i="1"/>
  <c r="I1694" i="1"/>
  <c r="H1694" i="1"/>
  <c r="G1694" i="1"/>
  <c r="Y1697" i="1"/>
  <c r="Q1697" i="1"/>
  <c r="X1697" i="1"/>
  <c r="P1697" i="1"/>
  <c r="V1697" i="1"/>
  <c r="N1697" i="1"/>
  <c r="U1697" i="1"/>
  <c r="M1697" i="1"/>
  <c r="T1697" i="1"/>
  <c r="L1697" i="1"/>
  <c r="Y1698" i="1"/>
  <c r="U1702" i="1"/>
  <c r="W1705" i="1"/>
  <c r="Q1706" i="1"/>
  <c r="M1710" i="1"/>
  <c r="R1713" i="1"/>
  <c r="Q1714" i="1"/>
  <c r="R1722" i="1"/>
  <c r="I1726" i="1"/>
  <c r="H1726" i="1"/>
  <c r="G1726" i="1"/>
  <c r="M1580" i="1"/>
  <c r="U1580" i="1"/>
  <c r="R1583" i="1"/>
  <c r="Z1583" i="1"/>
  <c r="M1588" i="1"/>
  <c r="U1588" i="1"/>
  <c r="R1591" i="1"/>
  <c r="Z1591" i="1"/>
  <c r="P1593" i="1"/>
  <c r="X1593" i="1"/>
  <c r="M1596" i="1"/>
  <c r="U1596" i="1"/>
  <c r="R1599" i="1"/>
  <c r="Z1599" i="1"/>
  <c r="P1601" i="1"/>
  <c r="X1601" i="1"/>
  <c r="M1604" i="1"/>
  <c r="U1604" i="1"/>
  <c r="R1607" i="1"/>
  <c r="Z1607" i="1"/>
  <c r="P1609" i="1"/>
  <c r="X1609" i="1"/>
  <c r="M1612" i="1"/>
  <c r="U1612" i="1"/>
  <c r="R1615" i="1"/>
  <c r="Z1615" i="1"/>
  <c r="P1617" i="1"/>
  <c r="X1617" i="1"/>
  <c r="M1620" i="1"/>
  <c r="U1620" i="1"/>
  <c r="R1623" i="1"/>
  <c r="Z1623" i="1"/>
  <c r="P1625" i="1"/>
  <c r="X1625" i="1"/>
  <c r="M1628" i="1"/>
  <c r="U1628" i="1"/>
  <c r="R1631" i="1"/>
  <c r="Z1631" i="1"/>
  <c r="P1633" i="1"/>
  <c r="X1633" i="1"/>
  <c r="M1636" i="1"/>
  <c r="U1636" i="1"/>
  <c r="R1639" i="1"/>
  <c r="Z1639" i="1"/>
  <c r="P1641" i="1"/>
  <c r="X1641" i="1"/>
  <c r="M1644" i="1"/>
  <c r="U1644" i="1"/>
  <c r="R1647" i="1"/>
  <c r="Z1647" i="1"/>
  <c r="P1649" i="1"/>
  <c r="X1649" i="1"/>
  <c r="V1652" i="1"/>
  <c r="N1652" i="1"/>
  <c r="S1652" i="1"/>
  <c r="P1655" i="1"/>
  <c r="Y1655" i="1"/>
  <c r="M1658" i="1"/>
  <c r="V1658" i="1"/>
  <c r="V1660" i="1"/>
  <c r="N1660" i="1"/>
  <c r="Y1660" i="1"/>
  <c r="Q1660" i="1"/>
  <c r="T1660" i="1"/>
  <c r="Q1661" i="1"/>
  <c r="AA1661" i="1"/>
  <c r="Q1663" i="1"/>
  <c r="P1665" i="1"/>
  <c r="AA1665" i="1"/>
  <c r="R1669" i="1"/>
  <c r="N1670" i="1"/>
  <c r="AA1670" i="1"/>
  <c r="AA1671" i="1"/>
  <c r="S1671" i="1"/>
  <c r="K1671" i="1"/>
  <c r="X1671" i="1"/>
  <c r="P1671" i="1"/>
  <c r="V1671" i="1"/>
  <c r="N1671" i="1"/>
  <c r="W1671" i="1"/>
  <c r="O1673" i="1"/>
  <c r="AA1673" i="1"/>
  <c r="R1676" i="1"/>
  <c r="R1678" i="1"/>
  <c r="Y1681" i="1"/>
  <c r="Q1681" i="1"/>
  <c r="X1681" i="1"/>
  <c r="P1681" i="1"/>
  <c r="V1681" i="1"/>
  <c r="N1681" i="1"/>
  <c r="T1681" i="1"/>
  <c r="L1681" i="1"/>
  <c r="Z1681" i="1"/>
  <c r="V1684" i="1"/>
  <c r="N1684" i="1"/>
  <c r="U1684" i="1"/>
  <c r="M1684" i="1"/>
  <c r="AA1684" i="1"/>
  <c r="S1684" i="1"/>
  <c r="K1684" i="1"/>
  <c r="Y1684" i="1"/>
  <c r="Q1684" i="1"/>
  <c r="Z1684" i="1"/>
  <c r="P1686" i="1"/>
  <c r="I1688" i="1"/>
  <c r="G1688" i="1"/>
  <c r="K1689" i="1"/>
  <c r="AA1689" i="1"/>
  <c r="Q1690" i="1"/>
  <c r="G1693" i="1"/>
  <c r="T1694" i="1"/>
  <c r="L1694" i="1"/>
  <c r="AA1694" i="1"/>
  <c r="S1694" i="1"/>
  <c r="K1694" i="1"/>
  <c r="Y1694" i="1"/>
  <c r="Q1694" i="1"/>
  <c r="X1694" i="1"/>
  <c r="P1694" i="1"/>
  <c r="W1694" i="1"/>
  <c r="O1694" i="1"/>
  <c r="H1698" i="1"/>
  <c r="G1698" i="1"/>
  <c r="V1702" i="1"/>
  <c r="Z1705" i="1"/>
  <c r="R1706" i="1"/>
  <c r="N1710" i="1"/>
  <c r="S1713" i="1"/>
  <c r="R1714" i="1"/>
  <c r="Z1722" i="1"/>
  <c r="R1528" i="1"/>
  <c r="R1536" i="1"/>
  <c r="O1539" i="1"/>
  <c r="W1539" i="1"/>
  <c r="R1544" i="1"/>
  <c r="O1547" i="1"/>
  <c r="W1547" i="1"/>
  <c r="R1552" i="1"/>
  <c r="O1555" i="1"/>
  <c r="W1555" i="1"/>
  <c r="M1557" i="1"/>
  <c r="U1557" i="1"/>
  <c r="R1560" i="1"/>
  <c r="O1563" i="1"/>
  <c r="W1563" i="1"/>
  <c r="M1565" i="1"/>
  <c r="U1565" i="1"/>
  <c r="L1566" i="1"/>
  <c r="T1566" i="1"/>
  <c r="R1568" i="1"/>
  <c r="P1570" i="1"/>
  <c r="X1570" i="1"/>
  <c r="O1571" i="1"/>
  <c r="W1571" i="1"/>
  <c r="M1573" i="1"/>
  <c r="U1573" i="1"/>
  <c r="L1574" i="1"/>
  <c r="T1574" i="1"/>
  <c r="R1576" i="1"/>
  <c r="P1578" i="1"/>
  <c r="X1578" i="1"/>
  <c r="G1579" i="1"/>
  <c r="O1579" i="1"/>
  <c r="W1579" i="1"/>
  <c r="N1580" i="1"/>
  <c r="V1580" i="1"/>
  <c r="M1581" i="1"/>
  <c r="U1581" i="1"/>
  <c r="L1582" i="1"/>
  <c r="T1582" i="1"/>
  <c r="K1583" i="1"/>
  <c r="S1583" i="1"/>
  <c r="AA1583" i="1"/>
  <c r="R1584" i="1"/>
  <c r="P1586" i="1"/>
  <c r="X1586" i="1"/>
  <c r="G1587" i="1"/>
  <c r="O1587" i="1"/>
  <c r="W1587" i="1"/>
  <c r="N1588" i="1"/>
  <c r="V1588" i="1"/>
  <c r="M1589" i="1"/>
  <c r="U1589" i="1"/>
  <c r="L1590" i="1"/>
  <c r="T1590" i="1"/>
  <c r="K1591" i="1"/>
  <c r="S1591" i="1"/>
  <c r="AA1591" i="1"/>
  <c r="R1592" i="1"/>
  <c r="Q1593" i="1"/>
  <c r="Y1593" i="1"/>
  <c r="P1594" i="1"/>
  <c r="X1594" i="1"/>
  <c r="G1595" i="1"/>
  <c r="O1595" i="1"/>
  <c r="W1595" i="1"/>
  <c r="N1596" i="1"/>
  <c r="V1596" i="1"/>
  <c r="M1597" i="1"/>
  <c r="U1597" i="1"/>
  <c r="L1598" i="1"/>
  <c r="T1598" i="1"/>
  <c r="K1599" i="1"/>
  <c r="S1599" i="1"/>
  <c r="AA1599" i="1"/>
  <c r="R1600" i="1"/>
  <c r="Q1601" i="1"/>
  <c r="Y1601" i="1"/>
  <c r="P1602" i="1"/>
  <c r="X1602" i="1"/>
  <c r="G1603" i="1"/>
  <c r="O1603" i="1"/>
  <c r="W1603" i="1"/>
  <c r="N1604" i="1"/>
  <c r="V1604" i="1"/>
  <c r="M1605" i="1"/>
  <c r="U1605" i="1"/>
  <c r="L1606" i="1"/>
  <c r="T1606" i="1"/>
  <c r="K1607" i="1"/>
  <c r="S1607" i="1"/>
  <c r="AA1607" i="1"/>
  <c r="R1608" i="1"/>
  <c r="Q1609" i="1"/>
  <c r="Y1609" i="1"/>
  <c r="P1610" i="1"/>
  <c r="X1610" i="1"/>
  <c r="G1611" i="1"/>
  <c r="O1611" i="1"/>
  <c r="W1611" i="1"/>
  <c r="N1612" i="1"/>
  <c r="V1612" i="1"/>
  <c r="M1613" i="1"/>
  <c r="U1613" i="1"/>
  <c r="L1614" i="1"/>
  <c r="T1614" i="1"/>
  <c r="K1615" i="1"/>
  <c r="S1615" i="1"/>
  <c r="AA1615" i="1"/>
  <c r="R1616" i="1"/>
  <c r="Q1617" i="1"/>
  <c r="Y1617" i="1"/>
  <c r="P1618" i="1"/>
  <c r="X1618" i="1"/>
  <c r="G1619" i="1"/>
  <c r="O1619" i="1"/>
  <c r="W1619" i="1"/>
  <c r="N1620" i="1"/>
  <c r="V1620" i="1"/>
  <c r="M1621" i="1"/>
  <c r="U1621" i="1"/>
  <c r="L1622" i="1"/>
  <c r="T1622" i="1"/>
  <c r="K1623" i="1"/>
  <c r="S1623" i="1"/>
  <c r="AA1623" i="1"/>
  <c r="R1624" i="1"/>
  <c r="Q1625" i="1"/>
  <c r="Y1625" i="1"/>
  <c r="P1626" i="1"/>
  <c r="X1626" i="1"/>
  <c r="G1627" i="1"/>
  <c r="O1627" i="1"/>
  <c r="W1627" i="1"/>
  <c r="N1628" i="1"/>
  <c r="V1628" i="1"/>
  <c r="M1629" i="1"/>
  <c r="U1629" i="1"/>
  <c r="L1630" i="1"/>
  <c r="T1630" i="1"/>
  <c r="K1631" i="1"/>
  <c r="S1631" i="1"/>
  <c r="AA1631" i="1"/>
  <c r="R1632" i="1"/>
  <c r="Q1633" i="1"/>
  <c r="Y1633" i="1"/>
  <c r="P1634" i="1"/>
  <c r="X1634" i="1"/>
  <c r="G1635" i="1"/>
  <c r="O1635" i="1"/>
  <c r="W1635" i="1"/>
  <c r="N1636" i="1"/>
  <c r="V1636" i="1"/>
  <c r="M1637" i="1"/>
  <c r="U1637" i="1"/>
  <c r="L1638" i="1"/>
  <c r="T1638" i="1"/>
  <c r="K1639" i="1"/>
  <c r="S1639" i="1"/>
  <c r="AA1639" i="1"/>
  <c r="R1640" i="1"/>
  <c r="Q1641" i="1"/>
  <c r="Y1641" i="1"/>
  <c r="P1642" i="1"/>
  <c r="X1642" i="1"/>
  <c r="G1643" i="1"/>
  <c r="O1643" i="1"/>
  <c r="W1643" i="1"/>
  <c r="N1644" i="1"/>
  <c r="V1644" i="1"/>
  <c r="M1645" i="1"/>
  <c r="U1645" i="1"/>
  <c r="L1646" i="1"/>
  <c r="T1646" i="1"/>
  <c r="K1647" i="1"/>
  <c r="S1647" i="1"/>
  <c r="AA1647" i="1"/>
  <c r="R1648" i="1"/>
  <c r="Q1649" i="1"/>
  <c r="Y1649" i="1"/>
  <c r="Q1650" i="1"/>
  <c r="W1651" i="1"/>
  <c r="O1651" i="1"/>
  <c r="S1651" i="1"/>
  <c r="K1652" i="1"/>
  <c r="T1652" i="1"/>
  <c r="N1653" i="1"/>
  <c r="W1653" i="1"/>
  <c r="G1654" i="1"/>
  <c r="P1654" i="1"/>
  <c r="Q1655" i="1"/>
  <c r="L1657" i="1"/>
  <c r="U1657" i="1"/>
  <c r="N1658" i="1"/>
  <c r="W1658" i="1"/>
  <c r="H1659" i="1"/>
  <c r="K1660" i="1"/>
  <c r="U1660" i="1"/>
  <c r="G1661" i="1"/>
  <c r="N1662" i="1"/>
  <c r="Y1662" i="1"/>
  <c r="G1665" i="1"/>
  <c r="M1666" i="1"/>
  <c r="W1666" i="1"/>
  <c r="I1667" i="1"/>
  <c r="L1668" i="1"/>
  <c r="W1668" i="1"/>
  <c r="I1669" i="1"/>
  <c r="P1670" i="1"/>
  <c r="L1671" i="1"/>
  <c r="Y1671" i="1"/>
  <c r="P1673" i="1"/>
  <c r="O1674" i="1"/>
  <c r="G1677" i="1"/>
  <c r="I1678" i="1"/>
  <c r="G1678" i="1"/>
  <c r="I1680" i="1"/>
  <c r="G1680" i="1"/>
  <c r="K1681" i="1"/>
  <c r="AA1681" i="1"/>
  <c r="Q1682" i="1"/>
  <c r="L1684" i="1"/>
  <c r="R1686" i="1"/>
  <c r="H1688" i="1"/>
  <c r="M1689" i="1"/>
  <c r="R1690" i="1"/>
  <c r="M1694" i="1"/>
  <c r="O1697" i="1"/>
  <c r="I1698" i="1"/>
  <c r="V1706" i="1"/>
  <c r="R1710" i="1"/>
  <c r="Z1713" i="1"/>
  <c r="Y1714" i="1"/>
  <c r="R1593" i="1"/>
  <c r="Z1593" i="1"/>
  <c r="R1601" i="1"/>
  <c r="Z1601" i="1"/>
  <c r="R1609" i="1"/>
  <c r="Z1609" i="1"/>
  <c r="R1617" i="1"/>
  <c r="Z1617" i="1"/>
  <c r="R1625" i="1"/>
  <c r="Z1625" i="1"/>
  <c r="R1633" i="1"/>
  <c r="Z1633" i="1"/>
  <c r="R1641" i="1"/>
  <c r="Z1641" i="1"/>
  <c r="R1649" i="1"/>
  <c r="Z1649" i="1"/>
  <c r="U1669" i="1"/>
  <c r="M1669" i="1"/>
  <c r="X1669" i="1"/>
  <c r="P1669" i="1"/>
  <c r="T1669" i="1"/>
  <c r="X1698" i="1"/>
  <c r="P1698" i="1"/>
  <c r="W1698" i="1"/>
  <c r="O1698" i="1"/>
  <c r="U1698" i="1"/>
  <c r="M1698" i="1"/>
  <c r="T1698" i="1"/>
  <c r="L1698" i="1"/>
  <c r="AA1698" i="1"/>
  <c r="S1698" i="1"/>
  <c r="K1698" i="1"/>
  <c r="I1701" i="1"/>
  <c r="H1701" i="1"/>
  <c r="I1702" i="1"/>
  <c r="H1702" i="1"/>
  <c r="G1702" i="1"/>
  <c r="Y1705" i="1"/>
  <c r="Q1705" i="1"/>
  <c r="X1705" i="1"/>
  <c r="P1705" i="1"/>
  <c r="V1705" i="1"/>
  <c r="N1705" i="1"/>
  <c r="U1705" i="1"/>
  <c r="M1705" i="1"/>
  <c r="T1705" i="1"/>
  <c r="L1705" i="1"/>
  <c r="I1717" i="1"/>
  <c r="H1717" i="1"/>
  <c r="I1718" i="1"/>
  <c r="H1718" i="1"/>
  <c r="G1718" i="1"/>
  <c r="N1566" i="1"/>
  <c r="V1566" i="1"/>
  <c r="R1570" i="1"/>
  <c r="Z1570" i="1"/>
  <c r="N1574" i="1"/>
  <c r="V1574" i="1"/>
  <c r="R1578" i="1"/>
  <c r="Z1578" i="1"/>
  <c r="P1580" i="1"/>
  <c r="X1580" i="1"/>
  <c r="N1582" i="1"/>
  <c r="V1582" i="1"/>
  <c r="M1583" i="1"/>
  <c r="U1583" i="1"/>
  <c r="R1586" i="1"/>
  <c r="Z1586" i="1"/>
  <c r="P1588" i="1"/>
  <c r="X1588" i="1"/>
  <c r="N1590" i="1"/>
  <c r="V1590" i="1"/>
  <c r="M1591" i="1"/>
  <c r="U1591" i="1"/>
  <c r="K1593" i="1"/>
  <c r="S1593" i="1"/>
  <c r="AA1593" i="1"/>
  <c r="R1594" i="1"/>
  <c r="Z1594" i="1"/>
  <c r="P1596" i="1"/>
  <c r="X1596" i="1"/>
  <c r="G1597" i="1"/>
  <c r="N1598" i="1"/>
  <c r="V1598" i="1"/>
  <c r="M1599" i="1"/>
  <c r="U1599" i="1"/>
  <c r="K1601" i="1"/>
  <c r="S1601" i="1"/>
  <c r="AA1601" i="1"/>
  <c r="R1602" i="1"/>
  <c r="Z1602" i="1"/>
  <c r="P1604" i="1"/>
  <c r="X1604" i="1"/>
  <c r="G1605" i="1"/>
  <c r="N1606" i="1"/>
  <c r="V1606" i="1"/>
  <c r="M1607" i="1"/>
  <c r="U1607" i="1"/>
  <c r="K1609" i="1"/>
  <c r="S1609" i="1"/>
  <c r="AA1609" i="1"/>
  <c r="R1610" i="1"/>
  <c r="Z1610" i="1"/>
  <c r="P1612" i="1"/>
  <c r="X1612" i="1"/>
  <c r="G1613" i="1"/>
  <c r="N1614" i="1"/>
  <c r="V1614" i="1"/>
  <c r="M1615" i="1"/>
  <c r="U1615" i="1"/>
  <c r="K1617" i="1"/>
  <c r="S1617" i="1"/>
  <c r="AA1617" i="1"/>
  <c r="R1618" i="1"/>
  <c r="Z1618" i="1"/>
  <c r="P1620" i="1"/>
  <c r="X1620" i="1"/>
  <c r="G1621" i="1"/>
  <c r="M1623" i="1"/>
  <c r="U1623" i="1"/>
  <c r="K1625" i="1"/>
  <c r="S1625" i="1"/>
  <c r="AA1625" i="1"/>
  <c r="R1626" i="1"/>
  <c r="Z1626" i="1"/>
  <c r="P1628" i="1"/>
  <c r="X1628" i="1"/>
  <c r="G1629" i="1"/>
  <c r="M1631" i="1"/>
  <c r="U1631" i="1"/>
  <c r="K1633" i="1"/>
  <c r="S1633" i="1"/>
  <c r="AA1633" i="1"/>
  <c r="R1634" i="1"/>
  <c r="Z1634" i="1"/>
  <c r="P1636" i="1"/>
  <c r="X1636" i="1"/>
  <c r="G1637" i="1"/>
  <c r="M1639" i="1"/>
  <c r="U1639" i="1"/>
  <c r="K1641" i="1"/>
  <c r="S1641" i="1"/>
  <c r="AA1641" i="1"/>
  <c r="R1642" i="1"/>
  <c r="Z1642" i="1"/>
  <c r="P1644" i="1"/>
  <c r="X1644" i="1"/>
  <c r="G1645" i="1"/>
  <c r="M1647" i="1"/>
  <c r="U1647" i="1"/>
  <c r="K1649" i="1"/>
  <c r="S1649" i="1"/>
  <c r="AA1649" i="1"/>
  <c r="X1650" i="1"/>
  <c r="P1650" i="1"/>
  <c r="S1650" i="1"/>
  <c r="M1652" i="1"/>
  <c r="W1652" i="1"/>
  <c r="G1653" i="1"/>
  <c r="AA1655" i="1"/>
  <c r="S1655" i="1"/>
  <c r="K1655" i="1"/>
  <c r="T1655" i="1"/>
  <c r="G1658" i="1"/>
  <c r="Q1658" i="1"/>
  <c r="Z1658" i="1"/>
  <c r="U1661" i="1"/>
  <c r="M1661" i="1"/>
  <c r="X1661" i="1"/>
  <c r="P1661" i="1"/>
  <c r="T1661" i="1"/>
  <c r="AA1663" i="1"/>
  <c r="S1663" i="1"/>
  <c r="K1663" i="1"/>
  <c r="V1663" i="1"/>
  <c r="N1663" i="1"/>
  <c r="U1663" i="1"/>
  <c r="G1664" i="1"/>
  <c r="Y1665" i="1"/>
  <c r="Q1665" i="1"/>
  <c r="T1665" i="1"/>
  <c r="L1665" i="1"/>
  <c r="U1665" i="1"/>
  <c r="K1669" i="1"/>
  <c r="V1669" i="1"/>
  <c r="H1670" i="1"/>
  <c r="S1670" i="1"/>
  <c r="V1676" i="1"/>
  <c r="N1676" i="1"/>
  <c r="AA1676" i="1"/>
  <c r="S1676" i="1"/>
  <c r="K1676" i="1"/>
  <c r="Y1676" i="1"/>
  <c r="Q1676" i="1"/>
  <c r="W1676" i="1"/>
  <c r="T1678" i="1"/>
  <c r="L1678" i="1"/>
  <c r="Y1678" i="1"/>
  <c r="Q1678" i="1"/>
  <c r="W1678" i="1"/>
  <c r="O1678" i="1"/>
  <c r="V1678" i="1"/>
  <c r="G1685" i="1"/>
  <c r="I1686" i="1"/>
  <c r="G1686" i="1"/>
  <c r="V1686" i="1"/>
  <c r="H1690" i="1"/>
  <c r="G1690" i="1"/>
  <c r="V1690" i="1"/>
  <c r="N1698" i="1"/>
  <c r="G1701" i="1"/>
  <c r="T1702" i="1"/>
  <c r="L1702" i="1"/>
  <c r="AA1702" i="1"/>
  <c r="S1702" i="1"/>
  <c r="K1702" i="1"/>
  <c r="Y1702" i="1"/>
  <c r="Q1702" i="1"/>
  <c r="X1702" i="1"/>
  <c r="P1702" i="1"/>
  <c r="W1702" i="1"/>
  <c r="O1702" i="1"/>
  <c r="K1705" i="1"/>
  <c r="H1706" i="1"/>
  <c r="G1706" i="1"/>
  <c r="Z1706" i="1"/>
  <c r="V1710" i="1"/>
  <c r="G1717" i="1"/>
  <c r="R1539" i="1"/>
  <c r="R1547" i="1"/>
  <c r="R1555" i="1"/>
  <c r="P1557" i="1"/>
  <c r="R1563" i="1"/>
  <c r="P1565" i="1"/>
  <c r="O1566" i="1"/>
  <c r="K1570" i="1"/>
  <c r="S1570" i="1"/>
  <c r="R1571" i="1"/>
  <c r="P1573" i="1"/>
  <c r="O1574" i="1"/>
  <c r="K1578" i="1"/>
  <c r="S1578" i="1"/>
  <c r="R1579" i="1"/>
  <c r="Q1580" i="1"/>
  <c r="P1581" i="1"/>
  <c r="O1582" i="1"/>
  <c r="N1583" i="1"/>
  <c r="K1586" i="1"/>
  <c r="S1586" i="1"/>
  <c r="R1587" i="1"/>
  <c r="Q1588" i="1"/>
  <c r="P1589" i="1"/>
  <c r="O1590" i="1"/>
  <c r="N1591" i="1"/>
  <c r="L1593" i="1"/>
  <c r="K1594" i="1"/>
  <c r="S1594" i="1"/>
  <c r="R1595" i="1"/>
  <c r="Q1596" i="1"/>
  <c r="P1597" i="1"/>
  <c r="O1598" i="1"/>
  <c r="N1599" i="1"/>
  <c r="L1601" i="1"/>
  <c r="K1602" i="1"/>
  <c r="S1602" i="1"/>
  <c r="R1603" i="1"/>
  <c r="Q1604" i="1"/>
  <c r="P1605" i="1"/>
  <c r="O1606" i="1"/>
  <c r="N1607" i="1"/>
  <c r="L1609" i="1"/>
  <c r="K1610" i="1"/>
  <c r="S1610" i="1"/>
  <c r="R1611" i="1"/>
  <c r="Q1612" i="1"/>
  <c r="P1613" i="1"/>
  <c r="O1614" i="1"/>
  <c r="N1615" i="1"/>
  <c r="L1617" i="1"/>
  <c r="K1618" i="1"/>
  <c r="S1618" i="1"/>
  <c r="R1619" i="1"/>
  <c r="Q1620" i="1"/>
  <c r="P1621" i="1"/>
  <c r="O1622" i="1"/>
  <c r="N1623" i="1"/>
  <c r="L1625" i="1"/>
  <c r="K1626" i="1"/>
  <c r="S1626" i="1"/>
  <c r="R1627" i="1"/>
  <c r="Q1628" i="1"/>
  <c r="P1629" i="1"/>
  <c r="O1630" i="1"/>
  <c r="N1631" i="1"/>
  <c r="L1633" i="1"/>
  <c r="K1634" i="1"/>
  <c r="S1634" i="1"/>
  <c r="R1635" i="1"/>
  <c r="Q1636" i="1"/>
  <c r="P1637" i="1"/>
  <c r="O1638" i="1"/>
  <c r="N1639" i="1"/>
  <c r="L1641" i="1"/>
  <c r="K1642" i="1"/>
  <c r="S1642" i="1"/>
  <c r="R1643" i="1"/>
  <c r="Q1644" i="1"/>
  <c r="P1645" i="1"/>
  <c r="O1646" i="1"/>
  <c r="N1647" i="1"/>
  <c r="L1649" i="1"/>
  <c r="K1650" i="1"/>
  <c r="T1650" i="1"/>
  <c r="O1652" i="1"/>
  <c r="X1652" i="1"/>
  <c r="Q1653" i="1"/>
  <c r="Z1653" i="1"/>
  <c r="T1654" i="1"/>
  <c r="L1654" i="1"/>
  <c r="S1654" i="1"/>
  <c r="L1655" i="1"/>
  <c r="U1655" i="1"/>
  <c r="O1657" i="1"/>
  <c r="X1657" i="1"/>
  <c r="I1658" i="1"/>
  <c r="R1658" i="1"/>
  <c r="AA1658" i="1"/>
  <c r="O1660" i="1"/>
  <c r="Z1660" i="1"/>
  <c r="K1661" i="1"/>
  <c r="V1661" i="1"/>
  <c r="H1662" i="1"/>
  <c r="R1662" i="1"/>
  <c r="L1663" i="1"/>
  <c r="W1663" i="1"/>
  <c r="K1665" i="1"/>
  <c r="V1665" i="1"/>
  <c r="Q1666" i="1"/>
  <c r="P1668" i="1"/>
  <c r="AA1668" i="1"/>
  <c r="L1669" i="1"/>
  <c r="W1669" i="1"/>
  <c r="I1670" i="1"/>
  <c r="U1670" i="1"/>
  <c r="Q1671" i="1"/>
  <c r="U1673" i="1"/>
  <c r="G1674" i="1"/>
  <c r="T1674" i="1"/>
  <c r="H1675" i="1"/>
  <c r="L1676" i="1"/>
  <c r="X1676" i="1"/>
  <c r="K1678" i="1"/>
  <c r="X1678" i="1"/>
  <c r="R1681" i="1"/>
  <c r="H1682" i="1"/>
  <c r="G1682" i="1"/>
  <c r="V1682" i="1"/>
  <c r="R1684" i="1"/>
  <c r="I1685" i="1"/>
  <c r="H1686" i="1"/>
  <c r="X1686" i="1"/>
  <c r="S1689" i="1"/>
  <c r="I1690" i="1"/>
  <c r="Y1690" i="1"/>
  <c r="U1694" i="1"/>
  <c r="W1697" i="1"/>
  <c r="Q1698" i="1"/>
  <c r="M1702" i="1"/>
  <c r="O1705" i="1"/>
  <c r="I1706" i="1"/>
  <c r="Z1710" i="1"/>
  <c r="R1730" i="1"/>
  <c r="Z1730" i="1"/>
  <c r="R1738" i="1"/>
  <c r="Z1738" i="1"/>
  <c r="R1746" i="1"/>
  <c r="Z1746" i="1"/>
  <c r="R1754" i="1"/>
  <c r="Z1754" i="1"/>
  <c r="R1762" i="1"/>
  <c r="Z1762" i="1"/>
  <c r="R1770" i="1"/>
  <c r="Z1770" i="1"/>
  <c r="R1778" i="1"/>
  <c r="Z1778" i="1"/>
  <c r="R1786" i="1"/>
  <c r="Z1786" i="1"/>
  <c r="R1794" i="1"/>
  <c r="Z1794" i="1"/>
  <c r="R1802" i="1"/>
  <c r="Z1802" i="1"/>
  <c r="R1810" i="1"/>
  <c r="Z1810" i="1"/>
  <c r="I1827" i="1"/>
  <c r="H1827" i="1"/>
  <c r="W1831" i="1"/>
  <c r="O1831" i="1"/>
  <c r="U1831" i="1"/>
  <c r="M1831" i="1"/>
  <c r="T1831" i="1"/>
  <c r="L1831" i="1"/>
  <c r="X1831" i="1"/>
  <c r="H1839" i="1"/>
  <c r="G1839" i="1"/>
  <c r="T1843" i="1"/>
  <c r="L1843" i="1"/>
  <c r="AA1843" i="1"/>
  <c r="S1843" i="1"/>
  <c r="K1843" i="1"/>
  <c r="Z1843" i="1"/>
  <c r="Y1843" i="1"/>
  <c r="Q1843" i="1"/>
  <c r="X1843" i="1"/>
  <c r="P1843" i="1"/>
  <c r="W1843" i="1"/>
  <c r="O1843" i="1"/>
  <c r="V1843" i="1"/>
  <c r="N1843" i="1"/>
  <c r="R1659" i="1"/>
  <c r="Z1659" i="1"/>
  <c r="R1667" i="1"/>
  <c r="Z1667" i="1"/>
  <c r="R1675" i="1"/>
  <c r="Z1675" i="1"/>
  <c r="P1677" i="1"/>
  <c r="X1677" i="1"/>
  <c r="N1679" i="1"/>
  <c r="V1679" i="1"/>
  <c r="R1683" i="1"/>
  <c r="Z1683" i="1"/>
  <c r="P1685" i="1"/>
  <c r="X1685" i="1"/>
  <c r="N1687" i="1"/>
  <c r="V1687" i="1"/>
  <c r="R1691" i="1"/>
  <c r="Z1691" i="1"/>
  <c r="Q1692" i="1"/>
  <c r="Y1692" i="1"/>
  <c r="P1693" i="1"/>
  <c r="X1693" i="1"/>
  <c r="N1695" i="1"/>
  <c r="V1695" i="1"/>
  <c r="R1699" i="1"/>
  <c r="Z1699" i="1"/>
  <c r="Q1700" i="1"/>
  <c r="Y1700" i="1"/>
  <c r="P1701" i="1"/>
  <c r="X1701" i="1"/>
  <c r="N1703" i="1"/>
  <c r="V1703" i="1"/>
  <c r="R1707" i="1"/>
  <c r="Z1707" i="1"/>
  <c r="Q1708" i="1"/>
  <c r="Y1708" i="1"/>
  <c r="P1709" i="1"/>
  <c r="X1709" i="1"/>
  <c r="N1711" i="1"/>
  <c r="V1711" i="1"/>
  <c r="R1715" i="1"/>
  <c r="Z1715" i="1"/>
  <c r="Q1716" i="1"/>
  <c r="Y1716" i="1"/>
  <c r="P1717" i="1"/>
  <c r="X1717" i="1"/>
  <c r="O1718" i="1"/>
  <c r="W1718" i="1"/>
  <c r="N1719" i="1"/>
  <c r="V1719" i="1"/>
  <c r="L1721" i="1"/>
  <c r="T1721" i="1"/>
  <c r="R1723" i="1"/>
  <c r="Z1723" i="1"/>
  <c r="Q1724" i="1"/>
  <c r="Y1724" i="1"/>
  <c r="H1725" i="1"/>
  <c r="P1725" i="1"/>
  <c r="X1725" i="1"/>
  <c r="O1726" i="1"/>
  <c r="W1726" i="1"/>
  <c r="N1727" i="1"/>
  <c r="V1727" i="1"/>
  <c r="L1729" i="1"/>
  <c r="T1729" i="1"/>
  <c r="K1730" i="1"/>
  <c r="S1730" i="1"/>
  <c r="AA1730" i="1"/>
  <c r="R1731" i="1"/>
  <c r="Z1731" i="1"/>
  <c r="Q1732" i="1"/>
  <c r="Y1732" i="1"/>
  <c r="H1733" i="1"/>
  <c r="P1733" i="1"/>
  <c r="X1733" i="1"/>
  <c r="G1734" i="1"/>
  <c r="O1734" i="1"/>
  <c r="W1734" i="1"/>
  <c r="N1735" i="1"/>
  <c r="V1735" i="1"/>
  <c r="L1737" i="1"/>
  <c r="T1737" i="1"/>
  <c r="K1738" i="1"/>
  <c r="S1738" i="1"/>
  <c r="AA1738" i="1"/>
  <c r="R1739" i="1"/>
  <c r="Z1739" i="1"/>
  <c r="Q1740" i="1"/>
  <c r="Y1740" i="1"/>
  <c r="H1741" i="1"/>
  <c r="P1741" i="1"/>
  <c r="X1741" i="1"/>
  <c r="G1742" i="1"/>
  <c r="O1742" i="1"/>
  <c r="W1742" i="1"/>
  <c r="N1743" i="1"/>
  <c r="V1743" i="1"/>
  <c r="L1745" i="1"/>
  <c r="T1745" i="1"/>
  <c r="K1746" i="1"/>
  <c r="S1746" i="1"/>
  <c r="AA1746" i="1"/>
  <c r="R1747" i="1"/>
  <c r="Z1747" i="1"/>
  <c r="Q1748" i="1"/>
  <c r="Y1748" i="1"/>
  <c r="H1749" i="1"/>
  <c r="P1749" i="1"/>
  <c r="X1749" i="1"/>
  <c r="G1750" i="1"/>
  <c r="O1750" i="1"/>
  <c r="W1750" i="1"/>
  <c r="N1751" i="1"/>
  <c r="V1751" i="1"/>
  <c r="L1753" i="1"/>
  <c r="T1753" i="1"/>
  <c r="K1754" i="1"/>
  <c r="S1754" i="1"/>
  <c r="AA1754" i="1"/>
  <c r="R1755" i="1"/>
  <c r="Z1755" i="1"/>
  <c r="Q1756" i="1"/>
  <c r="Y1756" i="1"/>
  <c r="H1757" i="1"/>
  <c r="P1757" i="1"/>
  <c r="X1757" i="1"/>
  <c r="G1758" i="1"/>
  <c r="O1758" i="1"/>
  <c r="W1758" i="1"/>
  <c r="N1759" i="1"/>
  <c r="V1759" i="1"/>
  <c r="L1761" i="1"/>
  <c r="T1761" i="1"/>
  <c r="K1762" i="1"/>
  <c r="S1762" i="1"/>
  <c r="AA1762" i="1"/>
  <c r="R1763" i="1"/>
  <c r="Z1763" i="1"/>
  <c r="Q1764" i="1"/>
  <c r="Y1764" i="1"/>
  <c r="H1765" i="1"/>
  <c r="P1765" i="1"/>
  <c r="X1765" i="1"/>
  <c r="G1766" i="1"/>
  <c r="O1766" i="1"/>
  <c r="W1766" i="1"/>
  <c r="N1767" i="1"/>
  <c r="V1767" i="1"/>
  <c r="L1769" i="1"/>
  <c r="T1769" i="1"/>
  <c r="K1770" i="1"/>
  <c r="S1770" i="1"/>
  <c r="AA1770" i="1"/>
  <c r="R1771" i="1"/>
  <c r="Z1771" i="1"/>
  <c r="Q1772" i="1"/>
  <c r="Y1772" i="1"/>
  <c r="H1773" i="1"/>
  <c r="P1773" i="1"/>
  <c r="X1773" i="1"/>
  <c r="G1774" i="1"/>
  <c r="O1774" i="1"/>
  <c r="W1774" i="1"/>
  <c r="N1775" i="1"/>
  <c r="V1775" i="1"/>
  <c r="L1777" i="1"/>
  <c r="T1777" i="1"/>
  <c r="K1778" i="1"/>
  <c r="S1778" i="1"/>
  <c r="AA1778" i="1"/>
  <c r="R1779" i="1"/>
  <c r="Z1779" i="1"/>
  <c r="Q1780" i="1"/>
  <c r="Y1780" i="1"/>
  <c r="H1781" i="1"/>
  <c r="P1781" i="1"/>
  <c r="X1781" i="1"/>
  <c r="G1782" i="1"/>
  <c r="O1782" i="1"/>
  <c r="W1782" i="1"/>
  <c r="N1783" i="1"/>
  <c r="V1783" i="1"/>
  <c r="L1785" i="1"/>
  <c r="T1785" i="1"/>
  <c r="K1786" i="1"/>
  <c r="S1786" i="1"/>
  <c r="AA1786" i="1"/>
  <c r="R1787" i="1"/>
  <c r="Z1787" i="1"/>
  <c r="Q1788" i="1"/>
  <c r="Y1788" i="1"/>
  <c r="H1789" i="1"/>
  <c r="P1789" i="1"/>
  <c r="X1789" i="1"/>
  <c r="G1790" i="1"/>
  <c r="O1790" i="1"/>
  <c r="W1790" i="1"/>
  <c r="N1791" i="1"/>
  <c r="V1791" i="1"/>
  <c r="L1793" i="1"/>
  <c r="T1793" i="1"/>
  <c r="K1794" i="1"/>
  <c r="S1794" i="1"/>
  <c r="AA1794" i="1"/>
  <c r="R1795" i="1"/>
  <c r="Z1795" i="1"/>
  <c r="Q1796" i="1"/>
  <c r="Y1796" i="1"/>
  <c r="H1797" i="1"/>
  <c r="P1797" i="1"/>
  <c r="X1797" i="1"/>
  <c r="G1798" i="1"/>
  <c r="O1798" i="1"/>
  <c r="W1798" i="1"/>
  <c r="N1799" i="1"/>
  <c r="V1799" i="1"/>
  <c r="L1801" i="1"/>
  <c r="T1801" i="1"/>
  <c r="K1802" i="1"/>
  <c r="S1802" i="1"/>
  <c r="AA1802" i="1"/>
  <c r="R1803" i="1"/>
  <c r="Z1803" i="1"/>
  <c r="Q1804" i="1"/>
  <c r="Y1804" i="1"/>
  <c r="H1805" i="1"/>
  <c r="P1805" i="1"/>
  <c r="X1805" i="1"/>
  <c r="G1806" i="1"/>
  <c r="O1806" i="1"/>
  <c r="W1806" i="1"/>
  <c r="N1807" i="1"/>
  <c r="V1807" i="1"/>
  <c r="L1809" i="1"/>
  <c r="T1809" i="1"/>
  <c r="K1810" i="1"/>
  <c r="S1810" i="1"/>
  <c r="AA1810" i="1"/>
  <c r="R1811" i="1"/>
  <c r="Z1811" i="1"/>
  <c r="Q1812" i="1"/>
  <c r="Y1812" i="1"/>
  <c r="H1813" i="1"/>
  <c r="P1813" i="1"/>
  <c r="X1813" i="1"/>
  <c r="G1814" i="1"/>
  <c r="O1814" i="1"/>
  <c r="W1814" i="1"/>
  <c r="N1815" i="1"/>
  <c r="W1815" i="1"/>
  <c r="G1816" i="1"/>
  <c r="P1816" i="1"/>
  <c r="Y1816" i="1"/>
  <c r="H1817" i="1"/>
  <c r="Q1817" i="1"/>
  <c r="L1819" i="1"/>
  <c r="U1819" i="1"/>
  <c r="N1820" i="1"/>
  <c r="W1820" i="1"/>
  <c r="L1822" i="1"/>
  <c r="X1822" i="1"/>
  <c r="G1827" i="1"/>
  <c r="N1828" i="1"/>
  <c r="Z1828" i="1"/>
  <c r="W1829" i="1"/>
  <c r="O1829" i="1"/>
  <c r="V1829" i="1"/>
  <c r="N1829" i="1"/>
  <c r="T1829" i="1"/>
  <c r="P1830" i="1"/>
  <c r="Z1830" i="1"/>
  <c r="K1831" i="1"/>
  <c r="Y1831" i="1"/>
  <c r="R1835" i="1"/>
  <c r="O1838" i="1"/>
  <c r="I1839" i="1"/>
  <c r="M1843" i="1"/>
  <c r="R1692" i="1"/>
  <c r="Z1692" i="1"/>
  <c r="R1700" i="1"/>
  <c r="Z1700" i="1"/>
  <c r="R1708" i="1"/>
  <c r="Z1708" i="1"/>
  <c r="R1716" i="1"/>
  <c r="Z1716" i="1"/>
  <c r="P1718" i="1"/>
  <c r="X1718" i="1"/>
  <c r="M1721" i="1"/>
  <c r="U1721" i="1"/>
  <c r="R1724" i="1"/>
  <c r="Z1724" i="1"/>
  <c r="P1726" i="1"/>
  <c r="X1726" i="1"/>
  <c r="M1729" i="1"/>
  <c r="U1729" i="1"/>
  <c r="L1730" i="1"/>
  <c r="T1730" i="1"/>
  <c r="R1732" i="1"/>
  <c r="Z1732" i="1"/>
  <c r="H1734" i="1"/>
  <c r="P1734" i="1"/>
  <c r="X1734" i="1"/>
  <c r="M1737" i="1"/>
  <c r="U1737" i="1"/>
  <c r="L1738" i="1"/>
  <c r="T1738" i="1"/>
  <c r="R1740" i="1"/>
  <c r="Z1740" i="1"/>
  <c r="H1742" i="1"/>
  <c r="P1742" i="1"/>
  <c r="X1742" i="1"/>
  <c r="M1745" i="1"/>
  <c r="U1745" i="1"/>
  <c r="L1746" i="1"/>
  <c r="T1746" i="1"/>
  <c r="R1748" i="1"/>
  <c r="Z1748" i="1"/>
  <c r="H1750" i="1"/>
  <c r="P1750" i="1"/>
  <c r="X1750" i="1"/>
  <c r="M1753" i="1"/>
  <c r="U1753" i="1"/>
  <c r="L1754" i="1"/>
  <c r="T1754" i="1"/>
  <c r="R1756" i="1"/>
  <c r="Z1756" i="1"/>
  <c r="H1758" i="1"/>
  <c r="P1758" i="1"/>
  <c r="X1758" i="1"/>
  <c r="M1761" i="1"/>
  <c r="U1761" i="1"/>
  <c r="L1762" i="1"/>
  <c r="T1762" i="1"/>
  <c r="R1764" i="1"/>
  <c r="Z1764" i="1"/>
  <c r="H1766" i="1"/>
  <c r="P1766" i="1"/>
  <c r="X1766" i="1"/>
  <c r="M1769" i="1"/>
  <c r="U1769" i="1"/>
  <c r="L1770" i="1"/>
  <c r="T1770" i="1"/>
  <c r="R1772" i="1"/>
  <c r="Z1772" i="1"/>
  <c r="H1774" i="1"/>
  <c r="P1774" i="1"/>
  <c r="X1774" i="1"/>
  <c r="M1777" i="1"/>
  <c r="U1777" i="1"/>
  <c r="L1778" i="1"/>
  <c r="T1778" i="1"/>
  <c r="R1780" i="1"/>
  <c r="Z1780" i="1"/>
  <c r="H1782" i="1"/>
  <c r="P1782" i="1"/>
  <c r="X1782" i="1"/>
  <c r="M1785" i="1"/>
  <c r="U1785" i="1"/>
  <c r="L1786" i="1"/>
  <c r="T1786" i="1"/>
  <c r="R1788" i="1"/>
  <c r="Z1788" i="1"/>
  <c r="H1790" i="1"/>
  <c r="P1790" i="1"/>
  <c r="X1790" i="1"/>
  <c r="M1793" i="1"/>
  <c r="U1793" i="1"/>
  <c r="L1794" i="1"/>
  <c r="T1794" i="1"/>
  <c r="R1796" i="1"/>
  <c r="Z1796" i="1"/>
  <c r="H1798" i="1"/>
  <c r="P1798" i="1"/>
  <c r="X1798" i="1"/>
  <c r="M1801" i="1"/>
  <c r="U1801" i="1"/>
  <c r="L1802" i="1"/>
  <c r="T1802" i="1"/>
  <c r="R1804" i="1"/>
  <c r="Z1804" i="1"/>
  <c r="H1806" i="1"/>
  <c r="P1806" i="1"/>
  <c r="X1806" i="1"/>
  <c r="M1809" i="1"/>
  <c r="U1809" i="1"/>
  <c r="L1810" i="1"/>
  <c r="T1810" i="1"/>
  <c r="R1812" i="1"/>
  <c r="Z1812" i="1"/>
  <c r="H1814" i="1"/>
  <c r="P1814" i="1"/>
  <c r="X1814" i="1"/>
  <c r="H1816" i="1"/>
  <c r="Q1816" i="1"/>
  <c r="Z1816" i="1"/>
  <c r="M1819" i="1"/>
  <c r="V1819" i="1"/>
  <c r="O1822" i="1"/>
  <c r="Y1822" i="1"/>
  <c r="U1823" i="1"/>
  <c r="M1823" i="1"/>
  <c r="T1823" i="1"/>
  <c r="L1823" i="1"/>
  <c r="V1823" i="1"/>
  <c r="Y1827" i="1"/>
  <c r="Q1827" i="1"/>
  <c r="X1827" i="1"/>
  <c r="P1827" i="1"/>
  <c r="T1827" i="1"/>
  <c r="Q1828" i="1"/>
  <c r="AA1828" i="1"/>
  <c r="Q1830" i="1"/>
  <c r="AA1830" i="1"/>
  <c r="N1831" i="1"/>
  <c r="Z1831" i="1"/>
  <c r="R1838" i="1"/>
  <c r="X1839" i="1"/>
  <c r="P1839" i="1"/>
  <c r="W1839" i="1"/>
  <c r="O1839" i="1"/>
  <c r="U1839" i="1"/>
  <c r="M1839" i="1"/>
  <c r="T1839" i="1"/>
  <c r="L1839" i="1"/>
  <c r="AA1839" i="1"/>
  <c r="S1839" i="1"/>
  <c r="K1839" i="1"/>
  <c r="R1843" i="1"/>
  <c r="R1677" i="1"/>
  <c r="Z1677" i="1"/>
  <c r="P1679" i="1"/>
  <c r="X1679" i="1"/>
  <c r="R1685" i="1"/>
  <c r="Z1685" i="1"/>
  <c r="P1687" i="1"/>
  <c r="X1687" i="1"/>
  <c r="K1692" i="1"/>
  <c r="S1692" i="1"/>
  <c r="AA1692" i="1"/>
  <c r="R1693" i="1"/>
  <c r="Z1693" i="1"/>
  <c r="P1695" i="1"/>
  <c r="X1695" i="1"/>
  <c r="G1696" i="1"/>
  <c r="K1700" i="1"/>
  <c r="S1700" i="1"/>
  <c r="AA1700" i="1"/>
  <c r="R1701" i="1"/>
  <c r="Z1701" i="1"/>
  <c r="P1703" i="1"/>
  <c r="X1703" i="1"/>
  <c r="G1704" i="1"/>
  <c r="K1708" i="1"/>
  <c r="S1708" i="1"/>
  <c r="AA1708" i="1"/>
  <c r="R1709" i="1"/>
  <c r="Z1709" i="1"/>
  <c r="P1711" i="1"/>
  <c r="X1711" i="1"/>
  <c r="G1712" i="1"/>
  <c r="K1716" i="1"/>
  <c r="S1716" i="1"/>
  <c r="AA1716" i="1"/>
  <c r="R1717" i="1"/>
  <c r="Z1717" i="1"/>
  <c r="Q1718" i="1"/>
  <c r="Y1718" i="1"/>
  <c r="P1719" i="1"/>
  <c r="X1719" i="1"/>
  <c r="G1720" i="1"/>
  <c r="N1721" i="1"/>
  <c r="V1721" i="1"/>
  <c r="K1724" i="1"/>
  <c r="S1724" i="1"/>
  <c r="AA1724" i="1"/>
  <c r="R1725" i="1"/>
  <c r="Z1725" i="1"/>
  <c r="Q1726" i="1"/>
  <c r="Y1726" i="1"/>
  <c r="P1727" i="1"/>
  <c r="X1727" i="1"/>
  <c r="G1728" i="1"/>
  <c r="N1729" i="1"/>
  <c r="V1729" i="1"/>
  <c r="M1730" i="1"/>
  <c r="U1730" i="1"/>
  <c r="K1732" i="1"/>
  <c r="S1732" i="1"/>
  <c r="AA1732" i="1"/>
  <c r="R1733" i="1"/>
  <c r="Z1733" i="1"/>
  <c r="Q1734" i="1"/>
  <c r="Y1734" i="1"/>
  <c r="P1735" i="1"/>
  <c r="X1735" i="1"/>
  <c r="G1736" i="1"/>
  <c r="N1737" i="1"/>
  <c r="V1737" i="1"/>
  <c r="M1738" i="1"/>
  <c r="U1738" i="1"/>
  <c r="K1740" i="1"/>
  <c r="S1740" i="1"/>
  <c r="AA1740" i="1"/>
  <c r="R1741" i="1"/>
  <c r="Z1741" i="1"/>
  <c r="Q1742" i="1"/>
  <c r="Y1742" i="1"/>
  <c r="P1743" i="1"/>
  <c r="X1743" i="1"/>
  <c r="G1744" i="1"/>
  <c r="N1745" i="1"/>
  <c r="V1745" i="1"/>
  <c r="M1746" i="1"/>
  <c r="U1746" i="1"/>
  <c r="K1748" i="1"/>
  <c r="S1748" i="1"/>
  <c r="AA1748" i="1"/>
  <c r="R1749" i="1"/>
  <c r="Z1749" i="1"/>
  <c r="Q1750" i="1"/>
  <c r="Y1750" i="1"/>
  <c r="P1751" i="1"/>
  <c r="X1751" i="1"/>
  <c r="G1752" i="1"/>
  <c r="N1753" i="1"/>
  <c r="V1753" i="1"/>
  <c r="M1754" i="1"/>
  <c r="U1754" i="1"/>
  <c r="K1756" i="1"/>
  <c r="S1756" i="1"/>
  <c r="AA1756" i="1"/>
  <c r="R1757" i="1"/>
  <c r="Z1757" i="1"/>
  <c r="Q1758" i="1"/>
  <c r="Y1758" i="1"/>
  <c r="P1759" i="1"/>
  <c r="X1759" i="1"/>
  <c r="G1760" i="1"/>
  <c r="N1761" i="1"/>
  <c r="V1761" i="1"/>
  <c r="M1762" i="1"/>
  <c r="U1762" i="1"/>
  <c r="K1764" i="1"/>
  <c r="S1764" i="1"/>
  <c r="AA1764" i="1"/>
  <c r="R1765" i="1"/>
  <c r="Z1765" i="1"/>
  <c r="Q1766" i="1"/>
  <c r="Y1766" i="1"/>
  <c r="P1767" i="1"/>
  <c r="X1767" i="1"/>
  <c r="G1768" i="1"/>
  <c r="N1769" i="1"/>
  <c r="V1769" i="1"/>
  <c r="M1770" i="1"/>
  <c r="U1770" i="1"/>
  <c r="K1772" i="1"/>
  <c r="S1772" i="1"/>
  <c r="AA1772" i="1"/>
  <c r="R1773" i="1"/>
  <c r="Z1773" i="1"/>
  <c r="Q1774" i="1"/>
  <c r="Y1774" i="1"/>
  <c r="P1775" i="1"/>
  <c r="X1775" i="1"/>
  <c r="G1776" i="1"/>
  <c r="N1777" i="1"/>
  <c r="V1777" i="1"/>
  <c r="M1778" i="1"/>
  <c r="U1778" i="1"/>
  <c r="K1780" i="1"/>
  <c r="S1780" i="1"/>
  <c r="AA1780" i="1"/>
  <c r="R1781" i="1"/>
  <c r="Z1781" i="1"/>
  <c r="Q1782" i="1"/>
  <c r="Y1782" i="1"/>
  <c r="P1783" i="1"/>
  <c r="X1783" i="1"/>
  <c r="G1784" i="1"/>
  <c r="N1785" i="1"/>
  <c r="V1785" i="1"/>
  <c r="M1786" i="1"/>
  <c r="U1786" i="1"/>
  <c r="K1788" i="1"/>
  <c r="S1788" i="1"/>
  <c r="AA1788" i="1"/>
  <c r="R1789" i="1"/>
  <c r="Z1789" i="1"/>
  <c r="Q1790" i="1"/>
  <c r="Y1790" i="1"/>
  <c r="P1791" i="1"/>
  <c r="X1791" i="1"/>
  <c r="G1792" i="1"/>
  <c r="N1793" i="1"/>
  <c r="V1793" i="1"/>
  <c r="M1794" i="1"/>
  <c r="U1794" i="1"/>
  <c r="K1796" i="1"/>
  <c r="S1796" i="1"/>
  <c r="AA1796" i="1"/>
  <c r="R1797" i="1"/>
  <c r="Z1797" i="1"/>
  <c r="Q1798" i="1"/>
  <c r="Y1798" i="1"/>
  <c r="P1799" i="1"/>
  <c r="X1799" i="1"/>
  <c r="G1800" i="1"/>
  <c r="N1801" i="1"/>
  <c r="V1801" i="1"/>
  <c r="M1802" i="1"/>
  <c r="U1802" i="1"/>
  <c r="K1804" i="1"/>
  <c r="S1804" i="1"/>
  <c r="AA1804" i="1"/>
  <c r="R1805" i="1"/>
  <c r="Z1805" i="1"/>
  <c r="Q1806" i="1"/>
  <c r="Y1806" i="1"/>
  <c r="P1807" i="1"/>
  <c r="X1807" i="1"/>
  <c r="G1808" i="1"/>
  <c r="N1809" i="1"/>
  <c r="V1809" i="1"/>
  <c r="M1810" i="1"/>
  <c r="U1810" i="1"/>
  <c r="K1812" i="1"/>
  <c r="S1812" i="1"/>
  <c r="AA1812" i="1"/>
  <c r="R1813" i="1"/>
  <c r="Z1813" i="1"/>
  <c r="Q1814" i="1"/>
  <c r="Y1814" i="1"/>
  <c r="P1815" i="1"/>
  <c r="Y1815" i="1"/>
  <c r="R1816" i="1"/>
  <c r="AA1817" i="1"/>
  <c r="S1817" i="1"/>
  <c r="K1817" i="1"/>
  <c r="T1817" i="1"/>
  <c r="N1819" i="1"/>
  <c r="W1819" i="1"/>
  <c r="G1820" i="1"/>
  <c r="Q1820" i="1"/>
  <c r="W1821" i="1"/>
  <c r="O1821" i="1"/>
  <c r="V1821" i="1"/>
  <c r="N1821" i="1"/>
  <c r="T1821" i="1"/>
  <c r="P1822" i="1"/>
  <c r="Z1822" i="1"/>
  <c r="K1823" i="1"/>
  <c r="W1823" i="1"/>
  <c r="G1824" i="1"/>
  <c r="G1826" i="1"/>
  <c r="H1828" i="1"/>
  <c r="G1828" i="1"/>
  <c r="P1831" i="1"/>
  <c r="AA1831" i="1"/>
  <c r="S1838" i="1"/>
  <c r="I1842" i="1"/>
  <c r="H1842" i="1"/>
  <c r="U1843" i="1"/>
  <c r="R1718" i="1"/>
  <c r="Z1718" i="1"/>
  <c r="O1721" i="1"/>
  <c r="W1721" i="1"/>
  <c r="R1726" i="1"/>
  <c r="Z1726" i="1"/>
  <c r="O1729" i="1"/>
  <c r="W1729" i="1"/>
  <c r="N1730" i="1"/>
  <c r="V1730" i="1"/>
  <c r="R1734" i="1"/>
  <c r="Z1734" i="1"/>
  <c r="O1737" i="1"/>
  <c r="W1737" i="1"/>
  <c r="N1738" i="1"/>
  <c r="V1738" i="1"/>
  <c r="R1742" i="1"/>
  <c r="Z1742" i="1"/>
  <c r="O1745" i="1"/>
  <c r="W1745" i="1"/>
  <c r="N1746" i="1"/>
  <c r="V1746" i="1"/>
  <c r="R1750" i="1"/>
  <c r="Z1750" i="1"/>
  <c r="O1753" i="1"/>
  <c r="W1753" i="1"/>
  <c r="N1754" i="1"/>
  <c r="V1754" i="1"/>
  <c r="R1758" i="1"/>
  <c r="Z1758" i="1"/>
  <c r="O1761" i="1"/>
  <c r="W1761" i="1"/>
  <c r="N1762" i="1"/>
  <c r="V1762" i="1"/>
  <c r="R1766" i="1"/>
  <c r="Z1766" i="1"/>
  <c r="O1769" i="1"/>
  <c r="W1769" i="1"/>
  <c r="N1770" i="1"/>
  <c r="V1770" i="1"/>
  <c r="R1774" i="1"/>
  <c r="Z1774" i="1"/>
  <c r="O1777" i="1"/>
  <c r="W1777" i="1"/>
  <c r="N1778" i="1"/>
  <c r="V1778" i="1"/>
  <c r="R1782" i="1"/>
  <c r="Z1782" i="1"/>
  <c r="O1785" i="1"/>
  <c r="W1785" i="1"/>
  <c r="N1786" i="1"/>
  <c r="V1786" i="1"/>
  <c r="R1790" i="1"/>
  <c r="Z1790" i="1"/>
  <c r="O1793" i="1"/>
  <c r="W1793" i="1"/>
  <c r="N1794" i="1"/>
  <c r="V1794" i="1"/>
  <c r="R1798" i="1"/>
  <c r="Z1798" i="1"/>
  <c r="O1801" i="1"/>
  <c r="W1801" i="1"/>
  <c r="N1802" i="1"/>
  <c r="V1802" i="1"/>
  <c r="R1806" i="1"/>
  <c r="Z1806" i="1"/>
  <c r="O1809" i="1"/>
  <c r="W1809" i="1"/>
  <c r="N1810" i="1"/>
  <c r="V1810" i="1"/>
  <c r="R1814" i="1"/>
  <c r="Z1814" i="1"/>
  <c r="T1816" i="1"/>
  <c r="L1816" i="1"/>
  <c r="S1816" i="1"/>
  <c r="O1819" i="1"/>
  <c r="X1819" i="1"/>
  <c r="Q1822" i="1"/>
  <c r="AA1822" i="1"/>
  <c r="Q1831" i="1"/>
  <c r="I1835" i="1"/>
  <c r="H1835" i="1"/>
  <c r="G1835" i="1"/>
  <c r="W1838" i="1"/>
  <c r="R1679" i="1"/>
  <c r="Z1679" i="1"/>
  <c r="R1687" i="1"/>
  <c r="Z1687" i="1"/>
  <c r="M1692" i="1"/>
  <c r="U1692" i="1"/>
  <c r="R1695" i="1"/>
  <c r="Z1695" i="1"/>
  <c r="M1700" i="1"/>
  <c r="U1700" i="1"/>
  <c r="R1703" i="1"/>
  <c r="Z1703" i="1"/>
  <c r="M1708" i="1"/>
  <c r="U1708" i="1"/>
  <c r="R1711" i="1"/>
  <c r="Z1711" i="1"/>
  <c r="G1714" i="1"/>
  <c r="M1716" i="1"/>
  <c r="U1716" i="1"/>
  <c r="K1718" i="1"/>
  <c r="S1718" i="1"/>
  <c r="AA1718" i="1"/>
  <c r="R1719" i="1"/>
  <c r="Z1719" i="1"/>
  <c r="P1721" i="1"/>
  <c r="X1721" i="1"/>
  <c r="G1722" i="1"/>
  <c r="M1724" i="1"/>
  <c r="U1724" i="1"/>
  <c r="K1726" i="1"/>
  <c r="S1726" i="1"/>
  <c r="AA1726" i="1"/>
  <c r="R1727" i="1"/>
  <c r="Z1727" i="1"/>
  <c r="P1729" i="1"/>
  <c r="X1729" i="1"/>
  <c r="G1730" i="1"/>
  <c r="O1730" i="1"/>
  <c r="W1730" i="1"/>
  <c r="M1732" i="1"/>
  <c r="U1732" i="1"/>
  <c r="K1734" i="1"/>
  <c r="S1734" i="1"/>
  <c r="AA1734" i="1"/>
  <c r="R1735" i="1"/>
  <c r="Z1735" i="1"/>
  <c r="P1737" i="1"/>
  <c r="X1737" i="1"/>
  <c r="G1738" i="1"/>
  <c r="O1738" i="1"/>
  <c r="W1738" i="1"/>
  <c r="M1740" i="1"/>
  <c r="U1740" i="1"/>
  <c r="K1742" i="1"/>
  <c r="S1742" i="1"/>
  <c r="AA1742" i="1"/>
  <c r="R1743" i="1"/>
  <c r="Z1743" i="1"/>
  <c r="P1745" i="1"/>
  <c r="X1745" i="1"/>
  <c r="G1746" i="1"/>
  <c r="O1746" i="1"/>
  <c r="W1746" i="1"/>
  <c r="M1748" i="1"/>
  <c r="U1748" i="1"/>
  <c r="K1750" i="1"/>
  <c r="S1750" i="1"/>
  <c r="AA1750" i="1"/>
  <c r="R1751" i="1"/>
  <c r="Z1751" i="1"/>
  <c r="P1753" i="1"/>
  <c r="X1753" i="1"/>
  <c r="G1754" i="1"/>
  <c r="O1754" i="1"/>
  <c r="W1754" i="1"/>
  <c r="M1756" i="1"/>
  <c r="U1756" i="1"/>
  <c r="K1758" i="1"/>
  <c r="S1758" i="1"/>
  <c r="AA1758" i="1"/>
  <c r="R1759" i="1"/>
  <c r="Z1759" i="1"/>
  <c r="P1761" i="1"/>
  <c r="X1761" i="1"/>
  <c r="G1762" i="1"/>
  <c r="O1762" i="1"/>
  <c r="W1762" i="1"/>
  <c r="M1764" i="1"/>
  <c r="U1764" i="1"/>
  <c r="K1766" i="1"/>
  <c r="S1766" i="1"/>
  <c r="AA1766" i="1"/>
  <c r="R1767" i="1"/>
  <c r="Z1767" i="1"/>
  <c r="P1769" i="1"/>
  <c r="X1769" i="1"/>
  <c r="G1770" i="1"/>
  <c r="O1770" i="1"/>
  <c r="W1770" i="1"/>
  <c r="M1772" i="1"/>
  <c r="U1772" i="1"/>
  <c r="K1774" i="1"/>
  <c r="S1774" i="1"/>
  <c r="AA1774" i="1"/>
  <c r="R1775" i="1"/>
  <c r="Z1775" i="1"/>
  <c r="P1777" i="1"/>
  <c r="X1777" i="1"/>
  <c r="G1778" i="1"/>
  <c r="O1778" i="1"/>
  <c r="W1778" i="1"/>
  <c r="M1780" i="1"/>
  <c r="U1780" i="1"/>
  <c r="K1782" i="1"/>
  <c r="S1782" i="1"/>
  <c r="AA1782" i="1"/>
  <c r="R1783" i="1"/>
  <c r="Z1783" i="1"/>
  <c r="P1785" i="1"/>
  <c r="X1785" i="1"/>
  <c r="G1786" i="1"/>
  <c r="O1786" i="1"/>
  <c r="W1786" i="1"/>
  <c r="M1788" i="1"/>
  <c r="U1788" i="1"/>
  <c r="K1790" i="1"/>
  <c r="S1790" i="1"/>
  <c r="AA1790" i="1"/>
  <c r="R1791" i="1"/>
  <c r="Z1791" i="1"/>
  <c r="P1793" i="1"/>
  <c r="X1793" i="1"/>
  <c r="G1794" i="1"/>
  <c r="O1794" i="1"/>
  <c r="W1794" i="1"/>
  <c r="M1796" i="1"/>
  <c r="U1796" i="1"/>
  <c r="K1798" i="1"/>
  <c r="S1798" i="1"/>
  <c r="AA1798" i="1"/>
  <c r="R1799" i="1"/>
  <c r="Z1799" i="1"/>
  <c r="P1801" i="1"/>
  <c r="X1801" i="1"/>
  <c r="G1802" i="1"/>
  <c r="O1802" i="1"/>
  <c r="W1802" i="1"/>
  <c r="M1804" i="1"/>
  <c r="U1804" i="1"/>
  <c r="K1806" i="1"/>
  <c r="S1806" i="1"/>
  <c r="AA1806" i="1"/>
  <c r="R1807" i="1"/>
  <c r="Z1807" i="1"/>
  <c r="P1809" i="1"/>
  <c r="X1809" i="1"/>
  <c r="G1810" i="1"/>
  <c r="O1810" i="1"/>
  <c r="W1810" i="1"/>
  <c r="M1812" i="1"/>
  <c r="U1812" i="1"/>
  <c r="K1814" i="1"/>
  <c r="S1814" i="1"/>
  <c r="AA1814" i="1"/>
  <c r="R1815" i="1"/>
  <c r="AA1815" i="1"/>
  <c r="K1816" i="1"/>
  <c r="U1816" i="1"/>
  <c r="G1819" i="1"/>
  <c r="P1819" i="1"/>
  <c r="Z1819" i="1"/>
  <c r="X1820" i="1"/>
  <c r="P1820" i="1"/>
  <c r="S1820" i="1"/>
  <c r="R1822" i="1"/>
  <c r="O1823" i="1"/>
  <c r="Y1823" i="1"/>
  <c r="X1828" i="1"/>
  <c r="P1828" i="1"/>
  <c r="W1828" i="1"/>
  <c r="O1828" i="1"/>
  <c r="T1828" i="1"/>
  <c r="V1830" i="1"/>
  <c r="N1830" i="1"/>
  <c r="U1830" i="1"/>
  <c r="M1830" i="1"/>
  <c r="T1830" i="1"/>
  <c r="G1831" i="1"/>
  <c r="R1831" i="1"/>
  <c r="AA1835" i="1"/>
  <c r="S1835" i="1"/>
  <c r="K1835" i="1"/>
  <c r="Y1835" i="1"/>
  <c r="Q1835" i="1"/>
  <c r="X1835" i="1"/>
  <c r="P1835" i="1"/>
  <c r="W1835" i="1"/>
  <c r="O1835" i="1"/>
  <c r="Z1835" i="1"/>
  <c r="Z1838" i="1"/>
  <c r="R1839" i="1"/>
  <c r="Y1846" i="1"/>
  <c r="Q1846" i="1"/>
  <c r="X1846" i="1"/>
  <c r="P1846" i="1"/>
  <c r="W1846" i="1"/>
  <c r="O1846" i="1"/>
  <c r="V1846" i="1"/>
  <c r="N1846" i="1"/>
  <c r="U1846" i="1"/>
  <c r="M1846" i="1"/>
  <c r="T1846" i="1"/>
  <c r="L1846" i="1"/>
  <c r="AA1846" i="1"/>
  <c r="S1846" i="1"/>
  <c r="K1846" i="1"/>
  <c r="R1656" i="1"/>
  <c r="O1659" i="1"/>
  <c r="R1664" i="1"/>
  <c r="O1667" i="1"/>
  <c r="R1672" i="1"/>
  <c r="O1675" i="1"/>
  <c r="M1677" i="1"/>
  <c r="K1679" i="1"/>
  <c r="S1679" i="1"/>
  <c r="R1680" i="1"/>
  <c r="O1683" i="1"/>
  <c r="M1685" i="1"/>
  <c r="K1687" i="1"/>
  <c r="S1687" i="1"/>
  <c r="R1688" i="1"/>
  <c r="O1691" i="1"/>
  <c r="N1692" i="1"/>
  <c r="M1693" i="1"/>
  <c r="K1695" i="1"/>
  <c r="S1695" i="1"/>
  <c r="R1696" i="1"/>
  <c r="O1699" i="1"/>
  <c r="N1700" i="1"/>
  <c r="M1701" i="1"/>
  <c r="K1703" i="1"/>
  <c r="S1703" i="1"/>
  <c r="R1704" i="1"/>
  <c r="O1707" i="1"/>
  <c r="N1708" i="1"/>
  <c r="M1709" i="1"/>
  <c r="K1711" i="1"/>
  <c r="S1711" i="1"/>
  <c r="R1712" i="1"/>
  <c r="O1715" i="1"/>
  <c r="N1716" i="1"/>
  <c r="M1717" i="1"/>
  <c r="L1718" i="1"/>
  <c r="K1719" i="1"/>
  <c r="S1719" i="1"/>
  <c r="R1720" i="1"/>
  <c r="Q1721" i="1"/>
  <c r="Y1721" i="1"/>
  <c r="O1723" i="1"/>
  <c r="N1724" i="1"/>
  <c r="M1725" i="1"/>
  <c r="L1726" i="1"/>
  <c r="K1727" i="1"/>
  <c r="S1727" i="1"/>
  <c r="R1728" i="1"/>
  <c r="Q1729" i="1"/>
  <c r="Y1729" i="1"/>
  <c r="P1730" i="1"/>
  <c r="X1730" i="1"/>
  <c r="O1731" i="1"/>
  <c r="N1732" i="1"/>
  <c r="M1733" i="1"/>
  <c r="L1734" i="1"/>
  <c r="K1735" i="1"/>
  <c r="S1735" i="1"/>
  <c r="R1736" i="1"/>
  <c r="Q1737" i="1"/>
  <c r="Y1737" i="1"/>
  <c r="P1738" i="1"/>
  <c r="X1738" i="1"/>
  <c r="O1739" i="1"/>
  <c r="N1740" i="1"/>
  <c r="M1741" i="1"/>
  <c r="L1742" i="1"/>
  <c r="K1743" i="1"/>
  <c r="S1743" i="1"/>
  <c r="R1744" i="1"/>
  <c r="Q1745" i="1"/>
  <c r="Y1745" i="1"/>
  <c r="P1746" i="1"/>
  <c r="X1746" i="1"/>
  <c r="O1747" i="1"/>
  <c r="N1748" i="1"/>
  <c r="M1749" i="1"/>
  <c r="L1750" i="1"/>
  <c r="K1751" i="1"/>
  <c r="S1751" i="1"/>
  <c r="R1752" i="1"/>
  <c r="Q1753" i="1"/>
  <c r="Y1753" i="1"/>
  <c r="P1754" i="1"/>
  <c r="X1754" i="1"/>
  <c r="O1755" i="1"/>
  <c r="N1756" i="1"/>
  <c r="M1757" i="1"/>
  <c r="L1758" i="1"/>
  <c r="K1759" i="1"/>
  <c r="S1759" i="1"/>
  <c r="R1760" i="1"/>
  <c r="Q1761" i="1"/>
  <c r="Y1761" i="1"/>
  <c r="P1762" i="1"/>
  <c r="X1762" i="1"/>
  <c r="O1763" i="1"/>
  <c r="N1764" i="1"/>
  <c r="M1765" i="1"/>
  <c r="L1766" i="1"/>
  <c r="K1767" i="1"/>
  <c r="S1767" i="1"/>
  <c r="R1768" i="1"/>
  <c r="Q1769" i="1"/>
  <c r="Y1769" i="1"/>
  <c r="P1770" i="1"/>
  <c r="X1770" i="1"/>
  <c r="O1771" i="1"/>
  <c r="N1772" i="1"/>
  <c r="M1773" i="1"/>
  <c r="L1774" i="1"/>
  <c r="K1775" i="1"/>
  <c r="S1775" i="1"/>
  <c r="R1776" i="1"/>
  <c r="Q1777" i="1"/>
  <c r="Y1777" i="1"/>
  <c r="P1778" i="1"/>
  <c r="X1778" i="1"/>
  <c r="O1779" i="1"/>
  <c r="N1780" i="1"/>
  <c r="M1781" i="1"/>
  <c r="L1782" i="1"/>
  <c r="K1783" i="1"/>
  <c r="S1783" i="1"/>
  <c r="R1784" i="1"/>
  <c r="Q1785" i="1"/>
  <c r="Y1785" i="1"/>
  <c r="P1786" i="1"/>
  <c r="X1786" i="1"/>
  <c r="O1787" i="1"/>
  <c r="N1788" i="1"/>
  <c r="M1789" i="1"/>
  <c r="L1790" i="1"/>
  <c r="K1791" i="1"/>
  <c r="S1791" i="1"/>
  <c r="R1792" i="1"/>
  <c r="Q1793" i="1"/>
  <c r="Y1793" i="1"/>
  <c r="P1794" i="1"/>
  <c r="X1794" i="1"/>
  <c r="O1795" i="1"/>
  <c r="N1796" i="1"/>
  <c r="M1797" i="1"/>
  <c r="L1798" i="1"/>
  <c r="K1799" i="1"/>
  <c r="S1799" i="1"/>
  <c r="R1800" i="1"/>
  <c r="Q1801" i="1"/>
  <c r="Y1801" i="1"/>
  <c r="P1802" i="1"/>
  <c r="X1802" i="1"/>
  <c r="O1803" i="1"/>
  <c r="N1804" i="1"/>
  <c r="M1805" i="1"/>
  <c r="L1806" i="1"/>
  <c r="K1807" i="1"/>
  <c r="S1807" i="1"/>
  <c r="R1808" i="1"/>
  <c r="Q1809" i="1"/>
  <c r="Y1809" i="1"/>
  <c r="P1810" i="1"/>
  <c r="X1810" i="1"/>
  <c r="O1811" i="1"/>
  <c r="N1812" i="1"/>
  <c r="M1813" i="1"/>
  <c r="L1814" i="1"/>
  <c r="K1815" i="1"/>
  <c r="S1815" i="1"/>
  <c r="M1816" i="1"/>
  <c r="V1816" i="1"/>
  <c r="N1817" i="1"/>
  <c r="W1817" i="1"/>
  <c r="H1819" i="1"/>
  <c r="R1819" i="1"/>
  <c r="K1820" i="1"/>
  <c r="T1820" i="1"/>
  <c r="M1821" i="1"/>
  <c r="Y1821" i="1"/>
  <c r="P1823" i="1"/>
  <c r="Z1823" i="1"/>
  <c r="T1824" i="1"/>
  <c r="L1824" i="1"/>
  <c r="AA1824" i="1"/>
  <c r="S1824" i="1"/>
  <c r="K1824" i="1"/>
  <c r="V1824" i="1"/>
  <c r="N1827" i="1"/>
  <c r="Z1827" i="1"/>
  <c r="K1828" i="1"/>
  <c r="U1828" i="1"/>
  <c r="Q1829" i="1"/>
  <c r="AA1829" i="1"/>
  <c r="K1830" i="1"/>
  <c r="W1830" i="1"/>
  <c r="S1831" i="1"/>
  <c r="G1833" i="1"/>
  <c r="L1835" i="1"/>
  <c r="V1839" i="1"/>
  <c r="R1846" i="1"/>
  <c r="R1721" i="1"/>
  <c r="R1729" i="1"/>
  <c r="Q1730" i="1"/>
  <c r="R1737" i="1"/>
  <c r="Q1738" i="1"/>
  <c r="R1745" i="1"/>
  <c r="Q1746" i="1"/>
  <c r="R1753" i="1"/>
  <c r="Q1754" i="1"/>
  <c r="R1761" i="1"/>
  <c r="Q1762" i="1"/>
  <c r="R1769" i="1"/>
  <c r="Q1770" i="1"/>
  <c r="R1777" i="1"/>
  <c r="Q1778" i="1"/>
  <c r="R1785" i="1"/>
  <c r="Q1786" i="1"/>
  <c r="R1793" i="1"/>
  <c r="Q1794" i="1"/>
  <c r="R1801" i="1"/>
  <c r="Q1802" i="1"/>
  <c r="R1809" i="1"/>
  <c r="Q1810" i="1"/>
  <c r="Y1819" i="1"/>
  <c r="Q1819" i="1"/>
  <c r="S1819" i="1"/>
  <c r="V1822" i="1"/>
  <c r="N1822" i="1"/>
  <c r="U1822" i="1"/>
  <c r="M1822" i="1"/>
  <c r="T1822" i="1"/>
  <c r="V1831" i="1"/>
  <c r="I1834" i="1"/>
  <c r="H1834" i="1"/>
  <c r="Y1838" i="1"/>
  <c r="Q1838" i="1"/>
  <c r="X1838" i="1"/>
  <c r="P1838" i="1"/>
  <c r="V1838" i="1"/>
  <c r="N1838" i="1"/>
  <c r="U1838" i="1"/>
  <c r="M1838" i="1"/>
  <c r="T1838" i="1"/>
  <c r="L1838" i="1"/>
  <c r="R1847" i="1"/>
  <c r="Z1847" i="1"/>
  <c r="G1850" i="1"/>
  <c r="N1851" i="1"/>
  <c r="V1851" i="1"/>
  <c r="K1854" i="1"/>
  <c r="S1854" i="1"/>
  <c r="AA1854" i="1"/>
  <c r="R1855" i="1"/>
  <c r="Z1855" i="1"/>
  <c r="L1858" i="1"/>
  <c r="V1858" i="1"/>
  <c r="K1865" i="1"/>
  <c r="V1865" i="1"/>
  <c r="G1868" i="1"/>
  <c r="Y1872" i="1"/>
  <c r="Q1872" i="1"/>
  <c r="U1872" i="1"/>
  <c r="M1872" i="1"/>
  <c r="T1872" i="1"/>
  <c r="V1872" i="1"/>
  <c r="G1873" i="1"/>
  <c r="K1876" i="1"/>
  <c r="W1876" i="1"/>
  <c r="K1877" i="1"/>
  <c r="Y1877" i="1"/>
  <c r="M1881" i="1"/>
  <c r="Y1881" i="1"/>
  <c r="I1885" i="1"/>
  <c r="H1885" i="1"/>
  <c r="G1885" i="1"/>
  <c r="S1888" i="1"/>
  <c r="N1889" i="1"/>
  <c r="H1890" i="1"/>
  <c r="G1890" i="1"/>
  <c r="O1897" i="1"/>
  <c r="I1917" i="1"/>
  <c r="H1917" i="1"/>
  <c r="G1917" i="1"/>
  <c r="R1832" i="1"/>
  <c r="Z1832" i="1"/>
  <c r="N1836" i="1"/>
  <c r="V1836" i="1"/>
  <c r="M1837" i="1"/>
  <c r="U1837" i="1"/>
  <c r="R1840" i="1"/>
  <c r="Z1840" i="1"/>
  <c r="G1843" i="1"/>
  <c r="M1845" i="1"/>
  <c r="U1845" i="1"/>
  <c r="K1847" i="1"/>
  <c r="S1847" i="1"/>
  <c r="AA1847" i="1"/>
  <c r="R1848" i="1"/>
  <c r="Z1848" i="1"/>
  <c r="H1850" i="1"/>
  <c r="G1851" i="1"/>
  <c r="O1851" i="1"/>
  <c r="W1851" i="1"/>
  <c r="M1853" i="1"/>
  <c r="U1853" i="1"/>
  <c r="L1854" i="1"/>
  <c r="T1854" i="1"/>
  <c r="K1855" i="1"/>
  <c r="S1855" i="1"/>
  <c r="AA1855" i="1"/>
  <c r="R1856" i="1"/>
  <c r="Z1856" i="1"/>
  <c r="M1858" i="1"/>
  <c r="X1858" i="1"/>
  <c r="T1861" i="1"/>
  <c r="L1861" i="1"/>
  <c r="X1861" i="1"/>
  <c r="P1861" i="1"/>
  <c r="U1861" i="1"/>
  <c r="P1864" i="1"/>
  <c r="AA1864" i="1"/>
  <c r="M1865" i="1"/>
  <c r="W1865" i="1"/>
  <c r="H1866" i="1"/>
  <c r="H1868" i="1"/>
  <c r="AA1870" i="1"/>
  <c r="S1870" i="1"/>
  <c r="K1870" i="1"/>
  <c r="W1870" i="1"/>
  <c r="O1870" i="1"/>
  <c r="U1870" i="1"/>
  <c r="K1872" i="1"/>
  <c r="W1872" i="1"/>
  <c r="I1873" i="1"/>
  <c r="H1874" i="1"/>
  <c r="L1876" i="1"/>
  <c r="Z1876" i="1"/>
  <c r="M1877" i="1"/>
  <c r="Z1877" i="1"/>
  <c r="AA1878" i="1"/>
  <c r="S1878" i="1"/>
  <c r="K1878" i="1"/>
  <c r="W1878" i="1"/>
  <c r="O1878" i="1"/>
  <c r="V1878" i="1"/>
  <c r="N1878" i="1"/>
  <c r="X1878" i="1"/>
  <c r="N1881" i="1"/>
  <c r="Z1881" i="1"/>
  <c r="T1885" i="1"/>
  <c r="L1885" i="1"/>
  <c r="Y1885" i="1"/>
  <c r="Q1885" i="1"/>
  <c r="X1885" i="1"/>
  <c r="P1885" i="1"/>
  <c r="W1885" i="1"/>
  <c r="O1885" i="1"/>
  <c r="Z1885" i="1"/>
  <c r="AA1886" i="1"/>
  <c r="S1886" i="1"/>
  <c r="K1886" i="1"/>
  <c r="X1886" i="1"/>
  <c r="P1886" i="1"/>
  <c r="W1886" i="1"/>
  <c r="O1886" i="1"/>
  <c r="V1886" i="1"/>
  <c r="N1886" i="1"/>
  <c r="Z1886" i="1"/>
  <c r="W1888" i="1"/>
  <c r="O1889" i="1"/>
  <c r="I1890" i="1"/>
  <c r="I1893" i="1"/>
  <c r="H1893" i="1"/>
  <c r="G1893" i="1"/>
  <c r="R1897" i="1"/>
  <c r="T1902" i="1"/>
  <c r="L1902" i="1"/>
  <c r="AA1902" i="1"/>
  <c r="S1902" i="1"/>
  <c r="K1902" i="1"/>
  <c r="Y1902" i="1"/>
  <c r="Q1902" i="1"/>
  <c r="X1902" i="1"/>
  <c r="P1902" i="1"/>
  <c r="W1902" i="1"/>
  <c r="O1902" i="1"/>
  <c r="V1902" i="1"/>
  <c r="N1902" i="1"/>
  <c r="Y1905" i="1"/>
  <c r="Q1905" i="1"/>
  <c r="X1905" i="1"/>
  <c r="P1905" i="1"/>
  <c r="W1905" i="1"/>
  <c r="O1905" i="1"/>
  <c r="V1905" i="1"/>
  <c r="N1905" i="1"/>
  <c r="U1905" i="1"/>
  <c r="M1905" i="1"/>
  <c r="T1905" i="1"/>
  <c r="L1905" i="1"/>
  <c r="AA1905" i="1"/>
  <c r="S1905" i="1"/>
  <c r="K1905" i="1"/>
  <c r="R1825" i="1"/>
  <c r="Z1825" i="1"/>
  <c r="K1832" i="1"/>
  <c r="S1832" i="1"/>
  <c r="AA1832" i="1"/>
  <c r="R1833" i="1"/>
  <c r="Z1833" i="1"/>
  <c r="G1836" i="1"/>
  <c r="O1836" i="1"/>
  <c r="W1836" i="1"/>
  <c r="N1837" i="1"/>
  <c r="V1837" i="1"/>
  <c r="K1840" i="1"/>
  <c r="S1840" i="1"/>
  <c r="AA1840" i="1"/>
  <c r="R1841" i="1"/>
  <c r="Z1841" i="1"/>
  <c r="H1843" i="1"/>
  <c r="G1844" i="1"/>
  <c r="O1844" i="1"/>
  <c r="W1844" i="1"/>
  <c r="N1845" i="1"/>
  <c r="V1845" i="1"/>
  <c r="L1847" i="1"/>
  <c r="T1847" i="1"/>
  <c r="K1848" i="1"/>
  <c r="S1848" i="1"/>
  <c r="AA1848" i="1"/>
  <c r="R1849" i="1"/>
  <c r="Z1849" i="1"/>
  <c r="H1851" i="1"/>
  <c r="P1851" i="1"/>
  <c r="X1851" i="1"/>
  <c r="G1852" i="1"/>
  <c r="O1852" i="1"/>
  <c r="W1852" i="1"/>
  <c r="N1853" i="1"/>
  <c r="V1853" i="1"/>
  <c r="M1854" i="1"/>
  <c r="U1854" i="1"/>
  <c r="L1855" i="1"/>
  <c r="T1855" i="1"/>
  <c r="K1856" i="1"/>
  <c r="S1856" i="1"/>
  <c r="AA1856" i="1"/>
  <c r="X1857" i="1"/>
  <c r="T1857" i="1"/>
  <c r="L1857" i="1"/>
  <c r="S1857" i="1"/>
  <c r="N1858" i="1"/>
  <c r="Y1858" i="1"/>
  <c r="O1860" i="1"/>
  <c r="Z1860" i="1"/>
  <c r="K1861" i="1"/>
  <c r="V1861" i="1"/>
  <c r="Q1862" i="1"/>
  <c r="G1864" i="1"/>
  <c r="R1864" i="1"/>
  <c r="N1865" i="1"/>
  <c r="Y1865" i="1"/>
  <c r="I1866" i="1"/>
  <c r="U1868" i="1"/>
  <c r="M1868" i="1"/>
  <c r="Y1868" i="1"/>
  <c r="Q1868" i="1"/>
  <c r="T1868" i="1"/>
  <c r="Q1869" i="1"/>
  <c r="AA1869" i="1"/>
  <c r="L1870" i="1"/>
  <c r="V1870" i="1"/>
  <c r="L1872" i="1"/>
  <c r="X1872" i="1"/>
  <c r="X1873" i="1"/>
  <c r="P1873" i="1"/>
  <c r="T1873" i="1"/>
  <c r="L1873" i="1"/>
  <c r="AA1873" i="1"/>
  <c r="S1873" i="1"/>
  <c r="K1873" i="1"/>
  <c r="W1873" i="1"/>
  <c r="I1874" i="1"/>
  <c r="N1876" i="1"/>
  <c r="AA1876" i="1"/>
  <c r="N1877" i="1"/>
  <c r="AA1877" i="1"/>
  <c r="L1878" i="1"/>
  <c r="Y1878" i="1"/>
  <c r="P1880" i="1"/>
  <c r="O1881" i="1"/>
  <c r="I1884" i="1"/>
  <c r="H1884" i="1"/>
  <c r="K1885" i="1"/>
  <c r="AA1885" i="1"/>
  <c r="L1886" i="1"/>
  <c r="X1888" i="1"/>
  <c r="R1889" i="1"/>
  <c r="W1897" i="1"/>
  <c r="M1902" i="1"/>
  <c r="R1905" i="1"/>
  <c r="R1818" i="1"/>
  <c r="K1825" i="1"/>
  <c r="S1825" i="1"/>
  <c r="R1826" i="1"/>
  <c r="L1832" i="1"/>
  <c r="T1832" i="1"/>
  <c r="K1833" i="1"/>
  <c r="S1833" i="1"/>
  <c r="R1834" i="1"/>
  <c r="P1836" i="1"/>
  <c r="X1836" i="1"/>
  <c r="O1837" i="1"/>
  <c r="W1837" i="1"/>
  <c r="L1840" i="1"/>
  <c r="T1840" i="1"/>
  <c r="K1841" i="1"/>
  <c r="S1841" i="1"/>
  <c r="R1842" i="1"/>
  <c r="P1844" i="1"/>
  <c r="X1844" i="1"/>
  <c r="O1845" i="1"/>
  <c r="W1845" i="1"/>
  <c r="M1847" i="1"/>
  <c r="U1847" i="1"/>
  <c r="L1848" i="1"/>
  <c r="T1848" i="1"/>
  <c r="K1849" i="1"/>
  <c r="S1849" i="1"/>
  <c r="R1850" i="1"/>
  <c r="Q1851" i="1"/>
  <c r="Y1851" i="1"/>
  <c r="P1852" i="1"/>
  <c r="X1852" i="1"/>
  <c r="O1853" i="1"/>
  <c r="W1853" i="1"/>
  <c r="N1854" i="1"/>
  <c r="V1854" i="1"/>
  <c r="M1855" i="1"/>
  <c r="U1855" i="1"/>
  <c r="L1856" i="1"/>
  <c r="T1856" i="1"/>
  <c r="K1857" i="1"/>
  <c r="U1857" i="1"/>
  <c r="P1858" i="1"/>
  <c r="Z1858" i="1"/>
  <c r="P1860" i="1"/>
  <c r="AA1860" i="1"/>
  <c r="M1861" i="1"/>
  <c r="W1861" i="1"/>
  <c r="H1862" i="1"/>
  <c r="H1864" i="1"/>
  <c r="O1865" i="1"/>
  <c r="Z1865" i="1"/>
  <c r="W1866" i="1"/>
  <c r="O1866" i="1"/>
  <c r="AA1866" i="1"/>
  <c r="S1866" i="1"/>
  <c r="K1866" i="1"/>
  <c r="U1866" i="1"/>
  <c r="K1868" i="1"/>
  <c r="V1868" i="1"/>
  <c r="G1869" i="1"/>
  <c r="M1870" i="1"/>
  <c r="X1870" i="1"/>
  <c r="N1872" i="1"/>
  <c r="Z1872" i="1"/>
  <c r="M1873" i="1"/>
  <c r="Y1873" i="1"/>
  <c r="O1876" i="1"/>
  <c r="Q1877" i="1"/>
  <c r="M1878" i="1"/>
  <c r="Z1878" i="1"/>
  <c r="R1880" i="1"/>
  <c r="Q1881" i="1"/>
  <c r="G1884" i="1"/>
  <c r="M1885" i="1"/>
  <c r="M1886" i="1"/>
  <c r="V1889" i="1"/>
  <c r="R1902" i="1"/>
  <c r="Z1905" i="1"/>
  <c r="I1909" i="1"/>
  <c r="H1909" i="1"/>
  <c r="G1909" i="1"/>
  <c r="N1847" i="1"/>
  <c r="V1847" i="1"/>
  <c r="R1851" i="1"/>
  <c r="Z1851" i="1"/>
  <c r="O1854" i="1"/>
  <c r="W1854" i="1"/>
  <c r="N1855" i="1"/>
  <c r="V1855" i="1"/>
  <c r="Q1858" i="1"/>
  <c r="Y1864" i="1"/>
  <c r="Q1864" i="1"/>
  <c r="U1864" i="1"/>
  <c r="M1864" i="1"/>
  <c r="T1864" i="1"/>
  <c r="Q1865" i="1"/>
  <c r="AA1865" i="1"/>
  <c r="O1872" i="1"/>
  <c r="AA1872" i="1"/>
  <c r="R1876" i="1"/>
  <c r="R1877" i="1"/>
  <c r="R1881" i="1"/>
  <c r="Z1888" i="1"/>
  <c r="R1888" i="1"/>
  <c r="Y1888" i="1"/>
  <c r="Q1888" i="1"/>
  <c r="V1888" i="1"/>
  <c r="N1888" i="1"/>
  <c r="U1888" i="1"/>
  <c r="M1888" i="1"/>
  <c r="T1888" i="1"/>
  <c r="L1888" i="1"/>
  <c r="W1889" i="1"/>
  <c r="Y1921" i="1"/>
  <c r="Q1921" i="1"/>
  <c r="X1921" i="1"/>
  <c r="P1921" i="1"/>
  <c r="W1921" i="1"/>
  <c r="O1921" i="1"/>
  <c r="V1921" i="1"/>
  <c r="N1921" i="1"/>
  <c r="U1921" i="1"/>
  <c r="M1921" i="1"/>
  <c r="T1921" i="1"/>
  <c r="L1921" i="1"/>
  <c r="AA1921" i="1"/>
  <c r="S1921" i="1"/>
  <c r="K1921" i="1"/>
  <c r="N1832" i="1"/>
  <c r="R1836" i="1"/>
  <c r="Q1837" i="1"/>
  <c r="Y1837" i="1"/>
  <c r="N1840" i="1"/>
  <c r="R1844" i="1"/>
  <c r="Q1845" i="1"/>
  <c r="Y1845" i="1"/>
  <c r="G1847" i="1"/>
  <c r="O1847" i="1"/>
  <c r="W1847" i="1"/>
  <c r="N1848" i="1"/>
  <c r="K1851" i="1"/>
  <c r="S1851" i="1"/>
  <c r="AA1851" i="1"/>
  <c r="R1852" i="1"/>
  <c r="Q1853" i="1"/>
  <c r="Y1853" i="1"/>
  <c r="P1854" i="1"/>
  <c r="X1854" i="1"/>
  <c r="G1855" i="1"/>
  <c r="O1855" i="1"/>
  <c r="W1855" i="1"/>
  <c r="N1856" i="1"/>
  <c r="V1856" i="1"/>
  <c r="N1857" i="1"/>
  <c r="W1857" i="1"/>
  <c r="H1858" i="1"/>
  <c r="R1858" i="1"/>
  <c r="O1861" i="1"/>
  <c r="Z1861" i="1"/>
  <c r="AA1862" i="1"/>
  <c r="S1862" i="1"/>
  <c r="K1862" i="1"/>
  <c r="W1862" i="1"/>
  <c r="O1862" i="1"/>
  <c r="U1862" i="1"/>
  <c r="K1864" i="1"/>
  <c r="V1864" i="1"/>
  <c r="G1865" i="1"/>
  <c r="R1865" i="1"/>
  <c r="T1869" i="1"/>
  <c r="L1869" i="1"/>
  <c r="X1869" i="1"/>
  <c r="P1869" i="1"/>
  <c r="U1869" i="1"/>
  <c r="P1870" i="1"/>
  <c r="Z1870" i="1"/>
  <c r="P1872" i="1"/>
  <c r="I1876" i="1"/>
  <c r="H1876" i="1"/>
  <c r="S1876" i="1"/>
  <c r="H1877" i="1"/>
  <c r="G1877" i="1"/>
  <c r="S1877" i="1"/>
  <c r="Q1878" i="1"/>
  <c r="G1881" i="1"/>
  <c r="U1881" i="1"/>
  <c r="R1885" i="1"/>
  <c r="R1886" i="1"/>
  <c r="K1888" i="1"/>
  <c r="I1889" i="1"/>
  <c r="H1889" i="1"/>
  <c r="T1894" i="1"/>
  <c r="L1894" i="1"/>
  <c r="AA1894" i="1"/>
  <c r="S1894" i="1"/>
  <c r="K1894" i="1"/>
  <c r="Y1894" i="1"/>
  <c r="Q1894" i="1"/>
  <c r="X1894" i="1"/>
  <c r="P1894" i="1"/>
  <c r="W1894" i="1"/>
  <c r="O1894" i="1"/>
  <c r="V1894" i="1"/>
  <c r="N1894" i="1"/>
  <c r="H1898" i="1"/>
  <c r="G1898" i="1"/>
  <c r="I1901" i="1"/>
  <c r="H1901" i="1"/>
  <c r="G1901" i="1"/>
  <c r="Z1902" i="1"/>
  <c r="R1921" i="1"/>
  <c r="R1837" i="1"/>
  <c r="R1845" i="1"/>
  <c r="P1847" i="1"/>
  <c r="L1851" i="1"/>
  <c r="R1853" i="1"/>
  <c r="Q1854" i="1"/>
  <c r="Y1854" i="1"/>
  <c r="P1855" i="1"/>
  <c r="O1856" i="1"/>
  <c r="I1858" i="1"/>
  <c r="U1860" i="1"/>
  <c r="M1860" i="1"/>
  <c r="Y1860" i="1"/>
  <c r="Q1860" i="1"/>
  <c r="T1860" i="1"/>
  <c r="Q1861" i="1"/>
  <c r="AA1861" i="1"/>
  <c r="L1864" i="1"/>
  <c r="W1864" i="1"/>
  <c r="I1865" i="1"/>
  <c r="Q1870" i="1"/>
  <c r="R1872" i="1"/>
  <c r="R1878" i="1"/>
  <c r="Y1880" i="1"/>
  <c r="Q1880" i="1"/>
  <c r="U1880" i="1"/>
  <c r="M1880" i="1"/>
  <c r="T1880" i="1"/>
  <c r="L1880" i="1"/>
  <c r="W1880" i="1"/>
  <c r="I1881" i="1"/>
  <c r="S1885" i="1"/>
  <c r="T1886" i="1"/>
  <c r="O1888" i="1"/>
  <c r="Y1913" i="1"/>
  <c r="Q1913" i="1"/>
  <c r="X1913" i="1"/>
  <c r="P1913" i="1"/>
  <c r="W1913" i="1"/>
  <c r="O1913" i="1"/>
  <c r="V1913" i="1"/>
  <c r="N1913" i="1"/>
  <c r="U1913" i="1"/>
  <c r="M1913" i="1"/>
  <c r="T1913" i="1"/>
  <c r="L1913" i="1"/>
  <c r="AA1913" i="1"/>
  <c r="S1913" i="1"/>
  <c r="K1913" i="1"/>
  <c r="Z1921" i="1"/>
  <c r="R1854" i="1"/>
  <c r="W1858" i="1"/>
  <c r="O1858" i="1"/>
  <c r="AA1858" i="1"/>
  <c r="S1858" i="1"/>
  <c r="K1858" i="1"/>
  <c r="U1858" i="1"/>
  <c r="X1865" i="1"/>
  <c r="P1865" i="1"/>
  <c r="T1865" i="1"/>
  <c r="L1865" i="1"/>
  <c r="U1865" i="1"/>
  <c r="U1876" i="1"/>
  <c r="M1876" i="1"/>
  <c r="Y1876" i="1"/>
  <c r="Q1876" i="1"/>
  <c r="X1876" i="1"/>
  <c r="P1876" i="1"/>
  <c r="V1876" i="1"/>
  <c r="T1877" i="1"/>
  <c r="L1877" i="1"/>
  <c r="X1877" i="1"/>
  <c r="P1877" i="1"/>
  <c r="W1877" i="1"/>
  <c r="O1877" i="1"/>
  <c r="V1877" i="1"/>
  <c r="X1881" i="1"/>
  <c r="P1881" i="1"/>
  <c r="T1881" i="1"/>
  <c r="L1881" i="1"/>
  <c r="AA1881" i="1"/>
  <c r="S1881" i="1"/>
  <c r="K1881" i="1"/>
  <c r="W1881" i="1"/>
  <c r="Y1889" i="1"/>
  <c r="Q1889" i="1"/>
  <c r="X1889" i="1"/>
  <c r="P1889" i="1"/>
  <c r="U1889" i="1"/>
  <c r="M1889" i="1"/>
  <c r="T1889" i="1"/>
  <c r="L1889" i="1"/>
  <c r="AA1889" i="1"/>
  <c r="S1889" i="1"/>
  <c r="K1889" i="1"/>
  <c r="Y1897" i="1"/>
  <c r="Q1897" i="1"/>
  <c r="X1897" i="1"/>
  <c r="P1897" i="1"/>
  <c r="V1897" i="1"/>
  <c r="N1897" i="1"/>
  <c r="U1897" i="1"/>
  <c r="M1897" i="1"/>
  <c r="T1897" i="1"/>
  <c r="L1897" i="1"/>
  <c r="AA1897" i="1"/>
  <c r="S1897" i="1"/>
  <c r="K1897" i="1"/>
  <c r="R1929" i="1"/>
  <c r="Z1929" i="1"/>
  <c r="R1937" i="1"/>
  <c r="Z1937" i="1"/>
  <c r="R1945" i="1"/>
  <c r="Z1945" i="1"/>
  <c r="R1953" i="1"/>
  <c r="Z1953" i="1"/>
  <c r="I1989" i="1"/>
  <c r="H1989" i="1"/>
  <c r="R1874" i="1"/>
  <c r="Z1874" i="1"/>
  <c r="R1882" i="1"/>
  <c r="Z1882" i="1"/>
  <c r="P1884" i="1"/>
  <c r="X1884" i="1"/>
  <c r="R1890" i="1"/>
  <c r="Z1890" i="1"/>
  <c r="H1892" i="1"/>
  <c r="P1892" i="1"/>
  <c r="X1892" i="1"/>
  <c r="O1893" i="1"/>
  <c r="W1893" i="1"/>
  <c r="L1896" i="1"/>
  <c r="T1896" i="1"/>
  <c r="R1898" i="1"/>
  <c r="Z1898" i="1"/>
  <c r="H1900" i="1"/>
  <c r="P1900" i="1"/>
  <c r="X1900" i="1"/>
  <c r="O1901" i="1"/>
  <c r="W1901" i="1"/>
  <c r="L1904" i="1"/>
  <c r="T1904" i="1"/>
  <c r="R1906" i="1"/>
  <c r="Z1906" i="1"/>
  <c r="H1908" i="1"/>
  <c r="P1908" i="1"/>
  <c r="X1908" i="1"/>
  <c r="O1909" i="1"/>
  <c r="W1909" i="1"/>
  <c r="N1910" i="1"/>
  <c r="V1910" i="1"/>
  <c r="L1912" i="1"/>
  <c r="T1912" i="1"/>
  <c r="R1914" i="1"/>
  <c r="Z1914" i="1"/>
  <c r="H1916" i="1"/>
  <c r="P1916" i="1"/>
  <c r="X1916" i="1"/>
  <c r="O1917" i="1"/>
  <c r="W1917" i="1"/>
  <c r="N1918" i="1"/>
  <c r="V1918" i="1"/>
  <c r="L1920" i="1"/>
  <c r="T1920" i="1"/>
  <c r="R1922" i="1"/>
  <c r="Z1922" i="1"/>
  <c r="H1924" i="1"/>
  <c r="P1924" i="1"/>
  <c r="X1924" i="1"/>
  <c r="G1925" i="1"/>
  <c r="O1925" i="1"/>
  <c r="W1925" i="1"/>
  <c r="N1926" i="1"/>
  <c r="V1926" i="1"/>
  <c r="L1928" i="1"/>
  <c r="T1928" i="1"/>
  <c r="K1929" i="1"/>
  <c r="S1929" i="1"/>
  <c r="AA1929" i="1"/>
  <c r="R1930" i="1"/>
  <c r="Z1930" i="1"/>
  <c r="H1932" i="1"/>
  <c r="P1932" i="1"/>
  <c r="X1932" i="1"/>
  <c r="G1933" i="1"/>
  <c r="O1933" i="1"/>
  <c r="W1933" i="1"/>
  <c r="N1934" i="1"/>
  <c r="V1934" i="1"/>
  <c r="L1936" i="1"/>
  <c r="T1936" i="1"/>
  <c r="K1937" i="1"/>
  <c r="S1937" i="1"/>
  <c r="AA1937" i="1"/>
  <c r="R1938" i="1"/>
  <c r="Z1938" i="1"/>
  <c r="H1940" i="1"/>
  <c r="P1940" i="1"/>
  <c r="X1940" i="1"/>
  <c r="G1941" i="1"/>
  <c r="O1941" i="1"/>
  <c r="W1941" i="1"/>
  <c r="N1942" i="1"/>
  <c r="V1942" i="1"/>
  <c r="L1944" i="1"/>
  <c r="T1944" i="1"/>
  <c r="K1945" i="1"/>
  <c r="S1945" i="1"/>
  <c r="AA1945" i="1"/>
  <c r="R1946" i="1"/>
  <c r="Z1946" i="1"/>
  <c r="H1948" i="1"/>
  <c r="P1948" i="1"/>
  <c r="X1948" i="1"/>
  <c r="G1949" i="1"/>
  <c r="O1949" i="1"/>
  <c r="W1949" i="1"/>
  <c r="N1950" i="1"/>
  <c r="V1950" i="1"/>
  <c r="L1952" i="1"/>
  <c r="T1952" i="1"/>
  <c r="K1953" i="1"/>
  <c r="S1953" i="1"/>
  <c r="AA1953" i="1"/>
  <c r="R1954" i="1"/>
  <c r="Z1954" i="1"/>
  <c r="H1956" i="1"/>
  <c r="P1956" i="1"/>
  <c r="X1956" i="1"/>
  <c r="G1957" i="1"/>
  <c r="O1957" i="1"/>
  <c r="W1957" i="1"/>
  <c r="N1958" i="1"/>
  <c r="V1958" i="1"/>
  <c r="G1960" i="1"/>
  <c r="P1960" i="1"/>
  <c r="Y1960" i="1"/>
  <c r="AA1962" i="1"/>
  <c r="S1962" i="1"/>
  <c r="K1962" i="1"/>
  <c r="T1962" i="1"/>
  <c r="N1964" i="1"/>
  <c r="W1964" i="1"/>
  <c r="G1965" i="1"/>
  <c r="R1965" i="1"/>
  <c r="M1966" i="1"/>
  <c r="X1966" i="1"/>
  <c r="X1969" i="1"/>
  <c r="P1969" i="1"/>
  <c r="T1969" i="1"/>
  <c r="L1969" i="1"/>
  <c r="U1969" i="1"/>
  <c r="P1970" i="1"/>
  <c r="Z1970" i="1"/>
  <c r="T1973" i="1"/>
  <c r="L1973" i="1"/>
  <c r="X1973" i="1"/>
  <c r="P1973" i="1"/>
  <c r="U1973" i="1"/>
  <c r="P1974" i="1"/>
  <c r="Z1974" i="1"/>
  <c r="R1976" i="1"/>
  <c r="R1977" i="1"/>
  <c r="Q1978" i="1"/>
  <c r="R1981" i="1"/>
  <c r="Q1982" i="1"/>
  <c r="I1985" i="1"/>
  <c r="H1986" i="1"/>
  <c r="U1986" i="1"/>
  <c r="H1988" i="1"/>
  <c r="G1989" i="1"/>
  <c r="H1990" i="1"/>
  <c r="G1990" i="1"/>
  <c r="T1990" i="1"/>
  <c r="R1993" i="1"/>
  <c r="H1994" i="1"/>
  <c r="G1994" i="1"/>
  <c r="N1997" i="1"/>
  <c r="U1998" i="1"/>
  <c r="Y2001" i="1"/>
  <c r="Q2001" i="1"/>
  <c r="X2001" i="1"/>
  <c r="P2001" i="1"/>
  <c r="U2001" i="1"/>
  <c r="M2001" i="1"/>
  <c r="T2001" i="1"/>
  <c r="L2001" i="1"/>
  <c r="AA2001" i="1"/>
  <c r="S2001" i="1"/>
  <c r="K2001" i="1"/>
  <c r="R1859" i="1"/>
  <c r="Z1859" i="1"/>
  <c r="N1863" i="1"/>
  <c r="V1863" i="1"/>
  <c r="R1867" i="1"/>
  <c r="Z1867" i="1"/>
  <c r="N1871" i="1"/>
  <c r="V1871" i="1"/>
  <c r="K1874" i="1"/>
  <c r="S1874" i="1"/>
  <c r="AA1874" i="1"/>
  <c r="R1875" i="1"/>
  <c r="Z1875" i="1"/>
  <c r="K1882" i="1"/>
  <c r="S1882" i="1"/>
  <c r="AA1882" i="1"/>
  <c r="R1883" i="1"/>
  <c r="Z1883" i="1"/>
  <c r="Q1884" i="1"/>
  <c r="Y1884" i="1"/>
  <c r="K1890" i="1"/>
  <c r="S1890" i="1"/>
  <c r="AA1890" i="1"/>
  <c r="R1891" i="1"/>
  <c r="Z1891" i="1"/>
  <c r="Q1892" i="1"/>
  <c r="Y1892" i="1"/>
  <c r="P1893" i="1"/>
  <c r="X1893" i="1"/>
  <c r="M1896" i="1"/>
  <c r="U1896" i="1"/>
  <c r="K1898" i="1"/>
  <c r="S1898" i="1"/>
  <c r="AA1898" i="1"/>
  <c r="R1899" i="1"/>
  <c r="Z1899" i="1"/>
  <c r="Q1900" i="1"/>
  <c r="Y1900" i="1"/>
  <c r="P1901" i="1"/>
  <c r="X1901" i="1"/>
  <c r="N1903" i="1"/>
  <c r="V1903" i="1"/>
  <c r="M1904" i="1"/>
  <c r="U1904" i="1"/>
  <c r="K1906" i="1"/>
  <c r="S1906" i="1"/>
  <c r="AA1906" i="1"/>
  <c r="R1907" i="1"/>
  <c r="Z1907" i="1"/>
  <c r="Q1908" i="1"/>
  <c r="Y1908" i="1"/>
  <c r="P1909" i="1"/>
  <c r="X1909" i="1"/>
  <c r="O1910" i="1"/>
  <c r="W1910" i="1"/>
  <c r="V1911" i="1"/>
  <c r="M1912" i="1"/>
  <c r="U1912" i="1"/>
  <c r="K1914" i="1"/>
  <c r="S1914" i="1"/>
  <c r="AA1914" i="1"/>
  <c r="R1915" i="1"/>
  <c r="Z1915" i="1"/>
  <c r="Q1916" i="1"/>
  <c r="Y1916" i="1"/>
  <c r="P1917" i="1"/>
  <c r="X1917" i="1"/>
  <c r="O1918" i="1"/>
  <c r="W1918" i="1"/>
  <c r="M1920" i="1"/>
  <c r="U1920" i="1"/>
  <c r="K1922" i="1"/>
  <c r="S1922" i="1"/>
  <c r="AA1922" i="1"/>
  <c r="R1923" i="1"/>
  <c r="Z1923" i="1"/>
  <c r="Q1924" i="1"/>
  <c r="Y1924" i="1"/>
  <c r="H1925" i="1"/>
  <c r="P1925" i="1"/>
  <c r="X1925" i="1"/>
  <c r="O1926" i="1"/>
  <c r="W1926" i="1"/>
  <c r="M1928" i="1"/>
  <c r="U1928" i="1"/>
  <c r="L1929" i="1"/>
  <c r="T1929" i="1"/>
  <c r="K1930" i="1"/>
  <c r="S1930" i="1"/>
  <c r="AA1930" i="1"/>
  <c r="R1931" i="1"/>
  <c r="Z1931" i="1"/>
  <c r="Q1932" i="1"/>
  <c r="Y1932" i="1"/>
  <c r="H1933" i="1"/>
  <c r="P1933" i="1"/>
  <c r="X1933" i="1"/>
  <c r="O1934" i="1"/>
  <c r="W1934" i="1"/>
  <c r="M1936" i="1"/>
  <c r="U1936" i="1"/>
  <c r="L1937" i="1"/>
  <c r="T1937" i="1"/>
  <c r="K1938" i="1"/>
  <c r="S1938" i="1"/>
  <c r="AA1938" i="1"/>
  <c r="R1939" i="1"/>
  <c r="Z1939" i="1"/>
  <c r="Q1940" i="1"/>
  <c r="Y1940" i="1"/>
  <c r="H1941" i="1"/>
  <c r="P1941" i="1"/>
  <c r="X1941" i="1"/>
  <c r="O1942" i="1"/>
  <c r="W1942" i="1"/>
  <c r="M1944" i="1"/>
  <c r="U1944" i="1"/>
  <c r="L1945" i="1"/>
  <c r="T1945" i="1"/>
  <c r="K1946" i="1"/>
  <c r="S1946" i="1"/>
  <c r="AA1946" i="1"/>
  <c r="R1947" i="1"/>
  <c r="Z1947" i="1"/>
  <c r="Q1948" i="1"/>
  <c r="Y1948" i="1"/>
  <c r="H1949" i="1"/>
  <c r="P1949" i="1"/>
  <c r="X1949" i="1"/>
  <c r="O1950" i="1"/>
  <c r="W1950" i="1"/>
  <c r="M1952" i="1"/>
  <c r="U1952" i="1"/>
  <c r="L1953" i="1"/>
  <c r="T1953" i="1"/>
  <c r="K1954" i="1"/>
  <c r="S1954" i="1"/>
  <c r="AA1954" i="1"/>
  <c r="R1955" i="1"/>
  <c r="Z1955" i="1"/>
  <c r="Q1956" i="1"/>
  <c r="Y1956" i="1"/>
  <c r="H1957" i="1"/>
  <c r="P1957" i="1"/>
  <c r="X1957" i="1"/>
  <c r="O1958" i="1"/>
  <c r="W1958" i="1"/>
  <c r="H1960" i="1"/>
  <c r="Q1960" i="1"/>
  <c r="T1961" i="1"/>
  <c r="L1961" i="1"/>
  <c r="S1961" i="1"/>
  <c r="L1962" i="1"/>
  <c r="U1962" i="1"/>
  <c r="O1964" i="1"/>
  <c r="X1964" i="1"/>
  <c r="I1965" i="1"/>
  <c r="N1966" i="1"/>
  <c r="Y1966" i="1"/>
  <c r="K1969" i="1"/>
  <c r="V1969" i="1"/>
  <c r="Q1970" i="1"/>
  <c r="K1973" i="1"/>
  <c r="V1973" i="1"/>
  <c r="Q1974" i="1"/>
  <c r="S1976" i="1"/>
  <c r="G1977" i="1"/>
  <c r="S1977" i="1"/>
  <c r="R1978" i="1"/>
  <c r="G1980" i="1"/>
  <c r="I1981" i="1"/>
  <c r="H1981" i="1"/>
  <c r="R1982" i="1"/>
  <c r="Y1984" i="1"/>
  <c r="Q1984" i="1"/>
  <c r="V1984" i="1"/>
  <c r="N1984" i="1"/>
  <c r="U1984" i="1"/>
  <c r="M1984" i="1"/>
  <c r="W1984" i="1"/>
  <c r="X1985" i="1"/>
  <c r="P1985" i="1"/>
  <c r="U1985" i="1"/>
  <c r="M1985" i="1"/>
  <c r="T1985" i="1"/>
  <c r="L1985" i="1"/>
  <c r="W1985" i="1"/>
  <c r="I1986" i="1"/>
  <c r="T1989" i="1"/>
  <c r="L1989" i="1"/>
  <c r="Y1989" i="1"/>
  <c r="Q1989" i="1"/>
  <c r="X1989" i="1"/>
  <c r="P1989" i="1"/>
  <c r="V1989" i="1"/>
  <c r="I1990" i="1"/>
  <c r="S1993" i="1"/>
  <c r="I1994" i="1"/>
  <c r="O1997" i="1"/>
  <c r="Y1998" i="1"/>
  <c r="N2001" i="1"/>
  <c r="I2005" i="1"/>
  <c r="H2005" i="1"/>
  <c r="G2005" i="1"/>
  <c r="R1884" i="1"/>
  <c r="Z1884" i="1"/>
  <c r="R1892" i="1"/>
  <c r="Z1892" i="1"/>
  <c r="Q1893" i="1"/>
  <c r="Y1893" i="1"/>
  <c r="N1896" i="1"/>
  <c r="V1896" i="1"/>
  <c r="R1900" i="1"/>
  <c r="Z1900" i="1"/>
  <c r="Q1901" i="1"/>
  <c r="Y1901" i="1"/>
  <c r="N1904" i="1"/>
  <c r="V1904" i="1"/>
  <c r="R1908" i="1"/>
  <c r="Z1908" i="1"/>
  <c r="Q1909" i="1"/>
  <c r="Y1909" i="1"/>
  <c r="P1910" i="1"/>
  <c r="X1910" i="1"/>
  <c r="N1912" i="1"/>
  <c r="V1912" i="1"/>
  <c r="R1916" i="1"/>
  <c r="Z1916" i="1"/>
  <c r="Q1917" i="1"/>
  <c r="Y1917" i="1"/>
  <c r="P1918" i="1"/>
  <c r="X1918" i="1"/>
  <c r="N1920" i="1"/>
  <c r="V1920" i="1"/>
  <c r="R1924" i="1"/>
  <c r="Z1924" i="1"/>
  <c r="Q1925" i="1"/>
  <c r="Y1925" i="1"/>
  <c r="P1926" i="1"/>
  <c r="X1926" i="1"/>
  <c r="N1928" i="1"/>
  <c r="V1928" i="1"/>
  <c r="M1929" i="1"/>
  <c r="U1929" i="1"/>
  <c r="R1932" i="1"/>
  <c r="Z1932" i="1"/>
  <c r="Q1933" i="1"/>
  <c r="Y1933" i="1"/>
  <c r="P1934" i="1"/>
  <c r="X1934" i="1"/>
  <c r="N1936" i="1"/>
  <c r="V1936" i="1"/>
  <c r="M1937" i="1"/>
  <c r="U1937" i="1"/>
  <c r="R1940" i="1"/>
  <c r="Z1940" i="1"/>
  <c r="Q1941" i="1"/>
  <c r="Y1941" i="1"/>
  <c r="P1942" i="1"/>
  <c r="X1942" i="1"/>
  <c r="N1944" i="1"/>
  <c r="V1944" i="1"/>
  <c r="M1945" i="1"/>
  <c r="U1945" i="1"/>
  <c r="R1948" i="1"/>
  <c r="Z1948" i="1"/>
  <c r="Q1949" i="1"/>
  <c r="Y1949" i="1"/>
  <c r="P1950" i="1"/>
  <c r="X1950" i="1"/>
  <c r="N1952" i="1"/>
  <c r="V1952" i="1"/>
  <c r="M1953" i="1"/>
  <c r="U1953" i="1"/>
  <c r="R1956" i="1"/>
  <c r="Z1956" i="1"/>
  <c r="Q1957" i="1"/>
  <c r="Y1957" i="1"/>
  <c r="P1958" i="1"/>
  <c r="X1958" i="1"/>
  <c r="P1964" i="1"/>
  <c r="Z1964" i="1"/>
  <c r="T1965" i="1"/>
  <c r="L1965" i="1"/>
  <c r="X1965" i="1"/>
  <c r="P1965" i="1"/>
  <c r="U1965" i="1"/>
  <c r="P1966" i="1"/>
  <c r="Z1966" i="1"/>
  <c r="R1970" i="1"/>
  <c r="M1973" i="1"/>
  <c r="W1973" i="1"/>
  <c r="R1974" i="1"/>
  <c r="U1978" i="1"/>
  <c r="H1982" i="1"/>
  <c r="G1982" i="1"/>
  <c r="T1982" i="1"/>
  <c r="W1986" i="1"/>
  <c r="O1986" i="1"/>
  <c r="T1986" i="1"/>
  <c r="L1986" i="1"/>
  <c r="AA1986" i="1"/>
  <c r="S1986" i="1"/>
  <c r="K1986" i="1"/>
  <c r="X1986" i="1"/>
  <c r="AA1990" i="1"/>
  <c r="S1990" i="1"/>
  <c r="K1990" i="1"/>
  <c r="X1990" i="1"/>
  <c r="P1990" i="1"/>
  <c r="W1990" i="1"/>
  <c r="O1990" i="1"/>
  <c r="V1990" i="1"/>
  <c r="I1993" i="1"/>
  <c r="H1993" i="1"/>
  <c r="V1993" i="1"/>
  <c r="X1994" i="1"/>
  <c r="P1994" i="1"/>
  <c r="W1994" i="1"/>
  <c r="O1994" i="1"/>
  <c r="T1994" i="1"/>
  <c r="L1994" i="1"/>
  <c r="AA1994" i="1"/>
  <c r="S1994" i="1"/>
  <c r="K1994" i="1"/>
  <c r="Z1994" i="1"/>
  <c r="R1997" i="1"/>
  <c r="O2001" i="1"/>
  <c r="U2005" i="1"/>
  <c r="M2005" i="1"/>
  <c r="T2005" i="1"/>
  <c r="L2005" i="1"/>
  <c r="AA2005" i="1"/>
  <c r="S2005" i="1"/>
  <c r="K2005" i="1"/>
  <c r="Y2005" i="1"/>
  <c r="Q2005" i="1"/>
  <c r="X2005" i="1"/>
  <c r="P2005" i="1"/>
  <c r="W2005" i="1"/>
  <c r="O2005" i="1"/>
  <c r="R1893" i="1"/>
  <c r="Z1893" i="1"/>
  <c r="R1901" i="1"/>
  <c r="Z1901" i="1"/>
  <c r="R1909" i="1"/>
  <c r="Z1909" i="1"/>
  <c r="Q1910" i="1"/>
  <c r="Y1910" i="1"/>
  <c r="R1917" i="1"/>
  <c r="Z1917" i="1"/>
  <c r="Q1918" i="1"/>
  <c r="Y1918" i="1"/>
  <c r="R1925" i="1"/>
  <c r="Z1925" i="1"/>
  <c r="Q1926" i="1"/>
  <c r="Y1926" i="1"/>
  <c r="O1928" i="1"/>
  <c r="W1928" i="1"/>
  <c r="N1929" i="1"/>
  <c r="V1929" i="1"/>
  <c r="R1933" i="1"/>
  <c r="Z1933" i="1"/>
  <c r="Q1934" i="1"/>
  <c r="Y1934" i="1"/>
  <c r="O1936" i="1"/>
  <c r="W1936" i="1"/>
  <c r="N1937" i="1"/>
  <c r="V1937" i="1"/>
  <c r="R1941" i="1"/>
  <c r="Z1941" i="1"/>
  <c r="Q1942" i="1"/>
  <c r="Y1942" i="1"/>
  <c r="O1944" i="1"/>
  <c r="W1944" i="1"/>
  <c r="N1945" i="1"/>
  <c r="V1945" i="1"/>
  <c r="R1949" i="1"/>
  <c r="Z1949" i="1"/>
  <c r="Q1950" i="1"/>
  <c r="Y1950" i="1"/>
  <c r="O1952" i="1"/>
  <c r="W1952" i="1"/>
  <c r="N1953" i="1"/>
  <c r="V1953" i="1"/>
  <c r="R1957" i="1"/>
  <c r="Z1957" i="1"/>
  <c r="Q1958" i="1"/>
  <c r="Y1958" i="1"/>
  <c r="U1960" i="1"/>
  <c r="M1960" i="1"/>
  <c r="S1960" i="1"/>
  <c r="G1963" i="1"/>
  <c r="R1964" i="1"/>
  <c r="K1965" i="1"/>
  <c r="V1965" i="1"/>
  <c r="Q1966" i="1"/>
  <c r="G1968" i="1"/>
  <c r="Y1976" i="1"/>
  <c r="Q1976" i="1"/>
  <c r="V1976" i="1"/>
  <c r="N1976" i="1"/>
  <c r="U1976" i="1"/>
  <c r="M1976" i="1"/>
  <c r="W1976" i="1"/>
  <c r="X1977" i="1"/>
  <c r="P1977" i="1"/>
  <c r="U1977" i="1"/>
  <c r="M1977" i="1"/>
  <c r="T1977" i="1"/>
  <c r="L1977" i="1"/>
  <c r="W1977" i="1"/>
  <c r="T1981" i="1"/>
  <c r="L1981" i="1"/>
  <c r="Y1981" i="1"/>
  <c r="Q1981" i="1"/>
  <c r="X1981" i="1"/>
  <c r="P1981" i="1"/>
  <c r="V1981" i="1"/>
  <c r="I1982" i="1"/>
  <c r="M1986" i="1"/>
  <c r="Y1986" i="1"/>
  <c r="S1997" i="1"/>
  <c r="I2009" i="1"/>
  <c r="H2009" i="1"/>
  <c r="G2009" i="1"/>
  <c r="I2013" i="1"/>
  <c r="H2013" i="1"/>
  <c r="G2013" i="1"/>
  <c r="R1910" i="1"/>
  <c r="Z1910" i="1"/>
  <c r="R1918" i="1"/>
  <c r="Z1918" i="1"/>
  <c r="R1926" i="1"/>
  <c r="Z1926" i="1"/>
  <c r="O1929" i="1"/>
  <c r="W1929" i="1"/>
  <c r="R1934" i="1"/>
  <c r="Z1934" i="1"/>
  <c r="O1937" i="1"/>
  <c r="W1937" i="1"/>
  <c r="R1942" i="1"/>
  <c r="Z1942" i="1"/>
  <c r="O1945" i="1"/>
  <c r="W1945" i="1"/>
  <c r="R1950" i="1"/>
  <c r="Z1950" i="1"/>
  <c r="O1953" i="1"/>
  <c r="W1953" i="1"/>
  <c r="R1958" i="1"/>
  <c r="Z1958" i="1"/>
  <c r="Y1964" i="1"/>
  <c r="Q1964" i="1"/>
  <c r="S1964" i="1"/>
  <c r="W1970" i="1"/>
  <c r="O1970" i="1"/>
  <c r="AA1970" i="1"/>
  <c r="S1970" i="1"/>
  <c r="K1970" i="1"/>
  <c r="U1970" i="1"/>
  <c r="AA1974" i="1"/>
  <c r="S1974" i="1"/>
  <c r="K1974" i="1"/>
  <c r="W1974" i="1"/>
  <c r="O1974" i="1"/>
  <c r="U1974" i="1"/>
  <c r="W1978" i="1"/>
  <c r="O1978" i="1"/>
  <c r="T1978" i="1"/>
  <c r="L1978" i="1"/>
  <c r="AA1978" i="1"/>
  <c r="S1978" i="1"/>
  <c r="K1978" i="1"/>
  <c r="X1978" i="1"/>
  <c r="AA1982" i="1"/>
  <c r="S1982" i="1"/>
  <c r="K1982" i="1"/>
  <c r="X1982" i="1"/>
  <c r="P1982" i="1"/>
  <c r="W1982" i="1"/>
  <c r="O1982" i="1"/>
  <c r="V1982" i="1"/>
  <c r="Y1993" i="1"/>
  <c r="Q1993" i="1"/>
  <c r="X1993" i="1"/>
  <c r="P1993" i="1"/>
  <c r="U1993" i="1"/>
  <c r="M1993" i="1"/>
  <c r="T1993" i="1"/>
  <c r="L1993" i="1"/>
  <c r="Z1993" i="1"/>
  <c r="I1997" i="1"/>
  <c r="H1997" i="1"/>
  <c r="V1997" i="1"/>
  <c r="T1998" i="1"/>
  <c r="L1998" i="1"/>
  <c r="AA1998" i="1"/>
  <c r="S1998" i="1"/>
  <c r="K1998" i="1"/>
  <c r="X1998" i="1"/>
  <c r="P1998" i="1"/>
  <c r="W1998" i="1"/>
  <c r="O1998" i="1"/>
  <c r="V1998" i="1"/>
  <c r="N1998" i="1"/>
  <c r="Y2009" i="1"/>
  <c r="Q2009" i="1"/>
  <c r="X2009" i="1"/>
  <c r="P2009" i="1"/>
  <c r="W2009" i="1"/>
  <c r="O2009" i="1"/>
  <c r="U2009" i="1"/>
  <c r="M2009" i="1"/>
  <c r="T2009" i="1"/>
  <c r="L2009" i="1"/>
  <c r="AA2009" i="1"/>
  <c r="S2009" i="1"/>
  <c r="K2009" i="1"/>
  <c r="Y2017" i="1"/>
  <c r="Q2017" i="1"/>
  <c r="X2017" i="1"/>
  <c r="P2017" i="1"/>
  <c r="W2017" i="1"/>
  <c r="O2017" i="1"/>
  <c r="V2017" i="1"/>
  <c r="N2017" i="1"/>
  <c r="U2017" i="1"/>
  <c r="M2017" i="1"/>
  <c r="T2017" i="1"/>
  <c r="L2017" i="1"/>
  <c r="AA2017" i="1"/>
  <c r="S2017" i="1"/>
  <c r="K2017" i="1"/>
  <c r="N1859" i="1"/>
  <c r="R1863" i="1"/>
  <c r="N1867" i="1"/>
  <c r="R1871" i="1"/>
  <c r="O1874" i="1"/>
  <c r="N1875" i="1"/>
  <c r="R1879" i="1"/>
  <c r="O1882" i="1"/>
  <c r="N1883" i="1"/>
  <c r="M1884" i="1"/>
  <c r="R1887" i="1"/>
  <c r="O1890" i="1"/>
  <c r="N1891" i="1"/>
  <c r="M1892" i="1"/>
  <c r="L1893" i="1"/>
  <c r="T1893" i="1"/>
  <c r="R1895" i="1"/>
  <c r="Q1896" i="1"/>
  <c r="Y1896" i="1"/>
  <c r="H1897" i="1"/>
  <c r="O1898" i="1"/>
  <c r="N1899" i="1"/>
  <c r="M1900" i="1"/>
  <c r="L1901" i="1"/>
  <c r="T1901" i="1"/>
  <c r="R1903" i="1"/>
  <c r="Q1904" i="1"/>
  <c r="Y1904" i="1"/>
  <c r="H1905" i="1"/>
  <c r="G1906" i="1"/>
  <c r="O1906" i="1"/>
  <c r="N1907" i="1"/>
  <c r="M1908" i="1"/>
  <c r="L1909" i="1"/>
  <c r="T1909" i="1"/>
  <c r="K1910" i="1"/>
  <c r="S1910" i="1"/>
  <c r="AA1910" i="1"/>
  <c r="R1911" i="1"/>
  <c r="Q1912" i="1"/>
  <c r="Y1912" i="1"/>
  <c r="H1913" i="1"/>
  <c r="G1914" i="1"/>
  <c r="O1914" i="1"/>
  <c r="N1915" i="1"/>
  <c r="M1916" i="1"/>
  <c r="L1917" i="1"/>
  <c r="T1917" i="1"/>
  <c r="K1918" i="1"/>
  <c r="S1918" i="1"/>
  <c r="AA1918" i="1"/>
  <c r="R1919" i="1"/>
  <c r="Q1920" i="1"/>
  <c r="Y1920" i="1"/>
  <c r="H1921" i="1"/>
  <c r="G1922" i="1"/>
  <c r="O1922" i="1"/>
  <c r="N1923" i="1"/>
  <c r="M1924" i="1"/>
  <c r="L1925" i="1"/>
  <c r="T1925" i="1"/>
  <c r="K1926" i="1"/>
  <c r="S1926" i="1"/>
  <c r="AA1926" i="1"/>
  <c r="R1927" i="1"/>
  <c r="Q1928" i="1"/>
  <c r="Y1928" i="1"/>
  <c r="H1929" i="1"/>
  <c r="P1929" i="1"/>
  <c r="X1929" i="1"/>
  <c r="G1930" i="1"/>
  <c r="O1930" i="1"/>
  <c r="N1931" i="1"/>
  <c r="M1932" i="1"/>
  <c r="L1933" i="1"/>
  <c r="T1933" i="1"/>
  <c r="K1934" i="1"/>
  <c r="S1934" i="1"/>
  <c r="AA1934" i="1"/>
  <c r="R1935" i="1"/>
  <c r="Q1936" i="1"/>
  <c r="Y1936" i="1"/>
  <c r="H1937" i="1"/>
  <c r="P1937" i="1"/>
  <c r="X1937" i="1"/>
  <c r="G1938" i="1"/>
  <c r="O1938" i="1"/>
  <c r="N1939" i="1"/>
  <c r="M1940" i="1"/>
  <c r="L1941" i="1"/>
  <c r="T1941" i="1"/>
  <c r="K1942" i="1"/>
  <c r="S1942" i="1"/>
  <c r="AA1942" i="1"/>
  <c r="R1943" i="1"/>
  <c r="Q1944" i="1"/>
  <c r="Y1944" i="1"/>
  <c r="P1945" i="1"/>
  <c r="X1945" i="1"/>
  <c r="G1946" i="1"/>
  <c r="O1946" i="1"/>
  <c r="N1947" i="1"/>
  <c r="M1948" i="1"/>
  <c r="L1949" i="1"/>
  <c r="K1950" i="1"/>
  <c r="S1950" i="1"/>
  <c r="AA1950" i="1"/>
  <c r="R1951" i="1"/>
  <c r="Q1952" i="1"/>
  <c r="Y1952" i="1"/>
  <c r="P1953" i="1"/>
  <c r="X1953" i="1"/>
  <c r="G1954" i="1"/>
  <c r="O1954" i="1"/>
  <c r="N1955" i="1"/>
  <c r="M1956" i="1"/>
  <c r="L1957" i="1"/>
  <c r="K1958" i="1"/>
  <c r="S1958" i="1"/>
  <c r="AA1958" i="1"/>
  <c r="V1959" i="1"/>
  <c r="N1959" i="1"/>
  <c r="S1959" i="1"/>
  <c r="L1960" i="1"/>
  <c r="V1960" i="1"/>
  <c r="O1961" i="1"/>
  <c r="X1961" i="1"/>
  <c r="G1962" i="1"/>
  <c r="P1962" i="1"/>
  <c r="Y1962" i="1"/>
  <c r="K1964" i="1"/>
  <c r="T1964" i="1"/>
  <c r="N1965" i="1"/>
  <c r="Y1965" i="1"/>
  <c r="I1966" i="1"/>
  <c r="Y1968" i="1"/>
  <c r="Q1968" i="1"/>
  <c r="U1968" i="1"/>
  <c r="M1968" i="1"/>
  <c r="T1968" i="1"/>
  <c r="Q1969" i="1"/>
  <c r="AA1969" i="1"/>
  <c r="L1970" i="1"/>
  <c r="V1970" i="1"/>
  <c r="U1972" i="1"/>
  <c r="M1972" i="1"/>
  <c r="Y1972" i="1"/>
  <c r="Q1972" i="1"/>
  <c r="T1972" i="1"/>
  <c r="Q1973" i="1"/>
  <c r="AA1973" i="1"/>
  <c r="L1974" i="1"/>
  <c r="V1974" i="1"/>
  <c r="L1976" i="1"/>
  <c r="Z1976" i="1"/>
  <c r="N1977" i="1"/>
  <c r="Z1977" i="1"/>
  <c r="M1978" i="1"/>
  <c r="Y1978" i="1"/>
  <c r="M1981" i="1"/>
  <c r="Z1981" i="1"/>
  <c r="L1982" i="1"/>
  <c r="Y1982" i="1"/>
  <c r="P1984" i="1"/>
  <c r="Q1985" i="1"/>
  <c r="P1986" i="1"/>
  <c r="O1989" i="1"/>
  <c r="N1990" i="1"/>
  <c r="K1993" i="1"/>
  <c r="AA1993" i="1"/>
  <c r="Q1994" i="1"/>
  <c r="G1997" i="1"/>
  <c r="M1998" i="1"/>
  <c r="W2001" i="1"/>
  <c r="N2009" i="1"/>
  <c r="R2017" i="1"/>
  <c r="M1893" i="1"/>
  <c r="R1896" i="1"/>
  <c r="M1901" i="1"/>
  <c r="R1904" i="1"/>
  <c r="M1909" i="1"/>
  <c r="L1910" i="1"/>
  <c r="R1912" i="1"/>
  <c r="M1917" i="1"/>
  <c r="L1918" i="1"/>
  <c r="R1920" i="1"/>
  <c r="M1925" i="1"/>
  <c r="L1926" i="1"/>
  <c r="R1928" i="1"/>
  <c r="Q1929" i="1"/>
  <c r="M1933" i="1"/>
  <c r="L1934" i="1"/>
  <c r="R1936" i="1"/>
  <c r="Q1937" i="1"/>
  <c r="M1941" i="1"/>
  <c r="L1942" i="1"/>
  <c r="R1944" i="1"/>
  <c r="Q1945" i="1"/>
  <c r="L1950" i="1"/>
  <c r="R1952" i="1"/>
  <c r="Q1953" i="1"/>
  <c r="L1958" i="1"/>
  <c r="L1964" i="1"/>
  <c r="U1964" i="1"/>
  <c r="AA1966" i="1"/>
  <c r="S1966" i="1"/>
  <c r="K1966" i="1"/>
  <c r="W1966" i="1"/>
  <c r="O1966" i="1"/>
  <c r="U1966" i="1"/>
  <c r="M1970" i="1"/>
  <c r="X1970" i="1"/>
  <c r="M1974" i="1"/>
  <c r="X1974" i="1"/>
  <c r="N1978" i="1"/>
  <c r="Z1978" i="1"/>
  <c r="Z1982" i="1"/>
  <c r="N1993" i="1"/>
  <c r="U1997" i="1"/>
  <c r="M1997" i="1"/>
  <c r="T1997" i="1"/>
  <c r="L1997" i="1"/>
  <c r="Y1997" i="1"/>
  <c r="Q1997" i="1"/>
  <c r="X1997" i="1"/>
  <c r="P1997" i="1"/>
  <c r="Z1997" i="1"/>
  <c r="I2001" i="1"/>
  <c r="H2001" i="1"/>
  <c r="R2009" i="1"/>
  <c r="R2002" i="1"/>
  <c r="Z2002" i="1"/>
  <c r="N2006" i="1"/>
  <c r="V2006" i="1"/>
  <c r="R2010" i="1"/>
  <c r="Z2010" i="1"/>
  <c r="O2013" i="1"/>
  <c r="W2013" i="1"/>
  <c r="N2014" i="1"/>
  <c r="V2014" i="1"/>
  <c r="R2018" i="1"/>
  <c r="Z2018" i="1"/>
  <c r="G2021" i="1"/>
  <c r="O2021" i="1"/>
  <c r="W2021" i="1"/>
  <c r="N2022" i="1"/>
  <c r="V2022" i="1"/>
  <c r="K2025" i="1"/>
  <c r="S2025" i="1"/>
  <c r="AA2025" i="1"/>
  <c r="R2026" i="1"/>
  <c r="Z2026" i="1"/>
  <c r="G2029" i="1"/>
  <c r="O2029" i="1"/>
  <c r="W2029" i="1"/>
  <c r="N2030" i="1"/>
  <c r="V2030" i="1"/>
  <c r="K2033" i="1"/>
  <c r="S2033" i="1"/>
  <c r="AA2033" i="1"/>
  <c r="R2034" i="1"/>
  <c r="Z2034" i="1"/>
  <c r="G2037" i="1"/>
  <c r="O2037" i="1"/>
  <c r="W2037" i="1"/>
  <c r="N2038" i="1"/>
  <c r="V2038" i="1"/>
  <c r="K2041" i="1"/>
  <c r="S2041" i="1"/>
  <c r="AA2041" i="1"/>
  <c r="R2042" i="1"/>
  <c r="Z2042" i="1"/>
  <c r="G2045" i="1"/>
  <c r="O2045" i="1"/>
  <c r="W2045" i="1"/>
  <c r="N2046" i="1"/>
  <c r="V2046" i="1"/>
  <c r="K2049" i="1"/>
  <c r="S2049" i="1"/>
  <c r="AA2049" i="1"/>
  <c r="R2050" i="1"/>
  <c r="Z2050" i="1"/>
  <c r="G2053" i="1"/>
  <c r="O2053" i="1"/>
  <c r="W2053" i="1"/>
  <c r="N2054" i="1"/>
  <c r="V2054" i="1"/>
  <c r="K2057" i="1"/>
  <c r="S2057" i="1"/>
  <c r="AA2057" i="1"/>
  <c r="R2058" i="1"/>
  <c r="Z2058" i="1"/>
  <c r="G2061" i="1"/>
  <c r="O2061" i="1"/>
  <c r="W2061" i="1"/>
  <c r="N2062" i="1"/>
  <c r="V2062" i="1"/>
  <c r="K2065" i="1"/>
  <c r="S2065" i="1"/>
  <c r="AA2065" i="1"/>
  <c r="R2066" i="1"/>
  <c r="Z2066" i="1"/>
  <c r="G2069" i="1"/>
  <c r="O2069" i="1"/>
  <c r="W2069" i="1"/>
  <c r="N2070" i="1"/>
  <c r="V2070" i="1"/>
  <c r="K2073" i="1"/>
  <c r="S2073" i="1"/>
  <c r="AA2073" i="1"/>
  <c r="R2074" i="1"/>
  <c r="Z2074" i="1"/>
  <c r="G2077" i="1"/>
  <c r="O2077" i="1"/>
  <c r="W2077" i="1"/>
  <c r="N2078" i="1"/>
  <c r="V2078" i="1"/>
  <c r="K2081" i="1"/>
  <c r="S2081" i="1"/>
  <c r="AA2081" i="1"/>
  <c r="R2082" i="1"/>
  <c r="Z2082" i="1"/>
  <c r="G2085" i="1"/>
  <c r="O2085" i="1"/>
  <c r="W2085" i="1"/>
  <c r="O2086" i="1"/>
  <c r="X2086" i="1"/>
  <c r="P2088" i="1"/>
  <c r="Z2088" i="1"/>
  <c r="V2089" i="1"/>
  <c r="N2089" i="1"/>
  <c r="T2089" i="1"/>
  <c r="L2089" i="1"/>
  <c r="U2089" i="1"/>
  <c r="P2090" i="1"/>
  <c r="Z2090" i="1"/>
  <c r="P2092" i="1"/>
  <c r="W2096" i="1"/>
  <c r="O2096" i="1"/>
  <c r="U2096" i="1"/>
  <c r="M2096" i="1"/>
  <c r="T2096" i="1"/>
  <c r="P2097" i="1"/>
  <c r="Z2097" i="1"/>
  <c r="U2098" i="1"/>
  <c r="M2098" i="1"/>
  <c r="AA2098" i="1"/>
  <c r="S2098" i="1"/>
  <c r="K2098" i="1"/>
  <c r="V2098" i="1"/>
  <c r="G2099" i="1"/>
  <c r="L2100" i="1"/>
  <c r="V2100" i="1"/>
  <c r="G2101" i="1"/>
  <c r="L2103" i="1"/>
  <c r="Z2103" i="1"/>
  <c r="N2104" i="1"/>
  <c r="Z2104" i="1"/>
  <c r="V2105" i="1"/>
  <c r="N2105" i="1"/>
  <c r="T2105" i="1"/>
  <c r="L2105" i="1"/>
  <c r="AA2105" i="1"/>
  <c r="S2105" i="1"/>
  <c r="K2105" i="1"/>
  <c r="X2105" i="1"/>
  <c r="H2107" i="1"/>
  <c r="R2108" i="1"/>
  <c r="X2110" i="1"/>
  <c r="W2113" i="1"/>
  <c r="Y2137" i="1"/>
  <c r="Q2137" i="1"/>
  <c r="X2137" i="1"/>
  <c r="P2137" i="1"/>
  <c r="W2137" i="1"/>
  <c r="O2137" i="1"/>
  <c r="V2137" i="1"/>
  <c r="N2137" i="1"/>
  <c r="U2137" i="1"/>
  <c r="M2137" i="1"/>
  <c r="T2137" i="1"/>
  <c r="L2137" i="1"/>
  <c r="AA2137" i="1"/>
  <c r="S2137" i="1"/>
  <c r="K2137" i="1"/>
  <c r="R2145" i="1"/>
  <c r="R2153" i="1"/>
  <c r="R2161" i="1"/>
  <c r="R2169" i="1"/>
  <c r="R2177" i="1"/>
  <c r="R1963" i="1"/>
  <c r="N1967" i="1"/>
  <c r="V1967" i="1"/>
  <c r="R1971" i="1"/>
  <c r="N1975" i="1"/>
  <c r="V1975" i="1"/>
  <c r="R1979" i="1"/>
  <c r="Q1980" i="1"/>
  <c r="Y1980" i="1"/>
  <c r="N1983" i="1"/>
  <c r="V1983" i="1"/>
  <c r="R1987" i="1"/>
  <c r="Q1988" i="1"/>
  <c r="Y1988" i="1"/>
  <c r="N1991" i="1"/>
  <c r="V1991" i="1"/>
  <c r="M1992" i="1"/>
  <c r="U1992" i="1"/>
  <c r="R1995" i="1"/>
  <c r="Q1996" i="1"/>
  <c r="Y1996" i="1"/>
  <c r="G1998" i="1"/>
  <c r="N1999" i="1"/>
  <c r="V1999" i="1"/>
  <c r="M2000" i="1"/>
  <c r="U2000" i="1"/>
  <c r="K2002" i="1"/>
  <c r="S2002" i="1"/>
  <c r="AA2002" i="1"/>
  <c r="R2003" i="1"/>
  <c r="Q2004" i="1"/>
  <c r="Y2004" i="1"/>
  <c r="G2006" i="1"/>
  <c r="O2006" i="1"/>
  <c r="W2006" i="1"/>
  <c r="N2007" i="1"/>
  <c r="V2007" i="1"/>
  <c r="M2008" i="1"/>
  <c r="U2008" i="1"/>
  <c r="K2010" i="1"/>
  <c r="S2010" i="1"/>
  <c r="AA2010" i="1"/>
  <c r="R2011" i="1"/>
  <c r="Q2012" i="1"/>
  <c r="Y2012" i="1"/>
  <c r="P2013" i="1"/>
  <c r="X2013" i="1"/>
  <c r="G2014" i="1"/>
  <c r="O2014" i="1"/>
  <c r="W2014" i="1"/>
  <c r="N2015" i="1"/>
  <c r="V2015" i="1"/>
  <c r="M2016" i="1"/>
  <c r="U2016" i="1"/>
  <c r="K2018" i="1"/>
  <c r="S2018" i="1"/>
  <c r="AA2018" i="1"/>
  <c r="R2019" i="1"/>
  <c r="Q2020" i="1"/>
  <c r="Y2020" i="1"/>
  <c r="H2021" i="1"/>
  <c r="P2021" i="1"/>
  <c r="X2021" i="1"/>
  <c r="G2022" i="1"/>
  <c r="O2022" i="1"/>
  <c r="W2022" i="1"/>
  <c r="N2023" i="1"/>
  <c r="V2023" i="1"/>
  <c r="M2024" i="1"/>
  <c r="U2024" i="1"/>
  <c r="L2025" i="1"/>
  <c r="T2025" i="1"/>
  <c r="K2026" i="1"/>
  <c r="S2026" i="1"/>
  <c r="AA2026" i="1"/>
  <c r="R2027" i="1"/>
  <c r="Q2028" i="1"/>
  <c r="Y2028" i="1"/>
  <c r="H2029" i="1"/>
  <c r="P2029" i="1"/>
  <c r="X2029" i="1"/>
  <c r="G2030" i="1"/>
  <c r="O2030" i="1"/>
  <c r="W2030" i="1"/>
  <c r="N2031" i="1"/>
  <c r="V2031" i="1"/>
  <c r="M2032" i="1"/>
  <c r="U2032" i="1"/>
  <c r="L2033" i="1"/>
  <c r="T2033" i="1"/>
  <c r="K2034" i="1"/>
  <c r="S2034" i="1"/>
  <c r="AA2034" i="1"/>
  <c r="R2035" i="1"/>
  <c r="Q2036" i="1"/>
  <c r="Y2036" i="1"/>
  <c r="H2037" i="1"/>
  <c r="P2037" i="1"/>
  <c r="X2037" i="1"/>
  <c r="G2038" i="1"/>
  <c r="O2038" i="1"/>
  <c r="W2038" i="1"/>
  <c r="N2039" i="1"/>
  <c r="V2039" i="1"/>
  <c r="M2040" i="1"/>
  <c r="U2040" i="1"/>
  <c r="L2041" i="1"/>
  <c r="T2041" i="1"/>
  <c r="K2042" i="1"/>
  <c r="S2042" i="1"/>
  <c r="AA2042" i="1"/>
  <c r="R2043" i="1"/>
  <c r="Q2044" i="1"/>
  <c r="Y2044" i="1"/>
  <c r="H2045" i="1"/>
  <c r="P2045" i="1"/>
  <c r="X2045" i="1"/>
  <c r="G2046" i="1"/>
  <c r="O2046" i="1"/>
  <c r="W2046" i="1"/>
  <c r="N2047" i="1"/>
  <c r="V2047" i="1"/>
  <c r="M2048" i="1"/>
  <c r="U2048" i="1"/>
  <c r="L2049" i="1"/>
  <c r="T2049" i="1"/>
  <c r="K2050" i="1"/>
  <c r="S2050" i="1"/>
  <c r="AA2050" i="1"/>
  <c r="R2051" i="1"/>
  <c r="Q2052" i="1"/>
  <c r="Y2052" i="1"/>
  <c r="H2053" i="1"/>
  <c r="P2053" i="1"/>
  <c r="X2053" i="1"/>
  <c r="G2054" i="1"/>
  <c r="O2054" i="1"/>
  <c r="W2054" i="1"/>
  <c r="N2055" i="1"/>
  <c r="V2055" i="1"/>
  <c r="M2056" i="1"/>
  <c r="U2056" i="1"/>
  <c r="L2057" i="1"/>
  <c r="T2057" i="1"/>
  <c r="K2058" i="1"/>
  <c r="S2058" i="1"/>
  <c r="AA2058" i="1"/>
  <c r="R2059" i="1"/>
  <c r="Q2060" i="1"/>
  <c r="Y2060" i="1"/>
  <c r="H2061" i="1"/>
  <c r="P2061" i="1"/>
  <c r="X2061" i="1"/>
  <c r="G2062" i="1"/>
  <c r="O2062" i="1"/>
  <c r="W2062" i="1"/>
  <c r="N2063" i="1"/>
  <c r="V2063" i="1"/>
  <c r="M2064" i="1"/>
  <c r="U2064" i="1"/>
  <c r="L2065" i="1"/>
  <c r="T2065" i="1"/>
  <c r="K2066" i="1"/>
  <c r="S2066" i="1"/>
  <c r="AA2066" i="1"/>
  <c r="R2067" i="1"/>
  <c r="Q2068" i="1"/>
  <c r="Y2068" i="1"/>
  <c r="H2069" i="1"/>
  <c r="P2069" i="1"/>
  <c r="X2069" i="1"/>
  <c r="G2070" i="1"/>
  <c r="O2070" i="1"/>
  <c r="W2070" i="1"/>
  <c r="N2071" i="1"/>
  <c r="V2071" i="1"/>
  <c r="M2072" i="1"/>
  <c r="U2072" i="1"/>
  <c r="L2073" i="1"/>
  <c r="T2073" i="1"/>
  <c r="K2074" i="1"/>
  <c r="S2074" i="1"/>
  <c r="AA2074" i="1"/>
  <c r="R2075" i="1"/>
  <c r="Q2076" i="1"/>
  <c r="Y2076" i="1"/>
  <c r="H2077" i="1"/>
  <c r="P2077" i="1"/>
  <c r="X2077" i="1"/>
  <c r="G2078" i="1"/>
  <c r="O2078" i="1"/>
  <c r="W2078" i="1"/>
  <c r="N2079" i="1"/>
  <c r="V2079" i="1"/>
  <c r="M2080" i="1"/>
  <c r="U2080" i="1"/>
  <c r="L2081" i="1"/>
  <c r="T2081" i="1"/>
  <c r="K2082" i="1"/>
  <c r="S2082" i="1"/>
  <c r="AA2082" i="1"/>
  <c r="R2083" i="1"/>
  <c r="Q2084" i="1"/>
  <c r="Y2084" i="1"/>
  <c r="H2085" i="1"/>
  <c r="P2085" i="1"/>
  <c r="X2085" i="1"/>
  <c r="G2086" i="1"/>
  <c r="P2086" i="1"/>
  <c r="Z2086" i="1"/>
  <c r="X2087" i="1"/>
  <c r="P2087" i="1"/>
  <c r="V2087" i="1"/>
  <c r="N2087" i="1"/>
  <c r="T2087" i="1"/>
  <c r="Q2088" i="1"/>
  <c r="AA2088" i="1"/>
  <c r="K2089" i="1"/>
  <c r="W2089" i="1"/>
  <c r="G2090" i="1"/>
  <c r="Q2090" i="1"/>
  <c r="G2092" i="1"/>
  <c r="R2092" i="1"/>
  <c r="Y2094" i="1"/>
  <c r="Q2094" i="1"/>
  <c r="W2094" i="1"/>
  <c r="O2094" i="1"/>
  <c r="T2094" i="1"/>
  <c r="O2095" i="1"/>
  <c r="Z2095" i="1"/>
  <c r="K2096" i="1"/>
  <c r="V2096" i="1"/>
  <c r="Q2097" i="1"/>
  <c r="AA2097" i="1"/>
  <c r="L2098" i="1"/>
  <c r="W2098" i="1"/>
  <c r="H2099" i="1"/>
  <c r="M2100" i="1"/>
  <c r="W2100" i="1"/>
  <c r="I2101" i="1"/>
  <c r="P2102" i="1"/>
  <c r="O2103" i="1"/>
  <c r="AA2103" i="1"/>
  <c r="P2104" i="1"/>
  <c r="AA2104" i="1"/>
  <c r="M2105" i="1"/>
  <c r="Y2105" i="1"/>
  <c r="T2108" i="1"/>
  <c r="I2120" i="1"/>
  <c r="H2120" i="1"/>
  <c r="G2120" i="1"/>
  <c r="R2137" i="1"/>
  <c r="R1980" i="1"/>
  <c r="Z1980" i="1"/>
  <c r="R1988" i="1"/>
  <c r="Z1988" i="1"/>
  <c r="N1992" i="1"/>
  <c r="V1992" i="1"/>
  <c r="R1996" i="1"/>
  <c r="Z1996" i="1"/>
  <c r="N2000" i="1"/>
  <c r="V2000" i="1"/>
  <c r="L2002" i="1"/>
  <c r="T2002" i="1"/>
  <c r="R2004" i="1"/>
  <c r="Z2004" i="1"/>
  <c r="P2006" i="1"/>
  <c r="X2006" i="1"/>
  <c r="N2008" i="1"/>
  <c r="V2008" i="1"/>
  <c r="L2010" i="1"/>
  <c r="T2010" i="1"/>
  <c r="R2012" i="1"/>
  <c r="Z2012" i="1"/>
  <c r="Q2013" i="1"/>
  <c r="Y2013" i="1"/>
  <c r="P2014" i="1"/>
  <c r="X2014" i="1"/>
  <c r="N2016" i="1"/>
  <c r="V2016" i="1"/>
  <c r="L2018" i="1"/>
  <c r="T2018" i="1"/>
  <c r="R2020" i="1"/>
  <c r="Z2020" i="1"/>
  <c r="Q2021" i="1"/>
  <c r="Y2021" i="1"/>
  <c r="P2022" i="1"/>
  <c r="X2022" i="1"/>
  <c r="N2024" i="1"/>
  <c r="V2024" i="1"/>
  <c r="M2025" i="1"/>
  <c r="U2025" i="1"/>
  <c r="L2026" i="1"/>
  <c r="T2026" i="1"/>
  <c r="R2028" i="1"/>
  <c r="Z2028" i="1"/>
  <c r="Q2029" i="1"/>
  <c r="Y2029" i="1"/>
  <c r="P2030" i="1"/>
  <c r="X2030" i="1"/>
  <c r="N2032" i="1"/>
  <c r="V2032" i="1"/>
  <c r="M2033" i="1"/>
  <c r="U2033" i="1"/>
  <c r="L2034" i="1"/>
  <c r="T2034" i="1"/>
  <c r="R2036" i="1"/>
  <c r="Z2036" i="1"/>
  <c r="Q2037" i="1"/>
  <c r="Y2037" i="1"/>
  <c r="P2038" i="1"/>
  <c r="X2038" i="1"/>
  <c r="N2040" i="1"/>
  <c r="V2040" i="1"/>
  <c r="M2041" i="1"/>
  <c r="U2041" i="1"/>
  <c r="L2042" i="1"/>
  <c r="T2042" i="1"/>
  <c r="R2044" i="1"/>
  <c r="Z2044" i="1"/>
  <c r="Q2045" i="1"/>
  <c r="Y2045" i="1"/>
  <c r="P2046" i="1"/>
  <c r="X2046" i="1"/>
  <c r="O2047" i="1"/>
  <c r="W2047" i="1"/>
  <c r="N2048" i="1"/>
  <c r="V2048" i="1"/>
  <c r="M2049" i="1"/>
  <c r="U2049" i="1"/>
  <c r="L2050" i="1"/>
  <c r="T2050" i="1"/>
  <c r="R2052" i="1"/>
  <c r="Z2052" i="1"/>
  <c r="Q2053" i="1"/>
  <c r="Y2053" i="1"/>
  <c r="P2054" i="1"/>
  <c r="X2054" i="1"/>
  <c r="O2055" i="1"/>
  <c r="W2055" i="1"/>
  <c r="N2056" i="1"/>
  <c r="V2056" i="1"/>
  <c r="M2057" i="1"/>
  <c r="U2057" i="1"/>
  <c r="L2058" i="1"/>
  <c r="T2058" i="1"/>
  <c r="R2060" i="1"/>
  <c r="Z2060" i="1"/>
  <c r="Q2061" i="1"/>
  <c r="Y2061" i="1"/>
  <c r="P2062" i="1"/>
  <c r="X2062" i="1"/>
  <c r="O2063" i="1"/>
  <c r="W2063" i="1"/>
  <c r="N2064" i="1"/>
  <c r="V2064" i="1"/>
  <c r="M2065" i="1"/>
  <c r="U2065" i="1"/>
  <c r="L2066" i="1"/>
  <c r="T2066" i="1"/>
  <c r="R2068" i="1"/>
  <c r="Q2069" i="1"/>
  <c r="Y2069" i="1"/>
  <c r="P2070" i="1"/>
  <c r="X2070" i="1"/>
  <c r="O2071" i="1"/>
  <c r="W2071" i="1"/>
  <c r="N2072" i="1"/>
  <c r="V2072" i="1"/>
  <c r="M2073" i="1"/>
  <c r="U2073" i="1"/>
  <c r="L2074" i="1"/>
  <c r="T2074" i="1"/>
  <c r="R2076" i="1"/>
  <c r="Q2077" i="1"/>
  <c r="Y2077" i="1"/>
  <c r="P2078" i="1"/>
  <c r="X2078" i="1"/>
  <c r="O2079" i="1"/>
  <c r="W2079" i="1"/>
  <c r="N2080" i="1"/>
  <c r="V2080" i="1"/>
  <c r="M2081" i="1"/>
  <c r="U2081" i="1"/>
  <c r="L2082" i="1"/>
  <c r="T2082" i="1"/>
  <c r="R2084" i="1"/>
  <c r="Q2085" i="1"/>
  <c r="Y2085" i="1"/>
  <c r="H2086" i="1"/>
  <c r="R2086" i="1"/>
  <c r="R2088" i="1"/>
  <c r="M2089" i="1"/>
  <c r="X2089" i="1"/>
  <c r="R2090" i="1"/>
  <c r="H2092" i="1"/>
  <c r="Q2095" i="1"/>
  <c r="L2096" i="1"/>
  <c r="X2096" i="1"/>
  <c r="R2097" i="1"/>
  <c r="N2098" i="1"/>
  <c r="X2098" i="1"/>
  <c r="N2100" i="1"/>
  <c r="X2100" i="1"/>
  <c r="Q2103" i="1"/>
  <c r="Q2104" i="1"/>
  <c r="O2105" i="1"/>
  <c r="Z2105" i="1"/>
  <c r="U2108" i="1"/>
  <c r="Y2121" i="1"/>
  <c r="Q2121" i="1"/>
  <c r="X2121" i="1"/>
  <c r="P2121" i="1"/>
  <c r="W2121" i="1"/>
  <c r="O2121" i="1"/>
  <c r="V2121" i="1"/>
  <c r="N2121" i="1"/>
  <c r="U2121" i="1"/>
  <c r="M2121" i="1"/>
  <c r="T2121" i="1"/>
  <c r="L2121" i="1"/>
  <c r="AA2121" i="1"/>
  <c r="S2121" i="1"/>
  <c r="K2121" i="1"/>
  <c r="I2125" i="1"/>
  <c r="H2125" i="1"/>
  <c r="G2125" i="1"/>
  <c r="Z2137" i="1"/>
  <c r="Y2185" i="1"/>
  <c r="Q2185" i="1"/>
  <c r="X2185" i="1"/>
  <c r="P2185" i="1"/>
  <c r="W2185" i="1"/>
  <c r="O2185" i="1"/>
  <c r="V2185" i="1"/>
  <c r="N2185" i="1"/>
  <c r="U2185" i="1"/>
  <c r="M2185" i="1"/>
  <c r="T2185" i="1"/>
  <c r="L2185" i="1"/>
  <c r="AA2185" i="1"/>
  <c r="S2185" i="1"/>
  <c r="K2185" i="1"/>
  <c r="I2189" i="1"/>
  <c r="H2189" i="1"/>
  <c r="G2189" i="1"/>
  <c r="R2013" i="1"/>
  <c r="Z2013" i="1"/>
  <c r="R2021" i="1"/>
  <c r="Z2021" i="1"/>
  <c r="N2025" i="1"/>
  <c r="V2025" i="1"/>
  <c r="R2029" i="1"/>
  <c r="Z2029" i="1"/>
  <c r="N2033" i="1"/>
  <c r="V2033" i="1"/>
  <c r="R2037" i="1"/>
  <c r="Z2037" i="1"/>
  <c r="N2041" i="1"/>
  <c r="V2041" i="1"/>
  <c r="R2045" i="1"/>
  <c r="Z2045" i="1"/>
  <c r="N2049" i="1"/>
  <c r="V2049" i="1"/>
  <c r="R2053" i="1"/>
  <c r="Z2053" i="1"/>
  <c r="N2057" i="1"/>
  <c r="V2057" i="1"/>
  <c r="R2061" i="1"/>
  <c r="Z2061" i="1"/>
  <c r="N2065" i="1"/>
  <c r="V2065" i="1"/>
  <c r="R2069" i="1"/>
  <c r="Z2069" i="1"/>
  <c r="N2073" i="1"/>
  <c r="V2073" i="1"/>
  <c r="R2077" i="1"/>
  <c r="Z2077" i="1"/>
  <c r="N2081" i="1"/>
  <c r="V2081" i="1"/>
  <c r="R2085" i="1"/>
  <c r="Z2085" i="1"/>
  <c r="Y2086" i="1"/>
  <c r="Q2086" i="1"/>
  <c r="S2086" i="1"/>
  <c r="AA2092" i="1"/>
  <c r="S2092" i="1"/>
  <c r="K2092" i="1"/>
  <c r="Y2092" i="1"/>
  <c r="Q2092" i="1"/>
  <c r="U2092" i="1"/>
  <c r="O2100" i="1"/>
  <c r="Z2100" i="1"/>
  <c r="R2103" i="1"/>
  <c r="R2104" i="1"/>
  <c r="T2110" i="1"/>
  <c r="L2110" i="1"/>
  <c r="AA2110" i="1"/>
  <c r="S2110" i="1"/>
  <c r="K2110" i="1"/>
  <c r="Y2110" i="1"/>
  <c r="Q2110" i="1"/>
  <c r="W2110" i="1"/>
  <c r="O2110" i="1"/>
  <c r="V2110" i="1"/>
  <c r="N2110" i="1"/>
  <c r="Y2113" i="1"/>
  <c r="Q2113" i="1"/>
  <c r="X2113" i="1"/>
  <c r="P2113" i="1"/>
  <c r="V2113" i="1"/>
  <c r="N2113" i="1"/>
  <c r="T2113" i="1"/>
  <c r="L2113" i="1"/>
  <c r="AA2113" i="1"/>
  <c r="S2113" i="1"/>
  <c r="K2113" i="1"/>
  <c r="H2117" i="1"/>
  <c r="G2117" i="1"/>
  <c r="R2185" i="1"/>
  <c r="G2221" i="1"/>
  <c r="I2221" i="1"/>
  <c r="H2221" i="1"/>
  <c r="R2006" i="1"/>
  <c r="Z2006" i="1"/>
  <c r="K2013" i="1"/>
  <c r="S2013" i="1"/>
  <c r="AA2013" i="1"/>
  <c r="R2014" i="1"/>
  <c r="Z2014" i="1"/>
  <c r="G2017" i="1"/>
  <c r="K2021" i="1"/>
  <c r="S2021" i="1"/>
  <c r="AA2021" i="1"/>
  <c r="R2022" i="1"/>
  <c r="Z2022" i="1"/>
  <c r="G2025" i="1"/>
  <c r="O2025" i="1"/>
  <c r="W2025" i="1"/>
  <c r="K2029" i="1"/>
  <c r="S2029" i="1"/>
  <c r="AA2029" i="1"/>
  <c r="R2030" i="1"/>
  <c r="Z2030" i="1"/>
  <c r="G2033" i="1"/>
  <c r="O2033" i="1"/>
  <c r="W2033" i="1"/>
  <c r="K2037" i="1"/>
  <c r="S2037" i="1"/>
  <c r="AA2037" i="1"/>
  <c r="R2038" i="1"/>
  <c r="Z2038" i="1"/>
  <c r="G2041" i="1"/>
  <c r="O2041" i="1"/>
  <c r="W2041" i="1"/>
  <c r="K2045" i="1"/>
  <c r="S2045" i="1"/>
  <c r="AA2045" i="1"/>
  <c r="R2046" i="1"/>
  <c r="Z2046" i="1"/>
  <c r="G2049" i="1"/>
  <c r="O2049" i="1"/>
  <c r="W2049" i="1"/>
  <c r="K2053" i="1"/>
  <c r="S2053" i="1"/>
  <c r="AA2053" i="1"/>
  <c r="R2054" i="1"/>
  <c r="Z2054" i="1"/>
  <c r="G2057" i="1"/>
  <c r="O2057" i="1"/>
  <c r="W2057" i="1"/>
  <c r="K2061" i="1"/>
  <c r="S2061" i="1"/>
  <c r="AA2061" i="1"/>
  <c r="R2062" i="1"/>
  <c r="Z2062" i="1"/>
  <c r="G2065" i="1"/>
  <c r="O2065" i="1"/>
  <c r="W2065" i="1"/>
  <c r="K2069" i="1"/>
  <c r="S2069" i="1"/>
  <c r="AA2069" i="1"/>
  <c r="R2070" i="1"/>
  <c r="Z2070" i="1"/>
  <c r="G2073" i="1"/>
  <c r="O2073" i="1"/>
  <c r="W2073" i="1"/>
  <c r="K2077" i="1"/>
  <c r="S2077" i="1"/>
  <c r="AA2077" i="1"/>
  <c r="R2078" i="1"/>
  <c r="Z2078" i="1"/>
  <c r="G2081" i="1"/>
  <c r="O2081" i="1"/>
  <c r="W2081" i="1"/>
  <c r="K2085" i="1"/>
  <c r="S2085" i="1"/>
  <c r="AA2085" i="1"/>
  <c r="K2086" i="1"/>
  <c r="T2086" i="1"/>
  <c r="W2088" i="1"/>
  <c r="O2088" i="1"/>
  <c r="U2088" i="1"/>
  <c r="M2088" i="1"/>
  <c r="T2088" i="1"/>
  <c r="U2090" i="1"/>
  <c r="M2090" i="1"/>
  <c r="AA2090" i="1"/>
  <c r="S2090" i="1"/>
  <c r="K2090" i="1"/>
  <c r="V2090" i="1"/>
  <c r="G2091" i="1"/>
  <c r="V2097" i="1"/>
  <c r="N2097" i="1"/>
  <c r="T2097" i="1"/>
  <c r="L2097" i="1"/>
  <c r="U2097" i="1"/>
  <c r="P2100" i="1"/>
  <c r="S2103" i="1"/>
  <c r="S2104" i="1"/>
  <c r="V2108" i="1"/>
  <c r="N2108" i="1"/>
  <c r="AA2108" i="1"/>
  <c r="S2108" i="1"/>
  <c r="K2108" i="1"/>
  <c r="Y2108" i="1"/>
  <c r="Q2108" i="1"/>
  <c r="X2108" i="1"/>
  <c r="P2108" i="1"/>
  <c r="Z2108" i="1"/>
  <c r="H2114" i="1"/>
  <c r="G2114" i="1"/>
  <c r="I2133" i="1"/>
  <c r="H2133" i="1"/>
  <c r="G2133" i="1"/>
  <c r="I2205" i="1"/>
  <c r="H2205" i="1"/>
  <c r="G2205" i="1"/>
  <c r="R1967" i="1"/>
  <c r="R1975" i="1"/>
  <c r="M1980" i="1"/>
  <c r="R1983" i="1"/>
  <c r="M1988" i="1"/>
  <c r="R1991" i="1"/>
  <c r="Q1992" i="1"/>
  <c r="Y1992" i="1"/>
  <c r="M1996" i="1"/>
  <c r="R1999" i="1"/>
  <c r="Q2000" i="1"/>
  <c r="Y2000" i="1"/>
  <c r="G2002" i="1"/>
  <c r="O2002" i="1"/>
  <c r="W2002" i="1"/>
  <c r="M2004" i="1"/>
  <c r="K2006" i="1"/>
  <c r="S2006" i="1"/>
  <c r="AA2006" i="1"/>
  <c r="R2007" i="1"/>
  <c r="Q2008" i="1"/>
  <c r="Y2008" i="1"/>
  <c r="G2010" i="1"/>
  <c r="O2010" i="1"/>
  <c r="W2010" i="1"/>
  <c r="M2012" i="1"/>
  <c r="L2013" i="1"/>
  <c r="T2013" i="1"/>
  <c r="K2014" i="1"/>
  <c r="S2014" i="1"/>
  <c r="AA2014" i="1"/>
  <c r="R2015" i="1"/>
  <c r="Q2016" i="1"/>
  <c r="Y2016" i="1"/>
  <c r="H2017" i="1"/>
  <c r="G2018" i="1"/>
  <c r="O2018" i="1"/>
  <c r="W2018" i="1"/>
  <c r="M2020" i="1"/>
  <c r="L2021" i="1"/>
  <c r="T2021" i="1"/>
  <c r="K2022" i="1"/>
  <c r="S2022" i="1"/>
  <c r="AA2022" i="1"/>
  <c r="R2023" i="1"/>
  <c r="Q2024" i="1"/>
  <c r="Y2024" i="1"/>
  <c r="H2025" i="1"/>
  <c r="P2025" i="1"/>
  <c r="X2025" i="1"/>
  <c r="G2026" i="1"/>
  <c r="O2026" i="1"/>
  <c r="W2026" i="1"/>
  <c r="M2028" i="1"/>
  <c r="L2029" i="1"/>
  <c r="T2029" i="1"/>
  <c r="K2030" i="1"/>
  <c r="S2030" i="1"/>
  <c r="AA2030" i="1"/>
  <c r="R2031" i="1"/>
  <c r="Q2032" i="1"/>
  <c r="Y2032" i="1"/>
  <c r="H2033" i="1"/>
  <c r="P2033" i="1"/>
  <c r="X2033" i="1"/>
  <c r="G2034" i="1"/>
  <c r="O2034" i="1"/>
  <c r="W2034" i="1"/>
  <c r="M2036" i="1"/>
  <c r="L2037" i="1"/>
  <c r="T2037" i="1"/>
  <c r="K2038" i="1"/>
  <c r="S2038" i="1"/>
  <c r="AA2038" i="1"/>
  <c r="R2039" i="1"/>
  <c r="Q2040" i="1"/>
  <c r="Y2040" i="1"/>
  <c r="H2041" i="1"/>
  <c r="P2041" i="1"/>
  <c r="X2041" i="1"/>
  <c r="G2042" i="1"/>
  <c r="O2042" i="1"/>
  <c r="W2042" i="1"/>
  <c r="M2044" i="1"/>
  <c r="L2045" i="1"/>
  <c r="T2045" i="1"/>
  <c r="K2046" i="1"/>
  <c r="S2046" i="1"/>
  <c r="AA2046" i="1"/>
  <c r="R2047" i="1"/>
  <c r="Q2048" i="1"/>
  <c r="Y2048" i="1"/>
  <c r="H2049" i="1"/>
  <c r="P2049" i="1"/>
  <c r="X2049" i="1"/>
  <c r="G2050" i="1"/>
  <c r="O2050" i="1"/>
  <c r="W2050" i="1"/>
  <c r="M2052" i="1"/>
  <c r="L2053" i="1"/>
  <c r="T2053" i="1"/>
  <c r="K2054" i="1"/>
  <c r="S2054" i="1"/>
  <c r="AA2054" i="1"/>
  <c r="R2055" i="1"/>
  <c r="Q2056" i="1"/>
  <c r="Y2056" i="1"/>
  <c r="H2057" i="1"/>
  <c r="P2057" i="1"/>
  <c r="X2057" i="1"/>
  <c r="G2058" i="1"/>
  <c r="O2058" i="1"/>
  <c r="W2058" i="1"/>
  <c r="L2061" i="1"/>
  <c r="T2061" i="1"/>
  <c r="K2062" i="1"/>
  <c r="S2062" i="1"/>
  <c r="AA2062" i="1"/>
  <c r="R2063" i="1"/>
  <c r="Q2064" i="1"/>
  <c r="Y2064" i="1"/>
  <c r="H2065" i="1"/>
  <c r="P2065" i="1"/>
  <c r="X2065" i="1"/>
  <c r="G2066" i="1"/>
  <c r="O2066" i="1"/>
  <c r="W2066" i="1"/>
  <c r="L2069" i="1"/>
  <c r="T2069" i="1"/>
  <c r="K2070" i="1"/>
  <c r="S2070" i="1"/>
  <c r="AA2070" i="1"/>
  <c r="R2071" i="1"/>
  <c r="Q2072" i="1"/>
  <c r="Y2072" i="1"/>
  <c r="H2073" i="1"/>
  <c r="P2073" i="1"/>
  <c r="X2073" i="1"/>
  <c r="G2074" i="1"/>
  <c r="O2074" i="1"/>
  <c r="W2074" i="1"/>
  <c r="L2077" i="1"/>
  <c r="T2077" i="1"/>
  <c r="K2078" i="1"/>
  <c r="S2078" i="1"/>
  <c r="AA2078" i="1"/>
  <c r="R2079" i="1"/>
  <c r="Q2080" i="1"/>
  <c r="Y2080" i="1"/>
  <c r="H2081" i="1"/>
  <c r="P2081" i="1"/>
  <c r="X2081" i="1"/>
  <c r="G2082" i="1"/>
  <c r="O2082" i="1"/>
  <c r="W2082" i="1"/>
  <c r="L2085" i="1"/>
  <c r="T2085" i="1"/>
  <c r="L2086" i="1"/>
  <c r="U2086" i="1"/>
  <c r="K2088" i="1"/>
  <c r="V2088" i="1"/>
  <c r="Q2089" i="1"/>
  <c r="AA2089" i="1"/>
  <c r="L2090" i="1"/>
  <c r="W2090" i="1"/>
  <c r="H2091" i="1"/>
  <c r="M2092" i="1"/>
  <c r="W2092" i="1"/>
  <c r="I2093" i="1"/>
  <c r="X2095" i="1"/>
  <c r="P2095" i="1"/>
  <c r="V2095" i="1"/>
  <c r="N2095" i="1"/>
  <c r="T2095" i="1"/>
  <c r="Q2096" i="1"/>
  <c r="AA2096" i="1"/>
  <c r="K2097" i="1"/>
  <c r="W2097" i="1"/>
  <c r="G2098" i="1"/>
  <c r="Q2098" i="1"/>
  <c r="G2100" i="1"/>
  <c r="R2100" i="1"/>
  <c r="Y2102" i="1"/>
  <c r="Q2102" i="1"/>
  <c r="W2102" i="1"/>
  <c r="O2102" i="1"/>
  <c r="V2102" i="1"/>
  <c r="N2102" i="1"/>
  <c r="U2102" i="1"/>
  <c r="I2104" i="1"/>
  <c r="R2105" i="1"/>
  <c r="L2108" i="1"/>
  <c r="P2110" i="1"/>
  <c r="O2113" i="1"/>
  <c r="I2114" i="1"/>
  <c r="V2116" i="1"/>
  <c r="N2116" i="1"/>
  <c r="U2116" i="1"/>
  <c r="M2116" i="1"/>
  <c r="T2116" i="1"/>
  <c r="L2116" i="1"/>
  <c r="AA2116" i="1"/>
  <c r="S2116" i="1"/>
  <c r="K2116" i="1"/>
  <c r="Y2116" i="1"/>
  <c r="Q2116" i="1"/>
  <c r="X2116" i="1"/>
  <c r="P2116" i="1"/>
  <c r="Y2193" i="1"/>
  <c r="Q2193" i="1"/>
  <c r="X2193" i="1"/>
  <c r="P2193" i="1"/>
  <c r="W2193" i="1"/>
  <c r="O2193" i="1"/>
  <c r="V2193" i="1"/>
  <c r="N2193" i="1"/>
  <c r="U2193" i="1"/>
  <c r="M2193" i="1"/>
  <c r="T2193" i="1"/>
  <c r="L2193" i="1"/>
  <c r="AA2193" i="1"/>
  <c r="S2193" i="1"/>
  <c r="K2193" i="1"/>
  <c r="I2197" i="1"/>
  <c r="H2197" i="1"/>
  <c r="G2197" i="1"/>
  <c r="R1992" i="1"/>
  <c r="R2000" i="1"/>
  <c r="P2002" i="1"/>
  <c r="L2006" i="1"/>
  <c r="R2008" i="1"/>
  <c r="P2010" i="1"/>
  <c r="M2013" i="1"/>
  <c r="L2014" i="1"/>
  <c r="R2016" i="1"/>
  <c r="P2018" i="1"/>
  <c r="M2021" i="1"/>
  <c r="L2022" i="1"/>
  <c r="R2024" i="1"/>
  <c r="Q2025" i="1"/>
  <c r="Y2025" i="1"/>
  <c r="P2026" i="1"/>
  <c r="M2029" i="1"/>
  <c r="L2030" i="1"/>
  <c r="R2032" i="1"/>
  <c r="Q2033" i="1"/>
  <c r="Y2033" i="1"/>
  <c r="P2034" i="1"/>
  <c r="M2037" i="1"/>
  <c r="L2038" i="1"/>
  <c r="R2040" i="1"/>
  <c r="Q2041" i="1"/>
  <c r="Y2041" i="1"/>
  <c r="P2042" i="1"/>
  <c r="M2045" i="1"/>
  <c r="L2046" i="1"/>
  <c r="R2048" i="1"/>
  <c r="Q2049" i="1"/>
  <c r="Y2049" i="1"/>
  <c r="P2050" i="1"/>
  <c r="M2053" i="1"/>
  <c r="L2054" i="1"/>
  <c r="R2056" i="1"/>
  <c r="Q2057" i="1"/>
  <c r="Y2057" i="1"/>
  <c r="P2058" i="1"/>
  <c r="M2061" i="1"/>
  <c r="L2062" i="1"/>
  <c r="R2064" i="1"/>
  <c r="Q2065" i="1"/>
  <c r="Y2065" i="1"/>
  <c r="P2066" i="1"/>
  <c r="M2069" i="1"/>
  <c r="L2070" i="1"/>
  <c r="R2072" i="1"/>
  <c r="Q2073" i="1"/>
  <c r="Y2073" i="1"/>
  <c r="P2074" i="1"/>
  <c r="M2077" i="1"/>
  <c r="L2078" i="1"/>
  <c r="R2080" i="1"/>
  <c r="Q2081" i="1"/>
  <c r="Y2081" i="1"/>
  <c r="P2082" i="1"/>
  <c r="M2085" i="1"/>
  <c r="M2086" i="1"/>
  <c r="V2086" i="1"/>
  <c r="L2088" i="1"/>
  <c r="X2088" i="1"/>
  <c r="R2089" i="1"/>
  <c r="N2090" i="1"/>
  <c r="X2090" i="1"/>
  <c r="N2092" i="1"/>
  <c r="X2092" i="1"/>
  <c r="M2097" i="1"/>
  <c r="X2097" i="1"/>
  <c r="H2100" i="1"/>
  <c r="X2103" i="1"/>
  <c r="P2103" i="1"/>
  <c r="V2103" i="1"/>
  <c r="N2103" i="1"/>
  <c r="U2103" i="1"/>
  <c r="M2103" i="1"/>
  <c r="W2103" i="1"/>
  <c r="W2104" i="1"/>
  <c r="O2104" i="1"/>
  <c r="U2104" i="1"/>
  <c r="M2104" i="1"/>
  <c r="T2104" i="1"/>
  <c r="L2104" i="1"/>
  <c r="X2104" i="1"/>
  <c r="M2108" i="1"/>
  <c r="R2110" i="1"/>
  <c r="R2113" i="1"/>
  <c r="Y2129" i="1"/>
  <c r="Q2129" i="1"/>
  <c r="X2129" i="1"/>
  <c r="P2129" i="1"/>
  <c r="W2129" i="1"/>
  <c r="O2129" i="1"/>
  <c r="V2129" i="1"/>
  <c r="N2129" i="1"/>
  <c r="U2129" i="1"/>
  <c r="M2129" i="1"/>
  <c r="T2129" i="1"/>
  <c r="L2129" i="1"/>
  <c r="AA2129" i="1"/>
  <c r="S2129" i="1"/>
  <c r="K2129" i="1"/>
  <c r="I2149" i="1"/>
  <c r="H2149" i="1"/>
  <c r="G2149" i="1"/>
  <c r="I2157" i="1"/>
  <c r="H2157" i="1"/>
  <c r="G2157" i="1"/>
  <c r="I2165" i="1"/>
  <c r="H2165" i="1"/>
  <c r="G2165" i="1"/>
  <c r="I2173" i="1"/>
  <c r="H2173" i="1"/>
  <c r="G2173" i="1"/>
  <c r="R2193" i="1"/>
  <c r="Y2201" i="1"/>
  <c r="Q2201" i="1"/>
  <c r="X2201" i="1"/>
  <c r="P2201" i="1"/>
  <c r="W2201" i="1"/>
  <c r="O2201" i="1"/>
  <c r="V2201" i="1"/>
  <c r="N2201" i="1"/>
  <c r="U2201" i="1"/>
  <c r="M2201" i="1"/>
  <c r="T2201" i="1"/>
  <c r="L2201" i="1"/>
  <c r="AA2201" i="1"/>
  <c r="S2201" i="1"/>
  <c r="K2201" i="1"/>
  <c r="R2025" i="1"/>
  <c r="R2033" i="1"/>
  <c r="R2041" i="1"/>
  <c r="R2049" i="1"/>
  <c r="R2057" i="1"/>
  <c r="R2065" i="1"/>
  <c r="R2073" i="1"/>
  <c r="R2081" i="1"/>
  <c r="I2094" i="1"/>
  <c r="G2094" i="1"/>
  <c r="AA2100" i="1"/>
  <c r="S2100" i="1"/>
  <c r="K2100" i="1"/>
  <c r="Y2100" i="1"/>
  <c r="Q2100" i="1"/>
  <c r="U2100" i="1"/>
  <c r="H2109" i="1"/>
  <c r="G2109" i="1"/>
  <c r="I2112" i="1"/>
  <c r="G2112" i="1"/>
  <c r="I2141" i="1"/>
  <c r="H2141" i="1"/>
  <c r="G2141" i="1"/>
  <c r="Y2145" i="1"/>
  <c r="Q2145" i="1"/>
  <c r="X2145" i="1"/>
  <c r="P2145" i="1"/>
  <c r="W2145" i="1"/>
  <c r="O2145" i="1"/>
  <c r="V2145" i="1"/>
  <c r="N2145" i="1"/>
  <c r="U2145" i="1"/>
  <c r="M2145" i="1"/>
  <c r="T2145" i="1"/>
  <c r="L2145" i="1"/>
  <c r="AA2145" i="1"/>
  <c r="S2145" i="1"/>
  <c r="K2145" i="1"/>
  <c r="Y2153" i="1"/>
  <c r="Q2153" i="1"/>
  <c r="X2153" i="1"/>
  <c r="P2153" i="1"/>
  <c r="W2153" i="1"/>
  <c r="O2153" i="1"/>
  <c r="V2153" i="1"/>
  <c r="N2153" i="1"/>
  <c r="U2153" i="1"/>
  <c r="M2153" i="1"/>
  <c r="T2153" i="1"/>
  <c r="L2153" i="1"/>
  <c r="AA2153" i="1"/>
  <c r="S2153" i="1"/>
  <c r="K2153" i="1"/>
  <c r="Y2161" i="1"/>
  <c r="Q2161" i="1"/>
  <c r="X2161" i="1"/>
  <c r="P2161" i="1"/>
  <c r="W2161" i="1"/>
  <c r="O2161" i="1"/>
  <c r="V2161" i="1"/>
  <c r="N2161" i="1"/>
  <c r="U2161" i="1"/>
  <c r="M2161" i="1"/>
  <c r="T2161" i="1"/>
  <c r="L2161" i="1"/>
  <c r="AA2161" i="1"/>
  <c r="S2161" i="1"/>
  <c r="K2161" i="1"/>
  <c r="Y2169" i="1"/>
  <c r="Q2169" i="1"/>
  <c r="X2169" i="1"/>
  <c r="P2169" i="1"/>
  <c r="W2169" i="1"/>
  <c r="O2169" i="1"/>
  <c r="V2169" i="1"/>
  <c r="N2169" i="1"/>
  <c r="U2169" i="1"/>
  <c r="M2169" i="1"/>
  <c r="T2169" i="1"/>
  <c r="L2169" i="1"/>
  <c r="AA2169" i="1"/>
  <c r="S2169" i="1"/>
  <c r="K2169" i="1"/>
  <c r="Y2177" i="1"/>
  <c r="Q2177" i="1"/>
  <c r="X2177" i="1"/>
  <c r="P2177" i="1"/>
  <c r="W2177" i="1"/>
  <c r="O2177" i="1"/>
  <c r="V2177" i="1"/>
  <c r="N2177" i="1"/>
  <c r="U2177" i="1"/>
  <c r="M2177" i="1"/>
  <c r="T2177" i="1"/>
  <c r="L2177" i="1"/>
  <c r="AA2177" i="1"/>
  <c r="S2177" i="1"/>
  <c r="K2177" i="1"/>
  <c r="I2181" i="1"/>
  <c r="H2181" i="1"/>
  <c r="G2181" i="1"/>
  <c r="I2209" i="1"/>
  <c r="H2209" i="1"/>
  <c r="G2209" i="1"/>
  <c r="H2223" i="1"/>
  <c r="I2223" i="1"/>
  <c r="G2223" i="1"/>
  <c r="R2106" i="1"/>
  <c r="Z2106" i="1"/>
  <c r="H2108" i="1"/>
  <c r="M2111" i="1"/>
  <c r="U2111" i="1"/>
  <c r="R2114" i="1"/>
  <c r="Z2114" i="1"/>
  <c r="I2115" i="1"/>
  <c r="N2118" i="1"/>
  <c r="V2118" i="1"/>
  <c r="M2119" i="1"/>
  <c r="U2119" i="1"/>
  <c r="R2122" i="1"/>
  <c r="Z2122" i="1"/>
  <c r="I2123" i="1"/>
  <c r="P2124" i="1"/>
  <c r="X2124" i="1"/>
  <c r="N2126" i="1"/>
  <c r="V2126" i="1"/>
  <c r="M2127" i="1"/>
  <c r="U2127" i="1"/>
  <c r="R2130" i="1"/>
  <c r="Z2130" i="1"/>
  <c r="I2131" i="1"/>
  <c r="P2132" i="1"/>
  <c r="X2132" i="1"/>
  <c r="N2134" i="1"/>
  <c r="V2134" i="1"/>
  <c r="M2135" i="1"/>
  <c r="U2135" i="1"/>
  <c r="R2138" i="1"/>
  <c r="Z2138" i="1"/>
  <c r="I2139" i="1"/>
  <c r="P2140" i="1"/>
  <c r="X2140" i="1"/>
  <c r="N2142" i="1"/>
  <c r="V2142" i="1"/>
  <c r="M2143" i="1"/>
  <c r="U2143" i="1"/>
  <c r="R2146" i="1"/>
  <c r="Z2146" i="1"/>
  <c r="I2147" i="1"/>
  <c r="P2148" i="1"/>
  <c r="X2148" i="1"/>
  <c r="N2150" i="1"/>
  <c r="V2150" i="1"/>
  <c r="M2151" i="1"/>
  <c r="U2151" i="1"/>
  <c r="R2154" i="1"/>
  <c r="Z2154" i="1"/>
  <c r="I2155" i="1"/>
  <c r="P2156" i="1"/>
  <c r="X2156" i="1"/>
  <c r="N2158" i="1"/>
  <c r="V2158" i="1"/>
  <c r="M2159" i="1"/>
  <c r="U2159" i="1"/>
  <c r="R2162" i="1"/>
  <c r="Z2162" i="1"/>
  <c r="I2163" i="1"/>
  <c r="P2164" i="1"/>
  <c r="X2164" i="1"/>
  <c r="N2166" i="1"/>
  <c r="V2166" i="1"/>
  <c r="M2167" i="1"/>
  <c r="U2167" i="1"/>
  <c r="R2170" i="1"/>
  <c r="Z2170" i="1"/>
  <c r="I2171" i="1"/>
  <c r="P2172" i="1"/>
  <c r="X2172" i="1"/>
  <c r="N2174" i="1"/>
  <c r="V2174" i="1"/>
  <c r="M2175" i="1"/>
  <c r="U2175" i="1"/>
  <c r="R2178" i="1"/>
  <c r="Z2178" i="1"/>
  <c r="I2179" i="1"/>
  <c r="P2180" i="1"/>
  <c r="X2180" i="1"/>
  <c r="N2182" i="1"/>
  <c r="V2182" i="1"/>
  <c r="M2183" i="1"/>
  <c r="U2183" i="1"/>
  <c r="R2186" i="1"/>
  <c r="Z2186" i="1"/>
  <c r="I2187" i="1"/>
  <c r="P2188" i="1"/>
  <c r="X2188" i="1"/>
  <c r="N2190" i="1"/>
  <c r="V2190" i="1"/>
  <c r="M2191" i="1"/>
  <c r="U2191" i="1"/>
  <c r="R2194" i="1"/>
  <c r="Z2194" i="1"/>
  <c r="I2195" i="1"/>
  <c r="P2196" i="1"/>
  <c r="X2196" i="1"/>
  <c r="N2198" i="1"/>
  <c r="V2198" i="1"/>
  <c r="M2199" i="1"/>
  <c r="U2199" i="1"/>
  <c r="R2202" i="1"/>
  <c r="Z2202" i="1"/>
  <c r="I2203" i="1"/>
  <c r="P2204" i="1"/>
  <c r="X2204" i="1"/>
  <c r="O2206" i="1"/>
  <c r="X2206" i="1"/>
  <c r="Q2207" i="1"/>
  <c r="T2209" i="1"/>
  <c r="P2211" i="1"/>
  <c r="Q2212" i="1"/>
  <c r="H2215" i="1"/>
  <c r="I2215" i="1"/>
  <c r="V2215" i="1"/>
  <c r="V2217" i="1"/>
  <c r="N2217" i="1"/>
  <c r="AA2217" i="1"/>
  <c r="S2217" i="1"/>
  <c r="K2217" i="1"/>
  <c r="Y2217" i="1"/>
  <c r="Q2217" i="1"/>
  <c r="W2217" i="1"/>
  <c r="O2217" i="1"/>
  <c r="Z2217" i="1"/>
  <c r="P2219" i="1"/>
  <c r="R2220" i="1"/>
  <c r="R2091" i="1"/>
  <c r="Z2091" i="1"/>
  <c r="P2093" i="1"/>
  <c r="X2093" i="1"/>
  <c r="R2099" i="1"/>
  <c r="Z2099" i="1"/>
  <c r="P2101" i="1"/>
  <c r="X2101" i="1"/>
  <c r="G2102" i="1"/>
  <c r="K2106" i="1"/>
  <c r="S2106" i="1"/>
  <c r="AA2106" i="1"/>
  <c r="R2107" i="1"/>
  <c r="Z2107" i="1"/>
  <c r="P2109" i="1"/>
  <c r="X2109" i="1"/>
  <c r="G2110" i="1"/>
  <c r="N2111" i="1"/>
  <c r="V2111" i="1"/>
  <c r="M2112" i="1"/>
  <c r="U2112" i="1"/>
  <c r="K2114" i="1"/>
  <c r="S2114" i="1"/>
  <c r="AA2114" i="1"/>
  <c r="R2115" i="1"/>
  <c r="Z2115" i="1"/>
  <c r="P2117" i="1"/>
  <c r="X2117" i="1"/>
  <c r="G2118" i="1"/>
  <c r="O2118" i="1"/>
  <c r="W2118" i="1"/>
  <c r="N2119" i="1"/>
  <c r="V2119" i="1"/>
  <c r="M2120" i="1"/>
  <c r="U2120" i="1"/>
  <c r="K2122" i="1"/>
  <c r="S2122" i="1"/>
  <c r="AA2122" i="1"/>
  <c r="R2123" i="1"/>
  <c r="Z2123" i="1"/>
  <c r="Q2124" i="1"/>
  <c r="Y2124" i="1"/>
  <c r="P2125" i="1"/>
  <c r="X2125" i="1"/>
  <c r="G2126" i="1"/>
  <c r="O2126" i="1"/>
  <c r="W2126" i="1"/>
  <c r="N2127" i="1"/>
  <c r="V2127" i="1"/>
  <c r="M2128" i="1"/>
  <c r="U2128" i="1"/>
  <c r="K2130" i="1"/>
  <c r="S2130" i="1"/>
  <c r="AA2130" i="1"/>
  <c r="R2131" i="1"/>
  <c r="Z2131" i="1"/>
  <c r="Q2132" i="1"/>
  <c r="Y2132" i="1"/>
  <c r="P2133" i="1"/>
  <c r="X2133" i="1"/>
  <c r="G2134" i="1"/>
  <c r="O2134" i="1"/>
  <c r="W2134" i="1"/>
  <c r="N2135" i="1"/>
  <c r="V2135" i="1"/>
  <c r="M2136" i="1"/>
  <c r="U2136" i="1"/>
  <c r="K2138" i="1"/>
  <c r="S2138" i="1"/>
  <c r="AA2138" i="1"/>
  <c r="R2139" i="1"/>
  <c r="Z2139" i="1"/>
  <c r="Q2140" i="1"/>
  <c r="Y2140" i="1"/>
  <c r="G2142" i="1"/>
  <c r="O2142" i="1"/>
  <c r="W2142" i="1"/>
  <c r="N2143" i="1"/>
  <c r="V2143" i="1"/>
  <c r="K2146" i="1"/>
  <c r="S2146" i="1"/>
  <c r="AA2146" i="1"/>
  <c r="R2147" i="1"/>
  <c r="Z2147" i="1"/>
  <c r="Q2148" i="1"/>
  <c r="Y2148" i="1"/>
  <c r="G2150" i="1"/>
  <c r="O2150" i="1"/>
  <c r="W2150" i="1"/>
  <c r="N2151" i="1"/>
  <c r="V2151" i="1"/>
  <c r="K2154" i="1"/>
  <c r="S2154" i="1"/>
  <c r="AA2154" i="1"/>
  <c r="R2155" i="1"/>
  <c r="Z2155" i="1"/>
  <c r="Q2156" i="1"/>
  <c r="Y2156" i="1"/>
  <c r="G2158" i="1"/>
  <c r="O2158" i="1"/>
  <c r="W2158" i="1"/>
  <c r="N2159" i="1"/>
  <c r="V2159" i="1"/>
  <c r="K2162" i="1"/>
  <c r="S2162" i="1"/>
  <c r="AA2162" i="1"/>
  <c r="R2163" i="1"/>
  <c r="Z2163" i="1"/>
  <c r="Q2164" i="1"/>
  <c r="Y2164" i="1"/>
  <c r="G2166" i="1"/>
  <c r="O2166" i="1"/>
  <c r="W2166" i="1"/>
  <c r="N2167" i="1"/>
  <c r="V2167" i="1"/>
  <c r="K2170" i="1"/>
  <c r="S2170" i="1"/>
  <c r="AA2170" i="1"/>
  <c r="R2171" i="1"/>
  <c r="Z2171" i="1"/>
  <c r="Q2172" i="1"/>
  <c r="Y2172" i="1"/>
  <c r="G2174" i="1"/>
  <c r="O2174" i="1"/>
  <c r="W2174" i="1"/>
  <c r="N2175" i="1"/>
  <c r="V2175" i="1"/>
  <c r="K2178" i="1"/>
  <c r="S2178" i="1"/>
  <c r="AA2178" i="1"/>
  <c r="R2179" i="1"/>
  <c r="Z2179" i="1"/>
  <c r="Q2180" i="1"/>
  <c r="Y2180" i="1"/>
  <c r="G2182" i="1"/>
  <c r="O2182" i="1"/>
  <c r="W2182" i="1"/>
  <c r="N2183" i="1"/>
  <c r="V2183" i="1"/>
  <c r="K2186" i="1"/>
  <c r="S2186" i="1"/>
  <c r="AA2186" i="1"/>
  <c r="R2187" i="1"/>
  <c r="Z2187" i="1"/>
  <c r="Q2188" i="1"/>
  <c r="Y2188" i="1"/>
  <c r="G2190" i="1"/>
  <c r="O2190" i="1"/>
  <c r="W2190" i="1"/>
  <c r="N2191" i="1"/>
  <c r="V2191" i="1"/>
  <c r="K2194" i="1"/>
  <c r="S2194" i="1"/>
  <c r="AA2194" i="1"/>
  <c r="R2195" i="1"/>
  <c r="Z2195" i="1"/>
  <c r="Q2196" i="1"/>
  <c r="Y2196" i="1"/>
  <c r="P2197" i="1"/>
  <c r="X2197" i="1"/>
  <c r="G2198" i="1"/>
  <c r="O2198" i="1"/>
  <c r="W2198" i="1"/>
  <c r="N2199" i="1"/>
  <c r="V2199" i="1"/>
  <c r="K2202" i="1"/>
  <c r="S2202" i="1"/>
  <c r="AA2202" i="1"/>
  <c r="R2203" i="1"/>
  <c r="Z2203" i="1"/>
  <c r="Q2204" i="1"/>
  <c r="Y2204" i="1"/>
  <c r="P2205" i="1"/>
  <c r="X2205" i="1"/>
  <c r="P2206" i="1"/>
  <c r="Y2206" i="1"/>
  <c r="R2211" i="1"/>
  <c r="R2212" i="1"/>
  <c r="H2213" i="1"/>
  <c r="R2219" i="1"/>
  <c r="U2220" i="1"/>
  <c r="X2223" i="1"/>
  <c r="P2223" i="1"/>
  <c r="U2223" i="1"/>
  <c r="M2223" i="1"/>
  <c r="AA2223" i="1"/>
  <c r="S2223" i="1"/>
  <c r="K2223" i="1"/>
  <c r="Y2223" i="1"/>
  <c r="Q2223" i="1"/>
  <c r="Z2223" i="1"/>
  <c r="R2124" i="1"/>
  <c r="Z2124" i="1"/>
  <c r="R2132" i="1"/>
  <c r="Z2132" i="1"/>
  <c r="R2140" i="1"/>
  <c r="Z2140" i="1"/>
  <c r="R2148" i="1"/>
  <c r="Z2148" i="1"/>
  <c r="R2156" i="1"/>
  <c r="Z2156" i="1"/>
  <c r="R2164" i="1"/>
  <c r="Z2164" i="1"/>
  <c r="R2172" i="1"/>
  <c r="Z2172" i="1"/>
  <c r="R2180" i="1"/>
  <c r="Z2180" i="1"/>
  <c r="R2188" i="1"/>
  <c r="Z2188" i="1"/>
  <c r="R2196" i="1"/>
  <c r="Z2196" i="1"/>
  <c r="R2204" i="1"/>
  <c r="Z2204" i="1"/>
  <c r="U2207" i="1"/>
  <c r="M2207" i="1"/>
  <c r="AA2207" i="1"/>
  <c r="S2207" i="1"/>
  <c r="T2207" i="1"/>
  <c r="AA2209" i="1"/>
  <c r="S2209" i="1"/>
  <c r="K2209" i="1"/>
  <c r="Y2209" i="1"/>
  <c r="Q2209" i="1"/>
  <c r="W2209" i="1"/>
  <c r="O2209" i="1"/>
  <c r="V2209" i="1"/>
  <c r="I2211" i="1"/>
  <c r="G2211" i="1"/>
  <c r="S2211" i="1"/>
  <c r="U2212" i="1"/>
  <c r="I2213" i="1"/>
  <c r="X2215" i="1"/>
  <c r="P2215" i="1"/>
  <c r="U2215" i="1"/>
  <c r="M2215" i="1"/>
  <c r="AA2215" i="1"/>
  <c r="S2215" i="1"/>
  <c r="K2215" i="1"/>
  <c r="Y2215" i="1"/>
  <c r="Q2215" i="1"/>
  <c r="Z2215" i="1"/>
  <c r="S2219" i="1"/>
  <c r="W2220" i="1"/>
  <c r="L2223" i="1"/>
  <c r="X2231" i="1"/>
  <c r="P2231" i="1"/>
  <c r="W2231" i="1"/>
  <c r="O2231" i="1"/>
  <c r="V2231" i="1"/>
  <c r="N2231" i="1"/>
  <c r="U2231" i="1"/>
  <c r="M2231" i="1"/>
  <c r="T2231" i="1"/>
  <c r="L2231" i="1"/>
  <c r="AA2231" i="1"/>
  <c r="S2231" i="1"/>
  <c r="K2231" i="1"/>
  <c r="Y2231" i="1"/>
  <c r="Q2231" i="1"/>
  <c r="L2091" i="1"/>
  <c r="R2093" i="1"/>
  <c r="L2099" i="1"/>
  <c r="R2101" i="1"/>
  <c r="M2106" i="1"/>
  <c r="L2107" i="1"/>
  <c r="R2109" i="1"/>
  <c r="P2111" i="1"/>
  <c r="X2111" i="1"/>
  <c r="O2112" i="1"/>
  <c r="W2112" i="1"/>
  <c r="M2114" i="1"/>
  <c r="U2114" i="1"/>
  <c r="L2115" i="1"/>
  <c r="R2117" i="1"/>
  <c r="Q2118" i="1"/>
  <c r="Y2118" i="1"/>
  <c r="P2119" i="1"/>
  <c r="X2119" i="1"/>
  <c r="O2120" i="1"/>
  <c r="W2120" i="1"/>
  <c r="M2122" i="1"/>
  <c r="U2122" i="1"/>
  <c r="L2123" i="1"/>
  <c r="K2124" i="1"/>
  <c r="S2124" i="1"/>
  <c r="AA2124" i="1"/>
  <c r="R2125" i="1"/>
  <c r="Z2125" i="1"/>
  <c r="Q2126" i="1"/>
  <c r="Y2126" i="1"/>
  <c r="P2127" i="1"/>
  <c r="X2127" i="1"/>
  <c r="G2128" i="1"/>
  <c r="O2128" i="1"/>
  <c r="W2128" i="1"/>
  <c r="M2130" i="1"/>
  <c r="U2130" i="1"/>
  <c r="L2131" i="1"/>
  <c r="T2131" i="1"/>
  <c r="K2132" i="1"/>
  <c r="S2132" i="1"/>
  <c r="AA2132" i="1"/>
  <c r="R2133" i="1"/>
  <c r="Z2133" i="1"/>
  <c r="Q2134" i="1"/>
  <c r="Y2134" i="1"/>
  <c r="P2135" i="1"/>
  <c r="X2135" i="1"/>
  <c r="G2136" i="1"/>
  <c r="O2136" i="1"/>
  <c r="W2136" i="1"/>
  <c r="M2138" i="1"/>
  <c r="U2138" i="1"/>
  <c r="L2139" i="1"/>
  <c r="T2139" i="1"/>
  <c r="K2140" i="1"/>
  <c r="S2140" i="1"/>
  <c r="AA2140" i="1"/>
  <c r="R2141" i="1"/>
  <c r="Z2141" i="1"/>
  <c r="Q2142" i="1"/>
  <c r="Y2142" i="1"/>
  <c r="P2143" i="1"/>
  <c r="X2143" i="1"/>
  <c r="G2144" i="1"/>
  <c r="O2144" i="1"/>
  <c r="W2144" i="1"/>
  <c r="M2146" i="1"/>
  <c r="U2146" i="1"/>
  <c r="L2147" i="1"/>
  <c r="T2147" i="1"/>
  <c r="K2148" i="1"/>
  <c r="S2148" i="1"/>
  <c r="AA2148" i="1"/>
  <c r="R2149" i="1"/>
  <c r="Z2149" i="1"/>
  <c r="Q2150" i="1"/>
  <c r="Y2150" i="1"/>
  <c r="P2151" i="1"/>
  <c r="X2151" i="1"/>
  <c r="G2152" i="1"/>
  <c r="O2152" i="1"/>
  <c r="W2152" i="1"/>
  <c r="M2154" i="1"/>
  <c r="U2154" i="1"/>
  <c r="L2155" i="1"/>
  <c r="T2155" i="1"/>
  <c r="K2156" i="1"/>
  <c r="S2156" i="1"/>
  <c r="AA2156" i="1"/>
  <c r="R2157" i="1"/>
  <c r="Z2157" i="1"/>
  <c r="Q2158" i="1"/>
  <c r="Y2158" i="1"/>
  <c r="P2159" i="1"/>
  <c r="X2159" i="1"/>
  <c r="G2160" i="1"/>
  <c r="W2160" i="1"/>
  <c r="M2162" i="1"/>
  <c r="U2162" i="1"/>
  <c r="L2163" i="1"/>
  <c r="T2163" i="1"/>
  <c r="K2164" i="1"/>
  <c r="S2164" i="1"/>
  <c r="AA2164" i="1"/>
  <c r="R2165" i="1"/>
  <c r="Z2165" i="1"/>
  <c r="Q2166" i="1"/>
  <c r="Y2166" i="1"/>
  <c r="P2167" i="1"/>
  <c r="X2167" i="1"/>
  <c r="G2168" i="1"/>
  <c r="W2168" i="1"/>
  <c r="M2170" i="1"/>
  <c r="U2170" i="1"/>
  <c r="L2171" i="1"/>
  <c r="T2171" i="1"/>
  <c r="K2172" i="1"/>
  <c r="S2172" i="1"/>
  <c r="AA2172" i="1"/>
  <c r="R2173" i="1"/>
  <c r="Z2173" i="1"/>
  <c r="Q2174" i="1"/>
  <c r="Y2174" i="1"/>
  <c r="P2175" i="1"/>
  <c r="X2175" i="1"/>
  <c r="G2176" i="1"/>
  <c r="W2176" i="1"/>
  <c r="M2178" i="1"/>
  <c r="U2178" i="1"/>
  <c r="L2179" i="1"/>
  <c r="T2179" i="1"/>
  <c r="K2180" i="1"/>
  <c r="S2180" i="1"/>
  <c r="AA2180" i="1"/>
  <c r="R2181" i="1"/>
  <c r="Z2181" i="1"/>
  <c r="Q2182" i="1"/>
  <c r="Y2182" i="1"/>
  <c r="P2183" i="1"/>
  <c r="X2183" i="1"/>
  <c r="G2184" i="1"/>
  <c r="M2186" i="1"/>
  <c r="U2186" i="1"/>
  <c r="L2187" i="1"/>
  <c r="T2187" i="1"/>
  <c r="K2188" i="1"/>
  <c r="S2188" i="1"/>
  <c r="AA2188" i="1"/>
  <c r="R2189" i="1"/>
  <c r="Z2189" i="1"/>
  <c r="Q2190" i="1"/>
  <c r="Y2190" i="1"/>
  <c r="P2191" i="1"/>
  <c r="X2191" i="1"/>
  <c r="G2192" i="1"/>
  <c r="M2194" i="1"/>
  <c r="U2194" i="1"/>
  <c r="L2195" i="1"/>
  <c r="T2195" i="1"/>
  <c r="K2196" i="1"/>
  <c r="S2196" i="1"/>
  <c r="AA2196" i="1"/>
  <c r="R2197" i="1"/>
  <c r="Z2197" i="1"/>
  <c r="Q2198" i="1"/>
  <c r="Y2198" i="1"/>
  <c r="P2199" i="1"/>
  <c r="X2199" i="1"/>
  <c r="G2200" i="1"/>
  <c r="M2202" i="1"/>
  <c r="U2202" i="1"/>
  <c r="L2203" i="1"/>
  <c r="T2203" i="1"/>
  <c r="K2204" i="1"/>
  <c r="S2204" i="1"/>
  <c r="AA2204" i="1"/>
  <c r="R2205" i="1"/>
  <c r="Z2205" i="1"/>
  <c r="R2206" i="1"/>
  <c r="K2207" i="1"/>
  <c r="V2207" i="1"/>
  <c r="G2208" i="1"/>
  <c r="L2209" i="1"/>
  <c r="X2209" i="1"/>
  <c r="H2211" i="1"/>
  <c r="W2212" i="1"/>
  <c r="L2215" i="1"/>
  <c r="I2219" i="1"/>
  <c r="G2219" i="1"/>
  <c r="V2219" i="1"/>
  <c r="N2223" i="1"/>
  <c r="R2231" i="1"/>
  <c r="R2118" i="1"/>
  <c r="Z2118" i="1"/>
  <c r="L2124" i="1"/>
  <c r="T2124" i="1"/>
  <c r="R2126" i="1"/>
  <c r="Z2126" i="1"/>
  <c r="H2128" i="1"/>
  <c r="L2132" i="1"/>
  <c r="T2132" i="1"/>
  <c r="R2134" i="1"/>
  <c r="Z2134" i="1"/>
  <c r="H2136" i="1"/>
  <c r="L2140" i="1"/>
  <c r="T2140" i="1"/>
  <c r="R2142" i="1"/>
  <c r="Z2142" i="1"/>
  <c r="H2144" i="1"/>
  <c r="L2148" i="1"/>
  <c r="T2148" i="1"/>
  <c r="R2150" i="1"/>
  <c r="Z2150" i="1"/>
  <c r="H2152" i="1"/>
  <c r="L2156" i="1"/>
  <c r="T2156" i="1"/>
  <c r="R2158" i="1"/>
  <c r="Z2158" i="1"/>
  <c r="H2160" i="1"/>
  <c r="L2164" i="1"/>
  <c r="T2164" i="1"/>
  <c r="R2166" i="1"/>
  <c r="Z2166" i="1"/>
  <c r="H2168" i="1"/>
  <c r="L2172" i="1"/>
  <c r="T2172" i="1"/>
  <c r="R2174" i="1"/>
  <c r="Z2174" i="1"/>
  <c r="H2176" i="1"/>
  <c r="L2180" i="1"/>
  <c r="T2180" i="1"/>
  <c r="R2182" i="1"/>
  <c r="Z2182" i="1"/>
  <c r="Q2183" i="1"/>
  <c r="Y2183" i="1"/>
  <c r="H2184" i="1"/>
  <c r="L2188" i="1"/>
  <c r="T2188" i="1"/>
  <c r="R2190" i="1"/>
  <c r="Z2190" i="1"/>
  <c r="Q2191" i="1"/>
  <c r="Y2191" i="1"/>
  <c r="H2192" i="1"/>
  <c r="L2196" i="1"/>
  <c r="T2196" i="1"/>
  <c r="R2198" i="1"/>
  <c r="Z2198" i="1"/>
  <c r="Q2199" i="1"/>
  <c r="Y2199" i="1"/>
  <c r="H2200" i="1"/>
  <c r="N2202" i="1"/>
  <c r="V2202" i="1"/>
  <c r="L2204" i="1"/>
  <c r="T2204" i="1"/>
  <c r="V2206" i="1"/>
  <c r="N2206" i="1"/>
  <c r="S2206" i="1"/>
  <c r="L2207" i="1"/>
  <c r="W2207" i="1"/>
  <c r="H2208" i="1"/>
  <c r="M2209" i="1"/>
  <c r="Z2209" i="1"/>
  <c r="Y2211" i="1"/>
  <c r="Q2211" i="1"/>
  <c r="W2211" i="1"/>
  <c r="O2211" i="1"/>
  <c r="U2211" i="1"/>
  <c r="M2211" i="1"/>
  <c r="V2211" i="1"/>
  <c r="AA2220" i="1"/>
  <c r="S2220" i="1"/>
  <c r="K2220" i="1"/>
  <c r="X2220" i="1"/>
  <c r="P2220" i="1"/>
  <c r="V2220" i="1"/>
  <c r="N2220" i="1"/>
  <c r="T2220" i="1"/>
  <c r="L2220" i="1"/>
  <c r="Z2220" i="1"/>
  <c r="O2223" i="1"/>
  <c r="G2224" i="1"/>
  <c r="H2224" i="1"/>
  <c r="I2227" i="1"/>
  <c r="H2227" i="1"/>
  <c r="G2227" i="1"/>
  <c r="Z2231" i="1"/>
  <c r="R2111" i="1"/>
  <c r="Z2111" i="1"/>
  <c r="K2118" i="1"/>
  <c r="S2118" i="1"/>
  <c r="AA2118" i="1"/>
  <c r="R2119" i="1"/>
  <c r="Z2119" i="1"/>
  <c r="G2122" i="1"/>
  <c r="M2124" i="1"/>
  <c r="U2124" i="1"/>
  <c r="K2126" i="1"/>
  <c r="S2126" i="1"/>
  <c r="AA2126" i="1"/>
  <c r="R2127" i="1"/>
  <c r="Z2127" i="1"/>
  <c r="G2130" i="1"/>
  <c r="M2132" i="1"/>
  <c r="U2132" i="1"/>
  <c r="K2134" i="1"/>
  <c r="S2134" i="1"/>
  <c r="AA2134" i="1"/>
  <c r="R2135" i="1"/>
  <c r="Z2135" i="1"/>
  <c r="G2138" i="1"/>
  <c r="M2140" i="1"/>
  <c r="U2140" i="1"/>
  <c r="K2142" i="1"/>
  <c r="S2142" i="1"/>
  <c r="AA2142" i="1"/>
  <c r="R2143" i="1"/>
  <c r="Z2143" i="1"/>
  <c r="G2146" i="1"/>
  <c r="M2148" i="1"/>
  <c r="U2148" i="1"/>
  <c r="K2150" i="1"/>
  <c r="S2150" i="1"/>
  <c r="AA2150" i="1"/>
  <c r="R2151" i="1"/>
  <c r="Z2151" i="1"/>
  <c r="G2154" i="1"/>
  <c r="M2156" i="1"/>
  <c r="U2156" i="1"/>
  <c r="K2158" i="1"/>
  <c r="S2158" i="1"/>
  <c r="AA2158" i="1"/>
  <c r="R2159" i="1"/>
  <c r="Z2159" i="1"/>
  <c r="G2162" i="1"/>
  <c r="M2164" i="1"/>
  <c r="U2164" i="1"/>
  <c r="K2166" i="1"/>
  <c r="S2166" i="1"/>
  <c r="AA2166" i="1"/>
  <c r="R2167" i="1"/>
  <c r="Z2167" i="1"/>
  <c r="G2170" i="1"/>
  <c r="M2172" i="1"/>
  <c r="U2172" i="1"/>
  <c r="K2174" i="1"/>
  <c r="S2174" i="1"/>
  <c r="AA2174" i="1"/>
  <c r="R2175" i="1"/>
  <c r="Z2175" i="1"/>
  <c r="M2180" i="1"/>
  <c r="U2180" i="1"/>
  <c r="R2183" i="1"/>
  <c r="Z2183" i="1"/>
  <c r="M2188" i="1"/>
  <c r="U2188" i="1"/>
  <c r="R2191" i="1"/>
  <c r="Z2191" i="1"/>
  <c r="M2196" i="1"/>
  <c r="U2196" i="1"/>
  <c r="R2199" i="1"/>
  <c r="Z2199" i="1"/>
  <c r="M2204" i="1"/>
  <c r="U2204" i="1"/>
  <c r="N2207" i="1"/>
  <c r="X2207" i="1"/>
  <c r="AA2212" i="1"/>
  <c r="S2212" i="1"/>
  <c r="K2212" i="1"/>
  <c r="X2212" i="1"/>
  <c r="P2212" i="1"/>
  <c r="V2212" i="1"/>
  <c r="N2212" i="1"/>
  <c r="T2212" i="1"/>
  <c r="L2212" i="1"/>
  <c r="Z2212" i="1"/>
  <c r="G2216" i="1"/>
  <c r="H2216" i="1"/>
  <c r="T2219" i="1"/>
  <c r="L2219" i="1"/>
  <c r="Y2219" i="1"/>
  <c r="Q2219" i="1"/>
  <c r="W2219" i="1"/>
  <c r="O2219" i="1"/>
  <c r="U2219" i="1"/>
  <c r="M2219" i="1"/>
  <c r="Z2219" i="1"/>
  <c r="M2220" i="1"/>
  <c r="K2111" i="1"/>
  <c r="S2111" i="1"/>
  <c r="R2112" i="1"/>
  <c r="P2114" i="1"/>
  <c r="L2118" i="1"/>
  <c r="K2119" i="1"/>
  <c r="S2119" i="1"/>
  <c r="R2120" i="1"/>
  <c r="P2122" i="1"/>
  <c r="N2124" i="1"/>
  <c r="M2125" i="1"/>
  <c r="L2126" i="1"/>
  <c r="K2127" i="1"/>
  <c r="S2127" i="1"/>
  <c r="R2128" i="1"/>
  <c r="P2130" i="1"/>
  <c r="O2131" i="1"/>
  <c r="N2132" i="1"/>
  <c r="M2133" i="1"/>
  <c r="L2134" i="1"/>
  <c r="K2135" i="1"/>
  <c r="S2135" i="1"/>
  <c r="R2136" i="1"/>
  <c r="P2138" i="1"/>
  <c r="O2139" i="1"/>
  <c r="N2140" i="1"/>
  <c r="M2141" i="1"/>
  <c r="L2142" i="1"/>
  <c r="K2143" i="1"/>
  <c r="S2143" i="1"/>
  <c r="R2144" i="1"/>
  <c r="P2146" i="1"/>
  <c r="O2147" i="1"/>
  <c r="N2148" i="1"/>
  <c r="L2150" i="1"/>
  <c r="K2151" i="1"/>
  <c r="S2151" i="1"/>
  <c r="R2152" i="1"/>
  <c r="P2154" i="1"/>
  <c r="O2155" i="1"/>
  <c r="N2156" i="1"/>
  <c r="M2157" i="1"/>
  <c r="L2158" i="1"/>
  <c r="K2159" i="1"/>
  <c r="S2159" i="1"/>
  <c r="R2160" i="1"/>
  <c r="P2162" i="1"/>
  <c r="O2163" i="1"/>
  <c r="N2164" i="1"/>
  <c r="M2165" i="1"/>
  <c r="L2166" i="1"/>
  <c r="K2167" i="1"/>
  <c r="S2167" i="1"/>
  <c r="R2168" i="1"/>
  <c r="P2170" i="1"/>
  <c r="O2171" i="1"/>
  <c r="N2172" i="1"/>
  <c r="M2173" i="1"/>
  <c r="L2174" i="1"/>
  <c r="K2175" i="1"/>
  <c r="S2175" i="1"/>
  <c r="R2176" i="1"/>
  <c r="P2178" i="1"/>
  <c r="O2179" i="1"/>
  <c r="N2180" i="1"/>
  <c r="M2181" i="1"/>
  <c r="L2182" i="1"/>
  <c r="K2183" i="1"/>
  <c r="S2183" i="1"/>
  <c r="R2184" i="1"/>
  <c r="P2186" i="1"/>
  <c r="O2187" i="1"/>
  <c r="N2188" i="1"/>
  <c r="M2189" i="1"/>
  <c r="L2190" i="1"/>
  <c r="K2191" i="1"/>
  <c r="S2191" i="1"/>
  <c r="R2192" i="1"/>
  <c r="P2194" i="1"/>
  <c r="O2195" i="1"/>
  <c r="N2196" i="1"/>
  <c r="M2197" i="1"/>
  <c r="L2198" i="1"/>
  <c r="K2199" i="1"/>
  <c r="S2199" i="1"/>
  <c r="R2200" i="1"/>
  <c r="P2202" i="1"/>
  <c r="O2203" i="1"/>
  <c r="N2204" i="1"/>
  <c r="M2205" i="1"/>
  <c r="L2206" i="1"/>
  <c r="U2206" i="1"/>
  <c r="O2207" i="1"/>
  <c r="Y2207" i="1"/>
  <c r="P2209" i="1"/>
  <c r="L2211" i="1"/>
  <c r="Z2211" i="1"/>
  <c r="M2212" i="1"/>
  <c r="R2215" i="1"/>
  <c r="I2216" i="1"/>
  <c r="U2217" i="1"/>
  <c r="K2219" i="1"/>
  <c r="AA2219" i="1"/>
  <c r="O2220" i="1"/>
  <c r="T2223" i="1"/>
  <c r="V2210" i="1"/>
  <c r="K2213" i="1"/>
  <c r="S2213" i="1"/>
  <c r="AA2213" i="1"/>
  <c r="R2214" i="1"/>
  <c r="Z2214" i="1"/>
  <c r="P2216" i="1"/>
  <c r="X2216" i="1"/>
  <c r="G2217" i="1"/>
  <c r="N2218" i="1"/>
  <c r="V2218" i="1"/>
  <c r="K2221" i="1"/>
  <c r="S2221" i="1"/>
  <c r="AA2221" i="1"/>
  <c r="R2222" i="1"/>
  <c r="Z2222" i="1"/>
  <c r="P2224" i="1"/>
  <c r="X2224" i="1"/>
  <c r="G2225" i="1"/>
  <c r="O2225" i="1"/>
  <c r="W2225" i="1"/>
  <c r="N2226" i="1"/>
  <c r="V2226" i="1"/>
  <c r="M2227" i="1"/>
  <c r="U2227" i="1"/>
  <c r="L2228" i="1"/>
  <c r="T2228" i="1"/>
  <c r="K2229" i="1"/>
  <c r="S2229" i="1"/>
  <c r="AA2229" i="1"/>
  <c r="R2230" i="1"/>
  <c r="Z2230" i="1"/>
  <c r="I2231" i="1"/>
  <c r="H2232" i="1"/>
  <c r="P2232" i="1"/>
  <c r="X2232" i="1"/>
  <c r="G2233" i="1"/>
  <c r="O2233" i="1"/>
  <c r="W2233" i="1"/>
  <c r="N2234" i="1"/>
  <c r="V2234" i="1"/>
  <c r="M2235" i="1"/>
  <c r="U2235" i="1"/>
  <c r="L2236" i="1"/>
  <c r="T2236" i="1"/>
  <c r="K2237" i="1"/>
  <c r="S2237" i="1"/>
  <c r="AA2237" i="1"/>
  <c r="R2238" i="1"/>
  <c r="Z2238" i="1"/>
  <c r="I2239" i="1"/>
  <c r="Q2239" i="1"/>
  <c r="Y2239" i="1"/>
  <c r="H2240" i="1"/>
  <c r="P2240" i="1"/>
  <c r="X2240" i="1"/>
  <c r="G2241" i="1"/>
  <c r="O2241" i="1"/>
  <c r="W2241" i="1"/>
  <c r="N2242" i="1"/>
  <c r="V2242" i="1"/>
  <c r="M2243" i="1"/>
  <c r="U2243" i="1"/>
  <c r="L2244" i="1"/>
  <c r="T2244" i="1"/>
  <c r="K2245" i="1"/>
  <c r="S2245" i="1"/>
  <c r="AA2245" i="1"/>
  <c r="R2246" i="1"/>
  <c r="Z2246" i="1"/>
  <c r="I2247" i="1"/>
  <c r="Q2247" i="1"/>
  <c r="Y2247" i="1"/>
  <c r="H2248" i="1"/>
  <c r="G2249" i="1"/>
  <c r="O2249" i="1"/>
  <c r="W2249" i="1"/>
  <c r="N2250" i="1"/>
  <c r="V2250" i="1"/>
  <c r="M2251" i="1"/>
  <c r="U2251" i="1"/>
  <c r="L2252" i="1"/>
  <c r="T2252" i="1"/>
  <c r="K2253" i="1"/>
  <c r="S2253" i="1"/>
  <c r="AA2253" i="1"/>
  <c r="R2254" i="1"/>
  <c r="Z2254" i="1"/>
  <c r="I2255" i="1"/>
  <c r="Q2255" i="1"/>
  <c r="Y2255" i="1"/>
  <c r="H2256" i="1"/>
  <c r="G2257" i="1"/>
  <c r="O2257" i="1"/>
  <c r="W2257" i="1"/>
  <c r="N2258" i="1"/>
  <c r="V2258" i="1"/>
  <c r="M2259" i="1"/>
  <c r="U2259" i="1"/>
  <c r="L2260" i="1"/>
  <c r="T2260" i="1"/>
  <c r="K2261" i="1"/>
  <c r="S2261" i="1"/>
  <c r="AA2261" i="1"/>
  <c r="R2262" i="1"/>
  <c r="Z2262" i="1"/>
  <c r="I2263" i="1"/>
  <c r="Q2263" i="1"/>
  <c r="Y2263" i="1"/>
  <c r="H2264" i="1"/>
  <c r="G2265" i="1"/>
  <c r="O2265" i="1"/>
  <c r="W2265" i="1"/>
  <c r="N2266" i="1"/>
  <c r="V2266" i="1"/>
  <c r="P2268" i="1"/>
  <c r="AA2268" i="1"/>
  <c r="L2269" i="1"/>
  <c r="W2269" i="1"/>
  <c r="I2270" i="1"/>
  <c r="M2271" i="1"/>
  <c r="X2271" i="1"/>
  <c r="I2272" i="1"/>
  <c r="AA2274" i="1"/>
  <c r="S2274" i="1"/>
  <c r="K2274" i="1"/>
  <c r="X2274" i="1"/>
  <c r="P2274" i="1"/>
  <c r="U2274" i="1"/>
  <c r="H2275" i="1"/>
  <c r="M2276" i="1"/>
  <c r="Z2276" i="1"/>
  <c r="M2278" i="1"/>
  <c r="O2279" i="1"/>
  <c r="R2281" i="1"/>
  <c r="R2239" i="1"/>
  <c r="Z2239" i="1"/>
  <c r="R2247" i="1"/>
  <c r="Z2247" i="1"/>
  <c r="M2252" i="1"/>
  <c r="U2252" i="1"/>
  <c r="R2255" i="1"/>
  <c r="Z2255" i="1"/>
  <c r="I2256" i="1"/>
  <c r="M2260" i="1"/>
  <c r="U2260" i="1"/>
  <c r="R2263" i="1"/>
  <c r="Z2263" i="1"/>
  <c r="I2264" i="1"/>
  <c r="N2269" i="1"/>
  <c r="Y2269" i="1"/>
  <c r="W2270" i="1"/>
  <c r="O2270" i="1"/>
  <c r="T2270" i="1"/>
  <c r="L2270" i="1"/>
  <c r="U2270" i="1"/>
  <c r="O2276" i="1"/>
  <c r="W2287" i="1"/>
  <c r="O2287" i="1"/>
  <c r="V2287" i="1"/>
  <c r="N2287" i="1"/>
  <c r="U2287" i="1"/>
  <c r="M2287" i="1"/>
  <c r="T2287" i="1"/>
  <c r="L2287" i="1"/>
  <c r="AA2287" i="1"/>
  <c r="S2287" i="1"/>
  <c r="K2287" i="1"/>
  <c r="Y2287" i="1"/>
  <c r="Q2287" i="1"/>
  <c r="X2287" i="1"/>
  <c r="P2287" i="1"/>
  <c r="R2208" i="1"/>
  <c r="Z2208" i="1"/>
  <c r="P2210" i="1"/>
  <c r="X2210" i="1"/>
  <c r="M2213" i="1"/>
  <c r="U2213" i="1"/>
  <c r="L2214" i="1"/>
  <c r="T2214" i="1"/>
  <c r="R2216" i="1"/>
  <c r="Z2216" i="1"/>
  <c r="P2218" i="1"/>
  <c r="X2218" i="1"/>
  <c r="M2221" i="1"/>
  <c r="U2221" i="1"/>
  <c r="L2222" i="1"/>
  <c r="T2222" i="1"/>
  <c r="R2224" i="1"/>
  <c r="Z2224" i="1"/>
  <c r="Q2225" i="1"/>
  <c r="Y2225" i="1"/>
  <c r="P2226" i="1"/>
  <c r="X2226" i="1"/>
  <c r="O2227" i="1"/>
  <c r="W2227" i="1"/>
  <c r="N2228" i="1"/>
  <c r="V2228" i="1"/>
  <c r="M2229" i="1"/>
  <c r="U2229" i="1"/>
  <c r="L2230" i="1"/>
  <c r="T2230" i="1"/>
  <c r="R2232" i="1"/>
  <c r="Z2232" i="1"/>
  <c r="Q2233" i="1"/>
  <c r="Y2233" i="1"/>
  <c r="P2234" i="1"/>
  <c r="X2234" i="1"/>
  <c r="G2235" i="1"/>
  <c r="O2235" i="1"/>
  <c r="W2235" i="1"/>
  <c r="N2236" i="1"/>
  <c r="V2236" i="1"/>
  <c r="M2237" i="1"/>
  <c r="U2237" i="1"/>
  <c r="L2238" i="1"/>
  <c r="T2238" i="1"/>
  <c r="K2239" i="1"/>
  <c r="S2239" i="1"/>
  <c r="AA2239" i="1"/>
  <c r="R2240" i="1"/>
  <c r="Z2240" i="1"/>
  <c r="Q2241" i="1"/>
  <c r="Y2241" i="1"/>
  <c r="P2242" i="1"/>
  <c r="X2242" i="1"/>
  <c r="G2243" i="1"/>
  <c r="O2243" i="1"/>
  <c r="W2243" i="1"/>
  <c r="N2244" i="1"/>
  <c r="V2244" i="1"/>
  <c r="M2245" i="1"/>
  <c r="U2245" i="1"/>
  <c r="L2246" i="1"/>
  <c r="T2246" i="1"/>
  <c r="K2247" i="1"/>
  <c r="S2247" i="1"/>
  <c r="AA2247" i="1"/>
  <c r="R2248" i="1"/>
  <c r="Q2249" i="1"/>
  <c r="Y2249" i="1"/>
  <c r="P2250" i="1"/>
  <c r="X2250" i="1"/>
  <c r="G2251" i="1"/>
  <c r="O2251" i="1"/>
  <c r="W2251" i="1"/>
  <c r="N2252" i="1"/>
  <c r="V2252" i="1"/>
  <c r="M2253" i="1"/>
  <c r="U2253" i="1"/>
  <c r="L2254" i="1"/>
  <c r="T2254" i="1"/>
  <c r="K2255" i="1"/>
  <c r="S2255" i="1"/>
  <c r="AA2255" i="1"/>
  <c r="R2256" i="1"/>
  <c r="Q2257" i="1"/>
  <c r="Y2257" i="1"/>
  <c r="P2258" i="1"/>
  <c r="X2258" i="1"/>
  <c r="G2259" i="1"/>
  <c r="O2259" i="1"/>
  <c r="W2259" i="1"/>
  <c r="N2260" i="1"/>
  <c r="V2260" i="1"/>
  <c r="M2261" i="1"/>
  <c r="U2261" i="1"/>
  <c r="L2262" i="1"/>
  <c r="T2262" i="1"/>
  <c r="K2263" i="1"/>
  <c r="S2263" i="1"/>
  <c r="AA2263" i="1"/>
  <c r="R2264" i="1"/>
  <c r="Q2265" i="1"/>
  <c r="Y2265" i="1"/>
  <c r="P2266" i="1"/>
  <c r="X2266" i="1"/>
  <c r="G2267" i="1"/>
  <c r="O2269" i="1"/>
  <c r="Z2269" i="1"/>
  <c r="K2270" i="1"/>
  <c r="V2270" i="1"/>
  <c r="P2271" i="1"/>
  <c r="Z2271" i="1"/>
  <c r="G2273" i="1"/>
  <c r="M2274" i="1"/>
  <c r="W2274" i="1"/>
  <c r="P2276" i="1"/>
  <c r="R2278" i="1"/>
  <c r="R2279" i="1"/>
  <c r="X2281" i="1"/>
  <c r="I2283" i="1"/>
  <c r="G2283" i="1"/>
  <c r="R2287" i="1"/>
  <c r="R2225" i="1"/>
  <c r="Z2225" i="1"/>
  <c r="P2227" i="1"/>
  <c r="X2227" i="1"/>
  <c r="O2228" i="1"/>
  <c r="W2228" i="1"/>
  <c r="R2233" i="1"/>
  <c r="Z2233" i="1"/>
  <c r="H2235" i="1"/>
  <c r="P2235" i="1"/>
  <c r="X2235" i="1"/>
  <c r="O2236" i="1"/>
  <c r="W2236" i="1"/>
  <c r="L2239" i="1"/>
  <c r="T2239" i="1"/>
  <c r="R2241" i="1"/>
  <c r="Z2241" i="1"/>
  <c r="H2243" i="1"/>
  <c r="P2243" i="1"/>
  <c r="X2243" i="1"/>
  <c r="O2244" i="1"/>
  <c r="W2244" i="1"/>
  <c r="L2247" i="1"/>
  <c r="T2247" i="1"/>
  <c r="R2249" i="1"/>
  <c r="Z2249" i="1"/>
  <c r="H2251" i="1"/>
  <c r="P2251" i="1"/>
  <c r="X2251" i="1"/>
  <c r="O2252" i="1"/>
  <c r="W2252" i="1"/>
  <c r="L2255" i="1"/>
  <c r="T2255" i="1"/>
  <c r="R2257" i="1"/>
  <c r="Z2257" i="1"/>
  <c r="H2259" i="1"/>
  <c r="O2260" i="1"/>
  <c r="W2260" i="1"/>
  <c r="L2263" i="1"/>
  <c r="T2263" i="1"/>
  <c r="R2265" i="1"/>
  <c r="Z2265" i="1"/>
  <c r="H2267" i="1"/>
  <c r="Y2268" i="1"/>
  <c r="Q2268" i="1"/>
  <c r="V2268" i="1"/>
  <c r="N2268" i="1"/>
  <c r="T2268" i="1"/>
  <c r="Q2269" i="1"/>
  <c r="AA2269" i="1"/>
  <c r="M2270" i="1"/>
  <c r="X2270" i="1"/>
  <c r="Q2271" i="1"/>
  <c r="H2273" i="1"/>
  <c r="R2276" i="1"/>
  <c r="S2278" i="1"/>
  <c r="T2279" i="1"/>
  <c r="Z2287" i="1"/>
  <c r="Y2291" i="1"/>
  <c r="Q2291" i="1"/>
  <c r="W2291" i="1"/>
  <c r="T2291" i="1"/>
  <c r="L2291" i="1"/>
  <c r="P2291" i="1"/>
  <c r="AA2291" i="1"/>
  <c r="O2291" i="1"/>
  <c r="Z2291" i="1"/>
  <c r="N2291" i="1"/>
  <c r="X2291" i="1"/>
  <c r="M2291" i="1"/>
  <c r="V2291" i="1"/>
  <c r="K2291" i="1"/>
  <c r="S2291" i="1"/>
  <c r="R2291" i="1"/>
  <c r="L2208" i="1"/>
  <c r="R2210" i="1"/>
  <c r="O2213" i="1"/>
  <c r="W2213" i="1"/>
  <c r="N2214" i="1"/>
  <c r="L2216" i="1"/>
  <c r="R2218" i="1"/>
  <c r="O2221" i="1"/>
  <c r="W2221" i="1"/>
  <c r="N2222" i="1"/>
  <c r="L2224" i="1"/>
  <c r="T2224" i="1"/>
  <c r="K2225" i="1"/>
  <c r="S2225" i="1"/>
  <c r="AA2225" i="1"/>
  <c r="R2226" i="1"/>
  <c r="Z2226" i="1"/>
  <c r="Q2227" i="1"/>
  <c r="Y2227" i="1"/>
  <c r="P2228" i="1"/>
  <c r="X2228" i="1"/>
  <c r="O2229" i="1"/>
  <c r="W2229" i="1"/>
  <c r="N2230" i="1"/>
  <c r="V2230" i="1"/>
  <c r="L2232" i="1"/>
  <c r="T2232" i="1"/>
  <c r="K2233" i="1"/>
  <c r="S2233" i="1"/>
  <c r="AA2233" i="1"/>
  <c r="R2234" i="1"/>
  <c r="Z2234" i="1"/>
  <c r="Q2235" i="1"/>
  <c r="Y2235" i="1"/>
  <c r="P2236" i="1"/>
  <c r="X2236" i="1"/>
  <c r="O2237" i="1"/>
  <c r="W2237" i="1"/>
  <c r="N2238" i="1"/>
  <c r="V2238" i="1"/>
  <c r="M2239" i="1"/>
  <c r="U2239" i="1"/>
  <c r="L2240" i="1"/>
  <c r="T2240" i="1"/>
  <c r="K2241" i="1"/>
  <c r="S2241" i="1"/>
  <c r="AA2241" i="1"/>
  <c r="R2242" i="1"/>
  <c r="Z2242" i="1"/>
  <c r="Q2243" i="1"/>
  <c r="Y2243" i="1"/>
  <c r="P2244" i="1"/>
  <c r="X2244" i="1"/>
  <c r="O2245" i="1"/>
  <c r="W2245" i="1"/>
  <c r="N2246" i="1"/>
  <c r="V2246" i="1"/>
  <c r="M2247" i="1"/>
  <c r="U2247" i="1"/>
  <c r="K2249" i="1"/>
  <c r="S2249" i="1"/>
  <c r="AA2249" i="1"/>
  <c r="R2250" i="1"/>
  <c r="Z2250" i="1"/>
  <c r="Q2251" i="1"/>
  <c r="Y2251" i="1"/>
  <c r="P2252" i="1"/>
  <c r="X2252" i="1"/>
  <c r="G2253" i="1"/>
  <c r="O2253" i="1"/>
  <c r="W2253" i="1"/>
  <c r="N2254" i="1"/>
  <c r="V2254" i="1"/>
  <c r="M2255" i="1"/>
  <c r="U2255" i="1"/>
  <c r="K2257" i="1"/>
  <c r="S2257" i="1"/>
  <c r="AA2257" i="1"/>
  <c r="R2258" i="1"/>
  <c r="Z2258" i="1"/>
  <c r="Q2259" i="1"/>
  <c r="Y2259" i="1"/>
  <c r="P2260" i="1"/>
  <c r="X2260" i="1"/>
  <c r="G2261" i="1"/>
  <c r="O2261" i="1"/>
  <c r="W2261" i="1"/>
  <c r="N2262" i="1"/>
  <c r="V2262" i="1"/>
  <c r="M2263" i="1"/>
  <c r="U2263" i="1"/>
  <c r="K2265" i="1"/>
  <c r="S2265" i="1"/>
  <c r="AA2265" i="1"/>
  <c r="R2266" i="1"/>
  <c r="Z2266" i="1"/>
  <c r="K2268" i="1"/>
  <c r="U2268" i="1"/>
  <c r="G2269" i="1"/>
  <c r="R2269" i="1"/>
  <c r="N2270" i="1"/>
  <c r="Y2270" i="1"/>
  <c r="R2271" i="1"/>
  <c r="T2273" i="1"/>
  <c r="L2273" i="1"/>
  <c r="Y2273" i="1"/>
  <c r="Q2273" i="1"/>
  <c r="U2273" i="1"/>
  <c r="O2274" i="1"/>
  <c r="Z2274" i="1"/>
  <c r="T2276" i="1"/>
  <c r="G2277" i="1"/>
  <c r="U2278" i="1"/>
  <c r="W2279" i="1"/>
  <c r="U2291" i="1"/>
  <c r="R2227" i="1"/>
  <c r="Z2227" i="1"/>
  <c r="Q2228" i="1"/>
  <c r="Y2228" i="1"/>
  <c r="R2235" i="1"/>
  <c r="Z2235" i="1"/>
  <c r="Q2236" i="1"/>
  <c r="Y2236" i="1"/>
  <c r="N2239" i="1"/>
  <c r="V2239" i="1"/>
  <c r="T2241" i="1"/>
  <c r="R2243" i="1"/>
  <c r="Z2243" i="1"/>
  <c r="Q2244" i="1"/>
  <c r="Y2244" i="1"/>
  <c r="N2247" i="1"/>
  <c r="V2247" i="1"/>
  <c r="T2249" i="1"/>
  <c r="R2251" i="1"/>
  <c r="Z2251" i="1"/>
  <c r="Q2252" i="1"/>
  <c r="Y2252" i="1"/>
  <c r="N2255" i="1"/>
  <c r="V2255" i="1"/>
  <c r="L2257" i="1"/>
  <c r="T2257" i="1"/>
  <c r="R2259" i="1"/>
  <c r="Z2259" i="1"/>
  <c r="Q2260" i="1"/>
  <c r="Y2260" i="1"/>
  <c r="N2263" i="1"/>
  <c r="V2263" i="1"/>
  <c r="L2265" i="1"/>
  <c r="T2265" i="1"/>
  <c r="L2268" i="1"/>
  <c r="W2268" i="1"/>
  <c r="P2270" i="1"/>
  <c r="Z2270" i="1"/>
  <c r="I2277" i="1"/>
  <c r="U2281" i="1"/>
  <c r="M2281" i="1"/>
  <c r="T2281" i="1"/>
  <c r="L2281" i="1"/>
  <c r="AA2281" i="1"/>
  <c r="S2281" i="1"/>
  <c r="K2281" i="1"/>
  <c r="Y2281" i="1"/>
  <c r="Q2281" i="1"/>
  <c r="V2281" i="1"/>
  <c r="N2281" i="1"/>
  <c r="R2228" i="1"/>
  <c r="Z2228" i="1"/>
  <c r="R2236" i="1"/>
  <c r="Z2236" i="1"/>
  <c r="O2239" i="1"/>
  <c r="W2239" i="1"/>
  <c r="R2244" i="1"/>
  <c r="Z2244" i="1"/>
  <c r="O2247" i="1"/>
  <c r="W2247" i="1"/>
  <c r="R2252" i="1"/>
  <c r="Z2252" i="1"/>
  <c r="O2255" i="1"/>
  <c r="W2255" i="1"/>
  <c r="R2260" i="1"/>
  <c r="Z2260" i="1"/>
  <c r="O2263" i="1"/>
  <c r="W2263" i="1"/>
  <c r="X2269" i="1"/>
  <c r="P2269" i="1"/>
  <c r="U2269" i="1"/>
  <c r="M2269" i="1"/>
  <c r="T2269" i="1"/>
  <c r="Q2270" i="1"/>
  <c r="AA2270" i="1"/>
  <c r="V2271" i="1"/>
  <c r="N2271" i="1"/>
  <c r="AA2271" i="1"/>
  <c r="S2271" i="1"/>
  <c r="K2271" i="1"/>
  <c r="U2271" i="1"/>
  <c r="G2272" i="1"/>
  <c r="Y2276" i="1"/>
  <c r="Q2276" i="1"/>
  <c r="V2276" i="1"/>
  <c r="N2276" i="1"/>
  <c r="AA2276" i="1"/>
  <c r="S2276" i="1"/>
  <c r="K2276" i="1"/>
  <c r="W2276" i="1"/>
  <c r="W2278" i="1"/>
  <c r="O2278" i="1"/>
  <c r="V2278" i="1"/>
  <c r="N2278" i="1"/>
  <c r="T2278" i="1"/>
  <c r="L2278" i="1"/>
  <c r="Y2278" i="1"/>
  <c r="Q2278" i="1"/>
  <c r="Z2278" i="1"/>
  <c r="V2279" i="1"/>
  <c r="N2279" i="1"/>
  <c r="U2279" i="1"/>
  <c r="M2279" i="1"/>
  <c r="AA2279" i="1"/>
  <c r="S2279" i="1"/>
  <c r="K2279" i="1"/>
  <c r="X2279" i="1"/>
  <c r="P2279" i="1"/>
  <c r="Z2279" i="1"/>
  <c r="O2281" i="1"/>
  <c r="R2213" i="1"/>
  <c r="R2221" i="1"/>
  <c r="O2224" i="1"/>
  <c r="N2225" i="1"/>
  <c r="M2226" i="1"/>
  <c r="L2227" i="1"/>
  <c r="K2228" i="1"/>
  <c r="S2228" i="1"/>
  <c r="R2229" i="1"/>
  <c r="Q2230" i="1"/>
  <c r="O2232" i="1"/>
  <c r="N2233" i="1"/>
  <c r="M2234" i="1"/>
  <c r="L2235" i="1"/>
  <c r="K2236" i="1"/>
  <c r="S2236" i="1"/>
  <c r="R2237" i="1"/>
  <c r="Q2238" i="1"/>
  <c r="P2239" i="1"/>
  <c r="O2240" i="1"/>
  <c r="N2241" i="1"/>
  <c r="M2242" i="1"/>
  <c r="L2243" i="1"/>
  <c r="K2244" i="1"/>
  <c r="S2244" i="1"/>
  <c r="R2245" i="1"/>
  <c r="Q2246" i="1"/>
  <c r="P2247" i="1"/>
  <c r="N2249" i="1"/>
  <c r="M2250" i="1"/>
  <c r="L2251" i="1"/>
  <c r="K2252" i="1"/>
  <c r="S2252" i="1"/>
  <c r="R2253" i="1"/>
  <c r="Q2254" i="1"/>
  <c r="P2255" i="1"/>
  <c r="N2257" i="1"/>
  <c r="M2258" i="1"/>
  <c r="L2259" i="1"/>
  <c r="K2260" i="1"/>
  <c r="S2260" i="1"/>
  <c r="R2261" i="1"/>
  <c r="Q2262" i="1"/>
  <c r="P2263" i="1"/>
  <c r="N2265" i="1"/>
  <c r="M2266" i="1"/>
  <c r="O2268" i="1"/>
  <c r="Z2268" i="1"/>
  <c r="K2269" i="1"/>
  <c r="V2269" i="1"/>
  <c r="H2270" i="1"/>
  <c r="R2270" i="1"/>
  <c r="L2271" i="1"/>
  <c r="W2271" i="1"/>
  <c r="I2274" i="1"/>
  <c r="L2276" i="1"/>
  <c r="X2276" i="1"/>
  <c r="K2278" i="1"/>
  <c r="AA2278" i="1"/>
  <c r="L2279" i="1"/>
  <c r="P2281" i="1"/>
  <c r="R2277" i="1"/>
  <c r="Z2277" i="1"/>
  <c r="I2278" i="1"/>
  <c r="M2282" i="1"/>
  <c r="U2282" i="1"/>
  <c r="K2284" i="1"/>
  <c r="S2284" i="1"/>
  <c r="AA2284" i="1"/>
  <c r="R2285" i="1"/>
  <c r="Z2285" i="1"/>
  <c r="I2286" i="1"/>
  <c r="Q2286" i="1"/>
  <c r="Y2286" i="1"/>
  <c r="G2288" i="1"/>
  <c r="N2289" i="1"/>
  <c r="V2289" i="1"/>
  <c r="M2290" i="1"/>
  <c r="V2290" i="1"/>
  <c r="G2291" i="1"/>
  <c r="O2292" i="1"/>
  <c r="L2295" i="1"/>
  <c r="Y2295" i="1"/>
  <c r="I2299" i="1"/>
  <c r="G2299" i="1"/>
  <c r="S2299" i="1"/>
  <c r="Q2300" i="1"/>
  <c r="K2302" i="1"/>
  <c r="X2302" i="1"/>
  <c r="U2303" i="1"/>
  <c r="M2303" i="1"/>
  <c r="AA2303" i="1"/>
  <c r="S2303" i="1"/>
  <c r="K2303" i="1"/>
  <c r="X2303" i="1"/>
  <c r="P2303" i="1"/>
  <c r="W2303" i="1"/>
  <c r="N2307" i="1"/>
  <c r="AA2307" i="1"/>
  <c r="L2308" i="1"/>
  <c r="Y2308" i="1"/>
  <c r="I2311" i="1"/>
  <c r="H2311" i="1"/>
  <c r="V2311" i="1"/>
  <c r="U2313" i="1"/>
  <c r="X2316" i="1"/>
  <c r="P2316" i="1"/>
  <c r="V2316" i="1"/>
  <c r="N2316" i="1"/>
  <c r="T2316" i="1"/>
  <c r="L2316" i="1"/>
  <c r="AA2316" i="1"/>
  <c r="S2316" i="1"/>
  <c r="K2316" i="1"/>
  <c r="Z2316" i="1"/>
  <c r="L2319" i="1"/>
  <c r="L2321" i="1"/>
  <c r="N2323" i="1"/>
  <c r="N2327" i="1"/>
  <c r="M2329" i="1"/>
  <c r="Y2332" i="1"/>
  <c r="Q2332" i="1"/>
  <c r="X2332" i="1"/>
  <c r="P2332" i="1"/>
  <c r="W2332" i="1"/>
  <c r="O2332" i="1"/>
  <c r="V2332" i="1"/>
  <c r="N2332" i="1"/>
  <c r="T2332" i="1"/>
  <c r="L2332" i="1"/>
  <c r="AA2332" i="1"/>
  <c r="S2332" i="1"/>
  <c r="K2332" i="1"/>
  <c r="H2336" i="1"/>
  <c r="G2336" i="1"/>
  <c r="I2347" i="1"/>
  <c r="H2347" i="1"/>
  <c r="G2347" i="1"/>
  <c r="V2351" i="1"/>
  <c r="N2351" i="1"/>
  <c r="U2351" i="1"/>
  <c r="M2351" i="1"/>
  <c r="T2351" i="1"/>
  <c r="L2351" i="1"/>
  <c r="AA2351" i="1"/>
  <c r="S2351" i="1"/>
  <c r="K2351" i="1"/>
  <c r="Y2351" i="1"/>
  <c r="Q2351" i="1"/>
  <c r="X2351" i="1"/>
  <c r="P2351" i="1"/>
  <c r="M2372" i="1"/>
  <c r="L2284" i="1"/>
  <c r="T2284" i="1"/>
  <c r="R2286" i="1"/>
  <c r="Z2286" i="1"/>
  <c r="O2289" i="1"/>
  <c r="W2289" i="1"/>
  <c r="H2291" i="1"/>
  <c r="N2295" i="1"/>
  <c r="Z2295" i="1"/>
  <c r="AA2297" i="1"/>
  <c r="S2297" i="1"/>
  <c r="K2297" i="1"/>
  <c r="Y2297" i="1"/>
  <c r="Q2297" i="1"/>
  <c r="V2297" i="1"/>
  <c r="N2297" i="1"/>
  <c r="W2297" i="1"/>
  <c r="R2300" i="1"/>
  <c r="M2302" i="1"/>
  <c r="Z2302" i="1"/>
  <c r="M2308" i="1"/>
  <c r="Z2308" i="1"/>
  <c r="Y2315" i="1"/>
  <c r="Q2315" i="1"/>
  <c r="W2315" i="1"/>
  <c r="O2315" i="1"/>
  <c r="U2315" i="1"/>
  <c r="M2315" i="1"/>
  <c r="T2315" i="1"/>
  <c r="L2315" i="1"/>
  <c r="Z2315" i="1"/>
  <c r="H2328" i="1"/>
  <c r="G2328" i="1"/>
  <c r="Y2356" i="1"/>
  <c r="Q2356" i="1"/>
  <c r="X2356" i="1"/>
  <c r="P2356" i="1"/>
  <c r="W2356" i="1"/>
  <c r="O2356" i="1"/>
  <c r="V2356" i="1"/>
  <c r="N2356" i="1"/>
  <c r="T2356" i="1"/>
  <c r="L2356" i="1"/>
  <c r="AA2356" i="1"/>
  <c r="S2356" i="1"/>
  <c r="K2356" i="1"/>
  <c r="H2360" i="1"/>
  <c r="G2360" i="1"/>
  <c r="I2371" i="1"/>
  <c r="H2371" i="1"/>
  <c r="G2371" i="1"/>
  <c r="V2375" i="1"/>
  <c r="N2375" i="1"/>
  <c r="U2375" i="1"/>
  <c r="M2375" i="1"/>
  <c r="T2375" i="1"/>
  <c r="L2375" i="1"/>
  <c r="AA2375" i="1"/>
  <c r="S2375" i="1"/>
  <c r="K2375" i="1"/>
  <c r="Y2375" i="1"/>
  <c r="Q2375" i="1"/>
  <c r="X2375" i="1"/>
  <c r="P2375" i="1"/>
  <c r="V2391" i="1"/>
  <c r="N2391" i="1"/>
  <c r="U2391" i="1"/>
  <c r="M2391" i="1"/>
  <c r="T2391" i="1"/>
  <c r="L2391" i="1"/>
  <c r="AA2391" i="1"/>
  <c r="S2391" i="1"/>
  <c r="K2391" i="1"/>
  <c r="Y2391" i="1"/>
  <c r="Q2391" i="1"/>
  <c r="X2391" i="1"/>
  <c r="P2391" i="1"/>
  <c r="W2391" i="1"/>
  <c r="O2391" i="1"/>
  <c r="Y2299" i="1"/>
  <c r="Q2299" i="1"/>
  <c r="W2299" i="1"/>
  <c r="O2299" i="1"/>
  <c r="T2299" i="1"/>
  <c r="L2299" i="1"/>
  <c r="V2299" i="1"/>
  <c r="U2311" i="1"/>
  <c r="M2311" i="1"/>
  <c r="AA2311" i="1"/>
  <c r="S2311" i="1"/>
  <c r="K2311" i="1"/>
  <c r="Y2311" i="1"/>
  <c r="Q2311" i="1"/>
  <c r="X2311" i="1"/>
  <c r="P2311" i="1"/>
  <c r="Z2311" i="1"/>
  <c r="AA2313" i="1"/>
  <c r="S2313" i="1"/>
  <c r="K2313" i="1"/>
  <c r="Y2313" i="1"/>
  <c r="Q2313" i="1"/>
  <c r="W2313" i="1"/>
  <c r="O2313" i="1"/>
  <c r="V2313" i="1"/>
  <c r="N2313" i="1"/>
  <c r="Z2313" i="1"/>
  <c r="H2320" i="1"/>
  <c r="G2320" i="1"/>
  <c r="I2331" i="1"/>
  <c r="H2331" i="1"/>
  <c r="G2331" i="1"/>
  <c r="V2335" i="1"/>
  <c r="N2335" i="1"/>
  <c r="U2335" i="1"/>
  <c r="M2335" i="1"/>
  <c r="T2335" i="1"/>
  <c r="L2335" i="1"/>
  <c r="AA2335" i="1"/>
  <c r="S2335" i="1"/>
  <c r="K2335" i="1"/>
  <c r="Y2335" i="1"/>
  <c r="Q2335" i="1"/>
  <c r="X2335" i="1"/>
  <c r="P2335" i="1"/>
  <c r="Y2380" i="1"/>
  <c r="Q2380" i="1"/>
  <c r="X2380" i="1"/>
  <c r="P2380" i="1"/>
  <c r="W2380" i="1"/>
  <c r="O2380" i="1"/>
  <c r="V2380" i="1"/>
  <c r="N2380" i="1"/>
  <c r="T2380" i="1"/>
  <c r="L2380" i="1"/>
  <c r="AA2380" i="1"/>
  <c r="S2380" i="1"/>
  <c r="K2380" i="1"/>
  <c r="R2272" i="1"/>
  <c r="Z2272" i="1"/>
  <c r="O2275" i="1"/>
  <c r="W2275" i="1"/>
  <c r="M2277" i="1"/>
  <c r="U2277" i="1"/>
  <c r="R2280" i="1"/>
  <c r="Z2280" i="1"/>
  <c r="P2282" i="1"/>
  <c r="X2282" i="1"/>
  <c r="O2283" i="1"/>
  <c r="W2283" i="1"/>
  <c r="N2284" i="1"/>
  <c r="V2284" i="1"/>
  <c r="M2285" i="1"/>
  <c r="U2285" i="1"/>
  <c r="L2286" i="1"/>
  <c r="T2286" i="1"/>
  <c r="R2288" i="1"/>
  <c r="Z2288" i="1"/>
  <c r="Q2289" i="1"/>
  <c r="Y2289" i="1"/>
  <c r="P2290" i="1"/>
  <c r="H2293" i="1"/>
  <c r="Q2295" i="1"/>
  <c r="M2297" i="1"/>
  <c r="Z2297" i="1"/>
  <c r="K2299" i="1"/>
  <c r="X2299" i="1"/>
  <c r="I2301" i="1"/>
  <c r="P2302" i="1"/>
  <c r="O2303" i="1"/>
  <c r="AA2305" i="1"/>
  <c r="S2305" i="1"/>
  <c r="K2305" i="1"/>
  <c r="Y2305" i="1"/>
  <c r="Q2305" i="1"/>
  <c r="V2305" i="1"/>
  <c r="N2305" i="1"/>
  <c r="W2305" i="1"/>
  <c r="I2307" i="1"/>
  <c r="G2307" i="1"/>
  <c r="Q2308" i="1"/>
  <c r="L2311" i="1"/>
  <c r="L2313" i="1"/>
  <c r="N2315" i="1"/>
  <c r="R2319" i="1"/>
  <c r="I2320" i="1"/>
  <c r="S2323" i="1"/>
  <c r="T2327" i="1"/>
  <c r="O2335" i="1"/>
  <c r="Y2340" i="1"/>
  <c r="Q2340" i="1"/>
  <c r="X2340" i="1"/>
  <c r="P2340" i="1"/>
  <c r="W2340" i="1"/>
  <c r="O2340" i="1"/>
  <c r="V2340" i="1"/>
  <c r="N2340" i="1"/>
  <c r="T2340" i="1"/>
  <c r="L2340" i="1"/>
  <c r="AA2340" i="1"/>
  <c r="S2340" i="1"/>
  <c r="K2340" i="1"/>
  <c r="H2344" i="1"/>
  <c r="G2344" i="1"/>
  <c r="I2355" i="1"/>
  <c r="H2355" i="1"/>
  <c r="G2355" i="1"/>
  <c r="R2356" i="1"/>
  <c r="V2359" i="1"/>
  <c r="N2359" i="1"/>
  <c r="U2359" i="1"/>
  <c r="M2359" i="1"/>
  <c r="T2359" i="1"/>
  <c r="L2359" i="1"/>
  <c r="AA2359" i="1"/>
  <c r="S2359" i="1"/>
  <c r="K2359" i="1"/>
  <c r="Y2359" i="1"/>
  <c r="Q2359" i="1"/>
  <c r="X2359" i="1"/>
  <c r="P2359" i="1"/>
  <c r="R2375" i="1"/>
  <c r="M2380" i="1"/>
  <c r="I2387" i="1"/>
  <c r="H2387" i="1"/>
  <c r="G2387" i="1"/>
  <c r="Z2391" i="1"/>
  <c r="R2289" i="1"/>
  <c r="Z2289" i="1"/>
  <c r="I2293" i="1"/>
  <c r="M2299" i="1"/>
  <c r="Z2299" i="1"/>
  <c r="X2300" i="1"/>
  <c r="P2300" i="1"/>
  <c r="V2300" i="1"/>
  <c r="N2300" i="1"/>
  <c r="AA2300" i="1"/>
  <c r="S2300" i="1"/>
  <c r="K2300" i="1"/>
  <c r="W2300" i="1"/>
  <c r="R2302" i="1"/>
  <c r="N2311" i="1"/>
  <c r="M2313" i="1"/>
  <c r="P2315" i="1"/>
  <c r="I2323" i="1"/>
  <c r="G2323" i="1"/>
  <c r="I2327" i="1"/>
  <c r="H2327" i="1"/>
  <c r="R2335" i="1"/>
  <c r="U2356" i="1"/>
  <c r="Y2364" i="1"/>
  <c r="Q2364" i="1"/>
  <c r="X2364" i="1"/>
  <c r="P2364" i="1"/>
  <c r="W2364" i="1"/>
  <c r="O2364" i="1"/>
  <c r="V2364" i="1"/>
  <c r="N2364" i="1"/>
  <c r="T2364" i="1"/>
  <c r="L2364" i="1"/>
  <c r="AA2364" i="1"/>
  <c r="S2364" i="1"/>
  <c r="K2364" i="1"/>
  <c r="H2368" i="1"/>
  <c r="G2368" i="1"/>
  <c r="W2375" i="1"/>
  <c r="I2379" i="1"/>
  <c r="H2379" i="1"/>
  <c r="G2379" i="1"/>
  <c r="R2380" i="1"/>
  <c r="V2383" i="1"/>
  <c r="N2383" i="1"/>
  <c r="U2383" i="1"/>
  <c r="M2383" i="1"/>
  <c r="T2383" i="1"/>
  <c r="L2383" i="1"/>
  <c r="AA2383" i="1"/>
  <c r="S2383" i="1"/>
  <c r="K2383" i="1"/>
  <c r="Y2383" i="1"/>
  <c r="Q2383" i="1"/>
  <c r="X2383" i="1"/>
  <c r="P2383" i="1"/>
  <c r="W2383" i="1"/>
  <c r="O2383" i="1"/>
  <c r="R2282" i="1"/>
  <c r="Z2282" i="1"/>
  <c r="P2284" i="1"/>
  <c r="X2284" i="1"/>
  <c r="G2285" i="1"/>
  <c r="N2286" i="1"/>
  <c r="V2286" i="1"/>
  <c r="K2289" i="1"/>
  <c r="S2289" i="1"/>
  <c r="AA2289" i="1"/>
  <c r="Z2290" i="1"/>
  <c r="R2290" i="1"/>
  <c r="S2290" i="1"/>
  <c r="X2292" i="1"/>
  <c r="P2292" i="1"/>
  <c r="V2292" i="1"/>
  <c r="N2292" i="1"/>
  <c r="AA2292" i="1"/>
  <c r="S2292" i="1"/>
  <c r="K2292" i="1"/>
  <c r="W2292" i="1"/>
  <c r="G2295" i="1"/>
  <c r="T2295" i="1"/>
  <c r="H2296" i="1"/>
  <c r="P2297" i="1"/>
  <c r="N2299" i="1"/>
  <c r="AA2299" i="1"/>
  <c r="L2300" i="1"/>
  <c r="Y2300" i="1"/>
  <c r="S2302" i="1"/>
  <c r="R2303" i="1"/>
  <c r="M2305" i="1"/>
  <c r="Z2305" i="1"/>
  <c r="Y2307" i="1"/>
  <c r="Q2307" i="1"/>
  <c r="W2307" i="1"/>
  <c r="O2307" i="1"/>
  <c r="T2307" i="1"/>
  <c r="L2307" i="1"/>
  <c r="V2307" i="1"/>
  <c r="T2308" i="1"/>
  <c r="H2309" i="1"/>
  <c r="O2311" i="1"/>
  <c r="H2312" i="1"/>
  <c r="G2312" i="1"/>
  <c r="P2313" i="1"/>
  <c r="R2315" i="1"/>
  <c r="U2316" i="1"/>
  <c r="I2317" i="1"/>
  <c r="I2319" i="1"/>
  <c r="H2319" i="1"/>
  <c r="V2319" i="1"/>
  <c r="H2323" i="1"/>
  <c r="X2324" i="1"/>
  <c r="P2324" i="1"/>
  <c r="V2324" i="1"/>
  <c r="N2324" i="1"/>
  <c r="T2324" i="1"/>
  <c r="L2324" i="1"/>
  <c r="AA2324" i="1"/>
  <c r="S2324" i="1"/>
  <c r="K2324" i="1"/>
  <c r="Z2324" i="1"/>
  <c r="G2327" i="1"/>
  <c r="W2335" i="1"/>
  <c r="I2339" i="1"/>
  <c r="H2339" i="1"/>
  <c r="G2339" i="1"/>
  <c r="R2340" i="1"/>
  <c r="V2343" i="1"/>
  <c r="N2343" i="1"/>
  <c r="U2343" i="1"/>
  <c r="M2343" i="1"/>
  <c r="T2343" i="1"/>
  <c r="L2343" i="1"/>
  <c r="AA2343" i="1"/>
  <c r="S2343" i="1"/>
  <c r="K2343" i="1"/>
  <c r="Y2343" i="1"/>
  <c r="Q2343" i="1"/>
  <c r="X2343" i="1"/>
  <c r="P2343" i="1"/>
  <c r="Z2356" i="1"/>
  <c r="R2359" i="1"/>
  <c r="M2364" i="1"/>
  <c r="I2368" i="1"/>
  <c r="Z2375" i="1"/>
  <c r="U2380" i="1"/>
  <c r="R2383" i="1"/>
  <c r="R2267" i="1"/>
  <c r="M2272" i="1"/>
  <c r="R2275" i="1"/>
  <c r="P2277" i="1"/>
  <c r="M2280" i="1"/>
  <c r="K2282" i="1"/>
  <c r="S2282" i="1"/>
  <c r="R2283" i="1"/>
  <c r="Q2284" i="1"/>
  <c r="Y2284" i="1"/>
  <c r="H2285" i="1"/>
  <c r="P2285" i="1"/>
  <c r="O2286" i="1"/>
  <c r="W2286" i="1"/>
  <c r="M2288" i="1"/>
  <c r="L2289" i="1"/>
  <c r="T2289" i="1"/>
  <c r="K2290" i="1"/>
  <c r="T2290" i="1"/>
  <c r="L2292" i="1"/>
  <c r="Y2292" i="1"/>
  <c r="V2294" i="1"/>
  <c r="N2294" i="1"/>
  <c r="T2294" i="1"/>
  <c r="L2294" i="1"/>
  <c r="Y2294" i="1"/>
  <c r="Q2294" i="1"/>
  <c r="W2294" i="1"/>
  <c r="I2295" i="1"/>
  <c r="I2296" i="1"/>
  <c r="R2297" i="1"/>
  <c r="P2299" i="1"/>
  <c r="M2300" i="1"/>
  <c r="Z2300" i="1"/>
  <c r="G2303" i="1"/>
  <c r="T2303" i="1"/>
  <c r="H2304" i="1"/>
  <c r="O2305" i="1"/>
  <c r="K2307" i="1"/>
  <c r="X2307" i="1"/>
  <c r="I2309" i="1"/>
  <c r="R2311" i="1"/>
  <c r="R2313" i="1"/>
  <c r="S2315" i="1"/>
  <c r="Y2323" i="1"/>
  <c r="Q2323" i="1"/>
  <c r="W2323" i="1"/>
  <c r="O2323" i="1"/>
  <c r="U2323" i="1"/>
  <c r="M2323" i="1"/>
  <c r="T2323" i="1"/>
  <c r="L2323" i="1"/>
  <c r="Z2323" i="1"/>
  <c r="U2327" i="1"/>
  <c r="M2327" i="1"/>
  <c r="AA2327" i="1"/>
  <c r="S2327" i="1"/>
  <c r="K2327" i="1"/>
  <c r="Y2327" i="1"/>
  <c r="Q2327" i="1"/>
  <c r="X2327" i="1"/>
  <c r="P2327" i="1"/>
  <c r="Z2327" i="1"/>
  <c r="T2329" i="1"/>
  <c r="AA2329" i="1"/>
  <c r="S2329" i="1"/>
  <c r="K2329" i="1"/>
  <c r="Y2329" i="1"/>
  <c r="Q2329" i="1"/>
  <c r="W2329" i="1"/>
  <c r="O2329" i="1"/>
  <c r="V2329" i="1"/>
  <c r="N2329" i="1"/>
  <c r="Z2335" i="1"/>
  <c r="U2340" i="1"/>
  <c r="Y2348" i="1"/>
  <c r="Q2348" i="1"/>
  <c r="X2348" i="1"/>
  <c r="P2348" i="1"/>
  <c r="W2348" i="1"/>
  <c r="O2348" i="1"/>
  <c r="V2348" i="1"/>
  <c r="N2348" i="1"/>
  <c r="T2348" i="1"/>
  <c r="L2348" i="1"/>
  <c r="AA2348" i="1"/>
  <c r="S2348" i="1"/>
  <c r="K2348" i="1"/>
  <c r="H2352" i="1"/>
  <c r="G2352" i="1"/>
  <c r="W2359" i="1"/>
  <c r="I2363" i="1"/>
  <c r="H2363" i="1"/>
  <c r="G2363" i="1"/>
  <c r="R2364" i="1"/>
  <c r="V2367" i="1"/>
  <c r="N2367" i="1"/>
  <c r="U2367" i="1"/>
  <c r="M2367" i="1"/>
  <c r="T2367" i="1"/>
  <c r="L2367" i="1"/>
  <c r="AA2367" i="1"/>
  <c r="S2367" i="1"/>
  <c r="K2367" i="1"/>
  <c r="Y2367" i="1"/>
  <c r="Q2367" i="1"/>
  <c r="X2367" i="1"/>
  <c r="P2367" i="1"/>
  <c r="Z2380" i="1"/>
  <c r="Z2383" i="1"/>
  <c r="R2284" i="1"/>
  <c r="P2286" i="1"/>
  <c r="M2289" i="1"/>
  <c r="U2295" i="1"/>
  <c r="M2295" i="1"/>
  <c r="AA2295" i="1"/>
  <c r="S2295" i="1"/>
  <c r="K2295" i="1"/>
  <c r="X2295" i="1"/>
  <c r="P2295" i="1"/>
  <c r="W2295" i="1"/>
  <c r="T2297" i="1"/>
  <c r="R2299" i="1"/>
  <c r="O2300" i="1"/>
  <c r="V2302" i="1"/>
  <c r="N2302" i="1"/>
  <c r="T2302" i="1"/>
  <c r="L2302" i="1"/>
  <c r="Y2302" i="1"/>
  <c r="Q2302" i="1"/>
  <c r="W2302" i="1"/>
  <c r="X2308" i="1"/>
  <c r="P2308" i="1"/>
  <c r="V2308" i="1"/>
  <c r="N2308" i="1"/>
  <c r="AA2308" i="1"/>
  <c r="S2308" i="1"/>
  <c r="K2308" i="1"/>
  <c r="W2308" i="1"/>
  <c r="T2311" i="1"/>
  <c r="T2313" i="1"/>
  <c r="I2315" i="1"/>
  <c r="G2315" i="1"/>
  <c r="V2315" i="1"/>
  <c r="U2319" i="1"/>
  <c r="M2319" i="1"/>
  <c r="AA2319" i="1"/>
  <c r="S2319" i="1"/>
  <c r="K2319" i="1"/>
  <c r="Y2319" i="1"/>
  <c r="Q2319" i="1"/>
  <c r="X2319" i="1"/>
  <c r="P2319" i="1"/>
  <c r="Z2319" i="1"/>
  <c r="AA2321" i="1"/>
  <c r="S2321" i="1"/>
  <c r="K2321" i="1"/>
  <c r="Y2321" i="1"/>
  <c r="Q2321" i="1"/>
  <c r="W2321" i="1"/>
  <c r="O2321" i="1"/>
  <c r="V2321" i="1"/>
  <c r="N2321" i="1"/>
  <c r="Z2321" i="1"/>
  <c r="K2323" i="1"/>
  <c r="AA2323" i="1"/>
  <c r="L2327" i="1"/>
  <c r="L2329" i="1"/>
  <c r="Z2340" i="1"/>
  <c r="M2348" i="1"/>
  <c r="I2352" i="1"/>
  <c r="Z2359" i="1"/>
  <c r="U2364" i="1"/>
  <c r="Y2372" i="1"/>
  <c r="Q2372" i="1"/>
  <c r="X2372" i="1"/>
  <c r="P2372" i="1"/>
  <c r="W2372" i="1"/>
  <c r="O2372" i="1"/>
  <c r="V2372" i="1"/>
  <c r="N2372" i="1"/>
  <c r="T2372" i="1"/>
  <c r="L2372" i="1"/>
  <c r="AA2372" i="1"/>
  <c r="S2372" i="1"/>
  <c r="K2372" i="1"/>
  <c r="H2376" i="1"/>
  <c r="G2376" i="1"/>
  <c r="R2388" i="1"/>
  <c r="Z2388" i="1"/>
  <c r="R2396" i="1"/>
  <c r="Z2396" i="1"/>
  <c r="O2399" i="1"/>
  <c r="W2399" i="1"/>
  <c r="R2404" i="1"/>
  <c r="Z2404" i="1"/>
  <c r="T2410" i="1"/>
  <c r="L2410" i="1"/>
  <c r="W2410" i="1"/>
  <c r="O2410" i="1"/>
  <c r="U2410" i="1"/>
  <c r="I2508" i="1"/>
  <c r="H2508" i="1"/>
  <c r="G2508" i="1"/>
  <c r="T2574" i="1"/>
  <c r="L2574" i="1"/>
  <c r="Y2574" i="1"/>
  <c r="Q2574" i="1"/>
  <c r="S2574" i="1"/>
  <c r="R2574" i="1"/>
  <c r="AA2574" i="1"/>
  <c r="P2574" i="1"/>
  <c r="Z2574" i="1"/>
  <c r="O2574" i="1"/>
  <c r="X2574" i="1"/>
  <c r="N2574" i="1"/>
  <c r="W2574" i="1"/>
  <c r="M2574" i="1"/>
  <c r="V2574" i="1"/>
  <c r="K2574" i="1"/>
  <c r="U2574" i="1"/>
  <c r="R2293" i="1"/>
  <c r="Z2293" i="1"/>
  <c r="O2296" i="1"/>
  <c r="W2296" i="1"/>
  <c r="M2298" i="1"/>
  <c r="U2298" i="1"/>
  <c r="R2301" i="1"/>
  <c r="Z2301" i="1"/>
  <c r="O2304" i="1"/>
  <c r="W2304" i="1"/>
  <c r="M2306" i="1"/>
  <c r="U2306" i="1"/>
  <c r="R2309" i="1"/>
  <c r="Q2310" i="1"/>
  <c r="Y2310" i="1"/>
  <c r="O2312" i="1"/>
  <c r="W2312" i="1"/>
  <c r="M2314" i="1"/>
  <c r="U2314" i="1"/>
  <c r="R2317" i="1"/>
  <c r="Z2317" i="1"/>
  <c r="Q2318" i="1"/>
  <c r="Y2318" i="1"/>
  <c r="O2320" i="1"/>
  <c r="W2320" i="1"/>
  <c r="M2322" i="1"/>
  <c r="U2322" i="1"/>
  <c r="R2325" i="1"/>
  <c r="Q2326" i="1"/>
  <c r="Y2326" i="1"/>
  <c r="O2328" i="1"/>
  <c r="W2328" i="1"/>
  <c r="M2330" i="1"/>
  <c r="U2330" i="1"/>
  <c r="L2331" i="1"/>
  <c r="T2331" i="1"/>
  <c r="R2333" i="1"/>
  <c r="Q2334" i="1"/>
  <c r="Y2334" i="1"/>
  <c r="H2335" i="1"/>
  <c r="O2336" i="1"/>
  <c r="W2336" i="1"/>
  <c r="N2337" i="1"/>
  <c r="V2337" i="1"/>
  <c r="M2338" i="1"/>
  <c r="U2338" i="1"/>
  <c r="L2339" i="1"/>
  <c r="T2339" i="1"/>
  <c r="R2341" i="1"/>
  <c r="Q2342" i="1"/>
  <c r="Y2342" i="1"/>
  <c r="H2343" i="1"/>
  <c r="O2344" i="1"/>
  <c r="W2344" i="1"/>
  <c r="N2345" i="1"/>
  <c r="V2345" i="1"/>
  <c r="M2346" i="1"/>
  <c r="U2346" i="1"/>
  <c r="L2347" i="1"/>
  <c r="T2347" i="1"/>
  <c r="R2349" i="1"/>
  <c r="Q2350" i="1"/>
  <c r="Y2350" i="1"/>
  <c r="H2351" i="1"/>
  <c r="O2352" i="1"/>
  <c r="W2352" i="1"/>
  <c r="N2353" i="1"/>
  <c r="V2353" i="1"/>
  <c r="M2354" i="1"/>
  <c r="U2354" i="1"/>
  <c r="L2355" i="1"/>
  <c r="T2355" i="1"/>
  <c r="R2357" i="1"/>
  <c r="Q2358" i="1"/>
  <c r="Y2358" i="1"/>
  <c r="H2359" i="1"/>
  <c r="O2360" i="1"/>
  <c r="W2360" i="1"/>
  <c r="N2361" i="1"/>
  <c r="V2361" i="1"/>
  <c r="M2362" i="1"/>
  <c r="U2362" i="1"/>
  <c r="L2363" i="1"/>
  <c r="T2363" i="1"/>
  <c r="R2365" i="1"/>
  <c r="Q2366" i="1"/>
  <c r="Y2366" i="1"/>
  <c r="H2367" i="1"/>
  <c r="O2368" i="1"/>
  <c r="W2368" i="1"/>
  <c r="N2369" i="1"/>
  <c r="V2369" i="1"/>
  <c r="M2370" i="1"/>
  <c r="U2370" i="1"/>
  <c r="L2371" i="1"/>
  <c r="T2371" i="1"/>
  <c r="R2373" i="1"/>
  <c r="Q2374" i="1"/>
  <c r="Y2374" i="1"/>
  <c r="H2375" i="1"/>
  <c r="O2376" i="1"/>
  <c r="W2376" i="1"/>
  <c r="N2377" i="1"/>
  <c r="V2377" i="1"/>
  <c r="M2378" i="1"/>
  <c r="U2378" i="1"/>
  <c r="L2379" i="1"/>
  <c r="T2379" i="1"/>
  <c r="R2381" i="1"/>
  <c r="Q2382" i="1"/>
  <c r="Y2382" i="1"/>
  <c r="H2383" i="1"/>
  <c r="G2384" i="1"/>
  <c r="O2384" i="1"/>
  <c r="W2384" i="1"/>
  <c r="N2385" i="1"/>
  <c r="V2385" i="1"/>
  <c r="M2386" i="1"/>
  <c r="U2386" i="1"/>
  <c r="L2387" i="1"/>
  <c r="T2387" i="1"/>
  <c r="K2388" i="1"/>
  <c r="S2388" i="1"/>
  <c r="AA2388" i="1"/>
  <c r="R2389" i="1"/>
  <c r="Q2390" i="1"/>
  <c r="Y2390" i="1"/>
  <c r="H2391" i="1"/>
  <c r="G2392" i="1"/>
  <c r="O2392" i="1"/>
  <c r="W2392" i="1"/>
  <c r="N2393" i="1"/>
  <c r="V2393" i="1"/>
  <c r="M2394" i="1"/>
  <c r="U2394" i="1"/>
  <c r="L2395" i="1"/>
  <c r="T2395" i="1"/>
  <c r="K2396" i="1"/>
  <c r="S2396" i="1"/>
  <c r="AA2396" i="1"/>
  <c r="R2397" i="1"/>
  <c r="Q2398" i="1"/>
  <c r="Y2398" i="1"/>
  <c r="H2399" i="1"/>
  <c r="P2399" i="1"/>
  <c r="X2399" i="1"/>
  <c r="G2400" i="1"/>
  <c r="O2400" i="1"/>
  <c r="W2400" i="1"/>
  <c r="N2401" i="1"/>
  <c r="V2401" i="1"/>
  <c r="M2402" i="1"/>
  <c r="U2402" i="1"/>
  <c r="L2403" i="1"/>
  <c r="T2403" i="1"/>
  <c r="K2404" i="1"/>
  <c r="S2404" i="1"/>
  <c r="AA2404" i="1"/>
  <c r="R2405" i="1"/>
  <c r="O2409" i="1"/>
  <c r="Z2409" i="1"/>
  <c r="K2410" i="1"/>
  <c r="V2410" i="1"/>
  <c r="P2411" i="1"/>
  <c r="Z2411" i="1"/>
  <c r="Y2414" i="1"/>
  <c r="Q2414" i="1"/>
  <c r="X2414" i="1"/>
  <c r="P2414" i="1"/>
  <c r="U2414" i="1"/>
  <c r="M2414" i="1"/>
  <c r="AA2414" i="1"/>
  <c r="S2414" i="1"/>
  <c r="K2414" i="1"/>
  <c r="Z2414" i="1"/>
  <c r="R2418" i="1"/>
  <c r="R2419" i="1"/>
  <c r="H2420" i="1"/>
  <c r="T2422" i="1"/>
  <c r="R2426" i="1"/>
  <c r="Y2427" i="1"/>
  <c r="R2430" i="1"/>
  <c r="R2310" i="1"/>
  <c r="Z2310" i="1"/>
  <c r="R2318" i="1"/>
  <c r="Z2318" i="1"/>
  <c r="R2326" i="1"/>
  <c r="Z2326" i="1"/>
  <c r="M2331" i="1"/>
  <c r="U2331" i="1"/>
  <c r="R2334" i="1"/>
  <c r="Z2334" i="1"/>
  <c r="O2337" i="1"/>
  <c r="W2337" i="1"/>
  <c r="M2339" i="1"/>
  <c r="U2339" i="1"/>
  <c r="R2342" i="1"/>
  <c r="Z2342" i="1"/>
  <c r="O2345" i="1"/>
  <c r="W2345" i="1"/>
  <c r="M2347" i="1"/>
  <c r="U2347" i="1"/>
  <c r="R2350" i="1"/>
  <c r="Z2350" i="1"/>
  <c r="O2353" i="1"/>
  <c r="W2353" i="1"/>
  <c r="M2355" i="1"/>
  <c r="U2355" i="1"/>
  <c r="R2358" i="1"/>
  <c r="Z2358" i="1"/>
  <c r="O2361" i="1"/>
  <c r="W2361" i="1"/>
  <c r="M2363" i="1"/>
  <c r="U2363" i="1"/>
  <c r="R2366" i="1"/>
  <c r="Z2366" i="1"/>
  <c r="O2369" i="1"/>
  <c r="W2369" i="1"/>
  <c r="M2371" i="1"/>
  <c r="U2371" i="1"/>
  <c r="R2374" i="1"/>
  <c r="Z2374" i="1"/>
  <c r="O2377" i="1"/>
  <c r="W2377" i="1"/>
  <c r="M2379" i="1"/>
  <c r="U2379" i="1"/>
  <c r="R2382" i="1"/>
  <c r="Z2382" i="1"/>
  <c r="O2385" i="1"/>
  <c r="W2385" i="1"/>
  <c r="M2387" i="1"/>
  <c r="U2387" i="1"/>
  <c r="L2388" i="1"/>
  <c r="T2388" i="1"/>
  <c r="R2390" i="1"/>
  <c r="Z2390" i="1"/>
  <c r="O2393" i="1"/>
  <c r="W2393" i="1"/>
  <c r="M2395" i="1"/>
  <c r="U2395" i="1"/>
  <c r="L2396" i="1"/>
  <c r="T2396" i="1"/>
  <c r="R2398" i="1"/>
  <c r="Z2398" i="1"/>
  <c r="Q2399" i="1"/>
  <c r="Y2399" i="1"/>
  <c r="O2401" i="1"/>
  <c r="W2401" i="1"/>
  <c r="M2403" i="1"/>
  <c r="U2403" i="1"/>
  <c r="L2404" i="1"/>
  <c r="T2404" i="1"/>
  <c r="X2406" i="1"/>
  <c r="P2406" i="1"/>
  <c r="AA2406" i="1"/>
  <c r="S2406" i="1"/>
  <c r="T2406" i="1"/>
  <c r="V2408" i="1"/>
  <c r="N2408" i="1"/>
  <c r="Y2408" i="1"/>
  <c r="Q2408" i="1"/>
  <c r="T2408" i="1"/>
  <c r="Q2409" i="1"/>
  <c r="AA2409" i="1"/>
  <c r="M2410" i="1"/>
  <c r="X2410" i="1"/>
  <c r="Q2411" i="1"/>
  <c r="W2416" i="1"/>
  <c r="O2416" i="1"/>
  <c r="V2416" i="1"/>
  <c r="N2416" i="1"/>
  <c r="AA2416" i="1"/>
  <c r="S2416" i="1"/>
  <c r="K2416" i="1"/>
  <c r="Y2416" i="1"/>
  <c r="Q2416" i="1"/>
  <c r="Z2416" i="1"/>
  <c r="S2418" i="1"/>
  <c r="U2419" i="1"/>
  <c r="I2420" i="1"/>
  <c r="I2422" i="1"/>
  <c r="H2422" i="1"/>
  <c r="S2426" i="1"/>
  <c r="I2469" i="1"/>
  <c r="H2469" i="1"/>
  <c r="G2469" i="1"/>
  <c r="R2399" i="1"/>
  <c r="Z2399" i="1"/>
  <c r="I2418" i="1"/>
  <c r="G2418" i="1"/>
  <c r="I2450" i="1"/>
  <c r="H2450" i="1"/>
  <c r="G2450" i="1"/>
  <c r="AA2454" i="1"/>
  <c r="S2454" i="1"/>
  <c r="K2454" i="1"/>
  <c r="R2454" i="1"/>
  <c r="Z2454" i="1"/>
  <c r="Q2454" i="1"/>
  <c r="Y2454" i="1"/>
  <c r="P2454" i="1"/>
  <c r="X2454" i="1"/>
  <c r="O2454" i="1"/>
  <c r="W2454" i="1"/>
  <c r="N2454" i="1"/>
  <c r="V2454" i="1"/>
  <c r="M2454" i="1"/>
  <c r="U2454" i="1"/>
  <c r="L2454" i="1"/>
  <c r="M2293" i="1"/>
  <c r="U2293" i="1"/>
  <c r="R2296" i="1"/>
  <c r="Z2296" i="1"/>
  <c r="X2298" i="1"/>
  <c r="R2304" i="1"/>
  <c r="Z2304" i="1"/>
  <c r="L2310" i="1"/>
  <c r="T2310" i="1"/>
  <c r="R2312" i="1"/>
  <c r="Z2312" i="1"/>
  <c r="L2318" i="1"/>
  <c r="T2318" i="1"/>
  <c r="R2320" i="1"/>
  <c r="Z2320" i="1"/>
  <c r="L2326" i="1"/>
  <c r="T2326" i="1"/>
  <c r="R2328" i="1"/>
  <c r="Z2328" i="1"/>
  <c r="O2331" i="1"/>
  <c r="W2331" i="1"/>
  <c r="L2334" i="1"/>
  <c r="T2334" i="1"/>
  <c r="R2336" i="1"/>
  <c r="Z2336" i="1"/>
  <c r="Q2337" i="1"/>
  <c r="Y2337" i="1"/>
  <c r="O2339" i="1"/>
  <c r="W2339" i="1"/>
  <c r="L2342" i="1"/>
  <c r="T2342" i="1"/>
  <c r="R2344" i="1"/>
  <c r="Z2344" i="1"/>
  <c r="Q2345" i="1"/>
  <c r="Y2345" i="1"/>
  <c r="O2347" i="1"/>
  <c r="W2347" i="1"/>
  <c r="L2350" i="1"/>
  <c r="T2350" i="1"/>
  <c r="R2352" i="1"/>
  <c r="Z2352" i="1"/>
  <c r="Q2353" i="1"/>
  <c r="Y2353" i="1"/>
  <c r="O2355" i="1"/>
  <c r="W2355" i="1"/>
  <c r="L2358" i="1"/>
  <c r="T2358" i="1"/>
  <c r="R2360" i="1"/>
  <c r="Z2360" i="1"/>
  <c r="Q2361" i="1"/>
  <c r="Y2361" i="1"/>
  <c r="O2363" i="1"/>
  <c r="W2363" i="1"/>
  <c r="L2366" i="1"/>
  <c r="T2366" i="1"/>
  <c r="R2368" i="1"/>
  <c r="Z2368" i="1"/>
  <c r="Q2369" i="1"/>
  <c r="Y2369" i="1"/>
  <c r="O2371" i="1"/>
  <c r="W2371" i="1"/>
  <c r="L2374" i="1"/>
  <c r="T2374" i="1"/>
  <c r="R2376" i="1"/>
  <c r="Z2376" i="1"/>
  <c r="Q2377" i="1"/>
  <c r="Y2377" i="1"/>
  <c r="O2379" i="1"/>
  <c r="W2379" i="1"/>
  <c r="L2382" i="1"/>
  <c r="T2382" i="1"/>
  <c r="R2384" i="1"/>
  <c r="Z2384" i="1"/>
  <c r="Q2385" i="1"/>
  <c r="Y2385" i="1"/>
  <c r="O2387" i="1"/>
  <c r="W2387" i="1"/>
  <c r="N2388" i="1"/>
  <c r="V2388" i="1"/>
  <c r="L2390" i="1"/>
  <c r="T2390" i="1"/>
  <c r="R2392" i="1"/>
  <c r="Z2392" i="1"/>
  <c r="Q2393" i="1"/>
  <c r="Y2393" i="1"/>
  <c r="G2395" i="1"/>
  <c r="O2395" i="1"/>
  <c r="W2395" i="1"/>
  <c r="N2396" i="1"/>
  <c r="V2396" i="1"/>
  <c r="L2398" i="1"/>
  <c r="T2398" i="1"/>
  <c r="K2399" i="1"/>
  <c r="S2399" i="1"/>
  <c r="AA2399" i="1"/>
  <c r="R2400" i="1"/>
  <c r="Z2400" i="1"/>
  <c r="Q2401" i="1"/>
  <c r="Y2401" i="1"/>
  <c r="G2403" i="1"/>
  <c r="O2403" i="1"/>
  <c r="W2403" i="1"/>
  <c r="N2404" i="1"/>
  <c r="V2404" i="1"/>
  <c r="L2406" i="1"/>
  <c r="V2406" i="1"/>
  <c r="H2407" i="1"/>
  <c r="L2408" i="1"/>
  <c r="W2408" i="1"/>
  <c r="I2409" i="1"/>
  <c r="P2410" i="1"/>
  <c r="Z2410" i="1"/>
  <c r="H2415" i="1"/>
  <c r="G2415" i="1"/>
  <c r="M2416" i="1"/>
  <c r="H2418" i="1"/>
  <c r="Y2422" i="1"/>
  <c r="Q2422" i="1"/>
  <c r="X2422" i="1"/>
  <c r="P2422" i="1"/>
  <c r="U2422" i="1"/>
  <c r="M2422" i="1"/>
  <c r="AA2422" i="1"/>
  <c r="S2422" i="1"/>
  <c r="K2422" i="1"/>
  <c r="Z2422" i="1"/>
  <c r="T2427" i="1"/>
  <c r="L2427" i="1"/>
  <c r="AA2427" i="1"/>
  <c r="S2427" i="1"/>
  <c r="K2427" i="1"/>
  <c r="X2427" i="1"/>
  <c r="P2427" i="1"/>
  <c r="W2427" i="1"/>
  <c r="O2427" i="1"/>
  <c r="V2427" i="1"/>
  <c r="N2427" i="1"/>
  <c r="T2454" i="1"/>
  <c r="R2337" i="1"/>
  <c r="Z2337" i="1"/>
  <c r="R2345" i="1"/>
  <c r="Z2345" i="1"/>
  <c r="R2353" i="1"/>
  <c r="Z2353" i="1"/>
  <c r="R2361" i="1"/>
  <c r="Z2361" i="1"/>
  <c r="R2369" i="1"/>
  <c r="Z2369" i="1"/>
  <c r="R2377" i="1"/>
  <c r="Z2377" i="1"/>
  <c r="R2385" i="1"/>
  <c r="Z2385" i="1"/>
  <c r="O2388" i="1"/>
  <c r="W2388" i="1"/>
  <c r="R2393" i="1"/>
  <c r="Z2393" i="1"/>
  <c r="H2395" i="1"/>
  <c r="O2396" i="1"/>
  <c r="W2396" i="1"/>
  <c r="L2399" i="1"/>
  <c r="T2399" i="1"/>
  <c r="R2401" i="1"/>
  <c r="Z2401" i="1"/>
  <c r="H2403" i="1"/>
  <c r="O2404" i="1"/>
  <c r="W2404" i="1"/>
  <c r="I2407" i="1"/>
  <c r="U2409" i="1"/>
  <c r="M2409" i="1"/>
  <c r="X2409" i="1"/>
  <c r="P2409" i="1"/>
  <c r="T2409" i="1"/>
  <c r="Q2410" i="1"/>
  <c r="AA2410" i="1"/>
  <c r="AA2411" i="1"/>
  <c r="S2411" i="1"/>
  <c r="K2411" i="1"/>
  <c r="V2411" i="1"/>
  <c r="N2411" i="1"/>
  <c r="U2411" i="1"/>
  <c r="U2418" i="1"/>
  <c r="M2418" i="1"/>
  <c r="T2418" i="1"/>
  <c r="L2418" i="1"/>
  <c r="Y2418" i="1"/>
  <c r="Q2418" i="1"/>
  <c r="W2418" i="1"/>
  <c r="O2418" i="1"/>
  <c r="Z2418" i="1"/>
  <c r="T2419" i="1"/>
  <c r="L2419" i="1"/>
  <c r="AA2419" i="1"/>
  <c r="S2419" i="1"/>
  <c r="K2419" i="1"/>
  <c r="X2419" i="1"/>
  <c r="P2419" i="1"/>
  <c r="V2419" i="1"/>
  <c r="N2419" i="1"/>
  <c r="Z2419" i="1"/>
  <c r="I2426" i="1"/>
  <c r="H2426" i="1"/>
  <c r="G2426" i="1"/>
  <c r="I2442" i="1"/>
  <c r="H2442" i="1"/>
  <c r="G2442" i="1"/>
  <c r="Y2446" i="1"/>
  <c r="Q2446" i="1"/>
  <c r="X2446" i="1"/>
  <c r="P2446" i="1"/>
  <c r="W2446" i="1"/>
  <c r="O2446" i="1"/>
  <c r="V2446" i="1"/>
  <c r="N2446" i="1"/>
  <c r="U2446" i="1"/>
  <c r="M2446" i="1"/>
  <c r="T2446" i="1"/>
  <c r="L2446" i="1"/>
  <c r="AA2446" i="1"/>
  <c r="S2446" i="1"/>
  <c r="K2446" i="1"/>
  <c r="X2473" i="1"/>
  <c r="P2473" i="1"/>
  <c r="W2473" i="1"/>
  <c r="O2473" i="1"/>
  <c r="V2473" i="1"/>
  <c r="N2473" i="1"/>
  <c r="U2473" i="1"/>
  <c r="M2473" i="1"/>
  <c r="T2473" i="1"/>
  <c r="L2473" i="1"/>
  <c r="AA2473" i="1"/>
  <c r="Z2473" i="1"/>
  <c r="Y2473" i="1"/>
  <c r="S2473" i="1"/>
  <c r="R2473" i="1"/>
  <c r="Q2473" i="1"/>
  <c r="K2473" i="1"/>
  <c r="O2293" i="1"/>
  <c r="L2296" i="1"/>
  <c r="R2298" i="1"/>
  <c r="O2301" i="1"/>
  <c r="L2304" i="1"/>
  <c r="R2306" i="1"/>
  <c r="N2310" i="1"/>
  <c r="L2312" i="1"/>
  <c r="R2314" i="1"/>
  <c r="O2317" i="1"/>
  <c r="N2318" i="1"/>
  <c r="L2320" i="1"/>
  <c r="R2322" i="1"/>
  <c r="N2326" i="1"/>
  <c r="L2328" i="1"/>
  <c r="R2330" i="1"/>
  <c r="Q2331" i="1"/>
  <c r="Y2331" i="1"/>
  <c r="G2333" i="1"/>
  <c r="N2334" i="1"/>
  <c r="L2336" i="1"/>
  <c r="K2337" i="1"/>
  <c r="S2337" i="1"/>
  <c r="AA2337" i="1"/>
  <c r="R2338" i="1"/>
  <c r="Q2339" i="1"/>
  <c r="Y2339" i="1"/>
  <c r="G2341" i="1"/>
  <c r="N2342" i="1"/>
  <c r="L2344" i="1"/>
  <c r="K2345" i="1"/>
  <c r="S2345" i="1"/>
  <c r="AA2345" i="1"/>
  <c r="R2346" i="1"/>
  <c r="Q2347" i="1"/>
  <c r="Y2347" i="1"/>
  <c r="G2349" i="1"/>
  <c r="N2350" i="1"/>
  <c r="L2352" i="1"/>
  <c r="K2353" i="1"/>
  <c r="S2353" i="1"/>
  <c r="AA2353" i="1"/>
  <c r="R2354" i="1"/>
  <c r="Q2355" i="1"/>
  <c r="Y2355" i="1"/>
  <c r="G2357" i="1"/>
  <c r="N2358" i="1"/>
  <c r="L2360" i="1"/>
  <c r="K2361" i="1"/>
  <c r="S2361" i="1"/>
  <c r="AA2361" i="1"/>
  <c r="R2362" i="1"/>
  <c r="Q2363" i="1"/>
  <c r="Y2363" i="1"/>
  <c r="G2365" i="1"/>
  <c r="N2366" i="1"/>
  <c r="L2368" i="1"/>
  <c r="K2369" i="1"/>
  <c r="S2369" i="1"/>
  <c r="AA2369" i="1"/>
  <c r="R2370" i="1"/>
  <c r="Q2371" i="1"/>
  <c r="Y2371" i="1"/>
  <c r="G2373" i="1"/>
  <c r="N2374" i="1"/>
  <c r="L2376" i="1"/>
  <c r="K2377" i="1"/>
  <c r="S2377" i="1"/>
  <c r="AA2377" i="1"/>
  <c r="R2378" i="1"/>
  <c r="Q2379" i="1"/>
  <c r="Y2379" i="1"/>
  <c r="G2381" i="1"/>
  <c r="N2382" i="1"/>
  <c r="L2384" i="1"/>
  <c r="K2385" i="1"/>
  <c r="S2385" i="1"/>
  <c r="AA2385" i="1"/>
  <c r="R2386" i="1"/>
  <c r="Q2387" i="1"/>
  <c r="Y2387" i="1"/>
  <c r="P2388" i="1"/>
  <c r="X2388" i="1"/>
  <c r="G2389" i="1"/>
  <c r="N2390" i="1"/>
  <c r="L2392" i="1"/>
  <c r="K2393" i="1"/>
  <c r="S2393" i="1"/>
  <c r="AA2393" i="1"/>
  <c r="R2394" i="1"/>
  <c r="Q2395" i="1"/>
  <c r="Y2395" i="1"/>
  <c r="P2396" i="1"/>
  <c r="X2396" i="1"/>
  <c r="G2397" i="1"/>
  <c r="N2398" i="1"/>
  <c r="M2399" i="1"/>
  <c r="U2399" i="1"/>
  <c r="L2400" i="1"/>
  <c r="K2401" i="1"/>
  <c r="S2401" i="1"/>
  <c r="AA2401" i="1"/>
  <c r="R2402" i="1"/>
  <c r="Q2403" i="1"/>
  <c r="Y2403" i="1"/>
  <c r="P2404" i="1"/>
  <c r="X2404" i="1"/>
  <c r="G2405" i="1"/>
  <c r="N2406" i="1"/>
  <c r="Y2406" i="1"/>
  <c r="O2408" i="1"/>
  <c r="Z2408" i="1"/>
  <c r="K2409" i="1"/>
  <c r="V2409" i="1"/>
  <c r="H2410" i="1"/>
  <c r="R2410" i="1"/>
  <c r="L2411" i="1"/>
  <c r="W2411" i="1"/>
  <c r="K2418" i="1"/>
  <c r="AA2418" i="1"/>
  <c r="M2419" i="1"/>
  <c r="U2426" i="1"/>
  <c r="M2426" i="1"/>
  <c r="T2426" i="1"/>
  <c r="L2426" i="1"/>
  <c r="Y2426" i="1"/>
  <c r="Q2426" i="1"/>
  <c r="X2426" i="1"/>
  <c r="P2426" i="1"/>
  <c r="W2426" i="1"/>
  <c r="O2426" i="1"/>
  <c r="R2446" i="1"/>
  <c r="W2458" i="1"/>
  <c r="O2458" i="1"/>
  <c r="AA2458" i="1"/>
  <c r="R2458" i="1"/>
  <c r="Z2458" i="1"/>
  <c r="Q2458" i="1"/>
  <c r="Y2458" i="1"/>
  <c r="P2458" i="1"/>
  <c r="X2458" i="1"/>
  <c r="N2458" i="1"/>
  <c r="V2458" i="1"/>
  <c r="M2458" i="1"/>
  <c r="U2458" i="1"/>
  <c r="L2458" i="1"/>
  <c r="T2458" i="1"/>
  <c r="K2458" i="1"/>
  <c r="T2461" i="1"/>
  <c r="L2461" i="1"/>
  <c r="Y2461" i="1"/>
  <c r="Q2461" i="1"/>
  <c r="S2461" i="1"/>
  <c r="R2461" i="1"/>
  <c r="AA2461" i="1"/>
  <c r="P2461" i="1"/>
  <c r="Z2461" i="1"/>
  <c r="O2461" i="1"/>
  <c r="X2461" i="1"/>
  <c r="N2461" i="1"/>
  <c r="W2461" i="1"/>
  <c r="M2461" i="1"/>
  <c r="V2461" i="1"/>
  <c r="K2461" i="1"/>
  <c r="R2331" i="1"/>
  <c r="L2337" i="1"/>
  <c r="R2339" i="1"/>
  <c r="L2345" i="1"/>
  <c r="R2347" i="1"/>
  <c r="L2353" i="1"/>
  <c r="R2355" i="1"/>
  <c r="L2361" i="1"/>
  <c r="R2363" i="1"/>
  <c r="L2369" i="1"/>
  <c r="R2371" i="1"/>
  <c r="L2377" i="1"/>
  <c r="R2379" i="1"/>
  <c r="L2385" i="1"/>
  <c r="R2387" i="1"/>
  <c r="Q2388" i="1"/>
  <c r="L2393" i="1"/>
  <c r="R2395" i="1"/>
  <c r="Q2396" i="1"/>
  <c r="N2399" i="1"/>
  <c r="L2401" i="1"/>
  <c r="R2403" i="1"/>
  <c r="Q2404" i="1"/>
  <c r="L2409" i="1"/>
  <c r="W2409" i="1"/>
  <c r="I2410" i="1"/>
  <c r="S2410" i="1"/>
  <c r="M2411" i="1"/>
  <c r="X2411" i="1"/>
  <c r="I2414" i="1"/>
  <c r="H2414" i="1"/>
  <c r="N2418" i="1"/>
  <c r="O2419" i="1"/>
  <c r="H2423" i="1"/>
  <c r="G2423" i="1"/>
  <c r="Y2430" i="1"/>
  <c r="Q2430" i="1"/>
  <c r="X2430" i="1"/>
  <c r="P2430" i="1"/>
  <c r="V2430" i="1"/>
  <c r="N2430" i="1"/>
  <c r="U2430" i="1"/>
  <c r="M2430" i="1"/>
  <c r="T2430" i="1"/>
  <c r="L2430" i="1"/>
  <c r="AA2430" i="1"/>
  <c r="S2430" i="1"/>
  <c r="K2430" i="1"/>
  <c r="I2434" i="1"/>
  <c r="H2434" i="1"/>
  <c r="G2434" i="1"/>
  <c r="Y2438" i="1"/>
  <c r="Q2438" i="1"/>
  <c r="X2438" i="1"/>
  <c r="P2438" i="1"/>
  <c r="W2438" i="1"/>
  <c r="O2438" i="1"/>
  <c r="V2438" i="1"/>
  <c r="N2438" i="1"/>
  <c r="U2438" i="1"/>
  <c r="M2438" i="1"/>
  <c r="T2438" i="1"/>
  <c r="L2438" i="1"/>
  <c r="AA2438" i="1"/>
  <c r="S2438" i="1"/>
  <c r="K2438" i="1"/>
  <c r="Z2446" i="1"/>
  <c r="X2465" i="1"/>
  <c r="P2465" i="1"/>
  <c r="U2465" i="1"/>
  <c r="M2465" i="1"/>
  <c r="S2465" i="1"/>
  <c r="R2465" i="1"/>
  <c r="AA2465" i="1"/>
  <c r="Q2465" i="1"/>
  <c r="Z2465" i="1"/>
  <c r="O2465" i="1"/>
  <c r="Y2465" i="1"/>
  <c r="N2465" i="1"/>
  <c r="W2465" i="1"/>
  <c r="L2465" i="1"/>
  <c r="V2465" i="1"/>
  <c r="K2465" i="1"/>
  <c r="R2407" i="1"/>
  <c r="Z2407" i="1"/>
  <c r="M2412" i="1"/>
  <c r="U2412" i="1"/>
  <c r="L2413" i="1"/>
  <c r="T2413" i="1"/>
  <c r="R2415" i="1"/>
  <c r="Z2415" i="1"/>
  <c r="P2417" i="1"/>
  <c r="X2417" i="1"/>
  <c r="M2420" i="1"/>
  <c r="U2420" i="1"/>
  <c r="L2421" i="1"/>
  <c r="T2421" i="1"/>
  <c r="R2423" i="1"/>
  <c r="Z2423" i="1"/>
  <c r="Q2424" i="1"/>
  <c r="Y2424" i="1"/>
  <c r="P2425" i="1"/>
  <c r="X2425" i="1"/>
  <c r="M2428" i="1"/>
  <c r="U2428" i="1"/>
  <c r="L2429" i="1"/>
  <c r="T2429" i="1"/>
  <c r="R2431" i="1"/>
  <c r="Z2431" i="1"/>
  <c r="Q2432" i="1"/>
  <c r="Y2432" i="1"/>
  <c r="P2433" i="1"/>
  <c r="X2433" i="1"/>
  <c r="O2434" i="1"/>
  <c r="W2434" i="1"/>
  <c r="N2435" i="1"/>
  <c r="V2435" i="1"/>
  <c r="M2436" i="1"/>
  <c r="U2436" i="1"/>
  <c r="L2437" i="1"/>
  <c r="T2437" i="1"/>
  <c r="R2439" i="1"/>
  <c r="Z2439" i="1"/>
  <c r="Q2440" i="1"/>
  <c r="Y2440" i="1"/>
  <c r="P2441" i="1"/>
  <c r="X2441" i="1"/>
  <c r="O2442" i="1"/>
  <c r="W2442" i="1"/>
  <c r="N2443" i="1"/>
  <c r="V2443" i="1"/>
  <c r="M2444" i="1"/>
  <c r="U2444" i="1"/>
  <c r="L2445" i="1"/>
  <c r="T2445" i="1"/>
  <c r="R2447" i="1"/>
  <c r="Z2447" i="1"/>
  <c r="Q2448" i="1"/>
  <c r="Y2448" i="1"/>
  <c r="P2449" i="1"/>
  <c r="X2449" i="1"/>
  <c r="O2450" i="1"/>
  <c r="W2450" i="1"/>
  <c r="O2451" i="1"/>
  <c r="X2451" i="1"/>
  <c r="Q2452" i="1"/>
  <c r="T2453" i="1"/>
  <c r="L2453" i="1"/>
  <c r="S2453" i="1"/>
  <c r="O2456" i="1"/>
  <c r="X2456" i="1"/>
  <c r="I2457" i="1"/>
  <c r="R2457" i="1"/>
  <c r="L2459" i="1"/>
  <c r="O2460" i="1"/>
  <c r="Y2460" i="1"/>
  <c r="Q2462" i="1"/>
  <c r="O2464" i="1"/>
  <c r="Z2464" i="1"/>
  <c r="I2478" i="1"/>
  <c r="H2478" i="1"/>
  <c r="G2478" i="1"/>
  <c r="R2424" i="1"/>
  <c r="Z2424" i="1"/>
  <c r="R2432" i="1"/>
  <c r="Z2432" i="1"/>
  <c r="P2434" i="1"/>
  <c r="X2434" i="1"/>
  <c r="O2435" i="1"/>
  <c r="W2435" i="1"/>
  <c r="R2440" i="1"/>
  <c r="Z2440" i="1"/>
  <c r="P2442" i="1"/>
  <c r="X2442" i="1"/>
  <c r="O2443" i="1"/>
  <c r="W2443" i="1"/>
  <c r="R2448" i="1"/>
  <c r="Z2448" i="1"/>
  <c r="P2450" i="1"/>
  <c r="X2450" i="1"/>
  <c r="P2451" i="1"/>
  <c r="Y2451" i="1"/>
  <c r="P2456" i="1"/>
  <c r="Z2456" i="1"/>
  <c r="X2457" i="1"/>
  <c r="P2457" i="1"/>
  <c r="S2457" i="1"/>
  <c r="P2460" i="1"/>
  <c r="AA2460" i="1"/>
  <c r="R2462" i="1"/>
  <c r="T2469" i="1"/>
  <c r="L2469" i="1"/>
  <c r="AA2469" i="1"/>
  <c r="S2469" i="1"/>
  <c r="K2469" i="1"/>
  <c r="Y2469" i="1"/>
  <c r="Q2469" i="1"/>
  <c r="X2469" i="1"/>
  <c r="P2469" i="1"/>
  <c r="Z2469" i="1"/>
  <c r="I2484" i="1"/>
  <c r="H2484" i="1"/>
  <c r="G2484" i="1"/>
  <c r="Y2496" i="1"/>
  <c r="Q2496" i="1"/>
  <c r="X2496" i="1"/>
  <c r="P2496" i="1"/>
  <c r="W2496" i="1"/>
  <c r="O2496" i="1"/>
  <c r="V2496" i="1"/>
  <c r="N2496" i="1"/>
  <c r="U2496" i="1"/>
  <c r="M2496" i="1"/>
  <c r="T2496" i="1"/>
  <c r="L2496" i="1"/>
  <c r="AA2496" i="1"/>
  <c r="S2496" i="1"/>
  <c r="K2496" i="1"/>
  <c r="I2500" i="1"/>
  <c r="H2500" i="1"/>
  <c r="G2500" i="1"/>
  <c r="I2536" i="1"/>
  <c r="G2536" i="1"/>
  <c r="H2536" i="1"/>
  <c r="N2413" i="1"/>
  <c r="V2413" i="1"/>
  <c r="R2417" i="1"/>
  <c r="Z2417" i="1"/>
  <c r="N2421" i="1"/>
  <c r="V2421" i="1"/>
  <c r="K2424" i="1"/>
  <c r="S2424" i="1"/>
  <c r="AA2424" i="1"/>
  <c r="R2425" i="1"/>
  <c r="Z2425" i="1"/>
  <c r="N2429" i="1"/>
  <c r="V2429" i="1"/>
  <c r="K2432" i="1"/>
  <c r="S2432" i="1"/>
  <c r="AA2432" i="1"/>
  <c r="R2433" i="1"/>
  <c r="Z2433" i="1"/>
  <c r="Q2434" i="1"/>
  <c r="Y2434" i="1"/>
  <c r="P2435" i="1"/>
  <c r="X2435" i="1"/>
  <c r="N2437" i="1"/>
  <c r="V2437" i="1"/>
  <c r="K2440" i="1"/>
  <c r="S2440" i="1"/>
  <c r="AA2440" i="1"/>
  <c r="R2441" i="1"/>
  <c r="Z2441" i="1"/>
  <c r="Q2442" i="1"/>
  <c r="Y2442" i="1"/>
  <c r="P2443" i="1"/>
  <c r="X2443" i="1"/>
  <c r="N2445" i="1"/>
  <c r="V2445" i="1"/>
  <c r="K2448" i="1"/>
  <c r="S2448" i="1"/>
  <c r="AA2448" i="1"/>
  <c r="R2449" i="1"/>
  <c r="Z2449" i="1"/>
  <c r="Q2450" i="1"/>
  <c r="Y2450" i="1"/>
  <c r="Q2451" i="1"/>
  <c r="Z2451" i="1"/>
  <c r="U2452" i="1"/>
  <c r="M2452" i="1"/>
  <c r="S2452" i="1"/>
  <c r="M2453" i="1"/>
  <c r="V2453" i="1"/>
  <c r="R2456" i="1"/>
  <c r="K2457" i="1"/>
  <c r="T2457" i="1"/>
  <c r="W2466" i="1"/>
  <c r="O2466" i="1"/>
  <c r="V2466" i="1"/>
  <c r="N2466" i="1"/>
  <c r="T2466" i="1"/>
  <c r="L2466" i="1"/>
  <c r="AA2466" i="1"/>
  <c r="S2466" i="1"/>
  <c r="Y2466" i="1"/>
  <c r="M2469" i="1"/>
  <c r="Y2472" i="1"/>
  <c r="Q2472" i="1"/>
  <c r="X2472" i="1"/>
  <c r="P2472" i="1"/>
  <c r="V2472" i="1"/>
  <c r="N2472" i="1"/>
  <c r="U2472" i="1"/>
  <c r="M2472" i="1"/>
  <c r="Z2472" i="1"/>
  <c r="G2476" i="1"/>
  <c r="R2496" i="1"/>
  <c r="H2527" i="1"/>
  <c r="I2527" i="1"/>
  <c r="G2527" i="1"/>
  <c r="R2434" i="1"/>
  <c r="Z2434" i="1"/>
  <c r="Q2435" i="1"/>
  <c r="Y2435" i="1"/>
  <c r="R2442" i="1"/>
  <c r="Z2442" i="1"/>
  <c r="Q2443" i="1"/>
  <c r="Y2443" i="1"/>
  <c r="R2450" i="1"/>
  <c r="Z2450" i="1"/>
  <c r="R2451" i="1"/>
  <c r="Y2456" i="1"/>
  <c r="Q2456" i="1"/>
  <c r="S2456" i="1"/>
  <c r="AA2462" i="1"/>
  <c r="S2462" i="1"/>
  <c r="K2462" i="1"/>
  <c r="X2462" i="1"/>
  <c r="P2462" i="1"/>
  <c r="U2462" i="1"/>
  <c r="N2469" i="1"/>
  <c r="K2472" i="1"/>
  <c r="AA2472" i="1"/>
  <c r="W2474" i="1"/>
  <c r="O2474" i="1"/>
  <c r="V2474" i="1"/>
  <c r="N2474" i="1"/>
  <c r="U2474" i="1"/>
  <c r="M2474" i="1"/>
  <c r="T2474" i="1"/>
  <c r="L2474" i="1"/>
  <c r="AA2474" i="1"/>
  <c r="S2474" i="1"/>
  <c r="K2474" i="1"/>
  <c r="H2476" i="1"/>
  <c r="Z2496" i="1"/>
  <c r="Y2512" i="1"/>
  <c r="Q2512" i="1"/>
  <c r="X2512" i="1"/>
  <c r="P2512" i="1"/>
  <c r="W2512" i="1"/>
  <c r="O2512" i="1"/>
  <c r="V2512" i="1"/>
  <c r="N2512" i="1"/>
  <c r="U2512" i="1"/>
  <c r="M2512" i="1"/>
  <c r="T2512" i="1"/>
  <c r="L2512" i="1"/>
  <c r="AA2512" i="1"/>
  <c r="S2512" i="1"/>
  <c r="K2512" i="1"/>
  <c r="U2524" i="1"/>
  <c r="M2524" i="1"/>
  <c r="AA2524" i="1"/>
  <c r="S2524" i="1"/>
  <c r="K2524" i="1"/>
  <c r="T2524" i="1"/>
  <c r="R2524" i="1"/>
  <c r="Q2524" i="1"/>
  <c r="Z2524" i="1"/>
  <c r="P2524" i="1"/>
  <c r="Y2524" i="1"/>
  <c r="O2524" i="1"/>
  <c r="X2524" i="1"/>
  <c r="N2524" i="1"/>
  <c r="W2524" i="1"/>
  <c r="L2524" i="1"/>
  <c r="K2434" i="1"/>
  <c r="S2434" i="1"/>
  <c r="AA2434" i="1"/>
  <c r="R2435" i="1"/>
  <c r="Z2435" i="1"/>
  <c r="G2438" i="1"/>
  <c r="K2442" i="1"/>
  <c r="S2442" i="1"/>
  <c r="AA2442" i="1"/>
  <c r="R2443" i="1"/>
  <c r="Z2443" i="1"/>
  <c r="G2446" i="1"/>
  <c r="K2450" i="1"/>
  <c r="S2450" i="1"/>
  <c r="AA2450" i="1"/>
  <c r="V2451" i="1"/>
  <c r="N2451" i="1"/>
  <c r="S2451" i="1"/>
  <c r="G2454" i="1"/>
  <c r="K2456" i="1"/>
  <c r="T2456" i="1"/>
  <c r="U2460" i="1"/>
  <c r="M2460" i="1"/>
  <c r="Z2460" i="1"/>
  <c r="R2460" i="1"/>
  <c r="T2460" i="1"/>
  <c r="L2462" i="1"/>
  <c r="V2462" i="1"/>
  <c r="H2463" i="1"/>
  <c r="Y2464" i="1"/>
  <c r="Q2464" i="1"/>
  <c r="V2464" i="1"/>
  <c r="N2464" i="1"/>
  <c r="T2464" i="1"/>
  <c r="O2469" i="1"/>
  <c r="L2472" i="1"/>
  <c r="I2477" i="1"/>
  <c r="H2477" i="1"/>
  <c r="Y2480" i="1"/>
  <c r="Q2480" i="1"/>
  <c r="X2480" i="1"/>
  <c r="P2480" i="1"/>
  <c r="W2480" i="1"/>
  <c r="O2480" i="1"/>
  <c r="V2480" i="1"/>
  <c r="N2480" i="1"/>
  <c r="U2480" i="1"/>
  <c r="M2480" i="1"/>
  <c r="AA2480" i="1"/>
  <c r="S2480" i="1"/>
  <c r="K2480" i="1"/>
  <c r="R2512" i="1"/>
  <c r="W2522" i="1"/>
  <c r="O2522" i="1"/>
  <c r="U2522" i="1"/>
  <c r="M2522" i="1"/>
  <c r="S2522" i="1"/>
  <c r="R2522" i="1"/>
  <c r="AA2522" i="1"/>
  <c r="Q2522" i="1"/>
  <c r="Z2522" i="1"/>
  <c r="P2522" i="1"/>
  <c r="Y2522" i="1"/>
  <c r="N2522" i="1"/>
  <c r="X2522" i="1"/>
  <c r="L2522" i="1"/>
  <c r="V2522" i="1"/>
  <c r="K2522" i="1"/>
  <c r="V2524" i="1"/>
  <c r="O2407" i="1"/>
  <c r="R2412" i="1"/>
  <c r="Q2413" i="1"/>
  <c r="Y2413" i="1"/>
  <c r="O2415" i="1"/>
  <c r="M2417" i="1"/>
  <c r="U2417" i="1"/>
  <c r="R2420" i="1"/>
  <c r="Q2421" i="1"/>
  <c r="Y2421" i="1"/>
  <c r="N2424" i="1"/>
  <c r="V2424" i="1"/>
  <c r="M2425" i="1"/>
  <c r="U2425" i="1"/>
  <c r="R2428" i="1"/>
  <c r="Q2429" i="1"/>
  <c r="Y2429" i="1"/>
  <c r="H2430" i="1"/>
  <c r="G2431" i="1"/>
  <c r="O2431" i="1"/>
  <c r="N2432" i="1"/>
  <c r="V2432" i="1"/>
  <c r="M2433" i="1"/>
  <c r="U2433" i="1"/>
  <c r="L2434" i="1"/>
  <c r="T2434" i="1"/>
  <c r="K2435" i="1"/>
  <c r="S2435" i="1"/>
  <c r="AA2435" i="1"/>
  <c r="R2436" i="1"/>
  <c r="Q2437" i="1"/>
  <c r="Y2437" i="1"/>
  <c r="H2438" i="1"/>
  <c r="G2439" i="1"/>
  <c r="O2439" i="1"/>
  <c r="N2440" i="1"/>
  <c r="V2440" i="1"/>
  <c r="M2441" i="1"/>
  <c r="U2441" i="1"/>
  <c r="L2442" i="1"/>
  <c r="T2442" i="1"/>
  <c r="K2443" i="1"/>
  <c r="S2443" i="1"/>
  <c r="AA2443" i="1"/>
  <c r="R2444" i="1"/>
  <c r="Q2445" i="1"/>
  <c r="Y2445" i="1"/>
  <c r="H2446" i="1"/>
  <c r="G2447" i="1"/>
  <c r="O2447" i="1"/>
  <c r="N2448" i="1"/>
  <c r="V2448" i="1"/>
  <c r="M2449" i="1"/>
  <c r="U2449" i="1"/>
  <c r="L2450" i="1"/>
  <c r="T2450" i="1"/>
  <c r="K2451" i="1"/>
  <c r="T2451" i="1"/>
  <c r="N2452" i="1"/>
  <c r="W2452" i="1"/>
  <c r="G2453" i="1"/>
  <c r="P2453" i="1"/>
  <c r="Y2453" i="1"/>
  <c r="H2454" i="1"/>
  <c r="L2456" i="1"/>
  <c r="U2456" i="1"/>
  <c r="N2457" i="1"/>
  <c r="W2457" i="1"/>
  <c r="H2458" i="1"/>
  <c r="K2460" i="1"/>
  <c r="V2460" i="1"/>
  <c r="G2461" i="1"/>
  <c r="M2462" i="1"/>
  <c r="W2462" i="1"/>
  <c r="I2463" i="1"/>
  <c r="K2464" i="1"/>
  <c r="U2464" i="1"/>
  <c r="G2465" i="1"/>
  <c r="P2466" i="1"/>
  <c r="G2468" i="1"/>
  <c r="R2469" i="1"/>
  <c r="H2470" i="1"/>
  <c r="G2470" i="1"/>
  <c r="O2472" i="1"/>
  <c r="Q2474" i="1"/>
  <c r="G2477" i="1"/>
  <c r="I2518" i="1"/>
  <c r="H2518" i="1"/>
  <c r="G2518" i="1"/>
  <c r="T2522" i="1"/>
  <c r="R2413" i="1"/>
  <c r="N2417" i="1"/>
  <c r="R2421" i="1"/>
  <c r="O2424" i="1"/>
  <c r="N2425" i="1"/>
  <c r="R2429" i="1"/>
  <c r="O2432" i="1"/>
  <c r="N2433" i="1"/>
  <c r="M2434" i="1"/>
  <c r="L2435" i="1"/>
  <c r="R2437" i="1"/>
  <c r="O2440" i="1"/>
  <c r="N2441" i="1"/>
  <c r="M2442" i="1"/>
  <c r="L2443" i="1"/>
  <c r="R2445" i="1"/>
  <c r="O2448" i="1"/>
  <c r="N2449" i="1"/>
  <c r="M2450" i="1"/>
  <c r="L2451" i="1"/>
  <c r="U2451" i="1"/>
  <c r="O2452" i="1"/>
  <c r="X2452" i="1"/>
  <c r="Q2453" i="1"/>
  <c r="Z2453" i="1"/>
  <c r="M2456" i="1"/>
  <c r="V2456" i="1"/>
  <c r="O2457" i="1"/>
  <c r="Y2457" i="1"/>
  <c r="I2458" i="1"/>
  <c r="V2459" i="1"/>
  <c r="N2459" i="1"/>
  <c r="S2459" i="1"/>
  <c r="L2460" i="1"/>
  <c r="W2460" i="1"/>
  <c r="H2461" i="1"/>
  <c r="N2462" i="1"/>
  <c r="Y2462" i="1"/>
  <c r="L2464" i="1"/>
  <c r="W2464" i="1"/>
  <c r="I2465" i="1"/>
  <c r="Q2466" i="1"/>
  <c r="H2468" i="1"/>
  <c r="U2469" i="1"/>
  <c r="I2470" i="1"/>
  <c r="R2472" i="1"/>
  <c r="W2482" i="1"/>
  <c r="O2482" i="1"/>
  <c r="V2482" i="1"/>
  <c r="N2482" i="1"/>
  <c r="U2482" i="1"/>
  <c r="M2482" i="1"/>
  <c r="T2482" i="1"/>
  <c r="L2482" i="1"/>
  <c r="AA2482" i="1"/>
  <c r="S2482" i="1"/>
  <c r="K2482" i="1"/>
  <c r="Z2482" i="1"/>
  <c r="Y2482" i="1"/>
  <c r="Q2482" i="1"/>
  <c r="Y2488" i="1"/>
  <c r="Q2488" i="1"/>
  <c r="X2488" i="1"/>
  <c r="P2488" i="1"/>
  <c r="W2488" i="1"/>
  <c r="O2488" i="1"/>
  <c r="V2488" i="1"/>
  <c r="N2488" i="1"/>
  <c r="U2488" i="1"/>
  <c r="M2488" i="1"/>
  <c r="T2488" i="1"/>
  <c r="L2488" i="1"/>
  <c r="AA2488" i="1"/>
  <c r="S2488" i="1"/>
  <c r="K2488" i="1"/>
  <c r="I2492" i="1"/>
  <c r="H2492" i="1"/>
  <c r="G2492" i="1"/>
  <c r="Y2504" i="1"/>
  <c r="Q2504" i="1"/>
  <c r="X2504" i="1"/>
  <c r="P2504" i="1"/>
  <c r="W2504" i="1"/>
  <c r="O2504" i="1"/>
  <c r="V2504" i="1"/>
  <c r="N2504" i="1"/>
  <c r="U2504" i="1"/>
  <c r="M2504" i="1"/>
  <c r="T2504" i="1"/>
  <c r="L2504" i="1"/>
  <c r="AA2504" i="1"/>
  <c r="S2504" i="1"/>
  <c r="K2504" i="1"/>
  <c r="R2481" i="1"/>
  <c r="Z2481" i="1"/>
  <c r="R2489" i="1"/>
  <c r="Z2489" i="1"/>
  <c r="Q2490" i="1"/>
  <c r="Y2490" i="1"/>
  <c r="R2497" i="1"/>
  <c r="Z2497" i="1"/>
  <c r="Q2498" i="1"/>
  <c r="Y2498" i="1"/>
  <c r="R2505" i="1"/>
  <c r="Z2505" i="1"/>
  <c r="Q2506" i="1"/>
  <c r="Y2506" i="1"/>
  <c r="R2513" i="1"/>
  <c r="Z2513" i="1"/>
  <c r="Q2514" i="1"/>
  <c r="Y2514" i="1"/>
  <c r="U2516" i="1"/>
  <c r="M2516" i="1"/>
  <c r="S2516" i="1"/>
  <c r="Y2520" i="1"/>
  <c r="Q2520" i="1"/>
  <c r="W2520" i="1"/>
  <c r="O2520" i="1"/>
  <c r="T2520" i="1"/>
  <c r="I2530" i="1"/>
  <c r="H2530" i="1"/>
  <c r="G2530" i="1"/>
  <c r="W2532" i="1"/>
  <c r="O2532" i="1"/>
  <c r="V2532" i="1"/>
  <c r="N2532" i="1"/>
  <c r="U2532" i="1"/>
  <c r="M2532" i="1"/>
  <c r="AA2532" i="1"/>
  <c r="S2532" i="1"/>
  <c r="K2532" i="1"/>
  <c r="Z2532" i="1"/>
  <c r="U2534" i="1"/>
  <c r="M2534" i="1"/>
  <c r="T2534" i="1"/>
  <c r="L2534" i="1"/>
  <c r="AA2534" i="1"/>
  <c r="S2534" i="1"/>
  <c r="K2534" i="1"/>
  <c r="Y2534" i="1"/>
  <c r="Q2534" i="1"/>
  <c r="Z2534" i="1"/>
  <c r="X2539" i="1"/>
  <c r="P2539" i="1"/>
  <c r="W2539" i="1"/>
  <c r="O2539" i="1"/>
  <c r="V2539" i="1"/>
  <c r="N2539" i="1"/>
  <c r="U2539" i="1"/>
  <c r="M2539" i="1"/>
  <c r="T2539" i="1"/>
  <c r="L2539" i="1"/>
  <c r="Y2539" i="1"/>
  <c r="Q2539" i="1"/>
  <c r="W2556" i="1"/>
  <c r="O2556" i="1"/>
  <c r="V2556" i="1"/>
  <c r="N2556" i="1"/>
  <c r="U2556" i="1"/>
  <c r="M2556" i="1"/>
  <c r="T2556" i="1"/>
  <c r="L2556" i="1"/>
  <c r="AA2556" i="1"/>
  <c r="S2556" i="1"/>
  <c r="K2556" i="1"/>
  <c r="Y2556" i="1"/>
  <c r="Q2556" i="1"/>
  <c r="X2556" i="1"/>
  <c r="P2556" i="1"/>
  <c r="I2560" i="1"/>
  <c r="H2560" i="1"/>
  <c r="G2560" i="1"/>
  <c r="R2490" i="1"/>
  <c r="Z2490" i="1"/>
  <c r="R2498" i="1"/>
  <c r="Z2498" i="1"/>
  <c r="R2506" i="1"/>
  <c r="Z2506" i="1"/>
  <c r="R2514" i="1"/>
  <c r="Z2514" i="1"/>
  <c r="Y2530" i="1"/>
  <c r="Q2530" i="1"/>
  <c r="X2530" i="1"/>
  <c r="P2530" i="1"/>
  <c r="W2530" i="1"/>
  <c r="O2530" i="1"/>
  <c r="U2530" i="1"/>
  <c r="M2530" i="1"/>
  <c r="Z2530" i="1"/>
  <c r="X2531" i="1"/>
  <c r="P2531" i="1"/>
  <c r="W2531" i="1"/>
  <c r="O2531" i="1"/>
  <c r="V2531" i="1"/>
  <c r="N2531" i="1"/>
  <c r="T2531" i="1"/>
  <c r="L2531" i="1"/>
  <c r="Z2531" i="1"/>
  <c r="W2548" i="1"/>
  <c r="O2548" i="1"/>
  <c r="V2548" i="1"/>
  <c r="N2548" i="1"/>
  <c r="U2548" i="1"/>
  <c r="M2548" i="1"/>
  <c r="T2548" i="1"/>
  <c r="L2548" i="1"/>
  <c r="AA2548" i="1"/>
  <c r="S2548" i="1"/>
  <c r="K2548" i="1"/>
  <c r="Y2548" i="1"/>
  <c r="Q2548" i="1"/>
  <c r="X2548" i="1"/>
  <c r="P2548" i="1"/>
  <c r="V2652" i="1"/>
  <c r="N2652" i="1"/>
  <c r="T2652" i="1"/>
  <c r="L2652" i="1"/>
  <c r="AA2652" i="1"/>
  <c r="S2652" i="1"/>
  <c r="Y2652" i="1"/>
  <c r="Q2652" i="1"/>
  <c r="W2652" i="1"/>
  <c r="U2652" i="1"/>
  <c r="R2652" i="1"/>
  <c r="P2652" i="1"/>
  <c r="O2652" i="1"/>
  <c r="M2652" i="1"/>
  <c r="Z2652" i="1"/>
  <c r="K2652" i="1"/>
  <c r="X2652" i="1"/>
  <c r="R2467" i="1"/>
  <c r="Z2467" i="1"/>
  <c r="O2470" i="1"/>
  <c r="W2470" i="1"/>
  <c r="R2475" i="1"/>
  <c r="Z2475" i="1"/>
  <c r="P2477" i="1"/>
  <c r="X2477" i="1"/>
  <c r="O2478" i="1"/>
  <c r="W2478" i="1"/>
  <c r="L2481" i="1"/>
  <c r="T2481" i="1"/>
  <c r="R2483" i="1"/>
  <c r="Z2483" i="1"/>
  <c r="H2485" i="1"/>
  <c r="P2485" i="1"/>
  <c r="X2485" i="1"/>
  <c r="G2486" i="1"/>
  <c r="O2486" i="1"/>
  <c r="W2486" i="1"/>
  <c r="L2489" i="1"/>
  <c r="T2489" i="1"/>
  <c r="K2490" i="1"/>
  <c r="S2490" i="1"/>
  <c r="AA2490" i="1"/>
  <c r="R2491" i="1"/>
  <c r="Z2491" i="1"/>
  <c r="H2493" i="1"/>
  <c r="P2493" i="1"/>
  <c r="X2493" i="1"/>
  <c r="G2494" i="1"/>
  <c r="W2494" i="1"/>
  <c r="L2497" i="1"/>
  <c r="T2497" i="1"/>
  <c r="K2498" i="1"/>
  <c r="S2498" i="1"/>
  <c r="AA2498" i="1"/>
  <c r="R2499" i="1"/>
  <c r="Z2499" i="1"/>
  <c r="H2501" i="1"/>
  <c r="G2502" i="1"/>
  <c r="W2502" i="1"/>
  <c r="L2505" i="1"/>
  <c r="T2505" i="1"/>
  <c r="K2506" i="1"/>
  <c r="S2506" i="1"/>
  <c r="AA2506" i="1"/>
  <c r="R2507" i="1"/>
  <c r="Z2507" i="1"/>
  <c r="H2509" i="1"/>
  <c r="G2510" i="1"/>
  <c r="L2513" i="1"/>
  <c r="T2513" i="1"/>
  <c r="K2514" i="1"/>
  <c r="S2514" i="1"/>
  <c r="AA2514" i="1"/>
  <c r="V2515" i="1"/>
  <c r="N2515" i="1"/>
  <c r="S2515" i="1"/>
  <c r="L2516" i="1"/>
  <c r="V2516" i="1"/>
  <c r="AA2518" i="1"/>
  <c r="S2518" i="1"/>
  <c r="K2518" i="1"/>
  <c r="Y2518" i="1"/>
  <c r="Q2518" i="1"/>
  <c r="U2518" i="1"/>
  <c r="L2520" i="1"/>
  <c r="V2520" i="1"/>
  <c r="G2526" i="1"/>
  <c r="K2530" i="1"/>
  <c r="AA2530" i="1"/>
  <c r="K2531" i="1"/>
  <c r="AA2531" i="1"/>
  <c r="P2532" i="1"/>
  <c r="O2534" i="1"/>
  <c r="R2539" i="1"/>
  <c r="W2540" i="1"/>
  <c r="O2540" i="1"/>
  <c r="V2540" i="1"/>
  <c r="N2540" i="1"/>
  <c r="U2540" i="1"/>
  <c r="M2540" i="1"/>
  <c r="T2540" i="1"/>
  <c r="L2540" i="1"/>
  <c r="AA2540" i="1"/>
  <c r="S2540" i="1"/>
  <c r="K2540" i="1"/>
  <c r="X2540" i="1"/>
  <c r="P2540" i="1"/>
  <c r="R2548" i="1"/>
  <c r="Z2556" i="1"/>
  <c r="K2467" i="1"/>
  <c r="S2467" i="1"/>
  <c r="AA2467" i="1"/>
  <c r="R2468" i="1"/>
  <c r="Z2468" i="1"/>
  <c r="P2470" i="1"/>
  <c r="X2470" i="1"/>
  <c r="G2471" i="1"/>
  <c r="K2475" i="1"/>
  <c r="S2475" i="1"/>
  <c r="AA2475" i="1"/>
  <c r="R2476" i="1"/>
  <c r="Z2476" i="1"/>
  <c r="Q2477" i="1"/>
  <c r="Y2477" i="1"/>
  <c r="P2478" i="1"/>
  <c r="X2478" i="1"/>
  <c r="G2479" i="1"/>
  <c r="M2481" i="1"/>
  <c r="U2481" i="1"/>
  <c r="K2483" i="1"/>
  <c r="S2483" i="1"/>
  <c r="AA2483" i="1"/>
  <c r="R2484" i="1"/>
  <c r="Z2484" i="1"/>
  <c r="Q2485" i="1"/>
  <c r="Y2485" i="1"/>
  <c r="H2486" i="1"/>
  <c r="P2486" i="1"/>
  <c r="X2486" i="1"/>
  <c r="G2487" i="1"/>
  <c r="M2489" i="1"/>
  <c r="U2489" i="1"/>
  <c r="L2490" i="1"/>
  <c r="T2490" i="1"/>
  <c r="K2491" i="1"/>
  <c r="S2491" i="1"/>
  <c r="AA2491" i="1"/>
  <c r="R2492" i="1"/>
  <c r="Z2492" i="1"/>
  <c r="Q2493" i="1"/>
  <c r="Y2493" i="1"/>
  <c r="H2494" i="1"/>
  <c r="P2494" i="1"/>
  <c r="X2494" i="1"/>
  <c r="G2495" i="1"/>
  <c r="M2497" i="1"/>
  <c r="U2497" i="1"/>
  <c r="L2498" i="1"/>
  <c r="T2498" i="1"/>
  <c r="K2499" i="1"/>
  <c r="S2499" i="1"/>
  <c r="AA2499" i="1"/>
  <c r="R2500" i="1"/>
  <c r="Z2500" i="1"/>
  <c r="Q2501" i="1"/>
  <c r="Y2501" i="1"/>
  <c r="H2502" i="1"/>
  <c r="P2502" i="1"/>
  <c r="X2502" i="1"/>
  <c r="G2503" i="1"/>
  <c r="M2505" i="1"/>
  <c r="U2505" i="1"/>
  <c r="L2506" i="1"/>
  <c r="T2506" i="1"/>
  <c r="K2507" i="1"/>
  <c r="S2507" i="1"/>
  <c r="AA2507" i="1"/>
  <c r="R2508" i="1"/>
  <c r="Z2508" i="1"/>
  <c r="Q2509" i="1"/>
  <c r="Y2509" i="1"/>
  <c r="H2510" i="1"/>
  <c r="P2510" i="1"/>
  <c r="X2510" i="1"/>
  <c r="G2511" i="1"/>
  <c r="M2513" i="1"/>
  <c r="U2513" i="1"/>
  <c r="L2514" i="1"/>
  <c r="T2514" i="1"/>
  <c r="K2515" i="1"/>
  <c r="T2515" i="1"/>
  <c r="N2516" i="1"/>
  <c r="W2516" i="1"/>
  <c r="G2517" i="1"/>
  <c r="L2518" i="1"/>
  <c r="V2518" i="1"/>
  <c r="M2520" i="1"/>
  <c r="X2520" i="1"/>
  <c r="V2523" i="1"/>
  <c r="N2523" i="1"/>
  <c r="T2523" i="1"/>
  <c r="L2523" i="1"/>
  <c r="U2523" i="1"/>
  <c r="H2526" i="1"/>
  <c r="I2528" i="1"/>
  <c r="G2528" i="1"/>
  <c r="L2530" i="1"/>
  <c r="M2531" i="1"/>
  <c r="Q2532" i="1"/>
  <c r="P2534" i="1"/>
  <c r="S2539" i="1"/>
  <c r="Q2540" i="1"/>
  <c r="Z2548" i="1"/>
  <c r="I2552" i="1"/>
  <c r="H2552" i="1"/>
  <c r="G2552" i="1"/>
  <c r="R2477" i="1"/>
  <c r="Z2477" i="1"/>
  <c r="N2481" i="1"/>
  <c r="V2481" i="1"/>
  <c r="R2485" i="1"/>
  <c r="Z2485" i="1"/>
  <c r="N2489" i="1"/>
  <c r="V2489" i="1"/>
  <c r="M2490" i="1"/>
  <c r="U2490" i="1"/>
  <c r="L2491" i="1"/>
  <c r="T2491" i="1"/>
  <c r="R2493" i="1"/>
  <c r="Z2493" i="1"/>
  <c r="Q2494" i="1"/>
  <c r="Y2494" i="1"/>
  <c r="H2495" i="1"/>
  <c r="N2497" i="1"/>
  <c r="V2497" i="1"/>
  <c r="M2498" i="1"/>
  <c r="U2498" i="1"/>
  <c r="L2499" i="1"/>
  <c r="T2499" i="1"/>
  <c r="R2501" i="1"/>
  <c r="Z2501" i="1"/>
  <c r="Q2502" i="1"/>
  <c r="Y2502" i="1"/>
  <c r="H2503" i="1"/>
  <c r="N2505" i="1"/>
  <c r="V2505" i="1"/>
  <c r="M2506" i="1"/>
  <c r="U2506" i="1"/>
  <c r="L2507" i="1"/>
  <c r="T2507" i="1"/>
  <c r="K2508" i="1"/>
  <c r="S2508" i="1"/>
  <c r="AA2508" i="1"/>
  <c r="R2509" i="1"/>
  <c r="Z2509" i="1"/>
  <c r="Q2510" i="1"/>
  <c r="Y2510" i="1"/>
  <c r="H2511" i="1"/>
  <c r="G2512" i="1"/>
  <c r="N2513" i="1"/>
  <c r="V2513" i="1"/>
  <c r="M2514" i="1"/>
  <c r="U2514" i="1"/>
  <c r="L2515" i="1"/>
  <c r="U2515" i="1"/>
  <c r="O2516" i="1"/>
  <c r="X2516" i="1"/>
  <c r="H2517" i="1"/>
  <c r="M2518" i="1"/>
  <c r="W2518" i="1"/>
  <c r="I2519" i="1"/>
  <c r="N2520" i="1"/>
  <c r="Z2520" i="1"/>
  <c r="X2521" i="1"/>
  <c r="P2521" i="1"/>
  <c r="V2521" i="1"/>
  <c r="N2521" i="1"/>
  <c r="T2521" i="1"/>
  <c r="K2523" i="1"/>
  <c r="W2523" i="1"/>
  <c r="G2524" i="1"/>
  <c r="U2526" i="1"/>
  <c r="M2526" i="1"/>
  <c r="T2526" i="1"/>
  <c r="L2526" i="1"/>
  <c r="AA2526" i="1"/>
  <c r="S2526" i="1"/>
  <c r="K2526" i="1"/>
  <c r="Y2526" i="1"/>
  <c r="Q2526" i="1"/>
  <c r="Z2526" i="1"/>
  <c r="H2528" i="1"/>
  <c r="N2530" i="1"/>
  <c r="Q2531" i="1"/>
  <c r="R2532" i="1"/>
  <c r="R2534" i="1"/>
  <c r="G2535" i="1"/>
  <c r="Z2539" i="1"/>
  <c r="R2540" i="1"/>
  <c r="W2564" i="1"/>
  <c r="O2564" i="1"/>
  <c r="V2564" i="1"/>
  <c r="N2564" i="1"/>
  <c r="U2564" i="1"/>
  <c r="M2564" i="1"/>
  <c r="T2564" i="1"/>
  <c r="L2564" i="1"/>
  <c r="AA2564" i="1"/>
  <c r="S2564" i="1"/>
  <c r="K2564" i="1"/>
  <c r="Y2564" i="1"/>
  <c r="Q2564" i="1"/>
  <c r="X2564" i="1"/>
  <c r="P2564" i="1"/>
  <c r="M2467" i="1"/>
  <c r="U2467" i="1"/>
  <c r="R2470" i="1"/>
  <c r="Z2470" i="1"/>
  <c r="G2473" i="1"/>
  <c r="M2475" i="1"/>
  <c r="U2475" i="1"/>
  <c r="K2477" i="1"/>
  <c r="S2477" i="1"/>
  <c r="AA2477" i="1"/>
  <c r="R2478" i="1"/>
  <c r="Z2478" i="1"/>
  <c r="G2481" i="1"/>
  <c r="O2481" i="1"/>
  <c r="W2481" i="1"/>
  <c r="M2483" i="1"/>
  <c r="U2483" i="1"/>
  <c r="K2485" i="1"/>
  <c r="S2485" i="1"/>
  <c r="AA2485" i="1"/>
  <c r="R2486" i="1"/>
  <c r="Z2486" i="1"/>
  <c r="G2489" i="1"/>
  <c r="O2489" i="1"/>
  <c r="W2489" i="1"/>
  <c r="N2490" i="1"/>
  <c r="V2490" i="1"/>
  <c r="M2491" i="1"/>
  <c r="U2491" i="1"/>
  <c r="K2493" i="1"/>
  <c r="S2493" i="1"/>
  <c r="AA2493" i="1"/>
  <c r="R2494" i="1"/>
  <c r="Z2494" i="1"/>
  <c r="G2497" i="1"/>
  <c r="O2497" i="1"/>
  <c r="W2497" i="1"/>
  <c r="N2498" i="1"/>
  <c r="V2498" i="1"/>
  <c r="M2499" i="1"/>
  <c r="U2499" i="1"/>
  <c r="K2501" i="1"/>
  <c r="S2501" i="1"/>
  <c r="AA2501" i="1"/>
  <c r="R2502" i="1"/>
  <c r="Z2502" i="1"/>
  <c r="O2505" i="1"/>
  <c r="W2505" i="1"/>
  <c r="N2506" i="1"/>
  <c r="V2506" i="1"/>
  <c r="M2507" i="1"/>
  <c r="U2507" i="1"/>
  <c r="R2510" i="1"/>
  <c r="Z2510" i="1"/>
  <c r="H2512" i="1"/>
  <c r="O2513" i="1"/>
  <c r="W2513" i="1"/>
  <c r="N2514" i="1"/>
  <c r="V2514" i="1"/>
  <c r="M2515" i="1"/>
  <c r="W2515" i="1"/>
  <c r="P2516" i="1"/>
  <c r="Y2516" i="1"/>
  <c r="N2518" i="1"/>
  <c r="X2518" i="1"/>
  <c r="P2520" i="1"/>
  <c r="AA2520" i="1"/>
  <c r="M2523" i="1"/>
  <c r="X2523" i="1"/>
  <c r="H2524" i="1"/>
  <c r="R2530" i="1"/>
  <c r="R2531" i="1"/>
  <c r="T2532" i="1"/>
  <c r="V2534" i="1"/>
  <c r="AA2539" i="1"/>
  <c r="Y2540" i="1"/>
  <c r="I2544" i="1"/>
  <c r="H2544" i="1"/>
  <c r="G2544" i="1"/>
  <c r="R2564" i="1"/>
  <c r="R2455" i="1"/>
  <c r="R2463" i="1"/>
  <c r="N2467" i="1"/>
  <c r="M2468" i="1"/>
  <c r="K2470" i="1"/>
  <c r="S2470" i="1"/>
  <c r="R2471" i="1"/>
  <c r="N2475" i="1"/>
  <c r="M2476" i="1"/>
  <c r="L2477" i="1"/>
  <c r="K2478" i="1"/>
  <c r="S2478" i="1"/>
  <c r="R2479" i="1"/>
  <c r="P2481" i="1"/>
  <c r="N2483" i="1"/>
  <c r="M2484" i="1"/>
  <c r="L2485" i="1"/>
  <c r="K2486" i="1"/>
  <c r="S2486" i="1"/>
  <c r="R2487" i="1"/>
  <c r="P2489" i="1"/>
  <c r="O2490" i="1"/>
  <c r="N2491" i="1"/>
  <c r="M2492" i="1"/>
  <c r="L2493" i="1"/>
  <c r="K2494" i="1"/>
  <c r="S2494" i="1"/>
  <c r="R2495" i="1"/>
  <c r="P2497" i="1"/>
  <c r="O2498" i="1"/>
  <c r="N2499" i="1"/>
  <c r="M2500" i="1"/>
  <c r="L2501" i="1"/>
  <c r="K2502" i="1"/>
  <c r="S2502" i="1"/>
  <c r="R2503" i="1"/>
  <c r="P2505" i="1"/>
  <c r="O2506" i="1"/>
  <c r="N2507" i="1"/>
  <c r="M2508" i="1"/>
  <c r="L2509" i="1"/>
  <c r="K2510" i="1"/>
  <c r="S2510" i="1"/>
  <c r="R2511" i="1"/>
  <c r="P2513" i="1"/>
  <c r="O2514" i="1"/>
  <c r="O2515" i="1"/>
  <c r="X2515" i="1"/>
  <c r="Q2516" i="1"/>
  <c r="Z2516" i="1"/>
  <c r="O2518" i="1"/>
  <c r="Z2518" i="1"/>
  <c r="I2520" i="1"/>
  <c r="G2520" i="1"/>
  <c r="R2520" i="1"/>
  <c r="L2521" i="1"/>
  <c r="W2521" i="1"/>
  <c r="I2522" i="1"/>
  <c r="O2523" i="1"/>
  <c r="Y2523" i="1"/>
  <c r="O2526" i="1"/>
  <c r="S2530" i="1"/>
  <c r="S2531" i="1"/>
  <c r="X2532" i="1"/>
  <c r="G2534" i="1"/>
  <c r="W2534" i="1"/>
  <c r="Z2540" i="1"/>
  <c r="Z2564" i="1"/>
  <c r="R2538" i="1"/>
  <c r="Z2538" i="1"/>
  <c r="N2542" i="1"/>
  <c r="V2542" i="1"/>
  <c r="R2546" i="1"/>
  <c r="Z2546" i="1"/>
  <c r="Q2547" i="1"/>
  <c r="Y2547" i="1"/>
  <c r="N2550" i="1"/>
  <c r="V2550" i="1"/>
  <c r="R2554" i="1"/>
  <c r="Z2554" i="1"/>
  <c r="Q2555" i="1"/>
  <c r="Y2555" i="1"/>
  <c r="N2558" i="1"/>
  <c r="V2558" i="1"/>
  <c r="R2562" i="1"/>
  <c r="Z2562" i="1"/>
  <c r="Q2563" i="1"/>
  <c r="Y2563" i="1"/>
  <c r="N2566" i="1"/>
  <c r="V2566" i="1"/>
  <c r="G2571" i="1"/>
  <c r="I2571" i="1"/>
  <c r="H2571" i="1"/>
  <c r="R2547" i="1"/>
  <c r="Z2547" i="1"/>
  <c r="R2555" i="1"/>
  <c r="Z2555" i="1"/>
  <c r="R2563" i="1"/>
  <c r="Z2563" i="1"/>
  <c r="I2584" i="1"/>
  <c r="G2584" i="1"/>
  <c r="H2584" i="1"/>
  <c r="R2517" i="1"/>
  <c r="Z2517" i="1"/>
  <c r="P2519" i="1"/>
  <c r="X2519" i="1"/>
  <c r="R2525" i="1"/>
  <c r="Z2525" i="1"/>
  <c r="P2527" i="1"/>
  <c r="X2527" i="1"/>
  <c r="O2528" i="1"/>
  <c r="W2528" i="1"/>
  <c r="N2529" i="1"/>
  <c r="V2529" i="1"/>
  <c r="R2533" i="1"/>
  <c r="Z2533" i="1"/>
  <c r="P2535" i="1"/>
  <c r="X2535" i="1"/>
  <c r="O2536" i="1"/>
  <c r="W2536" i="1"/>
  <c r="N2537" i="1"/>
  <c r="V2537" i="1"/>
  <c r="M2538" i="1"/>
  <c r="U2538" i="1"/>
  <c r="R2541" i="1"/>
  <c r="Z2541" i="1"/>
  <c r="Q2542" i="1"/>
  <c r="Y2542" i="1"/>
  <c r="H2543" i="1"/>
  <c r="P2543" i="1"/>
  <c r="X2543" i="1"/>
  <c r="O2544" i="1"/>
  <c r="W2544" i="1"/>
  <c r="N2545" i="1"/>
  <c r="V2545" i="1"/>
  <c r="M2546" i="1"/>
  <c r="U2546" i="1"/>
  <c r="L2547" i="1"/>
  <c r="T2547" i="1"/>
  <c r="R2549" i="1"/>
  <c r="Z2549" i="1"/>
  <c r="Q2550" i="1"/>
  <c r="Y2550" i="1"/>
  <c r="H2551" i="1"/>
  <c r="X2551" i="1"/>
  <c r="O2552" i="1"/>
  <c r="W2552" i="1"/>
  <c r="N2553" i="1"/>
  <c r="V2553" i="1"/>
  <c r="M2554" i="1"/>
  <c r="U2554" i="1"/>
  <c r="L2555" i="1"/>
  <c r="T2555" i="1"/>
  <c r="R2557" i="1"/>
  <c r="Z2557" i="1"/>
  <c r="Q2558" i="1"/>
  <c r="Y2558" i="1"/>
  <c r="H2559" i="1"/>
  <c r="X2559" i="1"/>
  <c r="O2560" i="1"/>
  <c r="W2560" i="1"/>
  <c r="N2561" i="1"/>
  <c r="V2561" i="1"/>
  <c r="M2562" i="1"/>
  <c r="U2562" i="1"/>
  <c r="L2563" i="1"/>
  <c r="T2563" i="1"/>
  <c r="R2565" i="1"/>
  <c r="Z2565" i="1"/>
  <c r="Q2566" i="1"/>
  <c r="Y2566" i="1"/>
  <c r="V2572" i="1"/>
  <c r="N2572" i="1"/>
  <c r="AA2572" i="1"/>
  <c r="S2572" i="1"/>
  <c r="K2572" i="1"/>
  <c r="T2572" i="1"/>
  <c r="R2572" i="1"/>
  <c r="Q2572" i="1"/>
  <c r="Z2572" i="1"/>
  <c r="P2572" i="1"/>
  <c r="Y2572" i="1"/>
  <c r="O2572" i="1"/>
  <c r="X2572" i="1"/>
  <c r="M2572" i="1"/>
  <c r="W2572" i="1"/>
  <c r="L2572" i="1"/>
  <c r="N2538" i="1"/>
  <c r="V2538" i="1"/>
  <c r="R2542" i="1"/>
  <c r="Z2542" i="1"/>
  <c r="M2547" i="1"/>
  <c r="U2547" i="1"/>
  <c r="R2550" i="1"/>
  <c r="Z2550" i="1"/>
  <c r="M2555" i="1"/>
  <c r="U2555" i="1"/>
  <c r="R2558" i="1"/>
  <c r="Z2558" i="1"/>
  <c r="M2563" i="1"/>
  <c r="U2563" i="1"/>
  <c r="R2566" i="1"/>
  <c r="Z2566" i="1"/>
  <c r="L2517" i="1"/>
  <c r="R2519" i="1"/>
  <c r="L2525" i="1"/>
  <c r="R2527" i="1"/>
  <c r="Q2528" i="1"/>
  <c r="Y2528" i="1"/>
  <c r="P2529" i="1"/>
  <c r="X2529" i="1"/>
  <c r="L2533" i="1"/>
  <c r="R2535" i="1"/>
  <c r="Q2536" i="1"/>
  <c r="Y2536" i="1"/>
  <c r="P2537" i="1"/>
  <c r="X2537" i="1"/>
  <c r="G2538" i="1"/>
  <c r="O2538" i="1"/>
  <c r="W2538" i="1"/>
  <c r="L2541" i="1"/>
  <c r="K2542" i="1"/>
  <c r="S2542" i="1"/>
  <c r="AA2542" i="1"/>
  <c r="R2543" i="1"/>
  <c r="Q2544" i="1"/>
  <c r="Y2544" i="1"/>
  <c r="P2545" i="1"/>
  <c r="X2545" i="1"/>
  <c r="G2546" i="1"/>
  <c r="O2546" i="1"/>
  <c r="W2546" i="1"/>
  <c r="N2547" i="1"/>
  <c r="V2547" i="1"/>
  <c r="L2549" i="1"/>
  <c r="K2550" i="1"/>
  <c r="S2550" i="1"/>
  <c r="AA2550" i="1"/>
  <c r="R2551" i="1"/>
  <c r="Q2552" i="1"/>
  <c r="Y2552" i="1"/>
  <c r="P2553" i="1"/>
  <c r="X2553" i="1"/>
  <c r="G2554" i="1"/>
  <c r="O2554" i="1"/>
  <c r="W2554" i="1"/>
  <c r="N2555" i="1"/>
  <c r="V2555" i="1"/>
  <c r="L2557" i="1"/>
  <c r="T2557" i="1"/>
  <c r="K2558" i="1"/>
  <c r="S2558" i="1"/>
  <c r="AA2558" i="1"/>
  <c r="R2559" i="1"/>
  <c r="Q2560" i="1"/>
  <c r="Y2560" i="1"/>
  <c r="H2561" i="1"/>
  <c r="P2561" i="1"/>
  <c r="X2561" i="1"/>
  <c r="G2562" i="1"/>
  <c r="O2562" i="1"/>
  <c r="W2562" i="1"/>
  <c r="N2563" i="1"/>
  <c r="V2563" i="1"/>
  <c r="L2565" i="1"/>
  <c r="T2565" i="1"/>
  <c r="K2566" i="1"/>
  <c r="S2566" i="1"/>
  <c r="AA2566" i="1"/>
  <c r="X2570" i="1"/>
  <c r="P2570" i="1"/>
  <c r="U2570" i="1"/>
  <c r="M2570" i="1"/>
  <c r="S2570" i="1"/>
  <c r="R2570" i="1"/>
  <c r="AA2570" i="1"/>
  <c r="Q2570" i="1"/>
  <c r="Z2570" i="1"/>
  <c r="O2570" i="1"/>
  <c r="Y2570" i="1"/>
  <c r="N2570" i="1"/>
  <c r="W2570" i="1"/>
  <c r="L2570" i="1"/>
  <c r="V2570" i="1"/>
  <c r="K2570" i="1"/>
  <c r="R2528" i="1"/>
  <c r="Z2528" i="1"/>
  <c r="Q2529" i="1"/>
  <c r="Y2529" i="1"/>
  <c r="R2536" i="1"/>
  <c r="Z2536" i="1"/>
  <c r="Q2537" i="1"/>
  <c r="Y2537" i="1"/>
  <c r="H2538" i="1"/>
  <c r="P2538" i="1"/>
  <c r="X2538" i="1"/>
  <c r="L2542" i="1"/>
  <c r="T2542" i="1"/>
  <c r="R2544" i="1"/>
  <c r="Z2544" i="1"/>
  <c r="Q2545" i="1"/>
  <c r="Y2545" i="1"/>
  <c r="H2546" i="1"/>
  <c r="P2546" i="1"/>
  <c r="X2546" i="1"/>
  <c r="O2547" i="1"/>
  <c r="W2547" i="1"/>
  <c r="L2550" i="1"/>
  <c r="T2550" i="1"/>
  <c r="R2552" i="1"/>
  <c r="Q2553" i="1"/>
  <c r="Y2553" i="1"/>
  <c r="H2554" i="1"/>
  <c r="P2554" i="1"/>
  <c r="X2554" i="1"/>
  <c r="O2555" i="1"/>
  <c r="W2555" i="1"/>
  <c r="M2557" i="1"/>
  <c r="L2558" i="1"/>
  <c r="T2558" i="1"/>
  <c r="R2560" i="1"/>
  <c r="Q2561" i="1"/>
  <c r="Y2561" i="1"/>
  <c r="H2562" i="1"/>
  <c r="P2562" i="1"/>
  <c r="X2562" i="1"/>
  <c r="O2563" i="1"/>
  <c r="W2563" i="1"/>
  <c r="M2565" i="1"/>
  <c r="U2565" i="1"/>
  <c r="L2566" i="1"/>
  <c r="T2566" i="1"/>
  <c r="T2570" i="1"/>
  <c r="I2581" i="1"/>
  <c r="H2581" i="1"/>
  <c r="G2581" i="1"/>
  <c r="K2528" i="1"/>
  <c r="S2528" i="1"/>
  <c r="R2529" i="1"/>
  <c r="K2536" i="1"/>
  <c r="S2536" i="1"/>
  <c r="R2537" i="1"/>
  <c r="Q2538" i="1"/>
  <c r="M2542" i="1"/>
  <c r="R2545" i="1"/>
  <c r="Q2546" i="1"/>
  <c r="P2547" i="1"/>
  <c r="M2550" i="1"/>
  <c r="R2553" i="1"/>
  <c r="Q2554" i="1"/>
  <c r="P2555" i="1"/>
  <c r="M2558" i="1"/>
  <c r="R2561" i="1"/>
  <c r="Q2562" i="1"/>
  <c r="P2563" i="1"/>
  <c r="N2565" i="1"/>
  <c r="M2566" i="1"/>
  <c r="M2567" i="1"/>
  <c r="V2567" i="1"/>
  <c r="P2568" i="1"/>
  <c r="Y2568" i="1"/>
  <c r="H2573" i="1"/>
  <c r="Y2577" i="1"/>
  <c r="Q2577" i="1"/>
  <c r="X2577" i="1"/>
  <c r="P2577" i="1"/>
  <c r="V2577" i="1"/>
  <c r="N2577" i="1"/>
  <c r="U2577" i="1"/>
  <c r="X2578" i="1"/>
  <c r="P2578" i="1"/>
  <c r="W2578" i="1"/>
  <c r="O2578" i="1"/>
  <c r="U2578" i="1"/>
  <c r="M2578" i="1"/>
  <c r="V2578" i="1"/>
  <c r="R2580" i="1"/>
  <c r="T2582" i="1"/>
  <c r="L2582" i="1"/>
  <c r="AA2582" i="1"/>
  <c r="S2582" i="1"/>
  <c r="K2582" i="1"/>
  <c r="Y2582" i="1"/>
  <c r="Q2582" i="1"/>
  <c r="W2582" i="1"/>
  <c r="I2583" i="1"/>
  <c r="L2585" i="1"/>
  <c r="AA2585" i="1"/>
  <c r="Q2586" i="1"/>
  <c r="S2587" i="1"/>
  <c r="T2590" i="1"/>
  <c r="L2590" i="1"/>
  <c r="Z2590" i="1"/>
  <c r="Q2590" i="1"/>
  <c r="Y2590" i="1"/>
  <c r="P2590" i="1"/>
  <c r="X2590" i="1"/>
  <c r="O2590" i="1"/>
  <c r="W2590" i="1"/>
  <c r="N2590" i="1"/>
  <c r="V2590" i="1"/>
  <c r="M2590" i="1"/>
  <c r="U2591" i="1"/>
  <c r="I2593" i="1"/>
  <c r="H2593" i="1"/>
  <c r="S2621" i="1"/>
  <c r="S2622" i="1"/>
  <c r="I2624" i="1"/>
  <c r="H2624" i="1"/>
  <c r="N2567" i="1"/>
  <c r="W2567" i="1"/>
  <c r="Q2568" i="1"/>
  <c r="Z2568" i="1"/>
  <c r="I2576" i="1"/>
  <c r="G2576" i="1"/>
  <c r="W2579" i="1"/>
  <c r="O2579" i="1"/>
  <c r="V2579" i="1"/>
  <c r="N2579" i="1"/>
  <c r="T2579" i="1"/>
  <c r="L2579" i="1"/>
  <c r="X2579" i="1"/>
  <c r="T2580" i="1"/>
  <c r="M2585" i="1"/>
  <c r="R2586" i="1"/>
  <c r="X2587" i="1"/>
  <c r="Z2621" i="1"/>
  <c r="T2622" i="1"/>
  <c r="AA2631" i="1"/>
  <c r="S2631" i="1"/>
  <c r="K2631" i="1"/>
  <c r="V2631" i="1"/>
  <c r="N2631" i="1"/>
  <c r="R2631" i="1"/>
  <c r="Q2631" i="1"/>
  <c r="Z2631" i="1"/>
  <c r="P2631" i="1"/>
  <c r="Y2631" i="1"/>
  <c r="O2631" i="1"/>
  <c r="X2631" i="1"/>
  <c r="M2631" i="1"/>
  <c r="W2631" i="1"/>
  <c r="L2631" i="1"/>
  <c r="O2567" i="1"/>
  <c r="Y2567" i="1"/>
  <c r="I2568" i="1"/>
  <c r="R2568" i="1"/>
  <c r="V2569" i="1"/>
  <c r="N2569" i="1"/>
  <c r="S2569" i="1"/>
  <c r="W2571" i="1"/>
  <c r="O2571" i="1"/>
  <c r="T2571" i="1"/>
  <c r="L2571" i="1"/>
  <c r="U2571" i="1"/>
  <c r="I2575" i="1"/>
  <c r="H2576" i="1"/>
  <c r="L2577" i="1"/>
  <c r="Z2577" i="1"/>
  <c r="L2578" i="1"/>
  <c r="Z2578" i="1"/>
  <c r="K2579" i="1"/>
  <c r="Y2579" i="1"/>
  <c r="N2582" i="1"/>
  <c r="Z2582" i="1"/>
  <c r="S2586" i="1"/>
  <c r="T2631" i="1"/>
  <c r="G2651" i="1"/>
  <c r="I2651" i="1"/>
  <c r="H2651" i="1"/>
  <c r="Q2567" i="1"/>
  <c r="W2568" i="1"/>
  <c r="O2568" i="1"/>
  <c r="S2568" i="1"/>
  <c r="V2580" i="1"/>
  <c r="N2580" i="1"/>
  <c r="U2580" i="1"/>
  <c r="M2580" i="1"/>
  <c r="AA2580" i="1"/>
  <c r="S2580" i="1"/>
  <c r="K2580" i="1"/>
  <c r="X2580" i="1"/>
  <c r="W2587" i="1"/>
  <c r="O2587" i="1"/>
  <c r="V2587" i="1"/>
  <c r="N2587" i="1"/>
  <c r="U2587" i="1"/>
  <c r="M2587" i="1"/>
  <c r="T2587" i="1"/>
  <c r="L2587" i="1"/>
  <c r="Z2587" i="1"/>
  <c r="AA2626" i="1"/>
  <c r="S2626" i="1"/>
  <c r="K2626" i="1"/>
  <c r="Z2626" i="1"/>
  <c r="Q2626" i="1"/>
  <c r="Y2626" i="1"/>
  <c r="P2626" i="1"/>
  <c r="X2626" i="1"/>
  <c r="O2626" i="1"/>
  <c r="W2626" i="1"/>
  <c r="N2626" i="1"/>
  <c r="V2626" i="1"/>
  <c r="M2626" i="1"/>
  <c r="U2626" i="1"/>
  <c r="L2626" i="1"/>
  <c r="G2630" i="1"/>
  <c r="I2630" i="1"/>
  <c r="H2630" i="1"/>
  <c r="X2642" i="1"/>
  <c r="P2642" i="1"/>
  <c r="AA2642" i="1"/>
  <c r="S2642" i="1"/>
  <c r="K2642" i="1"/>
  <c r="T2642" i="1"/>
  <c r="R2642" i="1"/>
  <c r="Q2642" i="1"/>
  <c r="Z2642" i="1"/>
  <c r="O2642" i="1"/>
  <c r="Y2642" i="1"/>
  <c r="N2642" i="1"/>
  <c r="W2642" i="1"/>
  <c r="M2642" i="1"/>
  <c r="V2642" i="1"/>
  <c r="L2642" i="1"/>
  <c r="H2660" i="1"/>
  <c r="I2660" i="1"/>
  <c r="G2660" i="1"/>
  <c r="AA2591" i="1"/>
  <c r="S2591" i="1"/>
  <c r="K2591" i="1"/>
  <c r="R2591" i="1"/>
  <c r="Z2591" i="1"/>
  <c r="Q2591" i="1"/>
  <c r="Y2591" i="1"/>
  <c r="P2591" i="1"/>
  <c r="X2591" i="1"/>
  <c r="O2591" i="1"/>
  <c r="W2591" i="1"/>
  <c r="N2591" i="1"/>
  <c r="H2665" i="1"/>
  <c r="I2665" i="1"/>
  <c r="G2665" i="1"/>
  <c r="X2677" i="1"/>
  <c r="P2677" i="1"/>
  <c r="T2677" i="1"/>
  <c r="L2677" i="1"/>
  <c r="S2677" i="1"/>
  <c r="AA2677" i="1"/>
  <c r="Q2677" i="1"/>
  <c r="Z2677" i="1"/>
  <c r="O2677" i="1"/>
  <c r="W2677" i="1"/>
  <c r="M2677" i="1"/>
  <c r="Y2677" i="1"/>
  <c r="V2677" i="1"/>
  <c r="U2677" i="1"/>
  <c r="R2677" i="1"/>
  <c r="N2677" i="1"/>
  <c r="K2677" i="1"/>
  <c r="X2567" i="1"/>
  <c r="P2567" i="1"/>
  <c r="S2567" i="1"/>
  <c r="G2570" i="1"/>
  <c r="G2574" i="1"/>
  <c r="X2586" i="1"/>
  <c r="P2586" i="1"/>
  <c r="W2586" i="1"/>
  <c r="O2586" i="1"/>
  <c r="V2586" i="1"/>
  <c r="N2586" i="1"/>
  <c r="U2586" i="1"/>
  <c r="M2586" i="1"/>
  <c r="Z2586" i="1"/>
  <c r="L2591" i="1"/>
  <c r="I2592" i="1"/>
  <c r="H2592" i="1"/>
  <c r="G2592" i="1"/>
  <c r="X2621" i="1"/>
  <c r="P2621" i="1"/>
  <c r="Y2621" i="1"/>
  <c r="O2621" i="1"/>
  <c r="W2621" i="1"/>
  <c r="N2621" i="1"/>
  <c r="V2621" i="1"/>
  <c r="M2621" i="1"/>
  <c r="U2621" i="1"/>
  <c r="L2621" i="1"/>
  <c r="T2621" i="1"/>
  <c r="K2621" i="1"/>
  <c r="W2622" i="1"/>
  <c r="O2622" i="1"/>
  <c r="AA2622" i="1"/>
  <c r="R2622" i="1"/>
  <c r="Z2622" i="1"/>
  <c r="Q2622" i="1"/>
  <c r="Y2622" i="1"/>
  <c r="P2622" i="1"/>
  <c r="X2622" i="1"/>
  <c r="N2622" i="1"/>
  <c r="V2622" i="1"/>
  <c r="M2622" i="1"/>
  <c r="I2632" i="1"/>
  <c r="H2632" i="1"/>
  <c r="I2684" i="1"/>
  <c r="H2684" i="1"/>
  <c r="G2684" i="1"/>
  <c r="K2567" i="1"/>
  <c r="T2567" i="1"/>
  <c r="M2568" i="1"/>
  <c r="V2568" i="1"/>
  <c r="I2570" i="1"/>
  <c r="H2574" i="1"/>
  <c r="H2578" i="1"/>
  <c r="G2578" i="1"/>
  <c r="P2580" i="1"/>
  <c r="G2582" i="1"/>
  <c r="Y2585" i="1"/>
  <c r="Q2585" i="1"/>
  <c r="X2585" i="1"/>
  <c r="P2585" i="1"/>
  <c r="W2585" i="1"/>
  <c r="V2585" i="1"/>
  <c r="N2585" i="1"/>
  <c r="U2585" i="1"/>
  <c r="K2586" i="1"/>
  <c r="AA2586" i="1"/>
  <c r="Q2587" i="1"/>
  <c r="M2591" i="1"/>
  <c r="Q2621" i="1"/>
  <c r="K2622" i="1"/>
  <c r="U2629" i="1"/>
  <c r="M2629" i="1"/>
  <c r="X2629" i="1"/>
  <c r="P2629" i="1"/>
  <c r="R2629" i="1"/>
  <c r="AA2629" i="1"/>
  <c r="Q2629" i="1"/>
  <c r="Z2629" i="1"/>
  <c r="O2629" i="1"/>
  <c r="Y2629" i="1"/>
  <c r="N2629" i="1"/>
  <c r="W2629" i="1"/>
  <c r="L2629" i="1"/>
  <c r="V2629" i="1"/>
  <c r="K2629" i="1"/>
  <c r="G2632" i="1"/>
  <c r="G2643" i="1"/>
  <c r="I2643" i="1"/>
  <c r="H2643" i="1"/>
  <c r="W2694" i="1"/>
  <c r="O2694" i="1"/>
  <c r="AA2694" i="1"/>
  <c r="S2694" i="1"/>
  <c r="K2694" i="1"/>
  <c r="T2694" i="1"/>
  <c r="Q2694" i="1"/>
  <c r="Z2694" i="1"/>
  <c r="P2694" i="1"/>
  <c r="Y2694" i="1"/>
  <c r="N2694" i="1"/>
  <c r="X2694" i="1"/>
  <c r="M2694" i="1"/>
  <c r="V2694" i="1"/>
  <c r="U2694" i="1"/>
  <c r="R2694" i="1"/>
  <c r="L2694" i="1"/>
  <c r="R2588" i="1"/>
  <c r="Z2588" i="1"/>
  <c r="U2589" i="1"/>
  <c r="M2589" i="1"/>
  <c r="S2589" i="1"/>
  <c r="T2625" i="1"/>
  <c r="L2625" i="1"/>
  <c r="S2625" i="1"/>
  <c r="N2633" i="1"/>
  <c r="X2633" i="1"/>
  <c r="I2634" i="1"/>
  <c r="N2637" i="1"/>
  <c r="Y2637" i="1"/>
  <c r="T2638" i="1"/>
  <c r="L2638" i="1"/>
  <c r="W2638" i="1"/>
  <c r="O2638" i="1"/>
  <c r="U2638" i="1"/>
  <c r="O2639" i="1"/>
  <c r="Y2639" i="1"/>
  <c r="V2644" i="1"/>
  <c r="N2644" i="1"/>
  <c r="Y2644" i="1"/>
  <c r="Q2644" i="1"/>
  <c r="T2644" i="1"/>
  <c r="M2646" i="1"/>
  <c r="X2646" i="1"/>
  <c r="Y2649" i="1"/>
  <c r="Q2649" i="1"/>
  <c r="W2649" i="1"/>
  <c r="O2649" i="1"/>
  <c r="T2649" i="1"/>
  <c r="L2649" i="1"/>
  <c r="V2649" i="1"/>
  <c r="M2655" i="1"/>
  <c r="P2657" i="1"/>
  <c r="M2659" i="1"/>
  <c r="U2668" i="1"/>
  <c r="M2668" i="1"/>
  <c r="T2668" i="1"/>
  <c r="K2668" i="1"/>
  <c r="AA2668" i="1"/>
  <c r="R2668" i="1"/>
  <c r="Z2668" i="1"/>
  <c r="Q2668" i="1"/>
  <c r="X2668" i="1"/>
  <c r="O2668" i="1"/>
  <c r="G2678" i="1"/>
  <c r="H2678" i="1"/>
  <c r="T2681" i="1"/>
  <c r="L2681" i="1"/>
  <c r="X2681" i="1"/>
  <c r="P2681" i="1"/>
  <c r="S2681" i="1"/>
  <c r="AA2681" i="1"/>
  <c r="Q2681" i="1"/>
  <c r="Z2681" i="1"/>
  <c r="O2681" i="1"/>
  <c r="W2681" i="1"/>
  <c r="M2681" i="1"/>
  <c r="U2689" i="1"/>
  <c r="U2698" i="1"/>
  <c r="R2573" i="1"/>
  <c r="P2575" i="1"/>
  <c r="X2575" i="1"/>
  <c r="O2576" i="1"/>
  <c r="W2576" i="1"/>
  <c r="R2581" i="1"/>
  <c r="P2583" i="1"/>
  <c r="X2583" i="1"/>
  <c r="O2584" i="1"/>
  <c r="W2584" i="1"/>
  <c r="K2588" i="1"/>
  <c r="S2588" i="1"/>
  <c r="AA2588" i="1"/>
  <c r="K2589" i="1"/>
  <c r="T2589" i="1"/>
  <c r="Y2593" i="1"/>
  <c r="Q2593" i="1"/>
  <c r="S2593" i="1"/>
  <c r="P2623" i="1"/>
  <c r="R2624" i="1"/>
  <c r="K2625" i="1"/>
  <c r="U2625" i="1"/>
  <c r="G2628" i="1"/>
  <c r="P2628" i="1"/>
  <c r="O2633" i="1"/>
  <c r="Z2633" i="1"/>
  <c r="X2634" i="1"/>
  <c r="P2634" i="1"/>
  <c r="AA2634" i="1"/>
  <c r="S2634" i="1"/>
  <c r="K2634" i="1"/>
  <c r="U2634" i="1"/>
  <c r="O2637" i="1"/>
  <c r="Z2637" i="1"/>
  <c r="K2638" i="1"/>
  <c r="V2638" i="1"/>
  <c r="P2639" i="1"/>
  <c r="Z2639" i="1"/>
  <c r="G2641" i="1"/>
  <c r="R2641" i="1"/>
  <c r="K2644" i="1"/>
  <c r="U2644" i="1"/>
  <c r="G2645" i="1"/>
  <c r="R2645" i="1"/>
  <c r="N2646" i="1"/>
  <c r="Y2646" i="1"/>
  <c r="K2649" i="1"/>
  <c r="X2649" i="1"/>
  <c r="I2654" i="1"/>
  <c r="G2654" i="1"/>
  <c r="O2655" i="1"/>
  <c r="H2656" i="1"/>
  <c r="G2656" i="1"/>
  <c r="R2657" i="1"/>
  <c r="P2659" i="1"/>
  <c r="X2665" i="1"/>
  <c r="P2665" i="1"/>
  <c r="W2665" i="1"/>
  <c r="N2665" i="1"/>
  <c r="U2665" i="1"/>
  <c r="L2665" i="1"/>
  <c r="T2665" i="1"/>
  <c r="K2665" i="1"/>
  <c r="AA2665" i="1"/>
  <c r="R2665" i="1"/>
  <c r="L2668" i="1"/>
  <c r="G2674" i="1"/>
  <c r="I2674" i="1"/>
  <c r="Y2674" i="1"/>
  <c r="I2678" i="1"/>
  <c r="K2681" i="1"/>
  <c r="G2682" i="1"/>
  <c r="H2682" i="1"/>
  <c r="Y2684" i="1"/>
  <c r="Q2684" i="1"/>
  <c r="U2684" i="1"/>
  <c r="M2684" i="1"/>
  <c r="Z2684" i="1"/>
  <c r="O2684" i="1"/>
  <c r="W2684" i="1"/>
  <c r="L2684" i="1"/>
  <c r="V2684" i="1"/>
  <c r="K2684" i="1"/>
  <c r="S2684" i="1"/>
  <c r="H2685" i="1"/>
  <c r="I2685" i="1"/>
  <c r="G2685" i="1"/>
  <c r="W2689" i="1"/>
  <c r="U2701" i="1"/>
  <c r="M2701" i="1"/>
  <c r="T2701" i="1"/>
  <c r="K2701" i="1"/>
  <c r="Y2701" i="1"/>
  <c r="P2701" i="1"/>
  <c r="S2701" i="1"/>
  <c r="R2701" i="1"/>
  <c r="Q2701" i="1"/>
  <c r="AA2701" i="1"/>
  <c r="O2701" i="1"/>
  <c r="Z2701" i="1"/>
  <c r="N2701" i="1"/>
  <c r="X2701" i="1"/>
  <c r="L2701" i="1"/>
  <c r="L2588" i="1"/>
  <c r="T2588" i="1"/>
  <c r="L2589" i="1"/>
  <c r="V2589" i="1"/>
  <c r="U2624" i="1"/>
  <c r="M2624" i="1"/>
  <c r="S2624" i="1"/>
  <c r="M2625" i="1"/>
  <c r="V2625" i="1"/>
  <c r="H2628" i="1"/>
  <c r="T2630" i="1"/>
  <c r="L2630" i="1"/>
  <c r="W2630" i="1"/>
  <c r="O2630" i="1"/>
  <c r="U2630" i="1"/>
  <c r="P2633" i="1"/>
  <c r="AA2633" i="1"/>
  <c r="V2636" i="1"/>
  <c r="N2636" i="1"/>
  <c r="Y2636" i="1"/>
  <c r="Q2636" i="1"/>
  <c r="T2636" i="1"/>
  <c r="Q2637" i="1"/>
  <c r="AA2637" i="1"/>
  <c r="M2638" i="1"/>
  <c r="X2638" i="1"/>
  <c r="Q2639" i="1"/>
  <c r="H2641" i="1"/>
  <c r="L2644" i="1"/>
  <c r="W2644" i="1"/>
  <c r="I2645" i="1"/>
  <c r="P2646" i="1"/>
  <c r="Z2646" i="1"/>
  <c r="M2649" i="1"/>
  <c r="Z2649" i="1"/>
  <c r="X2650" i="1"/>
  <c r="P2650" i="1"/>
  <c r="V2650" i="1"/>
  <c r="N2650" i="1"/>
  <c r="AA2650" i="1"/>
  <c r="S2650" i="1"/>
  <c r="K2650" i="1"/>
  <c r="W2650" i="1"/>
  <c r="R2655" i="1"/>
  <c r="S2657" i="1"/>
  <c r="S2659" i="1"/>
  <c r="G2666" i="1"/>
  <c r="H2666" i="1"/>
  <c r="V2667" i="1"/>
  <c r="N2667" i="1"/>
  <c r="AA2667" i="1"/>
  <c r="R2667" i="1"/>
  <c r="Y2667" i="1"/>
  <c r="P2667" i="1"/>
  <c r="X2667" i="1"/>
  <c r="O2667" i="1"/>
  <c r="U2667" i="1"/>
  <c r="L2667" i="1"/>
  <c r="N2668" i="1"/>
  <c r="AA2670" i="1"/>
  <c r="S2670" i="1"/>
  <c r="K2670" i="1"/>
  <c r="X2670" i="1"/>
  <c r="O2670" i="1"/>
  <c r="V2670" i="1"/>
  <c r="M2670" i="1"/>
  <c r="U2670" i="1"/>
  <c r="L2670" i="1"/>
  <c r="R2670" i="1"/>
  <c r="N2681" i="1"/>
  <c r="X2685" i="1"/>
  <c r="P2685" i="1"/>
  <c r="T2685" i="1"/>
  <c r="L2685" i="1"/>
  <c r="V2685" i="1"/>
  <c r="K2685" i="1"/>
  <c r="S2685" i="1"/>
  <c r="R2685" i="1"/>
  <c r="Z2685" i="1"/>
  <c r="O2685" i="1"/>
  <c r="I2692" i="1"/>
  <c r="G2692" i="1"/>
  <c r="H2697" i="1"/>
  <c r="I2697" i="1"/>
  <c r="G2697" i="1"/>
  <c r="V2700" i="1"/>
  <c r="N2700" i="1"/>
  <c r="AA2700" i="1"/>
  <c r="R2700" i="1"/>
  <c r="W2700" i="1"/>
  <c r="M2700" i="1"/>
  <c r="T2700" i="1"/>
  <c r="S2700" i="1"/>
  <c r="Q2700" i="1"/>
  <c r="P2700" i="1"/>
  <c r="Z2700" i="1"/>
  <c r="O2700" i="1"/>
  <c r="Y2700" i="1"/>
  <c r="L2700" i="1"/>
  <c r="R2575" i="1"/>
  <c r="Z2575" i="1"/>
  <c r="R2583" i="1"/>
  <c r="Z2583" i="1"/>
  <c r="G2586" i="1"/>
  <c r="M2588" i="1"/>
  <c r="U2588" i="1"/>
  <c r="N2589" i="1"/>
  <c r="W2589" i="1"/>
  <c r="G2590" i="1"/>
  <c r="H2622" i="1"/>
  <c r="K2624" i="1"/>
  <c r="T2624" i="1"/>
  <c r="N2625" i="1"/>
  <c r="W2625" i="1"/>
  <c r="V2628" i="1"/>
  <c r="Y2628" i="1"/>
  <c r="Q2628" i="1"/>
  <c r="S2628" i="1"/>
  <c r="K2630" i="1"/>
  <c r="V2630" i="1"/>
  <c r="G2633" i="1"/>
  <c r="R2633" i="1"/>
  <c r="K2636" i="1"/>
  <c r="U2636" i="1"/>
  <c r="R2637" i="1"/>
  <c r="N2638" i="1"/>
  <c r="Y2638" i="1"/>
  <c r="R2639" i="1"/>
  <c r="Y2641" i="1"/>
  <c r="Q2641" i="1"/>
  <c r="T2641" i="1"/>
  <c r="L2641" i="1"/>
  <c r="U2641" i="1"/>
  <c r="M2644" i="1"/>
  <c r="X2644" i="1"/>
  <c r="U2645" i="1"/>
  <c r="M2645" i="1"/>
  <c r="X2645" i="1"/>
  <c r="P2645" i="1"/>
  <c r="T2645" i="1"/>
  <c r="Q2646" i="1"/>
  <c r="AA2646" i="1"/>
  <c r="AA2647" i="1"/>
  <c r="S2647" i="1"/>
  <c r="K2647" i="1"/>
  <c r="V2647" i="1"/>
  <c r="N2647" i="1"/>
  <c r="U2647" i="1"/>
  <c r="G2648" i="1"/>
  <c r="N2649" i="1"/>
  <c r="AA2649" i="1"/>
  <c r="L2650" i="1"/>
  <c r="Y2650" i="1"/>
  <c r="T2655" i="1"/>
  <c r="U2657" i="1"/>
  <c r="U2659" i="1"/>
  <c r="AA2662" i="1"/>
  <c r="S2662" i="1"/>
  <c r="K2662" i="1"/>
  <c r="Z2662" i="1"/>
  <c r="Q2662" i="1"/>
  <c r="X2662" i="1"/>
  <c r="O2662" i="1"/>
  <c r="W2662" i="1"/>
  <c r="N2662" i="1"/>
  <c r="U2662" i="1"/>
  <c r="L2662" i="1"/>
  <c r="I2666" i="1"/>
  <c r="K2667" i="1"/>
  <c r="P2668" i="1"/>
  <c r="N2670" i="1"/>
  <c r="W2674" i="1"/>
  <c r="O2674" i="1"/>
  <c r="X2674" i="1"/>
  <c r="N2674" i="1"/>
  <c r="U2674" i="1"/>
  <c r="L2674" i="1"/>
  <c r="T2674" i="1"/>
  <c r="K2674" i="1"/>
  <c r="AA2674" i="1"/>
  <c r="R2674" i="1"/>
  <c r="R2681" i="1"/>
  <c r="I2688" i="1"/>
  <c r="H2688" i="1"/>
  <c r="H2692" i="1"/>
  <c r="H2693" i="1"/>
  <c r="I2693" i="1"/>
  <c r="G2693" i="1"/>
  <c r="K2575" i="1"/>
  <c r="S2575" i="1"/>
  <c r="R2576" i="1"/>
  <c r="K2583" i="1"/>
  <c r="S2583" i="1"/>
  <c r="R2584" i="1"/>
  <c r="N2588" i="1"/>
  <c r="O2589" i="1"/>
  <c r="X2589" i="1"/>
  <c r="I2622" i="1"/>
  <c r="V2623" i="1"/>
  <c r="N2623" i="1"/>
  <c r="S2623" i="1"/>
  <c r="L2624" i="1"/>
  <c r="V2624" i="1"/>
  <c r="O2625" i="1"/>
  <c r="X2625" i="1"/>
  <c r="K2628" i="1"/>
  <c r="T2628" i="1"/>
  <c r="M2630" i="1"/>
  <c r="X2630" i="1"/>
  <c r="H2633" i="1"/>
  <c r="L2636" i="1"/>
  <c r="W2636" i="1"/>
  <c r="I2637" i="1"/>
  <c r="P2638" i="1"/>
  <c r="Z2638" i="1"/>
  <c r="K2641" i="1"/>
  <c r="V2641" i="1"/>
  <c r="O2644" i="1"/>
  <c r="Z2644" i="1"/>
  <c r="K2645" i="1"/>
  <c r="V2645" i="1"/>
  <c r="H2646" i="1"/>
  <c r="R2646" i="1"/>
  <c r="L2647" i="1"/>
  <c r="W2647" i="1"/>
  <c r="P2649" i="1"/>
  <c r="M2650" i="1"/>
  <c r="Z2650" i="1"/>
  <c r="G2653" i="1"/>
  <c r="U2655" i="1"/>
  <c r="W2659" i="1"/>
  <c r="M2662" i="1"/>
  <c r="H2663" i="1"/>
  <c r="G2663" i="1"/>
  <c r="W2666" i="1"/>
  <c r="O2666" i="1"/>
  <c r="Z2666" i="1"/>
  <c r="Q2666" i="1"/>
  <c r="X2666" i="1"/>
  <c r="N2666" i="1"/>
  <c r="V2666" i="1"/>
  <c r="M2666" i="1"/>
  <c r="T2666" i="1"/>
  <c r="K2666" i="1"/>
  <c r="M2667" i="1"/>
  <c r="S2668" i="1"/>
  <c r="P2670" i="1"/>
  <c r="M2674" i="1"/>
  <c r="U2681" i="1"/>
  <c r="N2685" i="1"/>
  <c r="G2688" i="1"/>
  <c r="Y2692" i="1"/>
  <c r="Q2692" i="1"/>
  <c r="U2692" i="1"/>
  <c r="M2692" i="1"/>
  <c r="R2692" i="1"/>
  <c r="Z2692" i="1"/>
  <c r="O2692" i="1"/>
  <c r="X2692" i="1"/>
  <c r="N2692" i="1"/>
  <c r="W2692" i="1"/>
  <c r="L2692" i="1"/>
  <c r="V2692" i="1"/>
  <c r="K2692" i="1"/>
  <c r="U2700" i="1"/>
  <c r="Y2633" i="1"/>
  <c r="Q2633" i="1"/>
  <c r="T2633" i="1"/>
  <c r="L2633" i="1"/>
  <c r="U2633" i="1"/>
  <c r="U2637" i="1"/>
  <c r="M2637" i="1"/>
  <c r="X2637" i="1"/>
  <c r="P2637" i="1"/>
  <c r="T2637" i="1"/>
  <c r="AA2639" i="1"/>
  <c r="S2639" i="1"/>
  <c r="K2639" i="1"/>
  <c r="V2639" i="1"/>
  <c r="N2639" i="1"/>
  <c r="U2639" i="1"/>
  <c r="X2657" i="1"/>
  <c r="Z2657" i="1"/>
  <c r="Q2657" i="1"/>
  <c r="W2657" i="1"/>
  <c r="O2657" i="1"/>
  <c r="V2657" i="1"/>
  <c r="N2657" i="1"/>
  <c r="T2657" i="1"/>
  <c r="L2657" i="1"/>
  <c r="AA2657" i="1"/>
  <c r="T2689" i="1"/>
  <c r="L2689" i="1"/>
  <c r="X2689" i="1"/>
  <c r="P2689" i="1"/>
  <c r="V2689" i="1"/>
  <c r="K2689" i="1"/>
  <c r="S2689" i="1"/>
  <c r="R2689" i="1"/>
  <c r="AA2689" i="1"/>
  <c r="Q2689" i="1"/>
  <c r="Z2689" i="1"/>
  <c r="O2689" i="1"/>
  <c r="U2696" i="1"/>
  <c r="M2696" i="1"/>
  <c r="Y2696" i="1"/>
  <c r="Q2696" i="1"/>
  <c r="R2696" i="1"/>
  <c r="AA2696" i="1"/>
  <c r="P2696" i="1"/>
  <c r="Z2696" i="1"/>
  <c r="O2696" i="1"/>
  <c r="X2696" i="1"/>
  <c r="N2696" i="1"/>
  <c r="W2696" i="1"/>
  <c r="L2696" i="1"/>
  <c r="V2696" i="1"/>
  <c r="K2696" i="1"/>
  <c r="T2646" i="1"/>
  <c r="L2646" i="1"/>
  <c r="W2646" i="1"/>
  <c r="O2646" i="1"/>
  <c r="U2646" i="1"/>
  <c r="I2649" i="1"/>
  <c r="G2649" i="1"/>
  <c r="AA2655" i="1"/>
  <c r="S2655" i="1"/>
  <c r="K2655" i="1"/>
  <c r="Y2655" i="1"/>
  <c r="Q2655" i="1"/>
  <c r="X2655" i="1"/>
  <c r="P2655" i="1"/>
  <c r="V2655" i="1"/>
  <c r="N2655" i="1"/>
  <c r="Z2655" i="1"/>
  <c r="V2659" i="1"/>
  <c r="N2659" i="1"/>
  <c r="T2659" i="1"/>
  <c r="K2659" i="1"/>
  <c r="AA2659" i="1"/>
  <c r="R2659" i="1"/>
  <c r="Z2659" i="1"/>
  <c r="Q2659" i="1"/>
  <c r="X2659" i="1"/>
  <c r="O2659" i="1"/>
  <c r="AA2698" i="1"/>
  <c r="S2698" i="1"/>
  <c r="K2698" i="1"/>
  <c r="W2698" i="1"/>
  <c r="O2698" i="1"/>
  <c r="T2698" i="1"/>
  <c r="R2698" i="1"/>
  <c r="Q2698" i="1"/>
  <c r="Z2698" i="1"/>
  <c r="P2698" i="1"/>
  <c r="Y2698" i="1"/>
  <c r="N2698" i="1"/>
  <c r="X2698" i="1"/>
  <c r="M2698" i="1"/>
  <c r="R2592" i="1"/>
  <c r="R2627" i="1"/>
  <c r="M2632" i="1"/>
  <c r="U2632" i="1"/>
  <c r="R2635" i="1"/>
  <c r="M2640" i="1"/>
  <c r="U2640" i="1"/>
  <c r="R2643" i="1"/>
  <c r="M2648" i="1"/>
  <c r="U2648" i="1"/>
  <c r="R2651" i="1"/>
  <c r="P2653" i="1"/>
  <c r="X2653" i="1"/>
  <c r="O2654" i="1"/>
  <c r="W2654" i="1"/>
  <c r="M2656" i="1"/>
  <c r="U2656" i="1"/>
  <c r="M2658" i="1"/>
  <c r="Q2660" i="1"/>
  <c r="T2661" i="1"/>
  <c r="L2661" i="1"/>
  <c r="S2661" i="1"/>
  <c r="O2664" i="1"/>
  <c r="X2664" i="1"/>
  <c r="Q2669" i="1"/>
  <c r="M2672" i="1"/>
  <c r="O2673" i="1"/>
  <c r="Y2673" i="1"/>
  <c r="P2676" i="1"/>
  <c r="P2680" i="1"/>
  <c r="W2686" i="1"/>
  <c r="O2686" i="1"/>
  <c r="AA2686" i="1"/>
  <c r="S2686" i="1"/>
  <c r="K2686" i="1"/>
  <c r="U2686" i="1"/>
  <c r="AA2690" i="1"/>
  <c r="S2690" i="1"/>
  <c r="K2690" i="1"/>
  <c r="W2690" i="1"/>
  <c r="O2690" i="1"/>
  <c r="U2690" i="1"/>
  <c r="U2688" i="1"/>
  <c r="M2688" i="1"/>
  <c r="Y2688" i="1"/>
  <c r="Q2688" i="1"/>
  <c r="T2688" i="1"/>
  <c r="R2653" i="1"/>
  <c r="Z2653" i="1"/>
  <c r="U2660" i="1"/>
  <c r="M2660" i="1"/>
  <c r="S2660" i="1"/>
  <c r="R2664" i="1"/>
  <c r="T2669" i="1"/>
  <c r="L2669" i="1"/>
  <c r="S2669" i="1"/>
  <c r="R2673" i="1"/>
  <c r="W2678" i="1"/>
  <c r="O2678" i="1"/>
  <c r="AA2678" i="1"/>
  <c r="S2678" i="1"/>
  <c r="K2678" i="1"/>
  <c r="U2678" i="1"/>
  <c r="AA2682" i="1"/>
  <c r="S2682" i="1"/>
  <c r="K2682" i="1"/>
  <c r="W2682" i="1"/>
  <c r="O2682" i="1"/>
  <c r="U2682" i="1"/>
  <c r="K2688" i="1"/>
  <c r="V2688" i="1"/>
  <c r="G2689" i="1"/>
  <c r="X2693" i="1"/>
  <c r="P2693" i="1"/>
  <c r="T2693" i="1"/>
  <c r="L2693" i="1"/>
  <c r="U2693" i="1"/>
  <c r="T2697" i="1"/>
  <c r="L2697" i="1"/>
  <c r="X2697" i="1"/>
  <c r="P2697" i="1"/>
  <c r="U2697" i="1"/>
  <c r="K2653" i="1"/>
  <c r="S2653" i="1"/>
  <c r="AA2653" i="1"/>
  <c r="R2654" i="1"/>
  <c r="Z2654" i="1"/>
  <c r="G2657" i="1"/>
  <c r="H2658" i="1"/>
  <c r="K2660" i="1"/>
  <c r="T2660" i="1"/>
  <c r="Y2664" i="1"/>
  <c r="Q2664" i="1"/>
  <c r="S2664" i="1"/>
  <c r="K2669" i="1"/>
  <c r="U2669" i="1"/>
  <c r="G2672" i="1"/>
  <c r="X2673" i="1"/>
  <c r="P2673" i="1"/>
  <c r="S2673" i="1"/>
  <c r="Y2676" i="1"/>
  <c r="Q2676" i="1"/>
  <c r="U2676" i="1"/>
  <c r="M2676" i="1"/>
  <c r="T2676" i="1"/>
  <c r="L2678" i="1"/>
  <c r="V2678" i="1"/>
  <c r="U2680" i="1"/>
  <c r="M2680" i="1"/>
  <c r="Y2680" i="1"/>
  <c r="Q2680" i="1"/>
  <c r="T2680" i="1"/>
  <c r="L2682" i="1"/>
  <c r="V2682" i="1"/>
  <c r="L2688" i="1"/>
  <c r="W2688" i="1"/>
  <c r="I2689" i="1"/>
  <c r="K2693" i="1"/>
  <c r="V2693" i="1"/>
  <c r="K2697" i="1"/>
  <c r="V2697" i="1"/>
  <c r="R2632" i="1"/>
  <c r="R2640" i="1"/>
  <c r="R2648" i="1"/>
  <c r="M2653" i="1"/>
  <c r="L2654" i="1"/>
  <c r="R2656" i="1"/>
  <c r="W2658" i="1"/>
  <c r="O2658" i="1"/>
  <c r="S2658" i="1"/>
  <c r="N2660" i="1"/>
  <c r="W2660" i="1"/>
  <c r="L2664" i="1"/>
  <c r="U2664" i="1"/>
  <c r="N2669" i="1"/>
  <c r="W2669" i="1"/>
  <c r="Y2672" i="1"/>
  <c r="Q2672" i="1"/>
  <c r="S2672" i="1"/>
  <c r="L2673" i="1"/>
  <c r="U2673" i="1"/>
  <c r="L2676" i="1"/>
  <c r="W2676" i="1"/>
  <c r="I2677" i="1"/>
  <c r="N2678" i="1"/>
  <c r="Y2678" i="1"/>
  <c r="L2680" i="1"/>
  <c r="W2680" i="1"/>
  <c r="I2681" i="1"/>
  <c r="N2682" i="1"/>
  <c r="Y2682" i="1"/>
  <c r="O2688" i="1"/>
  <c r="Z2688" i="1"/>
  <c r="N2693" i="1"/>
  <c r="Y2693" i="1"/>
  <c r="I2694" i="1"/>
  <c r="G2696" i="1"/>
  <c r="N2697" i="1"/>
  <c r="Y2697" i="1"/>
  <c r="I2698" i="1"/>
  <c r="H2701" i="1"/>
  <c r="R2663" i="1"/>
  <c r="R2671" i="1"/>
  <c r="N2675" i="1"/>
  <c r="V2675" i="1"/>
  <c r="R2679" i="1"/>
  <c r="N2683" i="1"/>
  <c r="V2683" i="1"/>
  <c r="R2687" i="1"/>
  <c r="N2691" i="1"/>
  <c r="V2691" i="1"/>
  <c r="R2695" i="1"/>
  <c r="N2699" i="1"/>
  <c r="V2699" i="1"/>
  <c r="R2675" i="1"/>
  <c r="R2683" i="1"/>
  <c r="R2691" i="1"/>
  <c r="R2699" i="1"/>
  <c r="N332" i="1" l="1"/>
  <c r="W330" i="1"/>
  <c r="T1992" i="1"/>
  <c r="V2599" i="1"/>
  <c r="L1780" i="1"/>
  <c r="O2615" i="1"/>
  <c r="M2598" i="1"/>
  <c r="AH2633" i="1" l="1"/>
  <c r="AI2633" i="1" s="1"/>
  <c r="AH1986" i="1" l="1"/>
  <c r="AI1986" i="1" s="1"/>
  <c r="AH1885" i="1"/>
  <c r="AI1885" i="1" s="1"/>
  <c r="AH2618" i="1"/>
  <c r="AI2618" i="1" s="1"/>
  <c r="AH2167" i="1"/>
  <c r="AI2167" i="1" s="1"/>
  <c r="AH2011" i="1"/>
  <c r="AI2011" i="1" s="1"/>
  <c r="AH2645" i="1"/>
  <c r="AI2645" i="1" s="1"/>
  <c r="AH2475" i="1"/>
  <c r="AI2475" i="1" s="1"/>
  <c r="AH2584" i="1"/>
  <c r="AI2584" i="1" s="1"/>
  <c r="AH1552" i="1"/>
  <c r="AI1552" i="1" s="1"/>
  <c r="AH1575" i="1"/>
  <c r="AI1575" i="1" s="1"/>
  <c r="AH2495" i="1"/>
  <c r="AI2495" i="1" s="1"/>
  <c r="AH1613" i="1"/>
  <c r="AI1613" i="1" s="1"/>
  <c r="AH1771" i="1"/>
  <c r="AI1771" i="1" s="1"/>
  <c r="AH952" i="1"/>
  <c r="AI952" i="1" s="1"/>
  <c r="AH1879" i="1"/>
  <c r="AI1879" i="1" s="1"/>
  <c r="AH2459" i="1"/>
  <c r="AI2459" i="1" s="1"/>
  <c r="AH1901" i="1"/>
  <c r="AI1901" i="1" s="1"/>
  <c r="AH2675" i="1"/>
  <c r="AI2675" i="1" s="1"/>
  <c r="AH1810" i="1"/>
  <c r="AI1810" i="1" s="1"/>
  <c r="AH1488" i="1"/>
  <c r="AI1488" i="1" s="1"/>
  <c r="AH862" i="1"/>
  <c r="AI862" i="1" s="1"/>
  <c r="AH2352" i="1"/>
  <c r="AI2352" i="1" s="1"/>
  <c r="AH1604" i="1"/>
  <c r="AI1604" i="1" s="1"/>
  <c r="AH92" i="1"/>
  <c r="AI92" i="1" s="1"/>
  <c r="AH1636" i="1"/>
  <c r="AI1636" i="1" s="1"/>
  <c r="AH155" i="1"/>
  <c r="AI155" i="1" s="1"/>
  <c r="AH2631" i="1"/>
  <c r="AI2631" i="1" s="1"/>
  <c r="AH579" i="1"/>
  <c r="AI579" i="1" s="1"/>
  <c r="AH1491" i="1"/>
  <c r="AI1491" i="1" s="1"/>
  <c r="AH1523" i="1"/>
  <c r="AI1523" i="1" s="1"/>
  <c r="AH1928" i="1"/>
  <c r="AI1928" i="1" s="1"/>
  <c r="AH375" i="1"/>
  <c r="AI375" i="1" s="1"/>
  <c r="AH2647" i="1"/>
  <c r="AI2647" i="1" s="1"/>
  <c r="AH2220" i="1"/>
  <c r="AI2220" i="1" s="1"/>
  <c r="AH34" i="1"/>
  <c r="AI34" i="1" s="1"/>
  <c r="AH2176" i="1"/>
  <c r="AI2176" i="1" s="1"/>
  <c r="AH991" i="1"/>
  <c r="AI991" i="1" s="1"/>
  <c r="AH2624" i="1"/>
  <c r="AI2624" i="1" s="1"/>
  <c r="AH1700" i="1"/>
  <c r="AI1700" i="1" s="1"/>
  <c r="AH1076" i="1"/>
  <c r="AI1076" i="1" s="1"/>
  <c r="AH2369" i="1"/>
  <c r="AI2369" i="1" s="1"/>
  <c r="AH1044" i="1"/>
  <c r="AI1044" i="1" s="1"/>
  <c r="AH145" i="1"/>
  <c r="AI145" i="1" s="1"/>
  <c r="AH473" i="1"/>
  <c r="AI473" i="1" s="1"/>
  <c r="AH1283" i="1"/>
  <c r="AI1283" i="1" s="1"/>
  <c r="AH1031" i="1"/>
  <c r="AI1031" i="1" s="1"/>
  <c r="AH209" i="1"/>
  <c r="AI209" i="1" s="1"/>
  <c r="AH869" i="1"/>
  <c r="AI869" i="1" s="1"/>
  <c r="AH622" i="1"/>
  <c r="AI622" i="1" s="1"/>
  <c r="AH935" i="1"/>
  <c r="AI935" i="1" s="1"/>
  <c r="AH133" i="1"/>
  <c r="AI133" i="1" s="1"/>
  <c r="AH969" i="1"/>
  <c r="AI969" i="1" s="1"/>
  <c r="AH1824" i="1"/>
  <c r="AI1824" i="1" s="1"/>
  <c r="AH919" i="1"/>
  <c r="AI919" i="1" s="1"/>
  <c r="AH28" i="1"/>
  <c r="AI28" i="1" s="1"/>
  <c r="AH1420" i="1"/>
  <c r="AI1420" i="1" s="1"/>
  <c r="AH645" i="1"/>
  <c r="AI645" i="1" s="1"/>
  <c r="AH320" i="1"/>
  <c r="AI320" i="1" s="1"/>
  <c r="AH992" i="1"/>
  <c r="AI992" i="1" s="1"/>
  <c r="AH2611" i="1"/>
  <c r="AI2611" i="1" s="1"/>
  <c r="AH2660" i="1"/>
  <c r="AI2660" i="1" s="1"/>
  <c r="AH2027" i="1"/>
  <c r="AI2027" i="1" s="1"/>
  <c r="AH2476" i="1"/>
  <c r="AI2476" i="1" s="1"/>
  <c r="AH1253" i="1"/>
  <c r="AI1253" i="1" s="1"/>
  <c r="AH1699" i="1"/>
  <c r="AI1699" i="1" s="1"/>
  <c r="AH341" i="1"/>
  <c r="AI341" i="1" s="1"/>
  <c r="AH379" i="1"/>
  <c r="AI379" i="1" s="1"/>
  <c r="AH1301" i="1"/>
  <c r="AI1301" i="1" s="1"/>
  <c r="AH734" i="1"/>
  <c r="AI734" i="1" s="1"/>
  <c r="AH2211" i="1"/>
  <c r="AI2211" i="1" s="1"/>
  <c r="AH2500" i="1"/>
  <c r="AI2500" i="1" s="1"/>
  <c r="AH1373" i="1"/>
  <c r="AI1373" i="1" s="1"/>
  <c r="AH1775" i="1"/>
  <c r="AI1775" i="1" s="1"/>
  <c r="AH525" i="1"/>
  <c r="AI525" i="1" s="1"/>
  <c r="AH2374" i="1"/>
  <c r="AI2374" i="1" s="1"/>
  <c r="AH1087" i="1"/>
  <c r="AI1087" i="1" s="1"/>
  <c r="AH2142" i="1"/>
  <c r="AI2142" i="1" s="1"/>
  <c r="AH1529" i="1"/>
  <c r="AI1529" i="1" s="1"/>
  <c r="AH1394" i="1"/>
  <c r="AI1394" i="1" s="1"/>
  <c r="AH1391" i="1"/>
  <c r="AI1391" i="1" s="1"/>
  <c r="AH2692" i="1"/>
  <c r="AI2692" i="1" s="1"/>
  <c r="AH689" i="1"/>
  <c r="AI689" i="1" s="1"/>
  <c r="AH2066" i="1"/>
  <c r="AI2066" i="1" s="1"/>
  <c r="AH649" i="1"/>
  <c r="AI649" i="1" s="1"/>
  <c r="AH1949" i="1"/>
  <c r="AI1949" i="1" s="1"/>
  <c r="AH41" i="1"/>
  <c r="AI41" i="1" s="1"/>
  <c r="AH2615" i="1"/>
  <c r="AI2615" i="1" s="1"/>
  <c r="AH1902" i="1"/>
  <c r="AI1902" i="1" s="1"/>
  <c r="AH1783" i="1"/>
  <c r="AI1783" i="1" s="1"/>
  <c r="AH2257" i="1"/>
  <c r="AI2257" i="1" s="1"/>
  <c r="AH1821" i="1"/>
  <c r="AI1821" i="1" s="1"/>
  <c r="AH880" i="1"/>
  <c r="AI880" i="1" s="1"/>
  <c r="AH1288" i="1"/>
  <c r="AI1288" i="1" s="1"/>
  <c r="AH2029" i="1"/>
  <c r="AI2029" i="1" s="1"/>
  <c r="AH2293" i="1"/>
  <c r="AI2293" i="1" s="1"/>
  <c r="AH672" i="1"/>
  <c r="AI672" i="1" s="1"/>
  <c r="AH1239" i="1"/>
  <c r="AI1239" i="1" s="1"/>
  <c r="AH2219" i="1"/>
  <c r="AI2219" i="1" s="1"/>
  <c r="AH245" i="1"/>
  <c r="AI245" i="1" s="1"/>
  <c r="AH2072" i="1"/>
  <c r="AI2072" i="1" s="1"/>
  <c r="AH927" i="1"/>
  <c r="AI927" i="1" s="1"/>
  <c r="AH1850" i="1"/>
  <c r="AI1850" i="1" s="1"/>
  <c r="AH275" i="1"/>
  <c r="AI275" i="1" s="1"/>
  <c r="AH440" i="1"/>
  <c r="AI440" i="1" s="1"/>
  <c r="AH259" i="1"/>
  <c r="AI259" i="1" s="1"/>
  <c r="AH430" i="1"/>
  <c r="AI430" i="1" s="1"/>
  <c r="AH1033" i="1"/>
  <c r="AI1033" i="1" s="1"/>
  <c r="AH1527" i="1"/>
  <c r="AI1527" i="1" s="1"/>
  <c r="AH530" i="1"/>
  <c r="AI530" i="1" s="1"/>
  <c r="AH2616" i="1"/>
  <c r="AI2616" i="1" s="1"/>
  <c r="AH2657" i="1"/>
  <c r="AI2657" i="1" s="1"/>
  <c r="AH2507" i="1"/>
  <c r="AI2507" i="1" s="1"/>
  <c r="AH1388" i="1"/>
  <c r="AI1388" i="1" s="1"/>
  <c r="AH1769" i="1"/>
  <c r="AI1769" i="1" s="1"/>
  <c r="AH1812" i="1"/>
  <c r="AI1812" i="1" s="1"/>
  <c r="AH660" i="1"/>
  <c r="AI660" i="1" s="1"/>
  <c r="AH951" i="1"/>
  <c r="AI951" i="1" s="1"/>
  <c r="AH1416" i="1"/>
  <c r="AI1416" i="1" s="1"/>
  <c r="AH4" i="1"/>
  <c r="AI4" i="1" s="1"/>
  <c r="AH2078" i="1"/>
  <c r="AI2078" i="1" s="1"/>
  <c r="AH474" i="1"/>
  <c r="AI474" i="1" s="1"/>
  <c r="AH2128" i="1"/>
  <c r="AI2128" i="1" s="1"/>
  <c r="AH2046" i="1"/>
  <c r="AI2046" i="1" s="1"/>
  <c r="AH2008" i="1"/>
  <c r="AI2008" i="1" s="1"/>
  <c r="AH496" i="1"/>
  <c r="AI496" i="1" s="1"/>
  <c r="AH359" i="1"/>
  <c r="AI359" i="1" s="1"/>
  <c r="AH1702" i="1"/>
  <c r="AI1702" i="1" s="1"/>
  <c r="AH2094" i="1"/>
  <c r="AI2094" i="1" s="1"/>
  <c r="AH325" i="1"/>
  <c r="AI325" i="1" s="1"/>
  <c r="AH2644" i="1"/>
  <c r="AI2644" i="1" s="1"/>
  <c r="AH1419" i="1"/>
  <c r="AI1419" i="1" s="1"/>
  <c r="AH86" i="1"/>
  <c r="AI86" i="1" s="1"/>
  <c r="AH555" i="1"/>
  <c r="AI555" i="1" s="1"/>
  <c r="AH1187" i="1"/>
  <c r="AI1187" i="1" s="1"/>
  <c r="AH801" i="1"/>
  <c r="AI801" i="1" s="1"/>
  <c r="AH1619" i="1"/>
  <c r="AI1619" i="1" s="1"/>
  <c r="AH314" i="1"/>
  <c r="AI314" i="1" s="1"/>
  <c r="AH2229" i="1"/>
  <c r="AI2229" i="1" s="1"/>
  <c r="AH876" i="1"/>
  <c r="AI876" i="1" s="1"/>
  <c r="AH540" i="1"/>
  <c r="AI540" i="1" s="1"/>
  <c r="AH2099" i="1"/>
  <c r="AI2099" i="1" s="1"/>
  <c r="AH2364" i="1"/>
  <c r="AI2364" i="1" s="1"/>
  <c r="AH2240" i="1"/>
  <c r="AI2240" i="1" s="1"/>
  <c r="AH1950" i="1"/>
  <c r="AI1950" i="1" s="1"/>
  <c r="AH486" i="1"/>
  <c r="AI486" i="1" s="1"/>
  <c r="AH250" i="1"/>
  <c r="AI250" i="1" s="1"/>
  <c r="AH2183" i="1"/>
  <c r="AI2183" i="1" s="1"/>
  <c r="AH2666" i="1"/>
  <c r="AI2666" i="1" s="1"/>
  <c r="AH1069" i="1"/>
  <c r="AI1069" i="1" s="1"/>
  <c r="AH2494" i="1"/>
  <c r="AI2494" i="1" s="1"/>
  <c r="AH260" i="1"/>
  <c r="AI260" i="1" s="1"/>
  <c r="AH945" i="1"/>
  <c r="AI945" i="1" s="1"/>
  <c r="AH1510" i="1"/>
  <c r="AI1510" i="1" s="1"/>
  <c r="AH1630" i="1"/>
  <c r="AI1630" i="1" s="1"/>
  <c r="AH358" i="1"/>
  <c r="AI358" i="1" s="1"/>
  <c r="AH1172" i="1"/>
  <c r="AI1172" i="1" s="1"/>
  <c r="AH616" i="1"/>
  <c r="AI616" i="1" s="1"/>
  <c r="AH1837" i="1"/>
  <c r="AI1837" i="1" s="1"/>
  <c r="AH109" i="1"/>
  <c r="AI109" i="1" s="1"/>
  <c r="AH1728" i="1"/>
  <c r="AI1728" i="1" s="1"/>
  <c r="AH662" i="1"/>
  <c r="AI662" i="1" s="1"/>
  <c r="AH2285" i="1"/>
  <c r="AI2285" i="1" s="1"/>
  <c r="AH488" i="1"/>
  <c r="AI488" i="1" s="1"/>
  <c r="AH1838" i="1"/>
  <c r="AI1838" i="1" s="1"/>
  <c r="AH2468" i="1"/>
  <c r="AI2468" i="1" s="1"/>
  <c r="AH2280" i="1"/>
  <c r="AI2280" i="1" s="1"/>
  <c r="AH1066" i="1"/>
  <c r="AI1066" i="1" s="1"/>
  <c r="AH52" i="1"/>
  <c r="AI52" i="1" s="1"/>
  <c r="AH768" i="1"/>
  <c r="AI768" i="1" s="1"/>
  <c r="AH1526" i="1"/>
  <c r="AI1526" i="1" s="1"/>
  <c r="AH1763" i="1"/>
  <c r="AI1763" i="1" s="1"/>
  <c r="AH1356" i="1"/>
  <c r="AI1356" i="1" s="1"/>
  <c r="AH1048" i="1"/>
  <c r="AI1048" i="1" s="1"/>
  <c r="AH118" i="1"/>
  <c r="AI118" i="1" s="1"/>
  <c r="AH490" i="1"/>
  <c r="AI490" i="1" s="1"/>
  <c r="AH600" i="1"/>
  <c r="AI600" i="1" s="1"/>
  <c r="AH452" i="1"/>
  <c r="AI452" i="1" s="1"/>
  <c r="AH1806" i="1"/>
  <c r="AI1806" i="1" s="1"/>
  <c r="AH779" i="1"/>
  <c r="AI779" i="1" s="1"/>
  <c r="AH896" i="1"/>
  <c r="AI896" i="1" s="1"/>
  <c r="AH700" i="1"/>
  <c r="AI700" i="1" s="1"/>
  <c r="AH36" i="1"/>
  <c r="AI36" i="1" s="1"/>
  <c r="AH342" i="1"/>
  <c r="AI342" i="1" s="1"/>
  <c r="AH1404" i="1"/>
  <c r="AI1404" i="1" s="1"/>
  <c r="AH1197" i="1"/>
  <c r="AI1197" i="1" s="1"/>
  <c r="AH366" i="1"/>
  <c r="AI366" i="1" s="1"/>
  <c r="AH187" i="1"/>
  <c r="AI187" i="1" s="1"/>
  <c r="AH1072" i="1"/>
  <c r="AI1072" i="1" s="1"/>
  <c r="AH2417" i="1"/>
  <c r="AI2417" i="1" s="1"/>
  <c r="AH783" i="1"/>
  <c r="AI783" i="1" s="1"/>
  <c r="AH716" i="1"/>
  <c r="AI716" i="1" s="1"/>
  <c r="AH1433" i="1"/>
  <c r="AI1433" i="1" s="1"/>
  <c r="AH100" i="1"/>
  <c r="AI100" i="1" s="1"/>
  <c r="AH1713" i="1"/>
  <c r="AI1713" i="1" s="1"/>
  <c r="AH2605" i="1"/>
  <c r="AI2605" i="1" s="1"/>
  <c r="AH614" i="1"/>
  <c r="AI614" i="1" s="1"/>
  <c r="AH2590" i="1"/>
  <c r="AI2590" i="1" s="1"/>
  <c r="AH1710" i="1"/>
  <c r="AI1710" i="1" s="1"/>
  <c r="AH853" i="1"/>
  <c r="AI853" i="1" s="1"/>
  <c r="AH1887" i="1"/>
  <c r="AI1887" i="1" s="1"/>
  <c r="AH1519" i="1"/>
  <c r="AI1519" i="1" s="1"/>
  <c r="AH1585" i="1"/>
  <c r="AI1585" i="1" s="1"/>
  <c r="AH2473" i="1"/>
  <c r="AI2473" i="1" s="1"/>
  <c r="AH1726" i="1"/>
  <c r="AI1726" i="1" s="1"/>
  <c r="AH2089" i="1"/>
  <c r="AI2089" i="1" s="1"/>
  <c r="AH2499" i="1"/>
  <c r="AI2499" i="1" s="1"/>
  <c r="AH1597" i="1"/>
  <c r="AI1597" i="1" s="1"/>
  <c r="AH1868" i="1"/>
  <c r="AI1868" i="1" s="1"/>
  <c r="AH2106" i="1"/>
  <c r="AI2106" i="1" s="1"/>
  <c r="AH2489" i="1"/>
  <c r="AI2489" i="1" s="1"/>
  <c r="AH246" i="1"/>
  <c r="AI246" i="1" s="1"/>
  <c r="AH2359" i="1"/>
  <c r="AI2359" i="1" s="1"/>
  <c r="AH1719" i="1"/>
  <c r="AI1719" i="1" s="1"/>
  <c r="AH1447" i="1"/>
  <c r="AI1447" i="1" s="1"/>
  <c r="AH2453" i="1"/>
  <c r="AI2453" i="1" s="1"/>
  <c r="AH340" i="1"/>
  <c r="AI340" i="1" s="1"/>
  <c r="AH1639" i="1"/>
  <c r="AI1639" i="1" s="1"/>
  <c r="AH389" i="1"/>
  <c r="AI389" i="1" s="1"/>
  <c r="AH1019" i="1"/>
  <c r="AI1019" i="1" s="1"/>
  <c r="AH2198" i="1"/>
  <c r="AI2198" i="1" s="1"/>
  <c r="AH720" i="1"/>
  <c r="AI720" i="1" s="1"/>
  <c r="AH91" i="1"/>
  <c r="AI91" i="1" s="1"/>
  <c r="AH421" i="1"/>
  <c r="AI421" i="1" s="1"/>
  <c r="AH1315" i="1"/>
  <c r="AI1315" i="1" s="1"/>
  <c r="AH671" i="1"/>
  <c r="AI671" i="1" s="1"/>
  <c r="AH1792" i="1"/>
  <c r="AI1792" i="1" s="1"/>
  <c r="AH850" i="1"/>
  <c r="AI850" i="1" s="1"/>
  <c r="AH1781" i="1"/>
  <c r="AI1781" i="1" s="1"/>
  <c r="AH592" i="1"/>
  <c r="AI592" i="1" s="1"/>
  <c r="AH1465" i="1"/>
  <c r="AI1465" i="1" s="1"/>
  <c r="AH1344" i="1"/>
  <c r="AI1344" i="1" s="1"/>
  <c r="AH116" i="1"/>
  <c r="AI116" i="1" s="1"/>
  <c r="AH318" i="1"/>
  <c r="AI318" i="1" s="1"/>
  <c r="AH683" i="1"/>
  <c r="AI683" i="1" s="1"/>
  <c r="AH1709" i="1"/>
  <c r="AI1709" i="1" s="1"/>
  <c r="AH1495" i="1"/>
  <c r="AI1495" i="1" s="1"/>
  <c r="AH566" i="1"/>
  <c r="AI566" i="1" s="1"/>
  <c r="AH732" i="1"/>
  <c r="AI732" i="1" s="1"/>
  <c r="AH739" i="1"/>
  <c r="AI739" i="1" s="1"/>
  <c r="AH982" i="1"/>
  <c r="AI982" i="1" s="1"/>
  <c r="AH594" i="1"/>
  <c r="AI594" i="1" s="1"/>
  <c r="AH110" i="1"/>
  <c r="AI110" i="1" s="1"/>
  <c r="AH1502" i="1"/>
  <c r="AI1502" i="1" s="1"/>
  <c r="AH90" i="1"/>
  <c r="AI90" i="1" s="1"/>
  <c r="AH53" i="1"/>
  <c r="AI53" i="1" s="1"/>
  <c r="AH1677" i="1"/>
  <c r="AI1677" i="1" s="1"/>
  <c r="AH669" i="1"/>
  <c r="AI669" i="1" s="1"/>
  <c r="AH2440" i="1"/>
  <c r="AI2440" i="1" s="1"/>
  <c r="AH750" i="1"/>
  <c r="AI750" i="1" s="1"/>
  <c r="AH433" i="1"/>
  <c r="AI433" i="1" s="1"/>
  <c r="AH13" i="1"/>
  <c r="AI13" i="1" s="1"/>
  <c r="AH438" i="1"/>
  <c r="AI438" i="1" s="1"/>
  <c r="AH7" i="1"/>
  <c r="AI7" i="1" s="1"/>
  <c r="AH130" i="1"/>
  <c r="AI130" i="1" s="1"/>
  <c r="AH521" i="1"/>
  <c r="AI521" i="1" s="1"/>
  <c r="AH893" i="1"/>
  <c r="AI893" i="1" s="1"/>
  <c r="AH1626" i="1"/>
  <c r="AI1626" i="1" s="1"/>
  <c r="AH1158" i="1"/>
  <c r="AI1158" i="1" s="1"/>
  <c r="AH920" i="1"/>
  <c r="AI920" i="1" s="1"/>
  <c r="AH708" i="1"/>
  <c r="AI708" i="1" s="1"/>
  <c r="AH2654" i="1"/>
  <c r="AI2654" i="1" s="1"/>
  <c r="AH2144" i="1"/>
  <c r="AI2144" i="1" s="1"/>
  <c r="AH925" i="1"/>
  <c r="AI925" i="1" s="1"/>
  <c r="AH1225" i="1"/>
  <c r="AI1225" i="1" s="1"/>
  <c r="AH1985" i="1"/>
  <c r="AI1985" i="1" s="1"/>
  <c r="AH2304" i="1"/>
  <c r="AI2304" i="1" s="1"/>
  <c r="AH2558" i="1"/>
  <c r="AI2558" i="1" s="1"/>
  <c r="AH1332" i="1"/>
  <c r="AI1332" i="1" s="1"/>
  <c r="AH228" i="1"/>
  <c r="AI228" i="1" s="1"/>
  <c r="AH2398" i="1"/>
  <c r="AI2398" i="1" s="1"/>
  <c r="AH1268" i="1"/>
  <c r="AI1268" i="1" s="1"/>
  <c r="AH1104" i="1"/>
  <c r="AI1104" i="1" s="1"/>
  <c r="AH2334" i="1"/>
  <c r="AI2334" i="1" s="1"/>
  <c r="AH2329" i="1"/>
  <c r="AI2329" i="1" s="1"/>
  <c r="AH1865" i="1"/>
  <c r="AI1865" i="1" s="1"/>
  <c r="AH2700" i="1"/>
  <c r="AI2700" i="1" s="1"/>
  <c r="AH150" i="1"/>
  <c r="AI150" i="1" s="1"/>
  <c r="AH2248" i="1"/>
  <c r="AI2248" i="1" s="1"/>
  <c r="AH239" i="1"/>
  <c r="AI239" i="1" s="1"/>
  <c r="AH1758" i="1"/>
  <c r="AI1758" i="1" s="1"/>
  <c r="AH2328" i="1"/>
  <c r="AI2328" i="1" s="1"/>
  <c r="AH2030" i="1"/>
  <c r="AI2030" i="1" s="1"/>
  <c r="AH1363" i="1"/>
  <c r="AI1363" i="1" s="1"/>
  <c r="AH2289" i="1"/>
  <c r="AI2289" i="1" s="1"/>
  <c r="AH1980" i="1"/>
  <c r="AI1980" i="1" s="1"/>
  <c r="AH2670" i="1"/>
  <c r="AI2670" i="1" s="1"/>
  <c r="AH2178" i="1"/>
  <c r="AI2178" i="1" s="1"/>
  <c r="AH1413" i="1"/>
  <c r="AI1413" i="1" s="1"/>
  <c r="AH1226" i="1"/>
  <c r="AI1226" i="1" s="1"/>
  <c r="AH1586" i="1"/>
  <c r="AI1586" i="1" s="1"/>
  <c r="AH84" i="1"/>
  <c r="AI84" i="1" s="1"/>
  <c r="AH1258" i="1"/>
  <c r="AI1258" i="1" s="1"/>
  <c r="AH2674" i="1"/>
  <c r="AI2674" i="1" s="1"/>
  <c r="AH1640" i="1"/>
  <c r="AI1640" i="1" s="1"/>
  <c r="AH1222" i="1"/>
  <c r="AI1222" i="1" s="1"/>
  <c r="AH1285" i="1"/>
  <c r="AI1285" i="1" s="1"/>
  <c r="AH2546" i="1"/>
  <c r="AI2546" i="1" s="1"/>
  <c r="AH1977" i="1"/>
  <c r="AI1977" i="1" s="1"/>
  <c r="AH953" i="1"/>
  <c r="AI953" i="1" s="1"/>
  <c r="AH169" i="1"/>
  <c r="AI169" i="1" s="1"/>
  <c r="AH1551" i="1"/>
  <c r="AI1551" i="1" s="1"/>
  <c r="AH1300" i="1"/>
  <c r="AI1300" i="1" s="1"/>
  <c r="AH378" i="1"/>
  <c r="AI378" i="1" s="1"/>
  <c r="AH75" i="1"/>
  <c r="AI75" i="1" s="1"/>
  <c r="AH2291" i="1"/>
  <c r="AI2291" i="1" s="1"/>
  <c r="AH904" i="1"/>
  <c r="AI904" i="1" s="1"/>
  <c r="AH2010" i="1"/>
  <c r="AI2010" i="1" s="1"/>
  <c r="AH2039" i="1"/>
  <c r="AI2039" i="1" s="1"/>
  <c r="AH2554" i="1"/>
  <c r="AI2554" i="1" s="1"/>
  <c r="AH289" i="1"/>
  <c r="AI289" i="1" s="1"/>
  <c r="AH989" i="1"/>
  <c r="AI989" i="1" s="1"/>
  <c r="AH2209" i="1"/>
  <c r="AI2209" i="1" s="1"/>
  <c r="AH1843" i="1"/>
  <c r="AI1843" i="1" s="1"/>
  <c r="AH2154" i="1"/>
  <c r="AI2154" i="1" s="1"/>
  <c r="AH512" i="1"/>
  <c r="AI512" i="1" s="1"/>
  <c r="AH2331" i="1"/>
  <c r="AI2331" i="1" s="1"/>
  <c r="AH399" i="1"/>
  <c r="AI399" i="1" s="1"/>
  <c r="AH2003" i="1"/>
  <c r="AI2003" i="1" s="1"/>
  <c r="AH2410" i="1"/>
  <c r="AI2410" i="1" s="1"/>
  <c r="AH156" i="1"/>
  <c r="AI156" i="1" s="1"/>
  <c r="AH1138" i="1"/>
  <c r="AI1138" i="1" s="1"/>
  <c r="AH351" i="1"/>
  <c r="AI351" i="1" s="1"/>
  <c r="AH2095" i="1"/>
  <c r="AI2095" i="1" s="1"/>
  <c r="AH2344" i="1"/>
  <c r="AI2344" i="1" s="1"/>
  <c r="AH1189" i="1"/>
  <c r="AI1189" i="1" s="1"/>
  <c r="AH332" i="1"/>
  <c r="AI332" i="1" s="1"/>
  <c r="AH2246" i="1"/>
  <c r="AI2246" i="1" s="1"/>
  <c r="AH277" i="1"/>
  <c r="AI277" i="1" s="1"/>
  <c r="AH2327" i="1"/>
  <c r="AI2327" i="1" s="1"/>
  <c r="AH1936" i="1"/>
  <c r="AI1936" i="1" s="1"/>
  <c r="AH1739" i="1"/>
  <c r="AI1739" i="1" s="1"/>
  <c r="AH619" i="1"/>
  <c r="AI619" i="1" s="1"/>
  <c r="AH2035" i="1"/>
  <c r="AI2035" i="1" s="1"/>
  <c r="AH2567" i="1"/>
  <c r="AI2567" i="1" s="1"/>
  <c r="AH986" i="1"/>
  <c r="AI986" i="1" s="1"/>
  <c r="AH2080" i="1"/>
  <c r="AI2080" i="1" s="1"/>
  <c r="AH1261" i="1"/>
  <c r="AI1261" i="1" s="1"/>
  <c r="AH2694" i="1"/>
  <c r="AI2694" i="1" s="1"/>
  <c r="AH1455" i="1"/>
  <c r="AI1455" i="1" s="1"/>
  <c r="AH2456" i="1"/>
  <c r="AI2456" i="1" s="1"/>
  <c r="AH1753" i="1"/>
  <c r="AI1753" i="1" s="1"/>
  <c r="AH1588" i="1"/>
  <c r="AI1588" i="1" s="1"/>
  <c r="AH1477" i="1"/>
  <c r="AI1477" i="1" s="1"/>
  <c r="AH468" i="1"/>
  <c r="AI468" i="1" s="1"/>
  <c r="AH2120" i="1"/>
  <c r="AI2120" i="1" s="1"/>
  <c r="AH1251" i="1"/>
  <c r="AI1251" i="1" s="1"/>
  <c r="AH886" i="1"/>
  <c r="AI886" i="1" s="1"/>
  <c r="AH2059" i="1"/>
  <c r="AI2059" i="1" s="1"/>
  <c r="AH1374" i="1"/>
  <c r="AI1374" i="1" s="1"/>
  <c r="AH917" i="1"/>
  <c r="AI917" i="1" s="1"/>
  <c r="AH2068" i="1"/>
  <c r="AI2068" i="1" s="1"/>
  <c r="AH2428" i="1"/>
  <c r="AI2428" i="1" s="1"/>
  <c r="AH2074" i="1"/>
  <c r="AI2074" i="1" s="1"/>
  <c r="AH2460" i="1"/>
  <c r="AI2460" i="1" s="1"/>
  <c r="AH1732" i="1"/>
  <c r="AI1732" i="1" s="1"/>
  <c r="AH1322" i="1"/>
  <c r="AI1322" i="1" s="1"/>
  <c r="AH1229" i="1"/>
  <c r="AI1229" i="1" s="1"/>
  <c r="AH1230" i="1"/>
  <c r="AI1230" i="1" s="1"/>
  <c r="AH1323" i="1"/>
  <c r="AI1323" i="1" s="1"/>
  <c r="AH492" i="1"/>
  <c r="AI492" i="1" s="1"/>
  <c r="AH802" i="1"/>
  <c r="AI802" i="1" s="1"/>
  <c r="AH323" i="1"/>
  <c r="AI323" i="1" s="1"/>
  <c r="AH1298" i="1"/>
  <c r="AI1298" i="1" s="1"/>
  <c r="AH1489" i="1"/>
  <c r="AI1489" i="1" s="1"/>
  <c r="AH74" i="1"/>
  <c r="AI74" i="1" s="1"/>
  <c r="AH754" i="1"/>
  <c r="AI754" i="1" s="1"/>
  <c r="AH1091" i="1"/>
  <c r="AI1091" i="1" s="1"/>
  <c r="AH1767" i="1"/>
  <c r="AI1767" i="1" s="1"/>
  <c r="AH2449" i="1"/>
  <c r="AI2449" i="1" s="1"/>
  <c r="AH2056" i="1"/>
  <c r="AI2056" i="1" s="1"/>
  <c r="AH1405" i="1"/>
  <c r="AI1405" i="1" s="1"/>
  <c r="AH1084" i="1"/>
  <c r="AI1084" i="1" s="1"/>
  <c r="AH1717" i="1"/>
  <c r="AI1717" i="1" s="1"/>
  <c r="AH570" i="1"/>
  <c r="AI570" i="1" s="1"/>
  <c r="AH932" i="1"/>
  <c r="AI932" i="1" s="1"/>
  <c r="AH2471" i="1"/>
  <c r="AI2471" i="1" s="1"/>
  <c r="AH2621" i="1"/>
  <c r="AI2621" i="1" s="1"/>
  <c r="AH1607" i="1"/>
  <c r="AI1607" i="1" s="1"/>
  <c r="AH2464" i="1"/>
  <c r="AI2464" i="1" s="1"/>
  <c r="AH2180" i="1"/>
  <c r="AI2180" i="1" s="1"/>
  <c r="AH582" i="1"/>
  <c r="AI582" i="1" s="1"/>
  <c r="AH2512" i="1"/>
  <c r="AI2512" i="1" s="1"/>
  <c r="AH2110" i="1"/>
  <c r="AI2110" i="1" s="1"/>
  <c r="AH1073" i="1"/>
  <c r="AI1073" i="1" s="1"/>
  <c r="AH2161" i="1"/>
  <c r="AI2161" i="1" s="1"/>
  <c r="AH1853" i="1"/>
  <c r="AI1853" i="1" s="1"/>
  <c r="AH1355" i="1"/>
  <c r="AI1355" i="1" s="1"/>
  <c r="AH1705" i="1"/>
  <c r="AI1705" i="1" s="1"/>
  <c r="AH1734" i="1"/>
  <c r="AI1734" i="1" s="1"/>
  <c r="AH2493" i="1"/>
  <c r="AI2493" i="1" s="1"/>
  <c r="AH1686" i="1"/>
  <c r="AI1686" i="1" s="1"/>
  <c r="AH1528" i="1"/>
  <c r="AI1528" i="1" s="1"/>
  <c r="AH1740" i="1"/>
  <c r="AI1740" i="1" s="1"/>
  <c r="AH415" i="1"/>
  <c r="AI415" i="1" s="1"/>
  <c r="AH2441" i="1"/>
  <c r="AI2441" i="1" s="1"/>
  <c r="AH1940" i="1"/>
  <c r="AI1940" i="1" s="1"/>
  <c r="AH1656" i="1"/>
  <c r="AI1656" i="1" s="1"/>
  <c r="AH1633" i="1"/>
  <c r="AI1633" i="1" s="1"/>
  <c r="AH884" i="1"/>
  <c r="AI884" i="1" s="1"/>
  <c r="AH1641" i="1"/>
  <c r="AI1641" i="1" s="1"/>
  <c r="AH1599" i="1"/>
  <c r="AI1599" i="1" s="1"/>
  <c r="AH957" i="1"/>
  <c r="AI957" i="1" s="1"/>
  <c r="AH502" i="1"/>
  <c r="AI502" i="1" s="1"/>
  <c r="AH1071" i="1"/>
  <c r="AI1071" i="1" s="1"/>
  <c r="AH995" i="1"/>
  <c r="AI995" i="1" s="1"/>
  <c r="AH44" i="1"/>
  <c r="AI44" i="1" s="1"/>
  <c r="AH1511" i="1"/>
  <c r="AI1511" i="1" s="1"/>
  <c r="AH513" i="1"/>
  <c r="AI513" i="1" s="1"/>
  <c r="AH321" i="1"/>
  <c r="AI321" i="1" s="1"/>
  <c r="AH1130" i="1"/>
  <c r="AI1130" i="1" s="1"/>
  <c r="AH994" i="1"/>
  <c r="AI994" i="1" s="1"/>
  <c r="AH630" i="1"/>
  <c r="AI630" i="1" s="1"/>
  <c r="AH227" i="1"/>
  <c r="AI227" i="1" s="1"/>
  <c r="AH843" i="1"/>
  <c r="AI843" i="1" s="1"/>
  <c r="AH651" i="1"/>
  <c r="AI651" i="1" s="1"/>
  <c r="AH938" i="1"/>
  <c r="AI938" i="1" s="1"/>
  <c r="AH987" i="1"/>
  <c r="AI987" i="1" s="1"/>
  <c r="AH967" i="1"/>
  <c r="AI967" i="1" s="1"/>
  <c r="AH243" i="1"/>
  <c r="AI243" i="1" s="1"/>
  <c r="AH855" i="1"/>
  <c r="AI855" i="1" s="1"/>
  <c r="AH1442" i="1"/>
  <c r="AI1442" i="1" s="1"/>
  <c r="AH881" i="1"/>
  <c r="AI881" i="1" s="1"/>
  <c r="AH780" i="1"/>
  <c r="AI780" i="1" s="1"/>
  <c r="AH429" i="1"/>
  <c r="AI429" i="1" s="1"/>
  <c r="AH1227" i="1"/>
  <c r="AI1227" i="1" s="1"/>
  <c r="AH25" i="1"/>
  <c r="AI25" i="1" s="1"/>
  <c r="AH1129" i="1"/>
  <c r="AI1129" i="1" s="1"/>
  <c r="AH1334" i="1"/>
  <c r="AI1334" i="1" s="1"/>
  <c r="AH268" i="1"/>
  <c r="AI268" i="1" s="1"/>
  <c r="AH894" i="1"/>
  <c r="AI894" i="1" s="1"/>
  <c r="AH1119" i="1"/>
  <c r="AI1119" i="1" s="1"/>
  <c r="AH281" i="1"/>
  <c r="AI281" i="1" s="1"/>
  <c r="AH1241" i="1"/>
  <c r="AI1241" i="1" s="1"/>
  <c r="AH413" i="1"/>
  <c r="AI413" i="1" s="1"/>
  <c r="AH453" i="1"/>
  <c r="AI453" i="1" s="1"/>
  <c r="AH1061" i="1"/>
  <c r="AI1061" i="1" s="1"/>
  <c r="AH817" i="1"/>
  <c r="AI817" i="1" s="1"/>
  <c r="AH403" i="1"/>
  <c r="AI403" i="1" s="1"/>
  <c r="AH1638" i="1"/>
  <c r="AI1638" i="1" s="1"/>
  <c r="AH2650" i="1"/>
  <c r="AI2650" i="1" s="1"/>
  <c r="AH2530" i="1"/>
  <c r="AI2530" i="1" s="1"/>
  <c r="AH865" i="1"/>
  <c r="AI865" i="1" s="1"/>
  <c r="AH1154" i="1"/>
  <c r="AI1154" i="1" s="1"/>
  <c r="AH1872" i="1"/>
  <c r="AI1872" i="1" s="1"/>
  <c r="AH2064" i="1"/>
  <c r="AI2064" i="1" s="1"/>
  <c r="AH877" i="1"/>
  <c r="AI877" i="1" s="1"/>
  <c r="AH2350" i="1"/>
  <c r="AI2350" i="1" s="1"/>
  <c r="AH2451" i="1"/>
  <c r="AI2451" i="1" s="1"/>
  <c r="AH2515" i="1"/>
  <c r="AI2515" i="1" s="1"/>
  <c r="AH1605" i="1"/>
  <c r="AI1605" i="1" s="1"/>
  <c r="AH396" i="1"/>
  <c r="AI396" i="1" s="1"/>
  <c r="AH2430" i="1"/>
  <c r="AI2430" i="1" s="1"/>
  <c r="AH2083" i="1"/>
  <c r="AI2083" i="1" s="1"/>
  <c r="AH936" i="1"/>
  <c r="AI936" i="1" s="1"/>
  <c r="AH1140" i="1"/>
  <c r="AI1140" i="1" s="1"/>
  <c r="AH2196" i="1"/>
  <c r="AI2196" i="1" s="1"/>
  <c r="AH426" i="1"/>
  <c r="AI426" i="1" s="1"/>
  <c r="AH626" i="1"/>
  <c r="AI626" i="1" s="1"/>
  <c r="AH703" i="1"/>
  <c r="AI703" i="1" s="1"/>
  <c r="AH1293" i="1"/>
  <c r="AI1293" i="1" s="1"/>
  <c r="AH874" i="1"/>
  <c r="AI874" i="1" s="1"/>
  <c r="AH2462" i="1"/>
  <c r="AI2462" i="1" s="1"/>
  <c r="AH387" i="1"/>
  <c r="AI387" i="1" s="1"/>
  <c r="AH2347" i="1"/>
  <c r="AI2347" i="1" s="1"/>
  <c r="AH835" i="1"/>
  <c r="AI835" i="1" s="1"/>
  <c r="AH1814" i="1"/>
  <c r="AI1814" i="1" s="1"/>
  <c r="AH1118" i="1"/>
  <c r="AI1118" i="1" s="1"/>
  <c r="AH2484" i="1"/>
  <c r="AI2484" i="1" s="1"/>
  <c r="AH2638" i="1"/>
  <c r="AI2638" i="1" s="1"/>
  <c r="AH1931" i="1"/>
  <c r="AI1931" i="1" s="1"/>
  <c r="AH1329" i="1"/>
  <c r="AI1329" i="1" s="1"/>
  <c r="AH1922" i="1"/>
  <c r="AI1922" i="1" s="1"/>
  <c r="AH709" i="1"/>
  <c r="AI709" i="1" s="1"/>
  <c r="AH1790" i="1"/>
  <c r="AI1790" i="1" s="1"/>
  <c r="AH1844" i="1"/>
  <c r="AI1844" i="1" s="1"/>
  <c r="AH189" i="1"/>
  <c r="AI189" i="1" s="1"/>
  <c r="AH517" i="1"/>
  <c r="AI517" i="1" s="1"/>
  <c r="AH2210" i="1"/>
  <c r="AI2210" i="1" s="1"/>
  <c r="AH1341" i="1"/>
  <c r="AI1341" i="1" s="1"/>
  <c r="AH205" i="1"/>
  <c r="AI205" i="1" s="1"/>
  <c r="AH497" i="1"/>
  <c r="AI497" i="1" s="1"/>
  <c r="AH1917" i="1"/>
  <c r="AI1917" i="1" s="1"/>
  <c r="AH416" i="1"/>
  <c r="AI416" i="1" s="1"/>
  <c r="AH807" i="1"/>
  <c r="AI807" i="1" s="1"/>
  <c r="AH2103" i="1"/>
  <c r="AI2103" i="1" s="1"/>
  <c r="AH2414" i="1"/>
  <c r="AI2414" i="1" s="1"/>
  <c r="AH1242" i="1"/>
  <c r="AI1242" i="1" s="1"/>
  <c r="AH1892" i="1"/>
  <c r="AI1892" i="1" s="1"/>
  <c r="AH546" i="1"/>
  <c r="AI546" i="1" s="1"/>
  <c r="AH1431" i="1"/>
  <c r="AI1431" i="1" s="1"/>
  <c r="AH1833" i="1"/>
  <c r="AI1833" i="1" s="1"/>
  <c r="AH1601" i="1"/>
  <c r="AI1601" i="1" s="1"/>
  <c r="AH670" i="1"/>
  <c r="AI670" i="1" s="1"/>
  <c r="AH1813" i="1"/>
  <c r="AI1813" i="1" s="1"/>
  <c r="AH177" i="1"/>
  <c r="AI177" i="1" s="1"/>
  <c r="AH756" i="1"/>
  <c r="AI756" i="1" s="1"/>
  <c r="AH1250" i="1"/>
  <c r="AI1250" i="1" s="1"/>
  <c r="AH2249" i="1"/>
  <c r="AI2249" i="1" s="1"/>
  <c r="AH511" i="1"/>
  <c r="AI511" i="1" s="1"/>
  <c r="AH677" i="1"/>
  <c r="AI677" i="1" s="1"/>
  <c r="AH1368" i="1"/>
  <c r="AI1368" i="1" s="1"/>
  <c r="AH1971" i="1"/>
  <c r="AI1971" i="1" s="1"/>
  <c r="AH866" i="1"/>
  <c r="AI866" i="1" s="1"/>
  <c r="AH296" i="1"/>
  <c r="AI296" i="1" s="1"/>
  <c r="AH2130" i="1"/>
  <c r="AI2130" i="1" s="1"/>
  <c r="AH2383" i="1"/>
  <c r="AI2383" i="1" s="1"/>
  <c r="AH1589" i="1"/>
  <c r="AI1589" i="1" s="1"/>
  <c r="AH2333" i="1"/>
  <c r="AI2333" i="1" s="1"/>
  <c r="AH273" i="1"/>
  <c r="AI273" i="1" s="1"/>
  <c r="AH1543" i="1"/>
  <c r="AI1543" i="1" s="1"/>
  <c r="AH2653" i="1"/>
  <c r="AI2653" i="1" s="1"/>
  <c r="AH1910" i="1"/>
  <c r="AI1910" i="1" s="1"/>
  <c r="AH2368" i="1"/>
  <c r="AI2368" i="1" s="1"/>
  <c r="AH1987" i="1"/>
  <c r="AI1987" i="1" s="1"/>
  <c r="AH1648" i="1"/>
  <c r="AI1648" i="1" s="1"/>
  <c r="AH495" i="1"/>
  <c r="AI495" i="1" s="1"/>
  <c r="AH1418" i="1"/>
  <c r="AI1418" i="1" s="1"/>
  <c r="AH2186" i="1"/>
  <c r="AI2186" i="1" s="1"/>
  <c r="AH2501" i="1"/>
  <c r="AI2501" i="1" s="1"/>
  <c r="AH2038" i="1"/>
  <c r="AI2038" i="1" s="1"/>
  <c r="AH2477" i="1"/>
  <c r="AI2477" i="1" s="1"/>
  <c r="AH2363" i="1"/>
  <c r="AI2363" i="1" s="1"/>
  <c r="AH1068" i="1"/>
  <c r="AI1068" i="1" s="1"/>
  <c r="AH2545" i="1"/>
  <c r="AI2545" i="1" s="1"/>
  <c r="AH2204" i="1"/>
  <c r="AI2204" i="1" s="1"/>
  <c r="AH2379" i="1"/>
  <c r="AI2379" i="1" s="1"/>
  <c r="AH1907" i="1"/>
  <c r="AI1907" i="1" s="1"/>
  <c r="AH1313" i="1"/>
  <c r="AI1313" i="1" s="1"/>
  <c r="AH2102" i="1"/>
  <c r="AI2102" i="1" s="1"/>
  <c r="AH2610" i="1"/>
  <c r="AI2610" i="1" s="1"/>
  <c r="AH2070" i="1"/>
  <c r="AI2070" i="1" s="1"/>
  <c r="AH2655" i="1"/>
  <c r="AI2655" i="1" s="1"/>
  <c r="AH2604" i="1"/>
  <c r="AI2604" i="1" s="1"/>
  <c r="AH2123" i="1"/>
  <c r="AI2123" i="1" s="1"/>
  <c r="AH2612" i="1"/>
  <c r="AI2612" i="1" s="1"/>
  <c r="AH2007" i="1"/>
  <c r="AI2007" i="1" s="1"/>
  <c r="AH2693" i="1"/>
  <c r="AI2693" i="1" s="1"/>
  <c r="AH2461" i="1"/>
  <c r="AI2461" i="1" s="1"/>
  <c r="AH2373" i="1"/>
  <c r="AI2373" i="1" s="1"/>
  <c r="AH1666" i="1"/>
  <c r="AI1666" i="1" s="1"/>
  <c r="AH2691" i="1"/>
  <c r="AI2691" i="1" s="1"/>
  <c r="AH2340" i="1"/>
  <c r="AI2340" i="1" s="1"/>
  <c r="AH899" i="1"/>
  <c r="AI899" i="1" s="1"/>
  <c r="AH573" i="1"/>
  <c r="AI573" i="1" s="1"/>
  <c r="AH311" i="1"/>
  <c r="AI311" i="1" s="1"/>
  <c r="AH471" i="1"/>
  <c r="AI471" i="1" s="1"/>
  <c r="AH704" i="1"/>
  <c r="AI704" i="1" s="1"/>
  <c r="AH1701" i="1"/>
  <c r="AI1701" i="1" s="1"/>
  <c r="AH295" i="1"/>
  <c r="AI295" i="1" s="1"/>
  <c r="AH1240" i="1"/>
  <c r="AI1240" i="1" s="1"/>
  <c r="AH871" i="1"/>
  <c r="AI871" i="1" s="1"/>
  <c r="AH161" i="1"/>
  <c r="AI161" i="1" s="1"/>
  <c r="AH1282" i="1"/>
  <c r="AI1282" i="1" s="1"/>
  <c r="AH1429" i="1"/>
  <c r="AI1429" i="1" s="1"/>
  <c r="AH518" i="1"/>
  <c r="AI518" i="1" s="1"/>
  <c r="AH256" i="1"/>
  <c r="AI256" i="1" s="1"/>
  <c r="AH552" i="1"/>
  <c r="AI552" i="1" s="1"/>
  <c r="AH1314" i="1"/>
  <c r="AI1314" i="1" s="1"/>
  <c r="AH1450" i="1"/>
  <c r="AI1450" i="1" s="1"/>
  <c r="AH770" i="1"/>
  <c r="AI770" i="1" s="1"/>
  <c r="AH1012" i="1"/>
  <c r="AI1012" i="1" s="1"/>
  <c r="AH1113" i="1"/>
  <c r="AI1113" i="1" s="1"/>
  <c r="AH2536" i="1"/>
  <c r="AI2536" i="1" s="1"/>
  <c r="AH10" i="1"/>
  <c r="AI10" i="1" s="1"/>
  <c r="AH748" i="1"/>
  <c r="AI748" i="1" s="1"/>
  <c r="AH516" i="1"/>
  <c r="AI516" i="1" s="1"/>
  <c r="AH1594" i="1"/>
  <c r="AI1594" i="1" s="1"/>
  <c r="AH1696" i="1"/>
  <c r="AI1696" i="1" s="1"/>
  <c r="AH852" i="1"/>
  <c r="AI852" i="1" s="1"/>
  <c r="AH88" i="1"/>
  <c r="AI88" i="1" s="1"/>
  <c r="AH1153" i="1"/>
  <c r="AI1153" i="1" s="1"/>
  <c r="AH656" i="1"/>
  <c r="AI656" i="1" s="1"/>
  <c r="AH1045" i="1"/>
  <c r="AI1045" i="1" s="1"/>
  <c r="AH1434" i="1"/>
  <c r="AI1434" i="1" s="1"/>
  <c r="AH606" i="1"/>
  <c r="AI606" i="1" s="1"/>
  <c r="AH135" i="1"/>
  <c r="AI135" i="1" s="1"/>
  <c r="AH105" i="1"/>
  <c r="AI105" i="1" s="1"/>
  <c r="AH1800" i="1"/>
  <c r="AI1800" i="1" s="1"/>
  <c r="AH40" i="1"/>
  <c r="AI40" i="1" s="1"/>
  <c r="AH2535" i="1"/>
  <c r="AI2535" i="1" s="1"/>
  <c r="AH1819" i="1"/>
  <c r="AI1819" i="1" s="1"/>
  <c r="AH575" i="1"/>
  <c r="AI575" i="1" s="1"/>
  <c r="AH557" i="1"/>
  <c r="AI557" i="1" s="1"/>
  <c r="AH72" i="1"/>
  <c r="AI72" i="1" s="1"/>
  <c r="AH233" i="1"/>
  <c r="AI233" i="1" s="1"/>
  <c r="AH503" i="1"/>
  <c r="AI503" i="1" s="1"/>
  <c r="AH659" i="1"/>
  <c r="AI659" i="1" s="1"/>
  <c r="AH106" i="1"/>
  <c r="AI106" i="1" s="1"/>
  <c r="AH745" i="1"/>
  <c r="AI745" i="1" s="1"/>
  <c r="AH1161" i="1"/>
  <c r="AI1161" i="1" s="1"/>
  <c r="AH588" i="1"/>
  <c r="AI588" i="1" s="1"/>
  <c r="AH1688" i="1"/>
  <c r="AI1688" i="1" s="1"/>
  <c r="AH1156" i="1"/>
  <c r="AI1156" i="1" s="1"/>
  <c r="AH1691" i="1"/>
  <c r="AI1691" i="1" s="1"/>
  <c r="AH836" i="1"/>
  <c r="AI836" i="1" s="1"/>
  <c r="AH164" i="1"/>
  <c r="AI164" i="1" s="1"/>
  <c r="AH193" i="1"/>
  <c r="AI193" i="1" s="1"/>
  <c r="AH1052" i="1"/>
  <c r="AI1052" i="1" s="1"/>
  <c r="AH827" i="1"/>
  <c r="AI827" i="1" s="1"/>
  <c r="AH1255" i="1"/>
  <c r="AI1255" i="1" s="1"/>
  <c r="AH152" i="1"/>
  <c r="AI152" i="1" s="1"/>
  <c r="AH122" i="1"/>
  <c r="AI122" i="1" s="1"/>
  <c r="AH274" i="1"/>
  <c r="AI274" i="1" s="1"/>
  <c r="AH1213" i="1"/>
  <c r="AI1213" i="1" s="1"/>
  <c r="AH542" i="1"/>
  <c r="AI542" i="1" s="1"/>
  <c r="AH1712" i="1"/>
  <c r="AI1712" i="1" s="1"/>
  <c r="AH548" i="1"/>
  <c r="AI548" i="1" s="1"/>
  <c r="AH124" i="1"/>
  <c r="AI124" i="1" s="1"/>
  <c r="AH818" i="1"/>
  <c r="AI818" i="1" s="1"/>
  <c r="AH1424" i="1"/>
  <c r="AI1424" i="1" s="1"/>
  <c r="AH1362" i="1"/>
  <c r="AI1362" i="1" s="1"/>
  <c r="AH247" i="1"/>
  <c r="AI247" i="1" s="1"/>
  <c r="AH131" i="1"/>
  <c r="AI131" i="1" s="1"/>
  <c r="AH1347" i="1"/>
  <c r="AI1347" i="1" s="1"/>
  <c r="AH1036" i="1"/>
  <c r="AI1036" i="1" s="1"/>
  <c r="AH1278" i="1"/>
  <c r="AI1278" i="1" s="1"/>
  <c r="AH2488" i="1"/>
  <c r="AI2488" i="1" s="1"/>
  <c r="AH263" i="1"/>
  <c r="AI263" i="1" s="1"/>
  <c r="AH942" i="1"/>
  <c r="AI942" i="1" s="1"/>
  <c r="AH1170" i="1"/>
  <c r="AI1170" i="1" s="1"/>
  <c r="AH2466" i="1"/>
  <c r="AI2466" i="1" s="1"/>
  <c r="AH222" i="1"/>
  <c r="AI222" i="1" s="1"/>
  <c r="AH2015" i="1"/>
  <c r="AI2015" i="1" s="1"/>
  <c r="AH96" i="1"/>
  <c r="AI96" i="1" s="1"/>
  <c r="AH2689" i="1"/>
  <c r="AI2689" i="1" s="1"/>
  <c r="AH380" i="1"/>
  <c r="AI380" i="1" s="1"/>
  <c r="AH2526" i="1"/>
  <c r="AI2526" i="1" s="1"/>
  <c r="AH2131" i="1"/>
  <c r="AI2131" i="1" s="1"/>
  <c r="AH2108" i="1"/>
  <c r="AI2108" i="1" s="1"/>
  <c r="AH1262" i="1"/>
  <c r="AI1262" i="1" s="1"/>
  <c r="AH2138" i="1"/>
  <c r="AI2138" i="1" s="1"/>
  <c r="AH1530" i="1"/>
  <c r="AI1530" i="1" s="1"/>
  <c r="AH134" i="1"/>
  <c r="AI134" i="1" s="1"/>
  <c r="AH2033" i="1"/>
  <c r="AI2033" i="1" s="1"/>
  <c r="AH910" i="1"/>
  <c r="AI910" i="1" s="1"/>
  <c r="AH602" i="1"/>
  <c r="AI602" i="1" s="1"/>
  <c r="AH2185" i="1"/>
  <c r="AI2185" i="1" s="1"/>
  <c r="AH741" i="1"/>
  <c r="AI741" i="1" s="1"/>
  <c r="AH2581" i="1"/>
  <c r="AI2581" i="1" s="1"/>
  <c r="AH1501" i="1"/>
  <c r="AI1501" i="1" s="1"/>
  <c r="AH240" i="1"/>
  <c r="AI240" i="1" s="1"/>
  <c r="AH336" i="1"/>
  <c r="AI336" i="1" s="1"/>
  <c r="AH1432" i="1"/>
  <c r="AI1432" i="1" s="1"/>
  <c r="AH1600" i="1"/>
  <c r="AI1600" i="1" s="1"/>
  <c r="AH2228" i="1"/>
  <c r="AI2228" i="1" s="1"/>
  <c r="AH1972" i="1"/>
  <c r="AI1972" i="1" s="1"/>
  <c r="AH461" i="1"/>
  <c r="AI461" i="1" s="1"/>
  <c r="AH1637" i="1"/>
  <c r="AI1637" i="1" s="1"/>
  <c r="AH794" i="1"/>
  <c r="AI794" i="1" s="1"/>
  <c r="AH1443" i="1"/>
  <c r="AI1443" i="1" s="1"/>
  <c r="AH2155" i="1"/>
  <c r="AI2155" i="1" s="1"/>
  <c r="AH535" i="1"/>
  <c r="AI535" i="1" s="1"/>
  <c r="AH2041" i="1"/>
  <c r="AI2041" i="1" s="1"/>
  <c r="AH786" i="1"/>
  <c r="AI786" i="1" s="1"/>
  <c r="AH2523" i="1"/>
  <c r="AI2523" i="1" s="1"/>
  <c r="AH2378" i="1"/>
  <c r="AI2378" i="1" s="1"/>
  <c r="AH1652" i="1"/>
  <c r="AI1652" i="1" s="1"/>
  <c r="AH2266" i="1"/>
  <c r="AI2266" i="1" s="1"/>
  <c r="AH2109" i="1"/>
  <c r="AI2109" i="1" s="1"/>
  <c r="AH1178" i="1"/>
  <c r="AI1178" i="1" s="1"/>
  <c r="AH18" i="1"/>
  <c r="AI18" i="1" s="1"/>
  <c r="AH1343" i="1"/>
  <c r="AI1343" i="1" s="1"/>
  <c r="AH1371" i="1"/>
  <c r="AI1371" i="1" s="1"/>
  <c r="AH1514" i="1"/>
  <c r="AI1514" i="1" s="1"/>
  <c r="AH638" i="1"/>
  <c r="AI638" i="1" s="1"/>
  <c r="AH2159" i="1"/>
  <c r="AI2159" i="1" s="1"/>
  <c r="AH1145" i="1"/>
  <c r="AI1145" i="1" s="1"/>
  <c r="AH398" i="1"/>
  <c r="AI398" i="1" s="1"/>
  <c r="AH307" i="1"/>
  <c r="AI307" i="1" s="1"/>
  <c r="AH2446" i="1"/>
  <c r="AI2446" i="1" s="1"/>
  <c r="AH377" i="1"/>
  <c r="AI377" i="1" s="1"/>
  <c r="AH2321" i="1"/>
  <c r="AI2321" i="1" s="1"/>
  <c r="AH1464" i="1"/>
  <c r="AI1464" i="1" s="1"/>
  <c r="AH1382" i="1"/>
  <c r="AI1382" i="1" s="1"/>
  <c r="AH800" i="1"/>
  <c r="AI800" i="1" s="1"/>
  <c r="AH24" i="1"/>
  <c r="AI24" i="1" s="1"/>
  <c r="AH2288" i="1"/>
  <c r="AI2288" i="1" s="1"/>
  <c r="AH571" i="1"/>
  <c r="AI571" i="1" s="1"/>
  <c r="AH1900" i="1"/>
  <c r="AI1900" i="1" s="1"/>
  <c r="AH988" i="1"/>
  <c r="AI988" i="1" s="1"/>
  <c r="AH2105" i="1"/>
  <c r="AI2105" i="1" s="1"/>
  <c r="AH2250" i="1"/>
  <c r="AI2250" i="1" s="1"/>
  <c r="AH2101" i="1"/>
  <c r="AI2101" i="1" s="1"/>
  <c r="AH2216" i="1"/>
  <c r="AI2216" i="1" s="1"/>
  <c r="AH1445" i="1"/>
  <c r="AI1445" i="1" s="1"/>
  <c r="AH2482" i="1"/>
  <c r="AI2482" i="1" s="1"/>
  <c r="AH2020" i="1"/>
  <c r="AI2020" i="1" s="1"/>
  <c r="AH313" i="1"/>
  <c r="AI313" i="1" s="1"/>
  <c r="AH2587" i="1"/>
  <c r="AI2587" i="1" s="1"/>
  <c r="AH500" i="1"/>
  <c r="AI500" i="1" s="1"/>
  <c r="AH692" i="1"/>
  <c r="AI692" i="1" s="1"/>
  <c r="AH2034" i="1"/>
  <c r="AI2034" i="1" s="1"/>
  <c r="AH2157" i="1"/>
  <c r="AI2157" i="1" s="1"/>
  <c r="AH2402" i="1"/>
  <c r="AI2402" i="1" s="1"/>
  <c r="AH1176" i="1"/>
  <c r="AI1176" i="1" s="1"/>
  <c r="AH2346" i="1"/>
  <c r="AI2346" i="1" s="1"/>
  <c r="AH2426" i="1"/>
  <c r="AI2426" i="1" s="1"/>
  <c r="AH2286" i="1"/>
  <c r="AI2286" i="1" s="1"/>
  <c r="AH867" i="1"/>
  <c r="AI867" i="1" s="1"/>
  <c r="AH328" i="1"/>
  <c r="AI328" i="1" s="1"/>
  <c r="AH1835" i="1"/>
  <c r="AI1835" i="1" s="1"/>
  <c r="AH1047" i="1"/>
  <c r="AI1047" i="1" s="1"/>
  <c r="AH599" i="1"/>
  <c r="AI599" i="1" s="1"/>
  <c r="AH1531" i="1"/>
  <c r="AI1531" i="1" s="1"/>
  <c r="AH2279" i="1"/>
  <c r="AI2279" i="1" s="1"/>
  <c r="AH2652" i="1"/>
  <c r="AI2652" i="1" s="1"/>
  <c r="AH2206" i="1"/>
  <c r="AI2206" i="1" s="1"/>
  <c r="AH2322" i="1"/>
  <c r="AI2322" i="1" s="1"/>
  <c r="AH1683" i="1"/>
  <c r="AI1683" i="1" s="1"/>
  <c r="AH157" i="1"/>
  <c r="AI157" i="1" s="1"/>
  <c r="AH2508" i="1"/>
  <c r="AI2508" i="1" s="1"/>
  <c r="AH1179" i="1"/>
  <c r="AI1179" i="1" s="1"/>
  <c r="AH1346" i="1"/>
  <c r="AI1346" i="1" s="1"/>
  <c r="AH1256" i="1"/>
  <c r="AI1256" i="1" s="1"/>
  <c r="AH2538" i="1"/>
  <c r="AI2538" i="1" s="1"/>
  <c r="AH584" i="1"/>
  <c r="AI584" i="1" s="1"/>
  <c r="AH1772" i="1"/>
  <c r="AI1772" i="1" s="1"/>
  <c r="AH905" i="1"/>
  <c r="AI905" i="1" s="1"/>
  <c r="AH1017" i="1"/>
  <c r="AI1017" i="1" s="1"/>
  <c r="AH564" i="1"/>
  <c r="AI564" i="1" s="1"/>
  <c r="AH2504" i="1"/>
  <c r="AI2504" i="1" s="1"/>
  <c r="AH1056" i="1"/>
  <c r="AI1056" i="1" s="1"/>
  <c r="AH1401" i="1"/>
  <c r="AI1401" i="1" s="1"/>
  <c r="AH1643" i="1"/>
  <c r="AI1643" i="1" s="1"/>
  <c r="AH687" i="1"/>
  <c r="AI687" i="1" s="1"/>
  <c r="AH1331" i="1"/>
  <c r="AI1331" i="1" s="1"/>
  <c r="AH1220" i="1"/>
  <c r="AI1220" i="1" s="1"/>
  <c r="AH1548" i="1"/>
  <c r="AI1548" i="1" s="1"/>
  <c r="AH173" i="1"/>
  <c r="AI173" i="1" s="1"/>
  <c r="AH1318" i="1"/>
  <c r="AI1318" i="1" s="1"/>
  <c r="AH1921" i="1"/>
  <c r="AI1921" i="1" s="1"/>
  <c r="AH2165" i="1"/>
  <c r="AI2165" i="1" s="1"/>
  <c r="AH1058" i="1"/>
  <c r="AI1058" i="1" s="1"/>
  <c r="AH1142" i="1"/>
  <c r="AI1142" i="1" s="1"/>
  <c r="AH1770" i="1"/>
  <c r="AI1770" i="1" s="1"/>
  <c r="AH2164" i="1"/>
  <c r="AI2164" i="1" s="1"/>
  <c r="AH2470" i="1"/>
  <c r="AI2470" i="1" s="1"/>
  <c r="AH1354" i="1"/>
  <c r="AI1354" i="1" s="1"/>
  <c r="AH2614" i="1"/>
  <c r="AI2614" i="1" s="1"/>
  <c r="AH1970" i="1"/>
  <c r="AI1970" i="1" s="1"/>
  <c r="AH285" i="1"/>
  <c r="AI285" i="1" s="1"/>
  <c r="AH1811" i="1"/>
  <c r="AI1811" i="1" s="1"/>
  <c r="AH2345" i="1"/>
  <c r="AI2345" i="1" s="1"/>
  <c r="AH401" i="1"/>
  <c r="AI401" i="1" s="1"/>
  <c r="AH2565" i="1"/>
  <c r="AI2565" i="1" s="1"/>
  <c r="AH993" i="1"/>
  <c r="AI993" i="1" s="1"/>
  <c r="AH2491" i="1"/>
  <c r="AI2491" i="1" s="1"/>
  <c r="AH2563" i="1"/>
  <c r="AI2563" i="1" s="1"/>
  <c r="AH2539" i="1"/>
  <c r="AI2539" i="1" s="1"/>
  <c r="AH2377" i="1"/>
  <c r="AI2377" i="1" s="1"/>
  <c r="AH2701" i="1"/>
  <c r="AI2701" i="1" s="1"/>
  <c r="AH1386" i="1"/>
  <c r="AI1386" i="1" s="1"/>
  <c r="AH1054" i="1"/>
  <c r="AI1054" i="1" s="1"/>
  <c r="AH2384" i="1"/>
  <c r="AI2384" i="1" s="1"/>
  <c r="AH2357" i="1"/>
  <c r="AI2357" i="1" s="1"/>
  <c r="AH2401" i="1"/>
  <c r="AI2401" i="1" s="1"/>
  <c r="AH1106" i="1"/>
  <c r="AI1106" i="1" s="1"/>
  <c r="AH2586" i="1"/>
  <c r="AI2586" i="1" s="1"/>
  <c r="AH147" i="1"/>
  <c r="AI147" i="1" s="1"/>
  <c r="AH837" i="1"/>
  <c r="AI837" i="1" s="1"/>
  <c r="AH944" i="1"/>
  <c r="AI944" i="1" s="1"/>
  <c r="AH1506" i="1"/>
  <c r="AI1506" i="1" s="1"/>
  <c r="AH1074" i="1"/>
  <c r="AI1074" i="1" s="1"/>
  <c r="AH42" i="1"/>
  <c r="AI42" i="1" s="1"/>
  <c r="AH140" i="1"/>
  <c r="AI140" i="1" s="1"/>
  <c r="AH2127" i="1"/>
  <c r="AI2127" i="1" s="1"/>
  <c r="AH316" i="1"/>
  <c r="AI316" i="1" s="1"/>
  <c r="AH1266" i="1"/>
  <c r="AI1266" i="1" s="1"/>
  <c r="AH420" i="1"/>
  <c r="AI420" i="1" s="1"/>
  <c r="AH2424" i="1"/>
  <c r="AI2424" i="1" s="1"/>
  <c r="AH914" i="1"/>
  <c r="AI914" i="1" s="1"/>
  <c r="AH1563" i="1"/>
  <c r="AI1563" i="1" s="1"/>
  <c r="AH1663" i="1"/>
  <c r="AI1663" i="1" s="1"/>
  <c r="AH280" i="1"/>
  <c r="AI280" i="1" s="1"/>
  <c r="AH308" i="1"/>
  <c r="AI308" i="1" s="1"/>
  <c r="AH941" i="1"/>
  <c r="AI941" i="1" s="1"/>
  <c r="AH753" i="1"/>
  <c r="AI753" i="1" s="1"/>
  <c r="AH2118" i="1"/>
  <c r="AI2118" i="1" s="1"/>
  <c r="AH764" i="1"/>
  <c r="AI764" i="1" s="1"/>
  <c r="AH1173" i="1"/>
  <c r="AI1173" i="1" s="1"/>
  <c r="AH1446" i="1"/>
  <c r="AI1446" i="1" s="1"/>
  <c r="AH814" i="1"/>
  <c r="AI814" i="1" s="1"/>
  <c r="AH655" i="1"/>
  <c r="AI655" i="1" s="1"/>
  <c r="AH598" i="1"/>
  <c r="AI598" i="1" s="1"/>
  <c r="AH1886" i="1"/>
  <c r="AI1886" i="1" s="1"/>
  <c r="AH241" i="1"/>
  <c r="AI241" i="1" s="1"/>
  <c r="AH1449" i="1"/>
  <c r="AI1449" i="1" s="1"/>
  <c r="AH1228" i="1"/>
  <c r="AI1228" i="1" s="1"/>
  <c r="AH1287" i="1"/>
  <c r="AI1287" i="1" s="1"/>
  <c r="AH653" i="1"/>
  <c r="AI653" i="1" s="1"/>
  <c r="AH949" i="1"/>
  <c r="AI949" i="1" s="1"/>
  <c r="AH665" i="1"/>
  <c r="AI665" i="1" s="1"/>
  <c r="AH128" i="1"/>
  <c r="AI128" i="1" s="1"/>
  <c r="AH210" i="1"/>
  <c r="AI210" i="1" s="1"/>
  <c r="AH533" i="1"/>
  <c r="AI533" i="1" s="1"/>
  <c r="AH912" i="1"/>
  <c r="AI912" i="1" s="1"/>
  <c r="AH2277" i="1"/>
  <c r="AI2277" i="1" s="1"/>
  <c r="AH2222" i="1"/>
  <c r="AI2222" i="1" s="1"/>
  <c r="AH1944" i="1"/>
  <c r="AI1944" i="1" s="1"/>
  <c r="AH528" i="1"/>
  <c r="AI528" i="1" s="1"/>
  <c r="AH2520" i="1"/>
  <c r="AI2520" i="1" s="1"/>
  <c r="AH1969" i="1"/>
  <c r="AI1969" i="1" s="1"/>
  <c r="AH1277" i="1"/>
  <c r="AI1277" i="1" s="1"/>
  <c r="AH1126" i="1"/>
  <c r="AI1126" i="1" s="1"/>
  <c r="AH903" i="1"/>
  <c r="AI903" i="1" s="1"/>
  <c r="AH2625" i="1"/>
  <c r="AI2625" i="1" s="1"/>
  <c r="AH2690" i="1"/>
  <c r="AI2690" i="1" s="1"/>
  <c r="AH1380" i="1"/>
  <c r="AI1380" i="1" s="1"/>
  <c r="AH2575" i="1"/>
  <c r="AI2575" i="1" s="1"/>
  <c r="AH2626" i="1"/>
  <c r="AI2626" i="1" s="1"/>
  <c r="AH1098" i="1"/>
  <c r="AI1098" i="1" s="1"/>
  <c r="AH2394" i="1"/>
  <c r="AI2394" i="1" s="1"/>
  <c r="AH2079" i="1"/>
  <c r="AI2079" i="1" s="1"/>
  <c r="AH2392" i="1"/>
  <c r="AI2392" i="1" s="1"/>
  <c r="AH32" i="1"/>
  <c r="AI32" i="1" s="1"/>
  <c r="AH2474" i="1"/>
  <c r="AI2474" i="1" s="1"/>
  <c r="AH184" i="1"/>
  <c r="AI184" i="1" s="1"/>
  <c r="AH470" i="1"/>
  <c r="AI470" i="1" s="1"/>
  <c r="AH2635" i="1"/>
  <c r="AI2635" i="1" s="1"/>
  <c r="AH1704" i="1"/>
  <c r="AI1704" i="1" s="1"/>
  <c r="AH2390" i="1"/>
  <c r="AI2390" i="1" s="1"/>
  <c r="AH2295" i="1"/>
  <c r="AI2295" i="1" s="1"/>
  <c r="AH2134" i="1"/>
  <c r="AI2134" i="1" s="1"/>
  <c r="AH2207" i="1"/>
  <c r="AI2207" i="1" s="1"/>
  <c r="AH2492" i="1"/>
  <c r="AI2492" i="1" s="1"/>
  <c r="AH1473" i="1"/>
  <c r="AI1473" i="1" s="1"/>
  <c r="AH1490" i="1"/>
  <c r="AI1490" i="1" s="1"/>
  <c r="AH2048" i="1"/>
  <c r="AI2048" i="1" s="1"/>
  <c r="AH56" i="1"/>
  <c r="AI56" i="1" s="1"/>
  <c r="AH347" i="1"/>
  <c r="AI347" i="1" s="1"/>
  <c r="AH1906" i="1"/>
  <c r="AI1906" i="1" s="1"/>
  <c r="AH1364" i="1"/>
  <c r="AI1364" i="1" s="1"/>
  <c r="AH2006" i="1"/>
  <c r="AI2006" i="1" s="1"/>
  <c r="AH816" i="1"/>
  <c r="AI816" i="1" s="1"/>
  <c r="AH2004" i="1"/>
  <c r="AI2004" i="1" s="1"/>
  <c r="AH2661" i="1"/>
  <c r="AI2661" i="1" s="1"/>
  <c r="AH2429" i="1"/>
  <c r="AI2429" i="1" s="1"/>
  <c r="AH188" i="1"/>
  <c r="AI188" i="1" s="1"/>
  <c r="AH2596" i="1"/>
  <c r="AI2596" i="1" s="1"/>
  <c r="AH1274" i="1"/>
  <c r="AI1274" i="1" s="1"/>
  <c r="AH1472" i="1"/>
  <c r="AI1472" i="1" s="1"/>
  <c r="AH1674" i="1"/>
  <c r="AI1674" i="1" s="1"/>
  <c r="AH2576" i="1"/>
  <c r="AI2576" i="1" s="1"/>
  <c r="AH2551" i="1"/>
  <c r="AI2551" i="1" s="1"/>
  <c r="AH2620" i="1"/>
  <c r="AI2620" i="1" s="1"/>
  <c r="AH634" i="1"/>
  <c r="AI634" i="1" s="1"/>
  <c r="AH1904" i="1"/>
  <c r="AI1904" i="1" s="1"/>
  <c r="AH2667" i="1"/>
  <c r="AI2667" i="1" s="1"/>
  <c r="AH2132" i="1"/>
  <c r="AI2132" i="1" s="1"/>
  <c r="AH87" i="1"/>
  <c r="AI87" i="1" s="1"/>
  <c r="AH1289" i="1"/>
  <c r="AI1289" i="1" s="1"/>
  <c r="AH2448" i="1"/>
  <c r="AI2448" i="1" s="1"/>
  <c r="AH2669" i="1"/>
  <c r="AI2669" i="1" s="1"/>
  <c r="AH2319" i="1"/>
  <c r="AI2319" i="1" s="1"/>
  <c r="AH1439" i="1"/>
  <c r="AI1439" i="1" s="1"/>
  <c r="AH27" i="1"/>
  <c r="AI27" i="1" s="1"/>
  <c r="AH1849" i="1"/>
  <c r="AI1849" i="1" s="1"/>
  <c r="AH2053" i="1"/>
  <c r="AI2053" i="1" s="1"/>
  <c r="AH1534" i="1"/>
  <c r="AI1534" i="1" s="1"/>
  <c r="AH608" i="1"/>
  <c r="AI608" i="1" s="1"/>
  <c r="AH2528" i="1"/>
  <c r="AI2528" i="1" s="1"/>
  <c r="AH537" i="1"/>
  <c r="AI537" i="1" s="1"/>
  <c r="AH2049" i="1"/>
  <c r="AI2049" i="1" s="1"/>
  <c r="AH2351" i="1"/>
  <c r="AI2351" i="1" s="1"/>
  <c r="AH567" i="1"/>
  <c r="AI567" i="1" s="1"/>
  <c r="AH1478" i="1"/>
  <c r="AI1478" i="1" s="1"/>
  <c r="AH2389" i="1"/>
  <c r="AI2389" i="1" s="1"/>
  <c r="AH524" i="1"/>
  <c r="AI524" i="1" s="1"/>
  <c r="AH2687" i="1"/>
  <c r="AI2687" i="1" s="1"/>
  <c r="AH2065" i="1"/>
  <c r="AI2065" i="1" s="1"/>
  <c r="AH760" i="1"/>
  <c r="AI760" i="1" s="1"/>
  <c r="AH2391" i="1"/>
  <c r="AI2391" i="1" s="1"/>
  <c r="AH1127" i="1"/>
  <c r="AI1127" i="1" s="1"/>
  <c r="AH560" i="1"/>
  <c r="AI560" i="1" s="1"/>
  <c r="AH1297" i="1"/>
  <c r="AI1297" i="1" s="1"/>
  <c r="AH1587" i="1"/>
  <c r="AI1587" i="1" s="1"/>
  <c r="AH2160" i="1"/>
  <c r="AI2160" i="1" s="1"/>
  <c r="AH1051" i="1"/>
  <c r="AI1051" i="1" s="1"/>
  <c r="AH165" i="1"/>
  <c r="AI165" i="1" s="1"/>
  <c r="AH693" i="1"/>
  <c r="AI693" i="1" s="1"/>
  <c r="AH1722" i="1"/>
  <c r="AI1722" i="1" s="1"/>
  <c r="AH456" i="1"/>
  <c r="AI456" i="1" s="1"/>
  <c r="AH762" i="1"/>
  <c r="AI762" i="1" s="1"/>
  <c r="AH788" i="1"/>
  <c r="AI788" i="1" s="1"/>
  <c r="AH804" i="1"/>
  <c r="AI804" i="1" s="1"/>
  <c r="AH1007" i="1"/>
  <c r="AI1007" i="1" s="1"/>
  <c r="AH1720" i="1"/>
  <c r="AI1720" i="1" s="1"/>
  <c r="AH769" i="1"/>
  <c r="AI769" i="1" s="1"/>
  <c r="AH854" i="1"/>
  <c r="AI854" i="1" s="1"/>
  <c r="AH1789" i="1"/>
  <c r="AI1789" i="1" s="1"/>
  <c r="AH2270" i="1"/>
  <c r="AI2270" i="1" s="1"/>
  <c r="AH2335" i="1"/>
  <c r="AI2335" i="1" s="1"/>
  <c r="AH111" i="1"/>
  <c r="AI111" i="1" s="1"/>
  <c r="AH1099" i="1"/>
  <c r="AI1099" i="1" s="1"/>
  <c r="AH2093" i="1"/>
  <c r="AI2093" i="1" s="1"/>
  <c r="AH167" i="1"/>
  <c r="AI167" i="1" s="1"/>
  <c r="AH1668" i="1"/>
  <c r="AI1668" i="1" s="1"/>
  <c r="AH2676" i="1"/>
  <c r="AI2676" i="1" s="1"/>
  <c r="AH2599" i="1"/>
  <c r="AI2599" i="1" s="1"/>
  <c r="AH2119" i="1"/>
  <c r="AI2119" i="1" s="1"/>
  <c r="AH2396" i="1"/>
  <c r="AI2396" i="1" s="1"/>
  <c r="AH2092" i="1"/>
  <c r="AI2092" i="1" s="1"/>
  <c r="AH238" i="1"/>
  <c r="AI238" i="1" s="1"/>
  <c r="AH2297" i="1"/>
  <c r="AI2297" i="1" s="1"/>
  <c r="AH1284" i="1"/>
  <c r="AI1284" i="1" s="1"/>
  <c r="AH1399" i="1"/>
  <c r="AI1399" i="1" s="1"/>
  <c r="AH1854" i="1"/>
  <c r="AI1854" i="1" s="1"/>
  <c r="AH2686" i="1"/>
  <c r="AI2686" i="1" s="1"/>
  <c r="AH2195" i="1"/>
  <c r="AI2195" i="1" s="1"/>
  <c r="AH1294" i="1"/>
  <c r="AI1294" i="1" s="1"/>
  <c r="AH2242" i="1"/>
  <c r="AI2242" i="1" s="1"/>
  <c r="AH1957" i="1"/>
  <c r="AI1957" i="1" s="1"/>
  <c r="AH2141" i="1"/>
  <c r="AI2141" i="1" s="1"/>
  <c r="AH337" i="1"/>
  <c r="AI337" i="1" s="1"/>
  <c r="AH1271" i="1"/>
  <c r="AI1271" i="1" s="1"/>
  <c r="AH2636" i="1"/>
  <c r="AI2636" i="1" s="1"/>
  <c r="AH1723" i="1"/>
  <c r="AI1723" i="1" s="1"/>
  <c r="AH160" i="1"/>
  <c r="AI160" i="1" s="1"/>
  <c r="AH1673" i="1"/>
  <c r="AI1673" i="1" s="1"/>
  <c r="AH641" i="1"/>
  <c r="AI641" i="1" s="1"/>
  <c r="AH1218" i="1"/>
  <c r="AI1218" i="1" s="1"/>
  <c r="AH119" i="1"/>
  <c r="AI119" i="1" s="1"/>
  <c r="AH2199" i="1"/>
  <c r="AI2199" i="1" s="1"/>
  <c r="AH2332" i="1"/>
  <c r="AI2332" i="1" s="1"/>
  <c r="AH2534" i="1"/>
  <c r="AI2534" i="1" s="1"/>
  <c r="AH1204" i="1"/>
  <c r="AI1204" i="1" s="1"/>
  <c r="AH1377" i="1"/>
  <c r="AI1377" i="1" s="1"/>
  <c r="AH2336" i="1"/>
  <c r="AI2336" i="1" s="1"/>
  <c r="AH2097" i="1"/>
  <c r="AI2097" i="1" s="1"/>
  <c r="AH2169" i="1"/>
  <c r="AI2169" i="1" s="1"/>
  <c r="AH2436" i="1"/>
  <c r="AI2436" i="1" s="1"/>
  <c r="AH2247" i="1"/>
  <c r="AI2247" i="1" s="1"/>
  <c r="AH868" i="1"/>
  <c r="AI868" i="1" s="1"/>
  <c r="AH2238" i="1"/>
  <c r="AI2238" i="1" s="1"/>
  <c r="AH674" i="1"/>
  <c r="AI674" i="1" s="1"/>
  <c r="AH1037" i="1"/>
  <c r="AI1037" i="1" s="1"/>
  <c r="AH1687" i="1"/>
  <c r="AI1687" i="1" s="1"/>
  <c r="AH1481" i="1"/>
  <c r="AI1481" i="1" s="1"/>
  <c r="AH842" i="1"/>
  <c r="AI842" i="1" s="1"/>
  <c r="AH1120" i="1"/>
  <c r="AI1120" i="1" s="1"/>
  <c r="AH464" i="1"/>
  <c r="AI464" i="1" s="1"/>
  <c r="AH2326" i="1"/>
  <c r="AI2326" i="1" s="1"/>
  <c r="AH2158" i="1"/>
  <c r="AI2158" i="1" s="1"/>
  <c r="AH2342" i="1"/>
  <c r="AI2342" i="1" s="1"/>
  <c r="AH2150" i="1"/>
  <c r="AI2150" i="1" s="1"/>
  <c r="AH123" i="1"/>
  <c r="AI123" i="1" s="1"/>
  <c r="AH382" i="1"/>
  <c r="AI382" i="1" s="1"/>
  <c r="AH2601" i="1"/>
  <c r="AI2601" i="1" s="1"/>
  <c r="AH2171" i="1"/>
  <c r="AI2171" i="1" s="1"/>
  <c r="AH815" i="1"/>
  <c r="AI815" i="1" s="1"/>
  <c r="AH207" i="1"/>
  <c r="AI207" i="1" s="1"/>
  <c r="AH2075" i="1"/>
  <c r="AI2075" i="1" s="1"/>
  <c r="AH1210" i="1"/>
  <c r="AI1210" i="1" s="1"/>
  <c r="AH216" i="1"/>
  <c r="AI216" i="1" s="1"/>
  <c r="AH733" i="1"/>
  <c r="AI733" i="1" s="1"/>
  <c r="AH629" i="1"/>
  <c r="AI629" i="1" s="1"/>
  <c r="AH1934" i="1"/>
  <c r="AI1934" i="1" s="1"/>
  <c r="AH1422" i="1"/>
  <c r="AI1422" i="1" s="1"/>
  <c r="AH305" i="1"/>
  <c r="AI305" i="1" s="1"/>
  <c r="AH355" i="1"/>
  <c r="AI355" i="1" s="1"/>
  <c r="AH499" i="1"/>
  <c r="AI499" i="1" s="1"/>
  <c r="AH255" i="1"/>
  <c r="AI255" i="1" s="1"/>
  <c r="AH43" i="1"/>
  <c r="AI43" i="1" s="1"/>
  <c r="AH1203" i="1"/>
  <c r="AI1203" i="1" s="1"/>
  <c r="AH1562" i="1"/>
  <c r="AI1562" i="1" s="1"/>
  <c r="AH1414" i="1"/>
  <c r="AI1414" i="1" s="1"/>
  <c r="AH901" i="1"/>
  <c r="AI901" i="1" s="1"/>
  <c r="AH385" i="1"/>
  <c r="AI385" i="1" s="1"/>
  <c r="AH796" i="1"/>
  <c r="AI796" i="1" s="1"/>
  <c r="AH1752" i="1"/>
  <c r="AI1752" i="1" s="1"/>
  <c r="AH1235" i="1"/>
  <c r="AI1235" i="1" s="1"/>
  <c r="AH269" i="1"/>
  <c r="AI269" i="1" s="1"/>
  <c r="AH1082" i="1"/>
  <c r="AI1082" i="1" s="1"/>
  <c r="AH2163" i="1"/>
  <c r="AI2163" i="1" s="1"/>
  <c r="AH830" i="1"/>
  <c r="AI830" i="1" s="1"/>
  <c r="AH206" i="1"/>
  <c r="AI206" i="1" s="1"/>
  <c r="AH1935" i="1"/>
  <c r="AI1935" i="1" s="1"/>
  <c r="AH1993" i="1"/>
  <c r="AI1993" i="1" s="1"/>
  <c r="AH1520" i="1"/>
  <c r="AI1520" i="1" s="1"/>
  <c r="AH1345" i="1"/>
  <c r="AI1345" i="1" s="1"/>
  <c r="AH213" i="1"/>
  <c r="AI213" i="1" s="1"/>
  <c r="AH2517" i="1"/>
  <c r="AI2517" i="1" s="1"/>
  <c r="AH2353" i="1"/>
  <c r="AI2353" i="1" s="1"/>
  <c r="AH2416" i="1"/>
  <c r="AI2416" i="1" s="1"/>
  <c r="AH2427" i="1"/>
  <c r="AI2427" i="1" s="1"/>
  <c r="AH960" i="1"/>
  <c r="AI960" i="1" s="1"/>
  <c r="AH1788" i="1"/>
  <c r="AI1788" i="1" s="1"/>
  <c r="AH2325" i="1"/>
  <c r="AI2325" i="1" s="1"/>
  <c r="AH2073" i="1"/>
  <c r="AI2073" i="1" s="1"/>
  <c r="AH1882" i="1"/>
  <c r="AI1882" i="1" s="1"/>
  <c r="AH1933" i="1"/>
  <c r="AI1933" i="1" s="1"/>
  <c r="AH2603" i="1"/>
  <c r="AI2603" i="1" s="1"/>
  <c r="AH507" i="1"/>
  <c r="AI507" i="1" s="1"/>
  <c r="AH504" i="1"/>
  <c r="AI504" i="1" s="1"/>
  <c r="AH1952" i="1"/>
  <c r="AI1952" i="1" s="1"/>
  <c r="AH1456" i="1"/>
  <c r="AI1456" i="1" s="1"/>
  <c r="AH1398" i="1"/>
  <c r="AI1398" i="1" s="1"/>
  <c r="AH159" i="1"/>
  <c r="AI159" i="1" s="1"/>
  <c r="AH1421" i="1"/>
  <c r="AI1421" i="1" s="1"/>
  <c r="AH2480" i="1"/>
  <c r="AI2480" i="1" s="1"/>
  <c r="AH775" i="1"/>
  <c r="AI775" i="1" s="1"/>
  <c r="AH943" i="1"/>
  <c r="AI943" i="1" s="1"/>
  <c r="AH45" i="1"/>
  <c r="AI45" i="1" s="1"/>
  <c r="AH2527" i="1"/>
  <c r="AI2527" i="1" s="1"/>
  <c r="AH1032" i="1"/>
  <c r="AI1032" i="1" s="1"/>
  <c r="AH2531" i="1"/>
  <c r="AI2531" i="1" s="1"/>
  <c r="AH1829" i="1"/>
  <c r="AI1829" i="1" s="1"/>
  <c r="AH2016" i="1"/>
  <c r="AI2016" i="1" s="1"/>
  <c r="AH1544" i="1"/>
  <c r="AI1544" i="1" s="1"/>
  <c r="AH2040" i="1"/>
  <c r="AI2040" i="1" s="1"/>
  <c r="AH2044" i="1"/>
  <c r="AI2044" i="1" s="1"/>
  <c r="AH2671" i="1"/>
  <c r="AI2671" i="1" s="1"/>
  <c r="AH2397" i="1"/>
  <c r="AI2397" i="1" s="1"/>
  <c r="AH2273" i="1"/>
  <c r="AI2273" i="1" s="1"/>
  <c r="AH1417" i="1"/>
  <c r="AI1417" i="1" s="1"/>
  <c r="AH2393" i="1"/>
  <c r="AI2393" i="1" s="1"/>
  <c r="AH1160" i="1"/>
  <c r="AI1160" i="1" s="1"/>
  <c r="AH356" i="1"/>
  <c r="AI356" i="1" s="1"/>
  <c r="AH293" i="1"/>
  <c r="AI293" i="1" s="1"/>
  <c r="AH1065" i="1"/>
  <c r="AI1065" i="1" s="1"/>
  <c r="AH1647" i="1"/>
  <c r="AI1647" i="1" s="1"/>
  <c r="AH1916" i="1"/>
  <c r="AI1916" i="1" s="1"/>
  <c r="AH14" i="1"/>
  <c r="AI14" i="1" s="1"/>
  <c r="AH981" i="1"/>
  <c r="AI981" i="1" s="1"/>
  <c r="AH291" i="1"/>
  <c r="AI291" i="1" s="1"/>
  <c r="AH1436" i="1"/>
  <c r="AI1436" i="1" s="1"/>
  <c r="AH1206" i="1"/>
  <c r="AI1206" i="1" s="1"/>
  <c r="AH1471" i="1"/>
  <c r="AI1471" i="1" s="1"/>
  <c r="AH64" i="1"/>
  <c r="AI64" i="1" s="1"/>
  <c r="AH1625" i="1"/>
  <c r="AI1625" i="1" s="1"/>
  <c r="AH675" i="1"/>
  <c r="AI675" i="1" s="1"/>
  <c r="AH805" i="1"/>
  <c r="AI805" i="1" s="1"/>
  <c r="AH730" i="1"/>
  <c r="AI730" i="1" s="1"/>
  <c r="AH1584" i="1"/>
  <c r="AI1584" i="1" s="1"/>
  <c r="AH2262" i="1"/>
  <c r="AI2262" i="1" s="1"/>
  <c r="AH2230" i="1"/>
  <c r="AI2230" i="1" s="1"/>
  <c r="AH102" i="1"/>
  <c r="AI102" i="1" s="1"/>
  <c r="AH1992" i="1"/>
  <c r="AI1992" i="1" s="1"/>
  <c r="AH2017" i="1"/>
  <c r="AI2017" i="1" s="1"/>
  <c r="AH1328" i="1"/>
  <c r="AI1328" i="1" s="1"/>
  <c r="AH478" i="1"/>
  <c r="AI478" i="1" s="1"/>
  <c r="AH1742" i="1"/>
  <c r="AI1742" i="1" s="1"/>
  <c r="AH2111" i="1"/>
  <c r="AI2111" i="1" s="1"/>
  <c r="AH1164" i="1"/>
  <c r="AI1164" i="1" s="1"/>
  <c r="AH1146" i="1"/>
  <c r="AI1146" i="1" s="1"/>
  <c r="AH1694" i="1"/>
  <c r="AI1694" i="1" s="1"/>
  <c r="AH954" i="1"/>
  <c r="AI954" i="1" s="1"/>
  <c r="AH1622" i="1"/>
  <c r="AI1622" i="1" s="1"/>
  <c r="AH1110" i="1"/>
  <c r="AI1110" i="1" s="1"/>
  <c r="AH2214" i="1"/>
  <c r="AI2214" i="1" s="1"/>
  <c r="AH1128" i="1"/>
  <c r="AI1128" i="1" s="1"/>
  <c r="AH2269" i="1"/>
  <c r="AI2269" i="1" s="1"/>
  <c r="AH1162" i="1"/>
  <c r="AI1162" i="1" s="1"/>
  <c r="AH362" i="1"/>
  <c r="AI362" i="1" s="1"/>
  <c r="AH2339" i="1"/>
  <c r="AI2339" i="1" s="1"/>
  <c r="AH882" i="1"/>
  <c r="AI882" i="1" s="1"/>
  <c r="AH425" i="1"/>
  <c r="AI425" i="1" s="1"/>
  <c r="AH271" i="1"/>
  <c r="AI271" i="1" s="1"/>
  <c r="AH171" i="1"/>
  <c r="AI171" i="1" s="1"/>
  <c r="AH2043" i="1"/>
  <c r="AI2043" i="1" s="1"/>
  <c r="AH141" i="1"/>
  <c r="AI141" i="1" s="1"/>
  <c r="AH1760" i="1"/>
  <c r="AI1760" i="1" s="1"/>
  <c r="AH1733" i="1"/>
  <c r="AI1733" i="1" s="1"/>
  <c r="AH348" i="1"/>
  <c r="AI348" i="1" s="1"/>
  <c r="AH1731" i="1"/>
  <c r="AI1731" i="1" s="1"/>
  <c r="AH2356" i="1"/>
  <c r="AI2356" i="1" s="1"/>
  <c r="AH2013" i="1"/>
  <c r="AI2013" i="1" s="1"/>
  <c r="AH2009" i="1"/>
  <c r="AI2009" i="1" s="1"/>
  <c r="AH2244" i="1"/>
  <c r="AI2244" i="1" s="1"/>
  <c r="AH2422" i="1"/>
  <c r="AI2422" i="1" s="1"/>
  <c r="AH2498" i="1"/>
  <c r="AI2498" i="1" s="1"/>
  <c r="AH1224" i="1"/>
  <c r="AI1224" i="1" s="1"/>
  <c r="AH2613" i="1"/>
  <c r="AI2613" i="1" s="1"/>
  <c r="AH1136" i="1"/>
  <c r="AI1136" i="1" s="1"/>
  <c r="AH1896" i="1"/>
  <c r="AI1896" i="1" s="1"/>
  <c r="AH402" i="1"/>
  <c r="AI402" i="1" s="1"/>
  <c r="AH851" i="1"/>
  <c r="AI851" i="1" s="1"/>
  <c r="AH727" i="1"/>
  <c r="AI727" i="1" s="1"/>
  <c r="AH1679" i="1"/>
  <c r="AI1679" i="1" s="1"/>
  <c r="AH635" i="1"/>
  <c r="AI635" i="1" s="1"/>
  <c r="AH1096" i="1"/>
  <c r="AI1096" i="1" s="1"/>
  <c r="AH2552" i="1"/>
  <c r="AI2552" i="1" s="1"/>
  <c r="AH1243" i="1"/>
  <c r="AI1243" i="1" s="1"/>
  <c r="AH1367" i="1"/>
  <c r="AI1367" i="1" s="1"/>
  <c r="AH9" i="1"/>
  <c r="AI9" i="1" s="1"/>
  <c r="AH1785" i="1"/>
  <c r="AI1785" i="1" s="1"/>
  <c r="AH962" i="1"/>
  <c r="AI962" i="1" s="1"/>
  <c r="AH1869" i="1"/>
  <c r="AI1869" i="1" s="1"/>
  <c r="AH1095" i="1"/>
  <c r="AI1095" i="1" s="1"/>
  <c r="AH479" i="1"/>
  <c r="AI479" i="1" s="1"/>
  <c r="AH2598" i="1"/>
  <c r="AI2598" i="1" s="1"/>
  <c r="AH1231" i="1"/>
  <c r="AI1231" i="1" s="1"/>
  <c r="AH279" i="1"/>
  <c r="AI279" i="1" s="1"/>
  <c r="AH782" i="1"/>
  <c r="AI782" i="1" s="1"/>
  <c r="AH1610" i="1"/>
  <c r="AI1610" i="1" s="1"/>
  <c r="AH2519" i="1"/>
  <c r="AI2519" i="1" s="1"/>
  <c r="AH57" i="1"/>
  <c r="AI57" i="1" s="1"/>
  <c r="AH2697" i="1"/>
  <c r="AI2697" i="1" s="1"/>
  <c r="AH1862" i="1"/>
  <c r="AI1862" i="1" s="1"/>
  <c r="AH2663" i="1"/>
  <c r="AI2663" i="1" s="1"/>
  <c r="AH1453" i="1"/>
  <c r="AI1453" i="1" s="1"/>
  <c r="AH2505" i="1"/>
  <c r="AI2505" i="1" s="1"/>
  <c r="AH2483" i="1"/>
  <c r="AI2483" i="1" s="1"/>
  <c r="AH1926" i="1"/>
  <c r="AI1926" i="1" s="1"/>
  <c r="AH2341" i="1"/>
  <c r="AI2341" i="1" s="1"/>
  <c r="AH2002" i="1"/>
  <c r="AI2002" i="1" s="1"/>
  <c r="AH2594" i="1"/>
  <c r="AI2594" i="1" s="1"/>
  <c r="AH1966" i="1"/>
  <c r="AI1966" i="1" s="1"/>
  <c r="AH2521" i="1"/>
  <c r="AI2521" i="1" s="1"/>
  <c r="AH2685" i="1"/>
  <c r="AI2685" i="1" s="1"/>
  <c r="AH2290" i="1"/>
  <c r="AI2290" i="1" s="1"/>
  <c r="AH2572" i="1"/>
  <c r="AI2572" i="1" s="1"/>
  <c r="AH2557" i="1"/>
  <c r="AI2557" i="1" s="1"/>
  <c r="AH2212" i="1"/>
  <c r="AI2212" i="1" s="1"/>
  <c r="AH17" i="1"/>
  <c r="AI17" i="1" s="1"/>
  <c r="AH1381" i="1"/>
  <c r="AI1381" i="1" s="1"/>
  <c r="AH510" i="1"/>
  <c r="AI510" i="1" s="1"/>
  <c r="AH2683" i="1"/>
  <c r="AI2683" i="1" s="1"/>
  <c r="AH1216" i="1"/>
  <c r="AI1216" i="1" s="1"/>
  <c r="AH1787" i="1"/>
  <c r="AI1787" i="1" s="1"/>
  <c r="AH2443" i="1"/>
  <c r="AI2443" i="1" s="1"/>
  <c r="AH2151" i="1"/>
  <c r="AI2151" i="1" s="1"/>
  <c r="AH2032" i="1"/>
  <c r="AI2032" i="1" s="1"/>
  <c r="AH1818" i="1"/>
  <c r="AI1818" i="1" s="1"/>
  <c r="AH292" i="1"/>
  <c r="AI292" i="1" s="1"/>
  <c r="AH1486" i="1"/>
  <c r="AI1486" i="1" s="1"/>
  <c r="AH1064" i="1"/>
  <c r="AI1064" i="1" s="1"/>
  <c r="AH2282" i="1"/>
  <c r="AI2282" i="1" s="1"/>
  <c r="AH175" i="1"/>
  <c r="AI175" i="1" s="1"/>
  <c r="AH1939" i="1"/>
  <c r="AI1939" i="1" s="1"/>
  <c r="AH1825" i="1"/>
  <c r="AI1825" i="1" s="1"/>
  <c r="AH1595" i="1"/>
  <c r="AI1595" i="1" s="1"/>
  <c r="AH1352" i="1"/>
  <c r="AI1352" i="1" s="1"/>
  <c r="AH1756" i="1"/>
  <c r="AI1756" i="1" s="1"/>
  <c r="AH418" i="1"/>
  <c r="AI418" i="1" s="1"/>
  <c r="AH1311" i="1"/>
  <c r="AI1311" i="1" s="1"/>
  <c r="AH2168" i="1"/>
  <c r="AI2168" i="1" s="1"/>
  <c r="AH705" i="1"/>
  <c r="AI705" i="1" s="1"/>
  <c r="AH864" i="1"/>
  <c r="AI864" i="1" s="1"/>
  <c r="AH447" i="1"/>
  <c r="AI447" i="1" s="1"/>
  <c r="AH99" i="1"/>
  <c r="AI99" i="1" s="1"/>
  <c r="AH93" i="1"/>
  <c r="AI93" i="1" s="1"/>
  <c r="AH2497" i="1"/>
  <c r="AI2497" i="1" s="1"/>
  <c r="AH983" i="1"/>
  <c r="AI983" i="1" s="1"/>
  <c r="AH1190" i="1"/>
  <c r="AI1190" i="1" s="1"/>
  <c r="AH956" i="1"/>
  <c r="AI956" i="1" s="1"/>
  <c r="AH625" i="1"/>
  <c r="AI625" i="1" s="1"/>
  <c r="AH1236" i="1"/>
  <c r="AI1236" i="1" s="1"/>
  <c r="AH1338" i="1"/>
  <c r="AI1338" i="1" s="1"/>
  <c r="AH339" i="1"/>
  <c r="AI339" i="1" s="1"/>
  <c r="AH1101" i="1"/>
  <c r="AI1101" i="1" s="1"/>
  <c r="AH556" i="1"/>
  <c r="AI556" i="1" s="1"/>
  <c r="AH2376" i="1"/>
  <c r="AI2376" i="1" s="1"/>
  <c r="AH2385" i="1"/>
  <c r="AI2385" i="1" s="1"/>
  <c r="AH1889" i="1"/>
  <c r="AI1889" i="1" s="1"/>
  <c r="AH1467" i="1"/>
  <c r="AI1467" i="1" s="1"/>
  <c r="AH477" i="1"/>
  <c r="AI477" i="1" s="1"/>
  <c r="AH1163" i="1"/>
  <c r="AI1163" i="1" s="1"/>
  <c r="AH612" i="1"/>
  <c r="AI612" i="1" s="1"/>
  <c r="AH2522" i="1"/>
  <c r="AI2522" i="1" s="1"/>
  <c r="AH367" i="1"/>
  <c r="AI367" i="1" s="1"/>
  <c r="AH2569" i="1"/>
  <c r="AI2569" i="1" s="1"/>
  <c r="AH1937" i="1"/>
  <c r="AI1937" i="1" s="1"/>
  <c r="AH1139" i="1"/>
  <c r="AI1139" i="1" s="1"/>
  <c r="AH926" i="1"/>
  <c r="AI926" i="1" s="1"/>
  <c r="AH1423" i="1"/>
  <c r="AI1423" i="1" s="1"/>
  <c r="AH828" i="1"/>
  <c r="AI828" i="1" s="1"/>
  <c r="AH2125" i="1"/>
  <c r="AI2125" i="1" s="1"/>
  <c r="AH1776" i="1"/>
  <c r="AI1776" i="1" s="1"/>
  <c r="AH371" i="1"/>
  <c r="AI371" i="1" s="1"/>
  <c r="AH1192" i="1"/>
  <c r="AI1192" i="1" s="1"/>
  <c r="AH2245" i="1"/>
  <c r="AI2245" i="1" s="1"/>
  <c r="AH2478" i="1"/>
  <c r="AI2478" i="1" s="1"/>
  <c r="AH2252" i="1"/>
  <c r="AI2252" i="1" s="1"/>
  <c r="AH1757" i="1"/>
  <c r="AI1757" i="1" s="1"/>
  <c r="AH21" i="1"/>
  <c r="AI21" i="1" s="1"/>
  <c r="AH997" i="1"/>
  <c r="AI997" i="1" s="1"/>
  <c r="AH810" i="1"/>
  <c r="AI810" i="1" s="1"/>
  <c r="AH1797" i="1"/>
  <c r="AI1797" i="1" s="1"/>
  <c r="AH1384" i="1"/>
  <c r="AI1384" i="1" s="1"/>
  <c r="AH611" i="1"/>
  <c r="AI611" i="1" s="1"/>
  <c r="AH2408" i="1"/>
  <c r="AI2408" i="1" s="1"/>
  <c r="AH1793" i="1"/>
  <c r="AI1793" i="1" s="1"/>
  <c r="AH1275" i="1"/>
  <c r="AI1275" i="1" s="1"/>
  <c r="AH2540" i="1"/>
  <c r="AI2540" i="1" s="1"/>
  <c r="AH1858" i="1"/>
  <c r="AI1858" i="1" s="1"/>
  <c r="AH2343" i="1"/>
  <c r="AI2343" i="1" s="1"/>
  <c r="AH2318" i="1"/>
  <c r="AI2318" i="1" s="1"/>
  <c r="AH1983" i="1"/>
  <c r="AI1983" i="1" s="1"/>
  <c r="AH1632" i="1"/>
  <c r="AI1632" i="1" s="1"/>
  <c r="AH2303" i="1"/>
  <c r="AI2303" i="1" s="1"/>
  <c r="AH1718" i="1"/>
  <c r="AI1718" i="1" s="1"/>
  <c r="AH885" i="1"/>
  <c r="AI885" i="1" s="1"/>
  <c r="AH2191" i="1"/>
  <c r="AI2191" i="1" s="1"/>
  <c r="AH1370" i="1"/>
  <c r="AI1370" i="1" s="1"/>
  <c r="AH2208" i="1"/>
  <c r="AI2208" i="1" s="1"/>
  <c r="AH422" i="1"/>
  <c r="AI422" i="1" s="1"/>
  <c r="AH1100" i="1"/>
  <c r="AI1100" i="1" s="1"/>
  <c r="AH1538" i="1"/>
  <c r="AI1538" i="1" s="1"/>
  <c r="AH1093" i="1"/>
  <c r="AI1093" i="1" s="1"/>
  <c r="AH710" i="1"/>
  <c r="AI710" i="1" s="1"/>
  <c r="AH1466" i="1"/>
  <c r="AI1466" i="1" s="1"/>
  <c r="AH1803" i="1"/>
  <c r="AI1803" i="1" s="1"/>
  <c r="AH459" i="1"/>
  <c r="AI459" i="1" s="1"/>
  <c r="AH2162" i="1"/>
  <c r="AI2162" i="1" s="1"/>
  <c r="AH302" i="1"/>
  <c r="AI302" i="1" s="1"/>
  <c r="AH1777" i="1"/>
  <c r="AI1777" i="1" s="1"/>
  <c r="AH2189" i="1"/>
  <c r="AI2189" i="1" s="1"/>
  <c r="AH1320" i="1"/>
  <c r="AI1320" i="1" s="1"/>
  <c r="AH1611" i="1"/>
  <c r="AI1611" i="1" s="1"/>
  <c r="AH2024" i="1"/>
  <c r="AI2024" i="1" s="1"/>
  <c r="AH717" i="1"/>
  <c r="AI717" i="1" s="1"/>
  <c r="AH1484" i="1"/>
  <c r="AI1484" i="1" s="1"/>
  <c r="AH489" i="1"/>
  <c r="AI489" i="1" s="1"/>
  <c r="AH2573" i="1"/>
  <c r="AI2573" i="1" s="1"/>
  <c r="AH326" i="1"/>
  <c r="AI326" i="1" s="1"/>
  <c r="AH1027" i="1"/>
  <c r="AI1027" i="1" s="1"/>
  <c r="AH2001" i="1"/>
  <c r="AI2001" i="1" s="1"/>
  <c r="AH915" i="1"/>
  <c r="AI915" i="1" s="1"/>
  <c r="AH309" i="1"/>
  <c r="AI309" i="1" s="1"/>
  <c r="AH1540" i="1"/>
  <c r="AI1540" i="1" s="1"/>
  <c r="AH1302" i="1"/>
  <c r="AI1302" i="1" s="1"/>
  <c r="AH1147" i="1"/>
  <c r="AI1147" i="1" s="1"/>
  <c r="AH2153" i="1"/>
  <c r="AI2153" i="1" s="1"/>
  <c r="AH2684" i="1"/>
  <c r="AI2684" i="1" s="1"/>
  <c r="AH824" i="1"/>
  <c r="AI824" i="1" s="1"/>
  <c r="AH2589" i="1"/>
  <c r="AI2589" i="1" s="1"/>
  <c r="AH621" i="1"/>
  <c r="AI621" i="1" s="1"/>
  <c r="AH1062" i="1"/>
  <c r="AI1062" i="1" s="1"/>
  <c r="AH1211" i="1"/>
  <c r="AI1211" i="1" s="1"/>
  <c r="AH484" i="1"/>
  <c r="AI484" i="1" s="1"/>
  <c r="AH136" i="1"/>
  <c r="AI136" i="1" s="1"/>
  <c r="AH211" i="1"/>
  <c r="AI211" i="1" s="1"/>
  <c r="AH435" i="1"/>
  <c r="AI435" i="1" s="1"/>
  <c r="AH1376" i="1"/>
  <c r="AI1376" i="1" s="1"/>
  <c r="AH80" i="1"/>
  <c r="AI80" i="1" s="1"/>
  <c r="AH172" i="1"/>
  <c r="AI172" i="1" s="1"/>
  <c r="AH657" i="1"/>
  <c r="AI657" i="1" s="1"/>
  <c r="AH776" i="1"/>
  <c r="AI776" i="1" s="1"/>
  <c r="AH1642" i="1"/>
  <c r="AI1642" i="1" s="1"/>
  <c r="AH1217" i="1"/>
  <c r="AI1217" i="1" s="1"/>
  <c r="AH1001" i="1"/>
  <c r="AI1001" i="1" s="1"/>
  <c r="AH1762" i="1"/>
  <c r="AI1762" i="1" s="1"/>
  <c r="AH1351" i="1"/>
  <c r="AI1351" i="1" s="1"/>
  <c r="AH2465" i="1"/>
  <c r="AI2465" i="1" s="1"/>
  <c r="AH2578" i="1"/>
  <c r="AI2578" i="1" s="1"/>
  <c r="AH2413" i="1"/>
  <c r="AI2413" i="1" s="1"/>
  <c r="AH2681" i="1"/>
  <c r="AI2681" i="1" s="1"/>
  <c r="AH104" i="1"/>
  <c r="AI104" i="1" s="1"/>
  <c r="AH879" i="1"/>
  <c r="AI879" i="1" s="1"/>
  <c r="AH2371" i="1"/>
  <c r="AI2371" i="1" s="1"/>
  <c r="AH2268" i="1"/>
  <c r="AI2268" i="1" s="1"/>
  <c r="AH2197" i="1"/>
  <c r="AI2197" i="1" s="1"/>
  <c r="AH2425" i="1"/>
  <c r="AI2425" i="1" s="1"/>
  <c r="AH2529" i="1"/>
  <c r="AI2529" i="1" s="1"/>
  <c r="AH1725" i="1"/>
  <c r="AI1725" i="1" s="1"/>
  <c r="AH2403" i="1"/>
  <c r="AI2403" i="1" s="1"/>
  <c r="AH1644" i="1"/>
  <c r="AI1644" i="1" s="1"/>
  <c r="AH724" i="1"/>
  <c r="AI724" i="1" s="1"/>
  <c r="AH2481" i="1"/>
  <c r="AI2481" i="1" s="1"/>
  <c r="AH1893" i="1"/>
  <c r="AI1893" i="1" s="1"/>
  <c r="AH2544" i="1"/>
  <c r="AI2544" i="1" s="1"/>
  <c r="AH2241" i="1"/>
  <c r="AI2241" i="1" s="1"/>
  <c r="AH1389" i="1"/>
  <c r="AI1389" i="1" s="1"/>
  <c r="AH2395" i="1"/>
  <c r="AI2395" i="1" s="1"/>
  <c r="AH8" i="1"/>
  <c r="AI8" i="1" s="1"/>
  <c r="AH1929" i="1"/>
  <c r="AI1929" i="1" s="1"/>
  <c r="AH2509" i="1"/>
  <c r="AI2509" i="1" s="1"/>
  <c r="AH1553" i="1"/>
  <c r="AI1553" i="1" s="1"/>
  <c r="AH1816" i="1"/>
  <c r="AI1816" i="1" s="1"/>
  <c r="AH1748" i="1"/>
  <c r="AI1748" i="1" s="1"/>
  <c r="AH1602" i="1"/>
  <c r="AI1602" i="1" s="1"/>
  <c r="AH2367" i="1"/>
  <c r="AI2367" i="1" s="1"/>
  <c r="AH2479" i="1"/>
  <c r="AI2479" i="1" s="1"/>
  <c r="AH1794" i="1"/>
  <c r="AI1794" i="1" s="1"/>
  <c r="AH821" i="1"/>
  <c r="AI821" i="1" s="1"/>
  <c r="AH1555" i="1"/>
  <c r="AI1555" i="1" s="1"/>
  <c r="AH1254" i="1"/>
  <c r="AI1254" i="1" s="1"/>
  <c r="AH2182" i="1"/>
  <c r="AI2182" i="1" s="1"/>
  <c r="AH1645" i="1"/>
  <c r="AI1645" i="1" s="1"/>
  <c r="AH1375" i="1"/>
  <c r="AI1375" i="1" s="1"/>
  <c r="AH1109" i="1"/>
  <c r="AI1109" i="1" s="1"/>
  <c r="AH1392" i="1"/>
  <c r="AI1392" i="1" s="1"/>
  <c r="AH975" i="1"/>
  <c r="AI975" i="1" s="1"/>
  <c r="AH822" i="1"/>
  <c r="AI822" i="1" s="1"/>
  <c r="AH1871" i="1"/>
  <c r="AI1871" i="1" s="1"/>
  <c r="AH883" i="1"/>
  <c r="AI883" i="1" s="1"/>
  <c r="AH1390" i="1"/>
  <c r="AI1390" i="1" s="1"/>
  <c r="AH66" i="1"/>
  <c r="AI66" i="1" s="1"/>
  <c r="AH2275" i="1"/>
  <c r="AI2275" i="1" s="1"/>
  <c r="AH722" i="1"/>
  <c r="AI722" i="1" s="1"/>
  <c r="AH559" i="1"/>
  <c r="AI559" i="1" s="1"/>
  <c r="AH541" i="1"/>
  <c r="AI541" i="1" s="1"/>
  <c r="AH1180" i="1"/>
  <c r="AI1180" i="1" s="1"/>
  <c r="AH918" i="1"/>
  <c r="AI918" i="1" s="1"/>
  <c r="AH2284" i="1"/>
  <c r="AI2284" i="1" s="1"/>
  <c r="AH20" i="1"/>
  <c r="AI20" i="1" s="1"/>
  <c r="AH840" i="1"/>
  <c r="AI840" i="1" s="1"/>
  <c r="AH1337" i="1"/>
  <c r="AI1337" i="1" s="1"/>
  <c r="AH2256" i="1"/>
  <c r="AI2256" i="1" s="1"/>
  <c r="AH2278" i="1"/>
  <c r="AI2278" i="1" s="1"/>
  <c r="AH1525" i="1"/>
  <c r="AI1525" i="1" s="1"/>
  <c r="AH999" i="1"/>
  <c r="AI999" i="1" s="1"/>
  <c r="AH2133" i="1"/>
  <c r="AI2133" i="1" s="1"/>
  <c r="AH1507" i="1"/>
  <c r="AI1507" i="1" s="1"/>
  <c r="AH2348" i="1"/>
  <c r="AI2348" i="1" s="1"/>
  <c r="AH1539" i="1"/>
  <c r="AI1539" i="1" s="1"/>
  <c r="AH451" i="1"/>
  <c r="AI451" i="1" s="1"/>
  <c r="AH1573" i="1"/>
  <c r="AI1573" i="1" s="1"/>
  <c r="AH1817" i="1"/>
  <c r="AI1817" i="1" s="1"/>
  <c r="AH2306" i="1"/>
  <c r="AI2306" i="1" s="1"/>
  <c r="AH2566" i="1"/>
  <c r="AI2566" i="1" s="1"/>
  <c r="AH1997" i="1"/>
  <c r="AI1997" i="1" s="1"/>
  <c r="AH2472" i="1"/>
  <c r="AI2472" i="1" s="1"/>
  <c r="AH1474" i="1"/>
  <c r="AI1474" i="1" s="1"/>
  <c r="AH549" i="1"/>
  <c r="AI549" i="1" s="1"/>
  <c r="AH345" i="1"/>
  <c r="AI345" i="1" s="1"/>
  <c r="AH1005" i="1"/>
  <c r="AI1005" i="1" s="1"/>
  <c r="AH168" i="1"/>
  <c r="AI168" i="1" s="1"/>
  <c r="AH2458" i="1"/>
  <c r="AI2458" i="1" s="1"/>
  <c r="AH2224" i="1"/>
  <c r="AI2224" i="1" s="1"/>
  <c r="AH1089" i="1"/>
  <c r="AI1089" i="1" s="1"/>
  <c r="AH1295" i="1"/>
  <c r="AI1295" i="1" s="1"/>
  <c r="AH1470" i="1"/>
  <c r="AI1470" i="1" s="1"/>
  <c r="AH369" i="1"/>
  <c r="AI369" i="1" s="1"/>
  <c r="AH1296" i="1"/>
  <c r="AI1296" i="1" s="1"/>
  <c r="AH1134" i="1"/>
  <c r="AI1134" i="1" s="1"/>
  <c r="AH1360" i="1"/>
  <c r="AI1360" i="1" s="1"/>
  <c r="AH384" i="1"/>
  <c r="AI384" i="1" s="1"/>
  <c r="AH1182" i="1"/>
  <c r="AI1182" i="1" s="1"/>
  <c r="AH2175" i="1"/>
  <c r="AI2175" i="1" s="1"/>
  <c r="AH809" i="1"/>
  <c r="AI809" i="1" s="1"/>
  <c r="AH2217" i="1"/>
  <c r="AI2217" i="1" s="1"/>
  <c r="AH1721" i="1"/>
  <c r="AI1721" i="1" s="1"/>
  <c r="AH1867" i="1"/>
  <c r="AI1867" i="1" s="1"/>
  <c r="AH697" i="1"/>
  <c r="AI697" i="1" s="1"/>
  <c r="AH534" i="1"/>
  <c r="AI534" i="1" s="1"/>
  <c r="AH1958" i="1"/>
  <c r="AI1958" i="1" s="1"/>
  <c r="AH1822" i="1"/>
  <c r="AI1822" i="1" s="1"/>
  <c r="AH696" i="1"/>
  <c r="AI696" i="1" s="1"/>
  <c r="AH940" i="1"/>
  <c r="AI940" i="1" s="1"/>
  <c r="AH551" i="1"/>
  <c r="AI551" i="1" s="1"/>
  <c r="AH1735" i="1"/>
  <c r="AI1735" i="1" s="1"/>
  <c r="AH946" i="1"/>
  <c r="AI946" i="1" s="1"/>
  <c r="AH772" i="1"/>
  <c r="AI772" i="1" s="1"/>
  <c r="AH1144" i="1"/>
  <c r="AI1144" i="1" s="1"/>
  <c r="AH257" i="1"/>
  <c r="AI257" i="1" s="1"/>
  <c r="AH419" i="1"/>
  <c r="AI419" i="1" s="1"/>
  <c r="AH149" i="1"/>
  <c r="AI149" i="1" s="1"/>
  <c r="AH1020" i="1"/>
  <c r="AI1020" i="1" s="1"/>
  <c r="AH831" i="1"/>
  <c r="AI831" i="1" s="1"/>
  <c r="AH928" i="1"/>
  <c r="AI928" i="1" s="1"/>
  <c r="AH1827" i="1"/>
  <c r="AI1827" i="1" s="1"/>
  <c r="AH1614" i="1"/>
  <c r="AI1614" i="1" s="1"/>
  <c r="AH333" i="1"/>
  <c r="AI333" i="1" s="1"/>
  <c r="AH208" i="1"/>
  <c r="AI208" i="1" s="1"/>
  <c r="AH1956" i="1"/>
  <c r="AI1956" i="1" s="1"/>
  <c r="AH2305" i="1"/>
  <c r="AI2305" i="1" s="1"/>
  <c r="AH2672" i="1"/>
  <c r="AI2672" i="1" s="1"/>
  <c r="AH1542" i="1"/>
  <c r="AI1542" i="1" s="1"/>
  <c r="AH2639" i="1"/>
  <c r="AI2639" i="1" s="1"/>
  <c r="AH2399" i="1"/>
  <c r="AI2399" i="1" s="1"/>
  <c r="AH2553" i="1"/>
  <c r="AI2553" i="1" s="1"/>
  <c r="AH1657" i="1"/>
  <c r="AI1657" i="1" s="1"/>
  <c r="AH1264" i="1"/>
  <c r="AI1264" i="1" s="1"/>
  <c r="AH2251" i="1"/>
  <c r="AI2251" i="1" s="1"/>
  <c r="AH2062" i="1"/>
  <c r="AI2062" i="1" s="1"/>
  <c r="AH2296" i="1"/>
  <c r="AI2296" i="1" s="1"/>
  <c r="AH1695" i="1"/>
  <c r="AI1695" i="1" s="1"/>
  <c r="AH1918" i="1"/>
  <c r="AI1918" i="1" s="1"/>
  <c r="AH2190" i="1"/>
  <c r="AI2190" i="1" s="1"/>
  <c r="AH2019" i="1"/>
  <c r="AI2019" i="1" s="1"/>
  <c r="AH181" i="1"/>
  <c r="AI181" i="1" s="1"/>
  <c r="AH2580" i="1"/>
  <c r="AI2580" i="1" s="1"/>
  <c r="AH2139" i="1"/>
  <c r="AI2139" i="1" s="1"/>
  <c r="AH1779" i="1"/>
  <c r="AI1779" i="1" s="1"/>
  <c r="AH1629" i="1"/>
  <c r="AI1629" i="1" s="1"/>
  <c r="AH1895" i="1"/>
  <c r="AI1895" i="1" s="1"/>
  <c r="AH2533" i="1"/>
  <c r="AI2533" i="1" s="1"/>
  <c r="AH1665" i="1"/>
  <c r="AI1665" i="1" s="1"/>
  <c r="AH2588" i="1"/>
  <c r="AI2588" i="1" s="1"/>
  <c r="AH394" i="1"/>
  <c r="AI394" i="1" s="1"/>
  <c r="AH1545" i="1"/>
  <c r="AI1545" i="1" s="1"/>
  <c r="AH767" i="1"/>
  <c r="AI767" i="1" s="1"/>
  <c r="AH1574" i="1"/>
  <c r="AI1574" i="1" s="1"/>
  <c r="AH1750" i="1"/>
  <c r="AI1750" i="1" s="1"/>
  <c r="AH434" i="1"/>
  <c r="AI434" i="1" s="1"/>
  <c r="AH833" i="1"/>
  <c r="AI833" i="1" s="1"/>
  <c r="AH2679" i="1"/>
  <c r="AI2679" i="1" s="1"/>
  <c r="AH1365" i="1"/>
  <c r="AI1365" i="1" s="1"/>
  <c r="AH226" i="1"/>
  <c r="AI226" i="1" s="1"/>
  <c r="AH2156" i="1"/>
  <c r="AI2156" i="1" s="1"/>
  <c r="AH2651" i="1"/>
  <c r="AI2651" i="1" s="1"/>
  <c r="AH757" i="1"/>
  <c r="AI757" i="1" s="1"/>
  <c r="AH1880" i="1"/>
  <c r="AI1880" i="1" s="1"/>
  <c r="AH2091" i="1"/>
  <c r="AI2091" i="1" s="1"/>
  <c r="AH2688" i="1"/>
  <c r="AI2688" i="1" s="1"/>
  <c r="AH872" i="1"/>
  <c r="AI872" i="1" s="1"/>
  <c r="AH1649" i="1"/>
  <c r="AI1649" i="1" s="1"/>
  <c r="AH2098" i="1"/>
  <c r="AI2098" i="1" s="1"/>
  <c r="AH654" i="1"/>
  <c r="AI654" i="1" s="1"/>
  <c r="AH1802" i="1"/>
  <c r="AI1802" i="1" s="1"/>
  <c r="AH1494" i="1"/>
  <c r="AI1494" i="1" s="1"/>
  <c r="AH282" i="1"/>
  <c r="AI282" i="1" s="1"/>
  <c r="AH154" i="1"/>
  <c r="AI154" i="1" s="1"/>
  <c r="AH848" i="1"/>
  <c r="AI848" i="1" s="1"/>
  <c r="AH301" i="1"/>
  <c r="AI301" i="1" s="1"/>
  <c r="AH220" i="1"/>
  <c r="AI220" i="1" s="1"/>
  <c r="AH1856" i="1"/>
  <c r="AI1856" i="1" s="1"/>
  <c r="AH778" i="1"/>
  <c r="AI778" i="1" s="1"/>
  <c r="AH968" i="1"/>
  <c r="AI968" i="1" s="1"/>
  <c r="AH1310" i="1"/>
  <c r="AI1310" i="1" s="1"/>
  <c r="AH984" i="1"/>
  <c r="AI984" i="1" s="1"/>
  <c r="AH1025" i="1"/>
  <c r="AI1025" i="1" s="1"/>
  <c r="AH1580" i="1"/>
  <c r="AI1580" i="1" s="1"/>
  <c r="AH863" i="1"/>
  <c r="AI863" i="1" s="1"/>
  <c r="AH204" i="1"/>
  <c r="AI204" i="1" s="1"/>
  <c r="AH1651" i="1"/>
  <c r="AI1651" i="1" s="1"/>
  <c r="AH37" i="1"/>
  <c r="AI37" i="1" s="1"/>
  <c r="AH221" i="1"/>
  <c r="AI221" i="1" s="1"/>
  <c r="AH329" i="1"/>
  <c r="AI329" i="1" s="1"/>
  <c r="AH1801" i="1"/>
  <c r="AI1801" i="1" s="1"/>
  <c r="AH561" i="1"/>
  <c r="AI561" i="1" s="1"/>
  <c r="AH1852" i="1"/>
  <c r="AI1852" i="1" s="1"/>
  <c r="AH1395" i="1"/>
  <c r="AI1395" i="1" s="1"/>
  <c r="AH2550" i="1"/>
  <c r="AI2550" i="1" s="1"/>
  <c r="AH1410" i="1"/>
  <c r="AI1410" i="1" s="1"/>
  <c r="AH381" i="1"/>
  <c r="AI381" i="1" s="1"/>
  <c r="AH1202" i="1"/>
  <c r="AI1202" i="1" s="1"/>
  <c r="AH2298" i="1"/>
  <c r="AI2298" i="1" s="1"/>
  <c r="AH354" i="1"/>
  <c r="AI354" i="1" s="1"/>
  <c r="AH2583" i="1"/>
  <c r="AI2583" i="1" s="1"/>
  <c r="AH2239" i="1"/>
  <c r="AI2239" i="1" s="1"/>
  <c r="AH752" i="1"/>
  <c r="AI752" i="1" s="1"/>
  <c r="AH2281" i="1"/>
  <c r="AI2281" i="1" s="1"/>
  <c r="AH335" i="1"/>
  <c r="AI335" i="1" s="1"/>
  <c r="AH1965" i="1"/>
  <c r="AI1965" i="1" s="1"/>
  <c r="AH1493" i="1"/>
  <c r="AI1493" i="1" s="1"/>
  <c r="AH1927" i="1"/>
  <c r="AI1927" i="1" s="1"/>
  <c r="AH1964" i="1"/>
  <c r="AI1964" i="1" s="1"/>
  <c r="AH1561" i="1"/>
  <c r="AI1561" i="1" s="1"/>
  <c r="AH2386" i="1"/>
  <c r="AI2386" i="1" s="1"/>
  <c r="AH1186" i="1"/>
  <c r="AI1186" i="1" s="1"/>
  <c r="AH2202" i="1"/>
  <c r="AI2202" i="1" s="1"/>
  <c r="AH1998" i="1"/>
  <c r="AI1998" i="1" s="1"/>
  <c r="AH1522" i="1"/>
  <c r="AI1522" i="1" s="1"/>
  <c r="AH1973" i="1"/>
  <c r="AI1973" i="1" s="1"/>
  <c r="AH2014" i="1"/>
  <c r="AI2014" i="1" s="1"/>
  <c r="AH1951" i="1"/>
  <c r="AI1951" i="1" s="1"/>
  <c r="AH1920" i="1"/>
  <c r="AI1920" i="1" s="1"/>
  <c r="AH2677" i="1"/>
  <c r="AI2677" i="1" s="1"/>
  <c r="AH1635" i="1"/>
  <c r="AI1635" i="1" s="1"/>
  <c r="AH1415" i="1"/>
  <c r="AI1415" i="1" s="1"/>
  <c r="AH1524" i="1"/>
  <c r="AI1524" i="1" s="1"/>
  <c r="AH2658" i="1"/>
  <c r="AI2658" i="1" s="1"/>
  <c r="AH449" i="1"/>
  <c r="AI449" i="1" s="1"/>
  <c r="AH1303" i="1"/>
  <c r="AI1303" i="1" s="1"/>
  <c r="AH2221" i="1"/>
  <c r="AI2221" i="1" s="1"/>
  <c r="AH2096" i="1"/>
  <c r="AI2096" i="1" s="1"/>
  <c r="AH397" i="1"/>
  <c r="AI397" i="1" s="1"/>
  <c r="AH1546" i="1"/>
  <c r="AI1546" i="1" s="1"/>
  <c r="AH1151" i="1"/>
  <c r="AI1151" i="1" s="1"/>
  <c r="AH2087" i="1"/>
  <c r="AI2087" i="1" s="1"/>
  <c r="AH2129" i="1"/>
  <c r="AI2129" i="1" s="1"/>
  <c r="AH370" i="1"/>
  <c r="AI370" i="1" s="1"/>
  <c r="AH1319" i="1"/>
  <c r="AI1319" i="1" s="1"/>
  <c r="AH1840" i="1"/>
  <c r="AI1840" i="1" s="1"/>
  <c r="AH1021" i="1"/>
  <c r="AI1021" i="1" s="1"/>
  <c r="AH680" i="1"/>
  <c r="AI680" i="1" s="1"/>
  <c r="AH1608" i="1"/>
  <c r="AI1608" i="1" s="1"/>
  <c r="AH1780" i="1"/>
  <c r="AI1780" i="1" s="1"/>
  <c r="AH2649" i="1"/>
  <c r="AI2649" i="1" s="1"/>
  <c r="AH1067" i="1"/>
  <c r="AI1067" i="1" s="1"/>
  <c r="AH2678" i="1"/>
  <c r="AI2678" i="1" s="1"/>
  <c r="AH1564" i="1"/>
  <c r="AI1564" i="1" s="1"/>
  <c r="AH744" i="1"/>
  <c r="AI744" i="1" s="1"/>
  <c r="AH1976" i="1"/>
  <c r="AI1976" i="1" s="1"/>
  <c r="AH54" i="1"/>
  <c r="AI54" i="1" s="1"/>
  <c r="AH2058" i="1"/>
  <c r="AI2058" i="1" s="1"/>
  <c r="AH2506" i="1"/>
  <c r="AI2506" i="1" s="1"/>
  <c r="AH2215" i="1"/>
  <c r="AI2215" i="1" s="1"/>
  <c r="AH1357" i="1"/>
  <c r="AI1357" i="1" s="1"/>
  <c r="AH1671" i="1"/>
  <c r="AI1671" i="1" s="1"/>
  <c r="AH2055" i="1"/>
  <c r="AI2055" i="1" s="1"/>
  <c r="AH2126" i="1"/>
  <c r="AI2126" i="1" s="1"/>
  <c r="AH834" i="1"/>
  <c r="AI834" i="1" s="1"/>
  <c r="AH1234" i="1"/>
  <c r="AI1234" i="1" s="1"/>
  <c r="AH1799" i="1"/>
  <c r="AI1799" i="1" s="1"/>
  <c r="AH1208" i="1"/>
  <c r="AI1208" i="1" s="1"/>
  <c r="AH195" i="1"/>
  <c r="AI195" i="1" s="1"/>
  <c r="AH714" i="1"/>
  <c r="AI714" i="1" s="1"/>
  <c r="AH26" i="1"/>
  <c r="AI26" i="1" s="1"/>
  <c r="AH826" i="1"/>
  <c r="AI826" i="1" s="1"/>
  <c r="AH410" i="1"/>
  <c r="AI410" i="1" s="1"/>
  <c r="AH46" i="1"/>
  <c r="AI46" i="1" s="1"/>
  <c r="AH624" i="1"/>
  <c r="AI624" i="1" s="1"/>
  <c r="AH1159" i="1"/>
  <c r="AI1159" i="1" s="1"/>
  <c r="AH1743" i="1"/>
  <c r="AI1743" i="1" s="1"/>
  <c r="AH639" i="1"/>
  <c r="AI639" i="1" s="1"/>
  <c r="AH242" i="1"/>
  <c r="AI242" i="1" s="1"/>
  <c r="AH200" i="1"/>
  <c r="AI200" i="1" s="1"/>
  <c r="AH1485" i="1"/>
  <c r="AI1485" i="1" s="1"/>
  <c r="AH2568" i="1"/>
  <c r="AI2568" i="1" s="1"/>
  <c r="AH400" i="1"/>
  <c r="AI400" i="1" s="1"/>
  <c r="AH1560" i="1"/>
  <c r="AI1560" i="1" s="1"/>
  <c r="AH2309" i="1"/>
  <c r="AI2309" i="1" s="1"/>
  <c r="AH2487" i="1"/>
  <c r="AI2487" i="1" s="1"/>
  <c r="AH1558" i="1"/>
  <c r="AI1558" i="1" s="1"/>
  <c r="AH1766" i="1"/>
  <c r="AI1766" i="1" s="1"/>
  <c r="AH2445" i="1"/>
  <c r="AI2445" i="1" s="1"/>
  <c r="AH1463" i="1"/>
  <c r="AI1463" i="1" s="1"/>
  <c r="AH1848" i="1"/>
  <c r="AI1848" i="1" s="1"/>
  <c r="AH1628" i="1"/>
  <c r="AI1628" i="1" s="1"/>
  <c r="AH2188" i="1"/>
  <c r="AI2188" i="1" s="1"/>
  <c r="AH1579" i="1"/>
  <c r="AI1579" i="1" s="1"/>
  <c r="AH2243" i="1"/>
  <c r="AI2243" i="1" s="1"/>
  <c r="AH2641" i="1"/>
  <c r="AI2641" i="1" s="1"/>
  <c r="AH792" i="1"/>
  <c r="AI792" i="1" s="1"/>
  <c r="AH1568" i="1"/>
  <c r="AI1568" i="1" s="1"/>
  <c r="AH1578" i="1"/>
  <c r="AI1578" i="1" s="1"/>
  <c r="AH1175" i="1"/>
  <c r="AI1175" i="1" s="1"/>
  <c r="AH1359" i="1"/>
  <c r="AI1359" i="1" s="1"/>
  <c r="AH1535" i="1"/>
  <c r="AI1535" i="1" s="1"/>
  <c r="AH702" i="1"/>
  <c r="AI702" i="1" s="1"/>
  <c r="AH1834" i="1"/>
  <c r="AI1834" i="1" s="1"/>
  <c r="AH148" i="1"/>
  <c r="AI148" i="1" s="1"/>
  <c r="AH684" i="1"/>
  <c r="AI684" i="1" s="1"/>
  <c r="AH1708" i="1"/>
  <c r="AI1708" i="1" s="1"/>
  <c r="AH2085" i="1"/>
  <c r="AI2085" i="1" s="1"/>
  <c r="AH1749" i="1"/>
  <c r="AI1749" i="1" s="1"/>
  <c r="AH664" i="1"/>
  <c r="AI664" i="1" s="1"/>
  <c r="AH1805" i="1"/>
  <c r="AI1805" i="1" s="1"/>
  <c r="AH349" i="1"/>
  <c r="AI349" i="1" s="1"/>
  <c r="AH322" i="1"/>
  <c r="AI322" i="1" s="1"/>
  <c r="AH2537" i="1"/>
  <c r="AI2537" i="1" s="1"/>
  <c r="AH1547" i="1"/>
  <c r="AI1547" i="1" s="1"/>
  <c r="AH1706" i="1"/>
  <c r="AI1706" i="1" s="1"/>
  <c r="AH1185" i="1"/>
  <c r="AI1185" i="1" s="1"/>
  <c r="AH2577" i="1"/>
  <c r="AI2577" i="1" s="1"/>
  <c r="AH1427" i="1"/>
  <c r="AI1427" i="1" s="1"/>
  <c r="AH1557" i="1"/>
  <c r="AI1557" i="1" s="1"/>
  <c r="AH1942" i="1"/>
  <c r="AI1942" i="1" s="1"/>
  <c r="AH2227" i="1"/>
  <c r="AI2227" i="1" s="1"/>
  <c r="AH1615" i="1"/>
  <c r="AI1615" i="1" s="1"/>
  <c r="AH563" i="1"/>
  <c r="AI563" i="1" s="1"/>
  <c r="AH1114" i="1"/>
  <c r="AI1114" i="1" s="1"/>
  <c r="AH610" i="1"/>
  <c r="AI610" i="1" s="1"/>
  <c r="AH707" i="1"/>
  <c r="AI707" i="1" s="1"/>
  <c r="AH737" i="1"/>
  <c r="AI737" i="1" s="1"/>
  <c r="AH911" i="1"/>
  <c r="AI911" i="1" s="1"/>
  <c r="AH142" i="1"/>
  <c r="AI142" i="1" s="1"/>
  <c r="AH974" i="1"/>
  <c r="AI974" i="1" s="1"/>
  <c r="AH973" i="1"/>
  <c r="AI973" i="1" s="1"/>
  <c r="AH839" i="1"/>
  <c r="AI839" i="1" s="1"/>
  <c r="AH849" i="1"/>
  <c r="AI849" i="1" s="1"/>
  <c r="AH217" i="1"/>
  <c r="AI217" i="1" s="1"/>
  <c r="AH1050" i="1"/>
  <c r="AI1050" i="1" s="1"/>
  <c r="AH1248" i="1"/>
  <c r="AI1248" i="1" s="1"/>
  <c r="AH1954" i="1"/>
  <c r="AI1954" i="1" s="1"/>
  <c r="AH1397" i="1"/>
  <c r="AI1397" i="1" s="1"/>
  <c r="AH1685" i="1"/>
  <c r="AI1685" i="1" s="1"/>
  <c r="AH1291" i="1"/>
  <c r="AI1291" i="1" s="1"/>
  <c r="AH765" i="1"/>
  <c r="AI765" i="1" s="1"/>
  <c r="AH1183" i="1"/>
  <c r="AI1183" i="1" s="1"/>
  <c r="AH1690" i="1"/>
  <c r="AI1690" i="1" s="1"/>
  <c r="AH1081" i="1"/>
  <c r="AI1081" i="1" s="1"/>
  <c r="AH2226" i="1"/>
  <c r="AI2226" i="1" s="1"/>
  <c r="AH361" i="1"/>
  <c r="AI361" i="1" s="1"/>
  <c r="AH2324" i="1"/>
  <c r="AI2324" i="1" s="1"/>
  <c r="AH1890" i="1"/>
  <c r="AI1890" i="1" s="1"/>
  <c r="AH1121" i="1"/>
  <c r="AI1121" i="1" s="1"/>
  <c r="AH1861" i="1"/>
  <c r="AI1861" i="1" s="1"/>
  <c r="AH2682" i="1"/>
  <c r="AI2682" i="1" s="1"/>
  <c r="AH1870" i="1"/>
  <c r="AI1870" i="1" s="1"/>
  <c r="AH1209" i="1"/>
  <c r="AI1209" i="1" s="1"/>
  <c r="AH742" i="1"/>
  <c r="AI742" i="1" s="1"/>
  <c r="AH1407" i="1"/>
  <c r="AI1407" i="1" s="1"/>
  <c r="AH1233" i="1"/>
  <c r="AI1233" i="1" s="1"/>
  <c r="AH1581" i="1"/>
  <c r="AI1581" i="1" s="1"/>
  <c r="AH2579" i="1"/>
  <c r="AI2579" i="1" s="1"/>
  <c r="AH2149" i="1"/>
  <c r="AI2149" i="1" s="1"/>
  <c r="AH2354" i="1"/>
  <c r="AI2354" i="1" s="1"/>
  <c r="AH224" i="1"/>
  <c r="AI224" i="1" s="1"/>
  <c r="AH223" i="1"/>
  <c r="AI223" i="1" s="1"/>
  <c r="AH1286" i="1"/>
  <c r="AI1286" i="1" s="1"/>
  <c r="AH1281" i="1"/>
  <c r="AI1281" i="1" s="1"/>
  <c r="AH1124" i="1"/>
  <c r="AI1124" i="1" s="1"/>
  <c r="AH900" i="1"/>
  <c r="AI900" i="1" s="1"/>
  <c r="AH955" i="1"/>
  <c r="AI955" i="1" s="1"/>
  <c r="AH2387" i="1"/>
  <c r="AI2387" i="1" s="1"/>
  <c r="AH1006" i="1"/>
  <c r="AI1006" i="1" s="1"/>
  <c r="AH319" i="1"/>
  <c r="AI319" i="1" s="1"/>
  <c r="AH1807" i="1"/>
  <c r="AI1807" i="1" s="1"/>
  <c r="AH1978" i="1"/>
  <c r="AI1978" i="1" s="1"/>
  <c r="AH1125" i="1"/>
  <c r="AI1125" i="1" s="1"/>
  <c r="AH1875" i="1"/>
  <c r="AI1875" i="1" s="1"/>
  <c r="AH1592" i="1"/>
  <c r="AI1592" i="1" s="1"/>
  <c r="AH1086" i="1"/>
  <c r="AI1086" i="1" s="1"/>
  <c r="AH1070" i="1"/>
  <c r="AI1070" i="1" s="1"/>
  <c r="AH978" i="1"/>
  <c r="AI978" i="1" s="1"/>
  <c r="AH253" i="1"/>
  <c r="AI253" i="1" s="1"/>
  <c r="AH1199" i="1"/>
  <c r="AI1199" i="1" s="1"/>
  <c r="AH1366" i="1"/>
  <c r="AI1366" i="1" s="1"/>
  <c r="AH1116" i="1"/>
  <c r="AI1116" i="1" s="1"/>
  <c r="AH129" i="1"/>
  <c r="AI129" i="1" s="1"/>
  <c r="AH576" i="1"/>
  <c r="AI576" i="1" s="1"/>
  <c r="AH73" i="1"/>
  <c r="AI73" i="1" s="1"/>
  <c r="AH545" i="1"/>
  <c r="AI545" i="1" s="1"/>
  <c r="AH1014" i="1"/>
  <c r="AI1014" i="1" s="1"/>
  <c r="AH132" i="1"/>
  <c r="AI132" i="1" s="1"/>
  <c r="AH721" i="1"/>
  <c r="AI721" i="1" s="1"/>
  <c r="AH1078" i="1"/>
  <c r="AI1078" i="1" s="1"/>
  <c r="AH284" i="1"/>
  <c r="AI284" i="1" s="1"/>
  <c r="AH861" i="1"/>
  <c r="AI861" i="1" s="1"/>
  <c r="AH1923" i="1"/>
  <c r="AI1923" i="1" s="1"/>
  <c r="AH2117" i="1"/>
  <c r="AI2117" i="1" s="1"/>
  <c r="AH1961" i="1"/>
  <c r="AI1961" i="1" s="1"/>
  <c r="AH1509" i="1"/>
  <c r="AI1509" i="1" s="1"/>
  <c r="AH330" i="1"/>
  <c r="AI330" i="1" s="1"/>
  <c r="AH1911" i="1"/>
  <c r="AI1911" i="1" s="1"/>
  <c r="AH2136" i="1"/>
  <c r="AI2136" i="1" s="1"/>
  <c r="AH1873" i="1"/>
  <c r="AI1873" i="1" s="1"/>
  <c r="AH2407" i="1"/>
  <c r="AI2407" i="1" s="1"/>
  <c r="AH1576" i="1"/>
  <c r="AI1576" i="1" s="1"/>
  <c r="AH1759" i="1"/>
  <c r="AI1759" i="1" s="1"/>
  <c r="AH2525" i="1"/>
  <c r="AI2525" i="1" s="1"/>
  <c r="AH2432" i="1"/>
  <c r="AI2432" i="1" s="1"/>
  <c r="AH1646" i="1"/>
  <c r="AI1646" i="1" s="1"/>
  <c r="AH1778" i="1"/>
  <c r="AI1778" i="1" s="1"/>
  <c r="AH2400" i="1"/>
  <c r="AI2400" i="1" s="1"/>
  <c r="AH2023" i="1"/>
  <c r="AI2023" i="1" s="1"/>
  <c r="AH1915" i="1"/>
  <c r="AI1915" i="1" s="1"/>
  <c r="AH2560" i="1"/>
  <c r="AI2560" i="1" s="1"/>
  <c r="AH1634" i="1"/>
  <c r="AI1634" i="1" s="1"/>
  <c r="AH2457" i="1"/>
  <c r="AI2457" i="1" s="1"/>
  <c r="AH1244" i="1"/>
  <c r="AI1244" i="1" s="1"/>
  <c r="AH2629" i="1"/>
  <c r="AI2629" i="1" s="1"/>
  <c r="AH1492" i="1"/>
  <c r="AI1492" i="1" s="1"/>
  <c r="AH2218" i="1"/>
  <c r="AI2218" i="1" s="1"/>
  <c r="AH2673" i="1"/>
  <c r="AI2673" i="1" s="1"/>
  <c r="AH2152" i="1"/>
  <c r="AI2152" i="1" s="1"/>
  <c r="AH2145" i="1"/>
  <c r="AI2145" i="1" s="1"/>
  <c r="AH2338" i="1"/>
  <c r="AI2338" i="1" s="1"/>
  <c r="AH1430" i="1"/>
  <c r="AI1430" i="1" s="1"/>
  <c r="AH2513" i="1"/>
  <c r="AI2513" i="1" s="1"/>
  <c r="AH906" i="1"/>
  <c r="AI906" i="1" s="1"/>
  <c r="AH811" i="1"/>
  <c r="AI811" i="1" s="1"/>
  <c r="AH1768" i="1"/>
  <c r="AI1768" i="1" s="1"/>
  <c r="AH1411" i="1"/>
  <c r="AI1411" i="1" s="1"/>
  <c r="AH2431" i="1"/>
  <c r="AI2431" i="1" s="1"/>
  <c r="AH1454" i="1"/>
  <c r="AI1454" i="1" s="1"/>
  <c r="AH2496" i="1"/>
  <c r="AI2496" i="1" s="1"/>
  <c r="AH1738" i="1"/>
  <c r="AI1738" i="1" s="1"/>
  <c r="AH719" i="1"/>
  <c r="AI719" i="1" s="1"/>
  <c r="AH2300" i="1"/>
  <c r="AI2300" i="1" s="1"/>
  <c r="AH1947" i="1"/>
  <c r="AI1947" i="1" s="1"/>
  <c r="AH1662" i="1"/>
  <c r="AI1662" i="1" s="1"/>
  <c r="AH998" i="1"/>
  <c r="AI998" i="1" s="1"/>
  <c r="AH1995" i="1"/>
  <c r="AI1995" i="1" s="1"/>
  <c r="AH1680" i="1"/>
  <c r="AI1680" i="1" s="1"/>
  <c r="AH2213" i="1"/>
  <c r="AI2213" i="1" s="1"/>
  <c r="AH229" i="1"/>
  <c r="AI229" i="1" s="1"/>
  <c r="AH789" i="1"/>
  <c r="AI789" i="1" s="1"/>
  <c r="AH637" i="1"/>
  <c r="AI637" i="1" s="1"/>
  <c r="AH650" i="1"/>
  <c r="AI650" i="1" s="1"/>
  <c r="AH738" i="1"/>
  <c r="AI738" i="1" s="1"/>
  <c r="AH676" i="1"/>
  <c r="AI676" i="1" s="1"/>
  <c r="AH1035" i="1"/>
  <c r="AI1035" i="1" s="1"/>
  <c r="AH1143" i="1"/>
  <c r="AI1143" i="1" s="1"/>
  <c r="AH1782" i="1"/>
  <c r="AI1782" i="1" s="1"/>
  <c r="AH265" i="1"/>
  <c r="AI265" i="1" s="1"/>
  <c r="AH1468" i="1"/>
  <c r="AI1468" i="1" s="1"/>
  <c r="AH1660" i="1"/>
  <c r="AI1660" i="1" s="1"/>
  <c r="AH1761" i="1"/>
  <c r="AI1761" i="1" s="1"/>
  <c r="AH445" i="1"/>
  <c r="AI445" i="1" s="1"/>
  <c r="AH1077" i="1"/>
  <c r="AI1077" i="1" s="1"/>
  <c r="AH1383" i="1"/>
  <c r="AI1383" i="1" s="1"/>
  <c r="AH60" i="1"/>
  <c r="AI60" i="1" s="1"/>
  <c r="AH939" i="1"/>
  <c r="AI939" i="1" s="1"/>
  <c r="AH310" i="1"/>
  <c r="AI310" i="1" s="1"/>
  <c r="AH2593" i="1"/>
  <c r="AI2593" i="1" s="1"/>
  <c r="AH1945" i="1"/>
  <c r="AI1945" i="1" s="1"/>
  <c r="AH795" i="1"/>
  <c r="AI795" i="1" s="1"/>
  <c r="AH1596" i="1"/>
  <c r="AI1596" i="1" s="1"/>
  <c r="AH2233" i="1"/>
  <c r="AI2233" i="1" s="1"/>
  <c r="AH2283" i="1"/>
  <c r="AI2283" i="1" s="1"/>
  <c r="AH395" i="1"/>
  <c r="AI395" i="1" s="1"/>
  <c r="AH2050" i="1"/>
  <c r="AI2050" i="1" s="1"/>
  <c r="AH69" i="1"/>
  <c r="AI69" i="1" s="1"/>
  <c r="AH1223" i="1"/>
  <c r="AI1223" i="1" s="1"/>
  <c r="AH819" i="1"/>
  <c r="AI819" i="1" s="1"/>
  <c r="AH808" i="1"/>
  <c r="AI808" i="1" s="1"/>
  <c r="AH1894" i="1"/>
  <c r="AI1894" i="1" s="1"/>
  <c r="AH1845" i="1"/>
  <c r="AI1845" i="1" s="1"/>
  <c r="AH368" i="1"/>
  <c r="AI368" i="1" s="1"/>
  <c r="AH405" i="1"/>
  <c r="AI405" i="1" s="1"/>
  <c r="AH1974" i="1"/>
  <c r="AI1974" i="1" s="1"/>
  <c r="AH547" i="1"/>
  <c r="AI547" i="1" s="1"/>
  <c r="AH643" i="1"/>
  <c r="AI643" i="1" s="1"/>
  <c r="AH2514" i="1"/>
  <c r="AI2514" i="1" s="1"/>
  <c r="AH2170" i="1"/>
  <c r="AI2170" i="1" s="1"/>
  <c r="AH1326" i="1"/>
  <c r="AI1326" i="1" s="1"/>
  <c r="AH2646" i="1"/>
  <c r="AI2646" i="1" s="1"/>
  <c r="AH2124" i="1"/>
  <c r="AI2124" i="1" s="1"/>
  <c r="AH971" i="1"/>
  <c r="AI971" i="1" s="1"/>
  <c r="AH2630" i="1"/>
  <c r="AI2630" i="1" s="1"/>
  <c r="AH617" i="1"/>
  <c r="AI617" i="1" s="1"/>
  <c r="AH2107" i="1"/>
  <c r="AI2107" i="1" s="1"/>
  <c r="AH763" i="1"/>
  <c r="AI763" i="1" s="1"/>
  <c r="AH2047" i="1"/>
  <c r="AI2047" i="1" s="1"/>
  <c r="AH344" i="1"/>
  <c r="AI344" i="1" s="1"/>
  <c r="AH2591" i="1"/>
  <c r="AI2591" i="1" s="1"/>
  <c r="AH2137" i="1"/>
  <c r="AI2137" i="1" s="1"/>
  <c r="AH1675" i="1"/>
  <c r="AI1675" i="1" s="1"/>
  <c r="AH393" i="1"/>
  <c r="AI393" i="1" s="1"/>
  <c r="AH2582" i="1"/>
  <c r="AI2582" i="1" s="1"/>
  <c r="AH1830" i="1"/>
  <c r="AI1830" i="1" s="1"/>
  <c r="AH78" i="1"/>
  <c r="AI78" i="1" s="1"/>
  <c r="AH2420" i="1"/>
  <c r="AI2420" i="1" s="1"/>
  <c r="AH1549" i="1"/>
  <c r="AI1549" i="1" s="1"/>
  <c r="AH2668" i="1"/>
  <c r="AI2668" i="1" s="1"/>
  <c r="AH1487" i="1"/>
  <c r="AI1487" i="1" s="1"/>
  <c r="AH170" i="1"/>
  <c r="AI170" i="1" s="1"/>
  <c r="AH1133" i="1"/>
  <c r="AI1133" i="1" s="1"/>
  <c r="AH1123" i="1"/>
  <c r="AI1123" i="1" s="1"/>
  <c r="AH2549" i="1"/>
  <c r="AI2549" i="1" s="1"/>
  <c r="AH114" i="1"/>
  <c r="AI114" i="1" s="1"/>
  <c r="AH2294" i="1"/>
  <c r="AI2294" i="1" s="1"/>
  <c r="AH2187" i="1"/>
  <c r="AI2187" i="1" s="1"/>
  <c r="AH1826" i="1"/>
  <c r="AI1826" i="1" s="1"/>
  <c r="AH2166" i="1"/>
  <c r="AI2166" i="1" s="1"/>
  <c r="AH2308" i="1"/>
  <c r="AI2308" i="1" s="1"/>
  <c r="AH2450" i="1"/>
  <c r="AI2450" i="1" s="1"/>
  <c r="AH743" i="1"/>
  <c r="AI743" i="1" s="1"/>
  <c r="AH1582" i="1"/>
  <c r="AI1582" i="1" s="1"/>
  <c r="AH773" i="1"/>
  <c r="AI773" i="1" s="1"/>
  <c r="AH1988" i="1"/>
  <c r="AI1988" i="1" s="1"/>
  <c r="AH1252" i="1"/>
  <c r="AI1252" i="1" s="1"/>
  <c r="AH623" i="1"/>
  <c r="AI623" i="1" s="1"/>
  <c r="AH2442" i="1"/>
  <c r="AI2442" i="1" s="1"/>
  <c r="AH790" i="1"/>
  <c r="AI790" i="1" s="1"/>
  <c r="AH1693" i="1"/>
  <c r="AI1693" i="1" s="1"/>
  <c r="AH970" i="1"/>
  <c r="AI970" i="1" s="1"/>
  <c r="AH1097" i="1"/>
  <c r="AI1097" i="1" s="1"/>
  <c r="AH2502" i="1"/>
  <c r="AI2502" i="1" s="1"/>
  <c r="AH2597" i="1"/>
  <c r="AI2597" i="1" s="1"/>
  <c r="AH1512" i="1"/>
  <c r="AI1512" i="1" s="1"/>
  <c r="AH523" i="1"/>
  <c r="AI523" i="1" s="1"/>
  <c r="AH1437" i="1"/>
  <c r="AI1437" i="1" s="1"/>
  <c r="AH681" i="1"/>
  <c r="AI681" i="1" s="1"/>
  <c r="AH62" i="1"/>
  <c r="AI62" i="1" s="1"/>
  <c r="AH1238" i="1"/>
  <c r="AI1238" i="1" s="1"/>
  <c r="AH436" i="1"/>
  <c r="AI436" i="1" s="1"/>
  <c r="AH1684" i="1"/>
  <c r="AI1684" i="1" s="1"/>
  <c r="AH574" i="1"/>
  <c r="AI574" i="1" s="1"/>
  <c r="AH1496" i="1"/>
  <c r="AI1496" i="1" s="1"/>
  <c r="AH712" i="1"/>
  <c r="AI712" i="1" s="1"/>
  <c r="AH1166" i="1"/>
  <c r="AI1166" i="1" s="1"/>
  <c r="AH192" i="1"/>
  <c r="AI192" i="1" s="1"/>
  <c r="AH959" i="1"/>
  <c r="AI959" i="1" s="1"/>
  <c r="AH214" i="1"/>
  <c r="AI214" i="1" s="1"/>
  <c r="AH31" i="1"/>
  <c r="AI31" i="1" s="1"/>
  <c r="AH749" i="1"/>
  <c r="AI749" i="1" s="1"/>
  <c r="AH1727" i="1"/>
  <c r="AI1727" i="1" s="1"/>
  <c r="AH1046" i="1"/>
  <c r="AI1046" i="1" s="1"/>
  <c r="AH251" i="1"/>
  <c r="AI251" i="1" s="1"/>
  <c r="AH2254" i="1"/>
  <c r="AI2254" i="1" s="1"/>
  <c r="AH2022" i="1"/>
  <c r="AI2022" i="1" s="1"/>
  <c r="AH2411" i="1"/>
  <c r="AI2411" i="1" s="1"/>
  <c r="AH2200" i="1"/>
  <c r="AI2200" i="1" s="1"/>
  <c r="AH508" i="1"/>
  <c r="AI508" i="1" s="1"/>
  <c r="AH2648" i="1"/>
  <c r="AI2648" i="1" s="1"/>
  <c r="AH2113" i="1"/>
  <c r="AI2113" i="1" s="1"/>
  <c r="AH2067" i="1"/>
  <c r="AI2067" i="1" s="1"/>
  <c r="AH2617" i="1"/>
  <c r="AI2617" i="1" s="1"/>
  <c r="AH1537" i="1"/>
  <c r="AI1537" i="1" s="1"/>
  <c r="AH392" i="1"/>
  <c r="AI392" i="1" s="1"/>
  <c r="AH2045" i="1"/>
  <c r="AI2045" i="1" s="1"/>
  <c r="AH2140" i="1"/>
  <c r="AI2140" i="1" s="1"/>
  <c r="AH1336" i="1"/>
  <c r="AI1336" i="1" s="1"/>
  <c r="AH813" i="1"/>
  <c r="AI813" i="1" s="1"/>
  <c r="AH352" i="1"/>
  <c r="AI352" i="1" s="1"/>
  <c r="AH1088" i="1"/>
  <c r="AI1088" i="1" s="1"/>
  <c r="AH2012" i="1"/>
  <c r="AI2012" i="1" s="1"/>
  <c r="AH1959" i="1"/>
  <c r="AI1959" i="1" s="1"/>
  <c r="AH1754" i="1"/>
  <c r="AI1754" i="1" s="1"/>
  <c r="AH270" i="1"/>
  <c r="AI270" i="1" s="1"/>
  <c r="AH961" i="1"/>
  <c r="AI961" i="1" s="1"/>
  <c r="AH1962" i="1"/>
  <c r="AI1962" i="1" s="1"/>
  <c r="AH469" i="1"/>
  <c r="AI469" i="1" s="1"/>
  <c r="AH755" i="1"/>
  <c r="AI755" i="1" s="1"/>
  <c r="AH1517" i="1"/>
  <c r="AI1517" i="1" s="1"/>
  <c r="AH408" i="1"/>
  <c r="AI408" i="1" s="1"/>
  <c r="AH729" i="1"/>
  <c r="AI729" i="1" s="1"/>
  <c r="AH38" i="1"/>
  <c r="AI38" i="1" s="1"/>
  <c r="AH234" i="1"/>
  <c r="AI234" i="1" s="1"/>
  <c r="AH439" i="1"/>
  <c r="AI439" i="1" s="1"/>
  <c r="AH390" i="1"/>
  <c r="AI390" i="1" s="1"/>
  <c r="AH607" i="1"/>
  <c r="AI607" i="1" s="1"/>
  <c r="AH1554" i="1"/>
  <c r="AI1554" i="1" s="1"/>
  <c r="AH1428" i="1"/>
  <c r="AI1428" i="1" s="1"/>
  <c r="AH179" i="1"/>
  <c r="AI179" i="1" s="1"/>
  <c r="AH1131" i="1"/>
  <c r="AI1131" i="1" s="1"/>
  <c r="AH1503" i="1"/>
  <c r="AI1503" i="1" s="1"/>
  <c r="AH312" i="1"/>
  <c r="AI312" i="1" s="1"/>
  <c r="AH407" i="1"/>
  <c r="AI407" i="1" s="1"/>
  <c r="AH892" i="1"/>
  <c r="AI892" i="1" s="1"/>
  <c r="AH515" i="1"/>
  <c r="AI515" i="1" s="1"/>
  <c r="AH1981" i="1"/>
  <c r="AI1981" i="1" s="1"/>
  <c r="AH2060" i="1"/>
  <c r="AI2060" i="1" s="1"/>
  <c r="AH1791" i="1"/>
  <c r="AI1791" i="1" s="1"/>
  <c r="AH2628" i="1"/>
  <c r="AI2628" i="1" s="1"/>
  <c r="AH1094" i="1"/>
  <c r="AI1094" i="1" s="1"/>
  <c r="AH1349" i="1"/>
  <c r="AI1349" i="1" s="1"/>
  <c r="AH2382" i="1"/>
  <c r="AI2382" i="1" s="1"/>
  <c r="AH2052" i="1"/>
  <c r="AI2052" i="1" s="1"/>
  <c r="AH1617" i="1"/>
  <c r="AI1617" i="1" s="1"/>
  <c r="AH2172" i="1"/>
  <c r="AI2172" i="1" s="1"/>
  <c r="AH1741" i="1"/>
  <c r="AI1741" i="1" s="1"/>
  <c r="AH431" i="1"/>
  <c r="AI431" i="1" s="1"/>
  <c r="AH49" i="1"/>
  <c r="AI49" i="1" s="1"/>
  <c r="AH2031" i="1"/>
  <c r="AI2031" i="1" s="1"/>
  <c r="AH1591" i="1"/>
  <c r="AI1591" i="1" s="1"/>
  <c r="AH1627" i="1"/>
  <c r="AI1627" i="1" s="1"/>
  <c r="AH2510" i="1"/>
  <c r="AI2510" i="1" s="1"/>
  <c r="AH83" i="1"/>
  <c r="AI83" i="1" s="1"/>
  <c r="AH1846" i="1"/>
  <c r="AI1846" i="1" s="1"/>
  <c r="AH2412" i="1"/>
  <c r="AI2412" i="1" s="1"/>
  <c r="AH2090" i="1"/>
  <c r="AI2090" i="1" s="1"/>
  <c r="AH432" i="1"/>
  <c r="AI432" i="1" s="1"/>
  <c r="AH1796" i="1"/>
  <c r="AI1796" i="1" s="1"/>
  <c r="AH1215" i="1"/>
  <c r="AI1215" i="1" s="1"/>
  <c r="AH15" i="1"/>
  <c r="AI15" i="1" s="1"/>
  <c r="AH315" i="1"/>
  <c r="AI315" i="1" s="1"/>
  <c r="AH39" i="1"/>
  <c r="AI39" i="1" s="1"/>
  <c r="AH1132" i="1"/>
  <c r="AI1132" i="1" s="1"/>
  <c r="AH244" i="1"/>
  <c r="AI244" i="1" s="1"/>
  <c r="AH30" i="1"/>
  <c r="AI30" i="1" s="1"/>
  <c r="AH1676" i="1"/>
  <c r="AI1676" i="1" s="1"/>
  <c r="AH642" i="1"/>
  <c r="AI642" i="1" s="1"/>
  <c r="AH71" i="1"/>
  <c r="AI71" i="1" s="1"/>
  <c r="AH1059" i="1"/>
  <c r="AI1059" i="1" s="1"/>
  <c r="AH1730" i="1"/>
  <c r="AI1730" i="1" s="1"/>
  <c r="AH1083" i="1"/>
  <c r="AI1083" i="1" s="1"/>
  <c r="AH847" i="1"/>
  <c r="AI847" i="1" s="1"/>
  <c r="AH1498" i="1"/>
  <c r="AI1498" i="1" s="1"/>
  <c r="AH1198" i="1"/>
  <c r="AI1198" i="1" s="1"/>
  <c r="AH1876" i="1"/>
  <c r="AI1876" i="1" s="1"/>
  <c r="AH1249" i="1"/>
  <c r="AI1249" i="1" s="1"/>
  <c r="AH565" i="1"/>
  <c r="AI565" i="1" s="1"/>
  <c r="AH1874" i="1"/>
  <c r="AI1874" i="1" s="1"/>
  <c r="AH2433" i="1"/>
  <c r="AI2433" i="1" s="1"/>
  <c r="AH2574" i="1"/>
  <c r="AI2574" i="1" s="1"/>
  <c r="AH913" i="1"/>
  <c r="AI913" i="1" s="1"/>
  <c r="AH2121" i="1"/>
  <c r="AI2121" i="1" s="1"/>
  <c r="AH1672" i="1"/>
  <c r="AI1672" i="1" s="1"/>
  <c r="AH1246" i="1"/>
  <c r="AI1246" i="1" s="1"/>
  <c r="AH1612" i="1"/>
  <c r="AI1612" i="1" s="1"/>
  <c r="AH1883" i="1"/>
  <c r="AI1883" i="1" s="1"/>
  <c r="AH2361" i="1"/>
  <c r="AI2361" i="1" s="1"/>
  <c r="AH2423" i="1"/>
  <c r="AI2423" i="1" s="1"/>
  <c r="AH2543" i="1"/>
  <c r="AI2543" i="1" s="1"/>
  <c r="AH2088" i="1"/>
  <c r="AI2088" i="1" s="1"/>
  <c r="AH2042" i="1"/>
  <c r="AI2042" i="1" s="1"/>
  <c r="AH2375" i="1"/>
  <c r="AI2375" i="1" s="1"/>
  <c r="AH1847" i="1"/>
  <c r="AI1847" i="1" s="1"/>
  <c r="AH196" i="1"/>
  <c r="AI196" i="1" s="1"/>
  <c r="AH1774" i="1"/>
  <c r="AI1774" i="1" s="1"/>
  <c r="AH1403" i="1"/>
  <c r="AI1403" i="1" s="1"/>
  <c r="AH2608" i="1"/>
  <c r="AI2608" i="1" s="1"/>
  <c r="AH1689" i="1"/>
  <c r="AI1689" i="1" s="1"/>
  <c r="AH374" i="1"/>
  <c r="AI374" i="1" s="1"/>
  <c r="AH428" i="1"/>
  <c r="AI428" i="1" s="1"/>
  <c r="AH2081" i="1"/>
  <c r="AI2081" i="1" s="1"/>
  <c r="AH2463" i="1"/>
  <c r="AI2463" i="1" s="1"/>
  <c r="AH2409" i="1"/>
  <c r="AI2409" i="1" s="1"/>
  <c r="AH1697" i="1"/>
  <c r="AI1697" i="1" s="1"/>
  <c r="AH1598" i="1"/>
  <c r="AI1598" i="1" s="1"/>
  <c r="AH1729" i="1"/>
  <c r="AI1729" i="1" s="1"/>
  <c r="AH2511" i="1"/>
  <c r="AI2511" i="1" s="1"/>
  <c r="AH2695" i="1"/>
  <c r="AI2695" i="1" s="1"/>
  <c r="AH2077" i="1"/>
  <c r="AI2077" i="1" s="1"/>
  <c r="AH1877" i="1"/>
  <c r="AI1877" i="1" s="1"/>
  <c r="AH1714" i="1"/>
  <c r="AI1714" i="1" s="1"/>
  <c r="AH538" i="1"/>
  <c r="AI538" i="1" s="1"/>
  <c r="AH1361" i="1"/>
  <c r="AI1361" i="1" s="1"/>
  <c r="AH2234" i="1"/>
  <c r="AI2234" i="1" s="1"/>
  <c r="AH1040" i="1"/>
  <c r="AI1040" i="1" s="1"/>
  <c r="AH2518" i="1"/>
  <c r="AI2518" i="1" s="1"/>
  <c r="AH1795" i="1"/>
  <c r="AI1795" i="1" s="1"/>
  <c r="AH2366" i="1"/>
  <c r="AI2366" i="1" s="1"/>
  <c r="AH1831" i="1"/>
  <c r="AI1831" i="1" s="1"/>
  <c r="AH174" i="1"/>
  <c r="AI174" i="1" s="1"/>
  <c r="AH480" i="1"/>
  <c r="AI480" i="1" s="1"/>
  <c r="AH1989" i="1"/>
  <c r="AI1989" i="1" s="1"/>
  <c r="AH1609" i="1"/>
  <c r="AI1609" i="1" s="1"/>
  <c r="AH580" i="1"/>
  <c r="AI580" i="1" s="1"/>
  <c r="AH2421" i="1"/>
  <c r="AI2421" i="1" s="1"/>
  <c r="AH55" i="1"/>
  <c r="AI55" i="1" s="1"/>
  <c r="AH1914" i="1"/>
  <c r="AI1914" i="1" s="1"/>
  <c r="AH2193" i="1"/>
  <c r="AI2193" i="1" s="1"/>
  <c r="AH2452" i="1"/>
  <c r="AI2452" i="1" s="1"/>
  <c r="AH1191" i="1"/>
  <c r="AI1191" i="1" s="1"/>
  <c r="AH1321" i="1"/>
  <c r="AI1321" i="1" s="1"/>
  <c r="AH1692" i="1"/>
  <c r="AI1692" i="1" s="1"/>
  <c r="AH2524" i="1"/>
  <c r="AI2524" i="1" s="1"/>
  <c r="AH2438" i="1"/>
  <c r="AI2438" i="1" s="1"/>
  <c r="AH578" i="1"/>
  <c r="AI578" i="1" s="1"/>
  <c r="AH1174" i="1"/>
  <c r="AI1174" i="1" s="1"/>
  <c r="AH2143" i="1"/>
  <c r="AI2143" i="1" s="1"/>
  <c r="AH585" i="1"/>
  <c r="AI585" i="1" s="1"/>
  <c r="AH98" i="1"/>
  <c r="AI98" i="1" s="1"/>
  <c r="AH845" i="1"/>
  <c r="AI845" i="1" s="1"/>
  <c r="AH1458" i="1"/>
  <c r="AI1458" i="1" s="1"/>
  <c r="AH844" i="1"/>
  <c r="AI844" i="1" s="1"/>
  <c r="AH1306" i="1"/>
  <c r="AI1306" i="1" s="1"/>
  <c r="AH144" i="1"/>
  <c r="AI144" i="1" s="1"/>
  <c r="AH1899" i="1"/>
  <c r="AI1899" i="1" s="1"/>
  <c r="AH1049" i="1"/>
  <c r="AI1049" i="1" s="1"/>
  <c r="AH424" i="1"/>
  <c r="AI424" i="1" s="1"/>
  <c r="AH2051" i="1"/>
  <c r="AI2051" i="1" s="1"/>
  <c r="AH137" i="1"/>
  <c r="AI137" i="1" s="1"/>
  <c r="AH143" i="1"/>
  <c r="AI143" i="1" s="1"/>
  <c r="AH248" i="1"/>
  <c r="AI248" i="1" s="1"/>
  <c r="AH2405" i="1"/>
  <c r="AI2405" i="1" s="1"/>
  <c r="AH1946" i="1"/>
  <c r="AI1946" i="1" s="1"/>
  <c r="AH2503" i="1"/>
  <c r="AI2503" i="1" s="1"/>
  <c r="AH1606" i="1"/>
  <c r="AI1606" i="1" s="1"/>
  <c r="AH2146" i="1"/>
  <c r="AI2146" i="1" s="1"/>
  <c r="AH2570" i="1"/>
  <c r="AI2570" i="1" s="1"/>
  <c r="AH2174" i="1"/>
  <c r="AI2174" i="1" s="1"/>
  <c r="AH1572" i="1"/>
  <c r="AI1572" i="1" s="1"/>
  <c r="AH1408" i="1"/>
  <c r="AI1408" i="1" s="1"/>
  <c r="AH300" i="1"/>
  <c r="AI300" i="1" s="1"/>
  <c r="AH1108" i="1"/>
  <c r="AI1108" i="1" s="1"/>
  <c r="AH2592" i="1"/>
  <c r="AI2592" i="1" s="1"/>
  <c r="AH1518" i="1"/>
  <c r="AI1518" i="1" s="1"/>
  <c r="AH2054" i="1"/>
  <c r="AI2054" i="1" s="1"/>
  <c r="AH1122" i="1"/>
  <c r="AI1122" i="1" s="1"/>
  <c r="AH1820" i="1"/>
  <c r="AI1820" i="1" s="1"/>
  <c r="AH376" i="1"/>
  <c r="AI376" i="1" s="1"/>
  <c r="AH1654" i="1"/>
  <c r="AI1654" i="1" s="1"/>
  <c r="AH1157" i="1"/>
  <c r="AI1157" i="1" s="1"/>
  <c r="AH1556" i="1"/>
  <c r="AI1556" i="1" s="1"/>
  <c r="AH2201" i="1"/>
  <c r="AI2201" i="1" s="1"/>
  <c r="AH2194" i="1"/>
  <c r="AI2194" i="1" s="1"/>
  <c r="AH694" i="1"/>
  <c r="AI694" i="1" s="1"/>
  <c r="AH652" i="1"/>
  <c r="AI652" i="1" s="1"/>
  <c r="AH505" i="1"/>
  <c r="AI505" i="1" s="1"/>
  <c r="AH262" i="1"/>
  <c r="AI262" i="1" s="1"/>
  <c r="AH558" i="1"/>
  <c r="AI558" i="1" s="1"/>
  <c r="AH587" i="1"/>
  <c r="AI587" i="1" s="1"/>
  <c r="AH726" i="1"/>
  <c r="AI726" i="1" s="1"/>
  <c r="AH151" i="1"/>
  <c r="AI151" i="1" s="1"/>
  <c r="AH1905" i="1"/>
  <c r="AI1905" i="1" s="1"/>
  <c r="AH1440" i="1"/>
  <c r="AI1440" i="1" s="1"/>
  <c r="AH1060" i="1"/>
  <c r="AI1060" i="1" s="1"/>
  <c r="AH493" i="1"/>
  <c r="AI493" i="1" s="1"/>
  <c r="AH1325" i="1"/>
  <c r="AI1325" i="1" s="1"/>
  <c r="AH661" i="1"/>
  <c r="AI661" i="1" s="1"/>
  <c r="AH586" i="1"/>
  <c r="AI586" i="1" s="1"/>
  <c r="AH678" i="1"/>
  <c r="AI678" i="1" s="1"/>
  <c r="AH640" i="1"/>
  <c r="AI640" i="1" s="1"/>
  <c r="AH1559" i="1"/>
  <c r="AI1559" i="1" s="1"/>
  <c r="AH1521" i="1"/>
  <c r="AI1521" i="1" s="1"/>
  <c r="AH806" i="1"/>
  <c r="AI806" i="1" s="1"/>
  <c r="AH562" i="1"/>
  <c r="AI562" i="1" s="1"/>
  <c r="AH812" i="1"/>
  <c r="AI812" i="1" s="1"/>
  <c r="AH771" i="1"/>
  <c r="AI771" i="1" s="1"/>
  <c r="AH1009" i="1"/>
  <c r="AI1009" i="1" s="1"/>
  <c r="AH266" i="1"/>
  <c r="AI266" i="1" s="1"/>
  <c r="AH127" i="1"/>
  <c r="AI127" i="1" s="1"/>
  <c r="AH1057" i="1"/>
  <c r="AI1057" i="1" s="1"/>
  <c r="AH1257" i="1"/>
  <c r="AI1257" i="1" s="1"/>
  <c r="AH1010" i="1"/>
  <c r="AI1010" i="1" s="1"/>
  <c r="AH1369" i="1"/>
  <c r="AI1369" i="1" s="1"/>
  <c r="AH417" i="1"/>
  <c r="AI417" i="1" s="1"/>
  <c r="AH520" i="1"/>
  <c r="AI520" i="1" s="1"/>
  <c r="AH972" i="1"/>
  <c r="AI972" i="1" s="1"/>
  <c r="AH713" i="1"/>
  <c r="AI713" i="1" s="1"/>
  <c r="AH787" i="1"/>
  <c r="AI787" i="1" s="1"/>
  <c r="AH976" i="1"/>
  <c r="AI976" i="1" s="1"/>
  <c r="AH1205" i="1"/>
  <c r="AI1205" i="1" s="1"/>
  <c r="AH829" i="1"/>
  <c r="AI829" i="1" s="1"/>
  <c r="AH303" i="1"/>
  <c r="AI303" i="1" s="1"/>
  <c r="AH628" i="1"/>
  <c r="AI628" i="1" s="1"/>
  <c r="AH797" i="1"/>
  <c r="AI797" i="1" s="1"/>
  <c r="AH61" i="1"/>
  <c r="AI61" i="1" s="1"/>
  <c r="AH1678" i="1"/>
  <c r="AI1678" i="1" s="1"/>
  <c r="AH2447" i="1"/>
  <c r="AI2447" i="1" s="1"/>
  <c r="AH1698" i="1"/>
  <c r="AI1698" i="1" s="1"/>
  <c r="AH2637" i="1"/>
  <c r="AI2637" i="1" s="1"/>
  <c r="AH2235" i="1"/>
  <c r="AI2235" i="1" s="1"/>
  <c r="AH1207" i="1"/>
  <c r="AI1207" i="1" s="1"/>
  <c r="AH1716" i="1"/>
  <c r="AI1716" i="1" s="1"/>
  <c r="AH1925" i="1"/>
  <c r="AI1925" i="1" s="1"/>
  <c r="AH1960" i="1"/>
  <c r="AI1960" i="1" s="1"/>
  <c r="AH888" i="1"/>
  <c r="AI888" i="1" s="1"/>
  <c r="AH65" i="1"/>
  <c r="AI65" i="1" s="1"/>
  <c r="AH2419" i="1"/>
  <c r="AI2419" i="1" s="1"/>
  <c r="AH79" i="1"/>
  <c r="AI79" i="1" s="1"/>
  <c r="AH2606" i="1"/>
  <c r="AI2606" i="1" s="1"/>
  <c r="AH2260" i="1"/>
  <c r="AI2260" i="1" s="1"/>
  <c r="AH1150" i="1"/>
  <c r="AI1150" i="1" s="1"/>
  <c r="AH258" i="1"/>
  <c r="AI258" i="1" s="1"/>
  <c r="AH1804" i="1"/>
  <c r="AI1804" i="1" s="1"/>
  <c r="AH2602" i="1"/>
  <c r="AI2602" i="1" s="1"/>
  <c r="AH1859" i="1"/>
  <c r="AI1859" i="1" s="1"/>
  <c r="AH1982" i="1"/>
  <c r="AI1982" i="1" s="1"/>
  <c r="AH2437" i="1"/>
  <c r="AI2437" i="1" s="1"/>
  <c r="AH1515" i="1"/>
  <c r="AI1515" i="1" s="1"/>
  <c r="AH178" i="1"/>
  <c r="AI178" i="1" s="1"/>
  <c r="AH1273" i="1"/>
  <c r="AI1273" i="1" s="1"/>
  <c r="AH1387" i="1"/>
  <c r="AI1387" i="1" s="1"/>
  <c r="AH2036" i="1"/>
  <c r="AI2036" i="1" s="1"/>
  <c r="AH977" i="1"/>
  <c r="AI977" i="1" s="1"/>
  <c r="AH1681" i="1"/>
  <c r="AI1681" i="1" s="1"/>
  <c r="AH2659" i="1"/>
  <c r="AI2659" i="1" s="1"/>
  <c r="AH581" i="1"/>
  <c r="AI581" i="1" s="1"/>
  <c r="AH2548" i="1"/>
  <c r="AI2548" i="1" s="1"/>
  <c r="AH1400" i="1"/>
  <c r="AI1400" i="1" s="1"/>
  <c r="AH2018" i="1"/>
  <c r="AI2018" i="1" s="1"/>
  <c r="AH1999" i="1"/>
  <c r="AI1999" i="1" s="1"/>
  <c r="AH1039" i="1"/>
  <c r="AI1039" i="1" s="1"/>
  <c r="AH2253" i="1"/>
  <c r="AI2253" i="1" s="1"/>
  <c r="AH1745" i="1"/>
  <c r="AI1745" i="1" s="1"/>
  <c r="AH2287" i="1"/>
  <c r="AI2287" i="1" s="1"/>
  <c r="AH979" i="1"/>
  <c r="AI979" i="1" s="1"/>
  <c r="AH1483" i="1"/>
  <c r="AI1483" i="1" s="1"/>
  <c r="AH1393" i="1"/>
  <c r="AI1393" i="1" s="1"/>
  <c r="AH2323" i="1"/>
  <c r="AI2323" i="1" s="1"/>
  <c r="AH2005" i="1"/>
  <c r="AI2005" i="1" s="1"/>
  <c r="AH1308" i="1"/>
  <c r="AI1308" i="1" s="1"/>
  <c r="AH2225" i="1"/>
  <c r="AI2225" i="1" s="1"/>
  <c r="AH1312" i="1"/>
  <c r="AI1312" i="1" s="1"/>
  <c r="AH117" i="1"/>
  <c r="AI117" i="1" s="1"/>
  <c r="AH1590" i="1"/>
  <c r="AI1590" i="1" s="1"/>
  <c r="AH895" i="1"/>
  <c r="AI895" i="1" s="1"/>
  <c r="AH2086" i="1"/>
  <c r="AI2086" i="1" s="1"/>
  <c r="AH506" i="1"/>
  <c r="AI506" i="1" s="1"/>
  <c r="AH1280" i="1"/>
  <c r="AI1280" i="1" s="1"/>
  <c r="AH1112" i="1"/>
  <c r="AI1112" i="1" s="1"/>
  <c r="AH1504" i="1"/>
  <c r="AI1504" i="1" s="1"/>
  <c r="AH2274" i="1"/>
  <c r="AI2274" i="1" s="1"/>
  <c r="AH2122" i="1"/>
  <c r="AI2122" i="1" s="1"/>
  <c r="AH1984" i="1"/>
  <c r="AI1984" i="1" s="1"/>
  <c r="AH1212" i="1"/>
  <c r="AI1212" i="1" s="1"/>
  <c r="AH1669" i="1"/>
  <c r="AI1669" i="1" s="1"/>
  <c r="AH1624" i="1"/>
  <c r="AI1624" i="1" s="1"/>
  <c r="AH1015" i="1"/>
  <c r="AI1015" i="1" s="1"/>
  <c r="AH963" i="1"/>
  <c r="AI963" i="1" s="1"/>
  <c r="AH1307" i="1"/>
  <c r="AI1307" i="1" s="1"/>
  <c r="AH1851" i="1"/>
  <c r="AI1851" i="1" s="1"/>
  <c r="AH59" i="1"/>
  <c r="AI59" i="1" s="1"/>
  <c r="AH1135" i="1"/>
  <c r="AI1135" i="1" s="1"/>
  <c r="AH353" i="1"/>
  <c r="AI353" i="1" s="1"/>
  <c r="AH996" i="1"/>
  <c r="AI996" i="1" s="1"/>
  <c r="AH825" i="1"/>
  <c r="AI825" i="1" s="1"/>
  <c r="AH572" i="1"/>
  <c r="AI572" i="1" s="1"/>
  <c r="AH1396" i="1"/>
  <c r="AI1396" i="1" s="1"/>
  <c r="AH593" i="1"/>
  <c r="AI593" i="1" s="1"/>
  <c r="AH1566" i="1"/>
  <c r="AI1566" i="1" s="1"/>
  <c r="AH1570" i="1"/>
  <c r="AI1570" i="1" s="1"/>
  <c r="AH1335" i="1"/>
  <c r="AI1335" i="1" s="1"/>
  <c r="AH388" i="1"/>
  <c r="AI388" i="1" s="1"/>
  <c r="AH1340" i="1"/>
  <c r="AI1340" i="1" s="1"/>
  <c r="AH2148" i="1"/>
  <c r="AI2148" i="1" s="1"/>
  <c r="AH1260" i="1"/>
  <c r="AI1260" i="1" s="1"/>
  <c r="AH2135" i="1"/>
  <c r="AI2135" i="1" s="1"/>
  <c r="AH466" i="1"/>
  <c r="AI466" i="1" s="1"/>
  <c r="AH2634" i="1"/>
  <c r="AI2634" i="1" s="1"/>
  <c r="AH458" i="1"/>
  <c r="AI458" i="1" s="1"/>
  <c r="AH2585" i="1"/>
  <c r="AI2585" i="1" s="1"/>
  <c r="AH68" i="1"/>
  <c r="AI68" i="1" s="1"/>
  <c r="AH1737" i="1"/>
  <c r="AI1737" i="1" s="1"/>
  <c r="AH1309" i="1"/>
  <c r="AI1309" i="1" s="1"/>
  <c r="AH597" i="1"/>
  <c r="AI597" i="1" s="1"/>
  <c r="AH569" i="1"/>
  <c r="AI569" i="1" s="1"/>
  <c r="AH1090" i="1"/>
  <c r="AI1090" i="1" s="1"/>
  <c r="AH583" i="1"/>
  <c r="AI583" i="1" s="1"/>
  <c r="AH1029" i="1"/>
  <c r="AI1029" i="1" s="1"/>
  <c r="AH67" i="1"/>
  <c r="AI67" i="1" s="1"/>
  <c r="AH191" i="1"/>
  <c r="AI191" i="1" s="1"/>
  <c r="AH482" i="1"/>
  <c r="AI482" i="1" s="1"/>
  <c r="AH317" i="1"/>
  <c r="AI317" i="1" s="1"/>
  <c r="AH287" i="1"/>
  <c r="AI287" i="1" s="1"/>
  <c r="AH236" i="1"/>
  <c r="AI236" i="1" s="1"/>
  <c r="AH2360" i="1"/>
  <c r="AI2360" i="1" s="1"/>
  <c r="AH139" i="1"/>
  <c r="AI139" i="1" s="1"/>
  <c r="AH1002" i="1"/>
  <c r="AI1002" i="1" s="1"/>
  <c r="AH758" i="1"/>
  <c r="AI758" i="1" s="1"/>
  <c r="AH921" i="1"/>
  <c r="AI921" i="1" s="1"/>
  <c r="AH1304" i="1"/>
  <c r="AI1304" i="1" s="1"/>
  <c r="AH231" i="1"/>
  <c r="AI231" i="1" s="1"/>
  <c r="AH364" i="1"/>
  <c r="AI364" i="1" s="1"/>
  <c r="AH990" i="1"/>
  <c r="AI990" i="1" s="1"/>
  <c r="AH427" i="1"/>
  <c r="AI427" i="1" s="1"/>
  <c r="AH186" i="1"/>
  <c r="AI186" i="1" s="1"/>
  <c r="AH185" i="1"/>
  <c r="AI185" i="1" s="1"/>
  <c r="AH980" i="1"/>
  <c r="AI980" i="1" s="1"/>
  <c r="AH1219" i="1"/>
  <c r="AI1219" i="1" s="1"/>
  <c r="AH1026" i="1"/>
  <c r="AI1026" i="1" s="1"/>
  <c r="AH162" i="1"/>
  <c r="AI162" i="1" s="1"/>
  <c r="AH462" i="1"/>
  <c r="AI462" i="1" s="1"/>
  <c r="AH299" i="1"/>
  <c r="AI299" i="1" s="1"/>
  <c r="AH985" i="1"/>
  <c r="AI985" i="1" s="1"/>
  <c r="AH902" i="1"/>
  <c r="AI902" i="1" s="1"/>
  <c r="AH290" i="1"/>
  <c r="AI290" i="1" s="1"/>
  <c r="AH532" i="1"/>
  <c r="AI532" i="1" s="1"/>
  <c r="AH690" i="1"/>
  <c r="AI690" i="1" s="1"/>
  <c r="AH958" i="1"/>
  <c r="AI958" i="1" s="1"/>
  <c r="AH437" i="1"/>
  <c r="AI437" i="1" s="1"/>
  <c r="AH1141" i="1"/>
  <c r="AI1141" i="1" s="1"/>
  <c r="AH2627" i="1"/>
  <c r="AI2627" i="1" s="1"/>
  <c r="AH2355" i="1"/>
  <c r="AI2355" i="1" s="1"/>
  <c r="AH2349" i="1"/>
  <c r="AI2349" i="1" s="1"/>
  <c r="AH2469" i="1"/>
  <c r="AI2469" i="1" s="1"/>
  <c r="AH2310" i="1"/>
  <c r="AI2310" i="1" s="1"/>
  <c r="AH554" i="1"/>
  <c r="AI554" i="1" s="1"/>
  <c r="AH1305" i="1"/>
  <c r="AI1305" i="1" s="1"/>
  <c r="AH2381" i="1"/>
  <c r="AI2381" i="1" s="1"/>
  <c r="AH2337" i="1"/>
  <c r="AI2337" i="1" s="1"/>
  <c r="AH937" i="1"/>
  <c r="AI937" i="1" s="1"/>
  <c r="AH2112" i="1"/>
  <c r="AI2112" i="1" s="1"/>
  <c r="AH1565" i="1"/>
  <c r="AI1565" i="1" s="1"/>
  <c r="AH858" i="1"/>
  <c r="AI858" i="1" s="1"/>
  <c r="AH1839" i="1"/>
  <c r="AI1839" i="1" s="1"/>
  <c r="AH1593" i="1"/>
  <c r="AI1593" i="1" s="1"/>
  <c r="AH1991" i="1"/>
  <c r="AI1991" i="1" s="1"/>
  <c r="AH1221" i="1"/>
  <c r="AI1221" i="1" s="1"/>
  <c r="AH761" i="1"/>
  <c r="AI761" i="1" s="1"/>
  <c r="AH1975" i="1"/>
  <c r="AI1975" i="1" s="1"/>
  <c r="AH922" i="1"/>
  <c r="AI922" i="1" s="1"/>
  <c r="AH2435" i="1"/>
  <c r="AI2435" i="1" s="1"/>
  <c r="AH2455" i="1"/>
  <c r="AI2455" i="1" s="1"/>
  <c r="AH2261" i="1"/>
  <c r="AI2261" i="1" s="1"/>
  <c r="AH2265" i="1"/>
  <c r="AI2265" i="1" s="1"/>
  <c r="AH1115" i="1"/>
  <c r="AI1115" i="1" s="1"/>
  <c r="AH908" i="1"/>
  <c r="AI908" i="1" s="1"/>
  <c r="AH2619" i="1"/>
  <c r="AI2619" i="1" s="1"/>
  <c r="AH1842" i="1"/>
  <c r="AI1842" i="1" s="1"/>
  <c r="AH2302" i="1"/>
  <c r="AI2302" i="1" s="1"/>
  <c r="AH2640" i="1"/>
  <c r="AI2640" i="1" s="1"/>
  <c r="AH947" i="1"/>
  <c r="AI947" i="1" s="1"/>
  <c r="AH1536" i="1"/>
  <c r="AI1536" i="1" s="1"/>
  <c r="AH1955" i="1"/>
  <c r="AI1955" i="1" s="1"/>
  <c r="AH1167" i="1"/>
  <c r="AI1167" i="1" s="1"/>
  <c r="AH2571" i="1"/>
  <c r="AI2571" i="1" s="1"/>
  <c r="AH1932" i="1"/>
  <c r="AI1932" i="1" s="1"/>
  <c r="AH1155" i="1"/>
  <c r="AI1155" i="1" s="1"/>
  <c r="AH2609" i="1"/>
  <c r="AI2609" i="1" s="1"/>
  <c r="AH1462" i="1"/>
  <c r="AI1462" i="1" s="1"/>
  <c r="AH1409" i="1"/>
  <c r="AI1409" i="1" s="1"/>
  <c r="AH331" i="1"/>
  <c r="AI331" i="1" s="1"/>
  <c r="AH2642" i="1"/>
  <c r="AI2642" i="1" s="1"/>
  <c r="AH2299" i="1"/>
  <c r="AI2299" i="1" s="1"/>
  <c r="AH1747" i="1"/>
  <c r="AI1747" i="1" s="1"/>
  <c r="AH108" i="1"/>
  <c r="AI108" i="1" s="1"/>
  <c r="AH1038" i="1"/>
  <c r="AI1038" i="1" s="1"/>
  <c r="AH746" i="1"/>
  <c r="AI746" i="1" s="1"/>
  <c r="AH666" i="1"/>
  <c r="AI666" i="1" s="1"/>
  <c r="AH1022" i="1"/>
  <c r="AI1022" i="1" s="1"/>
  <c r="AH230" i="1"/>
  <c r="AI230" i="1" s="1"/>
  <c r="AH22" i="1"/>
  <c r="AI22" i="1" s="1"/>
  <c r="AH304" i="1"/>
  <c r="AI304" i="1" s="1"/>
  <c r="AH838" i="1"/>
  <c r="AI838" i="1" s="1"/>
  <c r="AH539" i="1"/>
  <c r="AI539" i="1" s="1"/>
  <c r="AH23" i="1"/>
  <c r="AI23" i="1" s="1"/>
  <c r="AH443" i="1"/>
  <c r="AI443" i="1" s="1"/>
  <c r="AH514" i="1"/>
  <c r="AI514" i="1" s="1"/>
  <c r="AH701" i="1"/>
  <c r="AI701" i="1" s="1"/>
  <c r="AH48" i="1"/>
  <c r="AI48" i="1" s="1"/>
  <c r="AH691" i="1"/>
  <c r="AI691" i="1" s="1"/>
  <c r="AH1881" i="1"/>
  <c r="AI1881" i="1" s="1"/>
  <c r="AH264" i="1"/>
  <c r="AI264" i="1" s="1"/>
  <c r="AH1372" i="1"/>
  <c r="AI1372" i="1" s="1"/>
  <c r="AH605" i="1"/>
  <c r="AI605" i="1" s="1"/>
  <c r="AH682" i="1"/>
  <c r="AI682" i="1" s="1"/>
  <c r="AH2680" i="1"/>
  <c r="AI2680" i="1" s="1"/>
  <c r="AH29" i="1"/>
  <c r="AI29" i="1" s="1"/>
  <c r="AH414" i="1"/>
  <c r="AI414" i="1" s="1"/>
  <c r="AH601" i="1"/>
  <c r="AI601" i="1" s="1"/>
  <c r="AH1703" i="1"/>
  <c r="AI1703" i="1" s="1"/>
  <c r="AH591" i="1"/>
  <c r="AI591" i="1" s="1"/>
  <c r="AH929" i="1"/>
  <c r="AI929" i="1" s="1"/>
  <c r="AH820" i="1"/>
  <c r="AI820" i="1" s="1"/>
  <c r="AH166" i="1"/>
  <c r="AI166" i="1" s="1"/>
  <c r="AH3" i="1"/>
  <c r="AI3" i="1" s="1"/>
  <c r="AH218" i="1"/>
  <c r="AI218" i="1" s="1"/>
  <c r="AH2179" i="1"/>
  <c r="AI2179" i="1" s="1"/>
  <c r="AH596" i="1"/>
  <c r="AI596" i="1" s="1"/>
  <c r="AH76" i="1"/>
  <c r="AI76" i="1" s="1"/>
  <c r="AH1898" i="1"/>
  <c r="AI1898" i="1" s="1"/>
  <c r="AH1451" i="1"/>
  <c r="AI1451" i="1" s="1"/>
  <c r="AH112" i="1"/>
  <c r="AI112" i="1" s="1"/>
  <c r="AH1469" i="1"/>
  <c r="AI1469" i="1" s="1"/>
  <c r="AH2559" i="1"/>
  <c r="AI2559" i="1" s="1"/>
  <c r="AH357" i="1"/>
  <c r="AI357" i="1" s="1"/>
  <c r="AH1265" i="1"/>
  <c r="AI1265" i="1" s="1"/>
  <c r="AH1979" i="1"/>
  <c r="AI1979" i="1" s="1"/>
  <c r="AH799" i="1"/>
  <c r="AI799" i="1" s="1"/>
  <c r="AH2365" i="1"/>
  <c r="AI2365" i="1" s="1"/>
  <c r="AH2485" i="1"/>
  <c r="AI2485" i="1" s="1"/>
  <c r="AH766" i="1"/>
  <c r="AI766" i="1" s="1"/>
  <c r="AH1342" i="1"/>
  <c r="AI1342" i="1" s="1"/>
  <c r="AH1567" i="1"/>
  <c r="AI1567" i="1" s="1"/>
  <c r="AH1149" i="1"/>
  <c r="AI1149" i="1" s="1"/>
  <c r="AH82" i="1"/>
  <c r="AI82" i="1" s="1"/>
  <c r="AH2372" i="1"/>
  <c r="AI2372" i="1" s="1"/>
  <c r="AH2317" i="1"/>
  <c r="AI2317" i="1" s="1"/>
  <c r="AH1784" i="1"/>
  <c r="AI1784" i="1" s="1"/>
  <c r="AH1583" i="1"/>
  <c r="AI1583" i="1" s="1"/>
  <c r="AH2271" i="1"/>
  <c r="AI2271" i="1" s="1"/>
  <c r="AH334" i="1"/>
  <c r="AI334" i="1" s="1"/>
  <c r="AH487" i="1"/>
  <c r="AI487" i="1" s="1"/>
  <c r="AH2467" i="1"/>
  <c r="AI2467" i="1" s="1"/>
  <c r="AH2314" i="1"/>
  <c r="AI2314" i="1" s="1"/>
  <c r="AH2263" i="1"/>
  <c r="AI2263" i="1" s="1"/>
  <c r="AH2541" i="1"/>
  <c r="AI2541" i="1" s="1"/>
  <c r="AH698" i="1"/>
  <c r="AI698" i="1" s="1"/>
  <c r="AH1828" i="1"/>
  <c r="AI1828" i="1" s="1"/>
  <c r="AH658" i="1"/>
  <c r="AI658" i="1" s="1"/>
  <c r="AH2147" i="1"/>
  <c r="AI2147" i="1" s="1"/>
  <c r="AH2623" i="1"/>
  <c r="AI2623" i="1" s="1"/>
  <c r="AH386" i="1"/>
  <c r="AI386" i="1" s="1"/>
  <c r="AH1500" i="1"/>
  <c r="AI1500" i="1" s="1"/>
  <c r="AH1532" i="1"/>
  <c r="AI1532" i="1" s="1"/>
  <c r="AH715" i="1"/>
  <c r="AI715" i="1" s="1"/>
  <c r="AH1030" i="1"/>
  <c r="AI1030" i="1" s="1"/>
  <c r="AH1751" i="1"/>
  <c r="AI1751" i="1" s="1"/>
  <c r="AH2406" i="1"/>
  <c r="AI2406" i="1" s="1"/>
  <c r="AH1938" i="1"/>
  <c r="AI1938" i="1" s="1"/>
  <c r="AH1080" i="1"/>
  <c r="AI1080" i="1" s="1"/>
  <c r="AH2071" i="1"/>
  <c r="AI2071" i="1" s="1"/>
  <c r="AH1290" i="1"/>
  <c r="AI1290" i="1" s="1"/>
  <c r="AH924" i="1"/>
  <c r="AI924" i="1" s="1"/>
  <c r="AH2028" i="1"/>
  <c r="AI2028" i="1" s="1"/>
  <c r="AH2205" i="1"/>
  <c r="AI2205" i="1" s="1"/>
  <c r="AH1919" i="1"/>
  <c r="AI1919" i="1" s="1"/>
  <c r="AH1459" i="1"/>
  <c r="AI1459" i="1" s="1"/>
  <c r="AH1085" i="1"/>
  <c r="AI1085" i="1" s="1"/>
  <c r="AH1967" i="1"/>
  <c r="AI1967" i="1" s="1"/>
  <c r="AH529" i="1"/>
  <c r="AI529" i="1" s="1"/>
  <c r="AH372" i="1"/>
  <c r="AI372" i="1" s="1"/>
  <c r="AH2311" i="1"/>
  <c r="AI2311" i="1" s="1"/>
  <c r="AH1499" i="1"/>
  <c r="AI1499" i="1" s="1"/>
  <c r="AH1201" i="1"/>
  <c r="AI1201" i="1" s="1"/>
  <c r="AH631" i="1"/>
  <c r="AI631" i="1" s="1"/>
  <c r="AH411" i="1"/>
  <c r="AI411" i="1" s="1"/>
  <c r="AH1385" i="1"/>
  <c r="AI1385" i="1" s="1"/>
  <c r="AH35" i="1"/>
  <c r="AI35" i="1" s="1"/>
  <c r="AH2595" i="1"/>
  <c r="AI2595" i="1" s="1"/>
  <c r="AH736" i="1"/>
  <c r="AI736" i="1" s="1"/>
  <c r="AH97" i="1"/>
  <c r="AI97" i="1" s="1"/>
  <c r="AH163" i="1"/>
  <c r="AI163" i="1" s="1"/>
  <c r="AH859" i="1"/>
  <c r="AI859" i="1" s="1"/>
  <c r="AH1476" i="1"/>
  <c r="AI1476" i="1" s="1"/>
  <c r="AH1316" i="1"/>
  <c r="AI1316" i="1" s="1"/>
  <c r="AH527" i="1"/>
  <c r="AI527" i="1" s="1"/>
  <c r="AH1650" i="1"/>
  <c r="AI1650" i="1" s="1"/>
  <c r="AH846" i="1"/>
  <c r="AI846" i="1" s="1"/>
  <c r="AH225" i="1"/>
  <c r="AI225" i="1" s="1"/>
  <c r="AH1897" i="1"/>
  <c r="AI1897" i="1" s="1"/>
  <c r="AH907" i="1"/>
  <c r="AI907" i="1" s="1"/>
  <c r="AH455" i="1"/>
  <c r="AI455" i="1" s="1"/>
  <c r="AH1011" i="1"/>
  <c r="AI1011" i="1" s="1"/>
  <c r="AH832" i="1"/>
  <c r="AI832" i="1" s="1"/>
  <c r="AH70" i="1"/>
  <c r="AI70" i="1" s="1"/>
  <c r="AH113" i="1"/>
  <c r="AI113" i="1" s="1"/>
  <c r="AH1353" i="1"/>
  <c r="AI1353" i="1" s="1"/>
  <c r="AH288" i="1"/>
  <c r="AI288" i="1" s="1"/>
  <c r="AH522" i="1"/>
  <c r="AI522" i="1" s="1"/>
  <c r="AH1541" i="1"/>
  <c r="AI1541" i="1" s="1"/>
  <c r="AH115" i="1"/>
  <c r="AI115" i="1" s="1"/>
  <c r="AH1836" i="1"/>
  <c r="AI1836" i="1" s="1"/>
  <c r="AH1878" i="1"/>
  <c r="AI1878" i="1" s="1"/>
  <c r="AH1457" i="1"/>
  <c r="AI1457" i="1" s="1"/>
  <c r="AH85" i="1"/>
  <c r="AI85" i="1" s="1"/>
  <c r="AH2259" i="1"/>
  <c r="AI2259" i="1" s="1"/>
  <c r="AH1994" i="1"/>
  <c r="AI1994" i="1" s="1"/>
  <c r="AH1569" i="1"/>
  <c r="AI1569" i="1" s="1"/>
  <c r="AH909" i="1"/>
  <c r="AI909" i="1" s="1"/>
  <c r="AH1008" i="1"/>
  <c r="AI1008" i="1" s="1"/>
  <c r="AH544" i="1"/>
  <c r="AI544" i="1" s="1"/>
  <c r="AH1618" i="1"/>
  <c r="AI1618" i="1" s="1"/>
  <c r="AH467" i="1"/>
  <c r="AI467" i="1" s="1"/>
  <c r="AH1891" i="1"/>
  <c r="AI1891" i="1" s="1"/>
  <c r="AH2665" i="1"/>
  <c r="AI2665" i="1" s="1"/>
  <c r="AH1963" i="1"/>
  <c r="AI1963" i="1" s="1"/>
  <c r="AH2600" i="1"/>
  <c r="AI2600" i="1" s="1"/>
  <c r="AH276" i="1"/>
  <c r="AI276" i="1" s="1"/>
  <c r="AH2276" i="1"/>
  <c r="AI2276" i="1" s="1"/>
  <c r="AH2415" i="1"/>
  <c r="AI2415" i="1" s="1"/>
  <c r="AH2656" i="1"/>
  <c r="AI2656" i="1" s="1"/>
  <c r="AH1053" i="1"/>
  <c r="AI1053" i="1" s="1"/>
  <c r="AH2547" i="1"/>
  <c r="AI2547" i="1" s="1"/>
  <c r="AH2439" i="1"/>
  <c r="AI2439" i="1" s="1"/>
  <c r="AH219" i="1"/>
  <c r="AI219" i="1" s="1"/>
  <c r="AH1475" i="1"/>
  <c r="AI1475" i="1" s="1"/>
  <c r="AH126" i="1"/>
  <c r="AI126" i="1" s="1"/>
  <c r="AH1908" i="1"/>
  <c r="AI1908" i="1" s="1"/>
  <c r="AH363" i="1"/>
  <c r="AI363" i="1" s="1"/>
  <c r="AH1438" i="1"/>
  <c r="AI1438" i="1" s="1"/>
  <c r="AH2622" i="1"/>
  <c r="AI2622" i="1" s="1"/>
  <c r="AH491" i="1"/>
  <c r="AI491" i="1" s="1"/>
  <c r="AH620" i="1"/>
  <c r="AI620" i="1" s="1"/>
  <c r="AH1764" i="1"/>
  <c r="AI1764" i="1" s="1"/>
  <c r="AH297" i="1"/>
  <c r="AI297" i="1" s="1"/>
  <c r="AH254" i="1"/>
  <c r="AI254" i="1" s="1"/>
  <c r="AH2184" i="1"/>
  <c r="AI2184" i="1" s="1"/>
  <c r="AH2320" i="1"/>
  <c r="AI2320" i="1" s="1"/>
  <c r="AH2532" i="1"/>
  <c r="AI2532" i="1" s="1"/>
  <c r="AH890" i="1"/>
  <c r="AI890" i="1" s="1"/>
  <c r="AH2388" i="1"/>
  <c r="AI2388" i="1" s="1"/>
  <c r="AH2115" i="1"/>
  <c r="AI2115" i="1" s="1"/>
  <c r="AH1786" i="1"/>
  <c r="AI1786" i="1" s="1"/>
  <c r="AH685" i="1"/>
  <c r="AI685" i="1" s="1"/>
  <c r="AH1670" i="1"/>
  <c r="AI1670" i="1" s="1"/>
  <c r="AH1460" i="1"/>
  <c r="AI1460" i="1" s="1"/>
  <c r="AH2292" i="1"/>
  <c r="AI2292" i="1" s="1"/>
  <c r="AH1912" i="1"/>
  <c r="AI1912" i="1" s="1"/>
  <c r="AH197" i="1"/>
  <c r="AI197" i="1" s="1"/>
  <c r="AH1358" i="1"/>
  <c r="AI1358" i="1" s="1"/>
  <c r="AH2237" i="1"/>
  <c r="AI2237" i="1" s="1"/>
  <c r="AH1943" i="1"/>
  <c r="AI1943" i="1" s="1"/>
  <c r="AH1711" i="1"/>
  <c r="AI1711" i="1" s="1"/>
  <c r="AH723" i="1"/>
  <c r="AI723" i="1" s="1"/>
  <c r="AH2315" i="1"/>
  <c r="AI2315" i="1" s="1"/>
  <c r="AH1263" i="1"/>
  <c r="AI1263" i="1" s="1"/>
  <c r="AH857" i="1"/>
  <c r="AI857" i="1" s="1"/>
  <c r="AH2370" i="1"/>
  <c r="AI2370" i="1" s="1"/>
  <c r="AH125" i="1"/>
  <c r="AI125" i="1" s="1"/>
  <c r="AH343" i="1"/>
  <c r="AI343" i="1" s="1"/>
  <c r="AH1259" i="1"/>
  <c r="AI1259" i="1" s="1"/>
  <c r="AH1339" i="1"/>
  <c r="AI1339" i="1" s="1"/>
  <c r="AH94" i="1"/>
  <c r="AI94" i="1" s="1"/>
  <c r="AH735" i="1"/>
  <c r="AI735" i="1" s="1"/>
  <c r="AH406" i="1"/>
  <c r="AI406" i="1" s="1"/>
  <c r="AH2699" i="1"/>
  <c r="AI2699" i="1" s="1"/>
  <c r="AH1755" i="1"/>
  <c r="AI1755" i="1" s="1"/>
  <c r="AH1513" i="1"/>
  <c r="AI1513" i="1" s="1"/>
  <c r="AH454" i="1"/>
  <c r="AI454" i="1" s="1"/>
  <c r="AH1247" i="1"/>
  <c r="AI1247" i="1" s="1"/>
  <c r="AH1279" i="1"/>
  <c r="AI1279" i="1" s="1"/>
  <c r="AH1461" i="1"/>
  <c r="AI1461" i="1" s="1"/>
  <c r="AH1968" i="1"/>
  <c r="AI1968" i="1" s="1"/>
  <c r="AH350" i="1"/>
  <c r="AI350" i="1" s="1"/>
  <c r="AH1621" i="1"/>
  <c r="AI1621" i="1" s="1"/>
  <c r="AH2486" i="1"/>
  <c r="AI2486" i="1" s="1"/>
  <c r="AH1245" i="1"/>
  <c r="AI1245" i="1" s="1"/>
  <c r="AH1075" i="1"/>
  <c r="AI1075" i="1" s="1"/>
  <c r="AH1746" i="1"/>
  <c r="AI1746" i="1" s="1"/>
  <c r="AH483" i="1"/>
  <c r="AI483" i="1" s="1"/>
  <c r="AH568" i="1"/>
  <c r="AI568" i="1" s="1"/>
  <c r="AH711" i="1"/>
  <c r="AI711" i="1" s="1"/>
  <c r="AH930" i="1"/>
  <c r="AI930" i="1" s="1"/>
  <c r="AH423" i="1"/>
  <c r="AI423" i="1" s="1"/>
  <c r="AH346" i="1"/>
  <c r="AI346" i="1" s="1"/>
  <c r="AH1079" i="1"/>
  <c r="AI1079" i="1" s="1"/>
  <c r="AH553" i="1"/>
  <c r="AI553" i="1" s="1"/>
  <c r="AH446" i="1"/>
  <c r="AI446" i="1" s="1"/>
  <c r="AH283" i="1"/>
  <c r="AI283" i="1" s="1"/>
  <c r="AH644" i="1"/>
  <c r="AI644" i="1" s="1"/>
  <c r="AH898" i="1"/>
  <c r="AI898" i="1" s="1"/>
  <c r="AH1577" i="1"/>
  <c r="AI1577" i="1" s="1"/>
  <c r="AH1508" i="1"/>
  <c r="AI1508" i="1" s="1"/>
  <c r="AH121" i="1"/>
  <c r="AI121" i="1" s="1"/>
  <c r="AH609" i="1"/>
  <c r="AI609" i="1" s="1"/>
  <c r="AH1655" i="1"/>
  <c r="AI1655" i="1" s="1"/>
  <c r="AH16" i="1"/>
  <c r="AI16" i="1" s="1"/>
  <c r="AH501" i="1"/>
  <c r="AI501" i="1" s="1"/>
  <c r="AH731" i="1"/>
  <c r="AI731" i="1" s="1"/>
  <c r="AH934" i="1"/>
  <c r="AI934" i="1" s="1"/>
  <c r="AH785" i="1"/>
  <c r="AI785" i="1" s="1"/>
  <c r="AH728" i="1"/>
  <c r="AI728" i="1" s="1"/>
  <c r="AH450" i="1"/>
  <c r="AI450" i="1" s="1"/>
  <c r="AH51" i="1"/>
  <c r="AI51" i="1" s="1"/>
  <c r="AH1042" i="1"/>
  <c r="AI1042" i="1" s="1"/>
  <c r="AH646" i="1"/>
  <c r="AI646" i="1" s="1"/>
  <c r="AH457" i="1"/>
  <c r="AI457" i="1" s="1"/>
  <c r="AH267" i="1"/>
  <c r="AI267" i="1" s="1"/>
  <c r="AH1809" i="1"/>
  <c r="AI1809" i="1" s="1"/>
  <c r="AH278" i="1"/>
  <c r="AI278" i="1" s="1"/>
  <c r="AH1003" i="1"/>
  <c r="AI1003" i="1" s="1"/>
  <c r="AH1864" i="1"/>
  <c r="AI1864" i="1" s="1"/>
  <c r="AH673" i="1"/>
  <c r="AI673" i="1" s="1"/>
  <c r="AH589" i="1"/>
  <c r="AI589" i="1" s="1"/>
  <c r="AH577" i="1"/>
  <c r="AI577" i="1" s="1"/>
  <c r="AH1324" i="1"/>
  <c r="AI1324" i="1" s="1"/>
  <c r="AH153" i="1"/>
  <c r="AI153" i="1" s="1"/>
  <c r="AH663" i="1"/>
  <c r="AI663" i="1" s="1"/>
  <c r="AH950" i="1"/>
  <c r="AI950" i="1" s="1"/>
  <c r="AH1412" i="1"/>
  <c r="AI1412" i="1" s="1"/>
  <c r="AH1736" i="1"/>
  <c r="AI1736" i="1" s="1"/>
  <c r="AH1165" i="1"/>
  <c r="AI1165" i="1" s="1"/>
  <c r="AH2561" i="1"/>
  <c r="AI2561" i="1" s="1"/>
  <c r="AH5" i="1"/>
  <c r="AI5" i="1" s="1"/>
  <c r="AH891" i="1"/>
  <c r="AI891" i="1" s="1"/>
  <c r="AH1237" i="1"/>
  <c r="AI1237" i="1" s="1"/>
  <c r="AH667" i="1"/>
  <c r="AI667" i="1" s="1"/>
  <c r="AH1497" i="1"/>
  <c r="AI1497" i="1" s="1"/>
  <c r="AH526" i="1"/>
  <c r="AI526" i="1" s="1"/>
  <c r="AH686" i="1"/>
  <c r="AI686" i="1" s="1"/>
  <c r="AH873" i="1"/>
  <c r="AI873" i="1" s="1"/>
  <c r="AH740" i="1"/>
  <c r="AI740" i="1" s="1"/>
  <c r="AH212" i="1"/>
  <c r="AI212" i="1" s="1"/>
  <c r="AH2026" i="1"/>
  <c r="AI2026" i="1" s="1"/>
  <c r="AH1004" i="1"/>
  <c r="AI1004" i="1" s="1"/>
  <c r="AH2057" i="1"/>
  <c r="AI2057" i="1" s="1"/>
  <c r="AH791" i="1"/>
  <c r="AI791" i="1" s="1"/>
  <c r="AH2025" i="1"/>
  <c r="AI2025" i="1" s="1"/>
  <c r="AH2362" i="1"/>
  <c r="AI2362" i="1" s="1"/>
  <c r="AH373" i="1"/>
  <c r="AI373" i="1" s="1"/>
  <c r="AH476" i="1"/>
  <c r="AI476" i="1" s="1"/>
  <c r="AH1990" i="1"/>
  <c r="AI1990" i="1" s="1"/>
  <c r="AH1000" i="1"/>
  <c r="AI1000" i="1" s="1"/>
  <c r="AH1435" i="1"/>
  <c r="AI1435" i="1" s="1"/>
  <c r="AH1903" i="1"/>
  <c r="AI1903" i="1" s="1"/>
  <c r="AH1200" i="1"/>
  <c r="AI1200" i="1" s="1"/>
  <c r="AH2444" i="1"/>
  <c r="AI2444" i="1" s="1"/>
  <c r="AH2255" i="1"/>
  <c r="AI2255" i="1" s="1"/>
  <c r="AH252" i="1"/>
  <c r="AI252" i="1" s="1"/>
  <c r="AH1996" i="1"/>
  <c r="AI1996" i="1" s="1"/>
  <c r="AH2664" i="1"/>
  <c r="AI2664" i="1" s="1"/>
  <c r="AH338" i="1"/>
  <c r="AI338" i="1" s="1"/>
  <c r="AH1863" i="1"/>
  <c r="AI1863" i="1" s="1"/>
  <c r="AH2555" i="1"/>
  <c r="AI2555" i="1" s="1"/>
  <c r="AH695" i="1"/>
  <c r="AI695" i="1" s="1"/>
  <c r="AH2490" i="1"/>
  <c r="AI2490" i="1" s="1"/>
  <c r="AH1425" i="1"/>
  <c r="AI1425" i="1" s="1"/>
  <c r="AH1444" i="1"/>
  <c r="AI1444" i="1" s="1"/>
  <c r="AH823" i="1"/>
  <c r="AI823" i="1" s="1"/>
  <c r="AH201" i="1"/>
  <c r="AI201" i="1" s="1"/>
  <c r="AH2181" i="1"/>
  <c r="AI2181" i="1" s="1"/>
  <c r="AH2264" i="1"/>
  <c r="AI2264" i="1" s="1"/>
  <c r="AH2542" i="1"/>
  <c r="AI2542" i="1" s="1"/>
  <c r="AH1533" i="1"/>
  <c r="AI1533" i="1" s="1"/>
  <c r="AH360" i="1"/>
  <c r="AI360" i="1" s="1"/>
  <c r="AH2236" i="1"/>
  <c r="AI2236" i="1" s="1"/>
  <c r="AH2100" i="1"/>
  <c r="AI2100" i="1" s="1"/>
  <c r="AH2454" i="1"/>
  <c r="AI2454" i="1" s="1"/>
  <c r="AH404" i="1"/>
  <c r="AI404" i="1" s="1"/>
  <c r="AH1482" i="1"/>
  <c r="AI1482" i="1" s="1"/>
  <c r="AH2564" i="1"/>
  <c r="AI2564" i="1" s="1"/>
  <c r="AH1148" i="1"/>
  <c r="AI1148" i="1" s="1"/>
  <c r="AH1866" i="1"/>
  <c r="AI1866" i="1" s="1"/>
  <c r="AH1194" i="1"/>
  <c r="AI1194" i="1" s="1"/>
  <c r="AH2082" i="1"/>
  <c r="AI2082" i="1" s="1"/>
  <c r="AH784" i="1"/>
  <c r="AI784" i="1" s="1"/>
  <c r="AH2231" i="1"/>
  <c r="AI2231" i="1" s="1"/>
  <c r="AH1350" i="1"/>
  <c r="AI1350" i="1" s="1"/>
  <c r="AH1092" i="1"/>
  <c r="AI1092" i="1" s="1"/>
  <c r="AH889" i="1"/>
  <c r="AI889" i="1" s="1"/>
  <c r="AH1448" i="1"/>
  <c r="AI1448" i="1" s="1"/>
  <c r="AH1270" i="1"/>
  <c r="AI1270" i="1" s="1"/>
  <c r="AH2316" i="1"/>
  <c r="AI2316" i="1" s="1"/>
  <c r="AH1941" i="1"/>
  <c r="AI1941" i="1" s="1"/>
  <c r="AH2037" i="1"/>
  <c r="AI2037" i="1" s="1"/>
  <c r="AH781" i="1"/>
  <c r="AI781" i="1" s="1"/>
  <c r="AH1953" i="1"/>
  <c r="AI1953" i="1" s="1"/>
  <c r="AH2607" i="1"/>
  <c r="AI2607" i="1" s="1"/>
  <c r="AH286" i="1"/>
  <c r="AI286" i="1" s="1"/>
  <c r="AH2307" i="1"/>
  <c r="AI2307" i="1" s="1"/>
  <c r="AH2000" i="1"/>
  <c r="AI2000" i="1" s="1"/>
  <c r="AH1117" i="1"/>
  <c r="AI1117" i="1" s="1"/>
  <c r="AH494" i="1"/>
  <c r="AI494" i="1" s="1"/>
  <c r="AH1616" i="1"/>
  <c r="AI1616" i="1" s="1"/>
  <c r="AH1452" i="1"/>
  <c r="AI1452" i="1" s="1"/>
  <c r="AH261" i="1"/>
  <c r="AI261" i="1" s="1"/>
  <c r="AH11" i="1"/>
  <c r="AI11" i="1" s="1"/>
  <c r="AH1798" i="1"/>
  <c r="AI1798" i="1" s="1"/>
  <c r="AH1188" i="1"/>
  <c r="AI1188" i="1" s="1"/>
  <c r="AH1378" i="1"/>
  <c r="AI1378" i="1" s="1"/>
  <c r="AH2272" i="1"/>
  <c r="AI2272" i="1" s="1"/>
  <c r="AH1406" i="1"/>
  <c r="AI1406" i="1" s="1"/>
  <c r="AH2643" i="1"/>
  <c r="AI2643" i="1" s="1"/>
  <c r="AH2418" i="1"/>
  <c r="AI2418" i="1" s="1"/>
  <c r="AH2698" i="1"/>
  <c r="AI2698" i="1" s="1"/>
  <c r="AH365" i="1"/>
  <c r="AI365" i="1" s="1"/>
  <c r="AH1214" i="1"/>
  <c r="AI1214" i="1" s="1"/>
  <c r="AH103" i="1"/>
  <c r="AI103" i="1" s="1"/>
  <c r="AH668" i="1"/>
  <c r="AI668" i="1" s="1"/>
  <c r="AH798" i="1"/>
  <c r="AI798" i="1" s="1"/>
  <c r="AH1272" i="1"/>
  <c r="AI1272" i="1" s="1"/>
  <c r="AH176" i="1"/>
  <c r="AI176" i="1" s="1"/>
  <c r="AH442" i="1"/>
  <c r="AI442" i="1" s="1"/>
  <c r="AH550" i="1"/>
  <c r="AI550" i="1" s="1"/>
  <c r="AH463" i="1"/>
  <c r="AI463" i="1" s="1"/>
  <c r="AH1055" i="1"/>
  <c r="AI1055" i="1" s="1"/>
  <c r="AH803" i="1"/>
  <c r="AI803" i="1" s="1"/>
  <c r="AH12" i="1"/>
  <c r="AI12" i="1" s="1"/>
  <c r="AH1102" i="1"/>
  <c r="AI1102" i="1" s="1"/>
  <c r="AH1744" i="1"/>
  <c r="AI1744" i="1" s="1"/>
  <c r="AH472" i="1"/>
  <c r="AI472" i="1" s="1"/>
  <c r="AH1016" i="1"/>
  <c r="AI1016" i="1" s="1"/>
  <c r="AH636" i="1"/>
  <c r="AI636" i="1" s="1"/>
  <c r="AH531" i="1"/>
  <c r="AI531" i="1" s="1"/>
  <c r="AH887" i="1"/>
  <c r="AI887" i="1" s="1"/>
  <c r="AH1480" i="1"/>
  <c r="AI1480" i="1" s="1"/>
  <c r="AH2301" i="1"/>
  <c r="AI2301" i="1" s="1"/>
  <c r="AH2063" i="1"/>
  <c r="AI2063" i="1" s="1"/>
  <c r="AH1034" i="1"/>
  <c r="AI1034" i="1" s="1"/>
  <c r="AH89" i="1"/>
  <c r="AI89" i="1" s="1"/>
  <c r="AH485" i="1"/>
  <c r="AI485" i="1" s="1"/>
  <c r="AH2632" i="1"/>
  <c r="AI2632" i="1" s="1"/>
  <c r="AH19" i="1"/>
  <c r="AI19" i="1" s="1"/>
  <c r="AH718" i="1"/>
  <c r="AI718" i="1" s="1"/>
  <c r="AH1103" i="1"/>
  <c r="AI1103" i="1" s="1"/>
  <c r="AH81" i="1"/>
  <c r="AI81" i="1" s="1"/>
  <c r="AH441" i="1"/>
  <c r="AI441" i="1" s="1"/>
  <c r="AH1195" i="1"/>
  <c r="AI1195" i="1" s="1"/>
  <c r="AH759" i="1"/>
  <c r="AI759" i="1" s="1"/>
  <c r="AH1330" i="1"/>
  <c r="AI1330" i="1" s="1"/>
  <c r="AH632" i="1"/>
  <c r="AI632" i="1" s="1"/>
  <c r="AH618" i="1"/>
  <c r="AI618" i="1" s="1"/>
  <c r="AH679" i="1"/>
  <c r="AI679" i="1" s="1"/>
  <c r="AH1571" i="1"/>
  <c r="AI1571" i="1" s="1"/>
  <c r="AH306" i="1"/>
  <c r="AI306" i="1" s="1"/>
  <c r="AH1041" i="1"/>
  <c r="AI1041" i="1" s="1"/>
  <c r="AH481" i="1"/>
  <c r="AI481" i="1" s="1"/>
  <c r="AH613" i="1"/>
  <c r="AI613" i="1" s="1"/>
  <c r="AH933" i="1"/>
  <c r="AI933" i="1" s="1"/>
  <c r="AH1664" i="1"/>
  <c r="AI1664" i="1" s="1"/>
  <c r="AH199" i="1"/>
  <c r="AI199" i="1" s="1"/>
  <c r="AH1267" i="1"/>
  <c r="AI1267" i="1" s="1"/>
  <c r="AH964" i="1"/>
  <c r="AI964" i="1" s="1"/>
  <c r="AH1855" i="1"/>
  <c r="AI1855" i="1" s="1"/>
  <c r="AH1913" i="1"/>
  <c r="AI1913" i="1" s="1"/>
  <c r="AH2203" i="1"/>
  <c r="AI2203" i="1" s="1"/>
  <c r="AH1137" i="1"/>
  <c r="AI1137" i="1" s="1"/>
  <c r="AH2114" i="1"/>
  <c r="AI2114" i="1" s="1"/>
  <c r="AH2312" i="1"/>
  <c r="AI2312" i="1" s="1"/>
  <c r="AH2084" i="1"/>
  <c r="AI2084" i="1" s="1"/>
  <c r="AH2232" i="1"/>
  <c r="AI2232" i="1" s="1"/>
  <c r="AH448" i="1"/>
  <c r="AI448" i="1" s="1"/>
  <c r="AH1653" i="1"/>
  <c r="AI1653" i="1" s="1"/>
  <c r="AH1658" i="1"/>
  <c r="AI1658" i="1" s="1"/>
  <c r="AH6" i="1"/>
  <c r="AI6" i="1" s="1"/>
  <c r="AH1516" i="1"/>
  <c r="AI1516" i="1" s="1"/>
  <c r="AH1550" i="1"/>
  <c r="AI1550" i="1" s="1"/>
  <c r="AH2021" i="1"/>
  <c r="AI2021" i="1" s="1"/>
  <c r="AH1177" i="1"/>
  <c r="AI1177" i="1" s="1"/>
  <c r="AH2404" i="1"/>
  <c r="AI2404" i="1" s="1"/>
  <c r="AH1948" i="1"/>
  <c r="AI1948" i="1" s="1"/>
  <c r="AH1631" i="1"/>
  <c r="AI1631" i="1" s="1"/>
  <c r="AH460" i="1"/>
  <c r="AI460" i="1" s="1"/>
  <c r="AH1327" i="1"/>
  <c r="AI1327" i="1" s="1"/>
  <c r="AH1815" i="1"/>
  <c r="AI1815" i="1" s="1"/>
  <c r="AH1707" i="1"/>
  <c r="AI1707" i="1" s="1"/>
  <c r="AH1402" i="1"/>
  <c r="AI1402" i="1" s="1"/>
  <c r="AH1317" i="1"/>
  <c r="AI1317" i="1" s="1"/>
  <c r="AH232" i="1"/>
  <c r="AI232" i="1" s="1"/>
  <c r="AH2562" i="1"/>
  <c r="AI2562" i="1" s="1"/>
  <c r="AH725" i="1"/>
  <c r="AI725" i="1" s="1"/>
  <c r="AH409" i="1"/>
  <c r="AI409" i="1" s="1"/>
  <c r="AH870" i="1"/>
  <c r="AI870" i="1" s="1"/>
  <c r="AH1193" i="1"/>
  <c r="AI1193" i="1" s="1"/>
  <c r="AH138" i="1"/>
  <c r="AI138" i="1" s="1"/>
  <c r="AH1276" i="1"/>
  <c r="AI1276" i="1" s="1"/>
  <c r="AH180" i="1"/>
  <c r="AI180" i="1" s="1"/>
  <c r="AH1930" i="1"/>
  <c r="AI1930" i="1" s="1"/>
  <c r="AH2173" i="1"/>
  <c r="AI2173" i="1" s="1"/>
  <c r="AH1765" i="1"/>
  <c r="AI1765" i="1" s="1"/>
  <c r="AH706" i="1"/>
  <c r="AI706" i="1" s="1"/>
  <c r="AH1196" i="1"/>
  <c r="AI1196" i="1" s="1"/>
  <c r="AH1603" i="1"/>
  <c r="AI1603" i="1" s="1"/>
  <c r="AH1168" i="1"/>
  <c r="AI1168" i="1" s="1"/>
  <c r="AH1832" i="1"/>
  <c r="AI1832" i="1" s="1"/>
  <c r="AH1888" i="1"/>
  <c r="AI1888" i="1" s="1"/>
  <c r="AH1105" i="1"/>
  <c r="AI1105" i="1" s="1"/>
  <c r="AH2330" i="1"/>
  <c r="AI2330" i="1" s="1"/>
  <c r="AH878" i="1"/>
  <c r="AI878" i="1" s="1"/>
  <c r="AH2696" i="1"/>
  <c r="AI2696" i="1" s="1"/>
  <c r="AH604" i="1"/>
  <c r="AI604" i="1" s="1"/>
  <c r="AH412" i="1"/>
  <c r="AI412" i="1" s="1"/>
  <c r="AH183" i="1"/>
  <c r="AI183" i="1" s="1"/>
  <c r="AH856" i="1"/>
  <c r="AI856" i="1" s="1"/>
  <c r="AH235" i="1"/>
  <c r="AI235" i="1" s="1"/>
  <c r="AH1620" i="1"/>
  <c r="AI1620" i="1" s="1"/>
  <c r="AH916" i="1"/>
  <c r="AI916" i="1" s="1"/>
  <c r="AH777" i="1"/>
  <c r="AI777" i="1" s="1"/>
  <c r="AH965" i="1"/>
  <c r="AI965" i="1" s="1"/>
  <c r="AH272" i="1"/>
  <c r="AI272" i="1" s="1"/>
  <c r="AH465" i="1"/>
  <c r="AI465" i="1" s="1"/>
  <c r="AH966" i="1"/>
  <c r="AI966" i="1" s="1"/>
  <c r="AH699" i="1"/>
  <c r="AI699" i="1" s="1"/>
  <c r="AH1441" i="1"/>
  <c r="AI1441" i="1" s="1"/>
  <c r="AH182" i="1"/>
  <c r="AI182" i="1" s="1"/>
  <c r="AH1063" i="1"/>
  <c r="AI1063" i="1" s="1"/>
  <c r="AH519" i="1"/>
  <c r="AI519" i="1" s="1"/>
  <c r="AH2069" i="1"/>
  <c r="AI2069" i="1" s="1"/>
  <c r="AH1232" i="1"/>
  <c r="AI1232" i="1" s="1"/>
  <c r="AH249" i="1"/>
  <c r="AI249" i="1" s="1"/>
  <c r="AH294" i="1"/>
  <c r="AI294" i="1" s="1"/>
  <c r="AH595" i="1"/>
  <c r="AI595" i="1" s="1"/>
  <c r="AH324" i="1"/>
  <c r="AI324" i="1" s="1"/>
  <c r="AH475" i="1"/>
  <c r="AI475" i="1" s="1"/>
  <c r="AH63" i="1"/>
  <c r="AI63" i="1" s="1"/>
  <c r="AH1018" i="1"/>
  <c r="AI1018" i="1" s="1"/>
  <c r="AH50" i="1"/>
  <c r="AI50" i="1" s="1"/>
  <c r="AH1171" i="1"/>
  <c r="AI1171" i="1" s="1"/>
  <c r="AH897" i="1"/>
  <c r="AI897" i="1" s="1"/>
  <c r="AH615" i="1"/>
  <c r="AI615" i="1" s="1"/>
  <c r="AH948" i="1"/>
  <c r="AI948" i="1" s="1"/>
  <c r="AH1682" i="1"/>
  <c r="AI1682" i="1" s="1"/>
  <c r="AH627" i="1"/>
  <c r="AI627" i="1" s="1"/>
  <c r="AH107" i="1"/>
  <c r="AI107" i="1" s="1"/>
  <c r="AH860" i="1"/>
  <c r="AI860" i="1" s="1"/>
  <c r="AH774" i="1"/>
  <c r="AI774" i="1" s="1"/>
  <c r="AH33" i="1"/>
  <c r="AI33" i="1" s="1"/>
  <c r="AH2258" i="1"/>
  <c r="AI2258" i="1" s="1"/>
  <c r="AH1715" i="1"/>
  <c r="AI1715" i="1" s="1"/>
  <c r="AH1107" i="1"/>
  <c r="AI1107" i="1" s="1"/>
  <c r="AH1426" i="1"/>
  <c r="AI1426" i="1" s="1"/>
  <c r="AH47" i="1"/>
  <c r="AI47" i="1" s="1"/>
  <c r="AH1773" i="1"/>
  <c r="AI1773" i="1" s="1"/>
  <c r="AH2177" i="1"/>
  <c r="AI2177" i="1" s="1"/>
  <c r="AH2380" i="1"/>
  <c r="AI2380" i="1" s="1"/>
  <c r="AH391" i="1"/>
  <c r="AI391" i="1" s="1"/>
  <c r="AH1111" i="1"/>
  <c r="AI1111" i="1" s="1"/>
  <c r="AH1808" i="1"/>
  <c r="AI1808" i="1" s="1"/>
  <c r="AH2223" i="1"/>
  <c r="AI2223" i="1" s="1"/>
  <c r="AH2662" i="1"/>
  <c r="AI2662" i="1" s="1"/>
  <c r="AH2192" i="1"/>
  <c r="AI2192" i="1" s="1"/>
  <c r="AH327" i="1"/>
  <c r="AI327" i="1" s="1"/>
  <c r="AH1269" i="1"/>
  <c r="AI1269" i="1" s="1"/>
  <c r="AH1884" i="1"/>
  <c r="AI1884" i="1" s="1"/>
  <c r="AH543" i="1"/>
  <c r="AI543" i="1" s="1"/>
  <c r="AH2061" i="1"/>
  <c r="AI2061" i="1" s="1"/>
  <c r="AH1184" i="1"/>
  <c r="AI1184" i="1" s="1"/>
  <c r="AH101" i="1"/>
  <c r="AI101" i="1" s="1"/>
  <c r="AH1479" i="1"/>
  <c r="AI1479" i="1" s="1"/>
  <c r="AH190" i="1"/>
  <c r="AI190" i="1" s="1"/>
  <c r="AH2516" i="1"/>
  <c r="AI2516" i="1" s="1"/>
  <c r="AH146" i="1"/>
  <c r="AI146" i="1" s="1"/>
  <c r="AH2358" i="1"/>
  <c r="AI2358" i="1" s="1"/>
  <c r="AH2116" i="1"/>
  <c r="AI2116" i="1" s="1"/>
  <c r="AH1860" i="1"/>
  <c r="AI1860" i="1" s="1"/>
  <c r="AH1013" i="1"/>
  <c r="AI1013" i="1" s="1"/>
  <c r="AH590" i="1"/>
  <c r="AI590" i="1" s="1"/>
  <c r="AH58" i="1"/>
  <c r="AI58" i="1" s="1"/>
  <c r="AH383" i="1"/>
  <c r="AI383" i="1" s="1"/>
  <c r="AH1348" i="1"/>
  <c r="AI1348" i="1" s="1"/>
  <c r="AH2313" i="1"/>
  <c r="AI2313" i="1" s="1"/>
  <c r="AH1623" i="1"/>
  <c r="AI1623" i="1" s="1"/>
  <c r="AH1043" i="1"/>
  <c r="AI1043" i="1" s="1"/>
  <c r="AH2076" i="1"/>
  <c r="AI2076" i="1" s="1"/>
  <c r="AH2556" i="1"/>
  <c r="AI2556" i="1" s="1"/>
  <c r="AH1924" i="1"/>
  <c r="AI1924" i="1" s="1"/>
  <c r="AH194" i="1"/>
  <c r="AI194" i="1" s="1"/>
  <c r="AH1379" i="1"/>
  <c r="AI1379" i="1" s="1"/>
  <c r="AH931" i="1"/>
  <c r="AI931" i="1" s="1"/>
  <c r="AH202" i="1"/>
  <c r="AI202" i="1" s="1"/>
  <c r="AH1292" i="1"/>
  <c r="AI1292" i="1" s="1"/>
  <c r="AH2104" i="1"/>
  <c r="AI2104" i="1" s="1"/>
  <c r="AH1299" i="1"/>
  <c r="AI1299" i="1" s="1"/>
  <c r="AH1333" i="1"/>
  <c r="AI1333" i="1" s="1"/>
  <c r="AH1661" i="1"/>
  <c r="AI1661" i="1" s="1"/>
  <c r="AH2267" i="1"/>
  <c r="AI2267" i="1" s="1"/>
  <c r="AH1667" i="1"/>
  <c r="AI1667" i="1" s="1"/>
  <c r="AH747" i="1"/>
  <c r="AI747" i="1" s="1"/>
  <c r="AH751" i="1"/>
  <c r="AI751" i="1" s="1"/>
  <c r="AH603" i="1"/>
  <c r="AI603" i="1" s="1"/>
  <c r="AH298" i="1"/>
  <c r="AI298" i="1" s="1"/>
  <c r="AH215" i="1"/>
  <c r="AI215" i="1" s="1"/>
  <c r="AH647" i="1"/>
  <c r="AI647" i="1" s="1"/>
  <c r="AH1024" i="1"/>
  <c r="AI1024" i="1" s="1"/>
  <c r="AH1909" i="1"/>
  <c r="AI1909" i="1" s="1"/>
  <c r="AH923" i="1"/>
  <c r="AI923" i="1" s="1"/>
  <c r="AH1023" i="1"/>
  <c r="AI1023" i="1" s="1"/>
  <c r="AH203" i="1"/>
  <c r="AI203" i="1" s="1"/>
  <c r="AH77" i="1"/>
  <c r="AI77" i="1" s="1"/>
  <c r="AH633" i="1"/>
  <c r="AI633" i="1" s="1"/>
  <c r="AH158" i="1"/>
  <c r="AI158" i="1" s="1"/>
  <c r="AH841" i="1"/>
  <c r="AI841" i="1" s="1"/>
  <c r="AH1857" i="1"/>
  <c r="AI1857" i="1" s="1"/>
  <c r="AH498" i="1"/>
  <c r="AI498" i="1" s="1"/>
  <c r="AH198" i="1"/>
  <c r="AI198" i="1" s="1"/>
  <c r="AH688" i="1"/>
  <c r="AI688" i="1" s="1"/>
  <c r="AH875" i="1"/>
  <c r="AI875" i="1" s="1"/>
  <c r="AH536" i="1"/>
  <c r="AI536" i="1" s="1"/>
  <c r="AH1181" i="1"/>
  <c r="AI1181" i="1" s="1"/>
  <c r="AH648" i="1"/>
  <c r="AI648" i="1" s="1"/>
  <c r="AH1659" i="1"/>
  <c r="AI1659" i="1" s="1"/>
  <c r="AH793" i="1"/>
  <c r="AI793" i="1" s="1"/>
  <c r="AH1841" i="1"/>
  <c r="AI1841" i="1" s="1"/>
  <c r="AH509" i="1"/>
  <c r="AI509" i="1" s="1"/>
  <c r="AH95" i="1"/>
  <c r="AI95" i="1" s="1"/>
  <c r="AH1169" i="1"/>
  <c r="AI1169" i="1" s="1"/>
  <c r="AH1152" i="1"/>
  <c r="AI1152" i="1" s="1"/>
  <c r="AH120" i="1"/>
  <c r="AI120" i="1" s="1"/>
  <c r="AH444" i="1"/>
  <c r="AI444" i="1" s="1"/>
  <c r="AH2434" i="1"/>
  <c r="AI2434" i="1" s="1"/>
  <c r="AH1505" i="1"/>
  <c r="AI1505" i="1" s="1"/>
  <c r="AH1028" i="1"/>
  <c r="AI1028" i="1" s="1"/>
  <c r="AH1724" i="1"/>
  <c r="AI1724" i="1" s="1"/>
  <c r="AH1823" i="1"/>
  <c r="AI1823" i="1" s="1"/>
  <c r="AH237" i="1"/>
  <c r="AI237" i="1" s="1"/>
  <c r="DC13" i="27" l="1"/>
  <c r="CU8" i="27"/>
  <c r="K16" i="27"/>
  <c r="BG16" i="27"/>
  <c r="AY17" i="27"/>
  <c r="BO26" i="27"/>
  <c r="DC26" i="27"/>
  <c r="R7" i="12"/>
  <c r="AY5" i="27"/>
  <c r="AI10" i="27"/>
  <c r="C3" i="27"/>
  <c r="C23" i="27"/>
  <c r="DS16" i="27"/>
  <c r="EA12" i="27"/>
  <c r="AI12" i="27"/>
  <c r="J14" i="12"/>
  <c r="C24" i="27"/>
  <c r="DC28" i="27"/>
  <c r="BO28" i="27"/>
  <c r="AY28" i="27"/>
  <c r="C21" i="27"/>
  <c r="BO8" i="27"/>
  <c r="DC8" i="27"/>
  <c r="EA3" i="27"/>
  <c r="AI5" i="27"/>
  <c r="AA5" i="27"/>
  <c r="DS7" i="27"/>
  <c r="BO5" i="27"/>
  <c r="DC5" i="27"/>
  <c r="AY15" i="27"/>
  <c r="J7" i="12"/>
  <c r="AQ23" i="27"/>
  <c r="DK23" i="27"/>
  <c r="CU23" i="27"/>
  <c r="C29" i="27"/>
  <c r="AI19" i="27"/>
  <c r="BW22" i="27"/>
  <c r="J10" i="12"/>
  <c r="CE29" i="27"/>
  <c r="B26" i="12"/>
  <c r="CM29" i="27"/>
  <c r="CM16" i="27"/>
  <c r="CE16" i="27"/>
  <c r="B17" i="12"/>
  <c r="AA15" i="27"/>
  <c r="AI22" i="27"/>
  <c r="BG17" i="27"/>
  <c r="K17" i="27"/>
  <c r="B18" i="12"/>
  <c r="CM18" i="27"/>
  <c r="CE18" i="27"/>
  <c r="AA26" i="27"/>
  <c r="BW9" i="27"/>
  <c r="R29" i="12"/>
  <c r="S27" i="27"/>
  <c r="BO23" i="27"/>
  <c r="DC23" i="27"/>
  <c r="BO16" i="27"/>
  <c r="DC16" i="27"/>
  <c r="S8" i="27"/>
  <c r="CU3" i="27"/>
  <c r="DK3" i="27"/>
  <c r="AQ3" i="27"/>
  <c r="AI20" i="27"/>
  <c r="S28" i="27"/>
  <c r="R28" i="12"/>
  <c r="AY22" i="27"/>
  <c r="DC24" i="27"/>
  <c r="BO24" i="27"/>
  <c r="R5" i="12"/>
  <c r="S5" i="27"/>
  <c r="AY10" i="27"/>
  <c r="AY20" i="27"/>
  <c r="BO6" i="27"/>
  <c r="DC6" i="27"/>
  <c r="EA14" i="27"/>
  <c r="EA23" i="27"/>
  <c r="BW6" i="27"/>
  <c r="CM28" i="27"/>
  <c r="CE28" i="27"/>
  <c r="B28" i="12"/>
  <c r="AI6" i="27"/>
  <c r="DS6" i="27"/>
  <c r="AI13" i="27"/>
  <c r="R27" i="12"/>
  <c r="J8" i="12"/>
  <c r="S9" i="27"/>
  <c r="R13" i="12"/>
  <c r="AI25" i="27"/>
  <c r="S18" i="27"/>
  <c r="R18" i="12"/>
  <c r="AY18" i="27"/>
  <c r="J29" i="12"/>
  <c r="BO22" i="27"/>
  <c r="DC22" i="27"/>
  <c r="C12" i="27"/>
  <c r="DS23" i="27"/>
  <c r="BW19" i="27"/>
  <c r="CU19" i="27"/>
  <c r="DK19" i="27"/>
  <c r="AQ19" i="27"/>
  <c r="AA13" i="27"/>
  <c r="DS8" i="27"/>
  <c r="DC7" i="27"/>
  <c r="BO7" i="27"/>
  <c r="DC25" i="27"/>
  <c r="BO25" i="27"/>
  <c r="J11" i="12"/>
  <c r="BW3" i="27"/>
  <c r="AQ18" i="27"/>
  <c r="DK18" i="27"/>
  <c r="CU18" i="27"/>
  <c r="AY4" i="27"/>
  <c r="AA9" i="27"/>
  <c r="AY16" i="27"/>
  <c r="BG25" i="27"/>
  <c r="K25" i="27"/>
  <c r="EA5" i="27"/>
  <c r="EA6" i="27"/>
  <c r="CE10" i="27"/>
  <c r="CM10" i="27"/>
  <c r="B9" i="12"/>
  <c r="BW8" i="27"/>
  <c r="J6" i="12"/>
  <c r="K19" i="27"/>
  <c r="BG19" i="27"/>
  <c r="AQ17" i="27"/>
  <c r="DK17" i="27"/>
  <c r="CU17" i="27"/>
  <c r="EA22" i="27"/>
  <c r="BW28" i="27"/>
  <c r="BW23" i="27"/>
  <c r="AY21" i="27"/>
  <c r="AI4" i="27"/>
  <c r="BG27" i="27"/>
  <c r="K27" i="27"/>
  <c r="AA6" i="27"/>
  <c r="AI18" i="27"/>
  <c r="J22" i="12"/>
  <c r="R25" i="12"/>
  <c r="S24" i="27"/>
  <c r="DS5" i="27"/>
  <c r="CM22" i="27"/>
  <c r="CE22" i="27"/>
  <c r="B27" i="12"/>
  <c r="CE24" i="27"/>
  <c r="CM24" i="27"/>
  <c r="B25" i="12"/>
  <c r="AY23" i="27"/>
  <c r="DC4" i="27"/>
  <c r="BO4" i="27"/>
  <c r="K10" i="27"/>
  <c r="BG10" i="27"/>
  <c r="DS21" i="27"/>
  <c r="AI7" i="27"/>
  <c r="CE17" i="27"/>
  <c r="B16" i="12"/>
  <c r="DS20" i="27"/>
  <c r="DS28" i="27"/>
  <c r="CM17" i="27"/>
  <c r="J26" i="12"/>
  <c r="BW15" i="27"/>
  <c r="BW14" i="27"/>
  <c r="DS27" i="27"/>
  <c r="AI3" i="27"/>
  <c r="K13" i="27"/>
  <c r="BG13" i="27"/>
  <c r="J25" i="12"/>
  <c r="AQ7" i="27"/>
  <c r="DK7" i="27"/>
  <c r="CU7" i="27"/>
  <c r="BW27" i="27"/>
  <c r="EA11" i="27"/>
  <c r="C17" i="27"/>
  <c r="C18" i="27"/>
  <c r="BG23" i="27"/>
  <c r="K23" i="27"/>
  <c r="AY25" i="27"/>
  <c r="BW17" i="27"/>
  <c r="S13" i="27"/>
  <c r="R12" i="12"/>
  <c r="AI28" i="27"/>
  <c r="C16" i="27"/>
  <c r="AY8" i="27"/>
  <c r="K4" i="27"/>
  <c r="BG4" i="27"/>
  <c r="J23" i="12"/>
  <c r="AA3" i="27"/>
  <c r="CU5" i="27"/>
  <c r="DK5" i="27"/>
  <c r="AQ5" i="27"/>
  <c r="S7" i="27"/>
  <c r="R10" i="12"/>
  <c r="S11" i="27"/>
  <c r="CU6" i="27"/>
  <c r="DK6" i="27"/>
  <c r="AQ6" i="27"/>
  <c r="AI8" i="27"/>
  <c r="DK10" i="27"/>
  <c r="CU10" i="27"/>
  <c r="AQ10" i="27"/>
  <c r="EA15" i="27"/>
  <c r="K21" i="27"/>
  <c r="BG21" i="27"/>
  <c r="K26" i="27"/>
  <c r="C26" i="27"/>
  <c r="R14" i="12"/>
  <c r="S14" i="27"/>
  <c r="EA19" i="27"/>
  <c r="BW18" i="27"/>
  <c r="BG14" i="27"/>
  <c r="K14" i="27"/>
  <c r="BO9" i="27"/>
  <c r="DC9" i="27"/>
  <c r="AI16" i="27"/>
  <c r="CE19" i="27"/>
  <c r="B19" i="12"/>
  <c r="CM19" i="27"/>
  <c r="AQ29" i="27"/>
  <c r="DK29" i="27"/>
  <c r="CU29" i="27"/>
  <c r="CU16" i="27"/>
  <c r="DK16" i="27"/>
  <c r="AQ16" i="27"/>
  <c r="CE7" i="27"/>
  <c r="CM7" i="27"/>
  <c r="B6" i="12"/>
  <c r="C22" i="27"/>
  <c r="K9" i="27"/>
  <c r="BG9" i="27"/>
  <c r="BO15" i="27"/>
  <c r="DC15" i="27"/>
  <c r="DS17" i="27"/>
  <c r="J21" i="12"/>
  <c r="EA9" i="27"/>
  <c r="J3" i="12"/>
  <c r="CM4" i="27"/>
  <c r="CE4" i="27"/>
  <c r="B3" i="12"/>
  <c r="AY7" i="27"/>
  <c r="AA23" i="27"/>
  <c r="AA19" i="27"/>
  <c r="J16" i="12"/>
  <c r="AI21" i="27"/>
  <c r="K11" i="27"/>
  <c r="BG11" i="27"/>
  <c r="C13" i="27"/>
  <c r="R21" i="12"/>
  <c r="S21" i="27"/>
  <c r="CM6" i="27"/>
  <c r="B8" i="12"/>
  <c r="CE6" i="27"/>
  <c r="S16" i="27"/>
  <c r="R17" i="12"/>
  <c r="BO11" i="27"/>
  <c r="DC11" i="27"/>
  <c r="BO29" i="27"/>
  <c r="BW11" i="27"/>
  <c r="CM21" i="27"/>
  <c r="B21" i="12"/>
  <c r="CE21" i="27"/>
  <c r="S26" i="27"/>
  <c r="DS3" i="27"/>
  <c r="J28" i="12"/>
  <c r="BO14" i="27"/>
  <c r="DC14" i="27"/>
  <c r="AA16" i="27"/>
  <c r="C6" i="27"/>
  <c r="J12" i="12"/>
  <c r="B15" i="12"/>
  <c r="CM15" i="27"/>
  <c r="CE15" i="27"/>
  <c r="DK4" i="27"/>
  <c r="CU4" i="27"/>
  <c r="AQ4" i="27"/>
  <c r="EA25" i="27"/>
  <c r="S10" i="27"/>
  <c r="R9" i="12"/>
  <c r="CU26" i="27"/>
  <c r="AQ26" i="27"/>
  <c r="DK26" i="27"/>
  <c r="J13" i="12"/>
  <c r="EA29" i="27"/>
  <c r="AY3" i="27"/>
  <c r="AA12" i="27"/>
  <c r="CM13" i="27"/>
  <c r="B12" i="12"/>
  <c r="CE13" i="27"/>
  <c r="AY6" i="27"/>
  <c r="AQ8" i="27"/>
  <c r="DK8" i="27"/>
  <c r="S22" i="27"/>
  <c r="K22" i="27"/>
  <c r="BG22" i="27"/>
  <c r="J9" i="12"/>
  <c r="BG26" i="27"/>
  <c r="EA21" i="27"/>
  <c r="EA18" i="27"/>
  <c r="DS26" i="27"/>
  <c r="DK24" i="27"/>
  <c r="CU24" i="27"/>
  <c r="AQ24" i="27"/>
  <c r="DK13" i="27"/>
  <c r="CU13" i="27"/>
  <c r="AQ13" i="27"/>
  <c r="AQ28" i="27"/>
  <c r="DK28" i="27"/>
  <c r="CU28" i="27"/>
  <c r="DS18" i="27"/>
  <c r="K8" i="27"/>
  <c r="BG8" i="27"/>
  <c r="AA27" i="27"/>
  <c r="C20" i="27"/>
  <c r="AQ11" i="27"/>
  <c r="CU11" i="27"/>
  <c r="DK11" i="27"/>
  <c r="EA26" i="27"/>
  <c r="DS10" i="27"/>
  <c r="BO18" i="27"/>
  <c r="DC18" i="27"/>
  <c r="BW13" i="27"/>
  <c r="AA20" i="27"/>
  <c r="DS4" i="27"/>
  <c r="CU27" i="27"/>
  <c r="DK27" i="27"/>
  <c r="AQ27" i="27"/>
  <c r="B20" i="12"/>
  <c r="CM20" i="27"/>
  <c r="CE20" i="27"/>
  <c r="AA14" i="27"/>
  <c r="DS22" i="27"/>
  <c r="BG29" i="27"/>
  <c r="K29" i="27"/>
  <c r="R4" i="12"/>
  <c r="S3" i="27"/>
  <c r="CM11" i="27"/>
  <c r="B10" i="12"/>
  <c r="CE11" i="27"/>
  <c r="DS12" i="27"/>
  <c r="BG18" i="27"/>
  <c r="K18" i="27"/>
  <c r="BG15" i="27"/>
  <c r="K15" i="27"/>
  <c r="S6" i="27"/>
  <c r="R8" i="12"/>
  <c r="S17" i="27"/>
  <c r="R16" i="12"/>
  <c r="EA20" i="27"/>
  <c r="DC20" i="27"/>
  <c r="BO20" i="27"/>
  <c r="C8" i="27"/>
  <c r="AI26" i="27"/>
  <c r="DK14" i="27"/>
  <c r="AQ14" i="27"/>
  <c r="CU14" i="27"/>
  <c r="J17" i="12"/>
  <c r="AA17" i="27"/>
  <c r="DK25" i="27"/>
  <c r="CU25" i="27"/>
  <c r="AQ25" i="27"/>
  <c r="J24" i="12"/>
  <c r="CE25" i="27"/>
  <c r="CM25" i="27"/>
  <c r="B23" i="12"/>
  <c r="B24" i="12"/>
  <c r="CE23" i="27"/>
  <c r="CM23" i="27"/>
  <c r="AA4" i="27"/>
  <c r="CE9" i="27"/>
  <c r="CM9" i="27"/>
  <c r="B13" i="12"/>
  <c r="AA24" i="27"/>
  <c r="J19" i="12"/>
  <c r="AY13" i="27"/>
  <c r="AY26" i="27"/>
  <c r="K20" i="27"/>
  <c r="BG20" i="27"/>
  <c r="AY19" i="27"/>
  <c r="DC12" i="27"/>
  <c r="BO12" i="27"/>
  <c r="BO13" i="27"/>
  <c r="AY9" i="27"/>
  <c r="AY11" i="27"/>
  <c r="BW21" i="27"/>
  <c r="R26" i="12"/>
  <c r="S29" i="27"/>
  <c r="BG5" i="27"/>
  <c r="K5" i="27"/>
  <c r="CU22" i="27"/>
  <c r="AQ22" i="27"/>
  <c r="DK22" i="27"/>
  <c r="C15" i="27"/>
  <c r="CM5" i="27"/>
  <c r="CE5" i="27"/>
  <c r="B5" i="12"/>
  <c r="K6" i="27"/>
  <c r="BG6" i="27"/>
  <c r="AQ21" i="27"/>
  <c r="DK21" i="27"/>
  <c r="CU21" i="27"/>
  <c r="DK9" i="27"/>
  <c r="AQ9" i="27"/>
  <c r="CU9" i="27"/>
  <c r="AA22" i="27"/>
  <c r="AQ12" i="27"/>
  <c r="DK12" i="27"/>
  <c r="CU12" i="27"/>
  <c r="AA21" i="27"/>
  <c r="J18" i="12"/>
  <c r="EA8" i="27"/>
  <c r="R19" i="12"/>
  <c r="S19" i="27"/>
  <c r="CE12" i="27"/>
  <c r="B11" i="12"/>
  <c r="CM12" i="27"/>
  <c r="AY14" i="27"/>
  <c r="DS19" i="27"/>
  <c r="BG3" i="27"/>
  <c r="K3" i="27"/>
  <c r="AI15" i="27"/>
  <c r="DS29" i="27"/>
  <c r="AI24" i="27"/>
  <c r="AQ15" i="27"/>
  <c r="CU15" i="27"/>
  <c r="DK15" i="27"/>
  <c r="EA17" i="27"/>
  <c r="S12" i="27"/>
  <c r="R11" i="12"/>
  <c r="CM26" i="27"/>
  <c r="B22" i="12"/>
  <c r="CE26" i="27"/>
  <c r="AI29" i="27"/>
  <c r="S4" i="27"/>
  <c r="R3" i="12"/>
  <c r="DC17" i="27"/>
  <c r="BO17" i="27"/>
  <c r="K24" i="27"/>
  <c r="BG24" i="27"/>
  <c r="DS25" i="27"/>
  <c r="EA16" i="27"/>
  <c r="R6" i="12"/>
  <c r="CU20" i="27"/>
  <c r="AQ20" i="27"/>
  <c r="DK20" i="27"/>
  <c r="AA8" i="27"/>
  <c r="C14" i="27"/>
  <c r="BW29" i="27"/>
  <c r="AA11" i="27"/>
  <c r="C28" i="27"/>
  <c r="BO3" i="27"/>
  <c r="DC3" i="27"/>
  <c r="BW25" i="27"/>
  <c r="BO21" i="27"/>
  <c r="DC21" i="27"/>
  <c r="CM27" i="27"/>
  <c r="B29" i="12"/>
  <c r="CE27" i="27"/>
  <c r="C11" i="27"/>
  <c r="AA10" i="27"/>
  <c r="C5" i="27"/>
  <c r="EA4" i="27"/>
  <c r="C19" i="27"/>
  <c r="BO27" i="27"/>
  <c r="DC27" i="27"/>
  <c r="AY27" i="27"/>
  <c r="DS11" i="27"/>
  <c r="EA24" i="27"/>
  <c r="AI23" i="27"/>
  <c r="CM8" i="27"/>
  <c r="CE8" i="27"/>
  <c r="B7" i="12"/>
  <c r="AY29" i="27"/>
  <c r="AI14" i="27"/>
  <c r="EA28" i="27"/>
  <c r="DS24" i="27"/>
  <c r="AI17" i="27"/>
  <c r="EA27" i="27"/>
  <c r="C7" i="27"/>
  <c r="DS13" i="27"/>
  <c r="S25" i="27"/>
  <c r="R23" i="12"/>
  <c r="J4" i="12"/>
  <c r="AA29" i="27"/>
  <c r="DS14" i="27"/>
  <c r="R15" i="12"/>
  <c r="S15" i="27"/>
  <c r="C9" i="27"/>
  <c r="CM3" i="27"/>
  <c r="CE3" i="27"/>
  <c r="B4" i="12"/>
  <c r="EA7" i="27"/>
  <c r="EA13" i="27"/>
  <c r="BW4" i="27"/>
  <c r="C25" i="27"/>
  <c r="DC29" i="27"/>
  <c r="AA28" i="27"/>
  <c r="AI27" i="27"/>
  <c r="DS15" i="27"/>
  <c r="BW26" i="27"/>
  <c r="EA10" i="27"/>
  <c r="AA18" i="27"/>
  <c r="BW12" i="27"/>
  <c r="BW7" i="27"/>
  <c r="J15" i="12"/>
  <c r="AI11" i="27"/>
  <c r="AA7" i="27"/>
  <c r="J27" i="12"/>
  <c r="AA25" i="27"/>
  <c r="C4" i="27"/>
  <c r="B14" i="12"/>
  <c r="CM14" i="27"/>
  <c r="CE14" i="27"/>
  <c r="DC10" i="27"/>
  <c r="BO10" i="27"/>
  <c r="R22" i="12"/>
  <c r="AY24" i="27"/>
  <c r="AI9" i="27"/>
  <c r="BG12" i="27"/>
  <c r="K12" i="27"/>
  <c r="BO19" i="27"/>
  <c r="DC19" i="27"/>
  <c r="BG7" i="27"/>
  <c r="K7" i="27"/>
  <c r="K28" i="27"/>
  <c r="BG28" i="27"/>
  <c r="J20" i="12"/>
  <c r="J5" i="12"/>
  <c r="R20" i="12"/>
  <c r="S20" i="27"/>
  <c r="AY12" i="27"/>
  <c r="BW10" i="27"/>
  <c r="BW20" i="27"/>
  <c r="C10" i="27"/>
  <c r="BW16" i="27"/>
  <c r="S23" i="27"/>
  <c r="R24" i="12"/>
  <c r="BW5" i="27"/>
  <c r="BW24" i="27"/>
  <c r="DS9" i="27"/>
  <c r="C27" i="27"/>
  <c r="CU32" i="27" l="1"/>
  <c r="DS32" i="27"/>
  <c r="DS31" i="27"/>
  <c r="AQ32" i="27"/>
  <c r="AQ31" i="27"/>
  <c r="AY31" i="27"/>
  <c r="AY32" i="27"/>
  <c r="B32" i="12"/>
  <c r="B31" i="12"/>
  <c r="BO31" i="27"/>
  <c r="BO32" i="27"/>
  <c r="CU31" i="27"/>
  <c r="R31" i="12"/>
  <c r="R32" i="12"/>
  <c r="DK32" i="27"/>
  <c r="DK31" i="27"/>
  <c r="CE32" i="27"/>
  <c r="CE31" i="27"/>
  <c r="DC31" i="27"/>
  <c r="S31" i="27"/>
  <c r="S32" i="27"/>
  <c r="CM32" i="27"/>
  <c r="CM31" i="27"/>
  <c r="BW31" i="27"/>
  <c r="BW32" i="27"/>
  <c r="AI31" i="27"/>
  <c r="AI32" i="27"/>
  <c r="EA31" i="27"/>
  <c r="EA32" i="27"/>
  <c r="J32" i="12"/>
  <c r="J31" i="12"/>
  <c r="BG32" i="27"/>
  <c r="BG31" i="27"/>
  <c r="C31" i="27"/>
  <c r="C32" i="27"/>
  <c r="DC32" i="27"/>
  <c r="AA31" i="27"/>
  <c r="AA32" i="27"/>
  <c r="K31" i="27"/>
  <c r="K32" i="27"/>
  <c r="DD9" i="27" l="1"/>
  <c r="BP22" i="27"/>
  <c r="BH4" i="27"/>
  <c r="BX16" i="27"/>
  <c r="AR14" i="27"/>
  <c r="BP15" i="27"/>
  <c r="BP9" i="27"/>
  <c r="CV26" i="27"/>
  <c r="EB10" i="27"/>
  <c r="AJ12" i="27"/>
  <c r="BP18" i="27"/>
  <c r="DT15" i="27"/>
  <c r="T28" i="27"/>
  <c r="S5" i="12"/>
  <c r="AJ18" i="27"/>
  <c r="AR20" i="27"/>
  <c r="AR3" i="27"/>
  <c r="BP7" i="27"/>
  <c r="T4" i="27"/>
  <c r="BP24" i="27"/>
  <c r="D13" i="27"/>
  <c r="DD11" i="27"/>
  <c r="DD5" i="27"/>
  <c r="BX29" i="27"/>
  <c r="BP8" i="27"/>
  <c r="D9" i="27"/>
  <c r="EB28" i="27"/>
  <c r="CF8" i="27"/>
  <c r="CN12" i="27"/>
  <c r="DD16" i="27"/>
  <c r="AB23" i="27"/>
  <c r="EB19" i="27"/>
  <c r="AJ11" i="27"/>
  <c r="K20" i="12"/>
  <c r="T13" i="27"/>
  <c r="S21" i="12"/>
  <c r="T6" i="27"/>
  <c r="CV22" i="27"/>
  <c r="EB20" i="27"/>
  <c r="D17" i="27"/>
  <c r="EB5" i="27"/>
  <c r="AB5" i="27"/>
  <c r="S22" i="12"/>
  <c r="AR10" i="27"/>
  <c r="BP27" i="27"/>
  <c r="D8" i="27"/>
  <c r="S12" i="12"/>
  <c r="S7" i="12"/>
  <c r="EB7" i="27"/>
  <c r="EB17" i="27"/>
  <c r="AR27" i="27"/>
  <c r="CF12" i="27"/>
  <c r="T14" i="27"/>
  <c r="S4" i="12"/>
  <c r="D3" i="27"/>
  <c r="AB17" i="27"/>
  <c r="D22" i="27"/>
  <c r="T29" i="27"/>
  <c r="DT29" i="27"/>
  <c r="AJ9" i="27"/>
  <c r="CN14" i="27"/>
  <c r="D19" i="27"/>
  <c r="BP10" i="27"/>
  <c r="D18" i="27"/>
  <c r="D14" i="27"/>
  <c r="S20" i="12"/>
  <c r="DD18" i="27"/>
  <c r="EB13" i="27"/>
  <c r="DD17" i="27"/>
  <c r="AR8" i="27"/>
  <c r="DD26" i="27"/>
  <c r="DD6" i="27"/>
  <c r="EB25" i="27"/>
  <c r="DD13" i="27"/>
  <c r="DD7" i="27"/>
  <c r="AJ29" i="27"/>
  <c r="EB22" i="27"/>
  <c r="AR13" i="27"/>
  <c r="CF18" i="27"/>
  <c r="AB19" i="27"/>
  <c r="DD12" i="27"/>
  <c r="AR7" i="27"/>
  <c r="DL14" i="27"/>
  <c r="DL12" i="27"/>
  <c r="DL29" i="27"/>
  <c r="DL10" i="27"/>
  <c r="DL21" i="27"/>
  <c r="DL4" i="27"/>
  <c r="DL16" i="27"/>
  <c r="DL22" i="27"/>
  <c r="DL19" i="27"/>
  <c r="DL20" i="27"/>
  <c r="DL3" i="27"/>
  <c r="DL17" i="27"/>
  <c r="DL27" i="27"/>
  <c r="DL26" i="27"/>
  <c r="DL11" i="27"/>
  <c r="DL5" i="27"/>
  <c r="DL23" i="27"/>
  <c r="DL28" i="27"/>
  <c r="DL7" i="27"/>
  <c r="DL8" i="27"/>
  <c r="DL25" i="27"/>
  <c r="DL13" i="27"/>
  <c r="DL24" i="27"/>
  <c r="DL6" i="27"/>
  <c r="DL9" i="27"/>
  <c r="DL15" i="27"/>
  <c r="DL18" i="27"/>
  <c r="S6" i="12"/>
  <c r="DD24" i="27"/>
  <c r="CF19" i="27"/>
  <c r="DD21" i="27"/>
  <c r="EB27" i="27"/>
  <c r="AZ22" i="27"/>
  <c r="AZ4" i="27"/>
  <c r="AZ5" i="27"/>
  <c r="AZ19" i="27"/>
  <c r="AZ13" i="27"/>
  <c r="AZ21" i="27"/>
  <c r="AZ23" i="27"/>
  <c r="AZ7" i="27"/>
  <c r="AZ29" i="27"/>
  <c r="AZ26" i="27"/>
  <c r="AZ17" i="27"/>
  <c r="AZ14" i="27"/>
  <c r="AZ9" i="27"/>
  <c r="AZ8" i="27"/>
  <c r="AZ12" i="27"/>
  <c r="AZ27" i="27"/>
  <c r="AZ25" i="27"/>
  <c r="AZ20" i="27"/>
  <c r="AZ18" i="27"/>
  <c r="AZ16" i="27"/>
  <c r="AZ6" i="27"/>
  <c r="AZ15" i="27"/>
  <c r="AZ3" i="27"/>
  <c r="AZ28" i="27"/>
  <c r="AZ11" i="27"/>
  <c r="AZ10" i="27"/>
  <c r="DT24" i="27"/>
  <c r="DT16" i="27"/>
  <c r="DT12" i="27"/>
  <c r="DT3" i="27"/>
  <c r="DT4" i="27"/>
  <c r="DT20" i="27"/>
  <c r="DT10" i="27"/>
  <c r="DT27" i="27"/>
  <c r="DT6" i="27"/>
  <c r="DT18" i="27"/>
  <c r="DT23" i="27"/>
  <c r="DT17" i="27"/>
  <c r="DT28" i="27"/>
  <c r="DT7" i="27"/>
  <c r="DT25" i="27"/>
  <c r="DT19" i="27"/>
  <c r="DT22" i="27"/>
  <c r="DT26" i="27"/>
  <c r="DT13" i="27"/>
  <c r="DT14" i="27"/>
  <c r="DT11" i="27"/>
  <c r="DT8" i="27"/>
  <c r="DT5" i="27"/>
  <c r="DT21" i="27"/>
  <c r="K3" i="12"/>
  <c r="K13" i="12"/>
  <c r="K27" i="12"/>
  <c r="K10" i="12"/>
  <c r="K12" i="12"/>
  <c r="K15" i="12"/>
  <c r="K19" i="12"/>
  <c r="K14" i="12"/>
  <c r="K28" i="12"/>
  <c r="K21" i="12"/>
  <c r="K8" i="12"/>
  <c r="K17" i="12"/>
  <c r="K24" i="12"/>
  <c r="K6" i="12"/>
  <c r="K23" i="12"/>
  <c r="K25" i="12"/>
  <c r="K26" i="12"/>
  <c r="K4" i="12"/>
  <c r="K9" i="12"/>
  <c r="K16" i="12"/>
  <c r="K22" i="12"/>
  <c r="K18" i="12"/>
  <c r="K29" i="12"/>
  <c r="K11" i="12"/>
  <c r="AJ28" i="27"/>
  <c r="AJ8" i="27"/>
  <c r="AJ26" i="27"/>
  <c r="AJ24" i="27"/>
  <c r="AJ4" i="27"/>
  <c r="AJ22" i="27"/>
  <c r="AJ25" i="27"/>
  <c r="AJ3" i="27"/>
  <c r="AJ6" i="27"/>
  <c r="AJ15" i="27"/>
  <c r="AJ13" i="27"/>
  <c r="AJ27" i="27"/>
  <c r="AJ16" i="27"/>
  <c r="CF9" i="27"/>
  <c r="DD22" i="27"/>
  <c r="AJ19" i="27"/>
  <c r="EB24" i="27"/>
  <c r="DD25" i="27"/>
  <c r="C22" i="12"/>
  <c r="AB10" i="27"/>
  <c r="AJ10" i="27"/>
  <c r="BH18" i="27"/>
  <c r="AJ14" i="27"/>
  <c r="AJ17" i="27"/>
  <c r="CV28" i="27"/>
  <c r="CV29" i="27"/>
  <c r="CV14" i="27"/>
  <c r="CV8" i="27"/>
  <c r="CV12" i="27"/>
  <c r="CV27" i="27"/>
  <c r="CV16" i="27"/>
  <c r="CV19" i="27"/>
  <c r="CV24" i="27"/>
  <c r="CV7" i="27"/>
  <c r="CV10" i="27"/>
  <c r="CV11" i="27"/>
  <c r="CV20" i="27"/>
  <c r="CV18" i="27"/>
  <c r="CV15" i="27"/>
  <c r="CV3" i="27"/>
  <c r="CV17" i="27"/>
  <c r="CV23" i="27"/>
  <c r="CV4" i="27"/>
  <c r="CV21" i="27"/>
  <c r="CV5" i="27"/>
  <c r="C4" i="12"/>
  <c r="C5" i="12"/>
  <c r="C23" i="12"/>
  <c r="C27" i="12"/>
  <c r="C9" i="12"/>
  <c r="C28" i="12"/>
  <c r="C21" i="12"/>
  <c r="C8" i="12"/>
  <c r="C20" i="12"/>
  <c r="C26" i="12"/>
  <c r="C18" i="12"/>
  <c r="C25" i="12"/>
  <c r="C10" i="12"/>
  <c r="C19" i="12"/>
  <c r="C13" i="12"/>
  <c r="C24" i="12"/>
  <c r="C12" i="12"/>
  <c r="C6" i="12"/>
  <c r="C11" i="12"/>
  <c r="C7" i="12"/>
  <c r="C17" i="12"/>
  <c r="C16" i="12"/>
  <c r="C15" i="12"/>
  <c r="C3" i="12"/>
  <c r="EB12" i="27"/>
  <c r="AB22" i="27"/>
  <c r="CF7" i="27"/>
  <c r="DD10" i="27"/>
  <c r="K5" i="12"/>
  <c r="EB3" i="27"/>
  <c r="L17" i="27"/>
  <c r="L26" i="27"/>
  <c r="L25" i="27"/>
  <c r="L14" i="27"/>
  <c r="L8" i="27"/>
  <c r="L16" i="27"/>
  <c r="L22" i="27"/>
  <c r="L10" i="27"/>
  <c r="L11" i="27"/>
  <c r="L13" i="27"/>
  <c r="L12" i="27"/>
  <c r="L4" i="27"/>
  <c r="L23" i="27"/>
  <c r="L15" i="27"/>
  <c r="L21" i="27"/>
  <c r="L9" i="27"/>
  <c r="L18" i="27"/>
  <c r="L24" i="27"/>
  <c r="L6" i="27"/>
  <c r="L27" i="27"/>
  <c r="L19" i="27"/>
  <c r="L20" i="27"/>
  <c r="L3" i="27"/>
  <c r="L29" i="27"/>
  <c r="L5" i="27"/>
  <c r="L7" i="27"/>
  <c r="CF25" i="27"/>
  <c r="BH6" i="27"/>
  <c r="BH28" i="27"/>
  <c r="BH7" i="27"/>
  <c r="BH10" i="27"/>
  <c r="BH27" i="27"/>
  <c r="BH19" i="27"/>
  <c r="BH16" i="27"/>
  <c r="BH29" i="27"/>
  <c r="BH22" i="27"/>
  <c r="BH5" i="27"/>
  <c r="BH3" i="27"/>
  <c r="BH11" i="27"/>
  <c r="BH23" i="27"/>
  <c r="BH8" i="27"/>
  <c r="BH26" i="27"/>
  <c r="BH25" i="27"/>
  <c r="BH9" i="27"/>
  <c r="BH17" i="27"/>
  <c r="BH20" i="27"/>
  <c r="BH24" i="27"/>
  <c r="BH13" i="27"/>
  <c r="BH12" i="27"/>
  <c r="BH15" i="27"/>
  <c r="CF21" i="27"/>
  <c r="EB4" i="27"/>
  <c r="AJ5" i="27"/>
  <c r="EB11" i="27"/>
  <c r="BX5" i="27"/>
  <c r="BX17" i="27"/>
  <c r="BX19" i="27"/>
  <c r="BX4" i="27"/>
  <c r="BX3" i="27"/>
  <c r="BX13" i="27"/>
  <c r="BX12" i="27"/>
  <c r="BX24" i="27"/>
  <c r="BX20" i="27"/>
  <c r="BX27" i="27"/>
  <c r="BX11" i="27"/>
  <c r="BX9" i="27"/>
  <c r="BX8" i="27"/>
  <c r="BX14" i="27"/>
  <c r="BX10" i="27"/>
  <c r="BX23" i="27"/>
  <c r="BX7" i="27"/>
  <c r="BX25" i="27"/>
  <c r="BX28" i="27"/>
  <c r="BX26" i="27"/>
  <c r="BX18" i="27"/>
  <c r="BX22" i="27"/>
  <c r="BX15" i="27"/>
  <c r="BX21" i="27"/>
  <c r="BX6" i="27"/>
  <c r="CF22" i="27"/>
  <c r="AR28" i="27"/>
  <c r="T3" i="27"/>
  <c r="T23" i="27"/>
  <c r="T24" i="27"/>
  <c r="T11" i="27"/>
  <c r="T8" i="27"/>
  <c r="T26" i="27"/>
  <c r="T16" i="27"/>
  <c r="T22" i="27"/>
  <c r="T12" i="27"/>
  <c r="T18" i="27"/>
  <c r="T27" i="27"/>
  <c r="T17" i="27"/>
  <c r="T7" i="27"/>
  <c r="T21" i="27"/>
  <c r="T25" i="27"/>
  <c r="T5" i="27"/>
  <c r="T19" i="27"/>
  <c r="T20" i="27"/>
  <c r="EB23" i="27"/>
  <c r="BH14" i="27"/>
  <c r="AR25" i="27"/>
  <c r="DD19" i="27"/>
  <c r="BP21" i="27"/>
  <c r="BP26" i="27"/>
  <c r="BP12" i="27"/>
  <c r="BP17" i="27"/>
  <c r="BP23" i="27"/>
  <c r="BP13" i="27"/>
  <c r="BP20" i="27"/>
  <c r="BP25" i="27"/>
  <c r="BP19" i="27"/>
  <c r="BP16" i="27"/>
  <c r="BP29" i="27"/>
  <c r="CV13" i="27"/>
  <c r="S23" i="12"/>
  <c r="DD28" i="27"/>
  <c r="S14" i="12"/>
  <c r="DD27" i="27"/>
  <c r="EB9" i="27"/>
  <c r="EB8" i="27"/>
  <c r="C14" i="12"/>
  <c r="S24" i="12"/>
  <c r="CF27" i="27"/>
  <c r="CF15" i="27"/>
  <c r="D23" i="27"/>
  <c r="D28" i="27"/>
  <c r="D7" i="27"/>
  <c r="D6" i="27"/>
  <c r="D20" i="27"/>
  <c r="D5" i="27"/>
  <c r="D25" i="27"/>
  <c r="D12" i="27"/>
  <c r="D11" i="27"/>
  <c r="D16" i="27"/>
  <c r="D15" i="27"/>
  <c r="D26" i="27"/>
  <c r="BP5" i="27"/>
  <c r="AB11" i="27"/>
  <c r="AB7" i="27"/>
  <c r="AB15" i="27"/>
  <c r="AB25" i="27"/>
  <c r="AB24" i="27"/>
  <c r="AB26" i="27"/>
  <c r="AB28" i="27"/>
  <c r="AB14" i="27"/>
  <c r="AB20" i="27"/>
  <c r="AB12" i="27"/>
  <c r="AB27" i="27"/>
  <c r="AB18" i="27"/>
  <c r="AB4" i="27"/>
  <c r="AB21" i="27"/>
  <c r="AB9" i="27"/>
  <c r="AB8" i="27"/>
  <c r="AB13" i="27"/>
  <c r="AB3" i="27"/>
  <c r="AB16" i="27"/>
  <c r="BH21" i="27"/>
  <c r="DD14" i="27"/>
  <c r="EB21" i="27"/>
  <c r="D29" i="27"/>
  <c r="T10" i="27"/>
  <c r="S10" i="12"/>
  <c r="EB26" i="27"/>
  <c r="S18" i="12"/>
  <c r="AR22" i="27"/>
  <c r="D27" i="27"/>
  <c r="BP4" i="27"/>
  <c r="DD29" i="27"/>
  <c r="DD8" i="27"/>
  <c r="T15" i="27"/>
  <c r="AJ21" i="27"/>
  <c r="CF26" i="27"/>
  <c r="AZ24" i="27"/>
  <c r="D4" i="27"/>
  <c r="EB14" i="27"/>
  <c r="EB29" i="27"/>
  <c r="CF11" i="27"/>
  <c r="DD4" i="27"/>
  <c r="CF4" i="27"/>
  <c r="CV9" i="27"/>
  <c r="CF20" i="27"/>
  <c r="CF14" i="27"/>
  <c r="AJ20" i="27"/>
  <c r="AR9" i="27"/>
  <c r="BP28" i="27"/>
  <c r="BP11" i="27"/>
  <c r="D10" i="27"/>
  <c r="CF13" i="27"/>
  <c r="CF3" i="27"/>
  <c r="K7" i="12"/>
  <c r="CV6" i="27"/>
  <c r="EB16" i="27"/>
  <c r="AR21" i="27"/>
  <c r="AR16" i="27"/>
  <c r="AR23" i="27"/>
  <c r="AR17" i="27"/>
  <c r="AR4" i="27"/>
  <c r="AR6" i="27"/>
  <c r="AR18" i="27"/>
  <c r="AR5" i="27"/>
  <c r="AR26" i="27"/>
  <c r="AR12" i="27"/>
  <c r="AR19" i="27"/>
  <c r="AR29" i="27"/>
  <c r="AR15" i="27"/>
  <c r="BP6" i="27"/>
  <c r="AR24" i="27"/>
  <c r="BP3" i="27"/>
  <c r="C29" i="12"/>
  <c r="CF16" i="27"/>
  <c r="CF29" i="27"/>
  <c r="CF10" i="27"/>
  <c r="CF24" i="27"/>
  <c r="CF23" i="27"/>
  <c r="CF6" i="27"/>
  <c r="CF5" i="27"/>
  <c r="CF17" i="27"/>
  <c r="BP14" i="27"/>
  <c r="DD3" i="27"/>
  <c r="CF28" i="27"/>
  <c r="DD15" i="27"/>
  <c r="AB29" i="27"/>
  <c r="EB6" i="27"/>
  <c r="EB18" i="27"/>
  <c r="D21" i="27"/>
  <c r="CN29" i="27"/>
  <c r="CN21" i="27"/>
  <c r="CN22" i="27"/>
  <c r="CN27" i="27"/>
  <c r="CN8" i="27"/>
  <c r="CN28" i="27"/>
  <c r="CN4" i="27"/>
  <c r="CN3" i="27"/>
  <c r="CN17" i="27"/>
  <c r="CN24" i="27"/>
  <c r="CN5" i="27"/>
  <c r="CN13" i="27"/>
  <c r="CN19" i="27"/>
  <c r="CN15" i="27"/>
  <c r="CN9" i="27"/>
  <c r="CN10" i="27"/>
  <c r="CN7" i="27"/>
  <c r="CN16" i="27"/>
  <c r="CN25" i="27"/>
  <c r="CN26" i="27"/>
  <c r="CN23" i="27"/>
  <c r="CN11" i="27"/>
  <c r="CN20" i="27"/>
  <c r="CN18" i="27"/>
  <c r="CN6" i="27"/>
  <c r="CV25" i="27"/>
  <c r="D24" i="27"/>
  <c r="AJ7" i="27"/>
  <c r="S11" i="12"/>
  <c r="S25" i="12"/>
  <c r="S29" i="12"/>
  <c r="S26" i="12"/>
  <c r="S27" i="12"/>
  <c r="S28" i="12"/>
  <c r="S9" i="12"/>
  <c r="S15" i="12"/>
  <c r="S13" i="12"/>
  <c r="S8" i="12"/>
  <c r="S17" i="12"/>
  <c r="S3" i="12"/>
  <c r="S19" i="12"/>
  <c r="S16" i="12"/>
  <c r="DD23" i="27"/>
  <c r="EB15" i="27"/>
  <c r="DD20" i="27"/>
  <c r="AJ23" i="27"/>
  <c r="T9" i="27"/>
  <c r="AB6" i="27"/>
  <c r="AR11" i="27"/>
  <c r="DT9" i="27"/>
  <c r="L28" i="27"/>
  <c r="Z4" i="12" l="1"/>
  <c r="Z3" i="12"/>
  <c r="CS13" i="27"/>
  <c r="CT13" i="27" s="1"/>
  <c r="CK24" i="27"/>
  <c r="CL24" i="27" s="1"/>
  <c r="CS26" i="27"/>
  <c r="CT26" i="27" s="1"/>
  <c r="BU9" i="27"/>
  <c r="BV9" i="27" s="1"/>
  <c r="EI17" i="27"/>
  <c r="BU18" i="27"/>
  <c r="BV18" i="27" s="1"/>
  <c r="DA26" i="27"/>
  <c r="DB26" i="27" s="1"/>
  <c r="DI15" i="27"/>
  <c r="DJ15" i="27" s="1"/>
  <c r="AW20" i="27"/>
  <c r="AX20" i="27" s="1"/>
  <c r="CK3" i="27"/>
  <c r="CL3" i="27" s="1"/>
  <c r="BU20" i="27"/>
  <c r="BV20" i="27" s="1"/>
  <c r="DA24" i="27"/>
  <c r="DB24" i="27" s="1"/>
  <c r="DA28" i="27"/>
  <c r="DB28" i="27" s="1"/>
  <c r="P20" i="12"/>
  <c r="Q20" i="12" s="1"/>
  <c r="CK20" i="27"/>
  <c r="CL20" i="27" s="1"/>
  <c r="DA17" i="27"/>
  <c r="DB17" i="27" s="1"/>
  <c r="DA22" i="27"/>
  <c r="DB22" i="27" s="1"/>
  <c r="DI10" i="27"/>
  <c r="DJ10" i="27" s="1"/>
  <c r="CS22" i="27"/>
  <c r="CT22" i="27" s="1"/>
  <c r="DA9" i="27"/>
  <c r="DB9" i="27" s="1"/>
  <c r="CK26" i="27"/>
  <c r="CL26" i="27" s="1"/>
  <c r="CK15" i="27"/>
  <c r="CL15" i="27" s="1"/>
  <c r="DI28" i="27"/>
  <c r="DJ28" i="27" s="1"/>
  <c r="BU13" i="27"/>
  <c r="BV13" i="27" s="1"/>
  <c r="BM14" i="27"/>
  <c r="BN14" i="27" s="1"/>
  <c r="Y17" i="27"/>
  <c r="Z17" i="27" s="1"/>
  <c r="Y11" i="27"/>
  <c r="Z11" i="27" s="1"/>
  <c r="CC15" i="27"/>
  <c r="CD15" i="27" s="1"/>
  <c r="CC10" i="27"/>
  <c r="CD10" i="27" s="1"/>
  <c r="AO5" i="27"/>
  <c r="AP5" i="27" s="1"/>
  <c r="BM4" i="27"/>
  <c r="BN4" i="27" s="1"/>
  <c r="Q19" i="27"/>
  <c r="R19" i="27" s="1"/>
  <c r="Q8" i="27"/>
  <c r="R8" i="27" s="1"/>
  <c r="CK7" i="27"/>
  <c r="CL7" i="27" s="1"/>
  <c r="H23" i="12"/>
  <c r="I23" i="12" s="1"/>
  <c r="DA3" i="27"/>
  <c r="DB3" i="27" s="1"/>
  <c r="DA19" i="27"/>
  <c r="DB19" i="27" s="1"/>
  <c r="P14" i="12"/>
  <c r="Q14" i="12" s="1"/>
  <c r="EI19" i="27"/>
  <c r="DI17" i="27"/>
  <c r="DJ17" i="27" s="1"/>
  <c r="CS14" i="27"/>
  <c r="CT14" i="27" s="1"/>
  <c r="BU27" i="27"/>
  <c r="BV27" i="27" s="1"/>
  <c r="DI16" i="27"/>
  <c r="DJ16" i="27" s="1"/>
  <c r="X16" i="12"/>
  <c r="Y16" i="12" s="1"/>
  <c r="CS24" i="27"/>
  <c r="CT24" i="27" s="1"/>
  <c r="CS21" i="27"/>
  <c r="CT21" i="27" s="1"/>
  <c r="DI3" i="27"/>
  <c r="DJ3" i="27" s="1"/>
  <c r="CK29" i="27"/>
  <c r="CL29" i="27" s="1"/>
  <c r="AW19" i="27"/>
  <c r="AX19" i="27" s="1"/>
  <c r="AW23" i="27"/>
  <c r="AX23" i="27" s="1"/>
  <c r="I10" i="27"/>
  <c r="J10" i="27" s="1"/>
  <c r="CK4" i="27"/>
  <c r="CL4" i="27" s="1"/>
  <c r="AO21" i="27"/>
  <c r="AP21" i="27" s="1"/>
  <c r="AG12" i="27"/>
  <c r="AH12" i="27" s="1"/>
  <c r="CK27" i="27"/>
  <c r="CL27" i="27" s="1"/>
  <c r="BU23" i="27"/>
  <c r="BV23" i="27" s="1"/>
  <c r="EG28" i="27"/>
  <c r="EH28" i="27" s="1"/>
  <c r="DA15" i="27"/>
  <c r="DB15" i="27" s="1"/>
  <c r="DA16" i="27"/>
  <c r="DB16" i="27" s="1"/>
  <c r="DI22" i="27"/>
  <c r="DJ22" i="27" s="1"/>
  <c r="DI7" i="27"/>
  <c r="DJ7" i="27" s="1"/>
  <c r="EG13" i="27"/>
  <c r="EH13" i="27" s="1"/>
  <c r="CK12" i="27"/>
  <c r="CL12" i="27" s="1"/>
  <c r="BU15" i="27"/>
  <c r="BV15" i="27" s="1"/>
  <c r="CK28" i="27"/>
  <c r="CL28" i="27" s="1"/>
  <c r="CS16" i="27"/>
  <c r="CT16" i="27" s="1"/>
  <c r="CS6" i="27"/>
  <c r="CT6" i="27" s="1"/>
  <c r="CS7" i="27"/>
  <c r="CT7" i="27" s="1"/>
  <c r="CS17" i="27"/>
  <c r="CT17" i="27" s="1"/>
  <c r="CS29" i="27"/>
  <c r="CT29" i="27" s="1"/>
  <c r="BU14" i="27"/>
  <c r="BV14" i="27" s="1"/>
  <c r="CK16" i="27"/>
  <c r="CL16" i="27" s="1"/>
  <c r="BU11" i="27"/>
  <c r="BV11" i="27" s="1"/>
  <c r="DI4" i="27"/>
  <c r="DJ4" i="27" s="1"/>
  <c r="DA13" i="27"/>
  <c r="DB13" i="27" s="1"/>
  <c r="CK21" i="27"/>
  <c r="CL21" i="27" s="1"/>
  <c r="CK25" i="27"/>
  <c r="CL25" i="27" s="1"/>
  <c r="EG10" i="27"/>
  <c r="EH10" i="27" s="1"/>
  <c r="H4" i="12"/>
  <c r="I4" i="12" s="1"/>
  <c r="DA18" i="27"/>
  <c r="DB18" i="27" s="1"/>
  <c r="DA27" i="27"/>
  <c r="DB27" i="27" s="1"/>
  <c r="CK9" i="27"/>
  <c r="CL9" i="27" s="1"/>
  <c r="BE28" i="27"/>
  <c r="BF28" i="27" s="1"/>
  <c r="BE27" i="27"/>
  <c r="BF27" i="27" s="1"/>
  <c r="DQ22" i="27"/>
  <c r="DR22" i="27" s="1"/>
  <c r="DI13" i="27"/>
  <c r="DJ13" i="27" s="1"/>
  <c r="DI18" i="27"/>
  <c r="DJ18" i="27" s="1"/>
  <c r="CS12" i="27"/>
  <c r="CT12" i="27" s="1"/>
  <c r="CS25" i="27"/>
  <c r="CT25" i="27" s="1"/>
  <c r="X28" i="12"/>
  <c r="Y28" i="12" s="1"/>
  <c r="X21" i="12"/>
  <c r="Y21" i="12" s="1"/>
  <c r="CS18" i="27"/>
  <c r="CT18" i="27" s="1"/>
  <c r="CS10" i="27"/>
  <c r="CT10" i="27" s="1"/>
  <c r="CK17" i="27"/>
  <c r="CL17" i="27" s="1"/>
  <c r="BU28" i="27"/>
  <c r="BV28" i="27" s="1"/>
  <c r="CK11" i="27"/>
  <c r="CL11" i="27" s="1"/>
  <c r="DI8" i="27"/>
  <c r="DJ8" i="27" s="1"/>
  <c r="BU5" i="27"/>
  <c r="BV5" i="27" s="1"/>
  <c r="BU29" i="27"/>
  <c r="BV29" i="27" s="1"/>
  <c r="BU12" i="27"/>
  <c r="BV12" i="27" s="1"/>
  <c r="DA5" i="27"/>
  <c r="DB5" i="27" s="1"/>
  <c r="DA20" i="27"/>
  <c r="DB20" i="27" s="1"/>
  <c r="DA12" i="27"/>
  <c r="DB12" i="27" s="1"/>
  <c r="AO12" i="27"/>
  <c r="AP12" i="27" s="1"/>
  <c r="DI21" i="27"/>
  <c r="DJ21" i="27" s="1"/>
  <c r="DI12" i="27"/>
  <c r="DJ12" i="27" s="1"/>
  <c r="BU22" i="27"/>
  <c r="BV22" i="27" s="1"/>
  <c r="DI5" i="27"/>
  <c r="DJ5" i="27" s="1"/>
  <c r="CS5" i="27"/>
  <c r="CT5" i="27" s="1"/>
  <c r="DY9" i="27"/>
  <c r="DZ9" i="27" s="1"/>
  <c r="CS20" i="27"/>
  <c r="CT20" i="27" s="1"/>
  <c r="CS9" i="27"/>
  <c r="CT9" i="27" s="1"/>
  <c r="CS4" i="27"/>
  <c r="CT4" i="27" s="1"/>
  <c r="CK5" i="27"/>
  <c r="CL5" i="27" s="1"/>
  <c r="BU3" i="27"/>
  <c r="BV3" i="27" s="1"/>
  <c r="DI29" i="27"/>
  <c r="DJ29" i="27" s="1"/>
  <c r="BU16" i="27"/>
  <c r="BV16" i="27" s="1"/>
  <c r="BU26" i="27"/>
  <c r="BV26" i="27" s="1"/>
  <c r="H21" i="12"/>
  <c r="I21" i="12" s="1"/>
  <c r="DA21" i="27"/>
  <c r="DB21" i="27" s="1"/>
  <c r="DA11" i="27"/>
  <c r="DB11" i="27" s="1"/>
  <c r="DA8" i="27"/>
  <c r="DB8" i="27" s="1"/>
  <c r="CK19" i="27"/>
  <c r="CL19" i="27" s="1"/>
  <c r="DI6" i="27"/>
  <c r="DJ6" i="27" s="1"/>
  <c r="DI9" i="27"/>
  <c r="DJ9" i="27" s="1"/>
  <c r="CS27" i="27"/>
  <c r="CT27" i="27" s="1"/>
  <c r="DI23" i="27"/>
  <c r="DJ23" i="27" s="1"/>
  <c r="CK10" i="27"/>
  <c r="CL10" i="27" s="1"/>
  <c r="DA25" i="27"/>
  <c r="DB25" i="27" s="1"/>
  <c r="CS11" i="27"/>
  <c r="CT11" i="27" s="1"/>
  <c r="CS15" i="27"/>
  <c r="CT15" i="27" s="1"/>
  <c r="CS28" i="27"/>
  <c r="CT28" i="27" s="1"/>
  <c r="CK6" i="27"/>
  <c r="CL6" i="27" s="1"/>
  <c r="DA6" i="27"/>
  <c r="DB6" i="27" s="1"/>
  <c r="BU4" i="27"/>
  <c r="BV4" i="27" s="1"/>
  <c r="BU21" i="27"/>
  <c r="BV21" i="27" s="1"/>
  <c r="CK22" i="27"/>
  <c r="CL22" i="27" s="1"/>
  <c r="H16" i="12"/>
  <c r="I16" i="12" s="1"/>
  <c r="DA4" i="27"/>
  <c r="DB4" i="27" s="1"/>
  <c r="DA10" i="27"/>
  <c r="DB10" i="27" s="1"/>
  <c r="DA14" i="27"/>
  <c r="DB14" i="27" s="1"/>
  <c r="DI24" i="27"/>
  <c r="DJ24" i="27" s="1"/>
  <c r="CK18" i="27"/>
  <c r="CL18" i="27" s="1"/>
  <c r="DI26" i="27"/>
  <c r="DJ26" i="27" s="1"/>
  <c r="CK8" i="27"/>
  <c r="CL8" i="27" s="1"/>
  <c r="BU24" i="27"/>
  <c r="BV24" i="27" s="1"/>
  <c r="CK13" i="27"/>
  <c r="CL13" i="27" s="1"/>
  <c r="DI20" i="27"/>
  <c r="DJ20" i="27" s="1"/>
  <c r="CS23" i="27"/>
  <c r="CT23" i="27" s="1"/>
  <c r="CS19" i="27"/>
  <c r="CT19" i="27" s="1"/>
  <c r="CS8" i="27"/>
  <c r="CT8" i="27" s="1"/>
  <c r="CK23" i="27"/>
  <c r="CL23" i="27" s="1"/>
  <c r="BU6" i="27"/>
  <c r="BV6" i="27" s="1"/>
  <c r="CK14" i="27"/>
  <c r="CL14" i="27" s="1"/>
  <c r="DI14" i="27"/>
  <c r="DJ14" i="27" s="1"/>
  <c r="AG23" i="27"/>
  <c r="AH23" i="27" s="1"/>
  <c r="DI27" i="27"/>
  <c r="DJ27" i="27" s="1"/>
  <c r="BU25" i="27"/>
  <c r="BV25" i="27" s="1"/>
  <c r="DI19" i="27"/>
  <c r="DJ19" i="27" s="1"/>
  <c r="DA23" i="27"/>
  <c r="DB23" i="27" s="1"/>
  <c r="DA7" i="27"/>
  <c r="DB7" i="27" s="1"/>
  <c r="DA29" i="27"/>
  <c r="DB29" i="27" s="1"/>
  <c r="DI25" i="27"/>
  <c r="DJ25" i="27" s="1"/>
  <c r="BU10" i="27"/>
  <c r="BV10" i="27" s="1"/>
  <c r="DI11" i="27"/>
  <c r="DJ11" i="27" s="1"/>
  <c r="I12" i="27"/>
  <c r="J12" i="27" s="1"/>
  <c r="AO3" i="27"/>
  <c r="AP3" i="27" s="1"/>
  <c r="P11" i="12"/>
  <c r="Q11" i="12" s="1"/>
  <c r="P25" i="12"/>
  <c r="Q25" i="12" s="1"/>
  <c r="AW11" i="27"/>
  <c r="AX11" i="27" s="1"/>
  <c r="X19" i="12"/>
  <c r="Y19" i="12" s="1"/>
  <c r="X27" i="12"/>
  <c r="Y27" i="12" s="1"/>
  <c r="AW12" i="27"/>
  <c r="AX12" i="27" s="1"/>
  <c r="AW16" i="27"/>
  <c r="AX16" i="27" s="1"/>
  <c r="Y15" i="27"/>
  <c r="Z15" i="27" s="1"/>
  <c r="X10" i="12"/>
  <c r="Y10" i="12" s="1"/>
  <c r="AG13" i="27"/>
  <c r="AH13" i="27" s="1"/>
  <c r="AG20" i="27"/>
  <c r="AH20" i="27" s="1"/>
  <c r="AG11" i="27"/>
  <c r="AH11" i="27" s="1"/>
  <c r="I25" i="27"/>
  <c r="J25" i="27" s="1"/>
  <c r="Y27" i="27"/>
  <c r="Z27" i="27" s="1"/>
  <c r="Y24" i="27"/>
  <c r="Z24" i="27" s="1"/>
  <c r="CC22" i="27"/>
  <c r="CD22" i="27" s="1"/>
  <c r="CC14" i="27"/>
  <c r="CD14" i="27" s="1"/>
  <c r="CC13" i="27"/>
  <c r="CD13" i="27" s="1"/>
  <c r="BM9" i="27"/>
  <c r="BN9" i="27" s="1"/>
  <c r="BM22" i="27"/>
  <c r="BN22" i="27" s="1"/>
  <c r="BM6" i="27"/>
  <c r="BN6" i="27" s="1"/>
  <c r="Q27" i="27"/>
  <c r="R27" i="27" s="1"/>
  <c r="Q4" i="27"/>
  <c r="R4" i="27" s="1"/>
  <c r="Q14" i="27"/>
  <c r="R14" i="27" s="1"/>
  <c r="AG22" i="27"/>
  <c r="AH22" i="27" s="1"/>
  <c r="AO14" i="27"/>
  <c r="AP14" i="27" s="1"/>
  <c r="AO25" i="27"/>
  <c r="AP25" i="27" s="1"/>
  <c r="P29" i="12"/>
  <c r="Q29" i="12" s="1"/>
  <c r="P19" i="12"/>
  <c r="Q19" i="12" s="1"/>
  <c r="DY5" i="27"/>
  <c r="DZ5" i="27" s="1"/>
  <c r="DY25" i="27"/>
  <c r="DZ25" i="27" s="1"/>
  <c r="DY10" i="27"/>
  <c r="DZ10" i="27" s="1"/>
  <c r="BE11" i="27"/>
  <c r="BF11" i="27" s="1"/>
  <c r="BE25" i="27"/>
  <c r="BF25" i="27" s="1"/>
  <c r="BE29" i="27"/>
  <c r="BF29" i="27" s="1"/>
  <c r="BE22" i="27"/>
  <c r="BF22" i="27" s="1"/>
  <c r="DQ9" i="27"/>
  <c r="DR9" i="27" s="1"/>
  <c r="DQ23" i="27"/>
  <c r="DR23" i="27" s="1"/>
  <c r="DQ19" i="27"/>
  <c r="DR19" i="27" s="1"/>
  <c r="DQ14" i="27"/>
  <c r="DR14" i="27" s="1"/>
  <c r="EI10" i="27"/>
  <c r="AO11" i="27"/>
  <c r="AP11" i="27" s="1"/>
  <c r="AW27" i="27"/>
  <c r="AX27" i="27" s="1"/>
  <c r="AW10" i="27"/>
  <c r="AX10" i="27" s="1"/>
  <c r="BM17" i="27"/>
  <c r="BN17" i="27" s="1"/>
  <c r="AO17" i="27"/>
  <c r="AP17" i="27" s="1"/>
  <c r="AW26" i="27"/>
  <c r="AX26" i="27" s="1"/>
  <c r="Y10" i="27"/>
  <c r="Z10" i="27" s="1"/>
  <c r="I5" i="27"/>
  <c r="J5" i="27" s="1"/>
  <c r="Y20" i="27"/>
  <c r="Z20" i="27" s="1"/>
  <c r="Y23" i="27"/>
  <c r="Z23" i="27" s="1"/>
  <c r="CC3" i="27"/>
  <c r="CD3" i="27" s="1"/>
  <c r="BM29" i="27"/>
  <c r="BN29" i="27" s="1"/>
  <c r="Q25" i="27"/>
  <c r="R25" i="27" s="1"/>
  <c r="P18" i="12"/>
  <c r="Q18" i="12" s="1"/>
  <c r="DY8" i="27"/>
  <c r="DZ8" i="27" s="1"/>
  <c r="BE7" i="27"/>
  <c r="BF7" i="27" s="1"/>
  <c r="DQ5" i="27"/>
  <c r="DR5" i="27" s="1"/>
  <c r="X22" i="12"/>
  <c r="Y22" i="12" s="1"/>
  <c r="Y9" i="27"/>
  <c r="Z9" i="27" s="1"/>
  <c r="X29" i="12"/>
  <c r="Y29" i="12" s="1"/>
  <c r="AW5" i="27"/>
  <c r="AX5" i="27" s="1"/>
  <c r="AW9" i="27"/>
  <c r="AX9" i="27" s="1"/>
  <c r="I29" i="27"/>
  <c r="J29" i="27" s="1"/>
  <c r="AG9" i="27"/>
  <c r="AH9" i="27" s="1"/>
  <c r="AG28" i="27"/>
  <c r="AH28" i="27" s="1"/>
  <c r="EI5" i="27"/>
  <c r="I20" i="27"/>
  <c r="J20" i="27" s="1"/>
  <c r="Y19" i="27"/>
  <c r="Z19" i="27" s="1"/>
  <c r="Y12" i="27"/>
  <c r="Z12" i="27" s="1"/>
  <c r="Y3" i="27"/>
  <c r="Z3" i="27" s="1"/>
  <c r="CC26" i="27"/>
  <c r="CD26" i="27" s="1"/>
  <c r="CC4" i="27"/>
  <c r="CD4" i="27" s="1"/>
  <c r="CC29" i="27"/>
  <c r="CD29" i="27" s="1"/>
  <c r="BM15" i="27"/>
  <c r="BN15" i="27" s="1"/>
  <c r="BM26" i="27"/>
  <c r="BN26" i="27" s="1"/>
  <c r="BM16" i="27"/>
  <c r="BN16" i="27" s="1"/>
  <c r="Q7" i="27"/>
  <c r="R7" i="27" s="1"/>
  <c r="Q24" i="27"/>
  <c r="R24" i="27" s="1"/>
  <c r="Q13" i="27"/>
  <c r="R13" i="27" s="1"/>
  <c r="Q26" i="27"/>
  <c r="R26" i="27" s="1"/>
  <c r="AO10" i="27"/>
  <c r="AP10" i="27" s="1"/>
  <c r="AO16" i="27"/>
  <c r="AP16" i="27" s="1"/>
  <c r="P22" i="12"/>
  <c r="Q22" i="12" s="1"/>
  <c r="P24" i="12"/>
  <c r="Q24" i="12" s="1"/>
  <c r="P12" i="12"/>
  <c r="Q12" i="12" s="1"/>
  <c r="DY11" i="27"/>
  <c r="DZ11" i="27" s="1"/>
  <c r="DY28" i="27"/>
  <c r="DZ28" i="27" s="1"/>
  <c r="DY4" i="27"/>
  <c r="DZ4" i="27" s="1"/>
  <c r="BE3" i="27"/>
  <c r="BF3" i="27" s="1"/>
  <c r="BE12" i="27"/>
  <c r="BF12" i="27" s="1"/>
  <c r="BE23" i="27"/>
  <c r="BF23" i="27" s="1"/>
  <c r="DQ24" i="27"/>
  <c r="DR24" i="27" s="1"/>
  <c r="DQ11" i="27"/>
  <c r="DR11" i="27" s="1"/>
  <c r="DQ16" i="27"/>
  <c r="DR16" i="27" s="1"/>
  <c r="EI13" i="27"/>
  <c r="X20" i="12"/>
  <c r="Y20" i="12" s="1"/>
  <c r="EG17" i="27"/>
  <c r="EH17" i="27" s="1"/>
  <c r="AG5" i="27"/>
  <c r="AH5" i="27" s="1"/>
  <c r="CC12" i="27"/>
  <c r="CD12" i="27" s="1"/>
  <c r="BM5" i="27"/>
  <c r="BN5" i="27" s="1"/>
  <c r="AO19" i="27"/>
  <c r="AP19" i="27" s="1"/>
  <c r="AG6" i="27"/>
  <c r="AH6" i="27" s="1"/>
  <c r="X24" i="12"/>
  <c r="Y24" i="12" s="1"/>
  <c r="CC8" i="27"/>
  <c r="CD8" i="27" s="1"/>
  <c r="P15" i="12"/>
  <c r="Q15" i="12" s="1"/>
  <c r="DQ6" i="27"/>
  <c r="DR6" i="27" s="1"/>
  <c r="Y28" i="27"/>
  <c r="Z28" i="27" s="1"/>
  <c r="I19" i="27"/>
  <c r="J19" i="27" s="1"/>
  <c r="AG17" i="27"/>
  <c r="AH17" i="27" s="1"/>
  <c r="AO18" i="27"/>
  <c r="AP18" i="27" s="1"/>
  <c r="DY15" i="27"/>
  <c r="DZ15" i="27" s="1"/>
  <c r="AO23" i="27"/>
  <c r="AP23" i="27" s="1"/>
  <c r="X8" i="12"/>
  <c r="Y8" i="12" s="1"/>
  <c r="AW24" i="27"/>
  <c r="AX24" i="27" s="1"/>
  <c r="AW18" i="27"/>
  <c r="AX18" i="27" s="1"/>
  <c r="AO20" i="27"/>
  <c r="AP20" i="27" s="1"/>
  <c r="EG21" i="27"/>
  <c r="EH21" i="27" s="1"/>
  <c r="AG21" i="27"/>
  <c r="AH21" i="27" s="1"/>
  <c r="AG26" i="27"/>
  <c r="AH26" i="27" s="1"/>
  <c r="I26" i="27"/>
  <c r="J26" i="27" s="1"/>
  <c r="I6" i="27"/>
  <c r="J6" i="27" s="1"/>
  <c r="Y5" i="27"/>
  <c r="Z5" i="27" s="1"/>
  <c r="Y4" i="27"/>
  <c r="Z4" i="27" s="1"/>
  <c r="Y22" i="27"/>
  <c r="Z22" i="27" s="1"/>
  <c r="AW28" i="27"/>
  <c r="AX28" i="27" s="1"/>
  <c r="CC28" i="27"/>
  <c r="CD28" i="27" s="1"/>
  <c r="CC11" i="27"/>
  <c r="CD11" i="27" s="1"/>
  <c r="CC19" i="27"/>
  <c r="CD19" i="27" s="1"/>
  <c r="BM12" i="27"/>
  <c r="BN12" i="27" s="1"/>
  <c r="BM8" i="27"/>
  <c r="BN8" i="27" s="1"/>
  <c r="BM19" i="27"/>
  <c r="BN19" i="27" s="1"/>
  <c r="Q5" i="27"/>
  <c r="R5" i="27" s="1"/>
  <c r="Q18" i="27"/>
  <c r="R18" i="27" s="1"/>
  <c r="Q11" i="27"/>
  <c r="R11" i="27" s="1"/>
  <c r="Q17" i="27"/>
  <c r="R17" i="27" s="1"/>
  <c r="AG10" i="27"/>
  <c r="AH10" i="27" s="1"/>
  <c r="AO27" i="27"/>
  <c r="AP27" i="27" s="1"/>
  <c r="AO24" i="27"/>
  <c r="AP24" i="27" s="1"/>
  <c r="P17" i="12"/>
  <c r="Q17" i="12" s="1"/>
  <c r="P10" i="12"/>
  <c r="Q10" i="12" s="1"/>
  <c r="DY14" i="27"/>
  <c r="DZ14" i="27" s="1"/>
  <c r="DY17" i="27"/>
  <c r="DZ17" i="27" s="1"/>
  <c r="DY3" i="27"/>
  <c r="DZ3" i="27" s="1"/>
  <c r="BE15" i="27"/>
  <c r="BF15" i="27" s="1"/>
  <c r="BE8" i="27"/>
  <c r="BF8" i="27" s="1"/>
  <c r="BE21" i="27"/>
  <c r="BF21" i="27" s="1"/>
  <c r="DQ13" i="27"/>
  <c r="DR13" i="27" s="1"/>
  <c r="DQ26" i="27"/>
  <c r="DR26" i="27" s="1"/>
  <c r="DQ4" i="27"/>
  <c r="DR4" i="27" s="1"/>
  <c r="AG19" i="27"/>
  <c r="AH19" i="27" s="1"/>
  <c r="AW3" i="27"/>
  <c r="AX3" i="27" s="1"/>
  <c r="AO9" i="27"/>
  <c r="AP9" i="27" s="1"/>
  <c r="I3" i="27"/>
  <c r="J3" i="27" s="1"/>
  <c r="EG7" i="27"/>
  <c r="EH7" i="27" s="1"/>
  <c r="EG5" i="27"/>
  <c r="EH5" i="27" s="1"/>
  <c r="Q23" i="27"/>
  <c r="R23" i="27" s="1"/>
  <c r="I21" i="27"/>
  <c r="J21" i="27" s="1"/>
  <c r="Y18" i="27"/>
  <c r="Z18" i="27" s="1"/>
  <c r="Q12" i="27"/>
  <c r="R12" i="27" s="1"/>
  <c r="AO22" i="27"/>
  <c r="AP22" i="27" s="1"/>
  <c r="AG29" i="27"/>
  <c r="AH29" i="27" s="1"/>
  <c r="P7" i="12"/>
  <c r="Q7" i="12" s="1"/>
  <c r="I4" i="27"/>
  <c r="J4" i="27" s="1"/>
  <c r="I27" i="27"/>
  <c r="J27" i="27" s="1"/>
  <c r="AG4" i="27"/>
  <c r="AH4" i="27" s="1"/>
  <c r="I15" i="27"/>
  <c r="J15" i="27" s="1"/>
  <c r="I7" i="27"/>
  <c r="J7" i="27" s="1"/>
  <c r="Y25" i="27"/>
  <c r="Z25" i="27" s="1"/>
  <c r="Y16" i="27"/>
  <c r="Z16" i="27" s="1"/>
  <c r="CC25" i="27"/>
  <c r="CD25" i="27" s="1"/>
  <c r="CC27" i="27"/>
  <c r="CD27" i="27" s="1"/>
  <c r="CC17" i="27"/>
  <c r="CD17" i="27" s="1"/>
  <c r="BM13" i="27"/>
  <c r="BN13" i="27" s="1"/>
  <c r="BM23" i="27"/>
  <c r="BN23" i="27" s="1"/>
  <c r="BM27" i="27"/>
  <c r="BN27" i="27" s="1"/>
  <c r="Q29" i="27"/>
  <c r="R29" i="27" s="1"/>
  <c r="Q9" i="27"/>
  <c r="R9" i="27" s="1"/>
  <c r="Q10" i="27"/>
  <c r="R10" i="27" s="1"/>
  <c r="EG3" i="27"/>
  <c r="EH3" i="27" s="1"/>
  <c r="AO13" i="27"/>
  <c r="AP13" i="27" s="1"/>
  <c r="P9" i="12"/>
  <c r="Q9" i="12" s="1"/>
  <c r="P8" i="12"/>
  <c r="Q8" i="12" s="1"/>
  <c r="P27" i="12"/>
  <c r="Q27" i="12" s="1"/>
  <c r="DY13" i="27"/>
  <c r="DZ13" i="27" s="1"/>
  <c r="DY23" i="27"/>
  <c r="DZ23" i="27" s="1"/>
  <c r="DY12" i="27"/>
  <c r="DZ12" i="27" s="1"/>
  <c r="BE6" i="27"/>
  <c r="BF6" i="27" s="1"/>
  <c r="BE9" i="27"/>
  <c r="BF9" i="27" s="1"/>
  <c r="BE13" i="27"/>
  <c r="BF13" i="27" s="1"/>
  <c r="DQ25" i="27"/>
  <c r="DR25" i="27" s="1"/>
  <c r="DQ27" i="27"/>
  <c r="DR27" i="27" s="1"/>
  <c r="DY29" i="27"/>
  <c r="DZ29" i="27" s="1"/>
  <c r="X4" i="12"/>
  <c r="Y4" i="12" s="1"/>
  <c r="X7" i="12"/>
  <c r="Y7" i="12" s="1"/>
  <c r="Y6" i="27"/>
  <c r="Z6" i="27" s="1"/>
  <c r="CC16" i="27"/>
  <c r="CD16" i="27" s="1"/>
  <c r="AG7" i="27"/>
  <c r="AH7" i="27" s="1"/>
  <c r="X26" i="12"/>
  <c r="Y26" i="12" s="1"/>
  <c r="AW21" i="27"/>
  <c r="AX21" i="27" s="1"/>
  <c r="AG8" i="27"/>
  <c r="AH8" i="27" s="1"/>
  <c r="CC18" i="27"/>
  <c r="CD18" i="27" s="1"/>
  <c r="BM25" i="27"/>
  <c r="BN25" i="27" s="1"/>
  <c r="BM18" i="27"/>
  <c r="BN18" i="27" s="1"/>
  <c r="P6" i="12"/>
  <c r="Q6" i="12" s="1"/>
  <c r="DY7" i="27"/>
  <c r="DZ7" i="27" s="1"/>
  <c r="DY20" i="27"/>
  <c r="DZ20" i="27" s="1"/>
  <c r="AW7" i="27"/>
  <c r="AX7" i="27" s="1"/>
  <c r="X11" i="12"/>
  <c r="Y11" i="12" s="1"/>
  <c r="AW6" i="27"/>
  <c r="AX6" i="27" s="1"/>
  <c r="X15" i="12"/>
  <c r="Y15" i="12" s="1"/>
  <c r="AO7" i="27"/>
  <c r="AP7" i="27" s="1"/>
  <c r="AW15" i="27"/>
  <c r="AX15" i="27" s="1"/>
  <c r="AW4" i="27"/>
  <c r="AX4" i="27" s="1"/>
  <c r="BE24" i="27"/>
  <c r="BF24" i="27" s="1"/>
  <c r="AW22" i="27"/>
  <c r="AX22" i="27" s="1"/>
  <c r="BM21" i="27"/>
  <c r="BN21" i="27" s="1"/>
  <c r="AG18" i="27"/>
  <c r="AH18" i="27" s="1"/>
  <c r="AG25" i="27"/>
  <c r="AH25" i="27" s="1"/>
  <c r="I16" i="27"/>
  <c r="J16" i="27" s="1"/>
  <c r="I28" i="27"/>
  <c r="J28" i="27" s="1"/>
  <c r="Y21" i="27"/>
  <c r="Z21" i="27" s="1"/>
  <c r="Y26" i="27"/>
  <c r="Z26" i="27" s="1"/>
  <c r="CC6" i="27"/>
  <c r="CD6" i="27" s="1"/>
  <c r="CC7" i="27"/>
  <c r="CD7" i="27" s="1"/>
  <c r="CC5" i="27"/>
  <c r="CD5" i="27" s="1"/>
  <c r="BM24" i="27"/>
  <c r="BN24" i="27" s="1"/>
  <c r="BM11" i="27"/>
  <c r="BN11" i="27" s="1"/>
  <c r="BM10" i="27"/>
  <c r="BN10" i="27" s="1"/>
  <c r="Q3" i="27"/>
  <c r="R3" i="27" s="1"/>
  <c r="Q21" i="27"/>
  <c r="R21" i="27" s="1"/>
  <c r="Q22" i="27"/>
  <c r="R22" i="27" s="1"/>
  <c r="P5" i="12"/>
  <c r="Q5" i="12" s="1"/>
  <c r="AO15" i="27"/>
  <c r="AP15" i="27" s="1"/>
  <c r="AO8" i="27"/>
  <c r="AP8" i="27" s="1"/>
  <c r="P13" i="12"/>
  <c r="Q13" i="12" s="1"/>
  <c r="DY26" i="27"/>
  <c r="DZ26" i="27" s="1"/>
  <c r="DY18" i="27"/>
  <c r="DZ18" i="27" s="1"/>
  <c r="DY16" i="27"/>
  <c r="DZ16" i="27" s="1"/>
  <c r="BE16" i="27"/>
  <c r="BF16" i="27" s="1"/>
  <c r="BE14" i="27"/>
  <c r="BF14" i="27" s="1"/>
  <c r="BE19" i="27"/>
  <c r="BF19" i="27" s="1"/>
  <c r="X6" i="12"/>
  <c r="Y6" i="12" s="1"/>
  <c r="DQ8" i="27"/>
  <c r="DR8" i="27" s="1"/>
  <c r="DQ17" i="27"/>
  <c r="DR17" i="27" s="1"/>
  <c r="DQ10" i="27"/>
  <c r="DR10" i="27" s="1"/>
  <c r="AW13" i="27"/>
  <c r="AX13" i="27" s="1"/>
  <c r="EI7" i="27"/>
  <c r="AW8" i="27"/>
  <c r="AX8" i="27" s="1"/>
  <c r="EG19" i="27"/>
  <c r="EH19" i="27" s="1"/>
  <c r="Y14" i="27"/>
  <c r="Z14" i="27" s="1"/>
  <c r="X12" i="12"/>
  <c r="Y12" i="12" s="1"/>
  <c r="I17" i="27"/>
  <c r="J17" i="27" s="1"/>
  <c r="AW14" i="27"/>
  <c r="AX14" i="27" s="1"/>
  <c r="BM28" i="27"/>
  <c r="BN28" i="27" s="1"/>
  <c r="AG14" i="27"/>
  <c r="AH14" i="27" s="1"/>
  <c r="Q6" i="27"/>
  <c r="R6" i="27" s="1"/>
  <c r="Q28" i="27"/>
  <c r="R28" i="27" s="1"/>
  <c r="X9" i="12"/>
  <c r="Y9" i="12" s="1"/>
  <c r="I24" i="27"/>
  <c r="J24" i="27" s="1"/>
  <c r="AW29" i="27"/>
  <c r="AX29" i="27" s="1"/>
  <c r="AW17" i="27"/>
  <c r="AX17" i="27" s="1"/>
  <c r="X18" i="12"/>
  <c r="Y18" i="12" s="1"/>
  <c r="AG16" i="27"/>
  <c r="AH16" i="27" s="1"/>
  <c r="AG27" i="27"/>
  <c r="AH27" i="27" s="1"/>
  <c r="AG15" i="27"/>
  <c r="AH15" i="27" s="1"/>
  <c r="I11" i="27"/>
  <c r="J11" i="27" s="1"/>
  <c r="I23" i="27"/>
  <c r="J23" i="27" s="1"/>
  <c r="X14" i="12"/>
  <c r="Y14" i="12" s="1"/>
  <c r="AW25" i="27"/>
  <c r="AX25" i="27" s="1"/>
  <c r="Y7" i="27"/>
  <c r="Z7" i="27" s="1"/>
  <c r="Y8" i="27"/>
  <c r="Z8" i="27" s="1"/>
  <c r="CC21" i="27"/>
  <c r="CD21" i="27" s="1"/>
  <c r="CC23" i="27"/>
  <c r="CD23" i="27" s="1"/>
  <c r="CC24" i="27"/>
  <c r="CD24" i="27" s="1"/>
  <c r="BM20" i="27"/>
  <c r="BN20" i="27" s="1"/>
  <c r="BM3" i="27"/>
  <c r="BN3" i="27" s="1"/>
  <c r="BM7" i="27"/>
  <c r="BN7" i="27" s="1"/>
  <c r="Q20" i="27"/>
  <c r="R20" i="27" s="1"/>
  <c r="Q15" i="27"/>
  <c r="R15" i="27" s="1"/>
  <c r="Q16" i="27"/>
  <c r="R16" i="27" s="1"/>
  <c r="AO6" i="27"/>
  <c r="AP6" i="27" s="1"/>
  <c r="AO28" i="27"/>
  <c r="AP28" i="27" s="1"/>
  <c r="P26" i="12"/>
  <c r="Q26" i="12" s="1"/>
  <c r="P28" i="12"/>
  <c r="Q28" i="12" s="1"/>
  <c r="P3" i="12"/>
  <c r="Q3" i="12" s="1"/>
  <c r="DY22" i="27"/>
  <c r="DZ22" i="27" s="1"/>
  <c r="DY6" i="27"/>
  <c r="DZ6" i="27" s="1"/>
  <c r="DY24" i="27"/>
  <c r="DZ24" i="27" s="1"/>
  <c r="BE18" i="27"/>
  <c r="BF18" i="27" s="1"/>
  <c r="BE17" i="27"/>
  <c r="BF17" i="27" s="1"/>
  <c r="BE5" i="27"/>
  <c r="BF5" i="27" s="1"/>
  <c r="DQ18" i="27"/>
  <c r="DR18" i="27" s="1"/>
  <c r="DQ7" i="27"/>
  <c r="DR7" i="27" s="1"/>
  <c r="DQ3" i="27"/>
  <c r="DR3" i="27" s="1"/>
  <c r="DQ29" i="27"/>
  <c r="DR29" i="27" s="1"/>
  <c r="EI28" i="27"/>
  <c r="I14" i="27"/>
  <c r="J14" i="27" s="1"/>
  <c r="Y29" i="27"/>
  <c r="Z29" i="27" s="1"/>
  <c r="I8" i="27"/>
  <c r="J8" i="27" s="1"/>
  <c r="EG20" i="27"/>
  <c r="EH20" i="27" s="1"/>
  <c r="EI20" i="27"/>
  <c r="I9" i="27"/>
  <c r="J9" i="27" s="1"/>
  <c r="DY21" i="27"/>
  <c r="DZ21" i="27" s="1"/>
  <c r="DY19" i="27"/>
  <c r="DZ19" i="27" s="1"/>
  <c r="DY27" i="27"/>
  <c r="DZ27" i="27" s="1"/>
  <c r="BE10" i="27"/>
  <c r="BF10" i="27" s="1"/>
  <c r="BE20" i="27"/>
  <c r="BF20" i="27" s="1"/>
  <c r="BE26" i="27"/>
  <c r="BF26" i="27" s="1"/>
  <c r="BE4" i="27"/>
  <c r="BF4" i="27" s="1"/>
  <c r="DQ15" i="27"/>
  <c r="DR15" i="27" s="1"/>
  <c r="DQ28" i="27"/>
  <c r="DR28" i="27" s="1"/>
  <c r="DQ20" i="27"/>
  <c r="DR20" i="27" s="1"/>
  <c r="DQ12" i="27"/>
  <c r="DR12" i="27" s="1"/>
  <c r="AO29" i="27"/>
  <c r="AP29" i="27" s="1"/>
  <c r="I18" i="27"/>
  <c r="J18" i="27" s="1"/>
  <c r="I22" i="27"/>
  <c r="J22" i="27" s="1"/>
  <c r="Y13" i="27"/>
  <c r="Z13" i="27" s="1"/>
  <c r="I13" i="27"/>
  <c r="J13" i="27" s="1"/>
  <c r="X23" i="12"/>
  <c r="Y23" i="12" s="1"/>
  <c r="X17" i="12"/>
  <c r="Y17" i="12" s="1"/>
  <c r="EG9" i="27"/>
  <c r="EH9" i="27" s="1"/>
  <c r="EI9" i="27"/>
  <c r="BU7" i="27"/>
  <c r="BV7" i="27" s="1"/>
  <c r="BU19" i="27"/>
  <c r="BV19" i="27" s="1"/>
  <c r="Z19" i="12"/>
  <c r="H19" i="12"/>
  <c r="I19" i="12" s="1"/>
  <c r="Z28" i="12"/>
  <c r="H28" i="12"/>
  <c r="I28" i="12" s="1"/>
  <c r="Z22" i="12"/>
  <c r="H22" i="12"/>
  <c r="I22" i="12" s="1"/>
  <c r="AO4" i="27"/>
  <c r="AP4" i="27" s="1"/>
  <c r="AO26" i="27"/>
  <c r="AP26" i="27" s="1"/>
  <c r="EI21" i="27"/>
  <c r="DQ21" i="27"/>
  <c r="DR21" i="27" s="1"/>
  <c r="EG15" i="27"/>
  <c r="EH15" i="27" s="1"/>
  <c r="EI15" i="27"/>
  <c r="CC9" i="27"/>
  <c r="CD9" i="27" s="1"/>
  <c r="CC20" i="27"/>
  <c r="CD20" i="27" s="1"/>
  <c r="Z17" i="12"/>
  <c r="H17" i="12"/>
  <c r="I17" i="12" s="1"/>
  <c r="Z10" i="12"/>
  <c r="H10" i="12"/>
  <c r="I10" i="12" s="1"/>
  <c r="Z9" i="12"/>
  <c r="H9" i="12"/>
  <c r="I9" i="12" s="1"/>
  <c r="P4" i="12"/>
  <c r="Q4" i="12" s="1"/>
  <c r="Z21" i="12"/>
  <c r="P21" i="12"/>
  <c r="Q21" i="12" s="1"/>
  <c r="Z7" i="12"/>
  <c r="H7" i="12"/>
  <c r="I7" i="12" s="1"/>
  <c r="Z25" i="12"/>
  <c r="H25" i="12"/>
  <c r="I25" i="12" s="1"/>
  <c r="H27" i="12"/>
  <c r="I27" i="12" s="1"/>
  <c r="Z27" i="12"/>
  <c r="EG24" i="27"/>
  <c r="EH24" i="27" s="1"/>
  <c r="EI24" i="27"/>
  <c r="EG22" i="27"/>
  <c r="EH22" i="27" s="1"/>
  <c r="EI22" i="27"/>
  <c r="EG11" i="27"/>
  <c r="EH11" i="27" s="1"/>
  <c r="EI11" i="27"/>
  <c r="EG26" i="27"/>
  <c r="EH26" i="27" s="1"/>
  <c r="EI26" i="27"/>
  <c r="AG24" i="27"/>
  <c r="AH24" i="27" s="1"/>
  <c r="AG3" i="27"/>
  <c r="AH3" i="27" s="1"/>
  <c r="Z11" i="12"/>
  <c r="H11" i="12"/>
  <c r="I11" i="12" s="1"/>
  <c r="Z18" i="12"/>
  <c r="H18" i="12"/>
  <c r="I18" i="12" s="1"/>
  <c r="EG23" i="27"/>
  <c r="EH23" i="27" s="1"/>
  <c r="EI23" i="27"/>
  <c r="EG4" i="27"/>
  <c r="EH4" i="27" s="1"/>
  <c r="EI4" i="27"/>
  <c r="Z6" i="12"/>
  <c r="H6" i="12"/>
  <c r="I6" i="12" s="1"/>
  <c r="Z26" i="12"/>
  <c r="H26" i="12"/>
  <c r="I26" i="12" s="1"/>
  <c r="H5" i="12"/>
  <c r="I5" i="12" s="1"/>
  <c r="Z5" i="12"/>
  <c r="Z23" i="12"/>
  <c r="P23" i="12"/>
  <c r="Q23" i="12" s="1"/>
  <c r="EI3" i="27"/>
  <c r="CS3" i="27"/>
  <c r="CT3" i="27" s="1"/>
  <c r="Z29" i="12"/>
  <c r="H29" i="12"/>
  <c r="I29" i="12" s="1"/>
  <c r="BU8" i="27"/>
  <c r="BV8" i="27" s="1"/>
  <c r="BU17" i="27"/>
  <c r="BV17" i="27" s="1"/>
  <c r="EG12" i="27"/>
  <c r="EH12" i="27" s="1"/>
  <c r="EI12" i="27"/>
  <c r="Z12" i="12"/>
  <c r="H12" i="12"/>
  <c r="I12" i="12" s="1"/>
  <c r="Z20" i="12"/>
  <c r="H20" i="12"/>
  <c r="I20" i="12" s="1"/>
  <c r="EG27" i="27"/>
  <c r="EH27" i="27" s="1"/>
  <c r="EI27" i="27"/>
  <c r="X13" i="12"/>
  <c r="Y13" i="12" s="1"/>
  <c r="X3" i="12"/>
  <c r="Y3" i="12" s="1"/>
  <c r="EG18" i="27"/>
  <c r="EH18" i="27" s="1"/>
  <c r="EI18" i="27"/>
  <c r="EG29" i="27"/>
  <c r="EH29" i="27" s="1"/>
  <c r="EI29" i="27"/>
  <c r="H3" i="12"/>
  <c r="I3" i="12" s="1"/>
  <c r="Z8" i="12"/>
  <c r="H8" i="12"/>
  <c r="I8" i="12" s="1"/>
  <c r="EG25" i="27"/>
  <c r="EH25" i="27" s="1"/>
  <c r="EI25" i="27"/>
  <c r="EG16" i="27"/>
  <c r="EH16" i="27" s="1"/>
  <c r="EI16" i="27"/>
  <c r="H14" i="12"/>
  <c r="I14" i="12" s="1"/>
  <c r="Z14" i="12"/>
  <c r="H24" i="12"/>
  <c r="I24" i="12" s="1"/>
  <c r="Z24" i="12"/>
  <c r="X5" i="12"/>
  <c r="Y5" i="12" s="1"/>
  <c r="X25" i="12"/>
  <c r="Y25" i="12" s="1"/>
  <c r="EG6" i="27"/>
  <c r="EH6" i="27" s="1"/>
  <c r="EI6" i="27"/>
  <c r="EG14" i="27"/>
  <c r="EH14" i="27" s="1"/>
  <c r="EI14" i="27"/>
  <c r="EG8" i="27"/>
  <c r="EH8" i="27" s="1"/>
  <c r="EI8" i="27"/>
  <c r="Z15" i="12"/>
  <c r="H15" i="12"/>
  <c r="I15" i="12" s="1"/>
  <c r="Z13" i="12"/>
  <c r="H13" i="12"/>
  <c r="I13" i="12" s="1"/>
  <c r="Z16" i="12"/>
  <c r="P16" i="12"/>
  <c r="Q16" i="12" s="1"/>
  <c r="AE3" i="12" l="1"/>
  <c r="AF3" i="12" s="1"/>
  <c r="EN8" i="27"/>
  <c r="EO8" i="27" s="1"/>
  <c r="AE24" i="12"/>
  <c r="AF24" i="12" s="1"/>
  <c r="EN18" i="27"/>
  <c r="EO18" i="27" s="1"/>
  <c r="AE15" i="12"/>
  <c r="AF15" i="12" s="1"/>
  <c r="AE12" i="12"/>
  <c r="AF12" i="12" s="1"/>
  <c r="EN3" i="27"/>
  <c r="EO3" i="27" s="1"/>
  <c r="AE6" i="12"/>
  <c r="AF6" i="12" s="1"/>
  <c r="AE11" i="12"/>
  <c r="AF11" i="12" s="1"/>
  <c r="AE7" i="12"/>
  <c r="AF7" i="12" s="1"/>
  <c r="AE10" i="12"/>
  <c r="AF10" i="12" s="1"/>
  <c r="EN21" i="27"/>
  <c r="EO21" i="27" s="1"/>
  <c r="AE19" i="12"/>
  <c r="AF19" i="12" s="1"/>
  <c r="EN20" i="27"/>
  <c r="EO20" i="27" s="1"/>
  <c r="EN12" i="27"/>
  <c r="EO12" i="27" s="1"/>
  <c r="EN4" i="27"/>
  <c r="EO4" i="27" s="1"/>
  <c r="EN24" i="27"/>
  <c r="EO24" i="27" s="1"/>
  <c r="AE23" i="12"/>
  <c r="AF23" i="12" s="1"/>
  <c r="AE21" i="12"/>
  <c r="AF21" i="12" s="1"/>
  <c r="AE17" i="12"/>
  <c r="AF17" i="12" s="1"/>
  <c r="EN14" i="27"/>
  <c r="EO14" i="27" s="1"/>
  <c r="EN23" i="27"/>
  <c r="EO23" i="27" s="1"/>
  <c r="EN26" i="27"/>
  <c r="EO26" i="27" s="1"/>
  <c r="AE27" i="12"/>
  <c r="AF27" i="12" s="1"/>
  <c r="EN9" i="27"/>
  <c r="EO9" i="27" s="1"/>
  <c r="EN5" i="27"/>
  <c r="EO5" i="27" s="1"/>
  <c r="AE8" i="12"/>
  <c r="AF8" i="12" s="1"/>
  <c r="AE14" i="12"/>
  <c r="AF14" i="12" s="1"/>
  <c r="EN27" i="27"/>
  <c r="EO27" i="27" s="1"/>
  <c r="AE5" i="12"/>
  <c r="AF5" i="12" s="1"/>
  <c r="AE16" i="12"/>
  <c r="AF16" i="12" s="1"/>
  <c r="AE4" i="12"/>
  <c r="AF4" i="12" s="1"/>
  <c r="AE22" i="12"/>
  <c r="AF22" i="12" s="1"/>
  <c r="EN6" i="27"/>
  <c r="EO6" i="27" s="1"/>
  <c r="EN16" i="27"/>
  <c r="EO16" i="27" s="1"/>
  <c r="EN29" i="27"/>
  <c r="EO29" i="27" s="1"/>
  <c r="EN11" i="27"/>
  <c r="EO11" i="27" s="1"/>
  <c r="EN15" i="27"/>
  <c r="EO15" i="27" s="1"/>
  <c r="EN28" i="27"/>
  <c r="EO28" i="27" s="1"/>
  <c r="EN10" i="27"/>
  <c r="EO10" i="27" s="1"/>
  <c r="AE13" i="12"/>
  <c r="AF13" i="12" s="1"/>
  <c r="AE20" i="12"/>
  <c r="AF20" i="12" s="1"/>
  <c r="AE29" i="12"/>
  <c r="AF29" i="12" s="1"/>
  <c r="AE26" i="12"/>
  <c r="AF26" i="12" s="1"/>
  <c r="AE18" i="12"/>
  <c r="AF18" i="12" s="1"/>
  <c r="AE25" i="12"/>
  <c r="AF25" i="12" s="1"/>
  <c r="AE9" i="12"/>
  <c r="AF9" i="12" s="1"/>
  <c r="AE28" i="12"/>
  <c r="AF28" i="12" s="1"/>
  <c r="EN7" i="27"/>
  <c r="EO7" i="27" s="1"/>
  <c r="EN13" i="27"/>
  <c r="EO13" i="27" s="1"/>
  <c r="EN19" i="27"/>
  <c r="EO19" i="27" s="1"/>
  <c r="EN25" i="27"/>
  <c r="EO25" i="27" s="1"/>
  <c r="EN22" i="27"/>
  <c r="EO22" i="27" s="1"/>
  <c r="EN17" i="27"/>
  <c r="EO17" i="27" s="1"/>
</calcChain>
</file>

<file path=xl/sharedStrings.xml><?xml version="1.0" encoding="utf-8"?>
<sst xmlns="http://schemas.openxmlformats.org/spreadsheetml/2006/main" count="25677" uniqueCount="699">
  <si>
    <t>Acre</t>
  </si>
  <si>
    <t>Alagoas</t>
  </si>
  <si>
    <t>ESTADO</t>
  </si>
  <si>
    <t>SIGLA</t>
  </si>
  <si>
    <t>CÓD</t>
  </si>
  <si>
    <t>AS_EM</t>
  </si>
  <si>
    <t>AS_LC</t>
  </si>
  <si>
    <t>AS_LX</t>
  </si>
  <si>
    <t>AS_TE</t>
  </si>
  <si>
    <t>AS_PA</t>
  </si>
  <si>
    <t>ODS</t>
  </si>
  <si>
    <t>ESG</t>
  </si>
  <si>
    <t>2015</t>
  </si>
  <si>
    <t>2016</t>
  </si>
  <si>
    <t>2017</t>
  </si>
  <si>
    <t>2018</t>
  </si>
  <si>
    <t>2019</t>
  </si>
  <si>
    <t>2020</t>
  </si>
  <si>
    <t>CH_CM</t>
  </si>
  <si>
    <t>CH_PA</t>
  </si>
  <si>
    <t>CH_PT</t>
  </si>
  <si>
    <t>CH_QT</t>
  </si>
  <si>
    <t>ED_AE</t>
  </si>
  <si>
    <t>ED_E1</t>
  </si>
  <si>
    <t>ED_E2</t>
  </si>
  <si>
    <t>ED_IO</t>
  </si>
  <si>
    <t>ED_UF</t>
  </si>
  <si>
    <t>ED_UM</t>
  </si>
  <si>
    <t>ED_CI</t>
  </si>
  <si>
    <t>EP_EJ</t>
  </si>
  <si>
    <t>EP_EP</t>
  </si>
  <si>
    <t>EP_JP</t>
  </si>
  <si>
    <t>EP_LP</t>
  </si>
  <si>
    <t>EP_IT</t>
  </si>
  <si>
    <t>EP_QI</t>
  </si>
  <si>
    <t>EP_PJ</t>
  </si>
  <si>
    <t>EP_SG</t>
  </si>
  <si>
    <t>IF_AT_FI</t>
  </si>
  <si>
    <t>IF_QT</t>
  </si>
  <si>
    <t>IF_CR</t>
  </si>
  <si>
    <t>IF_CS</t>
  </si>
  <si>
    <t>IF_DV</t>
  </si>
  <si>
    <t>IF_EL_FI</t>
  </si>
  <si>
    <t>IF_I1</t>
  </si>
  <si>
    <t>IF_I2</t>
  </si>
  <si>
    <t>IF_QR</t>
  </si>
  <si>
    <t>IF_FO</t>
  </si>
  <si>
    <t>IN_IF</t>
  </si>
  <si>
    <t>IN_PF</t>
  </si>
  <si>
    <t>IN_BC</t>
  </si>
  <si>
    <t>IN_IN</t>
  </si>
  <si>
    <t>IN_PC</t>
  </si>
  <si>
    <t>PM_PB_TM</t>
  </si>
  <si>
    <t>PM_PB_TX</t>
  </si>
  <si>
    <t>PM_FT</t>
  </si>
  <si>
    <t>SF_CI</t>
  </si>
  <si>
    <t>SF_RO</t>
  </si>
  <si>
    <t>SF_SF</t>
  </si>
  <si>
    <t>SF_SO</t>
  </si>
  <si>
    <t>SF_AU</t>
  </si>
  <si>
    <t>SF_RP</t>
  </si>
  <si>
    <t>SF_GP</t>
  </si>
  <si>
    <t>SF_IL</t>
  </si>
  <si>
    <t>SF_PC</t>
  </si>
  <si>
    <t>SP_JC</t>
  </si>
  <si>
    <t>SP_SC</t>
  </si>
  <si>
    <t>SP_CC</t>
  </si>
  <si>
    <t>SP_IH</t>
  </si>
  <si>
    <t>SP_MT</t>
  </si>
  <si>
    <t>SP_MO</t>
  </si>
  <si>
    <t>SP_SG</t>
  </si>
  <si>
    <t>SP_SP</t>
  </si>
  <si>
    <t>SP_QI</t>
  </si>
  <si>
    <t>SS_AM</t>
  </si>
  <si>
    <t>SS_BE</t>
  </si>
  <si>
    <t>SS_DS</t>
  </si>
  <si>
    <t>SS_DS_AG</t>
  </si>
  <si>
    <t>SS_DS_ES</t>
  </si>
  <si>
    <t>SS_EV</t>
  </si>
  <si>
    <t>SS_IH</t>
  </si>
  <si>
    <t>SS_MA</t>
  </si>
  <si>
    <t>SS_MP</t>
  </si>
  <si>
    <t>SS_SI</t>
  </si>
  <si>
    <t>INDICADOR</t>
  </si>
  <si>
    <t>Emissões de CO2</t>
  </si>
  <si>
    <t>Serviços Urbanos</t>
  </si>
  <si>
    <t>Tratamento de Esgoto</t>
  </si>
  <si>
    <t>Perda de Água</t>
  </si>
  <si>
    <t>Custo de Mão de Obra</t>
  </si>
  <si>
    <t>PEA com Ensino Superior</t>
  </si>
  <si>
    <t>Produtividade do Trabalho</t>
  </si>
  <si>
    <t>Qualificação dos Trabalhadores</t>
  </si>
  <si>
    <t>Avaliação da Educação</t>
  </si>
  <si>
    <t>IDEB</t>
  </si>
  <si>
    <t>ENEM</t>
  </si>
  <si>
    <t>Índice de Oportunidade da Educação</t>
  </si>
  <si>
    <t>Taxa de Frequência Líquida do Ensino Fundamental</t>
  </si>
  <si>
    <t>Taxa de Frequência Líquida do Ensino Médio</t>
  </si>
  <si>
    <t>Taxa de Atendimento do Ensino Infantil</t>
  </si>
  <si>
    <t>Eficiência do Judiciário</t>
  </si>
  <si>
    <t>Custo do Executivo/PIB</t>
  </si>
  <si>
    <t>Custo do Judiciário/PIB</t>
  </si>
  <si>
    <t>Custo do Legislativo/PIB</t>
  </si>
  <si>
    <t>Índice de Transparência</t>
  </si>
  <si>
    <t>Qualidade da Informação Contábil e Fiscal</t>
  </si>
  <si>
    <t>Produtividade dos Magistrados e Servidores do Judiciário</t>
  </si>
  <si>
    <t>Oferta de Serviços Públicos Digitais</t>
  </si>
  <si>
    <t>Acessibilidade do Serviço de Telecomunicações</t>
  </si>
  <si>
    <t>Qualidade do Serviço de Telecomunicações</t>
  </si>
  <si>
    <t>Custo de Combustíveis</t>
  </si>
  <si>
    <t>Custo de Saneamento Básico</t>
  </si>
  <si>
    <t>Disponibilidade de Voos Diretos</t>
  </si>
  <si>
    <t>Acesso à Energia Elétrica</t>
  </si>
  <si>
    <t>Custo da Energia Elétrica</t>
  </si>
  <si>
    <t>Qualidade da Energia Elétrica</t>
  </si>
  <si>
    <t>Qualidade das Rodovias</t>
  </si>
  <si>
    <t>Backhaul de Fibra Óptica</t>
  </si>
  <si>
    <t>Investimentos Públicos em P&amp;D</t>
  </si>
  <si>
    <t>Patentes</t>
  </si>
  <si>
    <t>Bolsa de Mestrado e Doutorado</t>
  </si>
  <si>
    <t>Pesquisa Científica</t>
  </si>
  <si>
    <t>Tamanho de Mercado</t>
  </si>
  <si>
    <t>Taxa de Crescimento</t>
  </si>
  <si>
    <t>Crescimento Potencial da Força de Trabalho</t>
  </si>
  <si>
    <t>Taxa de Investimentos</t>
  </si>
  <si>
    <t>Regra de Ouro</t>
  </si>
  <si>
    <t>Solvência Fiscal</t>
  </si>
  <si>
    <t>Sucesso do Planejamento Orçamentário</t>
  </si>
  <si>
    <t>Dependência Fiscal</t>
  </si>
  <si>
    <t>Resultado Primário</t>
  </si>
  <si>
    <t>Gasto com Pessoal</t>
  </si>
  <si>
    <t>Índice de Liquidez</t>
  </si>
  <si>
    <t>Poupança Corrente</t>
  </si>
  <si>
    <t>Atuação do Sistema de Justiça Criminal</t>
  </si>
  <si>
    <t>Presos sem Condenação</t>
  </si>
  <si>
    <t>Déficit Carcerário</t>
  </si>
  <si>
    <t>Mortes a Esclarecer</t>
  </si>
  <si>
    <t>Mortalidade no Trânsito</t>
  </si>
  <si>
    <t>Morbidade no Trânsito</t>
  </si>
  <si>
    <t>Segurança Pessoal</t>
  </si>
  <si>
    <t>Segurança Patrimonial</t>
  </si>
  <si>
    <t>Qualidade da Informação de Criminalidade</t>
  </si>
  <si>
    <t>Inadequação de Moradia</t>
  </si>
  <si>
    <t>Famílias Abaixo da Linha da Pobreza</t>
  </si>
  <si>
    <t>Desigualdade de Renda</t>
  </si>
  <si>
    <t>Acesso ao Saneamento Básico - Água</t>
  </si>
  <si>
    <t>Acesso ao Saneamento Básico - Esgoto</t>
  </si>
  <si>
    <t>Anos Potenciais de Vida Perdidos</t>
  </si>
  <si>
    <t>Formalidade do Mercado de Trabalho</t>
  </si>
  <si>
    <t>Inserção Econômica</t>
  </si>
  <si>
    <t>IDH</t>
  </si>
  <si>
    <t>Inserção Econômica dos Jovens</t>
  </si>
  <si>
    <t>Mortalidade Materna</t>
  </si>
  <si>
    <t>Mortalidade Precoce</t>
  </si>
  <si>
    <t>Mortalidade na Infância</t>
  </si>
  <si>
    <t>Amazonas</t>
  </si>
  <si>
    <t>AC</t>
  </si>
  <si>
    <t>AL</t>
  </si>
  <si>
    <t>AM</t>
  </si>
  <si>
    <t>Amapá</t>
  </si>
  <si>
    <t>Bahia</t>
  </si>
  <si>
    <t>Ceará</t>
  </si>
  <si>
    <t>Distrito Federal</t>
  </si>
  <si>
    <t>Espírito Santo</t>
  </si>
  <si>
    <t>Goiás</t>
  </si>
  <si>
    <t>Maranhão</t>
  </si>
  <si>
    <t>Minas Gerais</t>
  </si>
  <si>
    <t>Mato Grosso do Sul</t>
  </si>
  <si>
    <t>Mato Grosso</t>
  </si>
  <si>
    <t>Pará</t>
  </si>
  <si>
    <t>Paraíba</t>
  </si>
  <si>
    <t>Pernambuco</t>
  </si>
  <si>
    <t>Piauí</t>
  </si>
  <si>
    <t>Paraná</t>
  </si>
  <si>
    <t>Rio de Janeiro</t>
  </si>
  <si>
    <t>Rio Grande do Norte</t>
  </si>
  <si>
    <t>Rondônia</t>
  </si>
  <si>
    <t>Roraima</t>
  </si>
  <si>
    <t>Rio Grande do Sul</t>
  </si>
  <si>
    <t>Santa Catarina</t>
  </si>
  <si>
    <t>Sergipe</t>
  </si>
  <si>
    <t>São Paulo</t>
  </si>
  <si>
    <t>Tocantins</t>
  </si>
  <si>
    <t>ES</t>
  </si>
  <si>
    <t>AP</t>
  </si>
  <si>
    <t>TO</t>
  </si>
  <si>
    <t>SP</t>
  </si>
  <si>
    <t>BA</t>
  </si>
  <si>
    <t>CE</t>
  </si>
  <si>
    <t>DF</t>
  </si>
  <si>
    <t>GO</t>
  </si>
  <si>
    <t>MA</t>
  </si>
  <si>
    <t>MG</t>
  </si>
  <si>
    <t>MS</t>
  </si>
  <si>
    <t>SC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</si>
  <si>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</si>
  <si>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</si>
  <si>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</si>
  <si>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</si>
  <si>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</si>
  <si>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</si>
  <si>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</si>
  <si>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</si>
  <si>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</si>
  <si>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</si>
  <si>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</si>
  <si>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SE</t>
  </si>
  <si>
    <t>Pilar</t>
  </si>
  <si>
    <t>Sustentabilidade Ambiental</t>
  </si>
  <si>
    <t>Capital humano</t>
  </si>
  <si>
    <t>Educação</t>
  </si>
  <si>
    <t>Eficiência da máquina pública</t>
  </si>
  <si>
    <t>Infraestrutura</t>
  </si>
  <si>
    <t>Inovação</t>
  </si>
  <si>
    <t>SOCIAL</t>
  </si>
  <si>
    <t>Potencial de Mercado</t>
  </si>
  <si>
    <t>Solidez Fiscal</t>
  </si>
  <si>
    <t>Segurança pública</t>
  </si>
  <si>
    <t>Sustentabilidade social</t>
  </si>
  <si>
    <t>ODS 1</t>
  </si>
  <si>
    <t>ODS 8</t>
  </si>
  <si>
    <t>ODS 9</t>
  </si>
  <si>
    <t>ODS 10</t>
  </si>
  <si>
    <t>ODS 11</t>
  </si>
  <si>
    <t>ODS 12</t>
  </si>
  <si>
    <t>ODS 13</t>
  </si>
  <si>
    <t>ODS 14</t>
  </si>
  <si>
    <t>ODS 15</t>
  </si>
  <si>
    <t>ODS 16</t>
  </si>
  <si>
    <t>ODS 17</t>
  </si>
  <si>
    <t>ODS 5</t>
  </si>
  <si>
    <t>ODS 4</t>
  </si>
  <si>
    <t>ODS 6</t>
  </si>
  <si>
    <t>ODS 7</t>
  </si>
  <si>
    <t>ODS 3</t>
  </si>
  <si>
    <t>ODS 2</t>
  </si>
  <si>
    <t>AMBIENTAL</t>
  </si>
  <si>
    <t>GOVERNANÇA</t>
  </si>
  <si>
    <t>Código</t>
  </si>
  <si>
    <t>Indicador</t>
  </si>
  <si>
    <t>ODS indicadores</t>
  </si>
  <si>
    <t>ODS metas</t>
  </si>
  <si>
    <r>
      <t>Emissões de CO</t>
    </r>
    <r>
      <rPr>
        <vertAlign val="subscript"/>
        <sz val="8.8000000000000007"/>
        <color theme="1"/>
        <rFont val="Calibri"/>
        <family val="2"/>
      </rPr>
      <t>2</t>
    </r>
  </si>
  <si>
    <t>9.4.1 | 11.6.2 |12.c.1 | 13.2.1 | 14.3.1</t>
  </si>
  <si>
    <t>E</t>
  </si>
  <si>
    <t xml:space="preserve">3.9.2 |6.a.1 | 11.6.1 </t>
  </si>
  <si>
    <t>3.9 |6.a | 11.6</t>
  </si>
  <si>
    <t>3.9.1 | 3.9.2 | 11.6.1 | 12.4.2 | 12.5.1 | 13.1.3 | 14.1.1</t>
  </si>
  <si>
    <t>3.9.1 | 3.9.2 | 6.3.1</t>
  </si>
  <si>
    <t>3.9 | 6.3</t>
  </si>
  <si>
    <t>6.4</t>
  </si>
  <si>
    <t>Capital Humano</t>
  </si>
  <si>
    <t>8.5.1 | 10.7.1</t>
  </si>
  <si>
    <t>S</t>
  </si>
  <si>
    <t>8.5 | 10.7</t>
  </si>
  <si>
    <t>4.3.1 | 8.5.2 | 8.6.1</t>
  </si>
  <si>
    <t>4.3 | 8.5 | 8.6</t>
  </si>
  <si>
    <t>5.4.1 | 8.2.1</t>
  </si>
  <si>
    <t>4.c.1 | 4.3.1 | 8.6.1</t>
  </si>
  <si>
    <t>4.1.1 | 4.2.2 | 4.3.1 | 4.4.1 | 4.6.1 | 4.7.1 | 4.c.1</t>
  </si>
  <si>
    <t>4.1.1 | 4.6.1 | 4.c.1</t>
  </si>
  <si>
    <t xml:space="preserve">4.3.1 </t>
  </si>
  <si>
    <t>4.3</t>
  </si>
  <si>
    <t>4.2.1 | 4.2.2 | 4.3.1 | 4.4.1 | 4.5.1 |4.a.1</t>
  </si>
  <si>
    <t>4.1.1 | 4.6.1</t>
  </si>
  <si>
    <t>4.1 | 4.6</t>
  </si>
  <si>
    <t>4.2.1</t>
  </si>
  <si>
    <t>4.2</t>
  </si>
  <si>
    <t>Eficiência da Máquina Pública</t>
  </si>
  <si>
    <t>16.5.1 | 16.6.2</t>
  </si>
  <si>
    <t>G</t>
  </si>
  <si>
    <t>16.5 | 16.6</t>
  </si>
  <si>
    <t>16.6.1</t>
  </si>
  <si>
    <t>16.6</t>
  </si>
  <si>
    <t>16.10.2</t>
  </si>
  <si>
    <t>16.10</t>
  </si>
  <si>
    <t>16.6.2 | 16.7.2 | 17.8.1</t>
  </si>
  <si>
    <t xml:space="preserve"> 5.b.1 |9.c.1 | 11.3</t>
  </si>
  <si>
    <t>SG</t>
  </si>
  <si>
    <t>9.c.1 | 11.3</t>
  </si>
  <si>
    <t>7.1.2| 9.4 | 11.2 | 12.c.1</t>
  </si>
  <si>
    <t>7.1 | 9.4 | 11.2 | 12.c</t>
  </si>
  <si>
    <t>6.2.1 |6.3.1 | 6.1.1 | 6.a.1</t>
  </si>
  <si>
    <t>9.1.2</t>
  </si>
  <si>
    <t>9.1</t>
  </si>
  <si>
    <t>7.1 | 7.3.1</t>
  </si>
  <si>
    <t xml:space="preserve">9.1.1 | </t>
  </si>
  <si>
    <t>9.c.1</t>
  </si>
  <si>
    <t>9.5.1 | 9.5.2</t>
  </si>
  <si>
    <t>9.5</t>
  </si>
  <si>
    <t>9.5.1 | 9.5.2 | 13.3.2</t>
  </si>
  <si>
    <t>9.b.1 | 9.3.1 | 9.3.2 |</t>
  </si>
  <si>
    <t>8.1.1 | 8.2.1 | 8.10.1 | 9.2 | 17.1.1</t>
  </si>
  <si>
    <t>8.1 | 8.2 | 8.10 | 9.2 | 17.1</t>
  </si>
  <si>
    <t>8.1.1 | 8.2.1 | 8.a.1 | 9.2 | 10.5.1 | 10.2</t>
  </si>
  <si>
    <t>3.2.1 |  8.2.1 | 10.2</t>
  </si>
  <si>
    <t>10.b |16.6.1| 17.1.1 | 17.3.1</t>
  </si>
  <si>
    <t>10.b |16.6| 17.1 | 17.3</t>
  </si>
  <si>
    <t>16.6.1| 17.3.1</t>
  </si>
  <si>
    <t>16.6|17.3</t>
  </si>
  <si>
    <t>16.6.1|17.3.1</t>
  </si>
  <si>
    <t>11.a |16.6.1|17.1.1</t>
  </si>
  <si>
    <t>11.a |16.6|17.1</t>
  </si>
  <si>
    <t>Segurança Pública</t>
  </si>
  <si>
    <t>16.5.2</t>
  </si>
  <si>
    <t>16.5</t>
  </si>
  <si>
    <t>10.3.1 | 16.3.2</t>
  </si>
  <si>
    <t>10.3 | 16.3</t>
  </si>
  <si>
    <t>16.3.2</t>
  </si>
  <si>
    <t>16.3</t>
  </si>
  <si>
    <t>3.6.1</t>
  </si>
  <si>
    <t>3.6</t>
  </si>
  <si>
    <t>16.1.3 | 16.1.4 | 16.2.3</t>
  </si>
  <si>
    <t>16.1 | 16.2</t>
  </si>
  <si>
    <t>11.4.1 | 16.1.4</t>
  </si>
  <si>
    <t>Sustentabilidade Social</t>
  </si>
  <si>
    <t>1.4.1 | 1.4.2 | 11.1.1 |</t>
  </si>
  <si>
    <t>1.1.1 | 1.2.1 | 1.2.2 | 2.1 | 10.2.1 |10.4.1</t>
  </si>
  <si>
    <t>1.3.1 | 8.5.1 | 10.2.1 |10.4.1 | 10.7.1</t>
  </si>
  <si>
    <t>1.4.1 | 6.1.1 | 6.3.2 | 6.a.1 |11.1.1</t>
  </si>
  <si>
    <t>1.4 | 6.1 | 6.3 | 6.a |11.1</t>
  </si>
  <si>
    <t>1.4.1 | 3.9.1 | 3.9.2 |6.2.1 |6.3.1 | 6.a.1 | 11.1.1</t>
  </si>
  <si>
    <t>1.4 | 3.9 |6.2 |6.3 | 6.a | 11.1</t>
  </si>
  <si>
    <t>3.1.1 |3.2.1 | 3.2.2 |3.4.2 | 3.6.1</t>
  </si>
  <si>
    <t>3.1 | 3.2 |3.4 | 3.6</t>
  </si>
  <si>
    <t>8.10.2 | 10.7.1</t>
  </si>
  <si>
    <t>8.10 | 10.7</t>
  </si>
  <si>
    <t>8.5.2 | 8.6.1 | 8.b.1 | 10.4.1</t>
  </si>
  <si>
    <t xml:space="preserve">1.a.2 | 2.3.2 | 4.6.1 | 3.1.2 | 3.2.2 | 3.2.1 | 3.9.2 | 3.b.3 | 3.c.1 | </t>
  </si>
  <si>
    <t>4.3.1 | 4.4.1 |8.b.1</t>
  </si>
  <si>
    <t>3.1.1</t>
  </si>
  <si>
    <t>3.1</t>
  </si>
  <si>
    <t>1.5.1 | 3.4.2 | 3.6.1 | 16.1.1 | 16.1.2</t>
  </si>
  <si>
    <t>3.2.1 | 3.2.2</t>
  </si>
  <si>
    <t>3.2</t>
  </si>
  <si>
    <t>6.4.1 | 6.4.2</t>
  </si>
  <si>
    <t>Ambiental</t>
  </si>
  <si>
    <t>Social</t>
  </si>
  <si>
    <t>Governança</t>
  </si>
  <si>
    <t>Mínimo</t>
  </si>
  <si>
    <t>Máximo</t>
  </si>
  <si>
    <t>Ambiental normalizado</t>
  </si>
  <si>
    <t>Social normalizado</t>
  </si>
  <si>
    <t>Governança normalizado</t>
  </si>
  <si>
    <t>ODS 1 normalizado</t>
  </si>
  <si>
    <t>ODS 2 normalizado</t>
  </si>
  <si>
    <t>ODS 3 normalizado</t>
  </si>
  <si>
    <t>ODS 13 normalizado</t>
  </si>
  <si>
    <t>ODS 14 normalizado</t>
  </si>
  <si>
    <t>ODS 17 normalizado</t>
  </si>
  <si>
    <t>Classificação por ESG</t>
  </si>
  <si>
    <t>10.3 | 16.1</t>
  </si>
  <si>
    <t>EG</t>
  </si>
  <si>
    <t>9.4 | 11.6 | 12.4 | 13.2 | 14.3</t>
  </si>
  <si>
    <t>6.2 |6.3 | 6.1 | 6.a | 9.1 | 11.1</t>
  </si>
  <si>
    <t>7.1 | 7.3 | 9.1 | 11.1</t>
  </si>
  <si>
    <t>8.2 | 8.3 | 9.b | 9.3</t>
  </si>
  <si>
    <t>8.1 | 8.2 | 8.a | 9.2 | 10.5</t>
  </si>
  <si>
    <t>4.1 | 4.2 | 4.3 | 4.4 | 4.6</t>
  </si>
  <si>
    <t>4.b | 9.5</t>
  </si>
  <si>
    <t>3.2 |  8.2 | 9.1</t>
  </si>
  <si>
    <t>1.3 | 8.5 | 10.4 | 10.7</t>
  </si>
  <si>
    <t>1.1 | 1.2 | 2.1 | 10.4</t>
  </si>
  <si>
    <t>4.3 | 8.6</t>
  </si>
  <si>
    <t>11.1</t>
  </si>
  <si>
    <t>Média do normalizado Total geral ESG</t>
  </si>
  <si>
    <t>Região</t>
  </si>
  <si>
    <t>Norte</t>
  </si>
  <si>
    <t>Nordeste</t>
  </si>
  <si>
    <t>Centro-oeste</t>
  </si>
  <si>
    <t>Sudeste</t>
  </si>
  <si>
    <t>Sul</t>
  </si>
  <si>
    <t>Reciclagem do lixo</t>
  </si>
  <si>
    <t>Coleta seletiva de lixo</t>
  </si>
  <si>
    <t>Desmatamento</t>
  </si>
  <si>
    <t>Recuperação de áreas degradadas</t>
  </si>
  <si>
    <t>Transparência das Ações de combate ao desmatamento</t>
  </si>
  <si>
    <t>Desnutrição na infância</t>
  </si>
  <si>
    <t>Obesidade na infância</t>
  </si>
  <si>
    <t>Cobertura vacinal</t>
  </si>
  <si>
    <t>2.1 | 2.2| 1.1 | 1.2</t>
  </si>
  <si>
    <t>2.2</t>
  </si>
  <si>
    <t>3.8 | 3.b</t>
  </si>
  <si>
    <t>3.4 | 3.6 | 16.1</t>
  </si>
  <si>
    <t>3.1 | 3.2 | 3.9 | 3.c | 4.1 | 4.3 | 4.5 | 4.6 | 8.1</t>
  </si>
  <si>
    <t>8.2</t>
  </si>
  <si>
    <t>3.9 | 11.6 | 12.4 | 12.5 | 14.1</t>
  </si>
  <si>
    <t>AS_RL</t>
  </si>
  <si>
    <t>AS_CS</t>
  </si>
  <si>
    <t>AS_VD</t>
  </si>
  <si>
    <t>SS_DI</t>
  </si>
  <si>
    <t>SS_OI</t>
  </si>
  <si>
    <t>SS_CV</t>
  </si>
  <si>
    <t>11.6 | 12.4 | 12.5</t>
  </si>
  <si>
    <t>Sigla</t>
  </si>
  <si>
    <t>Prêmio Salarial Público-privado</t>
  </si>
  <si>
    <t>Equilíbrio de gênero no emprego público estadual</t>
  </si>
  <si>
    <t>5.5 | 5.1 | 8.5 | 10.2 | 16.7</t>
  </si>
  <si>
    <t>AS_DM</t>
  </si>
  <si>
    <t>AS_RD</t>
  </si>
  <si>
    <t>AS_TR</t>
  </si>
  <si>
    <t>Equilíbrio de gênero na remuneração pública estadual</t>
  </si>
  <si>
    <t>EP_PS</t>
  </si>
  <si>
    <t>EP_EG</t>
  </si>
  <si>
    <t>EP_GE</t>
  </si>
  <si>
    <t>Equilíbrio Racial</t>
  </si>
  <si>
    <t>SS_ER</t>
  </si>
  <si>
    <t>8.5 | 10.2 | 10.3 | 10.4</t>
  </si>
  <si>
    <t>ODS 15 normalizado</t>
  </si>
  <si>
    <t>2.4 | 6.6 | 8.4 | 13.2 | 15.2</t>
  </si>
  <si>
    <t>13.2 | 15.2 | 15.5</t>
  </si>
  <si>
    <t>6.6 |13.2 | 15.2 | 15.3 | 15.5 |15.b</t>
  </si>
  <si>
    <t>13.3 | 15.2 | 16.6</t>
  </si>
  <si>
    <t xml:space="preserve"> 1.1 | 1.2 | 2.1 | 2.2</t>
  </si>
  <si>
    <t xml:space="preserve"> 8.5 | 10.2 | 10.4</t>
  </si>
  <si>
    <t>4.2 | 4.3 | 4.4 | 4.5 | 4.a</t>
  </si>
  <si>
    <t>4.3 | 4.4 | 8.b</t>
  </si>
  <si>
    <t>5.4 | 8.5 | 8.6 | 8.b | 10.4</t>
  </si>
  <si>
    <t xml:space="preserve"> 5.b | 9.c | 11.3</t>
  </si>
  <si>
    <t>9.c | 11.3</t>
  </si>
  <si>
    <t>11.4 | 16.1</t>
  </si>
  <si>
    <t>11.7 | 16.6 | 16.7 | 17.8</t>
  </si>
  <si>
    <t>Nota 2022</t>
  </si>
  <si>
    <t>Reciclagem de Lixo</t>
  </si>
  <si>
    <t>Coleta Seletiva de Lixo</t>
  </si>
  <si>
    <t>Recuperação de Áreas Degradadas</t>
  </si>
  <si>
    <t>Transparência das Ações de Combate ao Desmatamento</t>
  </si>
  <si>
    <t>Prêmio Salarial Público-Privado</t>
  </si>
  <si>
    <t>Equilíbrio de Gênero na Remuneração Pública Estadual</t>
  </si>
  <si>
    <t>Equilíbrio de Gênero no Emprego Público Estadual</t>
  </si>
  <si>
    <t>Desnutrição na Infância</t>
  </si>
  <si>
    <t>Obesidade na Infância</t>
  </si>
  <si>
    <t>Cobertura Vacinal</t>
  </si>
  <si>
    <t>Nota 2021</t>
  </si>
  <si>
    <t>Delta de posição S</t>
  </si>
  <si>
    <t>Delta de posição E</t>
  </si>
  <si>
    <t>Delta de posição G</t>
  </si>
  <si>
    <t>Delta de posição ESG</t>
  </si>
  <si>
    <t>ODS 4 normalizado</t>
  </si>
  <si>
    <t>ODS 5 normalizado</t>
  </si>
  <si>
    <t>ODS 6 normalizado</t>
  </si>
  <si>
    <t>ODS 7 normalizado</t>
  </si>
  <si>
    <t>ODS 8 normalizado</t>
  </si>
  <si>
    <t>ODS 9 normalizado</t>
  </si>
  <si>
    <t>ODS 10 normalizado</t>
  </si>
  <si>
    <t>ODS 11 normalizado</t>
  </si>
  <si>
    <t>ODS 12 normalizado</t>
  </si>
  <si>
    <t>ODS 16 normalizado</t>
  </si>
  <si>
    <t>Delta de posição ODS 1</t>
  </si>
  <si>
    <t>Delta de posição ODS 2</t>
  </si>
  <si>
    <t>Delta de posição ODS 3</t>
  </si>
  <si>
    <t>Delta de posição ODS 4</t>
  </si>
  <si>
    <t>Delta de posição ODS 5</t>
  </si>
  <si>
    <t>Delta de posição ODS 6</t>
  </si>
  <si>
    <t>Delta de posição ODS 7</t>
  </si>
  <si>
    <t>Delta de posição ODS 8</t>
  </si>
  <si>
    <t>Delta de posição ODS 9</t>
  </si>
  <si>
    <t>Delta de posição ODS 10</t>
  </si>
  <si>
    <t>Delta de posição ODS 11</t>
  </si>
  <si>
    <t>Delta de posição ODS 12</t>
  </si>
  <si>
    <t>Delta de posição ODS 13</t>
  </si>
  <si>
    <t>Delta de posição ODS 14</t>
  </si>
  <si>
    <t>Delta de posição ODS 15</t>
  </si>
  <si>
    <t>Delta de posição ODS 16</t>
  </si>
  <si>
    <t>Delta de posição ODS 17</t>
  </si>
  <si>
    <t>Delta de posição ODS</t>
  </si>
  <si>
    <t>Nota ODS</t>
  </si>
  <si>
    <t>Ranking de sustentabilidade dos estados por critério ODS e média geral ponderada</t>
  </si>
  <si>
    <t>CÓDIGO</t>
  </si>
  <si>
    <t>2021</t>
  </si>
  <si>
    <t>2022</t>
  </si>
  <si>
    <t>2023</t>
  </si>
  <si>
    <t>Nota 2023</t>
  </si>
  <si>
    <t>BASE NOTAS</t>
  </si>
  <si>
    <t>DADOS CLP</t>
  </si>
  <si>
    <t>REF_NOTA</t>
  </si>
  <si>
    <t>CH_FM</t>
  </si>
  <si>
    <t>CH_IE</t>
  </si>
  <si>
    <t>CH_IJ</t>
  </si>
  <si>
    <t>CH_DL</t>
  </si>
  <si>
    <t>Desocupação de Longo Prazo</t>
  </si>
  <si>
    <t>CH_SB</t>
  </si>
  <si>
    <t>Subocupação por Insuficiência de Horas Trabalhadas</t>
  </si>
  <si>
    <t>IN_TC</t>
  </si>
  <si>
    <t>Informação e Comunicação</t>
  </si>
  <si>
    <t>IN_AC</t>
  </si>
  <si>
    <t>Empresas de Alto Crescimento</t>
  </si>
  <si>
    <t>PM_CR</t>
  </si>
  <si>
    <t>Comprometimento de Renda</t>
  </si>
  <si>
    <t>PM_QC</t>
  </si>
  <si>
    <t>Qualidade de Crédito para Pessoa Física</t>
  </si>
  <si>
    <t>PM_VC</t>
  </si>
  <si>
    <t>Volume de Crédito</t>
  </si>
  <si>
    <t>PM_IN</t>
  </si>
  <si>
    <t>Inadimplência</t>
  </si>
  <si>
    <t>SP_VS</t>
  </si>
  <si>
    <t>Violência Sexual</t>
  </si>
  <si>
    <t>AS_VN</t>
  </si>
  <si>
    <t>Vegetação Nativa nos Imóveis Rurais</t>
  </si>
  <si>
    <t>SS_TE</t>
  </si>
  <si>
    <t>SS_TI</t>
  </si>
  <si>
    <t>Trabalho Infantil</t>
  </si>
  <si>
    <t>Trabalho Escravo</t>
  </si>
  <si>
    <t>Ranking Ambiental 2022</t>
  </si>
  <si>
    <t>Ranking Ambiental 2023</t>
  </si>
  <si>
    <t>Ranking Social 2023</t>
  </si>
  <si>
    <t>Ranking Social 2022</t>
  </si>
  <si>
    <t>Ranking Governança 2023</t>
  </si>
  <si>
    <t>Ranking Governança 2022</t>
  </si>
  <si>
    <t>Ranking ESG 2023</t>
  </si>
  <si>
    <t>Ranking ESG 2022</t>
  </si>
  <si>
    <t>Ranking ODS 1 2023</t>
  </si>
  <si>
    <t>Ranking ODS 2 2023</t>
  </si>
  <si>
    <t>Ranking ODS 1 2022</t>
  </si>
  <si>
    <t>Ranking ODS 2 2022</t>
  </si>
  <si>
    <t>Ranking ODS 3 2022</t>
  </si>
  <si>
    <t>Ranking ODS 3 2023</t>
  </si>
  <si>
    <t>Ranking ODS 4 2022</t>
  </si>
  <si>
    <t>Ranking ODS 4 2023</t>
  </si>
  <si>
    <t>Ranking ODS 5 2022</t>
  </si>
  <si>
    <t>Ranking ODS 5 2023</t>
  </si>
  <si>
    <t>Ranking ODS 6 2022</t>
  </si>
  <si>
    <t>Ranking ODS 6 2023</t>
  </si>
  <si>
    <t>Ranking ODS 7 2022</t>
  </si>
  <si>
    <t>Ranking ODS 7 2023</t>
  </si>
  <si>
    <t>Ranking ODS 8 2022</t>
  </si>
  <si>
    <t>Ranking ODS 8 2023</t>
  </si>
  <si>
    <t>Ranking ODS 9 2022</t>
  </si>
  <si>
    <t>Ranking ODS 9 2023</t>
  </si>
  <si>
    <t>Ranking ODS 10 2022</t>
  </si>
  <si>
    <t>Ranking ODS 10 2023</t>
  </si>
  <si>
    <t>Ranking ODS 11 2022</t>
  </si>
  <si>
    <t>Ranking ODS 11 2023</t>
  </si>
  <si>
    <t>Ranking ODS 12 2022</t>
  </si>
  <si>
    <t>Ranking ODS 12 2023</t>
  </si>
  <si>
    <t>Ranking ODS 13 2022</t>
  </si>
  <si>
    <t>Ranking ODS 13 2023</t>
  </si>
  <si>
    <t>Ranking ODS 14 2022</t>
  </si>
  <si>
    <t>Ranking ODS 14 2023</t>
  </si>
  <si>
    <t>Ranking ODS 15 2022</t>
  </si>
  <si>
    <t>Ranking ODS 15 2023</t>
  </si>
  <si>
    <t>Ranking ODS 16 2022</t>
  </si>
  <si>
    <t>Ranking ODS 16 2023</t>
  </si>
  <si>
    <t>Ranking ODS 17 2022</t>
  </si>
  <si>
    <t>Ranking ODS 17 2023</t>
  </si>
  <si>
    <t>Ranking ODS 2023</t>
  </si>
  <si>
    <t>Ranking ODS 2022</t>
  </si>
  <si>
    <t>15.1.1 | 15.2.1</t>
  </si>
  <si>
    <t>2.4 | 6.6 | 15.1 | 15.2</t>
  </si>
  <si>
    <t>8.3.1 | 8.5.2 | 10.2.1</t>
  </si>
  <si>
    <t>8.3 | 8.5 | 10.1 | 10.4</t>
  </si>
  <si>
    <t>4.4.1 | 16.10.2</t>
  </si>
  <si>
    <t>9.c | 16.10</t>
  </si>
  <si>
    <t>8.2 | 9.2 | 9.4</t>
  </si>
  <si>
    <t xml:space="preserve">1.2 | 10.1 | 10.2 | </t>
  </si>
  <si>
    <t>8.10.2 | 9.3.2</t>
  </si>
  <si>
    <t>1.2 | 5.a | 8.10 | 9.3 | 10.2</t>
  </si>
  <si>
    <t>5.a | 8.10 | 9.3 | 10.2</t>
  </si>
  <si>
    <t>5.2.1 | 5.2.2 | 16.1.3 | 16.2.3</t>
  </si>
  <si>
    <t>5.2 | 5.6 | 16.1 | 16.2</t>
  </si>
  <si>
    <t>8.7.1</t>
  </si>
  <si>
    <t>8.7 | 10.4 | 16.2</t>
  </si>
  <si>
    <t>8.7 | 10.4 | 16.10</t>
  </si>
  <si>
    <t>09, 11, 12, 13, 14</t>
  </si>
  <si>
    <t>03, 06, 11</t>
  </si>
  <si>
    <t>03, 11, 12, 14</t>
  </si>
  <si>
    <t>03, 06</t>
  </si>
  <si>
    <t>06</t>
  </si>
  <si>
    <t>11, 12</t>
  </si>
  <si>
    <t>06, 13, 15</t>
  </si>
  <si>
    <t>13, 15</t>
  </si>
  <si>
    <t>02, 06, 08, 13, 15</t>
  </si>
  <si>
    <t>13, 15, 16</t>
  </si>
  <si>
    <t>02, 06, 15</t>
  </si>
  <si>
    <t>08, 10</t>
  </si>
  <si>
    <t>04, 08</t>
  </si>
  <si>
    <t>08</t>
  </si>
  <si>
    <t>05, 08, 10</t>
  </si>
  <si>
    <t>04</t>
  </si>
  <si>
    <t>11, 16, 17</t>
  </si>
  <si>
    <t>05, 08, 10, 16</t>
  </si>
  <si>
    <t>05, 09, 11</t>
  </si>
  <si>
    <t>09, 11</t>
  </si>
  <si>
    <t>07, 09, 11, 12</t>
  </si>
  <si>
    <t>06, 09, 11</t>
  </si>
  <si>
    <t>09</t>
  </si>
  <si>
    <t>07, 09, 11</t>
  </si>
  <si>
    <t>04, 09</t>
  </si>
  <si>
    <t>08, 09</t>
  </si>
  <si>
    <t>04, 09, 16</t>
  </si>
  <si>
    <t>08, 09, 17</t>
  </si>
  <si>
    <t>08, 09, 10</t>
  </si>
  <si>
    <t>03, 08, 09</t>
  </si>
  <si>
    <t>01, 10</t>
  </si>
  <si>
    <t>01, 05, 08, 09, 10</t>
  </si>
  <si>
    <t>05, 08, 09, 10</t>
  </si>
  <si>
    <t>10, 16, 17</t>
  </si>
  <si>
    <t>16, 17</t>
  </si>
  <si>
    <t>10, 16</t>
  </si>
  <si>
    <t>03</t>
  </si>
  <si>
    <t>11, 16</t>
  </si>
  <si>
    <t>05, 16</t>
  </si>
  <si>
    <t>01, 02, 10</t>
  </si>
  <si>
    <t>01, 08, 10</t>
  </si>
  <si>
    <t>01, 06, 11</t>
  </si>
  <si>
    <t>01, 03, 06, 11</t>
  </si>
  <si>
    <t>03, 04, 08</t>
  </si>
  <si>
    <t>03, 16</t>
  </si>
  <si>
    <t>01, 02</t>
  </si>
  <si>
    <t>02</t>
  </si>
  <si>
    <t>08, 10, 16</t>
  </si>
  <si>
    <t>2024</t>
  </si>
  <si>
    <t>Nota 2024</t>
  </si>
  <si>
    <t>Ranking Ambiental 2024</t>
  </si>
  <si>
    <t>Ranking Social 2024</t>
  </si>
  <si>
    <t>Ranking Governança 2024</t>
  </si>
  <si>
    <t>Ranking ESG 2024</t>
  </si>
  <si>
    <t>Ranking ODS 1 2024</t>
  </si>
  <si>
    <t>Ranking ODS 2 2024</t>
  </si>
  <si>
    <t>Ranking ODS 3 2024</t>
  </si>
  <si>
    <t>Ranking ODS 4 2024</t>
  </si>
  <si>
    <t>Ranking ODS 5 2024</t>
  </si>
  <si>
    <t>Ranking ODS 6 2024</t>
  </si>
  <si>
    <t>Ranking ODS 7 2024</t>
  </si>
  <si>
    <t>Ranking ODS 8 2024</t>
  </si>
  <si>
    <t>Ranking ODS 9 2024</t>
  </si>
  <si>
    <t>Ranking ODS 10 2024</t>
  </si>
  <si>
    <t>Ranking ODS 11 2024</t>
  </si>
  <si>
    <t>Ranking ODS 12 2024</t>
  </si>
  <si>
    <t>Ranking ODS 13 2024</t>
  </si>
  <si>
    <t>Ranking ODS 14 2024</t>
  </si>
  <si>
    <t>Ranking ODS 15 2024</t>
  </si>
  <si>
    <t>Ranking ODS 16 2024</t>
  </si>
  <si>
    <t>Ranking ODS 17 2024</t>
  </si>
  <si>
    <t>Ranking ODS 2024</t>
  </si>
  <si>
    <t>Estrutura de apoio à inovação</t>
  </si>
  <si>
    <t>Ranking Ambiental 2025</t>
  </si>
  <si>
    <t>Ranking Social 2025</t>
  </si>
  <si>
    <t>Ranking Governança 2025</t>
  </si>
  <si>
    <t>Ranking ESG 2025</t>
  </si>
  <si>
    <t>Ranking ODS 1 2025</t>
  </si>
  <si>
    <t>Ranking ODS 2 2025</t>
  </si>
  <si>
    <t>Ranking ODS 3 2025</t>
  </si>
  <si>
    <t>Ranking ODS 4 2025</t>
  </si>
  <si>
    <t>Ranking ODS 5 2025</t>
  </si>
  <si>
    <t>Ranking ODS 6 2025</t>
  </si>
  <si>
    <t>Ranking ODS 7 2025</t>
  </si>
  <si>
    <t>Ranking ODS 8 2025</t>
  </si>
  <si>
    <t>Ranking ODS 9 2025</t>
  </si>
  <si>
    <t>Ranking ODS 10 2025</t>
  </si>
  <si>
    <t>Ranking ODS 11 2025</t>
  </si>
  <si>
    <t>Ranking ODS 12 2025</t>
  </si>
  <si>
    <t>Ranking ODS 13 2025</t>
  </si>
  <si>
    <t>Ranking ODS 14 2025</t>
  </si>
  <si>
    <t>Ranking ODS 15 2025</t>
  </si>
  <si>
    <t>Ranking ODS 16 2025</t>
  </si>
  <si>
    <t>Ranking ODS 17 2025</t>
  </si>
  <si>
    <t>Ranking ODS 2025</t>
  </si>
  <si>
    <t>Destinação Inadequada do Lixo</t>
  </si>
  <si>
    <t>Variação do Desmatamento</t>
  </si>
  <si>
    <t>Área Protegida na Esfera Estadual</t>
  </si>
  <si>
    <t>AS_UC</t>
  </si>
  <si>
    <t xml:space="preserve"> 6.6 | 15.1 | 15.2</t>
  </si>
  <si>
    <t>06, 15</t>
  </si>
  <si>
    <t>SP_FM</t>
  </si>
  <si>
    <t>Feminicídio</t>
  </si>
  <si>
    <t>5.2.1</t>
  </si>
  <si>
    <t>5.2 | 16.1 | 16.2</t>
  </si>
  <si>
    <t>Nota 2025</t>
  </si>
  <si>
    <t>DATA BASE 2025</t>
  </si>
  <si>
    <t>2025</t>
  </si>
  <si>
    <t>Déficit de Vagas Penitenciárias</t>
  </si>
  <si>
    <t>Morbidade Hospitalar por Acidente de Trânsito</t>
  </si>
  <si>
    <t>Nota 2026</t>
  </si>
  <si>
    <t>DATA BASE 2026</t>
  </si>
  <si>
    <t>2026</t>
  </si>
  <si>
    <t>Delta 2025 - 2026</t>
  </si>
  <si>
    <t>Ranking Ambiental 2026</t>
  </si>
  <si>
    <t>Ranking Social 2026</t>
  </si>
  <si>
    <t>Ranking Governança 2026</t>
  </si>
  <si>
    <t>Ranking ESG 2026</t>
  </si>
  <si>
    <t>Ranking ODS 1 2026</t>
  </si>
  <si>
    <t>Ranking ODS 2 2026</t>
  </si>
  <si>
    <t>Ranking ODS 3 2026</t>
  </si>
  <si>
    <t>Ranking ODS 4 2026</t>
  </si>
  <si>
    <t>Ranking ODS 5 2026</t>
  </si>
  <si>
    <t>Ranking ODS 6 2026</t>
  </si>
  <si>
    <t>Ranking ODS 7 2026</t>
  </si>
  <si>
    <t>Ranking ODS 8 2026</t>
  </si>
  <si>
    <t>Ranking ODS 9 2026</t>
  </si>
  <si>
    <t>Ranking ODS 10 2026</t>
  </si>
  <si>
    <t>Ranking ODS 11 2026</t>
  </si>
  <si>
    <t>Ranking ODS 12 2026</t>
  </si>
  <si>
    <t>Ranking ODS 13 2026</t>
  </si>
  <si>
    <t>Ranking ODS 14 2026</t>
  </si>
  <si>
    <t>Ranking ODS 15 2026</t>
  </si>
  <si>
    <t>Ranking ODS 16 2026</t>
  </si>
  <si>
    <t>Ranking ODS 17 2026</t>
  </si>
  <si>
    <t>Ranking ODS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</si>
</sst>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bscript"/>
      <sz val="8.8000000000000007"/>
      <color theme="1"/>
      <name val="Calibri"/>
      <family val="2"/>
    </font>
    <font>
      <sz val="11"/>
      <name val="Calibri"/>
      <family val="2"/>
      <scheme val="minor"/>
    </font>
    <font>
      <sz val="10"/>
      <color theme="1"/>
      <name val="Poppins"/>
    </font>
    <font>
      <b/>
      <sz val="10"/>
      <color theme="0"/>
      <name val="Poppins"/>
    </font>
    <font>
      <b/>
      <sz val="10"/>
      <color theme="1" tint="0.249977111117893"/>
      <name val="Poppins"/>
    </font>
    <font>
      <b/>
      <sz val="10"/>
      <color theme="1"/>
      <name val="Poppins"/>
    </font>
    <font>
      <b/>
      <sz val="11"/>
      <color theme="1"/>
      <name val="Calibri"/>
      <family val="2"/>
      <scheme val="minor"/>
    </font>
    <font>
      <b/>
      <sz val="9"/>
      <color theme="1"/>
      <name val="Poppins"/>
    </font>
    <font>
      <sz val="11"/>
      <color theme="1"/>
      <name val="Poppins"/>
    </font>
    <font>
      <sz val="11"/>
      <color rgb="FFFF000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9"/>
      <name val="Poppins"/>
    </font>
    <font>
      <b/>
      <sz val="11"/>
      <color rgb="FFFA7D00"/>
      <name val="Calibri"/>
      <family val="2"/>
      <scheme val="minor"/>
    </font>
    <font>
      <sz val="10"/>
      <color rgb="FF000000"/>
      <name val="Poppins"/>
      <charset val="1"/>
    </font>
    <font>
      <sz val="11"/>
      <color theme="1"/>
      <name val="Calibri"/>
      <scheme val="minor"/>
    </font>
    <font>
      <sz val="11"/>
      <name val="Calibri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D4DBD9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474143"/>
        <bgColor indexed="64"/>
      </patternFill>
    </fill>
    <fill>
      <patternFill patternType="solid">
        <fgColor rgb="FF474143"/>
        <bgColor theme="4"/>
      </patternFill>
    </fill>
    <fill>
      <patternFill patternType="solid">
        <fgColor rgb="FF474143"/>
        <bgColor theme="9" tint="0.79998168889431442"/>
      </patternFill>
    </fill>
    <fill>
      <patternFill patternType="solid">
        <fgColor rgb="FFD4DBD9"/>
        <bgColor theme="9" tint="0.79998168889431442"/>
      </patternFill>
    </fill>
    <fill>
      <patternFill patternType="solid">
        <fgColor theme="9"/>
        <bgColor theme="9"/>
      </patternFill>
    </fill>
    <fill>
      <patternFill patternType="solid">
        <fgColor theme="5"/>
        <bgColor theme="5"/>
      </patternFill>
    </fill>
    <fill>
      <patternFill patternType="solid">
        <fgColor rgb="FFF2F2F2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D4DBD9"/>
        <bgColor rgb="FF000000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/>
      <right/>
      <top style="thin">
        <color theme="9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theme="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indexed="64"/>
      </bottom>
      <diagonal/>
    </border>
  </borders>
  <cellStyleXfs count="2">
    <xf numFmtId="0" fontId="0" fillId="0" borderId="0"/>
    <xf numFmtId="0" fontId="15" fillId="15" borderId="8" applyNumberFormat="0" applyAlignment="0" applyProtection="0"/>
  </cellStyleXfs>
  <cellXfs count="88">
    <xf numFmtId="0" fontId="0" fillId="0" borderId="0" xfId="0"/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wrapText="1"/>
    </xf>
    <xf numFmtId="0" fontId="4" fillId="0" borderId="1" xfId="0" applyFont="1" applyBorder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/>
    </xf>
    <xf numFmtId="0" fontId="5" fillId="5" borderId="1" xfId="0" applyFont="1" applyFill="1" applyBorder="1"/>
    <xf numFmtId="0" fontId="5" fillId="0" borderId="1" xfId="0" applyFont="1" applyBorder="1"/>
    <xf numFmtId="3" fontId="5" fillId="7" borderId="1" xfId="0" applyNumberFormat="1" applyFont="1" applyFill="1" applyBorder="1" applyAlignment="1">
      <alignment horizontal="center" vertical="center"/>
    </xf>
    <xf numFmtId="164" fontId="5" fillId="7" borderId="1" xfId="0" applyNumberFormat="1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 vertical="center"/>
    </xf>
    <xf numFmtId="164" fontId="5" fillId="12" borderId="1" xfId="0" applyNumberFormat="1" applyFont="1" applyFill="1" applyBorder="1" applyAlignment="1">
      <alignment horizontal="center" vertical="center"/>
    </xf>
    <xf numFmtId="3" fontId="5" fillId="12" borderId="1" xfId="0" applyNumberFormat="1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164" fontId="0" fillId="0" borderId="0" xfId="0" applyNumberFormat="1"/>
    <xf numFmtId="3" fontId="10" fillId="12" borderId="1" xfId="0" applyNumberFormat="1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8" borderId="1" xfId="0" applyFill="1" applyBorder="1" applyAlignment="1">
      <alignment horizontal="left" vertical="center"/>
    </xf>
    <xf numFmtId="0" fontId="4" fillId="8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9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164" fontId="0" fillId="0" borderId="0" xfId="0" applyNumberFormat="1" applyAlignment="1">
      <alignment horizontal="center" vertical="top" wrapText="1"/>
    </xf>
    <xf numFmtId="164" fontId="0" fillId="0" borderId="0" xfId="0" applyNumberFormat="1" applyAlignment="1">
      <alignment horizontal="center"/>
    </xf>
    <xf numFmtId="0" fontId="12" fillId="0" borderId="1" xfId="0" applyFont="1" applyBorder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3" fontId="14" fillId="12" borderId="1" xfId="0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4" fontId="15" fillId="15" borderId="8" xfId="1" applyNumberFormat="1"/>
    <xf numFmtId="0" fontId="6" fillId="10" borderId="1" xfId="0" applyFont="1" applyFill="1" applyBorder="1" applyAlignment="1">
      <alignment horizontal="center" vertical="top" wrapText="1"/>
    </xf>
    <xf numFmtId="0" fontId="6" fillId="10" borderId="5" xfId="0" applyFont="1" applyFill="1" applyBorder="1" applyAlignment="1">
      <alignment horizontal="center" vertical="top" wrapText="1"/>
    </xf>
    <xf numFmtId="0" fontId="6" fillId="10" borderId="6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4" fontId="0" fillId="0" borderId="9" xfId="0" applyNumberFormat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0" fillId="16" borderId="0" xfId="0" applyFill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164" fontId="0" fillId="0" borderId="0" xfId="0" applyNumberFormat="1" applyAlignment="1">
      <alignment horizontal="left" vertical="top"/>
    </xf>
    <xf numFmtId="3" fontId="16" fillId="17" borderId="10" xfId="0" applyNumberFormat="1" applyFont="1" applyFill="1" applyBorder="1" applyAlignment="1">
      <alignment horizontal="center" vertical="center"/>
    </xf>
    <xf numFmtId="3" fontId="16" fillId="17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18" borderId="1" xfId="0" applyFont="1" applyFill="1" applyBorder="1" applyAlignment="1">
      <alignment horizontal="center" vertical="center"/>
    </xf>
    <xf numFmtId="0" fontId="0" fillId="18" borderId="1" xfId="0" applyFill="1" applyBorder="1" applyAlignment="1">
      <alignment horizontal="center" vertical="center" wrapText="1"/>
    </xf>
    <xf numFmtId="0" fontId="4" fillId="18" borderId="1" xfId="0" applyFont="1" applyFill="1" applyBorder="1" applyAlignment="1">
      <alignment horizontal="center" vertical="center" wrapText="1"/>
    </xf>
    <xf numFmtId="0" fontId="0" fillId="18" borderId="1" xfId="0" applyFill="1" applyBorder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164" fontId="17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165" fontId="5" fillId="5" borderId="1" xfId="0" applyNumberFormat="1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top" wrapText="1"/>
    </xf>
    <xf numFmtId="0" fontId="5" fillId="5" borderId="3" xfId="0" applyFont="1" applyFill="1" applyBorder="1" applyAlignment="1">
      <alignment horizontal="center" vertical="top" wrapText="1"/>
    </xf>
    <xf numFmtId="0" fontId="5" fillId="5" borderId="4" xfId="0" applyFont="1" applyFill="1" applyBorder="1" applyAlignment="1">
      <alignment horizontal="center" vertical="top" wrapText="1"/>
    </xf>
    <xf numFmtId="0" fontId="13" fillId="14" borderId="0" xfId="0" applyFont="1" applyFill="1" applyAlignment="1">
      <alignment horizontal="center" vertical="top" wrapText="1"/>
    </xf>
    <xf numFmtId="0" fontId="13" fillId="13" borderId="7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0" fillId="0" borderId="0" xfId="0" applyNumberFormat="1" applyBorder="1" applyAlignment="1">
      <alignment horizontal="center" vertical="center"/>
    </xf>
  </cellXfs>
  <cellStyles count="2">
    <cellStyle name="Cálculo" xfId="1" builtinId="22"/>
    <cellStyle name="Normal" xfId="0" builtinId="0"/>
  </cellStyles>
  <dxfs count="1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Poppins"/>
        <scheme val="none"/>
      </font>
      <numFmt numFmtId="3" formatCode="#,##0"/>
      <fill>
        <patternFill patternType="solid">
          <fgColor indexed="64"/>
          <bgColor rgb="FFD4DBD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Poppins"/>
        <scheme val="none"/>
      </font>
      <numFmt numFmtId="3" formatCode="#,##0"/>
      <fill>
        <patternFill patternType="solid">
          <fgColor indexed="64"/>
          <bgColor rgb="FFD4DBD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Poppins"/>
        <scheme val="none"/>
      </font>
      <numFmt numFmtId="3" formatCode="#,##0"/>
      <fill>
        <patternFill patternType="solid">
          <fgColor indexed="64"/>
          <bgColor rgb="FFD4DBD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Poppins"/>
        <charset val="1"/>
        <scheme val="none"/>
      </font>
      <numFmt numFmtId="3" formatCode="#,##0"/>
      <fill>
        <patternFill patternType="solid">
          <fgColor rgb="FF000000"/>
          <bgColor rgb="FFD4DBD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/>
        <horizontal/>
      </border>
    </dxf>
    <dxf>
      <numFmt numFmtId="3" formatCode="#,##0"/>
      <alignment horizontal="center" vertical="center" textRotation="0" wrapText="0" indent="0" justifyLastLine="0" shrinkToFit="0" readingOrder="0"/>
    </dxf>
    <dxf>
      <numFmt numFmtId="4" formatCode="#,##0.00"/>
      <alignment horizontal="center" vertical="center" textRotation="0" wrapText="0" indent="0" justifyLastLine="0" shrinkToFit="0" readingOrder="0"/>
    </dxf>
    <dxf>
      <numFmt numFmtId="4" formatCode="#,##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numFmt numFmtId="164" formatCode="#,##0.0"/>
      <alignment horizontal="center" vertical="center" textRotation="0" wrapText="0" indent="0" justifyLastLine="0" shrinkToFit="0" readingOrder="0"/>
    </dxf>
    <dxf>
      <numFmt numFmtId="164" formatCode="#,##0.0"/>
      <alignment horizontal="center" vertical="center" textRotation="0" wrapText="0" indent="0" justifyLastLine="0" shrinkToFit="0" readingOrder="0"/>
    </dxf>
    <dxf>
      <numFmt numFmtId="164" formatCode="#,##0.0"/>
      <alignment horizontal="center" vertical="center" textRotation="0" wrapText="0" indent="0" justifyLastLine="0" shrinkToFit="0" readingOrder="0"/>
    </dxf>
    <dxf>
      <numFmt numFmtId="164" formatCode="#,##0.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numFmt numFmtId="164" formatCode="#,##0.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numFmt numFmtId="164" formatCode="#,##0.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numFmt numFmtId="164" formatCode="#,##0.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numFmt numFmtId="164" formatCode="#,##0.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numFmt numFmtId="164" formatCode="#,##0.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numFmt numFmtId="164" formatCode="#,##0.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numFmt numFmtId="164" formatCode="#,##0.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numFmt numFmtId="164" formatCode="#,##0.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  <border outline="0">
        <right style="thin">
          <color theme="0"/>
        </right>
      </border>
    </dxf>
    <dxf>
      <numFmt numFmtId="4" formatCode="#,##0.00"/>
      <alignment horizontal="center" vertical="center" textRotation="0" wrapText="0" indent="0" justifyLastLine="0" shrinkToFit="0" readingOrder="0"/>
    </dxf>
    <dxf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4" formatCode="#,##0.00"/>
      <alignment horizontal="center" vertical="center" textRotation="0" wrapText="0" indent="0" justifyLastLine="0" shrinkToFit="0" readingOrder="0"/>
    </dxf>
    <dxf>
      <numFmt numFmtId="4" formatCode="#,##0.00"/>
      <alignment horizontal="center" vertical="center" textRotation="0" wrapText="0" indent="0" justifyLastLine="0" shrinkToFit="0" readingOrder="0"/>
      <border diagonalUp="0" diagonalDown="0">
        <left/>
        <right style="thin">
          <color theme="0"/>
        </right>
        <top/>
        <bottom/>
        <vertical/>
        <horizontal/>
      </border>
    </dxf>
    <dxf>
      <numFmt numFmtId="4" formatCode="#,##0.00"/>
      <alignment horizontal="center" vertical="center" textRotation="0" wrapText="0" indent="0" justifyLastLine="0" shrinkToFit="0" readingOrder="0"/>
    </dxf>
    <dxf>
      <numFmt numFmtId="4" formatCode="#,##0.00"/>
      <alignment horizontal="center" vertical="center" textRotation="0" wrapText="0" indent="0" justifyLastLine="0" shrinkToFit="0" readingOrder="0"/>
    </dxf>
    <dxf>
      <numFmt numFmtId="4" formatCode="#,##0.00"/>
      <alignment horizontal="center" vertical="center" textRotation="0" wrapText="0" indent="0" justifyLastLine="0" shrinkToFit="0" readingOrder="0"/>
    </dxf>
    <dxf>
      <numFmt numFmtId="4" formatCode="#,##0.00"/>
      <alignment horizontal="center" vertical="center" textRotation="0" wrapText="0" indent="0" justifyLastLine="0" shrinkToFit="0" readingOrder="0"/>
    </dxf>
    <dxf>
      <numFmt numFmtId="4" formatCode="#,##0.00"/>
      <alignment horizontal="center" vertical="center" textRotation="0" wrapText="0" indent="0" justifyLastLine="0" shrinkToFit="0" readingOrder="0"/>
    </dxf>
    <dxf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color auto="1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1" tint="0.34998626667073579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1" tint="0.34998626667073579"/>
        </patternFill>
      </fill>
      <alignment horizontal="left" vertical="top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name val="Poppins"/>
        <scheme val="none"/>
      </font>
      <numFmt numFmtId="3" formatCode="#,##0"/>
      <fill>
        <patternFill patternType="solid">
          <fgColor theme="9" tint="0.79998168889431442"/>
          <bgColor rgb="FFD4DBD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Poppins"/>
        <scheme val="none"/>
      </font>
      <numFmt numFmtId="3" formatCode="#,##0"/>
      <fill>
        <patternFill patternType="solid">
          <fgColor indexed="64"/>
          <bgColor rgb="FFD4DBD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Poppins"/>
        <scheme val="none"/>
      </font>
      <numFmt numFmtId="3" formatCode="#,##0"/>
      <fill>
        <patternFill patternType="solid">
          <fgColor indexed="64"/>
          <bgColor rgb="FFD4DBD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Poppins"/>
        <scheme val="none"/>
      </font>
      <numFmt numFmtId="3" formatCode="#,##0"/>
      <fill>
        <patternFill patternType="solid">
          <fgColor indexed="64"/>
          <bgColor rgb="FFD4DBD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Poppins"/>
        <scheme val="none"/>
      </font>
      <numFmt numFmtId="164" formatCode="#,##0.0"/>
      <fill>
        <patternFill patternType="solid">
          <fgColor indexed="64"/>
          <bgColor rgb="FFD4DBD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Poppins"/>
        <scheme val="none"/>
      </font>
      <numFmt numFmtId="3" formatCode="#,##0"/>
      <fill>
        <patternFill patternType="solid">
          <fgColor theme="9" tint="0.79998168889431442"/>
          <bgColor rgb="FFD4DBD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Poppins"/>
        <scheme val="none"/>
      </font>
      <numFmt numFmtId="3" formatCode="#,##0"/>
      <fill>
        <patternFill patternType="solid">
          <fgColor indexed="64"/>
          <bgColor rgb="FFD4DBD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Poppins"/>
        <scheme val="none"/>
      </font>
      <numFmt numFmtId="3" formatCode="#,##0"/>
      <fill>
        <patternFill patternType="solid">
          <fgColor indexed="64"/>
          <bgColor rgb="FFD4DBD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Poppins"/>
        <scheme val="none"/>
      </font>
      <numFmt numFmtId="3" formatCode="#,##0"/>
      <fill>
        <patternFill patternType="solid">
          <fgColor indexed="64"/>
          <bgColor rgb="FFD4DBD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Poppins"/>
        <scheme val="none"/>
      </font>
      <numFmt numFmtId="3" formatCode="#,##0"/>
      <fill>
        <patternFill patternType="solid">
          <fgColor indexed="64"/>
          <bgColor rgb="FFD4DBD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Poppins"/>
        <scheme val="none"/>
      </font>
      <numFmt numFmtId="164" formatCode="#,##0.0"/>
      <fill>
        <patternFill patternType="solid">
          <fgColor indexed="64"/>
          <bgColor rgb="FFD4DBD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strike val="0"/>
        <outline val="0"/>
        <shadow val="0"/>
        <u val="none"/>
        <vertAlign val="baseline"/>
        <sz val="10"/>
        <name val="Poppins"/>
        <scheme val="none"/>
      </font>
      <numFmt numFmtId="3" formatCode="#,##0"/>
      <fill>
        <patternFill patternType="solid">
          <fgColor indexed="64"/>
          <bgColor rgb="FFD4DBD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Poppins"/>
        <scheme val="none"/>
      </font>
      <numFmt numFmtId="3" formatCode="#,##0"/>
      <fill>
        <patternFill patternType="solid">
          <fgColor theme="9" tint="0.79998168889431442"/>
          <bgColor rgb="FFD4DBD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Poppins"/>
        <scheme val="none"/>
      </font>
      <numFmt numFmtId="3" formatCode="#,##0"/>
      <fill>
        <patternFill patternType="solid">
          <fgColor indexed="64"/>
          <bgColor rgb="FFD4DBD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Poppins"/>
        <scheme val="none"/>
      </font>
      <numFmt numFmtId="3" formatCode="#,##0"/>
      <fill>
        <patternFill patternType="solid">
          <fgColor indexed="64"/>
          <bgColor rgb="FFD4DBD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Poppins"/>
        <scheme val="none"/>
      </font>
      <numFmt numFmtId="3" formatCode="#,##0"/>
      <fill>
        <patternFill patternType="solid">
          <fgColor indexed="64"/>
          <bgColor rgb="FFD4DBD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Poppins"/>
        <scheme val="none"/>
      </font>
      <numFmt numFmtId="3" formatCode="#,##0"/>
      <fill>
        <patternFill patternType="solid">
          <fgColor indexed="64"/>
          <bgColor rgb="FFD4DBD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strike val="0"/>
        <outline val="0"/>
        <shadow val="0"/>
        <u val="none"/>
        <vertAlign val="baseline"/>
        <sz val="10"/>
        <name val="Poppins"/>
        <scheme val="none"/>
      </font>
      <numFmt numFmtId="164" formatCode="#,##0.0"/>
      <fill>
        <patternFill patternType="solid">
          <fgColor indexed="64"/>
          <bgColor rgb="FFD4DBD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strike val="0"/>
        <outline val="0"/>
        <shadow val="0"/>
        <u val="none"/>
        <vertAlign val="baseline"/>
        <sz val="10"/>
        <name val="Poppins"/>
        <scheme val="none"/>
      </font>
      <numFmt numFmtId="3" formatCode="#,##0"/>
      <fill>
        <patternFill patternType="solid">
          <fgColor indexed="64"/>
          <bgColor rgb="FFD4DBD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Poppins"/>
        <scheme val="none"/>
      </font>
      <numFmt numFmtId="3" formatCode="#,##0"/>
      <fill>
        <patternFill patternType="solid">
          <fgColor theme="9" tint="0.79998168889431442"/>
          <bgColor rgb="FFD4DBD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strike val="0"/>
        <outline val="0"/>
        <shadow val="0"/>
        <u val="none"/>
        <vertAlign val="baseline"/>
        <sz val="10"/>
        <name val="Poppins"/>
        <scheme val="none"/>
      </font>
      <numFmt numFmtId="3" formatCode="#,##0"/>
      <fill>
        <patternFill patternType="solid">
          <fgColor indexed="64"/>
          <bgColor rgb="FFD4DBD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Poppins"/>
        <scheme val="none"/>
      </font>
      <numFmt numFmtId="3" formatCode="#,##0"/>
      <fill>
        <patternFill patternType="solid">
          <fgColor indexed="64"/>
          <bgColor rgb="FFD4DBD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Poppins"/>
        <scheme val="none"/>
      </font>
      <numFmt numFmtId="3" formatCode="#,##0"/>
      <fill>
        <patternFill patternType="solid">
          <fgColor indexed="64"/>
          <bgColor rgb="FFD4DBD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strike val="0"/>
        <outline val="0"/>
        <shadow val="0"/>
        <u val="none"/>
        <vertAlign val="baseline"/>
        <sz val="10"/>
        <name val="Poppins"/>
        <scheme val="none"/>
      </font>
      <numFmt numFmtId="164" formatCode="#,##0.0"/>
      <fill>
        <patternFill patternType="solid">
          <fgColor indexed="64"/>
          <bgColor rgb="FFD4DBD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strike val="0"/>
        <outline val="0"/>
        <shadow val="0"/>
        <u val="none"/>
        <vertAlign val="baseline"/>
        <sz val="10"/>
        <name val="Poppins"/>
        <scheme val="none"/>
      </font>
      <numFmt numFmtId="3" formatCode="#,##0"/>
      <fill>
        <patternFill patternType="solid">
          <fgColor indexed="64"/>
          <bgColor rgb="FFD4DBD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/>
        <strike val="0"/>
        <outline val="0"/>
        <shadow val="0"/>
        <u val="none"/>
        <vertAlign val="baseline"/>
        <sz val="10"/>
        <color theme="0"/>
        <name val="Poppins"/>
        <scheme val="none"/>
      </font>
      <fill>
        <patternFill>
          <fgColor indexed="64"/>
          <bgColor rgb="FF474143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Poppi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Poppins"/>
        <scheme val="none"/>
      </font>
      <fill>
        <patternFill patternType="solid">
          <fgColor indexed="64"/>
          <bgColor rgb="FF00206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</dxfs>
  <tableStyles count="0" defaultTableStyle="TableStyleMedium2" defaultPivotStyle="PivotStyleLight16"/>
  <colors>
    <mruColors>
      <color rgb="FFF84A56"/>
      <color rgb="FFD4DBD9"/>
      <color rgb="FF474143"/>
      <color rgb="FFFF7C80"/>
      <color rgb="FFFC9547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21647</xdr:colOff>
      <xdr:row>0</xdr:row>
      <xdr:rowOff>9071</xdr:rowOff>
    </xdr:from>
    <xdr:to>
      <xdr:col>5</xdr:col>
      <xdr:colOff>1292678</xdr:colOff>
      <xdr:row>0</xdr:row>
      <xdr:rowOff>3370035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B27D588-DBE9-4BBA-6BCE-B9495EE274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7334" b="10403"/>
        <a:stretch/>
      </xdr:blipFill>
      <xdr:spPr>
        <a:xfrm>
          <a:off x="248433" y="9071"/>
          <a:ext cx="11113531" cy="336096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DADOS_CLP" displayName="DADOS_CLP" ref="J2:U2702" totalsRowShown="0" headerRowDxfId="98" dataDxfId="97">
  <autoFilter ref="J2:U2702" xr:uid="{00000000-0009-0000-0100-000002000000}"/>
  <tableColumns count="12">
    <tableColumn id="2" xr3:uid="{00000000-0010-0000-0000-000002000000}" name="2015" dataDxfId="20">
      <calculatedColumnFormula>INDEX(INDIRECT("[Indicadores_Consolidado_2026_07_31.xlsx]"&amp;C3&amp;"!$V$37:$V$64"),MATCH(B3,INDIRECT("[Indicadores_Consolidado_2026_07_31.xlsx]"&amp;C3&amp;"!$F$37:$F$64")))</calculatedColumnFormula>
    </tableColumn>
    <tableColumn id="3" xr3:uid="{00000000-0010-0000-0000-000003000000}" name="2016" dataDxfId="19">
      <calculatedColumnFormula>INDEX(INDIRECT("[Indicadores_Consolidado_2026_07_31.xlsx]"&amp;C3&amp;"!$W$37:$W$64"),MATCH(B3,INDIRECT("[Indicadores_Consolidado_2026_07_31.xlsx]"&amp;C3&amp;"!$F$37:$F$64")))</calculatedColumnFormula>
    </tableColumn>
    <tableColumn id="4" xr3:uid="{00000000-0010-0000-0000-000004000000}" name="2017" dataDxfId="18">
      <calculatedColumnFormula>INDEX(INDIRECT("[Indicadores_Consolidado_2026_07_31.xlsx]"&amp;C3&amp;"!$X$37:$X$64"),MATCH(B3,INDIRECT("[Indicadores_Consolidado_2026_07_31.xlsx]"&amp;C3&amp;"!$F$37:$F$64")))</calculatedColumnFormula>
    </tableColumn>
    <tableColumn id="5" xr3:uid="{00000000-0010-0000-0000-000005000000}" name="2018" dataDxfId="17">
      <calculatedColumnFormula>INDEX(INDIRECT("[Indicadores_Consolidado_2026_07_31.xlsx]"&amp;C3&amp;"!$Y$37:$Y$64"),MATCH(B3,INDIRECT("[Indicadores_Consolidado_2026_07_31.xlsx]"&amp;C3&amp;"!$F$37:$F$64")))</calculatedColumnFormula>
    </tableColumn>
    <tableColumn id="6" xr3:uid="{00000000-0010-0000-0000-000006000000}" name="2019" dataDxfId="16">
      <calculatedColumnFormula>INDEX(INDIRECT("[Indicadores_Consolidado_2026_07_31.xlsx]"&amp;C3&amp;"!$Z$37:$Z$64"),MATCH(B3,INDIRECT("[Indicadores_Consolidado_2026_07_31.xlsx]"&amp;C3&amp;"!$F$37:$F$64")))</calculatedColumnFormula>
    </tableColumn>
    <tableColumn id="7" xr3:uid="{00000000-0010-0000-0000-000007000000}" name="2020" dataDxfId="15">
      <calculatedColumnFormula>INDEX(INDIRECT("[Indicadores_Consolidado_2026_07_31.xlsx]"&amp;C3&amp;"!$AA$37:$AA$64"),MATCH(B3,INDIRECT("[Indicadores_Consolidado_2026_07_31.xlsx]"&amp;C3&amp;"!$F$37:$F$64")))</calculatedColumnFormula>
    </tableColumn>
    <tableColumn id="8" xr3:uid="{00000000-0010-0000-0000-000008000000}" name="2021" dataDxfId="14">
      <calculatedColumnFormula>INDEX(INDIRECT("[Indicadores_Consolidado_2026_07_31.xlsx]"&amp;C3&amp;"!$AB$37:$AB$64"),MATCH(B3,INDIRECT("[Indicadores_Consolidado_2026_07_31.xlsx]"&amp;C3&amp;"!$F$37:$F$64")))</calculatedColumnFormula>
    </tableColumn>
    <tableColumn id="9" xr3:uid="{00000000-0010-0000-0000-000009000000}" name="2022" dataDxfId="13">
      <calculatedColumnFormula>INDEX(INDIRECT("[Indicadores_Consolidado_2026_07_31.xlsx]"&amp;C3&amp;"!$AC$37:$AC$64"),MATCH(B3,INDIRECT("[Indicadores_Consolidado_2026_07_31.xlsx]"&amp;C3&amp;"!$F$37:$F$64")))</calculatedColumnFormula>
    </tableColumn>
    <tableColumn id="1" xr3:uid="{3ECD3945-7A6F-AE4A-9F9C-8D3C4F434C02}" name="2023" dataDxfId="12">
      <calculatedColumnFormula>INDEX(INDIRECT("[Indicadores_Consolidado_2026_07_31.xlsx]"&amp;C3&amp;"!$AD$37:$AD$64"),MATCH(B3,INDIRECT("[Indicadores_Consolidado_2026_07_31.xlsx]"&amp;C3&amp;"!$F$37:$F$64")))</calculatedColumnFormula>
    </tableColumn>
    <tableColumn id="11" xr3:uid="{085EF87E-9E30-43D9-917E-047443C41AC6}" name="2024" dataDxfId="11">
      <calculatedColumnFormula>INDEX(INDIRECT("[Indicadores_Consolidado_2026_07_31.xlsx]"&amp;C3&amp;"!$AE$37:$AE$64"),MATCH(B3,INDIRECT("[Indicadores_Consolidado_2026_07_31.xlsx]"&amp;C3&amp;"!$F$37:$F$64")))</calculatedColumnFormula>
    </tableColumn>
    <tableColumn id="12" xr3:uid="{3FC52C2C-92F5-4F96-91BA-732B92C47955}" name="2025" dataDxfId="10">
      <calculatedColumnFormula>INDEX(INDIRECT("[Indicadores_Consolidado_2026_07_31.xlsx]"&amp;C3&amp;"!$AF$37:$AF$64"),MATCH(B3,INDIRECT("[Indicadores_Consolidado_2026_07_31.xlsx]"&amp;C3&amp;"!$F$37:$F$64")))</calculatedColumnFormula>
    </tableColumn>
    <tableColumn id="10" xr3:uid="{00000000-0010-0000-0000-00000A000000}" name="2026" dataDxfId="9">
      <calculatedColumnFormula>INDEX(INDIRECT("[Indicadores_Consolidado_2026_07_31.xlsx]"&amp;C3&amp;"!$AG$37:$AG$64"),MATCH(B3,INDIRECT("[Indicadores_Consolidado_2026_07_31.xlsx]"&amp;C3&amp;"!$F$37:$F$64")))</calculatedColumnFormula>
    </tableColumn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BASE_NOTAS" displayName="BASE_NOTAS" ref="A2:H2702" totalsRowShown="0" headerRowDxfId="96" dataDxfId="95">
  <autoFilter ref="A2:H2702" xr:uid="{00000000-0009-0000-0100-000003000000}"/>
  <tableColumns count="8">
    <tableColumn id="9" xr3:uid="{00000000-0010-0000-0100-000009000000}" name="REF_NOTA" dataDxfId="21">
      <calculatedColumnFormula>BASE_NOTAS[[#This Row],[Sigla]]&amp;BASE_NOTAS[[#This Row],[CÓDIGO]]</calculatedColumnFormula>
    </tableColumn>
    <tableColumn id="1" xr3:uid="{00000000-0010-0000-0100-000001000000}" name="Sigla" dataDxfId="94"/>
    <tableColumn id="8" xr3:uid="{00000000-0010-0000-0100-000008000000}" name="CÓDIGO" dataDxfId="93"/>
    <tableColumn id="2" xr3:uid="{00000000-0010-0000-0100-000002000000}" name="Indicador" dataDxfId="92"/>
    <tableColumn id="4" xr3:uid="{00000000-0010-0000-0100-000004000000}" name="Nota 2025" dataDxfId="91"/>
    <tableColumn id="5" xr3:uid="{00000000-0010-0000-0100-000005000000}" name="DATA BASE 2025" dataDxfId="90"/>
    <tableColumn id="6" xr3:uid="{00000000-0010-0000-0100-000006000000}" name="Nota 2026" dataDxfId="8">
      <calculatedColumnFormula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calculatedColumnFormula>
    </tableColumn>
    <tableColumn id="7" xr3:uid="{00000000-0010-0000-0100-000007000000}" name="DATA BASE 2026" dataDxfId="7">
      <calculatedColumnFormula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calculatedColumnFormula>
    </tableColumn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GERAL" displayName="GERAL" ref="A1:AI2701" headerRowDxfId="89" dataDxfId="88">
  <autoFilter ref="A1:AI2701" xr:uid="{00000000-0009-0000-0100-000001000000}"/>
  <tableColumns count="35">
    <tableColumn id="1" xr3:uid="{00000000-0010-0000-0200-000001000000}" name="ESTADO" dataDxfId="87" totalsRowDxfId="86"/>
    <tableColumn id="2" xr3:uid="{00000000-0010-0000-0200-000002000000}" name="SIGLA" dataDxfId="85" totalsRowDxfId="84"/>
    <tableColumn id="5" xr3:uid="{00000000-0010-0000-0200-000005000000}" name="Pilar" dataDxfId="83" totalsRowDxfId="82"/>
    <tableColumn id="3" xr3:uid="{00000000-0010-0000-0200-000003000000}" name="CÓD" dataDxfId="81" totalsRowDxfId="80"/>
    <tableColumn id="4" xr3:uid="{00000000-0010-0000-0200-000004000000}" name="INDICADOR" dataDxfId="79" totalsRowDxfId="78"/>
    <tableColumn id="13" xr3:uid="{00000000-0010-0000-0200-00000D000000}" name="Classificação por ESG" dataDxfId="77" totalsRowDxfId="76">
      <calculatedColumnFormula>VLOOKUP(GERAL[[#This Row],[CÓD]],SEALL,6,FALSE)</calculatedColumnFormula>
    </tableColumn>
    <tableColumn id="16" xr3:uid="{00000000-0010-0000-0200-000010000000}" name="AMBIENTAL" dataDxfId="75" totalsRowDxfId="74">
      <calculatedColumnFormula>IF(OR(GERAL[[#This Row],[Classificação por ESG]]="E",GERAL[[#This Row],[Classificação por ESG]]="ES",GERAL[[#This Row],[Classificação por ESG]]="EG",GERAL[[#This Row],[Classificação por ESG]]="ESG"),"SIM","NÃO")</calculatedColumnFormula>
    </tableColumn>
    <tableColumn id="15" xr3:uid="{00000000-0010-0000-0200-00000F000000}" name="SOCIAL" dataDxfId="73" totalsRowDxfId="72">
      <calculatedColumnFormula>IF(OR(GERAL[[#This Row],[Classificação por ESG]]="S",GERAL[[#This Row],[Classificação por ESG]]="ES",GERAL[[#This Row],[Classificação por ESG]]="SG",GERAL[[#This Row],[Classificação por ESG]]="ESG"),"SIM","NÃO")</calculatedColumnFormula>
    </tableColumn>
    <tableColumn id="6" xr3:uid="{00000000-0010-0000-0200-000006000000}" name="GOVERNANÇA" dataDxfId="71" totalsRowDxfId="70">
      <calculatedColumnFormula>IF(OR(GERAL[[#This Row],[Classificação por ESG]]="G",GERAL[[#This Row],[Classificação por ESG]]="EG",GERAL[[#This Row],[Classificação por ESG]]="SG",GERAL[[#This Row],[Classificação por ESG]]="ESG"),"SIM","NÃO")</calculatedColumnFormula>
    </tableColumn>
    <tableColumn id="14" xr3:uid="{00000000-0010-0000-0200-00000E000000}" name="ODS" dataDxfId="69" totalsRowDxfId="68">
      <calculatedColumnFormula>VLOOKUP(GERAL[[#This Row],[CÓD]],SEALL,4,FALSE)</calculatedColumnFormula>
    </tableColumn>
    <tableColumn id="37" xr3:uid="{00000000-0010-0000-0200-000025000000}" name="ODS 1" dataDxfId="67" totalsRowDxfId="66">
      <calculatedColumnFormula>IF(ISERR(FIND("01",GERAL[[#This Row],[ODS]])),"NÃO","SIM")</calculatedColumnFormula>
    </tableColumn>
    <tableColumn id="38" xr3:uid="{00000000-0010-0000-0200-000026000000}" name="ODS 2" dataDxfId="65" totalsRowDxfId="64">
      <calculatedColumnFormula>IF(ISERR(FIND("02",GERAL[[#This Row],[ODS]])),"NÃO","SIM")</calculatedColumnFormula>
    </tableColumn>
    <tableColumn id="36" xr3:uid="{00000000-0010-0000-0200-000024000000}" name="ODS 3" dataDxfId="63" totalsRowDxfId="62">
      <calculatedColumnFormula>IF(ISERR(FIND("03",GERAL[[#This Row],[ODS]])),"NÃO","SIM")</calculatedColumnFormula>
    </tableColumn>
    <tableColumn id="32" xr3:uid="{00000000-0010-0000-0200-000020000000}" name="ODS 4" dataDxfId="61" totalsRowDxfId="60">
      <calculatedColumnFormula>IF(ISERR(FIND("04",GERAL[[#This Row],[ODS]])),"NÃO","SIM")</calculatedColumnFormula>
    </tableColumn>
    <tableColumn id="31" xr3:uid="{00000000-0010-0000-0200-00001F000000}" name="ODS 5" dataDxfId="59" totalsRowDxfId="58">
      <calculatedColumnFormula>IF(ISERR(FIND("05",GERAL[[#This Row],[ODS]])),"NÃO","SIM")</calculatedColumnFormula>
    </tableColumn>
    <tableColumn id="34" xr3:uid="{00000000-0010-0000-0200-000022000000}" name="ODS 6" dataDxfId="57" totalsRowDxfId="56">
      <calculatedColumnFormula>IF(ISERR(FIND("06",GERAL[[#This Row],[ODS]])),"NÃO","SIM")</calculatedColumnFormula>
    </tableColumn>
    <tableColumn id="35" xr3:uid="{00000000-0010-0000-0200-000023000000}" name="ODS 7" dataDxfId="55" totalsRowDxfId="54">
      <calculatedColumnFormula>IF(ISERR(FIND("07",GERAL[[#This Row],[ODS]])),"NÃO","SIM")</calculatedColumnFormula>
    </tableColumn>
    <tableColumn id="18" xr3:uid="{00000000-0010-0000-0200-000012000000}" name="ODS 8" dataDxfId="53" totalsRowDxfId="52">
      <calculatedColumnFormula>IF(ISERR(FIND("08",GERAL[[#This Row],[ODS]])),"NÃO","SIM")</calculatedColumnFormula>
    </tableColumn>
    <tableColumn id="19" xr3:uid="{00000000-0010-0000-0200-000013000000}" name="ODS 9" dataDxfId="51" totalsRowDxfId="50">
      <calculatedColumnFormula>IF(ISERR(FIND("09",GERAL[[#This Row],[ODS]])),"NÃO","SIM")</calculatedColumnFormula>
    </tableColumn>
    <tableColumn id="20" xr3:uid="{00000000-0010-0000-0200-000014000000}" name="ODS 10" dataDxfId="49" totalsRowDxfId="48">
      <calculatedColumnFormula>IF(ISERR(FIND("10",GERAL[[#This Row],[ODS]])),"NÃO","SIM")</calculatedColumnFormula>
    </tableColumn>
    <tableColumn id="24" xr3:uid="{00000000-0010-0000-0200-000018000000}" name="ODS 11" dataDxfId="47" totalsRowDxfId="46">
      <calculatedColumnFormula>IF(ISERR(FIND("11",GERAL[[#This Row],[ODS]])),"NÃO","SIM")</calculatedColumnFormula>
    </tableColumn>
    <tableColumn id="25" xr3:uid="{00000000-0010-0000-0200-000019000000}" name="ODS 12" dataDxfId="45" totalsRowDxfId="44">
      <calculatedColumnFormula>IF(ISERR(FIND("12",GERAL[[#This Row],[ODS]])),"NÃO","SIM")</calculatedColumnFormula>
    </tableColumn>
    <tableColumn id="26" xr3:uid="{00000000-0010-0000-0200-00001A000000}" name="ODS 13" dataDxfId="43" totalsRowDxfId="42">
      <calculatedColumnFormula>IF(ISERR(FIND("13",GERAL[[#This Row],[ODS]])),"NÃO","SIM")</calculatedColumnFormula>
    </tableColumn>
    <tableColumn id="27" xr3:uid="{00000000-0010-0000-0200-00001B000000}" name="ODS 14" dataDxfId="41" totalsRowDxfId="40">
      <calculatedColumnFormula>IF(ISERR(FIND("14",GERAL[[#This Row],[ODS]])),"NÃO","SIM")</calculatedColumnFormula>
    </tableColumn>
    <tableColumn id="28" xr3:uid="{00000000-0010-0000-0200-00001C000000}" name="ODS 15" dataDxfId="39" totalsRowDxfId="38">
      <calculatedColumnFormula>IF(ISERR(FIND("15",GERAL[[#This Row],[ODS]])),"NÃO","SIM")</calculatedColumnFormula>
    </tableColumn>
    <tableColumn id="29" xr3:uid="{00000000-0010-0000-0200-00001D000000}" name="ODS 16" dataDxfId="37" totalsRowDxfId="36">
      <calculatedColumnFormula>IF(ISERR(FIND("16",GERAL[[#This Row],[ODS]])),"NÃO","SIM")</calculatedColumnFormula>
    </tableColumn>
    <tableColumn id="30" xr3:uid="{00000000-0010-0000-0200-00001E000000}" name="ODS 17" dataDxfId="35" totalsRowDxfId="34">
      <calculatedColumnFormula>IF(ISERR(FIND("17",GERAL[[#This Row],[ODS]])),"NÃO","SIM")</calculatedColumnFormula>
    </tableColumn>
    <tableColumn id="17" xr3:uid="{00000000-0010-0000-0200-000011000000}" name="Nota 2021" dataDxfId="33" totalsRowDxfId="32"/>
    <tableColumn id="10" xr3:uid="{00000000-0010-0000-0200-00000A000000}" name="Nota 2022" dataDxfId="31" totalsRowDxfId="30"/>
    <tableColumn id="12" xr3:uid="{72112AE3-510D-44EF-9486-9B2AD67512EB}" name="Nota 2023" dataDxfId="29" totalsRowDxfId="28"/>
    <tableColumn id="11" xr3:uid="{665CC556-5FFC-5946-BC64-B16970917823}" name="Nota 2024" dataDxfId="27" totalsRowDxfId="26"/>
    <tableColumn id="21" xr3:uid="{9153221B-7455-458F-81A0-3010BD35093F}" name="Nota 2025" dataDxfId="5" totalsRowDxfId="6"/>
    <tableColumn id="8" xr3:uid="{00000000-0010-0000-0200-000008000000}" name="REF_NOTA" dataDxfId="25" totalsRowDxfId="24">
      <calculatedColumnFormula>GERAL[[#This Row],[SIGLA]]&amp;GERAL[[#This Row],[CÓD]]</calculatedColumnFormula>
    </tableColumn>
    <tableColumn id="7" xr3:uid="{00000000-0010-0000-0200-000007000000}" name="Nota 2026" dataDxfId="23" totalsRowDxfId="22">
      <calculatedColumnFormula>VLOOKUP(GERAL[[#This Row],[REF_NOTA]],BASE_NOTAS[],7,FALSE)</calculatedColumnFormula>
    </tableColumn>
    <tableColumn id="9" xr3:uid="{00000000-0010-0000-0200-000009000000}" name="Delta 2025 - 2026" dataDxfId="4">
      <calculatedColumnFormula>IF(GERAL[[#This Row],[Nota 2025]]="",0,GERAL[[#This Row],[Nota 2026]]-GERAL[[#This Row],[Nota 2025]])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ESG" displayName="ESG" ref="A2:AF29" totalsRowShown="0" headerRowDxfId="128" dataDxfId="126" headerRowBorderDxfId="127" tableBorderDxfId="125">
  <autoFilter ref="A2:AF29" xr:uid="{00000000-0009-0000-0100-000005000000}"/>
  <sortState xmlns:xlrd2="http://schemas.microsoft.com/office/spreadsheetml/2017/richdata2" ref="A3:AF29">
    <sortCondition ref="AE2:AE29"/>
  </sortState>
  <tableColumns count="32">
    <tableColumn id="1" xr3:uid="{00000000-0010-0000-0300-000001000000}" name="ESTADO" dataDxfId="124"/>
    <tableColumn id="2" xr3:uid="{00000000-0010-0000-0300-000002000000}" name="Ambiental" dataDxfId="123">
      <calculatedColumnFormula>SUMIFS(GERAL[[#All],[Nota 2026]],GERAL[[#All],[ESTADO]],ESG[[#This Row],[ESTADO]],GERAL[[#All],[AMBIENTAL]],"sim")</calculatedColumnFormula>
    </tableColumn>
    <tableColumn id="6" xr3:uid="{00000000-0010-0000-0300-000006000000}" name="Ambiental normalizado" dataDxfId="122">
      <calculatedColumnFormula>(ESG[[#This Row],[Ambiental]]-$B$32)/($B$31-$B$32)*100</calculatedColumnFormula>
    </tableColumn>
    <tableColumn id="13" xr3:uid="{00000000-0010-0000-0300-00000D000000}" name="Ranking Ambiental 2022" dataDxfId="121"/>
    <tableColumn id="19" xr3:uid="{E177487B-E48F-1440-98F9-D3E7D8E7C6D1}" name="Ranking Ambiental 2023"/>
    <tableColumn id="29" xr3:uid="{7F9C3AA3-CB2E-4782-8276-D1C3560AA558}" name="Ranking Ambiental 2024" dataDxfId="3"/>
    <tableColumn id="25" xr3:uid="{FCCD5864-FAF5-4E2B-B4EB-4FC18944C282}" name="Ranking Ambiental 2025" dataDxfId="120"/>
    <tableColumn id="10" xr3:uid="{00000000-0010-0000-0300-00000A000000}" name="Ranking Ambiental 2026" dataDxfId="119">
      <calculatedColumnFormula>_xlfn.RANK.EQ(ESG[[#This Row],[Ambiental normalizado]],ESG[Ambiental normalizado])</calculatedColumnFormula>
    </tableColumn>
    <tableColumn id="14" xr3:uid="{00000000-0010-0000-0300-00000E000000}" name="Delta de posição E" dataDxfId="118">
      <calculatedColumnFormula>ESG[[#This Row],[Ranking Ambiental 2025]]-ESG[[#This Row],[Ranking Ambiental 2026]]</calculatedColumnFormula>
    </tableColumn>
    <tableColumn id="3" xr3:uid="{00000000-0010-0000-0300-000003000000}" name="Social" dataDxfId="117">
      <calculatedColumnFormula>SUMIFS(GERAL[[#All],[Nota 2026]],GERAL[[#All],[ESTADO]],ESG[[#This Row],[ESTADO]],GERAL[[#All],[SOCIAL]],"sim")</calculatedColumnFormula>
    </tableColumn>
    <tableColumn id="7" xr3:uid="{00000000-0010-0000-0300-000007000000}" name="Social normalizado" dataDxfId="116">
      <calculatedColumnFormula>(ESG[[#This Row],[Social]]-$J$32)/($J$31-$J$32)*100</calculatedColumnFormula>
    </tableColumn>
    <tableColumn id="18" xr3:uid="{00000000-0010-0000-0300-000012000000}" name="Ranking Social 2022" dataDxfId="115"/>
    <tableColumn id="21" xr3:uid="{A16F59CE-0F6D-FA42-8F0E-6DDC43B51E78}" name="Ranking Social 2023" dataDxfId="114"/>
    <tableColumn id="30" xr3:uid="{1638D325-2AA3-4AC6-8E19-7502C7E14E1B}" name="Ranking Social 2024" dataDxfId="2"/>
    <tableColumn id="26" xr3:uid="{0C2BEF7A-6EB7-46B8-8C57-B7BA7D958FC5}" name="Ranking Social 2025" dataDxfId="113"/>
    <tableColumn id="11" xr3:uid="{00000000-0010-0000-0300-00000B000000}" name="Ranking Social 2026" dataDxfId="112">
      <calculatedColumnFormula>_xlfn.RANK.EQ(ESG[[#This Row],[Social normalizado]],ESG[Social normalizado])</calculatedColumnFormula>
    </tableColumn>
    <tableColumn id="15" xr3:uid="{00000000-0010-0000-0300-00000F000000}" name="Delta de posição S" dataDxfId="111">
      <calculatedColumnFormula>ESG[[#This Row],[Ranking Social 2025]]-ESG[[#This Row],[Ranking Social 2026]]</calculatedColumnFormula>
    </tableColumn>
    <tableColumn id="4" xr3:uid="{00000000-0010-0000-0300-000004000000}" name="Governança" dataDxfId="110">
      <calculatedColumnFormula>SUMIFS(GERAL[[#All],[Nota 2026]],GERAL[[#All],[ESTADO]],ESG[[#This Row],[ESTADO]],GERAL[[#All],[GOVERNANÇA]],"sim")</calculatedColumnFormula>
    </tableColumn>
    <tableColumn id="8" xr3:uid="{00000000-0010-0000-0300-000008000000}" name="Governança normalizado" dataDxfId="109">
      <calculatedColumnFormula>(ESG[[#This Row],[Governança]]-$R$32)/($R$31-$R$32)*100</calculatedColumnFormula>
    </tableColumn>
    <tableColumn id="20" xr3:uid="{00000000-0010-0000-0300-000014000000}" name="Ranking Governança 2022" dataDxfId="108"/>
    <tableColumn id="23" xr3:uid="{6A9D3C55-23DF-3145-A711-9E1782F40545}" name="Ranking Governança 2023" dataDxfId="107"/>
    <tableColumn id="31" xr3:uid="{AD76183E-114F-455C-84E3-A1CA6C6FEEF9}" name="Ranking Governança 2024" dataDxfId="1"/>
    <tableColumn id="27" xr3:uid="{73782468-6D4C-4434-9199-EB068E11E8F7}" name="Ranking Governança 2025" dataDxfId="106"/>
    <tableColumn id="12" xr3:uid="{00000000-0010-0000-0300-00000C000000}" name="Ranking Governança 2026" dataDxfId="105">
      <calculatedColumnFormula>_xlfn.RANK.EQ(ESG[[#This Row],[Governança normalizado]],ESG[Governança normalizado])</calculatedColumnFormula>
    </tableColumn>
    <tableColumn id="16" xr3:uid="{00000000-0010-0000-0300-000010000000}" name="Delta de posição G" dataDxfId="104">
      <calculatedColumnFormula>ESG[[#This Row],[Ranking Governança 2025]]-ESG[[#This Row],[Ranking Governança 2026]]</calculatedColumnFormula>
    </tableColumn>
    <tableColumn id="9" xr3:uid="{00000000-0010-0000-0300-000009000000}" name="Média do normalizado Total geral ESG" dataDxfId="103">
      <calculatedColumnFormula>AVERAGE(C3,K3,S3)</calculatedColumnFormula>
    </tableColumn>
    <tableColumn id="22" xr3:uid="{00000000-0010-0000-0300-000016000000}" name="Ranking ESG 2022" dataDxfId="102"/>
    <tableColumn id="24" xr3:uid="{B79CAC3D-1BEF-684A-8D0D-6972C7448991}" name="Ranking ESG 2023"/>
    <tableColumn id="28" xr3:uid="{0835C961-F87E-4EDD-9C3E-94659C0AD051}" name="Ranking ESG 2024" dataDxfId="101"/>
    <tableColumn id="32" xr3:uid="{2323BF20-D960-4EA3-8871-77EC34E78B7D}" name="Ranking ESG 2025" dataDxfId="0"/>
    <tableColumn id="5" xr3:uid="{00000000-0010-0000-0300-000005000000}" name="Ranking ESG 2026" dataDxfId="100">
      <calculatedColumnFormula>_xlfn.RANK.EQ(ESG[[#This Row],[Média do normalizado Total geral ESG]],ESG[Média do normalizado Total geral ESG])</calculatedColumnFormula>
    </tableColumn>
    <tableColumn id="17" xr3:uid="{00000000-0010-0000-0300-000011000000}" name="Delta de posição ESG" dataDxfId="99">
      <calculatedColumnFormula>ESG[[#This Row],[Ranking ESG 2024]]-ESG[[#This Row],[Ranking ESG 2026]]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11"/>
  <sheetViews>
    <sheetView zoomScale="70" zoomScaleNormal="7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D114" sqref="D114"/>
    </sheetView>
  </sheetViews>
  <sheetFormatPr defaultColWidth="8.7265625" defaultRowHeight="14.5" x14ac:dyDescent="0.35"/>
  <cols>
    <col min="1" max="1" width="3.1796875" style="12" customWidth="1"/>
    <col min="2" max="2" width="13.1796875" style="12" customWidth="1"/>
    <col min="3" max="3" width="31.453125" style="12" bestFit="1" customWidth="1"/>
    <col min="4" max="4" width="51.81640625" style="12" customWidth="1"/>
    <col min="5" max="5" width="44.453125" style="16" customWidth="1"/>
    <col min="6" max="6" width="49.453125" style="12" customWidth="1"/>
    <col min="7" max="7" width="19.453125" style="12" customWidth="1"/>
    <col min="8" max="8" width="45.453125" style="16" customWidth="1"/>
    <col min="9" max="16384" width="8.7265625" style="12"/>
  </cols>
  <sheetData>
    <row r="1" spans="2:8" ht="266.14999999999998" customHeight="1" x14ac:dyDescent="0.35"/>
    <row r="2" spans="2:8" x14ac:dyDescent="0.35">
      <c r="B2" s="5" t="s">
        <v>238</v>
      </c>
      <c r="C2" s="5" t="s">
        <v>207</v>
      </c>
      <c r="D2" s="5" t="s">
        <v>239</v>
      </c>
      <c r="E2" s="11" t="s">
        <v>10</v>
      </c>
      <c r="F2" s="8" t="s">
        <v>240</v>
      </c>
      <c r="G2" s="8" t="s">
        <v>11</v>
      </c>
      <c r="H2" s="11" t="s">
        <v>241</v>
      </c>
    </row>
    <row r="3" spans="2:8" x14ac:dyDescent="0.35">
      <c r="B3" s="6" t="s">
        <v>5</v>
      </c>
      <c r="C3" s="6" t="s">
        <v>208</v>
      </c>
      <c r="D3" s="6" t="s">
        <v>242</v>
      </c>
      <c r="E3" s="7" t="s">
        <v>563</v>
      </c>
      <c r="F3" s="6" t="s">
        <v>243</v>
      </c>
      <c r="G3" s="6" t="s">
        <v>244</v>
      </c>
      <c r="H3" s="7" t="s">
        <v>353</v>
      </c>
    </row>
    <row r="4" spans="2:8" x14ac:dyDescent="0.35">
      <c r="B4" s="6" t="s">
        <v>6</v>
      </c>
      <c r="C4" s="6" t="s">
        <v>208</v>
      </c>
      <c r="D4" s="6" t="s">
        <v>85</v>
      </c>
      <c r="E4" s="7" t="s">
        <v>564</v>
      </c>
      <c r="F4" s="6" t="s">
        <v>245</v>
      </c>
      <c r="G4" s="6" t="s">
        <v>352</v>
      </c>
      <c r="H4" s="7" t="s">
        <v>246</v>
      </c>
    </row>
    <row r="5" spans="2:8" x14ac:dyDescent="0.35">
      <c r="B5" s="6" t="s">
        <v>7</v>
      </c>
      <c r="C5" s="6" t="s">
        <v>208</v>
      </c>
      <c r="D5" s="6" t="s">
        <v>658</v>
      </c>
      <c r="E5" s="6" t="s">
        <v>565</v>
      </c>
      <c r="F5" s="6" t="s">
        <v>247</v>
      </c>
      <c r="G5" s="6" t="s">
        <v>244</v>
      </c>
      <c r="H5" s="6" t="s">
        <v>386</v>
      </c>
    </row>
    <row r="6" spans="2:8" x14ac:dyDescent="0.35">
      <c r="B6" s="6" t="s">
        <v>8</v>
      </c>
      <c r="C6" s="6" t="s">
        <v>208</v>
      </c>
      <c r="D6" s="6" t="s">
        <v>86</v>
      </c>
      <c r="E6" s="7" t="s">
        <v>566</v>
      </c>
      <c r="F6" s="6" t="s">
        <v>248</v>
      </c>
      <c r="G6" s="6" t="s">
        <v>183</v>
      </c>
      <c r="H6" s="7" t="s">
        <v>249</v>
      </c>
    </row>
    <row r="7" spans="2:8" x14ac:dyDescent="0.35">
      <c r="B7" s="6" t="s">
        <v>9</v>
      </c>
      <c r="C7" s="6" t="s">
        <v>208</v>
      </c>
      <c r="D7" s="6" t="s">
        <v>87</v>
      </c>
      <c r="E7" s="7" t="s">
        <v>567</v>
      </c>
      <c r="F7" s="6" t="s">
        <v>335</v>
      </c>
      <c r="G7" s="6" t="s">
        <v>244</v>
      </c>
      <c r="H7" s="7" t="s">
        <v>250</v>
      </c>
    </row>
    <row r="8" spans="2:8" s="17" customFormat="1" x14ac:dyDescent="0.35">
      <c r="B8" s="9" t="s">
        <v>387</v>
      </c>
      <c r="C8" s="9" t="s">
        <v>208</v>
      </c>
      <c r="D8" s="9" t="s">
        <v>372</v>
      </c>
      <c r="E8" s="9" t="s">
        <v>568</v>
      </c>
      <c r="F8" s="9"/>
      <c r="G8" s="9" t="s">
        <v>244</v>
      </c>
      <c r="H8" s="9" t="s">
        <v>393</v>
      </c>
    </row>
    <row r="9" spans="2:8" s="17" customFormat="1" x14ac:dyDescent="0.35">
      <c r="B9" s="9" t="s">
        <v>388</v>
      </c>
      <c r="C9" s="9" t="s">
        <v>208</v>
      </c>
      <c r="D9" s="9" t="s">
        <v>373</v>
      </c>
      <c r="E9" s="9" t="s">
        <v>568</v>
      </c>
      <c r="F9" s="9"/>
      <c r="G9" s="9" t="s">
        <v>244</v>
      </c>
      <c r="H9" s="10" t="s">
        <v>393</v>
      </c>
    </row>
    <row r="10" spans="2:8" s="17" customFormat="1" x14ac:dyDescent="0.35">
      <c r="B10" s="9" t="s">
        <v>398</v>
      </c>
      <c r="C10" s="9" t="s">
        <v>208</v>
      </c>
      <c r="D10" s="9" t="s">
        <v>374</v>
      </c>
      <c r="E10" s="9" t="s">
        <v>569</v>
      </c>
      <c r="F10" s="9"/>
      <c r="G10" s="9" t="s">
        <v>244</v>
      </c>
      <c r="H10" s="9" t="s">
        <v>411</v>
      </c>
    </row>
    <row r="11" spans="2:8" s="17" customFormat="1" x14ac:dyDescent="0.35">
      <c r="B11" s="9" t="s">
        <v>389</v>
      </c>
      <c r="C11" s="9" t="s">
        <v>208</v>
      </c>
      <c r="D11" s="9" t="s">
        <v>659</v>
      </c>
      <c r="E11" s="9" t="s">
        <v>570</v>
      </c>
      <c r="F11" s="9"/>
      <c r="G11" s="9" t="s">
        <v>244</v>
      </c>
      <c r="H11" s="9" t="s">
        <v>410</v>
      </c>
    </row>
    <row r="12" spans="2:8" s="17" customFormat="1" x14ac:dyDescent="0.35">
      <c r="B12" s="9" t="s">
        <v>399</v>
      </c>
      <c r="C12" s="9" t="s">
        <v>208</v>
      </c>
      <c r="D12" s="9" t="s">
        <v>375</v>
      </c>
      <c r="E12" s="9" t="s">
        <v>571</v>
      </c>
      <c r="F12" s="9"/>
      <c r="G12" s="9" t="s">
        <v>244</v>
      </c>
      <c r="H12" s="9" t="s">
        <v>409</v>
      </c>
    </row>
    <row r="13" spans="2:8" s="17" customFormat="1" x14ac:dyDescent="0.35">
      <c r="B13" s="9" t="s">
        <v>400</v>
      </c>
      <c r="C13" s="9" t="s">
        <v>208</v>
      </c>
      <c r="D13" s="9" t="s">
        <v>376</v>
      </c>
      <c r="E13" s="9" t="s">
        <v>572</v>
      </c>
      <c r="F13" s="9"/>
      <c r="G13" s="9" t="s">
        <v>352</v>
      </c>
      <c r="H13" s="9" t="s">
        <v>412</v>
      </c>
    </row>
    <row r="14" spans="2:8" s="17" customFormat="1" x14ac:dyDescent="0.35">
      <c r="B14" s="9" t="s">
        <v>661</v>
      </c>
      <c r="C14" s="9" t="s">
        <v>208</v>
      </c>
      <c r="D14" s="9" t="s">
        <v>660</v>
      </c>
      <c r="E14" s="9" t="s">
        <v>663</v>
      </c>
      <c r="F14" s="9" t="s">
        <v>547</v>
      </c>
      <c r="G14" s="9" t="s">
        <v>244</v>
      </c>
      <c r="H14" s="9" t="s">
        <v>662</v>
      </c>
    </row>
    <row r="15" spans="2:8" x14ac:dyDescent="0.35">
      <c r="B15" s="9" t="s">
        <v>497</v>
      </c>
      <c r="C15" s="9" t="s">
        <v>208</v>
      </c>
      <c r="D15" s="9" t="s">
        <v>498</v>
      </c>
      <c r="E15" s="7" t="s">
        <v>573</v>
      </c>
      <c r="F15" s="9" t="s">
        <v>547</v>
      </c>
      <c r="G15" s="9" t="s">
        <v>244</v>
      </c>
      <c r="H15" s="10" t="s">
        <v>548</v>
      </c>
    </row>
    <row r="16" spans="2:8" x14ac:dyDescent="0.35">
      <c r="B16" s="18"/>
      <c r="C16" s="18"/>
      <c r="D16" s="18"/>
      <c r="E16" s="19"/>
      <c r="F16" s="18"/>
      <c r="G16" s="18"/>
      <c r="H16" s="19"/>
    </row>
    <row r="17" spans="2:8" x14ac:dyDescent="0.35">
      <c r="B17" s="6" t="s">
        <v>18</v>
      </c>
      <c r="C17" s="6" t="s">
        <v>251</v>
      </c>
      <c r="D17" s="6" t="s">
        <v>88</v>
      </c>
      <c r="E17" s="7" t="s">
        <v>574</v>
      </c>
      <c r="F17" s="6" t="s">
        <v>252</v>
      </c>
      <c r="G17" s="6" t="s">
        <v>253</v>
      </c>
      <c r="H17" s="7" t="s">
        <v>254</v>
      </c>
    </row>
    <row r="18" spans="2:8" x14ac:dyDescent="0.35">
      <c r="B18" s="6" t="s">
        <v>19</v>
      </c>
      <c r="C18" s="6" t="s">
        <v>251</v>
      </c>
      <c r="D18" s="6" t="s">
        <v>89</v>
      </c>
      <c r="E18" s="7" t="s">
        <v>575</v>
      </c>
      <c r="F18" s="6" t="s">
        <v>255</v>
      </c>
      <c r="G18" s="6" t="s">
        <v>253</v>
      </c>
      <c r="H18" s="7" t="s">
        <v>256</v>
      </c>
    </row>
    <row r="19" spans="2:8" x14ac:dyDescent="0.35">
      <c r="B19" s="6" t="s">
        <v>20</v>
      </c>
      <c r="C19" s="6" t="s">
        <v>251</v>
      </c>
      <c r="D19" s="6" t="s">
        <v>90</v>
      </c>
      <c r="E19" s="6" t="s">
        <v>576</v>
      </c>
      <c r="F19" s="6" t="s">
        <v>257</v>
      </c>
      <c r="G19" s="6" t="s">
        <v>253</v>
      </c>
      <c r="H19" s="6" t="s">
        <v>385</v>
      </c>
    </row>
    <row r="20" spans="2:8" x14ac:dyDescent="0.35">
      <c r="B20" s="6" t="s">
        <v>21</v>
      </c>
      <c r="C20" s="6" t="s">
        <v>251</v>
      </c>
      <c r="D20" s="6" t="s">
        <v>91</v>
      </c>
      <c r="E20" s="7" t="s">
        <v>575</v>
      </c>
      <c r="F20" s="6" t="s">
        <v>258</v>
      </c>
      <c r="G20" s="6" t="s">
        <v>253</v>
      </c>
      <c r="H20" s="7" t="s">
        <v>363</v>
      </c>
    </row>
    <row r="21" spans="2:8" x14ac:dyDescent="0.35">
      <c r="B21" s="9" t="s">
        <v>476</v>
      </c>
      <c r="C21" s="9" t="s">
        <v>251</v>
      </c>
      <c r="D21" s="9" t="s">
        <v>148</v>
      </c>
      <c r="E21" s="10" t="s">
        <v>574</v>
      </c>
      <c r="F21" s="9" t="s">
        <v>325</v>
      </c>
      <c r="G21" s="9" t="s">
        <v>253</v>
      </c>
      <c r="H21" s="7" t="s">
        <v>326</v>
      </c>
    </row>
    <row r="22" spans="2:8" x14ac:dyDescent="0.35">
      <c r="B22" s="9" t="s">
        <v>477</v>
      </c>
      <c r="C22" s="9" t="s">
        <v>251</v>
      </c>
      <c r="D22" s="9" t="s">
        <v>149</v>
      </c>
      <c r="E22" s="9" t="s">
        <v>577</v>
      </c>
      <c r="F22" s="9" t="s">
        <v>327</v>
      </c>
      <c r="G22" s="9" t="s">
        <v>253</v>
      </c>
      <c r="H22" s="7" t="s">
        <v>417</v>
      </c>
    </row>
    <row r="23" spans="2:8" x14ac:dyDescent="0.35">
      <c r="B23" s="9" t="s">
        <v>478</v>
      </c>
      <c r="C23" s="9" t="s">
        <v>251</v>
      </c>
      <c r="D23" s="9" t="s">
        <v>151</v>
      </c>
      <c r="E23" s="9" t="s">
        <v>575</v>
      </c>
      <c r="F23" s="9" t="s">
        <v>329</v>
      </c>
      <c r="G23" s="9" t="s">
        <v>253</v>
      </c>
      <c r="H23" s="7" t="s">
        <v>416</v>
      </c>
    </row>
    <row r="24" spans="2:8" x14ac:dyDescent="0.35">
      <c r="B24" s="9" t="s">
        <v>479</v>
      </c>
      <c r="C24" s="9" t="s">
        <v>251</v>
      </c>
      <c r="D24" s="9" t="s">
        <v>480</v>
      </c>
      <c r="E24" s="7" t="s">
        <v>574</v>
      </c>
      <c r="F24" s="9" t="s">
        <v>549</v>
      </c>
      <c r="G24" s="9" t="s">
        <v>253</v>
      </c>
      <c r="H24" s="10" t="s">
        <v>550</v>
      </c>
    </row>
    <row r="25" spans="2:8" x14ac:dyDescent="0.35">
      <c r="B25" s="9" t="s">
        <v>481</v>
      </c>
      <c r="C25" s="9" t="s">
        <v>251</v>
      </c>
      <c r="D25" s="9" t="s">
        <v>482</v>
      </c>
      <c r="E25" s="7" t="s">
        <v>574</v>
      </c>
      <c r="F25" s="9" t="s">
        <v>549</v>
      </c>
      <c r="G25" s="9" t="s">
        <v>253</v>
      </c>
      <c r="H25" s="10" t="s">
        <v>550</v>
      </c>
    </row>
    <row r="26" spans="2:8" x14ac:dyDescent="0.35">
      <c r="B26" s="14"/>
      <c r="C26" s="14"/>
      <c r="D26" s="14"/>
      <c r="E26" s="13"/>
      <c r="F26" s="14"/>
      <c r="G26" s="14"/>
      <c r="H26" s="13"/>
    </row>
    <row r="27" spans="2:8" x14ac:dyDescent="0.35">
      <c r="B27" s="6" t="s">
        <v>22</v>
      </c>
      <c r="C27" s="6" t="s">
        <v>210</v>
      </c>
      <c r="D27" s="6" t="s">
        <v>92</v>
      </c>
      <c r="E27" s="7" t="s">
        <v>578</v>
      </c>
      <c r="F27" s="6" t="s">
        <v>259</v>
      </c>
      <c r="G27" s="6" t="s">
        <v>253</v>
      </c>
      <c r="H27" s="7" t="s">
        <v>358</v>
      </c>
    </row>
    <row r="28" spans="2:8" x14ac:dyDescent="0.35">
      <c r="B28" s="6" t="s">
        <v>23</v>
      </c>
      <c r="C28" s="6" t="s">
        <v>210</v>
      </c>
      <c r="D28" s="6" t="s">
        <v>93</v>
      </c>
      <c r="E28" s="7" t="s">
        <v>578</v>
      </c>
      <c r="F28" s="6" t="s">
        <v>260</v>
      </c>
      <c r="G28" s="6" t="s">
        <v>253</v>
      </c>
      <c r="H28" s="7" t="s">
        <v>265</v>
      </c>
    </row>
    <row r="29" spans="2:8" x14ac:dyDescent="0.35">
      <c r="B29" s="6" t="s">
        <v>24</v>
      </c>
      <c r="C29" s="6" t="s">
        <v>210</v>
      </c>
      <c r="D29" s="6" t="s">
        <v>94</v>
      </c>
      <c r="E29" s="7" t="s">
        <v>578</v>
      </c>
      <c r="F29" s="6" t="s">
        <v>261</v>
      </c>
      <c r="G29" s="6" t="s">
        <v>253</v>
      </c>
      <c r="H29" s="7" t="s">
        <v>262</v>
      </c>
    </row>
    <row r="30" spans="2:8" x14ac:dyDescent="0.35">
      <c r="B30" s="6" t="s">
        <v>25</v>
      </c>
      <c r="C30" s="6" t="s">
        <v>210</v>
      </c>
      <c r="D30" s="6" t="s">
        <v>95</v>
      </c>
      <c r="E30" s="7" t="s">
        <v>578</v>
      </c>
      <c r="F30" s="6" t="s">
        <v>263</v>
      </c>
      <c r="G30" s="6" t="s">
        <v>253</v>
      </c>
      <c r="H30" s="7" t="s">
        <v>415</v>
      </c>
    </row>
    <row r="31" spans="2:8" x14ac:dyDescent="0.35">
      <c r="B31" s="6" t="s">
        <v>26</v>
      </c>
      <c r="C31" s="6" t="s">
        <v>210</v>
      </c>
      <c r="D31" s="6" t="s">
        <v>96</v>
      </c>
      <c r="E31" s="7" t="s">
        <v>578</v>
      </c>
      <c r="F31" s="6" t="s">
        <v>264</v>
      </c>
      <c r="G31" s="6" t="s">
        <v>253</v>
      </c>
      <c r="H31" s="7" t="s">
        <v>265</v>
      </c>
    </row>
    <row r="32" spans="2:8" x14ac:dyDescent="0.35">
      <c r="B32" s="6" t="s">
        <v>27</v>
      </c>
      <c r="C32" s="6" t="s">
        <v>210</v>
      </c>
      <c r="D32" s="6" t="s">
        <v>97</v>
      </c>
      <c r="E32" s="7" t="s">
        <v>578</v>
      </c>
      <c r="F32" s="6" t="s">
        <v>261</v>
      </c>
      <c r="G32" s="6" t="s">
        <v>253</v>
      </c>
      <c r="H32" s="7" t="s">
        <v>262</v>
      </c>
    </row>
    <row r="33" spans="2:8" x14ac:dyDescent="0.35">
      <c r="B33" s="6" t="s">
        <v>28</v>
      </c>
      <c r="C33" s="6" t="s">
        <v>210</v>
      </c>
      <c r="D33" s="6" t="s">
        <v>98</v>
      </c>
      <c r="E33" s="7" t="s">
        <v>578</v>
      </c>
      <c r="F33" s="6" t="s">
        <v>266</v>
      </c>
      <c r="G33" s="6" t="s">
        <v>253</v>
      </c>
      <c r="H33" s="7" t="s">
        <v>267</v>
      </c>
    </row>
    <row r="34" spans="2:8" x14ac:dyDescent="0.35">
      <c r="B34" s="14"/>
      <c r="C34" s="14"/>
      <c r="D34" s="14"/>
      <c r="E34" s="13"/>
      <c r="F34" s="14"/>
      <c r="G34" s="14"/>
      <c r="H34" s="13"/>
    </row>
    <row r="35" spans="2:8" x14ac:dyDescent="0.35">
      <c r="B35" s="6" t="s">
        <v>29</v>
      </c>
      <c r="C35" s="6" t="s">
        <v>268</v>
      </c>
      <c r="D35" s="6" t="s">
        <v>99</v>
      </c>
      <c r="E35" s="7">
        <v>16</v>
      </c>
      <c r="F35" s="6" t="s">
        <v>269</v>
      </c>
      <c r="G35" s="6" t="s">
        <v>278</v>
      </c>
      <c r="H35" s="7" t="s">
        <v>271</v>
      </c>
    </row>
    <row r="36" spans="2:8" s="17" customFormat="1" x14ac:dyDescent="0.35">
      <c r="B36" s="6" t="s">
        <v>30</v>
      </c>
      <c r="C36" s="6" t="s">
        <v>268</v>
      </c>
      <c r="D36" s="6" t="s">
        <v>100</v>
      </c>
      <c r="E36" s="7">
        <v>16</v>
      </c>
      <c r="F36" s="6" t="s">
        <v>272</v>
      </c>
      <c r="G36" s="6" t="s">
        <v>270</v>
      </c>
      <c r="H36" s="7" t="s">
        <v>273</v>
      </c>
    </row>
    <row r="37" spans="2:8" s="17" customFormat="1" x14ac:dyDescent="0.35">
      <c r="B37" s="6" t="s">
        <v>31</v>
      </c>
      <c r="C37" s="6" t="s">
        <v>268</v>
      </c>
      <c r="D37" s="6" t="s">
        <v>101</v>
      </c>
      <c r="E37" s="7">
        <v>16</v>
      </c>
      <c r="F37" s="6" t="s">
        <v>272</v>
      </c>
      <c r="G37" s="6" t="s">
        <v>270</v>
      </c>
      <c r="H37" s="7" t="s">
        <v>273</v>
      </c>
    </row>
    <row r="38" spans="2:8" s="17" customFormat="1" x14ac:dyDescent="0.35">
      <c r="B38" s="6" t="s">
        <v>32</v>
      </c>
      <c r="C38" s="6" t="s">
        <v>268</v>
      </c>
      <c r="D38" s="6" t="s">
        <v>102</v>
      </c>
      <c r="E38" s="7">
        <v>16</v>
      </c>
      <c r="F38" s="6" t="s">
        <v>272</v>
      </c>
      <c r="G38" s="6" t="s">
        <v>270</v>
      </c>
      <c r="H38" s="7" t="s">
        <v>273</v>
      </c>
    </row>
    <row r="39" spans="2:8" x14ac:dyDescent="0.35">
      <c r="B39" s="6" t="s">
        <v>33</v>
      </c>
      <c r="C39" s="6" t="s">
        <v>268</v>
      </c>
      <c r="D39" s="6" t="s">
        <v>103</v>
      </c>
      <c r="E39" s="7">
        <v>16</v>
      </c>
      <c r="F39" s="6" t="s">
        <v>274</v>
      </c>
      <c r="G39" s="6" t="s">
        <v>270</v>
      </c>
      <c r="H39" s="7" t="s">
        <v>273</v>
      </c>
    </row>
    <row r="40" spans="2:8" x14ac:dyDescent="0.35">
      <c r="B40" s="6" t="s">
        <v>34</v>
      </c>
      <c r="C40" s="6" t="s">
        <v>268</v>
      </c>
      <c r="D40" s="6" t="s">
        <v>104</v>
      </c>
      <c r="E40" s="7">
        <v>16</v>
      </c>
      <c r="F40" s="6" t="s">
        <v>274</v>
      </c>
      <c r="G40" s="6" t="s">
        <v>270</v>
      </c>
      <c r="H40" s="7" t="s">
        <v>275</v>
      </c>
    </row>
    <row r="41" spans="2:8" x14ac:dyDescent="0.35">
      <c r="B41" s="6" t="s">
        <v>35</v>
      </c>
      <c r="C41" s="6" t="s">
        <v>268</v>
      </c>
      <c r="D41" s="6" t="s">
        <v>105</v>
      </c>
      <c r="E41" s="7">
        <v>16</v>
      </c>
      <c r="F41" s="6" t="s">
        <v>269</v>
      </c>
      <c r="G41" s="6" t="s">
        <v>278</v>
      </c>
      <c r="H41" s="7" t="s">
        <v>271</v>
      </c>
    </row>
    <row r="42" spans="2:8" x14ac:dyDescent="0.35">
      <c r="B42" s="6" t="s">
        <v>36</v>
      </c>
      <c r="C42" s="6" t="s">
        <v>268</v>
      </c>
      <c r="D42" s="6" t="s">
        <v>106</v>
      </c>
      <c r="E42" s="7" t="s">
        <v>579</v>
      </c>
      <c r="F42" s="6" t="s">
        <v>276</v>
      </c>
      <c r="G42" s="6" t="s">
        <v>270</v>
      </c>
      <c r="H42" s="7" t="s">
        <v>421</v>
      </c>
    </row>
    <row r="43" spans="2:8" x14ac:dyDescent="0.35">
      <c r="B43" s="6" t="s">
        <v>402</v>
      </c>
      <c r="C43" s="6" t="s">
        <v>268</v>
      </c>
      <c r="D43" s="9" t="s">
        <v>395</v>
      </c>
      <c r="E43" s="10" t="s">
        <v>574</v>
      </c>
      <c r="F43" s="9"/>
      <c r="G43" s="9" t="s">
        <v>278</v>
      </c>
      <c r="H43" s="9" t="s">
        <v>414</v>
      </c>
    </row>
    <row r="44" spans="2:8" x14ac:dyDescent="0.35">
      <c r="B44" s="6" t="s">
        <v>403</v>
      </c>
      <c r="C44" s="6" t="s">
        <v>268</v>
      </c>
      <c r="D44" s="9" t="s">
        <v>401</v>
      </c>
      <c r="E44" s="10" t="s">
        <v>580</v>
      </c>
      <c r="F44" s="9"/>
      <c r="G44" s="9" t="s">
        <v>278</v>
      </c>
      <c r="H44" s="9" t="s">
        <v>397</v>
      </c>
    </row>
    <row r="45" spans="2:8" x14ac:dyDescent="0.35">
      <c r="B45" s="6" t="s">
        <v>404</v>
      </c>
      <c r="C45" s="6" t="s">
        <v>268</v>
      </c>
      <c r="D45" s="9" t="s">
        <v>396</v>
      </c>
      <c r="E45" s="10" t="s">
        <v>580</v>
      </c>
      <c r="F45" s="9"/>
      <c r="G45" s="9" t="s">
        <v>278</v>
      </c>
      <c r="H45" s="9" t="s">
        <v>397</v>
      </c>
    </row>
    <row r="46" spans="2:8" x14ac:dyDescent="0.35">
      <c r="B46" s="14"/>
      <c r="C46" s="14"/>
      <c r="D46" s="14"/>
      <c r="E46" s="13"/>
      <c r="F46" s="14"/>
      <c r="G46" s="14"/>
      <c r="H46" s="13"/>
    </row>
    <row r="47" spans="2:8" x14ac:dyDescent="0.35">
      <c r="B47" s="6" t="s">
        <v>37</v>
      </c>
      <c r="C47" s="6" t="s">
        <v>212</v>
      </c>
      <c r="D47" s="6" t="s">
        <v>107</v>
      </c>
      <c r="E47" s="7" t="s">
        <v>581</v>
      </c>
      <c r="F47" s="6" t="s">
        <v>277</v>
      </c>
      <c r="G47" s="6" t="s">
        <v>278</v>
      </c>
      <c r="H47" s="7" t="s">
        <v>418</v>
      </c>
    </row>
    <row r="48" spans="2:8" x14ac:dyDescent="0.35">
      <c r="B48" s="6" t="s">
        <v>38</v>
      </c>
      <c r="C48" s="6" t="s">
        <v>212</v>
      </c>
      <c r="D48" s="6" t="s">
        <v>108</v>
      </c>
      <c r="E48" s="7" t="s">
        <v>582</v>
      </c>
      <c r="F48" s="6" t="s">
        <v>279</v>
      </c>
      <c r="G48" s="6" t="s">
        <v>278</v>
      </c>
      <c r="H48" s="7" t="s">
        <v>419</v>
      </c>
    </row>
    <row r="49" spans="2:8" x14ac:dyDescent="0.35">
      <c r="B49" s="6" t="s">
        <v>39</v>
      </c>
      <c r="C49" s="6" t="s">
        <v>212</v>
      </c>
      <c r="D49" s="6" t="s">
        <v>109</v>
      </c>
      <c r="E49" s="7" t="s">
        <v>583</v>
      </c>
      <c r="F49" s="6" t="s">
        <v>280</v>
      </c>
      <c r="G49" s="6" t="s">
        <v>253</v>
      </c>
      <c r="H49" s="7" t="s">
        <v>281</v>
      </c>
    </row>
    <row r="50" spans="2:8" x14ac:dyDescent="0.35">
      <c r="B50" s="6" t="s">
        <v>40</v>
      </c>
      <c r="C50" s="6" t="s">
        <v>212</v>
      </c>
      <c r="D50" s="6" t="s">
        <v>110</v>
      </c>
      <c r="E50" s="7" t="s">
        <v>584</v>
      </c>
      <c r="F50" s="6" t="s">
        <v>282</v>
      </c>
      <c r="G50" s="6" t="s">
        <v>11</v>
      </c>
      <c r="H50" s="7" t="s">
        <v>354</v>
      </c>
    </row>
    <row r="51" spans="2:8" x14ac:dyDescent="0.35">
      <c r="B51" s="6" t="s">
        <v>41</v>
      </c>
      <c r="C51" s="6" t="s">
        <v>212</v>
      </c>
      <c r="D51" s="6" t="s">
        <v>111</v>
      </c>
      <c r="E51" s="7" t="s">
        <v>585</v>
      </c>
      <c r="F51" s="9" t="s">
        <v>283</v>
      </c>
      <c r="G51" s="6" t="s">
        <v>270</v>
      </c>
      <c r="H51" s="10" t="s">
        <v>284</v>
      </c>
    </row>
    <row r="52" spans="2:8" x14ac:dyDescent="0.35">
      <c r="B52" s="6" t="s">
        <v>42</v>
      </c>
      <c r="C52" s="6" t="s">
        <v>212</v>
      </c>
      <c r="D52" s="6" t="s">
        <v>112</v>
      </c>
      <c r="E52" s="7" t="s">
        <v>586</v>
      </c>
      <c r="F52" s="6" t="s">
        <v>285</v>
      </c>
      <c r="G52" s="6" t="s">
        <v>278</v>
      </c>
      <c r="H52" s="7" t="s">
        <v>355</v>
      </c>
    </row>
    <row r="53" spans="2:8" x14ac:dyDescent="0.35">
      <c r="B53" s="6" t="s">
        <v>43</v>
      </c>
      <c r="C53" s="6" t="s">
        <v>212</v>
      </c>
      <c r="D53" s="6" t="s">
        <v>113</v>
      </c>
      <c r="E53" s="7" t="s">
        <v>586</v>
      </c>
      <c r="F53" s="6" t="s">
        <v>285</v>
      </c>
      <c r="G53" s="6" t="s">
        <v>278</v>
      </c>
      <c r="H53" s="7" t="s">
        <v>355</v>
      </c>
    </row>
    <row r="54" spans="2:8" x14ac:dyDescent="0.35">
      <c r="B54" s="6" t="s">
        <v>44</v>
      </c>
      <c r="C54" s="6" t="s">
        <v>212</v>
      </c>
      <c r="D54" s="6" t="s">
        <v>114</v>
      </c>
      <c r="E54" s="7" t="s">
        <v>586</v>
      </c>
      <c r="F54" s="6" t="s">
        <v>285</v>
      </c>
      <c r="G54" s="6" t="s">
        <v>278</v>
      </c>
      <c r="H54" s="7" t="s">
        <v>355</v>
      </c>
    </row>
    <row r="55" spans="2:8" x14ac:dyDescent="0.35">
      <c r="B55" s="6" t="s">
        <v>45</v>
      </c>
      <c r="C55" s="6" t="s">
        <v>212</v>
      </c>
      <c r="D55" s="6" t="s">
        <v>115</v>
      </c>
      <c r="E55" s="7" t="s">
        <v>585</v>
      </c>
      <c r="F55" s="6" t="s">
        <v>286</v>
      </c>
      <c r="G55" s="6" t="s">
        <v>270</v>
      </c>
      <c r="H55" s="7" t="s">
        <v>284</v>
      </c>
    </row>
    <row r="56" spans="2:8" x14ac:dyDescent="0.35">
      <c r="B56" s="6" t="s">
        <v>46</v>
      </c>
      <c r="C56" s="6" t="s">
        <v>212</v>
      </c>
      <c r="D56" s="6" t="s">
        <v>116</v>
      </c>
      <c r="E56" s="7" t="s">
        <v>582</v>
      </c>
      <c r="F56" s="6" t="s">
        <v>287</v>
      </c>
      <c r="G56" s="6" t="s">
        <v>278</v>
      </c>
      <c r="H56" s="7" t="s">
        <v>419</v>
      </c>
    </row>
    <row r="57" spans="2:8" x14ac:dyDescent="0.35">
      <c r="B57" s="14"/>
      <c r="C57" s="14"/>
      <c r="D57" s="14"/>
      <c r="E57" s="13"/>
      <c r="F57" s="14"/>
      <c r="G57" s="14"/>
      <c r="H57" s="13"/>
    </row>
    <row r="58" spans="2:8" x14ac:dyDescent="0.35">
      <c r="B58" s="6" t="s">
        <v>47</v>
      </c>
      <c r="C58" s="6" t="s">
        <v>213</v>
      </c>
      <c r="D58" s="6" t="s">
        <v>117</v>
      </c>
      <c r="E58" s="7" t="s">
        <v>585</v>
      </c>
      <c r="F58" s="6" t="s">
        <v>288</v>
      </c>
      <c r="G58" s="6" t="s">
        <v>278</v>
      </c>
      <c r="H58" s="7" t="s">
        <v>289</v>
      </c>
    </row>
    <row r="59" spans="2:8" x14ac:dyDescent="0.35">
      <c r="B59" s="6" t="s">
        <v>48</v>
      </c>
      <c r="C59" s="6" t="s">
        <v>213</v>
      </c>
      <c r="D59" s="6" t="s">
        <v>118</v>
      </c>
      <c r="E59" s="6" t="s">
        <v>585</v>
      </c>
      <c r="F59" s="6" t="s">
        <v>290</v>
      </c>
      <c r="G59" s="6" t="s">
        <v>278</v>
      </c>
      <c r="H59" s="6" t="s">
        <v>289</v>
      </c>
    </row>
    <row r="60" spans="2:8" x14ac:dyDescent="0.35">
      <c r="B60" s="6" t="s">
        <v>49</v>
      </c>
      <c r="C60" s="6" t="s">
        <v>213</v>
      </c>
      <c r="D60" s="6" t="s">
        <v>119</v>
      </c>
      <c r="E60" s="7" t="s">
        <v>587</v>
      </c>
      <c r="F60" s="6" t="s">
        <v>288</v>
      </c>
      <c r="G60" s="6" t="s">
        <v>278</v>
      </c>
      <c r="H60" s="7" t="s">
        <v>359</v>
      </c>
    </row>
    <row r="61" spans="2:8" x14ac:dyDescent="0.35">
      <c r="B61" s="6" t="s">
        <v>50</v>
      </c>
      <c r="C61" s="6" t="s">
        <v>213</v>
      </c>
      <c r="D61" s="6" t="s">
        <v>635</v>
      </c>
      <c r="E61" s="7" t="s">
        <v>588</v>
      </c>
      <c r="F61" s="6" t="s">
        <v>291</v>
      </c>
      <c r="G61" s="6" t="s">
        <v>278</v>
      </c>
      <c r="H61" s="7" t="s">
        <v>356</v>
      </c>
    </row>
    <row r="62" spans="2:8" x14ac:dyDescent="0.35">
      <c r="B62" s="6" t="s">
        <v>51</v>
      </c>
      <c r="C62" s="6" t="s">
        <v>213</v>
      </c>
      <c r="D62" s="6" t="s">
        <v>120</v>
      </c>
      <c r="E62" s="7" t="s">
        <v>585</v>
      </c>
      <c r="F62" s="6" t="s">
        <v>288</v>
      </c>
      <c r="G62" s="6" t="s">
        <v>278</v>
      </c>
      <c r="H62" s="7" t="s">
        <v>289</v>
      </c>
    </row>
    <row r="63" spans="2:8" x14ac:dyDescent="0.35">
      <c r="B63" s="9" t="s">
        <v>483</v>
      </c>
      <c r="C63" s="9" t="s">
        <v>213</v>
      </c>
      <c r="D63" s="9" t="s">
        <v>484</v>
      </c>
      <c r="E63" s="7" t="s">
        <v>589</v>
      </c>
      <c r="F63" s="9" t="s">
        <v>551</v>
      </c>
      <c r="G63" s="9" t="s">
        <v>278</v>
      </c>
      <c r="H63" s="10" t="s">
        <v>552</v>
      </c>
    </row>
    <row r="64" spans="2:8" x14ac:dyDescent="0.35">
      <c r="B64" s="9" t="s">
        <v>485</v>
      </c>
      <c r="C64" s="9" t="s">
        <v>213</v>
      </c>
      <c r="D64" s="9" t="s">
        <v>486</v>
      </c>
      <c r="E64" s="7" t="s">
        <v>588</v>
      </c>
      <c r="F64" s="9"/>
      <c r="G64" s="9" t="s">
        <v>270</v>
      </c>
      <c r="H64" s="10" t="s">
        <v>553</v>
      </c>
    </row>
    <row r="65" spans="2:8" x14ac:dyDescent="0.35">
      <c r="B65" s="14"/>
      <c r="C65" s="14"/>
      <c r="D65" s="14"/>
      <c r="E65" s="13"/>
      <c r="F65" s="14"/>
      <c r="G65" s="14"/>
      <c r="H65" s="13"/>
    </row>
    <row r="66" spans="2:8" x14ac:dyDescent="0.35">
      <c r="B66" s="6" t="s">
        <v>52</v>
      </c>
      <c r="C66" s="6" t="s">
        <v>215</v>
      </c>
      <c r="D66" s="6" t="s">
        <v>121</v>
      </c>
      <c r="E66" s="7" t="s">
        <v>590</v>
      </c>
      <c r="F66" s="6" t="s">
        <v>292</v>
      </c>
      <c r="G66" s="6" t="s">
        <v>278</v>
      </c>
      <c r="H66" s="7" t="s">
        <v>293</v>
      </c>
    </row>
    <row r="67" spans="2:8" x14ac:dyDescent="0.35">
      <c r="B67" s="6" t="s">
        <v>53</v>
      </c>
      <c r="C67" s="6" t="s">
        <v>215</v>
      </c>
      <c r="D67" s="6" t="s">
        <v>122</v>
      </c>
      <c r="E67" s="7" t="s">
        <v>591</v>
      </c>
      <c r="F67" s="6" t="s">
        <v>294</v>
      </c>
      <c r="G67" s="6" t="s">
        <v>278</v>
      </c>
      <c r="H67" s="7" t="s">
        <v>357</v>
      </c>
    </row>
    <row r="68" spans="2:8" x14ac:dyDescent="0.35">
      <c r="B68" s="6" t="s">
        <v>54</v>
      </c>
      <c r="C68" s="6" t="s">
        <v>215</v>
      </c>
      <c r="D68" s="6" t="s">
        <v>123</v>
      </c>
      <c r="E68" s="7" t="s">
        <v>592</v>
      </c>
      <c r="F68" s="6" t="s">
        <v>295</v>
      </c>
      <c r="G68" s="6" t="s">
        <v>278</v>
      </c>
      <c r="H68" s="7" t="s">
        <v>360</v>
      </c>
    </row>
    <row r="69" spans="2:8" x14ac:dyDescent="0.35">
      <c r="B69" s="9" t="s">
        <v>487</v>
      </c>
      <c r="C69" s="9" t="s">
        <v>215</v>
      </c>
      <c r="D69" s="9" t="s">
        <v>488</v>
      </c>
      <c r="E69" s="7" t="s">
        <v>593</v>
      </c>
      <c r="F69" s="9"/>
      <c r="G69" s="9" t="s">
        <v>253</v>
      </c>
      <c r="H69" s="10" t="s">
        <v>554</v>
      </c>
    </row>
    <row r="70" spans="2:8" x14ac:dyDescent="0.35">
      <c r="B70" s="9" t="s">
        <v>489</v>
      </c>
      <c r="C70" s="9" t="s">
        <v>215</v>
      </c>
      <c r="D70" s="9" t="s">
        <v>490</v>
      </c>
      <c r="E70" s="7" t="s">
        <v>594</v>
      </c>
      <c r="F70" s="9" t="s">
        <v>555</v>
      </c>
      <c r="G70" s="9" t="s">
        <v>278</v>
      </c>
      <c r="H70" s="10" t="s">
        <v>556</v>
      </c>
    </row>
    <row r="71" spans="2:8" x14ac:dyDescent="0.35">
      <c r="B71" s="9" t="s">
        <v>491</v>
      </c>
      <c r="C71" s="9" t="s">
        <v>215</v>
      </c>
      <c r="D71" s="9" t="s">
        <v>492</v>
      </c>
      <c r="E71" s="7" t="s">
        <v>595</v>
      </c>
      <c r="F71" s="9" t="s">
        <v>555</v>
      </c>
      <c r="G71" s="9" t="s">
        <v>278</v>
      </c>
      <c r="H71" s="10" t="s">
        <v>557</v>
      </c>
    </row>
    <row r="72" spans="2:8" x14ac:dyDescent="0.35">
      <c r="B72" s="9" t="s">
        <v>493</v>
      </c>
      <c r="C72" s="9" t="s">
        <v>215</v>
      </c>
      <c r="D72" s="9" t="s">
        <v>494</v>
      </c>
      <c r="E72" s="7" t="s">
        <v>595</v>
      </c>
      <c r="F72" s="9" t="s">
        <v>555</v>
      </c>
      <c r="G72" s="9" t="s">
        <v>253</v>
      </c>
      <c r="H72" s="10" t="s">
        <v>557</v>
      </c>
    </row>
    <row r="73" spans="2:8" x14ac:dyDescent="0.35">
      <c r="B73" s="14"/>
      <c r="C73" s="14"/>
      <c r="D73" s="14"/>
      <c r="E73" s="13"/>
      <c r="F73" s="14"/>
      <c r="G73" s="14"/>
      <c r="H73" s="13"/>
    </row>
    <row r="74" spans="2:8" x14ac:dyDescent="0.35">
      <c r="B74" s="6" t="s">
        <v>55</v>
      </c>
      <c r="C74" s="6" t="s">
        <v>216</v>
      </c>
      <c r="D74" s="6" t="s">
        <v>124</v>
      </c>
      <c r="E74" s="7" t="s">
        <v>596</v>
      </c>
      <c r="F74" s="6" t="s">
        <v>296</v>
      </c>
      <c r="G74" s="6" t="s">
        <v>270</v>
      </c>
      <c r="H74" s="7" t="s">
        <v>297</v>
      </c>
    </row>
    <row r="75" spans="2:8" x14ac:dyDescent="0.35">
      <c r="B75" s="6" t="s">
        <v>56</v>
      </c>
      <c r="C75" s="6" t="s">
        <v>216</v>
      </c>
      <c r="D75" s="6" t="s">
        <v>125</v>
      </c>
      <c r="E75" s="7" t="s">
        <v>597</v>
      </c>
      <c r="F75" s="6" t="s">
        <v>298</v>
      </c>
      <c r="G75" s="6" t="s">
        <v>270</v>
      </c>
      <c r="H75" s="7" t="s">
        <v>299</v>
      </c>
    </row>
    <row r="76" spans="2:8" x14ac:dyDescent="0.35">
      <c r="B76" s="6" t="s">
        <v>57</v>
      </c>
      <c r="C76" s="6" t="s">
        <v>216</v>
      </c>
      <c r="D76" s="6" t="s">
        <v>126</v>
      </c>
      <c r="E76" s="7" t="s">
        <v>597</v>
      </c>
      <c r="F76" s="6" t="s">
        <v>300</v>
      </c>
      <c r="G76" s="6" t="s">
        <v>270</v>
      </c>
      <c r="H76" s="7" t="s">
        <v>299</v>
      </c>
    </row>
    <row r="77" spans="2:8" x14ac:dyDescent="0.35">
      <c r="B77" s="6" t="s">
        <v>58</v>
      </c>
      <c r="C77" s="6" t="s">
        <v>216</v>
      </c>
      <c r="D77" s="6" t="s">
        <v>127</v>
      </c>
      <c r="E77" s="7" t="s">
        <v>579</v>
      </c>
      <c r="F77" s="6" t="s">
        <v>301</v>
      </c>
      <c r="G77" s="6" t="s">
        <v>270</v>
      </c>
      <c r="H77" s="7" t="s">
        <v>302</v>
      </c>
    </row>
    <row r="78" spans="2:8" x14ac:dyDescent="0.35">
      <c r="B78" s="6" t="s">
        <v>59</v>
      </c>
      <c r="C78" s="6" t="s">
        <v>216</v>
      </c>
      <c r="D78" s="6" t="s">
        <v>128</v>
      </c>
      <c r="E78" s="7" t="s">
        <v>597</v>
      </c>
      <c r="F78" s="6" t="s">
        <v>300</v>
      </c>
      <c r="G78" s="6" t="s">
        <v>270</v>
      </c>
      <c r="H78" s="7" t="s">
        <v>299</v>
      </c>
    </row>
    <row r="79" spans="2:8" x14ac:dyDescent="0.35">
      <c r="B79" s="6" t="s">
        <v>60</v>
      </c>
      <c r="C79" s="6" t="s">
        <v>216</v>
      </c>
      <c r="D79" s="6" t="s">
        <v>129</v>
      </c>
      <c r="E79" s="7" t="s">
        <v>597</v>
      </c>
      <c r="F79" s="6" t="s">
        <v>300</v>
      </c>
      <c r="G79" s="6" t="s">
        <v>270</v>
      </c>
      <c r="H79" s="7" t="s">
        <v>299</v>
      </c>
    </row>
    <row r="80" spans="2:8" x14ac:dyDescent="0.35">
      <c r="B80" s="6" t="s">
        <v>61</v>
      </c>
      <c r="C80" s="6" t="s">
        <v>216</v>
      </c>
      <c r="D80" s="6" t="s">
        <v>130</v>
      </c>
      <c r="E80" s="7" t="s">
        <v>597</v>
      </c>
      <c r="F80" s="6" t="s">
        <v>300</v>
      </c>
      <c r="G80" s="6" t="s">
        <v>270</v>
      </c>
      <c r="H80" s="7" t="s">
        <v>299</v>
      </c>
    </row>
    <row r="81" spans="2:8" x14ac:dyDescent="0.35">
      <c r="B81" s="6" t="s">
        <v>62</v>
      </c>
      <c r="C81" s="6" t="s">
        <v>216</v>
      </c>
      <c r="D81" s="6" t="s">
        <v>131</v>
      </c>
      <c r="E81" s="7" t="s">
        <v>597</v>
      </c>
      <c r="F81" s="6" t="s">
        <v>300</v>
      </c>
      <c r="G81" s="6" t="s">
        <v>270</v>
      </c>
      <c r="H81" s="7" t="s">
        <v>299</v>
      </c>
    </row>
    <row r="82" spans="2:8" x14ac:dyDescent="0.35">
      <c r="B82" s="6" t="s">
        <v>63</v>
      </c>
      <c r="C82" s="6" t="s">
        <v>216</v>
      </c>
      <c r="D82" s="6" t="s">
        <v>132</v>
      </c>
      <c r="E82" s="7" t="s">
        <v>597</v>
      </c>
      <c r="F82" s="6" t="s">
        <v>300</v>
      </c>
      <c r="G82" s="6" t="s">
        <v>270</v>
      </c>
      <c r="H82" s="7" t="s">
        <v>299</v>
      </c>
    </row>
    <row r="83" spans="2:8" x14ac:dyDescent="0.35">
      <c r="B83" s="14"/>
      <c r="C83" s="14"/>
      <c r="D83" s="14"/>
      <c r="E83" s="13"/>
      <c r="F83" s="14"/>
      <c r="G83" s="14"/>
      <c r="H83" s="13"/>
    </row>
    <row r="84" spans="2:8" x14ac:dyDescent="0.35">
      <c r="B84" s="6" t="s">
        <v>64</v>
      </c>
      <c r="C84" s="6" t="s">
        <v>303</v>
      </c>
      <c r="D84" s="6" t="s">
        <v>133</v>
      </c>
      <c r="E84" s="7">
        <v>16</v>
      </c>
      <c r="F84" s="6" t="s">
        <v>304</v>
      </c>
      <c r="G84" s="6" t="s">
        <v>253</v>
      </c>
      <c r="H84" s="7" t="s">
        <v>305</v>
      </c>
    </row>
    <row r="85" spans="2:8" x14ac:dyDescent="0.35">
      <c r="B85" s="6" t="s">
        <v>65</v>
      </c>
      <c r="C85" s="6" t="s">
        <v>303</v>
      </c>
      <c r="D85" s="6" t="s">
        <v>134</v>
      </c>
      <c r="E85" s="7" t="s">
        <v>598</v>
      </c>
      <c r="F85" s="6" t="s">
        <v>306</v>
      </c>
      <c r="G85" s="6" t="s">
        <v>278</v>
      </c>
      <c r="H85" s="7" t="s">
        <v>307</v>
      </c>
    </row>
    <row r="86" spans="2:8" x14ac:dyDescent="0.35">
      <c r="B86" s="6" t="s">
        <v>66</v>
      </c>
      <c r="C86" s="6" t="s">
        <v>303</v>
      </c>
      <c r="D86" s="9" t="s">
        <v>671</v>
      </c>
      <c r="E86" s="10">
        <v>16</v>
      </c>
      <c r="F86" s="9" t="s">
        <v>308</v>
      </c>
      <c r="G86" s="9" t="s">
        <v>270</v>
      </c>
      <c r="H86" s="10" t="s">
        <v>309</v>
      </c>
    </row>
    <row r="87" spans="2:8" s="43" customFormat="1" x14ac:dyDescent="0.35">
      <c r="B87" s="6" t="s">
        <v>67</v>
      </c>
      <c r="C87" s="6" t="s">
        <v>303</v>
      </c>
      <c r="D87" s="6" t="s">
        <v>136</v>
      </c>
      <c r="E87" s="7" t="s">
        <v>598</v>
      </c>
      <c r="F87" s="6"/>
      <c r="G87" s="6" t="s">
        <v>278</v>
      </c>
      <c r="H87" s="7" t="s">
        <v>351</v>
      </c>
    </row>
    <row r="88" spans="2:8" x14ac:dyDescent="0.35">
      <c r="B88" s="6" t="s">
        <v>68</v>
      </c>
      <c r="C88" s="6" t="s">
        <v>303</v>
      </c>
      <c r="D88" s="6" t="s">
        <v>137</v>
      </c>
      <c r="E88" s="7" t="s">
        <v>599</v>
      </c>
      <c r="F88" s="6" t="s">
        <v>310</v>
      </c>
      <c r="G88" s="6" t="s">
        <v>278</v>
      </c>
      <c r="H88" s="7" t="s">
        <v>311</v>
      </c>
    </row>
    <row r="89" spans="2:8" x14ac:dyDescent="0.35">
      <c r="B89" s="6" t="s">
        <v>69</v>
      </c>
      <c r="C89" s="6" t="s">
        <v>303</v>
      </c>
      <c r="D89" s="6" t="s">
        <v>672</v>
      </c>
      <c r="E89" s="7" t="s">
        <v>599</v>
      </c>
      <c r="F89" s="6" t="s">
        <v>310</v>
      </c>
      <c r="G89" s="6" t="s">
        <v>278</v>
      </c>
      <c r="H89" s="7" t="s">
        <v>311</v>
      </c>
    </row>
    <row r="90" spans="2:8" x14ac:dyDescent="0.35">
      <c r="B90" s="6" t="s">
        <v>70</v>
      </c>
      <c r="C90" s="6" t="s">
        <v>303</v>
      </c>
      <c r="D90" s="6" t="s">
        <v>139</v>
      </c>
      <c r="E90" s="7">
        <v>16</v>
      </c>
      <c r="F90" s="6" t="s">
        <v>312</v>
      </c>
      <c r="G90" s="6" t="s">
        <v>278</v>
      </c>
      <c r="H90" s="7" t="s">
        <v>313</v>
      </c>
    </row>
    <row r="91" spans="2:8" x14ac:dyDescent="0.35">
      <c r="B91" s="6" t="s">
        <v>71</v>
      </c>
      <c r="C91" s="6" t="s">
        <v>303</v>
      </c>
      <c r="D91" s="6" t="s">
        <v>140</v>
      </c>
      <c r="E91" s="7" t="s">
        <v>600</v>
      </c>
      <c r="F91" s="6" t="s">
        <v>314</v>
      </c>
      <c r="G91" s="6" t="s">
        <v>278</v>
      </c>
      <c r="H91" s="7" t="s">
        <v>420</v>
      </c>
    </row>
    <row r="92" spans="2:8" x14ac:dyDescent="0.35">
      <c r="B92" s="6" t="s">
        <v>72</v>
      </c>
      <c r="C92" s="6" t="s">
        <v>303</v>
      </c>
      <c r="D92" s="6" t="s">
        <v>141</v>
      </c>
      <c r="E92" s="7">
        <v>16</v>
      </c>
      <c r="F92" s="6" t="s">
        <v>274</v>
      </c>
      <c r="G92" s="6" t="s">
        <v>270</v>
      </c>
      <c r="H92" s="7" t="s">
        <v>275</v>
      </c>
    </row>
    <row r="93" spans="2:8" x14ac:dyDescent="0.35">
      <c r="B93" s="9" t="s">
        <v>495</v>
      </c>
      <c r="C93" s="9" t="s">
        <v>303</v>
      </c>
      <c r="D93" s="9" t="s">
        <v>496</v>
      </c>
      <c r="E93" s="7" t="s">
        <v>601</v>
      </c>
      <c r="F93" s="9" t="s">
        <v>558</v>
      </c>
      <c r="G93" s="9" t="s">
        <v>253</v>
      </c>
      <c r="H93" s="10" t="s">
        <v>559</v>
      </c>
    </row>
    <row r="94" spans="2:8" s="69" customFormat="1" x14ac:dyDescent="0.35">
      <c r="B94" s="66" t="s">
        <v>664</v>
      </c>
      <c r="C94" s="66" t="s">
        <v>303</v>
      </c>
      <c r="D94" s="66" t="s">
        <v>665</v>
      </c>
      <c r="E94" s="67" t="s">
        <v>601</v>
      </c>
      <c r="F94" s="66" t="s">
        <v>666</v>
      </c>
      <c r="G94" s="66" t="s">
        <v>253</v>
      </c>
      <c r="H94" s="68" t="s">
        <v>667</v>
      </c>
    </row>
    <row r="95" spans="2:8" s="17" customFormat="1" x14ac:dyDescent="0.35">
      <c r="B95" s="14"/>
      <c r="C95" s="14"/>
      <c r="D95" s="14"/>
      <c r="E95" s="13"/>
      <c r="F95" s="14"/>
      <c r="G95" s="14"/>
      <c r="H95" s="13"/>
    </row>
    <row r="96" spans="2:8" s="17" customFormat="1" x14ac:dyDescent="0.35">
      <c r="B96" s="6" t="s">
        <v>73</v>
      </c>
      <c r="C96" s="6" t="s">
        <v>315</v>
      </c>
      <c r="D96" s="6" t="s">
        <v>142</v>
      </c>
      <c r="E96" s="7">
        <v>11</v>
      </c>
      <c r="F96" s="6" t="s">
        <v>316</v>
      </c>
      <c r="G96" s="6" t="s">
        <v>278</v>
      </c>
      <c r="H96" s="7" t="s">
        <v>364</v>
      </c>
    </row>
    <row r="97" spans="2:8" s="17" customFormat="1" x14ac:dyDescent="0.35">
      <c r="B97" s="6" t="s">
        <v>74</v>
      </c>
      <c r="C97" s="6" t="s">
        <v>315</v>
      </c>
      <c r="D97" s="6" t="s">
        <v>143</v>
      </c>
      <c r="E97" s="7" t="s">
        <v>602</v>
      </c>
      <c r="F97" s="6" t="s">
        <v>317</v>
      </c>
      <c r="G97" s="6" t="s">
        <v>253</v>
      </c>
      <c r="H97" s="7" t="s">
        <v>362</v>
      </c>
    </row>
    <row r="98" spans="2:8" x14ac:dyDescent="0.35">
      <c r="B98" s="6" t="s">
        <v>75</v>
      </c>
      <c r="C98" s="6" t="s">
        <v>315</v>
      </c>
      <c r="D98" s="6" t="s">
        <v>144</v>
      </c>
      <c r="E98" s="7" t="s">
        <v>603</v>
      </c>
      <c r="F98" s="6" t="s">
        <v>318</v>
      </c>
      <c r="G98" s="6" t="s">
        <v>253</v>
      </c>
      <c r="H98" s="7" t="s">
        <v>361</v>
      </c>
    </row>
    <row r="99" spans="2:8" x14ac:dyDescent="0.35">
      <c r="B99" s="6" t="s">
        <v>76</v>
      </c>
      <c r="C99" s="6" t="s">
        <v>315</v>
      </c>
      <c r="D99" s="6" t="s">
        <v>145</v>
      </c>
      <c r="E99" s="7" t="s">
        <v>604</v>
      </c>
      <c r="F99" s="6" t="s">
        <v>319</v>
      </c>
      <c r="G99" s="6" t="s">
        <v>183</v>
      </c>
      <c r="H99" s="7" t="s">
        <v>320</v>
      </c>
    </row>
    <row r="100" spans="2:8" x14ac:dyDescent="0.35">
      <c r="B100" s="6" t="s">
        <v>77</v>
      </c>
      <c r="C100" s="6" t="s">
        <v>315</v>
      </c>
      <c r="D100" s="6" t="s">
        <v>146</v>
      </c>
      <c r="E100" s="7" t="s">
        <v>605</v>
      </c>
      <c r="F100" s="6" t="s">
        <v>321</v>
      </c>
      <c r="G100" s="6" t="s">
        <v>183</v>
      </c>
      <c r="H100" s="7" t="s">
        <v>322</v>
      </c>
    </row>
    <row r="101" spans="2:8" x14ac:dyDescent="0.35">
      <c r="B101" s="6" t="s">
        <v>78</v>
      </c>
      <c r="C101" s="6" t="s">
        <v>315</v>
      </c>
      <c r="D101" s="6" t="s">
        <v>147</v>
      </c>
      <c r="E101" s="7" t="s">
        <v>599</v>
      </c>
      <c r="F101" s="6" t="s">
        <v>323</v>
      </c>
      <c r="G101" s="6" t="s">
        <v>278</v>
      </c>
      <c r="H101" s="7" t="s">
        <v>324</v>
      </c>
    </row>
    <row r="102" spans="2:8" x14ac:dyDescent="0.35">
      <c r="B102" s="6" t="s">
        <v>79</v>
      </c>
      <c r="C102" s="6" t="s">
        <v>315</v>
      </c>
      <c r="D102" s="6" t="s">
        <v>150</v>
      </c>
      <c r="E102" s="6" t="s">
        <v>606</v>
      </c>
      <c r="F102" s="6" t="s">
        <v>328</v>
      </c>
      <c r="G102" s="6" t="s">
        <v>278</v>
      </c>
      <c r="H102" s="6" t="s">
        <v>384</v>
      </c>
    </row>
    <row r="103" spans="2:8" x14ac:dyDescent="0.35">
      <c r="B103" s="6" t="s">
        <v>80</v>
      </c>
      <c r="C103" s="6" t="s">
        <v>315</v>
      </c>
      <c r="D103" s="6" t="s">
        <v>152</v>
      </c>
      <c r="E103" s="7" t="s">
        <v>599</v>
      </c>
      <c r="F103" s="6" t="s">
        <v>330</v>
      </c>
      <c r="G103" s="6" t="s">
        <v>253</v>
      </c>
      <c r="H103" s="7" t="s">
        <v>331</v>
      </c>
    </row>
    <row r="104" spans="2:8" x14ac:dyDescent="0.35">
      <c r="B104" s="6" t="s">
        <v>81</v>
      </c>
      <c r="C104" s="6" t="s">
        <v>315</v>
      </c>
      <c r="D104" s="6" t="s">
        <v>153</v>
      </c>
      <c r="E104" s="6" t="s">
        <v>607</v>
      </c>
      <c r="F104" s="6" t="s">
        <v>332</v>
      </c>
      <c r="G104" s="6" t="s">
        <v>278</v>
      </c>
      <c r="H104" s="6" t="s">
        <v>383</v>
      </c>
    </row>
    <row r="105" spans="2:8" x14ac:dyDescent="0.35">
      <c r="B105" s="6" t="s">
        <v>82</v>
      </c>
      <c r="C105" s="6" t="s">
        <v>315</v>
      </c>
      <c r="D105" s="6" t="s">
        <v>154</v>
      </c>
      <c r="E105" s="7" t="s">
        <v>599</v>
      </c>
      <c r="F105" s="6" t="s">
        <v>333</v>
      </c>
      <c r="G105" s="6" t="s">
        <v>253</v>
      </c>
      <c r="H105" s="7" t="s">
        <v>334</v>
      </c>
    </row>
    <row r="106" spans="2:8" x14ac:dyDescent="0.35">
      <c r="B106" s="9" t="s">
        <v>390</v>
      </c>
      <c r="C106" s="9" t="s">
        <v>315</v>
      </c>
      <c r="D106" s="9" t="s">
        <v>377</v>
      </c>
      <c r="E106" s="10" t="s">
        <v>608</v>
      </c>
      <c r="F106" s="9" t="s">
        <v>380</v>
      </c>
      <c r="G106" s="9" t="s">
        <v>253</v>
      </c>
      <c r="H106" s="10" t="s">
        <v>413</v>
      </c>
    </row>
    <row r="107" spans="2:8" x14ac:dyDescent="0.35">
      <c r="B107" s="9" t="s">
        <v>391</v>
      </c>
      <c r="C107" s="9" t="s">
        <v>315</v>
      </c>
      <c r="D107" s="9" t="s">
        <v>378</v>
      </c>
      <c r="E107" s="10" t="s">
        <v>609</v>
      </c>
      <c r="F107" s="9" t="s">
        <v>381</v>
      </c>
      <c r="G107" s="9" t="s">
        <v>253</v>
      </c>
      <c r="H107" s="10" t="s">
        <v>381</v>
      </c>
    </row>
    <row r="108" spans="2:8" x14ac:dyDescent="0.35">
      <c r="B108" s="9" t="s">
        <v>392</v>
      </c>
      <c r="C108" s="9" t="s">
        <v>315</v>
      </c>
      <c r="D108" s="9" t="s">
        <v>379</v>
      </c>
      <c r="E108" s="10" t="s">
        <v>599</v>
      </c>
      <c r="F108" s="9" t="s">
        <v>382</v>
      </c>
      <c r="G108" s="9" t="s">
        <v>253</v>
      </c>
      <c r="H108" s="10" t="s">
        <v>382</v>
      </c>
    </row>
    <row r="109" spans="2:8" x14ac:dyDescent="0.35">
      <c r="B109" s="9" t="s">
        <v>406</v>
      </c>
      <c r="C109" s="9" t="s">
        <v>315</v>
      </c>
      <c r="D109" s="9" t="s">
        <v>405</v>
      </c>
      <c r="E109" s="7" t="s">
        <v>574</v>
      </c>
      <c r="F109" s="9"/>
      <c r="G109" s="9" t="s">
        <v>253</v>
      </c>
      <c r="H109" s="10" t="s">
        <v>407</v>
      </c>
    </row>
    <row r="110" spans="2:8" x14ac:dyDescent="0.35">
      <c r="B110" s="9" t="s">
        <v>500</v>
      </c>
      <c r="C110" s="9" t="s">
        <v>315</v>
      </c>
      <c r="D110" s="9" t="s">
        <v>501</v>
      </c>
      <c r="E110" s="7" t="s">
        <v>610</v>
      </c>
      <c r="F110" s="9" t="s">
        <v>560</v>
      </c>
      <c r="G110" s="9" t="s">
        <v>278</v>
      </c>
      <c r="H110" s="10" t="s">
        <v>561</v>
      </c>
    </row>
    <row r="111" spans="2:8" x14ac:dyDescent="0.35">
      <c r="B111" s="9" t="s">
        <v>499</v>
      </c>
      <c r="C111" s="9" t="s">
        <v>315</v>
      </c>
      <c r="D111" s="9" t="s">
        <v>502</v>
      </c>
      <c r="E111" s="7" t="s">
        <v>610</v>
      </c>
      <c r="F111" s="9" t="s">
        <v>560</v>
      </c>
      <c r="G111" s="9" t="s">
        <v>278</v>
      </c>
      <c r="H111" s="10" t="s">
        <v>562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84A56"/>
  </sheetPr>
  <dimension ref="A1:W2702"/>
  <sheetViews>
    <sheetView zoomScale="70" zoomScaleNormal="90" workbookViewId="0">
      <pane xSplit="4" ySplit="2" topLeftCell="E3" activePane="bottomRight" state="frozen"/>
      <selection pane="topRight" activeCell="C1" sqref="C1"/>
      <selection pane="bottomLeft" activeCell="A3" sqref="A3"/>
      <selection pane="bottomRight" activeCell="Q2138" sqref="Q2138"/>
    </sheetView>
  </sheetViews>
  <sheetFormatPr defaultColWidth="8.7265625" defaultRowHeight="14.5" x14ac:dyDescent="0.35"/>
  <cols>
    <col min="1" max="1" width="10.453125" style="2" customWidth="1"/>
    <col min="2" max="3" width="9.7265625" style="2" customWidth="1"/>
    <col min="4" max="4" width="38.26953125" style="2" customWidth="1"/>
    <col min="5" max="5" width="12.08984375" style="1" bestFit="1" customWidth="1"/>
    <col min="6" max="6" width="11.36328125" style="2" customWidth="1"/>
    <col min="7" max="7" width="9.90625" style="1" customWidth="1"/>
    <col min="8" max="8" width="9.6328125" style="2" customWidth="1"/>
    <col min="9" max="9" width="8.6328125" style="2" customWidth="1"/>
    <col min="10" max="19" width="7.453125" style="2" bestFit="1" customWidth="1"/>
    <col min="20" max="20" width="7.453125" style="2" customWidth="1"/>
    <col min="21" max="21" width="7.453125" style="2" bestFit="1" customWidth="1"/>
    <col min="22" max="22" width="2.36328125" style="2" customWidth="1"/>
    <col min="23" max="16384" width="8.7265625" style="2"/>
  </cols>
  <sheetData>
    <row r="1" spans="1:23" ht="23.25" customHeight="1" x14ac:dyDescent="0.35">
      <c r="A1" s="84" t="s">
        <v>473</v>
      </c>
      <c r="B1" s="84"/>
      <c r="C1" s="84"/>
      <c r="D1" s="84"/>
      <c r="E1" s="84"/>
      <c r="F1" s="84"/>
      <c r="G1" s="84"/>
      <c r="H1" s="84"/>
      <c r="J1" s="85" t="s">
        <v>474</v>
      </c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</row>
    <row r="2" spans="1:23" s="39" customFormat="1" ht="30.75" customHeight="1" x14ac:dyDescent="0.35">
      <c r="A2" s="39" t="s">
        <v>475</v>
      </c>
      <c r="B2" s="40" t="s">
        <v>394</v>
      </c>
      <c r="C2" s="40" t="s">
        <v>468</v>
      </c>
      <c r="D2" s="40" t="s">
        <v>239</v>
      </c>
      <c r="E2" s="62" t="s">
        <v>668</v>
      </c>
      <c r="F2" s="40" t="s">
        <v>669</v>
      </c>
      <c r="G2" s="41" t="s">
        <v>673</v>
      </c>
      <c r="H2" s="40" t="s">
        <v>674</v>
      </c>
      <c r="J2" s="61" t="s">
        <v>12</v>
      </c>
      <c r="K2" s="61" t="s">
        <v>13</v>
      </c>
      <c r="L2" s="61" t="s">
        <v>14</v>
      </c>
      <c r="M2" s="61" t="s">
        <v>15</v>
      </c>
      <c r="N2" s="61" t="s">
        <v>16</v>
      </c>
      <c r="O2" s="61" t="s">
        <v>17</v>
      </c>
      <c r="P2" s="61" t="s">
        <v>469</v>
      </c>
      <c r="Q2" s="61" t="s">
        <v>470</v>
      </c>
      <c r="R2" s="61" t="s">
        <v>471</v>
      </c>
      <c r="S2" s="61" t="s">
        <v>611</v>
      </c>
      <c r="T2" s="61" t="s">
        <v>670</v>
      </c>
      <c r="U2" s="61" t="s">
        <v>675</v>
      </c>
      <c r="V2" s="61"/>
    </row>
    <row r="3" spans="1:23" x14ac:dyDescent="0.35">
      <c r="A3" s="2" t="str">
        <f>BASE_NOTAS[[#This Row],[Sigla]]&amp;BASE_NOTAS[[#This Row],[CÓDIGO]]</f>
        <v>ACAS_EM</v>
      </c>
      <c r="B3" s="4" t="s">
        <v>156</v>
      </c>
      <c r="C3" s="4" t="s">
        <v>5</v>
      </c>
      <c r="D3" s="4" t="s">
        <v>84</v>
      </c>
      <c r="E3" s="42">
        <v>44.895287776444881</v>
      </c>
      <c r="F3" s="4" t="s">
        <v>471</v>
      </c>
      <c r="G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8.9906671674671088</v>
      </c>
      <c r="H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3" s="38">
        <f ca="1">INDEX(INDIRECT("[Indicadores_Consolidado_2026_07_31.xlsx]"&amp;C3&amp;"!$V$37:$V$64"),MATCH(B3,INDIRECT("[Indicadores_Consolidado_2026_07_31.xlsx]"&amp;C3&amp;"!$F$37:$F$64")))</f>
        <v>49.812804775595907</v>
      </c>
      <c r="K3" s="38">
        <f ca="1">INDEX(INDIRECT("[Indicadores_Consolidado_2026_07_31.xlsx]"&amp;C3&amp;"!$W$37:$W$64"),MATCH(B3,INDIRECT("[Indicadores_Consolidado_2026_07_31.xlsx]"&amp;C3&amp;"!$F$37:$F$64")))</f>
        <v>37.026997368937053</v>
      </c>
      <c r="L3" s="38">
        <f t="shared" ref="L3:L66" ca="1" si="0">INDEX(INDIRECT("[Indicadores_Consolidado_2026_07_31.xlsx]"&amp;C3&amp;"!$X$37:$X$64"),MATCH(B3,INDIRECT("[Indicadores_Consolidado_2026_07_31.xlsx]"&amp;C3&amp;"!$F$37:$F$64")))</f>
        <v>46.221471011553547</v>
      </c>
      <c r="M3" s="38">
        <f t="shared" ref="M3:M66" ca="1" si="1">INDEX(INDIRECT("[Indicadores_Consolidado_2026_07_31.xlsx]"&amp;C3&amp;"!$Y$37:$Y$64"),MATCH(B3,INDIRECT("[Indicadores_Consolidado_2026_07_31.xlsx]"&amp;C3&amp;"!$F$37:$F$64")))</f>
        <v>11.814116007066815</v>
      </c>
      <c r="N3" s="38">
        <f ca="1">INDEX(INDIRECT("[Indicadores_Consolidado_2026_07_31.xlsx]"&amp;C3&amp;"!$Z$37:$Z$64"),MATCH(B3,INDIRECT("[Indicadores_Consolidado_2026_07_31.xlsx]"&amp;C3&amp;"!$F$37:$F$64")))</f>
        <v>51.489415900756804</v>
      </c>
      <c r="O3" s="38">
        <f t="shared" ref="O3:O66" ca="1" si="2">INDEX(INDIRECT("[Indicadores_Consolidado_2026_07_31.xlsx]"&amp;C3&amp;"!$AA$37:$AA$64"),MATCH(B3,INDIRECT("[Indicadores_Consolidado_2026_07_31.xlsx]"&amp;C3&amp;"!$F$37:$F$64")))</f>
        <v>0</v>
      </c>
      <c r="P3" s="38">
        <f t="shared" ref="P3:P66" ca="1" si="3">INDEX(INDIRECT("[Indicadores_Consolidado_2026_07_31.xlsx]"&amp;C3&amp;"!$AB$37:$AB$64"),MATCH(B3,INDIRECT("[Indicadores_Consolidado_2026_07_31.xlsx]"&amp;C3&amp;"!$F$37:$F$64")))</f>
        <v>20.699749434784934</v>
      </c>
      <c r="Q3" s="38">
        <f ca="1">INDEX(INDIRECT("[Indicadores_Consolidado_2026_07_31.xlsx]"&amp;C3&amp;"!$AC$37:$AC$64"),MATCH(B3,INDIRECT("[Indicadores_Consolidado_2026_07_31.xlsx]"&amp;C3&amp;"!$F$37:$F$64")))</f>
        <v>24.800300871709027</v>
      </c>
      <c r="R3" s="38">
        <f ca="1">INDEX(INDIRECT("[Indicadores_Consolidado_2026_07_31.xlsx]"&amp;C3&amp;"!$AD$37:$AD$64"),MATCH(B3,INDIRECT("[Indicadores_Consolidado_2026_07_31.xlsx]"&amp;C3&amp;"!$F$37:$F$64")))</f>
        <v>44.895287776444881</v>
      </c>
      <c r="S3" s="38">
        <f ca="1">INDEX(INDIRECT("[Indicadores_Consolidado_2026_07_31.xlsx]"&amp;C3&amp;"!$AE$37:$AE$64"),MATCH(B3,INDIRECT("[Indicadores_Consolidado_2026_07_31.xlsx]"&amp;C3&amp;"!$F$37:$F$64")))</f>
        <v>8.9906671674671088</v>
      </c>
      <c r="T3" s="38" t="str">
        <f t="shared" ref="T3:T66" ca="1" si="4">INDEX(INDIRECT("[Indicadores_Consolidado_2026_07_31.xlsx]"&amp;C3&amp;"!$AF$37:$AF$64"),MATCH(B3,INDIRECT("[Indicadores_Consolidado_2026_07_31.xlsx]"&amp;C3&amp;"!$F$37:$F$64")))</f>
        <v>-</v>
      </c>
      <c r="U3" s="38" t="str">
        <f t="shared" ref="U3:U66" ca="1" si="5">INDEX(INDIRECT("[Indicadores_Consolidado_2026_07_31.xlsx]"&amp;C3&amp;"!$AG$37:$AG$64"),MATCH(B3,INDIRECT("[Indicadores_Consolidado_2026_07_31.xlsx]"&amp;C3&amp;"!$F$37:$F$64")))</f>
        <v>-</v>
      </c>
      <c r="V3" s="38"/>
      <c r="W3" s="38"/>
    </row>
    <row r="4" spans="1:23" x14ac:dyDescent="0.35">
      <c r="A4" s="2" t="str">
        <f>BASE_NOTAS[[#This Row],[Sigla]]&amp;BASE_NOTAS[[#This Row],[CÓDIGO]]</f>
        <v>ALAS_EM</v>
      </c>
      <c r="B4" s="4" t="s">
        <v>157</v>
      </c>
      <c r="C4" s="4" t="s">
        <v>5</v>
      </c>
      <c r="D4" s="4" t="s">
        <v>84</v>
      </c>
      <c r="E4" s="42">
        <v>54.608028298201475</v>
      </c>
      <c r="F4" s="4" t="s">
        <v>471</v>
      </c>
      <c r="G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66.464768752156914</v>
      </c>
      <c r="H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4" s="38">
        <f t="shared" ref="J3:J66" ca="1" si="6">INDEX(INDIRECT("[Indicadores_Consolidado_2026_07_31.xlsx]"&amp;C4&amp;"!$V$37:$V$64"),MATCH(B4,INDIRECT("[Indicadores_Consolidado_2026_07_31.xlsx]"&amp;C4&amp;"!$F$37:$F$64")))</f>
        <v>68.135826148709924</v>
      </c>
      <c r="K4" s="38">
        <f t="shared" ref="K3:K66" ca="1" si="7">INDEX(INDIRECT("[Indicadores_Consolidado_2026_07_31.xlsx]"&amp;C4&amp;"!$W$37:$W$64"),MATCH(B4,INDIRECT("[Indicadores_Consolidado_2026_07_31.xlsx]"&amp;C4&amp;"!$F$37:$F$64")))</f>
        <v>66.161857505750348</v>
      </c>
      <c r="L4" s="38">
        <f t="shared" ca="1" si="0"/>
        <v>62.734270065550582</v>
      </c>
      <c r="M4" s="38">
        <f t="shared" ca="1" si="1"/>
        <v>67.859102728037413</v>
      </c>
      <c r="N4" s="38">
        <f t="shared" ref="N3:N66" ca="1" si="8">INDEX(INDIRECT("[Indicadores_Consolidado_2026_07_31.xlsx]"&amp;C4&amp;"!$Z$37:$Z$64"),MATCH(B4,INDIRECT("[Indicadores_Consolidado_2026_07_31.xlsx]"&amp;C4&amp;"!$F$37:$F$64")))</f>
        <v>93.448205653527708</v>
      </c>
      <c r="O4" s="38">
        <f t="shared" ca="1" si="2"/>
        <v>65.687861096896313</v>
      </c>
      <c r="P4" s="38">
        <f t="shared" ca="1" si="3"/>
        <v>61.392847638216537</v>
      </c>
      <c r="Q4" s="38">
        <f t="shared" ref="Q3:Q66" ca="1" si="9">INDEX(INDIRECT("[Indicadores_Consolidado_2026_07_31.xlsx]"&amp;C4&amp;"!$AC$37:$AC$64"),MATCH(B4,INDIRECT("[Indicadores_Consolidado_2026_07_31.xlsx]"&amp;C4&amp;"!$F$37:$F$64")))</f>
        <v>63.269923579743789</v>
      </c>
      <c r="R4" s="38">
        <f t="shared" ref="R3:R66" ca="1" si="10">INDEX(INDIRECT("[Indicadores_Consolidado_2026_07_31.xlsx]"&amp;C4&amp;"!$AD$37:$AD$64"),MATCH(B4,INDIRECT("[Indicadores_Consolidado_2026_07_31.xlsx]"&amp;C4&amp;"!$F$37:$F$64")))</f>
        <v>54.608028298201475</v>
      </c>
      <c r="S4" s="38">
        <f t="shared" ref="S3:U66" ca="1" si="11">INDEX(INDIRECT("[Indicadores_Consolidado_2026_07_31.xlsx]"&amp;C4&amp;"!$AE$37:$AE$64"),MATCH(B4,INDIRECT("[Indicadores_Consolidado_2026_07_31.xlsx]"&amp;C4&amp;"!$F$37:$F$64")))</f>
        <v>66.464768752156914</v>
      </c>
      <c r="T4" s="38" t="str">
        <f t="shared" ca="1" si="4"/>
        <v>-</v>
      </c>
      <c r="U4" s="38" t="str">
        <f t="shared" ca="1" si="5"/>
        <v>-</v>
      </c>
      <c r="V4" s="38"/>
      <c r="W4" s="38"/>
    </row>
    <row r="5" spans="1:23" x14ac:dyDescent="0.35">
      <c r="A5" s="2" t="str">
        <f>BASE_NOTAS[[#This Row],[Sigla]]&amp;BASE_NOTAS[[#This Row],[CÓDIGO]]</f>
        <v>AMAS_EM</v>
      </c>
      <c r="B5" s="4" t="s">
        <v>158</v>
      </c>
      <c r="C5" s="4" t="s">
        <v>5</v>
      </c>
      <c r="D5" s="4" t="s">
        <v>84</v>
      </c>
      <c r="E5" s="42">
        <v>99.1206407707202</v>
      </c>
      <c r="F5" s="4" t="s">
        <v>471</v>
      </c>
      <c r="G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93.48057020942224</v>
      </c>
      <c r="H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5" s="38">
        <f t="shared" ca="1" si="6"/>
        <v>100</v>
      </c>
      <c r="K5" s="38">
        <f t="shared" ca="1" si="7"/>
        <v>85.608099844817175</v>
      </c>
      <c r="L5" s="38">
        <f t="shared" ca="1" si="0"/>
        <v>82.083210206679468</v>
      </c>
      <c r="M5" s="38">
        <f t="shared" ca="1" si="1"/>
        <v>85.743528906611886</v>
      </c>
      <c r="N5" s="38">
        <f t="shared" ca="1" si="8"/>
        <v>100</v>
      </c>
      <c r="O5" s="38">
        <f t="shared" ca="1" si="2"/>
        <v>81.374995774243331</v>
      </c>
      <c r="P5" s="38">
        <f t="shared" ca="1" si="3"/>
        <v>78.310916011797644</v>
      </c>
      <c r="Q5" s="38">
        <f t="shared" ca="1" si="9"/>
        <v>96.86153367899685</v>
      </c>
      <c r="R5" s="38">
        <f t="shared" ca="1" si="10"/>
        <v>99.1206407707202</v>
      </c>
      <c r="S5" s="38">
        <f t="shared" ca="1" si="11"/>
        <v>93.48057020942224</v>
      </c>
      <c r="T5" s="38" t="str">
        <f t="shared" ca="1" si="4"/>
        <v>-</v>
      </c>
      <c r="U5" s="38" t="str">
        <f t="shared" ca="1" si="5"/>
        <v>-</v>
      </c>
      <c r="V5" s="38"/>
      <c r="W5" s="38"/>
    </row>
    <row r="6" spans="1:23" x14ac:dyDescent="0.35">
      <c r="A6" s="2" t="str">
        <f>BASE_NOTAS[[#This Row],[Sigla]]&amp;BASE_NOTAS[[#This Row],[CÓDIGO]]</f>
        <v>APAS_EM</v>
      </c>
      <c r="B6" s="4" t="s">
        <v>184</v>
      </c>
      <c r="C6" s="4" t="s">
        <v>5</v>
      </c>
      <c r="D6" s="4" t="s">
        <v>84</v>
      </c>
      <c r="E6" s="42">
        <v>100</v>
      </c>
      <c r="F6" s="4" t="s">
        <v>471</v>
      </c>
      <c r="G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6" s="38">
        <f t="shared" ca="1" si="6"/>
        <v>99.804346874283269</v>
      </c>
      <c r="K6" s="38">
        <f t="shared" ca="1" si="7"/>
        <v>100</v>
      </c>
      <c r="L6" s="38">
        <f t="shared" ca="1" si="0"/>
        <v>92.956503951063894</v>
      </c>
      <c r="M6" s="38">
        <f t="shared" ca="1" si="1"/>
        <v>100</v>
      </c>
      <c r="N6" s="38">
        <f t="shared" ca="1" si="8"/>
        <v>99.150099700423738</v>
      </c>
      <c r="O6" s="38">
        <f t="shared" ca="1" si="2"/>
        <v>100</v>
      </c>
      <c r="P6" s="38">
        <f t="shared" ca="1" si="3"/>
        <v>100</v>
      </c>
      <c r="Q6" s="38">
        <f t="shared" ca="1" si="9"/>
        <v>100</v>
      </c>
      <c r="R6" s="38">
        <f t="shared" ca="1" si="10"/>
        <v>100</v>
      </c>
      <c r="S6" s="38">
        <f t="shared" ca="1" si="11"/>
        <v>100</v>
      </c>
      <c r="T6" s="38" t="str">
        <f t="shared" ca="1" si="4"/>
        <v>-</v>
      </c>
      <c r="U6" s="38" t="str">
        <f t="shared" ca="1" si="5"/>
        <v>-</v>
      </c>
      <c r="V6" s="38"/>
      <c r="W6" s="38"/>
    </row>
    <row r="7" spans="1:23" x14ac:dyDescent="0.35">
      <c r="A7" s="2" t="str">
        <f>BASE_NOTAS[[#This Row],[Sigla]]&amp;BASE_NOTAS[[#This Row],[CÓDIGO]]</f>
        <v>BAAS_EM</v>
      </c>
      <c r="B7" s="4" t="s">
        <v>187</v>
      </c>
      <c r="C7" s="4" t="s">
        <v>5</v>
      </c>
      <c r="D7" s="4" t="s">
        <v>84</v>
      </c>
      <c r="E7" s="42">
        <v>46.369959817263762</v>
      </c>
      <c r="F7" s="4" t="s">
        <v>471</v>
      </c>
      <c r="G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59.147348184361661</v>
      </c>
      <c r="H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7" s="38">
        <f t="shared" ca="1" si="6"/>
        <v>58.132443276991147</v>
      </c>
      <c r="K7" s="38">
        <f t="shared" ca="1" si="7"/>
        <v>42.098977977126609</v>
      </c>
      <c r="L7" s="38">
        <f t="shared" ca="1" si="0"/>
        <v>57.293273406282061</v>
      </c>
      <c r="M7" s="38">
        <f t="shared" ca="1" si="1"/>
        <v>64.029170859118949</v>
      </c>
      <c r="N7" s="38">
        <f t="shared" ca="1" si="8"/>
        <v>94.476804083457964</v>
      </c>
      <c r="O7" s="38">
        <f t="shared" ca="1" si="2"/>
        <v>63.867230883330159</v>
      </c>
      <c r="P7" s="38">
        <f t="shared" ca="1" si="3"/>
        <v>60.385051302682108</v>
      </c>
      <c r="Q7" s="38">
        <f t="shared" ca="1" si="9"/>
        <v>62.452677715440409</v>
      </c>
      <c r="R7" s="38">
        <f t="shared" ca="1" si="10"/>
        <v>46.369959817263762</v>
      </c>
      <c r="S7" s="38">
        <f t="shared" ca="1" si="11"/>
        <v>59.147348184361661</v>
      </c>
      <c r="T7" s="38" t="str">
        <f t="shared" ca="1" si="4"/>
        <v>-</v>
      </c>
      <c r="U7" s="38" t="str">
        <f t="shared" ca="1" si="5"/>
        <v>-</v>
      </c>
      <c r="V7" s="38"/>
      <c r="W7" s="38"/>
    </row>
    <row r="8" spans="1:23" x14ac:dyDescent="0.35">
      <c r="A8" s="2" t="str">
        <f>BASE_NOTAS[[#This Row],[Sigla]]&amp;BASE_NOTAS[[#This Row],[CÓDIGO]]</f>
        <v>CEAS_EM</v>
      </c>
      <c r="B8" s="4" t="s">
        <v>188</v>
      </c>
      <c r="C8" s="4" t="s">
        <v>5</v>
      </c>
      <c r="D8" s="4" t="s">
        <v>84</v>
      </c>
      <c r="E8" s="42">
        <v>52.967843407167962</v>
      </c>
      <c r="F8" s="4" t="s">
        <v>471</v>
      </c>
      <c r="G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64.005430655402748</v>
      </c>
      <c r="H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8" s="38">
        <f t="shared" ca="1" si="6"/>
        <v>65.340311547208387</v>
      </c>
      <c r="K8" s="38">
        <f t="shared" ca="1" si="7"/>
        <v>61.923927218247584</v>
      </c>
      <c r="L8" s="38">
        <f t="shared" ca="1" si="0"/>
        <v>60.903769780831496</v>
      </c>
      <c r="M8" s="38">
        <f t="shared" ca="1" si="1"/>
        <v>64.507210084469051</v>
      </c>
      <c r="N8" s="38">
        <f t="shared" ca="1" si="8"/>
        <v>92.370806598804677</v>
      </c>
      <c r="O8" s="38">
        <f t="shared" ca="1" si="2"/>
        <v>66.212638970838213</v>
      </c>
      <c r="P8" s="38">
        <f t="shared" ca="1" si="3"/>
        <v>60.801217369686555</v>
      </c>
      <c r="Q8" s="38">
        <f t="shared" ca="1" si="9"/>
        <v>65.566792586025713</v>
      </c>
      <c r="R8" s="38">
        <f t="shared" ca="1" si="10"/>
        <v>52.967843407167962</v>
      </c>
      <c r="S8" s="38">
        <f t="shared" ca="1" si="11"/>
        <v>64.005430655402748</v>
      </c>
      <c r="T8" s="38" t="str">
        <f t="shared" ca="1" si="4"/>
        <v>-</v>
      </c>
      <c r="U8" s="38" t="str">
        <f t="shared" ca="1" si="5"/>
        <v>-</v>
      </c>
      <c r="V8" s="38"/>
      <c r="W8" s="38"/>
    </row>
    <row r="9" spans="1:23" x14ac:dyDescent="0.35">
      <c r="A9" s="2" t="str">
        <f>BASE_NOTAS[[#This Row],[Sigla]]&amp;BASE_NOTAS[[#This Row],[CÓDIGO]]</f>
        <v>DFAS_EM</v>
      </c>
      <c r="B9" s="4" t="s">
        <v>189</v>
      </c>
      <c r="C9" s="4" t="s">
        <v>5</v>
      </c>
      <c r="D9" s="4" t="s">
        <v>84</v>
      </c>
      <c r="E9" s="42">
        <v>57.441444416188517</v>
      </c>
      <c r="F9" s="4" t="s">
        <v>471</v>
      </c>
      <c r="G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68.432754734143657</v>
      </c>
      <c r="H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9" s="38">
        <f t="shared" ca="1" si="6"/>
        <v>65.891703600933255</v>
      </c>
      <c r="K9" s="38">
        <f t="shared" ca="1" si="7"/>
        <v>65.323164577552234</v>
      </c>
      <c r="L9" s="38">
        <f t="shared" ca="1" si="0"/>
        <v>64.686694546745997</v>
      </c>
      <c r="M9" s="38">
        <f t="shared" ca="1" si="1"/>
        <v>68.897416108957344</v>
      </c>
      <c r="N9" s="38">
        <f t="shared" ca="1" si="8"/>
        <v>94.395129283839168</v>
      </c>
      <c r="O9" s="38">
        <f t="shared" ca="1" si="2"/>
        <v>66.496761553386307</v>
      </c>
      <c r="P9" s="38">
        <f t="shared" ca="1" si="3"/>
        <v>62.601340630147384</v>
      </c>
      <c r="Q9" s="38">
        <f t="shared" ca="1" si="9"/>
        <v>65.431310249342744</v>
      </c>
      <c r="R9" s="38">
        <f t="shared" ca="1" si="10"/>
        <v>57.441444416188517</v>
      </c>
      <c r="S9" s="38">
        <f t="shared" ca="1" si="11"/>
        <v>68.432754734143657</v>
      </c>
      <c r="T9" s="38" t="str">
        <f t="shared" ca="1" si="4"/>
        <v>-</v>
      </c>
      <c r="U9" s="38" t="str">
        <f t="shared" ca="1" si="5"/>
        <v>-</v>
      </c>
      <c r="V9" s="38"/>
      <c r="W9" s="38"/>
    </row>
    <row r="10" spans="1:23" x14ac:dyDescent="0.35">
      <c r="A10" s="2" t="str">
        <f>BASE_NOTAS[[#This Row],[Sigla]]&amp;BASE_NOTAS[[#This Row],[CÓDIGO]]</f>
        <v>ESAS_EM</v>
      </c>
      <c r="B10" s="4" t="s">
        <v>183</v>
      </c>
      <c r="C10" s="4" t="s">
        <v>5</v>
      </c>
      <c r="D10" s="4" t="s">
        <v>84</v>
      </c>
      <c r="E10" s="42">
        <v>50.441278230661815</v>
      </c>
      <c r="F10" s="4" t="s">
        <v>471</v>
      </c>
      <c r="G1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62.300182997893003</v>
      </c>
      <c r="H1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0" s="38">
        <f t="shared" ca="1" si="6"/>
        <v>58.263290202863132</v>
      </c>
      <c r="K10" s="38">
        <f t="shared" ca="1" si="7"/>
        <v>56.512427278192746</v>
      </c>
      <c r="L10" s="38">
        <f t="shared" ca="1" si="0"/>
        <v>56.777417337078681</v>
      </c>
      <c r="M10" s="38">
        <f t="shared" ca="1" si="1"/>
        <v>62.458181479329482</v>
      </c>
      <c r="N10" s="38">
        <f t="shared" ca="1" si="8"/>
        <v>89.669278572994585</v>
      </c>
      <c r="O10" s="38">
        <f t="shared" ca="1" si="2"/>
        <v>62.027749375029494</v>
      </c>
      <c r="P10" s="38">
        <f t="shared" ca="1" si="3"/>
        <v>56.751601123962082</v>
      </c>
      <c r="Q10" s="38">
        <f t="shared" ca="1" si="9"/>
        <v>60.86015384317664</v>
      </c>
      <c r="R10" s="38">
        <f t="shared" ca="1" si="10"/>
        <v>50.441278230661815</v>
      </c>
      <c r="S10" s="38">
        <f t="shared" ca="1" si="11"/>
        <v>62.300182997893003</v>
      </c>
      <c r="T10" s="38" t="str">
        <f t="shared" ca="1" si="4"/>
        <v>-</v>
      </c>
      <c r="U10" s="38" t="str">
        <f t="shared" ca="1" si="5"/>
        <v>-</v>
      </c>
      <c r="V10" s="38"/>
      <c r="W10" s="38"/>
    </row>
    <row r="11" spans="1:23" x14ac:dyDescent="0.35">
      <c r="A11" s="2" t="str">
        <f>BASE_NOTAS[[#This Row],[Sigla]]&amp;BASE_NOTAS[[#This Row],[CÓDIGO]]</f>
        <v>GOAS_EM</v>
      </c>
      <c r="B11" s="4" t="s">
        <v>190</v>
      </c>
      <c r="C11" s="4" t="s">
        <v>5</v>
      </c>
      <c r="D11" s="4" t="s">
        <v>84</v>
      </c>
      <c r="E11" s="42">
        <v>53.638223385163805</v>
      </c>
      <c r="F11" s="4" t="s">
        <v>471</v>
      </c>
      <c r="G1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64.040676947170027</v>
      </c>
      <c r="H1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1" s="38">
        <f t="shared" ca="1" si="6"/>
        <v>61.974810252765643</v>
      </c>
      <c r="K11" s="38">
        <f t="shared" ca="1" si="7"/>
        <v>64.779005968287748</v>
      </c>
      <c r="L11" s="38">
        <f t="shared" ca="1" si="0"/>
        <v>59.865190613278315</v>
      </c>
      <c r="M11" s="38">
        <f t="shared" ca="1" si="1"/>
        <v>63.943968577788475</v>
      </c>
      <c r="N11" s="38">
        <f t="shared" ca="1" si="8"/>
        <v>92.664895726444797</v>
      </c>
      <c r="O11" s="38">
        <f t="shared" ca="1" si="2"/>
        <v>64.623486631678901</v>
      </c>
      <c r="P11" s="38">
        <f t="shared" ca="1" si="3"/>
        <v>59.723545971083993</v>
      </c>
      <c r="Q11" s="38">
        <f t="shared" ca="1" si="9"/>
        <v>60.249854802376248</v>
      </c>
      <c r="R11" s="38">
        <f t="shared" ca="1" si="10"/>
        <v>53.638223385163805</v>
      </c>
      <c r="S11" s="38">
        <f t="shared" ca="1" si="11"/>
        <v>64.040676947170027</v>
      </c>
      <c r="T11" s="38" t="str">
        <f t="shared" ca="1" si="4"/>
        <v>-</v>
      </c>
      <c r="U11" s="38" t="str">
        <f t="shared" ca="1" si="5"/>
        <v>-</v>
      </c>
      <c r="V11" s="38"/>
      <c r="W11" s="38"/>
    </row>
    <row r="12" spans="1:23" x14ac:dyDescent="0.35">
      <c r="A12" s="2" t="str">
        <f>BASE_NOTAS[[#This Row],[Sigla]]&amp;BASE_NOTAS[[#This Row],[CÓDIGO]]</f>
        <v>MAAS_EM</v>
      </c>
      <c r="B12" s="4" t="s">
        <v>191</v>
      </c>
      <c r="C12" s="4" t="s">
        <v>5</v>
      </c>
      <c r="D12" s="4" t="s">
        <v>84</v>
      </c>
      <c r="E12" s="42">
        <v>0</v>
      </c>
      <c r="F12" s="4" t="s">
        <v>471</v>
      </c>
      <c r="G1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20.134369378816103</v>
      </c>
      <c r="H1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2" s="38">
        <f t="shared" ca="1" si="6"/>
        <v>57.376669629577968</v>
      </c>
      <c r="K12" s="38">
        <f t="shared" ca="1" si="7"/>
        <v>47.838553957601491</v>
      </c>
      <c r="L12" s="38">
        <f t="shared" ca="1" si="0"/>
        <v>48.937328652889413</v>
      </c>
      <c r="M12" s="38">
        <f t="shared" ca="1" si="1"/>
        <v>48.375368147782098</v>
      </c>
      <c r="N12" s="38">
        <f t="shared" ca="1" si="8"/>
        <v>81.815810728294252</v>
      </c>
      <c r="O12" s="38">
        <f t="shared" ca="1" si="2"/>
        <v>56.796261663312094</v>
      </c>
      <c r="P12" s="38">
        <f t="shared" ca="1" si="3"/>
        <v>42.345263044092839</v>
      </c>
      <c r="Q12" s="38">
        <f t="shared" ca="1" si="9"/>
        <v>50.702146027428476</v>
      </c>
      <c r="R12" s="38">
        <f t="shared" ca="1" si="10"/>
        <v>0</v>
      </c>
      <c r="S12" s="38">
        <f t="shared" ca="1" si="11"/>
        <v>20.134369378816103</v>
      </c>
      <c r="T12" s="38" t="str">
        <f t="shared" ca="1" si="4"/>
        <v>-</v>
      </c>
      <c r="U12" s="38" t="str">
        <f t="shared" ca="1" si="5"/>
        <v>-</v>
      </c>
      <c r="V12" s="38"/>
      <c r="W12" s="38"/>
    </row>
    <row r="13" spans="1:23" x14ac:dyDescent="0.35">
      <c r="A13" s="2" t="str">
        <f>BASE_NOTAS[[#This Row],[Sigla]]&amp;BASE_NOTAS[[#This Row],[CÓDIGO]]</f>
        <v>MGAS_EM</v>
      </c>
      <c r="B13" s="4" t="s">
        <v>192</v>
      </c>
      <c r="C13" s="4" t="s">
        <v>5</v>
      </c>
      <c r="D13" s="4" t="s">
        <v>84</v>
      </c>
      <c r="E13" s="42">
        <v>52.315949479121912</v>
      </c>
      <c r="F13" s="4" t="s">
        <v>471</v>
      </c>
      <c r="G1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63.74761878557733</v>
      </c>
      <c r="H1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3" s="38">
        <f t="shared" ca="1" si="6"/>
        <v>58.57431193347486</v>
      </c>
      <c r="K13" s="38">
        <f t="shared" ca="1" si="7"/>
        <v>54.168399543990184</v>
      </c>
      <c r="L13" s="38">
        <f t="shared" ca="1" si="0"/>
        <v>58.003133058587778</v>
      </c>
      <c r="M13" s="38">
        <f t="shared" ca="1" si="1"/>
        <v>65.132189889640358</v>
      </c>
      <c r="N13" s="38">
        <f t="shared" ca="1" si="8"/>
        <v>92.629299713319455</v>
      </c>
      <c r="O13" s="38">
        <f t="shared" ca="1" si="2"/>
        <v>64.110534756638714</v>
      </c>
      <c r="P13" s="38">
        <f t="shared" ca="1" si="3"/>
        <v>59.156053751185581</v>
      </c>
      <c r="Q13" s="38">
        <f t="shared" ca="1" si="9"/>
        <v>62.024068405075532</v>
      </c>
      <c r="R13" s="38">
        <f t="shared" ca="1" si="10"/>
        <v>52.315949479121912</v>
      </c>
      <c r="S13" s="38">
        <f t="shared" ca="1" si="11"/>
        <v>63.74761878557733</v>
      </c>
      <c r="T13" s="38" t="str">
        <f t="shared" ca="1" si="4"/>
        <v>-</v>
      </c>
      <c r="U13" s="38" t="str">
        <f t="shared" ca="1" si="5"/>
        <v>-</v>
      </c>
      <c r="V13" s="38"/>
      <c r="W13" s="38"/>
    </row>
    <row r="14" spans="1:23" x14ac:dyDescent="0.35">
      <c r="A14" s="2" t="str">
        <f>BASE_NOTAS[[#This Row],[Sigla]]&amp;BASE_NOTAS[[#This Row],[CÓDIGO]]</f>
        <v>MSAS_EM</v>
      </c>
      <c r="B14" s="4" t="s">
        <v>193</v>
      </c>
      <c r="C14" s="4" t="s">
        <v>5</v>
      </c>
      <c r="D14" s="4" t="s">
        <v>84</v>
      </c>
      <c r="E14" s="42">
        <v>47.44433953511917</v>
      </c>
      <c r="F14" s="4" t="s">
        <v>471</v>
      </c>
      <c r="G1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58.42417685517249</v>
      </c>
      <c r="H1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4" s="38">
        <f t="shared" ca="1" si="6"/>
        <v>53.79278943567703</v>
      </c>
      <c r="K14" s="38">
        <f t="shared" ca="1" si="7"/>
        <v>62.474657947307755</v>
      </c>
      <c r="L14" s="38">
        <f t="shared" ca="1" si="0"/>
        <v>56.705924859892868</v>
      </c>
      <c r="M14" s="38">
        <f t="shared" ca="1" si="1"/>
        <v>59.844163988111731</v>
      </c>
      <c r="N14" s="38">
        <f t="shared" ca="1" si="8"/>
        <v>90.869176989239705</v>
      </c>
      <c r="O14" s="38">
        <f t="shared" ca="1" si="2"/>
        <v>65.017010222880629</v>
      </c>
      <c r="P14" s="38">
        <f t="shared" ca="1" si="3"/>
        <v>55.530791426835748</v>
      </c>
      <c r="Q14" s="38">
        <f t="shared" ca="1" si="9"/>
        <v>59.367420282650329</v>
      </c>
      <c r="R14" s="38">
        <f t="shared" ca="1" si="10"/>
        <v>47.44433953511917</v>
      </c>
      <c r="S14" s="38">
        <f t="shared" ca="1" si="11"/>
        <v>58.42417685517249</v>
      </c>
      <c r="T14" s="38" t="str">
        <f t="shared" ca="1" si="4"/>
        <v>-</v>
      </c>
      <c r="U14" s="38" t="str">
        <f t="shared" ca="1" si="5"/>
        <v>-</v>
      </c>
      <c r="V14" s="38"/>
      <c r="W14" s="38"/>
    </row>
    <row r="15" spans="1:23" x14ac:dyDescent="0.35">
      <c r="A15" s="2" t="str">
        <f>BASE_NOTAS[[#This Row],[Sigla]]&amp;BASE_NOTAS[[#This Row],[CÓDIGO]]</f>
        <v>MTAS_EM</v>
      </c>
      <c r="B15" s="4" t="s">
        <v>195</v>
      </c>
      <c r="C15" s="4" t="s">
        <v>5</v>
      </c>
      <c r="D15" s="4" t="s">
        <v>84</v>
      </c>
      <c r="E15" s="42">
        <v>17.215602709247833</v>
      </c>
      <c r="F15" s="4" t="s">
        <v>471</v>
      </c>
      <c r="G1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24.412259544368069</v>
      </c>
      <c r="H1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5" s="38">
        <f t="shared" ca="1" si="6"/>
        <v>0</v>
      </c>
      <c r="K15" s="38">
        <f t="shared" ca="1" si="7"/>
        <v>3.2212293009493749</v>
      </c>
      <c r="L15" s="38">
        <f t="shared" ca="1" si="0"/>
        <v>33.2327840295751</v>
      </c>
      <c r="M15" s="38">
        <f t="shared" ca="1" si="1"/>
        <v>35.074325759924278</v>
      </c>
      <c r="N15" s="38">
        <f t="shared" ca="1" si="8"/>
        <v>68.890664253106877</v>
      </c>
      <c r="O15" s="38">
        <f t="shared" ca="1" si="2"/>
        <v>46.001840967379984</v>
      </c>
      <c r="P15" s="38">
        <f t="shared" ca="1" si="3"/>
        <v>36.731482535384728</v>
      </c>
      <c r="Q15" s="38">
        <f t="shared" ca="1" si="9"/>
        <v>14.926297085197291</v>
      </c>
      <c r="R15" s="38">
        <f t="shared" ca="1" si="10"/>
        <v>17.215602709247833</v>
      </c>
      <c r="S15" s="38">
        <f t="shared" ca="1" si="11"/>
        <v>24.412259544368069</v>
      </c>
      <c r="T15" s="38" t="str">
        <f t="shared" ca="1" si="4"/>
        <v>-</v>
      </c>
      <c r="U15" s="38" t="str">
        <f t="shared" ca="1" si="5"/>
        <v>-</v>
      </c>
      <c r="V15" s="38"/>
      <c r="W15" s="38"/>
    </row>
    <row r="16" spans="1:23" x14ac:dyDescent="0.35">
      <c r="A16" s="2" t="str">
        <f>BASE_NOTAS[[#This Row],[Sigla]]&amp;BASE_NOTAS[[#This Row],[CÓDIGO]]</f>
        <v>PAAS_EM</v>
      </c>
      <c r="B16" s="4" t="s">
        <v>196</v>
      </c>
      <c r="C16" s="4" t="s">
        <v>5</v>
      </c>
      <c r="D16" s="4" t="s">
        <v>84</v>
      </c>
      <c r="E16" s="42">
        <v>35.166504546014522</v>
      </c>
      <c r="F16" s="4" t="s">
        <v>471</v>
      </c>
      <c r="G1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19.243341288608192</v>
      </c>
      <c r="H1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6" s="38">
        <f t="shared" ca="1" si="6"/>
        <v>57.33070718821638</v>
      </c>
      <c r="K16" s="38">
        <f t="shared" ca="1" si="7"/>
        <v>36.484152801683692</v>
      </c>
      <c r="L16" s="38">
        <f t="shared" ca="1" si="0"/>
        <v>47.716482778418737</v>
      </c>
      <c r="M16" s="38">
        <f t="shared" ca="1" si="1"/>
        <v>46.709382361858445</v>
      </c>
      <c r="N16" s="38">
        <f t="shared" ca="1" si="8"/>
        <v>52.935534624278873</v>
      </c>
      <c r="O16" s="38">
        <f t="shared" ca="1" si="2"/>
        <v>37.093266918251899</v>
      </c>
      <c r="P16" s="38">
        <f t="shared" ca="1" si="3"/>
        <v>28.699051453882603</v>
      </c>
      <c r="Q16" s="38">
        <f t="shared" ca="1" si="9"/>
        <v>43.098393579079222</v>
      </c>
      <c r="R16" s="38">
        <f t="shared" ca="1" si="10"/>
        <v>35.166504546014522</v>
      </c>
      <c r="S16" s="38">
        <f t="shared" ca="1" si="11"/>
        <v>19.243341288608192</v>
      </c>
      <c r="T16" s="38" t="str">
        <f t="shared" ca="1" si="4"/>
        <v>-</v>
      </c>
      <c r="U16" s="38" t="str">
        <f t="shared" ca="1" si="5"/>
        <v>-</v>
      </c>
      <c r="V16" s="38"/>
      <c r="W16" s="38"/>
    </row>
    <row r="17" spans="1:23" x14ac:dyDescent="0.35">
      <c r="A17" s="2" t="str">
        <f>BASE_NOTAS[[#This Row],[Sigla]]&amp;BASE_NOTAS[[#This Row],[CÓDIGO]]</f>
        <v>PBAS_EM</v>
      </c>
      <c r="B17" s="4" t="s">
        <v>197</v>
      </c>
      <c r="C17" s="4" t="s">
        <v>5</v>
      </c>
      <c r="D17" s="4" t="s">
        <v>84</v>
      </c>
      <c r="E17" s="42">
        <v>52.635067459260689</v>
      </c>
      <c r="F17" s="4" t="s">
        <v>471</v>
      </c>
      <c r="G1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64.725129399534296</v>
      </c>
      <c r="H1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" s="38">
        <f t="shared" ca="1" si="6"/>
        <v>65.694339479318216</v>
      </c>
      <c r="K17" s="38">
        <f t="shared" ca="1" si="7"/>
        <v>63.197809188747449</v>
      </c>
      <c r="L17" s="38">
        <f t="shared" ca="1" si="0"/>
        <v>59.590660461212948</v>
      </c>
      <c r="M17" s="38">
        <f t="shared" ca="1" si="1"/>
        <v>64.027906097982992</v>
      </c>
      <c r="N17" s="38">
        <f t="shared" ca="1" si="8"/>
        <v>92.307277364420941</v>
      </c>
      <c r="O17" s="38">
        <f t="shared" ca="1" si="2"/>
        <v>65.491510145331503</v>
      </c>
      <c r="P17" s="38">
        <f t="shared" ca="1" si="3"/>
        <v>60.111047769564017</v>
      </c>
      <c r="Q17" s="38">
        <f t="shared" ca="1" si="9"/>
        <v>64.298968339260739</v>
      </c>
      <c r="R17" s="38">
        <f t="shared" ca="1" si="10"/>
        <v>52.635067459260689</v>
      </c>
      <c r="S17" s="38">
        <f t="shared" ca="1" si="11"/>
        <v>64.725129399534296</v>
      </c>
      <c r="T17" s="38" t="str">
        <f t="shared" ca="1" si="4"/>
        <v>-</v>
      </c>
      <c r="U17" s="38" t="str">
        <f t="shared" ca="1" si="5"/>
        <v>-</v>
      </c>
      <c r="V17" s="38"/>
      <c r="W17" s="38"/>
    </row>
    <row r="18" spans="1:23" x14ac:dyDescent="0.35">
      <c r="A18" s="2" t="str">
        <f>BASE_NOTAS[[#This Row],[Sigla]]&amp;BASE_NOTAS[[#This Row],[CÓDIGO]]</f>
        <v>PEAS_EM</v>
      </c>
      <c r="B18" s="4" t="s">
        <v>198</v>
      </c>
      <c r="C18" s="4" t="s">
        <v>5</v>
      </c>
      <c r="D18" s="4" t="s">
        <v>84</v>
      </c>
      <c r="E18" s="42">
        <v>55.187317918632651</v>
      </c>
      <c r="F18" s="4" t="s">
        <v>471</v>
      </c>
      <c r="G1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66.495841380747578</v>
      </c>
      <c r="H1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8" s="38">
        <f t="shared" ca="1" si="6"/>
        <v>66.727006640932387</v>
      </c>
      <c r="K18" s="38">
        <f t="shared" ca="1" si="7"/>
        <v>64.249931054980323</v>
      </c>
      <c r="L18" s="38">
        <f t="shared" ca="1" si="0"/>
        <v>61.395536132853778</v>
      </c>
      <c r="M18" s="38">
        <f t="shared" ca="1" si="1"/>
        <v>66.899096501961822</v>
      </c>
      <c r="N18" s="38">
        <f t="shared" ca="1" si="8"/>
        <v>93.477158872332467</v>
      </c>
      <c r="O18" s="38">
        <f t="shared" ca="1" si="2"/>
        <v>65.858494631245364</v>
      </c>
      <c r="P18" s="38">
        <f t="shared" ca="1" si="3"/>
        <v>61.114899029927827</v>
      </c>
      <c r="Q18" s="38">
        <f t="shared" ca="1" si="9"/>
        <v>64.239575009779998</v>
      </c>
      <c r="R18" s="38">
        <f t="shared" ca="1" si="10"/>
        <v>55.187317918632651</v>
      </c>
      <c r="S18" s="38">
        <f t="shared" ca="1" si="11"/>
        <v>66.495841380747578</v>
      </c>
      <c r="T18" s="38" t="str">
        <f t="shared" ca="1" si="4"/>
        <v>-</v>
      </c>
      <c r="U18" s="38" t="str">
        <f t="shared" ca="1" si="5"/>
        <v>-</v>
      </c>
      <c r="V18" s="38"/>
      <c r="W18" s="38"/>
    </row>
    <row r="19" spans="1:23" x14ac:dyDescent="0.35">
      <c r="A19" s="2" t="str">
        <f>BASE_NOTAS[[#This Row],[Sigla]]&amp;BASE_NOTAS[[#This Row],[CÓDIGO]]</f>
        <v>PIAS_EM</v>
      </c>
      <c r="B19" s="4" t="s">
        <v>199</v>
      </c>
      <c r="C19" s="4" t="s">
        <v>5</v>
      </c>
      <c r="D19" s="4" t="s">
        <v>84</v>
      </c>
      <c r="E19" s="42">
        <v>38.119181463636743</v>
      </c>
      <c r="F19" s="4" t="s">
        <v>471</v>
      </c>
      <c r="G1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46.093030080745024</v>
      </c>
      <c r="H1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9" s="38">
        <f t="shared" ca="1" si="6"/>
        <v>16.47988820528667</v>
      </c>
      <c r="K19" s="38">
        <f t="shared" ca="1" si="7"/>
        <v>16.898660617345058</v>
      </c>
      <c r="L19" s="38">
        <f t="shared" ca="1" si="0"/>
        <v>57.874252008839392</v>
      </c>
      <c r="M19" s="38">
        <f t="shared" ca="1" si="1"/>
        <v>54.38908576982098</v>
      </c>
      <c r="N19" s="38">
        <f t="shared" ca="1" si="8"/>
        <v>92.059038301726034</v>
      </c>
      <c r="O19" s="38">
        <f t="shared" ca="1" si="2"/>
        <v>63.157735369229364</v>
      </c>
      <c r="P19" s="38">
        <f t="shared" ca="1" si="3"/>
        <v>61.5696132880419</v>
      </c>
      <c r="Q19" s="38">
        <f t="shared" ca="1" si="9"/>
        <v>61.092490543398462</v>
      </c>
      <c r="R19" s="38">
        <f t="shared" ca="1" si="10"/>
        <v>38.119181463636743</v>
      </c>
      <c r="S19" s="38">
        <f t="shared" ca="1" si="11"/>
        <v>46.093030080745024</v>
      </c>
      <c r="T19" s="38" t="str">
        <f t="shared" ca="1" si="4"/>
        <v>-</v>
      </c>
      <c r="U19" s="38" t="str">
        <f t="shared" ca="1" si="5"/>
        <v>-</v>
      </c>
      <c r="V19" s="38"/>
      <c r="W19" s="38"/>
    </row>
    <row r="20" spans="1:23" x14ac:dyDescent="0.35">
      <c r="A20" s="2" t="str">
        <f>BASE_NOTAS[[#This Row],[Sigla]]&amp;BASE_NOTAS[[#This Row],[CÓDIGO]]</f>
        <v>PRAS_EM</v>
      </c>
      <c r="B20" s="4" t="s">
        <v>200</v>
      </c>
      <c r="C20" s="4" t="s">
        <v>5</v>
      </c>
      <c r="D20" s="4" t="s">
        <v>84</v>
      </c>
      <c r="E20" s="42">
        <v>54.707375658409973</v>
      </c>
      <c r="F20" s="4" t="s">
        <v>471</v>
      </c>
      <c r="G2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66.11147190869778</v>
      </c>
      <c r="H2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0" s="38">
        <f t="shared" ca="1" si="6"/>
        <v>64.859441920303283</v>
      </c>
      <c r="K20" s="38">
        <f t="shared" ca="1" si="7"/>
        <v>62.980810675858038</v>
      </c>
      <c r="L20" s="38">
        <f t="shared" ca="1" si="0"/>
        <v>61.719562047516895</v>
      </c>
      <c r="M20" s="38">
        <f t="shared" ca="1" si="1"/>
        <v>67.647840464816852</v>
      </c>
      <c r="N20" s="38">
        <f t="shared" ca="1" si="8"/>
        <v>93.131276721018963</v>
      </c>
      <c r="O20" s="38">
        <f t="shared" ca="1" si="2"/>
        <v>64.560450462683917</v>
      </c>
      <c r="P20" s="38">
        <f t="shared" ca="1" si="3"/>
        <v>59.783727613692875</v>
      </c>
      <c r="Q20" s="38">
        <f t="shared" ca="1" si="9"/>
        <v>63.825519753840844</v>
      </c>
      <c r="R20" s="38">
        <f t="shared" ca="1" si="10"/>
        <v>54.707375658409973</v>
      </c>
      <c r="S20" s="38">
        <f t="shared" ca="1" si="11"/>
        <v>66.11147190869778</v>
      </c>
      <c r="T20" s="38" t="str">
        <f t="shared" ca="1" si="4"/>
        <v>-</v>
      </c>
      <c r="U20" s="38" t="str">
        <f t="shared" ca="1" si="5"/>
        <v>-</v>
      </c>
      <c r="V20" s="38"/>
      <c r="W20" s="38"/>
    </row>
    <row r="21" spans="1:23" x14ac:dyDescent="0.35">
      <c r="A21" s="2" t="str">
        <f>BASE_NOTAS[[#This Row],[Sigla]]&amp;BASE_NOTAS[[#This Row],[CÓDIGO]]</f>
        <v>RJAS_EM</v>
      </c>
      <c r="B21" s="4" t="s">
        <v>201</v>
      </c>
      <c r="C21" s="4" t="s">
        <v>5</v>
      </c>
      <c r="D21" s="4" t="s">
        <v>84</v>
      </c>
      <c r="E21" s="42">
        <v>55.633411106732375</v>
      </c>
      <c r="F21" s="4" t="s">
        <v>471</v>
      </c>
      <c r="G2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66.631700748945562</v>
      </c>
      <c r="H2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" s="38">
        <f t="shared" ca="1" si="6"/>
        <v>62.342829280578805</v>
      </c>
      <c r="K21" s="38">
        <f t="shared" ca="1" si="7"/>
        <v>63.148116853361671</v>
      </c>
      <c r="L21" s="38">
        <f t="shared" ca="1" si="0"/>
        <v>62.485117456976006</v>
      </c>
      <c r="M21" s="38">
        <f t="shared" ca="1" si="1"/>
        <v>66.889144497076813</v>
      </c>
      <c r="N21" s="38">
        <f t="shared" ca="1" si="8"/>
        <v>92.677042462484508</v>
      </c>
      <c r="O21" s="38">
        <f t="shared" ca="1" si="2"/>
        <v>65.045669891713473</v>
      </c>
      <c r="P21" s="38">
        <f t="shared" ca="1" si="3"/>
        <v>60.565932893626687</v>
      </c>
      <c r="Q21" s="38">
        <f t="shared" ca="1" si="9"/>
        <v>63.966502256067052</v>
      </c>
      <c r="R21" s="38">
        <f t="shared" ca="1" si="10"/>
        <v>55.633411106732375</v>
      </c>
      <c r="S21" s="38">
        <f t="shared" ca="1" si="11"/>
        <v>66.631700748945562</v>
      </c>
      <c r="T21" s="38" t="str">
        <f t="shared" ca="1" si="4"/>
        <v>-</v>
      </c>
      <c r="U21" s="38" t="str">
        <f t="shared" ca="1" si="5"/>
        <v>-</v>
      </c>
      <c r="V21" s="38"/>
      <c r="W21" s="38"/>
    </row>
    <row r="22" spans="1:23" x14ac:dyDescent="0.35">
      <c r="A22" s="2" t="str">
        <f>BASE_NOTAS[[#This Row],[Sigla]]&amp;BASE_NOTAS[[#This Row],[CÓDIGO]]</f>
        <v>RNAS_EM</v>
      </c>
      <c r="B22" s="4" t="s">
        <v>202</v>
      </c>
      <c r="C22" s="4" t="s">
        <v>5</v>
      </c>
      <c r="D22" s="4" t="s">
        <v>84</v>
      </c>
      <c r="E22" s="42">
        <v>54.255255916203573</v>
      </c>
      <c r="F22" s="4" t="s">
        <v>471</v>
      </c>
      <c r="G2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65.944585347853049</v>
      </c>
      <c r="H2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2" s="38">
        <f t="shared" ca="1" si="6"/>
        <v>65.62778125466221</v>
      </c>
      <c r="K22" s="38">
        <f t="shared" ca="1" si="7"/>
        <v>63.036432110253834</v>
      </c>
      <c r="L22" s="38">
        <f t="shared" ca="1" si="0"/>
        <v>61.277571636996647</v>
      </c>
      <c r="M22" s="38">
        <f t="shared" ca="1" si="1"/>
        <v>65.804961725547656</v>
      </c>
      <c r="N22" s="38">
        <f t="shared" ca="1" si="8"/>
        <v>92.885644087318795</v>
      </c>
      <c r="O22" s="38">
        <f t="shared" ca="1" si="2"/>
        <v>65.929936386136177</v>
      </c>
      <c r="P22" s="38">
        <f t="shared" ca="1" si="3"/>
        <v>61.269959060360293</v>
      </c>
      <c r="Q22" s="38">
        <f t="shared" ca="1" si="9"/>
        <v>64.838231526179968</v>
      </c>
      <c r="R22" s="38">
        <f t="shared" ca="1" si="10"/>
        <v>54.255255916203573</v>
      </c>
      <c r="S22" s="38">
        <f t="shared" ca="1" si="11"/>
        <v>65.944585347853049</v>
      </c>
      <c r="T22" s="38" t="str">
        <f t="shared" ca="1" si="4"/>
        <v>-</v>
      </c>
      <c r="U22" s="38" t="str">
        <f t="shared" ca="1" si="5"/>
        <v>-</v>
      </c>
      <c r="V22" s="38"/>
      <c r="W22" s="38"/>
    </row>
    <row r="23" spans="1:23" x14ac:dyDescent="0.35">
      <c r="A23" s="2" t="str">
        <f>BASE_NOTAS[[#This Row],[Sigla]]&amp;BASE_NOTAS[[#This Row],[CÓDIGO]]</f>
        <v>ROAS_EM</v>
      </c>
      <c r="B23" s="4" t="s">
        <v>203</v>
      </c>
      <c r="C23" s="4" t="s">
        <v>5</v>
      </c>
      <c r="D23" s="4" t="s">
        <v>84</v>
      </c>
      <c r="E23" s="42">
        <v>17.346735698198827</v>
      </c>
      <c r="F23" s="4" t="s">
        <v>471</v>
      </c>
      <c r="G2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2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3" s="38">
        <f t="shared" ca="1" si="6"/>
        <v>2.9400405101479237</v>
      </c>
      <c r="K23" s="38">
        <f t="shared" ca="1" si="7"/>
        <v>0</v>
      </c>
      <c r="L23" s="38">
        <f t="shared" ca="1" si="0"/>
        <v>0</v>
      </c>
      <c r="M23" s="38">
        <f t="shared" ca="1" si="1"/>
        <v>0</v>
      </c>
      <c r="N23" s="38">
        <f t="shared" ca="1" si="8"/>
        <v>40.803170501028696</v>
      </c>
      <c r="O23" s="38">
        <f t="shared" ca="1" si="2"/>
        <v>22.393433325654726</v>
      </c>
      <c r="P23" s="38">
        <f t="shared" ca="1" si="3"/>
        <v>4.2479587020316245</v>
      </c>
      <c r="Q23" s="38">
        <f t="shared" ca="1" si="9"/>
        <v>0</v>
      </c>
      <c r="R23" s="38">
        <f t="shared" ca="1" si="10"/>
        <v>17.346735698198827</v>
      </c>
      <c r="S23" s="38">
        <f t="shared" ca="1" si="11"/>
        <v>0</v>
      </c>
      <c r="T23" s="38" t="str">
        <f t="shared" ca="1" si="4"/>
        <v>-</v>
      </c>
      <c r="U23" s="38" t="str">
        <f t="shared" ca="1" si="5"/>
        <v>-</v>
      </c>
      <c r="V23" s="38"/>
      <c r="W23" s="38"/>
    </row>
    <row r="24" spans="1:23" x14ac:dyDescent="0.35">
      <c r="A24" s="2" t="str">
        <f>BASE_NOTAS[[#This Row],[Sigla]]&amp;BASE_NOTAS[[#This Row],[CÓDIGO]]</f>
        <v>RRAS_EM</v>
      </c>
      <c r="B24" s="4" t="s">
        <v>204</v>
      </c>
      <c r="C24" s="4" t="s">
        <v>5</v>
      </c>
      <c r="D24" s="4" t="s">
        <v>84</v>
      </c>
      <c r="E24" s="42">
        <v>71.91711429350147</v>
      </c>
      <c r="F24" s="4" t="s">
        <v>471</v>
      </c>
      <c r="G2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74.7621627692712</v>
      </c>
      <c r="H2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4" s="38">
        <f t="shared" ca="1" si="6"/>
        <v>98.983644355413389</v>
      </c>
      <c r="K24" s="38">
        <f t="shared" ca="1" si="7"/>
        <v>90.85184043944075</v>
      </c>
      <c r="L24" s="38">
        <f t="shared" ca="1" si="0"/>
        <v>100</v>
      </c>
      <c r="M24" s="38">
        <f t="shared" ca="1" si="1"/>
        <v>89.261802752681405</v>
      </c>
      <c r="N24" s="38">
        <f t="shared" ca="1" si="8"/>
        <v>0</v>
      </c>
      <c r="O24" s="38">
        <f t="shared" ca="1" si="2"/>
        <v>81.216032380245878</v>
      </c>
      <c r="P24" s="38">
        <f t="shared" ca="1" si="3"/>
        <v>0</v>
      </c>
      <c r="Q24" s="38">
        <f t="shared" ca="1" si="9"/>
        <v>91.965518118279519</v>
      </c>
      <c r="R24" s="38">
        <f t="shared" ca="1" si="10"/>
        <v>71.91711429350147</v>
      </c>
      <c r="S24" s="38">
        <f t="shared" ca="1" si="11"/>
        <v>74.7621627692712</v>
      </c>
      <c r="T24" s="38" t="str">
        <f t="shared" ca="1" si="4"/>
        <v>-</v>
      </c>
      <c r="U24" s="38" t="str">
        <f t="shared" ca="1" si="5"/>
        <v>-</v>
      </c>
      <c r="V24" s="38"/>
      <c r="W24" s="38"/>
    </row>
    <row r="25" spans="1:23" x14ac:dyDescent="0.35">
      <c r="A25" s="2" t="str">
        <f>BASE_NOTAS[[#This Row],[Sigla]]&amp;BASE_NOTAS[[#This Row],[CÓDIGO]]</f>
        <v>RSAS_EM</v>
      </c>
      <c r="B25" s="4" t="s">
        <v>205</v>
      </c>
      <c r="C25" s="4" t="s">
        <v>5</v>
      </c>
      <c r="D25" s="4" t="s">
        <v>84</v>
      </c>
      <c r="E25" s="42">
        <v>55.581315830469016</v>
      </c>
      <c r="F25" s="4" t="s">
        <v>471</v>
      </c>
      <c r="G2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66.083261410644724</v>
      </c>
      <c r="H2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5" s="38">
        <f t="shared" ca="1" si="6"/>
        <v>61.806381588364495</v>
      </c>
      <c r="K25" s="38">
        <f t="shared" ca="1" si="7"/>
        <v>60.688592879019794</v>
      </c>
      <c r="L25" s="38">
        <f t="shared" ca="1" si="0"/>
        <v>59.862697032381433</v>
      </c>
      <c r="M25" s="38">
        <f t="shared" ca="1" si="1"/>
        <v>66.318068055033422</v>
      </c>
      <c r="N25" s="38">
        <f t="shared" ca="1" si="8"/>
        <v>92.855561624593932</v>
      </c>
      <c r="O25" s="38">
        <f t="shared" ca="1" si="2"/>
        <v>65.517434848427271</v>
      </c>
      <c r="P25" s="38">
        <f t="shared" ca="1" si="3"/>
        <v>60.215894668149048</v>
      </c>
      <c r="Q25" s="38">
        <f t="shared" ca="1" si="9"/>
        <v>62.848857232843628</v>
      </c>
      <c r="R25" s="38">
        <f t="shared" ca="1" si="10"/>
        <v>55.581315830469016</v>
      </c>
      <c r="S25" s="38">
        <f t="shared" ca="1" si="11"/>
        <v>66.083261410644724</v>
      </c>
      <c r="T25" s="38" t="str">
        <f t="shared" ca="1" si="4"/>
        <v>-</v>
      </c>
      <c r="U25" s="38" t="str">
        <f t="shared" ca="1" si="5"/>
        <v>-</v>
      </c>
      <c r="V25" s="38"/>
      <c r="W25" s="38"/>
    </row>
    <row r="26" spans="1:23" x14ac:dyDescent="0.35">
      <c r="A26" s="2" t="str">
        <f>BASE_NOTAS[[#This Row],[Sigla]]&amp;BASE_NOTAS[[#This Row],[CÓDIGO]]</f>
        <v>SCAS_EM</v>
      </c>
      <c r="B26" s="4" t="s">
        <v>194</v>
      </c>
      <c r="C26" s="4" t="s">
        <v>5</v>
      </c>
      <c r="D26" s="4" t="s">
        <v>84</v>
      </c>
      <c r="E26" s="42">
        <v>55.080897079790311</v>
      </c>
      <c r="F26" s="4" t="s">
        <v>471</v>
      </c>
      <c r="G2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66.315521048950657</v>
      </c>
      <c r="H2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6" s="38">
        <f t="shared" ca="1" si="6"/>
        <v>62.984947402840483</v>
      </c>
      <c r="K26" s="38">
        <f t="shared" ca="1" si="7"/>
        <v>62.927486559950104</v>
      </c>
      <c r="L26" s="38">
        <f t="shared" ca="1" si="0"/>
        <v>60.399114293587068</v>
      </c>
      <c r="M26" s="38">
        <f t="shared" ca="1" si="1"/>
        <v>67.043144249825247</v>
      </c>
      <c r="N26" s="38">
        <f t="shared" ca="1" si="8"/>
        <v>94.965085582134776</v>
      </c>
      <c r="O26" s="38">
        <f t="shared" ca="1" si="2"/>
        <v>64.507138799139199</v>
      </c>
      <c r="P26" s="38">
        <f t="shared" ca="1" si="3"/>
        <v>59.662435673991929</v>
      </c>
      <c r="Q26" s="38">
        <f t="shared" ca="1" si="9"/>
        <v>63.739129531985292</v>
      </c>
      <c r="R26" s="38">
        <f t="shared" ca="1" si="10"/>
        <v>55.080897079790311</v>
      </c>
      <c r="S26" s="38">
        <f t="shared" ca="1" si="11"/>
        <v>66.315521048950657</v>
      </c>
      <c r="T26" s="38" t="str">
        <f t="shared" ca="1" si="4"/>
        <v>-</v>
      </c>
      <c r="U26" s="38" t="str">
        <f t="shared" ca="1" si="5"/>
        <v>-</v>
      </c>
      <c r="V26" s="38"/>
      <c r="W26" s="38"/>
    </row>
    <row r="27" spans="1:23" x14ac:dyDescent="0.35">
      <c r="A27" s="2" t="str">
        <f>BASE_NOTAS[[#This Row],[Sigla]]&amp;BASE_NOTAS[[#This Row],[CÓDIGO]]</f>
        <v>SEAS_EM</v>
      </c>
      <c r="B27" s="4" t="s">
        <v>206</v>
      </c>
      <c r="C27" s="4" t="s">
        <v>5</v>
      </c>
      <c r="D27" s="4" t="s">
        <v>84</v>
      </c>
      <c r="E27" s="42">
        <v>52.751640267460132</v>
      </c>
      <c r="F27" s="4" t="s">
        <v>471</v>
      </c>
      <c r="G2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64.789710655446129</v>
      </c>
      <c r="H2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7" s="38">
        <f t="shared" ca="1" si="6"/>
        <v>65.636481043147697</v>
      </c>
      <c r="K27" s="38">
        <f t="shared" ca="1" si="7"/>
        <v>63.26636065038597</v>
      </c>
      <c r="L27" s="38">
        <f t="shared" ca="1" si="0"/>
        <v>60.249989917527472</v>
      </c>
      <c r="M27" s="38">
        <f t="shared" ca="1" si="1"/>
        <v>64.933131304596202</v>
      </c>
      <c r="N27" s="38">
        <f t="shared" ca="1" si="8"/>
        <v>91.591236319963585</v>
      </c>
      <c r="O27" s="38">
        <f t="shared" ca="1" si="2"/>
        <v>63.906380418647004</v>
      </c>
      <c r="P27" s="38">
        <f t="shared" ca="1" si="3"/>
        <v>58.033045569251001</v>
      </c>
      <c r="Q27" s="38">
        <f t="shared" ca="1" si="9"/>
        <v>61.445424015571454</v>
      </c>
      <c r="R27" s="38">
        <f t="shared" ca="1" si="10"/>
        <v>52.751640267460132</v>
      </c>
      <c r="S27" s="38">
        <f t="shared" ca="1" si="11"/>
        <v>64.789710655446129</v>
      </c>
      <c r="T27" s="38" t="str">
        <f t="shared" ca="1" si="4"/>
        <v>-</v>
      </c>
      <c r="U27" s="38" t="str">
        <f t="shared" ca="1" si="5"/>
        <v>-</v>
      </c>
      <c r="V27" s="38"/>
      <c r="W27" s="38"/>
    </row>
    <row r="28" spans="1:23" x14ac:dyDescent="0.35">
      <c r="A28" s="2" t="str">
        <f>BASE_NOTAS[[#This Row],[Sigla]]&amp;BASE_NOTAS[[#This Row],[CÓDIGO]]</f>
        <v>SPAS_EM</v>
      </c>
      <c r="B28" s="4" t="s">
        <v>186</v>
      </c>
      <c r="C28" s="4" t="s">
        <v>5</v>
      </c>
      <c r="D28" s="4" t="s">
        <v>84</v>
      </c>
      <c r="E28" s="42">
        <v>56.243303192862761</v>
      </c>
      <c r="F28" s="4" t="s">
        <v>471</v>
      </c>
      <c r="G2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67.505073530934155</v>
      </c>
      <c r="H2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8" s="38">
        <f t="shared" ca="1" si="6"/>
        <v>65.801568562979355</v>
      </c>
      <c r="K28" s="38">
        <f t="shared" ca="1" si="7"/>
        <v>65.470812070623779</v>
      </c>
      <c r="L28" s="38">
        <f t="shared" ca="1" si="0"/>
        <v>63.788215575692305</v>
      </c>
      <c r="M28" s="38">
        <f t="shared" ca="1" si="1"/>
        <v>68.180775053935051</v>
      </c>
      <c r="N28" s="38">
        <f t="shared" ca="1" si="8"/>
        <v>93.714269688564599</v>
      </c>
      <c r="O28" s="38">
        <f t="shared" ca="1" si="2"/>
        <v>65.825391076217244</v>
      </c>
      <c r="P28" s="38">
        <f t="shared" ca="1" si="3"/>
        <v>61.717200694720368</v>
      </c>
      <c r="Q28" s="38">
        <f t="shared" ca="1" si="9"/>
        <v>64.716857869679984</v>
      </c>
      <c r="R28" s="38">
        <f t="shared" ca="1" si="10"/>
        <v>56.243303192862761</v>
      </c>
      <c r="S28" s="38">
        <f t="shared" ca="1" si="11"/>
        <v>67.505073530934155</v>
      </c>
      <c r="T28" s="38" t="str">
        <f t="shared" ca="1" si="4"/>
        <v>-</v>
      </c>
      <c r="U28" s="38" t="str">
        <f t="shared" ca="1" si="5"/>
        <v>-</v>
      </c>
      <c r="V28" s="38"/>
      <c r="W28" s="38"/>
    </row>
    <row r="29" spans="1:23" x14ac:dyDescent="0.35">
      <c r="A29" s="2" t="str">
        <f>BASE_NOTAS[[#This Row],[Sigla]]&amp;BASE_NOTAS[[#This Row],[CÓDIGO]]</f>
        <v>TOAS_EM</v>
      </c>
      <c r="B29" s="4" t="s">
        <v>185</v>
      </c>
      <c r="C29" s="4" t="s">
        <v>5</v>
      </c>
      <c r="D29" s="4" t="s">
        <v>84</v>
      </c>
      <c r="E29" s="42">
        <v>3.5330201435633768</v>
      </c>
      <c r="F29" s="4" t="s">
        <v>471</v>
      </c>
      <c r="G2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26.758739075412805</v>
      </c>
      <c r="H2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9" s="38">
        <f t="shared" ca="1" si="6"/>
        <v>35.603851742066524</v>
      </c>
      <c r="K29" s="38">
        <f t="shared" ca="1" si="7"/>
        <v>23.234506432478383</v>
      </c>
      <c r="L29" s="38">
        <f t="shared" ca="1" si="0"/>
        <v>43.824801318284813</v>
      </c>
      <c r="M29" s="38">
        <f t="shared" ca="1" si="1"/>
        <v>32.585548721254639</v>
      </c>
      <c r="N29" s="38">
        <f t="shared" ca="1" si="8"/>
        <v>96.629110299470398</v>
      </c>
      <c r="O29" s="38">
        <f t="shared" ca="1" si="2"/>
        <v>54.767058398839893</v>
      </c>
      <c r="P29" s="38">
        <f t="shared" ca="1" si="3"/>
        <v>50.436829617062614</v>
      </c>
      <c r="Q29" s="38">
        <f t="shared" ca="1" si="9"/>
        <v>39.54055327807329</v>
      </c>
      <c r="R29" s="38">
        <f t="shared" ca="1" si="10"/>
        <v>3.5330201435633768</v>
      </c>
      <c r="S29" s="38">
        <f t="shared" ca="1" si="11"/>
        <v>26.758739075412805</v>
      </c>
      <c r="T29" s="38" t="str">
        <f t="shared" ca="1" si="4"/>
        <v>-</v>
      </c>
      <c r="U29" s="38" t="str">
        <f t="shared" ca="1" si="5"/>
        <v>-</v>
      </c>
      <c r="V29" s="38"/>
      <c r="W29" s="38"/>
    </row>
    <row r="30" spans="1:23" x14ac:dyDescent="0.35">
      <c r="A30" s="2" t="str">
        <f>BASE_NOTAS[[#This Row],[Sigla]]&amp;BASE_NOTAS[[#This Row],[CÓDIGO]]</f>
        <v>ACAS_LC</v>
      </c>
      <c r="B30" s="4" t="s">
        <v>156</v>
      </c>
      <c r="C30" s="4" t="s">
        <v>6</v>
      </c>
      <c r="D30" s="4" t="s">
        <v>85</v>
      </c>
      <c r="E30" s="42">
        <v>50.167232294442144</v>
      </c>
      <c r="F30" s="4" t="s">
        <v>471</v>
      </c>
      <c r="G3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45.161599896268498</v>
      </c>
      <c r="H3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30" s="38">
        <f t="shared" ca="1" si="6"/>
        <v>43.03996622808036</v>
      </c>
      <c r="K30" s="38">
        <f t="shared" ca="1" si="7"/>
        <v>46.985609537249509</v>
      </c>
      <c r="L30" s="38">
        <f t="shared" ca="1" si="0"/>
        <v>44.187440922311758</v>
      </c>
      <c r="M30" s="38">
        <f t="shared" ca="1" si="1"/>
        <v>29.527596657607134</v>
      </c>
      <c r="N30" s="38">
        <f t="shared" ca="1" si="8"/>
        <v>55.587303202170013</v>
      </c>
      <c r="O30" s="38">
        <f t="shared" ca="1" si="2"/>
        <v>63.057756367224208</v>
      </c>
      <c r="P30" s="38">
        <f t="shared" ca="1" si="3"/>
        <v>47.908423893153234</v>
      </c>
      <c r="Q30" s="38">
        <f t="shared" ca="1" si="9"/>
        <v>35.242250258469511</v>
      </c>
      <c r="R30" s="38">
        <f t="shared" ca="1" si="10"/>
        <v>50.167232294442144</v>
      </c>
      <c r="S30" s="38">
        <f t="shared" ca="1" si="11"/>
        <v>45.161599896268498</v>
      </c>
      <c r="T30" s="38" t="str">
        <f t="shared" ca="1" si="4"/>
        <v>-</v>
      </c>
      <c r="U30" s="38" t="str">
        <f t="shared" ca="1" si="5"/>
        <v>-</v>
      </c>
      <c r="V30" s="38"/>
      <c r="W30" s="38"/>
    </row>
    <row r="31" spans="1:23" x14ac:dyDescent="0.35">
      <c r="A31" s="2" t="str">
        <f>BASE_NOTAS[[#This Row],[Sigla]]&amp;BASE_NOTAS[[#This Row],[CÓDIGO]]</f>
        <v>ALAS_LC</v>
      </c>
      <c r="B31" s="4" t="s">
        <v>157</v>
      </c>
      <c r="C31" s="4" t="s">
        <v>6</v>
      </c>
      <c r="D31" s="4" t="s">
        <v>85</v>
      </c>
      <c r="E31" s="42">
        <v>61.749212083206515</v>
      </c>
      <c r="F31" s="4" t="s">
        <v>471</v>
      </c>
      <c r="G3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64.384816247759005</v>
      </c>
      <c r="H3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31" s="38">
        <f t="shared" ca="1" si="6"/>
        <v>29.134827986177243</v>
      </c>
      <c r="K31" s="38">
        <f t="shared" ca="1" si="7"/>
        <v>28.408302254893574</v>
      </c>
      <c r="L31" s="38">
        <f t="shared" ca="1" si="0"/>
        <v>37.508469211894308</v>
      </c>
      <c r="M31" s="38">
        <f t="shared" ca="1" si="1"/>
        <v>20.747802616154797</v>
      </c>
      <c r="N31" s="38">
        <f t="shared" ca="1" si="8"/>
        <v>39.212514246822138</v>
      </c>
      <c r="O31" s="38">
        <f t="shared" ca="1" si="2"/>
        <v>52.283170092970096</v>
      </c>
      <c r="P31" s="38">
        <f t="shared" ca="1" si="3"/>
        <v>41.801704716409269</v>
      </c>
      <c r="Q31" s="38">
        <f t="shared" ca="1" si="9"/>
        <v>51.33875005617864</v>
      </c>
      <c r="R31" s="38">
        <f t="shared" ca="1" si="10"/>
        <v>61.749212083206515</v>
      </c>
      <c r="S31" s="38">
        <f t="shared" ca="1" si="11"/>
        <v>64.384816247759005</v>
      </c>
      <c r="T31" s="38" t="str">
        <f t="shared" ca="1" si="4"/>
        <v>-</v>
      </c>
      <c r="U31" s="38" t="str">
        <f t="shared" ca="1" si="5"/>
        <v>-</v>
      </c>
      <c r="V31" s="38"/>
      <c r="W31" s="38"/>
    </row>
    <row r="32" spans="1:23" x14ac:dyDescent="0.35">
      <c r="A32" s="2" t="str">
        <f>BASE_NOTAS[[#This Row],[Sigla]]&amp;BASE_NOTAS[[#This Row],[CÓDIGO]]</f>
        <v>AMAS_LC</v>
      </c>
      <c r="B32" s="4" t="s">
        <v>158</v>
      </c>
      <c r="C32" s="4" t="s">
        <v>6</v>
      </c>
      <c r="D32" s="4" t="s">
        <v>85</v>
      </c>
      <c r="E32" s="42">
        <v>80.830879545266669</v>
      </c>
      <c r="F32" s="4" t="s">
        <v>471</v>
      </c>
      <c r="G3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84.089748144964119</v>
      </c>
      <c r="H3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32" s="38">
        <f t="shared" ca="1" si="6"/>
        <v>39.846779640609888</v>
      </c>
      <c r="K32" s="38">
        <f t="shared" ca="1" si="7"/>
        <v>35.910263434560783</v>
      </c>
      <c r="L32" s="38">
        <f t="shared" ca="1" si="0"/>
        <v>6.0961183263976881</v>
      </c>
      <c r="M32" s="38">
        <f t="shared" ca="1" si="1"/>
        <v>35.217981498239574</v>
      </c>
      <c r="N32" s="38">
        <f t="shared" ca="1" si="8"/>
        <v>59.046429201246895</v>
      </c>
      <c r="O32" s="38">
        <f t="shared" ca="1" si="2"/>
        <v>57.226329022097346</v>
      </c>
      <c r="P32" s="38">
        <f t="shared" ca="1" si="3"/>
        <v>53.689884570477545</v>
      </c>
      <c r="Q32" s="38">
        <f t="shared" ca="1" si="9"/>
        <v>78.192794134895877</v>
      </c>
      <c r="R32" s="38">
        <f t="shared" ca="1" si="10"/>
        <v>80.830879545266669</v>
      </c>
      <c r="S32" s="38">
        <f t="shared" ca="1" si="11"/>
        <v>84.089748144964119</v>
      </c>
      <c r="T32" s="38" t="str">
        <f t="shared" ca="1" si="4"/>
        <v>-</v>
      </c>
      <c r="U32" s="38" t="str">
        <f t="shared" ca="1" si="5"/>
        <v>-</v>
      </c>
      <c r="V32" s="38"/>
      <c r="W32" s="38"/>
    </row>
    <row r="33" spans="1:23" x14ac:dyDescent="0.35">
      <c r="A33" s="2" t="str">
        <f>BASE_NOTAS[[#This Row],[Sigla]]&amp;BASE_NOTAS[[#This Row],[CÓDIGO]]</f>
        <v>APAS_LC</v>
      </c>
      <c r="B33" s="4" t="s">
        <v>184</v>
      </c>
      <c r="C33" s="4" t="s">
        <v>6</v>
      </c>
      <c r="D33" s="4" t="s">
        <v>85</v>
      </c>
      <c r="E33" s="42">
        <v>74.482488455134757</v>
      </c>
      <c r="F33" s="4" t="s">
        <v>471</v>
      </c>
      <c r="G3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55.963894564695202</v>
      </c>
      <c r="H3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33" s="38">
        <f t="shared" ca="1" si="6"/>
        <v>59.286531161948815</v>
      </c>
      <c r="K33" s="38">
        <f t="shared" ca="1" si="7"/>
        <v>65.003413309551277</v>
      </c>
      <c r="L33" s="38">
        <f t="shared" ca="1" si="0"/>
        <v>59.986786121016756</v>
      </c>
      <c r="M33" s="38">
        <f t="shared" ca="1" si="1"/>
        <v>51.086481799373949</v>
      </c>
      <c r="N33" s="38">
        <f t="shared" ca="1" si="8"/>
        <v>72.883270212890565</v>
      </c>
      <c r="O33" s="38">
        <f t="shared" ca="1" si="2"/>
        <v>80.030333467497201</v>
      </c>
      <c r="P33" s="38">
        <f t="shared" ca="1" si="3"/>
        <v>45.327448984655881</v>
      </c>
      <c r="Q33" s="38">
        <f t="shared" ca="1" si="9"/>
        <v>78.569290468532955</v>
      </c>
      <c r="R33" s="38">
        <f t="shared" ca="1" si="10"/>
        <v>74.482488455134757</v>
      </c>
      <c r="S33" s="38">
        <f t="shared" ca="1" si="11"/>
        <v>55.963894564695202</v>
      </c>
      <c r="T33" s="38" t="str">
        <f t="shared" ca="1" si="4"/>
        <v>-</v>
      </c>
      <c r="U33" s="38" t="str">
        <f t="shared" ca="1" si="5"/>
        <v>-</v>
      </c>
      <c r="V33" s="38"/>
      <c r="W33" s="38"/>
    </row>
    <row r="34" spans="1:23" x14ac:dyDescent="0.35">
      <c r="A34" s="2" t="str">
        <f>BASE_NOTAS[[#This Row],[Sigla]]&amp;BASE_NOTAS[[#This Row],[CÓDIGO]]</f>
        <v>BAAS_LC</v>
      </c>
      <c r="B34" s="4" t="s">
        <v>187</v>
      </c>
      <c r="C34" s="4" t="s">
        <v>6</v>
      </c>
      <c r="D34" s="4" t="s">
        <v>85</v>
      </c>
      <c r="E34" s="42">
        <v>47.066152625520076</v>
      </c>
      <c r="F34" s="4" t="s">
        <v>471</v>
      </c>
      <c r="G3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51.969700382950748</v>
      </c>
      <c r="H3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34" s="38">
        <f t="shared" ca="1" si="6"/>
        <v>24.948910075867587</v>
      </c>
      <c r="K34" s="38">
        <f t="shared" ca="1" si="7"/>
        <v>10.051289359218861</v>
      </c>
      <c r="L34" s="38">
        <f t="shared" ca="1" si="0"/>
        <v>32.450557183784603</v>
      </c>
      <c r="M34" s="38">
        <f t="shared" ca="1" si="1"/>
        <v>9.6212274126592021</v>
      </c>
      <c r="N34" s="38">
        <f t="shared" ca="1" si="8"/>
        <v>34.394710375448241</v>
      </c>
      <c r="O34" s="38">
        <f t="shared" ca="1" si="2"/>
        <v>40.954247373929178</v>
      </c>
      <c r="P34" s="38">
        <f t="shared" ca="1" si="3"/>
        <v>39.966611380331848</v>
      </c>
      <c r="Q34" s="38">
        <f t="shared" ca="1" si="9"/>
        <v>62.703292896215743</v>
      </c>
      <c r="R34" s="38">
        <f t="shared" ca="1" si="10"/>
        <v>47.066152625520076</v>
      </c>
      <c r="S34" s="38">
        <f t="shared" ca="1" si="11"/>
        <v>51.969700382950748</v>
      </c>
      <c r="T34" s="38" t="str">
        <f t="shared" ca="1" si="4"/>
        <v>-</v>
      </c>
      <c r="U34" s="38" t="str">
        <f t="shared" ca="1" si="5"/>
        <v>-</v>
      </c>
      <c r="V34" s="38"/>
      <c r="W34" s="38"/>
    </row>
    <row r="35" spans="1:23" x14ac:dyDescent="0.35">
      <c r="A35" s="2" t="str">
        <f>BASE_NOTAS[[#This Row],[Sigla]]&amp;BASE_NOTAS[[#This Row],[CÓDIGO]]</f>
        <v>CEAS_LC</v>
      </c>
      <c r="B35" s="4" t="s">
        <v>188</v>
      </c>
      <c r="C35" s="4" t="s">
        <v>6</v>
      </c>
      <c r="D35" s="4" t="s">
        <v>85</v>
      </c>
      <c r="E35" s="42">
        <v>74.371899479401492</v>
      </c>
      <c r="F35" s="4" t="s">
        <v>471</v>
      </c>
      <c r="G3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71.845384528520015</v>
      </c>
      <c r="H3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35" s="38">
        <f t="shared" ca="1" si="6"/>
        <v>42.860080252013773</v>
      </c>
      <c r="K35" s="38">
        <f t="shared" ca="1" si="7"/>
        <v>34.232158116314629</v>
      </c>
      <c r="L35" s="38">
        <f t="shared" ca="1" si="0"/>
        <v>45.239342295704319</v>
      </c>
      <c r="M35" s="38">
        <f t="shared" ca="1" si="1"/>
        <v>29.9285597420272</v>
      </c>
      <c r="N35" s="38">
        <f t="shared" ca="1" si="8"/>
        <v>49.34241468748062</v>
      </c>
      <c r="O35" s="38">
        <f t="shared" ca="1" si="2"/>
        <v>46.196083653815293</v>
      </c>
      <c r="P35" s="38">
        <f t="shared" ca="1" si="3"/>
        <v>42.75859231862281</v>
      </c>
      <c r="Q35" s="38">
        <f t="shared" ca="1" si="9"/>
        <v>62.956664558640753</v>
      </c>
      <c r="R35" s="38">
        <f t="shared" ca="1" si="10"/>
        <v>74.371899479401492</v>
      </c>
      <c r="S35" s="38">
        <f t="shared" ca="1" si="11"/>
        <v>71.845384528520015</v>
      </c>
      <c r="T35" s="38" t="str">
        <f t="shared" ca="1" si="4"/>
        <v>-</v>
      </c>
      <c r="U35" s="38" t="str">
        <f t="shared" ca="1" si="5"/>
        <v>-</v>
      </c>
      <c r="V35" s="38"/>
      <c r="W35" s="38"/>
    </row>
    <row r="36" spans="1:23" x14ac:dyDescent="0.35">
      <c r="A36" s="2" t="str">
        <f>BASE_NOTAS[[#This Row],[Sigla]]&amp;BASE_NOTAS[[#This Row],[CÓDIGO]]</f>
        <v>DFAS_LC</v>
      </c>
      <c r="B36" s="4" t="s">
        <v>189</v>
      </c>
      <c r="C36" s="4" t="s">
        <v>6</v>
      </c>
      <c r="D36" s="4" t="s">
        <v>85</v>
      </c>
      <c r="E36" s="42">
        <v>20.64113235668475</v>
      </c>
      <c r="F36" s="4" t="s">
        <v>471</v>
      </c>
      <c r="G3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39.775260263202782</v>
      </c>
      <c r="H3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36" s="38">
        <f t="shared" ca="1" si="6"/>
        <v>100</v>
      </c>
      <c r="K36" s="38">
        <f t="shared" ca="1" si="7"/>
        <v>100</v>
      </c>
      <c r="L36" s="38">
        <f t="shared" ca="1" si="0"/>
        <v>100</v>
      </c>
      <c r="M36" s="38">
        <f t="shared" ca="1" si="1"/>
        <v>100</v>
      </c>
      <c r="N36" s="38">
        <f t="shared" ca="1" si="8"/>
        <v>100</v>
      </c>
      <c r="O36" s="38">
        <f t="shared" ca="1" si="2"/>
        <v>87.192400634925733</v>
      </c>
      <c r="P36" s="38">
        <f t="shared" ca="1" si="3"/>
        <v>100</v>
      </c>
      <c r="Q36" s="38">
        <f t="shared" ca="1" si="9"/>
        <v>0</v>
      </c>
      <c r="R36" s="38">
        <f t="shared" ca="1" si="10"/>
        <v>20.64113235668475</v>
      </c>
      <c r="S36" s="38">
        <f t="shared" ca="1" si="11"/>
        <v>39.775260263202782</v>
      </c>
      <c r="T36" s="38" t="str">
        <f t="shared" ca="1" si="4"/>
        <v>-</v>
      </c>
      <c r="U36" s="38" t="str">
        <f t="shared" ca="1" si="5"/>
        <v>-</v>
      </c>
      <c r="V36" s="38"/>
      <c r="W36" s="38"/>
    </row>
    <row r="37" spans="1:23" x14ac:dyDescent="0.35">
      <c r="A37" s="2" t="str">
        <f>BASE_NOTAS[[#This Row],[Sigla]]&amp;BASE_NOTAS[[#This Row],[CÓDIGO]]</f>
        <v>ESAS_LC</v>
      </c>
      <c r="B37" s="4" t="s">
        <v>183</v>
      </c>
      <c r="C37" s="4" t="s">
        <v>6</v>
      </c>
      <c r="D37" s="4" t="s">
        <v>85</v>
      </c>
      <c r="E37" s="42">
        <v>94.593782072999616</v>
      </c>
      <c r="F37" s="4" t="s">
        <v>471</v>
      </c>
      <c r="G3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3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37" s="38">
        <f t="shared" ca="1" si="6"/>
        <v>55.647440890814472</v>
      </c>
      <c r="K37" s="38">
        <f t="shared" ca="1" si="7"/>
        <v>13.542520244269879</v>
      </c>
      <c r="L37" s="38">
        <f t="shared" ca="1" si="0"/>
        <v>44.152418520043859</v>
      </c>
      <c r="M37" s="38">
        <f t="shared" ca="1" si="1"/>
        <v>45.665950333241454</v>
      </c>
      <c r="N37" s="38">
        <f t="shared" ca="1" si="8"/>
        <v>58.112141766492307</v>
      </c>
      <c r="O37" s="38">
        <f t="shared" ca="1" si="2"/>
        <v>77.184910007021145</v>
      </c>
      <c r="P37" s="38">
        <f t="shared" ca="1" si="3"/>
        <v>54.140005076252997</v>
      </c>
      <c r="Q37" s="38">
        <f t="shared" ca="1" si="9"/>
        <v>68.475430366105627</v>
      </c>
      <c r="R37" s="38">
        <f t="shared" ca="1" si="10"/>
        <v>94.593782072999616</v>
      </c>
      <c r="S37" s="38">
        <f t="shared" ca="1" si="11"/>
        <v>100</v>
      </c>
      <c r="T37" s="38" t="str">
        <f t="shared" ca="1" si="4"/>
        <v>-</v>
      </c>
      <c r="U37" s="38" t="str">
        <f t="shared" ca="1" si="5"/>
        <v>-</v>
      </c>
      <c r="V37" s="38"/>
      <c r="W37" s="38"/>
    </row>
    <row r="38" spans="1:23" x14ac:dyDescent="0.35">
      <c r="A38" s="2" t="str">
        <f>BASE_NOTAS[[#This Row],[Sigla]]&amp;BASE_NOTAS[[#This Row],[CÓDIGO]]</f>
        <v>GOAS_LC</v>
      </c>
      <c r="B38" s="4" t="s">
        <v>190</v>
      </c>
      <c r="C38" s="4" t="s">
        <v>6</v>
      </c>
      <c r="D38" s="4" t="s">
        <v>85</v>
      </c>
      <c r="E38" s="42">
        <v>64.338396115790033</v>
      </c>
      <c r="F38" s="4" t="s">
        <v>471</v>
      </c>
      <c r="G3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61.901538756768957</v>
      </c>
      <c r="H3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38" s="38">
        <f t="shared" ca="1" si="6"/>
        <v>35.435175094472896</v>
      </c>
      <c r="K38" s="38">
        <f t="shared" ca="1" si="7"/>
        <v>23.306302460412251</v>
      </c>
      <c r="L38" s="38">
        <f t="shared" ca="1" si="0"/>
        <v>41.159577489961592</v>
      </c>
      <c r="M38" s="38">
        <f t="shared" ca="1" si="1"/>
        <v>29.038522626402742</v>
      </c>
      <c r="N38" s="38">
        <f t="shared" ca="1" si="8"/>
        <v>37.47336109440748</v>
      </c>
      <c r="O38" s="38">
        <f t="shared" ca="1" si="2"/>
        <v>59.504580933853056</v>
      </c>
      <c r="P38" s="38">
        <f t="shared" ca="1" si="3"/>
        <v>44.929368685426155</v>
      </c>
      <c r="Q38" s="38">
        <f t="shared" ca="1" si="9"/>
        <v>67.512841769822217</v>
      </c>
      <c r="R38" s="38">
        <f t="shared" ca="1" si="10"/>
        <v>64.338396115790033</v>
      </c>
      <c r="S38" s="38">
        <f t="shared" ca="1" si="11"/>
        <v>61.901538756768957</v>
      </c>
      <c r="T38" s="38" t="str">
        <f t="shared" ca="1" si="4"/>
        <v>-</v>
      </c>
      <c r="U38" s="38" t="str">
        <f t="shared" ca="1" si="5"/>
        <v>-</v>
      </c>
      <c r="V38" s="38"/>
      <c r="W38" s="38"/>
    </row>
    <row r="39" spans="1:23" x14ac:dyDescent="0.35">
      <c r="A39" s="2" t="str">
        <f>BASE_NOTAS[[#This Row],[Sigla]]&amp;BASE_NOTAS[[#This Row],[CÓDIGO]]</f>
        <v>MAAS_LC</v>
      </c>
      <c r="B39" s="4" t="s">
        <v>191</v>
      </c>
      <c r="C39" s="4" t="s">
        <v>6</v>
      </c>
      <c r="D39" s="4" t="s">
        <v>85</v>
      </c>
      <c r="E39" s="42">
        <v>2.7071924463708452</v>
      </c>
      <c r="F39" s="4" t="s">
        <v>471</v>
      </c>
      <c r="G3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3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39" s="38">
        <f t="shared" ca="1" si="6"/>
        <v>0</v>
      </c>
      <c r="K39" s="38">
        <f t="shared" ca="1" si="7"/>
        <v>6.2473915106536344</v>
      </c>
      <c r="L39" s="38">
        <f t="shared" ca="1" si="0"/>
        <v>18.554989382930671</v>
      </c>
      <c r="M39" s="38">
        <f t="shared" ca="1" si="1"/>
        <v>0</v>
      </c>
      <c r="N39" s="38">
        <f t="shared" ca="1" si="8"/>
        <v>24.276823050707133</v>
      </c>
      <c r="O39" s="38">
        <f t="shared" ca="1" si="2"/>
        <v>8.8563870003274197</v>
      </c>
      <c r="P39" s="38">
        <f t="shared" ca="1" si="3"/>
        <v>0</v>
      </c>
      <c r="Q39" s="38">
        <f t="shared" ca="1" si="9"/>
        <v>41.592579896579181</v>
      </c>
      <c r="R39" s="38">
        <f t="shared" ca="1" si="10"/>
        <v>2.7071924463708452</v>
      </c>
      <c r="S39" s="38">
        <f t="shared" ca="1" si="11"/>
        <v>0</v>
      </c>
      <c r="T39" s="38" t="str">
        <f t="shared" ca="1" si="4"/>
        <v>-</v>
      </c>
      <c r="U39" s="38" t="str">
        <f t="shared" ca="1" si="5"/>
        <v>-</v>
      </c>
      <c r="V39" s="38"/>
      <c r="W39" s="38"/>
    </row>
    <row r="40" spans="1:23" x14ac:dyDescent="0.35">
      <c r="A40" s="2" t="str">
        <f>BASE_NOTAS[[#This Row],[Sigla]]&amp;BASE_NOTAS[[#This Row],[CÓDIGO]]</f>
        <v>MGAS_LC</v>
      </c>
      <c r="B40" s="4" t="s">
        <v>192</v>
      </c>
      <c r="C40" s="4" t="s">
        <v>6</v>
      </c>
      <c r="D40" s="4" t="s">
        <v>85</v>
      </c>
      <c r="E40" s="42">
        <v>71.497421065460117</v>
      </c>
      <c r="F40" s="4" t="s">
        <v>471</v>
      </c>
      <c r="G4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78.772332931369846</v>
      </c>
      <c r="H4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40" s="38">
        <f t="shared" ca="1" si="6"/>
        <v>48.752410746308364</v>
      </c>
      <c r="K40" s="38">
        <f t="shared" ca="1" si="7"/>
        <v>27.196603972666939</v>
      </c>
      <c r="L40" s="38">
        <f t="shared" ca="1" si="0"/>
        <v>49.642472830306716</v>
      </c>
      <c r="M40" s="38">
        <f t="shared" ca="1" si="1"/>
        <v>26.879666674270226</v>
      </c>
      <c r="N40" s="38">
        <f t="shared" ca="1" si="8"/>
        <v>61.858015569625437</v>
      </c>
      <c r="O40" s="38">
        <f t="shared" ca="1" si="2"/>
        <v>59.179282933592795</v>
      </c>
      <c r="P40" s="38">
        <f t="shared" ca="1" si="3"/>
        <v>46.006861062374597</v>
      </c>
      <c r="Q40" s="38">
        <f t="shared" ca="1" si="9"/>
        <v>74.179313722484252</v>
      </c>
      <c r="R40" s="38">
        <f t="shared" ca="1" si="10"/>
        <v>71.497421065460117</v>
      </c>
      <c r="S40" s="38">
        <f t="shared" ca="1" si="11"/>
        <v>78.772332931369846</v>
      </c>
      <c r="T40" s="38" t="str">
        <f t="shared" ca="1" si="4"/>
        <v>-</v>
      </c>
      <c r="U40" s="38" t="str">
        <f t="shared" ca="1" si="5"/>
        <v>-</v>
      </c>
      <c r="V40" s="38"/>
      <c r="W40" s="38"/>
    </row>
    <row r="41" spans="1:23" x14ac:dyDescent="0.35">
      <c r="A41" s="2" t="str">
        <f>BASE_NOTAS[[#This Row],[Sigla]]&amp;BASE_NOTAS[[#This Row],[CÓDIGO]]</f>
        <v>MSAS_LC</v>
      </c>
      <c r="B41" s="4" t="s">
        <v>193</v>
      </c>
      <c r="C41" s="4" t="s">
        <v>6</v>
      </c>
      <c r="D41" s="4" t="s">
        <v>85</v>
      </c>
      <c r="E41" s="42">
        <v>91.12150803549865</v>
      </c>
      <c r="F41" s="4" t="s">
        <v>471</v>
      </c>
      <c r="G4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81.893643872990069</v>
      </c>
      <c r="H4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41" s="38">
        <f t="shared" ca="1" si="6"/>
        <v>49.823902813751516</v>
      </c>
      <c r="K41" s="38">
        <f t="shared" ca="1" si="7"/>
        <v>0</v>
      </c>
      <c r="L41" s="38">
        <f t="shared" ca="1" si="0"/>
        <v>56.683761077205929</v>
      </c>
      <c r="M41" s="38">
        <f t="shared" ca="1" si="1"/>
        <v>51.774068571461974</v>
      </c>
      <c r="N41" s="38">
        <f t="shared" ca="1" si="8"/>
        <v>70.278495452476321</v>
      </c>
      <c r="O41" s="38">
        <f t="shared" ca="1" si="2"/>
        <v>75.063248629811952</v>
      </c>
      <c r="P41" s="38">
        <f t="shared" ca="1" si="3"/>
        <v>56.129177571629427</v>
      </c>
      <c r="Q41" s="38">
        <f t="shared" ca="1" si="9"/>
        <v>90.236545142166079</v>
      </c>
      <c r="R41" s="38">
        <f t="shared" ca="1" si="10"/>
        <v>91.12150803549865</v>
      </c>
      <c r="S41" s="38">
        <f t="shared" ca="1" si="11"/>
        <v>81.893643872990069</v>
      </c>
      <c r="T41" s="38" t="str">
        <f t="shared" ca="1" si="4"/>
        <v>-</v>
      </c>
      <c r="U41" s="38" t="str">
        <f t="shared" ca="1" si="5"/>
        <v>-</v>
      </c>
      <c r="V41" s="38"/>
      <c r="W41" s="38"/>
    </row>
    <row r="42" spans="1:23" x14ac:dyDescent="0.35">
      <c r="A42" s="2" t="str">
        <f>BASE_NOTAS[[#This Row],[Sigla]]&amp;BASE_NOTAS[[#This Row],[CÓDIGO]]</f>
        <v>MTAS_LC</v>
      </c>
      <c r="B42" s="4" t="s">
        <v>195</v>
      </c>
      <c r="C42" s="4" t="s">
        <v>6</v>
      </c>
      <c r="D42" s="4" t="s">
        <v>85</v>
      </c>
      <c r="E42" s="42">
        <v>57.189323935811466</v>
      </c>
      <c r="F42" s="4" t="s">
        <v>471</v>
      </c>
      <c r="G4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48.23931889295136</v>
      </c>
      <c r="H4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42" s="38">
        <f t="shared" ca="1" si="6"/>
        <v>27.186595779640406</v>
      </c>
      <c r="K42" s="38">
        <f t="shared" ca="1" si="7"/>
        <v>11.812154576725</v>
      </c>
      <c r="L42" s="38">
        <f t="shared" ca="1" si="0"/>
        <v>25.730283205665238</v>
      </c>
      <c r="M42" s="38">
        <f t="shared" ca="1" si="1"/>
        <v>21.997768387694641</v>
      </c>
      <c r="N42" s="38">
        <f t="shared" ca="1" si="8"/>
        <v>28.413252373861663</v>
      </c>
      <c r="O42" s="38">
        <f t="shared" ca="1" si="2"/>
        <v>38.417690110403576</v>
      </c>
      <c r="P42" s="38">
        <f t="shared" ca="1" si="3"/>
        <v>18.309503080330391</v>
      </c>
      <c r="Q42" s="38">
        <f t="shared" ca="1" si="9"/>
        <v>55.684516787848047</v>
      </c>
      <c r="R42" s="38">
        <f t="shared" ca="1" si="10"/>
        <v>57.189323935811466</v>
      </c>
      <c r="S42" s="38">
        <f t="shared" ca="1" si="11"/>
        <v>48.23931889295136</v>
      </c>
      <c r="T42" s="38" t="str">
        <f t="shared" ca="1" si="4"/>
        <v>-</v>
      </c>
      <c r="U42" s="38" t="str">
        <f t="shared" ca="1" si="5"/>
        <v>-</v>
      </c>
      <c r="V42" s="38"/>
      <c r="W42" s="38"/>
    </row>
    <row r="43" spans="1:23" x14ac:dyDescent="0.35">
      <c r="A43" s="2" t="str">
        <f>BASE_NOTAS[[#This Row],[Sigla]]&amp;BASE_NOTAS[[#This Row],[CÓDIGO]]</f>
        <v>PAAS_LC</v>
      </c>
      <c r="B43" s="4" t="s">
        <v>196</v>
      </c>
      <c r="C43" s="4" t="s">
        <v>6</v>
      </c>
      <c r="D43" s="4" t="s">
        <v>85</v>
      </c>
      <c r="E43" s="42">
        <v>57.988961918504259</v>
      </c>
      <c r="F43" s="4" t="s">
        <v>471</v>
      </c>
      <c r="G4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44.294762311392702</v>
      </c>
      <c r="H4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43" s="38">
        <f t="shared" ca="1" si="6"/>
        <v>33.772873206449056</v>
      </c>
      <c r="K43" s="38">
        <f t="shared" ca="1" si="7"/>
        <v>12.078705206223225</v>
      </c>
      <c r="L43" s="38">
        <f t="shared" ca="1" si="0"/>
        <v>28.565127232675351</v>
      </c>
      <c r="M43" s="38">
        <f t="shared" ca="1" si="1"/>
        <v>15.342246124379802</v>
      </c>
      <c r="N43" s="38">
        <f t="shared" ca="1" si="8"/>
        <v>13.058698878369368</v>
      </c>
      <c r="O43" s="38">
        <f t="shared" ca="1" si="2"/>
        <v>7.1323764713973361</v>
      </c>
      <c r="P43" s="38">
        <f t="shared" ca="1" si="3"/>
        <v>18.997349304086715</v>
      </c>
      <c r="Q43" s="38">
        <f t="shared" ca="1" si="9"/>
        <v>32.644131564986161</v>
      </c>
      <c r="R43" s="38">
        <f t="shared" ca="1" si="10"/>
        <v>57.988961918504259</v>
      </c>
      <c r="S43" s="38">
        <f t="shared" ca="1" si="11"/>
        <v>44.294762311392702</v>
      </c>
      <c r="T43" s="38" t="str">
        <f t="shared" ca="1" si="4"/>
        <v>-</v>
      </c>
      <c r="U43" s="38" t="str">
        <f t="shared" ca="1" si="5"/>
        <v>-</v>
      </c>
      <c r="V43" s="38"/>
      <c r="W43" s="38"/>
    </row>
    <row r="44" spans="1:23" x14ac:dyDescent="0.35">
      <c r="A44" s="2" t="str">
        <f>BASE_NOTAS[[#This Row],[Sigla]]&amp;BASE_NOTAS[[#This Row],[CÓDIGO]]</f>
        <v>PBAS_LC</v>
      </c>
      <c r="B44" s="4" t="s">
        <v>197</v>
      </c>
      <c r="C44" s="4" t="s">
        <v>6</v>
      </c>
      <c r="D44" s="4" t="s">
        <v>85</v>
      </c>
      <c r="E44" s="42">
        <v>32.505396948147109</v>
      </c>
      <c r="F44" s="4" t="s">
        <v>471</v>
      </c>
      <c r="G4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48.690433068651394</v>
      </c>
      <c r="H4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44" s="38">
        <f t="shared" ca="1" si="6"/>
        <v>37.483013751985837</v>
      </c>
      <c r="K44" s="38">
        <f t="shared" ca="1" si="7"/>
        <v>22.740102497790858</v>
      </c>
      <c r="L44" s="38">
        <f t="shared" ca="1" si="0"/>
        <v>35.19312396826286</v>
      </c>
      <c r="M44" s="38">
        <f t="shared" ca="1" si="1"/>
        <v>23.96279761203699</v>
      </c>
      <c r="N44" s="38">
        <f t="shared" ca="1" si="8"/>
        <v>48.136013195114927</v>
      </c>
      <c r="O44" s="38">
        <f t="shared" ca="1" si="2"/>
        <v>27.943610794697786</v>
      </c>
      <c r="P44" s="38">
        <f t="shared" ca="1" si="3"/>
        <v>11.918710310230079</v>
      </c>
      <c r="Q44" s="38">
        <f t="shared" ca="1" si="9"/>
        <v>59.80152147419706</v>
      </c>
      <c r="R44" s="38">
        <f t="shared" ca="1" si="10"/>
        <v>32.505396948147109</v>
      </c>
      <c r="S44" s="38">
        <f t="shared" ca="1" si="11"/>
        <v>48.690433068651394</v>
      </c>
      <c r="T44" s="38" t="str">
        <f t="shared" ca="1" si="4"/>
        <v>-</v>
      </c>
      <c r="U44" s="38" t="str">
        <f t="shared" ca="1" si="5"/>
        <v>-</v>
      </c>
      <c r="V44" s="38"/>
      <c r="W44" s="38"/>
    </row>
    <row r="45" spans="1:23" x14ac:dyDescent="0.35">
      <c r="A45" s="2" t="str">
        <f>BASE_NOTAS[[#This Row],[Sigla]]&amp;BASE_NOTAS[[#This Row],[CÓDIGO]]</f>
        <v>PEAS_LC</v>
      </c>
      <c r="B45" s="4" t="s">
        <v>198</v>
      </c>
      <c r="C45" s="4" t="s">
        <v>6</v>
      </c>
      <c r="D45" s="4" t="s">
        <v>85</v>
      </c>
      <c r="E45" s="42">
        <v>61.690074772388925</v>
      </c>
      <c r="F45" s="4" t="s">
        <v>471</v>
      </c>
      <c r="G4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52.877251102763204</v>
      </c>
      <c r="H4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45" s="38">
        <f t="shared" ca="1" si="6"/>
        <v>34.680984142279883</v>
      </c>
      <c r="K45" s="38">
        <f t="shared" ca="1" si="7"/>
        <v>13.045042210741197</v>
      </c>
      <c r="L45" s="38">
        <f t="shared" ca="1" si="0"/>
        <v>32.871616811779411</v>
      </c>
      <c r="M45" s="38">
        <f t="shared" ca="1" si="1"/>
        <v>15.627163538265659</v>
      </c>
      <c r="N45" s="38">
        <f t="shared" ca="1" si="8"/>
        <v>47.96547191305617</v>
      </c>
      <c r="O45" s="38">
        <f t="shared" ca="1" si="2"/>
        <v>24.973842668775525</v>
      </c>
      <c r="P45" s="38">
        <f t="shared" ca="1" si="3"/>
        <v>25.940498628423903</v>
      </c>
      <c r="Q45" s="38">
        <f t="shared" ca="1" si="9"/>
        <v>54.770296200453217</v>
      </c>
      <c r="R45" s="38">
        <f t="shared" ca="1" si="10"/>
        <v>61.690074772388925</v>
      </c>
      <c r="S45" s="38">
        <f t="shared" ca="1" si="11"/>
        <v>52.877251102763204</v>
      </c>
      <c r="T45" s="38" t="str">
        <f t="shared" ca="1" si="4"/>
        <v>-</v>
      </c>
      <c r="U45" s="38" t="str">
        <f t="shared" ca="1" si="5"/>
        <v>-</v>
      </c>
      <c r="V45" s="38"/>
      <c r="W45" s="38"/>
    </row>
    <row r="46" spans="1:23" x14ac:dyDescent="0.35">
      <c r="A46" s="2" t="str">
        <f>BASE_NOTAS[[#This Row],[Sigla]]&amp;BASE_NOTAS[[#This Row],[CÓDIGO]]</f>
        <v>PIAS_LC</v>
      </c>
      <c r="B46" s="4" t="s">
        <v>199</v>
      </c>
      <c r="C46" s="4" t="s">
        <v>6</v>
      </c>
      <c r="D46" s="4" t="s">
        <v>85</v>
      </c>
      <c r="E46" s="42">
        <v>0</v>
      </c>
      <c r="F46" s="4" t="s">
        <v>471</v>
      </c>
      <c r="G4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7.8017628004819155</v>
      </c>
      <c r="H4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46" s="38">
        <f t="shared" ca="1" si="6"/>
        <v>25.644250263567592</v>
      </c>
      <c r="K46" s="38">
        <f t="shared" ca="1" si="7"/>
        <v>10.118542005699641</v>
      </c>
      <c r="L46" s="38">
        <f t="shared" ca="1" si="0"/>
        <v>26.792271232835585</v>
      </c>
      <c r="M46" s="38">
        <f t="shared" ca="1" si="1"/>
        <v>6.4676565565522894</v>
      </c>
      <c r="N46" s="38">
        <f t="shared" ca="1" si="8"/>
        <v>32.245080029490204</v>
      </c>
      <c r="O46" s="38">
        <f t="shared" ca="1" si="2"/>
        <v>31.743034170431773</v>
      </c>
      <c r="P46" s="38">
        <f t="shared" ca="1" si="3"/>
        <v>29.230150374531888</v>
      </c>
      <c r="Q46" s="38">
        <f t="shared" ca="1" si="9"/>
        <v>46.74875856333108</v>
      </c>
      <c r="R46" s="38">
        <f t="shared" ca="1" si="10"/>
        <v>0</v>
      </c>
      <c r="S46" s="38">
        <f t="shared" ca="1" si="11"/>
        <v>7.8017628004819155</v>
      </c>
      <c r="T46" s="38" t="str">
        <f t="shared" ca="1" si="4"/>
        <v>-</v>
      </c>
      <c r="U46" s="38" t="str">
        <f t="shared" ca="1" si="5"/>
        <v>-</v>
      </c>
      <c r="V46" s="38"/>
      <c r="W46" s="38"/>
    </row>
    <row r="47" spans="1:23" x14ac:dyDescent="0.35">
      <c r="A47" s="2" t="str">
        <f>BASE_NOTAS[[#This Row],[Sigla]]&amp;BASE_NOTAS[[#This Row],[CÓDIGO]]</f>
        <v>PRAS_LC</v>
      </c>
      <c r="B47" s="4" t="s">
        <v>200</v>
      </c>
      <c r="C47" s="4" t="s">
        <v>6</v>
      </c>
      <c r="D47" s="4" t="s">
        <v>85</v>
      </c>
      <c r="E47" s="42">
        <v>74.228003808708635</v>
      </c>
      <c r="F47" s="4" t="s">
        <v>471</v>
      </c>
      <c r="G4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78.269526835673645</v>
      </c>
      <c r="H4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47" s="38">
        <f t="shared" ca="1" si="6"/>
        <v>52.942007144169487</v>
      </c>
      <c r="K47" s="38">
        <f t="shared" ca="1" si="7"/>
        <v>41.144327654339044</v>
      </c>
      <c r="L47" s="38">
        <f t="shared" ca="1" si="0"/>
        <v>51.805916565871613</v>
      </c>
      <c r="M47" s="38">
        <f t="shared" ca="1" si="1"/>
        <v>40.728209753478737</v>
      </c>
      <c r="N47" s="38">
        <f t="shared" ca="1" si="8"/>
        <v>64.703498083694896</v>
      </c>
      <c r="O47" s="38">
        <f t="shared" ca="1" si="2"/>
        <v>62.695970271385335</v>
      </c>
      <c r="P47" s="38">
        <f t="shared" ca="1" si="3"/>
        <v>49.359574231957772</v>
      </c>
      <c r="Q47" s="38">
        <f t="shared" ca="1" si="9"/>
        <v>61.588492978427588</v>
      </c>
      <c r="R47" s="38">
        <f t="shared" ca="1" si="10"/>
        <v>74.228003808708635</v>
      </c>
      <c r="S47" s="38">
        <f t="shared" ca="1" si="11"/>
        <v>78.269526835673645</v>
      </c>
      <c r="T47" s="38" t="str">
        <f t="shared" ca="1" si="4"/>
        <v>-</v>
      </c>
      <c r="U47" s="38" t="str">
        <f t="shared" ca="1" si="5"/>
        <v>-</v>
      </c>
      <c r="V47" s="38"/>
      <c r="W47" s="38"/>
    </row>
    <row r="48" spans="1:23" x14ac:dyDescent="0.35">
      <c r="A48" s="2" t="str">
        <f>BASE_NOTAS[[#This Row],[Sigla]]&amp;BASE_NOTAS[[#This Row],[CÓDIGO]]</f>
        <v>RJAS_LC</v>
      </c>
      <c r="B48" s="4" t="s">
        <v>201</v>
      </c>
      <c r="C48" s="4" t="s">
        <v>6</v>
      </c>
      <c r="D48" s="4" t="s">
        <v>85</v>
      </c>
      <c r="E48" s="42">
        <v>87.5304756616178</v>
      </c>
      <c r="F48" s="4" t="s">
        <v>471</v>
      </c>
      <c r="G4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98.945224155835547</v>
      </c>
      <c r="H4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48" s="38">
        <f t="shared" ca="1" si="6"/>
        <v>60.861342220187908</v>
      </c>
      <c r="K48" s="38">
        <f t="shared" ca="1" si="7"/>
        <v>51.96774065635956</v>
      </c>
      <c r="L48" s="38">
        <f t="shared" ca="1" si="0"/>
        <v>23.062287878293414</v>
      </c>
      <c r="M48" s="38">
        <f t="shared" ca="1" si="1"/>
        <v>32.313285092024977</v>
      </c>
      <c r="N48" s="38">
        <f t="shared" ca="1" si="8"/>
        <v>57.142577778689109</v>
      </c>
      <c r="O48" s="38">
        <f t="shared" ca="1" si="2"/>
        <v>100</v>
      </c>
      <c r="P48" s="38">
        <f t="shared" ca="1" si="3"/>
        <v>78.063432428888319</v>
      </c>
      <c r="Q48" s="38">
        <f t="shared" ca="1" si="9"/>
        <v>89.719936179035443</v>
      </c>
      <c r="R48" s="38">
        <f t="shared" ca="1" si="10"/>
        <v>87.5304756616178</v>
      </c>
      <c r="S48" s="38">
        <f t="shared" ca="1" si="11"/>
        <v>98.945224155835547</v>
      </c>
      <c r="T48" s="38" t="str">
        <f t="shared" ca="1" si="4"/>
        <v>-</v>
      </c>
      <c r="U48" s="38" t="str">
        <f t="shared" ca="1" si="5"/>
        <v>-</v>
      </c>
      <c r="V48" s="38"/>
      <c r="W48" s="38"/>
    </row>
    <row r="49" spans="1:23" x14ac:dyDescent="0.35">
      <c r="A49" s="2" t="str">
        <f>BASE_NOTAS[[#This Row],[Sigla]]&amp;BASE_NOTAS[[#This Row],[CÓDIGO]]</f>
        <v>RNAS_LC</v>
      </c>
      <c r="B49" s="4" t="s">
        <v>202</v>
      </c>
      <c r="C49" s="4" t="s">
        <v>6</v>
      </c>
      <c r="D49" s="4" t="s">
        <v>85</v>
      </c>
      <c r="E49" s="42">
        <v>58.593277886407805</v>
      </c>
      <c r="F49" s="4" t="s">
        <v>471</v>
      </c>
      <c r="G4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53.394265332371837</v>
      </c>
      <c r="H4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49" s="38">
        <f t="shared" ca="1" si="6"/>
        <v>36.221745355268396</v>
      </c>
      <c r="K49" s="38">
        <f t="shared" ca="1" si="7"/>
        <v>32.671414430864871</v>
      </c>
      <c r="L49" s="38">
        <f t="shared" ca="1" si="0"/>
        <v>45.696872098671747</v>
      </c>
      <c r="M49" s="38">
        <f t="shared" ca="1" si="1"/>
        <v>34.441229149210564</v>
      </c>
      <c r="N49" s="38">
        <f t="shared" ca="1" si="8"/>
        <v>54.012923878102583</v>
      </c>
      <c r="O49" s="38">
        <f t="shared" ca="1" si="2"/>
        <v>51.250004914537925</v>
      </c>
      <c r="P49" s="38">
        <f t="shared" ca="1" si="3"/>
        <v>33.751182396496958</v>
      </c>
      <c r="Q49" s="38">
        <f t="shared" ca="1" si="9"/>
        <v>25.281270303677161</v>
      </c>
      <c r="R49" s="38">
        <f t="shared" ca="1" si="10"/>
        <v>58.593277886407805</v>
      </c>
      <c r="S49" s="38">
        <f t="shared" ca="1" si="11"/>
        <v>53.394265332371837</v>
      </c>
      <c r="T49" s="38" t="str">
        <f t="shared" ca="1" si="4"/>
        <v>-</v>
      </c>
      <c r="U49" s="38" t="str">
        <f t="shared" ca="1" si="5"/>
        <v>-</v>
      </c>
      <c r="V49" s="38"/>
      <c r="W49" s="38"/>
    </row>
    <row r="50" spans="1:23" x14ac:dyDescent="0.35">
      <c r="A50" s="2" t="str">
        <f>BASE_NOTAS[[#This Row],[Sigla]]&amp;BASE_NOTAS[[#This Row],[CÓDIGO]]</f>
        <v>ROAS_LC</v>
      </c>
      <c r="B50" s="4" t="s">
        <v>203</v>
      </c>
      <c r="C50" s="4" t="s">
        <v>6</v>
      </c>
      <c r="D50" s="4" t="s">
        <v>85</v>
      </c>
      <c r="E50" s="42">
        <v>58.898809243047644</v>
      </c>
      <c r="F50" s="4" t="s">
        <v>471</v>
      </c>
      <c r="G5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57.926253302156475</v>
      </c>
      <c r="H5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50" s="38">
        <f t="shared" ca="1" si="6"/>
        <v>9.4939608516235623</v>
      </c>
      <c r="K50" s="38">
        <f t="shared" ca="1" si="7"/>
        <v>14.296802867135588</v>
      </c>
      <c r="L50" s="38">
        <f t="shared" ca="1" si="0"/>
        <v>11.46547913078655</v>
      </c>
      <c r="M50" s="38">
        <f t="shared" ca="1" si="1"/>
        <v>8.6494279583647931</v>
      </c>
      <c r="N50" s="38">
        <f t="shared" ca="1" si="8"/>
        <v>0</v>
      </c>
      <c r="O50" s="38">
        <f t="shared" ca="1" si="2"/>
        <v>0</v>
      </c>
      <c r="P50" s="38">
        <f t="shared" ca="1" si="3"/>
        <v>36.325337335033453</v>
      </c>
      <c r="Q50" s="38">
        <f t="shared" ca="1" si="9"/>
        <v>30.729400206282715</v>
      </c>
      <c r="R50" s="38">
        <f t="shared" ca="1" si="10"/>
        <v>58.898809243047644</v>
      </c>
      <c r="S50" s="38">
        <f t="shared" ca="1" si="11"/>
        <v>57.926253302156475</v>
      </c>
      <c r="T50" s="38" t="str">
        <f t="shared" ca="1" si="4"/>
        <v>-</v>
      </c>
      <c r="U50" s="38" t="str">
        <f t="shared" ca="1" si="5"/>
        <v>-</v>
      </c>
      <c r="V50" s="38"/>
      <c r="W50" s="38"/>
    </row>
    <row r="51" spans="1:23" x14ac:dyDescent="0.35">
      <c r="A51" s="2" t="str">
        <f>BASE_NOTAS[[#This Row],[Sigla]]&amp;BASE_NOTAS[[#This Row],[CÓDIGO]]</f>
        <v>RRAS_LC</v>
      </c>
      <c r="B51" s="4" t="s">
        <v>204</v>
      </c>
      <c r="C51" s="4" t="s">
        <v>6</v>
      </c>
      <c r="D51" s="4" t="s">
        <v>85</v>
      </c>
      <c r="E51" s="42">
        <v>100</v>
      </c>
      <c r="F51" s="4" t="s">
        <v>471</v>
      </c>
      <c r="G5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63.606454598419916</v>
      </c>
      <c r="H5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51" s="38">
        <f t="shared" ca="1" si="6"/>
        <v>51.744237001096394</v>
      </c>
      <c r="K51" s="38">
        <f t="shared" ca="1" si="7"/>
        <v>54.778989929490017</v>
      </c>
      <c r="L51" s="38">
        <f t="shared" ca="1" si="0"/>
        <v>0</v>
      </c>
      <c r="M51" s="38">
        <f t="shared" ca="1" si="1"/>
        <v>42.462436800288003</v>
      </c>
      <c r="N51" s="38">
        <f t="shared" ca="1" si="8"/>
        <v>69.932038762611967</v>
      </c>
      <c r="O51" s="38">
        <f t="shared" ca="1" si="2"/>
        <v>69.506253820915305</v>
      </c>
      <c r="P51" s="38">
        <f t="shared" ca="1" si="3"/>
        <v>54.615843608672208</v>
      </c>
      <c r="Q51" s="38">
        <f t="shared" ca="1" si="9"/>
        <v>76.376582472883797</v>
      </c>
      <c r="R51" s="38">
        <f t="shared" ca="1" si="10"/>
        <v>100</v>
      </c>
      <c r="S51" s="38">
        <f t="shared" ca="1" si="11"/>
        <v>63.606454598419916</v>
      </c>
      <c r="T51" s="38" t="str">
        <f t="shared" ca="1" si="4"/>
        <v>-</v>
      </c>
      <c r="U51" s="38" t="str">
        <f t="shared" ca="1" si="5"/>
        <v>-</v>
      </c>
      <c r="V51" s="38"/>
      <c r="W51" s="38"/>
    </row>
    <row r="52" spans="1:23" x14ac:dyDescent="0.35">
      <c r="A52" s="2" t="str">
        <f>BASE_NOTAS[[#This Row],[Sigla]]&amp;BASE_NOTAS[[#This Row],[CÓDIGO]]</f>
        <v>RSAS_LC</v>
      </c>
      <c r="B52" s="4" t="s">
        <v>205</v>
      </c>
      <c r="C52" s="4" t="s">
        <v>6</v>
      </c>
      <c r="D52" s="4" t="s">
        <v>85</v>
      </c>
      <c r="E52" s="42">
        <v>58.171772203617813</v>
      </c>
      <c r="F52" s="4" t="s">
        <v>471</v>
      </c>
      <c r="G5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63.191637470634873</v>
      </c>
      <c r="H5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52" s="38">
        <f t="shared" ca="1" si="6"/>
        <v>45.173811546678223</v>
      </c>
      <c r="K52" s="38">
        <f t="shared" ca="1" si="7"/>
        <v>24.392756085914304</v>
      </c>
      <c r="L52" s="38">
        <f t="shared" ca="1" si="0"/>
        <v>39.247347620092086</v>
      </c>
      <c r="M52" s="38">
        <f t="shared" ca="1" si="1"/>
        <v>18.165038724723413</v>
      </c>
      <c r="N52" s="38">
        <f t="shared" ca="1" si="8"/>
        <v>42.649893353136363</v>
      </c>
      <c r="O52" s="38">
        <f t="shared" ca="1" si="2"/>
        <v>50.30299875586639</v>
      </c>
      <c r="P52" s="38">
        <f t="shared" ca="1" si="3"/>
        <v>44.527605000740493</v>
      </c>
      <c r="Q52" s="38">
        <f t="shared" ca="1" si="9"/>
        <v>63.866003364936198</v>
      </c>
      <c r="R52" s="38">
        <f t="shared" ca="1" si="10"/>
        <v>58.171772203617813</v>
      </c>
      <c r="S52" s="38">
        <f t="shared" ca="1" si="11"/>
        <v>63.191637470634873</v>
      </c>
      <c r="T52" s="38" t="str">
        <f t="shared" ca="1" si="4"/>
        <v>-</v>
      </c>
      <c r="U52" s="38" t="str">
        <f t="shared" ca="1" si="5"/>
        <v>-</v>
      </c>
      <c r="V52" s="38"/>
      <c r="W52" s="38"/>
    </row>
    <row r="53" spans="1:23" x14ac:dyDescent="0.35">
      <c r="A53" s="2" t="str">
        <f>BASE_NOTAS[[#This Row],[Sigla]]&amp;BASE_NOTAS[[#This Row],[CÓDIGO]]</f>
        <v>SCAS_LC</v>
      </c>
      <c r="B53" s="4" t="s">
        <v>194</v>
      </c>
      <c r="C53" s="4" t="s">
        <v>6</v>
      </c>
      <c r="D53" s="4" t="s">
        <v>85</v>
      </c>
      <c r="E53" s="42">
        <v>68.281828096914282</v>
      </c>
      <c r="F53" s="4" t="s">
        <v>471</v>
      </c>
      <c r="G5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77.485964518121193</v>
      </c>
      <c r="H5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53" s="38">
        <f t="shared" ca="1" si="6"/>
        <v>45.216907933368397</v>
      </c>
      <c r="K53" s="38">
        <f t="shared" ca="1" si="7"/>
        <v>35.053894116429412</v>
      </c>
      <c r="L53" s="38">
        <f t="shared" ca="1" si="0"/>
        <v>43.258150950308206</v>
      </c>
      <c r="M53" s="38">
        <f t="shared" ca="1" si="1"/>
        <v>14.201806312242624</v>
      </c>
      <c r="N53" s="38">
        <f t="shared" ca="1" si="8"/>
        <v>53.693543009034094</v>
      </c>
      <c r="O53" s="38">
        <f t="shared" ca="1" si="2"/>
        <v>58.44453526365411</v>
      </c>
      <c r="P53" s="38">
        <f t="shared" ca="1" si="3"/>
        <v>40.536265238023169</v>
      </c>
      <c r="Q53" s="38">
        <f t="shared" ca="1" si="9"/>
        <v>65.345204245804936</v>
      </c>
      <c r="R53" s="38">
        <f t="shared" ca="1" si="10"/>
        <v>68.281828096914282</v>
      </c>
      <c r="S53" s="38">
        <f t="shared" ca="1" si="11"/>
        <v>77.485964518121193</v>
      </c>
      <c r="T53" s="38" t="str">
        <f t="shared" ca="1" si="4"/>
        <v>-</v>
      </c>
      <c r="U53" s="38" t="str">
        <f t="shared" ca="1" si="5"/>
        <v>-</v>
      </c>
      <c r="V53" s="38"/>
      <c r="W53" s="38"/>
    </row>
    <row r="54" spans="1:23" x14ac:dyDescent="0.35">
      <c r="A54" s="2" t="str">
        <f>BASE_NOTAS[[#This Row],[Sigla]]&amp;BASE_NOTAS[[#This Row],[CÓDIGO]]</f>
        <v>SEAS_LC</v>
      </c>
      <c r="B54" s="4" t="s">
        <v>206</v>
      </c>
      <c r="C54" s="4" t="s">
        <v>6</v>
      </c>
      <c r="D54" s="4" t="s">
        <v>85</v>
      </c>
      <c r="E54" s="42">
        <v>83.51208940864224</v>
      </c>
      <c r="F54" s="4" t="s">
        <v>471</v>
      </c>
      <c r="G5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68.814735895638066</v>
      </c>
      <c r="H5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54" s="38">
        <f t="shared" ca="1" si="6"/>
        <v>37.896342208565933</v>
      </c>
      <c r="K54" s="38">
        <f t="shared" ca="1" si="7"/>
        <v>22.034565552597829</v>
      </c>
      <c r="L54" s="38">
        <f t="shared" ca="1" si="0"/>
        <v>40.283761750679297</v>
      </c>
      <c r="M54" s="38">
        <f t="shared" ca="1" si="1"/>
        <v>34.537258030727223</v>
      </c>
      <c r="N54" s="38">
        <f t="shared" ca="1" si="8"/>
        <v>53.083968895113998</v>
      </c>
      <c r="O54" s="38">
        <f t="shared" ca="1" si="2"/>
        <v>48.908345633391562</v>
      </c>
      <c r="P54" s="38">
        <f t="shared" ca="1" si="3"/>
        <v>50.051783409876627</v>
      </c>
      <c r="Q54" s="38">
        <f t="shared" ca="1" si="9"/>
        <v>69.552388613820568</v>
      </c>
      <c r="R54" s="38">
        <f t="shared" ca="1" si="10"/>
        <v>83.51208940864224</v>
      </c>
      <c r="S54" s="38">
        <f t="shared" ca="1" si="11"/>
        <v>68.814735895638066</v>
      </c>
      <c r="T54" s="38" t="str">
        <f t="shared" ca="1" si="4"/>
        <v>-</v>
      </c>
      <c r="U54" s="38" t="str">
        <f t="shared" ca="1" si="5"/>
        <v>-</v>
      </c>
      <c r="V54" s="38"/>
      <c r="W54" s="38"/>
    </row>
    <row r="55" spans="1:23" x14ac:dyDescent="0.35">
      <c r="A55" s="2" t="str">
        <f>BASE_NOTAS[[#This Row],[Sigla]]&amp;BASE_NOTAS[[#This Row],[CÓDIGO]]</f>
        <v>SPAS_LC</v>
      </c>
      <c r="B55" s="4" t="s">
        <v>186</v>
      </c>
      <c r="C55" s="4" t="s">
        <v>6</v>
      </c>
      <c r="D55" s="4" t="s">
        <v>85</v>
      </c>
      <c r="E55" s="42">
        <v>87.37421194387538</v>
      </c>
      <c r="F55" s="4" t="s">
        <v>471</v>
      </c>
      <c r="G5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99.184661384899115</v>
      </c>
      <c r="H5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55" s="38">
        <f t="shared" ca="1" si="6"/>
        <v>68.752853830365098</v>
      </c>
      <c r="K55" s="38">
        <f t="shared" ca="1" si="7"/>
        <v>23.641846957935812</v>
      </c>
      <c r="L55" s="38">
        <f t="shared" ca="1" si="0"/>
        <v>66.895558524541116</v>
      </c>
      <c r="M55" s="38">
        <f t="shared" ca="1" si="1"/>
        <v>54.29436774577583</v>
      </c>
      <c r="N55" s="38">
        <f t="shared" ca="1" si="8"/>
        <v>89.844355057655946</v>
      </c>
      <c r="O55" s="38">
        <f t="shared" ca="1" si="2"/>
        <v>94.169244739513886</v>
      </c>
      <c r="P55" s="38">
        <f t="shared" ca="1" si="3"/>
        <v>69.653163947814548</v>
      </c>
      <c r="Q55" s="38">
        <f t="shared" ca="1" si="9"/>
        <v>100</v>
      </c>
      <c r="R55" s="38">
        <f t="shared" ca="1" si="10"/>
        <v>87.37421194387538</v>
      </c>
      <c r="S55" s="38">
        <f t="shared" ca="1" si="11"/>
        <v>99.184661384899115</v>
      </c>
      <c r="T55" s="38" t="str">
        <f t="shared" ca="1" si="4"/>
        <v>-</v>
      </c>
      <c r="U55" s="38" t="str">
        <f t="shared" ca="1" si="5"/>
        <v>-</v>
      </c>
      <c r="V55" s="38"/>
      <c r="W55" s="38"/>
    </row>
    <row r="56" spans="1:23" x14ac:dyDescent="0.35">
      <c r="A56" s="2" t="str">
        <f>BASE_NOTAS[[#This Row],[Sigla]]&amp;BASE_NOTAS[[#This Row],[CÓDIGO]]</f>
        <v>TOAS_LC</v>
      </c>
      <c r="B56" s="4" t="s">
        <v>185</v>
      </c>
      <c r="C56" s="4" t="s">
        <v>6</v>
      </c>
      <c r="D56" s="4" t="s">
        <v>85</v>
      </c>
      <c r="E56" s="42">
        <v>38.993643033331111</v>
      </c>
      <c r="F56" s="4" t="s">
        <v>471</v>
      </c>
      <c r="G5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53.466220654333462</v>
      </c>
      <c r="H5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56" s="38">
        <f t="shared" ca="1" si="6"/>
        <v>40.550504766588467</v>
      </c>
      <c r="K56" s="38">
        <f t="shared" ca="1" si="7"/>
        <v>22.30621162394602</v>
      </c>
      <c r="L56" s="38">
        <f t="shared" ca="1" si="0"/>
        <v>18.745912981303718</v>
      </c>
      <c r="M56" s="38">
        <f t="shared" ca="1" si="1"/>
        <v>7.112883173411781</v>
      </c>
      <c r="N56" s="38">
        <f t="shared" ca="1" si="8"/>
        <v>53.970086063799918</v>
      </c>
      <c r="O56" s="38">
        <f t="shared" ca="1" si="2"/>
        <v>49.239154780366384</v>
      </c>
      <c r="P56" s="38">
        <f t="shared" ca="1" si="3"/>
        <v>22.183610113746976</v>
      </c>
      <c r="Q56" s="38">
        <f t="shared" ca="1" si="9"/>
        <v>31.906811844283052</v>
      </c>
      <c r="R56" s="38">
        <f t="shared" ca="1" si="10"/>
        <v>38.993643033331111</v>
      </c>
      <c r="S56" s="38">
        <f t="shared" ca="1" si="11"/>
        <v>53.466220654333462</v>
      </c>
      <c r="T56" s="38" t="str">
        <f t="shared" ca="1" si="4"/>
        <v>-</v>
      </c>
      <c r="U56" s="38" t="str">
        <f t="shared" ca="1" si="5"/>
        <v>-</v>
      </c>
      <c r="V56" s="38"/>
      <c r="W56" s="38"/>
    </row>
    <row r="57" spans="1:23" x14ac:dyDescent="0.35">
      <c r="A57" s="2" t="str">
        <f>BASE_NOTAS[[#This Row],[Sigla]]&amp;BASE_NOTAS[[#This Row],[CÓDIGO]]</f>
        <v>ACAS_LX</v>
      </c>
      <c r="B57" s="4" t="s">
        <v>156</v>
      </c>
      <c r="C57" s="4" t="s">
        <v>7</v>
      </c>
      <c r="D57" s="4" t="s">
        <v>658</v>
      </c>
      <c r="E57" s="42">
        <v>45.6057077254832</v>
      </c>
      <c r="F57" s="4" t="s">
        <v>471</v>
      </c>
      <c r="G5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45.6057077254832</v>
      </c>
      <c r="H5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57" s="38" t="str">
        <f t="shared" ca="1" si="6"/>
        <v>-</v>
      </c>
      <c r="K57" s="38" t="str">
        <f t="shared" ca="1" si="7"/>
        <v>-</v>
      </c>
      <c r="L57" s="38" t="str">
        <f t="shared" ca="1" si="0"/>
        <v>-</v>
      </c>
      <c r="M57" s="38" t="str">
        <f t="shared" ca="1" si="1"/>
        <v>-</v>
      </c>
      <c r="N57" s="38" t="str">
        <f t="shared" ca="1" si="8"/>
        <v>-</v>
      </c>
      <c r="O57" s="38" t="str">
        <f t="shared" ca="1" si="2"/>
        <v>-</v>
      </c>
      <c r="P57" s="38" t="str">
        <f t="shared" ca="1" si="3"/>
        <v>-</v>
      </c>
      <c r="Q57" s="38" t="str">
        <f t="shared" ca="1" si="9"/>
        <v>-</v>
      </c>
      <c r="R57" s="38">
        <f t="shared" ca="1" si="10"/>
        <v>45.6057077254832</v>
      </c>
      <c r="S57" s="38">
        <f t="shared" ca="1" si="11"/>
        <v>45.6057077254832</v>
      </c>
      <c r="T57" s="38" t="str">
        <f t="shared" ca="1" si="4"/>
        <v>-</v>
      </c>
      <c r="U57" s="38" t="str">
        <f t="shared" ca="1" si="5"/>
        <v>-</v>
      </c>
      <c r="V57" s="38"/>
      <c r="W57" s="38"/>
    </row>
    <row r="58" spans="1:23" x14ac:dyDescent="0.35">
      <c r="A58" s="2" t="str">
        <f>BASE_NOTAS[[#This Row],[Sigla]]&amp;BASE_NOTAS[[#This Row],[CÓDIGO]]</f>
        <v>ALAS_LX</v>
      </c>
      <c r="B58" s="4" t="s">
        <v>157</v>
      </c>
      <c r="C58" s="4" t="s">
        <v>7</v>
      </c>
      <c r="D58" s="4" t="s">
        <v>658</v>
      </c>
      <c r="E58" s="42">
        <v>88.567108391530212</v>
      </c>
      <c r="F58" s="4" t="s">
        <v>471</v>
      </c>
      <c r="G5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90.194881904435391</v>
      </c>
      <c r="H5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58" s="38" t="str">
        <f t="shared" ca="1" si="6"/>
        <v>-</v>
      </c>
      <c r="K58" s="38" t="str">
        <f t="shared" ca="1" si="7"/>
        <v>-</v>
      </c>
      <c r="L58" s="38" t="str">
        <f t="shared" ca="1" si="0"/>
        <v>-</v>
      </c>
      <c r="M58" s="38" t="str">
        <f t="shared" ca="1" si="1"/>
        <v>-</v>
      </c>
      <c r="N58" s="38" t="str">
        <f t="shared" ca="1" si="8"/>
        <v>-</v>
      </c>
      <c r="O58" s="38" t="str">
        <f t="shared" ca="1" si="2"/>
        <v>-</v>
      </c>
      <c r="P58" s="38" t="str">
        <f t="shared" ca="1" si="3"/>
        <v>-</v>
      </c>
      <c r="Q58" s="38" t="str">
        <f t="shared" ca="1" si="9"/>
        <v>-</v>
      </c>
      <c r="R58" s="38">
        <f t="shared" ca="1" si="10"/>
        <v>88.567108391530212</v>
      </c>
      <c r="S58" s="38">
        <f t="shared" ca="1" si="11"/>
        <v>90.194881904435391</v>
      </c>
      <c r="T58" s="38" t="str">
        <f t="shared" ca="1" si="4"/>
        <v>-</v>
      </c>
      <c r="U58" s="38" t="str">
        <f t="shared" ca="1" si="5"/>
        <v>-</v>
      </c>
      <c r="V58" s="38"/>
      <c r="W58" s="38"/>
    </row>
    <row r="59" spans="1:23" x14ac:dyDescent="0.35">
      <c r="A59" s="2" t="str">
        <f>BASE_NOTAS[[#This Row],[Sigla]]&amp;BASE_NOTAS[[#This Row],[CÓDIGO]]</f>
        <v>AMAS_LX</v>
      </c>
      <c r="B59" s="4" t="s">
        <v>158</v>
      </c>
      <c r="C59" s="4" t="s">
        <v>7</v>
      </c>
      <c r="D59" s="4" t="s">
        <v>658</v>
      </c>
      <c r="E59" s="42">
        <v>55.098397263483285</v>
      </c>
      <c r="F59" s="4" t="s">
        <v>471</v>
      </c>
      <c r="G5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55.295585459621329</v>
      </c>
      <c r="H5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59" s="38" t="str">
        <f t="shared" ca="1" si="6"/>
        <v>-</v>
      </c>
      <c r="K59" s="38" t="str">
        <f t="shared" ca="1" si="7"/>
        <v>-</v>
      </c>
      <c r="L59" s="38" t="str">
        <f t="shared" ca="1" si="0"/>
        <v>-</v>
      </c>
      <c r="M59" s="38" t="str">
        <f t="shared" ca="1" si="1"/>
        <v>-</v>
      </c>
      <c r="N59" s="38" t="str">
        <f t="shared" ca="1" si="8"/>
        <v>-</v>
      </c>
      <c r="O59" s="38" t="str">
        <f t="shared" ca="1" si="2"/>
        <v>-</v>
      </c>
      <c r="P59" s="38" t="str">
        <f t="shared" ca="1" si="3"/>
        <v>-</v>
      </c>
      <c r="Q59" s="38" t="str">
        <f t="shared" ca="1" si="9"/>
        <v>-</v>
      </c>
      <c r="R59" s="38">
        <f t="shared" ca="1" si="10"/>
        <v>55.098397263483285</v>
      </c>
      <c r="S59" s="38">
        <f t="shared" ca="1" si="11"/>
        <v>55.295585459621329</v>
      </c>
      <c r="T59" s="38" t="str">
        <f t="shared" ca="1" si="4"/>
        <v>-</v>
      </c>
      <c r="U59" s="38" t="str">
        <f t="shared" ca="1" si="5"/>
        <v>-</v>
      </c>
      <c r="V59" s="38"/>
      <c r="W59" s="38"/>
    </row>
    <row r="60" spans="1:23" x14ac:dyDescent="0.35">
      <c r="A60" s="2" t="str">
        <f>BASE_NOTAS[[#This Row],[Sigla]]&amp;BASE_NOTAS[[#This Row],[CÓDIGO]]</f>
        <v>APAS_LX</v>
      </c>
      <c r="B60" s="4" t="s">
        <v>184</v>
      </c>
      <c r="C60" s="4" t="s">
        <v>7</v>
      </c>
      <c r="D60" s="4" t="s">
        <v>658</v>
      </c>
      <c r="E60" s="42">
        <v>78.363104839463062</v>
      </c>
      <c r="F60" s="4" t="s">
        <v>471</v>
      </c>
      <c r="G6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78.363104839463062</v>
      </c>
      <c r="H6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60" s="38" t="str">
        <f t="shared" ca="1" si="6"/>
        <v>-</v>
      </c>
      <c r="K60" s="38" t="str">
        <f t="shared" ca="1" si="7"/>
        <v>-</v>
      </c>
      <c r="L60" s="38" t="str">
        <f t="shared" ca="1" si="0"/>
        <v>-</v>
      </c>
      <c r="M60" s="38" t="str">
        <f t="shared" ca="1" si="1"/>
        <v>-</v>
      </c>
      <c r="N60" s="38" t="str">
        <f t="shared" ca="1" si="8"/>
        <v>-</v>
      </c>
      <c r="O60" s="38" t="str">
        <f t="shared" ca="1" si="2"/>
        <v>-</v>
      </c>
      <c r="P60" s="38" t="str">
        <f t="shared" ca="1" si="3"/>
        <v>-</v>
      </c>
      <c r="Q60" s="38" t="str">
        <f t="shared" ca="1" si="9"/>
        <v>-</v>
      </c>
      <c r="R60" s="38">
        <f t="shared" ca="1" si="10"/>
        <v>78.363104839463062</v>
      </c>
      <c r="S60" s="38">
        <f t="shared" ca="1" si="11"/>
        <v>78.363104839463062</v>
      </c>
      <c r="T60" s="38" t="str">
        <f t="shared" ca="1" si="4"/>
        <v>-</v>
      </c>
      <c r="U60" s="38" t="str">
        <f t="shared" ca="1" si="5"/>
        <v>-</v>
      </c>
      <c r="V60" s="38"/>
      <c r="W60" s="38"/>
    </row>
    <row r="61" spans="1:23" x14ac:dyDescent="0.35">
      <c r="A61" s="2" t="str">
        <f>BASE_NOTAS[[#This Row],[Sigla]]&amp;BASE_NOTAS[[#This Row],[CÓDIGO]]</f>
        <v>BAAS_LX</v>
      </c>
      <c r="B61" s="4" t="s">
        <v>187</v>
      </c>
      <c r="C61" s="4" t="s">
        <v>7</v>
      </c>
      <c r="D61" s="4" t="s">
        <v>658</v>
      </c>
      <c r="E61" s="42">
        <v>45.196550573707441</v>
      </c>
      <c r="F61" s="4" t="s">
        <v>471</v>
      </c>
      <c r="G6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45.24672056783492</v>
      </c>
      <c r="H6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61" s="38" t="str">
        <f t="shared" ca="1" si="6"/>
        <v>-</v>
      </c>
      <c r="K61" s="38" t="str">
        <f t="shared" ca="1" si="7"/>
        <v>-</v>
      </c>
      <c r="L61" s="38" t="str">
        <f t="shared" ca="1" si="0"/>
        <v>-</v>
      </c>
      <c r="M61" s="38" t="str">
        <f t="shared" ca="1" si="1"/>
        <v>-</v>
      </c>
      <c r="N61" s="38" t="str">
        <f t="shared" ca="1" si="8"/>
        <v>-</v>
      </c>
      <c r="O61" s="38" t="str">
        <f t="shared" ca="1" si="2"/>
        <v>-</v>
      </c>
      <c r="P61" s="38" t="str">
        <f t="shared" ca="1" si="3"/>
        <v>-</v>
      </c>
      <c r="Q61" s="38" t="str">
        <f t="shared" ca="1" si="9"/>
        <v>-</v>
      </c>
      <c r="R61" s="38">
        <f t="shared" ca="1" si="10"/>
        <v>45.196550573707441</v>
      </c>
      <c r="S61" s="38">
        <f t="shared" ca="1" si="11"/>
        <v>45.24672056783492</v>
      </c>
      <c r="T61" s="38" t="str">
        <f t="shared" ca="1" si="4"/>
        <v>-</v>
      </c>
      <c r="U61" s="38" t="str">
        <f t="shared" ca="1" si="5"/>
        <v>-</v>
      </c>
      <c r="V61" s="38"/>
      <c r="W61" s="38"/>
    </row>
    <row r="62" spans="1:23" x14ac:dyDescent="0.35">
      <c r="A62" s="2" t="str">
        <f>BASE_NOTAS[[#This Row],[Sigla]]&amp;BASE_NOTAS[[#This Row],[CÓDIGO]]</f>
        <v>CEAS_LX</v>
      </c>
      <c r="B62" s="4" t="s">
        <v>188</v>
      </c>
      <c r="C62" s="4" t="s">
        <v>7</v>
      </c>
      <c r="D62" s="4" t="s">
        <v>658</v>
      </c>
      <c r="E62" s="42">
        <v>38.535655581061249</v>
      </c>
      <c r="F62" s="4" t="s">
        <v>471</v>
      </c>
      <c r="G6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38.555767570288488</v>
      </c>
      <c r="H6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62" s="38" t="str">
        <f t="shared" ca="1" si="6"/>
        <v>-</v>
      </c>
      <c r="K62" s="38" t="str">
        <f t="shared" ca="1" si="7"/>
        <v>-</v>
      </c>
      <c r="L62" s="38" t="str">
        <f t="shared" ca="1" si="0"/>
        <v>-</v>
      </c>
      <c r="M62" s="38" t="str">
        <f t="shared" ca="1" si="1"/>
        <v>-</v>
      </c>
      <c r="N62" s="38" t="str">
        <f t="shared" ca="1" si="8"/>
        <v>-</v>
      </c>
      <c r="O62" s="38" t="str">
        <f t="shared" ca="1" si="2"/>
        <v>-</v>
      </c>
      <c r="P62" s="38" t="str">
        <f t="shared" ca="1" si="3"/>
        <v>-</v>
      </c>
      <c r="Q62" s="38" t="str">
        <f t="shared" ca="1" si="9"/>
        <v>-</v>
      </c>
      <c r="R62" s="38">
        <f t="shared" ca="1" si="10"/>
        <v>38.535655581061249</v>
      </c>
      <c r="S62" s="38">
        <f t="shared" ca="1" si="11"/>
        <v>38.555767570288488</v>
      </c>
      <c r="T62" s="38" t="str">
        <f t="shared" ca="1" si="4"/>
        <v>-</v>
      </c>
      <c r="U62" s="38" t="str">
        <f t="shared" ca="1" si="5"/>
        <v>-</v>
      </c>
      <c r="V62" s="38"/>
      <c r="W62" s="38"/>
    </row>
    <row r="63" spans="1:23" x14ac:dyDescent="0.35">
      <c r="A63" s="2" t="str">
        <f>BASE_NOTAS[[#This Row],[Sigla]]&amp;BASE_NOTAS[[#This Row],[CÓDIGO]]</f>
        <v>DFAS_LX</v>
      </c>
      <c r="B63" s="4" t="s">
        <v>189</v>
      </c>
      <c r="C63" s="4" t="s">
        <v>7</v>
      </c>
      <c r="D63" s="4" t="s">
        <v>658</v>
      </c>
      <c r="E63" s="42">
        <v>100</v>
      </c>
      <c r="F63" s="4" t="s">
        <v>471</v>
      </c>
      <c r="G6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6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63" s="38" t="str">
        <f t="shared" ca="1" si="6"/>
        <v>-</v>
      </c>
      <c r="K63" s="38" t="str">
        <f t="shared" ca="1" si="7"/>
        <v>-</v>
      </c>
      <c r="L63" s="38" t="str">
        <f t="shared" ca="1" si="0"/>
        <v>-</v>
      </c>
      <c r="M63" s="38" t="str">
        <f t="shared" ca="1" si="1"/>
        <v>-</v>
      </c>
      <c r="N63" s="38" t="str">
        <f t="shared" ca="1" si="8"/>
        <v>-</v>
      </c>
      <c r="O63" s="38" t="str">
        <f t="shared" ca="1" si="2"/>
        <v>-</v>
      </c>
      <c r="P63" s="38" t="str">
        <f t="shared" ca="1" si="3"/>
        <v>-</v>
      </c>
      <c r="Q63" s="38" t="str">
        <f t="shared" ca="1" si="9"/>
        <v>-</v>
      </c>
      <c r="R63" s="38">
        <f t="shared" ca="1" si="10"/>
        <v>100</v>
      </c>
      <c r="S63" s="38">
        <f t="shared" ca="1" si="11"/>
        <v>100</v>
      </c>
      <c r="T63" s="38" t="str">
        <f t="shared" ca="1" si="4"/>
        <v>-</v>
      </c>
      <c r="U63" s="38" t="str">
        <f t="shared" ca="1" si="5"/>
        <v>-</v>
      </c>
      <c r="V63" s="38"/>
      <c r="W63" s="38"/>
    </row>
    <row r="64" spans="1:23" x14ac:dyDescent="0.35">
      <c r="A64" s="2" t="str">
        <f>BASE_NOTAS[[#This Row],[Sigla]]&amp;BASE_NOTAS[[#This Row],[CÓDIGO]]</f>
        <v>ESAS_LX</v>
      </c>
      <c r="B64" s="4" t="s">
        <v>183</v>
      </c>
      <c r="C64" s="4" t="s">
        <v>7</v>
      </c>
      <c r="D64" s="4" t="s">
        <v>658</v>
      </c>
      <c r="E64" s="42">
        <v>94.091354859878862</v>
      </c>
      <c r="F64" s="4" t="s">
        <v>471</v>
      </c>
      <c r="G6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97.774611171418542</v>
      </c>
      <c r="H6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64" s="38" t="str">
        <f t="shared" ca="1" si="6"/>
        <v>-</v>
      </c>
      <c r="K64" s="38" t="str">
        <f t="shared" ca="1" si="7"/>
        <v>-</v>
      </c>
      <c r="L64" s="38" t="str">
        <f t="shared" ca="1" si="0"/>
        <v>-</v>
      </c>
      <c r="M64" s="38" t="str">
        <f t="shared" ca="1" si="1"/>
        <v>-</v>
      </c>
      <c r="N64" s="38" t="str">
        <f t="shared" ca="1" si="8"/>
        <v>-</v>
      </c>
      <c r="O64" s="38" t="str">
        <f t="shared" ca="1" si="2"/>
        <v>-</v>
      </c>
      <c r="P64" s="38" t="str">
        <f t="shared" ca="1" si="3"/>
        <v>-</v>
      </c>
      <c r="Q64" s="38" t="str">
        <f t="shared" ca="1" si="9"/>
        <v>-</v>
      </c>
      <c r="R64" s="38">
        <f t="shared" ca="1" si="10"/>
        <v>94.091354859878862</v>
      </c>
      <c r="S64" s="38">
        <f t="shared" ca="1" si="11"/>
        <v>97.774611171418542</v>
      </c>
      <c r="T64" s="38" t="str">
        <f t="shared" ca="1" si="4"/>
        <v>-</v>
      </c>
      <c r="U64" s="38" t="str">
        <f t="shared" ca="1" si="5"/>
        <v>-</v>
      </c>
      <c r="V64" s="38"/>
      <c r="W64" s="38"/>
    </row>
    <row r="65" spans="1:23" x14ac:dyDescent="0.35">
      <c r="A65" s="2" t="str">
        <f>BASE_NOTAS[[#This Row],[Sigla]]&amp;BASE_NOTAS[[#This Row],[CÓDIGO]]</f>
        <v>GOAS_LX</v>
      </c>
      <c r="B65" s="4" t="s">
        <v>190</v>
      </c>
      <c r="C65" s="4" t="s">
        <v>7</v>
      </c>
      <c r="D65" s="4" t="s">
        <v>658</v>
      </c>
      <c r="E65" s="42">
        <v>28.438666446817237</v>
      </c>
      <c r="F65" s="4" t="s">
        <v>471</v>
      </c>
      <c r="G6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35.628276420746801</v>
      </c>
      <c r="H6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65" s="38" t="str">
        <f t="shared" ca="1" si="6"/>
        <v>-</v>
      </c>
      <c r="K65" s="38" t="str">
        <f t="shared" ca="1" si="7"/>
        <v>-</v>
      </c>
      <c r="L65" s="38" t="str">
        <f t="shared" ca="1" si="0"/>
        <v>-</v>
      </c>
      <c r="M65" s="38" t="str">
        <f t="shared" ca="1" si="1"/>
        <v>-</v>
      </c>
      <c r="N65" s="38" t="str">
        <f t="shared" ca="1" si="8"/>
        <v>-</v>
      </c>
      <c r="O65" s="38" t="str">
        <f t="shared" ca="1" si="2"/>
        <v>-</v>
      </c>
      <c r="P65" s="38" t="str">
        <f t="shared" ca="1" si="3"/>
        <v>-</v>
      </c>
      <c r="Q65" s="38" t="str">
        <f t="shared" ca="1" si="9"/>
        <v>-</v>
      </c>
      <c r="R65" s="38">
        <f t="shared" ca="1" si="10"/>
        <v>28.438666446817237</v>
      </c>
      <c r="S65" s="38">
        <f t="shared" ca="1" si="11"/>
        <v>35.628276420746801</v>
      </c>
      <c r="T65" s="38" t="str">
        <f t="shared" ca="1" si="4"/>
        <v>-</v>
      </c>
      <c r="U65" s="38" t="str">
        <f t="shared" ca="1" si="5"/>
        <v>-</v>
      </c>
      <c r="V65" s="38"/>
      <c r="W65" s="38"/>
    </row>
    <row r="66" spans="1:23" x14ac:dyDescent="0.35">
      <c r="A66" s="2" t="str">
        <f>BASE_NOTAS[[#This Row],[Sigla]]&amp;BASE_NOTAS[[#This Row],[CÓDIGO]]</f>
        <v>MAAS_LX</v>
      </c>
      <c r="B66" s="4" t="s">
        <v>191</v>
      </c>
      <c r="C66" s="4" t="s">
        <v>7</v>
      </c>
      <c r="D66" s="4" t="s">
        <v>658</v>
      </c>
      <c r="E66" s="42">
        <v>27.011306314684461</v>
      </c>
      <c r="F66" s="4" t="s">
        <v>471</v>
      </c>
      <c r="G6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26.951417396476401</v>
      </c>
      <c r="H6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66" s="38" t="str">
        <f t="shared" ca="1" si="6"/>
        <v>-</v>
      </c>
      <c r="K66" s="38" t="str">
        <f t="shared" ca="1" si="7"/>
        <v>-</v>
      </c>
      <c r="L66" s="38" t="str">
        <f t="shared" ca="1" si="0"/>
        <v>-</v>
      </c>
      <c r="M66" s="38" t="str">
        <f t="shared" ca="1" si="1"/>
        <v>-</v>
      </c>
      <c r="N66" s="38" t="str">
        <f t="shared" ca="1" si="8"/>
        <v>-</v>
      </c>
      <c r="O66" s="38" t="str">
        <f t="shared" ca="1" si="2"/>
        <v>-</v>
      </c>
      <c r="P66" s="38" t="str">
        <f t="shared" ca="1" si="3"/>
        <v>-</v>
      </c>
      <c r="Q66" s="38" t="str">
        <f t="shared" ca="1" si="9"/>
        <v>-</v>
      </c>
      <c r="R66" s="38">
        <f t="shared" ca="1" si="10"/>
        <v>27.011306314684461</v>
      </c>
      <c r="S66" s="38">
        <f t="shared" ca="1" si="11"/>
        <v>26.951417396476401</v>
      </c>
      <c r="T66" s="38" t="str">
        <f t="shared" ca="1" si="4"/>
        <v>-</v>
      </c>
      <c r="U66" s="38" t="str">
        <f t="shared" ca="1" si="5"/>
        <v>-</v>
      </c>
      <c r="V66" s="38"/>
      <c r="W66" s="38"/>
    </row>
    <row r="67" spans="1:23" x14ac:dyDescent="0.35">
      <c r="A67" s="2" t="str">
        <f>BASE_NOTAS[[#This Row],[Sigla]]&amp;BASE_NOTAS[[#This Row],[CÓDIGO]]</f>
        <v>MGAS_LX</v>
      </c>
      <c r="B67" s="4" t="s">
        <v>192</v>
      </c>
      <c r="C67" s="4" t="s">
        <v>7</v>
      </c>
      <c r="D67" s="4" t="s">
        <v>658</v>
      </c>
      <c r="E67" s="42">
        <v>75.439629227849309</v>
      </c>
      <c r="F67" s="4" t="s">
        <v>471</v>
      </c>
      <c r="G6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76.883701230768651</v>
      </c>
      <c r="H6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67" s="38" t="str">
        <f t="shared" ref="J67:J130" ca="1" si="12">INDEX(INDIRECT("[Indicadores_Consolidado_2026_07_31.xlsx]"&amp;C67&amp;"!$V$37:$V$64"),MATCH(B67,INDIRECT("[Indicadores_Consolidado_2026_07_31.xlsx]"&amp;C67&amp;"!$F$37:$F$64")))</f>
        <v>-</v>
      </c>
      <c r="K67" s="38" t="str">
        <f t="shared" ref="K67:K130" ca="1" si="13">INDEX(INDIRECT("[Indicadores_Consolidado_2026_07_31.xlsx]"&amp;C67&amp;"!$W$37:$W$64"),MATCH(B67,INDIRECT("[Indicadores_Consolidado_2026_07_31.xlsx]"&amp;C67&amp;"!$F$37:$F$64")))</f>
        <v>-</v>
      </c>
      <c r="L67" s="38" t="str">
        <f t="shared" ref="L67:L130" ca="1" si="14">INDEX(INDIRECT("[Indicadores_Consolidado_2026_07_31.xlsx]"&amp;C67&amp;"!$X$37:$X$64"),MATCH(B67,INDIRECT("[Indicadores_Consolidado_2026_07_31.xlsx]"&amp;C67&amp;"!$F$37:$F$64")))</f>
        <v>-</v>
      </c>
      <c r="M67" s="38" t="str">
        <f t="shared" ref="M67:M130" ca="1" si="15">INDEX(INDIRECT("[Indicadores_Consolidado_2026_07_31.xlsx]"&amp;C67&amp;"!$Y$37:$Y$64"),MATCH(B67,INDIRECT("[Indicadores_Consolidado_2026_07_31.xlsx]"&amp;C67&amp;"!$F$37:$F$64")))</f>
        <v>-</v>
      </c>
      <c r="N67" s="38" t="str">
        <f t="shared" ref="N67:N130" ca="1" si="16">INDEX(INDIRECT("[Indicadores_Consolidado_2026_07_31.xlsx]"&amp;C67&amp;"!$Z$37:$Z$64"),MATCH(B67,INDIRECT("[Indicadores_Consolidado_2026_07_31.xlsx]"&amp;C67&amp;"!$F$37:$F$64")))</f>
        <v>-</v>
      </c>
      <c r="O67" s="38" t="str">
        <f t="shared" ref="O67:O130" ca="1" si="17">INDEX(INDIRECT("[Indicadores_Consolidado_2026_07_31.xlsx]"&amp;C67&amp;"!$AA$37:$AA$64"),MATCH(B67,INDIRECT("[Indicadores_Consolidado_2026_07_31.xlsx]"&amp;C67&amp;"!$F$37:$F$64")))</f>
        <v>-</v>
      </c>
      <c r="P67" s="38" t="str">
        <f t="shared" ref="P67:P130" ca="1" si="18">INDEX(INDIRECT("[Indicadores_Consolidado_2026_07_31.xlsx]"&amp;C67&amp;"!$AB$37:$AB$64"),MATCH(B67,INDIRECT("[Indicadores_Consolidado_2026_07_31.xlsx]"&amp;C67&amp;"!$F$37:$F$64")))</f>
        <v>-</v>
      </c>
      <c r="Q67" s="38" t="str">
        <f t="shared" ref="Q67:Q130" ca="1" si="19">INDEX(INDIRECT("[Indicadores_Consolidado_2026_07_31.xlsx]"&amp;C67&amp;"!$AC$37:$AC$64"),MATCH(B67,INDIRECT("[Indicadores_Consolidado_2026_07_31.xlsx]"&amp;C67&amp;"!$F$37:$F$64")))</f>
        <v>-</v>
      </c>
      <c r="R67" s="38">
        <f t="shared" ref="R67:R130" ca="1" si="20">INDEX(INDIRECT("[Indicadores_Consolidado_2026_07_31.xlsx]"&amp;C67&amp;"!$AD$37:$AD$64"),MATCH(B67,INDIRECT("[Indicadores_Consolidado_2026_07_31.xlsx]"&amp;C67&amp;"!$F$37:$F$64")))</f>
        <v>75.439629227849309</v>
      </c>
      <c r="S67" s="38">
        <f t="shared" ref="S67:U130" ca="1" si="21">INDEX(INDIRECT("[Indicadores_Consolidado_2026_07_31.xlsx]"&amp;C67&amp;"!$AE$37:$AE$64"),MATCH(B67,INDIRECT("[Indicadores_Consolidado_2026_07_31.xlsx]"&amp;C67&amp;"!$F$37:$F$64")))</f>
        <v>76.883701230768651</v>
      </c>
      <c r="T67" s="38" t="str">
        <f t="shared" ref="T67:T130" ca="1" si="22">INDEX(INDIRECT("[Indicadores_Consolidado_2026_07_31.xlsx]"&amp;C67&amp;"!$AF$37:$AF$64"),MATCH(B67,INDIRECT("[Indicadores_Consolidado_2026_07_31.xlsx]"&amp;C67&amp;"!$F$37:$F$64")))</f>
        <v>-</v>
      </c>
      <c r="U67" s="38" t="str">
        <f t="shared" ref="U67:U130" ca="1" si="23">INDEX(INDIRECT("[Indicadores_Consolidado_2026_07_31.xlsx]"&amp;C67&amp;"!$AG$37:$AG$64"),MATCH(B67,INDIRECT("[Indicadores_Consolidado_2026_07_31.xlsx]"&amp;C67&amp;"!$F$37:$F$64")))</f>
        <v>-</v>
      </c>
      <c r="V67" s="38"/>
      <c r="W67" s="38"/>
    </row>
    <row r="68" spans="1:23" x14ac:dyDescent="0.35">
      <c r="A68" s="2" t="str">
        <f>BASE_NOTAS[[#This Row],[Sigla]]&amp;BASE_NOTAS[[#This Row],[CÓDIGO]]</f>
        <v>MSAS_LX</v>
      </c>
      <c r="B68" s="4" t="s">
        <v>193</v>
      </c>
      <c r="C68" s="4" t="s">
        <v>7</v>
      </c>
      <c r="D68" s="4" t="s">
        <v>658</v>
      </c>
      <c r="E68" s="42">
        <v>85.525381917677933</v>
      </c>
      <c r="F68" s="4" t="s">
        <v>471</v>
      </c>
      <c r="G6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88.707292796603596</v>
      </c>
      <c r="H6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68" s="38" t="str">
        <f t="shared" ca="1" si="12"/>
        <v>-</v>
      </c>
      <c r="K68" s="38" t="str">
        <f t="shared" ca="1" si="13"/>
        <v>-</v>
      </c>
      <c r="L68" s="38" t="str">
        <f t="shared" ca="1" si="14"/>
        <v>-</v>
      </c>
      <c r="M68" s="38" t="str">
        <f t="shared" ca="1" si="15"/>
        <v>-</v>
      </c>
      <c r="N68" s="38" t="str">
        <f t="shared" ca="1" si="16"/>
        <v>-</v>
      </c>
      <c r="O68" s="38" t="str">
        <f t="shared" ca="1" si="17"/>
        <v>-</v>
      </c>
      <c r="P68" s="38" t="str">
        <f t="shared" ca="1" si="18"/>
        <v>-</v>
      </c>
      <c r="Q68" s="38" t="str">
        <f t="shared" ca="1" si="19"/>
        <v>-</v>
      </c>
      <c r="R68" s="38">
        <f t="shared" ca="1" si="20"/>
        <v>85.525381917677933</v>
      </c>
      <c r="S68" s="38">
        <f t="shared" ca="1" si="21"/>
        <v>88.707292796603596</v>
      </c>
      <c r="T68" s="38" t="str">
        <f t="shared" ca="1" si="22"/>
        <v>-</v>
      </c>
      <c r="U68" s="38" t="str">
        <f t="shared" ca="1" si="23"/>
        <v>-</v>
      </c>
      <c r="V68" s="38"/>
      <c r="W68" s="38"/>
    </row>
    <row r="69" spans="1:23" x14ac:dyDescent="0.35">
      <c r="A69" s="2" t="str">
        <f>BASE_NOTAS[[#This Row],[Sigla]]&amp;BASE_NOTAS[[#This Row],[CÓDIGO]]</f>
        <v>MTAS_LX</v>
      </c>
      <c r="B69" s="4" t="s">
        <v>195</v>
      </c>
      <c r="C69" s="4" t="s">
        <v>7</v>
      </c>
      <c r="D69" s="4" t="s">
        <v>658</v>
      </c>
      <c r="E69" s="42">
        <v>70.76648446324846</v>
      </c>
      <c r="F69" s="4" t="s">
        <v>471</v>
      </c>
      <c r="G6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72.606080962724917</v>
      </c>
      <c r="H6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69" s="38" t="str">
        <f t="shared" ca="1" si="12"/>
        <v>-</v>
      </c>
      <c r="K69" s="38" t="str">
        <f t="shared" ca="1" si="13"/>
        <v>-</v>
      </c>
      <c r="L69" s="38" t="str">
        <f t="shared" ca="1" si="14"/>
        <v>-</v>
      </c>
      <c r="M69" s="38" t="str">
        <f t="shared" ca="1" si="15"/>
        <v>-</v>
      </c>
      <c r="N69" s="38" t="str">
        <f t="shared" ca="1" si="16"/>
        <v>-</v>
      </c>
      <c r="O69" s="38" t="str">
        <f t="shared" ca="1" si="17"/>
        <v>-</v>
      </c>
      <c r="P69" s="38" t="str">
        <f t="shared" ca="1" si="18"/>
        <v>-</v>
      </c>
      <c r="Q69" s="38" t="str">
        <f t="shared" ca="1" si="19"/>
        <v>-</v>
      </c>
      <c r="R69" s="38">
        <f t="shared" ca="1" si="20"/>
        <v>70.76648446324846</v>
      </c>
      <c r="S69" s="38">
        <f t="shared" ca="1" si="21"/>
        <v>72.606080962724917</v>
      </c>
      <c r="T69" s="38" t="str">
        <f t="shared" ca="1" si="22"/>
        <v>-</v>
      </c>
      <c r="U69" s="38" t="str">
        <f t="shared" ca="1" si="23"/>
        <v>-</v>
      </c>
      <c r="V69" s="38"/>
      <c r="W69" s="38"/>
    </row>
    <row r="70" spans="1:23" x14ac:dyDescent="0.35">
      <c r="A70" s="2" t="str">
        <f>BASE_NOTAS[[#This Row],[Sigla]]&amp;BASE_NOTAS[[#This Row],[CÓDIGO]]</f>
        <v>PAAS_LX</v>
      </c>
      <c r="B70" s="4" t="s">
        <v>196</v>
      </c>
      <c r="C70" s="4" t="s">
        <v>7</v>
      </c>
      <c r="D70" s="4" t="s">
        <v>658</v>
      </c>
      <c r="E70" s="42">
        <v>25.459403894553162</v>
      </c>
      <c r="F70" s="4" t="s">
        <v>471</v>
      </c>
      <c r="G7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26.561254771011107</v>
      </c>
      <c r="H7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70" s="38" t="str">
        <f t="shared" ca="1" si="12"/>
        <v>-</v>
      </c>
      <c r="K70" s="38" t="str">
        <f t="shared" ca="1" si="13"/>
        <v>-</v>
      </c>
      <c r="L70" s="38" t="str">
        <f t="shared" ca="1" si="14"/>
        <v>-</v>
      </c>
      <c r="M70" s="38" t="str">
        <f t="shared" ca="1" si="15"/>
        <v>-</v>
      </c>
      <c r="N70" s="38" t="str">
        <f t="shared" ca="1" si="16"/>
        <v>-</v>
      </c>
      <c r="O70" s="38" t="str">
        <f t="shared" ca="1" si="17"/>
        <v>-</v>
      </c>
      <c r="P70" s="38" t="str">
        <f t="shared" ca="1" si="18"/>
        <v>-</v>
      </c>
      <c r="Q70" s="38" t="str">
        <f t="shared" ca="1" si="19"/>
        <v>-</v>
      </c>
      <c r="R70" s="38">
        <f t="shared" ca="1" si="20"/>
        <v>25.459403894553162</v>
      </c>
      <c r="S70" s="38">
        <f t="shared" ca="1" si="21"/>
        <v>26.561254771011107</v>
      </c>
      <c r="T70" s="38" t="str">
        <f t="shared" ca="1" si="22"/>
        <v>-</v>
      </c>
      <c r="U70" s="38" t="str">
        <f t="shared" ca="1" si="23"/>
        <v>-</v>
      </c>
      <c r="V70" s="38"/>
      <c r="W70" s="38"/>
    </row>
    <row r="71" spans="1:23" x14ac:dyDescent="0.35">
      <c r="A71" s="2" t="str">
        <f>BASE_NOTAS[[#This Row],[Sigla]]&amp;BASE_NOTAS[[#This Row],[CÓDIGO]]</f>
        <v>PBAS_LX</v>
      </c>
      <c r="B71" s="4" t="s">
        <v>197</v>
      </c>
      <c r="C71" s="4" t="s">
        <v>7</v>
      </c>
      <c r="D71" s="4" t="s">
        <v>658</v>
      </c>
      <c r="E71" s="42">
        <v>74.940946321386519</v>
      </c>
      <c r="F71" s="4" t="s">
        <v>471</v>
      </c>
      <c r="G7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83.184276460540787</v>
      </c>
      <c r="H7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71" s="38" t="str">
        <f t="shared" ca="1" si="12"/>
        <v>-</v>
      </c>
      <c r="K71" s="38" t="str">
        <f t="shared" ca="1" si="13"/>
        <v>-</v>
      </c>
      <c r="L71" s="38" t="str">
        <f t="shared" ca="1" si="14"/>
        <v>-</v>
      </c>
      <c r="M71" s="38" t="str">
        <f t="shared" ca="1" si="15"/>
        <v>-</v>
      </c>
      <c r="N71" s="38" t="str">
        <f t="shared" ca="1" si="16"/>
        <v>-</v>
      </c>
      <c r="O71" s="38" t="str">
        <f t="shared" ca="1" si="17"/>
        <v>-</v>
      </c>
      <c r="P71" s="38" t="str">
        <f t="shared" ca="1" si="18"/>
        <v>-</v>
      </c>
      <c r="Q71" s="38" t="str">
        <f t="shared" ca="1" si="19"/>
        <v>-</v>
      </c>
      <c r="R71" s="38">
        <f t="shared" ca="1" si="20"/>
        <v>74.940946321386519</v>
      </c>
      <c r="S71" s="38">
        <f t="shared" ca="1" si="21"/>
        <v>83.184276460540787</v>
      </c>
      <c r="T71" s="38" t="str">
        <f t="shared" ca="1" si="22"/>
        <v>-</v>
      </c>
      <c r="U71" s="38" t="str">
        <f t="shared" ca="1" si="23"/>
        <v>-</v>
      </c>
      <c r="V71" s="38"/>
      <c r="W71" s="38"/>
    </row>
    <row r="72" spans="1:23" x14ac:dyDescent="0.35">
      <c r="A72" s="2" t="str">
        <f>BASE_NOTAS[[#This Row],[Sigla]]&amp;BASE_NOTAS[[#This Row],[CÓDIGO]]</f>
        <v>PEAS_LX</v>
      </c>
      <c r="B72" s="4" t="s">
        <v>198</v>
      </c>
      <c r="C72" s="4" t="s">
        <v>7</v>
      </c>
      <c r="D72" s="4" t="s">
        <v>658</v>
      </c>
      <c r="E72" s="42">
        <v>84.293209440918986</v>
      </c>
      <c r="F72" s="4" t="s">
        <v>471</v>
      </c>
      <c r="G7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88.211541272177698</v>
      </c>
      <c r="H7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72" s="38" t="str">
        <f t="shared" ca="1" si="12"/>
        <v>-</v>
      </c>
      <c r="K72" s="38" t="str">
        <f t="shared" ca="1" si="13"/>
        <v>-</v>
      </c>
      <c r="L72" s="38" t="str">
        <f t="shared" ca="1" si="14"/>
        <v>-</v>
      </c>
      <c r="M72" s="38" t="str">
        <f t="shared" ca="1" si="15"/>
        <v>-</v>
      </c>
      <c r="N72" s="38" t="str">
        <f t="shared" ca="1" si="16"/>
        <v>-</v>
      </c>
      <c r="O72" s="38" t="str">
        <f t="shared" ca="1" si="17"/>
        <v>-</v>
      </c>
      <c r="P72" s="38" t="str">
        <f t="shared" ca="1" si="18"/>
        <v>-</v>
      </c>
      <c r="Q72" s="38" t="str">
        <f t="shared" ca="1" si="19"/>
        <v>-</v>
      </c>
      <c r="R72" s="38">
        <f t="shared" ca="1" si="20"/>
        <v>84.293209440918986</v>
      </c>
      <c r="S72" s="38">
        <f t="shared" ca="1" si="21"/>
        <v>88.211541272177698</v>
      </c>
      <c r="T72" s="38" t="str">
        <f t="shared" ca="1" si="22"/>
        <v>-</v>
      </c>
      <c r="U72" s="38" t="str">
        <f t="shared" ca="1" si="23"/>
        <v>-</v>
      </c>
      <c r="V72" s="38"/>
      <c r="W72" s="38"/>
    </row>
    <row r="73" spans="1:23" x14ac:dyDescent="0.35">
      <c r="A73" s="2" t="str">
        <f>BASE_NOTAS[[#This Row],[Sigla]]&amp;BASE_NOTAS[[#This Row],[CÓDIGO]]</f>
        <v>PIAS_LX</v>
      </c>
      <c r="B73" s="4" t="s">
        <v>199</v>
      </c>
      <c r="C73" s="4" t="s">
        <v>7</v>
      </c>
      <c r="D73" s="4" t="s">
        <v>658</v>
      </c>
      <c r="E73" s="42">
        <v>3.9405801437710011</v>
      </c>
      <c r="F73" s="4" t="s">
        <v>471</v>
      </c>
      <c r="G7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34.269593849592042</v>
      </c>
      <c r="H7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73" s="38" t="str">
        <f t="shared" ca="1" si="12"/>
        <v>-</v>
      </c>
      <c r="K73" s="38" t="str">
        <f t="shared" ca="1" si="13"/>
        <v>-</v>
      </c>
      <c r="L73" s="38" t="str">
        <f t="shared" ca="1" si="14"/>
        <v>-</v>
      </c>
      <c r="M73" s="38" t="str">
        <f t="shared" ca="1" si="15"/>
        <v>-</v>
      </c>
      <c r="N73" s="38" t="str">
        <f t="shared" ca="1" si="16"/>
        <v>-</v>
      </c>
      <c r="O73" s="38" t="str">
        <f t="shared" ca="1" si="17"/>
        <v>-</v>
      </c>
      <c r="P73" s="38" t="str">
        <f t="shared" ca="1" si="18"/>
        <v>-</v>
      </c>
      <c r="Q73" s="38" t="str">
        <f t="shared" ca="1" si="19"/>
        <v>-</v>
      </c>
      <c r="R73" s="38">
        <f t="shared" ca="1" si="20"/>
        <v>3.9405801437710011</v>
      </c>
      <c r="S73" s="38">
        <f t="shared" ca="1" si="21"/>
        <v>34.269593849592042</v>
      </c>
      <c r="T73" s="38" t="str">
        <f t="shared" ca="1" si="22"/>
        <v>-</v>
      </c>
      <c r="U73" s="38" t="str">
        <f t="shared" ca="1" si="23"/>
        <v>-</v>
      </c>
      <c r="V73" s="38"/>
      <c r="W73" s="38"/>
    </row>
    <row r="74" spans="1:23" x14ac:dyDescent="0.35">
      <c r="A74" s="2" t="str">
        <f>BASE_NOTAS[[#This Row],[Sigla]]&amp;BASE_NOTAS[[#This Row],[CÓDIGO]]</f>
        <v>PRAS_LX</v>
      </c>
      <c r="B74" s="4" t="s">
        <v>200</v>
      </c>
      <c r="C74" s="4" t="s">
        <v>7</v>
      </c>
      <c r="D74" s="4" t="s">
        <v>658</v>
      </c>
      <c r="E74" s="42">
        <v>93.520325560174427</v>
      </c>
      <c r="F74" s="4" t="s">
        <v>471</v>
      </c>
      <c r="G7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95.011579429945797</v>
      </c>
      <c r="H7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74" s="38" t="str">
        <f t="shared" ca="1" si="12"/>
        <v>-</v>
      </c>
      <c r="K74" s="38" t="str">
        <f t="shared" ca="1" si="13"/>
        <v>-</v>
      </c>
      <c r="L74" s="38" t="str">
        <f t="shared" ca="1" si="14"/>
        <v>-</v>
      </c>
      <c r="M74" s="38" t="str">
        <f t="shared" ca="1" si="15"/>
        <v>-</v>
      </c>
      <c r="N74" s="38" t="str">
        <f t="shared" ca="1" si="16"/>
        <v>-</v>
      </c>
      <c r="O74" s="38" t="str">
        <f t="shared" ca="1" si="17"/>
        <v>-</v>
      </c>
      <c r="P74" s="38" t="str">
        <f t="shared" ca="1" si="18"/>
        <v>-</v>
      </c>
      <c r="Q74" s="38" t="str">
        <f t="shared" ca="1" si="19"/>
        <v>-</v>
      </c>
      <c r="R74" s="38">
        <f t="shared" ca="1" si="20"/>
        <v>93.520325560174427</v>
      </c>
      <c r="S74" s="38">
        <f t="shared" ca="1" si="21"/>
        <v>95.011579429945797</v>
      </c>
      <c r="T74" s="38" t="str">
        <f t="shared" ca="1" si="22"/>
        <v>-</v>
      </c>
      <c r="U74" s="38" t="str">
        <f t="shared" ca="1" si="23"/>
        <v>-</v>
      </c>
      <c r="V74" s="38"/>
      <c r="W74" s="38"/>
    </row>
    <row r="75" spans="1:23" x14ac:dyDescent="0.35">
      <c r="A75" s="2" t="str">
        <f>BASE_NOTAS[[#This Row],[Sigla]]&amp;BASE_NOTAS[[#This Row],[CÓDIGO]]</f>
        <v>RJAS_LX</v>
      </c>
      <c r="B75" s="4" t="s">
        <v>201</v>
      </c>
      <c r="C75" s="4" t="s">
        <v>7</v>
      </c>
      <c r="D75" s="4" t="s">
        <v>658</v>
      </c>
      <c r="E75" s="42">
        <v>87.287666786355302</v>
      </c>
      <c r="F75" s="4" t="s">
        <v>471</v>
      </c>
      <c r="G7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92.017200321794618</v>
      </c>
      <c r="H7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75" s="38" t="str">
        <f t="shared" ca="1" si="12"/>
        <v>-</v>
      </c>
      <c r="K75" s="38" t="str">
        <f t="shared" ca="1" si="13"/>
        <v>-</v>
      </c>
      <c r="L75" s="38" t="str">
        <f t="shared" ca="1" si="14"/>
        <v>-</v>
      </c>
      <c r="M75" s="38" t="str">
        <f t="shared" ca="1" si="15"/>
        <v>-</v>
      </c>
      <c r="N75" s="38" t="str">
        <f t="shared" ca="1" si="16"/>
        <v>-</v>
      </c>
      <c r="O75" s="38" t="str">
        <f t="shared" ca="1" si="17"/>
        <v>-</v>
      </c>
      <c r="P75" s="38" t="str">
        <f t="shared" ca="1" si="18"/>
        <v>-</v>
      </c>
      <c r="Q75" s="38" t="str">
        <f t="shared" ca="1" si="19"/>
        <v>-</v>
      </c>
      <c r="R75" s="38">
        <f t="shared" ca="1" si="20"/>
        <v>87.287666786355302</v>
      </c>
      <c r="S75" s="38">
        <f t="shared" ca="1" si="21"/>
        <v>92.017200321794618</v>
      </c>
      <c r="T75" s="38" t="str">
        <f t="shared" ca="1" si="22"/>
        <v>-</v>
      </c>
      <c r="U75" s="38" t="str">
        <f t="shared" ca="1" si="23"/>
        <v>-</v>
      </c>
      <c r="V75" s="38"/>
      <c r="W75" s="38"/>
    </row>
    <row r="76" spans="1:23" x14ac:dyDescent="0.35">
      <c r="A76" s="2" t="str">
        <f>BASE_NOTAS[[#This Row],[Sigla]]&amp;BASE_NOTAS[[#This Row],[CÓDIGO]]</f>
        <v>RNAS_LX</v>
      </c>
      <c r="B76" s="4" t="s">
        <v>202</v>
      </c>
      <c r="C76" s="4" t="s">
        <v>7</v>
      </c>
      <c r="D76" s="4" t="s">
        <v>658</v>
      </c>
      <c r="E76" s="42">
        <v>55.813803818899849</v>
      </c>
      <c r="F76" s="4" t="s">
        <v>471</v>
      </c>
      <c r="G7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59.391004256731797</v>
      </c>
      <c r="H7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76" s="38" t="str">
        <f t="shared" ca="1" si="12"/>
        <v>-</v>
      </c>
      <c r="K76" s="38" t="str">
        <f t="shared" ca="1" si="13"/>
        <v>-</v>
      </c>
      <c r="L76" s="38" t="str">
        <f t="shared" ca="1" si="14"/>
        <v>-</v>
      </c>
      <c r="M76" s="38" t="str">
        <f t="shared" ca="1" si="15"/>
        <v>-</v>
      </c>
      <c r="N76" s="38" t="str">
        <f t="shared" ca="1" si="16"/>
        <v>-</v>
      </c>
      <c r="O76" s="38" t="str">
        <f t="shared" ca="1" si="17"/>
        <v>-</v>
      </c>
      <c r="P76" s="38" t="str">
        <f t="shared" ca="1" si="18"/>
        <v>-</v>
      </c>
      <c r="Q76" s="38" t="str">
        <f t="shared" ca="1" si="19"/>
        <v>-</v>
      </c>
      <c r="R76" s="38">
        <f t="shared" ca="1" si="20"/>
        <v>55.813803818899849</v>
      </c>
      <c r="S76" s="38">
        <f t="shared" ca="1" si="21"/>
        <v>59.391004256731797</v>
      </c>
      <c r="T76" s="38" t="str">
        <f t="shared" ca="1" si="22"/>
        <v>-</v>
      </c>
      <c r="U76" s="38" t="str">
        <f t="shared" ca="1" si="23"/>
        <v>-</v>
      </c>
      <c r="V76" s="38"/>
      <c r="W76" s="38"/>
    </row>
    <row r="77" spans="1:23" x14ac:dyDescent="0.35">
      <c r="A77" s="2" t="str">
        <f>BASE_NOTAS[[#This Row],[Sigla]]&amp;BASE_NOTAS[[#This Row],[CÓDIGO]]</f>
        <v>ROAS_LX</v>
      </c>
      <c r="B77" s="4" t="s">
        <v>203</v>
      </c>
      <c r="C77" s="4" t="s">
        <v>7</v>
      </c>
      <c r="D77" s="4" t="s">
        <v>658</v>
      </c>
      <c r="E77" s="42">
        <v>62.167127721653607</v>
      </c>
      <c r="F77" s="4" t="s">
        <v>471</v>
      </c>
      <c r="G7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90.816587030208552</v>
      </c>
      <c r="H7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77" s="38" t="str">
        <f t="shared" ca="1" si="12"/>
        <v>-</v>
      </c>
      <c r="K77" s="38" t="str">
        <f t="shared" ca="1" si="13"/>
        <v>-</v>
      </c>
      <c r="L77" s="38" t="str">
        <f t="shared" ca="1" si="14"/>
        <v>-</v>
      </c>
      <c r="M77" s="38" t="str">
        <f t="shared" ca="1" si="15"/>
        <v>-</v>
      </c>
      <c r="N77" s="38" t="str">
        <f t="shared" ca="1" si="16"/>
        <v>-</v>
      </c>
      <c r="O77" s="38" t="str">
        <f t="shared" ca="1" si="17"/>
        <v>-</v>
      </c>
      <c r="P77" s="38" t="str">
        <f t="shared" ca="1" si="18"/>
        <v>-</v>
      </c>
      <c r="Q77" s="38" t="str">
        <f t="shared" ca="1" si="19"/>
        <v>-</v>
      </c>
      <c r="R77" s="38">
        <f t="shared" ca="1" si="20"/>
        <v>62.167127721653607</v>
      </c>
      <c r="S77" s="38">
        <f t="shared" ca="1" si="21"/>
        <v>90.816587030208552</v>
      </c>
      <c r="T77" s="38" t="str">
        <f t="shared" ca="1" si="22"/>
        <v>-</v>
      </c>
      <c r="U77" s="38" t="str">
        <f t="shared" ca="1" si="23"/>
        <v>-</v>
      </c>
      <c r="V77" s="38"/>
      <c r="W77" s="38"/>
    </row>
    <row r="78" spans="1:23" x14ac:dyDescent="0.35">
      <c r="A78" s="2" t="str">
        <f>BASE_NOTAS[[#This Row],[Sigla]]&amp;BASE_NOTAS[[#This Row],[CÓDIGO]]</f>
        <v>RRAS_LX</v>
      </c>
      <c r="B78" s="4" t="s">
        <v>204</v>
      </c>
      <c r="C78" s="4" t="s">
        <v>7</v>
      </c>
      <c r="D78" s="4" t="s">
        <v>658</v>
      </c>
      <c r="E78" s="42">
        <v>0</v>
      </c>
      <c r="F78" s="4" t="s">
        <v>471</v>
      </c>
      <c r="G7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7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78" s="38" t="str">
        <f t="shared" ca="1" si="12"/>
        <v>-</v>
      </c>
      <c r="K78" s="38" t="str">
        <f t="shared" ca="1" si="13"/>
        <v>-</v>
      </c>
      <c r="L78" s="38" t="str">
        <f t="shared" ca="1" si="14"/>
        <v>-</v>
      </c>
      <c r="M78" s="38" t="str">
        <f t="shared" ca="1" si="15"/>
        <v>-</v>
      </c>
      <c r="N78" s="38" t="str">
        <f t="shared" ca="1" si="16"/>
        <v>-</v>
      </c>
      <c r="O78" s="38" t="str">
        <f t="shared" ca="1" si="17"/>
        <v>-</v>
      </c>
      <c r="P78" s="38" t="str">
        <f t="shared" ca="1" si="18"/>
        <v>-</v>
      </c>
      <c r="Q78" s="38" t="str">
        <f t="shared" ca="1" si="19"/>
        <v>-</v>
      </c>
      <c r="R78" s="38">
        <f t="shared" ca="1" si="20"/>
        <v>0</v>
      </c>
      <c r="S78" s="38">
        <f t="shared" ca="1" si="21"/>
        <v>0</v>
      </c>
      <c r="T78" s="38" t="str">
        <f t="shared" ca="1" si="22"/>
        <v>-</v>
      </c>
      <c r="U78" s="38" t="str">
        <f t="shared" ca="1" si="23"/>
        <v>-</v>
      </c>
      <c r="V78" s="38"/>
      <c r="W78" s="38"/>
    </row>
    <row r="79" spans="1:23" x14ac:dyDescent="0.35">
      <c r="A79" s="2" t="str">
        <f>BASE_NOTAS[[#This Row],[Sigla]]&amp;BASE_NOTAS[[#This Row],[CÓDIGO]]</f>
        <v>RSAS_LX</v>
      </c>
      <c r="B79" s="4" t="s">
        <v>205</v>
      </c>
      <c r="C79" s="4" t="s">
        <v>7</v>
      </c>
      <c r="D79" s="4" t="s">
        <v>658</v>
      </c>
      <c r="E79" s="42">
        <v>95.807646829918127</v>
      </c>
      <c r="F79" s="4" t="s">
        <v>471</v>
      </c>
      <c r="G7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96.226773428828267</v>
      </c>
      <c r="H7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79" s="38" t="str">
        <f t="shared" ca="1" si="12"/>
        <v>-</v>
      </c>
      <c r="K79" s="38" t="str">
        <f t="shared" ca="1" si="13"/>
        <v>-</v>
      </c>
      <c r="L79" s="38" t="str">
        <f t="shared" ca="1" si="14"/>
        <v>-</v>
      </c>
      <c r="M79" s="38" t="str">
        <f t="shared" ca="1" si="15"/>
        <v>-</v>
      </c>
      <c r="N79" s="38" t="str">
        <f t="shared" ca="1" si="16"/>
        <v>-</v>
      </c>
      <c r="O79" s="38" t="str">
        <f t="shared" ca="1" si="17"/>
        <v>-</v>
      </c>
      <c r="P79" s="38" t="str">
        <f t="shared" ca="1" si="18"/>
        <v>-</v>
      </c>
      <c r="Q79" s="38" t="str">
        <f t="shared" ca="1" si="19"/>
        <v>-</v>
      </c>
      <c r="R79" s="38">
        <f t="shared" ca="1" si="20"/>
        <v>95.807646829918127</v>
      </c>
      <c r="S79" s="38">
        <f t="shared" ca="1" si="21"/>
        <v>96.226773428828267</v>
      </c>
      <c r="T79" s="38" t="str">
        <f t="shared" ca="1" si="22"/>
        <v>-</v>
      </c>
      <c r="U79" s="38" t="str">
        <f t="shared" ca="1" si="23"/>
        <v>-</v>
      </c>
      <c r="V79" s="38"/>
      <c r="W79" s="38"/>
    </row>
    <row r="80" spans="1:23" x14ac:dyDescent="0.35">
      <c r="A80" s="2" t="str">
        <f>BASE_NOTAS[[#This Row],[Sigla]]&amp;BASE_NOTAS[[#This Row],[CÓDIGO]]</f>
        <v>SCAS_LX</v>
      </c>
      <c r="B80" s="4" t="s">
        <v>194</v>
      </c>
      <c r="C80" s="4" t="s">
        <v>7</v>
      </c>
      <c r="D80" s="4" t="s">
        <v>658</v>
      </c>
      <c r="E80" s="42">
        <v>98.64495461467051</v>
      </c>
      <c r="F80" s="4" t="s">
        <v>471</v>
      </c>
      <c r="G8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97.885397316925193</v>
      </c>
      <c r="H8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80" s="38" t="str">
        <f t="shared" ca="1" si="12"/>
        <v>-</v>
      </c>
      <c r="K80" s="38" t="str">
        <f t="shared" ca="1" si="13"/>
        <v>-</v>
      </c>
      <c r="L80" s="38" t="str">
        <f t="shared" ca="1" si="14"/>
        <v>-</v>
      </c>
      <c r="M80" s="38" t="str">
        <f t="shared" ca="1" si="15"/>
        <v>-</v>
      </c>
      <c r="N80" s="38" t="str">
        <f t="shared" ca="1" si="16"/>
        <v>-</v>
      </c>
      <c r="O80" s="38" t="str">
        <f t="shared" ca="1" si="17"/>
        <v>-</v>
      </c>
      <c r="P80" s="38" t="str">
        <f t="shared" ca="1" si="18"/>
        <v>-</v>
      </c>
      <c r="Q80" s="38" t="str">
        <f t="shared" ca="1" si="19"/>
        <v>-</v>
      </c>
      <c r="R80" s="38">
        <f t="shared" ca="1" si="20"/>
        <v>98.64495461467051</v>
      </c>
      <c r="S80" s="38">
        <f t="shared" ca="1" si="21"/>
        <v>97.885397316925193</v>
      </c>
      <c r="T80" s="38" t="str">
        <f t="shared" ca="1" si="22"/>
        <v>-</v>
      </c>
      <c r="U80" s="38" t="str">
        <f t="shared" ca="1" si="23"/>
        <v>-</v>
      </c>
      <c r="V80" s="38"/>
      <c r="W80" s="38"/>
    </row>
    <row r="81" spans="1:23" x14ac:dyDescent="0.35">
      <c r="A81" s="2" t="str">
        <f>BASE_NOTAS[[#This Row],[Sigla]]&amp;BASE_NOTAS[[#This Row],[CÓDIGO]]</f>
        <v>SEAS_LX</v>
      </c>
      <c r="B81" s="4" t="s">
        <v>206</v>
      </c>
      <c r="C81" s="4" t="s">
        <v>7</v>
      </c>
      <c r="D81" s="4" t="s">
        <v>658</v>
      </c>
      <c r="E81" s="42">
        <v>75.452761513471614</v>
      </c>
      <c r="F81" s="4" t="s">
        <v>471</v>
      </c>
      <c r="G8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91.097844721063495</v>
      </c>
      <c r="H8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81" s="38" t="str">
        <f t="shared" ca="1" si="12"/>
        <v>-</v>
      </c>
      <c r="K81" s="38" t="str">
        <f t="shared" ca="1" si="13"/>
        <v>-</v>
      </c>
      <c r="L81" s="38" t="str">
        <f t="shared" ca="1" si="14"/>
        <v>-</v>
      </c>
      <c r="M81" s="38" t="str">
        <f t="shared" ca="1" si="15"/>
        <v>-</v>
      </c>
      <c r="N81" s="38" t="str">
        <f t="shared" ca="1" si="16"/>
        <v>-</v>
      </c>
      <c r="O81" s="38" t="str">
        <f t="shared" ca="1" si="17"/>
        <v>-</v>
      </c>
      <c r="P81" s="38" t="str">
        <f t="shared" ca="1" si="18"/>
        <v>-</v>
      </c>
      <c r="Q81" s="38" t="str">
        <f t="shared" ca="1" si="19"/>
        <v>-</v>
      </c>
      <c r="R81" s="38">
        <f t="shared" ca="1" si="20"/>
        <v>75.452761513471614</v>
      </c>
      <c r="S81" s="38">
        <f t="shared" ca="1" si="21"/>
        <v>91.097844721063495</v>
      </c>
      <c r="T81" s="38" t="str">
        <f t="shared" ca="1" si="22"/>
        <v>-</v>
      </c>
      <c r="U81" s="38" t="str">
        <f t="shared" ca="1" si="23"/>
        <v>-</v>
      </c>
      <c r="V81" s="38"/>
      <c r="W81" s="38"/>
    </row>
    <row r="82" spans="1:23" x14ac:dyDescent="0.35">
      <c r="A82" s="2" t="str">
        <f>BASE_NOTAS[[#This Row],[Sigla]]&amp;BASE_NOTAS[[#This Row],[CÓDIGO]]</f>
        <v>SPAS_LX</v>
      </c>
      <c r="B82" s="4" t="s">
        <v>186</v>
      </c>
      <c r="C82" s="4" t="s">
        <v>7</v>
      </c>
      <c r="D82" s="4" t="s">
        <v>658</v>
      </c>
      <c r="E82" s="42">
        <v>87.468354555047881</v>
      </c>
      <c r="F82" s="4" t="s">
        <v>471</v>
      </c>
      <c r="G8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91.107508610343672</v>
      </c>
      <c r="H8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82" s="38" t="str">
        <f t="shared" ca="1" si="12"/>
        <v>-</v>
      </c>
      <c r="K82" s="38" t="str">
        <f t="shared" ca="1" si="13"/>
        <v>-</v>
      </c>
      <c r="L82" s="38" t="str">
        <f t="shared" ca="1" si="14"/>
        <v>-</v>
      </c>
      <c r="M82" s="38" t="str">
        <f t="shared" ca="1" si="15"/>
        <v>-</v>
      </c>
      <c r="N82" s="38" t="str">
        <f t="shared" ca="1" si="16"/>
        <v>-</v>
      </c>
      <c r="O82" s="38" t="str">
        <f t="shared" ca="1" si="17"/>
        <v>-</v>
      </c>
      <c r="P82" s="38" t="str">
        <f t="shared" ca="1" si="18"/>
        <v>-</v>
      </c>
      <c r="Q82" s="38" t="str">
        <f t="shared" ca="1" si="19"/>
        <v>-</v>
      </c>
      <c r="R82" s="38">
        <f t="shared" ca="1" si="20"/>
        <v>87.468354555047881</v>
      </c>
      <c r="S82" s="38">
        <f t="shared" ca="1" si="21"/>
        <v>91.107508610343672</v>
      </c>
      <c r="T82" s="38" t="str">
        <f t="shared" ca="1" si="22"/>
        <v>-</v>
      </c>
      <c r="U82" s="38" t="str">
        <f t="shared" ca="1" si="23"/>
        <v>-</v>
      </c>
      <c r="V82" s="38"/>
      <c r="W82" s="38"/>
    </row>
    <row r="83" spans="1:23" x14ac:dyDescent="0.35">
      <c r="A83" s="2" t="str">
        <f>BASE_NOTAS[[#This Row],[Sigla]]&amp;BASE_NOTAS[[#This Row],[CÓDIGO]]</f>
        <v>TOAS_LX</v>
      </c>
      <c r="B83" s="4" t="s">
        <v>185</v>
      </c>
      <c r="C83" s="4" t="s">
        <v>7</v>
      </c>
      <c r="D83" s="4" t="s">
        <v>658</v>
      </c>
      <c r="E83" s="42">
        <v>46.375425018797458</v>
      </c>
      <c r="F83" s="4" t="s">
        <v>471</v>
      </c>
      <c r="G8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48.331968843789099</v>
      </c>
      <c r="H8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83" s="38" t="str">
        <f t="shared" ca="1" si="12"/>
        <v>-</v>
      </c>
      <c r="K83" s="38" t="str">
        <f t="shared" ca="1" si="13"/>
        <v>-</v>
      </c>
      <c r="L83" s="38" t="str">
        <f t="shared" ca="1" si="14"/>
        <v>-</v>
      </c>
      <c r="M83" s="38" t="str">
        <f t="shared" ca="1" si="15"/>
        <v>-</v>
      </c>
      <c r="N83" s="38" t="str">
        <f t="shared" ca="1" si="16"/>
        <v>-</v>
      </c>
      <c r="O83" s="38" t="str">
        <f t="shared" ca="1" si="17"/>
        <v>-</v>
      </c>
      <c r="P83" s="38" t="str">
        <f t="shared" ca="1" si="18"/>
        <v>-</v>
      </c>
      <c r="Q83" s="38" t="str">
        <f t="shared" ca="1" si="19"/>
        <v>-</v>
      </c>
      <c r="R83" s="38">
        <f t="shared" ca="1" si="20"/>
        <v>46.375425018797458</v>
      </c>
      <c r="S83" s="38">
        <f t="shared" ca="1" si="21"/>
        <v>48.331968843789099</v>
      </c>
      <c r="T83" s="38" t="str">
        <f t="shared" ca="1" si="22"/>
        <v>-</v>
      </c>
      <c r="U83" s="38" t="str">
        <f t="shared" ca="1" si="23"/>
        <v>-</v>
      </c>
      <c r="V83" s="38"/>
      <c r="W83" s="38"/>
    </row>
    <row r="84" spans="1:23" x14ac:dyDescent="0.35">
      <c r="A84" s="2" t="str">
        <f>BASE_NOTAS[[#This Row],[Sigla]]&amp;BASE_NOTAS[[#This Row],[CÓDIGO]]</f>
        <v>ACAS_TE</v>
      </c>
      <c r="B84" s="4" t="s">
        <v>156</v>
      </c>
      <c r="C84" s="4" t="s">
        <v>8</v>
      </c>
      <c r="D84" s="4" t="s">
        <v>86</v>
      </c>
      <c r="E84" s="42">
        <v>10.273696713485442</v>
      </c>
      <c r="F84" s="4" t="s">
        <v>471</v>
      </c>
      <c r="G8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9.9008571455294199</v>
      </c>
      <c r="H8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84" s="38">
        <f t="shared" ca="1" si="12"/>
        <v>21.027287319422154</v>
      </c>
      <c r="K84" s="38">
        <f t="shared" ca="1" si="13"/>
        <v>9.847168442825506</v>
      </c>
      <c r="L84" s="38">
        <f t="shared" ca="1" si="14"/>
        <v>9.3516234023155427</v>
      </c>
      <c r="M84" s="38">
        <f t="shared" ca="1" si="15"/>
        <v>8.1423825518856354</v>
      </c>
      <c r="N84" s="38">
        <f t="shared" ca="1" si="16"/>
        <v>8.7402482346289183</v>
      </c>
      <c r="O84" s="38">
        <f t="shared" ca="1" si="17"/>
        <v>9.2048400041264866</v>
      </c>
      <c r="P84" s="38">
        <f t="shared" ca="1" si="18"/>
        <v>3.2515248415425191</v>
      </c>
      <c r="Q84" s="38">
        <f t="shared" ca="1" si="19"/>
        <v>0</v>
      </c>
      <c r="R84" s="38">
        <f t="shared" ca="1" si="20"/>
        <v>10.273696713485442</v>
      </c>
      <c r="S84" s="38">
        <f t="shared" ca="1" si="21"/>
        <v>9.9008571455294199</v>
      </c>
      <c r="T84" s="38" t="str">
        <f t="shared" ca="1" si="22"/>
        <v>-</v>
      </c>
      <c r="U84" s="38" t="str">
        <f t="shared" ca="1" si="23"/>
        <v>-</v>
      </c>
      <c r="V84" s="38"/>
      <c r="W84" s="38"/>
    </row>
    <row r="85" spans="1:23" x14ac:dyDescent="0.35">
      <c r="A85" s="2" t="str">
        <f>BASE_NOTAS[[#This Row],[Sigla]]&amp;BASE_NOTAS[[#This Row],[CÓDIGO]]</f>
        <v>ALAS_TE</v>
      </c>
      <c r="B85" s="4" t="s">
        <v>157</v>
      </c>
      <c r="C85" s="4" t="s">
        <v>8</v>
      </c>
      <c r="D85" s="4" t="s">
        <v>86</v>
      </c>
      <c r="E85" s="42">
        <v>23.244810729189499</v>
      </c>
      <c r="F85" s="4" t="s">
        <v>471</v>
      </c>
      <c r="G8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37.33956025808456</v>
      </c>
      <c r="H8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85" s="38">
        <f t="shared" ca="1" si="12"/>
        <v>23.299172737374988</v>
      </c>
      <c r="K85" s="38">
        <f t="shared" ca="1" si="13"/>
        <v>36.141897505820552</v>
      </c>
      <c r="L85" s="38">
        <f t="shared" ca="1" si="14"/>
        <v>16.543373555279871</v>
      </c>
      <c r="M85" s="38">
        <f t="shared" ca="1" si="15"/>
        <v>11.388849618175016</v>
      </c>
      <c r="N85" s="38">
        <f t="shared" ca="1" si="16"/>
        <v>11.002293624058774</v>
      </c>
      <c r="O85" s="38">
        <f t="shared" ca="1" si="17"/>
        <v>11.776975531007698</v>
      </c>
      <c r="P85" s="38">
        <f t="shared" ca="1" si="18"/>
        <v>13.125372875161172</v>
      </c>
      <c r="Q85" s="38">
        <f t="shared" ca="1" si="19"/>
        <v>13.117648199770137</v>
      </c>
      <c r="R85" s="38">
        <f t="shared" ca="1" si="20"/>
        <v>23.244810729189499</v>
      </c>
      <c r="S85" s="38">
        <f t="shared" ca="1" si="21"/>
        <v>37.33956025808456</v>
      </c>
      <c r="T85" s="38" t="str">
        <f t="shared" ca="1" si="22"/>
        <v>-</v>
      </c>
      <c r="U85" s="38" t="str">
        <f t="shared" ca="1" si="23"/>
        <v>-</v>
      </c>
      <c r="V85" s="38"/>
      <c r="W85" s="38"/>
    </row>
    <row r="86" spans="1:23" x14ac:dyDescent="0.35">
      <c r="A86" s="2" t="str">
        <f>BASE_NOTAS[[#This Row],[Sigla]]&amp;BASE_NOTAS[[#This Row],[CÓDIGO]]</f>
        <v>AMAS_TE</v>
      </c>
      <c r="B86" s="4" t="s">
        <v>158</v>
      </c>
      <c r="C86" s="4" t="s">
        <v>8</v>
      </c>
      <c r="D86" s="4" t="s">
        <v>86</v>
      </c>
      <c r="E86" s="42">
        <v>8.5449904687248424</v>
      </c>
      <c r="F86" s="4" t="s">
        <v>471</v>
      </c>
      <c r="G8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2.6678422977573355</v>
      </c>
      <c r="H8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86" s="38">
        <f t="shared" ca="1" si="12"/>
        <v>26.966292134831459</v>
      </c>
      <c r="K86" s="38">
        <f t="shared" ca="1" si="13"/>
        <v>18.288362561334026</v>
      </c>
      <c r="L86" s="38">
        <f t="shared" ca="1" si="14"/>
        <v>39.381659422095467</v>
      </c>
      <c r="M86" s="38">
        <f t="shared" ca="1" si="15"/>
        <v>23.0429519672943</v>
      </c>
      <c r="N86" s="38">
        <f t="shared" ca="1" si="16"/>
        <v>25.338922188124485</v>
      </c>
      <c r="O86" s="38">
        <f t="shared" ca="1" si="17"/>
        <v>16.180213253080538</v>
      </c>
      <c r="P86" s="38">
        <f t="shared" ca="1" si="18"/>
        <v>13.588431203184847</v>
      </c>
      <c r="Q86" s="38">
        <f t="shared" ca="1" si="19"/>
        <v>18.56181189807668</v>
      </c>
      <c r="R86" s="38">
        <f t="shared" ca="1" si="20"/>
        <v>8.5449904687248424</v>
      </c>
      <c r="S86" s="38">
        <f t="shared" ca="1" si="21"/>
        <v>2.6678422977573355</v>
      </c>
      <c r="T86" s="38" t="str">
        <f t="shared" ca="1" si="22"/>
        <v>-</v>
      </c>
      <c r="U86" s="38" t="str">
        <f t="shared" ca="1" si="23"/>
        <v>-</v>
      </c>
      <c r="V86" s="38"/>
      <c r="W86" s="38"/>
    </row>
    <row r="87" spans="1:23" x14ac:dyDescent="0.35">
      <c r="A87" s="2" t="str">
        <f>BASE_NOTAS[[#This Row],[Sigla]]&amp;BASE_NOTAS[[#This Row],[CÓDIGO]]</f>
        <v>APAS_TE</v>
      </c>
      <c r="B87" s="4" t="s">
        <v>184</v>
      </c>
      <c r="C87" s="4" t="s">
        <v>8</v>
      </c>
      <c r="D87" s="4" t="s">
        <v>86</v>
      </c>
      <c r="E87" s="42">
        <v>0</v>
      </c>
      <c r="F87" s="4" t="s">
        <v>471</v>
      </c>
      <c r="G8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0.22595532519491382</v>
      </c>
      <c r="H8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87" s="38">
        <f t="shared" ca="1" si="12"/>
        <v>14.853685640202496</v>
      </c>
      <c r="K87" s="38">
        <f t="shared" ca="1" si="13"/>
        <v>5.5121653653200644</v>
      </c>
      <c r="L87" s="38">
        <f t="shared" ca="1" si="14"/>
        <v>5.6138824380863124</v>
      </c>
      <c r="M87" s="38">
        <f t="shared" ca="1" si="15"/>
        <v>6.2463104806346781</v>
      </c>
      <c r="N87" s="38">
        <f t="shared" ca="1" si="16"/>
        <v>6.6267586983273397</v>
      </c>
      <c r="O87" s="38">
        <f t="shared" ca="1" si="17"/>
        <v>7.6684426740931126</v>
      </c>
      <c r="P87" s="38">
        <f t="shared" ca="1" si="18"/>
        <v>5.5036486121617436</v>
      </c>
      <c r="Q87" s="38">
        <f t="shared" ca="1" si="19"/>
        <v>8.574687124100091</v>
      </c>
      <c r="R87" s="38">
        <f t="shared" ca="1" si="20"/>
        <v>0</v>
      </c>
      <c r="S87" s="38">
        <f t="shared" ca="1" si="21"/>
        <v>0.22595532519491382</v>
      </c>
      <c r="T87" s="38" t="str">
        <f t="shared" ca="1" si="22"/>
        <v>-</v>
      </c>
      <c r="U87" s="38" t="str">
        <f t="shared" ca="1" si="23"/>
        <v>-</v>
      </c>
      <c r="V87" s="38"/>
      <c r="W87" s="38"/>
    </row>
    <row r="88" spans="1:23" x14ac:dyDescent="0.35">
      <c r="A88" s="2" t="str">
        <f>BASE_NOTAS[[#This Row],[Sigla]]&amp;BASE_NOTAS[[#This Row],[CÓDIGO]]</f>
        <v>BAAS_TE</v>
      </c>
      <c r="B88" s="4" t="s">
        <v>187</v>
      </c>
      <c r="C88" s="4" t="s">
        <v>8</v>
      </c>
      <c r="D88" s="4" t="s">
        <v>86</v>
      </c>
      <c r="E88" s="42">
        <v>48.238252623326581</v>
      </c>
      <c r="F88" s="4" t="s">
        <v>471</v>
      </c>
      <c r="G8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44.787011319724215</v>
      </c>
      <c r="H8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88" s="38">
        <f t="shared" ca="1" si="12"/>
        <v>54.957402148413379</v>
      </c>
      <c r="K88" s="38">
        <f t="shared" ca="1" si="13"/>
        <v>53.274148244573936</v>
      </c>
      <c r="L88" s="38">
        <f t="shared" ca="1" si="14"/>
        <v>52.348398696206274</v>
      </c>
      <c r="M88" s="38">
        <f t="shared" ca="1" si="15"/>
        <v>52.031435664604395</v>
      </c>
      <c r="N88" s="38">
        <f t="shared" ca="1" si="16"/>
        <v>48.682664491749975</v>
      </c>
      <c r="O88" s="38">
        <f t="shared" ca="1" si="17"/>
        <v>45.337407463235934</v>
      </c>
      <c r="P88" s="38">
        <f t="shared" ca="1" si="18"/>
        <v>44.335183724232238</v>
      </c>
      <c r="Q88" s="38">
        <f t="shared" ca="1" si="19"/>
        <v>52.044831107148383</v>
      </c>
      <c r="R88" s="38">
        <f t="shared" ca="1" si="20"/>
        <v>48.238252623326581</v>
      </c>
      <c r="S88" s="38">
        <f t="shared" ca="1" si="21"/>
        <v>44.787011319724215</v>
      </c>
      <c r="T88" s="38" t="str">
        <f t="shared" ca="1" si="22"/>
        <v>-</v>
      </c>
      <c r="U88" s="38" t="str">
        <f t="shared" ca="1" si="23"/>
        <v>-</v>
      </c>
      <c r="V88" s="38"/>
      <c r="W88" s="38"/>
    </row>
    <row r="89" spans="1:23" x14ac:dyDescent="0.35">
      <c r="A89" s="2" t="str">
        <f>BASE_NOTAS[[#This Row],[Sigla]]&amp;BASE_NOTAS[[#This Row],[CÓDIGO]]</f>
        <v>CEAS_TE</v>
      </c>
      <c r="B89" s="4" t="s">
        <v>188</v>
      </c>
      <c r="C89" s="4" t="s">
        <v>8</v>
      </c>
      <c r="D89" s="4" t="s">
        <v>86</v>
      </c>
      <c r="E89" s="42">
        <v>27.779410242366588</v>
      </c>
      <c r="F89" s="4" t="s">
        <v>471</v>
      </c>
      <c r="G8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26.714064443404506</v>
      </c>
      <c r="H8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89" s="38">
        <f t="shared" ca="1" si="12"/>
        <v>41.140881590319793</v>
      </c>
      <c r="K89" s="38">
        <f t="shared" ca="1" si="13"/>
        <v>32.429580850950387</v>
      </c>
      <c r="L89" s="38">
        <f t="shared" ca="1" si="14"/>
        <v>35.128478203478771</v>
      </c>
      <c r="M89" s="38">
        <f t="shared" ca="1" si="15"/>
        <v>34.789161101173462</v>
      </c>
      <c r="N89" s="38">
        <f t="shared" ca="1" si="16"/>
        <v>32.589572496826761</v>
      </c>
      <c r="O89" s="38">
        <f t="shared" ca="1" si="17"/>
        <v>29.922137935734781</v>
      </c>
      <c r="P89" s="38">
        <f t="shared" ca="1" si="18"/>
        <v>33.61549978802821</v>
      </c>
      <c r="Q89" s="38">
        <f t="shared" ca="1" si="19"/>
        <v>38.395188710106709</v>
      </c>
      <c r="R89" s="38">
        <f t="shared" ca="1" si="20"/>
        <v>27.779410242366588</v>
      </c>
      <c r="S89" s="38">
        <f t="shared" ca="1" si="21"/>
        <v>26.714064443404506</v>
      </c>
      <c r="T89" s="38" t="str">
        <f t="shared" ca="1" si="22"/>
        <v>-</v>
      </c>
      <c r="U89" s="38" t="str">
        <f t="shared" ca="1" si="23"/>
        <v>-</v>
      </c>
      <c r="V89" s="38"/>
      <c r="W89" s="38"/>
    </row>
    <row r="90" spans="1:23" x14ac:dyDescent="0.35">
      <c r="A90" s="2" t="str">
        <f>BASE_NOTAS[[#This Row],[Sigla]]&amp;BASE_NOTAS[[#This Row],[CÓDIGO]]</f>
        <v>DFAS_TE</v>
      </c>
      <c r="B90" s="4" t="s">
        <v>189</v>
      </c>
      <c r="C90" s="4" t="s">
        <v>8</v>
      </c>
      <c r="D90" s="4" t="s">
        <v>86</v>
      </c>
      <c r="E90" s="42">
        <v>94.928793653085279</v>
      </c>
      <c r="F90" s="4" t="s">
        <v>471</v>
      </c>
      <c r="G9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99.493691023699569</v>
      </c>
      <c r="H9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90" s="38">
        <f t="shared" ca="1" si="12"/>
        <v>100</v>
      </c>
      <c r="K90" s="38">
        <f t="shared" ca="1" si="13"/>
        <v>100</v>
      </c>
      <c r="L90" s="38">
        <f t="shared" ca="1" si="14"/>
        <v>100</v>
      </c>
      <c r="M90" s="38">
        <f t="shared" ca="1" si="15"/>
        <v>100</v>
      </c>
      <c r="N90" s="38">
        <f t="shared" ca="1" si="16"/>
        <v>100</v>
      </c>
      <c r="O90" s="38">
        <f t="shared" ca="1" si="17"/>
        <v>100</v>
      </c>
      <c r="P90" s="38">
        <f t="shared" ca="1" si="18"/>
        <v>100</v>
      </c>
      <c r="Q90" s="38">
        <f t="shared" ca="1" si="19"/>
        <v>100</v>
      </c>
      <c r="R90" s="38">
        <f t="shared" ca="1" si="20"/>
        <v>94.928793653085279</v>
      </c>
      <c r="S90" s="38">
        <f t="shared" ca="1" si="21"/>
        <v>99.493691023699569</v>
      </c>
      <c r="T90" s="38" t="str">
        <f t="shared" ca="1" si="22"/>
        <v>-</v>
      </c>
      <c r="U90" s="38" t="str">
        <f t="shared" ca="1" si="23"/>
        <v>-</v>
      </c>
      <c r="V90" s="38"/>
      <c r="W90" s="38"/>
    </row>
    <row r="91" spans="1:23" x14ac:dyDescent="0.35">
      <c r="A91" s="2" t="str">
        <f>BASE_NOTAS[[#This Row],[Sigla]]&amp;BASE_NOTAS[[#This Row],[CÓDIGO]]</f>
        <v>ESAS_TE</v>
      </c>
      <c r="B91" s="4" t="s">
        <v>183</v>
      </c>
      <c r="C91" s="4" t="s">
        <v>8</v>
      </c>
      <c r="D91" s="4" t="s">
        <v>86</v>
      </c>
      <c r="E91" s="42">
        <v>44.244243905373828</v>
      </c>
      <c r="F91" s="4" t="s">
        <v>471</v>
      </c>
      <c r="G9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44.631578437044027</v>
      </c>
      <c r="H9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91" s="38">
        <f t="shared" ca="1" si="12"/>
        <v>39.535745153722686</v>
      </c>
      <c r="K91" s="38">
        <f t="shared" ca="1" si="13"/>
        <v>36.543210551904515</v>
      </c>
      <c r="L91" s="38">
        <f t="shared" ca="1" si="14"/>
        <v>43.075334198023761</v>
      </c>
      <c r="M91" s="38">
        <f t="shared" ca="1" si="15"/>
        <v>46.163906304789762</v>
      </c>
      <c r="N91" s="38">
        <f t="shared" ca="1" si="16"/>
        <v>43.300563809166711</v>
      </c>
      <c r="O91" s="38">
        <f t="shared" ca="1" si="17"/>
        <v>42.303834968531753</v>
      </c>
      <c r="P91" s="38">
        <f t="shared" ca="1" si="18"/>
        <v>42.731449453539653</v>
      </c>
      <c r="Q91" s="38">
        <f t="shared" ca="1" si="19"/>
        <v>48.113842824736039</v>
      </c>
      <c r="R91" s="38">
        <f t="shared" ca="1" si="20"/>
        <v>44.244243905373828</v>
      </c>
      <c r="S91" s="38">
        <f t="shared" ca="1" si="21"/>
        <v>44.631578437044027</v>
      </c>
      <c r="T91" s="38" t="str">
        <f t="shared" ca="1" si="22"/>
        <v>-</v>
      </c>
      <c r="U91" s="38" t="str">
        <f t="shared" ca="1" si="23"/>
        <v>-</v>
      </c>
      <c r="V91" s="38"/>
      <c r="W91" s="38"/>
    </row>
    <row r="92" spans="1:23" x14ac:dyDescent="0.35">
      <c r="A92" s="2" t="str">
        <f>BASE_NOTAS[[#This Row],[Sigla]]&amp;BASE_NOTAS[[#This Row],[CÓDIGO]]</f>
        <v>GOAS_TE</v>
      </c>
      <c r="B92" s="4" t="s">
        <v>190</v>
      </c>
      <c r="C92" s="4" t="s">
        <v>8</v>
      </c>
      <c r="D92" s="4" t="s">
        <v>86</v>
      </c>
      <c r="E92" s="42">
        <v>61.915978095962934</v>
      </c>
      <c r="F92" s="4" t="s">
        <v>471</v>
      </c>
      <c r="G9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67.642996353569032</v>
      </c>
      <c r="H9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92" s="38">
        <f t="shared" ca="1" si="12"/>
        <v>56.673663415236454</v>
      </c>
      <c r="K92" s="38">
        <f t="shared" ca="1" si="13"/>
        <v>50.845194548045171</v>
      </c>
      <c r="L92" s="38">
        <f t="shared" ca="1" si="14"/>
        <v>50.373862828574936</v>
      </c>
      <c r="M92" s="38">
        <f t="shared" ca="1" si="15"/>
        <v>51.056719636863043</v>
      </c>
      <c r="N92" s="38">
        <f t="shared" ca="1" si="16"/>
        <v>57.544852614400057</v>
      </c>
      <c r="O92" s="38">
        <f t="shared" ca="1" si="17"/>
        <v>54.276811791052268</v>
      </c>
      <c r="P92" s="38">
        <f t="shared" ca="1" si="18"/>
        <v>59.621222125951469</v>
      </c>
      <c r="Q92" s="38">
        <f t="shared" ca="1" si="19"/>
        <v>67.850440432445353</v>
      </c>
      <c r="R92" s="38">
        <f t="shared" ca="1" si="20"/>
        <v>61.915978095962934</v>
      </c>
      <c r="S92" s="38">
        <f t="shared" ca="1" si="21"/>
        <v>67.642996353569032</v>
      </c>
      <c r="T92" s="38" t="str">
        <f t="shared" ca="1" si="22"/>
        <v>-</v>
      </c>
      <c r="U92" s="38" t="str">
        <f t="shared" ca="1" si="23"/>
        <v>-</v>
      </c>
      <c r="V92" s="38"/>
      <c r="W92" s="38"/>
    </row>
    <row r="93" spans="1:23" x14ac:dyDescent="0.35">
      <c r="A93" s="2" t="str">
        <f>BASE_NOTAS[[#This Row],[Sigla]]&amp;BASE_NOTAS[[#This Row],[CÓDIGO]]</f>
        <v>MAAS_TE</v>
      </c>
      <c r="B93" s="4" t="s">
        <v>191</v>
      </c>
      <c r="C93" s="4" t="s">
        <v>8</v>
      </c>
      <c r="D93" s="4" t="s">
        <v>86</v>
      </c>
      <c r="E93" s="42">
        <v>5.3808929152046154</v>
      </c>
      <c r="F93" s="4" t="s">
        <v>471</v>
      </c>
      <c r="G9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0.97337912752576972</v>
      </c>
      <c r="H9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93" s="38">
        <f t="shared" ca="1" si="12"/>
        <v>13.3473268304729</v>
      </c>
      <c r="K93" s="38">
        <f t="shared" ca="1" si="13"/>
        <v>7.4506932872239364</v>
      </c>
      <c r="L93" s="38">
        <f t="shared" ca="1" si="14"/>
        <v>4.591322753242908</v>
      </c>
      <c r="M93" s="38">
        <f t="shared" ca="1" si="15"/>
        <v>7.0553961388222657</v>
      </c>
      <c r="N93" s="38">
        <f t="shared" ca="1" si="16"/>
        <v>7.7857284353291574</v>
      </c>
      <c r="O93" s="38">
        <f t="shared" ca="1" si="17"/>
        <v>6.8400747409017431</v>
      </c>
      <c r="P93" s="38">
        <f t="shared" ca="1" si="18"/>
        <v>4.8365135612786494</v>
      </c>
      <c r="Q93" s="38">
        <f t="shared" ca="1" si="19"/>
        <v>12.835886344073552</v>
      </c>
      <c r="R93" s="38">
        <f t="shared" ca="1" si="20"/>
        <v>5.3808929152046154</v>
      </c>
      <c r="S93" s="38">
        <f t="shared" ca="1" si="21"/>
        <v>0.97337912752576972</v>
      </c>
      <c r="T93" s="38" t="str">
        <f t="shared" ca="1" si="22"/>
        <v>-</v>
      </c>
      <c r="U93" s="38" t="str">
        <f t="shared" ca="1" si="23"/>
        <v>-</v>
      </c>
      <c r="V93" s="38"/>
      <c r="W93" s="38"/>
    </row>
    <row r="94" spans="1:23" x14ac:dyDescent="0.35">
      <c r="A94" s="2" t="str">
        <f>BASE_NOTAS[[#This Row],[Sigla]]&amp;BASE_NOTAS[[#This Row],[CÓDIGO]]</f>
        <v>MGAS_TE</v>
      </c>
      <c r="B94" s="4" t="s">
        <v>192</v>
      </c>
      <c r="C94" s="4" t="s">
        <v>8</v>
      </c>
      <c r="D94" s="4" t="s">
        <v>86</v>
      </c>
      <c r="E94" s="42">
        <v>41.409151028592994</v>
      </c>
      <c r="F94" s="4" t="s">
        <v>471</v>
      </c>
      <c r="G9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48.057363524679083</v>
      </c>
      <c r="H9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94" s="38">
        <f t="shared" ca="1" si="12"/>
        <v>41.647116928015805</v>
      </c>
      <c r="K94" s="38">
        <f t="shared" ca="1" si="13"/>
        <v>36.697411724322997</v>
      </c>
      <c r="L94" s="38">
        <f t="shared" ca="1" si="14"/>
        <v>40.447011716500697</v>
      </c>
      <c r="M94" s="38">
        <f t="shared" ca="1" si="15"/>
        <v>39.490394809373711</v>
      </c>
      <c r="N94" s="38">
        <f t="shared" ca="1" si="16"/>
        <v>44.694558803697682</v>
      </c>
      <c r="O94" s="38">
        <f t="shared" ca="1" si="17"/>
        <v>40.456404592190843</v>
      </c>
      <c r="P94" s="38">
        <f t="shared" ca="1" si="18"/>
        <v>43.504883372918393</v>
      </c>
      <c r="Q94" s="38">
        <f t="shared" ca="1" si="19"/>
        <v>48.564390212847414</v>
      </c>
      <c r="R94" s="38">
        <f t="shared" ca="1" si="20"/>
        <v>41.409151028592994</v>
      </c>
      <c r="S94" s="38">
        <f t="shared" ca="1" si="21"/>
        <v>48.057363524679083</v>
      </c>
      <c r="T94" s="38" t="str">
        <f t="shared" ca="1" si="22"/>
        <v>-</v>
      </c>
      <c r="U94" s="38" t="str">
        <f t="shared" ca="1" si="23"/>
        <v>-</v>
      </c>
      <c r="V94" s="38"/>
      <c r="W94" s="38"/>
    </row>
    <row r="95" spans="1:23" x14ac:dyDescent="0.35">
      <c r="A95" s="2" t="str">
        <f>BASE_NOTAS[[#This Row],[Sigla]]&amp;BASE_NOTAS[[#This Row],[CÓDIGO]]</f>
        <v>MSAS_TE</v>
      </c>
      <c r="B95" s="4" t="s">
        <v>193</v>
      </c>
      <c r="C95" s="4" t="s">
        <v>8</v>
      </c>
      <c r="D95" s="4" t="s">
        <v>86</v>
      </c>
      <c r="E95" s="42">
        <v>51.068227680327674</v>
      </c>
      <c r="F95" s="4" t="s">
        <v>471</v>
      </c>
      <c r="G9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46.782226455507761</v>
      </c>
      <c r="H9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95" s="38">
        <f t="shared" ca="1" si="12"/>
        <v>46.771206321768126</v>
      </c>
      <c r="K95" s="38">
        <f t="shared" ca="1" si="13"/>
        <v>43.531516557732594</v>
      </c>
      <c r="L95" s="38">
        <f t="shared" ca="1" si="14"/>
        <v>45.119994121273464</v>
      </c>
      <c r="M95" s="38">
        <f t="shared" ca="1" si="15"/>
        <v>44.566590266544644</v>
      </c>
      <c r="N95" s="38">
        <f t="shared" ca="1" si="16"/>
        <v>47.40169113994061</v>
      </c>
      <c r="O95" s="38">
        <f t="shared" ca="1" si="17"/>
        <v>43.431589586126364</v>
      </c>
      <c r="P95" s="38">
        <f t="shared" ca="1" si="18"/>
        <v>46.595403091077706</v>
      </c>
      <c r="Q95" s="38">
        <f t="shared" ca="1" si="19"/>
        <v>56.444005442070399</v>
      </c>
      <c r="R95" s="38">
        <f t="shared" ca="1" si="20"/>
        <v>51.068227680327674</v>
      </c>
      <c r="S95" s="38">
        <f t="shared" ca="1" si="21"/>
        <v>46.782226455507761</v>
      </c>
      <c r="T95" s="38" t="str">
        <f t="shared" ca="1" si="22"/>
        <v>-</v>
      </c>
      <c r="U95" s="38" t="str">
        <f t="shared" ca="1" si="23"/>
        <v>-</v>
      </c>
      <c r="V95" s="38"/>
      <c r="W95" s="38"/>
    </row>
    <row r="96" spans="1:23" x14ac:dyDescent="0.35">
      <c r="A96" s="2" t="str">
        <f>BASE_NOTAS[[#This Row],[Sigla]]&amp;BASE_NOTAS[[#This Row],[CÓDIGO]]</f>
        <v>MTAS_TE</v>
      </c>
      <c r="B96" s="4" t="s">
        <v>195</v>
      </c>
      <c r="C96" s="4" t="s">
        <v>8</v>
      </c>
      <c r="D96" s="4" t="s">
        <v>86</v>
      </c>
      <c r="E96" s="42">
        <v>28.065415181387927</v>
      </c>
      <c r="F96" s="4" t="s">
        <v>471</v>
      </c>
      <c r="G9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22.686326914637007</v>
      </c>
      <c r="H9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96" s="38">
        <f t="shared" ca="1" si="12"/>
        <v>29.769107297197184</v>
      </c>
      <c r="K96" s="38">
        <f t="shared" ca="1" si="13"/>
        <v>26.490382902290584</v>
      </c>
      <c r="L96" s="38">
        <f t="shared" ca="1" si="14"/>
        <v>31.308577972426839</v>
      </c>
      <c r="M96" s="38">
        <f t="shared" ca="1" si="15"/>
        <v>32.641036918447945</v>
      </c>
      <c r="N96" s="38">
        <f t="shared" ca="1" si="16"/>
        <v>42.402932737463431</v>
      </c>
      <c r="O96" s="38">
        <f t="shared" ca="1" si="17"/>
        <v>37.478789982803292</v>
      </c>
      <c r="P96" s="38">
        <f t="shared" ca="1" si="18"/>
        <v>48.565217255818446</v>
      </c>
      <c r="Q96" s="38">
        <f t="shared" ca="1" si="19"/>
        <v>42.924267980155335</v>
      </c>
      <c r="R96" s="38">
        <f t="shared" ca="1" si="20"/>
        <v>28.065415181387927</v>
      </c>
      <c r="S96" s="38">
        <f t="shared" ca="1" si="21"/>
        <v>22.686326914637007</v>
      </c>
      <c r="T96" s="38" t="str">
        <f t="shared" ca="1" si="22"/>
        <v>-</v>
      </c>
      <c r="U96" s="38" t="str">
        <f t="shared" ca="1" si="23"/>
        <v>-</v>
      </c>
      <c r="V96" s="38"/>
      <c r="W96" s="38"/>
    </row>
    <row r="97" spans="1:23" x14ac:dyDescent="0.35">
      <c r="A97" s="2" t="str">
        <f>BASE_NOTAS[[#This Row],[Sigla]]&amp;BASE_NOTAS[[#This Row],[CÓDIGO]]</f>
        <v>PAAS_TE</v>
      </c>
      <c r="B97" s="4" t="s">
        <v>196</v>
      </c>
      <c r="C97" s="4" t="s">
        <v>8</v>
      </c>
      <c r="D97" s="4" t="s">
        <v>86</v>
      </c>
      <c r="E97" s="42">
        <v>5.4432677781430217</v>
      </c>
      <c r="F97" s="4" t="s">
        <v>471</v>
      </c>
      <c r="G9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1.1667780329255297</v>
      </c>
      <c r="H9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97" s="38">
        <f t="shared" ca="1" si="12"/>
        <v>0</v>
      </c>
      <c r="K97" s="38">
        <f t="shared" ca="1" si="13"/>
        <v>1.2964021473734171</v>
      </c>
      <c r="L97" s="38">
        <f t="shared" ca="1" si="14"/>
        <v>0</v>
      </c>
      <c r="M97" s="38">
        <f t="shared" ca="1" si="15"/>
        <v>0</v>
      </c>
      <c r="N97" s="38">
        <f t="shared" ca="1" si="16"/>
        <v>0</v>
      </c>
      <c r="O97" s="38">
        <f t="shared" ca="1" si="17"/>
        <v>1.2384652275987726</v>
      </c>
      <c r="P97" s="38">
        <f t="shared" ca="1" si="18"/>
        <v>0.59172371156178383</v>
      </c>
      <c r="Q97" s="38">
        <f t="shared" ca="1" si="19"/>
        <v>5.1856869603263345</v>
      </c>
      <c r="R97" s="38">
        <f t="shared" ca="1" si="20"/>
        <v>5.4432677781430217</v>
      </c>
      <c r="S97" s="38">
        <f t="shared" ca="1" si="21"/>
        <v>1.1667780329255297</v>
      </c>
      <c r="T97" s="38" t="str">
        <f t="shared" ca="1" si="22"/>
        <v>-</v>
      </c>
      <c r="U97" s="38" t="str">
        <f t="shared" ca="1" si="23"/>
        <v>-</v>
      </c>
      <c r="V97" s="38"/>
      <c r="W97" s="38"/>
    </row>
    <row r="98" spans="1:23" x14ac:dyDescent="0.35">
      <c r="A98" s="2" t="str">
        <f>BASE_NOTAS[[#This Row],[Sigla]]&amp;BASE_NOTAS[[#This Row],[CÓDIGO]]</f>
        <v>PBAS_TE</v>
      </c>
      <c r="B98" s="4" t="s">
        <v>197</v>
      </c>
      <c r="C98" s="4" t="s">
        <v>8</v>
      </c>
      <c r="D98" s="4" t="s">
        <v>86</v>
      </c>
      <c r="E98" s="42">
        <v>35.698979775117948</v>
      </c>
      <c r="F98" s="4" t="s">
        <v>471</v>
      </c>
      <c r="G9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33.273516311007839</v>
      </c>
      <c r="H9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98" s="38">
        <f t="shared" ca="1" si="12"/>
        <v>54.340041980491414</v>
      </c>
      <c r="K98" s="38">
        <f t="shared" ca="1" si="13"/>
        <v>42.311195830900537</v>
      </c>
      <c r="L98" s="38">
        <f t="shared" ca="1" si="14"/>
        <v>32.856820699858083</v>
      </c>
      <c r="M98" s="38">
        <f t="shared" ca="1" si="15"/>
        <v>41.03318317424332</v>
      </c>
      <c r="N98" s="38">
        <f t="shared" ca="1" si="16"/>
        <v>37.574077294207441</v>
      </c>
      <c r="O98" s="38">
        <f t="shared" ca="1" si="17"/>
        <v>36.033102881152558</v>
      </c>
      <c r="P98" s="38">
        <f t="shared" ca="1" si="18"/>
        <v>35.054654148145467</v>
      </c>
      <c r="Q98" s="38">
        <f t="shared" ca="1" si="19"/>
        <v>35.310665774494787</v>
      </c>
      <c r="R98" s="38">
        <f t="shared" ca="1" si="20"/>
        <v>35.698979775117948</v>
      </c>
      <c r="S98" s="38">
        <f t="shared" ca="1" si="21"/>
        <v>33.273516311007839</v>
      </c>
      <c r="T98" s="38" t="str">
        <f t="shared" ca="1" si="22"/>
        <v>-</v>
      </c>
      <c r="U98" s="38" t="str">
        <f t="shared" ca="1" si="23"/>
        <v>-</v>
      </c>
      <c r="V98" s="38"/>
      <c r="W98" s="38"/>
    </row>
    <row r="99" spans="1:23" x14ac:dyDescent="0.35">
      <c r="A99" s="2" t="str">
        <f>BASE_NOTAS[[#This Row],[Sigla]]&amp;BASE_NOTAS[[#This Row],[CÓDIGO]]</f>
        <v>PEAS_TE</v>
      </c>
      <c r="B99" s="4" t="s">
        <v>198</v>
      </c>
      <c r="C99" s="4" t="s">
        <v>8</v>
      </c>
      <c r="D99" s="4" t="s">
        <v>86</v>
      </c>
      <c r="E99" s="42">
        <v>25.661275169451507</v>
      </c>
      <c r="F99" s="4" t="s">
        <v>471</v>
      </c>
      <c r="G9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18.456555923656921</v>
      </c>
      <c r="H9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99" s="38">
        <f t="shared" ca="1" si="12"/>
        <v>32.053339918508463</v>
      </c>
      <c r="K99" s="38">
        <f t="shared" ca="1" si="13"/>
        <v>26.585429323434589</v>
      </c>
      <c r="L99" s="38">
        <f t="shared" ca="1" si="14"/>
        <v>27.901042696303268</v>
      </c>
      <c r="M99" s="38">
        <f t="shared" ca="1" si="15"/>
        <v>26.290504255171687</v>
      </c>
      <c r="N99" s="38">
        <f t="shared" ca="1" si="16"/>
        <v>26.220235772978011</v>
      </c>
      <c r="O99" s="38">
        <f t="shared" ca="1" si="17"/>
        <v>24.88189124797346</v>
      </c>
      <c r="P99" s="38">
        <f t="shared" ca="1" si="18"/>
        <v>29.014106899469379</v>
      </c>
      <c r="Q99" s="38">
        <f t="shared" ca="1" si="19"/>
        <v>28.988120920658172</v>
      </c>
      <c r="R99" s="38">
        <f t="shared" ca="1" si="20"/>
        <v>25.661275169451507</v>
      </c>
      <c r="S99" s="38">
        <f t="shared" ca="1" si="21"/>
        <v>18.456555923656921</v>
      </c>
      <c r="T99" s="38" t="str">
        <f t="shared" ca="1" si="22"/>
        <v>-</v>
      </c>
      <c r="U99" s="38" t="str">
        <f t="shared" ca="1" si="23"/>
        <v>-</v>
      </c>
      <c r="V99" s="38"/>
      <c r="W99" s="38"/>
    </row>
    <row r="100" spans="1:23" x14ac:dyDescent="0.35">
      <c r="A100" s="2" t="str">
        <f>BASE_NOTAS[[#This Row],[Sigla]]&amp;BASE_NOTAS[[#This Row],[CÓDIGO]]</f>
        <v>PIAS_TE</v>
      </c>
      <c r="B100" s="4" t="s">
        <v>199</v>
      </c>
      <c r="C100" s="4" t="s">
        <v>8</v>
      </c>
      <c r="D100" s="4" t="s">
        <v>86</v>
      </c>
      <c r="E100" s="42">
        <v>9.9877923715797241</v>
      </c>
      <c r="F100" s="4" t="s">
        <v>471</v>
      </c>
      <c r="G10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8.4143740545139032</v>
      </c>
      <c r="H10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00" s="38">
        <f t="shared" ca="1" si="12"/>
        <v>10.371650821089025</v>
      </c>
      <c r="K100" s="38">
        <f t="shared" ca="1" si="13"/>
        <v>7.3734832249912143</v>
      </c>
      <c r="L100" s="38">
        <f t="shared" ca="1" si="14"/>
        <v>8.5113323112276333</v>
      </c>
      <c r="M100" s="38">
        <f t="shared" ca="1" si="15"/>
        <v>9.9747243481058359</v>
      </c>
      <c r="N100" s="38">
        <f t="shared" ca="1" si="16"/>
        <v>13.416764071976766</v>
      </c>
      <c r="O100" s="38">
        <f t="shared" ca="1" si="17"/>
        <v>11.789064649997421</v>
      </c>
      <c r="P100" s="38">
        <f t="shared" ca="1" si="18"/>
        <v>11.803744982831278</v>
      </c>
      <c r="Q100" s="38">
        <f t="shared" ca="1" si="19"/>
        <v>19.011283538953869</v>
      </c>
      <c r="R100" s="38">
        <f t="shared" ca="1" si="20"/>
        <v>9.9877923715797241</v>
      </c>
      <c r="S100" s="38">
        <f t="shared" ca="1" si="21"/>
        <v>8.4143740545139032</v>
      </c>
      <c r="T100" s="38" t="str">
        <f t="shared" ca="1" si="22"/>
        <v>-</v>
      </c>
      <c r="U100" s="38" t="str">
        <f t="shared" ca="1" si="23"/>
        <v>-</v>
      </c>
      <c r="V100" s="38"/>
      <c r="W100" s="38"/>
    </row>
    <row r="101" spans="1:23" x14ac:dyDescent="0.35">
      <c r="A101" s="2" t="str">
        <f>BASE_NOTAS[[#This Row],[Sigla]]&amp;BASE_NOTAS[[#This Row],[CÓDIGO]]</f>
        <v>PRAS_TE</v>
      </c>
      <c r="B101" s="4" t="s">
        <v>200</v>
      </c>
      <c r="C101" s="4" t="s">
        <v>8</v>
      </c>
      <c r="D101" s="4" t="s">
        <v>86</v>
      </c>
      <c r="E101" s="42">
        <v>81.244860116644759</v>
      </c>
      <c r="F101" s="4" t="s">
        <v>471</v>
      </c>
      <c r="G10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87.608942011219668</v>
      </c>
      <c r="H10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01" s="38">
        <f t="shared" ca="1" si="12"/>
        <v>82.133596740338305</v>
      </c>
      <c r="K101" s="38">
        <f t="shared" ca="1" si="13"/>
        <v>77.012032893655459</v>
      </c>
      <c r="L101" s="38">
        <f t="shared" ca="1" si="14"/>
        <v>80.574727024343503</v>
      </c>
      <c r="M101" s="38">
        <f t="shared" ca="1" si="15"/>
        <v>80.513093156938424</v>
      </c>
      <c r="N101" s="38">
        <f t="shared" ca="1" si="16"/>
        <v>84.689325600469076</v>
      </c>
      <c r="O101" s="38">
        <f t="shared" ca="1" si="17"/>
        <v>77.102763598056342</v>
      </c>
      <c r="P101" s="38">
        <f t="shared" ca="1" si="18"/>
        <v>80.214256110749957</v>
      </c>
      <c r="Q101" s="38">
        <f t="shared" ca="1" si="19"/>
        <v>86.69735051090953</v>
      </c>
      <c r="R101" s="38">
        <f t="shared" ca="1" si="20"/>
        <v>81.244860116644759</v>
      </c>
      <c r="S101" s="38">
        <f t="shared" ca="1" si="21"/>
        <v>87.608942011219668</v>
      </c>
      <c r="T101" s="38" t="str">
        <f t="shared" ca="1" si="22"/>
        <v>-</v>
      </c>
      <c r="U101" s="38" t="str">
        <f t="shared" ca="1" si="23"/>
        <v>-</v>
      </c>
      <c r="V101" s="38"/>
      <c r="W101" s="38"/>
    </row>
    <row r="102" spans="1:23" x14ac:dyDescent="0.35">
      <c r="A102" s="2" t="str">
        <f>BASE_NOTAS[[#This Row],[Sigla]]&amp;BASE_NOTAS[[#This Row],[CÓDIGO]]</f>
        <v>RJAS_TE</v>
      </c>
      <c r="B102" s="4" t="s">
        <v>201</v>
      </c>
      <c r="C102" s="4" t="s">
        <v>8</v>
      </c>
      <c r="D102" s="4" t="s">
        <v>86</v>
      </c>
      <c r="E102" s="42">
        <v>28.780845467542221</v>
      </c>
      <c r="F102" s="4" t="s">
        <v>471</v>
      </c>
      <c r="G10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51.176186045858628</v>
      </c>
      <c r="H10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02" s="38">
        <f t="shared" ca="1" si="12"/>
        <v>40.116063711569332</v>
      </c>
      <c r="K102" s="38">
        <f t="shared" ca="1" si="13"/>
        <v>34.017625018937061</v>
      </c>
      <c r="L102" s="38">
        <f t="shared" ca="1" si="14"/>
        <v>35.104128069682197</v>
      </c>
      <c r="M102" s="38">
        <f t="shared" ca="1" si="15"/>
        <v>30.946399083604202</v>
      </c>
      <c r="N102" s="38">
        <f t="shared" ca="1" si="16"/>
        <v>41.577402412575751</v>
      </c>
      <c r="O102" s="38">
        <f t="shared" ca="1" si="17"/>
        <v>45.900830608090295</v>
      </c>
      <c r="P102" s="38">
        <f t="shared" ca="1" si="18"/>
        <v>43.219322909769453</v>
      </c>
      <c r="Q102" s="38">
        <f t="shared" ca="1" si="19"/>
        <v>61.217218609432756</v>
      </c>
      <c r="R102" s="38">
        <f t="shared" ca="1" si="20"/>
        <v>28.780845467542221</v>
      </c>
      <c r="S102" s="38">
        <f t="shared" ca="1" si="21"/>
        <v>51.176186045858628</v>
      </c>
      <c r="T102" s="38" t="str">
        <f t="shared" ca="1" si="22"/>
        <v>-</v>
      </c>
      <c r="U102" s="38" t="str">
        <f t="shared" ca="1" si="23"/>
        <v>-</v>
      </c>
      <c r="V102" s="38"/>
      <c r="W102" s="38"/>
    </row>
    <row r="103" spans="1:23" x14ac:dyDescent="0.35">
      <c r="A103" s="2" t="str">
        <f>BASE_NOTAS[[#This Row],[Sigla]]&amp;BASE_NOTAS[[#This Row],[CÓDIGO]]</f>
        <v>RNAS_TE</v>
      </c>
      <c r="B103" s="4" t="s">
        <v>202</v>
      </c>
      <c r="C103" s="4" t="s">
        <v>8</v>
      </c>
      <c r="D103" s="4" t="s">
        <v>86</v>
      </c>
      <c r="E103" s="42">
        <v>33.391599999283841</v>
      </c>
      <c r="F103" s="4" t="s">
        <v>471</v>
      </c>
      <c r="G10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31.276461386626959</v>
      </c>
      <c r="H10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03" s="38">
        <f t="shared" ca="1" si="12"/>
        <v>26.13902950981603</v>
      </c>
      <c r="K103" s="38">
        <f t="shared" ca="1" si="13"/>
        <v>22.284464784074011</v>
      </c>
      <c r="L103" s="38">
        <f t="shared" ca="1" si="14"/>
        <v>29.027225178085871</v>
      </c>
      <c r="M103" s="38">
        <f t="shared" ca="1" si="15"/>
        <v>30.317587746929881</v>
      </c>
      <c r="N103" s="38">
        <f t="shared" ca="1" si="16"/>
        <v>33.720673654364028</v>
      </c>
      <c r="O103" s="38">
        <f t="shared" ca="1" si="17"/>
        <v>29.871469304344355</v>
      </c>
      <c r="P103" s="38">
        <f t="shared" ca="1" si="18"/>
        <v>32.650146772068503</v>
      </c>
      <c r="Q103" s="38">
        <f t="shared" ca="1" si="19"/>
        <v>33.839781492536218</v>
      </c>
      <c r="R103" s="38">
        <f t="shared" ca="1" si="20"/>
        <v>33.391599999283841</v>
      </c>
      <c r="S103" s="38">
        <f t="shared" ca="1" si="21"/>
        <v>31.276461386626959</v>
      </c>
      <c r="T103" s="38" t="str">
        <f t="shared" ca="1" si="22"/>
        <v>-</v>
      </c>
      <c r="U103" s="38" t="str">
        <f t="shared" ca="1" si="23"/>
        <v>-</v>
      </c>
      <c r="V103" s="38"/>
      <c r="W103" s="38"/>
    </row>
    <row r="104" spans="1:23" x14ac:dyDescent="0.35">
      <c r="A104" s="2" t="str">
        <f>BASE_NOTAS[[#This Row],[Sigla]]&amp;BASE_NOTAS[[#This Row],[CÓDIGO]]</f>
        <v>ROAS_TE</v>
      </c>
      <c r="B104" s="4" t="s">
        <v>203</v>
      </c>
      <c r="C104" s="4" t="s">
        <v>8</v>
      </c>
      <c r="D104" s="4" t="s">
        <v>86</v>
      </c>
      <c r="E104" s="42">
        <v>1.2971472671915787</v>
      </c>
      <c r="F104" s="4" t="s">
        <v>471</v>
      </c>
      <c r="G10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10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04" s="38">
        <f t="shared" ca="1" si="12"/>
        <v>3.6794666008149157</v>
      </c>
      <c r="K104" s="38">
        <f t="shared" ca="1" si="13"/>
        <v>0</v>
      </c>
      <c r="L104" s="38">
        <f t="shared" ca="1" si="14"/>
        <v>0.78481464171537585</v>
      </c>
      <c r="M104" s="38">
        <f t="shared" ca="1" si="15"/>
        <v>0.19553654401410084</v>
      </c>
      <c r="N104" s="38">
        <f t="shared" ca="1" si="16"/>
        <v>0.31739863003392332</v>
      </c>
      <c r="O104" s="38">
        <f t="shared" ca="1" si="17"/>
        <v>0</v>
      </c>
      <c r="P104" s="38">
        <f t="shared" ca="1" si="18"/>
        <v>0</v>
      </c>
      <c r="Q104" s="38">
        <f t="shared" ca="1" si="19"/>
        <v>5.6012304505696147</v>
      </c>
      <c r="R104" s="38">
        <f t="shared" ca="1" si="20"/>
        <v>1.2971472671915787</v>
      </c>
      <c r="S104" s="38">
        <f t="shared" ca="1" si="21"/>
        <v>0</v>
      </c>
      <c r="T104" s="38" t="str">
        <f t="shared" ca="1" si="22"/>
        <v>-</v>
      </c>
      <c r="U104" s="38" t="str">
        <f t="shared" ca="1" si="23"/>
        <v>-</v>
      </c>
      <c r="V104" s="38"/>
      <c r="W104" s="38"/>
    </row>
    <row r="105" spans="1:23" x14ac:dyDescent="0.35">
      <c r="A105" s="2" t="str">
        <f>BASE_NOTAS[[#This Row],[Sigla]]&amp;BASE_NOTAS[[#This Row],[CÓDIGO]]</f>
        <v>RRAS_TE</v>
      </c>
      <c r="B105" s="4" t="s">
        <v>204</v>
      </c>
      <c r="C105" s="4" t="s">
        <v>8</v>
      </c>
      <c r="D105" s="4" t="s">
        <v>86</v>
      </c>
      <c r="E105" s="42">
        <v>100</v>
      </c>
      <c r="F105" s="4" t="s">
        <v>471</v>
      </c>
      <c r="G10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10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05" s="38">
        <f t="shared" ca="1" si="12"/>
        <v>69.107297197184835</v>
      </c>
      <c r="K105" s="38">
        <f t="shared" ca="1" si="13"/>
        <v>56.574615696879107</v>
      </c>
      <c r="L105" s="38">
        <f t="shared" ca="1" si="14"/>
        <v>80.270630524934077</v>
      </c>
      <c r="M105" s="38">
        <f t="shared" ca="1" si="15"/>
        <v>72.522841603389224</v>
      </c>
      <c r="N105" s="38">
        <f t="shared" ca="1" si="16"/>
        <v>74.285905283617339</v>
      </c>
      <c r="O105" s="38">
        <f t="shared" ca="1" si="17"/>
        <v>68.121631308554953</v>
      </c>
      <c r="P105" s="38">
        <f t="shared" ca="1" si="18"/>
        <v>79.405515383784987</v>
      </c>
      <c r="Q105" s="38">
        <f t="shared" ca="1" si="19"/>
        <v>89.792528451589618</v>
      </c>
      <c r="R105" s="38">
        <f t="shared" ca="1" si="20"/>
        <v>100</v>
      </c>
      <c r="S105" s="38">
        <f t="shared" ca="1" si="21"/>
        <v>100</v>
      </c>
      <c r="T105" s="38" t="str">
        <f t="shared" ca="1" si="22"/>
        <v>-</v>
      </c>
      <c r="U105" s="38" t="str">
        <f t="shared" ca="1" si="23"/>
        <v>-</v>
      </c>
      <c r="V105" s="38"/>
      <c r="W105" s="38"/>
    </row>
    <row r="106" spans="1:23" x14ac:dyDescent="0.35">
      <c r="A106" s="2" t="str">
        <f>BASE_NOTAS[[#This Row],[Sigla]]&amp;BASE_NOTAS[[#This Row],[CÓDIGO]]</f>
        <v>RSAS_TE</v>
      </c>
      <c r="B106" s="4" t="s">
        <v>205</v>
      </c>
      <c r="C106" s="4" t="s">
        <v>8</v>
      </c>
      <c r="D106" s="4" t="s">
        <v>86</v>
      </c>
      <c r="E106" s="42">
        <v>21.882747788624609</v>
      </c>
      <c r="F106" s="4" t="s">
        <v>471</v>
      </c>
      <c r="G10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20.317248397307637</v>
      </c>
      <c r="H10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06" s="38">
        <f t="shared" ca="1" si="12"/>
        <v>28.361526114335106</v>
      </c>
      <c r="K106" s="38">
        <f t="shared" ca="1" si="13"/>
        <v>25.428755579626198</v>
      </c>
      <c r="L106" s="38">
        <f t="shared" ca="1" si="14"/>
        <v>26.067942059976485</v>
      </c>
      <c r="M106" s="38">
        <f t="shared" ca="1" si="15"/>
        <v>25.333980702236612</v>
      </c>
      <c r="N106" s="38">
        <f t="shared" ca="1" si="16"/>
        <v>25.175555936330984</v>
      </c>
      <c r="O106" s="38">
        <f t="shared" ca="1" si="17"/>
        <v>22.94873826800422</v>
      </c>
      <c r="P106" s="38">
        <f t="shared" ca="1" si="18"/>
        <v>23.053480368101635</v>
      </c>
      <c r="Q106" s="38">
        <f t="shared" ca="1" si="19"/>
        <v>29.798578231839638</v>
      </c>
      <c r="R106" s="38">
        <f t="shared" ca="1" si="20"/>
        <v>21.882747788624609</v>
      </c>
      <c r="S106" s="38">
        <f t="shared" ca="1" si="21"/>
        <v>20.317248397307637</v>
      </c>
      <c r="T106" s="38" t="str">
        <f t="shared" ca="1" si="22"/>
        <v>-</v>
      </c>
      <c r="U106" s="38" t="str">
        <f t="shared" ca="1" si="23"/>
        <v>-</v>
      </c>
      <c r="V106" s="38"/>
      <c r="W106" s="38"/>
    </row>
    <row r="107" spans="1:23" x14ac:dyDescent="0.35">
      <c r="A107" s="2" t="str">
        <f>BASE_NOTAS[[#This Row],[Sigla]]&amp;BASE_NOTAS[[#This Row],[CÓDIGO]]</f>
        <v>SCAS_TE</v>
      </c>
      <c r="B107" s="4" t="s">
        <v>194</v>
      </c>
      <c r="C107" s="4" t="s">
        <v>8</v>
      </c>
      <c r="D107" s="4" t="s">
        <v>86</v>
      </c>
      <c r="E107" s="42">
        <v>22.621578789382074</v>
      </c>
      <c r="F107" s="4" t="s">
        <v>471</v>
      </c>
      <c r="G10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27.561577134649017</v>
      </c>
      <c r="H10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07" s="38">
        <f t="shared" ca="1" si="12"/>
        <v>28.571428571428577</v>
      </c>
      <c r="K107" s="38">
        <f t="shared" ca="1" si="13"/>
        <v>25.731395568957964</v>
      </c>
      <c r="L107" s="38">
        <f t="shared" ca="1" si="14"/>
        <v>27.224942744655678</v>
      </c>
      <c r="M107" s="38">
        <f t="shared" ca="1" si="15"/>
        <v>25.052361367963666</v>
      </c>
      <c r="N107" s="38">
        <f t="shared" ca="1" si="16"/>
        <v>29.361152082958352</v>
      </c>
      <c r="O107" s="38">
        <f t="shared" ca="1" si="17"/>
        <v>27.080027519409537</v>
      </c>
      <c r="P107" s="38">
        <f t="shared" ca="1" si="18"/>
        <v>29.085952136501774</v>
      </c>
      <c r="Q107" s="38">
        <f t="shared" ca="1" si="19"/>
        <v>36.727852131109174</v>
      </c>
      <c r="R107" s="38">
        <f t="shared" ca="1" si="20"/>
        <v>22.621578789382074</v>
      </c>
      <c r="S107" s="38">
        <f t="shared" ca="1" si="21"/>
        <v>27.561577134649017</v>
      </c>
      <c r="T107" s="38" t="str">
        <f t="shared" ca="1" si="22"/>
        <v>-</v>
      </c>
      <c r="U107" s="38" t="str">
        <f t="shared" ca="1" si="23"/>
        <v>-</v>
      </c>
      <c r="V107" s="38"/>
      <c r="W107" s="38"/>
    </row>
    <row r="108" spans="1:23" x14ac:dyDescent="0.35">
      <c r="A108" s="2" t="str">
        <f>BASE_NOTAS[[#This Row],[Sigla]]&amp;BASE_NOTAS[[#This Row],[CÓDIGO]]</f>
        <v>SEAS_TE</v>
      </c>
      <c r="B108" s="4" t="s">
        <v>206</v>
      </c>
      <c r="C108" s="4" t="s">
        <v>8</v>
      </c>
      <c r="D108" s="4" t="s">
        <v>86</v>
      </c>
      <c r="E108" s="42">
        <v>30.693168663569072</v>
      </c>
      <c r="F108" s="4" t="s">
        <v>471</v>
      </c>
      <c r="G10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65.118966558769131</v>
      </c>
      <c r="H10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08" s="38">
        <f t="shared" ca="1" si="12"/>
        <v>28.99123348561551</v>
      </c>
      <c r="K108" s="38">
        <f t="shared" ca="1" si="13"/>
        <v>28.316660711089735</v>
      </c>
      <c r="L108" s="38">
        <f t="shared" ca="1" si="14"/>
        <v>30.893784815890147</v>
      </c>
      <c r="M108" s="38">
        <f t="shared" ca="1" si="15"/>
        <v>30.408186580039022</v>
      </c>
      <c r="N108" s="38">
        <f t="shared" ca="1" si="16"/>
        <v>26.066445604034381</v>
      </c>
      <c r="O108" s="38">
        <f t="shared" ca="1" si="17"/>
        <v>22.69373385789725</v>
      </c>
      <c r="P108" s="38">
        <f t="shared" ca="1" si="18"/>
        <v>32.796466600269206</v>
      </c>
      <c r="Q108" s="38">
        <f t="shared" ca="1" si="19"/>
        <v>41.749676513830146</v>
      </c>
      <c r="R108" s="38">
        <f t="shared" ca="1" si="20"/>
        <v>30.693168663569072</v>
      </c>
      <c r="S108" s="38">
        <f t="shared" ca="1" si="21"/>
        <v>65.118966558769131</v>
      </c>
      <c r="T108" s="38" t="str">
        <f t="shared" ca="1" si="22"/>
        <v>-</v>
      </c>
      <c r="U108" s="38" t="str">
        <f t="shared" ca="1" si="23"/>
        <v>-</v>
      </c>
      <c r="V108" s="38"/>
      <c r="W108" s="38"/>
    </row>
    <row r="109" spans="1:23" x14ac:dyDescent="0.35">
      <c r="A109" s="2" t="str">
        <f>BASE_NOTAS[[#This Row],[Sigla]]&amp;BASE_NOTAS[[#This Row],[CÓDIGO]]</f>
        <v>SPAS_TE</v>
      </c>
      <c r="B109" s="4" t="s">
        <v>186</v>
      </c>
      <c r="C109" s="4" t="s">
        <v>8</v>
      </c>
      <c r="D109" s="4" t="s">
        <v>86</v>
      </c>
      <c r="E109" s="42">
        <v>83.881745058948383</v>
      </c>
      <c r="F109" s="4" t="s">
        <v>471</v>
      </c>
      <c r="G10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88.070084133970738</v>
      </c>
      <c r="H10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09" s="38">
        <f t="shared" ca="1" si="12"/>
        <v>74.169650574144967</v>
      </c>
      <c r="K109" s="38">
        <f t="shared" ca="1" si="13"/>
        <v>73.584295453896814</v>
      </c>
      <c r="L109" s="38">
        <f t="shared" ca="1" si="14"/>
        <v>77.956887989262171</v>
      </c>
      <c r="M109" s="38">
        <f t="shared" ca="1" si="15"/>
        <v>74.872184892166047</v>
      </c>
      <c r="N109" s="38">
        <f t="shared" ca="1" si="16"/>
        <v>82.921837044785093</v>
      </c>
      <c r="O109" s="38">
        <f t="shared" ca="1" si="17"/>
        <v>77.076135267247409</v>
      </c>
      <c r="P109" s="38">
        <f t="shared" ca="1" si="18"/>
        <v>80.964542827596929</v>
      </c>
      <c r="Q109" s="38">
        <f t="shared" ca="1" si="19"/>
        <v>87.875485433966276</v>
      </c>
      <c r="R109" s="38">
        <f t="shared" ca="1" si="20"/>
        <v>83.881745058948383</v>
      </c>
      <c r="S109" s="38">
        <f t="shared" ca="1" si="21"/>
        <v>88.070084133970738</v>
      </c>
      <c r="T109" s="38" t="str">
        <f t="shared" ca="1" si="22"/>
        <v>-</v>
      </c>
      <c r="U109" s="38" t="str">
        <f t="shared" ca="1" si="23"/>
        <v>-</v>
      </c>
      <c r="V109" s="38"/>
      <c r="W109" s="38"/>
    </row>
    <row r="110" spans="1:23" x14ac:dyDescent="0.35">
      <c r="A110" s="2" t="str">
        <f>BASE_NOTAS[[#This Row],[Sigla]]&amp;BASE_NOTAS[[#This Row],[CÓDIGO]]</f>
        <v>TOAS_TE</v>
      </c>
      <c r="B110" s="4" t="s">
        <v>185</v>
      </c>
      <c r="C110" s="4" t="s">
        <v>8</v>
      </c>
      <c r="D110" s="4" t="s">
        <v>86</v>
      </c>
      <c r="E110" s="42">
        <v>30.58684361344789</v>
      </c>
      <c r="F110" s="4" t="s">
        <v>471</v>
      </c>
      <c r="G11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31.088693071043323</v>
      </c>
      <c r="H11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10" s="38">
        <f t="shared" ca="1" si="12"/>
        <v>27.0403753549821</v>
      </c>
      <c r="K110" s="38">
        <f t="shared" ca="1" si="13"/>
        <v>21.57919955332525</v>
      </c>
      <c r="L110" s="38">
        <f t="shared" ca="1" si="14"/>
        <v>29.459565807350945</v>
      </c>
      <c r="M110" s="38">
        <f t="shared" ca="1" si="15"/>
        <v>30.015114526539165</v>
      </c>
      <c r="N110" s="38">
        <f t="shared" ca="1" si="16"/>
        <v>29.233098151562604</v>
      </c>
      <c r="O110" s="38">
        <f t="shared" ca="1" si="17"/>
        <v>25.63081211776262</v>
      </c>
      <c r="P110" s="38">
        <f t="shared" ca="1" si="18"/>
        <v>28.147423206413269</v>
      </c>
      <c r="Q110" s="38">
        <f t="shared" ca="1" si="19"/>
        <v>34.725878235147469</v>
      </c>
      <c r="R110" s="38">
        <f t="shared" ca="1" si="20"/>
        <v>30.58684361344789</v>
      </c>
      <c r="S110" s="38">
        <f t="shared" ca="1" si="21"/>
        <v>31.088693071043323</v>
      </c>
      <c r="T110" s="38" t="str">
        <f t="shared" ca="1" si="22"/>
        <v>-</v>
      </c>
      <c r="U110" s="38" t="str">
        <f t="shared" ca="1" si="23"/>
        <v>-</v>
      </c>
      <c r="V110" s="38"/>
      <c r="W110" s="38"/>
    </row>
    <row r="111" spans="1:23" x14ac:dyDescent="0.35">
      <c r="A111" s="2" t="str">
        <f>BASE_NOTAS[[#This Row],[Sigla]]&amp;BASE_NOTAS[[#This Row],[CÓDIGO]]</f>
        <v>ACAS_PA</v>
      </c>
      <c r="B111" s="4" t="s">
        <v>156</v>
      </c>
      <c r="C111" s="4" t="s">
        <v>9</v>
      </c>
      <c r="D111" s="4" t="s">
        <v>87</v>
      </c>
      <c r="E111" s="42">
        <v>17.224988682661831</v>
      </c>
      <c r="F111" s="4" t="s">
        <v>471</v>
      </c>
      <c r="G11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24.639394655947044</v>
      </c>
      <c r="H11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11" s="38" t="str">
        <f t="shared" ca="1" si="12"/>
        <v>-</v>
      </c>
      <c r="K111" s="38" t="str">
        <f t="shared" ca="1" si="13"/>
        <v>-</v>
      </c>
      <c r="L111" s="38">
        <f t="shared" ca="1" si="14"/>
        <v>31.135157207023255</v>
      </c>
      <c r="M111" s="38">
        <f t="shared" ca="1" si="15"/>
        <v>28.234205045128419</v>
      </c>
      <c r="N111" s="38">
        <f t="shared" ca="1" si="16"/>
        <v>29.003157419936826</v>
      </c>
      <c r="O111" s="38">
        <f t="shared" ca="1" si="17"/>
        <v>26.609808102345426</v>
      </c>
      <c r="P111" s="38">
        <f t="shared" ca="1" si="18"/>
        <v>0.86393088552917163</v>
      </c>
      <c r="Q111" s="38">
        <f t="shared" ca="1" si="19"/>
        <v>10.584112149532714</v>
      </c>
      <c r="R111" s="38">
        <f t="shared" ca="1" si="20"/>
        <v>17.224988682661831</v>
      </c>
      <c r="S111" s="38">
        <f t="shared" ca="1" si="21"/>
        <v>24.639394655947044</v>
      </c>
      <c r="T111" s="38" t="str">
        <f t="shared" ca="1" si="22"/>
        <v>-</v>
      </c>
      <c r="U111" s="38" t="str">
        <f t="shared" ca="1" si="23"/>
        <v>-</v>
      </c>
      <c r="V111" s="38"/>
      <c r="W111" s="38"/>
    </row>
    <row r="112" spans="1:23" x14ac:dyDescent="0.35">
      <c r="A112" s="2" t="str">
        <f>BASE_NOTAS[[#This Row],[Sigla]]&amp;BASE_NOTAS[[#This Row],[CÓDIGO]]</f>
        <v>ALAS_PA</v>
      </c>
      <c r="B112" s="4" t="s">
        <v>157</v>
      </c>
      <c r="C112" s="4" t="s">
        <v>9</v>
      </c>
      <c r="D112" s="4" t="s">
        <v>87</v>
      </c>
      <c r="E112" s="42">
        <v>0</v>
      </c>
      <c r="F112" s="4" t="s">
        <v>471</v>
      </c>
      <c r="G11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11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12" s="38" t="str">
        <f t="shared" ca="1" si="12"/>
        <v>-</v>
      </c>
      <c r="K112" s="38" t="str">
        <f t="shared" ca="1" si="13"/>
        <v>-</v>
      </c>
      <c r="L112" s="38">
        <f t="shared" ca="1" si="14"/>
        <v>62.127398938342168</v>
      </c>
      <c r="M112" s="38">
        <f t="shared" ca="1" si="15"/>
        <v>91.529738486461468</v>
      </c>
      <c r="N112" s="38">
        <f t="shared" ca="1" si="16"/>
        <v>98.691926026161482</v>
      </c>
      <c r="O112" s="38">
        <f t="shared" ca="1" si="17"/>
        <v>86.52452025586355</v>
      </c>
      <c r="P112" s="38">
        <f t="shared" ca="1" si="18"/>
        <v>60.259179265658751</v>
      </c>
      <c r="Q112" s="38">
        <f t="shared" ca="1" si="19"/>
        <v>73.364485981308405</v>
      </c>
      <c r="R112" s="38">
        <f t="shared" ca="1" si="20"/>
        <v>0</v>
      </c>
      <c r="S112" s="38">
        <f t="shared" ca="1" si="21"/>
        <v>0</v>
      </c>
      <c r="T112" s="38" t="str">
        <f t="shared" ca="1" si="22"/>
        <v>-</v>
      </c>
      <c r="U112" s="38" t="str">
        <f t="shared" ca="1" si="23"/>
        <v>-</v>
      </c>
      <c r="V112" s="38"/>
      <c r="W112" s="38"/>
    </row>
    <row r="113" spans="1:23" x14ac:dyDescent="0.35">
      <c r="A113" s="2" t="str">
        <f>BASE_NOTAS[[#This Row],[Sigla]]&amp;BASE_NOTAS[[#This Row],[CÓDIGO]]</f>
        <v>AMAS_PA</v>
      </c>
      <c r="B113" s="4" t="s">
        <v>158</v>
      </c>
      <c r="C113" s="4" t="s">
        <v>9</v>
      </c>
      <c r="D113" s="4" t="s">
        <v>87</v>
      </c>
      <c r="E113" s="42">
        <v>66.047985513807149</v>
      </c>
      <c r="F113" s="4" t="s">
        <v>471</v>
      </c>
      <c r="G11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56.112556159848666</v>
      </c>
      <c r="H11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13" s="38" t="str">
        <f t="shared" ca="1" si="12"/>
        <v>-</v>
      </c>
      <c r="K113" s="38" t="str">
        <f t="shared" ca="1" si="13"/>
        <v>-</v>
      </c>
      <c r="L113" s="38">
        <f t="shared" ca="1" si="14"/>
        <v>13.127807268272747</v>
      </c>
      <c r="M113" s="38">
        <f t="shared" ca="1" si="15"/>
        <v>6.5725526498495839</v>
      </c>
      <c r="N113" s="38">
        <f t="shared" ca="1" si="16"/>
        <v>12.539467749210615</v>
      </c>
      <c r="O113" s="38">
        <f t="shared" ca="1" si="17"/>
        <v>32.643923240938179</v>
      </c>
      <c r="P113" s="38">
        <f t="shared" ca="1" si="18"/>
        <v>47.170626349892011</v>
      </c>
      <c r="Q113" s="38">
        <f t="shared" ca="1" si="19"/>
        <v>47.359813084112155</v>
      </c>
      <c r="R113" s="38">
        <f t="shared" ca="1" si="20"/>
        <v>66.047985513807149</v>
      </c>
      <c r="S113" s="38">
        <f t="shared" ca="1" si="21"/>
        <v>56.112556159848666</v>
      </c>
      <c r="T113" s="38" t="str">
        <f t="shared" ca="1" si="22"/>
        <v>-</v>
      </c>
      <c r="U113" s="38" t="str">
        <f t="shared" ca="1" si="23"/>
        <v>-</v>
      </c>
      <c r="V113" s="38"/>
      <c r="W113" s="38"/>
    </row>
    <row r="114" spans="1:23" x14ac:dyDescent="0.35">
      <c r="A114" s="2" t="str">
        <f>BASE_NOTAS[[#This Row],[Sigla]]&amp;BASE_NOTAS[[#This Row],[CÓDIGO]]</f>
        <v>APAS_PA</v>
      </c>
      <c r="B114" s="4" t="s">
        <v>184</v>
      </c>
      <c r="C114" s="4" t="s">
        <v>9</v>
      </c>
      <c r="D114" s="4" t="s">
        <v>87</v>
      </c>
      <c r="E114" s="42">
        <v>36.555002263467628</v>
      </c>
      <c r="F114" s="4" t="s">
        <v>471</v>
      </c>
      <c r="G11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65.33459446677702</v>
      </c>
      <c r="H11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14" s="38" t="str">
        <f t="shared" ca="1" si="12"/>
        <v>-</v>
      </c>
      <c r="K114" s="38" t="str">
        <f t="shared" ca="1" si="13"/>
        <v>-</v>
      </c>
      <c r="L114" s="38">
        <f t="shared" ca="1" si="14"/>
        <v>18.701510820743167</v>
      </c>
      <c r="M114" s="38">
        <f t="shared" ca="1" si="15"/>
        <v>12.381393196019431</v>
      </c>
      <c r="N114" s="38">
        <f t="shared" ca="1" si="16"/>
        <v>0</v>
      </c>
      <c r="O114" s="38">
        <f t="shared" ca="1" si="17"/>
        <v>0</v>
      </c>
      <c r="P114" s="38">
        <f t="shared" ca="1" si="18"/>
        <v>0</v>
      </c>
      <c r="Q114" s="38">
        <f t="shared" ca="1" si="19"/>
        <v>0</v>
      </c>
      <c r="R114" s="38">
        <f t="shared" ca="1" si="20"/>
        <v>36.555002263467628</v>
      </c>
      <c r="S114" s="38">
        <f t="shared" ca="1" si="21"/>
        <v>65.33459446677702</v>
      </c>
      <c r="T114" s="38" t="str">
        <f t="shared" ca="1" si="22"/>
        <v>-</v>
      </c>
      <c r="U114" s="38" t="str">
        <f t="shared" ca="1" si="23"/>
        <v>-</v>
      </c>
      <c r="V114" s="38"/>
      <c r="W114" s="38"/>
    </row>
    <row r="115" spans="1:23" x14ac:dyDescent="0.35">
      <c r="A115" s="2" t="str">
        <f>BASE_NOTAS[[#This Row],[Sigla]]&amp;BASE_NOTAS[[#This Row],[CÓDIGO]]</f>
        <v>BAAS_PA</v>
      </c>
      <c r="B115" s="4" t="s">
        <v>187</v>
      </c>
      <c r="C115" s="4" t="s">
        <v>9</v>
      </c>
      <c r="D115" s="4" t="s">
        <v>87</v>
      </c>
      <c r="E115" s="42">
        <v>62.607514712539604</v>
      </c>
      <c r="F115" s="4" t="s">
        <v>471</v>
      </c>
      <c r="G11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60.912745329865217</v>
      </c>
      <c r="H11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15" s="38" t="str">
        <f t="shared" ca="1" si="12"/>
        <v>-</v>
      </c>
      <c r="K115" s="38" t="str">
        <f t="shared" ca="1" si="13"/>
        <v>-</v>
      </c>
      <c r="L115" s="38">
        <f t="shared" ca="1" si="14"/>
        <v>78.766843609636581</v>
      </c>
      <c r="M115" s="38">
        <f t="shared" ca="1" si="15"/>
        <v>83.198333719046502</v>
      </c>
      <c r="N115" s="38">
        <f t="shared" ca="1" si="16"/>
        <v>75.191700496165993</v>
      </c>
      <c r="O115" s="38">
        <f t="shared" ca="1" si="17"/>
        <v>70.597014925373131</v>
      </c>
      <c r="P115" s="38">
        <f t="shared" ca="1" si="18"/>
        <v>75.896328293736502</v>
      </c>
      <c r="Q115" s="38">
        <f t="shared" ca="1" si="19"/>
        <v>66.962616822429908</v>
      </c>
      <c r="R115" s="38">
        <f t="shared" ca="1" si="20"/>
        <v>62.607514712539604</v>
      </c>
      <c r="S115" s="38">
        <f t="shared" ca="1" si="21"/>
        <v>60.912745329865217</v>
      </c>
      <c r="T115" s="38" t="str">
        <f t="shared" ca="1" si="22"/>
        <v>-</v>
      </c>
      <c r="U115" s="38" t="str">
        <f t="shared" ca="1" si="23"/>
        <v>-</v>
      </c>
      <c r="V115" s="38"/>
      <c r="W115" s="38"/>
    </row>
    <row r="116" spans="1:23" x14ac:dyDescent="0.35">
      <c r="A116" s="2" t="str">
        <f>BASE_NOTAS[[#This Row],[Sigla]]&amp;BASE_NOTAS[[#This Row],[CÓDIGO]]</f>
        <v>CEAS_PA</v>
      </c>
      <c r="B116" s="4" t="s">
        <v>188</v>
      </c>
      <c r="C116" s="4" t="s">
        <v>9</v>
      </c>
      <c r="D116" s="4" t="s">
        <v>87</v>
      </c>
      <c r="E116" s="42">
        <v>61.521050248981439</v>
      </c>
      <c r="F116" s="4" t="s">
        <v>471</v>
      </c>
      <c r="G11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51.265074485694029</v>
      </c>
      <c r="H11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16" s="38" t="str">
        <f t="shared" ca="1" si="12"/>
        <v>-</v>
      </c>
      <c r="K116" s="38" t="str">
        <f t="shared" ca="1" si="13"/>
        <v>-</v>
      </c>
      <c r="L116" s="38">
        <f t="shared" ca="1" si="14"/>
        <v>60.922825643119637</v>
      </c>
      <c r="M116" s="38">
        <f t="shared" ca="1" si="15"/>
        <v>68.201805137699608</v>
      </c>
      <c r="N116" s="38">
        <f t="shared" ca="1" si="16"/>
        <v>69.012178619756426</v>
      </c>
      <c r="O116" s="38">
        <f t="shared" ca="1" si="17"/>
        <v>63.240938166311302</v>
      </c>
      <c r="P116" s="38">
        <f t="shared" ca="1" si="18"/>
        <v>64.060475161987043</v>
      </c>
      <c r="Q116" s="38">
        <f t="shared" ca="1" si="19"/>
        <v>62.523364485981297</v>
      </c>
      <c r="R116" s="38">
        <f t="shared" ca="1" si="20"/>
        <v>61.521050248981439</v>
      </c>
      <c r="S116" s="38">
        <f t="shared" ca="1" si="21"/>
        <v>51.265074485694029</v>
      </c>
      <c r="T116" s="38" t="str">
        <f t="shared" ca="1" si="22"/>
        <v>-</v>
      </c>
      <c r="U116" s="38" t="str">
        <f t="shared" ca="1" si="23"/>
        <v>-</v>
      </c>
      <c r="V116" s="38"/>
      <c r="W116" s="38"/>
    </row>
    <row r="117" spans="1:23" x14ac:dyDescent="0.35">
      <c r="A117" s="2" t="str">
        <f>BASE_NOTAS[[#This Row],[Sigla]]&amp;BASE_NOTAS[[#This Row],[CÓDIGO]]</f>
        <v>DFAS_PA</v>
      </c>
      <c r="B117" s="4" t="s">
        <v>189</v>
      </c>
      <c r="C117" s="4" t="s">
        <v>9</v>
      </c>
      <c r="D117" s="4" t="s">
        <v>87</v>
      </c>
      <c r="E117" s="42">
        <v>86.917157084653695</v>
      </c>
      <c r="F117" s="4" t="s">
        <v>471</v>
      </c>
      <c r="G11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83.589501064081347</v>
      </c>
      <c r="H11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17" s="38" t="str">
        <f t="shared" ca="1" si="12"/>
        <v>-</v>
      </c>
      <c r="K117" s="38" t="str">
        <f t="shared" ca="1" si="13"/>
        <v>-</v>
      </c>
      <c r="L117" s="38">
        <f t="shared" ca="1" si="14"/>
        <v>84.932625561453648</v>
      </c>
      <c r="M117" s="38">
        <f t="shared" ca="1" si="15"/>
        <v>90.141171025225631</v>
      </c>
      <c r="N117" s="38">
        <f t="shared" ca="1" si="16"/>
        <v>93.527289129454218</v>
      </c>
      <c r="O117" s="38">
        <f t="shared" ca="1" si="17"/>
        <v>85.69296375266525</v>
      </c>
      <c r="P117" s="38">
        <f t="shared" ca="1" si="18"/>
        <v>85.896328293736502</v>
      </c>
      <c r="Q117" s="38">
        <f t="shared" ca="1" si="19"/>
        <v>87.219626168224295</v>
      </c>
      <c r="R117" s="38">
        <f t="shared" ca="1" si="20"/>
        <v>86.917157084653695</v>
      </c>
      <c r="S117" s="38">
        <f t="shared" ca="1" si="21"/>
        <v>83.589501064081347</v>
      </c>
      <c r="T117" s="38" t="str">
        <f t="shared" ca="1" si="22"/>
        <v>-</v>
      </c>
      <c r="U117" s="38" t="str">
        <f t="shared" ca="1" si="23"/>
        <v>-</v>
      </c>
      <c r="V117" s="38"/>
      <c r="W117" s="38"/>
    </row>
    <row r="118" spans="1:23" x14ac:dyDescent="0.35">
      <c r="A118" s="2" t="str">
        <f>BASE_NOTAS[[#This Row],[Sigla]]&amp;BASE_NOTAS[[#This Row],[CÓDIGO]]</f>
        <v>ESAS_PA</v>
      </c>
      <c r="B118" s="4" t="s">
        <v>183</v>
      </c>
      <c r="C118" s="4" t="s">
        <v>9</v>
      </c>
      <c r="D118" s="4" t="s">
        <v>87</v>
      </c>
      <c r="E118" s="42">
        <v>70.529651425984611</v>
      </c>
      <c r="F118" s="4" t="s">
        <v>471</v>
      </c>
      <c r="G11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62.09505793331757</v>
      </c>
      <c r="H11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18" s="38" t="str">
        <f t="shared" ca="1" si="12"/>
        <v>-</v>
      </c>
      <c r="K118" s="38" t="str">
        <f t="shared" ca="1" si="13"/>
        <v>-</v>
      </c>
      <c r="L118" s="38">
        <f t="shared" ca="1" si="14"/>
        <v>75.071457737852185</v>
      </c>
      <c r="M118" s="38">
        <f t="shared" ca="1" si="15"/>
        <v>78.361490395741725</v>
      </c>
      <c r="N118" s="38">
        <f t="shared" ca="1" si="16"/>
        <v>81.912494361750106</v>
      </c>
      <c r="O118" s="38">
        <f t="shared" ca="1" si="17"/>
        <v>77.07889125799575</v>
      </c>
      <c r="P118" s="38">
        <f t="shared" ca="1" si="18"/>
        <v>77.753779697624182</v>
      </c>
      <c r="Q118" s="38">
        <f t="shared" ca="1" si="19"/>
        <v>78.434579439252332</v>
      </c>
      <c r="R118" s="38">
        <f t="shared" ca="1" si="20"/>
        <v>70.529651425984611</v>
      </c>
      <c r="S118" s="38">
        <f t="shared" ca="1" si="21"/>
        <v>62.09505793331757</v>
      </c>
      <c r="T118" s="38" t="str">
        <f t="shared" ca="1" si="22"/>
        <v>-</v>
      </c>
      <c r="U118" s="38" t="str">
        <f t="shared" ca="1" si="23"/>
        <v>-</v>
      </c>
      <c r="V118" s="38"/>
      <c r="W118" s="38"/>
    </row>
    <row r="119" spans="1:23" x14ac:dyDescent="0.35">
      <c r="A119" s="2" t="str">
        <f>BASE_NOTAS[[#This Row],[Sigla]]&amp;BASE_NOTAS[[#This Row],[CÓDIGO]]</f>
        <v>GOAS_PA</v>
      </c>
      <c r="B119" s="4" t="s">
        <v>190</v>
      </c>
      <c r="C119" s="4" t="s">
        <v>9</v>
      </c>
      <c r="D119" s="4" t="s">
        <v>87</v>
      </c>
      <c r="E119" s="42">
        <v>100</v>
      </c>
      <c r="F119" s="4" t="s">
        <v>471</v>
      </c>
      <c r="G11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94.041144478600145</v>
      </c>
      <c r="H11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19" s="38" t="str">
        <f t="shared" ca="1" si="12"/>
        <v>-</v>
      </c>
      <c r="K119" s="38" t="str">
        <f t="shared" ca="1" si="13"/>
        <v>-</v>
      </c>
      <c r="L119" s="38">
        <f t="shared" ca="1" si="14"/>
        <v>100</v>
      </c>
      <c r="M119" s="38">
        <f t="shared" ca="1" si="15"/>
        <v>100</v>
      </c>
      <c r="N119" s="38">
        <f t="shared" ca="1" si="16"/>
        <v>100</v>
      </c>
      <c r="O119" s="38">
        <f t="shared" ca="1" si="17"/>
        <v>100</v>
      </c>
      <c r="P119" s="38">
        <f t="shared" ca="1" si="18"/>
        <v>100</v>
      </c>
      <c r="Q119" s="38">
        <f t="shared" ca="1" si="19"/>
        <v>100</v>
      </c>
      <c r="R119" s="38">
        <f t="shared" ca="1" si="20"/>
        <v>100</v>
      </c>
      <c r="S119" s="38">
        <f t="shared" ca="1" si="21"/>
        <v>94.041144478600145</v>
      </c>
      <c r="T119" s="38" t="str">
        <f t="shared" ca="1" si="22"/>
        <v>-</v>
      </c>
      <c r="U119" s="38" t="str">
        <f t="shared" ca="1" si="23"/>
        <v>-</v>
      </c>
      <c r="V119" s="38"/>
      <c r="W119" s="38"/>
    </row>
    <row r="120" spans="1:23" x14ac:dyDescent="0.35">
      <c r="A120" s="2" t="str">
        <f>BASE_NOTAS[[#This Row],[Sigla]]&amp;BASE_NOTAS[[#This Row],[CÓDIGO]]</f>
        <v>MAAS_PA</v>
      </c>
      <c r="B120" s="4" t="s">
        <v>191</v>
      </c>
      <c r="C120" s="4" t="s">
        <v>9</v>
      </c>
      <c r="D120" s="4" t="s">
        <v>87</v>
      </c>
      <c r="E120" s="42">
        <v>31.484834766862818</v>
      </c>
      <c r="F120" s="4" t="s">
        <v>471</v>
      </c>
      <c r="G12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24.166469614566097</v>
      </c>
      <c r="H12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20" s="38" t="str">
        <f t="shared" ca="1" si="12"/>
        <v>-</v>
      </c>
      <c r="K120" s="38" t="str">
        <f t="shared" ca="1" si="13"/>
        <v>-</v>
      </c>
      <c r="L120" s="38">
        <f t="shared" ca="1" si="14"/>
        <v>31.808901592486706</v>
      </c>
      <c r="M120" s="38">
        <f t="shared" ca="1" si="15"/>
        <v>28.743346447581558</v>
      </c>
      <c r="N120" s="38">
        <f t="shared" ca="1" si="16"/>
        <v>31.799729364005401</v>
      </c>
      <c r="O120" s="38">
        <f t="shared" ca="1" si="17"/>
        <v>32.985074626865668</v>
      </c>
      <c r="P120" s="38">
        <f t="shared" ca="1" si="18"/>
        <v>33.822894168466533</v>
      </c>
      <c r="Q120" s="38">
        <f t="shared" ca="1" si="19"/>
        <v>33.060747663551396</v>
      </c>
      <c r="R120" s="38">
        <f t="shared" ca="1" si="20"/>
        <v>31.484834766862818</v>
      </c>
      <c r="S120" s="38">
        <f t="shared" ca="1" si="21"/>
        <v>24.166469614566097</v>
      </c>
      <c r="T120" s="38" t="str">
        <f t="shared" ca="1" si="22"/>
        <v>-</v>
      </c>
      <c r="U120" s="38" t="str">
        <f t="shared" ca="1" si="23"/>
        <v>-</v>
      </c>
      <c r="V120" s="38"/>
      <c r="W120" s="38"/>
    </row>
    <row r="121" spans="1:23" x14ac:dyDescent="0.35">
      <c r="A121" s="2" t="str">
        <f>BASE_NOTAS[[#This Row],[Sigla]]&amp;BASE_NOTAS[[#This Row],[CÓDIGO]]</f>
        <v>MGAS_PA</v>
      </c>
      <c r="B121" s="4" t="s">
        <v>192</v>
      </c>
      <c r="C121" s="4" t="s">
        <v>9</v>
      </c>
      <c r="D121" s="4" t="s">
        <v>87</v>
      </c>
      <c r="E121" s="42">
        <v>76.143051154368493</v>
      </c>
      <c r="F121" s="4" t="s">
        <v>471</v>
      </c>
      <c r="G12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74.745802790257756</v>
      </c>
      <c r="H12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21" s="38" t="str">
        <f t="shared" ca="1" si="12"/>
        <v>-</v>
      </c>
      <c r="K121" s="38" t="str">
        <f t="shared" ca="1" si="13"/>
        <v>-</v>
      </c>
      <c r="L121" s="38">
        <f t="shared" ca="1" si="14"/>
        <v>81.155573703552463</v>
      </c>
      <c r="M121" s="38">
        <f t="shared" ca="1" si="15"/>
        <v>85.6746123582504</v>
      </c>
      <c r="N121" s="38">
        <f t="shared" ca="1" si="16"/>
        <v>83.243121335137573</v>
      </c>
      <c r="O121" s="38">
        <f t="shared" ca="1" si="17"/>
        <v>78.976545842217476</v>
      </c>
      <c r="P121" s="38">
        <f t="shared" ca="1" si="18"/>
        <v>80.604751619870399</v>
      </c>
      <c r="Q121" s="38">
        <f t="shared" ca="1" si="19"/>
        <v>80.303738317756995</v>
      </c>
      <c r="R121" s="38">
        <f t="shared" ca="1" si="20"/>
        <v>76.143051154368493</v>
      </c>
      <c r="S121" s="38">
        <f t="shared" ca="1" si="21"/>
        <v>74.745802790257756</v>
      </c>
      <c r="T121" s="38" t="str">
        <f t="shared" ca="1" si="22"/>
        <v>-</v>
      </c>
      <c r="U121" s="38" t="str">
        <f t="shared" ca="1" si="23"/>
        <v>-</v>
      </c>
      <c r="V121" s="38"/>
      <c r="W121" s="38"/>
    </row>
    <row r="122" spans="1:23" x14ac:dyDescent="0.35">
      <c r="A122" s="2" t="str">
        <f>BASE_NOTAS[[#This Row],[Sigla]]&amp;BASE_NOTAS[[#This Row],[CÓDIGO]]</f>
        <v>MSAS_PA</v>
      </c>
      <c r="B122" s="4" t="s">
        <v>193</v>
      </c>
      <c r="C122" s="4" t="s">
        <v>9</v>
      </c>
      <c r="D122" s="4" t="s">
        <v>87</v>
      </c>
      <c r="E122" s="42">
        <v>70.801267541874154</v>
      </c>
      <c r="F122" s="4" t="s">
        <v>471</v>
      </c>
      <c r="G12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85.835895010640812</v>
      </c>
      <c r="H12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22" s="38" t="str">
        <f t="shared" ca="1" si="12"/>
        <v>-</v>
      </c>
      <c r="K122" s="38" t="str">
        <f t="shared" ca="1" si="13"/>
        <v>-</v>
      </c>
      <c r="L122" s="38">
        <f t="shared" ca="1" si="14"/>
        <v>87.321355655369544</v>
      </c>
      <c r="M122" s="38">
        <f t="shared" ca="1" si="15"/>
        <v>92.432307336264756</v>
      </c>
      <c r="N122" s="38">
        <f t="shared" ca="1" si="16"/>
        <v>91.565178168696434</v>
      </c>
      <c r="O122" s="38">
        <f t="shared" ca="1" si="17"/>
        <v>87.398720682302766</v>
      </c>
      <c r="P122" s="38">
        <f t="shared" ca="1" si="18"/>
        <v>89.503239740820732</v>
      </c>
      <c r="Q122" s="38">
        <f t="shared" ca="1" si="19"/>
        <v>88.621495327102807</v>
      </c>
      <c r="R122" s="38">
        <f t="shared" ca="1" si="20"/>
        <v>70.801267541874154</v>
      </c>
      <c r="S122" s="38">
        <f t="shared" ca="1" si="21"/>
        <v>85.835895010640812</v>
      </c>
      <c r="T122" s="38" t="str">
        <f t="shared" ca="1" si="22"/>
        <v>-</v>
      </c>
      <c r="U122" s="38" t="str">
        <f t="shared" ca="1" si="23"/>
        <v>-</v>
      </c>
      <c r="V122" s="38"/>
      <c r="W122" s="38"/>
    </row>
    <row r="123" spans="1:23" x14ac:dyDescent="0.35">
      <c r="A123" s="2" t="str">
        <f>BASE_NOTAS[[#This Row],[Sigla]]&amp;BASE_NOTAS[[#This Row],[CÓDIGO]]</f>
        <v>MTAS_PA</v>
      </c>
      <c r="B123" s="4" t="s">
        <v>195</v>
      </c>
      <c r="C123" s="4" t="s">
        <v>9</v>
      </c>
      <c r="D123" s="4" t="s">
        <v>87</v>
      </c>
      <c r="E123" s="42">
        <v>58.103214124038033</v>
      </c>
      <c r="F123" s="4" t="s">
        <v>471</v>
      </c>
      <c r="G12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61.220146606762839</v>
      </c>
      <c r="H12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23" s="38" t="str">
        <f t="shared" ca="1" si="12"/>
        <v>-</v>
      </c>
      <c r="K123" s="38" t="str">
        <f t="shared" ca="1" si="13"/>
        <v>-</v>
      </c>
      <c r="L123" s="38">
        <f t="shared" ca="1" si="14"/>
        <v>60.004083299305833</v>
      </c>
      <c r="M123" s="38">
        <f t="shared" ca="1" si="15"/>
        <v>63.735246470724363</v>
      </c>
      <c r="N123" s="38">
        <f t="shared" ca="1" si="16"/>
        <v>65.651781686964355</v>
      </c>
      <c r="O123" s="38">
        <f t="shared" ca="1" si="17"/>
        <v>66.80170575692965</v>
      </c>
      <c r="P123" s="38">
        <f t="shared" ca="1" si="18"/>
        <v>57.019438444924411</v>
      </c>
      <c r="Q123" s="38">
        <f t="shared" ca="1" si="19"/>
        <v>60.233644859813083</v>
      </c>
      <c r="R123" s="38">
        <f t="shared" ca="1" si="20"/>
        <v>58.103214124038033</v>
      </c>
      <c r="S123" s="38">
        <f t="shared" ca="1" si="21"/>
        <v>61.220146606762839</v>
      </c>
      <c r="T123" s="38" t="str">
        <f t="shared" ca="1" si="22"/>
        <v>-</v>
      </c>
      <c r="U123" s="38" t="str">
        <f t="shared" ca="1" si="23"/>
        <v>-</v>
      </c>
      <c r="V123" s="38"/>
      <c r="W123" s="38"/>
    </row>
    <row r="124" spans="1:23" x14ac:dyDescent="0.35">
      <c r="A124" s="2" t="str">
        <f>BASE_NOTAS[[#This Row],[Sigla]]&amp;BASE_NOTAS[[#This Row],[CÓDIGO]]</f>
        <v>PAAS_PA</v>
      </c>
      <c r="B124" s="4" t="s">
        <v>196</v>
      </c>
      <c r="C124" s="4" t="s">
        <v>9</v>
      </c>
      <c r="D124" s="4" t="s">
        <v>87</v>
      </c>
      <c r="E124" s="42">
        <v>25.23766410140334</v>
      </c>
      <c r="F124" s="4" t="s">
        <v>471</v>
      </c>
      <c r="G12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22.629463230078045</v>
      </c>
      <c r="H12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24" s="38" t="str">
        <f t="shared" ca="1" si="12"/>
        <v>-</v>
      </c>
      <c r="K124" s="38" t="str">
        <f t="shared" ca="1" si="13"/>
        <v>-</v>
      </c>
      <c r="L124" s="38">
        <f t="shared" ca="1" si="14"/>
        <v>72.172315230706403</v>
      </c>
      <c r="M124" s="38">
        <f t="shared" ca="1" si="15"/>
        <v>76.139782457764412</v>
      </c>
      <c r="N124" s="38">
        <f t="shared" ca="1" si="16"/>
        <v>74.966170500676583</v>
      </c>
      <c r="O124" s="38">
        <f t="shared" ca="1" si="17"/>
        <v>80.298507462686572</v>
      </c>
      <c r="P124" s="38">
        <f t="shared" ca="1" si="18"/>
        <v>80.950323974082067</v>
      </c>
      <c r="Q124" s="38">
        <f t="shared" ca="1" si="19"/>
        <v>85.490654205607484</v>
      </c>
      <c r="R124" s="38">
        <f t="shared" ca="1" si="20"/>
        <v>25.23766410140334</v>
      </c>
      <c r="S124" s="38">
        <f t="shared" ca="1" si="21"/>
        <v>22.629463230078045</v>
      </c>
      <c r="T124" s="38" t="str">
        <f t="shared" ca="1" si="22"/>
        <v>-</v>
      </c>
      <c r="U124" s="38" t="str">
        <f t="shared" ca="1" si="23"/>
        <v>-</v>
      </c>
      <c r="V124" s="38"/>
      <c r="W124" s="38"/>
    </row>
    <row r="125" spans="1:23" x14ac:dyDescent="0.35">
      <c r="A125" s="2" t="str">
        <f>BASE_NOTAS[[#This Row],[Sigla]]&amp;BASE_NOTAS[[#This Row],[CÓDIGO]]</f>
        <v>PBAS_PA</v>
      </c>
      <c r="B125" s="4" t="s">
        <v>197</v>
      </c>
      <c r="C125" s="4" t="s">
        <v>9</v>
      </c>
      <c r="D125" s="4" t="s">
        <v>87</v>
      </c>
      <c r="E125" s="42">
        <v>73.177908555907649</v>
      </c>
      <c r="F125" s="4" t="s">
        <v>471</v>
      </c>
      <c r="G12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54.149917238117759</v>
      </c>
      <c r="H12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25" s="38" t="str">
        <f t="shared" ca="1" si="12"/>
        <v>-</v>
      </c>
      <c r="K125" s="38" t="str">
        <f t="shared" ca="1" si="13"/>
        <v>-</v>
      </c>
      <c r="L125" s="38">
        <f t="shared" ca="1" si="14"/>
        <v>76.480195998366668</v>
      </c>
      <c r="M125" s="38">
        <f t="shared" ca="1" si="15"/>
        <v>82.735477898634571</v>
      </c>
      <c r="N125" s="38">
        <f t="shared" ca="1" si="16"/>
        <v>78.46188543076228</v>
      </c>
      <c r="O125" s="38">
        <f t="shared" ca="1" si="17"/>
        <v>77.441364605543711</v>
      </c>
      <c r="P125" s="38">
        <f t="shared" ca="1" si="18"/>
        <v>85.2267818574514</v>
      </c>
      <c r="Q125" s="38">
        <f t="shared" ca="1" si="19"/>
        <v>79.742990654205613</v>
      </c>
      <c r="R125" s="38">
        <f t="shared" ca="1" si="20"/>
        <v>73.177908555907649</v>
      </c>
      <c r="S125" s="38">
        <f t="shared" ca="1" si="21"/>
        <v>54.149917238117759</v>
      </c>
      <c r="T125" s="38" t="str">
        <f t="shared" ca="1" si="22"/>
        <v>-</v>
      </c>
      <c r="U125" s="38" t="str">
        <f t="shared" ca="1" si="23"/>
        <v>-</v>
      </c>
      <c r="V125" s="38"/>
      <c r="W125" s="38"/>
    </row>
    <row r="126" spans="1:23" x14ac:dyDescent="0.35">
      <c r="A126" s="2" t="str">
        <f>BASE_NOTAS[[#This Row],[Sigla]]&amp;BASE_NOTAS[[#This Row],[CÓDIGO]]</f>
        <v>PEAS_PA</v>
      </c>
      <c r="B126" s="4" t="s">
        <v>198</v>
      </c>
      <c r="C126" s="4" t="s">
        <v>9</v>
      </c>
      <c r="D126" s="4" t="s">
        <v>87</v>
      </c>
      <c r="E126" s="42">
        <v>63.535536441828881</v>
      </c>
      <c r="F126" s="4" t="s">
        <v>471</v>
      </c>
      <c r="G12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55.474107353984401</v>
      </c>
      <c r="H12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26" s="38" t="str">
        <f t="shared" ca="1" si="12"/>
        <v>-</v>
      </c>
      <c r="K126" s="38" t="str">
        <f t="shared" ca="1" si="13"/>
        <v>-</v>
      </c>
      <c r="L126" s="38">
        <f t="shared" ca="1" si="14"/>
        <v>47.652102899142498</v>
      </c>
      <c r="M126" s="38">
        <f t="shared" ca="1" si="15"/>
        <v>52.649849571858368</v>
      </c>
      <c r="N126" s="38">
        <f t="shared" ca="1" si="16"/>
        <v>52.886783942264316</v>
      </c>
      <c r="O126" s="38">
        <f t="shared" ca="1" si="17"/>
        <v>52.665245202558644</v>
      </c>
      <c r="P126" s="38">
        <f t="shared" ca="1" si="18"/>
        <v>62.39740820734341</v>
      </c>
      <c r="Q126" s="38">
        <f t="shared" ca="1" si="19"/>
        <v>52.967289719626166</v>
      </c>
      <c r="R126" s="38">
        <f t="shared" ca="1" si="20"/>
        <v>63.535536441828881</v>
      </c>
      <c r="S126" s="38">
        <f t="shared" ca="1" si="21"/>
        <v>55.474107353984401</v>
      </c>
      <c r="T126" s="38" t="str">
        <f t="shared" ca="1" si="22"/>
        <v>-</v>
      </c>
      <c r="U126" s="38" t="str">
        <f t="shared" ca="1" si="23"/>
        <v>-</v>
      </c>
      <c r="V126" s="38"/>
      <c r="W126" s="38"/>
    </row>
    <row r="127" spans="1:23" x14ac:dyDescent="0.35">
      <c r="A127" s="2" t="str">
        <f>BASE_NOTAS[[#This Row],[Sigla]]&amp;BASE_NOTAS[[#This Row],[CÓDIGO]]</f>
        <v>PIAS_PA</v>
      </c>
      <c r="B127" s="4" t="s">
        <v>199</v>
      </c>
      <c r="C127" s="4" t="s">
        <v>9</v>
      </c>
      <c r="D127" s="4" t="s">
        <v>87</v>
      </c>
      <c r="E127" s="42">
        <v>66.296966953372561</v>
      </c>
      <c r="F127" s="4" t="s">
        <v>471</v>
      </c>
      <c r="G12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12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27" s="38" t="str">
        <f t="shared" ca="1" si="12"/>
        <v>-</v>
      </c>
      <c r="K127" s="38" t="str">
        <f t="shared" ca="1" si="13"/>
        <v>-</v>
      </c>
      <c r="L127" s="38">
        <f t="shared" ca="1" si="14"/>
        <v>55.594120048999592</v>
      </c>
      <c r="M127" s="38">
        <f t="shared" ca="1" si="15"/>
        <v>51.492710020828511</v>
      </c>
      <c r="N127" s="38">
        <f t="shared" ca="1" si="16"/>
        <v>56.743346865133063</v>
      </c>
      <c r="O127" s="38">
        <f t="shared" ca="1" si="17"/>
        <v>63.262260127931775</v>
      </c>
      <c r="P127" s="38">
        <f t="shared" ca="1" si="18"/>
        <v>63.736501079913609</v>
      </c>
      <c r="Q127" s="38">
        <f t="shared" ca="1" si="19"/>
        <v>55.233644859813083</v>
      </c>
      <c r="R127" s="38">
        <f t="shared" ca="1" si="20"/>
        <v>66.296966953372561</v>
      </c>
      <c r="S127" s="38">
        <f t="shared" ca="1" si="21"/>
        <v>100</v>
      </c>
      <c r="T127" s="38" t="str">
        <f t="shared" ca="1" si="22"/>
        <v>-</v>
      </c>
      <c r="U127" s="38" t="str">
        <f t="shared" ca="1" si="23"/>
        <v>-</v>
      </c>
      <c r="V127" s="38"/>
      <c r="W127" s="38"/>
    </row>
    <row r="128" spans="1:23" x14ac:dyDescent="0.35">
      <c r="A128" s="2" t="str">
        <f>BASE_NOTAS[[#This Row],[Sigla]]&amp;BASE_NOTAS[[#This Row],[CÓDIGO]]</f>
        <v>PRAS_PA</v>
      </c>
      <c r="B128" s="4" t="s">
        <v>200</v>
      </c>
      <c r="C128" s="4" t="s">
        <v>9</v>
      </c>
      <c r="D128" s="4" t="s">
        <v>87</v>
      </c>
      <c r="E128" s="42">
        <v>83.18243549117247</v>
      </c>
      <c r="F128" s="4" t="s">
        <v>471</v>
      </c>
      <c r="G12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79.214944431307643</v>
      </c>
      <c r="H12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28" s="38" t="str">
        <f t="shared" ca="1" si="12"/>
        <v>-</v>
      </c>
      <c r="K128" s="38" t="str">
        <f t="shared" ca="1" si="13"/>
        <v>-</v>
      </c>
      <c r="L128" s="38">
        <f t="shared" ca="1" si="14"/>
        <v>83.340138832176393</v>
      </c>
      <c r="M128" s="38">
        <f t="shared" ca="1" si="15"/>
        <v>88.405461698680853</v>
      </c>
      <c r="N128" s="38">
        <f t="shared" ca="1" si="16"/>
        <v>87.618403247631932</v>
      </c>
      <c r="O128" s="38">
        <f t="shared" ca="1" si="17"/>
        <v>86.52452025586355</v>
      </c>
      <c r="P128" s="38">
        <f t="shared" ca="1" si="18"/>
        <v>88.747300215982719</v>
      </c>
      <c r="Q128" s="38">
        <f t="shared" ca="1" si="19"/>
        <v>84.275700934579433</v>
      </c>
      <c r="R128" s="38">
        <f t="shared" ca="1" si="20"/>
        <v>83.18243549117247</v>
      </c>
      <c r="S128" s="38">
        <f t="shared" ca="1" si="21"/>
        <v>79.214944431307643</v>
      </c>
      <c r="T128" s="38" t="str">
        <f t="shared" ca="1" si="22"/>
        <v>-</v>
      </c>
      <c r="U128" s="38" t="str">
        <f t="shared" ca="1" si="23"/>
        <v>-</v>
      </c>
      <c r="V128" s="38"/>
      <c r="W128" s="38"/>
    </row>
    <row r="129" spans="1:23" x14ac:dyDescent="0.35">
      <c r="A129" s="2" t="str">
        <f>BASE_NOTAS[[#This Row],[Sigla]]&amp;BASE_NOTAS[[#This Row],[CÓDIGO]]</f>
        <v>RJAS_PA</v>
      </c>
      <c r="B129" s="4" t="s">
        <v>201</v>
      </c>
      <c r="C129" s="4" t="s">
        <v>9</v>
      </c>
      <c r="D129" s="4" t="s">
        <v>87</v>
      </c>
      <c r="E129" s="42">
        <v>39.90493435943867</v>
      </c>
      <c r="F129" s="4" t="s">
        <v>471</v>
      </c>
      <c r="G12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38.708914637030034</v>
      </c>
      <c r="H12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29" s="38" t="str">
        <f t="shared" ca="1" si="12"/>
        <v>-</v>
      </c>
      <c r="K129" s="38" t="str">
        <f t="shared" ca="1" si="13"/>
        <v>-</v>
      </c>
      <c r="L129" s="38">
        <f t="shared" ca="1" si="14"/>
        <v>90.526745610453247</v>
      </c>
      <c r="M129" s="38">
        <f t="shared" ca="1" si="15"/>
        <v>94.098588289747738</v>
      </c>
      <c r="N129" s="38">
        <f t="shared" ca="1" si="16"/>
        <v>80.626973387460524</v>
      </c>
      <c r="O129" s="38">
        <f t="shared" ca="1" si="17"/>
        <v>59.381663113006397</v>
      </c>
      <c r="P129" s="38">
        <f t="shared" ca="1" si="18"/>
        <v>64.470842332613387</v>
      </c>
      <c r="Q129" s="38">
        <f t="shared" ca="1" si="19"/>
        <v>91.518691588785046</v>
      </c>
      <c r="R129" s="38">
        <f t="shared" ca="1" si="20"/>
        <v>39.90493435943867</v>
      </c>
      <c r="S129" s="38">
        <f t="shared" ca="1" si="21"/>
        <v>38.708914637030034</v>
      </c>
      <c r="T129" s="38" t="str">
        <f t="shared" ca="1" si="22"/>
        <v>-</v>
      </c>
      <c r="U129" s="38" t="str">
        <f t="shared" ca="1" si="23"/>
        <v>-</v>
      </c>
      <c r="V129" s="38"/>
      <c r="W129" s="38"/>
    </row>
    <row r="130" spans="1:23" x14ac:dyDescent="0.35">
      <c r="A130" s="2" t="str">
        <f>BASE_NOTAS[[#This Row],[Sigla]]&amp;BASE_NOTAS[[#This Row],[CÓDIGO]]</f>
        <v>RNAS_PA</v>
      </c>
      <c r="B130" s="4" t="s">
        <v>202</v>
      </c>
      <c r="C130" s="4" t="s">
        <v>9</v>
      </c>
      <c r="D130" s="4" t="s">
        <v>87</v>
      </c>
      <c r="E130" s="42">
        <v>51.312811226799461</v>
      </c>
      <c r="F130" s="4" t="s">
        <v>471</v>
      </c>
      <c r="G13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46.914164104989368</v>
      </c>
      <c r="H13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30" s="38" t="str">
        <f t="shared" ca="1" si="12"/>
        <v>-</v>
      </c>
      <c r="K130" s="38" t="str">
        <f t="shared" ca="1" si="13"/>
        <v>-</v>
      </c>
      <c r="L130" s="38">
        <f t="shared" ca="1" si="14"/>
        <v>52.266231114740705</v>
      </c>
      <c r="M130" s="38">
        <f t="shared" ca="1" si="15"/>
        <v>55.496412867391797</v>
      </c>
      <c r="N130" s="38">
        <f t="shared" ca="1" si="16"/>
        <v>50.405953991880914</v>
      </c>
      <c r="O130" s="38">
        <f t="shared" ca="1" si="17"/>
        <v>49.317697228144993</v>
      </c>
      <c r="P130" s="38">
        <f t="shared" ca="1" si="18"/>
        <v>48.92008639308856</v>
      </c>
      <c r="Q130" s="38">
        <f t="shared" ca="1" si="19"/>
        <v>51.121495327102807</v>
      </c>
      <c r="R130" s="38">
        <f t="shared" ca="1" si="20"/>
        <v>51.312811226799461</v>
      </c>
      <c r="S130" s="38">
        <f t="shared" ca="1" si="21"/>
        <v>46.914164104989368</v>
      </c>
      <c r="T130" s="38" t="str">
        <f t="shared" ca="1" si="22"/>
        <v>-</v>
      </c>
      <c r="U130" s="38" t="str">
        <f t="shared" ca="1" si="23"/>
        <v>-</v>
      </c>
      <c r="V130" s="38"/>
      <c r="W130" s="38"/>
    </row>
    <row r="131" spans="1:23" x14ac:dyDescent="0.35">
      <c r="A131" s="2" t="str">
        <f>BASE_NOTAS[[#This Row],[Sigla]]&amp;BASE_NOTAS[[#This Row],[CÓDIGO]]</f>
        <v>ROAS_PA</v>
      </c>
      <c r="B131" s="4" t="s">
        <v>203</v>
      </c>
      <c r="C131" s="4" t="s">
        <v>9</v>
      </c>
      <c r="D131" s="4" t="s">
        <v>87</v>
      </c>
      <c r="E131" s="42">
        <v>74.30964237211407</v>
      </c>
      <c r="F131" s="4" t="s">
        <v>471</v>
      </c>
      <c r="G13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51.099550721210697</v>
      </c>
      <c r="H13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31" s="38" t="str">
        <f t="shared" ref="J131:J194" ca="1" si="24">INDEX(INDIRECT("[Indicadores_Consolidado_2026_07_31.xlsx]"&amp;C131&amp;"!$V$37:$V$64"),MATCH(B131,INDIRECT("[Indicadores_Consolidado_2026_07_31.xlsx]"&amp;C131&amp;"!$F$37:$F$64")))</f>
        <v>-</v>
      </c>
      <c r="K131" s="38" t="str">
        <f t="shared" ref="K131:K194" ca="1" si="25">INDEX(INDIRECT("[Indicadores_Consolidado_2026_07_31.xlsx]"&amp;C131&amp;"!$W$37:$W$64"),MATCH(B131,INDIRECT("[Indicadores_Consolidado_2026_07_31.xlsx]"&amp;C131&amp;"!$F$37:$F$64")))</f>
        <v>-</v>
      </c>
      <c r="L131" s="38">
        <f t="shared" ref="L131:L194" ca="1" si="26">INDEX(INDIRECT("[Indicadores_Consolidado_2026_07_31.xlsx]"&amp;C131&amp;"!$X$37:$X$64"),MATCH(B131,INDIRECT("[Indicadores_Consolidado_2026_07_31.xlsx]"&amp;C131&amp;"!$F$37:$F$64")))</f>
        <v>40.016333197223339</v>
      </c>
      <c r="M131" s="38">
        <f t="shared" ref="M131:M194" ca="1" si="27">INDEX(INDIRECT("[Indicadores_Consolidado_2026_07_31.xlsx]"&amp;C131&amp;"!$Y$37:$Y$64"),MATCH(B131,INDIRECT("[Indicadores_Consolidado_2026_07_31.xlsx]"&amp;C131&amp;"!$F$37:$F$64")))</f>
        <v>35.200185142328166</v>
      </c>
      <c r="N131" s="38">
        <f t="shared" ref="N131:N194" ca="1" si="28">INDEX(INDIRECT("[Indicadores_Consolidado_2026_07_31.xlsx]"&amp;C131&amp;"!$Z$37:$Z$64"),MATCH(B131,INDIRECT("[Indicadores_Consolidado_2026_07_31.xlsx]"&amp;C131&amp;"!$F$37:$F$64")))</f>
        <v>28.822733423545316</v>
      </c>
      <c r="O131" s="38">
        <f t="shared" ref="O131:O194" ca="1" si="29">INDEX(INDIRECT("[Indicadores_Consolidado_2026_07_31.xlsx]"&amp;C131&amp;"!$AA$37:$AA$64"),MATCH(B131,INDIRECT("[Indicadores_Consolidado_2026_07_31.xlsx]"&amp;C131&amp;"!$F$37:$F$64")))</f>
        <v>31.9402985074627</v>
      </c>
      <c r="P131" s="38">
        <f t="shared" ref="P131:P194" ca="1" si="30">INDEX(INDIRECT("[Indicadores_Consolidado_2026_07_31.xlsx]"&amp;C131&amp;"!$AB$37:$AB$64"),MATCH(B131,INDIRECT("[Indicadores_Consolidado_2026_07_31.xlsx]"&amp;C131&amp;"!$F$37:$F$64")))</f>
        <v>28.941684665226802</v>
      </c>
      <c r="Q131" s="38">
        <f t="shared" ref="Q131:Q194" ca="1" si="31">INDEX(INDIRECT("[Indicadores_Consolidado_2026_07_31.xlsx]"&amp;C131&amp;"!$AC$37:$AC$64"),MATCH(B131,INDIRECT("[Indicadores_Consolidado_2026_07_31.xlsx]"&amp;C131&amp;"!$F$37:$F$64")))</f>
        <v>26.471962616822424</v>
      </c>
      <c r="R131" s="38">
        <f t="shared" ref="R131:R194" ca="1" si="32">INDEX(INDIRECT("[Indicadores_Consolidado_2026_07_31.xlsx]"&amp;C131&amp;"!$AD$37:$AD$64"),MATCH(B131,INDIRECT("[Indicadores_Consolidado_2026_07_31.xlsx]"&amp;C131&amp;"!$F$37:$F$64")))</f>
        <v>74.30964237211407</v>
      </c>
      <c r="S131" s="38">
        <f t="shared" ref="S131:U194" ca="1" si="33">INDEX(INDIRECT("[Indicadores_Consolidado_2026_07_31.xlsx]"&amp;C131&amp;"!$AE$37:$AE$64"),MATCH(B131,INDIRECT("[Indicadores_Consolidado_2026_07_31.xlsx]"&amp;C131&amp;"!$F$37:$F$64")))</f>
        <v>51.099550721210697</v>
      </c>
      <c r="T131" s="38" t="str">
        <f t="shared" ref="T131:T194" ca="1" si="34">INDEX(INDIRECT("[Indicadores_Consolidado_2026_07_31.xlsx]"&amp;C131&amp;"!$AF$37:$AF$64"),MATCH(B131,INDIRECT("[Indicadores_Consolidado_2026_07_31.xlsx]"&amp;C131&amp;"!$F$37:$F$64")))</f>
        <v>-</v>
      </c>
      <c r="U131" s="38" t="str">
        <f t="shared" ref="U131:U194" ca="1" si="35">INDEX(INDIRECT("[Indicadores_Consolidado_2026_07_31.xlsx]"&amp;C131&amp;"!$AG$37:$AG$64"),MATCH(B131,INDIRECT("[Indicadores_Consolidado_2026_07_31.xlsx]"&amp;C131&amp;"!$F$37:$F$64")))</f>
        <v>-</v>
      </c>
      <c r="V131" s="38"/>
      <c r="W131" s="38"/>
    </row>
    <row r="132" spans="1:23" x14ac:dyDescent="0.35">
      <c r="A132" s="2" t="str">
        <f>BASE_NOTAS[[#This Row],[Sigla]]&amp;BASE_NOTAS[[#This Row],[CÓDIGO]]</f>
        <v>RRAS_PA</v>
      </c>
      <c r="B132" s="4" t="s">
        <v>204</v>
      </c>
      <c r="C132" s="4" t="s">
        <v>9</v>
      </c>
      <c r="D132" s="4" t="s">
        <v>87</v>
      </c>
      <c r="E132" s="42">
        <v>16.636487098234497</v>
      </c>
      <c r="F132" s="4" t="s">
        <v>471</v>
      </c>
      <c r="G13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2.1991014424213944</v>
      </c>
      <c r="H13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32" s="38" t="str">
        <f t="shared" ca="1" si="24"/>
        <v>-</v>
      </c>
      <c r="K132" s="38" t="str">
        <f t="shared" ca="1" si="25"/>
        <v>-</v>
      </c>
      <c r="L132" s="38">
        <f t="shared" ca="1" si="26"/>
        <v>0</v>
      </c>
      <c r="M132" s="38">
        <f t="shared" ca="1" si="27"/>
        <v>0</v>
      </c>
      <c r="N132" s="38">
        <f t="shared" ca="1" si="28"/>
        <v>18.493459630130786</v>
      </c>
      <c r="O132" s="38">
        <f t="shared" ca="1" si="29"/>
        <v>30.021321961620501</v>
      </c>
      <c r="P132" s="38">
        <f t="shared" ca="1" si="30"/>
        <v>23.412526997840175</v>
      </c>
      <c r="Q132" s="38">
        <f t="shared" ca="1" si="31"/>
        <v>27.523364485981304</v>
      </c>
      <c r="R132" s="38">
        <f t="shared" ca="1" si="32"/>
        <v>16.636487098234497</v>
      </c>
      <c r="S132" s="38">
        <f t="shared" ca="1" si="33"/>
        <v>2.1991014424213944</v>
      </c>
      <c r="T132" s="38" t="str">
        <f t="shared" ca="1" si="34"/>
        <v>-</v>
      </c>
      <c r="U132" s="38" t="str">
        <f t="shared" ca="1" si="35"/>
        <v>-</v>
      </c>
      <c r="V132" s="38"/>
      <c r="W132" s="38"/>
    </row>
    <row r="133" spans="1:23" x14ac:dyDescent="0.35">
      <c r="A133" s="2" t="str">
        <f>BASE_NOTAS[[#This Row],[Sigla]]&amp;BASE_NOTAS[[#This Row],[CÓDIGO]]</f>
        <v>RSAS_PA</v>
      </c>
      <c r="B133" s="4" t="s">
        <v>205</v>
      </c>
      <c r="C133" s="4" t="s">
        <v>9</v>
      </c>
      <c r="D133" s="4" t="s">
        <v>87</v>
      </c>
      <c r="E133" s="42">
        <v>67.270258035310093</v>
      </c>
      <c r="F133" s="4" t="s">
        <v>471</v>
      </c>
      <c r="G13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65.381886970915119</v>
      </c>
      <c r="H13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33" s="38" t="str">
        <f t="shared" ca="1" si="24"/>
        <v>-</v>
      </c>
      <c r="K133" s="38" t="str">
        <f t="shared" ca="1" si="25"/>
        <v>-</v>
      </c>
      <c r="L133" s="38">
        <f t="shared" ca="1" si="26"/>
        <v>75.867701102490813</v>
      </c>
      <c r="M133" s="38">
        <f t="shared" ca="1" si="27"/>
        <v>76.093496875723204</v>
      </c>
      <c r="N133" s="38">
        <f t="shared" ca="1" si="28"/>
        <v>71.335137573297246</v>
      </c>
      <c r="O133" s="38">
        <f t="shared" ca="1" si="29"/>
        <v>71.300639658848624</v>
      </c>
      <c r="P133" s="38">
        <f t="shared" ca="1" si="30"/>
        <v>71.814254859611225</v>
      </c>
      <c r="Q133" s="38">
        <f t="shared" ca="1" si="31"/>
        <v>73.925233644859816</v>
      </c>
      <c r="R133" s="38">
        <f t="shared" ca="1" si="32"/>
        <v>67.270258035310093</v>
      </c>
      <c r="S133" s="38">
        <f t="shared" ca="1" si="33"/>
        <v>65.381886970915119</v>
      </c>
      <c r="T133" s="38" t="str">
        <f t="shared" ca="1" si="34"/>
        <v>-</v>
      </c>
      <c r="U133" s="38" t="str">
        <f t="shared" ca="1" si="35"/>
        <v>-</v>
      </c>
      <c r="V133" s="38"/>
      <c r="W133" s="38"/>
    </row>
    <row r="134" spans="1:23" x14ac:dyDescent="0.35">
      <c r="A134" s="2" t="str">
        <f>BASE_NOTAS[[#This Row],[Sigla]]&amp;BASE_NOTAS[[#This Row],[CÓDIGO]]</f>
        <v>SCAS_PA</v>
      </c>
      <c r="B134" s="4" t="s">
        <v>194</v>
      </c>
      <c r="C134" s="4" t="s">
        <v>9</v>
      </c>
      <c r="D134" s="4" t="s">
        <v>87</v>
      </c>
      <c r="E134" s="42">
        <v>78.202806699864183</v>
      </c>
      <c r="F134" s="4" t="s">
        <v>471</v>
      </c>
      <c r="G13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75.502482856467253</v>
      </c>
      <c r="H13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34" s="38" t="str">
        <f t="shared" ca="1" si="24"/>
        <v>-</v>
      </c>
      <c r="K134" s="38" t="str">
        <f t="shared" ca="1" si="25"/>
        <v>-</v>
      </c>
      <c r="L134" s="38">
        <f t="shared" ca="1" si="26"/>
        <v>79.032258064516128</v>
      </c>
      <c r="M134" s="38">
        <f t="shared" ca="1" si="27"/>
        <v>89.840314741957883</v>
      </c>
      <c r="N134" s="38">
        <f t="shared" ca="1" si="28"/>
        <v>88.092016238159673</v>
      </c>
      <c r="O134" s="38">
        <f t="shared" ca="1" si="29"/>
        <v>86.588486140724939</v>
      </c>
      <c r="P134" s="38">
        <f t="shared" ca="1" si="30"/>
        <v>88.077753779697616</v>
      </c>
      <c r="Q134" s="38">
        <f t="shared" ca="1" si="31"/>
        <v>85.186915887850461</v>
      </c>
      <c r="R134" s="38">
        <f t="shared" ca="1" si="32"/>
        <v>78.202806699864183</v>
      </c>
      <c r="S134" s="38">
        <f t="shared" ca="1" si="33"/>
        <v>75.502482856467253</v>
      </c>
      <c r="T134" s="38" t="str">
        <f t="shared" ca="1" si="34"/>
        <v>-</v>
      </c>
      <c r="U134" s="38" t="str">
        <f t="shared" ca="1" si="35"/>
        <v>-</v>
      </c>
      <c r="V134" s="38"/>
      <c r="W134" s="38"/>
    </row>
    <row r="135" spans="1:23" x14ac:dyDescent="0.35">
      <c r="A135" s="2" t="str">
        <f>BASE_NOTAS[[#This Row],[Sigla]]&amp;BASE_NOTAS[[#This Row],[CÓDIGO]]</f>
        <v>SEAS_PA</v>
      </c>
      <c r="B135" s="4" t="s">
        <v>206</v>
      </c>
      <c r="C135" s="4" t="s">
        <v>9</v>
      </c>
      <c r="D135" s="4" t="s">
        <v>87</v>
      </c>
      <c r="E135" s="42">
        <v>54.594839293798088</v>
      </c>
      <c r="F135" s="4" t="s">
        <v>471</v>
      </c>
      <c r="G13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69.236226058169791</v>
      </c>
      <c r="H13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35" s="38" t="str">
        <f t="shared" ca="1" si="24"/>
        <v>-</v>
      </c>
      <c r="K135" s="38" t="str">
        <f t="shared" ca="1" si="25"/>
        <v>-</v>
      </c>
      <c r="L135" s="38">
        <f t="shared" ca="1" si="26"/>
        <v>56.553695385871784</v>
      </c>
      <c r="M135" s="38">
        <f t="shared" ca="1" si="27"/>
        <v>57.255264984957172</v>
      </c>
      <c r="N135" s="38">
        <f t="shared" ca="1" si="28"/>
        <v>67.613892647722139</v>
      </c>
      <c r="O135" s="38">
        <f t="shared" ca="1" si="29"/>
        <v>60.746268656716424</v>
      </c>
      <c r="P135" s="38">
        <f t="shared" ca="1" si="30"/>
        <v>57.192224622030238</v>
      </c>
      <c r="Q135" s="38">
        <f t="shared" ca="1" si="31"/>
        <v>31.63551401869158</v>
      </c>
      <c r="R135" s="38">
        <f t="shared" ca="1" si="32"/>
        <v>54.594839293798088</v>
      </c>
      <c r="S135" s="38">
        <f t="shared" ca="1" si="33"/>
        <v>69.236226058169791</v>
      </c>
      <c r="T135" s="38" t="str">
        <f t="shared" ca="1" si="34"/>
        <v>-</v>
      </c>
      <c r="U135" s="38" t="str">
        <f t="shared" ca="1" si="35"/>
        <v>-</v>
      </c>
      <c r="V135" s="38"/>
      <c r="W135" s="38"/>
    </row>
    <row r="136" spans="1:23" x14ac:dyDescent="0.35">
      <c r="A136" s="2" t="str">
        <f>BASE_NOTAS[[#This Row],[Sigla]]&amp;BASE_NOTAS[[#This Row],[CÓDIGO]]</f>
        <v>SPAS_PA</v>
      </c>
      <c r="B136" s="4" t="s">
        <v>186</v>
      </c>
      <c r="C136" s="4" t="s">
        <v>9</v>
      </c>
      <c r="D136" s="4" t="s">
        <v>87</v>
      </c>
      <c r="E136" s="42">
        <v>84.200995925758264</v>
      </c>
      <c r="F136" s="4" t="s">
        <v>471</v>
      </c>
      <c r="G13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82.170725939938521</v>
      </c>
      <c r="H13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36" s="38" t="str">
        <f t="shared" ca="1" si="24"/>
        <v>-</v>
      </c>
      <c r="K136" s="38" t="str">
        <f t="shared" ca="1" si="25"/>
        <v>-</v>
      </c>
      <c r="L136" s="38">
        <f t="shared" ca="1" si="26"/>
        <v>81.849734585545121</v>
      </c>
      <c r="M136" s="38">
        <f t="shared" ca="1" si="27"/>
        <v>90.974311501967136</v>
      </c>
      <c r="N136" s="38">
        <f t="shared" ca="1" si="28"/>
        <v>87.122237257555255</v>
      </c>
      <c r="O136" s="38">
        <f t="shared" ca="1" si="29"/>
        <v>85.650319829424305</v>
      </c>
      <c r="P136" s="38">
        <f t="shared" ca="1" si="30"/>
        <v>87.127429805615549</v>
      </c>
      <c r="Q136" s="38">
        <f t="shared" ca="1" si="31"/>
        <v>86.565420560747654</v>
      </c>
      <c r="R136" s="38">
        <f t="shared" ca="1" si="32"/>
        <v>84.200995925758264</v>
      </c>
      <c r="S136" s="38">
        <f t="shared" ca="1" si="33"/>
        <v>82.170725939938521</v>
      </c>
      <c r="T136" s="38" t="str">
        <f t="shared" ca="1" si="34"/>
        <v>-</v>
      </c>
      <c r="U136" s="38" t="str">
        <f t="shared" ca="1" si="35"/>
        <v>-</v>
      </c>
      <c r="V136" s="38"/>
      <c r="W136" s="38"/>
    </row>
    <row r="137" spans="1:23" x14ac:dyDescent="0.35">
      <c r="A137" s="2" t="str">
        <f>BASE_NOTAS[[#This Row],[Sigla]]&amp;BASE_NOTAS[[#This Row],[CÓDIGO]]</f>
        <v>TOAS_PA</v>
      </c>
      <c r="B137" s="4" t="s">
        <v>185</v>
      </c>
      <c r="C137" s="4" t="s">
        <v>9</v>
      </c>
      <c r="D137" s="4" t="s">
        <v>87</v>
      </c>
      <c r="E137" s="42">
        <v>88.048890900860115</v>
      </c>
      <c r="F137" s="4" t="s">
        <v>471</v>
      </c>
      <c r="G13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83.518562307874205</v>
      </c>
      <c r="H13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37" s="38" t="str">
        <f t="shared" ca="1" si="24"/>
        <v>-</v>
      </c>
      <c r="K137" s="38" t="str">
        <f t="shared" ca="1" si="25"/>
        <v>-</v>
      </c>
      <c r="L137" s="38">
        <f t="shared" ca="1" si="26"/>
        <v>84.013883217639844</v>
      </c>
      <c r="M137" s="38">
        <f t="shared" ca="1" si="27"/>
        <v>89.261744966442961</v>
      </c>
      <c r="N137" s="38">
        <f t="shared" ca="1" si="28"/>
        <v>90.054127198917456</v>
      </c>
      <c r="O137" s="38">
        <f t="shared" ca="1" si="29"/>
        <v>86.780383795309177</v>
      </c>
      <c r="P137" s="38">
        <f t="shared" ca="1" si="30"/>
        <v>84.989200863930876</v>
      </c>
      <c r="Q137" s="38">
        <f t="shared" ca="1" si="31"/>
        <v>85.39719626168224</v>
      </c>
      <c r="R137" s="38">
        <f t="shared" ca="1" si="32"/>
        <v>88.048890900860115</v>
      </c>
      <c r="S137" s="38">
        <f t="shared" ca="1" si="33"/>
        <v>83.518562307874205</v>
      </c>
      <c r="T137" s="38" t="str">
        <f t="shared" ca="1" si="34"/>
        <v>-</v>
      </c>
      <c r="U137" s="38" t="str">
        <f t="shared" ca="1" si="35"/>
        <v>-</v>
      </c>
      <c r="V137" s="38"/>
      <c r="W137" s="38"/>
    </row>
    <row r="138" spans="1:23" x14ac:dyDescent="0.35">
      <c r="A138" s="2" t="str">
        <f>BASE_NOTAS[[#This Row],[Sigla]]&amp;BASE_NOTAS[[#This Row],[CÓDIGO]]</f>
        <v>ACAS_RL</v>
      </c>
      <c r="B138" s="4" t="s">
        <v>156</v>
      </c>
      <c r="C138" s="4" t="s">
        <v>387</v>
      </c>
      <c r="D138" s="4" t="s">
        <v>423</v>
      </c>
      <c r="E138" s="42">
        <v>0</v>
      </c>
      <c r="F138" s="4" t="s">
        <v>471</v>
      </c>
      <c r="G13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2.114040500504752</v>
      </c>
      <c r="H13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38" s="38" t="str">
        <f t="shared" ca="1" si="24"/>
        <v>-</v>
      </c>
      <c r="K138" s="38" t="str">
        <f t="shared" ca="1" si="25"/>
        <v>-</v>
      </c>
      <c r="L138" s="38" t="str">
        <f t="shared" ca="1" si="26"/>
        <v>-</v>
      </c>
      <c r="M138" s="38" t="str">
        <f t="shared" ca="1" si="27"/>
        <v>-</v>
      </c>
      <c r="N138" s="38">
        <f t="shared" ca="1" si="28"/>
        <v>1.4411541568528947</v>
      </c>
      <c r="O138" s="38">
        <f t="shared" ca="1" si="29"/>
        <v>2.4238378833488166</v>
      </c>
      <c r="P138" s="38">
        <f t="shared" ca="1" si="30"/>
        <v>8.2578202139709926</v>
      </c>
      <c r="Q138" s="38">
        <f t="shared" ca="1" si="31"/>
        <v>0</v>
      </c>
      <c r="R138" s="38">
        <f t="shared" ca="1" si="32"/>
        <v>0</v>
      </c>
      <c r="S138" s="38">
        <f t="shared" ca="1" si="33"/>
        <v>2.114040500504752</v>
      </c>
      <c r="T138" s="38" t="str">
        <f t="shared" ca="1" si="34"/>
        <v>-</v>
      </c>
      <c r="U138" s="38" t="str">
        <f t="shared" ca="1" si="35"/>
        <v>-</v>
      </c>
      <c r="V138" s="38"/>
      <c r="W138" s="38"/>
    </row>
    <row r="139" spans="1:23" x14ac:dyDescent="0.35">
      <c r="A139" s="2" t="str">
        <f>BASE_NOTAS[[#This Row],[Sigla]]&amp;BASE_NOTAS[[#This Row],[CÓDIGO]]</f>
        <v>ALAS_RL</v>
      </c>
      <c r="B139" s="4" t="s">
        <v>157</v>
      </c>
      <c r="C139" s="4" t="s">
        <v>387</v>
      </c>
      <c r="D139" s="4" t="s">
        <v>423</v>
      </c>
      <c r="E139" s="42">
        <v>6.7900038470673136</v>
      </c>
      <c r="F139" s="4" t="s">
        <v>471</v>
      </c>
      <c r="G13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1.9603062171001588</v>
      </c>
      <c r="H13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39" s="38" t="str">
        <f t="shared" ca="1" si="24"/>
        <v>-</v>
      </c>
      <c r="K139" s="38" t="str">
        <f t="shared" ca="1" si="25"/>
        <v>-</v>
      </c>
      <c r="L139" s="38" t="str">
        <f t="shared" ca="1" si="26"/>
        <v>-</v>
      </c>
      <c r="M139" s="38" t="str">
        <f t="shared" ca="1" si="27"/>
        <v>-</v>
      </c>
      <c r="N139" s="38">
        <f t="shared" ca="1" si="28"/>
        <v>6.2193384802319471</v>
      </c>
      <c r="O139" s="38">
        <f t="shared" ca="1" si="29"/>
        <v>10.509192760368325</v>
      </c>
      <c r="P139" s="38">
        <f t="shared" ca="1" si="30"/>
        <v>1.1455607336028237</v>
      </c>
      <c r="Q139" s="38">
        <f t="shared" ca="1" si="31"/>
        <v>3.3170526795629667</v>
      </c>
      <c r="R139" s="38">
        <f t="shared" ca="1" si="32"/>
        <v>6.7900038470673136</v>
      </c>
      <c r="S139" s="38">
        <f t="shared" ca="1" si="33"/>
        <v>1.9603062171001588</v>
      </c>
      <c r="T139" s="38" t="str">
        <f t="shared" ca="1" si="34"/>
        <v>-</v>
      </c>
      <c r="U139" s="38" t="str">
        <f t="shared" ca="1" si="35"/>
        <v>-</v>
      </c>
      <c r="V139" s="38"/>
      <c r="W139" s="38"/>
    </row>
    <row r="140" spans="1:23" x14ac:dyDescent="0.35">
      <c r="A140" s="2" t="str">
        <f>BASE_NOTAS[[#This Row],[Sigla]]&amp;BASE_NOTAS[[#This Row],[CÓDIGO]]</f>
        <v>AMAS_RL</v>
      </c>
      <c r="B140" s="4" t="s">
        <v>158</v>
      </c>
      <c r="C140" s="4" t="s">
        <v>387</v>
      </c>
      <c r="D140" s="4" t="s">
        <v>423</v>
      </c>
      <c r="E140" s="42">
        <v>51.253517339792431</v>
      </c>
      <c r="F140" s="4" t="s">
        <v>471</v>
      </c>
      <c r="G14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6.605467550701853</v>
      </c>
      <c r="H14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40" s="38" t="str">
        <f t="shared" ca="1" si="24"/>
        <v>-</v>
      </c>
      <c r="K140" s="38" t="str">
        <f t="shared" ca="1" si="25"/>
        <v>-</v>
      </c>
      <c r="L140" s="38" t="str">
        <f t="shared" ca="1" si="26"/>
        <v>-</v>
      </c>
      <c r="M140" s="38" t="str">
        <f t="shared" ca="1" si="27"/>
        <v>-</v>
      </c>
      <c r="N140" s="38">
        <f t="shared" ca="1" si="28"/>
        <v>26.5399332731428</v>
      </c>
      <c r="O140" s="38">
        <f t="shared" ca="1" si="29"/>
        <v>13.19447999261577</v>
      </c>
      <c r="P140" s="38">
        <f t="shared" ca="1" si="30"/>
        <v>3.200946038103953</v>
      </c>
      <c r="Q140" s="38">
        <f t="shared" ca="1" si="31"/>
        <v>4.8776838237360547</v>
      </c>
      <c r="R140" s="38">
        <f t="shared" ca="1" si="32"/>
        <v>51.253517339792431</v>
      </c>
      <c r="S140" s="38">
        <f t="shared" ca="1" si="33"/>
        <v>6.605467550701853</v>
      </c>
      <c r="T140" s="38" t="str">
        <f t="shared" ca="1" si="34"/>
        <v>-</v>
      </c>
      <c r="U140" s="38" t="str">
        <f t="shared" ca="1" si="35"/>
        <v>-</v>
      </c>
      <c r="V140" s="38"/>
      <c r="W140" s="38"/>
    </row>
    <row r="141" spans="1:23" x14ac:dyDescent="0.35">
      <c r="A141" s="2" t="str">
        <f>BASE_NOTAS[[#This Row],[Sigla]]&amp;BASE_NOTAS[[#This Row],[CÓDIGO]]</f>
        <v>APAS_RL</v>
      </c>
      <c r="B141" s="4" t="s">
        <v>184</v>
      </c>
      <c r="C141" s="4" t="s">
        <v>387</v>
      </c>
      <c r="D141" s="4" t="s">
        <v>423</v>
      </c>
      <c r="E141" s="42">
        <v>0</v>
      </c>
      <c r="F141" s="4" t="s">
        <v>471</v>
      </c>
      <c r="G14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2.643604209481218</v>
      </c>
      <c r="H14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41" s="38" t="str">
        <f t="shared" ca="1" si="24"/>
        <v>-</v>
      </c>
      <c r="K141" s="38" t="str">
        <f t="shared" ca="1" si="25"/>
        <v>-</v>
      </c>
      <c r="L141" s="38" t="str">
        <f t="shared" ca="1" si="26"/>
        <v>-</v>
      </c>
      <c r="M141" s="38" t="str">
        <f t="shared" ca="1" si="27"/>
        <v>-</v>
      </c>
      <c r="N141" s="38">
        <f t="shared" ca="1" si="28"/>
        <v>5.721635203204908</v>
      </c>
      <c r="O141" s="38">
        <f t="shared" ca="1" si="29"/>
        <v>0</v>
      </c>
      <c r="P141" s="38">
        <f t="shared" ca="1" si="30"/>
        <v>38.077533269648441</v>
      </c>
      <c r="Q141" s="38">
        <f t="shared" ca="1" si="31"/>
        <v>51.350363081621865</v>
      </c>
      <c r="R141" s="38">
        <f t="shared" ca="1" si="32"/>
        <v>0</v>
      </c>
      <c r="S141" s="38">
        <f t="shared" ca="1" si="33"/>
        <v>2.643604209481218</v>
      </c>
      <c r="T141" s="38" t="str">
        <f t="shared" ca="1" si="34"/>
        <v>-</v>
      </c>
      <c r="U141" s="38" t="str">
        <f t="shared" ca="1" si="35"/>
        <v>-</v>
      </c>
      <c r="V141" s="38"/>
      <c r="W141" s="38"/>
    </row>
    <row r="142" spans="1:23" x14ac:dyDescent="0.35">
      <c r="A142" s="2" t="str">
        <f>BASE_NOTAS[[#This Row],[Sigla]]&amp;BASE_NOTAS[[#This Row],[CÓDIGO]]</f>
        <v>BAAS_RL</v>
      </c>
      <c r="B142" s="4" t="s">
        <v>187</v>
      </c>
      <c r="C142" s="4" t="s">
        <v>387</v>
      </c>
      <c r="D142" s="4" t="s">
        <v>423</v>
      </c>
      <c r="E142" s="42">
        <v>7.8865298524853076</v>
      </c>
      <c r="F142" s="4" t="s">
        <v>471</v>
      </c>
      <c r="G14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1.891043688034701</v>
      </c>
      <c r="H14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42" s="38" t="str">
        <f t="shared" ca="1" si="24"/>
        <v>-</v>
      </c>
      <c r="K142" s="38" t="str">
        <f t="shared" ca="1" si="25"/>
        <v>-</v>
      </c>
      <c r="L142" s="38" t="str">
        <f t="shared" ca="1" si="26"/>
        <v>-</v>
      </c>
      <c r="M142" s="38" t="str">
        <f t="shared" ca="1" si="27"/>
        <v>-</v>
      </c>
      <c r="N142" s="38">
        <f t="shared" ca="1" si="28"/>
        <v>14.405547805004037</v>
      </c>
      <c r="O142" s="38">
        <f t="shared" ca="1" si="29"/>
        <v>12.433167371267311</v>
      </c>
      <c r="P142" s="38">
        <f t="shared" ca="1" si="30"/>
        <v>7.9197247949660818</v>
      </c>
      <c r="Q142" s="38">
        <f t="shared" ca="1" si="31"/>
        <v>9.1617395102904435</v>
      </c>
      <c r="R142" s="38">
        <f t="shared" ca="1" si="32"/>
        <v>7.8865298524853076</v>
      </c>
      <c r="S142" s="38">
        <f t="shared" ca="1" si="33"/>
        <v>1.891043688034701</v>
      </c>
      <c r="T142" s="38" t="str">
        <f t="shared" ca="1" si="34"/>
        <v>-</v>
      </c>
      <c r="U142" s="38" t="str">
        <f t="shared" ca="1" si="35"/>
        <v>-</v>
      </c>
      <c r="V142" s="38"/>
      <c r="W142" s="38"/>
    </row>
    <row r="143" spans="1:23" x14ac:dyDescent="0.35">
      <c r="A143" s="2" t="str">
        <f>BASE_NOTAS[[#This Row],[Sigla]]&amp;BASE_NOTAS[[#This Row],[CÓDIGO]]</f>
        <v>CEAS_RL</v>
      </c>
      <c r="B143" s="4" t="s">
        <v>188</v>
      </c>
      <c r="C143" s="4" t="s">
        <v>387</v>
      </c>
      <c r="D143" s="4" t="s">
        <v>423</v>
      </c>
      <c r="E143" s="42">
        <v>11.922695394334072</v>
      </c>
      <c r="F143" s="4" t="s">
        <v>471</v>
      </c>
      <c r="G14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4.6029369712081758</v>
      </c>
      <c r="H14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43" s="38" t="str">
        <f t="shared" ca="1" si="24"/>
        <v>-</v>
      </c>
      <c r="K143" s="38" t="str">
        <f t="shared" ca="1" si="25"/>
        <v>-</v>
      </c>
      <c r="L143" s="38" t="str">
        <f t="shared" ca="1" si="26"/>
        <v>-</v>
      </c>
      <c r="M143" s="38" t="str">
        <f t="shared" ca="1" si="27"/>
        <v>-</v>
      </c>
      <c r="N143" s="38">
        <f t="shared" ca="1" si="28"/>
        <v>6.7546183485432287</v>
      </c>
      <c r="O143" s="38">
        <f t="shared" ca="1" si="29"/>
        <v>7.381892656072166</v>
      </c>
      <c r="P143" s="38">
        <f t="shared" ca="1" si="30"/>
        <v>5.3366310979557721</v>
      </c>
      <c r="Q143" s="38">
        <f t="shared" ca="1" si="31"/>
        <v>7.5462035164449031</v>
      </c>
      <c r="R143" s="38">
        <f t="shared" ca="1" si="32"/>
        <v>11.922695394334072</v>
      </c>
      <c r="S143" s="38">
        <f t="shared" ca="1" si="33"/>
        <v>4.6029369712081758</v>
      </c>
      <c r="T143" s="38" t="str">
        <f t="shared" ca="1" si="34"/>
        <v>-</v>
      </c>
      <c r="U143" s="38" t="str">
        <f t="shared" ca="1" si="35"/>
        <v>-</v>
      </c>
      <c r="V143" s="38"/>
      <c r="W143" s="38"/>
    </row>
    <row r="144" spans="1:23" x14ac:dyDescent="0.35">
      <c r="A144" s="2" t="str">
        <f>BASE_NOTAS[[#This Row],[Sigla]]&amp;BASE_NOTAS[[#This Row],[CÓDIGO]]</f>
        <v>DFAS_RL</v>
      </c>
      <c r="B144" s="4" t="s">
        <v>189</v>
      </c>
      <c r="C144" s="4" t="s">
        <v>387</v>
      </c>
      <c r="D144" s="4" t="s">
        <v>423</v>
      </c>
      <c r="E144" s="42">
        <v>79.654842415125088</v>
      </c>
      <c r="F144" s="4" t="s">
        <v>471</v>
      </c>
      <c r="G14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14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44" s="38" t="str">
        <f t="shared" ca="1" si="24"/>
        <v>-</v>
      </c>
      <c r="K144" s="38" t="str">
        <f t="shared" ca="1" si="25"/>
        <v>-</v>
      </c>
      <c r="L144" s="38" t="str">
        <f t="shared" ca="1" si="26"/>
        <v>-</v>
      </c>
      <c r="M144" s="38" t="str">
        <f t="shared" ca="1" si="27"/>
        <v>-</v>
      </c>
      <c r="N144" s="38">
        <f t="shared" ca="1" si="28"/>
        <v>54.250187353534372</v>
      </c>
      <c r="O144" s="38">
        <f t="shared" ca="1" si="29"/>
        <v>45.259354428526038</v>
      </c>
      <c r="P144" s="38">
        <f t="shared" ca="1" si="30"/>
        <v>17.257921457599874</v>
      </c>
      <c r="Q144" s="38">
        <f t="shared" ca="1" si="31"/>
        <v>19.804287473973623</v>
      </c>
      <c r="R144" s="38">
        <f t="shared" ca="1" si="32"/>
        <v>79.654842415125088</v>
      </c>
      <c r="S144" s="38">
        <f t="shared" ca="1" si="33"/>
        <v>100</v>
      </c>
      <c r="T144" s="38" t="str">
        <f t="shared" ca="1" si="34"/>
        <v>-</v>
      </c>
      <c r="U144" s="38" t="str">
        <f t="shared" ca="1" si="35"/>
        <v>-</v>
      </c>
      <c r="V144" s="38"/>
      <c r="W144" s="38"/>
    </row>
    <row r="145" spans="1:23" x14ac:dyDescent="0.35">
      <c r="A145" s="2" t="str">
        <f>BASE_NOTAS[[#This Row],[Sigla]]&amp;BASE_NOTAS[[#This Row],[CÓDIGO]]</f>
        <v>ESAS_RL</v>
      </c>
      <c r="B145" s="4" t="s">
        <v>183</v>
      </c>
      <c r="C145" s="4" t="s">
        <v>387</v>
      </c>
      <c r="D145" s="4" t="s">
        <v>423</v>
      </c>
      <c r="E145" s="42">
        <v>22.389599756839662</v>
      </c>
      <c r="F145" s="4" t="s">
        <v>471</v>
      </c>
      <c r="G14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18.726314723624995</v>
      </c>
      <c r="H14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45" s="38" t="str">
        <f t="shared" ca="1" si="24"/>
        <v>-</v>
      </c>
      <c r="K145" s="38" t="str">
        <f t="shared" ca="1" si="25"/>
        <v>-</v>
      </c>
      <c r="L145" s="38" t="str">
        <f t="shared" ca="1" si="26"/>
        <v>-</v>
      </c>
      <c r="M145" s="38" t="str">
        <f t="shared" ca="1" si="27"/>
        <v>-</v>
      </c>
      <c r="N145" s="38">
        <f t="shared" ca="1" si="28"/>
        <v>28.392479250941133</v>
      </c>
      <c r="O145" s="38">
        <f t="shared" ca="1" si="29"/>
        <v>29.449091938145372</v>
      </c>
      <c r="P145" s="38">
        <f t="shared" ca="1" si="30"/>
        <v>13.655962474903028</v>
      </c>
      <c r="Q145" s="38">
        <f t="shared" ca="1" si="31"/>
        <v>16.42073391062382</v>
      </c>
      <c r="R145" s="38">
        <f t="shared" ca="1" si="32"/>
        <v>22.389599756839662</v>
      </c>
      <c r="S145" s="38">
        <f t="shared" ca="1" si="33"/>
        <v>18.726314723624995</v>
      </c>
      <c r="T145" s="38" t="str">
        <f t="shared" ca="1" si="34"/>
        <v>-</v>
      </c>
      <c r="U145" s="38" t="str">
        <f t="shared" ca="1" si="35"/>
        <v>-</v>
      </c>
      <c r="V145" s="38"/>
      <c r="W145" s="38"/>
    </row>
    <row r="146" spans="1:23" x14ac:dyDescent="0.35">
      <c r="A146" s="2" t="str">
        <f>BASE_NOTAS[[#This Row],[Sigla]]&amp;BASE_NOTAS[[#This Row],[CÓDIGO]]</f>
        <v>GOAS_RL</v>
      </c>
      <c r="B146" s="4" t="s">
        <v>190</v>
      </c>
      <c r="C146" s="4" t="s">
        <v>387</v>
      </c>
      <c r="D146" s="4" t="s">
        <v>423</v>
      </c>
      <c r="E146" s="42">
        <v>14.184722133288746</v>
      </c>
      <c r="F146" s="4" t="s">
        <v>471</v>
      </c>
      <c r="G14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5.1896642685682268</v>
      </c>
      <c r="H14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46" s="38" t="str">
        <f t="shared" ca="1" si="24"/>
        <v>-</v>
      </c>
      <c r="K146" s="38" t="str">
        <f t="shared" ca="1" si="25"/>
        <v>-</v>
      </c>
      <c r="L146" s="38" t="str">
        <f t="shared" ca="1" si="26"/>
        <v>-</v>
      </c>
      <c r="M146" s="38" t="str">
        <f t="shared" ca="1" si="27"/>
        <v>-</v>
      </c>
      <c r="N146" s="38">
        <f t="shared" ca="1" si="28"/>
        <v>24.415687233439471</v>
      </c>
      <c r="O146" s="38">
        <f t="shared" ca="1" si="29"/>
        <v>31.280122504184739</v>
      </c>
      <c r="P146" s="38">
        <f t="shared" ca="1" si="30"/>
        <v>15.702298822085279</v>
      </c>
      <c r="Q146" s="38">
        <f t="shared" ca="1" si="31"/>
        <v>15.928923936060658</v>
      </c>
      <c r="R146" s="38">
        <f t="shared" ca="1" si="32"/>
        <v>14.184722133288746</v>
      </c>
      <c r="S146" s="38">
        <f t="shared" ca="1" si="33"/>
        <v>5.1896642685682268</v>
      </c>
      <c r="T146" s="38" t="str">
        <f t="shared" ca="1" si="34"/>
        <v>-</v>
      </c>
      <c r="U146" s="38" t="str">
        <f t="shared" ca="1" si="35"/>
        <v>-</v>
      </c>
      <c r="V146" s="38"/>
      <c r="W146" s="38"/>
    </row>
    <row r="147" spans="1:23" x14ac:dyDescent="0.35">
      <c r="A147" s="2" t="str">
        <f>BASE_NOTAS[[#This Row],[Sigla]]&amp;BASE_NOTAS[[#This Row],[CÓDIGO]]</f>
        <v>MAAS_RL</v>
      </c>
      <c r="B147" s="4" t="s">
        <v>191</v>
      </c>
      <c r="C147" s="4" t="s">
        <v>387</v>
      </c>
      <c r="D147" s="4" t="s">
        <v>423</v>
      </c>
      <c r="E147" s="42">
        <v>3.8800515062268217</v>
      </c>
      <c r="F147" s="4" t="s">
        <v>471</v>
      </c>
      <c r="G14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0.66625860600597298</v>
      </c>
      <c r="H14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47" s="38" t="str">
        <f t="shared" ca="1" si="24"/>
        <v>-</v>
      </c>
      <c r="K147" s="38" t="str">
        <f t="shared" ca="1" si="25"/>
        <v>-</v>
      </c>
      <c r="L147" s="38" t="str">
        <f t="shared" ca="1" si="26"/>
        <v>-</v>
      </c>
      <c r="M147" s="38" t="str">
        <f t="shared" ca="1" si="27"/>
        <v>-</v>
      </c>
      <c r="N147" s="38">
        <f t="shared" ca="1" si="28"/>
        <v>21.75305938986634</v>
      </c>
      <c r="O147" s="38">
        <f t="shared" ca="1" si="29"/>
        <v>9.7833917546427429</v>
      </c>
      <c r="P147" s="38">
        <f t="shared" ca="1" si="30"/>
        <v>6.5268190536237629</v>
      </c>
      <c r="Q147" s="38">
        <f t="shared" ca="1" si="31"/>
        <v>5.2929157722990849</v>
      </c>
      <c r="R147" s="38">
        <f t="shared" ca="1" si="32"/>
        <v>3.8800515062268217</v>
      </c>
      <c r="S147" s="38">
        <f t="shared" ca="1" si="33"/>
        <v>0.66625860600597298</v>
      </c>
      <c r="T147" s="38" t="str">
        <f t="shared" ca="1" si="34"/>
        <v>-</v>
      </c>
      <c r="U147" s="38" t="str">
        <f t="shared" ca="1" si="35"/>
        <v>-</v>
      </c>
      <c r="V147" s="38"/>
      <c r="W147" s="38"/>
    </row>
    <row r="148" spans="1:23" x14ac:dyDescent="0.35">
      <c r="A148" s="2" t="str">
        <f>BASE_NOTAS[[#This Row],[Sigla]]&amp;BASE_NOTAS[[#This Row],[CÓDIGO]]</f>
        <v>MGAS_RL</v>
      </c>
      <c r="B148" s="4" t="s">
        <v>192</v>
      </c>
      <c r="C148" s="4" t="s">
        <v>387</v>
      </c>
      <c r="D148" s="4" t="s">
        <v>423</v>
      </c>
      <c r="E148" s="42">
        <v>28.049264870893527</v>
      </c>
      <c r="F148" s="4" t="s">
        <v>471</v>
      </c>
      <c r="G14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15.686079728611432</v>
      </c>
      <c r="H14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48" s="38" t="str">
        <f t="shared" ca="1" si="24"/>
        <v>-</v>
      </c>
      <c r="K148" s="38" t="str">
        <f t="shared" ca="1" si="25"/>
        <v>-</v>
      </c>
      <c r="L148" s="38" t="str">
        <f t="shared" ca="1" si="26"/>
        <v>-</v>
      </c>
      <c r="M148" s="38" t="str">
        <f t="shared" ca="1" si="27"/>
        <v>-</v>
      </c>
      <c r="N148" s="38">
        <f t="shared" ca="1" si="28"/>
        <v>44.911899463940522</v>
      </c>
      <c r="O148" s="38">
        <f t="shared" ca="1" si="29"/>
        <v>41.808137942088464</v>
      </c>
      <c r="P148" s="38">
        <f t="shared" ca="1" si="30"/>
        <v>18.694927461353068</v>
      </c>
      <c r="Q148" s="38">
        <f t="shared" ca="1" si="31"/>
        <v>21.005203070993744</v>
      </c>
      <c r="R148" s="38">
        <f t="shared" ca="1" si="32"/>
        <v>28.049264870893527</v>
      </c>
      <c r="S148" s="38">
        <f t="shared" ca="1" si="33"/>
        <v>15.686079728611432</v>
      </c>
      <c r="T148" s="38" t="str">
        <f t="shared" ca="1" si="34"/>
        <v>-</v>
      </c>
      <c r="U148" s="38" t="str">
        <f t="shared" ca="1" si="35"/>
        <v>-</v>
      </c>
      <c r="V148" s="38"/>
      <c r="W148" s="38"/>
    </row>
    <row r="149" spans="1:23" x14ac:dyDescent="0.35">
      <c r="A149" s="2" t="str">
        <f>BASE_NOTAS[[#This Row],[Sigla]]&amp;BASE_NOTAS[[#This Row],[CÓDIGO]]</f>
        <v>MSAS_RL</v>
      </c>
      <c r="B149" s="4" t="s">
        <v>193</v>
      </c>
      <c r="C149" s="4" t="s">
        <v>387</v>
      </c>
      <c r="D149" s="4" t="s">
        <v>423</v>
      </c>
      <c r="E149" s="42">
        <v>27.723500286087553</v>
      </c>
      <c r="F149" s="4" t="s">
        <v>471</v>
      </c>
      <c r="G14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19.144295534782998</v>
      </c>
      <c r="H14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49" s="38" t="str">
        <f t="shared" ca="1" si="24"/>
        <v>-</v>
      </c>
      <c r="K149" s="38" t="str">
        <f t="shared" ca="1" si="25"/>
        <v>-</v>
      </c>
      <c r="L149" s="38" t="str">
        <f t="shared" ca="1" si="26"/>
        <v>-</v>
      </c>
      <c r="M149" s="38" t="str">
        <f t="shared" ca="1" si="27"/>
        <v>-</v>
      </c>
      <c r="N149" s="38">
        <f t="shared" ca="1" si="28"/>
        <v>36.8690376105301</v>
      </c>
      <c r="O149" s="38">
        <f t="shared" ca="1" si="29"/>
        <v>37.608171535323656</v>
      </c>
      <c r="P149" s="38">
        <f t="shared" ca="1" si="30"/>
        <v>20.591302985267141</v>
      </c>
      <c r="Q149" s="38">
        <f t="shared" ca="1" si="31"/>
        <v>19.673318396780402</v>
      </c>
      <c r="R149" s="38">
        <f t="shared" ca="1" si="32"/>
        <v>27.723500286087553</v>
      </c>
      <c r="S149" s="38">
        <f t="shared" ca="1" si="33"/>
        <v>19.144295534782998</v>
      </c>
      <c r="T149" s="38" t="str">
        <f t="shared" ca="1" si="34"/>
        <v>-</v>
      </c>
      <c r="U149" s="38" t="str">
        <f t="shared" ca="1" si="35"/>
        <v>-</v>
      </c>
      <c r="V149" s="38"/>
      <c r="W149" s="38"/>
    </row>
    <row r="150" spans="1:23" x14ac:dyDescent="0.35">
      <c r="A150" s="2" t="str">
        <f>BASE_NOTAS[[#This Row],[Sigla]]&amp;BASE_NOTAS[[#This Row],[CÓDIGO]]</f>
        <v>MTAS_RL</v>
      </c>
      <c r="B150" s="4" t="s">
        <v>195</v>
      </c>
      <c r="C150" s="4" t="s">
        <v>387</v>
      </c>
      <c r="D150" s="4" t="s">
        <v>423</v>
      </c>
      <c r="E150" s="42">
        <v>49.49234881769997</v>
      </c>
      <c r="F150" s="4" t="s">
        <v>471</v>
      </c>
      <c r="G15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10.280069820993228</v>
      </c>
      <c r="H15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50" s="38" t="str">
        <f t="shared" ca="1" si="24"/>
        <v>-</v>
      </c>
      <c r="K150" s="38" t="str">
        <f t="shared" ca="1" si="25"/>
        <v>-</v>
      </c>
      <c r="L150" s="38" t="str">
        <f t="shared" ca="1" si="26"/>
        <v>-</v>
      </c>
      <c r="M150" s="38" t="str">
        <f t="shared" ca="1" si="27"/>
        <v>-</v>
      </c>
      <c r="N150" s="38">
        <f t="shared" ca="1" si="28"/>
        <v>25.709356551109309</v>
      </c>
      <c r="O150" s="38">
        <f t="shared" ca="1" si="29"/>
        <v>28.60118640751454</v>
      </c>
      <c r="P150" s="38">
        <f t="shared" ca="1" si="30"/>
        <v>11.710241190571505</v>
      </c>
      <c r="Q150" s="38">
        <f t="shared" ca="1" si="31"/>
        <v>22.935474552550261</v>
      </c>
      <c r="R150" s="38">
        <f t="shared" ca="1" si="32"/>
        <v>49.49234881769997</v>
      </c>
      <c r="S150" s="38">
        <f t="shared" ca="1" si="33"/>
        <v>10.280069820993228</v>
      </c>
      <c r="T150" s="38" t="str">
        <f t="shared" ca="1" si="34"/>
        <v>-</v>
      </c>
      <c r="U150" s="38" t="str">
        <f t="shared" ca="1" si="35"/>
        <v>-</v>
      </c>
      <c r="V150" s="38"/>
      <c r="W150" s="38"/>
    </row>
    <row r="151" spans="1:23" x14ac:dyDescent="0.35">
      <c r="A151" s="2" t="str">
        <f>BASE_NOTAS[[#This Row],[Sigla]]&amp;BASE_NOTAS[[#This Row],[CÓDIGO]]</f>
        <v>PAAS_RL</v>
      </c>
      <c r="B151" s="4" t="s">
        <v>196</v>
      </c>
      <c r="C151" s="4" t="s">
        <v>387</v>
      </c>
      <c r="D151" s="4" t="s">
        <v>423</v>
      </c>
      <c r="E151" s="42">
        <v>8.3189963337250585</v>
      </c>
      <c r="F151" s="4" t="s">
        <v>471</v>
      </c>
      <c r="G15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1.6563900590852547</v>
      </c>
      <c r="H15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51" s="38" t="str">
        <f t="shared" ca="1" si="24"/>
        <v>-</v>
      </c>
      <c r="K151" s="38" t="str">
        <f t="shared" ca="1" si="25"/>
        <v>-</v>
      </c>
      <c r="L151" s="38" t="str">
        <f t="shared" ca="1" si="26"/>
        <v>-</v>
      </c>
      <c r="M151" s="38" t="str">
        <f t="shared" ca="1" si="27"/>
        <v>-</v>
      </c>
      <c r="N151" s="38">
        <f t="shared" ca="1" si="28"/>
        <v>12.199861805428373</v>
      </c>
      <c r="O151" s="38">
        <f t="shared" ca="1" si="29"/>
        <v>7.8429421102437518</v>
      </c>
      <c r="P151" s="38">
        <f t="shared" ca="1" si="30"/>
        <v>6.7069949249432952</v>
      </c>
      <c r="Q151" s="38">
        <f t="shared" ca="1" si="31"/>
        <v>4.1120678105029862</v>
      </c>
      <c r="R151" s="38">
        <f t="shared" ca="1" si="32"/>
        <v>8.3189963337250585</v>
      </c>
      <c r="S151" s="38">
        <f t="shared" ca="1" si="33"/>
        <v>1.6563900590852547</v>
      </c>
      <c r="T151" s="38" t="str">
        <f t="shared" ca="1" si="34"/>
        <v>-</v>
      </c>
      <c r="U151" s="38" t="str">
        <f t="shared" ca="1" si="35"/>
        <v>-</v>
      </c>
      <c r="V151" s="38"/>
      <c r="W151" s="38"/>
    </row>
    <row r="152" spans="1:23" x14ac:dyDescent="0.35">
      <c r="A152" s="2" t="str">
        <f>BASE_NOTAS[[#This Row],[Sigla]]&amp;BASE_NOTAS[[#This Row],[CÓDIGO]]</f>
        <v>PBAS_RL</v>
      </c>
      <c r="B152" s="4" t="s">
        <v>197</v>
      </c>
      <c r="C152" s="4" t="s">
        <v>387</v>
      </c>
      <c r="D152" s="4" t="s">
        <v>423</v>
      </c>
      <c r="E152" s="42">
        <v>7.4348097048147839</v>
      </c>
      <c r="F152" s="4" t="s">
        <v>471</v>
      </c>
      <c r="G15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3.623760253218304</v>
      </c>
      <c r="H15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52" s="38" t="str">
        <f t="shared" ca="1" si="24"/>
        <v>-</v>
      </c>
      <c r="K152" s="38" t="str">
        <f t="shared" ca="1" si="25"/>
        <v>-</v>
      </c>
      <c r="L152" s="38" t="str">
        <f t="shared" ca="1" si="26"/>
        <v>-</v>
      </c>
      <c r="M152" s="38" t="str">
        <f t="shared" ca="1" si="27"/>
        <v>-</v>
      </c>
      <c r="N152" s="38">
        <f t="shared" ca="1" si="28"/>
        <v>23.535245434842249</v>
      </c>
      <c r="O152" s="38">
        <f t="shared" ca="1" si="29"/>
        <v>19.029476082976718</v>
      </c>
      <c r="P152" s="38">
        <f t="shared" ca="1" si="30"/>
        <v>15.629963598093582</v>
      </c>
      <c r="Q152" s="38">
        <f t="shared" ca="1" si="31"/>
        <v>6.4807516973882136</v>
      </c>
      <c r="R152" s="38">
        <f t="shared" ca="1" si="32"/>
        <v>7.4348097048147839</v>
      </c>
      <c r="S152" s="38">
        <f t="shared" ca="1" si="33"/>
        <v>3.623760253218304</v>
      </c>
      <c r="T152" s="38" t="str">
        <f t="shared" ca="1" si="34"/>
        <v>-</v>
      </c>
      <c r="U152" s="38" t="str">
        <f t="shared" ca="1" si="35"/>
        <v>-</v>
      </c>
      <c r="V152" s="38"/>
      <c r="W152" s="38"/>
    </row>
    <row r="153" spans="1:23" x14ac:dyDescent="0.35">
      <c r="A153" s="2" t="str">
        <f>BASE_NOTAS[[#This Row],[Sigla]]&amp;BASE_NOTAS[[#This Row],[CÓDIGO]]</f>
        <v>PEAS_RL</v>
      </c>
      <c r="B153" s="4" t="s">
        <v>198</v>
      </c>
      <c r="C153" s="4" t="s">
        <v>387</v>
      </c>
      <c r="D153" s="4" t="s">
        <v>423</v>
      </c>
      <c r="E153" s="42">
        <v>12.400078445350292</v>
      </c>
      <c r="F153" s="4" t="s">
        <v>471</v>
      </c>
      <c r="G15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5.1675623359377747</v>
      </c>
      <c r="H15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53" s="38" t="str">
        <f t="shared" ca="1" si="24"/>
        <v>-</v>
      </c>
      <c r="K153" s="38" t="str">
        <f t="shared" ca="1" si="25"/>
        <v>-</v>
      </c>
      <c r="L153" s="38" t="str">
        <f t="shared" ca="1" si="26"/>
        <v>-</v>
      </c>
      <c r="M153" s="38" t="str">
        <f t="shared" ca="1" si="27"/>
        <v>-</v>
      </c>
      <c r="N153" s="38">
        <f t="shared" ca="1" si="28"/>
        <v>5.3606253427086168</v>
      </c>
      <c r="O153" s="38">
        <f t="shared" ca="1" si="29"/>
        <v>6.4610480803985677</v>
      </c>
      <c r="P153" s="38">
        <f t="shared" ca="1" si="30"/>
        <v>0</v>
      </c>
      <c r="Q153" s="38">
        <f t="shared" ca="1" si="31"/>
        <v>5.7599168004061214</v>
      </c>
      <c r="R153" s="38">
        <f t="shared" ca="1" si="32"/>
        <v>12.400078445350292</v>
      </c>
      <c r="S153" s="38">
        <f t="shared" ca="1" si="33"/>
        <v>5.1675623359377747</v>
      </c>
      <c r="T153" s="38" t="str">
        <f t="shared" ca="1" si="34"/>
        <v>-</v>
      </c>
      <c r="U153" s="38" t="str">
        <f t="shared" ca="1" si="35"/>
        <v>-</v>
      </c>
      <c r="V153" s="38"/>
      <c r="W153" s="38"/>
    </row>
    <row r="154" spans="1:23" x14ac:dyDescent="0.35">
      <c r="A154" s="2" t="str">
        <f>BASE_NOTAS[[#This Row],[Sigla]]&amp;BASE_NOTAS[[#This Row],[CÓDIGO]]</f>
        <v>PIAS_RL</v>
      </c>
      <c r="B154" s="4" t="s">
        <v>199</v>
      </c>
      <c r="C154" s="4" t="s">
        <v>387</v>
      </c>
      <c r="D154" s="4" t="s">
        <v>423</v>
      </c>
      <c r="E154" s="42">
        <v>12.588675398955793</v>
      </c>
      <c r="F154" s="4" t="s">
        <v>471</v>
      </c>
      <c r="G15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7.563515196256307</v>
      </c>
      <c r="H15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54" s="38" t="str">
        <f t="shared" ca="1" si="24"/>
        <v>-</v>
      </c>
      <c r="K154" s="38" t="str">
        <f t="shared" ca="1" si="25"/>
        <v>-</v>
      </c>
      <c r="L154" s="38" t="str">
        <f t="shared" ca="1" si="26"/>
        <v>-</v>
      </c>
      <c r="M154" s="38" t="str">
        <f t="shared" ca="1" si="27"/>
        <v>-</v>
      </c>
      <c r="N154" s="38">
        <f t="shared" ca="1" si="28"/>
        <v>2.2268477747381588</v>
      </c>
      <c r="O154" s="38">
        <f t="shared" ca="1" si="29"/>
        <v>4.7490047551286452</v>
      </c>
      <c r="P154" s="38">
        <f t="shared" ca="1" si="30"/>
        <v>10.062825787158431</v>
      </c>
      <c r="Q154" s="38">
        <f t="shared" ca="1" si="31"/>
        <v>6.9269443633709624</v>
      </c>
      <c r="R154" s="38">
        <f t="shared" ca="1" si="32"/>
        <v>12.588675398955793</v>
      </c>
      <c r="S154" s="38">
        <f t="shared" ca="1" si="33"/>
        <v>7.563515196256307</v>
      </c>
      <c r="T154" s="38" t="str">
        <f t="shared" ca="1" si="34"/>
        <v>-</v>
      </c>
      <c r="U154" s="38" t="str">
        <f t="shared" ca="1" si="35"/>
        <v>-</v>
      </c>
      <c r="V154" s="38"/>
      <c r="W154" s="38"/>
    </row>
    <row r="155" spans="1:23" x14ac:dyDescent="0.35">
      <c r="A155" s="2" t="str">
        <f>BASE_NOTAS[[#This Row],[Sigla]]&amp;BASE_NOTAS[[#This Row],[CÓDIGO]]</f>
        <v>PRAS_RL</v>
      </c>
      <c r="B155" s="4" t="s">
        <v>200</v>
      </c>
      <c r="C155" s="4" t="s">
        <v>387</v>
      </c>
      <c r="D155" s="4" t="s">
        <v>423</v>
      </c>
      <c r="E155" s="42">
        <v>100</v>
      </c>
      <c r="F155" s="4" t="s">
        <v>471</v>
      </c>
      <c r="G15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55.204606574477964</v>
      </c>
      <c r="H15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55" s="38" t="str">
        <f t="shared" ca="1" si="24"/>
        <v>-</v>
      </c>
      <c r="K155" s="38" t="str">
        <f t="shared" ca="1" si="25"/>
        <v>-</v>
      </c>
      <c r="L155" s="38" t="str">
        <f t="shared" ca="1" si="26"/>
        <v>-</v>
      </c>
      <c r="M155" s="38" t="str">
        <f t="shared" ca="1" si="27"/>
        <v>-</v>
      </c>
      <c r="N155" s="38">
        <f t="shared" ca="1" si="28"/>
        <v>100</v>
      </c>
      <c r="O155" s="38">
        <f t="shared" ca="1" si="29"/>
        <v>98.997509335781018</v>
      </c>
      <c r="P155" s="38">
        <f t="shared" ca="1" si="30"/>
        <v>48.906092256772745</v>
      </c>
      <c r="Q155" s="38">
        <f t="shared" ca="1" si="31"/>
        <v>51.267721281692793</v>
      </c>
      <c r="R155" s="38">
        <f t="shared" ca="1" si="32"/>
        <v>100</v>
      </c>
      <c r="S155" s="38">
        <f t="shared" ca="1" si="33"/>
        <v>55.204606574477964</v>
      </c>
      <c r="T155" s="38" t="str">
        <f t="shared" ca="1" si="34"/>
        <v>-</v>
      </c>
      <c r="U155" s="38" t="str">
        <f t="shared" ca="1" si="35"/>
        <v>-</v>
      </c>
      <c r="V155" s="38"/>
      <c r="W155" s="38"/>
    </row>
    <row r="156" spans="1:23" x14ac:dyDescent="0.35">
      <c r="A156" s="2" t="str">
        <f>BASE_NOTAS[[#This Row],[Sigla]]&amp;BASE_NOTAS[[#This Row],[CÓDIGO]]</f>
        <v>RJAS_RL</v>
      </c>
      <c r="B156" s="4" t="s">
        <v>201</v>
      </c>
      <c r="C156" s="4" t="s">
        <v>387</v>
      </c>
      <c r="D156" s="4" t="s">
        <v>423</v>
      </c>
      <c r="E156" s="42">
        <v>15.702493639443366</v>
      </c>
      <c r="F156" s="4" t="s">
        <v>471</v>
      </c>
      <c r="G15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17.609475036724493</v>
      </c>
      <c r="H15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56" s="38" t="str">
        <f t="shared" ca="1" si="24"/>
        <v>-</v>
      </c>
      <c r="K156" s="38" t="str">
        <f t="shared" ca="1" si="25"/>
        <v>-</v>
      </c>
      <c r="L156" s="38" t="str">
        <f t="shared" ca="1" si="26"/>
        <v>-</v>
      </c>
      <c r="M156" s="38" t="str">
        <f t="shared" ca="1" si="27"/>
        <v>-</v>
      </c>
      <c r="N156" s="38">
        <f t="shared" ca="1" si="28"/>
        <v>13.410034038006383</v>
      </c>
      <c r="O156" s="38">
        <f t="shared" ca="1" si="29"/>
        <v>15.005600739009992</v>
      </c>
      <c r="P156" s="38">
        <f t="shared" ca="1" si="30"/>
        <v>6.340931731704071</v>
      </c>
      <c r="Q156" s="38">
        <f t="shared" ca="1" si="31"/>
        <v>7.5225682381838102</v>
      </c>
      <c r="R156" s="38">
        <f t="shared" ca="1" si="32"/>
        <v>15.702493639443366</v>
      </c>
      <c r="S156" s="38">
        <f t="shared" ca="1" si="33"/>
        <v>17.609475036724493</v>
      </c>
      <c r="T156" s="38" t="str">
        <f t="shared" ca="1" si="34"/>
        <v>-</v>
      </c>
      <c r="U156" s="38" t="str">
        <f t="shared" ca="1" si="35"/>
        <v>-</v>
      </c>
      <c r="V156" s="38"/>
      <c r="W156" s="38"/>
    </row>
    <row r="157" spans="1:23" x14ac:dyDescent="0.35">
      <c r="A157" s="2" t="str">
        <f>BASE_NOTAS[[#This Row],[Sigla]]&amp;BASE_NOTAS[[#This Row],[CÓDIGO]]</f>
        <v>RNAS_RL</v>
      </c>
      <c r="B157" s="4" t="s">
        <v>202</v>
      </c>
      <c r="C157" s="4" t="s">
        <v>387</v>
      </c>
      <c r="D157" s="4" t="s">
        <v>423</v>
      </c>
      <c r="E157" s="42">
        <v>9.9938184877427592</v>
      </c>
      <c r="F157" s="4" t="s">
        <v>471</v>
      </c>
      <c r="G15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4.5054195448566317</v>
      </c>
      <c r="H15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57" s="38" t="str">
        <f t="shared" ca="1" si="24"/>
        <v>-</v>
      </c>
      <c r="K157" s="38" t="str">
        <f t="shared" ca="1" si="25"/>
        <v>-</v>
      </c>
      <c r="L157" s="38" t="str">
        <f t="shared" ca="1" si="26"/>
        <v>-</v>
      </c>
      <c r="M157" s="38" t="str">
        <f t="shared" ca="1" si="27"/>
        <v>-</v>
      </c>
      <c r="N157" s="38">
        <f t="shared" ca="1" si="28"/>
        <v>8.3097560407131184</v>
      </c>
      <c r="O157" s="38">
        <f t="shared" ca="1" si="29"/>
        <v>13.82545670595324</v>
      </c>
      <c r="P157" s="38">
        <f t="shared" ca="1" si="30"/>
        <v>5.0689902973858807</v>
      </c>
      <c r="Q157" s="38">
        <f t="shared" ca="1" si="31"/>
        <v>7.026689488256145</v>
      </c>
      <c r="R157" s="38">
        <f t="shared" ca="1" si="32"/>
        <v>9.9938184877427592</v>
      </c>
      <c r="S157" s="38">
        <f t="shared" ca="1" si="33"/>
        <v>4.5054195448566317</v>
      </c>
      <c r="T157" s="38" t="str">
        <f t="shared" ca="1" si="34"/>
        <v>-</v>
      </c>
      <c r="U157" s="38" t="str">
        <f t="shared" ca="1" si="35"/>
        <v>-</v>
      </c>
      <c r="V157" s="38"/>
      <c r="W157" s="38"/>
    </row>
    <row r="158" spans="1:23" x14ac:dyDescent="0.35">
      <c r="A158" s="2" t="str">
        <f>BASE_NOTAS[[#This Row],[Sigla]]&amp;BASE_NOTAS[[#This Row],[CÓDIGO]]</f>
        <v>ROAS_RL</v>
      </c>
      <c r="B158" s="4" t="s">
        <v>203</v>
      </c>
      <c r="C158" s="4" t="s">
        <v>387</v>
      </c>
      <c r="D158" s="4" t="s">
        <v>423</v>
      </c>
      <c r="E158" s="42">
        <v>34.334799147612372</v>
      </c>
      <c r="F158" s="4" t="s">
        <v>471</v>
      </c>
      <c r="G15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11.140754469233068</v>
      </c>
      <c r="H15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58" s="38" t="str">
        <f t="shared" ca="1" si="24"/>
        <v>-</v>
      </c>
      <c r="K158" s="38" t="str">
        <f t="shared" ca="1" si="25"/>
        <v>-</v>
      </c>
      <c r="L158" s="38" t="str">
        <f t="shared" ca="1" si="26"/>
        <v>-</v>
      </c>
      <c r="M158" s="38" t="str">
        <f t="shared" ca="1" si="27"/>
        <v>-</v>
      </c>
      <c r="N158" s="38">
        <f t="shared" ca="1" si="28"/>
        <v>36.214713848912993</v>
      </c>
      <c r="O158" s="38">
        <f t="shared" ca="1" si="29"/>
        <v>37.587561018932966</v>
      </c>
      <c r="P158" s="38">
        <f t="shared" ca="1" si="30"/>
        <v>18.739670400306967</v>
      </c>
      <c r="Q158" s="38">
        <f t="shared" ca="1" si="31"/>
        <v>25.171216018722731</v>
      </c>
      <c r="R158" s="38">
        <f t="shared" ca="1" si="32"/>
        <v>34.334799147612372</v>
      </c>
      <c r="S158" s="38">
        <f t="shared" ca="1" si="33"/>
        <v>11.140754469233068</v>
      </c>
      <c r="T158" s="38" t="str">
        <f t="shared" ca="1" si="34"/>
        <v>-</v>
      </c>
      <c r="U158" s="38" t="str">
        <f t="shared" ca="1" si="35"/>
        <v>-</v>
      </c>
      <c r="V158" s="38"/>
      <c r="W158" s="38"/>
    </row>
    <row r="159" spans="1:23" x14ac:dyDescent="0.35">
      <c r="A159" s="2" t="str">
        <f>BASE_NOTAS[[#This Row],[Sigla]]&amp;BASE_NOTAS[[#This Row],[CÓDIGO]]</f>
        <v>RRAS_RL</v>
      </c>
      <c r="B159" s="4" t="s">
        <v>204</v>
      </c>
      <c r="C159" s="4" t="s">
        <v>387</v>
      </c>
      <c r="D159" s="4" t="s">
        <v>423</v>
      </c>
      <c r="E159" s="42">
        <v>0</v>
      </c>
      <c r="F159" s="4" t="s">
        <v>471</v>
      </c>
      <c r="G15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15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59" s="38" t="str">
        <f t="shared" ca="1" si="24"/>
        <v>-</v>
      </c>
      <c r="K159" s="38" t="str">
        <f t="shared" ca="1" si="25"/>
        <v>-</v>
      </c>
      <c r="L159" s="38" t="str">
        <f t="shared" ca="1" si="26"/>
        <v>-</v>
      </c>
      <c r="M159" s="38" t="str">
        <f t="shared" ca="1" si="27"/>
        <v>-</v>
      </c>
      <c r="N159" s="38">
        <f t="shared" ca="1" si="28"/>
        <v>0</v>
      </c>
      <c r="O159" s="38">
        <f t="shared" ca="1" si="29"/>
        <v>0</v>
      </c>
      <c r="P159" s="38">
        <f t="shared" ca="1" si="30"/>
        <v>100</v>
      </c>
      <c r="Q159" s="38">
        <f t="shared" ca="1" si="31"/>
        <v>100</v>
      </c>
      <c r="R159" s="38">
        <f t="shared" ca="1" si="32"/>
        <v>0</v>
      </c>
      <c r="S159" s="38">
        <f t="shared" ca="1" si="33"/>
        <v>0</v>
      </c>
      <c r="T159" s="38" t="str">
        <f t="shared" ca="1" si="34"/>
        <v>-</v>
      </c>
      <c r="U159" s="38" t="str">
        <f t="shared" ca="1" si="35"/>
        <v>-</v>
      </c>
      <c r="V159" s="38"/>
      <c r="W159" s="38"/>
    </row>
    <row r="160" spans="1:23" x14ac:dyDescent="0.35">
      <c r="A160" s="2" t="str">
        <f>BASE_NOTAS[[#This Row],[Sigla]]&amp;BASE_NOTAS[[#This Row],[CÓDIGO]]</f>
        <v>RSAS_RL</v>
      </c>
      <c r="B160" s="4" t="s">
        <v>205</v>
      </c>
      <c r="C160" s="4" t="s">
        <v>387</v>
      </c>
      <c r="D160" s="4" t="s">
        <v>423</v>
      </c>
      <c r="E160" s="42">
        <v>58.403217859563028</v>
      </c>
      <c r="F160" s="4" t="s">
        <v>471</v>
      </c>
      <c r="G16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34.315700351168402</v>
      </c>
      <c r="H16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60" s="38" t="str">
        <f t="shared" ca="1" si="24"/>
        <v>-</v>
      </c>
      <c r="K160" s="38" t="str">
        <f t="shared" ca="1" si="25"/>
        <v>-</v>
      </c>
      <c r="L160" s="38" t="str">
        <f t="shared" ca="1" si="26"/>
        <v>-</v>
      </c>
      <c r="M160" s="38" t="str">
        <f t="shared" ca="1" si="27"/>
        <v>-</v>
      </c>
      <c r="N160" s="38">
        <f t="shared" ca="1" si="28"/>
        <v>98.414212551228445</v>
      </c>
      <c r="O160" s="38">
        <f t="shared" ca="1" si="29"/>
        <v>100</v>
      </c>
      <c r="P160" s="38">
        <f t="shared" ca="1" si="30"/>
        <v>43.201330753569444</v>
      </c>
      <c r="Q160" s="38">
        <f t="shared" ca="1" si="31"/>
        <v>46.666218413639079</v>
      </c>
      <c r="R160" s="38">
        <f t="shared" ca="1" si="32"/>
        <v>58.403217859563028</v>
      </c>
      <c r="S160" s="38">
        <f t="shared" ca="1" si="33"/>
        <v>34.315700351168402</v>
      </c>
      <c r="T160" s="38" t="str">
        <f t="shared" ca="1" si="34"/>
        <v>-</v>
      </c>
      <c r="U160" s="38" t="str">
        <f t="shared" ca="1" si="35"/>
        <v>-</v>
      </c>
      <c r="V160" s="38"/>
      <c r="W160" s="38"/>
    </row>
    <row r="161" spans="1:23" x14ac:dyDescent="0.35">
      <c r="A161" s="2" t="str">
        <f>BASE_NOTAS[[#This Row],[Sigla]]&amp;BASE_NOTAS[[#This Row],[CÓDIGO]]</f>
        <v>SCAS_RL</v>
      </c>
      <c r="B161" s="4" t="s">
        <v>194</v>
      </c>
      <c r="C161" s="4" t="s">
        <v>387</v>
      </c>
      <c r="D161" s="4" t="s">
        <v>423</v>
      </c>
      <c r="E161" s="42">
        <v>71.55436819288056</v>
      </c>
      <c r="F161" s="4" t="s">
        <v>471</v>
      </c>
      <c r="G16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32.958418135716336</v>
      </c>
      <c r="H16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61" s="38" t="str">
        <f t="shared" ca="1" si="24"/>
        <v>-</v>
      </c>
      <c r="K161" s="38" t="str">
        <f t="shared" ca="1" si="25"/>
        <v>-</v>
      </c>
      <c r="L161" s="38" t="str">
        <f t="shared" ca="1" si="26"/>
        <v>-</v>
      </c>
      <c r="M161" s="38" t="str">
        <f t="shared" ca="1" si="27"/>
        <v>-</v>
      </c>
      <c r="N161" s="38">
        <f t="shared" ca="1" si="28"/>
        <v>92.628531766966631</v>
      </c>
      <c r="O161" s="38">
        <f t="shared" ca="1" si="29"/>
        <v>90.683158153375118</v>
      </c>
      <c r="P161" s="38">
        <f t="shared" ca="1" si="30"/>
        <v>47.489359204417099</v>
      </c>
      <c r="Q161" s="38">
        <f t="shared" ca="1" si="31"/>
        <v>45.6093817337131</v>
      </c>
      <c r="R161" s="38">
        <f t="shared" ca="1" si="32"/>
        <v>71.55436819288056</v>
      </c>
      <c r="S161" s="38">
        <f t="shared" ca="1" si="33"/>
        <v>32.958418135716336</v>
      </c>
      <c r="T161" s="38" t="str">
        <f t="shared" ca="1" si="34"/>
        <v>-</v>
      </c>
      <c r="U161" s="38" t="str">
        <f t="shared" ca="1" si="35"/>
        <v>-</v>
      </c>
      <c r="V161" s="38"/>
      <c r="W161" s="38"/>
    </row>
    <row r="162" spans="1:23" x14ac:dyDescent="0.35">
      <c r="A162" s="2" t="str">
        <f>BASE_NOTAS[[#This Row],[Sigla]]&amp;BASE_NOTAS[[#This Row],[CÓDIGO]]</f>
        <v>SEAS_RL</v>
      </c>
      <c r="B162" s="4" t="s">
        <v>206</v>
      </c>
      <c r="C162" s="4" t="s">
        <v>387</v>
      </c>
      <c r="D162" s="4" t="s">
        <v>423</v>
      </c>
      <c r="E162" s="42">
        <v>12.275286498521702</v>
      </c>
      <c r="F162" s="4" t="s">
        <v>471</v>
      </c>
      <c r="G16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2.9796880839725755</v>
      </c>
      <c r="H16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62" s="38" t="str">
        <f t="shared" ca="1" si="24"/>
        <v>-</v>
      </c>
      <c r="K162" s="38" t="str">
        <f t="shared" ca="1" si="25"/>
        <v>-</v>
      </c>
      <c r="L162" s="38" t="str">
        <f t="shared" ca="1" si="26"/>
        <v>-</v>
      </c>
      <c r="M162" s="38" t="str">
        <f t="shared" ca="1" si="27"/>
        <v>-</v>
      </c>
      <c r="N162" s="38">
        <f t="shared" ca="1" si="28"/>
        <v>15.409395090069433</v>
      </c>
      <c r="O162" s="38">
        <f t="shared" ca="1" si="29"/>
        <v>28.392392444871227</v>
      </c>
      <c r="P162" s="38">
        <f t="shared" ca="1" si="30"/>
        <v>10.072908419857512</v>
      </c>
      <c r="Q162" s="38">
        <f t="shared" ca="1" si="31"/>
        <v>9.3733450453154532</v>
      </c>
      <c r="R162" s="38">
        <f t="shared" ca="1" si="32"/>
        <v>12.275286498521702</v>
      </c>
      <c r="S162" s="38">
        <f t="shared" ca="1" si="33"/>
        <v>2.9796880839725755</v>
      </c>
      <c r="T162" s="38" t="str">
        <f t="shared" ca="1" si="34"/>
        <v>-</v>
      </c>
      <c r="U162" s="38" t="str">
        <f t="shared" ca="1" si="35"/>
        <v>-</v>
      </c>
      <c r="V162" s="38"/>
      <c r="W162" s="38"/>
    </row>
    <row r="163" spans="1:23" x14ac:dyDescent="0.35">
      <c r="A163" s="2" t="str">
        <f>BASE_NOTAS[[#This Row],[Sigla]]&amp;BASE_NOTAS[[#This Row],[CÓDIGO]]</f>
        <v>SPAS_RL</v>
      </c>
      <c r="B163" s="4" t="s">
        <v>186</v>
      </c>
      <c r="C163" s="4" t="s">
        <v>387</v>
      </c>
      <c r="D163" s="4" t="s">
        <v>423</v>
      </c>
      <c r="E163" s="42">
        <v>24.359372958855644</v>
      </c>
      <c r="F163" s="4" t="s">
        <v>471</v>
      </c>
      <c r="G16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15.57701366741513</v>
      </c>
      <c r="H16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63" s="38" t="str">
        <f t="shared" ca="1" si="24"/>
        <v>-</v>
      </c>
      <c r="K163" s="38" t="str">
        <f t="shared" ca="1" si="25"/>
        <v>-</v>
      </c>
      <c r="L163" s="38" t="str">
        <f t="shared" ca="1" si="26"/>
        <v>-</v>
      </c>
      <c r="M163" s="38" t="str">
        <f t="shared" ca="1" si="27"/>
        <v>-</v>
      </c>
      <c r="N163" s="38">
        <f t="shared" ca="1" si="28"/>
        <v>43.336457884535456</v>
      </c>
      <c r="O163" s="38">
        <f t="shared" ca="1" si="29"/>
        <v>38.376299327806734</v>
      </c>
      <c r="P163" s="38">
        <f t="shared" ca="1" si="30"/>
        <v>14.483351963365434</v>
      </c>
      <c r="Q163" s="38">
        <f t="shared" ca="1" si="31"/>
        <v>16.478689590660121</v>
      </c>
      <c r="R163" s="38">
        <f t="shared" ca="1" si="32"/>
        <v>24.359372958855644</v>
      </c>
      <c r="S163" s="38">
        <f t="shared" ca="1" si="33"/>
        <v>15.57701366741513</v>
      </c>
      <c r="T163" s="38" t="str">
        <f t="shared" ca="1" si="34"/>
        <v>-</v>
      </c>
      <c r="U163" s="38" t="str">
        <f t="shared" ca="1" si="35"/>
        <v>-</v>
      </c>
      <c r="V163" s="38"/>
      <c r="W163" s="38"/>
    </row>
    <row r="164" spans="1:23" x14ac:dyDescent="0.35">
      <c r="A164" s="2" t="str">
        <f>BASE_NOTAS[[#This Row],[Sigla]]&amp;BASE_NOTAS[[#This Row],[CÓDIGO]]</f>
        <v>TOAS_RL</v>
      </c>
      <c r="B164" s="4" t="s">
        <v>185</v>
      </c>
      <c r="C164" s="4" t="s">
        <v>387</v>
      </c>
      <c r="D164" s="4" t="s">
        <v>423</v>
      </c>
      <c r="E164" s="42">
        <v>3.6293331825507749</v>
      </c>
      <c r="F164" s="4" t="s">
        <v>471</v>
      </c>
      <c r="G16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5.5642533278941855</v>
      </c>
      <c r="H16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64" s="38" t="str">
        <f t="shared" ca="1" si="24"/>
        <v>-</v>
      </c>
      <c r="K164" s="38" t="str">
        <f t="shared" ca="1" si="25"/>
        <v>-</v>
      </c>
      <c r="L164" s="38" t="str">
        <f t="shared" ca="1" si="26"/>
        <v>-</v>
      </c>
      <c r="M164" s="38" t="str">
        <f t="shared" ca="1" si="27"/>
        <v>-</v>
      </c>
      <c r="N164" s="38">
        <f t="shared" ca="1" si="28"/>
        <v>11.323647008097213</v>
      </c>
      <c r="O164" s="38">
        <f t="shared" ca="1" si="29"/>
        <v>5.9472275802044701</v>
      </c>
      <c r="P164" s="38">
        <f t="shared" ca="1" si="30"/>
        <v>2.9457345514625635</v>
      </c>
      <c r="Q164" s="38">
        <f t="shared" ca="1" si="31"/>
        <v>5.0126600424828887</v>
      </c>
      <c r="R164" s="38">
        <f t="shared" ca="1" si="32"/>
        <v>3.6293331825507749</v>
      </c>
      <c r="S164" s="38">
        <f t="shared" ca="1" si="33"/>
        <v>5.5642533278941855</v>
      </c>
      <c r="T164" s="38" t="str">
        <f t="shared" ca="1" si="34"/>
        <v>-</v>
      </c>
      <c r="U164" s="38" t="str">
        <f t="shared" ca="1" si="35"/>
        <v>-</v>
      </c>
      <c r="V164" s="38"/>
      <c r="W164" s="38"/>
    </row>
    <row r="165" spans="1:23" x14ac:dyDescent="0.35">
      <c r="A165" s="2" t="str">
        <f>BASE_NOTAS[[#This Row],[Sigla]]&amp;BASE_NOTAS[[#This Row],[CÓDIGO]]</f>
        <v>ACAS_CS</v>
      </c>
      <c r="B165" s="4" t="s">
        <v>156</v>
      </c>
      <c r="C165" s="4" t="s">
        <v>388</v>
      </c>
      <c r="D165" s="4" t="s">
        <v>424</v>
      </c>
      <c r="E165" s="42">
        <v>0</v>
      </c>
      <c r="F165" s="4" t="s">
        <v>471</v>
      </c>
      <c r="G16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1.0478413756884808</v>
      </c>
      <c r="H16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65" s="38" t="str">
        <f t="shared" ca="1" si="24"/>
        <v>-</v>
      </c>
      <c r="K165" s="38" t="str">
        <f t="shared" ca="1" si="25"/>
        <v>-</v>
      </c>
      <c r="L165" s="38" t="str">
        <f t="shared" ca="1" si="26"/>
        <v>-</v>
      </c>
      <c r="M165" s="38" t="str">
        <f t="shared" ca="1" si="27"/>
        <v>-</v>
      </c>
      <c r="N165" s="38">
        <f t="shared" ca="1" si="28"/>
        <v>14.703018933178368</v>
      </c>
      <c r="O165" s="38">
        <f t="shared" ca="1" si="29"/>
        <v>0</v>
      </c>
      <c r="P165" s="38">
        <f t="shared" ca="1" si="30"/>
        <v>0</v>
      </c>
      <c r="Q165" s="38" t="str">
        <f t="shared" ca="1" si="31"/>
        <v>-</v>
      </c>
      <c r="R165" s="38">
        <f t="shared" ca="1" si="32"/>
        <v>0</v>
      </c>
      <c r="S165" s="38">
        <f t="shared" ca="1" si="33"/>
        <v>1.0478413756884808</v>
      </c>
      <c r="T165" s="38" t="str">
        <f t="shared" ca="1" si="34"/>
        <v>-</v>
      </c>
      <c r="U165" s="38" t="str">
        <f t="shared" ca="1" si="35"/>
        <v>-</v>
      </c>
      <c r="V165" s="38"/>
      <c r="W165" s="38"/>
    </row>
    <row r="166" spans="1:23" x14ac:dyDescent="0.35">
      <c r="A166" s="2" t="str">
        <f>BASE_NOTAS[[#This Row],[Sigla]]&amp;BASE_NOTAS[[#This Row],[CÓDIGO]]</f>
        <v>ALAS_CS</v>
      </c>
      <c r="B166" s="4" t="s">
        <v>157</v>
      </c>
      <c r="C166" s="4" t="s">
        <v>388</v>
      </c>
      <c r="D166" s="4" t="s">
        <v>424</v>
      </c>
      <c r="E166" s="42">
        <v>10.312085331237304</v>
      </c>
      <c r="F166" s="4" t="s">
        <v>471</v>
      </c>
      <c r="G16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5.3801986644193569</v>
      </c>
      <c r="H16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66" s="38" t="str">
        <f t="shared" ca="1" si="24"/>
        <v>-</v>
      </c>
      <c r="K166" s="38" t="str">
        <f t="shared" ca="1" si="25"/>
        <v>-</v>
      </c>
      <c r="L166" s="38" t="str">
        <f t="shared" ca="1" si="26"/>
        <v>-</v>
      </c>
      <c r="M166" s="38" t="str">
        <f t="shared" ca="1" si="27"/>
        <v>-</v>
      </c>
      <c r="N166" s="38">
        <f t="shared" ca="1" si="28"/>
        <v>11.136026337025475</v>
      </c>
      <c r="O166" s="38">
        <f t="shared" ca="1" si="29"/>
        <v>13.352142827954875</v>
      </c>
      <c r="P166" s="38">
        <f t="shared" ca="1" si="30"/>
        <v>12.361229111234431</v>
      </c>
      <c r="Q166" s="38" t="str">
        <f t="shared" ca="1" si="31"/>
        <v>-</v>
      </c>
      <c r="R166" s="38">
        <f t="shared" ca="1" si="32"/>
        <v>10.312085331237304</v>
      </c>
      <c r="S166" s="38">
        <f t="shared" ca="1" si="33"/>
        <v>5.3801986644193569</v>
      </c>
      <c r="T166" s="38" t="str">
        <f t="shared" ca="1" si="34"/>
        <v>-</v>
      </c>
      <c r="U166" s="38" t="str">
        <f t="shared" ca="1" si="35"/>
        <v>-</v>
      </c>
      <c r="V166" s="38"/>
      <c r="W166" s="38"/>
    </row>
    <row r="167" spans="1:23" x14ac:dyDescent="0.35">
      <c r="A167" s="2" t="str">
        <f>BASE_NOTAS[[#This Row],[Sigla]]&amp;BASE_NOTAS[[#This Row],[CÓDIGO]]</f>
        <v>AMAS_CS</v>
      </c>
      <c r="B167" s="4" t="s">
        <v>158</v>
      </c>
      <c r="C167" s="4" t="s">
        <v>388</v>
      </c>
      <c r="D167" s="4" t="s">
        <v>424</v>
      </c>
      <c r="E167" s="42">
        <v>0.16543431587960894</v>
      </c>
      <c r="F167" s="4" t="s">
        <v>471</v>
      </c>
      <c r="G16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21.998988564720658</v>
      </c>
      <c r="H16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67" s="38" t="str">
        <f t="shared" ca="1" si="24"/>
        <v>-</v>
      </c>
      <c r="K167" s="38" t="str">
        <f t="shared" ca="1" si="25"/>
        <v>-</v>
      </c>
      <c r="L167" s="38" t="str">
        <f t="shared" ca="1" si="26"/>
        <v>-</v>
      </c>
      <c r="M167" s="38" t="str">
        <f t="shared" ca="1" si="27"/>
        <v>-</v>
      </c>
      <c r="N167" s="38">
        <f t="shared" ca="1" si="28"/>
        <v>11.886840490819282</v>
      </c>
      <c r="O167" s="38">
        <f t="shared" ca="1" si="29"/>
        <v>14.050095746928379</v>
      </c>
      <c r="P167" s="38">
        <f t="shared" ca="1" si="30"/>
        <v>28.138245061844714</v>
      </c>
      <c r="Q167" s="38" t="str">
        <f t="shared" ca="1" si="31"/>
        <v>-</v>
      </c>
      <c r="R167" s="38">
        <f t="shared" ca="1" si="32"/>
        <v>0.16543431587960894</v>
      </c>
      <c r="S167" s="38">
        <f t="shared" ca="1" si="33"/>
        <v>21.998988564720658</v>
      </c>
      <c r="T167" s="38" t="str">
        <f t="shared" ca="1" si="34"/>
        <v>-</v>
      </c>
      <c r="U167" s="38" t="str">
        <f t="shared" ca="1" si="35"/>
        <v>-</v>
      </c>
      <c r="V167" s="38"/>
      <c r="W167" s="38"/>
    </row>
    <row r="168" spans="1:23" x14ac:dyDescent="0.35">
      <c r="A168" s="2" t="str">
        <f>BASE_NOTAS[[#This Row],[Sigla]]&amp;BASE_NOTAS[[#This Row],[CÓDIGO]]</f>
        <v>APAS_CS</v>
      </c>
      <c r="B168" s="4" t="s">
        <v>184</v>
      </c>
      <c r="C168" s="4" t="s">
        <v>388</v>
      </c>
      <c r="D168" s="4" t="s">
        <v>424</v>
      </c>
      <c r="E168" s="42">
        <v>0</v>
      </c>
      <c r="F168" s="4" t="s">
        <v>471</v>
      </c>
      <c r="G16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16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68" s="38" t="str">
        <f t="shared" ca="1" si="24"/>
        <v>-</v>
      </c>
      <c r="K168" s="38" t="str">
        <f t="shared" ca="1" si="25"/>
        <v>-</v>
      </c>
      <c r="L168" s="38" t="str">
        <f t="shared" ca="1" si="26"/>
        <v>-</v>
      </c>
      <c r="M168" s="38" t="str">
        <f t="shared" ca="1" si="27"/>
        <v>-</v>
      </c>
      <c r="N168" s="38">
        <f t="shared" ca="1" si="28"/>
        <v>0</v>
      </c>
      <c r="O168" s="38">
        <f t="shared" ca="1" si="29"/>
        <v>0</v>
      </c>
      <c r="P168" s="38">
        <f t="shared" ca="1" si="30"/>
        <v>0</v>
      </c>
      <c r="Q168" s="38" t="str">
        <f t="shared" ca="1" si="31"/>
        <v>-</v>
      </c>
      <c r="R168" s="38">
        <f t="shared" ca="1" si="32"/>
        <v>0</v>
      </c>
      <c r="S168" s="38">
        <f t="shared" ca="1" si="33"/>
        <v>0</v>
      </c>
      <c r="T168" s="38" t="str">
        <f t="shared" ca="1" si="34"/>
        <v>-</v>
      </c>
      <c r="U168" s="38" t="str">
        <f t="shared" ca="1" si="35"/>
        <v>-</v>
      </c>
      <c r="V168" s="38"/>
      <c r="W168" s="38"/>
    </row>
    <row r="169" spans="1:23" x14ac:dyDescent="0.35">
      <c r="A169" s="2" t="str">
        <f>BASE_NOTAS[[#This Row],[Sigla]]&amp;BASE_NOTAS[[#This Row],[CÓDIGO]]</f>
        <v>BAAS_CS</v>
      </c>
      <c r="B169" s="4" t="s">
        <v>187</v>
      </c>
      <c r="C169" s="4" t="s">
        <v>388</v>
      </c>
      <c r="D169" s="4" t="s">
        <v>424</v>
      </c>
      <c r="E169" s="42">
        <v>2.8876789234018529</v>
      </c>
      <c r="F169" s="4" t="s">
        <v>471</v>
      </c>
      <c r="G16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2.9607143792897723</v>
      </c>
      <c r="H16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69" s="38" t="str">
        <f t="shared" ca="1" si="24"/>
        <v>-</v>
      </c>
      <c r="K169" s="38" t="str">
        <f t="shared" ca="1" si="25"/>
        <v>-</v>
      </c>
      <c r="L169" s="38" t="str">
        <f t="shared" ca="1" si="26"/>
        <v>-</v>
      </c>
      <c r="M169" s="38" t="str">
        <f t="shared" ca="1" si="27"/>
        <v>-</v>
      </c>
      <c r="N169" s="38">
        <f t="shared" ca="1" si="28"/>
        <v>2.7483632980432744</v>
      </c>
      <c r="O169" s="38">
        <f t="shared" ca="1" si="29"/>
        <v>3.2980529603494104</v>
      </c>
      <c r="P169" s="38">
        <f t="shared" ca="1" si="30"/>
        <v>5.0639149059548556</v>
      </c>
      <c r="Q169" s="38" t="str">
        <f t="shared" ca="1" si="31"/>
        <v>-</v>
      </c>
      <c r="R169" s="38">
        <f t="shared" ca="1" si="32"/>
        <v>2.8876789234018529</v>
      </c>
      <c r="S169" s="38">
        <f t="shared" ca="1" si="33"/>
        <v>2.9607143792897723</v>
      </c>
      <c r="T169" s="38" t="str">
        <f t="shared" ca="1" si="34"/>
        <v>-</v>
      </c>
      <c r="U169" s="38" t="str">
        <f t="shared" ca="1" si="35"/>
        <v>-</v>
      </c>
      <c r="V169" s="38"/>
      <c r="W169" s="38"/>
    </row>
    <row r="170" spans="1:23" x14ac:dyDescent="0.35">
      <c r="A170" s="2" t="str">
        <f>BASE_NOTAS[[#This Row],[Sigla]]&amp;BASE_NOTAS[[#This Row],[CÓDIGO]]</f>
        <v>CEAS_CS</v>
      </c>
      <c r="B170" s="4" t="s">
        <v>188</v>
      </c>
      <c r="C170" s="4" t="s">
        <v>388</v>
      </c>
      <c r="D170" s="4" t="s">
        <v>424</v>
      </c>
      <c r="E170" s="42">
        <v>8.765713965775392</v>
      </c>
      <c r="F170" s="4" t="s">
        <v>471</v>
      </c>
      <c r="G17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10.673778946879205</v>
      </c>
      <c r="H17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0" s="38" t="str">
        <f t="shared" ca="1" si="24"/>
        <v>-</v>
      </c>
      <c r="K170" s="38" t="str">
        <f t="shared" ca="1" si="25"/>
        <v>-</v>
      </c>
      <c r="L170" s="38" t="str">
        <f t="shared" ca="1" si="26"/>
        <v>-</v>
      </c>
      <c r="M170" s="38" t="str">
        <f t="shared" ca="1" si="27"/>
        <v>-</v>
      </c>
      <c r="N170" s="38">
        <f t="shared" ca="1" si="28"/>
        <v>7.2682996041569634</v>
      </c>
      <c r="O170" s="38">
        <f t="shared" ca="1" si="29"/>
        <v>4.9716925422667684</v>
      </c>
      <c r="P170" s="38">
        <f t="shared" ca="1" si="30"/>
        <v>4.8000744188657283</v>
      </c>
      <c r="Q170" s="38" t="str">
        <f t="shared" ca="1" si="31"/>
        <v>-</v>
      </c>
      <c r="R170" s="38">
        <f t="shared" ca="1" si="32"/>
        <v>8.765713965775392</v>
      </c>
      <c r="S170" s="38">
        <f t="shared" ca="1" si="33"/>
        <v>10.673778946879205</v>
      </c>
      <c r="T170" s="38" t="str">
        <f t="shared" ca="1" si="34"/>
        <v>-</v>
      </c>
      <c r="U170" s="38" t="str">
        <f t="shared" ca="1" si="35"/>
        <v>-</v>
      </c>
      <c r="V170" s="38"/>
      <c r="W170" s="38"/>
    </row>
    <row r="171" spans="1:23" x14ac:dyDescent="0.35">
      <c r="A171" s="2" t="str">
        <f>BASE_NOTAS[[#This Row],[Sigla]]&amp;BASE_NOTAS[[#This Row],[CÓDIGO]]</f>
        <v>DFAS_CS</v>
      </c>
      <c r="B171" s="4" t="s">
        <v>189</v>
      </c>
      <c r="C171" s="4" t="s">
        <v>388</v>
      </c>
      <c r="D171" s="4" t="s">
        <v>424</v>
      </c>
      <c r="E171" s="42">
        <v>100</v>
      </c>
      <c r="F171" s="4" t="s">
        <v>471</v>
      </c>
      <c r="G17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99.413161190104077</v>
      </c>
      <c r="H17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1" s="38" t="str">
        <f t="shared" ca="1" si="24"/>
        <v>-</v>
      </c>
      <c r="K171" s="38" t="str">
        <f t="shared" ca="1" si="25"/>
        <v>-</v>
      </c>
      <c r="L171" s="38" t="str">
        <f t="shared" ca="1" si="26"/>
        <v>-</v>
      </c>
      <c r="M171" s="38" t="str">
        <f t="shared" ca="1" si="27"/>
        <v>-</v>
      </c>
      <c r="N171" s="38">
        <f t="shared" ca="1" si="28"/>
        <v>72.779306679767529</v>
      </c>
      <c r="O171" s="38">
        <f t="shared" ca="1" si="29"/>
        <v>67.288504100482001</v>
      </c>
      <c r="P171" s="38">
        <f t="shared" ca="1" si="30"/>
        <v>92.479455449141341</v>
      </c>
      <c r="Q171" s="38" t="str">
        <f t="shared" ca="1" si="31"/>
        <v>-</v>
      </c>
      <c r="R171" s="38">
        <f t="shared" ca="1" si="32"/>
        <v>100</v>
      </c>
      <c r="S171" s="38">
        <f t="shared" ca="1" si="33"/>
        <v>99.413161190104077</v>
      </c>
      <c r="T171" s="38" t="str">
        <f t="shared" ca="1" si="34"/>
        <v>-</v>
      </c>
      <c r="U171" s="38" t="str">
        <f t="shared" ca="1" si="35"/>
        <v>-</v>
      </c>
      <c r="V171" s="38"/>
      <c r="W171" s="38"/>
    </row>
    <row r="172" spans="1:23" x14ac:dyDescent="0.35">
      <c r="A172" s="2" t="str">
        <f>BASE_NOTAS[[#This Row],[Sigla]]&amp;BASE_NOTAS[[#This Row],[CÓDIGO]]</f>
        <v>ESAS_CS</v>
      </c>
      <c r="B172" s="4" t="s">
        <v>183</v>
      </c>
      <c r="C172" s="4" t="s">
        <v>388</v>
      </c>
      <c r="D172" s="4" t="s">
        <v>424</v>
      </c>
      <c r="E172" s="42">
        <v>28.023975179145786</v>
      </c>
      <c r="F172" s="4" t="s">
        <v>471</v>
      </c>
      <c r="G17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25.169202037545858</v>
      </c>
      <c r="H17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2" s="38" t="str">
        <f t="shared" ca="1" si="24"/>
        <v>-</v>
      </c>
      <c r="K172" s="38" t="str">
        <f t="shared" ca="1" si="25"/>
        <v>-</v>
      </c>
      <c r="L172" s="38" t="str">
        <f t="shared" ca="1" si="26"/>
        <v>-</v>
      </c>
      <c r="M172" s="38" t="str">
        <f t="shared" ca="1" si="27"/>
        <v>-</v>
      </c>
      <c r="N172" s="38">
        <f t="shared" ca="1" si="28"/>
        <v>38.951949323747051</v>
      </c>
      <c r="O172" s="38">
        <f t="shared" ca="1" si="29"/>
        <v>25.955616729721399</v>
      </c>
      <c r="P172" s="38">
        <f t="shared" ca="1" si="30"/>
        <v>24.576048671881644</v>
      </c>
      <c r="Q172" s="38" t="str">
        <f t="shared" ca="1" si="31"/>
        <v>-</v>
      </c>
      <c r="R172" s="38">
        <f t="shared" ca="1" si="32"/>
        <v>28.023975179145786</v>
      </c>
      <c r="S172" s="38">
        <f t="shared" ca="1" si="33"/>
        <v>25.169202037545858</v>
      </c>
      <c r="T172" s="38" t="str">
        <f t="shared" ca="1" si="34"/>
        <v>-</v>
      </c>
      <c r="U172" s="38" t="str">
        <f t="shared" ca="1" si="35"/>
        <v>-</v>
      </c>
      <c r="V172" s="38"/>
      <c r="W172" s="38"/>
    </row>
    <row r="173" spans="1:23" x14ac:dyDescent="0.35">
      <c r="A173" s="2" t="str">
        <f>BASE_NOTAS[[#This Row],[Sigla]]&amp;BASE_NOTAS[[#This Row],[CÓDIGO]]</f>
        <v>GOAS_CS</v>
      </c>
      <c r="B173" s="4" t="s">
        <v>190</v>
      </c>
      <c r="C173" s="4" t="s">
        <v>388</v>
      </c>
      <c r="D173" s="4" t="s">
        <v>424</v>
      </c>
      <c r="E173" s="42">
        <v>44.395298429457277</v>
      </c>
      <c r="F173" s="4" t="s">
        <v>471</v>
      </c>
      <c r="G17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44.641727113955</v>
      </c>
      <c r="H17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3" s="38" t="str">
        <f t="shared" ca="1" si="24"/>
        <v>-</v>
      </c>
      <c r="K173" s="38" t="str">
        <f t="shared" ca="1" si="25"/>
        <v>-</v>
      </c>
      <c r="L173" s="38" t="str">
        <f t="shared" ca="1" si="26"/>
        <v>-</v>
      </c>
      <c r="M173" s="38" t="str">
        <f t="shared" ca="1" si="27"/>
        <v>-</v>
      </c>
      <c r="N173" s="38">
        <f t="shared" ca="1" si="28"/>
        <v>41.852697184737366</v>
      </c>
      <c r="O173" s="38">
        <f t="shared" ca="1" si="29"/>
        <v>40.897229702816716</v>
      </c>
      <c r="P173" s="38">
        <f t="shared" ca="1" si="30"/>
        <v>40.797302192074675</v>
      </c>
      <c r="Q173" s="38" t="str">
        <f t="shared" ca="1" si="31"/>
        <v>-</v>
      </c>
      <c r="R173" s="38">
        <f t="shared" ca="1" si="32"/>
        <v>44.395298429457277</v>
      </c>
      <c r="S173" s="38">
        <f t="shared" ca="1" si="33"/>
        <v>44.641727113955</v>
      </c>
      <c r="T173" s="38" t="str">
        <f t="shared" ca="1" si="34"/>
        <v>-</v>
      </c>
      <c r="U173" s="38" t="str">
        <f t="shared" ca="1" si="35"/>
        <v>-</v>
      </c>
      <c r="V173" s="38"/>
      <c r="W173" s="38"/>
    </row>
    <row r="174" spans="1:23" x14ac:dyDescent="0.35">
      <c r="A174" s="2" t="str">
        <f>BASE_NOTAS[[#This Row],[Sigla]]&amp;BASE_NOTAS[[#This Row],[CÓDIGO]]</f>
        <v>MAAS_CS</v>
      </c>
      <c r="B174" s="4" t="s">
        <v>191</v>
      </c>
      <c r="C174" s="4" t="s">
        <v>388</v>
      </c>
      <c r="D174" s="4" t="s">
        <v>424</v>
      </c>
      <c r="E174" s="42">
        <v>0.64198371355781358</v>
      </c>
      <c r="F174" s="4" t="s">
        <v>471</v>
      </c>
      <c r="G17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7.3255926968924854</v>
      </c>
      <c r="H17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4" s="38" t="str">
        <f t="shared" ca="1" si="24"/>
        <v>-</v>
      </c>
      <c r="K174" s="38" t="str">
        <f t="shared" ca="1" si="25"/>
        <v>-</v>
      </c>
      <c r="L174" s="38" t="str">
        <f t="shared" ca="1" si="26"/>
        <v>-</v>
      </c>
      <c r="M174" s="38" t="str">
        <f t="shared" ca="1" si="27"/>
        <v>-</v>
      </c>
      <c r="N174" s="38">
        <f t="shared" ca="1" si="28"/>
        <v>25.221278780633178</v>
      </c>
      <c r="O174" s="38">
        <f t="shared" ca="1" si="29"/>
        <v>1.1953480841988804</v>
      </c>
      <c r="P174" s="38">
        <f t="shared" ca="1" si="30"/>
        <v>0.40280130355243349</v>
      </c>
      <c r="Q174" s="38" t="str">
        <f t="shared" ca="1" si="31"/>
        <v>-</v>
      </c>
      <c r="R174" s="38">
        <f t="shared" ca="1" si="32"/>
        <v>0.64198371355781358</v>
      </c>
      <c r="S174" s="38">
        <f t="shared" ca="1" si="33"/>
        <v>7.3255926968924854</v>
      </c>
      <c r="T174" s="38" t="str">
        <f t="shared" ca="1" si="34"/>
        <v>-</v>
      </c>
      <c r="U174" s="38" t="str">
        <f t="shared" ca="1" si="35"/>
        <v>-</v>
      </c>
      <c r="V174" s="38"/>
      <c r="W174" s="38"/>
    </row>
    <row r="175" spans="1:23" x14ac:dyDescent="0.35">
      <c r="A175" s="2" t="str">
        <f>BASE_NOTAS[[#This Row],[Sigla]]&amp;BASE_NOTAS[[#This Row],[CÓDIGO]]</f>
        <v>MGAS_CS</v>
      </c>
      <c r="B175" s="4" t="s">
        <v>192</v>
      </c>
      <c r="C175" s="4" t="s">
        <v>388</v>
      </c>
      <c r="D175" s="4" t="s">
        <v>424</v>
      </c>
      <c r="E175" s="42">
        <v>37.26352546999955</v>
      </c>
      <c r="F175" s="4" t="s">
        <v>471</v>
      </c>
      <c r="G17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35.545641317353287</v>
      </c>
      <c r="H17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5" s="38" t="str">
        <f t="shared" ca="1" si="24"/>
        <v>-</v>
      </c>
      <c r="K175" s="38" t="str">
        <f t="shared" ca="1" si="25"/>
        <v>-</v>
      </c>
      <c r="L175" s="38" t="str">
        <f t="shared" ca="1" si="26"/>
        <v>-</v>
      </c>
      <c r="M175" s="38" t="str">
        <f t="shared" ca="1" si="27"/>
        <v>-</v>
      </c>
      <c r="N175" s="38">
        <f t="shared" ca="1" si="28"/>
        <v>29.492351712778454</v>
      </c>
      <c r="O175" s="38">
        <f t="shared" ca="1" si="29"/>
        <v>32.176067668411086</v>
      </c>
      <c r="P175" s="38">
        <f t="shared" ca="1" si="30"/>
        <v>35.042596251393732</v>
      </c>
      <c r="Q175" s="38" t="str">
        <f t="shared" ca="1" si="31"/>
        <v>-</v>
      </c>
      <c r="R175" s="38">
        <f t="shared" ca="1" si="32"/>
        <v>37.26352546999955</v>
      </c>
      <c r="S175" s="38">
        <f t="shared" ca="1" si="33"/>
        <v>35.545641317353287</v>
      </c>
      <c r="T175" s="38" t="str">
        <f t="shared" ca="1" si="34"/>
        <v>-</v>
      </c>
      <c r="U175" s="38" t="str">
        <f t="shared" ca="1" si="35"/>
        <v>-</v>
      </c>
      <c r="V175" s="38"/>
      <c r="W175" s="38"/>
    </row>
    <row r="176" spans="1:23" x14ac:dyDescent="0.35">
      <c r="A176" s="2" t="str">
        <f>BASE_NOTAS[[#This Row],[Sigla]]&amp;BASE_NOTAS[[#This Row],[CÓDIGO]]</f>
        <v>MSAS_CS</v>
      </c>
      <c r="B176" s="4" t="s">
        <v>193</v>
      </c>
      <c r="C176" s="4" t="s">
        <v>388</v>
      </c>
      <c r="D176" s="4" t="s">
        <v>424</v>
      </c>
      <c r="E176" s="42">
        <v>72.080383685055892</v>
      </c>
      <c r="F176" s="4" t="s">
        <v>471</v>
      </c>
      <c r="G17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71.370681309770561</v>
      </c>
      <c r="H17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6" s="38" t="str">
        <f t="shared" ca="1" si="24"/>
        <v>-</v>
      </c>
      <c r="K176" s="38" t="str">
        <f t="shared" ca="1" si="25"/>
        <v>-</v>
      </c>
      <c r="L176" s="38" t="str">
        <f t="shared" ca="1" si="26"/>
        <v>-</v>
      </c>
      <c r="M176" s="38" t="str">
        <f t="shared" ca="1" si="27"/>
        <v>-</v>
      </c>
      <c r="N176" s="38">
        <f t="shared" ca="1" si="28"/>
        <v>59.410961640419572</v>
      </c>
      <c r="O176" s="38">
        <f t="shared" ca="1" si="29"/>
        <v>65.092140053625499</v>
      </c>
      <c r="P176" s="38">
        <f t="shared" ca="1" si="30"/>
        <v>65.630542187662513</v>
      </c>
      <c r="Q176" s="38" t="str">
        <f t="shared" ca="1" si="31"/>
        <v>-</v>
      </c>
      <c r="R176" s="38">
        <f t="shared" ca="1" si="32"/>
        <v>72.080383685055892</v>
      </c>
      <c r="S176" s="38">
        <f t="shared" ca="1" si="33"/>
        <v>71.370681309770561</v>
      </c>
      <c r="T176" s="38" t="str">
        <f t="shared" ca="1" si="34"/>
        <v>-</v>
      </c>
      <c r="U176" s="38" t="str">
        <f t="shared" ca="1" si="35"/>
        <v>-</v>
      </c>
      <c r="V176" s="38"/>
      <c r="W176" s="38"/>
    </row>
    <row r="177" spans="1:23" x14ac:dyDescent="0.35">
      <c r="A177" s="2" t="str">
        <f>BASE_NOTAS[[#This Row],[Sigla]]&amp;BASE_NOTAS[[#This Row],[CÓDIGO]]</f>
        <v>MTAS_CS</v>
      </c>
      <c r="B177" s="4" t="s">
        <v>195</v>
      </c>
      <c r="C177" s="4" t="s">
        <v>388</v>
      </c>
      <c r="D177" s="4" t="s">
        <v>424</v>
      </c>
      <c r="E177" s="42">
        <v>27.509626324435395</v>
      </c>
      <c r="F177" s="4" t="s">
        <v>471</v>
      </c>
      <c r="G17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28.913731072676459</v>
      </c>
      <c r="H17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7" s="38" t="str">
        <f t="shared" ca="1" si="24"/>
        <v>-</v>
      </c>
      <c r="K177" s="38" t="str">
        <f t="shared" ca="1" si="25"/>
        <v>-</v>
      </c>
      <c r="L177" s="38" t="str">
        <f t="shared" ca="1" si="26"/>
        <v>-</v>
      </c>
      <c r="M177" s="38" t="str">
        <f t="shared" ca="1" si="27"/>
        <v>-</v>
      </c>
      <c r="N177" s="38">
        <f t="shared" ca="1" si="28"/>
        <v>15.510396109700473</v>
      </c>
      <c r="O177" s="38">
        <f t="shared" ca="1" si="29"/>
        <v>21.067631756849384</v>
      </c>
      <c r="P177" s="38">
        <f t="shared" ca="1" si="30"/>
        <v>23.992256985661967</v>
      </c>
      <c r="Q177" s="38" t="str">
        <f t="shared" ca="1" si="31"/>
        <v>-</v>
      </c>
      <c r="R177" s="38">
        <f t="shared" ca="1" si="32"/>
        <v>27.509626324435395</v>
      </c>
      <c r="S177" s="38">
        <f t="shared" ca="1" si="33"/>
        <v>28.913731072676459</v>
      </c>
      <c r="T177" s="38" t="str">
        <f t="shared" ca="1" si="34"/>
        <v>-</v>
      </c>
      <c r="U177" s="38" t="str">
        <f t="shared" ca="1" si="35"/>
        <v>-</v>
      </c>
      <c r="V177" s="38"/>
      <c r="W177" s="38"/>
    </row>
    <row r="178" spans="1:23" x14ac:dyDescent="0.35">
      <c r="A178" s="2" t="str">
        <f>BASE_NOTAS[[#This Row],[Sigla]]&amp;BASE_NOTAS[[#This Row],[CÓDIGO]]</f>
        <v>PAAS_CS</v>
      </c>
      <c r="B178" s="4" t="s">
        <v>196</v>
      </c>
      <c r="C178" s="4" t="s">
        <v>388</v>
      </c>
      <c r="D178" s="4" t="s">
        <v>424</v>
      </c>
      <c r="E178" s="42">
        <v>4.1186713169202829</v>
      </c>
      <c r="F178" s="4" t="s">
        <v>471</v>
      </c>
      <c r="G17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1.3187842952683206</v>
      </c>
      <c r="H17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8" s="38" t="str">
        <f t="shared" ca="1" si="24"/>
        <v>-</v>
      </c>
      <c r="K178" s="38" t="str">
        <f t="shared" ca="1" si="25"/>
        <v>-</v>
      </c>
      <c r="L178" s="38" t="str">
        <f t="shared" ca="1" si="26"/>
        <v>-</v>
      </c>
      <c r="M178" s="38" t="str">
        <f t="shared" ca="1" si="27"/>
        <v>-</v>
      </c>
      <c r="N178" s="38">
        <f t="shared" ca="1" si="28"/>
        <v>4.2991449220642064</v>
      </c>
      <c r="O178" s="38">
        <f t="shared" ca="1" si="29"/>
        <v>2.8987976665323965</v>
      </c>
      <c r="P178" s="38">
        <f t="shared" ca="1" si="30"/>
        <v>7.9974342709163722</v>
      </c>
      <c r="Q178" s="38" t="str">
        <f t="shared" ca="1" si="31"/>
        <v>-</v>
      </c>
      <c r="R178" s="38">
        <f t="shared" ca="1" si="32"/>
        <v>4.1186713169202829</v>
      </c>
      <c r="S178" s="38">
        <f t="shared" ca="1" si="33"/>
        <v>1.3187842952683206</v>
      </c>
      <c r="T178" s="38" t="str">
        <f t="shared" ca="1" si="34"/>
        <v>-</v>
      </c>
      <c r="U178" s="38" t="str">
        <f t="shared" ca="1" si="35"/>
        <v>-</v>
      </c>
      <c r="V178" s="38"/>
      <c r="W178" s="38"/>
    </row>
    <row r="179" spans="1:23" x14ac:dyDescent="0.35">
      <c r="A179" s="2" t="str">
        <f>BASE_NOTAS[[#This Row],[Sigla]]&amp;BASE_NOTAS[[#This Row],[CÓDIGO]]</f>
        <v>PBAS_CS</v>
      </c>
      <c r="B179" s="4" t="s">
        <v>197</v>
      </c>
      <c r="C179" s="4" t="s">
        <v>388</v>
      </c>
      <c r="D179" s="4" t="s">
        <v>424</v>
      </c>
      <c r="E179" s="42">
        <v>4.4619034890561409</v>
      </c>
      <c r="F179" s="4" t="s">
        <v>471</v>
      </c>
      <c r="G17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8.7917988002023328</v>
      </c>
      <c r="H17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9" s="38" t="str">
        <f t="shared" ca="1" si="24"/>
        <v>-</v>
      </c>
      <c r="K179" s="38" t="str">
        <f t="shared" ca="1" si="25"/>
        <v>-</v>
      </c>
      <c r="L179" s="38" t="str">
        <f t="shared" ca="1" si="26"/>
        <v>-</v>
      </c>
      <c r="M179" s="38" t="str">
        <f t="shared" ca="1" si="27"/>
        <v>-</v>
      </c>
      <c r="N179" s="38">
        <f t="shared" ca="1" si="28"/>
        <v>12.909040629210821</v>
      </c>
      <c r="O179" s="38">
        <f t="shared" ca="1" si="29"/>
        <v>12.937540443527389</v>
      </c>
      <c r="P179" s="38">
        <f t="shared" ca="1" si="30"/>
        <v>13.107108012097873</v>
      </c>
      <c r="Q179" s="38" t="str">
        <f t="shared" ca="1" si="31"/>
        <v>-</v>
      </c>
      <c r="R179" s="38">
        <f t="shared" ca="1" si="32"/>
        <v>4.4619034890561409</v>
      </c>
      <c r="S179" s="38">
        <f t="shared" ca="1" si="33"/>
        <v>8.7917988002023328</v>
      </c>
      <c r="T179" s="38" t="str">
        <f t="shared" ca="1" si="34"/>
        <v>-</v>
      </c>
      <c r="U179" s="38" t="str">
        <f t="shared" ca="1" si="35"/>
        <v>-</v>
      </c>
      <c r="V179" s="38"/>
      <c r="W179" s="38"/>
    </row>
    <row r="180" spans="1:23" x14ac:dyDescent="0.35">
      <c r="A180" s="2" t="str">
        <f>BASE_NOTAS[[#This Row],[Sigla]]&amp;BASE_NOTAS[[#This Row],[CÓDIGO]]</f>
        <v>PEAS_CS</v>
      </c>
      <c r="B180" s="4" t="s">
        <v>198</v>
      </c>
      <c r="C180" s="4" t="s">
        <v>388</v>
      </c>
      <c r="D180" s="4" t="s">
        <v>424</v>
      </c>
      <c r="E180" s="42">
        <v>2.8084246665215264</v>
      </c>
      <c r="F180" s="4" t="s">
        <v>471</v>
      </c>
      <c r="G18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2.4674678500666238</v>
      </c>
      <c r="H18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80" s="38" t="str">
        <f t="shared" ca="1" si="24"/>
        <v>-</v>
      </c>
      <c r="K180" s="38" t="str">
        <f t="shared" ca="1" si="25"/>
        <v>-</v>
      </c>
      <c r="L180" s="38" t="str">
        <f t="shared" ca="1" si="26"/>
        <v>-</v>
      </c>
      <c r="M180" s="38" t="str">
        <f t="shared" ca="1" si="27"/>
        <v>-</v>
      </c>
      <c r="N180" s="38">
        <f t="shared" ca="1" si="28"/>
        <v>18.976564063538515</v>
      </c>
      <c r="O180" s="38">
        <f t="shared" ca="1" si="29"/>
        <v>10.106203444217989</v>
      </c>
      <c r="P180" s="38">
        <f t="shared" ca="1" si="30"/>
        <v>11.267536879504757</v>
      </c>
      <c r="Q180" s="38" t="str">
        <f t="shared" ca="1" si="31"/>
        <v>-</v>
      </c>
      <c r="R180" s="38">
        <f t="shared" ca="1" si="32"/>
        <v>2.8084246665215264</v>
      </c>
      <c r="S180" s="38">
        <f t="shared" ca="1" si="33"/>
        <v>2.4674678500666238</v>
      </c>
      <c r="T180" s="38" t="str">
        <f t="shared" ca="1" si="34"/>
        <v>-</v>
      </c>
      <c r="U180" s="38" t="str">
        <f t="shared" ca="1" si="35"/>
        <v>-</v>
      </c>
      <c r="V180" s="38"/>
      <c r="W180" s="38"/>
    </row>
    <row r="181" spans="1:23" x14ac:dyDescent="0.35">
      <c r="A181" s="2" t="str">
        <f>BASE_NOTAS[[#This Row],[Sigla]]&amp;BASE_NOTAS[[#This Row],[CÓDIGO]]</f>
        <v>PIAS_CS</v>
      </c>
      <c r="B181" s="4" t="s">
        <v>199</v>
      </c>
      <c r="C181" s="4" t="s">
        <v>388</v>
      </c>
      <c r="D181" s="4" t="s">
        <v>424</v>
      </c>
      <c r="E181" s="42">
        <v>1.7113743420038625</v>
      </c>
      <c r="F181" s="4" t="s">
        <v>471</v>
      </c>
      <c r="G18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26.255403131840488</v>
      </c>
      <c r="H18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81" s="38" t="str">
        <f t="shared" ca="1" si="24"/>
        <v>-</v>
      </c>
      <c r="K181" s="38" t="str">
        <f t="shared" ca="1" si="25"/>
        <v>-</v>
      </c>
      <c r="L181" s="38" t="str">
        <f t="shared" ca="1" si="26"/>
        <v>-</v>
      </c>
      <c r="M181" s="38" t="str">
        <f t="shared" ca="1" si="27"/>
        <v>-</v>
      </c>
      <c r="N181" s="38">
        <f t="shared" ca="1" si="28"/>
        <v>0.72389081765654784</v>
      </c>
      <c r="O181" s="38">
        <f t="shared" ca="1" si="29"/>
        <v>0.67490527246044651</v>
      </c>
      <c r="P181" s="38">
        <f t="shared" ca="1" si="30"/>
        <v>2.2934067397783653</v>
      </c>
      <c r="Q181" s="38" t="str">
        <f t="shared" ca="1" si="31"/>
        <v>-</v>
      </c>
      <c r="R181" s="38">
        <f t="shared" ca="1" si="32"/>
        <v>1.7113743420038625</v>
      </c>
      <c r="S181" s="38">
        <f t="shared" ca="1" si="33"/>
        <v>26.255403131840488</v>
      </c>
      <c r="T181" s="38" t="str">
        <f t="shared" ca="1" si="34"/>
        <v>-</v>
      </c>
      <c r="U181" s="38" t="str">
        <f t="shared" ca="1" si="35"/>
        <v>-</v>
      </c>
      <c r="V181" s="38"/>
      <c r="W181" s="38"/>
    </row>
    <row r="182" spans="1:23" x14ac:dyDescent="0.35">
      <c r="A182" s="2" t="str">
        <f>BASE_NOTAS[[#This Row],[Sigla]]&amp;BASE_NOTAS[[#This Row],[CÓDIGO]]</f>
        <v>PRAS_CS</v>
      </c>
      <c r="B182" s="4" t="s">
        <v>200</v>
      </c>
      <c r="C182" s="4" t="s">
        <v>388</v>
      </c>
      <c r="D182" s="4" t="s">
        <v>424</v>
      </c>
      <c r="E182" s="42">
        <v>96.819724067213514</v>
      </c>
      <c r="F182" s="4" t="s">
        <v>471</v>
      </c>
      <c r="G18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18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82" s="38" t="str">
        <f t="shared" ca="1" si="24"/>
        <v>-</v>
      </c>
      <c r="K182" s="38" t="str">
        <f t="shared" ca="1" si="25"/>
        <v>-</v>
      </c>
      <c r="L182" s="38" t="str">
        <f t="shared" ca="1" si="26"/>
        <v>-</v>
      </c>
      <c r="M182" s="38" t="str">
        <f t="shared" ca="1" si="27"/>
        <v>-</v>
      </c>
      <c r="N182" s="38">
        <f t="shared" ca="1" si="28"/>
        <v>100</v>
      </c>
      <c r="O182" s="38">
        <f t="shared" ca="1" si="29"/>
        <v>100</v>
      </c>
      <c r="P182" s="38">
        <f t="shared" ca="1" si="30"/>
        <v>100</v>
      </c>
      <c r="Q182" s="38" t="str">
        <f t="shared" ca="1" si="31"/>
        <v>-</v>
      </c>
      <c r="R182" s="38">
        <f t="shared" ca="1" si="32"/>
        <v>96.819724067213514</v>
      </c>
      <c r="S182" s="38">
        <f t="shared" ca="1" si="33"/>
        <v>100</v>
      </c>
      <c r="T182" s="38" t="str">
        <f t="shared" ca="1" si="34"/>
        <v>-</v>
      </c>
      <c r="U182" s="38" t="str">
        <f t="shared" ca="1" si="35"/>
        <v>-</v>
      </c>
      <c r="V182" s="38"/>
      <c r="W182" s="38"/>
    </row>
    <row r="183" spans="1:23" x14ac:dyDescent="0.35">
      <c r="A183" s="2" t="str">
        <f>BASE_NOTAS[[#This Row],[Sigla]]&amp;BASE_NOTAS[[#This Row],[CÓDIGO]]</f>
        <v>RJAS_CS</v>
      </c>
      <c r="B183" s="4" t="s">
        <v>201</v>
      </c>
      <c r="C183" s="4" t="s">
        <v>388</v>
      </c>
      <c r="D183" s="4" t="s">
        <v>424</v>
      </c>
      <c r="E183" s="42">
        <v>27.832439423904432</v>
      </c>
      <c r="F183" s="4" t="s">
        <v>471</v>
      </c>
      <c r="G18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44.334170807425039</v>
      </c>
      <c r="H18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83" s="38" t="str">
        <f t="shared" ca="1" si="24"/>
        <v>-</v>
      </c>
      <c r="K183" s="38" t="str">
        <f t="shared" ca="1" si="25"/>
        <v>-</v>
      </c>
      <c r="L183" s="38" t="str">
        <f t="shared" ca="1" si="26"/>
        <v>-</v>
      </c>
      <c r="M183" s="38" t="str">
        <f t="shared" ca="1" si="27"/>
        <v>-</v>
      </c>
      <c r="N183" s="38">
        <f t="shared" ca="1" si="28"/>
        <v>30.147489441120428</v>
      </c>
      <c r="O183" s="38">
        <f t="shared" ca="1" si="29"/>
        <v>36.44055894422452</v>
      </c>
      <c r="P183" s="38">
        <f t="shared" ca="1" si="30"/>
        <v>41.914602460940145</v>
      </c>
      <c r="Q183" s="38" t="str">
        <f t="shared" ca="1" si="31"/>
        <v>-</v>
      </c>
      <c r="R183" s="38">
        <f t="shared" ca="1" si="32"/>
        <v>27.832439423904432</v>
      </c>
      <c r="S183" s="38">
        <f t="shared" ca="1" si="33"/>
        <v>44.334170807425039</v>
      </c>
      <c r="T183" s="38" t="str">
        <f t="shared" ca="1" si="34"/>
        <v>-</v>
      </c>
      <c r="U183" s="38" t="str">
        <f t="shared" ca="1" si="35"/>
        <v>-</v>
      </c>
      <c r="V183" s="38"/>
      <c r="W183" s="38"/>
    </row>
    <row r="184" spans="1:23" x14ac:dyDescent="0.35">
      <c r="A184" s="2" t="str">
        <f>BASE_NOTAS[[#This Row],[Sigla]]&amp;BASE_NOTAS[[#This Row],[CÓDIGO]]</f>
        <v>RNAS_CS</v>
      </c>
      <c r="B184" s="4" t="s">
        <v>202</v>
      </c>
      <c r="C184" s="4" t="s">
        <v>388</v>
      </c>
      <c r="D184" s="4" t="s">
        <v>424</v>
      </c>
      <c r="E184" s="42">
        <v>6.0555342880690421</v>
      </c>
      <c r="F184" s="4" t="s">
        <v>471</v>
      </c>
      <c r="G18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12.939717825529634</v>
      </c>
      <c r="H18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84" s="38" t="str">
        <f t="shared" ca="1" si="24"/>
        <v>-</v>
      </c>
      <c r="K184" s="38" t="str">
        <f t="shared" ca="1" si="25"/>
        <v>-</v>
      </c>
      <c r="L184" s="38" t="str">
        <f t="shared" ca="1" si="26"/>
        <v>-</v>
      </c>
      <c r="M184" s="38" t="str">
        <f t="shared" ca="1" si="27"/>
        <v>-</v>
      </c>
      <c r="N184" s="38">
        <f t="shared" ca="1" si="28"/>
        <v>18.052895016236263</v>
      </c>
      <c r="O184" s="38">
        <f t="shared" ca="1" si="29"/>
        <v>11.139970399780031</v>
      </c>
      <c r="P184" s="38">
        <f t="shared" ca="1" si="30"/>
        <v>17.431221982386372</v>
      </c>
      <c r="Q184" s="38" t="str">
        <f t="shared" ca="1" si="31"/>
        <v>-</v>
      </c>
      <c r="R184" s="38">
        <f t="shared" ca="1" si="32"/>
        <v>6.0555342880690421</v>
      </c>
      <c r="S184" s="38">
        <f t="shared" ca="1" si="33"/>
        <v>12.939717825529634</v>
      </c>
      <c r="T184" s="38" t="str">
        <f t="shared" ca="1" si="34"/>
        <v>-</v>
      </c>
      <c r="U184" s="38" t="str">
        <f t="shared" ca="1" si="35"/>
        <v>-</v>
      </c>
      <c r="V184" s="38"/>
      <c r="W184" s="38"/>
    </row>
    <row r="185" spans="1:23" x14ac:dyDescent="0.35">
      <c r="A185" s="2" t="str">
        <f>BASE_NOTAS[[#This Row],[Sigla]]&amp;BASE_NOTAS[[#This Row],[CÓDIGO]]</f>
        <v>ROAS_CS</v>
      </c>
      <c r="B185" s="4" t="s">
        <v>203</v>
      </c>
      <c r="C185" s="4" t="s">
        <v>388</v>
      </c>
      <c r="D185" s="4" t="s">
        <v>424</v>
      </c>
      <c r="E185" s="42">
        <v>31.073422282657742</v>
      </c>
      <c r="F185" s="4" t="s">
        <v>471</v>
      </c>
      <c r="G18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25.616831647522275</v>
      </c>
      <c r="H18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85" s="38" t="str">
        <f t="shared" ca="1" si="24"/>
        <v>-</v>
      </c>
      <c r="K185" s="38" t="str">
        <f t="shared" ca="1" si="25"/>
        <v>-</v>
      </c>
      <c r="L185" s="38" t="str">
        <f t="shared" ca="1" si="26"/>
        <v>-</v>
      </c>
      <c r="M185" s="38" t="str">
        <f t="shared" ca="1" si="27"/>
        <v>-</v>
      </c>
      <c r="N185" s="38">
        <f t="shared" ca="1" si="28"/>
        <v>24.45340905122012</v>
      </c>
      <c r="O185" s="38">
        <f t="shared" ca="1" si="29"/>
        <v>29.952103144472581</v>
      </c>
      <c r="P185" s="38">
        <f t="shared" ca="1" si="30"/>
        <v>21.64849404620719</v>
      </c>
      <c r="Q185" s="38" t="str">
        <f t="shared" ca="1" si="31"/>
        <v>-</v>
      </c>
      <c r="R185" s="38">
        <f t="shared" ca="1" si="32"/>
        <v>31.073422282657742</v>
      </c>
      <c r="S185" s="38">
        <f t="shared" ca="1" si="33"/>
        <v>25.616831647522275</v>
      </c>
      <c r="T185" s="38" t="str">
        <f t="shared" ca="1" si="34"/>
        <v>-</v>
      </c>
      <c r="U185" s="38" t="str">
        <f t="shared" ca="1" si="35"/>
        <v>-</v>
      </c>
      <c r="V185" s="38"/>
      <c r="W185" s="38"/>
    </row>
    <row r="186" spans="1:23" x14ac:dyDescent="0.35">
      <c r="A186" s="2" t="str">
        <f>BASE_NOTAS[[#This Row],[Sigla]]&amp;BASE_NOTAS[[#This Row],[CÓDIGO]]</f>
        <v>RRAS_CS</v>
      </c>
      <c r="B186" s="4" t="s">
        <v>204</v>
      </c>
      <c r="C186" s="4" t="s">
        <v>388</v>
      </c>
      <c r="D186" s="4" t="s">
        <v>424</v>
      </c>
      <c r="E186" s="42">
        <v>0</v>
      </c>
      <c r="F186" s="4" t="s">
        <v>471</v>
      </c>
      <c r="G18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18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86" s="38" t="str">
        <f t="shared" ca="1" si="24"/>
        <v>-</v>
      </c>
      <c r="K186" s="38" t="str">
        <f t="shared" ca="1" si="25"/>
        <v>-</v>
      </c>
      <c r="L186" s="38" t="str">
        <f t="shared" ca="1" si="26"/>
        <v>-</v>
      </c>
      <c r="M186" s="38" t="str">
        <f t="shared" ca="1" si="27"/>
        <v>-</v>
      </c>
      <c r="N186" s="38">
        <f t="shared" ca="1" si="28"/>
        <v>0</v>
      </c>
      <c r="O186" s="38">
        <f t="shared" ca="1" si="29"/>
        <v>0</v>
      </c>
      <c r="P186" s="38">
        <f t="shared" ca="1" si="30"/>
        <v>0</v>
      </c>
      <c r="Q186" s="38" t="str">
        <f t="shared" ca="1" si="31"/>
        <v>-</v>
      </c>
      <c r="R186" s="38">
        <f t="shared" ca="1" si="32"/>
        <v>0</v>
      </c>
      <c r="S186" s="38">
        <f t="shared" ca="1" si="33"/>
        <v>0</v>
      </c>
      <c r="T186" s="38" t="str">
        <f t="shared" ca="1" si="34"/>
        <v>-</v>
      </c>
      <c r="U186" s="38" t="str">
        <f t="shared" ca="1" si="35"/>
        <v>-</v>
      </c>
      <c r="V186" s="38"/>
      <c r="W186" s="38"/>
    </row>
    <row r="187" spans="1:23" x14ac:dyDescent="0.35">
      <c r="A187" s="2" t="str">
        <f>BASE_NOTAS[[#This Row],[Sigla]]&amp;BASE_NOTAS[[#This Row],[CÓDIGO]]</f>
        <v>RSAS_CS</v>
      </c>
      <c r="B187" s="4" t="s">
        <v>205</v>
      </c>
      <c r="C187" s="4" t="s">
        <v>388</v>
      </c>
      <c r="D187" s="4" t="s">
        <v>424</v>
      </c>
      <c r="E187" s="42">
        <v>74.90316759663925</v>
      </c>
      <c r="F187" s="4" t="s">
        <v>471</v>
      </c>
      <c r="G18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71.999938356243206</v>
      </c>
      <c r="H18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87" s="38" t="str">
        <f t="shared" ca="1" si="24"/>
        <v>-</v>
      </c>
      <c r="K187" s="38" t="str">
        <f t="shared" ca="1" si="25"/>
        <v>-</v>
      </c>
      <c r="L187" s="38" t="str">
        <f t="shared" ca="1" si="26"/>
        <v>-</v>
      </c>
      <c r="M187" s="38" t="str">
        <f t="shared" ca="1" si="27"/>
        <v>-</v>
      </c>
      <c r="N187" s="38">
        <f t="shared" ca="1" si="28"/>
        <v>77.568983475243243</v>
      </c>
      <c r="O187" s="38">
        <f t="shared" ca="1" si="29"/>
        <v>79.043339853215869</v>
      </c>
      <c r="P187" s="38">
        <f t="shared" ca="1" si="30"/>
        <v>81.884553094506714</v>
      </c>
      <c r="Q187" s="38" t="str">
        <f t="shared" ca="1" si="31"/>
        <v>-</v>
      </c>
      <c r="R187" s="38">
        <f t="shared" ca="1" si="32"/>
        <v>74.90316759663925</v>
      </c>
      <c r="S187" s="38">
        <f t="shared" ca="1" si="33"/>
        <v>71.999938356243206</v>
      </c>
      <c r="T187" s="38" t="str">
        <f t="shared" ca="1" si="34"/>
        <v>-</v>
      </c>
      <c r="U187" s="38" t="str">
        <f t="shared" ca="1" si="35"/>
        <v>-</v>
      </c>
      <c r="V187" s="38"/>
      <c r="W187" s="38"/>
    </row>
    <row r="188" spans="1:23" x14ac:dyDescent="0.35">
      <c r="A188" s="2" t="str">
        <f>BASE_NOTAS[[#This Row],[Sigla]]&amp;BASE_NOTAS[[#This Row],[CÓDIGO]]</f>
        <v>SCAS_CS</v>
      </c>
      <c r="B188" s="4" t="s">
        <v>194</v>
      </c>
      <c r="C188" s="4" t="s">
        <v>388</v>
      </c>
      <c r="D188" s="4" t="s">
        <v>424</v>
      </c>
      <c r="E188" s="42">
        <v>81.42232537515271</v>
      </c>
      <c r="F188" s="4" t="s">
        <v>471</v>
      </c>
      <c r="G18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79.196117475413701</v>
      </c>
      <c r="H18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88" s="38" t="str">
        <f t="shared" ca="1" si="24"/>
        <v>-</v>
      </c>
      <c r="K188" s="38" t="str">
        <f t="shared" ca="1" si="25"/>
        <v>-</v>
      </c>
      <c r="L188" s="38" t="str">
        <f t="shared" ca="1" si="26"/>
        <v>-</v>
      </c>
      <c r="M188" s="38" t="str">
        <f t="shared" ca="1" si="27"/>
        <v>-</v>
      </c>
      <c r="N188" s="38">
        <f t="shared" ca="1" si="28"/>
        <v>85.076499552675884</v>
      </c>
      <c r="O188" s="38">
        <f t="shared" ca="1" si="29"/>
        <v>84.533850028129194</v>
      </c>
      <c r="P188" s="38">
        <f t="shared" ca="1" si="30"/>
        <v>82.19978111063682</v>
      </c>
      <c r="Q188" s="38" t="str">
        <f t="shared" ca="1" si="31"/>
        <v>-</v>
      </c>
      <c r="R188" s="38">
        <f t="shared" ca="1" si="32"/>
        <v>81.42232537515271</v>
      </c>
      <c r="S188" s="38">
        <f t="shared" ca="1" si="33"/>
        <v>79.196117475413701</v>
      </c>
      <c r="T188" s="38" t="str">
        <f t="shared" ca="1" si="34"/>
        <v>-</v>
      </c>
      <c r="U188" s="38" t="str">
        <f t="shared" ca="1" si="35"/>
        <v>-</v>
      </c>
      <c r="V188" s="38"/>
      <c r="W188" s="38"/>
    </row>
    <row r="189" spans="1:23" x14ac:dyDescent="0.35">
      <c r="A189" s="2" t="str">
        <f>BASE_NOTAS[[#This Row],[Sigla]]&amp;BASE_NOTAS[[#This Row],[CÓDIGO]]</f>
        <v>SEAS_CS</v>
      </c>
      <c r="B189" s="4" t="s">
        <v>206</v>
      </c>
      <c r="C189" s="4" t="s">
        <v>388</v>
      </c>
      <c r="D189" s="4" t="s">
        <v>424</v>
      </c>
      <c r="E189" s="42">
        <v>23.503343787966806</v>
      </c>
      <c r="F189" s="4" t="s">
        <v>471</v>
      </c>
      <c r="G18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17.838891355892528</v>
      </c>
      <c r="H18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89" s="38" t="str">
        <f t="shared" ca="1" si="24"/>
        <v>-</v>
      </c>
      <c r="K189" s="38" t="str">
        <f t="shared" ca="1" si="25"/>
        <v>-</v>
      </c>
      <c r="L189" s="38" t="str">
        <f t="shared" ca="1" si="26"/>
        <v>-</v>
      </c>
      <c r="M189" s="38" t="str">
        <f t="shared" ca="1" si="27"/>
        <v>-</v>
      </c>
      <c r="N189" s="38">
        <f t="shared" ca="1" si="28"/>
        <v>27.299849619214566</v>
      </c>
      <c r="O189" s="38">
        <f t="shared" ca="1" si="29"/>
        <v>26.443074644185156</v>
      </c>
      <c r="P189" s="38">
        <f t="shared" ca="1" si="30"/>
        <v>21.086031395398766</v>
      </c>
      <c r="Q189" s="38" t="str">
        <f t="shared" ca="1" si="31"/>
        <v>-</v>
      </c>
      <c r="R189" s="38">
        <f t="shared" ca="1" si="32"/>
        <v>23.503343787966806</v>
      </c>
      <c r="S189" s="38">
        <f t="shared" ca="1" si="33"/>
        <v>17.838891355892528</v>
      </c>
      <c r="T189" s="38" t="str">
        <f t="shared" ca="1" si="34"/>
        <v>-</v>
      </c>
      <c r="U189" s="38" t="str">
        <f t="shared" ca="1" si="35"/>
        <v>-</v>
      </c>
      <c r="V189" s="38"/>
      <c r="W189" s="38"/>
    </row>
    <row r="190" spans="1:23" x14ac:dyDescent="0.35">
      <c r="A190" s="2" t="str">
        <f>BASE_NOTAS[[#This Row],[Sigla]]&amp;BASE_NOTAS[[#This Row],[CÓDIGO]]</f>
        <v>SPAS_CS</v>
      </c>
      <c r="B190" s="4" t="s">
        <v>186</v>
      </c>
      <c r="C190" s="4" t="s">
        <v>388</v>
      </c>
      <c r="D190" s="4" t="s">
        <v>424</v>
      </c>
      <c r="E190" s="42">
        <v>77.093571073676586</v>
      </c>
      <c r="F190" s="4" t="s">
        <v>471</v>
      </c>
      <c r="G19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83.909299481517621</v>
      </c>
      <c r="H19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90" s="38" t="str">
        <f t="shared" ca="1" si="24"/>
        <v>-</v>
      </c>
      <c r="K190" s="38" t="str">
        <f t="shared" ca="1" si="25"/>
        <v>-</v>
      </c>
      <c r="L190" s="38" t="str">
        <f t="shared" ca="1" si="26"/>
        <v>-</v>
      </c>
      <c r="M190" s="38" t="str">
        <f t="shared" ca="1" si="27"/>
        <v>-</v>
      </c>
      <c r="N190" s="38">
        <f t="shared" ca="1" si="28"/>
        <v>73.470582716216029</v>
      </c>
      <c r="O190" s="38">
        <f t="shared" ca="1" si="29"/>
        <v>71.507176451763812</v>
      </c>
      <c r="P190" s="38">
        <f t="shared" ca="1" si="30"/>
        <v>72.524739926791099</v>
      </c>
      <c r="Q190" s="38" t="str">
        <f t="shared" ca="1" si="31"/>
        <v>-</v>
      </c>
      <c r="R190" s="38">
        <f t="shared" ca="1" si="32"/>
        <v>77.093571073676586</v>
      </c>
      <c r="S190" s="38">
        <f t="shared" ca="1" si="33"/>
        <v>83.909299481517621</v>
      </c>
      <c r="T190" s="38" t="str">
        <f t="shared" ca="1" si="34"/>
        <v>-</v>
      </c>
      <c r="U190" s="38" t="str">
        <f t="shared" ca="1" si="35"/>
        <v>-</v>
      </c>
      <c r="V190" s="38"/>
      <c r="W190" s="38"/>
    </row>
    <row r="191" spans="1:23" x14ac:dyDescent="0.35">
      <c r="A191" s="2" t="str">
        <f>BASE_NOTAS[[#This Row],[Sigla]]&amp;BASE_NOTAS[[#This Row],[CÓDIGO]]</f>
        <v>TOAS_CS</v>
      </c>
      <c r="B191" s="4" t="s">
        <v>185</v>
      </c>
      <c r="C191" s="4" t="s">
        <v>388</v>
      </c>
      <c r="D191" s="4" t="s">
        <v>424</v>
      </c>
      <c r="E191" s="42">
        <v>4.2529272586802769</v>
      </c>
      <c r="F191" s="4" t="s">
        <v>471</v>
      </c>
      <c r="G19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20.689458573003588</v>
      </c>
      <c r="H19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91" s="38" t="str">
        <f t="shared" ca="1" si="24"/>
        <v>-</v>
      </c>
      <c r="K191" s="38" t="str">
        <f t="shared" ca="1" si="25"/>
        <v>-</v>
      </c>
      <c r="L191" s="38" t="str">
        <f t="shared" ca="1" si="26"/>
        <v>-</v>
      </c>
      <c r="M191" s="38" t="str">
        <f t="shared" ca="1" si="27"/>
        <v>-</v>
      </c>
      <c r="N191" s="38">
        <f t="shared" ca="1" si="28"/>
        <v>6.0668331165144398</v>
      </c>
      <c r="O191" s="38">
        <f t="shared" ca="1" si="29"/>
        <v>0.27687636339451244</v>
      </c>
      <c r="P191" s="38">
        <f t="shared" ca="1" si="30"/>
        <v>0.62668629399649334</v>
      </c>
      <c r="Q191" s="38" t="str">
        <f t="shared" ca="1" si="31"/>
        <v>-</v>
      </c>
      <c r="R191" s="38">
        <f t="shared" ca="1" si="32"/>
        <v>4.2529272586802769</v>
      </c>
      <c r="S191" s="38">
        <f t="shared" ca="1" si="33"/>
        <v>20.689458573003588</v>
      </c>
      <c r="T191" s="38" t="str">
        <f t="shared" ca="1" si="34"/>
        <v>-</v>
      </c>
      <c r="U191" s="38" t="str">
        <f t="shared" ca="1" si="35"/>
        <v>-</v>
      </c>
      <c r="V191" s="38"/>
      <c r="W191" s="38"/>
    </row>
    <row r="192" spans="1:23" x14ac:dyDescent="0.35">
      <c r="A192" s="2" t="str">
        <f>BASE_NOTAS[[#This Row],[Sigla]]&amp;BASE_NOTAS[[#This Row],[CÓDIGO]]</f>
        <v>ACAS_DM</v>
      </c>
      <c r="B192" s="4" t="s">
        <v>156</v>
      </c>
      <c r="C192" s="4" t="s">
        <v>398</v>
      </c>
      <c r="D192" s="4" t="s">
        <v>374</v>
      </c>
      <c r="E192" s="42">
        <v>65.371788419148416</v>
      </c>
      <c r="F192" s="4" t="s">
        <v>611</v>
      </c>
      <c r="G19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78.396676142679866</v>
      </c>
      <c r="H19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2" s="38" t="str">
        <f t="shared" ca="1" si="24"/>
        <v>-</v>
      </c>
      <c r="K192" s="38" t="str">
        <f t="shared" ca="1" si="25"/>
        <v>-</v>
      </c>
      <c r="L192" s="38" t="str">
        <f t="shared" ca="1" si="26"/>
        <v>-</v>
      </c>
      <c r="M192" s="38" t="str">
        <f t="shared" ca="1" si="27"/>
        <v>-</v>
      </c>
      <c r="N192" s="38" t="str">
        <f t="shared" ca="1" si="28"/>
        <v>-</v>
      </c>
      <c r="O192" s="38" t="str">
        <f t="shared" ca="1" si="29"/>
        <v>-</v>
      </c>
      <c r="P192" s="38" t="str">
        <f t="shared" ca="1" si="30"/>
        <v>-</v>
      </c>
      <c r="Q192" s="38" t="str">
        <f t="shared" ca="1" si="31"/>
        <v>-</v>
      </c>
      <c r="R192" s="38" t="str">
        <f t="shared" ca="1" si="32"/>
        <v>-</v>
      </c>
      <c r="S192" s="38">
        <f t="shared" ca="1" si="33"/>
        <v>65.371788419148416</v>
      </c>
      <c r="T192" s="38">
        <f t="shared" ca="1" si="34"/>
        <v>78.396676142679866</v>
      </c>
      <c r="U192" s="38" t="str">
        <f t="shared" ca="1" si="35"/>
        <v>-</v>
      </c>
      <c r="V192" s="38"/>
      <c r="W192" s="38"/>
    </row>
    <row r="193" spans="1:23" x14ac:dyDescent="0.35">
      <c r="A193" s="2" t="str">
        <f>BASE_NOTAS[[#This Row],[Sigla]]&amp;BASE_NOTAS[[#This Row],[CÓDIGO]]</f>
        <v>ALAS_DM</v>
      </c>
      <c r="B193" s="4" t="s">
        <v>157</v>
      </c>
      <c r="C193" s="4" t="s">
        <v>398</v>
      </c>
      <c r="D193" s="4" t="s">
        <v>374</v>
      </c>
      <c r="E193" s="42">
        <v>85.088130499040716</v>
      </c>
      <c r="F193" s="4" t="s">
        <v>611</v>
      </c>
      <c r="G19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94.914198604397924</v>
      </c>
      <c r="H19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3" s="38" t="str">
        <f t="shared" ca="1" si="24"/>
        <v>-</v>
      </c>
      <c r="K193" s="38" t="str">
        <f t="shared" ca="1" si="25"/>
        <v>-</v>
      </c>
      <c r="L193" s="38" t="str">
        <f t="shared" ca="1" si="26"/>
        <v>-</v>
      </c>
      <c r="M193" s="38" t="str">
        <f t="shared" ca="1" si="27"/>
        <v>-</v>
      </c>
      <c r="N193" s="38" t="str">
        <f t="shared" ca="1" si="28"/>
        <v>-</v>
      </c>
      <c r="O193" s="38" t="str">
        <f t="shared" ca="1" si="29"/>
        <v>-</v>
      </c>
      <c r="P193" s="38" t="str">
        <f t="shared" ca="1" si="30"/>
        <v>-</v>
      </c>
      <c r="Q193" s="38" t="str">
        <f t="shared" ca="1" si="31"/>
        <v>-</v>
      </c>
      <c r="R193" s="38" t="str">
        <f t="shared" ca="1" si="32"/>
        <v>-</v>
      </c>
      <c r="S193" s="38">
        <f t="shared" ca="1" si="33"/>
        <v>85.088130499040716</v>
      </c>
      <c r="T193" s="38">
        <f t="shared" ca="1" si="34"/>
        <v>94.914198604397924</v>
      </c>
      <c r="U193" s="38" t="str">
        <f t="shared" ca="1" si="35"/>
        <v>-</v>
      </c>
      <c r="V193" s="38"/>
      <c r="W193" s="38"/>
    </row>
    <row r="194" spans="1:23" x14ac:dyDescent="0.35">
      <c r="A194" s="2" t="str">
        <f>BASE_NOTAS[[#This Row],[Sigla]]&amp;BASE_NOTAS[[#This Row],[CÓDIGO]]</f>
        <v>AMAS_DM</v>
      </c>
      <c r="B194" s="4" t="s">
        <v>158</v>
      </c>
      <c r="C194" s="4" t="s">
        <v>398</v>
      </c>
      <c r="D194" s="4" t="s">
        <v>374</v>
      </c>
      <c r="E194" s="42">
        <v>92.376985876218072</v>
      </c>
      <c r="F194" s="4" t="s">
        <v>611</v>
      </c>
      <c r="G19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92.842730375727371</v>
      </c>
      <c r="H19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4" s="38" t="str">
        <f t="shared" ca="1" si="24"/>
        <v>-</v>
      </c>
      <c r="K194" s="38" t="str">
        <f t="shared" ca="1" si="25"/>
        <v>-</v>
      </c>
      <c r="L194" s="38" t="str">
        <f t="shared" ca="1" si="26"/>
        <v>-</v>
      </c>
      <c r="M194" s="38" t="str">
        <f t="shared" ca="1" si="27"/>
        <v>-</v>
      </c>
      <c r="N194" s="38" t="str">
        <f t="shared" ca="1" si="28"/>
        <v>-</v>
      </c>
      <c r="O194" s="38" t="str">
        <f t="shared" ca="1" si="29"/>
        <v>-</v>
      </c>
      <c r="P194" s="38" t="str">
        <f t="shared" ca="1" si="30"/>
        <v>-</v>
      </c>
      <c r="Q194" s="38" t="str">
        <f t="shared" ca="1" si="31"/>
        <v>-</v>
      </c>
      <c r="R194" s="38" t="str">
        <f t="shared" ca="1" si="32"/>
        <v>-</v>
      </c>
      <c r="S194" s="38">
        <f t="shared" ca="1" si="33"/>
        <v>92.376985876218072</v>
      </c>
      <c r="T194" s="38">
        <f t="shared" ca="1" si="34"/>
        <v>92.842730375727371</v>
      </c>
      <c r="U194" s="38" t="str">
        <f t="shared" ca="1" si="35"/>
        <v>-</v>
      </c>
      <c r="V194" s="38"/>
      <c r="W194" s="38"/>
    </row>
    <row r="195" spans="1:23" x14ac:dyDescent="0.35">
      <c r="A195" s="2" t="str">
        <f>BASE_NOTAS[[#This Row],[Sigla]]&amp;BASE_NOTAS[[#This Row],[CÓDIGO]]</f>
        <v>APAS_DM</v>
      </c>
      <c r="B195" s="4" t="s">
        <v>184</v>
      </c>
      <c r="C195" s="4" t="s">
        <v>398</v>
      </c>
      <c r="D195" s="4" t="s">
        <v>374</v>
      </c>
      <c r="E195" s="42">
        <v>99.438791094255834</v>
      </c>
      <c r="F195" s="4" t="s">
        <v>611</v>
      </c>
      <c r="G19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99.221126717784415</v>
      </c>
      <c r="H19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5" s="38" t="str">
        <f t="shared" ref="J195:J258" ca="1" si="36">INDEX(INDIRECT("[Indicadores_Consolidado_2026_07_31.xlsx]"&amp;C195&amp;"!$V$37:$V$64"),MATCH(B195,INDIRECT("[Indicadores_Consolidado_2026_07_31.xlsx]"&amp;C195&amp;"!$F$37:$F$64")))</f>
        <v>-</v>
      </c>
      <c r="K195" s="38" t="str">
        <f t="shared" ref="K195:K258" ca="1" si="37">INDEX(INDIRECT("[Indicadores_Consolidado_2026_07_31.xlsx]"&amp;C195&amp;"!$W$37:$W$64"),MATCH(B195,INDIRECT("[Indicadores_Consolidado_2026_07_31.xlsx]"&amp;C195&amp;"!$F$37:$F$64")))</f>
        <v>-</v>
      </c>
      <c r="L195" s="38" t="str">
        <f t="shared" ref="L195:L258" ca="1" si="38">INDEX(INDIRECT("[Indicadores_Consolidado_2026_07_31.xlsx]"&amp;C195&amp;"!$X$37:$X$64"),MATCH(B195,INDIRECT("[Indicadores_Consolidado_2026_07_31.xlsx]"&amp;C195&amp;"!$F$37:$F$64")))</f>
        <v>-</v>
      </c>
      <c r="M195" s="38" t="str">
        <f t="shared" ref="M195:M258" ca="1" si="39">INDEX(INDIRECT("[Indicadores_Consolidado_2026_07_31.xlsx]"&amp;C195&amp;"!$Y$37:$Y$64"),MATCH(B195,INDIRECT("[Indicadores_Consolidado_2026_07_31.xlsx]"&amp;C195&amp;"!$F$37:$F$64")))</f>
        <v>-</v>
      </c>
      <c r="N195" s="38" t="str">
        <f t="shared" ref="N195:N258" ca="1" si="40">INDEX(INDIRECT("[Indicadores_Consolidado_2026_07_31.xlsx]"&amp;C195&amp;"!$Z$37:$Z$64"),MATCH(B195,INDIRECT("[Indicadores_Consolidado_2026_07_31.xlsx]"&amp;C195&amp;"!$F$37:$F$64")))</f>
        <v>-</v>
      </c>
      <c r="O195" s="38" t="str">
        <f t="shared" ref="O195:O258" ca="1" si="41">INDEX(INDIRECT("[Indicadores_Consolidado_2026_07_31.xlsx]"&amp;C195&amp;"!$AA$37:$AA$64"),MATCH(B195,INDIRECT("[Indicadores_Consolidado_2026_07_31.xlsx]"&amp;C195&amp;"!$F$37:$F$64")))</f>
        <v>-</v>
      </c>
      <c r="P195" s="38" t="str">
        <f t="shared" ref="P195:P258" ca="1" si="42">INDEX(INDIRECT("[Indicadores_Consolidado_2026_07_31.xlsx]"&amp;C195&amp;"!$AB$37:$AB$64"),MATCH(B195,INDIRECT("[Indicadores_Consolidado_2026_07_31.xlsx]"&amp;C195&amp;"!$F$37:$F$64")))</f>
        <v>-</v>
      </c>
      <c r="Q195" s="38" t="str">
        <f t="shared" ref="Q195:Q258" ca="1" si="43">INDEX(INDIRECT("[Indicadores_Consolidado_2026_07_31.xlsx]"&amp;C195&amp;"!$AC$37:$AC$64"),MATCH(B195,INDIRECT("[Indicadores_Consolidado_2026_07_31.xlsx]"&amp;C195&amp;"!$F$37:$F$64")))</f>
        <v>-</v>
      </c>
      <c r="R195" s="38" t="str">
        <f t="shared" ref="R195:R258" ca="1" si="44">INDEX(INDIRECT("[Indicadores_Consolidado_2026_07_31.xlsx]"&amp;C195&amp;"!$AD$37:$AD$64"),MATCH(B195,INDIRECT("[Indicadores_Consolidado_2026_07_31.xlsx]"&amp;C195&amp;"!$F$37:$F$64")))</f>
        <v>-</v>
      </c>
      <c r="S195" s="38">
        <f t="shared" ref="S195:U258" ca="1" si="45">INDEX(INDIRECT("[Indicadores_Consolidado_2026_07_31.xlsx]"&amp;C195&amp;"!$AE$37:$AE$64"),MATCH(B195,INDIRECT("[Indicadores_Consolidado_2026_07_31.xlsx]"&amp;C195&amp;"!$F$37:$F$64")))</f>
        <v>99.438791094255834</v>
      </c>
      <c r="T195" s="38">
        <f t="shared" ref="T195:T258" ca="1" si="46">INDEX(INDIRECT("[Indicadores_Consolidado_2026_07_31.xlsx]"&amp;C195&amp;"!$AF$37:$AF$64"),MATCH(B195,INDIRECT("[Indicadores_Consolidado_2026_07_31.xlsx]"&amp;C195&amp;"!$F$37:$F$64")))</f>
        <v>99.221126717784415</v>
      </c>
      <c r="U195" s="38" t="str">
        <f t="shared" ref="U195:U258" ca="1" si="47">INDEX(INDIRECT("[Indicadores_Consolidado_2026_07_31.xlsx]"&amp;C195&amp;"!$AG$37:$AG$64"),MATCH(B195,INDIRECT("[Indicadores_Consolidado_2026_07_31.xlsx]"&amp;C195&amp;"!$F$37:$F$64")))</f>
        <v>-</v>
      </c>
      <c r="V195" s="38"/>
      <c r="W195" s="38"/>
    </row>
    <row r="196" spans="1:23" x14ac:dyDescent="0.35">
      <c r="A196" s="2" t="str">
        <f>BASE_NOTAS[[#This Row],[Sigla]]&amp;BASE_NOTAS[[#This Row],[CÓDIGO]]</f>
        <v>BAAS_DM</v>
      </c>
      <c r="B196" s="4" t="s">
        <v>187</v>
      </c>
      <c r="C196" s="4" t="s">
        <v>398</v>
      </c>
      <c r="D196" s="4" t="s">
        <v>374</v>
      </c>
      <c r="E196" s="42">
        <v>64.408630911644735</v>
      </c>
      <c r="F196" s="4" t="s">
        <v>611</v>
      </c>
      <c r="G19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67.245281583874259</v>
      </c>
      <c r="H19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6" s="38" t="str">
        <f t="shared" ca="1" si="36"/>
        <v>-</v>
      </c>
      <c r="K196" s="38" t="str">
        <f t="shared" ca="1" si="37"/>
        <v>-</v>
      </c>
      <c r="L196" s="38" t="str">
        <f t="shared" ca="1" si="38"/>
        <v>-</v>
      </c>
      <c r="M196" s="38" t="str">
        <f t="shared" ca="1" si="39"/>
        <v>-</v>
      </c>
      <c r="N196" s="38" t="str">
        <f t="shared" ca="1" si="40"/>
        <v>-</v>
      </c>
      <c r="O196" s="38" t="str">
        <f t="shared" ca="1" si="41"/>
        <v>-</v>
      </c>
      <c r="P196" s="38" t="str">
        <f t="shared" ca="1" si="42"/>
        <v>-</v>
      </c>
      <c r="Q196" s="38" t="str">
        <f t="shared" ca="1" si="43"/>
        <v>-</v>
      </c>
      <c r="R196" s="38" t="str">
        <f t="shared" ca="1" si="44"/>
        <v>-</v>
      </c>
      <c r="S196" s="38">
        <f t="shared" ca="1" si="45"/>
        <v>64.408630911644735</v>
      </c>
      <c r="T196" s="38">
        <f t="shared" ca="1" si="46"/>
        <v>67.245281583874259</v>
      </c>
      <c r="U196" s="38" t="str">
        <f t="shared" ca="1" si="47"/>
        <v>-</v>
      </c>
      <c r="V196" s="38"/>
      <c r="W196" s="38"/>
    </row>
    <row r="197" spans="1:23" x14ac:dyDescent="0.35">
      <c r="A197" s="2" t="str">
        <f>BASE_NOTAS[[#This Row],[Sigla]]&amp;BASE_NOTAS[[#This Row],[CÓDIGO]]</f>
        <v>CEAS_DM</v>
      </c>
      <c r="B197" s="4" t="s">
        <v>188</v>
      </c>
      <c r="C197" s="4" t="s">
        <v>398</v>
      </c>
      <c r="D197" s="4" t="s">
        <v>374</v>
      </c>
      <c r="E197" s="42">
        <v>59.378161549700692</v>
      </c>
      <c r="F197" s="4" t="s">
        <v>611</v>
      </c>
      <c r="G19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69.600789559569989</v>
      </c>
      <c r="H19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7" s="38" t="str">
        <f t="shared" ca="1" si="36"/>
        <v>-</v>
      </c>
      <c r="K197" s="38" t="str">
        <f t="shared" ca="1" si="37"/>
        <v>-</v>
      </c>
      <c r="L197" s="38" t="str">
        <f t="shared" ca="1" si="38"/>
        <v>-</v>
      </c>
      <c r="M197" s="38" t="str">
        <f t="shared" ca="1" si="39"/>
        <v>-</v>
      </c>
      <c r="N197" s="38" t="str">
        <f t="shared" ca="1" si="40"/>
        <v>-</v>
      </c>
      <c r="O197" s="38" t="str">
        <f t="shared" ca="1" si="41"/>
        <v>-</v>
      </c>
      <c r="P197" s="38" t="str">
        <f t="shared" ca="1" si="42"/>
        <v>-</v>
      </c>
      <c r="Q197" s="38" t="str">
        <f t="shared" ca="1" si="43"/>
        <v>-</v>
      </c>
      <c r="R197" s="38" t="str">
        <f t="shared" ca="1" si="44"/>
        <v>-</v>
      </c>
      <c r="S197" s="38">
        <f t="shared" ca="1" si="45"/>
        <v>59.378161549700692</v>
      </c>
      <c r="T197" s="38">
        <f t="shared" ca="1" si="46"/>
        <v>69.600789559569989</v>
      </c>
      <c r="U197" s="38" t="str">
        <f t="shared" ca="1" si="47"/>
        <v>-</v>
      </c>
      <c r="V197" s="38"/>
      <c r="W197" s="38"/>
    </row>
    <row r="198" spans="1:23" x14ac:dyDescent="0.35">
      <c r="A198" s="2" t="str">
        <f>BASE_NOTAS[[#This Row],[Sigla]]&amp;BASE_NOTAS[[#This Row],[CÓDIGO]]</f>
        <v>DFAS_DM</v>
      </c>
      <c r="B198" s="4" t="s">
        <v>189</v>
      </c>
      <c r="C198" s="4" t="s">
        <v>398</v>
      </c>
      <c r="D198" s="4" t="s">
        <v>374</v>
      </c>
      <c r="E198" s="42">
        <v>99.281003555005853</v>
      </c>
      <c r="F198" s="4" t="s">
        <v>611</v>
      </c>
      <c r="G19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97.2867443305705</v>
      </c>
      <c r="H19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8" s="38" t="str">
        <f t="shared" ca="1" si="36"/>
        <v>-</v>
      </c>
      <c r="K198" s="38" t="str">
        <f t="shared" ca="1" si="37"/>
        <v>-</v>
      </c>
      <c r="L198" s="38" t="str">
        <f t="shared" ca="1" si="38"/>
        <v>-</v>
      </c>
      <c r="M198" s="38" t="str">
        <f t="shared" ca="1" si="39"/>
        <v>-</v>
      </c>
      <c r="N198" s="38" t="str">
        <f t="shared" ca="1" si="40"/>
        <v>-</v>
      </c>
      <c r="O198" s="38" t="str">
        <f t="shared" ca="1" si="41"/>
        <v>-</v>
      </c>
      <c r="P198" s="38" t="str">
        <f t="shared" ca="1" si="42"/>
        <v>-</v>
      </c>
      <c r="Q198" s="38" t="str">
        <f t="shared" ca="1" si="43"/>
        <v>-</v>
      </c>
      <c r="R198" s="38" t="str">
        <f t="shared" ca="1" si="44"/>
        <v>-</v>
      </c>
      <c r="S198" s="38">
        <f t="shared" ca="1" si="45"/>
        <v>99.281003555005853</v>
      </c>
      <c r="T198" s="38">
        <f t="shared" ca="1" si="46"/>
        <v>97.2867443305705</v>
      </c>
      <c r="U198" s="38" t="str">
        <f t="shared" ca="1" si="47"/>
        <v>-</v>
      </c>
      <c r="V198" s="38"/>
      <c r="W198" s="38"/>
    </row>
    <row r="199" spans="1:23" x14ac:dyDescent="0.35">
      <c r="A199" s="2" t="str">
        <f>BASE_NOTAS[[#This Row],[Sigla]]&amp;BASE_NOTAS[[#This Row],[CÓDIGO]]</f>
        <v>ESAS_DM</v>
      </c>
      <c r="B199" s="4" t="s">
        <v>183</v>
      </c>
      <c r="C199" s="4" t="s">
        <v>398</v>
      </c>
      <c r="D199" s="4" t="s">
        <v>374</v>
      </c>
      <c r="E199" s="42">
        <v>99.644942877309106</v>
      </c>
      <c r="F199" s="4" t="s">
        <v>611</v>
      </c>
      <c r="G19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99.438987573485264</v>
      </c>
      <c r="H19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9" s="38" t="str">
        <f t="shared" ca="1" si="36"/>
        <v>-</v>
      </c>
      <c r="K199" s="38" t="str">
        <f t="shared" ca="1" si="37"/>
        <v>-</v>
      </c>
      <c r="L199" s="38" t="str">
        <f t="shared" ca="1" si="38"/>
        <v>-</v>
      </c>
      <c r="M199" s="38" t="str">
        <f t="shared" ca="1" si="39"/>
        <v>-</v>
      </c>
      <c r="N199" s="38" t="str">
        <f t="shared" ca="1" si="40"/>
        <v>-</v>
      </c>
      <c r="O199" s="38" t="str">
        <f t="shared" ca="1" si="41"/>
        <v>-</v>
      </c>
      <c r="P199" s="38" t="str">
        <f t="shared" ca="1" si="42"/>
        <v>-</v>
      </c>
      <c r="Q199" s="38" t="str">
        <f t="shared" ca="1" si="43"/>
        <v>-</v>
      </c>
      <c r="R199" s="38" t="str">
        <f t="shared" ca="1" si="44"/>
        <v>-</v>
      </c>
      <c r="S199" s="38">
        <f t="shared" ca="1" si="45"/>
        <v>99.644942877309106</v>
      </c>
      <c r="T199" s="38">
        <f t="shared" ca="1" si="46"/>
        <v>99.438987573485264</v>
      </c>
      <c r="U199" s="38" t="str">
        <f t="shared" ca="1" si="47"/>
        <v>-</v>
      </c>
      <c r="V199" s="38"/>
      <c r="W199" s="38"/>
    </row>
    <row r="200" spans="1:23" x14ac:dyDescent="0.35">
      <c r="A200" s="2" t="str">
        <f>BASE_NOTAS[[#This Row],[Sigla]]&amp;BASE_NOTAS[[#This Row],[CÓDIGO]]</f>
        <v>GOAS_DM</v>
      </c>
      <c r="B200" s="4" t="s">
        <v>190</v>
      </c>
      <c r="C200" s="4" t="s">
        <v>398</v>
      </c>
      <c r="D200" s="4" t="s">
        <v>374</v>
      </c>
      <c r="E200" s="42">
        <v>91.44620109548768</v>
      </c>
      <c r="F200" s="4" t="s">
        <v>611</v>
      </c>
      <c r="G20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94.748847058843197</v>
      </c>
      <c r="H20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0" s="38" t="str">
        <f t="shared" ca="1" si="36"/>
        <v>-</v>
      </c>
      <c r="K200" s="38" t="str">
        <f t="shared" ca="1" si="37"/>
        <v>-</v>
      </c>
      <c r="L200" s="38" t="str">
        <f t="shared" ca="1" si="38"/>
        <v>-</v>
      </c>
      <c r="M200" s="38" t="str">
        <f t="shared" ca="1" si="39"/>
        <v>-</v>
      </c>
      <c r="N200" s="38" t="str">
        <f t="shared" ca="1" si="40"/>
        <v>-</v>
      </c>
      <c r="O200" s="38" t="str">
        <f t="shared" ca="1" si="41"/>
        <v>-</v>
      </c>
      <c r="P200" s="38" t="str">
        <f t="shared" ca="1" si="42"/>
        <v>-</v>
      </c>
      <c r="Q200" s="38" t="str">
        <f t="shared" ca="1" si="43"/>
        <v>-</v>
      </c>
      <c r="R200" s="38" t="str">
        <f t="shared" ca="1" si="44"/>
        <v>-</v>
      </c>
      <c r="S200" s="38">
        <f t="shared" ca="1" si="45"/>
        <v>91.44620109548768</v>
      </c>
      <c r="T200" s="38">
        <f t="shared" ca="1" si="46"/>
        <v>94.748847058843197</v>
      </c>
      <c r="U200" s="38" t="str">
        <f t="shared" ca="1" si="47"/>
        <v>-</v>
      </c>
      <c r="V200" s="38"/>
      <c r="W200" s="38"/>
    </row>
    <row r="201" spans="1:23" x14ac:dyDescent="0.35">
      <c r="A201" s="2" t="str">
        <f>BASE_NOTAS[[#This Row],[Sigla]]&amp;BASE_NOTAS[[#This Row],[CÓDIGO]]</f>
        <v>MAAS_DM</v>
      </c>
      <c r="B201" s="4" t="s">
        <v>191</v>
      </c>
      <c r="C201" s="4" t="s">
        <v>398</v>
      </c>
      <c r="D201" s="4" t="s">
        <v>374</v>
      </c>
      <c r="E201" s="42">
        <v>0</v>
      </c>
      <c r="F201" s="4" t="s">
        <v>611</v>
      </c>
      <c r="G20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21.481863003622564</v>
      </c>
      <c r="H20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1" s="38" t="str">
        <f t="shared" ca="1" si="36"/>
        <v>-</v>
      </c>
      <c r="K201" s="38" t="str">
        <f t="shared" ca="1" si="37"/>
        <v>-</v>
      </c>
      <c r="L201" s="38" t="str">
        <f t="shared" ca="1" si="38"/>
        <v>-</v>
      </c>
      <c r="M201" s="38" t="str">
        <f t="shared" ca="1" si="39"/>
        <v>-</v>
      </c>
      <c r="N201" s="38" t="str">
        <f t="shared" ca="1" si="40"/>
        <v>-</v>
      </c>
      <c r="O201" s="38" t="str">
        <f t="shared" ca="1" si="41"/>
        <v>-</v>
      </c>
      <c r="P201" s="38" t="str">
        <f t="shared" ca="1" si="42"/>
        <v>-</v>
      </c>
      <c r="Q201" s="38" t="str">
        <f t="shared" ca="1" si="43"/>
        <v>-</v>
      </c>
      <c r="R201" s="38" t="str">
        <f t="shared" ca="1" si="44"/>
        <v>-</v>
      </c>
      <c r="S201" s="38">
        <f t="shared" ca="1" si="45"/>
        <v>0</v>
      </c>
      <c r="T201" s="38">
        <f t="shared" ca="1" si="46"/>
        <v>21.481863003622564</v>
      </c>
      <c r="U201" s="38" t="str">
        <f t="shared" ca="1" si="47"/>
        <v>-</v>
      </c>
      <c r="V201" s="38"/>
      <c r="W201" s="38"/>
    </row>
    <row r="202" spans="1:23" x14ac:dyDescent="0.35">
      <c r="A202" s="2" t="str">
        <f>BASE_NOTAS[[#This Row],[Sigla]]&amp;BASE_NOTAS[[#This Row],[CÓDIGO]]</f>
        <v>MGAS_DM</v>
      </c>
      <c r="B202" s="4" t="s">
        <v>192</v>
      </c>
      <c r="C202" s="4" t="s">
        <v>398</v>
      </c>
      <c r="D202" s="4" t="s">
        <v>374</v>
      </c>
      <c r="E202" s="42">
        <v>90.258505652383079</v>
      </c>
      <c r="F202" s="4" t="s">
        <v>611</v>
      </c>
      <c r="G20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88.685825319780449</v>
      </c>
      <c r="H20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2" s="38" t="str">
        <f t="shared" ca="1" si="36"/>
        <v>-</v>
      </c>
      <c r="K202" s="38" t="str">
        <f t="shared" ca="1" si="37"/>
        <v>-</v>
      </c>
      <c r="L202" s="38" t="str">
        <f t="shared" ca="1" si="38"/>
        <v>-</v>
      </c>
      <c r="M202" s="38" t="str">
        <f t="shared" ca="1" si="39"/>
        <v>-</v>
      </c>
      <c r="N202" s="38" t="str">
        <f t="shared" ca="1" si="40"/>
        <v>-</v>
      </c>
      <c r="O202" s="38" t="str">
        <f t="shared" ca="1" si="41"/>
        <v>-</v>
      </c>
      <c r="P202" s="38" t="str">
        <f t="shared" ca="1" si="42"/>
        <v>-</v>
      </c>
      <c r="Q202" s="38" t="str">
        <f t="shared" ca="1" si="43"/>
        <v>-</v>
      </c>
      <c r="R202" s="38" t="str">
        <f t="shared" ca="1" si="44"/>
        <v>-</v>
      </c>
      <c r="S202" s="38">
        <f t="shared" ca="1" si="45"/>
        <v>90.258505652383079</v>
      </c>
      <c r="T202" s="38">
        <f t="shared" ca="1" si="46"/>
        <v>88.685825319780449</v>
      </c>
      <c r="U202" s="38" t="str">
        <f t="shared" ca="1" si="47"/>
        <v>-</v>
      </c>
      <c r="V202" s="38"/>
      <c r="W202" s="38"/>
    </row>
    <row r="203" spans="1:23" x14ac:dyDescent="0.35">
      <c r="A203" s="2" t="str">
        <f>BASE_NOTAS[[#This Row],[Sigla]]&amp;BASE_NOTAS[[#This Row],[CÓDIGO]]</f>
        <v>MSAS_DM</v>
      </c>
      <c r="B203" s="4" t="s">
        <v>193</v>
      </c>
      <c r="C203" s="4" t="s">
        <v>398</v>
      </c>
      <c r="D203" s="4" t="s">
        <v>374</v>
      </c>
      <c r="E203" s="42">
        <v>80.869692961894103</v>
      </c>
      <c r="F203" s="4" t="s">
        <v>611</v>
      </c>
      <c r="G20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82.86310293915902</v>
      </c>
      <c r="H20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3" s="38" t="str">
        <f t="shared" ca="1" si="36"/>
        <v>-</v>
      </c>
      <c r="K203" s="38" t="str">
        <f t="shared" ca="1" si="37"/>
        <v>-</v>
      </c>
      <c r="L203" s="38" t="str">
        <f t="shared" ca="1" si="38"/>
        <v>-</v>
      </c>
      <c r="M203" s="38" t="str">
        <f t="shared" ca="1" si="39"/>
        <v>-</v>
      </c>
      <c r="N203" s="38" t="str">
        <f t="shared" ca="1" si="40"/>
        <v>-</v>
      </c>
      <c r="O203" s="38" t="str">
        <f t="shared" ca="1" si="41"/>
        <v>-</v>
      </c>
      <c r="P203" s="38" t="str">
        <f t="shared" ca="1" si="42"/>
        <v>-</v>
      </c>
      <c r="Q203" s="38" t="str">
        <f t="shared" ca="1" si="43"/>
        <v>-</v>
      </c>
      <c r="R203" s="38" t="str">
        <f t="shared" ca="1" si="44"/>
        <v>-</v>
      </c>
      <c r="S203" s="38">
        <f t="shared" ca="1" si="45"/>
        <v>80.869692961894103</v>
      </c>
      <c r="T203" s="38">
        <f t="shared" ca="1" si="46"/>
        <v>82.86310293915902</v>
      </c>
      <c r="U203" s="38" t="str">
        <f t="shared" ca="1" si="47"/>
        <v>-</v>
      </c>
      <c r="V203" s="38"/>
      <c r="W203" s="38"/>
    </row>
    <row r="204" spans="1:23" x14ac:dyDescent="0.35">
      <c r="A204" s="2" t="str">
        <f>BASE_NOTAS[[#This Row],[Sigla]]&amp;BASE_NOTAS[[#This Row],[CÓDIGO]]</f>
        <v>MTAS_DM</v>
      </c>
      <c r="B204" s="4" t="s">
        <v>195</v>
      </c>
      <c r="C204" s="4" t="s">
        <v>398</v>
      </c>
      <c r="D204" s="4" t="s">
        <v>374</v>
      </c>
      <c r="E204" s="42">
        <v>84.605427477862278</v>
      </c>
      <c r="F204" s="4" t="s">
        <v>611</v>
      </c>
      <c r="G20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81.466074997931713</v>
      </c>
      <c r="H20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4" s="38" t="str">
        <f t="shared" ca="1" si="36"/>
        <v>-</v>
      </c>
      <c r="K204" s="38" t="str">
        <f t="shared" ca="1" si="37"/>
        <v>-</v>
      </c>
      <c r="L204" s="38" t="str">
        <f t="shared" ca="1" si="38"/>
        <v>-</v>
      </c>
      <c r="M204" s="38" t="str">
        <f t="shared" ca="1" si="39"/>
        <v>-</v>
      </c>
      <c r="N204" s="38" t="str">
        <f t="shared" ca="1" si="40"/>
        <v>-</v>
      </c>
      <c r="O204" s="38" t="str">
        <f t="shared" ca="1" si="41"/>
        <v>-</v>
      </c>
      <c r="P204" s="38" t="str">
        <f t="shared" ca="1" si="42"/>
        <v>-</v>
      </c>
      <c r="Q204" s="38" t="str">
        <f t="shared" ca="1" si="43"/>
        <v>-</v>
      </c>
      <c r="R204" s="38" t="str">
        <f t="shared" ca="1" si="44"/>
        <v>-</v>
      </c>
      <c r="S204" s="38">
        <f t="shared" ca="1" si="45"/>
        <v>84.605427477862278</v>
      </c>
      <c r="T204" s="38">
        <f t="shared" ca="1" si="46"/>
        <v>81.466074997931713</v>
      </c>
      <c r="U204" s="38" t="str">
        <f t="shared" ca="1" si="47"/>
        <v>-</v>
      </c>
      <c r="V204" s="38"/>
      <c r="W204" s="38"/>
    </row>
    <row r="205" spans="1:23" x14ac:dyDescent="0.35">
      <c r="A205" s="2" t="str">
        <f>BASE_NOTAS[[#This Row],[Sigla]]&amp;BASE_NOTAS[[#This Row],[CÓDIGO]]</f>
        <v>PAAS_DM</v>
      </c>
      <c r="B205" s="4" t="s">
        <v>196</v>
      </c>
      <c r="C205" s="4" t="s">
        <v>398</v>
      </c>
      <c r="D205" s="4" t="s">
        <v>374</v>
      </c>
      <c r="E205" s="42">
        <v>81.047297909866344</v>
      </c>
      <c r="F205" s="4" t="s">
        <v>611</v>
      </c>
      <c r="G20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87.593264637212314</v>
      </c>
      <c r="H20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5" s="38" t="str">
        <f t="shared" ca="1" si="36"/>
        <v>-</v>
      </c>
      <c r="K205" s="38" t="str">
        <f t="shared" ca="1" si="37"/>
        <v>-</v>
      </c>
      <c r="L205" s="38" t="str">
        <f t="shared" ca="1" si="38"/>
        <v>-</v>
      </c>
      <c r="M205" s="38" t="str">
        <f t="shared" ca="1" si="39"/>
        <v>-</v>
      </c>
      <c r="N205" s="38" t="str">
        <f t="shared" ca="1" si="40"/>
        <v>-</v>
      </c>
      <c r="O205" s="38" t="str">
        <f t="shared" ca="1" si="41"/>
        <v>-</v>
      </c>
      <c r="P205" s="38" t="str">
        <f t="shared" ca="1" si="42"/>
        <v>-</v>
      </c>
      <c r="Q205" s="38" t="str">
        <f t="shared" ca="1" si="43"/>
        <v>-</v>
      </c>
      <c r="R205" s="38" t="str">
        <f t="shared" ca="1" si="44"/>
        <v>-</v>
      </c>
      <c r="S205" s="38">
        <f t="shared" ca="1" si="45"/>
        <v>81.047297909866344</v>
      </c>
      <c r="T205" s="38">
        <f t="shared" ca="1" si="46"/>
        <v>87.593264637212314</v>
      </c>
      <c r="U205" s="38" t="str">
        <f t="shared" ca="1" si="47"/>
        <v>-</v>
      </c>
      <c r="V205" s="38"/>
      <c r="W205" s="38"/>
    </row>
    <row r="206" spans="1:23" x14ac:dyDescent="0.35">
      <c r="A206" s="2" t="str">
        <f>BASE_NOTAS[[#This Row],[Sigla]]&amp;BASE_NOTAS[[#This Row],[CÓDIGO]]</f>
        <v>PBAS_DM</v>
      </c>
      <c r="B206" s="4" t="s">
        <v>197</v>
      </c>
      <c r="C206" s="4" t="s">
        <v>398</v>
      </c>
      <c r="D206" s="4" t="s">
        <v>374</v>
      </c>
      <c r="E206" s="42">
        <v>79.391896641140832</v>
      </c>
      <c r="F206" s="4" t="s">
        <v>611</v>
      </c>
      <c r="G20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79.178750416756131</v>
      </c>
      <c r="H20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6" s="38" t="str">
        <f t="shared" ca="1" si="36"/>
        <v>-</v>
      </c>
      <c r="K206" s="38" t="str">
        <f t="shared" ca="1" si="37"/>
        <v>-</v>
      </c>
      <c r="L206" s="38" t="str">
        <f t="shared" ca="1" si="38"/>
        <v>-</v>
      </c>
      <c r="M206" s="38" t="str">
        <f t="shared" ca="1" si="39"/>
        <v>-</v>
      </c>
      <c r="N206" s="38" t="str">
        <f t="shared" ca="1" si="40"/>
        <v>-</v>
      </c>
      <c r="O206" s="38" t="str">
        <f t="shared" ca="1" si="41"/>
        <v>-</v>
      </c>
      <c r="P206" s="38" t="str">
        <f t="shared" ca="1" si="42"/>
        <v>-</v>
      </c>
      <c r="Q206" s="38" t="str">
        <f t="shared" ca="1" si="43"/>
        <v>-</v>
      </c>
      <c r="R206" s="38" t="str">
        <f t="shared" ca="1" si="44"/>
        <v>-</v>
      </c>
      <c r="S206" s="38">
        <f t="shared" ca="1" si="45"/>
        <v>79.391896641140832</v>
      </c>
      <c r="T206" s="38">
        <f t="shared" ca="1" si="46"/>
        <v>79.178750416756131</v>
      </c>
      <c r="U206" s="38" t="str">
        <f t="shared" ca="1" si="47"/>
        <v>-</v>
      </c>
      <c r="V206" s="38"/>
      <c r="W206" s="38"/>
    </row>
    <row r="207" spans="1:23" x14ac:dyDescent="0.35">
      <c r="A207" s="2" t="str">
        <f>BASE_NOTAS[[#This Row],[Sigla]]&amp;BASE_NOTAS[[#This Row],[CÓDIGO]]</f>
        <v>PEAS_DM</v>
      </c>
      <c r="B207" s="4" t="s">
        <v>198</v>
      </c>
      <c r="C207" s="4" t="s">
        <v>398</v>
      </c>
      <c r="D207" s="4" t="s">
        <v>374</v>
      </c>
      <c r="E207" s="42">
        <v>77.432598932191482</v>
      </c>
      <c r="F207" s="4" t="s">
        <v>611</v>
      </c>
      <c r="G20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76.249391560016278</v>
      </c>
      <c r="H20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7" s="38" t="str">
        <f t="shared" ca="1" si="36"/>
        <v>-</v>
      </c>
      <c r="K207" s="38" t="str">
        <f t="shared" ca="1" si="37"/>
        <v>-</v>
      </c>
      <c r="L207" s="38" t="str">
        <f t="shared" ca="1" si="38"/>
        <v>-</v>
      </c>
      <c r="M207" s="38" t="str">
        <f t="shared" ca="1" si="39"/>
        <v>-</v>
      </c>
      <c r="N207" s="38" t="str">
        <f t="shared" ca="1" si="40"/>
        <v>-</v>
      </c>
      <c r="O207" s="38" t="str">
        <f t="shared" ca="1" si="41"/>
        <v>-</v>
      </c>
      <c r="P207" s="38" t="str">
        <f t="shared" ca="1" si="42"/>
        <v>-</v>
      </c>
      <c r="Q207" s="38" t="str">
        <f t="shared" ca="1" si="43"/>
        <v>-</v>
      </c>
      <c r="R207" s="38" t="str">
        <f t="shared" ca="1" si="44"/>
        <v>-</v>
      </c>
      <c r="S207" s="38">
        <f t="shared" ca="1" si="45"/>
        <v>77.432598932191482</v>
      </c>
      <c r="T207" s="38">
        <f t="shared" ca="1" si="46"/>
        <v>76.249391560016278</v>
      </c>
      <c r="U207" s="38" t="str">
        <f t="shared" ca="1" si="47"/>
        <v>-</v>
      </c>
      <c r="V207" s="38"/>
      <c r="W207" s="38"/>
    </row>
    <row r="208" spans="1:23" x14ac:dyDescent="0.35">
      <c r="A208" s="2" t="str">
        <f>BASE_NOTAS[[#This Row],[Sigla]]&amp;BASE_NOTAS[[#This Row],[CÓDIGO]]</f>
        <v>PIAS_DM</v>
      </c>
      <c r="B208" s="4" t="s">
        <v>199</v>
      </c>
      <c r="C208" s="4" t="s">
        <v>398</v>
      </c>
      <c r="D208" s="4" t="s">
        <v>374</v>
      </c>
      <c r="E208" s="42">
        <v>14.315557865485175</v>
      </c>
      <c r="F208" s="4" t="s">
        <v>611</v>
      </c>
      <c r="G20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20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8" s="38" t="str">
        <f t="shared" ca="1" si="36"/>
        <v>-</v>
      </c>
      <c r="K208" s="38" t="str">
        <f t="shared" ca="1" si="37"/>
        <v>-</v>
      </c>
      <c r="L208" s="38" t="str">
        <f t="shared" ca="1" si="38"/>
        <v>-</v>
      </c>
      <c r="M208" s="38" t="str">
        <f t="shared" ca="1" si="39"/>
        <v>-</v>
      </c>
      <c r="N208" s="38" t="str">
        <f t="shared" ca="1" si="40"/>
        <v>-</v>
      </c>
      <c r="O208" s="38" t="str">
        <f t="shared" ca="1" si="41"/>
        <v>-</v>
      </c>
      <c r="P208" s="38" t="str">
        <f t="shared" ca="1" si="42"/>
        <v>-</v>
      </c>
      <c r="Q208" s="38" t="str">
        <f t="shared" ca="1" si="43"/>
        <v>-</v>
      </c>
      <c r="R208" s="38" t="str">
        <f t="shared" ca="1" si="44"/>
        <v>-</v>
      </c>
      <c r="S208" s="38">
        <f t="shared" ca="1" si="45"/>
        <v>14.315557865485175</v>
      </c>
      <c r="T208" s="38">
        <f t="shared" ca="1" si="46"/>
        <v>0</v>
      </c>
      <c r="U208" s="38" t="str">
        <f t="shared" ca="1" si="47"/>
        <v>-</v>
      </c>
      <c r="V208" s="38"/>
      <c r="W208" s="38"/>
    </row>
    <row r="209" spans="1:23" x14ac:dyDescent="0.35">
      <c r="A209" s="2" t="str">
        <f>BASE_NOTAS[[#This Row],[Sigla]]&amp;BASE_NOTAS[[#This Row],[CÓDIGO]]</f>
        <v>PRAS_DM</v>
      </c>
      <c r="B209" s="4" t="s">
        <v>200</v>
      </c>
      <c r="C209" s="4" t="s">
        <v>398</v>
      </c>
      <c r="D209" s="4" t="s">
        <v>374</v>
      </c>
      <c r="E209" s="42">
        <v>99.766749159966608</v>
      </c>
      <c r="F209" s="4" t="s">
        <v>611</v>
      </c>
      <c r="G20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99.599078850869859</v>
      </c>
      <c r="H20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9" s="38" t="str">
        <f t="shared" ca="1" si="36"/>
        <v>-</v>
      </c>
      <c r="K209" s="38" t="str">
        <f t="shared" ca="1" si="37"/>
        <v>-</v>
      </c>
      <c r="L209" s="38" t="str">
        <f t="shared" ca="1" si="38"/>
        <v>-</v>
      </c>
      <c r="M209" s="38" t="str">
        <f t="shared" ca="1" si="39"/>
        <v>-</v>
      </c>
      <c r="N209" s="38" t="str">
        <f t="shared" ca="1" si="40"/>
        <v>-</v>
      </c>
      <c r="O209" s="38" t="str">
        <f t="shared" ca="1" si="41"/>
        <v>-</v>
      </c>
      <c r="P209" s="38" t="str">
        <f t="shared" ca="1" si="42"/>
        <v>-</v>
      </c>
      <c r="Q209" s="38" t="str">
        <f t="shared" ca="1" si="43"/>
        <v>-</v>
      </c>
      <c r="R209" s="38" t="str">
        <f t="shared" ca="1" si="44"/>
        <v>-</v>
      </c>
      <c r="S209" s="38">
        <f t="shared" ca="1" si="45"/>
        <v>99.766749159966608</v>
      </c>
      <c r="T209" s="38">
        <f t="shared" ca="1" si="46"/>
        <v>99.599078850869859</v>
      </c>
      <c r="U209" s="38" t="str">
        <f t="shared" ca="1" si="47"/>
        <v>-</v>
      </c>
      <c r="V209" s="38"/>
      <c r="W209" s="38"/>
    </row>
    <row r="210" spans="1:23" x14ac:dyDescent="0.35">
      <c r="A210" s="2" t="str">
        <f>BASE_NOTAS[[#This Row],[Sigla]]&amp;BASE_NOTAS[[#This Row],[CÓDIGO]]</f>
        <v>RJAS_DM</v>
      </c>
      <c r="B210" s="4" t="s">
        <v>201</v>
      </c>
      <c r="C210" s="4" t="s">
        <v>398</v>
      </c>
      <c r="D210" s="4" t="s">
        <v>374</v>
      </c>
      <c r="E210" s="42">
        <v>98.999190375221957</v>
      </c>
      <c r="F210" s="4" t="s">
        <v>611</v>
      </c>
      <c r="G21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99.165410557919671</v>
      </c>
      <c r="H21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10" s="38" t="str">
        <f t="shared" ca="1" si="36"/>
        <v>-</v>
      </c>
      <c r="K210" s="38" t="str">
        <f t="shared" ca="1" si="37"/>
        <v>-</v>
      </c>
      <c r="L210" s="38" t="str">
        <f t="shared" ca="1" si="38"/>
        <v>-</v>
      </c>
      <c r="M210" s="38" t="str">
        <f t="shared" ca="1" si="39"/>
        <v>-</v>
      </c>
      <c r="N210" s="38" t="str">
        <f t="shared" ca="1" si="40"/>
        <v>-</v>
      </c>
      <c r="O210" s="38" t="str">
        <f t="shared" ca="1" si="41"/>
        <v>-</v>
      </c>
      <c r="P210" s="38" t="str">
        <f t="shared" ca="1" si="42"/>
        <v>-</v>
      </c>
      <c r="Q210" s="38" t="str">
        <f t="shared" ca="1" si="43"/>
        <v>-</v>
      </c>
      <c r="R210" s="38" t="str">
        <f t="shared" ca="1" si="44"/>
        <v>-</v>
      </c>
      <c r="S210" s="38">
        <f t="shared" ca="1" si="45"/>
        <v>98.999190375221957</v>
      </c>
      <c r="T210" s="38">
        <f t="shared" ca="1" si="46"/>
        <v>99.165410557919671</v>
      </c>
      <c r="U210" s="38" t="str">
        <f t="shared" ca="1" si="47"/>
        <v>-</v>
      </c>
      <c r="V210" s="38"/>
      <c r="W210" s="38"/>
    </row>
    <row r="211" spans="1:23" x14ac:dyDescent="0.35">
      <c r="A211" s="2" t="str">
        <f>BASE_NOTAS[[#This Row],[Sigla]]&amp;BASE_NOTAS[[#This Row],[CÓDIGO]]</f>
        <v>RNAS_DM</v>
      </c>
      <c r="B211" s="4" t="s">
        <v>202</v>
      </c>
      <c r="C211" s="4" t="s">
        <v>398</v>
      </c>
      <c r="D211" s="4" t="s">
        <v>374</v>
      </c>
      <c r="E211" s="42">
        <v>82.549013998204018</v>
      </c>
      <c r="F211" s="4" t="s">
        <v>611</v>
      </c>
      <c r="G21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85.02474413371614</v>
      </c>
      <c r="H21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11" s="38" t="str">
        <f t="shared" ca="1" si="36"/>
        <v>-</v>
      </c>
      <c r="K211" s="38" t="str">
        <f t="shared" ca="1" si="37"/>
        <v>-</v>
      </c>
      <c r="L211" s="38" t="str">
        <f t="shared" ca="1" si="38"/>
        <v>-</v>
      </c>
      <c r="M211" s="38" t="str">
        <f t="shared" ca="1" si="39"/>
        <v>-</v>
      </c>
      <c r="N211" s="38" t="str">
        <f t="shared" ca="1" si="40"/>
        <v>-</v>
      </c>
      <c r="O211" s="38" t="str">
        <f t="shared" ca="1" si="41"/>
        <v>-</v>
      </c>
      <c r="P211" s="38" t="str">
        <f t="shared" ca="1" si="42"/>
        <v>-</v>
      </c>
      <c r="Q211" s="38" t="str">
        <f t="shared" ca="1" si="43"/>
        <v>-</v>
      </c>
      <c r="R211" s="38" t="str">
        <f t="shared" ca="1" si="44"/>
        <v>-</v>
      </c>
      <c r="S211" s="38">
        <f t="shared" ca="1" si="45"/>
        <v>82.549013998204018</v>
      </c>
      <c r="T211" s="38">
        <f t="shared" ca="1" si="46"/>
        <v>85.02474413371614</v>
      </c>
      <c r="U211" s="38" t="str">
        <f t="shared" ca="1" si="47"/>
        <v>-</v>
      </c>
      <c r="V211" s="38"/>
      <c r="W211" s="38"/>
    </row>
    <row r="212" spans="1:23" x14ac:dyDescent="0.35">
      <c r="A212" s="2" t="str">
        <f>BASE_NOTAS[[#This Row],[Sigla]]&amp;BASE_NOTAS[[#This Row],[CÓDIGO]]</f>
        <v>ROAS_DM</v>
      </c>
      <c r="B212" s="4" t="s">
        <v>203</v>
      </c>
      <c r="C212" s="4" t="s">
        <v>398</v>
      </c>
      <c r="D212" s="4" t="s">
        <v>374</v>
      </c>
      <c r="E212" s="42">
        <v>86.960412942152658</v>
      </c>
      <c r="F212" s="4" t="s">
        <v>611</v>
      </c>
      <c r="G21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89.268796114032483</v>
      </c>
      <c r="H21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12" s="38" t="str">
        <f t="shared" ca="1" si="36"/>
        <v>-</v>
      </c>
      <c r="K212" s="38" t="str">
        <f t="shared" ca="1" si="37"/>
        <v>-</v>
      </c>
      <c r="L212" s="38" t="str">
        <f t="shared" ca="1" si="38"/>
        <v>-</v>
      </c>
      <c r="M212" s="38" t="str">
        <f t="shared" ca="1" si="39"/>
        <v>-</v>
      </c>
      <c r="N212" s="38" t="str">
        <f t="shared" ca="1" si="40"/>
        <v>-</v>
      </c>
      <c r="O212" s="38" t="str">
        <f t="shared" ca="1" si="41"/>
        <v>-</v>
      </c>
      <c r="P212" s="38" t="str">
        <f t="shared" ca="1" si="42"/>
        <v>-</v>
      </c>
      <c r="Q212" s="38" t="str">
        <f t="shared" ca="1" si="43"/>
        <v>-</v>
      </c>
      <c r="R212" s="38" t="str">
        <f t="shared" ca="1" si="44"/>
        <v>-</v>
      </c>
      <c r="S212" s="38">
        <f t="shared" ca="1" si="45"/>
        <v>86.960412942152658</v>
      </c>
      <c r="T212" s="38">
        <f t="shared" ca="1" si="46"/>
        <v>89.268796114032483</v>
      </c>
      <c r="U212" s="38" t="str">
        <f t="shared" ca="1" si="47"/>
        <v>-</v>
      </c>
      <c r="V212" s="38"/>
      <c r="W212" s="38"/>
    </row>
    <row r="213" spans="1:23" x14ac:dyDescent="0.35">
      <c r="A213" s="2" t="str">
        <f>BASE_NOTAS[[#This Row],[Sigla]]&amp;BASE_NOTAS[[#This Row],[CÓDIGO]]</f>
        <v>RRAS_DM</v>
      </c>
      <c r="B213" s="4" t="s">
        <v>204</v>
      </c>
      <c r="C213" s="4" t="s">
        <v>398</v>
      </c>
      <c r="D213" s="4" t="s">
        <v>374</v>
      </c>
      <c r="E213" s="42">
        <v>84.163918218452608</v>
      </c>
      <c r="F213" s="4" t="s">
        <v>611</v>
      </c>
      <c r="G21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82.313984460090893</v>
      </c>
      <c r="H21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13" s="38" t="str">
        <f t="shared" ca="1" si="36"/>
        <v>-</v>
      </c>
      <c r="K213" s="38" t="str">
        <f t="shared" ca="1" si="37"/>
        <v>-</v>
      </c>
      <c r="L213" s="38" t="str">
        <f t="shared" ca="1" si="38"/>
        <v>-</v>
      </c>
      <c r="M213" s="38" t="str">
        <f t="shared" ca="1" si="39"/>
        <v>-</v>
      </c>
      <c r="N213" s="38" t="str">
        <f t="shared" ca="1" si="40"/>
        <v>-</v>
      </c>
      <c r="O213" s="38" t="str">
        <f t="shared" ca="1" si="41"/>
        <v>-</v>
      </c>
      <c r="P213" s="38" t="str">
        <f t="shared" ca="1" si="42"/>
        <v>-</v>
      </c>
      <c r="Q213" s="38" t="str">
        <f t="shared" ca="1" si="43"/>
        <v>-</v>
      </c>
      <c r="R213" s="38" t="str">
        <f t="shared" ca="1" si="44"/>
        <v>-</v>
      </c>
      <c r="S213" s="38">
        <f t="shared" ca="1" si="45"/>
        <v>84.163918218452608</v>
      </c>
      <c r="T213" s="38">
        <f t="shared" ca="1" si="46"/>
        <v>82.313984460090893</v>
      </c>
      <c r="U213" s="38" t="str">
        <f t="shared" ca="1" si="47"/>
        <v>-</v>
      </c>
      <c r="V213" s="38"/>
      <c r="W213" s="38"/>
    </row>
    <row r="214" spans="1:23" x14ac:dyDescent="0.35">
      <c r="A214" s="2" t="str">
        <f>BASE_NOTAS[[#This Row],[Sigla]]&amp;BASE_NOTAS[[#This Row],[CÓDIGO]]</f>
        <v>RSAS_DM</v>
      </c>
      <c r="B214" s="4" t="s">
        <v>205</v>
      </c>
      <c r="C214" s="4" t="s">
        <v>398</v>
      </c>
      <c r="D214" s="4" t="s">
        <v>374</v>
      </c>
      <c r="E214" s="42">
        <v>97.948689051901994</v>
      </c>
      <c r="F214" s="4" t="s">
        <v>611</v>
      </c>
      <c r="G21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99.526162427527908</v>
      </c>
      <c r="H21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14" s="38" t="str">
        <f t="shared" ca="1" si="36"/>
        <v>-</v>
      </c>
      <c r="K214" s="38" t="str">
        <f t="shared" ca="1" si="37"/>
        <v>-</v>
      </c>
      <c r="L214" s="38" t="str">
        <f t="shared" ca="1" si="38"/>
        <v>-</v>
      </c>
      <c r="M214" s="38" t="str">
        <f t="shared" ca="1" si="39"/>
        <v>-</v>
      </c>
      <c r="N214" s="38" t="str">
        <f t="shared" ca="1" si="40"/>
        <v>-</v>
      </c>
      <c r="O214" s="38" t="str">
        <f t="shared" ca="1" si="41"/>
        <v>-</v>
      </c>
      <c r="P214" s="38" t="str">
        <f t="shared" ca="1" si="42"/>
        <v>-</v>
      </c>
      <c r="Q214" s="38" t="str">
        <f t="shared" ca="1" si="43"/>
        <v>-</v>
      </c>
      <c r="R214" s="38" t="str">
        <f t="shared" ca="1" si="44"/>
        <v>-</v>
      </c>
      <c r="S214" s="38">
        <f t="shared" ca="1" si="45"/>
        <v>97.948689051901994</v>
      </c>
      <c r="T214" s="38">
        <f t="shared" ca="1" si="46"/>
        <v>99.526162427527908</v>
      </c>
      <c r="U214" s="38" t="str">
        <f t="shared" ca="1" si="47"/>
        <v>-</v>
      </c>
      <c r="V214" s="38"/>
      <c r="W214" s="38"/>
    </row>
    <row r="215" spans="1:23" x14ac:dyDescent="0.35">
      <c r="A215" s="2" t="str">
        <f>BASE_NOTAS[[#This Row],[Sigla]]&amp;BASE_NOTAS[[#This Row],[CÓDIGO]]</f>
        <v>SCAS_DM</v>
      </c>
      <c r="B215" s="4" t="s">
        <v>194</v>
      </c>
      <c r="C215" s="4" t="s">
        <v>398</v>
      </c>
      <c r="D215" s="4" t="s">
        <v>374</v>
      </c>
      <c r="E215" s="42">
        <v>99.379129886334908</v>
      </c>
      <c r="F215" s="4" t="s">
        <v>611</v>
      </c>
      <c r="G21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99.178534683604013</v>
      </c>
      <c r="H21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15" s="38" t="str">
        <f t="shared" ca="1" si="36"/>
        <v>-</v>
      </c>
      <c r="K215" s="38" t="str">
        <f t="shared" ca="1" si="37"/>
        <v>-</v>
      </c>
      <c r="L215" s="38" t="str">
        <f t="shared" ca="1" si="38"/>
        <v>-</v>
      </c>
      <c r="M215" s="38" t="str">
        <f t="shared" ca="1" si="39"/>
        <v>-</v>
      </c>
      <c r="N215" s="38" t="str">
        <f t="shared" ca="1" si="40"/>
        <v>-</v>
      </c>
      <c r="O215" s="38" t="str">
        <f t="shared" ca="1" si="41"/>
        <v>-</v>
      </c>
      <c r="P215" s="38" t="str">
        <f t="shared" ca="1" si="42"/>
        <v>-</v>
      </c>
      <c r="Q215" s="38" t="str">
        <f t="shared" ca="1" si="43"/>
        <v>-</v>
      </c>
      <c r="R215" s="38" t="str">
        <f t="shared" ca="1" si="44"/>
        <v>-</v>
      </c>
      <c r="S215" s="38">
        <f t="shared" ca="1" si="45"/>
        <v>99.379129886334908</v>
      </c>
      <c r="T215" s="38">
        <f t="shared" ca="1" si="46"/>
        <v>99.178534683604013</v>
      </c>
      <c r="U215" s="38" t="str">
        <f t="shared" ca="1" si="47"/>
        <v>-</v>
      </c>
      <c r="V215" s="38"/>
      <c r="W215" s="38"/>
    </row>
    <row r="216" spans="1:23" x14ac:dyDescent="0.35">
      <c r="A216" s="2" t="str">
        <f>BASE_NOTAS[[#This Row],[Sigla]]&amp;BASE_NOTAS[[#This Row],[CÓDIGO]]</f>
        <v>SEAS_DM</v>
      </c>
      <c r="B216" s="4" t="s">
        <v>206</v>
      </c>
      <c r="C216" s="4" t="s">
        <v>398</v>
      </c>
      <c r="D216" s="4" t="s">
        <v>374</v>
      </c>
      <c r="E216" s="42">
        <v>82.235711587770695</v>
      </c>
      <c r="F216" s="4" t="s">
        <v>611</v>
      </c>
      <c r="G21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92.811130298896444</v>
      </c>
      <c r="H21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16" s="38" t="str">
        <f t="shared" ca="1" si="36"/>
        <v>-</v>
      </c>
      <c r="K216" s="38" t="str">
        <f t="shared" ca="1" si="37"/>
        <v>-</v>
      </c>
      <c r="L216" s="38" t="str">
        <f t="shared" ca="1" si="38"/>
        <v>-</v>
      </c>
      <c r="M216" s="38" t="str">
        <f t="shared" ca="1" si="39"/>
        <v>-</v>
      </c>
      <c r="N216" s="38" t="str">
        <f t="shared" ca="1" si="40"/>
        <v>-</v>
      </c>
      <c r="O216" s="38" t="str">
        <f t="shared" ca="1" si="41"/>
        <v>-</v>
      </c>
      <c r="P216" s="38" t="str">
        <f t="shared" ca="1" si="42"/>
        <v>-</v>
      </c>
      <c r="Q216" s="38" t="str">
        <f t="shared" ca="1" si="43"/>
        <v>-</v>
      </c>
      <c r="R216" s="38" t="str">
        <f t="shared" ca="1" si="44"/>
        <v>-</v>
      </c>
      <c r="S216" s="38">
        <f t="shared" ca="1" si="45"/>
        <v>82.235711587770695</v>
      </c>
      <c r="T216" s="38">
        <f t="shared" ca="1" si="46"/>
        <v>92.811130298896444</v>
      </c>
      <c r="U216" s="38" t="str">
        <f t="shared" ca="1" si="47"/>
        <v>-</v>
      </c>
      <c r="V216" s="38"/>
      <c r="W216" s="38"/>
    </row>
    <row r="217" spans="1:23" x14ac:dyDescent="0.35">
      <c r="A217" s="2" t="str">
        <f>BASE_NOTAS[[#This Row],[Sigla]]&amp;BASE_NOTAS[[#This Row],[CÓDIGO]]</f>
        <v>SPAS_DM</v>
      </c>
      <c r="B217" s="4" t="s">
        <v>186</v>
      </c>
      <c r="C217" s="4" t="s">
        <v>398</v>
      </c>
      <c r="D217" s="4" t="s">
        <v>374</v>
      </c>
      <c r="E217" s="42">
        <v>100</v>
      </c>
      <c r="F217" s="4" t="s">
        <v>611</v>
      </c>
      <c r="G21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21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17" s="38" t="str">
        <f t="shared" ca="1" si="36"/>
        <v>-</v>
      </c>
      <c r="K217" s="38" t="str">
        <f t="shared" ca="1" si="37"/>
        <v>-</v>
      </c>
      <c r="L217" s="38" t="str">
        <f t="shared" ca="1" si="38"/>
        <v>-</v>
      </c>
      <c r="M217" s="38" t="str">
        <f t="shared" ca="1" si="39"/>
        <v>-</v>
      </c>
      <c r="N217" s="38" t="str">
        <f t="shared" ca="1" si="40"/>
        <v>-</v>
      </c>
      <c r="O217" s="38" t="str">
        <f t="shared" ca="1" si="41"/>
        <v>-</v>
      </c>
      <c r="P217" s="38" t="str">
        <f t="shared" ca="1" si="42"/>
        <v>-</v>
      </c>
      <c r="Q217" s="38" t="str">
        <f t="shared" ca="1" si="43"/>
        <v>-</v>
      </c>
      <c r="R217" s="38" t="str">
        <f t="shared" ca="1" si="44"/>
        <v>-</v>
      </c>
      <c r="S217" s="38">
        <f t="shared" ca="1" si="45"/>
        <v>100</v>
      </c>
      <c r="T217" s="38">
        <f t="shared" ca="1" si="46"/>
        <v>100</v>
      </c>
      <c r="U217" s="38" t="str">
        <f t="shared" ca="1" si="47"/>
        <v>-</v>
      </c>
      <c r="V217" s="38"/>
      <c r="W217" s="38"/>
    </row>
    <row r="218" spans="1:23" x14ac:dyDescent="0.35">
      <c r="A218" s="2" t="str">
        <f>BASE_NOTAS[[#This Row],[Sigla]]&amp;BASE_NOTAS[[#This Row],[CÓDIGO]]</f>
        <v>TOAS_DM</v>
      </c>
      <c r="B218" s="4" t="s">
        <v>185</v>
      </c>
      <c r="C218" s="4" t="s">
        <v>398</v>
      </c>
      <c r="D218" s="4" t="s">
        <v>374</v>
      </c>
      <c r="E218" s="42">
        <v>16.563928363279416</v>
      </c>
      <c r="F218" s="4" t="s">
        <v>611</v>
      </c>
      <c r="G21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38.824264150254471</v>
      </c>
      <c r="H21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18" s="38" t="str">
        <f t="shared" ca="1" si="36"/>
        <v>-</v>
      </c>
      <c r="K218" s="38" t="str">
        <f t="shared" ca="1" si="37"/>
        <v>-</v>
      </c>
      <c r="L218" s="38" t="str">
        <f t="shared" ca="1" si="38"/>
        <v>-</v>
      </c>
      <c r="M218" s="38" t="str">
        <f t="shared" ca="1" si="39"/>
        <v>-</v>
      </c>
      <c r="N218" s="38" t="str">
        <f t="shared" ca="1" si="40"/>
        <v>-</v>
      </c>
      <c r="O218" s="38" t="str">
        <f t="shared" ca="1" si="41"/>
        <v>-</v>
      </c>
      <c r="P218" s="38" t="str">
        <f t="shared" ca="1" si="42"/>
        <v>-</v>
      </c>
      <c r="Q218" s="38" t="str">
        <f t="shared" ca="1" si="43"/>
        <v>-</v>
      </c>
      <c r="R218" s="38" t="str">
        <f t="shared" ca="1" si="44"/>
        <v>-</v>
      </c>
      <c r="S218" s="38">
        <f t="shared" ca="1" si="45"/>
        <v>16.563928363279416</v>
      </c>
      <c r="T218" s="38">
        <f t="shared" ca="1" si="46"/>
        <v>38.824264150254471</v>
      </c>
      <c r="U218" s="38" t="str">
        <f t="shared" ca="1" si="47"/>
        <v>-</v>
      </c>
      <c r="V218" s="38"/>
      <c r="W218" s="38"/>
    </row>
    <row r="219" spans="1:23" x14ac:dyDescent="0.35">
      <c r="A219" s="2" t="str">
        <f>BASE_NOTAS[[#This Row],[Sigla]]&amp;BASE_NOTAS[[#This Row],[CÓDIGO]]</f>
        <v>ACAS_VD</v>
      </c>
      <c r="B219" s="4" t="s">
        <v>156</v>
      </c>
      <c r="C219" s="4" t="s">
        <v>389</v>
      </c>
      <c r="D219" s="4" t="s">
        <v>659</v>
      </c>
      <c r="E219" s="42">
        <v>36.669682403187885</v>
      </c>
      <c r="F219" s="4" t="s">
        <v>611</v>
      </c>
      <c r="G21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90.018598476042584</v>
      </c>
      <c r="H21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19" s="38" t="str">
        <f t="shared" ca="1" si="36"/>
        <v>-</v>
      </c>
      <c r="K219" s="38" t="str">
        <f t="shared" ca="1" si="37"/>
        <v>-</v>
      </c>
      <c r="L219" s="38" t="str">
        <f t="shared" ca="1" si="38"/>
        <v>-</v>
      </c>
      <c r="M219" s="38" t="str">
        <f t="shared" ca="1" si="39"/>
        <v>-</v>
      </c>
      <c r="N219" s="38" t="str">
        <f t="shared" ca="1" si="40"/>
        <v>-</v>
      </c>
      <c r="O219" s="38" t="str">
        <f t="shared" ca="1" si="41"/>
        <v>-</v>
      </c>
      <c r="P219" s="38" t="str">
        <f t="shared" ca="1" si="42"/>
        <v>-</v>
      </c>
      <c r="Q219" s="38" t="str">
        <f t="shared" ca="1" si="43"/>
        <v>-</v>
      </c>
      <c r="R219" s="38" t="str">
        <f t="shared" ca="1" si="44"/>
        <v>-</v>
      </c>
      <c r="S219" s="38">
        <f t="shared" ca="1" si="45"/>
        <v>36.669682403187885</v>
      </c>
      <c r="T219" s="38">
        <f t="shared" ca="1" si="46"/>
        <v>90.018598476042584</v>
      </c>
      <c r="U219" s="38" t="str">
        <f t="shared" ca="1" si="47"/>
        <v>-</v>
      </c>
      <c r="V219" s="38"/>
      <c r="W219" s="38"/>
    </row>
    <row r="220" spans="1:23" x14ac:dyDescent="0.35">
      <c r="A220" s="2" t="str">
        <f>BASE_NOTAS[[#This Row],[Sigla]]&amp;BASE_NOTAS[[#This Row],[CÓDIGO]]</f>
        <v>ALAS_VD</v>
      </c>
      <c r="B220" s="4" t="s">
        <v>157</v>
      </c>
      <c r="C220" s="4" t="s">
        <v>389</v>
      </c>
      <c r="D220" s="4" t="s">
        <v>659</v>
      </c>
      <c r="E220" s="42">
        <v>76.619947074525314</v>
      </c>
      <c r="F220" s="4" t="s">
        <v>611</v>
      </c>
      <c r="G22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98.530790895390908</v>
      </c>
      <c r="H22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0" s="38" t="str">
        <f t="shared" ca="1" si="36"/>
        <v>-</v>
      </c>
      <c r="K220" s="38" t="str">
        <f t="shared" ca="1" si="37"/>
        <v>-</v>
      </c>
      <c r="L220" s="38" t="str">
        <f t="shared" ca="1" si="38"/>
        <v>-</v>
      </c>
      <c r="M220" s="38" t="str">
        <f t="shared" ca="1" si="39"/>
        <v>-</v>
      </c>
      <c r="N220" s="38" t="str">
        <f t="shared" ca="1" si="40"/>
        <v>-</v>
      </c>
      <c r="O220" s="38" t="str">
        <f t="shared" ca="1" si="41"/>
        <v>-</v>
      </c>
      <c r="P220" s="38" t="str">
        <f t="shared" ca="1" si="42"/>
        <v>-</v>
      </c>
      <c r="Q220" s="38" t="str">
        <f t="shared" ca="1" si="43"/>
        <v>-</v>
      </c>
      <c r="R220" s="38" t="str">
        <f t="shared" ca="1" si="44"/>
        <v>-</v>
      </c>
      <c r="S220" s="38">
        <f t="shared" ca="1" si="45"/>
        <v>76.619947074525314</v>
      </c>
      <c r="T220" s="38">
        <f t="shared" ca="1" si="46"/>
        <v>98.530790895390908</v>
      </c>
      <c r="U220" s="38" t="str">
        <f t="shared" ca="1" si="47"/>
        <v>-</v>
      </c>
      <c r="V220" s="38"/>
      <c r="W220" s="38"/>
    </row>
    <row r="221" spans="1:23" x14ac:dyDescent="0.35">
      <c r="A221" s="2" t="str">
        <f>BASE_NOTAS[[#This Row],[Sigla]]&amp;BASE_NOTAS[[#This Row],[CÓDIGO]]</f>
        <v>AMAS_VD</v>
      </c>
      <c r="B221" s="4" t="s">
        <v>158</v>
      </c>
      <c r="C221" s="4" t="s">
        <v>389</v>
      </c>
      <c r="D221" s="4" t="s">
        <v>659</v>
      </c>
      <c r="E221" s="42">
        <v>57.015552265201478</v>
      </c>
      <c r="F221" s="4" t="s">
        <v>611</v>
      </c>
      <c r="G22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80.078262140172995</v>
      </c>
      <c r="H22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1" s="38" t="str">
        <f t="shared" ca="1" si="36"/>
        <v>-</v>
      </c>
      <c r="K221" s="38" t="str">
        <f t="shared" ca="1" si="37"/>
        <v>-</v>
      </c>
      <c r="L221" s="38" t="str">
        <f t="shared" ca="1" si="38"/>
        <v>-</v>
      </c>
      <c r="M221" s="38" t="str">
        <f t="shared" ca="1" si="39"/>
        <v>-</v>
      </c>
      <c r="N221" s="38" t="str">
        <f t="shared" ca="1" si="40"/>
        <v>-</v>
      </c>
      <c r="O221" s="38" t="str">
        <f t="shared" ca="1" si="41"/>
        <v>-</v>
      </c>
      <c r="P221" s="38" t="str">
        <f t="shared" ca="1" si="42"/>
        <v>-</v>
      </c>
      <c r="Q221" s="38" t="str">
        <f t="shared" ca="1" si="43"/>
        <v>-</v>
      </c>
      <c r="R221" s="38" t="str">
        <f t="shared" ca="1" si="44"/>
        <v>-</v>
      </c>
      <c r="S221" s="38">
        <f t="shared" ca="1" si="45"/>
        <v>57.015552265201478</v>
      </c>
      <c r="T221" s="38">
        <f t="shared" ca="1" si="46"/>
        <v>80.078262140172995</v>
      </c>
      <c r="U221" s="38" t="str">
        <f t="shared" ca="1" si="47"/>
        <v>-</v>
      </c>
      <c r="V221" s="38"/>
      <c r="W221" s="38"/>
    </row>
    <row r="222" spans="1:23" x14ac:dyDescent="0.35">
      <c r="A222" s="2" t="str">
        <f>BASE_NOTAS[[#This Row],[Sigla]]&amp;BASE_NOTAS[[#This Row],[CÓDIGO]]</f>
        <v>APAS_VD</v>
      </c>
      <c r="B222" s="4" t="s">
        <v>184</v>
      </c>
      <c r="C222" s="4" t="s">
        <v>389</v>
      </c>
      <c r="D222" s="4" t="s">
        <v>659</v>
      </c>
      <c r="E222" s="42">
        <v>80.233230011328274</v>
      </c>
      <c r="F222" s="4" t="s">
        <v>611</v>
      </c>
      <c r="G22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64.492894774739682</v>
      </c>
      <c r="H22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2" s="38" t="str">
        <f t="shared" ca="1" si="36"/>
        <v>-</v>
      </c>
      <c r="K222" s="38" t="str">
        <f t="shared" ca="1" si="37"/>
        <v>-</v>
      </c>
      <c r="L222" s="38" t="str">
        <f t="shared" ca="1" si="38"/>
        <v>-</v>
      </c>
      <c r="M222" s="38" t="str">
        <f t="shared" ca="1" si="39"/>
        <v>-</v>
      </c>
      <c r="N222" s="38" t="str">
        <f t="shared" ca="1" si="40"/>
        <v>-</v>
      </c>
      <c r="O222" s="38" t="str">
        <f t="shared" ca="1" si="41"/>
        <v>-</v>
      </c>
      <c r="P222" s="38" t="str">
        <f t="shared" ca="1" si="42"/>
        <v>-</v>
      </c>
      <c r="Q222" s="38" t="str">
        <f t="shared" ca="1" si="43"/>
        <v>-</v>
      </c>
      <c r="R222" s="38" t="str">
        <f t="shared" ca="1" si="44"/>
        <v>-</v>
      </c>
      <c r="S222" s="38">
        <f t="shared" ca="1" si="45"/>
        <v>80.233230011328274</v>
      </c>
      <c r="T222" s="38">
        <f t="shared" ca="1" si="46"/>
        <v>64.492894774739682</v>
      </c>
      <c r="U222" s="38" t="str">
        <f t="shared" ca="1" si="47"/>
        <v>-</v>
      </c>
      <c r="V222" s="38"/>
      <c r="W222" s="38"/>
    </row>
    <row r="223" spans="1:23" x14ac:dyDescent="0.35">
      <c r="A223" s="2" t="str">
        <f>BASE_NOTAS[[#This Row],[Sigla]]&amp;BASE_NOTAS[[#This Row],[CÓDIGO]]</f>
        <v>BAAS_VD</v>
      </c>
      <c r="B223" s="4" t="s">
        <v>187</v>
      </c>
      <c r="C223" s="4" t="s">
        <v>389</v>
      </c>
      <c r="D223" s="4" t="s">
        <v>659</v>
      </c>
      <c r="E223" s="42">
        <v>79.453395048094762</v>
      </c>
      <c r="F223" s="4" t="s">
        <v>611</v>
      </c>
      <c r="G22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80.922710923740581</v>
      </c>
      <c r="H22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3" s="38" t="str">
        <f t="shared" ca="1" si="36"/>
        <v>-</v>
      </c>
      <c r="K223" s="38" t="str">
        <f t="shared" ca="1" si="37"/>
        <v>-</v>
      </c>
      <c r="L223" s="38" t="str">
        <f t="shared" ca="1" si="38"/>
        <v>-</v>
      </c>
      <c r="M223" s="38" t="str">
        <f t="shared" ca="1" si="39"/>
        <v>-</v>
      </c>
      <c r="N223" s="38" t="str">
        <f t="shared" ca="1" si="40"/>
        <v>-</v>
      </c>
      <c r="O223" s="38" t="str">
        <f t="shared" ca="1" si="41"/>
        <v>-</v>
      </c>
      <c r="P223" s="38" t="str">
        <f t="shared" ca="1" si="42"/>
        <v>-</v>
      </c>
      <c r="Q223" s="38" t="str">
        <f t="shared" ca="1" si="43"/>
        <v>-</v>
      </c>
      <c r="R223" s="38" t="str">
        <f t="shared" ca="1" si="44"/>
        <v>-</v>
      </c>
      <c r="S223" s="38">
        <f t="shared" ca="1" si="45"/>
        <v>79.453395048094762</v>
      </c>
      <c r="T223" s="38">
        <f t="shared" ca="1" si="46"/>
        <v>80.922710923740581</v>
      </c>
      <c r="U223" s="38" t="str">
        <f t="shared" ca="1" si="47"/>
        <v>-</v>
      </c>
      <c r="V223" s="38"/>
      <c r="W223" s="38"/>
    </row>
    <row r="224" spans="1:23" x14ac:dyDescent="0.35">
      <c r="A224" s="2" t="str">
        <f>BASE_NOTAS[[#This Row],[Sigla]]&amp;BASE_NOTAS[[#This Row],[CÓDIGO]]</f>
        <v>CEAS_VD</v>
      </c>
      <c r="B224" s="4" t="s">
        <v>188</v>
      </c>
      <c r="C224" s="4" t="s">
        <v>389</v>
      </c>
      <c r="D224" s="4" t="s">
        <v>659</v>
      </c>
      <c r="E224" s="42">
        <v>40.596440568693737</v>
      </c>
      <c r="F224" s="4" t="s">
        <v>611</v>
      </c>
      <c r="G22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86.21183193154549</v>
      </c>
      <c r="H22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4" s="38" t="str">
        <f t="shared" ca="1" si="36"/>
        <v>-</v>
      </c>
      <c r="K224" s="38" t="str">
        <f t="shared" ca="1" si="37"/>
        <v>-</v>
      </c>
      <c r="L224" s="38" t="str">
        <f t="shared" ca="1" si="38"/>
        <v>-</v>
      </c>
      <c r="M224" s="38" t="str">
        <f t="shared" ca="1" si="39"/>
        <v>-</v>
      </c>
      <c r="N224" s="38" t="str">
        <f t="shared" ca="1" si="40"/>
        <v>-</v>
      </c>
      <c r="O224" s="38" t="str">
        <f t="shared" ca="1" si="41"/>
        <v>-</v>
      </c>
      <c r="P224" s="38" t="str">
        <f t="shared" ca="1" si="42"/>
        <v>-</v>
      </c>
      <c r="Q224" s="38" t="str">
        <f t="shared" ca="1" si="43"/>
        <v>-</v>
      </c>
      <c r="R224" s="38" t="str">
        <f t="shared" ca="1" si="44"/>
        <v>-</v>
      </c>
      <c r="S224" s="38">
        <f t="shared" ca="1" si="45"/>
        <v>40.596440568693737</v>
      </c>
      <c r="T224" s="38">
        <f t="shared" ca="1" si="46"/>
        <v>86.21183193154549</v>
      </c>
      <c r="U224" s="38" t="str">
        <f t="shared" ca="1" si="47"/>
        <v>-</v>
      </c>
      <c r="V224" s="38"/>
      <c r="W224" s="38"/>
    </row>
    <row r="225" spans="1:23" x14ac:dyDescent="0.35">
      <c r="A225" s="2" t="str">
        <f>BASE_NOTAS[[#This Row],[Sigla]]&amp;BASE_NOTAS[[#This Row],[CÓDIGO]]</f>
        <v>DFAS_VD</v>
      </c>
      <c r="B225" s="4" t="s">
        <v>189</v>
      </c>
      <c r="C225" s="4" t="s">
        <v>389</v>
      </c>
      <c r="D225" s="4" t="s">
        <v>659</v>
      </c>
      <c r="E225" s="42">
        <v>100</v>
      </c>
      <c r="F225" s="4" t="s">
        <v>611</v>
      </c>
      <c r="G22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22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5" s="38" t="str">
        <f t="shared" ca="1" si="36"/>
        <v>-</v>
      </c>
      <c r="K225" s="38" t="str">
        <f t="shared" ca="1" si="37"/>
        <v>-</v>
      </c>
      <c r="L225" s="38" t="str">
        <f t="shared" ca="1" si="38"/>
        <v>-</v>
      </c>
      <c r="M225" s="38" t="str">
        <f t="shared" ca="1" si="39"/>
        <v>-</v>
      </c>
      <c r="N225" s="38" t="str">
        <f t="shared" ca="1" si="40"/>
        <v>-</v>
      </c>
      <c r="O225" s="38" t="str">
        <f t="shared" ca="1" si="41"/>
        <v>-</v>
      </c>
      <c r="P225" s="38" t="str">
        <f t="shared" ca="1" si="42"/>
        <v>-</v>
      </c>
      <c r="Q225" s="38" t="str">
        <f t="shared" ca="1" si="43"/>
        <v>-</v>
      </c>
      <c r="R225" s="38" t="str">
        <f t="shared" ca="1" si="44"/>
        <v>-</v>
      </c>
      <c r="S225" s="38">
        <f t="shared" ca="1" si="45"/>
        <v>100</v>
      </c>
      <c r="T225" s="38">
        <f t="shared" ca="1" si="46"/>
        <v>0</v>
      </c>
      <c r="U225" s="38" t="str">
        <f t="shared" ca="1" si="47"/>
        <v>-</v>
      </c>
      <c r="V225" s="38"/>
      <c r="W225" s="38"/>
    </row>
    <row r="226" spans="1:23" x14ac:dyDescent="0.35">
      <c r="A226" s="2" t="str">
        <f>BASE_NOTAS[[#This Row],[Sigla]]&amp;BASE_NOTAS[[#This Row],[CÓDIGO]]</f>
        <v>ESAS_VD</v>
      </c>
      <c r="B226" s="4" t="s">
        <v>183</v>
      </c>
      <c r="C226" s="4" t="s">
        <v>389</v>
      </c>
      <c r="D226" s="4" t="s">
        <v>659</v>
      </c>
      <c r="E226" s="42">
        <v>82.772431426288477</v>
      </c>
      <c r="F226" s="4" t="s">
        <v>611</v>
      </c>
      <c r="G22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58.848349885093675</v>
      </c>
      <c r="H22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6" s="38" t="str">
        <f t="shared" ca="1" si="36"/>
        <v>-</v>
      </c>
      <c r="K226" s="38" t="str">
        <f t="shared" ca="1" si="37"/>
        <v>-</v>
      </c>
      <c r="L226" s="38" t="str">
        <f t="shared" ca="1" si="38"/>
        <v>-</v>
      </c>
      <c r="M226" s="38" t="str">
        <f t="shared" ca="1" si="39"/>
        <v>-</v>
      </c>
      <c r="N226" s="38" t="str">
        <f t="shared" ca="1" si="40"/>
        <v>-</v>
      </c>
      <c r="O226" s="38" t="str">
        <f t="shared" ca="1" si="41"/>
        <v>-</v>
      </c>
      <c r="P226" s="38" t="str">
        <f t="shared" ca="1" si="42"/>
        <v>-</v>
      </c>
      <c r="Q226" s="38" t="str">
        <f t="shared" ca="1" si="43"/>
        <v>-</v>
      </c>
      <c r="R226" s="38" t="str">
        <f t="shared" ca="1" si="44"/>
        <v>-</v>
      </c>
      <c r="S226" s="38">
        <f t="shared" ca="1" si="45"/>
        <v>82.772431426288477</v>
      </c>
      <c r="T226" s="38">
        <f t="shared" ca="1" si="46"/>
        <v>58.848349885093675</v>
      </c>
      <c r="U226" s="38" t="str">
        <f t="shared" ca="1" si="47"/>
        <v>-</v>
      </c>
      <c r="V226" s="38"/>
      <c r="W226" s="38"/>
    </row>
    <row r="227" spans="1:23" x14ac:dyDescent="0.35">
      <c r="A227" s="2" t="str">
        <f>BASE_NOTAS[[#This Row],[Sigla]]&amp;BASE_NOTAS[[#This Row],[CÓDIGO]]</f>
        <v>GOAS_VD</v>
      </c>
      <c r="B227" s="4" t="s">
        <v>190</v>
      </c>
      <c r="C227" s="4" t="s">
        <v>389</v>
      </c>
      <c r="D227" s="4" t="s">
        <v>659</v>
      </c>
      <c r="E227" s="42">
        <v>88.412827494700537</v>
      </c>
      <c r="F227" s="4" t="s">
        <v>611</v>
      </c>
      <c r="G22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90.008748557374531</v>
      </c>
      <c r="H22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7" s="38" t="str">
        <f t="shared" ca="1" si="36"/>
        <v>-</v>
      </c>
      <c r="K227" s="38" t="str">
        <f t="shared" ca="1" si="37"/>
        <v>-</v>
      </c>
      <c r="L227" s="38" t="str">
        <f t="shared" ca="1" si="38"/>
        <v>-</v>
      </c>
      <c r="M227" s="38" t="str">
        <f t="shared" ca="1" si="39"/>
        <v>-</v>
      </c>
      <c r="N227" s="38" t="str">
        <f t="shared" ca="1" si="40"/>
        <v>-</v>
      </c>
      <c r="O227" s="38" t="str">
        <f t="shared" ca="1" si="41"/>
        <v>-</v>
      </c>
      <c r="P227" s="38" t="str">
        <f t="shared" ca="1" si="42"/>
        <v>-</v>
      </c>
      <c r="Q227" s="38" t="str">
        <f t="shared" ca="1" si="43"/>
        <v>-</v>
      </c>
      <c r="R227" s="38" t="str">
        <f t="shared" ca="1" si="44"/>
        <v>-</v>
      </c>
      <c r="S227" s="38">
        <f t="shared" ca="1" si="45"/>
        <v>88.412827494700537</v>
      </c>
      <c r="T227" s="38">
        <f t="shared" ca="1" si="46"/>
        <v>90.008748557374531</v>
      </c>
      <c r="U227" s="38" t="str">
        <f t="shared" ca="1" si="47"/>
        <v>-</v>
      </c>
      <c r="V227" s="38"/>
      <c r="W227" s="38"/>
    </row>
    <row r="228" spans="1:23" x14ac:dyDescent="0.35">
      <c r="A228" s="2" t="str">
        <f>BASE_NOTAS[[#This Row],[Sigla]]&amp;BASE_NOTAS[[#This Row],[CÓDIGO]]</f>
        <v>MAAS_VD</v>
      </c>
      <c r="B228" s="4" t="s">
        <v>191</v>
      </c>
      <c r="C228" s="4" t="s">
        <v>389</v>
      </c>
      <c r="D228" s="4" t="s">
        <v>659</v>
      </c>
      <c r="E228" s="42">
        <v>69.423930377954889</v>
      </c>
      <c r="F228" s="4" t="s">
        <v>611</v>
      </c>
      <c r="G22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85.126596170401783</v>
      </c>
      <c r="H22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8" s="38" t="str">
        <f t="shared" ca="1" si="36"/>
        <v>-</v>
      </c>
      <c r="K228" s="38" t="str">
        <f t="shared" ca="1" si="37"/>
        <v>-</v>
      </c>
      <c r="L228" s="38" t="str">
        <f t="shared" ca="1" si="38"/>
        <v>-</v>
      </c>
      <c r="M228" s="38" t="str">
        <f t="shared" ca="1" si="39"/>
        <v>-</v>
      </c>
      <c r="N228" s="38" t="str">
        <f t="shared" ca="1" si="40"/>
        <v>-</v>
      </c>
      <c r="O228" s="38" t="str">
        <f t="shared" ca="1" si="41"/>
        <v>-</v>
      </c>
      <c r="P228" s="38" t="str">
        <f t="shared" ca="1" si="42"/>
        <v>-</v>
      </c>
      <c r="Q228" s="38" t="str">
        <f t="shared" ca="1" si="43"/>
        <v>-</v>
      </c>
      <c r="R228" s="38" t="str">
        <f t="shared" ca="1" si="44"/>
        <v>-</v>
      </c>
      <c r="S228" s="38">
        <f t="shared" ca="1" si="45"/>
        <v>69.423930377954889</v>
      </c>
      <c r="T228" s="38">
        <f t="shared" ca="1" si="46"/>
        <v>85.126596170401783</v>
      </c>
      <c r="U228" s="38" t="str">
        <f t="shared" ca="1" si="47"/>
        <v>-</v>
      </c>
      <c r="V228" s="38"/>
      <c r="W228" s="38"/>
    </row>
    <row r="229" spans="1:23" x14ac:dyDescent="0.35">
      <c r="A229" s="2" t="str">
        <f>BASE_NOTAS[[#This Row],[Sigla]]&amp;BASE_NOTAS[[#This Row],[CÓDIGO]]</f>
        <v>MGAS_VD</v>
      </c>
      <c r="B229" s="4" t="s">
        <v>192</v>
      </c>
      <c r="C229" s="4" t="s">
        <v>389</v>
      </c>
      <c r="D229" s="4" t="s">
        <v>659</v>
      </c>
      <c r="E229" s="42">
        <v>76.78074723484626</v>
      </c>
      <c r="F229" s="4" t="s">
        <v>611</v>
      </c>
      <c r="G22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73.370470994965075</v>
      </c>
      <c r="H22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9" s="38" t="str">
        <f t="shared" ca="1" si="36"/>
        <v>-</v>
      </c>
      <c r="K229" s="38" t="str">
        <f t="shared" ca="1" si="37"/>
        <v>-</v>
      </c>
      <c r="L229" s="38" t="str">
        <f t="shared" ca="1" si="38"/>
        <v>-</v>
      </c>
      <c r="M229" s="38" t="str">
        <f t="shared" ca="1" si="39"/>
        <v>-</v>
      </c>
      <c r="N229" s="38" t="str">
        <f t="shared" ca="1" si="40"/>
        <v>-</v>
      </c>
      <c r="O229" s="38" t="str">
        <f t="shared" ca="1" si="41"/>
        <v>-</v>
      </c>
      <c r="P229" s="38" t="str">
        <f t="shared" ca="1" si="42"/>
        <v>-</v>
      </c>
      <c r="Q229" s="38" t="str">
        <f t="shared" ca="1" si="43"/>
        <v>-</v>
      </c>
      <c r="R229" s="38" t="str">
        <f t="shared" ca="1" si="44"/>
        <v>-</v>
      </c>
      <c r="S229" s="38">
        <f t="shared" ca="1" si="45"/>
        <v>76.78074723484626</v>
      </c>
      <c r="T229" s="38">
        <f t="shared" ca="1" si="46"/>
        <v>73.370470994965075</v>
      </c>
      <c r="U229" s="38" t="str">
        <f t="shared" ca="1" si="47"/>
        <v>-</v>
      </c>
      <c r="V229" s="38"/>
      <c r="W229" s="38"/>
    </row>
    <row r="230" spans="1:23" x14ac:dyDescent="0.35">
      <c r="A230" s="2" t="str">
        <f>BASE_NOTAS[[#This Row],[Sigla]]&amp;BASE_NOTAS[[#This Row],[CÓDIGO]]</f>
        <v>MSAS_VD</v>
      </c>
      <c r="B230" s="4" t="s">
        <v>193</v>
      </c>
      <c r="C230" s="4" t="s">
        <v>389</v>
      </c>
      <c r="D230" s="4" t="s">
        <v>659</v>
      </c>
      <c r="E230" s="42">
        <v>74.92170202130724</v>
      </c>
      <c r="F230" s="4" t="s">
        <v>611</v>
      </c>
      <c r="G23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81.607133779210372</v>
      </c>
      <c r="H23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0" s="38" t="str">
        <f t="shared" ca="1" si="36"/>
        <v>-</v>
      </c>
      <c r="K230" s="38" t="str">
        <f t="shared" ca="1" si="37"/>
        <v>-</v>
      </c>
      <c r="L230" s="38" t="str">
        <f t="shared" ca="1" si="38"/>
        <v>-</v>
      </c>
      <c r="M230" s="38" t="str">
        <f t="shared" ca="1" si="39"/>
        <v>-</v>
      </c>
      <c r="N230" s="38" t="str">
        <f t="shared" ca="1" si="40"/>
        <v>-</v>
      </c>
      <c r="O230" s="38" t="str">
        <f t="shared" ca="1" si="41"/>
        <v>-</v>
      </c>
      <c r="P230" s="38" t="str">
        <f t="shared" ca="1" si="42"/>
        <v>-</v>
      </c>
      <c r="Q230" s="38" t="str">
        <f t="shared" ca="1" si="43"/>
        <v>-</v>
      </c>
      <c r="R230" s="38" t="str">
        <f t="shared" ca="1" si="44"/>
        <v>-</v>
      </c>
      <c r="S230" s="38">
        <f t="shared" ca="1" si="45"/>
        <v>74.92170202130724</v>
      </c>
      <c r="T230" s="38">
        <f t="shared" ca="1" si="46"/>
        <v>81.607133779210372</v>
      </c>
      <c r="U230" s="38" t="str">
        <f t="shared" ca="1" si="47"/>
        <v>-</v>
      </c>
      <c r="V230" s="38"/>
      <c r="W230" s="38"/>
    </row>
    <row r="231" spans="1:23" x14ac:dyDescent="0.35">
      <c r="A231" s="2" t="str">
        <f>BASE_NOTAS[[#This Row],[Sigla]]&amp;BASE_NOTAS[[#This Row],[CÓDIGO]]</f>
        <v>MTAS_VD</v>
      </c>
      <c r="B231" s="4" t="s">
        <v>195</v>
      </c>
      <c r="C231" s="4" t="s">
        <v>389</v>
      </c>
      <c r="D231" s="4" t="s">
        <v>659</v>
      </c>
      <c r="E231" s="42">
        <v>73.708784699079601</v>
      </c>
      <c r="F231" s="4" t="s">
        <v>611</v>
      </c>
      <c r="G23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72.146894708611313</v>
      </c>
      <c r="H23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1" s="38" t="str">
        <f t="shared" ca="1" si="36"/>
        <v>-</v>
      </c>
      <c r="K231" s="38" t="str">
        <f t="shared" ca="1" si="37"/>
        <v>-</v>
      </c>
      <c r="L231" s="38" t="str">
        <f t="shared" ca="1" si="38"/>
        <v>-</v>
      </c>
      <c r="M231" s="38" t="str">
        <f t="shared" ca="1" si="39"/>
        <v>-</v>
      </c>
      <c r="N231" s="38" t="str">
        <f t="shared" ca="1" si="40"/>
        <v>-</v>
      </c>
      <c r="O231" s="38" t="str">
        <f t="shared" ca="1" si="41"/>
        <v>-</v>
      </c>
      <c r="P231" s="38" t="str">
        <f t="shared" ca="1" si="42"/>
        <v>-</v>
      </c>
      <c r="Q231" s="38" t="str">
        <f t="shared" ca="1" si="43"/>
        <v>-</v>
      </c>
      <c r="R231" s="38" t="str">
        <f t="shared" ca="1" si="44"/>
        <v>-</v>
      </c>
      <c r="S231" s="38">
        <f t="shared" ca="1" si="45"/>
        <v>73.708784699079601</v>
      </c>
      <c r="T231" s="38">
        <f t="shared" ca="1" si="46"/>
        <v>72.146894708611313</v>
      </c>
      <c r="U231" s="38" t="str">
        <f t="shared" ca="1" si="47"/>
        <v>-</v>
      </c>
      <c r="V231" s="38"/>
      <c r="W231" s="38"/>
    </row>
    <row r="232" spans="1:23" x14ac:dyDescent="0.35">
      <c r="A232" s="2" t="str">
        <f>BASE_NOTAS[[#This Row],[Sigla]]&amp;BASE_NOTAS[[#This Row],[CÓDIGO]]</f>
        <v>PAAS_VD</v>
      </c>
      <c r="B232" s="4" t="s">
        <v>196</v>
      </c>
      <c r="C232" s="4" t="s">
        <v>389</v>
      </c>
      <c r="D232" s="4" t="s">
        <v>659</v>
      </c>
      <c r="E232" s="42">
        <v>59.876539064591448</v>
      </c>
      <c r="F232" s="4" t="s">
        <v>611</v>
      </c>
      <c r="G23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88.991419472509165</v>
      </c>
      <c r="H23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2" s="38" t="str">
        <f t="shared" ca="1" si="36"/>
        <v>-</v>
      </c>
      <c r="K232" s="38" t="str">
        <f t="shared" ca="1" si="37"/>
        <v>-</v>
      </c>
      <c r="L232" s="38" t="str">
        <f t="shared" ca="1" si="38"/>
        <v>-</v>
      </c>
      <c r="M232" s="38" t="str">
        <f t="shared" ca="1" si="39"/>
        <v>-</v>
      </c>
      <c r="N232" s="38" t="str">
        <f t="shared" ca="1" si="40"/>
        <v>-</v>
      </c>
      <c r="O232" s="38" t="str">
        <f t="shared" ca="1" si="41"/>
        <v>-</v>
      </c>
      <c r="P232" s="38" t="str">
        <f t="shared" ca="1" si="42"/>
        <v>-</v>
      </c>
      <c r="Q232" s="38" t="str">
        <f t="shared" ca="1" si="43"/>
        <v>-</v>
      </c>
      <c r="R232" s="38" t="str">
        <f t="shared" ca="1" si="44"/>
        <v>-</v>
      </c>
      <c r="S232" s="38">
        <f t="shared" ca="1" si="45"/>
        <v>59.876539064591448</v>
      </c>
      <c r="T232" s="38">
        <f t="shared" ca="1" si="46"/>
        <v>88.991419472509165</v>
      </c>
      <c r="U232" s="38" t="str">
        <f t="shared" ca="1" si="47"/>
        <v>-</v>
      </c>
      <c r="V232" s="38"/>
      <c r="W232" s="38"/>
    </row>
    <row r="233" spans="1:23" x14ac:dyDescent="0.35">
      <c r="A233" s="2" t="str">
        <f>BASE_NOTAS[[#This Row],[Sigla]]&amp;BASE_NOTAS[[#This Row],[CÓDIGO]]</f>
        <v>PBAS_VD</v>
      </c>
      <c r="B233" s="4" t="s">
        <v>197</v>
      </c>
      <c r="C233" s="4" t="s">
        <v>389</v>
      </c>
      <c r="D233" s="4" t="s">
        <v>659</v>
      </c>
      <c r="E233" s="42">
        <v>73.216263854962236</v>
      </c>
      <c r="F233" s="4" t="s">
        <v>611</v>
      </c>
      <c r="G23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78.108543323333407</v>
      </c>
      <c r="H23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3" s="38" t="str">
        <f t="shared" ca="1" si="36"/>
        <v>-</v>
      </c>
      <c r="K233" s="38" t="str">
        <f t="shared" ca="1" si="37"/>
        <v>-</v>
      </c>
      <c r="L233" s="38" t="str">
        <f t="shared" ca="1" si="38"/>
        <v>-</v>
      </c>
      <c r="M233" s="38" t="str">
        <f t="shared" ca="1" si="39"/>
        <v>-</v>
      </c>
      <c r="N233" s="38" t="str">
        <f t="shared" ca="1" si="40"/>
        <v>-</v>
      </c>
      <c r="O233" s="38" t="str">
        <f t="shared" ca="1" si="41"/>
        <v>-</v>
      </c>
      <c r="P233" s="38" t="str">
        <f t="shared" ca="1" si="42"/>
        <v>-</v>
      </c>
      <c r="Q233" s="38" t="str">
        <f t="shared" ca="1" si="43"/>
        <v>-</v>
      </c>
      <c r="R233" s="38" t="str">
        <f t="shared" ca="1" si="44"/>
        <v>-</v>
      </c>
      <c r="S233" s="38">
        <f t="shared" ca="1" si="45"/>
        <v>73.216263854962236</v>
      </c>
      <c r="T233" s="38">
        <f t="shared" ca="1" si="46"/>
        <v>78.108543323333407</v>
      </c>
      <c r="U233" s="38" t="str">
        <f t="shared" ca="1" si="47"/>
        <v>-</v>
      </c>
      <c r="V233" s="38"/>
      <c r="W233" s="38"/>
    </row>
    <row r="234" spans="1:23" x14ac:dyDescent="0.35">
      <c r="A234" s="2" t="str">
        <f>BASE_NOTAS[[#This Row],[Sigla]]&amp;BASE_NOTAS[[#This Row],[CÓDIGO]]</f>
        <v>PEAS_VD</v>
      </c>
      <c r="B234" s="4" t="s">
        <v>198</v>
      </c>
      <c r="C234" s="4" t="s">
        <v>389</v>
      </c>
      <c r="D234" s="4" t="s">
        <v>659</v>
      </c>
      <c r="E234" s="42">
        <v>57.076886156749588</v>
      </c>
      <c r="F234" s="4" t="s">
        <v>611</v>
      </c>
      <c r="G23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76.82907914666221</v>
      </c>
      <c r="H23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4" s="38" t="str">
        <f t="shared" ca="1" si="36"/>
        <v>-</v>
      </c>
      <c r="K234" s="38" t="str">
        <f t="shared" ca="1" si="37"/>
        <v>-</v>
      </c>
      <c r="L234" s="38" t="str">
        <f t="shared" ca="1" si="38"/>
        <v>-</v>
      </c>
      <c r="M234" s="38" t="str">
        <f t="shared" ca="1" si="39"/>
        <v>-</v>
      </c>
      <c r="N234" s="38" t="str">
        <f t="shared" ca="1" si="40"/>
        <v>-</v>
      </c>
      <c r="O234" s="38" t="str">
        <f t="shared" ca="1" si="41"/>
        <v>-</v>
      </c>
      <c r="P234" s="38" t="str">
        <f t="shared" ca="1" si="42"/>
        <v>-</v>
      </c>
      <c r="Q234" s="38" t="str">
        <f t="shared" ca="1" si="43"/>
        <v>-</v>
      </c>
      <c r="R234" s="38" t="str">
        <f t="shared" ca="1" si="44"/>
        <v>-</v>
      </c>
      <c r="S234" s="38">
        <f t="shared" ca="1" si="45"/>
        <v>57.076886156749588</v>
      </c>
      <c r="T234" s="38">
        <f t="shared" ca="1" si="46"/>
        <v>76.82907914666221</v>
      </c>
      <c r="U234" s="38" t="str">
        <f t="shared" ca="1" si="47"/>
        <v>-</v>
      </c>
      <c r="V234" s="38"/>
      <c r="W234" s="38"/>
    </row>
    <row r="235" spans="1:23" x14ac:dyDescent="0.35">
      <c r="A235" s="2" t="str">
        <f>BASE_NOTAS[[#This Row],[Sigla]]&amp;BASE_NOTAS[[#This Row],[CÓDIGO]]</f>
        <v>PIAS_VD</v>
      </c>
      <c r="B235" s="4" t="s">
        <v>199</v>
      </c>
      <c r="C235" s="4" t="s">
        <v>389</v>
      </c>
      <c r="D235" s="4" t="s">
        <v>659</v>
      </c>
      <c r="E235" s="42">
        <v>49.811545884796914</v>
      </c>
      <c r="F235" s="4" t="s">
        <v>611</v>
      </c>
      <c r="G23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73.38152087280406</v>
      </c>
      <c r="H23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5" s="38" t="str">
        <f t="shared" ca="1" si="36"/>
        <v>-</v>
      </c>
      <c r="K235" s="38" t="str">
        <f t="shared" ca="1" si="37"/>
        <v>-</v>
      </c>
      <c r="L235" s="38" t="str">
        <f t="shared" ca="1" si="38"/>
        <v>-</v>
      </c>
      <c r="M235" s="38" t="str">
        <f t="shared" ca="1" si="39"/>
        <v>-</v>
      </c>
      <c r="N235" s="38" t="str">
        <f t="shared" ca="1" si="40"/>
        <v>-</v>
      </c>
      <c r="O235" s="38" t="str">
        <f t="shared" ca="1" si="41"/>
        <v>-</v>
      </c>
      <c r="P235" s="38" t="str">
        <f t="shared" ca="1" si="42"/>
        <v>-</v>
      </c>
      <c r="Q235" s="38" t="str">
        <f t="shared" ca="1" si="43"/>
        <v>-</v>
      </c>
      <c r="R235" s="38" t="str">
        <f t="shared" ca="1" si="44"/>
        <v>-</v>
      </c>
      <c r="S235" s="38">
        <f t="shared" ca="1" si="45"/>
        <v>49.811545884796914</v>
      </c>
      <c r="T235" s="38">
        <f t="shared" ca="1" si="46"/>
        <v>73.38152087280406</v>
      </c>
      <c r="U235" s="38" t="str">
        <f t="shared" ca="1" si="47"/>
        <v>-</v>
      </c>
      <c r="V235" s="38"/>
      <c r="W235" s="38"/>
    </row>
    <row r="236" spans="1:23" x14ac:dyDescent="0.35">
      <c r="A236" s="2" t="str">
        <f>BASE_NOTAS[[#This Row],[Sigla]]&amp;BASE_NOTAS[[#This Row],[CÓDIGO]]</f>
        <v>PRAS_VD</v>
      </c>
      <c r="B236" s="4" t="s">
        <v>200</v>
      </c>
      <c r="C236" s="4" t="s">
        <v>389</v>
      </c>
      <c r="D236" s="4" t="s">
        <v>659</v>
      </c>
      <c r="E236" s="42">
        <v>84.097124401634161</v>
      </c>
      <c r="F236" s="4" t="s">
        <v>611</v>
      </c>
      <c r="G23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55.121126519431613</v>
      </c>
      <c r="H23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6" s="38" t="str">
        <f t="shared" ca="1" si="36"/>
        <v>-</v>
      </c>
      <c r="K236" s="38" t="str">
        <f t="shared" ca="1" si="37"/>
        <v>-</v>
      </c>
      <c r="L236" s="38" t="str">
        <f t="shared" ca="1" si="38"/>
        <v>-</v>
      </c>
      <c r="M236" s="38" t="str">
        <f t="shared" ca="1" si="39"/>
        <v>-</v>
      </c>
      <c r="N236" s="38" t="str">
        <f t="shared" ca="1" si="40"/>
        <v>-</v>
      </c>
      <c r="O236" s="38" t="str">
        <f t="shared" ca="1" si="41"/>
        <v>-</v>
      </c>
      <c r="P236" s="38" t="str">
        <f t="shared" ca="1" si="42"/>
        <v>-</v>
      </c>
      <c r="Q236" s="38" t="str">
        <f t="shared" ca="1" si="43"/>
        <v>-</v>
      </c>
      <c r="R236" s="38" t="str">
        <f t="shared" ca="1" si="44"/>
        <v>-</v>
      </c>
      <c r="S236" s="38">
        <f t="shared" ca="1" si="45"/>
        <v>84.097124401634161</v>
      </c>
      <c r="T236" s="38">
        <f t="shared" ca="1" si="46"/>
        <v>55.121126519431613</v>
      </c>
      <c r="U236" s="38" t="str">
        <f t="shared" ca="1" si="47"/>
        <v>-</v>
      </c>
      <c r="V236" s="38"/>
      <c r="W236" s="38"/>
    </row>
    <row r="237" spans="1:23" x14ac:dyDescent="0.35">
      <c r="A237" s="2" t="str">
        <f>BASE_NOTAS[[#This Row],[Sigla]]&amp;BASE_NOTAS[[#This Row],[CÓDIGO]]</f>
        <v>RJAS_VD</v>
      </c>
      <c r="B237" s="4" t="s">
        <v>201</v>
      </c>
      <c r="C237" s="4" t="s">
        <v>389</v>
      </c>
      <c r="D237" s="4" t="s">
        <v>659</v>
      </c>
      <c r="E237" s="42">
        <v>0</v>
      </c>
      <c r="F237" s="4" t="s">
        <v>611</v>
      </c>
      <c r="G23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80.9212263791743</v>
      </c>
      <c r="H23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7" s="38" t="str">
        <f t="shared" ca="1" si="36"/>
        <v>-</v>
      </c>
      <c r="K237" s="38" t="str">
        <f t="shared" ca="1" si="37"/>
        <v>-</v>
      </c>
      <c r="L237" s="38" t="str">
        <f t="shared" ca="1" si="38"/>
        <v>-</v>
      </c>
      <c r="M237" s="38" t="str">
        <f t="shared" ca="1" si="39"/>
        <v>-</v>
      </c>
      <c r="N237" s="38" t="str">
        <f t="shared" ca="1" si="40"/>
        <v>-</v>
      </c>
      <c r="O237" s="38" t="str">
        <f t="shared" ca="1" si="41"/>
        <v>-</v>
      </c>
      <c r="P237" s="38" t="str">
        <f t="shared" ca="1" si="42"/>
        <v>-</v>
      </c>
      <c r="Q237" s="38" t="str">
        <f t="shared" ca="1" si="43"/>
        <v>-</v>
      </c>
      <c r="R237" s="38" t="str">
        <f t="shared" ca="1" si="44"/>
        <v>-</v>
      </c>
      <c r="S237" s="38">
        <f t="shared" ca="1" si="45"/>
        <v>0</v>
      </c>
      <c r="T237" s="38">
        <f t="shared" ca="1" si="46"/>
        <v>80.9212263791743</v>
      </c>
      <c r="U237" s="38" t="str">
        <f t="shared" ca="1" si="47"/>
        <v>-</v>
      </c>
      <c r="V237" s="38"/>
      <c r="W237" s="38"/>
    </row>
    <row r="238" spans="1:23" x14ac:dyDescent="0.35">
      <c r="A238" s="2" t="str">
        <f>BASE_NOTAS[[#This Row],[Sigla]]&amp;BASE_NOTAS[[#This Row],[CÓDIGO]]</f>
        <v>RNAS_VD</v>
      </c>
      <c r="B238" s="4" t="s">
        <v>202</v>
      </c>
      <c r="C238" s="4" t="s">
        <v>389</v>
      </c>
      <c r="D238" s="4" t="s">
        <v>659</v>
      </c>
      <c r="E238" s="42">
        <v>68.823758723019765</v>
      </c>
      <c r="F238" s="4" t="s">
        <v>611</v>
      </c>
      <c r="G23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82.746045072060497</v>
      </c>
      <c r="H23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8" s="38" t="str">
        <f t="shared" ca="1" si="36"/>
        <v>-</v>
      </c>
      <c r="K238" s="38" t="str">
        <f t="shared" ca="1" si="37"/>
        <v>-</v>
      </c>
      <c r="L238" s="38" t="str">
        <f t="shared" ca="1" si="38"/>
        <v>-</v>
      </c>
      <c r="M238" s="38" t="str">
        <f t="shared" ca="1" si="39"/>
        <v>-</v>
      </c>
      <c r="N238" s="38" t="str">
        <f t="shared" ca="1" si="40"/>
        <v>-</v>
      </c>
      <c r="O238" s="38" t="str">
        <f t="shared" ca="1" si="41"/>
        <v>-</v>
      </c>
      <c r="P238" s="38" t="str">
        <f t="shared" ca="1" si="42"/>
        <v>-</v>
      </c>
      <c r="Q238" s="38" t="str">
        <f t="shared" ca="1" si="43"/>
        <v>-</v>
      </c>
      <c r="R238" s="38" t="str">
        <f t="shared" ca="1" si="44"/>
        <v>-</v>
      </c>
      <c r="S238" s="38">
        <f t="shared" ca="1" si="45"/>
        <v>68.823758723019765</v>
      </c>
      <c r="T238" s="38">
        <f t="shared" ca="1" si="46"/>
        <v>82.746045072060497</v>
      </c>
      <c r="U238" s="38" t="str">
        <f t="shared" ca="1" si="47"/>
        <v>-</v>
      </c>
      <c r="V238" s="38"/>
      <c r="W238" s="38"/>
    </row>
    <row r="239" spans="1:23" x14ac:dyDescent="0.35">
      <c r="A239" s="2" t="str">
        <f>BASE_NOTAS[[#This Row],[Sigla]]&amp;BASE_NOTAS[[#This Row],[CÓDIGO]]</f>
        <v>ROAS_VD</v>
      </c>
      <c r="B239" s="4" t="s">
        <v>203</v>
      </c>
      <c r="C239" s="4" t="s">
        <v>389</v>
      </c>
      <c r="D239" s="4" t="s">
        <v>659</v>
      </c>
      <c r="E239" s="42">
        <v>77.648059973083434</v>
      </c>
      <c r="F239" s="4" t="s">
        <v>611</v>
      </c>
      <c r="G23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83.764324769517245</v>
      </c>
      <c r="H23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9" s="38" t="str">
        <f t="shared" ca="1" si="36"/>
        <v>-</v>
      </c>
      <c r="K239" s="38" t="str">
        <f t="shared" ca="1" si="37"/>
        <v>-</v>
      </c>
      <c r="L239" s="38" t="str">
        <f t="shared" ca="1" si="38"/>
        <v>-</v>
      </c>
      <c r="M239" s="38" t="str">
        <f t="shared" ca="1" si="39"/>
        <v>-</v>
      </c>
      <c r="N239" s="38" t="str">
        <f t="shared" ca="1" si="40"/>
        <v>-</v>
      </c>
      <c r="O239" s="38" t="str">
        <f t="shared" ca="1" si="41"/>
        <v>-</v>
      </c>
      <c r="P239" s="38" t="str">
        <f t="shared" ca="1" si="42"/>
        <v>-</v>
      </c>
      <c r="Q239" s="38" t="str">
        <f t="shared" ca="1" si="43"/>
        <v>-</v>
      </c>
      <c r="R239" s="38" t="str">
        <f t="shared" ca="1" si="44"/>
        <v>-</v>
      </c>
      <c r="S239" s="38">
        <f t="shared" ca="1" si="45"/>
        <v>77.648059973083434</v>
      </c>
      <c r="T239" s="38">
        <f t="shared" ca="1" si="46"/>
        <v>83.764324769517245</v>
      </c>
      <c r="U239" s="38" t="str">
        <f t="shared" ca="1" si="47"/>
        <v>-</v>
      </c>
      <c r="V239" s="38"/>
      <c r="W239" s="38"/>
    </row>
    <row r="240" spans="1:23" x14ac:dyDescent="0.35">
      <c r="A240" s="2" t="str">
        <f>BASE_NOTAS[[#This Row],[Sigla]]&amp;BASE_NOTAS[[#This Row],[CÓDIGO]]</f>
        <v>RRAS_VD</v>
      </c>
      <c r="B240" s="4" t="s">
        <v>204</v>
      </c>
      <c r="C240" s="4" t="s">
        <v>389</v>
      </c>
      <c r="D240" s="4" t="s">
        <v>659</v>
      </c>
      <c r="E240" s="42">
        <v>48.29348395986559</v>
      </c>
      <c r="F240" s="4" t="s">
        <v>611</v>
      </c>
      <c r="G24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74.815222473489399</v>
      </c>
      <c r="H24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0" s="38" t="str">
        <f t="shared" ca="1" si="36"/>
        <v>-</v>
      </c>
      <c r="K240" s="38" t="str">
        <f t="shared" ca="1" si="37"/>
        <v>-</v>
      </c>
      <c r="L240" s="38" t="str">
        <f t="shared" ca="1" si="38"/>
        <v>-</v>
      </c>
      <c r="M240" s="38" t="str">
        <f t="shared" ca="1" si="39"/>
        <v>-</v>
      </c>
      <c r="N240" s="38" t="str">
        <f t="shared" ca="1" si="40"/>
        <v>-</v>
      </c>
      <c r="O240" s="38" t="str">
        <f t="shared" ca="1" si="41"/>
        <v>-</v>
      </c>
      <c r="P240" s="38" t="str">
        <f t="shared" ca="1" si="42"/>
        <v>-</v>
      </c>
      <c r="Q240" s="38" t="str">
        <f t="shared" ca="1" si="43"/>
        <v>-</v>
      </c>
      <c r="R240" s="38" t="str">
        <f t="shared" ca="1" si="44"/>
        <v>-</v>
      </c>
      <c r="S240" s="38">
        <f t="shared" ca="1" si="45"/>
        <v>48.29348395986559</v>
      </c>
      <c r="T240" s="38">
        <f t="shared" ca="1" si="46"/>
        <v>74.815222473489399</v>
      </c>
      <c r="U240" s="38" t="str">
        <f t="shared" ca="1" si="47"/>
        <v>-</v>
      </c>
      <c r="V240" s="38"/>
      <c r="W240" s="38"/>
    </row>
    <row r="241" spans="1:23" x14ac:dyDescent="0.35">
      <c r="A241" s="2" t="str">
        <f>BASE_NOTAS[[#This Row],[Sigla]]&amp;BASE_NOTAS[[#This Row],[CÓDIGO]]</f>
        <v>RSAS_VD</v>
      </c>
      <c r="B241" s="4" t="s">
        <v>205</v>
      </c>
      <c r="C241" s="4" t="s">
        <v>389</v>
      </c>
      <c r="D241" s="4" t="s">
        <v>659</v>
      </c>
      <c r="E241" s="42">
        <v>16.947804910306232</v>
      </c>
      <c r="F241" s="4" t="s">
        <v>611</v>
      </c>
      <c r="G24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24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1" s="38" t="str">
        <f t="shared" ca="1" si="36"/>
        <v>-</v>
      </c>
      <c r="K241" s="38" t="str">
        <f t="shared" ca="1" si="37"/>
        <v>-</v>
      </c>
      <c r="L241" s="38" t="str">
        <f t="shared" ca="1" si="38"/>
        <v>-</v>
      </c>
      <c r="M241" s="38" t="str">
        <f t="shared" ca="1" si="39"/>
        <v>-</v>
      </c>
      <c r="N241" s="38" t="str">
        <f t="shared" ca="1" si="40"/>
        <v>-</v>
      </c>
      <c r="O241" s="38" t="str">
        <f t="shared" ca="1" si="41"/>
        <v>-</v>
      </c>
      <c r="P241" s="38" t="str">
        <f t="shared" ca="1" si="42"/>
        <v>-</v>
      </c>
      <c r="Q241" s="38" t="str">
        <f t="shared" ca="1" si="43"/>
        <v>-</v>
      </c>
      <c r="R241" s="38" t="str">
        <f t="shared" ca="1" si="44"/>
        <v>-</v>
      </c>
      <c r="S241" s="38">
        <f t="shared" ca="1" si="45"/>
        <v>16.947804910306232</v>
      </c>
      <c r="T241" s="38">
        <f t="shared" ca="1" si="46"/>
        <v>100</v>
      </c>
      <c r="U241" s="38" t="str">
        <f t="shared" ca="1" si="47"/>
        <v>-</v>
      </c>
      <c r="V241" s="38"/>
      <c r="W241" s="38"/>
    </row>
    <row r="242" spans="1:23" x14ac:dyDescent="0.35">
      <c r="A242" s="2" t="str">
        <f>BASE_NOTAS[[#This Row],[Sigla]]&amp;BASE_NOTAS[[#This Row],[CÓDIGO]]</f>
        <v>SCAS_VD</v>
      </c>
      <c r="B242" s="4" t="s">
        <v>194</v>
      </c>
      <c r="C242" s="4" t="s">
        <v>389</v>
      </c>
      <c r="D242" s="4" t="s">
        <v>659</v>
      </c>
      <c r="E242" s="42">
        <v>71.522345025859266</v>
      </c>
      <c r="F242" s="4" t="s">
        <v>611</v>
      </c>
      <c r="G24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66.399600449437699</v>
      </c>
      <c r="H24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2" s="38" t="str">
        <f t="shared" ca="1" si="36"/>
        <v>-</v>
      </c>
      <c r="K242" s="38" t="str">
        <f t="shared" ca="1" si="37"/>
        <v>-</v>
      </c>
      <c r="L242" s="38" t="str">
        <f t="shared" ca="1" si="38"/>
        <v>-</v>
      </c>
      <c r="M242" s="38" t="str">
        <f t="shared" ca="1" si="39"/>
        <v>-</v>
      </c>
      <c r="N242" s="38" t="str">
        <f t="shared" ca="1" si="40"/>
        <v>-</v>
      </c>
      <c r="O242" s="38" t="str">
        <f t="shared" ca="1" si="41"/>
        <v>-</v>
      </c>
      <c r="P242" s="38" t="str">
        <f t="shared" ca="1" si="42"/>
        <v>-</v>
      </c>
      <c r="Q242" s="38" t="str">
        <f t="shared" ca="1" si="43"/>
        <v>-</v>
      </c>
      <c r="R242" s="38" t="str">
        <f t="shared" ca="1" si="44"/>
        <v>-</v>
      </c>
      <c r="S242" s="38">
        <f t="shared" ca="1" si="45"/>
        <v>71.522345025859266</v>
      </c>
      <c r="T242" s="38">
        <f t="shared" ca="1" si="46"/>
        <v>66.399600449437699</v>
      </c>
      <c r="U242" s="38" t="str">
        <f t="shared" ca="1" si="47"/>
        <v>-</v>
      </c>
      <c r="V242" s="38"/>
      <c r="W242" s="38"/>
    </row>
    <row r="243" spans="1:23" x14ac:dyDescent="0.35">
      <c r="A243" s="2" t="str">
        <f>BASE_NOTAS[[#This Row],[Sigla]]&amp;BASE_NOTAS[[#This Row],[CÓDIGO]]</f>
        <v>SEAS_VD</v>
      </c>
      <c r="B243" s="4" t="s">
        <v>206</v>
      </c>
      <c r="C243" s="4" t="s">
        <v>389</v>
      </c>
      <c r="D243" s="4" t="s">
        <v>659</v>
      </c>
      <c r="E243" s="42">
        <v>76.857886013241554</v>
      </c>
      <c r="F243" s="4" t="s">
        <v>611</v>
      </c>
      <c r="G24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96.630252224061081</v>
      </c>
      <c r="H24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3" s="38" t="str">
        <f t="shared" ca="1" si="36"/>
        <v>-</v>
      </c>
      <c r="K243" s="38" t="str">
        <f t="shared" ca="1" si="37"/>
        <v>-</v>
      </c>
      <c r="L243" s="38" t="str">
        <f t="shared" ca="1" si="38"/>
        <v>-</v>
      </c>
      <c r="M243" s="38" t="str">
        <f t="shared" ca="1" si="39"/>
        <v>-</v>
      </c>
      <c r="N243" s="38" t="str">
        <f t="shared" ca="1" si="40"/>
        <v>-</v>
      </c>
      <c r="O243" s="38" t="str">
        <f t="shared" ca="1" si="41"/>
        <v>-</v>
      </c>
      <c r="P243" s="38" t="str">
        <f t="shared" ca="1" si="42"/>
        <v>-</v>
      </c>
      <c r="Q243" s="38" t="str">
        <f t="shared" ca="1" si="43"/>
        <v>-</v>
      </c>
      <c r="R243" s="38" t="str">
        <f t="shared" ca="1" si="44"/>
        <v>-</v>
      </c>
      <c r="S243" s="38">
        <f t="shared" ca="1" si="45"/>
        <v>76.857886013241554</v>
      </c>
      <c r="T243" s="38">
        <f t="shared" ca="1" si="46"/>
        <v>96.630252224061081</v>
      </c>
      <c r="U243" s="38" t="str">
        <f t="shared" ca="1" si="47"/>
        <v>-</v>
      </c>
      <c r="V243" s="38"/>
      <c r="W243" s="38"/>
    </row>
    <row r="244" spans="1:23" x14ac:dyDescent="0.35">
      <c r="A244" s="2" t="str">
        <f>BASE_NOTAS[[#This Row],[Sigla]]&amp;BASE_NOTAS[[#This Row],[CÓDIGO]]</f>
        <v>SPAS_VD</v>
      </c>
      <c r="B244" s="4" t="s">
        <v>186</v>
      </c>
      <c r="C244" s="4" t="s">
        <v>389</v>
      </c>
      <c r="D244" s="4" t="s">
        <v>659</v>
      </c>
      <c r="E244" s="42">
        <v>74.806213112431934</v>
      </c>
      <c r="F244" s="4" t="s">
        <v>611</v>
      </c>
      <c r="G24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51.900359527478173</v>
      </c>
      <c r="H24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4" s="38" t="str">
        <f t="shared" ca="1" si="36"/>
        <v>-</v>
      </c>
      <c r="K244" s="38" t="str">
        <f t="shared" ca="1" si="37"/>
        <v>-</v>
      </c>
      <c r="L244" s="38" t="str">
        <f t="shared" ca="1" si="38"/>
        <v>-</v>
      </c>
      <c r="M244" s="38" t="str">
        <f t="shared" ca="1" si="39"/>
        <v>-</v>
      </c>
      <c r="N244" s="38" t="str">
        <f t="shared" ca="1" si="40"/>
        <v>-</v>
      </c>
      <c r="O244" s="38" t="str">
        <f t="shared" ca="1" si="41"/>
        <v>-</v>
      </c>
      <c r="P244" s="38" t="str">
        <f t="shared" ca="1" si="42"/>
        <v>-</v>
      </c>
      <c r="Q244" s="38" t="str">
        <f t="shared" ca="1" si="43"/>
        <v>-</v>
      </c>
      <c r="R244" s="38" t="str">
        <f t="shared" ca="1" si="44"/>
        <v>-</v>
      </c>
      <c r="S244" s="38">
        <f t="shared" ca="1" si="45"/>
        <v>74.806213112431934</v>
      </c>
      <c r="T244" s="38">
        <f t="shared" ca="1" si="46"/>
        <v>51.900359527478173</v>
      </c>
      <c r="U244" s="38" t="str">
        <f t="shared" ca="1" si="47"/>
        <v>-</v>
      </c>
      <c r="V244" s="38"/>
      <c r="W244" s="38"/>
    </row>
    <row r="245" spans="1:23" x14ac:dyDescent="0.35">
      <c r="A245" s="2" t="str">
        <f>BASE_NOTAS[[#This Row],[Sigla]]&amp;BASE_NOTAS[[#This Row],[CÓDIGO]]</f>
        <v>TOAS_VD</v>
      </c>
      <c r="B245" s="4" t="s">
        <v>185</v>
      </c>
      <c r="C245" s="4" t="s">
        <v>389</v>
      </c>
      <c r="D245" s="4" t="s">
        <v>659</v>
      </c>
      <c r="E245" s="42">
        <v>69.084620111516017</v>
      </c>
      <c r="F245" s="4" t="s">
        <v>611</v>
      </c>
      <c r="G24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86.718153900603141</v>
      </c>
      <c r="H24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5" s="38" t="str">
        <f t="shared" ca="1" si="36"/>
        <v>-</v>
      </c>
      <c r="K245" s="38" t="str">
        <f t="shared" ca="1" si="37"/>
        <v>-</v>
      </c>
      <c r="L245" s="38" t="str">
        <f t="shared" ca="1" si="38"/>
        <v>-</v>
      </c>
      <c r="M245" s="38" t="str">
        <f t="shared" ca="1" si="39"/>
        <v>-</v>
      </c>
      <c r="N245" s="38" t="str">
        <f t="shared" ca="1" si="40"/>
        <v>-</v>
      </c>
      <c r="O245" s="38" t="str">
        <f t="shared" ca="1" si="41"/>
        <v>-</v>
      </c>
      <c r="P245" s="38" t="str">
        <f t="shared" ca="1" si="42"/>
        <v>-</v>
      </c>
      <c r="Q245" s="38" t="str">
        <f t="shared" ca="1" si="43"/>
        <v>-</v>
      </c>
      <c r="R245" s="38" t="str">
        <f t="shared" ca="1" si="44"/>
        <v>-</v>
      </c>
      <c r="S245" s="38">
        <f t="shared" ca="1" si="45"/>
        <v>69.084620111516017</v>
      </c>
      <c r="T245" s="38">
        <f t="shared" ca="1" si="46"/>
        <v>86.718153900603141</v>
      </c>
      <c r="U245" s="38" t="str">
        <f t="shared" ca="1" si="47"/>
        <v>-</v>
      </c>
      <c r="V245" s="38"/>
      <c r="W245" s="38"/>
    </row>
    <row r="246" spans="1:23" x14ac:dyDescent="0.35">
      <c r="A246" s="2" t="str">
        <f>BASE_NOTAS[[#This Row],[Sigla]]&amp;BASE_NOTAS[[#This Row],[CÓDIGO]]</f>
        <v>ACAS_RD</v>
      </c>
      <c r="B246" s="4" t="s">
        <v>156</v>
      </c>
      <c r="C246" s="4" t="s">
        <v>399</v>
      </c>
      <c r="D246" s="4" t="s">
        <v>425</v>
      </c>
      <c r="E246" s="42">
        <v>3.344953105180025</v>
      </c>
      <c r="F246" s="4" t="s">
        <v>471</v>
      </c>
      <c r="G24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1.6676703268438069</v>
      </c>
      <c r="H24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46" s="38" t="str">
        <f t="shared" ca="1" si="36"/>
        <v>-</v>
      </c>
      <c r="K246" s="38" t="str">
        <f t="shared" ca="1" si="37"/>
        <v>-</v>
      </c>
      <c r="L246" s="38" t="str">
        <f t="shared" ca="1" si="38"/>
        <v>-</v>
      </c>
      <c r="M246" s="38" t="str">
        <f t="shared" ca="1" si="39"/>
        <v>-</v>
      </c>
      <c r="N246" s="38">
        <f t="shared" ca="1" si="40"/>
        <v>6.7981672298156344</v>
      </c>
      <c r="O246" s="38">
        <f t="shared" ca="1" si="41"/>
        <v>18.873165315532237</v>
      </c>
      <c r="P246" s="38">
        <f t="shared" ca="1" si="42"/>
        <v>15.97958596099051</v>
      </c>
      <c r="Q246" s="38">
        <f t="shared" ca="1" si="43"/>
        <v>0.95819153747916719</v>
      </c>
      <c r="R246" s="38">
        <f t="shared" ca="1" si="44"/>
        <v>3.344953105180025</v>
      </c>
      <c r="S246" s="38">
        <f t="shared" ca="1" si="45"/>
        <v>1.6676703268438069</v>
      </c>
      <c r="T246" s="38" t="str">
        <f t="shared" ca="1" si="46"/>
        <v>-</v>
      </c>
      <c r="U246" s="38" t="str">
        <f t="shared" ca="1" si="47"/>
        <v>-</v>
      </c>
      <c r="V246" s="38"/>
      <c r="W246" s="38"/>
    </row>
    <row r="247" spans="1:23" x14ac:dyDescent="0.35">
      <c r="A247" s="2" t="str">
        <f>BASE_NOTAS[[#This Row],[Sigla]]&amp;BASE_NOTAS[[#This Row],[CÓDIGO]]</f>
        <v>ALAS_RD</v>
      </c>
      <c r="B247" s="4" t="s">
        <v>157</v>
      </c>
      <c r="C247" s="4" t="s">
        <v>399</v>
      </c>
      <c r="D247" s="4" t="s">
        <v>425</v>
      </c>
      <c r="E247" s="42">
        <v>43.172764566265542</v>
      </c>
      <c r="F247" s="4" t="s">
        <v>471</v>
      </c>
      <c r="G24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45.936393960013696</v>
      </c>
      <c r="H24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47" s="38" t="str">
        <f t="shared" ca="1" si="36"/>
        <v>-</v>
      </c>
      <c r="K247" s="38" t="str">
        <f t="shared" ca="1" si="37"/>
        <v>-</v>
      </c>
      <c r="L247" s="38" t="str">
        <f t="shared" ca="1" si="38"/>
        <v>-</v>
      </c>
      <c r="M247" s="38" t="str">
        <f t="shared" ca="1" si="39"/>
        <v>-</v>
      </c>
      <c r="N247" s="38">
        <f t="shared" ca="1" si="40"/>
        <v>0</v>
      </c>
      <c r="O247" s="38">
        <f t="shared" ca="1" si="41"/>
        <v>54.565464444913346</v>
      </c>
      <c r="P247" s="38">
        <f t="shared" ca="1" si="42"/>
        <v>4.2346920888582158</v>
      </c>
      <c r="Q247" s="38">
        <f t="shared" ca="1" si="43"/>
        <v>68.411578974694521</v>
      </c>
      <c r="R247" s="38">
        <f t="shared" ca="1" si="44"/>
        <v>43.172764566265542</v>
      </c>
      <c r="S247" s="38">
        <f t="shared" ca="1" si="45"/>
        <v>45.936393960013696</v>
      </c>
      <c r="T247" s="38" t="str">
        <f t="shared" ca="1" si="46"/>
        <v>-</v>
      </c>
      <c r="U247" s="38" t="str">
        <f t="shared" ca="1" si="47"/>
        <v>-</v>
      </c>
      <c r="V247" s="38"/>
      <c r="W247" s="38"/>
    </row>
    <row r="248" spans="1:23" x14ac:dyDescent="0.35">
      <c r="A248" s="2" t="str">
        <f>BASE_NOTAS[[#This Row],[Sigla]]&amp;BASE_NOTAS[[#This Row],[CÓDIGO]]</f>
        <v>AMAS_RD</v>
      </c>
      <c r="B248" s="4" t="s">
        <v>158</v>
      </c>
      <c r="C248" s="4" t="s">
        <v>399</v>
      </c>
      <c r="D248" s="4" t="s">
        <v>425</v>
      </c>
      <c r="E248" s="42">
        <v>0.16845973081640125</v>
      </c>
      <c r="F248" s="4" t="s">
        <v>471</v>
      </c>
      <c r="G24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24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48" s="38" t="str">
        <f t="shared" ca="1" si="36"/>
        <v>-</v>
      </c>
      <c r="K248" s="38" t="str">
        <f t="shared" ca="1" si="37"/>
        <v>-</v>
      </c>
      <c r="L248" s="38" t="str">
        <f t="shared" ca="1" si="38"/>
        <v>-</v>
      </c>
      <c r="M248" s="38" t="str">
        <f t="shared" ca="1" si="39"/>
        <v>-</v>
      </c>
      <c r="N248" s="38">
        <f t="shared" ca="1" si="40"/>
        <v>7.6091291676112114</v>
      </c>
      <c r="O248" s="38">
        <f t="shared" ca="1" si="41"/>
        <v>0</v>
      </c>
      <c r="P248" s="38">
        <f t="shared" ca="1" si="42"/>
        <v>11.893346257100072</v>
      </c>
      <c r="Q248" s="38">
        <f t="shared" ca="1" si="43"/>
        <v>0</v>
      </c>
      <c r="R248" s="38">
        <f t="shared" ca="1" si="44"/>
        <v>0.16845973081640125</v>
      </c>
      <c r="S248" s="38">
        <f t="shared" ca="1" si="45"/>
        <v>0</v>
      </c>
      <c r="T248" s="38" t="str">
        <f t="shared" ca="1" si="46"/>
        <v>-</v>
      </c>
      <c r="U248" s="38" t="str">
        <f t="shared" ca="1" si="47"/>
        <v>-</v>
      </c>
      <c r="V248" s="38"/>
      <c r="W248" s="38"/>
    </row>
    <row r="249" spans="1:23" x14ac:dyDescent="0.35">
      <c r="A249" s="2" t="str">
        <f>BASE_NOTAS[[#This Row],[Sigla]]&amp;BASE_NOTAS[[#This Row],[CÓDIGO]]</f>
        <v>APAS_RD</v>
      </c>
      <c r="B249" s="4" t="s">
        <v>184</v>
      </c>
      <c r="C249" s="4" t="s">
        <v>399</v>
      </c>
      <c r="D249" s="4" t="s">
        <v>425</v>
      </c>
      <c r="E249" s="42">
        <v>0</v>
      </c>
      <c r="F249" s="4" t="s">
        <v>471</v>
      </c>
      <c r="G24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1.2246817592720478</v>
      </c>
      <c r="H24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49" s="38" t="str">
        <f t="shared" ca="1" si="36"/>
        <v>-</v>
      </c>
      <c r="K249" s="38" t="str">
        <f t="shared" ca="1" si="37"/>
        <v>-</v>
      </c>
      <c r="L249" s="38" t="str">
        <f t="shared" ca="1" si="38"/>
        <v>-</v>
      </c>
      <c r="M249" s="38" t="str">
        <f t="shared" ca="1" si="39"/>
        <v>-</v>
      </c>
      <c r="N249" s="38">
        <f t="shared" ca="1" si="40"/>
        <v>16.374443105577441</v>
      </c>
      <c r="O249" s="38">
        <f t="shared" ca="1" si="41"/>
        <v>14.56623816845554</v>
      </c>
      <c r="P249" s="38">
        <f t="shared" ca="1" si="42"/>
        <v>27.503139296700997</v>
      </c>
      <c r="Q249" s="38">
        <f t="shared" ca="1" si="43"/>
        <v>1.6858882475016399</v>
      </c>
      <c r="R249" s="38">
        <f t="shared" ca="1" si="44"/>
        <v>0</v>
      </c>
      <c r="S249" s="38">
        <f t="shared" ca="1" si="45"/>
        <v>1.2246817592720478</v>
      </c>
      <c r="T249" s="38" t="str">
        <f t="shared" ca="1" si="46"/>
        <v>-</v>
      </c>
      <c r="U249" s="38" t="str">
        <f t="shared" ca="1" si="47"/>
        <v>-</v>
      </c>
      <c r="V249" s="38"/>
      <c r="W249" s="38"/>
    </row>
    <row r="250" spans="1:23" x14ac:dyDescent="0.35">
      <c r="A250" s="2" t="str">
        <f>BASE_NOTAS[[#This Row],[Sigla]]&amp;BASE_NOTAS[[#This Row],[CÓDIGO]]</f>
        <v>BAAS_RD</v>
      </c>
      <c r="B250" s="4" t="s">
        <v>187</v>
      </c>
      <c r="C250" s="4" t="s">
        <v>399</v>
      </c>
      <c r="D250" s="4" t="s">
        <v>425</v>
      </c>
      <c r="E250" s="42">
        <v>39.402794262846875</v>
      </c>
      <c r="F250" s="4" t="s">
        <v>471</v>
      </c>
      <c r="G25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45.838148748629699</v>
      </c>
      <c r="H25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50" s="38" t="str">
        <f t="shared" ca="1" si="36"/>
        <v>-</v>
      </c>
      <c r="K250" s="38" t="str">
        <f t="shared" ca="1" si="37"/>
        <v>-</v>
      </c>
      <c r="L250" s="38" t="str">
        <f t="shared" ca="1" si="38"/>
        <v>-</v>
      </c>
      <c r="M250" s="38" t="str">
        <f t="shared" ca="1" si="39"/>
        <v>-</v>
      </c>
      <c r="N250" s="38">
        <f t="shared" ca="1" si="40"/>
        <v>12.862674594578118</v>
      </c>
      <c r="O250" s="38">
        <f t="shared" ca="1" si="41"/>
        <v>36.040670195037507</v>
      </c>
      <c r="P250" s="38">
        <f t="shared" ca="1" si="42"/>
        <v>7.9182949906131173</v>
      </c>
      <c r="Q250" s="38">
        <f t="shared" ca="1" si="43"/>
        <v>43.192486320610293</v>
      </c>
      <c r="R250" s="38">
        <f t="shared" ca="1" si="44"/>
        <v>39.402794262846875</v>
      </c>
      <c r="S250" s="38">
        <f t="shared" ca="1" si="45"/>
        <v>45.838148748629699</v>
      </c>
      <c r="T250" s="38" t="str">
        <f t="shared" ca="1" si="46"/>
        <v>-</v>
      </c>
      <c r="U250" s="38" t="str">
        <f t="shared" ca="1" si="47"/>
        <v>-</v>
      </c>
      <c r="V250" s="38"/>
      <c r="W250" s="38"/>
    </row>
    <row r="251" spans="1:23" x14ac:dyDescent="0.35">
      <c r="A251" s="2" t="str">
        <f>BASE_NOTAS[[#This Row],[Sigla]]&amp;BASE_NOTAS[[#This Row],[CÓDIGO]]</f>
        <v>CEAS_RD</v>
      </c>
      <c r="B251" s="4" t="s">
        <v>188</v>
      </c>
      <c r="C251" s="4" t="s">
        <v>399</v>
      </c>
      <c r="D251" s="4" t="s">
        <v>425</v>
      </c>
      <c r="E251" s="42">
        <v>0.80509435680958863</v>
      </c>
      <c r="F251" s="4" t="s">
        <v>471</v>
      </c>
      <c r="G25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87.098943659760337</v>
      </c>
      <c r="H25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51" s="38" t="str">
        <f t="shared" ca="1" si="36"/>
        <v>-</v>
      </c>
      <c r="K251" s="38" t="str">
        <f t="shared" ca="1" si="37"/>
        <v>-</v>
      </c>
      <c r="L251" s="38" t="str">
        <f t="shared" ca="1" si="38"/>
        <v>-</v>
      </c>
      <c r="M251" s="38" t="str">
        <f t="shared" ca="1" si="39"/>
        <v>-</v>
      </c>
      <c r="N251" s="38">
        <f t="shared" ca="1" si="40"/>
        <v>2.25812942951208</v>
      </c>
      <c r="O251" s="38">
        <f t="shared" ca="1" si="41"/>
        <v>54.897544446378852</v>
      </c>
      <c r="P251" s="38">
        <f t="shared" ca="1" si="42"/>
        <v>4.6526966169076838</v>
      </c>
      <c r="Q251" s="38">
        <f t="shared" ca="1" si="43"/>
        <v>3.9900792204436084</v>
      </c>
      <c r="R251" s="38">
        <f t="shared" ca="1" si="44"/>
        <v>0.80509435680958863</v>
      </c>
      <c r="S251" s="38">
        <f t="shared" ca="1" si="45"/>
        <v>87.098943659760337</v>
      </c>
      <c r="T251" s="38" t="str">
        <f t="shared" ca="1" si="46"/>
        <v>-</v>
      </c>
      <c r="U251" s="38" t="str">
        <f t="shared" ca="1" si="47"/>
        <v>-</v>
      </c>
      <c r="V251" s="38"/>
      <c r="W251" s="38"/>
    </row>
    <row r="252" spans="1:23" x14ac:dyDescent="0.35">
      <c r="A252" s="2" t="str">
        <f>BASE_NOTAS[[#This Row],[Sigla]]&amp;BASE_NOTAS[[#This Row],[CÓDIGO]]</f>
        <v>DFAS_RD</v>
      </c>
      <c r="B252" s="4" t="s">
        <v>189</v>
      </c>
      <c r="C252" s="4" t="s">
        <v>399</v>
      </c>
      <c r="D252" s="4" t="s">
        <v>425</v>
      </c>
      <c r="E252" s="42">
        <v>86.914936082905697</v>
      </c>
      <c r="F252" s="4" t="s">
        <v>471</v>
      </c>
      <c r="G25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16.425719613421222</v>
      </c>
      <c r="H25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52" s="38" t="str">
        <f t="shared" ca="1" si="36"/>
        <v>-</v>
      </c>
      <c r="K252" s="38" t="str">
        <f t="shared" ca="1" si="37"/>
        <v>-</v>
      </c>
      <c r="L252" s="38" t="str">
        <f t="shared" ca="1" si="38"/>
        <v>-</v>
      </c>
      <c r="M252" s="38" t="str">
        <f t="shared" ca="1" si="39"/>
        <v>-</v>
      </c>
      <c r="N252" s="38">
        <f t="shared" ca="1" si="40"/>
        <v>1.7174705463029434</v>
      </c>
      <c r="O252" s="38">
        <f t="shared" ca="1" si="41"/>
        <v>5.3125005932427376</v>
      </c>
      <c r="P252" s="38">
        <f t="shared" ca="1" si="42"/>
        <v>7.0373881298376721</v>
      </c>
      <c r="Q252" s="38">
        <f t="shared" ca="1" si="43"/>
        <v>91.490047796415425</v>
      </c>
      <c r="R252" s="38">
        <f t="shared" ca="1" si="44"/>
        <v>86.914936082905697</v>
      </c>
      <c r="S252" s="38">
        <f t="shared" ca="1" si="45"/>
        <v>16.425719613421222</v>
      </c>
      <c r="T252" s="38" t="str">
        <f t="shared" ca="1" si="46"/>
        <v>-</v>
      </c>
      <c r="U252" s="38" t="str">
        <f t="shared" ca="1" si="47"/>
        <v>-</v>
      </c>
      <c r="V252" s="38"/>
      <c r="W252" s="38"/>
    </row>
    <row r="253" spans="1:23" x14ac:dyDescent="0.35">
      <c r="A253" s="2" t="str">
        <f>BASE_NOTAS[[#This Row],[Sigla]]&amp;BASE_NOTAS[[#This Row],[CÓDIGO]]</f>
        <v>ESAS_RD</v>
      </c>
      <c r="B253" s="4" t="s">
        <v>183</v>
      </c>
      <c r="C253" s="4" t="s">
        <v>399</v>
      </c>
      <c r="D253" s="4" t="s">
        <v>425</v>
      </c>
      <c r="E253" s="42">
        <v>93.638023823157425</v>
      </c>
      <c r="F253" s="4" t="s">
        <v>471</v>
      </c>
      <c r="G25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39.025063304379543</v>
      </c>
      <c r="H25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53" s="38" t="str">
        <f t="shared" ca="1" si="36"/>
        <v>-</v>
      </c>
      <c r="K253" s="38" t="str">
        <f t="shared" ca="1" si="37"/>
        <v>-</v>
      </c>
      <c r="L253" s="38" t="str">
        <f t="shared" ca="1" si="38"/>
        <v>-</v>
      </c>
      <c r="M253" s="38" t="str">
        <f t="shared" ca="1" si="39"/>
        <v>-</v>
      </c>
      <c r="N253" s="38">
        <f t="shared" ca="1" si="40"/>
        <v>11.263611764067564</v>
      </c>
      <c r="O253" s="38">
        <f t="shared" ca="1" si="41"/>
        <v>36.724498156266776</v>
      </c>
      <c r="P253" s="38">
        <f t="shared" ca="1" si="42"/>
        <v>13.836513690975563</v>
      </c>
      <c r="Q253" s="38">
        <f t="shared" ca="1" si="43"/>
        <v>100</v>
      </c>
      <c r="R253" s="38">
        <f t="shared" ca="1" si="44"/>
        <v>93.638023823157425</v>
      </c>
      <c r="S253" s="38">
        <f t="shared" ca="1" si="45"/>
        <v>39.025063304379543</v>
      </c>
      <c r="T253" s="38" t="str">
        <f t="shared" ca="1" si="46"/>
        <v>-</v>
      </c>
      <c r="U253" s="38" t="str">
        <f t="shared" ca="1" si="47"/>
        <v>-</v>
      </c>
      <c r="V253" s="38"/>
      <c r="W253" s="38"/>
    </row>
    <row r="254" spans="1:23" x14ac:dyDescent="0.35">
      <c r="A254" s="2" t="str">
        <f>BASE_NOTAS[[#This Row],[Sigla]]&amp;BASE_NOTAS[[#This Row],[CÓDIGO]]</f>
        <v>GOAS_RD</v>
      </c>
      <c r="B254" s="4" t="s">
        <v>190</v>
      </c>
      <c r="C254" s="4" t="s">
        <v>399</v>
      </c>
      <c r="D254" s="4" t="s">
        <v>425</v>
      </c>
      <c r="E254" s="42">
        <v>51.317252182644509</v>
      </c>
      <c r="F254" s="4" t="s">
        <v>471</v>
      </c>
      <c r="G25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16.549133126168666</v>
      </c>
      <c r="H25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54" s="38" t="str">
        <f t="shared" ca="1" si="36"/>
        <v>-</v>
      </c>
      <c r="K254" s="38" t="str">
        <f t="shared" ca="1" si="37"/>
        <v>-</v>
      </c>
      <c r="L254" s="38" t="str">
        <f t="shared" ca="1" si="38"/>
        <v>-</v>
      </c>
      <c r="M254" s="38" t="str">
        <f t="shared" ca="1" si="39"/>
        <v>-</v>
      </c>
      <c r="N254" s="38">
        <f t="shared" ca="1" si="40"/>
        <v>0.43835252675713382</v>
      </c>
      <c r="O254" s="38">
        <f t="shared" ca="1" si="41"/>
        <v>5.3207225499204958</v>
      </c>
      <c r="P254" s="38">
        <f t="shared" ca="1" si="42"/>
        <v>8.2792702479945355</v>
      </c>
      <c r="Q254" s="38">
        <f t="shared" ca="1" si="43"/>
        <v>85.381906029985018</v>
      </c>
      <c r="R254" s="38">
        <f t="shared" ca="1" si="44"/>
        <v>51.317252182644509</v>
      </c>
      <c r="S254" s="38">
        <f t="shared" ca="1" si="45"/>
        <v>16.549133126168666</v>
      </c>
      <c r="T254" s="38" t="str">
        <f t="shared" ca="1" si="46"/>
        <v>-</v>
      </c>
      <c r="U254" s="38" t="str">
        <f t="shared" ca="1" si="47"/>
        <v>-</v>
      </c>
      <c r="V254" s="38"/>
      <c r="W254" s="38"/>
    </row>
    <row r="255" spans="1:23" x14ac:dyDescent="0.35">
      <c r="A255" s="2" t="str">
        <f>BASE_NOTAS[[#This Row],[Sigla]]&amp;BASE_NOTAS[[#This Row],[CÓDIGO]]</f>
        <v>MAAS_RD</v>
      </c>
      <c r="B255" s="4" t="s">
        <v>191</v>
      </c>
      <c r="C255" s="4" t="s">
        <v>399</v>
      </c>
      <c r="D255" s="4" t="s">
        <v>425</v>
      </c>
      <c r="E255" s="42">
        <v>76.439479913249812</v>
      </c>
      <c r="F255" s="4" t="s">
        <v>471</v>
      </c>
      <c r="G25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25.866422428877335</v>
      </c>
      <c r="H25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55" s="38" t="str">
        <f t="shared" ca="1" si="36"/>
        <v>-</v>
      </c>
      <c r="K255" s="38" t="str">
        <f t="shared" ca="1" si="37"/>
        <v>-</v>
      </c>
      <c r="L255" s="38" t="str">
        <f t="shared" ca="1" si="38"/>
        <v>-</v>
      </c>
      <c r="M255" s="38" t="str">
        <f t="shared" ca="1" si="39"/>
        <v>-</v>
      </c>
      <c r="N255" s="38">
        <f t="shared" ca="1" si="40"/>
        <v>100</v>
      </c>
      <c r="O255" s="38">
        <f t="shared" ca="1" si="41"/>
        <v>55.502148242800232</v>
      </c>
      <c r="P255" s="38">
        <f t="shared" ca="1" si="42"/>
        <v>100</v>
      </c>
      <c r="Q255" s="38">
        <f t="shared" ca="1" si="43"/>
        <v>99.681785345678222</v>
      </c>
      <c r="R255" s="38">
        <f t="shared" ca="1" si="44"/>
        <v>76.439479913249812</v>
      </c>
      <c r="S255" s="38">
        <f t="shared" ca="1" si="45"/>
        <v>25.866422428877335</v>
      </c>
      <c r="T255" s="38" t="str">
        <f t="shared" ca="1" si="46"/>
        <v>-</v>
      </c>
      <c r="U255" s="38" t="str">
        <f t="shared" ca="1" si="47"/>
        <v>-</v>
      </c>
      <c r="V255" s="38"/>
      <c r="W255" s="38"/>
    </row>
    <row r="256" spans="1:23" x14ac:dyDescent="0.35">
      <c r="A256" s="2" t="str">
        <f>BASE_NOTAS[[#This Row],[Sigla]]&amp;BASE_NOTAS[[#This Row],[CÓDIGO]]</f>
        <v>MGAS_RD</v>
      </c>
      <c r="B256" s="4" t="s">
        <v>192</v>
      </c>
      <c r="C256" s="4" t="s">
        <v>399</v>
      </c>
      <c r="D256" s="4" t="s">
        <v>425</v>
      </c>
      <c r="E256" s="42">
        <v>75.514433969138537</v>
      </c>
      <c r="F256" s="4" t="s">
        <v>471</v>
      </c>
      <c r="G25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34.270269544661943</v>
      </c>
      <c r="H25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56" s="38" t="str">
        <f t="shared" ca="1" si="36"/>
        <v>-</v>
      </c>
      <c r="K256" s="38" t="str">
        <f t="shared" ca="1" si="37"/>
        <v>-</v>
      </c>
      <c r="L256" s="38" t="str">
        <f t="shared" ca="1" si="38"/>
        <v>-</v>
      </c>
      <c r="M256" s="38" t="str">
        <f t="shared" ca="1" si="39"/>
        <v>-</v>
      </c>
      <c r="N256" s="38">
        <f t="shared" ca="1" si="40"/>
        <v>2.3142325797908159</v>
      </c>
      <c r="O256" s="38">
        <f t="shared" ca="1" si="41"/>
        <v>23.078425838192647</v>
      </c>
      <c r="P256" s="38">
        <f t="shared" ca="1" si="42"/>
        <v>12.586887983224651</v>
      </c>
      <c r="Q256" s="38">
        <f t="shared" ca="1" si="43"/>
        <v>84.609703680740694</v>
      </c>
      <c r="R256" s="38">
        <f t="shared" ca="1" si="44"/>
        <v>75.514433969138537</v>
      </c>
      <c r="S256" s="38">
        <f t="shared" ca="1" si="45"/>
        <v>34.270269544661943</v>
      </c>
      <c r="T256" s="38" t="str">
        <f t="shared" ca="1" si="46"/>
        <v>-</v>
      </c>
      <c r="U256" s="38" t="str">
        <f t="shared" ca="1" si="47"/>
        <v>-</v>
      </c>
      <c r="V256" s="38"/>
      <c r="W256" s="38"/>
    </row>
    <row r="257" spans="1:23" x14ac:dyDescent="0.35">
      <c r="A257" s="2" t="str">
        <f>BASE_NOTAS[[#This Row],[Sigla]]&amp;BASE_NOTAS[[#This Row],[CÓDIGO]]</f>
        <v>MSAS_RD</v>
      </c>
      <c r="B257" s="4" t="s">
        <v>193</v>
      </c>
      <c r="C257" s="4" t="s">
        <v>399</v>
      </c>
      <c r="D257" s="4" t="s">
        <v>425</v>
      </c>
      <c r="E257" s="42">
        <v>30.510248575459965</v>
      </c>
      <c r="F257" s="4" t="s">
        <v>471</v>
      </c>
      <c r="G25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17.81124539726401</v>
      </c>
      <c r="H25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57" s="38" t="str">
        <f t="shared" ca="1" si="36"/>
        <v>-</v>
      </c>
      <c r="K257" s="38" t="str">
        <f t="shared" ca="1" si="37"/>
        <v>-</v>
      </c>
      <c r="L257" s="38" t="str">
        <f t="shared" ca="1" si="38"/>
        <v>-</v>
      </c>
      <c r="M257" s="38" t="str">
        <f t="shared" ca="1" si="39"/>
        <v>-</v>
      </c>
      <c r="N257" s="38">
        <f t="shared" ca="1" si="40"/>
        <v>20.607452907401193</v>
      </c>
      <c r="O257" s="38">
        <f t="shared" ca="1" si="41"/>
        <v>2.4387738510597869</v>
      </c>
      <c r="P257" s="38">
        <f t="shared" ca="1" si="42"/>
        <v>9.1341557370484026</v>
      </c>
      <c r="Q257" s="38">
        <f t="shared" ca="1" si="43"/>
        <v>73.966431456273085</v>
      </c>
      <c r="R257" s="38">
        <f t="shared" ca="1" si="44"/>
        <v>30.510248575459965</v>
      </c>
      <c r="S257" s="38">
        <f t="shared" ca="1" si="45"/>
        <v>17.81124539726401</v>
      </c>
      <c r="T257" s="38" t="str">
        <f t="shared" ca="1" si="46"/>
        <v>-</v>
      </c>
      <c r="U257" s="38" t="str">
        <f t="shared" ca="1" si="47"/>
        <v>-</v>
      </c>
      <c r="V257" s="38"/>
      <c r="W257" s="38"/>
    </row>
    <row r="258" spans="1:23" x14ac:dyDescent="0.35">
      <c r="A258" s="2" t="str">
        <f>BASE_NOTAS[[#This Row],[Sigla]]&amp;BASE_NOTAS[[#This Row],[CÓDIGO]]</f>
        <v>MTAS_RD</v>
      </c>
      <c r="B258" s="4" t="s">
        <v>195</v>
      </c>
      <c r="C258" s="4" t="s">
        <v>399</v>
      </c>
      <c r="D258" s="4" t="s">
        <v>425</v>
      </c>
      <c r="E258" s="42">
        <v>35.331686039206794</v>
      </c>
      <c r="F258" s="4" t="s">
        <v>471</v>
      </c>
      <c r="G25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10.231095462965207</v>
      </c>
      <c r="H25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58" s="38" t="str">
        <f t="shared" ca="1" si="36"/>
        <v>-</v>
      </c>
      <c r="K258" s="38" t="str">
        <f t="shared" ca="1" si="37"/>
        <v>-</v>
      </c>
      <c r="L258" s="38" t="str">
        <f t="shared" ca="1" si="38"/>
        <v>-</v>
      </c>
      <c r="M258" s="38" t="str">
        <f t="shared" ca="1" si="39"/>
        <v>-</v>
      </c>
      <c r="N258" s="38">
        <f t="shared" ca="1" si="40"/>
        <v>23.794052846603435</v>
      </c>
      <c r="O258" s="38">
        <f t="shared" ca="1" si="41"/>
        <v>21.663195250797141</v>
      </c>
      <c r="P258" s="38">
        <f t="shared" ca="1" si="42"/>
        <v>52.947719393935877</v>
      </c>
      <c r="Q258" s="38">
        <f t="shared" ca="1" si="43"/>
        <v>41.440525543430795</v>
      </c>
      <c r="R258" s="38">
        <f t="shared" ca="1" si="44"/>
        <v>35.331686039206794</v>
      </c>
      <c r="S258" s="38">
        <f t="shared" ca="1" si="45"/>
        <v>10.231095462965207</v>
      </c>
      <c r="T258" s="38" t="str">
        <f t="shared" ca="1" si="46"/>
        <v>-</v>
      </c>
      <c r="U258" s="38" t="str">
        <f t="shared" ca="1" si="47"/>
        <v>-</v>
      </c>
      <c r="V258" s="38"/>
      <c r="W258" s="38"/>
    </row>
    <row r="259" spans="1:23" x14ac:dyDescent="0.35">
      <c r="A259" s="2" t="str">
        <f>BASE_NOTAS[[#This Row],[Sigla]]&amp;BASE_NOTAS[[#This Row],[CÓDIGO]]</f>
        <v>PAAS_RD</v>
      </c>
      <c r="B259" s="4" t="s">
        <v>196</v>
      </c>
      <c r="C259" s="4" t="s">
        <v>399</v>
      </c>
      <c r="D259" s="4" t="s">
        <v>425</v>
      </c>
      <c r="E259" s="42">
        <v>16.943985320121367</v>
      </c>
      <c r="F259" s="4" t="s">
        <v>471</v>
      </c>
      <c r="G25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7.9340540087966831</v>
      </c>
      <c r="H25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59" s="38" t="str">
        <f t="shared" ref="J259:J322" ca="1" si="48">INDEX(INDIRECT("[Indicadores_Consolidado_2026_07_31.xlsx]"&amp;C259&amp;"!$V$37:$V$64"),MATCH(B259,INDIRECT("[Indicadores_Consolidado_2026_07_31.xlsx]"&amp;C259&amp;"!$F$37:$F$64")))</f>
        <v>-</v>
      </c>
      <c r="K259" s="38" t="str">
        <f t="shared" ref="K259:K322" ca="1" si="49">INDEX(INDIRECT("[Indicadores_Consolidado_2026_07_31.xlsx]"&amp;C259&amp;"!$W$37:$W$64"),MATCH(B259,INDIRECT("[Indicadores_Consolidado_2026_07_31.xlsx]"&amp;C259&amp;"!$F$37:$F$64")))</f>
        <v>-</v>
      </c>
      <c r="L259" s="38" t="str">
        <f t="shared" ref="L259:L322" ca="1" si="50">INDEX(INDIRECT("[Indicadores_Consolidado_2026_07_31.xlsx]"&amp;C259&amp;"!$X$37:$X$64"),MATCH(B259,INDIRECT("[Indicadores_Consolidado_2026_07_31.xlsx]"&amp;C259&amp;"!$F$37:$F$64")))</f>
        <v>-</v>
      </c>
      <c r="M259" s="38" t="str">
        <f t="shared" ref="M259:M322" ca="1" si="51">INDEX(INDIRECT("[Indicadores_Consolidado_2026_07_31.xlsx]"&amp;C259&amp;"!$Y$37:$Y$64"),MATCH(B259,INDIRECT("[Indicadores_Consolidado_2026_07_31.xlsx]"&amp;C259&amp;"!$F$37:$F$64")))</f>
        <v>-</v>
      </c>
      <c r="N259" s="38">
        <f t="shared" ref="N259:N322" ca="1" si="52">INDEX(INDIRECT("[Indicadores_Consolidado_2026_07_31.xlsx]"&amp;C259&amp;"!$Z$37:$Z$64"),MATCH(B259,INDIRECT("[Indicadores_Consolidado_2026_07_31.xlsx]"&amp;C259&amp;"!$F$37:$F$64")))</f>
        <v>57.350739745462086</v>
      </c>
      <c r="O259" s="38">
        <f t="shared" ref="O259:O322" ca="1" si="53">INDEX(INDIRECT("[Indicadores_Consolidado_2026_07_31.xlsx]"&amp;C259&amp;"!$AA$37:$AA$64"),MATCH(B259,INDIRECT("[Indicadores_Consolidado_2026_07_31.xlsx]"&amp;C259&amp;"!$F$37:$F$64")))</f>
        <v>41.307323044004498</v>
      </c>
      <c r="P259" s="38">
        <f t="shared" ref="P259:P322" ca="1" si="54">INDEX(INDIRECT("[Indicadores_Consolidado_2026_07_31.xlsx]"&amp;C259&amp;"!$AB$37:$AB$64"),MATCH(B259,INDIRECT("[Indicadores_Consolidado_2026_07_31.xlsx]"&amp;C259&amp;"!$F$37:$F$64")))</f>
        <v>67.019364645752603</v>
      </c>
      <c r="Q259" s="38">
        <f t="shared" ref="Q259:Q322" ca="1" si="55">INDEX(INDIRECT("[Indicadores_Consolidado_2026_07_31.xlsx]"&amp;C259&amp;"!$AC$37:$AC$64"),MATCH(B259,INDIRECT("[Indicadores_Consolidado_2026_07_31.xlsx]"&amp;C259&amp;"!$F$37:$F$64")))</f>
        <v>28.540132217633413</v>
      </c>
      <c r="R259" s="38">
        <f t="shared" ref="R259:R322" ca="1" si="56">INDEX(INDIRECT("[Indicadores_Consolidado_2026_07_31.xlsx]"&amp;C259&amp;"!$AD$37:$AD$64"),MATCH(B259,INDIRECT("[Indicadores_Consolidado_2026_07_31.xlsx]"&amp;C259&amp;"!$F$37:$F$64")))</f>
        <v>16.943985320121367</v>
      </c>
      <c r="S259" s="38">
        <f t="shared" ref="S259:U322" ca="1" si="57">INDEX(INDIRECT("[Indicadores_Consolidado_2026_07_31.xlsx]"&amp;C259&amp;"!$AE$37:$AE$64"),MATCH(B259,INDIRECT("[Indicadores_Consolidado_2026_07_31.xlsx]"&amp;C259&amp;"!$F$37:$F$64")))</f>
        <v>7.9340540087966831</v>
      </c>
      <c r="T259" s="38" t="str">
        <f t="shared" ref="T259:T322" ca="1" si="58">INDEX(INDIRECT("[Indicadores_Consolidado_2026_07_31.xlsx]"&amp;C259&amp;"!$AF$37:$AF$64"),MATCH(B259,INDIRECT("[Indicadores_Consolidado_2026_07_31.xlsx]"&amp;C259&amp;"!$F$37:$F$64")))</f>
        <v>-</v>
      </c>
      <c r="U259" s="38" t="str">
        <f t="shared" ref="U259:U322" ca="1" si="59">INDEX(INDIRECT("[Indicadores_Consolidado_2026_07_31.xlsx]"&amp;C259&amp;"!$AG$37:$AG$64"),MATCH(B259,INDIRECT("[Indicadores_Consolidado_2026_07_31.xlsx]"&amp;C259&amp;"!$F$37:$F$64")))</f>
        <v>-</v>
      </c>
      <c r="V259" s="38"/>
      <c r="W259" s="38"/>
    </row>
    <row r="260" spans="1:23" x14ac:dyDescent="0.35">
      <c r="A260" s="2" t="str">
        <f>BASE_NOTAS[[#This Row],[Sigla]]&amp;BASE_NOTAS[[#This Row],[CÓDIGO]]</f>
        <v>PBAS_RD</v>
      </c>
      <c r="B260" s="4" t="s">
        <v>197</v>
      </c>
      <c r="C260" s="4" t="s">
        <v>399</v>
      </c>
      <c r="D260" s="4" t="s">
        <v>425</v>
      </c>
      <c r="E260" s="42">
        <v>11.203430286217237</v>
      </c>
      <c r="F260" s="4" t="s">
        <v>471</v>
      </c>
      <c r="G26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26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60" s="38" t="str">
        <f t="shared" ca="1" si="48"/>
        <v>-</v>
      </c>
      <c r="K260" s="38" t="str">
        <f t="shared" ca="1" si="49"/>
        <v>-</v>
      </c>
      <c r="L260" s="38" t="str">
        <f t="shared" ca="1" si="50"/>
        <v>-</v>
      </c>
      <c r="M260" s="38" t="str">
        <f t="shared" ca="1" si="51"/>
        <v>-</v>
      </c>
      <c r="N260" s="38">
        <f t="shared" ca="1" si="52"/>
        <v>38.198102818436141</v>
      </c>
      <c r="O260" s="38">
        <f t="shared" ca="1" si="53"/>
        <v>75.177500369937761</v>
      </c>
      <c r="P260" s="38">
        <f t="shared" ca="1" si="54"/>
        <v>0.98291204128828535</v>
      </c>
      <c r="Q260" s="38">
        <f t="shared" ca="1" si="55"/>
        <v>18.748497954121774</v>
      </c>
      <c r="R260" s="38">
        <f t="shared" ca="1" si="56"/>
        <v>11.203430286217237</v>
      </c>
      <c r="S260" s="38">
        <f t="shared" ca="1" si="57"/>
        <v>100</v>
      </c>
      <c r="T260" s="38" t="str">
        <f t="shared" ca="1" si="58"/>
        <v>-</v>
      </c>
      <c r="U260" s="38" t="str">
        <f t="shared" ca="1" si="59"/>
        <v>-</v>
      </c>
      <c r="V260" s="38"/>
      <c r="W260" s="38"/>
    </row>
    <row r="261" spans="1:23" x14ac:dyDescent="0.35">
      <c r="A261" s="2" t="str">
        <f>BASE_NOTAS[[#This Row],[Sigla]]&amp;BASE_NOTAS[[#This Row],[CÓDIGO]]</f>
        <v>PEAS_RD</v>
      </c>
      <c r="B261" s="4" t="s">
        <v>198</v>
      </c>
      <c r="C261" s="4" t="s">
        <v>399</v>
      </c>
      <c r="D261" s="4" t="s">
        <v>425</v>
      </c>
      <c r="E261" s="42">
        <v>20.533251902666041</v>
      </c>
      <c r="F261" s="4" t="s">
        <v>471</v>
      </c>
      <c r="G26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48.064785340812925</v>
      </c>
      <c r="H26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61" s="38" t="str">
        <f t="shared" ca="1" si="48"/>
        <v>-</v>
      </c>
      <c r="K261" s="38" t="str">
        <f t="shared" ca="1" si="49"/>
        <v>-</v>
      </c>
      <c r="L261" s="38" t="str">
        <f t="shared" ca="1" si="50"/>
        <v>-</v>
      </c>
      <c r="M261" s="38" t="str">
        <f t="shared" ca="1" si="51"/>
        <v>-</v>
      </c>
      <c r="N261" s="38">
        <f t="shared" ca="1" si="52"/>
        <v>5.443842265400991</v>
      </c>
      <c r="O261" s="38">
        <f t="shared" ca="1" si="53"/>
        <v>37.942642163955178</v>
      </c>
      <c r="P261" s="38">
        <f t="shared" ca="1" si="54"/>
        <v>3.1307078666552477</v>
      </c>
      <c r="Q261" s="38">
        <f t="shared" ca="1" si="55"/>
        <v>41.532073574401416</v>
      </c>
      <c r="R261" s="38">
        <f t="shared" ca="1" si="56"/>
        <v>20.533251902666041</v>
      </c>
      <c r="S261" s="38">
        <f t="shared" ca="1" si="57"/>
        <v>48.064785340812925</v>
      </c>
      <c r="T261" s="38" t="str">
        <f t="shared" ca="1" si="58"/>
        <v>-</v>
      </c>
      <c r="U261" s="38" t="str">
        <f t="shared" ca="1" si="59"/>
        <v>-</v>
      </c>
      <c r="V261" s="38"/>
      <c r="W261" s="38"/>
    </row>
    <row r="262" spans="1:23" x14ac:dyDescent="0.35">
      <c r="A262" s="2" t="str">
        <f>BASE_NOTAS[[#This Row],[Sigla]]&amp;BASE_NOTAS[[#This Row],[CÓDIGO]]</f>
        <v>PIAS_RD</v>
      </c>
      <c r="B262" s="4" t="s">
        <v>199</v>
      </c>
      <c r="C262" s="4" t="s">
        <v>399</v>
      </c>
      <c r="D262" s="4" t="s">
        <v>425</v>
      </c>
      <c r="E262" s="42">
        <v>22.066636793711673</v>
      </c>
      <c r="F262" s="4" t="s">
        <v>471</v>
      </c>
      <c r="G26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29.118227561529213</v>
      </c>
      <c r="H26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62" s="38" t="str">
        <f t="shared" ca="1" si="48"/>
        <v>-</v>
      </c>
      <c r="K262" s="38" t="str">
        <f t="shared" ca="1" si="49"/>
        <v>-</v>
      </c>
      <c r="L262" s="38" t="str">
        <f t="shared" ca="1" si="50"/>
        <v>-</v>
      </c>
      <c r="M262" s="38" t="str">
        <f t="shared" ca="1" si="51"/>
        <v>-</v>
      </c>
      <c r="N262" s="38">
        <f t="shared" ca="1" si="52"/>
        <v>0.42159399463497871</v>
      </c>
      <c r="O262" s="38">
        <f t="shared" ca="1" si="53"/>
        <v>12.261287815229347</v>
      </c>
      <c r="P262" s="38">
        <f t="shared" ca="1" si="54"/>
        <v>4.9181637411651353</v>
      </c>
      <c r="Q262" s="38">
        <f t="shared" ca="1" si="55"/>
        <v>23.783358815107427</v>
      </c>
      <c r="R262" s="38">
        <f t="shared" ca="1" si="56"/>
        <v>22.066636793711673</v>
      </c>
      <c r="S262" s="38">
        <f t="shared" ca="1" si="57"/>
        <v>29.118227561529213</v>
      </c>
      <c r="T262" s="38" t="str">
        <f t="shared" ca="1" si="58"/>
        <v>-</v>
      </c>
      <c r="U262" s="38" t="str">
        <f t="shared" ca="1" si="59"/>
        <v>-</v>
      </c>
      <c r="V262" s="38"/>
      <c r="W262" s="38"/>
    </row>
    <row r="263" spans="1:23" x14ac:dyDescent="0.35">
      <c r="A263" s="2" t="str">
        <f>BASE_NOTAS[[#This Row],[Sigla]]&amp;BASE_NOTAS[[#This Row],[CÓDIGO]]</f>
        <v>PRAS_RD</v>
      </c>
      <c r="B263" s="4" t="s">
        <v>200</v>
      </c>
      <c r="C263" s="4" t="s">
        <v>399</v>
      </c>
      <c r="D263" s="4" t="s">
        <v>425</v>
      </c>
      <c r="E263" s="42">
        <v>48.029661882432066</v>
      </c>
      <c r="F263" s="4" t="s">
        <v>471</v>
      </c>
      <c r="G26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23.851416517534091</v>
      </c>
      <c r="H26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63" s="38" t="str">
        <f t="shared" ca="1" si="48"/>
        <v>-</v>
      </c>
      <c r="K263" s="38" t="str">
        <f t="shared" ca="1" si="49"/>
        <v>-</v>
      </c>
      <c r="L263" s="38" t="str">
        <f t="shared" ca="1" si="50"/>
        <v>-</v>
      </c>
      <c r="M263" s="38" t="str">
        <f t="shared" ca="1" si="51"/>
        <v>-</v>
      </c>
      <c r="N263" s="38">
        <f t="shared" ca="1" si="52"/>
        <v>0.83955880907893077</v>
      </c>
      <c r="O263" s="38">
        <f t="shared" ca="1" si="53"/>
        <v>19.009285927288179</v>
      </c>
      <c r="P263" s="38">
        <f t="shared" ca="1" si="54"/>
        <v>3.9754555956265101</v>
      </c>
      <c r="Q263" s="38">
        <f t="shared" ca="1" si="55"/>
        <v>22.945621135451439</v>
      </c>
      <c r="R263" s="38">
        <f t="shared" ca="1" si="56"/>
        <v>48.029661882432066</v>
      </c>
      <c r="S263" s="38">
        <f t="shared" ca="1" si="57"/>
        <v>23.851416517534091</v>
      </c>
      <c r="T263" s="38" t="str">
        <f t="shared" ca="1" si="58"/>
        <v>-</v>
      </c>
      <c r="U263" s="38" t="str">
        <f t="shared" ca="1" si="59"/>
        <v>-</v>
      </c>
      <c r="V263" s="38"/>
      <c r="W263" s="38"/>
    </row>
    <row r="264" spans="1:23" x14ac:dyDescent="0.35">
      <c r="A264" s="2" t="str">
        <f>BASE_NOTAS[[#This Row],[Sigla]]&amp;BASE_NOTAS[[#This Row],[CÓDIGO]]</f>
        <v>RJAS_RD</v>
      </c>
      <c r="B264" s="4" t="s">
        <v>201</v>
      </c>
      <c r="C264" s="4" t="s">
        <v>399</v>
      </c>
      <c r="D264" s="4" t="s">
        <v>425</v>
      </c>
      <c r="E264" s="42">
        <v>58.581656809722496</v>
      </c>
      <c r="F264" s="4" t="s">
        <v>471</v>
      </c>
      <c r="G26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39.626787912579275</v>
      </c>
      <c r="H26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64" s="38" t="str">
        <f t="shared" ca="1" si="48"/>
        <v>-</v>
      </c>
      <c r="K264" s="38" t="str">
        <f t="shared" ca="1" si="49"/>
        <v>-</v>
      </c>
      <c r="L264" s="38" t="str">
        <f t="shared" ca="1" si="50"/>
        <v>-</v>
      </c>
      <c r="M264" s="38" t="str">
        <f t="shared" ca="1" si="51"/>
        <v>-</v>
      </c>
      <c r="N264" s="38">
        <f t="shared" ca="1" si="52"/>
        <v>0.10600765005201883</v>
      </c>
      <c r="O264" s="38">
        <f t="shared" ca="1" si="53"/>
        <v>18.8482481205968</v>
      </c>
      <c r="P264" s="38">
        <f t="shared" ca="1" si="54"/>
        <v>13.154556575064275</v>
      </c>
      <c r="Q264" s="38">
        <f t="shared" ca="1" si="55"/>
        <v>49.11414936113205</v>
      </c>
      <c r="R264" s="38">
        <f t="shared" ca="1" si="56"/>
        <v>58.581656809722496</v>
      </c>
      <c r="S264" s="38">
        <f t="shared" ca="1" si="57"/>
        <v>39.626787912579275</v>
      </c>
      <c r="T264" s="38" t="str">
        <f t="shared" ca="1" si="58"/>
        <v>-</v>
      </c>
      <c r="U264" s="38" t="str">
        <f t="shared" ca="1" si="59"/>
        <v>-</v>
      </c>
      <c r="V264" s="38"/>
      <c r="W264" s="38"/>
    </row>
    <row r="265" spans="1:23" x14ac:dyDescent="0.35">
      <c r="A265" s="2" t="str">
        <f>BASE_NOTAS[[#This Row],[Sigla]]&amp;BASE_NOTAS[[#This Row],[CÓDIGO]]</f>
        <v>RNAS_RD</v>
      </c>
      <c r="B265" s="4" t="s">
        <v>202</v>
      </c>
      <c r="C265" s="4" t="s">
        <v>399</v>
      </c>
      <c r="D265" s="4" t="s">
        <v>425</v>
      </c>
      <c r="E265" s="42">
        <v>3.4371386742827101</v>
      </c>
      <c r="F265" s="4" t="s">
        <v>471</v>
      </c>
      <c r="G26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69.156695828094385</v>
      </c>
      <c r="H26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65" s="38" t="str">
        <f t="shared" ca="1" si="48"/>
        <v>-</v>
      </c>
      <c r="K265" s="38" t="str">
        <f t="shared" ca="1" si="49"/>
        <v>-</v>
      </c>
      <c r="L265" s="38" t="str">
        <f t="shared" ca="1" si="50"/>
        <v>-</v>
      </c>
      <c r="M265" s="38" t="str">
        <f t="shared" ca="1" si="51"/>
        <v>-</v>
      </c>
      <c r="N265" s="38">
        <f t="shared" ca="1" si="52"/>
        <v>19.388989147591339</v>
      </c>
      <c r="O265" s="38">
        <f t="shared" ca="1" si="53"/>
        <v>100</v>
      </c>
      <c r="P265" s="38">
        <f t="shared" ca="1" si="54"/>
        <v>0</v>
      </c>
      <c r="Q265" s="38">
        <f t="shared" ca="1" si="55"/>
        <v>8.9499337049673908</v>
      </c>
      <c r="R265" s="38">
        <f t="shared" ca="1" si="56"/>
        <v>3.4371386742827101</v>
      </c>
      <c r="S265" s="38">
        <f t="shared" ca="1" si="57"/>
        <v>69.156695828094385</v>
      </c>
      <c r="T265" s="38" t="str">
        <f t="shared" ca="1" si="58"/>
        <v>-</v>
      </c>
      <c r="U265" s="38" t="str">
        <f t="shared" ca="1" si="59"/>
        <v>-</v>
      </c>
      <c r="V265" s="38"/>
      <c r="W265" s="38"/>
    </row>
    <row r="266" spans="1:23" x14ac:dyDescent="0.35">
      <c r="A266" s="2" t="str">
        <f>BASE_NOTAS[[#This Row],[Sigla]]&amp;BASE_NOTAS[[#This Row],[CÓDIGO]]</f>
        <v>ROAS_RD</v>
      </c>
      <c r="B266" s="4" t="s">
        <v>203</v>
      </c>
      <c r="C266" s="4" t="s">
        <v>399</v>
      </c>
      <c r="D266" s="4" t="s">
        <v>425</v>
      </c>
      <c r="E266" s="42">
        <v>8.851091288917452</v>
      </c>
      <c r="F266" s="4" t="s">
        <v>471</v>
      </c>
      <c r="G26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7.065818121673094</v>
      </c>
      <c r="H26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66" s="38" t="str">
        <f t="shared" ca="1" si="48"/>
        <v>-</v>
      </c>
      <c r="K266" s="38" t="str">
        <f t="shared" ca="1" si="49"/>
        <v>-</v>
      </c>
      <c r="L266" s="38" t="str">
        <f t="shared" ca="1" si="50"/>
        <v>-</v>
      </c>
      <c r="M266" s="38" t="str">
        <f t="shared" ca="1" si="51"/>
        <v>-</v>
      </c>
      <c r="N266" s="38">
        <f t="shared" ca="1" si="52"/>
        <v>16.982088323291418</v>
      </c>
      <c r="O266" s="38">
        <f t="shared" ca="1" si="53"/>
        <v>26.092923739488082</v>
      </c>
      <c r="P266" s="38">
        <f t="shared" ca="1" si="54"/>
        <v>33.864725515853614</v>
      </c>
      <c r="Q266" s="38">
        <f t="shared" ca="1" si="55"/>
        <v>11.003942112502408</v>
      </c>
      <c r="R266" s="38">
        <f t="shared" ca="1" si="56"/>
        <v>8.851091288917452</v>
      </c>
      <c r="S266" s="38">
        <f t="shared" ca="1" si="57"/>
        <v>7.065818121673094</v>
      </c>
      <c r="T266" s="38" t="str">
        <f t="shared" ca="1" si="58"/>
        <v>-</v>
      </c>
      <c r="U266" s="38" t="str">
        <f t="shared" ca="1" si="59"/>
        <v>-</v>
      </c>
      <c r="V266" s="38"/>
      <c r="W266" s="38"/>
    </row>
    <row r="267" spans="1:23" x14ac:dyDescent="0.35">
      <c r="A267" s="2" t="str">
        <f>BASE_NOTAS[[#This Row],[Sigla]]&amp;BASE_NOTAS[[#This Row],[CÓDIGO]]</f>
        <v>RRAS_RD</v>
      </c>
      <c r="B267" s="4" t="s">
        <v>204</v>
      </c>
      <c r="C267" s="4" t="s">
        <v>399</v>
      </c>
      <c r="D267" s="4" t="s">
        <v>425</v>
      </c>
      <c r="E267" s="42">
        <v>21.517358823542384</v>
      </c>
      <c r="F267" s="4" t="s">
        <v>471</v>
      </c>
      <c r="G26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9.1991959239243375</v>
      </c>
      <c r="H26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67" s="38" t="str">
        <f t="shared" ca="1" si="48"/>
        <v>-</v>
      </c>
      <c r="K267" s="38" t="str">
        <f t="shared" ca="1" si="49"/>
        <v>-</v>
      </c>
      <c r="L267" s="38" t="str">
        <f t="shared" ca="1" si="50"/>
        <v>-</v>
      </c>
      <c r="M267" s="38" t="str">
        <f t="shared" ca="1" si="51"/>
        <v>-</v>
      </c>
      <c r="N267" s="38">
        <f t="shared" ca="1" si="52"/>
        <v>12.759239497461619</v>
      </c>
      <c r="O267" s="38">
        <f t="shared" ca="1" si="53"/>
        <v>21.116963917137355</v>
      </c>
      <c r="P267" s="38">
        <f t="shared" ca="1" si="54"/>
        <v>24.186807230264449</v>
      </c>
      <c r="Q267" s="38">
        <f t="shared" ca="1" si="55"/>
        <v>14.538277816590092</v>
      </c>
      <c r="R267" s="38">
        <f t="shared" ca="1" si="56"/>
        <v>21.517358823542384</v>
      </c>
      <c r="S267" s="38">
        <f t="shared" ca="1" si="57"/>
        <v>9.1991959239243375</v>
      </c>
      <c r="T267" s="38" t="str">
        <f t="shared" ca="1" si="58"/>
        <v>-</v>
      </c>
      <c r="U267" s="38" t="str">
        <f t="shared" ca="1" si="59"/>
        <v>-</v>
      </c>
      <c r="V267" s="38"/>
      <c r="W267" s="38"/>
    </row>
    <row r="268" spans="1:23" x14ac:dyDescent="0.35">
      <c r="A268" s="2" t="str">
        <f>BASE_NOTAS[[#This Row],[Sigla]]&amp;BASE_NOTAS[[#This Row],[CÓDIGO]]</f>
        <v>RSAS_RD</v>
      </c>
      <c r="B268" s="4" t="s">
        <v>205</v>
      </c>
      <c r="C268" s="4" t="s">
        <v>399</v>
      </c>
      <c r="D268" s="4" t="s">
        <v>425</v>
      </c>
      <c r="E268" s="42">
        <v>20.857622059873769</v>
      </c>
      <c r="F268" s="4" t="s">
        <v>471</v>
      </c>
      <c r="G26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18.99792863921677</v>
      </c>
      <c r="H26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68" s="38" t="str">
        <f t="shared" ca="1" si="48"/>
        <v>-</v>
      </c>
      <c r="K268" s="38" t="str">
        <f t="shared" ca="1" si="49"/>
        <v>-</v>
      </c>
      <c r="L268" s="38" t="str">
        <f t="shared" ca="1" si="50"/>
        <v>-</v>
      </c>
      <c r="M268" s="38" t="str">
        <f t="shared" ca="1" si="51"/>
        <v>-</v>
      </c>
      <c r="N268" s="38">
        <f t="shared" ca="1" si="52"/>
        <v>3.4406051722615461</v>
      </c>
      <c r="O268" s="38">
        <f t="shared" ca="1" si="53"/>
        <v>15.201862227835797</v>
      </c>
      <c r="P268" s="38">
        <f t="shared" ca="1" si="54"/>
        <v>1.3283165206326404</v>
      </c>
      <c r="Q268" s="38">
        <f t="shared" ca="1" si="55"/>
        <v>20.322823218928484</v>
      </c>
      <c r="R268" s="38">
        <f t="shared" ca="1" si="56"/>
        <v>20.857622059873769</v>
      </c>
      <c r="S268" s="38">
        <f t="shared" ca="1" si="57"/>
        <v>18.99792863921677</v>
      </c>
      <c r="T268" s="38" t="str">
        <f t="shared" ca="1" si="58"/>
        <v>-</v>
      </c>
      <c r="U268" s="38" t="str">
        <f t="shared" ca="1" si="59"/>
        <v>-</v>
      </c>
      <c r="V268" s="38"/>
      <c r="W268" s="38"/>
    </row>
    <row r="269" spans="1:23" x14ac:dyDescent="0.35">
      <c r="A269" s="2" t="str">
        <f>BASE_NOTAS[[#This Row],[Sigla]]&amp;BASE_NOTAS[[#This Row],[CÓDIGO]]</f>
        <v>SCAS_RD</v>
      </c>
      <c r="B269" s="4" t="s">
        <v>194</v>
      </c>
      <c r="C269" s="4" t="s">
        <v>399</v>
      </c>
      <c r="D269" s="4" t="s">
        <v>425</v>
      </c>
      <c r="E269" s="42">
        <v>49.065504496055397</v>
      </c>
      <c r="F269" s="4" t="s">
        <v>471</v>
      </c>
      <c r="G26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33.265684157187692</v>
      </c>
      <c r="H26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69" s="38" t="str">
        <f t="shared" ca="1" si="48"/>
        <v>-</v>
      </c>
      <c r="K269" s="38" t="str">
        <f t="shared" ca="1" si="49"/>
        <v>-</v>
      </c>
      <c r="L269" s="38" t="str">
        <f t="shared" ca="1" si="50"/>
        <v>-</v>
      </c>
      <c r="M269" s="38" t="str">
        <f t="shared" ca="1" si="51"/>
        <v>-</v>
      </c>
      <c r="N269" s="38">
        <f t="shared" ca="1" si="52"/>
        <v>1.5554930849896784</v>
      </c>
      <c r="O269" s="38">
        <f t="shared" ca="1" si="53"/>
        <v>34.742417120686312</v>
      </c>
      <c r="P269" s="38">
        <f t="shared" ca="1" si="54"/>
        <v>5.8572769810227898</v>
      </c>
      <c r="Q269" s="38">
        <f t="shared" ca="1" si="55"/>
        <v>36.063340642768175</v>
      </c>
      <c r="R269" s="38">
        <f t="shared" ca="1" si="56"/>
        <v>49.065504496055397</v>
      </c>
      <c r="S269" s="38">
        <f t="shared" ca="1" si="57"/>
        <v>33.265684157187692</v>
      </c>
      <c r="T269" s="38" t="str">
        <f t="shared" ca="1" si="58"/>
        <v>-</v>
      </c>
      <c r="U269" s="38" t="str">
        <f t="shared" ca="1" si="59"/>
        <v>-</v>
      </c>
      <c r="V269" s="38"/>
      <c r="W269" s="38"/>
    </row>
    <row r="270" spans="1:23" x14ac:dyDescent="0.35">
      <c r="A270" s="2" t="str">
        <f>BASE_NOTAS[[#This Row],[Sigla]]&amp;BASE_NOTAS[[#This Row],[CÓDIGO]]</f>
        <v>SEAS_RD</v>
      </c>
      <c r="B270" s="4" t="s">
        <v>206</v>
      </c>
      <c r="C270" s="4" t="s">
        <v>399</v>
      </c>
      <c r="D270" s="4" t="s">
        <v>425</v>
      </c>
      <c r="E270" s="42">
        <v>100</v>
      </c>
      <c r="F270" s="4" t="s">
        <v>471</v>
      </c>
      <c r="G27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46.404948178795003</v>
      </c>
      <c r="H27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70" s="38" t="str">
        <f t="shared" ca="1" si="48"/>
        <v>-</v>
      </c>
      <c r="K270" s="38" t="str">
        <f t="shared" ca="1" si="49"/>
        <v>-</v>
      </c>
      <c r="L270" s="38" t="str">
        <f t="shared" ca="1" si="50"/>
        <v>-</v>
      </c>
      <c r="M270" s="38" t="str">
        <f t="shared" ca="1" si="51"/>
        <v>-</v>
      </c>
      <c r="N270" s="38">
        <f t="shared" ca="1" si="52"/>
        <v>4.4717094490410076</v>
      </c>
      <c r="O270" s="38">
        <f t="shared" ca="1" si="53"/>
        <v>49.434813991555572</v>
      </c>
      <c r="P270" s="38">
        <f t="shared" ca="1" si="54"/>
        <v>17.195445156257779</v>
      </c>
      <c r="Q270" s="38">
        <f t="shared" ca="1" si="55"/>
        <v>71.085660819542156</v>
      </c>
      <c r="R270" s="38">
        <f t="shared" ca="1" si="56"/>
        <v>100</v>
      </c>
      <c r="S270" s="38">
        <f t="shared" ca="1" si="57"/>
        <v>46.404948178795003</v>
      </c>
      <c r="T270" s="38" t="str">
        <f t="shared" ca="1" si="58"/>
        <v>-</v>
      </c>
      <c r="U270" s="38" t="str">
        <f t="shared" ca="1" si="59"/>
        <v>-</v>
      </c>
      <c r="V270" s="38"/>
      <c r="W270" s="38"/>
    </row>
    <row r="271" spans="1:23" x14ac:dyDescent="0.35">
      <c r="A271" s="2" t="str">
        <f>BASE_NOTAS[[#This Row],[Sigla]]&amp;BASE_NOTAS[[#This Row],[CÓDIGO]]</f>
        <v>SPAS_RD</v>
      </c>
      <c r="B271" s="4" t="s">
        <v>186</v>
      </c>
      <c r="C271" s="4" t="s">
        <v>399</v>
      </c>
      <c r="D271" s="4" t="s">
        <v>425</v>
      </c>
      <c r="E271" s="42">
        <v>41.323671815860322</v>
      </c>
      <c r="F271" s="4" t="s">
        <v>471</v>
      </c>
      <c r="G27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21.088328153577692</v>
      </c>
      <c r="H27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71" s="38" t="str">
        <f t="shared" ca="1" si="48"/>
        <v>-</v>
      </c>
      <c r="K271" s="38" t="str">
        <f t="shared" ca="1" si="49"/>
        <v>-</v>
      </c>
      <c r="L271" s="38" t="str">
        <f t="shared" ca="1" si="50"/>
        <v>-</v>
      </c>
      <c r="M271" s="38" t="str">
        <f t="shared" ca="1" si="51"/>
        <v>-</v>
      </c>
      <c r="N271" s="38">
        <f t="shared" ca="1" si="52"/>
        <v>2.1819931769460665</v>
      </c>
      <c r="O271" s="38">
        <f t="shared" ca="1" si="53"/>
        <v>6.426795320637579</v>
      </c>
      <c r="P271" s="38">
        <f t="shared" ca="1" si="54"/>
        <v>3.2727253663544666</v>
      </c>
      <c r="Q271" s="38">
        <f t="shared" ca="1" si="55"/>
        <v>42.412730821253334</v>
      </c>
      <c r="R271" s="38">
        <f t="shared" ca="1" si="56"/>
        <v>41.323671815860322</v>
      </c>
      <c r="S271" s="38">
        <f t="shared" ca="1" si="57"/>
        <v>21.088328153577692</v>
      </c>
      <c r="T271" s="38" t="str">
        <f t="shared" ca="1" si="58"/>
        <v>-</v>
      </c>
      <c r="U271" s="38" t="str">
        <f t="shared" ca="1" si="59"/>
        <v>-</v>
      </c>
      <c r="V271" s="38"/>
      <c r="W271" s="38"/>
    </row>
    <row r="272" spans="1:23" x14ac:dyDescent="0.35">
      <c r="A272" s="2" t="str">
        <f>BASE_NOTAS[[#This Row],[Sigla]]&amp;BASE_NOTAS[[#This Row],[CÓDIGO]]</f>
        <v>TOAS_RD</v>
      </c>
      <c r="B272" s="4" t="s">
        <v>185</v>
      </c>
      <c r="C272" s="4" t="s">
        <v>399</v>
      </c>
      <c r="D272" s="4" t="s">
        <v>425</v>
      </c>
      <c r="E272" s="42">
        <v>85.842541336006818</v>
      </c>
      <c r="F272" s="4" t="s">
        <v>471</v>
      </c>
      <c r="G27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26.298661233146266</v>
      </c>
      <c r="H27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72" s="38" t="str">
        <f t="shared" ca="1" si="48"/>
        <v>-</v>
      </c>
      <c r="K272" s="38" t="str">
        <f t="shared" ca="1" si="49"/>
        <v>-</v>
      </c>
      <c r="L272" s="38" t="str">
        <f t="shared" ca="1" si="50"/>
        <v>-</v>
      </c>
      <c r="M272" s="38" t="str">
        <f t="shared" ca="1" si="51"/>
        <v>-</v>
      </c>
      <c r="N272" s="38">
        <f t="shared" ca="1" si="52"/>
        <v>5.083592514158668</v>
      </c>
      <c r="O272" s="38">
        <f t="shared" ca="1" si="53"/>
        <v>16.810712112816621</v>
      </c>
      <c r="P272" s="38">
        <f t="shared" ca="1" si="54"/>
        <v>42.741404738773575</v>
      </c>
      <c r="Q272" s="38">
        <f t="shared" ca="1" si="55"/>
        <v>81.918701648649318</v>
      </c>
      <c r="R272" s="38">
        <f t="shared" ca="1" si="56"/>
        <v>85.842541336006818</v>
      </c>
      <c r="S272" s="38">
        <f t="shared" ca="1" si="57"/>
        <v>26.298661233146266</v>
      </c>
      <c r="T272" s="38" t="str">
        <f t="shared" ca="1" si="58"/>
        <v>-</v>
      </c>
      <c r="U272" s="38" t="str">
        <f t="shared" ca="1" si="59"/>
        <v>-</v>
      </c>
      <c r="V272" s="38"/>
      <c r="W272" s="38"/>
    </row>
    <row r="273" spans="1:23" x14ac:dyDescent="0.35">
      <c r="A273" s="2" t="str">
        <f>BASE_NOTAS[[#This Row],[Sigla]]&amp;BASE_NOTAS[[#This Row],[CÓDIGO]]</f>
        <v>ACAS_TR</v>
      </c>
      <c r="B273" s="4" t="s">
        <v>156</v>
      </c>
      <c r="C273" s="4" t="s">
        <v>400</v>
      </c>
      <c r="D273" s="4" t="s">
        <v>426</v>
      </c>
      <c r="E273" s="42">
        <v>12.5</v>
      </c>
      <c r="F273" s="4" t="s">
        <v>611</v>
      </c>
      <c r="G27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27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73" s="38" t="str">
        <f t="shared" ca="1" si="48"/>
        <v>-</v>
      </c>
      <c r="K273" s="38" t="str">
        <f t="shared" ca="1" si="49"/>
        <v>-</v>
      </c>
      <c r="L273" s="38" t="str">
        <f t="shared" ca="1" si="50"/>
        <v>-</v>
      </c>
      <c r="M273" s="38" t="str">
        <f t="shared" ca="1" si="51"/>
        <v>-</v>
      </c>
      <c r="N273" s="38" t="str">
        <f t="shared" ca="1" si="52"/>
        <v>-</v>
      </c>
      <c r="O273" s="38">
        <f t="shared" ca="1" si="53"/>
        <v>11.111111111111111</v>
      </c>
      <c r="P273" s="38">
        <f t="shared" ca="1" si="54"/>
        <v>62.5</v>
      </c>
      <c r="Q273" s="38">
        <f t="shared" ca="1" si="55"/>
        <v>62.5</v>
      </c>
      <c r="R273" s="38">
        <f t="shared" ca="1" si="56"/>
        <v>62.5</v>
      </c>
      <c r="S273" s="38">
        <f t="shared" ca="1" si="57"/>
        <v>12.5</v>
      </c>
      <c r="T273" s="38">
        <f t="shared" ca="1" si="58"/>
        <v>100</v>
      </c>
      <c r="U273" s="38" t="str">
        <f t="shared" ca="1" si="59"/>
        <v>-</v>
      </c>
      <c r="V273" s="38"/>
      <c r="W273" s="38"/>
    </row>
    <row r="274" spans="1:23" x14ac:dyDescent="0.35">
      <c r="A274" s="2" t="str">
        <f>BASE_NOTAS[[#This Row],[Sigla]]&amp;BASE_NOTAS[[#This Row],[CÓDIGO]]</f>
        <v>ALAS_TR</v>
      </c>
      <c r="B274" s="4" t="s">
        <v>157</v>
      </c>
      <c r="C274" s="4" t="s">
        <v>400</v>
      </c>
      <c r="D274" s="4" t="s">
        <v>426</v>
      </c>
      <c r="E274" s="42">
        <v>37.5</v>
      </c>
      <c r="F274" s="4" t="s">
        <v>611</v>
      </c>
      <c r="G27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37.5</v>
      </c>
      <c r="H27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74" s="38" t="str">
        <f t="shared" ca="1" si="48"/>
        <v>-</v>
      </c>
      <c r="K274" s="38" t="str">
        <f t="shared" ca="1" si="49"/>
        <v>-</v>
      </c>
      <c r="L274" s="38" t="str">
        <f t="shared" ca="1" si="50"/>
        <v>-</v>
      </c>
      <c r="M274" s="38" t="str">
        <f t="shared" ca="1" si="51"/>
        <v>-</v>
      </c>
      <c r="N274" s="38" t="str">
        <f t="shared" ca="1" si="52"/>
        <v>-</v>
      </c>
      <c r="O274" s="38">
        <f t="shared" ca="1" si="53"/>
        <v>0</v>
      </c>
      <c r="P274" s="38">
        <f t="shared" ca="1" si="54"/>
        <v>37.5</v>
      </c>
      <c r="Q274" s="38">
        <f t="shared" ca="1" si="55"/>
        <v>37.5</v>
      </c>
      <c r="R274" s="38">
        <f t="shared" ca="1" si="56"/>
        <v>37.5</v>
      </c>
      <c r="S274" s="38">
        <f t="shared" ca="1" si="57"/>
        <v>37.5</v>
      </c>
      <c r="T274" s="38">
        <f t="shared" ca="1" si="58"/>
        <v>37.5</v>
      </c>
      <c r="U274" s="38" t="str">
        <f t="shared" ca="1" si="59"/>
        <v>-</v>
      </c>
      <c r="V274" s="38"/>
      <c r="W274" s="38"/>
    </row>
    <row r="275" spans="1:23" x14ac:dyDescent="0.35">
      <c r="A275" s="2" t="str">
        <f>BASE_NOTAS[[#This Row],[Sigla]]&amp;BASE_NOTAS[[#This Row],[CÓDIGO]]</f>
        <v>AMAS_TR</v>
      </c>
      <c r="B275" s="4" t="s">
        <v>158</v>
      </c>
      <c r="C275" s="4" t="s">
        <v>400</v>
      </c>
      <c r="D275" s="4" t="s">
        <v>426</v>
      </c>
      <c r="E275" s="42">
        <v>87.5</v>
      </c>
      <c r="F275" s="4" t="s">
        <v>611</v>
      </c>
      <c r="G27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75</v>
      </c>
      <c r="H27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75" s="38" t="str">
        <f t="shared" ca="1" si="48"/>
        <v>-</v>
      </c>
      <c r="K275" s="38" t="str">
        <f t="shared" ca="1" si="49"/>
        <v>-</v>
      </c>
      <c r="L275" s="38" t="str">
        <f t="shared" ca="1" si="50"/>
        <v>-</v>
      </c>
      <c r="M275" s="38" t="str">
        <f t="shared" ca="1" si="51"/>
        <v>-</v>
      </c>
      <c r="N275" s="38" t="str">
        <f t="shared" ca="1" si="52"/>
        <v>-</v>
      </c>
      <c r="O275" s="38">
        <f t="shared" ca="1" si="53"/>
        <v>77.777777777777786</v>
      </c>
      <c r="P275" s="38">
        <f t="shared" ca="1" si="54"/>
        <v>75</v>
      </c>
      <c r="Q275" s="38">
        <f t="shared" ca="1" si="55"/>
        <v>100</v>
      </c>
      <c r="R275" s="38">
        <f t="shared" ca="1" si="56"/>
        <v>100</v>
      </c>
      <c r="S275" s="38">
        <f t="shared" ca="1" si="57"/>
        <v>87.5</v>
      </c>
      <c r="T275" s="38">
        <f t="shared" ca="1" si="58"/>
        <v>75</v>
      </c>
      <c r="U275" s="38" t="str">
        <f t="shared" ca="1" si="59"/>
        <v>-</v>
      </c>
      <c r="V275" s="38"/>
      <c r="W275" s="38"/>
    </row>
    <row r="276" spans="1:23" x14ac:dyDescent="0.35">
      <c r="A276" s="2" t="str">
        <f>BASE_NOTAS[[#This Row],[Sigla]]&amp;BASE_NOTAS[[#This Row],[CÓDIGO]]</f>
        <v>APAS_TR</v>
      </c>
      <c r="B276" s="4" t="s">
        <v>184</v>
      </c>
      <c r="C276" s="4" t="s">
        <v>400</v>
      </c>
      <c r="D276" s="4" t="s">
        <v>426</v>
      </c>
      <c r="E276" s="42">
        <v>62.5</v>
      </c>
      <c r="F276" s="4" t="s">
        <v>611</v>
      </c>
      <c r="G27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75</v>
      </c>
      <c r="H27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76" s="38" t="str">
        <f t="shared" ca="1" si="48"/>
        <v>-</v>
      </c>
      <c r="K276" s="38" t="str">
        <f t="shared" ca="1" si="49"/>
        <v>-</v>
      </c>
      <c r="L276" s="38" t="str">
        <f t="shared" ca="1" si="50"/>
        <v>-</v>
      </c>
      <c r="M276" s="38" t="str">
        <f t="shared" ca="1" si="51"/>
        <v>-</v>
      </c>
      <c r="N276" s="38" t="str">
        <f t="shared" ca="1" si="52"/>
        <v>-</v>
      </c>
      <c r="O276" s="38">
        <f t="shared" ca="1" si="53"/>
        <v>44.444444444444443</v>
      </c>
      <c r="P276" s="38">
        <f t="shared" ca="1" si="54"/>
        <v>37.5</v>
      </c>
      <c r="Q276" s="38">
        <f t="shared" ca="1" si="55"/>
        <v>37.5</v>
      </c>
      <c r="R276" s="38">
        <f t="shared" ca="1" si="56"/>
        <v>37.5</v>
      </c>
      <c r="S276" s="38">
        <f t="shared" ca="1" si="57"/>
        <v>62.5</v>
      </c>
      <c r="T276" s="38">
        <f t="shared" ca="1" si="58"/>
        <v>75</v>
      </c>
      <c r="U276" s="38" t="str">
        <f t="shared" ca="1" si="59"/>
        <v>-</v>
      </c>
      <c r="V276" s="38"/>
      <c r="W276" s="38"/>
    </row>
    <row r="277" spans="1:23" x14ac:dyDescent="0.35">
      <c r="A277" s="2" t="str">
        <f>BASE_NOTAS[[#This Row],[Sigla]]&amp;BASE_NOTAS[[#This Row],[CÓDIGO]]</f>
        <v>BAAS_TR</v>
      </c>
      <c r="B277" s="4" t="s">
        <v>187</v>
      </c>
      <c r="C277" s="4" t="s">
        <v>400</v>
      </c>
      <c r="D277" s="4" t="s">
        <v>426</v>
      </c>
      <c r="E277" s="42">
        <v>0</v>
      </c>
      <c r="F277" s="4" t="s">
        <v>611</v>
      </c>
      <c r="G27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27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77" s="38" t="str">
        <f t="shared" ca="1" si="48"/>
        <v>-</v>
      </c>
      <c r="K277" s="38" t="str">
        <f t="shared" ca="1" si="49"/>
        <v>-</v>
      </c>
      <c r="L277" s="38" t="str">
        <f t="shared" ca="1" si="50"/>
        <v>-</v>
      </c>
      <c r="M277" s="38" t="str">
        <f t="shared" ca="1" si="51"/>
        <v>-</v>
      </c>
      <c r="N277" s="38" t="str">
        <f t="shared" ca="1" si="52"/>
        <v>-</v>
      </c>
      <c r="O277" s="38">
        <f t="shared" ca="1" si="53"/>
        <v>11.111111111111111</v>
      </c>
      <c r="P277" s="38">
        <f t="shared" ca="1" si="54"/>
        <v>0</v>
      </c>
      <c r="Q277" s="38">
        <f t="shared" ca="1" si="55"/>
        <v>0</v>
      </c>
      <c r="R277" s="38">
        <f t="shared" ca="1" si="56"/>
        <v>0</v>
      </c>
      <c r="S277" s="38">
        <f t="shared" ca="1" si="57"/>
        <v>0</v>
      </c>
      <c r="T277" s="38">
        <f t="shared" ca="1" si="58"/>
        <v>0</v>
      </c>
      <c r="U277" s="38" t="str">
        <f t="shared" ca="1" si="59"/>
        <v>-</v>
      </c>
      <c r="V277" s="38"/>
      <c r="W277" s="38"/>
    </row>
    <row r="278" spans="1:23" x14ac:dyDescent="0.35">
      <c r="A278" s="2" t="str">
        <f>BASE_NOTAS[[#This Row],[Sigla]]&amp;BASE_NOTAS[[#This Row],[CÓDIGO]]</f>
        <v>CEAS_TR</v>
      </c>
      <c r="B278" s="4" t="s">
        <v>188</v>
      </c>
      <c r="C278" s="4" t="s">
        <v>400</v>
      </c>
      <c r="D278" s="4" t="s">
        <v>426</v>
      </c>
      <c r="E278" s="42">
        <v>100</v>
      </c>
      <c r="F278" s="4" t="s">
        <v>611</v>
      </c>
      <c r="G27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75</v>
      </c>
      <c r="H27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78" s="38" t="str">
        <f t="shared" ca="1" si="48"/>
        <v>-</v>
      </c>
      <c r="K278" s="38" t="str">
        <f t="shared" ca="1" si="49"/>
        <v>-</v>
      </c>
      <c r="L278" s="38" t="str">
        <f t="shared" ca="1" si="50"/>
        <v>-</v>
      </c>
      <c r="M278" s="38" t="str">
        <f t="shared" ca="1" si="51"/>
        <v>-</v>
      </c>
      <c r="N278" s="38" t="str">
        <f t="shared" ca="1" si="52"/>
        <v>-</v>
      </c>
      <c r="O278" s="38">
        <f t="shared" ca="1" si="53"/>
        <v>77.777777777777786</v>
      </c>
      <c r="P278" s="38">
        <f t="shared" ca="1" si="54"/>
        <v>87.5</v>
      </c>
      <c r="Q278" s="38">
        <f t="shared" ca="1" si="55"/>
        <v>87.5</v>
      </c>
      <c r="R278" s="38">
        <f t="shared" ca="1" si="56"/>
        <v>87.5</v>
      </c>
      <c r="S278" s="38">
        <f t="shared" ca="1" si="57"/>
        <v>100</v>
      </c>
      <c r="T278" s="38">
        <f t="shared" ca="1" si="58"/>
        <v>75</v>
      </c>
      <c r="U278" s="38" t="str">
        <f t="shared" ca="1" si="59"/>
        <v>-</v>
      </c>
      <c r="V278" s="38"/>
      <c r="W278" s="38"/>
    </row>
    <row r="279" spans="1:23" x14ac:dyDescent="0.35">
      <c r="A279" s="2" t="str">
        <f>BASE_NOTAS[[#This Row],[Sigla]]&amp;BASE_NOTAS[[#This Row],[CÓDIGO]]</f>
        <v>DFAS_TR</v>
      </c>
      <c r="B279" s="4" t="s">
        <v>189</v>
      </c>
      <c r="C279" s="4" t="s">
        <v>400</v>
      </c>
      <c r="D279" s="4" t="s">
        <v>426</v>
      </c>
      <c r="E279" s="42">
        <v>100</v>
      </c>
      <c r="F279" s="4" t="s">
        <v>611</v>
      </c>
      <c r="G27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62.5</v>
      </c>
      <c r="H27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79" s="38" t="str">
        <f t="shared" ca="1" si="48"/>
        <v>-</v>
      </c>
      <c r="K279" s="38" t="str">
        <f t="shared" ca="1" si="49"/>
        <v>-</v>
      </c>
      <c r="L279" s="38" t="str">
        <f t="shared" ca="1" si="50"/>
        <v>-</v>
      </c>
      <c r="M279" s="38" t="str">
        <f t="shared" ca="1" si="51"/>
        <v>-</v>
      </c>
      <c r="N279" s="38" t="str">
        <f t="shared" ca="1" si="52"/>
        <v>-</v>
      </c>
      <c r="O279" s="38">
        <f t="shared" ca="1" si="53"/>
        <v>55.555555555555557</v>
      </c>
      <c r="P279" s="38">
        <f t="shared" ca="1" si="54"/>
        <v>50</v>
      </c>
      <c r="Q279" s="38">
        <f t="shared" ca="1" si="55"/>
        <v>50</v>
      </c>
      <c r="R279" s="38">
        <f t="shared" ca="1" si="56"/>
        <v>75</v>
      </c>
      <c r="S279" s="38">
        <f t="shared" ca="1" si="57"/>
        <v>100</v>
      </c>
      <c r="T279" s="38">
        <f t="shared" ca="1" si="58"/>
        <v>62.5</v>
      </c>
      <c r="U279" s="38" t="str">
        <f t="shared" ca="1" si="59"/>
        <v>-</v>
      </c>
      <c r="V279" s="38"/>
      <c r="W279" s="38"/>
    </row>
    <row r="280" spans="1:23" x14ac:dyDescent="0.35">
      <c r="A280" s="2" t="str">
        <f>BASE_NOTAS[[#This Row],[Sigla]]&amp;BASE_NOTAS[[#This Row],[CÓDIGO]]</f>
        <v>ESAS_TR</v>
      </c>
      <c r="B280" s="4" t="s">
        <v>183</v>
      </c>
      <c r="C280" s="4" t="s">
        <v>400</v>
      </c>
      <c r="D280" s="4" t="s">
        <v>426</v>
      </c>
      <c r="E280" s="42">
        <v>100</v>
      </c>
      <c r="F280" s="4" t="s">
        <v>611</v>
      </c>
      <c r="G28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28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80" s="38" t="str">
        <f t="shared" ca="1" si="48"/>
        <v>-</v>
      </c>
      <c r="K280" s="38" t="str">
        <f t="shared" ca="1" si="49"/>
        <v>-</v>
      </c>
      <c r="L280" s="38" t="str">
        <f t="shared" ca="1" si="50"/>
        <v>-</v>
      </c>
      <c r="M280" s="38" t="str">
        <f t="shared" ca="1" si="51"/>
        <v>-</v>
      </c>
      <c r="N280" s="38" t="str">
        <f t="shared" ca="1" si="52"/>
        <v>-</v>
      </c>
      <c r="O280" s="38">
        <f t="shared" ca="1" si="53"/>
        <v>11.111111111111111</v>
      </c>
      <c r="P280" s="38">
        <f t="shared" ca="1" si="54"/>
        <v>0</v>
      </c>
      <c r="Q280" s="38">
        <f t="shared" ca="1" si="55"/>
        <v>100</v>
      </c>
      <c r="R280" s="38">
        <f t="shared" ca="1" si="56"/>
        <v>100</v>
      </c>
      <c r="S280" s="38">
        <f t="shared" ca="1" si="57"/>
        <v>100</v>
      </c>
      <c r="T280" s="38">
        <f t="shared" ca="1" si="58"/>
        <v>100</v>
      </c>
      <c r="U280" s="38" t="str">
        <f t="shared" ca="1" si="59"/>
        <v>-</v>
      </c>
      <c r="V280" s="38"/>
      <c r="W280" s="38"/>
    </row>
    <row r="281" spans="1:23" x14ac:dyDescent="0.35">
      <c r="A281" s="2" t="str">
        <f>BASE_NOTAS[[#This Row],[Sigla]]&amp;BASE_NOTAS[[#This Row],[CÓDIGO]]</f>
        <v>GOAS_TR</v>
      </c>
      <c r="B281" s="4" t="s">
        <v>190</v>
      </c>
      <c r="C281" s="4" t="s">
        <v>400</v>
      </c>
      <c r="D281" s="4" t="s">
        <v>426</v>
      </c>
      <c r="E281" s="42">
        <v>100</v>
      </c>
      <c r="F281" s="4" t="s">
        <v>611</v>
      </c>
      <c r="G28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28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81" s="38" t="str">
        <f t="shared" ca="1" si="48"/>
        <v>-</v>
      </c>
      <c r="K281" s="38" t="str">
        <f t="shared" ca="1" si="49"/>
        <v>-</v>
      </c>
      <c r="L281" s="38" t="str">
        <f t="shared" ca="1" si="50"/>
        <v>-</v>
      </c>
      <c r="M281" s="38" t="str">
        <f t="shared" ca="1" si="51"/>
        <v>-</v>
      </c>
      <c r="N281" s="38" t="str">
        <f t="shared" ca="1" si="52"/>
        <v>-</v>
      </c>
      <c r="O281" s="38">
        <f t="shared" ca="1" si="53"/>
        <v>66.666666666666657</v>
      </c>
      <c r="P281" s="38">
        <f t="shared" ca="1" si="54"/>
        <v>100</v>
      </c>
      <c r="Q281" s="38">
        <f t="shared" ca="1" si="55"/>
        <v>100</v>
      </c>
      <c r="R281" s="38">
        <f t="shared" ca="1" si="56"/>
        <v>100</v>
      </c>
      <c r="S281" s="38">
        <f t="shared" ca="1" si="57"/>
        <v>100</v>
      </c>
      <c r="T281" s="38">
        <f t="shared" ca="1" si="58"/>
        <v>100</v>
      </c>
      <c r="U281" s="38" t="str">
        <f t="shared" ca="1" si="59"/>
        <v>-</v>
      </c>
      <c r="V281" s="38"/>
      <c r="W281" s="38"/>
    </row>
    <row r="282" spans="1:23" x14ac:dyDescent="0.35">
      <c r="A282" s="2" t="str">
        <f>BASE_NOTAS[[#This Row],[Sigla]]&amp;BASE_NOTAS[[#This Row],[CÓDIGO]]</f>
        <v>MAAS_TR</v>
      </c>
      <c r="B282" s="4" t="s">
        <v>191</v>
      </c>
      <c r="C282" s="4" t="s">
        <v>400</v>
      </c>
      <c r="D282" s="4" t="s">
        <v>426</v>
      </c>
      <c r="E282" s="42">
        <v>0</v>
      </c>
      <c r="F282" s="4" t="s">
        <v>611</v>
      </c>
      <c r="G28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28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82" s="38" t="str">
        <f t="shared" ca="1" si="48"/>
        <v>-</v>
      </c>
      <c r="K282" s="38" t="str">
        <f t="shared" ca="1" si="49"/>
        <v>-</v>
      </c>
      <c r="L282" s="38" t="str">
        <f t="shared" ca="1" si="50"/>
        <v>-</v>
      </c>
      <c r="M282" s="38" t="str">
        <f t="shared" ca="1" si="51"/>
        <v>-</v>
      </c>
      <c r="N282" s="38" t="str">
        <f t="shared" ca="1" si="52"/>
        <v>-</v>
      </c>
      <c r="O282" s="38">
        <f t="shared" ca="1" si="53"/>
        <v>11.111111111111111</v>
      </c>
      <c r="P282" s="38">
        <f t="shared" ca="1" si="54"/>
        <v>37.5</v>
      </c>
      <c r="Q282" s="38">
        <f t="shared" ca="1" si="55"/>
        <v>37.5</v>
      </c>
      <c r="R282" s="38">
        <f t="shared" ca="1" si="56"/>
        <v>37.5</v>
      </c>
      <c r="S282" s="38">
        <f t="shared" ca="1" si="57"/>
        <v>0</v>
      </c>
      <c r="T282" s="38">
        <f t="shared" ca="1" si="58"/>
        <v>0</v>
      </c>
      <c r="U282" s="38" t="str">
        <f t="shared" ca="1" si="59"/>
        <v>-</v>
      </c>
      <c r="V282" s="38"/>
      <c r="W282" s="38"/>
    </row>
    <row r="283" spans="1:23" x14ac:dyDescent="0.35">
      <c r="A283" s="2" t="str">
        <f>BASE_NOTAS[[#This Row],[Sigla]]&amp;BASE_NOTAS[[#This Row],[CÓDIGO]]</f>
        <v>MGAS_TR</v>
      </c>
      <c r="B283" s="4" t="s">
        <v>192</v>
      </c>
      <c r="C283" s="4" t="s">
        <v>400</v>
      </c>
      <c r="D283" s="4" t="s">
        <v>426</v>
      </c>
      <c r="E283" s="42">
        <v>75</v>
      </c>
      <c r="F283" s="4" t="s">
        <v>611</v>
      </c>
      <c r="G28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62.5</v>
      </c>
      <c r="H28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83" s="38" t="str">
        <f t="shared" ca="1" si="48"/>
        <v>-</v>
      </c>
      <c r="K283" s="38" t="str">
        <f t="shared" ca="1" si="49"/>
        <v>-</v>
      </c>
      <c r="L283" s="38" t="str">
        <f t="shared" ca="1" si="50"/>
        <v>-</v>
      </c>
      <c r="M283" s="38" t="str">
        <f t="shared" ca="1" si="51"/>
        <v>-</v>
      </c>
      <c r="N283" s="38" t="str">
        <f t="shared" ca="1" si="52"/>
        <v>-</v>
      </c>
      <c r="O283" s="38">
        <f t="shared" ca="1" si="53"/>
        <v>88.888888888888886</v>
      </c>
      <c r="P283" s="38">
        <f t="shared" ca="1" si="54"/>
        <v>75</v>
      </c>
      <c r="Q283" s="38">
        <f t="shared" ca="1" si="55"/>
        <v>87.5</v>
      </c>
      <c r="R283" s="38">
        <f t="shared" ca="1" si="56"/>
        <v>75</v>
      </c>
      <c r="S283" s="38">
        <f t="shared" ca="1" si="57"/>
        <v>75</v>
      </c>
      <c r="T283" s="38">
        <f t="shared" ca="1" si="58"/>
        <v>62.5</v>
      </c>
      <c r="U283" s="38" t="str">
        <f t="shared" ca="1" si="59"/>
        <v>-</v>
      </c>
      <c r="V283" s="38"/>
      <c r="W283" s="38"/>
    </row>
    <row r="284" spans="1:23" x14ac:dyDescent="0.35">
      <c r="A284" s="2" t="str">
        <f>BASE_NOTAS[[#This Row],[Sigla]]&amp;BASE_NOTAS[[#This Row],[CÓDIGO]]</f>
        <v>MSAS_TR</v>
      </c>
      <c r="B284" s="4" t="s">
        <v>193</v>
      </c>
      <c r="C284" s="4" t="s">
        <v>400</v>
      </c>
      <c r="D284" s="4" t="s">
        <v>426</v>
      </c>
      <c r="E284" s="42">
        <v>0</v>
      </c>
      <c r="F284" s="4" t="s">
        <v>611</v>
      </c>
      <c r="G28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37.5</v>
      </c>
      <c r="H28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84" s="38" t="str">
        <f t="shared" ca="1" si="48"/>
        <v>-</v>
      </c>
      <c r="K284" s="38" t="str">
        <f t="shared" ca="1" si="49"/>
        <v>-</v>
      </c>
      <c r="L284" s="38" t="str">
        <f t="shared" ca="1" si="50"/>
        <v>-</v>
      </c>
      <c r="M284" s="38" t="str">
        <f t="shared" ca="1" si="51"/>
        <v>-</v>
      </c>
      <c r="N284" s="38" t="str">
        <f t="shared" ca="1" si="52"/>
        <v>-</v>
      </c>
      <c r="O284" s="38">
        <f t="shared" ca="1" si="53"/>
        <v>0</v>
      </c>
      <c r="P284" s="38">
        <f t="shared" ca="1" si="54"/>
        <v>37.5</v>
      </c>
      <c r="Q284" s="38">
        <f t="shared" ca="1" si="55"/>
        <v>37.5</v>
      </c>
      <c r="R284" s="38">
        <f t="shared" ca="1" si="56"/>
        <v>12.5</v>
      </c>
      <c r="S284" s="38">
        <f t="shared" ca="1" si="57"/>
        <v>0</v>
      </c>
      <c r="T284" s="38">
        <f t="shared" ca="1" si="58"/>
        <v>37.5</v>
      </c>
      <c r="U284" s="38" t="str">
        <f t="shared" ca="1" si="59"/>
        <v>-</v>
      </c>
      <c r="V284" s="38"/>
      <c r="W284" s="38"/>
    </row>
    <row r="285" spans="1:23" x14ac:dyDescent="0.35">
      <c r="A285" s="2" t="str">
        <f>BASE_NOTAS[[#This Row],[Sigla]]&amp;BASE_NOTAS[[#This Row],[CÓDIGO]]</f>
        <v>MTAS_TR</v>
      </c>
      <c r="B285" s="4" t="s">
        <v>195</v>
      </c>
      <c r="C285" s="4" t="s">
        <v>400</v>
      </c>
      <c r="D285" s="4" t="s">
        <v>426</v>
      </c>
      <c r="E285" s="42">
        <v>100</v>
      </c>
      <c r="F285" s="4" t="s">
        <v>611</v>
      </c>
      <c r="G28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28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85" s="38" t="str">
        <f t="shared" ca="1" si="48"/>
        <v>-</v>
      </c>
      <c r="K285" s="38" t="str">
        <f t="shared" ca="1" si="49"/>
        <v>-</v>
      </c>
      <c r="L285" s="38" t="str">
        <f t="shared" ca="1" si="50"/>
        <v>-</v>
      </c>
      <c r="M285" s="38" t="str">
        <f t="shared" ca="1" si="51"/>
        <v>-</v>
      </c>
      <c r="N285" s="38" t="str">
        <f t="shared" ca="1" si="52"/>
        <v>-</v>
      </c>
      <c r="O285" s="38">
        <f t="shared" ca="1" si="53"/>
        <v>100</v>
      </c>
      <c r="P285" s="38">
        <f t="shared" ca="1" si="54"/>
        <v>100</v>
      </c>
      <c r="Q285" s="38">
        <f t="shared" ca="1" si="55"/>
        <v>100</v>
      </c>
      <c r="R285" s="38">
        <f t="shared" ca="1" si="56"/>
        <v>100</v>
      </c>
      <c r="S285" s="38">
        <f t="shared" ca="1" si="57"/>
        <v>100</v>
      </c>
      <c r="T285" s="38">
        <f t="shared" ca="1" si="58"/>
        <v>100</v>
      </c>
      <c r="U285" s="38" t="str">
        <f t="shared" ca="1" si="59"/>
        <v>-</v>
      </c>
      <c r="V285" s="38"/>
      <c r="W285" s="38"/>
    </row>
    <row r="286" spans="1:23" x14ac:dyDescent="0.35">
      <c r="A286" s="2" t="str">
        <f>BASE_NOTAS[[#This Row],[Sigla]]&amp;BASE_NOTAS[[#This Row],[CÓDIGO]]</f>
        <v>PAAS_TR</v>
      </c>
      <c r="B286" s="4" t="s">
        <v>196</v>
      </c>
      <c r="C286" s="4" t="s">
        <v>400</v>
      </c>
      <c r="D286" s="4" t="s">
        <v>426</v>
      </c>
      <c r="E286" s="42">
        <v>100</v>
      </c>
      <c r="F286" s="4" t="s">
        <v>611</v>
      </c>
      <c r="G28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28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86" s="38" t="str">
        <f t="shared" ca="1" si="48"/>
        <v>-</v>
      </c>
      <c r="K286" s="38" t="str">
        <f t="shared" ca="1" si="49"/>
        <v>-</v>
      </c>
      <c r="L286" s="38" t="str">
        <f t="shared" ca="1" si="50"/>
        <v>-</v>
      </c>
      <c r="M286" s="38" t="str">
        <f t="shared" ca="1" si="51"/>
        <v>-</v>
      </c>
      <c r="N286" s="38" t="str">
        <f t="shared" ca="1" si="52"/>
        <v>-</v>
      </c>
      <c r="O286" s="38">
        <f t="shared" ca="1" si="53"/>
        <v>88.888888888888886</v>
      </c>
      <c r="P286" s="38">
        <f t="shared" ca="1" si="54"/>
        <v>87.5</v>
      </c>
      <c r="Q286" s="38">
        <f t="shared" ca="1" si="55"/>
        <v>100</v>
      </c>
      <c r="R286" s="38">
        <f t="shared" ca="1" si="56"/>
        <v>87.5</v>
      </c>
      <c r="S286" s="38">
        <f t="shared" ca="1" si="57"/>
        <v>100</v>
      </c>
      <c r="T286" s="38">
        <f t="shared" ca="1" si="58"/>
        <v>100</v>
      </c>
      <c r="U286" s="38" t="str">
        <f t="shared" ca="1" si="59"/>
        <v>-</v>
      </c>
      <c r="V286" s="38"/>
      <c r="W286" s="38"/>
    </row>
    <row r="287" spans="1:23" x14ac:dyDescent="0.35">
      <c r="A287" s="2" t="str">
        <f>BASE_NOTAS[[#This Row],[Sigla]]&amp;BASE_NOTAS[[#This Row],[CÓDIGO]]</f>
        <v>PBAS_TR</v>
      </c>
      <c r="B287" s="4" t="s">
        <v>197</v>
      </c>
      <c r="C287" s="4" t="s">
        <v>400</v>
      </c>
      <c r="D287" s="4" t="s">
        <v>426</v>
      </c>
      <c r="E287" s="42">
        <v>62.5</v>
      </c>
      <c r="F287" s="4" t="s">
        <v>611</v>
      </c>
      <c r="G28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87.5</v>
      </c>
      <c r="H28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87" s="38" t="str">
        <f t="shared" ca="1" si="48"/>
        <v>-</v>
      </c>
      <c r="K287" s="38" t="str">
        <f t="shared" ca="1" si="49"/>
        <v>-</v>
      </c>
      <c r="L287" s="38" t="str">
        <f t="shared" ca="1" si="50"/>
        <v>-</v>
      </c>
      <c r="M287" s="38" t="str">
        <f t="shared" ca="1" si="51"/>
        <v>-</v>
      </c>
      <c r="N287" s="38" t="str">
        <f t="shared" ca="1" si="52"/>
        <v>-</v>
      </c>
      <c r="O287" s="38">
        <f t="shared" ca="1" si="53"/>
        <v>66.666666666666657</v>
      </c>
      <c r="P287" s="38">
        <f t="shared" ca="1" si="54"/>
        <v>50</v>
      </c>
      <c r="Q287" s="38">
        <f t="shared" ca="1" si="55"/>
        <v>50</v>
      </c>
      <c r="R287" s="38">
        <f t="shared" ca="1" si="56"/>
        <v>75</v>
      </c>
      <c r="S287" s="38">
        <f t="shared" ca="1" si="57"/>
        <v>62.5</v>
      </c>
      <c r="T287" s="38">
        <f t="shared" ca="1" si="58"/>
        <v>87.5</v>
      </c>
      <c r="U287" s="38" t="str">
        <f t="shared" ca="1" si="59"/>
        <v>-</v>
      </c>
      <c r="V287" s="38"/>
      <c r="W287" s="38"/>
    </row>
    <row r="288" spans="1:23" x14ac:dyDescent="0.35">
      <c r="A288" s="2" t="str">
        <f>BASE_NOTAS[[#This Row],[Sigla]]&amp;BASE_NOTAS[[#This Row],[CÓDIGO]]</f>
        <v>PEAS_TR</v>
      </c>
      <c r="B288" s="4" t="s">
        <v>198</v>
      </c>
      <c r="C288" s="4" t="s">
        <v>400</v>
      </c>
      <c r="D288" s="4" t="s">
        <v>426</v>
      </c>
      <c r="E288" s="42">
        <v>0</v>
      </c>
      <c r="F288" s="4" t="s">
        <v>611</v>
      </c>
      <c r="G28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28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88" s="38" t="str">
        <f t="shared" ca="1" si="48"/>
        <v>-</v>
      </c>
      <c r="K288" s="38" t="str">
        <f t="shared" ca="1" si="49"/>
        <v>-</v>
      </c>
      <c r="L288" s="38" t="str">
        <f t="shared" ca="1" si="50"/>
        <v>-</v>
      </c>
      <c r="M288" s="38" t="str">
        <f t="shared" ca="1" si="51"/>
        <v>-</v>
      </c>
      <c r="N288" s="38" t="str">
        <f t="shared" ca="1" si="52"/>
        <v>-</v>
      </c>
      <c r="O288" s="38">
        <f t="shared" ca="1" si="53"/>
        <v>11.111111111111111</v>
      </c>
      <c r="P288" s="38">
        <f t="shared" ca="1" si="54"/>
        <v>50</v>
      </c>
      <c r="Q288" s="38">
        <f t="shared" ca="1" si="55"/>
        <v>50</v>
      </c>
      <c r="R288" s="38">
        <f t="shared" ca="1" si="56"/>
        <v>50</v>
      </c>
      <c r="S288" s="38">
        <f t="shared" ca="1" si="57"/>
        <v>0</v>
      </c>
      <c r="T288" s="38">
        <f t="shared" ca="1" si="58"/>
        <v>0</v>
      </c>
      <c r="U288" s="38" t="str">
        <f t="shared" ca="1" si="59"/>
        <v>-</v>
      </c>
      <c r="V288" s="38"/>
      <c r="W288" s="38"/>
    </row>
    <row r="289" spans="1:23" x14ac:dyDescent="0.35">
      <c r="A289" s="2" t="str">
        <f>BASE_NOTAS[[#This Row],[Sigla]]&amp;BASE_NOTAS[[#This Row],[CÓDIGO]]</f>
        <v>PIAS_TR</v>
      </c>
      <c r="B289" s="4" t="s">
        <v>199</v>
      </c>
      <c r="C289" s="4" t="s">
        <v>400</v>
      </c>
      <c r="D289" s="4" t="s">
        <v>426</v>
      </c>
      <c r="E289" s="42">
        <v>100</v>
      </c>
      <c r="F289" s="4" t="s">
        <v>611</v>
      </c>
      <c r="G28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87.5</v>
      </c>
      <c r="H28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89" s="38" t="str">
        <f t="shared" ca="1" si="48"/>
        <v>-</v>
      </c>
      <c r="K289" s="38" t="str">
        <f t="shared" ca="1" si="49"/>
        <v>-</v>
      </c>
      <c r="L289" s="38" t="str">
        <f t="shared" ca="1" si="50"/>
        <v>-</v>
      </c>
      <c r="M289" s="38" t="str">
        <f t="shared" ca="1" si="51"/>
        <v>-</v>
      </c>
      <c r="N289" s="38" t="str">
        <f t="shared" ca="1" si="52"/>
        <v>-</v>
      </c>
      <c r="O289" s="38">
        <f t="shared" ca="1" si="53"/>
        <v>0</v>
      </c>
      <c r="P289" s="38">
        <f t="shared" ca="1" si="54"/>
        <v>0</v>
      </c>
      <c r="Q289" s="38">
        <f t="shared" ca="1" si="55"/>
        <v>75</v>
      </c>
      <c r="R289" s="38">
        <f t="shared" ca="1" si="56"/>
        <v>0</v>
      </c>
      <c r="S289" s="38">
        <f t="shared" ca="1" si="57"/>
        <v>100</v>
      </c>
      <c r="T289" s="38">
        <f t="shared" ca="1" si="58"/>
        <v>87.5</v>
      </c>
      <c r="U289" s="38" t="str">
        <f t="shared" ca="1" si="59"/>
        <v>-</v>
      </c>
      <c r="V289" s="38"/>
      <c r="W289" s="38"/>
    </row>
    <row r="290" spans="1:23" x14ac:dyDescent="0.35">
      <c r="A290" s="2" t="str">
        <f>BASE_NOTAS[[#This Row],[Sigla]]&amp;BASE_NOTAS[[#This Row],[CÓDIGO]]</f>
        <v>PRAS_TR</v>
      </c>
      <c r="B290" s="4" t="s">
        <v>200</v>
      </c>
      <c r="C290" s="4" t="s">
        <v>400</v>
      </c>
      <c r="D290" s="4" t="s">
        <v>426</v>
      </c>
      <c r="E290" s="42">
        <v>100</v>
      </c>
      <c r="F290" s="4" t="s">
        <v>611</v>
      </c>
      <c r="G29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62.5</v>
      </c>
      <c r="H29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90" s="38" t="str">
        <f t="shared" ca="1" si="48"/>
        <v>-</v>
      </c>
      <c r="K290" s="38" t="str">
        <f t="shared" ca="1" si="49"/>
        <v>-</v>
      </c>
      <c r="L290" s="38" t="str">
        <f t="shared" ca="1" si="50"/>
        <v>-</v>
      </c>
      <c r="M290" s="38" t="str">
        <f t="shared" ca="1" si="51"/>
        <v>-</v>
      </c>
      <c r="N290" s="38" t="str">
        <f t="shared" ca="1" si="52"/>
        <v>-</v>
      </c>
      <c r="O290" s="38">
        <f t="shared" ca="1" si="53"/>
        <v>11.111111111111111</v>
      </c>
      <c r="P290" s="38">
        <f t="shared" ca="1" si="54"/>
        <v>37.5</v>
      </c>
      <c r="Q290" s="38">
        <f t="shared" ca="1" si="55"/>
        <v>50</v>
      </c>
      <c r="R290" s="38">
        <f t="shared" ca="1" si="56"/>
        <v>100</v>
      </c>
      <c r="S290" s="38">
        <f t="shared" ca="1" si="57"/>
        <v>100</v>
      </c>
      <c r="T290" s="38">
        <f t="shared" ca="1" si="58"/>
        <v>62.5</v>
      </c>
      <c r="U290" s="38" t="str">
        <f t="shared" ca="1" si="59"/>
        <v>-</v>
      </c>
      <c r="V290" s="38"/>
      <c r="W290" s="38"/>
    </row>
    <row r="291" spans="1:23" x14ac:dyDescent="0.35">
      <c r="A291" s="2" t="str">
        <f>BASE_NOTAS[[#This Row],[Sigla]]&amp;BASE_NOTAS[[#This Row],[CÓDIGO]]</f>
        <v>RJAS_TR</v>
      </c>
      <c r="B291" s="4" t="s">
        <v>201</v>
      </c>
      <c r="C291" s="4" t="s">
        <v>400</v>
      </c>
      <c r="D291" s="4" t="s">
        <v>426</v>
      </c>
      <c r="E291" s="42">
        <v>50</v>
      </c>
      <c r="F291" s="4" t="s">
        <v>611</v>
      </c>
      <c r="G29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62.5</v>
      </c>
      <c r="H29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91" s="38" t="str">
        <f t="shared" ca="1" si="48"/>
        <v>-</v>
      </c>
      <c r="K291" s="38" t="str">
        <f t="shared" ca="1" si="49"/>
        <v>-</v>
      </c>
      <c r="L291" s="38" t="str">
        <f t="shared" ca="1" si="50"/>
        <v>-</v>
      </c>
      <c r="M291" s="38" t="str">
        <f t="shared" ca="1" si="51"/>
        <v>-</v>
      </c>
      <c r="N291" s="38" t="str">
        <f t="shared" ca="1" si="52"/>
        <v>-</v>
      </c>
      <c r="O291" s="38">
        <f t="shared" ca="1" si="53"/>
        <v>55.555555555555557</v>
      </c>
      <c r="P291" s="38">
        <f t="shared" ca="1" si="54"/>
        <v>50</v>
      </c>
      <c r="Q291" s="38">
        <f t="shared" ca="1" si="55"/>
        <v>50</v>
      </c>
      <c r="R291" s="38">
        <f t="shared" ca="1" si="56"/>
        <v>50</v>
      </c>
      <c r="S291" s="38">
        <f t="shared" ca="1" si="57"/>
        <v>50</v>
      </c>
      <c r="T291" s="38">
        <f t="shared" ca="1" si="58"/>
        <v>62.5</v>
      </c>
      <c r="U291" s="38" t="str">
        <f t="shared" ca="1" si="59"/>
        <v>-</v>
      </c>
      <c r="V291" s="38"/>
      <c r="W291" s="38"/>
    </row>
    <row r="292" spans="1:23" x14ac:dyDescent="0.35">
      <c r="A292" s="2" t="str">
        <f>BASE_NOTAS[[#This Row],[Sigla]]&amp;BASE_NOTAS[[#This Row],[CÓDIGO]]</f>
        <v>RNAS_TR</v>
      </c>
      <c r="B292" s="4" t="s">
        <v>202</v>
      </c>
      <c r="C292" s="4" t="s">
        <v>400</v>
      </c>
      <c r="D292" s="4" t="s">
        <v>426</v>
      </c>
      <c r="E292" s="42">
        <v>75</v>
      </c>
      <c r="F292" s="4" t="s">
        <v>611</v>
      </c>
      <c r="G29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62.5</v>
      </c>
      <c r="H29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92" s="38" t="str">
        <f t="shared" ca="1" si="48"/>
        <v>-</v>
      </c>
      <c r="K292" s="38" t="str">
        <f t="shared" ca="1" si="49"/>
        <v>-</v>
      </c>
      <c r="L292" s="38" t="str">
        <f t="shared" ca="1" si="50"/>
        <v>-</v>
      </c>
      <c r="M292" s="38" t="str">
        <f t="shared" ca="1" si="51"/>
        <v>-</v>
      </c>
      <c r="N292" s="38" t="str">
        <f t="shared" ca="1" si="52"/>
        <v>-</v>
      </c>
      <c r="O292" s="38">
        <f t="shared" ca="1" si="53"/>
        <v>0</v>
      </c>
      <c r="P292" s="38">
        <f t="shared" ca="1" si="54"/>
        <v>50</v>
      </c>
      <c r="Q292" s="38">
        <f t="shared" ca="1" si="55"/>
        <v>50</v>
      </c>
      <c r="R292" s="38">
        <f t="shared" ca="1" si="56"/>
        <v>50</v>
      </c>
      <c r="S292" s="38">
        <f t="shared" ca="1" si="57"/>
        <v>75</v>
      </c>
      <c r="T292" s="38">
        <f t="shared" ca="1" si="58"/>
        <v>62.5</v>
      </c>
      <c r="U292" s="38" t="str">
        <f t="shared" ca="1" si="59"/>
        <v>-</v>
      </c>
      <c r="V292" s="38"/>
      <c r="W292" s="38"/>
    </row>
    <row r="293" spans="1:23" x14ac:dyDescent="0.35">
      <c r="A293" s="2" t="str">
        <f>BASE_NOTAS[[#This Row],[Sigla]]&amp;BASE_NOTAS[[#This Row],[CÓDIGO]]</f>
        <v>ROAS_TR</v>
      </c>
      <c r="B293" s="4" t="s">
        <v>203</v>
      </c>
      <c r="C293" s="4" t="s">
        <v>400</v>
      </c>
      <c r="D293" s="4" t="s">
        <v>426</v>
      </c>
      <c r="E293" s="42">
        <v>62.5</v>
      </c>
      <c r="F293" s="4" t="s">
        <v>611</v>
      </c>
      <c r="G29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87.5</v>
      </c>
      <c r="H29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93" s="38" t="str">
        <f t="shared" ca="1" si="48"/>
        <v>-</v>
      </c>
      <c r="K293" s="38" t="str">
        <f t="shared" ca="1" si="49"/>
        <v>-</v>
      </c>
      <c r="L293" s="38" t="str">
        <f t="shared" ca="1" si="50"/>
        <v>-</v>
      </c>
      <c r="M293" s="38" t="str">
        <f t="shared" ca="1" si="51"/>
        <v>-</v>
      </c>
      <c r="N293" s="38" t="str">
        <f t="shared" ca="1" si="52"/>
        <v>-</v>
      </c>
      <c r="O293" s="38">
        <f t="shared" ca="1" si="53"/>
        <v>66.666666666666657</v>
      </c>
      <c r="P293" s="38">
        <f t="shared" ca="1" si="54"/>
        <v>62.5</v>
      </c>
      <c r="Q293" s="38">
        <f t="shared" ca="1" si="55"/>
        <v>75</v>
      </c>
      <c r="R293" s="38">
        <f t="shared" ca="1" si="56"/>
        <v>75</v>
      </c>
      <c r="S293" s="38">
        <f t="shared" ca="1" si="57"/>
        <v>62.5</v>
      </c>
      <c r="T293" s="38">
        <f t="shared" ca="1" si="58"/>
        <v>87.5</v>
      </c>
      <c r="U293" s="38" t="str">
        <f t="shared" ca="1" si="59"/>
        <v>-</v>
      </c>
      <c r="V293" s="38"/>
      <c r="W293" s="38"/>
    </row>
    <row r="294" spans="1:23" x14ac:dyDescent="0.35">
      <c r="A294" s="2" t="str">
        <f>BASE_NOTAS[[#This Row],[Sigla]]&amp;BASE_NOTAS[[#This Row],[CÓDIGO]]</f>
        <v>RRAS_TR</v>
      </c>
      <c r="B294" s="4" t="s">
        <v>204</v>
      </c>
      <c r="C294" s="4" t="s">
        <v>400</v>
      </c>
      <c r="D294" s="4" t="s">
        <v>426</v>
      </c>
      <c r="E294" s="42">
        <v>75</v>
      </c>
      <c r="F294" s="4" t="s">
        <v>611</v>
      </c>
      <c r="G29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29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94" s="38" t="str">
        <f t="shared" ca="1" si="48"/>
        <v>-</v>
      </c>
      <c r="K294" s="38" t="str">
        <f t="shared" ca="1" si="49"/>
        <v>-</v>
      </c>
      <c r="L294" s="38" t="str">
        <f t="shared" ca="1" si="50"/>
        <v>-</v>
      </c>
      <c r="M294" s="38" t="str">
        <f t="shared" ca="1" si="51"/>
        <v>-</v>
      </c>
      <c r="N294" s="38" t="str">
        <f t="shared" ca="1" si="52"/>
        <v>-</v>
      </c>
      <c r="O294" s="38">
        <f t="shared" ca="1" si="53"/>
        <v>44.444444444444443</v>
      </c>
      <c r="P294" s="38">
        <f t="shared" ca="1" si="54"/>
        <v>0</v>
      </c>
      <c r="Q294" s="38">
        <f t="shared" ca="1" si="55"/>
        <v>0</v>
      </c>
      <c r="R294" s="38">
        <f t="shared" ca="1" si="56"/>
        <v>0</v>
      </c>
      <c r="S294" s="38">
        <f t="shared" ca="1" si="57"/>
        <v>75</v>
      </c>
      <c r="T294" s="38">
        <f t="shared" ca="1" si="58"/>
        <v>100</v>
      </c>
      <c r="U294" s="38" t="str">
        <f t="shared" ca="1" si="59"/>
        <v>-</v>
      </c>
      <c r="V294" s="38"/>
      <c r="W294" s="38"/>
    </row>
    <row r="295" spans="1:23" x14ac:dyDescent="0.35">
      <c r="A295" s="2" t="str">
        <f>BASE_NOTAS[[#This Row],[Sigla]]&amp;BASE_NOTAS[[#This Row],[CÓDIGO]]</f>
        <v>RSAS_TR</v>
      </c>
      <c r="B295" s="4" t="s">
        <v>205</v>
      </c>
      <c r="C295" s="4" t="s">
        <v>400</v>
      </c>
      <c r="D295" s="4" t="s">
        <v>426</v>
      </c>
      <c r="E295" s="42">
        <v>100</v>
      </c>
      <c r="F295" s="4" t="s">
        <v>611</v>
      </c>
      <c r="G29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29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95" s="38" t="str">
        <f t="shared" ca="1" si="48"/>
        <v>-</v>
      </c>
      <c r="K295" s="38" t="str">
        <f t="shared" ca="1" si="49"/>
        <v>-</v>
      </c>
      <c r="L295" s="38" t="str">
        <f t="shared" ca="1" si="50"/>
        <v>-</v>
      </c>
      <c r="M295" s="38" t="str">
        <f t="shared" ca="1" si="51"/>
        <v>-</v>
      </c>
      <c r="N295" s="38" t="str">
        <f t="shared" ca="1" si="52"/>
        <v>-</v>
      </c>
      <c r="O295" s="38">
        <f t="shared" ca="1" si="53"/>
        <v>0</v>
      </c>
      <c r="P295" s="38">
        <f t="shared" ca="1" si="54"/>
        <v>37.5</v>
      </c>
      <c r="Q295" s="38">
        <f t="shared" ca="1" si="55"/>
        <v>100</v>
      </c>
      <c r="R295" s="38">
        <f t="shared" ca="1" si="56"/>
        <v>100</v>
      </c>
      <c r="S295" s="38">
        <f t="shared" ca="1" si="57"/>
        <v>100</v>
      </c>
      <c r="T295" s="38">
        <f t="shared" ca="1" si="58"/>
        <v>100</v>
      </c>
      <c r="U295" s="38" t="str">
        <f t="shared" ca="1" si="59"/>
        <v>-</v>
      </c>
      <c r="V295" s="38"/>
      <c r="W295" s="38"/>
    </row>
    <row r="296" spans="1:23" x14ac:dyDescent="0.35">
      <c r="A296" s="2" t="str">
        <f>BASE_NOTAS[[#This Row],[Sigla]]&amp;BASE_NOTAS[[#This Row],[CÓDIGO]]</f>
        <v>SCAS_TR</v>
      </c>
      <c r="B296" s="4" t="s">
        <v>194</v>
      </c>
      <c r="C296" s="4" t="s">
        <v>400</v>
      </c>
      <c r="D296" s="4" t="s">
        <v>426</v>
      </c>
      <c r="E296" s="42">
        <v>0</v>
      </c>
      <c r="F296" s="4" t="s">
        <v>611</v>
      </c>
      <c r="G29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75</v>
      </c>
      <c r="H29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96" s="38" t="str">
        <f t="shared" ca="1" si="48"/>
        <v>-</v>
      </c>
      <c r="K296" s="38" t="str">
        <f t="shared" ca="1" si="49"/>
        <v>-</v>
      </c>
      <c r="L296" s="38" t="str">
        <f t="shared" ca="1" si="50"/>
        <v>-</v>
      </c>
      <c r="M296" s="38" t="str">
        <f t="shared" ca="1" si="51"/>
        <v>-</v>
      </c>
      <c r="N296" s="38" t="str">
        <f t="shared" ca="1" si="52"/>
        <v>-</v>
      </c>
      <c r="O296" s="38">
        <f t="shared" ca="1" si="53"/>
        <v>0</v>
      </c>
      <c r="P296" s="38">
        <f t="shared" ca="1" si="54"/>
        <v>37.5</v>
      </c>
      <c r="Q296" s="38">
        <f t="shared" ca="1" si="55"/>
        <v>0</v>
      </c>
      <c r="R296" s="38">
        <f t="shared" ca="1" si="56"/>
        <v>0</v>
      </c>
      <c r="S296" s="38">
        <f t="shared" ca="1" si="57"/>
        <v>0</v>
      </c>
      <c r="T296" s="38">
        <f t="shared" ca="1" si="58"/>
        <v>75</v>
      </c>
      <c r="U296" s="38" t="str">
        <f t="shared" ca="1" si="59"/>
        <v>-</v>
      </c>
      <c r="V296" s="38"/>
      <c r="W296" s="38"/>
    </row>
    <row r="297" spans="1:23" x14ac:dyDescent="0.35">
      <c r="A297" s="2" t="str">
        <f>BASE_NOTAS[[#This Row],[Sigla]]&amp;BASE_NOTAS[[#This Row],[CÓDIGO]]</f>
        <v>SEAS_TR</v>
      </c>
      <c r="B297" s="4" t="s">
        <v>206</v>
      </c>
      <c r="C297" s="4" t="s">
        <v>400</v>
      </c>
      <c r="D297" s="4" t="s">
        <v>426</v>
      </c>
      <c r="E297" s="42">
        <v>0</v>
      </c>
      <c r="F297" s="4" t="s">
        <v>611</v>
      </c>
      <c r="G29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29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97" s="38" t="str">
        <f t="shared" ca="1" si="48"/>
        <v>-</v>
      </c>
      <c r="K297" s="38" t="str">
        <f t="shared" ca="1" si="49"/>
        <v>-</v>
      </c>
      <c r="L297" s="38" t="str">
        <f t="shared" ca="1" si="50"/>
        <v>-</v>
      </c>
      <c r="M297" s="38" t="str">
        <f t="shared" ca="1" si="51"/>
        <v>-</v>
      </c>
      <c r="N297" s="38" t="str">
        <f t="shared" ca="1" si="52"/>
        <v>-</v>
      </c>
      <c r="O297" s="38">
        <f t="shared" ca="1" si="53"/>
        <v>0</v>
      </c>
      <c r="P297" s="38">
        <f t="shared" ca="1" si="54"/>
        <v>0</v>
      </c>
      <c r="Q297" s="38">
        <f t="shared" ca="1" si="55"/>
        <v>0</v>
      </c>
      <c r="R297" s="38">
        <f t="shared" ca="1" si="56"/>
        <v>0</v>
      </c>
      <c r="S297" s="38">
        <f t="shared" ca="1" si="57"/>
        <v>0</v>
      </c>
      <c r="T297" s="38">
        <f t="shared" ca="1" si="58"/>
        <v>0</v>
      </c>
      <c r="U297" s="38" t="str">
        <f t="shared" ca="1" si="59"/>
        <v>-</v>
      </c>
      <c r="V297" s="38"/>
      <c r="W297" s="38"/>
    </row>
    <row r="298" spans="1:23" x14ac:dyDescent="0.35">
      <c r="A298" s="2" t="str">
        <f>BASE_NOTAS[[#This Row],[Sigla]]&amp;BASE_NOTAS[[#This Row],[CÓDIGO]]</f>
        <v>SPAS_TR</v>
      </c>
      <c r="B298" s="4" t="s">
        <v>186</v>
      </c>
      <c r="C298" s="4" t="s">
        <v>400</v>
      </c>
      <c r="D298" s="4" t="s">
        <v>426</v>
      </c>
      <c r="E298" s="42">
        <v>100</v>
      </c>
      <c r="F298" s="4" t="s">
        <v>611</v>
      </c>
      <c r="G29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29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98" s="38" t="str">
        <f t="shared" ca="1" si="48"/>
        <v>-</v>
      </c>
      <c r="K298" s="38" t="str">
        <f t="shared" ca="1" si="49"/>
        <v>-</v>
      </c>
      <c r="L298" s="38" t="str">
        <f t="shared" ca="1" si="50"/>
        <v>-</v>
      </c>
      <c r="M298" s="38" t="str">
        <f t="shared" ca="1" si="51"/>
        <v>-</v>
      </c>
      <c r="N298" s="38" t="str">
        <f t="shared" ca="1" si="52"/>
        <v>-</v>
      </c>
      <c r="O298" s="38">
        <f t="shared" ca="1" si="53"/>
        <v>100</v>
      </c>
      <c r="P298" s="38">
        <f t="shared" ca="1" si="54"/>
        <v>87.5</v>
      </c>
      <c r="Q298" s="38">
        <f t="shared" ca="1" si="55"/>
        <v>100</v>
      </c>
      <c r="R298" s="38">
        <f t="shared" ca="1" si="56"/>
        <v>100</v>
      </c>
      <c r="S298" s="38">
        <f t="shared" ca="1" si="57"/>
        <v>100</v>
      </c>
      <c r="T298" s="38">
        <f t="shared" ca="1" si="58"/>
        <v>100</v>
      </c>
      <c r="U298" s="38" t="str">
        <f t="shared" ca="1" si="59"/>
        <v>-</v>
      </c>
      <c r="V298" s="38"/>
      <c r="W298" s="38"/>
    </row>
    <row r="299" spans="1:23" x14ac:dyDescent="0.35">
      <c r="A299" s="2" t="str">
        <f>BASE_NOTAS[[#This Row],[Sigla]]&amp;BASE_NOTAS[[#This Row],[CÓDIGO]]</f>
        <v>TOAS_TR</v>
      </c>
      <c r="B299" s="4" t="s">
        <v>185</v>
      </c>
      <c r="C299" s="4" t="s">
        <v>400</v>
      </c>
      <c r="D299" s="4" t="s">
        <v>426</v>
      </c>
      <c r="E299" s="42">
        <v>87.5</v>
      </c>
      <c r="F299" s="4" t="s">
        <v>611</v>
      </c>
      <c r="G29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87.5</v>
      </c>
      <c r="H29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99" s="38" t="str">
        <f t="shared" ca="1" si="48"/>
        <v>-</v>
      </c>
      <c r="K299" s="38" t="str">
        <f t="shared" ca="1" si="49"/>
        <v>-</v>
      </c>
      <c r="L299" s="38" t="str">
        <f t="shared" ca="1" si="50"/>
        <v>-</v>
      </c>
      <c r="M299" s="38" t="str">
        <f t="shared" ca="1" si="51"/>
        <v>-</v>
      </c>
      <c r="N299" s="38" t="str">
        <f t="shared" ca="1" si="52"/>
        <v>-</v>
      </c>
      <c r="O299" s="38">
        <f t="shared" ca="1" si="53"/>
        <v>11.111111111111111</v>
      </c>
      <c r="P299" s="38">
        <f t="shared" ca="1" si="54"/>
        <v>0</v>
      </c>
      <c r="Q299" s="38">
        <f t="shared" ca="1" si="55"/>
        <v>0</v>
      </c>
      <c r="R299" s="38">
        <f t="shared" ca="1" si="56"/>
        <v>100</v>
      </c>
      <c r="S299" s="38">
        <f t="shared" ca="1" si="57"/>
        <v>87.5</v>
      </c>
      <c r="T299" s="38">
        <f t="shared" ca="1" si="58"/>
        <v>87.5</v>
      </c>
      <c r="U299" s="38" t="str">
        <f t="shared" ca="1" si="59"/>
        <v>-</v>
      </c>
      <c r="V299" s="38"/>
      <c r="W299" s="38"/>
    </row>
    <row r="300" spans="1:23" x14ac:dyDescent="0.35">
      <c r="A300" s="2" t="str">
        <f>BASE_NOTAS[[#This Row],[Sigla]]&amp;BASE_NOTAS[[#This Row],[CÓDIGO]]</f>
        <v>ACCH_CM</v>
      </c>
      <c r="B300" s="4" t="s">
        <v>156</v>
      </c>
      <c r="C300" s="4" t="s">
        <v>18</v>
      </c>
      <c r="D300" s="4" t="s">
        <v>88</v>
      </c>
      <c r="E300" s="42">
        <v>84.072783584978708</v>
      </c>
      <c r="F300" s="4" t="s">
        <v>611</v>
      </c>
      <c r="G30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85.281155015197569</v>
      </c>
      <c r="H30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00" s="38">
        <f t="shared" ca="1" si="48"/>
        <v>78.441762339319013</v>
      </c>
      <c r="K300" s="38">
        <f t="shared" ca="1" si="49"/>
        <v>79.413769597818685</v>
      </c>
      <c r="L300" s="38">
        <f t="shared" ca="1" si="50"/>
        <v>81.787454021274485</v>
      </c>
      <c r="M300" s="38">
        <f t="shared" ca="1" si="51"/>
        <v>85.721004609161881</v>
      </c>
      <c r="N300" s="38">
        <f t="shared" ca="1" si="52"/>
        <v>81.06161137440759</v>
      </c>
      <c r="O300" s="38">
        <f t="shared" ca="1" si="53"/>
        <v>79.629460618782517</v>
      </c>
      <c r="P300" s="38">
        <f t="shared" ca="1" si="54"/>
        <v>77.350036576444765</v>
      </c>
      <c r="Q300" s="38">
        <f t="shared" ca="1" si="55"/>
        <v>77.692506682762783</v>
      </c>
      <c r="R300" s="38">
        <f t="shared" ca="1" si="56"/>
        <v>82.308251838681002</v>
      </c>
      <c r="S300" s="38">
        <f t="shared" ca="1" si="57"/>
        <v>84.072783584978708</v>
      </c>
      <c r="T300" s="38">
        <f t="shared" ca="1" si="58"/>
        <v>85.281155015197569</v>
      </c>
      <c r="U300" s="38" t="str">
        <f t="shared" ca="1" si="59"/>
        <v>-</v>
      </c>
      <c r="V300" s="38"/>
      <c r="W300" s="38"/>
    </row>
    <row r="301" spans="1:23" x14ac:dyDescent="0.35">
      <c r="A301" s="2" t="str">
        <f>BASE_NOTAS[[#This Row],[Sigla]]&amp;BASE_NOTAS[[#This Row],[CÓDIGO]]</f>
        <v>ALCH_CM</v>
      </c>
      <c r="B301" s="4" t="s">
        <v>157</v>
      </c>
      <c r="C301" s="4" t="s">
        <v>18</v>
      </c>
      <c r="D301" s="4" t="s">
        <v>88</v>
      </c>
      <c r="E301" s="42">
        <v>94.572202864885796</v>
      </c>
      <c r="F301" s="4" t="s">
        <v>611</v>
      </c>
      <c r="G30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93.297872340425528</v>
      </c>
      <c r="H30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01" s="38">
        <f t="shared" ca="1" si="48"/>
        <v>89.284662937886367</v>
      </c>
      <c r="K301" s="38">
        <f t="shared" ca="1" si="49"/>
        <v>91.372090758593828</v>
      </c>
      <c r="L301" s="38">
        <f t="shared" ca="1" si="50"/>
        <v>96.997713490406596</v>
      </c>
      <c r="M301" s="38">
        <f t="shared" ca="1" si="51"/>
        <v>93.848179851378049</v>
      </c>
      <c r="N301" s="38">
        <f t="shared" ca="1" si="52"/>
        <v>92.246445497630333</v>
      </c>
      <c r="O301" s="38">
        <f t="shared" ca="1" si="53"/>
        <v>93.620516564753132</v>
      </c>
      <c r="P301" s="38">
        <f t="shared" ca="1" si="54"/>
        <v>93.169348939283097</v>
      </c>
      <c r="Q301" s="38">
        <f t="shared" ca="1" si="55"/>
        <v>94.662412692937835</v>
      </c>
      <c r="R301" s="38">
        <f t="shared" ca="1" si="56"/>
        <v>95.425523316899699</v>
      </c>
      <c r="S301" s="38">
        <f t="shared" ca="1" si="57"/>
        <v>94.572202864885796</v>
      </c>
      <c r="T301" s="38">
        <f t="shared" ca="1" si="58"/>
        <v>93.297872340425528</v>
      </c>
      <c r="U301" s="38" t="str">
        <f t="shared" ca="1" si="59"/>
        <v>-</v>
      </c>
      <c r="V301" s="38"/>
      <c r="W301" s="38"/>
    </row>
    <row r="302" spans="1:23" x14ac:dyDescent="0.35">
      <c r="A302" s="2" t="str">
        <f>BASE_NOTAS[[#This Row],[Sigla]]&amp;BASE_NOTAS[[#This Row],[CÓDIGO]]</f>
        <v>AMCH_CM</v>
      </c>
      <c r="B302" s="4" t="s">
        <v>158</v>
      </c>
      <c r="C302" s="4" t="s">
        <v>18</v>
      </c>
      <c r="D302" s="4" t="s">
        <v>88</v>
      </c>
      <c r="E302" s="42">
        <v>90.809136662795197</v>
      </c>
      <c r="F302" s="4" t="s">
        <v>611</v>
      </c>
      <c r="G30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91.124620060790278</v>
      </c>
      <c r="H30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02" s="38">
        <f t="shared" ca="1" si="48"/>
        <v>75.448925522519872</v>
      </c>
      <c r="K302" s="38">
        <f t="shared" ca="1" si="49"/>
        <v>79.968838251046833</v>
      </c>
      <c r="L302" s="38">
        <f t="shared" ca="1" si="50"/>
        <v>79.322000198826927</v>
      </c>
      <c r="M302" s="38">
        <f t="shared" ca="1" si="51"/>
        <v>86.360643401373338</v>
      </c>
      <c r="N302" s="38">
        <f t="shared" ca="1" si="52"/>
        <v>86.436018957345965</v>
      </c>
      <c r="O302" s="38">
        <f t="shared" ca="1" si="53"/>
        <v>81.162727023820395</v>
      </c>
      <c r="P302" s="38">
        <f t="shared" ca="1" si="54"/>
        <v>88.871616678858814</v>
      </c>
      <c r="Q302" s="38">
        <f t="shared" ca="1" si="55"/>
        <v>86.80693282745537</v>
      </c>
      <c r="R302" s="38">
        <f t="shared" ca="1" si="56"/>
        <v>87.860664349793907</v>
      </c>
      <c r="S302" s="38">
        <f t="shared" ca="1" si="57"/>
        <v>90.809136662795197</v>
      </c>
      <c r="T302" s="38">
        <f t="shared" ca="1" si="58"/>
        <v>91.124620060790278</v>
      </c>
      <c r="U302" s="38" t="str">
        <f t="shared" ca="1" si="59"/>
        <v>-</v>
      </c>
      <c r="V302" s="38"/>
      <c r="W302" s="38"/>
    </row>
    <row r="303" spans="1:23" x14ac:dyDescent="0.35">
      <c r="A303" s="2" t="str">
        <f>BASE_NOTAS[[#This Row],[Sigla]]&amp;BASE_NOTAS[[#This Row],[CÓDIGO]]</f>
        <v>APCH_CM</v>
      </c>
      <c r="B303" s="4" t="s">
        <v>184</v>
      </c>
      <c r="C303" s="4" t="s">
        <v>18</v>
      </c>
      <c r="D303" s="4" t="s">
        <v>88</v>
      </c>
      <c r="E303" s="42">
        <v>76.79442508710801</v>
      </c>
      <c r="F303" s="4" t="s">
        <v>611</v>
      </c>
      <c r="G30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75.828267477203653</v>
      </c>
      <c r="H30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03" s="38">
        <f t="shared" ca="1" si="48"/>
        <v>69.865567657737216</v>
      </c>
      <c r="K303" s="38">
        <f t="shared" ca="1" si="49"/>
        <v>63.365468886941279</v>
      </c>
      <c r="L303" s="38">
        <f t="shared" ca="1" si="50"/>
        <v>62.123471518043544</v>
      </c>
      <c r="M303" s="38">
        <f t="shared" ca="1" si="51"/>
        <v>75.900667858150683</v>
      </c>
      <c r="N303" s="38">
        <f t="shared" ca="1" si="52"/>
        <v>79.03317535545024</v>
      </c>
      <c r="O303" s="38">
        <f t="shared" ca="1" si="53"/>
        <v>75.120927261111618</v>
      </c>
      <c r="P303" s="38">
        <f t="shared" ca="1" si="54"/>
        <v>75.164594001463058</v>
      </c>
      <c r="Q303" s="38">
        <f t="shared" ca="1" si="55"/>
        <v>77.813227558851423</v>
      </c>
      <c r="R303" s="38">
        <f t="shared" ca="1" si="56"/>
        <v>76.028449042269457</v>
      </c>
      <c r="S303" s="38">
        <f t="shared" ca="1" si="57"/>
        <v>76.79442508710801</v>
      </c>
      <c r="T303" s="38">
        <f t="shared" ca="1" si="58"/>
        <v>75.828267477203653</v>
      </c>
      <c r="U303" s="38" t="str">
        <f t="shared" ca="1" si="59"/>
        <v>-</v>
      </c>
      <c r="V303" s="38"/>
      <c r="W303" s="38"/>
    </row>
    <row r="304" spans="1:23" x14ac:dyDescent="0.35">
      <c r="A304" s="2" t="str">
        <f>BASE_NOTAS[[#This Row],[Sigla]]&amp;BASE_NOTAS[[#This Row],[CÓDIGO]]</f>
        <v>BACH_CM</v>
      </c>
      <c r="B304" s="4" t="s">
        <v>187</v>
      </c>
      <c r="C304" s="4" t="s">
        <v>18</v>
      </c>
      <c r="D304" s="4" t="s">
        <v>88</v>
      </c>
      <c r="E304" s="42">
        <v>96.964769647696471</v>
      </c>
      <c r="F304" s="4" t="s">
        <v>611</v>
      </c>
      <c r="G30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98.442249240121583</v>
      </c>
      <c r="H30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04" s="38">
        <f t="shared" ca="1" si="48"/>
        <v>88.303404965165342</v>
      </c>
      <c r="K304" s="38">
        <f t="shared" ca="1" si="49"/>
        <v>91.060473269062228</v>
      </c>
      <c r="L304" s="38">
        <f t="shared" ca="1" si="50"/>
        <v>92.524107764191271</v>
      </c>
      <c r="M304" s="38">
        <f t="shared" ca="1" si="51"/>
        <v>91.684695701251059</v>
      </c>
      <c r="N304" s="38">
        <f t="shared" ca="1" si="52"/>
        <v>92.786729857819907</v>
      </c>
      <c r="O304" s="38">
        <f t="shared" ca="1" si="53"/>
        <v>89.486173222597429</v>
      </c>
      <c r="P304" s="38">
        <f t="shared" ca="1" si="54"/>
        <v>96.305779078273588</v>
      </c>
      <c r="Q304" s="38">
        <f t="shared" ca="1" si="55"/>
        <v>97.620074157109599</v>
      </c>
      <c r="R304" s="38">
        <f t="shared" ca="1" si="56"/>
        <v>97.623858401357793</v>
      </c>
      <c r="S304" s="38">
        <f t="shared" ca="1" si="57"/>
        <v>96.964769647696471</v>
      </c>
      <c r="T304" s="38">
        <f t="shared" ca="1" si="58"/>
        <v>98.442249240121583</v>
      </c>
      <c r="U304" s="38" t="str">
        <f t="shared" ca="1" si="59"/>
        <v>-</v>
      </c>
      <c r="V304" s="38"/>
      <c r="W304" s="38"/>
    </row>
    <row r="305" spans="1:23" x14ac:dyDescent="0.35">
      <c r="A305" s="2" t="str">
        <f>BASE_NOTAS[[#This Row],[Sigla]]&amp;BASE_NOTAS[[#This Row],[CÓDIGO]]</f>
        <v>CECH_CM</v>
      </c>
      <c r="B305" s="4" t="s">
        <v>188</v>
      </c>
      <c r="C305" s="4" t="s">
        <v>18</v>
      </c>
      <c r="D305" s="4" t="s">
        <v>88</v>
      </c>
      <c r="E305" s="42">
        <v>97.700348432055748</v>
      </c>
      <c r="F305" s="4" t="s">
        <v>611</v>
      </c>
      <c r="G30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98.062310030395139</v>
      </c>
      <c r="H30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05" s="38">
        <f t="shared" ca="1" si="48"/>
        <v>91.747620449416146</v>
      </c>
      <c r="K305" s="38">
        <f t="shared" ca="1" si="49"/>
        <v>92.209562761710004</v>
      </c>
      <c r="L305" s="38">
        <f t="shared" ca="1" si="50"/>
        <v>95.088975047221396</v>
      </c>
      <c r="M305" s="38">
        <f t="shared" ca="1" si="51"/>
        <v>93.801147587244856</v>
      </c>
      <c r="N305" s="38">
        <f t="shared" ca="1" si="52"/>
        <v>90.312796208530813</v>
      </c>
      <c r="O305" s="38">
        <f t="shared" ca="1" si="53"/>
        <v>89.741717623437069</v>
      </c>
      <c r="P305" s="38">
        <f t="shared" ca="1" si="54"/>
        <v>91.221653255303579</v>
      </c>
      <c r="Q305" s="38">
        <f t="shared" ca="1" si="55"/>
        <v>95.015952401483148</v>
      </c>
      <c r="R305" s="38">
        <f t="shared" ca="1" si="56"/>
        <v>95.781136345267925</v>
      </c>
      <c r="S305" s="38">
        <f t="shared" ca="1" si="57"/>
        <v>97.700348432055748</v>
      </c>
      <c r="T305" s="38">
        <f t="shared" ca="1" si="58"/>
        <v>98.062310030395139</v>
      </c>
      <c r="U305" s="38" t="str">
        <f t="shared" ca="1" si="59"/>
        <v>-</v>
      </c>
      <c r="V305" s="38"/>
      <c r="W305" s="38"/>
    </row>
    <row r="306" spans="1:23" x14ac:dyDescent="0.35">
      <c r="A306" s="2" t="str">
        <f>BASE_NOTAS[[#This Row],[Sigla]]&amp;BASE_NOTAS[[#This Row],[CÓDIGO]]</f>
        <v>DFCH_CM</v>
      </c>
      <c r="B306" s="4" t="s">
        <v>189</v>
      </c>
      <c r="C306" s="4" t="s">
        <v>18</v>
      </c>
      <c r="D306" s="4" t="s">
        <v>88</v>
      </c>
      <c r="E306" s="42">
        <v>0</v>
      </c>
      <c r="F306" s="4" t="s">
        <v>611</v>
      </c>
      <c r="G30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30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06" s="38">
        <f t="shared" ca="1" si="48"/>
        <v>0</v>
      </c>
      <c r="K306" s="38">
        <f t="shared" ca="1" si="49"/>
        <v>0</v>
      </c>
      <c r="L306" s="38">
        <f t="shared" ca="1" si="50"/>
        <v>0</v>
      </c>
      <c r="M306" s="38">
        <f t="shared" ca="1" si="51"/>
        <v>0</v>
      </c>
      <c r="N306" s="38">
        <f t="shared" ca="1" si="52"/>
        <v>0</v>
      </c>
      <c r="O306" s="38">
        <f t="shared" ca="1" si="53"/>
        <v>0</v>
      </c>
      <c r="P306" s="38">
        <f t="shared" ca="1" si="54"/>
        <v>0</v>
      </c>
      <c r="Q306" s="38">
        <f t="shared" ca="1" si="55"/>
        <v>0</v>
      </c>
      <c r="R306" s="38">
        <f t="shared" ca="1" si="56"/>
        <v>0</v>
      </c>
      <c r="S306" s="38">
        <f t="shared" ca="1" si="57"/>
        <v>0</v>
      </c>
      <c r="T306" s="38">
        <f t="shared" ca="1" si="58"/>
        <v>0</v>
      </c>
      <c r="U306" s="38" t="str">
        <f t="shared" ca="1" si="59"/>
        <v>-</v>
      </c>
      <c r="V306" s="38"/>
      <c r="W306" s="38"/>
    </row>
    <row r="307" spans="1:23" x14ac:dyDescent="0.35">
      <c r="A307" s="2" t="str">
        <f>BASE_NOTAS[[#This Row],[Sigla]]&amp;BASE_NOTAS[[#This Row],[CÓDIGO]]</f>
        <v>ESCH_CM</v>
      </c>
      <c r="B307" s="4" t="s">
        <v>183</v>
      </c>
      <c r="C307" s="4" t="s">
        <v>18</v>
      </c>
      <c r="D307" s="4" t="s">
        <v>88</v>
      </c>
      <c r="E307" s="42">
        <v>62.818428184281842</v>
      </c>
      <c r="F307" s="4" t="s">
        <v>611</v>
      </c>
      <c r="G30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63.70820668693009</v>
      </c>
      <c r="H30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07" s="38">
        <f t="shared" ca="1" si="48"/>
        <v>67.12785791384556</v>
      </c>
      <c r="K307" s="38">
        <f t="shared" ca="1" si="49"/>
        <v>67.728113740383677</v>
      </c>
      <c r="L307" s="38">
        <f t="shared" ca="1" si="50"/>
        <v>70.354906054279752</v>
      </c>
      <c r="M307" s="38">
        <f t="shared" ca="1" si="51"/>
        <v>72.589596463173734</v>
      </c>
      <c r="N307" s="38">
        <f t="shared" ca="1" si="52"/>
        <v>69.639810426540279</v>
      </c>
      <c r="O307" s="38">
        <f t="shared" ca="1" si="53"/>
        <v>69.599342885826417</v>
      </c>
      <c r="P307" s="38">
        <f t="shared" ca="1" si="54"/>
        <v>68.068763716166785</v>
      </c>
      <c r="Q307" s="38">
        <f t="shared" ca="1" si="55"/>
        <v>64.835733379322249</v>
      </c>
      <c r="R307" s="38">
        <f t="shared" ca="1" si="56"/>
        <v>65.69142487674776</v>
      </c>
      <c r="S307" s="38">
        <f t="shared" ca="1" si="57"/>
        <v>62.818428184281842</v>
      </c>
      <c r="T307" s="38">
        <f t="shared" ca="1" si="58"/>
        <v>63.70820668693009</v>
      </c>
      <c r="U307" s="38" t="str">
        <f t="shared" ca="1" si="59"/>
        <v>-</v>
      </c>
      <c r="V307" s="38"/>
      <c r="W307" s="38"/>
    </row>
    <row r="308" spans="1:23" x14ac:dyDescent="0.35">
      <c r="A308" s="2" t="str">
        <f>BASE_NOTAS[[#This Row],[Sigla]]&amp;BASE_NOTAS[[#This Row],[CÓDIGO]]</f>
        <v>GOCH_CM</v>
      </c>
      <c r="B308" s="4" t="s">
        <v>190</v>
      </c>
      <c r="C308" s="4" t="s">
        <v>18</v>
      </c>
      <c r="D308" s="4" t="s">
        <v>88</v>
      </c>
      <c r="E308" s="42">
        <v>63.306233062330627</v>
      </c>
      <c r="F308" s="4" t="s">
        <v>611</v>
      </c>
      <c r="G30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64.80243161094225</v>
      </c>
      <c r="H30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08" s="38">
        <f t="shared" ca="1" si="48"/>
        <v>68.040427828476112</v>
      </c>
      <c r="K308" s="38">
        <f t="shared" ca="1" si="49"/>
        <v>69.20829681565877</v>
      </c>
      <c r="L308" s="38">
        <f t="shared" ca="1" si="50"/>
        <v>70.215727209464163</v>
      </c>
      <c r="M308" s="38">
        <f t="shared" ca="1" si="51"/>
        <v>71.724202803122949</v>
      </c>
      <c r="N308" s="38">
        <f t="shared" ca="1" si="52"/>
        <v>71.071090047393369</v>
      </c>
      <c r="O308" s="38">
        <f t="shared" ca="1" si="53"/>
        <v>69.234279456055489</v>
      </c>
      <c r="P308" s="38">
        <f t="shared" ca="1" si="54"/>
        <v>68.525969275786395</v>
      </c>
      <c r="Q308" s="38">
        <f t="shared" ca="1" si="55"/>
        <v>67.319134258860061</v>
      </c>
      <c r="R308" s="38">
        <f t="shared" ca="1" si="56"/>
        <v>63.048573506829385</v>
      </c>
      <c r="S308" s="38">
        <f t="shared" ca="1" si="57"/>
        <v>63.306233062330627</v>
      </c>
      <c r="T308" s="38">
        <f t="shared" ca="1" si="58"/>
        <v>64.80243161094225</v>
      </c>
      <c r="U308" s="38" t="str">
        <f t="shared" ca="1" si="59"/>
        <v>-</v>
      </c>
      <c r="V308" s="38"/>
      <c r="W308" s="38"/>
    </row>
    <row r="309" spans="1:23" x14ac:dyDescent="0.35">
      <c r="A309" s="2" t="str">
        <f>BASE_NOTAS[[#This Row],[Sigla]]&amp;BASE_NOTAS[[#This Row],[CÓDIGO]]</f>
        <v>MACH_CM</v>
      </c>
      <c r="B309" s="4" t="s">
        <v>191</v>
      </c>
      <c r="C309" s="4" t="s">
        <v>18</v>
      </c>
      <c r="D309" s="4" t="s">
        <v>88</v>
      </c>
      <c r="E309" s="42">
        <v>100</v>
      </c>
      <c r="F309" s="4" t="s">
        <v>611</v>
      </c>
      <c r="G30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30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09" s="38">
        <f t="shared" ca="1" si="48"/>
        <v>100</v>
      </c>
      <c r="K309" s="38">
        <f t="shared" ca="1" si="49"/>
        <v>100</v>
      </c>
      <c r="L309" s="38">
        <f t="shared" ca="1" si="50"/>
        <v>100</v>
      </c>
      <c r="M309" s="38">
        <f t="shared" ca="1" si="51"/>
        <v>100</v>
      </c>
      <c r="N309" s="38">
        <f t="shared" ca="1" si="52"/>
        <v>100</v>
      </c>
      <c r="O309" s="38">
        <f t="shared" ca="1" si="53"/>
        <v>100</v>
      </c>
      <c r="P309" s="38">
        <f t="shared" ca="1" si="54"/>
        <v>100</v>
      </c>
      <c r="Q309" s="38">
        <f t="shared" ca="1" si="55"/>
        <v>100</v>
      </c>
      <c r="R309" s="38">
        <f t="shared" ca="1" si="56"/>
        <v>100</v>
      </c>
      <c r="S309" s="38">
        <f t="shared" ca="1" si="57"/>
        <v>100</v>
      </c>
      <c r="T309" s="38">
        <f t="shared" ca="1" si="58"/>
        <v>100</v>
      </c>
      <c r="U309" s="38" t="str">
        <f t="shared" ca="1" si="59"/>
        <v>-</v>
      </c>
      <c r="V309" s="38"/>
      <c r="W309" s="38"/>
    </row>
    <row r="310" spans="1:23" x14ac:dyDescent="0.35">
      <c r="A310" s="2" t="str">
        <f>BASE_NOTAS[[#This Row],[Sigla]]&amp;BASE_NOTAS[[#This Row],[CÓDIGO]]</f>
        <v>MGCH_CM</v>
      </c>
      <c r="B310" s="4" t="s">
        <v>192</v>
      </c>
      <c r="C310" s="4" t="s">
        <v>18</v>
      </c>
      <c r="D310" s="4" t="s">
        <v>88</v>
      </c>
      <c r="E310" s="42">
        <v>70.994967092528071</v>
      </c>
      <c r="F310" s="4" t="s">
        <v>611</v>
      </c>
      <c r="G31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71.892097264437695</v>
      </c>
      <c r="H31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10" s="38">
        <f t="shared" ca="1" si="48"/>
        <v>72.397213227357469</v>
      </c>
      <c r="K310" s="38">
        <f t="shared" ca="1" si="49"/>
        <v>73.473561203622552</v>
      </c>
      <c r="L310" s="38">
        <f t="shared" ca="1" si="50"/>
        <v>76.578188686748177</v>
      </c>
      <c r="M310" s="38">
        <f t="shared" ca="1" si="51"/>
        <v>76.747248612548205</v>
      </c>
      <c r="N310" s="38">
        <f t="shared" ca="1" si="52"/>
        <v>76.26540284360189</v>
      </c>
      <c r="O310" s="38">
        <f t="shared" ca="1" si="53"/>
        <v>73.514648170119557</v>
      </c>
      <c r="P310" s="38">
        <f t="shared" ca="1" si="54"/>
        <v>74.049012435991216</v>
      </c>
      <c r="Q310" s="38">
        <f t="shared" ca="1" si="55"/>
        <v>75.441924635681644</v>
      </c>
      <c r="R310" s="38">
        <f t="shared" ca="1" si="56"/>
        <v>71.672189444758743</v>
      </c>
      <c r="S310" s="38">
        <f t="shared" ca="1" si="57"/>
        <v>70.994967092528071</v>
      </c>
      <c r="T310" s="38">
        <f t="shared" ca="1" si="58"/>
        <v>71.892097264437695</v>
      </c>
      <c r="U310" s="38" t="str">
        <f t="shared" ca="1" si="59"/>
        <v>-</v>
      </c>
      <c r="V310" s="38"/>
      <c r="W310" s="38"/>
    </row>
    <row r="311" spans="1:23" x14ac:dyDescent="0.35">
      <c r="A311" s="2" t="str">
        <f>BASE_NOTAS[[#This Row],[Sigla]]&amp;BASE_NOTAS[[#This Row],[CÓDIGO]]</f>
        <v>MSCH_CM</v>
      </c>
      <c r="B311" s="4" t="s">
        <v>193</v>
      </c>
      <c r="C311" s="4" t="s">
        <v>18</v>
      </c>
      <c r="D311" s="4" t="s">
        <v>88</v>
      </c>
      <c r="E311" s="42">
        <v>58.513356562137048</v>
      </c>
      <c r="F311" s="4" t="s">
        <v>611</v>
      </c>
      <c r="G31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58.465045592705167</v>
      </c>
      <c r="H31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11" s="38">
        <f t="shared" ca="1" si="48"/>
        <v>69.374938671376711</v>
      </c>
      <c r="K311" s="38">
        <f t="shared" ca="1" si="49"/>
        <v>66.764047132145294</v>
      </c>
      <c r="L311" s="38">
        <f t="shared" ca="1" si="50"/>
        <v>65.51347052390895</v>
      </c>
      <c r="M311" s="38">
        <f t="shared" ca="1" si="51"/>
        <v>65.149092277302231</v>
      </c>
      <c r="N311" s="38">
        <f t="shared" ca="1" si="52"/>
        <v>63.345971563981038</v>
      </c>
      <c r="O311" s="38">
        <f t="shared" ca="1" si="53"/>
        <v>61.832618417450028</v>
      </c>
      <c r="P311" s="38">
        <f t="shared" ca="1" si="54"/>
        <v>61.750182882223847</v>
      </c>
      <c r="Q311" s="38">
        <f t="shared" ca="1" si="55"/>
        <v>54.910752780891606</v>
      </c>
      <c r="R311" s="38">
        <f t="shared" ca="1" si="56"/>
        <v>54.497696597429893</v>
      </c>
      <c r="S311" s="38">
        <f t="shared" ca="1" si="57"/>
        <v>58.513356562137048</v>
      </c>
      <c r="T311" s="38">
        <f t="shared" ca="1" si="58"/>
        <v>58.465045592705167</v>
      </c>
      <c r="U311" s="38" t="str">
        <f t="shared" ca="1" si="59"/>
        <v>-</v>
      </c>
      <c r="V311" s="38"/>
      <c r="W311" s="38"/>
    </row>
    <row r="312" spans="1:23" x14ac:dyDescent="0.35">
      <c r="A312" s="2" t="str">
        <f>BASE_NOTAS[[#This Row],[Sigla]]&amp;BASE_NOTAS[[#This Row],[CÓDIGO]]</f>
        <v>MTCH_CM</v>
      </c>
      <c r="B312" s="4" t="s">
        <v>195</v>
      </c>
      <c r="C312" s="4" t="s">
        <v>18</v>
      </c>
      <c r="D312" s="4" t="s">
        <v>88</v>
      </c>
      <c r="E312" s="42">
        <v>54.502516453735964</v>
      </c>
      <c r="F312" s="4" t="s">
        <v>611</v>
      </c>
      <c r="G31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55.904255319148938</v>
      </c>
      <c r="H31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12" s="38">
        <f t="shared" ca="1" si="48"/>
        <v>65.2634677656756</v>
      </c>
      <c r="K312" s="38">
        <f t="shared" ca="1" si="49"/>
        <v>65.702600058428288</v>
      </c>
      <c r="L312" s="38">
        <f t="shared" ca="1" si="50"/>
        <v>65.781886867481859</v>
      </c>
      <c r="M312" s="38">
        <f t="shared" ca="1" si="51"/>
        <v>64.60351801335716</v>
      </c>
      <c r="N312" s="38">
        <f t="shared" ca="1" si="52"/>
        <v>64.644549763033183</v>
      </c>
      <c r="O312" s="38">
        <f t="shared" ca="1" si="53"/>
        <v>62.781783334854431</v>
      </c>
      <c r="P312" s="38">
        <f t="shared" ca="1" si="54"/>
        <v>65.042062911485004</v>
      </c>
      <c r="Q312" s="38">
        <f t="shared" ca="1" si="55"/>
        <v>56.549107527808914</v>
      </c>
      <c r="R312" s="38">
        <f t="shared" ca="1" si="56"/>
        <v>55.604946253940028</v>
      </c>
      <c r="S312" s="38">
        <f t="shared" ca="1" si="57"/>
        <v>54.502516453735964</v>
      </c>
      <c r="T312" s="38">
        <f t="shared" ca="1" si="58"/>
        <v>55.904255319148938</v>
      </c>
      <c r="U312" s="38" t="str">
        <f t="shared" ca="1" si="59"/>
        <v>-</v>
      </c>
      <c r="V312" s="38"/>
      <c r="W312" s="38"/>
    </row>
    <row r="313" spans="1:23" x14ac:dyDescent="0.35">
      <c r="A313" s="2" t="str">
        <f>BASE_NOTAS[[#This Row],[Sigla]]&amp;BASE_NOTAS[[#This Row],[CÓDIGO]]</f>
        <v>PACH_CM</v>
      </c>
      <c r="B313" s="4" t="s">
        <v>196</v>
      </c>
      <c r="C313" s="4" t="s">
        <v>18</v>
      </c>
      <c r="D313" s="4" t="s">
        <v>88</v>
      </c>
      <c r="E313" s="42">
        <v>89.686411149825787</v>
      </c>
      <c r="F313" s="4" t="s">
        <v>611</v>
      </c>
      <c r="G31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90.957446808510639</v>
      </c>
      <c r="H31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13" s="38">
        <f t="shared" ca="1" si="48"/>
        <v>89.10803650279658</v>
      </c>
      <c r="K313" s="38">
        <f t="shared" ca="1" si="49"/>
        <v>89.745836985100794</v>
      </c>
      <c r="L313" s="38">
        <f t="shared" ca="1" si="50"/>
        <v>93.398946217317828</v>
      </c>
      <c r="M313" s="38">
        <f t="shared" ca="1" si="51"/>
        <v>92.709999059354715</v>
      </c>
      <c r="N313" s="38">
        <f t="shared" ca="1" si="52"/>
        <v>92.379146919431278</v>
      </c>
      <c r="O313" s="38">
        <f t="shared" ca="1" si="53"/>
        <v>88.555261476681579</v>
      </c>
      <c r="P313" s="38">
        <f t="shared" ca="1" si="54"/>
        <v>89.246525237746894</v>
      </c>
      <c r="Q313" s="38">
        <f t="shared" ca="1" si="55"/>
        <v>89.747348452185918</v>
      </c>
      <c r="R313" s="38">
        <f t="shared" ca="1" si="56"/>
        <v>88.264770063848701</v>
      </c>
      <c r="S313" s="38">
        <f t="shared" ca="1" si="57"/>
        <v>89.686411149825787</v>
      </c>
      <c r="T313" s="38">
        <f t="shared" ca="1" si="58"/>
        <v>90.957446808510639</v>
      </c>
      <c r="U313" s="38" t="str">
        <f t="shared" ca="1" si="59"/>
        <v>-</v>
      </c>
      <c r="V313" s="38"/>
      <c r="W313" s="38"/>
    </row>
    <row r="314" spans="1:23" x14ac:dyDescent="0.35">
      <c r="A314" s="2" t="str">
        <f>BASE_NOTAS[[#This Row],[Sigla]]&amp;BASE_NOTAS[[#This Row],[CÓDIGO]]</f>
        <v>PBCH_CM</v>
      </c>
      <c r="B314" s="4" t="s">
        <v>197</v>
      </c>
      <c r="C314" s="4" t="s">
        <v>18</v>
      </c>
      <c r="D314" s="4" t="s">
        <v>88</v>
      </c>
      <c r="E314" s="42">
        <v>90.40650406504065</v>
      </c>
      <c r="F314" s="4" t="s">
        <v>611</v>
      </c>
      <c r="G31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90.402735562310028</v>
      </c>
      <c r="H31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14" s="38">
        <f t="shared" ca="1" si="48"/>
        <v>87.734275340987153</v>
      </c>
      <c r="K314" s="38">
        <f t="shared" ca="1" si="49"/>
        <v>88.723342097575227</v>
      </c>
      <c r="L314" s="38">
        <f t="shared" ca="1" si="50"/>
        <v>88.885575106869467</v>
      </c>
      <c r="M314" s="38">
        <f t="shared" ca="1" si="51"/>
        <v>89.257830871978172</v>
      </c>
      <c r="N314" s="38">
        <f t="shared" ca="1" si="52"/>
        <v>88.66350710900474</v>
      </c>
      <c r="O314" s="38">
        <f t="shared" ca="1" si="53"/>
        <v>83.261841745003196</v>
      </c>
      <c r="P314" s="38">
        <f t="shared" ca="1" si="54"/>
        <v>90.215801024140461</v>
      </c>
      <c r="Q314" s="38">
        <f t="shared" ca="1" si="55"/>
        <v>89.937052686039493</v>
      </c>
      <c r="R314" s="38">
        <f t="shared" ca="1" si="56"/>
        <v>89.622565263072815</v>
      </c>
      <c r="S314" s="38">
        <f t="shared" ca="1" si="57"/>
        <v>90.40650406504065</v>
      </c>
      <c r="T314" s="38">
        <f t="shared" ca="1" si="58"/>
        <v>90.402735562310028</v>
      </c>
      <c r="U314" s="38" t="str">
        <f t="shared" ca="1" si="59"/>
        <v>-</v>
      </c>
      <c r="V314" s="38"/>
      <c r="W314" s="38"/>
    </row>
    <row r="315" spans="1:23" x14ac:dyDescent="0.35">
      <c r="A315" s="2" t="str">
        <f>BASE_NOTAS[[#This Row],[Sigla]]&amp;BASE_NOTAS[[#This Row],[CÓDIGO]]</f>
        <v>PECH_CM</v>
      </c>
      <c r="B315" s="4" t="s">
        <v>198</v>
      </c>
      <c r="C315" s="4" t="s">
        <v>18</v>
      </c>
      <c r="D315" s="4" t="s">
        <v>88</v>
      </c>
      <c r="E315" s="42">
        <v>91.893147502903602</v>
      </c>
      <c r="F315" s="4" t="s">
        <v>611</v>
      </c>
      <c r="G31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89.399696048632222</v>
      </c>
      <c r="H31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15" s="38">
        <f t="shared" ca="1" si="48"/>
        <v>80.178588951035223</v>
      </c>
      <c r="K315" s="38">
        <f t="shared" ca="1" si="49"/>
        <v>82.598110818969715</v>
      </c>
      <c r="L315" s="38">
        <f t="shared" ca="1" si="50"/>
        <v>84.064022268615176</v>
      </c>
      <c r="M315" s="38">
        <f t="shared" ca="1" si="51"/>
        <v>85.918540118521307</v>
      </c>
      <c r="N315" s="38">
        <f t="shared" ca="1" si="52"/>
        <v>86.085308056872037</v>
      </c>
      <c r="O315" s="38">
        <f t="shared" ca="1" si="53"/>
        <v>86.419640412521673</v>
      </c>
      <c r="P315" s="38">
        <f t="shared" ca="1" si="54"/>
        <v>90.005486466715439</v>
      </c>
      <c r="Q315" s="38">
        <f t="shared" ca="1" si="55"/>
        <v>93.33448305596275</v>
      </c>
      <c r="R315" s="38">
        <f t="shared" ca="1" si="56"/>
        <v>91.837064576093098</v>
      </c>
      <c r="S315" s="38">
        <f t="shared" ca="1" si="57"/>
        <v>91.893147502903602</v>
      </c>
      <c r="T315" s="38">
        <f t="shared" ca="1" si="58"/>
        <v>89.399696048632222</v>
      </c>
      <c r="U315" s="38" t="str">
        <f t="shared" ca="1" si="59"/>
        <v>-</v>
      </c>
      <c r="V315" s="38"/>
      <c r="W315" s="38"/>
    </row>
    <row r="316" spans="1:23" x14ac:dyDescent="0.35">
      <c r="A316" s="2" t="str">
        <f>BASE_NOTAS[[#This Row],[Sigla]]&amp;BASE_NOTAS[[#This Row],[CÓDIGO]]</f>
        <v>PICH_CM</v>
      </c>
      <c r="B316" s="4" t="s">
        <v>199</v>
      </c>
      <c r="C316" s="4" t="s">
        <v>18</v>
      </c>
      <c r="D316" s="4" t="s">
        <v>88</v>
      </c>
      <c r="E316" s="42">
        <v>90.344560588463025</v>
      </c>
      <c r="F316" s="4" t="s">
        <v>611</v>
      </c>
      <c r="G31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90.258358662613986</v>
      </c>
      <c r="H31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16" s="38">
        <f t="shared" ca="1" si="48"/>
        <v>92.405063291139243</v>
      </c>
      <c r="K316" s="38">
        <f t="shared" ca="1" si="49"/>
        <v>92.27772908754504</v>
      </c>
      <c r="L316" s="38">
        <f t="shared" ca="1" si="50"/>
        <v>95.108857739337907</v>
      </c>
      <c r="M316" s="38">
        <f t="shared" ca="1" si="51"/>
        <v>98.118709434672184</v>
      </c>
      <c r="N316" s="38">
        <f t="shared" ca="1" si="52"/>
        <v>97.042654028436019</v>
      </c>
      <c r="O316" s="38">
        <f t="shared" ca="1" si="53"/>
        <v>96.896960846947152</v>
      </c>
      <c r="P316" s="38">
        <f t="shared" ca="1" si="54"/>
        <v>96.470373079736646</v>
      </c>
      <c r="Q316" s="38">
        <f t="shared" ca="1" si="55"/>
        <v>91.661636630162974</v>
      </c>
      <c r="R316" s="38">
        <f t="shared" ca="1" si="56"/>
        <v>86.284652064980207</v>
      </c>
      <c r="S316" s="38">
        <f t="shared" ca="1" si="57"/>
        <v>90.344560588463025</v>
      </c>
      <c r="T316" s="38">
        <f t="shared" ca="1" si="58"/>
        <v>90.258358662613986</v>
      </c>
      <c r="U316" s="38" t="str">
        <f t="shared" ca="1" si="59"/>
        <v>-</v>
      </c>
      <c r="V316" s="38"/>
      <c r="W316" s="38"/>
    </row>
    <row r="317" spans="1:23" x14ac:dyDescent="0.35">
      <c r="A317" s="2" t="str">
        <f>BASE_NOTAS[[#This Row],[Sigla]]&amp;BASE_NOTAS[[#This Row],[CÓDIGO]]</f>
        <v>PRCH_CM</v>
      </c>
      <c r="B317" s="4" t="s">
        <v>200</v>
      </c>
      <c r="C317" s="4" t="s">
        <v>18</v>
      </c>
      <c r="D317" s="4" t="s">
        <v>88</v>
      </c>
      <c r="E317" s="42">
        <v>53.720480061943476</v>
      </c>
      <c r="F317" s="4" t="s">
        <v>611</v>
      </c>
      <c r="G31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54.612462006079028</v>
      </c>
      <c r="H31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17" s="38">
        <f t="shared" ca="1" si="48"/>
        <v>57.472279462270635</v>
      </c>
      <c r="K317" s="38">
        <f t="shared" ca="1" si="49"/>
        <v>58.554873892297202</v>
      </c>
      <c r="L317" s="38">
        <f t="shared" ca="1" si="50"/>
        <v>59.767372502236803</v>
      </c>
      <c r="M317" s="38">
        <f t="shared" ca="1" si="51"/>
        <v>59.636910920891737</v>
      </c>
      <c r="N317" s="38">
        <f t="shared" ca="1" si="52"/>
        <v>55.497630331753555</v>
      </c>
      <c r="O317" s="38">
        <f t="shared" ca="1" si="53"/>
        <v>54.987679109245228</v>
      </c>
      <c r="P317" s="38">
        <f t="shared" ca="1" si="54"/>
        <v>56.318580833942939</v>
      </c>
      <c r="Q317" s="38">
        <f t="shared" ca="1" si="55"/>
        <v>56.135207381219281</v>
      </c>
      <c r="R317" s="38">
        <f t="shared" ca="1" si="56"/>
        <v>57.156712195910451</v>
      </c>
      <c r="S317" s="38">
        <f t="shared" ca="1" si="57"/>
        <v>53.720480061943476</v>
      </c>
      <c r="T317" s="38">
        <f t="shared" ca="1" si="58"/>
        <v>54.612462006079028</v>
      </c>
      <c r="U317" s="38" t="str">
        <f t="shared" ca="1" si="59"/>
        <v>-</v>
      </c>
      <c r="V317" s="38"/>
      <c r="W317" s="38"/>
    </row>
    <row r="318" spans="1:23" x14ac:dyDescent="0.35">
      <c r="A318" s="2" t="str">
        <f>BASE_NOTAS[[#This Row],[Sigla]]&amp;BASE_NOTAS[[#This Row],[CÓDIGO]]</f>
        <v>RJCH_CM</v>
      </c>
      <c r="B318" s="4" t="s">
        <v>201</v>
      </c>
      <c r="C318" s="4" t="s">
        <v>18</v>
      </c>
      <c r="D318" s="4" t="s">
        <v>88</v>
      </c>
      <c r="E318" s="42">
        <v>47.642276422764226</v>
      </c>
      <c r="F318" s="4" t="s">
        <v>611</v>
      </c>
      <c r="G31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47.203647416413375</v>
      </c>
      <c r="H31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18" s="38">
        <f t="shared" ca="1" si="48"/>
        <v>57.668531056814835</v>
      </c>
      <c r="K318" s="38">
        <f t="shared" ca="1" si="49"/>
        <v>53.86113545622748</v>
      </c>
      <c r="L318" s="38">
        <f t="shared" ca="1" si="50"/>
        <v>58.614176359479075</v>
      </c>
      <c r="M318" s="38">
        <f t="shared" ca="1" si="51"/>
        <v>55.46985231869062</v>
      </c>
      <c r="N318" s="38">
        <f t="shared" ca="1" si="52"/>
        <v>47.706161137440759</v>
      </c>
      <c r="O318" s="38">
        <f t="shared" ca="1" si="53"/>
        <v>36.971798850050199</v>
      </c>
      <c r="P318" s="38">
        <f t="shared" ca="1" si="54"/>
        <v>42.072055596196044</v>
      </c>
      <c r="Q318" s="38">
        <f t="shared" ca="1" si="55"/>
        <v>45.140984737432099</v>
      </c>
      <c r="R318" s="38">
        <f t="shared" ca="1" si="56"/>
        <v>44.265739917562428</v>
      </c>
      <c r="S318" s="38">
        <f t="shared" ca="1" si="57"/>
        <v>47.642276422764226</v>
      </c>
      <c r="T318" s="38">
        <f t="shared" ca="1" si="58"/>
        <v>47.203647416413375</v>
      </c>
      <c r="U318" s="38" t="str">
        <f t="shared" ca="1" si="59"/>
        <v>-</v>
      </c>
      <c r="V318" s="38"/>
      <c r="W318" s="38"/>
    </row>
    <row r="319" spans="1:23" x14ac:dyDescent="0.35">
      <c r="A319" s="2" t="str">
        <f>BASE_NOTAS[[#This Row],[Sigla]]&amp;BASE_NOTAS[[#This Row],[CÓDIGO]]</f>
        <v>RNCH_CM</v>
      </c>
      <c r="B319" s="4" t="s">
        <v>202</v>
      </c>
      <c r="C319" s="4" t="s">
        <v>18</v>
      </c>
      <c r="D319" s="4" t="s">
        <v>88</v>
      </c>
      <c r="E319" s="42">
        <v>83.244289585752995</v>
      </c>
      <c r="F319" s="4" t="s">
        <v>611</v>
      </c>
      <c r="G31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84.536474164133736</v>
      </c>
      <c r="H31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19" s="38">
        <f t="shared" ca="1" si="48"/>
        <v>82.661171622019424</v>
      </c>
      <c r="K319" s="38">
        <f t="shared" ca="1" si="49"/>
        <v>83.299250170415817</v>
      </c>
      <c r="L319" s="38">
        <f t="shared" ca="1" si="50"/>
        <v>87.324783775723233</v>
      </c>
      <c r="M319" s="38">
        <f t="shared" ca="1" si="51"/>
        <v>89.135546985231869</v>
      </c>
      <c r="N319" s="38">
        <f t="shared" ca="1" si="52"/>
        <v>84.208530805687204</v>
      </c>
      <c r="O319" s="38">
        <f t="shared" ca="1" si="53"/>
        <v>80.13142283471754</v>
      </c>
      <c r="P319" s="38">
        <f t="shared" ca="1" si="54"/>
        <v>83.119970738844188</v>
      </c>
      <c r="Q319" s="38">
        <f t="shared" ca="1" si="55"/>
        <v>85.746313701819432</v>
      </c>
      <c r="R319" s="38">
        <f t="shared" ca="1" si="56"/>
        <v>86.793825264689247</v>
      </c>
      <c r="S319" s="38">
        <f t="shared" ca="1" si="57"/>
        <v>83.244289585752995</v>
      </c>
      <c r="T319" s="38">
        <f t="shared" ca="1" si="58"/>
        <v>84.536474164133736</v>
      </c>
      <c r="U319" s="38" t="str">
        <f t="shared" ca="1" si="59"/>
        <v>-</v>
      </c>
      <c r="V319" s="38"/>
      <c r="W319" s="38"/>
    </row>
    <row r="320" spans="1:23" x14ac:dyDescent="0.35">
      <c r="A320" s="2" t="str">
        <f>BASE_NOTAS[[#This Row],[Sigla]]&amp;BASE_NOTAS[[#This Row],[CÓDIGO]]</f>
        <v>ROCH_CM</v>
      </c>
      <c r="B320" s="4" t="s">
        <v>203</v>
      </c>
      <c r="C320" s="4" t="s">
        <v>18</v>
      </c>
      <c r="D320" s="4" t="s">
        <v>88</v>
      </c>
      <c r="E320" s="42">
        <v>70.19744483159117</v>
      </c>
      <c r="F320" s="4" t="s">
        <v>611</v>
      </c>
      <c r="G32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70.668693009118542</v>
      </c>
      <c r="H32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20" s="38">
        <f t="shared" ca="1" si="48"/>
        <v>77.028750858600716</v>
      </c>
      <c r="K320" s="38">
        <f t="shared" ca="1" si="49"/>
        <v>78.878177037686243</v>
      </c>
      <c r="L320" s="38">
        <f t="shared" ca="1" si="50"/>
        <v>80.415548265235117</v>
      </c>
      <c r="M320" s="38">
        <f t="shared" ca="1" si="51"/>
        <v>76.39920985796256</v>
      </c>
      <c r="N320" s="38">
        <f t="shared" ca="1" si="52"/>
        <v>76.161137440758296</v>
      </c>
      <c r="O320" s="38">
        <f t="shared" ca="1" si="53"/>
        <v>77.046636853153231</v>
      </c>
      <c r="P320" s="38">
        <f t="shared" ca="1" si="54"/>
        <v>78.410753474762259</v>
      </c>
      <c r="Q320" s="38">
        <f t="shared" ca="1" si="55"/>
        <v>74.717599379149775</v>
      </c>
      <c r="R320" s="38">
        <f t="shared" ca="1" si="56"/>
        <v>73.417926129475461</v>
      </c>
      <c r="S320" s="38">
        <f t="shared" ca="1" si="57"/>
        <v>70.19744483159117</v>
      </c>
      <c r="T320" s="38">
        <f t="shared" ca="1" si="58"/>
        <v>70.668693009118542</v>
      </c>
      <c r="U320" s="38" t="str">
        <f t="shared" ca="1" si="59"/>
        <v>-</v>
      </c>
      <c r="V320" s="38"/>
      <c r="W320" s="38"/>
    </row>
    <row r="321" spans="1:23" x14ac:dyDescent="0.35">
      <c r="A321" s="2" t="str">
        <f>BASE_NOTAS[[#This Row],[Sigla]]&amp;BASE_NOTAS[[#This Row],[CÓDIGO]]</f>
        <v>RRCH_CM</v>
      </c>
      <c r="B321" s="4" t="s">
        <v>204</v>
      </c>
      <c r="C321" s="4" t="s">
        <v>18</v>
      </c>
      <c r="D321" s="4" t="s">
        <v>88</v>
      </c>
      <c r="E321" s="42">
        <v>76.577622919086338</v>
      </c>
      <c r="F321" s="4" t="s">
        <v>611</v>
      </c>
      <c r="G32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75.5243161094225</v>
      </c>
      <c r="H32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21" s="38">
        <f t="shared" ca="1" si="48"/>
        <v>61.475811990972431</v>
      </c>
      <c r="K321" s="38">
        <f t="shared" ca="1" si="49"/>
        <v>62.654591488947318</v>
      </c>
      <c r="L321" s="38">
        <f t="shared" ca="1" si="50"/>
        <v>66.686549358783182</v>
      </c>
      <c r="M321" s="38">
        <f t="shared" ca="1" si="51"/>
        <v>66.964537672843562</v>
      </c>
      <c r="N321" s="38">
        <f t="shared" ca="1" si="52"/>
        <v>65.184834123222743</v>
      </c>
      <c r="O321" s="38">
        <f t="shared" ca="1" si="53"/>
        <v>62.316327461896506</v>
      </c>
      <c r="P321" s="38">
        <f t="shared" ca="1" si="54"/>
        <v>74.570226773957572</v>
      </c>
      <c r="Q321" s="38">
        <f t="shared" ca="1" si="55"/>
        <v>74.355436750883854</v>
      </c>
      <c r="R321" s="38">
        <f t="shared" ca="1" si="56"/>
        <v>71.203426816455192</v>
      </c>
      <c r="S321" s="38">
        <f t="shared" ca="1" si="57"/>
        <v>76.577622919086338</v>
      </c>
      <c r="T321" s="38">
        <f t="shared" ca="1" si="58"/>
        <v>75.5243161094225</v>
      </c>
      <c r="U321" s="38" t="str">
        <f t="shared" ca="1" si="59"/>
        <v>-</v>
      </c>
      <c r="V321" s="38"/>
      <c r="W321" s="38"/>
    </row>
    <row r="322" spans="1:23" x14ac:dyDescent="0.35">
      <c r="A322" s="2" t="str">
        <f>BASE_NOTAS[[#This Row],[Sigla]]&amp;BASE_NOTAS[[#This Row],[CÓDIGO]]</f>
        <v>RSCH_CM</v>
      </c>
      <c r="B322" s="4" t="s">
        <v>205</v>
      </c>
      <c r="C322" s="4" t="s">
        <v>18</v>
      </c>
      <c r="D322" s="4" t="s">
        <v>88</v>
      </c>
      <c r="E322" s="42">
        <v>52.79907084785134</v>
      </c>
      <c r="F322" s="4" t="s">
        <v>611</v>
      </c>
      <c r="G32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52.993920972644375</v>
      </c>
      <c r="H32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22" s="38">
        <f t="shared" ca="1" si="48"/>
        <v>58.846040624080068</v>
      </c>
      <c r="K322" s="38">
        <f t="shared" ca="1" si="49"/>
        <v>55.584769695199142</v>
      </c>
      <c r="L322" s="38">
        <f t="shared" ca="1" si="50"/>
        <v>56.775027338701662</v>
      </c>
      <c r="M322" s="38">
        <f t="shared" ca="1" si="51"/>
        <v>58.235349449722513</v>
      </c>
      <c r="N322" s="38">
        <f t="shared" ca="1" si="52"/>
        <v>54.161137440758296</v>
      </c>
      <c r="O322" s="38">
        <f t="shared" ca="1" si="53"/>
        <v>53.427032946974535</v>
      </c>
      <c r="P322" s="38">
        <f t="shared" ca="1" si="54"/>
        <v>52.039136795903438</v>
      </c>
      <c r="Q322" s="38">
        <f t="shared" ca="1" si="55"/>
        <v>52.83262912822282</v>
      </c>
      <c r="R322" s="38">
        <f t="shared" ca="1" si="56"/>
        <v>54.028933969126328</v>
      </c>
      <c r="S322" s="38">
        <f t="shared" ca="1" si="57"/>
        <v>52.79907084785134</v>
      </c>
      <c r="T322" s="38">
        <f t="shared" ca="1" si="58"/>
        <v>52.993920972644375</v>
      </c>
      <c r="U322" s="38" t="str">
        <f t="shared" ca="1" si="59"/>
        <v>-</v>
      </c>
      <c r="V322" s="38"/>
      <c r="W322" s="38"/>
    </row>
    <row r="323" spans="1:23" x14ac:dyDescent="0.35">
      <c r="A323" s="2" t="str">
        <f>BASE_NOTAS[[#This Row],[Sigla]]&amp;BASE_NOTAS[[#This Row],[CÓDIGO]]</f>
        <v>SCCH_CM</v>
      </c>
      <c r="B323" s="4" t="s">
        <v>194</v>
      </c>
      <c r="C323" s="4" t="s">
        <v>18</v>
      </c>
      <c r="D323" s="4" t="s">
        <v>88</v>
      </c>
      <c r="E323" s="42">
        <v>51.900890437475802</v>
      </c>
      <c r="F323" s="4" t="s">
        <v>611</v>
      </c>
      <c r="G32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50</v>
      </c>
      <c r="H32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23" s="38">
        <f t="shared" ref="J323:J386" ca="1" si="60">INDEX(INDIRECT("[Indicadores_Consolidado_2026_07_31.xlsx]"&amp;C323&amp;"!$V$37:$V$64"),MATCH(B323,INDIRECT("[Indicadores_Consolidado_2026_07_31.xlsx]"&amp;C323&amp;"!$F$37:$F$64")))</f>
        <v>58.698851928171919</v>
      </c>
      <c r="K323" s="38">
        <f t="shared" ref="K323:K386" ca="1" si="61">INDEX(INDIRECT("[Indicadores_Consolidado_2026_07_31.xlsx]"&amp;C323&amp;"!$W$37:$W$64"),MATCH(B323,INDIRECT("[Indicadores_Consolidado_2026_07_31.xlsx]"&amp;C323&amp;"!$F$37:$F$64")))</f>
        <v>60.492745155321842</v>
      </c>
      <c r="L323" s="38">
        <f t="shared" ref="L323:L386" ca="1" si="62">INDEX(INDIRECT("[Indicadores_Consolidado_2026_07_31.xlsx]"&amp;C323&amp;"!$X$37:$X$64"),MATCH(B323,INDIRECT("[Indicadores_Consolidado_2026_07_31.xlsx]"&amp;C323&amp;"!$F$37:$F$64")))</f>
        <v>58.673824435828607</v>
      </c>
      <c r="M323" s="38">
        <f t="shared" ref="M323:M386" ca="1" si="63">INDEX(INDIRECT("[Indicadores_Consolidado_2026_07_31.xlsx]"&amp;C323&amp;"!$Y$37:$Y$64"),MATCH(B323,INDIRECT("[Indicadores_Consolidado_2026_07_31.xlsx]"&amp;C323&amp;"!$F$37:$F$64")))</f>
        <v>59.110149562599943</v>
      </c>
      <c r="N323" s="38">
        <f t="shared" ref="N323:N386" ca="1" si="64">INDEX(INDIRECT("[Indicadores_Consolidado_2026_07_31.xlsx]"&amp;C323&amp;"!$Z$37:$Z$64"),MATCH(B323,INDIRECT("[Indicadores_Consolidado_2026_07_31.xlsx]"&amp;C323&amp;"!$F$37:$F$64")))</f>
        <v>56.530805687203788</v>
      </c>
      <c r="O323" s="38">
        <f t="shared" ref="O323:O386" ca="1" si="65">INDEX(INDIRECT("[Indicadores_Consolidado_2026_07_31.xlsx]"&amp;C323&amp;"!$AA$37:$AA$64"),MATCH(B323,INDIRECT("[Indicadores_Consolidado_2026_07_31.xlsx]"&amp;C323&amp;"!$F$37:$F$64")))</f>
        <v>54.421830793100298</v>
      </c>
      <c r="P323" s="38">
        <f t="shared" ref="P323:P386" ca="1" si="66">INDEX(INDIRECT("[Indicadores_Consolidado_2026_07_31.xlsx]"&amp;C323&amp;"!$AB$37:$AB$64"),MATCH(B323,INDIRECT("[Indicadores_Consolidado_2026_07_31.xlsx]"&amp;C323&amp;"!$F$37:$F$64")))</f>
        <v>50.960131675201168</v>
      </c>
      <c r="Q323" s="38">
        <f t="shared" ref="Q323:Q386" ca="1" si="67">INDEX(INDIRECT("[Indicadores_Consolidado_2026_07_31.xlsx]"&amp;C323&amp;"!$AC$37:$AC$64"),MATCH(B323,INDIRECT("[Indicadores_Consolidado_2026_07_31.xlsx]"&amp;C323&amp;"!$F$37:$F$64")))</f>
        <v>51.703026644821939</v>
      </c>
      <c r="R323" s="38">
        <f t="shared" ref="R323:R386" ca="1" si="68">INDEX(INDIRECT("[Indicadores_Consolidado_2026_07_31.xlsx]"&amp;C323&amp;"!$AD$37:$AD$64"),MATCH(B323,INDIRECT("[Indicadores_Consolidado_2026_07_31.xlsx]"&amp;C323&amp;"!$F$37:$F$64")))</f>
        <v>52.663056655621112</v>
      </c>
      <c r="S323" s="38">
        <f t="shared" ref="S323:U386" ca="1" si="69">INDEX(INDIRECT("[Indicadores_Consolidado_2026_07_31.xlsx]"&amp;C323&amp;"!$AE$37:$AE$64"),MATCH(B323,INDIRECT("[Indicadores_Consolidado_2026_07_31.xlsx]"&amp;C323&amp;"!$F$37:$F$64")))</f>
        <v>51.900890437475802</v>
      </c>
      <c r="T323" s="38">
        <f t="shared" ref="T323:T386" ca="1" si="70">INDEX(INDIRECT("[Indicadores_Consolidado_2026_07_31.xlsx]"&amp;C323&amp;"!$AF$37:$AF$64"),MATCH(B323,INDIRECT("[Indicadores_Consolidado_2026_07_31.xlsx]"&amp;C323&amp;"!$F$37:$F$64")))</f>
        <v>50</v>
      </c>
      <c r="U323" s="38" t="str">
        <f t="shared" ref="U323:U386" ca="1" si="71">INDEX(INDIRECT("[Indicadores_Consolidado_2026_07_31.xlsx]"&amp;C323&amp;"!$AG$37:$AG$64"),MATCH(B323,INDIRECT("[Indicadores_Consolidado_2026_07_31.xlsx]"&amp;C323&amp;"!$F$37:$F$64")))</f>
        <v>-</v>
      </c>
      <c r="V323" s="38"/>
      <c r="W323" s="38"/>
    </row>
    <row r="324" spans="1:23" x14ac:dyDescent="0.35">
      <c r="A324" s="2" t="str">
        <f>BASE_NOTAS[[#This Row],[Sigla]]&amp;BASE_NOTAS[[#This Row],[CÓDIGO]]</f>
        <v>SECH_CM</v>
      </c>
      <c r="B324" s="4" t="s">
        <v>206</v>
      </c>
      <c r="C324" s="4" t="s">
        <v>18</v>
      </c>
      <c r="D324" s="4" t="s">
        <v>88</v>
      </c>
      <c r="E324" s="42">
        <v>90.623306233062337</v>
      </c>
      <c r="F324" s="4" t="s">
        <v>611</v>
      </c>
      <c r="G32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90.022796352583583</v>
      </c>
      <c r="H32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24" s="38">
        <f t="shared" ca="1" si="60"/>
        <v>83.024237071926208</v>
      </c>
      <c r="K324" s="38">
        <f t="shared" ca="1" si="61"/>
        <v>81.419807186678355</v>
      </c>
      <c r="L324" s="38">
        <f t="shared" ca="1" si="62"/>
        <v>86.668654935878322</v>
      </c>
      <c r="M324" s="38">
        <f t="shared" ca="1" si="63"/>
        <v>89.652901890697024</v>
      </c>
      <c r="N324" s="38">
        <f t="shared" ca="1" si="64"/>
        <v>90.587677725118482</v>
      </c>
      <c r="O324" s="38">
        <f t="shared" ca="1" si="65"/>
        <v>86.264488454869038</v>
      </c>
      <c r="P324" s="38">
        <f t="shared" ca="1" si="66"/>
        <v>87.65544989027066</v>
      </c>
      <c r="Q324" s="38">
        <f t="shared" ca="1" si="67"/>
        <v>91.540915754074334</v>
      </c>
      <c r="R324" s="38">
        <f t="shared" ca="1" si="68"/>
        <v>92.119938575931457</v>
      </c>
      <c r="S324" s="38">
        <f t="shared" ca="1" si="69"/>
        <v>90.623306233062337</v>
      </c>
      <c r="T324" s="38">
        <f t="shared" ca="1" si="70"/>
        <v>90.022796352583583</v>
      </c>
      <c r="U324" s="38" t="str">
        <f t="shared" ca="1" si="71"/>
        <v>-</v>
      </c>
      <c r="V324" s="38"/>
      <c r="W324" s="38"/>
    </row>
    <row r="325" spans="1:23" x14ac:dyDescent="0.35">
      <c r="A325" s="2" t="str">
        <f>BASE_NOTAS[[#This Row],[Sigla]]&amp;BASE_NOTAS[[#This Row],[CÓDIGO]]</f>
        <v>SPCH_CM</v>
      </c>
      <c r="B325" s="4" t="s">
        <v>186</v>
      </c>
      <c r="C325" s="4" t="s">
        <v>18</v>
      </c>
      <c r="D325" s="4" t="s">
        <v>88</v>
      </c>
      <c r="E325" s="42">
        <v>40.758807588075882</v>
      </c>
      <c r="F325" s="4" t="s">
        <v>611</v>
      </c>
      <c r="G32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42.27963525835866</v>
      </c>
      <c r="H32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25" s="38">
        <f t="shared" ca="1" si="60"/>
        <v>41.026395839466204</v>
      </c>
      <c r="K325" s="38">
        <f t="shared" ca="1" si="61"/>
        <v>41.075080338884021</v>
      </c>
      <c r="L325" s="38">
        <f t="shared" ca="1" si="62"/>
        <v>39.805149617258174</v>
      </c>
      <c r="M325" s="38">
        <f t="shared" ca="1" si="63"/>
        <v>42.470134512275429</v>
      </c>
      <c r="N325" s="38">
        <f t="shared" ca="1" si="64"/>
        <v>40.606635071090047</v>
      </c>
      <c r="O325" s="38">
        <f t="shared" ca="1" si="65"/>
        <v>34.681025828237651</v>
      </c>
      <c r="P325" s="38">
        <f t="shared" ca="1" si="66"/>
        <v>42.602414045354784</v>
      </c>
      <c r="Q325" s="38">
        <f t="shared" ca="1" si="67"/>
        <v>44.270069845649743</v>
      </c>
      <c r="R325" s="38">
        <f t="shared" ca="1" si="68"/>
        <v>43.384789460922981</v>
      </c>
      <c r="S325" s="38">
        <f t="shared" ca="1" si="69"/>
        <v>40.758807588075882</v>
      </c>
      <c r="T325" s="38">
        <f t="shared" ca="1" si="70"/>
        <v>42.27963525835866</v>
      </c>
      <c r="U325" s="38" t="str">
        <f t="shared" ca="1" si="71"/>
        <v>-</v>
      </c>
      <c r="V325" s="38"/>
      <c r="W325" s="38"/>
    </row>
    <row r="326" spans="1:23" x14ac:dyDescent="0.35">
      <c r="A326" s="2" t="str">
        <f>BASE_NOTAS[[#This Row],[Sigla]]&amp;BASE_NOTAS[[#This Row],[CÓDIGO]]</f>
        <v>TOCH_CM</v>
      </c>
      <c r="B326" s="4" t="s">
        <v>185</v>
      </c>
      <c r="C326" s="4" t="s">
        <v>18</v>
      </c>
      <c r="D326" s="4" t="s">
        <v>88</v>
      </c>
      <c r="E326" s="42">
        <v>77.282229965156802</v>
      </c>
      <c r="F326" s="4" t="s">
        <v>611</v>
      </c>
      <c r="G32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76.231003039513681</v>
      </c>
      <c r="H32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26" s="38">
        <f t="shared" ca="1" si="60"/>
        <v>75.468550681974293</v>
      </c>
      <c r="K326" s="38">
        <f t="shared" ca="1" si="61"/>
        <v>76.979257960853062</v>
      </c>
      <c r="L326" s="38">
        <f t="shared" ca="1" si="62"/>
        <v>79.282234814593892</v>
      </c>
      <c r="M326" s="38">
        <f t="shared" ca="1" si="63"/>
        <v>80.227636158404664</v>
      </c>
      <c r="N326" s="38">
        <f t="shared" ca="1" si="64"/>
        <v>80.805687203791464</v>
      </c>
      <c r="O326" s="38">
        <f t="shared" ca="1" si="65"/>
        <v>80.332207721091535</v>
      </c>
      <c r="P326" s="38">
        <f t="shared" ca="1" si="66"/>
        <v>75.676664228237016</v>
      </c>
      <c r="Q326" s="38">
        <f t="shared" ca="1" si="67"/>
        <v>75.028024489092005</v>
      </c>
      <c r="R326" s="38">
        <f t="shared" ca="1" si="68"/>
        <v>75.333387214095211</v>
      </c>
      <c r="S326" s="38">
        <f t="shared" ca="1" si="69"/>
        <v>77.282229965156802</v>
      </c>
      <c r="T326" s="38">
        <f t="shared" ca="1" si="70"/>
        <v>76.231003039513681</v>
      </c>
      <c r="U326" s="38" t="str">
        <f t="shared" ca="1" si="71"/>
        <v>-</v>
      </c>
      <c r="V326" s="38"/>
      <c r="W326" s="38"/>
    </row>
    <row r="327" spans="1:23" x14ac:dyDescent="0.35">
      <c r="A327" s="2" t="str">
        <f>BASE_NOTAS[[#This Row],[Sigla]]&amp;BASE_NOTAS[[#This Row],[CÓDIGO]]</f>
        <v>ACCH_PA</v>
      </c>
      <c r="B327" s="4" t="s">
        <v>156</v>
      </c>
      <c r="C327" s="4" t="s">
        <v>19</v>
      </c>
      <c r="D327" s="4" t="s">
        <v>89</v>
      </c>
      <c r="E327" s="42">
        <v>33.931559160903312</v>
      </c>
      <c r="F327" s="4" t="s">
        <v>611</v>
      </c>
      <c r="G32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30.71976108315619</v>
      </c>
      <c r="H32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27" s="38">
        <f t="shared" ca="1" si="60"/>
        <v>22.58707077755621</v>
      </c>
      <c r="K327" s="38" t="str">
        <f t="shared" ca="1" si="61"/>
        <v>-</v>
      </c>
      <c r="L327" s="38">
        <f t="shared" ca="1" si="62"/>
        <v>20.328999896083612</v>
      </c>
      <c r="M327" s="38">
        <f t="shared" ca="1" si="63"/>
        <v>28.854348973374901</v>
      </c>
      <c r="N327" s="38">
        <f t="shared" ca="1" si="64"/>
        <v>34.430937985644931</v>
      </c>
      <c r="O327" s="38">
        <f t="shared" ca="1" si="65"/>
        <v>31.074695936860785</v>
      </c>
      <c r="P327" s="38">
        <f t="shared" ca="1" si="66"/>
        <v>34.320888629553323</v>
      </c>
      <c r="Q327" s="38">
        <f t="shared" ca="1" si="67"/>
        <v>33.848000920631641</v>
      </c>
      <c r="R327" s="38">
        <f t="shared" ca="1" si="68"/>
        <v>32.329217245016011</v>
      </c>
      <c r="S327" s="38">
        <f t="shared" ca="1" si="69"/>
        <v>33.931559160903312</v>
      </c>
      <c r="T327" s="38">
        <f t="shared" ca="1" si="70"/>
        <v>30.71976108315619</v>
      </c>
      <c r="U327" s="38" t="str">
        <f t="shared" ca="1" si="71"/>
        <v>-</v>
      </c>
      <c r="V327" s="38"/>
      <c r="W327" s="38"/>
    </row>
    <row r="328" spans="1:23" x14ac:dyDescent="0.35">
      <c r="A328" s="2" t="str">
        <f>BASE_NOTAS[[#This Row],[Sigla]]&amp;BASE_NOTAS[[#This Row],[CÓDIGO]]</f>
        <v>ALCH_PA</v>
      </c>
      <c r="B328" s="4" t="s">
        <v>157</v>
      </c>
      <c r="C328" s="4" t="s">
        <v>19</v>
      </c>
      <c r="D328" s="4" t="s">
        <v>89</v>
      </c>
      <c r="E328" s="42">
        <v>10.755521559984928</v>
      </c>
      <c r="F328" s="4" t="s">
        <v>611</v>
      </c>
      <c r="G32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14.119342904062043</v>
      </c>
      <c r="H32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28" s="38">
        <f t="shared" ca="1" si="60"/>
        <v>15.841256812422236</v>
      </c>
      <c r="K328" s="38" t="str">
        <f t="shared" ca="1" si="61"/>
        <v>-</v>
      </c>
      <c r="L328" s="38">
        <f t="shared" ca="1" si="62"/>
        <v>14.504832493901674</v>
      </c>
      <c r="M328" s="38">
        <f t="shared" ca="1" si="63"/>
        <v>22.934806161838857</v>
      </c>
      <c r="N328" s="38">
        <f t="shared" ca="1" si="64"/>
        <v>9.2164958749999819</v>
      </c>
      <c r="O328" s="38">
        <f t="shared" ca="1" si="65"/>
        <v>12.071320459752569</v>
      </c>
      <c r="P328" s="38">
        <f t="shared" ca="1" si="66"/>
        <v>12.066206718384779</v>
      </c>
      <c r="Q328" s="38">
        <f t="shared" ca="1" si="67"/>
        <v>4.7445289465413492</v>
      </c>
      <c r="R328" s="38">
        <f t="shared" ca="1" si="68"/>
        <v>15.134801858079797</v>
      </c>
      <c r="S328" s="38">
        <f t="shared" ca="1" si="69"/>
        <v>10.755521559984928</v>
      </c>
      <c r="T328" s="38">
        <f t="shared" ca="1" si="70"/>
        <v>14.119342904062043</v>
      </c>
      <c r="U328" s="38" t="str">
        <f t="shared" ca="1" si="71"/>
        <v>-</v>
      </c>
      <c r="V328" s="38"/>
      <c r="W328" s="38"/>
    </row>
    <row r="329" spans="1:23" x14ac:dyDescent="0.35">
      <c r="A329" s="2" t="str">
        <f>BASE_NOTAS[[#This Row],[Sigla]]&amp;BASE_NOTAS[[#This Row],[CÓDIGO]]</f>
        <v>AMCH_PA</v>
      </c>
      <c r="B329" s="4" t="s">
        <v>158</v>
      </c>
      <c r="C329" s="4" t="s">
        <v>19</v>
      </c>
      <c r="D329" s="4" t="s">
        <v>89</v>
      </c>
      <c r="E329" s="42">
        <v>15.66694930692544</v>
      </c>
      <c r="F329" s="4" t="s">
        <v>611</v>
      </c>
      <c r="G32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23.033948140058698</v>
      </c>
      <c r="H32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29" s="38">
        <f t="shared" ca="1" si="60"/>
        <v>19.229549995580356</v>
      </c>
      <c r="K329" s="38" t="str">
        <f t="shared" ca="1" si="61"/>
        <v>-</v>
      </c>
      <c r="L329" s="38">
        <f t="shared" ca="1" si="62"/>
        <v>25.096429122055358</v>
      </c>
      <c r="M329" s="38">
        <f t="shared" ca="1" si="63"/>
        <v>20.150868100989506</v>
      </c>
      <c r="N329" s="38">
        <f t="shared" ca="1" si="64"/>
        <v>20.321248400957696</v>
      </c>
      <c r="O329" s="38">
        <f t="shared" ca="1" si="65"/>
        <v>17.737644542538764</v>
      </c>
      <c r="P329" s="38">
        <f t="shared" ca="1" si="66"/>
        <v>17.683301678921257</v>
      </c>
      <c r="Q329" s="38">
        <f t="shared" ca="1" si="67"/>
        <v>21.993253665928986</v>
      </c>
      <c r="R329" s="38">
        <f t="shared" ca="1" si="68"/>
        <v>19.58993505052824</v>
      </c>
      <c r="S329" s="38">
        <f t="shared" ca="1" si="69"/>
        <v>15.66694930692544</v>
      </c>
      <c r="T329" s="38">
        <f t="shared" ca="1" si="70"/>
        <v>23.033948140058698</v>
      </c>
      <c r="U329" s="38" t="str">
        <f t="shared" ca="1" si="71"/>
        <v>-</v>
      </c>
      <c r="V329" s="38"/>
      <c r="W329" s="38"/>
    </row>
    <row r="330" spans="1:23" x14ac:dyDescent="0.35">
      <c r="A330" s="2" t="str">
        <f>BASE_NOTAS[[#This Row],[Sigla]]&amp;BASE_NOTAS[[#This Row],[CÓDIGO]]</f>
        <v>APCH_PA</v>
      </c>
      <c r="B330" s="4" t="s">
        <v>184</v>
      </c>
      <c r="C330" s="4" t="s">
        <v>19</v>
      </c>
      <c r="D330" s="4" t="s">
        <v>89</v>
      </c>
      <c r="E330" s="42">
        <v>34.734177822354475</v>
      </c>
      <c r="F330" s="4" t="s">
        <v>611</v>
      </c>
      <c r="G33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43.493738875721725</v>
      </c>
      <c r="H33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30" s="38">
        <f t="shared" ca="1" si="60"/>
        <v>33.084894473125424</v>
      </c>
      <c r="K330" s="38" t="str">
        <f t="shared" ca="1" si="61"/>
        <v>-</v>
      </c>
      <c r="L330" s="38">
        <f t="shared" ca="1" si="62"/>
        <v>36.296233763889617</v>
      </c>
      <c r="M330" s="38">
        <f t="shared" ca="1" si="63"/>
        <v>48.238398488467077</v>
      </c>
      <c r="N330" s="38">
        <f t="shared" ca="1" si="64"/>
        <v>26.942823176286808</v>
      </c>
      <c r="O330" s="38">
        <f t="shared" ca="1" si="65"/>
        <v>32.258864121772724</v>
      </c>
      <c r="P330" s="38">
        <f t="shared" ca="1" si="66"/>
        <v>34.870571091419023</v>
      </c>
      <c r="Q330" s="38">
        <f t="shared" ca="1" si="67"/>
        <v>29.98474341700652</v>
      </c>
      <c r="R330" s="38">
        <f t="shared" ca="1" si="68"/>
        <v>58.166724613316148</v>
      </c>
      <c r="S330" s="38">
        <f t="shared" ca="1" si="69"/>
        <v>34.734177822354475</v>
      </c>
      <c r="T330" s="38">
        <f t="shared" ca="1" si="70"/>
        <v>43.493738875721725</v>
      </c>
      <c r="U330" s="38" t="str">
        <f t="shared" ca="1" si="71"/>
        <v>-</v>
      </c>
      <c r="V330" s="38"/>
      <c r="W330" s="38"/>
    </row>
    <row r="331" spans="1:23" x14ac:dyDescent="0.35">
      <c r="A331" s="2" t="str">
        <f>BASE_NOTAS[[#This Row],[Sigla]]&amp;BASE_NOTAS[[#This Row],[CÓDIGO]]</f>
        <v>BACH_PA</v>
      </c>
      <c r="B331" s="4" t="s">
        <v>187</v>
      </c>
      <c r="C331" s="4" t="s">
        <v>19</v>
      </c>
      <c r="D331" s="4" t="s">
        <v>89</v>
      </c>
      <c r="E331" s="42">
        <v>3.6282851153270332</v>
      </c>
      <c r="F331" s="4" t="s">
        <v>611</v>
      </c>
      <c r="G33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9.9987981121809266</v>
      </c>
      <c r="H33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31" s="38">
        <f t="shared" ca="1" si="60"/>
        <v>5.2988613270527267</v>
      </c>
      <c r="K331" s="38" t="str">
        <f t="shared" ca="1" si="61"/>
        <v>-</v>
      </c>
      <c r="L331" s="38">
        <f t="shared" ca="1" si="62"/>
        <v>8.8701773552472591</v>
      </c>
      <c r="M331" s="38">
        <f t="shared" ca="1" si="63"/>
        <v>1.8760691746967917</v>
      </c>
      <c r="N331" s="38">
        <f t="shared" ca="1" si="64"/>
        <v>4.9463112624597692</v>
      </c>
      <c r="O331" s="38">
        <f t="shared" ca="1" si="65"/>
        <v>5.029122120390717</v>
      </c>
      <c r="P331" s="38">
        <f t="shared" ca="1" si="66"/>
        <v>0.43975973552801267</v>
      </c>
      <c r="Q331" s="38">
        <f t="shared" ca="1" si="67"/>
        <v>1.3358579588684145</v>
      </c>
      <c r="R331" s="38">
        <f t="shared" ca="1" si="68"/>
        <v>0</v>
      </c>
      <c r="S331" s="38">
        <f t="shared" ca="1" si="69"/>
        <v>3.6282851153270332</v>
      </c>
      <c r="T331" s="38">
        <f t="shared" ca="1" si="70"/>
        <v>9.9987981121809266</v>
      </c>
      <c r="U331" s="38" t="str">
        <f t="shared" ca="1" si="71"/>
        <v>-</v>
      </c>
      <c r="V331" s="38"/>
      <c r="W331" s="38"/>
    </row>
    <row r="332" spans="1:23" x14ac:dyDescent="0.35">
      <c r="A332" s="2" t="str">
        <f>BASE_NOTAS[[#This Row],[Sigla]]&amp;BASE_NOTAS[[#This Row],[CÓDIGO]]</f>
        <v>CECH_PA</v>
      </c>
      <c r="B332" s="4" t="s">
        <v>188</v>
      </c>
      <c r="C332" s="4" t="s">
        <v>19</v>
      </c>
      <c r="D332" s="4" t="s">
        <v>89</v>
      </c>
      <c r="E332" s="42">
        <v>6.6502470926914929</v>
      </c>
      <c r="F332" s="4" t="s">
        <v>611</v>
      </c>
      <c r="G33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15.858215290975854</v>
      </c>
      <c r="H33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32" s="38">
        <f t="shared" ca="1" si="60"/>
        <v>8.1081656168600098</v>
      </c>
      <c r="K332" s="38" t="str">
        <f t="shared" ca="1" si="61"/>
        <v>-</v>
      </c>
      <c r="L332" s="38">
        <f t="shared" ca="1" si="62"/>
        <v>14.64227207182334</v>
      </c>
      <c r="M332" s="38">
        <f t="shared" ca="1" si="63"/>
        <v>9.5115226063565288</v>
      </c>
      <c r="N332" s="38">
        <f t="shared" ca="1" si="64"/>
        <v>11.715267582480891</v>
      </c>
      <c r="O332" s="38">
        <f t="shared" ca="1" si="65"/>
        <v>13.127202754893835</v>
      </c>
      <c r="P332" s="38">
        <f t="shared" ca="1" si="66"/>
        <v>9.4283211243240821</v>
      </c>
      <c r="Q332" s="38">
        <f t="shared" ca="1" si="67"/>
        <v>9.607583474180073</v>
      </c>
      <c r="R332" s="38">
        <f t="shared" ca="1" si="68"/>
        <v>11.499355528568463</v>
      </c>
      <c r="S332" s="38">
        <f t="shared" ca="1" si="69"/>
        <v>6.6502470926914929</v>
      </c>
      <c r="T332" s="38">
        <f t="shared" ca="1" si="70"/>
        <v>15.858215290975854</v>
      </c>
      <c r="U332" s="38" t="str">
        <f t="shared" ca="1" si="71"/>
        <v>-</v>
      </c>
      <c r="V332" s="38"/>
      <c r="W332" s="38"/>
    </row>
    <row r="333" spans="1:23" x14ac:dyDescent="0.35">
      <c r="A333" s="2" t="str">
        <f>BASE_NOTAS[[#This Row],[Sigla]]&amp;BASE_NOTAS[[#This Row],[CÓDIGO]]</f>
        <v>DFCH_PA</v>
      </c>
      <c r="B333" s="4" t="s">
        <v>189</v>
      </c>
      <c r="C333" s="4" t="s">
        <v>19</v>
      </c>
      <c r="D333" s="4" t="s">
        <v>89</v>
      </c>
      <c r="E333" s="42">
        <v>100</v>
      </c>
      <c r="F333" s="4" t="s">
        <v>611</v>
      </c>
      <c r="G33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33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33" s="38">
        <f t="shared" ca="1" si="60"/>
        <v>100</v>
      </c>
      <c r="K333" s="38" t="str">
        <f t="shared" ca="1" si="61"/>
        <v>-</v>
      </c>
      <c r="L333" s="38">
        <f t="shared" ca="1" si="62"/>
        <v>100</v>
      </c>
      <c r="M333" s="38">
        <f t="shared" ca="1" si="63"/>
        <v>100</v>
      </c>
      <c r="N333" s="38">
        <f t="shared" ca="1" si="64"/>
        <v>100</v>
      </c>
      <c r="O333" s="38">
        <f t="shared" ca="1" si="65"/>
        <v>100</v>
      </c>
      <c r="P333" s="38">
        <f t="shared" ca="1" si="66"/>
        <v>100</v>
      </c>
      <c r="Q333" s="38">
        <f t="shared" ca="1" si="67"/>
        <v>100</v>
      </c>
      <c r="R333" s="38">
        <f t="shared" ca="1" si="68"/>
        <v>100</v>
      </c>
      <c r="S333" s="38">
        <f t="shared" ca="1" si="69"/>
        <v>100</v>
      </c>
      <c r="T333" s="38">
        <f t="shared" ca="1" si="70"/>
        <v>100</v>
      </c>
      <c r="U333" s="38" t="str">
        <f t="shared" ca="1" si="71"/>
        <v>-</v>
      </c>
      <c r="V333" s="38"/>
      <c r="W333" s="38"/>
    </row>
    <row r="334" spans="1:23" x14ac:dyDescent="0.35">
      <c r="A334" s="2" t="str">
        <f>BASE_NOTAS[[#This Row],[Sigla]]&amp;BASE_NOTAS[[#This Row],[CÓDIGO]]</f>
        <v>ESCH_PA</v>
      </c>
      <c r="B334" s="4" t="s">
        <v>183</v>
      </c>
      <c r="C334" s="4" t="s">
        <v>19</v>
      </c>
      <c r="D334" s="4" t="s">
        <v>89</v>
      </c>
      <c r="E334" s="42">
        <v>32.68100590023316</v>
      </c>
      <c r="F334" s="4" t="s">
        <v>611</v>
      </c>
      <c r="G33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28.323099714743407</v>
      </c>
      <c r="H33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34" s="38">
        <f t="shared" ca="1" si="60"/>
        <v>36.814033088161963</v>
      </c>
      <c r="K334" s="38" t="str">
        <f t="shared" ca="1" si="61"/>
        <v>-</v>
      </c>
      <c r="L334" s="38">
        <f t="shared" ca="1" si="62"/>
        <v>32.896562416560528</v>
      </c>
      <c r="M334" s="38">
        <f t="shared" ca="1" si="63"/>
        <v>25.601893435957962</v>
      </c>
      <c r="N334" s="38">
        <f t="shared" ca="1" si="64"/>
        <v>34.734592577000114</v>
      </c>
      <c r="O334" s="38">
        <f t="shared" ca="1" si="65"/>
        <v>26.336099438484915</v>
      </c>
      <c r="P334" s="38">
        <f t="shared" ca="1" si="66"/>
        <v>21.835175936905447</v>
      </c>
      <c r="Q334" s="38">
        <f t="shared" ca="1" si="67"/>
        <v>27.061450041267658</v>
      </c>
      <c r="R334" s="38">
        <f t="shared" ca="1" si="68"/>
        <v>33.505285597027736</v>
      </c>
      <c r="S334" s="38">
        <f t="shared" ca="1" si="69"/>
        <v>32.68100590023316</v>
      </c>
      <c r="T334" s="38">
        <f t="shared" ca="1" si="70"/>
        <v>28.323099714743407</v>
      </c>
      <c r="U334" s="38" t="str">
        <f t="shared" ca="1" si="71"/>
        <v>-</v>
      </c>
      <c r="V334" s="38"/>
      <c r="W334" s="38"/>
    </row>
    <row r="335" spans="1:23" x14ac:dyDescent="0.35">
      <c r="A335" s="2" t="str">
        <f>BASE_NOTAS[[#This Row],[Sigla]]&amp;BASE_NOTAS[[#This Row],[CÓDIGO]]</f>
        <v>GOCH_PA</v>
      </c>
      <c r="B335" s="4" t="s">
        <v>190</v>
      </c>
      <c r="C335" s="4" t="s">
        <v>19</v>
      </c>
      <c r="D335" s="4" t="s">
        <v>89</v>
      </c>
      <c r="E335" s="42">
        <v>27.476810104938838</v>
      </c>
      <c r="F335" s="4" t="s">
        <v>611</v>
      </c>
      <c r="G33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28.923213600655558</v>
      </c>
      <c r="H33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35" s="38">
        <f t="shared" ca="1" si="60"/>
        <v>29.89462942794594</v>
      </c>
      <c r="K335" s="38" t="str">
        <f t="shared" ca="1" si="61"/>
        <v>-</v>
      </c>
      <c r="L335" s="38">
        <f t="shared" ca="1" si="62"/>
        <v>26.095438600713113</v>
      </c>
      <c r="M335" s="38">
        <f t="shared" ca="1" si="63"/>
        <v>25.762457075352351</v>
      </c>
      <c r="N335" s="38">
        <f t="shared" ca="1" si="64"/>
        <v>23.545356177362716</v>
      </c>
      <c r="O335" s="38">
        <f t="shared" ca="1" si="65"/>
        <v>19.306371208915067</v>
      </c>
      <c r="P335" s="38">
        <f t="shared" ca="1" si="66"/>
        <v>25.807314720979591</v>
      </c>
      <c r="Q335" s="38">
        <f t="shared" ca="1" si="67"/>
        <v>26.688990233654486</v>
      </c>
      <c r="R335" s="38">
        <f t="shared" ca="1" si="68"/>
        <v>27.067258944479189</v>
      </c>
      <c r="S335" s="38">
        <f t="shared" ca="1" si="69"/>
        <v>27.476810104938838</v>
      </c>
      <c r="T335" s="38">
        <f t="shared" ca="1" si="70"/>
        <v>28.923213600655558</v>
      </c>
      <c r="U335" s="38" t="str">
        <f t="shared" ca="1" si="71"/>
        <v>-</v>
      </c>
      <c r="V335" s="38"/>
      <c r="W335" s="38"/>
    </row>
    <row r="336" spans="1:23" x14ac:dyDescent="0.35">
      <c r="A336" s="2" t="str">
        <f>BASE_NOTAS[[#This Row],[Sigla]]&amp;BASE_NOTAS[[#This Row],[CÓDIGO]]</f>
        <v>MACH_PA</v>
      </c>
      <c r="B336" s="4" t="s">
        <v>191</v>
      </c>
      <c r="C336" s="4" t="s">
        <v>19</v>
      </c>
      <c r="D336" s="4" t="s">
        <v>89</v>
      </c>
      <c r="E336" s="42">
        <v>6.2048744926889938</v>
      </c>
      <c r="F336" s="4" t="s">
        <v>611</v>
      </c>
      <c r="G33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6.5063038883457258</v>
      </c>
      <c r="H33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36" s="38">
        <f t="shared" ca="1" si="60"/>
        <v>0</v>
      </c>
      <c r="K336" s="38" t="str">
        <f t="shared" ca="1" si="61"/>
        <v>-</v>
      </c>
      <c r="L336" s="38">
        <f t="shared" ca="1" si="62"/>
        <v>5.1625972356764462</v>
      </c>
      <c r="M336" s="38">
        <f t="shared" ca="1" si="63"/>
        <v>0</v>
      </c>
      <c r="N336" s="38">
        <f t="shared" ca="1" si="64"/>
        <v>0.15957167700486455</v>
      </c>
      <c r="O336" s="38">
        <f t="shared" ca="1" si="65"/>
        <v>0</v>
      </c>
      <c r="P336" s="38">
        <f t="shared" ca="1" si="66"/>
        <v>0</v>
      </c>
      <c r="Q336" s="38">
        <f t="shared" ca="1" si="67"/>
        <v>4.5443577634042978</v>
      </c>
      <c r="R336" s="38">
        <f t="shared" ca="1" si="68"/>
        <v>10.091926146036641</v>
      </c>
      <c r="S336" s="38">
        <f t="shared" ca="1" si="69"/>
        <v>6.2048744926889938</v>
      </c>
      <c r="T336" s="38">
        <f t="shared" ca="1" si="70"/>
        <v>6.5063038883457258</v>
      </c>
      <c r="U336" s="38" t="str">
        <f t="shared" ca="1" si="71"/>
        <v>-</v>
      </c>
      <c r="V336" s="38"/>
      <c r="W336" s="38"/>
    </row>
    <row r="337" spans="1:23" x14ac:dyDescent="0.35">
      <c r="A337" s="2" t="str">
        <f>BASE_NOTAS[[#This Row],[Sigla]]&amp;BASE_NOTAS[[#This Row],[CÓDIGO]]</f>
        <v>MGCH_PA</v>
      </c>
      <c r="B337" s="4" t="s">
        <v>192</v>
      </c>
      <c r="C337" s="4" t="s">
        <v>19</v>
      </c>
      <c r="D337" s="4" t="s">
        <v>89</v>
      </c>
      <c r="E337" s="42">
        <v>23.758113774975076</v>
      </c>
      <c r="F337" s="4" t="s">
        <v>611</v>
      </c>
      <c r="G33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26.367401570764866</v>
      </c>
      <c r="H33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37" s="38">
        <f t="shared" ca="1" si="60"/>
        <v>22.175096471009283</v>
      </c>
      <c r="K337" s="38" t="str">
        <f t="shared" ca="1" si="61"/>
        <v>-</v>
      </c>
      <c r="L337" s="38">
        <f t="shared" ca="1" si="62"/>
        <v>26.740355134868821</v>
      </c>
      <c r="M337" s="38">
        <f t="shared" ca="1" si="63"/>
        <v>22.195483996420727</v>
      </c>
      <c r="N337" s="38">
        <f t="shared" ca="1" si="64"/>
        <v>18.835909223864959</v>
      </c>
      <c r="O337" s="38">
        <f t="shared" ca="1" si="65"/>
        <v>19.91707452827028</v>
      </c>
      <c r="P337" s="38">
        <f t="shared" ca="1" si="66"/>
        <v>26.01393838365486</v>
      </c>
      <c r="Q337" s="38">
        <f t="shared" ca="1" si="67"/>
        <v>18.653332148732233</v>
      </c>
      <c r="R337" s="38">
        <f t="shared" ca="1" si="68"/>
        <v>25.808682110707188</v>
      </c>
      <c r="S337" s="38">
        <f t="shared" ca="1" si="69"/>
        <v>23.758113774975076</v>
      </c>
      <c r="T337" s="38">
        <f t="shared" ca="1" si="70"/>
        <v>26.367401570764866</v>
      </c>
      <c r="U337" s="38" t="str">
        <f t="shared" ca="1" si="71"/>
        <v>-</v>
      </c>
      <c r="V337" s="38"/>
      <c r="W337" s="38"/>
    </row>
    <row r="338" spans="1:23" x14ac:dyDescent="0.35">
      <c r="A338" s="2" t="str">
        <f>BASE_NOTAS[[#This Row],[Sigla]]&amp;BASE_NOTAS[[#This Row],[CÓDIGO]]</f>
        <v>MSCH_PA</v>
      </c>
      <c r="B338" s="4" t="s">
        <v>193</v>
      </c>
      <c r="C338" s="4" t="s">
        <v>19</v>
      </c>
      <c r="D338" s="4" t="s">
        <v>89</v>
      </c>
      <c r="E338" s="42">
        <v>39.173950831729407</v>
      </c>
      <c r="F338" s="4" t="s">
        <v>611</v>
      </c>
      <c r="G33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37.80421985776367</v>
      </c>
      <c r="H33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38" s="38">
        <f t="shared" ca="1" si="60"/>
        <v>37.681593885702419</v>
      </c>
      <c r="K338" s="38" t="str">
        <f t="shared" ca="1" si="61"/>
        <v>-</v>
      </c>
      <c r="L338" s="38">
        <f t="shared" ca="1" si="62"/>
        <v>34.892873507858283</v>
      </c>
      <c r="M338" s="38">
        <f t="shared" ca="1" si="63"/>
        <v>33.150486243427416</v>
      </c>
      <c r="N338" s="38">
        <f t="shared" ca="1" si="64"/>
        <v>37.412680925396387</v>
      </c>
      <c r="O338" s="38">
        <f t="shared" ca="1" si="65"/>
        <v>27.696804540046919</v>
      </c>
      <c r="P338" s="38">
        <f t="shared" ca="1" si="66"/>
        <v>34.463881611555472</v>
      </c>
      <c r="Q338" s="38">
        <f t="shared" ca="1" si="67"/>
        <v>36.723281196423471</v>
      </c>
      <c r="R338" s="38">
        <f t="shared" ca="1" si="68"/>
        <v>35.099305620320678</v>
      </c>
      <c r="S338" s="38">
        <f t="shared" ca="1" si="69"/>
        <v>39.173950831729407</v>
      </c>
      <c r="T338" s="38">
        <f t="shared" ca="1" si="70"/>
        <v>37.80421985776367</v>
      </c>
      <c r="U338" s="38" t="str">
        <f t="shared" ca="1" si="71"/>
        <v>-</v>
      </c>
      <c r="V338" s="38"/>
      <c r="W338" s="38"/>
    </row>
    <row r="339" spans="1:23" x14ac:dyDescent="0.35">
      <c r="A339" s="2" t="str">
        <f>BASE_NOTAS[[#This Row],[Sigla]]&amp;BASE_NOTAS[[#This Row],[CÓDIGO]]</f>
        <v>MTCH_PA</v>
      </c>
      <c r="B339" s="4" t="s">
        <v>195</v>
      </c>
      <c r="C339" s="4" t="s">
        <v>19</v>
      </c>
      <c r="D339" s="4" t="s">
        <v>89</v>
      </c>
      <c r="E339" s="42">
        <v>30.0575931107374</v>
      </c>
      <c r="F339" s="4" t="s">
        <v>611</v>
      </c>
      <c r="G33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27.175133482581138</v>
      </c>
      <c r="H33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39" s="38">
        <f t="shared" ca="1" si="60"/>
        <v>27.065493178823651</v>
      </c>
      <c r="K339" s="38" t="str">
        <f t="shared" ca="1" si="61"/>
        <v>-</v>
      </c>
      <c r="L339" s="38">
        <f t="shared" ca="1" si="62"/>
        <v>27.304990815456286</v>
      </c>
      <c r="M339" s="38">
        <f t="shared" ca="1" si="63"/>
        <v>32.196058738655374</v>
      </c>
      <c r="N339" s="38">
        <f t="shared" ca="1" si="64"/>
        <v>24.4859645882682</v>
      </c>
      <c r="O339" s="38">
        <f t="shared" ca="1" si="65"/>
        <v>24.344601844829366</v>
      </c>
      <c r="P339" s="38">
        <f t="shared" ca="1" si="66"/>
        <v>28.853142788452551</v>
      </c>
      <c r="Q339" s="38">
        <f t="shared" ca="1" si="67"/>
        <v>16.13935383811603</v>
      </c>
      <c r="R339" s="38">
        <f t="shared" ca="1" si="68"/>
        <v>27.080589273853928</v>
      </c>
      <c r="S339" s="38">
        <f t="shared" ca="1" si="69"/>
        <v>30.0575931107374</v>
      </c>
      <c r="T339" s="38">
        <f t="shared" ca="1" si="70"/>
        <v>27.175133482581138</v>
      </c>
      <c r="U339" s="38" t="str">
        <f t="shared" ca="1" si="71"/>
        <v>-</v>
      </c>
      <c r="V339" s="38"/>
      <c r="W339" s="38"/>
    </row>
    <row r="340" spans="1:23" x14ac:dyDescent="0.35">
      <c r="A340" s="2" t="str">
        <f>BASE_NOTAS[[#This Row],[Sigla]]&amp;BASE_NOTAS[[#This Row],[CÓDIGO]]</f>
        <v>PACH_PA</v>
      </c>
      <c r="B340" s="4" t="s">
        <v>196</v>
      </c>
      <c r="C340" s="4" t="s">
        <v>19</v>
      </c>
      <c r="D340" s="4" t="s">
        <v>89</v>
      </c>
      <c r="E340" s="42">
        <v>0</v>
      </c>
      <c r="F340" s="4" t="s">
        <v>611</v>
      </c>
      <c r="G34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34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40" s="38">
        <f t="shared" ca="1" si="60"/>
        <v>3.3452574372236739</v>
      </c>
      <c r="K340" s="38" t="str">
        <f t="shared" ca="1" si="61"/>
        <v>-</v>
      </c>
      <c r="L340" s="38">
        <f t="shared" ca="1" si="62"/>
        <v>0</v>
      </c>
      <c r="M340" s="38">
        <f t="shared" ca="1" si="63"/>
        <v>2.2045180571497389</v>
      </c>
      <c r="N340" s="38">
        <f t="shared" ca="1" si="64"/>
        <v>0</v>
      </c>
      <c r="O340" s="38">
        <f t="shared" ca="1" si="65"/>
        <v>2.1786765328928719</v>
      </c>
      <c r="P340" s="38">
        <f t="shared" ca="1" si="66"/>
        <v>4.9677280860819675</v>
      </c>
      <c r="Q340" s="38">
        <f t="shared" ca="1" si="67"/>
        <v>0</v>
      </c>
      <c r="R340" s="38">
        <f t="shared" ca="1" si="68"/>
        <v>9.031047462211049</v>
      </c>
      <c r="S340" s="38">
        <f t="shared" ca="1" si="69"/>
        <v>0</v>
      </c>
      <c r="T340" s="38">
        <f t="shared" ca="1" si="70"/>
        <v>0</v>
      </c>
      <c r="U340" s="38" t="str">
        <f t="shared" ca="1" si="71"/>
        <v>-</v>
      </c>
      <c r="V340" s="38"/>
      <c r="W340" s="38"/>
    </row>
    <row r="341" spans="1:23" x14ac:dyDescent="0.35">
      <c r="A341" s="2" t="str">
        <f>BASE_NOTAS[[#This Row],[Sigla]]&amp;BASE_NOTAS[[#This Row],[CÓDIGO]]</f>
        <v>PBCH_PA</v>
      </c>
      <c r="B341" s="4" t="s">
        <v>197</v>
      </c>
      <c r="C341" s="4" t="s">
        <v>19</v>
      </c>
      <c r="D341" s="4" t="s">
        <v>89</v>
      </c>
      <c r="E341" s="42">
        <v>13.197922212069752</v>
      </c>
      <c r="F341" s="4" t="s">
        <v>611</v>
      </c>
      <c r="G34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20.548799604339948</v>
      </c>
      <c r="H34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41" s="38">
        <f t="shared" ca="1" si="60"/>
        <v>22.383280758614166</v>
      </c>
      <c r="K341" s="38" t="str">
        <f t="shared" ca="1" si="61"/>
        <v>-</v>
      </c>
      <c r="L341" s="38">
        <f t="shared" ca="1" si="62"/>
        <v>31.270616240458398</v>
      </c>
      <c r="M341" s="38">
        <f t="shared" ca="1" si="63"/>
        <v>18.251406516336086</v>
      </c>
      <c r="N341" s="38">
        <f t="shared" ca="1" si="64"/>
        <v>21.144721229246816</v>
      </c>
      <c r="O341" s="38">
        <f t="shared" ca="1" si="65"/>
        <v>19.363027733906218</v>
      </c>
      <c r="P341" s="38">
        <f t="shared" ca="1" si="66"/>
        <v>16.89609837526827</v>
      </c>
      <c r="Q341" s="38">
        <f t="shared" ca="1" si="67"/>
        <v>13.060037608705599</v>
      </c>
      <c r="R341" s="38">
        <f t="shared" ca="1" si="68"/>
        <v>15.490296678845935</v>
      </c>
      <c r="S341" s="38">
        <f t="shared" ca="1" si="69"/>
        <v>13.197922212069752</v>
      </c>
      <c r="T341" s="38">
        <f t="shared" ca="1" si="70"/>
        <v>20.548799604339948</v>
      </c>
      <c r="U341" s="38" t="str">
        <f t="shared" ca="1" si="71"/>
        <v>-</v>
      </c>
      <c r="V341" s="38"/>
      <c r="W341" s="38"/>
    </row>
    <row r="342" spans="1:23" x14ac:dyDescent="0.35">
      <c r="A342" s="2" t="str">
        <f>BASE_NOTAS[[#This Row],[Sigla]]&amp;BASE_NOTAS[[#This Row],[CÓDIGO]]</f>
        <v>PECH_PA</v>
      </c>
      <c r="B342" s="4" t="s">
        <v>198</v>
      </c>
      <c r="C342" s="4" t="s">
        <v>19</v>
      </c>
      <c r="D342" s="4" t="s">
        <v>89</v>
      </c>
      <c r="E342" s="42">
        <v>17.092886559438234</v>
      </c>
      <c r="F342" s="4" t="s">
        <v>611</v>
      </c>
      <c r="G34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27.607706814699583</v>
      </c>
      <c r="H34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42" s="38">
        <f t="shared" ca="1" si="60"/>
        <v>18.886918592273179</v>
      </c>
      <c r="K342" s="38" t="str">
        <f t="shared" ca="1" si="61"/>
        <v>-</v>
      </c>
      <c r="L342" s="38">
        <f t="shared" ca="1" si="62"/>
        <v>20.216717793359074</v>
      </c>
      <c r="M342" s="38">
        <f t="shared" ca="1" si="63"/>
        <v>21.417364727009819</v>
      </c>
      <c r="N342" s="38">
        <f t="shared" ca="1" si="64"/>
        <v>19.349903617932306</v>
      </c>
      <c r="O342" s="38">
        <f t="shared" ca="1" si="65"/>
        <v>12.16417683580619</v>
      </c>
      <c r="P342" s="38">
        <f t="shared" ca="1" si="66"/>
        <v>11.016292280454067</v>
      </c>
      <c r="Q342" s="38">
        <f t="shared" ca="1" si="67"/>
        <v>15.419154897568976</v>
      </c>
      <c r="R342" s="38">
        <f t="shared" ca="1" si="68"/>
        <v>8.974319720599004</v>
      </c>
      <c r="S342" s="38">
        <f t="shared" ca="1" si="69"/>
        <v>17.092886559438234</v>
      </c>
      <c r="T342" s="38">
        <f t="shared" ca="1" si="70"/>
        <v>27.607706814699583</v>
      </c>
      <c r="U342" s="38" t="str">
        <f t="shared" ca="1" si="71"/>
        <v>-</v>
      </c>
      <c r="V342" s="38"/>
      <c r="W342" s="38"/>
    </row>
    <row r="343" spans="1:23" x14ac:dyDescent="0.35">
      <c r="A343" s="2" t="str">
        <f>BASE_NOTAS[[#This Row],[Sigla]]&amp;BASE_NOTAS[[#This Row],[CÓDIGO]]</f>
        <v>PICH_PA</v>
      </c>
      <c r="B343" s="4" t="s">
        <v>199</v>
      </c>
      <c r="C343" s="4" t="s">
        <v>19</v>
      </c>
      <c r="D343" s="4" t="s">
        <v>89</v>
      </c>
      <c r="E343" s="42">
        <v>16.004657421386081</v>
      </c>
      <c r="F343" s="4" t="s">
        <v>611</v>
      </c>
      <c r="G34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22.753942078327309</v>
      </c>
      <c r="H34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43" s="38">
        <f t="shared" ca="1" si="60"/>
        <v>8.8600922061875895</v>
      </c>
      <c r="K343" s="38" t="str">
        <f t="shared" ca="1" si="61"/>
        <v>-</v>
      </c>
      <c r="L343" s="38">
        <f t="shared" ca="1" si="62"/>
        <v>24.63490068683976</v>
      </c>
      <c r="M343" s="38">
        <f t="shared" ca="1" si="63"/>
        <v>13.578618169370971</v>
      </c>
      <c r="N343" s="38">
        <f t="shared" ca="1" si="64"/>
        <v>13.927535988024003</v>
      </c>
      <c r="O343" s="38">
        <f t="shared" ca="1" si="65"/>
        <v>12.454054858519106</v>
      </c>
      <c r="P343" s="38">
        <f t="shared" ca="1" si="66"/>
        <v>12.853925478464149</v>
      </c>
      <c r="Q343" s="38">
        <f t="shared" ca="1" si="67"/>
        <v>24.548818190908055</v>
      </c>
      <c r="R343" s="38">
        <f t="shared" ca="1" si="68"/>
        <v>19.689864965602698</v>
      </c>
      <c r="S343" s="38">
        <f t="shared" ca="1" si="69"/>
        <v>16.004657421386081</v>
      </c>
      <c r="T343" s="38">
        <f t="shared" ca="1" si="70"/>
        <v>22.753942078327309</v>
      </c>
      <c r="U343" s="38" t="str">
        <f t="shared" ca="1" si="71"/>
        <v>-</v>
      </c>
      <c r="V343" s="38"/>
      <c r="W343" s="38"/>
    </row>
    <row r="344" spans="1:23" x14ac:dyDescent="0.35">
      <c r="A344" s="2" t="str">
        <f>BASE_NOTAS[[#This Row],[Sigla]]&amp;BASE_NOTAS[[#This Row],[CÓDIGO]]</f>
        <v>PRCH_PA</v>
      </c>
      <c r="B344" s="4" t="s">
        <v>200</v>
      </c>
      <c r="C344" s="4" t="s">
        <v>19</v>
      </c>
      <c r="D344" s="4" t="s">
        <v>89</v>
      </c>
      <c r="E344" s="42">
        <v>41.270469618724718</v>
      </c>
      <c r="F344" s="4" t="s">
        <v>611</v>
      </c>
      <c r="G34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42.766065292869499</v>
      </c>
      <c r="H34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44" s="38">
        <f t="shared" ca="1" si="60"/>
        <v>41.716486512635271</v>
      </c>
      <c r="K344" s="38" t="str">
        <f t="shared" ca="1" si="61"/>
        <v>-</v>
      </c>
      <c r="L344" s="38">
        <f t="shared" ca="1" si="62"/>
        <v>40.699725865273429</v>
      </c>
      <c r="M344" s="38">
        <f t="shared" ca="1" si="63"/>
        <v>42.373845502644272</v>
      </c>
      <c r="N344" s="38">
        <f t="shared" ca="1" si="64"/>
        <v>40.113413085076502</v>
      </c>
      <c r="O344" s="38">
        <f t="shared" ca="1" si="65"/>
        <v>42.006286699993446</v>
      </c>
      <c r="P344" s="38">
        <f t="shared" ca="1" si="66"/>
        <v>43.250981082419869</v>
      </c>
      <c r="Q344" s="38">
        <f t="shared" ca="1" si="67"/>
        <v>35.465283812690082</v>
      </c>
      <c r="R344" s="38">
        <f t="shared" ca="1" si="68"/>
        <v>35.492559993862855</v>
      </c>
      <c r="S344" s="38">
        <f t="shared" ca="1" si="69"/>
        <v>41.270469618724718</v>
      </c>
      <c r="T344" s="38">
        <f t="shared" ca="1" si="70"/>
        <v>42.766065292869499</v>
      </c>
      <c r="U344" s="38" t="str">
        <f t="shared" ca="1" si="71"/>
        <v>-</v>
      </c>
      <c r="V344" s="38"/>
      <c r="W344" s="38"/>
    </row>
    <row r="345" spans="1:23" x14ac:dyDescent="0.35">
      <c r="A345" s="2" t="str">
        <f>BASE_NOTAS[[#This Row],[Sigla]]&amp;BASE_NOTAS[[#This Row],[CÓDIGO]]</f>
        <v>RJCH_PA</v>
      </c>
      <c r="B345" s="4" t="s">
        <v>201</v>
      </c>
      <c r="C345" s="4" t="s">
        <v>19</v>
      </c>
      <c r="D345" s="4" t="s">
        <v>89</v>
      </c>
      <c r="E345" s="42">
        <v>57.664375480569888</v>
      </c>
      <c r="F345" s="4" t="s">
        <v>611</v>
      </c>
      <c r="G34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47.139344035609206</v>
      </c>
      <c r="H34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45" s="38">
        <f t="shared" ca="1" si="60"/>
        <v>49.971418695240033</v>
      </c>
      <c r="K345" s="38" t="str">
        <f t="shared" ca="1" si="61"/>
        <v>-</v>
      </c>
      <c r="L345" s="38">
        <f t="shared" ca="1" si="62"/>
        <v>51.717538184009172</v>
      </c>
      <c r="M345" s="38">
        <f t="shared" ca="1" si="63"/>
        <v>57.64626436346424</v>
      </c>
      <c r="N345" s="38">
        <f t="shared" ca="1" si="64"/>
        <v>58.425984933278073</v>
      </c>
      <c r="O345" s="38">
        <f t="shared" ca="1" si="65"/>
        <v>56.357462871769371</v>
      </c>
      <c r="P345" s="38">
        <f t="shared" ca="1" si="66"/>
        <v>56.438790178523448</v>
      </c>
      <c r="Q345" s="38">
        <f t="shared" ca="1" si="67"/>
        <v>53.237488336246429</v>
      </c>
      <c r="R345" s="38">
        <f t="shared" ca="1" si="68"/>
        <v>52.460427567471015</v>
      </c>
      <c r="S345" s="38">
        <f t="shared" ca="1" si="69"/>
        <v>57.664375480569888</v>
      </c>
      <c r="T345" s="38">
        <f t="shared" ca="1" si="70"/>
        <v>47.139344035609206</v>
      </c>
      <c r="U345" s="38" t="str">
        <f t="shared" ca="1" si="71"/>
        <v>-</v>
      </c>
      <c r="V345" s="38"/>
      <c r="W345" s="38"/>
    </row>
    <row r="346" spans="1:23" x14ac:dyDescent="0.35">
      <c r="A346" s="2" t="str">
        <f>BASE_NOTAS[[#This Row],[Sigla]]&amp;BASE_NOTAS[[#This Row],[CÓDIGO]]</f>
        <v>RNCH_PA</v>
      </c>
      <c r="B346" s="4" t="s">
        <v>202</v>
      </c>
      <c r="C346" s="4" t="s">
        <v>19</v>
      </c>
      <c r="D346" s="4" t="s">
        <v>89</v>
      </c>
      <c r="E346" s="42">
        <v>22.696960220405625</v>
      </c>
      <c r="F346" s="4" t="s">
        <v>611</v>
      </c>
      <c r="G34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33.85906041061952</v>
      </c>
      <c r="H34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46" s="38">
        <f t="shared" ca="1" si="60"/>
        <v>19.291407889688777</v>
      </c>
      <c r="K346" s="38" t="str">
        <f t="shared" ca="1" si="61"/>
        <v>-</v>
      </c>
      <c r="L346" s="38">
        <f t="shared" ca="1" si="62"/>
        <v>27.169051869414506</v>
      </c>
      <c r="M346" s="38">
        <f t="shared" ca="1" si="63"/>
        <v>28.390444154138507</v>
      </c>
      <c r="N346" s="38">
        <f t="shared" ca="1" si="64"/>
        <v>25.315927794716629</v>
      </c>
      <c r="O346" s="38">
        <f t="shared" ca="1" si="65"/>
        <v>31.451412413514827</v>
      </c>
      <c r="P346" s="38">
        <f t="shared" ca="1" si="66"/>
        <v>29.03575309067482</v>
      </c>
      <c r="Q346" s="38">
        <f t="shared" ca="1" si="67"/>
        <v>20.090744096765651</v>
      </c>
      <c r="R346" s="38">
        <f t="shared" ca="1" si="68"/>
        <v>21.717822656169634</v>
      </c>
      <c r="S346" s="38">
        <f t="shared" ca="1" si="69"/>
        <v>22.696960220405625</v>
      </c>
      <c r="T346" s="38">
        <f t="shared" ca="1" si="70"/>
        <v>33.85906041061952</v>
      </c>
      <c r="U346" s="38" t="str">
        <f t="shared" ca="1" si="71"/>
        <v>-</v>
      </c>
      <c r="V346" s="38"/>
      <c r="W346" s="38"/>
    </row>
    <row r="347" spans="1:23" x14ac:dyDescent="0.35">
      <c r="A347" s="2" t="str">
        <f>BASE_NOTAS[[#This Row],[Sigla]]&amp;BASE_NOTAS[[#This Row],[CÓDIGO]]</f>
        <v>ROCH_PA</v>
      </c>
      <c r="B347" s="4" t="s">
        <v>203</v>
      </c>
      <c r="C347" s="4" t="s">
        <v>19</v>
      </c>
      <c r="D347" s="4" t="s">
        <v>89</v>
      </c>
      <c r="E347" s="42">
        <v>18.771303250356208</v>
      </c>
      <c r="F347" s="4" t="s">
        <v>611</v>
      </c>
      <c r="G34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27.352511008751971</v>
      </c>
      <c r="H34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47" s="38">
        <f t="shared" ca="1" si="60"/>
        <v>23.503661531106719</v>
      </c>
      <c r="K347" s="38" t="str">
        <f t="shared" ca="1" si="61"/>
        <v>-</v>
      </c>
      <c r="L347" s="38">
        <f t="shared" ca="1" si="62"/>
        <v>10.93958422158984</v>
      </c>
      <c r="M347" s="38">
        <f t="shared" ca="1" si="63"/>
        <v>14.269450306237927</v>
      </c>
      <c r="N347" s="38">
        <f t="shared" ca="1" si="64"/>
        <v>13.030947045272528</v>
      </c>
      <c r="O347" s="38">
        <f t="shared" ca="1" si="65"/>
        <v>8.277764287005084</v>
      </c>
      <c r="P347" s="38">
        <f t="shared" ca="1" si="66"/>
        <v>9.8773444869384779</v>
      </c>
      <c r="Q347" s="38">
        <f t="shared" ca="1" si="67"/>
        <v>17.692195767962733</v>
      </c>
      <c r="R347" s="38">
        <f t="shared" ca="1" si="68"/>
        <v>14.833590158930884</v>
      </c>
      <c r="S347" s="38">
        <f t="shared" ca="1" si="69"/>
        <v>18.771303250356208</v>
      </c>
      <c r="T347" s="38">
        <f t="shared" ca="1" si="70"/>
        <v>27.352511008751971</v>
      </c>
      <c r="U347" s="38" t="str">
        <f t="shared" ca="1" si="71"/>
        <v>-</v>
      </c>
      <c r="V347" s="38"/>
      <c r="W347" s="38"/>
    </row>
    <row r="348" spans="1:23" x14ac:dyDescent="0.35">
      <c r="A348" s="2" t="str">
        <f>BASE_NOTAS[[#This Row],[Sigla]]&amp;BASE_NOTAS[[#This Row],[CÓDIGO]]</f>
        <v>RRCH_PA</v>
      </c>
      <c r="B348" s="4" t="s">
        <v>204</v>
      </c>
      <c r="C348" s="4" t="s">
        <v>19</v>
      </c>
      <c r="D348" s="4" t="s">
        <v>89</v>
      </c>
      <c r="E348" s="42">
        <v>30.625973149307967</v>
      </c>
      <c r="F348" s="4" t="s">
        <v>611</v>
      </c>
      <c r="G34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40.770957534569199</v>
      </c>
      <c r="H34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48" s="38">
        <f t="shared" ca="1" si="60"/>
        <v>39.818976944305611</v>
      </c>
      <c r="K348" s="38" t="str">
        <f t="shared" ca="1" si="61"/>
        <v>-</v>
      </c>
      <c r="L348" s="38">
        <f t="shared" ca="1" si="62"/>
        <v>52.494474956252724</v>
      </c>
      <c r="M348" s="38">
        <f t="shared" ca="1" si="63"/>
        <v>50.288713969458655</v>
      </c>
      <c r="N348" s="38">
        <f t="shared" ca="1" si="64"/>
        <v>34.032306148746514</v>
      </c>
      <c r="O348" s="38">
        <f t="shared" ca="1" si="65"/>
        <v>34.25716522275485</v>
      </c>
      <c r="P348" s="38">
        <f t="shared" ca="1" si="66"/>
        <v>38.103457448107989</v>
      </c>
      <c r="Q348" s="38">
        <f t="shared" ca="1" si="67"/>
        <v>24.606284442171265</v>
      </c>
      <c r="R348" s="38">
        <f t="shared" ca="1" si="68"/>
        <v>34.746363475306815</v>
      </c>
      <c r="S348" s="38">
        <f t="shared" ca="1" si="69"/>
        <v>30.625973149307967</v>
      </c>
      <c r="T348" s="38">
        <f t="shared" ca="1" si="70"/>
        <v>40.770957534569199</v>
      </c>
      <c r="U348" s="38" t="str">
        <f t="shared" ca="1" si="71"/>
        <v>-</v>
      </c>
      <c r="V348" s="38"/>
      <c r="W348" s="38"/>
    </row>
    <row r="349" spans="1:23" x14ac:dyDescent="0.35">
      <c r="A349" s="2" t="str">
        <f>BASE_NOTAS[[#This Row],[Sigla]]&amp;BASE_NOTAS[[#This Row],[CÓDIGO]]</f>
        <v>RSCH_PA</v>
      </c>
      <c r="B349" s="4" t="s">
        <v>205</v>
      </c>
      <c r="C349" s="4" t="s">
        <v>19</v>
      </c>
      <c r="D349" s="4" t="s">
        <v>89</v>
      </c>
      <c r="E349" s="42">
        <v>31.143755978752662</v>
      </c>
      <c r="F349" s="4" t="s">
        <v>611</v>
      </c>
      <c r="G34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33.483324678512702</v>
      </c>
      <c r="H34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49" s="38">
        <f t="shared" ca="1" si="60"/>
        <v>32.927670434037495</v>
      </c>
      <c r="K349" s="38" t="str">
        <f t="shared" ca="1" si="61"/>
        <v>-</v>
      </c>
      <c r="L349" s="38">
        <f t="shared" ca="1" si="62"/>
        <v>37.377173893275128</v>
      </c>
      <c r="M349" s="38">
        <f t="shared" ca="1" si="63"/>
        <v>30.690889444620961</v>
      </c>
      <c r="N349" s="38">
        <f t="shared" ca="1" si="64"/>
        <v>34.081844900017508</v>
      </c>
      <c r="O349" s="38">
        <f t="shared" ca="1" si="65"/>
        <v>32.507017753844579</v>
      </c>
      <c r="P349" s="38">
        <f t="shared" ca="1" si="66"/>
        <v>35.488945285442611</v>
      </c>
      <c r="Q349" s="38">
        <f t="shared" ca="1" si="67"/>
        <v>28.951885821745016</v>
      </c>
      <c r="R349" s="38">
        <f t="shared" ca="1" si="68"/>
        <v>29.608616218104888</v>
      </c>
      <c r="S349" s="38">
        <f t="shared" ca="1" si="69"/>
        <v>31.143755978752662</v>
      </c>
      <c r="T349" s="38">
        <f t="shared" ca="1" si="70"/>
        <v>33.483324678512702</v>
      </c>
      <c r="U349" s="38" t="str">
        <f t="shared" ca="1" si="71"/>
        <v>-</v>
      </c>
      <c r="V349" s="38"/>
      <c r="W349" s="38"/>
    </row>
    <row r="350" spans="1:23" x14ac:dyDescent="0.35">
      <c r="A350" s="2" t="str">
        <f>BASE_NOTAS[[#This Row],[Sigla]]&amp;BASE_NOTAS[[#This Row],[CÓDIGO]]</f>
        <v>SCCH_PA</v>
      </c>
      <c r="B350" s="4" t="s">
        <v>194</v>
      </c>
      <c r="C350" s="4" t="s">
        <v>19</v>
      </c>
      <c r="D350" s="4" t="s">
        <v>89</v>
      </c>
      <c r="E350" s="42">
        <v>41.860952061390613</v>
      </c>
      <c r="F350" s="4" t="s">
        <v>611</v>
      </c>
      <c r="G35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38.718098395171467</v>
      </c>
      <c r="H35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50" s="38">
        <f t="shared" ca="1" si="60"/>
        <v>40.569139852609368</v>
      </c>
      <c r="K350" s="38" t="str">
        <f t="shared" ca="1" si="61"/>
        <v>-</v>
      </c>
      <c r="L350" s="38">
        <f t="shared" ca="1" si="62"/>
        <v>42.476403011871852</v>
      </c>
      <c r="M350" s="38">
        <f t="shared" ca="1" si="63"/>
        <v>42.566806314634185</v>
      </c>
      <c r="N350" s="38">
        <f t="shared" ca="1" si="64"/>
        <v>41.603345258893512</v>
      </c>
      <c r="O350" s="38">
        <f t="shared" ca="1" si="65"/>
        <v>42.290359487163357</v>
      </c>
      <c r="P350" s="38">
        <f t="shared" ca="1" si="66"/>
        <v>39.668579035056986</v>
      </c>
      <c r="Q350" s="38">
        <f t="shared" ca="1" si="67"/>
        <v>36.300321413880312</v>
      </c>
      <c r="R350" s="38">
        <f t="shared" ca="1" si="68"/>
        <v>33.445255905544045</v>
      </c>
      <c r="S350" s="38">
        <f t="shared" ca="1" si="69"/>
        <v>41.860952061390613</v>
      </c>
      <c r="T350" s="38">
        <f t="shared" ca="1" si="70"/>
        <v>38.718098395171467</v>
      </c>
      <c r="U350" s="38" t="str">
        <f t="shared" ca="1" si="71"/>
        <v>-</v>
      </c>
      <c r="V350" s="38"/>
      <c r="W350" s="38"/>
    </row>
    <row r="351" spans="1:23" x14ac:dyDescent="0.35">
      <c r="A351" s="2" t="str">
        <f>BASE_NOTAS[[#This Row],[Sigla]]&amp;BASE_NOTAS[[#This Row],[CÓDIGO]]</f>
        <v>SECH_PA</v>
      </c>
      <c r="B351" s="4" t="s">
        <v>206</v>
      </c>
      <c r="C351" s="4" t="s">
        <v>19</v>
      </c>
      <c r="D351" s="4" t="s">
        <v>89</v>
      </c>
      <c r="E351" s="42">
        <v>9.3964056609380577</v>
      </c>
      <c r="F351" s="4" t="s">
        <v>611</v>
      </c>
      <c r="G35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23.769629532340062</v>
      </c>
      <c r="H35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51" s="38">
        <f t="shared" ca="1" si="60"/>
        <v>6.0587142882472511</v>
      </c>
      <c r="K351" s="38" t="str">
        <f t="shared" ca="1" si="61"/>
        <v>-</v>
      </c>
      <c r="L351" s="38">
        <f t="shared" ca="1" si="62"/>
        <v>17.958456743147003</v>
      </c>
      <c r="M351" s="38">
        <f t="shared" ca="1" si="63"/>
        <v>19.202846916888664</v>
      </c>
      <c r="N351" s="38">
        <f t="shared" ca="1" si="64"/>
        <v>6.4633332560744332</v>
      </c>
      <c r="O351" s="38">
        <f t="shared" ca="1" si="65"/>
        <v>9.1665906300215045</v>
      </c>
      <c r="P351" s="38">
        <f t="shared" ca="1" si="66"/>
        <v>6.5631121088120885</v>
      </c>
      <c r="Q351" s="38">
        <f t="shared" ca="1" si="67"/>
        <v>7.5715240610605878</v>
      </c>
      <c r="R351" s="38">
        <f t="shared" ca="1" si="68"/>
        <v>9.1899361772934167</v>
      </c>
      <c r="S351" s="38">
        <f t="shared" ca="1" si="69"/>
        <v>9.3964056609380577</v>
      </c>
      <c r="T351" s="38">
        <f t="shared" ca="1" si="70"/>
        <v>23.769629532340062</v>
      </c>
      <c r="U351" s="38" t="str">
        <f t="shared" ca="1" si="71"/>
        <v>-</v>
      </c>
      <c r="V351" s="38"/>
      <c r="W351" s="38"/>
    </row>
    <row r="352" spans="1:23" x14ac:dyDescent="0.35">
      <c r="A352" s="2" t="str">
        <f>BASE_NOTAS[[#This Row],[Sigla]]&amp;BASE_NOTAS[[#This Row],[CÓDIGO]]</f>
        <v>SPCH_PA</v>
      </c>
      <c r="B352" s="4" t="s">
        <v>186</v>
      </c>
      <c r="C352" s="4" t="s">
        <v>19</v>
      </c>
      <c r="D352" s="4" t="s">
        <v>89</v>
      </c>
      <c r="E352" s="42">
        <v>54.519969652381327</v>
      </c>
      <c r="F352" s="4" t="s">
        <v>611</v>
      </c>
      <c r="G35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51.456200866659309</v>
      </c>
      <c r="H35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52" s="38">
        <f t="shared" ca="1" si="60"/>
        <v>49.866708727994293</v>
      </c>
      <c r="K352" s="38" t="str">
        <f t="shared" ca="1" si="61"/>
        <v>-</v>
      </c>
      <c r="L352" s="38">
        <f t="shared" ca="1" si="62"/>
        <v>51.80808727275943</v>
      </c>
      <c r="M352" s="38">
        <f t="shared" ca="1" si="63"/>
        <v>54.888382591585028</v>
      </c>
      <c r="N352" s="38">
        <f t="shared" ca="1" si="64"/>
        <v>51.468624283417562</v>
      </c>
      <c r="O352" s="38">
        <f t="shared" ca="1" si="65"/>
        <v>54.134576370608322</v>
      </c>
      <c r="P352" s="38">
        <f t="shared" ca="1" si="66"/>
        <v>55.914408853757159</v>
      </c>
      <c r="Q352" s="38">
        <f t="shared" ca="1" si="67"/>
        <v>53.474528676236432</v>
      </c>
      <c r="R352" s="38">
        <f t="shared" ca="1" si="68"/>
        <v>47.584067191999473</v>
      </c>
      <c r="S352" s="38">
        <f t="shared" ca="1" si="69"/>
        <v>54.519969652381327</v>
      </c>
      <c r="T352" s="38">
        <f t="shared" ca="1" si="70"/>
        <v>51.456200866659309</v>
      </c>
      <c r="U352" s="38" t="str">
        <f t="shared" ca="1" si="71"/>
        <v>-</v>
      </c>
      <c r="V352" s="38"/>
      <c r="W352" s="38"/>
    </row>
    <row r="353" spans="1:23" x14ac:dyDescent="0.35">
      <c r="A353" s="2" t="str">
        <f>BASE_NOTAS[[#This Row],[Sigla]]&amp;BASE_NOTAS[[#This Row],[CÓDIGO]]</f>
        <v>TOCH_PA</v>
      </c>
      <c r="B353" s="4" t="s">
        <v>185</v>
      </c>
      <c r="C353" s="4" t="s">
        <v>19</v>
      </c>
      <c r="D353" s="4" t="s">
        <v>89</v>
      </c>
      <c r="E353" s="42">
        <v>32.173709009741003</v>
      </c>
      <c r="F353" s="4" t="s">
        <v>611</v>
      </c>
      <c r="G35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31.193170911226431</v>
      </c>
      <c r="H35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53" s="38">
        <f t="shared" ca="1" si="60"/>
        <v>30.08003413878199</v>
      </c>
      <c r="K353" s="38" t="str">
        <f t="shared" ca="1" si="61"/>
        <v>-</v>
      </c>
      <c r="L353" s="38">
        <f t="shared" ca="1" si="62"/>
        <v>33.277752540938323</v>
      </c>
      <c r="M353" s="38">
        <f t="shared" ca="1" si="63"/>
        <v>28.708319119514059</v>
      </c>
      <c r="N353" s="38">
        <f t="shared" ca="1" si="64"/>
        <v>31.146783586039316</v>
      </c>
      <c r="O353" s="38">
        <f t="shared" ca="1" si="65"/>
        <v>30.795384535462077</v>
      </c>
      <c r="P353" s="38">
        <f t="shared" ca="1" si="66"/>
        <v>32.383706321437977</v>
      </c>
      <c r="Q353" s="38">
        <f t="shared" ca="1" si="67"/>
        <v>28.549342635698977</v>
      </c>
      <c r="R353" s="38">
        <f t="shared" ca="1" si="68"/>
        <v>30.218088748173383</v>
      </c>
      <c r="S353" s="38">
        <f t="shared" ca="1" si="69"/>
        <v>32.173709009741003</v>
      </c>
      <c r="T353" s="38">
        <f t="shared" ca="1" si="70"/>
        <v>31.193170911226431</v>
      </c>
      <c r="U353" s="38" t="str">
        <f t="shared" ca="1" si="71"/>
        <v>-</v>
      </c>
      <c r="V353" s="38"/>
      <c r="W353" s="38"/>
    </row>
    <row r="354" spans="1:23" x14ac:dyDescent="0.35">
      <c r="A354" s="2" t="str">
        <f>BASE_NOTAS[[#This Row],[Sigla]]&amp;BASE_NOTAS[[#This Row],[CÓDIGO]]</f>
        <v>ACCH_PT</v>
      </c>
      <c r="B354" s="4" t="s">
        <v>156</v>
      </c>
      <c r="C354" s="4" t="s">
        <v>20</v>
      </c>
      <c r="D354" s="4" t="s">
        <v>90</v>
      </c>
      <c r="E354" s="42">
        <v>12.288161510145397</v>
      </c>
      <c r="F354" s="4" t="s">
        <v>611</v>
      </c>
      <c r="G35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14.187703640950907</v>
      </c>
      <c r="H35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54" s="38">
        <f t="shared" ca="1" si="60"/>
        <v>14.276155492284111</v>
      </c>
      <c r="K354" s="38">
        <f t="shared" ca="1" si="61"/>
        <v>17.587094820209927</v>
      </c>
      <c r="L354" s="38">
        <f t="shared" ca="1" si="62"/>
        <v>12.899047240203446</v>
      </c>
      <c r="M354" s="38">
        <f t="shared" ca="1" si="63"/>
        <v>6.3935103729007112</v>
      </c>
      <c r="N354" s="38">
        <f t="shared" ca="1" si="64"/>
        <v>9.431366523518296</v>
      </c>
      <c r="O354" s="38">
        <f t="shared" ca="1" si="65"/>
        <v>3.4583653072200113</v>
      </c>
      <c r="P354" s="38">
        <f t="shared" ca="1" si="66"/>
        <v>4.1201030872908069</v>
      </c>
      <c r="Q354" s="38">
        <f t="shared" ca="1" si="67"/>
        <v>4.6852068255599342</v>
      </c>
      <c r="R354" s="38">
        <f t="shared" ca="1" si="68"/>
        <v>15.245893215920978</v>
      </c>
      <c r="S354" s="38">
        <f t="shared" ca="1" si="69"/>
        <v>12.288161510145397</v>
      </c>
      <c r="T354" s="38">
        <f t="shared" ca="1" si="70"/>
        <v>14.187703640950907</v>
      </c>
      <c r="U354" s="38" t="str">
        <f t="shared" ca="1" si="71"/>
        <v>-</v>
      </c>
      <c r="V354" s="38"/>
      <c r="W354" s="38"/>
    </row>
    <row r="355" spans="1:23" x14ac:dyDescent="0.35">
      <c r="A355" s="2" t="str">
        <f>BASE_NOTAS[[#This Row],[Sigla]]&amp;BASE_NOTAS[[#This Row],[CÓDIGO]]</f>
        <v>ALCH_PT</v>
      </c>
      <c r="B355" s="4" t="s">
        <v>157</v>
      </c>
      <c r="C355" s="4" t="s">
        <v>20</v>
      </c>
      <c r="D355" s="4" t="s">
        <v>90</v>
      </c>
      <c r="E355" s="42">
        <v>3.8285716352706256</v>
      </c>
      <c r="F355" s="4" t="s">
        <v>611</v>
      </c>
      <c r="G35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10.081721712159295</v>
      </c>
      <c r="H35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55" s="38">
        <f t="shared" ca="1" si="60"/>
        <v>10.100233051106883</v>
      </c>
      <c r="K355" s="38">
        <f t="shared" ca="1" si="61"/>
        <v>8.1373722913056294</v>
      </c>
      <c r="L355" s="38">
        <f t="shared" ca="1" si="62"/>
        <v>10.08065969257335</v>
      </c>
      <c r="M355" s="38">
        <f t="shared" ca="1" si="63"/>
        <v>11.106907384713905</v>
      </c>
      <c r="N355" s="38">
        <f t="shared" ca="1" si="64"/>
        <v>11.935822914426728</v>
      </c>
      <c r="O355" s="38">
        <f t="shared" ca="1" si="65"/>
        <v>6.1453969677832028</v>
      </c>
      <c r="P355" s="38">
        <f t="shared" ca="1" si="66"/>
        <v>5.8559165111991041</v>
      </c>
      <c r="Q355" s="38">
        <f t="shared" ca="1" si="67"/>
        <v>6.5942843748058504</v>
      </c>
      <c r="R355" s="38">
        <f t="shared" ca="1" si="68"/>
        <v>10.370649557871344</v>
      </c>
      <c r="S355" s="38">
        <f t="shared" ca="1" si="69"/>
        <v>3.8285716352706256</v>
      </c>
      <c r="T355" s="38">
        <f t="shared" ca="1" si="70"/>
        <v>10.081721712159295</v>
      </c>
      <c r="U355" s="38" t="str">
        <f t="shared" ca="1" si="71"/>
        <v>-</v>
      </c>
      <c r="V355" s="38"/>
      <c r="W355" s="38"/>
    </row>
    <row r="356" spans="1:23" x14ac:dyDescent="0.35">
      <c r="A356" s="2" t="str">
        <f>BASE_NOTAS[[#This Row],[Sigla]]&amp;BASE_NOTAS[[#This Row],[CÓDIGO]]</f>
        <v>AMCH_PT</v>
      </c>
      <c r="B356" s="4" t="s">
        <v>158</v>
      </c>
      <c r="C356" s="4" t="s">
        <v>20</v>
      </c>
      <c r="D356" s="4" t="s">
        <v>90</v>
      </c>
      <c r="E356" s="42">
        <v>18.985783814965501</v>
      </c>
      <c r="F356" s="4" t="s">
        <v>611</v>
      </c>
      <c r="G35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19.486110602587292</v>
      </c>
      <c r="H35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56" s="38">
        <f t="shared" ca="1" si="60"/>
        <v>23.323762671861981</v>
      </c>
      <c r="K356" s="38">
        <f t="shared" ca="1" si="61"/>
        <v>23.27141279007056</v>
      </c>
      <c r="L356" s="38">
        <f t="shared" ca="1" si="62"/>
        <v>21.800606024602011</v>
      </c>
      <c r="M356" s="38">
        <f t="shared" ca="1" si="63"/>
        <v>19.907370924669134</v>
      </c>
      <c r="N356" s="38">
        <f t="shared" ca="1" si="64"/>
        <v>19.542083299043593</v>
      </c>
      <c r="O356" s="38">
        <f t="shared" ca="1" si="65"/>
        <v>17.341966901416921</v>
      </c>
      <c r="P356" s="38">
        <f t="shared" ca="1" si="66"/>
        <v>18.1570428983337</v>
      </c>
      <c r="Q356" s="38">
        <f t="shared" ca="1" si="67"/>
        <v>18.85976773990242</v>
      </c>
      <c r="R356" s="38">
        <f t="shared" ca="1" si="68"/>
        <v>23.185487232697312</v>
      </c>
      <c r="S356" s="38">
        <f t="shared" ca="1" si="69"/>
        <v>18.985783814965501</v>
      </c>
      <c r="T356" s="38">
        <f t="shared" ca="1" si="70"/>
        <v>19.486110602587292</v>
      </c>
      <c r="U356" s="38" t="str">
        <f t="shared" ca="1" si="71"/>
        <v>-</v>
      </c>
      <c r="V356" s="38"/>
      <c r="W356" s="38"/>
    </row>
    <row r="357" spans="1:23" x14ac:dyDescent="0.35">
      <c r="A357" s="2" t="str">
        <f>BASE_NOTAS[[#This Row],[Sigla]]&amp;BASE_NOTAS[[#This Row],[CÓDIGO]]</f>
        <v>APCH_PT</v>
      </c>
      <c r="B357" s="4" t="s">
        <v>184</v>
      </c>
      <c r="C357" s="4" t="s">
        <v>20</v>
      </c>
      <c r="D357" s="4" t="s">
        <v>90</v>
      </c>
      <c r="E357" s="42">
        <v>6.9166198506716334</v>
      </c>
      <c r="F357" s="4" t="s">
        <v>611</v>
      </c>
      <c r="G35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16.727327434977585</v>
      </c>
      <c r="H35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57" s="38">
        <f t="shared" ca="1" si="60"/>
        <v>16.782055867682732</v>
      </c>
      <c r="K357" s="38">
        <f t="shared" ca="1" si="61"/>
        <v>13.692087969607137</v>
      </c>
      <c r="L357" s="38">
        <f t="shared" ca="1" si="62"/>
        <v>12.745974714804612</v>
      </c>
      <c r="M357" s="38">
        <f t="shared" ca="1" si="63"/>
        <v>9.5159984884523876</v>
      </c>
      <c r="N357" s="38">
        <f t="shared" ca="1" si="64"/>
        <v>8.5615410752983845</v>
      </c>
      <c r="O357" s="38">
        <f t="shared" ca="1" si="65"/>
        <v>8.3079437406759862</v>
      </c>
      <c r="P357" s="38">
        <f t="shared" ca="1" si="66"/>
        <v>6.9584183402117024</v>
      </c>
      <c r="Q357" s="38">
        <f t="shared" ca="1" si="67"/>
        <v>3.2745064681385738</v>
      </c>
      <c r="R357" s="38">
        <f t="shared" ca="1" si="68"/>
        <v>0.10070364846879372</v>
      </c>
      <c r="S357" s="38">
        <f t="shared" ca="1" si="69"/>
        <v>6.9166198506716334</v>
      </c>
      <c r="T357" s="38">
        <f t="shared" ca="1" si="70"/>
        <v>16.727327434977585</v>
      </c>
      <c r="U357" s="38" t="str">
        <f t="shared" ca="1" si="71"/>
        <v>-</v>
      </c>
      <c r="V357" s="38"/>
      <c r="W357" s="38"/>
    </row>
    <row r="358" spans="1:23" x14ac:dyDescent="0.35">
      <c r="A358" s="2" t="str">
        <f>BASE_NOTAS[[#This Row],[Sigla]]&amp;BASE_NOTAS[[#This Row],[CÓDIGO]]</f>
        <v>BACH_PT</v>
      </c>
      <c r="B358" s="4" t="s">
        <v>187</v>
      </c>
      <c r="C358" s="4" t="s">
        <v>20</v>
      </c>
      <c r="D358" s="4" t="s">
        <v>90</v>
      </c>
      <c r="E358" s="42">
        <v>7.3859826342786841</v>
      </c>
      <c r="F358" s="4" t="s">
        <v>611</v>
      </c>
      <c r="G35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6.5923603424819248</v>
      </c>
      <c r="H35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58" s="38">
        <f t="shared" ca="1" si="60"/>
        <v>8.1515805652537239</v>
      </c>
      <c r="K358" s="38">
        <f t="shared" ca="1" si="61"/>
        <v>6.775509160836493</v>
      </c>
      <c r="L358" s="38">
        <f t="shared" ca="1" si="62"/>
        <v>6.9162438659851944</v>
      </c>
      <c r="M358" s="38">
        <f t="shared" ca="1" si="63"/>
        <v>8.1216080253708611</v>
      </c>
      <c r="N358" s="38">
        <f t="shared" ca="1" si="64"/>
        <v>8.6502018236442666</v>
      </c>
      <c r="O358" s="38">
        <f t="shared" ca="1" si="65"/>
        <v>6.60694602546788</v>
      </c>
      <c r="P358" s="38">
        <f t="shared" ca="1" si="66"/>
        <v>7.2619036166332016</v>
      </c>
      <c r="Q358" s="38">
        <f t="shared" ca="1" si="67"/>
        <v>4.6134456935502737</v>
      </c>
      <c r="R358" s="38">
        <f t="shared" ca="1" si="68"/>
        <v>8.5294772463153716</v>
      </c>
      <c r="S358" s="38">
        <f t="shared" ca="1" si="69"/>
        <v>7.3859826342786841</v>
      </c>
      <c r="T358" s="38">
        <f t="shared" ca="1" si="70"/>
        <v>6.5923603424819248</v>
      </c>
      <c r="U358" s="38" t="str">
        <f t="shared" ca="1" si="71"/>
        <v>-</v>
      </c>
      <c r="V358" s="38"/>
      <c r="W358" s="38"/>
    </row>
    <row r="359" spans="1:23" x14ac:dyDescent="0.35">
      <c r="A359" s="2" t="str">
        <f>BASE_NOTAS[[#This Row],[Sigla]]&amp;BASE_NOTAS[[#This Row],[CÓDIGO]]</f>
        <v>CECH_PT</v>
      </c>
      <c r="B359" s="4" t="s">
        <v>188</v>
      </c>
      <c r="C359" s="4" t="s">
        <v>20</v>
      </c>
      <c r="D359" s="4" t="s">
        <v>90</v>
      </c>
      <c r="E359" s="42">
        <v>3.8454860334318699</v>
      </c>
      <c r="F359" s="4" t="s">
        <v>611</v>
      </c>
      <c r="G35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4.7541724530524325</v>
      </c>
      <c r="H35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59" s="38">
        <f t="shared" ca="1" si="60"/>
        <v>8.8784160528881007</v>
      </c>
      <c r="K359" s="38">
        <f t="shared" ca="1" si="61"/>
        <v>7.0726171085209497</v>
      </c>
      <c r="L359" s="38">
        <f t="shared" ca="1" si="62"/>
        <v>5.2364036503945766</v>
      </c>
      <c r="M359" s="38">
        <f t="shared" ca="1" si="63"/>
        <v>3.0456871990786532</v>
      </c>
      <c r="N359" s="38">
        <f t="shared" ca="1" si="64"/>
        <v>4.4814741354579919</v>
      </c>
      <c r="O359" s="38">
        <f t="shared" ca="1" si="65"/>
        <v>8.6925080566026894E-2</v>
      </c>
      <c r="P359" s="38">
        <f t="shared" ca="1" si="66"/>
        <v>2.3236182198708182</v>
      </c>
      <c r="Q359" s="38">
        <f t="shared" ca="1" si="67"/>
        <v>1.8391227546932378</v>
      </c>
      <c r="R359" s="38">
        <f t="shared" ca="1" si="68"/>
        <v>2.1370712449819105</v>
      </c>
      <c r="S359" s="38">
        <f t="shared" ca="1" si="69"/>
        <v>3.8454860334318699</v>
      </c>
      <c r="T359" s="38">
        <f t="shared" ca="1" si="70"/>
        <v>4.7541724530524325</v>
      </c>
      <c r="U359" s="38" t="str">
        <f t="shared" ca="1" si="71"/>
        <v>-</v>
      </c>
      <c r="V359" s="38"/>
      <c r="W359" s="38"/>
    </row>
    <row r="360" spans="1:23" x14ac:dyDescent="0.35">
      <c r="A360" s="2" t="str">
        <f>BASE_NOTAS[[#This Row],[Sigla]]&amp;BASE_NOTAS[[#This Row],[CÓDIGO]]</f>
        <v>DFCH_PT</v>
      </c>
      <c r="B360" s="4" t="s">
        <v>189</v>
      </c>
      <c r="C360" s="4" t="s">
        <v>20</v>
      </c>
      <c r="D360" s="4" t="s">
        <v>90</v>
      </c>
      <c r="E360" s="42">
        <v>100</v>
      </c>
      <c r="F360" s="4" t="s">
        <v>611</v>
      </c>
      <c r="G36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36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60" s="38">
        <f t="shared" ca="1" si="60"/>
        <v>100</v>
      </c>
      <c r="K360" s="38">
        <f t="shared" ca="1" si="61"/>
        <v>100</v>
      </c>
      <c r="L360" s="38">
        <f t="shared" ca="1" si="62"/>
        <v>100</v>
      </c>
      <c r="M360" s="38">
        <f t="shared" ca="1" si="63"/>
        <v>100</v>
      </c>
      <c r="N360" s="38">
        <f t="shared" ca="1" si="64"/>
        <v>100</v>
      </c>
      <c r="O360" s="38">
        <f t="shared" ca="1" si="65"/>
        <v>100</v>
      </c>
      <c r="P360" s="38">
        <f t="shared" ca="1" si="66"/>
        <v>100</v>
      </c>
      <c r="Q360" s="38">
        <f t="shared" ca="1" si="67"/>
        <v>100</v>
      </c>
      <c r="R360" s="38">
        <f t="shared" ca="1" si="68"/>
        <v>100</v>
      </c>
      <c r="S360" s="38">
        <f t="shared" ca="1" si="69"/>
        <v>100</v>
      </c>
      <c r="T360" s="38">
        <f t="shared" ca="1" si="70"/>
        <v>100</v>
      </c>
      <c r="U360" s="38" t="str">
        <f t="shared" ca="1" si="71"/>
        <v>-</v>
      </c>
      <c r="V360" s="38"/>
      <c r="W360" s="38"/>
    </row>
    <row r="361" spans="1:23" x14ac:dyDescent="0.35">
      <c r="A361" s="2" t="str">
        <f>BASE_NOTAS[[#This Row],[Sigla]]&amp;BASE_NOTAS[[#This Row],[CÓDIGO]]</f>
        <v>ESCH_PT</v>
      </c>
      <c r="B361" s="4" t="s">
        <v>183</v>
      </c>
      <c r="C361" s="4" t="s">
        <v>20</v>
      </c>
      <c r="D361" s="4" t="s">
        <v>90</v>
      </c>
      <c r="E361" s="42">
        <v>21.090314929333655</v>
      </c>
      <c r="F361" s="4" t="s">
        <v>611</v>
      </c>
      <c r="G36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24.138696386163005</v>
      </c>
      <c r="H36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61" s="38">
        <f t="shared" ca="1" si="60"/>
        <v>40.640940655513056</v>
      </c>
      <c r="K361" s="38">
        <f t="shared" ca="1" si="61"/>
        <v>36.656581298600194</v>
      </c>
      <c r="L361" s="38">
        <f t="shared" ca="1" si="62"/>
        <v>25.188207105708283</v>
      </c>
      <c r="M361" s="38">
        <f t="shared" ca="1" si="63"/>
        <v>20.211339514970987</v>
      </c>
      <c r="N361" s="38">
        <f t="shared" ca="1" si="64"/>
        <v>18.048039773726888</v>
      </c>
      <c r="O361" s="38">
        <f t="shared" ca="1" si="65"/>
        <v>13.78140214763237</v>
      </c>
      <c r="P361" s="38">
        <f t="shared" ca="1" si="66"/>
        <v>17.359298574556725</v>
      </c>
      <c r="Q361" s="38">
        <f t="shared" ca="1" si="67"/>
        <v>20.771992665556734</v>
      </c>
      <c r="R361" s="38">
        <f t="shared" ca="1" si="68"/>
        <v>30.995257718738539</v>
      </c>
      <c r="S361" s="38">
        <f t="shared" ca="1" si="69"/>
        <v>21.090314929333655</v>
      </c>
      <c r="T361" s="38">
        <f t="shared" ca="1" si="70"/>
        <v>24.138696386163005</v>
      </c>
      <c r="U361" s="38" t="str">
        <f t="shared" ca="1" si="71"/>
        <v>-</v>
      </c>
      <c r="V361" s="38"/>
      <c r="W361" s="38"/>
    </row>
    <row r="362" spans="1:23" x14ac:dyDescent="0.35">
      <c r="A362" s="2" t="str">
        <f>BASE_NOTAS[[#This Row],[Sigla]]&amp;BASE_NOTAS[[#This Row],[CÓDIGO]]</f>
        <v>GOCH_PT</v>
      </c>
      <c r="B362" s="4" t="s">
        <v>190</v>
      </c>
      <c r="C362" s="4" t="s">
        <v>20</v>
      </c>
      <c r="D362" s="4" t="s">
        <v>90</v>
      </c>
      <c r="E362" s="42">
        <v>16.712545000981684</v>
      </c>
      <c r="F362" s="4" t="s">
        <v>611</v>
      </c>
      <c r="G36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14.586053781623038</v>
      </c>
      <c r="H36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62" s="38">
        <f t="shared" ca="1" si="60"/>
        <v>22.438991506325753</v>
      </c>
      <c r="K362" s="38">
        <f t="shared" ca="1" si="61"/>
        <v>21.701493237240783</v>
      </c>
      <c r="L362" s="38">
        <f t="shared" ca="1" si="62"/>
        <v>18.958937727559075</v>
      </c>
      <c r="M362" s="38">
        <f t="shared" ca="1" si="63"/>
        <v>15.831230005657046</v>
      </c>
      <c r="N362" s="38">
        <f t="shared" ca="1" si="64"/>
        <v>17.020189879168651</v>
      </c>
      <c r="O362" s="38">
        <f t="shared" ca="1" si="65"/>
        <v>8.8920840038446247</v>
      </c>
      <c r="P362" s="38">
        <f t="shared" ca="1" si="66"/>
        <v>10.400840629907046</v>
      </c>
      <c r="Q362" s="38">
        <f t="shared" ca="1" si="67"/>
        <v>11.745333465536048</v>
      </c>
      <c r="R362" s="38">
        <f t="shared" ca="1" si="68"/>
        <v>14.939042884464707</v>
      </c>
      <c r="S362" s="38">
        <f t="shared" ca="1" si="69"/>
        <v>16.712545000981684</v>
      </c>
      <c r="T362" s="38">
        <f t="shared" ca="1" si="70"/>
        <v>14.586053781623038</v>
      </c>
      <c r="U362" s="38" t="str">
        <f t="shared" ca="1" si="71"/>
        <v>-</v>
      </c>
      <c r="V362" s="38"/>
      <c r="W362" s="38"/>
    </row>
    <row r="363" spans="1:23" x14ac:dyDescent="0.35">
      <c r="A363" s="2" t="str">
        <f>BASE_NOTAS[[#This Row],[Sigla]]&amp;BASE_NOTAS[[#This Row],[CÓDIGO]]</f>
        <v>MACH_PT</v>
      </c>
      <c r="B363" s="4" t="s">
        <v>191</v>
      </c>
      <c r="C363" s="4" t="s">
        <v>20</v>
      </c>
      <c r="D363" s="4" t="s">
        <v>90</v>
      </c>
      <c r="E363" s="42">
        <v>2.1997543187543678</v>
      </c>
      <c r="F363" s="4" t="s">
        <v>611</v>
      </c>
      <c r="G36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0.63540468697970043</v>
      </c>
      <c r="H36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63" s="38">
        <f t="shared" ca="1" si="60"/>
        <v>1.5749980448251477</v>
      </c>
      <c r="K363" s="38">
        <f t="shared" ca="1" si="61"/>
        <v>1.7572924915399992</v>
      </c>
      <c r="L363" s="38">
        <f t="shared" ca="1" si="62"/>
        <v>1.5581898258524285</v>
      </c>
      <c r="M363" s="38">
        <f t="shared" ca="1" si="63"/>
        <v>3.41775740923896</v>
      </c>
      <c r="N363" s="38">
        <f t="shared" ca="1" si="64"/>
        <v>3.6888380779492533</v>
      </c>
      <c r="O363" s="38">
        <f t="shared" ca="1" si="65"/>
        <v>0.28706829202303524</v>
      </c>
      <c r="P363" s="38">
        <f t="shared" ca="1" si="66"/>
        <v>0.34773512856520089</v>
      </c>
      <c r="Q363" s="38">
        <f t="shared" ca="1" si="67"/>
        <v>0</v>
      </c>
      <c r="R363" s="38">
        <f t="shared" ca="1" si="68"/>
        <v>0.51654374601808717</v>
      </c>
      <c r="S363" s="38">
        <f t="shared" ca="1" si="69"/>
        <v>2.1997543187543678</v>
      </c>
      <c r="T363" s="38">
        <f t="shared" ca="1" si="70"/>
        <v>0.63540468697970043</v>
      </c>
      <c r="U363" s="38" t="str">
        <f t="shared" ca="1" si="71"/>
        <v>-</v>
      </c>
      <c r="V363" s="38"/>
      <c r="W363" s="38"/>
    </row>
    <row r="364" spans="1:23" x14ac:dyDescent="0.35">
      <c r="A364" s="2" t="str">
        <f>BASE_NOTAS[[#This Row],[Sigla]]&amp;BASE_NOTAS[[#This Row],[CÓDIGO]]</f>
        <v>MGCH_PT</v>
      </c>
      <c r="B364" s="4" t="s">
        <v>192</v>
      </c>
      <c r="C364" s="4" t="s">
        <v>20</v>
      </c>
      <c r="D364" s="4" t="s">
        <v>90</v>
      </c>
      <c r="E364" s="42">
        <v>17.56304467527697</v>
      </c>
      <c r="F364" s="4" t="s">
        <v>611</v>
      </c>
      <c r="G36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15.669399628809375</v>
      </c>
      <c r="H36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64" s="38">
        <f t="shared" ca="1" si="60"/>
        <v>21.532379343818768</v>
      </c>
      <c r="K364" s="38">
        <f t="shared" ca="1" si="61"/>
        <v>22.005889265407276</v>
      </c>
      <c r="L364" s="38">
        <f t="shared" ca="1" si="62"/>
        <v>17.998635772308859</v>
      </c>
      <c r="M364" s="38">
        <f t="shared" ca="1" si="63"/>
        <v>15.435705038267198</v>
      </c>
      <c r="N364" s="38">
        <f t="shared" ca="1" si="64"/>
        <v>15.859929857144817</v>
      </c>
      <c r="O364" s="38">
        <f t="shared" ca="1" si="65"/>
        <v>12.31529632352219</v>
      </c>
      <c r="P364" s="38">
        <f t="shared" ca="1" si="66"/>
        <v>15.694789041930218</v>
      </c>
      <c r="Q364" s="38">
        <f t="shared" ca="1" si="67"/>
        <v>16.417430186783132</v>
      </c>
      <c r="R364" s="38">
        <f t="shared" ca="1" si="68"/>
        <v>21.863250922163378</v>
      </c>
      <c r="S364" s="38">
        <f t="shared" ca="1" si="69"/>
        <v>17.56304467527697</v>
      </c>
      <c r="T364" s="38">
        <f t="shared" ca="1" si="70"/>
        <v>15.669399628809375</v>
      </c>
      <c r="U364" s="38" t="str">
        <f t="shared" ca="1" si="71"/>
        <v>-</v>
      </c>
      <c r="V364" s="38"/>
      <c r="W364" s="38"/>
    </row>
    <row r="365" spans="1:23" x14ac:dyDescent="0.35">
      <c r="A365" s="2" t="str">
        <f>BASE_NOTAS[[#This Row],[Sigla]]&amp;BASE_NOTAS[[#This Row],[CÓDIGO]]</f>
        <v>MSCH_PT</v>
      </c>
      <c r="B365" s="4" t="s">
        <v>193</v>
      </c>
      <c r="C365" s="4" t="s">
        <v>20</v>
      </c>
      <c r="D365" s="4" t="s">
        <v>90</v>
      </c>
      <c r="E365" s="42">
        <v>35.748558439149448</v>
      </c>
      <c r="F365" s="4" t="s">
        <v>611</v>
      </c>
      <c r="G36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31.810276211229866</v>
      </c>
      <c r="H36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65" s="38">
        <f t="shared" ca="1" si="60"/>
        <v>32.747873103415614</v>
      </c>
      <c r="K365" s="38">
        <f t="shared" ca="1" si="61"/>
        <v>33.829328375786474</v>
      </c>
      <c r="L365" s="38">
        <f t="shared" ca="1" si="62"/>
        <v>28.733553202646757</v>
      </c>
      <c r="M365" s="38">
        <f t="shared" ca="1" si="63"/>
        <v>28.927253039962032</v>
      </c>
      <c r="N365" s="38">
        <f t="shared" ca="1" si="64"/>
        <v>29.856865032193568</v>
      </c>
      <c r="O365" s="38">
        <f t="shared" ca="1" si="65"/>
        <v>28.521622807703618</v>
      </c>
      <c r="P365" s="38">
        <f t="shared" ca="1" si="66"/>
        <v>25.887036512729932</v>
      </c>
      <c r="Q365" s="38">
        <f t="shared" ca="1" si="67"/>
        <v>34.170576684309331</v>
      </c>
      <c r="R365" s="38">
        <f t="shared" ca="1" si="68"/>
        <v>39.79219806527653</v>
      </c>
      <c r="S365" s="38">
        <f t="shared" ca="1" si="69"/>
        <v>35.748558439149448</v>
      </c>
      <c r="T365" s="38">
        <f t="shared" ca="1" si="70"/>
        <v>31.810276211229866</v>
      </c>
      <c r="U365" s="38" t="str">
        <f t="shared" ca="1" si="71"/>
        <v>-</v>
      </c>
      <c r="V365" s="38"/>
      <c r="W365" s="38"/>
    </row>
    <row r="366" spans="1:23" x14ac:dyDescent="0.35">
      <c r="A366" s="2" t="str">
        <f>BASE_NOTAS[[#This Row],[Sigla]]&amp;BASE_NOTAS[[#This Row],[CÓDIGO]]</f>
        <v>MTCH_PT</v>
      </c>
      <c r="B366" s="4" t="s">
        <v>195</v>
      </c>
      <c r="C366" s="4" t="s">
        <v>20</v>
      </c>
      <c r="D366" s="4" t="s">
        <v>90</v>
      </c>
      <c r="E366" s="42">
        <v>45.122262354737735</v>
      </c>
      <c r="F366" s="4" t="s">
        <v>611</v>
      </c>
      <c r="G36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36.551074060823815</v>
      </c>
      <c r="H36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66" s="38">
        <f t="shared" ca="1" si="60"/>
        <v>34.051746054804291</v>
      </c>
      <c r="K366" s="38">
        <f t="shared" ca="1" si="61"/>
        <v>34.858085271138265</v>
      </c>
      <c r="L366" s="38">
        <f t="shared" ca="1" si="62"/>
        <v>34.151467114375471</v>
      </c>
      <c r="M366" s="38">
        <f t="shared" ca="1" si="63"/>
        <v>36.210840896364274</v>
      </c>
      <c r="N366" s="38">
        <f t="shared" ca="1" si="64"/>
        <v>33.156061630900219</v>
      </c>
      <c r="O366" s="38">
        <f t="shared" ca="1" si="65"/>
        <v>21.355472163016209</v>
      </c>
      <c r="P366" s="38">
        <f t="shared" ca="1" si="66"/>
        <v>24.661094660262929</v>
      </c>
      <c r="Q366" s="38">
        <f t="shared" ca="1" si="67"/>
        <v>43.694338273873718</v>
      </c>
      <c r="R366" s="38">
        <f t="shared" ca="1" si="68"/>
        <v>64.089267067361249</v>
      </c>
      <c r="S366" s="38">
        <f t="shared" ca="1" si="69"/>
        <v>45.122262354737735</v>
      </c>
      <c r="T366" s="38">
        <f t="shared" ca="1" si="70"/>
        <v>36.551074060823815</v>
      </c>
      <c r="U366" s="38" t="str">
        <f t="shared" ca="1" si="71"/>
        <v>-</v>
      </c>
      <c r="V366" s="38"/>
      <c r="W366" s="38"/>
    </row>
    <row r="367" spans="1:23" x14ac:dyDescent="0.35">
      <c r="A367" s="2" t="str">
        <f>BASE_NOTAS[[#This Row],[Sigla]]&amp;BASE_NOTAS[[#This Row],[CÓDIGO]]</f>
        <v>PACH_PT</v>
      </c>
      <c r="B367" s="4" t="s">
        <v>196</v>
      </c>
      <c r="C367" s="4" t="s">
        <v>20</v>
      </c>
      <c r="D367" s="4" t="s">
        <v>90</v>
      </c>
      <c r="E367" s="42">
        <v>6.1740363720818108</v>
      </c>
      <c r="F367" s="4" t="s">
        <v>611</v>
      </c>
      <c r="G36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7.6599907716065081</v>
      </c>
      <c r="H36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67" s="38">
        <f t="shared" ca="1" si="60"/>
        <v>10.498282942715299</v>
      </c>
      <c r="K367" s="38">
        <f t="shared" ca="1" si="61"/>
        <v>10.548262082788948</v>
      </c>
      <c r="L367" s="38">
        <f t="shared" ca="1" si="62"/>
        <v>8.7614788000717585</v>
      </c>
      <c r="M367" s="38">
        <f t="shared" ca="1" si="63"/>
        <v>5.4235890842966699</v>
      </c>
      <c r="N367" s="38">
        <f t="shared" ca="1" si="64"/>
        <v>8.0455913691768757</v>
      </c>
      <c r="O367" s="38">
        <f t="shared" ca="1" si="65"/>
        <v>1.8648020921132646</v>
      </c>
      <c r="P367" s="38">
        <f t="shared" ca="1" si="66"/>
        <v>6.5222997411795642</v>
      </c>
      <c r="Q367" s="38">
        <f t="shared" ca="1" si="67"/>
        <v>12.163403348463534</v>
      </c>
      <c r="R367" s="38">
        <f t="shared" ca="1" si="68"/>
        <v>16.627946061973951</v>
      </c>
      <c r="S367" s="38">
        <f t="shared" ca="1" si="69"/>
        <v>6.1740363720818108</v>
      </c>
      <c r="T367" s="38">
        <f t="shared" ca="1" si="70"/>
        <v>7.6599907716065081</v>
      </c>
      <c r="U367" s="38" t="str">
        <f t="shared" ca="1" si="71"/>
        <v>-</v>
      </c>
      <c r="V367" s="38"/>
      <c r="W367" s="38"/>
    </row>
    <row r="368" spans="1:23" x14ac:dyDescent="0.35">
      <c r="A368" s="2" t="str">
        <f>BASE_NOTAS[[#This Row],[Sigla]]&amp;BASE_NOTAS[[#This Row],[CÓDIGO]]</f>
        <v>PBCH_PT</v>
      </c>
      <c r="B368" s="4" t="s">
        <v>197</v>
      </c>
      <c r="C368" s="4" t="s">
        <v>20</v>
      </c>
      <c r="D368" s="4" t="s">
        <v>90</v>
      </c>
      <c r="E368" s="42">
        <v>0</v>
      </c>
      <c r="F368" s="4" t="s">
        <v>611</v>
      </c>
      <c r="G36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36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68" s="38">
        <f t="shared" ca="1" si="60"/>
        <v>5.1895211202270168</v>
      </c>
      <c r="K368" s="38">
        <f t="shared" ca="1" si="61"/>
        <v>6.9544655683890317</v>
      </c>
      <c r="L368" s="38">
        <f t="shared" ca="1" si="62"/>
        <v>4.6998210140217731</v>
      </c>
      <c r="M368" s="38">
        <f t="shared" ca="1" si="63"/>
        <v>2.7641057801844813</v>
      </c>
      <c r="N368" s="38">
        <f t="shared" ca="1" si="64"/>
        <v>4.8908159941337095</v>
      </c>
      <c r="O368" s="38">
        <f t="shared" ca="1" si="65"/>
        <v>0</v>
      </c>
      <c r="P368" s="38">
        <f t="shared" ca="1" si="66"/>
        <v>2.038842409235798</v>
      </c>
      <c r="Q368" s="38">
        <f t="shared" ca="1" si="67"/>
        <v>0.68933390537747796</v>
      </c>
      <c r="R368" s="38">
        <f t="shared" ca="1" si="68"/>
        <v>0</v>
      </c>
      <c r="S368" s="38">
        <f t="shared" ca="1" si="69"/>
        <v>0</v>
      </c>
      <c r="T368" s="38">
        <f t="shared" ca="1" si="70"/>
        <v>0</v>
      </c>
      <c r="U368" s="38" t="str">
        <f t="shared" ca="1" si="71"/>
        <v>-</v>
      </c>
      <c r="V368" s="38"/>
      <c r="W368" s="38"/>
    </row>
    <row r="369" spans="1:23" x14ac:dyDescent="0.35">
      <c r="A369" s="2" t="str">
        <f>BASE_NOTAS[[#This Row],[Sigla]]&amp;BASE_NOTAS[[#This Row],[CÓDIGO]]</f>
        <v>PECH_PT</v>
      </c>
      <c r="B369" s="4" t="s">
        <v>198</v>
      </c>
      <c r="C369" s="4" t="s">
        <v>20</v>
      </c>
      <c r="D369" s="4" t="s">
        <v>90</v>
      </c>
      <c r="E369" s="42">
        <v>5.5379315958245536</v>
      </c>
      <c r="F369" s="4" t="s">
        <v>611</v>
      </c>
      <c r="G36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6.5330263337598833</v>
      </c>
      <c r="H36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69" s="38">
        <f t="shared" ca="1" si="60"/>
        <v>14.895883856400852</v>
      </c>
      <c r="K369" s="38">
        <f t="shared" ca="1" si="61"/>
        <v>13.928957108052153</v>
      </c>
      <c r="L369" s="38">
        <f t="shared" ca="1" si="62"/>
        <v>11.412650169693981</v>
      </c>
      <c r="M369" s="38">
        <f t="shared" ca="1" si="63"/>
        <v>9.8280751996030897</v>
      </c>
      <c r="N369" s="38">
        <f t="shared" ca="1" si="64"/>
        <v>12.553193180062387</v>
      </c>
      <c r="O369" s="38">
        <f t="shared" ca="1" si="65"/>
        <v>7.583361172658643</v>
      </c>
      <c r="P369" s="38">
        <f t="shared" ca="1" si="66"/>
        <v>10.439021784853079</v>
      </c>
      <c r="Q369" s="38">
        <f t="shared" ca="1" si="67"/>
        <v>4.4560375133541728</v>
      </c>
      <c r="R369" s="38">
        <f t="shared" ca="1" si="68"/>
        <v>6.8724194250807766</v>
      </c>
      <c r="S369" s="38">
        <f t="shared" ca="1" si="69"/>
        <v>5.5379315958245536</v>
      </c>
      <c r="T369" s="38">
        <f t="shared" ca="1" si="70"/>
        <v>6.5330263337598833</v>
      </c>
      <c r="U369" s="38" t="str">
        <f t="shared" ca="1" si="71"/>
        <v>-</v>
      </c>
      <c r="V369" s="38"/>
      <c r="W369" s="38"/>
    </row>
    <row r="370" spans="1:23" x14ac:dyDescent="0.35">
      <c r="A370" s="2" t="str">
        <f>BASE_NOTAS[[#This Row],[Sigla]]&amp;BASE_NOTAS[[#This Row],[CÓDIGO]]</f>
        <v>PICH_PT</v>
      </c>
      <c r="B370" s="4" t="s">
        <v>199</v>
      </c>
      <c r="C370" s="4" t="s">
        <v>20</v>
      </c>
      <c r="D370" s="4" t="s">
        <v>90</v>
      </c>
      <c r="E370" s="42">
        <v>4.4652675365367891</v>
      </c>
      <c r="F370" s="4" t="s">
        <v>611</v>
      </c>
      <c r="G37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4.6575606687810245</v>
      </c>
      <c r="H37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70" s="38">
        <f t="shared" ca="1" si="60"/>
        <v>0</v>
      </c>
      <c r="K370" s="38">
        <f t="shared" ca="1" si="61"/>
        <v>0</v>
      </c>
      <c r="L370" s="38">
        <f t="shared" ca="1" si="62"/>
        <v>0</v>
      </c>
      <c r="M370" s="38">
        <f t="shared" ca="1" si="63"/>
        <v>0</v>
      </c>
      <c r="N370" s="38">
        <f t="shared" ca="1" si="64"/>
        <v>0</v>
      </c>
      <c r="O370" s="38">
        <f t="shared" ca="1" si="65"/>
        <v>1.9166220195572263</v>
      </c>
      <c r="P370" s="38">
        <f t="shared" ca="1" si="66"/>
        <v>0</v>
      </c>
      <c r="Q370" s="38">
        <f t="shared" ca="1" si="67"/>
        <v>4.252508906975125</v>
      </c>
      <c r="R370" s="38">
        <f t="shared" ca="1" si="68"/>
        <v>4.7973639736628888</v>
      </c>
      <c r="S370" s="38">
        <f t="shared" ca="1" si="69"/>
        <v>4.4652675365367891</v>
      </c>
      <c r="T370" s="38">
        <f t="shared" ca="1" si="70"/>
        <v>4.6575606687810245</v>
      </c>
      <c r="U370" s="38" t="str">
        <f t="shared" ca="1" si="71"/>
        <v>-</v>
      </c>
      <c r="V370" s="38"/>
      <c r="W370" s="38"/>
    </row>
    <row r="371" spans="1:23" x14ac:dyDescent="0.35">
      <c r="A371" s="2" t="str">
        <f>BASE_NOTAS[[#This Row],[Sigla]]&amp;BASE_NOTAS[[#This Row],[CÓDIGO]]</f>
        <v>PRCH_PT</v>
      </c>
      <c r="B371" s="4" t="s">
        <v>200</v>
      </c>
      <c r="C371" s="4" t="s">
        <v>20</v>
      </c>
      <c r="D371" s="4" t="s">
        <v>90</v>
      </c>
      <c r="E371" s="42">
        <v>28.450358493550805</v>
      </c>
      <c r="F371" s="4" t="s">
        <v>611</v>
      </c>
      <c r="G37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24.920190899280957</v>
      </c>
      <c r="H37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71" s="38">
        <f t="shared" ca="1" si="60"/>
        <v>32.980650834086561</v>
      </c>
      <c r="K371" s="38">
        <f t="shared" ca="1" si="61"/>
        <v>32.274265744815864</v>
      </c>
      <c r="L371" s="38">
        <f t="shared" ca="1" si="62"/>
        <v>32.906066800025421</v>
      </c>
      <c r="M371" s="38">
        <f t="shared" ca="1" si="63"/>
        <v>31.019909803974976</v>
      </c>
      <c r="N371" s="38">
        <f t="shared" ca="1" si="64"/>
        <v>32.312055740435355</v>
      </c>
      <c r="O371" s="38">
        <f t="shared" ca="1" si="65"/>
        <v>24.43748365166276</v>
      </c>
      <c r="P371" s="38">
        <f t="shared" ca="1" si="66"/>
        <v>26.845193778417443</v>
      </c>
      <c r="Q371" s="38">
        <f t="shared" ca="1" si="67"/>
        <v>28.01329814386219</v>
      </c>
      <c r="R371" s="38">
        <f t="shared" ca="1" si="68"/>
        <v>30.811601306105725</v>
      </c>
      <c r="S371" s="38">
        <f t="shared" ca="1" si="69"/>
        <v>28.450358493550805</v>
      </c>
      <c r="T371" s="38">
        <f t="shared" ca="1" si="70"/>
        <v>24.920190899280957</v>
      </c>
      <c r="U371" s="38" t="str">
        <f t="shared" ca="1" si="71"/>
        <v>-</v>
      </c>
      <c r="V371" s="38"/>
      <c r="W371" s="38"/>
    </row>
    <row r="372" spans="1:23" x14ac:dyDescent="0.35">
      <c r="A372" s="2" t="str">
        <f>BASE_NOTAS[[#This Row],[Sigla]]&amp;BASE_NOTAS[[#This Row],[CÓDIGO]]</f>
        <v>RJCH_PT</v>
      </c>
      <c r="B372" s="4" t="s">
        <v>201</v>
      </c>
      <c r="C372" s="4" t="s">
        <v>20</v>
      </c>
      <c r="D372" s="4" t="s">
        <v>90</v>
      </c>
      <c r="E372" s="42">
        <v>52.0936622736061</v>
      </c>
      <c r="F372" s="4" t="s">
        <v>611</v>
      </c>
      <c r="G37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42.711698392233579</v>
      </c>
      <c r="H37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72" s="38">
        <f t="shared" ca="1" si="60"/>
        <v>57.14436951359221</v>
      </c>
      <c r="K372" s="38">
        <f t="shared" ca="1" si="61"/>
        <v>57.462874410240872</v>
      </c>
      <c r="L372" s="38">
        <f t="shared" ca="1" si="62"/>
        <v>48.441452620702066</v>
      </c>
      <c r="M372" s="38">
        <f t="shared" ca="1" si="63"/>
        <v>38.989439023429384</v>
      </c>
      <c r="N372" s="38">
        <f t="shared" ca="1" si="64"/>
        <v>41.150793124655017</v>
      </c>
      <c r="O372" s="38">
        <f t="shared" ca="1" si="65"/>
        <v>46.588182253625014</v>
      </c>
      <c r="P372" s="38">
        <f t="shared" ca="1" si="66"/>
        <v>43.292974495177617</v>
      </c>
      <c r="Q372" s="38">
        <f t="shared" ca="1" si="67"/>
        <v>40.545444510056718</v>
      </c>
      <c r="R372" s="38">
        <f t="shared" ca="1" si="68"/>
        <v>52.757616875771362</v>
      </c>
      <c r="S372" s="38">
        <f t="shared" ca="1" si="69"/>
        <v>52.0936622736061</v>
      </c>
      <c r="T372" s="38">
        <f t="shared" ca="1" si="70"/>
        <v>42.711698392233579</v>
      </c>
      <c r="U372" s="38" t="str">
        <f t="shared" ca="1" si="71"/>
        <v>-</v>
      </c>
      <c r="V372" s="38"/>
      <c r="W372" s="38"/>
    </row>
    <row r="373" spans="1:23" x14ac:dyDescent="0.35">
      <c r="A373" s="2" t="str">
        <f>BASE_NOTAS[[#This Row],[Sigla]]&amp;BASE_NOTAS[[#This Row],[CÓDIGO]]</f>
        <v>RNCH_PT</v>
      </c>
      <c r="B373" s="4" t="s">
        <v>202</v>
      </c>
      <c r="C373" s="4" t="s">
        <v>20</v>
      </c>
      <c r="D373" s="4" t="s">
        <v>90</v>
      </c>
      <c r="E373" s="42">
        <v>7.5223779911416058</v>
      </c>
      <c r="F373" s="4" t="s">
        <v>611</v>
      </c>
      <c r="G37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9.0785978723809553</v>
      </c>
      <c r="H37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73" s="38">
        <f t="shared" ca="1" si="60"/>
        <v>11.532453489974076</v>
      </c>
      <c r="K373" s="38">
        <f t="shared" ca="1" si="61"/>
        <v>10.458368523757109</v>
      </c>
      <c r="L373" s="38">
        <f t="shared" ca="1" si="62"/>
        <v>9.1889885710759174</v>
      </c>
      <c r="M373" s="38">
        <f t="shared" ca="1" si="63"/>
        <v>7.4675963770791274</v>
      </c>
      <c r="N373" s="38">
        <f t="shared" ca="1" si="64"/>
        <v>9.4278007215983326</v>
      </c>
      <c r="O373" s="38">
        <f t="shared" ca="1" si="65"/>
        <v>5.6187738667834841</v>
      </c>
      <c r="P373" s="38">
        <f t="shared" ca="1" si="66"/>
        <v>4.5581062174138518</v>
      </c>
      <c r="Q373" s="38">
        <f t="shared" ca="1" si="67"/>
        <v>6.7238518827435785</v>
      </c>
      <c r="R373" s="38">
        <f t="shared" ca="1" si="68"/>
        <v>7.8915484703550716</v>
      </c>
      <c r="S373" s="38">
        <f t="shared" ca="1" si="69"/>
        <v>7.5223779911416058</v>
      </c>
      <c r="T373" s="38">
        <f t="shared" ca="1" si="70"/>
        <v>9.0785978723809553</v>
      </c>
      <c r="U373" s="38" t="str">
        <f t="shared" ca="1" si="71"/>
        <v>-</v>
      </c>
      <c r="V373" s="38"/>
      <c r="W373" s="38"/>
    </row>
    <row r="374" spans="1:23" x14ac:dyDescent="0.35">
      <c r="A374" s="2" t="str">
        <f>BASE_NOTAS[[#This Row],[Sigla]]&amp;BASE_NOTAS[[#This Row],[CÓDIGO]]</f>
        <v>ROCH_PT</v>
      </c>
      <c r="B374" s="4" t="s">
        <v>203</v>
      </c>
      <c r="C374" s="4" t="s">
        <v>20</v>
      </c>
      <c r="D374" s="4" t="s">
        <v>90</v>
      </c>
      <c r="E374" s="42">
        <v>15.818442271429834</v>
      </c>
      <c r="F374" s="4" t="s">
        <v>611</v>
      </c>
      <c r="G37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20.327502149273084</v>
      </c>
      <c r="H37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74" s="38">
        <f t="shared" ca="1" si="60"/>
        <v>14.769123157386518</v>
      </c>
      <c r="K374" s="38">
        <f t="shared" ca="1" si="61"/>
        <v>13.840796168322841</v>
      </c>
      <c r="L374" s="38">
        <f t="shared" ca="1" si="62"/>
        <v>12.576700829823528</v>
      </c>
      <c r="M374" s="38">
        <f t="shared" ca="1" si="63"/>
        <v>12.759318887822142</v>
      </c>
      <c r="N374" s="38">
        <f t="shared" ca="1" si="64"/>
        <v>16.114932708436221</v>
      </c>
      <c r="O374" s="38">
        <f t="shared" ca="1" si="65"/>
        <v>4.6665127352894142</v>
      </c>
      <c r="P374" s="38">
        <f t="shared" ca="1" si="66"/>
        <v>8.5232306846530257</v>
      </c>
      <c r="Q374" s="38">
        <f t="shared" ca="1" si="67"/>
        <v>13.338011267432959</v>
      </c>
      <c r="R374" s="38">
        <f t="shared" ca="1" si="68"/>
        <v>15.53276937209672</v>
      </c>
      <c r="S374" s="38">
        <f t="shared" ca="1" si="69"/>
        <v>15.818442271429834</v>
      </c>
      <c r="T374" s="38">
        <f t="shared" ca="1" si="70"/>
        <v>20.327502149273084</v>
      </c>
      <c r="U374" s="38" t="str">
        <f t="shared" ca="1" si="71"/>
        <v>-</v>
      </c>
      <c r="V374" s="38"/>
      <c r="W374" s="38"/>
    </row>
    <row r="375" spans="1:23" x14ac:dyDescent="0.35">
      <c r="A375" s="2" t="str">
        <f>BASE_NOTAS[[#This Row],[Sigla]]&amp;BASE_NOTAS[[#This Row],[CÓDIGO]]</f>
        <v>RRCH_PT</v>
      </c>
      <c r="B375" s="4" t="s">
        <v>204</v>
      </c>
      <c r="C375" s="4" t="s">
        <v>20</v>
      </c>
      <c r="D375" s="4" t="s">
        <v>90</v>
      </c>
      <c r="E375" s="42">
        <v>13.343652497019809</v>
      </c>
      <c r="F375" s="4" t="s">
        <v>611</v>
      </c>
      <c r="G37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12.887481183851973</v>
      </c>
      <c r="H37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75" s="38">
        <f t="shared" ca="1" si="60"/>
        <v>16.702474111691178</v>
      </c>
      <c r="K375" s="38">
        <f t="shared" ca="1" si="61"/>
        <v>24.106093511904241</v>
      </c>
      <c r="L375" s="38">
        <f t="shared" ca="1" si="62"/>
        <v>21.47273303223195</v>
      </c>
      <c r="M375" s="38">
        <f t="shared" ca="1" si="63"/>
        <v>14.051015766275363</v>
      </c>
      <c r="N375" s="38">
        <f t="shared" ca="1" si="64"/>
        <v>18.544358959237456</v>
      </c>
      <c r="O375" s="38">
        <f t="shared" ca="1" si="65"/>
        <v>13.874291941811837</v>
      </c>
      <c r="P375" s="38">
        <f t="shared" ca="1" si="66"/>
        <v>13.459076591672897</v>
      </c>
      <c r="Q375" s="38">
        <f t="shared" ca="1" si="67"/>
        <v>16.16896028361127</v>
      </c>
      <c r="R375" s="38">
        <f t="shared" ca="1" si="68"/>
        <v>14.165640274694166</v>
      </c>
      <c r="S375" s="38">
        <f t="shared" ca="1" si="69"/>
        <v>13.343652497019809</v>
      </c>
      <c r="T375" s="38">
        <f t="shared" ca="1" si="70"/>
        <v>12.887481183851973</v>
      </c>
      <c r="U375" s="38" t="str">
        <f t="shared" ca="1" si="71"/>
        <v>-</v>
      </c>
      <c r="V375" s="38"/>
      <c r="W375" s="38"/>
    </row>
    <row r="376" spans="1:23" x14ac:dyDescent="0.35">
      <c r="A376" s="2" t="str">
        <f>BASE_NOTAS[[#This Row],[Sigla]]&amp;BASE_NOTAS[[#This Row],[CÓDIGO]]</f>
        <v>RSCH_PT</v>
      </c>
      <c r="B376" s="4" t="s">
        <v>205</v>
      </c>
      <c r="C376" s="4" t="s">
        <v>20</v>
      </c>
      <c r="D376" s="4" t="s">
        <v>90</v>
      </c>
      <c r="E376" s="42">
        <v>25.783568942320372</v>
      </c>
      <c r="F376" s="4" t="s">
        <v>611</v>
      </c>
      <c r="G37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26.231934415297498</v>
      </c>
      <c r="H37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76" s="38">
        <f t="shared" ca="1" si="60"/>
        <v>31.519237010354335</v>
      </c>
      <c r="K376" s="38">
        <f t="shared" ca="1" si="61"/>
        <v>32.427045621577129</v>
      </c>
      <c r="L376" s="38">
        <f t="shared" ca="1" si="62"/>
        <v>31.730649676896373</v>
      </c>
      <c r="M376" s="38">
        <f t="shared" ca="1" si="63"/>
        <v>32.278381990725677</v>
      </c>
      <c r="N376" s="38">
        <f t="shared" ca="1" si="64"/>
        <v>31.52804456519635</v>
      </c>
      <c r="O376" s="38">
        <f t="shared" ca="1" si="65"/>
        <v>24.269991994188477</v>
      </c>
      <c r="P376" s="38">
        <f t="shared" ca="1" si="66"/>
        <v>26.848799505928255</v>
      </c>
      <c r="Q376" s="38">
        <f t="shared" ca="1" si="67"/>
        <v>28.400559569639388</v>
      </c>
      <c r="R376" s="38">
        <f t="shared" ca="1" si="68"/>
        <v>34.842527876817165</v>
      </c>
      <c r="S376" s="38">
        <f t="shared" ca="1" si="69"/>
        <v>25.783568942320372</v>
      </c>
      <c r="T376" s="38">
        <f t="shared" ca="1" si="70"/>
        <v>26.231934415297498</v>
      </c>
      <c r="U376" s="38" t="str">
        <f t="shared" ca="1" si="71"/>
        <v>-</v>
      </c>
      <c r="V376" s="38"/>
      <c r="W376" s="38"/>
    </row>
    <row r="377" spans="1:23" x14ac:dyDescent="0.35">
      <c r="A377" s="2" t="str">
        <f>BASE_NOTAS[[#This Row],[Sigla]]&amp;BASE_NOTAS[[#This Row],[CÓDIGO]]</f>
        <v>SCCH_PT</v>
      </c>
      <c r="B377" s="4" t="s">
        <v>194</v>
      </c>
      <c r="C377" s="4" t="s">
        <v>20</v>
      </c>
      <c r="D377" s="4" t="s">
        <v>90</v>
      </c>
      <c r="E377" s="42">
        <v>33.866053683674259</v>
      </c>
      <c r="F377" s="4" t="s">
        <v>611</v>
      </c>
      <c r="G37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29.250352169745085</v>
      </c>
      <c r="H37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77" s="38">
        <f t="shared" ca="1" si="60"/>
        <v>38.191503247358192</v>
      </c>
      <c r="K377" s="38">
        <f t="shared" ca="1" si="61"/>
        <v>38.327063129918272</v>
      </c>
      <c r="L377" s="38">
        <f t="shared" ca="1" si="62"/>
        <v>34.936849417070292</v>
      </c>
      <c r="M377" s="38">
        <f t="shared" ca="1" si="63"/>
        <v>31.091259031421288</v>
      </c>
      <c r="N377" s="38">
        <f t="shared" ca="1" si="64"/>
        <v>34.190042552249253</v>
      </c>
      <c r="O377" s="38">
        <f t="shared" ca="1" si="65"/>
        <v>22.848351663722337</v>
      </c>
      <c r="P377" s="38">
        <f t="shared" ca="1" si="66"/>
        <v>26.134829698465584</v>
      </c>
      <c r="Q377" s="38">
        <f t="shared" ca="1" si="67"/>
        <v>32.626222075021452</v>
      </c>
      <c r="R377" s="38">
        <f t="shared" ca="1" si="68"/>
        <v>37.355868649387283</v>
      </c>
      <c r="S377" s="38">
        <f t="shared" ca="1" si="69"/>
        <v>33.866053683674259</v>
      </c>
      <c r="T377" s="38">
        <f t="shared" ca="1" si="70"/>
        <v>29.250352169745085</v>
      </c>
      <c r="U377" s="38" t="str">
        <f t="shared" ca="1" si="71"/>
        <v>-</v>
      </c>
      <c r="V377" s="38"/>
      <c r="W377" s="38"/>
    </row>
    <row r="378" spans="1:23" x14ac:dyDescent="0.35">
      <c r="A378" s="2" t="str">
        <f>BASE_NOTAS[[#This Row],[Sigla]]&amp;BASE_NOTAS[[#This Row],[CÓDIGO]]</f>
        <v>SECH_PT</v>
      </c>
      <c r="B378" s="4" t="s">
        <v>206</v>
      </c>
      <c r="C378" s="4" t="s">
        <v>20</v>
      </c>
      <c r="D378" s="4" t="s">
        <v>90</v>
      </c>
      <c r="E378" s="42">
        <v>1.250035017449429</v>
      </c>
      <c r="F378" s="4" t="s">
        <v>611</v>
      </c>
      <c r="G37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3.429489545193904</v>
      </c>
      <c r="H37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78" s="38">
        <f t="shared" ca="1" si="60"/>
        <v>10.624291186518125</v>
      </c>
      <c r="K378" s="38">
        <f t="shared" ca="1" si="61"/>
        <v>10.79657521775431</v>
      </c>
      <c r="L378" s="38">
        <f t="shared" ca="1" si="62"/>
        <v>9.1554064492665717</v>
      </c>
      <c r="M378" s="38">
        <f t="shared" ca="1" si="63"/>
        <v>7.6096889408671418</v>
      </c>
      <c r="N378" s="38">
        <f t="shared" ca="1" si="64"/>
        <v>6.8745847639234317</v>
      </c>
      <c r="O378" s="38">
        <f t="shared" ca="1" si="65"/>
        <v>2.9662605903616521</v>
      </c>
      <c r="P378" s="38">
        <f t="shared" ca="1" si="66"/>
        <v>3.8968390597212959</v>
      </c>
      <c r="Q378" s="38">
        <f t="shared" ca="1" si="67"/>
        <v>4.2834704128849834</v>
      </c>
      <c r="R378" s="38">
        <f t="shared" ca="1" si="68"/>
        <v>3.7288584698165246</v>
      </c>
      <c r="S378" s="38">
        <f t="shared" ca="1" si="69"/>
        <v>1.250035017449429</v>
      </c>
      <c r="T378" s="38">
        <f t="shared" ca="1" si="70"/>
        <v>3.429489545193904</v>
      </c>
      <c r="U378" s="38" t="str">
        <f t="shared" ca="1" si="71"/>
        <v>-</v>
      </c>
      <c r="V378" s="38"/>
      <c r="W378" s="38"/>
    </row>
    <row r="379" spans="1:23" x14ac:dyDescent="0.35">
      <c r="A379" s="2" t="str">
        <f>BASE_NOTAS[[#This Row],[Sigla]]&amp;BASE_NOTAS[[#This Row],[CÓDIGO]]</f>
        <v>SPCH_PT</v>
      </c>
      <c r="B379" s="4" t="s">
        <v>186</v>
      </c>
      <c r="C379" s="4" t="s">
        <v>20</v>
      </c>
      <c r="D379" s="4" t="s">
        <v>90</v>
      </c>
      <c r="E379" s="42">
        <v>41.172977080777208</v>
      </c>
      <c r="F379" s="4" t="s">
        <v>611</v>
      </c>
      <c r="G37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39.876209255253883</v>
      </c>
      <c r="H37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79" s="38">
        <f t="shared" ca="1" si="60"/>
        <v>53.799861409362116</v>
      </c>
      <c r="K379" s="38">
        <f t="shared" ca="1" si="61"/>
        <v>52.795953639211604</v>
      </c>
      <c r="L379" s="38">
        <f t="shared" ca="1" si="62"/>
        <v>49.280480354305759</v>
      </c>
      <c r="M379" s="38">
        <f t="shared" ca="1" si="63"/>
        <v>45.544097768130101</v>
      </c>
      <c r="N379" s="38">
        <f t="shared" ca="1" si="64"/>
        <v>46.079339135596484</v>
      </c>
      <c r="O379" s="38">
        <f t="shared" ca="1" si="65"/>
        <v>40.606333177565155</v>
      </c>
      <c r="P379" s="38">
        <f t="shared" ca="1" si="66"/>
        <v>40.917972906675651</v>
      </c>
      <c r="Q379" s="38">
        <f t="shared" ca="1" si="67"/>
        <v>43.031141764214269</v>
      </c>
      <c r="R379" s="38">
        <f t="shared" ca="1" si="68"/>
        <v>45.352164909883683</v>
      </c>
      <c r="S379" s="38">
        <f t="shared" ca="1" si="69"/>
        <v>41.172977080777208</v>
      </c>
      <c r="T379" s="38">
        <f t="shared" ca="1" si="70"/>
        <v>39.876209255253883</v>
      </c>
      <c r="U379" s="38" t="str">
        <f t="shared" ca="1" si="71"/>
        <v>-</v>
      </c>
      <c r="V379" s="38"/>
      <c r="W379" s="38"/>
    </row>
    <row r="380" spans="1:23" x14ac:dyDescent="0.35">
      <c r="A380" s="2" t="str">
        <f>BASE_NOTAS[[#This Row],[Sigla]]&amp;BASE_NOTAS[[#This Row],[CÓDIGO]]</f>
        <v>TOCH_PT</v>
      </c>
      <c r="B380" s="4" t="s">
        <v>185</v>
      </c>
      <c r="C380" s="4" t="s">
        <v>20</v>
      </c>
      <c r="D380" s="4" t="s">
        <v>90</v>
      </c>
      <c r="E380" s="42">
        <v>14.368171741448373</v>
      </c>
      <c r="F380" s="4" t="s">
        <v>611</v>
      </c>
      <c r="G38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14.463108520357915</v>
      </c>
      <c r="H38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80" s="38">
        <f t="shared" ca="1" si="60"/>
        <v>13.352744222712005</v>
      </c>
      <c r="K380" s="38">
        <f t="shared" ca="1" si="61"/>
        <v>12.770484841431278</v>
      </c>
      <c r="L380" s="38">
        <f t="shared" ca="1" si="62"/>
        <v>13.686188236338342</v>
      </c>
      <c r="M380" s="38">
        <f t="shared" ca="1" si="63"/>
        <v>12.89141752717817</v>
      </c>
      <c r="N380" s="38">
        <f t="shared" ca="1" si="64"/>
        <v>15.36621994618296</v>
      </c>
      <c r="O380" s="38">
        <f t="shared" ca="1" si="65"/>
        <v>6.7208358611914907</v>
      </c>
      <c r="P380" s="38">
        <f t="shared" ca="1" si="66"/>
        <v>8.8507397778503325</v>
      </c>
      <c r="Q380" s="38">
        <f t="shared" ca="1" si="67"/>
        <v>10.402322239274609</v>
      </c>
      <c r="R380" s="38">
        <f t="shared" ca="1" si="68"/>
        <v>16.344380753347426</v>
      </c>
      <c r="S380" s="38">
        <f t="shared" ca="1" si="69"/>
        <v>14.368171741448373</v>
      </c>
      <c r="T380" s="38">
        <f t="shared" ca="1" si="70"/>
        <v>14.463108520357915</v>
      </c>
      <c r="U380" s="38" t="str">
        <f t="shared" ca="1" si="71"/>
        <v>-</v>
      </c>
      <c r="V380" s="38"/>
      <c r="W380" s="38"/>
    </row>
    <row r="381" spans="1:23" x14ac:dyDescent="0.35">
      <c r="A381" s="2" t="str">
        <f>BASE_NOTAS[[#This Row],[Sigla]]&amp;BASE_NOTAS[[#This Row],[CÓDIGO]]</f>
        <v>ACCH_QT</v>
      </c>
      <c r="B381" s="4" t="s">
        <v>156</v>
      </c>
      <c r="C381" s="4" t="s">
        <v>21</v>
      </c>
      <c r="D381" s="4" t="s">
        <v>91</v>
      </c>
      <c r="E381" s="42">
        <v>18.504224646331998</v>
      </c>
      <c r="F381" s="4" t="s">
        <v>611</v>
      </c>
      <c r="G38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25.927946075340529</v>
      </c>
      <c r="H38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81" s="38">
        <f t="shared" ca="1" si="60"/>
        <v>19.241368517898827</v>
      </c>
      <c r="K381" s="38" t="str">
        <f t="shared" ca="1" si="61"/>
        <v>-</v>
      </c>
      <c r="L381" s="38">
        <f t="shared" ca="1" si="62"/>
        <v>14.568773971555599</v>
      </c>
      <c r="M381" s="38">
        <f t="shared" ca="1" si="63"/>
        <v>24.028434802692932</v>
      </c>
      <c r="N381" s="38">
        <f t="shared" ca="1" si="64"/>
        <v>29.615089482035618</v>
      </c>
      <c r="O381" s="38">
        <f t="shared" ca="1" si="65"/>
        <v>30.120615802402963</v>
      </c>
      <c r="P381" s="38">
        <f t="shared" ca="1" si="66"/>
        <v>25.500829041739948</v>
      </c>
      <c r="Q381" s="38">
        <f t="shared" ca="1" si="67"/>
        <v>24.088209984797011</v>
      </c>
      <c r="R381" s="38">
        <f t="shared" ca="1" si="68"/>
        <v>21.130457721244085</v>
      </c>
      <c r="S381" s="38">
        <f t="shared" ca="1" si="69"/>
        <v>18.504224646331998</v>
      </c>
      <c r="T381" s="38">
        <f t="shared" ca="1" si="70"/>
        <v>25.927946075340529</v>
      </c>
      <c r="U381" s="38" t="str">
        <f t="shared" ca="1" si="71"/>
        <v>-</v>
      </c>
      <c r="V381" s="38"/>
      <c r="W381" s="38"/>
    </row>
    <row r="382" spans="1:23" x14ac:dyDescent="0.35">
      <c r="A382" s="2" t="str">
        <f>BASE_NOTAS[[#This Row],[Sigla]]&amp;BASE_NOTAS[[#This Row],[CÓDIGO]]</f>
        <v>ALCH_QT</v>
      </c>
      <c r="B382" s="4" t="s">
        <v>157</v>
      </c>
      <c r="C382" s="4" t="s">
        <v>21</v>
      </c>
      <c r="D382" s="4" t="s">
        <v>91</v>
      </c>
      <c r="E382" s="42">
        <v>3.9835688313143013E-2</v>
      </c>
      <c r="F382" s="4" t="s">
        <v>611</v>
      </c>
      <c r="G38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13.414449565600743</v>
      </c>
      <c r="H38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82" s="38">
        <f t="shared" ca="1" si="60"/>
        <v>13.78122653904154</v>
      </c>
      <c r="K382" s="38" t="str">
        <f t="shared" ca="1" si="61"/>
        <v>-</v>
      </c>
      <c r="L382" s="38">
        <f t="shared" ca="1" si="62"/>
        <v>3.1936893083149966</v>
      </c>
      <c r="M382" s="38">
        <f t="shared" ca="1" si="63"/>
        <v>14.281921066466726</v>
      </c>
      <c r="N382" s="38">
        <f t="shared" ca="1" si="64"/>
        <v>8.1529123923843159</v>
      </c>
      <c r="O382" s="38">
        <f t="shared" ca="1" si="65"/>
        <v>15.817897864752585</v>
      </c>
      <c r="P382" s="38">
        <f t="shared" ca="1" si="66"/>
        <v>7.7926106306092215</v>
      </c>
      <c r="Q382" s="38">
        <f t="shared" ca="1" si="67"/>
        <v>6.5863776906714282</v>
      </c>
      <c r="R382" s="38">
        <f t="shared" ca="1" si="68"/>
        <v>14.261856258024357</v>
      </c>
      <c r="S382" s="38">
        <f t="shared" ca="1" si="69"/>
        <v>3.9835688313143013E-2</v>
      </c>
      <c r="T382" s="38">
        <f t="shared" ca="1" si="70"/>
        <v>13.414449565600743</v>
      </c>
      <c r="U382" s="38" t="str">
        <f t="shared" ca="1" si="71"/>
        <v>-</v>
      </c>
      <c r="V382" s="38"/>
      <c r="W382" s="38"/>
    </row>
    <row r="383" spans="1:23" x14ac:dyDescent="0.35">
      <c r="A383" s="2" t="str">
        <f>BASE_NOTAS[[#This Row],[Sigla]]&amp;BASE_NOTAS[[#This Row],[CÓDIGO]]</f>
        <v>AMCH_QT</v>
      </c>
      <c r="B383" s="4" t="s">
        <v>158</v>
      </c>
      <c r="C383" s="4" t="s">
        <v>21</v>
      </c>
      <c r="D383" s="4" t="s">
        <v>91</v>
      </c>
      <c r="E383" s="42">
        <v>33.417299889883424</v>
      </c>
      <c r="F383" s="4" t="s">
        <v>611</v>
      </c>
      <c r="G38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38.881177704742434</v>
      </c>
      <c r="H38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83" s="38">
        <f t="shared" ca="1" si="60"/>
        <v>44.201425481066153</v>
      </c>
      <c r="K383" s="38" t="str">
        <f t="shared" ca="1" si="61"/>
        <v>-</v>
      </c>
      <c r="L383" s="38">
        <f t="shared" ca="1" si="62"/>
        <v>37.05130721559194</v>
      </c>
      <c r="M383" s="38">
        <f t="shared" ca="1" si="63"/>
        <v>33.004329615764924</v>
      </c>
      <c r="N383" s="38">
        <f t="shared" ca="1" si="64"/>
        <v>41.453272001490284</v>
      </c>
      <c r="O383" s="38">
        <f t="shared" ca="1" si="65"/>
        <v>33.763237005578567</v>
      </c>
      <c r="P383" s="38">
        <f t="shared" ca="1" si="66"/>
        <v>29.173193054883424</v>
      </c>
      <c r="Q383" s="38">
        <f t="shared" ca="1" si="67"/>
        <v>37.372964830845383</v>
      </c>
      <c r="R383" s="38">
        <f t="shared" ca="1" si="68"/>
        <v>31.90165199279064</v>
      </c>
      <c r="S383" s="38">
        <f t="shared" ca="1" si="69"/>
        <v>33.417299889883424</v>
      </c>
      <c r="T383" s="38">
        <f t="shared" ca="1" si="70"/>
        <v>38.881177704742434</v>
      </c>
      <c r="U383" s="38" t="str">
        <f t="shared" ca="1" si="71"/>
        <v>-</v>
      </c>
      <c r="V383" s="38"/>
      <c r="W383" s="38"/>
    </row>
    <row r="384" spans="1:23" x14ac:dyDescent="0.35">
      <c r="A384" s="2" t="str">
        <f>BASE_NOTAS[[#This Row],[Sigla]]&amp;BASE_NOTAS[[#This Row],[CÓDIGO]]</f>
        <v>APCH_QT</v>
      </c>
      <c r="B384" s="4" t="s">
        <v>184</v>
      </c>
      <c r="C384" s="4" t="s">
        <v>21</v>
      </c>
      <c r="D384" s="4" t="s">
        <v>91</v>
      </c>
      <c r="E384" s="42">
        <v>40.354857659000643</v>
      </c>
      <c r="F384" s="4" t="s">
        <v>611</v>
      </c>
      <c r="G38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51.981475953195378</v>
      </c>
      <c r="H38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84" s="38">
        <f t="shared" ca="1" si="60"/>
        <v>54.893733573678361</v>
      </c>
      <c r="K384" s="38" t="str">
        <f t="shared" ca="1" si="61"/>
        <v>-</v>
      </c>
      <c r="L384" s="38">
        <f t="shared" ca="1" si="62"/>
        <v>52.290683636678793</v>
      </c>
      <c r="M384" s="38">
        <f t="shared" ca="1" si="63"/>
        <v>59.550344921043866</v>
      </c>
      <c r="N384" s="38">
        <f t="shared" ca="1" si="64"/>
        <v>45.049224482326785</v>
      </c>
      <c r="O384" s="38">
        <f t="shared" ca="1" si="65"/>
        <v>51.321411103836432</v>
      </c>
      <c r="P384" s="38">
        <f t="shared" ca="1" si="66"/>
        <v>50.166801855223973</v>
      </c>
      <c r="Q384" s="38">
        <f t="shared" ca="1" si="67"/>
        <v>40.841485939963029</v>
      </c>
      <c r="R384" s="38">
        <f t="shared" ca="1" si="68"/>
        <v>63.265346576925751</v>
      </c>
      <c r="S384" s="38">
        <f t="shared" ca="1" si="69"/>
        <v>40.354857659000643</v>
      </c>
      <c r="T384" s="38">
        <f t="shared" ca="1" si="70"/>
        <v>51.981475953195378</v>
      </c>
      <c r="U384" s="38" t="str">
        <f t="shared" ca="1" si="71"/>
        <v>-</v>
      </c>
      <c r="V384" s="38"/>
      <c r="W384" s="38"/>
    </row>
    <row r="385" spans="1:23" x14ac:dyDescent="0.35">
      <c r="A385" s="2" t="str">
        <f>BASE_NOTAS[[#This Row],[Sigla]]&amp;BASE_NOTAS[[#This Row],[CÓDIGO]]</f>
        <v>BACH_QT</v>
      </c>
      <c r="B385" s="4" t="s">
        <v>187</v>
      </c>
      <c r="C385" s="4" t="s">
        <v>21</v>
      </c>
      <c r="D385" s="4" t="s">
        <v>91</v>
      </c>
      <c r="E385" s="42">
        <v>7.0277986571246274</v>
      </c>
      <c r="F385" s="4" t="s">
        <v>611</v>
      </c>
      <c r="G38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11.393460574846726</v>
      </c>
      <c r="H38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85" s="38">
        <f t="shared" ca="1" si="60"/>
        <v>19.31281143435012</v>
      </c>
      <c r="K385" s="38" t="str">
        <f t="shared" ca="1" si="61"/>
        <v>-</v>
      </c>
      <c r="L385" s="38">
        <f t="shared" ca="1" si="62"/>
        <v>14.293411324216066</v>
      </c>
      <c r="M385" s="38">
        <f t="shared" ca="1" si="63"/>
        <v>11.279619256398632</v>
      </c>
      <c r="N385" s="38">
        <f t="shared" ca="1" si="64"/>
        <v>18.499811376624265</v>
      </c>
      <c r="O385" s="38">
        <f t="shared" ca="1" si="65"/>
        <v>16.586515381885388</v>
      </c>
      <c r="P385" s="38">
        <f t="shared" ca="1" si="66"/>
        <v>6.3086550567081456</v>
      </c>
      <c r="Q385" s="38">
        <f t="shared" ca="1" si="67"/>
        <v>0.7955113073166129</v>
      </c>
      <c r="R385" s="38">
        <f t="shared" ca="1" si="68"/>
        <v>1.4675273781895311</v>
      </c>
      <c r="S385" s="38">
        <f t="shared" ca="1" si="69"/>
        <v>7.0277986571246274</v>
      </c>
      <c r="T385" s="38">
        <f t="shared" ca="1" si="70"/>
        <v>11.393460574846726</v>
      </c>
      <c r="U385" s="38" t="str">
        <f t="shared" ca="1" si="71"/>
        <v>-</v>
      </c>
      <c r="V385" s="38"/>
      <c r="W385" s="38"/>
    </row>
    <row r="386" spans="1:23" x14ac:dyDescent="0.35">
      <c r="A386" s="2" t="str">
        <f>BASE_NOTAS[[#This Row],[Sigla]]&amp;BASE_NOTAS[[#This Row],[CÓDIGO]]</f>
        <v>CECH_QT</v>
      </c>
      <c r="B386" s="4" t="s">
        <v>188</v>
      </c>
      <c r="C386" s="4" t="s">
        <v>21</v>
      </c>
      <c r="D386" s="4" t="s">
        <v>91</v>
      </c>
      <c r="E386" s="42">
        <v>10.411600354562935</v>
      </c>
      <c r="F386" s="4" t="s">
        <v>611</v>
      </c>
      <c r="G38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21.811824477018966</v>
      </c>
      <c r="H38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86" s="38">
        <f t="shared" ca="1" si="60"/>
        <v>25.316105964915366</v>
      </c>
      <c r="K386" s="38" t="str">
        <f t="shared" ca="1" si="61"/>
        <v>-</v>
      </c>
      <c r="L386" s="38">
        <f t="shared" ca="1" si="62"/>
        <v>23.747554144342679</v>
      </c>
      <c r="M386" s="38">
        <f t="shared" ca="1" si="63"/>
        <v>16.888143170242273</v>
      </c>
      <c r="N386" s="38">
        <f t="shared" ca="1" si="64"/>
        <v>19.861204791494544</v>
      </c>
      <c r="O386" s="38">
        <f t="shared" ca="1" si="65"/>
        <v>21.650426827134243</v>
      </c>
      <c r="P386" s="38">
        <f t="shared" ca="1" si="66"/>
        <v>17.661290105441655</v>
      </c>
      <c r="Q386" s="38">
        <f t="shared" ca="1" si="67"/>
        <v>17.406521877825263</v>
      </c>
      <c r="R386" s="38">
        <f t="shared" ca="1" si="68"/>
        <v>11.889575397902409</v>
      </c>
      <c r="S386" s="38">
        <f t="shared" ca="1" si="69"/>
        <v>10.411600354562935</v>
      </c>
      <c r="T386" s="38">
        <f t="shared" ca="1" si="70"/>
        <v>21.811824477018966</v>
      </c>
      <c r="U386" s="38" t="str">
        <f t="shared" ca="1" si="71"/>
        <v>-</v>
      </c>
      <c r="V386" s="38"/>
      <c r="W386" s="38"/>
    </row>
    <row r="387" spans="1:23" x14ac:dyDescent="0.35">
      <c r="A387" s="2" t="str">
        <f>BASE_NOTAS[[#This Row],[Sigla]]&amp;BASE_NOTAS[[#This Row],[CÓDIGO]]</f>
        <v>DFCH_QT</v>
      </c>
      <c r="B387" s="4" t="s">
        <v>189</v>
      </c>
      <c r="C387" s="4" t="s">
        <v>21</v>
      </c>
      <c r="D387" s="4" t="s">
        <v>91</v>
      </c>
      <c r="E387" s="42">
        <v>100</v>
      </c>
      <c r="F387" s="4" t="s">
        <v>611</v>
      </c>
      <c r="G38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38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87" s="38">
        <f t="shared" ref="J387:J450" ca="1" si="72">INDEX(INDIRECT("[Indicadores_Consolidado_2026_07_31.xlsx]"&amp;C387&amp;"!$V$37:$V$64"),MATCH(B387,INDIRECT("[Indicadores_Consolidado_2026_07_31.xlsx]"&amp;C387&amp;"!$F$37:$F$64")))</f>
        <v>100</v>
      </c>
      <c r="K387" s="38" t="str">
        <f t="shared" ref="K387:K450" ca="1" si="73">INDEX(INDIRECT("[Indicadores_Consolidado_2026_07_31.xlsx]"&amp;C387&amp;"!$W$37:$W$64"),MATCH(B387,INDIRECT("[Indicadores_Consolidado_2026_07_31.xlsx]"&amp;C387&amp;"!$F$37:$F$64")))</f>
        <v>-</v>
      </c>
      <c r="L387" s="38">
        <f t="shared" ref="L387:L450" ca="1" si="74">INDEX(INDIRECT("[Indicadores_Consolidado_2026_07_31.xlsx]"&amp;C387&amp;"!$X$37:$X$64"),MATCH(B387,INDIRECT("[Indicadores_Consolidado_2026_07_31.xlsx]"&amp;C387&amp;"!$F$37:$F$64")))</f>
        <v>100</v>
      </c>
      <c r="M387" s="38">
        <f t="shared" ref="M387:M450" ca="1" si="75">INDEX(INDIRECT("[Indicadores_Consolidado_2026_07_31.xlsx]"&amp;C387&amp;"!$Y$37:$Y$64"),MATCH(B387,INDIRECT("[Indicadores_Consolidado_2026_07_31.xlsx]"&amp;C387&amp;"!$F$37:$F$64")))</f>
        <v>100</v>
      </c>
      <c r="N387" s="38">
        <f t="shared" ref="N387:N450" ca="1" si="76">INDEX(INDIRECT("[Indicadores_Consolidado_2026_07_31.xlsx]"&amp;C387&amp;"!$Z$37:$Z$64"),MATCH(B387,INDIRECT("[Indicadores_Consolidado_2026_07_31.xlsx]"&amp;C387&amp;"!$F$37:$F$64")))</f>
        <v>100</v>
      </c>
      <c r="O387" s="38">
        <f t="shared" ref="O387:O450" ca="1" si="77">INDEX(INDIRECT("[Indicadores_Consolidado_2026_07_31.xlsx]"&amp;C387&amp;"!$AA$37:$AA$64"),MATCH(B387,INDIRECT("[Indicadores_Consolidado_2026_07_31.xlsx]"&amp;C387&amp;"!$F$37:$F$64")))</f>
        <v>100</v>
      </c>
      <c r="P387" s="38">
        <f t="shared" ref="P387:P450" ca="1" si="78">INDEX(INDIRECT("[Indicadores_Consolidado_2026_07_31.xlsx]"&amp;C387&amp;"!$AB$37:$AB$64"),MATCH(B387,INDIRECT("[Indicadores_Consolidado_2026_07_31.xlsx]"&amp;C387&amp;"!$F$37:$F$64")))</f>
        <v>100</v>
      </c>
      <c r="Q387" s="38">
        <f t="shared" ref="Q387:Q450" ca="1" si="79">INDEX(INDIRECT("[Indicadores_Consolidado_2026_07_31.xlsx]"&amp;C387&amp;"!$AC$37:$AC$64"),MATCH(B387,INDIRECT("[Indicadores_Consolidado_2026_07_31.xlsx]"&amp;C387&amp;"!$F$37:$F$64")))</f>
        <v>100</v>
      </c>
      <c r="R387" s="38">
        <f t="shared" ref="R387:R450" ca="1" si="80">INDEX(INDIRECT("[Indicadores_Consolidado_2026_07_31.xlsx]"&amp;C387&amp;"!$AD$37:$AD$64"),MATCH(B387,INDIRECT("[Indicadores_Consolidado_2026_07_31.xlsx]"&amp;C387&amp;"!$F$37:$F$64")))</f>
        <v>100</v>
      </c>
      <c r="S387" s="38">
        <f t="shared" ref="S387:U450" ca="1" si="81">INDEX(INDIRECT("[Indicadores_Consolidado_2026_07_31.xlsx]"&amp;C387&amp;"!$AE$37:$AE$64"),MATCH(B387,INDIRECT("[Indicadores_Consolidado_2026_07_31.xlsx]"&amp;C387&amp;"!$F$37:$F$64")))</f>
        <v>100</v>
      </c>
      <c r="T387" s="38">
        <f t="shared" ref="T387:T450" ca="1" si="82">INDEX(INDIRECT("[Indicadores_Consolidado_2026_07_31.xlsx]"&amp;C387&amp;"!$AF$37:$AF$64"),MATCH(B387,INDIRECT("[Indicadores_Consolidado_2026_07_31.xlsx]"&amp;C387&amp;"!$F$37:$F$64")))</f>
        <v>100</v>
      </c>
      <c r="U387" s="38" t="str">
        <f t="shared" ref="U387:U450" ca="1" si="83">INDEX(INDIRECT("[Indicadores_Consolidado_2026_07_31.xlsx]"&amp;C387&amp;"!$AG$37:$AG$64"),MATCH(B387,INDIRECT("[Indicadores_Consolidado_2026_07_31.xlsx]"&amp;C387&amp;"!$F$37:$F$64")))</f>
        <v>-</v>
      </c>
      <c r="V387" s="38"/>
      <c r="W387" s="38"/>
    </row>
    <row r="388" spans="1:23" x14ac:dyDescent="0.35">
      <c r="A388" s="2" t="str">
        <f>BASE_NOTAS[[#This Row],[Sigla]]&amp;BASE_NOTAS[[#This Row],[CÓDIGO]]</f>
        <v>ESCH_QT</v>
      </c>
      <c r="B388" s="4" t="s">
        <v>183</v>
      </c>
      <c r="C388" s="4" t="s">
        <v>21</v>
      </c>
      <c r="D388" s="4" t="s">
        <v>91</v>
      </c>
      <c r="E388" s="42">
        <v>38.714562133778067</v>
      </c>
      <c r="F388" s="4" t="s">
        <v>611</v>
      </c>
      <c r="G38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34.904415416292331</v>
      </c>
      <c r="H38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88" s="38">
        <f t="shared" ca="1" si="72"/>
        <v>49.923209750646514</v>
      </c>
      <c r="K388" s="38" t="str">
        <f t="shared" ca="1" si="73"/>
        <v>-</v>
      </c>
      <c r="L388" s="38">
        <f t="shared" ca="1" si="74"/>
        <v>45.16295335697027</v>
      </c>
      <c r="M388" s="38">
        <f t="shared" ca="1" si="75"/>
        <v>42.48757154082292</v>
      </c>
      <c r="N388" s="38">
        <f t="shared" ca="1" si="76"/>
        <v>45.316959159063671</v>
      </c>
      <c r="O388" s="38">
        <f t="shared" ca="1" si="77"/>
        <v>40.919300619705794</v>
      </c>
      <c r="P388" s="38">
        <f t="shared" ca="1" si="78"/>
        <v>35.188291433742066</v>
      </c>
      <c r="Q388" s="38">
        <f t="shared" ca="1" si="79"/>
        <v>33.731523395011529</v>
      </c>
      <c r="R388" s="38">
        <f t="shared" ca="1" si="80"/>
        <v>40.270602640382769</v>
      </c>
      <c r="S388" s="38">
        <f t="shared" ca="1" si="81"/>
        <v>38.714562133778067</v>
      </c>
      <c r="T388" s="38">
        <f t="shared" ca="1" si="82"/>
        <v>34.904415416292331</v>
      </c>
      <c r="U388" s="38" t="str">
        <f t="shared" ca="1" si="83"/>
        <v>-</v>
      </c>
      <c r="V388" s="38"/>
      <c r="W388" s="38"/>
    </row>
    <row r="389" spans="1:23" x14ac:dyDescent="0.35">
      <c r="A389" s="2" t="str">
        <f>BASE_NOTAS[[#This Row],[Sigla]]&amp;BASE_NOTAS[[#This Row],[CÓDIGO]]</f>
        <v>GOCH_QT</v>
      </c>
      <c r="B389" s="4" t="s">
        <v>190</v>
      </c>
      <c r="C389" s="4" t="s">
        <v>21</v>
      </c>
      <c r="D389" s="4" t="s">
        <v>91</v>
      </c>
      <c r="E389" s="42">
        <v>47.85087303742911</v>
      </c>
      <c r="F389" s="4" t="s">
        <v>611</v>
      </c>
      <c r="G38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44.850122479954038</v>
      </c>
      <c r="H38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89" s="38">
        <f t="shared" ca="1" si="72"/>
        <v>52.055452107704134</v>
      </c>
      <c r="K389" s="38" t="str">
        <f t="shared" ca="1" si="73"/>
        <v>-</v>
      </c>
      <c r="L389" s="38">
        <f t="shared" ca="1" si="74"/>
        <v>43.593303248760421</v>
      </c>
      <c r="M389" s="38">
        <f t="shared" ca="1" si="75"/>
        <v>43.522954583370357</v>
      </c>
      <c r="N389" s="38">
        <f t="shared" ca="1" si="76"/>
        <v>44.494735157640747</v>
      </c>
      <c r="O389" s="38">
        <f t="shared" ca="1" si="77"/>
        <v>38.99039483702979</v>
      </c>
      <c r="P389" s="38">
        <f t="shared" ca="1" si="78"/>
        <v>38.082550124144099</v>
      </c>
      <c r="Q389" s="38">
        <f t="shared" ca="1" si="79"/>
        <v>38.077483867253186</v>
      </c>
      <c r="R389" s="38">
        <f t="shared" ca="1" si="80"/>
        <v>41.450548478684489</v>
      </c>
      <c r="S389" s="38">
        <f t="shared" ca="1" si="81"/>
        <v>47.85087303742911</v>
      </c>
      <c r="T389" s="38">
        <f t="shared" ca="1" si="82"/>
        <v>44.850122479954038</v>
      </c>
      <c r="U389" s="38" t="str">
        <f t="shared" ca="1" si="83"/>
        <v>-</v>
      </c>
      <c r="V389" s="38"/>
      <c r="W389" s="38"/>
    </row>
    <row r="390" spans="1:23" x14ac:dyDescent="0.35">
      <c r="A390" s="2" t="str">
        <f>BASE_NOTAS[[#This Row],[Sigla]]&amp;BASE_NOTAS[[#This Row],[CÓDIGO]]</f>
        <v>MACH_QT</v>
      </c>
      <c r="B390" s="4" t="s">
        <v>191</v>
      </c>
      <c r="C390" s="4" t="s">
        <v>21</v>
      </c>
      <c r="D390" s="4" t="s">
        <v>91</v>
      </c>
      <c r="E390" s="42">
        <v>7.9964459491611102</v>
      </c>
      <c r="F390" s="4" t="s">
        <v>611</v>
      </c>
      <c r="G39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7.3243849497525302</v>
      </c>
      <c r="H39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90" s="38">
        <f t="shared" ca="1" si="72"/>
        <v>0</v>
      </c>
      <c r="K390" s="38" t="str">
        <f t="shared" ca="1" si="73"/>
        <v>-</v>
      </c>
      <c r="L390" s="38">
        <f t="shared" ca="1" si="74"/>
        <v>4.9093656369654894</v>
      </c>
      <c r="M390" s="38">
        <f t="shared" ca="1" si="75"/>
        <v>9.3923241769797645</v>
      </c>
      <c r="N390" s="38">
        <f t="shared" ca="1" si="76"/>
        <v>10.950324027209051</v>
      </c>
      <c r="O390" s="38">
        <f t="shared" ca="1" si="77"/>
        <v>13.817433907914731</v>
      </c>
      <c r="P390" s="38">
        <f t="shared" ca="1" si="78"/>
        <v>10.048195836874079</v>
      </c>
      <c r="Q390" s="38">
        <f t="shared" ca="1" si="79"/>
        <v>8.968437858386654</v>
      </c>
      <c r="R390" s="38">
        <f t="shared" ca="1" si="80"/>
        <v>7.7127813678878221</v>
      </c>
      <c r="S390" s="38">
        <f t="shared" ca="1" si="81"/>
        <v>7.9964459491611102</v>
      </c>
      <c r="T390" s="38">
        <f t="shared" ca="1" si="82"/>
        <v>7.3243849497525302</v>
      </c>
      <c r="U390" s="38" t="str">
        <f t="shared" ca="1" si="83"/>
        <v>-</v>
      </c>
      <c r="V390" s="38"/>
      <c r="W390" s="38"/>
    </row>
    <row r="391" spans="1:23" x14ac:dyDescent="0.35">
      <c r="A391" s="2" t="str">
        <f>BASE_NOTAS[[#This Row],[Sigla]]&amp;BASE_NOTAS[[#This Row],[CÓDIGO]]</f>
        <v>MGCH_QT</v>
      </c>
      <c r="B391" s="4" t="s">
        <v>192</v>
      </c>
      <c r="C391" s="4" t="s">
        <v>21</v>
      </c>
      <c r="D391" s="4" t="s">
        <v>91</v>
      </c>
      <c r="E391" s="42">
        <v>33.282970243246183</v>
      </c>
      <c r="F391" s="4" t="s">
        <v>611</v>
      </c>
      <c r="G39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33.031574160356683</v>
      </c>
      <c r="H39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91" s="38">
        <f t="shared" ca="1" si="72"/>
        <v>42.581303090333641</v>
      </c>
      <c r="K391" s="38" t="str">
        <f t="shared" ca="1" si="73"/>
        <v>-</v>
      </c>
      <c r="L391" s="38">
        <f t="shared" ca="1" si="74"/>
        <v>40.243460167267195</v>
      </c>
      <c r="M391" s="38">
        <f t="shared" ca="1" si="75"/>
        <v>32.945767823294709</v>
      </c>
      <c r="N391" s="38">
        <f t="shared" ca="1" si="76"/>
        <v>38.187934430087033</v>
      </c>
      <c r="O391" s="38">
        <f t="shared" ca="1" si="77"/>
        <v>34.132226983073252</v>
      </c>
      <c r="P391" s="38">
        <f t="shared" ca="1" si="78"/>
        <v>31.467496073090235</v>
      </c>
      <c r="Q391" s="38">
        <f t="shared" ca="1" si="79"/>
        <v>29.220967669150706</v>
      </c>
      <c r="R391" s="38">
        <f t="shared" ca="1" si="80"/>
        <v>33.99877861710786</v>
      </c>
      <c r="S391" s="38">
        <f t="shared" ca="1" si="81"/>
        <v>33.282970243246183</v>
      </c>
      <c r="T391" s="38">
        <f t="shared" ca="1" si="82"/>
        <v>33.031574160356683</v>
      </c>
      <c r="U391" s="38" t="str">
        <f t="shared" ca="1" si="83"/>
        <v>-</v>
      </c>
      <c r="V391" s="38"/>
      <c r="W391" s="38"/>
    </row>
    <row r="392" spans="1:23" x14ac:dyDescent="0.35">
      <c r="A392" s="2" t="str">
        <f>BASE_NOTAS[[#This Row],[Sigla]]&amp;BASE_NOTAS[[#This Row],[CÓDIGO]]</f>
        <v>MSCH_QT</v>
      </c>
      <c r="B392" s="4" t="s">
        <v>193</v>
      </c>
      <c r="C392" s="4" t="s">
        <v>21</v>
      </c>
      <c r="D392" s="4" t="s">
        <v>91</v>
      </c>
      <c r="E392" s="42">
        <v>44.420245456899814</v>
      </c>
      <c r="F392" s="4" t="s">
        <v>611</v>
      </c>
      <c r="G39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43.615871895454013</v>
      </c>
      <c r="H39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92" s="38">
        <f t="shared" ca="1" si="72"/>
        <v>47.870540167709805</v>
      </c>
      <c r="K392" s="38" t="str">
        <f t="shared" ca="1" si="73"/>
        <v>-</v>
      </c>
      <c r="L392" s="38">
        <f t="shared" ca="1" si="74"/>
        <v>40.584917152829348</v>
      </c>
      <c r="M392" s="38">
        <f t="shared" ca="1" si="75"/>
        <v>35.197570492061857</v>
      </c>
      <c r="N392" s="38">
        <f t="shared" ca="1" si="76"/>
        <v>42.709837312728204</v>
      </c>
      <c r="O392" s="38">
        <f t="shared" ca="1" si="77"/>
        <v>34.760679764573894</v>
      </c>
      <c r="P392" s="38">
        <f t="shared" ca="1" si="78"/>
        <v>36.231593318737168</v>
      </c>
      <c r="Q392" s="38">
        <f t="shared" ca="1" si="79"/>
        <v>42.557151237790528</v>
      </c>
      <c r="R392" s="38">
        <f t="shared" ca="1" si="80"/>
        <v>39.886271107356613</v>
      </c>
      <c r="S392" s="38">
        <f t="shared" ca="1" si="81"/>
        <v>44.420245456899814</v>
      </c>
      <c r="T392" s="38">
        <f t="shared" ca="1" si="82"/>
        <v>43.615871895454013</v>
      </c>
      <c r="U392" s="38" t="str">
        <f t="shared" ca="1" si="83"/>
        <v>-</v>
      </c>
      <c r="V392" s="38"/>
      <c r="W392" s="38"/>
    </row>
    <row r="393" spans="1:23" x14ac:dyDescent="0.35">
      <c r="A393" s="2" t="str">
        <f>BASE_NOTAS[[#This Row],[Sigla]]&amp;BASE_NOTAS[[#This Row],[CÓDIGO]]</f>
        <v>MTCH_QT</v>
      </c>
      <c r="B393" s="4" t="s">
        <v>195</v>
      </c>
      <c r="C393" s="4" t="s">
        <v>21</v>
      </c>
      <c r="D393" s="4" t="s">
        <v>91</v>
      </c>
      <c r="E393" s="42">
        <v>42.867116818366519</v>
      </c>
      <c r="F393" s="4" t="s">
        <v>611</v>
      </c>
      <c r="G39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38.674126597958846</v>
      </c>
      <c r="H39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93" s="38">
        <f t="shared" ca="1" si="72"/>
        <v>46.6289738993867</v>
      </c>
      <c r="K393" s="38" t="str">
        <f t="shared" ca="1" si="73"/>
        <v>-</v>
      </c>
      <c r="L393" s="38">
        <f t="shared" ca="1" si="74"/>
        <v>35.030608978013476</v>
      </c>
      <c r="M393" s="38">
        <f t="shared" ca="1" si="75"/>
        <v>34.679106437489828</v>
      </c>
      <c r="N393" s="38">
        <f t="shared" ca="1" si="76"/>
        <v>39.109588882109705</v>
      </c>
      <c r="O393" s="38">
        <f t="shared" ca="1" si="77"/>
        <v>32.397956844329897</v>
      </c>
      <c r="P393" s="38">
        <f t="shared" ca="1" si="78"/>
        <v>30.530088767059553</v>
      </c>
      <c r="Q393" s="38">
        <f t="shared" ca="1" si="79"/>
        <v>25.157048224736545</v>
      </c>
      <c r="R393" s="38">
        <f t="shared" ca="1" si="80"/>
        <v>34.59437431954791</v>
      </c>
      <c r="S393" s="38">
        <f t="shared" ca="1" si="81"/>
        <v>42.867116818366519</v>
      </c>
      <c r="T393" s="38">
        <f t="shared" ca="1" si="82"/>
        <v>38.674126597958846</v>
      </c>
      <c r="U393" s="38" t="str">
        <f t="shared" ca="1" si="83"/>
        <v>-</v>
      </c>
      <c r="V393" s="38"/>
      <c r="W393" s="38"/>
    </row>
    <row r="394" spans="1:23" x14ac:dyDescent="0.35">
      <c r="A394" s="2" t="str">
        <f>BASE_NOTAS[[#This Row],[Sigla]]&amp;BASE_NOTAS[[#This Row],[CÓDIGO]]</f>
        <v>PACH_QT</v>
      </c>
      <c r="B394" s="4" t="s">
        <v>196</v>
      </c>
      <c r="C394" s="4" t="s">
        <v>21</v>
      </c>
      <c r="D394" s="4" t="s">
        <v>91</v>
      </c>
      <c r="E394" s="42">
        <v>0</v>
      </c>
      <c r="F394" s="4" t="s">
        <v>611</v>
      </c>
      <c r="G39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39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94" s="38">
        <f t="shared" ca="1" si="72"/>
        <v>15.858899018671501</v>
      </c>
      <c r="K394" s="38" t="str">
        <f t="shared" ca="1" si="73"/>
        <v>-</v>
      </c>
      <c r="L394" s="38">
        <f t="shared" ca="1" si="74"/>
        <v>3.5929801316016441</v>
      </c>
      <c r="M394" s="38">
        <f t="shared" ca="1" si="75"/>
        <v>5.0383340443779936</v>
      </c>
      <c r="N394" s="38">
        <f t="shared" ca="1" si="76"/>
        <v>6.1256190454974648</v>
      </c>
      <c r="O394" s="38">
        <f t="shared" ca="1" si="77"/>
        <v>7.0838381597433528</v>
      </c>
      <c r="P394" s="38">
        <f t="shared" ca="1" si="78"/>
        <v>5.9230447360118319</v>
      </c>
      <c r="Q394" s="38">
        <f t="shared" ca="1" si="79"/>
        <v>0</v>
      </c>
      <c r="R394" s="38">
        <f t="shared" ca="1" si="80"/>
        <v>8.4206802538524563</v>
      </c>
      <c r="S394" s="38">
        <f t="shared" ca="1" si="81"/>
        <v>0</v>
      </c>
      <c r="T394" s="38">
        <f t="shared" ca="1" si="82"/>
        <v>0</v>
      </c>
      <c r="U394" s="38" t="str">
        <f t="shared" ca="1" si="83"/>
        <v>-</v>
      </c>
      <c r="V394" s="38"/>
      <c r="W394" s="38"/>
    </row>
    <row r="395" spans="1:23" x14ac:dyDescent="0.35">
      <c r="A395" s="2" t="str">
        <f>BASE_NOTAS[[#This Row],[Sigla]]&amp;BASE_NOTAS[[#This Row],[CÓDIGO]]</f>
        <v>PBCH_QT</v>
      </c>
      <c r="B395" s="4" t="s">
        <v>197</v>
      </c>
      <c r="C395" s="4" t="s">
        <v>21</v>
      </c>
      <c r="D395" s="4" t="s">
        <v>91</v>
      </c>
      <c r="E395" s="42">
        <v>1.9953637322587057</v>
      </c>
      <c r="F395" s="4" t="s">
        <v>611</v>
      </c>
      <c r="G39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9.8141248123741089</v>
      </c>
      <c r="H39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95" s="38">
        <f t="shared" ca="1" si="72"/>
        <v>20.280267152114579</v>
      </c>
      <c r="K395" s="38" t="str">
        <f t="shared" ca="1" si="73"/>
        <v>-</v>
      </c>
      <c r="L395" s="38">
        <f t="shared" ca="1" si="74"/>
        <v>11.458388951625366</v>
      </c>
      <c r="M395" s="38">
        <f t="shared" ca="1" si="75"/>
        <v>0</v>
      </c>
      <c r="N395" s="38">
        <f t="shared" ca="1" si="76"/>
        <v>10.707724121172545</v>
      </c>
      <c r="O395" s="38">
        <f t="shared" ca="1" si="77"/>
        <v>13.011837589138246</v>
      </c>
      <c r="P395" s="38">
        <f t="shared" ca="1" si="78"/>
        <v>3.1953135360571947</v>
      </c>
      <c r="Q395" s="38">
        <f t="shared" ca="1" si="79"/>
        <v>0.67612042257141503</v>
      </c>
      <c r="R395" s="38">
        <f t="shared" ca="1" si="80"/>
        <v>0</v>
      </c>
      <c r="S395" s="38">
        <f t="shared" ca="1" si="81"/>
        <v>1.9953637322587057</v>
      </c>
      <c r="T395" s="38">
        <f t="shared" ca="1" si="82"/>
        <v>9.8141248123741089</v>
      </c>
      <c r="U395" s="38" t="str">
        <f t="shared" ca="1" si="83"/>
        <v>-</v>
      </c>
      <c r="V395" s="38"/>
      <c r="W395" s="38"/>
    </row>
    <row r="396" spans="1:23" x14ac:dyDescent="0.35">
      <c r="A396" s="2" t="str">
        <f>BASE_NOTAS[[#This Row],[Sigla]]&amp;BASE_NOTAS[[#This Row],[CÓDIGO]]</f>
        <v>PECH_QT</v>
      </c>
      <c r="B396" s="4" t="s">
        <v>198</v>
      </c>
      <c r="C396" s="4" t="s">
        <v>21</v>
      </c>
      <c r="D396" s="4" t="s">
        <v>91</v>
      </c>
      <c r="E396" s="42">
        <v>19.877755810599446</v>
      </c>
      <c r="F396" s="4" t="s">
        <v>611</v>
      </c>
      <c r="G39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33.318174462790076</v>
      </c>
      <c r="H39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96" s="38">
        <f t="shared" ca="1" si="72"/>
        <v>25.289634808492767</v>
      </c>
      <c r="K396" s="38" t="str">
        <f t="shared" ca="1" si="73"/>
        <v>-</v>
      </c>
      <c r="L396" s="38">
        <f t="shared" ca="1" si="74"/>
        <v>28.980278072284406</v>
      </c>
      <c r="M396" s="38">
        <f t="shared" ca="1" si="75"/>
        <v>30.354954932480016</v>
      </c>
      <c r="N396" s="38">
        <f t="shared" ca="1" si="76"/>
        <v>32.974522211567447</v>
      </c>
      <c r="O396" s="38">
        <f t="shared" ca="1" si="77"/>
        <v>26.596067412578616</v>
      </c>
      <c r="P396" s="38">
        <f t="shared" ca="1" si="78"/>
        <v>14.725586996622875</v>
      </c>
      <c r="Q396" s="38">
        <f t="shared" ca="1" si="79"/>
        <v>19.910151454086865</v>
      </c>
      <c r="R396" s="38">
        <f t="shared" ca="1" si="80"/>
        <v>16.599294922035828</v>
      </c>
      <c r="S396" s="38">
        <f t="shared" ca="1" si="81"/>
        <v>19.877755810599446</v>
      </c>
      <c r="T396" s="38">
        <f t="shared" ca="1" si="82"/>
        <v>33.318174462790076</v>
      </c>
      <c r="U396" s="38" t="str">
        <f t="shared" ca="1" si="83"/>
        <v>-</v>
      </c>
      <c r="V396" s="38"/>
      <c r="W396" s="38"/>
    </row>
    <row r="397" spans="1:23" x14ac:dyDescent="0.35">
      <c r="A397" s="2" t="str">
        <f>BASE_NOTAS[[#This Row],[Sigla]]&amp;BASE_NOTAS[[#This Row],[CÓDIGO]]</f>
        <v>PICH_QT</v>
      </c>
      <c r="B397" s="4" t="s">
        <v>199</v>
      </c>
      <c r="C397" s="4" t="s">
        <v>21</v>
      </c>
      <c r="D397" s="4" t="s">
        <v>91</v>
      </c>
      <c r="E397" s="42">
        <v>1.5388955913346962</v>
      </c>
      <c r="F397" s="4" t="s">
        <v>611</v>
      </c>
      <c r="G39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15.842217082466133</v>
      </c>
      <c r="H39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97" s="38">
        <f t="shared" ca="1" si="72"/>
        <v>0.56090707758539526</v>
      </c>
      <c r="K397" s="38" t="str">
        <f t="shared" ca="1" si="73"/>
        <v>-</v>
      </c>
      <c r="L397" s="38">
        <f t="shared" ca="1" si="74"/>
        <v>0</v>
      </c>
      <c r="M397" s="38">
        <f t="shared" ca="1" si="75"/>
        <v>1.3731044529459515</v>
      </c>
      <c r="N397" s="38">
        <f t="shared" ca="1" si="76"/>
        <v>0</v>
      </c>
      <c r="O397" s="38">
        <f t="shared" ca="1" si="77"/>
        <v>0</v>
      </c>
      <c r="P397" s="38">
        <f t="shared" ca="1" si="78"/>
        <v>0</v>
      </c>
      <c r="Q397" s="38">
        <f t="shared" ca="1" si="79"/>
        <v>3.3191755221065864</v>
      </c>
      <c r="R397" s="38">
        <f t="shared" ca="1" si="80"/>
        <v>12.998578865348986</v>
      </c>
      <c r="S397" s="38">
        <f t="shared" ca="1" si="81"/>
        <v>1.5388955913346962</v>
      </c>
      <c r="T397" s="38">
        <f t="shared" ca="1" si="82"/>
        <v>15.842217082466133</v>
      </c>
      <c r="U397" s="38" t="str">
        <f t="shared" ca="1" si="83"/>
        <v>-</v>
      </c>
      <c r="V397" s="38"/>
      <c r="W397" s="38"/>
    </row>
    <row r="398" spans="1:23" x14ac:dyDescent="0.35">
      <c r="A398" s="2" t="str">
        <f>BASE_NOTAS[[#This Row],[Sigla]]&amp;BASE_NOTAS[[#This Row],[CÓDIGO]]</f>
        <v>PRCH_QT</v>
      </c>
      <c r="B398" s="4" t="s">
        <v>200</v>
      </c>
      <c r="C398" s="4" t="s">
        <v>21</v>
      </c>
      <c r="D398" s="4" t="s">
        <v>91</v>
      </c>
      <c r="E398" s="42">
        <v>53.306046307934928</v>
      </c>
      <c r="F398" s="4" t="s">
        <v>611</v>
      </c>
      <c r="G39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51.069188619129214</v>
      </c>
      <c r="H39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98" s="38">
        <f t="shared" ca="1" si="72"/>
        <v>61.993499512367869</v>
      </c>
      <c r="K398" s="38" t="str">
        <f t="shared" ca="1" si="73"/>
        <v>-</v>
      </c>
      <c r="L398" s="38">
        <f t="shared" ca="1" si="74"/>
        <v>51.870390198072158</v>
      </c>
      <c r="M398" s="38">
        <f t="shared" ca="1" si="75"/>
        <v>54.513578553993305</v>
      </c>
      <c r="N398" s="38">
        <f t="shared" ca="1" si="76"/>
        <v>57.740949862905502</v>
      </c>
      <c r="O398" s="38">
        <f t="shared" ca="1" si="77"/>
        <v>54.171524812552221</v>
      </c>
      <c r="P398" s="38">
        <f t="shared" ca="1" si="78"/>
        <v>49.160752231190578</v>
      </c>
      <c r="Q398" s="38">
        <f t="shared" ca="1" si="79"/>
        <v>43.958758988355811</v>
      </c>
      <c r="R398" s="38">
        <f t="shared" ca="1" si="80"/>
        <v>40.600231163104148</v>
      </c>
      <c r="S398" s="38">
        <f t="shared" ca="1" si="81"/>
        <v>53.306046307934928</v>
      </c>
      <c r="T398" s="38">
        <f t="shared" ca="1" si="82"/>
        <v>51.069188619129214</v>
      </c>
      <c r="U398" s="38" t="str">
        <f t="shared" ca="1" si="83"/>
        <v>-</v>
      </c>
      <c r="V398" s="38"/>
      <c r="W398" s="38"/>
    </row>
    <row r="399" spans="1:23" x14ac:dyDescent="0.35">
      <c r="A399" s="2" t="str">
        <f>BASE_NOTAS[[#This Row],[Sigla]]&amp;BASE_NOTAS[[#This Row],[CÓDIGO]]</f>
        <v>RJCH_QT</v>
      </c>
      <c r="B399" s="4" t="s">
        <v>201</v>
      </c>
      <c r="C399" s="4" t="s">
        <v>21</v>
      </c>
      <c r="D399" s="4" t="s">
        <v>91</v>
      </c>
      <c r="E399" s="42">
        <v>77.003101372562639</v>
      </c>
      <c r="F399" s="4" t="s">
        <v>611</v>
      </c>
      <c r="G39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66.196927678237643</v>
      </c>
      <c r="H39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399" s="38">
        <f t="shared" ca="1" si="72"/>
        <v>72.486618126831942</v>
      </c>
      <c r="K399" s="38" t="str">
        <f t="shared" ca="1" si="73"/>
        <v>-</v>
      </c>
      <c r="L399" s="38">
        <f t="shared" ca="1" si="74"/>
        <v>72.365697799751288</v>
      </c>
      <c r="M399" s="38">
        <f t="shared" ca="1" si="75"/>
        <v>80.517803067545088</v>
      </c>
      <c r="N399" s="38">
        <f t="shared" ca="1" si="76"/>
        <v>81.033277778156929</v>
      </c>
      <c r="O399" s="38">
        <f t="shared" ca="1" si="77"/>
        <v>81.295788279129496</v>
      </c>
      <c r="P399" s="38">
        <f t="shared" ca="1" si="78"/>
        <v>72.524668205222568</v>
      </c>
      <c r="Q399" s="38">
        <f t="shared" ca="1" si="79"/>
        <v>75.599288556370112</v>
      </c>
      <c r="R399" s="38">
        <f t="shared" ca="1" si="80"/>
        <v>71.112731658671493</v>
      </c>
      <c r="S399" s="38">
        <f t="shared" ca="1" si="81"/>
        <v>77.003101372562639</v>
      </c>
      <c r="T399" s="38">
        <f t="shared" ca="1" si="82"/>
        <v>66.196927678237643</v>
      </c>
      <c r="U399" s="38" t="str">
        <f t="shared" ca="1" si="83"/>
        <v>-</v>
      </c>
      <c r="V399" s="38"/>
      <c r="W399" s="38"/>
    </row>
    <row r="400" spans="1:23" x14ac:dyDescent="0.35">
      <c r="A400" s="2" t="str">
        <f>BASE_NOTAS[[#This Row],[Sigla]]&amp;BASE_NOTAS[[#This Row],[CÓDIGO]]</f>
        <v>RNCH_QT</v>
      </c>
      <c r="B400" s="4" t="s">
        <v>202</v>
      </c>
      <c r="C400" s="4" t="s">
        <v>21</v>
      </c>
      <c r="D400" s="4" t="s">
        <v>91</v>
      </c>
      <c r="E400" s="42">
        <v>21.936915597609037</v>
      </c>
      <c r="F400" s="4" t="s">
        <v>611</v>
      </c>
      <c r="G40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36.512697181566104</v>
      </c>
      <c r="H40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400" s="38">
        <f t="shared" ca="1" si="72"/>
        <v>31.629285605882568</v>
      </c>
      <c r="K400" s="38" t="str">
        <f t="shared" ca="1" si="73"/>
        <v>-</v>
      </c>
      <c r="L400" s="38">
        <f t="shared" ca="1" si="74"/>
        <v>28.225802951306605</v>
      </c>
      <c r="M400" s="38">
        <f t="shared" ca="1" si="75"/>
        <v>28.78252935164895</v>
      </c>
      <c r="N400" s="38">
        <f t="shared" ca="1" si="76"/>
        <v>32.180048659946017</v>
      </c>
      <c r="O400" s="38">
        <f t="shared" ca="1" si="77"/>
        <v>36.051210663011993</v>
      </c>
      <c r="P400" s="38">
        <f t="shared" ca="1" si="78"/>
        <v>26.093797784843552</v>
      </c>
      <c r="Q400" s="38">
        <f t="shared" ca="1" si="79"/>
        <v>23.151755967988134</v>
      </c>
      <c r="R400" s="38">
        <f t="shared" ca="1" si="80"/>
        <v>23.145853854903979</v>
      </c>
      <c r="S400" s="38">
        <f t="shared" ca="1" si="81"/>
        <v>21.936915597609037</v>
      </c>
      <c r="T400" s="38">
        <f t="shared" ca="1" si="82"/>
        <v>36.512697181566104</v>
      </c>
      <c r="U400" s="38" t="str">
        <f t="shared" ca="1" si="83"/>
        <v>-</v>
      </c>
      <c r="V400" s="38"/>
      <c r="W400" s="38"/>
    </row>
    <row r="401" spans="1:23" x14ac:dyDescent="0.35">
      <c r="A401" s="2" t="str">
        <f>BASE_NOTAS[[#This Row],[Sigla]]&amp;BASE_NOTAS[[#This Row],[CÓDIGO]]</f>
        <v>ROCH_QT</v>
      </c>
      <c r="B401" s="4" t="s">
        <v>203</v>
      </c>
      <c r="C401" s="4" t="s">
        <v>21</v>
      </c>
      <c r="D401" s="4" t="s">
        <v>91</v>
      </c>
      <c r="E401" s="42">
        <v>7.3374727077109485</v>
      </c>
      <c r="F401" s="4" t="s">
        <v>611</v>
      </c>
      <c r="G40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22.285980927722868</v>
      </c>
      <c r="H40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401" s="38">
        <f t="shared" ca="1" si="72"/>
        <v>35.640427812120969</v>
      </c>
      <c r="K401" s="38" t="str">
        <f t="shared" ca="1" si="73"/>
        <v>-</v>
      </c>
      <c r="L401" s="38">
        <f t="shared" ca="1" si="74"/>
        <v>17.942134332823994</v>
      </c>
      <c r="M401" s="38">
        <f t="shared" ca="1" si="75"/>
        <v>13.17997580124233</v>
      </c>
      <c r="N401" s="38">
        <f t="shared" ca="1" si="76"/>
        <v>23.015852366498425</v>
      </c>
      <c r="O401" s="38">
        <f t="shared" ca="1" si="77"/>
        <v>14.366186520467705</v>
      </c>
      <c r="P401" s="38">
        <f t="shared" ca="1" si="78"/>
        <v>16.558548199296261</v>
      </c>
      <c r="Q401" s="38">
        <f t="shared" ca="1" si="79"/>
        <v>13.919172098712021</v>
      </c>
      <c r="R401" s="38">
        <f t="shared" ca="1" si="80"/>
        <v>9.6021509147410811</v>
      </c>
      <c r="S401" s="38">
        <f t="shared" ca="1" si="81"/>
        <v>7.3374727077109485</v>
      </c>
      <c r="T401" s="38">
        <f t="shared" ca="1" si="82"/>
        <v>22.285980927722868</v>
      </c>
      <c r="U401" s="38" t="str">
        <f t="shared" ca="1" si="83"/>
        <v>-</v>
      </c>
      <c r="V401" s="38"/>
      <c r="W401" s="38"/>
    </row>
    <row r="402" spans="1:23" x14ac:dyDescent="0.35">
      <c r="A402" s="2" t="str">
        <f>BASE_NOTAS[[#This Row],[Sigla]]&amp;BASE_NOTAS[[#This Row],[CÓDIGO]]</f>
        <v>RRCH_QT</v>
      </c>
      <c r="B402" s="4" t="s">
        <v>204</v>
      </c>
      <c r="C402" s="4" t="s">
        <v>21</v>
      </c>
      <c r="D402" s="4" t="s">
        <v>91</v>
      </c>
      <c r="E402" s="42">
        <v>61.566982699267946</v>
      </c>
      <c r="F402" s="4" t="s">
        <v>611</v>
      </c>
      <c r="G40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57.392564992494989</v>
      </c>
      <c r="H40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402" s="38">
        <f t="shared" ca="1" si="72"/>
        <v>60.223835000954274</v>
      </c>
      <c r="K402" s="38" t="str">
        <f t="shared" ca="1" si="73"/>
        <v>-</v>
      </c>
      <c r="L402" s="38">
        <f t="shared" ca="1" si="74"/>
        <v>67.996864454556501</v>
      </c>
      <c r="M402" s="38">
        <f t="shared" ca="1" si="75"/>
        <v>62.303992757330739</v>
      </c>
      <c r="N402" s="38">
        <f t="shared" ca="1" si="76"/>
        <v>62.595442406089397</v>
      </c>
      <c r="O402" s="38">
        <f t="shared" ca="1" si="77"/>
        <v>63.087998087754585</v>
      </c>
      <c r="P402" s="38">
        <f t="shared" ca="1" si="78"/>
        <v>54.94463438098758</v>
      </c>
      <c r="Q402" s="38">
        <f t="shared" ca="1" si="79"/>
        <v>53.982108095238843</v>
      </c>
      <c r="R402" s="38">
        <f t="shared" ca="1" si="80"/>
        <v>50.418449438407819</v>
      </c>
      <c r="S402" s="38">
        <f t="shared" ca="1" si="81"/>
        <v>61.566982699267946</v>
      </c>
      <c r="T402" s="38">
        <f t="shared" ca="1" si="82"/>
        <v>57.392564992494989</v>
      </c>
      <c r="U402" s="38" t="str">
        <f t="shared" ca="1" si="83"/>
        <v>-</v>
      </c>
      <c r="V402" s="38"/>
      <c r="W402" s="38"/>
    </row>
    <row r="403" spans="1:23" x14ac:dyDescent="0.35">
      <c r="A403" s="2" t="str">
        <f>BASE_NOTAS[[#This Row],[Sigla]]&amp;BASE_NOTAS[[#This Row],[CÓDIGO]]</f>
        <v>RSCH_QT</v>
      </c>
      <c r="B403" s="4" t="s">
        <v>205</v>
      </c>
      <c r="C403" s="4" t="s">
        <v>21</v>
      </c>
      <c r="D403" s="4" t="s">
        <v>91</v>
      </c>
      <c r="E403" s="42">
        <v>51.588016448012539</v>
      </c>
      <c r="F403" s="4" t="s">
        <v>611</v>
      </c>
      <c r="G40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48.089807938040238</v>
      </c>
      <c r="H40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403" s="38">
        <f t="shared" ca="1" si="72"/>
        <v>53.181737419085117</v>
      </c>
      <c r="K403" s="38" t="str">
        <f t="shared" ca="1" si="73"/>
        <v>-</v>
      </c>
      <c r="L403" s="38">
        <f t="shared" ca="1" si="74"/>
        <v>54.001299633706402</v>
      </c>
      <c r="M403" s="38">
        <f t="shared" ca="1" si="75"/>
        <v>52.585674602266906</v>
      </c>
      <c r="N403" s="38">
        <f t="shared" ca="1" si="76"/>
        <v>56.45188777025205</v>
      </c>
      <c r="O403" s="38">
        <f t="shared" ca="1" si="77"/>
        <v>52.054778008523193</v>
      </c>
      <c r="P403" s="38">
        <f t="shared" ca="1" si="78"/>
        <v>50.678756303445525</v>
      </c>
      <c r="Q403" s="38">
        <f t="shared" ca="1" si="79"/>
        <v>46.490086938660546</v>
      </c>
      <c r="R403" s="38">
        <f t="shared" ca="1" si="80"/>
        <v>45.031594324000388</v>
      </c>
      <c r="S403" s="38">
        <f t="shared" ca="1" si="81"/>
        <v>51.588016448012539</v>
      </c>
      <c r="T403" s="38">
        <f t="shared" ca="1" si="82"/>
        <v>48.089807938040238</v>
      </c>
      <c r="U403" s="38" t="str">
        <f t="shared" ca="1" si="83"/>
        <v>-</v>
      </c>
      <c r="V403" s="38"/>
      <c r="W403" s="38"/>
    </row>
    <row r="404" spans="1:23" x14ac:dyDescent="0.35">
      <c r="A404" s="2" t="str">
        <f>BASE_NOTAS[[#This Row],[Sigla]]&amp;BASE_NOTAS[[#This Row],[CÓDIGO]]</f>
        <v>SCCH_QT</v>
      </c>
      <c r="B404" s="4" t="s">
        <v>194</v>
      </c>
      <c r="C404" s="4" t="s">
        <v>21</v>
      </c>
      <c r="D404" s="4" t="s">
        <v>91</v>
      </c>
      <c r="E404" s="42">
        <v>54.64445805988408</v>
      </c>
      <c r="F404" s="4" t="s">
        <v>611</v>
      </c>
      <c r="G40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53.127284292992137</v>
      </c>
      <c r="H40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404" s="38">
        <f t="shared" ca="1" si="72"/>
        <v>65.292995078860713</v>
      </c>
      <c r="K404" s="38" t="str">
        <f t="shared" ca="1" si="73"/>
        <v>-</v>
      </c>
      <c r="L404" s="38">
        <f t="shared" ca="1" si="74"/>
        <v>61.309658605708805</v>
      </c>
      <c r="M404" s="38">
        <f t="shared" ca="1" si="75"/>
        <v>60.09797681819763</v>
      </c>
      <c r="N404" s="38">
        <f t="shared" ca="1" si="76"/>
        <v>61.527413858671629</v>
      </c>
      <c r="O404" s="38">
        <f t="shared" ca="1" si="77"/>
        <v>57.727880877048761</v>
      </c>
      <c r="P404" s="38">
        <f t="shared" ca="1" si="78"/>
        <v>51.888142605335887</v>
      </c>
      <c r="Q404" s="38">
        <f t="shared" ca="1" si="79"/>
        <v>47.157220950552173</v>
      </c>
      <c r="R404" s="38">
        <f t="shared" ca="1" si="80"/>
        <v>48.011936311210171</v>
      </c>
      <c r="S404" s="38">
        <f t="shared" ca="1" si="81"/>
        <v>54.64445805988408</v>
      </c>
      <c r="T404" s="38">
        <f t="shared" ca="1" si="82"/>
        <v>53.127284292992137</v>
      </c>
      <c r="U404" s="38" t="str">
        <f t="shared" ca="1" si="83"/>
        <v>-</v>
      </c>
      <c r="V404" s="38"/>
      <c r="W404" s="38"/>
    </row>
    <row r="405" spans="1:23" x14ac:dyDescent="0.35">
      <c r="A405" s="2" t="str">
        <f>BASE_NOTAS[[#This Row],[Sigla]]&amp;BASE_NOTAS[[#This Row],[CÓDIGO]]</f>
        <v>SECH_QT</v>
      </c>
      <c r="B405" s="4" t="s">
        <v>206</v>
      </c>
      <c r="C405" s="4" t="s">
        <v>21</v>
      </c>
      <c r="D405" s="4" t="s">
        <v>91</v>
      </c>
      <c r="E405" s="42">
        <v>2.5790871058277514</v>
      </c>
      <c r="F405" s="4" t="s">
        <v>611</v>
      </c>
      <c r="G40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15.794124868173643</v>
      </c>
      <c r="H40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405" s="38">
        <f t="shared" ca="1" si="72"/>
        <v>9.7680478857644317</v>
      </c>
      <c r="K405" s="38" t="str">
        <f t="shared" ca="1" si="73"/>
        <v>-</v>
      </c>
      <c r="L405" s="38">
        <f t="shared" ca="1" si="74"/>
        <v>11.033069628854104</v>
      </c>
      <c r="M405" s="38">
        <f t="shared" ca="1" si="75"/>
        <v>13.329459110245867</v>
      </c>
      <c r="N405" s="38">
        <f t="shared" ca="1" si="76"/>
        <v>7.1280927850320568</v>
      </c>
      <c r="O405" s="38">
        <f t="shared" ca="1" si="77"/>
        <v>14.895399900378049</v>
      </c>
      <c r="P405" s="38">
        <f t="shared" ca="1" si="78"/>
        <v>5.6485095465820807</v>
      </c>
      <c r="Q405" s="38">
        <f t="shared" ca="1" si="79"/>
        <v>5.8639247351148827</v>
      </c>
      <c r="R405" s="38">
        <f t="shared" ca="1" si="80"/>
        <v>1.6114706303921458</v>
      </c>
      <c r="S405" s="38">
        <f t="shared" ca="1" si="81"/>
        <v>2.5790871058277514</v>
      </c>
      <c r="T405" s="38">
        <f t="shared" ca="1" si="82"/>
        <v>15.794124868173643</v>
      </c>
      <c r="U405" s="38" t="str">
        <f t="shared" ca="1" si="83"/>
        <v>-</v>
      </c>
      <c r="V405" s="38"/>
      <c r="W405" s="38"/>
    </row>
    <row r="406" spans="1:23" x14ac:dyDescent="0.35">
      <c r="A406" s="2" t="str">
        <f>BASE_NOTAS[[#This Row],[Sigla]]&amp;BASE_NOTAS[[#This Row],[CÓDIGO]]</f>
        <v>SPCH_QT</v>
      </c>
      <c r="B406" s="4" t="s">
        <v>186</v>
      </c>
      <c r="C406" s="4" t="s">
        <v>21</v>
      </c>
      <c r="D406" s="4" t="s">
        <v>91</v>
      </c>
      <c r="E406" s="42">
        <v>72.366707302437561</v>
      </c>
      <c r="F406" s="4" t="s">
        <v>611</v>
      </c>
      <c r="G40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66.409907484390089</v>
      </c>
      <c r="H40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406" s="38">
        <f t="shared" ca="1" si="72"/>
        <v>77.40627060010884</v>
      </c>
      <c r="K406" s="38" t="str">
        <f t="shared" ca="1" si="73"/>
        <v>-</v>
      </c>
      <c r="L406" s="38">
        <f t="shared" ca="1" si="74"/>
        <v>78.271955655924685</v>
      </c>
      <c r="M406" s="38">
        <f t="shared" ca="1" si="75"/>
        <v>80.383947541898891</v>
      </c>
      <c r="N406" s="38">
        <f t="shared" ca="1" si="76"/>
        <v>78.253659690171219</v>
      </c>
      <c r="O406" s="38">
        <f t="shared" ca="1" si="77"/>
        <v>76.241592073115569</v>
      </c>
      <c r="P406" s="38">
        <f t="shared" ca="1" si="78"/>
        <v>71.290367536668882</v>
      </c>
      <c r="Q406" s="38">
        <f t="shared" ca="1" si="79"/>
        <v>71.356418942575658</v>
      </c>
      <c r="R406" s="38">
        <f t="shared" ca="1" si="80"/>
        <v>63.751116932544896</v>
      </c>
      <c r="S406" s="38">
        <f t="shared" ca="1" si="81"/>
        <v>72.366707302437561</v>
      </c>
      <c r="T406" s="38">
        <f t="shared" ca="1" si="82"/>
        <v>66.409907484390089</v>
      </c>
      <c r="U406" s="38" t="str">
        <f t="shared" ca="1" si="83"/>
        <v>-</v>
      </c>
      <c r="V406" s="38"/>
      <c r="W406" s="38"/>
    </row>
    <row r="407" spans="1:23" x14ac:dyDescent="0.35">
      <c r="A407" s="2" t="str">
        <f>BASE_NOTAS[[#This Row],[Sigla]]&amp;BASE_NOTAS[[#This Row],[CÓDIGO]]</f>
        <v>TOCH_QT</v>
      </c>
      <c r="B407" s="4" t="s">
        <v>185</v>
      </c>
      <c r="C407" s="4" t="s">
        <v>21</v>
      </c>
      <c r="D407" s="4" t="s">
        <v>91</v>
      </c>
      <c r="E407" s="42">
        <v>40.634633888548514</v>
      </c>
      <c r="F407" s="4" t="s">
        <v>611</v>
      </c>
      <c r="G40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41.991652391288561</v>
      </c>
      <c r="H40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407" s="38">
        <f t="shared" ca="1" si="72"/>
        <v>42.528097924480825</v>
      </c>
      <c r="K407" s="38" t="str">
        <f t="shared" ca="1" si="73"/>
        <v>-</v>
      </c>
      <c r="L407" s="38">
        <f t="shared" ca="1" si="74"/>
        <v>38.687850843056722</v>
      </c>
      <c r="M407" s="38">
        <f t="shared" ca="1" si="75"/>
        <v>38.546558867244606</v>
      </c>
      <c r="N407" s="38">
        <f t="shared" ca="1" si="76"/>
        <v>36.94249008562349</v>
      </c>
      <c r="O407" s="38">
        <f t="shared" ca="1" si="77"/>
        <v>34.121250942382488</v>
      </c>
      <c r="P407" s="38">
        <f t="shared" ca="1" si="78"/>
        <v>33.22326022994632</v>
      </c>
      <c r="Q407" s="38">
        <f t="shared" ca="1" si="79"/>
        <v>36.288643511033435</v>
      </c>
      <c r="R407" s="38">
        <f t="shared" ca="1" si="80"/>
        <v>37.601248219769609</v>
      </c>
      <c r="S407" s="38">
        <f t="shared" ca="1" si="81"/>
        <v>40.634633888548514</v>
      </c>
      <c r="T407" s="38">
        <f t="shared" ca="1" si="82"/>
        <v>41.991652391288561</v>
      </c>
      <c r="U407" s="38" t="str">
        <f t="shared" ca="1" si="83"/>
        <v>-</v>
      </c>
      <c r="V407" s="38"/>
      <c r="W407" s="38"/>
    </row>
    <row r="408" spans="1:23" x14ac:dyDescent="0.35">
      <c r="A408" s="2" t="str">
        <f>BASE_NOTAS[[#This Row],[Sigla]]&amp;BASE_NOTAS[[#This Row],[CÓDIGO]]</f>
        <v>ACED_AE</v>
      </c>
      <c r="B408" s="4" t="s">
        <v>156</v>
      </c>
      <c r="C408" s="4" t="s">
        <v>22</v>
      </c>
      <c r="D408" s="4" t="s">
        <v>92</v>
      </c>
      <c r="E408" s="42">
        <v>0</v>
      </c>
      <c r="F408" s="4" t="s">
        <v>670</v>
      </c>
      <c r="G40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40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408" s="38">
        <f t="shared" ca="1" si="72"/>
        <v>100</v>
      </c>
      <c r="K408" s="38">
        <f t="shared" ca="1" si="73"/>
        <v>100</v>
      </c>
      <c r="L408" s="38">
        <f t="shared" ca="1" si="74"/>
        <v>100</v>
      </c>
      <c r="M408" s="38">
        <f t="shared" ca="1" si="75"/>
        <v>80</v>
      </c>
      <c r="N408" s="38">
        <f t="shared" ca="1" si="76"/>
        <v>30</v>
      </c>
      <c r="O408" s="38">
        <f t="shared" ca="1" si="77"/>
        <v>0</v>
      </c>
      <c r="P408" s="38">
        <f t="shared" ca="1" si="78"/>
        <v>0</v>
      </c>
      <c r="Q408" s="38">
        <f t="shared" ca="1" si="79"/>
        <v>0</v>
      </c>
      <c r="R408" s="38">
        <f t="shared" ca="1" si="80"/>
        <v>20</v>
      </c>
      <c r="S408" s="38">
        <f t="shared" ca="1" si="81"/>
        <v>37.5</v>
      </c>
      <c r="T408" s="38">
        <f t="shared" ca="1" si="82"/>
        <v>0</v>
      </c>
      <c r="U408" s="38">
        <f t="shared" ca="1" si="83"/>
        <v>0</v>
      </c>
      <c r="V408" s="38"/>
      <c r="W408" s="38"/>
    </row>
    <row r="409" spans="1:23" x14ac:dyDescent="0.35">
      <c r="A409" s="2" t="str">
        <f>BASE_NOTAS[[#This Row],[Sigla]]&amp;BASE_NOTAS[[#This Row],[CÓDIGO]]</f>
        <v>ALED_AE</v>
      </c>
      <c r="B409" s="4" t="s">
        <v>157</v>
      </c>
      <c r="C409" s="4" t="s">
        <v>22</v>
      </c>
      <c r="D409" s="4" t="s">
        <v>92</v>
      </c>
      <c r="E409" s="42">
        <v>40</v>
      </c>
      <c r="F409" s="4" t="s">
        <v>670</v>
      </c>
      <c r="G40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40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409" s="38">
        <f t="shared" ca="1" si="72"/>
        <v>100</v>
      </c>
      <c r="K409" s="38">
        <f t="shared" ca="1" si="73"/>
        <v>100</v>
      </c>
      <c r="L409" s="38">
        <f t="shared" ca="1" si="74"/>
        <v>100</v>
      </c>
      <c r="M409" s="38">
        <f t="shared" ca="1" si="75"/>
        <v>80</v>
      </c>
      <c r="N409" s="38">
        <f t="shared" ca="1" si="76"/>
        <v>80</v>
      </c>
      <c r="O409" s="38">
        <f t="shared" ca="1" si="77"/>
        <v>50</v>
      </c>
      <c r="P409" s="38">
        <f t="shared" ca="1" si="78"/>
        <v>70</v>
      </c>
      <c r="Q409" s="38">
        <f t="shared" ca="1" si="79"/>
        <v>50</v>
      </c>
      <c r="R409" s="38">
        <f t="shared" ca="1" si="80"/>
        <v>50</v>
      </c>
      <c r="S409" s="38">
        <f t="shared" ca="1" si="81"/>
        <v>37.5</v>
      </c>
      <c r="T409" s="38">
        <f t="shared" ca="1" si="82"/>
        <v>40</v>
      </c>
      <c r="U409" s="38">
        <f t="shared" ca="1" si="83"/>
        <v>100</v>
      </c>
      <c r="V409" s="38"/>
      <c r="W409" s="38"/>
    </row>
    <row r="410" spans="1:23" x14ac:dyDescent="0.35">
      <c r="A410" s="2" t="str">
        <f>BASE_NOTAS[[#This Row],[Sigla]]&amp;BASE_NOTAS[[#This Row],[CÓDIGO]]</f>
        <v>AMED_AE</v>
      </c>
      <c r="B410" s="4" t="s">
        <v>158</v>
      </c>
      <c r="C410" s="4" t="s">
        <v>22</v>
      </c>
      <c r="D410" s="4" t="s">
        <v>92</v>
      </c>
      <c r="E410" s="42">
        <v>100</v>
      </c>
      <c r="F410" s="4" t="s">
        <v>670</v>
      </c>
      <c r="G41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41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410" s="38">
        <f t="shared" ca="1" si="72"/>
        <v>100</v>
      </c>
      <c r="K410" s="38">
        <f t="shared" ca="1" si="73"/>
        <v>100</v>
      </c>
      <c r="L410" s="38">
        <f t="shared" ca="1" si="74"/>
        <v>80</v>
      </c>
      <c r="M410" s="38">
        <f t="shared" ca="1" si="75"/>
        <v>30</v>
      </c>
      <c r="N410" s="38">
        <f t="shared" ca="1" si="76"/>
        <v>0</v>
      </c>
      <c r="O410" s="38">
        <f t="shared" ca="1" si="77"/>
        <v>20</v>
      </c>
      <c r="P410" s="38">
        <f t="shared" ca="1" si="78"/>
        <v>50</v>
      </c>
      <c r="Q410" s="38">
        <f t="shared" ca="1" si="79"/>
        <v>50</v>
      </c>
      <c r="R410" s="38">
        <f t="shared" ca="1" si="80"/>
        <v>70</v>
      </c>
      <c r="S410" s="38">
        <f t="shared" ca="1" si="81"/>
        <v>100</v>
      </c>
      <c r="T410" s="38">
        <f t="shared" ca="1" si="82"/>
        <v>100</v>
      </c>
      <c r="U410" s="38">
        <f t="shared" ca="1" si="83"/>
        <v>100</v>
      </c>
      <c r="V410" s="38"/>
      <c r="W410" s="38"/>
    </row>
    <row r="411" spans="1:23" x14ac:dyDescent="0.35">
      <c r="A411" s="2" t="str">
        <f>BASE_NOTAS[[#This Row],[Sigla]]&amp;BASE_NOTAS[[#This Row],[CÓDIGO]]</f>
        <v>APED_AE</v>
      </c>
      <c r="B411" s="4" t="s">
        <v>184</v>
      </c>
      <c r="C411" s="4" t="s">
        <v>22</v>
      </c>
      <c r="D411" s="4" t="s">
        <v>92</v>
      </c>
      <c r="E411" s="42">
        <v>100</v>
      </c>
      <c r="F411" s="4" t="s">
        <v>670</v>
      </c>
      <c r="G41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41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411" s="38">
        <f t="shared" ca="1" si="72"/>
        <v>0</v>
      </c>
      <c r="K411" s="38">
        <f t="shared" ca="1" si="73"/>
        <v>0</v>
      </c>
      <c r="L411" s="38">
        <f t="shared" ca="1" si="74"/>
        <v>0</v>
      </c>
      <c r="M411" s="38">
        <f t="shared" ca="1" si="75"/>
        <v>0</v>
      </c>
      <c r="N411" s="38">
        <f t="shared" ca="1" si="76"/>
        <v>0</v>
      </c>
      <c r="O411" s="38">
        <f t="shared" ca="1" si="77"/>
        <v>20</v>
      </c>
      <c r="P411" s="38">
        <f t="shared" ca="1" si="78"/>
        <v>50</v>
      </c>
      <c r="Q411" s="38">
        <f t="shared" ca="1" si="79"/>
        <v>50</v>
      </c>
      <c r="R411" s="38">
        <f t="shared" ca="1" si="80"/>
        <v>70</v>
      </c>
      <c r="S411" s="38">
        <f t="shared" ca="1" si="81"/>
        <v>100</v>
      </c>
      <c r="T411" s="38">
        <f t="shared" ca="1" si="82"/>
        <v>100</v>
      </c>
      <c r="U411" s="38">
        <f t="shared" ca="1" si="83"/>
        <v>100</v>
      </c>
      <c r="V411" s="38"/>
      <c r="W411" s="38"/>
    </row>
    <row r="412" spans="1:23" x14ac:dyDescent="0.35">
      <c r="A412" s="2" t="str">
        <f>BASE_NOTAS[[#This Row],[Sigla]]&amp;BASE_NOTAS[[#This Row],[CÓDIGO]]</f>
        <v>BAED_AE</v>
      </c>
      <c r="B412" s="4" t="s">
        <v>187</v>
      </c>
      <c r="C412" s="4" t="s">
        <v>22</v>
      </c>
      <c r="D412" s="4" t="s">
        <v>92</v>
      </c>
      <c r="E412" s="42">
        <v>100</v>
      </c>
      <c r="F412" s="4" t="s">
        <v>670</v>
      </c>
      <c r="G41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41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412" s="38">
        <f t="shared" ca="1" si="72"/>
        <v>100</v>
      </c>
      <c r="K412" s="38">
        <f t="shared" ca="1" si="73"/>
        <v>100</v>
      </c>
      <c r="L412" s="38">
        <f t="shared" ca="1" si="74"/>
        <v>0</v>
      </c>
      <c r="M412" s="38">
        <f t="shared" ca="1" si="75"/>
        <v>0</v>
      </c>
      <c r="N412" s="38">
        <f t="shared" ca="1" si="76"/>
        <v>10</v>
      </c>
      <c r="O412" s="38">
        <f t="shared" ca="1" si="77"/>
        <v>20</v>
      </c>
      <c r="P412" s="38">
        <f t="shared" ca="1" si="78"/>
        <v>70</v>
      </c>
      <c r="Q412" s="38">
        <f t="shared" ca="1" si="79"/>
        <v>100</v>
      </c>
      <c r="R412" s="38">
        <f t="shared" ca="1" si="80"/>
        <v>100</v>
      </c>
      <c r="S412" s="38">
        <f t="shared" ca="1" si="81"/>
        <v>100</v>
      </c>
      <c r="T412" s="38">
        <f t="shared" ca="1" si="82"/>
        <v>100</v>
      </c>
      <c r="U412" s="38">
        <f t="shared" ca="1" si="83"/>
        <v>100</v>
      </c>
      <c r="V412" s="38"/>
      <c r="W412" s="38"/>
    </row>
    <row r="413" spans="1:23" x14ac:dyDescent="0.35">
      <c r="A413" s="2" t="str">
        <f>BASE_NOTAS[[#This Row],[Sigla]]&amp;BASE_NOTAS[[#This Row],[CÓDIGO]]</f>
        <v>CEED_AE</v>
      </c>
      <c r="B413" s="4" t="s">
        <v>188</v>
      </c>
      <c r="C413" s="4" t="s">
        <v>22</v>
      </c>
      <c r="D413" s="4" t="s">
        <v>92</v>
      </c>
      <c r="E413" s="42">
        <v>100</v>
      </c>
      <c r="F413" s="4" t="s">
        <v>670</v>
      </c>
      <c r="G41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41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413" s="38">
        <f t="shared" ca="1" si="72"/>
        <v>100</v>
      </c>
      <c r="K413" s="38">
        <f t="shared" ca="1" si="73"/>
        <v>100</v>
      </c>
      <c r="L413" s="38">
        <f t="shared" ca="1" si="74"/>
        <v>100</v>
      </c>
      <c r="M413" s="38">
        <f t="shared" ca="1" si="75"/>
        <v>100</v>
      </c>
      <c r="N413" s="38">
        <f t="shared" ca="1" si="76"/>
        <v>100</v>
      </c>
      <c r="O413" s="38">
        <f t="shared" ca="1" si="77"/>
        <v>100</v>
      </c>
      <c r="P413" s="38">
        <f t="shared" ca="1" si="78"/>
        <v>100</v>
      </c>
      <c r="Q413" s="38">
        <f t="shared" ca="1" si="79"/>
        <v>50</v>
      </c>
      <c r="R413" s="38">
        <f t="shared" ca="1" si="80"/>
        <v>70</v>
      </c>
      <c r="S413" s="38">
        <f t="shared" ca="1" si="81"/>
        <v>100</v>
      </c>
      <c r="T413" s="38">
        <f t="shared" ca="1" si="82"/>
        <v>100</v>
      </c>
      <c r="U413" s="38">
        <f t="shared" ca="1" si="83"/>
        <v>100</v>
      </c>
      <c r="V413" s="38"/>
      <c r="W413" s="38"/>
    </row>
    <row r="414" spans="1:23" x14ac:dyDescent="0.35">
      <c r="A414" s="2" t="str">
        <f>BASE_NOTAS[[#This Row],[Sigla]]&amp;BASE_NOTAS[[#This Row],[CÓDIGO]]</f>
        <v>DFED_AE</v>
      </c>
      <c r="B414" s="4" t="s">
        <v>189</v>
      </c>
      <c r="C414" s="4" t="s">
        <v>22</v>
      </c>
      <c r="D414" s="4" t="s">
        <v>92</v>
      </c>
      <c r="E414" s="42">
        <v>100</v>
      </c>
      <c r="F414" s="4" t="s">
        <v>670</v>
      </c>
      <c r="G41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41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414" s="38">
        <f t="shared" ca="1" si="72"/>
        <v>0</v>
      </c>
      <c r="K414" s="38">
        <f t="shared" ca="1" si="73"/>
        <v>0</v>
      </c>
      <c r="L414" s="38">
        <f t="shared" ca="1" si="74"/>
        <v>0</v>
      </c>
      <c r="M414" s="38">
        <f t="shared" ca="1" si="75"/>
        <v>10</v>
      </c>
      <c r="N414" s="38">
        <f t="shared" ca="1" si="76"/>
        <v>100</v>
      </c>
      <c r="O414" s="38">
        <f t="shared" ca="1" si="77"/>
        <v>100</v>
      </c>
      <c r="P414" s="38">
        <f t="shared" ca="1" si="78"/>
        <v>80</v>
      </c>
      <c r="Q414" s="38">
        <f t="shared" ca="1" si="79"/>
        <v>30</v>
      </c>
      <c r="R414" s="38">
        <f t="shared" ca="1" si="80"/>
        <v>20</v>
      </c>
      <c r="S414" s="38">
        <f t="shared" ca="1" si="81"/>
        <v>62.5</v>
      </c>
      <c r="T414" s="38">
        <f t="shared" ca="1" si="82"/>
        <v>100</v>
      </c>
      <c r="U414" s="38">
        <f t="shared" ca="1" si="83"/>
        <v>100</v>
      </c>
      <c r="V414" s="38"/>
      <c r="W414" s="38"/>
    </row>
    <row r="415" spans="1:23" x14ac:dyDescent="0.35">
      <c r="A415" s="2" t="str">
        <f>BASE_NOTAS[[#This Row],[Sigla]]&amp;BASE_NOTAS[[#This Row],[CÓDIGO]]</f>
        <v>ESED_AE</v>
      </c>
      <c r="B415" s="4" t="s">
        <v>183</v>
      </c>
      <c r="C415" s="4" t="s">
        <v>22</v>
      </c>
      <c r="D415" s="4" t="s">
        <v>92</v>
      </c>
      <c r="E415" s="42">
        <v>100</v>
      </c>
      <c r="F415" s="4" t="s">
        <v>670</v>
      </c>
      <c r="G41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41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415" s="38">
        <f t="shared" ca="1" si="72"/>
        <v>100</v>
      </c>
      <c r="K415" s="38">
        <f t="shared" ca="1" si="73"/>
        <v>100</v>
      </c>
      <c r="L415" s="38">
        <f t="shared" ca="1" si="74"/>
        <v>100</v>
      </c>
      <c r="M415" s="38">
        <f t="shared" ca="1" si="75"/>
        <v>100</v>
      </c>
      <c r="N415" s="38">
        <f t="shared" ca="1" si="76"/>
        <v>100</v>
      </c>
      <c r="O415" s="38">
        <f t="shared" ca="1" si="77"/>
        <v>100</v>
      </c>
      <c r="P415" s="38">
        <f t="shared" ca="1" si="78"/>
        <v>100</v>
      </c>
      <c r="Q415" s="38">
        <f t="shared" ca="1" si="79"/>
        <v>50</v>
      </c>
      <c r="R415" s="38">
        <f t="shared" ca="1" si="80"/>
        <v>70</v>
      </c>
      <c r="S415" s="38">
        <f t="shared" ca="1" si="81"/>
        <v>100</v>
      </c>
      <c r="T415" s="38">
        <f t="shared" ca="1" si="82"/>
        <v>100</v>
      </c>
      <c r="U415" s="38">
        <f t="shared" ca="1" si="83"/>
        <v>100</v>
      </c>
      <c r="V415" s="38"/>
      <c r="W415" s="38"/>
    </row>
    <row r="416" spans="1:23" x14ac:dyDescent="0.35">
      <c r="A416" s="2" t="str">
        <f>BASE_NOTAS[[#This Row],[Sigla]]&amp;BASE_NOTAS[[#This Row],[CÓDIGO]]</f>
        <v>GOED_AE</v>
      </c>
      <c r="B416" s="4" t="s">
        <v>190</v>
      </c>
      <c r="C416" s="4" t="s">
        <v>22</v>
      </c>
      <c r="D416" s="4" t="s">
        <v>92</v>
      </c>
      <c r="E416" s="42">
        <v>100</v>
      </c>
      <c r="F416" s="4" t="s">
        <v>670</v>
      </c>
      <c r="G41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41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416" s="38">
        <f t="shared" ca="1" si="72"/>
        <v>100</v>
      </c>
      <c r="K416" s="38">
        <f t="shared" ca="1" si="73"/>
        <v>100</v>
      </c>
      <c r="L416" s="38">
        <f t="shared" ca="1" si="74"/>
        <v>100</v>
      </c>
      <c r="M416" s="38">
        <f t="shared" ca="1" si="75"/>
        <v>100</v>
      </c>
      <c r="N416" s="38">
        <f t="shared" ca="1" si="76"/>
        <v>100</v>
      </c>
      <c r="O416" s="38">
        <f t="shared" ca="1" si="77"/>
        <v>100</v>
      </c>
      <c r="P416" s="38">
        <f t="shared" ca="1" si="78"/>
        <v>100</v>
      </c>
      <c r="Q416" s="38">
        <f t="shared" ca="1" si="79"/>
        <v>100</v>
      </c>
      <c r="R416" s="38">
        <f t="shared" ca="1" si="80"/>
        <v>100</v>
      </c>
      <c r="S416" s="38">
        <f t="shared" ca="1" si="81"/>
        <v>100</v>
      </c>
      <c r="T416" s="38">
        <f t="shared" ca="1" si="82"/>
        <v>100</v>
      </c>
      <c r="U416" s="38">
        <f t="shared" ca="1" si="83"/>
        <v>100</v>
      </c>
      <c r="V416" s="38"/>
      <c r="W416" s="38"/>
    </row>
    <row r="417" spans="1:23" x14ac:dyDescent="0.35">
      <c r="A417" s="2" t="str">
        <f>BASE_NOTAS[[#This Row],[Sigla]]&amp;BASE_NOTAS[[#This Row],[CÓDIGO]]</f>
        <v>MAED_AE</v>
      </c>
      <c r="B417" s="4" t="s">
        <v>191</v>
      </c>
      <c r="C417" s="4" t="s">
        <v>22</v>
      </c>
      <c r="D417" s="4" t="s">
        <v>92</v>
      </c>
      <c r="E417" s="42">
        <v>100</v>
      </c>
      <c r="F417" s="4" t="s">
        <v>670</v>
      </c>
      <c r="G41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41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417" s="38">
        <f t="shared" ca="1" si="72"/>
        <v>0</v>
      </c>
      <c r="K417" s="38">
        <f t="shared" ca="1" si="73"/>
        <v>100</v>
      </c>
      <c r="L417" s="38">
        <f t="shared" ca="1" si="74"/>
        <v>10</v>
      </c>
      <c r="M417" s="38">
        <f t="shared" ca="1" si="75"/>
        <v>10</v>
      </c>
      <c r="N417" s="38">
        <f t="shared" ca="1" si="76"/>
        <v>10</v>
      </c>
      <c r="O417" s="38">
        <f t="shared" ca="1" si="77"/>
        <v>20</v>
      </c>
      <c r="P417" s="38">
        <f t="shared" ca="1" si="78"/>
        <v>70</v>
      </c>
      <c r="Q417" s="38">
        <f t="shared" ca="1" si="79"/>
        <v>100</v>
      </c>
      <c r="R417" s="38">
        <f t="shared" ca="1" si="80"/>
        <v>100</v>
      </c>
      <c r="S417" s="38">
        <f t="shared" ca="1" si="81"/>
        <v>100</v>
      </c>
      <c r="T417" s="38">
        <f t="shared" ca="1" si="82"/>
        <v>100</v>
      </c>
      <c r="U417" s="38">
        <f t="shared" ca="1" si="83"/>
        <v>100</v>
      </c>
      <c r="V417" s="38"/>
      <c r="W417" s="38"/>
    </row>
    <row r="418" spans="1:23" x14ac:dyDescent="0.35">
      <c r="A418" s="2" t="str">
        <f>BASE_NOTAS[[#This Row],[Sigla]]&amp;BASE_NOTAS[[#This Row],[CÓDIGO]]</f>
        <v>MGED_AE</v>
      </c>
      <c r="B418" s="4" t="s">
        <v>192</v>
      </c>
      <c r="C418" s="4" t="s">
        <v>22</v>
      </c>
      <c r="D418" s="4" t="s">
        <v>92</v>
      </c>
      <c r="E418" s="42">
        <v>100</v>
      </c>
      <c r="F418" s="4" t="s">
        <v>670</v>
      </c>
      <c r="G41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41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418" s="38">
        <f t="shared" ca="1" si="72"/>
        <v>100</v>
      </c>
      <c r="K418" s="38">
        <f t="shared" ca="1" si="73"/>
        <v>100</v>
      </c>
      <c r="L418" s="38">
        <f t="shared" ca="1" si="74"/>
        <v>100</v>
      </c>
      <c r="M418" s="38">
        <f t="shared" ca="1" si="75"/>
        <v>80</v>
      </c>
      <c r="N418" s="38">
        <f t="shared" ca="1" si="76"/>
        <v>100</v>
      </c>
      <c r="O418" s="38">
        <f t="shared" ca="1" si="77"/>
        <v>100</v>
      </c>
      <c r="P418" s="38">
        <f t="shared" ca="1" si="78"/>
        <v>100</v>
      </c>
      <c r="Q418" s="38">
        <f t="shared" ca="1" si="79"/>
        <v>100</v>
      </c>
      <c r="R418" s="38">
        <f t="shared" ca="1" si="80"/>
        <v>100</v>
      </c>
      <c r="S418" s="38">
        <f t="shared" ca="1" si="81"/>
        <v>100</v>
      </c>
      <c r="T418" s="38">
        <f t="shared" ca="1" si="82"/>
        <v>100</v>
      </c>
      <c r="U418" s="38">
        <f t="shared" ca="1" si="83"/>
        <v>100</v>
      </c>
      <c r="V418" s="38"/>
      <c r="W418" s="38"/>
    </row>
    <row r="419" spans="1:23" x14ac:dyDescent="0.35">
      <c r="A419" s="2" t="str">
        <f>BASE_NOTAS[[#This Row],[Sigla]]&amp;BASE_NOTAS[[#This Row],[CÓDIGO]]</f>
        <v>MSED_AE</v>
      </c>
      <c r="B419" s="4" t="s">
        <v>193</v>
      </c>
      <c r="C419" s="4" t="s">
        <v>22</v>
      </c>
      <c r="D419" s="4" t="s">
        <v>92</v>
      </c>
      <c r="E419" s="42">
        <v>100</v>
      </c>
      <c r="F419" s="4" t="s">
        <v>670</v>
      </c>
      <c r="G41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41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419" s="38">
        <f t="shared" ca="1" si="72"/>
        <v>100</v>
      </c>
      <c r="K419" s="38">
        <f t="shared" ca="1" si="73"/>
        <v>100</v>
      </c>
      <c r="L419" s="38">
        <f t="shared" ca="1" si="74"/>
        <v>50</v>
      </c>
      <c r="M419" s="38">
        <f t="shared" ca="1" si="75"/>
        <v>70</v>
      </c>
      <c r="N419" s="38">
        <f t="shared" ca="1" si="76"/>
        <v>80</v>
      </c>
      <c r="O419" s="38">
        <f t="shared" ca="1" si="77"/>
        <v>30</v>
      </c>
      <c r="P419" s="38">
        <f t="shared" ca="1" si="78"/>
        <v>20</v>
      </c>
      <c r="Q419" s="38">
        <f t="shared" ca="1" si="79"/>
        <v>20</v>
      </c>
      <c r="R419" s="38">
        <f t="shared" ca="1" si="80"/>
        <v>70</v>
      </c>
      <c r="S419" s="38">
        <f t="shared" ca="1" si="81"/>
        <v>100</v>
      </c>
      <c r="T419" s="38">
        <f t="shared" ca="1" si="82"/>
        <v>100</v>
      </c>
      <c r="U419" s="38">
        <f t="shared" ca="1" si="83"/>
        <v>100</v>
      </c>
      <c r="V419" s="38"/>
      <c r="W419" s="38"/>
    </row>
    <row r="420" spans="1:23" x14ac:dyDescent="0.35">
      <c r="A420" s="2" t="str">
        <f>BASE_NOTAS[[#This Row],[Sigla]]&amp;BASE_NOTAS[[#This Row],[CÓDIGO]]</f>
        <v>MTED_AE</v>
      </c>
      <c r="B420" s="4" t="s">
        <v>195</v>
      </c>
      <c r="C420" s="4" t="s">
        <v>22</v>
      </c>
      <c r="D420" s="4" t="s">
        <v>92</v>
      </c>
      <c r="E420" s="42">
        <v>100</v>
      </c>
      <c r="F420" s="4" t="s">
        <v>670</v>
      </c>
      <c r="G42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42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420" s="38">
        <f t="shared" ca="1" si="72"/>
        <v>0</v>
      </c>
      <c r="K420" s="38">
        <f t="shared" ca="1" si="73"/>
        <v>0</v>
      </c>
      <c r="L420" s="38">
        <f t="shared" ca="1" si="74"/>
        <v>10</v>
      </c>
      <c r="M420" s="38">
        <f t="shared" ca="1" si="75"/>
        <v>0</v>
      </c>
      <c r="N420" s="38">
        <f t="shared" ca="1" si="76"/>
        <v>80</v>
      </c>
      <c r="O420" s="38">
        <f t="shared" ca="1" si="77"/>
        <v>30</v>
      </c>
      <c r="P420" s="38">
        <f t="shared" ca="1" si="78"/>
        <v>20</v>
      </c>
      <c r="Q420" s="38">
        <f t="shared" ca="1" si="79"/>
        <v>70</v>
      </c>
      <c r="R420" s="38">
        <f t="shared" ca="1" si="80"/>
        <v>100</v>
      </c>
      <c r="S420" s="38">
        <f t="shared" ca="1" si="81"/>
        <v>100</v>
      </c>
      <c r="T420" s="38">
        <f t="shared" ca="1" si="82"/>
        <v>100</v>
      </c>
      <c r="U420" s="38">
        <f t="shared" ca="1" si="83"/>
        <v>100</v>
      </c>
      <c r="V420" s="38"/>
      <c r="W420" s="38"/>
    </row>
    <row r="421" spans="1:23" x14ac:dyDescent="0.35">
      <c r="A421" s="2" t="str">
        <f>BASE_NOTAS[[#This Row],[Sigla]]&amp;BASE_NOTAS[[#This Row],[CÓDIGO]]</f>
        <v>PAED_AE</v>
      </c>
      <c r="B421" s="4" t="s">
        <v>196</v>
      </c>
      <c r="C421" s="4" t="s">
        <v>22</v>
      </c>
      <c r="D421" s="4" t="s">
        <v>92</v>
      </c>
      <c r="E421" s="42">
        <v>100</v>
      </c>
      <c r="F421" s="4" t="s">
        <v>670</v>
      </c>
      <c r="G42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42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421" s="38">
        <f t="shared" ca="1" si="72"/>
        <v>100</v>
      </c>
      <c r="K421" s="38">
        <f t="shared" ca="1" si="73"/>
        <v>100</v>
      </c>
      <c r="L421" s="38">
        <f t="shared" ca="1" si="74"/>
        <v>100</v>
      </c>
      <c r="M421" s="38">
        <f t="shared" ca="1" si="75"/>
        <v>80</v>
      </c>
      <c r="N421" s="38">
        <f t="shared" ca="1" si="76"/>
        <v>50</v>
      </c>
      <c r="O421" s="38">
        <f t="shared" ca="1" si="77"/>
        <v>70</v>
      </c>
      <c r="P421" s="38">
        <f t="shared" ca="1" si="78"/>
        <v>100</v>
      </c>
      <c r="Q421" s="38">
        <f t="shared" ca="1" si="79"/>
        <v>100</v>
      </c>
      <c r="R421" s="38">
        <f t="shared" ca="1" si="80"/>
        <v>100</v>
      </c>
      <c r="S421" s="38">
        <f t="shared" ca="1" si="81"/>
        <v>100</v>
      </c>
      <c r="T421" s="38">
        <f t="shared" ca="1" si="82"/>
        <v>100</v>
      </c>
      <c r="U421" s="38">
        <f t="shared" ca="1" si="83"/>
        <v>100</v>
      </c>
      <c r="V421" s="38"/>
      <c r="W421" s="38"/>
    </row>
    <row r="422" spans="1:23" x14ac:dyDescent="0.35">
      <c r="A422" s="2" t="str">
        <f>BASE_NOTAS[[#This Row],[Sigla]]&amp;BASE_NOTAS[[#This Row],[CÓDIGO]]</f>
        <v>PBED_AE</v>
      </c>
      <c r="B422" s="4" t="s">
        <v>197</v>
      </c>
      <c r="C422" s="4" t="s">
        <v>22</v>
      </c>
      <c r="D422" s="4" t="s">
        <v>92</v>
      </c>
      <c r="E422" s="42">
        <v>100</v>
      </c>
      <c r="F422" s="4" t="s">
        <v>670</v>
      </c>
      <c r="G42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42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422" s="38">
        <f t="shared" ca="1" si="72"/>
        <v>100</v>
      </c>
      <c r="K422" s="38">
        <f t="shared" ca="1" si="73"/>
        <v>100</v>
      </c>
      <c r="L422" s="38">
        <f t="shared" ca="1" si="74"/>
        <v>100</v>
      </c>
      <c r="M422" s="38">
        <f t="shared" ca="1" si="75"/>
        <v>100</v>
      </c>
      <c r="N422" s="38">
        <f t="shared" ca="1" si="76"/>
        <v>100</v>
      </c>
      <c r="O422" s="38">
        <f t="shared" ca="1" si="77"/>
        <v>80</v>
      </c>
      <c r="P422" s="38">
        <f t="shared" ca="1" si="78"/>
        <v>30</v>
      </c>
      <c r="Q422" s="38">
        <f t="shared" ca="1" si="79"/>
        <v>20</v>
      </c>
      <c r="R422" s="38">
        <f t="shared" ca="1" si="80"/>
        <v>70</v>
      </c>
      <c r="S422" s="38">
        <f t="shared" ca="1" si="81"/>
        <v>100</v>
      </c>
      <c r="T422" s="38">
        <f t="shared" ca="1" si="82"/>
        <v>100</v>
      </c>
      <c r="U422" s="38">
        <f t="shared" ca="1" si="83"/>
        <v>100</v>
      </c>
      <c r="V422" s="38"/>
      <c r="W422" s="38"/>
    </row>
    <row r="423" spans="1:23" x14ac:dyDescent="0.35">
      <c r="A423" s="2" t="str">
        <f>BASE_NOTAS[[#This Row],[Sigla]]&amp;BASE_NOTAS[[#This Row],[CÓDIGO]]</f>
        <v>PEED_AE</v>
      </c>
      <c r="B423" s="4" t="s">
        <v>198</v>
      </c>
      <c r="C423" s="4" t="s">
        <v>22</v>
      </c>
      <c r="D423" s="4" t="s">
        <v>92</v>
      </c>
      <c r="E423" s="42">
        <v>100</v>
      </c>
      <c r="F423" s="4" t="s">
        <v>670</v>
      </c>
      <c r="G42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42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423" s="38">
        <f t="shared" ca="1" si="72"/>
        <v>100</v>
      </c>
      <c r="K423" s="38">
        <f t="shared" ca="1" si="73"/>
        <v>100</v>
      </c>
      <c r="L423" s="38">
        <f t="shared" ca="1" si="74"/>
        <v>100</v>
      </c>
      <c r="M423" s="38">
        <f t="shared" ca="1" si="75"/>
        <v>100</v>
      </c>
      <c r="N423" s="38">
        <f t="shared" ca="1" si="76"/>
        <v>100</v>
      </c>
      <c r="O423" s="38">
        <f t="shared" ca="1" si="77"/>
        <v>100</v>
      </c>
      <c r="P423" s="38">
        <f t="shared" ca="1" si="78"/>
        <v>80</v>
      </c>
      <c r="Q423" s="38">
        <f t="shared" ca="1" si="79"/>
        <v>100</v>
      </c>
      <c r="R423" s="38">
        <f t="shared" ca="1" si="80"/>
        <v>100</v>
      </c>
      <c r="S423" s="38">
        <f t="shared" ca="1" si="81"/>
        <v>100</v>
      </c>
      <c r="T423" s="38">
        <f t="shared" ca="1" si="82"/>
        <v>100</v>
      </c>
      <c r="U423" s="38">
        <f t="shared" ca="1" si="83"/>
        <v>100</v>
      </c>
      <c r="V423" s="38"/>
      <c r="W423" s="38"/>
    </row>
    <row r="424" spans="1:23" x14ac:dyDescent="0.35">
      <c r="A424" s="2" t="str">
        <f>BASE_NOTAS[[#This Row],[Sigla]]&amp;BASE_NOTAS[[#This Row],[CÓDIGO]]</f>
        <v>PIED_AE</v>
      </c>
      <c r="B424" s="4" t="s">
        <v>199</v>
      </c>
      <c r="C424" s="4" t="s">
        <v>22</v>
      </c>
      <c r="D424" s="4" t="s">
        <v>92</v>
      </c>
      <c r="E424" s="42">
        <v>100</v>
      </c>
      <c r="F424" s="4" t="s">
        <v>670</v>
      </c>
      <c r="G42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42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424" s="38">
        <f t="shared" ca="1" si="72"/>
        <v>100</v>
      </c>
      <c r="K424" s="38">
        <f t="shared" ca="1" si="73"/>
        <v>100</v>
      </c>
      <c r="L424" s="38">
        <f t="shared" ca="1" si="74"/>
        <v>100</v>
      </c>
      <c r="M424" s="38">
        <f t="shared" ca="1" si="75"/>
        <v>100</v>
      </c>
      <c r="N424" s="38">
        <f t="shared" ca="1" si="76"/>
        <v>100</v>
      </c>
      <c r="O424" s="38">
        <f t="shared" ca="1" si="77"/>
        <v>100</v>
      </c>
      <c r="P424" s="38">
        <f t="shared" ca="1" si="78"/>
        <v>80</v>
      </c>
      <c r="Q424" s="38">
        <f t="shared" ca="1" si="79"/>
        <v>50</v>
      </c>
      <c r="R424" s="38">
        <f t="shared" ca="1" si="80"/>
        <v>70</v>
      </c>
      <c r="S424" s="38">
        <f t="shared" ca="1" si="81"/>
        <v>100</v>
      </c>
      <c r="T424" s="38">
        <f t="shared" ca="1" si="82"/>
        <v>100</v>
      </c>
      <c r="U424" s="38">
        <f t="shared" ca="1" si="83"/>
        <v>100</v>
      </c>
      <c r="V424" s="38"/>
      <c r="W424" s="38"/>
    </row>
    <row r="425" spans="1:23" x14ac:dyDescent="0.35">
      <c r="A425" s="2" t="str">
        <f>BASE_NOTAS[[#This Row],[Sigla]]&amp;BASE_NOTAS[[#This Row],[CÓDIGO]]</f>
        <v>PRED_AE</v>
      </c>
      <c r="B425" s="4" t="s">
        <v>200</v>
      </c>
      <c r="C425" s="4" t="s">
        <v>22</v>
      </c>
      <c r="D425" s="4" t="s">
        <v>92</v>
      </c>
      <c r="E425" s="42">
        <v>100</v>
      </c>
      <c r="F425" s="4" t="s">
        <v>670</v>
      </c>
      <c r="G42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42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425" s="38">
        <f t="shared" ca="1" si="72"/>
        <v>100</v>
      </c>
      <c r="K425" s="38">
        <f t="shared" ca="1" si="73"/>
        <v>100</v>
      </c>
      <c r="L425" s="38">
        <f t="shared" ca="1" si="74"/>
        <v>30</v>
      </c>
      <c r="M425" s="38">
        <f t="shared" ca="1" si="75"/>
        <v>20</v>
      </c>
      <c r="N425" s="38">
        <f t="shared" ca="1" si="76"/>
        <v>70</v>
      </c>
      <c r="O425" s="38">
        <f t="shared" ca="1" si="77"/>
        <v>100</v>
      </c>
      <c r="P425" s="38">
        <f t="shared" ca="1" si="78"/>
        <v>100</v>
      </c>
      <c r="Q425" s="38">
        <f t="shared" ca="1" si="79"/>
        <v>100</v>
      </c>
      <c r="R425" s="38">
        <f t="shared" ca="1" si="80"/>
        <v>100</v>
      </c>
      <c r="S425" s="38">
        <f t="shared" ca="1" si="81"/>
        <v>100</v>
      </c>
      <c r="T425" s="38">
        <f t="shared" ca="1" si="82"/>
        <v>100</v>
      </c>
      <c r="U425" s="38">
        <f t="shared" ca="1" si="83"/>
        <v>100</v>
      </c>
      <c r="V425" s="38"/>
      <c r="W425" s="38"/>
    </row>
    <row r="426" spans="1:23" x14ac:dyDescent="0.35">
      <c r="A426" s="2" t="str">
        <f>BASE_NOTAS[[#This Row],[Sigla]]&amp;BASE_NOTAS[[#This Row],[CÓDIGO]]</f>
        <v>RJED_AE</v>
      </c>
      <c r="B426" s="4" t="s">
        <v>201</v>
      </c>
      <c r="C426" s="4" t="s">
        <v>22</v>
      </c>
      <c r="D426" s="4" t="s">
        <v>92</v>
      </c>
      <c r="E426" s="42">
        <v>40</v>
      </c>
      <c r="F426" s="4" t="s">
        <v>670</v>
      </c>
      <c r="G42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42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426" s="38">
        <f t="shared" ca="1" si="72"/>
        <v>100</v>
      </c>
      <c r="K426" s="38">
        <f t="shared" ca="1" si="73"/>
        <v>100</v>
      </c>
      <c r="L426" s="38">
        <f t="shared" ca="1" si="74"/>
        <v>80</v>
      </c>
      <c r="M426" s="38">
        <f t="shared" ca="1" si="75"/>
        <v>30</v>
      </c>
      <c r="N426" s="38">
        <f t="shared" ca="1" si="76"/>
        <v>0</v>
      </c>
      <c r="O426" s="38">
        <f t="shared" ca="1" si="77"/>
        <v>20</v>
      </c>
      <c r="P426" s="38">
        <f t="shared" ca="1" si="78"/>
        <v>50</v>
      </c>
      <c r="Q426" s="38">
        <f t="shared" ca="1" si="79"/>
        <v>30</v>
      </c>
      <c r="R426" s="38">
        <f t="shared" ca="1" si="80"/>
        <v>0</v>
      </c>
      <c r="S426" s="38">
        <f t="shared" ca="1" si="81"/>
        <v>0</v>
      </c>
      <c r="T426" s="38">
        <f t="shared" ca="1" si="82"/>
        <v>40</v>
      </c>
      <c r="U426" s="38">
        <f t="shared" ca="1" si="83"/>
        <v>100</v>
      </c>
      <c r="V426" s="38"/>
      <c r="W426" s="38"/>
    </row>
    <row r="427" spans="1:23" x14ac:dyDescent="0.35">
      <c r="A427" s="2" t="str">
        <f>BASE_NOTAS[[#This Row],[Sigla]]&amp;BASE_NOTAS[[#This Row],[CÓDIGO]]</f>
        <v>RNED_AE</v>
      </c>
      <c r="B427" s="4" t="s">
        <v>202</v>
      </c>
      <c r="C427" s="4" t="s">
        <v>22</v>
      </c>
      <c r="D427" s="4" t="s">
        <v>92</v>
      </c>
      <c r="E427" s="42">
        <v>100</v>
      </c>
      <c r="F427" s="4" t="s">
        <v>670</v>
      </c>
      <c r="G42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42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427" s="38">
        <f t="shared" ca="1" si="72"/>
        <v>0</v>
      </c>
      <c r="K427" s="38">
        <f t="shared" ca="1" si="73"/>
        <v>0</v>
      </c>
      <c r="L427" s="38">
        <f t="shared" ca="1" si="74"/>
        <v>20</v>
      </c>
      <c r="M427" s="38">
        <f t="shared" ca="1" si="75"/>
        <v>80</v>
      </c>
      <c r="N427" s="38">
        <f t="shared" ca="1" si="76"/>
        <v>100</v>
      </c>
      <c r="O427" s="38">
        <f t="shared" ca="1" si="77"/>
        <v>100</v>
      </c>
      <c r="P427" s="38">
        <f t="shared" ca="1" si="78"/>
        <v>80</v>
      </c>
      <c r="Q427" s="38">
        <f t="shared" ca="1" si="79"/>
        <v>30</v>
      </c>
      <c r="R427" s="38">
        <f t="shared" ca="1" si="80"/>
        <v>20</v>
      </c>
      <c r="S427" s="38">
        <f t="shared" ca="1" si="81"/>
        <v>62.5</v>
      </c>
      <c r="T427" s="38">
        <f t="shared" ca="1" si="82"/>
        <v>100</v>
      </c>
      <c r="U427" s="38">
        <f t="shared" ca="1" si="83"/>
        <v>100</v>
      </c>
      <c r="V427" s="38"/>
      <c r="W427" s="38"/>
    </row>
    <row r="428" spans="1:23" x14ac:dyDescent="0.35">
      <c r="A428" s="2" t="str">
        <f>BASE_NOTAS[[#This Row],[Sigla]]&amp;BASE_NOTAS[[#This Row],[CÓDIGO]]</f>
        <v>ROED_AE</v>
      </c>
      <c r="B428" s="4" t="s">
        <v>203</v>
      </c>
      <c r="C428" s="4" t="s">
        <v>22</v>
      </c>
      <c r="D428" s="4" t="s">
        <v>92</v>
      </c>
      <c r="E428" s="42">
        <v>100</v>
      </c>
      <c r="F428" s="4" t="s">
        <v>670</v>
      </c>
      <c r="G42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42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428" s="38">
        <f t="shared" ca="1" si="72"/>
        <v>100</v>
      </c>
      <c r="K428" s="38">
        <f t="shared" ca="1" si="73"/>
        <v>100</v>
      </c>
      <c r="L428" s="38">
        <f t="shared" ca="1" si="74"/>
        <v>50</v>
      </c>
      <c r="M428" s="38">
        <f t="shared" ca="1" si="75"/>
        <v>30</v>
      </c>
      <c r="N428" s="38">
        <f t="shared" ca="1" si="76"/>
        <v>0</v>
      </c>
      <c r="O428" s="38">
        <f t="shared" ca="1" si="77"/>
        <v>0</v>
      </c>
      <c r="P428" s="38">
        <f t="shared" ca="1" si="78"/>
        <v>0</v>
      </c>
      <c r="Q428" s="38">
        <f t="shared" ca="1" si="79"/>
        <v>20</v>
      </c>
      <c r="R428" s="38">
        <f t="shared" ca="1" si="80"/>
        <v>70</v>
      </c>
      <c r="S428" s="38">
        <f t="shared" ca="1" si="81"/>
        <v>100</v>
      </c>
      <c r="T428" s="38">
        <f t="shared" ca="1" si="82"/>
        <v>100</v>
      </c>
      <c r="U428" s="38">
        <f t="shared" ca="1" si="83"/>
        <v>100</v>
      </c>
      <c r="V428" s="38"/>
      <c r="W428" s="38"/>
    </row>
    <row r="429" spans="1:23" x14ac:dyDescent="0.35">
      <c r="A429" s="2" t="str">
        <f>BASE_NOTAS[[#This Row],[Sigla]]&amp;BASE_NOTAS[[#This Row],[CÓDIGO]]</f>
        <v>RRED_AE</v>
      </c>
      <c r="B429" s="4" t="s">
        <v>204</v>
      </c>
      <c r="C429" s="4" t="s">
        <v>22</v>
      </c>
      <c r="D429" s="4" t="s">
        <v>92</v>
      </c>
      <c r="E429" s="42">
        <v>100</v>
      </c>
      <c r="F429" s="4" t="s">
        <v>670</v>
      </c>
      <c r="G42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66.666666666666657</v>
      </c>
      <c r="H42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429" s="38">
        <f t="shared" ca="1" si="72"/>
        <v>0</v>
      </c>
      <c r="K429" s="38">
        <f t="shared" ca="1" si="73"/>
        <v>0</v>
      </c>
      <c r="L429" s="38">
        <f t="shared" ca="1" si="74"/>
        <v>0</v>
      </c>
      <c r="M429" s="38">
        <f t="shared" ca="1" si="75"/>
        <v>0</v>
      </c>
      <c r="N429" s="38">
        <f t="shared" ca="1" si="76"/>
        <v>0</v>
      </c>
      <c r="O429" s="38">
        <f t="shared" ca="1" si="77"/>
        <v>0</v>
      </c>
      <c r="P429" s="38">
        <f t="shared" ca="1" si="78"/>
        <v>0</v>
      </c>
      <c r="Q429" s="38">
        <f t="shared" ca="1" si="79"/>
        <v>0</v>
      </c>
      <c r="R429" s="38">
        <f t="shared" ca="1" si="80"/>
        <v>20</v>
      </c>
      <c r="S429" s="38">
        <f t="shared" ca="1" si="81"/>
        <v>62.5</v>
      </c>
      <c r="T429" s="38">
        <f t="shared" ca="1" si="82"/>
        <v>100</v>
      </c>
      <c r="U429" s="38">
        <f t="shared" ca="1" si="83"/>
        <v>66.666666666666657</v>
      </c>
      <c r="V429" s="38"/>
      <c r="W429" s="38"/>
    </row>
    <row r="430" spans="1:23" x14ac:dyDescent="0.35">
      <c r="A430" s="2" t="str">
        <f>BASE_NOTAS[[#This Row],[Sigla]]&amp;BASE_NOTAS[[#This Row],[CÓDIGO]]</f>
        <v>RSED_AE</v>
      </c>
      <c r="B430" s="4" t="s">
        <v>205</v>
      </c>
      <c r="C430" s="4" t="s">
        <v>22</v>
      </c>
      <c r="D430" s="4" t="s">
        <v>92</v>
      </c>
      <c r="E430" s="42">
        <v>100</v>
      </c>
      <c r="F430" s="4" t="s">
        <v>670</v>
      </c>
      <c r="G43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43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430" s="38">
        <f t="shared" ca="1" si="72"/>
        <v>100</v>
      </c>
      <c r="K430" s="38">
        <f t="shared" ca="1" si="73"/>
        <v>100</v>
      </c>
      <c r="L430" s="38">
        <f t="shared" ca="1" si="74"/>
        <v>20</v>
      </c>
      <c r="M430" s="38">
        <f t="shared" ca="1" si="75"/>
        <v>50</v>
      </c>
      <c r="N430" s="38">
        <f t="shared" ca="1" si="76"/>
        <v>50</v>
      </c>
      <c r="O430" s="38">
        <f t="shared" ca="1" si="77"/>
        <v>50</v>
      </c>
      <c r="P430" s="38">
        <f t="shared" ca="1" si="78"/>
        <v>30</v>
      </c>
      <c r="Q430" s="38">
        <f t="shared" ca="1" si="79"/>
        <v>70</v>
      </c>
      <c r="R430" s="38">
        <f t="shared" ca="1" si="80"/>
        <v>100</v>
      </c>
      <c r="S430" s="38">
        <f t="shared" ca="1" si="81"/>
        <v>100</v>
      </c>
      <c r="T430" s="38">
        <f t="shared" ca="1" si="82"/>
        <v>100</v>
      </c>
      <c r="U430" s="38">
        <f t="shared" ca="1" si="83"/>
        <v>100</v>
      </c>
      <c r="V430" s="38"/>
      <c r="W430" s="38"/>
    </row>
    <row r="431" spans="1:23" x14ac:dyDescent="0.35">
      <c r="A431" s="2" t="str">
        <f>BASE_NOTAS[[#This Row],[Sigla]]&amp;BASE_NOTAS[[#This Row],[CÓDIGO]]</f>
        <v>SCED_AE</v>
      </c>
      <c r="B431" s="4" t="s">
        <v>194</v>
      </c>
      <c r="C431" s="4" t="s">
        <v>22</v>
      </c>
      <c r="D431" s="4" t="s">
        <v>92</v>
      </c>
      <c r="E431" s="42">
        <v>40</v>
      </c>
      <c r="F431" s="4" t="s">
        <v>670</v>
      </c>
      <c r="G43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43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431" s="38">
        <f t="shared" ca="1" si="72"/>
        <v>0</v>
      </c>
      <c r="K431" s="38">
        <f t="shared" ca="1" si="73"/>
        <v>0</v>
      </c>
      <c r="L431" s="38">
        <f t="shared" ca="1" si="74"/>
        <v>0</v>
      </c>
      <c r="M431" s="38">
        <f t="shared" ca="1" si="75"/>
        <v>10</v>
      </c>
      <c r="N431" s="38">
        <f t="shared" ca="1" si="76"/>
        <v>20</v>
      </c>
      <c r="O431" s="38">
        <f t="shared" ca="1" si="77"/>
        <v>70</v>
      </c>
      <c r="P431" s="38">
        <f t="shared" ca="1" si="78"/>
        <v>100</v>
      </c>
      <c r="Q431" s="38">
        <f t="shared" ca="1" si="79"/>
        <v>80</v>
      </c>
      <c r="R431" s="38">
        <f t="shared" ca="1" si="80"/>
        <v>30</v>
      </c>
      <c r="S431" s="38">
        <f t="shared" ca="1" si="81"/>
        <v>0</v>
      </c>
      <c r="T431" s="38">
        <f t="shared" ca="1" si="82"/>
        <v>40</v>
      </c>
      <c r="U431" s="38">
        <f t="shared" ca="1" si="83"/>
        <v>100</v>
      </c>
      <c r="V431" s="38"/>
      <c r="W431" s="38"/>
    </row>
    <row r="432" spans="1:23" x14ac:dyDescent="0.35">
      <c r="A432" s="2" t="str">
        <f>BASE_NOTAS[[#This Row],[Sigla]]&amp;BASE_NOTAS[[#This Row],[CÓDIGO]]</f>
        <v>SEED_AE</v>
      </c>
      <c r="B432" s="4" t="s">
        <v>206</v>
      </c>
      <c r="C432" s="4" t="s">
        <v>22</v>
      </c>
      <c r="D432" s="4" t="s">
        <v>92</v>
      </c>
      <c r="E432" s="42">
        <v>100</v>
      </c>
      <c r="F432" s="4" t="s">
        <v>670</v>
      </c>
      <c r="G43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43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432" s="38">
        <f t="shared" ca="1" si="72"/>
        <v>100</v>
      </c>
      <c r="K432" s="38">
        <f t="shared" ca="1" si="73"/>
        <v>100</v>
      </c>
      <c r="L432" s="38">
        <f t="shared" ca="1" si="74"/>
        <v>0</v>
      </c>
      <c r="M432" s="38">
        <f t="shared" ca="1" si="75"/>
        <v>0</v>
      </c>
      <c r="N432" s="38">
        <f t="shared" ca="1" si="76"/>
        <v>10</v>
      </c>
      <c r="O432" s="38">
        <f t="shared" ca="1" si="77"/>
        <v>10</v>
      </c>
      <c r="P432" s="38">
        <f t="shared" ca="1" si="78"/>
        <v>20</v>
      </c>
      <c r="Q432" s="38">
        <f t="shared" ca="1" si="79"/>
        <v>70</v>
      </c>
      <c r="R432" s="38">
        <f t="shared" ca="1" si="80"/>
        <v>100</v>
      </c>
      <c r="S432" s="38">
        <f t="shared" ca="1" si="81"/>
        <v>100</v>
      </c>
      <c r="T432" s="38">
        <f t="shared" ca="1" si="82"/>
        <v>100</v>
      </c>
      <c r="U432" s="38">
        <f t="shared" ca="1" si="83"/>
        <v>100</v>
      </c>
      <c r="V432" s="38"/>
      <c r="W432" s="38"/>
    </row>
    <row r="433" spans="1:23" x14ac:dyDescent="0.35">
      <c r="A433" s="2" t="str">
        <f>BASE_NOTAS[[#This Row],[Sigla]]&amp;BASE_NOTAS[[#This Row],[CÓDIGO]]</f>
        <v>SPED_AE</v>
      </c>
      <c r="B433" s="4" t="s">
        <v>186</v>
      </c>
      <c r="C433" s="4" t="s">
        <v>22</v>
      </c>
      <c r="D433" s="4" t="s">
        <v>92</v>
      </c>
      <c r="E433" s="42">
        <v>100</v>
      </c>
      <c r="F433" s="4" t="s">
        <v>670</v>
      </c>
      <c r="G43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43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433" s="38">
        <f t="shared" ca="1" si="72"/>
        <v>100</v>
      </c>
      <c r="K433" s="38">
        <f t="shared" ca="1" si="73"/>
        <v>100</v>
      </c>
      <c r="L433" s="38">
        <f t="shared" ca="1" si="74"/>
        <v>100</v>
      </c>
      <c r="M433" s="38">
        <f t="shared" ca="1" si="75"/>
        <v>100</v>
      </c>
      <c r="N433" s="38">
        <f t="shared" ca="1" si="76"/>
        <v>100</v>
      </c>
      <c r="O433" s="38">
        <f t="shared" ca="1" si="77"/>
        <v>100</v>
      </c>
      <c r="P433" s="38">
        <f t="shared" ca="1" si="78"/>
        <v>100</v>
      </c>
      <c r="Q433" s="38">
        <f t="shared" ca="1" si="79"/>
        <v>50</v>
      </c>
      <c r="R433" s="38">
        <f t="shared" ca="1" si="80"/>
        <v>70</v>
      </c>
      <c r="S433" s="38">
        <f t="shared" ca="1" si="81"/>
        <v>100</v>
      </c>
      <c r="T433" s="38">
        <f t="shared" ca="1" si="82"/>
        <v>100</v>
      </c>
      <c r="U433" s="38">
        <f t="shared" ca="1" si="83"/>
        <v>100</v>
      </c>
      <c r="V433" s="38"/>
      <c r="W433" s="38"/>
    </row>
    <row r="434" spans="1:23" x14ac:dyDescent="0.35">
      <c r="A434" s="2" t="str">
        <f>BASE_NOTAS[[#This Row],[Sigla]]&amp;BASE_NOTAS[[#This Row],[CÓDIGO]]</f>
        <v>TOED_AE</v>
      </c>
      <c r="B434" s="4" t="s">
        <v>185</v>
      </c>
      <c r="C434" s="4" t="s">
        <v>22</v>
      </c>
      <c r="D434" s="4" t="s">
        <v>92</v>
      </c>
      <c r="E434" s="42">
        <v>100</v>
      </c>
      <c r="F434" s="4" t="s">
        <v>670</v>
      </c>
      <c r="G43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43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434" s="38">
        <f t="shared" ca="1" si="72"/>
        <v>100</v>
      </c>
      <c r="K434" s="38">
        <f t="shared" ca="1" si="73"/>
        <v>100</v>
      </c>
      <c r="L434" s="38">
        <f t="shared" ca="1" si="74"/>
        <v>100</v>
      </c>
      <c r="M434" s="38">
        <f t="shared" ca="1" si="75"/>
        <v>80</v>
      </c>
      <c r="N434" s="38">
        <f t="shared" ca="1" si="76"/>
        <v>50</v>
      </c>
      <c r="O434" s="38">
        <f t="shared" ca="1" si="77"/>
        <v>70</v>
      </c>
      <c r="P434" s="38">
        <f t="shared" ca="1" si="78"/>
        <v>100</v>
      </c>
      <c r="Q434" s="38">
        <f t="shared" ca="1" si="79"/>
        <v>40</v>
      </c>
      <c r="R434" s="38">
        <f t="shared" ca="1" si="80"/>
        <v>20</v>
      </c>
      <c r="S434" s="38">
        <f t="shared" ca="1" si="81"/>
        <v>62.5</v>
      </c>
      <c r="T434" s="38">
        <f t="shared" ca="1" si="82"/>
        <v>100</v>
      </c>
      <c r="U434" s="38">
        <f t="shared" ca="1" si="83"/>
        <v>100</v>
      </c>
      <c r="V434" s="38"/>
      <c r="W434" s="38"/>
    </row>
    <row r="435" spans="1:23" x14ac:dyDescent="0.35">
      <c r="A435" s="2" t="str">
        <f>BASE_NOTAS[[#This Row],[Sigla]]&amp;BASE_NOTAS[[#This Row],[CÓDIGO]]</f>
        <v>ACED_E1</v>
      </c>
      <c r="B435" s="4" t="s">
        <v>156</v>
      </c>
      <c r="C435" s="4" t="s">
        <v>23</v>
      </c>
      <c r="D435" s="4" t="s">
        <v>93</v>
      </c>
      <c r="E435" s="42">
        <v>40.692829613132076</v>
      </c>
      <c r="F435" s="4" t="s">
        <v>471</v>
      </c>
      <c r="G43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40.692829613132076</v>
      </c>
      <c r="H43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435" s="38">
        <f t="shared" ca="1" si="72"/>
        <v>55.729019222187489</v>
      </c>
      <c r="K435" s="38" t="str">
        <f t="shared" ca="1" si="73"/>
        <v>-</v>
      </c>
      <c r="L435" s="38">
        <f t="shared" ca="1" si="74"/>
        <v>65.015981622436797</v>
      </c>
      <c r="M435" s="38" t="str">
        <f t="shared" ca="1" si="75"/>
        <v>-</v>
      </c>
      <c r="N435" s="38">
        <f t="shared" ca="1" si="76"/>
        <v>56.506427976914672</v>
      </c>
      <c r="O435" s="38" t="str">
        <f t="shared" ca="1" si="77"/>
        <v>-</v>
      </c>
      <c r="P435" s="38">
        <f t="shared" ca="1" si="78"/>
        <v>47.256287096564563</v>
      </c>
      <c r="Q435" s="38" t="str">
        <f t="shared" ca="1" si="79"/>
        <v>-</v>
      </c>
      <c r="R435" s="38">
        <f t="shared" ca="1" si="80"/>
        <v>40.692829613132076</v>
      </c>
      <c r="S435" s="38" t="str">
        <f t="shared" ca="1" si="81"/>
        <v>-</v>
      </c>
      <c r="T435" s="38" t="str">
        <f t="shared" ca="1" si="82"/>
        <v>-</v>
      </c>
      <c r="U435" s="38" t="str">
        <f t="shared" ca="1" si="83"/>
        <v>-</v>
      </c>
      <c r="V435" s="38"/>
      <c r="W435" s="38"/>
    </row>
    <row r="436" spans="1:23" x14ac:dyDescent="0.35">
      <c r="A436" s="2" t="str">
        <f>BASE_NOTAS[[#This Row],[Sigla]]&amp;BASE_NOTAS[[#This Row],[CÓDIGO]]</f>
        <v>ALED_E1</v>
      </c>
      <c r="B436" s="4" t="s">
        <v>157</v>
      </c>
      <c r="C436" s="4" t="s">
        <v>23</v>
      </c>
      <c r="D436" s="4" t="s">
        <v>93</v>
      </c>
      <c r="E436" s="42">
        <v>52.262877403337058</v>
      </c>
      <c r="F436" s="4" t="s">
        <v>471</v>
      </c>
      <c r="G43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52.262877403337058</v>
      </c>
      <c r="H43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436" s="38">
        <f t="shared" ca="1" si="72"/>
        <v>1.6173498464518585</v>
      </c>
      <c r="K436" s="38" t="str">
        <f t="shared" ca="1" si="73"/>
        <v>-</v>
      </c>
      <c r="L436" s="38">
        <f t="shared" ca="1" si="74"/>
        <v>31.099696059317537</v>
      </c>
      <c r="M436" s="38" t="str">
        <f t="shared" ca="1" si="75"/>
        <v>-</v>
      </c>
      <c r="N436" s="38">
        <f t="shared" ca="1" si="76"/>
        <v>42.0792615701397</v>
      </c>
      <c r="O436" s="38" t="str">
        <f t="shared" ca="1" si="77"/>
        <v>-</v>
      </c>
      <c r="P436" s="38">
        <f t="shared" ca="1" si="78"/>
        <v>42.81456153445135</v>
      </c>
      <c r="Q436" s="38" t="str">
        <f t="shared" ca="1" si="79"/>
        <v>-</v>
      </c>
      <c r="R436" s="38">
        <f t="shared" ca="1" si="80"/>
        <v>52.262877403337058</v>
      </c>
      <c r="S436" s="38" t="str">
        <f t="shared" ca="1" si="81"/>
        <v>-</v>
      </c>
      <c r="T436" s="38" t="str">
        <f t="shared" ca="1" si="82"/>
        <v>-</v>
      </c>
      <c r="U436" s="38" t="str">
        <f t="shared" ca="1" si="83"/>
        <v>-</v>
      </c>
      <c r="V436" s="38"/>
      <c r="W436" s="38"/>
    </row>
    <row r="437" spans="1:23" x14ac:dyDescent="0.35">
      <c r="A437" s="2" t="str">
        <f>BASE_NOTAS[[#This Row],[Sigla]]&amp;BASE_NOTAS[[#This Row],[CÓDIGO]]</f>
        <v>AMED_E1</v>
      </c>
      <c r="B437" s="4" t="s">
        <v>158</v>
      </c>
      <c r="C437" s="4" t="s">
        <v>23</v>
      </c>
      <c r="D437" s="4" t="s">
        <v>93</v>
      </c>
      <c r="E437" s="42">
        <v>33.990964742475747</v>
      </c>
      <c r="F437" s="4" t="s">
        <v>471</v>
      </c>
      <c r="G43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33.990964742475747</v>
      </c>
      <c r="H43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437" s="38">
        <f t="shared" ca="1" si="72"/>
        <v>47.256881653580123</v>
      </c>
      <c r="K437" s="38" t="str">
        <f t="shared" ca="1" si="73"/>
        <v>-</v>
      </c>
      <c r="L437" s="38">
        <f t="shared" ca="1" si="74"/>
        <v>41.775527055925579</v>
      </c>
      <c r="M437" s="38" t="str">
        <f t="shared" ca="1" si="75"/>
        <v>-</v>
      </c>
      <c r="N437" s="38">
        <f t="shared" ca="1" si="76"/>
        <v>30.660450875616263</v>
      </c>
      <c r="O437" s="38" t="str">
        <f t="shared" ca="1" si="77"/>
        <v>-</v>
      </c>
      <c r="P437" s="38">
        <f t="shared" ca="1" si="78"/>
        <v>34.64657549023341</v>
      </c>
      <c r="Q437" s="38" t="str">
        <f t="shared" ca="1" si="79"/>
        <v>-</v>
      </c>
      <c r="R437" s="38">
        <f t="shared" ca="1" si="80"/>
        <v>33.990964742475747</v>
      </c>
      <c r="S437" s="38" t="str">
        <f t="shared" ca="1" si="81"/>
        <v>-</v>
      </c>
      <c r="T437" s="38" t="str">
        <f t="shared" ca="1" si="82"/>
        <v>-</v>
      </c>
      <c r="U437" s="38" t="str">
        <f t="shared" ca="1" si="83"/>
        <v>-</v>
      </c>
      <c r="V437" s="38"/>
      <c r="W437" s="38"/>
    </row>
    <row r="438" spans="1:23" x14ac:dyDescent="0.35">
      <c r="A438" s="2" t="str">
        <f>BASE_NOTAS[[#This Row],[Sigla]]&amp;BASE_NOTAS[[#This Row],[CÓDIGO]]</f>
        <v>APED_E1</v>
      </c>
      <c r="B438" s="4" t="s">
        <v>184</v>
      </c>
      <c r="C438" s="4" t="s">
        <v>23</v>
      </c>
      <c r="D438" s="4" t="s">
        <v>93</v>
      </c>
      <c r="E438" s="42">
        <v>0.56688183648515855</v>
      </c>
      <c r="F438" s="4" t="s">
        <v>471</v>
      </c>
      <c r="G43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0.56688183648515855</v>
      </c>
      <c r="H43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438" s="38">
        <f t="shared" ca="1" si="72"/>
        <v>2.1290984319069293</v>
      </c>
      <c r="K438" s="38" t="str">
        <f t="shared" ca="1" si="73"/>
        <v>-</v>
      </c>
      <c r="L438" s="38">
        <f t="shared" ca="1" si="74"/>
        <v>0</v>
      </c>
      <c r="M438" s="38" t="str">
        <f t="shared" ca="1" si="75"/>
        <v>-</v>
      </c>
      <c r="N438" s="38">
        <f t="shared" ca="1" si="76"/>
        <v>0</v>
      </c>
      <c r="O438" s="38" t="str">
        <f t="shared" ca="1" si="77"/>
        <v>-</v>
      </c>
      <c r="P438" s="38">
        <f t="shared" ca="1" si="78"/>
        <v>0</v>
      </c>
      <c r="Q438" s="38" t="str">
        <f t="shared" ca="1" si="79"/>
        <v>-</v>
      </c>
      <c r="R438" s="38">
        <f t="shared" ca="1" si="80"/>
        <v>0.56688183648515855</v>
      </c>
      <c r="S438" s="38" t="str">
        <f t="shared" ca="1" si="81"/>
        <v>-</v>
      </c>
      <c r="T438" s="38" t="str">
        <f t="shared" ca="1" si="82"/>
        <v>-</v>
      </c>
      <c r="U438" s="38" t="str">
        <f t="shared" ca="1" si="83"/>
        <v>-</v>
      </c>
      <c r="V438" s="38"/>
      <c r="W438" s="38"/>
    </row>
    <row r="439" spans="1:23" x14ac:dyDescent="0.35">
      <c r="A439" s="2" t="str">
        <f>BASE_NOTAS[[#This Row],[Sigla]]&amp;BASE_NOTAS[[#This Row],[CÓDIGO]]</f>
        <v>BAED_E1</v>
      </c>
      <c r="B439" s="4" t="s">
        <v>187</v>
      </c>
      <c r="C439" s="4" t="s">
        <v>23</v>
      </c>
      <c r="D439" s="4" t="s">
        <v>93</v>
      </c>
      <c r="E439" s="42">
        <v>6.1439127739038817</v>
      </c>
      <c r="F439" s="4" t="s">
        <v>471</v>
      </c>
      <c r="G43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6.1439127739038817</v>
      </c>
      <c r="H43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439" s="38">
        <f t="shared" ca="1" si="72"/>
        <v>4.7813022207506624</v>
      </c>
      <c r="K439" s="38" t="str">
        <f t="shared" ca="1" si="73"/>
        <v>-</v>
      </c>
      <c r="L439" s="38">
        <f t="shared" ca="1" si="74"/>
        <v>7.1216849311396917</v>
      </c>
      <c r="M439" s="38" t="str">
        <f t="shared" ca="1" si="75"/>
        <v>-</v>
      </c>
      <c r="N439" s="38">
        <f t="shared" ca="1" si="76"/>
        <v>11.892163594093519</v>
      </c>
      <c r="O439" s="38" t="str">
        <f t="shared" ca="1" si="77"/>
        <v>-</v>
      </c>
      <c r="P439" s="38">
        <f t="shared" ca="1" si="78"/>
        <v>21.933178806995929</v>
      </c>
      <c r="Q439" s="38" t="str">
        <f t="shared" ca="1" si="79"/>
        <v>-</v>
      </c>
      <c r="R439" s="38">
        <f t="shared" ca="1" si="80"/>
        <v>6.1439127739038817</v>
      </c>
      <c r="S439" s="38" t="str">
        <f t="shared" ca="1" si="81"/>
        <v>-</v>
      </c>
      <c r="T439" s="38" t="str">
        <f t="shared" ca="1" si="82"/>
        <v>-</v>
      </c>
      <c r="U439" s="38" t="str">
        <f t="shared" ca="1" si="83"/>
        <v>-</v>
      </c>
      <c r="V439" s="38"/>
      <c r="W439" s="38"/>
    </row>
    <row r="440" spans="1:23" x14ac:dyDescent="0.35">
      <c r="A440" s="2" t="str">
        <f>BASE_NOTAS[[#This Row],[Sigla]]&amp;BASE_NOTAS[[#This Row],[CÓDIGO]]</f>
        <v>CEED_E1</v>
      </c>
      <c r="B440" s="4" t="s">
        <v>188</v>
      </c>
      <c r="C440" s="4" t="s">
        <v>23</v>
      </c>
      <c r="D440" s="4" t="s">
        <v>93</v>
      </c>
      <c r="E440" s="42">
        <v>84.354196996881853</v>
      </c>
      <c r="F440" s="4" t="s">
        <v>471</v>
      </c>
      <c r="G44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84.354196996881853</v>
      </c>
      <c r="H44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440" s="38">
        <f t="shared" ca="1" si="72"/>
        <v>74.703396410158945</v>
      </c>
      <c r="K440" s="38" t="str">
        <f t="shared" ca="1" si="73"/>
        <v>-</v>
      </c>
      <c r="L440" s="38">
        <f t="shared" ca="1" si="74"/>
        <v>84.16787572284899</v>
      </c>
      <c r="M440" s="38" t="str">
        <f t="shared" ca="1" si="75"/>
        <v>-</v>
      </c>
      <c r="N440" s="38">
        <f t="shared" ca="1" si="76"/>
        <v>84.069890656034502</v>
      </c>
      <c r="O440" s="38" t="str">
        <f t="shared" ca="1" si="77"/>
        <v>-</v>
      </c>
      <c r="P440" s="38">
        <f t="shared" ca="1" si="78"/>
        <v>91.276131619489163</v>
      </c>
      <c r="Q440" s="38" t="str">
        <f t="shared" ca="1" si="79"/>
        <v>-</v>
      </c>
      <c r="R440" s="38">
        <f t="shared" ca="1" si="80"/>
        <v>84.354196996881853</v>
      </c>
      <c r="S440" s="38" t="str">
        <f t="shared" ca="1" si="81"/>
        <v>-</v>
      </c>
      <c r="T440" s="38" t="str">
        <f t="shared" ca="1" si="82"/>
        <v>-</v>
      </c>
      <c r="U440" s="38" t="str">
        <f t="shared" ca="1" si="83"/>
        <v>-</v>
      </c>
      <c r="V440" s="38"/>
      <c r="W440" s="38"/>
    </row>
    <row r="441" spans="1:23" x14ac:dyDescent="0.35">
      <c r="A441" s="2" t="str">
        <f>BASE_NOTAS[[#This Row],[Sigla]]&amp;BASE_NOTAS[[#This Row],[CÓDIGO]]</f>
        <v>DFED_E1</v>
      </c>
      <c r="B441" s="4" t="s">
        <v>189</v>
      </c>
      <c r="C441" s="4" t="s">
        <v>23</v>
      </c>
      <c r="D441" s="4" t="s">
        <v>93</v>
      </c>
      <c r="E441" s="42">
        <v>64.960865194635204</v>
      </c>
      <c r="F441" s="4" t="s">
        <v>471</v>
      </c>
      <c r="G44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64.960865194635204</v>
      </c>
      <c r="H44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441" s="38">
        <f t="shared" ca="1" si="72"/>
        <v>74.870014027252978</v>
      </c>
      <c r="K441" s="38" t="str">
        <f t="shared" ca="1" si="73"/>
        <v>-</v>
      </c>
      <c r="L441" s="38">
        <f t="shared" ca="1" si="74"/>
        <v>82.807433048025047</v>
      </c>
      <c r="M441" s="38" t="str">
        <f t="shared" ca="1" si="75"/>
        <v>-</v>
      </c>
      <c r="N441" s="38">
        <f t="shared" ca="1" si="76"/>
        <v>82.603396841977414</v>
      </c>
      <c r="O441" s="38" t="str">
        <f t="shared" ca="1" si="77"/>
        <v>-</v>
      </c>
      <c r="P441" s="38">
        <f t="shared" ca="1" si="78"/>
        <v>93.512970918150955</v>
      </c>
      <c r="Q441" s="38" t="str">
        <f t="shared" ca="1" si="79"/>
        <v>-</v>
      </c>
      <c r="R441" s="38">
        <f t="shared" ca="1" si="80"/>
        <v>64.960865194635204</v>
      </c>
      <c r="S441" s="38" t="str">
        <f t="shared" ca="1" si="81"/>
        <v>-</v>
      </c>
      <c r="T441" s="38" t="str">
        <f t="shared" ca="1" si="82"/>
        <v>-</v>
      </c>
      <c r="U441" s="38" t="str">
        <f t="shared" ca="1" si="83"/>
        <v>-</v>
      </c>
      <c r="V441" s="38"/>
      <c r="W441" s="38"/>
    </row>
    <row r="442" spans="1:23" x14ac:dyDescent="0.35">
      <c r="A442" s="2" t="str">
        <f>BASE_NOTAS[[#This Row],[Sigla]]&amp;BASE_NOTAS[[#This Row],[CÓDIGO]]</f>
        <v>ESED_E1</v>
      </c>
      <c r="B442" s="4" t="s">
        <v>183</v>
      </c>
      <c r="C442" s="4" t="s">
        <v>23</v>
      </c>
      <c r="D442" s="4" t="s">
        <v>93</v>
      </c>
      <c r="E442" s="42">
        <v>82.729904335626742</v>
      </c>
      <c r="F442" s="4" t="s">
        <v>471</v>
      </c>
      <c r="G44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82.729904335626742</v>
      </c>
      <c r="H44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442" s="38">
        <f t="shared" ca="1" si="72"/>
        <v>66.939748147076713</v>
      </c>
      <c r="K442" s="38" t="str">
        <f t="shared" ca="1" si="73"/>
        <v>-</v>
      </c>
      <c r="L442" s="38">
        <f t="shared" ca="1" si="74"/>
        <v>77.261241417250929</v>
      </c>
      <c r="M442" s="38" t="str">
        <f t="shared" ca="1" si="75"/>
        <v>-</v>
      </c>
      <c r="N442" s="38">
        <f t="shared" ca="1" si="76"/>
        <v>76.290619167995914</v>
      </c>
      <c r="O442" s="38" t="str">
        <f t="shared" ca="1" si="77"/>
        <v>-</v>
      </c>
      <c r="P442" s="38">
        <f t="shared" ca="1" si="78"/>
        <v>76.756227928211857</v>
      </c>
      <c r="Q442" s="38" t="str">
        <f t="shared" ca="1" si="79"/>
        <v>-</v>
      </c>
      <c r="R442" s="38">
        <f t="shared" ca="1" si="80"/>
        <v>82.729904335626742</v>
      </c>
      <c r="S442" s="38" t="str">
        <f t="shared" ca="1" si="81"/>
        <v>-</v>
      </c>
      <c r="T442" s="38" t="str">
        <f t="shared" ca="1" si="82"/>
        <v>-</v>
      </c>
      <c r="U442" s="38" t="str">
        <f t="shared" ca="1" si="83"/>
        <v>-</v>
      </c>
      <c r="V442" s="38"/>
      <c r="W442" s="38"/>
    </row>
    <row r="443" spans="1:23" x14ac:dyDescent="0.35">
      <c r="A443" s="2" t="str">
        <f>BASE_NOTAS[[#This Row],[Sigla]]&amp;BASE_NOTAS[[#This Row],[CÓDIGO]]</f>
        <v>GOED_E1</v>
      </c>
      <c r="B443" s="4" t="s">
        <v>190</v>
      </c>
      <c r="C443" s="4" t="s">
        <v>23</v>
      </c>
      <c r="D443" s="4" t="s">
        <v>93</v>
      </c>
      <c r="E443" s="42">
        <v>87.373763694364925</v>
      </c>
      <c r="F443" s="4" t="s">
        <v>471</v>
      </c>
      <c r="G44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87.373763694364925</v>
      </c>
      <c r="H44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443" s="38">
        <f t="shared" ca="1" si="72"/>
        <v>77.91141409523091</v>
      </c>
      <c r="K443" s="38" t="str">
        <f t="shared" ca="1" si="73"/>
        <v>-</v>
      </c>
      <c r="L443" s="38">
        <f t="shared" ca="1" si="74"/>
        <v>91.447792541276471</v>
      </c>
      <c r="M443" s="38" t="str">
        <f t="shared" ca="1" si="75"/>
        <v>-</v>
      </c>
      <c r="N443" s="38">
        <f t="shared" ca="1" si="76"/>
        <v>83.91383095387009</v>
      </c>
      <c r="O443" s="38" t="str">
        <f t="shared" ca="1" si="77"/>
        <v>-</v>
      </c>
      <c r="P443" s="38">
        <f t="shared" ca="1" si="78"/>
        <v>78.765529259824405</v>
      </c>
      <c r="Q443" s="38" t="str">
        <f t="shared" ca="1" si="79"/>
        <v>-</v>
      </c>
      <c r="R443" s="38">
        <f t="shared" ca="1" si="80"/>
        <v>87.373763694364925</v>
      </c>
      <c r="S443" s="38" t="str">
        <f t="shared" ca="1" si="81"/>
        <v>-</v>
      </c>
      <c r="T443" s="38" t="str">
        <f t="shared" ca="1" si="82"/>
        <v>-</v>
      </c>
      <c r="U443" s="38" t="str">
        <f t="shared" ca="1" si="83"/>
        <v>-</v>
      </c>
      <c r="V443" s="38"/>
      <c r="W443" s="38"/>
    </row>
    <row r="444" spans="1:23" x14ac:dyDescent="0.35">
      <c r="A444" s="2" t="str">
        <f>BASE_NOTAS[[#This Row],[Sigla]]&amp;BASE_NOTAS[[#This Row],[CÓDIGO]]</f>
        <v>MAED_E1</v>
      </c>
      <c r="B444" s="4" t="s">
        <v>191</v>
      </c>
      <c r="C444" s="4" t="s">
        <v>23</v>
      </c>
      <c r="D444" s="4" t="s">
        <v>93</v>
      </c>
      <c r="E444" s="42">
        <v>15.519051490468442</v>
      </c>
      <c r="F444" s="4" t="s">
        <v>471</v>
      </c>
      <c r="G44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15.519051490468442</v>
      </c>
      <c r="H44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444" s="38">
        <f t="shared" ca="1" si="72"/>
        <v>8.0594921083753679</v>
      </c>
      <c r="K444" s="38" t="str">
        <f t="shared" ca="1" si="73"/>
        <v>-</v>
      </c>
      <c r="L444" s="38">
        <f t="shared" ca="1" si="74"/>
        <v>11.135036485508882</v>
      </c>
      <c r="M444" s="38" t="str">
        <f t="shared" ca="1" si="75"/>
        <v>-</v>
      </c>
      <c r="N444" s="38">
        <f t="shared" ca="1" si="76"/>
        <v>10.760740642497932</v>
      </c>
      <c r="O444" s="38" t="str">
        <f t="shared" ca="1" si="77"/>
        <v>-</v>
      </c>
      <c r="P444" s="38">
        <f t="shared" ca="1" si="78"/>
        <v>11.517599137182126</v>
      </c>
      <c r="Q444" s="38" t="str">
        <f t="shared" ca="1" si="79"/>
        <v>-</v>
      </c>
      <c r="R444" s="38">
        <f t="shared" ca="1" si="80"/>
        <v>15.519051490468442</v>
      </c>
      <c r="S444" s="38" t="str">
        <f t="shared" ca="1" si="81"/>
        <v>-</v>
      </c>
      <c r="T444" s="38" t="str">
        <f t="shared" ca="1" si="82"/>
        <v>-</v>
      </c>
      <c r="U444" s="38" t="str">
        <f t="shared" ca="1" si="83"/>
        <v>-</v>
      </c>
      <c r="V444" s="38"/>
      <c r="W444" s="38"/>
    </row>
    <row r="445" spans="1:23" x14ac:dyDescent="0.35">
      <c r="A445" s="2" t="str">
        <f>BASE_NOTAS[[#This Row],[Sigla]]&amp;BASE_NOTAS[[#This Row],[CÓDIGO]]</f>
        <v>MGED_E1</v>
      </c>
      <c r="B445" s="4" t="s">
        <v>192</v>
      </c>
      <c r="C445" s="4" t="s">
        <v>23</v>
      </c>
      <c r="D445" s="4" t="s">
        <v>93</v>
      </c>
      <c r="E445" s="42">
        <v>58.096386876335075</v>
      </c>
      <c r="F445" s="4" t="s">
        <v>471</v>
      </c>
      <c r="G44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58.096386876335075</v>
      </c>
      <c r="H44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445" s="38">
        <f t="shared" ca="1" si="72"/>
        <v>84.446585944191739</v>
      </c>
      <c r="K445" s="38" t="str">
        <f t="shared" ca="1" si="73"/>
        <v>-</v>
      </c>
      <c r="L445" s="38">
        <f t="shared" ca="1" si="74"/>
        <v>78.176524158195775</v>
      </c>
      <c r="M445" s="38" t="str">
        <f t="shared" ca="1" si="75"/>
        <v>-</v>
      </c>
      <c r="N445" s="38">
        <f t="shared" ca="1" si="76"/>
        <v>72.172582092510467</v>
      </c>
      <c r="O445" s="38" t="str">
        <f t="shared" ca="1" si="77"/>
        <v>-</v>
      </c>
      <c r="P445" s="38">
        <f t="shared" ca="1" si="78"/>
        <v>79.903281298068919</v>
      </c>
      <c r="Q445" s="38" t="str">
        <f t="shared" ca="1" si="79"/>
        <v>-</v>
      </c>
      <c r="R445" s="38">
        <f t="shared" ca="1" si="80"/>
        <v>58.096386876335075</v>
      </c>
      <c r="S445" s="38" t="str">
        <f t="shared" ca="1" si="81"/>
        <v>-</v>
      </c>
      <c r="T445" s="38" t="str">
        <f t="shared" ca="1" si="82"/>
        <v>-</v>
      </c>
      <c r="U445" s="38" t="str">
        <f t="shared" ca="1" si="83"/>
        <v>-</v>
      </c>
      <c r="V445" s="38"/>
      <c r="W445" s="38"/>
    </row>
    <row r="446" spans="1:23" x14ac:dyDescent="0.35">
      <c r="A446" s="2" t="str">
        <f>BASE_NOTAS[[#This Row],[Sigla]]&amp;BASE_NOTAS[[#This Row],[CÓDIGO]]</f>
        <v>MSED_E1</v>
      </c>
      <c r="B446" s="4" t="s">
        <v>193</v>
      </c>
      <c r="C446" s="4" t="s">
        <v>23</v>
      </c>
      <c r="D446" s="4" t="s">
        <v>93</v>
      </c>
      <c r="E446" s="42">
        <v>34.597132140269366</v>
      </c>
      <c r="F446" s="4" t="s">
        <v>471</v>
      </c>
      <c r="G44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34.597132140269366</v>
      </c>
      <c r="H44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446" s="38">
        <f t="shared" ca="1" si="72"/>
        <v>60.535024865905676</v>
      </c>
      <c r="K446" s="38" t="str">
        <f t="shared" ca="1" si="73"/>
        <v>-</v>
      </c>
      <c r="L446" s="38">
        <f t="shared" ca="1" si="74"/>
        <v>63.770197389860549</v>
      </c>
      <c r="M446" s="38" t="str">
        <f t="shared" ca="1" si="75"/>
        <v>-</v>
      </c>
      <c r="N446" s="38">
        <f t="shared" ca="1" si="76"/>
        <v>51.3228418896555</v>
      </c>
      <c r="O446" s="38" t="str">
        <f t="shared" ca="1" si="77"/>
        <v>-</v>
      </c>
      <c r="P446" s="38">
        <f t="shared" ca="1" si="78"/>
        <v>42.628340189430816</v>
      </c>
      <c r="Q446" s="38" t="str">
        <f t="shared" ca="1" si="79"/>
        <v>-</v>
      </c>
      <c r="R446" s="38">
        <f t="shared" ca="1" si="80"/>
        <v>34.597132140269366</v>
      </c>
      <c r="S446" s="38" t="str">
        <f t="shared" ca="1" si="81"/>
        <v>-</v>
      </c>
      <c r="T446" s="38" t="str">
        <f t="shared" ca="1" si="82"/>
        <v>-</v>
      </c>
      <c r="U446" s="38" t="str">
        <f t="shared" ca="1" si="83"/>
        <v>-</v>
      </c>
      <c r="V446" s="38"/>
      <c r="W446" s="38"/>
    </row>
    <row r="447" spans="1:23" x14ac:dyDescent="0.35">
      <c r="A447" s="2" t="str">
        <f>BASE_NOTAS[[#This Row],[Sigla]]&amp;BASE_NOTAS[[#This Row],[CÓDIGO]]</f>
        <v>MTED_E1</v>
      </c>
      <c r="B447" s="4" t="s">
        <v>195</v>
      </c>
      <c r="C447" s="4" t="s">
        <v>23</v>
      </c>
      <c r="D447" s="4" t="s">
        <v>93</v>
      </c>
      <c r="E447" s="42">
        <v>56.473774703300435</v>
      </c>
      <c r="F447" s="4" t="s">
        <v>471</v>
      </c>
      <c r="G44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56.473774703300435</v>
      </c>
      <c r="H44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447" s="38">
        <f t="shared" ca="1" si="72"/>
        <v>53.357822009374068</v>
      </c>
      <c r="K447" s="38" t="str">
        <f t="shared" ca="1" si="73"/>
        <v>-</v>
      </c>
      <c r="L447" s="38">
        <f t="shared" ca="1" si="74"/>
        <v>62.170901005688229</v>
      </c>
      <c r="M447" s="38" t="str">
        <f t="shared" ca="1" si="75"/>
        <v>-</v>
      </c>
      <c r="N447" s="38">
        <f t="shared" ca="1" si="76"/>
        <v>45.197955928995057</v>
      </c>
      <c r="O447" s="38" t="str">
        <f t="shared" ca="1" si="77"/>
        <v>-</v>
      </c>
      <c r="P447" s="38">
        <f t="shared" ca="1" si="78"/>
        <v>52.571555426303718</v>
      </c>
      <c r="Q447" s="38" t="str">
        <f t="shared" ca="1" si="79"/>
        <v>-</v>
      </c>
      <c r="R447" s="38">
        <f t="shared" ca="1" si="80"/>
        <v>56.473774703300435</v>
      </c>
      <c r="S447" s="38" t="str">
        <f t="shared" ca="1" si="81"/>
        <v>-</v>
      </c>
      <c r="T447" s="38" t="str">
        <f t="shared" ca="1" si="82"/>
        <v>-</v>
      </c>
      <c r="U447" s="38" t="str">
        <f t="shared" ca="1" si="83"/>
        <v>-</v>
      </c>
      <c r="V447" s="38"/>
      <c r="W447" s="38"/>
    </row>
    <row r="448" spans="1:23" x14ac:dyDescent="0.35">
      <c r="A448" s="2" t="str">
        <f>BASE_NOTAS[[#This Row],[Sigla]]&amp;BASE_NOTAS[[#This Row],[CÓDIGO]]</f>
        <v>PAED_E1</v>
      </c>
      <c r="B448" s="4" t="s">
        <v>196</v>
      </c>
      <c r="C448" s="4" t="s">
        <v>23</v>
      </c>
      <c r="D448" s="4" t="s">
        <v>93</v>
      </c>
      <c r="E448" s="42">
        <v>13.968746486520375</v>
      </c>
      <c r="F448" s="4" t="s">
        <v>471</v>
      </c>
      <c r="G44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13.968746486520375</v>
      </c>
      <c r="H44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448" s="38">
        <f t="shared" ca="1" si="72"/>
        <v>3.6372864776554463</v>
      </c>
      <c r="K448" s="38" t="str">
        <f t="shared" ca="1" si="73"/>
        <v>-</v>
      </c>
      <c r="L448" s="38">
        <f t="shared" ca="1" si="74"/>
        <v>2.4359843131374679</v>
      </c>
      <c r="M448" s="38" t="str">
        <f t="shared" ca="1" si="75"/>
        <v>-</v>
      </c>
      <c r="N448" s="38">
        <f t="shared" ca="1" si="76"/>
        <v>1.0353927535847405</v>
      </c>
      <c r="O448" s="38" t="str">
        <f t="shared" ca="1" si="77"/>
        <v>-</v>
      </c>
      <c r="P448" s="38">
        <f t="shared" ca="1" si="78"/>
        <v>3.3630507159576153</v>
      </c>
      <c r="Q448" s="38" t="str">
        <f t="shared" ca="1" si="79"/>
        <v>-</v>
      </c>
      <c r="R448" s="38">
        <f t="shared" ca="1" si="80"/>
        <v>13.968746486520375</v>
      </c>
      <c r="S448" s="38" t="str">
        <f t="shared" ca="1" si="81"/>
        <v>-</v>
      </c>
      <c r="T448" s="38" t="str">
        <f t="shared" ca="1" si="82"/>
        <v>-</v>
      </c>
      <c r="U448" s="38" t="str">
        <f t="shared" ca="1" si="83"/>
        <v>-</v>
      </c>
      <c r="V448" s="38"/>
      <c r="W448" s="38"/>
    </row>
    <row r="449" spans="1:23" x14ac:dyDescent="0.35">
      <c r="A449" s="2" t="str">
        <f>BASE_NOTAS[[#This Row],[Sigla]]&amp;BASE_NOTAS[[#This Row],[CÓDIGO]]</f>
        <v>PBED_E1</v>
      </c>
      <c r="B449" s="4" t="s">
        <v>197</v>
      </c>
      <c r="C449" s="4" t="s">
        <v>23</v>
      </c>
      <c r="D449" s="4" t="s">
        <v>93</v>
      </c>
      <c r="E449" s="42">
        <v>28.288661678904027</v>
      </c>
      <c r="F449" s="4" t="s">
        <v>471</v>
      </c>
      <c r="G44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28.288661678904027</v>
      </c>
      <c r="H44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449" s="38">
        <f t="shared" ca="1" si="72"/>
        <v>19.590241162442624</v>
      </c>
      <c r="K449" s="38" t="str">
        <f t="shared" ca="1" si="73"/>
        <v>-</v>
      </c>
      <c r="L449" s="38">
        <f t="shared" ca="1" si="74"/>
        <v>19.748795820670434</v>
      </c>
      <c r="M449" s="38" t="str">
        <f t="shared" ca="1" si="75"/>
        <v>-</v>
      </c>
      <c r="N449" s="38">
        <f t="shared" ca="1" si="76"/>
        <v>27.814172429061546</v>
      </c>
      <c r="O449" s="38" t="str">
        <f t="shared" ca="1" si="77"/>
        <v>-</v>
      </c>
      <c r="P449" s="38">
        <f t="shared" ca="1" si="78"/>
        <v>44.422743621761903</v>
      </c>
      <c r="Q449" s="38" t="str">
        <f t="shared" ca="1" si="79"/>
        <v>-</v>
      </c>
      <c r="R449" s="38">
        <f t="shared" ca="1" si="80"/>
        <v>28.288661678904027</v>
      </c>
      <c r="S449" s="38" t="str">
        <f t="shared" ca="1" si="81"/>
        <v>-</v>
      </c>
      <c r="T449" s="38" t="str">
        <f t="shared" ca="1" si="82"/>
        <v>-</v>
      </c>
      <c r="U449" s="38" t="str">
        <f t="shared" ca="1" si="83"/>
        <v>-</v>
      </c>
      <c r="V449" s="38"/>
      <c r="W449" s="38"/>
    </row>
    <row r="450" spans="1:23" x14ac:dyDescent="0.35">
      <c r="A450" s="2" t="str">
        <f>BASE_NOTAS[[#This Row],[Sigla]]&amp;BASE_NOTAS[[#This Row],[CÓDIGO]]</f>
        <v>PEED_E1</v>
      </c>
      <c r="B450" s="4" t="s">
        <v>198</v>
      </c>
      <c r="C450" s="4" t="s">
        <v>23</v>
      </c>
      <c r="D450" s="4" t="s">
        <v>93</v>
      </c>
      <c r="E450" s="42">
        <v>49.371904704602578</v>
      </c>
      <c r="F450" s="4" t="s">
        <v>471</v>
      </c>
      <c r="G45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49.371904704602578</v>
      </c>
      <c r="H45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450" s="38">
        <f t="shared" ca="1" si="72"/>
        <v>37.030407737150945</v>
      </c>
      <c r="K450" s="38" t="str">
        <f t="shared" ca="1" si="73"/>
        <v>-</v>
      </c>
      <c r="L450" s="38">
        <f t="shared" ca="1" si="74"/>
        <v>42.382803743213607</v>
      </c>
      <c r="M450" s="38" t="str">
        <f t="shared" ca="1" si="75"/>
        <v>-</v>
      </c>
      <c r="N450" s="38">
        <f t="shared" ca="1" si="76"/>
        <v>49.012795177295359</v>
      </c>
      <c r="O450" s="38" t="str">
        <f t="shared" ca="1" si="77"/>
        <v>-</v>
      </c>
      <c r="P450" s="38">
        <f t="shared" ca="1" si="78"/>
        <v>52.148662364861885</v>
      </c>
      <c r="Q450" s="38" t="str">
        <f t="shared" ca="1" si="79"/>
        <v>-</v>
      </c>
      <c r="R450" s="38">
        <f t="shared" ca="1" si="80"/>
        <v>49.371904704602578</v>
      </c>
      <c r="S450" s="38" t="str">
        <f t="shared" ca="1" si="81"/>
        <v>-</v>
      </c>
      <c r="T450" s="38" t="str">
        <f t="shared" ca="1" si="82"/>
        <v>-</v>
      </c>
      <c r="U450" s="38" t="str">
        <f t="shared" ca="1" si="83"/>
        <v>-</v>
      </c>
      <c r="V450" s="38"/>
      <c r="W450" s="38"/>
    </row>
    <row r="451" spans="1:23" x14ac:dyDescent="0.35">
      <c r="A451" s="2" t="str">
        <f>BASE_NOTAS[[#This Row],[Sigla]]&amp;BASE_NOTAS[[#This Row],[CÓDIGO]]</f>
        <v>PIED_E1</v>
      </c>
      <c r="B451" s="4" t="s">
        <v>199</v>
      </c>
      <c r="C451" s="4" t="s">
        <v>23</v>
      </c>
      <c r="D451" s="4" t="s">
        <v>93</v>
      </c>
      <c r="E451" s="42">
        <v>59.783256939132315</v>
      </c>
      <c r="F451" s="4" t="s">
        <v>471</v>
      </c>
      <c r="G45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59.783256939132315</v>
      </c>
      <c r="H45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451" s="38">
        <f t="shared" ref="J451:J514" ca="1" si="84">INDEX(INDIRECT("[Indicadores_Consolidado_2026_07_31.xlsx]"&amp;C451&amp;"!$V$37:$V$64"),MATCH(B451,INDIRECT("[Indicadores_Consolidado_2026_07_31.xlsx]"&amp;C451&amp;"!$F$37:$F$64")))</f>
        <v>27.154077556343211</v>
      </c>
      <c r="K451" s="38" t="str">
        <f t="shared" ref="K451:K514" ca="1" si="85">INDEX(INDIRECT("[Indicadores_Consolidado_2026_07_31.xlsx]"&amp;C451&amp;"!$W$37:$W$64"),MATCH(B451,INDIRECT("[Indicadores_Consolidado_2026_07_31.xlsx]"&amp;C451&amp;"!$F$37:$F$64")))</f>
        <v>-</v>
      </c>
      <c r="L451" s="38">
        <f t="shared" ref="L451:L514" ca="1" si="86">INDEX(INDIRECT("[Indicadores_Consolidado_2026_07_31.xlsx]"&amp;C451&amp;"!$X$37:$X$64"),MATCH(B451,INDIRECT("[Indicadores_Consolidado_2026_07_31.xlsx]"&amp;C451&amp;"!$F$37:$F$64")))</f>
        <v>39.573455815585682</v>
      </c>
      <c r="M451" s="38" t="str">
        <f t="shared" ref="M451:M514" ca="1" si="87">INDEX(INDIRECT("[Indicadores_Consolidado_2026_07_31.xlsx]"&amp;C451&amp;"!$Y$37:$Y$64"),MATCH(B451,INDIRECT("[Indicadores_Consolidado_2026_07_31.xlsx]"&amp;C451&amp;"!$F$37:$F$64")))</f>
        <v>-</v>
      </c>
      <c r="N451" s="38">
        <f t="shared" ref="N451:N514" ca="1" si="88">INDEX(INDIRECT("[Indicadores_Consolidado_2026_07_31.xlsx]"&amp;C451&amp;"!$Z$37:$Z$64"),MATCH(B451,INDIRECT("[Indicadores_Consolidado_2026_07_31.xlsx]"&amp;C451&amp;"!$F$37:$F$64")))</f>
        <v>51.871970888245855</v>
      </c>
      <c r="O451" s="38" t="str">
        <f t="shared" ref="O451:O514" ca="1" si="89">INDEX(INDIRECT("[Indicadores_Consolidado_2026_07_31.xlsx]"&amp;C451&amp;"!$AA$37:$AA$64"),MATCH(B451,INDIRECT("[Indicadores_Consolidado_2026_07_31.xlsx]"&amp;C451&amp;"!$F$37:$F$64")))</f>
        <v>-</v>
      </c>
      <c r="P451" s="38">
        <f t="shared" ref="P451:P514" ca="1" si="90">INDEX(INDIRECT("[Indicadores_Consolidado_2026_07_31.xlsx]"&amp;C451&amp;"!$AB$37:$AB$64"),MATCH(B451,INDIRECT("[Indicadores_Consolidado_2026_07_31.xlsx]"&amp;C451&amp;"!$F$37:$F$64")))</f>
        <v>57.079861278798049</v>
      </c>
      <c r="Q451" s="38" t="str">
        <f t="shared" ref="Q451:Q514" ca="1" si="91">INDEX(INDIRECT("[Indicadores_Consolidado_2026_07_31.xlsx]"&amp;C451&amp;"!$AC$37:$AC$64"),MATCH(B451,INDIRECT("[Indicadores_Consolidado_2026_07_31.xlsx]"&amp;C451&amp;"!$F$37:$F$64")))</f>
        <v>-</v>
      </c>
      <c r="R451" s="38">
        <f t="shared" ref="R451:R514" ca="1" si="92">INDEX(INDIRECT("[Indicadores_Consolidado_2026_07_31.xlsx]"&amp;C451&amp;"!$AD$37:$AD$64"),MATCH(B451,INDIRECT("[Indicadores_Consolidado_2026_07_31.xlsx]"&amp;C451&amp;"!$F$37:$F$64")))</f>
        <v>59.783256939132315</v>
      </c>
      <c r="S451" s="38" t="str">
        <f t="shared" ref="S451:U514" ca="1" si="93">INDEX(INDIRECT("[Indicadores_Consolidado_2026_07_31.xlsx]"&amp;C451&amp;"!$AE$37:$AE$64"),MATCH(B451,INDIRECT("[Indicadores_Consolidado_2026_07_31.xlsx]"&amp;C451&amp;"!$F$37:$F$64")))</f>
        <v>-</v>
      </c>
      <c r="T451" s="38" t="str">
        <f t="shared" ref="T451:T514" ca="1" si="94">INDEX(INDIRECT("[Indicadores_Consolidado_2026_07_31.xlsx]"&amp;C451&amp;"!$AF$37:$AF$64"),MATCH(B451,INDIRECT("[Indicadores_Consolidado_2026_07_31.xlsx]"&amp;C451&amp;"!$F$37:$F$64")))</f>
        <v>-</v>
      </c>
      <c r="U451" s="38" t="str">
        <f t="shared" ref="U451:U514" ca="1" si="95">INDEX(INDIRECT("[Indicadores_Consolidado_2026_07_31.xlsx]"&amp;C451&amp;"!$AG$37:$AG$64"),MATCH(B451,INDIRECT("[Indicadores_Consolidado_2026_07_31.xlsx]"&amp;C451&amp;"!$F$37:$F$64")))</f>
        <v>-</v>
      </c>
      <c r="V451" s="38"/>
      <c r="W451" s="38"/>
    </row>
    <row r="452" spans="1:23" x14ac:dyDescent="0.35">
      <c r="A452" s="2" t="str">
        <f>BASE_NOTAS[[#This Row],[Sigla]]&amp;BASE_NOTAS[[#This Row],[CÓDIGO]]</f>
        <v>PRED_E1</v>
      </c>
      <c r="B452" s="4" t="s">
        <v>200</v>
      </c>
      <c r="C452" s="4" t="s">
        <v>23</v>
      </c>
      <c r="D452" s="4" t="s">
        <v>93</v>
      </c>
      <c r="E452" s="42">
        <v>100</v>
      </c>
      <c r="F452" s="4" t="s">
        <v>471</v>
      </c>
      <c r="G45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45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452" s="38">
        <f t="shared" ca="1" si="84"/>
        <v>80.500973355876951</v>
      </c>
      <c r="K452" s="38" t="str">
        <f t="shared" ca="1" si="85"/>
        <v>-</v>
      </c>
      <c r="L452" s="38">
        <f t="shared" ca="1" si="86"/>
        <v>86.15818176517196</v>
      </c>
      <c r="M452" s="38" t="str">
        <f t="shared" ca="1" si="87"/>
        <v>-</v>
      </c>
      <c r="N452" s="38">
        <f t="shared" ca="1" si="88"/>
        <v>90.32517527512212</v>
      </c>
      <c r="O452" s="38" t="str">
        <f t="shared" ca="1" si="89"/>
        <v>-</v>
      </c>
      <c r="P452" s="38">
        <f t="shared" ca="1" si="90"/>
        <v>97.529741433299677</v>
      </c>
      <c r="Q452" s="38" t="str">
        <f t="shared" ca="1" si="91"/>
        <v>-</v>
      </c>
      <c r="R452" s="38">
        <f t="shared" ca="1" si="92"/>
        <v>100</v>
      </c>
      <c r="S452" s="38" t="str">
        <f t="shared" ca="1" si="93"/>
        <v>-</v>
      </c>
      <c r="T452" s="38" t="str">
        <f t="shared" ca="1" si="94"/>
        <v>-</v>
      </c>
      <c r="U452" s="38" t="str">
        <f t="shared" ca="1" si="95"/>
        <v>-</v>
      </c>
      <c r="V452" s="38"/>
      <c r="W452" s="38"/>
    </row>
    <row r="453" spans="1:23" x14ac:dyDescent="0.35">
      <c r="A453" s="2" t="str">
        <f>BASE_NOTAS[[#This Row],[Sigla]]&amp;BASE_NOTAS[[#This Row],[CÓDIGO]]</f>
        <v>RJED_E1</v>
      </c>
      <c r="B453" s="4" t="s">
        <v>201</v>
      </c>
      <c r="C453" s="4" t="s">
        <v>23</v>
      </c>
      <c r="D453" s="4" t="s">
        <v>93</v>
      </c>
      <c r="E453" s="42">
        <v>40.762650507220393</v>
      </c>
      <c r="F453" s="4" t="s">
        <v>471</v>
      </c>
      <c r="G45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40.762650507220393</v>
      </c>
      <c r="H45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453" s="38">
        <f t="shared" ca="1" si="84"/>
        <v>58.520302791737485</v>
      </c>
      <c r="K453" s="38" t="str">
        <f t="shared" ca="1" si="85"/>
        <v>-</v>
      </c>
      <c r="L453" s="38">
        <f t="shared" ca="1" si="86"/>
        <v>62.466749885627479</v>
      </c>
      <c r="M453" s="38" t="str">
        <f t="shared" ca="1" si="87"/>
        <v>-</v>
      </c>
      <c r="N453" s="38">
        <f t="shared" ca="1" si="88"/>
        <v>53.240152153355602</v>
      </c>
      <c r="O453" s="38" t="str">
        <f t="shared" ca="1" si="89"/>
        <v>-</v>
      </c>
      <c r="P453" s="38">
        <f t="shared" ca="1" si="90"/>
        <v>57.1892437963361</v>
      </c>
      <c r="Q453" s="38" t="str">
        <f t="shared" ca="1" si="91"/>
        <v>-</v>
      </c>
      <c r="R453" s="38">
        <f t="shared" ca="1" si="92"/>
        <v>40.762650507220393</v>
      </c>
      <c r="S453" s="38" t="str">
        <f t="shared" ca="1" si="93"/>
        <v>-</v>
      </c>
      <c r="T453" s="38" t="str">
        <f t="shared" ca="1" si="94"/>
        <v>-</v>
      </c>
      <c r="U453" s="38" t="str">
        <f t="shared" ca="1" si="95"/>
        <v>-</v>
      </c>
      <c r="V453" s="38"/>
      <c r="W453" s="38"/>
    </row>
    <row r="454" spans="1:23" x14ac:dyDescent="0.35">
      <c r="A454" s="2" t="str">
        <f>BASE_NOTAS[[#This Row],[Sigla]]&amp;BASE_NOTAS[[#This Row],[CÓDIGO]]</f>
        <v>RNED_E1</v>
      </c>
      <c r="B454" s="4" t="s">
        <v>202</v>
      </c>
      <c r="C454" s="4" t="s">
        <v>23</v>
      </c>
      <c r="D454" s="4" t="s">
        <v>93</v>
      </c>
      <c r="E454" s="42">
        <v>0</v>
      </c>
      <c r="F454" s="4" t="s">
        <v>471</v>
      </c>
      <c r="G45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45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454" s="38">
        <f t="shared" ca="1" si="84"/>
        <v>12.127294762859091</v>
      </c>
      <c r="K454" s="38" t="str">
        <f t="shared" ca="1" si="85"/>
        <v>-</v>
      </c>
      <c r="L454" s="38">
        <f t="shared" ca="1" si="86"/>
        <v>9.9872338910686942</v>
      </c>
      <c r="M454" s="38" t="str">
        <f t="shared" ca="1" si="87"/>
        <v>-</v>
      </c>
      <c r="N454" s="38">
        <f t="shared" ca="1" si="88"/>
        <v>9.3437759579705766</v>
      </c>
      <c r="O454" s="38" t="str">
        <f t="shared" ca="1" si="89"/>
        <v>-</v>
      </c>
      <c r="P454" s="38">
        <f t="shared" ca="1" si="90"/>
        <v>8.4019922776800016</v>
      </c>
      <c r="Q454" s="38" t="str">
        <f t="shared" ca="1" si="91"/>
        <v>-</v>
      </c>
      <c r="R454" s="38">
        <f t="shared" ca="1" si="92"/>
        <v>0</v>
      </c>
      <c r="S454" s="38" t="str">
        <f t="shared" ca="1" si="93"/>
        <v>-</v>
      </c>
      <c r="T454" s="38" t="str">
        <f t="shared" ca="1" si="94"/>
        <v>-</v>
      </c>
      <c r="U454" s="38" t="str">
        <f t="shared" ca="1" si="95"/>
        <v>-</v>
      </c>
      <c r="V454" s="38"/>
      <c r="W454" s="38"/>
    </row>
    <row r="455" spans="1:23" x14ac:dyDescent="0.35">
      <c r="A455" s="2" t="str">
        <f>BASE_NOTAS[[#This Row],[Sigla]]&amp;BASE_NOTAS[[#This Row],[CÓDIGO]]</f>
        <v>ROED_E1</v>
      </c>
      <c r="B455" s="4" t="s">
        <v>203</v>
      </c>
      <c r="C455" s="4" t="s">
        <v>23</v>
      </c>
      <c r="D455" s="4" t="s">
        <v>93</v>
      </c>
      <c r="E455" s="42">
        <v>33.197229505940712</v>
      </c>
      <c r="F455" s="4" t="s">
        <v>471</v>
      </c>
      <c r="G45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33.197229505940712</v>
      </c>
      <c r="H45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455" s="38">
        <f t="shared" ca="1" si="84"/>
        <v>50.117562520400661</v>
      </c>
      <c r="K455" s="38" t="str">
        <f t="shared" ca="1" si="85"/>
        <v>-</v>
      </c>
      <c r="L455" s="38">
        <f t="shared" ca="1" si="86"/>
        <v>73.070098621359421</v>
      </c>
      <c r="M455" s="38" t="str">
        <f t="shared" ca="1" si="87"/>
        <v>-</v>
      </c>
      <c r="N455" s="38">
        <f t="shared" ca="1" si="88"/>
        <v>51.702009332360518</v>
      </c>
      <c r="O455" s="38" t="str">
        <f t="shared" ca="1" si="89"/>
        <v>-</v>
      </c>
      <c r="P455" s="38">
        <f t="shared" ca="1" si="90"/>
        <v>45.961518821050028</v>
      </c>
      <c r="Q455" s="38" t="str">
        <f t="shared" ca="1" si="91"/>
        <v>-</v>
      </c>
      <c r="R455" s="38">
        <f t="shared" ca="1" si="92"/>
        <v>33.197229505940712</v>
      </c>
      <c r="S455" s="38" t="str">
        <f t="shared" ca="1" si="93"/>
        <v>-</v>
      </c>
      <c r="T455" s="38" t="str">
        <f t="shared" ca="1" si="94"/>
        <v>-</v>
      </c>
      <c r="U455" s="38" t="str">
        <f t="shared" ca="1" si="95"/>
        <v>-</v>
      </c>
      <c r="V455" s="38"/>
      <c r="W455" s="38"/>
    </row>
    <row r="456" spans="1:23" x14ac:dyDescent="0.35">
      <c r="A456" s="2" t="str">
        <f>BASE_NOTAS[[#This Row],[Sigla]]&amp;BASE_NOTAS[[#This Row],[CÓDIGO]]</f>
        <v>RRED_E1</v>
      </c>
      <c r="B456" s="4" t="s">
        <v>204</v>
      </c>
      <c r="C456" s="4" t="s">
        <v>23</v>
      </c>
      <c r="D456" s="4" t="s">
        <v>93</v>
      </c>
      <c r="E456" s="42">
        <v>14.272247026994552</v>
      </c>
      <c r="F456" s="4" t="s">
        <v>471</v>
      </c>
      <c r="G45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14.272247026994552</v>
      </c>
      <c r="H45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456" s="38">
        <f t="shared" ca="1" si="84"/>
        <v>31.837751994377378</v>
      </c>
      <c r="K456" s="38" t="str">
        <f t="shared" ca="1" si="85"/>
        <v>-</v>
      </c>
      <c r="L456" s="38">
        <f t="shared" ca="1" si="86"/>
        <v>38.349961692642545</v>
      </c>
      <c r="M456" s="38" t="str">
        <f t="shared" ca="1" si="87"/>
        <v>-</v>
      </c>
      <c r="N456" s="38">
        <f t="shared" ca="1" si="88"/>
        <v>37.481107846546593</v>
      </c>
      <c r="O456" s="38" t="str">
        <f t="shared" ca="1" si="89"/>
        <v>-</v>
      </c>
      <c r="P456" s="38">
        <f t="shared" ca="1" si="90"/>
        <v>44.363798511723338</v>
      </c>
      <c r="Q456" s="38" t="str">
        <f t="shared" ca="1" si="91"/>
        <v>-</v>
      </c>
      <c r="R456" s="38">
        <f t="shared" ca="1" si="92"/>
        <v>14.272247026994552</v>
      </c>
      <c r="S456" s="38" t="str">
        <f t="shared" ca="1" si="93"/>
        <v>-</v>
      </c>
      <c r="T456" s="38" t="str">
        <f t="shared" ca="1" si="94"/>
        <v>-</v>
      </c>
      <c r="U456" s="38" t="str">
        <f t="shared" ca="1" si="95"/>
        <v>-</v>
      </c>
      <c r="V456" s="38"/>
      <c r="W456" s="38"/>
    </row>
    <row r="457" spans="1:23" x14ac:dyDescent="0.35">
      <c r="A457" s="2" t="str">
        <f>BASE_NOTAS[[#This Row],[Sigla]]&amp;BASE_NOTAS[[#This Row],[CÓDIGO]]</f>
        <v>RSED_E1</v>
      </c>
      <c r="B457" s="4" t="s">
        <v>205</v>
      </c>
      <c r="C457" s="4" t="s">
        <v>23</v>
      </c>
      <c r="D457" s="4" t="s">
        <v>93</v>
      </c>
      <c r="E457" s="42">
        <v>52.469750397831071</v>
      </c>
      <c r="F457" s="4" t="s">
        <v>471</v>
      </c>
      <c r="G45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52.469750397831071</v>
      </c>
      <c r="H45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457" s="38">
        <f t="shared" ca="1" si="84"/>
        <v>56.244913699725274</v>
      </c>
      <c r="K457" s="38" t="str">
        <f t="shared" ca="1" si="85"/>
        <v>-</v>
      </c>
      <c r="L457" s="38">
        <f t="shared" ca="1" si="86"/>
        <v>57.427608680537212</v>
      </c>
      <c r="M457" s="38" t="str">
        <f t="shared" ca="1" si="87"/>
        <v>-</v>
      </c>
      <c r="N457" s="38">
        <f t="shared" ca="1" si="88"/>
        <v>58.796987248641855</v>
      </c>
      <c r="O457" s="38" t="str">
        <f t="shared" ca="1" si="89"/>
        <v>-</v>
      </c>
      <c r="P457" s="38">
        <f t="shared" ca="1" si="90"/>
        <v>77.815159210307982</v>
      </c>
      <c r="Q457" s="38" t="str">
        <f t="shared" ca="1" si="91"/>
        <v>-</v>
      </c>
      <c r="R457" s="38">
        <f t="shared" ca="1" si="92"/>
        <v>52.469750397831071</v>
      </c>
      <c r="S457" s="38" t="str">
        <f t="shared" ca="1" si="93"/>
        <v>-</v>
      </c>
      <c r="T457" s="38" t="str">
        <f t="shared" ca="1" si="94"/>
        <v>-</v>
      </c>
      <c r="U457" s="38" t="str">
        <f t="shared" ca="1" si="95"/>
        <v>-</v>
      </c>
      <c r="V457" s="38"/>
      <c r="W457" s="38"/>
    </row>
    <row r="458" spans="1:23" x14ac:dyDescent="0.35">
      <c r="A458" s="2" t="str">
        <f>BASE_NOTAS[[#This Row],[Sigla]]&amp;BASE_NOTAS[[#This Row],[CÓDIGO]]</f>
        <v>SCED_E1</v>
      </c>
      <c r="B458" s="4" t="s">
        <v>194</v>
      </c>
      <c r="C458" s="4" t="s">
        <v>23</v>
      </c>
      <c r="D458" s="4" t="s">
        <v>93</v>
      </c>
      <c r="E458" s="42">
        <v>72.438448267314328</v>
      </c>
      <c r="F458" s="4" t="s">
        <v>471</v>
      </c>
      <c r="G45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72.438448267314328</v>
      </c>
      <c r="H45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458" s="38">
        <f t="shared" ca="1" si="84"/>
        <v>96.208370264631611</v>
      </c>
      <c r="K458" s="38" t="str">
        <f t="shared" ca="1" si="85"/>
        <v>-</v>
      </c>
      <c r="L458" s="38">
        <f t="shared" ca="1" si="86"/>
        <v>97.144387012271054</v>
      </c>
      <c r="M458" s="38" t="str">
        <f t="shared" ca="1" si="87"/>
        <v>-</v>
      </c>
      <c r="N458" s="38">
        <f t="shared" ca="1" si="88"/>
        <v>78.633239879093381</v>
      </c>
      <c r="O458" s="38" t="str">
        <f t="shared" ca="1" si="89"/>
        <v>-</v>
      </c>
      <c r="P458" s="38">
        <f t="shared" ca="1" si="90"/>
        <v>84.652901913369021</v>
      </c>
      <c r="Q458" s="38" t="str">
        <f t="shared" ca="1" si="91"/>
        <v>-</v>
      </c>
      <c r="R458" s="38">
        <f t="shared" ca="1" si="92"/>
        <v>72.438448267314328</v>
      </c>
      <c r="S458" s="38" t="str">
        <f t="shared" ca="1" si="93"/>
        <v>-</v>
      </c>
      <c r="T458" s="38" t="str">
        <f t="shared" ca="1" si="94"/>
        <v>-</v>
      </c>
      <c r="U458" s="38" t="str">
        <f t="shared" ca="1" si="95"/>
        <v>-</v>
      </c>
      <c r="V458" s="38"/>
      <c r="W458" s="38"/>
    </row>
    <row r="459" spans="1:23" x14ac:dyDescent="0.35">
      <c r="A459" s="2" t="str">
        <f>BASE_NOTAS[[#This Row],[Sigla]]&amp;BASE_NOTAS[[#This Row],[CÓDIGO]]</f>
        <v>SEED_E1</v>
      </c>
      <c r="B459" s="4" t="s">
        <v>206</v>
      </c>
      <c r="C459" s="4" t="s">
        <v>23</v>
      </c>
      <c r="D459" s="4" t="s">
        <v>93</v>
      </c>
      <c r="E459" s="42">
        <v>15.615303200492217</v>
      </c>
      <c r="F459" s="4" t="s">
        <v>471</v>
      </c>
      <c r="G45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15.615303200492217</v>
      </c>
      <c r="H45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459" s="38">
        <f t="shared" ca="1" si="84"/>
        <v>0</v>
      </c>
      <c r="K459" s="38" t="str">
        <f t="shared" ca="1" si="85"/>
        <v>-</v>
      </c>
      <c r="L459" s="38">
        <f t="shared" ca="1" si="86"/>
        <v>17.695449886029589</v>
      </c>
      <c r="M459" s="38" t="str">
        <f t="shared" ca="1" si="87"/>
        <v>-</v>
      </c>
      <c r="N459" s="38">
        <f t="shared" ca="1" si="88"/>
        <v>10.84883596831396</v>
      </c>
      <c r="O459" s="38" t="str">
        <f t="shared" ca="1" si="89"/>
        <v>-</v>
      </c>
      <c r="P459" s="38">
        <f t="shared" ca="1" si="90"/>
        <v>35.788736154863116</v>
      </c>
      <c r="Q459" s="38" t="str">
        <f t="shared" ca="1" si="91"/>
        <v>-</v>
      </c>
      <c r="R459" s="38">
        <f t="shared" ca="1" si="92"/>
        <v>15.615303200492217</v>
      </c>
      <c r="S459" s="38" t="str">
        <f t="shared" ca="1" si="93"/>
        <v>-</v>
      </c>
      <c r="T459" s="38" t="str">
        <f t="shared" ca="1" si="94"/>
        <v>-</v>
      </c>
      <c r="U459" s="38" t="str">
        <f t="shared" ca="1" si="95"/>
        <v>-</v>
      </c>
      <c r="V459" s="38"/>
      <c r="W459" s="38"/>
    </row>
    <row r="460" spans="1:23" x14ac:dyDescent="0.35">
      <c r="A460" s="2" t="str">
        <f>BASE_NOTAS[[#This Row],[Sigla]]&amp;BASE_NOTAS[[#This Row],[CÓDIGO]]</f>
        <v>SPED_E1</v>
      </c>
      <c r="B460" s="4" t="s">
        <v>186</v>
      </c>
      <c r="C460" s="4" t="s">
        <v>23</v>
      </c>
      <c r="D460" s="4" t="s">
        <v>93</v>
      </c>
      <c r="E460" s="42">
        <v>81.088088847726482</v>
      </c>
      <c r="F460" s="4" t="s">
        <v>471</v>
      </c>
      <c r="G46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81.088088847726482</v>
      </c>
      <c r="H46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460" s="38">
        <f t="shared" ca="1" si="84"/>
        <v>100</v>
      </c>
      <c r="K460" s="38" t="str">
        <f t="shared" ca="1" si="85"/>
        <v>-</v>
      </c>
      <c r="L460" s="38">
        <f t="shared" ca="1" si="86"/>
        <v>100</v>
      </c>
      <c r="M460" s="38" t="str">
        <f t="shared" ca="1" si="87"/>
        <v>-</v>
      </c>
      <c r="N460" s="38">
        <f t="shared" ca="1" si="88"/>
        <v>100</v>
      </c>
      <c r="O460" s="38" t="str">
        <f t="shared" ca="1" si="89"/>
        <v>-</v>
      </c>
      <c r="P460" s="38">
        <f t="shared" ca="1" si="90"/>
        <v>100</v>
      </c>
      <c r="Q460" s="38" t="str">
        <f t="shared" ca="1" si="91"/>
        <v>-</v>
      </c>
      <c r="R460" s="38">
        <f t="shared" ca="1" si="92"/>
        <v>81.088088847726482</v>
      </c>
      <c r="S460" s="38" t="str">
        <f t="shared" ca="1" si="93"/>
        <v>-</v>
      </c>
      <c r="T460" s="38" t="str">
        <f t="shared" ca="1" si="94"/>
        <v>-</v>
      </c>
      <c r="U460" s="38" t="str">
        <f t="shared" ca="1" si="95"/>
        <v>-</v>
      </c>
      <c r="V460" s="38"/>
      <c r="W460" s="38"/>
    </row>
    <row r="461" spans="1:23" x14ac:dyDescent="0.35">
      <c r="A461" s="2" t="str">
        <f>BASE_NOTAS[[#This Row],[Sigla]]&amp;BASE_NOTAS[[#This Row],[CÓDIGO]]</f>
        <v>TOED_E1</v>
      </c>
      <c r="B461" s="4" t="s">
        <v>185</v>
      </c>
      <c r="C461" s="4" t="s">
        <v>23</v>
      </c>
      <c r="D461" s="4" t="s">
        <v>93</v>
      </c>
      <c r="E461" s="42">
        <v>36.662668844479008</v>
      </c>
      <c r="F461" s="4" t="s">
        <v>471</v>
      </c>
      <c r="G46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36.662668844479008</v>
      </c>
      <c r="H46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461" s="38">
        <f t="shared" ca="1" si="84"/>
        <v>31.255662350239817</v>
      </c>
      <c r="K461" s="38" t="str">
        <f t="shared" ca="1" si="85"/>
        <v>-</v>
      </c>
      <c r="L461" s="38">
        <f t="shared" ca="1" si="86"/>
        <v>54.276241542102575</v>
      </c>
      <c r="M461" s="38" t="str">
        <f t="shared" ca="1" si="87"/>
        <v>-</v>
      </c>
      <c r="N461" s="38">
        <f t="shared" ca="1" si="88"/>
        <v>42.03818177810637</v>
      </c>
      <c r="O461" s="38" t="str">
        <f t="shared" ca="1" si="89"/>
        <v>-</v>
      </c>
      <c r="P461" s="38">
        <f t="shared" ca="1" si="90"/>
        <v>44.039361078708829</v>
      </c>
      <c r="Q461" s="38" t="str">
        <f t="shared" ca="1" si="91"/>
        <v>-</v>
      </c>
      <c r="R461" s="38">
        <f t="shared" ca="1" si="92"/>
        <v>36.662668844479008</v>
      </c>
      <c r="S461" s="38" t="str">
        <f t="shared" ca="1" si="93"/>
        <v>-</v>
      </c>
      <c r="T461" s="38" t="str">
        <f t="shared" ca="1" si="94"/>
        <v>-</v>
      </c>
      <c r="U461" s="38" t="str">
        <f t="shared" ca="1" si="95"/>
        <v>-</v>
      </c>
      <c r="V461" s="38"/>
      <c r="W461" s="38"/>
    </row>
    <row r="462" spans="1:23" x14ac:dyDescent="0.35">
      <c r="A462" s="2" t="str">
        <f>BASE_NOTAS[[#This Row],[Sigla]]&amp;BASE_NOTAS[[#This Row],[CÓDIGO]]</f>
        <v>ACED_E2</v>
      </c>
      <c r="B462" s="4" t="s">
        <v>156</v>
      </c>
      <c r="C462" s="4" t="s">
        <v>24</v>
      </c>
      <c r="D462" s="4" t="s">
        <v>94</v>
      </c>
      <c r="E462" s="42">
        <v>19.261192533104872</v>
      </c>
      <c r="F462" s="4" t="s">
        <v>611</v>
      </c>
      <c r="G46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19.261192533104872</v>
      </c>
      <c r="H46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462" s="38">
        <f t="shared" ca="1" si="84"/>
        <v>4.0566730156481698</v>
      </c>
      <c r="K462" s="38" t="str">
        <f t="shared" ca="1" si="85"/>
        <v>-</v>
      </c>
      <c r="L462" s="38">
        <f t="shared" ca="1" si="86"/>
        <v>0</v>
      </c>
      <c r="M462" s="38">
        <f t="shared" ca="1" si="87"/>
        <v>0</v>
      </c>
      <c r="N462" s="38">
        <f t="shared" ca="1" si="88"/>
        <v>9.2027639484056234</v>
      </c>
      <c r="O462" s="38" t="str">
        <f t="shared" ca="1" si="89"/>
        <v>-</v>
      </c>
      <c r="P462" s="38" t="str">
        <f t="shared" ca="1" si="90"/>
        <v>-</v>
      </c>
      <c r="Q462" s="38">
        <f t="shared" ca="1" si="91"/>
        <v>17.716306006185679</v>
      </c>
      <c r="R462" s="38">
        <f t="shared" ca="1" si="92"/>
        <v>17.761482871893712</v>
      </c>
      <c r="S462" s="38">
        <f t="shared" ca="1" si="93"/>
        <v>19.261192533104872</v>
      </c>
      <c r="T462" s="38" t="str">
        <f t="shared" ca="1" si="94"/>
        <v>-</v>
      </c>
      <c r="U462" s="38" t="str">
        <f t="shared" ca="1" si="95"/>
        <v>-</v>
      </c>
      <c r="V462" s="38"/>
      <c r="W462" s="38"/>
    </row>
    <row r="463" spans="1:23" x14ac:dyDescent="0.35">
      <c r="A463" s="2" t="str">
        <f>BASE_NOTAS[[#This Row],[Sigla]]&amp;BASE_NOTAS[[#This Row],[CÓDIGO]]</f>
        <v>ALED_E2</v>
      </c>
      <c r="B463" s="4" t="s">
        <v>157</v>
      </c>
      <c r="C463" s="4" t="s">
        <v>24</v>
      </c>
      <c r="D463" s="4" t="s">
        <v>94</v>
      </c>
      <c r="E463" s="42">
        <v>29.314150949665528</v>
      </c>
      <c r="F463" s="4" t="s">
        <v>611</v>
      </c>
      <c r="G46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29.314150949665528</v>
      </c>
      <c r="H46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463" s="38">
        <f t="shared" ca="1" si="84"/>
        <v>25.568182247975745</v>
      </c>
      <c r="K463" s="38" t="str">
        <f t="shared" ca="1" si="85"/>
        <v>-</v>
      </c>
      <c r="L463" s="38">
        <f t="shared" ca="1" si="86"/>
        <v>20.338600757928006</v>
      </c>
      <c r="M463" s="38">
        <f t="shared" ca="1" si="87"/>
        <v>24.36133928909344</v>
      </c>
      <c r="N463" s="38">
        <f t="shared" ca="1" si="88"/>
        <v>28.610287580133146</v>
      </c>
      <c r="O463" s="38" t="str">
        <f t="shared" ca="1" si="89"/>
        <v>-</v>
      </c>
      <c r="P463" s="38" t="str">
        <f t="shared" ca="1" si="90"/>
        <v>-</v>
      </c>
      <c r="Q463" s="38">
        <f t="shared" ca="1" si="91"/>
        <v>39.668875640921705</v>
      </c>
      <c r="R463" s="38">
        <f t="shared" ca="1" si="92"/>
        <v>31.895539454111521</v>
      </c>
      <c r="S463" s="38">
        <f t="shared" ca="1" si="93"/>
        <v>29.314150949665528</v>
      </c>
      <c r="T463" s="38" t="str">
        <f t="shared" ca="1" si="94"/>
        <v>-</v>
      </c>
      <c r="U463" s="38" t="str">
        <f t="shared" ca="1" si="95"/>
        <v>-</v>
      </c>
      <c r="V463" s="38"/>
      <c r="W463" s="38"/>
    </row>
    <row r="464" spans="1:23" x14ac:dyDescent="0.35">
      <c r="A464" s="2" t="str">
        <f>BASE_NOTAS[[#This Row],[Sigla]]&amp;BASE_NOTAS[[#This Row],[CÓDIGO]]</f>
        <v>AMED_E2</v>
      </c>
      <c r="B464" s="4" t="s">
        <v>158</v>
      </c>
      <c r="C464" s="4" t="s">
        <v>24</v>
      </c>
      <c r="D464" s="4" t="s">
        <v>94</v>
      </c>
      <c r="E464" s="42">
        <v>0</v>
      </c>
      <c r="F464" s="4" t="s">
        <v>611</v>
      </c>
      <c r="G46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46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464" s="38">
        <f t="shared" ca="1" si="84"/>
        <v>7.797918924959192</v>
      </c>
      <c r="K464" s="38" t="str">
        <f t="shared" ca="1" si="85"/>
        <v>-</v>
      </c>
      <c r="L464" s="38">
        <f t="shared" ca="1" si="86"/>
        <v>4.6397604515564064</v>
      </c>
      <c r="M464" s="38">
        <f t="shared" ca="1" si="87"/>
        <v>0.77469543943048336</v>
      </c>
      <c r="N464" s="38">
        <f t="shared" ca="1" si="88"/>
        <v>0</v>
      </c>
      <c r="O464" s="38" t="str">
        <f t="shared" ca="1" si="89"/>
        <v>-</v>
      </c>
      <c r="P464" s="38" t="str">
        <f t="shared" ca="1" si="90"/>
        <v>-</v>
      </c>
      <c r="Q464" s="38">
        <f t="shared" ca="1" si="91"/>
        <v>0</v>
      </c>
      <c r="R464" s="38">
        <f t="shared" ca="1" si="92"/>
        <v>0</v>
      </c>
      <c r="S464" s="38">
        <f t="shared" ca="1" si="93"/>
        <v>0</v>
      </c>
      <c r="T464" s="38" t="str">
        <f t="shared" ca="1" si="94"/>
        <v>-</v>
      </c>
      <c r="U464" s="38" t="str">
        <f t="shared" ca="1" si="95"/>
        <v>-</v>
      </c>
      <c r="V464" s="38"/>
      <c r="W464" s="38"/>
    </row>
    <row r="465" spans="1:23" x14ac:dyDescent="0.35">
      <c r="A465" s="2" t="str">
        <f>BASE_NOTAS[[#This Row],[Sigla]]&amp;BASE_NOTAS[[#This Row],[CÓDIGO]]</f>
        <v>APED_E2</v>
      </c>
      <c r="B465" s="4" t="s">
        <v>184</v>
      </c>
      <c r="C465" s="4" t="s">
        <v>24</v>
      </c>
      <c r="D465" s="4" t="s">
        <v>94</v>
      </c>
      <c r="E465" s="42">
        <v>14.826383733363373</v>
      </c>
      <c r="F465" s="4" t="s">
        <v>611</v>
      </c>
      <c r="G46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14.826383733363373</v>
      </c>
      <c r="H46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465" s="38">
        <f t="shared" ca="1" si="84"/>
        <v>11.161241431356613</v>
      </c>
      <c r="K465" s="38" t="str">
        <f t="shared" ca="1" si="85"/>
        <v>-</v>
      </c>
      <c r="L465" s="38">
        <f t="shared" ca="1" si="86"/>
        <v>7.2285747608622231</v>
      </c>
      <c r="M465" s="38">
        <f t="shared" ca="1" si="87"/>
        <v>1.1794644029656161</v>
      </c>
      <c r="N465" s="38">
        <f t="shared" ca="1" si="88"/>
        <v>3.3227209010322389</v>
      </c>
      <c r="O465" s="38" t="str">
        <f t="shared" ca="1" si="89"/>
        <v>-</v>
      </c>
      <c r="P465" s="38" t="str">
        <f t="shared" ca="1" si="90"/>
        <v>-</v>
      </c>
      <c r="Q465" s="38">
        <f t="shared" ca="1" si="91"/>
        <v>9.5232249120723722</v>
      </c>
      <c r="R465" s="38">
        <f t="shared" ca="1" si="92"/>
        <v>11.805196976461026</v>
      </c>
      <c r="S465" s="38">
        <f t="shared" ca="1" si="93"/>
        <v>14.826383733363373</v>
      </c>
      <c r="T465" s="38" t="str">
        <f t="shared" ca="1" si="94"/>
        <v>-</v>
      </c>
      <c r="U465" s="38" t="str">
        <f t="shared" ca="1" si="95"/>
        <v>-</v>
      </c>
      <c r="V465" s="38"/>
      <c r="W465" s="38"/>
    </row>
    <row r="466" spans="1:23" x14ac:dyDescent="0.35">
      <c r="A466" s="2" t="str">
        <f>BASE_NOTAS[[#This Row],[Sigla]]&amp;BASE_NOTAS[[#This Row],[CÓDIGO]]</f>
        <v>BAED_E2</v>
      </c>
      <c r="B466" s="4" t="s">
        <v>187</v>
      </c>
      <c r="C466" s="4" t="s">
        <v>24</v>
      </c>
      <c r="D466" s="4" t="s">
        <v>94</v>
      </c>
      <c r="E466" s="42">
        <v>29.209794098338609</v>
      </c>
      <c r="F466" s="4" t="s">
        <v>611</v>
      </c>
      <c r="G46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29.209794098338609</v>
      </c>
      <c r="H46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466" s="38">
        <f t="shared" ca="1" si="84"/>
        <v>49.265455226680864</v>
      </c>
      <c r="K466" s="38" t="str">
        <f t="shared" ca="1" si="85"/>
        <v>-</v>
      </c>
      <c r="L466" s="38">
        <f t="shared" ca="1" si="86"/>
        <v>39.196679048662403</v>
      </c>
      <c r="M466" s="38">
        <f t="shared" ca="1" si="87"/>
        <v>35.877529487093121</v>
      </c>
      <c r="N466" s="38">
        <f t="shared" ca="1" si="88"/>
        <v>36.467081137132766</v>
      </c>
      <c r="O466" s="38" t="str">
        <f t="shared" ca="1" si="89"/>
        <v>-</v>
      </c>
      <c r="P466" s="38" t="str">
        <f t="shared" ca="1" si="90"/>
        <v>-</v>
      </c>
      <c r="Q466" s="38">
        <f t="shared" ca="1" si="91"/>
        <v>39.89233405758489</v>
      </c>
      <c r="R466" s="38">
        <f t="shared" ca="1" si="92"/>
        <v>36.515561587756039</v>
      </c>
      <c r="S466" s="38">
        <f t="shared" ca="1" si="93"/>
        <v>29.209794098338609</v>
      </c>
      <c r="T466" s="38" t="str">
        <f t="shared" ca="1" si="94"/>
        <v>-</v>
      </c>
      <c r="U466" s="38" t="str">
        <f t="shared" ca="1" si="95"/>
        <v>-</v>
      </c>
      <c r="V466" s="38"/>
      <c r="W466" s="38"/>
    </row>
    <row r="467" spans="1:23" x14ac:dyDescent="0.35">
      <c r="A467" s="2" t="str">
        <f>BASE_NOTAS[[#This Row],[Sigla]]&amp;BASE_NOTAS[[#This Row],[CÓDIGO]]</f>
        <v>CEED_E2</v>
      </c>
      <c r="B467" s="4" t="s">
        <v>188</v>
      </c>
      <c r="C467" s="4" t="s">
        <v>24</v>
      </c>
      <c r="D467" s="4" t="s">
        <v>94</v>
      </c>
      <c r="E467" s="42">
        <v>55.131257583742631</v>
      </c>
      <c r="F467" s="4" t="s">
        <v>611</v>
      </c>
      <c r="G46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55.131257583742631</v>
      </c>
      <c r="H46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467" s="38">
        <f t="shared" ca="1" si="84"/>
        <v>6.6702135527081943</v>
      </c>
      <c r="K467" s="38" t="str">
        <f t="shared" ca="1" si="85"/>
        <v>-</v>
      </c>
      <c r="L467" s="38">
        <f t="shared" ca="1" si="86"/>
        <v>49.563806663397543</v>
      </c>
      <c r="M467" s="38">
        <f t="shared" ca="1" si="87"/>
        <v>44.615320264623449</v>
      </c>
      <c r="N467" s="38">
        <f t="shared" ca="1" si="88"/>
        <v>49.601709828753712</v>
      </c>
      <c r="O467" s="38" t="str">
        <f t="shared" ca="1" si="89"/>
        <v>-</v>
      </c>
      <c r="P467" s="38" t="str">
        <f t="shared" ca="1" si="90"/>
        <v>-</v>
      </c>
      <c r="Q467" s="38">
        <f t="shared" ca="1" si="91"/>
        <v>45.876645687898062</v>
      </c>
      <c r="R467" s="38">
        <f t="shared" ca="1" si="92"/>
        <v>49.648478067539166</v>
      </c>
      <c r="S467" s="38">
        <f t="shared" ca="1" si="93"/>
        <v>55.131257583742631</v>
      </c>
      <c r="T467" s="38" t="str">
        <f t="shared" ca="1" si="94"/>
        <v>-</v>
      </c>
      <c r="U467" s="38" t="str">
        <f t="shared" ca="1" si="95"/>
        <v>-</v>
      </c>
      <c r="V467" s="38"/>
      <c r="W467" s="38"/>
    </row>
    <row r="468" spans="1:23" x14ac:dyDescent="0.35">
      <c r="A468" s="2" t="str">
        <f>BASE_NOTAS[[#This Row],[Sigla]]&amp;BASE_NOTAS[[#This Row],[CÓDIGO]]</f>
        <v>DFED_E2</v>
      </c>
      <c r="B468" s="4" t="s">
        <v>189</v>
      </c>
      <c r="C468" s="4" t="s">
        <v>24</v>
      </c>
      <c r="D468" s="4" t="s">
        <v>94</v>
      </c>
      <c r="E468" s="42">
        <v>98.90408675761762</v>
      </c>
      <c r="F468" s="4" t="s">
        <v>611</v>
      </c>
      <c r="G46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98.90408675761762</v>
      </c>
      <c r="H46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468" s="38">
        <f t="shared" ca="1" si="84"/>
        <v>95.06016882109769</v>
      </c>
      <c r="K468" s="38" t="str">
        <f t="shared" ca="1" si="85"/>
        <v>-</v>
      </c>
      <c r="L468" s="38">
        <f t="shared" ca="1" si="86"/>
        <v>89.51585487669243</v>
      </c>
      <c r="M468" s="38">
        <f t="shared" ca="1" si="87"/>
        <v>86.221479695852466</v>
      </c>
      <c r="N468" s="38">
        <f t="shared" ca="1" si="88"/>
        <v>89.262058886926198</v>
      </c>
      <c r="O468" s="38" t="str">
        <f t="shared" ca="1" si="89"/>
        <v>-</v>
      </c>
      <c r="P468" s="38" t="str">
        <f t="shared" ca="1" si="90"/>
        <v>-</v>
      </c>
      <c r="Q468" s="38">
        <f t="shared" ca="1" si="91"/>
        <v>91.031400440118162</v>
      </c>
      <c r="R468" s="38">
        <f t="shared" ca="1" si="92"/>
        <v>90.883753912344886</v>
      </c>
      <c r="S468" s="38">
        <f t="shared" ca="1" si="93"/>
        <v>98.90408675761762</v>
      </c>
      <c r="T468" s="38" t="str">
        <f t="shared" ca="1" si="94"/>
        <v>-</v>
      </c>
      <c r="U468" s="38" t="str">
        <f t="shared" ca="1" si="95"/>
        <v>-</v>
      </c>
      <c r="V468" s="38"/>
      <c r="W468" s="38"/>
    </row>
    <row r="469" spans="1:23" x14ac:dyDescent="0.35">
      <c r="A469" s="2" t="str">
        <f>BASE_NOTAS[[#This Row],[Sigla]]&amp;BASE_NOTAS[[#This Row],[CÓDIGO]]</f>
        <v>ESED_E2</v>
      </c>
      <c r="B469" s="4" t="s">
        <v>183</v>
      </c>
      <c r="C469" s="4" t="s">
        <v>24</v>
      </c>
      <c r="D469" s="4" t="s">
        <v>94</v>
      </c>
      <c r="E469" s="42">
        <v>90.444524001604492</v>
      </c>
      <c r="F469" s="4" t="s">
        <v>611</v>
      </c>
      <c r="G46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90.444524001604492</v>
      </c>
      <c r="H46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469" s="38">
        <f t="shared" ca="1" si="84"/>
        <v>55.593630024333997</v>
      </c>
      <c r="K469" s="38" t="str">
        <f t="shared" ca="1" si="85"/>
        <v>-</v>
      </c>
      <c r="L469" s="38">
        <f t="shared" ca="1" si="86"/>
        <v>83.854741165322579</v>
      </c>
      <c r="M469" s="38">
        <f t="shared" ca="1" si="87"/>
        <v>80.727515626254501</v>
      </c>
      <c r="N469" s="38">
        <f t="shared" ca="1" si="88"/>
        <v>85.530865204619587</v>
      </c>
      <c r="O469" s="38" t="str">
        <f t="shared" ca="1" si="89"/>
        <v>-</v>
      </c>
      <c r="P469" s="38" t="str">
        <f t="shared" ca="1" si="90"/>
        <v>-</v>
      </c>
      <c r="Q469" s="38">
        <f t="shared" ca="1" si="91"/>
        <v>84.136399666423884</v>
      </c>
      <c r="R469" s="38">
        <f t="shared" ca="1" si="92"/>
        <v>87.707527638360915</v>
      </c>
      <c r="S469" s="38">
        <f t="shared" ca="1" si="93"/>
        <v>90.444524001604492</v>
      </c>
      <c r="T469" s="38" t="str">
        <f t="shared" ca="1" si="94"/>
        <v>-</v>
      </c>
      <c r="U469" s="38" t="str">
        <f t="shared" ca="1" si="95"/>
        <v>-</v>
      </c>
      <c r="V469" s="38"/>
      <c r="W469" s="38"/>
    </row>
    <row r="470" spans="1:23" x14ac:dyDescent="0.35">
      <c r="A470" s="2" t="str">
        <f>BASE_NOTAS[[#This Row],[Sigla]]&amp;BASE_NOTAS[[#This Row],[CÓDIGO]]</f>
        <v>GOED_E2</v>
      </c>
      <c r="B470" s="4" t="s">
        <v>190</v>
      </c>
      <c r="C470" s="4" t="s">
        <v>24</v>
      </c>
      <c r="D470" s="4" t="s">
        <v>94</v>
      </c>
      <c r="E470" s="42">
        <v>67.215919394064585</v>
      </c>
      <c r="F470" s="4" t="s">
        <v>611</v>
      </c>
      <c r="G47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67.215919394064585</v>
      </c>
      <c r="H47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470" s="38">
        <f t="shared" ca="1" si="84"/>
        <v>44.456773097778289</v>
      </c>
      <c r="K470" s="38" t="str">
        <f t="shared" ca="1" si="85"/>
        <v>-</v>
      </c>
      <c r="L470" s="38">
        <f t="shared" ca="1" si="86"/>
        <v>67.627489086901377</v>
      </c>
      <c r="M470" s="38">
        <f t="shared" ca="1" si="87"/>
        <v>58.368214156858578</v>
      </c>
      <c r="N470" s="38">
        <f t="shared" ca="1" si="88"/>
        <v>64.702470932826358</v>
      </c>
      <c r="O470" s="38" t="str">
        <f t="shared" ca="1" si="89"/>
        <v>-</v>
      </c>
      <c r="P470" s="38" t="str">
        <f t="shared" ca="1" si="90"/>
        <v>-</v>
      </c>
      <c r="Q470" s="38">
        <f t="shared" ca="1" si="91"/>
        <v>56.821566931047272</v>
      </c>
      <c r="R470" s="38">
        <f t="shared" ca="1" si="92"/>
        <v>64.535058308009368</v>
      </c>
      <c r="S470" s="38">
        <f t="shared" ca="1" si="93"/>
        <v>67.215919394064585</v>
      </c>
      <c r="T470" s="38" t="str">
        <f t="shared" ca="1" si="94"/>
        <v>-</v>
      </c>
      <c r="U470" s="38" t="str">
        <f t="shared" ca="1" si="95"/>
        <v>-</v>
      </c>
      <c r="V470" s="38"/>
      <c r="W470" s="38"/>
    </row>
    <row r="471" spans="1:23" x14ac:dyDescent="0.35">
      <c r="A471" s="2" t="str">
        <f>BASE_NOTAS[[#This Row],[Sigla]]&amp;BASE_NOTAS[[#This Row],[CÓDIGO]]</f>
        <v>MAED_E2</v>
      </c>
      <c r="B471" s="4" t="s">
        <v>191</v>
      </c>
      <c r="C471" s="4" t="s">
        <v>24</v>
      </c>
      <c r="D471" s="4" t="s">
        <v>94</v>
      </c>
      <c r="E471" s="42">
        <v>12.774799716883722</v>
      </c>
      <c r="F471" s="4" t="s">
        <v>611</v>
      </c>
      <c r="G47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12.774799716883722</v>
      </c>
      <c r="H47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471" s="38">
        <f t="shared" ca="1" si="84"/>
        <v>5.1434577419307441</v>
      </c>
      <c r="K471" s="38" t="str">
        <f t="shared" ca="1" si="85"/>
        <v>-</v>
      </c>
      <c r="L471" s="38">
        <f t="shared" ca="1" si="86"/>
        <v>6.070590873667383</v>
      </c>
      <c r="M471" s="38">
        <f t="shared" ca="1" si="87"/>
        <v>3.3247573058180593</v>
      </c>
      <c r="N471" s="38">
        <f t="shared" ca="1" si="88"/>
        <v>7.25228428940828</v>
      </c>
      <c r="O471" s="38" t="str">
        <f t="shared" ca="1" si="89"/>
        <v>-</v>
      </c>
      <c r="P471" s="38" t="str">
        <f t="shared" ca="1" si="90"/>
        <v>-</v>
      </c>
      <c r="Q471" s="38">
        <f t="shared" ca="1" si="91"/>
        <v>14.388166535181016</v>
      </c>
      <c r="R471" s="38">
        <f t="shared" ca="1" si="92"/>
        <v>8.0348934721234322</v>
      </c>
      <c r="S471" s="38">
        <f t="shared" ca="1" si="93"/>
        <v>12.774799716883722</v>
      </c>
      <c r="T471" s="38" t="str">
        <f t="shared" ca="1" si="94"/>
        <v>-</v>
      </c>
      <c r="U471" s="38" t="str">
        <f t="shared" ca="1" si="95"/>
        <v>-</v>
      </c>
      <c r="V471" s="38"/>
      <c r="W471" s="38"/>
    </row>
    <row r="472" spans="1:23" x14ac:dyDescent="0.35">
      <c r="A472" s="2" t="str">
        <f>BASE_NOTAS[[#This Row],[Sigla]]&amp;BASE_NOTAS[[#This Row],[CÓDIGO]]</f>
        <v>MGED_E2</v>
      </c>
      <c r="B472" s="4" t="s">
        <v>192</v>
      </c>
      <c r="C472" s="4" t="s">
        <v>24</v>
      </c>
      <c r="D472" s="4" t="s">
        <v>94</v>
      </c>
      <c r="E472" s="42">
        <v>95.198458511175716</v>
      </c>
      <c r="F472" s="4" t="s">
        <v>611</v>
      </c>
      <c r="G47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95.198458511175716</v>
      </c>
      <c r="H47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472" s="38">
        <f t="shared" ca="1" si="84"/>
        <v>84.4299611350025</v>
      </c>
      <c r="K472" s="38" t="str">
        <f t="shared" ca="1" si="85"/>
        <v>-</v>
      </c>
      <c r="L472" s="38">
        <f t="shared" ca="1" si="86"/>
        <v>95.902743970393786</v>
      </c>
      <c r="M472" s="38">
        <f t="shared" ca="1" si="87"/>
        <v>95.208707583388247</v>
      </c>
      <c r="N472" s="38">
        <f t="shared" ca="1" si="88"/>
        <v>94.494681250317271</v>
      </c>
      <c r="O472" s="38" t="str">
        <f t="shared" ca="1" si="89"/>
        <v>-</v>
      </c>
      <c r="P472" s="38" t="str">
        <f t="shared" ca="1" si="90"/>
        <v>-</v>
      </c>
      <c r="Q472" s="38">
        <f t="shared" ca="1" si="91"/>
        <v>100</v>
      </c>
      <c r="R472" s="38">
        <f t="shared" ca="1" si="92"/>
        <v>100</v>
      </c>
      <c r="S472" s="38">
        <f t="shared" ca="1" si="93"/>
        <v>95.198458511175716</v>
      </c>
      <c r="T472" s="38" t="str">
        <f t="shared" ca="1" si="94"/>
        <v>-</v>
      </c>
      <c r="U472" s="38" t="str">
        <f t="shared" ca="1" si="95"/>
        <v>-</v>
      </c>
      <c r="V472" s="38"/>
      <c r="W472" s="38"/>
    </row>
    <row r="473" spans="1:23" x14ac:dyDescent="0.35">
      <c r="A473" s="2" t="str">
        <f>BASE_NOTAS[[#This Row],[Sigla]]&amp;BASE_NOTAS[[#This Row],[CÓDIGO]]</f>
        <v>MSED_E2</v>
      </c>
      <c r="B473" s="4" t="s">
        <v>193</v>
      </c>
      <c r="C473" s="4" t="s">
        <v>24</v>
      </c>
      <c r="D473" s="4" t="s">
        <v>94</v>
      </c>
      <c r="E473" s="42">
        <v>54.813354759879473</v>
      </c>
      <c r="F473" s="4" t="s">
        <v>611</v>
      </c>
      <c r="G47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54.813354759879473</v>
      </c>
      <c r="H47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473" s="38">
        <f t="shared" ca="1" si="84"/>
        <v>47.094820409376318</v>
      </c>
      <c r="K473" s="38" t="str">
        <f t="shared" ca="1" si="85"/>
        <v>-</v>
      </c>
      <c r="L473" s="38">
        <f t="shared" ca="1" si="86"/>
        <v>51.740213384316057</v>
      </c>
      <c r="M473" s="38">
        <f t="shared" ca="1" si="87"/>
        <v>46.557395605037321</v>
      </c>
      <c r="N473" s="38">
        <f t="shared" ca="1" si="88"/>
        <v>46.489513327889462</v>
      </c>
      <c r="O473" s="38" t="str">
        <f t="shared" ca="1" si="89"/>
        <v>-</v>
      </c>
      <c r="P473" s="38" t="str">
        <f t="shared" ca="1" si="90"/>
        <v>-</v>
      </c>
      <c r="Q473" s="38">
        <f t="shared" ca="1" si="91"/>
        <v>49.554153764356947</v>
      </c>
      <c r="R473" s="38">
        <f t="shared" ca="1" si="92"/>
        <v>51.404212508234068</v>
      </c>
      <c r="S473" s="38">
        <f t="shared" ca="1" si="93"/>
        <v>54.813354759879473</v>
      </c>
      <c r="T473" s="38" t="str">
        <f t="shared" ca="1" si="94"/>
        <v>-</v>
      </c>
      <c r="U473" s="38" t="str">
        <f t="shared" ca="1" si="95"/>
        <v>-</v>
      </c>
      <c r="V473" s="38"/>
      <c r="W473" s="38"/>
    </row>
    <row r="474" spans="1:23" x14ac:dyDescent="0.35">
      <c r="A474" s="2" t="str">
        <f>BASE_NOTAS[[#This Row],[Sigla]]&amp;BASE_NOTAS[[#This Row],[CÓDIGO]]</f>
        <v>MTED_E2</v>
      </c>
      <c r="B474" s="4" t="s">
        <v>195</v>
      </c>
      <c r="C474" s="4" t="s">
        <v>24</v>
      </c>
      <c r="D474" s="4" t="s">
        <v>94</v>
      </c>
      <c r="E474" s="42">
        <v>47.338046143993587</v>
      </c>
      <c r="F474" s="4" t="s">
        <v>611</v>
      </c>
      <c r="G47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47.338046143993587</v>
      </c>
      <c r="H47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474" s="38">
        <f t="shared" ca="1" si="84"/>
        <v>22.160146600323106</v>
      </c>
      <c r="K474" s="38" t="str">
        <f t="shared" ca="1" si="85"/>
        <v>-</v>
      </c>
      <c r="L474" s="38">
        <f t="shared" ca="1" si="86"/>
        <v>30.341091815726795</v>
      </c>
      <c r="M474" s="38">
        <f t="shared" ca="1" si="87"/>
        <v>25.778438503743907</v>
      </c>
      <c r="N474" s="38">
        <f t="shared" ca="1" si="88"/>
        <v>31.974117759689896</v>
      </c>
      <c r="O474" s="38" t="str">
        <f t="shared" ca="1" si="89"/>
        <v>-</v>
      </c>
      <c r="P474" s="38" t="str">
        <f t="shared" ca="1" si="90"/>
        <v>-</v>
      </c>
      <c r="Q474" s="38">
        <f t="shared" ca="1" si="91"/>
        <v>40.969055343489607</v>
      </c>
      <c r="R474" s="38">
        <f t="shared" ca="1" si="92"/>
        <v>41.726453258001065</v>
      </c>
      <c r="S474" s="38">
        <f t="shared" ca="1" si="93"/>
        <v>47.338046143993587</v>
      </c>
      <c r="T474" s="38" t="str">
        <f t="shared" ca="1" si="94"/>
        <v>-</v>
      </c>
      <c r="U474" s="38" t="str">
        <f t="shared" ca="1" si="95"/>
        <v>-</v>
      </c>
      <c r="V474" s="38"/>
      <c r="W474" s="38"/>
    </row>
    <row r="475" spans="1:23" x14ac:dyDescent="0.35">
      <c r="A475" s="2" t="str">
        <f>BASE_NOTAS[[#This Row],[Sigla]]&amp;BASE_NOTAS[[#This Row],[CÓDIGO]]</f>
        <v>PAED_E2</v>
      </c>
      <c r="B475" s="4" t="s">
        <v>196</v>
      </c>
      <c r="C475" s="4" t="s">
        <v>24</v>
      </c>
      <c r="D475" s="4" t="s">
        <v>94</v>
      </c>
      <c r="E475" s="42">
        <v>10.613120375727457</v>
      </c>
      <c r="F475" s="4" t="s">
        <v>611</v>
      </c>
      <c r="G47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10.613120375727457</v>
      </c>
      <c r="H47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475" s="38">
        <f t="shared" ca="1" si="84"/>
        <v>42.144005394540713</v>
      </c>
      <c r="K475" s="38" t="str">
        <f t="shared" ca="1" si="85"/>
        <v>-</v>
      </c>
      <c r="L475" s="38">
        <f t="shared" ca="1" si="86"/>
        <v>21.843212188319043</v>
      </c>
      <c r="M475" s="38">
        <f t="shared" ca="1" si="87"/>
        <v>18.263358873795589</v>
      </c>
      <c r="N475" s="38">
        <f t="shared" ca="1" si="88"/>
        <v>20.563384410664778</v>
      </c>
      <c r="O475" s="38" t="str">
        <f t="shared" ca="1" si="89"/>
        <v>-</v>
      </c>
      <c r="P475" s="38" t="str">
        <f t="shared" ca="1" si="90"/>
        <v>-</v>
      </c>
      <c r="Q475" s="38">
        <f t="shared" ca="1" si="91"/>
        <v>16.345735035778848</v>
      </c>
      <c r="R475" s="38">
        <f t="shared" ca="1" si="92"/>
        <v>12.942957074228387</v>
      </c>
      <c r="S475" s="38">
        <f t="shared" ca="1" si="93"/>
        <v>10.613120375727457</v>
      </c>
      <c r="T475" s="38" t="str">
        <f t="shared" ca="1" si="94"/>
        <v>-</v>
      </c>
      <c r="U475" s="38" t="str">
        <f t="shared" ca="1" si="95"/>
        <v>-</v>
      </c>
      <c r="V475" s="38"/>
      <c r="W475" s="38"/>
    </row>
    <row r="476" spans="1:23" x14ac:dyDescent="0.35">
      <c r="A476" s="2" t="str">
        <f>BASE_NOTAS[[#This Row],[Sigla]]&amp;BASE_NOTAS[[#This Row],[CÓDIGO]]</f>
        <v>PBED_E2</v>
      </c>
      <c r="B476" s="4" t="s">
        <v>197</v>
      </c>
      <c r="C476" s="4" t="s">
        <v>24</v>
      </c>
      <c r="D476" s="4" t="s">
        <v>94</v>
      </c>
      <c r="E476" s="42">
        <v>52.472144035507682</v>
      </c>
      <c r="F476" s="4" t="s">
        <v>611</v>
      </c>
      <c r="G47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52.472144035507682</v>
      </c>
      <c r="H47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476" s="38">
        <f t="shared" ca="1" si="84"/>
        <v>38.101775530959202</v>
      </c>
      <c r="K476" s="38" t="str">
        <f t="shared" ca="1" si="85"/>
        <v>-</v>
      </c>
      <c r="L476" s="38">
        <f t="shared" ca="1" si="86"/>
        <v>41.47765777028696</v>
      </c>
      <c r="M476" s="38">
        <f t="shared" ca="1" si="87"/>
        <v>40.034029895728111</v>
      </c>
      <c r="N476" s="38">
        <f t="shared" ca="1" si="88"/>
        <v>48.333518149829757</v>
      </c>
      <c r="O476" s="38" t="str">
        <f t="shared" ca="1" si="89"/>
        <v>-</v>
      </c>
      <c r="P476" s="38" t="str">
        <f t="shared" ca="1" si="90"/>
        <v>-</v>
      </c>
      <c r="Q476" s="38">
        <f t="shared" ca="1" si="91"/>
        <v>49.292342871516773</v>
      </c>
      <c r="R476" s="38">
        <f t="shared" ca="1" si="92"/>
        <v>46.42370796739538</v>
      </c>
      <c r="S476" s="38">
        <f t="shared" ca="1" si="93"/>
        <v>52.472144035507682</v>
      </c>
      <c r="T476" s="38" t="str">
        <f t="shared" ca="1" si="94"/>
        <v>-</v>
      </c>
      <c r="U476" s="38" t="str">
        <f t="shared" ca="1" si="95"/>
        <v>-</v>
      </c>
      <c r="V476" s="38"/>
      <c r="W476" s="38"/>
    </row>
    <row r="477" spans="1:23" x14ac:dyDescent="0.35">
      <c r="A477" s="2" t="str">
        <f>BASE_NOTAS[[#This Row],[Sigla]]&amp;BASE_NOTAS[[#This Row],[CÓDIGO]]</f>
        <v>PEED_E2</v>
      </c>
      <c r="B477" s="4" t="s">
        <v>198</v>
      </c>
      <c r="C477" s="4" t="s">
        <v>24</v>
      </c>
      <c r="D477" s="4" t="s">
        <v>94</v>
      </c>
      <c r="E477" s="42">
        <v>51.861125117714622</v>
      </c>
      <c r="F477" s="4" t="s">
        <v>611</v>
      </c>
      <c r="G47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51.861125117714622</v>
      </c>
      <c r="H47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477" s="38">
        <f t="shared" ca="1" si="84"/>
        <v>47.47559566907664</v>
      </c>
      <c r="K477" s="38" t="str">
        <f t="shared" ca="1" si="85"/>
        <v>-</v>
      </c>
      <c r="L477" s="38">
        <f t="shared" ca="1" si="86"/>
        <v>42.030365865457831</v>
      </c>
      <c r="M477" s="38">
        <f t="shared" ca="1" si="87"/>
        <v>40.590291969840713</v>
      </c>
      <c r="N477" s="38">
        <f t="shared" ca="1" si="88"/>
        <v>50.138258317663087</v>
      </c>
      <c r="O477" s="38" t="str">
        <f t="shared" ca="1" si="89"/>
        <v>-</v>
      </c>
      <c r="P477" s="38" t="str">
        <f t="shared" ca="1" si="90"/>
        <v>-</v>
      </c>
      <c r="Q477" s="38">
        <f t="shared" ca="1" si="91"/>
        <v>54.076245056267645</v>
      </c>
      <c r="R477" s="38">
        <f t="shared" ca="1" si="92"/>
        <v>53.168157190180921</v>
      </c>
      <c r="S477" s="38">
        <f t="shared" ca="1" si="93"/>
        <v>51.861125117714622</v>
      </c>
      <c r="T477" s="38" t="str">
        <f t="shared" ca="1" si="94"/>
        <v>-</v>
      </c>
      <c r="U477" s="38" t="str">
        <f t="shared" ca="1" si="95"/>
        <v>-</v>
      </c>
      <c r="V477" s="38"/>
      <c r="W477" s="38"/>
    </row>
    <row r="478" spans="1:23" x14ac:dyDescent="0.35">
      <c r="A478" s="2" t="str">
        <f>BASE_NOTAS[[#This Row],[Sigla]]&amp;BASE_NOTAS[[#This Row],[CÓDIGO]]</f>
        <v>PIED_E2</v>
      </c>
      <c r="B478" s="4" t="s">
        <v>199</v>
      </c>
      <c r="C478" s="4" t="s">
        <v>24</v>
      </c>
      <c r="D478" s="4" t="s">
        <v>94</v>
      </c>
      <c r="E478" s="42">
        <v>32.54710583335104</v>
      </c>
      <c r="F478" s="4" t="s">
        <v>611</v>
      </c>
      <c r="G47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32.54710583335104</v>
      </c>
      <c r="H47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478" s="38">
        <f t="shared" ca="1" si="84"/>
        <v>25.620753791145777</v>
      </c>
      <c r="K478" s="38" t="str">
        <f t="shared" ca="1" si="85"/>
        <v>-</v>
      </c>
      <c r="L478" s="38">
        <f t="shared" ca="1" si="86"/>
        <v>26.181972104769496</v>
      </c>
      <c r="M478" s="38">
        <f t="shared" ca="1" si="87"/>
        <v>21.176017652496363</v>
      </c>
      <c r="N478" s="38">
        <f t="shared" ca="1" si="88"/>
        <v>30.959829249384541</v>
      </c>
      <c r="O478" s="38" t="str">
        <f t="shared" ca="1" si="89"/>
        <v>-</v>
      </c>
      <c r="P478" s="38" t="str">
        <f t="shared" ca="1" si="90"/>
        <v>-</v>
      </c>
      <c r="Q478" s="38">
        <f t="shared" ca="1" si="91"/>
        <v>35.535126008273295</v>
      </c>
      <c r="R478" s="38">
        <f t="shared" ca="1" si="92"/>
        <v>29.730746278808322</v>
      </c>
      <c r="S478" s="38">
        <f t="shared" ca="1" si="93"/>
        <v>32.54710583335104</v>
      </c>
      <c r="T478" s="38" t="str">
        <f t="shared" ca="1" si="94"/>
        <v>-</v>
      </c>
      <c r="U478" s="38" t="str">
        <f t="shared" ca="1" si="95"/>
        <v>-</v>
      </c>
      <c r="V478" s="38"/>
      <c r="W478" s="38"/>
    </row>
    <row r="479" spans="1:23" x14ac:dyDescent="0.35">
      <c r="A479" s="2" t="str">
        <f>BASE_NOTAS[[#This Row],[Sigla]]&amp;BASE_NOTAS[[#This Row],[CÓDIGO]]</f>
        <v>PRED_E2</v>
      </c>
      <c r="B479" s="4" t="s">
        <v>200</v>
      </c>
      <c r="C479" s="4" t="s">
        <v>24</v>
      </c>
      <c r="D479" s="4" t="s">
        <v>94</v>
      </c>
      <c r="E479" s="42">
        <v>77.450230497643616</v>
      </c>
      <c r="F479" s="4" t="s">
        <v>611</v>
      </c>
      <c r="G47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77.450230497643616</v>
      </c>
      <c r="H47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479" s="38">
        <f t="shared" ca="1" si="84"/>
        <v>100</v>
      </c>
      <c r="K479" s="38" t="str">
        <f t="shared" ca="1" si="85"/>
        <v>-</v>
      </c>
      <c r="L479" s="38">
        <f t="shared" ca="1" si="86"/>
        <v>86.850782977377904</v>
      </c>
      <c r="M479" s="38">
        <f t="shared" ca="1" si="87"/>
        <v>82.486077405062275</v>
      </c>
      <c r="N479" s="38">
        <f t="shared" ca="1" si="88"/>
        <v>83.485863591546973</v>
      </c>
      <c r="O479" s="38" t="str">
        <f t="shared" ca="1" si="89"/>
        <v>-</v>
      </c>
      <c r="P479" s="38" t="str">
        <f t="shared" ca="1" si="90"/>
        <v>-</v>
      </c>
      <c r="Q479" s="38">
        <f t="shared" ca="1" si="91"/>
        <v>76.04269325758662</v>
      </c>
      <c r="R479" s="38">
        <f t="shared" ca="1" si="92"/>
        <v>74.790245547121529</v>
      </c>
      <c r="S479" s="38">
        <f t="shared" ca="1" si="93"/>
        <v>77.450230497643616</v>
      </c>
      <c r="T479" s="38" t="str">
        <f t="shared" ca="1" si="94"/>
        <v>-</v>
      </c>
      <c r="U479" s="38" t="str">
        <f t="shared" ca="1" si="95"/>
        <v>-</v>
      </c>
      <c r="V479" s="38"/>
      <c r="W479" s="38"/>
    </row>
    <row r="480" spans="1:23" x14ac:dyDescent="0.35">
      <c r="A480" s="2" t="str">
        <f>BASE_NOTAS[[#This Row],[Sigla]]&amp;BASE_NOTAS[[#This Row],[CÓDIGO]]</f>
        <v>RJED_E2</v>
      </c>
      <c r="B480" s="4" t="s">
        <v>201</v>
      </c>
      <c r="C480" s="4" t="s">
        <v>24</v>
      </c>
      <c r="D480" s="4" t="s">
        <v>94</v>
      </c>
      <c r="E480" s="42">
        <v>86.344365193037476</v>
      </c>
      <c r="F480" s="4" t="s">
        <v>611</v>
      </c>
      <c r="G48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86.344365193037476</v>
      </c>
      <c r="H48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480" s="38">
        <f t="shared" ca="1" si="84"/>
        <v>86.117709213366126</v>
      </c>
      <c r="K480" s="38" t="str">
        <f t="shared" ca="1" si="85"/>
        <v>-</v>
      </c>
      <c r="L480" s="38">
        <f t="shared" ca="1" si="86"/>
        <v>97.996472768575188</v>
      </c>
      <c r="M480" s="38">
        <f t="shared" ca="1" si="87"/>
        <v>95.982247147549145</v>
      </c>
      <c r="N480" s="38">
        <f t="shared" ca="1" si="88"/>
        <v>94.582313302057685</v>
      </c>
      <c r="O480" s="38" t="str">
        <f t="shared" ca="1" si="89"/>
        <v>-</v>
      </c>
      <c r="P480" s="38" t="str">
        <f t="shared" ca="1" si="90"/>
        <v>-</v>
      </c>
      <c r="Q480" s="38">
        <f t="shared" ca="1" si="91"/>
        <v>86.073058132993779</v>
      </c>
      <c r="R480" s="38">
        <f t="shared" ca="1" si="92"/>
        <v>85.946662650451174</v>
      </c>
      <c r="S480" s="38">
        <f t="shared" ca="1" si="93"/>
        <v>86.344365193037476</v>
      </c>
      <c r="T480" s="38" t="str">
        <f t="shared" ca="1" si="94"/>
        <v>-</v>
      </c>
      <c r="U480" s="38" t="str">
        <f t="shared" ca="1" si="95"/>
        <v>-</v>
      </c>
      <c r="V480" s="38"/>
      <c r="W480" s="38"/>
    </row>
    <row r="481" spans="1:23" x14ac:dyDescent="0.35">
      <c r="A481" s="2" t="str">
        <f>BASE_NOTAS[[#This Row],[Sigla]]&amp;BASE_NOTAS[[#This Row],[CÓDIGO]]</f>
        <v>RNED_E2</v>
      </c>
      <c r="B481" s="4" t="s">
        <v>202</v>
      </c>
      <c r="C481" s="4" t="s">
        <v>24</v>
      </c>
      <c r="D481" s="4" t="s">
        <v>94</v>
      </c>
      <c r="E481" s="42">
        <v>60.944260520495206</v>
      </c>
      <c r="F481" s="4" t="s">
        <v>611</v>
      </c>
      <c r="G48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60.944260520495206</v>
      </c>
      <c r="H48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481" s="38">
        <f t="shared" ca="1" si="84"/>
        <v>44.819824783174596</v>
      </c>
      <c r="K481" s="38" t="str">
        <f t="shared" ca="1" si="85"/>
        <v>-</v>
      </c>
      <c r="L481" s="38">
        <f t="shared" ca="1" si="86"/>
        <v>48.91864342947013</v>
      </c>
      <c r="M481" s="38">
        <f t="shared" ca="1" si="87"/>
        <v>52.405127091578493</v>
      </c>
      <c r="N481" s="38">
        <f t="shared" ca="1" si="88"/>
        <v>60.930277728918391</v>
      </c>
      <c r="O481" s="38" t="str">
        <f t="shared" ca="1" si="89"/>
        <v>-</v>
      </c>
      <c r="P481" s="38" t="str">
        <f t="shared" ca="1" si="90"/>
        <v>-</v>
      </c>
      <c r="Q481" s="38">
        <f t="shared" ca="1" si="91"/>
        <v>58.310930573046896</v>
      </c>
      <c r="R481" s="38">
        <f t="shared" ca="1" si="92"/>
        <v>57.440713955646039</v>
      </c>
      <c r="S481" s="38">
        <f t="shared" ca="1" si="93"/>
        <v>60.944260520495206</v>
      </c>
      <c r="T481" s="38" t="str">
        <f t="shared" ca="1" si="94"/>
        <v>-</v>
      </c>
      <c r="U481" s="38" t="str">
        <f t="shared" ca="1" si="95"/>
        <v>-</v>
      </c>
      <c r="V481" s="38"/>
      <c r="W481" s="38"/>
    </row>
    <row r="482" spans="1:23" x14ac:dyDescent="0.35">
      <c r="A482" s="2" t="str">
        <f>BASE_NOTAS[[#This Row],[Sigla]]&amp;BASE_NOTAS[[#This Row],[CÓDIGO]]</f>
        <v>ROED_E2</v>
      </c>
      <c r="B482" s="4" t="s">
        <v>203</v>
      </c>
      <c r="C482" s="4" t="s">
        <v>24</v>
      </c>
      <c r="D482" s="4" t="s">
        <v>94</v>
      </c>
      <c r="E482" s="42">
        <v>30.577201155627769</v>
      </c>
      <c r="F482" s="4" t="s">
        <v>611</v>
      </c>
      <c r="G48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30.577201155627769</v>
      </c>
      <c r="H48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482" s="38">
        <f t="shared" ca="1" si="84"/>
        <v>28.401449126365502</v>
      </c>
      <c r="K482" s="38" t="str">
        <f t="shared" ca="1" si="85"/>
        <v>-</v>
      </c>
      <c r="L482" s="38">
        <f t="shared" ca="1" si="86"/>
        <v>18.759899235596901</v>
      </c>
      <c r="M482" s="38">
        <f t="shared" ca="1" si="87"/>
        <v>8.6054565894805854</v>
      </c>
      <c r="N482" s="38">
        <f t="shared" ca="1" si="88"/>
        <v>17.132156399225252</v>
      </c>
      <c r="O482" s="38" t="str">
        <f t="shared" ca="1" si="89"/>
        <v>-</v>
      </c>
      <c r="P482" s="38" t="str">
        <f t="shared" ca="1" si="90"/>
        <v>-</v>
      </c>
      <c r="Q482" s="38">
        <f t="shared" ca="1" si="91"/>
        <v>27.109964625988532</v>
      </c>
      <c r="R482" s="38">
        <f t="shared" ca="1" si="92"/>
        <v>28.094633333301473</v>
      </c>
      <c r="S482" s="38">
        <f t="shared" ca="1" si="93"/>
        <v>30.577201155627769</v>
      </c>
      <c r="T482" s="38" t="str">
        <f t="shared" ca="1" si="94"/>
        <v>-</v>
      </c>
      <c r="U482" s="38" t="str">
        <f t="shared" ca="1" si="95"/>
        <v>-</v>
      </c>
      <c r="V482" s="38"/>
      <c r="W482" s="38"/>
    </row>
    <row r="483" spans="1:23" x14ac:dyDescent="0.35">
      <c r="A483" s="2" t="str">
        <f>BASE_NOTAS[[#This Row],[Sigla]]&amp;BASE_NOTAS[[#This Row],[CÓDIGO]]</f>
        <v>RRED_E2</v>
      </c>
      <c r="B483" s="4" t="s">
        <v>204</v>
      </c>
      <c r="C483" s="4" t="s">
        <v>24</v>
      </c>
      <c r="D483" s="4" t="s">
        <v>94</v>
      </c>
      <c r="E483" s="42">
        <v>33.298177598476506</v>
      </c>
      <c r="F483" s="4" t="s">
        <v>611</v>
      </c>
      <c r="G48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33.298177598476506</v>
      </c>
      <c r="H48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483" s="38">
        <f t="shared" ca="1" si="84"/>
        <v>16.488949309522972</v>
      </c>
      <c r="K483" s="38" t="str">
        <f t="shared" ca="1" si="85"/>
        <v>-</v>
      </c>
      <c r="L483" s="38">
        <f t="shared" ca="1" si="86"/>
        <v>15.174094501272561</v>
      </c>
      <c r="M483" s="38">
        <f t="shared" ca="1" si="87"/>
        <v>18.91349425616993</v>
      </c>
      <c r="N483" s="38">
        <f t="shared" ca="1" si="88"/>
        <v>22.652221522610454</v>
      </c>
      <c r="O483" s="38" t="str">
        <f t="shared" ca="1" si="89"/>
        <v>-</v>
      </c>
      <c r="P483" s="38" t="str">
        <f t="shared" ca="1" si="90"/>
        <v>-</v>
      </c>
      <c r="Q483" s="38">
        <f t="shared" ca="1" si="91"/>
        <v>39.997329380930843</v>
      </c>
      <c r="R483" s="38">
        <f t="shared" ca="1" si="92"/>
        <v>45.561465045380004</v>
      </c>
      <c r="S483" s="38">
        <f t="shared" ca="1" si="93"/>
        <v>33.298177598476506</v>
      </c>
      <c r="T483" s="38" t="str">
        <f t="shared" ca="1" si="94"/>
        <v>-</v>
      </c>
      <c r="U483" s="38" t="str">
        <f t="shared" ca="1" si="95"/>
        <v>-</v>
      </c>
      <c r="V483" s="38"/>
      <c r="W483" s="38"/>
    </row>
    <row r="484" spans="1:23" x14ac:dyDescent="0.35">
      <c r="A484" s="2" t="str">
        <f>BASE_NOTAS[[#This Row],[Sigla]]&amp;BASE_NOTAS[[#This Row],[CÓDIGO]]</f>
        <v>RSED_E2</v>
      </c>
      <c r="B484" s="4" t="s">
        <v>205</v>
      </c>
      <c r="C484" s="4" t="s">
        <v>24</v>
      </c>
      <c r="D484" s="4" t="s">
        <v>94</v>
      </c>
      <c r="E484" s="42">
        <v>73.912800277424878</v>
      </c>
      <c r="F484" s="4" t="s">
        <v>611</v>
      </c>
      <c r="G48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73.912800277424878</v>
      </c>
      <c r="H48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484" s="38">
        <f t="shared" ca="1" si="84"/>
        <v>70.663050734808095</v>
      </c>
      <c r="K484" s="38" t="str">
        <f t="shared" ca="1" si="85"/>
        <v>-</v>
      </c>
      <c r="L484" s="38">
        <f t="shared" ca="1" si="86"/>
        <v>89.720030064841481</v>
      </c>
      <c r="M484" s="38">
        <f t="shared" ca="1" si="87"/>
        <v>82.413744354332295</v>
      </c>
      <c r="N484" s="38">
        <f t="shared" ca="1" si="88"/>
        <v>85.241223765617207</v>
      </c>
      <c r="O484" s="38" t="str">
        <f t="shared" ca="1" si="89"/>
        <v>-</v>
      </c>
      <c r="P484" s="38" t="str">
        <f t="shared" ca="1" si="90"/>
        <v>-</v>
      </c>
      <c r="Q484" s="38">
        <f t="shared" ca="1" si="91"/>
        <v>81.252009280767609</v>
      </c>
      <c r="R484" s="38">
        <f t="shared" ca="1" si="92"/>
        <v>87.235473224139952</v>
      </c>
      <c r="S484" s="38">
        <f t="shared" ca="1" si="93"/>
        <v>73.912800277424878</v>
      </c>
      <c r="T484" s="38" t="str">
        <f t="shared" ca="1" si="94"/>
        <v>-</v>
      </c>
      <c r="U484" s="38" t="str">
        <f t="shared" ca="1" si="95"/>
        <v>-</v>
      </c>
      <c r="V484" s="38"/>
      <c r="W484" s="38"/>
    </row>
    <row r="485" spans="1:23" x14ac:dyDescent="0.35">
      <c r="A485" s="2" t="str">
        <f>BASE_NOTAS[[#This Row],[Sigla]]&amp;BASE_NOTAS[[#This Row],[CÓDIGO]]</f>
        <v>SCED_E2</v>
      </c>
      <c r="B485" s="4" t="s">
        <v>194</v>
      </c>
      <c r="C485" s="4" t="s">
        <v>24</v>
      </c>
      <c r="D485" s="4" t="s">
        <v>94</v>
      </c>
      <c r="E485" s="42">
        <v>99.086207484011766</v>
      </c>
      <c r="F485" s="4" t="s">
        <v>611</v>
      </c>
      <c r="G48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99.086207484011766</v>
      </c>
      <c r="H48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485" s="38">
        <f t="shared" ca="1" si="84"/>
        <v>71.641766453132121</v>
      </c>
      <c r="K485" s="38" t="str">
        <f t="shared" ca="1" si="85"/>
        <v>-</v>
      </c>
      <c r="L485" s="38">
        <f t="shared" ca="1" si="86"/>
        <v>100</v>
      </c>
      <c r="M485" s="38">
        <f t="shared" ca="1" si="87"/>
        <v>92.364272506215414</v>
      </c>
      <c r="N485" s="38">
        <f t="shared" ca="1" si="88"/>
        <v>92.447597796251031</v>
      </c>
      <c r="O485" s="38" t="str">
        <f t="shared" ca="1" si="89"/>
        <v>-</v>
      </c>
      <c r="P485" s="38" t="str">
        <f t="shared" ca="1" si="90"/>
        <v>-</v>
      </c>
      <c r="Q485" s="38">
        <f t="shared" ca="1" si="91"/>
        <v>90.639928743061787</v>
      </c>
      <c r="R485" s="38">
        <f t="shared" ca="1" si="92"/>
        <v>91.979370814453659</v>
      </c>
      <c r="S485" s="38">
        <f t="shared" ca="1" si="93"/>
        <v>99.086207484011766</v>
      </c>
      <c r="T485" s="38" t="str">
        <f t="shared" ca="1" si="94"/>
        <v>-</v>
      </c>
      <c r="U485" s="38" t="str">
        <f t="shared" ca="1" si="95"/>
        <v>-</v>
      </c>
      <c r="V485" s="38"/>
      <c r="W485" s="38"/>
    </row>
    <row r="486" spans="1:23" x14ac:dyDescent="0.35">
      <c r="A486" s="2" t="str">
        <f>BASE_NOTAS[[#This Row],[Sigla]]&amp;BASE_NOTAS[[#This Row],[CÓDIGO]]</f>
        <v>SEED_E2</v>
      </c>
      <c r="B486" s="4" t="s">
        <v>206</v>
      </c>
      <c r="C486" s="4" t="s">
        <v>24</v>
      </c>
      <c r="D486" s="4" t="s">
        <v>94</v>
      </c>
      <c r="E486" s="42">
        <v>49.929294804782828</v>
      </c>
      <c r="F486" s="4" t="s">
        <v>611</v>
      </c>
      <c r="G48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49.929294804782828</v>
      </c>
      <c r="H48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486" s="38">
        <f t="shared" ca="1" si="84"/>
        <v>47.240648483648265</v>
      </c>
      <c r="K486" s="38" t="str">
        <f t="shared" ca="1" si="85"/>
        <v>-</v>
      </c>
      <c r="L486" s="38">
        <f t="shared" ca="1" si="86"/>
        <v>45.21927196869823</v>
      </c>
      <c r="M486" s="38">
        <f t="shared" ca="1" si="87"/>
        <v>45.554567499114889</v>
      </c>
      <c r="N486" s="38">
        <f t="shared" ca="1" si="88"/>
        <v>52.743041481885612</v>
      </c>
      <c r="O486" s="38" t="str">
        <f t="shared" ca="1" si="89"/>
        <v>-</v>
      </c>
      <c r="P486" s="38" t="str">
        <f t="shared" ca="1" si="90"/>
        <v>-</v>
      </c>
      <c r="Q486" s="38">
        <f t="shared" ca="1" si="91"/>
        <v>48.815364917090889</v>
      </c>
      <c r="R486" s="38">
        <f t="shared" ca="1" si="92"/>
        <v>48.518359228975477</v>
      </c>
      <c r="S486" s="38">
        <f t="shared" ca="1" si="93"/>
        <v>49.929294804782828</v>
      </c>
      <c r="T486" s="38" t="str">
        <f t="shared" ca="1" si="94"/>
        <v>-</v>
      </c>
      <c r="U486" s="38" t="str">
        <f t="shared" ca="1" si="95"/>
        <v>-</v>
      </c>
      <c r="V486" s="38"/>
      <c r="W486" s="38"/>
    </row>
    <row r="487" spans="1:23" x14ac:dyDescent="0.35">
      <c r="A487" s="2" t="str">
        <f>BASE_NOTAS[[#This Row],[Sigla]]&amp;BASE_NOTAS[[#This Row],[CÓDIGO]]</f>
        <v>SPED_E2</v>
      </c>
      <c r="B487" s="4" t="s">
        <v>186</v>
      </c>
      <c r="C487" s="4" t="s">
        <v>24</v>
      </c>
      <c r="D487" s="4" t="s">
        <v>94</v>
      </c>
      <c r="E487" s="42">
        <v>100</v>
      </c>
      <c r="F487" s="4" t="s">
        <v>611</v>
      </c>
      <c r="G48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48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487" s="38">
        <f t="shared" ca="1" si="84"/>
        <v>95.542021723504362</v>
      </c>
      <c r="K487" s="38" t="str">
        <f t="shared" ca="1" si="85"/>
        <v>-</v>
      </c>
      <c r="L487" s="38">
        <f t="shared" ca="1" si="86"/>
        <v>93.226619395907264</v>
      </c>
      <c r="M487" s="38">
        <f t="shared" ca="1" si="87"/>
        <v>100</v>
      </c>
      <c r="N487" s="38">
        <f t="shared" ca="1" si="88"/>
        <v>100</v>
      </c>
      <c r="O487" s="38" t="str">
        <f t="shared" ca="1" si="89"/>
        <v>-</v>
      </c>
      <c r="P487" s="38" t="str">
        <f t="shared" ca="1" si="90"/>
        <v>-</v>
      </c>
      <c r="Q487" s="38">
        <f t="shared" ca="1" si="91"/>
        <v>96.903859031936506</v>
      </c>
      <c r="R487" s="38">
        <f t="shared" ca="1" si="92"/>
        <v>99.236092134104922</v>
      </c>
      <c r="S487" s="38">
        <f t="shared" ca="1" si="93"/>
        <v>100</v>
      </c>
      <c r="T487" s="38" t="str">
        <f t="shared" ca="1" si="94"/>
        <v>-</v>
      </c>
      <c r="U487" s="38" t="str">
        <f t="shared" ca="1" si="95"/>
        <v>-</v>
      </c>
      <c r="V487" s="38"/>
      <c r="W487" s="38"/>
    </row>
    <row r="488" spans="1:23" x14ac:dyDescent="0.35">
      <c r="A488" s="2" t="str">
        <f>BASE_NOTAS[[#This Row],[Sigla]]&amp;BASE_NOTAS[[#This Row],[CÓDIGO]]</f>
        <v>TOED_E2</v>
      </c>
      <c r="B488" s="4" t="s">
        <v>185</v>
      </c>
      <c r="C488" s="4" t="s">
        <v>24</v>
      </c>
      <c r="D488" s="4" t="s">
        <v>94</v>
      </c>
      <c r="E488" s="42">
        <v>25.635456088721</v>
      </c>
      <c r="F488" s="4" t="s">
        <v>611</v>
      </c>
      <c r="G48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25.635456088721</v>
      </c>
      <c r="H48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488" s="38">
        <f t="shared" ca="1" si="84"/>
        <v>0</v>
      </c>
      <c r="K488" s="38" t="str">
        <f t="shared" ca="1" si="85"/>
        <v>-</v>
      </c>
      <c r="L488" s="38">
        <f t="shared" ca="1" si="86"/>
        <v>17.848196338391567</v>
      </c>
      <c r="M488" s="38">
        <f t="shared" ca="1" si="87"/>
        <v>7.5102705702985242</v>
      </c>
      <c r="N488" s="38">
        <f t="shared" ca="1" si="88"/>
        <v>22.389615692152624</v>
      </c>
      <c r="O488" s="38" t="str">
        <f t="shared" ca="1" si="89"/>
        <v>-</v>
      </c>
      <c r="P488" s="38" t="str">
        <f t="shared" ca="1" si="90"/>
        <v>-</v>
      </c>
      <c r="Q488" s="38">
        <f t="shared" ca="1" si="91"/>
        <v>29.001972962671029</v>
      </c>
      <c r="R488" s="38">
        <f t="shared" ca="1" si="92"/>
        <v>26.560159186062549</v>
      </c>
      <c r="S488" s="38">
        <f t="shared" ca="1" si="93"/>
        <v>25.635456088721</v>
      </c>
      <c r="T488" s="38" t="str">
        <f t="shared" ca="1" si="94"/>
        <v>-</v>
      </c>
      <c r="U488" s="38" t="str">
        <f t="shared" ca="1" si="95"/>
        <v>-</v>
      </c>
      <c r="V488" s="38"/>
      <c r="W488" s="38"/>
    </row>
    <row r="489" spans="1:23" x14ac:dyDescent="0.35">
      <c r="A489" s="2" t="str">
        <f>BASE_NOTAS[[#This Row],[Sigla]]&amp;BASE_NOTAS[[#This Row],[CÓDIGO]]</f>
        <v>ACED_IO</v>
      </c>
      <c r="B489" s="4" t="s">
        <v>156</v>
      </c>
      <c r="C489" s="4" t="s">
        <v>25</v>
      </c>
      <c r="D489" s="4" t="s">
        <v>95</v>
      </c>
      <c r="E489" s="42">
        <v>23.076923076923066</v>
      </c>
      <c r="F489" s="4" t="s">
        <v>471</v>
      </c>
      <c r="G48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23.076923076923066</v>
      </c>
      <c r="H48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489" s="38">
        <f t="shared" ca="1" si="84"/>
        <v>47.959169667612485</v>
      </c>
      <c r="K489" s="38" t="str">
        <f t="shared" ca="1" si="85"/>
        <v>-</v>
      </c>
      <c r="L489" s="38">
        <f t="shared" ca="1" si="86"/>
        <v>52.857621371080342</v>
      </c>
      <c r="M489" s="38" t="str">
        <f t="shared" ca="1" si="87"/>
        <v>-</v>
      </c>
      <c r="N489" s="38">
        <f t="shared" ca="1" si="88"/>
        <v>53.1270611851943</v>
      </c>
      <c r="O489" s="38" t="str">
        <f t="shared" ca="1" si="89"/>
        <v>-</v>
      </c>
      <c r="P489" s="38">
        <f t="shared" ca="1" si="90"/>
        <v>33.910566782756852</v>
      </c>
      <c r="Q489" s="38" t="str">
        <f t="shared" ca="1" si="91"/>
        <v>-</v>
      </c>
      <c r="R489" s="38">
        <f t="shared" ca="1" si="92"/>
        <v>23.076923076923066</v>
      </c>
      <c r="S489" s="38" t="str">
        <f t="shared" ca="1" si="93"/>
        <v>-</v>
      </c>
      <c r="T489" s="38" t="str">
        <f t="shared" ca="1" si="94"/>
        <v>-</v>
      </c>
      <c r="U489" s="38" t="str">
        <f t="shared" ca="1" si="95"/>
        <v>-</v>
      </c>
      <c r="V489" s="38"/>
      <c r="W489" s="38"/>
    </row>
    <row r="490" spans="1:23" x14ac:dyDescent="0.35">
      <c r="A490" s="2" t="str">
        <f>BASE_NOTAS[[#This Row],[Sigla]]&amp;BASE_NOTAS[[#This Row],[CÓDIGO]]</f>
        <v>ALED_IO</v>
      </c>
      <c r="B490" s="4" t="s">
        <v>157</v>
      </c>
      <c r="C490" s="4" t="s">
        <v>25</v>
      </c>
      <c r="D490" s="4" t="s">
        <v>95</v>
      </c>
      <c r="E490" s="42">
        <v>46.153846153846132</v>
      </c>
      <c r="F490" s="4" t="s">
        <v>471</v>
      </c>
      <c r="G49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46.153846153846132</v>
      </c>
      <c r="H49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490" s="38">
        <f t="shared" ca="1" si="84"/>
        <v>14.287746408223455</v>
      </c>
      <c r="K490" s="38" t="str">
        <f t="shared" ca="1" si="85"/>
        <v>-</v>
      </c>
      <c r="L490" s="38">
        <f t="shared" ca="1" si="86"/>
        <v>24.86690694792058</v>
      </c>
      <c r="M490" s="38" t="str">
        <f t="shared" ca="1" si="87"/>
        <v>-</v>
      </c>
      <c r="N490" s="38">
        <f t="shared" ca="1" si="88"/>
        <v>36.085950142362634</v>
      </c>
      <c r="O490" s="38" t="str">
        <f t="shared" ca="1" si="89"/>
        <v>-</v>
      </c>
      <c r="P490" s="38">
        <f t="shared" ca="1" si="90"/>
        <v>38.875546666460735</v>
      </c>
      <c r="Q490" s="38" t="str">
        <f t="shared" ca="1" si="91"/>
        <v>-</v>
      </c>
      <c r="R490" s="38">
        <f t="shared" ca="1" si="92"/>
        <v>46.153846153846132</v>
      </c>
      <c r="S490" s="38" t="str">
        <f t="shared" ca="1" si="93"/>
        <v>-</v>
      </c>
      <c r="T490" s="38" t="str">
        <f t="shared" ca="1" si="94"/>
        <v>-</v>
      </c>
      <c r="U490" s="38" t="str">
        <f t="shared" ca="1" si="95"/>
        <v>-</v>
      </c>
      <c r="V490" s="38"/>
      <c r="W490" s="38"/>
    </row>
    <row r="491" spans="1:23" x14ac:dyDescent="0.35">
      <c r="A491" s="2" t="str">
        <f>BASE_NOTAS[[#This Row],[Sigla]]&amp;BASE_NOTAS[[#This Row],[CÓDIGO]]</f>
        <v>AMED_IO</v>
      </c>
      <c r="B491" s="4" t="s">
        <v>158</v>
      </c>
      <c r="C491" s="4" t="s">
        <v>25</v>
      </c>
      <c r="D491" s="4" t="s">
        <v>95</v>
      </c>
      <c r="E491" s="42">
        <v>30.769230769230731</v>
      </c>
      <c r="F491" s="4" t="s">
        <v>471</v>
      </c>
      <c r="G49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30.769230769230731</v>
      </c>
      <c r="H49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491" s="38">
        <f t="shared" ca="1" si="84"/>
        <v>30.592303104263213</v>
      </c>
      <c r="K491" s="38" t="str">
        <f t="shared" ca="1" si="85"/>
        <v>-</v>
      </c>
      <c r="L491" s="38">
        <f t="shared" ca="1" si="86"/>
        <v>35.624298252831743</v>
      </c>
      <c r="M491" s="38" t="str">
        <f t="shared" ca="1" si="87"/>
        <v>-</v>
      </c>
      <c r="N491" s="38">
        <f t="shared" ca="1" si="88"/>
        <v>35.4021316837024</v>
      </c>
      <c r="O491" s="38" t="str">
        <f t="shared" ca="1" si="89"/>
        <v>-</v>
      </c>
      <c r="P491" s="38">
        <f t="shared" ca="1" si="90"/>
        <v>27.207515746825532</v>
      </c>
      <c r="Q491" s="38" t="str">
        <f t="shared" ca="1" si="91"/>
        <v>-</v>
      </c>
      <c r="R491" s="38">
        <f t="shared" ca="1" si="92"/>
        <v>30.769230769230731</v>
      </c>
      <c r="S491" s="38" t="str">
        <f t="shared" ca="1" si="93"/>
        <v>-</v>
      </c>
      <c r="T491" s="38" t="str">
        <f t="shared" ca="1" si="94"/>
        <v>-</v>
      </c>
      <c r="U491" s="38" t="str">
        <f t="shared" ca="1" si="95"/>
        <v>-</v>
      </c>
      <c r="V491" s="38"/>
      <c r="W491" s="38"/>
    </row>
    <row r="492" spans="1:23" x14ac:dyDescent="0.35">
      <c r="A492" s="2" t="str">
        <f>BASE_NOTAS[[#This Row],[Sigla]]&amp;BASE_NOTAS[[#This Row],[CÓDIGO]]</f>
        <v>APED_IO</v>
      </c>
      <c r="B492" s="4" t="s">
        <v>184</v>
      </c>
      <c r="C492" s="4" t="s">
        <v>25</v>
      </c>
      <c r="D492" s="4" t="s">
        <v>95</v>
      </c>
      <c r="E492" s="42">
        <v>0</v>
      </c>
      <c r="F492" s="4" t="s">
        <v>471</v>
      </c>
      <c r="G49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49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492" s="38">
        <f t="shared" ca="1" si="84"/>
        <v>13.912409815650841</v>
      </c>
      <c r="K492" s="38" t="str">
        <f t="shared" ca="1" si="85"/>
        <v>-</v>
      </c>
      <c r="L492" s="38">
        <f t="shared" ca="1" si="86"/>
        <v>17.797247628556185</v>
      </c>
      <c r="M492" s="38" t="str">
        <f t="shared" ca="1" si="87"/>
        <v>-</v>
      </c>
      <c r="N492" s="38">
        <f t="shared" ca="1" si="88"/>
        <v>10.157452358030019</v>
      </c>
      <c r="O492" s="38" t="str">
        <f t="shared" ca="1" si="89"/>
        <v>-</v>
      </c>
      <c r="P492" s="38">
        <f t="shared" ca="1" si="90"/>
        <v>0</v>
      </c>
      <c r="Q492" s="38" t="str">
        <f t="shared" ca="1" si="91"/>
        <v>-</v>
      </c>
      <c r="R492" s="38">
        <f t="shared" ca="1" si="92"/>
        <v>0</v>
      </c>
      <c r="S492" s="38" t="str">
        <f t="shared" ca="1" si="93"/>
        <v>-</v>
      </c>
      <c r="T492" s="38" t="str">
        <f t="shared" ca="1" si="94"/>
        <v>-</v>
      </c>
      <c r="U492" s="38" t="str">
        <f t="shared" ca="1" si="95"/>
        <v>-</v>
      </c>
      <c r="V492" s="38"/>
      <c r="W492" s="38"/>
    </row>
    <row r="493" spans="1:23" x14ac:dyDescent="0.35">
      <c r="A493" s="2" t="str">
        <f>BASE_NOTAS[[#This Row],[Sigla]]&amp;BASE_NOTAS[[#This Row],[CÓDIGO]]</f>
        <v>BAED_IO</v>
      </c>
      <c r="B493" s="4" t="s">
        <v>187</v>
      </c>
      <c r="C493" s="4" t="s">
        <v>25</v>
      </c>
      <c r="D493" s="4" t="s">
        <v>95</v>
      </c>
      <c r="E493" s="42">
        <v>30.769230769230731</v>
      </c>
      <c r="F493" s="4" t="s">
        <v>471</v>
      </c>
      <c r="G49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30.769230769230731</v>
      </c>
      <c r="H49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493" s="38">
        <f t="shared" ca="1" si="84"/>
        <v>11.067438302799786</v>
      </c>
      <c r="K493" s="38" t="str">
        <f t="shared" ca="1" si="85"/>
        <v>-</v>
      </c>
      <c r="L493" s="38">
        <f t="shared" ca="1" si="86"/>
        <v>10.747089834651694</v>
      </c>
      <c r="M493" s="38" t="str">
        <f t="shared" ca="1" si="87"/>
        <v>-</v>
      </c>
      <c r="N493" s="38">
        <f t="shared" ca="1" si="88"/>
        <v>14.491625528312065</v>
      </c>
      <c r="O493" s="38" t="str">
        <f t="shared" ca="1" si="89"/>
        <v>-</v>
      </c>
      <c r="P493" s="38">
        <f t="shared" ca="1" si="90"/>
        <v>20.186053216161987</v>
      </c>
      <c r="Q493" s="38" t="str">
        <f t="shared" ca="1" si="91"/>
        <v>-</v>
      </c>
      <c r="R493" s="38">
        <f t="shared" ca="1" si="92"/>
        <v>30.769230769230731</v>
      </c>
      <c r="S493" s="38" t="str">
        <f t="shared" ca="1" si="93"/>
        <v>-</v>
      </c>
      <c r="T493" s="38" t="str">
        <f t="shared" ca="1" si="94"/>
        <v>-</v>
      </c>
      <c r="U493" s="38" t="str">
        <f t="shared" ca="1" si="95"/>
        <v>-</v>
      </c>
      <c r="V493" s="38"/>
      <c r="W493" s="38"/>
    </row>
    <row r="494" spans="1:23" x14ac:dyDescent="0.35">
      <c r="A494" s="2" t="str">
        <f>BASE_NOTAS[[#This Row],[Sigla]]&amp;BASE_NOTAS[[#This Row],[CÓDIGO]]</f>
        <v>CEED_IO</v>
      </c>
      <c r="B494" s="4" t="s">
        <v>188</v>
      </c>
      <c r="C494" s="4" t="s">
        <v>25</v>
      </c>
      <c r="D494" s="4" t="s">
        <v>95</v>
      </c>
      <c r="E494" s="42">
        <v>100</v>
      </c>
      <c r="F494" s="4" t="s">
        <v>471</v>
      </c>
      <c r="G49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49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494" s="38">
        <f t="shared" ca="1" si="84"/>
        <v>72.657764900538311</v>
      </c>
      <c r="K494" s="38" t="str">
        <f t="shared" ca="1" si="85"/>
        <v>-</v>
      </c>
      <c r="L494" s="38">
        <f t="shared" ca="1" si="86"/>
        <v>74.009520113458706</v>
      </c>
      <c r="M494" s="38" t="str">
        <f t="shared" ca="1" si="87"/>
        <v>-</v>
      </c>
      <c r="N494" s="38">
        <f t="shared" ca="1" si="88"/>
        <v>79.507159097892227</v>
      </c>
      <c r="O494" s="38" t="str">
        <f t="shared" ca="1" si="89"/>
        <v>-</v>
      </c>
      <c r="P494" s="38">
        <f t="shared" ca="1" si="90"/>
        <v>86.869386935604695</v>
      </c>
      <c r="Q494" s="38" t="str">
        <f t="shared" ca="1" si="91"/>
        <v>-</v>
      </c>
      <c r="R494" s="38">
        <f t="shared" ca="1" si="92"/>
        <v>100</v>
      </c>
      <c r="S494" s="38" t="str">
        <f t="shared" ca="1" si="93"/>
        <v>-</v>
      </c>
      <c r="T494" s="38" t="str">
        <f t="shared" ca="1" si="94"/>
        <v>-</v>
      </c>
      <c r="U494" s="38" t="str">
        <f t="shared" ca="1" si="95"/>
        <v>-</v>
      </c>
      <c r="V494" s="38"/>
      <c r="W494" s="38"/>
    </row>
    <row r="495" spans="1:23" x14ac:dyDescent="0.35">
      <c r="A495" s="2" t="str">
        <f>BASE_NOTAS[[#This Row],[Sigla]]&amp;BASE_NOTAS[[#This Row],[CÓDIGO]]</f>
        <v>DFED_IO</v>
      </c>
      <c r="B495" s="4" t="s">
        <v>189</v>
      </c>
      <c r="C495" s="4" t="s">
        <v>25</v>
      </c>
      <c r="D495" s="4" t="s">
        <v>95</v>
      </c>
      <c r="E495" s="42">
        <v>92.307692307692335</v>
      </c>
      <c r="F495" s="4" t="s">
        <v>471</v>
      </c>
      <c r="G49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92.307692307692335</v>
      </c>
      <c r="H49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495" s="38">
        <f t="shared" ca="1" si="84"/>
        <v>70.734851150591311</v>
      </c>
      <c r="K495" s="38" t="str">
        <f t="shared" ca="1" si="85"/>
        <v>-</v>
      </c>
      <c r="L495" s="38">
        <f t="shared" ca="1" si="86"/>
        <v>79.012665625289515</v>
      </c>
      <c r="M495" s="38" t="str">
        <f t="shared" ca="1" si="87"/>
        <v>-</v>
      </c>
      <c r="N495" s="38">
        <f t="shared" ca="1" si="88"/>
        <v>85.240036324655023</v>
      </c>
      <c r="O495" s="38" t="str">
        <f t="shared" ca="1" si="89"/>
        <v>-</v>
      </c>
      <c r="P495" s="38">
        <f t="shared" ca="1" si="90"/>
        <v>79.870962261674023</v>
      </c>
      <c r="Q495" s="38" t="str">
        <f t="shared" ca="1" si="91"/>
        <v>-</v>
      </c>
      <c r="R495" s="38">
        <f t="shared" ca="1" si="92"/>
        <v>92.307692307692335</v>
      </c>
      <c r="S495" s="38" t="str">
        <f t="shared" ca="1" si="93"/>
        <v>-</v>
      </c>
      <c r="T495" s="38" t="str">
        <f t="shared" ca="1" si="94"/>
        <v>-</v>
      </c>
      <c r="U495" s="38" t="str">
        <f t="shared" ca="1" si="95"/>
        <v>-</v>
      </c>
      <c r="V495" s="38"/>
      <c r="W495" s="38"/>
    </row>
    <row r="496" spans="1:23" x14ac:dyDescent="0.35">
      <c r="A496" s="2" t="str">
        <f>BASE_NOTAS[[#This Row],[Sigla]]&amp;BASE_NOTAS[[#This Row],[CÓDIGO]]</f>
        <v>ESED_IO</v>
      </c>
      <c r="B496" s="4" t="s">
        <v>183</v>
      </c>
      <c r="C496" s="4" t="s">
        <v>25</v>
      </c>
      <c r="D496" s="4" t="s">
        <v>95</v>
      </c>
      <c r="E496" s="42">
        <v>76.923076923076934</v>
      </c>
      <c r="F496" s="4" t="s">
        <v>471</v>
      </c>
      <c r="G49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76.923076923076934</v>
      </c>
      <c r="H49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496" s="38">
        <f t="shared" ca="1" si="84"/>
        <v>70.539633697439783</v>
      </c>
      <c r="K496" s="38" t="str">
        <f t="shared" ca="1" si="85"/>
        <v>-</v>
      </c>
      <c r="L496" s="38">
        <f t="shared" ca="1" si="86"/>
        <v>60.696586714731573</v>
      </c>
      <c r="M496" s="38" t="str">
        <f t="shared" ca="1" si="87"/>
        <v>-</v>
      </c>
      <c r="N496" s="38">
        <f t="shared" ca="1" si="88"/>
        <v>65.927405313505034</v>
      </c>
      <c r="O496" s="38" t="str">
        <f t="shared" ca="1" si="89"/>
        <v>-</v>
      </c>
      <c r="P496" s="38">
        <f t="shared" ca="1" si="90"/>
        <v>61.161133719957469</v>
      </c>
      <c r="Q496" s="38" t="str">
        <f t="shared" ca="1" si="91"/>
        <v>-</v>
      </c>
      <c r="R496" s="38">
        <f t="shared" ca="1" si="92"/>
        <v>76.923076923076934</v>
      </c>
      <c r="S496" s="38" t="str">
        <f t="shared" ca="1" si="93"/>
        <v>-</v>
      </c>
      <c r="T496" s="38" t="str">
        <f t="shared" ca="1" si="94"/>
        <v>-</v>
      </c>
      <c r="U496" s="38" t="str">
        <f t="shared" ca="1" si="95"/>
        <v>-</v>
      </c>
      <c r="V496" s="38"/>
      <c r="W496" s="38"/>
    </row>
    <row r="497" spans="1:23" x14ac:dyDescent="0.35">
      <c r="A497" s="2" t="str">
        <f>BASE_NOTAS[[#This Row],[Sigla]]&amp;BASE_NOTAS[[#This Row],[CÓDIGO]]</f>
        <v>GOED_IO</v>
      </c>
      <c r="B497" s="4" t="s">
        <v>190</v>
      </c>
      <c r="C497" s="4" t="s">
        <v>25</v>
      </c>
      <c r="D497" s="4" t="s">
        <v>95</v>
      </c>
      <c r="E497" s="42">
        <v>76.923076923076934</v>
      </c>
      <c r="F497" s="4" t="s">
        <v>471</v>
      </c>
      <c r="G49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76.923076923076934</v>
      </c>
      <c r="H49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497" s="38">
        <f t="shared" ca="1" si="84"/>
        <v>70.335369733995165</v>
      </c>
      <c r="K497" s="38" t="str">
        <f t="shared" ca="1" si="85"/>
        <v>-</v>
      </c>
      <c r="L497" s="38">
        <f t="shared" ca="1" si="86"/>
        <v>67.092244806989939</v>
      </c>
      <c r="M497" s="38" t="str">
        <f t="shared" ca="1" si="87"/>
        <v>-</v>
      </c>
      <c r="N497" s="38">
        <f t="shared" ca="1" si="88"/>
        <v>65.200639095434184</v>
      </c>
      <c r="O497" s="38" t="str">
        <f t="shared" ca="1" si="89"/>
        <v>-</v>
      </c>
      <c r="P497" s="38">
        <f t="shared" ca="1" si="90"/>
        <v>65.118110844266653</v>
      </c>
      <c r="Q497" s="38" t="str">
        <f t="shared" ca="1" si="91"/>
        <v>-</v>
      </c>
      <c r="R497" s="38">
        <f t="shared" ca="1" si="92"/>
        <v>76.923076923076934</v>
      </c>
      <c r="S497" s="38" t="str">
        <f t="shared" ca="1" si="93"/>
        <v>-</v>
      </c>
      <c r="T497" s="38" t="str">
        <f t="shared" ca="1" si="94"/>
        <v>-</v>
      </c>
      <c r="U497" s="38" t="str">
        <f t="shared" ca="1" si="95"/>
        <v>-</v>
      </c>
      <c r="V497" s="38"/>
      <c r="W497" s="38"/>
    </row>
    <row r="498" spans="1:23" x14ac:dyDescent="0.35">
      <c r="A498" s="2" t="str">
        <f>BASE_NOTAS[[#This Row],[Sigla]]&amp;BASE_NOTAS[[#This Row],[CÓDIGO]]</f>
        <v>MAED_IO</v>
      </c>
      <c r="B498" s="4" t="s">
        <v>191</v>
      </c>
      <c r="C498" s="4" t="s">
        <v>25</v>
      </c>
      <c r="D498" s="4" t="s">
        <v>95</v>
      </c>
      <c r="E498" s="42">
        <v>0</v>
      </c>
      <c r="F498" s="4" t="s">
        <v>471</v>
      </c>
      <c r="G49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49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498" s="38">
        <f t="shared" ca="1" si="84"/>
        <v>6.7789556958076425</v>
      </c>
      <c r="K498" s="38" t="str">
        <f t="shared" ca="1" si="85"/>
        <v>-</v>
      </c>
      <c r="L498" s="38">
        <f t="shared" ca="1" si="86"/>
        <v>4.425939231691717</v>
      </c>
      <c r="M498" s="38" t="str">
        <f t="shared" ca="1" si="87"/>
        <v>-</v>
      </c>
      <c r="N498" s="38">
        <f t="shared" ca="1" si="88"/>
        <v>4.7039062660030186</v>
      </c>
      <c r="O498" s="38" t="str">
        <f t="shared" ca="1" si="89"/>
        <v>-</v>
      </c>
      <c r="P498" s="38">
        <f t="shared" ca="1" si="90"/>
        <v>1.0328424596708741</v>
      </c>
      <c r="Q498" s="38" t="str">
        <f t="shared" ca="1" si="91"/>
        <v>-</v>
      </c>
      <c r="R498" s="38">
        <f t="shared" ca="1" si="92"/>
        <v>0</v>
      </c>
      <c r="S498" s="38" t="str">
        <f t="shared" ca="1" si="93"/>
        <v>-</v>
      </c>
      <c r="T498" s="38" t="str">
        <f t="shared" ca="1" si="94"/>
        <v>-</v>
      </c>
      <c r="U498" s="38" t="str">
        <f t="shared" ca="1" si="95"/>
        <v>-</v>
      </c>
      <c r="V498" s="38"/>
      <c r="W498" s="38"/>
    </row>
    <row r="499" spans="1:23" x14ac:dyDescent="0.35">
      <c r="A499" s="2" t="str">
        <f>BASE_NOTAS[[#This Row],[Sigla]]&amp;BASE_NOTAS[[#This Row],[CÓDIGO]]</f>
        <v>MGED_IO</v>
      </c>
      <c r="B499" s="4" t="s">
        <v>192</v>
      </c>
      <c r="C499" s="4" t="s">
        <v>25</v>
      </c>
      <c r="D499" s="4" t="s">
        <v>95</v>
      </c>
      <c r="E499" s="42">
        <v>84.615384615384599</v>
      </c>
      <c r="F499" s="4" t="s">
        <v>471</v>
      </c>
      <c r="G49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84.615384615384599</v>
      </c>
      <c r="H49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499" s="38">
        <f t="shared" ca="1" si="84"/>
        <v>94.585195666659132</v>
      </c>
      <c r="K499" s="38" t="str">
        <f t="shared" ca="1" si="85"/>
        <v>-</v>
      </c>
      <c r="L499" s="38">
        <f t="shared" ca="1" si="86"/>
        <v>86.301376963191316</v>
      </c>
      <c r="M499" s="38" t="str">
        <f t="shared" ca="1" si="87"/>
        <v>-</v>
      </c>
      <c r="N499" s="38">
        <f t="shared" ca="1" si="88"/>
        <v>88.756290242187163</v>
      </c>
      <c r="O499" s="38" t="str">
        <f t="shared" ca="1" si="89"/>
        <v>-</v>
      </c>
      <c r="P499" s="38">
        <f t="shared" ca="1" si="90"/>
        <v>85.934294488160617</v>
      </c>
      <c r="Q499" s="38" t="str">
        <f t="shared" ca="1" si="91"/>
        <v>-</v>
      </c>
      <c r="R499" s="38">
        <f t="shared" ca="1" si="92"/>
        <v>84.615384615384599</v>
      </c>
      <c r="S499" s="38" t="str">
        <f t="shared" ca="1" si="93"/>
        <v>-</v>
      </c>
      <c r="T499" s="38" t="str">
        <f t="shared" ca="1" si="94"/>
        <v>-</v>
      </c>
      <c r="U499" s="38" t="str">
        <f t="shared" ca="1" si="95"/>
        <v>-</v>
      </c>
      <c r="V499" s="38"/>
      <c r="W499" s="38"/>
    </row>
    <row r="500" spans="1:23" x14ac:dyDescent="0.35">
      <c r="A500" s="2" t="str">
        <f>BASE_NOTAS[[#This Row],[Sigla]]&amp;BASE_NOTAS[[#This Row],[CÓDIGO]]</f>
        <v>MSED_IO</v>
      </c>
      <c r="B500" s="4" t="s">
        <v>193</v>
      </c>
      <c r="C500" s="4" t="s">
        <v>25</v>
      </c>
      <c r="D500" s="4" t="s">
        <v>95</v>
      </c>
      <c r="E500" s="42">
        <v>46.153846153846132</v>
      </c>
      <c r="F500" s="4" t="s">
        <v>471</v>
      </c>
      <c r="G50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46.153846153846132</v>
      </c>
      <c r="H50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500" s="38">
        <f t="shared" ca="1" si="84"/>
        <v>54.27793874327125</v>
      </c>
      <c r="K500" s="38" t="str">
        <f t="shared" ca="1" si="85"/>
        <v>-</v>
      </c>
      <c r="L500" s="38">
        <f t="shared" ca="1" si="86"/>
        <v>52.821469041490317</v>
      </c>
      <c r="M500" s="38" t="str">
        <f t="shared" ca="1" si="87"/>
        <v>-</v>
      </c>
      <c r="N500" s="38">
        <f t="shared" ca="1" si="88"/>
        <v>49.906115788251867</v>
      </c>
      <c r="O500" s="38" t="str">
        <f t="shared" ca="1" si="89"/>
        <v>-</v>
      </c>
      <c r="P500" s="38">
        <f t="shared" ca="1" si="90"/>
        <v>44.265890329505723</v>
      </c>
      <c r="Q500" s="38" t="str">
        <f t="shared" ca="1" si="91"/>
        <v>-</v>
      </c>
      <c r="R500" s="38">
        <f t="shared" ca="1" si="92"/>
        <v>46.153846153846132</v>
      </c>
      <c r="S500" s="38" t="str">
        <f t="shared" ca="1" si="93"/>
        <v>-</v>
      </c>
      <c r="T500" s="38" t="str">
        <f t="shared" ca="1" si="94"/>
        <v>-</v>
      </c>
      <c r="U500" s="38" t="str">
        <f t="shared" ca="1" si="95"/>
        <v>-</v>
      </c>
      <c r="V500" s="38"/>
      <c r="W500" s="38"/>
    </row>
    <row r="501" spans="1:23" x14ac:dyDescent="0.35">
      <c r="A501" s="2" t="str">
        <f>BASE_NOTAS[[#This Row],[Sigla]]&amp;BASE_NOTAS[[#This Row],[CÓDIGO]]</f>
        <v>MTED_IO</v>
      </c>
      <c r="B501" s="4" t="s">
        <v>195</v>
      </c>
      <c r="C501" s="4" t="s">
        <v>25</v>
      </c>
      <c r="D501" s="4" t="s">
        <v>95</v>
      </c>
      <c r="E501" s="42">
        <v>69.230769230769198</v>
      </c>
      <c r="F501" s="4" t="s">
        <v>471</v>
      </c>
      <c r="G50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69.230769230769198</v>
      </c>
      <c r="H50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501" s="38">
        <f t="shared" ca="1" si="84"/>
        <v>65.178858866952666</v>
      </c>
      <c r="K501" s="38" t="str">
        <f t="shared" ca="1" si="85"/>
        <v>-</v>
      </c>
      <c r="L501" s="38">
        <f t="shared" ca="1" si="86"/>
        <v>62.251072097981897</v>
      </c>
      <c r="M501" s="38" t="str">
        <f t="shared" ca="1" si="87"/>
        <v>-</v>
      </c>
      <c r="N501" s="38">
        <f t="shared" ca="1" si="88"/>
        <v>60.944987265886951</v>
      </c>
      <c r="O501" s="38" t="str">
        <f t="shared" ca="1" si="89"/>
        <v>-</v>
      </c>
      <c r="P501" s="38">
        <f t="shared" ca="1" si="90"/>
        <v>57.238069865196351</v>
      </c>
      <c r="Q501" s="38" t="str">
        <f t="shared" ca="1" si="91"/>
        <v>-</v>
      </c>
      <c r="R501" s="38">
        <f t="shared" ca="1" si="92"/>
        <v>69.230769230769198</v>
      </c>
      <c r="S501" s="38" t="str">
        <f t="shared" ca="1" si="93"/>
        <v>-</v>
      </c>
      <c r="T501" s="38" t="str">
        <f t="shared" ca="1" si="94"/>
        <v>-</v>
      </c>
      <c r="U501" s="38" t="str">
        <f t="shared" ca="1" si="95"/>
        <v>-</v>
      </c>
      <c r="V501" s="38"/>
      <c r="W501" s="38"/>
    </row>
    <row r="502" spans="1:23" x14ac:dyDescent="0.35">
      <c r="A502" s="2" t="str">
        <f>BASE_NOTAS[[#This Row],[Sigla]]&amp;BASE_NOTAS[[#This Row],[CÓDIGO]]</f>
        <v>PAED_IO</v>
      </c>
      <c r="B502" s="4" t="s">
        <v>196</v>
      </c>
      <c r="C502" s="4" t="s">
        <v>25</v>
      </c>
      <c r="D502" s="4" t="s">
        <v>95</v>
      </c>
      <c r="E502" s="42">
        <v>7.6923076923076668</v>
      </c>
      <c r="F502" s="4" t="s">
        <v>471</v>
      </c>
      <c r="G50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7.6923076923076668</v>
      </c>
      <c r="H50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502" s="38">
        <f t="shared" ca="1" si="84"/>
        <v>0</v>
      </c>
      <c r="K502" s="38" t="str">
        <f t="shared" ca="1" si="85"/>
        <v>-</v>
      </c>
      <c r="L502" s="38">
        <f t="shared" ca="1" si="86"/>
        <v>0</v>
      </c>
      <c r="M502" s="38" t="str">
        <f t="shared" ca="1" si="87"/>
        <v>-</v>
      </c>
      <c r="N502" s="38">
        <f t="shared" ca="1" si="88"/>
        <v>0</v>
      </c>
      <c r="O502" s="38" t="str">
        <f t="shared" ca="1" si="89"/>
        <v>-</v>
      </c>
      <c r="P502" s="38">
        <f t="shared" ca="1" si="90"/>
        <v>2.2140796054477274</v>
      </c>
      <c r="Q502" s="38" t="str">
        <f t="shared" ca="1" si="91"/>
        <v>-</v>
      </c>
      <c r="R502" s="38">
        <f t="shared" ca="1" si="92"/>
        <v>7.6923076923076668</v>
      </c>
      <c r="S502" s="38" t="str">
        <f t="shared" ca="1" si="93"/>
        <v>-</v>
      </c>
      <c r="T502" s="38" t="str">
        <f t="shared" ca="1" si="94"/>
        <v>-</v>
      </c>
      <c r="U502" s="38" t="str">
        <f t="shared" ca="1" si="95"/>
        <v>-</v>
      </c>
      <c r="V502" s="38"/>
      <c r="W502" s="38"/>
    </row>
    <row r="503" spans="1:23" x14ac:dyDescent="0.35">
      <c r="A503" s="2" t="str">
        <f>BASE_NOTAS[[#This Row],[Sigla]]&amp;BASE_NOTAS[[#This Row],[CÓDIGO]]</f>
        <v>PBED_IO</v>
      </c>
      <c r="B503" s="4" t="s">
        <v>197</v>
      </c>
      <c r="C503" s="4" t="s">
        <v>25</v>
      </c>
      <c r="D503" s="4" t="s">
        <v>95</v>
      </c>
      <c r="E503" s="42">
        <v>46.153846153846132</v>
      </c>
      <c r="F503" s="4" t="s">
        <v>471</v>
      </c>
      <c r="G50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46.153846153846132</v>
      </c>
      <c r="H50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503" s="38">
        <f t="shared" ca="1" si="84"/>
        <v>39.905155138293061</v>
      </c>
      <c r="K503" s="38" t="str">
        <f t="shared" ca="1" si="85"/>
        <v>-</v>
      </c>
      <c r="L503" s="38">
        <f t="shared" ca="1" si="86"/>
        <v>34.946344889336928</v>
      </c>
      <c r="M503" s="38" t="str">
        <f t="shared" ca="1" si="87"/>
        <v>-</v>
      </c>
      <c r="N503" s="38">
        <f t="shared" ca="1" si="88"/>
        <v>37.446759117010451</v>
      </c>
      <c r="O503" s="38" t="str">
        <f t="shared" ca="1" si="89"/>
        <v>-</v>
      </c>
      <c r="P503" s="38">
        <f t="shared" ca="1" si="90"/>
        <v>38.325855682628401</v>
      </c>
      <c r="Q503" s="38" t="str">
        <f t="shared" ca="1" si="91"/>
        <v>-</v>
      </c>
      <c r="R503" s="38">
        <f t="shared" ca="1" si="92"/>
        <v>46.153846153846132</v>
      </c>
      <c r="S503" s="38" t="str">
        <f t="shared" ca="1" si="93"/>
        <v>-</v>
      </c>
      <c r="T503" s="38" t="str">
        <f t="shared" ca="1" si="94"/>
        <v>-</v>
      </c>
      <c r="U503" s="38" t="str">
        <f t="shared" ca="1" si="95"/>
        <v>-</v>
      </c>
      <c r="V503" s="38"/>
      <c r="W503" s="38"/>
    </row>
    <row r="504" spans="1:23" x14ac:dyDescent="0.35">
      <c r="A504" s="2" t="str">
        <f>BASE_NOTAS[[#This Row],[Sigla]]&amp;BASE_NOTAS[[#This Row],[CÓDIGO]]</f>
        <v>PEED_IO</v>
      </c>
      <c r="B504" s="4" t="s">
        <v>198</v>
      </c>
      <c r="C504" s="4" t="s">
        <v>25</v>
      </c>
      <c r="D504" s="4" t="s">
        <v>95</v>
      </c>
      <c r="E504" s="42">
        <v>53.846153846153868</v>
      </c>
      <c r="F504" s="4" t="s">
        <v>471</v>
      </c>
      <c r="G50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53.846153846153868</v>
      </c>
      <c r="H50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504" s="38">
        <f t="shared" ca="1" si="84"/>
        <v>36.187164187298912</v>
      </c>
      <c r="K504" s="38" t="str">
        <f t="shared" ca="1" si="85"/>
        <v>-</v>
      </c>
      <c r="L504" s="38">
        <f t="shared" ca="1" si="86"/>
        <v>40.683486354439225</v>
      </c>
      <c r="M504" s="38" t="str">
        <f t="shared" ca="1" si="87"/>
        <v>-</v>
      </c>
      <c r="N504" s="38">
        <f t="shared" ca="1" si="88"/>
        <v>43.06362959776591</v>
      </c>
      <c r="O504" s="38" t="str">
        <f t="shared" ca="1" si="89"/>
        <v>-</v>
      </c>
      <c r="P504" s="38">
        <f t="shared" ca="1" si="90"/>
        <v>44.151087155172171</v>
      </c>
      <c r="Q504" s="38" t="str">
        <f t="shared" ca="1" si="91"/>
        <v>-</v>
      </c>
      <c r="R504" s="38">
        <f t="shared" ca="1" si="92"/>
        <v>53.846153846153868</v>
      </c>
      <c r="S504" s="38" t="str">
        <f t="shared" ca="1" si="93"/>
        <v>-</v>
      </c>
      <c r="T504" s="38" t="str">
        <f t="shared" ca="1" si="94"/>
        <v>-</v>
      </c>
      <c r="U504" s="38" t="str">
        <f t="shared" ca="1" si="95"/>
        <v>-</v>
      </c>
      <c r="V504" s="38"/>
      <c r="W504" s="38"/>
    </row>
    <row r="505" spans="1:23" x14ac:dyDescent="0.35">
      <c r="A505" s="2" t="str">
        <f>BASE_NOTAS[[#This Row],[Sigla]]&amp;BASE_NOTAS[[#This Row],[CÓDIGO]]</f>
        <v>PIED_IO</v>
      </c>
      <c r="B505" s="4" t="s">
        <v>199</v>
      </c>
      <c r="C505" s="4" t="s">
        <v>25</v>
      </c>
      <c r="D505" s="4" t="s">
        <v>95</v>
      </c>
      <c r="E505" s="42">
        <v>46.153846153846132</v>
      </c>
      <c r="F505" s="4" t="s">
        <v>471</v>
      </c>
      <c r="G50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46.153846153846132</v>
      </c>
      <c r="H50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505" s="38">
        <f t="shared" ca="1" si="84"/>
        <v>24.787126254345427</v>
      </c>
      <c r="K505" s="38" t="str">
        <f t="shared" ca="1" si="85"/>
        <v>-</v>
      </c>
      <c r="L505" s="38">
        <f t="shared" ca="1" si="86"/>
        <v>30.608194916775144</v>
      </c>
      <c r="M505" s="38" t="str">
        <f t="shared" ca="1" si="87"/>
        <v>-</v>
      </c>
      <c r="N505" s="38">
        <f t="shared" ca="1" si="88"/>
        <v>40.067255235325035</v>
      </c>
      <c r="O505" s="38" t="str">
        <f t="shared" ca="1" si="89"/>
        <v>-</v>
      </c>
      <c r="P505" s="38">
        <f t="shared" ca="1" si="90"/>
        <v>43.209816958436598</v>
      </c>
      <c r="Q505" s="38" t="str">
        <f t="shared" ca="1" si="91"/>
        <v>-</v>
      </c>
      <c r="R505" s="38">
        <f t="shared" ca="1" si="92"/>
        <v>46.153846153846132</v>
      </c>
      <c r="S505" s="38" t="str">
        <f t="shared" ca="1" si="93"/>
        <v>-</v>
      </c>
      <c r="T505" s="38" t="str">
        <f t="shared" ca="1" si="94"/>
        <v>-</v>
      </c>
      <c r="U505" s="38" t="str">
        <f t="shared" ca="1" si="95"/>
        <v>-</v>
      </c>
      <c r="V505" s="38"/>
      <c r="W505" s="38"/>
    </row>
    <row r="506" spans="1:23" x14ac:dyDescent="0.35">
      <c r="A506" s="2" t="str">
        <f>BASE_NOTAS[[#This Row],[Sigla]]&amp;BASE_NOTAS[[#This Row],[CÓDIGO]]</f>
        <v>PRED_IO</v>
      </c>
      <c r="B506" s="4" t="s">
        <v>200</v>
      </c>
      <c r="C506" s="4" t="s">
        <v>25</v>
      </c>
      <c r="D506" s="4" t="s">
        <v>95</v>
      </c>
      <c r="E506" s="42">
        <v>76.923076923076934</v>
      </c>
      <c r="F506" s="4" t="s">
        <v>471</v>
      </c>
      <c r="G50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76.923076923076934</v>
      </c>
      <c r="H50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506" s="38">
        <f t="shared" ca="1" si="84"/>
        <v>87.167369174983222</v>
      </c>
      <c r="K506" s="38" t="str">
        <f t="shared" ca="1" si="85"/>
        <v>-</v>
      </c>
      <c r="L506" s="38">
        <f t="shared" ca="1" si="86"/>
        <v>80.226425020521958</v>
      </c>
      <c r="M506" s="38" t="str">
        <f t="shared" ca="1" si="87"/>
        <v>-</v>
      </c>
      <c r="N506" s="38">
        <f t="shared" ca="1" si="88"/>
        <v>79.813392326758034</v>
      </c>
      <c r="O506" s="38" t="str">
        <f t="shared" ca="1" si="89"/>
        <v>-</v>
      </c>
      <c r="P506" s="38">
        <f t="shared" ca="1" si="90"/>
        <v>79.325325425814214</v>
      </c>
      <c r="Q506" s="38" t="str">
        <f t="shared" ca="1" si="91"/>
        <v>-</v>
      </c>
      <c r="R506" s="38">
        <f t="shared" ca="1" si="92"/>
        <v>76.923076923076934</v>
      </c>
      <c r="S506" s="38" t="str">
        <f t="shared" ca="1" si="93"/>
        <v>-</v>
      </c>
      <c r="T506" s="38" t="str">
        <f t="shared" ca="1" si="94"/>
        <v>-</v>
      </c>
      <c r="U506" s="38" t="str">
        <f t="shared" ca="1" si="95"/>
        <v>-</v>
      </c>
      <c r="V506" s="38"/>
      <c r="W506" s="38"/>
    </row>
    <row r="507" spans="1:23" x14ac:dyDescent="0.35">
      <c r="A507" s="2" t="str">
        <f>BASE_NOTAS[[#This Row],[Sigla]]&amp;BASE_NOTAS[[#This Row],[CÓDIGO]]</f>
        <v>RJED_IO</v>
      </c>
      <c r="B507" s="4" t="s">
        <v>201</v>
      </c>
      <c r="C507" s="4" t="s">
        <v>25</v>
      </c>
      <c r="D507" s="4" t="s">
        <v>95</v>
      </c>
      <c r="E507" s="42">
        <v>61.538461538461533</v>
      </c>
      <c r="F507" s="4" t="s">
        <v>471</v>
      </c>
      <c r="G50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61.538461538461533</v>
      </c>
      <c r="H50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507" s="38">
        <f t="shared" ca="1" si="84"/>
        <v>41.813344912866519</v>
      </c>
      <c r="K507" s="38" t="str">
        <f t="shared" ca="1" si="85"/>
        <v>-</v>
      </c>
      <c r="L507" s="38">
        <f t="shared" ca="1" si="86"/>
        <v>53.783911435862983</v>
      </c>
      <c r="M507" s="38" t="str">
        <f t="shared" ca="1" si="87"/>
        <v>-</v>
      </c>
      <c r="N507" s="38">
        <f t="shared" ca="1" si="88"/>
        <v>59.014454754637882</v>
      </c>
      <c r="O507" s="38" t="str">
        <f t="shared" ca="1" si="89"/>
        <v>-</v>
      </c>
      <c r="P507" s="38">
        <f t="shared" ca="1" si="90"/>
        <v>50.965273326795227</v>
      </c>
      <c r="Q507" s="38" t="str">
        <f t="shared" ca="1" si="91"/>
        <v>-</v>
      </c>
      <c r="R507" s="38">
        <f t="shared" ca="1" si="92"/>
        <v>61.538461538461533</v>
      </c>
      <c r="S507" s="38" t="str">
        <f t="shared" ca="1" si="93"/>
        <v>-</v>
      </c>
      <c r="T507" s="38" t="str">
        <f t="shared" ca="1" si="94"/>
        <v>-</v>
      </c>
      <c r="U507" s="38" t="str">
        <f t="shared" ca="1" si="95"/>
        <v>-</v>
      </c>
      <c r="V507" s="38"/>
      <c r="W507" s="38"/>
    </row>
    <row r="508" spans="1:23" x14ac:dyDescent="0.35">
      <c r="A508" s="2" t="str">
        <f>BASE_NOTAS[[#This Row],[Sigla]]&amp;BASE_NOTAS[[#This Row],[CÓDIGO]]</f>
        <v>RNED_IO</v>
      </c>
      <c r="B508" s="4" t="s">
        <v>202</v>
      </c>
      <c r="C508" s="4" t="s">
        <v>25</v>
      </c>
      <c r="D508" s="4" t="s">
        <v>95</v>
      </c>
      <c r="E508" s="42">
        <v>23.076923076923066</v>
      </c>
      <c r="F508" s="4" t="s">
        <v>471</v>
      </c>
      <c r="G50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23.076923076923066</v>
      </c>
      <c r="H50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508" s="38">
        <f t="shared" ca="1" si="84"/>
        <v>24.494518438659675</v>
      </c>
      <c r="K508" s="38" t="str">
        <f t="shared" ca="1" si="85"/>
        <v>-</v>
      </c>
      <c r="L508" s="38">
        <f t="shared" ca="1" si="86"/>
        <v>23.988172098046665</v>
      </c>
      <c r="M508" s="38" t="str">
        <f t="shared" ca="1" si="87"/>
        <v>-</v>
      </c>
      <c r="N508" s="38">
        <f t="shared" ca="1" si="88"/>
        <v>25.958882129225625</v>
      </c>
      <c r="O508" s="38" t="str">
        <f t="shared" ca="1" si="89"/>
        <v>-</v>
      </c>
      <c r="P508" s="38">
        <f t="shared" ca="1" si="90"/>
        <v>26.415862915743212</v>
      </c>
      <c r="Q508" s="38" t="str">
        <f t="shared" ca="1" si="91"/>
        <v>-</v>
      </c>
      <c r="R508" s="38">
        <f t="shared" ca="1" si="92"/>
        <v>23.076923076923066</v>
      </c>
      <c r="S508" s="38" t="str">
        <f t="shared" ca="1" si="93"/>
        <v>-</v>
      </c>
      <c r="T508" s="38" t="str">
        <f t="shared" ca="1" si="94"/>
        <v>-</v>
      </c>
      <c r="U508" s="38" t="str">
        <f t="shared" ca="1" si="95"/>
        <v>-</v>
      </c>
      <c r="V508" s="38"/>
      <c r="W508" s="38"/>
    </row>
    <row r="509" spans="1:23" x14ac:dyDescent="0.35">
      <c r="A509" s="2" t="str">
        <f>BASE_NOTAS[[#This Row],[Sigla]]&amp;BASE_NOTAS[[#This Row],[CÓDIGO]]</f>
        <v>ROED_IO</v>
      </c>
      <c r="B509" s="4" t="s">
        <v>203</v>
      </c>
      <c r="C509" s="4" t="s">
        <v>25</v>
      </c>
      <c r="D509" s="4" t="s">
        <v>95</v>
      </c>
      <c r="E509" s="42">
        <v>53.846153846153868</v>
      </c>
      <c r="F509" s="4" t="s">
        <v>471</v>
      </c>
      <c r="G50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53.846153846153868</v>
      </c>
      <c r="H50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509" s="38">
        <f t="shared" ca="1" si="84"/>
        <v>60.790053580296785</v>
      </c>
      <c r="K509" s="38" t="str">
        <f t="shared" ca="1" si="85"/>
        <v>-</v>
      </c>
      <c r="L509" s="38">
        <f t="shared" ca="1" si="86"/>
        <v>50.593759900587578</v>
      </c>
      <c r="M509" s="38" t="str">
        <f t="shared" ca="1" si="87"/>
        <v>-</v>
      </c>
      <c r="N509" s="38">
        <f t="shared" ca="1" si="88"/>
        <v>58.153382904197159</v>
      </c>
      <c r="O509" s="38" t="str">
        <f t="shared" ca="1" si="89"/>
        <v>-</v>
      </c>
      <c r="P509" s="38">
        <f t="shared" ca="1" si="90"/>
        <v>48.274992213461829</v>
      </c>
      <c r="Q509" s="38" t="str">
        <f t="shared" ca="1" si="91"/>
        <v>-</v>
      </c>
      <c r="R509" s="38">
        <f t="shared" ca="1" si="92"/>
        <v>53.846153846153868</v>
      </c>
      <c r="S509" s="38" t="str">
        <f t="shared" ca="1" si="93"/>
        <v>-</v>
      </c>
      <c r="T509" s="38" t="str">
        <f t="shared" ca="1" si="94"/>
        <v>-</v>
      </c>
      <c r="U509" s="38" t="str">
        <f t="shared" ca="1" si="95"/>
        <v>-</v>
      </c>
      <c r="V509" s="38"/>
      <c r="W509" s="38"/>
    </row>
    <row r="510" spans="1:23" x14ac:dyDescent="0.35">
      <c r="A510" s="2" t="str">
        <f>BASE_NOTAS[[#This Row],[Sigla]]&amp;BASE_NOTAS[[#This Row],[CÓDIGO]]</f>
        <v>RRED_IO</v>
      </c>
      <c r="B510" s="4" t="s">
        <v>204</v>
      </c>
      <c r="C510" s="4" t="s">
        <v>25</v>
      </c>
      <c r="D510" s="4" t="s">
        <v>95</v>
      </c>
      <c r="E510" s="42">
        <v>38.461538461538467</v>
      </c>
      <c r="F510" s="4" t="s">
        <v>471</v>
      </c>
      <c r="G51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38.461538461538467</v>
      </c>
      <c r="H51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510" s="38">
        <f t="shared" ca="1" si="84"/>
        <v>28.204461114979264</v>
      </c>
      <c r="K510" s="38" t="str">
        <f t="shared" ca="1" si="85"/>
        <v>-</v>
      </c>
      <c r="L510" s="38">
        <f t="shared" ca="1" si="86"/>
        <v>20.084433182655403</v>
      </c>
      <c r="M510" s="38" t="str">
        <f t="shared" ca="1" si="87"/>
        <v>-</v>
      </c>
      <c r="N510" s="38">
        <f t="shared" ca="1" si="88"/>
        <v>20.393630895075034</v>
      </c>
      <c r="O510" s="38" t="str">
        <f t="shared" ca="1" si="89"/>
        <v>-</v>
      </c>
      <c r="P510" s="38">
        <f t="shared" ca="1" si="90"/>
        <v>16.835653850410935</v>
      </c>
      <c r="Q510" s="38" t="str">
        <f t="shared" ca="1" si="91"/>
        <v>-</v>
      </c>
      <c r="R510" s="38">
        <f t="shared" ca="1" si="92"/>
        <v>38.461538461538467</v>
      </c>
      <c r="S510" s="38" t="str">
        <f t="shared" ca="1" si="93"/>
        <v>-</v>
      </c>
      <c r="T510" s="38" t="str">
        <f t="shared" ca="1" si="94"/>
        <v>-</v>
      </c>
      <c r="U510" s="38" t="str">
        <f t="shared" ca="1" si="95"/>
        <v>-</v>
      </c>
      <c r="V510" s="38"/>
      <c r="W510" s="38"/>
    </row>
    <row r="511" spans="1:23" x14ac:dyDescent="0.35">
      <c r="A511" s="2" t="str">
        <f>BASE_NOTAS[[#This Row],[Sigla]]&amp;BASE_NOTAS[[#This Row],[CÓDIGO]]</f>
        <v>RSED_IO</v>
      </c>
      <c r="B511" s="4" t="s">
        <v>205</v>
      </c>
      <c r="C511" s="4" t="s">
        <v>25</v>
      </c>
      <c r="D511" s="4" t="s">
        <v>95</v>
      </c>
      <c r="E511" s="42">
        <v>69.230769230769198</v>
      </c>
      <c r="F511" s="4" t="s">
        <v>471</v>
      </c>
      <c r="G51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69.230769230769198</v>
      </c>
      <c r="H51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511" s="38">
        <f t="shared" ca="1" si="84"/>
        <v>66.195998572523038</v>
      </c>
      <c r="K511" s="38" t="str">
        <f t="shared" ca="1" si="85"/>
        <v>-</v>
      </c>
      <c r="L511" s="38">
        <f t="shared" ca="1" si="86"/>
        <v>56.90979216297832</v>
      </c>
      <c r="M511" s="38" t="str">
        <f t="shared" ca="1" si="87"/>
        <v>-</v>
      </c>
      <c r="N511" s="38">
        <f t="shared" ca="1" si="88"/>
        <v>49.030022463931395</v>
      </c>
      <c r="O511" s="38" t="str">
        <f t="shared" ca="1" si="89"/>
        <v>-</v>
      </c>
      <c r="P511" s="38">
        <f t="shared" ca="1" si="90"/>
        <v>58.107974187304215</v>
      </c>
      <c r="Q511" s="38" t="str">
        <f t="shared" ca="1" si="91"/>
        <v>-</v>
      </c>
      <c r="R511" s="38">
        <f t="shared" ca="1" si="92"/>
        <v>69.230769230769198</v>
      </c>
      <c r="S511" s="38" t="str">
        <f t="shared" ca="1" si="93"/>
        <v>-</v>
      </c>
      <c r="T511" s="38" t="str">
        <f t="shared" ca="1" si="94"/>
        <v>-</v>
      </c>
      <c r="U511" s="38" t="str">
        <f t="shared" ca="1" si="95"/>
        <v>-</v>
      </c>
      <c r="V511" s="38"/>
      <c r="W511" s="38"/>
    </row>
    <row r="512" spans="1:23" x14ac:dyDescent="0.35">
      <c r="A512" s="2" t="str">
        <f>BASE_NOTAS[[#This Row],[Sigla]]&amp;BASE_NOTAS[[#This Row],[CÓDIGO]]</f>
        <v>SCED_IO</v>
      </c>
      <c r="B512" s="4" t="s">
        <v>194</v>
      </c>
      <c r="C512" s="4" t="s">
        <v>25</v>
      </c>
      <c r="D512" s="4" t="s">
        <v>95</v>
      </c>
      <c r="E512" s="42">
        <v>92.307692307692335</v>
      </c>
      <c r="F512" s="4" t="s">
        <v>471</v>
      </c>
      <c r="G51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92.307692307692335</v>
      </c>
      <c r="H51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512" s="38">
        <f t="shared" ca="1" si="84"/>
        <v>92.911092144634338</v>
      </c>
      <c r="K512" s="38" t="str">
        <f t="shared" ca="1" si="85"/>
        <v>-</v>
      </c>
      <c r="L512" s="38">
        <f t="shared" ca="1" si="86"/>
        <v>78.428721276552977</v>
      </c>
      <c r="M512" s="38" t="str">
        <f t="shared" ca="1" si="87"/>
        <v>-</v>
      </c>
      <c r="N512" s="38">
        <f t="shared" ca="1" si="88"/>
        <v>78.900906067992651</v>
      </c>
      <c r="O512" s="38" t="str">
        <f t="shared" ca="1" si="89"/>
        <v>-</v>
      </c>
      <c r="P512" s="38">
        <f t="shared" ca="1" si="90"/>
        <v>83.508884375699807</v>
      </c>
      <c r="Q512" s="38" t="str">
        <f t="shared" ca="1" si="91"/>
        <v>-</v>
      </c>
      <c r="R512" s="38">
        <f t="shared" ca="1" si="92"/>
        <v>92.307692307692335</v>
      </c>
      <c r="S512" s="38" t="str">
        <f t="shared" ca="1" si="93"/>
        <v>-</v>
      </c>
      <c r="T512" s="38" t="str">
        <f t="shared" ca="1" si="94"/>
        <v>-</v>
      </c>
      <c r="U512" s="38" t="str">
        <f t="shared" ca="1" si="95"/>
        <v>-</v>
      </c>
      <c r="V512" s="38"/>
      <c r="W512" s="38"/>
    </row>
    <row r="513" spans="1:23" x14ac:dyDescent="0.35">
      <c r="A513" s="2" t="str">
        <f>BASE_NOTAS[[#This Row],[Sigla]]&amp;BASE_NOTAS[[#This Row],[CÓDIGO]]</f>
        <v>SEED_IO</v>
      </c>
      <c r="B513" s="4" t="s">
        <v>206</v>
      </c>
      <c r="C513" s="4" t="s">
        <v>25</v>
      </c>
      <c r="D513" s="4" t="s">
        <v>95</v>
      </c>
      <c r="E513" s="42">
        <v>30.769230769230731</v>
      </c>
      <c r="F513" s="4" t="s">
        <v>471</v>
      </c>
      <c r="G51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30.769230769230731</v>
      </c>
      <c r="H51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513" s="38">
        <f t="shared" ca="1" si="84"/>
        <v>21.930986980511928</v>
      </c>
      <c r="K513" s="38" t="str">
        <f t="shared" ca="1" si="85"/>
        <v>-</v>
      </c>
      <c r="L513" s="38">
        <f t="shared" ca="1" si="86"/>
        <v>25.84768466357275</v>
      </c>
      <c r="M513" s="38" t="str">
        <f t="shared" ca="1" si="87"/>
        <v>-</v>
      </c>
      <c r="N513" s="38">
        <f t="shared" ca="1" si="88"/>
        <v>28.238595628751114</v>
      </c>
      <c r="O513" s="38" t="str">
        <f t="shared" ca="1" si="89"/>
        <v>-</v>
      </c>
      <c r="P513" s="38">
        <f t="shared" ca="1" si="90"/>
        <v>23.215467024976128</v>
      </c>
      <c r="Q513" s="38" t="str">
        <f t="shared" ca="1" si="91"/>
        <v>-</v>
      </c>
      <c r="R513" s="38">
        <f t="shared" ca="1" si="92"/>
        <v>30.769230769230731</v>
      </c>
      <c r="S513" s="38" t="str">
        <f t="shared" ca="1" si="93"/>
        <v>-</v>
      </c>
      <c r="T513" s="38" t="str">
        <f t="shared" ca="1" si="94"/>
        <v>-</v>
      </c>
      <c r="U513" s="38" t="str">
        <f t="shared" ca="1" si="95"/>
        <v>-</v>
      </c>
      <c r="V513" s="38"/>
      <c r="W513" s="38"/>
    </row>
    <row r="514" spans="1:23" x14ac:dyDescent="0.35">
      <c r="A514" s="2" t="str">
        <f>BASE_NOTAS[[#This Row],[Sigla]]&amp;BASE_NOTAS[[#This Row],[CÓDIGO]]</f>
        <v>SPED_IO</v>
      </c>
      <c r="B514" s="4" t="s">
        <v>186</v>
      </c>
      <c r="C514" s="4" t="s">
        <v>25</v>
      </c>
      <c r="D514" s="4" t="s">
        <v>95</v>
      </c>
      <c r="E514" s="42">
        <v>100</v>
      </c>
      <c r="F514" s="4" t="s">
        <v>471</v>
      </c>
      <c r="G51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51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514" s="38">
        <f t="shared" ca="1" si="84"/>
        <v>100</v>
      </c>
      <c r="K514" s="38" t="str">
        <f t="shared" ca="1" si="85"/>
        <v>-</v>
      </c>
      <c r="L514" s="38">
        <f t="shared" ca="1" si="86"/>
        <v>100</v>
      </c>
      <c r="M514" s="38" t="str">
        <f t="shared" ca="1" si="87"/>
        <v>-</v>
      </c>
      <c r="N514" s="38">
        <f t="shared" ca="1" si="88"/>
        <v>100</v>
      </c>
      <c r="O514" s="38" t="str">
        <f t="shared" ca="1" si="89"/>
        <v>-</v>
      </c>
      <c r="P514" s="38">
        <f t="shared" ca="1" si="90"/>
        <v>100</v>
      </c>
      <c r="Q514" s="38" t="str">
        <f t="shared" ca="1" si="91"/>
        <v>-</v>
      </c>
      <c r="R514" s="38">
        <f t="shared" ca="1" si="92"/>
        <v>100</v>
      </c>
      <c r="S514" s="38" t="str">
        <f t="shared" ca="1" si="93"/>
        <v>-</v>
      </c>
      <c r="T514" s="38" t="str">
        <f t="shared" ca="1" si="94"/>
        <v>-</v>
      </c>
      <c r="U514" s="38" t="str">
        <f t="shared" ca="1" si="95"/>
        <v>-</v>
      </c>
      <c r="V514" s="38"/>
      <c r="W514" s="38"/>
    </row>
    <row r="515" spans="1:23" x14ac:dyDescent="0.35">
      <c r="A515" s="2" t="str">
        <f>BASE_NOTAS[[#This Row],[Sigla]]&amp;BASE_NOTAS[[#This Row],[CÓDIGO]]</f>
        <v>TOED_IO</v>
      </c>
      <c r="B515" s="4" t="s">
        <v>185</v>
      </c>
      <c r="C515" s="4" t="s">
        <v>25</v>
      </c>
      <c r="D515" s="4" t="s">
        <v>95</v>
      </c>
      <c r="E515" s="42">
        <v>30.769230769230731</v>
      </c>
      <c r="F515" s="4" t="s">
        <v>471</v>
      </c>
      <c r="G51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30.769230769230731</v>
      </c>
      <c r="H51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515" s="38">
        <f t="shared" ref="J515:J578" ca="1" si="96">INDEX(INDIRECT("[Indicadores_Consolidado_2026_07_31.xlsx]"&amp;C515&amp;"!$V$37:$V$64"),MATCH(B515,INDIRECT("[Indicadores_Consolidado_2026_07_31.xlsx]"&amp;C515&amp;"!$F$37:$F$64")))</f>
        <v>52.37211977829184</v>
      </c>
      <c r="K515" s="38" t="str">
        <f t="shared" ref="K515:K578" ca="1" si="97">INDEX(INDIRECT("[Indicadores_Consolidado_2026_07_31.xlsx]"&amp;C515&amp;"!$W$37:$W$64"),MATCH(B515,INDIRECT("[Indicadores_Consolidado_2026_07_31.xlsx]"&amp;C515&amp;"!$F$37:$F$64")))</f>
        <v>-</v>
      </c>
      <c r="L515" s="38">
        <f t="shared" ref="L515:L578" ca="1" si="98">INDEX(INDIRECT("[Indicadores_Consolidado_2026_07_31.xlsx]"&amp;C515&amp;"!$X$37:$X$64"),MATCH(B515,INDIRECT("[Indicadores_Consolidado_2026_07_31.xlsx]"&amp;C515&amp;"!$F$37:$F$64")))</f>
        <v>33.848752388288958</v>
      </c>
      <c r="M515" s="38" t="str">
        <f t="shared" ref="M515:M578" ca="1" si="99">INDEX(INDIRECT("[Indicadores_Consolidado_2026_07_31.xlsx]"&amp;C515&amp;"!$Y$37:$Y$64"),MATCH(B515,INDIRECT("[Indicadores_Consolidado_2026_07_31.xlsx]"&amp;C515&amp;"!$F$37:$F$64")))</f>
        <v>-</v>
      </c>
      <c r="N515" s="38">
        <f t="shared" ref="N515:N578" ca="1" si="100">INDEX(INDIRECT("[Indicadores_Consolidado_2026_07_31.xlsx]"&amp;C515&amp;"!$Z$37:$Z$64"),MATCH(B515,INDIRECT("[Indicadores_Consolidado_2026_07_31.xlsx]"&amp;C515&amp;"!$F$37:$F$64")))</f>
        <v>40.25966665983875</v>
      </c>
      <c r="O515" s="38" t="str">
        <f t="shared" ref="O515:O578" ca="1" si="101">INDEX(INDIRECT("[Indicadores_Consolidado_2026_07_31.xlsx]"&amp;C515&amp;"!$AA$37:$AA$64"),MATCH(B515,INDIRECT("[Indicadores_Consolidado_2026_07_31.xlsx]"&amp;C515&amp;"!$F$37:$F$64")))</f>
        <v>-</v>
      </c>
      <c r="P515" s="38">
        <f t="shared" ref="P515:P578" ca="1" si="102">INDEX(INDIRECT("[Indicadores_Consolidado_2026_07_31.xlsx]"&amp;C515&amp;"!$AB$37:$AB$64"),MATCH(B515,INDIRECT("[Indicadores_Consolidado_2026_07_31.xlsx]"&amp;C515&amp;"!$F$37:$F$64")))</f>
        <v>33.634756017513929</v>
      </c>
      <c r="Q515" s="38" t="str">
        <f t="shared" ref="Q515:Q578" ca="1" si="103">INDEX(INDIRECT("[Indicadores_Consolidado_2026_07_31.xlsx]"&amp;C515&amp;"!$AC$37:$AC$64"),MATCH(B515,INDIRECT("[Indicadores_Consolidado_2026_07_31.xlsx]"&amp;C515&amp;"!$F$37:$F$64")))</f>
        <v>-</v>
      </c>
      <c r="R515" s="38">
        <f t="shared" ref="R515:R578" ca="1" si="104">INDEX(INDIRECT("[Indicadores_Consolidado_2026_07_31.xlsx]"&amp;C515&amp;"!$AD$37:$AD$64"),MATCH(B515,INDIRECT("[Indicadores_Consolidado_2026_07_31.xlsx]"&amp;C515&amp;"!$F$37:$F$64")))</f>
        <v>30.769230769230731</v>
      </c>
      <c r="S515" s="38" t="str">
        <f t="shared" ref="S515:U578" ca="1" si="105">INDEX(INDIRECT("[Indicadores_Consolidado_2026_07_31.xlsx]"&amp;C515&amp;"!$AE$37:$AE$64"),MATCH(B515,INDIRECT("[Indicadores_Consolidado_2026_07_31.xlsx]"&amp;C515&amp;"!$F$37:$F$64")))</f>
        <v>-</v>
      </c>
      <c r="T515" s="38" t="str">
        <f t="shared" ref="T515:T578" ca="1" si="106">INDEX(INDIRECT("[Indicadores_Consolidado_2026_07_31.xlsx]"&amp;C515&amp;"!$AF$37:$AF$64"),MATCH(B515,INDIRECT("[Indicadores_Consolidado_2026_07_31.xlsx]"&amp;C515&amp;"!$F$37:$F$64")))</f>
        <v>-</v>
      </c>
      <c r="U515" s="38" t="str">
        <f t="shared" ref="U515:U578" ca="1" si="107">INDEX(INDIRECT("[Indicadores_Consolidado_2026_07_31.xlsx]"&amp;C515&amp;"!$AG$37:$AG$64"),MATCH(B515,INDIRECT("[Indicadores_Consolidado_2026_07_31.xlsx]"&amp;C515&amp;"!$F$37:$F$64")))</f>
        <v>-</v>
      </c>
      <c r="V515" s="38"/>
      <c r="W515" s="38"/>
    </row>
    <row r="516" spans="1:23" x14ac:dyDescent="0.35">
      <c r="A516" s="2" t="str">
        <f>BASE_NOTAS[[#This Row],[Sigla]]&amp;BASE_NOTAS[[#This Row],[CÓDIGO]]</f>
        <v>ACED_UF</v>
      </c>
      <c r="B516" s="4" t="s">
        <v>156</v>
      </c>
      <c r="C516" s="4" t="s">
        <v>26</v>
      </c>
      <c r="D516" s="4" t="s">
        <v>96</v>
      </c>
      <c r="E516" s="42">
        <v>5.7142857142857952</v>
      </c>
      <c r="F516" s="4" t="s">
        <v>611</v>
      </c>
      <c r="G51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91.111111111110986</v>
      </c>
      <c r="H51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16" s="38">
        <f t="shared" ca="1" si="96"/>
        <v>0</v>
      </c>
      <c r="K516" s="38" t="str">
        <f t="shared" ca="1" si="97"/>
        <v>-</v>
      </c>
      <c r="L516" s="38">
        <f t="shared" ca="1" si="98"/>
        <v>0</v>
      </c>
      <c r="M516" s="38">
        <f t="shared" ca="1" si="99"/>
        <v>63.888888888888907</v>
      </c>
      <c r="N516" s="38">
        <f t="shared" ca="1" si="100"/>
        <v>39.999999999999936</v>
      </c>
      <c r="O516" s="38" t="str">
        <f t="shared" ca="1" si="101"/>
        <v>-</v>
      </c>
      <c r="P516" s="38">
        <f t="shared" ca="1" si="102"/>
        <v>53.474016539987289</v>
      </c>
      <c r="Q516" s="38">
        <f t="shared" ca="1" si="103"/>
        <v>72.413793103448185</v>
      </c>
      <c r="R516" s="38">
        <f t="shared" ca="1" si="104"/>
        <v>45.901639344262421</v>
      </c>
      <c r="S516" s="38">
        <f t="shared" ca="1" si="105"/>
        <v>5.7142857142857952</v>
      </c>
      <c r="T516" s="38">
        <f t="shared" ca="1" si="106"/>
        <v>91.111111111110986</v>
      </c>
      <c r="U516" s="38" t="str">
        <f t="shared" ca="1" si="107"/>
        <v>-</v>
      </c>
      <c r="V516" s="38"/>
      <c r="W516" s="38"/>
    </row>
    <row r="517" spans="1:23" x14ac:dyDescent="0.35">
      <c r="A517" s="2" t="str">
        <f>BASE_NOTAS[[#This Row],[Sigla]]&amp;BASE_NOTAS[[#This Row],[CÓDIGO]]</f>
        <v>ALED_UF</v>
      </c>
      <c r="B517" s="4" t="s">
        <v>157</v>
      </c>
      <c r="C517" s="4" t="s">
        <v>26</v>
      </c>
      <c r="D517" s="4" t="s">
        <v>96</v>
      </c>
      <c r="E517" s="42">
        <v>34.28571428571437</v>
      </c>
      <c r="F517" s="4" t="s">
        <v>611</v>
      </c>
      <c r="G51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86.666666666666487</v>
      </c>
      <c r="H51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17" s="38">
        <f t="shared" ca="1" si="96"/>
        <v>35.602997075554256</v>
      </c>
      <c r="K517" s="38" t="str">
        <f t="shared" ca="1" si="97"/>
        <v>-</v>
      </c>
      <c r="L517" s="38">
        <f t="shared" ca="1" si="98"/>
        <v>45.454545454545489</v>
      </c>
      <c r="M517" s="38">
        <f t="shared" ca="1" si="99"/>
        <v>63.888888888888907</v>
      </c>
      <c r="N517" s="38">
        <f t="shared" ca="1" si="100"/>
        <v>64.444444444444571</v>
      </c>
      <c r="O517" s="38" t="str">
        <f t="shared" ca="1" si="101"/>
        <v>-</v>
      </c>
      <c r="P517" s="38">
        <f t="shared" ca="1" si="102"/>
        <v>52.661911936574334</v>
      </c>
      <c r="Q517" s="38">
        <f t="shared" ca="1" si="103"/>
        <v>75.862068965517196</v>
      </c>
      <c r="R517" s="38">
        <f t="shared" ca="1" si="104"/>
        <v>77.049180327868797</v>
      </c>
      <c r="S517" s="38">
        <f t="shared" ca="1" si="105"/>
        <v>34.28571428571437</v>
      </c>
      <c r="T517" s="38">
        <f t="shared" ca="1" si="106"/>
        <v>86.666666666666487</v>
      </c>
      <c r="U517" s="38" t="str">
        <f t="shared" ca="1" si="107"/>
        <v>-</v>
      </c>
      <c r="V517" s="38"/>
      <c r="W517" s="38"/>
    </row>
    <row r="518" spans="1:23" x14ac:dyDescent="0.35">
      <c r="A518" s="2" t="str">
        <f>BASE_NOTAS[[#This Row],[Sigla]]&amp;BASE_NOTAS[[#This Row],[CÓDIGO]]</f>
        <v>AMED_UF</v>
      </c>
      <c r="B518" s="4" t="s">
        <v>158</v>
      </c>
      <c r="C518" s="4" t="s">
        <v>26</v>
      </c>
      <c r="D518" s="4" t="s">
        <v>96</v>
      </c>
      <c r="E518" s="42">
        <v>20.000000000000082</v>
      </c>
      <c r="F518" s="4" t="s">
        <v>611</v>
      </c>
      <c r="G51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44.444444444444443</v>
      </c>
      <c r="H51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18" s="38">
        <f t="shared" ca="1" si="96"/>
        <v>45.475847765010045</v>
      </c>
      <c r="K518" s="38" t="str">
        <f t="shared" ca="1" si="97"/>
        <v>-</v>
      </c>
      <c r="L518" s="38">
        <f t="shared" ca="1" si="98"/>
        <v>12.121212121212304</v>
      </c>
      <c r="M518" s="38">
        <f t="shared" ca="1" si="99"/>
        <v>30.555555555555447</v>
      </c>
      <c r="N518" s="38">
        <f t="shared" ca="1" si="100"/>
        <v>55.555555555555557</v>
      </c>
      <c r="O518" s="38" t="str">
        <f t="shared" ca="1" si="101"/>
        <v>-</v>
      </c>
      <c r="P518" s="38">
        <f t="shared" ca="1" si="102"/>
        <v>59.51433223719561</v>
      </c>
      <c r="Q518" s="38">
        <f t="shared" ca="1" si="103"/>
        <v>53.448275862069003</v>
      </c>
      <c r="R518" s="38">
        <f t="shared" ca="1" si="104"/>
        <v>77.049180327868797</v>
      </c>
      <c r="S518" s="38">
        <f t="shared" ca="1" si="105"/>
        <v>20.000000000000082</v>
      </c>
      <c r="T518" s="38">
        <f t="shared" ca="1" si="106"/>
        <v>44.444444444444443</v>
      </c>
      <c r="U518" s="38" t="str">
        <f t="shared" ca="1" si="107"/>
        <v>-</v>
      </c>
      <c r="V518" s="38"/>
      <c r="W518" s="38"/>
    </row>
    <row r="519" spans="1:23" x14ac:dyDescent="0.35">
      <c r="A519" s="2" t="str">
        <f>BASE_NOTAS[[#This Row],[Sigla]]&amp;BASE_NOTAS[[#This Row],[CÓDIGO]]</f>
        <v>APED_UF</v>
      </c>
      <c r="B519" s="4" t="s">
        <v>184</v>
      </c>
      <c r="C519" s="4" t="s">
        <v>26</v>
      </c>
      <c r="D519" s="4" t="s">
        <v>96</v>
      </c>
      <c r="E519" s="42">
        <v>34.28571428571437</v>
      </c>
      <c r="F519" s="4" t="s">
        <v>611</v>
      </c>
      <c r="G51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51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19" s="38">
        <f t="shared" ca="1" si="96"/>
        <v>38.027416484297817</v>
      </c>
      <c r="K519" s="38" t="str">
        <f t="shared" ca="1" si="97"/>
        <v>-</v>
      </c>
      <c r="L519" s="38">
        <f t="shared" ca="1" si="98"/>
        <v>3.0303030303032914</v>
      </c>
      <c r="M519" s="38">
        <f t="shared" ca="1" si="99"/>
        <v>44.444444444444358</v>
      </c>
      <c r="N519" s="38">
        <f t="shared" ca="1" si="100"/>
        <v>48.888888888888957</v>
      </c>
      <c r="O519" s="38" t="str">
        <f t="shared" ca="1" si="101"/>
        <v>-</v>
      </c>
      <c r="P519" s="38">
        <f t="shared" ca="1" si="102"/>
        <v>58.443962835849049</v>
      </c>
      <c r="Q519" s="38">
        <f t="shared" ca="1" si="103"/>
        <v>72.413793103448185</v>
      </c>
      <c r="R519" s="38">
        <f t="shared" ca="1" si="104"/>
        <v>59.016393442623006</v>
      </c>
      <c r="S519" s="38">
        <f t="shared" ca="1" si="105"/>
        <v>34.28571428571437</v>
      </c>
      <c r="T519" s="38">
        <f t="shared" ca="1" si="106"/>
        <v>0</v>
      </c>
      <c r="U519" s="38" t="str">
        <f t="shared" ca="1" si="107"/>
        <v>-</v>
      </c>
      <c r="V519" s="38"/>
      <c r="W519" s="38"/>
    </row>
    <row r="520" spans="1:23" x14ac:dyDescent="0.35">
      <c r="A520" s="2" t="str">
        <f>BASE_NOTAS[[#This Row],[Sigla]]&amp;BASE_NOTAS[[#This Row],[CÓDIGO]]</f>
        <v>BAED_UF</v>
      </c>
      <c r="B520" s="4" t="s">
        <v>187</v>
      </c>
      <c r="C520" s="4" t="s">
        <v>26</v>
      </c>
      <c r="D520" s="4" t="s">
        <v>96</v>
      </c>
      <c r="E520" s="42">
        <v>5.7142857142857952</v>
      </c>
      <c r="F520" s="4" t="s">
        <v>611</v>
      </c>
      <c r="G52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48.888888888888637</v>
      </c>
      <c r="H52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20" s="38">
        <f t="shared" ca="1" si="96"/>
        <v>74.506822432984762</v>
      </c>
      <c r="K520" s="38" t="str">
        <f t="shared" ca="1" si="97"/>
        <v>-</v>
      </c>
      <c r="L520" s="38">
        <f t="shared" ca="1" si="98"/>
        <v>45.454545454545489</v>
      </c>
      <c r="M520" s="38">
        <f t="shared" ca="1" si="99"/>
        <v>30.555555555555447</v>
      </c>
      <c r="N520" s="38">
        <f t="shared" ca="1" si="100"/>
        <v>55.555555555555557</v>
      </c>
      <c r="O520" s="38" t="str">
        <f t="shared" ca="1" si="101"/>
        <v>-</v>
      </c>
      <c r="P520" s="38">
        <f t="shared" ca="1" si="102"/>
        <v>37.099010604392454</v>
      </c>
      <c r="Q520" s="38">
        <f t="shared" ca="1" si="103"/>
        <v>55.172413793103395</v>
      </c>
      <c r="R520" s="38">
        <f t="shared" ca="1" si="104"/>
        <v>50.819672131147605</v>
      </c>
      <c r="S520" s="38">
        <f t="shared" ca="1" si="105"/>
        <v>5.7142857142857952</v>
      </c>
      <c r="T520" s="38">
        <f t="shared" ca="1" si="106"/>
        <v>48.888888888888637</v>
      </c>
      <c r="U520" s="38" t="str">
        <f t="shared" ca="1" si="107"/>
        <v>-</v>
      </c>
      <c r="V520" s="38"/>
      <c r="W520" s="38"/>
    </row>
    <row r="521" spans="1:23" x14ac:dyDescent="0.35">
      <c r="A521" s="2" t="str">
        <f>BASE_NOTAS[[#This Row],[Sigla]]&amp;BASE_NOTAS[[#This Row],[CÓDIGO]]</f>
        <v>CEED_UF</v>
      </c>
      <c r="B521" s="4" t="s">
        <v>188</v>
      </c>
      <c r="C521" s="4" t="s">
        <v>26</v>
      </c>
      <c r="D521" s="4" t="s">
        <v>96</v>
      </c>
      <c r="E521" s="42">
        <v>0</v>
      </c>
      <c r="F521" s="4" t="s">
        <v>611</v>
      </c>
      <c r="G52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71.111111111110858</v>
      </c>
      <c r="H52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21" s="38">
        <f t="shared" ca="1" si="96"/>
        <v>86.590541063338932</v>
      </c>
      <c r="K521" s="38" t="str">
        <f t="shared" ca="1" si="97"/>
        <v>-</v>
      </c>
      <c r="L521" s="38">
        <f t="shared" ca="1" si="98"/>
        <v>63.636363636363946</v>
      </c>
      <c r="M521" s="38">
        <f t="shared" ca="1" si="99"/>
        <v>83.333333333333471</v>
      </c>
      <c r="N521" s="38">
        <f t="shared" ca="1" si="100"/>
        <v>77.777777777777786</v>
      </c>
      <c r="O521" s="38" t="str">
        <f t="shared" ca="1" si="101"/>
        <v>-</v>
      </c>
      <c r="P521" s="38">
        <f t="shared" ca="1" si="102"/>
        <v>76.307173146469523</v>
      </c>
      <c r="Q521" s="38">
        <f t="shared" ca="1" si="103"/>
        <v>72.413793103448185</v>
      </c>
      <c r="R521" s="38">
        <f t="shared" ca="1" si="104"/>
        <v>73.770491803278588</v>
      </c>
      <c r="S521" s="38">
        <f t="shared" ca="1" si="105"/>
        <v>0</v>
      </c>
      <c r="T521" s="38">
        <f t="shared" ca="1" si="106"/>
        <v>71.111111111110858</v>
      </c>
      <c r="U521" s="38" t="str">
        <f t="shared" ca="1" si="107"/>
        <v>-</v>
      </c>
      <c r="V521" s="38"/>
      <c r="W521" s="38"/>
    </row>
    <row r="522" spans="1:23" x14ac:dyDescent="0.35">
      <c r="A522" s="2" t="str">
        <f>BASE_NOTAS[[#This Row],[Sigla]]&amp;BASE_NOTAS[[#This Row],[CÓDIGO]]</f>
        <v>DFED_UF</v>
      </c>
      <c r="B522" s="4" t="s">
        <v>189</v>
      </c>
      <c r="C522" s="4" t="s">
        <v>26</v>
      </c>
      <c r="D522" s="4" t="s">
        <v>96</v>
      </c>
      <c r="E522" s="42">
        <v>100</v>
      </c>
      <c r="F522" s="4" t="s">
        <v>611</v>
      </c>
      <c r="G52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68.888888888888772</v>
      </c>
      <c r="H52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22" s="38">
        <f t="shared" ca="1" si="96"/>
        <v>98.110889761665561</v>
      </c>
      <c r="K522" s="38" t="str">
        <f t="shared" ca="1" si="97"/>
        <v>-</v>
      </c>
      <c r="L522" s="38">
        <f t="shared" ca="1" si="98"/>
        <v>57.575757575757805</v>
      </c>
      <c r="M522" s="38">
        <f t="shared" ca="1" si="99"/>
        <v>41.666666666666735</v>
      </c>
      <c r="N522" s="38">
        <f t="shared" ca="1" si="100"/>
        <v>71.111111111111171</v>
      </c>
      <c r="O522" s="38" t="str">
        <f t="shared" ca="1" si="101"/>
        <v>-</v>
      </c>
      <c r="P522" s="38">
        <f t="shared" ca="1" si="102"/>
        <v>71.599697051240483</v>
      </c>
      <c r="Q522" s="38">
        <f t="shared" ca="1" si="103"/>
        <v>72.413793103448185</v>
      </c>
      <c r="R522" s="38">
        <f t="shared" ca="1" si="104"/>
        <v>100</v>
      </c>
      <c r="S522" s="38">
        <f t="shared" ca="1" si="105"/>
        <v>100</v>
      </c>
      <c r="T522" s="38">
        <f t="shared" ca="1" si="106"/>
        <v>68.888888888888772</v>
      </c>
      <c r="U522" s="38" t="str">
        <f t="shared" ca="1" si="107"/>
        <v>-</v>
      </c>
      <c r="V522" s="38"/>
      <c r="W522" s="38"/>
    </row>
    <row r="523" spans="1:23" x14ac:dyDescent="0.35">
      <c r="A523" s="2" t="str">
        <f>BASE_NOTAS[[#This Row],[Sigla]]&amp;BASE_NOTAS[[#This Row],[CÓDIGO]]</f>
        <v>ESED_UF</v>
      </c>
      <c r="B523" s="4" t="s">
        <v>183</v>
      </c>
      <c r="C523" s="4" t="s">
        <v>26</v>
      </c>
      <c r="D523" s="4" t="s">
        <v>96</v>
      </c>
      <c r="E523" s="42">
        <v>37.142857142857061</v>
      </c>
      <c r="F523" s="4" t="s">
        <v>611</v>
      </c>
      <c r="G52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68.888888888888772</v>
      </c>
      <c r="H52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23" s="38">
        <f t="shared" ca="1" si="96"/>
        <v>89.656051201262159</v>
      </c>
      <c r="K523" s="38" t="str">
        <f t="shared" ca="1" si="97"/>
        <v>-</v>
      </c>
      <c r="L523" s="38">
        <f t="shared" ca="1" si="98"/>
        <v>78.787878787879123</v>
      </c>
      <c r="M523" s="38">
        <f t="shared" ca="1" si="99"/>
        <v>66.666666666666927</v>
      </c>
      <c r="N523" s="38">
        <f t="shared" ca="1" si="100"/>
        <v>48.888888888888957</v>
      </c>
      <c r="O523" s="38" t="str">
        <f t="shared" ca="1" si="101"/>
        <v>-</v>
      </c>
      <c r="P523" s="38">
        <f t="shared" ca="1" si="102"/>
        <v>74.201062341468145</v>
      </c>
      <c r="Q523" s="38">
        <f t="shared" ca="1" si="103"/>
        <v>55.172413793103395</v>
      </c>
      <c r="R523" s="38">
        <f t="shared" ca="1" si="104"/>
        <v>59.016393442623006</v>
      </c>
      <c r="S523" s="38">
        <f t="shared" ca="1" si="105"/>
        <v>37.142857142857061</v>
      </c>
      <c r="T523" s="38">
        <f t="shared" ca="1" si="106"/>
        <v>68.888888888888772</v>
      </c>
      <c r="U523" s="38" t="str">
        <f t="shared" ca="1" si="107"/>
        <v>-</v>
      </c>
      <c r="V523" s="38"/>
      <c r="W523" s="38"/>
    </row>
    <row r="524" spans="1:23" x14ac:dyDescent="0.35">
      <c r="A524" s="2" t="str">
        <f>BASE_NOTAS[[#This Row],[Sigla]]&amp;BASE_NOTAS[[#This Row],[CÓDIGO]]</f>
        <v>GOED_UF</v>
      </c>
      <c r="B524" s="4" t="s">
        <v>190</v>
      </c>
      <c r="C524" s="4" t="s">
        <v>26</v>
      </c>
      <c r="D524" s="4" t="s">
        <v>96</v>
      </c>
      <c r="E524" s="42">
        <v>14.285714285714285</v>
      </c>
      <c r="F524" s="4" t="s">
        <v>611</v>
      </c>
      <c r="G52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84.444444444444372</v>
      </c>
      <c r="H52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24" s="38">
        <f t="shared" ca="1" si="96"/>
        <v>74.350906662336172</v>
      </c>
      <c r="K524" s="38" t="str">
        <f t="shared" ca="1" si="97"/>
        <v>-</v>
      </c>
      <c r="L524" s="38">
        <f t="shared" ca="1" si="98"/>
        <v>45.454545454545489</v>
      </c>
      <c r="M524" s="38">
        <f t="shared" ca="1" si="99"/>
        <v>63.888888888888907</v>
      </c>
      <c r="N524" s="38">
        <f t="shared" ca="1" si="100"/>
        <v>77.777777777777786</v>
      </c>
      <c r="O524" s="38" t="str">
        <f t="shared" ca="1" si="101"/>
        <v>-</v>
      </c>
      <c r="P524" s="38">
        <f t="shared" ca="1" si="102"/>
        <v>68.933595412105504</v>
      </c>
      <c r="Q524" s="38">
        <f t="shared" ca="1" si="103"/>
        <v>55.172413793103395</v>
      </c>
      <c r="R524" s="38">
        <f t="shared" ca="1" si="104"/>
        <v>62.295081967213214</v>
      </c>
      <c r="S524" s="38">
        <f t="shared" ca="1" si="105"/>
        <v>14.285714285714285</v>
      </c>
      <c r="T524" s="38">
        <f t="shared" ca="1" si="106"/>
        <v>84.444444444444372</v>
      </c>
      <c r="U524" s="38" t="str">
        <f t="shared" ca="1" si="107"/>
        <v>-</v>
      </c>
      <c r="V524" s="38"/>
      <c r="W524" s="38"/>
    </row>
    <row r="525" spans="1:23" x14ac:dyDescent="0.35">
      <c r="A525" s="2" t="str">
        <f>BASE_NOTAS[[#This Row],[Sigla]]&amp;BASE_NOTAS[[#This Row],[CÓDIGO]]</f>
        <v>MAED_UF</v>
      </c>
      <c r="B525" s="4" t="s">
        <v>191</v>
      </c>
      <c r="C525" s="4" t="s">
        <v>26</v>
      </c>
      <c r="D525" s="4" t="s">
        <v>96</v>
      </c>
      <c r="E525" s="42">
        <v>45.714285714285957</v>
      </c>
      <c r="F525" s="4" t="s">
        <v>611</v>
      </c>
      <c r="G52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68.888888888888772</v>
      </c>
      <c r="H52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25" s="38">
        <f t="shared" ca="1" si="96"/>
        <v>84.040557707940593</v>
      </c>
      <c r="K525" s="38" t="str">
        <f t="shared" ca="1" si="97"/>
        <v>-</v>
      </c>
      <c r="L525" s="38">
        <f t="shared" ca="1" si="98"/>
        <v>51.515151515151643</v>
      </c>
      <c r="M525" s="38">
        <f t="shared" ca="1" si="99"/>
        <v>47.222222222222378</v>
      </c>
      <c r="N525" s="38">
        <f t="shared" ca="1" si="100"/>
        <v>62.222222222222157</v>
      </c>
      <c r="O525" s="38" t="str">
        <f t="shared" ca="1" si="101"/>
        <v>-</v>
      </c>
      <c r="P525" s="38">
        <f t="shared" ca="1" si="102"/>
        <v>68.819415877271709</v>
      </c>
      <c r="Q525" s="38">
        <f t="shared" ca="1" si="103"/>
        <v>82.758620689655203</v>
      </c>
      <c r="R525" s="38">
        <f t="shared" ca="1" si="104"/>
        <v>70.491803278688607</v>
      </c>
      <c r="S525" s="38">
        <f t="shared" ca="1" si="105"/>
        <v>45.714285714285957</v>
      </c>
      <c r="T525" s="38">
        <f t="shared" ca="1" si="106"/>
        <v>68.888888888888772</v>
      </c>
      <c r="U525" s="38" t="str">
        <f t="shared" ca="1" si="107"/>
        <v>-</v>
      </c>
      <c r="V525" s="38"/>
      <c r="W525" s="38"/>
    </row>
    <row r="526" spans="1:23" x14ac:dyDescent="0.35">
      <c r="A526" s="2" t="str">
        <f>BASE_NOTAS[[#This Row],[Sigla]]&amp;BASE_NOTAS[[#This Row],[CÓDIGO]]</f>
        <v>MGED_UF</v>
      </c>
      <c r="B526" s="4" t="s">
        <v>192</v>
      </c>
      <c r="C526" s="4" t="s">
        <v>26</v>
      </c>
      <c r="D526" s="4" t="s">
        <v>96</v>
      </c>
      <c r="E526" s="42">
        <v>54.285714285714448</v>
      </c>
      <c r="F526" s="4" t="s">
        <v>611</v>
      </c>
      <c r="G52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86.666666666666487</v>
      </c>
      <c r="H52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26" s="38">
        <f t="shared" ca="1" si="96"/>
        <v>100</v>
      </c>
      <c r="K526" s="38" t="str">
        <f t="shared" ca="1" si="97"/>
        <v>-</v>
      </c>
      <c r="L526" s="38">
        <f t="shared" ca="1" si="98"/>
        <v>90.909090909090978</v>
      </c>
      <c r="M526" s="38">
        <f t="shared" ca="1" si="99"/>
        <v>94.444444444444756</v>
      </c>
      <c r="N526" s="38">
        <f t="shared" ca="1" si="100"/>
        <v>100</v>
      </c>
      <c r="O526" s="38" t="str">
        <f t="shared" ca="1" si="101"/>
        <v>-</v>
      </c>
      <c r="P526" s="38">
        <f t="shared" ca="1" si="102"/>
        <v>100</v>
      </c>
      <c r="Q526" s="38">
        <f t="shared" ca="1" si="103"/>
        <v>93.103448275861993</v>
      </c>
      <c r="R526" s="38">
        <f t="shared" ca="1" si="104"/>
        <v>90.163934426229389</v>
      </c>
      <c r="S526" s="38">
        <f t="shared" ca="1" si="105"/>
        <v>54.285714285714448</v>
      </c>
      <c r="T526" s="38">
        <f t="shared" ca="1" si="106"/>
        <v>86.666666666666487</v>
      </c>
      <c r="U526" s="38" t="str">
        <f t="shared" ca="1" si="107"/>
        <v>-</v>
      </c>
      <c r="V526" s="38"/>
      <c r="W526" s="38"/>
    </row>
    <row r="527" spans="1:23" x14ac:dyDescent="0.35">
      <c r="A527" s="2" t="str">
        <f>BASE_NOTAS[[#This Row],[Sigla]]&amp;BASE_NOTAS[[#This Row],[CÓDIGO]]</f>
        <v>MSED_UF</v>
      </c>
      <c r="B527" s="4" t="s">
        <v>193</v>
      </c>
      <c r="C527" s="4" t="s">
        <v>26</v>
      </c>
      <c r="D527" s="4" t="s">
        <v>96</v>
      </c>
      <c r="E527" s="42">
        <v>48.571428571428655</v>
      </c>
      <c r="F527" s="4" t="s">
        <v>611</v>
      </c>
      <c r="G52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68.888888888888772</v>
      </c>
      <c r="H52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27" s="38">
        <f t="shared" ca="1" si="96"/>
        <v>88.702703058430316</v>
      </c>
      <c r="K527" s="38" t="str">
        <f t="shared" ca="1" si="97"/>
        <v>-</v>
      </c>
      <c r="L527" s="38">
        <f t="shared" ca="1" si="98"/>
        <v>87.878787878788117</v>
      </c>
      <c r="M527" s="38">
        <f t="shared" ca="1" si="99"/>
        <v>66.666666666666927</v>
      </c>
      <c r="N527" s="38">
        <f t="shared" ca="1" si="100"/>
        <v>71.111111111111171</v>
      </c>
      <c r="O527" s="38" t="str">
        <f t="shared" ca="1" si="101"/>
        <v>-</v>
      </c>
      <c r="P527" s="38">
        <f t="shared" ca="1" si="102"/>
        <v>75.349193117041409</v>
      </c>
      <c r="Q527" s="38">
        <f t="shared" ca="1" si="103"/>
        <v>75.862068965517196</v>
      </c>
      <c r="R527" s="38">
        <f t="shared" ca="1" si="104"/>
        <v>72.131147540983591</v>
      </c>
      <c r="S527" s="38">
        <f t="shared" ca="1" si="105"/>
        <v>48.571428571428655</v>
      </c>
      <c r="T527" s="38">
        <f t="shared" ca="1" si="106"/>
        <v>68.888888888888772</v>
      </c>
      <c r="U527" s="38" t="str">
        <f t="shared" ca="1" si="107"/>
        <v>-</v>
      </c>
      <c r="V527" s="38"/>
      <c r="W527" s="38"/>
    </row>
    <row r="528" spans="1:23" x14ac:dyDescent="0.35">
      <c r="A528" s="2" t="str">
        <f>BASE_NOTAS[[#This Row],[Sigla]]&amp;BASE_NOTAS[[#This Row],[CÓDIGO]]</f>
        <v>MTED_UF</v>
      </c>
      <c r="B528" s="4" t="s">
        <v>195</v>
      </c>
      <c r="C528" s="4" t="s">
        <v>26</v>
      </c>
      <c r="D528" s="4" t="s">
        <v>96</v>
      </c>
      <c r="E528" s="42">
        <v>37.142857142857061</v>
      </c>
      <c r="F528" s="4" t="s">
        <v>611</v>
      </c>
      <c r="G52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68.888888888888772</v>
      </c>
      <c r="H52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28" s="38">
        <f t="shared" ca="1" si="96"/>
        <v>81.977923524708572</v>
      </c>
      <c r="K528" s="38" t="str">
        <f t="shared" ca="1" si="97"/>
        <v>-</v>
      </c>
      <c r="L528" s="38">
        <f t="shared" ca="1" si="98"/>
        <v>60.606060606060666</v>
      </c>
      <c r="M528" s="38">
        <f t="shared" ca="1" si="99"/>
        <v>50</v>
      </c>
      <c r="N528" s="38">
        <f t="shared" ca="1" si="100"/>
        <v>44.444444444444443</v>
      </c>
      <c r="O528" s="38" t="str">
        <f t="shared" ca="1" si="101"/>
        <v>-</v>
      </c>
      <c r="P528" s="38">
        <f t="shared" ca="1" si="102"/>
        <v>66.421900761572488</v>
      </c>
      <c r="Q528" s="38">
        <f t="shared" ca="1" si="103"/>
        <v>37.931034482758598</v>
      </c>
      <c r="R528" s="38">
        <f t="shared" ca="1" si="104"/>
        <v>14.75409836065581</v>
      </c>
      <c r="S528" s="38">
        <f t="shared" ca="1" si="105"/>
        <v>37.142857142857061</v>
      </c>
      <c r="T528" s="38">
        <f t="shared" ca="1" si="106"/>
        <v>68.888888888888772</v>
      </c>
      <c r="U528" s="38" t="str">
        <f t="shared" ca="1" si="107"/>
        <v>-</v>
      </c>
      <c r="V528" s="38"/>
      <c r="W528" s="38"/>
    </row>
    <row r="529" spans="1:23" x14ac:dyDescent="0.35">
      <c r="A529" s="2" t="str">
        <f>BASE_NOTAS[[#This Row],[Sigla]]&amp;BASE_NOTAS[[#This Row],[CÓDIGO]]</f>
        <v>PAED_UF</v>
      </c>
      <c r="B529" s="4" t="s">
        <v>196</v>
      </c>
      <c r="C529" s="4" t="s">
        <v>26</v>
      </c>
      <c r="D529" s="4" t="s">
        <v>96</v>
      </c>
      <c r="E529" s="42">
        <v>28.571428571428569</v>
      </c>
      <c r="F529" s="4" t="s">
        <v>611</v>
      </c>
      <c r="G52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73.333333333333272</v>
      </c>
      <c r="H52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29" s="38">
        <f t="shared" ca="1" si="96"/>
        <v>63.326167406792642</v>
      </c>
      <c r="K529" s="38" t="str">
        <f t="shared" ca="1" si="97"/>
        <v>-</v>
      </c>
      <c r="L529" s="38">
        <f t="shared" ca="1" si="98"/>
        <v>57.575757575757805</v>
      </c>
      <c r="M529" s="38">
        <f t="shared" ca="1" si="99"/>
        <v>38.888888888889106</v>
      </c>
      <c r="N529" s="38">
        <f t="shared" ca="1" si="100"/>
        <v>48.888888888888957</v>
      </c>
      <c r="O529" s="38" t="str">
        <f t="shared" ca="1" si="101"/>
        <v>-</v>
      </c>
      <c r="P529" s="38">
        <f t="shared" ca="1" si="102"/>
        <v>67.202398052236532</v>
      </c>
      <c r="Q529" s="38">
        <f t="shared" ca="1" si="103"/>
        <v>58.620689655172399</v>
      </c>
      <c r="R529" s="38">
        <f t="shared" ca="1" si="104"/>
        <v>75.409836065573813</v>
      </c>
      <c r="S529" s="38">
        <f t="shared" ca="1" si="105"/>
        <v>28.571428571428569</v>
      </c>
      <c r="T529" s="38">
        <f t="shared" ca="1" si="106"/>
        <v>73.333333333333272</v>
      </c>
      <c r="U529" s="38" t="str">
        <f t="shared" ca="1" si="107"/>
        <v>-</v>
      </c>
      <c r="V529" s="38"/>
      <c r="W529" s="38"/>
    </row>
    <row r="530" spans="1:23" x14ac:dyDescent="0.35">
      <c r="A530" s="2" t="str">
        <f>BASE_NOTAS[[#This Row],[Sigla]]&amp;BASE_NOTAS[[#This Row],[CÓDIGO]]</f>
        <v>PBED_UF</v>
      </c>
      <c r="B530" s="4" t="s">
        <v>197</v>
      </c>
      <c r="C530" s="4" t="s">
        <v>26</v>
      </c>
      <c r="D530" s="4" t="s">
        <v>96</v>
      </c>
      <c r="E530" s="42">
        <v>45.714285714285957</v>
      </c>
      <c r="F530" s="4" t="s">
        <v>611</v>
      </c>
      <c r="G53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86.666666666666487</v>
      </c>
      <c r="H53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30" s="38">
        <f t="shared" ca="1" si="96"/>
        <v>75.05949385344266</v>
      </c>
      <c r="K530" s="38" t="str">
        <f t="shared" ca="1" si="97"/>
        <v>-</v>
      </c>
      <c r="L530" s="38">
        <f t="shared" ca="1" si="98"/>
        <v>75.757575757575822</v>
      </c>
      <c r="M530" s="38">
        <f t="shared" ca="1" si="99"/>
        <v>58.333333333333272</v>
      </c>
      <c r="N530" s="38">
        <f t="shared" ca="1" si="100"/>
        <v>71.111111111111171</v>
      </c>
      <c r="O530" s="38" t="str">
        <f t="shared" ca="1" si="101"/>
        <v>-</v>
      </c>
      <c r="P530" s="38">
        <f t="shared" ca="1" si="102"/>
        <v>68.760568179657156</v>
      </c>
      <c r="Q530" s="38">
        <f t="shared" ca="1" si="103"/>
        <v>44.827586206896612</v>
      </c>
      <c r="R530" s="38">
        <f t="shared" ca="1" si="104"/>
        <v>49.180327868852395</v>
      </c>
      <c r="S530" s="38">
        <f t="shared" ca="1" si="105"/>
        <v>45.714285714285957</v>
      </c>
      <c r="T530" s="38">
        <f t="shared" ca="1" si="106"/>
        <v>86.666666666666487</v>
      </c>
      <c r="U530" s="38" t="str">
        <f t="shared" ca="1" si="107"/>
        <v>-</v>
      </c>
      <c r="V530" s="38"/>
      <c r="W530" s="38"/>
    </row>
    <row r="531" spans="1:23" x14ac:dyDescent="0.35">
      <c r="A531" s="2" t="str">
        <f>BASE_NOTAS[[#This Row],[Sigla]]&amp;BASE_NOTAS[[#This Row],[CÓDIGO]]</f>
        <v>PEED_UF</v>
      </c>
      <c r="B531" s="4" t="s">
        <v>198</v>
      </c>
      <c r="C531" s="4" t="s">
        <v>26</v>
      </c>
      <c r="D531" s="4" t="s">
        <v>96</v>
      </c>
      <c r="E531" s="42">
        <v>42.857142857142854</v>
      </c>
      <c r="F531" s="4" t="s">
        <v>611</v>
      </c>
      <c r="G53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91.111111111110986</v>
      </c>
      <c r="H53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31" s="38">
        <f t="shared" ca="1" si="96"/>
        <v>55.778028247558019</v>
      </c>
      <c r="K531" s="38" t="str">
        <f t="shared" ca="1" si="97"/>
        <v>-</v>
      </c>
      <c r="L531" s="38">
        <f t="shared" ca="1" si="98"/>
        <v>39.393939393939341</v>
      </c>
      <c r="M531" s="38">
        <f t="shared" ca="1" si="99"/>
        <v>66.666666666666927</v>
      </c>
      <c r="N531" s="38">
        <f t="shared" ca="1" si="100"/>
        <v>66.666666666666657</v>
      </c>
      <c r="O531" s="38" t="str">
        <f t="shared" ca="1" si="101"/>
        <v>-</v>
      </c>
      <c r="P531" s="38">
        <f t="shared" ca="1" si="102"/>
        <v>53.568777605017225</v>
      </c>
      <c r="Q531" s="38">
        <f t="shared" ca="1" si="103"/>
        <v>41.379310344827601</v>
      </c>
      <c r="R531" s="38">
        <f t="shared" ca="1" si="104"/>
        <v>52.459016393442596</v>
      </c>
      <c r="S531" s="38">
        <f t="shared" ca="1" si="105"/>
        <v>42.857142857142854</v>
      </c>
      <c r="T531" s="38">
        <f t="shared" ca="1" si="106"/>
        <v>91.111111111110986</v>
      </c>
      <c r="U531" s="38" t="str">
        <f t="shared" ca="1" si="107"/>
        <v>-</v>
      </c>
      <c r="V531" s="38"/>
      <c r="W531" s="38"/>
    </row>
    <row r="532" spans="1:23" x14ac:dyDescent="0.35">
      <c r="A532" s="2" t="str">
        <f>BASE_NOTAS[[#This Row],[Sigla]]&amp;BASE_NOTAS[[#This Row],[CÓDIGO]]</f>
        <v>PIED_UF</v>
      </c>
      <c r="B532" s="4" t="s">
        <v>199</v>
      </c>
      <c r="C532" s="4" t="s">
        <v>26</v>
      </c>
      <c r="D532" s="4" t="s">
        <v>96</v>
      </c>
      <c r="E532" s="42">
        <v>60.000000000000242</v>
      </c>
      <c r="F532" s="4" t="s">
        <v>611</v>
      </c>
      <c r="G53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77.777777777777786</v>
      </c>
      <c r="H53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32" s="38">
        <f t="shared" ca="1" si="96"/>
        <v>74.77259051016199</v>
      </c>
      <c r="K532" s="38" t="str">
        <f t="shared" ca="1" si="97"/>
        <v>-</v>
      </c>
      <c r="L532" s="38">
        <f t="shared" ca="1" si="98"/>
        <v>84.848484848484844</v>
      </c>
      <c r="M532" s="38">
        <f t="shared" ca="1" si="99"/>
        <v>77.777777777777828</v>
      </c>
      <c r="N532" s="38">
        <f t="shared" ca="1" si="100"/>
        <v>57.77777777777797</v>
      </c>
      <c r="O532" s="38" t="str">
        <f t="shared" ca="1" si="101"/>
        <v>-</v>
      </c>
      <c r="P532" s="38">
        <f t="shared" ca="1" si="102"/>
        <v>75.048329690006213</v>
      </c>
      <c r="Q532" s="38">
        <f t="shared" ca="1" si="103"/>
        <v>87.931034482758591</v>
      </c>
      <c r="R532" s="38">
        <f t="shared" ca="1" si="104"/>
        <v>85.245901639344197</v>
      </c>
      <c r="S532" s="38">
        <f t="shared" ca="1" si="105"/>
        <v>60.000000000000242</v>
      </c>
      <c r="T532" s="38">
        <f t="shared" ca="1" si="106"/>
        <v>77.777777777777786</v>
      </c>
      <c r="U532" s="38" t="str">
        <f t="shared" ca="1" si="107"/>
        <v>-</v>
      </c>
      <c r="V532" s="38"/>
      <c r="W532" s="38"/>
    </row>
    <row r="533" spans="1:23" x14ac:dyDescent="0.35">
      <c r="A533" s="2" t="str">
        <f>BASE_NOTAS[[#This Row],[Sigla]]&amp;BASE_NOTAS[[#This Row],[CÓDIGO]]</f>
        <v>PRED_UF</v>
      </c>
      <c r="B533" s="4" t="s">
        <v>200</v>
      </c>
      <c r="C533" s="4" t="s">
        <v>26</v>
      </c>
      <c r="D533" s="4" t="s">
        <v>96</v>
      </c>
      <c r="E533" s="42">
        <v>31.428571428571672</v>
      </c>
      <c r="F533" s="4" t="s">
        <v>611</v>
      </c>
      <c r="G53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26.666666666666416</v>
      </c>
      <c r="H53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33" s="38">
        <f t="shared" ca="1" si="96"/>
        <v>45.417712632157922</v>
      </c>
      <c r="K533" s="38" t="str">
        <f t="shared" ca="1" si="97"/>
        <v>-</v>
      </c>
      <c r="L533" s="38">
        <f t="shared" ca="1" si="98"/>
        <v>69.696969696969674</v>
      </c>
      <c r="M533" s="38">
        <f t="shared" ca="1" si="99"/>
        <v>75.000000000000199</v>
      </c>
      <c r="N533" s="38">
        <f t="shared" ca="1" si="100"/>
        <v>80.000000000000199</v>
      </c>
      <c r="O533" s="38" t="str">
        <f t="shared" ca="1" si="101"/>
        <v>-</v>
      </c>
      <c r="P533" s="38">
        <f t="shared" ca="1" si="102"/>
        <v>85.31718663306097</v>
      </c>
      <c r="Q533" s="38">
        <f t="shared" ca="1" si="103"/>
        <v>55.172413793103395</v>
      </c>
      <c r="R533" s="38">
        <f t="shared" ca="1" si="104"/>
        <v>40.983606557376987</v>
      </c>
      <c r="S533" s="38">
        <f t="shared" ca="1" si="105"/>
        <v>31.428571428571672</v>
      </c>
      <c r="T533" s="38">
        <f t="shared" ca="1" si="106"/>
        <v>26.666666666666416</v>
      </c>
      <c r="U533" s="38" t="str">
        <f t="shared" ca="1" si="107"/>
        <v>-</v>
      </c>
      <c r="V533" s="38"/>
      <c r="W533" s="38"/>
    </row>
    <row r="534" spans="1:23" x14ac:dyDescent="0.35">
      <c r="A534" s="2" t="str">
        <f>BASE_NOTAS[[#This Row],[Sigla]]&amp;BASE_NOTAS[[#This Row],[CÓDIGO]]</f>
        <v>RJED_UF</v>
      </c>
      <c r="B534" s="4" t="s">
        <v>201</v>
      </c>
      <c r="C534" s="4" t="s">
        <v>26</v>
      </c>
      <c r="D534" s="4" t="s">
        <v>96</v>
      </c>
      <c r="E534" s="42">
        <v>22.857142857142776</v>
      </c>
      <c r="F534" s="4" t="s">
        <v>611</v>
      </c>
      <c r="G53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75.555555555555358</v>
      </c>
      <c r="H53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34" s="38">
        <f t="shared" ca="1" si="96"/>
        <v>95.343045122694448</v>
      </c>
      <c r="K534" s="38" t="str">
        <f t="shared" ca="1" si="97"/>
        <v>-</v>
      </c>
      <c r="L534" s="38">
        <f t="shared" ca="1" si="98"/>
        <v>51.515151515151643</v>
      </c>
      <c r="M534" s="38">
        <f t="shared" ca="1" si="99"/>
        <v>47.222222222222378</v>
      </c>
      <c r="N534" s="38">
        <f t="shared" ca="1" si="100"/>
        <v>51.11111111111105</v>
      </c>
      <c r="O534" s="38" t="str">
        <f t="shared" ca="1" si="101"/>
        <v>-</v>
      </c>
      <c r="P534" s="38">
        <f t="shared" ca="1" si="102"/>
        <v>56.819530060458753</v>
      </c>
      <c r="Q534" s="38">
        <f t="shared" ca="1" si="103"/>
        <v>46.551724137930997</v>
      </c>
      <c r="R534" s="38">
        <f t="shared" ca="1" si="104"/>
        <v>44.262295081967196</v>
      </c>
      <c r="S534" s="38">
        <f t="shared" ca="1" si="105"/>
        <v>22.857142857142776</v>
      </c>
      <c r="T534" s="38">
        <f t="shared" ca="1" si="106"/>
        <v>75.555555555555358</v>
      </c>
      <c r="U534" s="38" t="str">
        <f t="shared" ca="1" si="107"/>
        <v>-</v>
      </c>
      <c r="V534" s="38"/>
      <c r="W534" s="38"/>
    </row>
    <row r="535" spans="1:23" x14ac:dyDescent="0.35">
      <c r="A535" s="2" t="str">
        <f>BASE_NOTAS[[#This Row],[Sigla]]&amp;BASE_NOTAS[[#This Row],[CÓDIGO]]</f>
        <v>RNED_UF</v>
      </c>
      <c r="B535" s="4" t="s">
        <v>202</v>
      </c>
      <c r="C535" s="4" t="s">
        <v>26</v>
      </c>
      <c r="D535" s="4" t="s">
        <v>96</v>
      </c>
      <c r="E535" s="42">
        <v>40.000000000000163</v>
      </c>
      <c r="F535" s="4" t="s">
        <v>611</v>
      </c>
      <c r="G53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75.555555555555358</v>
      </c>
      <c r="H53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35" s="38">
        <f t="shared" ca="1" si="96"/>
        <v>99.31484431044781</v>
      </c>
      <c r="K535" s="38" t="str">
        <f t="shared" ca="1" si="97"/>
        <v>-</v>
      </c>
      <c r="L535" s="38">
        <f t="shared" ca="1" si="98"/>
        <v>72.727272727272961</v>
      </c>
      <c r="M535" s="38">
        <f t="shared" ca="1" si="99"/>
        <v>72.222222222222172</v>
      </c>
      <c r="N535" s="38">
        <f t="shared" ca="1" si="100"/>
        <v>66.666666666666657</v>
      </c>
      <c r="O535" s="38" t="str">
        <f t="shared" ca="1" si="101"/>
        <v>-</v>
      </c>
      <c r="P535" s="38">
        <f t="shared" ca="1" si="102"/>
        <v>67.94901874368685</v>
      </c>
      <c r="Q535" s="38">
        <f t="shared" ca="1" si="103"/>
        <v>100</v>
      </c>
      <c r="R535" s="38">
        <f t="shared" ca="1" si="104"/>
        <v>83.606557377049199</v>
      </c>
      <c r="S535" s="38">
        <f t="shared" ca="1" si="105"/>
        <v>40.000000000000163</v>
      </c>
      <c r="T535" s="38">
        <f t="shared" ca="1" si="106"/>
        <v>75.555555555555358</v>
      </c>
      <c r="U535" s="38" t="str">
        <f t="shared" ca="1" si="107"/>
        <v>-</v>
      </c>
      <c r="V535" s="38"/>
      <c r="W535" s="38"/>
    </row>
    <row r="536" spans="1:23" x14ac:dyDescent="0.35">
      <c r="A536" s="2" t="str">
        <f>BASE_NOTAS[[#This Row],[Sigla]]&amp;BASE_NOTAS[[#This Row],[CÓDIGO]]</f>
        <v>ROED_UF</v>
      </c>
      <c r="B536" s="4" t="s">
        <v>203</v>
      </c>
      <c r="C536" s="4" t="s">
        <v>26</v>
      </c>
      <c r="D536" s="4" t="s">
        <v>96</v>
      </c>
      <c r="E536" s="42">
        <v>40.000000000000163</v>
      </c>
      <c r="F536" s="4" t="s">
        <v>611</v>
      </c>
      <c r="G53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93.333333333333073</v>
      </c>
      <c r="H53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36" s="38">
        <f t="shared" ca="1" si="96"/>
        <v>59.789127479251235</v>
      </c>
      <c r="K536" s="38" t="str">
        <f t="shared" ca="1" si="97"/>
        <v>-</v>
      </c>
      <c r="L536" s="38">
        <f t="shared" ca="1" si="98"/>
        <v>100</v>
      </c>
      <c r="M536" s="38">
        <f t="shared" ca="1" si="99"/>
        <v>100</v>
      </c>
      <c r="N536" s="38">
        <f t="shared" ca="1" si="100"/>
        <v>84.444444444444372</v>
      </c>
      <c r="O536" s="38" t="str">
        <f t="shared" ca="1" si="101"/>
        <v>-</v>
      </c>
      <c r="P536" s="38">
        <f t="shared" ca="1" si="102"/>
        <v>58.577368941157978</v>
      </c>
      <c r="Q536" s="38">
        <f t="shared" ca="1" si="103"/>
        <v>46.551724137930997</v>
      </c>
      <c r="R536" s="38">
        <f t="shared" ca="1" si="104"/>
        <v>54.098360655737821</v>
      </c>
      <c r="S536" s="38">
        <f t="shared" ca="1" si="105"/>
        <v>40.000000000000163</v>
      </c>
      <c r="T536" s="38">
        <f t="shared" ca="1" si="106"/>
        <v>93.333333333333073</v>
      </c>
      <c r="U536" s="38" t="str">
        <f t="shared" ca="1" si="107"/>
        <v>-</v>
      </c>
      <c r="V536" s="38"/>
      <c r="W536" s="38"/>
    </row>
    <row r="537" spans="1:23" x14ac:dyDescent="0.35">
      <c r="A537" s="2" t="str">
        <f>BASE_NOTAS[[#This Row],[Sigla]]&amp;BASE_NOTAS[[#This Row],[CÓDIGO]]</f>
        <v>RRED_UF</v>
      </c>
      <c r="B537" s="4" t="s">
        <v>204</v>
      </c>
      <c r="C537" s="4" t="s">
        <v>26</v>
      </c>
      <c r="D537" s="4" t="s">
        <v>96</v>
      </c>
      <c r="E537" s="42">
        <v>5.7142857142857952</v>
      </c>
      <c r="F537" s="4" t="s">
        <v>611</v>
      </c>
      <c r="G53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66.666666666666657</v>
      </c>
      <c r="H53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37" s="38">
        <f t="shared" ca="1" si="96"/>
        <v>95.294518832669155</v>
      </c>
      <c r="K537" s="38" t="str">
        <f t="shared" ca="1" si="97"/>
        <v>-</v>
      </c>
      <c r="L537" s="38">
        <f t="shared" ca="1" si="98"/>
        <v>39.393939393939341</v>
      </c>
      <c r="M537" s="38">
        <f t="shared" ca="1" si="99"/>
        <v>0</v>
      </c>
      <c r="N537" s="38">
        <f t="shared" ca="1" si="100"/>
        <v>0</v>
      </c>
      <c r="O537" s="38" t="str">
        <f t="shared" ca="1" si="101"/>
        <v>-</v>
      </c>
      <c r="P537" s="38">
        <f t="shared" ca="1" si="102"/>
        <v>0</v>
      </c>
      <c r="Q537" s="38">
        <f t="shared" ca="1" si="103"/>
        <v>0</v>
      </c>
      <c r="R537" s="38">
        <f t="shared" ca="1" si="104"/>
        <v>0</v>
      </c>
      <c r="S537" s="38">
        <f t="shared" ca="1" si="105"/>
        <v>5.7142857142857952</v>
      </c>
      <c r="T537" s="38">
        <f t="shared" ca="1" si="106"/>
        <v>66.666666666666657</v>
      </c>
      <c r="U537" s="38" t="str">
        <f t="shared" ca="1" si="107"/>
        <v>-</v>
      </c>
      <c r="V537" s="38"/>
      <c r="W537" s="38"/>
    </row>
    <row r="538" spans="1:23" x14ac:dyDescent="0.35">
      <c r="A538" s="2" t="str">
        <f>BASE_NOTAS[[#This Row],[Sigla]]&amp;BASE_NOTAS[[#This Row],[CÓDIGO]]</f>
        <v>RSED_UF</v>
      </c>
      <c r="B538" s="4" t="s">
        <v>205</v>
      </c>
      <c r="C538" s="4" t="s">
        <v>26</v>
      </c>
      <c r="D538" s="4" t="s">
        <v>96</v>
      </c>
      <c r="E538" s="42">
        <v>62.857142857142932</v>
      </c>
      <c r="F538" s="4" t="s">
        <v>611</v>
      </c>
      <c r="G53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53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38" s="38">
        <f t="shared" ca="1" si="96"/>
        <v>74.971734628109274</v>
      </c>
      <c r="K538" s="38" t="str">
        <f t="shared" ca="1" si="97"/>
        <v>-</v>
      </c>
      <c r="L538" s="38">
        <f t="shared" ca="1" si="98"/>
        <v>81.818181818181984</v>
      </c>
      <c r="M538" s="38">
        <f t="shared" ca="1" si="99"/>
        <v>66.666666666666927</v>
      </c>
      <c r="N538" s="38">
        <f t="shared" ca="1" si="100"/>
        <v>55.555555555555557</v>
      </c>
      <c r="O538" s="38" t="str">
        <f t="shared" ca="1" si="101"/>
        <v>-</v>
      </c>
      <c r="P538" s="38">
        <f t="shared" ca="1" si="102"/>
        <v>78.00776229327812</v>
      </c>
      <c r="Q538" s="38">
        <f t="shared" ca="1" si="103"/>
        <v>100</v>
      </c>
      <c r="R538" s="38">
        <f t="shared" ca="1" si="104"/>
        <v>81.967213114753974</v>
      </c>
      <c r="S538" s="38">
        <f t="shared" ca="1" si="105"/>
        <v>62.857142857142932</v>
      </c>
      <c r="T538" s="38">
        <f t="shared" ca="1" si="106"/>
        <v>100</v>
      </c>
      <c r="U538" s="38" t="str">
        <f t="shared" ca="1" si="107"/>
        <v>-</v>
      </c>
      <c r="V538" s="38"/>
      <c r="W538" s="38"/>
    </row>
    <row r="539" spans="1:23" x14ac:dyDescent="0.35">
      <c r="A539" s="2" t="str">
        <f>BASE_NOTAS[[#This Row],[Sigla]]&amp;BASE_NOTAS[[#This Row],[CÓDIGO]]</f>
        <v>SCED_UF</v>
      </c>
      <c r="B539" s="4" t="s">
        <v>194</v>
      </c>
      <c r="C539" s="4" t="s">
        <v>26</v>
      </c>
      <c r="D539" s="4" t="s">
        <v>96</v>
      </c>
      <c r="E539" s="42">
        <v>5.7142857142857952</v>
      </c>
      <c r="F539" s="4" t="s">
        <v>611</v>
      </c>
      <c r="G53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62.222222222222157</v>
      </c>
      <c r="H53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39" s="38">
        <f t="shared" ca="1" si="96"/>
        <v>93.172486410750977</v>
      </c>
      <c r="K539" s="38" t="str">
        <f t="shared" ca="1" si="97"/>
        <v>-</v>
      </c>
      <c r="L539" s="38">
        <f t="shared" ca="1" si="98"/>
        <v>81.818181818181984</v>
      </c>
      <c r="M539" s="38">
        <f t="shared" ca="1" si="99"/>
        <v>69.444444444444557</v>
      </c>
      <c r="N539" s="38">
        <f t="shared" ca="1" si="100"/>
        <v>68.88888888888907</v>
      </c>
      <c r="O539" s="38" t="str">
        <f t="shared" ca="1" si="101"/>
        <v>-</v>
      </c>
      <c r="P539" s="38">
        <f t="shared" ca="1" si="102"/>
        <v>72.823135538756034</v>
      </c>
      <c r="Q539" s="38">
        <f t="shared" ca="1" si="103"/>
        <v>63.793103448275787</v>
      </c>
      <c r="R539" s="38">
        <f t="shared" ca="1" si="104"/>
        <v>55.737704918032804</v>
      </c>
      <c r="S539" s="38">
        <f t="shared" ca="1" si="105"/>
        <v>5.7142857142857952</v>
      </c>
      <c r="T539" s="38">
        <f t="shared" ca="1" si="106"/>
        <v>62.222222222222157</v>
      </c>
      <c r="U539" s="38" t="str">
        <f t="shared" ca="1" si="107"/>
        <v>-</v>
      </c>
      <c r="V539" s="38"/>
      <c r="W539" s="38"/>
    </row>
    <row r="540" spans="1:23" x14ac:dyDescent="0.35">
      <c r="A540" s="2" t="str">
        <f>BASE_NOTAS[[#This Row],[Sigla]]&amp;BASE_NOTAS[[#This Row],[CÓDIGO]]</f>
        <v>SEED_UF</v>
      </c>
      <c r="B540" s="4" t="s">
        <v>206</v>
      </c>
      <c r="C540" s="4" t="s">
        <v>26</v>
      </c>
      <c r="D540" s="4" t="s">
        <v>96</v>
      </c>
      <c r="E540" s="42">
        <v>68.57142857142874</v>
      </c>
      <c r="F540" s="4" t="s">
        <v>611</v>
      </c>
      <c r="G54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93.333333333333073</v>
      </c>
      <c r="H54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40" s="38">
        <f t="shared" ca="1" si="96"/>
        <v>66.182475711389117</v>
      </c>
      <c r="K540" s="38" t="str">
        <f t="shared" ca="1" si="97"/>
        <v>-</v>
      </c>
      <c r="L540" s="38">
        <f t="shared" ca="1" si="98"/>
        <v>87.878787878788117</v>
      </c>
      <c r="M540" s="38">
        <f t="shared" ca="1" si="99"/>
        <v>52.77777777777802</v>
      </c>
      <c r="N540" s="38">
        <f t="shared" ca="1" si="100"/>
        <v>57.77777777777797</v>
      </c>
      <c r="O540" s="38" t="str">
        <f t="shared" ca="1" si="101"/>
        <v>-</v>
      </c>
      <c r="P540" s="38">
        <f t="shared" ca="1" si="102"/>
        <v>89.038683847322915</v>
      </c>
      <c r="Q540" s="38">
        <f t="shared" ca="1" si="103"/>
        <v>81.034482758620584</v>
      </c>
      <c r="R540" s="38">
        <f t="shared" ca="1" si="104"/>
        <v>59.016393442623006</v>
      </c>
      <c r="S540" s="38">
        <f t="shared" ca="1" si="105"/>
        <v>68.57142857142874</v>
      </c>
      <c r="T540" s="38">
        <f t="shared" ca="1" si="106"/>
        <v>93.333333333333073</v>
      </c>
      <c r="U540" s="38" t="str">
        <f t="shared" ca="1" si="107"/>
        <v>-</v>
      </c>
      <c r="V540" s="38"/>
      <c r="W540" s="38"/>
    </row>
    <row r="541" spans="1:23" x14ac:dyDescent="0.35">
      <c r="A541" s="2" t="str">
        <f>BASE_NOTAS[[#This Row],[Sigla]]&amp;BASE_NOTAS[[#This Row],[CÓDIGO]]</f>
        <v>SPED_UF</v>
      </c>
      <c r="B541" s="4" t="s">
        <v>186</v>
      </c>
      <c r="C541" s="4" t="s">
        <v>26</v>
      </c>
      <c r="D541" s="4" t="s">
        <v>96</v>
      </c>
      <c r="E541" s="42">
        <v>37.142857142857061</v>
      </c>
      <c r="F541" s="4" t="s">
        <v>611</v>
      </c>
      <c r="G54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68.888888888888772</v>
      </c>
      <c r="H54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41" s="38">
        <f t="shared" ca="1" si="96"/>
        <v>81.266731037469995</v>
      </c>
      <c r="K541" s="38" t="str">
        <f t="shared" ca="1" si="97"/>
        <v>-</v>
      </c>
      <c r="L541" s="38">
        <f t="shared" ca="1" si="98"/>
        <v>66.666666666666814</v>
      </c>
      <c r="M541" s="38">
        <f t="shared" ca="1" si="99"/>
        <v>88.888888888889113</v>
      </c>
      <c r="N541" s="38">
        <f t="shared" ca="1" si="100"/>
        <v>73.333333333333272</v>
      </c>
      <c r="O541" s="38" t="str">
        <f t="shared" ca="1" si="101"/>
        <v>-</v>
      </c>
      <c r="P541" s="38">
        <f t="shared" ca="1" si="102"/>
        <v>93.299362460092865</v>
      </c>
      <c r="Q541" s="38">
        <f t="shared" ca="1" si="103"/>
        <v>87.931034482758591</v>
      </c>
      <c r="R541" s="38">
        <f t="shared" ca="1" si="104"/>
        <v>72.131147540983591</v>
      </c>
      <c r="S541" s="38">
        <f t="shared" ca="1" si="105"/>
        <v>37.142857142857061</v>
      </c>
      <c r="T541" s="38">
        <f t="shared" ca="1" si="106"/>
        <v>68.888888888888772</v>
      </c>
      <c r="U541" s="38" t="str">
        <f t="shared" ca="1" si="107"/>
        <v>-</v>
      </c>
      <c r="V541" s="38"/>
      <c r="W541" s="38"/>
    </row>
    <row r="542" spans="1:23" x14ac:dyDescent="0.35">
      <c r="A542" s="2" t="str">
        <f>BASE_NOTAS[[#This Row],[Sigla]]&amp;BASE_NOTAS[[#This Row],[CÓDIGO]]</f>
        <v>TOED_UF</v>
      </c>
      <c r="B542" s="4" t="s">
        <v>185</v>
      </c>
      <c r="C542" s="4" t="s">
        <v>26</v>
      </c>
      <c r="D542" s="4" t="s">
        <v>96</v>
      </c>
      <c r="E542" s="42">
        <v>42.857142857142854</v>
      </c>
      <c r="F542" s="4" t="s">
        <v>611</v>
      </c>
      <c r="G54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44.444444444444443</v>
      </c>
      <c r="H54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42" s="38">
        <f t="shared" ca="1" si="96"/>
        <v>82.05506546329957</v>
      </c>
      <c r="K542" s="38" t="str">
        <f t="shared" ca="1" si="97"/>
        <v>-</v>
      </c>
      <c r="L542" s="38">
        <f t="shared" ca="1" si="98"/>
        <v>96.969696969697139</v>
      </c>
      <c r="M542" s="38">
        <f t="shared" ca="1" si="99"/>
        <v>86.1111111111111</v>
      </c>
      <c r="N542" s="38">
        <f t="shared" ca="1" si="100"/>
        <v>62.222222222222157</v>
      </c>
      <c r="O542" s="38" t="str">
        <f t="shared" ca="1" si="101"/>
        <v>-</v>
      </c>
      <c r="P542" s="38">
        <f t="shared" ca="1" si="102"/>
        <v>65.164815264818714</v>
      </c>
      <c r="Q542" s="38">
        <f t="shared" ca="1" si="103"/>
        <v>51.724137931034385</v>
      </c>
      <c r="R542" s="38">
        <f t="shared" ca="1" si="104"/>
        <v>63.934426229508205</v>
      </c>
      <c r="S542" s="38">
        <f t="shared" ca="1" si="105"/>
        <v>42.857142857142854</v>
      </c>
      <c r="T542" s="38">
        <f t="shared" ca="1" si="106"/>
        <v>44.444444444444443</v>
      </c>
      <c r="U542" s="38" t="str">
        <f t="shared" ca="1" si="107"/>
        <v>-</v>
      </c>
      <c r="V542" s="38"/>
      <c r="W542" s="38"/>
    </row>
    <row r="543" spans="1:23" x14ac:dyDescent="0.35">
      <c r="A543" s="2" t="str">
        <f>BASE_NOTAS[[#This Row],[Sigla]]&amp;BASE_NOTAS[[#This Row],[CÓDIGO]]</f>
        <v>ACED_UM</v>
      </c>
      <c r="B543" s="4" t="s">
        <v>156</v>
      </c>
      <c r="C543" s="4" t="s">
        <v>27</v>
      </c>
      <c r="D543" s="4" t="s">
        <v>97</v>
      </c>
      <c r="E543" s="42">
        <v>22.325581395348824</v>
      </c>
      <c r="F543" s="4" t="s">
        <v>611</v>
      </c>
      <c r="G54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4.2168674698795368</v>
      </c>
      <c r="H54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43" s="38">
        <f t="shared" ca="1" si="96"/>
        <v>43.359725354581975</v>
      </c>
      <c r="K543" s="38" t="str">
        <f t="shared" ca="1" si="97"/>
        <v>-</v>
      </c>
      <c r="L543" s="38">
        <f t="shared" ca="1" si="98"/>
        <v>48.109965635738853</v>
      </c>
      <c r="M543" s="38">
        <f t="shared" ca="1" si="99"/>
        <v>46.179401993355491</v>
      </c>
      <c r="N543" s="38">
        <f t="shared" ca="1" si="100"/>
        <v>50.969529085872601</v>
      </c>
      <c r="O543" s="38" t="str">
        <f t="shared" ca="1" si="101"/>
        <v>-</v>
      </c>
      <c r="P543" s="38">
        <f t="shared" ca="1" si="102"/>
        <v>48.191014298510268</v>
      </c>
      <c r="Q543" s="38">
        <f t="shared" ca="1" si="103"/>
        <v>16.406249999999982</v>
      </c>
      <c r="R543" s="38">
        <f t="shared" ca="1" si="104"/>
        <v>8.8983050847457701</v>
      </c>
      <c r="S543" s="38">
        <f t="shared" ca="1" si="105"/>
        <v>22.325581395348824</v>
      </c>
      <c r="T543" s="38">
        <f t="shared" ca="1" si="106"/>
        <v>4.2168674698795368</v>
      </c>
      <c r="U543" s="38" t="str">
        <f t="shared" ca="1" si="107"/>
        <v>-</v>
      </c>
      <c r="V543" s="38"/>
      <c r="W543" s="38"/>
    </row>
    <row r="544" spans="1:23" x14ac:dyDescent="0.35">
      <c r="A544" s="2" t="str">
        <f>BASE_NOTAS[[#This Row],[Sigla]]&amp;BASE_NOTAS[[#This Row],[CÓDIGO]]</f>
        <v>ALED_UM</v>
      </c>
      <c r="B544" s="4" t="s">
        <v>157</v>
      </c>
      <c r="C544" s="4" t="s">
        <v>27</v>
      </c>
      <c r="D544" s="4" t="s">
        <v>97</v>
      </c>
      <c r="E544" s="42">
        <v>34.883720930232556</v>
      </c>
      <c r="F544" s="4" t="s">
        <v>611</v>
      </c>
      <c r="G54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31.927710843373486</v>
      </c>
      <c r="H54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44" s="38">
        <f t="shared" ca="1" si="96"/>
        <v>12.091168304654847</v>
      </c>
      <c r="K544" s="38" t="str">
        <f t="shared" ca="1" si="97"/>
        <v>-</v>
      </c>
      <c r="L544" s="38">
        <f t="shared" ca="1" si="98"/>
        <v>20.618556701030926</v>
      </c>
      <c r="M544" s="38">
        <f t="shared" ca="1" si="99"/>
        <v>26.245847176079746</v>
      </c>
      <c r="N544" s="38">
        <f t="shared" ca="1" si="100"/>
        <v>29.639889196675913</v>
      </c>
      <c r="O544" s="38" t="str">
        <f t="shared" ca="1" si="101"/>
        <v>-</v>
      </c>
      <c r="P544" s="38">
        <f t="shared" ca="1" si="102"/>
        <v>52.08749145364493</v>
      </c>
      <c r="Q544" s="38">
        <f t="shared" ca="1" si="103"/>
        <v>45.703124999999986</v>
      </c>
      <c r="R544" s="38">
        <f t="shared" ca="1" si="104"/>
        <v>37.288135593220332</v>
      </c>
      <c r="S544" s="38">
        <f t="shared" ca="1" si="105"/>
        <v>34.883720930232556</v>
      </c>
      <c r="T544" s="38">
        <f t="shared" ca="1" si="106"/>
        <v>31.927710843373486</v>
      </c>
      <c r="U544" s="38" t="str">
        <f t="shared" ca="1" si="107"/>
        <v>-</v>
      </c>
      <c r="V544" s="38"/>
      <c r="W544" s="38"/>
    </row>
    <row r="545" spans="1:23" x14ac:dyDescent="0.35">
      <c r="A545" s="2" t="str">
        <f>BASE_NOTAS[[#This Row],[Sigla]]&amp;BASE_NOTAS[[#This Row],[CÓDIGO]]</f>
        <v>AMED_UM</v>
      </c>
      <c r="B545" s="4" t="s">
        <v>158</v>
      </c>
      <c r="C545" s="4" t="s">
        <v>27</v>
      </c>
      <c r="D545" s="4" t="s">
        <v>97</v>
      </c>
      <c r="E545" s="42">
        <v>50.697674418604677</v>
      </c>
      <c r="F545" s="4" t="s">
        <v>611</v>
      </c>
      <c r="G54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27.108433734939769</v>
      </c>
      <c r="H54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45" s="38">
        <f t="shared" ca="1" si="96"/>
        <v>39.669857726222716</v>
      </c>
      <c r="K545" s="38" t="str">
        <f t="shared" ca="1" si="97"/>
        <v>-</v>
      </c>
      <c r="L545" s="38">
        <f t="shared" ca="1" si="98"/>
        <v>42.611683848797242</v>
      </c>
      <c r="M545" s="38">
        <f t="shared" ca="1" si="99"/>
        <v>48.504983388704332</v>
      </c>
      <c r="N545" s="38">
        <f t="shared" ca="1" si="100"/>
        <v>47.368421052631568</v>
      </c>
      <c r="O545" s="38" t="str">
        <f t="shared" ca="1" si="101"/>
        <v>-</v>
      </c>
      <c r="P545" s="38">
        <f t="shared" ca="1" si="102"/>
        <v>62.30842705166085</v>
      </c>
      <c r="Q545" s="38">
        <f t="shared" ca="1" si="103"/>
        <v>38.281250000000014</v>
      </c>
      <c r="R545" s="38">
        <f t="shared" ca="1" si="104"/>
        <v>44.491525423728824</v>
      </c>
      <c r="S545" s="38">
        <f t="shared" ca="1" si="105"/>
        <v>50.697674418604677</v>
      </c>
      <c r="T545" s="38">
        <f t="shared" ca="1" si="106"/>
        <v>27.108433734939769</v>
      </c>
      <c r="U545" s="38" t="str">
        <f t="shared" ca="1" si="107"/>
        <v>-</v>
      </c>
      <c r="V545" s="38"/>
      <c r="W545" s="38"/>
    </row>
    <row r="546" spans="1:23" x14ac:dyDescent="0.35">
      <c r="A546" s="2" t="str">
        <f>BASE_NOTAS[[#This Row],[Sigla]]&amp;BASE_NOTAS[[#This Row],[CÓDIGO]]</f>
        <v>APED_UM</v>
      </c>
      <c r="B546" s="4" t="s">
        <v>184</v>
      </c>
      <c r="C546" s="4" t="s">
        <v>27</v>
      </c>
      <c r="D546" s="4" t="s">
        <v>97</v>
      </c>
      <c r="E546" s="42">
        <v>0</v>
      </c>
      <c r="F546" s="4" t="s">
        <v>611</v>
      </c>
      <c r="G54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19.879518072289144</v>
      </c>
      <c r="H54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46" s="38">
        <f t="shared" ca="1" si="96"/>
        <v>35.03864884172269</v>
      </c>
      <c r="K546" s="38" t="str">
        <f t="shared" ca="1" si="97"/>
        <v>-</v>
      </c>
      <c r="L546" s="38">
        <f t="shared" ca="1" si="98"/>
        <v>28.178694158075611</v>
      </c>
      <c r="M546" s="38">
        <f t="shared" ca="1" si="99"/>
        <v>43.853820598006642</v>
      </c>
      <c r="N546" s="38">
        <f t="shared" ca="1" si="100"/>
        <v>55.4016620498615</v>
      </c>
      <c r="O546" s="38" t="str">
        <f t="shared" ca="1" si="101"/>
        <v>-</v>
      </c>
      <c r="P546" s="38">
        <f t="shared" ca="1" si="102"/>
        <v>0</v>
      </c>
      <c r="Q546" s="38">
        <f t="shared" ca="1" si="103"/>
        <v>0</v>
      </c>
      <c r="R546" s="38">
        <f t="shared" ca="1" si="104"/>
        <v>24.576271186440671</v>
      </c>
      <c r="S546" s="38">
        <f t="shared" ca="1" si="105"/>
        <v>0</v>
      </c>
      <c r="T546" s="38">
        <f t="shared" ca="1" si="106"/>
        <v>19.879518072289144</v>
      </c>
      <c r="U546" s="38" t="str">
        <f t="shared" ca="1" si="107"/>
        <v>-</v>
      </c>
      <c r="V546" s="38"/>
      <c r="W546" s="38"/>
    </row>
    <row r="547" spans="1:23" x14ac:dyDescent="0.35">
      <c r="A547" s="2" t="str">
        <f>BASE_NOTAS[[#This Row],[Sigla]]&amp;BASE_NOTAS[[#This Row],[CÓDIGO]]</f>
        <v>BAED_UM</v>
      </c>
      <c r="B547" s="4" t="s">
        <v>187</v>
      </c>
      <c r="C547" s="4" t="s">
        <v>27</v>
      </c>
      <c r="D547" s="4" t="s">
        <v>97</v>
      </c>
      <c r="E547" s="42">
        <v>47.441860465116292</v>
      </c>
      <c r="F547" s="4" t="s">
        <v>611</v>
      </c>
      <c r="G54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37.349397590361477</v>
      </c>
      <c r="H54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47" s="38">
        <f t="shared" ca="1" si="96"/>
        <v>26.386126390239937</v>
      </c>
      <c r="K547" s="38" t="str">
        <f t="shared" ca="1" si="97"/>
        <v>-</v>
      </c>
      <c r="L547" s="38">
        <f t="shared" ca="1" si="98"/>
        <v>15.120274914089341</v>
      </c>
      <c r="M547" s="38">
        <f t="shared" ca="1" si="99"/>
        <v>15.282392026578073</v>
      </c>
      <c r="N547" s="38">
        <f t="shared" ca="1" si="100"/>
        <v>25.484764542936301</v>
      </c>
      <c r="O547" s="38" t="str">
        <f t="shared" ca="1" si="101"/>
        <v>-</v>
      </c>
      <c r="P547" s="38">
        <f t="shared" ca="1" si="102"/>
        <v>39.023452883071805</v>
      </c>
      <c r="Q547" s="38">
        <f t="shared" ca="1" si="103"/>
        <v>19.531249999999972</v>
      </c>
      <c r="R547" s="38">
        <f t="shared" ca="1" si="104"/>
        <v>22.881355932203419</v>
      </c>
      <c r="S547" s="38">
        <f t="shared" ca="1" si="105"/>
        <v>47.441860465116292</v>
      </c>
      <c r="T547" s="38">
        <f t="shared" ca="1" si="106"/>
        <v>37.349397590361477</v>
      </c>
      <c r="U547" s="38" t="str">
        <f t="shared" ca="1" si="107"/>
        <v>-</v>
      </c>
      <c r="V547" s="38"/>
      <c r="W547" s="38"/>
    </row>
    <row r="548" spans="1:23" x14ac:dyDescent="0.35">
      <c r="A548" s="2" t="str">
        <f>BASE_NOTAS[[#This Row],[Sigla]]&amp;BASE_NOTAS[[#This Row],[CÓDIGO]]</f>
        <v>CEED_UM</v>
      </c>
      <c r="B548" s="4" t="s">
        <v>188</v>
      </c>
      <c r="C548" s="4" t="s">
        <v>27</v>
      </c>
      <c r="D548" s="4" t="s">
        <v>97</v>
      </c>
      <c r="E548" s="42">
        <v>99.534883720930253</v>
      </c>
      <c r="F548" s="4" t="s">
        <v>611</v>
      </c>
      <c r="G54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85.542168674698843</v>
      </c>
      <c r="H54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48" s="38">
        <f t="shared" ca="1" si="96"/>
        <v>56.787388172173003</v>
      </c>
      <c r="K548" s="38" t="str">
        <f t="shared" ca="1" si="97"/>
        <v>-</v>
      </c>
      <c r="L548" s="38">
        <f t="shared" ca="1" si="98"/>
        <v>55.326460481099659</v>
      </c>
      <c r="M548" s="38">
        <f t="shared" ca="1" si="99"/>
        <v>75.083056478405325</v>
      </c>
      <c r="N548" s="38">
        <f t="shared" ca="1" si="100"/>
        <v>72.576177285318579</v>
      </c>
      <c r="O548" s="38" t="str">
        <f t="shared" ca="1" si="101"/>
        <v>-</v>
      </c>
      <c r="P548" s="38">
        <f t="shared" ca="1" si="102"/>
        <v>87.061201057997295</v>
      </c>
      <c r="Q548" s="38">
        <f t="shared" ca="1" si="103"/>
        <v>76.5625</v>
      </c>
      <c r="R548" s="38">
        <f t="shared" ca="1" si="104"/>
        <v>95.762711864406782</v>
      </c>
      <c r="S548" s="38">
        <f t="shared" ca="1" si="105"/>
        <v>99.534883720930253</v>
      </c>
      <c r="T548" s="38">
        <f t="shared" ca="1" si="106"/>
        <v>85.542168674698843</v>
      </c>
      <c r="U548" s="38" t="str">
        <f t="shared" ca="1" si="107"/>
        <v>-</v>
      </c>
      <c r="V548" s="38"/>
      <c r="W548" s="38"/>
    </row>
    <row r="549" spans="1:23" x14ac:dyDescent="0.35">
      <c r="A549" s="2" t="str">
        <f>BASE_NOTAS[[#This Row],[Sigla]]&amp;BASE_NOTAS[[#This Row],[CÓDIGO]]</f>
        <v>DFED_UM</v>
      </c>
      <c r="B549" s="4" t="s">
        <v>189</v>
      </c>
      <c r="C549" s="4" t="s">
        <v>27</v>
      </c>
      <c r="D549" s="4" t="s">
        <v>97</v>
      </c>
      <c r="E549" s="42">
        <v>83.720930232558146</v>
      </c>
      <c r="F549" s="4" t="s">
        <v>611</v>
      </c>
      <c r="G54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87.951807228915655</v>
      </c>
      <c r="H54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49" s="38">
        <f t="shared" ca="1" si="96"/>
        <v>72.813175233970469</v>
      </c>
      <c r="K549" s="38" t="str">
        <f t="shared" ca="1" si="97"/>
        <v>-</v>
      </c>
      <c r="L549" s="38">
        <f t="shared" ca="1" si="98"/>
        <v>61.168384879725103</v>
      </c>
      <c r="M549" s="38">
        <f t="shared" ca="1" si="99"/>
        <v>71.760797342192689</v>
      </c>
      <c r="N549" s="38">
        <f t="shared" ca="1" si="100"/>
        <v>77.8393351800554</v>
      </c>
      <c r="O549" s="38" t="str">
        <f t="shared" ca="1" si="101"/>
        <v>-</v>
      </c>
      <c r="P549" s="38">
        <f t="shared" ca="1" si="102"/>
        <v>91.808269015073776</v>
      </c>
      <c r="Q549" s="38">
        <f t="shared" ca="1" si="103"/>
        <v>79.296875000000014</v>
      </c>
      <c r="R549" s="38">
        <f t="shared" ca="1" si="104"/>
        <v>74.576271186440664</v>
      </c>
      <c r="S549" s="38">
        <f t="shared" ca="1" si="105"/>
        <v>83.720930232558146</v>
      </c>
      <c r="T549" s="38">
        <f t="shared" ca="1" si="106"/>
        <v>87.951807228915655</v>
      </c>
      <c r="U549" s="38" t="str">
        <f t="shared" ca="1" si="107"/>
        <v>-</v>
      </c>
      <c r="V549" s="38"/>
      <c r="W549" s="38"/>
    </row>
    <row r="550" spans="1:23" x14ac:dyDescent="0.35">
      <c r="A550" s="2" t="str">
        <f>BASE_NOTAS[[#This Row],[Sigla]]&amp;BASE_NOTAS[[#This Row],[CÓDIGO]]</f>
        <v>ESED_UM</v>
      </c>
      <c r="B550" s="4" t="s">
        <v>183</v>
      </c>
      <c r="C550" s="4" t="s">
        <v>27</v>
      </c>
      <c r="D550" s="4" t="s">
        <v>97</v>
      </c>
      <c r="E550" s="42">
        <v>39.069767441860492</v>
      </c>
      <c r="F550" s="4" t="s">
        <v>611</v>
      </c>
      <c r="G55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33.734939759036124</v>
      </c>
      <c r="H55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50" s="38">
        <f t="shared" ca="1" si="96"/>
        <v>55.84267148545328</v>
      </c>
      <c r="K550" s="38" t="str">
        <f t="shared" ca="1" si="97"/>
        <v>-</v>
      </c>
      <c r="L550" s="38">
        <f t="shared" ca="1" si="98"/>
        <v>45.704467353951898</v>
      </c>
      <c r="M550" s="38">
        <f t="shared" ca="1" si="99"/>
        <v>38.205980066445171</v>
      </c>
      <c r="N550" s="38">
        <f t="shared" ca="1" si="100"/>
        <v>47.645429362880904</v>
      </c>
      <c r="O550" s="38" t="str">
        <f t="shared" ca="1" si="101"/>
        <v>-</v>
      </c>
      <c r="P550" s="38">
        <f t="shared" ca="1" si="102"/>
        <v>63.293366151903449</v>
      </c>
      <c r="Q550" s="38">
        <f t="shared" ca="1" si="103"/>
        <v>40.234375000000014</v>
      </c>
      <c r="R550" s="38">
        <f t="shared" ca="1" si="104"/>
        <v>49.152542372881342</v>
      </c>
      <c r="S550" s="38">
        <f t="shared" ca="1" si="105"/>
        <v>39.069767441860492</v>
      </c>
      <c r="T550" s="38">
        <f t="shared" ca="1" si="106"/>
        <v>33.734939759036124</v>
      </c>
      <c r="U550" s="38" t="str">
        <f t="shared" ca="1" si="107"/>
        <v>-</v>
      </c>
      <c r="V550" s="38"/>
      <c r="W550" s="38"/>
    </row>
    <row r="551" spans="1:23" x14ac:dyDescent="0.35">
      <c r="A551" s="2" t="str">
        <f>BASE_NOTAS[[#This Row],[Sigla]]&amp;BASE_NOTAS[[#This Row],[CÓDIGO]]</f>
        <v>GOED_UM</v>
      </c>
      <c r="B551" s="4" t="s">
        <v>190</v>
      </c>
      <c r="C551" s="4" t="s">
        <v>27</v>
      </c>
      <c r="D551" s="4" t="s">
        <v>97</v>
      </c>
      <c r="E551" s="42">
        <v>61.860465116279059</v>
      </c>
      <c r="F551" s="4" t="s">
        <v>611</v>
      </c>
      <c r="G55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73.493975903614498</v>
      </c>
      <c r="H55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51" s="38">
        <f t="shared" ca="1" si="96"/>
        <v>61.363256437891032</v>
      </c>
      <c r="K551" s="38" t="str">
        <f t="shared" ca="1" si="97"/>
        <v>-</v>
      </c>
      <c r="L551" s="38">
        <f t="shared" ca="1" si="98"/>
        <v>58.762886597938149</v>
      </c>
      <c r="M551" s="38">
        <f t="shared" ca="1" si="99"/>
        <v>65.116279069767444</v>
      </c>
      <c r="N551" s="38">
        <f t="shared" ca="1" si="100"/>
        <v>75.069252077562325</v>
      </c>
      <c r="O551" s="38" t="str">
        <f t="shared" ca="1" si="101"/>
        <v>-</v>
      </c>
      <c r="P551" s="38">
        <f t="shared" ca="1" si="102"/>
        <v>92.877005274473632</v>
      </c>
      <c r="Q551" s="38">
        <f t="shared" ca="1" si="103"/>
        <v>73.046874999999972</v>
      </c>
      <c r="R551" s="38">
        <f t="shared" ca="1" si="104"/>
        <v>73.305084745762713</v>
      </c>
      <c r="S551" s="38">
        <f t="shared" ca="1" si="105"/>
        <v>61.860465116279059</v>
      </c>
      <c r="T551" s="38">
        <f t="shared" ca="1" si="106"/>
        <v>73.493975903614498</v>
      </c>
      <c r="U551" s="38" t="str">
        <f t="shared" ca="1" si="107"/>
        <v>-</v>
      </c>
      <c r="V551" s="38"/>
      <c r="W551" s="38"/>
    </row>
    <row r="552" spans="1:23" x14ac:dyDescent="0.35">
      <c r="A552" s="2" t="str">
        <f>BASE_NOTAS[[#This Row],[Sigla]]&amp;BASE_NOTAS[[#This Row],[CÓDIGO]]</f>
        <v>MAED_UM</v>
      </c>
      <c r="B552" s="4" t="s">
        <v>191</v>
      </c>
      <c r="C552" s="4" t="s">
        <v>27</v>
      </c>
      <c r="D552" s="4" t="s">
        <v>97</v>
      </c>
      <c r="E552" s="42">
        <v>38.139534883720941</v>
      </c>
      <c r="F552" s="4" t="s">
        <v>611</v>
      </c>
      <c r="G55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45.180722891566283</v>
      </c>
      <c r="H55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52" s="38">
        <f t="shared" ca="1" si="96"/>
        <v>43.275390555022518</v>
      </c>
      <c r="K552" s="38" t="str">
        <f t="shared" ca="1" si="97"/>
        <v>-</v>
      </c>
      <c r="L552" s="38">
        <f t="shared" ca="1" si="98"/>
        <v>33.676975945017197</v>
      </c>
      <c r="M552" s="38">
        <f t="shared" ca="1" si="99"/>
        <v>44.186046511627886</v>
      </c>
      <c r="N552" s="38">
        <f t="shared" ca="1" si="100"/>
        <v>54.016620498614962</v>
      </c>
      <c r="O552" s="38" t="str">
        <f t="shared" ca="1" si="101"/>
        <v>-</v>
      </c>
      <c r="P552" s="38">
        <f t="shared" ca="1" si="102"/>
        <v>66.394915617764312</v>
      </c>
      <c r="Q552" s="38">
        <f t="shared" ca="1" si="103"/>
        <v>42.578124999999993</v>
      </c>
      <c r="R552" s="38">
        <f t="shared" ca="1" si="104"/>
        <v>44.915254237288124</v>
      </c>
      <c r="S552" s="38">
        <f t="shared" ca="1" si="105"/>
        <v>38.139534883720941</v>
      </c>
      <c r="T552" s="38">
        <f t="shared" ca="1" si="106"/>
        <v>45.180722891566283</v>
      </c>
      <c r="U552" s="38" t="str">
        <f t="shared" ca="1" si="107"/>
        <v>-</v>
      </c>
      <c r="V552" s="38"/>
      <c r="W552" s="38"/>
    </row>
    <row r="553" spans="1:23" x14ac:dyDescent="0.35">
      <c r="A553" s="2" t="str">
        <f>BASE_NOTAS[[#This Row],[Sigla]]&amp;BASE_NOTAS[[#This Row],[CÓDIGO]]</f>
        <v>MGED_UM</v>
      </c>
      <c r="B553" s="4" t="s">
        <v>192</v>
      </c>
      <c r="C553" s="4" t="s">
        <v>27</v>
      </c>
      <c r="D553" s="4" t="s">
        <v>97</v>
      </c>
      <c r="E553" s="42">
        <v>95.813953488372064</v>
      </c>
      <c r="F553" s="4" t="s">
        <v>611</v>
      </c>
      <c r="G55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89.156626506024111</v>
      </c>
      <c r="H55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53" s="38">
        <f t="shared" ca="1" si="96"/>
        <v>64.379973732647628</v>
      </c>
      <c r="K553" s="38" t="str">
        <f t="shared" ca="1" si="97"/>
        <v>-</v>
      </c>
      <c r="L553" s="38">
        <f t="shared" ca="1" si="98"/>
        <v>78.006872852233656</v>
      </c>
      <c r="M553" s="38">
        <f t="shared" ca="1" si="99"/>
        <v>83.056478405315588</v>
      </c>
      <c r="N553" s="38">
        <f t="shared" ca="1" si="100"/>
        <v>83.656509695290879</v>
      </c>
      <c r="O553" s="38" t="str">
        <f t="shared" ca="1" si="101"/>
        <v>-</v>
      </c>
      <c r="P553" s="38">
        <f t="shared" ca="1" si="102"/>
        <v>81.378753729261163</v>
      </c>
      <c r="Q553" s="38">
        <f t="shared" ca="1" si="103"/>
        <v>75.390625000000014</v>
      </c>
      <c r="R553" s="38">
        <f t="shared" ca="1" si="104"/>
        <v>77.542372881355931</v>
      </c>
      <c r="S553" s="38">
        <f t="shared" ca="1" si="105"/>
        <v>95.813953488372064</v>
      </c>
      <c r="T553" s="38">
        <f t="shared" ca="1" si="106"/>
        <v>89.156626506024111</v>
      </c>
      <c r="U553" s="38" t="str">
        <f t="shared" ca="1" si="107"/>
        <v>-</v>
      </c>
      <c r="V553" s="38"/>
      <c r="W553" s="38"/>
    </row>
    <row r="554" spans="1:23" x14ac:dyDescent="0.35">
      <c r="A554" s="2" t="str">
        <f>BASE_NOTAS[[#This Row],[Sigla]]&amp;BASE_NOTAS[[#This Row],[CÓDIGO]]</f>
        <v>MSED_UM</v>
      </c>
      <c r="B554" s="4" t="s">
        <v>193</v>
      </c>
      <c r="C554" s="4" t="s">
        <v>27</v>
      </c>
      <c r="D554" s="4" t="s">
        <v>97</v>
      </c>
      <c r="E554" s="42">
        <v>49.302325581395323</v>
      </c>
      <c r="F554" s="4" t="s">
        <v>611</v>
      </c>
      <c r="G55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13.253012048192792</v>
      </c>
      <c r="H55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54" s="38">
        <f t="shared" ca="1" si="96"/>
        <v>33.207427119133648</v>
      </c>
      <c r="K554" s="38" t="str">
        <f t="shared" ca="1" si="97"/>
        <v>-</v>
      </c>
      <c r="L554" s="38">
        <f t="shared" ca="1" si="98"/>
        <v>30.927835051546392</v>
      </c>
      <c r="M554" s="38">
        <f t="shared" ca="1" si="99"/>
        <v>54.15282392026576</v>
      </c>
      <c r="N554" s="38">
        <f t="shared" ca="1" si="100"/>
        <v>52.07756232686981</v>
      </c>
      <c r="O554" s="38" t="str">
        <f t="shared" ca="1" si="101"/>
        <v>-</v>
      </c>
      <c r="P554" s="38">
        <f t="shared" ca="1" si="102"/>
        <v>61.419343854980724</v>
      </c>
      <c r="Q554" s="38">
        <f t="shared" ca="1" si="103"/>
        <v>41.796874999999986</v>
      </c>
      <c r="R554" s="38">
        <f t="shared" ca="1" si="104"/>
        <v>39.830508474576305</v>
      </c>
      <c r="S554" s="38">
        <f t="shared" ca="1" si="105"/>
        <v>49.302325581395323</v>
      </c>
      <c r="T554" s="38">
        <f t="shared" ca="1" si="106"/>
        <v>13.253012048192792</v>
      </c>
      <c r="U554" s="38" t="str">
        <f t="shared" ca="1" si="107"/>
        <v>-</v>
      </c>
      <c r="V554" s="38"/>
      <c r="W554" s="38"/>
    </row>
    <row r="555" spans="1:23" x14ac:dyDescent="0.35">
      <c r="A555" s="2" t="str">
        <f>BASE_NOTAS[[#This Row],[Sigla]]&amp;BASE_NOTAS[[#This Row],[CÓDIGO]]</f>
        <v>MTED_UM</v>
      </c>
      <c r="B555" s="4" t="s">
        <v>195</v>
      </c>
      <c r="C555" s="4" t="s">
        <v>27</v>
      </c>
      <c r="D555" s="4" t="s">
        <v>97</v>
      </c>
      <c r="E555" s="42">
        <v>100</v>
      </c>
      <c r="F555" s="4" t="s">
        <v>611</v>
      </c>
      <c r="G55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83.132530120481945</v>
      </c>
      <c r="H55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55" s="38">
        <f t="shared" ca="1" si="96"/>
        <v>69.330840470391806</v>
      </c>
      <c r="K555" s="38" t="str">
        <f t="shared" ca="1" si="97"/>
        <v>-</v>
      </c>
      <c r="L555" s="38">
        <f t="shared" ca="1" si="98"/>
        <v>86.597938144329873</v>
      </c>
      <c r="M555" s="38">
        <f t="shared" ca="1" si="99"/>
        <v>86.37873754152821</v>
      </c>
      <c r="N555" s="38">
        <f t="shared" ca="1" si="100"/>
        <v>79.501385041551259</v>
      </c>
      <c r="O555" s="38" t="str">
        <f t="shared" ca="1" si="101"/>
        <v>-</v>
      </c>
      <c r="P555" s="38">
        <f t="shared" ca="1" si="102"/>
        <v>78.132183809171607</v>
      </c>
      <c r="Q555" s="38">
        <f t="shared" ca="1" si="103"/>
        <v>77.734374999999986</v>
      </c>
      <c r="R555" s="38">
        <f t="shared" ca="1" si="104"/>
        <v>36.440677966101681</v>
      </c>
      <c r="S555" s="38">
        <f t="shared" ca="1" si="105"/>
        <v>100</v>
      </c>
      <c r="T555" s="38">
        <f t="shared" ca="1" si="106"/>
        <v>83.132530120481945</v>
      </c>
      <c r="U555" s="38" t="str">
        <f t="shared" ca="1" si="107"/>
        <v>-</v>
      </c>
      <c r="V555" s="38"/>
      <c r="W555" s="38"/>
    </row>
    <row r="556" spans="1:23" x14ac:dyDescent="0.35">
      <c r="A556" s="2" t="str">
        <f>BASE_NOTAS[[#This Row],[Sigla]]&amp;BASE_NOTAS[[#This Row],[CÓDIGO]]</f>
        <v>PAED_UM</v>
      </c>
      <c r="B556" s="4" t="s">
        <v>196</v>
      </c>
      <c r="C556" s="4" t="s">
        <v>27</v>
      </c>
      <c r="D556" s="4" t="s">
        <v>97</v>
      </c>
      <c r="E556" s="42">
        <v>20.465116279069797</v>
      </c>
      <c r="F556" s="4" t="s">
        <v>611</v>
      </c>
      <c r="G55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3.0120481927710854</v>
      </c>
      <c r="H55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56" s="38">
        <f t="shared" ca="1" si="96"/>
        <v>24.511402715838436</v>
      </c>
      <c r="K556" s="38" t="str">
        <f t="shared" ca="1" si="97"/>
        <v>-</v>
      </c>
      <c r="L556" s="38">
        <f t="shared" ca="1" si="98"/>
        <v>5.841924398625439</v>
      </c>
      <c r="M556" s="38">
        <f t="shared" ca="1" si="99"/>
        <v>18.936877076411964</v>
      </c>
      <c r="N556" s="38">
        <f t="shared" ca="1" si="100"/>
        <v>26.038781163434905</v>
      </c>
      <c r="O556" s="38" t="str">
        <f t="shared" ca="1" si="101"/>
        <v>-</v>
      </c>
      <c r="P556" s="38">
        <f t="shared" ca="1" si="102"/>
        <v>39.138261276908224</v>
      </c>
      <c r="Q556" s="38">
        <f t="shared" ca="1" si="103"/>
        <v>21.484374999999972</v>
      </c>
      <c r="R556" s="38">
        <f t="shared" ca="1" si="104"/>
        <v>0</v>
      </c>
      <c r="S556" s="38">
        <f t="shared" ca="1" si="105"/>
        <v>20.465116279069797</v>
      </c>
      <c r="T556" s="38">
        <f t="shared" ca="1" si="106"/>
        <v>3.0120481927710854</v>
      </c>
      <c r="U556" s="38" t="str">
        <f t="shared" ca="1" si="107"/>
        <v>-</v>
      </c>
      <c r="V556" s="38"/>
      <c r="W556" s="38"/>
    </row>
    <row r="557" spans="1:23" x14ac:dyDescent="0.35">
      <c r="A557" s="2" t="str">
        <f>BASE_NOTAS[[#This Row],[Sigla]]&amp;BASE_NOTAS[[#This Row],[CÓDIGO]]</f>
        <v>PBED_UM</v>
      </c>
      <c r="B557" s="4" t="s">
        <v>197</v>
      </c>
      <c r="C557" s="4" t="s">
        <v>27</v>
      </c>
      <c r="D557" s="4" t="s">
        <v>97</v>
      </c>
      <c r="E557" s="42">
        <v>35.813953488372107</v>
      </c>
      <c r="F557" s="4" t="s">
        <v>611</v>
      </c>
      <c r="G55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28.313253012048218</v>
      </c>
      <c r="H55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57" s="38">
        <f t="shared" ca="1" si="96"/>
        <v>38.071574599549358</v>
      </c>
      <c r="K557" s="38" t="str">
        <f t="shared" ca="1" si="97"/>
        <v>-</v>
      </c>
      <c r="L557" s="38">
        <f t="shared" ca="1" si="98"/>
        <v>20.96219931271478</v>
      </c>
      <c r="M557" s="38">
        <f t="shared" ca="1" si="99"/>
        <v>33.222591362126238</v>
      </c>
      <c r="N557" s="38">
        <f t="shared" ca="1" si="100"/>
        <v>22.991689750692519</v>
      </c>
      <c r="O557" s="38" t="str">
        <f t="shared" ca="1" si="101"/>
        <v>-</v>
      </c>
      <c r="P557" s="38">
        <f t="shared" ca="1" si="102"/>
        <v>50.624068858199969</v>
      </c>
      <c r="Q557" s="38">
        <f t="shared" ca="1" si="103"/>
        <v>34.375000000000014</v>
      </c>
      <c r="R557" s="38">
        <f t="shared" ca="1" si="104"/>
        <v>30.932203389830505</v>
      </c>
      <c r="S557" s="38">
        <f t="shared" ca="1" si="105"/>
        <v>35.813953488372107</v>
      </c>
      <c r="T557" s="38">
        <f t="shared" ca="1" si="106"/>
        <v>28.313253012048218</v>
      </c>
      <c r="U557" s="38" t="str">
        <f t="shared" ca="1" si="107"/>
        <v>-</v>
      </c>
      <c r="V557" s="38"/>
      <c r="W557" s="38"/>
    </row>
    <row r="558" spans="1:23" x14ac:dyDescent="0.35">
      <c r="A558" s="2" t="str">
        <f>BASE_NOTAS[[#This Row],[Sigla]]&amp;BASE_NOTAS[[#This Row],[CÓDIGO]]</f>
        <v>PEED_UM</v>
      </c>
      <c r="B558" s="4" t="s">
        <v>198</v>
      </c>
      <c r="C558" s="4" t="s">
        <v>27</v>
      </c>
      <c r="D558" s="4" t="s">
        <v>97</v>
      </c>
      <c r="E558" s="42">
        <v>66.976744186046531</v>
      </c>
      <c r="F558" s="4" t="s">
        <v>611</v>
      </c>
      <c r="G55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63.253012048192794</v>
      </c>
      <c r="H55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58" s="38">
        <f t="shared" ca="1" si="96"/>
        <v>36.504869553985834</v>
      </c>
      <c r="K558" s="38" t="str">
        <f t="shared" ca="1" si="97"/>
        <v>-</v>
      </c>
      <c r="L558" s="38">
        <f t="shared" ca="1" si="98"/>
        <v>32.302405498281786</v>
      </c>
      <c r="M558" s="38">
        <f t="shared" ca="1" si="99"/>
        <v>40.199335548172748</v>
      </c>
      <c r="N558" s="38">
        <f t="shared" ca="1" si="100"/>
        <v>56.786703601108044</v>
      </c>
      <c r="O558" s="38" t="str">
        <f t="shared" ca="1" si="101"/>
        <v>-</v>
      </c>
      <c r="P558" s="38">
        <f t="shared" ca="1" si="102"/>
        <v>69.981273507941296</v>
      </c>
      <c r="Q558" s="38">
        <f t="shared" ca="1" si="103"/>
        <v>34.375000000000014</v>
      </c>
      <c r="R558" s="38">
        <f t="shared" ca="1" si="104"/>
        <v>46.610169491525433</v>
      </c>
      <c r="S558" s="38">
        <f t="shared" ca="1" si="105"/>
        <v>66.976744186046531</v>
      </c>
      <c r="T558" s="38">
        <f t="shared" ca="1" si="106"/>
        <v>63.253012048192794</v>
      </c>
      <c r="U558" s="38" t="str">
        <f t="shared" ca="1" si="107"/>
        <v>-</v>
      </c>
      <c r="V558" s="38"/>
      <c r="W558" s="38"/>
    </row>
    <row r="559" spans="1:23" x14ac:dyDescent="0.35">
      <c r="A559" s="2" t="str">
        <f>BASE_NOTAS[[#This Row],[Sigla]]&amp;BASE_NOTAS[[#This Row],[CÓDIGO]]</f>
        <v>PIED_UM</v>
      </c>
      <c r="B559" s="4" t="s">
        <v>199</v>
      </c>
      <c r="C559" s="4" t="s">
        <v>27</v>
      </c>
      <c r="D559" s="4" t="s">
        <v>97</v>
      </c>
      <c r="E559" s="42">
        <v>60.000000000000028</v>
      </c>
      <c r="F559" s="4" t="s">
        <v>611</v>
      </c>
      <c r="G55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30.722891566265037</v>
      </c>
      <c r="H55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59" s="38">
        <f t="shared" ca="1" si="96"/>
        <v>38.159759570223088</v>
      </c>
      <c r="K559" s="38" t="str">
        <f t="shared" ca="1" si="97"/>
        <v>-</v>
      </c>
      <c r="L559" s="38">
        <f t="shared" ca="1" si="98"/>
        <v>27.147766323024047</v>
      </c>
      <c r="M559" s="38">
        <f t="shared" ca="1" si="99"/>
        <v>32.890365448504994</v>
      </c>
      <c r="N559" s="38">
        <f t="shared" ca="1" si="100"/>
        <v>43.490304709141284</v>
      </c>
      <c r="O559" s="38" t="str">
        <f t="shared" ca="1" si="101"/>
        <v>-</v>
      </c>
      <c r="P559" s="38">
        <f t="shared" ca="1" si="102"/>
        <v>56.943201496285255</v>
      </c>
      <c r="Q559" s="38">
        <f t="shared" ca="1" si="103"/>
        <v>29.687500000000007</v>
      </c>
      <c r="R559" s="38">
        <f t="shared" ca="1" si="104"/>
        <v>47.457627118644091</v>
      </c>
      <c r="S559" s="38">
        <f t="shared" ca="1" si="105"/>
        <v>60.000000000000028</v>
      </c>
      <c r="T559" s="38">
        <f t="shared" ca="1" si="106"/>
        <v>30.722891566265037</v>
      </c>
      <c r="U559" s="38" t="str">
        <f t="shared" ca="1" si="107"/>
        <v>-</v>
      </c>
      <c r="V559" s="38"/>
      <c r="W559" s="38"/>
    </row>
    <row r="560" spans="1:23" x14ac:dyDescent="0.35">
      <c r="A560" s="2" t="str">
        <f>BASE_NOTAS[[#This Row],[Sigla]]&amp;BASE_NOTAS[[#This Row],[CÓDIGO]]</f>
        <v>PRED_UM</v>
      </c>
      <c r="B560" s="4" t="s">
        <v>200</v>
      </c>
      <c r="C560" s="4" t="s">
        <v>27</v>
      </c>
      <c r="D560" s="4" t="s">
        <v>97</v>
      </c>
      <c r="E560" s="42">
        <v>77.67441860465118</v>
      </c>
      <c r="F560" s="4" t="s">
        <v>611</v>
      </c>
      <c r="G56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56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60" s="38">
        <f t="shared" ca="1" si="96"/>
        <v>68.270021334163943</v>
      </c>
      <c r="K560" s="38" t="str">
        <f t="shared" ca="1" si="97"/>
        <v>-</v>
      </c>
      <c r="L560" s="38">
        <f t="shared" ca="1" si="98"/>
        <v>71.134020618556676</v>
      </c>
      <c r="M560" s="38">
        <f t="shared" ca="1" si="99"/>
        <v>74.418604651162795</v>
      </c>
      <c r="N560" s="38">
        <f t="shared" ca="1" si="100"/>
        <v>77.8393351800554</v>
      </c>
      <c r="O560" s="38" t="str">
        <f t="shared" ca="1" si="101"/>
        <v>-</v>
      </c>
      <c r="P560" s="38">
        <f t="shared" ca="1" si="102"/>
        <v>86.503954567631283</v>
      </c>
      <c r="Q560" s="38">
        <f t="shared" ca="1" si="103"/>
        <v>76.5625</v>
      </c>
      <c r="R560" s="38">
        <f t="shared" ca="1" si="104"/>
        <v>72.033898305084762</v>
      </c>
      <c r="S560" s="38">
        <f t="shared" ca="1" si="105"/>
        <v>77.67441860465118</v>
      </c>
      <c r="T560" s="38">
        <f t="shared" ca="1" si="106"/>
        <v>100</v>
      </c>
      <c r="U560" s="38" t="str">
        <f t="shared" ca="1" si="107"/>
        <v>-</v>
      </c>
      <c r="V560" s="38"/>
      <c r="W560" s="38"/>
    </row>
    <row r="561" spans="1:23" x14ac:dyDescent="0.35">
      <c r="A561" s="2" t="str">
        <f>BASE_NOTAS[[#This Row],[Sigla]]&amp;BASE_NOTAS[[#This Row],[CÓDIGO]]</f>
        <v>RJED_UM</v>
      </c>
      <c r="B561" s="4" t="s">
        <v>201</v>
      </c>
      <c r="C561" s="4" t="s">
        <v>27</v>
      </c>
      <c r="D561" s="4" t="s">
        <v>97</v>
      </c>
      <c r="E561" s="42">
        <v>59.069767441860478</v>
      </c>
      <c r="F561" s="4" t="s">
        <v>611</v>
      </c>
      <c r="G56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66.265060240963876</v>
      </c>
      <c r="H56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61" s="38">
        <f t="shared" ca="1" si="96"/>
        <v>48.701116465776032</v>
      </c>
      <c r="K561" s="38" t="str">
        <f t="shared" ca="1" si="97"/>
        <v>-</v>
      </c>
      <c r="L561" s="38">
        <f t="shared" ca="1" si="98"/>
        <v>47.766323024054977</v>
      </c>
      <c r="M561" s="38">
        <f t="shared" ca="1" si="99"/>
        <v>56.146179401993358</v>
      </c>
      <c r="N561" s="38">
        <f t="shared" ca="1" si="100"/>
        <v>65.37396121883657</v>
      </c>
      <c r="O561" s="38" t="str">
        <f t="shared" ca="1" si="101"/>
        <v>-</v>
      </c>
      <c r="P561" s="38">
        <f t="shared" ca="1" si="102"/>
        <v>71.693600137504575</v>
      </c>
      <c r="Q561" s="38">
        <f t="shared" ca="1" si="103"/>
        <v>71.093749999999972</v>
      </c>
      <c r="R561" s="38">
        <f t="shared" ca="1" si="104"/>
        <v>58.898305084745807</v>
      </c>
      <c r="S561" s="38">
        <f t="shared" ca="1" si="105"/>
        <v>59.069767441860478</v>
      </c>
      <c r="T561" s="38">
        <f t="shared" ca="1" si="106"/>
        <v>66.265060240963876</v>
      </c>
      <c r="U561" s="38" t="str">
        <f t="shared" ca="1" si="107"/>
        <v>-</v>
      </c>
      <c r="V561" s="38"/>
      <c r="W561" s="38"/>
    </row>
    <row r="562" spans="1:23" x14ac:dyDescent="0.35">
      <c r="A562" s="2" t="str">
        <f>BASE_NOTAS[[#This Row],[Sigla]]&amp;BASE_NOTAS[[#This Row],[CÓDIGO]]</f>
        <v>RNED_UM</v>
      </c>
      <c r="B562" s="4" t="s">
        <v>202</v>
      </c>
      <c r="C562" s="4" t="s">
        <v>27</v>
      </c>
      <c r="D562" s="4" t="s">
        <v>97</v>
      </c>
      <c r="E562" s="42">
        <v>35.813953488372107</v>
      </c>
      <c r="F562" s="4" t="s">
        <v>611</v>
      </c>
      <c r="G56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3.0120481927710854</v>
      </c>
      <c r="H56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62" s="38">
        <f t="shared" ca="1" si="96"/>
        <v>17.614237398244455</v>
      </c>
      <c r="K562" s="38" t="str">
        <f t="shared" ca="1" si="97"/>
        <v>-</v>
      </c>
      <c r="L562" s="38">
        <f t="shared" ca="1" si="98"/>
        <v>26.460481099656363</v>
      </c>
      <c r="M562" s="38">
        <f t="shared" ca="1" si="99"/>
        <v>15.614617940199341</v>
      </c>
      <c r="N562" s="38">
        <f t="shared" ca="1" si="100"/>
        <v>39.88919667590028</v>
      </c>
      <c r="O562" s="38" t="str">
        <f t="shared" ca="1" si="101"/>
        <v>-</v>
      </c>
      <c r="P562" s="38">
        <f t="shared" ca="1" si="102"/>
        <v>43.219199177399496</v>
      </c>
      <c r="Q562" s="38">
        <f t="shared" ca="1" si="103"/>
        <v>27.343749999999972</v>
      </c>
      <c r="R562" s="38">
        <f t="shared" ca="1" si="104"/>
        <v>5.0847457627118775</v>
      </c>
      <c r="S562" s="38">
        <f t="shared" ca="1" si="105"/>
        <v>35.813953488372107</v>
      </c>
      <c r="T562" s="38">
        <f t="shared" ca="1" si="106"/>
        <v>3.0120481927710854</v>
      </c>
      <c r="U562" s="38" t="str">
        <f t="shared" ca="1" si="107"/>
        <v>-</v>
      </c>
      <c r="V562" s="38"/>
      <c r="W562" s="38"/>
    </row>
    <row r="563" spans="1:23" x14ac:dyDescent="0.35">
      <c r="A563" s="2" t="str">
        <f>BASE_NOTAS[[#This Row],[Sigla]]&amp;BASE_NOTAS[[#This Row],[CÓDIGO]]</f>
        <v>ROED_UM</v>
      </c>
      <c r="B563" s="4" t="s">
        <v>203</v>
      </c>
      <c r="C563" s="4" t="s">
        <v>27</v>
      </c>
      <c r="D563" s="4" t="s">
        <v>97</v>
      </c>
      <c r="E563" s="42">
        <v>60.930232558139508</v>
      </c>
      <c r="F563" s="4" t="s">
        <v>611</v>
      </c>
      <c r="G56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53.01204819277109</v>
      </c>
      <c r="H56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63" s="38">
        <f t="shared" ca="1" si="96"/>
        <v>26.73800581711852</v>
      </c>
      <c r="K563" s="38" t="str">
        <f t="shared" ca="1" si="97"/>
        <v>-</v>
      </c>
      <c r="L563" s="38">
        <f t="shared" ca="1" si="98"/>
        <v>15.807560137457049</v>
      </c>
      <c r="M563" s="38">
        <f t="shared" ca="1" si="99"/>
        <v>51.827242524916961</v>
      </c>
      <c r="N563" s="38">
        <f t="shared" ca="1" si="100"/>
        <v>49.584487534626064</v>
      </c>
      <c r="O563" s="38" t="str">
        <f t="shared" ca="1" si="101"/>
        <v>-</v>
      </c>
      <c r="P563" s="38">
        <f t="shared" ca="1" si="102"/>
        <v>65.62866350055603</v>
      </c>
      <c r="Q563" s="38">
        <f t="shared" ca="1" si="103"/>
        <v>73.046874999999972</v>
      </c>
      <c r="R563" s="38">
        <f t="shared" ca="1" si="104"/>
        <v>40.677966101694899</v>
      </c>
      <c r="S563" s="38">
        <f t="shared" ca="1" si="105"/>
        <v>60.930232558139508</v>
      </c>
      <c r="T563" s="38">
        <f t="shared" ca="1" si="106"/>
        <v>53.01204819277109</v>
      </c>
      <c r="U563" s="38" t="str">
        <f t="shared" ca="1" si="107"/>
        <v>-</v>
      </c>
      <c r="V563" s="38"/>
      <c r="W563" s="38"/>
    </row>
    <row r="564" spans="1:23" x14ac:dyDescent="0.35">
      <c r="A564" s="2" t="str">
        <f>BASE_NOTAS[[#This Row],[Sigla]]&amp;BASE_NOTAS[[#This Row],[CÓDIGO]]</f>
        <v>RRED_UM</v>
      </c>
      <c r="B564" s="4" t="s">
        <v>204</v>
      </c>
      <c r="C564" s="4" t="s">
        <v>27</v>
      </c>
      <c r="D564" s="4" t="s">
        <v>97</v>
      </c>
      <c r="E564" s="42">
        <v>56.27906976744184</v>
      </c>
      <c r="F564" s="4" t="s">
        <v>611</v>
      </c>
      <c r="G56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44.578313253012098</v>
      </c>
      <c r="H56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64" s="38">
        <f t="shared" ca="1" si="96"/>
        <v>67.219992294059693</v>
      </c>
      <c r="K564" s="38" t="str">
        <f t="shared" ca="1" si="97"/>
        <v>-</v>
      </c>
      <c r="L564" s="38">
        <f t="shared" ca="1" si="98"/>
        <v>57.731958762886613</v>
      </c>
      <c r="M564" s="38">
        <f t="shared" ca="1" si="99"/>
        <v>72.42524916943519</v>
      </c>
      <c r="N564" s="38">
        <f t="shared" ca="1" si="100"/>
        <v>63.434903047091439</v>
      </c>
      <c r="O564" s="38" t="str">
        <f t="shared" ca="1" si="101"/>
        <v>-</v>
      </c>
      <c r="P564" s="38">
        <f t="shared" ca="1" si="102"/>
        <v>43.339286036023807</v>
      </c>
      <c r="Q564" s="38">
        <f t="shared" ca="1" si="103"/>
        <v>59.765625000000014</v>
      </c>
      <c r="R564" s="38">
        <f t="shared" ca="1" si="104"/>
        <v>37.288135593220332</v>
      </c>
      <c r="S564" s="38">
        <f t="shared" ca="1" si="105"/>
        <v>56.27906976744184</v>
      </c>
      <c r="T564" s="38">
        <f t="shared" ca="1" si="106"/>
        <v>44.578313253012098</v>
      </c>
      <c r="U564" s="38" t="str">
        <f t="shared" ca="1" si="107"/>
        <v>-</v>
      </c>
      <c r="V564" s="38"/>
      <c r="W564" s="38"/>
    </row>
    <row r="565" spans="1:23" x14ac:dyDescent="0.35">
      <c r="A565" s="2" t="str">
        <f>BASE_NOTAS[[#This Row],[Sigla]]&amp;BASE_NOTAS[[#This Row],[CÓDIGO]]</f>
        <v>RSED_UM</v>
      </c>
      <c r="B565" s="4" t="s">
        <v>205</v>
      </c>
      <c r="C565" s="4" t="s">
        <v>27</v>
      </c>
      <c r="D565" s="4" t="s">
        <v>97</v>
      </c>
      <c r="E565" s="42">
        <v>61.395348837209319</v>
      </c>
      <c r="F565" s="4" t="s">
        <v>611</v>
      </c>
      <c r="G56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40.361445783132559</v>
      </c>
      <c r="H56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65" s="38">
        <f t="shared" ca="1" si="96"/>
        <v>53.92114796705004</v>
      </c>
      <c r="K565" s="38" t="str">
        <f t="shared" ca="1" si="97"/>
        <v>-</v>
      </c>
      <c r="L565" s="38">
        <f t="shared" ca="1" si="98"/>
        <v>35.051546391752588</v>
      </c>
      <c r="M565" s="38">
        <f t="shared" ca="1" si="99"/>
        <v>52.823920265780735</v>
      </c>
      <c r="N565" s="38">
        <f t="shared" ca="1" si="100"/>
        <v>55.678670360110793</v>
      </c>
      <c r="O565" s="38" t="str">
        <f t="shared" ca="1" si="101"/>
        <v>-</v>
      </c>
      <c r="P565" s="38">
        <f t="shared" ca="1" si="102"/>
        <v>73.543629940801168</v>
      </c>
      <c r="Q565" s="38">
        <f t="shared" ca="1" si="103"/>
        <v>44.921874999999972</v>
      </c>
      <c r="R565" s="38">
        <f t="shared" ca="1" si="104"/>
        <v>40.677966101694899</v>
      </c>
      <c r="S565" s="38">
        <f t="shared" ca="1" si="105"/>
        <v>61.395348837209319</v>
      </c>
      <c r="T565" s="38">
        <f t="shared" ca="1" si="106"/>
        <v>40.361445783132559</v>
      </c>
      <c r="U565" s="38" t="str">
        <f t="shared" ca="1" si="107"/>
        <v>-</v>
      </c>
      <c r="V565" s="38"/>
      <c r="W565" s="38"/>
    </row>
    <row r="566" spans="1:23" x14ac:dyDescent="0.35">
      <c r="A566" s="2" t="str">
        <f>BASE_NOTAS[[#This Row],[Sigla]]&amp;BASE_NOTAS[[#This Row],[CÓDIGO]]</f>
        <v>SCED_UM</v>
      </c>
      <c r="B566" s="4" t="s">
        <v>194</v>
      </c>
      <c r="C566" s="4" t="s">
        <v>27</v>
      </c>
      <c r="D566" s="4" t="s">
        <v>97</v>
      </c>
      <c r="E566" s="42">
        <v>62.790697674418603</v>
      </c>
      <c r="F566" s="4" t="s">
        <v>611</v>
      </c>
      <c r="G56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81.92771084337349</v>
      </c>
      <c r="H56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66" s="38">
        <f t="shared" ca="1" si="96"/>
        <v>61.717800439779168</v>
      </c>
      <c r="K566" s="38" t="str">
        <f t="shared" ca="1" si="97"/>
        <v>-</v>
      </c>
      <c r="L566" s="38">
        <f t="shared" ca="1" si="98"/>
        <v>71.821305841924385</v>
      </c>
      <c r="M566" s="38">
        <f t="shared" ca="1" si="99"/>
        <v>84.053156146179361</v>
      </c>
      <c r="N566" s="38">
        <f t="shared" ca="1" si="100"/>
        <v>75.900277008310283</v>
      </c>
      <c r="O566" s="38" t="str">
        <f t="shared" ca="1" si="101"/>
        <v>-</v>
      </c>
      <c r="P566" s="38">
        <f t="shared" ca="1" si="102"/>
        <v>89.383225907573106</v>
      </c>
      <c r="Q566" s="38">
        <f t="shared" ca="1" si="103"/>
        <v>61.718750000000014</v>
      </c>
      <c r="R566" s="38">
        <f t="shared" ca="1" si="104"/>
        <v>48.305084745762748</v>
      </c>
      <c r="S566" s="38">
        <f t="shared" ca="1" si="105"/>
        <v>62.790697674418603</v>
      </c>
      <c r="T566" s="38">
        <f t="shared" ca="1" si="106"/>
        <v>81.92771084337349</v>
      </c>
      <c r="U566" s="38" t="str">
        <f t="shared" ca="1" si="107"/>
        <v>-</v>
      </c>
      <c r="V566" s="38"/>
      <c r="W566" s="38"/>
    </row>
    <row r="567" spans="1:23" x14ac:dyDescent="0.35">
      <c r="A567" s="2" t="str">
        <f>BASE_NOTAS[[#This Row],[Sigla]]&amp;BASE_NOTAS[[#This Row],[CÓDIGO]]</f>
        <v>SEED_UM</v>
      </c>
      <c r="B567" s="4" t="s">
        <v>206</v>
      </c>
      <c r="C567" s="4" t="s">
        <v>27</v>
      </c>
      <c r="D567" s="4" t="s">
        <v>97</v>
      </c>
      <c r="E567" s="42">
        <v>44.651162790697647</v>
      </c>
      <c r="F567" s="4" t="s">
        <v>611</v>
      </c>
      <c r="G56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56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67" s="38">
        <f t="shared" ca="1" si="96"/>
        <v>0</v>
      </c>
      <c r="K567" s="38" t="str">
        <f t="shared" ca="1" si="97"/>
        <v>-</v>
      </c>
      <c r="L567" s="38">
        <f t="shared" ca="1" si="98"/>
        <v>0</v>
      </c>
      <c r="M567" s="38">
        <f t="shared" ca="1" si="99"/>
        <v>0</v>
      </c>
      <c r="N567" s="38">
        <f t="shared" ca="1" si="100"/>
        <v>0</v>
      </c>
      <c r="O567" s="38" t="str">
        <f t="shared" ca="1" si="101"/>
        <v>-</v>
      </c>
      <c r="P567" s="38">
        <f t="shared" ca="1" si="102"/>
        <v>43.297973612564824</v>
      </c>
      <c r="Q567" s="38">
        <f t="shared" ca="1" si="103"/>
        <v>30.468750000000018</v>
      </c>
      <c r="R567" s="38">
        <f t="shared" ca="1" si="104"/>
        <v>21.186440677966107</v>
      </c>
      <c r="S567" s="38">
        <f t="shared" ca="1" si="105"/>
        <v>44.651162790697647</v>
      </c>
      <c r="T567" s="38">
        <f t="shared" ca="1" si="106"/>
        <v>0</v>
      </c>
      <c r="U567" s="38" t="str">
        <f t="shared" ca="1" si="107"/>
        <v>-</v>
      </c>
      <c r="V567" s="38"/>
      <c r="W567" s="38"/>
    </row>
    <row r="568" spans="1:23" x14ac:dyDescent="0.35">
      <c r="A568" s="2" t="str">
        <f>BASE_NOTAS[[#This Row],[Sigla]]&amp;BASE_NOTAS[[#This Row],[CÓDIGO]]</f>
        <v>SPED_UM</v>
      </c>
      <c r="B568" s="4" t="s">
        <v>186</v>
      </c>
      <c r="C568" s="4" t="s">
        <v>27</v>
      </c>
      <c r="D568" s="4" t="s">
        <v>97</v>
      </c>
      <c r="E568" s="42">
        <v>97.674418604651152</v>
      </c>
      <c r="F568" s="4" t="s">
        <v>611</v>
      </c>
      <c r="G56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99.397590361445822</v>
      </c>
      <c r="H56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68" s="38">
        <f t="shared" ca="1" si="96"/>
        <v>100</v>
      </c>
      <c r="K568" s="38" t="str">
        <f t="shared" ca="1" si="97"/>
        <v>-</v>
      </c>
      <c r="L568" s="38">
        <f t="shared" ca="1" si="98"/>
        <v>100</v>
      </c>
      <c r="M568" s="38">
        <f t="shared" ca="1" si="99"/>
        <v>100</v>
      </c>
      <c r="N568" s="38">
        <f t="shared" ca="1" si="100"/>
        <v>100</v>
      </c>
      <c r="O568" s="38" t="str">
        <f t="shared" ca="1" si="101"/>
        <v>-</v>
      </c>
      <c r="P568" s="38">
        <f t="shared" ca="1" si="102"/>
        <v>100</v>
      </c>
      <c r="Q568" s="38">
        <f t="shared" ca="1" si="103"/>
        <v>100</v>
      </c>
      <c r="R568" s="38">
        <f t="shared" ca="1" si="104"/>
        <v>100</v>
      </c>
      <c r="S568" s="38">
        <f t="shared" ca="1" si="105"/>
        <v>97.674418604651152</v>
      </c>
      <c r="T568" s="38">
        <f t="shared" ca="1" si="106"/>
        <v>99.397590361445822</v>
      </c>
      <c r="U568" s="38" t="str">
        <f t="shared" ca="1" si="107"/>
        <v>-</v>
      </c>
      <c r="V568" s="38"/>
      <c r="W568" s="38"/>
    </row>
    <row r="569" spans="1:23" x14ac:dyDescent="0.35">
      <c r="A569" s="2" t="str">
        <f>BASE_NOTAS[[#This Row],[Sigla]]&amp;BASE_NOTAS[[#This Row],[CÓDIGO]]</f>
        <v>TOED_UM</v>
      </c>
      <c r="B569" s="4" t="s">
        <v>185</v>
      </c>
      <c r="C569" s="4" t="s">
        <v>27</v>
      </c>
      <c r="D569" s="4" t="s">
        <v>97</v>
      </c>
      <c r="E569" s="42">
        <v>85.581395348837233</v>
      </c>
      <c r="F569" s="4" t="s">
        <v>611</v>
      </c>
      <c r="G56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86.144578313253035</v>
      </c>
      <c r="H56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69" s="38">
        <f t="shared" ca="1" si="96"/>
        <v>60.600805358760581</v>
      </c>
      <c r="K569" s="38" t="str">
        <f t="shared" ca="1" si="97"/>
        <v>-</v>
      </c>
      <c r="L569" s="38">
        <f t="shared" ca="1" si="98"/>
        <v>63.230240549828174</v>
      </c>
      <c r="M569" s="38">
        <f t="shared" ca="1" si="99"/>
        <v>68.10631229235878</v>
      </c>
      <c r="N569" s="38">
        <f t="shared" ca="1" si="100"/>
        <v>60.387811634349035</v>
      </c>
      <c r="O569" s="38" t="str">
        <f t="shared" ca="1" si="101"/>
        <v>-</v>
      </c>
      <c r="P569" s="38">
        <f t="shared" ca="1" si="102"/>
        <v>87.294417755980106</v>
      </c>
      <c r="Q569" s="38">
        <f t="shared" ca="1" si="103"/>
        <v>72.65625</v>
      </c>
      <c r="R569" s="38">
        <f t="shared" ca="1" si="104"/>
        <v>59.745762711864394</v>
      </c>
      <c r="S569" s="38">
        <f t="shared" ca="1" si="105"/>
        <v>85.581395348837233</v>
      </c>
      <c r="T569" s="38">
        <f t="shared" ca="1" si="106"/>
        <v>86.144578313253035</v>
      </c>
      <c r="U569" s="38" t="str">
        <f t="shared" ca="1" si="107"/>
        <v>-</v>
      </c>
      <c r="V569" s="38"/>
      <c r="W569" s="38"/>
    </row>
    <row r="570" spans="1:23" x14ac:dyDescent="0.35">
      <c r="A570" s="2" t="str">
        <f>BASE_NOTAS[[#This Row],[Sigla]]&amp;BASE_NOTAS[[#This Row],[CÓDIGO]]</f>
        <v>ACED_CI</v>
      </c>
      <c r="B570" s="4" t="s">
        <v>156</v>
      </c>
      <c r="C570" s="4" t="s">
        <v>28</v>
      </c>
      <c r="D570" s="4" t="s">
        <v>98</v>
      </c>
      <c r="E570" s="42">
        <v>25.187032418952622</v>
      </c>
      <c r="F570" s="4" t="s">
        <v>611</v>
      </c>
      <c r="G57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30.376940133037682</v>
      </c>
      <c r="H57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70" s="38">
        <f t="shared" ca="1" si="96"/>
        <v>12.694619149605121</v>
      </c>
      <c r="K570" s="38" t="str">
        <f t="shared" ca="1" si="97"/>
        <v>-</v>
      </c>
      <c r="L570" s="38">
        <f t="shared" ca="1" si="98"/>
        <v>29.361439943129948</v>
      </c>
      <c r="M570" s="38">
        <f t="shared" ca="1" si="99"/>
        <v>34.652927401864567</v>
      </c>
      <c r="N570" s="38">
        <f t="shared" ca="1" si="100"/>
        <v>19.860410267661262</v>
      </c>
      <c r="O570" s="38" t="str">
        <f t="shared" ca="1" si="101"/>
        <v>-</v>
      </c>
      <c r="P570" s="38">
        <f t="shared" ca="1" si="102"/>
        <v>71.043665997732916</v>
      </c>
      <c r="Q570" s="38">
        <f t="shared" ca="1" si="103"/>
        <v>26.400000000000002</v>
      </c>
      <c r="R570" s="38">
        <f t="shared" ca="1" si="104"/>
        <v>25.062656641604026</v>
      </c>
      <c r="S570" s="38">
        <f t="shared" ca="1" si="105"/>
        <v>25.187032418952622</v>
      </c>
      <c r="T570" s="38">
        <f t="shared" ca="1" si="106"/>
        <v>30.376940133037682</v>
      </c>
      <c r="U570" s="38" t="str">
        <f t="shared" ca="1" si="107"/>
        <v>-</v>
      </c>
      <c r="V570" s="38"/>
      <c r="W570" s="38"/>
    </row>
    <row r="571" spans="1:23" x14ac:dyDescent="0.35">
      <c r="A571" s="2" t="str">
        <f>BASE_NOTAS[[#This Row],[Sigla]]&amp;BASE_NOTAS[[#This Row],[CÓDIGO]]</f>
        <v>ALED_CI</v>
      </c>
      <c r="B571" s="4" t="s">
        <v>157</v>
      </c>
      <c r="C571" s="4" t="s">
        <v>28</v>
      </c>
      <c r="D571" s="4" t="s">
        <v>98</v>
      </c>
      <c r="E571" s="42">
        <v>63.840399002493761</v>
      </c>
      <c r="F571" s="4" t="s">
        <v>611</v>
      </c>
      <c r="G57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72.94900221729489</v>
      </c>
      <c r="H57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71" s="38">
        <f t="shared" ca="1" si="96"/>
        <v>36.329246078091131</v>
      </c>
      <c r="K571" s="38" t="str">
        <f t="shared" ca="1" si="97"/>
        <v>-</v>
      </c>
      <c r="L571" s="38">
        <f t="shared" ca="1" si="98"/>
        <v>53.278239751630487</v>
      </c>
      <c r="M571" s="38">
        <f t="shared" ca="1" si="99"/>
        <v>63.574024426406098</v>
      </c>
      <c r="N571" s="38">
        <f t="shared" ca="1" si="100"/>
        <v>49.945207690652126</v>
      </c>
      <c r="O571" s="38" t="str">
        <f t="shared" ca="1" si="101"/>
        <v>-</v>
      </c>
      <c r="P571" s="38">
        <f t="shared" ca="1" si="102"/>
        <v>67.006737443725726</v>
      </c>
      <c r="Q571" s="38">
        <f t="shared" ca="1" si="103"/>
        <v>65.333333333333343</v>
      </c>
      <c r="R571" s="38">
        <f t="shared" ca="1" si="104"/>
        <v>64.411027568922322</v>
      </c>
      <c r="S571" s="38">
        <f t="shared" ca="1" si="105"/>
        <v>63.840399002493761</v>
      </c>
      <c r="T571" s="38">
        <f t="shared" ca="1" si="106"/>
        <v>72.94900221729489</v>
      </c>
      <c r="U571" s="38" t="str">
        <f t="shared" ca="1" si="107"/>
        <v>-</v>
      </c>
      <c r="V571" s="38"/>
      <c r="W571" s="38"/>
    </row>
    <row r="572" spans="1:23" x14ac:dyDescent="0.35">
      <c r="A572" s="2" t="str">
        <f>BASE_NOTAS[[#This Row],[Sigla]]&amp;BASE_NOTAS[[#This Row],[CÓDIGO]]</f>
        <v>AMED_CI</v>
      </c>
      <c r="B572" s="4" t="s">
        <v>158</v>
      </c>
      <c r="C572" s="4" t="s">
        <v>28</v>
      </c>
      <c r="D572" s="4" t="s">
        <v>98</v>
      </c>
      <c r="E572" s="42">
        <v>21.446384039900252</v>
      </c>
      <c r="F572" s="4" t="s">
        <v>611</v>
      </c>
      <c r="G57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41.463414634146325</v>
      </c>
      <c r="H57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72" s="38">
        <f t="shared" ca="1" si="96"/>
        <v>0</v>
      </c>
      <c r="K572" s="38" t="str">
        <f t="shared" ca="1" si="97"/>
        <v>-</v>
      </c>
      <c r="L572" s="38">
        <f t="shared" ca="1" si="98"/>
        <v>12.00994020194433</v>
      </c>
      <c r="M572" s="38">
        <f t="shared" ca="1" si="99"/>
        <v>27.62560827264247</v>
      </c>
      <c r="N572" s="38">
        <f t="shared" ca="1" si="100"/>
        <v>5.6017619311875695</v>
      </c>
      <c r="O572" s="38" t="str">
        <f t="shared" ca="1" si="101"/>
        <v>-</v>
      </c>
      <c r="P572" s="38">
        <f t="shared" ca="1" si="102"/>
        <v>64.246723945650174</v>
      </c>
      <c r="Q572" s="38">
        <f t="shared" ca="1" si="103"/>
        <v>22.133333333333329</v>
      </c>
      <c r="R572" s="38">
        <f t="shared" ca="1" si="104"/>
        <v>31.328320802005027</v>
      </c>
      <c r="S572" s="38">
        <f t="shared" ca="1" si="105"/>
        <v>21.446384039900252</v>
      </c>
      <c r="T572" s="38">
        <f t="shared" ca="1" si="106"/>
        <v>41.463414634146325</v>
      </c>
      <c r="U572" s="38" t="str">
        <f t="shared" ca="1" si="107"/>
        <v>-</v>
      </c>
      <c r="V572" s="38"/>
      <c r="W572" s="38"/>
    </row>
    <row r="573" spans="1:23" x14ac:dyDescent="0.35">
      <c r="A573" s="2" t="str">
        <f>BASE_NOTAS[[#This Row],[Sigla]]&amp;BASE_NOTAS[[#This Row],[CÓDIGO]]</f>
        <v>APED_CI</v>
      </c>
      <c r="B573" s="4" t="s">
        <v>184</v>
      </c>
      <c r="C573" s="4" t="s">
        <v>28</v>
      </c>
      <c r="D573" s="4" t="s">
        <v>98</v>
      </c>
      <c r="E573" s="42">
        <v>0</v>
      </c>
      <c r="F573" s="4" t="s">
        <v>611</v>
      </c>
      <c r="G57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57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73" s="38">
        <f t="shared" ca="1" si="96"/>
        <v>1.0777671284351693</v>
      </c>
      <c r="K573" s="38" t="str">
        <f t="shared" ca="1" si="97"/>
        <v>-</v>
      </c>
      <c r="L573" s="38">
        <f t="shared" ca="1" si="98"/>
        <v>0</v>
      </c>
      <c r="M573" s="38">
        <f t="shared" ca="1" si="99"/>
        <v>0</v>
      </c>
      <c r="N573" s="38">
        <f t="shared" ca="1" si="100"/>
        <v>0</v>
      </c>
      <c r="O573" s="38" t="str">
        <f t="shared" ca="1" si="101"/>
        <v>-</v>
      </c>
      <c r="P573" s="38">
        <f t="shared" ca="1" si="102"/>
        <v>0</v>
      </c>
      <c r="Q573" s="38">
        <f t="shared" ca="1" si="103"/>
        <v>0</v>
      </c>
      <c r="R573" s="38">
        <f t="shared" ca="1" si="104"/>
        <v>0</v>
      </c>
      <c r="S573" s="38">
        <f t="shared" ca="1" si="105"/>
        <v>0</v>
      </c>
      <c r="T573" s="38">
        <f t="shared" ca="1" si="106"/>
        <v>0</v>
      </c>
      <c r="U573" s="38" t="str">
        <f t="shared" ca="1" si="107"/>
        <v>-</v>
      </c>
      <c r="V573" s="38"/>
      <c r="W573" s="38"/>
    </row>
    <row r="574" spans="1:23" x14ac:dyDescent="0.35">
      <c r="A574" s="2" t="str">
        <f>BASE_NOTAS[[#This Row],[Sigla]]&amp;BASE_NOTAS[[#This Row],[CÓDIGO]]</f>
        <v>BAED_CI</v>
      </c>
      <c r="B574" s="4" t="s">
        <v>187</v>
      </c>
      <c r="C574" s="4" t="s">
        <v>28</v>
      </c>
      <c r="D574" s="4" t="s">
        <v>98</v>
      </c>
      <c r="E574" s="42">
        <v>64.339152119700742</v>
      </c>
      <c r="F574" s="4" t="s">
        <v>611</v>
      </c>
      <c r="G57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82.261640798226168</v>
      </c>
      <c r="H57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74" s="38">
        <f t="shared" ca="1" si="96"/>
        <v>45.633063068781219</v>
      </c>
      <c r="K574" s="38" t="str">
        <f t="shared" ca="1" si="97"/>
        <v>-</v>
      </c>
      <c r="L574" s="38">
        <f t="shared" ca="1" si="98"/>
        <v>67.298793101809224</v>
      </c>
      <c r="M574" s="38">
        <f t="shared" ca="1" si="99"/>
        <v>67.462748273313437</v>
      </c>
      <c r="N574" s="38">
        <f t="shared" ca="1" si="100"/>
        <v>55.54056603773585</v>
      </c>
      <c r="O574" s="38" t="str">
        <f t="shared" ca="1" si="101"/>
        <v>-</v>
      </c>
      <c r="P574" s="38">
        <f t="shared" ca="1" si="102"/>
        <v>68.174980235648306</v>
      </c>
      <c r="Q574" s="38">
        <f t="shared" ca="1" si="103"/>
        <v>64.533333333333331</v>
      </c>
      <c r="R574" s="38">
        <f t="shared" ca="1" si="104"/>
        <v>71.929824561403521</v>
      </c>
      <c r="S574" s="38">
        <f t="shared" ca="1" si="105"/>
        <v>64.339152119700742</v>
      </c>
      <c r="T574" s="38">
        <f t="shared" ca="1" si="106"/>
        <v>82.261640798226168</v>
      </c>
      <c r="U574" s="38" t="str">
        <f t="shared" ca="1" si="107"/>
        <v>-</v>
      </c>
      <c r="V574" s="38"/>
      <c r="W574" s="38"/>
    </row>
    <row r="575" spans="1:23" x14ac:dyDescent="0.35">
      <c r="A575" s="2" t="str">
        <f>BASE_NOTAS[[#This Row],[Sigla]]&amp;BASE_NOTAS[[#This Row],[CÓDIGO]]</f>
        <v>CEED_CI</v>
      </c>
      <c r="B575" s="4" t="s">
        <v>188</v>
      </c>
      <c r="C575" s="4" t="s">
        <v>28</v>
      </c>
      <c r="D575" s="4" t="s">
        <v>98</v>
      </c>
      <c r="E575" s="42">
        <v>76.558603491271811</v>
      </c>
      <c r="F575" s="4" t="s">
        <v>611</v>
      </c>
      <c r="G57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77.161862527716181</v>
      </c>
      <c r="H57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75" s="38">
        <f t="shared" ca="1" si="96"/>
        <v>75.380936789275637</v>
      </c>
      <c r="K575" s="38" t="str">
        <f t="shared" ca="1" si="97"/>
        <v>-</v>
      </c>
      <c r="L575" s="38">
        <f t="shared" ca="1" si="98"/>
        <v>80.005439324923742</v>
      </c>
      <c r="M575" s="38">
        <f t="shared" ca="1" si="99"/>
        <v>78.07067419204526</v>
      </c>
      <c r="N575" s="38">
        <f t="shared" ca="1" si="100"/>
        <v>53.565490646099676</v>
      </c>
      <c r="O575" s="38" t="str">
        <f t="shared" ca="1" si="101"/>
        <v>-</v>
      </c>
      <c r="P575" s="38">
        <f t="shared" ca="1" si="102"/>
        <v>94.918637187434811</v>
      </c>
      <c r="Q575" s="38">
        <f t="shared" ca="1" si="103"/>
        <v>75.2</v>
      </c>
      <c r="R575" s="38">
        <f t="shared" ca="1" si="104"/>
        <v>79.44862155388472</v>
      </c>
      <c r="S575" s="38">
        <f t="shared" ca="1" si="105"/>
        <v>76.558603491271811</v>
      </c>
      <c r="T575" s="38">
        <f t="shared" ca="1" si="106"/>
        <v>77.161862527716181</v>
      </c>
      <c r="U575" s="38" t="str">
        <f t="shared" ca="1" si="107"/>
        <v>-</v>
      </c>
      <c r="V575" s="38"/>
      <c r="W575" s="38"/>
    </row>
    <row r="576" spans="1:23" x14ac:dyDescent="0.35">
      <c r="A576" s="2" t="str">
        <f>BASE_NOTAS[[#This Row],[Sigla]]&amp;BASE_NOTAS[[#This Row],[CÓDIGO]]</f>
        <v>DFED_CI</v>
      </c>
      <c r="B576" s="4" t="s">
        <v>189</v>
      </c>
      <c r="C576" s="4" t="s">
        <v>28</v>
      </c>
      <c r="D576" s="4" t="s">
        <v>98</v>
      </c>
      <c r="E576" s="42">
        <v>70.074812967581039</v>
      </c>
      <c r="F576" s="4" t="s">
        <v>611</v>
      </c>
      <c r="G57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73.392461197339244</v>
      </c>
      <c r="H57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76" s="38">
        <f t="shared" ca="1" si="96"/>
        <v>58.493353162295094</v>
      </c>
      <c r="K576" s="38" t="str">
        <f t="shared" ca="1" si="97"/>
        <v>-</v>
      </c>
      <c r="L576" s="38">
        <f t="shared" ca="1" si="98"/>
        <v>38.039622491427586</v>
      </c>
      <c r="M576" s="38">
        <f t="shared" ca="1" si="99"/>
        <v>48.618878695710542</v>
      </c>
      <c r="N576" s="38">
        <f t="shared" ca="1" si="100"/>
        <v>27.480946184589644</v>
      </c>
      <c r="O576" s="38" t="str">
        <f t="shared" ca="1" si="101"/>
        <v>-</v>
      </c>
      <c r="P576" s="38">
        <f t="shared" ca="1" si="102"/>
        <v>73.44916713985495</v>
      </c>
      <c r="Q576" s="38">
        <f t="shared" ca="1" si="103"/>
        <v>61.06666666666667</v>
      </c>
      <c r="R576" s="38">
        <f t="shared" ca="1" si="104"/>
        <v>67.418546365914807</v>
      </c>
      <c r="S576" s="38">
        <f t="shared" ca="1" si="105"/>
        <v>70.074812967581039</v>
      </c>
      <c r="T576" s="38">
        <f t="shared" ca="1" si="106"/>
        <v>73.392461197339244</v>
      </c>
      <c r="U576" s="38" t="str">
        <f t="shared" ca="1" si="107"/>
        <v>-</v>
      </c>
      <c r="V576" s="38"/>
      <c r="W576" s="38"/>
    </row>
    <row r="577" spans="1:23" x14ac:dyDescent="0.35">
      <c r="A577" s="2" t="str">
        <f>BASE_NOTAS[[#This Row],[Sigla]]&amp;BASE_NOTAS[[#This Row],[CÓDIGO]]</f>
        <v>ESED_CI</v>
      </c>
      <c r="B577" s="4" t="s">
        <v>183</v>
      </c>
      <c r="C577" s="4" t="s">
        <v>28</v>
      </c>
      <c r="D577" s="4" t="s">
        <v>98</v>
      </c>
      <c r="E577" s="42">
        <v>66.832917705735653</v>
      </c>
      <c r="F577" s="4" t="s">
        <v>611</v>
      </c>
      <c r="G57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68.070953436807073</v>
      </c>
      <c r="H57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77" s="38">
        <f t="shared" ca="1" si="96"/>
        <v>70.342144880096811</v>
      </c>
      <c r="K577" s="38" t="str">
        <f t="shared" ca="1" si="97"/>
        <v>-</v>
      </c>
      <c r="L577" s="38">
        <f t="shared" ca="1" si="98"/>
        <v>73.709806339860265</v>
      </c>
      <c r="M577" s="38">
        <f t="shared" ca="1" si="99"/>
        <v>76.727053018351</v>
      </c>
      <c r="N577" s="38">
        <f t="shared" ca="1" si="100"/>
        <v>66.261902662669698</v>
      </c>
      <c r="O577" s="38" t="str">
        <f t="shared" ca="1" si="101"/>
        <v>-</v>
      </c>
      <c r="P577" s="38">
        <f t="shared" ca="1" si="102"/>
        <v>82.411206554022058</v>
      </c>
      <c r="Q577" s="38">
        <f t="shared" ca="1" si="103"/>
        <v>73.866666666666674</v>
      </c>
      <c r="R577" s="38">
        <f t="shared" ca="1" si="104"/>
        <v>67.167919799498762</v>
      </c>
      <c r="S577" s="38">
        <f t="shared" ca="1" si="105"/>
        <v>66.832917705735653</v>
      </c>
      <c r="T577" s="38">
        <f t="shared" ca="1" si="106"/>
        <v>68.070953436807073</v>
      </c>
      <c r="U577" s="38" t="str">
        <f t="shared" ca="1" si="107"/>
        <v>-</v>
      </c>
      <c r="V577" s="38"/>
      <c r="W577" s="38"/>
    </row>
    <row r="578" spans="1:23" x14ac:dyDescent="0.35">
      <c r="A578" s="2" t="str">
        <f>BASE_NOTAS[[#This Row],[Sigla]]&amp;BASE_NOTAS[[#This Row],[CÓDIGO]]</f>
        <v>GOED_CI</v>
      </c>
      <c r="B578" s="4" t="s">
        <v>190</v>
      </c>
      <c r="C578" s="4" t="s">
        <v>28</v>
      </c>
      <c r="D578" s="4" t="s">
        <v>98</v>
      </c>
      <c r="E578" s="42">
        <v>51.870324189526173</v>
      </c>
      <c r="F578" s="4" t="s">
        <v>611</v>
      </c>
      <c r="G57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61.862527716186243</v>
      </c>
      <c r="H57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78" s="38">
        <f t="shared" ca="1" si="96"/>
        <v>32.316767528203485</v>
      </c>
      <c r="K578" s="38" t="str">
        <f t="shared" ca="1" si="97"/>
        <v>-</v>
      </c>
      <c r="L578" s="38">
        <f t="shared" ca="1" si="98"/>
        <v>38.229653848057659</v>
      </c>
      <c r="M578" s="38">
        <f t="shared" ca="1" si="99"/>
        <v>49.441144939826586</v>
      </c>
      <c r="N578" s="38">
        <f t="shared" ca="1" si="100"/>
        <v>28.826100003751087</v>
      </c>
      <c r="O578" s="38" t="str">
        <f t="shared" ca="1" si="101"/>
        <v>-</v>
      </c>
      <c r="P578" s="38">
        <f t="shared" ca="1" si="102"/>
        <v>61.981874496415855</v>
      </c>
      <c r="Q578" s="38">
        <f t="shared" ca="1" si="103"/>
        <v>47.466666666666669</v>
      </c>
      <c r="R578" s="38">
        <f t="shared" ca="1" si="104"/>
        <v>52.380952380952394</v>
      </c>
      <c r="S578" s="38">
        <f t="shared" ca="1" si="105"/>
        <v>51.870324189526173</v>
      </c>
      <c r="T578" s="38">
        <f t="shared" ca="1" si="106"/>
        <v>61.862527716186243</v>
      </c>
      <c r="U578" s="38" t="str">
        <f t="shared" ca="1" si="107"/>
        <v>-</v>
      </c>
      <c r="V578" s="38"/>
      <c r="W578" s="38"/>
    </row>
    <row r="579" spans="1:23" x14ac:dyDescent="0.35">
      <c r="A579" s="2" t="str">
        <f>BASE_NOTAS[[#This Row],[Sigla]]&amp;BASE_NOTAS[[#This Row],[CÓDIGO]]</f>
        <v>MAED_CI</v>
      </c>
      <c r="B579" s="4" t="s">
        <v>191</v>
      </c>
      <c r="C579" s="4" t="s">
        <v>28</v>
      </c>
      <c r="D579" s="4" t="s">
        <v>98</v>
      </c>
      <c r="E579" s="42">
        <v>72.568578553615964</v>
      </c>
      <c r="F579" s="4" t="s">
        <v>611</v>
      </c>
      <c r="G57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74.50110864745011</v>
      </c>
      <c r="H57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79" s="38">
        <f t="shared" ref="J579:J642" ca="1" si="108">INDEX(INDIRECT("[Indicadores_Consolidado_2026_07_31.xlsx]"&amp;C579&amp;"!$V$37:$V$64"),MATCH(B579,INDIRECT("[Indicadores_Consolidado_2026_07_31.xlsx]"&amp;C579&amp;"!$F$37:$F$64")))</f>
        <v>50.369978831122772</v>
      </c>
      <c r="K579" s="38" t="str">
        <f t="shared" ref="K579:K642" ca="1" si="109">INDEX(INDIRECT("[Indicadores_Consolidado_2026_07_31.xlsx]"&amp;C579&amp;"!$W$37:$W$64"),MATCH(B579,INDIRECT("[Indicadores_Consolidado_2026_07_31.xlsx]"&amp;C579&amp;"!$F$37:$F$64")))</f>
        <v>-</v>
      </c>
      <c r="L579" s="38">
        <f t="shared" ref="L579:L642" ca="1" si="110">INDEX(INDIRECT("[Indicadores_Consolidado_2026_07_31.xlsx]"&amp;C579&amp;"!$X$37:$X$64"),MATCH(B579,INDIRECT("[Indicadores_Consolidado_2026_07_31.xlsx]"&amp;C579&amp;"!$F$37:$F$64")))</f>
        <v>67.018436933672504</v>
      </c>
      <c r="M579" s="38">
        <f t="shared" ref="M579:M642" ca="1" si="111">INDEX(INDIRECT("[Indicadores_Consolidado_2026_07_31.xlsx]"&amp;C579&amp;"!$Y$37:$Y$64"),MATCH(B579,INDIRECT("[Indicadores_Consolidado_2026_07_31.xlsx]"&amp;C579&amp;"!$F$37:$F$64")))</f>
        <v>71.778234479940679</v>
      </c>
      <c r="N579" s="38">
        <f t="shared" ref="N579:N642" ca="1" si="112">INDEX(INDIRECT("[Indicadores_Consolidado_2026_07_31.xlsx]"&amp;C579&amp;"!$Z$37:$Z$64"),MATCH(B579,INDIRECT("[Indicadores_Consolidado_2026_07_31.xlsx]"&amp;C579&amp;"!$F$37:$F$64")))</f>
        <v>53.709297017650627</v>
      </c>
      <c r="O579" s="38" t="str">
        <f t="shared" ref="O579:O642" ca="1" si="113">INDEX(INDIRECT("[Indicadores_Consolidado_2026_07_31.xlsx]"&amp;C579&amp;"!$AA$37:$AA$64"),MATCH(B579,INDIRECT("[Indicadores_Consolidado_2026_07_31.xlsx]"&amp;C579&amp;"!$F$37:$F$64")))</f>
        <v>-</v>
      </c>
      <c r="P579" s="38">
        <f t="shared" ref="P579:P642" ca="1" si="114">INDEX(INDIRECT("[Indicadores_Consolidado_2026_07_31.xlsx]"&amp;C579&amp;"!$AB$37:$AB$64"),MATCH(B579,INDIRECT("[Indicadores_Consolidado_2026_07_31.xlsx]"&amp;C579&amp;"!$F$37:$F$64")))</f>
        <v>73.061101281056409</v>
      </c>
      <c r="Q579" s="38">
        <f t="shared" ref="Q579:Q642" ca="1" si="115">INDEX(INDIRECT("[Indicadores_Consolidado_2026_07_31.xlsx]"&amp;C579&amp;"!$AC$37:$AC$64"),MATCH(B579,INDIRECT("[Indicadores_Consolidado_2026_07_31.xlsx]"&amp;C579&amp;"!$F$37:$F$64")))</f>
        <v>70.13333333333334</v>
      </c>
      <c r="R579" s="38">
        <f t="shared" ref="R579:R642" ca="1" si="116">INDEX(INDIRECT("[Indicadores_Consolidado_2026_07_31.xlsx]"&amp;C579&amp;"!$AD$37:$AD$64"),MATCH(B579,INDIRECT("[Indicadores_Consolidado_2026_07_31.xlsx]"&amp;C579&amp;"!$F$37:$F$64")))</f>
        <v>76.69172932330828</v>
      </c>
      <c r="S579" s="38">
        <f t="shared" ref="S579:U642" ca="1" si="117">INDEX(INDIRECT("[Indicadores_Consolidado_2026_07_31.xlsx]"&amp;C579&amp;"!$AE$37:$AE$64"),MATCH(B579,INDIRECT("[Indicadores_Consolidado_2026_07_31.xlsx]"&amp;C579&amp;"!$F$37:$F$64")))</f>
        <v>72.568578553615964</v>
      </c>
      <c r="T579" s="38">
        <f t="shared" ref="T579:T642" ca="1" si="118">INDEX(INDIRECT("[Indicadores_Consolidado_2026_07_31.xlsx]"&amp;C579&amp;"!$AF$37:$AF$64"),MATCH(B579,INDIRECT("[Indicadores_Consolidado_2026_07_31.xlsx]"&amp;C579&amp;"!$F$37:$F$64")))</f>
        <v>74.50110864745011</v>
      </c>
      <c r="U579" s="38" t="str">
        <f t="shared" ref="U579:U642" ca="1" si="119">INDEX(INDIRECT("[Indicadores_Consolidado_2026_07_31.xlsx]"&amp;C579&amp;"!$AG$37:$AG$64"),MATCH(B579,INDIRECT("[Indicadores_Consolidado_2026_07_31.xlsx]"&amp;C579&amp;"!$F$37:$F$64")))</f>
        <v>-</v>
      </c>
      <c r="V579" s="38"/>
      <c r="W579" s="38"/>
    </row>
    <row r="580" spans="1:23" x14ac:dyDescent="0.35">
      <c r="A580" s="2" t="str">
        <f>BASE_NOTAS[[#This Row],[Sigla]]&amp;BASE_NOTAS[[#This Row],[CÓDIGO]]</f>
        <v>MGED_CI</v>
      </c>
      <c r="B580" s="4" t="s">
        <v>192</v>
      </c>
      <c r="C580" s="4" t="s">
        <v>28</v>
      </c>
      <c r="D580" s="4" t="s">
        <v>98</v>
      </c>
      <c r="E580" s="42">
        <v>69.077306733167063</v>
      </c>
      <c r="F580" s="4" t="s">
        <v>611</v>
      </c>
      <c r="G58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72.72727272727272</v>
      </c>
      <c r="H58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80" s="38">
        <f t="shared" ca="1" si="108"/>
        <v>65.830420056020415</v>
      </c>
      <c r="K580" s="38" t="str">
        <f t="shared" ca="1" si="109"/>
        <v>-</v>
      </c>
      <c r="L580" s="38">
        <f t="shared" ca="1" si="110"/>
        <v>68.811155750407067</v>
      </c>
      <c r="M580" s="38">
        <f t="shared" ca="1" si="111"/>
        <v>75.29791477143678</v>
      </c>
      <c r="N580" s="38">
        <f t="shared" ca="1" si="112"/>
        <v>61.936494337074656</v>
      </c>
      <c r="O580" s="38" t="str">
        <f t="shared" ca="1" si="113"/>
        <v>-</v>
      </c>
      <c r="P580" s="38">
        <f t="shared" ca="1" si="114"/>
        <v>76.201588309871923</v>
      </c>
      <c r="Q580" s="38">
        <f t="shared" ca="1" si="115"/>
        <v>65.86666666666666</v>
      </c>
      <c r="R580" s="38">
        <f t="shared" ca="1" si="116"/>
        <v>67.919799498746883</v>
      </c>
      <c r="S580" s="38">
        <f t="shared" ca="1" si="117"/>
        <v>69.077306733167063</v>
      </c>
      <c r="T580" s="38">
        <f t="shared" ca="1" si="118"/>
        <v>72.72727272727272</v>
      </c>
      <c r="U580" s="38" t="str">
        <f t="shared" ca="1" si="119"/>
        <v>-</v>
      </c>
      <c r="V580" s="38"/>
      <c r="W580" s="38"/>
    </row>
    <row r="581" spans="1:23" x14ac:dyDescent="0.35">
      <c r="A581" s="2" t="str">
        <f>BASE_NOTAS[[#This Row],[Sigla]]&amp;BASE_NOTAS[[#This Row],[CÓDIGO]]</f>
        <v>MSED_CI</v>
      </c>
      <c r="B581" s="4" t="s">
        <v>193</v>
      </c>
      <c r="C581" s="4" t="s">
        <v>28</v>
      </c>
      <c r="D581" s="4" t="s">
        <v>98</v>
      </c>
      <c r="E581" s="42">
        <v>68.329177057356603</v>
      </c>
      <c r="F581" s="4" t="s">
        <v>611</v>
      </c>
      <c r="G58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67.405764966740563</v>
      </c>
      <c r="H58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81" s="38">
        <f t="shared" ca="1" si="108"/>
        <v>56.31238702175331</v>
      </c>
      <c r="K581" s="38" t="str">
        <f t="shared" ca="1" si="109"/>
        <v>-</v>
      </c>
      <c r="L581" s="38">
        <f t="shared" ca="1" si="110"/>
        <v>68.173384499930407</v>
      </c>
      <c r="M581" s="38">
        <f t="shared" ca="1" si="111"/>
        <v>74.290880329448356</v>
      </c>
      <c r="N581" s="38">
        <f t="shared" ca="1" si="112"/>
        <v>57.307457709824341</v>
      </c>
      <c r="O581" s="38" t="str">
        <f t="shared" ca="1" si="113"/>
        <v>-</v>
      </c>
      <c r="P581" s="38">
        <f t="shared" ca="1" si="114"/>
        <v>65.626357436404447</v>
      </c>
      <c r="Q581" s="38">
        <f t="shared" ca="1" si="115"/>
        <v>66.933333333333351</v>
      </c>
      <c r="R581" s="38">
        <f t="shared" ca="1" si="116"/>
        <v>75.438596491228083</v>
      </c>
      <c r="S581" s="38">
        <f t="shared" ca="1" si="117"/>
        <v>68.329177057356603</v>
      </c>
      <c r="T581" s="38">
        <f t="shared" ca="1" si="118"/>
        <v>67.405764966740563</v>
      </c>
      <c r="U581" s="38" t="str">
        <f t="shared" ca="1" si="119"/>
        <v>-</v>
      </c>
      <c r="V581" s="38"/>
      <c r="W581" s="38"/>
    </row>
    <row r="582" spans="1:23" x14ac:dyDescent="0.35">
      <c r="A582" s="2" t="str">
        <f>BASE_NOTAS[[#This Row],[Sigla]]&amp;BASE_NOTAS[[#This Row],[CÓDIGO]]</f>
        <v>MTED_CI</v>
      </c>
      <c r="B582" s="4" t="s">
        <v>195</v>
      </c>
      <c r="C582" s="4" t="s">
        <v>28</v>
      </c>
      <c r="D582" s="4" t="s">
        <v>98</v>
      </c>
      <c r="E582" s="42">
        <v>59.600997506234407</v>
      </c>
      <c r="F582" s="4" t="s">
        <v>611</v>
      </c>
      <c r="G58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64.966740576496662</v>
      </c>
      <c r="H58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82" s="38">
        <f t="shared" ca="1" si="108"/>
        <v>33.913627765649302</v>
      </c>
      <c r="K582" s="38" t="str">
        <f t="shared" ca="1" si="109"/>
        <v>-</v>
      </c>
      <c r="L582" s="38">
        <f t="shared" ca="1" si="110"/>
        <v>52.525475012662312</v>
      </c>
      <c r="M582" s="38">
        <f t="shared" ca="1" si="111"/>
        <v>61.13012950949436</v>
      </c>
      <c r="N582" s="38">
        <f t="shared" ca="1" si="112"/>
        <v>57.480214005318473</v>
      </c>
      <c r="O582" s="38" t="str">
        <f t="shared" ca="1" si="113"/>
        <v>-</v>
      </c>
      <c r="P582" s="38">
        <f t="shared" ca="1" si="114"/>
        <v>73.754076752684412</v>
      </c>
      <c r="Q582" s="38">
        <f t="shared" ca="1" si="115"/>
        <v>62.400000000000013</v>
      </c>
      <c r="R582" s="38">
        <f t="shared" ca="1" si="116"/>
        <v>59.8997493734336</v>
      </c>
      <c r="S582" s="38">
        <f t="shared" ca="1" si="117"/>
        <v>59.600997506234407</v>
      </c>
      <c r="T582" s="38">
        <f t="shared" ca="1" si="118"/>
        <v>64.966740576496662</v>
      </c>
      <c r="U582" s="38" t="str">
        <f t="shared" ca="1" si="119"/>
        <v>-</v>
      </c>
      <c r="V582" s="38"/>
      <c r="W582" s="38"/>
    </row>
    <row r="583" spans="1:23" x14ac:dyDescent="0.35">
      <c r="A583" s="2" t="str">
        <f>BASE_NOTAS[[#This Row],[Sigla]]&amp;BASE_NOTAS[[#This Row],[CÓDIGO]]</f>
        <v>PAED_CI</v>
      </c>
      <c r="B583" s="4" t="s">
        <v>196</v>
      </c>
      <c r="C583" s="4" t="s">
        <v>28</v>
      </c>
      <c r="D583" s="4" t="s">
        <v>98</v>
      </c>
      <c r="E583" s="42">
        <v>46.134663341645883</v>
      </c>
      <c r="F583" s="4" t="s">
        <v>611</v>
      </c>
      <c r="G58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49.002217294900227</v>
      </c>
      <c r="H58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83" s="38">
        <f t="shared" ca="1" si="108"/>
        <v>27.793139113069593</v>
      </c>
      <c r="K583" s="38" t="str">
        <f t="shared" ca="1" si="109"/>
        <v>-</v>
      </c>
      <c r="L583" s="38">
        <f t="shared" ca="1" si="110"/>
        <v>39.156075982147307</v>
      </c>
      <c r="M583" s="38">
        <f t="shared" ca="1" si="111"/>
        <v>39.964267689473523</v>
      </c>
      <c r="N583" s="38">
        <f t="shared" ca="1" si="112"/>
        <v>21.839530512971713</v>
      </c>
      <c r="O583" s="38" t="str">
        <f t="shared" ca="1" si="113"/>
        <v>-</v>
      </c>
      <c r="P583" s="38">
        <f t="shared" ca="1" si="114"/>
        <v>70.568360165128823</v>
      </c>
      <c r="Q583" s="38">
        <f t="shared" ca="1" si="115"/>
        <v>35.199999999999996</v>
      </c>
      <c r="R583" s="38">
        <f t="shared" ca="1" si="116"/>
        <v>42.105263157894747</v>
      </c>
      <c r="S583" s="38">
        <f t="shared" ca="1" si="117"/>
        <v>46.134663341645883</v>
      </c>
      <c r="T583" s="38">
        <f t="shared" ca="1" si="118"/>
        <v>49.002217294900227</v>
      </c>
      <c r="U583" s="38" t="str">
        <f t="shared" ca="1" si="119"/>
        <v>-</v>
      </c>
      <c r="V583" s="38"/>
      <c r="W583" s="38"/>
    </row>
    <row r="584" spans="1:23" x14ac:dyDescent="0.35">
      <c r="A584" s="2" t="str">
        <f>BASE_NOTAS[[#This Row],[Sigla]]&amp;BASE_NOTAS[[#This Row],[CÓDIGO]]</f>
        <v>PBED_CI</v>
      </c>
      <c r="B584" s="4" t="s">
        <v>197</v>
      </c>
      <c r="C584" s="4" t="s">
        <v>28</v>
      </c>
      <c r="D584" s="4" t="s">
        <v>98</v>
      </c>
      <c r="E584" s="42">
        <v>57.855361596009956</v>
      </c>
      <c r="F584" s="4" t="s">
        <v>611</v>
      </c>
      <c r="G58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68.736141906873613</v>
      </c>
      <c r="H58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84" s="38">
        <f t="shared" ca="1" si="108"/>
        <v>56.407735188881205</v>
      </c>
      <c r="K584" s="38" t="str">
        <f t="shared" ca="1" si="109"/>
        <v>-</v>
      </c>
      <c r="L584" s="38">
        <f t="shared" ca="1" si="110"/>
        <v>69.952950028643968</v>
      </c>
      <c r="M584" s="38">
        <f t="shared" ca="1" si="111"/>
        <v>64.657633782526887</v>
      </c>
      <c r="N584" s="38">
        <f t="shared" ca="1" si="112"/>
        <v>53.207089210478109</v>
      </c>
      <c r="O584" s="38" t="str">
        <f t="shared" ca="1" si="113"/>
        <v>-</v>
      </c>
      <c r="P584" s="38">
        <f t="shared" ca="1" si="114"/>
        <v>64.181791774554171</v>
      </c>
      <c r="Q584" s="38">
        <f t="shared" ca="1" si="115"/>
        <v>54.666666666666671</v>
      </c>
      <c r="R584" s="38">
        <f t="shared" ca="1" si="116"/>
        <v>68.170426065162914</v>
      </c>
      <c r="S584" s="38">
        <f t="shared" ca="1" si="117"/>
        <v>57.855361596009956</v>
      </c>
      <c r="T584" s="38">
        <f t="shared" ca="1" si="118"/>
        <v>68.736141906873613</v>
      </c>
      <c r="U584" s="38" t="str">
        <f t="shared" ca="1" si="119"/>
        <v>-</v>
      </c>
      <c r="V584" s="38"/>
      <c r="W584" s="38"/>
    </row>
    <row r="585" spans="1:23" x14ac:dyDescent="0.35">
      <c r="A585" s="2" t="str">
        <f>BASE_NOTAS[[#This Row],[Sigla]]&amp;BASE_NOTAS[[#This Row],[CÓDIGO]]</f>
        <v>PEED_CI</v>
      </c>
      <c r="B585" s="4" t="s">
        <v>198</v>
      </c>
      <c r="C585" s="4" t="s">
        <v>28</v>
      </c>
      <c r="D585" s="4" t="s">
        <v>98</v>
      </c>
      <c r="E585" s="42">
        <v>59.850374064837908</v>
      </c>
      <c r="F585" s="4" t="s">
        <v>611</v>
      </c>
      <c r="G58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65.188470066518846</v>
      </c>
      <c r="H58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85" s="38">
        <f t="shared" ca="1" si="108"/>
        <v>54.299353916773875</v>
      </c>
      <c r="K585" s="38" t="str">
        <f t="shared" ca="1" si="109"/>
        <v>-</v>
      </c>
      <c r="L585" s="38">
        <f t="shared" ca="1" si="110"/>
        <v>56.610832505663112</v>
      </c>
      <c r="M585" s="38">
        <f t="shared" ca="1" si="111"/>
        <v>66.339512153503193</v>
      </c>
      <c r="N585" s="38">
        <f t="shared" ca="1" si="112"/>
        <v>55.13379960962915</v>
      </c>
      <c r="O585" s="38" t="str">
        <f t="shared" ca="1" si="113"/>
        <v>-</v>
      </c>
      <c r="P585" s="38">
        <f t="shared" ca="1" si="114"/>
        <v>70.062692608266929</v>
      </c>
      <c r="Q585" s="38">
        <f t="shared" ca="1" si="115"/>
        <v>55.466666666666661</v>
      </c>
      <c r="R585" s="38">
        <f t="shared" ca="1" si="116"/>
        <v>54.385964912280713</v>
      </c>
      <c r="S585" s="38">
        <f t="shared" ca="1" si="117"/>
        <v>59.850374064837908</v>
      </c>
      <c r="T585" s="38">
        <f t="shared" ca="1" si="118"/>
        <v>65.188470066518846</v>
      </c>
      <c r="U585" s="38" t="str">
        <f t="shared" ca="1" si="119"/>
        <v>-</v>
      </c>
      <c r="V585" s="38"/>
      <c r="W585" s="38"/>
    </row>
    <row r="586" spans="1:23" x14ac:dyDescent="0.35">
      <c r="A586" s="2" t="str">
        <f>BASE_NOTAS[[#This Row],[Sigla]]&amp;BASE_NOTAS[[#This Row],[CÓDIGO]]</f>
        <v>PIED_CI</v>
      </c>
      <c r="B586" s="4" t="s">
        <v>199</v>
      </c>
      <c r="C586" s="4" t="s">
        <v>28</v>
      </c>
      <c r="D586" s="4" t="s">
        <v>98</v>
      </c>
      <c r="E586" s="42">
        <v>70.822942643391514</v>
      </c>
      <c r="F586" s="4" t="s">
        <v>611</v>
      </c>
      <c r="G58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75.609756097560975</v>
      </c>
      <c r="H58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86" s="38">
        <f t="shared" ca="1" si="108"/>
        <v>53.263963625787525</v>
      </c>
      <c r="K586" s="38" t="str">
        <f t="shared" ca="1" si="109"/>
        <v>-</v>
      </c>
      <c r="L586" s="38">
        <f t="shared" ca="1" si="110"/>
        <v>63.194756082741343</v>
      </c>
      <c r="M586" s="38">
        <f t="shared" ca="1" si="111"/>
        <v>62.792092112803779</v>
      </c>
      <c r="N586" s="38">
        <f t="shared" ca="1" si="112"/>
        <v>58.747934168847273</v>
      </c>
      <c r="O586" s="38" t="str">
        <f t="shared" ca="1" si="113"/>
        <v>-</v>
      </c>
      <c r="P586" s="38">
        <f t="shared" ca="1" si="114"/>
        <v>100</v>
      </c>
      <c r="Q586" s="38">
        <f t="shared" ca="1" si="115"/>
        <v>69.333333333333343</v>
      </c>
      <c r="R586" s="38">
        <f t="shared" ca="1" si="116"/>
        <v>83.208020050125342</v>
      </c>
      <c r="S586" s="38">
        <f t="shared" ca="1" si="117"/>
        <v>70.822942643391514</v>
      </c>
      <c r="T586" s="38">
        <f t="shared" ca="1" si="118"/>
        <v>75.609756097560975</v>
      </c>
      <c r="U586" s="38" t="str">
        <f t="shared" ca="1" si="119"/>
        <v>-</v>
      </c>
      <c r="V586" s="38"/>
      <c r="W586" s="38"/>
    </row>
    <row r="587" spans="1:23" x14ac:dyDescent="0.35">
      <c r="A587" s="2" t="str">
        <f>BASE_NOTAS[[#This Row],[Sigla]]&amp;BASE_NOTAS[[#This Row],[CÓDIGO]]</f>
        <v>PRED_CI</v>
      </c>
      <c r="B587" s="4" t="s">
        <v>200</v>
      </c>
      <c r="C587" s="4" t="s">
        <v>28</v>
      </c>
      <c r="D587" s="4" t="s">
        <v>98</v>
      </c>
      <c r="E587" s="42">
        <v>72.817955112219437</v>
      </c>
      <c r="F587" s="4" t="s">
        <v>611</v>
      </c>
      <c r="G58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82.926829268292678</v>
      </c>
      <c r="H58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87" s="38">
        <f t="shared" ca="1" si="108"/>
        <v>73.535766105764267</v>
      </c>
      <c r="K587" s="38" t="str">
        <f t="shared" ca="1" si="109"/>
        <v>-</v>
      </c>
      <c r="L587" s="38">
        <f t="shared" ca="1" si="110"/>
        <v>73.36203909969656</v>
      </c>
      <c r="M587" s="38">
        <f t="shared" ca="1" si="111"/>
        <v>75.933702576053591</v>
      </c>
      <c r="N587" s="38">
        <f t="shared" ca="1" si="112"/>
        <v>71.515473003851938</v>
      </c>
      <c r="O587" s="38" t="str">
        <f t="shared" ca="1" si="113"/>
        <v>-</v>
      </c>
      <c r="P587" s="38">
        <f t="shared" ca="1" si="114"/>
        <v>61.211875516027888</v>
      </c>
      <c r="Q587" s="38">
        <f t="shared" ca="1" si="115"/>
        <v>76.8</v>
      </c>
      <c r="R587" s="38">
        <f t="shared" ca="1" si="116"/>
        <v>82.205513784461161</v>
      </c>
      <c r="S587" s="38">
        <f t="shared" ca="1" si="117"/>
        <v>72.817955112219437</v>
      </c>
      <c r="T587" s="38">
        <f t="shared" ca="1" si="118"/>
        <v>82.926829268292678</v>
      </c>
      <c r="U587" s="38" t="str">
        <f t="shared" ca="1" si="119"/>
        <v>-</v>
      </c>
      <c r="V587" s="38"/>
      <c r="W587" s="38"/>
    </row>
    <row r="588" spans="1:23" x14ac:dyDescent="0.35">
      <c r="A588" s="2" t="str">
        <f>BASE_NOTAS[[#This Row],[Sigla]]&amp;BASE_NOTAS[[#This Row],[CÓDIGO]]</f>
        <v>RJED_CI</v>
      </c>
      <c r="B588" s="4" t="s">
        <v>201</v>
      </c>
      <c r="C588" s="4" t="s">
        <v>28</v>
      </c>
      <c r="D588" s="4" t="s">
        <v>98</v>
      </c>
      <c r="E588" s="42">
        <v>70.822942643391514</v>
      </c>
      <c r="F588" s="4" t="s">
        <v>611</v>
      </c>
      <c r="G58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76.718403547671841</v>
      </c>
      <c r="H58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88" s="38">
        <f t="shared" ca="1" si="108"/>
        <v>72.322843349768576</v>
      </c>
      <c r="K588" s="38" t="str">
        <f t="shared" ca="1" si="109"/>
        <v>-</v>
      </c>
      <c r="L588" s="38">
        <f t="shared" ca="1" si="110"/>
        <v>64.617563366252838</v>
      </c>
      <c r="M588" s="38">
        <f t="shared" ca="1" si="111"/>
        <v>65.348202022996404</v>
      </c>
      <c r="N588" s="38">
        <f t="shared" ca="1" si="112"/>
        <v>54.631552851629493</v>
      </c>
      <c r="O588" s="38" t="str">
        <f t="shared" ca="1" si="113"/>
        <v>-</v>
      </c>
      <c r="P588" s="38">
        <f t="shared" ca="1" si="114"/>
        <v>63.767894867705209</v>
      </c>
      <c r="Q588" s="38">
        <f t="shared" ca="1" si="115"/>
        <v>78.933333333333351</v>
      </c>
      <c r="R588" s="38">
        <f t="shared" ca="1" si="116"/>
        <v>82.957393483709268</v>
      </c>
      <c r="S588" s="38">
        <f t="shared" ca="1" si="117"/>
        <v>70.822942643391514</v>
      </c>
      <c r="T588" s="38">
        <f t="shared" ca="1" si="118"/>
        <v>76.718403547671841</v>
      </c>
      <c r="U588" s="38" t="str">
        <f t="shared" ca="1" si="119"/>
        <v>-</v>
      </c>
      <c r="V588" s="38"/>
      <c r="W588" s="38"/>
    </row>
    <row r="589" spans="1:23" x14ac:dyDescent="0.35">
      <c r="A589" s="2" t="str">
        <f>BASE_NOTAS[[#This Row],[Sigla]]&amp;BASE_NOTAS[[#This Row],[CÓDIGO]]</f>
        <v>RNED_CI</v>
      </c>
      <c r="B589" s="4" t="s">
        <v>202</v>
      </c>
      <c r="C589" s="4" t="s">
        <v>28</v>
      </c>
      <c r="D589" s="4" t="s">
        <v>98</v>
      </c>
      <c r="E589" s="42">
        <v>73.316708229426425</v>
      </c>
      <c r="F589" s="4" t="s">
        <v>611</v>
      </c>
      <c r="G58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73.170731707317074</v>
      </c>
      <c r="H58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89" s="38">
        <f t="shared" ca="1" si="108"/>
        <v>71.288195386486365</v>
      </c>
      <c r="K589" s="38" t="str">
        <f t="shared" ca="1" si="109"/>
        <v>-</v>
      </c>
      <c r="L589" s="38">
        <f t="shared" ca="1" si="110"/>
        <v>86.553580382919009</v>
      </c>
      <c r="M589" s="38">
        <f t="shared" ca="1" si="111"/>
        <v>75.337322724915396</v>
      </c>
      <c r="N589" s="38">
        <f t="shared" ca="1" si="112"/>
        <v>73.869295743747259</v>
      </c>
      <c r="O589" s="38" t="str">
        <f t="shared" ca="1" si="113"/>
        <v>-</v>
      </c>
      <c r="P589" s="38">
        <f t="shared" ca="1" si="114"/>
        <v>81.765324824377856</v>
      </c>
      <c r="Q589" s="38">
        <f t="shared" ca="1" si="115"/>
        <v>69.600000000000023</v>
      </c>
      <c r="R589" s="38">
        <f t="shared" ca="1" si="116"/>
        <v>76.942355889724325</v>
      </c>
      <c r="S589" s="38">
        <f t="shared" ca="1" si="117"/>
        <v>73.316708229426425</v>
      </c>
      <c r="T589" s="38">
        <f t="shared" ca="1" si="118"/>
        <v>73.170731707317074</v>
      </c>
      <c r="U589" s="38" t="str">
        <f t="shared" ca="1" si="119"/>
        <v>-</v>
      </c>
      <c r="V589" s="38"/>
      <c r="W589" s="38"/>
    </row>
    <row r="590" spans="1:23" x14ac:dyDescent="0.35">
      <c r="A590" s="2" t="str">
        <f>BASE_NOTAS[[#This Row],[Sigla]]&amp;BASE_NOTAS[[#This Row],[CÓDIGO]]</f>
        <v>ROED_CI</v>
      </c>
      <c r="B590" s="4" t="s">
        <v>203</v>
      </c>
      <c r="C590" s="4" t="s">
        <v>28</v>
      </c>
      <c r="D590" s="4" t="s">
        <v>98</v>
      </c>
      <c r="E590" s="42">
        <v>31.67082294264338</v>
      </c>
      <c r="F590" s="4" t="s">
        <v>611</v>
      </c>
      <c r="G59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45.454545454545453</v>
      </c>
      <c r="H59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90" s="38">
        <f t="shared" ca="1" si="108"/>
        <v>29.198248913150334</v>
      </c>
      <c r="K590" s="38" t="str">
        <f t="shared" ca="1" si="109"/>
        <v>-</v>
      </c>
      <c r="L590" s="38">
        <f t="shared" ca="1" si="110"/>
        <v>43.859515836133497</v>
      </c>
      <c r="M590" s="38">
        <f t="shared" ca="1" si="111"/>
        <v>27.541579084992584</v>
      </c>
      <c r="N590" s="38">
        <f t="shared" ca="1" si="112"/>
        <v>12.751423994304034</v>
      </c>
      <c r="O590" s="38" t="str">
        <f t="shared" ca="1" si="113"/>
        <v>-</v>
      </c>
      <c r="P590" s="38">
        <f t="shared" ca="1" si="114"/>
        <v>33.686905130002202</v>
      </c>
      <c r="Q590" s="38">
        <f t="shared" ca="1" si="115"/>
        <v>24.266666666666676</v>
      </c>
      <c r="R590" s="38">
        <f t="shared" ca="1" si="116"/>
        <v>31.578947368421055</v>
      </c>
      <c r="S590" s="38">
        <f t="shared" ca="1" si="117"/>
        <v>31.67082294264338</v>
      </c>
      <c r="T590" s="38">
        <f t="shared" ca="1" si="118"/>
        <v>45.454545454545453</v>
      </c>
      <c r="U590" s="38" t="str">
        <f t="shared" ca="1" si="119"/>
        <v>-</v>
      </c>
      <c r="V590" s="38"/>
      <c r="W590" s="38"/>
    </row>
    <row r="591" spans="1:23" x14ac:dyDescent="0.35">
      <c r="A591" s="2" t="str">
        <f>BASE_NOTAS[[#This Row],[Sigla]]&amp;BASE_NOTAS[[#This Row],[CÓDIGO]]</f>
        <v>RRED_CI</v>
      </c>
      <c r="B591" s="4" t="s">
        <v>204</v>
      </c>
      <c r="C591" s="4" t="s">
        <v>28</v>
      </c>
      <c r="D591" s="4" t="s">
        <v>98</v>
      </c>
      <c r="E591" s="42">
        <v>41.396508728179555</v>
      </c>
      <c r="F591" s="4" t="s">
        <v>611</v>
      </c>
      <c r="G59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41.463414634146325</v>
      </c>
      <c r="H59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91" s="38">
        <f t="shared" ca="1" si="108"/>
        <v>33.514827028083275</v>
      </c>
      <c r="K591" s="38" t="str">
        <f t="shared" ca="1" si="109"/>
        <v>-</v>
      </c>
      <c r="L591" s="38">
        <f t="shared" ca="1" si="110"/>
        <v>36.878592618090849</v>
      </c>
      <c r="M591" s="38">
        <f t="shared" ca="1" si="111"/>
        <v>39.344452624139457</v>
      </c>
      <c r="N591" s="38">
        <f t="shared" ca="1" si="112"/>
        <v>12.287735849056601</v>
      </c>
      <c r="O591" s="38" t="str">
        <f t="shared" ca="1" si="113"/>
        <v>-</v>
      </c>
      <c r="P591" s="38">
        <f t="shared" ca="1" si="114"/>
        <v>36.918256130804025</v>
      </c>
      <c r="Q591" s="38">
        <f t="shared" ca="1" si="115"/>
        <v>31.199999999999996</v>
      </c>
      <c r="R591" s="38">
        <f t="shared" ca="1" si="116"/>
        <v>29.072681704260649</v>
      </c>
      <c r="S591" s="38">
        <f t="shared" ca="1" si="117"/>
        <v>41.396508728179555</v>
      </c>
      <c r="T591" s="38">
        <f t="shared" ca="1" si="118"/>
        <v>41.463414634146325</v>
      </c>
      <c r="U591" s="38" t="str">
        <f t="shared" ca="1" si="119"/>
        <v>-</v>
      </c>
      <c r="V591" s="38"/>
      <c r="W591" s="38"/>
    </row>
    <row r="592" spans="1:23" x14ac:dyDescent="0.35">
      <c r="A592" s="2" t="str">
        <f>BASE_NOTAS[[#This Row],[Sigla]]&amp;BASE_NOTAS[[#This Row],[CÓDIGO]]</f>
        <v>RSED_CI</v>
      </c>
      <c r="B592" s="4" t="s">
        <v>205</v>
      </c>
      <c r="C592" s="4" t="s">
        <v>28</v>
      </c>
      <c r="D592" s="4" t="s">
        <v>98</v>
      </c>
      <c r="E592" s="42">
        <v>73.316708229426425</v>
      </c>
      <c r="F592" s="4" t="s">
        <v>611</v>
      </c>
      <c r="G59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74.27937915742794</v>
      </c>
      <c r="H59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92" s="38">
        <f t="shared" ca="1" si="108"/>
        <v>63.382821929036794</v>
      </c>
      <c r="K592" s="38" t="str">
        <f t="shared" ca="1" si="109"/>
        <v>-</v>
      </c>
      <c r="L592" s="38">
        <f t="shared" ca="1" si="110"/>
        <v>76.156190557648358</v>
      </c>
      <c r="M592" s="38">
        <f t="shared" ca="1" si="111"/>
        <v>66.538459004075577</v>
      </c>
      <c r="N592" s="38">
        <f t="shared" ca="1" si="112"/>
        <v>66.204634838452748</v>
      </c>
      <c r="O592" s="38" t="str">
        <f t="shared" ca="1" si="113"/>
        <v>-</v>
      </c>
      <c r="P592" s="38">
        <f t="shared" ca="1" si="114"/>
        <v>76.626719779526013</v>
      </c>
      <c r="Q592" s="38">
        <f t="shared" ca="1" si="115"/>
        <v>77.600000000000009</v>
      </c>
      <c r="R592" s="38">
        <f t="shared" ca="1" si="116"/>
        <v>77.944862155388478</v>
      </c>
      <c r="S592" s="38">
        <f t="shared" ca="1" si="117"/>
        <v>73.316708229426425</v>
      </c>
      <c r="T592" s="38">
        <f t="shared" ca="1" si="118"/>
        <v>74.27937915742794</v>
      </c>
      <c r="U592" s="38" t="str">
        <f t="shared" ca="1" si="119"/>
        <v>-</v>
      </c>
      <c r="V592" s="38"/>
      <c r="W592" s="38"/>
    </row>
    <row r="593" spans="1:23" x14ac:dyDescent="0.35">
      <c r="A593" s="2" t="str">
        <f>BASE_NOTAS[[#This Row],[Sigla]]&amp;BASE_NOTAS[[#This Row],[CÓDIGO]]</f>
        <v>SCED_CI</v>
      </c>
      <c r="B593" s="4" t="s">
        <v>194</v>
      </c>
      <c r="C593" s="4" t="s">
        <v>28</v>
      </c>
      <c r="D593" s="4" t="s">
        <v>98</v>
      </c>
      <c r="E593" s="42">
        <v>91.271820448877804</v>
      </c>
      <c r="F593" s="4" t="s">
        <v>611</v>
      </c>
      <c r="G59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59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93" s="38">
        <f t="shared" ca="1" si="108"/>
        <v>94.786058655823325</v>
      </c>
      <c r="K593" s="38" t="str">
        <f t="shared" ca="1" si="109"/>
        <v>-</v>
      </c>
      <c r="L593" s="38">
        <f t="shared" ca="1" si="110"/>
        <v>96.921876103904296</v>
      </c>
      <c r="M593" s="38">
        <f t="shared" ca="1" si="111"/>
        <v>98.032985095312497</v>
      </c>
      <c r="N593" s="38">
        <f t="shared" ca="1" si="112"/>
        <v>100</v>
      </c>
      <c r="O593" s="38" t="str">
        <f t="shared" ca="1" si="113"/>
        <v>-</v>
      </c>
      <c r="P593" s="38">
        <f t="shared" ca="1" si="114"/>
        <v>92.624734130274263</v>
      </c>
      <c r="Q593" s="38">
        <f t="shared" ca="1" si="115"/>
        <v>95.2</v>
      </c>
      <c r="R593" s="38">
        <f t="shared" ca="1" si="116"/>
        <v>95.238095238095255</v>
      </c>
      <c r="S593" s="38">
        <f t="shared" ca="1" si="117"/>
        <v>91.271820448877804</v>
      </c>
      <c r="T593" s="38">
        <f t="shared" ca="1" si="118"/>
        <v>100</v>
      </c>
      <c r="U593" s="38" t="str">
        <f t="shared" ca="1" si="119"/>
        <v>-</v>
      </c>
      <c r="V593" s="38"/>
      <c r="W593" s="38"/>
    </row>
    <row r="594" spans="1:23" x14ac:dyDescent="0.35">
      <c r="A594" s="2" t="str">
        <f>BASE_NOTAS[[#This Row],[Sigla]]&amp;BASE_NOTAS[[#This Row],[CÓDIGO]]</f>
        <v>SEED_CI</v>
      </c>
      <c r="B594" s="4" t="s">
        <v>206</v>
      </c>
      <c r="C594" s="4" t="s">
        <v>28</v>
      </c>
      <c r="D594" s="4" t="s">
        <v>98</v>
      </c>
      <c r="E594" s="42">
        <v>65.336658354114689</v>
      </c>
      <c r="F594" s="4" t="s">
        <v>611</v>
      </c>
      <c r="G59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70.288248337028818</v>
      </c>
      <c r="H59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94" s="38">
        <f t="shared" ca="1" si="108"/>
        <v>55.065241384284803</v>
      </c>
      <c r="K594" s="38" t="str">
        <f t="shared" ca="1" si="109"/>
        <v>-</v>
      </c>
      <c r="L594" s="38">
        <f t="shared" ca="1" si="110"/>
        <v>55.485309118019842</v>
      </c>
      <c r="M594" s="38">
        <f t="shared" ca="1" si="111"/>
        <v>62.386481034339958</v>
      </c>
      <c r="N594" s="38">
        <f t="shared" ca="1" si="112"/>
        <v>52.121604810284069</v>
      </c>
      <c r="O594" s="38" t="str">
        <f t="shared" ca="1" si="113"/>
        <v>-</v>
      </c>
      <c r="P594" s="38">
        <f t="shared" ca="1" si="114"/>
        <v>73.730657322125012</v>
      </c>
      <c r="Q594" s="38">
        <f t="shared" ca="1" si="115"/>
        <v>63.466666666666669</v>
      </c>
      <c r="R594" s="38">
        <f t="shared" ca="1" si="116"/>
        <v>80.701754385964946</v>
      </c>
      <c r="S594" s="38">
        <f t="shared" ca="1" si="117"/>
        <v>65.336658354114689</v>
      </c>
      <c r="T594" s="38">
        <f t="shared" ca="1" si="118"/>
        <v>70.288248337028818</v>
      </c>
      <c r="U594" s="38" t="str">
        <f t="shared" ca="1" si="119"/>
        <v>-</v>
      </c>
      <c r="V594" s="38"/>
      <c r="W594" s="38"/>
    </row>
    <row r="595" spans="1:23" x14ac:dyDescent="0.35">
      <c r="A595" s="2" t="str">
        <f>BASE_NOTAS[[#This Row],[Sigla]]&amp;BASE_NOTAS[[#This Row],[CÓDIGO]]</f>
        <v>SPED_CI</v>
      </c>
      <c r="B595" s="4" t="s">
        <v>186</v>
      </c>
      <c r="C595" s="4" t="s">
        <v>28</v>
      </c>
      <c r="D595" s="4" t="s">
        <v>98</v>
      </c>
      <c r="E595" s="42">
        <v>100</v>
      </c>
      <c r="F595" s="4" t="s">
        <v>611</v>
      </c>
      <c r="G59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96.230598669623063</v>
      </c>
      <c r="H59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95" s="38">
        <f t="shared" ca="1" si="108"/>
        <v>100</v>
      </c>
      <c r="K595" s="38" t="str">
        <f t="shared" ca="1" si="109"/>
        <v>-</v>
      </c>
      <c r="L595" s="38">
        <f t="shared" ca="1" si="110"/>
        <v>100</v>
      </c>
      <c r="M595" s="38">
        <f t="shared" ca="1" si="111"/>
        <v>100</v>
      </c>
      <c r="N595" s="38">
        <f t="shared" ca="1" si="112"/>
        <v>93.039033650672863</v>
      </c>
      <c r="O595" s="38" t="str">
        <f t="shared" ca="1" si="113"/>
        <v>-</v>
      </c>
      <c r="P595" s="38">
        <f t="shared" ca="1" si="114"/>
        <v>76.033442128343353</v>
      </c>
      <c r="Q595" s="38">
        <f t="shared" ca="1" si="115"/>
        <v>100</v>
      </c>
      <c r="R595" s="38">
        <f t="shared" ca="1" si="116"/>
        <v>100</v>
      </c>
      <c r="S595" s="38">
        <f t="shared" ca="1" si="117"/>
        <v>100</v>
      </c>
      <c r="T595" s="38">
        <f t="shared" ca="1" si="118"/>
        <v>96.230598669623063</v>
      </c>
      <c r="U595" s="38" t="str">
        <f t="shared" ca="1" si="119"/>
        <v>-</v>
      </c>
      <c r="V595" s="38"/>
      <c r="W595" s="38"/>
    </row>
    <row r="596" spans="1:23" x14ac:dyDescent="0.35">
      <c r="A596" s="2" t="str">
        <f>BASE_NOTAS[[#This Row],[Sigla]]&amp;BASE_NOTAS[[#This Row],[CÓDIGO]]</f>
        <v>TOED_CI</v>
      </c>
      <c r="B596" s="4" t="s">
        <v>185</v>
      </c>
      <c r="C596" s="4" t="s">
        <v>28</v>
      </c>
      <c r="D596" s="4" t="s">
        <v>98</v>
      </c>
      <c r="E596" s="42">
        <v>64.089775561097241</v>
      </c>
      <c r="F596" s="4" t="s">
        <v>611</v>
      </c>
      <c r="G59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76.940133037693997</v>
      </c>
      <c r="H59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596" s="38">
        <f t="shared" ca="1" si="108"/>
        <v>51.333068990654461</v>
      </c>
      <c r="K596" s="38" t="str">
        <f t="shared" ca="1" si="109"/>
        <v>-</v>
      </c>
      <c r="L596" s="38">
        <f t="shared" ca="1" si="110"/>
        <v>63.1321246796008</v>
      </c>
      <c r="M596" s="38">
        <f t="shared" ca="1" si="111"/>
        <v>73.670001429461237</v>
      </c>
      <c r="N596" s="38">
        <f t="shared" ca="1" si="112"/>
        <v>46.693396226415082</v>
      </c>
      <c r="O596" s="38" t="str">
        <f t="shared" ca="1" si="113"/>
        <v>-</v>
      </c>
      <c r="P596" s="38">
        <f t="shared" ca="1" si="114"/>
        <v>39.166836148164919</v>
      </c>
      <c r="Q596" s="38">
        <f t="shared" ca="1" si="115"/>
        <v>59.199999999999996</v>
      </c>
      <c r="R596" s="38">
        <f t="shared" ca="1" si="116"/>
        <v>60.401002506265669</v>
      </c>
      <c r="S596" s="38">
        <f t="shared" ca="1" si="117"/>
        <v>64.089775561097241</v>
      </c>
      <c r="T596" s="38">
        <f t="shared" ca="1" si="118"/>
        <v>76.940133037693997</v>
      </c>
      <c r="U596" s="38" t="str">
        <f t="shared" ca="1" si="119"/>
        <v>-</v>
      </c>
      <c r="V596" s="38"/>
      <c r="W596" s="38"/>
    </row>
    <row r="597" spans="1:23" x14ac:dyDescent="0.35">
      <c r="A597" s="2" t="str">
        <f>BASE_NOTAS[[#This Row],[Sigla]]&amp;BASE_NOTAS[[#This Row],[CÓDIGO]]</f>
        <v>ACEP_EJ</v>
      </c>
      <c r="B597" s="4" t="s">
        <v>156</v>
      </c>
      <c r="C597" s="4" t="s">
        <v>29</v>
      </c>
      <c r="D597" s="4" t="s">
        <v>99</v>
      </c>
      <c r="E597" s="42">
        <v>43.660105979370442</v>
      </c>
      <c r="F597" s="4" t="s">
        <v>471</v>
      </c>
      <c r="G59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72.521265256383089</v>
      </c>
      <c r="H59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597" s="38">
        <f t="shared" ca="1" si="108"/>
        <v>81.009360981826831</v>
      </c>
      <c r="K597" s="38">
        <f t="shared" ca="1" si="109"/>
        <v>59.642237989243092</v>
      </c>
      <c r="L597" s="38">
        <f t="shared" ca="1" si="110"/>
        <v>65.525983363993618</v>
      </c>
      <c r="M597" s="38" t="str">
        <f t="shared" ca="1" si="111"/>
        <v>-</v>
      </c>
      <c r="N597" s="38">
        <f t="shared" ca="1" si="112"/>
        <v>51.374469037565063</v>
      </c>
      <c r="O597" s="38">
        <f t="shared" ca="1" si="113"/>
        <v>95.454838223716266</v>
      </c>
      <c r="P597" s="38">
        <f t="shared" ca="1" si="114"/>
        <v>29.499156918808268</v>
      </c>
      <c r="Q597" s="38" t="str">
        <f t="shared" ca="1" si="115"/>
        <v>-</v>
      </c>
      <c r="R597" s="38">
        <f t="shared" ca="1" si="116"/>
        <v>43.660105979370442</v>
      </c>
      <c r="S597" s="38">
        <f t="shared" ca="1" si="117"/>
        <v>72.521265256383089</v>
      </c>
      <c r="T597" s="38" t="str">
        <f t="shared" ca="1" si="118"/>
        <v>-</v>
      </c>
      <c r="U597" s="38" t="str">
        <f t="shared" ca="1" si="119"/>
        <v>-</v>
      </c>
      <c r="V597" s="38"/>
      <c r="W597" s="38"/>
    </row>
    <row r="598" spans="1:23" x14ac:dyDescent="0.35">
      <c r="A598" s="2" t="str">
        <f>BASE_NOTAS[[#This Row],[Sigla]]&amp;BASE_NOTAS[[#This Row],[CÓDIGO]]</f>
        <v>ALEP_EJ</v>
      </c>
      <c r="B598" s="4" t="s">
        <v>157</v>
      </c>
      <c r="C598" s="4" t="s">
        <v>29</v>
      </c>
      <c r="D598" s="4" t="s">
        <v>99</v>
      </c>
      <c r="E598" s="42">
        <v>27.385222180589579</v>
      </c>
      <c r="F598" s="4" t="s">
        <v>471</v>
      </c>
      <c r="G59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71.240377251880403</v>
      </c>
      <c r="H59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598" s="38">
        <f t="shared" ca="1" si="108"/>
        <v>45.522615969909666</v>
      </c>
      <c r="K598" s="38">
        <f t="shared" ca="1" si="109"/>
        <v>18.172814230116956</v>
      </c>
      <c r="L598" s="38">
        <f t="shared" ca="1" si="110"/>
        <v>11.921648922497852</v>
      </c>
      <c r="M598" s="38" t="str">
        <f t="shared" ca="1" si="111"/>
        <v>-</v>
      </c>
      <c r="N598" s="38">
        <f t="shared" ca="1" si="112"/>
        <v>32.812416769505418</v>
      </c>
      <c r="O598" s="38">
        <f t="shared" ca="1" si="113"/>
        <v>66.603511934451205</v>
      </c>
      <c r="P598" s="38">
        <f t="shared" ca="1" si="114"/>
        <v>11.357009358133752</v>
      </c>
      <c r="Q598" s="38" t="str">
        <f t="shared" ca="1" si="115"/>
        <v>-</v>
      </c>
      <c r="R598" s="38">
        <f t="shared" ca="1" si="116"/>
        <v>27.385222180589579</v>
      </c>
      <c r="S598" s="38">
        <f t="shared" ca="1" si="117"/>
        <v>71.240377251880403</v>
      </c>
      <c r="T598" s="38" t="str">
        <f t="shared" ca="1" si="118"/>
        <v>-</v>
      </c>
      <c r="U598" s="38" t="str">
        <f t="shared" ca="1" si="119"/>
        <v>-</v>
      </c>
      <c r="V598" s="38"/>
      <c r="W598" s="38"/>
    </row>
    <row r="599" spans="1:23" x14ac:dyDescent="0.35">
      <c r="A599" s="2" t="str">
        <f>BASE_NOTAS[[#This Row],[Sigla]]&amp;BASE_NOTAS[[#This Row],[CÓDIGO]]</f>
        <v>AMEP_EJ</v>
      </c>
      <c r="B599" s="4" t="s">
        <v>158</v>
      </c>
      <c r="C599" s="4" t="s">
        <v>29</v>
      </c>
      <c r="D599" s="4" t="s">
        <v>99</v>
      </c>
      <c r="E599" s="42">
        <v>71.585825595560692</v>
      </c>
      <c r="F599" s="4" t="s">
        <v>471</v>
      </c>
      <c r="G59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81.549252076548981</v>
      </c>
      <c r="H59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599" s="38">
        <f t="shared" ca="1" si="108"/>
        <v>0</v>
      </c>
      <c r="K599" s="38">
        <f t="shared" ca="1" si="109"/>
        <v>0.65254468810928756</v>
      </c>
      <c r="L599" s="38">
        <f t="shared" ca="1" si="110"/>
        <v>0</v>
      </c>
      <c r="M599" s="38" t="str">
        <f t="shared" ca="1" si="111"/>
        <v>-</v>
      </c>
      <c r="N599" s="38">
        <f t="shared" ca="1" si="112"/>
        <v>50.217227020886149</v>
      </c>
      <c r="O599" s="38">
        <f t="shared" ca="1" si="113"/>
        <v>40.723179632206197</v>
      </c>
      <c r="P599" s="38">
        <f t="shared" ca="1" si="114"/>
        <v>60.091074831318245</v>
      </c>
      <c r="Q599" s="38" t="str">
        <f t="shared" ca="1" si="115"/>
        <v>-</v>
      </c>
      <c r="R599" s="38">
        <f t="shared" ca="1" si="116"/>
        <v>71.585825595560692</v>
      </c>
      <c r="S599" s="38">
        <f t="shared" ca="1" si="117"/>
        <v>81.549252076548981</v>
      </c>
      <c r="T599" s="38" t="str">
        <f t="shared" ca="1" si="118"/>
        <v>-</v>
      </c>
      <c r="U599" s="38" t="str">
        <f t="shared" ca="1" si="119"/>
        <v>-</v>
      </c>
      <c r="V599" s="38"/>
      <c r="W599" s="38"/>
    </row>
    <row r="600" spans="1:23" x14ac:dyDescent="0.35">
      <c r="A600" s="2" t="str">
        <f>BASE_NOTAS[[#This Row],[Sigla]]&amp;BASE_NOTAS[[#This Row],[CÓDIGO]]</f>
        <v>APEP_EJ</v>
      </c>
      <c r="B600" s="4" t="s">
        <v>184</v>
      </c>
      <c r="C600" s="4" t="s">
        <v>29</v>
      </c>
      <c r="D600" s="4" t="s">
        <v>99</v>
      </c>
      <c r="E600" s="42">
        <v>42.686150001689512</v>
      </c>
      <c r="F600" s="4" t="s">
        <v>471</v>
      </c>
      <c r="G60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60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600" s="38">
        <f t="shared" ca="1" si="108"/>
        <v>91.242000048365099</v>
      </c>
      <c r="K600" s="38">
        <f t="shared" ca="1" si="109"/>
        <v>100</v>
      </c>
      <c r="L600" s="38">
        <f t="shared" ca="1" si="110"/>
        <v>77.573198448785206</v>
      </c>
      <c r="M600" s="38" t="str">
        <f t="shared" ca="1" si="111"/>
        <v>-</v>
      </c>
      <c r="N600" s="38">
        <f t="shared" ca="1" si="112"/>
        <v>74.860244832337173</v>
      </c>
      <c r="O600" s="38">
        <f t="shared" ca="1" si="113"/>
        <v>59.294580533333075</v>
      </c>
      <c r="P600" s="38">
        <f t="shared" ca="1" si="114"/>
        <v>63.559887623890972</v>
      </c>
      <c r="Q600" s="38" t="str">
        <f t="shared" ca="1" si="115"/>
        <v>-</v>
      </c>
      <c r="R600" s="38">
        <f t="shared" ca="1" si="116"/>
        <v>42.686150001689512</v>
      </c>
      <c r="S600" s="38">
        <f t="shared" ca="1" si="117"/>
        <v>100</v>
      </c>
      <c r="T600" s="38" t="str">
        <f t="shared" ca="1" si="118"/>
        <v>-</v>
      </c>
      <c r="U600" s="38" t="str">
        <f t="shared" ca="1" si="119"/>
        <v>-</v>
      </c>
      <c r="V600" s="38"/>
      <c r="W600" s="38"/>
    </row>
    <row r="601" spans="1:23" x14ac:dyDescent="0.35">
      <c r="A601" s="2" t="str">
        <f>BASE_NOTAS[[#This Row],[Sigla]]&amp;BASE_NOTAS[[#This Row],[CÓDIGO]]</f>
        <v>BAEP_EJ</v>
      </c>
      <c r="B601" s="4" t="s">
        <v>187</v>
      </c>
      <c r="C601" s="4" t="s">
        <v>29</v>
      </c>
      <c r="D601" s="4" t="s">
        <v>99</v>
      </c>
      <c r="E601" s="42">
        <v>18.980921909900445</v>
      </c>
      <c r="F601" s="4" t="s">
        <v>471</v>
      </c>
      <c r="G60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53.102439363983024</v>
      </c>
      <c r="H60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601" s="38">
        <f t="shared" ca="1" si="108"/>
        <v>26.090930034823572</v>
      </c>
      <c r="K601" s="38">
        <f t="shared" ca="1" si="109"/>
        <v>0</v>
      </c>
      <c r="L601" s="38">
        <f t="shared" ca="1" si="110"/>
        <v>33.537342765033813</v>
      </c>
      <c r="M601" s="38" t="str">
        <f t="shared" ca="1" si="111"/>
        <v>-</v>
      </c>
      <c r="N601" s="38">
        <f t="shared" ca="1" si="112"/>
        <v>27.118986545780743</v>
      </c>
      <c r="O601" s="38">
        <f t="shared" ca="1" si="113"/>
        <v>15.556476634637733</v>
      </c>
      <c r="P601" s="38">
        <f t="shared" ca="1" si="114"/>
        <v>21.975814169933926</v>
      </c>
      <c r="Q601" s="38" t="str">
        <f t="shared" ca="1" si="115"/>
        <v>-</v>
      </c>
      <c r="R601" s="38">
        <f t="shared" ca="1" si="116"/>
        <v>18.980921909900445</v>
      </c>
      <c r="S601" s="38">
        <f t="shared" ca="1" si="117"/>
        <v>53.102439363983024</v>
      </c>
      <c r="T601" s="38" t="str">
        <f t="shared" ca="1" si="118"/>
        <v>-</v>
      </c>
      <c r="U601" s="38" t="str">
        <f t="shared" ca="1" si="119"/>
        <v>-</v>
      </c>
      <c r="V601" s="38"/>
      <c r="W601" s="38"/>
    </row>
    <row r="602" spans="1:23" x14ac:dyDescent="0.35">
      <c r="A602" s="2" t="str">
        <f>BASE_NOTAS[[#This Row],[Sigla]]&amp;BASE_NOTAS[[#This Row],[CÓDIGO]]</f>
        <v>CEEP_EJ</v>
      </c>
      <c r="B602" s="4" t="s">
        <v>188</v>
      </c>
      <c r="C602" s="4" t="s">
        <v>29</v>
      </c>
      <c r="D602" s="4" t="s">
        <v>99</v>
      </c>
      <c r="E602" s="42">
        <v>42.09171345094169</v>
      </c>
      <c r="F602" s="4" t="s">
        <v>471</v>
      </c>
      <c r="G60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39.554165035992852</v>
      </c>
      <c r="H60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602" s="38">
        <f t="shared" ca="1" si="108"/>
        <v>36.048510520934528</v>
      </c>
      <c r="K602" s="38">
        <f t="shared" ca="1" si="109"/>
        <v>26.539897344896445</v>
      </c>
      <c r="L602" s="38">
        <f t="shared" ca="1" si="110"/>
        <v>17.452608459935405</v>
      </c>
      <c r="M602" s="38" t="str">
        <f t="shared" ca="1" si="111"/>
        <v>-</v>
      </c>
      <c r="N602" s="38">
        <f t="shared" ca="1" si="112"/>
        <v>18.221817883141824</v>
      </c>
      <c r="O602" s="38">
        <f t="shared" ca="1" si="113"/>
        <v>41.849318223931562</v>
      </c>
      <c r="P602" s="38">
        <f t="shared" ca="1" si="114"/>
        <v>33.000843948715215</v>
      </c>
      <c r="Q602" s="38" t="str">
        <f t="shared" ca="1" si="115"/>
        <v>-</v>
      </c>
      <c r="R602" s="38">
        <f t="shared" ca="1" si="116"/>
        <v>42.09171345094169</v>
      </c>
      <c r="S602" s="38">
        <f t="shared" ca="1" si="117"/>
        <v>39.554165035992852</v>
      </c>
      <c r="T602" s="38" t="str">
        <f t="shared" ca="1" si="118"/>
        <v>-</v>
      </c>
      <c r="U602" s="38" t="str">
        <f t="shared" ca="1" si="119"/>
        <v>-</v>
      </c>
      <c r="V602" s="38"/>
      <c r="W602" s="38"/>
    </row>
    <row r="603" spans="1:23" x14ac:dyDescent="0.35">
      <c r="A603" s="2" t="str">
        <f>BASE_NOTAS[[#This Row],[Sigla]]&amp;BASE_NOTAS[[#This Row],[CÓDIGO]]</f>
        <v>DFEP_EJ</v>
      </c>
      <c r="B603" s="4" t="s">
        <v>189</v>
      </c>
      <c r="C603" s="4" t="s">
        <v>29</v>
      </c>
      <c r="D603" s="4" t="s">
        <v>99</v>
      </c>
      <c r="E603" s="42">
        <v>75.632634447960072</v>
      </c>
      <c r="F603" s="4" t="s">
        <v>471</v>
      </c>
      <c r="G60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86.366480223541927</v>
      </c>
      <c r="H60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603" s="38">
        <f t="shared" ca="1" si="108"/>
        <v>80.774712912054412</v>
      </c>
      <c r="K603" s="38">
        <f t="shared" ca="1" si="109"/>
        <v>50.843522843357619</v>
      </c>
      <c r="L603" s="38">
        <f t="shared" ca="1" si="110"/>
        <v>67.473705586959653</v>
      </c>
      <c r="M603" s="38" t="str">
        <f t="shared" ca="1" si="111"/>
        <v>-</v>
      </c>
      <c r="N603" s="38">
        <f t="shared" ca="1" si="112"/>
        <v>63.265243096341869</v>
      </c>
      <c r="O603" s="38">
        <f t="shared" ca="1" si="113"/>
        <v>78.189854697666533</v>
      </c>
      <c r="P603" s="38">
        <f t="shared" ca="1" si="114"/>
        <v>71.091909226362475</v>
      </c>
      <c r="Q603" s="38" t="str">
        <f t="shared" ca="1" si="115"/>
        <v>-</v>
      </c>
      <c r="R603" s="38">
        <f t="shared" ca="1" si="116"/>
        <v>75.632634447960072</v>
      </c>
      <c r="S603" s="38">
        <f t="shared" ca="1" si="117"/>
        <v>86.366480223541927</v>
      </c>
      <c r="T603" s="38" t="str">
        <f t="shared" ca="1" si="118"/>
        <v>-</v>
      </c>
      <c r="U603" s="38" t="str">
        <f t="shared" ca="1" si="119"/>
        <v>-</v>
      </c>
      <c r="V603" s="38"/>
      <c r="W603" s="38"/>
    </row>
    <row r="604" spans="1:23" x14ac:dyDescent="0.35">
      <c r="A604" s="2" t="str">
        <f>BASE_NOTAS[[#This Row],[Sigla]]&amp;BASE_NOTAS[[#This Row],[CÓDIGO]]</f>
        <v>ESEP_EJ</v>
      </c>
      <c r="B604" s="4" t="s">
        <v>183</v>
      </c>
      <c r="C604" s="4" t="s">
        <v>29</v>
      </c>
      <c r="D604" s="4" t="s">
        <v>99</v>
      </c>
      <c r="E604" s="42">
        <v>0</v>
      </c>
      <c r="F604" s="4" t="s">
        <v>471</v>
      </c>
      <c r="G60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31.03171258200787</v>
      </c>
      <c r="H60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604" s="38">
        <f t="shared" ca="1" si="108"/>
        <v>23.203671044987445</v>
      </c>
      <c r="K604" s="38">
        <f t="shared" ca="1" si="109"/>
        <v>27.502812127822125</v>
      </c>
      <c r="L604" s="38">
        <f t="shared" ca="1" si="110"/>
        <v>32.598049055723124</v>
      </c>
      <c r="M604" s="38" t="str">
        <f t="shared" ca="1" si="111"/>
        <v>-</v>
      </c>
      <c r="N604" s="38">
        <f t="shared" ca="1" si="112"/>
        <v>35.233247927480861</v>
      </c>
      <c r="O604" s="38">
        <f t="shared" ca="1" si="113"/>
        <v>21.116325625369399</v>
      </c>
      <c r="P604" s="38">
        <f t="shared" ca="1" si="114"/>
        <v>17.027274697487655</v>
      </c>
      <c r="Q604" s="38" t="str">
        <f t="shared" ca="1" si="115"/>
        <v>-</v>
      </c>
      <c r="R604" s="38">
        <f t="shared" ca="1" si="116"/>
        <v>0</v>
      </c>
      <c r="S604" s="38">
        <f t="shared" ca="1" si="117"/>
        <v>31.03171258200787</v>
      </c>
      <c r="T604" s="38" t="str">
        <f t="shared" ca="1" si="118"/>
        <v>-</v>
      </c>
      <c r="U604" s="38" t="str">
        <f t="shared" ca="1" si="119"/>
        <v>-</v>
      </c>
      <c r="V604" s="38"/>
      <c r="W604" s="38"/>
    </row>
    <row r="605" spans="1:23" x14ac:dyDescent="0.35">
      <c r="A605" s="2" t="str">
        <f>BASE_NOTAS[[#This Row],[Sigla]]&amp;BASE_NOTAS[[#This Row],[CÓDIGO]]</f>
        <v>GOEP_EJ</v>
      </c>
      <c r="B605" s="4" t="s">
        <v>190</v>
      </c>
      <c r="C605" s="4" t="s">
        <v>29</v>
      </c>
      <c r="D605" s="4" t="s">
        <v>99</v>
      </c>
      <c r="E605" s="42">
        <v>56.569381920899048</v>
      </c>
      <c r="F605" s="4" t="s">
        <v>471</v>
      </c>
      <c r="G60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81.155071890899549</v>
      </c>
      <c r="H60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605" s="38">
        <f t="shared" ca="1" si="108"/>
        <v>28.702150805536704</v>
      </c>
      <c r="K605" s="38">
        <f t="shared" ca="1" si="109"/>
        <v>30.161981730987506</v>
      </c>
      <c r="L605" s="38">
        <f t="shared" ca="1" si="110"/>
        <v>26.947524341050197</v>
      </c>
      <c r="M605" s="38" t="str">
        <f t="shared" ca="1" si="111"/>
        <v>-</v>
      </c>
      <c r="N605" s="38">
        <f t="shared" ca="1" si="112"/>
        <v>26.307857630367209</v>
      </c>
      <c r="O605" s="38">
        <f t="shared" ca="1" si="113"/>
        <v>28.161315626678146</v>
      </c>
      <c r="P605" s="38">
        <f t="shared" ca="1" si="114"/>
        <v>42.382978372370836</v>
      </c>
      <c r="Q605" s="38" t="str">
        <f t="shared" ca="1" si="115"/>
        <v>-</v>
      </c>
      <c r="R605" s="38">
        <f t="shared" ca="1" si="116"/>
        <v>56.569381920899048</v>
      </c>
      <c r="S605" s="38">
        <f t="shared" ca="1" si="117"/>
        <v>81.155071890899549</v>
      </c>
      <c r="T605" s="38" t="str">
        <f t="shared" ca="1" si="118"/>
        <v>-</v>
      </c>
      <c r="U605" s="38" t="str">
        <f t="shared" ca="1" si="119"/>
        <v>-</v>
      </c>
      <c r="V605" s="38"/>
      <c r="W605" s="38"/>
    </row>
    <row r="606" spans="1:23" x14ac:dyDescent="0.35">
      <c r="A606" s="2" t="str">
        <f>BASE_NOTAS[[#This Row],[Sigla]]&amp;BASE_NOTAS[[#This Row],[CÓDIGO]]</f>
        <v>MAEP_EJ</v>
      </c>
      <c r="B606" s="4" t="s">
        <v>191</v>
      </c>
      <c r="C606" s="4" t="s">
        <v>29</v>
      </c>
      <c r="D606" s="4" t="s">
        <v>99</v>
      </c>
      <c r="E606" s="42">
        <v>32.440213975321782</v>
      </c>
      <c r="F606" s="4" t="s">
        <v>471</v>
      </c>
      <c r="G60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45.332995876878549</v>
      </c>
      <c r="H60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606" s="38">
        <f t="shared" ca="1" si="108"/>
        <v>18.924502832129832</v>
      </c>
      <c r="K606" s="38">
        <f t="shared" ca="1" si="109"/>
        <v>23.78861825809534</v>
      </c>
      <c r="L606" s="38">
        <f t="shared" ca="1" si="110"/>
        <v>37.256442289818146</v>
      </c>
      <c r="M606" s="38" t="str">
        <f t="shared" ca="1" si="111"/>
        <v>-</v>
      </c>
      <c r="N606" s="38">
        <f t="shared" ca="1" si="112"/>
        <v>20.078165778007389</v>
      </c>
      <c r="O606" s="38">
        <f t="shared" ca="1" si="113"/>
        <v>33.079065079176047</v>
      </c>
      <c r="P606" s="38">
        <f t="shared" ca="1" si="114"/>
        <v>36.555839209081611</v>
      </c>
      <c r="Q606" s="38" t="str">
        <f t="shared" ca="1" si="115"/>
        <v>-</v>
      </c>
      <c r="R606" s="38">
        <f t="shared" ca="1" si="116"/>
        <v>32.440213975321782</v>
      </c>
      <c r="S606" s="38">
        <f t="shared" ca="1" si="117"/>
        <v>45.332995876878549</v>
      </c>
      <c r="T606" s="38" t="str">
        <f t="shared" ca="1" si="118"/>
        <v>-</v>
      </c>
      <c r="U606" s="38" t="str">
        <f t="shared" ca="1" si="119"/>
        <v>-</v>
      </c>
      <c r="V606" s="38"/>
      <c r="W606" s="38"/>
    </row>
    <row r="607" spans="1:23" x14ac:dyDescent="0.35">
      <c r="A607" s="2" t="str">
        <f>BASE_NOTAS[[#This Row],[Sigla]]&amp;BASE_NOTAS[[#This Row],[CÓDIGO]]</f>
        <v>MGEP_EJ</v>
      </c>
      <c r="B607" s="4" t="s">
        <v>192</v>
      </c>
      <c r="C607" s="4" t="s">
        <v>29</v>
      </c>
      <c r="D607" s="4" t="s">
        <v>99</v>
      </c>
      <c r="E607" s="42">
        <v>19.744477405589265</v>
      </c>
      <c r="F607" s="4" t="s">
        <v>471</v>
      </c>
      <c r="G60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60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607" s="38">
        <f t="shared" ca="1" si="108"/>
        <v>44.868827194018856</v>
      </c>
      <c r="K607" s="38">
        <f t="shared" ca="1" si="109"/>
        <v>38.968210983118567</v>
      </c>
      <c r="L607" s="38">
        <f t="shared" ca="1" si="110"/>
        <v>38.280842417013119</v>
      </c>
      <c r="M607" s="38" t="str">
        <f t="shared" ca="1" si="111"/>
        <v>-</v>
      </c>
      <c r="N607" s="38">
        <f t="shared" ca="1" si="112"/>
        <v>31.502312557330825</v>
      </c>
      <c r="O607" s="38">
        <f t="shared" ca="1" si="113"/>
        <v>33.625496757430767</v>
      </c>
      <c r="P607" s="38">
        <f t="shared" ca="1" si="114"/>
        <v>27.689125102830246</v>
      </c>
      <c r="Q607" s="38" t="str">
        <f t="shared" ca="1" si="115"/>
        <v>-</v>
      </c>
      <c r="R607" s="38">
        <f t="shared" ca="1" si="116"/>
        <v>19.744477405589265</v>
      </c>
      <c r="S607" s="38">
        <f t="shared" ca="1" si="117"/>
        <v>0</v>
      </c>
      <c r="T607" s="38" t="str">
        <f t="shared" ca="1" si="118"/>
        <v>-</v>
      </c>
      <c r="U607" s="38" t="str">
        <f t="shared" ca="1" si="119"/>
        <v>-</v>
      </c>
      <c r="V607" s="38"/>
      <c r="W607" s="38"/>
    </row>
    <row r="608" spans="1:23" x14ac:dyDescent="0.35">
      <c r="A608" s="2" t="str">
        <f>BASE_NOTAS[[#This Row],[Sigla]]&amp;BASE_NOTAS[[#This Row],[CÓDIGO]]</f>
        <v>MSEP_EJ</v>
      </c>
      <c r="B608" s="4" t="s">
        <v>193</v>
      </c>
      <c r="C608" s="4" t="s">
        <v>29</v>
      </c>
      <c r="D608" s="4" t="s">
        <v>99</v>
      </c>
      <c r="E608" s="42">
        <v>32.591389154204705</v>
      </c>
      <c r="F608" s="4" t="s">
        <v>471</v>
      </c>
      <c r="G60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40.279310588793081</v>
      </c>
      <c r="H60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608" s="38">
        <f t="shared" ca="1" si="108"/>
        <v>39.543791168674446</v>
      </c>
      <c r="K608" s="38">
        <f t="shared" ca="1" si="109"/>
        <v>27.082732750596975</v>
      </c>
      <c r="L608" s="38">
        <f t="shared" ca="1" si="110"/>
        <v>23.431364216769794</v>
      </c>
      <c r="M608" s="38" t="str">
        <f t="shared" ca="1" si="111"/>
        <v>-</v>
      </c>
      <c r="N608" s="38">
        <f t="shared" ca="1" si="112"/>
        <v>29.939049097825816</v>
      </c>
      <c r="O608" s="38">
        <f t="shared" ca="1" si="113"/>
        <v>32.047721860926856</v>
      </c>
      <c r="P608" s="38">
        <f t="shared" ca="1" si="114"/>
        <v>40.513025461912974</v>
      </c>
      <c r="Q608" s="38" t="str">
        <f t="shared" ca="1" si="115"/>
        <v>-</v>
      </c>
      <c r="R608" s="38">
        <f t="shared" ca="1" si="116"/>
        <v>32.591389154204705</v>
      </c>
      <c r="S608" s="38">
        <f t="shared" ca="1" si="117"/>
        <v>40.279310588793081</v>
      </c>
      <c r="T608" s="38" t="str">
        <f t="shared" ca="1" si="118"/>
        <v>-</v>
      </c>
      <c r="U608" s="38" t="str">
        <f t="shared" ca="1" si="119"/>
        <v>-</v>
      </c>
      <c r="V608" s="38"/>
      <c r="W608" s="38"/>
    </row>
    <row r="609" spans="1:23" x14ac:dyDescent="0.35">
      <c r="A609" s="2" t="str">
        <f>BASE_NOTAS[[#This Row],[Sigla]]&amp;BASE_NOTAS[[#This Row],[CÓDIGO]]</f>
        <v>MTEP_EJ</v>
      </c>
      <c r="B609" s="4" t="s">
        <v>195</v>
      </c>
      <c r="C609" s="4" t="s">
        <v>29</v>
      </c>
      <c r="D609" s="4" t="s">
        <v>99</v>
      </c>
      <c r="E609" s="42">
        <v>54.402484946950679</v>
      </c>
      <c r="F609" s="4" t="s">
        <v>471</v>
      </c>
      <c r="G60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70.36996174027793</v>
      </c>
      <c r="H60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609" s="38">
        <f t="shared" ca="1" si="108"/>
        <v>44.843727346622508</v>
      </c>
      <c r="K609" s="38">
        <f t="shared" ca="1" si="109"/>
        <v>47.929571286358431</v>
      </c>
      <c r="L609" s="38">
        <f t="shared" ca="1" si="110"/>
        <v>47.996847509766674</v>
      </c>
      <c r="M609" s="38" t="str">
        <f t="shared" ca="1" si="111"/>
        <v>-</v>
      </c>
      <c r="N609" s="38">
        <f t="shared" ca="1" si="112"/>
        <v>38.625998320890211</v>
      </c>
      <c r="O609" s="38">
        <f t="shared" ca="1" si="113"/>
        <v>59.926905657411538</v>
      </c>
      <c r="P609" s="38">
        <f t="shared" ca="1" si="114"/>
        <v>48.712431115748259</v>
      </c>
      <c r="Q609" s="38" t="str">
        <f t="shared" ca="1" si="115"/>
        <v>-</v>
      </c>
      <c r="R609" s="38">
        <f t="shared" ca="1" si="116"/>
        <v>54.402484946950679</v>
      </c>
      <c r="S609" s="38">
        <f t="shared" ca="1" si="117"/>
        <v>70.36996174027793</v>
      </c>
      <c r="T609" s="38" t="str">
        <f t="shared" ca="1" si="118"/>
        <v>-</v>
      </c>
      <c r="U609" s="38" t="str">
        <f t="shared" ca="1" si="119"/>
        <v>-</v>
      </c>
      <c r="V609" s="38"/>
      <c r="W609" s="38"/>
    </row>
    <row r="610" spans="1:23" x14ac:dyDescent="0.35">
      <c r="A610" s="2" t="str">
        <f>BASE_NOTAS[[#This Row],[Sigla]]&amp;BASE_NOTAS[[#This Row],[CÓDIGO]]</f>
        <v>PAEP_EJ</v>
      </c>
      <c r="B610" s="4" t="s">
        <v>196</v>
      </c>
      <c r="C610" s="4" t="s">
        <v>29</v>
      </c>
      <c r="D610" s="4" t="s">
        <v>99</v>
      </c>
      <c r="E610" s="42">
        <v>0.64828402184288336</v>
      </c>
      <c r="F610" s="4" t="s">
        <v>471</v>
      </c>
      <c r="G61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33.297162990054858</v>
      </c>
      <c r="H61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610" s="38">
        <f t="shared" ca="1" si="108"/>
        <v>13.691008972028271</v>
      </c>
      <c r="K610" s="38">
        <f t="shared" ca="1" si="109"/>
        <v>38.870610265919737</v>
      </c>
      <c r="L610" s="38">
        <f t="shared" ca="1" si="110"/>
        <v>9.8925697484842061</v>
      </c>
      <c r="M610" s="38" t="str">
        <f t="shared" ca="1" si="111"/>
        <v>-</v>
      </c>
      <c r="N610" s="38">
        <f t="shared" ca="1" si="112"/>
        <v>13.058865886419824</v>
      </c>
      <c r="O610" s="38">
        <f t="shared" ca="1" si="113"/>
        <v>4.2380149735087258</v>
      </c>
      <c r="P610" s="38">
        <f t="shared" ca="1" si="114"/>
        <v>10.130374329020029</v>
      </c>
      <c r="Q610" s="38" t="str">
        <f t="shared" ca="1" si="115"/>
        <v>-</v>
      </c>
      <c r="R610" s="38">
        <f t="shared" ca="1" si="116"/>
        <v>0.64828402184288336</v>
      </c>
      <c r="S610" s="38">
        <f t="shared" ca="1" si="117"/>
        <v>33.297162990054858</v>
      </c>
      <c r="T610" s="38" t="str">
        <f t="shared" ca="1" si="118"/>
        <v>-</v>
      </c>
      <c r="U610" s="38" t="str">
        <f t="shared" ca="1" si="119"/>
        <v>-</v>
      </c>
      <c r="V610" s="38"/>
      <c r="W610" s="38"/>
    </row>
    <row r="611" spans="1:23" x14ac:dyDescent="0.35">
      <c r="A611" s="2" t="str">
        <f>BASE_NOTAS[[#This Row],[Sigla]]&amp;BASE_NOTAS[[#This Row],[CÓDIGO]]</f>
        <v>PBEP_EJ</v>
      </c>
      <c r="B611" s="4" t="s">
        <v>197</v>
      </c>
      <c r="C611" s="4" t="s">
        <v>29</v>
      </c>
      <c r="D611" s="4" t="s">
        <v>99</v>
      </c>
      <c r="E611" s="42">
        <v>44.925119148327688</v>
      </c>
      <c r="F611" s="4" t="s">
        <v>471</v>
      </c>
      <c r="G61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69.269503506925304</v>
      </c>
      <c r="H61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611" s="38">
        <f t="shared" ca="1" si="108"/>
        <v>45.997277183273788</v>
      </c>
      <c r="K611" s="38">
        <f t="shared" ca="1" si="109"/>
        <v>44.555754394200505</v>
      </c>
      <c r="L611" s="38">
        <f t="shared" ca="1" si="110"/>
        <v>30.816902508253136</v>
      </c>
      <c r="M611" s="38" t="str">
        <f t="shared" ca="1" si="111"/>
        <v>-</v>
      </c>
      <c r="N611" s="38">
        <f t="shared" ca="1" si="112"/>
        <v>6.1524208993057385</v>
      </c>
      <c r="O611" s="38">
        <f t="shared" ca="1" si="113"/>
        <v>38.922173302348838</v>
      </c>
      <c r="P611" s="38">
        <f t="shared" ca="1" si="114"/>
        <v>44.212912984506502</v>
      </c>
      <c r="Q611" s="38" t="str">
        <f t="shared" ca="1" si="115"/>
        <v>-</v>
      </c>
      <c r="R611" s="38">
        <f t="shared" ca="1" si="116"/>
        <v>44.925119148327688</v>
      </c>
      <c r="S611" s="38">
        <f t="shared" ca="1" si="117"/>
        <v>69.269503506925304</v>
      </c>
      <c r="T611" s="38" t="str">
        <f t="shared" ca="1" si="118"/>
        <v>-</v>
      </c>
      <c r="U611" s="38" t="str">
        <f t="shared" ca="1" si="119"/>
        <v>-</v>
      </c>
      <c r="V611" s="38"/>
      <c r="W611" s="38"/>
    </row>
    <row r="612" spans="1:23" x14ac:dyDescent="0.35">
      <c r="A612" s="2" t="str">
        <f>BASE_NOTAS[[#This Row],[Sigla]]&amp;BASE_NOTAS[[#This Row],[CÓDIGO]]</f>
        <v>PEEP_EJ</v>
      </c>
      <c r="B612" s="4" t="s">
        <v>198</v>
      </c>
      <c r="C612" s="4" t="s">
        <v>29</v>
      </c>
      <c r="D612" s="4" t="s">
        <v>99</v>
      </c>
      <c r="E612" s="42">
        <v>22.782212666707778</v>
      </c>
      <c r="F612" s="4" t="s">
        <v>471</v>
      </c>
      <c r="G61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35.341579629787816</v>
      </c>
      <c r="H61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612" s="38">
        <f t="shared" ca="1" si="108"/>
        <v>14.346635099837144</v>
      </c>
      <c r="K612" s="38">
        <f t="shared" ca="1" si="109"/>
        <v>26.622427398950194</v>
      </c>
      <c r="L612" s="38">
        <f t="shared" ca="1" si="110"/>
        <v>11.818242118474416</v>
      </c>
      <c r="M612" s="38" t="str">
        <f t="shared" ca="1" si="111"/>
        <v>-</v>
      </c>
      <c r="N612" s="38">
        <f t="shared" ca="1" si="112"/>
        <v>9.7482924363285122</v>
      </c>
      <c r="O612" s="38">
        <f t="shared" ca="1" si="113"/>
        <v>67.619900979817146</v>
      </c>
      <c r="P612" s="38">
        <f t="shared" ca="1" si="114"/>
        <v>38.592478194636314</v>
      </c>
      <c r="Q612" s="38" t="str">
        <f t="shared" ca="1" si="115"/>
        <v>-</v>
      </c>
      <c r="R612" s="38">
        <f t="shared" ca="1" si="116"/>
        <v>22.782212666707778</v>
      </c>
      <c r="S612" s="38">
        <f t="shared" ca="1" si="117"/>
        <v>35.341579629787816</v>
      </c>
      <c r="T612" s="38" t="str">
        <f t="shared" ca="1" si="118"/>
        <v>-</v>
      </c>
      <c r="U612" s="38" t="str">
        <f t="shared" ca="1" si="119"/>
        <v>-</v>
      </c>
      <c r="V612" s="38"/>
      <c r="W612" s="38"/>
    </row>
    <row r="613" spans="1:23" x14ac:dyDescent="0.35">
      <c r="A613" s="2" t="str">
        <f>BASE_NOTAS[[#This Row],[Sigla]]&amp;BASE_NOTAS[[#This Row],[CÓDIGO]]</f>
        <v>PIEP_EJ</v>
      </c>
      <c r="B613" s="4" t="s">
        <v>199</v>
      </c>
      <c r="C613" s="4" t="s">
        <v>29</v>
      </c>
      <c r="D613" s="4" t="s">
        <v>99</v>
      </c>
      <c r="E613" s="42">
        <v>15.504524364035063</v>
      </c>
      <c r="F613" s="4" t="s">
        <v>471</v>
      </c>
      <c r="G61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35.908361607808843</v>
      </c>
      <c r="H61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613" s="38">
        <f t="shared" ca="1" si="108"/>
        <v>25.036128842825022</v>
      </c>
      <c r="K613" s="38">
        <f t="shared" ca="1" si="109"/>
        <v>22.658664305383809</v>
      </c>
      <c r="L613" s="38">
        <f t="shared" ca="1" si="110"/>
        <v>20.412283833756334</v>
      </c>
      <c r="M613" s="38" t="str">
        <f t="shared" ca="1" si="111"/>
        <v>-</v>
      </c>
      <c r="N613" s="38">
        <f t="shared" ca="1" si="112"/>
        <v>0</v>
      </c>
      <c r="O613" s="38">
        <f t="shared" ca="1" si="113"/>
        <v>15.067230082289626</v>
      </c>
      <c r="P613" s="38">
        <f t="shared" ca="1" si="114"/>
        <v>20.278736314082138</v>
      </c>
      <c r="Q613" s="38" t="str">
        <f t="shared" ca="1" si="115"/>
        <v>-</v>
      </c>
      <c r="R613" s="38">
        <f t="shared" ca="1" si="116"/>
        <v>15.504524364035063</v>
      </c>
      <c r="S613" s="38">
        <f t="shared" ca="1" si="117"/>
        <v>35.908361607808843</v>
      </c>
      <c r="T613" s="38" t="str">
        <f t="shared" ca="1" si="118"/>
        <v>-</v>
      </c>
      <c r="U613" s="38" t="str">
        <f t="shared" ca="1" si="119"/>
        <v>-</v>
      </c>
      <c r="V613" s="38"/>
      <c r="W613" s="38"/>
    </row>
    <row r="614" spans="1:23" x14ac:dyDescent="0.35">
      <c r="A614" s="2" t="str">
        <f>BASE_NOTAS[[#This Row],[Sigla]]&amp;BASE_NOTAS[[#This Row],[CÓDIGO]]</f>
        <v>PREP_EJ</v>
      </c>
      <c r="B614" s="4" t="s">
        <v>200</v>
      </c>
      <c r="C614" s="4" t="s">
        <v>29</v>
      </c>
      <c r="D614" s="4" t="s">
        <v>99</v>
      </c>
      <c r="E614" s="42">
        <v>32.070159759707124</v>
      </c>
      <c r="F614" s="4" t="s">
        <v>471</v>
      </c>
      <c r="G61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36.597378307525055</v>
      </c>
      <c r="H61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614" s="38">
        <f t="shared" ca="1" si="108"/>
        <v>43.933235773394799</v>
      </c>
      <c r="K614" s="38">
        <f t="shared" ca="1" si="109"/>
        <v>41.729851181406708</v>
      </c>
      <c r="L614" s="38">
        <f t="shared" ca="1" si="110"/>
        <v>44.692640324796848</v>
      </c>
      <c r="M614" s="38" t="str">
        <f t="shared" ca="1" si="111"/>
        <v>-</v>
      </c>
      <c r="N614" s="38">
        <f t="shared" ca="1" si="112"/>
        <v>17.621187418057588</v>
      </c>
      <c r="O614" s="38">
        <f t="shared" ca="1" si="113"/>
        <v>44.978095027344231</v>
      </c>
      <c r="P614" s="38">
        <f t="shared" ca="1" si="114"/>
        <v>31.302944963873287</v>
      </c>
      <c r="Q614" s="38" t="str">
        <f t="shared" ca="1" si="115"/>
        <v>-</v>
      </c>
      <c r="R614" s="38">
        <f t="shared" ca="1" si="116"/>
        <v>32.070159759707124</v>
      </c>
      <c r="S614" s="38">
        <f t="shared" ca="1" si="117"/>
        <v>36.597378307525055</v>
      </c>
      <c r="T614" s="38" t="str">
        <f t="shared" ca="1" si="118"/>
        <v>-</v>
      </c>
      <c r="U614" s="38" t="str">
        <f t="shared" ca="1" si="119"/>
        <v>-</v>
      </c>
      <c r="V614" s="38"/>
      <c r="W614" s="38"/>
    </row>
    <row r="615" spans="1:23" x14ac:dyDescent="0.35">
      <c r="A615" s="2" t="str">
        <f>BASE_NOTAS[[#This Row],[Sigla]]&amp;BASE_NOTAS[[#This Row],[CÓDIGO]]</f>
        <v>RJEP_EJ</v>
      </c>
      <c r="B615" s="4" t="s">
        <v>201</v>
      </c>
      <c r="C615" s="4" t="s">
        <v>29</v>
      </c>
      <c r="D615" s="4" t="s">
        <v>99</v>
      </c>
      <c r="E615" s="42">
        <v>4.0961933719259491E-2</v>
      </c>
      <c r="F615" s="4" t="s">
        <v>471</v>
      </c>
      <c r="G61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37.274998416577375</v>
      </c>
      <c r="H61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615" s="38">
        <f t="shared" ca="1" si="108"/>
        <v>16.525884450695187</v>
      </c>
      <c r="K615" s="38">
        <f t="shared" ca="1" si="109"/>
        <v>8.5354985529812382</v>
      </c>
      <c r="L615" s="38">
        <f t="shared" ca="1" si="110"/>
        <v>0.98099742229179299</v>
      </c>
      <c r="M615" s="38" t="str">
        <f t="shared" ca="1" si="111"/>
        <v>-</v>
      </c>
      <c r="N615" s="38">
        <f t="shared" ca="1" si="112"/>
        <v>1.9117258492245952</v>
      </c>
      <c r="O615" s="38">
        <f t="shared" ca="1" si="113"/>
        <v>32.936548417478392</v>
      </c>
      <c r="P615" s="38">
        <f t="shared" ca="1" si="114"/>
        <v>24.706879533798585</v>
      </c>
      <c r="Q615" s="38" t="str">
        <f t="shared" ca="1" si="115"/>
        <v>-</v>
      </c>
      <c r="R615" s="38">
        <f t="shared" ca="1" si="116"/>
        <v>4.0961933719259491E-2</v>
      </c>
      <c r="S615" s="38">
        <f t="shared" ca="1" si="117"/>
        <v>37.274998416577375</v>
      </c>
      <c r="T615" s="38" t="str">
        <f t="shared" ca="1" si="118"/>
        <v>-</v>
      </c>
      <c r="U615" s="38" t="str">
        <f t="shared" ca="1" si="119"/>
        <v>-</v>
      </c>
      <c r="V615" s="38"/>
      <c r="W615" s="38"/>
    </row>
    <row r="616" spans="1:23" x14ac:dyDescent="0.35">
      <c r="A616" s="2" t="str">
        <f>BASE_NOTAS[[#This Row],[Sigla]]&amp;BASE_NOTAS[[#This Row],[CÓDIGO]]</f>
        <v>RNEP_EJ</v>
      </c>
      <c r="B616" s="4" t="s">
        <v>202</v>
      </c>
      <c r="C616" s="4" t="s">
        <v>29</v>
      </c>
      <c r="D616" s="4" t="s">
        <v>99</v>
      </c>
      <c r="E616" s="42">
        <v>39.183249335874983</v>
      </c>
      <c r="F616" s="4" t="s">
        <v>471</v>
      </c>
      <c r="G61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56.789723721018568</v>
      </c>
      <c r="H61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616" s="38">
        <f t="shared" ca="1" si="108"/>
        <v>16.90552409183212</v>
      </c>
      <c r="K616" s="38">
        <f t="shared" ca="1" si="109"/>
        <v>25.140913087048375</v>
      </c>
      <c r="L616" s="38">
        <f t="shared" ca="1" si="110"/>
        <v>58.696113292318195</v>
      </c>
      <c r="M616" s="38" t="str">
        <f t="shared" ca="1" si="111"/>
        <v>-</v>
      </c>
      <c r="N616" s="38">
        <f t="shared" ca="1" si="112"/>
        <v>40.465236768914849</v>
      </c>
      <c r="O616" s="38">
        <f t="shared" ca="1" si="113"/>
        <v>81.703559205119177</v>
      </c>
      <c r="P616" s="38">
        <f t="shared" ca="1" si="114"/>
        <v>23.990124658886643</v>
      </c>
      <c r="Q616" s="38" t="str">
        <f t="shared" ca="1" si="115"/>
        <v>-</v>
      </c>
      <c r="R616" s="38">
        <f t="shared" ca="1" si="116"/>
        <v>39.183249335874983</v>
      </c>
      <c r="S616" s="38">
        <f t="shared" ca="1" si="117"/>
        <v>56.789723721018568</v>
      </c>
      <c r="T616" s="38" t="str">
        <f t="shared" ca="1" si="118"/>
        <v>-</v>
      </c>
      <c r="U616" s="38" t="str">
        <f t="shared" ca="1" si="119"/>
        <v>-</v>
      </c>
      <c r="V616" s="38"/>
      <c r="W616" s="38"/>
    </row>
    <row r="617" spans="1:23" x14ac:dyDescent="0.35">
      <c r="A617" s="2" t="str">
        <f>BASE_NOTAS[[#This Row],[Sigla]]&amp;BASE_NOTAS[[#This Row],[CÓDIGO]]</f>
        <v>ROEP_EJ</v>
      </c>
      <c r="B617" s="4" t="s">
        <v>203</v>
      </c>
      <c r="C617" s="4" t="s">
        <v>29</v>
      </c>
      <c r="D617" s="4" t="s">
        <v>99</v>
      </c>
      <c r="E617" s="42">
        <v>85.554740716888617</v>
      </c>
      <c r="F617" s="4" t="s">
        <v>471</v>
      </c>
      <c r="G61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82.928456894913495</v>
      </c>
      <c r="H61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617" s="38">
        <f t="shared" ca="1" si="108"/>
        <v>78.047460857862745</v>
      </c>
      <c r="K617" s="38">
        <f t="shared" ca="1" si="109"/>
        <v>58.684360205735771</v>
      </c>
      <c r="L617" s="38">
        <f t="shared" ca="1" si="110"/>
        <v>51.961931437788884</v>
      </c>
      <c r="M617" s="38" t="str">
        <f t="shared" ca="1" si="111"/>
        <v>-</v>
      </c>
      <c r="N617" s="38">
        <f t="shared" ca="1" si="112"/>
        <v>70.784401992653244</v>
      </c>
      <c r="O617" s="38">
        <f t="shared" ca="1" si="113"/>
        <v>90.326122131868118</v>
      </c>
      <c r="P617" s="38">
        <f t="shared" ca="1" si="114"/>
        <v>90.184363189139546</v>
      </c>
      <c r="Q617" s="38" t="str">
        <f t="shared" ca="1" si="115"/>
        <v>-</v>
      </c>
      <c r="R617" s="38">
        <f t="shared" ca="1" si="116"/>
        <v>85.554740716888617</v>
      </c>
      <c r="S617" s="38">
        <f t="shared" ca="1" si="117"/>
        <v>82.928456894913495</v>
      </c>
      <c r="T617" s="38" t="str">
        <f t="shared" ca="1" si="118"/>
        <v>-</v>
      </c>
      <c r="U617" s="38" t="str">
        <f t="shared" ca="1" si="119"/>
        <v>-</v>
      </c>
      <c r="V617" s="38"/>
      <c r="W617" s="38"/>
    </row>
    <row r="618" spans="1:23" x14ac:dyDescent="0.35">
      <c r="A618" s="2" t="str">
        <f>BASE_NOTAS[[#This Row],[Sigla]]&amp;BASE_NOTAS[[#This Row],[CÓDIGO]]</f>
        <v>RREP_EJ</v>
      </c>
      <c r="B618" s="4" t="s">
        <v>204</v>
      </c>
      <c r="C618" s="4" t="s">
        <v>29</v>
      </c>
      <c r="D618" s="4" t="s">
        <v>99</v>
      </c>
      <c r="E618" s="42">
        <v>100</v>
      </c>
      <c r="F618" s="4" t="s">
        <v>471</v>
      </c>
      <c r="G61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91.541868775447412</v>
      </c>
      <c r="H61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618" s="38">
        <f t="shared" ca="1" si="108"/>
        <v>100</v>
      </c>
      <c r="K618" s="38">
        <f t="shared" ca="1" si="109"/>
        <v>84.932100486911935</v>
      </c>
      <c r="L618" s="38">
        <f t="shared" ca="1" si="110"/>
        <v>100</v>
      </c>
      <c r="M618" s="38" t="str">
        <f t="shared" ca="1" si="111"/>
        <v>-</v>
      </c>
      <c r="N618" s="38">
        <f t="shared" ca="1" si="112"/>
        <v>100</v>
      </c>
      <c r="O618" s="38">
        <f t="shared" ca="1" si="113"/>
        <v>100</v>
      </c>
      <c r="P618" s="38">
        <f t="shared" ca="1" si="114"/>
        <v>100</v>
      </c>
      <c r="Q618" s="38" t="str">
        <f t="shared" ca="1" si="115"/>
        <v>-</v>
      </c>
      <c r="R618" s="38">
        <f t="shared" ca="1" si="116"/>
        <v>100</v>
      </c>
      <c r="S618" s="38">
        <f t="shared" ca="1" si="117"/>
        <v>91.541868775447412</v>
      </c>
      <c r="T618" s="38" t="str">
        <f t="shared" ca="1" si="118"/>
        <v>-</v>
      </c>
      <c r="U618" s="38" t="str">
        <f t="shared" ca="1" si="119"/>
        <v>-</v>
      </c>
      <c r="V618" s="38"/>
      <c r="W618" s="38"/>
    </row>
    <row r="619" spans="1:23" x14ac:dyDescent="0.35">
      <c r="A619" s="2" t="str">
        <f>BASE_NOTAS[[#This Row],[Sigla]]&amp;BASE_NOTAS[[#This Row],[CÓDIGO]]</f>
        <v>RSEP_EJ</v>
      </c>
      <c r="B619" s="4" t="s">
        <v>205</v>
      </c>
      <c r="C619" s="4" t="s">
        <v>29</v>
      </c>
      <c r="D619" s="4" t="s">
        <v>99</v>
      </c>
      <c r="E619" s="42">
        <v>17.561771188131132</v>
      </c>
      <c r="F619" s="4" t="s">
        <v>471</v>
      </c>
      <c r="G61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25.511591463886859</v>
      </c>
      <c r="H61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619" s="38">
        <f t="shared" ca="1" si="108"/>
        <v>60.322841575310548</v>
      </c>
      <c r="K619" s="38">
        <f t="shared" ca="1" si="109"/>
        <v>59.215125279126767</v>
      </c>
      <c r="L619" s="38">
        <f t="shared" ca="1" si="110"/>
        <v>34.048636733073607</v>
      </c>
      <c r="M619" s="38" t="str">
        <f t="shared" ca="1" si="111"/>
        <v>-</v>
      </c>
      <c r="N619" s="38">
        <f t="shared" ca="1" si="112"/>
        <v>29.127392746448606</v>
      </c>
      <c r="O619" s="38">
        <f t="shared" ca="1" si="113"/>
        <v>28.70450065984447</v>
      </c>
      <c r="P619" s="38">
        <f t="shared" ca="1" si="114"/>
        <v>15.323469953811937</v>
      </c>
      <c r="Q619" s="38" t="str">
        <f t="shared" ca="1" si="115"/>
        <v>-</v>
      </c>
      <c r="R619" s="38">
        <f t="shared" ca="1" si="116"/>
        <v>17.561771188131132</v>
      </c>
      <c r="S619" s="38">
        <f t="shared" ca="1" si="117"/>
        <v>25.511591463886859</v>
      </c>
      <c r="T619" s="38" t="str">
        <f t="shared" ca="1" si="118"/>
        <v>-</v>
      </c>
      <c r="U619" s="38" t="str">
        <f t="shared" ca="1" si="119"/>
        <v>-</v>
      </c>
      <c r="V619" s="38"/>
      <c r="W619" s="38"/>
    </row>
    <row r="620" spans="1:23" x14ac:dyDescent="0.35">
      <c r="A620" s="2" t="str">
        <f>BASE_NOTAS[[#This Row],[Sigla]]&amp;BASE_NOTAS[[#This Row],[CÓDIGO]]</f>
        <v>SCEP_EJ</v>
      </c>
      <c r="B620" s="4" t="s">
        <v>194</v>
      </c>
      <c r="C620" s="4" t="s">
        <v>29</v>
      </c>
      <c r="D620" s="4" t="s">
        <v>99</v>
      </c>
      <c r="E620" s="42">
        <v>28.838690370187251</v>
      </c>
      <c r="F620" s="4" t="s">
        <v>471</v>
      </c>
      <c r="G62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45.819361190536625</v>
      </c>
      <c r="H62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620" s="38">
        <f t="shared" ca="1" si="108"/>
        <v>15.674291525430107</v>
      </c>
      <c r="K620" s="38">
        <f t="shared" ca="1" si="109"/>
        <v>13.718182338068758</v>
      </c>
      <c r="L620" s="38">
        <f t="shared" ca="1" si="110"/>
        <v>5.5139942212474153</v>
      </c>
      <c r="M620" s="38" t="str">
        <f t="shared" ca="1" si="111"/>
        <v>-</v>
      </c>
      <c r="N620" s="38">
        <f t="shared" ca="1" si="112"/>
        <v>25.91046034169409</v>
      </c>
      <c r="O620" s="38">
        <f t="shared" ca="1" si="113"/>
        <v>72.778606557562426</v>
      </c>
      <c r="P620" s="38">
        <f t="shared" ca="1" si="114"/>
        <v>31.706837969928742</v>
      </c>
      <c r="Q620" s="38" t="str">
        <f t="shared" ca="1" si="115"/>
        <v>-</v>
      </c>
      <c r="R620" s="38">
        <f t="shared" ca="1" si="116"/>
        <v>28.838690370187251</v>
      </c>
      <c r="S620" s="38">
        <f t="shared" ca="1" si="117"/>
        <v>45.819361190536625</v>
      </c>
      <c r="T620" s="38" t="str">
        <f t="shared" ca="1" si="118"/>
        <v>-</v>
      </c>
      <c r="U620" s="38" t="str">
        <f t="shared" ca="1" si="119"/>
        <v>-</v>
      </c>
      <c r="V620" s="38"/>
      <c r="W620" s="38"/>
    </row>
    <row r="621" spans="1:23" x14ac:dyDescent="0.35">
      <c r="A621" s="2" t="str">
        <f>BASE_NOTAS[[#This Row],[Sigla]]&amp;BASE_NOTAS[[#This Row],[CÓDIGO]]</f>
        <v>SEEP_EJ</v>
      </c>
      <c r="B621" s="4" t="s">
        <v>206</v>
      </c>
      <c r="C621" s="4" t="s">
        <v>29</v>
      </c>
      <c r="D621" s="4" t="s">
        <v>99</v>
      </c>
      <c r="E621" s="42">
        <v>66.023949923003244</v>
      </c>
      <c r="F621" s="4" t="s">
        <v>471</v>
      </c>
      <c r="G62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61.059427640514919</v>
      </c>
      <c r="H62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621" s="38">
        <f t="shared" ca="1" si="108"/>
        <v>79.806170062766384</v>
      </c>
      <c r="K621" s="38">
        <f t="shared" ca="1" si="109"/>
        <v>67.797704756191877</v>
      </c>
      <c r="L621" s="38">
        <f t="shared" ca="1" si="110"/>
        <v>86.31820104965179</v>
      </c>
      <c r="M621" s="38" t="str">
        <f t="shared" ca="1" si="111"/>
        <v>-</v>
      </c>
      <c r="N621" s="38">
        <f t="shared" ca="1" si="112"/>
        <v>75.800224105946057</v>
      </c>
      <c r="O621" s="38">
        <f t="shared" ca="1" si="113"/>
        <v>79.884513305932316</v>
      </c>
      <c r="P621" s="38">
        <f t="shared" ca="1" si="114"/>
        <v>61.541256322848973</v>
      </c>
      <c r="Q621" s="38" t="str">
        <f t="shared" ca="1" si="115"/>
        <v>-</v>
      </c>
      <c r="R621" s="38">
        <f t="shared" ca="1" si="116"/>
        <v>66.023949923003244</v>
      </c>
      <c r="S621" s="38">
        <f t="shared" ca="1" si="117"/>
        <v>61.059427640514919</v>
      </c>
      <c r="T621" s="38" t="str">
        <f t="shared" ca="1" si="118"/>
        <v>-</v>
      </c>
      <c r="U621" s="38" t="str">
        <f t="shared" ca="1" si="119"/>
        <v>-</v>
      </c>
      <c r="V621" s="38"/>
      <c r="W621" s="38"/>
    </row>
    <row r="622" spans="1:23" x14ac:dyDescent="0.35">
      <c r="A622" s="2" t="str">
        <f>BASE_NOTAS[[#This Row],[Sigla]]&amp;BASE_NOTAS[[#This Row],[CÓDIGO]]</f>
        <v>SPEP_EJ</v>
      </c>
      <c r="B622" s="4" t="s">
        <v>186</v>
      </c>
      <c r="C622" s="4" t="s">
        <v>29</v>
      </c>
      <c r="D622" s="4" t="s">
        <v>99</v>
      </c>
      <c r="E622" s="42">
        <v>1.8399516075039912</v>
      </c>
      <c r="F622" s="4" t="s">
        <v>471</v>
      </c>
      <c r="G62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25.362091414506494</v>
      </c>
      <c r="H62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622" s="38">
        <f t="shared" ca="1" si="108"/>
        <v>17.19048420132772</v>
      </c>
      <c r="K622" s="38">
        <f t="shared" ca="1" si="109"/>
        <v>15.758362887745719</v>
      </c>
      <c r="L622" s="38">
        <f t="shared" ca="1" si="110"/>
        <v>9.5809072646026294</v>
      </c>
      <c r="M622" s="38" t="str">
        <f t="shared" ca="1" si="111"/>
        <v>-</v>
      </c>
      <c r="N622" s="38">
        <f t="shared" ca="1" si="112"/>
        <v>17.915142669881405</v>
      </c>
      <c r="O622" s="38">
        <f t="shared" ca="1" si="113"/>
        <v>0</v>
      </c>
      <c r="P622" s="38">
        <f t="shared" ca="1" si="114"/>
        <v>0</v>
      </c>
      <c r="Q622" s="38" t="str">
        <f t="shared" ca="1" si="115"/>
        <v>-</v>
      </c>
      <c r="R622" s="38">
        <f t="shared" ca="1" si="116"/>
        <v>1.8399516075039912</v>
      </c>
      <c r="S622" s="38">
        <f t="shared" ca="1" si="117"/>
        <v>25.362091414506494</v>
      </c>
      <c r="T622" s="38" t="str">
        <f t="shared" ca="1" si="118"/>
        <v>-</v>
      </c>
      <c r="U622" s="38" t="str">
        <f t="shared" ca="1" si="119"/>
        <v>-</v>
      </c>
      <c r="V622" s="38"/>
      <c r="W622" s="38"/>
    </row>
    <row r="623" spans="1:23" x14ac:dyDescent="0.35">
      <c r="A623" s="2" t="str">
        <f>BASE_NOTAS[[#This Row],[Sigla]]&amp;BASE_NOTAS[[#This Row],[CÓDIGO]]</f>
        <v>TOEP_EJ</v>
      </c>
      <c r="B623" s="4" t="s">
        <v>185</v>
      </c>
      <c r="C623" s="4" t="s">
        <v>29</v>
      </c>
      <c r="D623" s="4" t="s">
        <v>99</v>
      </c>
      <c r="E623" s="42">
        <v>17.887799932949761</v>
      </c>
      <c r="F623" s="4" t="s">
        <v>471</v>
      </c>
      <c r="G62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46.123853886014658</v>
      </c>
      <c r="H62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623" s="38">
        <f t="shared" ca="1" si="108"/>
        <v>51.378496836274735</v>
      </c>
      <c r="K623" s="38">
        <f t="shared" ca="1" si="109"/>
        <v>39.76796488240133</v>
      </c>
      <c r="L623" s="38">
        <f t="shared" ca="1" si="110"/>
        <v>49.894239848780423</v>
      </c>
      <c r="M623" s="38" t="str">
        <f t="shared" ca="1" si="111"/>
        <v>-</v>
      </c>
      <c r="N623" s="38">
        <f t="shared" ca="1" si="112"/>
        <v>31.818821612626422</v>
      </c>
      <c r="O623" s="38">
        <f t="shared" ca="1" si="113"/>
        <v>38.440199277558726</v>
      </c>
      <c r="P623" s="38">
        <f t="shared" ca="1" si="114"/>
        <v>50.708800278641242</v>
      </c>
      <c r="Q623" s="38" t="str">
        <f t="shared" ca="1" si="115"/>
        <v>-</v>
      </c>
      <c r="R623" s="38">
        <f t="shared" ca="1" si="116"/>
        <v>17.887799932949761</v>
      </c>
      <c r="S623" s="38">
        <f t="shared" ca="1" si="117"/>
        <v>46.123853886014658</v>
      </c>
      <c r="T623" s="38" t="str">
        <f t="shared" ca="1" si="118"/>
        <v>-</v>
      </c>
      <c r="U623" s="38" t="str">
        <f t="shared" ca="1" si="119"/>
        <v>-</v>
      </c>
      <c r="V623" s="38"/>
      <c r="W623" s="38"/>
    </row>
    <row r="624" spans="1:23" x14ac:dyDescent="0.35">
      <c r="A624" s="2" t="str">
        <f>BASE_NOTAS[[#This Row],[Sigla]]&amp;BASE_NOTAS[[#This Row],[CÓDIGO]]</f>
        <v>ACEP_EP</v>
      </c>
      <c r="B624" s="4" t="s">
        <v>156</v>
      </c>
      <c r="C624" s="4" t="s">
        <v>30</v>
      </c>
      <c r="D624" s="4" t="s">
        <v>100</v>
      </c>
      <c r="E624" s="42">
        <v>51.587039106612679</v>
      </c>
      <c r="F624" s="4" t="s">
        <v>611</v>
      </c>
      <c r="G62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46.114599289436875</v>
      </c>
      <c r="H62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24" s="38">
        <f t="shared" ca="1" si="108"/>
        <v>70.708622403507093</v>
      </c>
      <c r="K624" s="38">
        <f t="shared" ca="1" si="109"/>
        <v>70.060315311600505</v>
      </c>
      <c r="L624" s="38">
        <f t="shared" ca="1" si="110"/>
        <v>61.754403705880165</v>
      </c>
      <c r="M624" s="38">
        <f t="shared" ca="1" si="111"/>
        <v>36.393969536561229</v>
      </c>
      <c r="N624" s="38">
        <f t="shared" ca="1" si="112"/>
        <v>48.876047031540061</v>
      </c>
      <c r="O624" s="38">
        <f t="shared" ca="1" si="113"/>
        <v>47.862687321325495</v>
      </c>
      <c r="P624" s="38">
        <f t="shared" ca="1" si="114"/>
        <v>42.102105857602169</v>
      </c>
      <c r="Q624" s="38">
        <f t="shared" ca="1" si="115"/>
        <v>43.492013399567284</v>
      </c>
      <c r="R624" s="38">
        <f t="shared" ca="1" si="116"/>
        <v>54.386874523699831</v>
      </c>
      <c r="S624" s="38">
        <f t="shared" ca="1" si="117"/>
        <v>51.587039106612679</v>
      </c>
      <c r="T624" s="38">
        <f t="shared" ca="1" si="118"/>
        <v>46.114599289436875</v>
      </c>
      <c r="U624" s="38" t="str">
        <f t="shared" ca="1" si="119"/>
        <v>-</v>
      </c>
      <c r="V624" s="38"/>
      <c r="W624" s="38"/>
    </row>
    <row r="625" spans="1:23" x14ac:dyDescent="0.35">
      <c r="A625" s="2" t="str">
        <f>BASE_NOTAS[[#This Row],[Sigla]]&amp;BASE_NOTAS[[#This Row],[CÓDIGO]]</f>
        <v>ALEP_EP</v>
      </c>
      <c r="B625" s="4" t="s">
        <v>157</v>
      </c>
      <c r="C625" s="4" t="s">
        <v>30</v>
      </c>
      <c r="D625" s="4" t="s">
        <v>100</v>
      </c>
      <c r="E625" s="42">
        <v>75.045921141339605</v>
      </c>
      <c r="F625" s="4" t="s">
        <v>611</v>
      </c>
      <c r="G62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76.974162722097802</v>
      </c>
      <c r="H62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25" s="38">
        <f t="shared" ca="1" si="108"/>
        <v>39.767166130349921</v>
      </c>
      <c r="K625" s="38">
        <f t="shared" ca="1" si="109"/>
        <v>40.112301275262155</v>
      </c>
      <c r="L625" s="38">
        <f t="shared" ca="1" si="110"/>
        <v>81.268115781694291</v>
      </c>
      <c r="M625" s="38">
        <f t="shared" ca="1" si="111"/>
        <v>76.547834095115263</v>
      </c>
      <c r="N625" s="38">
        <f t="shared" ca="1" si="112"/>
        <v>77.072902106893807</v>
      </c>
      <c r="O625" s="38">
        <f t="shared" ca="1" si="113"/>
        <v>76.933508244453265</v>
      </c>
      <c r="P625" s="38">
        <f t="shared" ca="1" si="114"/>
        <v>65.956093905062602</v>
      </c>
      <c r="Q625" s="38">
        <f t="shared" ca="1" si="115"/>
        <v>78.542736698463557</v>
      </c>
      <c r="R625" s="38">
        <f t="shared" ca="1" si="116"/>
        <v>79.002697908646283</v>
      </c>
      <c r="S625" s="38">
        <f t="shared" ca="1" si="117"/>
        <v>75.045921141339605</v>
      </c>
      <c r="T625" s="38">
        <f t="shared" ca="1" si="118"/>
        <v>76.974162722097802</v>
      </c>
      <c r="U625" s="38" t="str">
        <f t="shared" ca="1" si="119"/>
        <v>-</v>
      </c>
      <c r="V625" s="38"/>
      <c r="W625" s="38"/>
    </row>
    <row r="626" spans="1:23" x14ac:dyDescent="0.35">
      <c r="A626" s="2" t="str">
        <f>BASE_NOTAS[[#This Row],[Sigla]]&amp;BASE_NOTAS[[#This Row],[CÓDIGO]]</f>
        <v>AMEP_EP</v>
      </c>
      <c r="B626" s="4" t="s">
        <v>158</v>
      </c>
      <c r="C626" s="4" t="s">
        <v>30</v>
      </c>
      <c r="D626" s="4" t="s">
        <v>100</v>
      </c>
      <c r="E626" s="42">
        <v>92.821922807969656</v>
      </c>
      <c r="F626" s="4" t="s">
        <v>611</v>
      </c>
      <c r="G62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91.86770126220911</v>
      </c>
      <c r="H62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26" s="38">
        <f t="shared" ca="1" si="108"/>
        <v>92.919481161857732</v>
      </c>
      <c r="K626" s="38">
        <f t="shared" ca="1" si="109"/>
        <v>90.976659222078894</v>
      </c>
      <c r="L626" s="38">
        <f t="shared" ca="1" si="110"/>
        <v>93.494755261901901</v>
      </c>
      <c r="M626" s="38">
        <f t="shared" ca="1" si="111"/>
        <v>90.869288418626041</v>
      </c>
      <c r="N626" s="38">
        <f t="shared" ca="1" si="112"/>
        <v>86.259730053838098</v>
      </c>
      <c r="O626" s="38">
        <f t="shared" ca="1" si="113"/>
        <v>89.366374911337658</v>
      </c>
      <c r="P626" s="38">
        <f t="shared" ca="1" si="114"/>
        <v>90.074487082498379</v>
      </c>
      <c r="Q626" s="38">
        <f t="shared" ca="1" si="115"/>
        <v>86.143007820289782</v>
      </c>
      <c r="R626" s="38">
        <f t="shared" ca="1" si="116"/>
        <v>91.023207457630065</v>
      </c>
      <c r="S626" s="38">
        <f t="shared" ca="1" si="117"/>
        <v>92.821922807969656</v>
      </c>
      <c r="T626" s="38">
        <f t="shared" ca="1" si="118"/>
        <v>91.86770126220911</v>
      </c>
      <c r="U626" s="38" t="str">
        <f t="shared" ca="1" si="119"/>
        <v>-</v>
      </c>
      <c r="V626" s="38"/>
      <c r="W626" s="38"/>
    </row>
    <row r="627" spans="1:23" x14ac:dyDescent="0.35">
      <c r="A627" s="2" t="str">
        <f>BASE_NOTAS[[#This Row],[Sigla]]&amp;BASE_NOTAS[[#This Row],[CÓDIGO]]</f>
        <v>APEP_EP</v>
      </c>
      <c r="B627" s="4" t="s">
        <v>184</v>
      </c>
      <c r="C627" s="4" t="s">
        <v>30</v>
      </c>
      <c r="D627" s="4" t="s">
        <v>100</v>
      </c>
      <c r="E627" s="42">
        <v>0</v>
      </c>
      <c r="F627" s="4" t="s">
        <v>611</v>
      </c>
      <c r="G62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62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27" s="38">
        <f t="shared" ca="1" si="108"/>
        <v>51.446641978638823</v>
      </c>
      <c r="K627" s="38">
        <f t="shared" ca="1" si="109"/>
        <v>42.674080351394863</v>
      </c>
      <c r="L627" s="38">
        <f t="shared" ca="1" si="110"/>
        <v>43.07025617207907</v>
      </c>
      <c r="M627" s="38">
        <f t="shared" ca="1" si="111"/>
        <v>0</v>
      </c>
      <c r="N627" s="38">
        <f t="shared" ca="1" si="112"/>
        <v>6.9409444210284903</v>
      </c>
      <c r="O627" s="38">
        <f t="shared" ca="1" si="113"/>
        <v>0</v>
      </c>
      <c r="P627" s="38">
        <f t="shared" ca="1" si="114"/>
        <v>0</v>
      </c>
      <c r="Q627" s="38">
        <f t="shared" ca="1" si="115"/>
        <v>0</v>
      </c>
      <c r="R627" s="38">
        <f t="shared" ca="1" si="116"/>
        <v>0</v>
      </c>
      <c r="S627" s="38">
        <f t="shared" ca="1" si="117"/>
        <v>0</v>
      </c>
      <c r="T627" s="38">
        <f t="shared" ca="1" si="118"/>
        <v>0</v>
      </c>
      <c r="U627" s="38" t="str">
        <f t="shared" ca="1" si="119"/>
        <v>-</v>
      </c>
      <c r="V627" s="38"/>
      <c r="W627" s="38"/>
    </row>
    <row r="628" spans="1:23" x14ac:dyDescent="0.35">
      <c r="A628" s="2" t="str">
        <f>BASE_NOTAS[[#This Row],[Sigla]]&amp;BASE_NOTAS[[#This Row],[CÓDIGO]]</f>
        <v>BAEP_EP</v>
      </c>
      <c r="B628" s="4" t="s">
        <v>187</v>
      </c>
      <c r="C628" s="4" t="s">
        <v>30</v>
      </c>
      <c r="D628" s="4" t="s">
        <v>100</v>
      </c>
      <c r="E628" s="42">
        <v>92.815065106491431</v>
      </c>
      <c r="F628" s="4" t="s">
        <v>611</v>
      </c>
      <c r="G62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92.067304215246537</v>
      </c>
      <c r="H62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28" s="38">
        <f t="shared" ca="1" si="108"/>
        <v>93.345469107944822</v>
      </c>
      <c r="K628" s="38">
        <f t="shared" ca="1" si="109"/>
        <v>92.498063100248174</v>
      </c>
      <c r="L628" s="38">
        <f t="shared" ca="1" si="110"/>
        <v>92.882729444260548</v>
      </c>
      <c r="M628" s="38">
        <f t="shared" ca="1" si="111"/>
        <v>90.259013722773162</v>
      </c>
      <c r="N628" s="38">
        <f t="shared" ca="1" si="112"/>
        <v>89.34592060793014</v>
      </c>
      <c r="O628" s="38">
        <f t="shared" ca="1" si="113"/>
        <v>89.954904051275122</v>
      </c>
      <c r="P628" s="38">
        <f t="shared" ca="1" si="114"/>
        <v>90.864881378211123</v>
      </c>
      <c r="Q628" s="38">
        <f t="shared" ca="1" si="115"/>
        <v>93.097602799232902</v>
      </c>
      <c r="R628" s="38">
        <f t="shared" ca="1" si="116"/>
        <v>91.955012169398586</v>
      </c>
      <c r="S628" s="38">
        <f t="shared" ca="1" si="117"/>
        <v>92.815065106491431</v>
      </c>
      <c r="T628" s="38">
        <f t="shared" ca="1" si="118"/>
        <v>92.067304215246537</v>
      </c>
      <c r="U628" s="38" t="str">
        <f t="shared" ca="1" si="119"/>
        <v>-</v>
      </c>
      <c r="V628" s="38"/>
      <c r="W628" s="38"/>
    </row>
    <row r="629" spans="1:23" x14ac:dyDescent="0.35">
      <c r="A629" s="2" t="str">
        <f>BASE_NOTAS[[#This Row],[Sigla]]&amp;BASE_NOTAS[[#This Row],[CÓDIGO]]</f>
        <v>CEEP_EP</v>
      </c>
      <c r="B629" s="4" t="s">
        <v>188</v>
      </c>
      <c r="C629" s="4" t="s">
        <v>30</v>
      </c>
      <c r="D629" s="4" t="s">
        <v>100</v>
      </c>
      <c r="E629" s="42">
        <v>86.002547455769573</v>
      </c>
      <c r="F629" s="4" t="s">
        <v>611</v>
      </c>
      <c r="G62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85.637508277397501</v>
      </c>
      <c r="H62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29" s="38">
        <f t="shared" ca="1" si="108"/>
        <v>90.572994397196808</v>
      </c>
      <c r="K629" s="38">
        <f t="shared" ca="1" si="109"/>
        <v>89.982869990540877</v>
      </c>
      <c r="L629" s="38">
        <f t="shared" ca="1" si="110"/>
        <v>87.763243156804151</v>
      </c>
      <c r="M629" s="38">
        <f t="shared" ca="1" si="111"/>
        <v>82.557048430466807</v>
      </c>
      <c r="N629" s="38">
        <f t="shared" ca="1" si="112"/>
        <v>84.442456550609762</v>
      </c>
      <c r="O629" s="38">
        <f t="shared" ca="1" si="113"/>
        <v>80.900566792262481</v>
      </c>
      <c r="P629" s="38">
        <f t="shared" ca="1" si="114"/>
        <v>82.667509882778845</v>
      </c>
      <c r="Q629" s="38">
        <f t="shared" ca="1" si="115"/>
        <v>82.88280592413841</v>
      </c>
      <c r="R629" s="38">
        <f t="shared" ca="1" si="116"/>
        <v>86.133089768107709</v>
      </c>
      <c r="S629" s="38">
        <f t="shared" ca="1" si="117"/>
        <v>86.002547455769573</v>
      </c>
      <c r="T629" s="38">
        <f t="shared" ca="1" si="118"/>
        <v>85.637508277397501</v>
      </c>
      <c r="U629" s="38" t="str">
        <f t="shared" ca="1" si="119"/>
        <v>-</v>
      </c>
      <c r="V629" s="38"/>
      <c r="W629" s="38"/>
    </row>
    <row r="630" spans="1:23" x14ac:dyDescent="0.35">
      <c r="A630" s="2" t="str">
        <f>BASE_NOTAS[[#This Row],[Sigla]]&amp;BASE_NOTAS[[#This Row],[CÓDIGO]]</f>
        <v>DFEP_EP</v>
      </c>
      <c r="B630" s="4" t="s">
        <v>189</v>
      </c>
      <c r="C630" s="4" t="s">
        <v>30</v>
      </c>
      <c r="D630" s="4" t="s">
        <v>100</v>
      </c>
      <c r="E630" s="42">
        <v>74.587819717235092</v>
      </c>
      <c r="F630" s="4" t="s">
        <v>611</v>
      </c>
      <c r="G63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76.026911465460202</v>
      </c>
      <c r="H63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30" s="38">
        <f t="shared" ca="1" si="108"/>
        <v>87.186278747185469</v>
      </c>
      <c r="K630" s="38">
        <f t="shared" ca="1" si="109"/>
        <v>85.077205104547289</v>
      </c>
      <c r="L630" s="38">
        <f t="shared" ca="1" si="110"/>
        <v>85.902280096365459</v>
      </c>
      <c r="M630" s="38">
        <f t="shared" ca="1" si="111"/>
        <v>78.742966861573933</v>
      </c>
      <c r="N630" s="38">
        <f t="shared" ca="1" si="112"/>
        <v>81.084028715772121</v>
      </c>
      <c r="O630" s="38">
        <f t="shared" ca="1" si="113"/>
        <v>73.349267770512384</v>
      </c>
      <c r="P630" s="38">
        <f t="shared" ca="1" si="114"/>
        <v>74.969388159634889</v>
      </c>
      <c r="Q630" s="38">
        <f t="shared" ca="1" si="115"/>
        <v>75.935253133936271</v>
      </c>
      <c r="R630" s="38">
        <f t="shared" ca="1" si="116"/>
        <v>75.6631656208354</v>
      </c>
      <c r="S630" s="38">
        <f t="shared" ca="1" si="117"/>
        <v>74.587819717235092</v>
      </c>
      <c r="T630" s="38">
        <f t="shared" ca="1" si="118"/>
        <v>76.026911465460202</v>
      </c>
      <c r="U630" s="38" t="str">
        <f t="shared" ca="1" si="119"/>
        <v>-</v>
      </c>
      <c r="V630" s="38"/>
      <c r="W630" s="38"/>
    </row>
    <row r="631" spans="1:23" x14ac:dyDescent="0.35">
      <c r="A631" s="2" t="str">
        <f>BASE_NOTAS[[#This Row],[Sigla]]&amp;BASE_NOTAS[[#This Row],[CÓDIGO]]</f>
        <v>ESEP_EP</v>
      </c>
      <c r="B631" s="4" t="s">
        <v>183</v>
      </c>
      <c r="C631" s="4" t="s">
        <v>30</v>
      </c>
      <c r="D631" s="4" t="s">
        <v>100</v>
      </c>
      <c r="E631" s="42">
        <v>92.099136533553349</v>
      </c>
      <c r="F631" s="4" t="s">
        <v>611</v>
      </c>
      <c r="G63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92.999307973830128</v>
      </c>
      <c r="H63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31" s="38">
        <f t="shared" ca="1" si="108"/>
        <v>99.286518816504213</v>
      </c>
      <c r="K631" s="38">
        <f t="shared" ca="1" si="109"/>
        <v>98.298068940828045</v>
      </c>
      <c r="L631" s="38">
        <f t="shared" ca="1" si="110"/>
        <v>97.667164741027065</v>
      </c>
      <c r="M631" s="38">
        <f t="shared" ca="1" si="111"/>
        <v>95.438453624943378</v>
      </c>
      <c r="N631" s="38">
        <f t="shared" ca="1" si="112"/>
        <v>96.411320981613017</v>
      </c>
      <c r="O631" s="38">
        <f t="shared" ca="1" si="113"/>
        <v>76.531952794770078</v>
      </c>
      <c r="P631" s="38">
        <f t="shared" ca="1" si="114"/>
        <v>94.058974554387959</v>
      </c>
      <c r="Q631" s="38">
        <f t="shared" ca="1" si="115"/>
        <v>93.150660428884663</v>
      </c>
      <c r="R631" s="38">
        <f t="shared" ca="1" si="116"/>
        <v>96.616944401877959</v>
      </c>
      <c r="S631" s="38">
        <f t="shared" ca="1" si="117"/>
        <v>92.099136533553349</v>
      </c>
      <c r="T631" s="38">
        <f t="shared" ca="1" si="118"/>
        <v>92.999307973830128</v>
      </c>
      <c r="U631" s="38" t="str">
        <f t="shared" ca="1" si="119"/>
        <v>-</v>
      </c>
      <c r="V631" s="38"/>
      <c r="W631" s="38"/>
    </row>
    <row r="632" spans="1:23" x14ac:dyDescent="0.35">
      <c r="A632" s="2" t="str">
        <f>BASE_NOTAS[[#This Row],[Sigla]]&amp;BASE_NOTAS[[#This Row],[CÓDIGO]]</f>
        <v>GOEP_EP</v>
      </c>
      <c r="B632" s="4" t="s">
        <v>190</v>
      </c>
      <c r="C632" s="4" t="s">
        <v>30</v>
      </c>
      <c r="D632" s="4" t="s">
        <v>100</v>
      </c>
      <c r="E632" s="42">
        <v>85.689735575712305</v>
      </c>
      <c r="F632" s="4" t="s">
        <v>611</v>
      </c>
      <c r="G63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83.138891293849767</v>
      </c>
      <c r="H63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32" s="38">
        <f t="shared" ca="1" si="108"/>
        <v>79.591776964732716</v>
      </c>
      <c r="K632" s="38">
        <f t="shared" ca="1" si="109"/>
        <v>84.719156524618185</v>
      </c>
      <c r="L632" s="38">
        <f t="shared" ca="1" si="110"/>
        <v>81.337027529975117</v>
      </c>
      <c r="M632" s="38">
        <f t="shared" ca="1" si="111"/>
        <v>70.361340838452222</v>
      </c>
      <c r="N632" s="38">
        <f t="shared" ca="1" si="112"/>
        <v>69.983778218122026</v>
      </c>
      <c r="O632" s="38">
        <f t="shared" ca="1" si="113"/>
        <v>65.795090550337761</v>
      </c>
      <c r="P632" s="38">
        <f t="shared" ca="1" si="114"/>
        <v>64.123019845957387</v>
      </c>
      <c r="Q632" s="38">
        <f t="shared" ca="1" si="115"/>
        <v>66.945478152570217</v>
      </c>
      <c r="R632" s="38">
        <f t="shared" ca="1" si="116"/>
        <v>79.033166813031073</v>
      </c>
      <c r="S632" s="38">
        <f t="shared" ca="1" si="117"/>
        <v>85.689735575712305</v>
      </c>
      <c r="T632" s="38">
        <f t="shared" ca="1" si="118"/>
        <v>83.138891293849767</v>
      </c>
      <c r="U632" s="38" t="str">
        <f t="shared" ca="1" si="119"/>
        <v>-</v>
      </c>
      <c r="V632" s="38"/>
      <c r="W632" s="38"/>
    </row>
    <row r="633" spans="1:23" x14ac:dyDescent="0.35">
      <c r="A633" s="2" t="str">
        <f>BASE_NOTAS[[#This Row],[Sigla]]&amp;BASE_NOTAS[[#This Row],[CÓDIGO]]</f>
        <v>MAEP_EP</v>
      </c>
      <c r="B633" s="4" t="s">
        <v>191</v>
      </c>
      <c r="C633" s="4" t="s">
        <v>30</v>
      </c>
      <c r="D633" s="4" t="s">
        <v>100</v>
      </c>
      <c r="E633" s="42">
        <v>74.001287191990798</v>
      </c>
      <c r="F633" s="4" t="s">
        <v>611</v>
      </c>
      <c r="G63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57.441787885374112</v>
      </c>
      <c r="H63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33" s="38">
        <f t="shared" ca="1" si="108"/>
        <v>88.271261826116188</v>
      </c>
      <c r="K633" s="38">
        <f t="shared" ca="1" si="109"/>
        <v>84.718796963259365</v>
      </c>
      <c r="L633" s="38">
        <f t="shared" ca="1" si="110"/>
        <v>82.786015945526302</v>
      </c>
      <c r="M633" s="38">
        <f t="shared" ca="1" si="111"/>
        <v>75.218008754059056</v>
      </c>
      <c r="N633" s="38">
        <f t="shared" ca="1" si="112"/>
        <v>71.441398501750541</v>
      </c>
      <c r="O633" s="38">
        <f t="shared" ca="1" si="113"/>
        <v>73.323281041460476</v>
      </c>
      <c r="P633" s="38">
        <f t="shared" ca="1" si="114"/>
        <v>67.914098280020369</v>
      </c>
      <c r="Q633" s="38">
        <f t="shared" ca="1" si="115"/>
        <v>74.604558930209265</v>
      </c>
      <c r="R633" s="38">
        <f t="shared" ca="1" si="116"/>
        <v>80.137326171503744</v>
      </c>
      <c r="S633" s="38">
        <f t="shared" ca="1" si="117"/>
        <v>74.001287191990798</v>
      </c>
      <c r="T633" s="38">
        <f t="shared" ca="1" si="118"/>
        <v>57.441787885374112</v>
      </c>
      <c r="U633" s="38" t="str">
        <f t="shared" ca="1" si="119"/>
        <v>-</v>
      </c>
      <c r="V633" s="38"/>
      <c r="W633" s="38"/>
    </row>
    <row r="634" spans="1:23" x14ac:dyDescent="0.35">
      <c r="A634" s="2" t="str">
        <f>BASE_NOTAS[[#This Row],[Sigla]]&amp;BASE_NOTAS[[#This Row],[CÓDIGO]]</f>
        <v>MGEP_EP</v>
      </c>
      <c r="B634" s="4" t="s">
        <v>192</v>
      </c>
      <c r="C634" s="4" t="s">
        <v>30</v>
      </c>
      <c r="D634" s="4" t="s">
        <v>100</v>
      </c>
      <c r="E634" s="42">
        <v>91.8841825172764</v>
      </c>
      <c r="F634" s="4" t="s">
        <v>611</v>
      </c>
      <c r="G63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92.002149520026322</v>
      </c>
      <c r="H63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34" s="38">
        <f t="shared" ca="1" si="108"/>
        <v>96.174810198213805</v>
      </c>
      <c r="K634" s="38">
        <f t="shared" ca="1" si="109"/>
        <v>96.614403271877848</v>
      </c>
      <c r="L634" s="38">
        <f t="shared" ca="1" si="110"/>
        <v>96.111785439129946</v>
      </c>
      <c r="M634" s="38">
        <f t="shared" ca="1" si="111"/>
        <v>92.486592982643799</v>
      </c>
      <c r="N634" s="38">
        <f t="shared" ca="1" si="112"/>
        <v>94.465162147749254</v>
      </c>
      <c r="O634" s="38">
        <f t="shared" ca="1" si="113"/>
        <v>88.459145814164188</v>
      </c>
      <c r="P634" s="38">
        <f t="shared" ca="1" si="114"/>
        <v>87.186120852948932</v>
      </c>
      <c r="Q634" s="38">
        <f t="shared" ca="1" si="115"/>
        <v>86.560437009667879</v>
      </c>
      <c r="R634" s="38">
        <f t="shared" ca="1" si="116"/>
        <v>94.68935546431031</v>
      </c>
      <c r="S634" s="38">
        <f t="shared" ca="1" si="117"/>
        <v>91.8841825172764</v>
      </c>
      <c r="T634" s="38">
        <f t="shared" ca="1" si="118"/>
        <v>92.002149520026322</v>
      </c>
      <c r="U634" s="38" t="str">
        <f t="shared" ca="1" si="119"/>
        <v>-</v>
      </c>
      <c r="V634" s="38"/>
      <c r="W634" s="38"/>
    </row>
    <row r="635" spans="1:23" x14ac:dyDescent="0.35">
      <c r="A635" s="2" t="str">
        <f>BASE_NOTAS[[#This Row],[Sigla]]&amp;BASE_NOTAS[[#This Row],[CÓDIGO]]</f>
        <v>MSEP_EP</v>
      </c>
      <c r="B635" s="4" t="s">
        <v>193</v>
      </c>
      <c r="C635" s="4" t="s">
        <v>30</v>
      </c>
      <c r="D635" s="4" t="s">
        <v>100</v>
      </c>
      <c r="E635" s="42">
        <v>78.121461413816888</v>
      </c>
      <c r="F635" s="4" t="s">
        <v>611</v>
      </c>
      <c r="G63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78.381732500406457</v>
      </c>
      <c r="H63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35" s="38">
        <f t="shared" ca="1" si="108"/>
        <v>87.710933273571513</v>
      </c>
      <c r="K635" s="38">
        <f t="shared" ca="1" si="109"/>
        <v>88.717903875066639</v>
      </c>
      <c r="L635" s="38">
        <f t="shared" ca="1" si="110"/>
        <v>84.760222366580066</v>
      </c>
      <c r="M635" s="38">
        <f t="shared" ca="1" si="111"/>
        <v>80.737072228856533</v>
      </c>
      <c r="N635" s="38">
        <f t="shared" ca="1" si="112"/>
        <v>77.679310496962842</v>
      </c>
      <c r="O635" s="38">
        <f t="shared" ca="1" si="113"/>
        <v>80.62188959874581</v>
      </c>
      <c r="P635" s="38">
        <f t="shared" ca="1" si="114"/>
        <v>76.5872697773992</v>
      </c>
      <c r="Q635" s="38">
        <f t="shared" ca="1" si="115"/>
        <v>76.664560171355845</v>
      </c>
      <c r="R635" s="38">
        <f t="shared" ca="1" si="116"/>
        <v>72.977418323595032</v>
      </c>
      <c r="S635" s="38">
        <f t="shared" ca="1" si="117"/>
        <v>78.121461413816888</v>
      </c>
      <c r="T635" s="38">
        <f t="shared" ca="1" si="118"/>
        <v>78.381732500406457</v>
      </c>
      <c r="U635" s="38" t="str">
        <f t="shared" ca="1" si="119"/>
        <v>-</v>
      </c>
      <c r="V635" s="38"/>
      <c r="W635" s="38"/>
    </row>
    <row r="636" spans="1:23" x14ac:dyDescent="0.35">
      <c r="A636" s="2" t="str">
        <f>BASE_NOTAS[[#This Row],[Sigla]]&amp;BASE_NOTAS[[#This Row],[CÓDIGO]]</f>
        <v>MTEP_EP</v>
      </c>
      <c r="B636" s="4" t="s">
        <v>195</v>
      </c>
      <c r="C636" s="4" t="s">
        <v>30</v>
      </c>
      <c r="D636" s="4" t="s">
        <v>100</v>
      </c>
      <c r="E636" s="42">
        <v>76.001899688251655</v>
      </c>
      <c r="F636" s="4" t="s">
        <v>611</v>
      </c>
      <c r="G63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73.473993414696054</v>
      </c>
      <c r="H63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36" s="38">
        <f t="shared" ca="1" si="108"/>
        <v>91.149075838325132</v>
      </c>
      <c r="K636" s="38">
        <f t="shared" ca="1" si="109"/>
        <v>92.093590738379703</v>
      </c>
      <c r="L636" s="38">
        <f t="shared" ca="1" si="110"/>
        <v>88.035680631042538</v>
      </c>
      <c r="M636" s="38">
        <f t="shared" ca="1" si="111"/>
        <v>85.07584981696877</v>
      </c>
      <c r="N636" s="38">
        <f t="shared" ca="1" si="112"/>
        <v>83.573843952641681</v>
      </c>
      <c r="O636" s="38">
        <f t="shared" ca="1" si="113"/>
        <v>77.879657317856271</v>
      </c>
      <c r="P636" s="38">
        <f t="shared" ca="1" si="114"/>
        <v>77.232521903338338</v>
      </c>
      <c r="Q636" s="38">
        <f t="shared" ca="1" si="115"/>
        <v>82.776213780020015</v>
      </c>
      <c r="R636" s="38">
        <f t="shared" ca="1" si="116"/>
        <v>83.656187007953463</v>
      </c>
      <c r="S636" s="38">
        <f t="shared" ca="1" si="117"/>
        <v>76.001899688251655</v>
      </c>
      <c r="T636" s="38">
        <f t="shared" ca="1" si="118"/>
        <v>73.473993414696054</v>
      </c>
      <c r="U636" s="38" t="str">
        <f t="shared" ca="1" si="119"/>
        <v>-</v>
      </c>
      <c r="V636" s="38"/>
      <c r="W636" s="38"/>
    </row>
    <row r="637" spans="1:23" x14ac:dyDescent="0.35">
      <c r="A637" s="2" t="str">
        <f>BASE_NOTAS[[#This Row],[Sigla]]&amp;BASE_NOTAS[[#This Row],[CÓDIGO]]</f>
        <v>PAEP_EP</v>
      </c>
      <c r="B637" s="4" t="s">
        <v>196</v>
      </c>
      <c r="C637" s="4" t="s">
        <v>30</v>
      </c>
      <c r="D637" s="4" t="s">
        <v>100</v>
      </c>
      <c r="E637" s="42">
        <v>90.348896587872431</v>
      </c>
      <c r="F637" s="4" t="s">
        <v>611</v>
      </c>
      <c r="G63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87.564374319901702</v>
      </c>
      <c r="H63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37" s="38">
        <f t="shared" ca="1" si="108"/>
        <v>93.30333120947725</v>
      </c>
      <c r="K637" s="38">
        <f t="shared" ca="1" si="109"/>
        <v>93.708809072715852</v>
      </c>
      <c r="L637" s="38">
        <f t="shared" ca="1" si="110"/>
        <v>94.065717802688823</v>
      </c>
      <c r="M637" s="38">
        <f t="shared" ca="1" si="111"/>
        <v>89.700183538740561</v>
      </c>
      <c r="N637" s="38">
        <f t="shared" ca="1" si="112"/>
        <v>89.841614337734185</v>
      </c>
      <c r="O637" s="38">
        <f t="shared" ca="1" si="113"/>
        <v>88.496800345433627</v>
      </c>
      <c r="P637" s="38">
        <f t="shared" ca="1" si="114"/>
        <v>86.441874809190878</v>
      </c>
      <c r="Q637" s="38">
        <f t="shared" ca="1" si="115"/>
        <v>92.165324343968962</v>
      </c>
      <c r="R637" s="38">
        <f t="shared" ca="1" si="116"/>
        <v>92.596597519390485</v>
      </c>
      <c r="S637" s="38">
        <f t="shared" ca="1" si="117"/>
        <v>90.348896587872431</v>
      </c>
      <c r="T637" s="38">
        <f t="shared" ca="1" si="118"/>
        <v>87.564374319901702</v>
      </c>
      <c r="U637" s="38" t="str">
        <f t="shared" ca="1" si="119"/>
        <v>-</v>
      </c>
      <c r="V637" s="38"/>
      <c r="W637" s="38"/>
    </row>
    <row r="638" spans="1:23" x14ac:dyDescent="0.35">
      <c r="A638" s="2" t="str">
        <f>BASE_NOTAS[[#This Row],[Sigla]]&amp;BASE_NOTAS[[#This Row],[CÓDIGO]]</f>
        <v>PBEP_EP</v>
      </c>
      <c r="B638" s="4" t="s">
        <v>197</v>
      </c>
      <c r="C638" s="4" t="s">
        <v>30</v>
      </c>
      <c r="D638" s="4" t="s">
        <v>100</v>
      </c>
      <c r="E638" s="42">
        <v>78.620439816927771</v>
      </c>
      <c r="F638" s="4" t="s">
        <v>611</v>
      </c>
      <c r="G63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77.879834926288822</v>
      </c>
      <c r="H63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38" s="38">
        <f t="shared" ca="1" si="108"/>
        <v>77.819262929316523</v>
      </c>
      <c r="K638" s="38">
        <f t="shared" ca="1" si="109"/>
        <v>86.86242496831872</v>
      </c>
      <c r="L638" s="38">
        <f t="shared" ca="1" si="110"/>
        <v>86.915710967083839</v>
      </c>
      <c r="M638" s="38">
        <f t="shared" ca="1" si="111"/>
        <v>78.371432278865811</v>
      </c>
      <c r="N638" s="38">
        <f t="shared" ca="1" si="112"/>
        <v>76.511179649884156</v>
      </c>
      <c r="O638" s="38">
        <f t="shared" ca="1" si="113"/>
        <v>74.961463449395495</v>
      </c>
      <c r="P638" s="38">
        <f t="shared" ca="1" si="114"/>
        <v>77.488470684974544</v>
      </c>
      <c r="Q638" s="38">
        <f t="shared" ca="1" si="115"/>
        <v>77.501930361006515</v>
      </c>
      <c r="R638" s="38">
        <f t="shared" ca="1" si="116"/>
        <v>78.447119816515183</v>
      </c>
      <c r="S638" s="38">
        <f t="shared" ca="1" si="117"/>
        <v>78.620439816927771</v>
      </c>
      <c r="T638" s="38">
        <f t="shared" ca="1" si="118"/>
        <v>77.879834926288822</v>
      </c>
      <c r="U638" s="38" t="str">
        <f t="shared" ca="1" si="119"/>
        <v>-</v>
      </c>
      <c r="V638" s="38"/>
      <c r="W638" s="38"/>
    </row>
    <row r="639" spans="1:23" x14ac:dyDescent="0.35">
      <c r="A639" s="2" t="str">
        <f>BASE_NOTAS[[#This Row],[Sigla]]&amp;BASE_NOTAS[[#This Row],[CÓDIGO]]</f>
        <v>PEEP_EP</v>
      </c>
      <c r="B639" s="4" t="s">
        <v>198</v>
      </c>
      <c r="C639" s="4" t="s">
        <v>30</v>
      </c>
      <c r="D639" s="4" t="s">
        <v>100</v>
      </c>
      <c r="E639" s="42">
        <v>85.610048386418072</v>
      </c>
      <c r="F639" s="4" t="s">
        <v>611</v>
      </c>
      <c r="G63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82.360796979272635</v>
      </c>
      <c r="H63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39" s="38">
        <f t="shared" ca="1" si="108"/>
        <v>88.438940046465405</v>
      </c>
      <c r="K639" s="38">
        <f t="shared" ca="1" si="109"/>
        <v>89.127093720134752</v>
      </c>
      <c r="L639" s="38">
        <f t="shared" ca="1" si="110"/>
        <v>88.13332210068701</v>
      </c>
      <c r="M639" s="38">
        <f t="shared" ca="1" si="111"/>
        <v>84.526117529092389</v>
      </c>
      <c r="N639" s="38">
        <f t="shared" ca="1" si="112"/>
        <v>84.283129854126216</v>
      </c>
      <c r="O639" s="38">
        <f t="shared" ca="1" si="113"/>
        <v>78.861394337217462</v>
      </c>
      <c r="P639" s="38">
        <f t="shared" ca="1" si="114"/>
        <v>83.749594731480101</v>
      </c>
      <c r="Q639" s="38">
        <f t="shared" ca="1" si="115"/>
        <v>83.448928303341816</v>
      </c>
      <c r="R639" s="38">
        <f t="shared" ca="1" si="116"/>
        <v>86.409206427885252</v>
      </c>
      <c r="S639" s="38">
        <f t="shared" ca="1" si="117"/>
        <v>85.610048386418072</v>
      </c>
      <c r="T639" s="38">
        <f t="shared" ca="1" si="118"/>
        <v>82.360796979272635</v>
      </c>
      <c r="U639" s="38" t="str">
        <f t="shared" ca="1" si="119"/>
        <v>-</v>
      </c>
      <c r="V639" s="38"/>
      <c r="W639" s="38"/>
    </row>
    <row r="640" spans="1:23" x14ac:dyDescent="0.35">
      <c r="A640" s="2" t="str">
        <f>BASE_NOTAS[[#This Row],[Sigla]]&amp;BASE_NOTAS[[#This Row],[CÓDIGO]]</f>
        <v>PIEP_EP</v>
      </c>
      <c r="B640" s="4" t="s">
        <v>199</v>
      </c>
      <c r="C640" s="4" t="s">
        <v>30</v>
      </c>
      <c r="D640" s="4" t="s">
        <v>100</v>
      </c>
      <c r="E640" s="42">
        <v>58.96869223218151</v>
      </c>
      <c r="F640" s="4" t="s">
        <v>611</v>
      </c>
      <c r="G64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60.329944924301856</v>
      </c>
      <c r="H64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40" s="38">
        <f t="shared" ca="1" si="108"/>
        <v>44.398140083097914</v>
      </c>
      <c r="K640" s="38">
        <f t="shared" ca="1" si="109"/>
        <v>46.483003692864031</v>
      </c>
      <c r="L640" s="38">
        <f t="shared" ca="1" si="110"/>
        <v>40.295519385280784</v>
      </c>
      <c r="M640" s="38">
        <f t="shared" ca="1" si="111"/>
        <v>10.935162962814346</v>
      </c>
      <c r="N640" s="38">
        <f t="shared" ca="1" si="112"/>
        <v>0</v>
      </c>
      <c r="O640" s="38">
        <f t="shared" ca="1" si="113"/>
        <v>21.583616923867041</v>
      </c>
      <c r="P640" s="38">
        <f t="shared" ca="1" si="114"/>
        <v>15.00949132220147</v>
      </c>
      <c r="Q640" s="38">
        <f t="shared" ca="1" si="115"/>
        <v>24.44435751061566</v>
      </c>
      <c r="R640" s="38">
        <f t="shared" ca="1" si="116"/>
        <v>22.715295152382268</v>
      </c>
      <c r="S640" s="38">
        <f t="shared" ca="1" si="117"/>
        <v>58.96869223218151</v>
      </c>
      <c r="T640" s="38">
        <f t="shared" ca="1" si="118"/>
        <v>60.329944924301856</v>
      </c>
      <c r="U640" s="38" t="str">
        <f t="shared" ca="1" si="119"/>
        <v>-</v>
      </c>
      <c r="V640" s="38"/>
      <c r="W640" s="38"/>
    </row>
    <row r="641" spans="1:23" x14ac:dyDescent="0.35">
      <c r="A641" s="2" t="str">
        <f>BASE_NOTAS[[#This Row],[Sigla]]&amp;BASE_NOTAS[[#This Row],[CÓDIGO]]</f>
        <v>PREP_EP</v>
      </c>
      <c r="B641" s="4" t="s">
        <v>200</v>
      </c>
      <c r="C641" s="4" t="s">
        <v>30</v>
      </c>
      <c r="D641" s="4" t="s">
        <v>100</v>
      </c>
      <c r="E641" s="42">
        <v>97.627287197143701</v>
      </c>
      <c r="F641" s="4" t="s">
        <v>611</v>
      </c>
      <c r="G64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98.243128475132792</v>
      </c>
      <c r="H64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41" s="38">
        <f t="shared" ca="1" si="108"/>
        <v>99.985571457247474</v>
      </c>
      <c r="K641" s="38">
        <f t="shared" ca="1" si="109"/>
        <v>89.305996103880588</v>
      </c>
      <c r="L641" s="38">
        <f t="shared" ca="1" si="110"/>
        <v>99.349643003466142</v>
      </c>
      <c r="M641" s="38">
        <f t="shared" ca="1" si="111"/>
        <v>99.162395712862732</v>
      </c>
      <c r="N641" s="38">
        <f t="shared" ca="1" si="112"/>
        <v>99.669010637989132</v>
      </c>
      <c r="O641" s="38">
        <f t="shared" ca="1" si="113"/>
        <v>98.196475477529575</v>
      </c>
      <c r="P641" s="38">
        <f t="shared" ca="1" si="114"/>
        <v>99.901542669369547</v>
      </c>
      <c r="Q641" s="38">
        <f t="shared" ca="1" si="115"/>
        <v>100</v>
      </c>
      <c r="R641" s="38">
        <f t="shared" ca="1" si="116"/>
        <v>98.315619974686342</v>
      </c>
      <c r="S641" s="38">
        <f t="shared" ca="1" si="117"/>
        <v>97.627287197143701</v>
      </c>
      <c r="T641" s="38">
        <f t="shared" ca="1" si="118"/>
        <v>98.243128475132792</v>
      </c>
      <c r="U641" s="38" t="str">
        <f t="shared" ca="1" si="119"/>
        <v>-</v>
      </c>
      <c r="V641" s="38"/>
      <c r="W641" s="38"/>
    </row>
    <row r="642" spans="1:23" x14ac:dyDescent="0.35">
      <c r="A642" s="2" t="str">
        <f>BASE_NOTAS[[#This Row],[Sigla]]&amp;BASE_NOTAS[[#This Row],[CÓDIGO]]</f>
        <v>RJEP_EP</v>
      </c>
      <c r="B642" s="4" t="s">
        <v>201</v>
      </c>
      <c r="C642" s="4" t="s">
        <v>30</v>
      </c>
      <c r="D642" s="4" t="s">
        <v>100</v>
      </c>
      <c r="E642" s="42">
        <v>90.967504288426255</v>
      </c>
      <c r="F642" s="4" t="s">
        <v>611</v>
      </c>
      <c r="G64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89.660729311502195</v>
      </c>
      <c r="H64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42" s="38">
        <f t="shared" ca="1" si="108"/>
        <v>97.361175380081491</v>
      </c>
      <c r="K642" s="38">
        <f t="shared" ca="1" si="109"/>
        <v>97.729125723714674</v>
      </c>
      <c r="L642" s="38">
        <f t="shared" ca="1" si="110"/>
        <v>98.613594576623825</v>
      </c>
      <c r="M642" s="38">
        <f t="shared" ca="1" si="111"/>
        <v>87.865478735611049</v>
      </c>
      <c r="N642" s="38">
        <f t="shared" ca="1" si="112"/>
        <v>89.749186779856942</v>
      </c>
      <c r="O642" s="38">
        <f t="shared" ca="1" si="113"/>
        <v>92.507257852756254</v>
      </c>
      <c r="P642" s="38">
        <f t="shared" ca="1" si="114"/>
        <v>90.209288186858316</v>
      </c>
      <c r="Q642" s="38">
        <f t="shared" ca="1" si="115"/>
        <v>84.622855049353532</v>
      </c>
      <c r="R642" s="38">
        <f t="shared" ca="1" si="116"/>
        <v>92.294315426574386</v>
      </c>
      <c r="S642" s="38">
        <f t="shared" ca="1" si="117"/>
        <v>90.967504288426255</v>
      </c>
      <c r="T642" s="38">
        <f t="shared" ca="1" si="118"/>
        <v>89.660729311502195</v>
      </c>
      <c r="U642" s="38" t="str">
        <f t="shared" ca="1" si="119"/>
        <v>-</v>
      </c>
      <c r="V642" s="38"/>
      <c r="W642" s="38"/>
    </row>
    <row r="643" spans="1:23" x14ac:dyDescent="0.35">
      <c r="A643" s="2" t="str">
        <f>BASE_NOTAS[[#This Row],[Sigla]]&amp;BASE_NOTAS[[#This Row],[CÓDIGO]]</f>
        <v>RNEP_EP</v>
      </c>
      <c r="B643" s="4" t="s">
        <v>202</v>
      </c>
      <c r="C643" s="4" t="s">
        <v>30</v>
      </c>
      <c r="D643" s="4" t="s">
        <v>100</v>
      </c>
      <c r="E643" s="42">
        <v>82.321483774550941</v>
      </c>
      <c r="F643" s="4" t="s">
        <v>611</v>
      </c>
      <c r="G64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86.962795108597589</v>
      </c>
      <c r="H64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43" s="38">
        <f t="shared" ref="J643:J706" ca="1" si="120">INDEX(INDIRECT("[Indicadores_Consolidado_2026_07_31.xlsx]"&amp;C643&amp;"!$V$37:$V$64"),MATCH(B643,INDIRECT("[Indicadores_Consolidado_2026_07_31.xlsx]"&amp;C643&amp;"!$F$37:$F$64")))</f>
        <v>84.07408524775046</v>
      </c>
      <c r="K643" s="38">
        <f t="shared" ref="K643:K706" ca="1" si="121">INDEX(INDIRECT("[Indicadores_Consolidado_2026_07_31.xlsx]"&amp;C643&amp;"!$W$37:$W$64"),MATCH(B643,INDIRECT("[Indicadores_Consolidado_2026_07_31.xlsx]"&amp;C643&amp;"!$F$37:$F$64")))</f>
        <v>83.364691350980081</v>
      </c>
      <c r="L643" s="38">
        <f t="shared" ref="L643:L706" ca="1" si="122">INDEX(INDIRECT("[Indicadores_Consolidado_2026_07_31.xlsx]"&amp;C643&amp;"!$X$37:$X$64"),MATCH(B643,INDIRECT("[Indicadores_Consolidado_2026_07_31.xlsx]"&amp;C643&amp;"!$F$37:$F$64")))</f>
        <v>83.881215370455223</v>
      </c>
      <c r="M643" s="38">
        <f t="shared" ref="M643:M706" ca="1" si="123">INDEX(INDIRECT("[Indicadores_Consolidado_2026_07_31.xlsx]"&amp;C643&amp;"!$Y$37:$Y$64"),MATCH(B643,INDIRECT("[Indicadores_Consolidado_2026_07_31.xlsx]"&amp;C643&amp;"!$F$37:$F$64")))</f>
        <v>66.600504671772015</v>
      </c>
      <c r="N643" s="38">
        <f t="shared" ref="N643:N706" ca="1" si="124">INDEX(INDIRECT("[Indicadores_Consolidado_2026_07_31.xlsx]"&amp;C643&amp;"!$Z$37:$Z$64"),MATCH(B643,INDIRECT("[Indicadores_Consolidado_2026_07_31.xlsx]"&amp;C643&amp;"!$F$37:$F$64")))</f>
        <v>68.62563197286994</v>
      </c>
      <c r="O643" s="38">
        <f t="shared" ref="O643:O706" ca="1" si="125">INDEX(INDIRECT("[Indicadores_Consolidado_2026_07_31.xlsx]"&amp;C643&amp;"!$AA$37:$AA$64"),MATCH(B643,INDIRECT("[Indicadores_Consolidado_2026_07_31.xlsx]"&amp;C643&amp;"!$F$37:$F$64")))</f>
        <v>62.636315069915476</v>
      </c>
      <c r="P643" s="38">
        <f t="shared" ref="P643:P706" ca="1" si="126">INDEX(INDIRECT("[Indicadores_Consolidado_2026_07_31.xlsx]"&amp;C643&amp;"!$AB$37:$AB$64"),MATCH(B643,INDIRECT("[Indicadores_Consolidado_2026_07_31.xlsx]"&amp;C643&amp;"!$F$37:$F$64")))</f>
        <v>67.749288349749463</v>
      </c>
      <c r="Q643" s="38">
        <f t="shared" ref="Q643:Q706" ca="1" si="127">INDEX(INDIRECT("[Indicadores_Consolidado_2026_07_31.xlsx]"&amp;C643&amp;"!$AC$37:$AC$64"),MATCH(B643,INDIRECT("[Indicadores_Consolidado_2026_07_31.xlsx]"&amp;C643&amp;"!$F$37:$F$64")))</f>
        <v>61.581149656413153</v>
      </c>
      <c r="R643" s="38">
        <f t="shared" ref="R643:R706" ca="1" si="128">INDEX(INDIRECT("[Indicadores_Consolidado_2026_07_31.xlsx]"&amp;C643&amp;"!$AD$37:$AD$64"),MATCH(B643,INDIRECT("[Indicadores_Consolidado_2026_07_31.xlsx]"&amp;C643&amp;"!$F$37:$F$64")))</f>
        <v>80.15747401151701</v>
      </c>
      <c r="S643" s="38">
        <f t="shared" ref="S643:U706" ca="1" si="129">INDEX(INDIRECT("[Indicadores_Consolidado_2026_07_31.xlsx]"&amp;C643&amp;"!$AE$37:$AE$64"),MATCH(B643,INDIRECT("[Indicadores_Consolidado_2026_07_31.xlsx]"&amp;C643&amp;"!$F$37:$F$64")))</f>
        <v>82.321483774550941</v>
      </c>
      <c r="T643" s="38">
        <f t="shared" ref="T643:T706" ca="1" si="130">INDEX(INDIRECT("[Indicadores_Consolidado_2026_07_31.xlsx]"&amp;C643&amp;"!$AF$37:$AF$64"),MATCH(B643,INDIRECT("[Indicadores_Consolidado_2026_07_31.xlsx]"&amp;C643&amp;"!$F$37:$F$64")))</f>
        <v>86.962795108597589</v>
      </c>
      <c r="U643" s="38" t="str">
        <f t="shared" ref="U643:U706" ca="1" si="131">INDEX(INDIRECT("[Indicadores_Consolidado_2026_07_31.xlsx]"&amp;C643&amp;"!$AG$37:$AG$64"),MATCH(B643,INDIRECT("[Indicadores_Consolidado_2026_07_31.xlsx]"&amp;C643&amp;"!$F$37:$F$64")))</f>
        <v>-</v>
      </c>
      <c r="V643" s="38"/>
      <c r="W643" s="38"/>
    </row>
    <row r="644" spans="1:23" x14ac:dyDescent="0.35">
      <c r="A644" s="2" t="str">
        <f>BASE_NOTAS[[#This Row],[Sigla]]&amp;BASE_NOTAS[[#This Row],[CÓDIGO]]</f>
        <v>ROEP_EP</v>
      </c>
      <c r="B644" s="4" t="s">
        <v>203</v>
      </c>
      <c r="C644" s="4" t="s">
        <v>30</v>
      </c>
      <c r="D644" s="4" t="s">
        <v>100</v>
      </c>
      <c r="E644" s="42">
        <v>71.566532069449721</v>
      </c>
      <c r="F644" s="4" t="s">
        <v>611</v>
      </c>
      <c r="G64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74.127898189459515</v>
      </c>
      <c r="H64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44" s="38">
        <f t="shared" ca="1" si="120"/>
        <v>68.860427195368175</v>
      </c>
      <c r="K644" s="38">
        <f t="shared" ca="1" si="121"/>
        <v>62.025585944374676</v>
      </c>
      <c r="L644" s="38">
        <f t="shared" ca="1" si="122"/>
        <v>57.731782693297809</v>
      </c>
      <c r="M644" s="38">
        <f t="shared" ca="1" si="123"/>
        <v>32.832870612155546</v>
      </c>
      <c r="N644" s="38">
        <f t="shared" ca="1" si="124"/>
        <v>41.336603522037507</v>
      </c>
      <c r="O644" s="38">
        <f t="shared" ca="1" si="125"/>
        <v>57.638672233329196</v>
      </c>
      <c r="P644" s="38">
        <f t="shared" ca="1" si="126"/>
        <v>60.835714015389854</v>
      </c>
      <c r="Q644" s="38">
        <f t="shared" ca="1" si="127"/>
        <v>78.887635471617997</v>
      </c>
      <c r="R644" s="38">
        <f t="shared" ca="1" si="128"/>
        <v>79.265487668693808</v>
      </c>
      <c r="S644" s="38">
        <f t="shared" ca="1" si="129"/>
        <v>71.566532069449721</v>
      </c>
      <c r="T644" s="38">
        <f t="shared" ca="1" si="130"/>
        <v>74.127898189459515</v>
      </c>
      <c r="U644" s="38" t="str">
        <f t="shared" ca="1" si="131"/>
        <v>-</v>
      </c>
      <c r="V644" s="38"/>
      <c r="W644" s="38"/>
    </row>
    <row r="645" spans="1:23" x14ac:dyDescent="0.35">
      <c r="A645" s="2" t="str">
        <f>BASE_NOTAS[[#This Row],[Sigla]]&amp;BASE_NOTAS[[#This Row],[CÓDIGO]]</f>
        <v>RREP_EP</v>
      </c>
      <c r="B645" s="4" t="s">
        <v>204</v>
      </c>
      <c r="C645" s="4" t="s">
        <v>30</v>
      </c>
      <c r="D645" s="4" t="s">
        <v>100</v>
      </c>
      <c r="E645" s="42">
        <v>32.784572017245367</v>
      </c>
      <c r="F645" s="4" t="s">
        <v>611</v>
      </c>
      <c r="G64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44.303340194242594</v>
      </c>
      <c r="H64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45" s="38">
        <f t="shared" ca="1" si="120"/>
        <v>73.463685650493147</v>
      </c>
      <c r="K645" s="38">
        <f t="shared" ca="1" si="121"/>
        <v>72.89092365762842</v>
      </c>
      <c r="L645" s="38">
        <f t="shared" ca="1" si="122"/>
        <v>66.119537924036123</v>
      </c>
      <c r="M645" s="38">
        <f t="shared" ca="1" si="123"/>
        <v>61.333489975813521</v>
      </c>
      <c r="N645" s="38">
        <f t="shared" ca="1" si="124"/>
        <v>1.9668488560063651</v>
      </c>
      <c r="O645" s="38">
        <f t="shared" ca="1" si="125"/>
        <v>34.319914413513672</v>
      </c>
      <c r="P645" s="38">
        <f t="shared" ca="1" si="126"/>
        <v>34.078333882561068</v>
      </c>
      <c r="Q645" s="38">
        <f t="shared" ca="1" si="127"/>
        <v>21.247093210516368</v>
      </c>
      <c r="R645" s="38">
        <f t="shared" ca="1" si="128"/>
        <v>31.860484239394765</v>
      </c>
      <c r="S645" s="38">
        <f t="shared" ca="1" si="129"/>
        <v>32.784572017245367</v>
      </c>
      <c r="T645" s="38">
        <f t="shared" ca="1" si="130"/>
        <v>44.303340194242594</v>
      </c>
      <c r="U645" s="38" t="str">
        <f t="shared" ca="1" si="131"/>
        <v>-</v>
      </c>
      <c r="V645" s="38"/>
      <c r="W645" s="38"/>
    </row>
    <row r="646" spans="1:23" x14ac:dyDescent="0.35">
      <c r="A646" s="2" t="str">
        <f>BASE_NOTAS[[#This Row],[Sigla]]&amp;BASE_NOTAS[[#This Row],[CÓDIGO]]</f>
        <v>RSEP_EP</v>
      </c>
      <c r="B646" s="4" t="s">
        <v>205</v>
      </c>
      <c r="C646" s="4" t="s">
        <v>30</v>
      </c>
      <c r="D646" s="4" t="s">
        <v>100</v>
      </c>
      <c r="E646" s="42">
        <v>94.777253140063294</v>
      </c>
      <c r="F646" s="4" t="s">
        <v>611</v>
      </c>
      <c r="G64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96.853087599927022</v>
      </c>
      <c r="H64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46" s="38">
        <f t="shared" ca="1" si="120"/>
        <v>93.70866002834822</v>
      </c>
      <c r="K646" s="38">
        <f t="shared" ca="1" si="121"/>
        <v>96.725100808224042</v>
      </c>
      <c r="L646" s="38">
        <f t="shared" ca="1" si="122"/>
        <v>96.571460574350652</v>
      </c>
      <c r="M646" s="38">
        <f t="shared" ca="1" si="123"/>
        <v>94.667572340075822</v>
      </c>
      <c r="N646" s="38">
        <f t="shared" ca="1" si="124"/>
        <v>94.390575029034451</v>
      </c>
      <c r="O646" s="38">
        <f t="shared" ca="1" si="125"/>
        <v>99.033761962546123</v>
      </c>
      <c r="P646" s="38">
        <f t="shared" ca="1" si="126"/>
        <v>96.317860627020963</v>
      </c>
      <c r="Q646" s="38">
        <f t="shared" ca="1" si="127"/>
        <v>97.879625420286402</v>
      </c>
      <c r="R646" s="38">
        <f t="shared" ca="1" si="128"/>
        <v>93.629365417614039</v>
      </c>
      <c r="S646" s="38">
        <f t="shared" ca="1" si="129"/>
        <v>94.777253140063294</v>
      </c>
      <c r="T646" s="38">
        <f t="shared" ca="1" si="130"/>
        <v>96.853087599927022</v>
      </c>
      <c r="U646" s="38" t="str">
        <f t="shared" ca="1" si="131"/>
        <v>-</v>
      </c>
      <c r="V646" s="38"/>
      <c r="W646" s="38"/>
    </row>
    <row r="647" spans="1:23" x14ac:dyDescent="0.35">
      <c r="A647" s="2" t="str">
        <f>BASE_NOTAS[[#This Row],[Sigla]]&amp;BASE_NOTAS[[#This Row],[CÓDIGO]]</f>
        <v>SCEP_EP</v>
      </c>
      <c r="B647" s="4" t="s">
        <v>194</v>
      </c>
      <c r="C647" s="4" t="s">
        <v>30</v>
      </c>
      <c r="D647" s="4" t="s">
        <v>100</v>
      </c>
      <c r="E647" s="42">
        <v>89.642906013182341</v>
      </c>
      <c r="F647" s="4" t="s">
        <v>611</v>
      </c>
      <c r="G64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88.90498527696974</v>
      </c>
      <c r="H64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47" s="38">
        <f t="shared" ca="1" si="120"/>
        <v>90.515486494026831</v>
      </c>
      <c r="K647" s="38">
        <f t="shared" ca="1" si="121"/>
        <v>92.013741082060022</v>
      </c>
      <c r="L647" s="38">
        <f t="shared" ca="1" si="122"/>
        <v>91.837511533030167</v>
      </c>
      <c r="M647" s="38">
        <f t="shared" ca="1" si="123"/>
        <v>87.479500376727913</v>
      </c>
      <c r="N647" s="38">
        <f t="shared" ca="1" si="124"/>
        <v>86.416440482903411</v>
      </c>
      <c r="O647" s="38">
        <f t="shared" ca="1" si="125"/>
        <v>86.917484909432048</v>
      </c>
      <c r="P647" s="38">
        <f t="shared" ca="1" si="126"/>
        <v>86.628357360129741</v>
      </c>
      <c r="Q647" s="38">
        <f t="shared" ca="1" si="127"/>
        <v>87.254589501757096</v>
      </c>
      <c r="R647" s="38">
        <f t="shared" ca="1" si="128"/>
        <v>89.172777377476066</v>
      </c>
      <c r="S647" s="38">
        <f t="shared" ca="1" si="129"/>
        <v>89.642906013182341</v>
      </c>
      <c r="T647" s="38">
        <f t="shared" ca="1" si="130"/>
        <v>88.90498527696974</v>
      </c>
      <c r="U647" s="38" t="str">
        <f t="shared" ca="1" si="131"/>
        <v>-</v>
      </c>
      <c r="V647" s="38"/>
      <c r="W647" s="38"/>
    </row>
    <row r="648" spans="1:23" x14ac:dyDescent="0.35">
      <c r="A648" s="2" t="str">
        <f>BASE_NOTAS[[#This Row],[Sigla]]&amp;BASE_NOTAS[[#This Row],[CÓDIGO]]</f>
        <v>SEEP_EP</v>
      </c>
      <c r="B648" s="4" t="s">
        <v>206</v>
      </c>
      <c r="C648" s="4" t="s">
        <v>30</v>
      </c>
      <c r="D648" s="4" t="s">
        <v>100</v>
      </c>
      <c r="E648" s="42">
        <v>33.182466657143891</v>
      </c>
      <c r="F648" s="4" t="s">
        <v>611</v>
      </c>
      <c r="G64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26.991468128041305</v>
      </c>
      <c r="H64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48" s="38">
        <f t="shared" ca="1" si="120"/>
        <v>72.528817402896649</v>
      </c>
      <c r="K648" s="38">
        <f t="shared" ca="1" si="121"/>
        <v>72.966619519202041</v>
      </c>
      <c r="L648" s="38">
        <f t="shared" ca="1" si="122"/>
        <v>68.491815489748276</v>
      </c>
      <c r="M648" s="38">
        <f t="shared" ca="1" si="123"/>
        <v>52.483902874949919</v>
      </c>
      <c r="N648" s="38">
        <f t="shared" ca="1" si="124"/>
        <v>45.20191780686956</v>
      </c>
      <c r="O648" s="38">
        <f t="shared" ca="1" si="125"/>
        <v>40.039002121642838</v>
      </c>
      <c r="P648" s="38">
        <f t="shared" ca="1" si="126"/>
        <v>36.523745121523262</v>
      </c>
      <c r="Q648" s="38">
        <f t="shared" ca="1" si="127"/>
        <v>42.143452874663069</v>
      </c>
      <c r="R648" s="38">
        <f t="shared" ca="1" si="128"/>
        <v>44.049893619418242</v>
      </c>
      <c r="S648" s="38">
        <f t="shared" ca="1" si="129"/>
        <v>33.182466657143891</v>
      </c>
      <c r="T648" s="38">
        <f t="shared" ca="1" si="130"/>
        <v>26.991468128041305</v>
      </c>
      <c r="U648" s="38" t="str">
        <f t="shared" ca="1" si="131"/>
        <v>-</v>
      </c>
      <c r="V648" s="38"/>
      <c r="W648" s="38"/>
    </row>
    <row r="649" spans="1:23" x14ac:dyDescent="0.35">
      <c r="A649" s="2" t="str">
        <f>BASE_NOTAS[[#This Row],[Sigla]]&amp;BASE_NOTAS[[#This Row],[CÓDIGO]]</f>
        <v>SPEP_EP</v>
      </c>
      <c r="B649" s="4" t="s">
        <v>186</v>
      </c>
      <c r="C649" s="4" t="s">
        <v>30</v>
      </c>
      <c r="D649" s="4" t="s">
        <v>100</v>
      </c>
      <c r="E649" s="42">
        <v>100</v>
      </c>
      <c r="F649" s="4" t="s">
        <v>611</v>
      </c>
      <c r="G64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64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49" s="38">
        <f t="shared" ca="1" si="120"/>
        <v>100</v>
      </c>
      <c r="K649" s="38">
        <f t="shared" ca="1" si="121"/>
        <v>100</v>
      </c>
      <c r="L649" s="38">
        <f t="shared" ca="1" si="122"/>
        <v>100</v>
      </c>
      <c r="M649" s="38">
        <f t="shared" ca="1" si="123"/>
        <v>100</v>
      </c>
      <c r="N649" s="38">
        <f t="shared" ca="1" si="124"/>
        <v>100</v>
      </c>
      <c r="O649" s="38">
        <f t="shared" ca="1" si="125"/>
        <v>100</v>
      </c>
      <c r="P649" s="38">
        <f t="shared" ca="1" si="126"/>
        <v>100</v>
      </c>
      <c r="Q649" s="38">
        <f t="shared" ca="1" si="127"/>
        <v>99.779483163343968</v>
      </c>
      <c r="R649" s="38">
        <f t="shared" ca="1" si="128"/>
        <v>100</v>
      </c>
      <c r="S649" s="38">
        <f t="shared" ca="1" si="129"/>
        <v>100</v>
      </c>
      <c r="T649" s="38">
        <f t="shared" ca="1" si="130"/>
        <v>100</v>
      </c>
      <c r="U649" s="38" t="str">
        <f t="shared" ca="1" si="131"/>
        <v>-</v>
      </c>
      <c r="V649" s="38"/>
      <c r="W649" s="38"/>
    </row>
    <row r="650" spans="1:23" x14ac:dyDescent="0.35">
      <c r="A650" s="2" t="str">
        <f>BASE_NOTAS[[#This Row],[Sigla]]&amp;BASE_NOTAS[[#This Row],[CÓDIGO]]</f>
        <v>TOEP_EP</v>
      </c>
      <c r="B650" s="4" t="s">
        <v>185</v>
      </c>
      <c r="C650" s="4" t="s">
        <v>30</v>
      </c>
      <c r="D650" s="4" t="s">
        <v>100</v>
      </c>
      <c r="E650" s="42">
        <v>58.942254270634336</v>
      </c>
      <c r="F650" s="4" t="s">
        <v>611</v>
      </c>
      <c r="G65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61.87619304648625</v>
      </c>
      <c r="H65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50" s="38">
        <f t="shared" ca="1" si="120"/>
        <v>0</v>
      </c>
      <c r="K650" s="38">
        <f t="shared" ca="1" si="121"/>
        <v>0</v>
      </c>
      <c r="L650" s="38">
        <f t="shared" ca="1" si="122"/>
        <v>0</v>
      </c>
      <c r="M650" s="38">
        <f t="shared" ca="1" si="123"/>
        <v>43.25161952673885</v>
      </c>
      <c r="N650" s="38">
        <f t="shared" ca="1" si="124"/>
        <v>48.379321711931354</v>
      </c>
      <c r="O650" s="38">
        <f t="shared" ca="1" si="125"/>
        <v>45.771314669120564</v>
      </c>
      <c r="P650" s="38">
        <f t="shared" ca="1" si="126"/>
        <v>46.301430450639479</v>
      </c>
      <c r="Q650" s="38">
        <f t="shared" ca="1" si="127"/>
        <v>39.989741083531257</v>
      </c>
      <c r="R650" s="38">
        <f t="shared" ca="1" si="128"/>
        <v>62.185883991095615</v>
      </c>
      <c r="S650" s="38">
        <f t="shared" ca="1" si="129"/>
        <v>58.942254270634336</v>
      </c>
      <c r="T650" s="38">
        <f t="shared" ca="1" si="130"/>
        <v>61.87619304648625</v>
      </c>
      <c r="U650" s="38" t="str">
        <f t="shared" ca="1" si="131"/>
        <v>-</v>
      </c>
      <c r="V650" s="38"/>
      <c r="W650" s="38"/>
    </row>
    <row r="651" spans="1:23" x14ac:dyDescent="0.35">
      <c r="A651" s="2" t="str">
        <f>BASE_NOTAS[[#This Row],[Sigla]]&amp;BASE_NOTAS[[#This Row],[CÓDIGO]]</f>
        <v>ACEP_JP</v>
      </c>
      <c r="B651" s="4" t="s">
        <v>156</v>
      </c>
      <c r="C651" s="4" t="s">
        <v>31</v>
      </c>
      <c r="D651" s="4" t="s">
        <v>101</v>
      </c>
      <c r="E651" s="42">
        <v>28.056786022007145</v>
      </c>
      <c r="F651" s="4" t="s">
        <v>611</v>
      </c>
      <c r="G65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1.0871952701642869</v>
      </c>
      <c r="H65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51" s="38">
        <f t="shared" ca="1" si="120"/>
        <v>68.978539246679645</v>
      </c>
      <c r="K651" s="38">
        <f t="shared" ca="1" si="121"/>
        <v>36.144882512315768</v>
      </c>
      <c r="L651" s="38">
        <f t="shared" ca="1" si="122"/>
        <v>28.660009683792182</v>
      </c>
      <c r="M651" s="38">
        <f t="shared" ca="1" si="123"/>
        <v>16.801194839562271</v>
      </c>
      <c r="N651" s="38">
        <f t="shared" ca="1" si="124"/>
        <v>36.721814185168569</v>
      </c>
      <c r="O651" s="38">
        <f t="shared" ca="1" si="125"/>
        <v>63.935768525967248</v>
      </c>
      <c r="P651" s="38">
        <f t="shared" ca="1" si="126"/>
        <v>25.809110665235295</v>
      </c>
      <c r="Q651" s="38">
        <f t="shared" ca="1" si="127"/>
        <v>28.196969542298945</v>
      </c>
      <c r="R651" s="38">
        <f t="shared" ca="1" si="128"/>
        <v>53.951856378273675</v>
      </c>
      <c r="S651" s="38">
        <f t="shared" ca="1" si="129"/>
        <v>28.056786022007145</v>
      </c>
      <c r="T651" s="38">
        <f t="shared" ca="1" si="130"/>
        <v>1.0871952701642869</v>
      </c>
      <c r="U651" s="38" t="str">
        <f t="shared" ca="1" si="131"/>
        <v>-</v>
      </c>
      <c r="V651" s="38"/>
      <c r="W651" s="38"/>
    </row>
    <row r="652" spans="1:23" x14ac:dyDescent="0.35">
      <c r="A652" s="2" t="str">
        <f>BASE_NOTAS[[#This Row],[Sigla]]&amp;BASE_NOTAS[[#This Row],[CÓDIGO]]</f>
        <v>ALEP_JP</v>
      </c>
      <c r="B652" s="4" t="s">
        <v>157</v>
      </c>
      <c r="C652" s="4" t="s">
        <v>31</v>
      </c>
      <c r="D652" s="4" t="s">
        <v>101</v>
      </c>
      <c r="E652" s="42">
        <v>54.251880114227582</v>
      </c>
      <c r="F652" s="4" t="s">
        <v>611</v>
      </c>
      <c r="G65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51.15488837185093</v>
      </c>
      <c r="H65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52" s="38">
        <f t="shared" ca="1" si="120"/>
        <v>73.69686921191547</v>
      </c>
      <c r="K652" s="38">
        <f t="shared" ca="1" si="121"/>
        <v>68.040197904770977</v>
      </c>
      <c r="L652" s="38">
        <f t="shared" ca="1" si="122"/>
        <v>63.917125193951193</v>
      </c>
      <c r="M652" s="38">
        <f t="shared" ca="1" si="123"/>
        <v>56.722880470140922</v>
      </c>
      <c r="N652" s="38">
        <f t="shared" ca="1" si="124"/>
        <v>62.14930712482105</v>
      </c>
      <c r="O652" s="38">
        <f t="shared" ca="1" si="125"/>
        <v>76.956889825784714</v>
      </c>
      <c r="P652" s="38">
        <f t="shared" ca="1" si="126"/>
        <v>53.744728160685305</v>
      </c>
      <c r="Q652" s="38">
        <f t="shared" ca="1" si="127"/>
        <v>61.350059639093537</v>
      </c>
      <c r="R652" s="38">
        <f t="shared" ca="1" si="128"/>
        <v>72.328965372776594</v>
      </c>
      <c r="S652" s="38">
        <f t="shared" ca="1" si="129"/>
        <v>54.251880114227582</v>
      </c>
      <c r="T652" s="38">
        <f t="shared" ca="1" si="130"/>
        <v>51.15488837185093</v>
      </c>
      <c r="U652" s="38" t="str">
        <f t="shared" ca="1" si="131"/>
        <v>-</v>
      </c>
      <c r="V652" s="38"/>
      <c r="W652" s="38"/>
    </row>
    <row r="653" spans="1:23" x14ac:dyDescent="0.35">
      <c r="A653" s="2" t="str">
        <f>BASE_NOTAS[[#This Row],[Sigla]]&amp;BASE_NOTAS[[#This Row],[CÓDIGO]]</f>
        <v>AMEP_JP</v>
      </c>
      <c r="B653" s="4" t="s">
        <v>158</v>
      </c>
      <c r="C653" s="4" t="s">
        <v>31</v>
      </c>
      <c r="D653" s="4" t="s">
        <v>101</v>
      </c>
      <c r="E653" s="42">
        <v>75.01489646627175</v>
      </c>
      <c r="F653" s="4" t="s">
        <v>611</v>
      </c>
      <c r="G65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82.254515115021562</v>
      </c>
      <c r="H65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53" s="38">
        <f t="shared" ca="1" si="120"/>
        <v>93.558917974090761</v>
      </c>
      <c r="K653" s="38">
        <f t="shared" ca="1" si="121"/>
        <v>87.45595566080388</v>
      </c>
      <c r="L653" s="38">
        <f t="shared" ca="1" si="122"/>
        <v>83.252967913931414</v>
      </c>
      <c r="M653" s="38">
        <f t="shared" ca="1" si="123"/>
        <v>83.069460170817521</v>
      </c>
      <c r="N653" s="38">
        <f t="shared" ca="1" si="124"/>
        <v>84.585965896005277</v>
      </c>
      <c r="O653" s="38">
        <f t="shared" ca="1" si="125"/>
        <v>92.135256317693589</v>
      </c>
      <c r="P653" s="38">
        <f t="shared" ca="1" si="126"/>
        <v>76.805388600023207</v>
      </c>
      <c r="Q653" s="38">
        <f t="shared" ca="1" si="127"/>
        <v>81.78356994530607</v>
      </c>
      <c r="R653" s="38">
        <f t="shared" ca="1" si="128"/>
        <v>80.698814472985561</v>
      </c>
      <c r="S653" s="38">
        <f t="shared" ca="1" si="129"/>
        <v>75.01489646627175</v>
      </c>
      <c r="T653" s="38">
        <f t="shared" ca="1" si="130"/>
        <v>82.254515115021562</v>
      </c>
      <c r="U653" s="38" t="str">
        <f t="shared" ca="1" si="131"/>
        <v>-</v>
      </c>
      <c r="V653" s="38"/>
      <c r="W653" s="38"/>
    </row>
    <row r="654" spans="1:23" x14ac:dyDescent="0.35">
      <c r="A654" s="2" t="str">
        <f>BASE_NOTAS[[#This Row],[Sigla]]&amp;BASE_NOTAS[[#This Row],[CÓDIGO]]</f>
        <v>APEP_JP</v>
      </c>
      <c r="B654" s="4" t="s">
        <v>184</v>
      </c>
      <c r="C654" s="4" t="s">
        <v>31</v>
      </c>
      <c r="D654" s="4" t="s">
        <v>101</v>
      </c>
      <c r="E654" s="42">
        <v>6.2473473148992582</v>
      </c>
      <c r="F654" s="4" t="s">
        <v>611</v>
      </c>
      <c r="G65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7.3906399244872034</v>
      </c>
      <c r="H65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54" s="38">
        <f t="shared" ca="1" si="120"/>
        <v>30.205305270829754</v>
      </c>
      <c r="K654" s="38">
        <f t="shared" ca="1" si="121"/>
        <v>13.459771497171872</v>
      </c>
      <c r="L654" s="38">
        <f t="shared" ca="1" si="122"/>
        <v>7.0432723072224519</v>
      </c>
      <c r="M654" s="38">
        <f t="shared" ca="1" si="123"/>
        <v>5.886231194042395</v>
      </c>
      <c r="N654" s="38">
        <f t="shared" ca="1" si="124"/>
        <v>15.909387395066844</v>
      </c>
      <c r="O654" s="38">
        <f t="shared" ca="1" si="125"/>
        <v>25.58715452875505</v>
      </c>
      <c r="P654" s="38">
        <f t="shared" ca="1" si="126"/>
        <v>0.85670535248783608</v>
      </c>
      <c r="Q654" s="38">
        <f t="shared" ca="1" si="127"/>
        <v>1.8080687746686692</v>
      </c>
      <c r="R654" s="38">
        <f t="shared" ca="1" si="128"/>
        <v>17.916059124890282</v>
      </c>
      <c r="S654" s="38">
        <f t="shared" ca="1" si="129"/>
        <v>6.2473473148992582</v>
      </c>
      <c r="T654" s="38">
        <f t="shared" ca="1" si="130"/>
        <v>7.3906399244872034</v>
      </c>
      <c r="U654" s="38" t="str">
        <f t="shared" ca="1" si="131"/>
        <v>-</v>
      </c>
      <c r="V654" s="38"/>
      <c r="W654" s="38"/>
    </row>
    <row r="655" spans="1:23" x14ac:dyDescent="0.35">
      <c r="A655" s="2" t="str">
        <f>BASE_NOTAS[[#This Row],[Sigla]]&amp;BASE_NOTAS[[#This Row],[CÓDIGO]]</f>
        <v>BAEP_JP</v>
      </c>
      <c r="B655" s="4" t="s">
        <v>187</v>
      </c>
      <c r="C655" s="4" t="s">
        <v>31</v>
      </c>
      <c r="D655" s="4" t="s">
        <v>101</v>
      </c>
      <c r="E655" s="42">
        <v>81.072453816023511</v>
      </c>
      <c r="F655" s="4" t="s">
        <v>611</v>
      </c>
      <c r="G65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76.72299051974575</v>
      </c>
      <c r="H65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55" s="38">
        <f t="shared" ca="1" si="120"/>
        <v>88.812948708306664</v>
      </c>
      <c r="K655" s="38">
        <f t="shared" ca="1" si="121"/>
        <v>74.386644069118177</v>
      </c>
      <c r="L655" s="38">
        <f t="shared" ca="1" si="122"/>
        <v>72.715691320448329</v>
      </c>
      <c r="M655" s="38">
        <f t="shared" ca="1" si="123"/>
        <v>74.848875190070615</v>
      </c>
      <c r="N655" s="38">
        <f t="shared" ca="1" si="124"/>
        <v>78.670437546067063</v>
      </c>
      <c r="O655" s="38">
        <f t="shared" ca="1" si="125"/>
        <v>89.496199067591391</v>
      </c>
      <c r="P655" s="38">
        <f t="shared" ca="1" si="126"/>
        <v>73.391476065912343</v>
      </c>
      <c r="Q655" s="38">
        <f t="shared" ca="1" si="127"/>
        <v>74.90260939952968</v>
      </c>
      <c r="R655" s="38">
        <f t="shared" ca="1" si="128"/>
        <v>80.514700831648014</v>
      </c>
      <c r="S655" s="38">
        <f t="shared" ca="1" si="129"/>
        <v>81.072453816023511</v>
      </c>
      <c r="T655" s="38">
        <f t="shared" ca="1" si="130"/>
        <v>76.72299051974575</v>
      </c>
      <c r="U655" s="38" t="str">
        <f t="shared" ca="1" si="131"/>
        <v>-</v>
      </c>
      <c r="V655" s="38"/>
      <c r="W655" s="38"/>
    </row>
    <row r="656" spans="1:23" x14ac:dyDescent="0.35">
      <c r="A656" s="2" t="str">
        <f>BASE_NOTAS[[#This Row],[Sigla]]&amp;BASE_NOTAS[[#This Row],[CÓDIGO]]</f>
        <v>CEEP_JP</v>
      </c>
      <c r="B656" s="4" t="s">
        <v>188</v>
      </c>
      <c r="C656" s="4" t="s">
        <v>31</v>
      </c>
      <c r="D656" s="4" t="s">
        <v>101</v>
      </c>
      <c r="E656" s="42">
        <v>76.036799668807845</v>
      </c>
      <c r="F656" s="4" t="s">
        <v>611</v>
      </c>
      <c r="G65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68.551129286662047</v>
      </c>
      <c r="H65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56" s="38">
        <f t="shared" ca="1" si="120"/>
        <v>89.358744920634507</v>
      </c>
      <c r="K656" s="38">
        <f t="shared" ca="1" si="121"/>
        <v>80.415608994351089</v>
      </c>
      <c r="L656" s="38">
        <f t="shared" ca="1" si="122"/>
        <v>80.659268038851764</v>
      </c>
      <c r="M656" s="38">
        <f t="shared" ca="1" si="123"/>
        <v>79.108944913646994</v>
      </c>
      <c r="N656" s="38">
        <f t="shared" ca="1" si="124"/>
        <v>83.02086316502691</v>
      </c>
      <c r="O656" s="38">
        <f t="shared" ca="1" si="125"/>
        <v>89.710541090532502</v>
      </c>
      <c r="P656" s="38">
        <f t="shared" ca="1" si="126"/>
        <v>78.51892272484784</v>
      </c>
      <c r="Q656" s="38">
        <f t="shared" ca="1" si="127"/>
        <v>77.21549967918871</v>
      </c>
      <c r="R656" s="38">
        <f t="shared" ca="1" si="128"/>
        <v>82.731647951344229</v>
      </c>
      <c r="S656" s="38">
        <f t="shared" ca="1" si="129"/>
        <v>76.036799668807845</v>
      </c>
      <c r="T656" s="38">
        <f t="shared" ca="1" si="130"/>
        <v>68.551129286662047</v>
      </c>
      <c r="U656" s="38" t="str">
        <f t="shared" ca="1" si="131"/>
        <v>-</v>
      </c>
      <c r="V656" s="38"/>
      <c r="W656" s="38"/>
    </row>
    <row r="657" spans="1:23" x14ac:dyDescent="0.35">
      <c r="A657" s="2" t="str">
        <f>BASE_NOTAS[[#This Row],[Sigla]]&amp;BASE_NOTAS[[#This Row],[CÓDIGO]]</f>
        <v>DFEP_JP</v>
      </c>
      <c r="B657" s="4" t="s">
        <v>189</v>
      </c>
      <c r="C657" s="4" t="s">
        <v>31</v>
      </c>
      <c r="D657" s="4" t="s">
        <v>101</v>
      </c>
      <c r="E657" s="42">
        <v>0</v>
      </c>
      <c r="F657" s="4" t="s">
        <v>611</v>
      </c>
      <c r="G65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65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57" s="38">
        <f t="shared" ca="1" si="120"/>
        <v>0</v>
      </c>
      <c r="K657" s="38">
        <f t="shared" ca="1" si="121"/>
        <v>0</v>
      </c>
      <c r="L657" s="38">
        <f t="shared" ca="1" si="122"/>
        <v>0</v>
      </c>
      <c r="M657" s="38">
        <f t="shared" ca="1" si="123"/>
        <v>0</v>
      </c>
      <c r="N657" s="38">
        <f t="shared" ca="1" si="124"/>
        <v>0</v>
      </c>
      <c r="O657" s="38">
        <f t="shared" ca="1" si="125"/>
        <v>0</v>
      </c>
      <c r="P657" s="38">
        <f t="shared" ca="1" si="126"/>
        <v>0</v>
      </c>
      <c r="Q657" s="38">
        <f t="shared" ca="1" si="127"/>
        <v>0</v>
      </c>
      <c r="R657" s="38">
        <f t="shared" ca="1" si="128"/>
        <v>0</v>
      </c>
      <c r="S657" s="38">
        <f t="shared" ca="1" si="129"/>
        <v>0</v>
      </c>
      <c r="T657" s="38">
        <f t="shared" ca="1" si="130"/>
        <v>0</v>
      </c>
      <c r="U657" s="38" t="str">
        <f t="shared" ca="1" si="131"/>
        <v>-</v>
      </c>
      <c r="V657" s="38"/>
      <c r="W657" s="38"/>
    </row>
    <row r="658" spans="1:23" x14ac:dyDescent="0.35">
      <c r="A658" s="2" t="str">
        <f>BASE_NOTAS[[#This Row],[Sigla]]&amp;BASE_NOTAS[[#This Row],[CÓDIGO]]</f>
        <v>ESEP_JP</v>
      </c>
      <c r="B658" s="4" t="s">
        <v>183</v>
      </c>
      <c r="C658" s="4" t="s">
        <v>31</v>
      </c>
      <c r="D658" s="4" t="s">
        <v>101</v>
      </c>
      <c r="E658" s="42">
        <v>89.067497642899426</v>
      </c>
      <c r="F658" s="4" t="s">
        <v>611</v>
      </c>
      <c r="G65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91.855841979176688</v>
      </c>
      <c r="H65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58" s="38">
        <f t="shared" ca="1" si="120"/>
        <v>90.893042494607187</v>
      </c>
      <c r="K658" s="38">
        <f t="shared" ca="1" si="121"/>
        <v>87.790481264242331</v>
      </c>
      <c r="L658" s="38">
        <f t="shared" ca="1" si="122"/>
        <v>83.253985741204673</v>
      </c>
      <c r="M658" s="38">
        <f t="shared" ca="1" si="123"/>
        <v>79.929003609620267</v>
      </c>
      <c r="N658" s="38">
        <f t="shared" ca="1" si="124"/>
        <v>80.333000716621925</v>
      </c>
      <c r="O658" s="38">
        <f t="shared" ca="1" si="125"/>
        <v>90.171789192808461</v>
      </c>
      <c r="P658" s="38">
        <f t="shared" ca="1" si="126"/>
        <v>77.991051949969076</v>
      </c>
      <c r="Q658" s="38">
        <f t="shared" ca="1" si="127"/>
        <v>82.108348650868464</v>
      </c>
      <c r="R658" s="38">
        <f t="shared" ca="1" si="128"/>
        <v>89.764699222184007</v>
      </c>
      <c r="S658" s="38">
        <f t="shared" ca="1" si="129"/>
        <v>89.067497642899426</v>
      </c>
      <c r="T658" s="38">
        <f t="shared" ca="1" si="130"/>
        <v>91.855841979176688</v>
      </c>
      <c r="U658" s="38" t="str">
        <f t="shared" ca="1" si="131"/>
        <v>-</v>
      </c>
      <c r="V658" s="38"/>
      <c r="W658" s="38"/>
    </row>
    <row r="659" spans="1:23" x14ac:dyDescent="0.35">
      <c r="A659" s="2" t="str">
        <f>BASE_NOTAS[[#This Row],[Sigla]]&amp;BASE_NOTAS[[#This Row],[CÓDIGO]]</f>
        <v>GOEP_JP</v>
      </c>
      <c r="B659" s="4" t="s">
        <v>190</v>
      </c>
      <c r="C659" s="4" t="s">
        <v>31</v>
      </c>
      <c r="D659" s="4" t="s">
        <v>101</v>
      </c>
      <c r="E659" s="42">
        <v>68.842183849435415</v>
      </c>
      <c r="F659" s="4" t="s">
        <v>611</v>
      </c>
      <c r="G65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60.118149468389717</v>
      </c>
      <c r="H65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59" s="38">
        <f t="shared" ca="1" si="120"/>
        <v>94.769073545670906</v>
      </c>
      <c r="K659" s="38">
        <f t="shared" ca="1" si="121"/>
        <v>90.68591337044036</v>
      </c>
      <c r="L659" s="38">
        <f t="shared" ca="1" si="122"/>
        <v>88.428898166332147</v>
      </c>
      <c r="M659" s="38">
        <f t="shared" ca="1" si="123"/>
        <v>72.538867861791758</v>
      </c>
      <c r="N659" s="38">
        <f t="shared" ca="1" si="124"/>
        <v>73.408743878245232</v>
      </c>
      <c r="O659" s="38">
        <f t="shared" ca="1" si="125"/>
        <v>82.222287240642927</v>
      </c>
      <c r="P659" s="38">
        <f t="shared" ca="1" si="126"/>
        <v>56.307513790947574</v>
      </c>
      <c r="Q659" s="38">
        <f t="shared" ca="1" si="127"/>
        <v>61.222259788592851</v>
      </c>
      <c r="R659" s="38">
        <f t="shared" ca="1" si="128"/>
        <v>80.978333390268347</v>
      </c>
      <c r="S659" s="38">
        <f t="shared" ca="1" si="129"/>
        <v>68.842183849435415</v>
      </c>
      <c r="T659" s="38">
        <f t="shared" ca="1" si="130"/>
        <v>60.118149468389717</v>
      </c>
      <c r="U659" s="38" t="str">
        <f t="shared" ca="1" si="131"/>
        <v>-</v>
      </c>
      <c r="V659" s="38"/>
      <c r="W659" s="38"/>
    </row>
    <row r="660" spans="1:23" x14ac:dyDescent="0.35">
      <c r="A660" s="2" t="str">
        <f>BASE_NOTAS[[#This Row],[Sigla]]&amp;BASE_NOTAS[[#This Row],[CÓDIGO]]</f>
        <v>MAEP_JP</v>
      </c>
      <c r="B660" s="4" t="s">
        <v>191</v>
      </c>
      <c r="C660" s="4" t="s">
        <v>31</v>
      </c>
      <c r="D660" s="4" t="s">
        <v>101</v>
      </c>
      <c r="E660" s="42">
        <v>62.062945711904362</v>
      </c>
      <c r="F660" s="4" t="s">
        <v>611</v>
      </c>
      <c r="G66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45.012262966027414</v>
      </c>
      <c r="H66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60" s="38">
        <f t="shared" ca="1" si="120"/>
        <v>78.567467159400124</v>
      </c>
      <c r="K660" s="38">
        <f t="shared" ca="1" si="121"/>
        <v>58.143366290481509</v>
      </c>
      <c r="L660" s="38">
        <f t="shared" ca="1" si="122"/>
        <v>58.407020723722937</v>
      </c>
      <c r="M660" s="38">
        <f t="shared" ca="1" si="123"/>
        <v>60.54694001904938</v>
      </c>
      <c r="N660" s="38">
        <f t="shared" ca="1" si="124"/>
        <v>63.579310764053254</v>
      </c>
      <c r="O660" s="38">
        <f t="shared" ca="1" si="125"/>
        <v>80.001699513521203</v>
      </c>
      <c r="P660" s="38">
        <f t="shared" ca="1" si="126"/>
        <v>52.568959371724098</v>
      </c>
      <c r="Q660" s="38">
        <f t="shared" ca="1" si="127"/>
        <v>54.225433227195282</v>
      </c>
      <c r="R660" s="38">
        <f t="shared" ca="1" si="128"/>
        <v>69.884396087423923</v>
      </c>
      <c r="S660" s="38">
        <f t="shared" ca="1" si="129"/>
        <v>62.062945711904362</v>
      </c>
      <c r="T660" s="38">
        <f t="shared" ca="1" si="130"/>
        <v>45.012262966027414</v>
      </c>
      <c r="U660" s="38" t="str">
        <f t="shared" ca="1" si="131"/>
        <v>-</v>
      </c>
      <c r="V660" s="38"/>
      <c r="W660" s="38"/>
    </row>
    <row r="661" spans="1:23" x14ac:dyDescent="0.35">
      <c r="A661" s="2" t="str">
        <f>BASE_NOTAS[[#This Row],[Sigla]]&amp;BASE_NOTAS[[#This Row],[CÓDIGO]]</f>
        <v>MGEP_JP</v>
      </c>
      <c r="B661" s="4" t="s">
        <v>192</v>
      </c>
      <c r="C661" s="4" t="s">
        <v>31</v>
      </c>
      <c r="D661" s="4" t="s">
        <v>101</v>
      </c>
      <c r="E661" s="42">
        <v>78.580817676415975</v>
      </c>
      <c r="F661" s="4" t="s">
        <v>611</v>
      </c>
      <c r="G66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71.075933836882115</v>
      </c>
      <c r="H66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61" s="38">
        <f t="shared" ca="1" si="120"/>
        <v>92.473547647215966</v>
      </c>
      <c r="K661" s="38">
        <f t="shared" ca="1" si="121"/>
        <v>87.698806374098339</v>
      </c>
      <c r="L661" s="38">
        <f t="shared" ca="1" si="122"/>
        <v>85.616720268169672</v>
      </c>
      <c r="M661" s="38">
        <f t="shared" ca="1" si="123"/>
        <v>84.696014263312435</v>
      </c>
      <c r="N661" s="38">
        <f t="shared" ca="1" si="124"/>
        <v>84.730582213803388</v>
      </c>
      <c r="O661" s="38">
        <f t="shared" ca="1" si="125"/>
        <v>88.430018723488374</v>
      </c>
      <c r="P661" s="38">
        <f t="shared" ca="1" si="126"/>
        <v>79.642396559811829</v>
      </c>
      <c r="Q661" s="38">
        <f t="shared" ca="1" si="127"/>
        <v>80.450851483922833</v>
      </c>
      <c r="R661" s="38">
        <f t="shared" ca="1" si="128"/>
        <v>82.895729750683472</v>
      </c>
      <c r="S661" s="38">
        <f t="shared" ca="1" si="129"/>
        <v>78.580817676415975</v>
      </c>
      <c r="T661" s="38">
        <f t="shared" ca="1" si="130"/>
        <v>71.075933836882115</v>
      </c>
      <c r="U661" s="38" t="str">
        <f t="shared" ca="1" si="131"/>
        <v>-</v>
      </c>
      <c r="V661" s="38"/>
      <c r="W661" s="38"/>
    </row>
    <row r="662" spans="1:23" x14ac:dyDescent="0.35">
      <c r="A662" s="2" t="str">
        <f>BASE_NOTAS[[#This Row],[Sigla]]&amp;BASE_NOTAS[[#This Row],[CÓDIGO]]</f>
        <v>MSEP_JP</v>
      </c>
      <c r="B662" s="4" t="s">
        <v>193</v>
      </c>
      <c r="C662" s="4" t="s">
        <v>31</v>
      </c>
      <c r="D662" s="4" t="s">
        <v>101</v>
      </c>
      <c r="E662" s="42">
        <v>74.136585570399006</v>
      </c>
      <c r="F662" s="4" t="s">
        <v>611</v>
      </c>
      <c r="G66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74.900468101572386</v>
      </c>
      <c r="H66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62" s="38">
        <f t="shared" ca="1" si="120"/>
        <v>85.441560731480493</v>
      </c>
      <c r="K662" s="38">
        <f t="shared" ca="1" si="121"/>
        <v>75.522736969675137</v>
      </c>
      <c r="L662" s="38">
        <f t="shared" ca="1" si="122"/>
        <v>69.605974241618981</v>
      </c>
      <c r="M662" s="38">
        <f t="shared" ca="1" si="123"/>
        <v>75.015054988321708</v>
      </c>
      <c r="N662" s="38">
        <f t="shared" ca="1" si="124"/>
        <v>79.622129079750692</v>
      </c>
      <c r="O662" s="38">
        <f t="shared" ca="1" si="125"/>
        <v>87.621859324284699</v>
      </c>
      <c r="P662" s="38">
        <f t="shared" ca="1" si="126"/>
        <v>69.800669084531563</v>
      </c>
      <c r="Q662" s="38">
        <f t="shared" ca="1" si="127"/>
        <v>73.094639449541987</v>
      </c>
      <c r="R662" s="38">
        <f t="shared" ca="1" si="128"/>
        <v>82.676937215532874</v>
      </c>
      <c r="S662" s="38">
        <f t="shared" ca="1" si="129"/>
        <v>74.136585570399006</v>
      </c>
      <c r="T662" s="38">
        <f t="shared" ca="1" si="130"/>
        <v>74.900468101572386</v>
      </c>
      <c r="U662" s="38" t="str">
        <f t="shared" ca="1" si="131"/>
        <v>-</v>
      </c>
      <c r="V662" s="38"/>
      <c r="W662" s="38"/>
    </row>
    <row r="663" spans="1:23" x14ac:dyDescent="0.35">
      <c r="A663" s="2" t="str">
        <f>BASE_NOTAS[[#This Row],[Sigla]]&amp;BASE_NOTAS[[#This Row],[CÓDIGO]]</f>
        <v>MTEP_JP</v>
      </c>
      <c r="B663" s="4" t="s">
        <v>195</v>
      </c>
      <c r="C663" s="4" t="s">
        <v>31</v>
      </c>
      <c r="D663" s="4" t="s">
        <v>101</v>
      </c>
      <c r="E663" s="42">
        <v>77.773304792249576</v>
      </c>
      <c r="F663" s="4" t="s">
        <v>611</v>
      </c>
      <c r="G66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74.080449961848416</v>
      </c>
      <c r="H66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63" s="38">
        <f t="shared" ca="1" si="120"/>
        <v>88.050661543644466</v>
      </c>
      <c r="K663" s="38">
        <f t="shared" ca="1" si="121"/>
        <v>71.028241763846353</v>
      </c>
      <c r="L663" s="38">
        <f t="shared" ca="1" si="122"/>
        <v>67.566481792648162</v>
      </c>
      <c r="M663" s="38">
        <f t="shared" ca="1" si="123"/>
        <v>75.793529534169778</v>
      </c>
      <c r="N663" s="38">
        <f t="shared" ca="1" si="124"/>
        <v>77.617618517933948</v>
      </c>
      <c r="O663" s="38">
        <f t="shared" ca="1" si="125"/>
        <v>86.065099213700307</v>
      </c>
      <c r="P663" s="38">
        <f t="shared" ca="1" si="126"/>
        <v>72.199493020103532</v>
      </c>
      <c r="Q663" s="38">
        <f t="shared" ca="1" si="127"/>
        <v>79.298732407662499</v>
      </c>
      <c r="R663" s="38">
        <f t="shared" ca="1" si="128"/>
        <v>83.827500031576236</v>
      </c>
      <c r="S663" s="38">
        <f t="shared" ca="1" si="129"/>
        <v>77.773304792249576</v>
      </c>
      <c r="T663" s="38">
        <f t="shared" ca="1" si="130"/>
        <v>74.080449961848416</v>
      </c>
      <c r="U663" s="38" t="str">
        <f t="shared" ca="1" si="131"/>
        <v>-</v>
      </c>
      <c r="V663" s="38"/>
      <c r="W663" s="38"/>
    </row>
    <row r="664" spans="1:23" x14ac:dyDescent="0.35">
      <c r="A664" s="2" t="str">
        <f>BASE_NOTAS[[#This Row],[Sigla]]&amp;BASE_NOTAS[[#This Row],[CÓDIGO]]</f>
        <v>PAEP_JP</v>
      </c>
      <c r="B664" s="4" t="s">
        <v>196</v>
      </c>
      <c r="C664" s="4" t="s">
        <v>31</v>
      </c>
      <c r="D664" s="4" t="s">
        <v>101</v>
      </c>
      <c r="E664" s="42">
        <v>72.177733105617321</v>
      </c>
      <c r="F664" s="4" t="s">
        <v>611</v>
      </c>
      <c r="G66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69.530151128614108</v>
      </c>
      <c r="H66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64" s="38">
        <f t="shared" ca="1" si="120"/>
        <v>92.991222136357024</v>
      </c>
      <c r="K664" s="38">
        <f t="shared" ca="1" si="121"/>
        <v>88.112134252241049</v>
      </c>
      <c r="L664" s="38">
        <f t="shared" ca="1" si="122"/>
        <v>87.716959835902202</v>
      </c>
      <c r="M664" s="38">
        <f t="shared" ca="1" si="123"/>
        <v>86.072974328765397</v>
      </c>
      <c r="N664" s="38">
        <f t="shared" ca="1" si="124"/>
        <v>88.112768564217987</v>
      </c>
      <c r="O664" s="38">
        <f t="shared" ca="1" si="125"/>
        <v>92.954524843695708</v>
      </c>
      <c r="P664" s="38">
        <f t="shared" ca="1" si="126"/>
        <v>81.307686439393066</v>
      </c>
      <c r="Q664" s="38">
        <f t="shared" ca="1" si="127"/>
        <v>80.764043528953209</v>
      </c>
      <c r="R664" s="38">
        <f t="shared" ca="1" si="128"/>
        <v>86.66241972923774</v>
      </c>
      <c r="S664" s="38">
        <f t="shared" ca="1" si="129"/>
        <v>72.177733105617321</v>
      </c>
      <c r="T664" s="38">
        <f t="shared" ca="1" si="130"/>
        <v>69.530151128614108</v>
      </c>
      <c r="U664" s="38" t="str">
        <f t="shared" ca="1" si="131"/>
        <v>-</v>
      </c>
      <c r="V664" s="38"/>
      <c r="W664" s="38"/>
    </row>
    <row r="665" spans="1:23" x14ac:dyDescent="0.35">
      <c r="A665" s="2" t="str">
        <f>BASE_NOTAS[[#This Row],[Sigla]]&amp;BASE_NOTAS[[#This Row],[CÓDIGO]]</f>
        <v>PBEP_JP</v>
      </c>
      <c r="B665" s="4" t="s">
        <v>197</v>
      </c>
      <c r="C665" s="4" t="s">
        <v>31</v>
      </c>
      <c r="D665" s="4" t="s">
        <v>101</v>
      </c>
      <c r="E665" s="42">
        <v>12.494694629798531</v>
      </c>
      <c r="F665" s="4" t="s">
        <v>611</v>
      </c>
      <c r="G66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5.7513199610310295</v>
      </c>
      <c r="H66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65" s="38">
        <f t="shared" ca="1" si="120"/>
        <v>77.559006530656433</v>
      </c>
      <c r="K665" s="38">
        <f t="shared" ca="1" si="121"/>
        <v>61.633207825196564</v>
      </c>
      <c r="L665" s="38">
        <f t="shared" ca="1" si="122"/>
        <v>56.188742372735526</v>
      </c>
      <c r="M665" s="38">
        <f t="shared" ca="1" si="123"/>
        <v>56.827290934503786</v>
      </c>
      <c r="N665" s="38">
        <f t="shared" ca="1" si="124"/>
        <v>59.10582540719831</v>
      </c>
      <c r="O665" s="38">
        <f t="shared" ca="1" si="125"/>
        <v>75.420408447691159</v>
      </c>
      <c r="P665" s="38">
        <f t="shared" ca="1" si="126"/>
        <v>32.491428835389101</v>
      </c>
      <c r="Q665" s="38">
        <f t="shared" ca="1" si="127"/>
        <v>0.90403438733433461</v>
      </c>
      <c r="R665" s="38">
        <f t="shared" ca="1" si="128"/>
        <v>42.722280763931131</v>
      </c>
      <c r="S665" s="38">
        <f t="shared" ca="1" si="129"/>
        <v>12.494694629798531</v>
      </c>
      <c r="T665" s="38">
        <f t="shared" ca="1" si="130"/>
        <v>5.7513199610310295</v>
      </c>
      <c r="U665" s="38" t="str">
        <f t="shared" ca="1" si="131"/>
        <v>-</v>
      </c>
      <c r="V665" s="38"/>
      <c r="W665" s="38"/>
    </row>
    <row r="666" spans="1:23" x14ac:dyDescent="0.35">
      <c r="A666" s="2" t="str">
        <f>BASE_NOTAS[[#This Row],[Sigla]]&amp;BASE_NOTAS[[#This Row],[CÓDIGO]]</f>
        <v>PEEP_JP</v>
      </c>
      <c r="B666" s="4" t="s">
        <v>198</v>
      </c>
      <c r="C666" s="4" t="s">
        <v>31</v>
      </c>
      <c r="D666" s="4" t="s">
        <v>101</v>
      </c>
      <c r="E666" s="42">
        <v>55.524826177357312</v>
      </c>
      <c r="F666" s="4" t="s">
        <v>611</v>
      </c>
      <c r="G66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51.728073870419969</v>
      </c>
      <c r="H66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66" s="38">
        <f t="shared" ca="1" si="120"/>
        <v>87.013982999850484</v>
      </c>
      <c r="K666" s="38">
        <f t="shared" ca="1" si="121"/>
        <v>78.844858969129803</v>
      </c>
      <c r="L666" s="38">
        <f t="shared" ca="1" si="122"/>
        <v>64.859343190532059</v>
      </c>
      <c r="M666" s="38">
        <f t="shared" ca="1" si="123"/>
        <v>66.980124469901909</v>
      </c>
      <c r="N666" s="38">
        <f t="shared" ca="1" si="124"/>
        <v>72.461424585074482</v>
      </c>
      <c r="O666" s="38">
        <f t="shared" ca="1" si="125"/>
        <v>82.474741051809843</v>
      </c>
      <c r="P666" s="38">
        <f t="shared" ca="1" si="126"/>
        <v>63.560620341763745</v>
      </c>
      <c r="Q666" s="38">
        <f t="shared" ca="1" si="127"/>
        <v>58.50100905691707</v>
      </c>
      <c r="R666" s="38">
        <f t="shared" ca="1" si="128"/>
        <v>70.44212173085478</v>
      </c>
      <c r="S666" s="38">
        <f t="shared" ca="1" si="129"/>
        <v>55.524826177357312</v>
      </c>
      <c r="T666" s="38">
        <f t="shared" ca="1" si="130"/>
        <v>51.728073870419969</v>
      </c>
      <c r="U666" s="38" t="str">
        <f t="shared" ca="1" si="131"/>
        <v>-</v>
      </c>
      <c r="V666" s="38"/>
      <c r="W666" s="38"/>
    </row>
    <row r="667" spans="1:23" x14ac:dyDescent="0.35">
      <c r="A667" s="2" t="str">
        <f>BASE_NOTAS[[#This Row],[Sigla]]&amp;BASE_NOTAS[[#This Row],[CÓDIGO]]</f>
        <v>PIEP_JP</v>
      </c>
      <c r="B667" s="4" t="s">
        <v>199</v>
      </c>
      <c r="C667" s="4" t="s">
        <v>31</v>
      </c>
      <c r="D667" s="4" t="s">
        <v>101</v>
      </c>
      <c r="E667" s="42">
        <v>49.376682449312028</v>
      </c>
      <c r="F667" s="4" t="s">
        <v>611</v>
      </c>
      <c r="G66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44.305849873658289</v>
      </c>
      <c r="H66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67" s="38">
        <f t="shared" ca="1" si="120"/>
        <v>79.174933382582793</v>
      </c>
      <c r="K667" s="38">
        <f t="shared" ca="1" si="121"/>
        <v>62.226292152046973</v>
      </c>
      <c r="L667" s="38">
        <f t="shared" ca="1" si="122"/>
        <v>52.545947948229411</v>
      </c>
      <c r="M667" s="38">
        <f t="shared" ca="1" si="123"/>
        <v>57.036381606521381</v>
      </c>
      <c r="N667" s="38">
        <f t="shared" ca="1" si="124"/>
        <v>59.959528399675172</v>
      </c>
      <c r="O667" s="38">
        <f t="shared" ca="1" si="125"/>
        <v>78.498339074331412</v>
      </c>
      <c r="P667" s="38">
        <f t="shared" ca="1" si="126"/>
        <v>55.647663238812257</v>
      </c>
      <c r="Q667" s="38">
        <f t="shared" ca="1" si="127"/>
        <v>51.716750568972166</v>
      </c>
      <c r="R667" s="38">
        <f t="shared" ca="1" si="128"/>
        <v>63.992390675282905</v>
      </c>
      <c r="S667" s="38">
        <f t="shared" ca="1" si="129"/>
        <v>49.376682449312028</v>
      </c>
      <c r="T667" s="38">
        <f t="shared" ca="1" si="130"/>
        <v>44.305849873658289</v>
      </c>
      <c r="U667" s="38" t="str">
        <f t="shared" ca="1" si="131"/>
        <v>-</v>
      </c>
      <c r="V667" s="38"/>
      <c r="W667" s="38"/>
    </row>
    <row r="668" spans="1:23" x14ac:dyDescent="0.35">
      <c r="A668" s="2" t="str">
        <f>BASE_NOTAS[[#This Row],[Sigla]]&amp;BASE_NOTAS[[#This Row],[CÓDIGO]]</f>
        <v>PREP_JP</v>
      </c>
      <c r="B668" s="4" t="s">
        <v>200</v>
      </c>
      <c r="C668" s="4" t="s">
        <v>31</v>
      </c>
      <c r="D668" s="4" t="s">
        <v>101</v>
      </c>
      <c r="E668" s="42">
        <v>92.772894032603446</v>
      </c>
      <c r="F668" s="4" t="s">
        <v>611</v>
      </c>
      <c r="G66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92.123031407161449</v>
      </c>
      <c r="H66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68" s="38">
        <f t="shared" ca="1" si="120"/>
        <v>96.326464197957748</v>
      </c>
      <c r="K668" s="38">
        <f t="shared" ca="1" si="121"/>
        <v>93.501718418027636</v>
      </c>
      <c r="L668" s="38">
        <f t="shared" ca="1" si="122"/>
        <v>94.808827337962796</v>
      </c>
      <c r="M668" s="38">
        <f t="shared" ca="1" si="123"/>
        <v>96.290754065265986</v>
      </c>
      <c r="N668" s="38">
        <f t="shared" ca="1" si="124"/>
        <v>96.729289027600714</v>
      </c>
      <c r="O668" s="38">
        <f t="shared" ca="1" si="125"/>
        <v>99.604687480568259</v>
      </c>
      <c r="P668" s="38">
        <f t="shared" ca="1" si="126"/>
        <v>99.374140402023045</v>
      </c>
      <c r="Q668" s="38">
        <f t="shared" ca="1" si="127"/>
        <v>100</v>
      </c>
      <c r="R668" s="38">
        <f t="shared" ca="1" si="128"/>
        <v>96.155253614617067</v>
      </c>
      <c r="S668" s="38">
        <f t="shared" ca="1" si="129"/>
        <v>92.772894032603446</v>
      </c>
      <c r="T668" s="38">
        <f t="shared" ca="1" si="130"/>
        <v>92.123031407161449</v>
      </c>
      <c r="U668" s="38" t="str">
        <f t="shared" ca="1" si="131"/>
        <v>-</v>
      </c>
      <c r="V668" s="38"/>
      <c r="W668" s="38"/>
    </row>
    <row r="669" spans="1:23" x14ac:dyDescent="0.35">
      <c r="A669" s="2" t="str">
        <f>BASE_NOTAS[[#This Row],[Sigla]]&amp;BASE_NOTAS[[#This Row],[CÓDIGO]]</f>
        <v>RJEP_JP</v>
      </c>
      <c r="B669" s="4" t="s">
        <v>201</v>
      </c>
      <c r="C669" s="4" t="s">
        <v>31</v>
      </c>
      <c r="D669" s="4" t="s">
        <v>101</v>
      </c>
      <c r="E669" s="42">
        <v>93.858592074714579</v>
      </c>
      <c r="F669" s="4" t="s">
        <v>611</v>
      </c>
      <c r="G66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86.771761485053531</v>
      </c>
      <c r="H66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69" s="38">
        <f t="shared" ca="1" si="120"/>
        <v>94.038769285630764</v>
      </c>
      <c r="K669" s="38">
        <f t="shared" ca="1" si="121"/>
        <v>93.451000700837568</v>
      </c>
      <c r="L669" s="38">
        <f t="shared" ca="1" si="122"/>
        <v>92.273925693045669</v>
      </c>
      <c r="M669" s="38">
        <f t="shared" ca="1" si="123"/>
        <v>91.591308637297786</v>
      </c>
      <c r="N669" s="38">
        <f t="shared" ca="1" si="124"/>
        <v>93.656308763540338</v>
      </c>
      <c r="O669" s="38">
        <f t="shared" ca="1" si="125"/>
        <v>97.511826952238565</v>
      </c>
      <c r="P669" s="38">
        <f t="shared" ca="1" si="126"/>
        <v>87.522459918847971</v>
      </c>
      <c r="Q669" s="38">
        <f t="shared" ca="1" si="127"/>
        <v>84.689847975501237</v>
      </c>
      <c r="R669" s="38">
        <f t="shared" ca="1" si="128"/>
        <v>91.147922917390986</v>
      </c>
      <c r="S669" s="38">
        <f t="shared" ca="1" si="129"/>
        <v>93.858592074714579</v>
      </c>
      <c r="T669" s="38">
        <f t="shared" ca="1" si="130"/>
        <v>86.771761485053531</v>
      </c>
      <c r="U669" s="38" t="str">
        <f t="shared" ca="1" si="131"/>
        <v>-</v>
      </c>
      <c r="V669" s="38"/>
      <c r="W669" s="38"/>
    </row>
    <row r="670" spans="1:23" x14ac:dyDescent="0.35">
      <c r="A670" s="2" t="str">
        <f>BASE_NOTAS[[#This Row],[Sigla]]&amp;BASE_NOTAS[[#This Row],[CÓDIGO]]</f>
        <v>RNEP_JP</v>
      </c>
      <c r="B670" s="4" t="s">
        <v>202</v>
      </c>
      <c r="C670" s="4" t="s">
        <v>31</v>
      </c>
      <c r="D670" s="4" t="s">
        <v>101</v>
      </c>
      <c r="E670" s="42">
        <v>50.620533426786373</v>
      </c>
      <c r="F670" s="4" t="s">
        <v>611</v>
      </c>
      <c r="G67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40.740774664738247</v>
      </c>
      <c r="H67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70" s="38">
        <f t="shared" ca="1" si="120"/>
        <v>75.156159711838484</v>
      </c>
      <c r="K670" s="38">
        <f t="shared" ca="1" si="121"/>
        <v>58.360975786366168</v>
      </c>
      <c r="L670" s="38">
        <f t="shared" ca="1" si="122"/>
        <v>41.343485556889782</v>
      </c>
      <c r="M670" s="38">
        <f t="shared" ca="1" si="123"/>
        <v>39.306701770813746</v>
      </c>
      <c r="N670" s="38">
        <f t="shared" ca="1" si="124"/>
        <v>59.061033898623613</v>
      </c>
      <c r="O670" s="38">
        <f t="shared" ca="1" si="125"/>
        <v>77.097100581168263</v>
      </c>
      <c r="P670" s="38">
        <f t="shared" ca="1" si="126"/>
        <v>51.177178391781062</v>
      </c>
      <c r="Q670" s="38">
        <f t="shared" ca="1" si="127"/>
        <v>44.521818583628345</v>
      </c>
      <c r="R670" s="38">
        <f t="shared" ca="1" si="128"/>
        <v>58.414814865279446</v>
      </c>
      <c r="S670" s="38">
        <f t="shared" ca="1" si="129"/>
        <v>50.620533426786373</v>
      </c>
      <c r="T670" s="38">
        <f t="shared" ca="1" si="130"/>
        <v>40.740774664738247</v>
      </c>
      <c r="U670" s="38" t="str">
        <f t="shared" ca="1" si="131"/>
        <v>-</v>
      </c>
      <c r="V670" s="38"/>
      <c r="W670" s="38"/>
    </row>
    <row r="671" spans="1:23" x14ac:dyDescent="0.35">
      <c r="A671" s="2" t="str">
        <f>BASE_NOTAS[[#This Row],[Sigla]]&amp;BASE_NOTAS[[#This Row],[CÓDIGO]]</f>
        <v>ROEP_JP</v>
      </c>
      <c r="B671" s="4" t="s">
        <v>203</v>
      </c>
      <c r="C671" s="4" t="s">
        <v>31</v>
      </c>
      <c r="D671" s="4" t="s">
        <v>101</v>
      </c>
      <c r="E671" s="42">
        <v>40.644217946231478</v>
      </c>
      <c r="F671" s="4" t="s">
        <v>611</v>
      </c>
      <c r="G67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18.012418557279091</v>
      </c>
      <c r="H67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71" s="38">
        <f t="shared" ca="1" si="120"/>
        <v>60.410610541659494</v>
      </c>
      <c r="K671" s="38">
        <f t="shared" ca="1" si="121"/>
        <v>27.234378480310866</v>
      </c>
      <c r="L671" s="38">
        <f t="shared" ca="1" si="122"/>
        <v>14.08654461444489</v>
      </c>
      <c r="M671" s="38">
        <f t="shared" ca="1" si="123"/>
        <v>26.492599847228277</v>
      </c>
      <c r="N671" s="38">
        <f t="shared" ca="1" si="124"/>
        <v>41.901575203407873</v>
      </c>
      <c r="O671" s="38">
        <f t="shared" ca="1" si="125"/>
        <v>71.433658742609339</v>
      </c>
      <c r="P671" s="38">
        <f t="shared" ca="1" si="126"/>
        <v>30.511611544575004</v>
      </c>
      <c r="Q671" s="38">
        <f t="shared" ca="1" si="127"/>
        <v>40.784980793468314</v>
      </c>
      <c r="R671" s="38">
        <f t="shared" ca="1" si="128"/>
        <v>56.6903180220555</v>
      </c>
      <c r="S671" s="38">
        <f t="shared" ca="1" si="129"/>
        <v>40.644217946231478</v>
      </c>
      <c r="T671" s="38">
        <f t="shared" ca="1" si="130"/>
        <v>18.012418557279091</v>
      </c>
      <c r="U671" s="38" t="str">
        <f t="shared" ca="1" si="131"/>
        <v>-</v>
      </c>
      <c r="V671" s="38"/>
      <c r="W671" s="38"/>
    </row>
    <row r="672" spans="1:23" x14ac:dyDescent="0.35">
      <c r="A672" s="2" t="str">
        <f>BASE_NOTAS[[#This Row],[Sigla]]&amp;BASE_NOTAS[[#This Row],[CÓDIGO]]</f>
        <v>RREP_JP</v>
      </c>
      <c r="B672" s="4" t="s">
        <v>204</v>
      </c>
      <c r="C672" s="4" t="s">
        <v>31</v>
      </c>
      <c r="D672" s="4" t="s">
        <v>101</v>
      </c>
      <c r="E672" s="42">
        <v>14.642937675749337</v>
      </c>
      <c r="F672" s="4" t="s">
        <v>611</v>
      </c>
      <c r="G67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12.887989970050612</v>
      </c>
      <c r="H67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72" s="38">
        <f t="shared" ca="1" si="120"/>
        <v>0</v>
      </c>
      <c r="K672" s="38">
        <f t="shared" ca="1" si="121"/>
        <v>49.664352459588642</v>
      </c>
      <c r="L672" s="38">
        <f t="shared" ca="1" si="122"/>
        <v>19.406872152861055</v>
      </c>
      <c r="M672" s="38">
        <f t="shared" ca="1" si="123"/>
        <v>11.772462388084776</v>
      </c>
      <c r="N672" s="38">
        <f t="shared" ca="1" si="124"/>
        <v>31.818774790133702</v>
      </c>
      <c r="O672" s="38">
        <f t="shared" ca="1" si="125"/>
        <v>56.968462353136864</v>
      </c>
      <c r="P672" s="38">
        <f t="shared" ca="1" si="126"/>
        <v>11.182901955249477</v>
      </c>
      <c r="Q672" s="38">
        <f t="shared" ca="1" si="127"/>
        <v>14.172714471862008</v>
      </c>
      <c r="R672" s="38">
        <f t="shared" ca="1" si="128"/>
        <v>35.832118249780535</v>
      </c>
      <c r="S672" s="38">
        <f t="shared" ca="1" si="129"/>
        <v>14.642937675749337</v>
      </c>
      <c r="T672" s="38">
        <f t="shared" ca="1" si="130"/>
        <v>12.887989970050612</v>
      </c>
      <c r="U672" s="38" t="str">
        <f t="shared" ca="1" si="131"/>
        <v>-</v>
      </c>
      <c r="V672" s="38"/>
      <c r="W672" s="38"/>
    </row>
    <row r="673" spans="1:23" x14ac:dyDescent="0.35">
      <c r="A673" s="2" t="str">
        <f>BASE_NOTAS[[#This Row],[Sigla]]&amp;BASE_NOTAS[[#This Row],[CÓDIGO]]</f>
        <v>RSEP_JP</v>
      </c>
      <c r="B673" s="4" t="s">
        <v>205</v>
      </c>
      <c r="C673" s="4" t="s">
        <v>31</v>
      </c>
      <c r="D673" s="4" t="s">
        <v>101</v>
      </c>
      <c r="E673" s="42">
        <v>100</v>
      </c>
      <c r="F673" s="4" t="s">
        <v>611</v>
      </c>
      <c r="G67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67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73" s="38">
        <f t="shared" ca="1" si="120"/>
        <v>99.242138611379659</v>
      </c>
      <c r="K673" s="38">
        <f t="shared" ca="1" si="121"/>
        <v>96.163534628885671</v>
      </c>
      <c r="L673" s="38">
        <f t="shared" ca="1" si="122"/>
        <v>98.930571060188853</v>
      </c>
      <c r="M673" s="38">
        <f t="shared" ca="1" si="123"/>
        <v>99.310003885746468</v>
      </c>
      <c r="N673" s="38">
        <f t="shared" ca="1" si="124"/>
        <v>100</v>
      </c>
      <c r="O673" s="38">
        <f t="shared" ca="1" si="125"/>
        <v>100</v>
      </c>
      <c r="P673" s="38">
        <f t="shared" ca="1" si="126"/>
        <v>100</v>
      </c>
      <c r="Q673" s="38">
        <f t="shared" ca="1" si="127"/>
        <v>99.645337498434316</v>
      </c>
      <c r="R673" s="38">
        <f t="shared" ca="1" si="128"/>
        <v>100</v>
      </c>
      <c r="S673" s="38">
        <f t="shared" ca="1" si="129"/>
        <v>100</v>
      </c>
      <c r="T673" s="38">
        <f t="shared" ca="1" si="130"/>
        <v>100</v>
      </c>
      <c r="U673" s="38" t="str">
        <f t="shared" ca="1" si="131"/>
        <v>-</v>
      </c>
      <c r="V673" s="38"/>
      <c r="W673" s="38"/>
    </row>
    <row r="674" spans="1:23" x14ac:dyDescent="0.35">
      <c r="A674" s="2" t="str">
        <f>BASE_NOTAS[[#This Row],[Sigla]]&amp;BASE_NOTAS[[#This Row],[CÓDIGO]]</f>
        <v>SCEP_JP</v>
      </c>
      <c r="B674" s="4" t="s">
        <v>194</v>
      </c>
      <c r="C674" s="4" t="s">
        <v>31</v>
      </c>
      <c r="D674" s="4" t="s">
        <v>101</v>
      </c>
      <c r="E674" s="42">
        <v>84.426090568735333</v>
      </c>
      <c r="F674" s="4" t="s">
        <v>611</v>
      </c>
      <c r="G67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82.697123429162914</v>
      </c>
      <c r="H67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74" s="38">
        <f t="shared" ca="1" si="120"/>
        <v>93.974985209677897</v>
      </c>
      <c r="K674" s="38">
        <f t="shared" ca="1" si="121"/>
        <v>92.849769370169767</v>
      </c>
      <c r="L674" s="38">
        <f t="shared" ca="1" si="122"/>
        <v>88.863332324380508</v>
      </c>
      <c r="M674" s="38">
        <f t="shared" ca="1" si="123"/>
        <v>91.495354594320389</v>
      </c>
      <c r="N674" s="38">
        <f t="shared" ca="1" si="124"/>
        <v>91.537250729342716</v>
      </c>
      <c r="O674" s="38">
        <f t="shared" ca="1" si="125"/>
        <v>94.039615662959548</v>
      </c>
      <c r="P674" s="38">
        <f t="shared" ca="1" si="126"/>
        <v>86.061703061714837</v>
      </c>
      <c r="Q674" s="38">
        <f t="shared" ca="1" si="127"/>
        <v>82.963454642525917</v>
      </c>
      <c r="R674" s="38">
        <f t="shared" ca="1" si="128"/>
        <v>85.976911734591184</v>
      </c>
      <c r="S674" s="38">
        <f t="shared" ca="1" si="129"/>
        <v>84.426090568735333</v>
      </c>
      <c r="T674" s="38">
        <f t="shared" ca="1" si="130"/>
        <v>82.697123429162914</v>
      </c>
      <c r="U674" s="38" t="str">
        <f t="shared" ca="1" si="131"/>
        <v>-</v>
      </c>
      <c r="V674" s="38"/>
      <c r="W674" s="38"/>
    </row>
    <row r="675" spans="1:23" x14ac:dyDescent="0.35">
      <c r="A675" s="2" t="str">
        <f>BASE_NOTAS[[#This Row],[Sigla]]&amp;BASE_NOTAS[[#This Row],[CÓDIGO]]</f>
        <v>SEEP_JP</v>
      </c>
      <c r="B675" s="4" t="s">
        <v>206</v>
      </c>
      <c r="C675" s="4" t="s">
        <v>31</v>
      </c>
      <c r="D675" s="4" t="s">
        <v>101</v>
      </c>
      <c r="E675" s="42">
        <v>48.178956284962368</v>
      </c>
      <c r="F675" s="4" t="s">
        <v>611</v>
      </c>
      <c r="G67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36.765198049765914</v>
      </c>
      <c r="H67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75" s="38">
        <f t="shared" ca="1" si="120"/>
        <v>77.176375847573809</v>
      </c>
      <c r="K675" s="38">
        <f t="shared" ca="1" si="121"/>
        <v>56.026336135575775</v>
      </c>
      <c r="L675" s="38">
        <f t="shared" ca="1" si="122"/>
        <v>48.181004267602432</v>
      </c>
      <c r="M675" s="38">
        <f t="shared" ca="1" si="123"/>
        <v>44.589621232095944</v>
      </c>
      <c r="N675" s="38">
        <f t="shared" ca="1" si="124"/>
        <v>56.093110942275793</v>
      </c>
      <c r="O675" s="38">
        <f t="shared" ca="1" si="125"/>
        <v>73.378478934045987</v>
      </c>
      <c r="P675" s="38">
        <f t="shared" ca="1" si="126"/>
        <v>41.11458994768207</v>
      </c>
      <c r="Q675" s="38">
        <f t="shared" ca="1" si="127"/>
        <v>46.520540694545943</v>
      </c>
      <c r="R675" s="38">
        <f t="shared" ca="1" si="128"/>
        <v>60.623127908171668</v>
      </c>
      <c r="S675" s="38">
        <f t="shared" ca="1" si="129"/>
        <v>48.178956284962368</v>
      </c>
      <c r="T675" s="38">
        <f t="shared" ca="1" si="130"/>
        <v>36.765198049765914</v>
      </c>
      <c r="U675" s="38" t="str">
        <f t="shared" ca="1" si="131"/>
        <v>-</v>
      </c>
      <c r="V675" s="38"/>
      <c r="W675" s="38"/>
    </row>
    <row r="676" spans="1:23" x14ac:dyDescent="0.35">
      <c r="A676" s="2" t="str">
        <f>BASE_NOTAS[[#This Row],[Sigla]]&amp;BASE_NOTAS[[#This Row],[CÓDIGO]]</f>
        <v>SPEP_JP</v>
      </c>
      <c r="B676" s="4" t="s">
        <v>186</v>
      </c>
      <c r="C676" s="4" t="s">
        <v>31</v>
      </c>
      <c r="D676" s="4" t="s">
        <v>101</v>
      </c>
      <c r="E676" s="42">
        <v>92.552579189844664</v>
      </c>
      <c r="F676" s="4" t="s">
        <v>611</v>
      </c>
      <c r="G67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89.390097655432612</v>
      </c>
      <c r="H67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76" s="38">
        <f t="shared" ca="1" si="120"/>
        <v>100</v>
      </c>
      <c r="K676" s="38">
        <f t="shared" ca="1" si="121"/>
        <v>100</v>
      </c>
      <c r="L676" s="38">
        <f t="shared" ca="1" si="122"/>
        <v>100</v>
      </c>
      <c r="M676" s="38">
        <f t="shared" ca="1" si="123"/>
        <v>100</v>
      </c>
      <c r="N676" s="38">
        <f t="shared" ca="1" si="124"/>
        <v>99.553726524299265</v>
      </c>
      <c r="O676" s="38">
        <f t="shared" ca="1" si="125"/>
        <v>99.763888547640335</v>
      </c>
      <c r="P676" s="38">
        <f t="shared" ca="1" si="126"/>
        <v>97.570604305097817</v>
      </c>
      <c r="Q676" s="38">
        <f t="shared" ca="1" si="127"/>
        <v>99.938280095750031</v>
      </c>
      <c r="R676" s="38">
        <f t="shared" ca="1" si="128"/>
        <v>99.872429166012552</v>
      </c>
      <c r="S676" s="38">
        <f t="shared" ca="1" si="129"/>
        <v>92.552579189844664</v>
      </c>
      <c r="T676" s="38">
        <f t="shared" ca="1" si="130"/>
        <v>89.390097655432612</v>
      </c>
      <c r="U676" s="38" t="str">
        <f t="shared" ca="1" si="131"/>
        <v>-</v>
      </c>
      <c r="V676" s="38"/>
      <c r="W676" s="38"/>
    </row>
    <row r="677" spans="1:23" x14ac:dyDescent="0.35">
      <c r="A677" s="2" t="str">
        <f>BASE_NOTAS[[#This Row],[Sigla]]&amp;BASE_NOTAS[[#This Row],[CÓDIGO]]</f>
        <v>TOEP_JP</v>
      </c>
      <c r="B677" s="4" t="s">
        <v>185</v>
      </c>
      <c r="C677" s="4" t="s">
        <v>31</v>
      </c>
      <c r="D677" s="4" t="s">
        <v>101</v>
      </c>
      <c r="E677" s="42">
        <v>22.086442761213021</v>
      </c>
      <c r="F677" s="4" t="s">
        <v>611</v>
      </c>
      <c r="G67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2.1743905403285737</v>
      </c>
      <c r="H67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77" s="38">
        <f t="shared" ca="1" si="120"/>
        <v>66.037082333383609</v>
      </c>
      <c r="K677" s="38">
        <f t="shared" ca="1" si="121"/>
        <v>26.919542994343743</v>
      </c>
      <c r="L677" s="38">
        <f t="shared" ca="1" si="122"/>
        <v>16.507432764272096</v>
      </c>
      <c r="M677" s="38">
        <f t="shared" ca="1" si="123"/>
        <v>21.966951423152324</v>
      </c>
      <c r="N677" s="38">
        <f t="shared" ca="1" si="124"/>
        <v>39.941702592441928</v>
      </c>
      <c r="O677" s="38">
        <f t="shared" ca="1" si="125"/>
        <v>51.174309057510115</v>
      </c>
      <c r="P677" s="38">
        <f t="shared" ca="1" si="126"/>
        <v>1.7134107049756864</v>
      </c>
      <c r="Q677" s="38">
        <f t="shared" ca="1" si="127"/>
        <v>14.258997359006614</v>
      </c>
      <c r="R677" s="38">
        <f t="shared" ca="1" si="128"/>
        <v>42.217735533265078</v>
      </c>
      <c r="S677" s="38">
        <f t="shared" ca="1" si="129"/>
        <v>22.086442761213021</v>
      </c>
      <c r="T677" s="38">
        <f t="shared" ca="1" si="130"/>
        <v>2.1743905403285737</v>
      </c>
      <c r="U677" s="38" t="str">
        <f t="shared" ca="1" si="131"/>
        <v>-</v>
      </c>
      <c r="V677" s="38"/>
      <c r="W677" s="38"/>
    </row>
    <row r="678" spans="1:23" x14ac:dyDescent="0.35">
      <c r="A678" s="2" t="str">
        <f>BASE_NOTAS[[#This Row],[Sigla]]&amp;BASE_NOTAS[[#This Row],[CÓDIGO]]</f>
        <v>ACEP_LP</v>
      </c>
      <c r="B678" s="4" t="s">
        <v>156</v>
      </c>
      <c r="C678" s="4" t="s">
        <v>32</v>
      </c>
      <c r="D678" s="4" t="s">
        <v>102</v>
      </c>
      <c r="E678" s="42">
        <v>39.342311148103668</v>
      </c>
      <c r="F678" s="4" t="s">
        <v>611</v>
      </c>
      <c r="G67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25.715860916324885</v>
      </c>
      <c r="H67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78" s="38">
        <f t="shared" ca="1" si="120"/>
        <v>8.8630091408656568</v>
      </c>
      <c r="K678" s="38">
        <f t="shared" ca="1" si="121"/>
        <v>45.69707336779225</v>
      </c>
      <c r="L678" s="38">
        <f t="shared" ca="1" si="122"/>
        <v>50.97535246226623</v>
      </c>
      <c r="M678" s="38">
        <f t="shared" ca="1" si="123"/>
        <v>40.42807085894087</v>
      </c>
      <c r="N678" s="38">
        <f t="shared" ca="1" si="124"/>
        <v>46.14072165222494</v>
      </c>
      <c r="O678" s="38">
        <f t="shared" ca="1" si="125"/>
        <v>39.020846642272112</v>
      </c>
      <c r="P678" s="38">
        <f t="shared" ca="1" si="126"/>
        <v>42.523278882184336</v>
      </c>
      <c r="Q678" s="38">
        <f t="shared" ca="1" si="127"/>
        <v>41.865212988006995</v>
      </c>
      <c r="R678" s="38">
        <f t="shared" ca="1" si="128"/>
        <v>41.17486999101866</v>
      </c>
      <c r="S678" s="38">
        <f t="shared" ca="1" si="129"/>
        <v>39.342311148103668</v>
      </c>
      <c r="T678" s="38">
        <f t="shared" ca="1" si="130"/>
        <v>25.715860916324885</v>
      </c>
      <c r="U678" s="38" t="str">
        <f t="shared" ca="1" si="131"/>
        <v>-</v>
      </c>
      <c r="V678" s="38"/>
      <c r="W678" s="38"/>
    </row>
    <row r="679" spans="1:23" x14ac:dyDescent="0.35">
      <c r="A679" s="2" t="str">
        <f>BASE_NOTAS[[#This Row],[Sigla]]&amp;BASE_NOTAS[[#This Row],[CÓDIGO]]</f>
        <v>ALEP_LP</v>
      </c>
      <c r="B679" s="4" t="s">
        <v>157</v>
      </c>
      <c r="C679" s="4" t="s">
        <v>32</v>
      </c>
      <c r="D679" s="4" t="s">
        <v>102</v>
      </c>
      <c r="E679" s="42">
        <v>70.26907763713406</v>
      </c>
      <c r="F679" s="4" t="s">
        <v>611</v>
      </c>
      <c r="G67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69.813687440748296</v>
      </c>
      <c r="H67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79" s="38">
        <f t="shared" ca="1" si="120"/>
        <v>45.848081101456337</v>
      </c>
      <c r="K679" s="38">
        <f t="shared" ca="1" si="121"/>
        <v>77.685207442958514</v>
      </c>
      <c r="L679" s="38">
        <f t="shared" ca="1" si="122"/>
        <v>81.326863889731669</v>
      </c>
      <c r="M679" s="38">
        <f t="shared" ca="1" si="123"/>
        <v>81.026772822466597</v>
      </c>
      <c r="N679" s="38">
        <f t="shared" ca="1" si="124"/>
        <v>78.782328549014423</v>
      </c>
      <c r="O679" s="38">
        <f t="shared" ca="1" si="125"/>
        <v>75.966462910977981</v>
      </c>
      <c r="P679" s="38">
        <f t="shared" ca="1" si="126"/>
        <v>76.934318545172076</v>
      </c>
      <c r="Q679" s="38">
        <f t="shared" ca="1" si="127"/>
        <v>78.531577141961847</v>
      </c>
      <c r="R679" s="38">
        <f t="shared" ca="1" si="128"/>
        <v>76.46948943858871</v>
      </c>
      <c r="S679" s="38">
        <f t="shared" ca="1" si="129"/>
        <v>70.26907763713406</v>
      </c>
      <c r="T679" s="38">
        <f t="shared" ca="1" si="130"/>
        <v>69.813687440748296</v>
      </c>
      <c r="U679" s="38" t="str">
        <f t="shared" ca="1" si="131"/>
        <v>-</v>
      </c>
      <c r="V679" s="38"/>
      <c r="W679" s="38"/>
    </row>
    <row r="680" spans="1:23" x14ac:dyDescent="0.35">
      <c r="A680" s="2" t="str">
        <f>BASE_NOTAS[[#This Row],[Sigla]]&amp;BASE_NOTAS[[#This Row],[CÓDIGO]]</f>
        <v>AMEP_LP</v>
      </c>
      <c r="B680" s="4" t="s">
        <v>158</v>
      </c>
      <c r="C680" s="4" t="s">
        <v>32</v>
      </c>
      <c r="D680" s="4" t="s">
        <v>102</v>
      </c>
      <c r="E680" s="42">
        <v>76.37388212175955</v>
      </c>
      <c r="F680" s="4" t="s">
        <v>611</v>
      </c>
      <c r="G68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73.886355922679087</v>
      </c>
      <c r="H68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80" s="38">
        <f t="shared" ca="1" si="120"/>
        <v>67.911289143833756</v>
      </c>
      <c r="K680" s="38">
        <f t="shared" ca="1" si="121"/>
        <v>80.255399864530531</v>
      </c>
      <c r="L680" s="38">
        <f t="shared" ca="1" si="122"/>
        <v>82.484393281542864</v>
      </c>
      <c r="M680" s="38">
        <f t="shared" ca="1" si="123"/>
        <v>79.551044195237282</v>
      </c>
      <c r="N680" s="38">
        <f t="shared" ca="1" si="124"/>
        <v>78.131973005311153</v>
      </c>
      <c r="O680" s="38">
        <f t="shared" ca="1" si="125"/>
        <v>80.797596190473186</v>
      </c>
      <c r="P680" s="38">
        <f t="shared" ca="1" si="126"/>
        <v>77.897071851330821</v>
      </c>
      <c r="Q680" s="38">
        <f t="shared" ca="1" si="127"/>
        <v>79.483775406821607</v>
      </c>
      <c r="R680" s="38">
        <f t="shared" ca="1" si="128"/>
        <v>77.174524562545173</v>
      </c>
      <c r="S680" s="38">
        <f t="shared" ca="1" si="129"/>
        <v>76.37388212175955</v>
      </c>
      <c r="T680" s="38">
        <f t="shared" ca="1" si="130"/>
        <v>73.886355922679087</v>
      </c>
      <c r="U680" s="38" t="str">
        <f t="shared" ca="1" si="131"/>
        <v>-</v>
      </c>
      <c r="V680" s="38"/>
      <c r="W680" s="38"/>
    </row>
    <row r="681" spans="1:23" x14ac:dyDescent="0.35">
      <c r="A681" s="2" t="str">
        <f>BASE_NOTAS[[#This Row],[Sigla]]&amp;BASE_NOTAS[[#This Row],[CÓDIGO]]</f>
        <v>APEP_LP</v>
      </c>
      <c r="B681" s="4" t="s">
        <v>184</v>
      </c>
      <c r="C681" s="4" t="s">
        <v>32</v>
      </c>
      <c r="D681" s="4" t="s">
        <v>102</v>
      </c>
      <c r="E681" s="42">
        <v>47.881016188683198</v>
      </c>
      <c r="F681" s="4" t="s">
        <v>611</v>
      </c>
      <c r="G68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52.383838497745337</v>
      </c>
      <c r="H68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81" s="38">
        <f t="shared" ca="1" si="120"/>
        <v>0</v>
      </c>
      <c r="K681" s="38">
        <f t="shared" ca="1" si="121"/>
        <v>39.920593556891269</v>
      </c>
      <c r="L681" s="38">
        <f t="shared" ca="1" si="122"/>
        <v>46.705009576582036</v>
      </c>
      <c r="M681" s="38">
        <f t="shared" ca="1" si="123"/>
        <v>42.50759401351538</v>
      </c>
      <c r="N681" s="38">
        <f t="shared" ca="1" si="124"/>
        <v>37.609107627761254</v>
      </c>
      <c r="O681" s="38">
        <f t="shared" ca="1" si="125"/>
        <v>42.918789122544176</v>
      </c>
      <c r="P681" s="38">
        <f t="shared" ca="1" si="126"/>
        <v>46.233607637292664</v>
      </c>
      <c r="Q681" s="38">
        <f t="shared" ca="1" si="127"/>
        <v>48.684533170472953</v>
      </c>
      <c r="R681" s="38">
        <f t="shared" ca="1" si="128"/>
        <v>41.748367689552758</v>
      </c>
      <c r="S681" s="38">
        <f t="shared" ca="1" si="129"/>
        <v>47.881016188683198</v>
      </c>
      <c r="T681" s="38">
        <f t="shared" ca="1" si="130"/>
        <v>52.383838497745337</v>
      </c>
      <c r="U681" s="38" t="str">
        <f t="shared" ca="1" si="131"/>
        <v>-</v>
      </c>
      <c r="V681" s="38"/>
      <c r="W681" s="38"/>
    </row>
    <row r="682" spans="1:23" x14ac:dyDescent="0.35">
      <c r="A682" s="2" t="str">
        <f>BASE_NOTAS[[#This Row],[Sigla]]&amp;BASE_NOTAS[[#This Row],[CÓDIGO]]</f>
        <v>BAEP_LP</v>
      </c>
      <c r="B682" s="4" t="s">
        <v>187</v>
      </c>
      <c r="C682" s="4" t="s">
        <v>32</v>
      </c>
      <c r="D682" s="4" t="s">
        <v>102</v>
      </c>
      <c r="E682" s="42">
        <v>90.008739969918864</v>
      </c>
      <c r="F682" s="4" t="s">
        <v>611</v>
      </c>
      <c r="G68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89.015479133321023</v>
      </c>
      <c r="H68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82" s="38">
        <f t="shared" ca="1" si="120"/>
        <v>79.951002879168044</v>
      </c>
      <c r="K682" s="38">
        <f t="shared" ca="1" si="121"/>
        <v>86.79731708079764</v>
      </c>
      <c r="L682" s="38">
        <f t="shared" ca="1" si="122"/>
        <v>88.291668010439494</v>
      </c>
      <c r="M682" s="38">
        <f t="shared" ca="1" si="123"/>
        <v>87.456480941538146</v>
      </c>
      <c r="N682" s="38">
        <f t="shared" ca="1" si="124"/>
        <v>86.683239194715469</v>
      </c>
      <c r="O682" s="38">
        <f t="shared" ca="1" si="125"/>
        <v>87.750411993568122</v>
      </c>
      <c r="P682" s="38">
        <f t="shared" ca="1" si="126"/>
        <v>87.317710690253563</v>
      </c>
      <c r="Q682" s="38">
        <f t="shared" ca="1" si="127"/>
        <v>88.309120453366347</v>
      </c>
      <c r="R682" s="38">
        <f t="shared" ca="1" si="128"/>
        <v>88.682776041581263</v>
      </c>
      <c r="S682" s="38">
        <f t="shared" ca="1" si="129"/>
        <v>90.008739969918864</v>
      </c>
      <c r="T682" s="38">
        <f t="shared" ca="1" si="130"/>
        <v>89.015479133321023</v>
      </c>
      <c r="U682" s="38" t="str">
        <f t="shared" ca="1" si="131"/>
        <v>-</v>
      </c>
      <c r="V682" s="38"/>
      <c r="W682" s="38"/>
    </row>
    <row r="683" spans="1:23" x14ac:dyDescent="0.35">
      <c r="A683" s="2" t="str">
        <f>BASE_NOTAS[[#This Row],[Sigla]]&amp;BASE_NOTAS[[#This Row],[CÓDIGO]]</f>
        <v>CEEP_LP</v>
      </c>
      <c r="B683" s="4" t="s">
        <v>188</v>
      </c>
      <c r="C683" s="4" t="s">
        <v>32</v>
      </c>
      <c r="D683" s="4" t="s">
        <v>102</v>
      </c>
      <c r="E683" s="42">
        <v>82.58159869279153</v>
      </c>
      <c r="F683" s="4" t="s">
        <v>611</v>
      </c>
      <c r="G68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83.166069645051266</v>
      </c>
      <c r="H68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83" s="38">
        <f t="shared" ca="1" si="120"/>
        <v>72.599395451239218</v>
      </c>
      <c r="K683" s="38">
        <f t="shared" ca="1" si="121"/>
        <v>83.732132766797903</v>
      </c>
      <c r="L683" s="38">
        <f t="shared" ca="1" si="122"/>
        <v>86.170096364210963</v>
      </c>
      <c r="M683" s="38">
        <f t="shared" ca="1" si="123"/>
        <v>84.791702515710725</v>
      </c>
      <c r="N683" s="38">
        <f t="shared" ca="1" si="124"/>
        <v>85.553997522968729</v>
      </c>
      <c r="O683" s="38">
        <f t="shared" ca="1" si="125"/>
        <v>85.355251894607562</v>
      </c>
      <c r="P683" s="38">
        <f t="shared" ca="1" si="126"/>
        <v>85.512648942065084</v>
      </c>
      <c r="Q683" s="38">
        <f t="shared" ca="1" si="127"/>
        <v>84.250807869015176</v>
      </c>
      <c r="R683" s="38">
        <f t="shared" ca="1" si="128"/>
        <v>82.488328560403943</v>
      </c>
      <c r="S683" s="38">
        <f t="shared" ca="1" si="129"/>
        <v>82.58159869279153</v>
      </c>
      <c r="T683" s="38">
        <f t="shared" ca="1" si="130"/>
        <v>83.166069645051266</v>
      </c>
      <c r="U683" s="38" t="str">
        <f t="shared" ca="1" si="131"/>
        <v>-</v>
      </c>
      <c r="V683" s="38"/>
      <c r="W683" s="38"/>
    </row>
    <row r="684" spans="1:23" x14ac:dyDescent="0.35">
      <c r="A684" s="2" t="str">
        <f>BASE_NOTAS[[#This Row],[Sigla]]&amp;BASE_NOTAS[[#This Row],[CÓDIGO]]</f>
        <v>DFEP_LP</v>
      </c>
      <c r="B684" s="4" t="s">
        <v>189</v>
      </c>
      <c r="C684" s="4" t="s">
        <v>32</v>
      </c>
      <c r="D684" s="4" t="s">
        <v>102</v>
      </c>
      <c r="E684" s="42">
        <v>91.23589605929682</v>
      </c>
      <c r="F684" s="4" t="s">
        <v>611</v>
      </c>
      <c r="G68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91.020588988850704</v>
      </c>
      <c r="H68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84" s="38">
        <f t="shared" ca="1" si="120"/>
        <v>85.629038920429835</v>
      </c>
      <c r="K684" s="38">
        <f t="shared" ca="1" si="121"/>
        <v>88.582856502173598</v>
      </c>
      <c r="L684" s="38">
        <f t="shared" ca="1" si="122"/>
        <v>90.88006546548732</v>
      </c>
      <c r="M684" s="38">
        <f t="shared" ca="1" si="123"/>
        <v>90.232814696296714</v>
      </c>
      <c r="N684" s="38">
        <f t="shared" ca="1" si="124"/>
        <v>90.592535052695339</v>
      </c>
      <c r="O684" s="38">
        <f t="shared" ca="1" si="125"/>
        <v>91.148821648045995</v>
      </c>
      <c r="P684" s="38">
        <f t="shared" ca="1" si="126"/>
        <v>92.228901469728456</v>
      </c>
      <c r="Q684" s="38">
        <f t="shared" ca="1" si="127"/>
        <v>92.269163613453117</v>
      </c>
      <c r="R684" s="38">
        <f t="shared" ca="1" si="128"/>
        <v>90.76467259754574</v>
      </c>
      <c r="S684" s="38">
        <f t="shared" ca="1" si="129"/>
        <v>91.23589605929682</v>
      </c>
      <c r="T684" s="38">
        <f t="shared" ca="1" si="130"/>
        <v>91.020588988850704</v>
      </c>
      <c r="U684" s="38" t="str">
        <f t="shared" ca="1" si="131"/>
        <v>-</v>
      </c>
      <c r="V684" s="38"/>
      <c r="W684" s="38"/>
    </row>
    <row r="685" spans="1:23" x14ac:dyDescent="0.35">
      <c r="A685" s="2" t="str">
        <f>BASE_NOTAS[[#This Row],[Sigla]]&amp;BASE_NOTAS[[#This Row],[CÓDIGO]]</f>
        <v>ESEP_LP</v>
      </c>
      <c r="B685" s="4" t="s">
        <v>183</v>
      </c>
      <c r="C685" s="4" t="s">
        <v>32</v>
      </c>
      <c r="D685" s="4" t="s">
        <v>102</v>
      </c>
      <c r="E685" s="42">
        <v>94.74207395687975</v>
      </c>
      <c r="F685" s="4" t="s">
        <v>611</v>
      </c>
      <c r="G68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94.884874531348345</v>
      </c>
      <c r="H68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85" s="38">
        <f t="shared" ca="1" si="120"/>
        <v>89.461575034590723</v>
      </c>
      <c r="K685" s="38">
        <f t="shared" ca="1" si="121"/>
        <v>93.81837747531992</v>
      </c>
      <c r="L685" s="38">
        <f t="shared" ca="1" si="122"/>
        <v>93.581101168695682</v>
      </c>
      <c r="M685" s="38">
        <f t="shared" ca="1" si="123"/>
        <v>91.078884932089991</v>
      </c>
      <c r="N685" s="38">
        <f t="shared" ca="1" si="124"/>
        <v>92.111377026762895</v>
      </c>
      <c r="O685" s="38">
        <f t="shared" ca="1" si="125"/>
        <v>92.988388162007823</v>
      </c>
      <c r="P685" s="38">
        <f t="shared" ca="1" si="126"/>
        <v>93.494486871052359</v>
      </c>
      <c r="Q685" s="38">
        <f t="shared" ca="1" si="127"/>
        <v>93.90937802494814</v>
      </c>
      <c r="R685" s="38">
        <f t="shared" ca="1" si="128"/>
        <v>94.826321798131374</v>
      </c>
      <c r="S685" s="38">
        <f t="shared" ca="1" si="129"/>
        <v>94.74207395687975</v>
      </c>
      <c r="T685" s="38">
        <f t="shared" ca="1" si="130"/>
        <v>94.884874531348345</v>
      </c>
      <c r="U685" s="38" t="str">
        <f t="shared" ca="1" si="131"/>
        <v>-</v>
      </c>
      <c r="V685" s="38"/>
      <c r="W685" s="38"/>
    </row>
    <row r="686" spans="1:23" x14ac:dyDescent="0.35">
      <c r="A686" s="2" t="str">
        <f>BASE_NOTAS[[#This Row],[Sigla]]&amp;BASE_NOTAS[[#This Row],[CÓDIGO]]</f>
        <v>GOEP_LP</v>
      </c>
      <c r="B686" s="4" t="s">
        <v>190</v>
      </c>
      <c r="C686" s="4" t="s">
        <v>32</v>
      </c>
      <c r="D686" s="4" t="s">
        <v>102</v>
      </c>
      <c r="E686" s="42">
        <v>90.597082808560288</v>
      </c>
      <c r="F686" s="4" t="s">
        <v>611</v>
      </c>
      <c r="G68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88.415136174843838</v>
      </c>
      <c r="H68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86" s="38">
        <f t="shared" ca="1" si="120"/>
        <v>85.212439375286394</v>
      </c>
      <c r="K686" s="38">
        <f t="shared" ca="1" si="121"/>
        <v>92.186076143606073</v>
      </c>
      <c r="L686" s="38">
        <f t="shared" ca="1" si="122"/>
        <v>91.205454862734641</v>
      </c>
      <c r="M686" s="38">
        <f t="shared" ca="1" si="123"/>
        <v>82.027776075114659</v>
      </c>
      <c r="N686" s="38">
        <f t="shared" ca="1" si="124"/>
        <v>82.661004049408419</v>
      </c>
      <c r="O686" s="38">
        <f t="shared" ca="1" si="125"/>
        <v>78.894333595516329</v>
      </c>
      <c r="P686" s="38">
        <f t="shared" ca="1" si="126"/>
        <v>79.822295156493325</v>
      </c>
      <c r="Q686" s="38">
        <f t="shared" ca="1" si="127"/>
        <v>80.454618870225445</v>
      </c>
      <c r="R686" s="38">
        <f t="shared" ca="1" si="128"/>
        <v>86.544746494989766</v>
      </c>
      <c r="S686" s="38">
        <f t="shared" ca="1" si="129"/>
        <v>90.597082808560288</v>
      </c>
      <c r="T686" s="38">
        <f t="shared" ca="1" si="130"/>
        <v>88.415136174843838</v>
      </c>
      <c r="U686" s="38" t="str">
        <f t="shared" ca="1" si="131"/>
        <v>-</v>
      </c>
      <c r="V686" s="38"/>
      <c r="W686" s="38"/>
    </row>
    <row r="687" spans="1:23" x14ac:dyDescent="0.35">
      <c r="A687" s="2" t="str">
        <f>BASE_NOTAS[[#This Row],[Sigla]]&amp;BASE_NOTAS[[#This Row],[CÓDIGO]]</f>
        <v>MAEP_LP</v>
      </c>
      <c r="B687" s="4" t="s">
        <v>191</v>
      </c>
      <c r="C687" s="4" t="s">
        <v>32</v>
      </c>
      <c r="D687" s="4" t="s">
        <v>102</v>
      </c>
      <c r="E687" s="42">
        <v>77.875013276072892</v>
      </c>
      <c r="F687" s="4" t="s">
        <v>611</v>
      </c>
      <c r="G68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74.910318281905589</v>
      </c>
      <c r="H68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87" s="38">
        <f t="shared" ca="1" si="120"/>
        <v>62.643588238498772</v>
      </c>
      <c r="K687" s="38">
        <f t="shared" ca="1" si="121"/>
        <v>74.836937396557431</v>
      </c>
      <c r="L687" s="38">
        <f t="shared" ca="1" si="122"/>
        <v>78.274357056687364</v>
      </c>
      <c r="M687" s="38">
        <f t="shared" ca="1" si="123"/>
        <v>78.147278287075963</v>
      </c>
      <c r="N687" s="38">
        <f t="shared" ca="1" si="124"/>
        <v>77.446148694625379</v>
      </c>
      <c r="O687" s="38">
        <f t="shared" ca="1" si="125"/>
        <v>78.713657158975735</v>
      </c>
      <c r="P687" s="38">
        <f t="shared" ca="1" si="126"/>
        <v>79.323469949632752</v>
      </c>
      <c r="Q687" s="38">
        <f t="shared" ca="1" si="127"/>
        <v>80.700398416359548</v>
      </c>
      <c r="R687" s="38">
        <f t="shared" ca="1" si="128"/>
        <v>78.264528859264018</v>
      </c>
      <c r="S687" s="38">
        <f t="shared" ca="1" si="129"/>
        <v>77.875013276072892</v>
      </c>
      <c r="T687" s="38">
        <f t="shared" ca="1" si="130"/>
        <v>74.910318281905589</v>
      </c>
      <c r="U687" s="38" t="str">
        <f t="shared" ca="1" si="131"/>
        <v>-</v>
      </c>
      <c r="V687" s="38"/>
      <c r="W687" s="38"/>
    </row>
    <row r="688" spans="1:23" x14ac:dyDescent="0.35">
      <c r="A688" s="2" t="str">
        <f>BASE_NOTAS[[#This Row],[Sigla]]&amp;BASE_NOTAS[[#This Row],[CÓDIGO]]</f>
        <v>MGEP_LP</v>
      </c>
      <c r="B688" s="4" t="s">
        <v>192</v>
      </c>
      <c r="C688" s="4" t="s">
        <v>32</v>
      </c>
      <c r="D688" s="4" t="s">
        <v>102</v>
      </c>
      <c r="E688" s="42">
        <v>95.296018344486967</v>
      </c>
      <c r="F688" s="4" t="s">
        <v>611</v>
      </c>
      <c r="G68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94.690241482754928</v>
      </c>
      <c r="H68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88" s="38">
        <f t="shared" ca="1" si="120"/>
        <v>88.740064107367104</v>
      </c>
      <c r="K688" s="38">
        <f t="shared" ca="1" si="121"/>
        <v>93.185668436690605</v>
      </c>
      <c r="L688" s="38">
        <f t="shared" ca="1" si="122"/>
        <v>93.839292281984314</v>
      </c>
      <c r="M688" s="38">
        <f t="shared" ca="1" si="123"/>
        <v>92.153199933782773</v>
      </c>
      <c r="N688" s="38">
        <f t="shared" ca="1" si="124"/>
        <v>93.376985535613755</v>
      </c>
      <c r="O688" s="38">
        <f t="shared" ca="1" si="125"/>
        <v>93.619517823599324</v>
      </c>
      <c r="P688" s="38">
        <f t="shared" ca="1" si="126"/>
        <v>94.289481004295709</v>
      </c>
      <c r="Q688" s="38">
        <f t="shared" ca="1" si="127"/>
        <v>94.87898919835493</v>
      </c>
      <c r="R688" s="38">
        <f t="shared" ca="1" si="128"/>
        <v>94.738562839656154</v>
      </c>
      <c r="S688" s="38">
        <f t="shared" ca="1" si="129"/>
        <v>95.296018344486967</v>
      </c>
      <c r="T688" s="38">
        <f t="shared" ca="1" si="130"/>
        <v>94.690241482754928</v>
      </c>
      <c r="U688" s="38" t="str">
        <f t="shared" ca="1" si="131"/>
        <v>-</v>
      </c>
      <c r="V688" s="38"/>
      <c r="W688" s="38"/>
    </row>
    <row r="689" spans="1:23" x14ac:dyDescent="0.35">
      <c r="A689" s="2" t="str">
        <f>BASE_NOTAS[[#This Row],[Sigla]]&amp;BASE_NOTAS[[#This Row],[CÓDIGO]]</f>
        <v>MSEP_LP</v>
      </c>
      <c r="B689" s="4" t="s">
        <v>193</v>
      </c>
      <c r="C689" s="4" t="s">
        <v>32</v>
      </c>
      <c r="D689" s="4" t="s">
        <v>102</v>
      </c>
      <c r="E689" s="42">
        <v>87.094969350791672</v>
      </c>
      <c r="F689" s="4" t="s">
        <v>611</v>
      </c>
      <c r="G68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85.905218911861823</v>
      </c>
      <c r="H68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89" s="38">
        <f t="shared" ca="1" si="120"/>
        <v>68.654061143147587</v>
      </c>
      <c r="K689" s="38">
        <f t="shared" ca="1" si="121"/>
        <v>84.415289693475003</v>
      </c>
      <c r="L689" s="38">
        <f t="shared" ca="1" si="122"/>
        <v>85.517644566733679</v>
      </c>
      <c r="M689" s="38">
        <f t="shared" ca="1" si="123"/>
        <v>85.803070701462076</v>
      </c>
      <c r="N689" s="38">
        <f t="shared" ca="1" si="124"/>
        <v>86.888166065690555</v>
      </c>
      <c r="O689" s="38">
        <f t="shared" ca="1" si="125"/>
        <v>87.642935035834881</v>
      </c>
      <c r="P689" s="38">
        <f t="shared" ca="1" si="126"/>
        <v>88.087658828929563</v>
      </c>
      <c r="Q689" s="38">
        <f t="shared" ca="1" si="127"/>
        <v>89.663275607262705</v>
      </c>
      <c r="R689" s="38">
        <f t="shared" ca="1" si="128"/>
        <v>88.478310133062081</v>
      </c>
      <c r="S689" s="38">
        <f t="shared" ca="1" si="129"/>
        <v>87.094969350791672</v>
      </c>
      <c r="T689" s="38">
        <f t="shared" ca="1" si="130"/>
        <v>85.905218911861823</v>
      </c>
      <c r="U689" s="38" t="str">
        <f t="shared" ca="1" si="131"/>
        <v>-</v>
      </c>
      <c r="V689" s="38"/>
      <c r="W689" s="38"/>
    </row>
    <row r="690" spans="1:23" x14ac:dyDescent="0.35">
      <c r="A690" s="2" t="str">
        <f>BASE_NOTAS[[#This Row],[Sigla]]&amp;BASE_NOTAS[[#This Row],[CÓDIGO]]</f>
        <v>MTEP_LP</v>
      </c>
      <c r="B690" s="4" t="s">
        <v>195</v>
      </c>
      <c r="C690" s="4" t="s">
        <v>32</v>
      </c>
      <c r="D690" s="4" t="s">
        <v>102</v>
      </c>
      <c r="E690" s="42">
        <v>81.826417593147383</v>
      </c>
      <c r="F690" s="4" t="s">
        <v>611</v>
      </c>
      <c r="G69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76.30527802837095</v>
      </c>
      <c r="H69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90" s="38">
        <f t="shared" ca="1" si="120"/>
        <v>62.660927591981277</v>
      </c>
      <c r="K690" s="38">
        <f t="shared" ca="1" si="121"/>
        <v>84.226793469862585</v>
      </c>
      <c r="L690" s="38">
        <f t="shared" ca="1" si="122"/>
        <v>79.296287404478818</v>
      </c>
      <c r="M690" s="38">
        <f t="shared" ca="1" si="123"/>
        <v>80.409726010775501</v>
      </c>
      <c r="N690" s="38">
        <f t="shared" ca="1" si="124"/>
        <v>81.287021516981611</v>
      </c>
      <c r="O690" s="38">
        <f t="shared" ca="1" si="125"/>
        <v>81.514966999712726</v>
      </c>
      <c r="P690" s="38">
        <f t="shared" ca="1" si="126"/>
        <v>80.930759140895475</v>
      </c>
      <c r="Q690" s="38">
        <f t="shared" ca="1" si="127"/>
        <v>83.819541509025299</v>
      </c>
      <c r="R690" s="38">
        <f t="shared" ca="1" si="128"/>
        <v>81.954491080839816</v>
      </c>
      <c r="S690" s="38">
        <f t="shared" ca="1" si="129"/>
        <v>81.826417593147383</v>
      </c>
      <c r="T690" s="38">
        <f t="shared" ca="1" si="130"/>
        <v>76.30527802837095</v>
      </c>
      <c r="U690" s="38" t="str">
        <f t="shared" ca="1" si="131"/>
        <v>-</v>
      </c>
      <c r="V690" s="38"/>
      <c r="W690" s="38"/>
    </row>
    <row r="691" spans="1:23" x14ac:dyDescent="0.35">
      <c r="A691" s="2" t="str">
        <f>BASE_NOTAS[[#This Row],[Sigla]]&amp;BASE_NOTAS[[#This Row],[CÓDIGO]]</f>
        <v>PAEP_LP</v>
      </c>
      <c r="B691" s="4" t="s">
        <v>196</v>
      </c>
      <c r="C691" s="4" t="s">
        <v>32</v>
      </c>
      <c r="D691" s="4" t="s">
        <v>102</v>
      </c>
      <c r="E691" s="42">
        <v>77.73404289987333</v>
      </c>
      <c r="F691" s="4" t="s">
        <v>611</v>
      </c>
      <c r="G69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75.899271320936805</v>
      </c>
      <c r="H69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91" s="38">
        <f t="shared" ca="1" si="120"/>
        <v>68.061115458570754</v>
      </c>
      <c r="K691" s="38">
        <f t="shared" ca="1" si="121"/>
        <v>80.729630854646544</v>
      </c>
      <c r="L691" s="38">
        <f t="shared" ca="1" si="122"/>
        <v>83.99815002932867</v>
      </c>
      <c r="M691" s="38">
        <f t="shared" ca="1" si="123"/>
        <v>82.162101468410413</v>
      </c>
      <c r="N691" s="38">
        <f t="shared" ca="1" si="124"/>
        <v>82.760722468718058</v>
      </c>
      <c r="O691" s="38">
        <f t="shared" ca="1" si="125"/>
        <v>82.946479588738654</v>
      </c>
      <c r="P691" s="38">
        <f t="shared" ca="1" si="126"/>
        <v>83.278612835546099</v>
      </c>
      <c r="Q691" s="38">
        <f t="shared" ca="1" si="127"/>
        <v>81.950621863947703</v>
      </c>
      <c r="R691" s="38">
        <f t="shared" ca="1" si="128"/>
        <v>83.064644202416247</v>
      </c>
      <c r="S691" s="38">
        <f t="shared" ca="1" si="129"/>
        <v>77.73404289987333</v>
      </c>
      <c r="T691" s="38">
        <f t="shared" ca="1" si="130"/>
        <v>75.899271320936805</v>
      </c>
      <c r="U691" s="38" t="str">
        <f t="shared" ca="1" si="131"/>
        <v>-</v>
      </c>
      <c r="V691" s="38"/>
      <c r="W691" s="38"/>
    </row>
    <row r="692" spans="1:23" x14ac:dyDescent="0.35">
      <c r="A692" s="2" t="str">
        <f>BASE_NOTAS[[#This Row],[Sigla]]&amp;BASE_NOTAS[[#This Row],[CÓDIGO]]</f>
        <v>PBEP_LP</v>
      </c>
      <c r="B692" s="4" t="s">
        <v>197</v>
      </c>
      <c r="C692" s="4" t="s">
        <v>32</v>
      </c>
      <c r="D692" s="4" t="s">
        <v>102</v>
      </c>
      <c r="E692" s="42">
        <v>79.451785687853572</v>
      </c>
      <c r="F692" s="4" t="s">
        <v>611</v>
      </c>
      <c r="G69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79.086919335721333</v>
      </c>
      <c r="H69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92" s="38">
        <f t="shared" ca="1" si="120"/>
        <v>55.082603112763358</v>
      </c>
      <c r="K692" s="38">
        <f t="shared" ca="1" si="121"/>
        <v>72.154805730661479</v>
      </c>
      <c r="L692" s="38">
        <f t="shared" ca="1" si="122"/>
        <v>75.868058962482735</v>
      </c>
      <c r="M692" s="38">
        <f t="shared" ca="1" si="123"/>
        <v>73.995151492359653</v>
      </c>
      <c r="N692" s="38">
        <f t="shared" ca="1" si="124"/>
        <v>75.314835909384783</v>
      </c>
      <c r="O692" s="38">
        <f t="shared" ca="1" si="125"/>
        <v>76.370423265912734</v>
      </c>
      <c r="P692" s="38">
        <f t="shared" ca="1" si="126"/>
        <v>78.708164307369728</v>
      </c>
      <c r="Q692" s="38">
        <f t="shared" ca="1" si="127"/>
        <v>79.720941295461344</v>
      </c>
      <c r="R692" s="38">
        <f t="shared" ca="1" si="128"/>
        <v>78.301065810368584</v>
      </c>
      <c r="S692" s="38">
        <f t="shared" ca="1" si="129"/>
        <v>79.451785687853572</v>
      </c>
      <c r="T692" s="38">
        <f t="shared" ca="1" si="130"/>
        <v>79.086919335721333</v>
      </c>
      <c r="U692" s="38" t="str">
        <f t="shared" ca="1" si="131"/>
        <v>-</v>
      </c>
      <c r="V692" s="38"/>
      <c r="W692" s="38"/>
    </row>
    <row r="693" spans="1:23" x14ac:dyDescent="0.35">
      <c r="A693" s="2" t="str">
        <f>BASE_NOTAS[[#This Row],[Sigla]]&amp;BASE_NOTAS[[#This Row],[CÓDIGO]]</f>
        <v>PEEP_LP</v>
      </c>
      <c r="B693" s="4" t="s">
        <v>198</v>
      </c>
      <c r="C693" s="4" t="s">
        <v>32</v>
      </c>
      <c r="D693" s="4" t="s">
        <v>102</v>
      </c>
      <c r="E693" s="42">
        <v>80.548750899943897</v>
      </c>
      <c r="F693" s="4" t="s">
        <v>611</v>
      </c>
      <c r="G69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79.229835313086852</v>
      </c>
      <c r="H69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93" s="38">
        <f t="shared" ca="1" si="120"/>
        <v>71.417657643827908</v>
      </c>
      <c r="K693" s="38">
        <f t="shared" ca="1" si="121"/>
        <v>82.770015691876608</v>
      </c>
      <c r="L693" s="38">
        <f t="shared" ca="1" si="122"/>
        <v>83.163658454499483</v>
      </c>
      <c r="M693" s="38">
        <f t="shared" ca="1" si="123"/>
        <v>83.689910999909387</v>
      </c>
      <c r="N693" s="38">
        <f t="shared" ca="1" si="124"/>
        <v>83.993035473046376</v>
      </c>
      <c r="O693" s="38">
        <f t="shared" ca="1" si="125"/>
        <v>84.805150929558636</v>
      </c>
      <c r="P693" s="38">
        <f t="shared" ca="1" si="126"/>
        <v>86.299036208054446</v>
      </c>
      <c r="Q693" s="38">
        <f t="shared" ca="1" si="127"/>
        <v>84.062214782591099</v>
      </c>
      <c r="R693" s="38">
        <f t="shared" ca="1" si="128"/>
        <v>80.685275917157355</v>
      </c>
      <c r="S693" s="38">
        <f t="shared" ca="1" si="129"/>
        <v>80.548750899943897</v>
      </c>
      <c r="T693" s="38">
        <f t="shared" ca="1" si="130"/>
        <v>79.229835313086852</v>
      </c>
      <c r="U693" s="38" t="str">
        <f t="shared" ca="1" si="131"/>
        <v>-</v>
      </c>
      <c r="V693" s="38"/>
      <c r="W693" s="38"/>
    </row>
    <row r="694" spans="1:23" x14ac:dyDescent="0.35">
      <c r="A694" s="2" t="str">
        <f>BASE_NOTAS[[#This Row],[Sigla]]&amp;BASE_NOTAS[[#This Row],[CÓDIGO]]</f>
        <v>PIEP_LP</v>
      </c>
      <c r="B694" s="4" t="s">
        <v>199</v>
      </c>
      <c r="C694" s="4" t="s">
        <v>32</v>
      </c>
      <c r="D694" s="4" t="s">
        <v>102</v>
      </c>
      <c r="E694" s="42">
        <v>66.57658212809848</v>
      </c>
      <c r="F694" s="4" t="s">
        <v>611</v>
      </c>
      <c r="G69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61.267535126775726</v>
      </c>
      <c r="H69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94" s="38">
        <f t="shared" ca="1" si="120"/>
        <v>24.266524599221384</v>
      </c>
      <c r="K694" s="38">
        <f t="shared" ca="1" si="121"/>
        <v>52.344047253589849</v>
      </c>
      <c r="L694" s="38">
        <f t="shared" ca="1" si="122"/>
        <v>57.760675724981319</v>
      </c>
      <c r="M694" s="38">
        <f t="shared" ca="1" si="123"/>
        <v>62.150369401314101</v>
      </c>
      <c r="N694" s="38">
        <f t="shared" ca="1" si="124"/>
        <v>57.762539095628306</v>
      </c>
      <c r="O694" s="38">
        <f t="shared" ca="1" si="125"/>
        <v>60.670640947569993</v>
      </c>
      <c r="P694" s="38">
        <f t="shared" ca="1" si="126"/>
        <v>65.34666387654957</v>
      </c>
      <c r="Q694" s="38">
        <f t="shared" ca="1" si="127"/>
        <v>67.704235081092435</v>
      </c>
      <c r="R694" s="38">
        <f t="shared" ca="1" si="128"/>
        <v>65.371226197975005</v>
      </c>
      <c r="S694" s="38">
        <f t="shared" ca="1" si="129"/>
        <v>66.57658212809848</v>
      </c>
      <c r="T694" s="38">
        <f t="shared" ca="1" si="130"/>
        <v>61.267535126775726</v>
      </c>
      <c r="U694" s="38" t="str">
        <f t="shared" ca="1" si="131"/>
        <v>-</v>
      </c>
      <c r="V694" s="38"/>
      <c r="W694" s="38"/>
    </row>
    <row r="695" spans="1:23" x14ac:dyDescent="0.35">
      <c r="A695" s="2" t="str">
        <f>BASE_NOTAS[[#This Row],[Sigla]]&amp;BASE_NOTAS[[#This Row],[CÓDIGO]]</f>
        <v>PREP_LP</v>
      </c>
      <c r="B695" s="4" t="s">
        <v>200</v>
      </c>
      <c r="C695" s="4" t="s">
        <v>32</v>
      </c>
      <c r="D695" s="4" t="s">
        <v>102</v>
      </c>
      <c r="E695" s="42">
        <v>96.736722489749368</v>
      </c>
      <c r="F695" s="4" t="s">
        <v>611</v>
      </c>
      <c r="G69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96.803233580623115</v>
      </c>
      <c r="H69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95" s="38">
        <f t="shared" ca="1" si="120"/>
        <v>93.591788550421228</v>
      </c>
      <c r="K695" s="38">
        <f t="shared" ca="1" si="121"/>
        <v>95.223512821386095</v>
      </c>
      <c r="L695" s="38">
        <f t="shared" ca="1" si="122"/>
        <v>96.326556845544005</v>
      </c>
      <c r="M695" s="38">
        <f t="shared" ca="1" si="123"/>
        <v>94.665105957190406</v>
      </c>
      <c r="N695" s="38">
        <f t="shared" ca="1" si="124"/>
        <v>96.431275347024936</v>
      </c>
      <c r="O695" s="38">
        <f t="shared" ca="1" si="125"/>
        <v>94.757247557912081</v>
      </c>
      <c r="P695" s="38">
        <f t="shared" ca="1" si="126"/>
        <v>95.293151994156091</v>
      </c>
      <c r="Q695" s="38">
        <f t="shared" ca="1" si="127"/>
        <v>95.517092859033127</v>
      </c>
      <c r="R695" s="38">
        <f t="shared" ca="1" si="128"/>
        <v>96.346491207507242</v>
      </c>
      <c r="S695" s="38">
        <f t="shared" ca="1" si="129"/>
        <v>96.736722489749368</v>
      </c>
      <c r="T695" s="38">
        <f t="shared" ca="1" si="130"/>
        <v>96.803233580623115</v>
      </c>
      <c r="U695" s="38" t="str">
        <f t="shared" ca="1" si="131"/>
        <v>-</v>
      </c>
      <c r="V695" s="38"/>
      <c r="W695" s="38"/>
    </row>
    <row r="696" spans="1:23" x14ac:dyDescent="0.35">
      <c r="A696" s="2" t="str">
        <f>BASE_NOTAS[[#This Row],[Sigla]]&amp;BASE_NOTAS[[#This Row],[CÓDIGO]]</f>
        <v>RJEP_LP</v>
      </c>
      <c r="B696" s="4" t="s">
        <v>201</v>
      </c>
      <c r="C696" s="4" t="s">
        <v>32</v>
      </c>
      <c r="D696" s="4" t="s">
        <v>102</v>
      </c>
      <c r="E696" s="42">
        <v>97.432350190993247</v>
      </c>
      <c r="F696" s="4" t="s">
        <v>611</v>
      </c>
      <c r="G69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97.0057484553611</v>
      </c>
      <c r="H69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96" s="38">
        <f t="shared" ca="1" si="120"/>
        <v>89.692329568278353</v>
      </c>
      <c r="K696" s="38">
        <f t="shared" ca="1" si="121"/>
        <v>94.776209065199907</v>
      </c>
      <c r="L696" s="38">
        <f t="shared" ca="1" si="122"/>
        <v>95.526303544950977</v>
      </c>
      <c r="M696" s="38">
        <f t="shared" ca="1" si="123"/>
        <v>93.184909790659802</v>
      </c>
      <c r="N696" s="38">
        <f t="shared" ca="1" si="124"/>
        <v>95.238437844762629</v>
      </c>
      <c r="O696" s="38">
        <f t="shared" ca="1" si="125"/>
        <v>96.092941319950228</v>
      </c>
      <c r="P696" s="38">
        <f t="shared" ca="1" si="126"/>
        <v>93.599292820478084</v>
      </c>
      <c r="Q696" s="38">
        <f t="shared" ca="1" si="127"/>
        <v>95.474220894790335</v>
      </c>
      <c r="R696" s="38">
        <f t="shared" ca="1" si="128"/>
        <v>95.941301180535504</v>
      </c>
      <c r="S696" s="38">
        <f t="shared" ca="1" si="129"/>
        <v>97.432350190993247</v>
      </c>
      <c r="T696" s="38">
        <f t="shared" ca="1" si="130"/>
        <v>97.0057484553611</v>
      </c>
      <c r="U696" s="38" t="str">
        <f t="shared" ca="1" si="131"/>
        <v>-</v>
      </c>
      <c r="V696" s="38"/>
      <c r="W696" s="38"/>
    </row>
    <row r="697" spans="1:23" x14ac:dyDescent="0.35">
      <c r="A697" s="2" t="str">
        <f>BASE_NOTAS[[#This Row],[Sigla]]&amp;BASE_NOTAS[[#This Row],[CÓDIGO]]</f>
        <v>RNEP_LP</v>
      </c>
      <c r="B697" s="4" t="s">
        <v>202</v>
      </c>
      <c r="C697" s="4" t="s">
        <v>32</v>
      </c>
      <c r="D697" s="4" t="s">
        <v>102</v>
      </c>
      <c r="E697" s="42">
        <v>79.931220247966792</v>
      </c>
      <c r="F697" s="4" t="s">
        <v>611</v>
      </c>
      <c r="G69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76.925353502081023</v>
      </c>
      <c r="H69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97" s="38">
        <f t="shared" ca="1" si="120"/>
        <v>54.940611278080411</v>
      </c>
      <c r="K697" s="38">
        <f t="shared" ca="1" si="121"/>
        <v>75.663007430590994</v>
      </c>
      <c r="L697" s="38">
        <f t="shared" ca="1" si="122"/>
        <v>79.032680519303156</v>
      </c>
      <c r="M697" s="38">
        <f t="shared" ca="1" si="123"/>
        <v>100</v>
      </c>
      <c r="N697" s="38">
        <f t="shared" ca="1" si="124"/>
        <v>77.856076563101581</v>
      </c>
      <c r="O697" s="38">
        <f t="shared" ca="1" si="125"/>
        <v>78.233264566554624</v>
      </c>
      <c r="P697" s="38">
        <f t="shared" ca="1" si="126"/>
        <v>79.00177240790147</v>
      </c>
      <c r="Q697" s="38">
        <f t="shared" ca="1" si="127"/>
        <v>78.776594316540582</v>
      </c>
      <c r="R697" s="38">
        <f t="shared" ca="1" si="128"/>
        <v>76.89034898209789</v>
      </c>
      <c r="S697" s="38">
        <f t="shared" ca="1" si="129"/>
        <v>79.931220247966792</v>
      </c>
      <c r="T697" s="38">
        <f t="shared" ca="1" si="130"/>
        <v>76.925353502081023</v>
      </c>
      <c r="U697" s="38" t="str">
        <f t="shared" ca="1" si="131"/>
        <v>-</v>
      </c>
      <c r="V697" s="38"/>
      <c r="W697" s="38"/>
    </row>
    <row r="698" spans="1:23" x14ac:dyDescent="0.35">
      <c r="A698" s="2" t="str">
        <f>BASE_NOTAS[[#This Row],[Sigla]]&amp;BASE_NOTAS[[#This Row],[CÓDIGO]]</f>
        <v>ROEP_LP</v>
      </c>
      <c r="B698" s="4" t="s">
        <v>203</v>
      </c>
      <c r="C698" s="4" t="s">
        <v>32</v>
      </c>
      <c r="D698" s="4" t="s">
        <v>102</v>
      </c>
      <c r="E698" s="42">
        <v>65.132258448207949</v>
      </c>
      <c r="F698" s="4" t="s">
        <v>611</v>
      </c>
      <c r="G69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62.566028773198141</v>
      </c>
      <c r="H69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98" s="38">
        <f t="shared" ca="1" si="120"/>
        <v>45.819252469920954</v>
      </c>
      <c r="K698" s="38">
        <f t="shared" ca="1" si="121"/>
        <v>63.40911772041828</v>
      </c>
      <c r="L698" s="38">
        <f t="shared" ca="1" si="122"/>
        <v>70.535488154070805</v>
      </c>
      <c r="M698" s="38">
        <f t="shared" ca="1" si="123"/>
        <v>68.785022706635615</v>
      </c>
      <c r="N698" s="38">
        <f t="shared" ca="1" si="124"/>
        <v>73.443043478855699</v>
      </c>
      <c r="O698" s="38">
        <f t="shared" ca="1" si="125"/>
        <v>73.356969071297129</v>
      </c>
      <c r="P698" s="38">
        <f t="shared" ca="1" si="126"/>
        <v>72.966566446525277</v>
      </c>
      <c r="Q698" s="38">
        <f t="shared" ca="1" si="127"/>
        <v>73.810026721676309</v>
      </c>
      <c r="R698" s="38">
        <f t="shared" ca="1" si="128"/>
        <v>68.47710423722026</v>
      </c>
      <c r="S698" s="38">
        <f t="shared" ca="1" si="129"/>
        <v>65.132258448207949</v>
      </c>
      <c r="T698" s="38">
        <f t="shared" ca="1" si="130"/>
        <v>62.566028773198141</v>
      </c>
      <c r="U698" s="38" t="str">
        <f t="shared" ca="1" si="131"/>
        <v>-</v>
      </c>
      <c r="V698" s="38"/>
      <c r="W698" s="38"/>
    </row>
    <row r="699" spans="1:23" x14ac:dyDescent="0.35">
      <c r="A699" s="2" t="str">
        <f>BASE_NOTAS[[#This Row],[Sigla]]&amp;BASE_NOTAS[[#This Row],[CÓDIGO]]</f>
        <v>RREP_LP</v>
      </c>
      <c r="B699" s="4" t="s">
        <v>204</v>
      </c>
      <c r="C699" s="4" t="s">
        <v>32</v>
      </c>
      <c r="D699" s="4" t="s">
        <v>102</v>
      </c>
      <c r="E699" s="42">
        <v>0</v>
      </c>
      <c r="F699" s="4" t="s">
        <v>611</v>
      </c>
      <c r="G69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69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699" s="38">
        <f t="shared" ca="1" si="120"/>
        <v>59.50665665740356</v>
      </c>
      <c r="K699" s="38">
        <f t="shared" ca="1" si="121"/>
        <v>0</v>
      </c>
      <c r="L699" s="38">
        <f t="shared" ca="1" si="122"/>
        <v>0</v>
      </c>
      <c r="M699" s="38">
        <f t="shared" ca="1" si="123"/>
        <v>0</v>
      </c>
      <c r="N699" s="38">
        <f t="shared" ca="1" si="124"/>
        <v>0</v>
      </c>
      <c r="O699" s="38">
        <f t="shared" ca="1" si="125"/>
        <v>0</v>
      </c>
      <c r="P699" s="38">
        <f t="shared" ca="1" si="126"/>
        <v>0</v>
      </c>
      <c r="Q699" s="38">
        <f t="shared" ca="1" si="127"/>
        <v>0</v>
      </c>
      <c r="R699" s="38">
        <f t="shared" ca="1" si="128"/>
        <v>0</v>
      </c>
      <c r="S699" s="38">
        <f t="shared" ca="1" si="129"/>
        <v>0</v>
      </c>
      <c r="T699" s="38">
        <f t="shared" ca="1" si="130"/>
        <v>0</v>
      </c>
      <c r="U699" s="38" t="str">
        <f t="shared" ca="1" si="131"/>
        <v>-</v>
      </c>
      <c r="V699" s="38"/>
      <c r="W699" s="38"/>
    </row>
    <row r="700" spans="1:23" x14ac:dyDescent="0.35">
      <c r="A700" s="2" t="str">
        <f>BASE_NOTAS[[#This Row],[Sigla]]&amp;BASE_NOTAS[[#This Row],[CÓDIGO]]</f>
        <v>RSEP_LP</v>
      </c>
      <c r="B700" s="4" t="s">
        <v>205</v>
      </c>
      <c r="C700" s="4" t="s">
        <v>32</v>
      </c>
      <c r="D700" s="4" t="s">
        <v>102</v>
      </c>
      <c r="E700" s="42">
        <v>98.698358027161419</v>
      </c>
      <c r="F700" s="4" t="s">
        <v>611</v>
      </c>
      <c r="G70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98.733864407358325</v>
      </c>
      <c r="H70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700" s="38">
        <f t="shared" ca="1" si="120"/>
        <v>86.297297290228656</v>
      </c>
      <c r="K700" s="38">
        <f t="shared" ca="1" si="121"/>
        <v>93.846235035187334</v>
      </c>
      <c r="L700" s="38">
        <f t="shared" ca="1" si="122"/>
        <v>97.372482925821018</v>
      </c>
      <c r="M700" s="38">
        <f t="shared" ca="1" si="123"/>
        <v>95.485784415438275</v>
      </c>
      <c r="N700" s="38">
        <f t="shared" ca="1" si="124"/>
        <v>97.654751333447877</v>
      </c>
      <c r="O700" s="38">
        <f t="shared" ca="1" si="125"/>
        <v>98.324333272676014</v>
      </c>
      <c r="P700" s="38">
        <f t="shared" ca="1" si="126"/>
        <v>98.554429895352683</v>
      </c>
      <c r="Q700" s="38">
        <f t="shared" ca="1" si="127"/>
        <v>98.503710911510339</v>
      </c>
      <c r="R700" s="38">
        <f t="shared" ca="1" si="128"/>
        <v>98.103738387233435</v>
      </c>
      <c r="S700" s="38">
        <f t="shared" ca="1" si="129"/>
        <v>98.698358027161419</v>
      </c>
      <c r="T700" s="38">
        <f t="shared" ca="1" si="130"/>
        <v>98.733864407358325</v>
      </c>
      <c r="U700" s="38" t="str">
        <f t="shared" ca="1" si="131"/>
        <v>-</v>
      </c>
      <c r="V700" s="38"/>
      <c r="W700" s="38"/>
    </row>
    <row r="701" spans="1:23" x14ac:dyDescent="0.35">
      <c r="A701" s="2" t="str">
        <f>BASE_NOTAS[[#This Row],[Sigla]]&amp;BASE_NOTAS[[#This Row],[CÓDIGO]]</f>
        <v>SCEP_LP</v>
      </c>
      <c r="B701" s="4" t="s">
        <v>194</v>
      </c>
      <c r="C701" s="4" t="s">
        <v>32</v>
      </c>
      <c r="D701" s="4" t="s">
        <v>102</v>
      </c>
      <c r="E701" s="42">
        <v>95.12496517110435</v>
      </c>
      <c r="F701" s="4" t="s">
        <v>611</v>
      </c>
      <c r="G70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94.0486818273599</v>
      </c>
      <c r="H70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701" s="38">
        <f t="shared" ca="1" si="120"/>
        <v>88.029409082328584</v>
      </c>
      <c r="K701" s="38">
        <f t="shared" ca="1" si="121"/>
        <v>93.423750745188812</v>
      </c>
      <c r="L701" s="38">
        <f t="shared" ca="1" si="122"/>
        <v>94.082331535008819</v>
      </c>
      <c r="M701" s="38">
        <f t="shared" ca="1" si="123"/>
        <v>92.174557525905186</v>
      </c>
      <c r="N701" s="38">
        <f t="shared" ca="1" si="124"/>
        <v>94.449159603152182</v>
      </c>
      <c r="O701" s="38">
        <f t="shared" ca="1" si="125"/>
        <v>95.364560743490898</v>
      </c>
      <c r="P701" s="38">
        <f t="shared" ca="1" si="126"/>
        <v>95.975517932830385</v>
      </c>
      <c r="Q701" s="38">
        <f t="shared" ca="1" si="127"/>
        <v>95.997160469501864</v>
      </c>
      <c r="R701" s="38">
        <f t="shared" ca="1" si="128"/>
        <v>94.298661663691064</v>
      </c>
      <c r="S701" s="38">
        <f t="shared" ca="1" si="129"/>
        <v>95.12496517110435</v>
      </c>
      <c r="T701" s="38">
        <f t="shared" ca="1" si="130"/>
        <v>94.0486818273599</v>
      </c>
      <c r="U701" s="38" t="str">
        <f t="shared" ca="1" si="131"/>
        <v>-</v>
      </c>
      <c r="V701" s="38"/>
      <c r="W701" s="38"/>
    </row>
    <row r="702" spans="1:23" x14ac:dyDescent="0.35">
      <c r="A702" s="2" t="str">
        <f>BASE_NOTAS[[#This Row],[Sigla]]&amp;BASE_NOTAS[[#This Row],[CÓDIGO]]</f>
        <v>SEEP_LP</v>
      </c>
      <c r="B702" s="4" t="s">
        <v>206</v>
      </c>
      <c r="C702" s="4" t="s">
        <v>32</v>
      </c>
      <c r="D702" s="4" t="s">
        <v>102</v>
      </c>
      <c r="E702" s="42">
        <v>73.931422008996634</v>
      </c>
      <c r="F702" s="4" t="s">
        <v>611</v>
      </c>
      <c r="G70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68.204527579232149</v>
      </c>
      <c r="H70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702" s="38">
        <f t="shared" ca="1" si="120"/>
        <v>47.878247209265368</v>
      </c>
      <c r="K702" s="38">
        <f t="shared" ca="1" si="121"/>
        <v>68.346025608740803</v>
      </c>
      <c r="L702" s="38">
        <f t="shared" ca="1" si="122"/>
        <v>72.125839367711222</v>
      </c>
      <c r="M702" s="38">
        <f t="shared" ca="1" si="123"/>
        <v>70.103702614854711</v>
      </c>
      <c r="N702" s="38">
        <f t="shared" ca="1" si="124"/>
        <v>69.749210841784489</v>
      </c>
      <c r="O702" s="38">
        <f t="shared" ca="1" si="125"/>
        <v>69.794347769863919</v>
      </c>
      <c r="P702" s="38">
        <f t="shared" ca="1" si="126"/>
        <v>72.297286094114085</v>
      </c>
      <c r="Q702" s="38">
        <f t="shared" ca="1" si="127"/>
        <v>73.84445100631504</v>
      </c>
      <c r="R702" s="38">
        <f t="shared" ca="1" si="128"/>
        <v>72.307503308006773</v>
      </c>
      <c r="S702" s="38">
        <f t="shared" ca="1" si="129"/>
        <v>73.931422008996634</v>
      </c>
      <c r="T702" s="38">
        <f t="shared" ca="1" si="130"/>
        <v>68.204527579232149</v>
      </c>
      <c r="U702" s="38" t="str">
        <f t="shared" ca="1" si="131"/>
        <v>-</v>
      </c>
      <c r="V702" s="38"/>
      <c r="W702" s="38"/>
    </row>
    <row r="703" spans="1:23" x14ac:dyDescent="0.35">
      <c r="A703" s="2" t="str">
        <f>BASE_NOTAS[[#This Row],[Sigla]]&amp;BASE_NOTAS[[#This Row],[CÓDIGO]]</f>
        <v>SPEP_LP</v>
      </c>
      <c r="B703" s="4" t="s">
        <v>186</v>
      </c>
      <c r="C703" s="4" t="s">
        <v>32</v>
      </c>
      <c r="D703" s="4" t="s">
        <v>102</v>
      </c>
      <c r="E703" s="42">
        <v>100</v>
      </c>
      <c r="F703" s="4" t="s">
        <v>611</v>
      </c>
      <c r="G70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70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703" s="38">
        <f t="shared" ca="1" si="120"/>
        <v>100</v>
      </c>
      <c r="K703" s="38">
        <f t="shared" ca="1" si="121"/>
        <v>100</v>
      </c>
      <c r="L703" s="38">
        <f t="shared" ca="1" si="122"/>
        <v>100</v>
      </c>
      <c r="M703" s="38">
        <f t="shared" ca="1" si="123"/>
        <v>98.019945258414324</v>
      </c>
      <c r="N703" s="38">
        <f t="shared" ca="1" si="124"/>
        <v>100</v>
      </c>
      <c r="O703" s="38">
        <f t="shared" ca="1" si="125"/>
        <v>100</v>
      </c>
      <c r="P703" s="38">
        <f t="shared" ca="1" si="126"/>
        <v>100</v>
      </c>
      <c r="Q703" s="38">
        <f t="shared" ca="1" si="127"/>
        <v>100</v>
      </c>
      <c r="R703" s="38">
        <f t="shared" ca="1" si="128"/>
        <v>100</v>
      </c>
      <c r="S703" s="38">
        <f t="shared" ca="1" si="129"/>
        <v>100</v>
      </c>
      <c r="T703" s="38">
        <f t="shared" ca="1" si="130"/>
        <v>100</v>
      </c>
      <c r="U703" s="38" t="str">
        <f t="shared" ca="1" si="131"/>
        <v>-</v>
      </c>
      <c r="V703" s="38"/>
      <c r="W703" s="38"/>
    </row>
    <row r="704" spans="1:23" x14ac:dyDescent="0.35">
      <c r="A704" s="2" t="str">
        <f>BASE_NOTAS[[#This Row],[Sigla]]&amp;BASE_NOTAS[[#This Row],[CÓDIGO]]</f>
        <v>TOEP_LP</v>
      </c>
      <c r="B704" s="4" t="s">
        <v>185</v>
      </c>
      <c r="C704" s="4" t="s">
        <v>32</v>
      </c>
      <c r="D704" s="4" t="s">
        <v>102</v>
      </c>
      <c r="E704" s="42">
        <v>65.288226677892595</v>
      </c>
      <c r="F704" s="4" t="s">
        <v>611</v>
      </c>
      <c r="G70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65.76894860608877</v>
      </c>
      <c r="H70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704" s="38">
        <f t="shared" ca="1" si="120"/>
        <v>31.242649191640155</v>
      </c>
      <c r="K704" s="38">
        <f t="shared" ca="1" si="121"/>
        <v>53.806718026092945</v>
      </c>
      <c r="L704" s="38">
        <f t="shared" ca="1" si="122"/>
        <v>60.951672377627872</v>
      </c>
      <c r="M704" s="38">
        <f t="shared" ca="1" si="123"/>
        <v>63.585839629057716</v>
      </c>
      <c r="N704" s="38">
        <f t="shared" ca="1" si="124"/>
        <v>60.629573077208534</v>
      </c>
      <c r="O704" s="38">
        <f t="shared" ca="1" si="125"/>
        <v>59.856534662203451</v>
      </c>
      <c r="P704" s="38">
        <f t="shared" ca="1" si="126"/>
        <v>63.342665995560772</v>
      </c>
      <c r="Q704" s="38">
        <f t="shared" ca="1" si="127"/>
        <v>66.212712071015787</v>
      </c>
      <c r="R704" s="38">
        <f t="shared" ca="1" si="128"/>
        <v>62.760065742032609</v>
      </c>
      <c r="S704" s="38">
        <f t="shared" ca="1" si="129"/>
        <v>65.288226677892595</v>
      </c>
      <c r="T704" s="38">
        <f t="shared" ca="1" si="130"/>
        <v>65.76894860608877</v>
      </c>
      <c r="U704" s="38" t="str">
        <f t="shared" ca="1" si="131"/>
        <v>-</v>
      </c>
      <c r="V704" s="38"/>
      <c r="W704" s="38"/>
    </row>
    <row r="705" spans="1:23" x14ac:dyDescent="0.35">
      <c r="A705" s="2" t="str">
        <f>BASE_NOTAS[[#This Row],[Sigla]]&amp;BASE_NOTAS[[#This Row],[CÓDIGO]]</f>
        <v>ACEP_IT</v>
      </c>
      <c r="B705" s="4" t="s">
        <v>156</v>
      </c>
      <c r="C705" s="4" t="s">
        <v>33</v>
      </c>
      <c r="D705" s="4" t="s">
        <v>103</v>
      </c>
      <c r="E705" s="42">
        <v>31.827111984282912</v>
      </c>
      <c r="F705" s="4" t="s">
        <v>17</v>
      </c>
      <c r="G70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31.827111984282912</v>
      </c>
      <c r="H70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2020</v>
      </c>
      <c r="J705" s="38" t="str">
        <f t="shared" ca="1" si="120"/>
        <v>-</v>
      </c>
      <c r="K705" s="38">
        <f t="shared" ca="1" si="121"/>
        <v>93</v>
      </c>
      <c r="L705" s="38" t="str">
        <f t="shared" ca="1" si="122"/>
        <v>-</v>
      </c>
      <c r="M705" s="38">
        <f t="shared" ca="1" si="123"/>
        <v>18.630136986301359</v>
      </c>
      <c r="N705" s="38" t="str">
        <f t="shared" ca="1" si="124"/>
        <v>-</v>
      </c>
      <c r="O705" s="38">
        <f t="shared" ca="1" si="125"/>
        <v>31.827111984282912</v>
      </c>
      <c r="P705" s="38" t="str">
        <f t="shared" ca="1" si="126"/>
        <v>-</v>
      </c>
      <c r="Q705" s="38" t="str">
        <f t="shared" ca="1" si="127"/>
        <v>-</v>
      </c>
      <c r="R705" s="38" t="str">
        <f t="shared" ca="1" si="128"/>
        <v>-</v>
      </c>
      <c r="S705" s="38" t="str">
        <f t="shared" ca="1" si="129"/>
        <v>-</v>
      </c>
      <c r="T705" s="38" t="str">
        <f t="shared" ca="1" si="130"/>
        <v>-</v>
      </c>
      <c r="U705" s="38" t="str">
        <f t="shared" ca="1" si="131"/>
        <v>-</v>
      </c>
      <c r="V705" s="38"/>
      <c r="W705" s="38"/>
    </row>
    <row r="706" spans="1:23" x14ac:dyDescent="0.35">
      <c r="A706" s="2" t="str">
        <f>BASE_NOTAS[[#This Row],[Sigla]]&amp;BASE_NOTAS[[#This Row],[CÓDIGO]]</f>
        <v>ALEP_IT</v>
      </c>
      <c r="B706" s="4" t="s">
        <v>157</v>
      </c>
      <c r="C706" s="4" t="s">
        <v>33</v>
      </c>
      <c r="D706" s="4" t="s">
        <v>103</v>
      </c>
      <c r="E706" s="42">
        <v>95.088408644400786</v>
      </c>
      <c r="F706" s="4" t="s">
        <v>17</v>
      </c>
      <c r="G70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95.088408644400786</v>
      </c>
      <c r="H70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2020</v>
      </c>
      <c r="J706" s="38" t="str">
        <f t="shared" ca="1" si="120"/>
        <v>-</v>
      </c>
      <c r="K706" s="38">
        <f t="shared" ca="1" si="121"/>
        <v>100</v>
      </c>
      <c r="L706" s="38" t="str">
        <f t="shared" ca="1" si="122"/>
        <v>-</v>
      </c>
      <c r="M706" s="38">
        <f t="shared" ca="1" si="123"/>
        <v>89.589041095890394</v>
      </c>
      <c r="N706" s="38" t="str">
        <f t="shared" ca="1" si="124"/>
        <v>-</v>
      </c>
      <c r="O706" s="38">
        <f t="shared" ca="1" si="125"/>
        <v>95.088408644400786</v>
      </c>
      <c r="P706" s="38" t="str">
        <f t="shared" ca="1" si="126"/>
        <v>-</v>
      </c>
      <c r="Q706" s="38" t="str">
        <f t="shared" ca="1" si="127"/>
        <v>-</v>
      </c>
      <c r="R706" s="38" t="str">
        <f t="shared" ca="1" si="128"/>
        <v>-</v>
      </c>
      <c r="S706" s="38" t="str">
        <f t="shared" ca="1" si="129"/>
        <v>-</v>
      </c>
      <c r="T706" s="38" t="str">
        <f t="shared" ca="1" si="130"/>
        <v>-</v>
      </c>
      <c r="U706" s="38" t="str">
        <f t="shared" ca="1" si="131"/>
        <v>-</v>
      </c>
      <c r="V706" s="38"/>
      <c r="W706" s="38"/>
    </row>
    <row r="707" spans="1:23" x14ac:dyDescent="0.35">
      <c r="A707" s="2" t="str">
        <f>BASE_NOTAS[[#This Row],[Sigla]]&amp;BASE_NOTAS[[#This Row],[CÓDIGO]]</f>
        <v>AMEP_IT</v>
      </c>
      <c r="B707" s="4" t="s">
        <v>158</v>
      </c>
      <c r="C707" s="4" t="s">
        <v>33</v>
      </c>
      <c r="D707" s="4" t="s">
        <v>103</v>
      </c>
      <c r="E707" s="42">
        <v>73.870333988212181</v>
      </c>
      <c r="F707" s="4" t="s">
        <v>17</v>
      </c>
      <c r="G70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73.870333988212181</v>
      </c>
      <c r="H70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2020</v>
      </c>
      <c r="J707" s="38" t="str">
        <f t="shared" ref="J707:J770" ca="1" si="132">INDEX(INDIRECT("[Indicadores_Consolidado_2026_07_31.xlsx]"&amp;C707&amp;"!$V$37:$V$64"),MATCH(B707,INDIRECT("[Indicadores_Consolidado_2026_07_31.xlsx]"&amp;C707&amp;"!$F$37:$F$64")))</f>
        <v>-</v>
      </c>
      <c r="K707" s="38">
        <f t="shared" ref="K707:K770" ca="1" si="133">INDEX(INDIRECT("[Indicadores_Consolidado_2026_07_31.xlsx]"&amp;C707&amp;"!$W$37:$W$64"),MATCH(B707,INDIRECT("[Indicadores_Consolidado_2026_07_31.xlsx]"&amp;C707&amp;"!$F$37:$F$64")))</f>
        <v>88.800000000000011</v>
      </c>
      <c r="L707" s="38" t="str">
        <f t="shared" ref="L707:L770" ca="1" si="134">INDEX(INDIRECT("[Indicadores_Consolidado_2026_07_31.xlsx]"&amp;C707&amp;"!$X$37:$X$64"),MATCH(B707,INDIRECT("[Indicadores_Consolidado_2026_07_31.xlsx]"&amp;C707&amp;"!$F$37:$F$64")))</f>
        <v>-</v>
      </c>
      <c r="M707" s="38">
        <f t="shared" ref="M707:M770" ca="1" si="135">INDEX(INDIRECT("[Indicadores_Consolidado_2026_07_31.xlsx]"&amp;C707&amp;"!$Y$37:$Y$64"),MATCH(B707,INDIRECT("[Indicadores_Consolidado_2026_07_31.xlsx]"&amp;C707&amp;"!$F$37:$F$64")))</f>
        <v>34.520547945205472</v>
      </c>
      <c r="N707" s="38" t="str">
        <f t="shared" ref="N707:N770" ca="1" si="136">INDEX(INDIRECT("[Indicadores_Consolidado_2026_07_31.xlsx]"&amp;C707&amp;"!$Z$37:$Z$64"),MATCH(B707,INDIRECT("[Indicadores_Consolidado_2026_07_31.xlsx]"&amp;C707&amp;"!$F$37:$F$64")))</f>
        <v>-</v>
      </c>
      <c r="O707" s="38">
        <f t="shared" ref="O707:O770" ca="1" si="137">INDEX(INDIRECT("[Indicadores_Consolidado_2026_07_31.xlsx]"&amp;C707&amp;"!$AA$37:$AA$64"),MATCH(B707,INDIRECT("[Indicadores_Consolidado_2026_07_31.xlsx]"&amp;C707&amp;"!$F$37:$F$64")))</f>
        <v>73.870333988212181</v>
      </c>
      <c r="P707" s="38" t="str">
        <f t="shared" ref="P707:P770" ca="1" si="138">INDEX(INDIRECT("[Indicadores_Consolidado_2026_07_31.xlsx]"&amp;C707&amp;"!$AB$37:$AB$64"),MATCH(B707,INDIRECT("[Indicadores_Consolidado_2026_07_31.xlsx]"&amp;C707&amp;"!$F$37:$F$64")))</f>
        <v>-</v>
      </c>
      <c r="Q707" s="38" t="str">
        <f t="shared" ref="Q707:Q770" ca="1" si="139">INDEX(INDIRECT("[Indicadores_Consolidado_2026_07_31.xlsx]"&amp;C707&amp;"!$AC$37:$AC$64"),MATCH(B707,INDIRECT("[Indicadores_Consolidado_2026_07_31.xlsx]"&amp;C707&amp;"!$F$37:$F$64")))</f>
        <v>-</v>
      </c>
      <c r="R707" s="38" t="str">
        <f t="shared" ref="R707:R770" ca="1" si="140">INDEX(INDIRECT("[Indicadores_Consolidado_2026_07_31.xlsx]"&amp;C707&amp;"!$AD$37:$AD$64"),MATCH(B707,INDIRECT("[Indicadores_Consolidado_2026_07_31.xlsx]"&amp;C707&amp;"!$F$37:$F$64")))</f>
        <v>-</v>
      </c>
      <c r="S707" s="38" t="str">
        <f t="shared" ref="S707:U770" ca="1" si="141">INDEX(INDIRECT("[Indicadores_Consolidado_2026_07_31.xlsx]"&amp;C707&amp;"!$AE$37:$AE$64"),MATCH(B707,INDIRECT("[Indicadores_Consolidado_2026_07_31.xlsx]"&amp;C707&amp;"!$F$37:$F$64")))</f>
        <v>-</v>
      </c>
      <c r="T707" s="38" t="str">
        <f t="shared" ref="T707:T770" ca="1" si="142">INDEX(INDIRECT("[Indicadores_Consolidado_2026_07_31.xlsx]"&amp;C707&amp;"!$AF$37:$AF$64"),MATCH(B707,INDIRECT("[Indicadores_Consolidado_2026_07_31.xlsx]"&amp;C707&amp;"!$F$37:$F$64")))</f>
        <v>-</v>
      </c>
      <c r="U707" s="38" t="str">
        <f t="shared" ref="U707:U770" ca="1" si="143">INDEX(INDIRECT("[Indicadores_Consolidado_2026_07_31.xlsx]"&amp;C707&amp;"!$AG$37:$AG$64"),MATCH(B707,INDIRECT("[Indicadores_Consolidado_2026_07_31.xlsx]"&amp;C707&amp;"!$F$37:$F$64")))</f>
        <v>-</v>
      </c>
      <c r="V707" s="38"/>
      <c r="W707" s="38"/>
    </row>
    <row r="708" spans="1:23" x14ac:dyDescent="0.35">
      <c r="A708" s="2" t="str">
        <f>BASE_NOTAS[[#This Row],[Sigla]]&amp;BASE_NOTAS[[#This Row],[CÓDIGO]]</f>
        <v>APEP_IT</v>
      </c>
      <c r="B708" s="4" t="s">
        <v>184</v>
      </c>
      <c r="C708" s="4" t="s">
        <v>33</v>
      </c>
      <c r="D708" s="4" t="s">
        <v>103</v>
      </c>
      <c r="E708" s="42">
        <v>96.660117878192537</v>
      </c>
      <c r="F708" s="4" t="s">
        <v>17</v>
      </c>
      <c r="G70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96.660117878192537</v>
      </c>
      <c r="H70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2020</v>
      </c>
      <c r="J708" s="38" t="str">
        <f t="shared" ca="1" si="132"/>
        <v>-</v>
      </c>
      <c r="K708" s="38">
        <f t="shared" ca="1" si="133"/>
        <v>0</v>
      </c>
      <c r="L708" s="38" t="str">
        <f t="shared" ca="1" si="134"/>
        <v>-</v>
      </c>
      <c r="M708" s="38">
        <f t="shared" ca="1" si="135"/>
        <v>0</v>
      </c>
      <c r="N708" s="38" t="str">
        <f t="shared" ca="1" si="136"/>
        <v>-</v>
      </c>
      <c r="O708" s="38">
        <f t="shared" ca="1" si="137"/>
        <v>96.660117878192537</v>
      </c>
      <c r="P708" s="38" t="str">
        <f t="shared" ca="1" si="138"/>
        <v>-</v>
      </c>
      <c r="Q708" s="38" t="str">
        <f t="shared" ca="1" si="139"/>
        <v>-</v>
      </c>
      <c r="R708" s="38" t="str">
        <f t="shared" ca="1" si="140"/>
        <v>-</v>
      </c>
      <c r="S708" s="38" t="str">
        <f t="shared" ca="1" si="141"/>
        <v>-</v>
      </c>
      <c r="T708" s="38" t="str">
        <f t="shared" ca="1" si="142"/>
        <v>-</v>
      </c>
      <c r="U708" s="38" t="str">
        <f t="shared" ca="1" si="143"/>
        <v>-</v>
      </c>
      <c r="V708" s="38"/>
      <c r="W708" s="38"/>
    </row>
    <row r="709" spans="1:23" x14ac:dyDescent="0.35">
      <c r="A709" s="2" t="str">
        <f>BASE_NOTAS[[#This Row],[Sigla]]&amp;BASE_NOTAS[[#This Row],[CÓDIGO]]</f>
        <v>BAEP_IT</v>
      </c>
      <c r="B709" s="4" t="s">
        <v>187</v>
      </c>
      <c r="C709" s="4" t="s">
        <v>33</v>
      </c>
      <c r="D709" s="4" t="s">
        <v>103</v>
      </c>
      <c r="E709" s="42">
        <v>72.495088408644392</v>
      </c>
      <c r="F709" s="4" t="s">
        <v>17</v>
      </c>
      <c r="G70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72.495088408644392</v>
      </c>
      <c r="H70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2020</v>
      </c>
      <c r="J709" s="38" t="str">
        <f t="shared" ca="1" si="132"/>
        <v>-</v>
      </c>
      <c r="K709" s="38">
        <f t="shared" ca="1" si="133"/>
        <v>100</v>
      </c>
      <c r="L709" s="38" t="str">
        <f t="shared" ca="1" si="134"/>
        <v>-</v>
      </c>
      <c r="M709" s="38">
        <f t="shared" ca="1" si="135"/>
        <v>33.972602739726035</v>
      </c>
      <c r="N709" s="38" t="str">
        <f t="shared" ca="1" si="136"/>
        <v>-</v>
      </c>
      <c r="O709" s="38">
        <f t="shared" ca="1" si="137"/>
        <v>72.495088408644392</v>
      </c>
      <c r="P709" s="38" t="str">
        <f t="shared" ca="1" si="138"/>
        <v>-</v>
      </c>
      <c r="Q709" s="38" t="str">
        <f t="shared" ca="1" si="139"/>
        <v>-</v>
      </c>
      <c r="R709" s="38" t="str">
        <f t="shared" ca="1" si="140"/>
        <v>-</v>
      </c>
      <c r="S709" s="38" t="str">
        <f t="shared" ca="1" si="141"/>
        <v>-</v>
      </c>
      <c r="T709" s="38" t="str">
        <f t="shared" ca="1" si="142"/>
        <v>-</v>
      </c>
      <c r="U709" s="38" t="str">
        <f t="shared" ca="1" si="143"/>
        <v>-</v>
      </c>
      <c r="V709" s="38"/>
      <c r="W709" s="38"/>
    </row>
    <row r="710" spans="1:23" x14ac:dyDescent="0.35">
      <c r="A710" s="2" t="str">
        <f>BASE_NOTAS[[#This Row],[Sigla]]&amp;BASE_NOTAS[[#This Row],[CÓDIGO]]</f>
        <v>CEEP_IT</v>
      </c>
      <c r="B710" s="4" t="s">
        <v>188</v>
      </c>
      <c r="C710" s="4" t="s">
        <v>33</v>
      </c>
      <c r="D710" s="4" t="s">
        <v>103</v>
      </c>
      <c r="E710" s="42">
        <v>100</v>
      </c>
      <c r="F710" s="4" t="s">
        <v>17</v>
      </c>
      <c r="G71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71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2020</v>
      </c>
      <c r="J710" s="38" t="str">
        <f t="shared" ca="1" si="132"/>
        <v>-</v>
      </c>
      <c r="K710" s="38">
        <f t="shared" ca="1" si="133"/>
        <v>100</v>
      </c>
      <c r="L710" s="38" t="str">
        <f t="shared" ca="1" si="134"/>
        <v>-</v>
      </c>
      <c r="M710" s="38">
        <f t="shared" ca="1" si="135"/>
        <v>95.342465753424648</v>
      </c>
      <c r="N710" s="38" t="str">
        <f t="shared" ca="1" si="136"/>
        <v>-</v>
      </c>
      <c r="O710" s="38">
        <f t="shared" ca="1" si="137"/>
        <v>100</v>
      </c>
      <c r="P710" s="38" t="str">
        <f t="shared" ca="1" si="138"/>
        <v>-</v>
      </c>
      <c r="Q710" s="38" t="str">
        <f t="shared" ca="1" si="139"/>
        <v>-</v>
      </c>
      <c r="R710" s="38" t="str">
        <f t="shared" ca="1" si="140"/>
        <v>-</v>
      </c>
      <c r="S710" s="38" t="str">
        <f t="shared" ca="1" si="141"/>
        <v>-</v>
      </c>
      <c r="T710" s="38" t="str">
        <f t="shared" ca="1" si="142"/>
        <v>-</v>
      </c>
      <c r="U710" s="38" t="str">
        <f t="shared" ca="1" si="143"/>
        <v>-</v>
      </c>
      <c r="V710" s="38"/>
      <c r="W710" s="38"/>
    </row>
    <row r="711" spans="1:23" x14ac:dyDescent="0.35">
      <c r="A711" s="2" t="str">
        <f>BASE_NOTAS[[#This Row],[Sigla]]&amp;BASE_NOTAS[[#This Row],[CÓDIGO]]</f>
        <v>DFEP_IT</v>
      </c>
      <c r="B711" s="4" t="s">
        <v>189</v>
      </c>
      <c r="C711" s="4" t="s">
        <v>33</v>
      </c>
      <c r="D711" s="4" t="s">
        <v>103</v>
      </c>
      <c r="E711" s="42">
        <v>94.891944990176825</v>
      </c>
      <c r="F711" s="4" t="s">
        <v>17</v>
      </c>
      <c r="G71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94.891944990176825</v>
      </c>
      <c r="H71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2020</v>
      </c>
      <c r="J711" s="38" t="str">
        <f t="shared" ca="1" si="132"/>
        <v>-</v>
      </c>
      <c r="K711" s="38">
        <f t="shared" ca="1" si="133"/>
        <v>100</v>
      </c>
      <c r="L711" s="38" t="str">
        <f t="shared" ca="1" si="134"/>
        <v>-</v>
      </c>
      <c r="M711" s="38">
        <f t="shared" ca="1" si="135"/>
        <v>99.452054794520507</v>
      </c>
      <c r="N711" s="38" t="str">
        <f t="shared" ca="1" si="136"/>
        <v>-</v>
      </c>
      <c r="O711" s="38">
        <f t="shared" ca="1" si="137"/>
        <v>94.891944990176825</v>
      </c>
      <c r="P711" s="38" t="str">
        <f t="shared" ca="1" si="138"/>
        <v>-</v>
      </c>
      <c r="Q711" s="38" t="str">
        <f t="shared" ca="1" si="139"/>
        <v>-</v>
      </c>
      <c r="R711" s="38" t="str">
        <f t="shared" ca="1" si="140"/>
        <v>-</v>
      </c>
      <c r="S711" s="38" t="str">
        <f t="shared" ca="1" si="141"/>
        <v>-</v>
      </c>
      <c r="T711" s="38" t="str">
        <f t="shared" ca="1" si="142"/>
        <v>-</v>
      </c>
      <c r="U711" s="38" t="str">
        <f t="shared" ca="1" si="143"/>
        <v>-</v>
      </c>
      <c r="V711" s="38"/>
      <c r="W711" s="38"/>
    </row>
    <row r="712" spans="1:23" x14ac:dyDescent="0.35">
      <c r="A712" s="2" t="str">
        <f>BASE_NOTAS[[#This Row],[Sigla]]&amp;BASE_NOTAS[[#This Row],[CÓDIGO]]</f>
        <v>ESEP_IT</v>
      </c>
      <c r="B712" s="4" t="s">
        <v>183</v>
      </c>
      <c r="C712" s="4" t="s">
        <v>33</v>
      </c>
      <c r="D712" s="4" t="s">
        <v>103</v>
      </c>
      <c r="E712" s="42">
        <v>100</v>
      </c>
      <c r="F712" s="4" t="s">
        <v>17</v>
      </c>
      <c r="G71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71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2020</v>
      </c>
      <c r="J712" s="38" t="str">
        <f t="shared" ca="1" si="132"/>
        <v>-</v>
      </c>
      <c r="K712" s="38">
        <f t="shared" ca="1" si="133"/>
        <v>100</v>
      </c>
      <c r="L712" s="38" t="str">
        <f t="shared" ca="1" si="134"/>
        <v>-</v>
      </c>
      <c r="M712" s="38">
        <f t="shared" ca="1" si="135"/>
        <v>89.315068493150676</v>
      </c>
      <c r="N712" s="38" t="str">
        <f t="shared" ca="1" si="136"/>
        <v>-</v>
      </c>
      <c r="O712" s="38">
        <f t="shared" ca="1" si="137"/>
        <v>100</v>
      </c>
      <c r="P712" s="38" t="str">
        <f t="shared" ca="1" si="138"/>
        <v>-</v>
      </c>
      <c r="Q712" s="38" t="str">
        <f t="shared" ca="1" si="139"/>
        <v>-</v>
      </c>
      <c r="R712" s="38" t="str">
        <f t="shared" ca="1" si="140"/>
        <v>-</v>
      </c>
      <c r="S712" s="38" t="str">
        <f t="shared" ca="1" si="141"/>
        <v>-</v>
      </c>
      <c r="T712" s="38" t="str">
        <f t="shared" ca="1" si="142"/>
        <v>-</v>
      </c>
      <c r="U712" s="38" t="str">
        <f t="shared" ca="1" si="143"/>
        <v>-</v>
      </c>
      <c r="V712" s="38"/>
      <c r="W712" s="38"/>
    </row>
    <row r="713" spans="1:23" x14ac:dyDescent="0.35">
      <c r="A713" s="2" t="str">
        <f>BASE_NOTAS[[#This Row],[Sigla]]&amp;BASE_NOTAS[[#This Row],[CÓDIGO]]</f>
        <v>GOEP_IT</v>
      </c>
      <c r="B713" s="4" t="s">
        <v>190</v>
      </c>
      <c r="C713" s="4" t="s">
        <v>33</v>
      </c>
      <c r="D713" s="4" t="s">
        <v>103</v>
      </c>
      <c r="E713" s="42">
        <v>77.406679764243606</v>
      </c>
      <c r="F713" s="4" t="s">
        <v>17</v>
      </c>
      <c r="G71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77.406679764243606</v>
      </c>
      <c r="H71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2020</v>
      </c>
      <c r="J713" s="38" t="str">
        <f t="shared" ca="1" si="132"/>
        <v>-</v>
      </c>
      <c r="K713" s="38">
        <f t="shared" ca="1" si="133"/>
        <v>95.8</v>
      </c>
      <c r="L713" s="38" t="str">
        <f t="shared" ca="1" si="134"/>
        <v>-</v>
      </c>
      <c r="M713" s="38">
        <f t="shared" ca="1" si="135"/>
        <v>89.315068493150676</v>
      </c>
      <c r="N713" s="38" t="str">
        <f t="shared" ca="1" si="136"/>
        <v>-</v>
      </c>
      <c r="O713" s="38">
        <f t="shared" ca="1" si="137"/>
        <v>77.406679764243606</v>
      </c>
      <c r="P713" s="38" t="str">
        <f t="shared" ca="1" si="138"/>
        <v>-</v>
      </c>
      <c r="Q713" s="38" t="str">
        <f t="shared" ca="1" si="139"/>
        <v>-</v>
      </c>
      <c r="R713" s="38" t="str">
        <f t="shared" ca="1" si="140"/>
        <v>-</v>
      </c>
      <c r="S713" s="38" t="str">
        <f t="shared" ca="1" si="141"/>
        <v>-</v>
      </c>
      <c r="T713" s="38" t="str">
        <f t="shared" ca="1" si="142"/>
        <v>-</v>
      </c>
      <c r="U713" s="38" t="str">
        <f t="shared" ca="1" si="143"/>
        <v>-</v>
      </c>
      <c r="V713" s="38"/>
      <c r="W713" s="38"/>
    </row>
    <row r="714" spans="1:23" x14ac:dyDescent="0.35">
      <c r="A714" s="2" t="str">
        <f>BASE_NOTAS[[#This Row],[Sigla]]&amp;BASE_NOTAS[[#This Row],[CÓDIGO]]</f>
        <v>MAEP_IT</v>
      </c>
      <c r="B714" s="4" t="s">
        <v>191</v>
      </c>
      <c r="C714" s="4" t="s">
        <v>33</v>
      </c>
      <c r="D714" s="4" t="s">
        <v>103</v>
      </c>
      <c r="E714" s="42">
        <v>79.567779960707284</v>
      </c>
      <c r="F714" s="4" t="s">
        <v>17</v>
      </c>
      <c r="G71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79.567779960707284</v>
      </c>
      <c r="H71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2020</v>
      </c>
      <c r="J714" s="38" t="str">
        <f t="shared" ca="1" si="132"/>
        <v>-</v>
      </c>
      <c r="K714" s="38">
        <f t="shared" ca="1" si="133"/>
        <v>100</v>
      </c>
      <c r="L714" s="38" t="str">
        <f t="shared" ca="1" si="134"/>
        <v>-</v>
      </c>
      <c r="M714" s="38">
        <f t="shared" ca="1" si="135"/>
        <v>47.945205479452049</v>
      </c>
      <c r="N714" s="38" t="str">
        <f t="shared" ca="1" si="136"/>
        <v>-</v>
      </c>
      <c r="O714" s="38">
        <f t="shared" ca="1" si="137"/>
        <v>79.567779960707284</v>
      </c>
      <c r="P714" s="38" t="str">
        <f t="shared" ca="1" si="138"/>
        <v>-</v>
      </c>
      <c r="Q714" s="38" t="str">
        <f t="shared" ca="1" si="139"/>
        <v>-</v>
      </c>
      <c r="R714" s="38" t="str">
        <f t="shared" ca="1" si="140"/>
        <v>-</v>
      </c>
      <c r="S714" s="38" t="str">
        <f t="shared" ca="1" si="141"/>
        <v>-</v>
      </c>
      <c r="T714" s="38" t="str">
        <f t="shared" ca="1" si="142"/>
        <v>-</v>
      </c>
      <c r="U714" s="38" t="str">
        <f t="shared" ca="1" si="143"/>
        <v>-</v>
      </c>
      <c r="V714" s="38"/>
      <c r="W714" s="38"/>
    </row>
    <row r="715" spans="1:23" x14ac:dyDescent="0.35">
      <c r="A715" s="2" t="str">
        <f>BASE_NOTAS[[#This Row],[Sigla]]&amp;BASE_NOTAS[[#This Row],[CÓDIGO]]</f>
        <v>MGEP_IT</v>
      </c>
      <c r="B715" s="4" t="s">
        <v>192</v>
      </c>
      <c r="C715" s="4" t="s">
        <v>33</v>
      </c>
      <c r="D715" s="4" t="s">
        <v>103</v>
      </c>
      <c r="E715" s="42">
        <v>100</v>
      </c>
      <c r="F715" s="4" t="s">
        <v>17</v>
      </c>
      <c r="G71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71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2020</v>
      </c>
      <c r="J715" s="38" t="str">
        <f t="shared" ca="1" si="132"/>
        <v>-</v>
      </c>
      <c r="K715" s="38">
        <f t="shared" ca="1" si="133"/>
        <v>95.8</v>
      </c>
      <c r="L715" s="38" t="str">
        <f t="shared" ca="1" si="134"/>
        <v>-</v>
      </c>
      <c r="M715" s="38">
        <f t="shared" ca="1" si="135"/>
        <v>37.534246575342465</v>
      </c>
      <c r="N715" s="38" t="str">
        <f t="shared" ca="1" si="136"/>
        <v>-</v>
      </c>
      <c r="O715" s="38">
        <f t="shared" ca="1" si="137"/>
        <v>100</v>
      </c>
      <c r="P715" s="38" t="str">
        <f t="shared" ca="1" si="138"/>
        <v>-</v>
      </c>
      <c r="Q715" s="38" t="str">
        <f t="shared" ca="1" si="139"/>
        <v>-</v>
      </c>
      <c r="R715" s="38" t="str">
        <f t="shared" ca="1" si="140"/>
        <v>-</v>
      </c>
      <c r="S715" s="38" t="str">
        <f t="shared" ca="1" si="141"/>
        <v>-</v>
      </c>
      <c r="T715" s="38" t="str">
        <f t="shared" ca="1" si="142"/>
        <v>-</v>
      </c>
      <c r="U715" s="38" t="str">
        <f t="shared" ca="1" si="143"/>
        <v>-</v>
      </c>
      <c r="V715" s="38"/>
      <c r="W715" s="38"/>
    </row>
    <row r="716" spans="1:23" x14ac:dyDescent="0.35">
      <c r="A716" s="2" t="str">
        <f>BASE_NOTAS[[#This Row],[Sigla]]&amp;BASE_NOTAS[[#This Row],[CÓDIGO]]</f>
        <v>MSEP_IT</v>
      </c>
      <c r="B716" s="4" t="s">
        <v>193</v>
      </c>
      <c r="C716" s="4" t="s">
        <v>33</v>
      </c>
      <c r="D716" s="4" t="s">
        <v>103</v>
      </c>
      <c r="E716" s="42">
        <v>98.624754420432211</v>
      </c>
      <c r="F716" s="4" t="s">
        <v>17</v>
      </c>
      <c r="G71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98.624754420432211</v>
      </c>
      <c r="H71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2020</v>
      </c>
      <c r="J716" s="38" t="str">
        <f t="shared" ca="1" si="132"/>
        <v>-</v>
      </c>
      <c r="K716" s="38">
        <f t="shared" ca="1" si="133"/>
        <v>100</v>
      </c>
      <c r="L716" s="38" t="str">
        <f t="shared" ca="1" si="134"/>
        <v>-</v>
      </c>
      <c r="M716" s="38">
        <f t="shared" ca="1" si="135"/>
        <v>100</v>
      </c>
      <c r="N716" s="38" t="str">
        <f t="shared" ca="1" si="136"/>
        <v>-</v>
      </c>
      <c r="O716" s="38">
        <f t="shared" ca="1" si="137"/>
        <v>98.624754420432211</v>
      </c>
      <c r="P716" s="38" t="str">
        <f t="shared" ca="1" si="138"/>
        <v>-</v>
      </c>
      <c r="Q716" s="38" t="str">
        <f t="shared" ca="1" si="139"/>
        <v>-</v>
      </c>
      <c r="R716" s="38" t="str">
        <f t="shared" ca="1" si="140"/>
        <v>-</v>
      </c>
      <c r="S716" s="38" t="str">
        <f t="shared" ca="1" si="141"/>
        <v>-</v>
      </c>
      <c r="T716" s="38" t="str">
        <f t="shared" ca="1" si="142"/>
        <v>-</v>
      </c>
      <c r="U716" s="38" t="str">
        <f t="shared" ca="1" si="143"/>
        <v>-</v>
      </c>
      <c r="V716" s="38"/>
      <c r="W716" s="38"/>
    </row>
    <row r="717" spans="1:23" x14ac:dyDescent="0.35">
      <c r="A717" s="2" t="str">
        <f>BASE_NOTAS[[#This Row],[Sigla]]&amp;BASE_NOTAS[[#This Row],[CÓDIGO]]</f>
        <v>MTEP_IT</v>
      </c>
      <c r="B717" s="4" t="s">
        <v>195</v>
      </c>
      <c r="C717" s="4" t="s">
        <v>33</v>
      </c>
      <c r="D717" s="4" t="s">
        <v>103</v>
      </c>
      <c r="E717" s="42">
        <v>94.891944990176825</v>
      </c>
      <c r="F717" s="4" t="s">
        <v>17</v>
      </c>
      <c r="G71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94.891944990176825</v>
      </c>
      <c r="H71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2020</v>
      </c>
      <c r="J717" s="38" t="str">
        <f t="shared" ca="1" si="132"/>
        <v>-</v>
      </c>
      <c r="K717" s="38">
        <f t="shared" ca="1" si="133"/>
        <v>95.8</v>
      </c>
      <c r="L717" s="38" t="str">
        <f t="shared" ca="1" si="134"/>
        <v>-</v>
      </c>
      <c r="M717" s="38">
        <f t="shared" ca="1" si="135"/>
        <v>78.904109589041056</v>
      </c>
      <c r="N717" s="38" t="str">
        <f t="shared" ca="1" si="136"/>
        <v>-</v>
      </c>
      <c r="O717" s="38">
        <f t="shared" ca="1" si="137"/>
        <v>94.891944990176825</v>
      </c>
      <c r="P717" s="38" t="str">
        <f t="shared" ca="1" si="138"/>
        <v>-</v>
      </c>
      <c r="Q717" s="38" t="str">
        <f t="shared" ca="1" si="139"/>
        <v>-</v>
      </c>
      <c r="R717" s="38" t="str">
        <f t="shared" ca="1" si="140"/>
        <v>-</v>
      </c>
      <c r="S717" s="38" t="str">
        <f t="shared" ca="1" si="141"/>
        <v>-</v>
      </c>
      <c r="T717" s="38" t="str">
        <f t="shared" ca="1" si="142"/>
        <v>-</v>
      </c>
      <c r="U717" s="38" t="str">
        <f t="shared" ca="1" si="143"/>
        <v>-</v>
      </c>
      <c r="V717" s="38"/>
      <c r="W717" s="38"/>
    </row>
    <row r="718" spans="1:23" x14ac:dyDescent="0.35">
      <c r="A718" s="2" t="str">
        <f>BASE_NOTAS[[#This Row],[Sigla]]&amp;BASE_NOTAS[[#This Row],[CÓDIGO]]</f>
        <v>PAEP_IT</v>
      </c>
      <c r="B718" s="4" t="s">
        <v>196</v>
      </c>
      <c r="C718" s="4" t="s">
        <v>33</v>
      </c>
      <c r="D718" s="4" t="s">
        <v>103</v>
      </c>
      <c r="E718" s="42">
        <v>19.84282907662082</v>
      </c>
      <c r="F718" s="4" t="s">
        <v>17</v>
      </c>
      <c r="G71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19.84282907662082</v>
      </c>
      <c r="H71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2020</v>
      </c>
      <c r="J718" s="38" t="str">
        <f t="shared" ca="1" si="132"/>
        <v>-</v>
      </c>
      <c r="K718" s="38">
        <f t="shared" ca="1" si="133"/>
        <v>91.600000000000009</v>
      </c>
      <c r="L718" s="38" t="str">
        <f t="shared" ca="1" si="134"/>
        <v>-</v>
      </c>
      <c r="M718" s="38">
        <f t="shared" ca="1" si="135"/>
        <v>40.547945205479436</v>
      </c>
      <c r="N718" s="38" t="str">
        <f t="shared" ca="1" si="136"/>
        <v>-</v>
      </c>
      <c r="O718" s="38">
        <f t="shared" ca="1" si="137"/>
        <v>19.84282907662082</v>
      </c>
      <c r="P718" s="38" t="str">
        <f t="shared" ca="1" si="138"/>
        <v>-</v>
      </c>
      <c r="Q718" s="38" t="str">
        <f t="shared" ca="1" si="139"/>
        <v>-</v>
      </c>
      <c r="R718" s="38" t="str">
        <f t="shared" ca="1" si="140"/>
        <v>-</v>
      </c>
      <c r="S718" s="38" t="str">
        <f t="shared" ca="1" si="141"/>
        <v>-</v>
      </c>
      <c r="T718" s="38" t="str">
        <f t="shared" ca="1" si="142"/>
        <v>-</v>
      </c>
      <c r="U718" s="38" t="str">
        <f t="shared" ca="1" si="143"/>
        <v>-</v>
      </c>
      <c r="V718" s="38"/>
      <c r="W718" s="38"/>
    </row>
    <row r="719" spans="1:23" x14ac:dyDescent="0.35">
      <c r="A719" s="2" t="str">
        <f>BASE_NOTAS[[#This Row],[Sigla]]&amp;BASE_NOTAS[[#This Row],[CÓDIGO]]</f>
        <v>PBEP_IT</v>
      </c>
      <c r="B719" s="4" t="s">
        <v>197</v>
      </c>
      <c r="C719" s="4" t="s">
        <v>33</v>
      </c>
      <c r="D719" s="4" t="s">
        <v>103</v>
      </c>
      <c r="E719" s="42">
        <v>96.660117878192537</v>
      </c>
      <c r="F719" s="4" t="s">
        <v>17</v>
      </c>
      <c r="G71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96.660117878192537</v>
      </c>
      <c r="H71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2020</v>
      </c>
      <c r="J719" s="38" t="str">
        <f t="shared" ca="1" si="132"/>
        <v>-</v>
      </c>
      <c r="K719" s="38">
        <f t="shared" ca="1" si="133"/>
        <v>88.800000000000011</v>
      </c>
      <c r="L719" s="38" t="str">
        <f t="shared" ca="1" si="134"/>
        <v>-</v>
      </c>
      <c r="M719" s="38">
        <f t="shared" ca="1" si="135"/>
        <v>41.917808219178063</v>
      </c>
      <c r="N719" s="38" t="str">
        <f t="shared" ca="1" si="136"/>
        <v>-</v>
      </c>
      <c r="O719" s="38">
        <f t="shared" ca="1" si="137"/>
        <v>96.660117878192537</v>
      </c>
      <c r="P719" s="38" t="str">
        <f t="shared" ca="1" si="138"/>
        <v>-</v>
      </c>
      <c r="Q719" s="38" t="str">
        <f t="shared" ca="1" si="139"/>
        <v>-</v>
      </c>
      <c r="R719" s="38" t="str">
        <f t="shared" ca="1" si="140"/>
        <v>-</v>
      </c>
      <c r="S719" s="38" t="str">
        <f t="shared" ca="1" si="141"/>
        <v>-</v>
      </c>
      <c r="T719" s="38" t="str">
        <f t="shared" ca="1" si="142"/>
        <v>-</v>
      </c>
      <c r="U719" s="38" t="str">
        <f t="shared" ca="1" si="143"/>
        <v>-</v>
      </c>
      <c r="V719" s="38"/>
      <c r="W719" s="38"/>
    </row>
    <row r="720" spans="1:23" x14ac:dyDescent="0.35">
      <c r="A720" s="2" t="str">
        <f>BASE_NOTAS[[#This Row],[Sigla]]&amp;BASE_NOTAS[[#This Row],[CÓDIGO]]</f>
        <v>PEEP_IT</v>
      </c>
      <c r="B720" s="4" t="s">
        <v>198</v>
      </c>
      <c r="C720" s="4" t="s">
        <v>33</v>
      </c>
      <c r="D720" s="4" t="s">
        <v>103</v>
      </c>
      <c r="E720" s="42">
        <v>92.141453831041247</v>
      </c>
      <c r="F720" s="4" t="s">
        <v>17</v>
      </c>
      <c r="G72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92.141453831041247</v>
      </c>
      <c r="H72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2020</v>
      </c>
      <c r="J720" s="38" t="str">
        <f t="shared" ca="1" si="132"/>
        <v>-</v>
      </c>
      <c r="K720" s="38">
        <f t="shared" ca="1" si="133"/>
        <v>100</v>
      </c>
      <c r="L720" s="38" t="str">
        <f t="shared" ca="1" si="134"/>
        <v>-</v>
      </c>
      <c r="M720" s="38">
        <f t="shared" ca="1" si="135"/>
        <v>93.424657534246563</v>
      </c>
      <c r="N720" s="38" t="str">
        <f t="shared" ca="1" si="136"/>
        <v>-</v>
      </c>
      <c r="O720" s="38">
        <f t="shared" ca="1" si="137"/>
        <v>92.141453831041247</v>
      </c>
      <c r="P720" s="38" t="str">
        <f t="shared" ca="1" si="138"/>
        <v>-</v>
      </c>
      <c r="Q720" s="38" t="str">
        <f t="shared" ca="1" si="139"/>
        <v>-</v>
      </c>
      <c r="R720" s="38" t="str">
        <f t="shared" ca="1" si="140"/>
        <v>-</v>
      </c>
      <c r="S720" s="38" t="str">
        <f t="shared" ca="1" si="141"/>
        <v>-</v>
      </c>
      <c r="T720" s="38" t="str">
        <f t="shared" ca="1" si="142"/>
        <v>-</v>
      </c>
      <c r="U720" s="38" t="str">
        <f t="shared" ca="1" si="143"/>
        <v>-</v>
      </c>
      <c r="V720" s="38"/>
      <c r="W720" s="38"/>
    </row>
    <row r="721" spans="1:23" x14ac:dyDescent="0.35">
      <c r="A721" s="2" t="str">
        <f>BASE_NOTAS[[#This Row],[Sigla]]&amp;BASE_NOTAS[[#This Row],[CÓDIGO]]</f>
        <v>PIEP_IT</v>
      </c>
      <c r="B721" s="4" t="s">
        <v>199</v>
      </c>
      <c r="C721" s="4" t="s">
        <v>33</v>
      </c>
      <c r="D721" s="4" t="s">
        <v>103</v>
      </c>
      <c r="E721" s="42">
        <v>44.597249508840861</v>
      </c>
      <c r="F721" s="4" t="s">
        <v>17</v>
      </c>
      <c r="G72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44.597249508840861</v>
      </c>
      <c r="H72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2020</v>
      </c>
      <c r="J721" s="38" t="str">
        <f t="shared" ca="1" si="132"/>
        <v>-</v>
      </c>
      <c r="K721" s="38">
        <f t="shared" ca="1" si="133"/>
        <v>95.8</v>
      </c>
      <c r="L721" s="38" t="str">
        <f t="shared" ca="1" si="134"/>
        <v>-</v>
      </c>
      <c r="M721" s="38">
        <f t="shared" ca="1" si="135"/>
        <v>74.246575342465732</v>
      </c>
      <c r="N721" s="38" t="str">
        <f t="shared" ca="1" si="136"/>
        <v>-</v>
      </c>
      <c r="O721" s="38">
        <f t="shared" ca="1" si="137"/>
        <v>44.597249508840861</v>
      </c>
      <c r="P721" s="38" t="str">
        <f t="shared" ca="1" si="138"/>
        <v>-</v>
      </c>
      <c r="Q721" s="38" t="str">
        <f t="shared" ca="1" si="139"/>
        <v>-</v>
      </c>
      <c r="R721" s="38" t="str">
        <f t="shared" ca="1" si="140"/>
        <v>-</v>
      </c>
      <c r="S721" s="38" t="str">
        <f t="shared" ca="1" si="141"/>
        <v>-</v>
      </c>
      <c r="T721" s="38" t="str">
        <f t="shared" ca="1" si="142"/>
        <v>-</v>
      </c>
      <c r="U721" s="38" t="str">
        <f t="shared" ca="1" si="143"/>
        <v>-</v>
      </c>
      <c r="V721" s="38"/>
      <c r="W721" s="38"/>
    </row>
    <row r="722" spans="1:23" x14ac:dyDescent="0.35">
      <c r="A722" s="2" t="str">
        <f>BASE_NOTAS[[#This Row],[Sigla]]&amp;BASE_NOTAS[[#This Row],[CÓDIGO]]</f>
        <v>PREP_IT</v>
      </c>
      <c r="B722" s="4" t="s">
        <v>200</v>
      </c>
      <c r="C722" s="4" t="s">
        <v>33</v>
      </c>
      <c r="D722" s="4" t="s">
        <v>103</v>
      </c>
      <c r="E722" s="42">
        <v>99.214145383104153</v>
      </c>
      <c r="F722" s="4" t="s">
        <v>17</v>
      </c>
      <c r="G72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99.214145383104153</v>
      </c>
      <c r="H72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2020</v>
      </c>
      <c r="J722" s="38" t="str">
        <f t="shared" ca="1" si="132"/>
        <v>-</v>
      </c>
      <c r="K722" s="38">
        <f t="shared" ca="1" si="133"/>
        <v>91.600000000000009</v>
      </c>
      <c r="L722" s="38" t="str">
        <f t="shared" ca="1" si="134"/>
        <v>-</v>
      </c>
      <c r="M722" s="38">
        <f t="shared" ca="1" si="135"/>
        <v>51.506849315068479</v>
      </c>
      <c r="N722" s="38" t="str">
        <f t="shared" ca="1" si="136"/>
        <v>-</v>
      </c>
      <c r="O722" s="38">
        <f t="shared" ca="1" si="137"/>
        <v>99.214145383104153</v>
      </c>
      <c r="P722" s="38" t="str">
        <f t="shared" ca="1" si="138"/>
        <v>-</v>
      </c>
      <c r="Q722" s="38" t="str">
        <f t="shared" ca="1" si="139"/>
        <v>-</v>
      </c>
      <c r="R722" s="38" t="str">
        <f t="shared" ca="1" si="140"/>
        <v>-</v>
      </c>
      <c r="S722" s="38" t="str">
        <f t="shared" ca="1" si="141"/>
        <v>-</v>
      </c>
      <c r="T722" s="38" t="str">
        <f t="shared" ca="1" si="142"/>
        <v>-</v>
      </c>
      <c r="U722" s="38" t="str">
        <f t="shared" ca="1" si="143"/>
        <v>-</v>
      </c>
      <c r="V722" s="38"/>
      <c r="W722" s="38"/>
    </row>
    <row r="723" spans="1:23" x14ac:dyDescent="0.35">
      <c r="A723" s="2" t="str">
        <f>BASE_NOTAS[[#This Row],[Sigla]]&amp;BASE_NOTAS[[#This Row],[CÓDIGO]]</f>
        <v>RJEP_IT</v>
      </c>
      <c r="B723" s="4" t="s">
        <v>201</v>
      </c>
      <c r="C723" s="4" t="s">
        <v>33</v>
      </c>
      <c r="D723" s="4" t="s">
        <v>103</v>
      </c>
      <c r="E723" s="42">
        <v>56.777996070726914</v>
      </c>
      <c r="F723" s="4" t="s">
        <v>17</v>
      </c>
      <c r="G72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56.777996070726914</v>
      </c>
      <c r="H72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2020</v>
      </c>
      <c r="J723" s="38" t="str">
        <f t="shared" ca="1" si="132"/>
        <v>-</v>
      </c>
      <c r="K723" s="38">
        <f t="shared" ca="1" si="133"/>
        <v>50</v>
      </c>
      <c r="L723" s="38" t="str">
        <f t="shared" ca="1" si="134"/>
        <v>-</v>
      </c>
      <c r="M723" s="38">
        <f t="shared" ca="1" si="135"/>
        <v>31.506849315068475</v>
      </c>
      <c r="N723" s="38" t="str">
        <f t="shared" ca="1" si="136"/>
        <v>-</v>
      </c>
      <c r="O723" s="38">
        <f t="shared" ca="1" si="137"/>
        <v>56.777996070726914</v>
      </c>
      <c r="P723" s="38" t="str">
        <f t="shared" ca="1" si="138"/>
        <v>-</v>
      </c>
      <c r="Q723" s="38" t="str">
        <f t="shared" ca="1" si="139"/>
        <v>-</v>
      </c>
      <c r="R723" s="38" t="str">
        <f t="shared" ca="1" si="140"/>
        <v>-</v>
      </c>
      <c r="S723" s="38" t="str">
        <f t="shared" ca="1" si="141"/>
        <v>-</v>
      </c>
      <c r="T723" s="38" t="str">
        <f t="shared" ca="1" si="142"/>
        <v>-</v>
      </c>
      <c r="U723" s="38" t="str">
        <f t="shared" ca="1" si="143"/>
        <v>-</v>
      </c>
      <c r="V723" s="38"/>
      <c r="W723" s="38"/>
    </row>
    <row r="724" spans="1:23" x14ac:dyDescent="0.35">
      <c r="A724" s="2" t="str">
        <f>BASE_NOTAS[[#This Row],[Sigla]]&amp;BASE_NOTAS[[#This Row],[CÓDIGO]]</f>
        <v>RNEP_IT</v>
      </c>
      <c r="B724" s="4" t="s">
        <v>202</v>
      </c>
      <c r="C724" s="4" t="s">
        <v>33</v>
      </c>
      <c r="D724" s="4" t="s">
        <v>103</v>
      </c>
      <c r="E724" s="42">
        <v>82.318271119842819</v>
      </c>
      <c r="F724" s="4" t="s">
        <v>17</v>
      </c>
      <c r="G72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82.318271119842819</v>
      </c>
      <c r="H72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2020</v>
      </c>
      <c r="J724" s="38" t="str">
        <f t="shared" ca="1" si="132"/>
        <v>-</v>
      </c>
      <c r="K724" s="38">
        <f t="shared" ca="1" si="133"/>
        <v>97.2</v>
      </c>
      <c r="L724" s="38" t="str">
        <f t="shared" ca="1" si="134"/>
        <v>-</v>
      </c>
      <c r="M724" s="38">
        <f t="shared" ca="1" si="135"/>
        <v>76.986301369863014</v>
      </c>
      <c r="N724" s="38" t="str">
        <f t="shared" ca="1" si="136"/>
        <v>-</v>
      </c>
      <c r="O724" s="38">
        <f t="shared" ca="1" si="137"/>
        <v>82.318271119842819</v>
      </c>
      <c r="P724" s="38" t="str">
        <f t="shared" ca="1" si="138"/>
        <v>-</v>
      </c>
      <c r="Q724" s="38" t="str">
        <f t="shared" ca="1" si="139"/>
        <v>-</v>
      </c>
      <c r="R724" s="38" t="str">
        <f t="shared" ca="1" si="140"/>
        <v>-</v>
      </c>
      <c r="S724" s="38" t="str">
        <f t="shared" ca="1" si="141"/>
        <v>-</v>
      </c>
      <c r="T724" s="38" t="str">
        <f t="shared" ca="1" si="142"/>
        <v>-</v>
      </c>
      <c r="U724" s="38" t="str">
        <f t="shared" ca="1" si="143"/>
        <v>-</v>
      </c>
      <c r="V724" s="38"/>
      <c r="W724" s="38"/>
    </row>
    <row r="725" spans="1:23" x14ac:dyDescent="0.35">
      <c r="A725" s="2" t="str">
        <f>BASE_NOTAS[[#This Row],[Sigla]]&amp;BASE_NOTAS[[#This Row],[CÓDIGO]]</f>
        <v>ROEP_IT</v>
      </c>
      <c r="B725" s="4" t="s">
        <v>203</v>
      </c>
      <c r="C725" s="4" t="s">
        <v>33</v>
      </c>
      <c r="D725" s="4" t="s">
        <v>103</v>
      </c>
      <c r="E725" s="42">
        <v>92.141453831041247</v>
      </c>
      <c r="F725" s="4" t="s">
        <v>17</v>
      </c>
      <c r="G72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92.141453831041247</v>
      </c>
      <c r="H72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2020</v>
      </c>
      <c r="J725" s="38" t="str">
        <f t="shared" ca="1" si="132"/>
        <v>-</v>
      </c>
      <c r="K725" s="38">
        <f t="shared" ca="1" si="133"/>
        <v>100</v>
      </c>
      <c r="L725" s="38" t="str">
        <f t="shared" ca="1" si="134"/>
        <v>-</v>
      </c>
      <c r="M725" s="38">
        <f t="shared" ca="1" si="135"/>
        <v>76.986301369863014</v>
      </c>
      <c r="N725" s="38" t="str">
        <f t="shared" ca="1" si="136"/>
        <v>-</v>
      </c>
      <c r="O725" s="38">
        <f t="shared" ca="1" si="137"/>
        <v>92.141453831041247</v>
      </c>
      <c r="P725" s="38" t="str">
        <f t="shared" ca="1" si="138"/>
        <v>-</v>
      </c>
      <c r="Q725" s="38" t="str">
        <f t="shared" ca="1" si="139"/>
        <v>-</v>
      </c>
      <c r="R725" s="38" t="str">
        <f t="shared" ca="1" si="140"/>
        <v>-</v>
      </c>
      <c r="S725" s="38" t="str">
        <f t="shared" ca="1" si="141"/>
        <v>-</v>
      </c>
      <c r="T725" s="38" t="str">
        <f t="shared" ca="1" si="142"/>
        <v>-</v>
      </c>
      <c r="U725" s="38" t="str">
        <f t="shared" ca="1" si="143"/>
        <v>-</v>
      </c>
      <c r="V725" s="38"/>
      <c r="W725" s="38"/>
    </row>
    <row r="726" spans="1:23" x14ac:dyDescent="0.35">
      <c r="A726" s="2" t="str">
        <f>BASE_NOTAS[[#This Row],[Sigla]]&amp;BASE_NOTAS[[#This Row],[CÓDIGO]]</f>
        <v>RREP_IT</v>
      </c>
      <c r="B726" s="4" t="s">
        <v>204</v>
      </c>
      <c r="C726" s="4" t="s">
        <v>33</v>
      </c>
      <c r="D726" s="4" t="s">
        <v>103</v>
      </c>
      <c r="E726" s="42">
        <v>0</v>
      </c>
      <c r="F726" s="4" t="s">
        <v>17</v>
      </c>
      <c r="G72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72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2020</v>
      </c>
      <c r="J726" s="38" t="str">
        <f t="shared" ca="1" si="132"/>
        <v>-</v>
      </c>
      <c r="K726" s="38">
        <f t="shared" ca="1" si="133"/>
        <v>80.5</v>
      </c>
      <c r="L726" s="38" t="str">
        <f t="shared" ca="1" si="134"/>
        <v>-</v>
      </c>
      <c r="M726" s="38">
        <f t="shared" ca="1" si="135"/>
        <v>15.342465753424644</v>
      </c>
      <c r="N726" s="38" t="str">
        <f t="shared" ca="1" si="136"/>
        <v>-</v>
      </c>
      <c r="O726" s="38">
        <f t="shared" ca="1" si="137"/>
        <v>0</v>
      </c>
      <c r="P726" s="38" t="str">
        <f t="shared" ca="1" si="138"/>
        <v>-</v>
      </c>
      <c r="Q726" s="38" t="str">
        <f t="shared" ca="1" si="139"/>
        <v>-</v>
      </c>
      <c r="R726" s="38" t="str">
        <f t="shared" ca="1" si="140"/>
        <v>-</v>
      </c>
      <c r="S726" s="38" t="str">
        <f t="shared" ca="1" si="141"/>
        <v>-</v>
      </c>
      <c r="T726" s="38" t="str">
        <f t="shared" ca="1" si="142"/>
        <v>-</v>
      </c>
      <c r="U726" s="38" t="str">
        <f t="shared" ca="1" si="143"/>
        <v>-</v>
      </c>
      <c r="V726" s="38"/>
      <c r="W726" s="38"/>
    </row>
    <row r="727" spans="1:23" x14ac:dyDescent="0.35">
      <c r="A727" s="2" t="str">
        <f>BASE_NOTAS[[#This Row],[Sigla]]&amp;BASE_NOTAS[[#This Row],[CÓDIGO]]</f>
        <v>RSEP_IT</v>
      </c>
      <c r="B727" s="4" t="s">
        <v>205</v>
      </c>
      <c r="C727" s="4" t="s">
        <v>33</v>
      </c>
      <c r="D727" s="4" t="s">
        <v>103</v>
      </c>
      <c r="E727" s="42">
        <v>94.499017681728887</v>
      </c>
      <c r="F727" s="4" t="s">
        <v>17</v>
      </c>
      <c r="G72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94.499017681728887</v>
      </c>
      <c r="H72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2020</v>
      </c>
      <c r="J727" s="38" t="str">
        <f t="shared" ca="1" si="132"/>
        <v>-</v>
      </c>
      <c r="K727" s="38">
        <f t="shared" ca="1" si="133"/>
        <v>100</v>
      </c>
      <c r="L727" s="38" t="str">
        <f t="shared" ca="1" si="134"/>
        <v>-</v>
      </c>
      <c r="M727" s="38">
        <f t="shared" ca="1" si="135"/>
        <v>91.232876712328761</v>
      </c>
      <c r="N727" s="38" t="str">
        <f t="shared" ca="1" si="136"/>
        <v>-</v>
      </c>
      <c r="O727" s="38">
        <f t="shared" ca="1" si="137"/>
        <v>94.499017681728887</v>
      </c>
      <c r="P727" s="38" t="str">
        <f t="shared" ca="1" si="138"/>
        <v>-</v>
      </c>
      <c r="Q727" s="38" t="str">
        <f t="shared" ca="1" si="139"/>
        <v>-</v>
      </c>
      <c r="R727" s="38" t="str">
        <f t="shared" ca="1" si="140"/>
        <v>-</v>
      </c>
      <c r="S727" s="38" t="str">
        <f t="shared" ca="1" si="141"/>
        <v>-</v>
      </c>
      <c r="T727" s="38" t="str">
        <f t="shared" ca="1" si="142"/>
        <v>-</v>
      </c>
      <c r="U727" s="38" t="str">
        <f t="shared" ca="1" si="143"/>
        <v>-</v>
      </c>
      <c r="V727" s="38"/>
      <c r="W727" s="38"/>
    </row>
    <row r="728" spans="1:23" x14ac:dyDescent="0.35">
      <c r="A728" s="2" t="str">
        <f>BASE_NOTAS[[#This Row],[Sigla]]&amp;BASE_NOTAS[[#This Row],[CÓDIGO]]</f>
        <v>SCEP_IT</v>
      </c>
      <c r="B728" s="4" t="s">
        <v>194</v>
      </c>
      <c r="C728" s="4" t="s">
        <v>33</v>
      </c>
      <c r="D728" s="4" t="s">
        <v>103</v>
      </c>
      <c r="E728" s="42">
        <v>84.479371316306498</v>
      </c>
      <c r="F728" s="4" t="s">
        <v>17</v>
      </c>
      <c r="G72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84.479371316306498</v>
      </c>
      <c r="H72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2020</v>
      </c>
      <c r="J728" s="38" t="str">
        <f t="shared" ca="1" si="132"/>
        <v>-</v>
      </c>
      <c r="K728" s="38">
        <f t="shared" ca="1" si="133"/>
        <v>97.2</v>
      </c>
      <c r="L728" s="38" t="str">
        <f t="shared" ca="1" si="134"/>
        <v>-</v>
      </c>
      <c r="M728" s="38">
        <f t="shared" ca="1" si="135"/>
        <v>93.424657534246563</v>
      </c>
      <c r="N728" s="38" t="str">
        <f t="shared" ca="1" si="136"/>
        <v>-</v>
      </c>
      <c r="O728" s="38">
        <f t="shared" ca="1" si="137"/>
        <v>84.479371316306498</v>
      </c>
      <c r="P728" s="38" t="str">
        <f t="shared" ca="1" si="138"/>
        <v>-</v>
      </c>
      <c r="Q728" s="38" t="str">
        <f t="shared" ca="1" si="139"/>
        <v>-</v>
      </c>
      <c r="R728" s="38" t="str">
        <f t="shared" ca="1" si="140"/>
        <v>-</v>
      </c>
      <c r="S728" s="38" t="str">
        <f t="shared" ca="1" si="141"/>
        <v>-</v>
      </c>
      <c r="T728" s="38" t="str">
        <f t="shared" ca="1" si="142"/>
        <v>-</v>
      </c>
      <c r="U728" s="38" t="str">
        <f t="shared" ca="1" si="143"/>
        <v>-</v>
      </c>
      <c r="V728" s="38"/>
      <c r="W728" s="38"/>
    </row>
    <row r="729" spans="1:23" x14ac:dyDescent="0.35">
      <c r="A729" s="2" t="str">
        <f>BASE_NOTAS[[#This Row],[Sigla]]&amp;BASE_NOTAS[[#This Row],[CÓDIGO]]</f>
        <v>SEEP_IT</v>
      </c>
      <c r="B729" s="4" t="s">
        <v>206</v>
      </c>
      <c r="C729" s="4" t="s">
        <v>33</v>
      </c>
      <c r="D729" s="4" t="s">
        <v>103</v>
      </c>
      <c r="E729" s="42">
        <v>75.24557956777997</v>
      </c>
      <c r="F729" s="4" t="s">
        <v>17</v>
      </c>
      <c r="G72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75.24557956777997</v>
      </c>
      <c r="H72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2020</v>
      </c>
      <c r="J729" s="38" t="str">
        <f t="shared" ca="1" si="132"/>
        <v>-</v>
      </c>
      <c r="K729" s="38">
        <f t="shared" ca="1" si="133"/>
        <v>95.8</v>
      </c>
      <c r="L729" s="38" t="str">
        <f t="shared" ca="1" si="134"/>
        <v>-</v>
      </c>
      <c r="M729" s="38">
        <f t="shared" ca="1" si="135"/>
        <v>28.493150684931507</v>
      </c>
      <c r="N729" s="38" t="str">
        <f t="shared" ca="1" si="136"/>
        <v>-</v>
      </c>
      <c r="O729" s="38">
        <f t="shared" ca="1" si="137"/>
        <v>75.24557956777997</v>
      </c>
      <c r="P729" s="38" t="str">
        <f t="shared" ca="1" si="138"/>
        <v>-</v>
      </c>
      <c r="Q729" s="38" t="str">
        <f t="shared" ca="1" si="139"/>
        <v>-</v>
      </c>
      <c r="R729" s="38" t="str">
        <f t="shared" ca="1" si="140"/>
        <v>-</v>
      </c>
      <c r="S729" s="38" t="str">
        <f t="shared" ca="1" si="141"/>
        <v>-</v>
      </c>
      <c r="T729" s="38" t="str">
        <f t="shared" ca="1" si="142"/>
        <v>-</v>
      </c>
      <c r="U729" s="38" t="str">
        <f t="shared" ca="1" si="143"/>
        <v>-</v>
      </c>
      <c r="V729" s="38"/>
      <c r="W729" s="38"/>
    </row>
    <row r="730" spans="1:23" x14ac:dyDescent="0.35">
      <c r="A730" s="2" t="str">
        <f>BASE_NOTAS[[#This Row],[Sigla]]&amp;BASE_NOTAS[[#This Row],[CÓDIGO]]</f>
        <v>SPEP_IT</v>
      </c>
      <c r="B730" s="4" t="s">
        <v>186</v>
      </c>
      <c r="C730" s="4" t="s">
        <v>33</v>
      </c>
      <c r="D730" s="4" t="s">
        <v>103</v>
      </c>
      <c r="E730" s="42">
        <v>92.141453831041247</v>
      </c>
      <c r="F730" s="4" t="s">
        <v>17</v>
      </c>
      <c r="G73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92.141453831041247</v>
      </c>
      <c r="H73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2020</v>
      </c>
      <c r="J730" s="38" t="str">
        <f t="shared" ca="1" si="132"/>
        <v>-</v>
      </c>
      <c r="K730" s="38">
        <f t="shared" ca="1" si="133"/>
        <v>100</v>
      </c>
      <c r="L730" s="38" t="str">
        <f t="shared" ca="1" si="134"/>
        <v>-</v>
      </c>
      <c r="M730" s="38">
        <f t="shared" ca="1" si="135"/>
        <v>76.438356164383535</v>
      </c>
      <c r="N730" s="38" t="str">
        <f t="shared" ca="1" si="136"/>
        <v>-</v>
      </c>
      <c r="O730" s="38">
        <f t="shared" ca="1" si="137"/>
        <v>92.141453831041247</v>
      </c>
      <c r="P730" s="38" t="str">
        <f t="shared" ca="1" si="138"/>
        <v>-</v>
      </c>
      <c r="Q730" s="38" t="str">
        <f t="shared" ca="1" si="139"/>
        <v>-</v>
      </c>
      <c r="R730" s="38" t="str">
        <f t="shared" ca="1" si="140"/>
        <v>-</v>
      </c>
      <c r="S730" s="38" t="str">
        <f t="shared" ca="1" si="141"/>
        <v>-</v>
      </c>
      <c r="T730" s="38" t="str">
        <f t="shared" ca="1" si="142"/>
        <v>-</v>
      </c>
      <c r="U730" s="38" t="str">
        <f t="shared" ca="1" si="143"/>
        <v>-</v>
      </c>
      <c r="V730" s="38"/>
      <c r="W730" s="38"/>
    </row>
    <row r="731" spans="1:23" x14ac:dyDescent="0.35">
      <c r="A731" s="2" t="str">
        <f>BASE_NOTAS[[#This Row],[Sigla]]&amp;BASE_NOTAS[[#This Row],[CÓDIGO]]</f>
        <v>TOEP_IT</v>
      </c>
      <c r="B731" s="4" t="s">
        <v>185</v>
      </c>
      <c r="C731" s="4" t="s">
        <v>33</v>
      </c>
      <c r="D731" s="4" t="s">
        <v>103</v>
      </c>
      <c r="E731" s="42">
        <v>40.275049115913554</v>
      </c>
      <c r="F731" s="4" t="s">
        <v>17</v>
      </c>
      <c r="G73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40.275049115913554</v>
      </c>
      <c r="H73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2020</v>
      </c>
      <c r="J731" s="38" t="str">
        <f t="shared" ca="1" si="132"/>
        <v>-</v>
      </c>
      <c r="K731" s="38">
        <f t="shared" ca="1" si="133"/>
        <v>100</v>
      </c>
      <c r="L731" s="38" t="str">
        <f t="shared" ca="1" si="134"/>
        <v>-</v>
      </c>
      <c r="M731" s="38">
        <f t="shared" ca="1" si="135"/>
        <v>69.58904109589038</v>
      </c>
      <c r="N731" s="38" t="str">
        <f t="shared" ca="1" si="136"/>
        <v>-</v>
      </c>
      <c r="O731" s="38">
        <f t="shared" ca="1" si="137"/>
        <v>40.275049115913554</v>
      </c>
      <c r="P731" s="38" t="str">
        <f t="shared" ca="1" si="138"/>
        <v>-</v>
      </c>
      <c r="Q731" s="38" t="str">
        <f t="shared" ca="1" si="139"/>
        <v>-</v>
      </c>
      <c r="R731" s="38" t="str">
        <f t="shared" ca="1" si="140"/>
        <v>-</v>
      </c>
      <c r="S731" s="38" t="str">
        <f t="shared" ca="1" si="141"/>
        <v>-</v>
      </c>
      <c r="T731" s="38" t="str">
        <f t="shared" ca="1" si="142"/>
        <v>-</v>
      </c>
      <c r="U731" s="38" t="str">
        <f t="shared" ca="1" si="143"/>
        <v>-</v>
      </c>
      <c r="V731" s="38"/>
      <c r="W731" s="38"/>
    </row>
    <row r="732" spans="1:23" x14ac:dyDescent="0.35">
      <c r="A732" s="2" t="str">
        <f>BASE_NOTAS[[#This Row],[Sigla]]&amp;BASE_NOTAS[[#This Row],[CÓDIGO]]</f>
        <v>ACEP_QI</v>
      </c>
      <c r="B732" s="4" t="s">
        <v>156</v>
      </c>
      <c r="C732" s="4" t="s">
        <v>34</v>
      </c>
      <c r="D732" s="4" t="s">
        <v>104</v>
      </c>
      <c r="E732" s="42">
        <v>79.730226854690329</v>
      </c>
      <c r="F732" s="4" t="s">
        <v>471</v>
      </c>
      <c r="G73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73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732" s="38" t="str">
        <f t="shared" ca="1" si="132"/>
        <v>-</v>
      </c>
      <c r="K732" s="38" t="str">
        <f t="shared" ca="1" si="133"/>
        <v>-</v>
      </c>
      <c r="L732" s="38" t="str">
        <f t="shared" ca="1" si="134"/>
        <v>-</v>
      </c>
      <c r="M732" s="38" t="str">
        <f t="shared" ca="1" si="135"/>
        <v>-</v>
      </c>
      <c r="N732" s="38">
        <f t="shared" ca="1" si="136"/>
        <v>53.383638759132843</v>
      </c>
      <c r="O732" s="38">
        <f t="shared" ca="1" si="137"/>
        <v>96.32539774563844</v>
      </c>
      <c r="P732" s="38">
        <f t="shared" ca="1" si="138"/>
        <v>64.210817971414997</v>
      </c>
      <c r="Q732" s="38">
        <f t="shared" ca="1" si="139"/>
        <v>80.050549491307692</v>
      </c>
      <c r="R732" s="38">
        <f t="shared" ca="1" si="140"/>
        <v>79.730226854690329</v>
      </c>
      <c r="S732" s="38" t="str">
        <f t="shared" ca="1" si="141"/>
        <v>-</v>
      </c>
      <c r="T732" s="38">
        <f t="shared" ca="1" si="142"/>
        <v>0</v>
      </c>
      <c r="U732" s="38" t="str">
        <f t="shared" ca="1" si="143"/>
        <v>-</v>
      </c>
      <c r="V732" s="38"/>
      <c r="W732" s="38"/>
    </row>
    <row r="733" spans="1:23" x14ac:dyDescent="0.35">
      <c r="A733" s="2" t="str">
        <f>BASE_NOTAS[[#This Row],[Sigla]]&amp;BASE_NOTAS[[#This Row],[CÓDIGO]]</f>
        <v>ALEP_QI</v>
      </c>
      <c r="B733" s="4" t="s">
        <v>157</v>
      </c>
      <c r="C733" s="4" t="s">
        <v>34</v>
      </c>
      <c r="D733" s="4" t="s">
        <v>104</v>
      </c>
      <c r="E733" s="42">
        <v>66.288867478321805</v>
      </c>
      <c r="F733" s="4" t="s">
        <v>471</v>
      </c>
      <c r="G73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26.137372392366647</v>
      </c>
      <c r="H73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733" s="38" t="str">
        <f t="shared" ca="1" si="132"/>
        <v>-</v>
      </c>
      <c r="K733" s="38" t="str">
        <f t="shared" ca="1" si="133"/>
        <v>-</v>
      </c>
      <c r="L733" s="38" t="str">
        <f t="shared" ca="1" si="134"/>
        <v>-</v>
      </c>
      <c r="M733" s="38" t="str">
        <f t="shared" ca="1" si="135"/>
        <v>-</v>
      </c>
      <c r="N733" s="38">
        <f t="shared" ca="1" si="136"/>
        <v>100</v>
      </c>
      <c r="O733" s="38">
        <f t="shared" ca="1" si="137"/>
        <v>81.939639317497225</v>
      </c>
      <c r="P733" s="38">
        <f t="shared" ca="1" si="138"/>
        <v>68.591678706994557</v>
      </c>
      <c r="Q733" s="38">
        <f t="shared" ca="1" si="139"/>
        <v>74.852494477798174</v>
      </c>
      <c r="R733" s="38">
        <f t="shared" ca="1" si="140"/>
        <v>66.288867478321805</v>
      </c>
      <c r="S733" s="38" t="str">
        <f t="shared" ca="1" si="141"/>
        <v>-</v>
      </c>
      <c r="T733" s="38">
        <f t="shared" ca="1" si="142"/>
        <v>26.137372392366647</v>
      </c>
      <c r="U733" s="38" t="str">
        <f t="shared" ca="1" si="143"/>
        <v>-</v>
      </c>
      <c r="V733" s="38"/>
      <c r="W733" s="38"/>
    </row>
    <row r="734" spans="1:23" x14ac:dyDescent="0.35">
      <c r="A734" s="2" t="str">
        <f>BASE_NOTAS[[#This Row],[Sigla]]&amp;BASE_NOTAS[[#This Row],[CÓDIGO]]</f>
        <v>AMEP_QI</v>
      </c>
      <c r="B734" s="4" t="s">
        <v>158</v>
      </c>
      <c r="C734" s="4" t="s">
        <v>34</v>
      </c>
      <c r="D734" s="4" t="s">
        <v>104</v>
      </c>
      <c r="E734" s="42">
        <v>92.379784531838453</v>
      </c>
      <c r="F734" s="4" t="s">
        <v>471</v>
      </c>
      <c r="G73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54.993342210387453</v>
      </c>
      <c r="H73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734" s="38" t="str">
        <f t="shared" ca="1" si="132"/>
        <v>-</v>
      </c>
      <c r="K734" s="38" t="str">
        <f t="shared" ca="1" si="133"/>
        <v>-</v>
      </c>
      <c r="L734" s="38" t="str">
        <f t="shared" ca="1" si="134"/>
        <v>-</v>
      </c>
      <c r="M734" s="38" t="str">
        <f t="shared" ca="1" si="135"/>
        <v>-</v>
      </c>
      <c r="N734" s="38">
        <f t="shared" ca="1" si="136"/>
        <v>88.645346748113568</v>
      </c>
      <c r="O734" s="38">
        <f t="shared" ca="1" si="137"/>
        <v>94.805415636180243</v>
      </c>
      <c r="P734" s="38">
        <f t="shared" ca="1" si="138"/>
        <v>94.596841240923581</v>
      </c>
      <c r="Q734" s="38">
        <f t="shared" ca="1" si="139"/>
        <v>88.576163155177113</v>
      </c>
      <c r="R734" s="38">
        <f t="shared" ca="1" si="140"/>
        <v>92.379784531838453</v>
      </c>
      <c r="S734" s="38" t="str">
        <f t="shared" ca="1" si="141"/>
        <v>-</v>
      </c>
      <c r="T734" s="38">
        <f t="shared" ca="1" si="142"/>
        <v>54.993342210387453</v>
      </c>
      <c r="U734" s="38" t="str">
        <f t="shared" ca="1" si="143"/>
        <v>-</v>
      </c>
      <c r="V734" s="38"/>
      <c r="W734" s="38"/>
    </row>
    <row r="735" spans="1:23" x14ac:dyDescent="0.35">
      <c r="A735" s="2" t="str">
        <f>BASE_NOTAS[[#This Row],[Sigla]]&amp;BASE_NOTAS[[#This Row],[CÓDIGO]]</f>
        <v>APEP_QI</v>
      </c>
      <c r="B735" s="4" t="s">
        <v>184</v>
      </c>
      <c r="C735" s="4" t="s">
        <v>34</v>
      </c>
      <c r="D735" s="4" t="s">
        <v>104</v>
      </c>
      <c r="E735" s="42">
        <v>0</v>
      </c>
      <c r="F735" s="4" t="s">
        <v>471</v>
      </c>
      <c r="G73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1.1984021304922987</v>
      </c>
      <c r="H73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735" s="38" t="str">
        <f t="shared" ca="1" si="132"/>
        <v>-</v>
      </c>
      <c r="K735" s="38" t="str">
        <f t="shared" ca="1" si="133"/>
        <v>-</v>
      </c>
      <c r="L735" s="38" t="str">
        <f t="shared" ca="1" si="134"/>
        <v>-</v>
      </c>
      <c r="M735" s="38" t="str">
        <f t="shared" ca="1" si="135"/>
        <v>-</v>
      </c>
      <c r="N735" s="38">
        <f t="shared" ca="1" si="136"/>
        <v>32.770391663672299</v>
      </c>
      <c r="O735" s="38">
        <f t="shared" ca="1" si="137"/>
        <v>70.627239765187056</v>
      </c>
      <c r="P735" s="38">
        <f t="shared" ca="1" si="138"/>
        <v>29.793936213386761</v>
      </c>
      <c r="Q735" s="38">
        <f t="shared" ca="1" si="139"/>
        <v>53.646840347820898</v>
      </c>
      <c r="R735" s="38">
        <f t="shared" ca="1" si="140"/>
        <v>0</v>
      </c>
      <c r="S735" s="38" t="str">
        <f t="shared" ca="1" si="141"/>
        <v>-</v>
      </c>
      <c r="T735" s="38">
        <f t="shared" ca="1" si="142"/>
        <v>1.1984021304922987</v>
      </c>
      <c r="U735" s="38" t="str">
        <f t="shared" ca="1" si="143"/>
        <v>-</v>
      </c>
      <c r="V735" s="38"/>
      <c r="W735" s="38"/>
    </row>
    <row r="736" spans="1:23" x14ac:dyDescent="0.35">
      <c r="A736" s="2" t="str">
        <f>BASE_NOTAS[[#This Row],[Sigla]]&amp;BASE_NOTAS[[#This Row],[CÓDIGO]]</f>
        <v>BAEP_QI</v>
      </c>
      <c r="B736" s="4" t="s">
        <v>187</v>
      </c>
      <c r="C736" s="4" t="s">
        <v>34</v>
      </c>
      <c r="D736" s="4" t="s">
        <v>104</v>
      </c>
      <c r="E736" s="42">
        <v>92.868529386003289</v>
      </c>
      <c r="F736" s="4" t="s">
        <v>471</v>
      </c>
      <c r="G73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76.991788726142147</v>
      </c>
      <c r="H73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736" s="38" t="str">
        <f t="shared" ca="1" si="132"/>
        <v>-</v>
      </c>
      <c r="K736" s="38" t="str">
        <f t="shared" ca="1" si="133"/>
        <v>-</v>
      </c>
      <c r="L736" s="38" t="str">
        <f t="shared" ca="1" si="134"/>
        <v>-</v>
      </c>
      <c r="M736" s="38" t="str">
        <f t="shared" ca="1" si="135"/>
        <v>-</v>
      </c>
      <c r="N736" s="38">
        <f t="shared" ca="1" si="136"/>
        <v>64.462809917355372</v>
      </c>
      <c r="O736" s="38">
        <f t="shared" ca="1" si="137"/>
        <v>91.895699219484499</v>
      </c>
      <c r="P736" s="38">
        <f t="shared" ca="1" si="138"/>
        <v>91.646614449618937</v>
      </c>
      <c r="Q736" s="38">
        <f t="shared" ca="1" si="139"/>
        <v>81.239800289229919</v>
      </c>
      <c r="R736" s="38">
        <f t="shared" ca="1" si="140"/>
        <v>92.868529386003289</v>
      </c>
      <c r="S736" s="38" t="str">
        <f t="shared" ca="1" si="141"/>
        <v>-</v>
      </c>
      <c r="T736" s="38">
        <f t="shared" ca="1" si="142"/>
        <v>76.991788726142147</v>
      </c>
      <c r="U736" s="38" t="str">
        <f t="shared" ca="1" si="143"/>
        <v>-</v>
      </c>
      <c r="V736" s="38"/>
      <c r="W736" s="38"/>
    </row>
    <row r="737" spans="1:23" x14ac:dyDescent="0.35">
      <c r="A737" s="2" t="str">
        <f>BASE_NOTAS[[#This Row],[Sigla]]&amp;BASE_NOTAS[[#This Row],[CÓDIGO]]</f>
        <v>CEEP_QI</v>
      </c>
      <c r="B737" s="4" t="s">
        <v>188</v>
      </c>
      <c r="C737" s="4" t="s">
        <v>34</v>
      </c>
      <c r="D737" s="4" t="s">
        <v>104</v>
      </c>
      <c r="E737" s="42">
        <v>63.408951563457997</v>
      </c>
      <c r="F737" s="4" t="s">
        <v>471</v>
      </c>
      <c r="G73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94.276150318092746</v>
      </c>
      <c r="H73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737" s="38" t="str">
        <f t="shared" ca="1" si="132"/>
        <v>-</v>
      </c>
      <c r="K737" s="38" t="str">
        <f t="shared" ca="1" si="133"/>
        <v>-</v>
      </c>
      <c r="L737" s="38" t="str">
        <f t="shared" ca="1" si="134"/>
        <v>-</v>
      </c>
      <c r="M737" s="38" t="str">
        <f t="shared" ca="1" si="135"/>
        <v>-</v>
      </c>
      <c r="N737" s="38">
        <f t="shared" ca="1" si="136"/>
        <v>68.175829440651583</v>
      </c>
      <c r="O737" s="38">
        <f t="shared" ca="1" si="137"/>
        <v>86.155942125781849</v>
      </c>
      <c r="P737" s="38">
        <f t="shared" ca="1" si="138"/>
        <v>65.406658811577188</v>
      </c>
      <c r="Q737" s="38">
        <f t="shared" ca="1" si="139"/>
        <v>59.547063781777211</v>
      </c>
      <c r="R737" s="38">
        <f t="shared" ca="1" si="140"/>
        <v>63.408951563457997</v>
      </c>
      <c r="S737" s="38" t="str">
        <f t="shared" ca="1" si="141"/>
        <v>-</v>
      </c>
      <c r="T737" s="38">
        <f t="shared" ca="1" si="142"/>
        <v>94.276150318092746</v>
      </c>
      <c r="U737" s="38" t="str">
        <f t="shared" ca="1" si="143"/>
        <v>-</v>
      </c>
      <c r="V737" s="38"/>
      <c r="W737" s="38"/>
    </row>
    <row r="738" spans="1:23" x14ac:dyDescent="0.35">
      <c r="A738" s="2" t="str">
        <f>BASE_NOTAS[[#This Row],[Sigla]]&amp;BASE_NOTAS[[#This Row],[CÓDIGO]]</f>
        <v>DFEP_QI</v>
      </c>
      <c r="B738" s="4" t="s">
        <v>189</v>
      </c>
      <c r="C738" s="4" t="s">
        <v>34</v>
      </c>
      <c r="D738" s="4" t="s">
        <v>104</v>
      </c>
      <c r="E738" s="42">
        <v>85.598668652010161</v>
      </c>
      <c r="F738" s="4" t="s">
        <v>471</v>
      </c>
      <c r="G73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43.32556591211825</v>
      </c>
      <c r="H73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738" s="38" t="str">
        <f t="shared" ca="1" si="132"/>
        <v>-</v>
      </c>
      <c r="K738" s="38" t="str">
        <f t="shared" ca="1" si="133"/>
        <v>-</v>
      </c>
      <c r="L738" s="38" t="str">
        <f t="shared" ca="1" si="134"/>
        <v>-</v>
      </c>
      <c r="M738" s="38" t="str">
        <f t="shared" ca="1" si="135"/>
        <v>-</v>
      </c>
      <c r="N738" s="38">
        <f t="shared" ca="1" si="136"/>
        <v>50.544975446161224</v>
      </c>
      <c r="O738" s="38">
        <f t="shared" ca="1" si="137"/>
        <v>87.984560716061722</v>
      </c>
      <c r="P738" s="38">
        <f t="shared" ca="1" si="138"/>
        <v>75.088594300444768</v>
      </c>
      <c r="Q738" s="38">
        <f t="shared" ca="1" si="139"/>
        <v>88.483266014842712</v>
      </c>
      <c r="R738" s="38">
        <f t="shared" ca="1" si="140"/>
        <v>85.598668652010161</v>
      </c>
      <c r="S738" s="38" t="str">
        <f t="shared" ca="1" si="141"/>
        <v>-</v>
      </c>
      <c r="T738" s="38">
        <f t="shared" ca="1" si="142"/>
        <v>43.32556591211825</v>
      </c>
      <c r="U738" s="38" t="str">
        <f t="shared" ca="1" si="143"/>
        <v>-</v>
      </c>
      <c r="V738" s="38"/>
      <c r="W738" s="38"/>
    </row>
    <row r="739" spans="1:23" x14ac:dyDescent="0.35">
      <c r="A739" s="2" t="str">
        <f>BASE_NOTAS[[#This Row],[Sigla]]&amp;BASE_NOTAS[[#This Row],[CÓDIGO]]</f>
        <v>ESEP_QI</v>
      </c>
      <c r="B739" s="4" t="s">
        <v>183</v>
      </c>
      <c r="C739" s="4" t="s">
        <v>34</v>
      </c>
      <c r="D739" s="4" t="s">
        <v>104</v>
      </c>
      <c r="E739" s="42">
        <v>97.629850223351127</v>
      </c>
      <c r="F739" s="4" t="s">
        <v>471</v>
      </c>
      <c r="G73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94.806924101198604</v>
      </c>
      <c r="H73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739" s="38" t="str">
        <f t="shared" ca="1" si="132"/>
        <v>-</v>
      </c>
      <c r="K739" s="38" t="str">
        <f t="shared" ca="1" si="133"/>
        <v>-</v>
      </c>
      <c r="L739" s="38" t="str">
        <f t="shared" ca="1" si="134"/>
        <v>-</v>
      </c>
      <c r="M739" s="38" t="str">
        <f t="shared" ca="1" si="135"/>
        <v>-</v>
      </c>
      <c r="N739" s="38">
        <f t="shared" ca="1" si="136"/>
        <v>100</v>
      </c>
      <c r="O739" s="38">
        <f t="shared" ca="1" si="137"/>
        <v>92.543939845889042</v>
      </c>
      <c r="P739" s="38">
        <f t="shared" ca="1" si="138"/>
        <v>93.087456814947842</v>
      </c>
      <c r="Q739" s="38">
        <f t="shared" ca="1" si="139"/>
        <v>95.664800378845015</v>
      </c>
      <c r="R739" s="38">
        <f t="shared" ca="1" si="140"/>
        <v>97.629850223351127</v>
      </c>
      <c r="S739" s="38" t="str">
        <f t="shared" ca="1" si="141"/>
        <v>-</v>
      </c>
      <c r="T739" s="38">
        <f t="shared" ca="1" si="142"/>
        <v>94.806924101198604</v>
      </c>
      <c r="U739" s="38" t="str">
        <f t="shared" ca="1" si="143"/>
        <v>-</v>
      </c>
      <c r="V739" s="38"/>
      <c r="W739" s="38"/>
    </row>
    <row r="740" spans="1:23" x14ac:dyDescent="0.35">
      <c r="A740" s="2" t="str">
        <f>BASE_NOTAS[[#This Row],[Sigla]]&amp;BASE_NOTAS[[#This Row],[CÓDIGO]]</f>
        <v>GOEP_QI</v>
      </c>
      <c r="B740" s="4" t="s">
        <v>190</v>
      </c>
      <c r="C740" s="4" t="s">
        <v>34</v>
      </c>
      <c r="D740" s="4" t="s">
        <v>104</v>
      </c>
      <c r="E740" s="42">
        <v>100</v>
      </c>
      <c r="F740" s="4" t="s">
        <v>471</v>
      </c>
      <c r="G74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93.0758988015981</v>
      </c>
      <c r="H74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740" s="38" t="str">
        <f t="shared" ca="1" si="132"/>
        <v>-</v>
      </c>
      <c r="K740" s="38" t="str">
        <f t="shared" ca="1" si="133"/>
        <v>-</v>
      </c>
      <c r="L740" s="38" t="str">
        <f t="shared" ca="1" si="134"/>
        <v>-</v>
      </c>
      <c r="M740" s="38" t="str">
        <f t="shared" ca="1" si="135"/>
        <v>-</v>
      </c>
      <c r="N740" s="38">
        <f t="shared" ca="1" si="136"/>
        <v>67.91232482932088</v>
      </c>
      <c r="O740" s="38">
        <f t="shared" ca="1" si="137"/>
        <v>92.089490529386708</v>
      </c>
      <c r="P740" s="38">
        <f t="shared" ca="1" si="138"/>
        <v>93.2012075145296</v>
      </c>
      <c r="Q740" s="38">
        <f t="shared" ca="1" si="139"/>
        <v>100</v>
      </c>
      <c r="R740" s="38">
        <f t="shared" ca="1" si="140"/>
        <v>100</v>
      </c>
      <c r="S740" s="38" t="str">
        <f t="shared" ca="1" si="141"/>
        <v>-</v>
      </c>
      <c r="T740" s="38">
        <f t="shared" ca="1" si="142"/>
        <v>93.0758988015981</v>
      </c>
      <c r="U740" s="38" t="str">
        <f t="shared" ca="1" si="143"/>
        <v>-</v>
      </c>
      <c r="V740" s="38"/>
      <c r="W740" s="38"/>
    </row>
    <row r="741" spans="1:23" x14ac:dyDescent="0.35">
      <c r="A741" s="2" t="str">
        <f>BASE_NOTAS[[#This Row],[Sigla]]&amp;BASE_NOTAS[[#This Row],[CÓDIGO]]</f>
        <v>MAEP_QI</v>
      </c>
      <c r="B741" s="4" t="s">
        <v>191</v>
      </c>
      <c r="C741" s="4" t="s">
        <v>34</v>
      </c>
      <c r="D741" s="4" t="s">
        <v>104</v>
      </c>
      <c r="E741" s="42">
        <v>54.192870281159657</v>
      </c>
      <c r="F741" s="4" t="s">
        <v>471</v>
      </c>
      <c r="G74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54.127829560587259</v>
      </c>
      <c r="H74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741" s="38" t="str">
        <f t="shared" ca="1" si="132"/>
        <v>-</v>
      </c>
      <c r="K741" s="38" t="str">
        <f t="shared" ca="1" si="133"/>
        <v>-</v>
      </c>
      <c r="L741" s="38" t="str">
        <f t="shared" ca="1" si="134"/>
        <v>-</v>
      </c>
      <c r="M741" s="38" t="str">
        <f t="shared" ca="1" si="135"/>
        <v>-</v>
      </c>
      <c r="N741" s="38">
        <f t="shared" ca="1" si="136"/>
        <v>48.928015331177399</v>
      </c>
      <c r="O741" s="38">
        <f t="shared" ca="1" si="137"/>
        <v>75.218064534839741</v>
      </c>
      <c r="P741" s="38">
        <f t="shared" ca="1" si="138"/>
        <v>60.782254891820727</v>
      </c>
      <c r="Q741" s="38">
        <f t="shared" ca="1" si="139"/>
        <v>60.45594914227501</v>
      </c>
      <c r="R741" s="38">
        <f t="shared" ca="1" si="140"/>
        <v>54.192870281159657</v>
      </c>
      <c r="S741" s="38" t="str">
        <f t="shared" ca="1" si="141"/>
        <v>-</v>
      </c>
      <c r="T741" s="38">
        <f t="shared" ca="1" si="142"/>
        <v>54.127829560587259</v>
      </c>
      <c r="U741" s="38" t="str">
        <f t="shared" ca="1" si="143"/>
        <v>-</v>
      </c>
      <c r="V741" s="38"/>
      <c r="W741" s="38"/>
    </row>
    <row r="742" spans="1:23" x14ac:dyDescent="0.35">
      <c r="A742" s="2" t="str">
        <f>BASE_NOTAS[[#This Row],[Sigla]]&amp;BASE_NOTAS[[#This Row],[CÓDIGO]]</f>
        <v>MGEP_QI</v>
      </c>
      <c r="B742" s="4" t="s">
        <v>192</v>
      </c>
      <c r="C742" s="4" t="s">
        <v>34</v>
      </c>
      <c r="D742" s="4" t="s">
        <v>104</v>
      </c>
      <c r="E742" s="42">
        <v>80.933695366558624</v>
      </c>
      <c r="F742" s="4" t="s">
        <v>471</v>
      </c>
      <c r="G74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52.036173990233777</v>
      </c>
      <c r="H74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742" s="38" t="str">
        <f t="shared" ca="1" si="132"/>
        <v>-</v>
      </c>
      <c r="K742" s="38" t="str">
        <f t="shared" ca="1" si="133"/>
        <v>-</v>
      </c>
      <c r="L742" s="38" t="str">
        <f t="shared" ca="1" si="134"/>
        <v>-</v>
      </c>
      <c r="M742" s="38" t="str">
        <f t="shared" ca="1" si="135"/>
        <v>-</v>
      </c>
      <c r="N742" s="38">
        <f t="shared" ca="1" si="136"/>
        <v>82.357168523176441</v>
      </c>
      <c r="O742" s="38">
        <f t="shared" ca="1" si="137"/>
        <v>88.443049407072181</v>
      </c>
      <c r="P742" s="38">
        <f t="shared" ca="1" si="138"/>
        <v>56.324102015530144</v>
      </c>
      <c r="Q742" s="38">
        <f t="shared" ca="1" si="139"/>
        <v>82.073363723444658</v>
      </c>
      <c r="R742" s="38">
        <f t="shared" ca="1" si="140"/>
        <v>80.933695366558624</v>
      </c>
      <c r="S742" s="38" t="str">
        <f t="shared" ca="1" si="141"/>
        <v>-</v>
      </c>
      <c r="T742" s="38">
        <f t="shared" ca="1" si="142"/>
        <v>52.036173990233777</v>
      </c>
      <c r="U742" s="38" t="str">
        <f t="shared" ca="1" si="143"/>
        <v>-</v>
      </c>
      <c r="V742" s="38"/>
      <c r="W742" s="38"/>
    </row>
    <row r="743" spans="1:23" x14ac:dyDescent="0.35">
      <c r="A743" s="2" t="str">
        <f>BASE_NOTAS[[#This Row],[Sigla]]&amp;BASE_NOTAS[[#This Row],[CÓDIGO]]</f>
        <v>MSEP_QI</v>
      </c>
      <c r="B743" s="4" t="s">
        <v>193</v>
      </c>
      <c r="C743" s="4" t="s">
        <v>34</v>
      </c>
      <c r="D743" s="4" t="s">
        <v>104</v>
      </c>
      <c r="E743" s="42">
        <v>95.998948935797458</v>
      </c>
      <c r="F743" s="4" t="s">
        <v>471</v>
      </c>
      <c r="G74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73.51309365290723</v>
      </c>
      <c r="H74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743" s="38" t="str">
        <f t="shared" ca="1" si="132"/>
        <v>-</v>
      </c>
      <c r="K743" s="38" t="str">
        <f t="shared" ca="1" si="133"/>
        <v>-</v>
      </c>
      <c r="L743" s="38" t="str">
        <f t="shared" ca="1" si="134"/>
        <v>-</v>
      </c>
      <c r="M743" s="38" t="str">
        <f t="shared" ca="1" si="135"/>
        <v>-</v>
      </c>
      <c r="N743" s="38">
        <f t="shared" ca="1" si="136"/>
        <v>76.080967780572522</v>
      </c>
      <c r="O743" s="38">
        <f t="shared" ca="1" si="137"/>
        <v>95.121375999287324</v>
      </c>
      <c r="P743" s="38">
        <f t="shared" ca="1" si="138"/>
        <v>90.850359484295879</v>
      </c>
      <c r="Q743" s="38">
        <f t="shared" ca="1" si="139"/>
        <v>89.330220013730028</v>
      </c>
      <c r="R743" s="38">
        <f t="shared" ca="1" si="140"/>
        <v>95.998948935797458</v>
      </c>
      <c r="S743" s="38" t="str">
        <f t="shared" ca="1" si="141"/>
        <v>-</v>
      </c>
      <c r="T743" s="38">
        <f t="shared" ca="1" si="142"/>
        <v>73.51309365290723</v>
      </c>
      <c r="U743" s="38" t="str">
        <f t="shared" ca="1" si="143"/>
        <v>-</v>
      </c>
      <c r="V743" s="38"/>
      <c r="W743" s="38"/>
    </row>
    <row r="744" spans="1:23" x14ac:dyDescent="0.35">
      <c r="A744" s="2" t="str">
        <f>BASE_NOTAS[[#This Row],[Sigla]]&amp;BASE_NOTAS[[#This Row],[CÓDIGO]]</f>
        <v>MTEP_QI</v>
      </c>
      <c r="B744" s="4" t="s">
        <v>195</v>
      </c>
      <c r="C744" s="4" t="s">
        <v>34</v>
      </c>
      <c r="D744" s="4" t="s">
        <v>104</v>
      </c>
      <c r="E744" s="42">
        <v>88.002102128404985</v>
      </c>
      <c r="F744" s="4" t="s">
        <v>471</v>
      </c>
      <c r="G74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81.779849090100114</v>
      </c>
      <c r="H74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744" s="38" t="str">
        <f t="shared" ca="1" si="132"/>
        <v>-</v>
      </c>
      <c r="K744" s="38" t="str">
        <f t="shared" ca="1" si="133"/>
        <v>-</v>
      </c>
      <c r="L744" s="38" t="str">
        <f t="shared" ca="1" si="134"/>
        <v>-</v>
      </c>
      <c r="M744" s="38" t="str">
        <f t="shared" ca="1" si="135"/>
        <v>-</v>
      </c>
      <c r="N744" s="38">
        <f t="shared" ca="1" si="136"/>
        <v>51.766678644148989</v>
      </c>
      <c r="O744" s="38">
        <f t="shared" ca="1" si="137"/>
        <v>88.320125487136963</v>
      </c>
      <c r="P744" s="38">
        <f t="shared" ca="1" si="138"/>
        <v>69.323766600515015</v>
      </c>
      <c r="Q744" s="38">
        <f t="shared" ca="1" si="139"/>
        <v>85.954957574642748</v>
      </c>
      <c r="R744" s="38">
        <f t="shared" ca="1" si="140"/>
        <v>88.002102128404985</v>
      </c>
      <c r="S744" s="38" t="str">
        <f t="shared" ca="1" si="141"/>
        <v>-</v>
      </c>
      <c r="T744" s="38">
        <f t="shared" ca="1" si="142"/>
        <v>81.779849090100114</v>
      </c>
      <c r="U744" s="38" t="str">
        <f t="shared" ca="1" si="143"/>
        <v>-</v>
      </c>
      <c r="V744" s="38"/>
      <c r="W744" s="38"/>
    </row>
    <row r="745" spans="1:23" x14ac:dyDescent="0.35">
      <c r="A745" s="2" t="str">
        <f>BASE_NOTAS[[#This Row],[Sigla]]&amp;BASE_NOTAS[[#This Row],[CÓDIGO]]</f>
        <v>PAEP_QI</v>
      </c>
      <c r="B745" s="4" t="s">
        <v>196</v>
      </c>
      <c r="C745" s="4" t="s">
        <v>34</v>
      </c>
      <c r="D745" s="4" t="s">
        <v>104</v>
      </c>
      <c r="E745" s="42">
        <v>78.442673206621677</v>
      </c>
      <c r="F745" s="4" t="s">
        <v>471</v>
      </c>
      <c r="G74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90.579227696401091</v>
      </c>
      <c r="H74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745" s="38" t="str">
        <f t="shared" ca="1" si="132"/>
        <v>-</v>
      </c>
      <c r="K745" s="38" t="str">
        <f t="shared" ca="1" si="133"/>
        <v>-</v>
      </c>
      <c r="L745" s="38" t="str">
        <f t="shared" ca="1" si="134"/>
        <v>-</v>
      </c>
      <c r="M745" s="38" t="str">
        <f t="shared" ca="1" si="135"/>
        <v>-</v>
      </c>
      <c r="N745" s="38">
        <f t="shared" ca="1" si="136"/>
        <v>74.595759971254026</v>
      </c>
      <c r="O745" s="38">
        <f t="shared" ca="1" si="137"/>
        <v>94.018182815292008</v>
      </c>
      <c r="P745" s="38">
        <f t="shared" ca="1" si="138"/>
        <v>81.705093991561256</v>
      </c>
      <c r="Q745" s="38">
        <f t="shared" ca="1" si="139"/>
        <v>71.810322530777668</v>
      </c>
      <c r="R745" s="38">
        <f t="shared" ca="1" si="140"/>
        <v>78.442673206621677</v>
      </c>
      <c r="S745" s="38" t="str">
        <f t="shared" ca="1" si="141"/>
        <v>-</v>
      </c>
      <c r="T745" s="38">
        <f t="shared" ca="1" si="142"/>
        <v>90.579227696401091</v>
      </c>
      <c r="U745" s="38" t="str">
        <f t="shared" ca="1" si="143"/>
        <v>-</v>
      </c>
      <c r="V745" s="38"/>
      <c r="W745" s="38"/>
    </row>
    <row r="746" spans="1:23" x14ac:dyDescent="0.35">
      <c r="A746" s="2" t="str">
        <f>BASE_NOTAS[[#This Row],[Sigla]]&amp;BASE_NOTAS[[#This Row],[CÓDIGO]]</f>
        <v>PBEP_QI</v>
      </c>
      <c r="B746" s="4" t="s">
        <v>197</v>
      </c>
      <c r="C746" s="4" t="s">
        <v>34</v>
      </c>
      <c r="D746" s="4" t="s">
        <v>104</v>
      </c>
      <c r="E746" s="42">
        <v>73.441359376368581</v>
      </c>
      <c r="F746" s="4" t="s">
        <v>471</v>
      </c>
      <c r="G74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66.084110075453808</v>
      </c>
      <c r="H74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746" s="38" t="str">
        <f t="shared" ca="1" si="132"/>
        <v>-</v>
      </c>
      <c r="K746" s="38" t="str">
        <f t="shared" ca="1" si="133"/>
        <v>-</v>
      </c>
      <c r="L746" s="38" t="str">
        <f t="shared" ca="1" si="134"/>
        <v>-</v>
      </c>
      <c r="M746" s="38" t="str">
        <f t="shared" ca="1" si="135"/>
        <v>-</v>
      </c>
      <c r="N746" s="38">
        <f t="shared" ca="1" si="136"/>
        <v>56.952928494430466</v>
      </c>
      <c r="O746" s="38">
        <f t="shared" ca="1" si="137"/>
        <v>96.882663333020986</v>
      </c>
      <c r="P746" s="38">
        <f t="shared" ca="1" si="138"/>
        <v>87.741173388599719</v>
      </c>
      <c r="Q746" s="38">
        <f t="shared" ca="1" si="139"/>
        <v>77.433528364314895</v>
      </c>
      <c r="R746" s="38">
        <f t="shared" ca="1" si="140"/>
        <v>73.441359376368581</v>
      </c>
      <c r="S746" s="38" t="str">
        <f t="shared" ca="1" si="141"/>
        <v>-</v>
      </c>
      <c r="T746" s="38">
        <f t="shared" ca="1" si="142"/>
        <v>66.084110075453808</v>
      </c>
      <c r="U746" s="38" t="str">
        <f t="shared" ca="1" si="143"/>
        <v>-</v>
      </c>
      <c r="V746" s="38"/>
      <c r="W746" s="38"/>
    </row>
    <row r="747" spans="1:23" x14ac:dyDescent="0.35">
      <c r="A747" s="2" t="str">
        <f>BASE_NOTAS[[#This Row],[Sigla]]&amp;BASE_NOTAS[[#This Row],[CÓDIGO]]</f>
        <v>PEEP_QI</v>
      </c>
      <c r="B747" s="4" t="s">
        <v>198</v>
      </c>
      <c r="C747" s="4" t="s">
        <v>34</v>
      </c>
      <c r="D747" s="4" t="s">
        <v>104</v>
      </c>
      <c r="E747" s="42">
        <v>90.218095822019791</v>
      </c>
      <c r="F747" s="4" t="s">
        <v>471</v>
      </c>
      <c r="G74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97.603195739011099</v>
      </c>
      <c r="H74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747" s="38" t="str">
        <f t="shared" ca="1" si="132"/>
        <v>-</v>
      </c>
      <c r="K747" s="38" t="str">
        <f t="shared" ca="1" si="133"/>
        <v>-</v>
      </c>
      <c r="L747" s="38" t="str">
        <f t="shared" ca="1" si="134"/>
        <v>-</v>
      </c>
      <c r="M747" s="38" t="str">
        <f t="shared" ca="1" si="135"/>
        <v>-</v>
      </c>
      <c r="N747" s="38">
        <f t="shared" ca="1" si="136"/>
        <v>81.135465325188648</v>
      </c>
      <c r="O747" s="38">
        <f t="shared" ca="1" si="137"/>
        <v>100</v>
      </c>
      <c r="P747" s="38">
        <f t="shared" ca="1" si="138"/>
        <v>93.997462479852672</v>
      </c>
      <c r="Q747" s="38">
        <f t="shared" ca="1" si="139"/>
        <v>93.876321420151982</v>
      </c>
      <c r="R747" s="38">
        <f t="shared" ca="1" si="140"/>
        <v>90.218095822019791</v>
      </c>
      <c r="S747" s="38" t="str">
        <f t="shared" ca="1" si="141"/>
        <v>-</v>
      </c>
      <c r="T747" s="38">
        <f t="shared" ca="1" si="142"/>
        <v>97.603195739011099</v>
      </c>
      <c r="U747" s="38" t="str">
        <f t="shared" ca="1" si="143"/>
        <v>-</v>
      </c>
      <c r="V747" s="38"/>
      <c r="W747" s="38"/>
    </row>
    <row r="748" spans="1:23" x14ac:dyDescent="0.35">
      <c r="A748" s="2" t="str">
        <f>BASE_NOTAS[[#This Row],[Sigla]]&amp;BASE_NOTAS[[#This Row],[CÓDIGO]]</f>
        <v>PIEP_QI</v>
      </c>
      <c r="B748" s="4" t="s">
        <v>199</v>
      </c>
      <c r="C748" s="4" t="s">
        <v>34</v>
      </c>
      <c r="D748" s="4" t="s">
        <v>104</v>
      </c>
      <c r="E748" s="42">
        <v>89.939563808355913</v>
      </c>
      <c r="F748" s="4" t="s">
        <v>471</v>
      </c>
      <c r="G74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83.422103861515183</v>
      </c>
      <c r="H74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748" s="38" t="str">
        <f t="shared" ca="1" si="132"/>
        <v>-</v>
      </c>
      <c r="K748" s="38" t="str">
        <f t="shared" ca="1" si="133"/>
        <v>-</v>
      </c>
      <c r="L748" s="38" t="str">
        <f t="shared" ca="1" si="134"/>
        <v>-</v>
      </c>
      <c r="M748" s="38" t="str">
        <f t="shared" ca="1" si="135"/>
        <v>-</v>
      </c>
      <c r="N748" s="38">
        <f t="shared" ca="1" si="136"/>
        <v>69.792789555635409</v>
      </c>
      <c r="O748" s="38">
        <f t="shared" ca="1" si="137"/>
        <v>88.113008477941065</v>
      </c>
      <c r="P748" s="38">
        <f t="shared" ca="1" si="138"/>
        <v>65.836869813077413</v>
      </c>
      <c r="Q748" s="38">
        <f t="shared" ca="1" si="139"/>
        <v>89.816465382994821</v>
      </c>
      <c r="R748" s="38">
        <f t="shared" ca="1" si="140"/>
        <v>89.939563808355913</v>
      </c>
      <c r="S748" s="38" t="str">
        <f t="shared" ca="1" si="141"/>
        <v>-</v>
      </c>
      <c r="T748" s="38">
        <f t="shared" ca="1" si="142"/>
        <v>83.422103861515183</v>
      </c>
      <c r="U748" s="38" t="str">
        <f t="shared" ca="1" si="143"/>
        <v>-</v>
      </c>
      <c r="V748" s="38"/>
      <c r="W748" s="38"/>
    </row>
    <row r="749" spans="1:23" x14ac:dyDescent="0.35">
      <c r="A749" s="2" t="str">
        <f>BASE_NOTAS[[#This Row],[Sigla]]&amp;BASE_NOTAS[[#This Row],[CÓDIGO]]</f>
        <v>PREP_QI</v>
      </c>
      <c r="B749" s="4" t="s">
        <v>200</v>
      </c>
      <c r="C749" s="4" t="s">
        <v>34</v>
      </c>
      <c r="D749" s="4" t="s">
        <v>104</v>
      </c>
      <c r="E749" s="42">
        <v>94.914601033546433</v>
      </c>
      <c r="F749" s="4" t="s">
        <v>471</v>
      </c>
      <c r="G74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82.062805148690316</v>
      </c>
      <c r="H74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749" s="38" t="str">
        <f t="shared" ca="1" si="132"/>
        <v>-</v>
      </c>
      <c r="K749" s="38" t="str">
        <f t="shared" ca="1" si="133"/>
        <v>-</v>
      </c>
      <c r="L749" s="38" t="str">
        <f t="shared" ca="1" si="134"/>
        <v>-</v>
      </c>
      <c r="M749" s="38" t="str">
        <f t="shared" ca="1" si="135"/>
        <v>-</v>
      </c>
      <c r="N749" s="38">
        <f t="shared" ca="1" si="136"/>
        <v>93.711821775062887</v>
      </c>
      <c r="O749" s="38">
        <f t="shared" ca="1" si="137"/>
        <v>87.165127388618814</v>
      </c>
      <c r="P749" s="38">
        <f t="shared" ca="1" si="138"/>
        <v>89.618060119388105</v>
      </c>
      <c r="Q749" s="38">
        <f t="shared" ca="1" si="139"/>
        <v>91.188162820417702</v>
      </c>
      <c r="R749" s="38">
        <f t="shared" ca="1" si="140"/>
        <v>94.914601033546433</v>
      </c>
      <c r="S749" s="38" t="str">
        <f t="shared" ca="1" si="141"/>
        <v>-</v>
      </c>
      <c r="T749" s="38">
        <f t="shared" ca="1" si="142"/>
        <v>82.062805148690316</v>
      </c>
      <c r="U749" s="38" t="str">
        <f t="shared" ca="1" si="143"/>
        <v>-</v>
      </c>
      <c r="V749" s="38"/>
      <c r="W749" s="38"/>
    </row>
    <row r="750" spans="1:23" x14ac:dyDescent="0.35">
      <c r="A750" s="2" t="str">
        <f>BASE_NOTAS[[#This Row],[Sigla]]&amp;BASE_NOTAS[[#This Row],[CÓDIGO]]</f>
        <v>RJEP_QI</v>
      </c>
      <c r="B750" s="4" t="s">
        <v>201</v>
      </c>
      <c r="C750" s="4" t="s">
        <v>34</v>
      </c>
      <c r="D750" s="4" t="s">
        <v>104</v>
      </c>
      <c r="E750" s="42">
        <v>74.769203818866572</v>
      </c>
      <c r="F750" s="4" t="s">
        <v>471</v>
      </c>
      <c r="G75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61.656679982244491</v>
      </c>
      <c r="H75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750" s="38" t="str">
        <f t="shared" ca="1" si="132"/>
        <v>-</v>
      </c>
      <c r="K750" s="38" t="str">
        <f t="shared" ca="1" si="133"/>
        <v>-</v>
      </c>
      <c r="L750" s="38" t="str">
        <f t="shared" ca="1" si="134"/>
        <v>-</v>
      </c>
      <c r="M750" s="38" t="str">
        <f t="shared" ca="1" si="135"/>
        <v>-</v>
      </c>
      <c r="N750" s="38">
        <f t="shared" ca="1" si="136"/>
        <v>80.740208408192586</v>
      </c>
      <c r="O750" s="38">
        <f t="shared" ca="1" si="137"/>
        <v>82.178163275082866</v>
      </c>
      <c r="P750" s="38">
        <f t="shared" ca="1" si="138"/>
        <v>88.158259321191522</v>
      </c>
      <c r="Q750" s="38">
        <f t="shared" ca="1" si="139"/>
        <v>83.54214275474348</v>
      </c>
      <c r="R750" s="38">
        <f t="shared" ca="1" si="140"/>
        <v>74.769203818866572</v>
      </c>
      <c r="S750" s="38" t="str">
        <f t="shared" ca="1" si="141"/>
        <v>-</v>
      </c>
      <c r="T750" s="38">
        <f t="shared" ca="1" si="142"/>
        <v>61.656679982244491</v>
      </c>
      <c r="U750" s="38" t="str">
        <f t="shared" ca="1" si="143"/>
        <v>-</v>
      </c>
      <c r="V750" s="38"/>
      <c r="W750" s="38"/>
    </row>
    <row r="751" spans="1:23" x14ac:dyDescent="0.35">
      <c r="A751" s="2" t="str">
        <f>BASE_NOTAS[[#This Row],[Sigla]]&amp;BASE_NOTAS[[#This Row],[CÓDIGO]]</f>
        <v>RNEP_QI</v>
      </c>
      <c r="B751" s="4" t="s">
        <v>202</v>
      </c>
      <c r="C751" s="4" t="s">
        <v>34</v>
      </c>
      <c r="D751" s="4" t="s">
        <v>104</v>
      </c>
      <c r="E751" s="42">
        <v>89.652272926337901</v>
      </c>
      <c r="F751" s="4" t="s">
        <v>471</v>
      </c>
      <c r="G75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99.134487350199805</v>
      </c>
      <c r="H75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751" s="38" t="str">
        <f t="shared" ca="1" si="132"/>
        <v>-</v>
      </c>
      <c r="K751" s="38" t="str">
        <f t="shared" ca="1" si="133"/>
        <v>-</v>
      </c>
      <c r="L751" s="38" t="str">
        <f t="shared" ca="1" si="134"/>
        <v>-</v>
      </c>
      <c r="M751" s="38" t="str">
        <f t="shared" ca="1" si="135"/>
        <v>-</v>
      </c>
      <c r="N751" s="38">
        <f t="shared" ca="1" si="136"/>
        <v>0</v>
      </c>
      <c r="O751" s="38">
        <f t="shared" ca="1" si="137"/>
        <v>86.3854061181991</v>
      </c>
      <c r="P751" s="38">
        <f t="shared" ca="1" si="138"/>
        <v>70.280439245344596</v>
      </c>
      <c r="Q751" s="38">
        <f t="shared" ca="1" si="139"/>
        <v>83.306133856552677</v>
      </c>
      <c r="R751" s="38">
        <f t="shared" ca="1" si="140"/>
        <v>89.652272926337901</v>
      </c>
      <c r="S751" s="38" t="str">
        <f t="shared" ca="1" si="141"/>
        <v>-</v>
      </c>
      <c r="T751" s="38">
        <f t="shared" ca="1" si="142"/>
        <v>99.134487350199805</v>
      </c>
      <c r="U751" s="38" t="str">
        <f t="shared" ca="1" si="143"/>
        <v>-</v>
      </c>
      <c r="V751" s="38"/>
      <c r="W751" s="38"/>
    </row>
    <row r="752" spans="1:23" x14ac:dyDescent="0.35">
      <c r="A752" s="2" t="str">
        <f>BASE_NOTAS[[#This Row],[Sigla]]&amp;BASE_NOTAS[[#This Row],[CÓDIGO]]</f>
        <v>ROEP_QI</v>
      </c>
      <c r="B752" s="4" t="s">
        <v>203</v>
      </c>
      <c r="C752" s="4" t="s">
        <v>34</v>
      </c>
      <c r="D752" s="4" t="s">
        <v>104</v>
      </c>
      <c r="E752" s="42">
        <v>99.653148813173317</v>
      </c>
      <c r="F752" s="4" t="s">
        <v>471</v>
      </c>
      <c r="G75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88.415446071900476</v>
      </c>
      <c r="H75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752" s="38" t="str">
        <f t="shared" ca="1" si="132"/>
        <v>-</v>
      </c>
      <c r="K752" s="38" t="str">
        <f t="shared" ca="1" si="133"/>
        <v>-</v>
      </c>
      <c r="L752" s="38" t="str">
        <f t="shared" ca="1" si="134"/>
        <v>-</v>
      </c>
      <c r="M752" s="38" t="str">
        <f t="shared" ca="1" si="135"/>
        <v>-</v>
      </c>
      <c r="N752" s="38">
        <f t="shared" ca="1" si="136"/>
        <v>93.711821775062887</v>
      </c>
      <c r="O752" s="38">
        <f t="shared" ca="1" si="137"/>
        <v>96.808763060918196</v>
      </c>
      <c r="P752" s="38">
        <f t="shared" ca="1" si="138"/>
        <v>75.120677836346047</v>
      </c>
      <c r="Q752" s="38">
        <f t="shared" ca="1" si="139"/>
        <v>96.726003804167419</v>
      </c>
      <c r="R752" s="38">
        <f t="shared" ca="1" si="140"/>
        <v>99.653148813173317</v>
      </c>
      <c r="S752" s="38" t="str">
        <f t="shared" ca="1" si="141"/>
        <v>-</v>
      </c>
      <c r="T752" s="38">
        <f t="shared" ca="1" si="142"/>
        <v>88.415446071900476</v>
      </c>
      <c r="U752" s="38" t="str">
        <f t="shared" ca="1" si="143"/>
        <v>-</v>
      </c>
      <c r="V752" s="38"/>
      <c r="W752" s="38"/>
    </row>
    <row r="753" spans="1:23" x14ac:dyDescent="0.35">
      <c r="A753" s="2" t="str">
        <f>BASE_NOTAS[[#This Row],[Sigla]]&amp;BASE_NOTAS[[#This Row],[CÓDIGO]]</f>
        <v>RREP_QI</v>
      </c>
      <c r="B753" s="4" t="s">
        <v>204</v>
      </c>
      <c r="C753" s="4" t="s">
        <v>34</v>
      </c>
      <c r="D753" s="4" t="s">
        <v>104</v>
      </c>
      <c r="E753" s="42">
        <v>37.279495489182779</v>
      </c>
      <c r="F753" s="4" t="s">
        <v>471</v>
      </c>
      <c r="G75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48.884820239679648</v>
      </c>
      <c r="H75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753" s="38" t="str">
        <f t="shared" ca="1" si="132"/>
        <v>-</v>
      </c>
      <c r="K753" s="38" t="str">
        <f t="shared" ca="1" si="133"/>
        <v>-</v>
      </c>
      <c r="L753" s="38" t="str">
        <f t="shared" ca="1" si="134"/>
        <v>-</v>
      </c>
      <c r="M753" s="38" t="str">
        <f t="shared" ca="1" si="135"/>
        <v>-</v>
      </c>
      <c r="N753" s="38">
        <f t="shared" ca="1" si="136"/>
        <v>26.494190921068384</v>
      </c>
      <c r="O753" s="38">
        <f t="shared" ca="1" si="137"/>
        <v>0</v>
      </c>
      <c r="P753" s="38">
        <f t="shared" ca="1" si="138"/>
        <v>0</v>
      </c>
      <c r="Q753" s="38">
        <f t="shared" ca="1" si="139"/>
        <v>0</v>
      </c>
      <c r="R753" s="38">
        <f t="shared" ca="1" si="140"/>
        <v>37.279495489182779</v>
      </c>
      <c r="S753" s="38" t="str">
        <f t="shared" ca="1" si="141"/>
        <v>-</v>
      </c>
      <c r="T753" s="38">
        <f t="shared" ca="1" si="142"/>
        <v>48.884820239679648</v>
      </c>
      <c r="U753" s="38" t="str">
        <f t="shared" ca="1" si="143"/>
        <v>-</v>
      </c>
      <c r="V753" s="38"/>
      <c r="W753" s="38"/>
    </row>
    <row r="754" spans="1:23" x14ac:dyDescent="0.35">
      <c r="A754" s="2" t="str">
        <f>BASE_NOTAS[[#This Row],[Sigla]]&amp;BASE_NOTAS[[#This Row],[CÓDIGO]]</f>
        <v>RSEP_QI</v>
      </c>
      <c r="B754" s="4" t="s">
        <v>205</v>
      </c>
      <c r="C754" s="4" t="s">
        <v>34</v>
      </c>
      <c r="D754" s="4" t="s">
        <v>104</v>
      </c>
      <c r="E754" s="42">
        <v>82.240518525006564</v>
      </c>
      <c r="F754" s="4" t="s">
        <v>471</v>
      </c>
      <c r="G75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92.010652463381803</v>
      </c>
      <c r="H75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754" s="38" t="str">
        <f t="shared" ca="1" si="132"/>
        <v>-</v>
      </c>
      <c r="K754" s="38" t="str">
        <f t="shared" ca="1" si="133"/>
        <v>-</v>
      </c>
      <c r="L754" s="38" t="str">
        <f t="shared" ca="1" si="134"/>
        <v>-</v>
      </c>
      <c r="M754" s="38" t="str">
        <f t="shared" ca="1" si="135"/>
        <v>-</v>
      </c>
      <c r="N754" s="38">
        <f t="shared" ca="1" si="136"/>
        <v>62.019403521379793</v>
      </c>
      <c r="O754" s="38">
        <f t="shared" ca="1" si="137"/>
        <v>91.819811238857824</v>
      </c>
      <c r="P754" s="38">
        <f t="shared" ca="1" si="138"/>
        <v>84.433652713536404</v>
      </c>
      <c r="Q754" s="38">
        <f t="shared" ca="1" si="139"/>
        <v>77.01925747600221</v>
      </c>
      <c r="R754" s="38">
        <f t="shared" ca="1" si="140"/>
        <v>82.240518525006564</v>
      </c>
      <c r="S754" s="38" t="str">
        <f t="shared" ca="1" si="141"/>
        <v>-</v>
      </c>
      <c r="T754" s="38">
        <f t="shared" ca="1" si="142"/>
        <v>92.010652463381803</v>
      </c>
      <c r="U754" s="38" t="str">
        <f t="shared" ca="1" si="143"/>
        <v>-</v>
      </c>
      <c r="V754" s="38"/>
      <c r="W754" s="38"/>
    </row>
    <row r="755" spans="1:23" x14ac:dyDescent="0.35">
      <c r="A755" s="2" t="str">
        <f>BASE_NOTAS[[#This Row],[Sigla]]&amp;BASE_NOTAS[[#This Row],[CÓDIGO]]</f>
        <v>SCEP_QI</v>
      </c>
      <c r="B755" s="4" t="s">
        <v>194</v>
      </c>
      <c r="C755" s="4" t="s">
        <v>34</v>
      </c>
      <c r="D755" s="4" t="s">
        <v>104</v>
      </c>
      <c r="E755" s="42">
        <v>93.693614784969753</v>
      </c>
      <c r="F755" s="4" t="s">
        <v>471</v>
      </c>
      <c r="G75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88.700251516493026</v>
      </c>
      <c r="H75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755" s="38" t="str">
        <f t="shared" ca="1" si="132"/>
        <v>-</v>
      </c>
      <c r="K755" s="38" t="str">
        <f t="shared" ca="1" si="133"/>
        <v>-</v>
      </c>
      <c r="L755" s="38" t="str">
        <f t="shared" ca="1" si="134"/>
        <v>-</v>
      </c>
      <c r="M755" s="38" t="str">
        <f t="shared" ca="1" si="135"/>
        <v>-</v>
      </c>
      <c r="N755" s="38">
        <f t="shared" ca="1" si="136"/>
        <v>80.740208408192586</v>
      </c>
      <c r="O755" s="38">
        <f t="shared" ca="1" si="137"/>
        <v>99.283382943436791</v>
      </c>
      <c r="P755" s="38">
        <f t="shared" ca="1" si="138"/>
        <v>94.784967399236763</v>
      </c>
      <c r="Q755" s="38">
        <f t="shared" ca="1" si="139"/>
        <v>95.091516339208681</v>
      </c>
      <c r="R755" s="38">
        <f t="shared" ca="1" si="140"/>
        <v>93.693614784969753</v>
      </c>
      <c r="S755" s="38" t="str">
        <f t="shared" ca="1" si="141"/>
        <v>-</v>
      </c>
      <c r="T755" s="38">
        <f t="shared" ca="1" si="142"/>
        <v>88.700251516493026</v>
      </c>
      <c r="U755" s="38" t="str">
        <f t="shared" ca="1" si="143"/>
        <v>-</v>
      </c>
      <c r="V755" s="38"/>
      <c r="W755" s="38"/>
    </row>
    <row r="756" spans="1:23" x14ac:dyDescent="0.35">
      <c r="A756" s="2" t="str">
        <f>BASE_NOTAS[[#This Row],[Sigla]]&amp;BASE_NOTAS[[#This Row],[CÓDIGO]]</f>
        <v>SEEP_QI</v>
      </c>
      <c r="B756" s="4" t="s">
        <v>206</v>
      </c>
      <c r="C756" s="4" t="s">
        <v>34</v>
      </c>
      <c r="D756" s="4" t="s">
        <v>104</v>
      </c>
      <c r="E756" s="42">
        <v>77.226942279057553</v>
      </c>
      <c r="F756" s="4" t="s">
        <v>471</v>
      </c>
      <c r="G75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61.756546826452606</v>
      </c>
      <c r="H75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756" s="38" t="str">
        <f t="shared" ca="1" si="132"/>
        <v>-</v>
      </c>
      <c r="K756" s="38" t="str">
        <f t="shared" ca="1" si="133"/>
        <v>-</v>
      </c>
      <c r="L756" s="38" t="str">
        <f t="shared" ca="1" si="134"/>
        <v>-</v>
      </c>
      <c r="M756" s="38" t="str">
        <f t="shared" ca="1" si="135"/>
        <v>-</v>
      </c>
      <c r="N756" s="38">
        <f t="shared" ca="1" si="136"/>
        <v>93.711821775062887</v>
      </c>
      <c r="O756" s="38">
        <f t="shared" ca="1" si="137"/>
        <v>81.806422580404131</v>
      </c>
      <c r="P756" s="38">
        <f t="shared" ca="1" si="138"/>
        <v>85.845328190818392</v>
      </c>
      <c r="Q756" s="38">
        <f t="shared" ca="1" si="139"/>
        <v>88.701699894819427</v>
      </c>
      <c r="R756" s="38">
        <f t="shared" ca="1" si="140"/>
        <v>77.226942279057553</v>
      </c>
      <c r="S756" s="38" t="str">
        <f t="shared" ca="1" si="141"/>
        <v>-</v>
      </c>
      <c r="T756" s="38">
        <f t="shared" ca="1" si="142"/>
        <v>61.756546826452606</v>
      </c>
      <c r="U756" s="38" t="str">
        <f t="shared" ca="1" si="143"/>
        <v>-</v>
      </c>
      <c r="V756" s="38"/>
      <c r="W756" s="38"/>
    </row>
    <row r="757" spans="1:23" x14ac:dyDescent="0.35">
      <c r="A757" s="2" t="str">
        <f>BASE_NOTAS[[#This Row],[Sigla]]&amp;BASE_NOTAS[[#This Row],[CÓDIGO]]</f>
        <v>SPEP_QI</v>
      </c>
      <c r="B757" s="4" t="s">
        <v>186</v>
      </c>
      <c r="C757" s="4" t="s">
        <v>34</v>
      </c>
      <c r="D757" s="4" t="s">
        <v>104</v>
      </c>
      <c r="E757" s="42">
        <v>80.986248576683877</v>
      </c>
      <c r="F757" s="4" t="s">
        <v>471</v>
      </c>
      <c r="G75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31.208388814914834</v>
      </c>
      <c r="H75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757" s="38" t="str">
        <f t="shared" ca="1" si="132"/>
        <v>-</v>
      </c>
      <c r="K757" s="38" t="str">
        <f t="shared" ca="1" si="133"/>
        <v>-</v>
      </c>
      <c r="L757" s="38" t="str">
        <f t="shared" ca="1" si="134"/>
        <v>-</v>
      </c>
      <c r="M757" s="38" t="str">
        <f t="shared" ca="1" si="135"/>
        <v>-</v>
      </c>
      <c r="N757" s="38">
        <f t="shared" ca="1" si="136"/>
        <v>41.765480895915665</v>
      </c>
      <c r="O757" s="38">
        <f t="shared" ca="1" si="137"/>
        <v>80.088131811471953</v>
      </c>
      <c r="P757" s="38">
        <f t="shared" ca="1" si="138"/>
        <v>63.341645888350371</v>
      </c>
      <c r="Q757" s="38">
        <f t="shared" ca="1" si="139"/>
        <v>53.124607738080023</v>
      </c>
      <c r="R757" s="38">
        <f t="shared" ca="1" si="140"/>
        <v>80.986248576683877</v>
      </c>
      <c r="S757" s="38" t="str">
        <f t="shared" ca="1" si="141"/>
        <v>-</v>
      </c>
      <c r="T757" s="38">
        <f t="shared" ca="1" si="142"/>
        <v>31.208388814914834</v>
      </c>
      <c r="U757" s="38" t="str">
        <f t="shared" ca="1" si="143"/>
        <v>-</v>
      </c>
      <c r="V757" s="38"/>
      <c r="W757" s="38"/>
    </row>
    <row r="758" spans="1:23" x14ac:dyDescent="0.35">
      <c r="A758" s="2" t="str">
        <f>BASE_NOTAS[[#This Row],[Sigla]]&amp;BASE_NOTAS[[#This Row],[CÓDIGO]]</f>
        <v>TOEP_QI</v>
      </c>
      <c r="B758" s="4" t="s">
        <v>185</v>
      </c>
      <c r="C758" s="4" t="s">
        <v>34</v>
      </c>
      <c r="D758" s="4" t="s">
        <v>104</v>
      </c>
      <c r="E758" s="42">
        <v>99.269510379259003</v>
      </c>
      <c r="F758" s="4" t="s">
        <v>471</v>
      </c>
      <c r="G75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75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758" s="38" t="str">
        <f t="shared" ca="1" si="132"/>
        <v>-</v>
      </c>
      <c r="K758" s="38" t="str">
        <f t="shared" ca="1" si="133"/>
        <v>-</v>
      </c>
      <c r="L758" s="38" t="str">
        <f t="shared" ca="1" si="134"/>
        <v>-</v>
      </c>
      <c r="M758" s="38" t="str">
        <f t="shared" ca="1" si="135"/>
        <v>-</v>
      </c>
      <c r="N758" s="38">
        <f t="shared" ca="1" si="136"/>
        <v>87.42364355012576</v>
      </c>
      <c r="O758" s="38">
        <f t="shared" ca="1" si="137"/>
        <v>83.643597894764483</v>
      </c>
      <c r="P758" s="38">
        <f t="shared" ca="1" si="138"/>
        <v>100</v>
      </c>
      <c r="Q758" s="38">
        <f t="shared" ca="1" si="139"/>
        <v>94.895679135035522</v>
      </c>
      <c r="R758" s="38">
        <f t="shared" ca="1" si="140"/>
        <v>99.269510379259003</v>
      </c>
      <c r="S758" s="38" t="str">
        <f t="shared" ca="1" si="141"/>
        <v>-</v>
      </c>
      <c r="T758" s="38">
        <f t="shared" ca="1" si="142"/>
        <v>100</v>
      </c>
      <c r="U758" s="38" t="str">
        <f t="shared" ca="1" si="143"/>
        <v>-</v>
      </c>
      <c r="V758" s="38"/>
      <c r="W758" s="38"/>
    </row>
    <row r="759" spans="1:23" x14ac:dyDescent="0.35">
      <c r="A759" s="2" t="str">
        <f>BASE_NOTAS[[#This Row],[Sigla]]&amp;BASE_NOTAS[[#This Row],[CÓDIGO]]</f>
        <v>ACEP_PJ</v>
      </c>
      <c r="B759" s="4" t="s">
        <v>156</v>
      </c>
      <c r="C759" s="4" t="s">
        <v>35</v>
      </c>
      <c r="D759" s="4" t="s">
        <v>105</v>
      </c>
      <c r="E759" s="42">
        <v>39.437845476274639</v>
      </c>
      <c r="F759" s="4" t="s">
        <v>470</v>
      </c>
      <c r="G75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76.896253004528191</v>
      </c>
      <c r="H75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759" s="38" t="str">
        <f t="shared" ca="1" si="132"/>
        <v>-</v>
      </c>
      <c r="K759" s="38" t="str">
        <f t="shared" ca="1" si="133"/>
        <v>-</v>
      </c>
      <c r="L759" s="38" t="str">
        <f t="shared" ca="1" si="134"/>
        <v>-</v>
      </c>
      <c r="M759" s="38" t="str">
        <f t="shared" ca="1" si="135"/>
        <v>-</v>
      </c>
      <c r="N759" s="38">
        <f t="shared" ca="1" si="136"/>
        <v>48.245102035467539</v>
      </c>
      <c r="O759" s="38">
        <f t="shared" ca="1" si="137"/>
        <v>100</v>
      </c>
      <c r="P759" s="38">
        <f t="shared" ca="1" si="138"/>
        <v>9.6961785998244139</v>
      </c>
      <c r="Q759" s="38">
        <f t="shared" ca="1" si="139"/>
        <v>39.437845476274639</v>
      </c>
      <c r="R759" s="38" t="str">
        <f t="shared" ca="1" si="140"/>
        <v>-</v>
      </c>
      <c r="S759" s="38">
        <f t="shared" ca="1" si="141"/>
        <v>76.896253004528191</v>
      </c>
      <c r="T759" s="38" t="str">
        <f t="shared" ca="1" si="142"/>
        <v>-</v>
      </c>
      <c r="U759" s="38" t="str">
        <f t="shared" ca="1" si="143"/>
        <v>-</v>
      </c>
      <c r="V759" s="38"/>
      <c r="W759" s="38"/>
    </row>
    <row r="760" spans="1:23" x14ac:dyDescent="0.35">
      <c r="A760" s="2" t="str">
        <f>BASE_NOTAS[[#This Row],[Sigla]]&amp;BASE_NOTAS[[#This Row],[CÓDIGO]]</f>
        <v>ALEP_PJ</v>
      </c>
      <c r="B760" s="4" t="s">
        <v>157</v>
      </c>
      <c r="C760" s="4" t="s">
        <v>35</v>
      </c>
      <c r="D760" s="4" t="s">
        <v>105</v>
      </c>
      <c r="E760" s="42">
        <v>53.266499032895432</v>
      </c>
      <c r="F760" s="4" t="s">
        <v>470</v>
      </c>
      <c r="G76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41.627133247946006</v>
      </c>
      <c r="H76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760" s="38" t="str">
        <f t="shared" ca="1" si="132"/>
        <v>-</v>
      </c>
      <c r="K760" s="38" t="str">
        <f t="shared" ca="1" si="133"/>
        <v>-</v>
      </c>
      <c r="L760" s="38" t="str">
        <f t="shared" ca="1" si="134"/>
        <v>-</v>
      </c>
      <c r="M760" s="38" t="str">
        <f t="shared" ca="1" si="135"/>
        <v>-</v>
      </c>
      <c r="N760" s="38">
        <f t="shared" ca="1" si="136"/>
        <v>47.614119600566006</v>
      </c>
      <c r="O760" s="38">
        <f t="shared" ca="1" si="137"/>
        <v>61.195232098856422</v>
      </c>
      <c r="P760" s="38">
        <f t="shared" ca="1" si="138"/>
        <v>0</v>
      </c>
      <c r="Q760" s="38">
        <f t="shared" ca="1" si="139"/>
        <v>53.266499032895432</v>
      </c>
      <c r="R760" s="38" t="str">
        <f t="shared" ca="1" si="140"/>
        <v>-</v>
      </c>
      <c r="S760" s="38">
        <f t="shared" ca="1" si="141"/>
        <v>41.627133247946006</v>
      </c>
      <c r="T760" s="38" t="str">
        <f t="shared" ca="1" si="142"/>
        <v>-</v>
      </c>
      <c r="U760" s="38" t="str">
        <f t="shared" ca="1" si="143"/>
        <v>-</v>
      </c>
      <c r="V760" s="38"/>
      <c r="W760" s="38"/>
    </row>
    <row r="761" spans="1:23" x14ac:dyDescent="0.35">
      <c r="A761" s="2" t="str">
        <f>BASE_NOTAS[[#This Row],[Sigla]]&amp;BASE_NOTAS[[#This Row],[CÓDIGO]]</f>
        <v>AMEP_PJ</v>
      </c>
      <c r="B761" s="4" t="s">
        <v>158</v>
      </c>
      <c r="C761" s="4" t="s">
        <v>35</v>
      </c>
      <c r="D761" s="4" t="s">
        <v>105</v>
      </c>
      <c r="E761" s="42">
        <v>100</v>
      </c>
      <c r="F761" s="4" t="s">
        <v>470</v>
      </c>
      <c r="G76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76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761" s="38" t="str">
        <f t="shared" ca="1" si="132"/>
        <v>-</v>
      </c>
      <c r="K761" s="38" t="str">
        <f t="shared" ca="1" si="133"/>
        <v>-</v>
      </c>
      <c r="L761" s="38" t="str">
        <f t="shared" ca="1" si="134"/>
        <v>-</v>
      </c>
      <c r="M761" s="38" t="str">
        <f t="shared" ca="1" si="135"/>
        <v>-</v>
      </c>
      <c r="N761" s="38">
        <f t="shared" ca="1" si="136"/>
        <v>99.728467844154878</v>
      </c>
      <c r="O761" s="38">
        <f t="shared" ca="1" si="137"/>
        <v>57.695727300291047</v>
      </c>
      <c r="P761" s="38">
        <f t="shared" ca="1" si="138"/>
        <v>100</v>
      </c>
      <c r="Q761" s="38">
        <f t="shared" ca="1" si="139"/>
        <v>100</v>
      </c>
      <c r="R761" s="38" t="str">
        <f t="shared" ca="1" si="140"/>
        <v>-</v>
      </c>
      <c r="S761" s="38">
        <f t="shared" ca="1" si="141"/>
        <v>100</v>
      </c>
      <c r="T761" s="38" t="str">
        <f t="shared" ca="1" si="142"/>
        <v>-</v>
      </c>
      <c r="U761" s="38" t="str">
        <f t="shared" ca="1" si="143"/>
        <v>-</v>
      </c>
      <c r="V761" s="38"/>
      <c r="W761" s="38"/>
    </row>
    <row r="762" spans="1:23" x14ac:dyDescent="0.35">
      <c r="A762" s="2" t="str">
        <f>BASE_NOTAS[[#This Row],[Sigla]]&amp;BASE_NOTAS[[#This Row],[CÓDIGO]]</f>
        <v>APEP_PJ</v>
      </c>
      <c r="B762" s="4" t="s">
        <v>184</v>
      </c>
      <c r="C762" s="4" t="s">
        <v>35</v>
      </c>
      <c r="D762" s="4" t="s">
        <v>105</v>
      </c>
      <c r="E762" s="42">
        <v>24.802963890347588</v>
      </c>
      <c r="F762" s="4" t="s">
        <v>470</v>
      </c>
      <c r="G76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76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762" s="38" t="str">
        <f t="shared" ca="1" si="132"/>
        <v>-</v>
      </c>
      <c r="K762" s="38" t="str">
        <f t="shared" ca="1" si="133"/>
        <v>-</v>
      </c>
      <c r="L762" s="38" t="str">
        <f t="shared" ca="1" si="134"/>
        <v>-</v>
      </c>
      <c r="M762" s="38" t="str">
        <f t="shared" ca="1" si="135"/>
        <v>-</v>
      </c>
      <c r="N762" s="38">
        <f t="shared" ca="1" si="136"/>
        <v>57.371021082348342</v>
      </c>
      <c r="O762" s="38">
        <f t="shared" ca="1" si="137"/>
        <v>23.372118937305736</v>
      </c>
      <c r="P762" s="38">
        <f t="shared" ca="1" si="138"/>
        <v>42.926503667921239</v>
      </c>
      <c r="Q762" s="38">
        <f t="shared" ca="1" si="139"/>
        <v>24.802963890347588</v>
      </c>
      <c r="R762" s="38" t="str">
        <f t="shared" ca="1" si="140"/>
        <v>-</v>
      </c>
      <c r="S762" s="38">
        <f t="shared" ca="1" si="141"/>
        <v>100</v>
      </c>
      <c r="T762" s="38" t="str">
        <f t="shared" ca="1" si="142"/>
        <v>-</v>
      </c>
      <c r="U762" s="38" t="str">
        <f t="shared" ca="1" si="143"/>
        <v>-</v>
      </c>
      <c r="V762" s="38"/>
      <c r="W762" s="38"/>
    </row>
    <row r="763" spans="1:23" x14ac:dyDescent="0.35">
      <c r="A763" s="2" t="str">
        <f>BASE_NOTAS[[#This Row],[Sigla]]&amp;BASE_NOTAS[[#This Row],[CÓDIGO]]</f>
        <v>BAEP_PJ</v>
      </c>
      <c r="B763" s="4" t="s">
        <v>187</v>
      </c>
      <c r="C763" s="4" t="s">
        <v>35</v>
      </c>
      <c r="D763" s="4" t="s">
        <v>105</v>
      </c>
      <c r="E763" s="42">
        <v>80.462997734699343</v>
      </c>
      <c r="F763" s="4" t="s">
        <v>470</v>
      </c>
      <c r="G76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89.569298118554428</v>
      </c>
      <c r="H76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763" s="38" t="str">
        <f t="shared" ca="1" si="132"/>
        <v>-</v>
      </c>
      <c r="K763" s="38" t="str">
        <f t="shared" ca="1" si="133"/>
        <v>-</v>
      </c>
      <c r="L763" s="38" t="str">
        <f t="shared" ca="1" si="134"/>
        <v>-</v>
      </c>
      <c r="M763" s="38" t="str">
        <f t="shared" ca="1" si="135"/>
        <v>-</v>
      </c>
      <c r="N763" s="38">
        <f t="shared" ca="1" si="136"/>
        <v>100</v>
      </c>
      <c r="O763" s="38">
        <f t="shared" ca="1" si="137"/>
        <v>100</v>
      </c>
      <c r="P763" s="38">
        <f t="shared" ca="1" si="138"/>
        <v>94.696495546384085</v>
      </c>
      <c r="Q763" s="38">
        <f t="shared" ca="1" si="139"/>
        <v>80.462997734699343</v>
      </c>
      <c r="R763" s="38" t="str">
        <f t="shared" ca="1" si="140"/>
        <v>-</v>
      </c>
      <c r="S763" s="38">
        <f t="shared" ca="1" si="141"/>
        <v>89.569298118554428</v>
      </c>
      <c r="T763" s="38" t="str">
        <f t="shared" ca="1" si="142"/>
        <v>-</v>
      </c>
      <c r="U763" s="38" t="str">
        <f t="shared" ca="1" si="143"/>
        <v>-</v>
      </c>
      <c r="V763" s="38"/>
      <c r="W763" s="38"/>
    </row>
    <row r="764" spans="1:23" x14ac:dyDescent="0.35">
      <c r="A764" s="2" t="str">
        <f>BASE_NOTAS[[#This Row],[Sigla]]&amp;BASE_NOTAS[[#This Row],[CÓDIGO]]</f>
        <v>CEEP_PJ</v>
      </c>
      <c r="B764" s="4" t="s">
        <v>188</v>
      </c>
      <c r="C764" s="4" t="s">
        <v>35</v>
      </c>
      <c r="D764" s="4" t="s">
        <v>105</v>
      </c>
      <c r="E764" s="42">
        <v>52.580006535112311</v>
      </c>
      <c r="F764" s="4" t="s">
        <v>470</v>
      </c>
      <c r="G76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25.602854870603803</v>
      </c>
      <c r="H76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764" s="38" t="str">
        <f t="shared" ca="1" si="132"/>
        <v>-</v>
      </c>
      <c r="K764" s="38" t="str">
        <f t="shared" ca="1" si="133"/>
        <v>-</v>
      </c>
      <c r="L764" s="38" t="str">
        <f t="shared" ca="1" si="134"/>
        <v>-</v>
      </c>
      <c r="M764" s="38" t="str">
        <f t="shared" ca="1" si="135"/>
        <v>-</v>
      </c>
      <c r="N764" s="38">
        <f t="shared" ca="1" si="136"/>
        <v>37.198995154052632</v>
      </c>
      <c r="O764" s="38">
        <f t="shared" ca="1" si="137"/>
        <v>58.081668397206357</v>
      </c>
      <c r="P764" s="38">
        <f t="shared" ca="1" si="138"/>
        <v>66.548277906978342</v>
      </c>
      <c r="Q764" s="38">
        <f t="shared" ca="1" si="139"/>
        <v>52.580006535112311</v>
      </c>
      <c r="R764" s="38" t="str">
        <f t="shared" ca="1" si="140"/>
        <v>-</v>
      </c>
      <c r="S764" s="38">
        <f t="shared" ca="1" si="141"/>
        <v>25.602854870603803</v>
      </c>
      <c r="T764" s="38" t="str">
        <f t="shared" ca="1" si="142"/>
        <v>-</v>
      </c>
      <c r="U764" s="38" t="str">
        <f t="shared" ca="1" si="143"/>
        <v>-</v>
      </c>
      <c r="V764" s="38"/>
      <c r="W764" s="38"/>
    </row>
    <row r="765" spans="1:23" x14ac:dyDescent="0.35">
      <c r="A765" s="2" t="str">
        <f>BASE_NOTAS[[#This Row],[Sigla]]&amp;BASE_NOTAS[[#This Row],[CÓDIGO]]</f>
        <v>DFEP_PJ</v>
      </c>
      <c r="B765" s="4" t="s">
        <v>189</v>
      </c>
      <c r="C765" s="4" t="s">
        <v>35</v>
      </c>
      <c r="D765" s="4" t="s">
        <v>105</v>
      </c>
      <c r="E765" s="42">
        <v>74.407124331124578</v>
      </c>
      <c r="F765" s="4" t="s">
        <v>470</v>
      </c>
      <c r="G76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91.693279970684955</v>
      </c>
      <c r="H76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765" s="38" t="str">
        <f t="shared" ca="1" si="132"/>
        <v>-</v>
      </c>
      <c r="K765" s="38" t="str">
        <f t="shared" ca="1" si="133"/>
        <v>-</v>
      </c>
      <c r="L765" s="38" t="str">
        <f t="shared" ca="1" si="134"/>
        <v>-</v>
      </c>
      <c r="M765" s="38" t="str">
        <f t="shared" ca="1" si="135"/>
        <v>-</v>
      </c>
      <c r="N765" s="38">
        <f t="shared" ca="1" si="136"/>
        <v>97.066729090568941</v>
      </c>
      <c r="O765" s="38">
        <f t="shared" ca="1" si="137"/>
        <v>100</v>
      </c>
      <c r="P765" s="38">
        <f t="shared" ca="1" si="138"/>
        <v>100</v>
      </c>
      <c r="Q765" s="38">
        <f t="shared" ca="1" si="139"/>
        <v>74.407124331124578</v>
      </c>
      <c r="R765" s="38" t="str">
        <f t="shared" ca="1" si="140"/>
        <v>-</v>
      </c>
      <c r="S765" s="38">
        <f t="shared" ca="1" si="141"/>
        <v>91.693279970684955</v>
      </c>
      <c r="T765" s="38" t="str">
        <f t="shared" ca="1" si="142"/>
        <v>-</v>
      </c>
      <c r="U765" s="38" t="str">
        <f t="shared" ca="1" si="143"/>
        <v>-</v>
      </c>
      <c r="V765" s="38"/>
      <c r="W765" s="38"/>
    </row>
    <row r="766" spans="1:23" x14ac:dyDescent="0.35">
      <c r="A766" s="2" t="str">
        <f>BASE_NOTAS[[#This Row],[Sigla]]&amp;BASE_NOTAS[[#This Row],[CÓDIGO]]</f>
        <v>ESEP_PJ</v>
      </c>
      <c r="B766" s="4" t="s">
        <v>183</v>
      </c>
      <c r="C766" s="4" t="s">
        <v>35</v>
      </c>
      <c r="D766" s="4" t="s">
        <v>105</v>
      </c>
      <c r="E766" s="42">
        <v>17.882781806894268</v>
      </c>
      <c r="F766" s="4" t="s">
        <v>470</v>
      </c>
      <c r="G76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20.8285342479939</v>
      </c>
      <c r="H76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766" s="38" t="str">
        <f t="shared" ca="1" si="132"/>
        <v>-</v>
      </c>
      <c r="K766" s="38" t="str">
        <f t="shared" ca="1" si="133"/>
        <v>-</v>
      </c>
      <c r="L766" s="38" t="str">
        <f t="shared" ca="1" si="134"/>
        <v>-</v>
      </c>
      <c r="M766" s="38" t="str">
        <f t="shared" ca="1" si="135"/>
        <v>-</v>
      </c>
      <c r="N766" s="38">
        <f t="shared" ca="1" si="136"/>
        <v>67.928115777532554</v>
      </c>
      <c r="O766" s="38">
        <f t="shared" ca="1" si="137"/>
        <v>26.02146081733278</v>
      </c>
      <c r="P766" s="38">
        <f t="shared" ca="1" si="138"/>
        <v>38.89046448311548</v>
      </c>
      <c r="Q766" s="38">
        <f t="shared" ca="1" si="139"/>
        <v>17.882781806894268</v>
      </c>
      <c r="R766" s="38" t="str">
        <f t="shared" ca="1" si="140"/>
        <v>-</v>
      </c>
      <c r="S766" s="38">
        <f t="shared" ca="1" si="141"/>
        <v>20.8285342479939</v>
      </c>
      <c r="T766" s="38" t="str">
        <f t="shared" ca="1" si="142"/>
        <v>-</v>
      </c>
      <c r="U766" s="38" t="str">
        <f t="shared" ca="1" si="143"/>
        <v>-</v>
      </c>
      <c r="V766" s="38"/>
      <c r="W766" s="38"/>
    </row>
    <row r="767" spans="1:23" x14ac:dyDescent="0.35">
      <c r="A767" s="2" t="str">
        <f>BASE_NOTAS[[#This Row],[Sigla]]&amp;BASE_NOTAS[[#This Row],[CÓDIGO]]</f>
        <v>GOEP_PJ</v>
      </c>
      <c r="B767" s="4" t="s">
        <v>190</v>
      </c>
      <c r="C767" s="4" t="s">
        <v>35</v>
      </c>
      <c r="D767" s="4" t="s">
        <v>105</v>
      </c>
      <c r="E767" s="42">
        <v>60.447239674621343</v>
      </c>
      <c r="F767" s="4" t="s">
        <v>470</v>
      </c>
      <c r="G76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80.832718367474641</v>
      </c>
      <c r="H76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767" s="38" t="str">
        <f t="shared" ca="1" si="132"/>
        <v>-</v>
      </c>
      <c r="K767" s="38" t="str">
        <f t="shared" ca="1" si="133"/>
        <v>-</v>
      </c>
      <c r="L767" s="38" t="str">
        <f t="shared" ca="1" si="134"/>
        <v>-</v>
      </c>
      <c r="M767" s="38" t="str">
        <f t="shared" ca="1" si="135"/>
        <v>-</v>
      </c>
      <c r="N767" s="38">
        <f t="shared" ca="1" si="136"/>
        <v>48.300565014166885</v>
      </c>
      <c r="O767" s="38">
        <f t="shared" ca="1" si="137"/>
        <v>62.980634319205443</v>
      </c>
      <c r="P767" s="38">
        <f t="shared" ca="1" si="138"/>
        <v>100</v>
      </c>
      <c r="Q767" s="38">
        <f t="shared" ca="1" si="139"/>
        <v>60.447239674621343</v>
      </c>
      <c r="R767" s="38" t="str">
        <f t="shared" ca="1" si="140"/>
        <v>-</v>
      </c>
      <c r="S767" s="38">
        <f t="shared" ca="1" si="141"/>
        <v>80.832718367474641</v>
      </c>
      <c r="T767" s="38" t="str">
        <f t="shared" ca="1" si="142"/>
        <v>-</v>
      </c>
      <c r="U767" s="38" t="str">
        <f t="shared" ca="1" si="143"/>
        <v>-</v>
      </c>
      <c r="V767" s="38"/>
      <c r="W767" s="38"/>
    </row>
    <row r="768" spans="1:23" x14ac:dyDescent="0.35">
      <c r="A768" s="2" t="str">
        <f>BASE_NOTAS[[#This Row],[Sigla]]&amp;BASE_NOTAS[[#This Row],[CÓDIGO]]</f>
        <v>MAEP_PJ</v>
      </c>
      <c r="B768" s="4" t="s">
        <v>191</v>
      </c>
      <c r="C768" s="4" t="s">
        <v>35</v>
      </c>
      <c r="D768" s="4" t="s">
        <v>105</v>
      </c>
      <c r="E768" s="42">
        <v>25.661096066316674</v>
      </c>
      <c r="F768" s="4" t="s">
        <v>470</v>
      </c>
      <c r="G76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25.498013843893602</v>
      </c>
      <c r="H76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768" s="38" t="str">
        <f t="shared" ca="1" si="132"/>
        <v>-</v>
      </c>
      <c r="K768" s="38" t="str">
        <f t="shared" ca="1" si="133"/>
        <v>-</v>
      </c>
      <c r="L768" s="38" t="str">
        <f t="shared" ca="1" si="134"/>
        <v>-</v>
      </c>
      <c r="M768" s="38" t="str">
        <f t="shared" ca="1" si="135"/>
        <v>-</v>
      </c>
      <c r="N768" s="38">
        <f t="shared" ca="1" si="136"/>
        <v>36.377996722950854</v>
      </c>
      <c r="O768" s="38">
        <f t="shared" ca="1" si="137"/>
        <v>36.397961576026169</v>
      </c>
      <c r="P768" s="38">
        <f t="shared" ca="1" si="138"/>
        <v>55.17175409161942</v>
      </c>
      <c r="Q768" s="38">
        <f t="shared" ca="1" si="139"/>
        <v>25.661096066316674</v>
      </c>
      <c r="R768" s="38" t="str">
        <f t="shared" ca="1" si="140"/>
        <v>-</v>
      </c>
      <c r="S768" s="38">
        <f t="shared" ca="1" si="141"/>
        <v>25.498013843893602</v>
      </c>
      <c r="T768" s="38" t="str">
        <f t="shared" ca="1" si="142"/>
        <v>-</v>
      </c>
      <c r="U768" s="38" t="str">
        <f t="shared" ca="1" si="143"/>
        <v>-</v>
      </c>
      <c r="V768" s="38"/>
      <c r="W768" s="38"/>
    </row>
    <row r="769" spans="1:23" x14ac:dyDescent="0.35">
      <c r="A769" s="2" t="str">
        <f>BASE_NOTAS[[#This Row],[Sigla]]&amp;BASE_NOTAS[[#This Row],[CÓDIGO]]</f>
        <v>MGEP_PJ</v>
      </c>
      <c r="B769" s="4" t="s">
        <v>192</v>
      </c>
      <c r="C769" s="4" t="s">
        <v>35</v>
      </c>
      <c r="D769" s="4" t="s">
        <v>105</v>
      </c>
      <c r="E769" s="42">
        <v>35.951605901115315</v>
      </c>
      <c r="F769" s="4" t="s">
        <v>470</v>
      </c>
      <c r="G76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76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769" s="38" t="str">
        <f t="shared" ca="1" si="132"/>
        <v>-</v>
      </c>
      <c r="K769" s="38" t="str">
        <f t="shared" ca="1" si="133"/>
        <v>-</v>
      </c>
      <c r="L769" s="38" t="str">
        <f t="shared" ca="1" si="134"/>
        <v>-</v>
      </c>
      <c r="M769" s="38" t="str">
        <f t="shared" ca="1" si="135"/>
        <v>-</v>
      </c>
      <c r="N769" s="38">
        <f t="shared" ca="1" si="136"/>
        <v>54.040431612870442</v>
      </c>
      <c r="O769" s="38">
        <f t="shared" ca="1" si="137"/>
        <v>56.028453656882391</v>
      </c>
      <c r="P769" s="38">
        <f t="shared" ca="1" si="138"/>
        <v>64.971709477947414</v>
      </c>
      <c r="Q769" s="38">
        <f t="shared" ca="1" si="139"/>
        <v>35.951605901115315</v>
      </c>
      <c r="R769" s="38" t="str">
        <f t="shared" ca="1" si="140"/>
        <v>-</v>
      </c>
      <c r="S769" s="38">
        <f t="shared" ca="1" si="141"/>
        <v>0</v>
      </c>
      <c r="T769" s="38" t="str">
        <f t="shared" ca="1" si="142"/>
        <v>-</v>
      </c>
      <c r="U769" s="38" t="str">
        <f t="shared" ca="1" si="143"/>
        <v>-</v>
      </c>
      <c r="V769" s="38"/>
      <c r="W769" s="38"/>
    </row>
    <row r="770" spans="1:23" x14ac:dyDescent="0.35">
      <c r="A770" s="2" t="str">
        <f>BASE_NOTAS[[#This Row],[Sigla]]&amp;BASE_NOTAS[[#This Row],[CÓDIGO]]</f>
        <v>MSEP_PJ</v>
      </c>
      <c r="B770" s="4" t="s">
        <v>193</v>
      </c>
      <c r="C770" s="4" t="s">
        <v>35</v>
      </c>
      <c r="D770" s="4" t="s">
        <v>105</v>
      </c>
      <c r="E770" s="42">
        <v>48.346137912178946</v>
      </c>
      <c r="F770" s="4" t="s">
        <v>470</v>
      </c>
      <c r="G77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39.832614682209758</v>
      </c>
      <c r="H77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770" s="38" t="str">
        <f t="shared" ca="1" si="132"/>
        <v>-</v>
      </c>
      <c r="K770" s="38" t="str">
        <f t="shared" ca="1" si="133"/>
        <v>-</v>
      </c>
      <c r="L770" s="38" t="str">
        <f t="shared" ca="1" si="134"/>
        <v>-</v>
      </c>
      <c r="M770" s="38" t="str">
        <f t="shared" ca="1" si="135"/>
        <v>-</v>
      </c>
      <c r="N770" s="38">
        <f t="shared" ca="1" si="136"/>
        <v>60.253397358229954</v>
      </c>
      <c r="O770" s="38">
        <f t="shared" ca="1" si="137"/>
        <v>63.526981619275581</v>
      </c>
      <c r="P770" s="38">
        <f t="shared" ca="1" si="138"/>
        <v>81.195479623390341</v>
      </c>
      <c r="Q770" s="38">
        <f t="shared" ca="1" si="139"/>
        <v>48.346137912178946</v>
      </c>
      <c r="R770" s="38" t="str">
        <f t="shared" ca="1" si="140"/>
        <v>-</v>
      </c>
      <c r="S770" s="38">
        <f t="shared" ca="1" si="141"/>
        <v>39.832614682209758</v>
      </c>
      <c r="T770" s="38" t="str">
        <f t="shared" ca="1" si="142"/>
        <v>-</v>
      </c>
      <c r="U770" s="38" t="str">
        <f t="shared" ca="1" si="143"/>
        <v>-</v>
      </c>
      <c r="V770" s="38"/>
      <c r="W770" s="38"/>
    </row>
    <row r="771" spans="1:23" x14ac:dyDescent="0.35">
      <c r="A771" s="2" t="str">
        <f>BASE_NOTAS[[#This Row],[Sigla]]&amp;BASE_NOTAS[[#This Row],[CÓDIGO]]</f>
        <v>MTEP_PJ</v>
      </c>
      <c r="B771" s="4" t="s">
        <v>195</v>
      </c>
      <c r="C771" s="4" t="s">
        <v>35</v>
      </c>
      <c r="D771" s="4" t="s">
        <v>105</v>
      </c>
      <c r="E771" s="42">
        <v>63.894855373591938</v>
      </c>
      <c r="F771" s="4" t="s">
        <v>470</v>
      </c>
      <c r="G77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70.486231936117349</v>
      </c>
      <c r="H77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771" s="38" t="str">
        <f t="shared" ref="J771:J834" ca="1" si="144">INDEX(INDIRECT("[Indicadores_Consolidado_2026_07_31.xlsx]"&amp;C771&amp;"!$V$37:$V$64"),MATCH(B771,INDIRECT("[Indicadores_Consolidado_2026_07_31.xlsx]"&amp;C771&amp;"!$F$37:$F$64")))</f>
        <v>-</v>
      </c>
      <c r="K771" s="38" t="str">
        <f t="shared" ref="K771:K834" ca="1" si="145">INDEX(INDIRECT("[Indicadores_Consolidado_2026_07_31.xlsx]"&amp;C771&amp;"!$W$37:$W$64"),MATCH(B771,INDIRECT("[Indicadores_Consolidado_2026_07_31.xlsx]"&amp;C771&amp;"!$F$37:$F$64")))</f>
        <v>-</v>
      </c>
      <c r="L771" s="38" t="str">
        <f t="shared" ref="L771:L834" ca="1" si="146">INDEX(INDIRECT("[Indicadores_Consolidado_2026_07_31.xlsx]"&amp;C771&amp;"!$X$37:$X$64"),MATCH(B771,INDIRECT("[Indicadores_Consolidado_2026_07_31.xlsx]"&amp;C771&amp;"!$F$37:$F$64")))</f>
        <v>-</v>
      </c>
      <c r="M771" s="38" t="str">
        <f t="shared" ref="M771:M834" ca="1" si="147">INDEX(INDIRECT("[Indicadores_Consolidado_2026_07_31.xlsx]"&amp;C771&amp;"!$Y$37:$Y$64"),MATCH(B771,INDIRECT("[Indicadores_Consolidado_2026_07_31.xlsx]"&amp;C771&amp;"!$F$37:$F$64")))</f>
        <v>-</v>
      </c>
      <c r="N771" s="38">
        <f t="shared" ref="N771:N834" ca="1" si="148">INDEX(INDIRECT("[Indicadores_Consolidado_2026_07_31.xlsx]"&amp;C771&amp;"!$Z$37:$Z$64"),MATCH(B771,INDIRECT("[Indicadores_Consolidado_2026_07_31.xlsx]"&amp;C771&amp;"!$F$37:$F$64")))</f>
        <v>61.599208327489727</v>
      </c>
      <c r="O771" s="38">
        <f t="shared" ref="O771:O834" ca="1" si="149">INDEX(INDIRECT("[Indicadores_Consolidado_2026_07_31.xlsx]"&amp;C771&amp;"!$AA$37:$AA$64"),MATCH(B771,INDIRECT("[Indicadores_Consolidado_2026_07_31.xlsx]"&amp;C771&amp;"!$F$37:$F$64")))</f>
        <v>84.431078484798277</v>
      </c>
      <c r="P771" s="38">
        <f t="shared" ref="P771:P834" ca="1" si="150">INDEX(INDIRECT("[Indicadores_Consolidado_2026_07_31.xlsx]"&amp;C771&amp;"!$AB$37:$AB$64"),MATCH(B771,INDIRECT("[Indicadores_Consolidado_2026_07_31.xlsx]"&amp;C771&amp;"!$F$37:$F$64")))</f>
        <v>90.131841609927164</v>
      </c>
      <c r="Q771" s="38">
        <f t="shared" ref="Q771:Q834" ca="1" si="151">INDEX(INDIRECT("[Indicadores_Consolidado_2026_07_31.xlsx]"&amp;C771&amp;"!$AC$37:$AC$64"),MATCH(B771,INDIRECT("[Indicadores_Consolidado_2026_07_31.xlsx]"&amp;C771&amp;"!$F$37:$F$64")))</f>
        <v>63.894855373591938</v>
      </c>
      <c r="R771" s="38" t="str">
        <f t="shared" ref="R771:R834" ca="1" si="152">INDEX(INDIRECT("[Indicadores_Consolidado_2026_07_31.xlsx]"&amp;C771&amp;"!$AD$37:$AD$64"),MATCH(B771,INDIRECT("[Indicadores_Consolidado_2026_07_31.xlsx]"&amp;C771&amp;"!$F$37:$F$64")))</f>
        <v>-</v>
      </c>
      <c r="S771" s="38">
        <f t="shared" ref="S771:U834" ca="1" si="153">INDEX(INDIRECT("[Indicadores_Consolidado_2026_07_31.xlsx]"&amp;C771&amp;"!$AE$37:$AE$64"),MATCH(B771,INDIRECT("[Indicadores_Consolidado_2026_07_31.xlsx]"&amp;C771&amp;"!$F$37:$F$64")))</f>
        <v>70.486231936117349</v>
      </c>
      <c r="T771" s="38" t="str">
        <f t="shared" ref="T771:T834" ca="1" si="154">INDEX(INDIRECT("[Indicadores_Consolidado_2026_07_31.xlsx]"&amp;C771&amp;"!$AF$37:$AF$64"),MATCH(B771,INDIRECT("[Indicadores_Consolidado_2026_07_31.xlsx]"&amp;C771&amp;"!$F$37:$F$64")))</f>
        <v>-</v>
      </c>
      <c r="U771" s="38" t="str">
        <f t="shared" ref="U771:U834" ca="1" si="155">INDEX(INDIRECT("[Indicadores_Consolidado_2026_07_31.xlsx]"&amp;C771&amp;"!$AG$37:$AG$64"),MATCH(B771,INDIRECT("[Indicadores_Consolidado_2026_07_31.xlsx]"&amp;C771&amp;"!$F$37:$F$64")))</f>
        <v>-</v>
      </c>
      <c r="V771" s="38"/>
      <c r="W771" s="38"/>
    </row>
    <row r="772" spans="1:23" x14ac:dyDescent="0.35">
      <c r="A772" s="2" t="str">
        <f>BASE_NOTAS[[#This Row],[Sigla]]&amp;BASE_NOTAS[[#This Row],[CÓDIGO]]</f>
        <v>PAEP_PJ</v>
      </c>
      <c r="B772" s="4" t="s">
        <v>196</v>
      </c>
      <c r="C772" s="4" t="s">
        <v>35</v>
      </c>
      <c r="D772" s="4" t="s">
        <v>105</v>
      </c>
      <c r="E772" s="42">
        <v>0</v>
      </c>
      <c r="F772" s="4" t="s">
        <v>470</v>
      </c>
      <c r="G77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24.690585349358539</v>
      </c>
      <c r="H77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772" s="38" t="str">
        <f t="shared" ca="1" si="144"/>
        <v>-</v>
      </c>
      <c r="K772" s="38" t="str">
        <f t="shared" ca="1" si="145"/>
        <v>-</v>
      </c>
      <c r="L772" s="38" t="str">
        <f t="shared" ca="1" si="146"/>
        <v>-</v>
      </c>
      <c r="M772" s="38" t="str">
        <f t="shared" ca="1" si="147"/>
        <v>-</v>
      </c>
      <c r="N772" s="38">
        <f t="shared" ca="1" si="148"/>
        <v>19.23937918890115</v>
      </c>
      <c r="O772" s="38">
        <f t="shared" ca="1" si="149"/>
        <v>0</v>
      </c>
      <c r="P772" s="38">
        <f t="shared" ca="1" si="150"/>
        <v>12.681112766471477</v>
      </c>
      <c r="Q772" s="38">
        <f t="shared" ca="1" si="151"/>
        <v>0</v>
      </c>
      <c r="R772" s="38" t="str">
        <f t="shared" ca="1" si="152"/>
        <v>-</v>
      </c>
      <c r="S772" s="38">
        <f t="shared" ca="1" si="153"/>
        <v>24.690585349358539</v>
      </c>
      <c r="T772" s="38" t="str">
        <f t="shared" ca="1" si="154"/>
        <v>-</v>
      </c>
      <c r="U772" s="38" t="str">
        <f t="shared" ca="1" si="155"/>
        <v>-</v>
      </c>
      <c r="V772" s="38"/>
      <c r="W772" s="38"/>
    </row>
    <row r="773" spans="1:23" x14ac:dyDescent="0.35">
      <c r="A773" s="2" t="str">
        <f>BASE_NOTAS[[#This Row],[Sigla]]&amp;BASE_NOTAS[[#This Row],[CÓDIGO]]</f>
        <v>PBEP_PJ</v>
      </c>
      <c r="B773" s="4" t="s">
        <v>197</v>
      </c>
      <c r="C773" s="4" t="s">
        <v>35</v>
      </c>
      <c r="D773" s="4" t="s">
        <v>105</v>
      </c>
      <c r="E773" s="42">
        <v>42.341424976154507</v>
      </c>
      <c r="F773" s="4" t="s">
        <v>470</v>
      </c>
      <c r="G77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47.853424451839075</v>
      </c>
      <c r="H77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773" s="38" t="str">
        <f t="shared" ca="1" si="144"/>
        <v>-</v>
      </c>
      <c r="K773" s="38" t="str">
        <f t="shared" ca="1" si="145"/>
        <v>-</v>
      </c>
      <c r="L773" s="38" t="str">
        <f t="shared" ca="1" si="146"/>
        <v>-</v>
      </c>
      <c r="M773" s="38" t="str">
        <f t="shared" ca="1" si="147"/>
        <v>-</v>
      </c>
      <c r="N773" s="38">
        <f t="shared" ca="1" si="148"/>
        <v>2.0834887279731729</v>
      </c>
      <c r="O773" s="38">
        <f t="shared" ca="1" si="149"/>
        <v>59.37772277751403</v>
      </c>
      <c r="P773" s="38">
        <f t="shared" ca="1" si="150"/>
        <v>59.764264359109866</v>
      </c>
      <c r="Q773" s="38">
        <f t="shared" ca="1" si="151"/>
        <v>42.341424976154507</v>
      </c>
      <c r="R773" s="38" t="str">
        <f t="shared" ca="1" si="152"/>
        <v>-</v>
      </c>
      <c r="S773" s="38">
        <f t="shared" ca="1" si="153"/>
        <v>47.853424451839075</v>
      </c>
      <c r="T773" s="38" t="str">
        <f t="shared" ca="1" si="154"/>
        <v>-</v>
      </c>
      <c r="U773" s="38" t="str">
        <f t="shared" ca="1" si="155"/>
        <v>-</v>
      </c>
      <c r="V773" s="38"/>
      <c r="W773" s="38"/>
    </row>
    <row r="774" spans="1:23" x14ac:dyDescent="0.35">
      <c r="A774" s="2" t="str">
        <f>BASE_NOTAS[[#This Row],[Sigla]]&amp;BASE_NOTAS[[#This Row],[CÓDIGO]]</f>
        <v>PEEP_PJ</v>
      </c>
      <c r="B774" s="4" t="s">
        <v>198</v>
      </c>
      <c r="C774" s="4" t="s">
        <v>35</v>
      </c>
      <c r="D774" s="4" t="s">
        <v>105</v>
      </c>
      <c r="E774" s="42">
        <v>21.975293133793638</v>
      </c>
      <c r="F774" s="4" t="s">
        <v>470</v>
      </c>
      <c r="G77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19.979912662367088</v>
      </c>
      <c r="H77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774" s="38" t="str">
        <f t="shared" ca="1" si="144"/>
        <v>-</v>
      </c>
      <c r="K774" s="38" t="str">
        <f t="shared" ca="1" si="145"/>
        <v>-</v>
      </c>
      <c r="L774" s="38" t="str">
        <f t="shared" ca="1" si="146"/>
        <v>-</v>
      </c>
      <c r="M774" s="38" t="str">
        <f t="shared" ca="1" si="147"/>
        <v>-</v>
      </c>
      <c r="N774" s="38">
        <f t="shared" ca="1" si="148"/>
        <v>35.105768221760961</v>
      </c>
      <c r="O774" s="38">
        <f t="shared" ca="1" si="149"/>
        <v>54.018314551895671</v>
      </c>
      <c r="P774" s="38">
        <f t="shared" ca="1" si="150"/>
        <v>28.990736546454599</v>
      </c>
      <c r="Q774" s="38">
        <f t="shared" ca="1" si="151"/>
        <v>21.975293133793638</v>
      </c>
      <c r="R774" s="38" t="str">
        <f t="shared" ca="1" si="152"/>
        <v>-</v>
      </c>
      <c r="S774" s="38">
        <f t="shared" ca="1" si="153"/>
        <v>19.979912662367088</v>
      </c>
      <c r="T774" s="38" t="str">
        <f t="shared" ca="1" si="154"/>
        <v>-</v>
      </c>
      <c r="U774" s="38" t="str">
        <f t="shared" ca="1" si="155"/>
        <v>-</v>
      </c>
      <c r="V774" s="38"/>
      <c r="W774" s="38"/>
    </row>
    <row r="775" spans="1:23" x14ac:dyDescent="0.35">
      <c r="A775" s="2" t="str">
        <f>BASE_NOTAS[[#This Row],[Sigla]]&amp;BASE_NOTAS[[#This Row],[CÓDIGO]]</f>
        <v>PIEP_PJ</v>
      </c>
      <c r="B775" s="4" t="s">
        <v>199</v>
      </c>
      <c r="C775" s="4" t="s">
        <v>35</v>
      </c>
      <c r="D775" s="4" t="s">
        <v>105</v>
      </c>
      <c r="E775" s="42">
        <v>25.460106904350649</v>
      </c>
      <c r="F775" s="4" t="s">
        <v>470</v>
      </c>
      <c r="G77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30.268178549821044</v>
      </c>
      <c r="H77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775" s="38" t="str">
        <f t="shared" ca="1" si="144"/>
        <v>-</v>
      </c>
      <c r="K775" s="38" t="str">
        <f t="shared" ca="1" si="145"/>
        <v>-</v>
      </c>
      <c r="L775" s="38" t="str">
        <f t="shared" ca="1" si="146"/>
        <v>-</v>
      </c>
      <c r="M775" s="38" t="str">
        <f t="shared" ca="1" si="147"/>
        <v>-</v>
      </c>
      <c r="N775" s="38">
        <f t="shared" ca="1" si="148"/>
        <v>0</v>
      </c>
      <c r="O775" s="38">
        <f t="shared" ca="1" si="149"/>
        <v>14.71406719595041</v>
      </c>
      <c r="P775" s="38">
        <f t="shared" ca="1" si="150"/>
        <v>35.898072017674849</v>
      </c>
      <c r="Q775" s="38">
        <f t="shared" ca="1" si="151"/>
        <v>25.460106904350649</v>
      </c>
      <c r="R775" s="38" t="str">
        <f t="shared" ca="1" si="152"/>
        <v>-</v>
      </c>
      <c r="S775" s="38">
        <f t="shared" ca="1" si="153"/>
        <v>30.268178549821044</v>
      </c>
      <c r="T775" s="38" t="str">
        <f t="shared" ca="1" si="154"/>
        <v>-</v>
      </c>
      <c r="U775" s="38" t="str">
        <f t="shared" ca="1" si="155"/>
        <v>-</v>
      </c>
      <c r="V775" s="38"/>
      <c r="W775" s="38"/>
    </row>
    <row r="776" spans="1:23" x14ac:dyDescent="0.35">
      <c r="A776" s="2" t="str">
        <f>BASE_NOTAS[[#This Row],[Sigla]]&amp;BASE_NOTAS[[#This Row],[CÓDIGO]]</f>
        <v>PREP_PJ</v>
      </c>
      <c r="B776" s="4" t="s">
        <v>200</v>
      </c>
      <c r="C776" s="4" t="s">
        <v>35</v>
      </c>
      <c r="D776" s="4" t="s">
        <v>105</v>
      </c>
      <c r="E776" s="42">
        <v>51.759448427908083</v>
      </c>
      <c r="F776" s="4" t="s">
        <v>470</v>
      </c>
      <c r="G77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42.865692789276039</v>
      </c>
      <c r="H77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776" s="38" t="str">
        <f t="shared" ca="1" si="144"/>
        <v>-</v>
      </c>
      <c r="K776" s="38" t="str">
        <f t="shared" ca="1" si="145"/>
        <v>-</v>
      </c>
      <c r="L776" s="38" t="str">
        <f t="shared" ca="1" si="146"/>
        <v>-</v>
      </c>
      <c r="M776" s="38" t="str">
        <f t="shared" ca="1" si="147"/>
        <v>-</v>
      </c>
      <c r="N776" s="38">
        <f t="shared" ca="1" si="148"/>
        <v>66.624978996230112</v>
      </c>
      <c r="O776" s="38">
        <f t="shared" ca="1" si="149"/>
        <v>100</v>
      </c>
      <c r="P776" s="38">
        <f t="shared" ca="1" si="150"/>
        <v>90.35793563887718</v>
      </c>
      <c r="Q776" s="38">
        <f t="shared" ca="1" si="151"/>
        <v>51.759448427908083</v>
      </c>
      <c r="R776" s="38" t="str">
        <f t="shared" ca="1" si="152"/>
        <v>-</v>
      </c>
      <c r="S776" s="38">
        <f t="shared" ca="1" si="153"/>
        <v>42.865692789276039</v>
      </c>
      <c r="T776" s="38" t="str">
        <f t="shared" ca="1" si="154"/>
        <v>-</v>
      </c>
      <c r="U776" s="38" t="str">
        <f t="shared" ca="1" si="155"/>
        <v>-</v>
      </c>
      <c r="V776" s="38"/>
      <c r="W776" s="38"/>
    </row>
    <row r="777" spans="1:23" x14ac:dyDescent="0.35">
      <c r="A777" s="2" t="str">
        <f>BASE_NOTAS[[#This Row],[Sigla]]&amp;BASE_NOTAS[[#This Row],[CÓDIGO]]</f>
        <v>RJEP_PJ</v>
      </c>
      <c r="B777" s="4" t="s">
        <v>201</v>
      </c>
      <c r="C777" s="4" t="s">
        <v>35</v>
      </c>
      <c r="D777" s="4" t="s">
        <v>105</v>
      </c>
      <c r="E777" s="42">
        <v>54.171417648654362</v>
      </c>
      <c r="F777" s="4" t="s">
        <v>470</v>
      </c>
      <c r="G77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67.179873931931198</v>
      </c>
      <c r="H77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777" s="38" t="str">
        <f t="shared" ca="1" si="144"/>
        <v>-</v>
      </c>
      <c r="K777" s="38" t="str">
        <f t="shared" ca="1" si="145"/>
        <v>-</v>
      </c>
      <c r="L777" s="38" t="str">
        <f t="shared" ca="1" si="146"/>
        <v>-</v>
      </c>
      <c r="M777" s="38" t="str">
        <f t="shared" ca="1" si="147"/>
        <v>-</v>
      </c>
      <c r="N777" s="38">
        <f t="shared" ca="1" si="148"/>
        <v>100</v>
      </c>
      <c r="O777" s="38">
        <f t="shared" ca="1" si="149"/>
        <v>100</v>
      </c>
      <c r="P777" s="38">
        <f t="shared" ca="1" si="150"/>
        <v>99.000040368806268</v>
      </c>
      <c r="Q777" s="38">
        <f t="shared" ca="1" si="151"/>
        <v>54.171417648654362</v>
      </c>
      <c r="R777" s="38" t="str">
        <f t="shared" ca="1" si="152"/>
        <v>-</v>
      </c>
      <c r="S777" s="38">
        <f t="shared" ca="1" si="153"/>
        <v>67.179873931931198</v>
      </c>
      <c r="T777" s="38" t="str">
        <f t="shared" ca="1" si="154"/>
        <v>-</v>
      </c>
      <c r="U777" s="38" t="str">
        <f t="shared" ca="1" si="155"/>
        <v>-</v>
      </c>
      <c r="V777" s="38"/>
      <c r="W777" s="38"/>
    </row>
    <row r="778" spans="1:23" x14ac:dyDescent="0.35">
      <c r="A778" s="2" t="str">
        <f>BASE_NOTAS[[#This Row],[Sigla]]&amp;BASE_NOTAS[[#This Row],[CÓDIGO]]</f>
        <v>RNEP_PJ</v>
      </c>
      <c r="B778" s="4" t="s">
        <v>202</v>
      </c>
      <c r="C778" s="4" t="s">
        <v>35</v>
      </c>
      <c r="D778" s="4" t="s">
        <v>105</v>
      </c>
      <c r="E778" s="42">
        <v>37.559106333936676</v>
      </c>
      <c r="F778" s="4" t="s">
        <v>470</v>
      </c>
      <c r="G77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45.389367328304012</v>
      </c>
      <c r="H77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778" s="38" t="str">
        <f t="shared" ca="1" si="144"/>
        <v>-</v>
      </c>
      <c r="K778" s="38" t="str">
        <f t="shared" ca="1" si="145"/>
        <v>-</v>
      </c>
      <c r="L778" s="38" t="str">
        <f t="shared" ca="1" si="146"/>
        <v>-</v>
      </c>
      <c r="M778" s="38" t="str">
        <f t="shared" ca="1" si="147"/>
        <v>-</v>
      </c>
      <c r="N778" s="38">
        <f t="shared" ca="1" si="148"/>
        <v>59.970423339304645</v>
      </c>
      <c r="O778" s="38">
        <f t="shared" ca="1" si="149"/>
        <v>100</v>
      </c>
      <c r="P778" s="38">
        <f t="shared" ca="1" si="150"/>
        <v>23.57927575051076</v>
      </c>
      <c r="Q778" s="38">
        <f t="shared" ca="1" si="151"/>
        <v>37.559106333936676</v>
      </c>
      <c r="R778" s="38" t="str">
        <f t="shared" ca="1" si="152"/>
        <v>-</v>
      </c>
      <c r="S778" s="38">
        <f t="shared" ca="1" si="153"/>
        <v>45.389367328304012</v>
      </c>
      <c r="T778" s="38" t="str">
        <f t="shared" ca="1" si="154"/>
        <v>-</v>
      </c>
      <c r="U778" s="38" t="str">
        <f t="shared" ca="1" si="155"/>
        <v>-</v>
      </c>
      <c r="V778" s="38"/>
      <c r="W778" s="38"/>
    </row>
    <row r="779" spans="1:23" x14ac:dyDescent="0.35">
      <c r="A779" s="2" t="str">
        <f>BASE_NOTAS[[#This Row],[Sigla]]&amp;BASE_NOTAS[[#This Row],[CÓDIGO]]</f>
        <v>ROEP_PJ</v>
      </c>
      <c r="B779" s="4" t="s">
        <v>203</v>
      </c>
      <c r="C779" s="4" t="s">
        <v>35</v>
      </c>
      <c r="D779" s="4" t="s">
        <v>105</v>
      </c>
      <c r="E779" s="42">
        <v>100</v>
      </c>
      <c r="F779" s="4" t="s">
        <v>470</v>
      </c>
      <c r="G77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86.730882439917053</v>
      </c>
      <c r="H77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779" s="38" t="str">
        <f t="shared" ca="1" si="144"/>
        <v>-</v>
      </c>
      <c r="K779" s="38" t="str">
        <f t="shared" ca="1" si="145"/>
        <v>-</v>
      </c>
      <c r="L779" s="38" t="str">
        <f t="shared" ca="1" si="146"/>
        <v>-</v>
      </c>
      <c r="M779" s="38" t="str">
        <f t="shared" ca="1" si="147"/>
        <v>-</v>
      </c>
      <c r="N779" s="38">
        <f t="shared" ca="1" si="148"/>
        <v>89.384629680922444</v>
      </c>
      <c r="O779" s="38">
        <f t="shared" ca="1" si="149"/>
        <v>100</v>
      </c>
      <c r="P779" s="38">
        <f t="shared" ca="1" si="150"/>
        <v>100</v>
      </c>
      <c r="Q779" s="38">
        <f t="shared" ca="1" si="151"/>
        <v>100</v>
      </c>
      <c r="R779" s="38" t="str">
        <f t="shared" ca="1" si="152"/>
        <v>-</v>
      </c>
      <c r="S779" s="38">
        <f t="shared" ca="1" si="153"/>
        <v>86.730882439917053</v>
      </c>
      <c r="T779" s="38" t="str">
        <f t="shared" ca="1" si="154"/>
        <v>-</v>
      </c>
      <c r="U779" s="38" t="str">
        <f t="shared" ca="1" si="155"/>
        <v>-</v>
      </c>
      <c r="V779" s="38"/>
      <c r="W779" s="38"/>
    </row>
    <row r="780" spans="1:23" x14ac:dyDescent="0.35">
      <c r="A780" s="2" t="str">
        <f>BASE_NOTAS[[#This Row],[Sigla]]&amp;BASE_NOTAS[[#This Row],[CÓDIGO]]</f>
        <v>RREP_PJ</v>
      </c>
      <c r="B780" s="4" t="s">
        <v>204</v>
      </c>
      <c r="C780" s="4" t="s">
        <v>35</v>
      </c>
      <c r="D780" s="4" t="s">
        <v>105</v>
      </c>
      <c r="E780" s="42">
        <v>100</v>
      </c>
      <c r="F780" s="4" t="s">
        <v>470</v>
      </c>
      <c r="G78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95.006572187959819</v>
      </c>
      <c r="H78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780" s="38" t="str">
        <f t="shared" ca="1" si="144"/>
        <v>-</v>
      </c>
      <c r="K780" s="38" t="str">
        <f t="shared" ca="1" si="145"/>
        <v>-</v>
      </c>
      <c r="L780" s="38" t="str">
        <f t="shared" ca="1" si="146"/>
        <v>-</v>
      </c>
      <c r="M780" s="38" t="str">
        <f t="shared" ca="1" si="147"/>
        <v>-</v>
      </c>
      <c r="N780" s="38">
        <f t="shared" ca="1" si="148"/>
        <v>100</v>
      </c>
      <c r="O780" s="38">
        <f t="shared" ca="1" si="149"/>
        <v>80.680905738136573</v>
      </c>
      <c r="P780" s="38">
        <f t="shared" ca="1" si="150"/>
        <v>99.152436229916859</v>
      </c>
      <c r="Q780" s="38">
        <f t="shared" ca="1" si="151"/>
        <v>100</v>
      </c>
      <c r="R780" s="38" t="str">
        <f t="shared" ca="1" si="152"/>
        <v>-</v>
      </c>
      <c r="S780" s="38">
        <f t="shared" ca="1" si="153"/>
        <v>95.006572187959819</v>
      </c>
      <c r="T780" s="38" t="str">
        <f t="shared" ca="1" si="154"/>
        <v>-</v>
      </c>
      <c r="U780" s="38" t="str">
        <f t="shared" ca="1" si="155"/>
        <v>-</v>
      </c>
      <c r="V780" s="38"/>
      <c r="W780" s="38"/>
    </row>
    <row r="781" spans="1:23" x14ac:dyDescent="0.35">
      <c r="A781" s="2" t="str">
        <f>BASE_NOTAS[[#This Row],[Sigla]]&amp;BASE_NOTAS[[#This Row],[CÓDIGO]]</f>
        <v>RSEP_PJ</v>
      </c>
      <c r="B781" s="4" t="s">
        <v>205</v>
      </c>
      <c r="C781" s="4" t="s">
        <v>35</v>
      </c>
      <c r="D781" s="4" t="s">
        <v>105</v>
      </c>
      <c r="E781" s="42">
        <v>100</v>
      </c>
      <c r="F781" s="4" t="s">
        <v>470</v>
      </c>
      <c r="G78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86.693344648853639</v>
      </c>
      <c r="H78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781" s="38" t="str">
        <f t="shared" ca="1" si="144"/>
        <v>-</v>
      </c>
      <c r="K781" s="38" t="str">
        <f t="shared" ca="1" si="145"/>
        <v>-</v>
      </c>
      <c r="L781" s="38" t="str">
        <f t="shared" ca="1" si="146"/>
        <v>-</v>
      </c>
      <c r="M781" s="38" t="str">
        <f t="shared" ca="1" si="147"/>
        <v>-</v>
      </c>
      <c r="N781" s="38">
        <f t="shared" ca="1" si="148"/>
        <v>79.745457588248087</v>
      </c>
      <c r="O781" s="38">
        <f t="shared" ca="1" si="149"/>
        <v>88.942709005751354</v>
      </c>
      <c r="P781" s="38">
        <f t="shared" ca="1" si="150"/>
        <v>100</v>
      </c>
      <c r="Q781" s="38">
        <f t="shared" ca="1" si="151"/>
        <v>100</v>
      </c>
      <c r="R781" s="38" t="str">
        <f t="shared" ca="1" si="152"/>
        <v>-</v>
      </c>
      <c r="S781" s="38">
        <f t="shared" ca="1" si="153"/>
        <v>86.693344648853639</v>
      </c>
      <c r="T781" s="38" t="str">
        <f t="shared" ca="1" si="154"/>
        <v>-</v>
      </c>
      <c r="U781" s="38" t="str">
        <f t="shared" ca="1" si="155"/>
        <v>-</v>
      </c>
      <c r="V781" s="38"/>
      <c r="W781" s="38"/>
    </row>
    <row r="782" spans="1:23" x14ac:dyDescent="0.35">
      <c r="A782" s="2" t="str">
        <f>BASE_NOTAS[[#This Row],[Sigla]]&amp;BASE_NOTAS[[#This Row],[CÓDIGO]]</f>
        <v>SCEP_PJ</v>
      </c>
      <c r="B782" s="4" t="s">
        <v>194</v>
      </c>
      <c r="C782" s="4" t="s">
        <v>35</v>
      </c>
      <c r="D782" s="4" t="s">
        <v>105</v>
      </c>
      <c r="E782" s="42">
        <v>68.380837177718348</v>
      </c>
      <c r="F782" s="4" t="s">
        <v>470</v>
      </c>
      <c r="G78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66.710899791377841</v>
      </c>
      <c r="H78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782" s="38" t="str">
        <f t="shared" ca="1" si="144"/>
        <v>-</v>
      </c>
      <c r="K782" s="38" t="str">
        <f t="shared" ca="1" si="145"/>
        <v>-</v>
      </c>
      <c r="L782" s="38" t="str">
        <f t="shared" ca="1" si="146"/>
        <v>-</v>
      </c>
      <c r="M782" s="38" t="str">
        <f t="shared" ca="1" si="147"/>
        <v>-</v>
      </c>
      <c r="N782" s="38">
        <f t="shared" ca="1" si="148"/>
        <v>96.586672655770073</v>
      </c>
      <c r="O782" s="38">
        <f t="shared" ca="1" si="149"/>
        <v>100</v>
      </c>
      <c r="P782" s="38">
        <f t="shared" ca="1" si="150"/>
        <v>100</v>
      </c>
      <c r="Q782" s="38">
        <f t="shared" ca="1" si="151"/>
        <v>68.380837177718348</v>
      </c>
      <c r="R782" s="38" t="str">
        <f t="shared" ca="1" si="152"/>
        <v>-</v>
      </c>
      <c r="S782" s="38">
        <f t="shared" ca="1" si="153"/>
        <v>66.710899791377841</v>
      </c>
      <c r="T782" s="38" t="str">
        <f t="shared" ca="1" si="154"/>
        <v>-</v>
      </c>
      <c r="U782" s="38" t="str">
        <f t="shared" ca="1" si="155"/>
        <v>-</v>
      </c>
      <c r="V782" s="38"/>
      <c r="W782" s="38"/>
    </row>
    <row r="783" spans="1:23" x14ac:dyDescent="0.35">
      <c r="A783" s="2" t="str">
        <f>BASE_NOTAS[[#This Row],[Sigla]]&amp;BASE_NOTAS[[#This Row],[CÓDIGO]]</f>
        <v>SEEP_PJ</v>
      </c>
      <c r="B783" s="4" t="s">
        <v>206</v>
      </c>
      <c r="C783" s="4" t="s">
        <v>35</v>
      </c>
      <c r="D783" s="4" t="s">
        <v>105</v>
      </c>
      <c r="E783" s="42">
        <v>71.612328366552617</v>
      </c>
      <c r="F783" s="4" t="s">
        <v>470</v>
      </c>
      <c r="G78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52.419867404365718</v>
      </c>
      <c r="H78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783" s="38" t="str">
        <f t="shared" ca="1" si="144"/>
        <v>-</v>
      </c>
      <c r="K783" s="38" t="str">
        <f t="shared" ca="1" si="145"/>
        <v>-</v>
      </c>
      <c r="L783" s="38" t="str">
        <f t="shared" ca="1" si="146"/>
        <v>-</v>
      </c>
      <c r="M783" s="38" t="str">
        <f t="shared" ca="1" si="147"/>
        <v>-</v>
      </c>
      <c r="N783" s="38">
        <f t="shared" ca="1" si="148"/>
        <v>100</v>
      </c>
      <c r="O783" s="38">
        <f t="shared" ca="1" si="149"/>
        <v>84.805173163958017</v>
      </c>
      <c r="P783" s="38">
        <f t="shared" ca="1" si="150"/>
        <v>56.412593831737425</v>
      </c>
      <c r="Q783" s="38">
        <f t="shared" ca="1" si="151"/>
        <v>71.612328366552617</v>
      </c>
      <c r="R783" s="38" t="str">
        <f t="shared" ca="1" si="152"/>
        <v>-</v>
      </c>
      <c r="S783" s="38">
        <f t="shared" ca="1" si="153"/>
        <v>52.419867404365718</v>
      </c>
      <c r="T783" s="38" t="str">
        <f t="shared" ca="1" si="154"/>
        <v>-</v>
      </c>
      <c r="U783" s="38" t="str">
        <f t="shared" ca="1" si="155"/>
        <v>-</v>
      </c>
      <c r="V783" s="38"/>
      <c r="W783" s="38"/>
    </row>
    <row r="784" spans="1:23" x14ac:dyDescent="0.35">
      <c r="A784" s="2" t="str">
        <f>BASE_NOTAS[[#This Row],[Sigla]]&amp;BASE_NOTAS[[#This Row],[CÓDIGO]]</f>
        <v>SPEP_PJ</v>
      </c>
      <c r="B784" s="4" t="s">
        <v>186</v>
      </c>
      <c r="C784" s="4" t="s">
        <v>35</v>
      </c>
      <c r="D784" s="4" t="s">
        <v>105</v>
      </c>
      <c r="E784" s="42">
        <v>54.680778840581944</v>
      </c>
      <c r="F784" s="4" t="s">
        <v>470</v>
      </c>
      <c r="G78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42.47022736210721</v>
      </c>
      <c r="H78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784" s="38" t="str">
        <f t="shared" ca="1" si="144"/>
        <v>-</v>
      </c>
      <c r="K784" s="38" t="str">
        <f t="shared" ca="1" si="145"/>
        <v>-</v>
      </c>
      <c r="L784" s="38" t="str">
        <f t="shared" ca="1" si="146"/>
        <v>-</v>
      </c>
      <c r="M784" s="38" t="str">
        <f t="shared" ca="1" si="147"/>
        <v>-</v>
      </c>
      <c r="N784" s="38">
        <f t="shared" ca="1" si="148"/>
        <v>100</v>
      </c>
      <c r="O784" s="38">
        <f t="shared" ca="1" si="149"/>
        <v>73.014722852719089</v>
      </c>
      <c r="P784" s="38">
        <f t="shared" ca="1" si="150"/>
        <v>77.584472286379864</v>
      </c>
      <c r="Q784" s="38">
        <f t="shared" ca="1" si="151"/>
        <v>54.680778840581944</v>
      </c>
      <c r="R784" s="38" t="str">
        <f t="shared" ca="1" si="152"/>
        <v>-</v>
      </c>
      <c r="S784" s="38">
        <f t="shared" ca="1" si="153"/>
        <v>42.47022736210721</v>
      </c>
      <c r="T784" s="38" t="str">
        <f t="shared" ca="1" si="154"/>
        <v>-</v>
      </c>
      <c r="U784" s="38" t="str">
        <f t="shared" ca="1" si="155"/>
        <v>-</v>
      </c>
      <c r="V784" s="38"/>
      <c r="W784" s="38"/>
    </row>
    <row r="785" spans="1:23" x14ac:dyDescent="0.35">
      <c r="A785" s="2" t="str">
        <f>BASE_NOTAS[[#This Row],[Sigla]]&amp;BASE_NOTAS[[#This Row],[CÓDIGO]]</f>
        <v>TOEP_PJ</v>
      </c>
      <c r="B785" s="4" t="s">
        <v>185</v>
      </c>
      <c r="C785" s="4" t="s">
        <v>35</v>
      </c>
      <c r="D785" s="4" t="s">
        <v>105</v>
      </c>
      <c r="E785" s="42">
        <v>33.157326658811634</v>
      </c>
      <c r="F785" s="4" t="s">
        <v>470</v>
      </c>
      <c r="G78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32.40115967801372</v>
      </c>
      <c r="H78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785" s="38" t="str">
        <f t="shared" ca="1" si="144"/>
        <v>-</v>
      </c>
      <c r="K785" s="38" t="str">
        <f t="shared" ca="1" si="145"/>
        <v>-</v>
      </c>
      <c r="L785" s="38" t="str">
        <f t="shared" ca="1" si="146"/>
        <v>-</v>
      </c>
      <c r="M785" s="38" t="str">
        <f t="shared" ca="1" si="147"/>
        <v>-</v>
      </c>
      <c r="N785" s="38">
        <f t="shared" ca="1" si="148"/>
        <v>38.979809609868873</v>
      </c>
      <c r="O785" s="38">
        <f t="shared" ca="1" si="149"/>
        <v>41.250286257639061</v>
      </c>
      <c r="P785" s="38">
        <f t="shared" ca="1" si="150"/>
        <v>64.487890793545461</v>
      </c>
      <c r="Q785" s="38">
        <f t="shared" ca="1" si="151"/>
        <v>33.157326658811634</v>
      </c>
      <c r="R785" s="38" t="str">
        <f t="shared" ca="1" si="152"/>
        <v>-</v>
      </c>
      <c r="S785" s="38">
        <f t="shared" ca="1" si="153"/>
        <v>32.40115967801372</v>
      </c>
      <c r="T785" s="38" t="str">
        <f t="shared" ca="1" si="154"/>
        <v>-</v>
      </c>
      <c r="U785" s="38" t="str">
        <f t="shared" ca="1" si="155"/>
        <v>-</v>
      </c>
      <c r="V785" s="38"/>
      <c r="W785" s="38"/>
    </row>
    <row r="786" spans="1:23" x14ac:dyDescent="0.35">
      <c r="A786" s="2" t="str">
        <f>BASE_NOTAS[[#This Row],[Sigla]]&amp;BASE_NOTAS[[#This Row],[CÓDIGO]]</f>
        <v>ACEP_SG</v>
      </c>
      <c r="B786" s="4" t="s">
        <v>156</v>
      </c>
      <c r="C786" s="4" t="s">
        <v>36</v>
      </c>
      <c r="D786" s="4" t="s">
        <v>106</v>
      </c>
      <c r="E786" s="42">
        <v>96.686746987951807</v>
      </c>
      <c r="F786" s="4" t="s">
        <v>670</v>
      </c>
      <c r="G78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87.81466495209753</v>
      </c>
      <c r="H78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786" s="38" t="str">
        <f t="shared" ca="1" si="144"/>
        <v>-</v>
      </c>
      <c r="K786" s="38" t="str">
        <f t="shared" ca="1" si="145"/>
        <v>-</v>
      </c>
      <c r="L786" s="38" t="str">
        <f t="shared" ca="1" si="146"/>
        <v>-</v>
      </c>
      <c r="M786" s="38" t="str">
        <f t="shared" ca="1" si="147"/>
        <v>-</v>
      </c>
      <c r="N786" s="38">
        <f t="shared" ca="1" si="148"/>
        <v>11.464968152866243</v>
      </c>
      <c r="O786" s="38" t="str">
        <f t="shared" ca="1" si="149"/>
        <v>-</v>
      </c>
      <c r="P786" s="38">
        <f t="shared" ca="1" si="150"/>
        <v>39.560439560439562</v>
      </c>
      <c r="Q786" s="38">
        <f t="shared" ca="1" si="151"/>
        <v>0</v>
      </c>
      <c r="R786" s="38">
        <f t="shared" ca="1" si="152"/>
        <v>31.592689295039168</v>
      </c>
      <c r="S786" s="38">
        <f t="shared" ca="1" si="153"/>
        <v>78.225806451612897</v>
      </c>
      <c r="T786" s="38">
        <f t="shared" ca="1" si="154"/>
        <v>96.686746987951807</v>
      </c>
      <c r="U786" s="38">
        <f t="shared" ca="1" si="155"/>
        <v>87.81466495209753</v>
      </c>
      <c r="V786" s="38"/>
      <c r="W786" s="38"/>
    </row>
    <row r="787" spans="1:23" x14ac:dyDescent="0.35">
      <c r="A787" s="2" t="str">
        <f>BASE_NOTAS[[#This Row],[Sigla]]&amp;BASE_NOTAS[[#This Row],[CÓDIGO]]</f>
        <v>ALEP_SG</v>
      </c>
      <c r="B787" s="4" t="s">
        <v>157</v>
      </c>
      <c r="C787" s="4" t="s">
        <v>36</v>
      </c>
      <c r="D787" s="4" t="s">
        <v>106</v>
      </c>
      <c r="E787" s="42">
        <v>19.728915662650603</v>
      </c>
      <c r="F787" s="4" t="s">
        <v>670</v>
      </c>
      <c r="G78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68.81661067386608</v>
      </c>
      <c r="H78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787" s="38" t="str">
        <f t="shared" ca="1" si="144"/>
        <v>-</v>
      </c>
      <c r="K787" s="38" t="str">
        <f t="shared" ca="1" si="145"/>
        <v>-</v>
      </c>
      <c r="L787" s="38" t="str">
        <f t="shared" ca="1" si="146"/>
        <v>-</v>
      </c>
      <c r="M787" s="38" t="str">
        <f t="shared" ca="1" si="147"/>
        <v>-</v>
      </c>
      <c r="N787" s="38">
        <f t="shared" ca="1" si="148"/>
        <v>54.777070063694268</v>
      </c>
      <c r="O787" s="38" t="str">
        <f t="shared" ca="1" si="149"/>
        <v>-</v>
      </c>
      <c r="P787" s="38">
        <f t="shared" ca="1" si="150"/>
        <v>54.670329670329664</v>
      </c>
      <c r="Q787" s="38">
        <f t="shared" ca="1" si="151"/>
        <v>12.910798122065728</v>
      </c>
      <c r="R787" s="38">
        <f t="shared" ca="1" si="152"/>
        <v>22.97650130548303</v>
      </c>
      <c r="S787" s="38">
        <f t="shared" ca="1" si="153"/>
        <v>47.580645161290327</v>
      </c>
      <c r="T787" s="38">
        <f t="shared" ca="1" si="154"/>
        <v>19.728915662650603</v>
      </c>
      <c r="U787" s="38">
        <f t="shared" ca="1" si="155"/>
        <v>68.81661067386608</v>
      </c>
      <c r="V787" s="38"/>
      <c r="W787" s="38"/>
    </row>
    <row r="788" spans="1:23" x14ac:dyDescent="0.35">
      <c r="A788" s="2" t="str">
        <f>BASE_NOTAS[[#This Row],[Sigla]]&amp;BASE_NOTAS[[#This Row],[CÓDIGO]]</f>
        <v>AMEP_SG</v>
      </c>
      <c r="B788" s="4" t="s">
        <v>158</v>
      </c>
      <c r="C788" s="4" t="s">
        <v>36</v>
      </c>
      <c r="D788" s="4" t="s">
        <v>106</v>
      </c>
      <c r="E788" s="42">
        <v>20.554216867469876</v>
      </c>
      <c r="F788" s="4" t="s">
        <v>670</v>
      </c>
      <c r="G78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33.886528738108495</v>
      </c>
      <c r="H78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788" s="38" t="str">
        <f t="shared" ca="1" si="144"/>
        <v>-</v>
      </c>
      <c r="K788" s="38" t="str">
        <f t="shared" ca="1" si="145"/>
        <v>-</v>
      </c>
      <c r="L788" s="38" t="str">
        <f t="shared" ca="1" si="146"/>
        <v>-</v>
      </c>
      <c r="M788" s="38" t="str">
        <f t="shared" ca="1" si="147"/>
        <v>-</v>
      </c>
      <c r="N788" s="38">
        <f t="shared" ca="1" si="148"/>
        <v>22.929936305732486</v>
      </c>
      <c r="O788" s="38" t="str">
        <f t="shared" ca="1" si="149"/>
        <v>-</v>
      </c>
      <c r="P788" s="38">
        <f t="shared" ca="1" si="150"/>
        <v>51.373626373626365</v>
      </c>
      <c r="Q788" s="38">
        <f t="shared" ca="1" si="151"/>
        <v>24.647887323943664</v>
      </c>
      <c r="R788" s="38">
        <f t="shared" ca="1" si="152"/>
        <v>22.193211488250654</v>
      </c>
      <c r="S788" s="38">
        <f t="shared" ca="1" si="153"/>
        <v>11.451612903225806</v>
      </c>
      <c r="T788" s="38">
        <f t="shared" ca="1" si="154"/>
        <v>20.554216867469876</v>
      </c>
      <c r="U788" s="38">
        <f t="shared" ca="1" si="155"/>
        <v>33.886528738108495</v>
      </c>
      <c r="V788" s="38"/>
      <c r="W788" s="38"/>
    </row>
    <row r="789" spans="1:23" x14ac:dyDescent="0.35">
      <c r="A789" s="2" t="str">
        <f>BASE_NOTAS[[#This Row],[Sigla]]&amp;BASE_NOTAS[[#This Row],[CÓDIGO]]</f>
        <v>APEP_SG</v>
      </c>
      <c r="B789" s="4" t="s">
        <v>184</v>
      </c>
      <c r="C789" s="4" t="s">
        <v>36</v>
      </c>
      <c r="D789" s="4" t="s">
        <v>106</v>
      </c>
      <c r="E789" s="42">
        <v>48.867469879518076</v>
      </c>
      <c r="F789" s="4" t="s">
        <v>670</v>
      </c>
      <c r="G78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41.74280116608648</v>
      </c>
      <c r="H78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789" s="38" t="str">
        <f t="shared" ca="1" si="144"/>
        <v>-</v>
      </c>
      <c r="K789" s="38" t="str">
        <f t="shared" ca="1" si="145"/>
        <v>-</v>
      </c>
      <c r="L789" s="38" t="str">
        <f t="shared" ca="1" si="146"/>
        <v>-</v>
      </c>
      <c r="M789" s="38" t="str">
        <f t="shared" ca="1" si="147"/>
        <v>-</v>
      </c>
      <c r="N789" s="38">
        <f t="shared" ca="1" si="148"/>
        <v>81.847133757961785</v>
      </c>
      <c r="O789" s="38" t="str">
        <f t="shared" ca="1" si="149"/>
        <v>-</v>
      </c>
      <c r="P789" s="38">
        <f t="shared" ca="1" si="150"/>
        <v>78.296703296703299</v>
      </c>
      <c r="Q789" s="38">
        <f t="shared" ca="1" si="151"/>
        <v>68.544600938967136</v>
      </c>
      <c r="R789" s="38">
        <f t="shared" ca="1" si="152"/>
        <v>64.490861618798959</v>
      </c>
      <c r="S789" s="38">
        <f t="shared" ca="1" si="153"/>
        <v>47.012903225806454</v>
      </c>
      <c r="T789" s="38">
        <f t="shared" ca="1" si="154"/>
        <v>48.867469879518076</v>
      </c>
      <c r="U789" s="38">
        <f t="shared" ca="1" si="155"/>
        <v>41.74280116608648</v>
      </c>
      <c r="V789" s="38"/>
      <c r="W789" s="38"/>
    </row>
    <row r="790" spans="1:23" x14ac:dyDescent="0.35">
      <c r="A790" s="2" t="str">
        <f>BASE_NOTAS[[#This Row],[Sigla]]&amp;BASE_NOTAS[[#This Row],[CÓDIGO]]</f>
        <v>BAEP_SG</v>
      </c>
      <c r="B790" s="4" t="s">
        <v>187</v>
      </c>
      <c r="C790" s="4" t="s">
        <v>36</v>
      </c>
      <c r="D790" s="4" t="s">
        <v>106</v>
      </c>
      <c r="E790" s="42">
        <v>44.126506024096386</v>
      </c>
      <c r="F790" s="4" t="s">
        <v>670</v>
      </c>
      <c r="G79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77.715763039365498</v>
      </c>
      <c r="H79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790" s="38" t="str">
        <f t="shared" ca="1" si="144"/>
        <v>-</v>
      </c>
      <c r="K790" s="38" t="str">
        <f t="shared" ca="1" si="145"/>
        <v>-</v>
      </c>
      <c r="L790" s="38" t="str">
        <f t="shared" ca="1" si="146"/>
        <v>-</v>
      </c>
      <c r="M790" s="38" t="str">
        <f t="shared" ca="1" si="147"/>
        <v>-</v>
      </c>
      <c r="N790" s="38">
        <f t="shared" ca="1" si="148"/>
        <v>98.089171974522287</v>
      </c>
      <c r="O790" s="38" t="str">
        <f t="shared" ca="1" si="149"/>
        <v>-</v>
      </c>
      <c r="P790" s="38">
        <f t="shared" ca="1" si="150"/>
        <v>95.879120879120876</v>
      </c>
      <c r="Q790" s="38">
        <f t="shared" ca="1" si="151"/>
        <v>83.333333333333343</v>
      </c>
      <c r="R790" s="38">
        <f t="shared" ca="1" si="152"/>
        <v>83.028720626631852</v>
      </c>
      <c r="S790" s="38">
        <f t="shared" ca="1" si="153"/>
        <v>85.800000000000011</v>
      </c>
      <c r="T790" s="38">
        <f t="shared" ca="1" si="154"/>
        <v>44.126506024096386</v>
      </c>
      <c r="U790" s="38">
        <f t="shared" ca="1" si="155"/>
        <v>77.715763039365498</v>
      </c>
      <c r="V790" s="38"/>
      <c r="W790" s="38"/>
    </row>
    <row r="791" spans="1:23" x14ac:dyDescent="0.35">
      <c r="A791" s="2" t="str">
        <f>BASE_NOTAS[[#This Row],[Sigla]]&amp;BASE_NOTAS[[#This Row],[CÓDIGO]]</f>
        <v>CEEP_SG</v>
      </c>
      <c r="B791" s="4" t="s">
        <v>188</v>
      </c>
      <c r="C791" s="4" t="s">
        <v>36</v>
      </c>
      <c r="D791" s="4" t="s">
        <v>106</v>
      </c>
      <c r="E791" s="42">
        <v>74.096385542168676</v>
      </c>
      <c r="F791" s="4" t="s">
        <v>670</v>
      </c>
      <c r="G79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84.092882967192011</v>
      </c>
      <c r="H79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791" s="38" t="str">
        <f t="shared" ca="1" si="144"/>
        <v>-</v>
      </c>
      <c r="K791" s="38" t="str">
        <f t="shared" ca="1" si="145"/>
        <v>-</v>
      </c>
      <c r="L791" s="38" t="str">
        <f t="shared" ca="1" si="146"/>
        <v>-</v>
      </c>
      <c r="M791" s="38" t="str">
        <f t="shared" ca="1" si="147"/>
        <v>-</v>
      </c>
      <c r="N791" s="38">
        <f t="shared" ca="1" si="148"/>
        <v>40.127388535031848</v>
      </c>
      <c r="O791" s="38" t="str">
        <f t="shared" ca="1" si="149"/>
        <v>-</v>
      </c>
      <c r="P791" s="38">
        <f t="shared" ca="1" si="150"/>
        <v>54.670329670329664</v>
      </c>
      <c r="Q791" s="38">
        <f t="shared" ca="1" si="151"/>
        <v>41.314553990610328</v>
      </c>
      <c r="R791" s="38">
        <f t="shared" ca="1" si="152"/>
        <v>50.391644908616186</v>
      </c>
      <c r="S791" s="38">
        <f t="shared" ca="1" si="153"/>
        <v>40.077419354838703</v>
      </c>
      <c r="T791" s="38">
        <f t="shared" ca="1" si="154"/>
        <v>74.096385542168676</v>
      </c>
      <c r="U791" s="38">
        <f t="shared" ca="1" si="155"/>
        <v>84.092882967192011</v>
      </c>
      <c r="V791" s="38"/>
      <c r="W791" s="38"/>
    </row>
    <row r="792" spans="1:23" x14ac:dyDescent="0.35">
      <c r="A792" s="2" t="str">
        <f>BASE_NOTAS[[#This Row],[Sigla]]&amp;BASE_NOTAS[[#This Row],[CÓDIGO]]</f>
        <v>DFEP_SG</v>
      </c>
      <c r="B792" s="4" t="s">
        <v>189</v>
      </c>
      <c r="C792" s="4" t="s">
        <v>36</v>
      </c>
      <c r="D792" s="4" t="s">
        <v>106</v>
      </c>
      <c r="E792" s="42">
        <v>40.662650602409641</v>
      </c>
      <c r="F792" s="4" t="s">
        <v>670</v>
      </c>
      <c r="G79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52.246332415455321</v>
      </c>
      <c r="H79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792" s="38" t="str">
        <f t="shared" ca="1" si="144"/>
        <v>-</v>
      </c>
      <c r="K792" s="38" t="str">
        <f t="shared" ca="1" si="145"/>
        <v>-</v>
      </c>
      <c r="L792" s="38" t="str">
        <f t="shared" ca="1" si="146"/>
        <v>-</v>
      </c>
      <c r="M792" s="38" t="str">
        <f t="shared" ca="1" si="147"/>
        <v>-</v>
      </c>
      <c r="N792" s="38">
        <f t="shared" ca="1" si="148"/>
        <v>63.375796178343947</v>
      </c>
      <c r="O792" s="38" t="str">
        <f t="shared" ca="1" si="149"/>
        <v>-</v>
      </c>
      <c r="P792" s="38">
        <f t="shared" ca="1" si="150"/>
        <v>0</v>
      </c>
      <c r="Q792" s="38">
        <f t="shared" ca="1" si="151"/>
        <v>58.920187793427225</v>
      </c>
      <c r="R792" s="38">
        <f t="shared" ca="1" si="152"/>
        <v>46.997389033942561</v>
      </c>
      <c r="S792" s="38">
        <f t="shared" ca="1" si="153"/>
        <v>22.574193548387097</v>
      </c>
      <c r="T792" s="38">
        <f t="shared" ca="1" si="154"/>
        <v>40.662650602409641</v>
      </c>
      <c r="U792" s="38">
        <f t="shared" ca="1" si="155"/>
        <v>52.246332415455321</v>
      </c>
      <c r="V792" s="38"/>
      <c r="W792" s="38"/>
    </row>
    <row r="793" spans="1:23" x14ac:dyDescent="0.35">
      <c r="A793" s="2" t="str">
        <f>BASE_NOTAS[[#This Row],[Sigla]]&amp;BASE_NOTAS[[#This Row],[CÓDIGO]]</f>
        <v>ESEP_SG</v>
      </c>
      <c r="B793" s="4" t="s">
        <v>183</v>
      </c>
      <c r="C793" s="4" t="s">
        <v>36</v>
      </c>
      <c r="D793" s="4" t="s">
        <v>106</v>
      </c>
      <c r="E793" s="42">
        <v>67.921686746987959</v>
      </c>
      <c r="F793" s="4" t="s">
        <v>670</v>
      </c>
      <c r="G79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88.850812288343832</v>
      </c>
      <c r="H79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793" s="38" t="str">
        <f t="shared" ca="1" si="144"/>
        <v>-</v>
      </c>
      <c r="K793" s="38" t="str">
        <f t="shared" ca="1" si="145"/>
        <v>-</v>
      </c>
      <c r="L793" s="38" t="str">
        <f t="shared" ca="1" si="146"/>
        <v>-</v>
      </c>
      <c r="M793" s="38" t="str">
        <f t="shared" ca="1" si="147"/>
        <v>-</v>
      </c>
      <c r="N793" s="38">
        <f t="shared" ca="1" si="148"/>
        <v>87.579617834394909</v>
      </c>
      <c r="O793" s="38" t="str">
        <f t="shared" ca="1" si="149"/>
        <v>-</v>
      </c>
      <c r="P793" s="38">
        <f t="shared" ca="1" si="150"/>
        <v>82.142857142857139</v>
      </c>
      <c r="Q793" s="38">
        <f t="shared" ca="1" si="151"/>
        <v>56.57276995305164</v>
      </c>
      <c r="R793" s="38">
        <f t="shared" ca="1" si="152"/>
        <v>64.229765013054831</v>
      </c>
      <c r="S793" s="38">
        <f t="shared" ca="1" si="153"/>
        <v>55.806451612903231</v>
      </c>
      <c r="T793" s="38">
        <f t="shared" ca="1" si="154"/>
        <v>67.921686746987959</v>
      </c>
      <c r="U793" s="38">
        <f t="shared" ca="1" si="155"/>
        <v>88.850812288343832</v>
      </c>
      <c r="V793" s="38"/>
      <c r="W793" s="38"/>
    </row>
    <row r="794" spans="1:23" x14ac:dyDescent="0.35">
      <c r="A794" s="2" t="str">
        <f>BASE_NOTAS[[#This Row],[Sigla]]&amp;BASE_NOTAS[[#This Row],[CÓDIGO]]</f>
        <v>GOEP_SG</v>
      </c>
      <c r="B794" s="4" t="s">
        <v>190</v>
      </c>
      <c r="C794" s="4" t="s">
        <v>36</v>
      </c>
      <c r="D794" s="4" t="s">
        <v>106</v>
      </c>
      <c r="E794" s="42">
        <v>94.578313253012041</v>
      </c>
      <c r="F794" s="4" t="s">
        <v>670</v>
      </c>
      <c r="G79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99.030505416377721</v>
      </c>
      <c r="H79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794" s="38" t="str">
        <f t="shared" ca="1" si="144"/>
        <v>-</v>
      </c>
      <c r="K794" s="38" t="str">
        <f t="shared" ca="1" si="145"/>
        <v>-</v>
      </c>
      <c r="L794" s="38" t="str">
        <f t="shared" ca="1" si="146"/>
        <v>-</v>
      </c>
      <c r="M794" s="38" t="str">
        <f t="shared" ca="1" si="147"/>
        <v>-</v>
      </c>
      <c r="N794" s="38">
        <f t="shared" ca="1" si="148"/>
        <v>67.834394904458591</v>
      </c>
      <c r="O794" s="38" t="str">
        <f t="shared" ca="1" si="149"/>
        <v>-</v>
      </c>
      <c r="P794" s="38">
        <f t="shared" ca="1" si="150"/>
        <v>79.945054945054949</v>
      </c>
      <c r="Q794" s="38">
        <f t="shared" ca="1" si="151"/>
        <v>97.887323943661968</v>
      </c>
      <c r="R794" s="38">
        <f t="shared" ca="1" si="152"/>
        <v>97.650130548302869</v>
      </c>
      <c r="S794" s="38">
        <f t="shared" ca="1" si="153"/>
        <v>100</v>
      </c>
      <c r="T794" s="38">
        <f t="shared" ca="1" si="154"/>
        <v>94.578313253012041</v>
      </c>
      <c r="U794" s="38">
        <f t="shared" ca="1" si="155"/>
        <v>99.030505416377721</v>
      </c>
      <c r="V794" s="38"/>
      <c r="W794" s="38"/>
    </row>
    <row r="795" spans="1:23" x14ac:dyDescent="0.35">
      <c r="A795" s="2" t="str">
        <f>BASE_NOTAS[[#This Row],[Sigla]]&amp;BASE_NOTAS[[#This Row],[CÓDIGO]]</f>
        <v>MAEP_SG</v>
      </c>
      <c r="B795" s="4" t="s">
        <v>191</v>
      </c>
      <c r="C795" s="4" t="s">
        <v>36</v>
      </c>
      <c r="D795" s="4" t="s">
        <v>106</v>
      </c>
      <c r="E795" s="42">
        <v>41.265060240963855</v>
      </c>
      <c r="F795" s="4" t="s">
        <v>670</v>
      </c>
      <c r="G79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43.908005736176285</v>
      </c>
      <c r="H79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795" s="38" t="str">
        <f t="shared" ca="1" si="144"/>
        <v>-</v>
      </c>
      <c r="K795" s="38" t="str">
        <f t="shared" ca="1" si="145"/>
        <v>-</v>
      </c>
      <c r="L795" s="38" t="str">
        <f t="shared" ca="1" si="146"/>
        <v>-</v>
      </c>
      <c r="M795" s="38" t="str">
        <f t="shared" ca="1" si="147"/>
        <v>-</v>
      </c>
      <c r="N795" s="38">
        <f t="shared" ca="1" si="148"/>
        <v>42.99363057324841</v>
      </c>
      <c r="O795" s="38" t="str">
        <f t="shared" ca="1" si="149"/>
        <v>-</v>
      </c>
      <c r="P795" s="38">
        <f t="shared" ca="1" si="150"/>
        <v>43.406593406593409</v>
      </c>
      <c r="Q795" s="38">
        <f t="shared" ca="1" si="151"/>
        <v>12.206572769953052</v>
      </c>
      <c r="R795" s="38">
        <f t="shared" ca="1" si="152"/>
        <v>37.859007832898172</v>
      </c>
      <c r="S795" s="38">
        <f t="shared" ca="1" si="153"/>
        <v>0</v>
      </c>
      <c r="T795" s="38">
        <f t="shared" ca="1" si="154"/>
        <v>41.265060240963855</v>
      </c>
      <c r="U795" s="38">
        <f t="shared" ca="1" si="155"/>
        <v>43.908005736176285</v>
      </c>
      <c r="V795" s="38"/>
      <c r="W795" s="38"/>
    </row>
    <row r="796" spans="1:23" x14ac:dyDescent="0.35">
      <c r="A796" s="2" t="str">
        <f>BASE_NOTAS[[#This Row],[Sigla]]&amp;BASE_NOTAS[[#This Row],[CÓDIGO]]</f>
        <v>MGEP_SG</v>
      </c>
      <c r="B796" s="4" t="s">
        <v>192</v>
      </c>
      <c r="C796" s="4" t="s">
        <v>36</v>
      </c>
      <c r="D796" s="4" t="s">
        <v>106</v>
      </c>
      <c r="E796" s="42">
        <v>89.457831325301214</v>
      </c>
      <c r="F796" s="4" t="s">
        <v>670</v>
      </c>
      <c r="G79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95.556483158397953</v>
      </c>
      <c r="H79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796" s="38" t="str">
        <f t="shared" ca="1" si="144"/>
        <v>-</v>
      </c>
      <c r="K796" s="38" t="str">
        <f t="shared" ca="1" si="145"/>
        <v>-</v>
      </c>
      <c r="L796" s="38" t="str">
        <f t="shared" ca="1" si="146"/>
        <v>-</v>
      </c>
      <c r="M796" s="38" t="str">
        <f t="shared" ca="1" si="147"/>
        <v>-</v>
      </c>
      <c r="N796" s="38">
        <f t="shared" ca="1" si="148"/>
        <v>100</v>
      </c>
      <c r="O796" s="38" t="str">
        <f t="shared" ca="1" si="149"/>
        <v>-</v>
      </c>
      <c r="P796" s="38">
        <f t="shared" ca="1" si="150"/>
        <v>91.208791208791212</v>
      </c>
      <c r="Q796" s="38">
        <f t="shared" ca="1" si="151"/>
        <v>84.741784037558688</v>
      </c>
      <c r="R796" s="38">
        <f t="shared" ca="1" si="152"/>
        <v>75.195822454308086</v>
      </c>
      <c r="S796" s="38">
        <f t="shared" ca="1" si="153"/>
        <v>85.483870967741936</v>
      </c>
      <c r="T796" s="38">
        <f t="shared" ca="1" si="154"/>
        <v>89.457831325301214</v>
      </c>
      <c r="U796" s="38">
        <f t="shared" ca="1" si="155"/>
        <v>95.556483158397953</v>
      </c>
      <c r="V796" s="38"/>
      <c r="W796" s="38"/>
    </row>
    <row r="797" spans="1:23" x14ac:dyDescent="0.35">
      <c r="A797" s="2" t="str">
        <f>BASE_NOTAS[[#This Row],[Sigla]]&amp;BASE_NOTAS[[#This Row],[CÓDIGO]]</f>
        <v>MSEP_SG</v>
      </c>
      <c r="B797" s="4" t="s">
        <v>193</v>
      </c>
      <c r="C797" s="4" t="s">
        <v>36</v>
      </c>
      <c r="D797" s="4" t="s">
        <v>106</v>
      </c>
      <c r="E797" s="42">
        <v>86.295180722891558</v>
      </c>
      <c r="F797" s="4" t="s">
        <v>670</v>
      </c>
      <c r="G79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75.5774888743764</v>
      </c>
      <c r="H79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797" s="38" t="str">
        <f t="shared" ca="1" si="144"/>
        <v>-</v>
      </c>
      <c r="K797" s="38" t="str">
        <f t="shared" ca="1" si="145"/>
        <v>-</v>
      </c>
      <c r="L797" s="38" t="str">
        <f t="shared" ca="1" si="146"/>
        <v>-</v>
      </c>
      <c r="M797" s="38" t="str">
        <f t="shared" ca="1" si="147"/>
        <v>-</v>
      </c>
      <c r="N797" s="38">
        <f t="shared" ca="1" si="148"/>
        <v>40.445859872611464</v>
      </c>
      <c r="O797" s="38" t="str">
        <f t="shared" ca="1" si="149"/>
        <v>-</v>
      </c>
      <c r="P797" s="38">
        <f t="shared" ca="1" si="150"/>
        <v>56.318681318681321</v>
      </c>
      <c r="Q797" s="38">
        <f t="shared" ca="1" si="151"/>
        <v>45.774647887323944</v>
      </c>
      <c r="R797" s="38">
        <f t="shared" ca="1" si="152"/>
        <v>61.096605744125334</v>
      </c>
      <c r="S797" s="38">
        <f t="shared" ca="1" si="153"/>
        <v>78.225806451612897</v>
      </c>
      <c r="T797" s="38">
        <f t="shared" ca="1" si="154"/>
        <v>86.295180722891558</v>
      </c>
      <c r="U797" s="38">
        <f t="shared" ca="1" si="155"/>
        <v>75.5774888743764</v>
      </c>
      <c r="V797" s="38"/>
      <c r="W797" s="38"/>
    </row>
    <row r="798" spans="1:23" x14ac:dyDescent="0.35">
      <c r="A798" s="2" t="str">
        <f>BASE_NOTAS[[#This Row],[Sigla]]&amp;BASE_NOTAS[[#This Row],[CÓDIGO]]</f>
        <v>MTEP_SG</v>
      </c>
      <c r="B798" s="4" t="s">
        <v>195</v>
      </c>
      <c r="C798" s="4" t="s">
        <v>36</v>
      </c>
      <c r="D798" s="4" t="s">
        <v>106</v>
      </c>
      <c r="E798" s="42">
        <v>91.265060240963862</v>
      </c>
      <c r="F798" s="4" t="s">
        <v>670</v>
      </c>
      <c r="G79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93.987787061286866</v>
      </c>
      <c r="H79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798" s="38" t="str">
        <f t="shared" ca="1" si="144"/>
        <v>-</v>
      </c>
      <c r="K798" s="38" t="str">
        <f t="shared" ca="1" si="145"/>
        <v>-</v>
      </c>
      <c r="L798" s="38" t="str">
        <f t="shared" ca="1" si="146"/>
        <v>-</v>
      </c>
      <c r="M798" s="38" t="str">
        <f t="shared" ca="1" si="147"/>
        <v>-</v>
      </c>
      <c r="N798" s="38">
        <f t="shared" ca="1" si="148"/>
        <v>38.853503184713375</v>
      </c>
      <c r="O798" s="38" t="str">
        <f t="shared" ca="1" si="149"/>
        <v>-</v>
      </c>
      <c r="P798" s="38">
        <f t="shared" ca="1" si="150"/>
        <v>60.989010989010993</v>
      </c>
      <c r="Q798" s="38">
        <f t="shared" ca="1" si="151"/>
        <v>48.474178403755872</v>
      </c>
      <c r="R798" s="38">
        <f t="shared" ca="1" si="152"/>
        <v>58.62140992167101</v>
      </c>
      <c r="S798" s="38">
        <f t="shared" ca="1" si="153"/>
        <v>68.625806451612902</v>
      </c>
      <c r="T798" s="38">
        <f t="shared" ca="1" si="154"/>
        <v>91.265060240963862</v>
      </c>
      <c r="U798" s="38">
        <f t="shared" ca="1" si="155"/>
        <v>93.987787061286866</v>
      </c>
      <c r="V798" s="38"/>
      <c r="W798" s="38"/>
    </row>
    <row r="799" spans="1:23" x14ac:dyDescent="0.35">
      <c r="A799" s="2" t="str">
        <f>BASE_NOTAS[[#This Row],[Sigla]]&amp;BASE_NOTAS[[#This Row],[CÓDIGO]]</f>
        <v>PAEP_SG</v>
      </c>
      <c r="B799" s="4" t="s">
        <v>196</v>
      </c>
      <c r="C799" s="4" t="s">
        <v>36</v>
      </c>
      <c r="D799" s="4" t="s">
        <v>106</v>
      </c>
      <c r="E799" s="42">
        <v>43.373493975903614</v>
      </c>
      <c r="F799" s="4" t="s">
        <v>670</v>
      </c>
      <c r="G79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33.570096478176211</v>
      </c>
      <c r="H79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799" s="38" t="str">
        <f t="shared" ca="1" si="144"/>
        <v>-</v>
      </c>
      <c r="K799" s="38" t="str">
        <f t="shared" ca="1" si="145"/>
        <v>-</v>
      </c>
      <c r="L799" s="38" t="str">
        <f t="shared" ca="1" si="146"/>
        <v>-</v>
      </c>
      <c r="M799" s="38" t="str">
        <f t="shared" ca="1" si="147"/>
        <v>-</v>
      </c>
      <c r="N799" s="38">
        <f t="shared" ca="1" si="148"/>
        <v>48.726114649681527</v>
      </c>
      <c r="O799" s="38" t="str">
        <f t="shared" ca="1" si="149"/>
        <v>-</v>
      </c>
      <c r="P799" s="38">
        <f t="shared" ca="1" si="150"/>
        <v>54.395604395604394</v>
      </c>
      <c r="Q799" s="38">
        <f t="shared" ca="1" si="151"/>
        <v>24.178403755868544</v>
      </c>
      <c r="R799" s="38">
        <f t="shared" ca="1" si="152"/>
        <v>44.64751958224543</v>
      </c>
      <c r="S799" s="38">
        <f t="shared" ca="1" si="153"/>
        <v>47.41935483870968</v>
      </c>
      <c r="T799" s="38">
        <f t="shared" ca="1" si="154"/>
        <v>43.373493975903614</v>
      </c>
      <c r="U799" s="38">
        <f t="shared" ca="1" si="155"/>
        <v>33.570096478176211</v>
      </c>
      <c r="V799" s="38"/>
      <c r="W799" s="38"/>
    </row>
    <row r="800" spans="1:23" x14ac:dyDescent="0.35">
      <c r="A800" s="2" t="str">
        <f>BASE_NOTAS[[#This Row],[Sigla]]&amp;BASE_NOTAS[[#This Row],[CÓDIGO]]</f>
        <v>PBEP_SG</v>
      </c>
      <c r="B800" s="4" t="s">
        <v>197</v>
      </c>
      <c r="C800" s="4" t="s">
        <v>36</v>
      </c>
      <c r="D800" s="4" t="s">
        <v>106</v>
      </c>
      <c r="E800" s="42">
        <v>40.813253012048193</v>
      </c>
      <c r="F800" s="4" t="s">
        <v>670</v>
      </c>
      <c r="G80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64.819465296806698</v>
      </c>
      <c r="H80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800" s="38" t="str">
        <f t="shared" ca="1" si="144"/>
        <v>-</v>
      </c>
      <c r="K800" s="38" t="str">
        <f t="shared" ca="1" si="145"/>
        <v>-</v>
      </c>
      <c r="L800" s="38" t="str">
        <f t="shared" ca="1" si="146"/>
        <v>-</v>
      </c>
      <c r="M800" s="38" t="str">
        <f t="shared" ca="1" si="147"/>
        <v>-</v>
      </c>
      <c r="N800" s="38">
        <f t="shared" ca="1" si="148"/>
        <v>81.210191082802552</v>
      </c>
      <c r="O800" s="38" t="str">
        <f t="shared" ca="1" si="149"/>
        <v>-</v>
      </c>
      <c r="P800" s="38">
        <f t="shared" ca="1" si="150"/>
        <v>79.945054945054949</v>
      </c>
      <c r="Q800" s="38">
        <f t="shared" ca="1" si="151"/>
        <v>48.356807511737088</v>
      </c>
      <c r="R800" s="38">
        <f t="shared" ca="1" si="152"/>
        <v>55.874673629242821</v>
      </c>
      <c r="S800" s="38">
        <f t="shared" ca="1" si="153"/>
        <v>69.838709677419359</v>
      </c>
      <c r="T800" s="38">
        <f t="shared" ca="1" si="154"/>
        <v>40.813253012048193</v>
      </c>
      <c r="U800" s="38">
        <f t="shared" ca="1" si="155"/>
        <v>64.819465296806698</v>
      </c>
      <c r="V800" s="38"/>
      <c r="W800" s="38"/>
    </row>
    <row r="801" spans="1:23" x14ac:dyDescent="0.35">
      <c r="A801" s="2" t="str">
        <f>BASE_NOTAS[[#This Row],[Sigla]]&amp;BASE_NOTAS[[#This Row],[CÓDIGO]]</f>
        <v>PEEP_SG</v>
      </c>
      <c r="B801" s="4" t="s">
        <v>198</v>
      </c>
      <c r="C801" s="4" t="s">
        <v>36</v>
      </c>
      <c r="D801" s="4" t="s">
        <v>106</v>
      </c>
      <c r="E801" s="42">
        <v>87.951807228915655</v>
      </c>
      <c r="F801" s="4" t="s">
        <v>670</v>
      </c>
      <c r="G80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96.388632676007035</v>
      </c>
      <c r="H80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801" s="38" t="str">
        <f t="shared" ca="1" si="144"/>
        <v>-</v>
      </c>
      <c r="K801" s="38" t="str">
        <f t="shared" ca="1" si="145"/>
        <v>-</v>
      </c>
      <c r="L801" s="38" t="str">
        <f t="shared" ca="1" si="146"/>
        <v>-</v>
      </c>
      <c r="M801" s="38" t="str">
        <f t="shared" ca="1" si="147"/>
        <v>-</v>
      </c>
      <c r="N801" s="38">
        <f t="shared" ca="1" si="148"/>
        <v>69.745222929936304</v>
      </c>
      <c r="O801" s="38" t="str">
        <f t="shared" ca="1" si="149"/>
        <v>-</v>
      </c>
      <c r="P801" s="38">
        <f t="shared" ca="1" si="150"/>
        <v>70.054945054945051</v>
      </c>
      <c r="Q801" s="38">
        <f t="shared" ca="1" si="151"/>
        <v>50.938967136150239</v>
      </c>
      <c r="R801" s="38">
        <f t="shared" ca="1" si="152"/>
        <v>53.52480417754569</v>
      </c>
      <c r="S801" s="38">
        <f t="shared" ca="1" si="153"/>
        <v>73.458064516129028</v>
      </c>
      <c r="T801" s="38">
        <f t="shared" ca="1" si="154"/>
        <v>87.951807228915655</v>
      </c>
      <c r="U801" s="38">
        <f t="shared" ca="1" si="155"/>
        <v>96.388632676007035</v>
      </c>
      <c r="V801" s="38"/>
      <c r="W801" s="38"/>
    </row>
    <row r="802" spans="1:23" x14ac:dyDescent="0.35">
      <c r="A802" s="2" t="str">
        <f>BASE_NOTAS[[#This Row],[Sigla]]&amp;BASE_NOTAS[[#This Row],[CÓDIGO]]</f>
        <v>PIEP_SG</v>
      </c>
      <c r="B802" s="4" t="s">
        <v>199</v>
      </c>
      <c r="C802" s="4" t="s">
        <v>36</v>
      </c>
      <c r="D802" s="4" t="s">
        <v>106</v>
      </c>
      <c r="E802" s="42">
        <v>100</v>
      </c>
      <c r="F802" s="4" t="s">
        <v>670</v>
      </c>
      <c r="G80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80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802" s="38" t="str">
        <f t="shared" ca="1" si="144"/>
        <v>-</v>
      </c>
      <c r="K802" s="38" t="str">
        <f t="shared" ca="1" si="145"/>
        <v>-</v>
      </c>
      <c r="L802" s="38" t="str">
        <f t="shared" ca="1" si="146"/>
        <v>-</v>
      </c>
      <c r="M802" s="38" t="str">
        <f t="shared" ca="1" si="147"/>
        <v>-</v>
      </c>
      <c r="N802" s="38">
        <f t="shared" ca="1" si="148"/>
        <v>40.127388535031848</v>
      </c>
      <c r="O802" s="38" t="str">
        <f t="shared" ca="1" si="149"/>
        <v>-</v>
      </c>
      <c r="P802" s="38">
        <f t="shared" ca="1" si="150"/>
        <v>34.615384615384613</v>
      </c>
      <c r="Q802" s="38">
        <f t="shared" ca="1" si="151"/>
        <v>7.7464788732394361</v>
      </c>
      <c r="R802" s="38">
        <f t="shared" ca="1" si="152"/>
        <v>25.065274151436029</v>
      </c>
      <c r="S802" s="38">
        <f t="shared" ca="1" si="153"/>
        <v>91.290322580645167</v>
      </c>
      <c r="T802" s="38">
        <f t="shared" ca="1" si="154"/>
        <v>100</v>
      </c>
      <c r="U802" s="38">
        <f t="shared" ca="1" si="155"/>
        <v>100</v>
      </c>
      <c r="V802" s="38"/>
      <c r="W802" s="38"/>
    </row>
    <row r="803" spans="1:23" x14ac:dyDescent="0.35">
      <c r="A803" s="2" t="str">
        <f>BASE_NOTAS[[#This Row],[Sigla]]&amp;BASE_NOTAS[[#This Row],[CÓDIGO]]</f>
        <v>PREP_SG</v>
      </c>
      <c r="B803" s="4" t="s">
        <v>200</v>
      </c>
      <c r="C803" s="4" t="s">
        <v>36</v>
      </c>
      <c r="D803" s="4" t="s">
        <v>106</v>
      </c>
      <c r="E803" s="42">
        <v>67.018072289156621</v>
      </c>
      <c r="F803" s="4" t="s">
        <v>670</v>
      </c>
      <c r="G80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80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803" s="38" t="str">
        <f t="shared" ca="1" si="144"/>
        <v>-</v>
      </c>
      <c r="K803" s="38" t="str">
        <f t="shared" ca="1" si="145"/>
        <v>-</v>
      </c>
      <c r="L803" s="38" t="str">
        <f t="shared" ca="1" si="146"/>
        <v>-</v>
      </c>
      <c r="M803" s="38" t="str">
        <f t="shared" ca="1" si="147"/>
        <v>-</v>
      </c>
      <c r="N803" s="38">
        <f t="shared" ca="1" si="148"/>
        <v>83.439490445859875</v>
      </c>
      <c r="O803" s="38" t="str">
        <f t="shared" ca="1" si="149"/>
        <v>-</v>
      </c>
      <c r="P803" s="38">
        <f t="shared" ca="1" si="150"/>
        <v>94.780219780219781</v>
      </c>
      <c r="Q803" s="38">
        <f t="shared" ca="1" si="151"/>
        <v>83.333333333333343</v>
      </c>
      <c r="R803" s="38">
        <f t="shared" ca="1" si="152"/>
        <v>74.934725848563971</v>
      </c>
      <c r="S803" s="38">
        <f t="shared" ca="1" si="153"/>
        <v>82.896774193548396</v>
      </c>
      <c r="T803" s="38">
        <f t="shared" ca="1" si="154"/>
        <v>67.018072289156621</v>
      </c>
      <c r="U803" s="38">
        <f t="shared" ca="1" si="155"/>
        <v>0</v>
      </c>
      <c r="V803" s="38"/>
      <c r="W803" s="38"/>
    </row>
    <row r="804" spans="1:23" x14ac:dyDescent="0.35">
      <c r="A804" s="2" t="str">
        <f>BASE_NOTAS[[#This Row],[Sigla]]&amp;BASE_NOTAS[[#This Row],[CÓDIGO]]</f>
        <v>RJEP_SG</v>
      </c>
      <c r="B804" s="4" t="s">
        <v>201</v>
      </c>
      <c r="C804" s="4" t="s">
        <v>36</v>
      </c>
      <c r="D804" s="4" t="s">
        <v>106</v>
      </c>
      <c r="E804" s="42">
        <v>97.289156626506028</v>
      </c>
      <c r="F804" s="4" t="s">
        <v>670</v>
      </c>
      <c r="G80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93.964896216951345</v>
      </c>
      <c r="H80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804" s="38" t="str">
        <f t="shared" ca="1" si="144"/>
        <v>-</v>
      </c>
      <c r="K804" s="38" t="str">
        <f t="shared" ca="1" si="145"/>
        <v>-</v>
      </c>
      <c r="L804" s="38" t="str">
        <f t="shared" ca="1" si="146"/>
        <v>-</v>
      </c>
      <c r="M804" s="38" t="str">
        <f t="shared" ca="1" si="147"/>
        <v>-</v>
      </c>
      <c r="N804" s="38">
        <f t="shared" ca="1" si="148"/>
        <v>63.375796178343947</v>
      </c>
      <c r="O804" s="38" t="str">
        <f t="shared" ca="1" si="149"/>
        <v>-</v>
      </c>
      <c r="P804" s="38">
        <f t="shared" ca="1" si="150"/>
        <v>57.142857142857139</v>
      </c>
      <c r="Q804" s="38">
        <f t="shared" ca="1" si="151"/>
        <v>63.967136150234737</v>
      </c>
      <c r="R804" s="38">
        <f t="shared" ca="1" si="152"/>
        <v>96.480417754569174</v>
      </c>
      <c r="S804" s="38">
        <f t="shared" ca="1" si="153"/>
        <v>94.193548387096769</v>
      </c>
      <c r="T804" s="38">
        <f t="shared" ca="1" si="154"/>
        <v>97.289156626506028</v>
      </c>
      <c r="U804" s="38">
        <f t="shared" ca="1" si="155"/>
        <v>93.964896216951345</v>
      </c>
      <c r="V804" s="38"/>
      <c r="W804" s="38"/>
    </row>
    <row r="805" spans="1:23" x14ac:dyDescent="0.35">
      <c r="A805" s="2" t="str">
        <f>BASE_NOTAS[[#This Row],[Sigla]]&amp;BASE_NOTAS[[#This Row],[CÓDIGO]]</f>
        <v>RNEP_SG</v>
      </c>
      <c r="B805" s="4" t="s">
        <v>202</v>
      </c>
      <c r="C805" s="4" t="s">
        <v>36</v>
      </c>
      <c r="D805" s="4" t="s">
        <v>106</v>
      </c>
      <c r="E805" s="42">
        <v>0</v>
      </c>
      <c r="F805" s="4" t="s">
        <v>670</v>
      </c>
      <c r="G80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40.244797382364553</v>
      </c>
      <c r="H80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805" s="38" t="str">
        <f t="shared" ca="1" si="144"/>
        <v>-</v>
      </c>
      <c r="K805" s="38" t="str">
        <f t="shared" ca="1" si="145"/>
        <v>-</v>
      </c>
      <c r="L805" s="38" t="str">
        <f t="shared" ca="1" si="146"/>
        <v>-</v>
      </c>
      <c r="M805" s="38" t="str">
        <f t="shared" ca="1" si="147"/>
        <v>-</v>
      </c>
      <c r="N805" s="38">
        <f t="shared" ca="1" si="148"/>
        <v>48.726114649681527</v>
      </c>
      <c r="O805" s="38" t="str">
        <f t="shared" ca="1" si="149"/>
        <v>-</v>
      </c>
      <c r="P805" s="38">
        <f t="shared" ca="1" si="150"/>
        <v>54.670329670329664</v>
      </c>
      <c r="Q805" s="38">
        <f t="shared" ca="1" si="151"/>
        <v>21.830985915492956</v>
      </c>
      <c r="R805" s="38">
        <f t="shared" ca="1" si="152"/>
        <v>14.099216710182768</v>
      </c>
      <c r="S805" s="38">
        <f t="shared" ca="1" si="153"/>
        <v>0</v>
      </c>
      <c r="T805" s="38">
        <f t="shared" ca="1" si="154"/>
        <v>0</v>
      </c>
      <c r="U805" s="38">
        <f t="shared" ca="1" si="155"/>
        <v>40.244797382364553</v>
      </c>
      <c r="V805" s="38"/>
      <c r="W805" s="38"/>
    </row>
    <row r="806" spans="1:23" x14ac:dyDescent="0.35">
      <c r="A806" s="2" t="str">
        <f>BASE_NOTAS[[#This Row],[Sigla]]&amp;BASE_NOTAS[[#This Row],[CÓDIGO]]</f>
        <v>ROEP_SG</v>
      </c>
      <c r="B806" s="4" t="s">
        <v>203</v>
      </c>
      <c r="C806" s="4" t="s">
        <v>36</v>
      </c>
      <c r="D806" s="4" t="s">
        <v>106</v>
      </c>
      <c r="E806" s="42">
        <v>82.680722891566262</v>
      </c>
      <c r="F806" s="4" t="s">
        <v>670</v>
      </c>
      <c r="G80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80.253953720098849</v>
      </c>
      <c r="H80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806" s="38" t="str">
        <f t="shared" ca="1" si="144"/>
        <v>-</v>
      </c>
      <c r="K806" s="38" t="str">
        <f t="shared" ca="1" si="145"/>
        <v>-</v>
      </c>
      <c r="L806" s="38" t="str">
        <f t="shared" ca="1" si="146"/>
        <v>-</v>
      </c>
      <c r="M806" s="38" t="str">
        <f t="shared" ca="1" si="147"/>
        <v>-</v>
      </c>
      <c r="N806" s="38">
        <f t="shared" ca="1" si="148"/>
        <v>63.694267515923563</v>
      </c>
      <c r="O806" s="38" t="str">
        <f t="shared" ca="1" si="149"/>
        <v>-</v>
      </c>
      <c r="P806" s="38">
        <f t="shared" ca="1" si="150"/>
        <v>47.252747252747248</v>
      </c>
      <c r="Q806" s="38">
        <f t="shared" ca="1" si="151"/>
        <v>32.981220657276992</v>
      </c>
      <c r="R806" s="38">
        <f t="shared" ca="1" si="152"/>
        <v>44.783289817232372</v>
      </c>
      <c r="S806" s="38">
        <f t="shared" ca="1" si="153"/>
        <v>72.090322580645164</v>
      </c>
      <c r="T806" s="38">
        <f t="shared" ca="1" si="154"/>
        <v>82.680722891566262</v>
      </c>
      <c r="U806" s="38">
        <f t="shared" ca="1" si="155"/>
        <v>80.253953720098849</v>
      </c>
      <c r="V806" s="38"/>
      <c r="W806" s="38"/>
    </row>
    <row r="807" spans="1:23" x14ac:dyDescent="0.35">
      <c r="A807" s="2" t="str">
        <f>BASE_NOTAS[[#This Row],[Sigla]]&amp;BASE_NOTAS[[#This Row],[CÓDIGO]]</f>
        <v>RREP_SG</v>
      </c>
      <c r="B807" s="4" t="s">
        <v>204</v>
      </c>
      <c r="C807" s="4" t="s">
        <v>36</v>
      </c>
      <c r="D807" s="4" t="s">
        <v>106</v>
      </c>
      <c r="E807" s="42">
        <v>7.0783132530120492</v>
      </c>
      <c r="F807" s="4" t="s">
        <v>670</v>
      </c>
      <c r="G80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16.785048239088106</v>
      </c>
      <c r="H80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807" s="38" t="str">
        <f t="shared" ca="1" si="144"/>
        <v>-</v>
      </c>
      <c r="K807" s="38" t="str">
        <f t="shared" ca="1" si="145"/>
        <v>-</v>
      </c>
      <c r="L807" s="38" t="str">
        <f t="shared" ca="1" si="146"/>
        <v>-</v>
      </c>
      <c r="M807" s="38" t="str">
        <f t="shared" ca="1" si="147"/>
        <v>-</v>
      </c>
      <c r="N807" s="38">
        <f t="shared" ca="1" si="148"/>
        <v>0</v>
      </c>
      <c r="O807" s="38" t="str">
        <f t="shared" ca="1" si="149"/>
        <v>-</v>
      </c>
      <c r="P807" s="38">
        <f t="shared" ca="1" si="150"/>
        <v>39.560439560439562</v>
      </c>
      <c r="Q807" s="38">
        <f t="shared" ca="1" si="151"/>
        <v>0</v>
      </c>
      <c r="R807" s="38">
        <f t="shared" ca="1" si="152"/>
        <v>0</v>
      </c>
      <c r="S807" s="38">
        <f t="shared" ca="1" si="153"/>
        <v>0</v>
      </c>
      <c r="T807" s="38">
        <f t="shared" ca="1" si="154"/>
        <v>7.0783132530120492</v>
      </c>
      <c r="U807" s="38">
        <f t="shared" ca="1" si="155"/>
        <v>16.785048239088106</v>
      </c>
      <c r="V807" s="38"/>
      <c r="W807" s="38"/>
    </row>
    <row r="808" spans="1:23" x14ac:dyDescent="0.35">
      <c r="A808" s="2" t="str">
        <f>BASE_NOTAS[[#This Row],[Sigla]]&amp;BASE_NOTAS[[#This Row],[CÓDIGO]]</f>
        <v>RSEP_SG</v>
      </c>
      <c r="B808" s="4" t="s">
        <v>205</v>
      </c>
      <c r="C808" s="4" t="s">
        <v>36</v>
      </c>
      <c r="D808" s="4" t="s">
        <v>106</v>
      </c>
      <c r="E808" s="42">
        <v>100</v>
      </c>
      <c r="F808" s="4" t="s">
        <v>670</v>
      </c>
      <c r="G80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97.576263540944311</v>
      </c>
      <c r="H80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808" s="38" t="str">
        <f t="shared" ca="1" si="144"/>
        <v>-</v>
      </c>
      <c r="K808" s="38" t="str">
        <f t="shared" ca="1" si="145"/>
        <v>-</v>
      </c>
      <c r="L808" s="38" t="str">
        <f t="shared" ca="1" si="146"/>
        <v>-</v>
      </c>
      <c r="M808" s="38" t="str">
        <f t="shared" ca="1" si="147"/>
        <v>-</v>
      </c>
      <c r="N808" s="38">
        <f t="shared" ca="1" si="148"/>
        <v>98.726114649681534</v>
      </c>
      <c r="O808" s="38" t="str">
        <f t="shared" ca="1" si="149"/>
        <v>-</v>
      </c>
      <c r="P808" s="38">
        <f t="shared" ca="1" si="150"/>
        <v>100</v>
      </c>
      <c r="Q808" s="38">
        <f t="shared" ca="1" si="151"/>
        <v>100</v>
      </c>
      <c r="R808" s="38">
        <f t="shared" ca="1" si="152"/>
        <v>100</v>
      </c>
      <c r="S808" s="38">
        <f t="shared" ca="1" si="153"/>
        <v>90.561290322580646</v>
      </c>
      <c r="T808" s="38">
        <f t="shared" ca="1" si="154"/>
        <v>100</v>
      </c>
      <c r="U808" s="38">
        <f t="shared" ca="1" si="155"/>
        <v>97.576263540944311</v>
      </c>
      <c r="V808" s="38"/>
      <c r="W808" s="38"/>
    </row>
    <row r="809" spans="1:23" x14ac:dyDescent="0.35">
      <c r="A809" s="2" t="str">
        <f>BASE_NOTAS[[#This Row],[Sigla]]&amp;BASE_NOTAS[[#This Row],[CÓDIGO]]</f>
        <v>SCEP_SG</v>
      </c>
      <c r="B809" s="4" t="s">
        <v>194</v>
      </c>
      <c r="C809" s="4" t="s">
        <v>36</v>
      </c>
      <c r="D809" s="4" t="s">
        <v>106</v>
      </c>
      <c r="E809" s="42">
        <v>44.42771084337349</v>
      </c>
      <c r="F809" s="4" t="s">
        <v>670</v>
      </c>
      <c r="G80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40.110818616989015</v>
      </c>
      <c r="H80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809" s="38" t="str">
        <f t="shared" ca="1" si="144"/>
        <v>-</v>
      </c>
      <c r="K809" s="38" t="str">
        <f t="shared" ca="1" si="145"/>
        <v>-</v>
      </c>
      <c r="L809" s="38" t="str">
        <f t="shared" ca="1" si="146"/>
        <v>-</v>
      </c>
      <c r="M809" s="38" t="str">
        <f t="shared" ca="1" si="147"/>
        <v>-</v>
      </c>
      <c r="N809" s="38">
        <f t="shared" ca="1" si="148"/>
        <v>100</v>
      </c>
      <c r="O809" s="38" t="str">
        <f t="shared" ca="1" si="149"/>
        <v>-</v>
      </c>
      <c r="P809" s="38">
        <f t="shared" ca="1" si="150"/>
        <v>88.736263736263737</v>
      </c>
      <c r="Q809" s="38">
        <f t="shared" ca="1" si="151"/>
        <v>69.483568075117375</v>
      </c>
      <c r="R809" s="38">
        <f t="shared" ca="1" si="152"/>
        <v>68.8041775456919</v>
      </c>
      <c r="S809" s="38">
        <f t="shared" ca="1" si="153"/>
        <v>72.574193548387086</v>
      </c>
      <c r="T809" s="38">
        <f t="shared" ca="1" si="154"/>
        <v>44.42771084337349</v>
      </c>
      <c r="U809" s="38">
        <f t="shared" ca="1" si="155"/>
        <v>40.110818616989015</v>
      </c>
      <c r="V809" s="38"/>
      <c r="W809" s="38"/>
    </row>
    <row r="810" spans="1:23" x14ac:dyDescent="0.35">
      <c r="A810" s="2" t="str">
        <f>BASE_NOTAS[[#This Row],[Sigla]]&amp;BASE_NOTAS[[#This Row],[CÓDIGO]]</f>
        <v>SEEP_SG</v>
      </c>
      <c r="B810" s="4" t="s">
        <v>206</v>
      </c>
      <c r="C810" s="4" t="s">
        <v>36</v>
      </c>
      <c r="D810" s="4" t="s">
        <v>106</v>
      </c>
      <c r="E810" s="42">
        <v>35.993975903614455</v>
      </c>
      <c r="F810" s="4" t="s">
        <v>670</v>
      </c>
      <c r="G81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42.955342655741887</v>
      </c>
      <c r="H81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810" s="38" t="str">
        <f t="shared" ca="1" si="144"/>
        <v>-</v>
      </c>
      <c r="K810" s="38" t="str">
        <f t="shared" ca="1" si="145"/>
        <v>-</v>
      </c>
      <c r="L810" s="38" t="str">
        <f t="shared" ca="1" si="146"/>
        <v>-</v>
      </c>
      <c r="M810" s="38" t="str">
        <f t="shared" ca="1" si="147"/>
        <v>-</v>
      </c>
      <c r="N810" s="38">
        <f t="shared" ca="1" si="148"/>
        <v>64.649681528662413</v>
      </c>
      <c r="O810" s="38" t="str">
        <f t="shared" ca="1" si="149"/>
        <v>-</v>
      </c>
      <c r="P810" s="38">
        <f t="shared" ca="1" si="150"/>
        <v>58.241758241758248</v>
      </c>
      <c r="Q810" s="38">
        <f t="shared" ca="1" si="151"/>
        <v>16.431924882629108</v>
      </c>
      <c r="R810" s="38">
        <f t="shared" ca="1" si="152"/>
        <v>7.0496083550913839</v>
      </c>
      <c r="S810" s="38">
        <f t="shared" ca="1" si="153"/>
        <v>40.967741935483872</v>
      </c>
      <c r="T810" s="38">
        <f t="shared" ca="1" si="154"/>
        <v>35.993975903614455</v>
      </c>
      <c r="U810" s="38">
        <f t="shared" ca="1" si="155"/>
        <v>42.955342655741887</v>
      </c>
      <c r="V810" s="38"/>
      <c r="W810" s="38"/>
    </row>
    <row r="811" spans="1:23" x14ac:dyDescent="0.35">
      <c r="A811" s="2" t="str">
        <f>BASE_NOTAS[[#This Row],[Sigla]]&amp;BASE_NOTAS[[#This Row],[CÓDIGO]]</f>
        <v>SPEP_SG</v>
      </c>
      <c r="B811" s="4" t="s">
        <v>186</v>
      </c>
      <c r="C811" s="4" t="s">
        <v>36</v>
      </c>
      <c r="D811" s="4" t="s">
        <v>106</v>
      </c>
      <c r="E811" s="42">
        <v>86.295180722891558</v>
      </c>
      <c r="F811" s="4" t="s">
        <v>670</v>
      </c>
      <c r="G81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83.014320242912248</v>
      </c>
      <c r="H81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811" s="38" t="str">
        <f t="shared" ca="1" si="144"/>
        <v>-</v>
      </c>
      <c r="K811" s="38" t="str">
        <f t="shared" ca="1" si="145"/>
        <v>-</v>
      </c>
      <c r="L811" s="38" t="str">
        <f t="shared" ca="1" si="146"/>
        <v>-</v>
      </c>
      <c r="M811" s="38" t="str">
        <f t="shared" ca="1" si="147"/>
        <v>-</v>
      </c>
      <c r="N811" s="38">
        <f t="shared" ca="1" si="148"/>
        <v>65.923566878980893</v>
      </c>
      <c r="O811" s="38" t="str">
        <f t="shared" ca="1" si="149"/>
        <v>-</v>
      </c>
      <c r="P811" s="38">
        <f t="shared" ca="1" si="150"/>
        <v>71.703296703296701</v>
      </c>
      <c r="Q811" s="38">
        <f t="shared" ca="1" si="151"/>
        <v>75.234741784037567</v>
      </c>
      <c r="R811" s="38">
        <f t="shared" ca="1" si="152"/>
        <v>81.336814621409914</v>
      </c>
      <c r="S811" s="38">
        <f t="shared" ca="1" si="153"/>
        <v>83.858064516129033</v>
      </c>
      <c r="T811" s="38">
        <f t="shared" ca="1" si="154"/>
        <v>86.295180722891558</v>
      </c>
      <c r="U811" s="38">
        <f t="shared" ca="1" si="155"/>
        <v>83.014320242912248</v>
      </c>
      <c r="V811" s="38"/>
      <c r="W811" s="38"/>
    </row>
    <row r="812" spans="1:23" x14ac:dyDescent="0.35">
      <c r="A812" s="2" t="str">
        <f>BASE_NOTAS[[#This Row],[Sigla]]&amp;BASE_NOTAS[[#This Row],[CÓDIGO]]</f>
        <v>TOEP_SG</v>
      </c>
      <c r="B812" s="4" t="s">
        <v>185</v>
      </c>
      <c r="C812" s="4" t="s">
        <v>36</v>
      </c>
      <c r="D812" s="4" t="s">
        <v>106</v>
      </c>
      <c r="E812" s="42">
        <v>87.198795180722882</v>
      </c>
      <c r="F812" s="4" t="s">
        <v>670</v>
      </c>
      <c r="G81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93.671354801354568</v>
      </c>
      <c r="H81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812" s="38" t="str">
        <f t="shared" ca="1" si="144"/>
        <v>-</v>
      </c>
      <c r="K812" s="38" t="str">
        <f t="shared" ca="1" si="145"/>
        <v>-</v>
      </c>
      <c r="L812" s="38" t="str">
        <f t="shared" ca="1" si="146"/>
        <v>-</v>
      </c>
      <c r="M812" s="38" t="str">
        <f t="shared" ca="1" si="147"/>
        <v>-</v>
      </c>
      <c r="N812" s="38">
        <f t="shared" ca="1" si="148"/>
        <v>58.917197452229296</v>
      </c>
      <c r="O812" s="38" t="str">
        <f t="shared" ca="1" si="149"/>
        <v>-</v>
      </c>
      <c r="P812" s="38">
        <f t="shared" ca="1" si="150"/>
        <v>60.714285714285708</v>
      </c>
      <c r="Q812" s="38">
        <f t="shared" ca="1" si="151"/>
        <v>29.107981220657276</v>
      </c>
      <c r="R812" s="38">
        <f t="shared" ca="1" si="152"/>
        <v>38.903394255874673</v>
      </c>
      <c r="S812" s="38">
        <f t="shared" ca="1" si="153"/>
        <v>78.709677419354847</v>
      </c>
      <c r="T812" s="38">
        <f t="shared" ca="1" si="154"/>
        <v>87.198795180722882</v>
      </c>
      <c r="U812" s="38">
        <f t="shared" ca="1" si="155"/>
        <v>93.671354801354568</v>
      </c>
      <c r="V812" s="38"/>
      <c r="W812" s="38"/>
    </row>
    <row r="813" spans="1:23" x14ac:dyDescent="0.35">
      <c r="A813" s="2" t="str">
        <f>BASE_NOTAS[[#This Row],[Sigla]]&amp;BASE_NOTAS[[#This Row],[CÓDIGO]]</f>
        <v>ACEP_PS</v>
      </c>
      <c r="B813" s="4" t="s">
        <v>156</v>
      </c>
      <c r="C813" s="4" t="s">
        <v>402</v>
      </c>
      <c r="D813" s="4" t="s">
        <v>427</v>
      </c>
      <c r="E813" s="42">
        <v>30.056124532966365</v>
      </c>
      <c r="F813" s="4" t="s">
        <v>611</v>
      </c>
      <c r="G81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22.527213468695294</v>
      </c>
      <c r="H81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13" s="38" t="str">
        <f t="shared" ca="1" si="144"/>
        <v>-</v>
      </c>
      <c r="K813" s="38" t="str">
        <f t="shared" ca="1" si="145"/>
        <v>-</v>
      </c>
      <c r="L813" s="38" t="str">
        <f t="shared" ca="1" si="146"/>
        <v>-</v>
      </c>
      <c r="M813" s="38" t="str">
        <f t="shared" ca="1" si="147"/>
        <v>-</v>
      </c>
      <c r="N813" s="38">
        <f t="shared" ca="1" si="148"/>
        <v>42.350036799892301</v>
      </c>
      <c r="O813" s="38" t="str">
        <f t="shared" ca="1" si="149"/>
        <v>-</v>
      </c>
      <c r="P813" s="38">
        <f t="shared" ca="1" si="150"/>
        <v>20.935610978020918</v>
      </c>
      <c r="Q813" s="38">
        <f t="shared" ca="1" si="151"/>
        <v>33.391295370408955</v>
      </c>
      <c r="R813" s="38">
        <f t="shared" ca="1" si="152"/>
        <v>33.000165400293483</v>
      </c>
      <c r="S813" s="38">
        <f t="shared" ca="1" si="153"/>
        <v>30.056124532966365</v>
      </c>
      <c r="T813" s="38">
        <f t="shared" ca="1" si="154"/>
        <v>22.527213468695294</v>
      </c>
      <c r="U813" s="38" t="str">
        <f t="shared" ca="1" si="155"/>
        <v>-</v>
      </c>
      <c r="V813" s="38"/>
      <c r="W813" s="38"/>
    </row>
    <row r="814" spans="1:23" x14ac:dyDescent="0.35">
      <c r="A814" s="2" t="str">
        <f>BASE_NOTAS[[#This Row],[Sigla]]&amp;BASE_NOTAS[[#This Row],[CÓDIGO]]</f>
        <v>ALEP_PS</v>
      </c>
      <c r="B814" s="4" t="s">
        <v>157</v>
      </c>
      <c r="C814" s="4" t="s">
        <v>402</v>
      </c>
      <c r="D814" s="4" t="s">
        <v>427</v>
      </c>
      <c r="E814" s="42">
        <v>49.314752148916284</v>
      </c>
      <c r="F814" s="4" t="s">
        <v>611</v>
      </c>
      <c r="G81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18.462318250515168</v>
      </c>
      <c r="H81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14" s="38" t="str">
        <f t="shared" ca="1" si="144"/>
        <v>-</v>
      </c>
      <c r="K814" s="38" t="str">
        <f t="shared" ca="1" si="145"/>
        <v>-</v>
      </c>
      <c r="L814" s="38" t="str">
        <f t="shared" ca="1" si="146"/>
        <v>-</v>
      </c>
      <c r="M814" s="38" t="str">
        <f t="shared" ca="1" si="147"/>
        <v>-</v>
      </c>
      <c r="N814" s="38">
        <f t="shared" ca="1" si="148"/>
        <v>46.525251967584389</v>
      </c>
      <c r="O814" s="38" t="str">
        <f t="shared" ca="1" si="149"/>
        <v>-</v>
      </c>
      <c r="P814" s="38">
        <f t="shared" ca="1" si="150"/>
        <v>37.237994185324155</v>
      </c>
      <c r="Q814" s="38">
        <f t="shared" ca="1" si="151"/>
        <v>36.222538152636474</v>
      </c>
      <c r="R814" s="38">
        <f t="shared" ca="1" si="152"/>
        <v>30.855456078668041</v>
      </c>
      <c r="S814" s="38">
        <f t="shared" ca="1" si="153"/>
        <v>49.314752148916284</v>
      </c>
      <c r="T814" s="38">
        <f t="shared" ca="1" si="154"/>
        <v>18.462318250515168</v>
      </c>
      <c r="U814" s="38" t="str">
        <f t="shared" ca="1" si="155"/>
        <v>-</v>
      </c>
      <c r="V814" s="38"/>
      <c r="W814" s="38"/>
    </row>
    <row r="815" spans="1:23" x14ac:dyDescent="0.35">
      <c r="A815" s="2" t="str">
        <f>BASE_NOTAS[[#This Row],[Sigla]]&amp;BASE_NOTAS[[#This Row],[CÓDIGO]]</f>
        <v>AMEP_PS</v>
      </c>
      <c r="B815" s="4" t="s">
        <v>158</v>
      </c>
      <c r="C815" s="4" t="s">
        <v>402</v>
      </c>
      <c r="D815" s="4" t="s">
        <v>427</v>
      </c>
      <c r="E815" s="42">
        <v>76.130941085919233</v>
      </c>
      <c r="F815" s="4" t="s">
        <v>611</v>
      </c>
      <c r="G81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51.905886166401878</v>
      </c>
      <c r="H81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15" s="38" t="str">
        <f t="shared" ca="1" si="144"/>
        <v>-</v>
      </c>
      <c r="K815" s="38" t="str">
        <f t="shared" ca="1" si="145"/>
        <v>-</v>
      </c>
      <c r="L815" s="38" t="str">
        <f t="shared" ca="1" si="146"/>
        <v>-</v>
      </c>
      <c r="M815" s="38" t="str">
        <f t="shared" ca="1" si="147"/>
        <v>-</v>
      </c>
      <c r="N815" s="38">
        <f t="shared" ca="1" si="148"/>
        <v>39.083834552798237</v>
      </c>
      <c r="O815" s="38" t="str">
        <f t="shared" ca="1" si="149"/>
        <v>-</v>
      </c>
      <c r="P815" s="38">
        <f t="shared" ca="1" si="150"/>
        <v>64.729298892006256</v>
      </c>
      <c r="Q815" s="38">
        <f t="shared" ca="1" si="151"/>
        <v>23.659395803021468</v>
      </c>
      <c r="R815" s="38">
        <f t="shared" ca="1" si="152"/>
        <v>52.317952443514415</v>
      </c>
      <c r="S815" s="38">
        <f t="shared" ca="1" si="153"/>
        <v>76.130941085919233</v>
      </c>
      <c r="T815" s="38">
        <f t="shared" ca="1" si="154"/>
        <v>51.905886166401878</v>
      </c>
      <c r="U815" s="38" t="str">
        <f t="shared" ca="1" si="155"/>
        <v>-</v>
      </c>
      <c r="V815" s="38"/>
      <c r="W815" s="38"/>
    </row>
    <row r="816" spans="1:23" x14ac:dyDescent="0.35">
      <c r="A816" s="2" t="str">
        <f>BASE_NOTAS[[#This Row],[Sigla]]&amp;BASE_NOTAS[[#This Row],[CÓDIGO]]</f>
        <v>APEP_PS</v>
      </c>
      <c r="B816" s="4" t="s">
        <v>184</v>
      </c>
      <c r="C816" s="4" t="s">
        <v>402</v>
      </c>
      <c r="D816" s="4" t="s">
        <v>427</v>
      </c>
      <c r="E816" s="42">
        <v>16.775622601074943</v>
      </c>
      <c r="F816" s="4" t="s">
        <v>611</v>
      </c>
      <c r="G81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29.737986245115394</v>
      </c>
      <c r="H81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16" s="38" t="str">
        <f t="shared" ca="1" si="144"/>
        <v>-</v>
      </c>
      <c r="K816" s="38" t="str">
        <f t="shared" ca="1" si="145"/>
        <v>-</v>
      </c>
      <c r="L816" s="38" t="str">
        <f t="shared" ca="1" si="146"/>
        <v>-</v>
      </c>
      <c r="M816" s="38" t="str">
        <f t="shared" ca="1" si="147"/>
        <v>-</v>
      </c>
      <c r="N816" s="38">
        <f t="shared" ca="1" si="148"/>
        <v>0</v>
      </c>
      <c r="O816" s="38" t="str">
        <f t="shared" ca="1" si="149"/>
        <v>-</v>
      </c>
      <c r="P816" s="38">
        <f t="shared" ca="1" si="150"/>
        <v>0</v>
      </c>
      <c r="Q816" s="38">
        <f t="shared" ca="1" si="151"/>
        <v>0</v>
      </c>
      <c r="R816" s="38">
        <f t="shared" ca="1" si="152"/>
        <v>35.61094601044762</v>
      </c>
      <c r="S816" s="38">
        <f t="shared" ca="1" si="153"/>
        <v>16.775622601074943</v>
      </c>
      <c r="T816" s="38">
        <f t="shared" ca="1" si="154"/>
        <v>29.737986245115394</v>
      </c>
      <c r="U816" s="38" t="str">
        <f t="shared" ca="1" si="155"/>
        <v>-</v>
      </c>
      <c r="V816" s="38"/>
      <c r="W816" s="38"/>
    </row>
    <row r="817" spans="1:23" x14ac:dyDescent="0.35">
      <c r="A817" s="2" t="str">
        <f>BASE_NOTAS[[#This Row],[Sigla]]&amp;BASE_NOTAS[[#This Row],[CÓDIGO]]</f>
        <v>BAEP_PS</v>
      </c>
      <c r="B817" s="4" t="s">
        <v>187</v>
      </c>
      <c r="C817" s="4" t="s">
        <v>402</v>
      </c>
      <c r="D817" s="4" t="s">
        <v>427</v>
      </c>
      <c r="E817" s="42">
        <v>37.509443414959144</v>
      </c>
      <c r="F817" s="4" t="s">
        <v>611</v>
      </c>
      <c r="G81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34.708149007200362</v>
      </c>
      <c r="H81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17" s="38" t="str">
        <f t="shared" ca="1" si="144"/>
        <v>-</v>
      </c>
      <c r="K817" s="38" t="str">
        <f t="shared" ca="1" si="145"/>
        <v>-</v>
      </c>
      <c r="L817" s="38" t="str">
        <f t="shared" ca="1" si="146"/>
        <v>-</v>
      </c>
      <c r="M817" s="38" t="str">
        <f t="shared" ca="1" si="147"/>
        <v>-</v>
      </c>
      <c r="N817" s="38">
        <f t="shared" ca="1" si="148"/>
        <v>47.929916801925422</v>
      </c>
      <c r="O817" s="38" t="str">
        <f t="shared" ca="1" si="149"/>
        <v>-</v>
      </c>
      <c r="P817" s="38">
        <f t="shared" ca="1" si="150"/>
        <v>39.302100701088804</v>
      </c>
      <c r="Q817" s="38">
        <f t="shared" ca="1" si="151"/>
        <v>41.765135740451967</v>
      </c>
      <c r="R817" s="38">
        <f t="shared" ca="1" si="152"/>
        <v>15.291788781235056</v>
      </c>
      <c r="S817" s="38">
        <f t="shared" ca="1" si="153"/>
        <v>37.509443414959144</v>
      </c>
      <c r="T817" s="38">
        <f t="shared" ca="1" si="154"/>
        <v>34.708149007200362</v>
      </c>
      <c r="U817" s="38" t="str">
        <f t="shared" ca="1" si="155"/>
        <v>-</v>
      </c>
      <c r="V817" s="38"/>
      <c r="W817" s="38"/>
    </row>
    <row r="818" spans="1:23" x14ac:dyDescent="0.35">
      <c r="A818" s="2" t="str">
        <f>BASE_NOTAS[[#This Row],[Sigla]]&amp;BASE_NOTAS[[#This Row],[CÓDIGO]]</f>
        <v>CEEP_PS</v>
      </c>
      <c r="B818" s="4" t="s">
        <v>188</v>
      </c>
      <c r="C818" s="4" t="s">
        <v>402</v>
      </c>
      <c r="D818" s="4" t="s">
        <v>427</v>
      </c>
      <c r="E818" s="42">
        <v>40.596230806234466</v>
      </c>
      <c r="F818" s="4" t="s">
        <v>611</v>
      </c>
      <c r="G81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24.466312976360825</v>
      </c>
      <c r="H81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18" s="38" t="str">
        <f t="shared" ca="1" si="144"/>
        <v>-</v>
      </c>
      <c r="K818" s="38" t="str">
        <f t="shared" ca="1" si="145"/>
        <v>-</v>
      </c>
      <c r="L818" s="38" t="str">
        <f t="shared" ca="1" si="146"/>
        <v>-</v>
      </c>
      <c r="M818" s="38" t="str">
        <f t="shared" ca="1" si="147"/>
        <v>-</v>
      </c>
      <c r="N818" s="38">
        <f t="shared" ca="1" si="148"/>
        <v>49.823508353035848</v>
      </c>
      <c r="O818" s="38" t="str">
        <f t="shared" ca="1" si="149"/>
        <v>-</v>
      </c>
      <c r="P818" s="38">
        <f t="shared" ca="1" si="150"/>
        <v>26.968332469520206</v>
      </c>
      <c r="Q818" s="38">
        <f t="shared" ca="1" si="151"/>
        <v>45.763772383805524</v>
      </c>
      <c r="R818" s="38">
        <f t="shared" ca="1" si="152"/>
        <v>0</v>
      </c>
      <c r="S818" s="38">
        <f t="shared" ca="1" si="153"/>
        <v>40.596230806234466</v>
      </c>
      <c r="T818" s="38">
        <f t="shared" ca="1" si="154"/>
        <v>24.466312976360825</v>
      </c>
      <c r="U818" s="38" t="str">
        <f t="shared" ca="1" si="155"/>
        <v>-</v>
      </c>
      <c r="V818" s="38"/>
      <c r="W818" s="38"/>
    </row>
    <row r="819" spans="1:23" x14ac:dyDescent="0.35">
      <c r="A819" s="2" t="str">
        <f>BASE_NOTAS[[#This Row],[Sigla]]&amp;BASE_NOTAS[[#This Row],[CÓDIGO]]</f>
        <v>DFEP_PS</v>
      </c>
      <c r="B819" s="4" t="s">
        <v>189</v>
      </c>
      <c r="C819" s="4" t="s">
        <v>402</v>
      </c>
      <c r="D819" s="4" t="s">
        <v>427</v>
      </c>
      <c r="E819" s="42">
        <v>29.255764777045201</v>
      </c>
      <c r="F819" s="4" t="s">
        <v>611</v>
      </c>
      <c r="G81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14.743192930557527</v>
      </c>
      <c r="H81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19" s="38" t="str">
        <f t="shared" ca="1" si="144"/>
        <v>-</v>
      </c>
      <c r="K819" s="38" t="str">
        <f t="shared" ca="1" si="145"/>
        <v>-</v>
      </c>
      <c r="L819" s="38" t="str">
        <f t="shared" ca="1" si="146"/>
        <v>-</v>
      </c>
      <c r="M819" s="38" t="str">
        <f t="shared" ca="1" si="147"/>
        <v>-</v>
      </c>
      <c r="N819" s="38">
        <f t="shared" ca="1" si="148"/>
        <v>23.589912745294029</v>
      </c>
      <c r="O819" s="38" t="str">
        <f t="shared" ca="1" si="149"/>
        <v>-</v>
      </c>
      <c r="P819" s="38">
        <f t="shared" ca="1" si="150"/>
        <v>30.141846356437384</v>
      </c>
      <c r="Q819" s="38">
        <f t="shared" ca="1" si="151"/>
        <v>25.075682932364472</v>
      </c>
      <c r="R819" s="38">
        <f t="shared" ca="1" si="152"/>
        <v>25.766966255706464</v>
      </c>
      <c r="S819" s="38">
        <f t="shared" ca="1" si="153"/>
        <v>29.255764777045201</v>
      </c>
      <c r="T819" s="38">
        <f t="shared" ca="1" si="154"/>
        <v>14.743192930557527</v>
      </c>
      <c r="U819" s="38" t="str">
        <f t="shared" ca="1" si="155"/>
        <v>-</v>
      </c>
      <c r="V819" s="38"/>
      <c r="W819" s="38"/>
    </row>
    <row r="820" spans="1:23" x14ac:dyDescent="0.35">
      <c r="A820" s="2" t="str">
        <f>BASE_NOTAS[[#This Row],[Sigla]]&amp;BASE_NOTAS[[#This Row],[CÓDIGO]]</f>
        <v>ESEP_PS</v>
      </c>
      <c r="B820" s="4" t="s">
        <v>183</v>
      </c>
      <c r="C820" s="4" t="s">
        <v>402</v>
      </c>
      <c r="D820" s="4" t="s">
        <v>427</v>
      </c>
      <c r="E820" s="42">
        <v>76.221601542040005</v>
      </c>
      <c r="F820" s="4" t="s">
        <v>611</v>
      </c>
      <c r="G82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60.797281002066505</v>
      </c>
      <c r="H82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20" s="38" t="str">
        <f t="shared" ca="1" si="144"/>
        <v>-</v>
      </c>
      <c r="K820" s="38" t="str">
        <f t="shared" ca="1" si="145"/>
        <v>-</v>
      </c>
      <c r="L820" s="38" t="str">
        <f t="shared" ca="1" si="146"/>
        <v>-</v>
      </c>
      <c r="M820" s="38" t="str">
        <f t="shared" ca="1" si="147"/>
        <v>-</v>
      </c>
      <c r="N820" s="38">
        <f t="shared" ca="1" si="148"/>
        <v>75.675326113013853</v>
      </c>
      <c r="O820" s="38" t="str">
        <f t="shared" ca="1" si="149"/>
        <v>-</v>
      </c>
      <c r="P820" s="38">
        <f t="shared" ca="1" si="150"/>
        <v>66.374858736712255</v>
      </c>
      <c r="Q820" s="38">
        <f t="shared" ca="1" si="151"/>
        <v>61.02607644708943</v>
      </c>
      <c r="R820" s="38">
        <f t="shared" ca="1" si="152"/>
        <v>79.138835381559076</v>
      </c>
      <c r="S820" s="38">
        <f t="shared" ca="1" si="153"/>
        <v>76.221601542040005</v>
      </c>
      <c r="T820" s="38">
        <f t="shared" ca="1" si="154"/>
        <v>60.797281002066505</v>
      </c>
      <c r="U820" s="38" t="str">
        <f t="shared" ca="1" si="155"/>
        <v>-</v>
      </c>
      <c r="V820" s="38"/>
      <c r="W820" s="38"/>
    </row>
    <row r="821" spans="1:23" x14ac:dyDescent="0.35">
      <c r="A821" s="2" t="str">
        <f>BASE_NOTAS[[#This Row],[Sigla]]&amp;BASE_NOTAS[[#This Row],[CÓDIGO]]</f>
        <v>GOEP_PS</v>
      </c>
      <c r="B821" s="4" t="s">
        <v>190</v>
      </c>
      <c r="C821" s="4" t="s">
        <v>402</v>
      </c>
      <c r="D821" s="4" t="s">
        <v>427</v>
      </c>
      <c r="E821" s="42">
        <v>40.910578133443856</v>
      </c>
      <c r="F821" s="4" t="s">
        <v>611</v>
      </c>
      <c r="G82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59.863366141431342</v>
      </c>
      <c r="H82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21" s="38" t="str">
        <f t="shared" ca="1" si="144"/>
        <v>-</v>
      </c>
      <c r="K821" s="38" t="str">
        <f t="shared" ca="1" si="145"/>
        <v>-</v>
      </c>
      <c r="L821" s="38" t="str">
        <f t="shared" ca="1" si="146"/>
        <v>-</v>
      </c>
      <c r="M821" s="38" t="str">
        <f t="shared" ca="1" si="147"/>
        <v>-</v>
      </c>
      <c r="N821" s="38">
        <f t="shared" ca="1" si="148"/>
        <v>59.086625535507103</v>
      </c>
      <c r="O821" s="38" t="str">
        <f t="shared" ca="1" si="149"/>
        <v>-</v>
      </c>
      <c r="P821" s="38">
        <f t="shared" ca="1" si="150"/>
        <v>39.285425697661594</v>
      </c>
      <c r="Q821" s="38">
        <f t="shared" ca="1" si="151"/>
        <v>36.102611423951778</v>
      </c>
      <c r="R821" s="38">
        <f t="shared" ca="1" si="152"/>
        <v>65.747641975201034</v>
      </c>
      <c r="S821" s="38">
        <f t="shared" ca="1" si="153"/>
        <v>40.910578133443856</v>
      </c>
      <c r="T821" s="38">
        <f t="shared" ca="1" si="154"/>
        <v>59.863366141431342</v>
      </c>
      <c r="U821" s="38" t="str">
        <f t="shared" ca="1" si="155"/>
        <v>-</v>
      </c>
      <c r="V821" s="38"/>
      <c r="W821" s="38"/>
    </row>
    <row r="822" spans="1:23" x14ac:dyDescent="0.35">
      <c r="A822" s="2" t="str">
        <f>BASE_NOTAS[[#This Row],[Sigla]]&amp;BASE_NOTAS[[#This Row],[CÓDIGO]]</f>
        <v>MAEP_PS</v>
      </c>
      <c r="B822" s="4" t="s">
        <v>191</v>
      </c>
      <c r="C822" s="4" t="s">
        <v>402</v>
      </c>
      <c r="D822" s="4" t="s">
        <v>427</v>
      </c>
      <c r="E822" s="42">
        <v>55.140898693807664</v>
      </c>
      <c r="F822" s="4" t="s">
        <v>611</v>
      </c>
      <c r="G82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56.972812287959343</v>
      </c>
      <c r="H82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22" s="38" t="str">
        <f t="shared" ca="1" si="144"/>
        <v>-</v>
      </c>
      <c r="K822" s="38" t="str">
        <f t="shared" ca="1" si="145"/>
        <v>-</v>
      </c>
      <c r="L822" s="38" t="str">
        <f t="shared" ca="1" si="146"/>
        <v>-</v>
      </c>
      <c r="M822" s="38" t="str">
        <f t="shared" ca="1" si="147"/>
        <v>-</v>
      </c>
      <c r="N822" s="38">
        <f t="shared" ca="1" si="148"/>
        <v>29.00244455100551</v>
      </c>
      <c r="O822" s="38" t="str">
        <f t="shared" ca="1" si="149"/>
        <v>-</v>
      </c>
      <c r="P822" s="38">
        <f t="shared" ca="1" si="150"/>
        <v>32.944917439852446</v>
      </c>
      <c r="Q822" s="38">
        <f t="shared" ca="1" si="151"/>
        <v>20.06393336353409</v>
      </c>
      <c r="R822" s="38">
        <f t="shared" ca="1" si="152"/>
        <v>24.980663344888853</v>
      </c>
      <c r="S822" s="38">
        <f t="shared" ca="1" si="153"/>
        <v>55.140898693807664</v>
      </c>
      <c r="T822" s="38">
        <f t="shared" ca="1" si="154"/>
        <v>56.972812287959343</v>
      </c>
      <c r="U822" s="38" t="str">
        <f t="shared" ca="1" si="155"/>
        <v>-</v>
      </c>
      <c r="V822" s="38"/>
      <c r="W822" s="38"/>
    </row>
    <row r="823" spans="1:23" x14ac:dyDescent="0.35">
      <c r="A823" s="2" t="str">
        <f>BASE_NOTAS[[#This Row],[Sigla]]&amp;BASE_NOTAS[[#This Row],[CÓDIGO]]</f>
        <v>MGEP_PS</v>
      </c>
      <c r="B823" s="4" t="s">
        <v>192</v>
      </c>
      <c r="C823" s="4" t="s">
        <v>402</v>
      </c>
      <c r="D823" s="4" t="s">
        <v>427</v>
      </c>
      <c r="E823" s="42">
        <v>86.708853720696752</v>
      </c>
      <c r="F823" s="4" t="s">
        <v>611</v>
      </c>
      <c r="G82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92.403170176924661</v>
      </c>
      <c r="H82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23" s="38" t="str">
        <f t="shared" ca="1" si="144"/>
        <v>-</v>
      </c>
      <c r="K823" s="38" t="str">
        <f t="shared" ca="1" si="145"/>
        <v>-</v>
      </c>
      <c r="L823" s="38" t="str">
        <f t="shared" ca="1" si="146"/>
        <v>-</v>
      </c>
      <c r="M823" s="38" t="str">
        <f t="shared" ca="1" si="147"/>
        <v>-</v>
      </c>
      <c r="N823" s="38">
        <f t="shared" ca="1" si="148"/>
        <v>75.714535437620427</v>
      </c>
      <c r="O823" s="38" t="str">
        <f t="shared" ca="1" si="149"/>
        <v>-</v>
      </c>
      <c r="P823" s="38">
        <f t="shared" ca="1" si="150"/>
        <v>63.418616241579329</v>
      </c>
      <c r="Q823" s="38">
        <f t="shared" ca="1" si="151"/>
        <v>71.691894467467336</v>
      </c>
      <c r="R823" s="38">
        <f t="shared" ca="1" si="152"/>
        <v>100</v>
      </c>
      <c r="S823" s="38">
        <f t="shared" ca="1" si="153"/>
        <v>86.708853720696752</v>
      </c>
      <c r="T823" s="38">
        <f t="shared" ca="1" si="154"/>
        <v>92.403170176924661</v>
      </c>
      <c r="U823" s="38" t="str">
        <f t="shared" ca="1" si="155"/>
        <v>-</v>
      </c>
      <c r="V823" s="38"/>
      <c r="W823" s="38"/>
    </row>
    <row r="824" spans="1:23" x14ac:dyDescent="0.35">
      <c r="A824" s="2" t="str">
        <f>BASE_NOTAS[[#This Row],[Sigla]]&amp;BASE_NOTAS[[#This Row],[CÓDIGO]]</f>
        <v>MSEP_PS</v>
      </c>
      <c r="B824" s="4" t="s">
        <v>193</v>
      </c>
      <c r="C824" s="4" t="s">
        <v>402</v>
      </c>
      <c r="D824" s="4" t="s">
        <v>427</v>
      </c>
      <c r="E824" s="42">
        <v>50.996266843285099</v>
      </c>
      <c r="F824" s="4" t="s">
        <v>611</v>
      </c>
      <c r="G82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70.028025031514389</v>
      </c>
      <c r="H82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24" s="38" t="str">
        <f t="shared" ca="1" si="144"/>
        <v>-</v>
      </c>
      <c r="K824" s="38" t="str">
        <f t="shared" ca="1" si="145"/>
        <v>-</v>
      </c>
      <c r="L824" s="38" t="str">
        <f t="shared" ca="1" si="146"/>
        <v>-</v>
      </c>
      <c r="M824" s="38" t="str">
        <f t="shared" ca="1" si="147"/>
        <v>-</v>
      </c>
      <c r="N824" s="38">
        <f t="shared" ca="1" si="148"/>
        <v>44.587552165285139</v>
      </c>
      <c r="O824" s="38" t="str">
        <f t="shared" ca="1" si="149"/>
        <v>-</v>
      </c>
      <c r="P824" s="38">
        <f t="shared" ca="1" si="150"/>
        <v>38.267476392169819</v>
      </c>
      <c r="Q824" s="38">
        <f t="shared" ca="1" si="151"/>
        <v>17.631282879876352</v>
      </c>
      <c r="R824" s="38">
        <f t="shared" ca="1" si="152"/>
        <v>37.360613209121453</v>
      </c>
      <c r="S824" s="38">
        <f t="shared" ca="1" si="153"/>
        <v>50.996266843285099</v>
      </c>
      <c r="T824" s="38">
        <f t="shared" ca="1" si="154"/>
        <v>70.028025031514389</v>
      </c>
      <c r="U824" s="38" t="str">
        <f t="shared" ca="1" si="155"/>
        <v>-</v>
      </c>
      <c r="V824" s="38"/>
      <c r="W824" s="38"/>
    </row>
    <row r="825" spans="1:23" x14ac:dyDescent="0.35">
      <c r="A825" s="2" t="str">
        <f>BASE_NOTAS[[#This Row],[Sigla]]&amp;BASE_NOTAS[[#This Row],[CÓDIGO]]</f>
        <v>MTEP_PS</v>
      </c>
      <c r="B825" s="4" t="s">
        <v>195</v>
      </c>
      <c r="C825" s="4" t="s">
        <v>402</v>
      </c>
      <c r="D825" s="4" t="s">
        <v>427</v>
      </c>
      <c r="E825" s="42">
        <v>44.750988543950108</v>
      </c>
      <c r="F825" s="4" t="s">
        <v>611</v>
      </c>
      <c r="G82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47.98418532154777</v>
      </c>
      <c r="H82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25" s="38" t="str">
        <f t="shared" ca="1" si="144"/>
        <v>-</v>
      </c>
      <c r="K825" s="38" t="str">
        <f t="shared" ca="1" si="145"/>
        <v>-</v>
      </c>
      <c r="L825" s="38" t="str">
        <f t="shared" ca="1" si="146"/>
        <v>-</v>
      </c>
      <c r="M825" s="38" t="str">
        <f t="shared" ca="1" si="147"/>
        <v>-</v>
      </c>
      <c r="N825" s="38">
        <f t="shared" ca="1" si="148"/>
        <v>43.274752375710037</v>
      </c>
      <c r="O825" s="38" t="str">
        <f t="shared" ca="1" si="149"/>
        <v>-</v>
      </c>
      <c r="P825" s="38">
        <f t="shared" ca="1" si="150"/>
        <v>27.256475122825705</v>
      </c>
      <c r="Q825" s="38">
        <f t="shared" ca="1" si="151"/>
        <v>29.248320411535687</v>
      </c>
      <c r="R825" s="38">
        <f t="shared" ca="1" si="152"/>
        <v>27.380107664324399</v>
      </c>
      <c r="S825" s="38">
        <f t="shared" ca="1" si="153"/>
        <v>44.750988543950108</v>
      </c>
      <c r="T825" s="38">
        <f t="shared" ca="1" si="154"/>
        <v>47.98418532154777</v>
      </c>
      <c r="U825" s="38" t="str">
        <f t="shared" ca="1" si="155"/>
        <v>-</v>
      </c>
      <c r="V825" s="38"/>
      <c r="W825" s="38"/>
    </row>
    <row r="826" spans="1:23" x14ac:dyDescent="0.35">
      <c r="A826" s="2" t="str">
        <f>BASE_NOTAS[[#This Row],[Sigla]]&amp;BASE_NOTAS[[#This Row],[CÓDIGO]]</f>
        <v>PAEP_PS</v>
      </c>
      <c r="B826" s="4" t="s">
        <v>196</v>
      </c>
      <c r="C826" s="4" t="s">
        <v>402</v>
      </c>
      <c r="D826" s="4" t="s">
        <v>427</v>
      </c>
      <c r="E826" s="42">
        <v>0</v>
      </c>
      <c r="F826" s="4" t="s">
        <v>611</v>
      </c>
      <c r="G82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17.632288429161875</v>
      </c>
      <c r="H82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26" s="38" t="str">
        <f t="shared" ca="1" si="144"/>
        <v>-</v>
      </c>
      <c r="K826" s="38" t="str">
        <f t="shared" ca="1" si="145"/>
        <v>-</v>
      </c>
      <c r="L826" s="38" t="str">
        <f t="shared" ca="1" si="146"/>
        <v>-</v>
      </c>
      <c r="M826" s="38" t="str">
        <f t="shared" ca="1" si="147"/>
        <v>-</v>
      </c>
      <c r="N826" s="38">
        <f t="shared" ca="1" si="148"/>
        <v>37.139206120437962</v>
      </c>
      <c r="O826" s="38" t="str">
        <f t="shared" ca="1" si="149"/>
        <v>-</v>
      </c>
      <c r="P826" s="38">
        <f t="shared" ca="1" si="150"/>
        <v>26.042067617961322</v>
      </c>
      <c r="Q826" s="38">
        <f t="shared" ca="1" si="151"/>
        <v>21.945032809271638</v>
      </c>
      <c r="R826" s="38">
        <f t="shared" ca="1" si="152"/>
        <v>29.738768974045186</v>
      </c>
      <c r="S826" s="38">
        <f t="shared" ca="1" si="153"/>
        <v>0</v>
      </c>
      <c r="T826" s="38">
        <f t="shared" ca="1" si="154"/>
        <v>17.632288429161875</v>
      </c>
      <c r="U826" s="38" t="str">
        <f t="shared" ca="1" si="155"/>
        <v>-</v>
      </c>
      <c r="V826" s="38"/>
      <c r="W826" s="38"/>
    </row>
    <row r="827" spans="1:23" x14ac:dyDescent="0.35">
      <c r="A827" s="2" t="str">
        <f>BASE_NOTAS[[#This Row],[Sigla]]&amp;BASE_NOTAS[[#This Row],[CÓDIGO]]</f>
        <v>PBEP_PS</v>
      </c>
      <c r="B827" s="4" t="s">
        <v>197</v>
      </c>
      <c r="C827" s="4" t="s">
        <v>402</v>
      </c>
      <c r="D827" s="4" t="s">
        <v>427</v>
      </c>
      <c r="E827" s="42">
        <v>29.172602679520935</v>
      </c>
      <c r="F827" s="4" t="s">
        <v>611</v>
      </c>
      <c r="G82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28.023109096386932</v>
      </c>
      <c r="H82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27" s="38" t="str">
        <f t="shared" ca="1" si="144"/>
        <v>-</v>
      </c>
      <c r="K827" s="38" t="str">
        <f t="shared" ca="1" si="145"/>
        <v>-</v>
      </c>
      <c r="L827" s="38" t="str">
        <f t="shared" ca="1" si="146"/>
        <v>-</v>
      </c>
      <c r="M827" s="38" t="str">
        <f t="shared" ca="1" si="147"/>
        <v>-</v>
      </c>
      <c r="N827" s="38">
        <f t="shared" ca="1" si="148"/>
        <v>48.448307764479324</v>
      </c>
      <c r="O827" s="38" t="str">
        <f t="shared" ca="1" si="149"/>
        <v>-</v>
      </c>
      <c r="P827" s="38">
        <f t="shared" ca="1" si="150"/>
        <v>47.242050928830139</v>
      </c>
      <c r="Q827" s="38">
        <f t="shared" ca="1" si="151"/>
        <v>59.69904610747372</v>
      </c>
      <c r="R827" s="38">
        <f t="shared" ca="1" si="152"/>
        <v>48.30199219413943</v>
      </c>
      <c r="S827" s="38">
        <f t="shared" ca="1" si="153"/>
        <v>29.172602679520935</v>
      </c>
      <c r="T827" s="38">
        <f t="shared" ca="1" si="154"/>
        <v>28.023109096386932</v>
      </c>
      <c r="U827" s="38" t="str">
        <f t="shared" ca="1" si="155"/>
        <v>-</v>
      </c>
      <c r="V827" s="38"/>
      <c r="W827" s="38"/>
    </row>
    <row r="828" spans="1:23" x14ac:dyDescent="0.35">
      <c r="A828" s="2" t="str">
        <f>BASE_NOTAS[[#This Row],[Sigla]]&amp;BASE_NOTAS[[#This Row],[CÓDIGO]]</f>
        <v>PEEP_PS</v>
      </c>
      <c r="B828" s="4" t="s">
        <v>198</v>
      </c>
      <c r="C828" s="4" t="s">
        <v>402</v>
      </c>
      <c r="D828" s="4" t="s">
        <v>427</v>
      </c>
      <c r="E828" s="42">
        <v>38.655513570406406</v>
      </c>
      <c r="F828" s="4" t="s">
        <v>611</v>
      </c>
      <c r="G82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41.097397115480582</v>
      </c>
      <c r="H82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28" s="38" t="str">
        <f t="shared" ca="1" si="144"/>
        <v>-</v>
      </c>
      <c r="K828" s="38" t="str">
        <f t="shared" ca="1" si="145"/>
        <v>-</v>
      </c>
      <c r="L828" s="38" t="str">
        <f t="shared" ca="1" si="146"/>
        <v>-</v>
      </c>
      <c r="M828" s="38" t="str">
        <f t="shared" ca="1" si="147"/>
        <v>-</v>
      </c>
      <c r="N828" s="38">
        <f t="shared" ca="1" si="148"/>
        <v>33.308060530921992</v>
      </c>
      <c r="O828" s="38" t="str">
        <f t="shared" ca="1" si="149"/>
        <v>-</v>
      </c>
      <c r="P828" s="38">
        <f t="shared" ca="1" si="150"/>
        <v>21.887616667632315</v>
      </c>
      <c r="Q828" s="38">
        <f t="shared" ca="1" si="151"/>
        <v>28.552218533500834</v>
      </c>
      <c r="R828" s="38">
        <f t="shared" ca="1" si="152"/>
        <v>51.086936309974931</v>
      </c>
      <c r="S828" s="38">
        <f t="shared" ca="1" si="153"/>
        <v>38.655513570406406</v>
      </c>
      <c r="T828" s="38">
        <f t="shared" ca="1" si="154"/>
        <v>41.097397115480582</v>
      </c>
      <c r="U828" s="38" t="str">
        <f t="shared" ca="1" si="155"/>
        <v>-</v>
      </c>
      <c r="V828" s="38"/>
      <c r="W828" s="38"/>
    </row>
    <row r="829" spans="1:23" x14ac:dyDescent="0.35">
      <c r="A829" s="2" t="str">
        <f>BASE_NOTAS[[#This Row],[Sigla]]&amp;BASE_NOTAS[[#This Row],[CÓDIGO]]</f>
        <v>PIEP_PS</v>
      </c>
      <c r="B829" s="4" t="s">
        <v>199</v>
      </c>
      <c r="C829" s="4" t="s">
        <v>402</v>
      </c>
      <c r="D829" s="4" t="s">
        <v>427</v>
      </c>
      <c r="E829" s="42">
        <v>32.927993956402602</v>
      </c>
      <c r="F829" s="4" t="s">
        <v>611</v>
      </c>
      <c r="G82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49.820775068171706</v>
      </c>
      <c r="H82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29" s="38" t="str">
        <f t="shared" ca="1" si="144"/>
        <v>-</v>
      </c>
      <c r="K829" s="38" t="str">
        <f t="shared" ca="1" si="145"/>
        <v>-</v>
      </c>
      <c r="L829" s="38" t="str">
        <f t="shared" ca="1" si="146"/>
        <v>-</v>
      </c>
      <c r="M829" s="38" t="str">
        <f t="shared" ca="1" si="147"/>
        <v>-</v>
      </c>
      <c r="N829" s="38">
        <f t="shared" ca="1" si="148"/>
        <v>44.124205457020395</v>
      </c>
      <c r="O829" s="38" t="str">
        <f t="shared" ca="1" si="149"/>
        <v>-</v>
      </c>
      <c r="P829" s="38">
        <f t="shared" ca="1" si="150"/>
        <v>16.265482965960857</v>
      </c>
      <c r="Q829" s="38">
        <f t="shared" ca="1" si="151"/>
        <v>33.368252683663187</v>
      </c>
      <c r="R829" s="38">
        <f t="shared" ca="1" si="152"/>
        <v>60.195434947724749</v>
      </c>
      <c r="S829" s="38">
        <f t="shared" ca="1" si="153"/>
        <v>32.927993956402602</v>
      </c>
      <c r="T829" s="38">
        <f t="shared" ca="1" si="154"/>
        <v>49.820775068171706</v>
      </c>
      <c r="U829" s="38" t="str">
        <f t="shared" ca="1" si="155"/>
        <v>-</v>
      </c>
      <c r="V829" s="38"/>
      <c r="W829" s="38"/>
    </row>
    <row r="830" spans="1:23" x14ac:dyDescent="0.35">
      <c r="A830" s="2" t="str">
        <f>BASE_NOTAS[[#This Row],[Sigla]]&amp;BASE_NOTAS[[#This Row],[CÓDIGO]]</f>
        <v>PREP_PS</v>
      </c>
      <c r="B830" s="4" t="s">
        <v>200</v>
      </c>
      <c r="C830" s="4" t="s">
        <v>402</v>
      </c>
      <c r="D830" s="4" t="s">
        <v>427</v>
      </c>
      <c r="E830" s="42">
        <v>79.52702946306654</v>
      </c>
      <c r="F830" s="4" t="s">
        <v>611</v>
      </c>
      <c r="G83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75.911434314059164</v>
      </c>
      <c r="H83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30" s="38" t="str">
        <f t="shared" ca="1" si="144"/>
        <v>-</v>
      </c>
      <c r="K830" s="38" t="str">
        <f t="shared" ca="1" si="145"/>
        <v>-</v>
      </c>
      <c r="L830" s="38" t="str">
        <f t="shared" ca="1" si="146"/>
        <v>-</v>
      </c>
      <c r="M830" s="38" t="str">
        <f t="shared" ca="1" si="147"/>
        <v>-</v>
      </c>
      <c r="N830" s="38">
        <f t="shared" ca="1" si="148"/>
        <v>68.447875286839633</v>
      </c>
      <c r="O830" s="38" t="str">
        <f t="shared" ca="1" si="149"/>
        <v>-</v>
      </c>
      <c r="P830" s="38">
        <f t="shared" ca="1" si="150"/>
        <v>56.031366494342166</v>
      </c>
      <c r="Q830" s="38">
        <f t="shared" ca="1" si="151"/>
        <v>61.663245465654477</v>
      </c>
      <c r="R830" s="38">
        <f t="shared" ca="1" si="152"/>
        <v>64.390563632449059</v>
      </c>
      <c r="S830" s="38">
        <f t="shared" ca="1" si="153"/>
        <v>79.52702946306654</v>
      </c>
      <c r="T830" s="38">
        <f t="shared" ca="1" si="154"/>
        <v>75.911434314059164</v>
      </c>
      <c r="U830" s="38" t="str">
        <f t="shared" ca="1" si="155"/>
        <v>-</v>
      </c>
      <c r="V830" s="38"/>
      <c r="W830" s="38"/>
    </row>
    <row r="831" spans="1:23" x14ac:dyDescent="0.35">
      <c r="A831" s="2" t="str">
        <f>BASE_NOTAS[[#This Row],[Sigla]]&amp;BASE_NOTAS[[#This Row],[CÓDIGO]]</f>
        <v>RJEP_PS</v>
      </c>
      <c r="B831" s="4" t="s">
        <v>201</v>
      </c>
      <c r="C831" s="4" t="s">
        <v>402</v>
      </c>
      <c r="D831" s="4" t="s">
        <v>427</v>
      </c>
      <c r="E831" s="42">
        <v>60.885798052781873</v>
      </c>
      <c r="F831" s="4" t="s">
        <v>611</v>
      </c>
      <c r="G83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39.251549121814755</v>
      </c>
      <c r="H83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31" s="38" t="str">
        <f t="shared" ca="1" si="144"/>
        <v>-</v>
      </c>
      <c r="K831" s="38" t="str">
        <f t="shared" ca="1" si="145"/>
        <v>-</v>
      </c>
      <c r="L831" s="38" t="str">
        <f t="shared" ca="1" si="146"/>
        <v>-</v>
      </c>
      <c r="M831" s="38" t="str">
        <f t="shared" ca="1" si="147"/>
        <v>-</v>
      </c>
      <c r="N831" s="38">
        <f t="shared" ca="1" si="148"/>
        <v>51.208176475553273</v>
      </c>
      <c r="O831" s="38" t="str">
        <f t="shared" ca="1" si="149"/>
        <v>-</v>
      </c>
      <c r="P831" s="38">
        <f t="shared" ca="1" si="150"/>
        <v>64.290352509677462</v>
      </c>
      <c r="Q831" s="38">
        <f t="shared" ca="1" si="151"/>
        <v>65.513435070897003</v>
      </c>
      <c r="R831" s="38">
        <f t="shared" ca="1" si="152"/>
        <v>58.437263659003001</v>
      </c>
      <c r="S831" s="38">
        <f t="shared" ca="1" si="153"/>
        <v>60.885798052781873</v>
      </c>
      <c r="T831" s="38">
        <f t="shared" ca="1" si="154"/>
        <v>39.251549121814755</v>
      </c>
      <c r="U831" s="38" t="str">
        <f t="shared" ca="1" si="155"/>
        <v>-</v>
      </c>
      <c r="V831" s="38"/>
      <c r="W831" s="38"/>
    </row>
    <row r="832" spans="1:23" x14ac:dyDescent="0.35">
      <c r="A832" s="2" t="str">
        <f>BASE_NOTAS[[#This Row],[Sigla]]&amp;BASE_NOTAS[[#This Row],[CÓDIGO]]</f>
        <v>RNEP_PS</v>
      </c>
      <c r="B832" s="4" t="s">
        <v>202</v>
      </c>
      <c r="C832" s="4" t="s">
        <v>402</v>
      </c>
      <c r="D832" s="4" t="s">
        <v>427</v>
      </c>
      <c r="E832" s="42">
        <v>12.474303182234792</v>
      </c>
      <c r="F832" s="4" t="s">
        <v>611</v>
      </c>
      <c r="G83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8.1729120682467737E-2</v>
      </c>
      <c r="H83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32" s="38" t="str">
        <f t="shared" ca="1" si="144"/>
        <v>-</v>
      </c>
      <c r="K832" s="38" t="str">
        <f t="shared" ca="1" si="145"/>
        <v>-</v>
      </c>
      <c r="L832" s="38" t="str">
        <f t="shared" ca="1" si="146"/>
        <v>-</v>
      </c>
      <c r="M832" s="38" t="str">
        <f t="shared" ca="1" si="147"/>
        <v>-</v>
      </c>
      <c r="N832" s="38">
        <f t="shared" ca="1" si="148"/>
        <v>30.501568879505925</v>
      </c>
      <c r="O832" s="38" t="str">
        <f t="shared" ca="1" si="149"/>
        <v>-</v>
      </c>
      <c r="P832" s="38">
        <f t="shared" ca="1" si="150"/>
        <v>21.901234455926527</v>
      </c>
      <c r="Q832" s="38">
        <f t="shared" ca="1" si="151"/>
        <v>12.60871172059575</v>
      </c>
      <c r="R832" s="38">
        <f t="shared" ca="1" si="152"/>
        <v>21.870935821782084</v>
      </c>
      <c r="S832" s="38">
        <f t="shared" ca="1" si="153"/>
        <v>12.474303182234792</v>
      </c>
      <c r="T832" s="38">
        <f t="shared" ca="1" si="154"/>
        <v>8.1729120682467737E-2</v>
      </c>
      <c r="U832" s="38" t="str">
        <f t="shared" ca="1" si="155"/>
        <v>-</v>
      </c>
      <c r="V832" s="38"/>
      <c r="W832" s="38"/>
    </row>
    <row r="833" spans="1:23" x14ac:dyDescent="0.35">
      <c r="A833" s="2" t="str">
        <f>BASE_NOTAS[[#This Row],[Sigla]]&amp;BASE_NOTAS[[#This Row],[CÓDIGO]]</f>
        <v>ROEP_PS</v>
      </c>
      <c r="B833" s="4" t="s">
        <v>203</v>
      </c>
      <c r="C833" s="4" t="s">
        <v>402</v>
      </c>
      <c r="D833" s="4" t="s">
        <v>427</v>
      </c>
      <c r="E833" s="42">
        <v>40.848546687049449</v>
      </c>
      <c r="F833" s="4" t="s">
        <v>611</v>
      </c>
      <c r="G83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4.4336749869586214</v>
      </c>
      <c r="H83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33" s="38" t="str">
        <f t="shared" ca="1" si="144"/>
        <v>-</v>
      </c>
      <c r="K833" s="38" t="str">
        <f t="shared" ca="1" si="145"/>
        <v>-</v>
      </c>
      <c r="L833" s="38" t="str">
        <f t="shared" ca="1" si="146"/>
        <v>-</v>
      </c>
      <c r="M833" s="38" t="str">
        <f t="shared" ca="1" si="147"/>
        <v>-</v>
      </c>
      <c r="N833" s="38">
        <f t="shared" ca="1" si="148"/>
        <v>62.097243301714663</v>
      </c>
      <c r="O833" s="38" t="str">
        <f t="shared" ca="1" si="149"/>
        <v>-</v>
      </c>
      <c r="P833" s="38">
        <f t="shared" ca="1" si="150"/>
        <v>40.532260061016821</v>
      </c>
      <c r="Q833" s="38">
        <f t="shared" ca="1" si="151"/>
        <v>41.083059742841542</v>
      </c>
      <c r="R833" s="38">
        <f t="shared" ca="1" si="152"/>
        <v>65.598964053137053</v>
      </c>
      <c r="S833" s="38">
        <f t="shared" ca="1" si="153"/>
        <v>40.848546687049449</v>
      </c>
      <c r="T833" s="38">
        <f t="shared" ca="1" si="154"/>
        <v>4.4336749869586214</v>
      </c>
      <c r="U833" s="38" t="str">
        <f t="shared" ca="1" si="155"/>
        <v>-</v>
      </c>
      <c r="V833" s="38"/>
      <c r="W833" s="38"/>
    </row>
    <row r="834" spans="1:23" x14ac:dyDescent="0.35">
      <c r="A834" s="2" t="str">
        <f>BASE_NOTAS[[#This Row],[Sigla]]&amp;BASE_NOTAS[[#This Row],[CÓDIGO]]</f>
        <v>RREP_PS</v>
      </c>
      <c r="B834" s="4" t="s">
        <v>204</v>
      </c>
      <c r="C834" s="4" t="s">
        <v>402</v>
      </c>
      <c r="D834" s="4" t="s">
        <v>427</v>
      </c>
      <c r="E834" s="42">
        <v>18.374818252941168</v>
      </c>
      <c r="F834" s="4" t="s">
        <v>611</v>
      </c>
      <c r="G83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83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34" s="38" t="str">
        <f t="shared" ca="1" si="144"/>
        <v>-</v>
      </c>
      <c r="K834" s="38" t="str">
        <f t="shared" ca="1" si="145"/>
        <v>-</v>
      </c>
      <c r="L834" s="38" t="str">
        <f t="shared" ca="1" si="146"/>
        <v>-</v>
      </c>
      <c r="M834" s="38" t="str">
        <f t="shared" ca="1" si="147"/>
        <v>-</v>
      </c>
      <c r="N834" s="38">
        <f t="shared" ca="1" si="148"/>
        <v>28.09162342191847</v>
      </c>
      <c r="O834" s="38" t="str">
        <f t="shared" ca="1" si="149"/>
        <v>-</v>
      </c>
      <c r="P834" s="38">
        <f t="shared" ca="1" si="150"/>
        <v>17.784226453060583</v>
      </c>
      <c r="Q834" s="38">
        <f t="shared" ca="1" si="151"/>
        <v>18.265049391737705</v>
      </c>
      <c r="R834" s="38">
        <f t="shared" ca="1" si="152"/>
        <v>27.650263300857219</v>
      </c>
      <c r="S834" s="38">
        <f t="shared" ca="1" si="153"/>
        <v>18.374818252941168</v>
      </c>
      <c r="T834" s="38">
        <f t="shared" ca="1" si="154"/>
        <v>0</v>
      </c>
      <c r="U834" s="38" t="str">
        <f t="shared" ca="1" si="155"/>
        <v>-</v>
      </c>
      <c r="V834" s="38"/>
      <c r="W834" s="38"/>
    </row>
    <row r="835" spans="1:23" x14ac:dyDescent="0.35">
      <c r="A835" s="2" t="str">
        <f>BASE_NOTAS[[#This Row],[Sigla]]&amp;BASE_NOTAS[[#This Row],[CÓDIGO]]</f>
        <v>RSEP_PS</v>
      </c>
      <c r="B835" s="4" t="s">
        <v>205</v>
      </c>
      <c r="C835" s="4" t="s">
        <v>402</v>
      </c>
      <c r="D835" s="4" t="s">
        <v>427</v>
      </c>
      <c r="E835" s="42">
        <v>83.377986387007951</v>
      </c>
      <c r="F835" s="4" t="s">
        <v>611</v>
      </c>
      <c r="G83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76.39254730155362</v>
      </c>
      <c r="H83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35" s="38" t="str">
        <f t="shared" ref="J835:J898" ca="1" si="156">INDEX(INDIRECT("[Indicadores_Consolidado_2026_07_31.xlsx]"&amp;C835&amp;"!$V$37:$V$64"),MATCH(B835,INDIRECT("[Indicadores_Consolidado_2026_07_31.xlsx]"&amp;C835&amp;"!$F$37:$F$64")))</f>
        <v>-</v>
      </c>
      <c r="K835" s="38" t="str">
        <f t="shared" ref="K835:K898" ca="1" si="157">INDEX(INDIRECT("[Indicadores_Consolidado_2026_07_31.xlsx]"&amp;C835&amp;"!$W$37:$W$64"),MATCH(B835,INDIRECT("[Indicadores_Consolidado_2026_07_31.xlsx]"&amp;C835&amp;"!$F$37:$F$64")))</f>
        <v>-</v>
      </c>
      <c r="L835" s="38" t="str">
        <f t="shared" ref="L835:L898" ca="1" si="158">INDEX(INDIRECT("[Indicadores_Consolidado_2026_07_31.xlsx]"&amp;C835&amp;"!$X$37:$X$64"),MATCH(B835,INDIRECT("[Indicadores_Consolidado_2026_07_31.xlsx]"&amp;C835&amp;"!$F$37:$F$64")))</f>
        <v>-</v>
      </c>
      <c r="M835" s="38" t="str">
        <f t="shared" ref="M835:M898" ca="1" si="159">INDEX(INDIRECT("[Indicadores_Consolidado_2026_07_31.xlsx]"&amp;C835&amp;"!$Y$37:$Y$64"),MATCH(B835,INDIRECT("[Indicadores_Consolidado_2026_07_31.xlsx]"&amp;C835&amp;"!$F$37:$F$64")))</f>
        <v>-</v>
      </c>
      <c r="N835" s="38">
        <f t="shared" ref="N835:N898" ca="1" si="160">INDEX(INDIRECT("[Indicadores_Consolidado_2026_07_31.xlsx]"&amp;C835&amp;"!$Z$37:$Z$64"),MATCH(B835,INDIRECT("[Indicadores_Consolidado_2026_07_31.xlsx]"&amp;C835&amp;"!$F$37:$F$64")))</f>
        <v>85.064991467278148</v>
      </c>
      <c r="O835" s="38" t="str">
        <f t="shared" ref="O835:O898" ca="1" si="161">INDEX(INDIRECT("[Indicadores_Consolidado_2026_07_31.xlsx]"&amp;C835&amp;"!$AA$37:$AA$64"),MATCH(B835,INDIRECT("[Indicadores_Consolidado_2026_07_31.xlsx]"&amp;C835&amp;"!$F$37:$F$64")))</f>
        <v>-</v>
      </c>
      <c r="P835" s="38">
        <f t="shared" ref="P835:P898" ca="1" si="162">INDEX(INDIRECT("[Indicadores_Consolidado_2026_07_31.xlsx]"&amp;C835&amp;"!$AB$37:$AB$64"),MATCH(B835,INDIRECT("[Indicadores_Consolidado_2026_07_31.xlsx]"&amp;C835&amp;"!$F$37:$F$64")))</f>
        <v>69.586103564598687</v>
      </c>
      <c r="Q835" s="38">
        <f t="shared" ref="Q835:Q898" ca="1" si="163">INDEX(INDIRECT("[Indicadores_Consolidado_2026_07_31.xlsx]"&amp;C835&amp;"!$AC$37:$AC$64"),MATCH(B835,INDIRECT("[Indicadores_Consolidado_2026_07_31.xlsx]"&amp;C835&amp;"!$F$37:$F$64")))</f>
        <v>77.867630787300982</v>
      </c>
      <c r="R835" s="38">
        <f t="shared" ref="R835:R898" ca="1" si="164">INDEX(INDIRECT("[Indicadores_Consolidado_2026_07_31.xlsx]"&amp;C835&amp;"!$AD$37:$AD$64"),MATCH(B835,INDIRECT("[Indicadores_Consolidado_2026_07_31.xlsx]"&amp;C835&amp;"!$F$37:$F$64")))</f>
        <v>81.769035133196141</v>
      </c>
      <c r="S835" s="38">
        <f t="shared" ref="S835:U898" ca="1" si="165">INDEX(INDIRECT("[Indicadores_Consolidado_2026_07_31.xlsx]"&amp;C835&amp;"!$AE$37:$AE$64"),MATCH(B835,INDIRECT("[Indicadores_Consolidado_2026_07_31.xlsx]"&amp;C835&amp;"!$F$37:$F$64")))</f>
        <v>83.377986387007951</v>
      </c>
      <c r="T835" s="38">
        <f t="shared" ref="T835:T898" ca="1" si="166">INDEX(INDIRECT("[Indicadores_Consolidado_2026_07_31.xlsx]"&amp;C835&amp;"!$AF$37:$AF$64"),MATCH(B835,INDIRECT("[Indicadores_Consolidado_2026_07_31.xlsx]"&amp;C835&amp;"!$F$37:$F$64")))</f>
        <v>76.39254730155362</v>
      </c>
      <c r="U835" s="38" t="str">
        <f t="shared" ref="U835:U898" ca="1" si="167">INDEX(INDIRECT("[Indicadores_Consolidado_2026_07_31.xlsx]"&amp;C835&amp;"!$AG$37:$AG$64"),MATCH(B835,INDIRECT("[Indicadores_Consolidado_2026_07_31.xlsx]"&amp;C835&amp;"!$F$37:$F$64")))</f>
        <v>-</v>
      </c>
      <c r="V835" s="38"/>
      <c r="W835" s="38"/>
    </row>
    <row r="836" spans="1:23" x14ac:dyDescent="0.35">
      <c r="A836" s="2" t="str">
        <f>BASE_NOTAS[[#This Row],[Sigla]]&amp;BASE_NOTAS[[#This Row],[CÓDIGO]]</f>
        <v>SCEP_PS</v>
      </c>
      <c r="B836" s="4" t="s">
        <v>194</v>
      </c>
      <c r="C836" s="4" t="s">
        <v>402</v>
      </c>
      <c r="D836" s="4" t="s">
        <v>427</v>
      </c>
      <c r="E836" s="42">
        <v>57.496069433329325</v>
      </c>
      <c r="F836" s="4" t="s">
        <v>611</v>
      </c>
      <c r="G83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67.623649466837321</v>
      </c>
      <c r="H83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36" s="38" t="str">
        <f t="shared" ca="1" si="156"/>
        <v>-</v>
      </c>
      <c r="K836" s="38" t="str">
        <f t="shared" ca="1" si="157"/>
        <v>-</v>
      </c>
      <c r="L836" s="38" t="str">
        <f t="shared" ca="1" si="158"/>
        <v>-</v>
      </c>
      <c r="M836" s="38" t="str">
        <f t="shared" ca="1" si="159"/>
        <v>-</v>
      </c>
      <c r="N836" s="38">
        <f t="shared" ca="1" si="160"/>
        <v>65.685590680575402</v>
      </c>
      <c r="O836" s="38" t="str">
        <f t="shared" ca="1" si="161"/>
        <v>-</v>
      </c>
      <c r="P836" s="38">
        <f t="shared" ca="1" si="162"/>
        <v>46.506234127244227</v>
      </c>
      <c r="Q836" s="38">
        <f t="shared" ca="1" si="163"/>
        <v>50.931340433534153</v>
      </c>
      <c r="R836" s="38">
        <f t="shared" ca="1" si="164"/>
        <v>65.348883276875483</v>
      </c>
      <c r="S836" s="38">
        <f t="shared" ca="1" si="165"/>
        <v>57.496069433329325</v>
      </c>
      <c r="T836" s="38">
        <f t="shared" ca="1" si="166"/>
        <v>67.623649466837321</v>
      </c>
      <c r="U836" s="38" t="str">
        <f t="shared" ca="1" si="167"/>
        <v>-</v>
      </c>
      <c r="V836" s="38"/>
      <c r="W836" s="38"/>
    </row>
    <row r="837" spans="1:23" x14ac:dyDescent="0.35">
      <c r="A837" s="2" t="str">
        <f>BASE_NOTAS[[#This Row],[Sigla]]&amp;BASE_NOTAS[[#This Row],[CÓDIGO]]</f>
        <v>SEEP_PS</v>
      </c>
      <c r="B837" s="4" t="s">
        <v>206</v>
      </c>
      <c r="C837" s="4" t="s">
        <v>402</v>
      </c>
      <c r="D837" s="4" t="s">
        <v>427</v>
      </c>
      <c r="E837" s="42">
        <v>30.89946816761514</v>
      </c>
      <c r="F837" s="4" t="s">
        <v>611</v>
      </c>
      <c r="G83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60.499176961679098</v>
      </c>
      <c r="H83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37" s="38" t="str">
        <f t="shared" ca="1" si="156"/>
        <v>-</v>
      </c>
      <c r="K837" s="38" t="str">
        <f t="shared" ca="1" si="157"/>
        <v>-</v>
      </c>
      <c r="L837" s="38" t="str">
        <f t="shared" ca="1" si="158"/>
        <v>-</v>
      </c>
      <c r="M837" s="38" t="str">
        <f t="shared" ca="1" si="159"/>
        <v>-</v>
      </c>
      <c r="N837" s="38">
        <f t="shared" ca="1" si="160"/>
        <v>26.506687719667028</v>
      </c>
      <c r="O837" s="38" t="str">
        <f t="shared" ca="1" si="161"/>
        <v>-</v>
      </c>
      <c r="P837" s="38">
        <f t="shared" ca="1" si="162"/>
        <v>44.089304901610191</v>
      </c>
      <c r="Q837" s="38">
        <f t="shared" ca="1" si="163"/>
        <v>11.491267131596132</v>
      </c>
      <c r="R837" s="38">
        <f t="shared" ca="1" si="164"/>
        <v>40.244094855318977</v>
      </c>
      <c r="S837" s="38">
        <f t="shared" ca="1" si="165"/>
        <v>30.89946816761514</v>
      </c>
      <c r="T837" s="38">
        <f t="shared" ca="1" si="166"/>
        <v>60.499176961679098</v>
      </c>
      <c r="U837" s="38" t="str">
        <f t="shared" ca="1" si="167"/>
        <v>-</v>
      </c>
      <c r="V837" s="38"/>
      <c r="W837" s="38"/>
    </row>
    <row r="838" spans="1:23" x14ac:dyDescent="0.35">
      <c r="A838" s="2" t="str">
        <f>BASE_NOTAS[[#This Row],[Sigla]]&amp;BASE_NOTAS[[#This Row],[CÓDIGO]]</f>
        <v>SPEP_PS</v>
      </c>
      <c r="B838" s="4" t="s">
        <v>186</v>
      </c>
      <c r="C838" s="4" t="s">
        <v>402</v>
      </c>
      <c r="D838" s="4" t="s">
        <v>427</v>
      </c>
      <c r="E838" s="42">
        <v>100</v>
      </c>
      <c r="F838" s="4" t="s">
        <v>611</v>
      </c>
      <c r="G83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83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38" s="38" t="str">
        <f t="shared" ca="1" si="156"/>
        <v>-</v>
      </c>
      <c r="K838" s="38" t="str">
        <f t="shared" ca="1" si="157"/>
        <v>-</v>
      </c>
      <c r="L838" s="38" t="str">
        <f t="shared" ca="1" si="158"/>
        <v>-</v>
      </c>
      <c r="M838" s="38" t="str">
        <f t="shared" ca="1" si="159"/>
        <v>-</v>
      </c>
      <c r="N838" s="38">
        <f t="shared" ca="1" si="160"/>
        <v>100</v>
      </c>
      <c r="O838" s="38" t="str">
        <f t="shared" ca="1" si="161"/>
        <v>-</v>
      </c>
      <c r="P838" s="38">
        <f t="shared" ca="1" si="162"/>
        <v>100</v>
      </c>
      <c r="Q838" s="38">
        <f t="shared" ca="1" si="163"/>
        <v>100</v>
      </c>
      <c r="R838" s="38">
        <f t="shared" ca="1" si="164"/>
        <v>91.203558639167568</v>
      </c>
      <c r="S838" s="38">
        <f t="shared" ca="1" si="165"/>
        <v>100</v>
      </c>
      <c r="T838" s="38">
        <f t="shared" ca="1" si="166"/>
        <v>100</v>
      </c>
      <c r="U838" s="38" t="str">
        <f t="shared" ca="1" si="167"/>
        <v>-</v>
      </c>
      <c r="V838" s="38"/>
      <c r="W838" s="38"/>
    </row>
    <row r="839" spans="1:23" x14ac:dyDescent="0.35">
      <c r="A839" s="2" t="str">
        <f>BASE_NOTAS[[#This Row],[Sigla]]&amp;BASE_NOTAS[[#This Row],[CÓDIGO]]</f>
        <v>TOEP_PS</v>
      </c>
      <c r="B839" s="4" t="s">
        <v>185</v>
      </c>
      <c r="C839" s="4" t="s">
        <v>402</v>
      </c>
      <c r="D839" s="4" t="s">
        <v>427</v>
      </c>
      <c r="E839" s="42">
        <v>56.99422394316607</v>
      </c>
      <c r="F839" s="4" t="s">
        <v>611</v>
      </c>
      <c r="G83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69.59726918282486</v>
      </c>
      <c r="H83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39" s="38" t="str">
        <f t="shared" ca="1" si="156"/>
        <v>-</v>
      </c>
      <c r="K839" s="38" t="str">
        <f t="shared" ca="1" si="157"/>
        <v>-</v>
      </c>
      <c r="L839" s="38" t="str">
        <f t="shared" ca="1" si="158"/>
        <v>-</v>
      </c>
      <c r="M839" s="38" t="str">
        <f t="shared" ca="1" si="159"/>
        <v>-</v>
      </c>
      <c r="N839" s="38">
        <f t="shared" ca="1" si="160"/>
        <v>46.7444019325699</v>
      </c>
      <c r="O839" s="38" t="str">
        <f t="shared" ca="1" si="161"/>
        <v>-</v>
      </c>
      <c r="P839" s="38">
        <f t="shared" ca="1" si="162"/>
        <v>43.87099133033918</v>
      </c>
      <c r="Q839" s="38">
        <f t="shared" ca="1" si="163"/>
        <v>51.658542283712819</v>
      </c>
      <c r="R839" s="38">
        <f t="shared" ca="1" si="164"/>
        <v>61.276184420103014</v>
      </c>
      <c r="S839" s="38">
        <f t="shared" ca="1" si="165"/>
        <v>56.99422394316607</v>
      </c>
      <c r="T839" s="38">
        <f t="shared" ca="1" si="166"/>
        <v>69.59726918282486</v>
      </c>
      <c r="U839" s="38" t="str">
        <f t="shared" ca="1" si="167"/>
        <v>-</v>
      </c>
      <c r="V839" s="38"/>
      <c r="W839" s="38"/>
    </row>
    <row r="840" spans="1:23" x14ac:dyDescent="0.35">
      <c r="A840" s="2" t="str">
        <f>BASE_NOTAS[[#This Row],[Sigla]]&amp;BASE_NOTAS[[#This Row],[CÓDIGO]]</f>
        <v>ACEP_EG</v>
      </c>
      <c r="B840" s="4" t="s">
        <v>156</v>
      </c>
      <c r="C840" s="4" t="s">
        <v>403</v>
      </c>
      <c r="D840" s="4" t="s">
        <v>428</v>
      </c>
      <c r="E840" s="42">
        <v>96.425558897425191</v>
      </c>
      <c r="F840" s="4" t="s">
        <v>611</v>
      </c>
      <c r="G84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75.403296621445961</v>
      </c>
      <c r="H84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40" s="38" t="str">
        <f t="shared" ca="1" si="156"/>
        <v>-</v>
      </c>
      <c r="K840" s="38" t="str">
        <f t="shared" ca="1" si="157"/>
        <v>-</v>
      </c>
      <c r="L840" s="38" t="str">
        <f t="shared" ca="1" si="158"/>
        <v>-</v>
      </c>
      <c r="M840" s="38" t="str">
        <f t="shared" ca="1" si="159"/>
        <v>-</v>
      </c>
      <c r="N840" s="38">
        <f t="shared" ca="1" si="160"/>
        <v>40.203000956650037</v>
      </c>
      <c r="O840" s="38" t="str">
        <f t="shared" ca="1" si="161"/>
        <v>-</v>
      </c>
      <c r="P840" s="38">
        <f t="shared" ca="1" si="162"/>
        <v>73.516811620252099</v>
      </c>
      <c r="Q840" s="38">
        <f t="shared" ca="1" si="163"/>
        <v>42.76636732555982</v>
      </c>
      <c r="R840" s="38">
        <f t="shared" ca="1" si="164"/>
        <v>95.635412213234289</v>
      </c>
      <c r="S840" s="38">
        <f t="shared" ca="1" si="165"/>
        <v>96.425558897425191</v>
      </c>
      <c r="T840" s="38">
        <f t="shared" ca="1" si="166"/>
        <v>75.403296621445961</v>
      </c>
      <c r="U840" s="38" t="str">
        <f t="shared" ca="1" si="167"/>
        <v>-</v>
      </c>
      <c r="V840" s="38"/>
      <c r="W840" s="38"/>
    </row>
    <row r="841" spans="1:23" x14ac:dyDescent="0.35">
      <c r="A841" s="2" t="str">
        <f>BASE_NOTAS[[#This Row],[Sigla]]&amp;BASE_NOTAS[[#This Row],[CÓDIGO]]</f>
        <v>ALEP_EG</v>
      </c>
      <c r="B841" s="4" t="s">
        <v>157</v>
      </c>
      <c r="C841" s="4" t="s">
        <v>403</v>
      </c>
      <c r="D841" s="4" t="s">
        <v>428</v>
      </c>
      <c r="E841" s="42">
        <v>58.69758796614294</v>
      </c>
      <c r="F841" s="4" t="s">
        <v>611</v>
      </c>
      <c r="G84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71.59110659223424</v>
      </c>
      <c r="H84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41" s="38" t="str">
        <f t="shared" ca="1" si="156"/>
        <v>-</v>
      </c>
      <c r="K841" s="38" t="str">
        <f t="shared" ca="1" si="157"/>
        <v>-</v>
      </c>
      <c r="L841" s="38" t="str">
        <f t="shared" ca="1" si="158"/>
        <v>-</v>
      </c>
      <c r="M841" s="38" t="str">
        <f t="shared" ca="1" si="159"/>
        <v>-</v>
      </c>
      <c r="N841" s="38">
        <f t="shared" ca="1" si="160"/>
        <v>55.770122559218279</v>
      </c>
      <c r="O841" s="38" t="str">
        <f t="shared" ca="1" si="161"/>
        <v>-</v>
      </c>
      <c r="P841" s="38">
        <f t="shared" ca="1" si="162"/>
        <v>0</v>
      </c>
      <c r="Q841" s="38">
        <f t="shared" ca="1" si="163"/>
        <v>83.400343082115</v>
      </c>
      <c r="R841" s="38">
        <f t="shared" ca="1" si="164"/>
        <v>35.207187640125852</v>
      </c>
      <c r="S841" s="38">
        <f t="shared" ca="1" si="165"/>
        <v>58.69758796614294</v>
      </c>
      <c r="T841" s="38">
        <f t="shared" ca="1" si="166"/>
        <v>71.59110659223424</v>
      </c>
      <c r="U841" s="38" t="str">
        <f t="shared" ca="1" si="167"/>
        <v>-</v>
      </c>
      <c r="V841" s="38"/>
      <c r="W841" s="38"/>
    </row>
    <row r="842" spans="1:23" x14ac:dyDescent="0.35">
      <c r="A842" s="2" t="str">
        <f>BASE_NOTAS[[#This Row],[Sigla]]&amp;BASE_NOTAS[[#This Row],[CÓDIGO]]</f>
        <v>AMEP_EG</v>
      </c>
      <c r="B842" s="4" t="s">
        <v>158</v>
      </c>
      <c r="C842" s="4" t="s">
        <v>403</v>
      </c>
      <c r="D842" s="4" t="s">
        <v>428</v>
      </c>
      <c r="E842" s="42">
        <v>53.03253352609773</v>
      </c>
      <c r="F842" s="4" t="s">
        <v>611</v>
      </c>
      <c r="G84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59.670611009146675</v>
      </c>
      <c r="H84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42" s="38" t="str">
        <f t="shared" ca="1" si="156"/>
        <v>-</v>
      </c>
      <c r="K842" s="38" t="str">
        <f t="shared" ca="1" si="157"/>
        <v>-</v>
      </c>
      <c r="L842" s="38" t="str">
        <f t="shared" ca="1" si="158"/>
        <v>-</v>
      </c>
      <c r="M842" s="38" t="str">
        <f t="shared" ca="1" si="159"/>
        <v>-</v>
      </c>
      <c r="N842" s="38">
        <f t="shared" ca="1" si="160"/>
        <v>60.008705726964841</v>
      </c>
      <c r="O842" s="38" t="str">
        <f t="shared" ca="1" si="161"/>
        <v>-</v>
      </c>
      <c r="P842" s="38">
        <f t="shared" ca="1" si="162"/>
        <v>55.825855179565146</v>
      </c>
      <c r="Q842" s="38">
        <f t="shared" ca="1" si="163"/>
        <v>55.069152255945447</v>
      </c>
      <c r="R842" s="38">
        <f t="shared" ca="1" si="164"/>
        <v>83.253798723093922</v>
      </c>
      <c r="S842" s="38">
        <f t="shared" ca="1" si="165"/>
        <v>53.03253352609773</v>
      </c>
      <c r="T842" s="38">
        <f t="shared" ca="1" si="166"/>
        <v>59.670611009146675</v>
      </c>
      <c r="U842" s="38" t="str">
        <f t="shared" ca="1" si="167"/>
        <v>-</v>
      </c>
      <c r="V842" s="38"/>
      <c r="W842" s="38"/>
    </row>
    <row r="843" spans="1:23" x14ac:dyDescent="0.35">
      <c r="A843" s="2" t="str">
        <f>BASE_NOTAS[[#This Row],[Sigla]]&amp;BASE_NOTAS[[#This Row],[CÓDIGO]]</f>
        <v>APEP_EG</v>
      </c>
      <c r="B843" s="4" t="s">
        <v>184</v>
      </c>
      <c r="C843" s="4" t="s">
        <v>403</v>
      </c>
      <c r="D843" s="4" t="s">
        <v>428</v>
      </c>
      <c r="E843" s="42">
        <v>42.889443243965509</v>
      </c>
      <c r="F843" s="4" t="s">
        <v>611</v>
      </c>
      <c r="G84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39.197530303363671</v>
      </c>
      <c r="H84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43" s="38" t="str">
        <f t="shared" ca="1" si="156"/>
        <v>-</v>
      </c>
      <c r="K843" s="38" t="str">
        <f t="shared" ca="1" si="157"/>
        <v>-</v>
      </c>
      <c r="L843" s="38" t="str">
        <f t="shared" ca="1" si="158"/>
        <v>-</v>
      </c>
      <c r="M843" s="38" t="str">
        <f t="shared" ca="1" si="159"/>
        <v>-</v>
      </c>
      <c r="N843" s="38">
        <f t="shared" ca="1" si="160"/>
        <v>67.492510758511685</v>
      </c>
      <c r="O843" s="38" t="str">
        <f t="shared" ca="1" si="161"/>
        <v>-</v>
      </c>
      <c r="P843" s="38">
        <f t="shared" ca="1" si="162"/>
        <v>92.545580565143851</v>
      </c>
      <c r="Q843" s="38">
        <f t="shared" ca="1" si="163"/>
        <v>3.1320488044784867</v>
      </c>
      <c r="R843" s="38">
        <f t="shared" ca="1" si="164"/>
        <v>84.181887672544605</v>
      </c>
      <c r="S843" s="38">
        <f t="shared" ca="1" si="165"/>
        <v>42.889443243965509</v>
      </c>
      <c r="T843" s="38">
        <f t="shared" ca="1" si="166"/>
        <v>39.197530303363671</v>
      </c>
      <c r="U843" s="38" t="str">
        <f t="shared" ca="1" si="167"/>
        <v>-</v>
      </c>
      <c r="V843" s="38"/>
      <c r="W843" s="38"/>
    </row>
    <row r="844" spans="1:23" x14ac:dyDescent="0.35">
      <c r="A844" s="2" t="str">
        <f>BASE_NOTAS[[#This Row],[Sigla]]&amp;BASE_NOTAS[[#This Row],[CÓDIGO]]</f>
        <v>BAEP_EG</v>
      </c>
      <c r="B844" s="4" t="s">
        <v>187</v>
      </c>
      <c r="C844" s="4" t="s">
        <v>403</v>
      </c>
      <c r="D844" s="4" t="s">
        <v>428</v>
      </c>
      <c r="E844" s="42">
        <v>95.908668842769515</v>
      </c>
      <c r="F844" s="4" t="s">
        <v>611</v>
      </c>
      <c r="G84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23.214944239281976</v>
      </c>
      <c r="H84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44" s="38" t="str">
        <f t="shared" ca="1" si="156"/>
        <v>-</v>
      </c>
      <c r="K844" s="38" t="str">
        <f t="shared" ca="1" si="157"/>
        <v>-</v>
      </c>
      <c r="L844" s="38" t="str">
        <f t="shared" ca="1" si="158"/>
        <v>-</v>
      </c>
      <c r="M844" s="38" t="str">
        <f t="shared" ca="1" si="159"/>
        <v>-</v>
      </c>
      <c r="N844" s="38">
        <f t="shared" ca="1" si="160"/>
        <v>100</v>
      </c>
      <c r="O844" s="38" t="str">
        <f t="shared" ca="1" si="161"/>
        <v>-</v>
      </c>
      <c r="P844" s="38">
        <f t="shared" ca="1" si="162"/>
        <v>88.941731569172305</v>
      </c>
      <c r="Q844" s="38">
        <f t="shared" ca="1" si="163"/>
        <v>72.730485762861875</v>
      </c>
      <c r="R844" s="38">
        <f t="shared" ca="1" si="164"/>
        <v>65.417441863774485</v>
      </c>
      <c r="S844" s="38">
        <f t="shared" ca="1" si="165"/>
        <v>95.908668842769515</v>
      </c>
      <c r="T844" s="38">
        <f t="shared" ca="1" si="166"/>
        <v>23.214944239281976</v>
      </c>
      <c r="U844" s="38" t="str">
        <f t="shared" ca="1" si="167"/>
        <v>-</v>
      </c>
      <c r="V844" s="38"/>
      <c r="W844" s="38"/>
    </row>
    <row r="845" spans="1:23" x14ac:dyDescent="0.35">
      <c r="A845" s="2" t="str">
        <f>BASE_NOTAS[[#This Row],[Sigla]]&amp;BASE_NOTAS[[#This Row],[CÓDIGO]]</f>
        <v>CEEP_EG</v>
      </c>
      <c r="B845" s="4" t="s">
        <v>188</v>
      </c>
      <c r="C845" s="4" t="s">
        <v>403</v>
      </c>
      <c r="D845" s="4" t="s">
        <v>428</v>
      </c>
      <c r="E845" s="42">
        <v>32.4888657482105</v>
      </c>
      <c r="F845" s="4" t="s">
        <v>611</v>
      </c>
      <c r="G84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54.623781938933575</v>
      </c>
      <c r="H84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45" s="38" t="str">
        <f t="shared" ca="1" si="156"/>
        <v>-</v>
      </c>
      <c r="K845" s="38" t="str">
        <f t="shared" ca="1" si="157"/>
        <v>-</v>
      </c>
      <c r="L845" s="38" t="str">
        <f t="shared" ca="1" si="158"/>
        <v>-</v>
      </c>
      <c r="M845" s="38" t="str">
        <f t="shared" ca="1" si="159"/>
        <v>-</v>
      </c>
      <c r="N845" s="38">
        <f t="shared" ca="1" si="160"/>
        <v>0</v>
      </c>
      <c r="O845" s="38" t="str">
        <f t="shared" ca="1" si="161"/>
        <v>-</v>
      </c>
      <c r="P845" s="38">
        <f t="shared" ca="1" si="162"/>
        <v>35.365847084519515</v>
      </c>
      <c r="Q845" s="38">
        <f t="shared" ca="1" si="163"/>
        <v>31.584326064081509</v>
      </c>
      <c r="R845" s="38">
        <f t="shared" ca="1" si="164"/>
        <v>43.375994164653079</v>
      </c>
      <c r="S845" s="38">
        <f t="shared" ca="1" si="165"/>
        <v>32.4888657482105</v>
      </c>
      <c r="T845" s="38">
        <f t="shared" ca="1" si="166"/>
        <v>54.623781938933575</v>
      </c>
      <c r="U845" s="38" t="str">
        <f t="shared" ca="1" si="167"/>
        <v>-</v>
      </c>
      <c r="V845" s="38"/>
      <c r="W845" s="38"/>
    </row>
    <row r="846" spans="1:23" x14ac:dyDescent="0.35">
      <c r="A846" s="2" t="str">
        <f>BASE_NOTAS[[#This Row],[Sigla]]&amp;BASE_NOTAS[[#This Row],[CÓDIGO]]</f>
        <v>DFEP_EG</v>
      </c>
      <c r="B846" s="4" t="s">
        <v>189</v>
      </c>
      <c r="C846" s="4" t="s">
        <v>403</v>
      </c>
      <c r="D846" s="4" t="s">
        <v>428</v>
      </c>
      <c r="E846" s="42">
        <v>94.439432035369222</v>
      </c>
      <c r="F846" s="4" t="s">
        <v>611</v>
      </c>
      <c r="G84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66.273174717603865</v>
      </c>
      <c r="H84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46" s="38" t="str">
        <f t="shared" ca="1" si="156"/>
        <v>-</v>
      </c>
      <c r="K846" s="38" t="str">
        <f t="shared" ca="1" si="157"/>
        <v>-</v>
      </c>
      <c r="L846" s="38" t="str">
        <f t="shared" ca="1" si="158"/>
        <v>-</v>
      </c>
      <c r="M846" s="38" t="str">
        <f t="shared" ca="1" si="159"/>
        <v>-</v>
      </c>
      <c r="N846" s="38">
        <f t="shared" ca="1" si="160"/>
        <v>46.390481318533929</v>
      </c>
      <c r="O846" s="38" t="str">
        <f t="shared" ca="1" si="161"/>
        <v>-</v>
      </c>
      <c r="P846" s="38">
        <f t="shared" ca="1" si="162"/>
        <v>70.288292966558487</v>
      </c>
      <c r="Q846" s="38">
        <f t="shared" ca="1" si="163"/>
        <v>100</v>
      </c>
      <c r="R846" s="38">
        <f t="shared" ca="1" si="164"/>
        <v>75.560421112572058</v>
      </c>
      <c r="S846" s="38">
        <f t="shared" ca="1" si="165"/>
        <v>94.439432035369222</v>
      </c>
      <c r="T846" s="38">
        <f t="shared" ca="1" si="166"/>
        <v>66.273174717603865</v>
      </c>
      <c r="U846" s="38" t="str">
        <f t="shared" ca="1" si="167"/>
        <v>-</v>
      </c>
      <c r="V846" s="38"/>
      <c r="W846" s="38"/>
    </row>
    <row r="847" spans="1:23" x14ac:dyDescent="0.35">
      <c r="A847" s="2" t="str">
        <f>BASE_NOTAS[[#This Row],[Sigla]]&amp;BASE_NOTAS[[#This Row],[CÓDIGO]]</f>
        <v>ESEP_EG</v>
      </c>
      <c r="B847" s="4" t="s">
        <v>183</v>
      </c>
      <c r="C847" s="4" t="s">
        <v>403</v>
      </c>
      <c r="D847" s="4" t="s">
        <v>428</v>
      </c>
      <c r="E847" s="42">
        <v>80.175401238011801</v>
      </c>
      <c r="F847" s="4" t="s">
        <v>611</v>
      </c>
      <c r="G84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75.680256012060454</v>
      </c>
      <c r="H84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47" s="38" t="str">
        <f t="shared" ca="1" si="156"/>
        <v>-</v>
      </c>
      <c r="K847" s="38" t="str">
        <f t="shared" ca="1" si="157"/>
        <v>-</v>
      </c>
      <c r="L847" s="38" t="str">
        <f t="shared" ca="1" si="158"/>
        <v>-</v>
      </c>
      <c r="M847" s="38" t="str">
        <f t="shared" ca="1" si="159"/>
        <v>-</v>
      </c>
      <c r="N847" s="38">
        <f t="shared" ca="1" si="160"/>
        <v>86.988192716398402</v>
      </c>
      <c r="O847" s="38" t="str">
        <f t="shared" ca="1" si="161"/>
        <v>-</v>
      </c>
      <c r="P847" s="38">
        <f t="shared" ca="1" si="162"/>
        <v>17.340701010129592</v>
      </c>
      <c r="Q847" s="38">
        <f t="shared" ca="1" si="163"/>
        <v>3.8764530368515864</v>
      </c>
      <c r="R847" s="38">
        <f t="shared" ca="1" si="164"/>
        <v>65.185677617056612</v>
      </c>
      <c r="S847" s="38">
        <f t="shared" ca="1" si="165"/>
        <v>80.175401238011801</v>
      </c>
      <c r="T847" s="38">
        <f t="shared" ca="1" si="166"/>
        <v>75.680256012060454</v>
      </c>
      <c r="U847" s="38" t="str">
        <f t="shared" ca="1" si="167"/>
        <v>-</v>
      </c>
      <c r="V847" s="38"/>
      <c r="W847" s="38"/>
    </row>
    <row r="848" spans="1:23" x14ac:dyDescent="0.35">
      <c r="A848" s="2" t="str">
        <f>BASE_NOTAS[[#This Row],[Sigla]]&amp;BASE_NOTAS[[#This Row],[CÓDIGO]]</f>
        <v>GOEP_EG</v>
      </c>
      <c r="B848" s="4" t="s">
        <v>190</v>
      </c>
      <c r="C848" s="4" t="s">
        <v>403</v>
      </c>
      <c r="D848" s="4" t="s">
        <v>428</v>
      </c>
      <c r="E848" s="42">
        <v>72.007477839927816</v>
      </c>
      <c r="F848" s="4" t="s">
        <v>611</v>
      </c>
      <c r="G84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51.598615936591365</v>
      </c>
      <c r="H84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48" s="38" t="str">
        <f t="shared" ca="1" si="156"/>
        <v>-</v>
      </c>
      <c r="K848" s="38" t="str">
        <f t="shared" ca="1" si="157"/>
        <v>-</v>
      </c>
      <c r="L848" s="38" t="str">
        <f t="shared" ca="1" si="158"/>
        <v>-</v>
      </c>
      <c r="M848" s="38" t="str">
        <f t="shared" ca="1" si="159"/>
        <v>-</v>
      </c>
      <c r="N848" s="38">
        <f t="shared" ca="1" si="160"/>
        <v>88.774122434712737</v>
      </c>
      <c r="O848" s="38" t="str">
        <f t="shared" ca="1" si="161"/>
        <v>-</v>
      </c>
      <c r="P848" s="38">
        <f t="shared" ca="1" si="162"/>
        <v>69.223818562217886</v>
      </c>
      <c r="Q848" s="38">
        <f t="shared" ca="1" si="163"/>
        <v>59.843195968979991</v>
      </c>
      <c r="R848" s="38">
        <f t="shared" ca="1" si="164"/>
        <v>34.722215375597628</v>
      </c>
      <c r="S848" s="38">
        <f t="shared" ca="1" si="165"/>
        <v>72.007477839927816</v>
      </c>
      <c r="T848" s="38">
        <f t="shared" ca="1" si="166"/>
        <v>51.598615936591365</v>
      </c>
      <c r="U848" s="38" t="str">
        <f t="shared" ca="1" si="167"/>
        <v>-</v>
      </c>
      <c r="V848" s="38"/>
      <c r="W848" s="38"/>
    </row>
    <row r="849" spans="1:23" x14ac:dyDescent="0.35">
      <c r="A849" s="2" t="str">
        <f>BASE_NOTAS[[#This Row],[Sigla]]&amp;BASE_NOTAS[[#This Row],[CÓDIGO]]</f>
        <v>MAEP_EG</v>
      </c>
      <c r="B849" s="4" t="s">
        <v>191</v>
      </c>
      <c r="C849" s="4" t="s">
        <v>403</v>
      </c>
      <c r="D849" s="4" t="s">
        <v>428</v>
      </c>
      <c r="E849" s="42">
        <v>76.648589547989744</v>
      </c>
      <c r="F849" s="4" t="s">
        <v>611</v>
      </c>
      <c r="G84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95.392350406873277</v>
      </c>
      <c r="H84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49" s="38" t="str">
        <f t="shared" ca="1" si="156"/>
        <v>-</v>
      </c>
      <c r="K849" s="38" t="str">
        <f t="shared" ca="1" si="157"/>
        <v>-</v>
      </c>
      <c r="L849" s="38" t="str">
        <f t="shared" ca="1" si="158"/>
        <v>-</v>
      </c>
      <c r="M849" s="38" t="str">
        <f t="shared" ca="1" si="159"/>
        <v>-</v>
      </c>
      <c r="N849" s="38">
        <f t="shared" ca="1" si="160"/>
        <v>59.034080863328199</v>
      </c>
      <c r="O849" s="38" t="str">
        <f t="shared" ca="1" si="161"/>
        <v>-</v>
      </c>
      <c r="P849" s="38">
        <f t="shared" ca="1" si="162"/>
        <v>27.416542827447401</v>
      </c>
      <c r="Q849" s="38">
        <f t="shared" ca="1" si="163"/>
        <v>0</v>
      </c>
      <c r="R849" s="38">
        <f t="shared" ca="1" si="164"/>
        <v>48.346730723418098</v>
      </c>
      <c r="S849" s="38">
        <f t="shared" ca="1" si="165"/>
        <v>76.648589547989744</v>
      </c>
      <c r="T849" s="38">
        <f t="shared" ca="1" si="166"/>
        <v>95.392350406873277</v>
      </c>
      <c r="U849" s="38" t="str">
        <f t="shared" ca="1" si="167"/>
        <v>-</v>
      </c>
      <c r="V849" s="38"/>
      <c r="W849" s="38"/>
    </row>
    <row r="850" spans="1:23" x14ac:dyDescent="0.35">
      <c r="A850" s="2" t="str">
        <f>BASE_NOTAS[[#This Row],[Sigla]]&amp;BASE_NOTAS[[#This Row],[CÓDIGO]]</f>
        <v>MGEP_EG</v>
      </c>
      <c r="B850" s="4" t="s">
        <v>192</v>
      </c>
      <c r="C850" s="4" t="s">
        <v>403</v>
      </c>
      <c r="D850" s="4" t="s">
        <v>428</v>
      </c>
      <c r="E850" s="42">
        <v>91.868005143460636</v>
      </c>
      <c r="F850" s="4" t="s">
        <v>611</v>
      </c>
      <c r="G85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70.543989726430141</v>
      </c>
      <c r="H85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50" s="38" t="str">
        <f t="shared" ca="1" si="156"/>
        <v>-</v>
      </c>
      <c r="K850" s="38" t="str">
        <f t="shared" ca="1" si="157"/>
        <v>-</v>
      </c>
      <c r="L850" s="38" t="str">
        <f t="shared" ca="1" si="158"/>
        <v>-</v>
      </c>
      <c r="M850" s="38" t="str">
        <f t="shared" ca="1" si="159"/>
        <v>-</v>
      </c>
      <c r="N850" s="38">
        <f t="shared" ca="1" si="160"/>
        <v>18.920184711507403</v>
      </c>
      <c r="O850" s="38" t="str">
        <f t="shared" ca="1" si="161"/>
        <v>-</v>
      </c>
      <c r="P850" s="38">
        <f t="shared" ca="1" si="162"/>
        <v>73.347299030059531</v>
      </c>
      <c r="Q850" s="38">
        <f t="shared" ca="1" si="163"/>
        <v>84.107701481903362</v>
      </c>
      <c r="R850" s="38">
        <f t="shared" ca="1" si="164"/>
        <v>46.710800409402019</v>
      </c>
      <c r="S850" s="38">
        <f t="shared" ca="1" si="165"/>
        <v>91.868005143460636</v>
      </c>
      <c r="T850" s="38">
        <f t="shared" ca="1" si="166"/>
        <v>70.543989726430141</v>
      </c>
      <c r="U850" s="38" t="str">
        <f t="shared" ca="1" si="167"/>
        <v>-</v>
      </c>
      <c r="V850" s="38"/>
      <c r="W850" s="38"/>
    </row>
    <row r="851" spans="1:23" x14ac:dyDescent="0.35">
      <c r="A851" s="2" t="str">
        <f>BASE_NOTAS[[#This Row],[Sigla]]&amp;BASE_NOTAS[[#This Row],[CÓDIGO]]</f>
        <v>MSEP_EG</v>
      </c>
      <c r="B851" s="4" t="s">
        <v>193</v>
      </c>
      <c r="C851" s="4" t="s">
        <v>403</v>
      </c>
      <c r="D851" s="4" t="s">
        <v>428</v>
      </c>
      <c r="E851" s="42">
        <v>77.831988296725257</v>
      </c>
      <c r="F851" s="4" t="s">
        <v>611</v>
      </c>
      <c r="G85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59.529605627840596</v>
      </c>
      <c r="H85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51" s="38" t="str">
        <f t="shared" ca="1" si="156"/>
        <v>-</v>
      </c>
      <c r="K851" s="38" t="str">
        <f t="shared" ca="1" si="157"/>
        <v>-</v>
      </c>
      <c r="L851" s="38" t="str">
        <f t="shared" ca="1" si="158"/>
        <v>-</v>
      </c>
      <c r="M851" s="38" t="str">
        <f t="shared" ca="1" si="159"/>
        <v>-</v>
      </c>
      <c r="N851" s="38">
        <f t="shared" ca="1" si="160"/>
        <v>17.644116855644526</v>
      </c>
      <c r="O851" s="38" t="str">
        <f t="shared" ca="1" si="161"/>
        <v>-</v>
      </c>
      <c r="P851" s="38">
        <f t="shared" ca="1" si="162"/>
        <v>69.944160776091465</v>
      </c>
      <c r="Q851" s="38">
        <f t="shared" ca="1" si="163"/>
        <v>45.770007358426355</v>
      </c>
      <c r="R851" s="38">
        <f t="shared" ca="1" si="164"/>
        <v>27.728119947088487</v>
      </c>
      <c r="S851" s="38">
        <f t="shared" ca="1" si="165"/>
        <v>77.831988296725257</v>
      </c>
      <c r="T851" s="38">
        <f t="shared" ca="1" si="166"/>
        <v>59.529605627840596</v>
      </c>
      <c r="U851" s="38" t="str">
        <f t="shared" ca="1" si="167"/>
        <v>-</v>
      </c>
      <c r="V851" s="38"/>
      <c r="W851" s="38"/>
    </row>
    <row r="852" spans="1:23" x14ac:dyDescent="0.35">
      <c r="A852" s="2" t="str">
        <f>BASE_NOTAS[[#This Row],[Sigla]]&amp;BASE_NOTAS[[#This Row],[CÓDIGO]]</f>
        <v>MTEP_EG</v>
      </c>
      <c r="B852" s="4" t="s">
        <v>195</v>
      </c>
      <c r="C852" s="4" t="s">
        <v>403</v>
      </c>
      <c r="D852" s="4" t="s">
        <v>428</v>
      </c>
      <c r="E852" s="42">
        <v>20.978612272722145</v>
      </c>
      <c r="F852" s="4" t="s">
        <v>611</v>
      </c>
      <c r="G85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58.305530254414414</v>
      </c>
      <c r="H85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52" s="38" t="str">
        <f t="shared" ca="1" si="156"/>
        <v>-</v>
      </c>
      <c r="K852" s="38" t="str">
        <f t="shared" ca="1" si="157"/>
        <v>-</v>
      </c>
      <c r="L852" s="38" t="str">
        <f t="shared" ca="1" si="158"/>
        <v>-</v>
      </c>
      <c r="M852" s="38" t="str">
        <f t="shared" ca="1" si="159"/>
        <v>-</v>
      </c>
      <c r="N852" s="38">
        <f t="shared" ca="1" si="160"/>
        <v>38.136387522594497</v>
      </c>
      <c r="O852" s="38" t="str">
        <f t="shared" ca="1" si="161"/>
        <v>-</v>
      </c>
      <c r="P852" s="38">
        <f t="shared" ca="1" si="162"/>
        <v>37.607308938415173</v>
      </c>
      <c r="Q852" s="38">
        <f t="shared" ca="1" si="163"/>
        <v>50.675270596975359</v>
      </c>
      <c r="R852" s="38">
        <f t="shared" ca="1" si="164"/>
        <v>94.236744429050034</v>
      </c>
      <c r="S852" s="38">
        <f t="shared" ca="1" si="165"/>
        <v>20.978612272722145</v>
      </c>
      <c r="T852" s="38">
        <f t="shared" ca="1" si="166"/>
        <v>58.305530254414414</v>
      </c>
      <c r="U852" s="38" t="str">
        <f t="shared" ca="1" si="167"/>
        <v>-</v>
      </c>
      <c r="V852" s="38"/>
      <c r="W852" s="38"/>
    </row>
    <row r="853" spans="1:23" x14ac:dyDescent="0.35">
      <c r="A853" s="2" t="str">
        <f>BASE_NOTAS[[#This Row],[Sigla]]&amp;BASE_NOTAS[[#This Row],[CÓDIGO]]</f>
        <v>PAEP_EG</v>
      </c>
      <c r="B853" s="4" t="s">
        <v>196</v>
      </c>
      <c r="C853" s="4" t="s">
        <v>403</v>
      </c>
      <c r="D853" s="4" t="s">
        <v>428</v>
      </c>
      <c r="E853" s="42">
        <v>90.20130055354862</v>
      </c>
      <c r="F853" s="4" t="s">
        <v>611</v>
      </c>
      <c r="G85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55.95182050433862</v>
      </c>
      <c r="H85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53" s="38" t="str">
        <f t="shared" ca="1" si="156"/>
        <v>-</v>
      </c>
      <c r="K853" s="38" t="str">
        <f t="shared" ca="1" si="157"/>
        <v>-</v>
      </c>
      <c r="L853" s="38" t="str">
        <f t="shared" ca="1" si="158"/>
        <v>-</v>
      </c>
      <c r="M853" s="38" t="str">
        <f t="shared" ca="1" si="159"/>
        <v>-</v>
      </c>
      <c r="N853" s="38">
        <f t="shared" ca="1" si="160"/>
        <v>78.650228384483967</v>
      </c>
      <c r="O853" s="38" t="str">
        <f t="shared" ca="1" si="161"/>
        <v>-</v>
      </c>
      <c r="P853" s="38">
        <f t="shared" ca="1" si="162"/>
        <v>100</v>
      </c>
      <c r="Q853" s="38">
        <f t="shared" ca="1" si="163"/>
        <v>21.805499683081564</v>
      </c>
      <c r="R853" s="38">
        <f t="shared" ca="1" si="164"/>
        <v>29.013095714393117</v>
      </c>
      <c r="S853" s="38">
        <f t="shared" ca="1" si="165"/>
        <v>90.20130055354862</v>
      </c>
      <c r="T853" s="38">
        <f t="shared" ca="1" si="166"/>
        <v>55.95182050433862</v>
      </c>
      <c r="U853" s="38" t="str">
        <f t="shared" ca="1" si="167"/>
        <v>-</v>
      </c>
      <c r="V853" s="38"/>
      <c r="W853" s="38"/>
    </row>
    <row r="854" spans="1:23" x14ac:dyDescent="0.35">
      <c r="A854" s="2" t="str">
        <f>BASE_NOTAS[[#This Row],[Sigla]]&amp;BASE_NOTAS[[#This Row],[CÓDIGO]]</f>
        <v>PBEP_EG</v>
      </c>
      <c r="B854" s="4" t="s">
        <v>197</v>
      </c>
      <c r="C854" s="4" t="s">
        <v>403</v>
      </c>
      <c r="D854" s="4" t="s">
        <v>428</v>
      </c>
      <c r="E854" s="42">
        <v>73.259564189955597</v>
      </c>
      <c r="F854" s="4" t="s">
        <v>611</v>
      </c>
      <c r="G85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60.871298985578335</v>
      </c>
      <c r="H85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54" s="38" t="str">
        <f t="shared" ca="1" si="156"/>
        <v>-</v>
      </c>
      <c r="K854" s="38" t="str">
        <f t="shared" ca="1" si="157"/>
        <v>-</v>
      </c>
      <c r="L854" s="38" t="str">
        <f t="shared" ca="1" si="158"/>
        <v>-</v>
      </c>
      <c r="M854" s="38" t="str">
        <f t="shared" ca="1" si="159"/>
        <v>-</v>
      </c>
      <c r="N854" s="38">
        <f t="shared" ca="1" si="160"/>
        <v>9.431240785406672</v>
      </c>
      <c r="O854" s="38" t="str">
        <f t="shared" ca="1" si="161"/>
        <v>-</v>
      </c>
      <c r="P854" s="38">
        <f t="shared" ca="1" si="162"/>
        <v>32.176374281291373</v>
      </c>
      <c r="Q854" s="38">
        <f t="shared" ca="1" si="163"/>
        <v>66.961878466016103</v>
      </c>
      <c r="R854" s="38">
        <f t="shared" ca="1" si="164"/>
        <v>8.275348088085849</v>
      </c>
      <c r="S854" s="38">
        <f t="shared" ca="1" si="165"/>
        <v>73.259564189955597</v>
      </c>
      <c r="T854" s="38">
        <f t="shared" ca="1" si="166"/>
        <v>60.871298985578335</v>
      </c>
      <c r="U854" s="38" t="str">
        <f t="shared" ca="1" si="167"/>
        <v>-</v>
      </c>
      <c r="V854" s="38"/>
      <c r="W854" s="38"/>
    </row>
    <row r="855" spans="1:23" x14ac:dyDescent="0.35">
      <c r="A855" s="2" t="str">
        <f>BASE_NOTAS[[#This Row],[Sigla]]&amp;BASE_NOTAS[[#This Row],[CÓDIGO]]</f>
        <v>PEEP_EG</v>
      </c>
      <c r="B855" s="4" t="s">
        <v>198</v>
      </c>
      <c r="C855" s="4" t="s">
        <v>403</v>
      </c>
      <c r="D855" s="4" t="s">
        <v>428</v>
      </c>
      <c r="E855" s="42">
        <v>56.439619896021036</v>
      </c>
      <c r="F855" s="4" t="s">
        <v>611</v>
      </c>
      <c r="G85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59.257099452253499</v>
      </c>
      <c r="H85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55" s="38" t="str">
        <f t="shared" ca="1" si="156"/>
        <v>-</v>
      </c>
      <c r="K855" s="38" t="str">
        <f t="shared" ca="1" si="157"/>
        <v>-</v>
      </c>
      <c r="L855" s="38" t="str">
        <f t="shared" ca="1" si="158"/>
        <v>-</v>
      </c>
      <c r="M855" s="38" t="str">
        <f t="shared" ca="1" si="159"/>
        <v>-</v>
      </c>
      <c r="N855" s="38">
        <f t="shared" ca="1" si="160"/>
        <v>78.34389107605756</v>
      </c>
      <c r="O855" s="38" t="str">
        <f t="shared" ca="1" si="161"/>
        <v>-</v>
      </c>
      <c r="P855" s="38">
        <f t="shared" ca="1" si="162"/>
        <v>60.088293209984784</v>
      </c>
      <c r="Q855" s="38">
        <f t="shared" ca="1" si="163"/>
        <v>94.680952710694214</v>
      </c>
      <c r="R855" s="38">
        <f t="shared" ca="1" si="164"/>
        <v>87.649884406888617</v>
      </c>
      <c r="S855" s="38">
        <f t="shared" ca="1" si="165"/>
        <v>56.439619896021036</v>
      </c>
      <c r="T855" s="38">
        <f t="shared" ca="1" si="166"/>
        <v>59.257099452253499</v>
      </c>
      <c r="U855" s="38" t="str">
        <f t="shared" ca="1" si="167"/>
        <v>-</v>
      </c>
      <c r="V855" s="38"/>
      <c r="W855" s="38"/>
    </row>
    <row r="856" spans="1:23" x14ac:dyDescent="0.35">
      <c r="A856" s="2" t="str">
        <f>BASE_NOTAS[[#This Row],[Sigla]]&amp;BASE_NOTAS[[#This Row],[CÓDIGO]]</f>
        <v>PIEP_EG</v>
      </c>
      <c r="B856" s="4" t="s">
        <v>199</v>
      </c>
      <c r="C856" s="4" t="s">
        <v>403</v>
      </c>
      <c r="D856" s="4" t="s">
        <v>428</v>
      </c>
      <c r="E856" s="42">
        <v>0</v>
      </c>
      <c r="F856" s="4" t="s">
        <v>611</v>
      </c>
      <c r="G85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47.543736092406185</v>
      </c>
      <c r="H85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56" s="38" t="str">
        <f t="shared" ca="1" si="156"/>
        <v>-</v>
      </c>
      <c r="K856" s="38" t="str">
        <f t="shared" ca="1" si="157"/>
        <v>-</v>
      </c>
      <c r="L856" s="38" t="str">
        <f t="shared" ca="1" si="158"/>
        <v>-</v>
      </c>
      <c r="M856" s="38" t="str">
        <f t="shared" ca="1" si="159"/>
        <v>-</v>
      </c>
      <c r="N856" s="38">
        <f t="shared" ca="1" si="160"/>
        <v>39.528729916471427</v>
      </c>
      <c r="O856" s="38" t="str">
        <f t="shared" ca="1" si="161"/>
        <v>-</v>
      </c>
      <c r="P856" s="38">
        <f t="shared" ca="1" si="162"/>
        <v>45.346998779929052</v>
      </c>
      <c r="Q856" s="38">
        <f t="shared" ca="1" si="163"/>
        <v>45.491943880997162</v>
      </c>
      <c r="R856" s="38">
        <f t="shared" ca="1" si="164"/>
        <v>82.153045491209426</v>
      </c>
      <c r="S856" s="38">
        <f t="shared" ca="1" si="165"/>
        <v>0</v>
      </c>
      <c r="T856" s="38">
        <f t="shared" ca="1" si="166"/>
        <v>47.543736092406185</v>
      </c>
      <c r="U856" s="38" t="str">
        <f t="shared" ca="1" si="167"/>
        <v>-</v>
      </c>
      <c r="V856" s="38"/>
      <c r="W856" s="38"/>
    </row>
    <row r="857" spans="1:23" x14ac:dyDescent="0.35">
      <c r="A857" s="2" t="str">
        <f>BASE_NOTAS[[#This Row],[Sigla]]&amp;BASE_NOTAS[[#This Row],[CÓDIGO]]</f>
        <v>PREP_EG</v>
      </c>
      <c r="B857" s="4" t="s">
        <v>200</v>
      </c>
      <c r="C857" s="4" t="s">
        <v>403</v>
      </c>
      <c r="D857" s="4" t="s">
        <v>428</v>
      </c>
      <c r="E857" s="42">
        <v>58.301882965249405</v>
      </c>
      <c r="F857" s="4" t="s">
        <v>611</v>
      </c>
      <c r="G85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85.221442017252897</v>
      </c>
      <c r="H85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57" s="38" t="str">
        <f t="shared" ca="1" si="156"/>
        <v>-</v>
      </c>
      <c r="K857" s="38" t="str">
        <f t="shared" ca="1" si="157"/>
        <v>-</v>
      </c>
      <c r="L857" s="38" t="str">
        <f t="shared" ca="1" si="158"/>
        <v>-</v>
      </c>
      <c r="M857" s="38" t="str">
        <f t="shared" ca="1" si="159"/>
        <v>-</v>
      </c>
      <c r="N857" s="38">
        <f t="shared" ca="1" si="160"/>
        <v>9.5611462108549148</v>
      </c>
      <c r="O857" s="38" t="str">
        <f t="shared" ca="1" si="161"/>
        <v>-</v>
      </c>
      <c r="P857" s="38">
        <f t="shared" ca="1" si="162"/>
        <v>71.985350754470431</v>
      </c>
      <c r="Q857" s="38">
        <f t="shared" ca="1" si="163"/>
        <v>26.213455677949554</v>
      </c>
      <c r="R857" s="38">
        <f t="shared" ca="1" si="164"/>
        <v>100</v>
      </c>
      <c r="S857" s="38">
        <f t="shared" ca="1" si="165"/>
        <v>58.301882965249405</v>
      </c>
      <c r="T857" s="38">
        <f t="shared" ca="1" si="166"/>
        <v>85.221442017252897</v>
      </c>
      <c r="U857" s="38" t="str">
        <f t="shared" ca="1" si="167"/>
        <v>-</v>
      </c>
      <c r="V857" s="38"/>
      <c r="W857" s="38"/>
    </row>
    <row r="858" spans="1:23" x14ac:dyDescent="0.35">
      <c r="A858" s="2" t="str">
        <f>BASE_NOTAS[[#This Row],[Sigla]]&amp;BASE_NOTAS[[#This Row],[CÓDIGO]]</f>
        <v>RJEP_EG</v>
      </c>
      <c r="B858" s="4" t="s">
        <v>201</v>
      </c>
      <c r="C858" s="4" t="s">
        <v>403</v>
      </c>
      <c r="D858" s="4" t="s">
        <v>428</v>
      </c>
      <c r="E858" s="42">
        <v>75.945564855204367</v>
      </c>
      <c r="F858" s="4" t="s">
        <v>611</v>
      </c>
      <c r="G85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92.798715633457689</v>
      </c>
      <c r="H85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58" s="38" t="str">
        <f t="shared" ca="1" si="156"/>
        <v>-</v>
      </c>
      <c r="K858" s="38" t="str">
        <f t="shared" ca="1" si="157"/>
        <v>-</v>
      </c>
      <c r="L858" s="38" t="str">
        <f t="shared" ca="1" si="158"/>
        <v>-</v>
      </c>
      <c r="M858" s="38" t="str">
        <f t="shared" ca="1" si="159"/>
        <v>-</v>
      </c>
      <c r="N858" s="38">
        <f t="shared" ca="1" si="160"/>
        <v>74.344281882363788</v>
      </c>
      <c r="O858" s="38" t="str">
        <f t="shared" ca="1" si="161"/>
        <v>-</v>
      </c>
      <c r="P858" s="38">
        <f t="shared" ca="1" si="162"/>
        <v>83.221481378798558</v>
      </c>
      <c r="Q858" s="38">
        <f t="shared" ca="1" si="163"/>
        <v>86.929548605708845</v>
      </c>
      <c r="R858" s="38">
        <f t="shared" ca="1" si="164"/>
        <v>79.676267943244866</v>
      </c>
      <c r="S858" s="38">
        <f t="shared" ca="1" si="165"/>
        <v>75.945564855204367</v>
      </c>
      <c r="T858" s="38">
        <f t="shared" ca="1" si="166"/>
        <v>92.798715633457689</v>
      </c>
      <c r="U858" s="38" t="str">
        <f t="shared" ca="1" si="167"/>
        <v>-</v>
      </c>
      <c r="V858" s="38"/>
      <c r="W858" s="38"/>
    </row>
    <row r="859" spans="1:23" x14ac:dyDescent="0.35">
      <c r="A859" s="2" t="str">
        <f>BASE_NOTAS[[#This Row],[Sigla]]&amp;BASE_NOTAS[[#This Row],[CÓDIGO]]</f>
        <v>RNEP_EG</v>
      </c>
      <c r="B859" s="4" t="s">
        <v>202</v>
      </c>
      <c r="C859" s="4" t="s">
        <v>403</v>
      </c>
      <c r="D859" s="4" t="s">
        <v>428</v>
      </c>
      <c r="E859" s="42">
        <v>84.702743813777374</v>
      </c>
      <c r="F859" s="4" t="s">
        <v>611</v>
      </c>
      <c r="G85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93.331929611068063</v>
      </c>
      <c r="H85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59" s="38" t="str">
        <f t="shared" ca="1" si="156"/>
        <v>-</v>
      </c>
      <c r="K859" s="38" t="str">
        <f t="shared" ca="1" si="157"/>
        <v>-</v>
      </c>
      <c r="L859" s="38" t="str">
        <f t="shared" ca="1" si="158"/>
        <v>-</v>
      </c>
      <c r="M859" s="38" t="str">
        <f t="shared" ca="1" si="159"/>
        <v>-</v>
      </c>
      <c r="N859" s="38">
        <f t="shared" ca="1" si="160"/>
        <v>13.616897317152436</v>
      </c>
      <c r="O859" s="38" t="str">
        <f t="shared" ca="1" si="161"/>
        <v>-</v>
      </c>
      <c r="P859" s="38">
        <f t="shared" ca="1" si="162"/>
        <v>6.9602061767053556</v>
      </c>
      <c r="Q859" s="38">
        <f t="shared" ca="1" si="163"/>
        <v>42.883481240417417</v>
      </c>
      <c r="R859" s="38">
        <f t="shared" ca="1" si="164"/>
        <v>0</v>
      </c>
      <c r="S859" s="38">
        <f t="shared" ca="1" si="165"/>
        <v>84.702743813777374</v>
      </c>
      <c r="T859" s="38">
        <f t="shared" ca="1" si="166"/>
        <v>93.331929611068063</v>
      </c>
      <c r="U859" s="38" t="str">
        <f t="shared" ca="1" si="167"/>
        <v>-</v>
      </c>
      <c r="V859" s="38"/>
      <c r="W859" s="38"/>
    </row>
    <row r="860" spans="1:23" x14ac:dyDescent="0.35">
      <c r="A860" s="2" t="str">
        <f>BASE_NOTAS[[#This Row],[Sigla]]&amp;BASE_NOTAS[[#This Row],[CÓDIGO]]</f>
        <v>ROEP_EG</v>
      </c>
      <c r="B860" s="4" t="s">
        <v>203</v>
      </c>
      <c r="C860" s="4" t="s">
        <v>403</v>
      </c>
      <c r="D860" s="4" t="s">
        <v>428</v>
      </c>
      <c r="E860" s="42">
        <v>79.28710823827339</v>
      </c>
      <c r="F860" s="4" t="s">
        <v>611</v>
      </c>
      <c r="G86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26.13789433467764</v>
      </c>
      <c r="H86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60" s="38" t="str">
        <f t="shared" ca="1" si="156"/>
        <v>-</v>
      </c>
      <c r="K860" s="38" t="str">
        <f t="shared" ca="1" si="157"/>
        <v>-</v>
      </c>
      <c r="L860" s="38" t="str">
        <f t="shared" ca="1" si="158"/>
        <v>-</v>
      </c>
      <c r="M860" s="38" t="str">
        <f t="shared" ca="1" si="159"/>
        <v>-</v>
      </c>
      <c r="N860" s="38">
        <f t="shared" ca="1" si="160"/>
        <v>9.6651769581526565</v>
      </c>
      <c r="O860" s="38" t="str">
        <f t="shared" ca="1" si="161"/>
        <v>-</v>
      </c>
      <c r="P860" s="38">
        <f t="shared" ca="1" si="162"/>
        <v>72.788975416239737</v>
      </c>
      <c r="Q860" s="38">
        <f t="shared" ca="1" si="163"/>
        <v>50.303557181109596</v>
      </c>
      <c r="R860" s="38">
        <f t="shared" ca="1" si="164"/>
        <v>48.7532950743539</v>
      </c>
      <c r="S860" s="38">
        <f t="shared" ca="1" si="165"/>
        <v>79.28710823827339</v>
      </c>
      <c r="T860" s="38">
        <f t="shared" ca="1" si="166"/>
        <v>26.13789433467764</v>
      </c>
      <c r="U860" s="38" t="str">
        <f t="shared" ca="1" si="167"/>
        <v>-</v>
      </c>
      <c r="V860" s="38"/>
      <c r="W860" s="38"/>
    </row>
    <row r="861" spans="1:23" x14ac:dyDescent="0.35">
      <c r="A861" s="2" t="str">
        <f>BASE_NOTAS[[#This Row],[Sigla]]&amp;BASE_NOTAS[[#This Row],[CÓDIGO]]</f>
        <v>RREP_EG</v>
      </c>
      <c r="B861" s="4" t="s">
        <v>204</v>
      </c>
      <c r="C861" s="4" t="s">
        <v>403</v>
      </c>
      <c r="D861" s="4" t="s">
        <v>428</v>
      </c>
      <c r="E861" s="42">
        <v>34.568615944817765</v>
      </c>
      <c r="F861" s="4" t="s">
        <v>611</v>
      </c>
      <c r="G86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40.36423359588737</v>
      </c>
      <c r="H86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61" s="38" t="str">
        <f t="shared" ca="1" si="156"/>
        <v>-</v>
      </c>
      <c r="K861" s="38" t="str">
        <f t="shared" ca="1" si="157"/>
        <v>-</v>
      </c>
      <c r="L861" s="38" t="str">
        <f t="shared" ca="1" si="158"/>
        <v>-</v>
      </c>
      <c r="M861" s="38" t="str">
        <f t="shared" ca="1" si="159"/>
        <v>-</v>
      </c>
      <c r="N861" s="38">
        <f t="shared" ca="1" si="160"/>
        <v>49.117292804014731</v>
      </c>
      <c r="O861" s="38" t="str">
        <f t="shared" ca="1" si="161"/>
        <v>-</v>
      </c>
      <c r="P861" s="38">
        <f t="shared" ca="1" si="162"/>
        <v>61.706565837266545</v>
      </c>
      <c r="Q861" s="38">
        <f t="shared" ca="1" si="163"/>
        <v>49.778902598501858</v>
      </c>
      <c r="R861" s="38">
        <f t="shared" ca="1" si="164"/>
        <v>97.493906261023028</v>
      </c>
      <c r="S861" s="38">
        <f t="shared" ca="1" si="165"/>
        <v>34.568615944817765</v>
      </c>
      <c r="T861" s="38">
        <f t="shared" ca="1" si="166"/>
        <v>40.36423359588737</v>
      </c>
      <c r="U861" s="38" t="str">
        <f t="shared" ca="1" si="167"/>
        <v>-</v>
      </c>
      <c r="V861" s="38"/>
      <c r="W861" s="38"/>
    </row>
    <row r="862" spans="1:23" x14ac:dyDescent="0.35">
      <c r="A862" s="2" t="str">
        <f>BASE_NOTAS[[#This Row],[Sigla]]&amp;BASE_NOTAS[[#This Row],[CÓDIGO]]</f>
        <v>RSEP_EG</v>
      </c>
      <c r="B862" s="4" t="s">
        <v>205</v>
      </c>
      <c r="C862" s="4" t="s">
        <v>403</v>
      </c>
      <c r="D862" s="4" t="s">
        <v>428</v>
      </c>
      <c r="E862" s="42">
        <v>64.003709950267051</v>
      </c>
      <c r="F862" s="4" t="s">
        <v>611</v>
      </c>
      <c r="G86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98.935637329702331</v>
      </c>
      <c r="H86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62" s="38" t="str">
        <f t="shared" ca="1" si="156"/>
        <v>-</v>
      </c>
      <c r="K862" s="38" t="str">
        <f t="shared" ca="1" si="157"/>
        <v>-</v>
      </c>
      <c r="L862" s="38" t="str">
        <f t="shared" ca="1" si="158"/>
        <v>-</v>
      </c>
      <c r="M862" s="38" t="str">
        <f t="shared" ca="1" si="159"/>
        <v>-</v>
      </c>
      <c r="N862" s="38">
        <f t="shared" ca="1" si="160"/>
        <v>39.607707365413333</v>
      </c>
      <c r="O862" s="38" t="str">
        <f t="shared" ca="1" si="161"/>
        <v>-</v>
      </c>
      <c r="P862" s="38">
        <f t="shared" ca="1" si="162"/>
        <v>63.65909699297039</v>
      </c>
      <c r="Q862" s="38">
        <f t="shared" ca="1" si="163"/>
        <v>65.897866062446056</v>
      </c>
      <c r="R862" s="38">
        <f t="shared" ca="1" si="164"/>
        <v>87.652726177922887</v>
      </c>
      <c r="S862" s="38">
        <f t="shared" ca="1" si="165"/>
        <v>64.003709950267051</v>
      </c>
      <c r="T862" s="38">
        <f t="shared" ca="1" si="166"/>
        <v>98.935637329702331</v>
      </c>
      <c r="U862" s="38" t="str">
        <f t="shared" ca="1" si="167"/>
        <v>-</v>
      </c>
      <c r="V862" s="38"/>
      <c r="W862" s="38"/>
    </row>
    <row r="863" spans="1:23" x14ac:dyDescent="0.35">
      <c r="A863" s="2" t="str">
        <f>BASE_NOTAS[[#This Row],[Sigla]]&amp;BASE_NOTAS[[#This Row],[CÓDIGO]]</f>
        <v>SCEP_EG</v>
      </c>
      <c r="B863" s="4" t="s">
        <v>194</v>
      </c>
      <c r="C863" s="4" t="s">
        <v>403</v>
      </c>
      <c r="D863" s="4" t="s">
        <v>428</v>
      </c>
      <c r="E863" s="42">
        <v>76.045637117380664</v>
      </c>
      <c r="F863" s="4" t="s">
        <v>611</v>
      </c>
      <c r="G86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86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63" s="38" t="str">
        <f t="shared" ca="1" si="156"/>
        <v>-</v>
      </c>
      <c r="K863" s="38" t="str">
        <f t="shared" ca="1" si="157"/>
        <v>-</v>
      </c>
      <c r="L863" s="38" t="str">
        <f t="shared" ca="1" si="158"/>
        <v>-</v>
      </c>
      <c r="M863" s="38" t="str">
        <f t="shared" ca="1" si="159"/>
        <v>-</v>
      </c>
      <c r="N863" s="38">
        <f t="shared" ca="1" si="160"/>
        <v>74.457298377824998</v>
      </c>
      <c r="O863" s="38" t="str">
        <f t="shared" ca="1" si="161"/>
        <v>-</v>
      </c>
      <c r="P863" s="38">
        <f t="shared" ca="1" si="162"/>
        <v>62.838289413693502</v>
      </c>
      <c r="Q863" s="38">
        <f t="shared" ca="1" si="163"/>
        <v>79.154056550390791</v>
      </c>
      <c r="R863" s="38">
        <f t="shared" ca="1" si="164"/>
        <v>84.615449580158753</v>
      </c>
      <c r="S863" s="38">
        <f t="shared" ca="1" si="165"/>
        <v>76.045637117380664</v>
      </c>
      <c r="T863" s="38">
        <f t="shared" ca="1" si="166"/>
        <v>100</v>
      </c>
      <c r="U863" s="38" t="str">
        <f t="shared" ca="1" si="167"/>
        <v>-</v>
      </c>
      <c r="V863" s="38"/>
      <c r="W863" s="38"/>
    </row>
    <row r="864" spans="1:23" x14ac:dyDescent="0.35">
      <c r="A864" s="2" t="str">
        <f>BASE_NOTAS[[#This Row],[Sigla]]&amp;BASE_NOTAS[[#This Row],[CÓDIGO]]</f>
        <v>SEEP_EG</v>
      </c>
      <c r="B864" s="4" t="s">
        <v>206</v>
      </c>
      <c r="C864" s="4" t="s">
        <v>403</v>
      </c>
      <c r="D864" s="4" t="s">
        <v>428</v>
      </c>
      <c r="E864" s="42">
        <v>99.643422502477449</v>
      </c>
      <c r="F864" s="4" t="s">
        <v>611</v>
      </c>
      <c r="G86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86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64" s="38" t="str">
        <f t="shared" ca="1" si="156"/>
        <v>-</v>
      </c>
      <c r="K864" s="38" t="str">
        <f t="shared" ca="1" si="157"/>
        <v>-</v>
      </c>
      <c r="L864" s="38" t="str">
        <f t="shared" ca="1" si="158"/>
        <v>-</v>
      </c>
      <c r="M864" s="38" t="str">
        <f t="shared" ca="1" si="159"/>
        <v>-</v>
      </c>
      <c r="N864" s="38">
        <f t="shared" ca="1" si="160"/>
        <v>88.119908597161881</v>
      </c>
      <c r="O864" s="38" t="str">
        <f t="shared" ca="1" si="161"/>
        <v>-</v>
      </c>
      <c r="P864" s="38">
        <f t="shared" ca="1" si="162"/>
        <v>75.171852666614257</v>
      </c>
      <c r="Q864" s="38">
        <f t="shared" ca="1" si="163"/>
        <v>91.729231975408098</v>
      </c>
      <c r="R864" s="38">
        <f t="shared" ca="1" si="164"/>
        <v>67.151550010971249</v>
      </c>
      <c r="S864" s="38">
        <f t="shared" ca="1" si="165"/>
        <v>99.643422502477449</v>
      </c>
      <c r="T864" s="38">
        <f t="shared" ca="1" si="166"/>
        <v>0</v>
      </c>
      <c r="U864" s="38" t="str">
        <f t="shared" ca="1" si="167"/>
        <v>-</v>
      </c>
      <c r="V864" s="38"/>
      <c r="W864" s="38"/>
    </row>
    <row r="865" spans="1:23" x14ac:dyDescent="0.35">
      <c r="A865" s="2" t="str">
        <f>BASE_NOTAS[[#This Row],[Sigla]]&amp;BASE_NOTAS[[#This Row],[CÓDIGO]]</f>
        <v>SPEP_EG</v>
      </c>
      <c r="B865" s="4" t="s">
        <v>186</v>
      </c>
      <c r="C865" s="4" t="s">
        <v>403</v>
      </c>
      <c r="D865" s="4" t="s">
        <v>428</v>
      </c>
      <c r="E865" s="42">
        <v>100</v>
      </c>
      <c r="F865" s="4" t="s">
        <v>611</v>
      </c>
      <c r="G86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32.30268654039331</v>
      </c>
      <c r="H86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65" s="38" t="str">
        <f t="shared" ca="1" si="156"/>
        <v>-</v>
      </c>
      <c r="K865" s="38" t="str">
        <f t="shared" ca="1" si="157"/>
        <v>-</v>
      </c>
      <c r="L865" s="38" t="str">
        <f t="shared" ca="1" si="158"/>
        <v>-</v>
      </c>
      <c r="M865" s="38" t="str">
        <f t="shared" ca="1" si="159"/>
        <v>-</v>
      </c>
      <c r="N865" s="38">
        <f t="shared" ca="1" si="160"/>
        <v>96.059321531461791</v>
      </c>
      <c r="O865" s="38" t="str">
        <f t="shared" ca="1" si="161"/>
        <v>-</v>
      </c>
      <c r="P865" s="38">
        <f t="shared" ca="1" si="162"/>
        <v>92.816299207928495</v>
      </c>
      <c r="Q865" s="38">
        <f t="shared" ca="1" si="163"/>
        <v>55.766781750767258</v>
      </c>
      <c r="R865" s="38">
        <f t="shared" ca="1" si="164"/>
        <v>42.406645272788644</v>
      </c>
      <c r="S865" s="38">
        <f t="shared" ca="1" si="165"/>
        <v>100</v>
      </c>
      <c r="T865" s="38">
        <f t="shared" ca="1" si="166"/>
        <v>32.30268654039331</v>
      </c>
      <c r="U865" s="38" t="str">
        <f t="shared" ca="1" si="167"/>
        <v>-</v>
      </c>
      <c r="V865" s="38"/>
      <c r="W865" s="38"/>
    </row>
    <row r="866" spans="1:23" x14ac:dyDescent="0.35">
      <c r="A866" s="2" t="str">
        <f>BASE_NOTAS[[#This Row],[Sigla]]&amp;BASE_NOTAS[[#This Row],[CÓDIGO]]</f>
        <v>TOEP_EG</v>
      </c>
      <c r="B866" s="4" t="s">
        <v>185</v>
      </c>
      <c r="C866" s="4" t="s">
        <v>403</v>
      </c>
      <c r="D866" s="4" t="s">
        <v>428</v>
      </c>
      <c r="E866" s="42">
        <v>53.7532128920286</v>
      </c>
      <c r="F866" s="4" t="s">
        <v>611</v>
      </c>
      <c r="G86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55.351386068749584</v>
      </c>
      <c r="H86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66" s="38" t="str">
        <f t="shared" ca="1" si="156"/>
        <v>-</v>
      </c>
      <c r="K866" s="38" t="str">
        <f t="shared" ca="1" si="157"/>
        <v>-</v>
      </c>
      <c r="L866" s="38" t="str">
        <f t="shared" ca="1" si="158"/>
        <v>-</v>
      </c>
      <c r="M866" s="38" t="str">
        <f t="shared" ca="1" si="159"/>
        <v>-</v>
      </c>
      <c r="N866" s="38">
        <f t="shared" ca="1" si="160"/>
        <v>51.622053816912036</v>
      </c>
      <c r="O866" s="38" t="str">
        <f t="shared" ca="1" si="161"/>
        <v>-</v>
      </c>
      <c r="P866" s="38">
        <f t="shared" ca="1" si="162"/>
        <v>86.900363778566202</v>
      </c>
      <c r="Q866" s="38">
        <f t="shared" ca="1" si="163"/>
        <v>39.436450219824735</v>
      </c>
      <c r="R866" s="38">
        <f t="shared" ca="1" si="164"/>
        <v>24.109818667406032</v>
      </c>
      <c r="S866" s="38">
        <f t="shared" ca="1" si="165"/>
        <v>53.7532128920286</v>
      </c>
      <c r="T866" s="38">
        <f t="shared" ca="1" si="166"/>
        <v>55.351386068749584</v>
      </c>
      <c r="U866" s="38" t="str">
        <f t="shared" ca="1" si="167"/>
        <v>-</v>
      </c>
      <c r="V866" s="38"/>
      <c r="W866" s="38"/>
    </row>
    <row r="867" spans="1:23" x14ac:dyDescent="0.35">
      <c r="A867" s="2" t="str">
        <f>BASE_NOTAS[[#This Row],[Sigla]]&amp;BASE_NOTAS[[#This Row],[CÓDIGO]]</f>
        <v>ACEP_GE</v>
      </c>
      <c r="B867" s="4" t="s">
        <v>156</v>
      </c>
      <c r="C867" s="4" t="s">
        <v>404</v>
      </c>
      <c r="D867" s="4" t="s">
        <v>429</v>
      </c>
      <c r="E867" s="42">
        <v>96.21580131177798</v>
      </c>
      <c r="F867" s="4" t="s">
        <v>611</v>
      </c>
      <c r="G86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96.40399421153289</v>
      </c>
      <c r="H86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67" s="38" t="str">
        <f t="shared" ca="1" si="156"/>
        <v>-</v>
      </c>
      <c r="K867" s="38" t="str">
        <f t="shared" ca="1" si="157"/>
        <v>-</v>
      </c>
      <c r="L867" s="38" t="str">
        <f t="shared" ca="1" si="158"/>
        <v>-</v>
      </c>
      <c r="M867" s="38" t="str">
        <f t="shared" ca="1" si="159"/>
        <v>-</v>
      </c>
      <c r="N867" s="38">
        <f t="shared" ca="1" si="160"/>
        <v>94.685620729833403</v>
      </c>
      <c r="O867" s="38" t="str">
        <f t="shared" ca="1" si="161"/>
        <v>-</v>
      </c>
      <c r="P867" s="38">
        <f t="shared" ca="1" si="162"/>
        <v>51.711971381983965</v>
      </c>
      <c r="Q867" s="38">
        <f t="shared" ca="1" si="163"/>
        <v>82.270747845762429</v>
      </c>
      <c r="R867" s="38">
        <f t="shared" ca="1" si="164"/>
        <v>65.65945047473636</v>
      </c>
      <c r="S867" s="38">
        <f t="shared" ca="1" si="165"/>
        <v>96.21580131177798</v>
      </c>
      <c r="T867" s="38">
        <f t="shared" ca="1" si="166"/>
        <v>96.40399421153289</v>
      </c>
      <c r="U867" s="38" t="str">
        <f t="shared" ca="1" si="167"/>
        <v>-</v>
      </c>
      <c r="V867" s="38"/>
      <c r="W867" s="38"/>
    </row>
    <row r="868" spans="1:23" x14ac:dyDescent="0.35">
      <c r="A868" s="2" t="str">
        <f>BASE_NOTAS[[#This Row],[Sigla]]&amp;BASE_NOTAS[[#This Row],[CÓDIGO]]</f>
        <v>ALEP_GE</v>
      </c>
      <c r="B868" s="4" t="s">
        <v>157</v>
      </c>
      <c r="C868" s="4" t="s">
        <v>404</v>
      </c>
      <c r="D868" s="4" t="s">
        <v>429</v>
      </c>
      <c r="E868" s="42">
        <v>20.195315951083728</v>
      </c>
      <c r="F868" s="4" t="s">
        <v>611</v>
      </c>
      <c r="G86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40.927333914231532</v>
      </c>
      <c r="H86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68" s="38" t="str">
        <f t="shared" ca="1" si="156"/>
        <v>-</v>
      </c>
      <c r="K868" s="38" t="str">
        <f t="shared" ca="1" si="157"/>
        <v>-</v>
      </c>
      <c r="L868" s="38" t="str">
        <f t="shared" ca="1" si="158"/>
        <v>-</v>
      </c>
      <c r="M868" s="38" t="str">
        <f t="shared" ca="1" si="159"/>
        <v>-</v>
      </c>
      <c r="N868" s="38">
        <f t="shared" ca="1" si="160"/>
        <v>35.277649244328174</v>
      </c>
      <c r="O868" s="38" t="str">
        <f t="shared" ca="1" si="161"/>
        <v>-</v>
      </c>
      <c r="P868" s="38">
        <f t="shared" ca="1" si="162"/>
        <v>1.4047895632263447</v>
      </c>
      <c r="Q868" s="38">
        <f t="shared" ca="1" si="163"/>
        <v>22.609026737630444</v>
      </c>
      <c r="R868" s="38">
        <f t="shared" ca="1" si="164"/>
        <v>23.007430322005945</v>
      </c>
      <c r="S868" s="38">
        <f t="shared" ca="1" si="165"/>
        <v>20.195315951083728</v>
      </c>
      <c r="T868" s="38">
        <f t="shared" ca="1" si="166"/>
        <v>40.927333914231532</v>
      </c>
      <c r="U868" s="38" t="str">
        <f t="shared" ca="1" si="167"/>
        <v>-</v>
      </c>
      <c r="V868" s="38"/>
      <c r="W868" s="38"/>
    </row>
    <row r="869" spans="1:23" x14ac:dyDescent="0.35">
      <c r="A869" s="2" t="str">
        <f>BASE_NOTAS[[#This Row],[Sigla]]&amp;BASE_NOTAS[[#This Row],[CÓDIGO]]</f>
        <v>AMEP_GE</v>
      </c>
      <c r="B869" s="4" t="s">
        <v>158</v>
      </c>
      <c r="C869" s="4" t="s">
        <v>404</v>
      </c>
      <c r="D869" s="4" t="s">
        <v>429</v>
      </c>
      <c r="E869" s="42">
        <v>89.022635636377132</v>
      </c>
      <c r="F869" s="4" t="s">
        <v>611</v>
      </c>
      <c r="G86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92.436608776501387</v>
      </c>
      <c r="H86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69" s="38" t="str">
        <f t="shared" ca="1" si="156"/>
        <v>-</v>
      </c>
      <c r="K869" s="38" t="str">
        <f t="shared" ca="1" si="157"/>
        <v>-</v>
      </c>
      <c r="L869" s="38" t="str">
        <f t="shared" ca="1" si="158"/>
        <v>-</v>
      </c>
      <c r="M869" s="38" t="str">
        <f t="shared" ca="1" si="159"/>
        <v>-</v>
      </c>
      <c r="N869" s="38">
        <f t="shared" ca="1" si="160"/>
        <v>64.007904622881028</v>
      </c>
      <c r="O869" s="38" t="str">
        <f t="shared" ca="1" si="161"/>
        <v>-</v>
      </c>
      <c r="P869" s="38">
        <f t="shared" ca="1" si="162"/>
        <v>69.338314573949447</v>
      </c>
      <c r="Q869" s="38">
        <f t="shared" ca="1" si="163"/>
        <v>77.404067070905498</v>
      </c>
      <c r="R869" s="38">
        <f t="shared" ca="1" si="164"/>
        <v>5.6149949908612626</v>
      </c>
      <c r="S869" s="38">
        <f t="shared" ca="1" si="165"/>
        <v>89.022635636377132</v>
      </c>
      <c r="T869" s="38">
        <f t="shared" ca="1" si="166"/>
        <v>92.436608776501387</v>
      </c>
      <c r="U869" s="38" t="str">
        <f t="shared" ca="1" si="167"/>
        <v>-</v>
      </c>
      <c r="V869" s="38"/>
      <c r="W869" s="38"/>
    </row>
    <row r="870" spans="1:23" x14ac:dyDescent="0.35">
      <c r="A870" s="2" t="str">
        <f>BASE_NOTAS[[#This Row],[Sigla]]&amp;BASE_NOTAS[[#This Row],[CÓDIGO]]</f>
        <v>APEP_GE</v>
      </c>
      <c r="B870" s="4" t="s">
        <v>184</v>
      </c>
      <c r="C870" s="4" t="s">
        <v>404</v>
      </c>
      <c r="D870" s="4" t="s">
        <v>429</v>
      </c>
      <c r="E870" s="42">
        <v>54.508363862368974</v>
      </c>
      <c r="F870" s="4" t="s">
        <v>611</v>
      </c>
      <c r="G87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67.460317649066496</v>
      </c>
      <c r="H87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70" s="38" t="str">
        <f t="shared" ca="1" si="156"/>
        <v>-</v>
      </c>
      <c r="K870" s="38" t="str">
        <f t="shared" ca="1" si="157"/>
        <v>-</v>
      </c>
      <c r="L870" s="38" t="str">
        <f t="shared" ca="1" si="158"/>
        <v>-</v>
      </c>
      <c r="M870" s="38" t="str">
        <f t="shared" ca="1" si="159"/>
        <v>-</v>
      </c>
      <c r="N870" s="38">
        <f t="shared" ca="1" si="160"/>
        <v>86.783824881636576</v>
      </c>
      <c r="O870" s="38" t="str">
        <f t="shared" ca="1" si="161"/>
        <v>-</v>
      </c>
      <c r="P870" s="38">
        <f t="shared" ca="1" si="162"/>
        <v>23.915693352054475</v>
      </c>
      <c r="Q870" s="38">
        <f t="shared" ca="1" si="163"/>
        <v>98.534025192302678</v>
      </c>
      <c r="R870" s="38">
        <f t="shared" ca="1" si="164"/>
        <v>57.764367791353209</v>
      </c>
      <c r="S870" s="38">
        <f t="shared" ca="1" si="165"/>
        <v>54.508363862368974</v>
      </c>
      <c r="T870" s="38">
        <f t="shared" ca="1" si="166"/>
        <v>67.460317649066496</v>
      </c>
      <c r="U870" s="38" t="str">
        <f t="shared" ca="1" si="167"/>
        <v>-</v>
      </c>
      <c r="V870" s="38"/>
      <c r="W870" s="38"/>
    </row>
    <row r="871" spans="1:23" x14ac:dyDescent="0.35">
      <c r="A871" s="2" t="str">
        <f>BASE_NOTAS[[#This Row],[Sigla]]&amp;BASE_NOTAS[[#This Row],[CÓDIGO]]</f>
        <v>BAEP_GE</v>
      </c>
      <c r="B871" s="4" t="s">
        <v>187</v>
      </c>
      <c r="C871" s="4" t="s">
        <v>404</v>
      </c>
      <c r="D871" s="4" t="s">
        <v>429</v>
      </c>
      <c r="E871" s="42">
        <v>57.758611622985981</v>
      </c>
      <c r="F871" s="4" t="s">
        <v>611</v>
      </c>
      <c r="G87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87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71" s="38" t="str">
        <f t="shared" ca="1" si="156"/>
        <v>-</v>
      </c>
      <c r="K871" s="38" t="str">
        <f t="shared" ca="1" si="157"/>
        <v>-</v>
      </c>
      <c r="L871" s="38" t="str">
        <f t="shared" ca="1" si="158"/>
        <v>-</v>
      </c>
      <c r="M871" s="38" t="str">
        <f t="shared" ca="1" si="159"/>
        <v>-</v>
      </c>
      <c r="N871" s="38">
        <f t="shared" ca="1" si="160"/>
        <v>0</v>
      </c>
      <c r="O871" s="38" t="str">
        <f t="shared" ca="1" si="161"/>
        <v>-</v>
      </c>
      <c r="P871" s="38">
        <f t="shared" ca="1" si="162"/>
        <v>69.949041187261273</v>
      </c>
      <c r="Q871" s="38">
        <f t="shared" ca="1" si="163"/>
        <v>31.902893763281114</v>
      </c>
      <c r="R871" s="38">
        <f t="shared" ca="1" si="164"/>
        <v>63.544268562163815</v>
      </c>
      <c r="S871" s="38">
        <f t="shared" ca="1" si="165"/>
        <v>57.758611622985981</v>
      </c>
      <c r="T871" s="38">
        <f t="shared" ca="1" si="166"/>
        <v>0</v>
      </c>
      <c r="U871" s="38" t="str">
        <f t="shared" ca="1" si="167"/>
        <v>-</v>
      </c>
      <c r="V871" s="38"/>
      <c r="W871" s="38"/>
    </row>
    <row r="872" spans="1:23" x14ac:dyDescent="0.35">
      <c r="A872" s="2" t="str">
        <f>BASE_NOTAS[[#This Row],[Sigla]]&amp;BASE_NOTAS[[#This Row],[CÓDIGO]]</f>
        <v>CEEP_GE</v>
      </c>
      <c r="B872" s="4" t="s">
        <v>188</v>
      </c>
      <c r="C872" s="4" t="s">
        <v>404</v>
      </c>
      <c r="D872" s="4" t="s">
        <v>429</v>
      </c>
      <c r="E872" s="42">
        <v>0</v>
      </c>
      <c r="F872" s="4" t="s">
        <v>611</v>
      </c>
      <c r="G87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52.722565867883745</v>
      </c>
      <c r="H87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72" s="38" t="str">
        <f t="shared" ca="1" si="156"/>
        <v>-</v>
      </c>
      <c r="K872" s="38" t="str">
        <f t="shared" ca="1" si="157"/>
        <v>-</v>
      </c>
      <c r="L872" s="38" t="str">
        <f t="shared" ca="1" si="158"/>
        <v>-</v>
      </c>
      <c r="M872" s="38" t="str">
        <f t="shared" ca="1" si="159"/>
        <v>-</v>
      </c>
      <c r="N872" s="38">
        <f t="shared" ca="1" si="160"/>
        <v>27.377468921870872</v>
      </c>
      <c r="O872" s="38" t="str">
        <f t="shared" ca="1" si="161"/>
        <v>-</v>
      </c>
      <c r="P872" s="38">
        <f t="shared" ca="1" si="162"/>
        <v>0</v>
      </c>
      <c r="Q872" s="38">
        <f t="shared" ca="1" si="163"/>
        <v>2.5641836074955222</v>
      </c>
      <c r="R872" s="38">
        <f t="shared" ca="1" si="164"/>
        <v>18.243701828815261</v>
      </c>
      <c r="S872" s="38">
        <f t="shared" ca="1" si="165"/>
        <v>0</v>
      </c>
      <c r="T872" s="38">
        <f t="shared" ca="1" si="166"/>
        <v>52.722565867883745</v>
      </c>
      <c r="U872" s="38" t="str">
        <f t="shared" ca="1" si="167"/>
        <v>-</v>
      </c>
      <c r="V872" s="38"/>
      <c r="W872" s="38"/>
    </row>
    <row r="873" spans="1:23" x14ac:dyDescent="0.35">
      <c r="A873" s="2" t="str">
        <f>BASE_NOTAS[[#This Row],[Sigla]]&amp;BASE_NOTAS[[#This Row],[CÓDIGO]]</f>
        <v>DFEP_GE</v>
      </c>
      <c r="B873" s="4" t="s">
        <v>189</v>
      </c>
      <c r="C873" s="4" t="s">
        <v>404</v>
      </c>
      <c r="D873" s="4" t="s">
        <v>429</v>
      </c>
      <c r="E873" s="42">
        <v>23.899414338591257</v>
      </c>
      <c r="F873" s="4" t="s">
        <v>611</v>
      </c>
      <c r="G87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61.114684737216606</v>
      </c>
      <c r="H87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73" s="38" t="str">
        <f t="shared" ca="1" si="156"/>
        <v>-</v>
      </c>
      <c r="K873" s="38" t="str">
        <f t="shared" ca="1" si="157"/>
        <v>-</v>
      </c>
      <c r="L873" s="38" t="str">
        <f t="shared" ca="1" si="158"/>
        <v>-</v>
      </c>
      <c r="M873" s="38" t="str">
        <f t="shared" ca="1" si="159"/>
        <v>-</v>
      </c>
      <c r="N873" s="38">
        <f t="shared" ca="1" si="160"/>
        <v>69.427813582122496</v>
      </c>
      <c r="O873" s="38" t="str">
        <f t="shared" ca="1" si="161"/>
        <v>-</v>
      </c>
      <c r="P873" s="38">
        <f t="shared" ca="1" si="162"/>
        <v>36.040440818659214</v>
      </c>
      <c r="Q873" s="38">
        <f t="shared" ca="1" si="163"/>
        <v>79.247879876537496</v>
      </c>
      <c r="R873" s="38">
        <f t="shared" ca="1" si="164"/>
        <v>50.722155468263082</v>
      </c>
      <c r="S873" s="38">
        <f t="shared" ca="1" si="165"/>
        <v>23.899414338591257</v>
      </c>
      <c r="T873" s="38">
        <f t="shared" ca="1" si="166"/>
        <v>61.114684737216606</v>
      </c>
      <c r="U873" s="38" t="str">
        <f t="shared" ca="1" si="167"/>
        <v>-</v>
      </c>
      <c r="V873" s="38"/>
      <c r="W873" s="38"/>
    </row>
    <row r="874" spans="1:23" x14ac:dyDescent="0.35">
      <c r="A874" s="2" t="str">
        <f>BASE_NOTAS[[#This Row],[Sigla]]&amp;BASE_NOTAS[[#This Row],[CÓDIGO]]</f>
        <v>ESEP_GE</v>
      </c>
      <c r="B874" s="4" t="s">
        <v>183</v>
      </c>
      <c r="C874" s="4" t="s">
        <v>404</v>
      </c>
      <c r="D874" s="4" t="s">
        <v>429</v>
      </c>
      <c r="E874" s="42">
        <v>100</v>
      </c>
      <c r="F874" s="4" t="s">
        <v>611</v>
      </c>
      <c r="G87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37.830226328394247</v>
      </c>
      <c r="H87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74" s="38" t="str">
        <f t="shared" ca="1" si="156"/>
        <v>-</v>
      </c>
      <c r="K874" s="38" t="str">
        <f t="shared" ca="1" si="157"/>
        <v>-</v>
      </c>
      <c r="L874" s="38" t="str">
        <f t="shared" ca="1" si="158"/>
        <v>-</v>
      </c>
      <c r="M874" s="38" t="str">
        <f t="shared" ca="1" si="159"/>
        <v>-</v>
      </c>
      <c r="N874" s="38">
        <f t="shared" ca="1" si="160"/>
        <v>97.304212348974275</v>
      </c>
      <c r="O874" s="38" t="str">
        <f t="shared" ca="1" si="161"/>
        <v>-</v>
      </c>
      <c r="P874" s="38">
        <f t="shared" ca="1" si="162"/>
        <v>49.872910907335047</v>
      </c>
      <c r="Q874" s="38">
        <f t="shared" ca="1" si="163"/>
        <v>64.502349848071901</v>
      </c>
      <c r="R874" s="38">
        <f t="shared" ca="1" si="164"/>
        <v>50.000382656412647</v>
      </c>
      <c r="S874" s="38">
        <f t="shared" ca="1" si="165"/>
        <v>100</v>
      </c>
      <c r="T874" s="38">
        <f t="shared" ca="1" si="166"/>
        <v>37.830226328394247</v>
      </c>
      <c r="U874" s="38" t="str">
        <f t="shared" ca="1" si="167"/>
        <v>-</v>
      </c>
      <c r="V874" s="38"/>
      <c r="W874" s="38"/>
    </row>
    <row r="875" spans="1:23" x14ac:dyDescent="0.35">
      <c r="A875" s="2" t="str">
        <f>BASE_NOTAS[[#This Row],[Sigla]]&amp;BASE_NOTAS[[#This Row],[CÓDIGO]]</f>
        <v>GOEP_GE</v>
      </c>
      <c r="B875" s="4" t="s">
        <v>190</v>
      </c>
      <c r="C875" s="4" t="s">
        <v>404</v>
      </c>
      <c r="D875" s="4" t="s">
        <v>429</v>
      </c>
      <c r="E875" s="42">
        <v>91.052990530655663</v>
      </c>
      <c r="F875" s="4" t="s">
        <v>611</v>
      </c>
      <c r="G87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77.266438967858988</v>
      </c>
      <c r="H87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75" s="38" t="str">
        <f t="shared" ca="1" si="156"/>
        <v>-</v>
      </c>
      <c r="K875" s="38" t="str">
        <f t="shared" ca="1" si="157"/>
        <v>-</v>
      </c>
      <c r="L875" s="38" t="str">
        <f t="shared" ca="1" si="158"/>
        <v>-</v>
      </c>
      <c r="M875" s="38" t="str">
        <f t="shared" ca="1" si="159"/>
        <v>-</v>
      </c>
      <c r="N875" s="38">
        <f t="shared" ca="1" si="160"/>
        <v>81.943281425588452</v>
      </c>
      <c r="O875" s="38" t="str">
        <f t="shared" ca="1" si="161"/>
        <v>-</v>
      </c>
      <c r="P875" s="38">
        <f t="shared" ca="1" si="162"/>
        <v>97.499950080520037</v>
      </c>
      <c r="Q875" s="38">
        <f t="shared" ca="1" si="163"/>
        <v>56.617126659341359</v>
      </c>
      <c r="R875" s="38">
        <f t="shared" ca="1" si="164"/>
        <v>74.424367203577447</v>
      </c>
      <c r="S875" s="38">
        <f t="shared" ca="1" si="165"/>
        <v>91.052990530655663</v>
      </c>
      <c r="T875" s="38">
        <f t="shared" ca="1" si="166"/>
        <v>77.266438967858988</v>
      </c>
      <c r="U875" s="38" t="str">
        <f t="shared" ca="1" si="167"/>
        <v>-</v>
      </c>
      <c r="V875" s="38"/>
      <c r="W875" s="38"/>
    </row>
    <row r="876" spans="1:23" x14ac:dyDescent="0.35">
      <c r="A876" s="2" t="str">
        <f>BASE_NOTAS[[#This Row],[Sigla]]&amp;BASE_NOTAS[[#This Row],[CÓDIGO]]</f>
        <v>MAEP_GE</v>
      </c>
      <c r="B876" s="4" t="s">
        <v>191</v>
      </c>
      <c r="C876" s="4" t="s">
        <v>404</v>
      </c>
      <c r="D876" s="4" t="s">
        <v>429</v>
      </c>
      <c r="E876" s="42">
        <v>67.581171811647266</v>
      </c>
      <c r="F876" s="4" t="s">
        <v>611</v>
      </c>
      <c r="G87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69.728536919114291</v>
      </c>
      <c r="H87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76" s="38" t="str">
        <f t="shared" ca="1" si="156"/>
        <v>-</v>
      </c>
      <c r="K876" s="38" t="str">
        <f t="shared" ca="1" si="157"/>
        <v>-</v>
      </c>
      <c r="L876" s="38" t="str">
        <f t="shared" ca="1" si="158"/>
        <v>-</v>
      </c>
      <c r="M876" s="38" t="str">
        <f t="shared" ca="1" si="159"/>
        <v>-</v>
      </c>
      <c r="N876" s="38">
        <f t="shared" ca="1" si="160"/>
        <v>81.766814807785394</v>
      </c>
      <c r="O876" s="38" t="str">
        <f t="shared" ca="1" si="161"/>
        <v>-</v>
      </c>
      <c r="P876" s="38">
        <f t="shared" ca="1" si="162"/>
        <v>65.488716078459419</v>
      </c>
      <c r="Q876" s="38">
        <f t="shared" ca="1" si="163"/>
        <v>31.880202708657876</v>
      </c>
      <c r="R876" s="38">
        <f t="shared" ca="1" si="164"/>
        <v>0</v>
      </c>
      <c r="S876" s="38">
        <f t="shared" ca="1" si="165"/>
        <v>67.581171811647266</v>
      </c>
      <c r="T876" s="38">
        <f t="shared" ca="1" si="166"/>
        <v>69.728536919114291</v>
      </c>
      <c r="U876" s="38" t="str">
        <f t="shared" ca="1" si="167"/>
        <v>-</v>
      </c>
      <c r="V876" s="38"/>
      <c r="W876" s="38"/>
    </row>
    <row r="877" spans="1:23" x14ac:dyDescent="0.35">
      <c r="A877" s="2" t="str">
        <f>BASE_NOTAS[[#This Row],[Sigla]]&amp;BASE_NOTAS[[#This Row],[CÓDIGO]]</f>
        <v>MGEP_GE</v>
      </c>
      <c r="B877" s="4" t="s">
        <v>192</v>
      </c>
      <c r="C877" s="4" t="s">
        <v>404</v>
      </c>
      <c r="D877" s="4" t="s">
        <v>429</v>
      </c>
      <c r="E877" s="42">
        <v>66.007963909506316</v>
      </c>
      <c r="F877" s="4" t="s">
        <v>611</v>
      </c>
      <c r="G87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62.333330416388527</v>
      </c>
      <c r="H87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77" s="38" t="str">
        <f t="shared" ca="1" si="156"/>
        <v>-</v>
      </c>
      <c r="K877" s="38" t="str">
        <f t="shared" ca="1" si="157"/>
        <v>-</v>
      </c>
      <c r="L877" s="38" t="str">
        <f t="shared" ca="1" si="158"/>
        <v>-</v>
      </c>
      <c r="M877" s="38" t="str">
        <f t="shared" ca="1" si="159"/>
        <v>-</v>
      </c>
      <c r="N877" s="38">
        <f t="shared" ca="1" si="160"/>
        <v>69.669798570413761</v>
      </c>
      <c r="O877" s="38" t="str">
        <f t="shared" ca="1" si="161"/>
        <v>-</v>
      </c>
      <c r="P877" s="38">
        <f t="shared" ca="1" si="162"/>
        <v>55.508764354562636</v>
      </c>
      <c r="Q877" s="38">
        <f t="shared" ca="1" si="163"/>
        <v>41.404179634367253</v>
      </c>
      <c r="R877" s="38">
        <f t="shared" ca="1" si="164"/>
        <v>35.756617736644188</v>
      </c>
      <c r="S877" s="38">
        <f t="shared" ca="1" si="165"/>
        <v>66.007963909506316</v>
      </c>
      <c r="T877" s="38">
        <f t="shared" ca="1" si="166"/>
        <v>62.333330416388527</v>
      </c>
      <c r="U877" s="38" t="str">
        <f t="shared" ca="1" si="167"/>
        <v>-</v>
      </c>
      <c r="V877" s="38"/>
      <c r="W877" s="38"/>
    </row>
    <row r="878" spans="1:23" x14ac:dyDescent="0.35">
      <c r="A878" s="2" t="str">
        <f>BASE_NOTAS[[#This Row],[Sigla]]&amp;BASE_NOTAS[[#This Row],[CÓDIGO]]</f>
        <v>MSEP_GE</v>
      </c>
      <c r="B878" s="4" t="s">
        <v>193</v>
      </c>
      <c r="C878" s="4" t="s">
        <v>404</v>
      </c>
      <c r="D878" s="4" t="s">
        <v>429</v>
      </c>
      <c r="E878" s="42">
        <v>68.387842039645165</v>
      </c>
      <c r="F878" s="4" t="s">
        <v>611</v>
      </c>
      <c r="G87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87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78" s="38" t="str">
        <f t="shared" ca="1" si="156"/>
        <v>-</v>
      </c>
      <c r="K878" s="38" t="str">
        <f t="shared" ca="1" si="157"/>
        <v>-</v>
      </c>
      <c r="L878" s="38" t="str">
        <f t="shared" ca="1" si="158"/>
        <v>-</v>
      </c>
      <c r="M878" s="38" t="str">
        <f t="shared" ca="1" si="159"/>
        <v>-</v>
      </c>
      <c r="N878" s="38">
        <f t="shared" ca="1" si="160"/>
        <v>100</v>
      </c>
      <c r="O878" s="38" t="str">
        <f t="shared" ca="1" si="161"/>
        <v>-</v>
      </c>
      <c r="P878" s="38">
        <f t="shared" ca="1" si="162"/>
        <v>86.758863390219929</v>
      </c>
      <c r="Q878" s="38">
        <f t="shared" ca="1" si="163"/>
        <v>59.52236049408279</v>
      </c>
      <c r="R878" s="38">
        <f t="shared" ca="1" si="164"/>
        <v>59.465909813935525</v>
      </c>
      <c r="S878" s="38">
        <f t="shared" ca="1" si="165"/>
        <v>68.387842039645165</v>
      </c>
      <c r="T878" s="38">
        <f t="shared" ca="1" si="166"/>
        <v>100</v>
      </c>
      <c r="U878" s="38" t="str">
        <f t="shared" ca="1" si="167"/>
        <v>-</v>
      </c>
      <c r="V878" s="38"/>
      <c r="W878" s="38"/>
    </row>
    <row r="879" spans="1:23" x14ac:dyDescent="0.35">
      <c r="A879" s="2" t="str">
        <f>BASE_NOTAS[[#This Row],[Sigla]]&amp;BASE_NOTAS[[#This Row],[CÓDIGO]]</f>
        <v>MTEP_GE</v>
      </c>
      <c r="B879" s="4" t="s">
        <v>195</v>
      </c>
      <c r="C879" s="4" t="s">
        <v>404</v>
      </c>
      <c r="D879" s="4" t="s">
        <v>429</v>
      </c>
      <c r="E879" s="42">
        <v>60.612417885878529</v>
      </c>
      <c r="F879" s="4" t="s">
        <v>611</v>
      </c>
      <c r="G87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51.784105883637451</v>
      </c>
      <c r="H87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79" s="38" t="str">
        <f t="shared" ca="1" si="156"/>
        <v>-</v>
      </c>
      <c r="K879" s="38" t="str">
        <f t="shared" ca="1" si="157"/>
        <v>-</v>
      </c>
      <c r="L879" s="38" t="str">
        <f t="shared" ca="1" si="158"/>
        <v>-</v>
      </c>
      <c r="M879" s="38" t="str">
        <f t="shared" ca="1" si="159"/>
        <v>-</v>
      </c>
      <c r="N879" s="38">
        <f t="shared" ca="1" si="160"/>
        <v>81.490929015166856</v>
      </c>
      <c r="O879" s="38" t="str">
        <f t="shared" ca="1" si="161"/>
        <v>-</v>
      </c>
      <c r="P879" s="38">
        <f t="shared" ca="1" si="162"/>
        <v>49.527021275681982</v>
      </c>
      <c r="Q879" s="38">
        <f t="shared" ca="1" si="163"/>
        <v>100</v>
      </c>
      <c r="R879" s="38">
        <f t="shared" ca="1" si="164"/>
        <v>46.807925347139054</v>
      </c>
      <c r="S879" s="38">
        <f t="shared" ca="1" si="165"/>
        <v>60.612417885878529</v>
      </c>
      <c r="T879" s="38">
        <f t="shared" ca="1" si="166"/>
        <v>51.784105883637451</v>
      </c>
      <c r="U879" s="38" t="str">
        <f t="shared" ca="1" si="167"/>
        <v>-</v>
      </c>
      <c r="V879" s="38"/>
      <c r="W879" s="38"/>
    </row>
    <row r="880" spans="1:23" x14ac:dyDescent="0.35">
      <c r="A880" s="2" t="str">
        <f>BASE_NOTAS[[#This Row],[Sigla]]&amp;BASE_NOTAS[[#This Row],[CÓDIGO]]</f>
        <v>PAEP_GE</v>
      </c>
      <c r="B880" s="4" t="s">
        <v>196</v>
      </c>
      <c r="C880" s="4" t="s">
        <v>404</v>
      </c>
      <c r="D880" s="4" t="s">
        <v>429</v>
      </c>
      <c r="E880" s="42">
        <v>36.464922874392045</v>
      </c>
      <c r="F880" s="4" t="s">
        <v>611</v>
      </c>
      <c r="G88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63.466580677023657</v>
      </c>
      <c r="H88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80" s="38" t="str">
        <f t="shared" ca="1" si="156"/>
        <v>-</v>
      </c>
      <c r="K880" s="38" t="str">
        <f t="shared" ca="1" si="157"/>
        <v>-</v>
      </c>
      <c r="L880" s="38" t="str">
        <f t="shared" ca="1" si="158"/>
        <v>-</v>
      </c>
      <c r="M880" s="38" t="str">
        <f t="shared" ca="1" si="159"/>
        <v>-</v>
      </c>
      <c r="N880" s="38">
        <f t="shared" ca="1" si="160"/>
        <v>67.924464536402667</v>
      </c>
      <c r="O880" s="38" t="str">
        <f t="shared" ca="1" si="161"/>
        <v>-</v>
      </c>
      <c r="P880" s="38">
        <f t="shared" ca="1" si="162"/>
        <v>55.973512592587525</v>
      </c>
      <c r="Q880" s="38">
        <f t="shared" ca="1" si="163"/>
        <v>41.000221328172579</v>
      </c>
      <c r="R880" s="38">
        <f t="shared" ca="1" si="164"/>
        <v>73.927997096674034</v>
      </c>
      <c r="S880" s="38">
        <f t="shared" ca="1" si="165"/>
        <v>36.464922874392045</v>
      </c>
      <c r="T880" s="38">
        <f t="shared" ca="1" si="166"/>
        <v>63.466580677023657</v>
      </c>
      <c r="U880" s="38" t="str">
        <f t="shared" ca="1" si="167"/>
        <v>-</v>
      </c>
      <c r="V880" s="38"/>
      <c r="W880" s="38"/>
    </row>
    <row r="881" spans="1:23" x14ac:dyDescent="0.35">
      <c r="A881" s="2" t="str">
        <f>BASE_NOTAS[[#This Row],[Sigla]]&amp;BASE_NOTAS[[#This Row],[CÓDIGO]]</f>
        <v>PBEP_GE</v>
      </c>
      <c r="B881" s="4" t="s">
        <v>197</v>
      </c>
      <c r="C881" s="4" t="s">
        <v>404</v>
      </c>
      <c r="D881" s="4" t="s">
        <v>429</v>
      </c>
      <c r="E881" s="42">
        <v>65.355322028298914</v>
      </c>
      <c r="F881" s="4" t="s">
        <v>611</v>
      </c>
      <c r="G88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74.520868296334783</v>
      </c>
      <c r="H88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81" s="38" t="str">
        <f t="shared" ca="1" si="156"/>
        <v>-</v>
      </c>
      <c r="K881" s="38" t="str">
        <f t="shared" ca="1" si="157"/>
        <v>-</v>
      </c>
      <c r="L881" s="38" t="str">
        <f t="shared" ca="1" si="158"/>
        <v>-</v>
      </c>
      <c r="M881" s="38" t="str">
        <f t="shared" ca="1" si="159"/>
        <v>-</v>
      </c>
      <c r="N881" s="38">
        <f t="shared" ca="1" si="160"/>
        <v>41.498359852506162</v>
      </c>
      <c r="O881" s="38" t="str">
        <f t="shared" ca="1" si="161"/>
        <v>-</v>
      </c>
      <c r="P881" s="38">
        <f t="shared" ca="1" si="162"/>
        <v>30.044204457129879</v>
      </c>
      <c r="Q881" s="38">
        <f t="shared" ca="1" si="163"/>
        <v>63.790724124800263</v>
      </c>
      <c r="R881" s="38">
        <f t="shared" ca="1" si="164"/>
        <v>100</v>
      </c>
      <c r="S881" s="38">
        <f t="shared" ca="1" si="165"/>
        <v>65.355322028298914</v>
      </c>
      <c r="T881" s="38">
        <f t="shared" ca="1" si="166"/>
        <v>74.520868296334783</v>
      </c>
      <c r="U881" s="38" t="str">
        <f t="shared" ca="1" si="167"/>
        <v>-</v>
      </c>
      <c r="V881" s="38"/>
      <c r="W881" s="38"/>
    </row>
    <row r="882" spans="1:23" x14ac:dyDescent="0.35">
      <c r="A882" s="2" t="str">
        <f>BASE_NOTAS[[#This Row],[Sigla]]&amp;BASE_NOTAS[[#This Row],[CÓDIGO]]</f>
        <v>PEEP_GE</v>
      </c>
      <c r="B882" s="4" t="s">
        <v>198</v>
      </c>
      <c r="C882" s="4" t="s">
        <v>404</v>
      </c>
      <c r="D882" s="4" t="s">
        <v>429</v>
      </c>
      <c r="E882" s="42">
        <v>60.370332912831429</v>
      </c>
      <c r="F882" s="4" t="s">
        <v>611</v>
      </c>
      <c r="G88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28.046034178616566</v>
      </c>
      <c r="H88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82" s="38" t="str">
        <f t="shared" ca="1" si="156"/>
        <v>-</v>
      </c>
      <c r="K882" s="38" t="str">
        <f t="shared" ca="1" si="157"/>
        <v>-</v>
      </c>
      <c r="L882" s="38" t="str">
        <f t="shared" ca="1" si="158"/>
        <v>-</v>
      </c>
      <c r="M882" s="38" t="str">
        <f t="shared" ca="1" si="159"/>
        <v>-</v>
      </c>
      <c r="N882" s="38">
        <f t="shared" ca="1" si="160"/>
        <v>62.25599404707858</v>
      </c>
      <c r="O882" s="38" t="str">
        <f t="shared" ca="1" si="161"/>
        <v>-</v>
      </c>
      <c r="P882" s="38">
        <f t="shared" ca="1" si="162"/>
        <v>33.962323780769651</v>
      </c>
      <c r="Q882" s="38">
        <f t="shared" ca="1" si="163"/>
        <v>0</v>
      </c>
      <c r="R882" s="38">
        <f t="shared" ca="1" si="164"/>
        <v>16.605534315631985</v>
      </c>
      <c r="S882" s="38">
        <f t="shared" ca="1" si="165"/>
        <v>60.370332912831429</v>
      </c>
      <c r="T882" s="38">
        <f t="shared" ca="1" si="166"/>
        <v>28.046034178616566</v>
      </c>
      <c r="U882" s="38" t="str">
        <f t="shared" ca="1" si="167"/>
        <v>-</v>
      </c>
      <c r="V882" s="38"/>
      <c r="W882" s="38"/>
    </row>
    <row r="883" spans="1:23" x14ac:dyDescent="0.35">
      <c r="A883" s="2" t="str">
        <f>BASE_NOTAS[[#This Row],[Sigla]]&amp;BASE_NOTAS[[#This Row],[CÓDIGO]]</f>
        <v>PIEP_GE</v>
      </c>
      <c r="B883" s="4" t="s">
        <v>199</v>
      </c>
      <c r="C883" s="4" t="s">
        <v>404</v>
      </c>
      <c r="D883" s="4" t="s">
        <v>429</v>
      </c>
      <c r="E883" s="42">
        <v>50.330595549463858</v>
      </c>
      <c r="F883" s="4" t="s">
        <v>611</v>
      </c>
      <c r="G88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56.608833793566589</v>
      </c>
      <c r="H88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83" s="38" t="str">
        <f t="shared" ca="1" si="156"/>
        <v>-</v>
      </c>
      <c r="K883" s="38" t="str">
        <f t="shared" ca="1" si="157"/>
        <v>-</v>
      </c>
      <c r="L883" s="38" t="str">
        <f t="shared" ca="1" si="158"/>
        <v>-</v>
      </c>
      <c r="M883" s="38" t="str">
        <f t="shared" ca="1" si="159"/>
        <v>-</v>
      </c>
      <c r="N883" s="38">
        <f t="shared" ca="1" si="160"/>
        <v>95.150454996025445</v>
      </c>
      <c r="O883" s="38" t="str">
        <f t="shared" ca="1" si="161"/>
        <v>-</v>
      </c>
      <c r="P883" s="38">
        <f t="shared" ca="1" si="162"/>
        <v>62.191451230646052</v>
      </c>
      <c r="Q883" s="38">
        <f t="shared" ca="1" si="163"/>
        <v>54.124564971839803</v>
      </c>
      <c r="R883" s="38">
        <f t="shared" ca="1" si="164"/>
        <v>13.431979565134739</v>
      </c>
      <c r="S883" s="38">
        <f t="shared" ca="1" si="165"/>
        <v>50.330595549463858</v>
      </c>
      <c r="T883" s="38">
        <f t="shared" ca="1" si="166"/>
        <v>56.608833793566589</v>
      </c>
      <c r="U883" s="38" t="str">
        <f t="shared" ca="1" si="167"/>
        <v>-</v>
      </c>
      <c r="V883" s="38"/>
      <c r="W883" s="38"/>
    </row>
    <row r="884" spans="1:23" x14ac:dyDescent="0.35">
      <c r="A884" s="2" t="str">
        <f>BASE_NOTAS[[#This Row],[Sigla]]&amp;BASE_NOTAS[[#This Row],[CÓDIGO]]</f>
        <v>PREP_GE</v>
      </c>
      <c r="B884" s="4" t="s">
        <v>200</v>
      </c>
      <c r="C884" s="4" t="s">
        <v>404</v>
      </c>
      <c r="D884" s="4" t="s">
        <v>429</v>
      </c>
      <c r="E884" s="42">
        <v>69.343307110049096</v>
      </c>
      <c r="F884" s="4" t="s">
        <v>611</v>
      </c>
      <c r="G88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43.108130379608767</v>
      </c>
      <c r="H88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84" s="38" t="str">
        <f t="shared" ca="1" si="156"/>
        <v>-</v>
      </c>
      <c r="K884" s="38" t="str">
        <f t="shared" ca="1" si="157"/>
        <v>-</v>
      </c>
      <c r="L884" s="38" t="str">
        <f t="shared" ca="1" si="158"/>
        <v>-</v>
      </c>
      <c r="M884" s="38" t="str">
        <f t="shared" ca="1" si="159"/>
        <v>-</v>
      </c>
      <c r="N884" s="38">
        <f t="shared" ca="1" si="160"/>
        <v>74.939929979857951</v>
      </c>
      <c r="O884" s="38" t="str">
        <f t="shared" ca="1" si="161"/>
        <v>-</v>
      </c>
      <c r="P884" s="38">
        <f t="shared" ca="1" si="162"/>
        <v>79.73096898884161</v>
      </c>
      <c r="Q884" s="38">
        <f t="shared" ca="1" si="163"/>
        <v>95.322290464159067</v>
      </c>
      <c r="R884" s="38">
        <f t="shared" ca="1" si="164"/>
        <v>64.943601454360874</v>
      </c>
      <c r="S884" s="38">
        <f t="shared" ca="1" si="165"/>
        <v>69.343307110049096</v>
      </c>
      <c r="T884" s="38">
        <f t="shared" ca="1" si="166"/>
        <v>43.108130379608767</v>
      </c>
      <c r="U884" s="38" t="str">
        <f t="shared" ca="1" si="167"/>
        <v>-</v>
      </c>
      <c r="V884" s="38"/>
      <c r="W884" s="38"/>
    </row>
    <row r="885" spans="1:23" x14ac:dyDescent="0.35">
      <c r="A885" s="2" t="str">
        <f>BASE_NOTAS[[#This Row],[Sigla]]&amp;BASE_NOTAS[[#This Row],[CÓDIGO]]</f>
        <v>RJEP_GE</v>
      </c>
      <c r="B885" s="4" t="s">
        <v>201</v>
      </c>
      <c r="C885" s="4" t="s">
        <v>404</v>
      </c>
      <c r="D885" s="4" t="s">
        <v>429</v>
      </c>
      <c r="E885" s="42">
        <v>27.504330606216698</v>
      </c>
      <c r="F885" s="4" t="s">
        <v>611</v>
      </c>
      <c r="G88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15.410938395353696</v>
      </c>
      <c r="H88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85" s="38" t="str">
        <f t="shared" ca="1" si="156"/>
        <v>-</v>
      </c>
      <c r="K885" s="38" t="str">
        <f t="shared" ca="1" si="157"/>
        <v>-</v>
      </c>
      <c r="L885" s="38" t="str">
        <f t="shared" ca="1" si="158"/>
        <v>-</v>
      </c>
      <c r="M885" s="38" t="str">
        <f t="shared" ca="1" si="159"/>
        <v>-</v>
      </c>
      <c r="N885" s="38">
        <f t="shared" ca="1" si="160"/>
        <v>26.997114291956592</v>
      </c>
      <c r="O885" s="38" t="str">
        <f t="shared" ca="1" si="161"/>
        <v>-</v>
      </c>
      <c r="P885" s="38">
        <f t="shared" ca="1" si="162"/>
        <v>35.598038236204317</v>
      </c>
      <c r="Q885" s="38">
        <f t="shared" ca="1" si="163"/>
        <v>52.243594001964041</v>
      </c>
      <c r="R885" s="38">
        <f t="shared" ca="1" si="164"/>
        <v>40.842902873736087</v>
      </c>
      <c r="S885" s="38">
        <f t="shared" ca="1" si="165"/>
        <v>27.504330606216698</v>
      </c>
      <c r="T885" s="38">
        <f t="shared" ca="1" si="166"/>
        <v>15.410938395353696</v>
      </c>
      <c r="U885" s="38" t="str">
        <f t="shared" ca="1" si="167"/>
        <v>-</v>
      </c>
      <c r="V885" s="38"/>
      <c r="W885" s="38"/>
    </row>
    <row r="886" spans="1:23" x14ac:dyDescent="0.35">
      <c r="A886" s="2" t="str">
        <f>BASE_NOTAS[[#This Row],[Sigla]]&amp;BASE_NOTAS[[#This Row],[CÓDIGO]]</f>
        <v>RNEP_GE</v>
      </c>
      <c r="B886" s="4" t="s">
        <v>202</v>
      </c>
      <c r="C886" s="4" t="s">
        <v>404</v>
      </c>
      <c r="D886" s="4" t="s">
        <v>429</v>
      </c>
      <c r="E886" s="42">
        <v>90.216622814203134</v>
      </c>
      <c r="F886" s="4" t="s">
        <v>611</v>
      </c>
      <c r="G88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53.198775764229339</v>
      </c>
      <c r="H88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86" s="38" t="str">
        <f t="shared" ca="1" si="156"/>
        <v>-</v>
      </c>
      <c r="K886" s="38" t="str">
        <f t="shared" ca="1" si="157"/>
        <v>-</v>
      </c>
      <c r="L886" s="38" t="str">
        <f t="shared" ca="1" si="158"/>
        <v>-</v>
      </c>
      <c r="M886" s="38" t="str">
        <f t="shared" ca="1" si="159"/>
        <v>-</v>
      </c>
      <c r="N886" s="38">
        <f t="shared" ca="1" si="160"/>
        <v>49.422439749600642</v>
      </c>
      <c r="O886" s="38" t="str">
        <f t="shared" ca="1" si="161"/>
        <v>-</v>
      </c>
      <c r="P886" s="38">
        <f t="shared" ca="1" si="162"/>
        <v>90.858955497130708</v>
      </c>
      <c r="Q886" s="38">
        <f t="shared" ca="1" si="163"/>
        <v>93.953423948614969</v>
      </c>
      <c r="R886" s="38">
        <f t="shared" ca="1" si="164"/>
        <v>68.893053248368716</v>
      </c>
      <c r="S886" s="38">
        <f t="shared" ca="1" si="165"/>
        <v>90.216622814203134</v>
      </c>
      <c r="T886" s="38">
        <f t="shared" ca="1" si="166"/>
        <v>53.198775764229339</v>
      </c>
      <c r="U886" s="38" t="str">
        <f t="shared" ca="1" si="167"/>
        <v>-</v>
      </c>
      <c r="V886" s="38"/>
      <c r="W886" s="38"/>
    </row>
    <row r="887" spans="1:23" x14ac:dyDescent="0.35">
      <c r="A887" s="2" t="str">
        <f>BASE_NOTAS[[#This Row],[Sigla]]&amp;BASE_NOTAS[[#This Row],[CÓDIGO]]</f>
        <v>ROEP_GE</v>
      </c>
      <c r="B887" s="4" t="s">
        <v>203</v>
      </c>
      <c r="C887" s="4" t="s">
        <v>404</v>
      </c>
      <c r="D887" s="4" t="s">
        <v>429</v>
      </c>
      <c r="E887" s="42">
        <v>59.138075624901987</v>
      </c>
      <c r="F887" s="4" t="s">
        <v>611</v>
      </c>
      <c r="G88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54.180403696152553</v>
      </c>
      <c r="H88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87" s="38" t="str">
        <f t="shared" ca="1" si="156"/>
        <v>-</v>
      </c>
      <c r="K887" s="38" t="str">
        <f t="shared" ca="1" si="157"/>
        <v>-</v>
      </c>
      <c r="L887" s="38" t="str">
        <f t="shared" ca="1" si="158"/>
        <v>-</v>
      </c>
      <c r="M887" s="38" t="str">
        <f t="shared" ca="1" si="159"/>
        <v>-</v>
      </c>
      <c r="N887" s="38">
        <f t="shared" ca="1" si="160"/>
        <v>89.583961554400005</v>
      </c>
      <c r="O887" s="38" t="str">
        <f t="shared" ca="1" si="161"/>
        <v>-</v>
      </c>
      <c r="P887" s="38">
        <f t="shared" ca="1" si="162"/>
        <v>47.530768189802622</v>
      </c>
      <c r="Q887" s="38">
        <f t="shared" ca="1" si="163"/>
        <v>21.081708923071943</v>
      </c>
      <c r="R887" s="38">
        <f t="shared" ca="1" si="164"/>
        <v>77.060023374707086</v>
      </c>
      <c r="S887" s="38">
        <f t="shared" ca="1" si="165"/>
        <v>59.138075624901987</v>
      </c>
      <c r="T887" s="38">
        <f t="shared" ca="1" si="166"/>
        <v>54.180403696152553</v>
      </c>
      <c r="U887" s="38" t="str">
        <f t="shared" ca="1" si="167"/>
        <v>-</v>
      </c>
      <c r="V887" s="38"/>
      <c r="W887" s="38"/>
    </row>
    <row r="888" spans="1:23" x14ac:dyDescent="0.35">
      <c r="A888" s="2" t="str">
        <f>BASE_NOTAS[[#This Row],[Sigla]]&amp;BASE_NOTAS[[#This Row],[CÓDIGO]]</f>
        <v>RREP_GE</v>
      </c>
      <c r="B888" s="4" t="s">
        <v>204</v>
      </c>
      <c r="C888" s="4" t="s">
        <v>404</v>
      </c>
      <c r="D888" s="4" t="s">
        <v>429</v>
      </c>
      <c r="E888" s="42">
        <v>79.864067002065411</v>
      </c>
      <c r="F888" s="4" t="s">
        <v>611</v>
      </c>
      <c r="G88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63.354719255490132</v>
      </c>
      <c r="H88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88" s="38" t="str">
        <f t="shared" ca="1" si="156"/>
        <v>-</v>
      </c>
      <c r="K888" s="38" t="str">
        <f t="shared" ca="1" si="157"/>
        <v>-</v>
      </c>
      <c r="L888" s="38" t="str">
        <f t="shared" ca="1" si="158"/>
        <v>-</v>
      </c>
      <c r="M888" s="38" t="str">
        <f t="shared" ca="1" si="159"/>
        <v>-</v>
      </c>
      <c r="N888" s="38">
        <f t="shared" ca="1" si="160"/>
        <v>62.500901340820775</v>
      </c>
      <c r="O888" s="38" t="str">
        <f t="shared" ca="1" si="161"/>
        <v>-</v>
      </c>
      <c r="P888" s="38">
        <f t="shared" ca="1" si="162"/>
        <v>100</v>
      </c>
      <c r="Q888" s="38">
        <f t="shared" ca="1" si="163"/>
        <v>83.709843852766085</v>
      </c>
      <c r="R888" s="38">
        <f t="shared" ca="1" si="164"/>
        <v>67.886306468202008</v>
      </c>
      <c r="S888" s="38">
        <f t="shared" ca="1" si="165"/>
        <v>79.864067002065411</v>
      </c>
      <c r="T888" s="38">
        <f t="shared" ca="1" si="166"/>
        <v>63.354719255490132</v>
      </c>
      <c r="U888" s="38" t="str">
        <f t="shared" ca="1" si="167"/>
        <v>-</v>
      </c>
      <c r="V888" s="38"/>
      <c r="W888" s="38"/>
    </row>
    <row r="889" spans="1:23" x14ac:dyDescent="0.35">
      <c r="A889" s="2" t="str">
        <f>BASE_NOTAS[[#This Row],[Sigla]]&amp;BASE_NOTAS[[#This Row],[CÓDIGO]]</f>
        <v>RSEP_GE</v>
      </c>
      <c r="B889" s="4" t="s">
        <v>205</v>
      </c>
      <c r="C889" s="4" t="s">
        <v>404</v>
      </c>
      <c r="D889" s="4" t="s">
        <v>429</v>
      </c>
      <c r="E889" s="42">
        <v>82.894028334702256</v>
      </c>
      <c r="F889" s="4" t="s">
        <v>611</v>
      </c>
      <c r="G88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76.614190906711286</v>
      </c>
      <c r="H88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89" s="38" t="str">
        <f t="shared" ca="1" si="156"/>
        <v>-</v>
      </c>
      <c r="K889" s="38" t="str">
        <f t="shared" ca="1" si="157"/>
        <v>-</v>
      </c>
      <c r="L889" s="38" t="str">
        <f t="shared" ca="1" si="158"/>
        <v>-</v>
      </c>
      <c r="M889" s="38" t="str">
        <f t="shared" ca="1" si="159"/>
        <v>-</v>
      </c>
      <c r="N889" s="38">
        <f t="shared" ca="1" si="160"/>
        <v>35.877548520667119</v>
      </c>
      <c r="O889" s="38" t="str">
        <f t="shared" ca="1" si="161"/>
        <v>-</v>
      </c>
      <c r="P889" s="38">
        <f t="shared" ca="1" si="162"/>
        <v>40.146877853550386</v>
      </c>
      <c r="Q889" s="38">
        <f t="shared" ca="1" si="163"/>
        <v>78.122616722773728</v>
      </c>
      <c r="R889" s="38">
        <f t="shared" ca="1" si="164"/>
        <v>77.708548630579244</v>
      </c>
      <c r="S889" s="38">
        <f t="shared" ca="1" si="165"/>
        <v>82.894028334702256</v>
      </c>
      <c r="T889" s="38">
        <f t="shared" ca="1" si="166"/>
        <v>76.614190906711286</v>
      </c>
      <c r="U889" s="38" t="str">
        <f t="shared" ca="1" si="167"/>
        <v>-</v>
      </c>
      <c r="V889" s="38"/>
      <c r="W889" s="38"/>
    </row>
    <row r="890" spans="1:23" x14ac:dyDescent="0.35">
      <c r="A890" s="2" t="str">
        <f>BASE_NOTAS[[#This Row],[Sigla]]&amp;BASE_NOTAS[[#This Row],[CÓDIGO]]</f>
        <v>SCEP_GE</v>
      </c>
      <c r="B890" s="4" t="s">
        <v>194</v>
      </c>
      <c r="C890" s="4" t="s">
        <v>404</v>
      </c>
      <c r="D890" s="4" t="s">
        <v>429</v>
      </c>
      <c r="E890" s="42">
        <v>36.889574466342921</v>
      </c>
      <c r="F890" s="4" t="s">
        <v>611</v>
      </c>
      <c r="G89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78.961373175508029</v>
      </c>
      <c r="H89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90" s="38" t="str">
        <f t="shared" ca="1" si="156"/>
        <v>-</v>
      </c>
      <c r="K890" s="38" t="str">
        <f t="shared" ca="1" si="157"/>
        <v>-</v>
      </c>
      <c r="L890" s="38" t="str">
        <f t="shared" ca="1" si="158"/>
        <v>-</v>
      </c>
      <c r="M890" s="38" t="str">
        <f t="shared" ca="1" si="159"/>
        <v>-</v>
      </c>
      <c r="N890" s="38">
        <f t="shared" ca="1" si="160"/>
        <v>74.980706240763197</v>
      </c>
      <c r="O890" s="38" t="str">
        <f t="shared" ca="1" si="161"/>
        <v>-</v>
      </c>
      <c r="P890" s="38">
        <f t="shared" ca="1" si="162"/>
        <v>97.091309583964701</v>
      </c>
      <c r="Q890" s="38">
        <f t="shared" ca="1" si="163"/>
        <v>78.22207852589284</v>
      </c>
      <c r="R890" s="38">
        <f t="shared" ca="1" si="164"/>
        <v>95.791772363716305</v>
      </c>
      <c r="S890" s="38">
        <f t="shared" ca="1" si="165"/>
        <v>36.889574466342921</v>
      </c>
      <c r="T890" s="38">
        <f t="shared" ca="1" si="166"/>
        <v>78.961373175508029</v>
      </c>
      <c r="U890" s="38" t="str">
        <f t="shared" ca="1" si="167"/>
        <v>-</v>
      </c>
      <c r="V890" s="38"/>
      <c r="W890" s="38"/>
    </row>
    <row r="891" spans="1:23" x14ac:dyDescent="0.35">
      <c r="A891" s="2" t="str">
        <f>BASE_NOTAS[[#This Row],[Sigla]]&amp;BASE_NOTAS[[#This Row],[CÓDIGO]]</f>
        <v>SEEP_GE</v>
      </c>
      <c r="B891" s="4" t="s">
        <v>206</v>
      </c>
      <c r="C891" s="4" t="s">
        <v>404</v>
      </c>
      <c r="D891" s="4" t="s">
        <v>429</v>
      </c>
      <c r="E891" s="42">
        <v>26.81549751272145</v>
      </c>
      <c r="F891" s="4" t="s">
        <v>611</v>
      </c>
      <c r="G89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34.156264010704945</v>
      </c>
      <c r="H89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91" s="38" t="str">
        <f t="shared" ca="1" si="156"/>
        <v>-</v>
      </c>
      <c r="K891" s="38" t="str">
        <f t="shared" ca="1" si="157"/>
        <v>-</v>
      </c>
      <c r="L891" s="38" t="str">
        <f t="shared" ca="1" si="158"/>
        <v>-</v>
      </c>
      <c r="M891" s="38" t="str">
        <f t="shared" ca="1" si="159"/>
        <v>-</v>
      </c>
      <c r="N891" s="38">
        <f t="shared" ca="1" si="160"/>
        <v>52.01777582169553</v>
      </c>
      <c r="O891" s="38" t="str">
        <f t="shared" ca="1" si="161"/>
        <v>-</v>
      </c>
      <c r="P891" s="38">
        <f t="shared" ca="1" si="162"/>
        <v>35.605311115259013</v>
      </c>
      <c r="Q891" s="38">
        <f t="shared" ca="1" si="163"/>
        <v>38.631423307354353</v>
      </c>
      <c r="R891" s="38">
        <f t="shared" ca="1" si="164"/>
        <v>8.4835132570759697</v>
      </c>
      <c r="S891" s="38">
        <f t="shared" ca="1" si="165"/>
        <v>26.81549751272145</v>
      </c>
      <c r="T891" s="38">
        <f t="shared" ca="1" si="166"/>
        <v>34.156264010704945</v>
      </c>
      <c r="U891" s="38" t="str">
        <f t="shared" ca="1" si="167"/>
        <v>-</v>
      </c>
      <c r="V891" s="38"/>
      <c r="W891" s="38"/>
    </row>
    <row r="892" spans="1:23" x14ac:dyDescent="0.35">
      <c r="A892" s="2" t="str">
        <f>BASE_NOTAS[[#This Row],[Sigla]]&amp;BASE_NOTAS[[#This Row],[CÓDIGO]]</f>
        <v>SPEP_GE</v>
      </c>
      <c r="B892" s="4" t="s">
        <v>186</v>
      </c>
      <c r="C892" s="4" t="s">
        <v>404</v>
      </c>
      <c r="D892" s="4" t="s">
        <v>429</v>
      </c>
      <c r="E892" s="42">
        <v>55.73087308468677</v>
      </c>
      <c r="F892" s="4" t="s">
        <v>611</v>
      </c>
      <c r="G89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40.911120261246602</v>
      </c>
      <c r="H89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92" s="38" t="str">
        <f t="shared" ca="1" si="156"/>
        <v>-</v>
      </c>
      <c r="K892" s="38" t="str">
        <f t="shared" ca="1" si="157"/>
        <v>-</v>
      </c>
      <c r="L892" s="38" t="str">
        <f t="shared" ca="1" si="158"/>
        <v>-</v>
      </c>
      <c r="M892" s="38" t="str">
        <f t="shared" ca="1" si="159"/>
        <v>-</v>
      </c>
      <c r="N892" s="38">
        <f t="shared" ca="1" si="160"/>
        <v>41.879353163524236</v>
      </c>
      <c r="O892" s="38" t="str">
        <f t="shared" ca="1" si="161"/>
        <v>-</v>
      </c>
      <c r="P892" s="38">
        <f t="shared" ca="1" si="162"/>
        <v>58.668369048202713</v>
      </c>
      <c r="Q892" s="38">
        <f t="shared" ca="1" si="163"/>
        <v>72.633443854544382</v>
      </c>
      <c r="R892" s="38">
        <f t="shared" ca="1" si="164"/>
        <v>13.690257666182987</v>
      </c>
      <c r="S892" s="38">
        <f t="shared" ca="1" si="165"/>
        <v>55.73087308468677</v>
      </c>
      <c r="T892" s="38">
        <f t="shared" ca="1" si="166"/>
        <v>40.911120261246602</v>
      </c>
      <c r="U892" s="38" t="str">
        <f t="shared" ca="1" si="167"/>
        <v>-</v>
      </c>
      <c r="V892" s="38"/>
      <c r="W892" s="38"/>
    </row>
    <row r="893" spans="1:23" x14ac:dyDescent="0.35">
      <c r="A893" s="2" t="str">
        <f>BASE_NOTAS[[#This Row],[Sigla]]&amp;BASE_NOTAS[[#This Row],[CÓDIGO]]</f>
        <v>TOEP_GE</v>
      </c>
      <c r="B893" s="4" t="s">
        <v>185</v>
      </c>
      <c r="C893" s="4" t="s">
        <v>404</v>
      </c>
      <c r="D893" s="4" t="s">
        <v>429</v>
      </c>
      <c r="E893" s="42">
        <v>94.804184159245253</v>
      </c>
      <c r="F893" s="4" t="s">
        <v>611</v>
      </c>
      <c r="G89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61.193168885475913</v>
      </c>
      <c r="H89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93" s="38" t="str">
        <f t="shared" ca="1" si="156"/>
        <v>-</v>
      </c>
      <c r="K893" s="38" t="str">
        <f t="shared" ca="1" si="157"/>
        <v>-</v>
      </c>
      <c r="L893" s="38" t="str">
        <f t="shared" ca="1" si="158"/>
        <v>-</v>
      </c>
      <c r="M893" s="38" t="str">
        <f t="shared" ca="1" si="159"/>
        <v>-</v>
      </c>
      <c r="N893" s="38">
        <f t="shared" ca="1" si="160"/>
        <v>56.038777992376239</v>
      </c>
      <c r="O893" s="38" t="str">
        <f t="shared" ca="1" si="161"/>
        <v>-</v>
      </c>
      <c r="P893" s="38">
        <f t="shared" ca="1" si="162"/>
        <v>22.582999899772034</v>
      </c>
      <c r="Q893" s="38">
        <f t="shared" ca="1" si="163"/>
        <v>64.351545910496014</v>
      </c>
      <c r="R893" s="38">
        <f t="shared" ca="1" si="164"/>
        <v>92.635417030557932</v>
      </c>
      <c r="S893" s="38">
        <f t="shared" ca="1" si="165"/>
        <v>94.804184159245253</v>
      </c>
      <c r="T893" s="38">
        <f t="shared" ca="1" si="166"/>
        <v>61.193168885475913</v>
      </c>
      <c r="U893" s="38" t="str">
        <f t="shared" ca="1" si="167"/>
        <v>-</v>
      </c>
      <c r="V893" s="38"/>
      <c r="W893" s="38"/>
    </row>
    <row r="894" spans="1:23" x14ac:dyDescent="0.35">
      <c r="A894" s="2" t="str">
        <f>BASE_NOTAS[[#This Row],[Sigla]]&amp;BASE_NOTAS[[#This Row],[CÓDIGO]]</f>
        <v>ACIF_AT_FI</v>
      </c>
      <c r="B894" s="4" t="s">
        <v>156</v>
      </c>
      <c r="C894" s="4" t="s">
        <v>37</v>
      </c>
      <c r="D894" s="4" t="s">
        <v>107</v>
      </c>
      <c r="E894" s="42">
        <v>24.020495021705141</v>
      </c>
      <c r="F894" s="4" t="s">
        <v>611</v>
      </c>
      <c r="G89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17.288483434020314</v>
      </c>
      <c r="H89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94" s="38">
        <f t="shared" ca="1" si="156"/>
        <v>12.776182635211041</v>
      </c>
      <c r="K894" s="38">
        <f t="shared" ca="1" si="157"/>
        <v>15.076766566575323</v>
      </c>
      <c r="L894" s="38">
        <f t="shared" ca="1" si="158"/>
        <v>17.912768760356773</v>
      </c>
      <c r="M894" s="38">
        <f t="shared" ca="1" si="159"/>
        <v>15.924562846395565</v>
      </c>
      <c r="N894" s="38">
        <f t="shared" ca="1" si="160"/>
        <v>20.887304574537524</v>
      </c>
      <c r="O894" s="38">
        <f t="shared" ca="1" si="161"/>
        <v>16.411532445195327</v>
      </c>
      <c r="P894" s="38">
        <f t="shared" ca="1" si="162"/>
        <v>10.105682777907994</v>
      </c>
      <c r="Q894" s="38">
        <f t="shared" ca="1" si="163"/>
        <v>21.306659246366092</v>
      </c>
      <c r="R894" s="38">
        <f t="shared" ca="1" si="164"/>
        <v>26.138241788837057</v>
      </c>
      <c r="S894" s="38">
        <f t="shared" ca="1" si="165"/>
        <v>24.020495021705141</v>
      </c>
      <c r="T894" s="38">
        <f t="shared" ca="1" si="166"/>
        <v>17.288483434020314</v>
      </c>
      <c r="U894" s="38" t="str">
        <f t="shared" ca="1" si="167"/>
        <v>-</v>
      </c>
      <c r="V894" s="38"/>
      <c r="W894" s="38"/>
    </row>
    <row r="895" spans="1:23" x14ac:dyDescent="0.35">
      <c r="A895" s="2" t="str">
        <f>BASE_NOTAS[[#This Row],[Sigla]]&amp;BASE_NOTAS[[#This Row],[CÓDIGO]]</f>
        <v>ALIF_AT_FI</v>
      </c>
      <c r="B895" s="4" t="s">
        <v>157</v>
      </c>
      <c r="C895" s="4" t="s">
        <v>37</v>
      </c>
      <c r="D895" s="4" t="s">
        <v>107</v>
      </c>
      <c r="E895" s="42">
        <v>11.656006510790045</v>
      </c>
      <c r="F895" s="4" t="s">
        <v>611</v>
      </c>
      <c r="G89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7.5952443197536388</v>
      </c>
      <c r="H89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95" s="38">
        <f t="shared" ca="1" si="156"/>
        <v>20.878658818123817</v>
      </c>
      <c r="K895" s="38">
        <f t="shared" ca="1" si="157"/>
        <v>15.596482924000032</v>
      </c>
      <c r="L895" s="38">
        <f t="shared" ca="1" si="158"/>
        <v>13.295946200705918</v>
      </c>
      <c r="M895" s="38">
        <f t="shared" ca="1" si="159"/>
        <v>13.05517571475286</v>
      </c>
      <c r="N895" s="38">
        <f t="shared" ca="1" si="160"/>
        <v>7.0681453425011602</v>
      </c>
      <c r="O895" s="38">
        <f t="shared" ca="1" si="161"/>
        <v>7.9542951659235541</v>
      </c>
      <c r="P895" s="38">
        <f t="shared" ca="1" si="162"/>
        <v>8.8860285485389756</v>
      </c>
      <c r="Q895" s="38">
        <f t="shared" ca="1" si="163"/>
        <v>11.352929209699859</v>
      </c>
      <c r="R895" s="38">
        <f t="shared" ca="1" si="164"/>
        <v>12.005087417750341</v>
      </c>
      <c r="S895" s="38">
        <f t="shared" ca="1" si="165"/>
        <v>11.656006510790045</v>
      </c>
      <c r="T895" s="38">
        <f t="shared" ca="1" si="166"/>
        <v>7.5952443197536388</v>
      </c>
      <c r="U895" s="38" t="str">
        <f t="shared" ca="1" si="167"/>
        <v>-</v>
      </c>
      <c r="V895" s="38"/>
      <c r="W895" s="38"/>
    </row>
    <row r="896" spans="1:23" x14ac:dyDescent="0.35">
      <c r="A896" s="2" t="str">
        <f>BASE_NOTAS[[#This Row],[Sigla]]&amp;BASE_NOTAS[[#This Row],[CÓDIGO]]</f>
        <v>AMIF_AT_FI</v>
      </c>
      <c r="B896" s="4" t="s">
        <v>158</v>
      </c>
      <c r="C896" s="4" t="s">
        <v>37</v>
      </c>
      <c r="D896" s="4" t="s">
        <v>107</v>
      </c>
      <c r="E896" s="42">
        <v>16.391181551793991</v>
      </c>
      <c r="F896" s="4" t="s">
        <v>611</v>
      </c>
      <c r="G89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9.6779719663271901</v>
      </c>
      <c r="H89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96" s="38">
        <f t="shared" ca="1" si="156"/>
        <v>7.7291742881234278</v>
      </c>
      <c r="K896" s="38">
        <f t="shared" ca="1" si="157"/>
        <v>6.3448006133189629</v>
      </c>
      <c r="L896" s="38">
        <f t="shared" ca="1" si="158"/>
        <v>11.941730234719097</v>
      </c>
      <c r="M896" s="38">
        <f t="shared" ca="1" si="159"/>
        <v>17.684446891264731</v>
      </c>
      <c r="N896" s="38">
        <f t="shared" ca="1" si="160"/>
        <v>22.488576849285703</v>
      </c>
      <c r="O896" s="38">
        <f t="shared" ca="1" si="161"/>
        <v>25.506496927751694</v>
      </c>
      <c r="P896" s="38">
        <f t="shared" ca="1" si="162"/>
        <v>13.465346009605621</v>
      </c>
      <c r="Q896" s="38">
        <f t="shared" ca="1" si="163"/>
        <v>17.675783111908036</v>
      </c>
      <c r="R896" s="38">
        <f t="shared" ca="1" si="164"/>
        <v>23.283645861491141</v>
      </c>
      <c r="S896" s="38">
        <f t="shared" ca="1" si="165"/>
        <v>16.391181551793991</v>
      </c>
      <c r="T896" s="38">
        <f t="shared" ca="1" si="166"/>
        <v>9.6779719663271901</v>
      </c>
      <c r="U896" s="38" t="str">
        <f t="shared" ca="1" si="167"/>
        <v>-</v>
      </c>
      <c r="V896" s="38"/>
      <c r="W896" s="38"/>
    </row>
    <row r="897" spans="1:23" x14ac:dyDescent="0.35">
      <c r="A897" s="2" t="str">
        <f>BASE_NOTAS[[#This Row],[Sigla]]&amp;BASE_NOTAS[[#This Row],[CÓDIGO]]</f>
        <v>APIF_AT_FI</v>
      </c>
      <c r="B897" s="4" t="s">
        <v>184</v>
      </c>
      <c r="C897" s="4" t="s">
        <v>37</v>
      </c>
      <c r="D897" s="4" t="s">
        <v>107</v>
      </c>
      <c r="E897" s="42">
        <v>27.823148380444156</v>
      </c>
      <c r="F897" s="4" t="s">
        <v>611</v>
      </c>
      <c r="G89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25.260545926747447</v>
      </c>
      <c r="H89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97" s="38">
        <f t="shared" ca="1" si="156"/>
        <v>16.267331391441825</v>
      </c>
      <c r="K897" s="38">
        <f t="shared" ca="1" si="157"/>
        <v>12.842721893588886</v>
      </c>
      <c r="L897" s="38">
        <f t="shared" ca="1" si="158"/>
        <v>13.959104130127423</v>
      </c>
      <c r="M897" s="38">
        <f t="shared" ca="1" si="159"/>
        <v>15.94180706551788</v>
      </c>
      <c r="N897" s="38">
        <f t="shared" ca="1" si="160"/>
        <v>20.827153461927729</v>
      </c>
      <c r="O897" s="38">
        <f t="shared" ca="1" si="161"/>
        <v>22.512906062722617</v>
      </c>
      <c r="P897" s="38">
        <f t="shared" ca="1" si="162"/>
        <v>12.171983389846943</v>
      </c>
      <c r="Q897" s="38">
        <f t="shared" ca="1" si="163"/>
        <v>28.578591164031092</v>
      </c>
      <c r="R897" s="38">
        <f t="shared" ca="1" si="164"/>
        <v>35.499744146617331</v>
      </c>
      <c r="S897" s="38">
        <f t="shared" ca="1" si="165"/>
        <v>27.823148380444156</v>
      </c>
      <c r="T897" s="38">
        <f t="shared" ca="1" si="166"/>
        <v>25.260545926747447</v>
      </c>
      <c r="U897" s="38" t="str">
        <f t="shared" ca="1" si="167"/>
        <v>-</v>
      </c>
      <c r="V897" s="38"/>
      <c r="W897" s="38"/>
    </row>
    <row r="898" spans="1:23" x14ac:dyDescent="0.35">
      <c r="A898" s="2" t="str">
        <f>BASE_NOTAS[[#This Row],[Sigla]]&amp;BASE_NOTAS[[#This Row],[CÓDIGO]]</f>
        <v>BAIF_AT_FI</v>
      </c>
      <c r="B898" s="4" t="s">
        <v>187</v>
      </c>
      <c r="C898" s="4" t="s">
        <v>37</v>
      </c>
      <c r="D898" s="4" t="s">
        <v>107</v>
      </c>
      <c r="E898" s="42">
        <v>21.817465110613036</v>
      </c>
      <c r="F898" s="4" t="s">
        <v>611</v>
      </c>
      <c r="G89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18.007321131028853</v>
      </c>
      <c r="H89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98" s="38">
        <f t="shared" ca="1" si="156"/>
        <v>19.492392116136475</v>
      </c>
      <c r="K898" s="38">
        <f t="shared" ca="1" si="157"/>
        <v>18.387958249551918</v>
      </c>
      <c r="L898" s="38">
        <f t="shared" ca="1" si="158"/>
        <v>16.428264921695344</v>
      </c>
      <c r="M898" s="38">
        <f t="shared" ca="1" si="159"/>
        <v>19.014533095845447</v>
      </c>
      <c r="N898" s="38">
        <f t="shared" ca="1" si="160"/>
        <v>20.617338811626013</v>
      </c>
      <c r="O898" s="38">
        <f t="shared" ca="1" si="161"/>
        <v>17.358666081703603</v>
      </c>
      <c r="P898" s="38">
        <f t="shared" ca="1" si="162"/>
        <v>18.964066890935303</v>
      </c>
      <c r="Q898" s="38">
        <f t="shared" ca="1" si="163"/>
        <v>21.906658022544981</v>
      </c>
      <c r="R898" s="38">
        <f t="shared" ca="1" si="164"/>
        <v>23.803257362412857</v>
      </c>
      <c r="S898" s="38">
        <f t="shared" ca="1" si="165"/>
        <v>21.817465110613036</v>
      </c>
      <c r="T898" s="38">
        <f t="shared" ca="1" si="166"/>
        <v>18.007321131028853</v>
      </c>
      <c r="U898" s="38" t="str">
        <f t="shared" ca="1" si="167"/>
        <v>-</v>
      </c>
      <c r="V898" s="38"/>
      <c r="W898" s="38"/>
    </row>
    <row r="899" spans="1:23" x14ac:dyDescent="0.35">
      <c r="A899" s="2" t="str">
        <f>BASE_NOTAS[[#This Row],[Sigla]]&amp;BASE_NOTAS[[#This Row],[CÓDIGO]]</f>
        <v>CEIF_AT_FI</v>
      </c>
      <c r="B899" s="4" t="s">
        <v>188</v>
      </c>
      <c r="C899" s="4" t="s">
        <v>37</v>
      </c>
      <c r="D899" s="4" t="s">
        <v>107</v>
      </c>
      <c r="E899" s="42">
        <v>25.720612737749416</v>
      </c>
      <c r="F899" s="4" t="s">
        <v>611</v>
      </c>
      <c r="G89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22.554716065961593</v>
      </c>
      <c r="H89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899" s="38">
        <f t="shared" ref="J899:J962" ca="1" si="168">INDEX(INDIRECT("[Indicadores_Consolidado_2026_07_31.xlsx]"&amp;C899&amp;"!$V$37:$V$64"),MATCH(B899,INDIRECT("[Indicadores_Consolidado_2026_07_31.xlsx]"&amp;C899&amp;"!$F$37:$F$64")))</f>
        <v>30.265333331116679</v>
      </c>
      <c r="K899" s="38">
        <f t="shared" ref="K899:K962" ca="1" si="169">INDEX(INDIRECT("[Indicadores_Consolidado_2026_07_31.xlsx]"&amp;C899&amp;"!$W$37:$W$64"),MATCH(B899,INDIRECT("[Indicadores_Consolidado_2026_07_31.xlsx]"&amp;C899&amp;"!$F$37:$F$64")))</f>
        <v>26.629432478275895</v>
      </c>
      <c r="L899" s="38">
        <f t="shared" ref="L899:L962" ca="1" si="170">INDEX(INDIRECT("[Indicadores_Consolidado_2026_07_31.xlsx]"&amp;C899&amp;"!$X$37:$X$64"),MATCH(B899,INDIRECT("[Indicadores_Consolidado_2026_07_31.xlsx]"&amp;C899&amp;"!$F$37:$F$64")))</f>
        <v>25.726434367264762</v>
      </c>
      <c r="M899" s="38">
        <f t="shared" ref="M899:M962" ca="1" si="171">INDEX(INDIRECT("[Indicadores_Consolidado_2026_07_31.xlsx]"&amp;C899&amp;"!$Y$37:$Y$64"),MATCH(B899,INDIRECT("[Indicadores_Consolidado_2026_07_31.xlsx]"&amp;C899&amp;"!$F$37:$F$64")))</f>
        <v>23.63182162823713</v>
      </c>
      <c r="N899" s="38">
        <f t="shared" ref="N899:N962" ca="1" si="172">INDEX(INDIRECT("[Indicadores_Consolidado_2026_07_31.xlsx]"&amp;C899&amp;"!$Z$37:$Z$64"),MATCH(B899,INDIRECT("[Indicadores_Consolidado_2026_07_31.xlsx]"&amp;C899&amp;"!$F$37:$F$64")))</f>
        <v>19.336021372346252</v>
      </c>
      <c r="O899" s="38">
        <f t="shared" ref="O899:O962" ca="1" si="173">INDEX(INDIRECT("[Indicadores_Consolidado_2026_07_31.xlsx]"&amp;C899&amp;"!$AA$37:$AA$64"),MATCH(B899,INDIRECT("[Indicadores_Consolidado_2026_07_31.xlsx]"&amp;C899&amp;"!$F$37:$F$64")))</f>
        <v>24.568237443506373</v>
      </c>
      <c r="P899" s="38">
        <f t="shared" ref="P899:P962" ca="1" si="174">INDEX(INDIRECT("[Indicadores_Consolidado_2026_07_31.xlsx]"&amp;C899&amp;"!$AB$37:$AB$64"),MATCH(B899,INDIRECT("[Indicadores_Consolidado_2026_07_31.xlsx]"&amp;C899&amp;"!$F$37:$F$64")))</f>
        <v>28.69697134635804</v>
      </c>
      <c r="Q899" s="38">
        <f t="shared" ref="Q899:Q962" ca="1" si="175">INDEX(INDIRECT("[Indicadores_Consolidado_2026_07_31.xlsx]"&amp;C899&amp;"!$AC$37:$AC$64"),MATCH(B899,INDIRECT("[Indicadores_Consolidado_2026_07_31.xlsx]"&amp;C899&amp;"!$F$37:$F$64")))</f>
        <v>27.387082434382108</v>
      </c>
      <c r="R899" s="38">
        <f t="shared" ref="R899:R962" ca="1" si="176">INDEX(INDIRECT("[Indicadores_Consolidado_2026_07_31.xlsx]"&amp;C899&amp;"!$AD$37:$AD$64"),MATCH(B899,INDIRECT("[Indicadores_Consolidado_2026_07_31.xlsx]"&amp;C899&amp;"!$F$37:$F$64")))</f>
        <v>25.078720194479313</v>
      </c>
      <c r="S899" s="38">
        <f t="shared" ref="S899:U962" ca="1" si="177">INDEX(INDIRECT("[Indicadores_Consolidado_2026_07_31.xlsx]"&amp;C899&amp;"!$AE$37:$AE$64"),MATCH(B899,INDIRECT("[Indicadores_Consolidado_2026_07_31.xlsx]"&amp;C899&amp;"!$F$37:$F$64")))</f>
        <v>25.720612737749416</v>
      </c>
      <c r="T899" s="38">
        <f t="shared" ref="T899:T962" ca="1" si="178">INDEX(INDIRECT("[Indicadores_Consolidado_2026_07_31.xlsx]"&amp;C899&amp;"!$AF$37:$AF$64"),MATCH(B899,INDIRECT("[Indicadores_Consolidado_2026_07_31.xlsx]"&amp;C899&amp;"!$F$37:$F$64")))</f>
        <v>22.554716065961593</v>
      </c>
      <c r="U899" s="38" t="str">
        <f t="shared" ref="U899:U962" ca="1" si="179">INDEX(INDIRECT("[Indicadores_Consolidado_2026_07_31.xlsx]"&amp;C899&amp;"!$AG$37:$AG$64"),MATCH(B899,INDIRECT("[Indicadores_Consolidado_2026_07_31.xlsx]"&amp;C899&amp;"!$F$37:$F$64")))</f>
        <v>-</v>
      </c>
      <c r="V899" s="38"/>
      <c r="W899" s="38"/>
    </row>
    <row r="900" spans="1:23" x14ac:dyDescent="0.35">
      <c r="A900" s="2" t="str">
        <f>BASE_NOTAS[[#This Row],[Sigla]]&amp;BASE_NOTAS[[#This Row],[CÓDIGO]]</f>
        <v>DFIF_AT_FI</v>
      </c>
      <c r="B900" s="4" t="s">
        <v>189</v>
      </c>
      <c r="C900" s="4" t="s">
        <v>37</v>
      </c>
      <c r="D900" s="4" t="s">
        <v>107</v>
      </c>
      <c r="E900" s="42">
        <v>61.20937601923093</v>
      </c>
      <c r="F900" s="4" t="s">
        <v>611</v>
      </c>
      <c r="G90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58.085109010504773</v>
      </c>
      <c r="H90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00" s="38">
        <f t="shared" ca="1" si="168"/>
        <v>100</v>
      </c>
      <c r="K900" s="38">
        <f t="shared" ca="1" si="169"/>
        <v>100</v>
      </c>
      <c r="L900" s="38">
        <f t="shared" ca="1" si="170"/>
        <v>100</v>
      </c>
      <c r="M900" s="38">
        <f t="shared" ca="1" si="171"/>
        <v>100</v>
      </c>
      <c r="N900" s="38">
        <f t="shared" ca="1" si="172"/>
        <v>77.310043514402196</v>
      </c>
      <c r="O900" s="38">
        <f t="shared" ca="1" si="173"/>
        <v>69.14653494125055</v>
      </c>
      <c r="P900" s="38">
        <f t="shared" ca="1" si="174"/>
        <v>59.266748009910629</v>
      </c>
      <c r="Q900" s="38">
        <f t="shared" ca="1" si="175"/>
        <v>65.999316931497049</v>
      </c>
      <c r="R900" s="38">
        <f t="shared" ca="1" si="176"/>
        <v>67.524354871722508</v>
      </c>
      <c r="S900" s="38">
        <f t="shared" ca="1" si="177"/>
        <v>61.20937601923093</v>
      </c>
      <c r="T900" s="38">
        <f t="shared" ca="1" si="178"/>
        <v>58.085109010504773</v>
      </c>
      <c r="U900" s="38" t="str">
        <f t="shared" ca="1" si="179"/>
        <v>-</v>
      </c>
      <c r="V900" s="38"/>
      <c r="W900" s="38"/>
    </row>
    <row r="901" spans="1:23" x14ac:dyDescent="0.35">
      <c r="A901" s="2" t="str">
        <f>BASE_NOTAS[[#This Row],[Sigla]]&amp;BASE_NOTAS[[#This Row],[CÓDIGO]]</f>
        <v>ESIF_AT_FI</v>
      </c>
      <c r="B901" s="4" t="s">
        <v>183</v>
      </c>
      <c r="C901" s="4" t="s">
        <v>37</v>
      </c>
      <c r="D901" s="4" t="s">
        <v>107</v>
      </c>
      <c r="E901" s="42">
        <v>44.465466746322427</v>
      </c>
      <c r="F901" s="4" t="s">
        <v>611</v>
      </c>
      <c r="G90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40.97959453963805</v>
      </c>
      <c r="H90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01" s="38">
        <f t="shared" ca="1" si="168"/>
        <v>16.858214266470437</v>
      </c>
      <c r="K901" s="38">
        <f t="shared" ca="1" si="169"/>
        <v>20.211017972885013</v>
      </c>
      <c r="L901" s="38">
        <f t="shared" ca="1" si="170"/>
        <v>24.856566047880214</v>
      </c>
      <c r="M901" s="38">
        <f t="shared" ca="1" si="171"/>
        <v>31.48386101641929</v>
      </c>
      <c r="N901" s="38">
        <f t="shared" ca="1" si="172"/>
        <v>39.145262014755126</v>
      </c>
      <c r="O901" s="38">
        <f t="shared" ca="1" si="173"/>
        <v>37.608178736068709</v>
      </c>
      <c r="P901" s="38">
        <f t="shared" ca="1" si="174"/>
        <v>36.838353648503478</v>
      </c>
      <c r="Q901" s="38">
        <f t="shared" ca="1" si="175"/>
        <v>40.863371460390972</v>
      </c>
      <c r="R901" s="38">
        <f t="shared" ca="1" si="176"/>
        <v>47.446080048384523</v>
      </c>
      <c r="S901" s="38">
        <f t="shared" ca="1" si="177"/>
        <v>44.465466746322427</v>
      </c>
      <c r="T901" s="38">
        <f t="shared" ca="1" si="178"/>
        <v>40.97959453963805</v>
      </c>
      <c r="U901" s="38" t="str">
        <f t="shared" ca="1" si="179"/>
        <v>-</v>
      </c>
      <c r="V901" s="38"/>
      <c r="W901" s="38"/>
    </row>
    <row r="902" spans="1:23" x14ac:dyDescent="0.35">
      <c r="A902" s="2" t="str">
        <f>BASE_NOTAS[[#This Row],[Sigla]]&amp;BASE_NOTAS[[#This Row],[CÓDIGO]]</f>
        <v>GOIF_AT_FI</v>
      </c>
      <c r="B902" s="4" t="s">
        <v>190</v>
      </c>
      <c r="C902" s="4" t="s">
        <v>37</v>
      </c>
      <c r="D902" s="4" t="s">
        <v>107</v>
      </c>
      <c r="E902" s="42">
        <v>41.486555279399909</v>
      </c>
      <c r="F902" s="4" t="s">
        <v>611</v>
      </c>
      <c r="G90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35.699807693343338</v>
      </c>
      <c r="H90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02" s="38">
        <f t="shared" ca="1" si="168"/>
        <v>40.62658857995752</v>
      </c>
      <c r="K902" s="38">
        <f t="shared" ca="1" si="169"/>
        <v>43.188057014850145</v>
      </c>
      <c r="L902" s="38">
        <f t="shared" ca="1" si="170"/>
        <v>46.391356624328864</v>
      </c>
      <c r="M902" s="38">
        <f t="shared" ca="1" si="171"/>
        <v>42.4708313415681</v>
      </c>
      <c r="N902" s="38">
        <f t="shared" ca="1" si="172"/>
        <v>55.292038967604263</v>
      </c>
      <c r="O902" s="38">
        <f t="shared" ca="1" si="173"/>
        <v>45.651103790168072</v>
      </c>
      <c r="P902" s="38">
        <f t="shared" ca="1" si="174"/>
        <v>38.829920803901757</v>
      </c>
      <c r="Q902" s="38">
        <f t="shared" ca="1" si="175"/>
        <v>40.524985651369633</v>
      </c>
      <c r="R902" s="38">
        <f t="shared" ca="1" si="176"/>
        <v>45.110301748355631</v>
      </c>
      <c r="S902" s="38">
        <f t="shared" ca="1" si="177"/>
        <v>41.486555279399909</v>
      </c>
      <c r="T902" s="38">
        <f t="shared" ca="1" si="178"/>
        <v>35.699807693343338</v>
      </c>
      <c r="U902" s="38" t="str">
        <f t="shared" ca="1" si="179"/>
        <v>-</v>
      </c>
      <c r="V902" s="38"/>
      <c r="W902" s="38"/>
    </row>
    <row r="903" spans="1:23" x14ac:dyDescent="0.35">
      <c r="A903" s="2" t="str">
        <f>BASE_NOTAS[[#This Row],[Sigla]]&amp;BASE_NOTAS[[#This Row],[CÓDIGO]]</f>
        <v>MAIF_AT_FI</v>
      </c>
      <c r="B903" s="4" t="s">
        <v>191</v>
      </c>
      <c r="C903" s="4" t="s">
        <v>37</v>
      </c>
      <c r="D903" s="4" t="s">
        <v>107</v>
      </c>
      <c r="E903" s="42">
        <v>0</v>
      </c>
      <c r="F903" s="4" t="s">
        <v>611</v>
      </c>
      <c r="G90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90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03" s="38">
        <f t="shared" ca="1" si="168"/>
        <v>0</v>
      </c>
      <c r="K903" s="38">
        <f t="shared" ca="1" si="169"/>
        <v>0</v>
      </c>
      <c r="L903" s="38">
        <f t="shared" ca="1" si="170"/>
        <v>0</v>
      </c>
      <c r="M903" s="38">
        <f t="shared" ca="1" si="171"/>
        <v>0</v>
      </c>
      <c r="N903" s="38">
        <f t="shared" ca="1" si="172"/>
        <v>0</v>
      </c>
      <c r="O903" s="38">
        <f t="shared" ca="1" si="173"/>
        <v>0</v>
      </c>
      <c r="P903" s="38">
        <f t="shared" ca="1" si="174"/>
        <v>0</v>
      </c>
      <c r="Q903" s="38">
        <f t="shared" ca="1" si="175"/>
        <v>0</v>
      </c>
      <c r="R903" s="38">
        <f t="shared" ca="1" si="176"/>
        <v>0</v>
      </c>
      <c r="S903" s="38">
        <f t="shared" ca="1" si="177"/>
        <v>0</v>
      </c>
      <c r="T903" s="38">
        <f t="shared" ca="1" si="178"/>
        <v>0</v>
      </c>
      <c r="U903" s="38" t="str">
        <f t="shared" ca="1" si="179"/>
        <v>-</v>
      </c>
      <c r="V903" s="38"/>
      <c r="W903" s="38"/>
    </row>
    <row r="904" spans="1:23" x14ac:dyDescent="0.35">
      <c r="A904" s="2" t="str">
        <f>BASE_NOTAS[[#This Row],[Sigla]]&amp;BASE_NOTAS[[#This Row],[CÓDIGO]]</f>
        <v>MGIF_AT_FI</v>
      </c>
      <c r="B904" s="4" t="s">
        <v>192</v>
      </c>
      <c r="C904" s="4" t="s">
        <v>37</v>
      </c>
      <c r="D904" s="4" t="s">
        <v>107</v>
      </c>
      <c r="E904" s="42">
        <v>48.455759281681594</v>
      </c>
      <c r="F904" s="4" t="s">
        <v>611</v>
      </c>
      <c r="G90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46.745762025280364</v>
      </c>
      <c r="H90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04" s="38">
        <f t="shared" ca="1" si="168"/>
        <v>31.880362143353331</v>
      </c>
      <c r="K904" s="38">
        <f t="shared" ca="1" si="169"/>
        <v>33.392501316632845</v>
      </c>
      <c r="L904" s="38">
        <f t="shared" ca="1" si="170"/>
        <v>36.392301547045612</v>
      </c>
      <c r="M904" s="38">
        <f t="shared" ca="1" si="171"/>
        <v>40.096492931629626</v>
      </c>
      <c r="N904" s="38">
        <f t="shared" ca="1" si="172"/>
        <v>46.713041557802562</v>
      </c>
      <c r="O904" s="38">
        <f t="shared" ca="1" si="173"/>
        <v>42.844920357954933</v>
      </c>
      <c r="P904" s="38">
        <f t="shared" ca="1" si="174"/>
        <v>42.264357317003551</v>
      </c>
      <c r="Q904" s="38">
        <f t="shared" ca="1" si="175"/>
        <v>43.390273137272885</v>
      </c>
      <c r="R904" s="38">
        <f t="shared" ca="1" si="176"/>
        <v>48.727220063934247</v>
      </c>
      <c r="S904" s="38">
        <f t="shared" ca="1" si="177"/>
        <v>48.455759281681594</v>
      </c>
      <c r="T904" s="38">
        <f t="shared" ca="1" si="178"/>
        <v>46.745762025280364</v>
      </c>
      <c r="U904" s="38" t="str">
        <f t="shared" ca="1" si="179"/>
        <v>-</v>
      </c>
      <c r="V904" s="38"/>
      <c r="W904" s="38"/>
    </row>
    <row r="905" spans="1:23" x14ac:dyDescent="0.35">
      <c r="A905" s="2" t="str">
        <f>BASE_NOTAS[[#This Row],[Sigla]]&amp;BASE_NOTAS[[#This Row],[CÓDIGO]]</f>
        <v>MSIF_AT_FI</v>
      </c>
      <c r="B905" s="4" t="s">
        <v>193</v>
      </c>
      <c r="C905" s="4" t="s">
        <v>37</v>
      </c>
      <c r="D905" s="4" t="s">
        <v>107</v>
      </c>
      <c r="E905" s="42">
        <v>38.667265852400952</v>
      </c>
      <c r="F905" s="4" t="s">
        <v>611</v>
      </c>
      <c r="G90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34.846032704073707</v>
      </c>
      <c r="H90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05" s="38">
        <f t="shared" ca="1" si="168"/>
        <v>39.16289518637727</v>
      </c>
      <c r="K905" s="38">
        <f t="shared" ca="1" si="169"/>
        <v>45.132172011112054</v>
      </c>
      <c r="L905" s="38">
        <f t="shared" ca="1" si="170"/>
        <v>51.967573800026436</v>
      </c>
      <c r="M905" s="38">
        <f t="shared" ca="1" si="171"/>
        <v>52.751273381921017</v>
      </c>
      <c r="N905" s="38">
        <f t="shared" ca="1" si="172"/>
        <v>51.992930584746247</v>
      </c>
      <c r="O905" s="38">
        <f t="shared" ca="1" si="173"/>
        <v>37.581009038486599</v>
      </c>
      <c r="P905" s="38">
        <f t="shared" ca="1" si="174"/>
        <v>30.032092401107636</v>
      </c>
      <c r="Q905" s="38">
        <f t="shared" ca="1" si="175"/>
        <v>35.562683612415441</v>
      </c>
      <c r="R905" s="38">
        <f t="shared" ca="1" si="176"/>
        <v>42.560493742592584</v>
      </c>
      <c r="S905" s="38">
        <f t="shared" ca="1" si="177"/>
        <v>38.667265852400952</v>
      </c>
      <c r="T905" s="38">
        <f t="shared" ca="1" si="178"/>
        <v>34.846032704073707</v>
      </c>
      <c r="U905" s="38" t="str">
        <f t="shared" ca="1" si="179"/>
        <v>-</v>
      </c>
      <c r="V905" s="38"/>
      <c r="W905" s="38"/>
    </row>
    <row r="906" spans="1:23" x14ac:dyDescent="0.35">
      <c r="A906" s="2" t="str">
        <f>BASE_NOTAS[[#This Row],[Sigla]]&amp;BASE_NOTAS[[#This Row],[CÓDIGO]]</f>
        <v>MTIF_AT_FI</v>
      </c>
      <c r="B906" s="4" t="s">
        <v>195</v>
      </c>
      <c r="C906" s="4" t="s">
        <v>37</v>
      </c>
      <c r="D906" s="4" t="s">
        <v>107</v>
      </c>
      <c r="E906" s="42">
        <v>42.945076274114072</v>
      </c>
      <c r="F906" s="4" t="s">
        <v>611</v>
      </c>
      <c r="G90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36.870531943419479</v>
      </c>
      <c r="H90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06" s="38">
        <f t="shared" ca="1" si="168"/>
        <v>37.817942247317966</v>
      </c>
      <c r="K906" s="38">
        <f t="shared" ca="1" si="169"/>
        <v>42.816659699912343</v>
      </c>
      <c r="L906" s="38">
        <f t="shared" ca="1" si="170"/>
        <v>49.013570246822113</v>
      </c>
      <c r="M906" s="38">
        <f t="shared" ca="1" si="171"/>
        <v>47.447691886866131</v>
      </c>
      <c r="N906" s="38">
        <f t="shared" ca="1" si="172"/>
        <v>48.118477297432911</v>
      </c>
      <c r="O906" s="38">
        <f t="shared" ca="1" si="173"/>
        <v>37.228588085699187</v>
      </c>
      <c r="P906" s="38">
        <f t="shared" ca="1" si="174"/>
        <v>37.452700949845095</v>
      </c>
      <c r="Q906" s="38">
        <f t="shared" ca="1" si="175"/>
        <v>40.890258240969239</v>
      </c>
      <c r="R906" s="38">
        <f t="shared" ca="1" si="176"/>
        <v>45.533079680208019</v>
      </c>
      <c r="S906" s="38">
        <f t="shared" ca="1" si="177"/>
        <v>42.945076274114072</v>
      </c>
      <c r="T906" s="38">
        <f t="shared" ca="1" si="178"/>
        <v>36.870531943419479</v>
      </c>
      <c r="U906" s="38" t="str">
        <f t="shared" ca="1" si="179"/>
        <v>-</v>
      </c>
      <c r="V906" s="38"/>
      <c r="W906" s="38"/>
    </row>
    <row r="907" spans="1:23" x14ac:dyDescent="0.35">
      <c r="A907" s="2" t="str">
        <f>BASE_NOTAS[[#This Row],[Sigla]]&amp;BASE_NOTAS[[#This Row],[CÓDIGO]]</f>
        <v>PAIF_AT_FI</v>
      </c>
      <c r="B907" s="4" t="s">
        <v>196</v>
      </c>
      <c r="C907" s="4" t="s">
        <v>37</v>
      </c>
      <c r="D907" s="4" t="s">
        <v>107</v>
      </c>
      <c r="E907" s="42">
        <v>9.527269608432162</v>
      </c>
      <c r="F907" s="4" t="s">
        <v>611</v>
      </c>
      <c r="G90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6.3097841632110656</v>
      </c>
      <c r="H90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07" s="38">
        <f t="shared" ca="1" si="168"/>
        <v>11.458463359921481</v>
      </c>
      <c r="K907" s="38">
        <f t="shared" ca="1" si="169"/>
        <v>8.5910160836652221</v>
      </c>
      <c r="L907" s="38">
        <f t="shared" ca="1" si="170"/>
        <v>7.8706157388459985</v>
      </c>
      <c r="M907" s="38">
        <f t="shared" ca="1" si="171"/>
        <v>8.7868928588522763</v>
      </c>
      <c r="N907" s="38">
        <f t="shared" ca="1" si="172"/>
        <v>9.6365111608925478</v>
      </c>
      <c r="O907" s="38">
        <f t="shared" ca="1" si="173"/>
        <v>8.6085947150118809</v>
      </c>
      <c r="P907" s="38">
        <f t="shared" ca="1" si="174"/>
        <v>5.0385962687110988</v>
      </c>
      <c r="Q907" s="38">
        <f t="shared" ca="1" si="175"/>
        <v>6.4345614291256483</v>
      </c>
      <c r="R907" s="38">
        <f t="shared" ca="1" si="176"/>
        <v>13.402041311154514</v>
      </c>
      <c r="S907" s="38">
        <f t="shared" ca="1" si="177"/>
        <v>9.527269608432162</v>
      </c>
      <c r="T907" s="38">
        <f t="shared" ca="1" si="178"/>
        <v>6.3097841632110656</v>
      </c>
      <c r="U907" s="38" t="str">
        <f t="shared" ca="1" si="179"/>
        <v>-</v>
      </c>
      <c r="V907" s="38"/>
      <c r="W907" s="38"/>
    </row>
    <row r="908" spans="1:23" x14ac:dyDescent="0.35">
      <c r="A908" s="2" t="str">
        <f>BASE_NOTAS[[#This Row],[Sigla]]&amp;BASE_NOTAS[[#This Row],[CÓDIGO]]</f>
        <v>PBIF_AT_FI</v>
      </c>
      <c r="B908" s="4" t="s">
        <v>197</v>
      </c>
      <c r="C908" s="4" t="s">
        <v>37</v>
      </c>
      <c r="D908" s="4" t="s">
        <v>107</v>
      </c>
      <c r="E908" s="42">
        <v>22.605397835081366</v>
      </c>
      <c r="F908" s="4" t="s">
        <v>611</v>
      </c>
      <c r="G90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21.809113735151691</v>
      </c>
      <c r="H90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08" s="38">
        <f t="shared" ca="1" si="168"/>
        <v>27.778818608499851</v>
      </c>
      <c r="K908" s="38">
        <f t="shared" ca="1" si="169"/>
        <v>24.198575662564259</v>
      </c>
      <c r="L908" s="38">
        <f t="shared" ca="1" si="170"/>
        <v>25.301670022597889</v>
      </c>
      <c r="M908" s="38">
        <f t="shared" ca="1" si="171"/>
        <v>28.047163384234921</v>
      </c>
      <c r="N908" s="38">
        <f t="shared" ca="1" si="172"/>
        <v>23.979803252660954</v>
      </c>
      <c r="O908" s="38">
        <f t="shared" ca="1" si="173"/>
        <v>24.874316426373166</v>
      </c>
      <c r="P908" s="38">
        <f t="shared" ca="1" si="174"/>
        <v>33.289412316515659</v>
      </c>
      <c r="Q908" s="38">
        <f t="shared" ca="1" si="175"/>
        <v>21.000869583257135</v>
      </c>
      <c r="R908" s="38">
        <f t="shared" ca="1" si="176"/>
        <v>19.248680882792026</v>
      </c>
      <c r="S908" s="38">
        <f t="shared" ca="1" si="177"/>
        <v>22.605397835081366</v>
      </c>
      <c r="T908" s="38">
        <f t="shared" ca="1" si="178"/>
        <v>21.809113735151691</v>
      </c>
      <c r="U908" s="38" t="str">
        <f t="shared" ca="1" si="179"/>
        <v>-</v>
      </c>
      <c r="V908" s="38"/>
      <c r="W908" s="38"/>
    </row>
    <row r="909" spans="1:23" x14ac:dyDescent="0.35">
      <c r="A909" s="2" t="str">
        <f>BASE_NOTAS[[#This Row],[Sigla]]&amp;BASE_NOTAS[[#This Row],[CÓDIGO]]</f>
        <v>PEIF_AT_FI</v>
      </c>
      <c r="B909" s="4" t="s">
        <v>198</v>
      </c>
      <c r="C909" s="4" t="s">
        <v>37</v>
      </c>
      <c r="D909" s="4" t="s">
        <v>107</v>
      </c>
      <c r="E909" s="42">
        <v>22.450820415437988</v>
      </c>
      <c r="F909" s="4" t="s">
        <v>611</v>
      </c>
      <c r="G90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17.39266364114782</v>
      </c>
      <c r="H90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09" s="38">
        <f t="shared" ca="1" si="168"/>
        <v>33.795661101629484</v>
      </c>
      <c r="K909" s="38">
        <f t="shared" ca="1" si="169"/>
        <v>28.241468393100334</v>
      </c>
      <c r="L909" s="38">
        <f t="shared" ca="1" si="170"/>
        <v>28.052685483565966</v>
      </c>
      <c r="M909" s="38">
        <f t="shared" ca="1" si="171"/>
        <v>27.309882867450302</v>
      </c>
      <c r="N909" s="38">
        <f t="shared" ca="1" si="172"/>
        <v>27.034365895934449</v>
      </c>
      <c r="O909" s="38">
        <f t="shared" ca="1" si="173"/>
        <v>21.49247629333113</v>
      </c>
      <c r="P909" s="38">
        <f t="shared" ca="1" si="174"/>
        <v>21.167098951768917</v>
      </c>
      <c r="Q909" s="38">
        <f t="shared" ca="1" si="175"/>
        <v>23.830664379278865</v>
      </c>
      <c r="R909" s="38">
        <f t="shared" ca="1" si="176"/>
        <v>28.222052885119851</v>
      </c>
      <c r="S909" s="38">
        <f t="shared" ca="1" si="177"/>
        <v>22.450820415437988</v>
      </c>
      <c r="T909" s="38">
        <f t="shared" ca="1" si="178"/>
        <v>17.39266364114782</v>
      </c>
      <c r="U909" s="38" t="str">
        <f t="shared" ca="1" si="179"/>
        <v>-</v>
      </c>
      <c r="V909" s="38"/>
      <c r="W909" s="38"/>
    </row>
    <row r="910" spans="1:23" x14ac:dyDescent="0.35">
      <c r="A910" s="2" t="str">
        <f>BASE_NOTAS[[#This Row],[Sigla]]&amp;BASE_NOTAS[[#This Row],[CÓDIGO]]</f>
        <v>PIIF_AT_FI</v>
      </c>
      <c r="B910" s="4" t="s">
        <v>199</v>
      </c>
      <c r="C910" s="4" t="s">
        <v>37</v>
      </c>
      <c r="D910" s="4" t="s">
        <v>107</v>
      </c>
      <c r="E910" s="42">
        <v>9.4062451967186558</v>
      </c>
      <c r="F910" s="4" t="s">
        <v>611</v>
      </c>
      <c r="G91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6.1595982101771698</v>
      </c>
      <c r="H91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10" s="38">
        <f t="shared" ca="1" si="168"/>
        <v>29.529482205707815</v>
      </c>
      <c r="K910" s="38">
        <f t="shared" ca="1" si="169"/>
        <v>28.219993723993547</v>
      </c>
      <c r="L910" s="38">
        <f t="shared" ca="1" si="170"/>
        <v>28.262504963862074</v>
      </c>
      <c r="M910" s="38">
        <f t="shared" ca="1" si="171"/>
        <v>25.160020129076106</v>
      </c>
      <c r="N910" s="38">
        <f t="shared" ca="1" si="172"/>
        <v>18.45569087357671</v>
      </c>
      <c r="O910" s="38">
        <f t="shared" ca="1" si="173"/>
        <v>22.372810112601719</v>
      </c>
      <c r="P910" s="38">
        <f t="shared" ca="1" si="174"/>
        <v>15.969520421645637</v>
      </c>
      <c r="Q910" s="38">
        <f t="shared" ca="1" si="175"/>
        <v>11.012663889349405</v>
      </c>
      <c r="R910" s="38">
        <f t="shared" ca="1" si="176"/>
        <v>9.5418348613153547</v>
      </c>
      <c r="S910" s="38">
        <f t="shared" ca="1" si="177"/>
        <v>9.4062451967186558</v>
      </c>
      <c r="T910" s="38">
        <f t="shared" ca="1" si="178"/>
        <v>6.1595982101771698</v>
      </c>
      <c r="U910" s="38" t="str">
        <f t="shared" ca="1" si="179"/>
        <v>-</v>
      </c>
      <c r="V910" s="38"/>
      <c r="W910" s="38"/>
    </row>
    <row r="911" spans="1:23" x14ac:dyDescent="0.35">
      <c r="A911" s="2" t="str">
        <f>BASE_NOTAS[[#This Row],[Sigla]]&amp;BASE_NOTAS[[#This Row],[CÓDIGO]]</f>
        <v>PRIF_AT_FI</v>
      </c>
      <c r="B911" s="4" t="s">
        <v>200</v>
      </c>
      <c r="C911" s="4" t="s">
        <v>37</v>
      </c>
      <c r="D911" s="4" t="s">
        <v>107</v>
      </c>
      <c r="E911" s="42">
        <v>52.832087533433928</v>
      </c>
      <c r="F911" s="4" t="s">
        <v>611</v>
      </c>
      <c r="G91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50.927214192546046</v>
      </c>
      <c r="H91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11" s="38">
        <f t="shared" ca="1" si="168"/>
        <v>42.898633649583246</v>
      </c>
      <c r="K911" s="38">
        <f t="shared" ca="1" si="169"/>
        <v>46.945602392703996</v>
      </c>
      <c r="L911" s="38">
        <f t="shared" ca="1" si="170"/>
        <v>51.656036274002723</v>
      </c>
      <c r="M911" s="38">
        <f t="shared" ca="1" si="171"/>
        <v>56.695966418006435</v>
      </c>
      <c r="N911" s="38">
        <f t="shared" ca="1" si="172"/>
        <v>56.255836298552566</v>
      </c>
      <c r="O911" s="38">
        <f t="shared" ca="1" si="173"/>
        <v>50.697568442709098</v>
      </c>
      <c r="P911" s="38">
        <f t="shared" ca="1" si="174"/>
        <v>50.299180695730158</v>
      </c>
      <c r="Q911" s="38">
        <f t="shared" ca="1" si="175"/>
        <v>48.441159145433829</v>
      </c>
      <c r="R911" s="38">
        <f t="shared" ca="1" si="176"/>
        <v>51.619403836085311</v>
      </c>
      <c r="S911" s="38">
        <f t="shared" ca="1" si="177"/>
        <v>52.832087533433928</v>
      </c>
      <c r="T911" s="38">
        <f t="shared" ca="1" si="178"/>
        <v>50.927214192546046</v>
      </c>
      <c r="U911" s="38" t="str">
        <f t="shared" ca="1" si="179"/>
        <v>-</v>
      </c>
      <c r="V911" s="38"/>
      <c r="W911" s="38"/>
    </row>
    <row r="912" spans="1:23" x14ac:dyDescent="0.35">
      <c r="A912" s="2" t="str">
        <f>BASE_NOTAS[[#This Row],[Sigla]]&amp;BASE_NOTAS[[#This Row],[CÓDIGO]]</f>
        <v>RJIF_AT_FI</v>
      </c>
      <c r="B912" s="4" t="s">
        <v>201</v>
      </c>
      <c r="C912" s="4" t="s">
        <v>37</v>
      </c>
      <c r="D912" s="4" t="s">
        <v>107</v>
      </c>
      <c r="E912" s="42">
        <v>51.337033916747586</v>
      </c>
      <c r="F912" s="4" t="s">
        <v>611</v>
      </c>
      <c r="G91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45.654371089946643</v>
      </c>
      <c r="H91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12" s="38">
        <f t="shared" ca="1" si="168"/>
        <v>53.661085570224323</v>
      </c>
      <c r="K912" s="38">
        <f t="shared" ca="1" si="169"/>
        <v>57.537833762754651</v>
      </c>
      <c r="L912" s="38">
        <f t="shared" ca="1" si="170"/>
        <v>59.210891276356556</v>
      </c>
      <c r="M912" s="38">
        <f t="shared" ca="1" si="171"/>
        <v>53.729632309210459</v>
      </c>
      <c r="N912" s="38">
        <f t="shared" ca="1" si="172"/>
        <v>56.382065901245817</v>
      </c>
      <c r="O912" s="38">
        <f t="shared" ca="1" si="173"/>
        <v>49.038925825108045</v>
      </c>
      <c r="P912" s="38">
        <f t="shared" ca="1" si="174"/>
        <v>45.195849880245454</v>
      </c>
      <c r="Q912" s="38">
        <f t="shared" ca="1" si="175"/>
        <v>55.029159147381471</v>
      </c>
      <c r="R912" s="38">
        <f t="shared" ca="1" si="176"/>
        <v>59.026212189242742</v>
      </c>
      <c r="S912" s="38">
        <f t="shared" ca="1" si="177"/>
        <v>51.337033916747586</v>
      </c>
      <c r="T912" s="38">
        <f t="shared" ca="1" si="178"/>
        <v>45.654371089946643</v>
      </c>
      <c r="U912" s="38" t="str">
        <f t="shared" ca="1" si="179"/>
        <v>-</v>
      </c>
      <c r="V912" s="38"/>
      <c r="W912" s="38"/>
    </row>
    <row r="913" spans="1:23" x14ac:dyDescent="0.35">
      <c r="A913" s="2" t="str">
        <f>BASE_NOTAS[[#This Row],[Sigla]]&amp;BASE_NOTAS[[#This Row],[CÓDIGO]]</f>
        <v>RNIF_AT_FI</v>
      </c>
      <c r="B913" s="4" t="s">
        <v>202</v>
      </c>
      <c r="C913" s="4" t="s">
        <v>37</v>
      </c>
      <c r="D913" s="4" t="s">
        <v>107</v>
      </c>
      <c r="E913" s="42">
        <v>25.995859168187231</v>
      </c>
      <c r="F913" s="4" t="s">
        <v>611</v>
      </c>
      <c r="G91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23.053270913417467</v>
      </c>
      <c r="H91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13" s="38">
        <f t="shared" ca="1" si="168"/>
        <v>33.227561999076606</v>
      </c>
      <c r="K913" s="38">
        <f t="shared" ca="1" si="169"/>
        <v>26.924796932526974</v>
      </c>
      <c r="L913" s="38">
        <f t="shared" ca="1" si="170"/>
        <v>26.41157530627104</v>
      </c>
      <c r="M913" s="38">
        <f t="shared" ca="1" si="171"/>
        <v>25.557700870929384</v>
      </c>
      <c r="N913" s="38">
        <f t="shared" ca="1" si="172"/>
        <v>20.5539125607675</v>
      </c>
      <c r="O913" s="38">
        <f t="shared" ca="1" si="173"/>
        <v>22.519988013018367</v>
      </c>
      <c r="P913" s="38">
        <f t="shared" ca="1" si="174"/>
        <v>24.391186817656795</v>
      </c>
      <c r="Q913" s="38">
        <f t="shared" ca="1" si="175"/>
        <v>27.840190312988756</v>
      </c>
      <c r="R913" s="38">
        <f t="shared" ca="1" si="176"/>
        <v>26.411171725056583</v>
      </c>
      <c r="S913" s="38">
        <f t="shared" ca="1" si="177"/>
        <v>25.995859168187231</v>
      </c>
      <c r="T913" s="38">
        <f t="shared" ca="1" si="178"/>
        <v>23.053270913417467</v>
      </c>
      <c r="U913" s="38" t="str">
        <f t="shared" ca="1" si="179"/>
        <v>-</v>
      </c>
      <c r="V913" s="38"/>
      <c r="W913" s="38"/>
    </row>
    <row r="914" spans="1:23" x14ac:dyDescent="0.35">
      <c r="A914" s="2" t="str">
        <f>BASE_NOTAS[[#This Row],[Sigla]]&amp;BASE_NOTAS[[#This Row],[CÓDIGO]]</f>
        <v>ROIF_AT_FI</v>
      </c>
      <c r="B914" s="4" t="s">
        <v>203</v>
      </c>
      <c r="C914" s="4" t="s">
        <v>37</v>
      </c>
      <c r="D914" s="4" t="s">
        <v>107</v>
      </c>
      <c r="E914" s="42">
        <v>29.512612119090285</v>
      </c>
      <c r="F914" s="4" t="s">
        <v>611</v>
      </c>
      <c r="G91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26.129562143474523</v>
      </c>
      <c r="H91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14" s="38">
        <f t="shared" ca="1" si="168"/>
        <v>30.237132017719944</v>
      </c>
      <c r="K914" s="38">
        <f t="shared" ca="1" si="169"/>
        <v>30.424282632771099</v>
      </c>
      <c r="L914" s="38">
        <f t="shared" ca="1" si="170"/>
        <v>29.249475068148062</v>
      </c>
      <c r="M914" s="38">
        <f t="shared" ca="1" si="171"/>
        <v>30.279668390295761</v>
      </c>
      <c r="N914" s="38">
        <f t="shared" ca="1" si="172"/>
        <v>26.175745929451544</v>
      </c>
      <c r="O914" s="38">
        <f t="shared" ca="1" si="173"/>
        <v>23.380857470389358</v>
      </c>
      <c r="P914" s="38">
        <f t="shared" ca="1" si="174"/>
        <v>18.683269110233429</v>
      </c>
      <c r="Q914" s="38">
        <f t="shared" ca="1" si="175"/>
        <v>34.868356622056389</v>
      </c>
      <c r="R914" s="38">
        <f t="shared" ca="1" si="176"/>
        <v>39.585680850832972</v>
      </c>
      <c r="S914" s="38">
        <f t="shared" ca="1" si="177"/>
        <v>29.512612119090285</v>
      </c>
      <c r="T914" s="38">
        <f t="shared" ca="1" si="178"/>
        <v>26.129562143474523</v>
      </c>
      <c r="U914" s="38" t="str">
        <f t="shared" ca="1" si="179"/>
        <v>-</v>
      </c>
      <c r="V914" s="38"/>
      <c r="W914" s="38"/>
    </row>
    <row r="915" spans="1:23" x14ac:dyDescent="0.35">
      <c r="A915" s="2" t="str">
        <f>BASE_NOTAS[[#This Row],[Sigla]]&amp;BASE_NOTAS[[#This Row],[CÓDIGO]]</f>
        <v>RRIF_AT_FI</v>
      </c>
      <c r="B915" s="4" t="s">
        <v>204</v>
      </c>
      <c r="C915" s="4" t="s">
        <v>37</v>
      </c>
      <c r="D915" s="4" t="s">
        <v>107</v>
      </c>
      <c r="E915" s="42">
        <v>17.915509842281015</v>
      </c>
      <c r="F915" s="4" t="s">
        <v>611</v>
      </c>
      <c r="G91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8.6279709972008281</v>
      </c>
      <c r="H91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15" s="38">
        <f t="shared" ca="1" si="168"/>
        <v>8.7330598205496859</v>
      </c>
      <c r="K915" s="38">
        <f t="shared" ca="1" si="169"/>
        <v>12.320952660076403</v>
      </c>
      <c r="L915" s="38">
        <f t="shared" ca="1" si="170"/>
        <v>28.098098186237962</v>
      </c>
      <c r="M915" s="38">
        <f t="shared" ca="1" si="171"/>
        <v>26.22943294408876</v>
      </c>
      <c r="N915" s="38">
        <f t="shared" ca="1" si="172"/>
        <v>27.206230859810503</v>
      </c>
      <c r="O915" s="38">
        <f t="shared" ca="1" si="173"/>
        <v>15.436893336002353</v>
      </c>
      <c r="P915" s="38">
        <f t="shared" ca="1" si="174"/>
        <v>10.285699298352624</v>
      </c>
      <c r="Q915" s="38">
        <f t="shared" ca="1" si="175"/>
        <v>20.619004436875237</v>
      </c>
      <c r="R915" s="38">
        <f t="shared" ca="1" si="176"/>
        <v>22.315496897927392</v>
      </c>
      <c r="S915" s="38">
        <f t="shared" ca="1" si="177"/>
        <v>17.915509842281015</v>
      </c>
      <c r="T915" s="38">
        <f t="shared" ca="1" si="178"/>
        <v>8.6279709972008281</v>
      </c>
      <c r="U915" s="38" t="str">
        <f t="shared" ca="1" si="179"/>
        <v>-</v>
      </c>
      <c r="V915" s="38"/>
      <c r="W915" s="38"/>
    </row>
    <row r="916" spans="1:23" x14ac:dyDescent="0.35">
      <c r="A916" s="2" t="str">
        <f>BASE_NOTAS[[#This Row],[Sigla]]&amp;BASE_NOTAS[[#This Row],[CÓDIGO]]</f>
        <v>RSIF_AT_FI</v>
      </c>
      <c r="B916" s="4" t="s">
        <v>205</v>
      </c>
      <c r="C916" s="4" t="s">
        <v>37</v>
      </c>
      <c r="D916" s="4" t="s">
        <v>107</v>
      </c>
      <c r="E916" s="42">
        <v>58.540008730190493</v>
      </c>
      <c r="F916" s="4" t="s">
        <v>611</v>
      </c>
      <c r="G91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54.232550204865994</v>
      </c>
      <c r="H91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16" s="38">
        <f t="shared" ca="1" si="168"/>
        <v>44.37746902135995</v>
      </c>
      <c r="K916" s="38">
        <f t="shared" ca="1" si="169"/>
        <v>48.450565295008261</v>
      </c>
      <c r="L916" s="38">
        <f t="shared" ca="1" si="170"/>
        <v>51.92246540296793</v>
      </c>
      <c r="M916" s="38">
        <f t="shared" ca="1" si="171"/>
        <v>54.018685809904021</v>
      </c>
      <c r="N916" s="38">
        <f t="shared" ca="1" si="172"/>
        <v>60.969251973230953</v>
      </c>
      <c r="O916" s="38">
        <f t="shared" ca="1" si="173"/>
        <v>61.354018874812589</v>
      </c>
      <c r="P916" s="38">
        <f t="shared" ca="1" si="174"/>
        <v>51.529142770706557</v>
      </c>
      <c r="Q916" s="38">
        <f t="shared" ca="1" si="175"/>
        <v>51.698735249828708</v>
      </c>
      <c r="R916" s="38">
        <f t="shared" ca="1" si="176"/>
        <v>57.531942859257647</v>
      </c>
      <c r="S916" s="38">
        <f t="shared" ca="1" si="177"/>
        <v>58.540008730190493</v>
      </c>
      <c r="T916" s="38">
        <f t="shared" ca="1" si="178"/>
        <v>54.232550204865994</v>
      </c>
      <c r="U916" s="38" t="str">
        <f t="shared" ca="1" si="179"/>
        <v>-</v>
      </c>
      <c r="V916" s="38"/>
      <c r="W916" s="38"/>
    </row>
    <row r="917" spans="1:23" x14ac:dyDescent="0.35">
      <c r="A917" s="2" t="str">
        <f>BASE_NOTAS[[#This Row],[Sigla]]&amp;BASE_NOTAS[[#This Row],[CÓDIGO]]</f>
        <v>SCIF_AT_FI</v>
      </c>
      <c r="B917" s="4" t="s">
        <v>194</v>
      </c>
      <c r="C917" s="4" t="s">
        <v>37</v>
      </c>
      <c r="D917" s="4" t="s">
        <v>107</v>
      </c>
      <c r="E917" s="42">
        <v>56.472835474326601</v>
      </c>
      <c r="F917" s="4" t="s">
        <v>611</v>
      </c>
      <c r="G91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54.472678178049229</v>
      </c>
      <c r="H91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17" s="38">
        <f t="shared" ca="1" si="168"/>
        <v>40.563697829552275</v>
      </c>
      <c r="K917" s="38">
        <f t="shared" ca="1" si="169"/>
        <v>43.376855080465155</v>
      </c>
      <c r="L917" s="38">
        <f t="shared" ca="1" si="170"/>
        <v>48.492366219561987</v>
      </c>
      <c r="M917" s="38">
        <f t="shared" ca="1" si="171"/>
        <v>56.420538475022262</v>
      </c>
      <c r="N917" s="38">
        <f t="shared" ca="1" si="172"/>
        <v>58.346018998203029</v>
      </c>
      <c r="O917" s="38">
        <f t="shared" ca="1" si="173"/>
        <v>53.750275130946335</v>
      </c>
      <c r="P917" s="38">
        <f t="shared" ca="1" si="174"/>
        <v>53.654852233888626</v>
      </c>
      <c r="Q917" s="38">
        <f t="shared" ca="1" si="175"/>
        <v>50.800908178526768</v>
      </c>
      <c r="R917" s="38">
        <f t="shared" ca="1" si="176"/>
        <v>56.455028004131172</v>
      </c>
      <c r="S917" s="38">
        <f t="shared" ca="1" si="177"/>
        <v>56.472835474326601</v>
      </c>
      <c r="T917" s="38">
        <f t="shared" ca="1" si="178"/>
        <v>54.472678178049229</v>
      </c>
      <c r="U917" s="38" t="str">
        <f t="shared" ca="1" si="179"/>
        <v>-</v>
      </c>
      <c r="V917" s="38"/>
      <c r="W917" s="38"/>
    </row>
    <row r="918" spans="1:23" x14ac:dyDescent="0.35">
      <c r="A918" s="2" t="str">
        <f>BASE_NOTAS[[#This Row],[Sigla]]&amp;BASE_NOTAS[[#This Row],[CÓDIGO]]</f>
        <v>SEIF_AT_FI</v>
      </c>
      <c r="B918" s="4" t="s">
        <v>206</v>
      </c>
      <c r="C918" s="4" t="s">
        <v>37</v>
      </c>
      <c r="D918" s="4" t="s">
        <v>107</v>
      </c>
      <c r="E918" s="42">
        <v>25.827442574004461</v>
      </c>
      <c r="F918" s="4" t="s">
        <v>611</v>
      </c>
      <c r="G91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23.691728408966579</v>
      </c>
      <c r="H91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18" s="38">
        <f t="shared" ca="1" si="168"/>
        <v>13.744270456783624</v>
      </c>
      <c r="K918" s="38">
        <f t="shared" ca="1" si="169"/>
        <v>14.472147891385207</v>
      </c>
      <c r="L918" s="38">
        <f t="shared" ca="1" si="170"/>
        <v>15.584151429199192</v>
      </c>
      <c r="M918" s="38">
        <f t="shared" ca="1" si="171"/>
        <v>18.724326164639436</v>
      </c>
      <c r="N918" s="38">
        <f t="shared" ca="1" si="172"/>
        <v>24.450231030801888</v>
      </c>
      <c r="O918" s="38">
        <f t="shared" ca="1" si="173"/>
        <v>26.243178283588204</v>
      </c>
      <c r="P918" s="38">
        <f t="shared" ca="1" si="174"/>
        <v>20.864199743200491</v>
      </c>
      <c r="Q918" s="38">
        <f t="shared" ca="1" si="175"/>
        <v>24.143119540834029</v>
      </c>
      <c r="R918" s="38">
        <f t="shared" ca="1" si="176"/>
        <v>25.642336037442941</v>
      </c>
      <c r="S918" s="38">
        <f t="shared" ca="1" si="177"/>
        <v>25.827442574004461</v>
      </c>
      <c r="T918" s="38">
        <f t="shared" ca="1" si="178"/>
        <v>23.691728408966579</v>
      </c>
      <c r="U918" s="38" t="str">
        <f t="shared" ca="1" si="179"/>
        <v>-</v>
      </c>
      <c r="V918" s="38"/>
      <c r="W918" s="38"/>
    </row>
    <row r="919" spans="1:23" x14ac:dyDescent="0.35">
      <c r="A919" s="2" t="str">
        <f>BASE_NOTAS[[#This Row],[Sigla]]&amp;BASE_NOTAS[[#This Row],[CÓDIGO]]</f>
        <v>SPIF_AT_FI</v>
      </c>
      <c r="B919" s="4" t="s">
        <v>186</v>
      </c>
      <c r="C919" s="4" t="s">
        <v>37</v>
      </c>
      <c r="D919" s="4" t="s">
        <v>107</v>
      </c>
      <c r="E919" s="42">
        <v>100</v>
      </c>
      <c r="F919" s="4" t="s">
        <v>611</v>
      </c>
      <c r="G91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91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19" s="38">
        <f t="shared" ca="1" si="168"/>
        <v>61.281295997343797</v>
      </c>
      <c r="K919" s="38">
        <f t="shared" ca="1" si="169"/>
        <v>66.074774152790042</v>
      </c>
      <c r="L919" s="38">
        <f t="shared" ca="1" si="170"/>
        <v>74.752853306116194</v>
      </c>
      <c r="M919" s="38">
        <f t="shared" ca="1" si="171"/>
        <v>85.636737369186662</v>
      </c>
      <c r="N919" s="38">
        <f t="shared" ca="1" si="172"/>
        <v>100</v>
      </c>
      <c r="O919" s="38">
        <f t="shared" ca="1" si="173"/>
        <v>100</v>
      </c>
      <c r="P919" s="38">
        <f t="shared" ca="1" si="174"/>
        <v>100</v>
      </c>
      <c r="Q919" s="38">
        <f t="shared" ca="1" si="175"/>
        <v>100</v>
      </c>
      <c r="R919" s="38">
        <f t="shared" ca="1" si="176"/>
        <v>100</v>
      </c>
      <c r="S919" s="38">
        <f t="shared" ca="1" si="177"/>
        <v>100</v>
      </c>
      <c r="T919" s="38">
        <f t="shared" ca="1" si="178"/>
        <v>100</v>
      </c>
      <c r="U919" s="38" t="str">
        <f t="shared" ca="1" si="179"/>
        <v>-</v>
      </c>
      <c r="V919" s="38"/>
      <c r="W919" s="38"/>
    </row>
    <row r="920" spans="1:23" x14ac:dyDescent="0.35">
      <c r="A920" s="2" t="str">
        <f>BASE_NOTAS[[#This Row],[Sigla]]&amp;BASE_NOTAS[[#This Row],[CÓDIGO]]</f>
        <v>TOIF_AT_FI</v>
      </c>
      <c r="B920" s="4" t="s">
        <v>185</v>
      </c>
      <c r="C920" s="4" t="s">
        <v>37</v>
      </c>
      <c r="D920" s="4" t="s">
        <v>107</v>
      </c>
      <c r="E920" s="42">
        <v>23.072029120258108</v>
      </c>
      <c r="F920" s="4" t="s">
        <v>611</v>
      </c>
      <c r="G92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20.980825777632099</v>
      </c>
      <c r="H92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20" s="38">
        <f t="shared" ca="1" si="168"/>
        <v>30.119646145035311</v>
      </c>
      <c r="K920" s="38">
        <f t="shared" ca="1" si="169"/>
        <v>32.38385426190947</v>
      </c>
      <c r="L920" s="38">
        <f t="shared" ca="1" si="170"/>
        <v>31.400314926079741</v>
      </c>
      <c r="M920" s="38">
        <f t="shared" ca="1" si="171"/>
        <v>30.515559570977054</v>
      </c>
      <c r="N920" s="38">
        <f t="shared" ca="1" si="172"/>
        <v>29.46558293219525</v>
      </c>
      <c r="O920" s="38">
        <f t="shared" ca="1" si="173"/>
        <v>19.219774199886409</v>
      </c>
      <c r="P920" s="38">
        <f t="shared" ca="1" si="174"/>
        <v>14.628050799868376</v>
      </c>
      <c r="Q920" s="38">
        <f t="shared" ca="1" si="175"/>
        <v>21.719243939401423</v>
      </c>
      <c r="R920" s="38">
        <f t="shared" ca="1" si="176"/>
        <v>25.473329558231022</v>
      </c>
      <c r="S920" s="38">
        <f t="shared" ca="1" si="177"/>
        <v>23.072029120258108</v>
      </c>
      <c r="T920" s="38">
        <f t="shared" ca="1" si="178"/>
        <v>20.980825777632099</v>
      </c>
      <c r="U920" s="38" t="str">
        <f t="shared" ca="1" si="179"/>
        <v>-</v>
      </c>
      <c r="V920" s="38"/>
      <c r="W920" s="38"/>
    </row>
    <row r="921" spans="1:23" x14ac:dyDescent="0.35">
      <c r="A921" s="2" t="str">
        <f>BASE_NOTAS[[#This Row],[Sigla]]&amp;BASE_NOTAS[[#This Row],[CÓDIGO]]</f>
        <v>ACIF_QT</v>
      </c>
      <c r="B921" s="4" t="s">
        <v>156</v>
      </c>
      <c r="C921" s="4" t="s">
        <v>38</v>
      </c>
      <c r="D921" s="4" t="s">
        <v>108</v>
      </c>
      <c r="E921" s="42">
        <v>85.939352318983481</v>
      </c>
      <c r="F921" s="4" t="s">
        <v>470</v>
      </c>
      <c r="G92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83.816852628871615</v>
      </c>
      <c r="H92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21" s="38" t="str">
        <f t="shared" ca="1" si="168"/>
        <v>-</v>
      </c>
      <c r="K921" s="38" t="str">
        <f t="shared" ca="1" si="169"/>
        <v>-</v>
      </c>
      <c r="L921" s="38" t="str">
        <f t="shared" ca="1" si="170"/>
        <v>-</v>
      </c>
      <c r="M921" s="38" t="str">
        <f t="shared" ca="1" si="171"/>
        <v>-</v>
      </c>
      <c r="N921" s="38" t="str">
        <f t="shared" ca="1" si="172"/>
        <v>-</v>
      </c>
      <c r="O921" s="38" t="str">
        <f t="shared" ca="1" si="173"/>
        <v>-</v>
      </c>
      <c r="P921" s="38" t="str">
        <f t="shared" ca="1" si="174"/>
        <v>-</v>
      </c>
      <c r="Q921" s="38" t="str">
        <f t="shared" ca="1" si="175"/>
        <v>-</v>
      </c>
      <c r="R921" s="38" t="str">
        <f t="shared" ca="1" si="176"/>
        <v>-</v>
      </c>
      <c r="S921" s="38" t="str">
        <f t="shared" ca="1" si="177"/>
        <v>-</v>
      </c>
      <c r="T921" s="38">
        <f t="shared" ca="1" si="178"/>
        <v>83.816852628871615</v>
      </c>
      <c r="U921" s="38" t="str">
        <f t="shared" ca="1" si="179"/>
        <v>-</v>
      </c>
      <c r="V921" s="38"/>
      <c r="W921" s="38"/>
    </row>
    <row r="922" spans="1:23" x14ac:dyDescent="0.35">
      <c r="A922" s="2" t="str">
        <f>BASE_NOTAS[[#This Row],[Sigla]]&amp;BASE_NOTAS[[#This Row],[CÓDIGO]]</f>
        <v>ALIF_QT</v>
      </c>
      <c r="B922" s="4" t="s">
        <v>157</v>
      </c>
      <c r="C922" s="4" t="s">
        <v>38</v>
      </c>
      <c r="D922" s="4" t="s">
        <v>108</v>
      </c>
      <c r="E922" s="42">
        <v>73.315791803973411</v>
      </c>
      <c r="F922" s="4" t="s">
        <v>470</v>
      </c>
      <c r="G92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69.838191012554091</v>
      </c>
      <c r="H92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22" s="38" t="str">
        <f t="shared" ca="1" si="168"/>
        <v>-</v>
      </c>
      <c r="K922" s="38" t="str">
        <f t="shared" ca="1" si="169"/>
        <v>-</v>
      </c>
      <c r="L922" s="38" t="str">
        <f t="shared" ca="1" si="170"/>
        <v>-</v>
      </c>
      <c r="M922" s="38" t="str">
        <f t="shared" ca="1" si="171"/>
        <v>-</v>
      </c>
      <c r="N922" s="38" t="str">
        <f t="shared" ca="1" si="172"/>
        <v>-</v>
      </c>
      <c r="O922" s="38" t="str">
        <f t="shared" ca="1" si="173"/>
        <v>-</v>
      </c>
      <c r="P922" s="38" t="str">
        <f t="shared" ca="1" si="174"/>
        <v>-</v>
      </c>
      <c r="Q922" s="38" t="str">
        <f t="shared" ca="1" si="175"/>
        <v>-</v>
      </c>
      <c r="R922" s="38" t="str">
        <f t="shared" ca="1" si="176"/>
        <v>-</v>
      </c>
      <c r="S922" s="38" t="str">
        <f t="shared" ca="1" si="177"/>
        <v>-</v>
      </c>
      <c r="T922" s="38">
        <f t="shared" ca="1" si="178"/>
        <v>69.838191012554091</v>
      </c>
      <c r="U922" s="38" t="str">
        <f t="shared" ca="1" si="179"/>
        <v>-</v>
      </c>
      <c r="V922" s="38"/>
      <c r="W922" s="38"/>
    </row>
    <row r="923" spans="1:23" x14ac:dyDescent="0.35">
      <c r="A923" s="2" t="str">
        <f>BASE_NOTAS[[#This Row],[Sigla]]&amp;BASE_NOTAS[[#This Row],[CÓDIGO]]</f>
        <v>AMIF_QT</v>
      </c>
      <c r="B923" s="4" t="s">
        <v>158</v>
      </c>
      <c r="C923" s="4" t="s">
        <v>38</v>
      </c>
      <c r="D923" s="4" t="s">
        <v>108</v>
      </c>
      <c r="E923" s="42">
        <v>32.169967874390949</v>
      </c>
      <c r="F923" s="4" t="s">
        <v>470</v>
      </c>
      <c r="G92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69.838191012554091</v>
      </c>
      <c r="H92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23" s="38" t="str">
        <f t="shared" ca="1" si="168"/>
        <v>-</v>
      </c>
      <c r="K923" s="38" t="str">
        <f t="shared" ca="1" si="169"/>
        <v>-</v>
      </c>
      <c r="L923" s="38" t="str">
        <f t="shared" ca="1" si="170"/>
        <v>-</v>
      </c>
      <c r="M923" s="38" t="str">
        <f t="shared" ca="1" si="171"/>
        <v>-</v>
      </c>
      <c r="N923" s="38" t="str">
        <f t="shared" ca="1" si="172"/>
        <v>-</v>
      </c>
      <c r="O923" s="38" t="str">
        <f t="shared" ca="1" si="173"/>
        <v>-</v>
      </c>
      <c r="P923" s="38" t="str">
        <f t="shared" ca="1" si="174"/>
        <v>-</v>
      </c>
      <c r="Q923" s="38" t="str">
        <f t="shared" ca="1" si="175"/>
        <v>-</v>
      </c>
      <c r="R923" s="38" t="str">
        <f t="shared" ca="1" si="176"/>
        <v>-</v>
      </c>
      <c r="S923" s="38" t="str">
        <f t="shared" ca="1" si="177"/>
        <v>-</v>
      </c>
      <c r="T923" s="38">
        <f t="shared" ca="1" si="178"/>
        <v>69.838191012554091</v>
      </c>
      <c r="U923" s="38" t="str">
        <f t="shared" ca="1" si="179"/>
        <v>-</v>
      </c>
      <c r="V923" s="38"/>
      <c r="W923" s="38"/>
    </row>
    <row r="924" spans="1:23" x14ac:dyDescent="0.35">
      <c r="A924" s="2" t="str">
        <f>BASE_NOTAS[[#This Row],[Sigla]]&amp;BASE_NOTAS[[#This Row],[CÓDIGO]]</f>
        <v>APIF_QT</v>
      </c>
      <c r="B924" s="4" t="s">
        <v>184</v>
      </c>
      <c r="C924" s="4" t="s">
        <v>38</v>
      </c>
      <c r="D924" s="4" t="s">
        <v>108</v>
      </c>
      <c r="E924" s="42">
        <v>0</v>
      </c>
      <c r="F924" s="4" t="s">
        <v>470</v>
      </c>
      <c r="G92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84.50652493413719</v>
      </c>
      <c r="H92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24" s="38" t="str">
        <f t="shared" ca="1" si="168"/>
        <v>-</v>
      </c>
      <c r="K924" s="38" t="str">
        <f t="shared" ca="1" si="169"/>
        <v>-</v>
      </c>
      <c r="L924" s="38" t="str">
        <f t="shared" ca="1" si="170"/>
        <v>-</v>
      </c>
      <c r="M924" s="38" t="str">
        <f t="shared" ca="1" si="171"/>
        <v>-</v>
      </c>
      <c r="N924" s="38" t="str">
        <f t="shared" ca="1" si="172"/>
        <v>-</v>
      </c>
      <c r="O924" s="38" t="str">
        <f t="shared" ca="1" si="173"/>
        <v>-</v>
      </c>
      <c r="P924" s="38" t="str">
        <f t="shared" ca="1" si="174"/>
        <v>-</v>
      </c>
      <c r="Q924" s="38" t="str">
        <f t="shared" ca="1" si="175"/>
        <v>-</v>
      </c>
      <c r="R924" s="38" t="str">
        <f t="shared" ca="1" si="176"/>
        <v>-</v>
      </c>
      <c r="S924" s="38" t="str">
        <f t="shared" ca="1" si="177"/>
        <v>-</v>
      </c>
      <c r="T924" s="38">
        <f t="shared" ca="1" si="178"/>
        <v>84.50652493413719</v>
      </c>
      <c r="U924" s="38" t="str">
        <f t="shared" ca="1" si="179"/>
        <v>-</v>
      </c>
      <c r="V924" s="38"/>
      <c r="W924" s="38"/>
    </row>
    <row r="925" spans="1:23" x14ac:dyDescent="0.35">
      <c r="A925" s="2" t="str">
        <f>BASE_NOTAS[[#This Row],[Sigla]]&amp;BASE_NOTAS[[#This Row],[CÓDIGO]]</f>
        <v>BAIF_QT</v>
      </c>
      <c r="B925" s="4" t="s">
        <v>187</v>
      </c>
      <c r="C925" s="4" t="s">
        <v>38</v>
      </c>
      <c r="D925" s="4" t="s">
        <v>108</v>
      </c>
      <c r="E925" s="42">
        <v>41.220332964807085</v>
      </c>
      <c r="F925" s="4" t="s">
        <v>470</v>
      </c>
      <c r="G92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61.851520808989235</v>
      </c>
      <c r="H92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25" s="38" t="str">
        <f t="shared" ca="1" si="168"/>
        <v>-</v>
      </c>
      <c r="K925" s="38" t="str">
        <f t="shared" ca="1" si="169"/>
        <v>-</v>
      </c>
      <c r="L925" s="38" t="str">
        <f t="shared" ca="1" si="170"/>
        <v>-</v>
      </c>
      <c r="M925" s="38" t="str">
        <f t="shared" ca="1" si="171"/>
        <v>-</v>
      </c>
      <c r="N925" s="38" t="str">
        <f t="shared" ca="1" si="172"/>
        <v>-</v>
      </c>
      <c r="O925" s="38" t="str">
        <f t="shared" ca="1" si="173"/>
        <v>-</v>
      </c>
      <c r="P925" s="38" t="str">
        <f t="shared" ca="1" si="174"/>
        <v>-</v>
      </c>
      <c r="Q925" s="38" t="str">
        <f t="shared" ca="1" si="175"/>
        <v>-</v>
      </c>
      <c r="R925" s="38" t="str">
        <f t="shared" ca="1" si="176"/>
        <v>-</v>
      </c>
      <c r="S925" s="38" t="str">
        <f t="shared" ca="1" si="177"/>
        <v>-</v>
      </c>
      <c r="T925" s="38">
        <f t="shared" ca="1" si="178"/>
        <v>61.851520808989235</v>
      </c>
      <c r="U925" s="38" t="str">
        <f t="shared" ca="1" si="179"/>
        <v>-</v>
      </c>
      <c r="V925" s="38"/>
      <c r="W925" s="38"/>
    </row>
    <row r="926" spans="1:23" x14ac:dyDescent="0.35">
      <c r="A926" s="2" t="str">
        <f>BASE_NOTAS[[#This Row],[Sigla]]&amp;BASE_NOTAS[[#This Row],[CÓDIGO]]</f>
        <v>CEIF_QT</v>
      </c>
      <c r="B926" s="4" t="s">
        <v>188</v>
      </c>
      <c r="C926" s="4" t="s">
        <v>38</v>
      </c>
      <c r="D926" s="4" t="s">
        <v>108</v>
      </c>
      <c r="E926" s="42">
        <v>82.01497776737655</v>
      </c>
      <c r="F926" s="4" t="s">
        <v>470</v>
      </c>
      <c r="G92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69.838191012554091</v>
      </c>
      <c r="H92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26" s="38" t="str">
        <f t="shared" ca="1" si="168"/>
        <v>-</v>
      </c>
      <c r="K926" s="38" t="str">
        <f t="shared" ca="1" si="169"/>
        <v>-</v>
      </c>
      <c r="L926" s="38" t="str">
        <f t="shared" ca="1" si="170"/>
        <v>-</v>
      </c>
      <c r="M926" s="38" t="str">
        <f t="shared" ca="1" si="171"/>
        <v>-</v>
      </c>
      <c r="N926" s="38" t="str">
        <f t="shared" ca="1" si="172"/>
        <v>-</v>
      </c>
      <c r="O926" s="38" t="str">
        <f t="shared" ca="1" si="173"/>
        <v>-</v>
      </c>
      <c r="P926" s="38" t="str">
        <f t="shared" ca="1" si="174"/>
        <v>-</v>
      </c>
      <c r="Q926" s="38" t="str">
        <f t="shared" ca="1" si="175"/>
        <v>-</v>
      </c>
      <c r="R926" s="38" t="str">
        <f t="shared" ca="1" si="176"/>
        <v>-</v>
      </c>
      <c r="S926" s="38" t="str">
        <f t="shared" ca="1" si="177"/>
        <v>-</v>
      </c>
      <c r="T926" s="38">
        <f t="shared" ca="1" si="178"/>
        <v>69.838191012554091</v>
      </c>
      <c r="U926" s="38" t="str">
        <f t="shared" ca="1" si="179"/>
        <v>-</v>
      </c>
      <c r="V926" s="38"/>
      <c r="W926" s="38"/>
    </row>
    <row r="927" spans="1:23" x14ac:dyDescent="0.35">
      <c r="A927" s="2" t="str">
        <f>BASE_NOTAS[[#This Row],[Sigla]]&amp;BASE_NOTAS[[#This Row],[CÓDIGO]]</f>
        <v>DFIF_QT</v>
      </c>
      <c r="B927" s="4" t="s">
        <v>189</v>
      </c>
      <c r="C927" s="4" t="s">
        <v>38</v>
      </c>
      <c r="D927" s="4" t="s">
        <v>108</v>
      </c>
      <c r="E927" s="42">
        <v>72.114758632427808</v>
      </c>
      <c r="F927" s="4" t="s">
        <v>470</v>
      </c>
      <c r="G92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47.204082406663908</v>
      </c>
      <c r="H92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27" s="38" t="str">
        <f t="shared" ca="1" si="168"/>
        <v>-</v>
      </c>
      <c r="K927" s="38" t="str">
        <f t="shared" ca="1" si="169"/>
        <v>-</v>
      </c>
      <c r="L927" s="38" t="str">
        <f t="shared" ca="1" si="170"/>
        <v>-</v>
      </c>
      <c r="M927" s="38" t="str">
        <f t="shared" ca="1" si="171"/>
        <v>-</v>
      </c>
      <c r="N927" s="38" t="str">
        <f t="shared" ca="1" si="172"/>
        <v>-</v>
      </c>
      <c r="O927" s="38" t="str">
        <f t="shared" ca="1" si="173"/>
        <v>-</v>
      </c>
      <c r="P927" s="38" t="str">
        <f t="shared" ca="1" si="174"/>
        <v>-</v>
      </c>
      <c r="Q927" s="38" t="str">
        <f t="shared" ca="1" si="175"/>
        <v>-</v>
      </c>
      <c r="R927" s="38" t="str">
        <f t="shared" ca="1" si="176"/>
        <v>-</v>
      </c>
      <c r="S927" s="38" t="str">
        <f t="shared" ca="1" si="177"/>
        <v>-</v>
      </c>
      <c r="T927" s="38">
        <f t="shared" ca="1" si="178"/>
        <v>47.204082406663908</v>
      </c>
      <c r="U927" s="38" t="str">
        <f t="shared" ca="1" si="179"/>
        <v>-</v>
      </c>
      <c r="V927" s="38"/>
      <c r="W927" s="38"/>
    </row>
    <row r="928" spans="1:23" x14ac:dyDescent="0.35">
      <c r="A928" s="2" t="str">
        <f>BASE_NOTAS[[#This Row],[Sigla]]&amp;BASE_NOTAS[[#This Row],[CÓDIGO]]</f>
        <v>ESIF_QT</v>
      </c>
      <c r="B928" s="4" t="s">
        <v>183</v>
      </c>
      <c r="C928" s="4" t="s">
        <v>38</v>
      </c>
      <c r="D928" s="4" t="s">
        <v>108</v>
      </c>
      <c r="E928" s="42">
        <v>74.374971991375844</v>
      </c>
      <c r="F928" s="4" t="s">
        <v>470</v>
      </c>
      <c r="G92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68.205583271245189</v>
      </c>
      <c r="H92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28" s="38" t="str">
        <f t="shared" ca="1" si="168"/>
        <v>-</v>
      </c>
      <c r="K928" s="38" t="str">
        <f t="shared" ca="1" si="169"/>
        <v>-</v>
      </c>
      <c r="L928" s="38" t="str">
        <f t="shared" ca="1" si="170"/>
        <v>-</v>
      </c>
      <c r="M928" s="38" t="str">
        <f t="shared" ca="1" si="171"/>
        <v>-</v>
      </c>
      <c r="N928" s="38" t="str">
        <f t="shared" ca="1" si="172"/>
        <v>-</v>
      </c>
      <c r="O928" s="38" t="str">
        <f t="shared" ca="1" si="173"/>
        <v>-</v>
      </c>
      <c r="P928" s="38" t="str">
        <f t="shared" ca="1" si="174"/>
        <v>-</v>
      </c>
      <c r="Q928" s="38" t="str">
        <f t="shared" ca="1" si="175"/>
        <v>-</v>
      </c>
      <c r="R928" s="38" t="str">
        <f t="shared" ca="1" si="176"/>
        <v>-</v>
      </c>
      <c r="S928" s="38" t="str">
        <f t="shared" ca="1" si="177"/>
        <v>-</v>
      </c>
      <c r="T928" s="38">
        <f t="shared" ca="1" si="178"/>
        <v>68.205583271245189</v>
      </c>
      <c r="U928" s="38" t="str">
        <f t="shared" ca="1" si="179"/>
        <v>-</v>
      </c>
      <c r="V928" s="38"/>
      <c r="W928" s="38"/>
    </row>
    <row r="929" spans="1:23" x14ac:dyDescent="0.35">
      <c r="A929" s="2" t="str">
        <f>BASE_NOTAS[[#This Row],[Sigla]]&amp;BASE_NOTAS[[#This Row],[CÓDIGO]]</f>
        <v>GOIF_QT</v>
      </c>
      <c r="B929" s="4" t="s">
        <v>190</v>
      </c>
      <c r="C929" s="4" t="s">
        <v>38</v>
      </c>
      <c r="D929" s="4" t="s">
        <v>108</v>
      </c>
      <c r="E929" s="42">
        <v>76.974661191838933</v>
      </c>
      <c r="F929" s="4" t="s">
        <v>470</v>
      </c>
      <c r="G92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69.838191012554091</v>
      </c>
      <c r="H92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29" s="38" t="str">
        <f t="shared" ca="1" si="168"/>
        <v>-</v>
      </c>
      <c r="K929" s="38" t="str">
        <f t="shared" ca="1" si="169"/>
        <v>-</v>
      </c>
      <c r="L929" s="38" t="str">
        <f t="shared" ca="1" si="170"/>
        <v>-</v>
      </c>
      <c r="M929" s="38" t="str">
        <f t="shared" ca="1" si="171"/>
        <v>-</v>
      </c>
      <c r="N929" s="38" t="str">
        <f t="shared" ca="1" si="172"/>
        <v>-</v>
      </c>
      <c r="O929" s="38" t="str">
        <f t="shared" ca="1" si="173"/>
        <v>-</v>
      </c>
      <c r="P929" s="38" t="str">
        <f t="shared" ca="1" si="174"/>
        <v>-</v>
      </c>
      <c r="Q929" s="38" t="str">
        <f t="shared" ca="1" si="175"/>
        <v>-</v>
      </c>
      <c r="R929" s="38" t="str">
        <f t="shared" ca="1" si="176"/>
        <v>-</v>
      </c>
      <c r="S929" s="38" t="str">
        <f t="shared" ca="1" si="177"/>
        <v>-</v>
      </c>
      <c r="T929" s="38">
        <f t="shared" ca="1" si="178"/>
        <v>69.838191012554091</v>
      </c>
      <c r="U929" s="38" t="str">
        <f t="shared" ca="1" si="179"/>
        <v>-</v>
      </c>
      <c r="V929" s="38"/>
      <c r="W929" s="38"/>
    </row>
    <row r="930" spans="1:23" x14ac:dyDescent="0.35">
      <c r="A930" s="2" t="str">
        <f>BASE_NOTAS[[#This Row],[Sigla]]&amp;BASE_NOTAS[[#This Row],[CÓDIGO]]</f>
        <v>MAIF_QT</v>
      </c>
      <c r="B930" s="4" t="s">
        <v>191</v>
      </c>
      <c r="C930" s="4" t="s">
        <v>38</v>
      </c>
      <c r="D930" s="4" t="s">
        <v>108</v>
      </c>
      <c r="E930" s="42">
        <v>32.372933642533511</v>
      </c>
      <c r="F930" s="4" t="s">
        <v>470</v>
      </c>
      <c r="G93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69.838191012554091</v>
      </c>
      <c r="H93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30" s="38" t="str">
        <f t="shared" ca="1" si="168"/>
        <v>-</v>
      </c>
      <c r="K930" s="38" t="str">
        <f t="shared" ca="1" si="169"/>
        <v>-</v>
      </c>
      <c r="L930" s="38" t="str">
        <f t="shared" ca="1" si="170"/>
        <v>-</v>
      </c>
      <c r="M930" s="38" t="str">
        <f t="shared" ca="1" si="171"/>
        <v>-</v>
      </c>
      <c r="N930" s="38" t="str">
        <f t="shared" ca="1" si="172"/>
        <v>-</v>
      </c>
      <c r="O930" s="38" t="str">
        <f t="shared" ca="1" si="173"/>
        <v>-</v>
      </c>
      <c r="P930" s="38" t="str">
        <f t="shared" ca="1" si="174"/>
        <v>-</v>
      </c>
      <c r="Q930" s="38" t="str">
        <f t="shared" ca="1" si="175"/>
        <v>-</v>
      </c>
      <c r="R930" s="38" t="str">
        <f t="shared" ca="1" si="176"/>
        <v>-</v>
      </c>
      <c r="S930" s="38" t="str">
        <f t="shared" ca="1" si="177"/>
        <v>-</v>
      </c>
      <c r="T930" s="38">
        <f t="shared" ca="1" si="178"/>
        <v>69.838191012554091</v>
      </c>
      <c r="U930" s="38" t="str">
        <f t="shared" ca="1" si="179"/>
        <v>-</v>
      </c>
      <c r="V930" s="38"/>
      <c r="W930" s="38"/>
    </row>
    <row r="931" spans="1:23" x14ac:dyDescent="0.35">
      <c r="A931" s="2" t="str">
        <f>BASE_NOTAS[[#This Row],[Sigla]]&amp;BASE_NOTAS[[#This Row],[CÓDIGO]]</f>
        <v>MGIF_QT</v>
      </c>
      <c r="B931" s="4" t="s">
        <v>192</v>
      </c>
      <c r="C931" s="4" t="s">
        <v>38</v>
      </c>
      <c r="D931" s="4" t="s">
        <v>108</v>
      </c>
      <c r="E931" s="42">
        <v>55.405645138853721</v>
      </c>
      <c r="F931" s="4" t="s">
        <v>470</v>
      </c>
      <c r="G93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54.563662791028989</v>
      </c>
      <c r="H93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31" s="38" t="str">
        <f t="shared" ca="1" si="168"/>
        <v>-</v>
      </c>
      <c r="K931" s="38" t="str">
        <f t="shared" ca="1" si="169"/>
        <v>-</v>
      </c>
      <c r="L931" s="38" t="str">
        <f t="shared" ca="1" si="170"/>
        <v>-</v>
      </c>
      <c r="M931" s="38" t="str">
        <f t="shared" ca="1" si="171"/>
        <v>-</v>
      </c>
      <c r="N931" s="38" t="str">
        <f t="shared" ca="1" si="172"/>
        <v>-</v>
      </c>
      <c r="O931" s="38" t="str">
        <f t="shared" ca="1" si="173"/>
        <v>-</v>
      </c>
      <c r="P931" s="38" t="str">
        <f t="shared" ca="1" si="174"/>
        <v>-</v>
      </c>
      <c r="Q931" s="38" t="str">
        <f t="shared" ca="1" si="175"/>
        <v>-</v>
      </c>
      <c r="R931" s="38" t="str">
        <f t="shared" ca="1" si="176"/>
        <v>-</v>
      </c>
      <c r="S931" s="38" t="str">
        <f t="shared" ca="1" si="177"/>
        <v>-</v>
      </c>
      <c r="T931" s="38">
        <f t="shared" ca="1" si="178"/>
        <v>54.563662791028989</v>
      </c>
      <c r="U931" s="38" t="str">
        <f t="shared" ca="1" si="179"/>
        <v>-</v>
      </c>
      <c r="V931" s="38"/>
      <c r="W931" s="38"/>
    </row>
    <row r="932" spans="1:23" x14ac:dyDescent="0.35">
      <c r="A932" s="2" t="str">
        <f>BASE_NOTAS[[#This Row],[Sigla]]&amp;BASE_NOTAS[[#This Row],[CÓDIGO]]</f>
        <v>MSIF_QT</v>
      </c>
      <c r="B932" s="4" t="s">
        <v>193</v>
      </c>
      <c r="C932" s="4" t="s">
        <v>38</v>
      </c>
      <c r="D932" s="4" t="s">
        <v>108</v>
      </c>
      <c r="E932" s="42">
        <v>82.110389025905093</v>
      </c>
      <c r="F932" s="4" t="s">
        <v>470</v>
      </c>
      <c r="G93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69.838191012554091</v>
      </c>
      <c r="H93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32" s="38" t="str">
        <f t="shared" ca="1" si="168"/>
        <v>-</v>
      </c>
      <c r="K932" s="38" t="str">
        <f t="shared" ca="1" si="169"/>
        <v>-</v>
      </c>
      <c r="L932" s="38" t="str">
        <f t="shared" ca="1" si="170"/>
        <v>-</v>
      </c>
      <c r="M932" s="38" t="str">
        <f t="shared" ca="1" si="171"/>
        <v>-</v>
      </c>
      <c r="N932" s="38" t="str">
        <f t="shared" ca="1" si="172"/>
        <v>-</v>
      </c>
      <c r="O932" s="38" t="str">
        <f t="shared" ca="1" si="173"/>
        <v>-</v>
      </c>
      <c r="P932" s="38" t="str">
        <f t="shared" ca="1" si="174"/>
        <v>-</v>
      </c>
      <c r="Q932" s="38" t="str">
        <f t="shared" ca="1" si="175"/>
        <v>-</v>
      </c>
      <c r="R932" s="38" t="str">
        <f t="shared" ca="1" si="176"/>
        <v>-</v>
      </c>
      <c r="S932" s="38" t="str">
        <f t="shared" ca="1" si="177"/>
        <v>-</v>
      </c>
      <c r="T932" s="38">
        <f t="shared" ca="1" si="178"/>
        <v>69.838191012554091</v>
      </c>
      <c r="U932" s="38" t="str">
        <f t="shared" ca="1" si="179"/>
        <v>-</v>
      </c>
      <c r="V932" s="38"/>
      <c r="W932" s="38"/>
    </row>
    <row r="933" spans="1:23" x14ac:dyDescent="0.35">
      <c r="A933" s="2" t="str">
        <f>BASE_NOTAS[[#This Row],[Sigla]]&amp;BASE_NOTAS[[#This Row],[CÓDIGO]]</f>
        <v>MTIF_QT</v>
      </c>
      <c r="B933" s="4" t="s">
        <v>195</v>
      </c>
      <c r="C933" s="4" t="s">
        <v>38</v>
      </c>
      <c r="D933" s="4" t="s">
        <v>108</v>
      </c>
      <c r="E933" s="42">
        <v>56.561487021426046</v>
      </c>
      <c r="F933" s="4" t="s">
        <v>470</v>
      </c>
      <c r="G93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87.784068676321709</v>
      </c>
      <c r="H93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33" s="38" t="str">
        <f t="shared" ca="1" si="168"/>
        <v>-</v>
      </c>
      <c r="K933" s="38" t="str">
        <f t="shared" ca="1" si="169"/>
        <v>-</v>
      </c>
      <c r="L933" s="38" t="str">
        <f t="shared" ca="1" si="170"/>
        <v>-</v>
      </c>
      <c r="M933" s="38" t="str">
        <f t="shared" ca="1" si="171"/>
        <v>-</v>
      </c>
      <c r="N933" s="38" t="str">
        <f t="shared" ca="1" si="172"/>
        <v>-</v>
      </c>
      <c r="O933" s="38" t="str">
        <f t="shared" ca="1" si="173"/>
        <v>-</v>
      </c>
      <c r="P933" s="38" t="str">
        <f t="shared" ca="1" si="174"/>
        <v>-</v>
      </c>
      <c r="Q933" s="38" t="str">
        <f t="shared" ca="1" si="175"/>
        <v>-</v>
      </c>
      <c r="R933" s="38" t="str">
        <f t="shared" ca="1" si="176"/>
        <v>-</v>
      </c>
      <c r="S933" s="38" t="str">
        <f t="shared" ca="1" si="177"/>
        <v>-</v>
      </c>
      <c r="T933" s="38">
        <f t="shared" ca="1" si="178"/>
        <v>87.784068676321709</v>
      </c>
      <c r="U933" s="38" t="str">
        <f t="shared" ca="1" si="179"/>
        <v>-</v>
      </c>
      <c r="V933" s="38"/>
      <c r="W933" s="38"/>
    </row>
    <row r="934" spans="1:23" x14ac:dyDescent="0.35">
      <c r="A934" s="2" t="str">
        <f>BASE_NOTAS[[#This Row],[Sigla]]&amp;BASE_NOTAS[[#This Row],[CÓDIGO]]</f>
        <v>PAIF_QT</v>
      </c>
      <c r="B934" s="4" t="s">
        <v>196</v>
      </c>
      <c r="C934" s="4" t="s">
        <v>38</v>
      </c>
      <c r="D934" s="4" t="s">
        <v>108</v>
      </c>
      <c r="E934" s="42">
        <v>39.674733401223975</v>
      </c>
      <c r="F934" s="4" t="s">
        <v>470</v>
      </c>
      <c r="G93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69.838191012554091</v>
      </c>
      <c r="H93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34" s="38" t="str">
        <f t="shared" ca="1" si="168"/>
        <v>-</v>
      </c>
      <c r="K934" s="38" t="str">
        <f t="shared" ca="1" si="169"/>
        <v>-</v>
      </c>
      <c r="L934" s="38" t="str">
        <f t="shared" ca="1" si="170"/>
        <v>-</v>
      </c>
      <c r="M934" s="38" t="str">
        <f t="shared" ca="1" si="171"/>
        <v>-</v>
      </c>
      <c r="N934" s="38" t="str">
        <f t="shared" ca="1" si="172"/>
        <v>-</v>
      </c>
      <c r="O934" s="38" t="str">
        <f t="shared" ca="1" si="173"/>
        <v>-</v>
      </c>
      <c r="P934" s="38" t="str">
        <f t="shared" ca="1" si="174"/>
        <v>-</v>
      </c>
      <c r="Q934" s="38" t="str">
        <f t="shared" ca="1" si="175"/>
        <v>-</v>
      </c>
      <c r="R934" s="38" t="str">
        <f t="shared" ca="1" si="176"/>
        <v>-</v>
      </c>
      <c r="S934" s="38" t="str">
        <f t="shared" ca="1" si="177"/>
        <v>-</v>
      </c>
      <c r="T934" s="38">
        <f t="shared" ca="1" si="178"/>
        <v>69.838191012554091</v>
      </c>
      <c r="U934" s="38" t="str">
        <f t="shared" ca="1" si="179"/>
        <v>-</v>
      </c>
      <c r="V934" s="38"/>
      <c r="W934" s="38"/>
    </row>
    <row r="935" spans="1:23" x14ac:dyDescent="0.35">
      <c r="A935" s="2" t="str">
        <f>BASE_NOTAS[[#This Row],[Sigla]]&amp;BASE_NOTAS[[#This Row],[CÓDIGO]]</f>
        <v>PBIF_QT</v>
      </c>
      <c r="B935" s="4" t="s">
        <v>197</v>
      </c>
      <c r="C935" s="4" t="s">
        <v>38</v>
      </c>
      <c r="D935" s="4" t="s">
        <v>108</v>
      </c>
      <c r="E935" s="42">
        <v>90.670438242147441</v>
      </c>
      <c r="F935" s="4" t="s">
        <v>470</v>
      </c>
      <c r="G93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69.838191012554091</v>
      </c>
      <c r="H93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35" s="38" t="str">
        <f t="shared" ca="1" si="168"/>
        <v>-</v>
      </c>
      <c r="K935" s="38" t="str">
        <f t="shared" ca="1" si="169"/>
        <v>-</v>
      </c>
      <c r="L935" s="38" t="str">
        <f t="shared" ca="1" si="170"/>
        <v>-</v>
      </c>
      <c r="M935" s="38" t="str">
        <f t="shared" ca="1" si="171"/>
        <v>-</v>
      </c>
      <c r="N935" s="38" t="str">
        <f t="shared" ca="1" si="172"/>
        <v>-</v>
      </c>
      <c r="O935" s="38" t="str">
        <f t="shared" ca="1" si="173"/>
        <v>-</v>
      </c>
      <c r="P935" s="38" t="str">
        <f t="shared" ca="1" si="174"/>
        <v>-</v>
      </c>
      <c r="Q935" s="38" t="str">
        <f t="shared" ca="1" si="175"/>
        <v>-</v>
      </c>
      <c r="R935" s="38" t="str">
        <f t="shared" ca="1" si="176"/>
        <v>-</v>
      </c>
      <c r="S935" s="38" t="str">
        <f t="shared" ca="1" si="177"/>
        <v>-</v>
      </c>
      <c r="T935" s="38">
        <f t="shared" ca="1" si="178"/>
        <v>69.838191012554091</v>
      </c>
      <c r="U935" s="38" t="str">
        <f t="shared" ca="1" si="179"/>
        <v>-</v>
      </c>
      <c r="V935" s="38"/>
      <c r="W935" s="38"/>
    </row>
    <row r="936" spans="1:23" x14ac:dyDescent="0.35">
      <c r="A936" s="2" t="str">
        <f>BASE_NOTAS[[#This Row],[Sigla]]&amp;BASE_NOTAS[[#This Row],[CÓDIGO]]</f>
        <v>PEIF_QT</v>
      </c>
      <c r="B936" s="4" t="s">
        <v>198</v>
      </c>
      <c r="C936" s="4" t="s">
        <v>38</v>
      </c>
      <c r="D936" s="4" t="s">
        <v>108</v>
      </c>
      <c r="E936" s="42">
        <v>77.496573167062337</v>
      </c>
      <c r="F936" s="4" t="s">
        <v>470</v>
      </c>
      <c r="G93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69.838191012554091</v>
      </c>
      <c r="H93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36" s="38" t="str">
        <f t="shared" ca="1" si="168"/>
        <v>-</v>
      </c>
      <c r="K936" s="38" t="str">
        <f t="shared" ca="1" si="169"/>
        <v>-</v>
      </c>
      <c r="L936" s="38" t="str">
        <f t="shared" ca="1" si="170"/>
        <v>-</v>
      </c>
      <c r="M936" s="38" t="str">
        <f t="shared" ca="1" si="171"/>
        <v>-</v>
      </c>
      <c r="N936" s="38" t="str">
        <f t="shared" ca="1" si="172"/>
        <v>-</v>
      </c>
      <c r="O936" s="38" t="str">
        <f t="shared" ca="1" si="173"/>
        <v>-</v>
      </c>
      <c r="P936" s="38" t="str">
        <f t="shared" ca="1" si="174"/>
        <v>-</v>
      </c>
      <c r="Q936" s="38" t="str">
        <f t="shared" ca="1" si="175"/>
        <v>-</v>
      </c>
      <c r="R936" s="38" t="str">
        <f t="shared" ca="1" si="176"/>
        <v>-</v>
      </c>
      <c r="S936" s="38" t="str">
        <f t="shared" ca="1" si="177"/>
        <v>-</v>
      </c>
      <c r="T936" s="38">
        <f t="shared" ca="1" si="178"/>
        <v>69.838191012554091</v>
      </c>
      <c r="U936" s="38" t="str">
        <f t="shared" ca="1" si="179"/>
        <v>-</v>
      </c>
      <c r="V936" s="38"/>
      <c r="W936" s="38"/>
    </row>
    <row r="937" spans="1:23" x14ac:dyDescent="0.35">
      <c r="A937" s="2" t="str">
        <f>BASE_NOTAS[[#This Row],[Sigla]]&amp;BASE_NOTAS[[#This Row],[CÓDIGO]]</f>
        <v>PIIF_QT</v>
      </c>
      <c r="B937" s="4" t="s">
        <v>199</v>
      </c>
      <c r="C937" s="4" t="s">
        <v>38</v>
      </c>
      <c r="D937" s="4" t="s">
        <v>108</v>
      </c>
      <c r="E937" s="42">
        <v>65.270301895623689</v>
      </c>
      <c r="F937" s="4" t="s">
        <v>470</v>
      </c>
      <c r="G93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69.838191012554091</v>
      </c>
      <c r="H93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37" s="38" t="str">
        <f t="shared" ca="1" si="168"/>
        <v>-</v>
      </c>
      <c r="K937" s="38" t="str">
        <f t="shared" ca="1" si="169"/>
        <v>-</v>
      </c>
      <c r="L937" s="38" t="str">
        <f t="shared" ca="1" si="170"/>
        <v>-</v>
      </c>
      <c r="M937" s="38" t="str">
        <f t="shared" ca="1" si="171"/>
        <v>-</v>
      </c>
      <c r="N937" s="38" t="str">
        <f t="shared" ca="1" si="172"/>
        <v>-</v>
      </c>
      <c r="O937" s="38" t="str">
        <f t="shared" ca="1" si="173"/>
        <v>-</v>
      </c>
      <c r="P937" s="38" t="str">
        <f t="shared" ca="1" si="174"/>
        <v>-</v>
      </c>
      <c r="Q937" s="38" t="str">
        <f t="shared" ca="1" si="175"/>
        <v>-</v>
      </c>
      <c r="R937" s="38" t="str">
        <f t="shared" ca="1" si="176"/>
        <v>-</v>
      </c>
      <c r="S937" s="38" t="str">
        <f t="shared" ca="1" si="177"/>
        <v>-</v>
      </c>
      <c r="T937" s="38">
        <f t="shared" ca="1" si="178"/>
        <v>69.838191012554091</v>
      </c>
      <c r="U937" s="38" t="str">
        <f t="shared" ca="1" si="179"/>
        <v>-</v>
      </c>
      <c r="V937" s="38"/>
      <c r="W937" s="38"/>
    </row>
    <row r="938" spans="1:23" x14ac:dyDescent="0.35">
      <c r="A938" s="2" t="str">
        <f>BASE_NOTAS[[#This Row],[Sigla]]&amp;BASE_NOTAS[[#This Row],[CÓDIGO]]</f>
        <v>PRIF_QT</v>
      </c>
      <c r="B938" s="4" t="s">
        <v>200</v>
      </c>
      <c r="C938" s="4" t="s">
        <v>38</v>
      </c>
      <c r="D938" s="4" t="s">
        <v>108</v>
      </c>
      <c r="E938" s="42">
        <v>48.334948156993597</v>
      </c>
      <c r="F938" s="4" t="s">
        <v>470</v>
      </c>
      <c r="G93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69.838191012554091</v>
      </c>
      <c r="H93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38" s="38" t="str">
        <f t="shared" ca="1" si="168"/>
        <v>-</v>
      </c>
      <c r="K938" s="38" t="str">
        <f t="shared" ca="1" si="169"/>
        <v>-</v>
      </c>
      <c r="L938" s="38" t="str">
        <f t="shared" ca="1" si="170"/>
        <v>-</v>
      </c>
      <c r="M938" s="38" t="str">
        <f t="shared" ca="1" si="171"/>
        <v>-</v>
      </c>
      <c r="N938" s="38" t="str">
        <f t="shared" ca="1" si="172"/>
        <v>-</v>
      </c>
      <c r="O938" s="38" t="str">
        <f t="shared" ca="1" si="173"/>
        <v>-</v>
      </c>
      <c r="P938" s="38" t="str">
        <f t="shared" ca="1" si="174"/>
        <v>-</v>
      </c>
      <c r="Q938" s="38" t="str">
        <f t="shared" ca="1" si="175"/>
        <v>-</v>
      </c>
      <c r="R938" s="38" t="str">
        <f t="shared" ca="1" si="176"/>
        <v>-</v>
      </c>
      <c r="S938" s="38" t="str">
        <f t="shared" ca="1" si="177"/>
        <v>-</v>
      </c>
      <c r="T938" s="38">
        <f t="shared" ca="1" si="178"/>
        <v>69.838191012554091</v>
      </c>
      <c r="U938" s="38" t="str">
        <f t="shared" ca="1" si="179"/>
        <v>-</v>
      </c>
      <c r="V938" s="38"/>
      <c r="W938" s="38"/>
    </row>
    <row r="939" spans="1:23" x14ac:dyDescent="0.35">
      <c r="A939" s="2" t="str">
        <f>BASE_NOTAS[[#This Row],[Sigla]]&amp;BASE_NOTAS[[#This Row],[CÓDIGO]]</f>
        <v>RJIF_QT</v>
      </c>
      <c r="B939" s="4" t="s">
        <v>201</v>
      </c>
      <c r="C939" s="4" t="s">
        <v>38</v>
      </c>
      <c r="D939" s="4" t="s">
        <v>108</v>
      </c>
      <c r="E939" s="42">
        <v>55.123793889975722</v>
      </c>
      <c r="F939" s="4" t="s">
        <v>470</v>
      </c>
      <c r="G93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60.776662221820196</v>
      </c>
      <c r="H93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39" s="38" t="str">
        <f t="shared" ca="1" si="168"/>
        <v>-</v>
      </c>
      <c r="K939" s="38" t="str">
        <f t="shared" ca="1" si="169"/>
        <v>-</v>
      </c>
      <c r="L939" s="38" t="str">
        <f t="shared" ca="1" si="170"/>
        <v>-</v>
      </c>
      <c r="M939" s="38" t="str">
        <f t="shared" ca="1" si="171"/>
        <v>-</v>
      </c>
      <c r="N939" s="38" t="str">
        <f t="shared" ca="1" si="172"/>
        <v>-</v>
      </c>
      <c r="O939" s="38" t="str">
        <f t="shared" ca="1" si="173"/>
        <v>-</v>
      </c>
      <c r="P939" s="38" t="str">
        <f t="shared" ca="1" si="174"/>
        <v>-</v>
      </c>
      <c r="Q939" s="38" t="str">
        <f t="shared" ca="1" si="175"/>
        <v>-</v>
      </c>
      <c r="R939" s="38" t="str">
        <f t="shared" ca="1" si="176"/>
        <v>-</v>
      </c>
      <c r="S939" s="38" t="str">
        <f t="shared" ca="1" si="177"/>
        <v>-</v>
      </c>
      <c r="T939" s="38">
        <f t="shared" ca="1" si="178"/>
        <v>60.776662221820196</v>
      </c>
      <c r="U939" s="38" t="str">
        <f t="shared" ca="1" si="179"/>
        <v>-</v>
      </c>
      <c r="V939" s="38"/>
      <c r="W939" s="38"/>
    </row>
    <row r="940" spans="1:23" x14ac:dyDescent="0.35">
      <c r="A940" s="2" t="str">
        <f>BASE_NOTAS[[#This Row],[Sigla]]&amp;BASE_NOTAS[[#This Row],[CÓDIGO]]</f>
        <v>RNIF_QT</v>
      </c>
      <c r="B940" s="4" t="s">
        <v>202</v>
      </c>
      <c r="C940" s="4" t="s">
        <v>38</v>
      </c>
      <c r="D940" s="4" t="s">
        <v>108</v>
      </c>
      <c r="E940" s="42">
        <v>100</v>
      </c>
      <c r="F940" s="4" t="s">
        <v>470</v>
      </c>
      <c r="G94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69.838191012554091</v>
      </c>
      <c r="H94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40" s="38" t="str">
        <f t="shared" ca="1" si="168"/>
        <v>-</v>
      </c>
      <c r="K940" s="38" t="str">
        <f t="shared" ca="1" si="169"/>
        <v>-</v>
      </c>
      <c r="L940" s="38" t="str">
        <f t="shared" ca="1" si="170"/>
        <v>-</v>
      </c>
      <c r="M940" s="38" t="str">
        <f t="shared" ca="1" si="171"/>
        <v>-</v>
      </c>
      <c r="N940" s="38" t="str">
        <f t="shared" ca="1" si="172"/>
        <v>-</v>
      </c>
      <c r="O940" s="38" t="str">
        <f t="shared" ca="1" si="173"/>
        <v>-</v>
      </c>
      <c r="P940" s="38" t="str">
        <f t="shared" ca="1" si="174"/>
        <v>-</v>
      </c>
      <c r="Q940" s="38" t="str">
        <f t="shared" ca="1" si="175"/>
        <v>-</v>
      </c>
      <c r="R940" s="38" t="str">
        <f t="shared" ca="1" si="176"/>
        <v>-</v>
      </c>
      <c r="S940" s="38" t="str">
        <f t="shared" ca="1" si="177"/>
        <v>-</v>
      </c>
      <c r="T940" s="38">
        <f t="shared" ca="1" si="178"/>
        <v>69.838191012554091</v>
      </c>
      <c r="U940" s="38" t="str">
        <f t="shared" ca="1" si="179"/>
        <v>-</v>
      </c>
      <c r="V940" s="38"/>
      <c r="W940" s="38"/>
    </row>
    <row r="941" spans="1:23" x14ac:dyDescent="0.35">
      <c r="A941" s="2" t="str">
        <f>BASE_NOTAS[[#This Row],[Sigla]]&amp;BASE_NOTAS[[#This Row],[CÓDIGO]]</f>
        <v>ROIF_QT</v>
      </c>
      <c r="B941" s="4" t="s">
        <v>203</v>
      </c>
      <c r="C941" s="4" t="s">
        <v>38</v>
      </c>
      <c r="D941" s="4" t="s">
        <v>108</v>
      </c>
      <c r="E941" s="42">
        <v>63.596683860750368</v>
      </c>
      <c r="F941" s="4" t="s">
        <v>470</v>
      </c>
      <c r="G94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94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41" s="38" t="str">
        <f t="shared" ca="1" si="168"/>
        <v>-</v>
      </c>
      <c r="K941" s="38" t="str">
        <f t="shared" ca="1" si="169"/>
        <v>-</v>
      </c>
      <c r="L941" s="38" t="str">
        <f t="shared" ca="1" si="170"/>
        <v>-</v>
      </c>
      <c r="M941" s="38" t="str">
        <f t="shared" ca="1" si="171"/>
        <v>-</v>
      </c>
      <c r="N941" s="38" t="str">
        <f t="shared" ca="1" si="172"/>
        <v>-</v>
      </c>
      <c r="O941" s="38" t="str">
        <f t="shared" ca="1" si="173"/>
        <v>-</v>
      </c>
      <c r="P941" s="38" t="str">
        <f t="shared" ca="1" si="174"/>
        <v>-</v>
      </c>
      <c r="Q941" s="38" t="str">
        <f t="shared" ca="1" si="175"/>
        <v>-</v>
      </c>
      <c r="R941" s="38" t="str">
        <f t="shared" ca="1" si="176"/>
        <v>-</v>
      </c>
      <c r="S941" s="38" t="str">
        <f t="shared" ca="1" si="177"/>
        <v>-</v>
      </c>
      <c r="T941" s="38">
        <f t="shared" ca="1" si="178"/>
        <v>100</v>
      </c>
      <c r="U941" s="38" t="str">
        <f t="shared" ca="1" si="179"/>
        <v>-</v>
      </c>
      <c r="V941" s="38"/>
      <c r="W941" s="38"/>
    </row>
    <row r="942" spans="1:23" x14ac:dyDescent="0.35">
      <c r="A942" s="2" t="str">
        <f>BASE_NOTAS[[#This Row],[Sigla]]&amp;BASE_NOTAS[[#This Row],[CÓDIGO]]</f>
        <v>RRIF_QT</v>
      </c>
      <c r="B942" s="4" t="s">
        <v>204</v>
      </c>
      <c r="C942" s="4" t="s">
        <v>38</v>
      </c>
      <c r="D942" s="4" t="s">
        <v>108</v>
      </c>
      <c r="E942" s="42">
        <v>82.05824566368598</v>
      </c>
      <c r="F942" s="4" t="s">
        <v>470</v>
      </c>
      <c r="G94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94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42" s="38" t="str">
        <f t="shared" ca="1" si="168"/>
        <v>-</v>
      </c>
      <c r="K942" s="38" t="str">
        <f t="shared" ca="1" si="169"/>
        <v>-</v>
      </c>
      <c r="L942" s="38" t="str">
        <f t="shared" ca="1" si="170"/>
        <v>-</v>
      </c>
      <c r="M942" s="38" t="str">
        <f t="shared" ca="1" si="171"/>
        <v>-</v>
      </c>
      <c r="N942" s="38" t="str">
        <f t="shared" ca="1" si="172"/>
        <v>-</v>
      </c>
      <c r="O942" s="38" t="str">
        <f t="shared" ca="1" si="173"/>
        <v>-</v>
      </c>
      <c r="P942" s="38" t="str">
        <f t="shared" ca="1" si="174"/>
        <v>-</v>
      </c>
      <c r="Q942" s="38" t="str">
        <f t="shared" ca="1" si="175"/>
        <v>-</v>
      </c>
      <c r="R942" s="38" t="str">
        <f t="shared" ca="1" si="176"/>
        <v>-</v>
      </c>
      <c r="S942" s="38" t="str">
        <f t="shared" ca="1" si="177"/>
        <v>-</v>
      </c>
      <c r="T942" s="38">
        <f t="shared" ca="1" si="178"/>
        <v>0</v>
      </c>
      <c r="U942" s="38" t="str">
        <f t="shared" ca="1" si="179"/>
        <v>-</v>
      </c>
      <c r="V942" s="38"/>
      <c r="W942" s="38"/>
    </row>
    <row r="943" spans="1:23" x14ac:dyDescent="0.35">
      <c r="A943" s="2" t="str">
        <f>BASE_NOTAS[[#This Row],[Sigla]]&amp;BASE_NOTAS[[#This Row],[CÓDIGO]]</f>
        <v>RSIF_QT</v>
      </c>
      <c r="B943" s="4" t="s">
        <v>205</v>
      </c>
      <c r="C943" s="4" t="s">
        <v>38</v>
      </c>
      <c r="D943" s="4" t="s">
        <v>108</v>
      </c>
      <c r="E943" s="42">
        <v>59.68874327170608</v>
      </c>
      <c r="F943" s="4" t="s">
        <v>470</v>
      </c>
      <c r="G94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69.838191012554091</v>
      </c>
      <c r="H94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43" s="38" t="str">
        <f t="shared" ca="1" si="168"/>
        <v>-</v>
      </c>
      <c r="K943" s="38" t="str">
        <f t="shared" ca="1" si="169"/>
        <v>-</v>
      </c>
      <c r="L943" s="38" t="str">
        <f t="shared" ca="1" si="170"/>
        <v>-</v>
      </c>
      <c r="M943" s="38" t="str">
        <f t="shared" ca="1" si="171"/>
        <v>-</v>
      </c>
      <c r="N943" s="38" t="str">
        <f t="shared" ca="1" si="172"/>
        <v>-</v>
      </c>
      <c r="O943" s="38" t="str">
        <f t="shared" ca="1" si="173"/>
        <v>-</v>
      </c>
      <c r="P943" s="38" t="str">
        <f t="shared" ca="1" si="174"/>
        <v>-</v>
      </c>
      <c r="Q943" s="38" t="str">
        <f t="shared" ca="1" si="175"/>
        <v>-</v>
      </c>
      <c r="R943" s="38" t="str">
        <f t="shared" ca="1" si="176"/>
        <v>-</v>
      </c>
      <c r="S943" s="38" t="str">
        <f t="shared" ca="1" si="177"/>
        <v>-</v>
      </c>
      <c r="T943" s="38">
        <f t="shared" ca="1" si="178"/>
        <v>69.838191012554091</v>
      </c>
      <c r="U943" s="38" t="str">
        <f t="shared" ca="1" si="179"/>
        <v>-</v>
      </c>
      <c r="V943" s="38"/>
      <c r="W943" s="38"/>
    </row>
    <row r="944" spans="1:23" x14ac:dyDescent="0.35">
      <c r="A944" s="2" t="str">
        <f>BASE_NOTAS[[#This Row],[Sigla]]&amp;BASE_NOTAS[[#This Row],[CÓDIGO]]</f>
        <v>SCIF_QT</v>
      </c>
      <c r="B944" s="4" t="s">
        <v>194</v>
      </c>
      <c r="C944" s="4" t="s">
        <v>38</v>
      </c>
      <c r="D944" s="4" t="s">
        <v>108</v>
      </c>
      <c r="E944" s="42">
        <v>76.719351620333356</v>
      </c>
      <c r="F944" s="4" t="s">
        <v>470</v>
      </c>
      <c r="G94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55.285903534610981</v>
      </c>
      <c r="H94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44" s="38" t="str">
        <f t="shared" ca="1" si="168"/>
        <v>-</v>
      </c>
      <c r="K944" s="38" t="str">
        <f t="shared" ca="1" si="169"/>
        <v>-</v>
      </c>
      <c r="L944" s="38" t="str">
        <f t="shared" ca="1" si="170"/>
        <v>-</v>
      </c>
      <c r="M944" s="38" t="str">
        <f t="shared" ca="1" si="171"/>
        <v>-</v>
      </c>
      <c r="N944" s="38" t="str">
        <f t="shared" ca="1" si="172"/>
        <v>-</v>
      </c>
      <c r="O944" s="38" t="str">
        <f t="shared" ca="1" si="173"/>
        <v>-</v>
      </c>
      <c r="P944" s="38" t="str">
        <f t="shared" ca="1" si="174"/>
        <v>-</v>
      </c>
      <c r="Q944" s="38" t="str">
        <f t="shared" ca="1" si="175"/>
        <v>-</v>
      </c>
      <c r="R944" s="38" t="str">
        <f t="shared" ca="1" si="176"/>
        <v>-</v>
      </c>
      <c r="S944" s="38" t="str">
        <f t="shared" ca="1" si="177"/>
        <v>-</v>
      </c>
      <c r="T944" s="38">
        <f t="shared" ca="1" si="178"/>
        <v>55.285903534610981</v>
      </c>
      <c r="U944" s="38" t="str">
        <f t="shared" ca="1" si="179"/>
        <v>-</v>
      </c>
      <c r="V944" s="38"/>
      <c r="W944" s="38"/>
    </row>
    <row r="945" spans="1:23" x14ac:dyDescent="0.35">
      <c r="A945" s="2" t="str">
        <f>BASE_NOTAS[[#This Row],[Sigla]]&amp;BASE_NOTAS[[#This Row],[CÓDIGO]]</f>
        <v>SEIF_QT</v>
      </c>
      <c r="B945" s="4" t="s">
        <v>206</v>
      </c>
      <c r="C945" s="4" t="s">
        <v>38</v>
      </c>
      <c r="D945" s="4" t="s">
        <v>108</v>
      </c>
      <c r="E945" s="42">
        <v>72.092206880411936</v>
      </c>
      <c r="F945" s="4" t="s">
        <v>470</v>
      </c>
      <c r="G94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66.739268322064689</v>
      </c>
      <c r="H94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45" s="38" t="str">
        <f t="shared" ca="1" si="168"/>
        <v>-</v>
      </c>
      <c r="K945" s="38" t="str">
        <f t="shared" ca="1" si="169"/>
        <v>-</v>
      </c>
      <c r="L945" s="38" t="str">
        <f t="shared" ca="1" si="170"/>
        <v>-</v>
      </c>
      <c r="M945" s="38" t="str">
        <f t="shared" ca="1" si="171"/>
        <v>-</v>
      </c>
      <c r="N945" s="38" t="str">
        <f t="shared" ca="1" si="172"/>
        <v>-</v>
      </c>
      <c r="O945" s="38" t="str">
        <f t="shared" ca="1" si="173"/>
        <v>-</v>
      </c>
      <c r="P945" s="38" t="str">
        <f t="shared" ca="1" si="174"/>
        <v>-</v>
      </c>
      <c r="Q945" s="38" t="str">
        <f t="shared" ca="1" si="175"/>
        <v>-</v>
      </c>
      <c r="R945" s="38" t="str">
        <f t="shared" ca="1" si="176"/>
        <v>-</v>
      </c>
      <c r="S945" s="38" t="str">
        <f t="shared" ca="1" si="177"/>
        <v>-</v>
      </c>
      <c r="T945" s="38">
        <f t="shared" ca="1" si="178"/>
        <v>66.739268322064689</v>
      </c>
      <c r="U945" s="38" t="str">
        <f t="shared" ca="1" si="179"/>
        <v>-</v>
      </c>
      <c r="V945" s="38"/>
      <c r="W945" s="38"/>
    </row>
    <row r="946" spans="1:23" x14ac:dyDescent="0.35">
      <c r="A946" s="2" t="str">
        <f>BASE_NOTAS[[#This Row],[Sigla]]&amp;BASE_NOTAS[[#This Row],[CÓDIGO]]</f>
        <v>SPIF_QT</v>
      </c>
      <c r="B946" s="4" t="s">
        <v>186</v>
      </c>
      <c r="C946" s="4" t="s">
        <v>38</v>
      </c>
      <c r="D946" s="4" t="s">
        <v>108</v>
      </c>
      <c r="E946" s="42">
        <v>72.673484181934938</v>
      </c>
      <c r="F946" s="4" t="s">
        <v>470</v>
      </c>
      <c r="G94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69.838191012554091</v>
      </c>
      <c r="H94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46" s="38" t="str">
        <f t="shared" ca="1" si="168"/>
        <v>-</v>
      </c>
      <c r="K946" s="38" t="str">
        <f t="shared" ca="1" si="169"/>
        <v>-</v>
      </c>
      <c r="L946" s="38" t="str">
        <f t="shared" ca="1" si="170"/>
        <v>-</v>
      </c>
      <c r="M946" s="38" t="str">
        <f t="shared" ca="1" si="171"/>
        <v>-</v>
      </c>
      <c r="N946" s="38" t="str">
        <f t="shared" ca="1" si="172"/>
        <v>-</v>
      </c>
      <c r="O946" s="38" t="str">
        <f t="shared" ca="1" si="173"/>
        <v>-</v>
      </c>
      <c r="P946" s="38" t="str">
        <f t="shared" ca="1" si="174"/>
        <v>-</v>
      </c>
      <c r="Q946" s="38" t="str">
        <f t="shared" ca="1" si="175"/>
        <v>-</v>
      </c>
      <c r="R946" s="38" t="str">
        <f t="shared" ca="1" si="176"/>
        <v>-</v>
      </c>
      <c r="S946" s="38" t="str">
        <f t="shared" ca="1" si="177"/>
        <v>-</v>
      </c>
      <c r="T946" s="38">
        <f t="shared" ca="1" si="178"/>
        <v>69.838191012554091</v>
      </c>
      <c r="U946" s="38" t="str">
        <f t="shared" ca="1" si="179"/>
        <v>-</v>
      </c>
      <c r="V946" s="38"/>
      <c r="W946" s="38"/>
    </row>
    <row r="947" spans="1:23" x14ac:dyDescent="0.35">
      <c r="A947" s="2" t="str">
        <f>BASE_NOTAS[[#This Row],[Sigla]]&amp;BASE_NOTAS[[#This Row],[CÓDIGO]]</f>
        <v>TOIF_QT</v>
      </c>
      <c r="B947" s="4" t="s">
        <v>185</v>
      </c>
      <c r="C947" s="4" t="s">
        <v>38</v>
      </c>
      <c r="D947" s="4" t="s">
        <v>108</v>
      </c>
      <c r="E947" s="42">
        <v>52.35161749086393</v>
      </c>
      <c r="F947" s="4" t="s">
        <v>470</v>
      </c>
      <c r="G94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69.838191012554091</v>
      </c>
      <c r="H94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47" s="38" t="str">
        <f t="shared" ca="1" si="168"/>
        <v>-</v>
      </c>
      <c r="K947" s="38" t="str">
        <f t="shared" ca="1" si="169"/>
        <v>-</v>
      </c>
      <c r="L947" s="38" t="str">
        <f t="shared" ca="1" si="170"/>
        <v>-</v>
      </c>
      <c r="M947" s="38" t="str">
        <f t="shared" ca="1" si="171"/>
        <v>-</v>
      </c>
      <c r="N947" s="38" t="str">
        <f t="shared" ca="1" si="172"/>
        <v>-</v>
      </c>
      <c r="O947" s="38" t="str">
        <f t="shared" ca="1" si="173"/>
        <v>-</v>
      </c>
      <c r="P947" s="38" t="str">
        <f t="shared" ca="1" si="174"/>
        <v>-</v>
      </c>
      <c r="Q947" s="38" t="str">
        <f t="shared" ca="1" si="175"/>
        <v>-</v>
      </c>
      <c r="R947" s="38" t="str">
        <f t="shared" ca="1" si="176"/>
        <v>-</v>
      </c>
      <c r="S947" s="38" t="str">
        <f t="shared" ca="1" si="177"/>
        <v>-</v>
      </c>
      <c r="T947" s="38">
        <f t="shared" ca="1" si="178"/>
        <v>69.838191012554091</v>
      </c>
      <c r="U947" s="38" t="str">
        <f t="shared" ca="1" si="179"/>
        <v>-</v>
      </c>
      <c r="V947" s="38"/>
      <c r="W947" s="38"/>
    </row>
    <row r="948" spans="1:23" x14ac:dyDescent="0.35">
      <c r="A948" s="2" t="str">
        <f>BASE_NOTAS[[#This Row],[Sigla]]&amp;BASE_NOTAS[[#This Row],[CÓDIGO]]</f>
        <v>ACIF_CR</v>
      </c>
      <c r="B948" s="4" t="s">
        <v>156</v>
      </c>
      <c r="C948" s="4" t="s">
        <v>39</v>
      </c>
      <c r="D948" s="4" t="s">
        <v>109</v>
      </c>
      <c r="E948" s="42">
        <v>0</v>
      </c>
      <c r="F948" s="4" t="s">
        <v>611</v>
      </c>
      <c r="G94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94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48" s="38">
        <f t="shared" ca="1" si="168"/>
        <v>0</v>
      </c>
      <c r="K948" s="38">
        <f t="shared" ca="1" si="169"/>
        <v>0</v>
      </c>
      <c r="L948" s="38">
        <f t="shared" ca="1" si="170"/>
        <v>0</v>
      </c>
      <c r="M948" s="38">
        <f t="shared" ca="1" si="171"/>
        <v>0</v>
      </c>
      <c r="N948" s="38">
        <f t="shared" ca="1" si="172"/>
        <v>0</v>
      </c>
      <c r="O948" s="38">
        <f t="shared" ca="1" si="173"/>
        <v>0</v>
      </c>
      <c r="P948" s="38">
        <f t="shared" ca="1" si="174"/>
        <v>0</v>
      </c>
      <c r="Q948" s="38">
        <f t="shared" ca="1" si="175"/>
        <v>0</v>
      </c>
      <c r="R948" s="38">
        <f t="shared" ca="1" si="176"/>
        <v>9.5641816220406923</v>
      </c>
      <c r="S948" s="38">
        <f t="shared" ca="1" si="177"/>
        <v>0</v>
      </c>
      <c r="T948" s="38">
        <f t="shared" ca="1" si="178"/>
        <v>0</v>
      </c>
      <c r="U948" s="38" t="str">
        <f t="shared" ca="1" si="179"/>
        <v>-</v>
      </c>
      <c r="V948" s="38"/>
      <c r="W948" s="38"/>
    </row>
    <row r="949" spans="1:23" x14ac:dyDescent="0.35">
      <c r="A949" s="2" t="str">
        <f>BASE_NOTAS[[#This Row],[Sigla]]&amp;BASE_NOTAS[[#This Row],[CÓDIGO]]</f>
        <v>ALIF_CR</v>
      </c>
      <c r="B949" s="4" t="s">
        <v>157</v>
      </c>
      <c r="C949" s="4" t="s">
        <v>39</v>
      </c>
      <c r="D949" s="4" t="s">
        <v>109</v>
      </c>
      <c r="E949" s="42">
        <v>82.042880444828057</v>
      </c>
      <c r="F949" s="4" t="s">
        <v>611</v>
      </c>
      <c r="G94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81.172694272534329</v>
      </c>
      <c r="H94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49" s="38">
        <f t="shared" ca="1" si="168"/>
        <v>76.603094052954972</v>
      </c>
      <c r="K949" s="38">
        <f t="shared" ca="1" si="169"/>
        <v>61.234000823061258</v>
      </c>
      <c r="L949" s="38">
        <f t="shared" ca="1" si="170"/>
        <v>68.758982349465583</v>
      </c>
      <c r="M949" s="38">
        <f t="shared" ca="1" si="171"/>
        <v>64.7124647194251</v>
      </c>
      <c r="N949" s="38">
        <f t="shared" ca="1" si="172"/>
        <v>59.806764366627924</v>
      </c>
      <c r="O949" s="38">
        <f t="shared" ca="1" si="173"/>
        <v>61.769174526157705</v>
      </c>
      <c r="P949" s="38">
        <f t="shared" ca="1" si="174"/>
        <v>64.638843447213347</v>
      </c>
      <c r="Q949" s="38">
        <f t="shared" ca="1" si="175"/>
        <v>74.142201385838717</v>
      </c>
      <c r="R949" s="38">
        <f t="shared" ca="1" si="176"/>
        <v>51.819690999903443</v>
      </c>
      <c r="S949" s="38">
        <f t="shared" ca="1" si="177"/>
        <v>82.042880444828057</v>
      </c>
      <c r="T949" s="38">
        <f t="shared" ca="1" si="178"/>
        <v>81.172694272534329</v>
      </c>
      <c r="U949" s="38" t="str">
        <f t="shared" ca="1" si="179"/>
        <v>-</v>
      </c>
      <c r="V949" s="38"/>
      <c r="W949" s="38"/>
    </row>
    <row r="950" spans="1:23" x14ac:dyDescent="0.35">
      <c r="A950" s="2" t="str">
        <f>BASE_NOTAS[[#This Row],[Sigla]]&amp;BASE_NOTAS[[#This Row],[CÓDIGO]]</f>
        <v>AMIF_CR</v>
      </c>
      <c r="B950" s="4" t="s">
        <v>158</v>
      </c>
      <c r="C950" s="4" t="s">
        <v>39</v>
      </c>
      <c r="D950" s="4" t="s">
        <v>109</v>
      </c>
      <c r="E950" s="42">
        <v>55.940463115446128</v>
      </c>
      <c r="F950" s="4" t="s">
        <v>611</v>
      </c>
      <c r="G95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43.221293667176411</v>
      </c>
      <c r="H95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50" s="38">
        <f t="shared" ca="1" si="168"/>
        <v>47.473512570714483</v>
      </c>
      <c r="K950" s="38">
        <f t="shared" ca="1" si="169"/>
        <v>50.647338483798222</v>
      </c>
      <c r="L950" s="38">
        <f t="shared" ca="1" si="170"/>
        <v>67.392063927641999</v>
      </c>
      <c r="M950" s="38">
        <f t="shared" ca="1" si="171"/>
        <v>68.192780234290666</v>
      </c>
      <c r="N950" s="38">
        <f t="shared" ca="1" si="172"/>
        <v>75.089116840454523</v>
      </c>
      <c r="O950" s="38">
        <f t="shared" ca="1" si="173"/>
        <v>72.078657537125508</v>
      </c>
      <c r="P950" s="38">
        <f t="shared" ca="1" si="174"/>
        <v>86.016489092285454</v>
      </c>
      <c r="Q950" s="38">
        <f t="shared" ca="1" si="175"/>
        <v>75.263912188355434</v>
      </c>
      <c r="R950" s="38">
        <f t="shared" ca="1" si="176"/>
        <v>53.923906499888233</v>
      </c>
      <c r="S950" s="38">
        <f t="shared" ca="1" si="177"/>
        <v>55.940463115446128</v>
      </c>
      <c r="T950" s="38">
        <f t="shared" ca="1" si="178"/>
        <v>43.221293667176411</v>
      </c>
      <c r="U950" s="38" t="str">
        <f t="shared" ca="1" si="179"/>
        <v>-</v>
      </c>
      <c r="V950" s="38"/>
      <c r="W950" s="38"/>
    </row>
    <row r="951" spans="1:23" x14ac:dyDescent="0.35">
      <c r="A951" s="2" t="str">
        <f>BASE_NOTAS[[#This Row],[Sigla]]&amp;BASE_NOTAS[[#This Row],[CÓDIGO]]</f>
        <v>APIF_CR</v>
      </c>
      <c r="B951" s="4" t="s">
        <v>184</v>
      </c>
      <c r="C951" s="4" t="s">
        <v>39</v>
      </c>
      <c r="D951" s="4" t="s">
        <v>109</v>
      </c>
      <c r="E951" s="42">
        <v>63.537955997311137</v>
      </c>
      <c r="F951" s="4" t="s">
        <v>611</v>
      </c>
      <c r="G95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69.841255181123287</v>
      </c>
      <c r="H95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51" s="38">
        <f t="shared" ca="1" si="168"/>
        <v>60.901311720348595</v>
      </c>
      <c r="K951" s="38">
        <f t="shared" ca="1" si="169"/>
        <v>20.106232460976941</v>
      </c>
      <c r="L951" s="38">
        <f t="shared" ca="1" si="170"/>
        <v>43.281413036556835</v>
      </c>
      <c r="M951" s="38">
        <f t="shared" ca="1" si="171"/>
        <v>64.350686379158603</v>
      </c>
      <c r="N951" s="38">
        <f t="shared" ca="1" si="172"/>
        <v>56.318735613819364</v>
      </c>
      <c r="O951" s="38">
        <f t="shared" ca="1" si="173"/>
        <v>78.31568546354265</v>
      </c>
      <c r="P951" s="38">
        <f t="shared" ca="1" si="174"/>
        <v>86.502374870194842</v>
      </c>
      <c r="Q951" s="38">
        <f t="shared" ca="1" si="175"/>
        <v>89.249122000630621</v>
      </c>
      <c r="R951" s="38">
        <f t="shared" ca="1" si="176"/>
        <v>80.556791949834093</v>
      </c>
      <c r="S951" s="38">
        <f t="shared" ca="1" si="177"/>
        <v>63.537955997311137</v>
      </c>
      <c r="T951" s="38">
        <f t="shared" ca="1" si="178"/>
        <v>69.841255181123287</v>
      </c>
      <c r="U951" s="38" t="str">
        <f t="shared" ca="1" si="179"/>
        <v>-</v>
      </c>
      <c r="V951" s="38"/>
      <c r="W951" s="38"/>
    </row>
    <row r="952" spans="1:23" x14ac:dyDescent="0.35">
      <c r="A952" s="2" t="str">
        <f>BASE_NOTAS[[#This Row],[Sigla]]&amp;BASE_NOTAS[[#This Row],[CÓDIGO]]</f>
        <v>BAIF_CR</v>
      </c>
      <c r="B952" s="4" t="s">
        <v>187</v>
      </c>
      <c r="C952" s="4" t="s">
        <v>39</v>
      </c>
      <c r="D952" s="4" t="s">
        <v>109</v>
      </c>
      <c r="E952" s="42">
        <v>81.834387633555536</v>
      </c>
      <c r="F952" s="4" t="s">
        <v>611</v>
      </c>
      <c r="G95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84.977422631933379</v>
      </c>
      <c r="H95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52" s="38">
        <f t="shared" ca="1" si="168"/>
        <v>71.720706696869826</v>
      </c>
      <c r="K952" s="38">
        <f t="shared" ca="1" si="169"/>
        <v>68.722420997435677</v>
      </c>
      <c r="L952" s="38">
        <f t="shared" ca="1" si="170"/>
        <v>79.049307730027351</v>
      </c>
      <c r="M952" s="38">
        <f t="shared" ca="1" si="171"/>
        <v>72.907559541473503</v>
      </c>
      <c r="N952" s="38">
        <f t="shared" ca="1" si="172"/>
        <v>68.685988850256919</v>
      </c>
      <c r="O952" s="38">
        <f t="shared" ca="1" si="173"/>
        <v>75.044106127114887</v>
      </c>
      <c r="P952" s="38">
        <f t="shared" ca="1" si="174"/>
        <v>74.80318931743696</v>
      </c>
      <c r="Q952" s="38">
        <f t="shared" ca="1" si="175"/>
        <v>53.784344924557388</v>
      </c>
      <c r="R952" s="38">
        <f t="shared" ca="1" si="176"/>
        <v>13.753309472117991</v>
      </c>
      <c r="S952" s="38">
        <f t="shared" ca="1" si="177"/>
        <v>81.834387633555536</v>
      </c>
      <c r="T952" s="38">
        <f t="shared" ca="1" si="178"/>
        <v>84.977422631933379</v>
      </c>
      <c r="U952" s="38" t="str">
        <f t="shared" ca="1" si="179"/>
        <v>-</v>
      </c>
      <c r="V952" s="38"/>
      <c r="W952" s="38"/>
    </row>
    <row r="953" spans="1:23" x14ac:dyDescent="0.35">
      <c r="A953" s="2" t="str">
        <f>BASE_NOTAS[[#This Row],[Sigla]]&amp;BASE_NOTAS[[#This Row],[CÓDIGO]]</f>
        <v>CEIF_CR</v>
      </c>
      <c r="B953" s="4" t="s">
        <v>188</v>
      </c>
      <c r="C953" s="4" t="s">
        <v>39</v>
      </c>
      <c r="D953" s="4" t="s">
        <v>109</v>
      </c>
      <c r="E953" s="42">
        <v>73.517401223094254</v>
      </c>
      <c r="F953" s="4" t="s">
        <v>611</v>
      </c>
      <c r="G95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75.199377229376637</v>
      </c>
      <c r="H95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53" s="38">
        <f t="shared" ca="1" si="168"/>
        <v>62.925520130389792</v>
      </c>
      <c r="K953" s="38">
        <f t="shared" ca="1" si="169"/>
        <v>42.576774320107724</v>
      </c>
      <c r="L953" s="38">
        <f t="shared" ca="1" si="170"/>
        <v>60.453616774533373</v>
      </c>
      <c r="M953" s="38">
        <f t="shared" ca="1" si="171"/>
        <v>61.024655769090664</v>
      </c>
      <c r="N953" s="38">
        <f t="shared" ca="1" si="172"/>
        <v>54.457913929313342</v>
      </c>
      <c r="O953" s="38">
        <f t="shared" ca="1" si="173"/>
        <v>58.678650975042785</v>
      </c>
      <c r="P953" s="38">
        <f t="shared" ca="1" si="174"/>
        <v>63.915535488103849</v>
      </c>
      <c r="Q953" s="38">
        <f t="shared" ca="1" si="175"/>
        <v>52.52064791023475</v>
      </c>
      <c r="R953" s="38">
        <f t="shared" ca="1" si="176"/>
        <v>11.499737619540056</v>
      </c>
      <c r="S953" s="38">
        <f t="shared" ca="1" si="177"/>
        <v>73.517401223094254</v>
      </c>
      <c r="T953" s="38">
        <f t="shared" ca="1" si="178"/>
        <v>75.199377229376637</v>
      </c>
      <c r="U953" s="38" t="str">
        <f t="shared" ca="1" si="179"/>
        <v>-</v>
      </c>
      <c r="V953" s="38"/>
      <c r="W953" s="38"/>
    </row>
    <row r="954" spans="1:23" x14ac:dyDescent="0.35">
      <c r="A954" s="2" t="str">
        <f>BASE_NOTAS[[#This Row],[Sigla]]&amp;BASE_NOTAS[[#This Row],[CÓDIGO]]</f>
        <v>DFIF_CR</v>
      </c>
      <c r="B954" s="4" t="s">
        <v>189</v>
      </c>
      <c r="C954" s="4" t="s">
        <v>39</v>
      </c>
      <c r="D954" s="4" t="s">
        <v>109</v>
      </c>
      <c r="E954" s="42">
        <v>97.42704862131491</v>
      </c>
      <c r="F954" s="4" t="s">
        <v>611</v>
      </c>
      <c r="G95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80.479154891732577</v>
      </c>
      <c r="H95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54" s="38">
        <f t="shared" ca="1" si="168"/>
        <v>56.476187661905932</v>
      </c>
      <c r="K954" s="38">
        <f t="shared" ca="1" si="169"/>
        <v>55.563391745325028</v>
      </c>
      <c r="L954" s="38">
        <f t="shared" ca="1" si="170"/>
        <v>63.518087436414724</v>
      </c>
      <c r="M954" s="38">
        <f t="shared" ca="1" si="171"/>
        <v>65.46538728440018</v>
      </c>
      <c r="N954" s="38">
        <f t="shared" ca="1" si="172"/>
        <v>74.078649312575266</v>
      </c>
      <c r="O954" s="38">
        <f t="shared" ca="1" si="173"/>
        <v>76.475594704244742</v>
      </c>
      <c r="P954" s="38">
        <f t="shared" ca="1" si="174"/>
        <v>66.725096062364571</v>
      </c>
      <c r="Q954" s="38">
        <f t="shared" ca="1" si="175"/>
        <v>71.059653655992932</v>
      </c>
      <c r="R954" s="38">
        <f t="shared" ca="1" si="176"/>
        <v>46.111891225544873</v>
      </c>
      <c r="S954" s="38">
        <f t="shared" ca="1" si="177"/>
        <v>97.42704862131491</v>
      </c>
      <c r="T954" s="38">
        <f t="shared" ca="1" si="178"/>
        <v>80.479154891732577</v>
      </c>
      <c r="U954" s="38" t="str">
        <f t="shared" ca="1" si="179"/>
        <v>-</v>
      </c>
      <c r="V954" s="38"/>
      <c r="W954" s="38"/>
    </row>
    <row r="955" spans="1:23" x14ac:dyDescent="0.35">
      <c r="A955" s="2" t="str">
        <f>BASE_NOTAS[[#This Row],[Sigla]]&amp;BASE_NOTAS[[#This Row],[CÓDIGO]]</f>
        <v>ESIF_CR</v>
      </c>
      <c r="B955" s="4" t="s">
        <v>183</v>
      </c>
      <c r="C955" s="4" t="s">
        <v>39</v>
      </c>
      <c r="D955" s="4" t="s">
        <v>109</v>
      </c>
      <c r="E955" s="42">
        <v>88.300821415059843</v>
      </c>
      <c r="F955" s="4" t="s">
        <v>611</v>
      </c>
      <c r="G95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89.937935173448309</v>
      </c>
      <c r="H95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55" s="38">
        <f t="shared" ca="1" si="168"/>
        <v>73.66977929321871</v>
      </c>
      <c r="K955" s="38">
        <f t="shared" ca="1" si="169"/>
        <v>69.077773422004583</v>
      </c>
      <c r="L955" s="38">
        <f t="shared" ca="1" si="170"/>
        <v>70.63487727357699</v>
      </c>
      <c r="M955" s="38">
        <f t="shared" ca="1" si="171"/>
        <v>80.034450063109247</v>
      </c>
      <c r="N955" s="38">
        <f t="shared" ca="1" si="172"/>
        <v>69.808853371434992</v>
      </c>
      <c r="O955" s="38">
        <f t="shared" ca="1" si="173"/>
        <v>79.417381259028957</v>
      </c>
      <c r="P955" s="38">
        <f t="shared" ca="1" si="174"/>
        <v>81.540817126003361</v>
      </c>
      <c r="Q955" s="38">
        <f t="shared" ca="1" si="175"/>
        <v>82.549901093202891</v>
      </c>
      <c r="R955" s="38">
        <f t="shared" ca="1" si="176"/>
        <v>67.717108046506695</v>
      </c>
      <c r="S955" s="38">
        <f t="shared" ca="1" si="177"/>
        <v>88.300821415059843</v>
      </c>
      <c r="T955" s="38">
        <f t="shared" ca="1" si="178"/>
        <v>89.937935173448309</v>
      </c>
      <c r="U955" s="38" t="str">
        <f t="shared" ca="1" si="179"/>
        <v>-</v>
      </c>
      <c r="V955" s="38"/>
      <c r="W955" s="38"/>
    </row>
    <row r="956" spans="1:23" x14ac:dyDescent="0.35">
      <c r="A956" s="2" t="str">
        <f>BASE_NOTAS[[#This Row],[Sigla]]&amp;BASE_NOTAS[[#This Row],[CÓDIGO]]</f>
        <v>GOIF_CR</v>
      </c>
      <c r="B956" s="4" t="s">
        <v>190</v>
      </c>
      <c r="C956" s="4" t="s">
        <v>39</v>
      </c>
      <c r="D956" s="4" t="s">
        <v>109</v>
      </c>
      <c r="E956" s="42">
        <v>95.66659398284007</v>
      </c>
      <c r="F956" s="4" t="s">
        <v>611</v>
      </c>
      <c r="G95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89.401274550135071</v>
      </c>
      <c r="H95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56" s="38">
        <f t="shared" ca="1" si="168"/>
        <v>75.745918212956184</v>
      </c>
      <c r="K956" s="38">
        <f t="shared" ca="1" si="169"/>
        <v>69.64761749222663</v>
      </c>
      <c r="L956" s="38">
        <f t="shared" ca="1" si="170"/>
        <v>71.316639827754798</v>
      </c>
      <c r="M956" s="38">
        <f t="shared" ca="1" si="171"/>
        <v>69.329319671152064</v>
      </c>
      <c r="N956" s="38">
        <f t="shared" ca="1" si="172"/>
        <v>74.722854359151867</v>
      </c>
      <c r="O956" s="38">
        <f t="shared" ca="1" si="173"/>
        <v>74.730340672156672</v>
      </c>
      <c r="P956" s="38">
        <f t="shared" ca="1" si="174"/>
        <v>69.997562646505315</v>
      </c>
      <c r="Q956" s="38">
        <f t="shared" ca="1" si="175"/>
        <v>83.197010162371527</v>
      </c>
      <c r="R956" s="38">
        <f t="shared" ca="1" si="176"/>
        <v>68.558426998964165</v>
      </c>
      <c r="S956" s="38">
        <f t="shared" ca="1" si="177"/>
        <v>95.66659398284007</v>
      </c>
      <c r="T956" s="38">
        <f t="shared" ca="1" si="178"/>
        <v>89.401274550135071</v>
      </c>
      <c r="U956" s="38" t="str">
        <f t="shared" ca="1" si="179"/>
        <v>-</v>
      </c>
      <c r="V956" s="38"/>
      <c r="W956" s="38"/>
    </row>
    <row r="957" spans="1:23" x14ac:dyDescent="0.35">
      <c r="A957" s="2" t="str">
        <f>BASE_NOTAS[[#This Row],[Sigla]]&amp;BASE_NOTAS[[#This Row],[CÓDIGO]]</f>
        <v>MAIF_CR</v>
      </c>
      <c r="B957" s="4" t="s">
        <v>191</v>
      </c>
      <c r="C957" s="4" t="s">
        <v>39</v>
      </c>
      <c r="D957" s="4" t="s">
        <v>109</v>
      </c>
      <c r="E957" s="42">
        <v>96.361939842790818</v>
      </c>
      <c r="F957" s="4" t="s">
        <v>611</v>
      </c>
      <c r="G95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93.723876295853572</v>
      </c>
      <c r="H95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57" s="38">
        <f t="shared" ca="1" si="168"/>
        <v>79.205805339617626</v>
      </c>
      <c r="K957" s="38">
        <f t="shared" ca="1" si="169"/>
        <v>69.4496370435958</v>
      </c>
      <c r="L957" s="38">
        <f t="shared" ca="1" si="170"/>
        <v>85.868522453174535</v>
      </c>
      <c r="M957" s="38">
        <f t="shared" ca="1" si="171"/>
        <v>88.251624200246255</v>
      </c>
      <c r="N957" s="38">
        <f t="shared" ca="1" si="172"/>
        <v>69.865149350329773</v>
      </c>
      <c r="O957" s="38">
        <f t="shared" ca="1" si="173"/>
        <v>74.108123965710462</v>
      </c>
      <c r="P957" s="38">
        <f t="shared" ca="1" si="174"/>
        <v>80.365508627528115</v>
      </c>
      <c r="Q957" s="38">
        <f t="shared" ca="1" si="175"/>
        <v>71.904086763551703</v>
      </c>
      <c r="R957" s="38">
        <f t="shared" ca="1" si="176"/>
        <v>47.807192189218043</v>
      </c>
      <c r="S957" s="38">
        <f t="shared" ca="1" si="177"/>
        <v>96.361939842790818</v>
      </c>
      <c r="T957" s="38">
        <f t="shared" ca="1" si="178"/>
        <v>93.723876295853572</v>
      </c>
      <c r="U957" s="38" t="str">
        <f t="shared" ca="1" si="179"/>
        <v>-</v>
      </c>
      <c r="V957" s="38"/>
      <c r="W957" s="38"/>
    </row>
    <row r="958" spans="1:23" x14ac:dyDescent="0.35">
      <c r="A958" s="2" t="str">
        <f>BASE_NOTAS[[#This Row],[Sigla]]&amp;BASE_NOTAS[[#This Row],[CÓDIGO]]</f>
        <v>MGIF_CR</v>
      </c>
      <c r="B958" s="4" t="s">
        <v>192</v>
      </c>
      <c r="C958" s="4" t="s">
        <v>39</v>
      </c>
      <c r="D958" s="4" t="s">
        <v>109</v>
      </c>
      <c r="E958" s="42">
        <v>98.272237976523343</v>
      </c>
      <c r="F958" s="4" t="s">
        <v>611</v>
      </c>
      <c r="G95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97.891149064329312</v>
      </c>
      <c r="H95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58" s="38">
        <f t="shared" ca="1" si="168"/>
        <v>79.425431882967004</v>
      </c>
      <c r="K958" s="38">
        <f t="shared" ca="1" si="169"/>
        <v>77.137571093255531</v>
      </c>
      <c r="L958" s="38">
        <f t="shared" ca="1" si="170"/>
        <v>78.171587511746196</v>
      </c>
      <c r="M958" s="38">
        <f t="shared" ca="1" si="171"/>
        <v>66.614830715949296</v>
      </c>
      <c r="N958" s="38">
        <f t="shared" ca="1" si="172"/>
        <v>69.698755016017628</v>
      </c>
      <c r="O958" s="38">
        <f t="shared" ca="1" si="173"/>
        <v>73.690287531923261</v>
      </c>
      <c r="P958" s="38">
        <f t="shared" ca="1" si="174"/>
        <v>74.882172579390698</v>
      </c>
      <c r="Q958" s="38">
        <f t="shared" ca="1" si="175"/>
        <v>81.048652236524248</v>
      </c>
      <c r="R958" s="38">
        <f t="shared" ca="1" si="176"/>
        <v>64.616198875679146</v>
      </c>
      <c r="S958" s="38">
        <f t="shared" ca="1" si="177"/>
        <v>98.272237976523343</v>
      </c>
      <c r="T958" s="38">
        <f t="shared" ca="1" si="178"/>
        <v>97.891149064329312</v>
      </c>
      <c r="U958" s="38" t="str">
        <f t="shared" ca="1" si="179"/>
        <v>-</v>
      </c>
      <c r="V958" s="38"/>
      <c r="W958" s="38"/>
    </row>
    <row r="959" spans="1:23" x14ac:dyDescent="0.35">
      <c r="A959" s="2" t="str">
        <f>BASE_NOTAS[[#This Row],[Sigla]]&amp;BASE_NOTAS[[#This Row],[CÓDIGO]]</f>
        <v>MSIF_CR</v>
      </c>
      <c r="B959" s="4" t="s">
        <v>193</v>
      </c>
      <c r="C959" s="4" t="s">
        <v>39</v>
      </c>
      <c r="D959" s="4" t="s">
        <v>109</v>
      </c>
      <c r="E959" s="42">
        <v>99.899380659039437</v>
      </c>
      <c r="F959" s="4" t="s">
        <v>611</v>
      </c>
      <c r="G95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97.850047188763924</v>
      </c>
      <c r="H95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59" s="38">
        <f t="shared" ca="1" si="168"/>
        <v>66.877708641825564</v>
      </c>
      <c r="K959" s="38">
        <f t="shared" ca="1" si="169"/>
        <v>65.580969607272777</v>
      </c>
      <c r="L959" s="38">
        <f t="shared" ca="1" si="170"/>
        <v>61.550825454024633</v>
      </c>
      <c r="M959" s="38">
        <f t="shared" ca="1" si="171"/>
        <v>75.07544835525978</v>
      </c>
      <c r="N959" s="38">
        <f t="shared" ca="1" si="172"/>
        <v>80.469075358891629</v>
      </c>
      <c r="O959" s="38">
        <f t="shared" ca="1" si="173"/>
        <v>72.019609629738198</v>
      </c>
      <c r="P959" s="38">
        <f t="shared" ca="1" si="174"/>
        <v>83.346686269926749</v>
      </c>
      <c r="Q959" s="38">
        <f t="shared" ca="1" si="175"/>
        <v>96.531111459366727</v>
      </c>
      <c r="R959" s="38">
        <f t="shared" ca="1" si="176"/>
        <v>93.653109520687693</v>
      </c>
      <c r="S959" s="38">
        <f t="shared" ca="1" si="177"/>
        <v>99.899380659039437</v>
      </c>
      <c r="T959" s="38">
        <f t="shared" ca="1" si="178"/>
        <v>97.850047188763924</v>
      </c>
      <c r="U959" s="38" t="str">
        <f t="shared" ca="1" si="179"/>
        <v>-</v>
      </c>
      <c r="V959" s="38"/>
      <c r="W959" s="38"/>
    </row>
    <row r="960" spans="1:23" x14ac:dyDescent="0.35">
      <c r="A960" s="2" t="str">
        <f>BASE_NOTAS[[#This Row],[Sigla]]&amp;BASE_NOTAS[[#This Row],[CÓDIGO]]</f>
        <v>MTIF_CR</v>
      </c>
      <c r="B960" s="4" t="s">
        <v>195</v>
      </c>
      <c r="C960" s="4" t="s">
        <v>39</v>
      </c>
      <c r="D960" s="4" t="s">
        <v>109</v>
      </c>
      <c r="E960" s="42">
        <v>91.750854168952799</v>
      </c>
      <c r="F960" s="4" t="s">
        <v>611</v>
      </c>
      <c r="G96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85.232720930780388</v>
      </c>
      <c r="H96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60" s="38">
        <f t="shared" ca="1" si="168"/>
        <v>63.820857380732086</v>
      </c>
      <c r="K960" s="38">
        <f t="shared" ca="1" si="169"/>
        <v>58.661454705755403</v>
      </c>
      <c r="L960" s="38">
        <f t="shared" ca="1" si="170"/>
        <v>66.717107552650603</v>
      </c>
      <c r="M960" s="38">
        <f t="shared" ca="1" si="171"/>
        <v>64.87898823793563</v>
      </c>
      <c r="N960" s="38">
        <f t="shared" ca="1" si="172"/>
        <v>67.729675653913475</v>
      </c>
      <c r="O960" s="38">
        <f t="shared" ca="1" si="173"/>
        <v>71.440354107216137</v>
      </c>
      <c r="P960" s="38">
        <f t="shared" ca="1" si="174"/>
        <v>72.599819411864644</v>
      </c>
      <c r="Q960" s="38">
        <f t="shared" ca="1" si="175"/>
        <v>78.164392257928782</v>
      </c>
      <c r="R960" s="38">
        <f t="shared" ca="1" si="176"/>
        <v>59.033067516330306</v>
      </c>
      <c r="S960" s="38">
        <f t="shared" ca="1" si="177"/>
        <v>91.750854168952799</v>
      </c>
      <c r="T960" s="38">
        <f t="shared" ca="1" si="178"/>
        <v>85.232720930780388</v>
      </c>
      <c r="U960" s="38" t="str">
        <f t="shared" ca="1" si="179"/>
        <v>-</v>
      </c>
      <c r="V960" s="38"/>
      <c r="W960" s="38"/>
    </row>
    <row r="961" spans="1:23" x14ac:dyDescent="0.35">
      <c r="A961" s="2" t="str">
        <f>BASE_NOTAS[[#This Row],[Sigla]]&amp;BASE_NOTAS[[#This Row],[CÓDIGO]]</f>
        <v>PAIF_CR</v>
      </c>
      <c r="B961" s="4" t="s">
        <v>196</v>
      </c>
      <c r="C961" s="4" t="s">
        <v>39</v>
      </c>
      <c r="D961" s="4" t="s">
        <v>109</v>
      </c>
      <c r="E961" s="42">
        <v>70.406156415008766</v>
      </c>
      <c r="F961" s="4" t="s">
        <v>611</v>
      </c>
      <c r="G96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70.898899619622625</v>
      </c>
      <c r="H96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61" s="38">
        <f t="shared" ca="1" si="168"/>
        <v>44.868171309408048</v>
      </c>
      <c r="K961" s="38">
        <f t="shared" ca="1" si="169"/>
        <v>24.021274224602607</v>
      </c>
      <c r="L961" s="38">
        <f t="shared" ca="1" si="170"/>
        <v>42.911631980465067</v>
      </c>
      <c r="M961" s="38">
        <f t="shared" ca="1" si="171"/>
        <v>57.163668939986046</v>
      </c>
      <c r="N961" s="38">
        <f t="shared" ca="1" si="172"/>
        <v>46.372947148610187</v>
      </c>
      <c r="O961" s="38">
        <f t="shared" ca="1" si="173"/>
        <v>45.737515483022875</v>
      </c>
      <c r="P961" s="38">
        <f t="shared" ca="1" si="174"/>
        <v>57.262342600948642</v>
      </c>
      <c r="Q961" s="38">
        <f t="shared" ca="1" si="175"/>
        <v>46.616142999574947</v>
      </c>
      <c r="R961" s="38">
        <f t="shared" ca="1" si="176"/>
        <v>0.52195321545779905</v>
      </c>
      <c r="S961" s="38">
        <f t="shared" ca="1" si="177"/>
        <v>70.406156415008766</v>
      </c>
      <c r="T961" s="38">
        <f t="shared" ca="1" si="178"/>
        <v>70.898899619622625</v>
      </c>
      <c r="U961" s="38" t="str">
        <f t="shared" ca="1" si="179"/>
        <v>-</v>
      </c>
      <c r="V961" s="38"/>
      <c r="W961" s="38"/>
    </row>
    <row r="962" spans="1:23" x14ac:dyDescent="0.35">
      <c r="A962" s="2" t="str">
        <f>BASE_NOTAS[[#This Row],[Sigla]]&amp;BASE_NOTAS[[#This Row],[CÓDIGO]]</f>
        <v>PBIF_CR</v>
      </c>
      <c r="B962" s="4" t="s">
        <v>197</v>
      </c>
      <c r="C962" s="4" t="s">
        <v>39</v>
      </c>
      <c r="D962" s="4" t="s">
        <v>109</v>
      </c>
      <c r="E962" s="42">
        <v>96.953452882532318</v>
      </c>
      <c r="F962" s="4" t="s">
        <v>611</v>
      </c>
      <c r="G96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96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62" s="38">
        <f t="shared" ca="1" si="168"/>
        <v>93.294151961961063</v>
      </c>
      <c r="K962" s="38">
        <f t="shared" ca="1" si="169"/>
        <v>74.124360815862531</v>
      </c>
      <c r="L962" s="38">
        <f t="shared" ca="1" si="170"/>
        <v>88.553882591211902</v>
      </c>
      <c r="M962" s="38">
        <f t="shared" ca="1" si="171"/>
        <v>89.65739364736045</v>
      </c>
      <c r="N962" s="38">
        <f t="shared" ca="1" si="172"/>
        <v>80.560392835908118</v>
      </c>
      <c r="O962" s="38">
        <f t="shared" ca="1" si="173"/>
        <v>88.226675856329038</v>
      </c>
      <c r="P962" s="38">
        <f t="shared" ca="1" si="174"/>
        <v>87.932182274288749</v>
      </c>
      <c r="Q962" s="38">
        <f t="shared" ca="1" si="175"/>
        <v>88.700179665283144</v>
      </c>
      <c r="R962" s="38">
        <f t="shared" ca="1" si="176"/>
        <v>79.027105748116739</v>
      </c>
      <c r="S962" s="38">
        <f t="shared" ca="1" si="177"/>
        <v>96.953452882532318</v>
      </c>
      <c r="T962" s="38">
        <f t="shared" ca="1" si="178"/>
        <v>100</v>
      </c>
      <c r="U962" s="38" t="str">
        <f t="shared" ca="1" si="179"/>
        <v>-</v>
      </c>
      <c r="V962" s="38"/>
      <c r="W962" s="38"/>
    </row>
    <row r="963" spans="1:23" x14ac:dyDescent="0.35">
      <c r="A963" s="2" t="str">
        <f>BASE_NOTAS[[#This Row],[Sigla]]&amp;BASE_NOTAS[[#This Row],[CÓDIGO]]</f>
        <v>PEIF_CR</v>
      </c>
      <c r="B963" s="4" t="s">
        <v>198</v>
      </c>
      <c r="C963" s="4" t="s">
        <v>39</v>
      </c>
      <c r="D963" s="4" t="s">
        <v>109</v>
      </c>
      <c r="E963" s="42">
        <v>83.698128698097022</v>
      </c>
      <c r="F963" s="4" t="s">
        <v>611</v>
      </c>
      <c r="G96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80.101037493857135</v>
      </c>
      <c r="H96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63" s="38">
        <f t="shared" ref="J963:J1026" ca="1" si="180">INDEX(INDIRECT("[Indicadores_Consolidado_2026_07_31.xlsx]"&amp;C963&amp;"!$V$37:$V$64"),MATCH(B963,INDIRECT("[Indicadores_Consolidado_2026_07_31.xlsx]"&amp;C963&amp;"!$F$37:$F$64")))</f>
        <v>79.244845941927977</v>
      </c>
      <c r="K963" s="38">
        <f t="shared" ref="K963:K1026" ca="1" si="181">INDEX(INDIRECT("[Indicadores_Consolidado_2026_07_31.xlsx]"&amp;C963&amp;"!$W$37:$W$64"),MATCH(B963,INDIRECT("[Indicadores_Consolidado_2026_07_31.xlsx]"&amp;C963&amp;"!$F$37:$F$64")))</f>
        <v>71.850168190134426</v>
      </c>
      <c r="L963" s="38">
        <f t="shared" ref="L963:L1026" ca="1" si="182">INDEX(INDIRECT("[Indicadores_Consolidado_2026_07_31.xlsx]"&amp;C963&amp;"!$X$37:$X$64"),MATCH(B963,INDIRECT("[Indicadores_Consolidado_2026_07_31.xlsx]"&amp;C963&amp;"!$F$37:$F$64")))</f>
        <v>90.551518256341453</v>
      </c>
      <c r="M963" s="38">
        <f t="shared" ref="M963:M1026" ca="1" si="183">INDEX(INDIRECT("[Indicadores_Consolidado_2026_07_31.xlsx]"&amp;C963&amp;"!$Y$37:$Y$64"),MATCH(B963,INDIRECT("[Indicadores_Consolidado_2026_07_31.xlsx]"&amp;C963&amp;"!$F$37:$F$64")))</f>
        <v>82.875602330135067</v>
      </c>
      <c r="N963" s="38">
        <f t="shared" ref="N963:N1026" ca="1" si="184">INDEX(INDIRECT("[Indicadores_Consolidado_2026_07_31.xlsx]"&amp;C963&amp;"!$Z$37:$Z$64"),MATCH(B963,INDIRECT("[Indicadores_Consolidado_2026_07_31.xlsx]"&amp;C963&amp;"!$F$37:$F$64")))</f>
        <v>71.439602198419749</v>
      </c>
      <c r="O963" s="38">
        <f t="shared" ref="O963:O1026" ca="1" si="185">INDEX(INDIRECT("[Indicadores_Consolidado_2026_07_31.xlsx]"&amp;C963&amp;"!$AA$37:$AA$64"),MATCH(B963,INDIRECT("[Indicadores_Consolidado_2026_07_31.xlsx]"&amp;C963&amp;"!$F$37:$F$64")))</f>
        <v>67.747480980547778</v>
      </c>
      <c r="P963" s="38">
        <f t="shared" ref="P963:P1026" ca="1" si="186">INDEX(INDIRECT("[Indicadores_Consolidado_2026_07_31.xlsx]"&amp;C963&amp;"!$AB$37:$AB$64"),MATCH(B963,INDIRECT("[Indicadores_Consolidado_2026_07_31.xlsx]"&amp;C963&amp;"!$F$37:$F$64")))</f>
        <v>73.178162531717817</v>
      </c>
      <c r="Q963" s="38">
        <f t="shared" ref="Q963:Q1026" ca="1" si="187">INDEX(INDIRECT("[Indicadores_Consolidado_2026_07_31.xlsx]"&amp;C963&amp;"!$AC$37:$AC$64"),MATCH(B963,INDIRECT("[Indicadores_Consolidado_2026_07_31.xlsx]"&amp;C963&amp;"!$F$37:$F$64")))</f>
        <v>65.044514713081142</v>
      </c>
      <c r="R963" s="38">
        <f t="shared" ref="R963:R1026" ca="1" si="188">INDEX(INDIRECT("[Indicadores_Consolidado_2026_07_31.xlsx]"&amp;C963&amp;"!$AD$37:$AD$64"),MATCH(B963,INDIRECT("[Indicadores_Consolidado_2026_07_31.xlsx]"&amp;C963&amp;"!$F$37:$F$64")))</f>
        <v>34.788645725606187</v>
      </c>
      <c r="S963" s="38">
        <f t="shared" ref="S963:U1026" ca="1" si="189">INDEX(INDIRECT("[Indicadores_Consolidado_2026_07_31.xlsx]"&amp;C963&amp;"!$AE$37:$AE$64"),MATCH(B963,INDIRECT("[Indicadores_Consolidado_2026_07_31.xlsx]"&amp;C963&amp;"!$F$37:$F$64")))</f>
        <v>83.698128698097022</v>
      </c>
      <c r="T963" s="38">
        <f t="shared" ref="T963:T1026" ca="1" si="190">INDEX(INDIRECT("[Indicadores_Consolidado_2026_07_31.xlsx]"&amp;C963&amp;"!$AF$37:$AF$64"),MATCH(B963,INDIRECT("[Indicadores_Consolidado_2026_07_31.xlsx]"&amp;C963&amp;"!$F$37:$F$64")))</f>
        <v>80.101037493857135</v>
      </c>
      <c r="U963" s="38" t="str">
        <f t="shared" ref="U963:U1026" ca="1" si="191">INDEX(INDIRECT("[Indicadores_Consolidado_2026_07_31.xlsx]"&amp;C963&amp;"!$AG$37:$AG$64"),MATCH(B963,INDIRECT("[Indicadores_Consolidado_2026_07_31.xlsx]"&amp;C963&amp;"!$F$37:$F$64")))</f>
        <v>-</v>
      </c>
      <c r="V963" s="38"/>
      <c r="W963" s="38"/>
    </row>
    <row r="964" spans="1:23" x14ac:dyDescent="0.35">
      <c r="A964" s="2" t="str">
        <f>BASE_NOTAS[[#This Row],[Sigla]]&amp;BASE_NOTAS[[#This Row],[CÓDIGO]]</f>
        <v>PIIF_CR</v>
      </c>
      <c r="B964" s="4" t="s">
        <v>199</v>
      </c>
      <c r="C964" s="4" t="s">
        <v>39</v>
      </c>
      <c r="D964" s="4" t="s">
        <v>109</v>
      </c>
      <c r="E964" s="42">
        <v>94.029098702602184</v>
      </c>
      <c r="F964" s="4" t="s">
        <v>611</v>
      </c>
      <c r="G96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97.147231488176615</v>
      </c>
      <c r="H96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64" s="38">
        <f t="shared" ca="1" si="180"/>
        <v>75.136697347388974</v>
      </c>
      <c r="K964" s="38">
        <f t="shared" ca="1" si="181"/>
        <v>61.012879960798308</v>
      </c>
      <c r="L964" s="38">
        <f t="shared" ca="1" si="182"/>
        <v>81.453849963112972</v>
      </c>
      <c r="M964" s="38">
        <f t="shared" ca="1" si="183"/>
        <v>71.226230641800456</v>
      </c>
      <c r="N964" s="38">
        <f t="shared" ca="1" si="184"/>
        <v>63.948958474749347</v>
      </c>
      <c r="O964" s="38">
        <f t="shared" ca="1" si="185"/>
        <v>66.734501502471744</v>
      </c>
      <c r="P964" s="38">
        <f t="shared" ca="1" si="186"/>
        <v>59.065199176129468</v>
      </c>
      <c r="Q964" s="38">
        <f t="shared" ca="1" si="187"/>
        <v>49.976689694447998</v>
      </c>
      <c r="R964" s="38">
        <f t="shared" ca="1" si="188"/>
        <v>6.6276995542812642</v>
      </c>
      <c r="S964" s="38">
        <f t="shared" ca="1" si="189"/>
        <v>94.029098702602184</v>
      </c>
      <c r="T964" s="38">
        <f t="shared" ca="1" si="190"/>
        <v>97.147231488176615</v>
      </c>
      <c r="U964" s="38" t="str">
        <f t="shared" ca="1" si="191"/>
        <v>-</v>
      </c>
      <c r="V964" s="38"/>
      <c r="W964" s="38"/>
    </row>
    <row r="965" spans="1:23" x14ac:dyDescent="0.35">
      <c r="A965" s="2" t="str">
        <f>BASE_NOTAS[[#This Row],[Sigla]]&amp;BASE_NOTAS[[#This Row],[CÓDIGO]]</f>
        <v>PRIF_CR</v>
      </c>
      <c r="B965" s="4" t="s">
        <v>200</v>
      </c>
      <c r="C965" s="4" t="s">
        <v>39</v>
      </c>
      <c r="D965" s="4" t="s">
        <v>109</v>
      </c>
      <c r="E965" s="42">
        <v>90.962247693493907</v>
      </c>
      <c r="F965" s="4" t="s">
        <v>611</v>
      </c>
      <c r="G96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85.822036542782001</v>
      </c>
      <c r="H96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65" s="38">
        <f t="shared" ca="1" si="180"/>
        <v>92.404241031774674</v>
      </c>
      <c r="K965" s="38">
        <f t="shared" ca="1" si="181"/>
        <v>92.416290000848164</v>
      </c>
      <c r="L965" s="38">
        <f t="shared" ca="1" si="182"/>
        <v>98.163218931340367</v>
      </c>
      <c r="M965" s="38">
        <f t="shared" ca="1" si="183"/>
        <v>98.895387302661973</v>
      </c>
      <c r="N965" s="38">
        <f t="shared" ca="1" si="184"/>
        <v>100</v>
      </c>
      <c r="O965" s="38">
        <f t="shared" ca="1" si="185"/>
        <v>100</v>
      </c>
      <c r="P965" s="38">
        <f t="shared" ca="1" si="186"/>
        <v>100</v>
      </c>
      <c r="Q965" s="38">
        <f t="shared" ca="1" si="187"/>
        <v>90.57516532991292</v>
      </c>
      <c r="R965" s="38">
        <f t="shared" ca="1" si="188"/>
        <v>82.552335928514523</v>
      </c>
      <c r="S965" s="38">
        <f t="shared" ca="1" si="189"/>
        <v>90.962247693493907</v>
      </c>
      <c r="T965" s="38">
        <f t="shared" ca="1" si="190"/>
        <v>85.822036542782001</v>
      </c>
      <c r="U965" s="38" t="str">
        <f t="shared" ca="1" si="191"/>
        <v>-</v>
      </c>
      <c r="V965" s="38"/>
      <c r="W965" s="38"/>
    </row>
    <row r="966" spans="1:23" x14ac:dyDescent="0.35">
      <c r="A966" s="2" t="str">
        <f>BASE_NOTAS[[#This Row],[Sigla]]&amp;BASE_NOTAS[[#This Row],[CÓDIGO]]</f>
        <v>RJIF_CR</v>
      </c>
      <c r="B966" s="4" t="s">
        <v>201</v>
      </c>
      <c r="C966" s="4" t="s">
        <v>39</v>
      </c>
      <c r="D966" s="4" t="s">
        <v>109</v>
      </c>
      <c r="E966" s="42">
        <v>90.125823075082749</v>
      </c>
      <c r="F966" s="4" t="s">
        <v>611</v>
      </c>
      <c r="G96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89.614758760894802</v>
      </c>
      <c r="H96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66" s="38">
        <f t="shared" ca="1" si="180"/>
        <v>65.621247547009645</v>
      </c>
      <c r="K966" s="38">
        <f t="shared" ca="1" si="181"/>
        <v>50.215872033777281</v>
      </c>
      <c r="L966" s="38">
        <f t="shared" ca="1" si="182"/>
        <v>52.316168773932553</v>
      </c>
      <c r="M966" s="38">
        <f t="shared" ca="1" si="183"/>
        <v>52.1227765066442</v>
      </c>
      <c r="N966" s="38">
        <f t="shared" ca="1" si="184"/>
        <v>51.465439404678378</v>
      </c>
      <c r="O966" s="38">
        <f t="shared" ca="1" si="185"/>
        <v>49.541923016535094</v>
      </c>
      <c r="P966" s="38">
        <f t="shared" ca="1" si="186"/>
        <v>59.637994208100601</v>
      </c>
      <c r="Q966" s="38">
        <f t="shared" ca="1" si="187"/>
        <v>65.955866929828119</v>
      </c>
      <c r="R966" s="38">
        <f t="shared" ca="1" si="188"/>
        <v>36.676225478484092</v>
      </c>
      <c r="S966" s="38">
        <f t="shared" ca="1" si="189"/>
        <v>90.125823075082749</v>
      </c>
      <c r="T966" s="38">
        <f t="shared" ca="1" si="190"/>
        <v>89.614758760894802</v>
      </c>
      <c r="U966" s="38" t="str">
        <f t="shared" ca="1" si="191"/>
        <v>-</v>
      </c>
      <c r="V966" s="38"/>
      <c r="W966" s="38"/>
    </row>
    <row r="967" spans="1:23" x14ac:dyDescent="0.35">
      <c r="A967" s="2" t="str">
        <f>BASE_NOTAS[[#This Row],[Sigla]]&amp;BASE_NOTAS[[#This Row],[CÓDIGO]]</f>
        <v>RNIF_CR</v>
      </c>
      <c r="B967" s="4" t="s">
        <v>202</v>
      </c>
      <c r="C967" s="4" t="s">
        <v>39</v>
      </c>
      <c r="D967" s="4" t="s">
        <v>109</v>
      </c>
      <c r="E967" s="42">
        <v>71.933590543371579</v>
      </c>
      <c r="F967" s="4" t="s">
        <v>611</v>
      </c>
      <c r="G96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80.318095449159443</v>
      </c>
      <c r="H96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67" s="38">
        <f t="shared" ca="1" si="180"/>
        <v>75.814013603809627</v>
      </c>
      <c r="K967" s="38">
        <f t="shared" ca="1" si="181"/>
        <v>53.915927129685144</v>
      </c>
      <c r="L967" s="38">
        <f t="shared" ca="1" si="182"/>
        <v>68.846483953421853</v>
      </c>
      <c r="M967" s="38">
        <f t="shared" ca="1" si="183"/>
        <v>71.821985065040508</v>
      </c>
      <c r="N967" s="38">
        <f t="shared" ca="1" si="184"/>
        <v>63.142171319654608</v>
      </c>
      <c r="O967" s="38">
        <f t="shared" ca="1" si="185"/>
        <v>61.42091755346469</v>
      </c>
      <c r="P967" s="38">
        <f t="shared" ca="1" si="186"/>
        <v>56.014599149187383</v>
      </c>
      <c r="Q967" s="38">
        <f t="shared" ca="1" si="187"/>
        <v>52.576749370158488</v>
      </c>
      <c r="R967" s="38">
        <f t="shared" ca="1" si="188"/>
        <v>11.608549990675897</v>
      </c>
      <c r="S967" s="38">
        <f t="shared" ca="1" si="189"/>
        <v>71.933590543371579</v>
      </c>
      <c r="T967" s="38">
        <f t="shared" ca="1" si="190"/>
        <v>80.318095449159443</v>
      </c>
      <c r="U967" s="38" t="str">
        <f t="shared" ca="1" si="191"/>
        <v>-</v>
      </c>
      <c r="V967" s="38"/>
      <c r="W967" s="38"/>
    </row>
    <row r="968" spans="1:23" x14ac:dyDescent="0.35">
      <c r="A968" s="2" t="str">
        <f>BASE_NOTAS[[#This Row],[Sigla]]&amp;BASE_NOTAS[[#This Row],[CÓDIGO]]</f>
        <v>ROIF_CR</v>
      </c>
      <c r="B968" s="4" t="s">
        <v>203</v>
      </c>
      <c r="C968" s="4" t="s">
        <v>39</v>
      </c>
      <c r="D968" s="4" t="s">
        <v>109</v>
      </c>
      <c r="E968" s="42">
        <v>39.503410781454996</v>
      </c>
      <c r="F968" s="4" t="s">
        <v>611</v>
      </c>
      <c r="G96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51.179534954629297</v>
      </c>
      <c r="H96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68" s="38">
        <f t="shared" ca="1" si="180"/>
        <v>39.523540416032667</v>
      </c>
      <c r="K968" s="38">
        <f t="shared" ca="1" si="181"/>
        <v>31.190306987468134</v>
      </c>
      <c r="L968" s="38">
        <f t="shared" ca="1" si="182"/>
        <v>51.836142003501486</v>
      </c>
      <c r="M968" s="38">
        <f t="shared" ca="1" si="183"/>
        <v>57.461809374494841</v>
      </c>
      <c r="N968" s="38">
        <f t="shared" ca="1" si="184"/>
        <v>51.436434470905375</v>
      </c>
      <c r="O968" s="38">
        <f t="shared" ca="1" si="185"/>
        <v>56.848323260747634</v>
      </c>
      <c r="P968" s="38">
        <f t="shared" ca="1" si="186"/>
        <v>61.825463222506613</v>
      </c>
      <c r="Q968" s="38">
        <f t="shared" ca="1" si="187"/>
        <v>47.577489240010621</v>
      </c>
      <c r="R968" s="38">
        <f t="shared" ca="1" si="188"/>
        <v>2.3257041620969687</v>
      </c>
      <c r="S968" s="38">
        <f t="shared" ca="1" si="189"/>
        <v>39.503410781454996</v>
      </c>
      <c r="T968" s="38">
        <f t="shared" ca="1" si="190"/>
        <v>51.179534954629297</v>
      </c>
      <c r="U968" s="38" t="str">
        <f t="shared" ca="1" si="191"/>
        <v>-</v>
      </c>
      <c r="V968" s="38"/>
      <c r="W968" s="38"/>
    </row>
    <row r="969" spans="1:23" x14ac:dyDescent="0.35">
      <c r="A969" s="2" t="str">
        <f>BASE_NOTAS[[#This Row],[Sigla]]&amp;BASE_NOTAS[[#This Row],[CÓDIGO]]</f>
        <v>RRIF_CR</v>
      </c>
      <c r="B969" s="4" t="s">
        <v>204</v>
      </c>
      <c r="C969" s="4" t="s">
        <v>39</v>
      </c>
      <c r="D969" s="4" t="s">
        <v>109</v>
      </c>
      <c r="E969" s="42">
        <v>46.301481070965679</v>
      </c>
      <c r="F969" s="4" t="s">
        <v>611</v>
      </c>
      <c r="G96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40.418166562285542</v>
      </c>
      <c r="H96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69" s="38">
        <f t="shared" ca="1" si="180"/>
        <v>37.700444695807676</v>
      </c>
      <c r="K969" s="38">
        <f t="shared" ca="1" si="181"/>
        <v>28.293502513757247</v>
      </c>
      <c r="L969" s="38">
        <f t="shared" ca="1" si="182"/>
        <v>60.547599164172027</v>
      </c>
      <c r="M969" s="38">
        <f t="shared" ca="1" si="183"/>
        <v>72.583047683333703</v>
      </c>
      <c r="N969" s="38">
        <f t="shared" ca="1" si="184"/>
        <v>72.997176314565991</v>
      </c>
      <c r="O969" s="38">
        <f t="shared" ca="1" si="185"/>
        <v>70.999295344981419</v>
      </c>
      <c r="P969" s="38">
        <f t="shared" ca="1" si="186"/>
        <v>73.45610028056808</v>
      </c>
      <c r="Q969" s="38">
        <f t="shared" ca="1" si="187"/>
        <v>46.291766672062295</v>
      </c>
      <c r="R969" s="38">
        <f t="shared" ca="1" si="188"/>
        <v>0</v>
      </c>
      <c r="S969" s="38">
        <f t="shared" ca="1" si="189"/>
        <v>46.301481070965679</v>
      </c>
      <c r="T969" s="38">
        <f t="shared" ca="1" si="190"/>
        <v>40.418166562285542</v>
      </c>
      <c r="U969" s="38" t="str">
        <f t="shared" ca="1" si="191"/>
        <v>-</v>
      </c>
      <c r="V969" s="38"/>
      <c r="W969" s="38"/>
    </row>
    <row r="970" spans="1:23" x14ac:dyDescent="0.35">
      <c r="A970" s="2" t="str">
        <f>BASE_NOTAS[[#This Row],[Sigla]]&amp;BASE_NOTAS[[#This Row],[CÓDIGO]]</f>
        <v>RSIF_CR</v>
      </c>
      <c r="B970" s="4" t="s">
        <v>205</v>
      </c>
      <c r="C970" s="4" t="s">
        <v>39</v>
      </c>
      <c r="D970" s="4" t="s">
        <v>109</v>
      </c>
      <c r="E970" s="42">
        <v>84.109772447790135</v>
      </c>
      <c r="F970" s="4" t="s">
        <v>611</v>
      </c>
      <c r="G97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84.56005077596906</v>
      </c>
      <c r="H97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70" s="38">
        <f t="shared" ca="1" si="180"/>
        <v>77.26669465395787</v>
      </c>
      <c r="K970" s="38">
        <f t="shared" ca="1" si="181"/>
        <v>54.291215872767737</v>
      </c>
      <c r="L970" s="38">
        <f t="shared" ca="1" si="182"/>
        <v>67.749835423642068</v>
      </c>
      <c r="M970" s="38">
        <f t="shared" ca="1" si="183"/>
        <v>64.852996927496491</v>
      </c>
      <c r="N970" s="38">
        <f t="shared" ca="1" si="184"/>
        <v>62.966920462154675</v>
      </c>
      <c r="O970" s="38">
        <f t="shared" ca="1" si="185"/>
        <v>61.523568614429095</v>
      </c>
      <c r="P970" s="38">
        <f t="shared" ca="1" si="186"/>
        <v>65.632349543483059</v>
      </c>
      <c r="Q970" s="38">
        <f t="shared" ca="1" si="187"/>
        <v>83.713173579007091</v>
      </c>
      <c r="R970" s="38">
        <f t="shared" ca="1" si="188"/>
        <v>70.138576831676062</v>
      </c>
      <c r="S970" s="38">
        <f t="shared" ca="1" si="189"/>
        <v>84.109772447790135</v>
      </c>
      <c r="T970" s="38">
        <f t="shared" ca="1" si="190"/>
        <v>84.56005077596906</v>
      </c>
      <c r="U970" s="38" t="str">
        <f t="shared" ca="1" si="191"/>
        <v>-</v>
      </c>
      <c r="V970" s="38"/>
      <c r="W970" s="38"/>
    </row>
    <row r="971" spans="1:23" x14ac:dyDescent="0.35">
      <c r="A971" s="2" t="str">
        <f>BASE_NOTAS[[#This Row],[Sigla]]&amp;BASE_NOTAS[[#This Row],[CÓDIGO]]</f>
        <v>SCIF_CR</v>
      </c>
      <c r="B971" s="4" t="s">
        <v>194</v>
      </c>
      <c r="C971" s="4" t="s">
        <v>39</v>
      </c>
      <c r="D971" s="4" t="s">
        <v>109</v>
      </c>
      <c r="E971" s="42">
        <v>84.440938592053683</v>
      </c>
      <c r="F971" s="4" t="s">
        <v>611</v>
      </c>
      <c r="G97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79.717457409645391</v>
      </c>
      <c r="H97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71" s="38">
        <f t="shared" ca="1" si="180"/>
        <v>84.196393281130469</v>
      </c>
      <c r="K971" s="38">
        <f t="shared" ca="1" si="181"/>
        <v>82.157303658916376</v>
      </c>
      <c r="L971" s="38">
        <f t="shared" ca="1" si="182"/>
        <v>84.561461852178795</v>
      </c>
      <c r="M971" s="38">
        <f t="shared" ca="1" si="183"/>
        <v>95.377438330955002</v>
      </c>
      <c r="N971" s="38">
        <f t="shared" ca="1" si="184"/>
        <v>88.688594689152424</v>
      </c>
      <c r="O971" s="38">
        <f t="shared" ca="1" si="185"/>
        <v>76.850079330246459</v>
      </c>
      <c r="P971" s="38">
        <f t="shared" ca="1" si="186"/>
        <v>86.021608613950661</v>
      </c>
      <c r="Q971" s="38">
        <f t="shared" ca="1" si="187"/>
        <v>79.173361458463887</v>
      </c>
      <c r="R971" s="38">
        <f t="shared" ca="1" si="188"/>
        <v>61.503727637940401</v>
      </c>
      <c r="S971" s="38">
        <f t="shared" ca="1" si="189"/>
        <v>84.440938592053683</v>
      </c>
      <c r="T971" s="38">
        <f t="shared" ca="1" si="190"/>
        <v>79.717457409645391</v>
      </c>
      <c r="U971" s="38" t="str">
        <f t="shared" ca="1" si="191"/>
        <v>-</v>
      </c>
      <c r="V971" s="38"/>
      <c r="W971" s="38"/>
    </row>
    <row r="972" spans="1:23" x14ac:dyDescent="0.35">
      <c r="A972" s="2" t="str">
        <f>BASE_NOTAS[[#This Row],[Sigla]]&amp;BASE_NOTAS[[#This Row],[CÓDIGO]]</f>
        <v>SEIF_CR</v>
      </c>
      <c r="B972" s="4" t="s">
        <v>206</v>
      </c>
      <c r="C972" s="4" t="s">
        <v>39</v>
      </c>
      <c r="D972" s="4" t="s">
        <v>109</v>
      </c>
      <c r="E972" s="42">
        <v>88.491118130990301</v>
      </c>
      <c r="F972" s="4" t="s">
        <v>611</v>
      </c>
      <c r="G97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87.273558757588347</v>
      </c>
      <c r="H97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72" s="38">
        <f t="shared" ca="1" si="180"/>
        <v>77.715104456366845</v>
      </c>
      <c r="K972" s="38">
        <f t="shared" ca="1" si="181"/>
        <v>69.574096155048593</v>
      </c>
      <c r="L972" s="38">
        <f t="shared" ca="1" si="182"/>
        <v>80.451351613306642</v>
      </c>
      <c r="M972" s="38">
        <f t="shared" ca="1" si="183"/>
        <v>73.423524629958834</v>
      </c>
      <c r="N972" s="38">
        <f t="shared" ca="1" si="184"/>
        <v>71.44445338026182</v>
      </c>
      <c r="O972" s="38">
        <f t="shared" ca="1" si="185"/>
        <v>64.529807412627108</v>
      </c>
      <c r="P972" s="38">
        <f t="shared" ca="1" si="186"/>
        <v>68.970316938661313</v>
      </c>
      <c r="Q972" s="38">
        <f t="shared" ca="1" si="187"/>
        <v>81.277029169987031</v>
      </c>
      <c r="R972" s="38">
        <f t="shared" ca="1" si="188"/>
        <v>65.227798779972829</v>
      </c>
      <c r="S972" s="38">
        <f t="shared" ca="1" si="189"/>
        <v>88.491118130990301</v>
      </c>
      <c r="T972" s="38">
        <f t="shared" ca="1" si="190"/>
        <v>87.273558757588347</v>
      </c>
      <c r="U972" s="38" t="str">
        <f t="shared" ca="1" si="191"/>
        <v>-</v>
      </c>
      <c r="V972" s="38"/>
      <c r="W972" s="38"/>
    </row>
    <row r="973" spans="1:23" x14ac:dyDescent="0.35">
      <c r="A973" s="2" t="str">
        <f>BASE_NOTAS[[#This Row],[Sigla]]&amp;BASE_NOTAS[[#This Row],[CÓDIGO]]</f>
        <v>SPIF_CR</v>
      </c>
      <c r="B973" s="4" t="s">
        <v>186</v>
      </c>
      <c r="C973" s="4" t="s">
        <v>39</v>
      </c>
      <c r="D973" s="4" t="s">
        <v>109</v>
      </c>
      <c r="E973" s="42">
        <v>100</v>
      </c>
      <c r="F973" s="4" t="s">
        <v>611</v>
      </c>
      <c r="G97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95.437633971135156</v>
      </c>
      <c r="H97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73" s="38">
        <f t="shared" ca="1" si="180"/>
        <v>100</v>
      </c>
      <c r="K973" s="38">
        <f t="shared" ca="1" si="181"/>
        <v>100</v>
      </c>
      <c r="L973" s="38">
        <f t="shared" ca="1" si="182"/>
        <v>100</v>
      </c>
      <c r="M973" s="38">
        <f t="shared" ca="1" si="183"/>
        <v>100</v>
      </c>
      <c r="N973" s="38">
        <f t="shared" ca="1" si="184"/>
        <v>99.49033553311736</v>
      </c>
      <c r="O973" s="38">
        <f t="shared" ca="1" si="185"/>
        <v>95.132655708789713</v>
      </c>
      <c r="P973" s="38">
        <f t="shared" ca="1" si="186"/>
        <v>97.651879521891914</v>
      </c>
      <c r="Q973" s="38">
        <f t="shared" ca="1" si="187"/>
        <v>100</v>
      </c>
      <c r="R973" s="38">
        <f t="shared" ca="1" si="188"/>
        <v>100</v>
      </c>
      <c r="S973" s="38">
        <f t="shared" ca="1" si="189"/>
        <v>100</v>
      </c>
      <c r="T973" s="38">
        <f t="shared" ca="1" si="190"/>
        <v>95.437633971135156</v>
      </c>
      <c r="U973" s="38" t="str">
        <f t="shared" ca="1" si="191"/>
        <v>-</v>
      </c>
      <c r="V973" s="38"/>
      <c r="W973" s="38"/>
    </row>
    <row r="974" spans="1:23" x14ac:dyDescent="0.35">
      <c r="A974" s="2" t="str">
        <f>BASE_NOTAS[[#This Row],[Sigla]]&amp;BASE_NOTAS[[#This Row],[CÓDIGO]]</f>
        <v>TOIF_CR</v>
      </c>
      <c r="B974" s="4" t="s">
        <v>185</v>
      </c>
      <c r="C974" s="4" t="s">
        <v>39</v>
      </c>
      <c r="D974" s="4" t="s">
        <v>109</v>
      </c>
      <c r="E974" s="42">
        <v>83.116956378247309</v>
      </c>
      <c r="F974" s="4" t="s">
        <v>611</v>
      </c>
      <c r="G97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79.993942718884199</v>
      </c>
      <c r="H97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974" s="38">
        <f t="shared" ca="1" si="180"/>
        <v>66.022517046672576</v>
      </c>
      <c r="K974" s="38">
        <f t="shared" ca="1" si="181"/>
        <v>54.929295000346059</v>
      </c>
      <c r="L974" s="38">
        <f t="shared" ca="1" si="182"/>
        <v>70.669655475892753</v>
      </c>
      <c r="M974" s="38">
        <f t="shared" ca="1" si="183"/>
        <v>61.933872456201442</v>
      </c>
      <c r="N974" s="38">
        <f t="shared" ca="1" si="184"/>
        <v>61.761376618321421</v>
      </c>
      <c r="O974" s="38">
        <f t="shared" ca="1" si="185"/>
        <v>62.940029087313185</v>
      </c>
      <c r="P974" s="38">
        <f t="shared" ca="1" si="186"/>
        <v>67.345412292682823</v>
      </c>
      <c r="Q974" s="38">
        <f t="shared" ca="1" si="187"/>
        <v>63.966843192705724</v>
      </c>
      <c r="R974" s="38">
        <f t="shared" ca="1" si="188"/>
        <v>32.934831992929134</v>
      </c>
      <c r="S974" s="38">
        <f t="shared" ca="1" si="189"/>
        <v>83.116956378247309</v>
      </c>
      <c r="T974" s="38">
        <f t="shared" ca="1" si="190"/>
        <v>79.993942718884199</v>
      </c>
      <c r="U974" s="38" t="str">
        <f t="shared" ca="1" si="191"/>
        <v>-</v>
      </c>
      <c r="V974" s="38"/>
      <c r="W974" s="38"/>
    </row>
    <row r="975" spans="1:23" x14ac:dyDescent="0.35">
      <c r="A975" s="2" t="str">
        <f>BASE_NOTAS[[#This Row],[Sigla]]&amp;BASE_NOTAS[[#This Row],[CÓDIGO]]</f>
        <v>ACIF_CS</v>
      </c>
      <c r="B975" s="4" t="s">
        <v>156</v>
      </c>
      <c r="C975" s="4" t="s">
        <v>40</v>
      </c>
      <c r="D975" s="4" t="s">
        <v>110</v>
      </c>
      <c r="E975" s="42">
        <v>73.964711287801535</v>
      </c>
      <c r="F975" s="4" t="s">
        <v>471</v>
      </c>
      <c r="G97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97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975" s="38">
        <f t="shared" ca="1" si="180"/>
        <v>89.85507246376811</v>
      </c>
      <c r="K975" s="38">
        <f t="shared" ca="1" si="181"/>
        <v>94.880546075085306</v>
      </c>
      <c r="L975" s="38">
        <f t="shared" ca="1" si="182"/>
        <v>100</v>
      </c>
      <c r="M975" s="38">
        <f t="shared" ca="1" si="183"/>
        <v>95</v>
      </c>
      <c r="N975" s="38">
        <f t="shared" ca="1" si="184"/>
        <v>100</v>
      </c>
      <c r="O975" s="38">
        <f t="shared" ca="1" si="185"/>
        <v>100</v>
      </c>
      <c r="P975" s="38">
        <f t="shared" ca="1" si="186"/>
        <v>100</v>
      </c>
      <c r="Q975" s="38">
        <f t="shared" ca="1" si="187"/>
        <v>99.21875</v>
      </c>
      <c r="R975" s="38">
        <f t="shared" ca="1" si="188"/>
        <v>73.964711287801535</v>
      </c>
      <c r="S975" s="38">
        <f t="shared" ca="1" si="189"/>
        <v>100</v>
      </c>
      <c r="T975" s="38" t="str">
        <f t="shared" ca="1" si="190"/>
        <v>-</v>
      </c>
      <c r="U975" s="38" t="str">
        <f t="shared" ca="1" si="191"/>
        <v>-</v>
      </c>
      <c r="V975" s="38"/>
      <c r="W975" s="38"/>
    </row>
    <row r="976" spans="1:23" x14ac:dyDescent="0.35">
      <c r="A976" s="2" t="str">
        <f>BASE_NOTAS[[#This Row],[Sigla]]&amp;BASE_NOTAS[[#This Row],[CÓDIGO]]</f>
        <v>ALIF_CS</v>
      </c>
      <c r="B976" s="4" t="s">
        <v>157</v>
      </c>
      <c r="C976" s="4" t="s">
        <v>40</v>
      </c>
      <c r="D976" s="4" t="s">
        <v>110</v>
      </c>
      <c r="E976" s="42">
        <v>47.765050815068918</v>
      </c>
      <c r="F976" s="4" t="s">
        <v>471</v>
      </c>
      <c r="G97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64.811401912180401</v>
      </c>
      <c r="H97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976" s="38">
        <f t="shared" ca="1" si="180"/>
        <v>36.95652173913043</v>
      </c>
      <c r="K976" s="38">
        <f t="shared" ca="1" si="181"/>
        <v>13.310580204778148</v>
      </c>
      <c r="L976" s="38">
        <f t="shared" ca="1" si="182"/>
        <v>37.305699481865275</v>
      </c>
      <c r="M976" s="38">
        <f t="shared" ca="1" si="183"/>
        <v>37.222222222222214</v>
      </c>
      <c r="N976" s="38">
        <f t="shared" ca="1" si="184"/>
        <v>37.371134020618555</v>
      </c>
      <c r="O976" s="38">
        <f t="shared" ca="1" si="185"/>
        <v>43.349753694581281</v>
      </c>
      <c r="P976" s="38">
        <f t="shared" ca="1" si="186"/>
        <v>63.553530751708415</v>
      </c>
      <c r="Q976" s="38">
        <f t="shared" ca="1" si="187"/>
        <v>81.8359375</v>
      </c>
      <c r="R976" s="38">
        <f t="shared" ca="1" si="188"/>
        <v>47.765050815068918</v>
      </c>
      <c r="S976" s="38">
        <f t="shared" ca="1" si="189"/>
        <v>64.811401912180401</v>
      </c>
      <c r="T976" s="38" t="str">
        <f t="shared" ca="1" si="190"/>
        <v>-</v>
      </c>
      <c r="U976" s="38" t="str">
        <f t="shared" ca="1" si="191"/>
        <v>-</v>
      </c>
      <c r="V976" s="38"/>
      <c r="W976" s="38"/>
    </row>
    <row r="977" spans="1:23" x14ac:dyDescent="0.35">
      <c r="A977" s="2" t="str">
        <f>BASE_NOTAS[[#This Row],[Sigla]]&amp;BASE_NOTAS[[#This Row],[CÓDIGO]]</f>
        <v>AMIF_CS</v>
      </c>
      <c r="B977" s="4" t="s">
        <v>158</v>
      </c>
      <c r="C977" s="4" t="s">
        <v>40</v>
      </c>
      <c r="D977" s="4" t="s">
        <v>110</v>
      </c>
      <c r="E977" s="42">
        <v>48.439146203393022</v>
      </c>
      <c r="F977" s="4" t="s">
        <v>471</v>
      </c>
      <c r="G97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69.801500067837125</v>
      </c>
      <c r="H97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977" s="38">
        <f t="shared" ca="1" si="180"/>
        <v>15.217391304347828</v>
      </c>
      <c r="K977" s="38">
        <f t="shared" ca="1" si="181"/>
        <v>27.645051194539235</v>
      </c>
      <c r="L977" s="38">
        <f t="shared" ca="1" si="182"/>
        <v>40.673575129533667</v>
      </c>
      <c r="M977" s="38">
        <f t="shared" ca="1" si="183"/>
        <v>48.055555555555564</v>
      </c>
      <c r="N977" s="38">
        <f t="shared" ca="1" si="184"/>
        <v>49.226804123711347</v>
      </c>
      <c r="O977" s="38">
        <f t="shared" ca="1" si="185"/>
        <v>51.970443349753687</v>
      </c>
      <c r="P977" s="38">
        <f t="shared" ca="1" si="186"/>
        <v>64.009111617312072</v>
      </c>
      <c r="Q977" s="38">
        <f t="shared" ca="1" si="187"/>
        <v>72.265625</v>
      </c>
      <c r="R977" s="38">
        <f t="shared" ca="1" si="188"/>
        <v>48.439146203393022</v>
      </c>
      <c r="S977" s="38">
        <f t="shared" ca="1" si="189"/>
        <v>69.801500067837125</v>
      </c>
      <c r="T977" s="38" t="str">
        <f t="shared" ca="1" si="190"/>
        <v>-</v>
      </c>
      <c r="U977" s="38" t="str">
        <f t="shared" ca="1" si="191"/>
        <v>-</v>
      </c>
      <c r="V977" s="38"/>
      <c r="W977" s="38"/>
    </row>
    <row r="978" spans="1:23" x14ac:dyDescent="0.35">
      <c r="A978" s="2" t="str">
        <f>BASE_NOTAS[[#This Row],[Sigla]]&amp;BASE_NOTAS[[#This Row],[CÓDIGO]]</f>
        <v>APIF_CS</v>
      </c>
      <c r="B978" s="4" t="s">
        <v>184</v>
      </c>
      <c r="C978" s="4" t="s">
        <v>40</v>
      </c>
      <c r="D978" s="4" t="s">
        <v>110</v>
      </c>
      <c r="E978" s="42">
        <v>100</v>
      </c>
      <c r="F978" s="4" t="s">
        <v>471</v>
      </c>
      <c r="G97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90.466953109177496</v>
      </c>
      <c r="H97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978" s="38">
        <f t="shared" ca="1" si="180"/>
        <v>76.811594202898547</v>
      </c>
      <c r="K978" s="38">
        <f t="shared" ca="1" si="181"/>
        <v>86.689419795221838</v>
      </c>
      <c r="L978" s="38">
        <f t="shared" ca="1" si="182"/>
        <v>91.968911917098438</v>
      </c>
      <c r="M978" s="38">
        <f t="shared" ca="1" si="183"/>
        <v>100</v>
      </c>
      <c r="N978" s="38">
        <f t="shared" ca="1" si="184"/>
        <v>93.55670103092784</v>
      </c>
      <c r="O978" s="38">
        <f t="shared" ca="1" si="185"/>
        <v>94.827586206896555</v>
      </c>
      <c r="P978" s="38">
        <f t="shared" ca="1" si="186"/>
        <v>96.127562642369028</v>
      </c>
      <c r="Q978" s="38">
        <f t="shared" ca="1" si="187"/>
        <v>89.84375</v>
      </c>
      <c r="R978" s="38">
        <f t="shared" ca="1" si="188"/>
        <v>100</v>
      </c>
      <c r="S978" s="38">
        <f t="shared" ca="1" si="189"/>
        <v>90.466953109177496</v>
      </c>
      <c r="T978" s="38" t="str">
        <f t="shared" ca="1" si="190"/>
        <v>-</v>
      </c>
      <c r="U978" s="38" t="str">
        <f t="shared" ca="1" si="191"/>
        <v>-</v>
      </c>
      <c r="V978" s="38"/>
      <c r="W978" s="38"/>
    </row>
    <row r="979" spans="1:23" x14ac:dyDescent="0.35">
      <c r="A979" s="2" t="str">
        <f>BASE_NOTAS[[#This Row],[Sigla]]&amp;BASE_NOTAS[[#This Row],[CÓDIGO]]</f>
        <v>BAIF_CS</v>
      </c>
      <c r="B979" s="4" t="s">
        <v>187</v>
      </c>
      <c r="C979" s="4" t="s">
        <v>40</v>
      </c>
      <c r="D979" s="4" t="s">
        <v>110</v>
      </c>
      <c r="E979" s="42">
        <v>30.503435501542938</v>
      </c>
      <c r="F979" s="4" t="s">
        <v>471</v>
      </c>
      <c r="G97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39.899261710628664</v>
      </c>
      <c r="H97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979" s="38">
        <f t="shared" ca="1" si="180"/>
        <v>38.405797101449281</v>
      </c>
      <c r="K979" s="38">
        <f t="shared" ca="1" si="181"/>
        <v>61.092150170648459</v>
      </c>
      <c r="L979" s="38">
        <f t="shared" ca="1" si="182"/>
        <v>58.031088082901547</v>
      </c>
      <c r="M979" s="38">
        <f t="shared" ca="1" si="183"/>
        <v>38.333333333333329</v>
      </c>
      <c r="N979" s="38">
        <f t="shared" ca="1" si="184"/>
        <v>39.432989690721655</v>
      </c>
      <c r="O979" s="38">
        <f t="shared" ca="1" si="185"/>
        <v>44.581280788177338</v>
      </c>
      <c r="P979" s="38">
        <f t="shared" ca="1" si="186"/>
        <v>51.936218678815479</v>
      </c>
      <c r="Q979" s="38">
        <f t="shared" ca="1" si="187"/>
        <v>46.875000000000014</v>
      </c>
      <c r="R979" s="38">
        <f t="shared" ca="1" si="188"/>
        <v>30.503435501542938</v>
      </c>
      <c r="S979" s="38">
        <f t="shared" ca="1" si="189"/>
        <v>39.899261710628664</v>
      </c>
      <c r="T979" s="38" t="str">
        <f t="shared" ca="1" si="190"/>
        <v>-</v>
      </c>
      <c r="U979" s="38" t="str">
        <f t="shared" ca="1" si="191"/>
        <v>-</v>
      </c>
      <c r="V979" s="38"/>
      <c r="W979" s="38"/>
    </row>
    <row r="980" spans="1:23" x14ac:dyDescent="0.35">
      <c r="A980" s="2" t="str">
        <f>BASE_NOTAS[[#This Row],[Sigla]]&amp;BASE_NOTAS[[#This Row],[CÓDIGO]]</f>
        <v>CEIF_CS</v>
      </c>
      <c r="B980" s="4" t="s">
        <v>188</v>
      </c>
      <c r="C980" s="4" t="s">
        <v>40</v>
      </c>
      <c r="D980" s="4" t="s">
        <v>110</v>
      </c>
      <c r="E980" s="42">
        <v>46.39059070952306</v>
      </c>
      <c r="F980" s="4" t="s">
        <v>471</v>
      </c>
      <c r="G98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58.297284681409174</v>
      </c>
      <c r="H98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980" s="38">
        <f t="shared" ca="1" si="180"/>
        <v>78.623188405797109</v>
      </c>
      <c r="K980" s="38">
        <f t="shared" ca="1" si="181"/>
        <v>79.522184300341294</v>
      </c>
      <c r="L980" s="38">
        <f t="shared" ca="1" si="182"/>
        <v>79.533678756476689</v>
      </c>
      <c r="M980" s="38">
        <f t="shared" ca="1" si="183"/>
        <v>78.888888888888886</v>
      </c>
      <c r="N980" s="38">
        <f t="shared" ca="1" si="184"/>
        <v>72.680412371134025</v>
      </c>
      <c r="O980" s="38">
        <f t="shared" ca="1" si="185"/>
        <v>72.413793103448285</v>
      </c>
      <c r="P980" s="38">
        <f t="shared" ca="1" si="186"/>
        <v>71.526195899772205</v>
      </c>
      <c r="Q980" s="38">
        <f t="shared" ca="1" si="187"/>
        <v>68.359375</v>
      </c>
      <c r="R980" s="38">
        <f t="shared" ca="1" si="188"/>
        <v>46.39059070952306</v>
      </c>
      <c r="S980" s="38">
        <f t="shared" ca="1" si="189"/>
        <v>58.297284681409174</v>
      </c>
      <c r="T980" s="38" t="str">
        <f t="shared" ca="1" si="190"/>
        <v>-</v>
      </c>
      <c r="U980" s="38" t="str">
        <f t="shared" ca="1" si="191"/>
        <v>-</v>
      </c>
      <c r="V980" s="38"/>
      <c r="W980" s="38"/>
    </row>
    <row r="981" spans="1:23" x14ac:dyDescent="0.35">
      <c r="A981" s="2" t="str">
        <f>BASE_NOTAS[[#This Row],[Sigla]]&amp;BASE_NOTAS[[#This Row],[CÓDIGO]]</f>
        <v>DFIF_CS</v>
      </c>
      <c r="B981" s="4" t="s">
        <v>189</v>
      </c>
      <c r="C981" s="4" t="s">
        <v>40</v>
      </c>
      <c r="D981" s="4" t="s">
        <v>110</v>
      </c>
      <c r="E981" s="42">
        <v>14.296002887690662</v>
      </c>
      <c r="F981" s="4" t="s">
        <v>471</v>
      </c>
      <c r="G98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19.404108534832289</v>
      </c>
      <c r="H98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981" s="38">
        <f t="shared" ca="1" si="180"/>
        <v>2.8985507246376869</v>
      </c>
      <c r="K981" s="38">
        <f t="shared" ca="1" si="181"/>
        <v>9.5563139931740437</v>
      </c>
      <c r="L981" s="38">
        <f t="shared" ca="1" si="182"/>
        <v>33.67875647668393</v>
      </c>
      <c r="M981" s="38">
        <f t="shared" ca="1" si="183"/>
        <v>37.777777777777786</v>
      </c>
      <c r="N981" s="38">
        <f t="shared" ca="1" si="184"/>
        <v>37.371134020618555</v>
      </c>
      <c r="O981" s="38">
        <f t="shared" ca="1" si="185"/>
        <v>23.891625615763544</v>
      </c>
      <c r="P981" s="38">
        <f t="shared" ca="1" si="186"/>
        <v>24.145785876993159</v>
      </c>
      <c r="Q981" s="38">
        <f t="shared" ca="1" si="187"/>
        <v>33.3984375</v>
      </c>
      <c r="R981" s="38">
        <f t="shared" ca="1" si="188"/>
        <v>14.296002887690662</v>
      </c>
      <c r="S981" s="38">
        <f t="shared" ca="1" si="189"/>
        <v>19.404108534832289</v>
      </c>
      <c r="T981" s="38" t="str">
        <f t="shared" ca="1" si="190"/>
        <v>-</v>
      </c>
      <c r="U981" s="38" t="str">
        <f t="shared" ca="1" si="191"/>
        <v>-</v>
      </c>
      <c r="V981" s="38"/>
      <c r="W981" s="38"/>
    </row>
    <row r="982" spans="1:23" x14ac:dyDescent="0.35">
      <c r="A982" s="2" t="str">
        <f>BASE_NOTAS[[#This Row],[Sigla]]&amp;BASE_NOTAS[[#This Row],[CÓDIGO]]</f>
        <v>ESIF_CS</v>
      </c>
      <c r="B982" s="4" t="s">
        <v>183</v>
      </c>
      <c r="C982" s="4" t="s">
        <v>40</v>
      </c>
      <c r="D982" s="4" t="s">
        <v>110</v>
      </c>
      <c r="E982" s="42">
        <v>52.063680780615016</v>
      </c>
      <c r="F982" s="4" t="s">
        <v>471</v>
      </c>
      <c r="G98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72.014627875828893</v>
      </c>
      <c r="H98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982" s="38">
        <f t="shared" ca="1" si="180"/>
        <v>68.840579710144937</v>
      </c>
      <c r="K982" s="38">
        <f t="shared" ca="1" si="181"/>
        <v>76.450511945392492</v>
      </c>
      <c r="L982" s="38">
        <f t="shared" ca="1" si="182"/>
        <v>79.533678756476689</v>
      </c>
      <c r="M982" s="38">
        <f t="shared" ca="1" si="183"/>
        <v>83.333333333333329</v>
      </c>
      <c r="N982" s="38">
        <f t="shared" ca="1" si="184"/>
        <v>80.670103092783506</v>
      </c>
      <c r="O982" s="38">
        <f t="shared" ca="1" si="185"/>
        <v>81.527093596059103</v>
      </c>
      <c r="P982" s="38">
        <f t="shared" ca="1" si="186"/>
        <v>82.915717539863323</v>
      </c>
      <c r="Q982" s="38">
        <f t="shared" ca="1" si="187"/>
        <v>72.265625</v>
      </c>
      <c r="R982" s="38">
        <f t="shared" ca="1" si="188"/>
        <v>52.063680780615016</v>
      </c>
      <c r="S982" s="38">
        <f t="shared" ca="1" si="189"/>
        <v>72.014627875828893</v>
      </c>
      <c r="T982" s="38" t="str">
        <f t="shared" ca="1" si="190"/>
        <v>-</v>
      </c>
      <c r="U982" s="38" t="str">
        <f t="shared" ca="1" si="191"/>
        <v>-</v>
      </c>
      <c r="V982" s="38"/>
      <c r="W982" s="38"/>
    </row>
    <row r="983" spans="1:23" x14ac:dyDescent="0.35">
      <c r="A983" s="2" t="str">
        <f>BASE_NOTAS[[#This Row],[Sigla]]&amp;BASE_NOTAS[[#This Row],[CÓDIGO]]</f>
        <v>GOIF_CS</v>
      </c>
      <c r="B983" s="4" t="s">
        <v>190</v>
      </c>
      <c r="C983" s="4" t="s">
        <v>40</v>
      </c>
      <c r="D983" s="4" t="s">
        <v>110</v>
      </c>
      <c r="E983" s="42">
        <v>18.581707147153125</v>
      </c>
      <c r="F983" s="4" t="s">
        <v>471</v>
      </c>
      <c r="G98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34.407904488134093</v>
      </c>
      <c r="H98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983" s="38">
        <f t="shared" ca="1" si="180"/>
        <v>14.85507246376811</v>
      </c>
      <c r="K983" s="38">
        <f t="shared" ca="1" si="181"/>
        <v>0</v>
      </c>
      <c r="L983" s="38">
        <f t="shared" ca="1" si="182"/>
        <v>17.875647668393768</v>
      </c>
      <c r="M983" s="38">
        <f t="shared" ca="1" si="183"/>
        <v>18.333333333333329</v>
      </c>
      <c r="N983" s="38">
        <f t="shared" ca="1" si="184"/>
        <v>31.958762886597953</v>
      </c>
      <c r="O983" s="38">
        <f t="shared" ca="1" si="185"/>
        <v>29.064039408866989</v>
      </c>
      <c r="P983" s="38">
        <f t="shared" ca="1" si="186"/>
        <v>37.129840546697032</v>
      </c>
      <c r="Q983" s="38">
        <f t="shared" ca="1" si="187"/>
        <v>35.937500000000014</v>
      </c>
      <c r="R983" s="38">
        <f t="shared" ca="1" si="188"/>
        <v>18.581707147153125</v>
      </c>
      <c r="S983" s="38">
        <f t="shared" ca="1" si="189"/>
        <v>34.407904488134093</v>
      </c>
      <c r="T983" s="38" t="str">
        <f t="shared" ca="1" si="190"/>
        <v>-</v>
      </c>
      <c r="U983" s="38" t="str">
        <f t="shared" ca="1" si="191"/>
        <v>-</v>
      </c>
      <c r="V983" s="38"/>
      <c r="W983" s="38"/>
    </row>
    <row r="984" spans="1:23" x14ac:dyDescent="0.35">
      <c r="A984" s="2" t="str">
        <f>BASE_NOTAS[[#This Row],[Sigla]]&amp;BASE_NOTAS[[#This Row],[CÓDIGO]]</f>
        <v>MAIF_CS</v>
      </c>
      <c r="B984" s="4" t="s">
        <v>191</v>
      </c>
      <c r="C984" s="4" t="s">
        <v>40</v>
      </c>
      <c r="D984" s="4" t="s">
        <v>110</v>
      </c>
      <c r="E984" s="42">
        <v>58.600418337009344</v>
      </c>
      <c r="F984" s="4" t="s">
        <v>471</v>
      </c>
      <c r="G98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87.916474549808044</v>
      </c>
      <c r="H98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984" s="38">
        <f t="shared" ca="1" si="180"/>
        <v>68.840579710144937</v>
      </c>
      <c r="K984" s="38">
        <f t="shared" ca="1" si="181"/>
        <v>69.283276450511934</v>
      </c>
      <c r="L984" s="38">
        <f t="shared" ca="1" si="182"/>
        <v>73.575129533678762</v>
      </c>
      <c r="M984" s="38">
        <f t="shared" ca="1" si="183"/>
        <v>81.666666666666657</v>
      </c>
      <c r="N984" s="38">
        <f t="shared" ca="1" si="184"/>
        <v>74.226804123711332</v>
      </c>
      <c r="O984" s="38">
        <f t="shared" ca="1" si="185"/>
        <v>73.645320197044327</v>
      </c>
      <c r="P984" s="38">
        <f t="shared" ca="1" si="186"/>
        <v>82.915717539863323</v>
      </c>
      <c r="Q984" s="38">
        <f t="shared" ca="1" si="187"/>
        <v>83.7890625</v>
      </c>
      <c r="R984" s="38">
        <f t="shared" ca="1" si="188"/>
        <v>58.600418337009344</v>
      </c>
      <c r="S984" s="38">
        <f t="shared" ca="1" si="189"/>
        <v>87.916474549808044</v>
      </c>
      <c r="T984" s="38" t="str">
        <f t="shared" ca="1" si="190"/>
        <v>-</v>
      </c>
      <c r="U984" s="38" t="str">
        <f t="shared" ca="1" si="191"/>
        <v>-</v>
      </c>
      <c r="V984" s="38"/>
      <c r="W984" s="38"/>
    </row>
    <row r="985" spans="1:23" x14ac:dyDescent="0.35">
      <c r="A985" s="2" t="str">
        <f>BASE_NOTAS[[#This Row],[Sigla]]&amp;BASE_NOTAS[[#This Row],[CÓDIGO]]</f>
        <v>MGIF_CS</v>
      </c>
      <c r="B985" s="4" t="s">
        <v>192</v>
      </c>
      <c r="C985" s="4" t="s">
        <v>40</v>
      </c>
      <c r="D985" s="4" t="s">
        <v>110</v>
      </c>
      <c r="E985" s="42">
        <v>44.797377208157862</v>
      </c>
      <c r="F985" s="4" t="s">
        <v>471</v>
      </c>
      <c r="G98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70.678849697270863</v>
      </c>
      <c r="H98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985" s="38">
        <f t="shared" ca="1" si="180"/>
        <v>64.492753623188406</v>
      </c>
      <c r="K985" s="38">
        <f t="shared" ca="1" si="181"/>
        <v>63.822525597269617</v>
      </c>
      <c r="L985" s="38">
        <f t="shared" ca="1" si="182"/>
        <v>77.979274611398964</v>
      </c>
      <c r="M985" s="38">
        <f t="shared" ca="1" si="183"/>
        <v>70</v>
      </c>
      <c r="N985" s="38">
        <f t="shared" ca="1" si="184"/>
        <v>67.525773195876297</v>
      </c>
      <c r="O985" s="38">
        <f t="shared" ca="1" si="185"/>
        <v>63.546798029556655</v>
      </c>
      <c r="P985" s="38">
        <f t="shared" ca="1" si="186"/>
        <v>69.931662870159442</v>
      </c>
      <c r="Q985" s="38">
        <f t="shared" ca="1" si="187"/>
        <v>70.3125</v>
      </c>
      <c r="R985" s="38">
        <f t="shared" ca="1" si="188"/>
        <v>44.797377208157862</v>
      </c>
      <c r="S985" s="38">
        <f t="shared" ca="1" si="189"/>
        <v>70.678849697270863</v>
      </c>
      <c r="T985" s="38" t="str">
        <f t="shared" ca="1" si="190"/>
        <v>-</v>
      </c>
      <c r="U985" s="38" t="str">
        <f t="shared" ca="1" si="191"/>
        <v>-</v>
      </c>
      <c r="V985" s="38"/>
      <c r="W985" s="38"/>
    </row>
    <row r="986" spans="1:23" x14ac:dyDescent="0.35">
      <c r="A986" s="2" t="str">
        <f>BASE_NOTAS[[#This Row],[Sigla]]&amp;BASE_NOTAS[[#This Row],[CÓDIGO]]</f>
        <v>MSIF_CS</v>
      </c>
      <c r="B986" s="4" t="s">
        <v>193</v>
      </c>
      <c r="C986" s="4" t="s">
        <v>40</v>
      </c>
      <c r="D986" s="4" t="s">
        <v>110</v>
      </c>
      <c r="E986" s="42">
        <v>14.985351178638211</v>
      </c>
      <c r="F986" s="4" t="s">
        <v>471</v>
      </c>
      <c r="G98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29.593488549819554</v>
      </c>
      <c r="H98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986" s="38">
        <f t="shared" ca="1" si="180"/>
        <v>29.347826086956516</v>
      </c>
      <c r="K986" s="38">
        <f t="shared" ca="1" si="181"/>
        <v>23.208191126279857</v>
      </c>
      <c r="L986" s="38">
        <f t="shared" ca="1" si="182"/>
        <v>34.974093264248694</v>
      </c>
      <c r="M986" s="38">
        <f t="shared" ca="1" si="183"/>
        <v>36.666666666666671</v>
      </c>
      <c r="N986" s="38">
        <f t="shared" ca="1" si="184"/>
        <v>34.793814432989677</v>
      </c>
      <c r="O986" s="38">
        <f t="shared" ca="1" si="185"/>
        <v>37.192118226600982</v>
      </c>
      <c r="P986" s="38">
        <f t="shared" ca="1" si="186"/>
        <v>40.091116173120724</v>
      </c>
      <c r="Q986" s="38">
        <f t="shared" ca="1" si="187"/>
        <v>29.687500000000014</v>
      </c>
      <c r="R986" s="38">
        <f t="shared" ca="1" si="188"/>
        <v>14.985351178638211</v>
      </c>
      <c r="S986" s="38">
        <f t="shared" ca="1" si="189"/>
        <v>29.593488549819554</v>
      </c>
      <c r="T986" s="38" t="str">
        <f t="shared" ca="1" si="190"/>
        <v>-</v>
      </c>
      <c r="U986" s="38" t="str">
        <f t="shared" ca="1" si="191"/>
        <v>-</v>
      </c>
      <c r="V986" s="38"/>
      <c r="W986" s="38"/>
    </row>
    <row r="987" spans="1:23" x14ac:dyDescent="0.35">
      <c r="A987" s="2" t="str">
        <f>BASE_NOTAS[[#This Row],[Sigla]]&amp;BASE_NOTAS[[#This Row],[CÓDIGO]]</f>
        <v>MTIF_CS</v>
      </c>
      <c r="B987" s="4" t="s">
        <v>195</v>
      </c>
      <c r="C987" s="4" t="s">
        <v>40</v>
      </c>
      <c r="D987" s="4" t="s">
        <v>110</v>
      </c>
      <c r="E987" s="42">
        <v>56.523308520886367</v>
      </c>
      <c r="F987" s="4" t="s">
        <v>471</v>
      </c>
      <c r="G98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83.084159462663607</v>
      </c>
      <c r="H98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987" s="38">
        <f t="shared" ca="1" si="180"/>
        <v>75.724637681159422</v>
      </c>
      <c r="K987" s="38">
        <f t="shared" ca="1" si="181"/>
        <v>80.88737201365187</v>
      </c>
      <c r="L987" s="38">
        <f t="shared" ca="1" si="182"/>
        <v>81.347150259067348</v>
      </c>
      <c r="M987" s="38">
        <f t="shared" ca="1" si="183"/>
        <v>88.333333333333343</v>
      </c>
      <c r="N987" s="38">
        <f t="shared" ca="1" si="184"/>
        <v>91.237113402061851</v>
      </c>
      <c r="O987" s="38">
        <f t="shared" ca="1" si="185"/>
        <v>91.379310344827587</v>
      </c>
      <c r="P987" s="38">
        <f t="shared" ca="1" si="186"/>
        <v>88.838268792710693</v>
      </c>
      <c r="Q987" s="38">
        <f t="shared" ca="1" si="187"/>
        <v>85.7421875</v>
      </c>
      <c r="R987" s="38">
        <f t="shared" ca="1" si="188"/>
        <v>56.523308520886367</v>
      </c>
      <c r="S987" s="38">
        <f t="shared" ca="1" si="189"/>
        <v>83.084159462663607</v>
      </c>
      <c r="T987" s="38" t="str">
        <f t="shared" ca="1" si="190"/>
        <v>-</v>
      </c>
      <c r="U987" s="38" t="str">
        <f t="shared" ca="1" si="191"/>
        <v>-</v>
      </c>
      <c r="V987" s="38"/>
      <c r="W987" s="38"/>
    </row>
    <row r="988" spans="1:23" x14ac:dyDescent="0.35">
      <c r="A988" s="2" t="str">
        <f>BASE_NOTAS[[#This Row],[Sigla]]&amp;BASE_NOTAS[[#This Row],[CÓDIGO]]</f>
        <v>PAIF_CS</v>
      </c>
      <c r="B988" s="4" t="s">
        <v>196</v>
      </c>
      <c r="C988" s="4" t="s">
        <v>40</v>
      </c>
      <c r="D988" s="4" t="s">
        <v>110</v>
      </c>
      <c r="E988" s="42">
        <v>53.247276359115006</v>
      </c>
      <c r="F988" s="4" t="s">
        <v>471</v>
      </c>
      <c r="G98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63.855748774415439</v>
      </c>
      <c r="H98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988" s="38">
        <f t="shared" ca="1" si="180"/>
        <v>100</v>
      </c>
      <c r="K988" s="38">
        <f t="shared" ca="1" si="181"/>
        <v>100</v>
      </c>
      <c r="L988" s="38">
        <f t="shared" ca="1" si="182"/>
        <v>99.481865284974091</v>
      </c>
      <c r="M988" s="38">
        <f t="shared" ca="1" si="183"/>
        <v>99.444444444444443</v>
      </c>
      <c r="N988" s="38">
        <f t="shared" ca="1" si="184"/>
        <v>96.134020618556704</v>
      </c>
      <c r="O988" s="38">
        <f t="shared" ca="1" si="185"/>
        <v>93.842364532019701</v>
      </c>
      <c r="P988" s="38">
        <f t="shared" ca="1" si="186"/>
        <v>99.54441913439635</v>
      </c>
      <c r="Q988" s="38">
        <f t="shared" ca="1" si="187"/>
        <v>86.328125</v>
      </c>
      <c r="R988" s="38">
        <f t="shared" ca="1" si="188"/>
        <v>53.247276359115006</v>
      </c>
      <c r="S988" s="38">
        <f t="shared" ca="1" si="189"/>
        <v>63.855748774415439</v>
      </c>
      <c r="T988" s="38" t="str">
        <f t="shared" ca="1" si="190"/>
        <v>-</v>
      </c>
      <c r="U988" s="38" t="str">
        <f t="shared" ca="1" si="191"/>
        <v>-</v>
      </c>
      <c r="V988" s="38"/>
      <c r="W988" s="38"/>
    </row>
    <row r="989" spans="1:23" x14ac:dyDescent="0.35">
      <c r="A989" s="2" t="str">
        <f>BASE_NOTAS[[#This Row],[Sigla]]&amp;BASE_NOTAS[[#This Row],[CÓDIGO]]</f>
        <v>PBIF_CS</v>
      </c>
      <c r="B989" s="4" t="s">
        <v>197</v>
      </c>
      <c r="C989" s="4" t="s">
        <v>40</v>
      </c>
      <c r="D989" s="4" t="s">
        <v>110</v>
      </c>
      <c r="E989" s="42">
        <v>37.598525492099647</v>
      </c>
      <c r="F989" s="4" t="s">
        <v>471</v>
      </c>
      <c r="G98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54.939647435739523</v>
      </c>
      <c r="H98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989" s="38">
        <f t="shared" ca="1" si="180"/>
        <v>51.449275362318843</v>
      </c>
      <c r="K989" s="38">
        <f t="shared" ca="1" si="181"/>
        <v>46.075085324232077</v>
      </c>
      <c r="L989" s="38">
        <f t="shared" ca="1" si="182"/>
        <v>52.84974093264249</v>
      </c>
      <c r="M989" s="38">
        <f t="shared" ca="1" si="183"/>
        <v>56.111111111111121</v>
      </c>
      <c r="N989" s="38">
        <f t="shared" ca="1" si="184"/>
        <v>59.793814432989699</v>
      </c>
      <c r="O989" s="38">
        <f t="shared" ca="1" si="185"/>
        <v>58.620689655172413</v>
      </c>
      <c r="P989" s="38">
        <f t="shared" ca="1" si="186"/>
        <v>55.808656036446457</v>
      </c>
      <c r="Q989" s="38">
        <f t="shared" ca="1" si="187"/>
        <v>52.9296875</v>
      </c>
      <c r="R989" s="38">
        <f t="shared" ca="1" si="188"/>
        <v>37.598525492099647</v>
      </c>
      <c r="S989" s="38">
        <f t="shared" ca="1" si="189"/>
        <v>54.939647435739523</v>
      </c>
      <c r="T989" s="38" t="str">
        <f t="shared" ca="1" si="190"/>
        <v>-</v>
      </c>
      <c r="U989" s="38" t="str">
        <f t="shared" ca="1" si="191"/>
        <v>-</v>
      </c>
      <c r="V989" s="38"/>
      <c r="W989" s="38"/>
    </row>
    <row r="990" spans="1:23" x14ac:dyDescent="0.35">
      <c r="A990" s="2" t="str">
        <f>BASE_NOTAS[[#This Row],[Sigla]]&amp;BASE_NOTAS[[#This Row],[CÓDIGO]]</f>
        <v>PEIF_CS</v>
      </c>
      <c r="B990" s="4" t="s">
        <v>198</v>
      </c>
      <c r="C990" s="4" t="s">
        <v>40</v>
      </c>
      <c r="D990" s="4" t="s">
        <v>110</v>
      </c>
      <c r="E990" s="42">
        <v>39.407365359274301</v>
      </c>
      <c r="F990" s="4" t="s">
        <v>471</v>
      </c>
      <c r="G99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63.890472020218382</v>
      </c>
      <c r="H99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990" s="38">
        <f t="shared" ca="1" si="180"/>
        <v>47.463768115942031</v>
      </c>
      <c r="K990" s="38">
        <f t="shared" ca="1" si="181"/>
        <v>51.877133105802038</v>
      </c>
      <c r="L990" s="38">
        <f t="shared" ca="1" si="182"/>
        <v>66.321243523316056</v>
      </c>
      <c r="M990" s="38">
        <f t="shared" ca="1" si="183"/>
        <v>67.222222222222214</v>
      </c>
      <c r="N990" s="38">
        <f t="shared" ca="1" si="184"/>
        <v>72.164948453608247</v>
      </c>
      <c r="O990" s="38">
        <f t="shared" ca="1" si="185"/>
        <v>70.935960591133011</v>
      </c>
      <c r="P990" s="38">
        <f t="shared" ca="1" si="186"/>
        <v>67.881548974943044</v>
      </c>
      <c r="Q990" s="38">
        <f t="shared" ca="1" si="187"/>
        <v>62.109375000000014</v>
      </c>
      <c r="R990" s="38">
        <f t="shared" ca="1" si="188"/>
        <v>39.407365359274301</v>
      </c>
      <c r="S990" s="38">
        <f t="shared" ca="1" si="189"/>
        <v>63.890472020218382</v>
      </c>
      <c r="T990" s="38" t="str">
        <f t="shared" ca="1" si="190"/>
        <v>-</v>
      </c>
      <c r="U990" s="38" t="str">
        <f t="shared" ca="1" si="191"/>
        <v>-</v>
      </c>
      <c r="V990" s="38"/>
      <c r="W990" s="38"/>
    </row>
    <row r="991" spans="1:23" x14ac:dyDescent="0.35">
      <c r="A991" s="2" t="str">
        <f>BASE_NOTAS[[#This Row],[Sigla]]&amp;BASE_NOTAS[[#This Row],[CÓDIGO]]</f>
        <v>PIIF_CS</v>
      </c>
      <c r="B991" s="4" t="s">
        <v>199</v>
      </c>
      <c r="C991" s="4" t="s">
        <v>40</v>
      </c>
      <c r="D991" s="4" t="s">
        <v>110</v>
      </c>
      <c r="E991" s="42">
        <v>38.80781597420826</v>
      </c>
      <c r="F991" s="4" t="s">
        <v>471</v>
      </c>
      <c r="G99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53.169902878689115</v>
      </c>
      <c r="H99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991" s="38">
        <f t="shared" ca="1" si="180"/>
        <v>63.768115942028992</v>
      </c>
      <c r="K991" s="38">
        <f t="shared" ca="1" si="181"/>
        <v>66.89419795221842</v>
      </c>
      <c r="L991" s="38">
        <f t="shared" ca="1" si="182"/>
        <v>74.611398963730565</v>
      </c>
      <c r="M991" s="38">
        <f t="shared" ca="1" si="183"/>
        <v>79.166666666666671</v>
      </c>
      <c r="N991" s="38">
        <f t="shared" ca="1" si="184"/>
        <v>68.814432989690715</v>
      </c>
      <c r="O991" s="38">
        <f t="shared" ca="1" si="185"/>
        <v>69.950738916256157</v>
      </c>
      <c r="P991" s="38">
        <f t="shared" ca="1" si="186"/>
        <v>69.931662870159442</v>
      </c>
      <c r="Q991" s="38">
        <f t="shared" ca="1" si="187"/>
        <v>63.671875000000014</v>
      </c>
      <c r="R991" s="38">
        <f t="shared" ca="1" si="188"/>
        <v>38.80781597420826</v>
      </c>
      <c r="S991" s="38">
        <f t="shared" ca="1" si="189"/>
        <v>53.169902878689115</v>
      </c>
      <c r="T991" s="38" t="str">
        <f t="shared" ca="1" si="190"/>
        <v>-</v>
      </c>
      <c r="U991" s="38" t="str">
        <f t="shared" ca="1" si="191"/>
        <v>-</v>
      </c>
      <c r="V991" s="38"/>
      <c r="W991" s="38"/>
    </row>
    <row r="992" spans="1:23" x14ac:dyDescent="0.35">
      <c r="A992" s="2" t="str">
        <f>BASE_NOTAS[[#This Row],[Sigla]]&amp;BASE_NOTAS[[#This Row],[CÓDIGO]]</f>
        <v>PRIF_CS</v>
      </c>
      <c r="B992" s="4" t="s">
        <v>200</v>
      </c>
      <c r="C992" s="4" t="s">
        <v>40</v>
      </c>
      <c r="D992" s="4" t="s">
        <v>110</v>
      </c>
      <c r="E992" s="42">
        <v>26.129902227569886</v>
      </c>
      <c r="F992" s="4" t="s">
        <v>471</v>
      </c>
      <c r="G99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41.225424559601656</v>
      </c>
      <c r="H99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992" s="38">
        <f t="shared" ca="1" si="180"/>
        <v>51.449275362318843</v>
      </c>
      <c r="K992" s="38">
        <f t="shared" ca="1" si="181"/>
        <v>50.853242320819106</v>
      </c>
      <c r="L992" s="38">
        <f t="shared" ca="1" si="182"/>
        <v>49.481865284974106</v>
      </c>
      <c r="M992" s="38">
        <f t="shared" ca="1" si="183"/>
        <v>41.111111111111121</v>
      </c>
      <c r="N992" s="38">
        <f t="shared" ca="1" si="184"/>
        <v>36.855670103092777</v>
      </c>
      <c r="O992" s="38">
        <f t="shared" ca="1" si="185"/>
        <v>38.177339901477836</v>
      </c>
      <c r="P992" s="38">
        <f t="shared" ca="1" si="186"/>
        <v>36.446469248291571</v>
      </c>
      <c r="Q992" s="38">
        <f t="shared" ca="1" si="187"/>
        <v>37.3046875</v>
      </c>
      <c r="R992" s="38">
        <f t="shared" ca="1" si="188"/>
        <v>26.129902227569886</v>
      </c>
      <c r="S992" s="38">
        <f t="shared" ca="1" si="189"/>
        <v>41.225424559601656</v>
      </c>
      <c r="T992" s="38" t="str">
        <f t="shared" ca="1" si="190"/>
        <v>-</v>
      </c>
      <c r="U992" s="38" t="str">
        <f t="shared" ca="1" si="191"/>
        <v>-</v>
      </c>
      <c r="V992" s="38"/>
      <c r="W992" s="38"/>
    </row>
    <row r="993" spans="1:23" x14ac:dyDescent="0.35">
      <c r="A993" s="2" t="str">
        <f>BASE_NOTAS[[#This Row],[Sigla]]&amp;BASE_NOTAS[[#This Row],[CÓDIGO]]</f>
        <v>RJIF_CS</v>
      </c>
      <c r="B993" s="4" t="s">
        <v>201</v>
      </c>
      <c r="C993" s="4" t="s">
        <v>40</v>
      </c>
      <c r="D993" s="4" t="s">
        <v>110</v>
      </c>
      <c r="E993" s="42">
        <v>38.609308392007904</v>
      </c>
      <c r="F993" s="4" t="s">
        <v>471</v>
      </c>
      <c r="G99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99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993" s="38">
        <f t="shared" ca="1" si="180"/>
        <v>28.623188405797094</v>
      </c>
      <c r="K993" s="38">
        <f t="shared" ca="1" si="181"/>
        <v>36.177474402730368</v>
      </c>
      <c r="L993" s="38">
        <f t="shared" ca="1" si="182"/>
        <v>43.00518134715027</v>
      </c>
      <c r="M993" s="38">
        <f t="shared" ca="1" si="183"/>
        <v>45.833333333333336</v>
      </c>
      <c r="N993" s="38">
        <f t="shared" ca="1" si="184"/>
        <v>25.773195876288653</v>
      </c>
      <c r="O993" s="38">
        <f t="shared" ca="1" si="185"/>
        <v>33.743842364532028</v>
      </c>
      <c r="P993" s="38">
        <f t="shared" ca="1" si="186"/>
        <v>32.801822323462403</v>
      </c>
      <c r="Q993" s="38">
        <f t="shared" ca="1" si="187"/>
        <v>83.203125</v>
      </c>
      <c r="R993" s="38">
        <f t="shared" ca="1" si="188"/>
        <v>38.609308392007904</v>
      </c>
      <c r="S993" s="38">
        <f t="shared" ca="1" si="189"/>
        <v>0</v>
      </c>
      <c r="T993" s="38" t="str">
        <f t="shared" ca="1" si="190"/>
        <v>-</v>
      </c>
      <c r="U993" s="38" t="str">
        <f t="shared" ca="1" si="191"/>
        <v>-</v>
      </c>
      <c r="V993" s="38"/>
      <c r="W993" s="38"/>
    </row>
    <row r="994" spans="1:23" x14ac:dyDescent="0.35">
      <c r="A994" s="2" t="str">
        <f>BASE_NOTAS[[#This Row],[Sigla]]&amp;BASE_NOTAS[[#This Row],[CÓDIGO]]</f>
        <v>RNIF_CS</v>
      </c>
      <c r="B994" s="4" t="s">
        <v>202</v>
      </c>
      <c r="C994" s="4" t="s">
        <v>40</v>
      </c>
      <c r="D994" s="4" t="s">
        <v>110</v>
      </c>
      <c r="E994" s="42">
        <v>43.512283598305203</v>
      </c>
      <c r="F994" s="4" t="s">
        <v>471</v>
      </c>
      <c r="G99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65.591885213060806</v>
      </c>
      <c r="H99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994" s="38">
        <f t="shared" ca="1" si="180"/>
        <v>49.275362318840585</v>
      </c>
      <c r="K994" s="38">
        <f t="shared" ca="1" si="181"/>
        <v>54.266211604095545</v>
      </c>
      <c r="L994" s="38">
        <f t="shared" ca="1" si="182"/>
        <v>56.217616580310882</v>
      </c>
      <c r="M994" s="38">
        <f t="shared" ca="1" si="183"/>
        <v>61.111111111111114</v>
      </c>
      <c r="N994" s="38">
        <f t="shared" ca="1" si="184"/>
        <v>62.886597938144341</v>
      </c>
      <c r="O994" s="38">
        <f t="shared" ca="1" si="185"/>
        <v>63.300492610837431</v>
      </c>
      <c r="P994" s="38">
        <f t="shared" ca="1" si="186"/>
        <v>65.831435079726646</v>
      </c>
      <c r="Q994" s="38">
        <f t="shared" ca="1" si="187"/>
        <v>67.1875</v>
      </c>
      <c r="R994" s="38">
        <f t="shared" ca="1" si="188"/>
        <v>43.512283598305203</v>
      </c>
      <c r="S994" s="38">
        <f t="shared" ca="1" si="189"/>
        <v>65.591885213060806</v>
      </c>
      <c r="T994" s="38" t="str">
        <f t="shared" ca="1" si="190"/>
        <v>-</v>
      </c>
      <c r="U994" s="38" t="str">
        <f t="shared" ca="1" si="191"/>
        <v>-</v>
      </c>
      <c r="V994" s="38"/>
      <c r="W994" s="38"/>
    </row>
    <row r="995" spans="1:23" x14ac:dyDescent="0.35">
      <c r="A995" s="2" t="str">
        <f>BASE_NOTAS[[#This Row],[Sigla]]&amp;BASE_NOTAS[[#This Row],[CÓDIGO]]</f>
        <v>ROIF_CS</v>
      </c>
      <c r="B995" s="4" t="s">
        <v>203</v>
      </c>
      <c r="C995" s="4" t="s">
        <v>40</v>
      </c>
      <c r="D995" s="4" t="s">
        <v>110</v>
      </c>
      <c r="E995" s="42">
        <v>52.720269288388721</v>
      </c>
      <c r="F995" s="4" t="s">
        <v>471</v>
      </c>
      <c r="G99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68.122450988926857</v>
      </c>
      <c r="H99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995" s="38">
        <f t="shared" ca="1" si="180"/>
        <v>43.478260869565219</v>
      </c>
      <c r="K995" s="38">
        <f t="shared" ca="1" si="181"/>
        <v>59.044368600682581</v>
      </c>
      <c r="L995" s="38">
        <f t="shared" ca="1" si="182"/>
        <v>73.316062176165801</v>
      </c>
      <c r="M995" s="38">
        <f t="shared" ca="1" si="183"/>
        <v>73.888888888888886</v>
      </c>
      <c r="N995" s="38">
        <f t="shared" ca="1" si="184"/>
        <v>76.288659793814432</v>
      </c>
      <c r="O995" s="38">
        <f t="shared" ca="1" si="185"/>
        <v>79.310344827586206</v>
      </c>
      <c r="P995" s="38">
        <f t="shared" ca="1" si="186"/>
        <v>80.86560364464691</v>
      </c>
      <c r="Q995" s="38">
        <f t="shared" ca="1" si="187"/>
        <v>78.515625</v>
      </c>
      <c r="R995" s="38">
        <f t="shared" ca="1" si="188"/>
        <v>52.720269288388721</v>
      </c>
      <c r="S995" s="38">
        <f t="shared" ca="1" si="189"/>
        <v>68.122450988926857</v>
      </c>
      <c r="T995" s="38" t="str">
        <f t="shared" ca="1" si="190"/>
        <v>-</v>
      </c>
      <c r="U995" s="38" t="str">
        <f t="shared" ca="1" si="191"/>
        <v>-</v>
      </c>
      <c r="V995" s="38"/>
      <c r="W995" s="38"/>
    </row>
    <row r="996" spans="1:23" x14ac:dyDescent="0.35">
      <c r="A996" s="2" t="str">
        <f>BASE_NOTAS[[#This Row],[Sigla]]&amp;BASE_NOTAS[[#This Row],[CÓDIGO]]</f>
        <v>RRIF_CS</v>
      </c>
      <c r="B996" s="4" t="s">
        <v>204</v>
      </c>
      <c r="C996" s="4" t="s">
        <v>40</v>
      </c>
      <c r="D996" s="4" t="s">
        <v>110</v>
      </c>
      <c r="E996" s="42">
        <v>54.656547024457041</v>
      </c>
      <c r="F996" s="4" t="s">
        <v>471</v>
      </c>
      <c r="G99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70.202239996893525</v>
      </c>
      <c r="H99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996" s="38">
        <f t="shared" ca="1" si="180"/>
        <v>76.449275362318843</v>
      </c>
      <c r="K996" s="38">
        <f t="shared" ca="1" si="181"/>
        <v>83.959044368600672</v>
      </c>
      <c r="L996" s="38">
        <f t="shared" ca="1" si="182"/>
        <v>81.088082901554401</v>
      </c>
      <c r="M996" s="38">
        <f t="shared" ca="1" si="183"/>
        <v>82.777777777777771</v>
      </c>
      <c r="N996" s="38">
        <f t="shared" ca="1" si="184"/>
        <v>86.855670103092791</v>
      </c>
      <c r="O996" s="38">
        <f t="shared" ca="1" si="185"/>
        <v>89.901477832512327</v>
      </c>
      <c r="P996" s="38">
        <f t="shared" ca="1" si="186"/>
        <v>95.899772209567189</v>
      </c>
      <c r="Q996" s="38">
        <f t="shared" ca="1" si="187"/>
        <v>100</v>
      </c>
      <c r="R996" s="38">
        <f t="shared" ca="1" si="188"/>
        <v>54.656547024457041</v>
      </c>
      <c r="S996" s="38">
        <f t="shared" ca="1" si="189"/>
        <v>70.202239996893525</v>
      </c>
      <c r="T996" s="38" t="str">
        <f t="shared" ca="1" si="190"/>
        <v>-</v>
      </c>
      <c r="U996" s="38" t="str">
        <f t="shared" ca="1" si="191"/>
        <v>-</v>
      </c>
      <c r="V996" s="38"/>
      <c r="W996" s="38"/>
    </row>
    <row r="997" spans="1:23" x14ac:dyDescent="0.35">
      <c r="A997" s="2" t="str">
        <f>BASE_NOTAS[[#This Row],[Sigla]]&amp;BASE_NOTAS[[#This Row],[CÓDIGO]]</f>
        <v>RSIF_CS</v>
      </c>
      <c r="B997" s="4" t="s">
        <v>205</v>
      </c>
      <c r="C997" s="4" t="s">
        <v>40</v>
      </c>
      <c r="D997" s="4" t="s">
        <v>110</v>
      </c>
      <c r="E997" s="42">
        <v>0</v>
      </c>
      <c r="F997" s="4" t="s">
        <v>471</v>
      </c>
      <c r="G99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16.295813263810103</v>
      </c>
      <c r="H99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997" s="38">
        <f t="shared" ca="1" si="180"/>
        <v>0</v>
      </c>
      <c r="K997" s="38">
        <f t="shared" ca="1" si="181"/>
        <v>4.4368600682593922</v>
      </c>
      <c r="L997" s="38">
        <f t="shared" ca="1" si="182"/>
        <v>0</v>
      </c>
      <c r="M997" s="38">
        <f t="shared" ca="1" si="183"/>
        <v>0</v>
      </c>
      <c r="N997" s="38">
        <f t="shared" ca="1" si="184"/>
        <v>0</v>
      </c>
      <c r="O997" s="38">
        <f t="shared" ca="1" si="185"/>
        <v>0</v>
      </c>
      <c r="P997" s="38">
        <f t="shared" ca="1" si="186"/>
        <v>0</v>
      </c>
      <c r="Q997" s="38">
        <f t="shared" ca="1" si="187"/>
        <v>0</v>
      </c>
      <c r="R997" s="38">
        <f t="shared" ca="1" si="188"/>
        <v>0</v>
      </c>
      <c r="S997" s="38">
        <f t="shared" ca="1" si="189"/>
        <v>16.295813263810103</v>
      </c>
      <c r="T997" s="38" t="str">
        <f t="shared" ca="1" si="190"/>
        <v>-</v>
      </c>
      <c r="U997" s="38" t="str">
        <f t="shared" ca="1" si="191"/>
        <v>-</v>
      </c>
      <c r="V997" s="38"/>
      <c r="W997" s="38"/>
    </row>
    <row r="998" spans="1:23" x14ac:dyDescent="0.35">
      <c r="A998" s="2" t="str">
        <f>BASE_NOTAS[[#This Row],[Sigla]]&amp;BASE_NOTAS[[#This Row],[CÓDIGO]]</f>
        <v>SCIF_CS</v>
      </c>
      <c r="B998" s="4" t="s">
        <v>194</v>
      </c>
      <c r="C998" s="4" t="s">
        <v>40</v>
      </c>
      <c r="D998" s="4" t="s">
        <v>110</v>
      </c>
      <c r="E998" s="42">
        <v>21.73486631109553</v>
      </c>
      <c r="F998" s="4" t="s">
        <v>471</v>
      </c>
      <c r="G99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31.189077484587855</v>
      </c>
      <c r="H99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998" s="38">
        <f t="shared" ca="1" si="180"/>
        <v>36.231884057971008</v>
      </c>
      <c r="K998" s="38">
        <f t="shared" ca="1" si="181"/>
        <v>38.566552901023876</v>
      </c>
      <c r="L998" s="38">
        <f t="shared" ca="1" si="182"/>
        <v>48.704663212435229</v>
      </c>
      <c r="M998" s="38">
        <f t="shared" ca="1" si="183"/>
        <v>49.999999999999986</v>
      </c>
      <c r="N998" s="38">
        <f t="shared" ca="1" si="184"/>
        <v>40.206185567010301</v>
      </c>
      <c r="O998" s="38">
        <f t="shared" ca="1" si="185"/>
        <v>46.551724137931025</v>
      </c>
      <c r="P998" s="38">
        <f t="shared" ca="1" si="186"/>
        <v>42.596810933940766</v>
      </c>
      <c r="Q998" s="38">
        <f t="shared" ca="1" si="187"/>
        <v>33.203125000000014</v>
      </c>
      <c r="R998" s="38">
        <f t="shared" ca="1" si="188"/>
        <v>21.73486631109553</v>
      </c>
      <c r="S998" s="38">
        <f t="shared" ca="1" si="189"/>
        <v>31.189077484587855</v>
      </c>
      <c r="T998" s="38" t="str">
        <f t="shared" ca="1" si="190"/>
        <v>-</v>
      </c>
      <c r="U998" s="38" t="str">
        <f t="shared" ca="1" si="191"/>
        <v>-</v>
      </c>
      <c r="V998" s="38"/>
      <c r="W998" s="38"/>
    </row>
    <row r="999" spans="1:23" x14ac:dyDescent="0.35">
      <c r="A999" s="2" t="str">
        <f>BASE_NOTAS[[#This Row],[Sigla]]&amp;BASE_NOTAS[[#This Row],[CÓDIGO]]</f>
        <v>SEIF_CS</v>
      </c>
      <c r="B999" s="4" t="s">
        <v>206</v>
      </c>
      <c r="C999" s="4" t="s">
        <v>40</v>
      </c>
      <c r="D999" s="4" t="s">
        <v>110</v>
      </c>
      <c r="E999" s="42">
        <v>33.661730561951813</v>
      </c>
      <c r="F999" s="4" t="s">
        <v>471</v>
      </c>
      <c r="G99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53.789999360736289</v>
      </c>
      <c r="H99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999" s="38">
        <f t="shared" ca="1" si="180"/>
        <v>31.159420289855078</v>
      </c>
      <c r="K999" s="38">
        <f t="shared" ca="1" si="181"/>
        <v>27.986348122866872</v>
      </c>
      <c r="L999" s="38">
        <f t="shared" ca="1" si="182"/>
        <v>38.601036269430054</v>
      </c>
      <c r="M999" s="38">
        <f t="shared" ca="1" si="183"/>
        <v>38.055555555555557</v>
      </c>
      <c r="N999" s="38">
        <f t="shared" ca="1" si="184"/>
        <v>37.371134020618555</v>
      </c>
      <c r="O999" s="38">
        <f t="shared" ca="1" si="185"/>
        <v>44.088669950738925</v>
      </c>
      <c r="P999" s="38">
        <f t="shared" ca="1" si="186"/>
        <v>49.658314350797262</v>
      </c>
      <c r="Q999" s="38">
        <f t="shared" ca="1" si="187"/>
        <v>43.75</v>
      </c>
      <c r="R999" s="38">
        <f t="shared" ca="1" si="188"/>
        <v>33.661730561951813</v>
      </c>
      <c r="S999" s="38">
        <f t="shared" ca="1" si="189"/>
        <v>53.789999360736289</v>
      </c>
      <c r="T999" s="38" t="str">
        <f t="shared" ca="1" si="190"/>
        <v>-</v>
      </c>
      <c r="U999" s="38" t="str">
        <f t="shared" ca="1" si="191"/>
        <v>-</v>
      </c>
      <c r="V999" s="38"/>
      <c r="W999" s="38"/>
    </row>
    <row r="1000" spans="1:23" x14ac:dyDescent="0.35">
      <c r="A1000" s="2" t="str">
        <f>BASE_NOTAS[[#This Row],[Sigla]]&amp;BASE_NOTAS[[#This Row],[CÓDIGO]]</f>
        <v>SPIF_CS</v>
      </c>
      <c r="B1000" s="4" t="s">
        <v>186</v>
      </c>
      <c r="C1000" s="4" t="s">
        <v>40</v>
      </c>
      <c r="D1000" s="4" t="s">
        <v>110</v>
      </c>
      <c r="E1000" s="42">
        <v>48.084598009688584</v>
      </c>
      <c r="F1000" s="4" t="s">
        <v>471</v>
      </c>
      <c r="G100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71.462346778030195</v>
      </c>
      <c r="H100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000" s="38">
        <f t="shared" ca="1" si="180"/>
        <v>73.188405797101439</v>
      </c>
      <c r="K1000" s="38">
        <f t="shared" ca="1" si="181"/>
        <v>74.061433447098963</v>
      </c>
      <c r="L1000" s="38">
        <f t="shared" ca="1" si="182"/>
        <v>77.202072538860108</v>
      </c>
      <c r="M1000" s="38">
        <f t="shared" ca="1" si="183"/>
        <v>76.111111111111114</v>
      </c>
      <c r="N1000" s="38">
        <f t="shared" ca="1" si="184"/>
        <v>73.453608247422693</v>
      </c>
      <c r="O1000" s="38">
        <f t="shared" ca="1" si="185"/>
        <v>80.78817733990148</v>
      </c>
      <c r="P1000" s="38">
        <f t="shared" ca="1" si="186"/>
        <v>82.460136674259672</v>
      </c>
      <c r="Q1000" s="38">
        <f t="shared" ca="1" si="187"/>
        <v>75.390625</v>
      </c>
      <c r="R1000" s="38">
        <f t="shared" ca="1" si="188"/>
        <v>48.084598009688584</v>
      </c>
      <c r="S1000" s="38">
        <f t="shared" ca="1" si="189"/>
        <v>71.462346778030195</v>
      </c>
      <c r="T1000" s="38" t="str">
        <f t="shared" ca="1" si="190"/>
        <v>-</v>
      </c>
      <c r="U1000" s="38" t="str">
        <f t="shared" ca="1" si="191"/>
        <v>-</v>
      </c>
      <c r="V1000" s="38"/>
      <c r="W1000" s="38"/>
    </row>
    <row r="1001" spans="1:23" x14ac:dyDescent="0.35">
      <c r="A1001" s="2" t="str">
        <f>BASE_NOTAS[[#This Row],[Sigla]]&amp;BASE_NOTAS[[#This Row],[CÓDIGO]]</f>
        <v>TOIF_CS</v>
      </c>
      <c r="B1001" s="4" t="s">
        <v>185</v>
      </c>
      <c r="C1001" s="4" t="s">
        <v>40</v>
      </c>
      <c r="D1001" s="4" t="s">
        <v>110</v>
      </c>
      <c r="E1001" s="42">
        <v>5.4998108424209704</v>
      </c>
      <c r="F1001" s="4" t="s">
        <v>471</v>
      </c>
      <c r="G100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20.485014671946473</v>
      </c>
      <c r="H100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001" s="38">
        <f t="shared" ca="1" si="180"/>
        <v>31.521739130434796</v>
      </c>
      <c r="K1001" s="38">
        <f t="shared" ca="1" si="181"/>
        <v>28.327645051194523</v>
      </c>
      <c r="L1001" s="38">
        <f t="shared" ca="1" si="182"/>
        <v>38.341968911917093</v>
      </c>
      <c r="M1001" s="38">
        <f t="shared" ca="1" si="183"/>
        <v>32.777777777777771</v>
      </c>
      <c r="N1001" s="38">
        <f t="shared" ca="1" si="184"/>
        <v>44.329896907216494</v>
      </c>
      <c r="O1001" s="38">
        <f t="shared" ca="1" si="185"/>
        <v>43.596059113300491</v>
      </c>
      <c r="P1001" s="38">
        <f t="shared" ca="1" si="186"/>
        <v>46.013667425968109</v>
      </c>
      <c r="Q1001" s="38">
        <f t="shared" ca="1" si="187"/>
        <v>31.445312500000014</v>
      </c>
      <c r="R1001" s="38">
        <f t="shared" ca="1" si="188"/>
        <v>5.4998108424209704</v>
      </c>
      <c r="S1001" s="38">
        <f t="shared" ca="1" si="189"/>
        <v>20.485014671946473</v>
      </c>
      <c r="T1001" s="38" t="str">
        <f t="shared" ca="1" si="190"/>
        <v>-</v>
      </c>
      <c r="U1001" s="38" t="str">
        <f t="shared" ca="1" si="191"/>
        <v>-</v>
      </c>
      <c r="V1001" s="38"/>
      <c r="W1001" s="38"/>
    </row>
    <row r="1002" spans="1:23" x14ac:dyDescent="0.35">
      <c r="A1002" s="2" t="str">
        <f>BASE_NOTAS[[#This Row],[Sigla]]&amp;BASE_NOTAS[[#This Row],[CÓDIGO]]</f>
        <v>ACIF_DV</v>
      </c>
      <c r="B1002" s="4" t="s">
        <v>156</v>
      </c>
      <c r="C1002" s="4" t="s">
        <v>41</v>
      </c>
      <c r="D1002" s="4" t="s">
        <v>111</v>
      </c>
      <c r="E1002" s="42">
        <v>8.1836392358679552E-2</v>
      </c>
      <c r="F1002" s="4" t="s">
        <v>611</v>
      </c>
      <c r="G100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0.25925518225677274</v>
      </c>
      <c r="H100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02" s="38">
        <f t="shared" ca="1" si="180"/>
        <v>0.29568863079188495</v>
      </c>
      <c r="K1002" s="38">
        <f t="shared" ca="1" si="181"/>
        <v>0.37435257516965526</v>
      </c>
      <c r="L1002" s="38">
        <f t="shared" ca="1" si="182"/>
        <v>0.3968514410476528</v>
      </c>
      <c r="M1002" s="38">
        <f t="shared" ca="1" si="183"/>
        <v>0.42642067705160558</v>
      </c>
      <c r="N1002" s="38">
        <f t="shared" ca="1" si="184"/>
        <v>0.35452943337199178</v>
      </c>
      <c r="O1002" s="38">
        <f t="shared" ca="1" si="185"/>
        <v>0.22651030765260771</v>
      </c>
      <c r="P1002" s="38">
        <f t="shared" ca="1" si="186"/>
        <v>0.19350182302360597</v>
      </c>
      <c r="Q1002" s="38">
        <f t="shared" ca="1" si="187"/>
        <v>0.14022052864960347</v>
      </c>
      <c r="R1002" s="38">
        <f t="shared" ca="1" si="188"/>
        <v>7.9270870597417803E-2</v>
      </c>
      <c r="S1002" s="38">
        <f t="shared" ca="1" si="189"/>
        <v>8.1836392358679552E-2</v>
      </c>
      <c r="T1002" s="38">
        <f t="shared" ca="1" si="190"/>
        <v>0.25925518225677274</v>
      </c>
      <c r="U1002" s="38" t="str">
        <f t="shared" ca="1" si="191"/>
        <v>-</v>
      </c>
      <c r="V1002" s="38"/>
      <c r="W1002" s="38"/>
    </row>
    <row r="1003" spans="1:23" x14ac:dyDescent="0.35">
      <c r="A1003" s="2" t="str">
        <f>BASE_NOTAS[[#This Row],[Sigla]]&amp;BASE_NOTAS[[#This Row],[CÓDIGO]]</f>
        <v>ALIF_DV</v>
      </c>
      <c r="B1003" s="4" t="s">
        <v>157</v>
      </c>
      <c r="C1003" s="4" t="s">
        <v>41</v>
      </c>
      <c r="D1003" s="4" t="s">
        <v>111</v>
      </c>
      <c r="E1003" s="42">
        <v>2.9998534273569697</v>
      </c>
      <c r="F1003" s="4" t="s">
        <v>611</v>
      </c>
      <c r="G100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3.2666912130333619</v>
      </c>
      <c r="H100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03" s="38">
        <f t="shared" ca="1" si="180"/>
        <v>2.1254840963731754</v>
      </c>
      <c r="K1003" s="38">
        <f t="shared" ca="1" si="181"/>
        <v>2.473461992102699</v>
      </c>
      <c r="L1003" s="38">
        <f t="shared" ca="1" si="182"/>
        <v>2.5710022795986855</v>
      </c>
      <c r="M1003" s="38">
        <f t="shared" ca="1" si="183"/>
        <v>2.5838026447198845</v>
      </c>
      <c r="N1003" s="38">
        <f t="shared" ca="1" si="184"/>
        <v>2.3644925771689649</v>
      </c>
      <c r="O1003" s="38">
        <f t="shared" ca="1" si="185"/>
        <v>2.2450325429366056</v>
      </c>
      <c r="P1003" s="38">
        <f t="shared" ca="1" si="186"/>
        <v>3.5502295889797288</v>
      </c>
      <c r="Q1003" s="38">
        <f t="shared" ca="1" si="187"/>
        <v>3.0894042448578221</v>
      </c>
      <c r="R1003" s="38">
        <f t="shared" ca="1" si="188"/>
        <v>2.6346385248300757</v>
      </c>
      <c r="S1003" s="38">
        <f t="shared" ca="1" si="189"/>
        <v>2.9998534273569697</v>
      </c>
      <c r="T1003" s="38">
        <f t="shared" ca="1" si="190"/>
        <v>3.2666912130333619</v>
      </c>
      <c r="U1003" s="38" t="str">
        <f t="shared" ca="1" si="191"/>
        <v>-</v>
      </c>
      <c r="V1003" s="38"/>
      <c r="W1003" s="38"/>
    </row>
    <row r="1004" spans="1:23" x14ac:dyDescent="0.35">
      <c r="A1004" s="2" t="str">
        <f>BASE_NOTAS[[#This Row],[Sigla]]&amp;BASE_NOTAS[[#This Row],[CÓDIGO]]</f>
        <v>AMIF_DV</v>
      </c>
      <c r="B1004" s="4" t="s">
        <v>158</v>
      </c>
      <c r="C1004" s="4" t="s">
        <v>41</v>
      </c>
      <c r="D1004" s="4" t="s">
        <v>111</v>
      </c>
      <c r="E1004" s="42">
        <v>4.8083969838607237</v>
      </c>
      <c r="F1004" s="4" t="s">
        <v>611</v>
      </c>
      <c r="G100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5.8095176638944457</v>
      </c>
      <c r="H100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04" s="38">
        <f t="shared" ca="1" si="180"/>
        <v>6.0866853265010441</v>
      </c>
      <c r="K1004" s="38">
        <f t="shared" ca="1" si="181"/>
        <v>4.8960701526469634</v>
      </c>
      <c r="L1004" s="38">
        <f t="shared" ca="1" si="182"/>
        <v>4.5263816511995234</v>
      </c>
      <c r="M1004" s="38">
        <f t="shared" ca="1" si="183"/>
        <v>4.3694651300603784</v>
      </c>
      <c r="N1004" s="38">
        <f t="shared" ca="1" si="184"/>
        <v>4.6992690667910342</v>
      </c>
      <c r="O1004" s="38">
        <f t="shared" ca="1" si="185"/>
        <v>6.198449790215137</v>
      </c>
      <c r="P1004" s="38">
        <f t="shared" ca="1" si="186"/>
        <v>6.7613643434004054</v>
      </c>
      <c r="Q1004" s="38">
        <f t="shared" ca="1" si="187"/>
        <v>5.6083658845274842</v>
      </c>
      <c r="R1004" s="38">
        <f t="shared" ca="1" si="188"/>
        <v>4.5907997008032781</v>
      </c>
      <c r="S1004" s="38">
        <f t="shared" ca="1" si="189"/>
        <v>4.8083969838607237</v>
      </c>
      <c r="T1004" s="38">
        <f t="shared" ca="1" si="190"/>
        <v>5.8095176638944457</v>
      </c>
      <c r="U1004" s="38" t="str">
        <f t="shared" ca="1" si="191"/>
        <v>-</v>
      </c>
      <c r="V1004" s="38"/>
      <c r="W1004" s="38"/>
    </row>
    <row r="1005" spans="1:23" x14ac:dyDescent="0.35">
      <c r="A1005" s="2" t="str">
        <f>BASE_NOTAS[[#This Row],[Sigla]]&amp;BASE_NOTAS[[#This Row],[CÓDIGO]]</f>
        <v>APIF_DV</v>
      </c>
      <c r="B1005" s="4" t="s">
        <v>184</v>
      </c>
      <c r="C1005" s="4" t="s">
        <v>41</v>
      </c>
      <c r="D1005" s="4" t="s">
        <v>111</v>
      </c>
      <c r="E1005" s="42">
        <v>0.15105125156751298</v>
      </c>
      <c r="F1005" s="4" t="s">
        <v>611</v>
      </c>
      <c r="G100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0.29379723435833394</v>
      </c>
      <c r="H100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05" s="38">
        <f t="shared" ca="1" si="180"/>
        <v>0.6036153758088012</v>
      </c>
      <c r="K1005" s="38">
        <f t="shared" ca="1" si="181"/>
        <v>0.52520469735560071</v>
      </c>
      <c r="L1005" s="38">
        <f t="shared" ca="1" si="182"/>
        <v>0.56705564233490413</v>
      </c>
      <c r="M1005" s="38">
        <f t="shared" ca="1" si="183"/>
        <v>0.43097910994525734</v>
      </c>
      <c r="N1005" s="38">
        <f t="shared" ca="1" si="184"/>
        <v>0.41726339597099377</v>
      </c>
      <c r="O1005" s="38">
        <f t="shared" ca="1" si="185"/>
        <v>0.35888025537364643</v>
      </c>
      <c r="P1005" s="38">
        <f t="shared" ca="1" si="186"/>
        <v>0.30176329313970707</v>
      </c>
      <c r="Q1005" s="38">
        <f t="shared" ca="1" si="187"/>
        <v>0.34008030812095386</v>
      </c>
      <c r="R1005" s="38">
        <f t="shared" ca="1" si="188"/>
        <v>0.25935802790334644</v>
      </c>
      <c r="S1005" s="38">
        <f t="shared" ca="1" si="189"/>
        <v>0.15105125156751298</v>
      </c>
      <c r="T1005" s="38">
        <f t="shared" ca="1" si="190"/>
        <v>0.29379723435833394</v>
      </c>
      <c r="U1005" s="38" t="str">
        <f t="shared" ca="1" si="191"/>
        <v>-</v>
      </c>
      <c r="V1005" s="38"/>
      <c r="W1005" s="38"/>
    </row>
    <row r="1006" spans="1:23" x14ac:dyDescent="0.35">
      <c r="A1006" s="2" t="str">
        <f>BASE_NOTAS[[#This Row],[Sigla]]&amp;BASE_NOTAS[[#This Row],[CÓDIGO]]</f>
        <v>BAIF_DV</v>
      </c>
      <c r="B1006" s="4" t="s">
        <v>187</v>
      </c>
      <c r="C1006" s="4" t="s">
        <v>41</v>
      </c>
      <c r="D1006" s="4" t="s">
        <v>111</v>
      </c>
      <c r="E1006" s="42">
        <v>14.496441541944204</v>
      </c>
      <c r="F1006" s="4" t="s">
        <v>611</v>
      </c>
      <c r="G100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15.520389300314674</v>
      </c>
      <c r="H100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06" s="38">
        <f t="shared" ca="1" si="180"/>
        <v>18.713655761585741</v>
      </c>
      <c r="K1006" s="38">
        <f t="shared" ca="1" si="181"/>
        <v>16.306558862241673</v>
      </c>
      <c r="L1006" s="38">
        <f t="shared" ca="1" si="182"/>
        <v>16.248594393324844</v>
      </c>
      <c r="M1006" s="38">
        <f t="shared" ca="1" si="183"/>
        <v>15.429466539030546</v>
      </c>
      <c r="N1006" s="38">
        <f t="shared" ca="1" si="184"/>
        <v>14.42674778057971</v>
      </c>
      <c r="O1006" s="38">
        <f t="shared" ca="1" si="185"/>
        <v>13.989161911861686</v>
      </c>
      <c r="P1006" s="38">
        <f t="shared" ca="1" si="186"/>
        <v>18.408805266236108</v>
      </c>
      <c r="Q1006" s="38">
        <f t="shared" ca="1" si="187"/>
        <v>16.573338068052482</v>
      </c>
      <c r="R1006" s="38">
        <f t="shared" ca="1" si="188"/>
        <v>14.913086604442421</v>
      </c>
      <c r="S1006" s="38">
        <f t="shared" ca="1" si="189"/>
        <v>14.496441541944204</v>
      </c>
      <c r="T1006" s="38">
        <f t="shared" ca="1" si="190"/>
        <v>15.520389300314674</v>
      </c>
      <c r="U1006" s="38" t="str">
        <f t="shared" ca="1" si="191"/>
        <v>-</v>
      </c>
      <c r="V1006" s="38"/>
      <c r="W1006" s="38"/>
    </row>
    <row r="1007" spans="1:23" x14ac:dyDescent="0.35">
      <c r="A1007" s="2" t="str">
        <f>BASE_NOTAS[[#This Row],[Sigla]]&amp;BASE_NOTAS[[#This Row],[CÓDIGO]]</f>
        <v>CEIF_DV</v>
      </c>
      <c r="B1007" s="4" t="s">
        <v>188</v>
      </c>
      <c r="C1007" s="4" t="s">
        <v>41</v>
      </c>
      <c r="D1007" s="4" t="s">
        <v>111</v>
      </c>
      <c r="E1007" s="42">
        <v>7.8611794212009185</v>
      </c>
      <c r="F1007" s="4" t="s">
        <v>611</v>
      </c>
      <c r="G100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7.6911105459542144</v>
      </c>
      <c r="H100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07" s="38">
        <f t="shared" ca="1" si="180"/>
        <v>9.5777061036607751</v>
      </c>
      <c r="K1007" s="38">
        <f t="shared" ca="1" si="181"/>
        <v>8.9237790806994752</v>
      </c>
      <c r="L1007" s="38">
        <f t="shared" ca="1" si="182"/>
        <v>8.9114369347492222</v>
      </c>
      <c r="M1007" s="38">
        <f t="shared" ca="1" si="183"/>
        <v>9.5200798968965348</v>
      </c>
      <c r="N1007" s="38">
        <f t="shared" ca="1" si="184"/>
        <v>9.3151679990754985</v>
      </c>
      <c r="O1007" s="38">
        <f t="shared" ca="1" si="185"/>
        <v>8.8195659030306501</v>
      </c>
      <c r="P1007" s="38">
        <f t="shared" ca="1" si="186"/>
        <v>8.7299809609138759</v>
      </c>
      <c r="Q1007" s="38">
        <f t="shared" ca="1" si="187"/>
        <v>9.8636947198776266</v>
      </c>
      <c r="R1007" s="38">
        <f t="shared" ca="1" si="188"/>
        <v>8.2453900939867957</v>
      </c>
      <c r="S1007" s="38">
        <f t="shared" ca="1" si="189"/>
        <v>7.8611794212009185</v>
      </c>
      <c r="T1007" s="38">
        <f t="shared" ca="1" si="190"/>
        <v>7.6911105459542144</v>
      </c>
      <c r="U1007" s="38" t="str">
        <f t="shared" ca="1" si="191"/>
        <v>-</v>
      </c>
      <c r="V1007" s="38"/>
      <c r="W1007" s="38"/>
    </row>
    <row r="1008" spans="1:23" x14ac:dyDescent="0.35">
      <c r="A1008" s="2" t="str">
        <f>BASE_NOTAS[[#This Row],[Sigla]]&amp;BASE_NOTAS[[#This Row],[CÓDIGO]]</f>
        <v>DFIF_DV</v>
      </c>
      <c r="B1008" s="4" t="s">
        <v>189</v>
      </c>
      <c r="C1008" s="4" t="s">
        <v>41</v>
      </c>
      <c r="D1008" s="4" t="s">
        <v>111</v>
      </c>
      <c r="E1008" s="42">
        <v>19.842678696480629</v>
      </c>
      <c r="F1008" s="4" t="s">
        <v>611</v>
      </c>
      <c r="G100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20.563908490132739</v>
      </c>
      <c r="H100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08" s="38">
        <f t="shared" ca="1" si="180"/>
        <v>29.361604693119414</v>
      </c>
      <c r="K1008" s="38">
        <f t="shared" ca="1" si="181"/>
        <v>27.383292593289006</v>
      </c>
      <c r="L1008" s="38">
        <f t="shared" ca="1" si="182"/>
        <v>25.888540313018215</v>
      </c>
      <c r="M1008" s="38">
        <f t="shared" ca="1" si="183"/>
        <v>25.887340403048348</v>
      </c>
      <c r="N1008" s="38">
        <f t="shared" ca="1" si="184"/>
        <v>22.810811703185813</v>
      </c>
      <c r="O1008" s="38">
        <f t="shared" ca="1" si="185"/>
        <v>26.092171536160414</v>
      </c>
      <c r="P1008" s="38">
        <f t="shared" ca="1" si="186"/>
        <v>23.119423601000484</v>
      </c>
      <c r="Q1008" s="38">
        <f t="shared" ca="1" si="187"/>
        <v>21.263896855964383</v>
      </c>
      <c r="R1008" s="38">
        <f t="shared" ca="1" si="188"/>
        <v>20.099027610654005</v>
      </c>
      <c r="S1008" s="38">
        <f t="shared" ca="1" si="189"/>
        <v>19.842678696480629</v>
      </c>
      <c r="T1008" s="38">
        <f t="shared" ca="1" si="190"/>
        <v>20.563908490132739</v>
      </c>
      <c r="U1008" s="38" t="str">
        <f t="shared" ca="1" si="191"/>
        <v>-</v>
      </c>
      <c r="V1008" s="38"/>
      <c r="W1008" s="38"/>
    </row>
    <row r="1009" spans="1:23" x14ac:dyDescent="0.35">
      <c r="A1009" s="2" t="str">
        <f>BASE_NOTAS[[#This Row],[Sigla]]&amp;BASE_NOTAS[[#This Row],[CÓDIGO]]</f>
        <v>ESIF_DV</v>
      </c>
      <c r="B1009" s="4" t="s">
        <v>183</v>
      </c>
      <c r="C1009" s="4" t="s">
        <v>41</v>
      </c>
      <c r="D1009" s="4" t="s">
        <v>111</v>
      </c>
      <c r="E1009" s="42">
        <v>4.3092357050958423</v>
      </c>
      <c r="F1009" s="4" t="s">
        <v>611</v>
      </c>
      <c r="G100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4.557652962455446</v>
      </c>
      <c r="H100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09" s="38">
        <f t="shared" ca="1" si="180"/>
        <v>5.7211210112630129</v>
      </c>
      <c r="K1009" s="38">
        <f t="shared" ca="1" si="181"/>
        <v>5.2682860122049195</v>
      </c>
      <c r="L1009" s="38">
        <f t="shared" ca="1" si="182"/>
        <v>5.1695697640330964</v>
      </c>
      <c r="M1009" s="38">
        <f t="shared" ca="1" si="183"/>
        <v>4.9061170025402907</v>
      </c>
      <c r="N1009" s="38">
        <f t="shared" ca="1" si="184"/>
        <v>5.0063353047756225</v>
      </c>
      <c r="O1009" s="38">
        <f t="shared" ca="1" si="185"/>
        <v>4.4709502919784772</v>
      </c>
      <c r="P1009" s="38">
        <f t="shared" ca="1" si="186"/>
        <v>4.817635420166499</v>
      </c>
      <c r="Q1009" s="38">
        <f t="shared" ca="1" si="187"/>
        <v>4.8448924217177929</v>
      </c>
      <c r="R1009" s="38">
        <f t="shared" ca="1" si="188"/>
        <v>4.7822693420924258</v>
      </c>
      <c r="S1009" s="38">
        <f t="shared" ca="1" si="189"/>
        <v>4.3092357050958423</v>
      </c>
      <c r="T1009" s="38">
        <f t="shared" ca="1" si="190"/>
        <v>4.557652962455446</v>
      </c>
      <c r="U1009" s="38" t="str">
        <f t="shared" ca="1" si="191"/>
        <v>-</v>
      </c>
      <c r="V1009" s="38"/>
      <c r="W1009" s="38"/>
    </row>
    <row r="1010" spans="1:23" x14ac:dyDescent="0.35">
      <c r="A1010" s="2" t="str">
        <f>BASE_NOTAS[[#This Row],[Sigla]]&amp;BASE_NOTAS[[#This Row],[CÓDIGO]]</f>
        <v>GOIF_DV</v>
      </c>
      <c r="B1010" s="4" t="s">
        <v>190</v>
      </c>
      <c r="C1010" s="4" t="s">
        <v>41</v>
      </c>
      <c r="D1010" s="4" t="s">
        <v>111</v>
      </c>
      <c r="E1010" s="42">
        <v>4.6601957559076919</v>
      </c>
      <c r="F1010" s="4" t="s">
        <v>611</v>
      </c>
      <c r="G101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4.8681518483793704</v>
      </c>
      <c r="H101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10" s="38">
        <f t="shared" ca="1" si="180"/>
        <v>6.1470863418697475</v>
      </c>
      <c r="K1010" s="38">
        <f t="shared" ca="1" si="181"/>
        <v>5.8922069708210119</v>
      </c>
      <c r="L1010" s="38">
        <f t="shared" ca="1" si="182"/>
        <v>5.741438378640904</v>
      </c>
      <c r="M1010" s="38">
        <f t="shared" ca="1" si="183"/>
        <v>5.730778953300927</v>
      </c>
      <c r="N1010" s="38">
        <f t="shared" ca="1" si="184"/>
        <v>5.5304940712278112</v>
      </c>
      <c r="O1010" s="38">
        <f t="shared" ca="1" si="185"/>
        <v>4.3538721793732256</v>
      </c>
      <c r="P1010" s="38">
        <f t="shared" ca="1" si="186"/>
        <v>4.4387202747601444</v>
      </c>
      <c r="Q1010" s="38">
        <f t="shared" ca="1" si="187"/>
        <v>5.1899806058619466</v>
      </c>
      <c r="R1010" s="38">
        <f t="shared" ca="1" si="188"/>
        <v>4.9786171908029528</v>
      </c>
      <c r="S1010" s="38">
        <f t="shared" ca="1" si="189"/>
        <v>4.6601957559076919</v>
      </c>
      <c r="T1010" s="38">
        <f t="shared" ca="1" si="190"/>
        <v>4.8681518483793704</v>
      </c>
      <c r="U1010" s="38" t="str">
        <f t="shared" ca="1" si="191"/>
        <v>-</v>
      </c>
      <c r="V1010" s="38"/>
      <c r="W1010" s="38"/>
    </row>
    <row r="1011" spans="1:23" x14ac:dyDescent="0.35">
      <c r="A1011" s="2" t="str">
        <f>BASE_NOTAS[[#This Row],[Sigla]]&amp;BASE_NOTAS[[#This Row],[CÓDIGO]]</f>
        <v>MAIF_DV</v>
      </c>
      <c r="B1011" s="4" t="s">
        <v>191</v>
      </c>
      <c r="C1011" s="4" t="s">
        <v>41</v>
      </c>
      <c r="D1011" s="4" t="s">
        <v>111</v>
      </c>
      <c r="E1011" s="42">
        <v>2.4058270768529226</v>
      </c>
      <c r="F1011" s="4" t="s">
        <v>611</v>
      </c>
      <c r="G101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2.4862685853321542</v>
      </c>
      <c r="H101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11" s="38">
        <f t="shared" ca="1" si="180"/>
        <v>4.0200231339836643</v>
      </c>
      <c r="K1011" s="38">
        <f t="shared" ca="1" si="181"/>
        <v>3.0358455411018612</v>
      </c>
      <c r="L1011" s="38">
        <f t="shared" ca="1" si="182"/>
        <v>3.12711934858608</v>
      </c>
      <c r="M1011" s="38">
        <f t="shared" ca="1" si="183"/>
        <v>2.7284292883457448</v>
      </c>
      <c r="N1011" s="38">
        <f t="shared" ca="1" si="184"/>
        <v>2.6232701728898484</v>
      </c>
      <c r="O1011" s="38">
        <f t="shared" ca="1" si="185"/>
        <v>2.9164396784891666</v>
      </c>
      <c r="P1011" s="38">
        <f t="shared" ca="1" si="186"/>
        <v>2.4302833463993729</v>
      </c>
      <c r="Q1011" s="38">
        <f t="shared" ca="1" si="187"/>
        <v>2.5107669334498803</v>
      </c>
      <c r="R1011" s="38">
        <f t="shared" ca="1" si="188"/>
        <v>2.3870694981950633</v>
      </c>
      <c r="S1011" s="38">
        <f t="shared" ca="1" si="189"/>
        <v>2.4058270768529226</v>
      </c>
      <c r="T1011" s="38">
        <f t="shared" ca="1" si="190"/>
        <v>2.4862685853321542</v>
      </c>
      <c r="U1011" s="38" t="str">
        <f t="shared" ca="1" si="191"/>
        <v>-</v>
      </c>
      <c r="V1011" s="38"/>
      <c r="W1011" s="38"/>
    </row>
    <row r="1012" spans="1:23" x14ac:dyDescent="0.35">
      <c r="A1012" s="2" t="str">
        <f>BASE_NOTAS[[#This Row],[Sigla]]&amp;BASE_NOTAS[[#This Row],[CÓDIGO]]</f>
        <v>MGIF_DV</v>
      </c>
      <c r="B1012" s="4" t="s">
        <v>192</v>
      </c>
      <c r="C1012" s="4" t="s">
        <v>41</v>
      </c>
      <c r="D1012" s="4" t="s">
        <v>111</v>
      </c>
      <c r="E1012" s="42">
        <v>25.380681725648586</v>
      </c>
      <c r="F1012" s="4" t="s">
        <v>611</v>
      </c>
      <c r="G101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25.760020041981878</v>
      </c>
      <c r="H101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12" s="38">
        <f t="shared" ca="1" si="180"/>
        <v>26.70317046114004</v>
      </c>
      <c r="K1012" s="38">
        <f t="shared" ca="1" si="181"/>
        <v>23.744038563443361</v>
      </c>
      <c r="L1012" s="38">
        <f t="shared" ca="1" si="182"/>
        <v>23.160460120149288</v>
      </c>
      <c r="M1012" s="38">
        <f t="shared" ca="1" si="183"/>
        <v>23.927628661768424</v>
      </c>
      <c r="N1012" s="38">
        <f t="shared" ca="1" si="184"/>
        <v>23.430722307289109</v>
      </c>
      <c r="O1012" s="38">
        <f t="shared" ca="1" si="185"/>
        <v>16.931884431956114</v>
      </c>
      <c r="P1012" s="38">
        <f t="shared" ca="1" si="186"/>
        <v>21.652294023220222</v>
      </c>
      <c r="Q1012" s="38">
        <f t="shared" ca="1" si="187"/>
        <v>22.616478643685067</v>
      </c>
      <c r="R1012" s="38">
        <f t="shared" ca="1" si="188"/>
        <v>22.514553318807113</v>
      </c>
      <c r="S1012" s="38">
        <f t="shared" ca="1" si="189"/>
        <v>25.380681725648586</v>
      </c>
      <c r="T1012" s="38">
        <f t="shared" ca="1" si="190"/>
        <v>25.760020041981878</v>
      </c>
      <c r="U1012" s="38" t="str">
        <f t="shared" ca="1" si="191"/>
        <v>-</v>
      </c>
      <c r="V1012" s="38"/>
      <c r="W1012" s="38"/>
    </row>
    <row r="1013" spans="1:23" x14ac:dyDescent="0.35">
      <c r="A1013" s="2" t="str">
        <f>BASE_NOTAS[[#This Row],[Sigla]]&amp;BASE_NOTAS[[#This Row],[CÓDIGO]]</f>
        <v>MSIF_DV</v>
      </c>
      <c r="B1013" s="4" t="s">
        <v>193</v>
      </c>
      <c r="C1013" s="4" t="s">
        <v>41</v>
      </c>
      <c r="D1013" s="4" t="s">
        <v>111</v>
      </c>
      <c r="E1013" s="42">
        <v>1.9494161523052618</v>
      </c>
      <c r="F1013" s="4" t="s">
        <v>611</v>
      </c>
      <c r="G101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1.8022600371232163</v>
      </c>
      <c r="H101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13" s="38">
        <f t="shared" ca="1" si="180"/>
        <v>3.468123660222576</v>
      </c>
      <c r="K1013" s="38">
        <f t="shared" ca="1" si="181"/>
        <v>3.0683236183996856</v>
      </c>
      <c r="L1013" s="38">
        <f t="shared" ca="1" si="182"/>
        <v>2.9337253718021081</v>
      </c>
      <c r="M1013" s="38">
        <f t="shared" ca="1" si="183"/>
        <v>2.7901753339052093</v>
      </c>
      <c r="N1013" s="38">
        <f t="shared" ca="1" si="184"/>
        <v>2.6736224323443105</v>
      </c>
      <c r="O1013" s="38">
        <f t="shared" ca="1" si="185"/>
        <v>2.1657061482734563</v>
      </c>
      <c r="P1013" s="38">
        <f t="shared" ca="1" si="186"/>
        <v>2.1502967857542838</v>
      </c>
      <c r="Q1013" s="38">
        <f t="shared" ca="1" si="187"/>
        <v>2.3901226474364226</v>
      </c>
      <c r="R1013" s="38">
        <f t="shared" ca="1" si="188"/>
        <v>2.1537285765390743</v>
      </c>
      <c r="S1013" s="38">
        <f t="shared" ca="1" si="189"/>
        <v>1.9494161523052618</v>
      </c>
      <c r="T1013" s="38">
        <f t="shared" ca="1" si="190"/>
        <v>1.8022600371232163</v>
      </c>
      <c r="U1013" s="38" t="str">
        <f t="shared" ca="1" si="191"/>
        <v>-</v>
      </c>
      <c r="V1013" s="38"/>
      <c r="W1013" s="38"/>
    </row>
    <row r="1014" spans="1:23" x14ac:dyDescent="0.35">
      <c r="A1014" s="2" t="str">
        <f>BASE_NOTAS[[#This Row],[Sigla]]&amp;BASE_NOTAS[[#This Row],[CÓDIGO]]</f>
        <v>MTIF_DV</v>
      </c>
      <c r="B1014" s="4" t="s">
        <v>195</v>
      </c>
      <c r="C1014" s="4" t="s">
        <v>41</v>
      </c>
      <c r="D1014" s="4" t="s">
        <v>111</v>
      </c>
      <c r="E1014" s="42">
        <v>5.0355845805579529</v>
      </c>
      <c r="F1014" s="4" t="s">
        <v>611</v>
      </c>
      <c r="G101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4.5929541805372622</v>
      </c>
      <c r="H101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14" s="38">
        <f t="shared" ca="1" si="180"/>
        <v>7.2046962776393855</v>
      </c>
      <c r="K1014" s="38">
        <f t="shared" ca="1" si="181"/>
        <v>6.6229637100220504</v>
      </c>
      <c r="L1014" s="38">
        <f t="shared" ca="1" si="182"/>
        <v>6.3338715111420303</v>
      </c>
      <c r="M1014" s="38">
        <f t="shared" ca="1" si="183"/>
        <v>5.9698894787224788</v>
      </c>
      <c r="N1014" s="38">
        <f t="shared" ca="1" si="184"/>
        <v>5.5614483290891608</v>
      </c>
      <c r="O1014" s="38">
        <f t="shared" ca="1" si="185"/>
        <v>4.9287496057573756</v>
      </c>
      <c r="P1014" s="38">
        <f t="shared" ca="1" si="186"/>
        <v>6.2947200756585904</v>
      </c>
      <c r="Q1014" s="38">
        <f t="shared" ca="1" si="187"/>
        <v>6.4565179782749222</v>
      </c>
      <c r="R1014" s="38">
        <f t="shared" ca="1" si="188"/>
        <v>5.0034147451949655</v>
      </c>
      <c r="S1014" s="38">
        <f t="shared" ca="1" si="189"/>
        <v>5.0355845805579529</v>
      </c>
      <c r="T1014" s="38">
        <f t="shared" ca="1" si="190"/>
        <v>4.5929541805372622</v>
      </c>
      <c r="U1014" s="38" t="str">
        <f t="shared" ca="1" si="191"/>
        <v>-</v>
      </c>
      <c r="V1014" s="38"/>
      <c r="W1014" s="38"/>
    </row>
    <row r="1015" spans="1:23" x14ac:dyDescent="0.35">
      <c r="A1015" s="2" t="str">
        <f>BASE_NOTAS[[#This Row],[Sigla]]&amp;BASE_NOTAS[[#This Row],[CÓDIGO]]</f>
        <v>PAIF_DV</v>
      </c>
      <c r="B1015" s="4" t="s">
        <v>196</v>
      </c>
      <c r="C1015" s="4" t="s">
        <v>41</v>
      </c>
      <c r="D1015" s="4" t="s">
        <v>111</v>
      </c>
      <c r="E1015" s="42">
        <v>8.2182466654723711</v>
      </c>
      <c r="F1015" s="4" t="s">
        <v>611</v>
      </c>
      <c r="G101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7.7169221892828546</v>
      </c>
      <c r="H101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15" s="38">
        <f t="shared" ca="1" si="180"/>
        <v>12.44221438807455</v>
      </c>
      <c r="K1015" s="38">
        <f t="shared" ca="1" si="181"/>
        <v>8.9186509632313982</v>
      </c>
      <c r="L1015" s="38">
        <f t="shared" ca="1" si="182"/>
        <v>8.1063579363725058</v>
      </c>
      <c r="M1015" s="38">
        <f t="shared" ca="1" si="183"/>
        <v>7.5491792748776474</v>
      </c>
      <c r="N1015" s="38">
        <f t="shared" ca="1" si="184"/>
        <v>7.5511880244167191</v>
      </c>
      <c r="O1015" s="38">
        <f t="shared" ca="1" si="185"/>
        <v>8.0898586460991488</v>
      </c>
      <c r="P1015" s="38">
        <f t="shared" ca="1" si="186"/>
        <v>9.5444307562125914</v>
      </c>
      <c r="Q1015" s="38">
        <f t="shared" ca="1" si="187"/>
        <v>8.7241752938712693</v>
      </c>
      <c r="R1015" s="38">
        <f t="shared" ca="1" si="188"/>
        <v>7.7120394159159655</v>
      </c>
      <c r="S1015" s="38">
        <f t="shared" ca="1" si="189"/>
        <v>8.2182466654723711</v>
      </c>
      <c r="T1015" s="38">
        <f t="shared" ca="1" si="190"/>
        <v>7.7169221892828546</v>
      </c>
      <c r="U1015" s="38" t="str">
        <f t="shared" ca="1" si="191"/>
        <v>-</v>
      </c>
      <c r="V1015" s="38"/>
      <c r="W1015" s="38"/>
    </row>
    <row r="1016" spans="1:23" x14ac:dyDescent="0.35">
      <c r="A1016" s="2" t="str">
        <f>BASE_NOTAS[[#This Row],[Sigla]]&amp;BASE_NOTAS[[#This Row],[CÓDIGO]]</f>
        <v>PBIF_DV</v>
      </c>
      <c r="B1016" s="4" t="s">
        <v>197</v>
      </c>
      <c r="C1016" s="4" t="s">
        <v>41</v>
      </c>
      <c r="D1016" s="4" t="s">
        <v>111</v>
      </c>
      <c r="E1016" s="42">
        <v>2.4502060159927042</v>
      </c>
      <c r="F1016" s="4" t="s">
        <v>611</v>
      </c>
      <c r="G101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2.4114907362771261</v>
      </c>
      <c r="H101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16" s="38">
        <f t="shared" ca="1" si="180"/>
        <v>2.0335008507463272</v>
      </c>
      <c r="K1016" s="38">
        <f t="shared" ca="1" si="181"/>
        <v>2.1973983350711954</v>
      </c>
      <c r="L1016" s="38">
        <f t="shared" ca="1" si="182"/>
        <v>2.2354068492970876</v>
      </c>
      <c r="M1016" s="38">
        <f t="shared" ca="1" si="183"/>
        <v>1.9389915917633262</v>
      </c>
      <c r="N1016" s="38">
        <f t="shared" ca="1" si="184"/>
        <v>1.7763616778033207</v>
      </c>
      <c r="O1016" s="38">
        <f t="shared" ca="1" si="185"/>
        <v>1.6395714463208799</v>
      </c>
      <c r="P1016" s="38">
        <f t="shared" ca="1" si="186"/>
        <v>2.4576598101068927</v>
      </c>
      <c r="Q1016" s="38">
        <f t="shared" ca="1" si="187"/>
        <v>1.9721926302275397</v>
      </c>
      <c r="R1016" s="38">
        <f t="shared" ca="1" si="188"/>
        <v>2.1789326482162021</v>
      </c>
      <c r="S1016" s="38">
        <f t="shared" ca="1" si="189"/>
        <v>2.4502060159927042</v>
      </c>
      <c r="T1016" s="38">
        <f t="shared" ca="1" si="190"/>
        <v>2.4114907362771261</v>
      </c>
      <c r="U1016" s="38" t="str">
        <f t="shared" ca="1" si="191"/>
        <v>-</v>
      </c>
      <c r="V1016" s="38"/>
      <c r="W1016" s="38"/>
    </row>
    <row r="1017" spans="1:23" x14ac:dyDescent="0.35">
      <c r="A1017" s="2" t="str">
        <f>BASE_NOTAS[[#This Row],[Sigla]]&amp;BASE_NOTAS[[#This Row],[CÓDIGO]]</f>
        <v>PEIF_DV</v>
      </c>
      <c r="B1017" s="4" t="s">
        <v>198</v>
      </c>
      <c r="C1017" s="4" t="s">
        <v>41</v>
      </c>
      <c r="D1017" s="4" t="s">
        <v>111</v>
      </c>
      <c r="E1017" s="42">
        <v>17.1339348240314</v>
      </c>
      <c r="F1017" s="4" t="s">
        <v>611</v>
      </c>
      <c r="G101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14.752492911287659</v>
      </c>
      <c r="H101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17" s="38">
        <f t="shared" ca="1" si="180"/>
        <v>11.319466102397486</v>
      </c>
      <c r="K1017" s="38">
        <f t="shared" ca="1" si="181"/>
        <v>12.342096716295448</v>
      </c>
      <c r="L1017" s="38">
        <f t="shared" ca="1" si="182"/>
        <v>13.335433539416055</v>
      </c>
      <c r="M1017" s="38">
        <f t="shared" ca="1" si="183"/>
        <v>13.985272117723602</v>
      </c>
      <c r="N1017" s="38">
        <f t="shared" ca="1" si="184"/>
        <v>14.239371339659007</v>
      </c>
      <c r="O1017" s="38">
        <f t="shared" ca="1" si="185"/>
        <v>10.696638663493612</v>
      </c>
      <c r="P1017" s="38">
        <f t="shared" ca="1" si="186"/>
        <v>20.383643807319469</v>
      </c>
      <c r="Q1017" s="38">
        <f t="shared" ca="1" si="187"/>
        <v>16.636619410527466</v>
      </c>
      <c r="R1017" s="38">
        <f t="shared" ca="1" si="188"/>
        <v>15.881410777586263</v>
      </c>
      <c r="S1017" s="38">
        <f t="shared" ca="1" si="189"/>
        <v>17.1339348240314</v>
      </c>
      <c r="T1017" s="38">
        <f t="shared" ca="1" si="190"/>
        <v>14.752492911287659</v>
      </c>
      <c r="U1017" s="38" t="str">
        <f t="shared" ca="1" si="191"/>
        <v>-</v>
      </c>
      <c r="V1017" s="38"/>
      <c r="W1017" s="38"/>
    </row>
    <row r="1018" spans="1:23" x14ac:dyDescent="0.35">
      <c r="A1018" s="2" t="str">
        <f>BASE_NOTAS[[#This Row],[Sigla]]&amp;BASE_NOTAS[[#This Row],[CÓDIGO]]</f>
        <v>PIIF_DV</v>
      </c>
      <c r="B1018" s="4" t="s">
        <v>199</v>
      </c>
      <c r="C1018" s="4" t="s">
        <v>41</v>
      </c>
      <c r="D1018" s="4" t="s">
        <v>111</v>
      </c>
      <c r="E1018" s="42">
        <v>1.2755891405957362</v>
      </c>
      <c r="F1018" s="4" t="s">
        <v>611</v>
      </c>
      <c r="G101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1.0905419306350044</v>
      </c>
      <c r="H101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18" s="38">
        <f t="shared" ca="1" si="180"/>
        <v>1.8775635888467355</v>
      </c>
      <c r="K1018" s="38">
        <f t="shared" ca="1" si="181"/>
        <v>1.5969812481837917</v>
      </c>
      <c r="L1018" s="38">
        <f t="shared" ca="1" si="182"/>
        <v>1.4977094627410314</v>
      </c>
      <c r="M1018" s="38">
        <f t="shared" ca="1" si="183"/>
        <v>1.2233176274599997</v>
      </c>
      <c r="N1018" s="38">
        <f t="shared" ca="1" si="184"/>
        <v>1.2699500191916397</v>
      </c>
      <c r="O1018" s="38">
        <f t="shared" ca="1" si="185"/>
        <v>1.1989754470472422</v>
      </c>
      <c r="P1018" s="38">
        <f t="shared" ca="1" si="186"/>
        <v>1.1790545164943194</v>
      </c>
      <c r="Q1018" s="38">
        <f t="shared" ca="1" si="187"/>
        <v>1.5597257504985111</v>
      </c>
      <c r="R1018" s="38">
        <f t="shared" ca="1" si="188"/>
        <v>1.4675273992650169</v>
      </c>
      <c r="S1018" s="38">
        <f t="shared" ca="1" si="189"/>
        <v>1.2755891405957362</v>
      </c>
      <c r="T1018" s="38">
        <f t="shared" ca="1" si="190"/>
        <v>1.0905419306350044</v>
      </c>
      <c r="U1018" s="38" t="str">
        <f t="shared" ca="1" si="191"/>
        <v>-</v>
      </c>
      <c r="V1018" s="38"/>
      <c r="W1018" s="38"/>
    </row>
    <row r="1019" spans="1:23" x14ac:dyDescent="0.35">
      <c r="A1019" s="2" t="str">
        <f>BASE_NOTAS[[#This Row],[Sigla]]&amp;BASE_NOTAS[[#This Row],[CÓDIGO]]</f>
        <v>PRIF_DV</v>
      </c>
      <c r="B1019" s="4" t="s">
        <v>200</v>
      </c>
      <c r="C1019" s="4" t="s">
        <v>41</v>
      </c>
      <c r="D1019" s="4" t="s">
        <v>111</v>
      </c>
      <c r="E1019" s="42">
        <v>15.903131768806084</v>
      </c>
      <c r="F1019" s="4" t="s">
        <v>611</v>
      </c>
      <c r="G101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15.679814156168034</v>
      </c>
      <c r="H101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19" s="38">
        <f t="shared" ca="1" si="180"/>
        <v>21.075217029138553</v>
      </c>
      <c r="K1019" s="38">
        <f t="shared" ca="1" si="181"/>
        <v>18.706090494179588</v>
      </c>
      <c r="L1019" s="38">
        <f t="shared" ca="1" si="182"/>
        <v>18.856350279371163</v>
      </c>
      <c r="M1019" s="38">
        <f t="shared" ca="1" si="183"/>
        <v>18.112725901430103</v>
      </c>
      <c r="N1019" s="38">
        <f t="shared" ca="1" si="184"/>
        <v>18.931624108001468</v>
      </c>
      <c r="O1019" s="38">
        <f t="shared" ca="1" si="185"/>
        <v>14.332272462272174</v>
      </c>
      <c r="P1019" s="38">
        <f t="shared" ca="1" si="186"/>
        <v>13.381491021764289</v>
      </c>
      <c r="Q1019" s="38">
        <f t="shared" ca="1" si="187"/>
        <v>17.094612435921949</v>
      </c>
      <c r="R1019" s="38">
        <f t="shared" ca="1" si="188"/>
        <v>16.257439266317604</v>
      </c>
      <c r="S1019" s="38">
        <f t="shared" ca="1" si="189"/>
        <v>15.903131768806084</v>
      </c>
      <c r="T1019" s="38">
        <f t="shared" ca="1" si="190"/>
        <v>15.679814156168034</v>
      </c>
      <c r="U1019" s="38" t="str">
        <f t="shared" ca="1" si="191"/>
        <v>-</v>
      </c>
      <c r="V1019" s="38"/>
      <c r="W1019" s="38"/>
    </row>
    <row r="1020" spans="1:23" x14ac:dyDescent="0.35">
      <c r="A1020" s="2" t="str">
        <f>BASE_NOTAS[[#This Row],[Sigla]]&amp;BASE_NOTAS[[#This Row],[CÓDIGO]]</f>
        <v>RJIF_DV</v>
      </c>
      <c r="B1020" s="4" t="s">
        <v>201</v>
      </c>
      <c r="C1020" s="4" t="s">
        <v>41</v>
      </c>
      <c r="D1020" s="4" t="s">
        <v>111</v>
      </c>
      <c r="E1020" s="42">
        <v>25.245916323306677</v>
      </c>
      <c r="F1020" s="4" t="s">
        <v>611</v>
      </c>
      <c r="G102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27.13638796418255</v>
      </c>
      <c r="H102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20" s="38">
        <f t="shared" ca="1" si="180"/>
        <v>39.348300678623168</v>
      </c>
      <c r="K1020" s="38">
        <f t="shared" ca="1" si="181"/>
        <v>37.75704688808738</v>
      </c>
      <c r="L1020" s="38">
        <f t="shared" ca="1" si="182"/>
        <v>37.676822038162491</v>
      </c>
      <c r="M1020" s="38">
        <f t="shared" ca="1" si="183"/>
        <v>33.0374495982363</v>
      </c>
      <c r="N1020" s="38">
        <f t="shared" ca="1" si="184"/>
        <v>29.946387225384143</v>
      </c>
      <c r="O1020" s="38">
        <f t="shared" ca="1" si="185"/>
        <v>25.487188309392057</v>
      </c>
      <c r="P1020" s="38">
        <f t="shared" ca="1" si="186"/>
        <v>24.926270205696792</v>
      </c>
      <c r="Q1020" s="38">
        <f t="shared" ca="1" si="187"/>
        <v>26.885920584191503</v>
      </c>
      <c r="R1020" s="38">
        <f t="shared" ca="1" si="188"/>
        <v>27.795619369735604</v>
      </c>
      <c r="S1020" s="38">
        <f t="shared" ca="1" si="189"/>
        <v>25.245916323306677</v>
      </c>
      <c r="T1020" s="38">
        <f t="shared" ca="1" si="190"/>
        <v>27.13638796418255</v>
      </c>
      <c r="U1020" s="38" t="str">
        <f t="shared" ca="1" si="191"/>
        <v>-</v>
      </c>
      <c r="V1020" s="38"/>
      <c r="W1020" s="38"/>
    </row>
    <row r="1021" spans="1:23" x14ac:dyDescent="0.35">
      <c r="A1021" s="2" t="str">
        <f>BASE_NOTAS[[#This Row],[Sigla]]&amp;BASE_NOTAS[[#This Row],[CÓDIGO]]</f>
        <v>RNIF_DV</v>
      </c>
      <c r="B1021" s="4" t="s">
        <v>202</v>
      </c>
      <c r="C1021" s="4" t="s">
        <v>41</v>
      </c>
      <c r="D1021" s="4" t="s">
        <v>111</v>
      </c>
      <c r="E1021" s="42">
        <v>2.9994462811263292</v>
      </c>
      <c r="F1021" s="4" t="s">
        <v>611</v>
      </c>
      <c r="G102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2.4517265332305929</v>
      </c>
      <c r="H102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21" s="38">
        <f t="shared" ca="1" si="180"/>
        <v>3.1100601246708539</v>
      </c>
      <c r="K1021" s="38">
        <f t="shared" ca="1" si="181"/>
        <v>2.7405514435650673</v>
      </c>
      <c r="L1021" s="38">
        <f t="shared" ca="1" si="182"/>
        <v>2.9214741696528974</v>
      </c>
      <c r="M1021" s="38">
        <f t="shared" ca="1" si="183"/>
        <v>2.9729270526416118</v>
      </c>
      <c r="N1021" s="38">
        <f t="shared" ca="1" si="184"/>
        <v>2.8131229544394598</v>
      </c>
      <c r="O1021" s="38">
        <f t="shared" ca="1" si="185"/>
        <v>2.515984746394472</v>
      </c>
      <c r="P1021" s="38">
        <f t="shared" ca="1" si="186"/>
        <v>3.4537897736464207</v>
      </c>
      <c r="Q1021" s="38">
        <f t="shared" ca="1" si="187"/>
        <v>3.1376619592632049</v>
      </c>
      <c r="R1021" s="38">
        <f t="shared" ca="1" si="188"/>
        <v>2.6338254902598459</v>
      </c>
      <c r="S1021" s="38">
        <f t="shared" ca="1" si="189"/>
        <v>2.9994462811263292</v>
      </c>
      <c r="T1021" s="38">
        <f t="shared" ca="1" si="190"/>
        <v>2.4517265332305929</v>
      </c>
      <c r="U1021" s="38" t="str">
        <f t="shared" ca="1" si="191"/>
        <v>-</v>
      </c>
      <c r="V1021" s="38"/>
      <c r="W1021" s="38"/>
    </row>
    <row r="1022" spans="1:23" x14ac:dyDescent="0.35">
      <c r="A1022" s="2" t="str">
        <f>BASE_NOTAS[[#This Row],[Sigla]]&amp;BASE_NOTAS[[#This Row],[CÓDIGO]]</f>
        <v>ROIF_DV</v>
      </c>
      <c r="B1022" s="4" t="s">
        <v>203</v>
      </c>
      <c r="C1022" s="4" t="s">
        <v>41</v>
      </c>
      <c r="D1022" s="4" t="s">
        <v>111</v>
      </c>
      <c r="E1022" s="42">
        <v>0.19950165301369638</v>
      </c>
      <c r="F1022" s="4" t="s">
        <v>611</v>
      </c>
      <c r="G102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0.51281661966163972</v>
      </c>
      <c r="H102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22" s="38">
        <f t="shared" ca="1" si="180"/>
        <v>1.8661150303781577</v>
      </c>
      <c r="K1022" s="38">
        <f t="shared" ca="1" si="181"/>
        <v>1.6435616485188289</v>
      </c>
      <c r="L1022" s="38">
        <f t="shared" ca="1" si="182"/>
        <v>1.4959592910054298</v>
      </c>
      <c r="M1022" s="38">
        <f t="shared" ca="1" si="183"/>
        <v>1.5096700937793968</v>
      </c>
      <c r="N1022" s="38">
        <f t="shared" ca="1" si="184"/>
        <v>1.1420057533647279</v>
      </c>
      <c r="O1022" s="38">
        <f t="shared" ca="1" si="185"/>
        <v>0.70390228517361009</v>
      </c>
      <c r="P1022" s="38">
        <f t="shared" ca="1" si="186"/>
        <v>0.91151180298901202</v>
      </c>
      <c r="Q1022" s="38">
        <f t="shared" ca="1" si="187"/>
        <v>1.2100849517878118</v>
      </c>
      <c r="R1022" s="38">
        <f t="shared" ca="1" si="188"/>
        <v>0.69229893655078212</v>
      </c>
      <c r="S1022" s="38">
        <f t="shared" ca="1" si="189"/>
        <v>0.19950165301369638</v>
      </c>
      <c r="T1022" s="38">
        <f t="shared" ca="1" si="190"/>
        <v>0.51281661966163972</v>
      </c>
      <c r="U1022" s="38" t="str">
        <f t="shared" ca="1" si="191"/>
        <v>-</v>
      </c>
      <c r="V1022" s="38"/>
      <c r="W1022" s="38"/>
    </row>
    <row r="1023" spans="1:23" x14ac:dyDescent="0.35">
      <c r="A1023" s="2" t="str">
        <f>BASE_NOTAS[[#This Row],[Sigla]]&amp;BASE_NOTAS[[#This Row],[CÓDIGO]]</f>
        <v>RRIF_DV</v>
      </c>
      <c r="B1023" s="4" t="s">
        <v>204</v>
      </c>
      <c r="C1023" s="4" t="s">
        <v>41</v>
      </c>
      <c r="D1023" s="4" t="s">
        <v>111</v>
      </c>
      <c r="E1023" s="42">
        <v>0</v>
      </c>
      <c r="F1023" s="4" t="s">
        <v>611</v>
      </c>
      <c r="G102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102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23" s="38">
        <f t="shared" ca="1" si="180"/>
        <v>0</v>
      </c>
      <c r="K1023" s="38">
        <f t="shared" ca="1" si="181"/>
        <v>0</v>
      </c>
      <c r="L1023" s="38">
        <f t="shared" ca="1" si="182"/>
        <v>0</v>
      </c>
      <c r="M1023" s="38">
        <f t="shared" ca="1" si="183"/>
        <v>0</v>
      </c>
      <c r="N1023" s="38">
        <f t="shared" ca="1" si="184"/>
        <v>0</v>
      </c>
      <c r="O1023" s="38">
        <f t="shared" ca="1" si="185"/>
        <v>0</v>
      </c>
      <c r="P1023" s="38">
        <f t="shared" ca="1" si="186"/>
        <v>0</v>
      </c>
      <c r="Q1023" s="38">
        <f t="shared" ca="1" si="187"/>
        <v>0</v>
      </c>
      <c r="R1023" s="38">
        <f t="shared" ca="1" si="188"/>
        <v>0</v>
      </c>
      <c r="S1023" s="38">
        <f t="shared" ca="1" si="189"/>
        <v>0</v>
      </c>
      <c r="T1023" s="38">
        <f t="shared" ca="1" si="190"/>
        <v>0</v>
      </c>
      <c r="U1023" s="38" t="str">
        <f t="shared" ca="1" si="191"/>
        <v>-</v>
      </c>
      <c r="V1023" s="38"/>
      <c r="W1023" s="38"/>
    </row>
    <row r="1024" spans="1:23" x14ac:dyDescent="0.35">
      <c r="A1024" s="2" t="str">
        <f>BASE_NOTAS[[#This Row],[Sigla]]&amp;BASE_NOTAS[[#This Row],[CÓDIGO]]</f>
        <v>RSIF_DV</v>
      </c>
      <c r="B1024" s="4" t="s">
        <v>205</v>
      </c>
      <c r="C1024" s="4" t="s">
        <v>41</v>
      </c>
      <c r="D1024" s="4" t="s">
        <v>111</v>
      </c>
      <c r="E1024" s="42">
        <v>6.4304675667312665</v>
      </c>
      <c r="F1024" s="4" t="s">
        <v>611</v>
      </c>
      <c r="G102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10.916047630073601</v>
      </c>
      <c r="H102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24" s="38">
        <f t="shared" ca="1" si="180"/>
        <v>13.51561543897326</v>
      </c>
      <c r="K1024" s="38">
        <f t="shared" ca="1" si="181"/>
        <v>13.318575750841866</v>
      </c>
      <c r="L1024" s="38">
        <f t="shared" ca="1" si="182"/>
        <v>13.478510078801481</v>
      </c>
      <c r="M1024" s="38">
        <f t="shared" ca="1" si="183"/>
        <v>13.282444646120567</v>
      </c>
      <c r="N1024" s="38">
        <f t="shared" ca="1" si="184"/>
        <v>13.043711539334607</v>
      </c>
      <c r="O1024" s="38">
        <f t="shared" ca="1" si="185"/>
        <v>10.237405740172607</v>
      </c>
      <c r="P1024" s="38">
        <f t="shared" ca="1" si="186"/>
        <v>11.984669180323788</v>
      </c>
      <c r="Q1024" s="38">
        <f t="shared" ca="1" si="187"/>
        <v>12.876615040017484</v>
      </c>
      <c r="R1024" s="38">
        <f t="shared" ca="1" si="188"/>
        <v>12.7825295131549</v>
      </c>
      <c r="S1024" s="38">
        <f t="shared" ca="1" si="189"/>
        <v>6.4304675667312665</v>
      </c>
      <c r="T1024" s="38">
        <f t="shared" ca="1" si="190"/>
        <v>10.916047630073601</v>
      </c>
      <c r="U1024" s="38" t="str">
        <f t="shared" ca="1" si="191"/>
        <v>-</v>
      </c>
      <c r="V1024" s="38"/>
      <c r="W1024" s="38"/>
    </row>
    <row r="1025" spans="1:23" x14ac:dyDescent="0.35">
      <c r="A1025" s="2" t="str">
        <f>BASE_NOTAS[[#This Row],[Sigla]]&amp;BASE_NOTAS[[#This Row],[CÓDIGO]]</f>
        <v>SCIF_DV</v>
      </c>
      <c r="B1025" s="4" t="s">
        <v>194</v>
      </c>
      <c r="C1025" s="4" t="s">
        <v>41</v>
      </c>
      <c r="D1025" s="4" t="s">
        <v>111</v>
      </c>
      <c r="E1025" s="42">
        <v>10.540608765044054</v>
      </c>
      <c r="F1025" s="4" t="s">
        <v>611</v>
      </c>
      <c r="G102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10.16181622869116</v>
      </c>
      <c r="H102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25" s="38">
        <f t="shared" ca="1" si="180"/>
        <v>11.034436474317726</v>
      </c>
      <c r="K1025" s="38">
        <f t="shared" ca="1" si="181"/>
        <v>10.849387189962565</v>
      </c>
      <c r="L1025" s="38">
        <f t="shared" ca="1" si="182"/>
        <v>11.163032872600624</v>
      </c>
      <c r="M1025" s="38">
        <f t="shared" ca="1" si="183"/>
        <v>10.930293272996257</v>
      </c>
      <c r="N1025" s="38">
        <f t="shared" ca="1" si="184"/>
        <v>10.545909291642763</v>
      </c>
      <c r="O1025" s="38">
        <f t="shared" ca="1" si="185"/>
        <v>8.8902906404411688</v>
      </c>
      <c r="P1025" s="38">
        <f t="shared" ca="1" si="186"/>
        <v>10.097559761575889</v>
      </c>
      <c r="Q1025" s="38">
        <f t="shared" ca="1" si="187"/>
        <v>10.442332031285567</v>
      </c>
      <c r="R1025" s="38">
        <f t="shared" ca="1" si="188"/>
        <v>10.695063254089563</v>
      </c>
      <c r="S1025" s="38">
        <f t="shared" ca="1" si="189"/>
        <v>10.540608765044054</v>
      </c>
      <c r="T1025" s="38">
        <f t="shared" ca="1" si="190"/>
        <v>10.16181622869116</v>
      </c>
      <c r="U1025" s="38" t="str">
        <f t="shared" ca="1" si="191"/>
        <v>-</v>
      </c>
      <c r="V1025" s="38"/>
      <c r="W1025" s="38"/>
    </row>
    <row r="1026" spans="1:23" x14ac:dyDescent="0.35">
      <c r="A1026" s="2" t="str">
        <f>BASE_NOTAS[[#This Row],[Sigla]]&amp;BASE_NOTAS[[#This Row],[CÓDIGO]]</f>
        <v>SEIF_DV</v>
      </c>
      <c r="B1026" s="4" t="s">
        <v>206</v>
      </c>
      <c r="C1026" s="4" t="s">
        <v>41</v>
      </c>
      <c r="D1026" s="4" t="s">
        <v>111</v>
      </c>
      <c r="E1026" s="42">
        <v>1.3627184339527385</v>
      </c>
      <c r="F1026" s="4" t="s">
        <v>611</v>
      </c>
      <c r="G102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1.4405174475321412</v>
      </c>
      <c r="H102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26" s="38">
        <f t="shared" ca="1" si="180"/>
        <v>1.4839700442546</v>
      </c>
      <c r="K1026" s="38">
        <f t="shared" ca="1" si="181"/>
        <v>1.5602297396625699</v>
      </c>
      <c r="L1026" s="38">
        <f t="shared" ca="1" si="182"/>
        <v>1.5655286174955918</v>
      </c>
      <c r="M1026" s="38">
        <f t="shared" ca="1" si="183"/>
        <v>1.3604850172598846</v>
      </c>
      <c r="N1026" s="38">
        <f t="shared" ca="1" si="184"/>
        <v>1.3524947068219058</v>
      </c>
      <c r="O1026" s="38">
        <f t="shared" ca="1" si="185"/>
        <v>0.99827011115252651</v>
      </c>
      <c r="P1026" s="38">
        <f t="shared" ca="1" si="186"/>
        <v>1.384377994300718</v>
      </c>
      <c r="Q1026" s="38">
        <f t="shared" ca="1" si="187"/>
        <v>1.204621814307957</v>
      </c>
      <c r="R1026" s="38">
        <f t="shared" ca="1" si="188"/>
        <v>1.2158931997788547</v>
      </c>
      <c r="S1026" s="38">
        <f t="shared" ca="1" si="189"/>
        <v>1.3627184339527385</v>
      </c>
      <c r="T1026" s="38">
        <f t="shared" ca="1" si="190"/>
        <v>1.4405174475321412</v>
      </c>
      <c r="U1026" s="38" t="str">
        <f t="shared" ca="1" si="191"/>
        <v>-</v>
      </c>
      <c r="V1026" s="38"/>
      <c r="W1026" s="38"/>
    </row>
    <row r="1027" spans="1:23" x14ac:dyDescent="0.35">
      <c r="A1027" s="2" t="str">
        <f>BASE_NOTAS[[#This Row],[Sigla]]&amp;BASE_NOTAS[[#This Row],[CÓDIGO]]</f>
        <v>SPIF_DV</v>
      </c>
      <c r="B1027" s="4" t="s">
        <v>186</v>
      </c>
      <c r="C1027" s="4" t="s">
        <v>41</v>
      </c>
      <c r="D1027" s="4" t="s">
        <v>111</v>
      </c>
      <c r="E1027" s="42">
        <v>100</v>
      </c>
      <c r="F1027" s="4" t="s">
        <v>611</v>
      </c>
      <c r="G102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102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27" s="38">
        <f t="shared" ref="J1027:J1090" ca="1" si="192">INDEX(INDIRECT("[Indicadores_Consolidado_2026_07_31.xlsx]"&amp;C1027&amp;"!$V$37:$V$64"),MATCH(B1027,INDIRECT("[Indicadores_Consolidado_2026_07_31.xlsx]"&amp;C1027&amp;"!$F$37:$F$64")))</f>
        <v>100</v>
      </c>
      <c r="K1027" s="38">
        <f t="shared" ref="K1027:K1090" ca="1" si="193">INDEX(INDIRECT("[Indicadores_Consolidado_2026_07_31.xlsx]"&amp;C1027&amp;"!$W$37:$W$64"),MATCH(B1027,INDIRECT("[Indicadores_Consolidado_2026_07_31.xlsx]"&amp;C1027&amp;"!$F$37:$F$64")))</f>
        <v>100</v>
      </c>
      <c r="L1027" s="38">
        <f t="shared" ref="L1027:L1090" ca="1" si="194">INDEX(INDIRECT("[Indicadores_Consolidado_2026_07_31.xlsx]"&amp;C1027&amp;"!$X$37:$X$64"),MATCH(B1027,INDIRECT("[Indicadores_Consolidado_2026_07_31.xlsx]"&amp;C1027&amp;"!$F$37:$F$64")))</f>
        <v>100</v>
      </c>
      <c r="M1027" s="38">
        <f t="shared" ref="M1027:M1090" ca="1" si="195">INDEX(INDIRECT("[Indicadores_Consolidado_2026_07_31.xlsx]"&amp;C1027&amp;"!$Y$37:$Y$64"),MATCH(B1027,INDIRECT("[Indicadores_Consolidado_2026_07_31.xlsx]"&amp;C1027&amp;"!$F$37:$F$64")))</f>
        <v>100</v>
      </c>
      <c r="N1027" s="38">
        <f t="shared" ref="N1027:N1090" ca="1" si="196">INDEX(INDIRECT("[Indicadores_Consolidado_2026_07_31.xlsx]"&amp;C1027&amp;"!$Z$37:$Z$64"),MATCH(B1027,INDIRECT("[Indicadores_Consolidado_2026_07_31.xlsx]"&amp;C1027&amp;"!$F$37:$F$64")))</f>
        <v>100</v>
      </c>
      <c r="O1027" s="38">
        <f t="shared" ref="O1027:O1090" ca="1" si="197">INDEX(INDIRECT("[Indicadores_Consolidado_2026_07_31.xlsx]"&amp;C1027&amp;"!$AA$37:$AA$64"),MATCH(B1027,INDIRECT("[Indicadores_Consolidado_2026_07_31.xlsx]"&amp;C1027&amp;"!$F$37:$F$64")))</f>
        <v>100</v>
      </c>
      <c r="P1027" s="38">
        <f t="shared" ref="P1027:P1090" ca="1" si="198">INDEX(INDIRECT("[Indicadores_Consolidado_2026_07_31.xlsx]"&amp;C1027&amp;"!$AB$37:$AB$64"),MATCH(B1027,INDIRECT("[Indicadores_Consolidado_2026_07_31.xlsx]"&amp;C1027&amp;"!$F$37:$F$64")))</f>
        <v>100</v>
      </c>
      <c r="Q1027" s="38">
        <f t="shared" ref="Q1027:Q1090" ca="1" si="199">INDEX(INDIRECT("[Indicadores_Consolidado_2026_07_31.xlsx]"&amp;C1027&amp;"!$AC$37:$AC$64"),MATCH(B1027,INDIRECT("[Indicadores_Consolidado_2026_07_31.xlsx]"&amp;C1027&amp;"!$F$37:$F$64")))</f>
        <v>100</v>
      </c>
      <c r="R1027" s="38">
        <f t="shared" ref="R1027:R1090" ca="1" si="200">INDEX(INDIRECT("[Indicadores_Consolidado_2026_07_31.xlsx]"&amp;C1027&amp;"!$AD$37:$AD$64"),MATCH(B1027,INDIRECT("[Indicadores_Consolidado_2026_07_31.xlsx]"&amp;C1027&amp;"!$F$37:$F$64")))</f>
        <v>100</v>
      </c>
      <c r="S1027" s="38">
        <f t="shared" ref="S1027:U1090" ca="1" si="201">INDEX(INDIRECT("[Indicadores_Consolidado_2026_07_31.xlsx]"&amp;C1027&amp;"!$AE$37:$AE$64"),MATCH(B1027,INDIRECT("[Indicadores_Consolidado_2026_07_31.xlsx]"&amp;C1027&amp;"!$F$37:$F$64")))</f>
        <v>100</v>
      </c>
      <c r="T1027" s="38">
        <f t="shared" ref="T1027:T1090" ca="1" si="202">INDEX(INDIRECT("[Indicadores_Consolidado_2026_07_31.xlsx]"&amp;C1027&amp;"!$AF$37:$AF$64"),MATCH(B1027,INDIRECT("[Indicadores_Consolidado_2026_07_31.xlsx]"&amp;C1027&amp;"!$F$37:$F$64")))</f>
        <v>100</v>
      </c>
      <c r="U1027" s="38" t="str">
        <f t="shared" ref="U1027:U1090" ca="1" si="203">INDEX(INDIRECT("[Indicadores_Consolidado_2026_07_31.xlsx]"&amp;C1027&amp;"!$AG$37:$AG$64"),MATCH(B1027,INDIRECT("[Indicadores_Consolidado_2026_07_31.xlsx]"&amp;C1027&amp;"!$F$37:$F$64")))</f>
        <v>-</v>
      </c>
      <c r="V1027" s="38"/>
      <c r="W1027" s="38"/>
    </row>
    <row r="1028" spans="1:23" x14ac:dyDescent="0.35">
      <c r="A1028" s="2" t="str">
        <f>BASE_NOTAS[[#This Row],[Sigla]]&amp;BASE_NOTAS[[#This Row],[CÓDIGO]]</f>
        <v>TOIF_DV</v>
      </c>
      <c r="B1028" s="4" t="s">
        <v>185</v>
      </c>
      <c r="C1028" s="4" t="s">
        <v>41</v>
      </c>
      <c r="D1028" s="4" t="s">
        <v>111</v>
      </c>
      <c r="E1028" s="42">
        <v>0.40592479194827619</v>
      </c>
      <c r="F1028" s="4" t="s">
        <v>611</v>
      </c>
      <c r="G102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0.563680740338664</v>
      </c>
      <c r="H102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28" s="38">
        <f t="shared" ca="1" si="192"/>
        <v>1.7382069978326693</v>
      </c>
      <c r="K1028" s="38">
        <f t="shared" ca="1" si="193"/>
        <v>1.0700671783388318</v>
      </c>
      <c r="L1028" s="38">
        <f t="shared" ca="1" si="194"/>
        <v>1.1415495145461148</v>
      </c>
      <c r="M1028" s="38">
        <f t="shared" ca="1" si="195"/>
        <v>0.92494747442097536</v>
      </c>
      <c r="N1028" s="38">
        <f t="shared" ca="1" si="196"/>
        <v>0.7746818934100449</v>
      </c>
      <c r="O1028" s="38">
        <f t="shared" ca="1" si="197"/>
        <v>0.8888379161051696</v>
      </c>
      <c r="P1028" s="38">
        <f t="shared" ca="1" si="198"/>
        <v>0.48033249959557495</v>
      </c>
      <c r="Q1028" s="38">
        <f t="shared" ca="1" si="199"/>
        <v>0.65193440592932528</v>
      </c>
      <c r="R1028" s="38">
        <f t="shared" ca="1" si="200"/>
        <v>0.57562847572278775</v>
      </c>
      <c r="S1028" s="38">
        <f t="shared" ca="1" si="201"/>
        <v>0.40592479194827619</v>
      </c>
      <c r="T1028" s="38">
        <f t="shared" ca="1" si="202"/>
        <v>0.563680740338664</v>
      </c>
      <c r="U1028" s="38" t="str">
        <f t="shared" ca="1" si="203"/>
        <v>-</v>
      </c>
      <c r="V1028" s="38"/>
      <c r="W1028" s="38"/>
    </row>
    <row r="1029" spans="1:23" x14ac:dyDescent="0.35">
      <c r="A1029" s="2" t="str">
        <f>BASE_NOTAS[[#This Row],[Sigla]]&amp;BASE_NOTAS[[#This Row],[CÓDIGO]]</f>
        <v>ACIF_EL_FI</v>
      </c>
      <c r="B1029" s="4" t="s">
        <v>156</v>
      </c>
      <c r="C1029" s="4" t="s">
        <v>42</v>
      </c>
      <c r="D1029" s="4" t="s">
        <v>112</v>
      </c>
      <c r="E1029" s="42">
        <v>0</v>
      </c>
      <c r="F1029" s="4" t="s">
        <v>471</v>
      </c>
      <c r="G102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12.499999999999334</v>
      </c>
      <c r="H102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29" s="38">
        <f t="shared" ca="1" si="192"/>
        <v>0</v>
      </c>
      <c r="K1029" s="38" t="str">
        <f t="shared" ca="1" si="193"/>
        <v>-</v>
      </c>
      <c r="L1029" s="38">
        <f t="shared" ca="1" si="194"/>
        <v>0</v>
      </c>
      <c r="M1029" s="38">
        <f t="shared" ca="1" si="195"/>
        <v>0</v>
      </c>
      <c r="N1029" s="38">
        <f t="shared" ca="1" si="196"/>
        <v>1.70010342884256</v>
      </c>
      <c r="O1029" s="38" t="str">
        <f t="shared" ca="1" si="197"/>
        <v>-</v>
      </c>
      <c r="P1029" s="38" t="str">
        <f t="shared" ca="1" si="198"/>
        <v>-</v>
      </c>
      <c r="Q1029" s="38">
        <f t="shared" ca="1" si="199"/>
        <v>0</v>
      </c>
      <c r="R1029" s="38">
        <f t="shared" ca="1" si="200"/>
        <v>0</v>
      </c>
      <c r="S1029" s="38" t="str">
        <f t="shared" ca="1" si="201"/>
        <v>-</v>
      </c>
      <c r="T1029" s="38">
        <f t="shared" ca="1" si="202"/>
        <v>12.499999999999334</v>
      </c>
      <c r="U1029" s="38" t="str">
        <f t="shared" ca="1" si="203"/>
        <v>-</v>
      </c>
      <c r="V1029" s="38"/>
      <c r="W1029" s="38"/>
    </row>
    <row r="1030" spans="1:23" x14ac:dyDescent="0.35">
      <c r="A1030" s="2" t="str">
        <f>BASE_NOTAS[[#This Row],[Sigla]]&amp;BASE_NOTAS[[#This Row],[CÓDIGO]]</f>
        <v>ALIF_EL_FI</v>
      </c>
      <c r="B1030" s="4" t="s">
        <v>157</v>
      </c>
      <c r="C1030" s="4" t="s">
        <v>42</v>
      </c>
      <c r="D1030" s="4" t="s">
        <v>112</v>
      </c>
      <c r="E1030" s="42">
        <v>85.714285714285808</v>
      </c>
      <c r="F1030" s="4" t="s">
        <v>471</v>
      </c>
      <c r="G103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81.250000000000114</v>
      </c>
      <c r="H103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30" s="38">
        <f t="shared" ca="1" si="192"/>
        <v>95.140722825383691</v>
      </c>
      <c r="K1030" s="38" t="str">
        <f t="shared" ca="1" si="193"/>
        <v>-</v>
      </c>
      <c r="L1030" s="38">
        <f t="shared" ca="1" si="194"/>
        <v>92.430904864192115</v>
      </c>
      <c r="M1030" s="38">
        <f t="shared" ca="1" si="195"/>
        <v>86.179974657061862</v>
      </c>
      <c r="N1030" s="38">
        <f t="shared" ca="1" si="196"/>
        <v>94.159883960769093</v>
      </c>
      <c r="O1030" s="38" t="str">
        <f t="shared" ca="1" si="197"/>
        <v>-</v>
      </c>
      <c r="P1030" s="38" t="str">
        <f t="shared" ca="1" si="198"/>
        <v>-</v>
      </c>
      <c r="Q1030" s="38">
        <f t="shared" ca="1" si="199"/>
        <v>88.888888888888715</v>
      </c>
      <c r="R1030" s="38">
        <f t="shared" ca="1" si="200"/>
        <v>85.714285714285808</v>
      </c>
      <c r="S1030" s="38" t="str">
        <f t="shared" ca="1" si="201"/>
        <v>-</v>
      </c>
      <c r="T1030" s="38">
        <f t="shared" ca="1" si="202"/>
        <v>81.250000000000114</v>
      </c>
      <c r="U1030" s="38" t="str">
        <f t="shared" ca="1" si="203"/>
        <v>-</v>
      </c>
      <c r="V1030" s="38"/>
      <c r="W1030" s="38"/>
    </row>
    <row r="1031" spans="1:23" x14ac:dyDescent="0.35">
      <c r="A1031" s="2" t="str">
        <f>BASE_NOTAS[[#This Row],[Sigla]]&amp;BASE_NOTAS[[#This Row],[CÓDIGO]]</f>
        <v>AMIF_EL_FI</v>
      </c>
      <c r="B1031" s="4" t="s">
        <v>158</v>
      </c>
      <c r="C1031" s="4" t="s">
        <v>42</v>
      </c>
      <c r="D1031" s="4" t="s">
        <v>112</v>
      </c>
      <c r="E1031" s="42">
        <v>23.809523809523874</v>
      </c>
      <c r="F1031" s="4" t="s">
        <v>471</v>
      </c>
      <c r="G103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103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31" s="38">
        <f t="shared" ca="1" si="192"/>
        <v>24.311050712457234</v>
      </c>
      <c r="K1031" s="38" t="str">
        <f t="shared" ca="1" si="193"/>
        <v>-</v>
      </c>
      <c r="L1031" s="38">
        <f t="shared" ca="1" si="194"/>
        <v>59.543092148455671</v>
      </c>
      <c r="M1031" s="38">
        <f t="shared" ca="1" si="195"/>
        <v>43.09923969915512</v>
      </c>
      <c r="N1031" s="38">
        <f t="shared" ca="1" si="196"/>
        <v>21.851193116759642</v>
      </c>
      <c r="O1031" s="38" t="str">
        <f t="shared" ca="1" si="197"/>
        <v>-</v>
      </c>
      <c r="P1031" s="38" t="str">
        <f t="shared" ca="1" si="198"/>
        <v>-</v>
      </c>
      <c r="Q1031" s="38">
        <f t="shared" ca="1" si="199"/>
        <v>33.333333333333073</v>
      </c>
      <c r="R1031" s="38">
        <f t="shared" ca="1" si="200"/>
        <v>23.809523809523874</v>
      </c>
      <c r="S1031" s="38" t="str">
        <f t="shared" ca="1" si="201"/>
        <v>-</v>
      </c>
      <c r="T1031" s="38">
        <f t="shared" ca="1" si="202"/>
        <v>0</v>
      </c>
      <c r="U1031" s="38" t="str">
        <f t="shared" ca="1" si="203"/>
        <v>-</v>
      </c>
      <c r="V1031" s="38"/>
      <c r="W1031" s="38"/>
    </row>
    <row r="1032" spans="1:23" x14ac:dyDescent="0.35">
      <c r="A1032" s="2" t="str">
        <f>BASE_NOTAS[[#This Row],[Sigla]]&amp;BASE_NOTAS[[#This Row],[CÓDIGO]]</f>
        <v>APIF_EL_FI</v>
      </c>
      <c r="B1032" s="4" t="s">
        <v>184</v>
      </c>
      <c r="C1032" s="4" t="s">
        <v>42</v>
      </c>
      <c r="D1032" s="4" t="s">
        <v>112</v>
      </c>
      <c r="E1032" s="42">
        <v>85.714285714285808</v>
      </c>
      <c r="F1032" s="4" t="s">
        <v>471</v>
      </c>
      <c r="G103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103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32" s="38">
        <f t="shared" ca="1" si="192"/>
        <v>77.107781792839162</v>
      </c>
      <c r="K1032" s="38" t="str">
        <f t="shared" ca="1" si="193"/>
        <v>-</v>
      </c>
      <c r="L1032" s="38">
        <f t="shared" ca="1" si="194"/>
        <v>88.026743466938598</v>
      </c>
      <c r="M1032" s="38">
        <f t="shared" ca="1" si="195"/>
        <v>99.759602238748499</v>
      </c>
      <c r="N1032" s="38">
        <f t="shared" ca="1" si="196"/>
        <v>49.754828726084483</v>
      </c>
      <c r="O1032" s="38" t="str">
        <f t="shared" ca="1" si="197"/>
        <v>-</v>
      </c>
      <c r="P1032" s="38" t="str">
        <f t="shared" ca="1" si="198"/>
        <v>-</v>
      </c>
      <c r="Q1032" s="38">
        <f t="shared" ca="1" si="199"/>
        <v>77.77777777777743</v>
      </c>
      <c r="R1032" s="38">
        <f t="shared" ca="1" si="200"/>
        <v>85.714285714285808</v>
      </c>
      <c r="S1032" s="38" t="str">
        <f t="shared" ca="1" si="201"/>
        <v>-</v>
      </c>
      <c r="T1032" s="38">
        <f t="shared" ca="1" si="202"/>
        <v>100</v>
      </c>
      <c r="U1032" s="38" t="str">
        <f t="shared" ca="1" si="203"/>
        <v>-</v>
      </c>
      <c r="V1032" s="38"/>
      <c r="W1032" s="38"/>
    </row>
    <row r="1033" spans="1:23" x14ac:dyDescent="0.35">
      <c r="A1033" s="2" t="str">
        <f>BASE_NOTAS[[#This Row],[Sigla]]&amp;BASE_NOTAS[[#This Row],[CÓDIGO]]</f>
        <v>BAIF_EL_FI</v>
      </c>
      <c r="B1033" s="4" t="s">
        <v>187</v>
      </c>
      <c r="C1033" s="4" t="s">
        <v>42</v>
      </c>
      <c r="D1033" s="4" t="s">
        <v>112</v>
      </c>
      <c r="E1033" s="42">
        <v>76.190476190476133</v>
      </c>
      <c r="F1033" s="4" t="s">
        <v>471</v>
      </c>
      <c r="G103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81.250000000000114</v>
      </c>
      <c r="H103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33" s="38">
        <f t="shared" ca="1" si="192"/>
        <v>76.860849984879295</v>
      </c>
      <c r="K1033" s="38" t="str">
        <f t="shared" ca="1" si="193"/>
        <v>-</v>
      </c>
      <c r="L1033" s="38">
        <f t="shared" ca="1" si="194"/>
        <v>74.949401852955631</v>
      </c>
      <c r="M1033" s="38">
        <f t="shared" ca="1" si="195"/>
        <v>75.644520575596431</v>
      </c>
      <c r="N1033" s="38">
        <f t="shared" ca="1" si="196"/>
        <v>81.966424483005568</v>
      </c>
      <c r="O1033" s="38" t="str">
        <f t="shared" ca="1" si="197"/>
        <v>-</v>
      </c>
      <c r="P1033" s="38" t="str">
        <f t="shared" ca="1" si="198"/>
        <v>-</v>
      </c>
      <c r="Q1033" s="38">
        <f t="shared" ca="1" si="199"/>
        <v>72.222222222222172</v>
      </c>
      <c r="R1033" s="38">
        <f t="shared" ca="1" si="200"/>
        <v>76.190476190476133</v>
      </c>
      <c r="S1033" s="38" t="str">
        <f t="shared" ca="1" si="201"/>
        <v>-</v>
      </c>
      <c r="T1033" s="38">
        <f t="shared" ca="1" si="202"/>
        <v>81.250000000000114</v>
      </c>
      <c r="U1033" s="38" t="str">
        <f t="shared" ca="1" si="203"/>
        <v>-</v>
      </c>
      <c r="V1033" s="38"/>
      <c r="W1033" s="38"/>
    </row>
    <row r="1034" spans="1:23" x14ac:dyDescent="0.35">
      <c r="A1034" s="2" t="str">
        <f>BASE_NOTAS[[#This Row],[Sigla]]&amp;BASE_NOTAS[[#This Row],[CÓDIGO]]</f>
        <v>CEIF_EL_FI</v>
      </c>
      <c r="B1034" s="4" t="s">
        <v>188</v>
      </c>
      <c r="C1034" s="4" t="s">
        <v>42</v>
      </c>
      <c r="D1034" s="4" t="s">
        <v>112</v>
      </c>
      <c r="E1034" s="42">
        <v>85.714285714285808</v>
      </c>
      <c r="F1034" s="4" t="s">
        <v>471</v>
      </c>
      <c r="G103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81.250000000000114</v>
      </c>
      <c r="H103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34" s="38">
        <f t="shared" ca="1" si="192"/>
        <v>93.348527339510085</v>
      </c>
      <c r="K1034" s="38" t="str">
        <f t="shared" ca="1" si="193"/>
        <v>-</v>
      </c>
      <c r="L1034" s="38">
        <f t="shared" ca="1" si="194"/>
        <v>95.602389051056761</v>
      </c>
      <c r="M1034" s="38">
        <f t="shared" ca="1" si="195"/>
        <v>92.656337228759483</v>
      </c>
      <c r="N1034" s="38">
        <f t="shared" ca="1" si="196"/>
        <v>96.425522473178816</v>
      </c>
      <c r="O1034" s="38" t="str">
        <f t="shared" ca="1" si="197"/>
        <v>-</v>
      </c>
      <c r="P1034" s="38" t="str">
        <f t="shared" ca="1" si="198"/>
        <v>-</v>
      </c>
      <c r="Q1034" s="38">
        <f t="shared" ca="1" si="199"/>
        <v>72.222222222222172</v>
      </c>
      <c r="R1034" s="38">
        <f t="shared" ca="1" si="200"/>
        <v>85.714285714285808</v>
      </c>
      <c r="S1034" s="38" t="str">
        <f t="shared" ca="1" si="201"/>
        <v>-</v>
      </c>
      <c r="T1034" s="38">
        <f t="shared" ca="1" si="202"/>
        <v>81.250000000000114</v>
      </c>
      <c r="U1034" s="38" t="str">
        <f t="shared" ca="1" si="203"/>
        <v>-</v>
      </c>
      <c r="V1034" s="38"/>
      <c r="W1034" s="38"/>
    </row>
    <row r="1035" spans="1:23" x14ac:dyDescent="0.35">
      <c r="A1035" s="2" t="str">
        <f>BASE_NOTAS[[#This Row],[Sigla]]&amp;BASE_NOTAS[[#This Row],[CÓDIGO]]</f>
        <v>DFIF_EL_FI</v>
      </c>
      <c r="B1035" s="4" t="s">
        <v>189</v>
      </c>
      <c r="C1035" s="4" t="s">
        <v>42</v>
      </c>
      <c r="D1035" s="4" t="s">
        <v>112</v>
      </c>
      <c r="E1035" s="42">
        <v>100</v>
      </c>
      <c r="F1035" s="4" t="s">
        <v>471</v>
      </c>
      <c r="G103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87.499999999999773</v>
      </c>
      <c r="H103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35" s="38">
        <f t="shared" ca="1" si="192"/>
        <v>100</v>
      </c>
      <c r="K1035" s="38" t="str">
        <f t="shared" ca="1" si="193"/>
        <v>-</v>
      </c>
      <c r="L1035" s="38">
        <f t="shared" ca="1" si="194"/>
        <v>100</v>
      </c>
      <c r="M1035" s="38">
        <f t="shared" ca="1" si="195"/>
        <v>95.873044033375507</v>
      </c>
      <c r="N1035" s="38">
        <f t="shared" ca="1" si="196"/>
        <v>95.249319605454744</v>
      </c>
      <c r="O1035" s="38" t="str">
        <f t="shared" ca="1" si="197"/>
        <v>-</v>
      </c>
      <c r="P1035" s="38" t="str">
        <f t="shared" ca="1" si="198"/>
        <v>-</v>
      </c>
      <c r="Q1035" s="38">
        <f t="shared" ca="1" si="199"/>
        <v>100</v>
      </c>
      <c r="R1035" s="38">
        <f t="shared" ca="1" si="200"/>
        <v>100</v>
      </c>
      <c r="S1035" s="38" t="str">
        <f t="shared" ca="1" si="201"/>
        <v>-</v>
      </c>
      <c r="T1035" s="38">
        <f t="shared" ca="1" si="202"/>
        <v>87.499999999999773</v>
      </c>
      <c r="U1035" s="38" t="str">
        <f t="shared" ca="1" si="203"/>
        <v>-</v>
      </c>
      <c r="V1035" s="38"/>
      <c r="W1035" s="38"/>
    </row>
    <row r="1036" spans="1:23" x14ac:dyDescent="0.35">
      <c r="A1036" s="2" t="str">
        <f>BASE_NOTAS[[#This Row],[Sigla]]&amp;BASE_NOTAS[[#This Row],[CÓDIGO]]</f>
        <v>ESIF_EL_FI</v>
      </c>
      <c r="B1036" s="4" t="s">
        <v>183</v>
      </c>
      <c r="C1036" s="4" t="s">
        <v>42</v>
      </c>
      <c r="D1036" s="4" t="s">
        <v>112</v>
      </c>
      <c r="E1036" s="42">
        <v>95.238095238095497</v>
      </c>
      <c r="F1036" s="4" t="s">
        <v>471</v>
      </c>
      <c r="G103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103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36" s="38">
        <f t="shared" ca="1" si="192"/>
        <v>98.803517601344311</v>
      </c>
      <c r="K1036" s="38" t="str">
        <f t="shared" ca="1" si="193"/>
        <v>-</v>
      </c>
      <c r="L1036" s="38">
        <f t="shared" ca="1" si="194"/>
        <v>97.317564810991584</v>
      </c>
      <c r="M1036" s="38">
        <f t="shared" ca="1" si="195"/>
        <v>98.028470739902446</v>
      </c>
      <c r="N1036" s="38">
        <f t="shared" ca="1" si="196"/>
        <v>98.214525068575114</v>
      </c>
      <c r="O1036" s="38" t="str">
        <f t="shared" ca="1" si="197"/>
        <v>-</v>
      </c>
      <c r="P1036" s="38" t="str">
        <f t="shared" ca="1" si="198"/>
        <v>-</v>
      </c>
      <c r="Q1036" s="38">
        <f t="shared" ca="1" si="199"/>
        <v>100</v>
      </c>
      <c r="R1036" s="38">
        <f t="shared" ca="1" si="200"/>
        <v>95.238095238095497</v>
      </c>
      <c r="S1036" s="38" t="str">
        <f t="shared" ca="1" si="201"/>
        <v>-</v>
      </c>
      <c r="T1036" s="38">
        <f t="shared" ca="1" si="202"/>
        <v>100</v>
      </c>
      <c r="U1036" s="38" t="str">
        <f t="shared" ca="1" si="203"/>
        <v>-</v>
      </c>
      <c r="V1036" s="38"/>
      <c r="W1036" s="38"/>
    </row>
    <row r="1037" spans="1:23" x14ac:dyDescent="0.35">
      <c r="A1037" s="2" t="str">
        <f>BASE_NOTAS[[#This Row],[Sigla]]&amp;BASE_NOTAS[[#This Row],[CÓDIGO]]</f>
        <v>GOIF_EL_FI</v>
      </c>
      <c r="B1037" s="4" t="s">
        <v>190</v>
      </c>
      <c r="C1037" s="4" t="s">
        <v>42</v>
      </c>
      <c r="D1037" s="4" t="s">
        <v>112</v>
      </c>
      <c r="E1037" s="42">
        <v>100</v>
      </c>
      <c r="F1037" s="4" t="s">
        <v>471</v>
      </c>
      <c r="G103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103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37" s="38">
        <f t="shared" ca="1" si="192"/>
        <v>81.258955383375792</v>
      </c>
      <c r="K1037" s="38" t="str">
        <f t="shared" ca="1" si="193"/>
        <v>-</v>
      </c>
      <c r="L1037" s="38">
        <f t="shared" ca="1" si="194"/>
        <v>89.271019720078584</v>
      </c>
      <c r="M1037" s="38">
        <f t="shared" ca="1" si="195"/>
        <v>95.346505960670967</v>
      </c>
      <c r="N1037" s="38">
        <f t="shared" ca="1" si="196"/>
        <v>91.724725744120278</v>
      </c>
      <c r="O1037" s="38" t="str">
        <f t="shared" ca="1" si="197"/>
        <v>-</v>
      </c>
      <c r="P1037" s="38" t="str">
        <f t="shared" ca="1" si="198"/>
        <v>-</v>
      </c>
      <c r="Q1037" s="38">
        <f t="shared" ca="1" si="199"/>
        <v>100</v>
      </c>
      <c r="R1037" s="38">
        <f t="shared" ca="1" si="200"/>
        <v>100</v>
      </c>
      <c r="S1037" s="38" t="str">
        <f t="shared" ca="1" si="201"/>
        <v>-</v>
      </c>
      <c r="T1037" s="38">
        <f t="shared" ca="1" si="202"/>
        <v>100</v>
      </c>
      <c r="U1037" s="38" t="str">
        <f t="shared" ca="1" si="203"/>
        <v>-</v>
      </c>
      <c r="V1037" s="38"/>
      <c r="W1037" s="38"/>
    </row>
    <row r="1038" spans="1:23" x14ac:dyDescent="0.35">
      <c r="A1038" s="2" t="str">
        <f>BASE_NOTAS[[#This Row],[Sigla]]&amp;BASE_NOTAS[[#This Row],[CÓDIGO]]</f>
        <v>MAIF_EL_FI</v>
      </c>
      <c r="B1038" s="4" t="s">
        <v>191</v>
      </c>
      <c r="C1038" s="4" t="s">
        <v>42</v>
      </c>
      <c r="D1038" s="4" t="s">
        <v>112</v>
      </c>
      <c r="E1038" s="42">
        <v>85.714285714285808</v>
      </c>
      <c r="F1038" s="4" t="s">
        <v>471</v>
      </c>
      <c r="G103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87.499999999999773</v>
      </c>
      <c r="H103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38" s="38">
        <f t="shared" ca="1" si="192"/>
        <v>90.521397821919635</v>
      </c>
      <c r="K1038" s="38" t="str">
        <f t="shared" ca="1" si="193"/>
        <v>-</v>
      </c>
      <c r="L1038" s="38">
        <f t="shared" ca="1" si="194"/>
        <v>83.365463034791361</v>
      </c>
      <c r="M1038" s="38">
        <f t="shared" ca="1" si="195"/>
        <v>78.898371541697486</v>
      </c>
      <c r="N1038" s="38">
        <f t="shared" ca="1" si="196"/>
        <v>87.337271016795796</v>
      </c>
      <c r="O1038" s="38" t="str">
        <f t="shared" ca="1" si="197"/>
        <v>-</v>
      </c>
      <c r="P1038" s="38" t="str">
        <f t="shared" ca="1" si="198"/>
        <v>-</v>
      </c>
      <c r="Q1038" s="38">
        <f t="shared" ca="1" si="199"/>
        <v>83.333333333333471</v>
      </c>
      <c r="R1038" s="38">
        <f t="shared" ca="1" si="200"/>
        <v>85.714285714285808</v>
      </c>
      <c r="S1038" s="38" t="str">
        <f t="shared" ca="1" si="201"/>
        <v>-</v>
      </c>
      <c r="T1038" s="38">
        <f t="shared" ca="1" si="202"/>
        <v>87.499999999999773</v>
      </c>
      <c r="U1038" s="38" t="str">
        <f t="shared" ca="1" si="203"/>
        <v>-</v>
      </c>
      <c r="V1038" s="38"/>
      <c r="W1038" s="38"/>
    </row>
    <row r="1039" spans="1:23" x14ac:dyDescent="0.35">
      <c r="A1039" s="2" t="str">
        <f>BASE_NOTAS[[#This Row],[Sigla]]&amp;BASE_NOTAS[[#This Row],[CÓDIGO]]</f>
        <v>MGIF_EL_FI</v>
      </c>
      <c r="B1039" s="4" t="s">
        <v>192</v>
      </c>
      <c r="C1039" s="4" t="s">
        <v>42</v>
      </c>
      <c r="D1039" s="4" t="s">
        <v>112</v>
      </c>
      <c r="E1039" s="42">
        <v>95.238095238095497</v>
      </c>
      <c r="F1039" s="4" t="s">
        <v>471</v>
      </c>
      <c r="G103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87.499999999999773</v>
      </c>
      <c r="H103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39" s="38">
        <f t="shared" ca="1" si="192"/>
        <v>97.059621632870787</v>
      </c>
      <c r="K1039" s="38" t="str">
        <f t="shared" ca="1" si="193"/>
        <v>-</v>
      </c>
      <c r="L1039" s="38">
        <f t="shared" ca="1" si="194"/>
        <v>97.802910822332578</v>
      </c>
      <c r="M1039" s="38">
        <f t="shared" ca="1" si="195"/>
        <v>94.446251311965483</v>
      </c>
      <c r="N1039" s="38">
        <f t="shared" ca="1" si="196"/>
        <v>98.337801347643136</v>
      </c>
      <c r="O1039" s="38" t="str">
        <f t="shared" ca="1" si="197"/>
        <v>-</v>
      </c>
      <c r="P1039" s="38" t="str">
        <f t="shared" ca="1" si="198"/>
        <v>-</v>
      </c>
      <c r="Q1039" s="38">
        <f t="shared" ca="1" si="199"/>
        <v>88.888888888888715</v>
      </c>
      <c r="R1039" s="38">
        <f t="shared" ca="1" si="200"/>
        <v>95.238095238095497</v>
      </c>
      <c r="S1039" s="38" t="str">
        <f t="shared" ca="1" si="201"/>
        <v>-</v>
      </c>
      <c r="T1039" s="38">
        <f t="shared" ca="1" si="202"/>
        <v>87.499999999999773</v>
      </c>
      <c r="U1039" s="38" t="str">
        <f t="shared" ca="1" si="203"/>
        <v>-</v>
      </c>
      <c r="V1039" s="38"/>
      <c r="W1039" s="38"/>
    </row>
    <row r="1040" spans="1:23" x14ac:dyDescent="0.35">
      <c r="A1040" s="2" t="str">
        <f>BASE_NOTAS[[#This Row],[Sigla]]&amp;BASE_NOTAS[[#This Row],[CÓDIGO]]</f>
        <v>MSIF_EL_FI</v>
      </c>
      <c r="B1040" s="4" t="s">
        <v>193</v>
      </c>
      <c r="C1040" s="4" t="s">
        <v>42</v>
      </c>
      <c r="D1040" s="4" t="s">
        <v>112</v>
      </c>
      <c r="E1040" s="42">
        <v>85.714285714285808</v>
      </c>
      <c r="F1040" s="4" t="s">
        <v>471</v>
      </c>
      <c r="G104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87.499999999999773</v>
      </c>
      <c r="H104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40" s="38">
        <f t="shared" ca="1" si="192"/>
        <v>93.926838571854759</v>
      </c>
      <c r="K1040" s="38" t="str">
        <f t="shared" ca="1" si="193"/>
        <v>-</v>
      </c>
      <c r="L1040" s="38">
        <f t="shared" ca="1" si="194"/>
        <v>96.976146113872602</v>
      </c>
      <c r="M1040" s="38">
        <f t="shared" ca="1" si="195"/>
        <v>98.388890248742769</v>
      </c>
      <c r="N1040" s="38">
        <f t="shared" ca="1" si="196"/>
        <v>98.834694538858841</v>
      </c>
      <c r="O1040" s="38" t="str">
        <f t="shared" ca="1" si="197"/>
        <v>-</v>
      </c>
      <c r="P1040" s="38" t="str">
        <f t="shared" ca="1" si="198"/>
        <v>-</v>
      </c>
      <c r="Q1040" s="38">
        <f t="shared" ca="1" si="199"/>
        <v>94.444444444444756</v>
      </c>
      <c r="R1040" s="38">
        <f t="shared" ca="1" si="200"/>
        <v>85.714285714285808</v>
      </c>
      <c r="S1040" s="38" t="str">
        <f t="shared" ca="1" si="201"/>
        <v>-</v>
      </c>
      <c r="T1040" s="38">
        <f t="shared" ca="1" si="202"/>
        <v>87.499999999999773</v>
      </c>
      <c r="U1040" s="38" t="str">
        <f t="shared" ca="1" si="203"/>
        <v>-</v>
      </c>
      <c r="V1040" s="38"/>
      <c r="W1040" s="38"/>
    </row>
    <row r="1041" spans="1:23" x14ac:dyDescent="0.35">
      <c r="A1041" s="2" t="str">
        <f>BASE_NOTAS[[#This Row],[Sigla]]&amp;BASE_NOTAS[[#This Row],[CÓDIGO]]</f>
        <v>MTIF_EL_FI</v>
      </c>
      <c r="B1041" s="4" t="s">
        <v>195</v>
      </c>
      <c r="C1041" s="4" t="s">
        <v>42</v>
      </c>
      <c r="D1041" s="4" t="s">
        <v>112</v>
      </c>
      <c r="E1041" s="42">
        <v>95.238095238095497</v>
      </c>
      <c r="F1041" s="4" t="s">
        <v>471</v>
      </c>
      <c r="G104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104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41" s="38">
        <f t="shared" ca="1" si="192"/>
        <v>93.220080556014082</v>
      </c>
      <c r="K1041" s="38" t="str">
        <f t="shared" ca="1" si="193"/>
        <v>-</v>
      </c>
      <c r="L1041" s="38">
        <f t="shared" ca="1" si="194"/>
        <v>92.878430975820621</v>
      </c>
      <c r="M1041" s="38">
        <f t="shared" ca="1" si="195"/>
        <v>92.550198542227207</v>
      </c>
      <c r="N1041" s="38">
        <f t="shared" ca="1" si="196"/>
        <v>95.917261790723259</v>
      </c>
      <c r="O1041" s="38" t="str">
        <f t="shared" ca="1" si="197"/>
        <v>-</v>
      </c>
      <c r="P1041" s="38" t="str">
        <f t="shared" ca="1" si="198"/>
        <v>-</v>
      </c>
      <c r="Q1041" s="38">
        <f t="shared" ca="1" si="199"/>
        <v>88.888888888888715</v>
      </c>
      <c r="R1041" s="38">
        <f t="shared" ca="1" si="200"/>
        <v>95.238095238095497</v>
      </c>
      <c r="S1041" s="38" t="str">
        <f t="shared" ca="1" si="201"/>
        <v>-</v>
      </c>
      <c r="T1041" s="38">
        <f t="shared" ca="1" si="202"/>
        <v>100</v>
      </c>
      <c r="U1041" s="38" t="str">
        <f t="shared" ca="1" si="203"/>
        <v>-</v>
      </c>
      <c r="V1041" s="38"/>
      <c r="W1041" s="38"/>
    </row>
    <row r="1042" spans="1:23" x14ac:dyDescent="0.35">
      <c r="A1042" s="2" t="str">
        <f>BASE_NOTAS[[#This Row],[Sigla]]&amp;BASE_NOTAS[[#This Row],[CÓDIGO]]</f>
        <v>PAIF_EL_FI</v>
      </c>
      <c r="B1042" s="4" t="s">
        <v>196</v>
      </c>
      <c r="C1042" s="4" t="s">
        <v>42</v>
      </c>
      <c r="D1042" s="4" t="s">
        <v>112</v>
      </c>
      <c r="E1042" s="42">
        <v>47.619047619047748</v>
      </c>
      <c r="F1042" s="4" t="s">
        <v>471</v>
      </c>
      <c r="G104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74.999999999999559</v>
      </c>
      <c r="H104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42" s="38">
        <f t="shared" ca="1" si="192"/>
        <v>52.466402328401628</v>
      </c>
      <c r="K1042" s="38" t="str">
        <f t="shared" ca="1" si="193"/>
        <v>-</v>
      </c>
      <c r="L1042" s="38">
        <f t="shared" ca="1" si="194"/>
        <v>62.618451733943068</v>
      </c>
      <c r="M1042" s="38">
        <f t="shared" ca="1" si="195"/>
        <v>63.826908977333197</v>
      </c>
      <c r="N1042" s="38">
        <f t="shared" ca="1" si="196"/>
        <v>0</v>
      </c>
      <c r="O1042" s="38" t="str">
        <f t="shared" ca="1" si="197"/>
        <v>-</v>
      </c>
      <c r="P1042" s="38" t="str">
        <f t="shared" ca="1" si="198"/>
        <v>-</v>
      </c>
      <c r="Q1042" s="38">
        <f t="shared" ca="1" si="199"/>
        <v>49.999999999999609</v>
      </c>
      <c r="R1042" s="38">
        <f t="shared" ca="1" si="200"/>
        <v>47.619047619047748</v>
      </c>
      <c r="S1042" s="38" t="str">
        <f t="shared" ca="1" si="201"/>
        <v>-</v>
      </c>
      <c r="T1042" s="38">
        <f t="shared" ca="1" si="202"/>
        <v>74.999999999999559</v>
      </c>
      <c r="U1042" s="38" t="str">
        <f t="shared" ca="1" si="203"/>
        <v>-</v>
      </c>
      <c r="V1042" s="38"/>
      <c r="W1042" s="38"/>
    </row>
    <row r="1043" spans="1:23" x14ac:dyDescent="0.35">
      <c r="A1043" s="2" t="str">
        <f>BASE_NOTAS[[#This Row],[Sigla]]&amp;BASE_NOTAS[[#This Row],[CÓDIGO]]</f>
        <v>PBIF_EL_FI</v>
      </c>
      <c r="B1043" s="4" t="s">
        <v>197</v>
      </c>
      <c r="C1043" s="4" t="s">
        <v>42</v>
      </c>
      <c r="D1043" s="4" t="s">
        <v>112</v>
      </c>
      <c r="E1043" s="42">
        <v>90.476190476190311</v>
      </c>
      <c r="F1043" s="4" t="s">
        <v>471</v>
      </c>
      <c r="G104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93.750000000000327</v>
      </c>
      <c r="H104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43" s="38">
        <f t="shared" ca="1" si="192"/>
        <v>96.37460360539923</v>
      </c>
      <c r="K1043" s="38" t="str">
        <f t="shared" ca="1" si="193"/>
        <v>-</v>
      </c>
      <c r="L1043" s="38">
        <f t="shared" ca="1" si="194"/>
        <v>99.025943282116188</v>
      </c>
      <c r="M1043" s="38">
        <f t="shared" ca="1" si="195"/>
        <v>98.281498536647049</v>
      </c>
      <c r="N1043" s="38">
        <f t="shared" ca="1" si="196"/>
        <v>97.989624992549381</v>
      </c>
      <c r="O1043" s="38" t="str">
        <f t="shared" ca="1" si="197"/>
        <v>-</v>
      </c>
      <c r="P1043" s="38" t="str">
        <f t="shared" ca="1" si="198"/>
        <v>-</v>
      </c>
      <c r="Q1043" s="38">
        <f t="shared" ca="1" si="199"/>
        <v>88.888888888888715</v>
      </c>
      <c r="R1043" s="38">
        <f t="shared" ca="1" si="200"/>
        <v>90.476190476190311</v>
      </c>
      <c r="S1043" s="38" t="str">
        <f t="shared" ca="1" si="201"/>
        <v>-</v>
      </c>
      <c r="T1043" s="38">
        <f t="shared" ca="1" si="202"/>
        <v>93.750000000000327</v>
      </c>
      <c r="U1043" s="38" t="str">
        <f t="shared" ca="1" si="203"/>
        <v>-</v>
      </c>
      <c r="V1043" s="38"/>
      <c r="W1043" s="38"/>
    </row>
    <row r="1044" spans="1:23" x14ac:dyDescent="0.35">
      <c r="A1044" s="2" t="str">
        <f>BASE_NOTAS[[#This Row],[Sigla]]&amp;BASE_NOTAS[[#This Row],[CÓDIGO]]</f>
        <v>PEIF_EL_FI</v>
      </c>
      <c r="B1044" s="4" t="s">
        <v>198</v>
      </c>
      <c r="C1044" s="4" t="s">
        <v>42</v>
      </c>
      <c r="D1044" s="4" t="s">
        <v>112</v>
      </c>
      <c r="E1044" s="42">
        <v>95.238095238095497</v>
      </c>
      <c r="F1044" s="4" t="s">
        <v>471</v>
      </c>
      <c r="G104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87.499999999999773</v>
      </c>
      <c r="H104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44" s="38">
        <f t="shared" ca="1" si="192"/>
        <v>97.352426184969815</v>
      </c>
      <c r="K1044" s="38" t="str">
        <f t="shared" ca="1" si="193"/>
        <v>-</v>
      </c>
      <c r="L1044" s="38">
        <f t="shared" ca="1" si="194"/>
        <v>91.712248567070162</v>
      </c>
      <c r="M1044" s="38">
        <f t="shared" ca="1" si="195"/>
        <v>82.139012229643171</v>
      </c>
      <c r="N1044" s="38">
        <f t="shared" ca="1" si="196"/>
        <v>96.83512261144908</v>
      </c>
      <c r="O1044" s="38" t="str">
        <f t="shared" ca="1" si="197"/>
        <v>-</v>
      </c>
      <c r="P1044" s="38" t="str">
        <f t="shared" ca="1" si="198"/>
        <v>-</v>
      </c>
      <c r="Q1044" s="38">
        <f t="shared" ca="1" si="199"/>
        <v>83.333333333333471</v>
      </c>
      <c r="R1044" s="38">
        <f t="shared" ca="1" si="200"/>
        <v>95.238095238095497</v>
      </c>
      <c r="S1044" s="38" t="str">
        <f t="shared" ca="1" si="201"/>
        <v>-</v>
      </c>
      <c r="T1044" s="38">
        <f t="shared" ca="1" si="202"/>
        <v>87.499999999999773</v>
      </c>
      <c r="U1044" s="38" t="str">
        <f t="shared" ca="1" si="203"/>
        <v>-</v>
      </c>
      <c r="V1044" s="38"/>
      <c r="W1044" s="38"/>
    </row>
    <row r="1045" spans="1:23" x14ac:dyDescent="0.35">
      <c r="A1045" s="2" t="str">
        <f>BASE_NOTAS[[#This Row],[Sigla]]&amp;BASE_NOTAS[[#This Row],[CÓDIGO]]</f>
        <v>PIIF_EL_FI</v>
      </c>
      <c r="B1045" s="4" t="s">
        <v>199</v>
      </c>
      <c r="C1045" s="4" t="s">
        <v>42</v>
      </c>
      <c r="D1045" s="4" t="s">
        <v>112</v>
      </c>
      <c r="E1045" s="42">
        <v>76.190476190476133</v>
      </c>
      <c r="F1045" s="4" t="s">
        <v>471</v>
      </c>
      <c r="G104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81.250000000000114</v>
      </c>
      <c r="H104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45" s="38">
        <f t="shared" ca="1" si="192"/>
        <v>55.711589450240318</v>
      </c>
      <c r="K1045" s="38" t="str">
        <f t="shared" ca="1" si="193"/>
        <v>-</v>
      </c>
      <c r="L1045" s="38">
        <f t="shared" ca="1" si="194"/>
        <v>49.500861377537262</v>
      </c>
      <c r="M1045" s="38">
        <f t="shared" ca="1" si="195"/>
        <v>71.077192561894975</v>
      </c>
      <c r="N1045" s="38">
        <f t="shared" ca="1" si="196"/>
        <v>73.355367975399432</v>
      </c>
      <c r="O1045" s="38" t="str">
        <f t="shared" ca="1" si="197"/>
        <v>-</v>
      </c>
      <c r="P1045" s="38" t="str">
        <f t="shared" ca="1" si="198"/>
        <v>-</v>
      </c>
      <c r="Q1045" s="38">
        <f t="shared" ca="1" si="199"/>
        <v>55.55555555555565</v>
      </c>
      <c r="R1045" s="38">
        <f t="shared" ca="1" si="200"/>
        <v>76.190476190476133</v>
      </c>
      <c r="S1045" s="38" t="str">
        <f t="shared" ca="1" si="201"/>
        <v>-</v>
      </c>
      <c r="T1045" s="38">
        <f t="shared" ca="1" si="202"/>
        <v>81.250000000000114</v>
      </c>
      <c r="U1045" s="38" t="str">
        <f t="shared" ca="1" si="203"/>
        <v>-</v>
      </c>
      <c r="V1045" s="38"/>
      <c r="W1045" s="38"/>
    </row>
    <row r="1046" spans="1:23" x14ac:dyDescent="0.35">
      <c r="A1046" s="2" t="str">
        <f>BASE_NOTAS[[#This Row],[Sigla]]&amp;BASE_NOTAS[[#This Row],[CÓDIGO]]</f>
        <v>PRIF_EL_FI</v>
      </c>
      <c r="B1046" s="4" t="s">
        <v>200</v>
      </c>
      <c r="C1046" s="4" t="s">
        <v>42</v>
      </c>
      <c r="D1046" s="4" t="s">
        <v>112</v>
      </c>
      <c r="E1046" s="42">
        <v>95.238095238095497</v>
      </c>
      <c r="F1046" s="4" t="s">
        <v>471</v>
      </c>
      <c r="G104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93.750000000000327</v>
      </c>
      <c r="H104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46" s="38">
        <f t="shared" ca="1" si="192"/>
        <v>95.858084706576861</v>
      </c>
      <c r="K1046" s="38" t="str">
        <f t="shared" ca="1" si="193"/>
        <v>-</v>
      </c>
      <c r="L1046" s="38">
        <f t="shared" ca="1" si="194"/>
        <v>99.229688337615556</v>
      </c>
      <c r="M1046" s="38">
        <f t="shared" ca="1" si="195"/>
        <v>96.529725997795353</v>
      </c>
      <c r="N1046" s="38">
        <f t="shared" ca="1" si="196"/>
        <v>99.469019378913899</v>
      </c>
      <c r="O1046" s="38" t="str">
        <f t="shared" ca="1" si="197"/>
        <v>-</v>
      </c>
      <c r="P1046" s="38" t="str">
        <f t="shared" ca="1" si="198"/>
        <v>-</v>
      </c>
      <c r="Q1046" s="38">
        <f t="shared" ca="1" si="199"/>
        <v>94.444444444444756</v>
      </c>
      <c r="R1046" s="38">
        <f t="shared" ca="1" si="200"/>
        <v>95.238095238095497</v>
      </c>
      <c r="S1046" s="38" t="str">
        <f t="shared" ca="1" si="201"/>
        <v>-</v>
      </c>
      <c r="T1046" s="38">
        <f t="shared" ca="1" si="202"/>
        <v>93.750000000000327</v>
      </c>
      <c r="U1046" s="38" t="str">
        <f t="shared" ca="1" si="203"/>
        <v>-</v>
      </c>
      <c r="V1046" s="38"/>
      <c r="W1046" s="38"/>
    </row>
    <row r="1047" spans="1:23" x14ac:dyDescent="0.35">
      <c r="A1047" s="2" t="str">
        <f>BASE_NOTAS[[#This Row],[Sigla]]&amp;BASE_NOTAS[[#This Row],[CÓDIGO]]</f>
        <v>RJIF_EL_FI</v>
      </c>
      <c r="B1047" s="4" t="s">
        <v>201</v>
      </c>
      <c r="C1047" s="4" t="s">
        <v>42</v>
      </c>
      <c r="D1047" s="4" t="s">
        <v>112</v>
      </c>
      <c r="E1047" s="42">
        <v>100</v>
      </c>
      <c r="F1047" s="4" t="s">
        <v>471</v>
      </c>
      <c r="G104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104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47" s="38">
        <f t="shared" ca="1" si="192"/>
        <v>99.117511850384119</v>
      </c>
      <c r="K1047" s="38" t="str">
        <f t="shared" ca="1" si="193"/>
        <v>-</v>
      </c>
      <c r="L1047" s="38">
        <f t="shared" ca="1" si="194"/>
        <v>99.197714038135842</v>
      </c>
      <c r="M1047" s="38">
        <f t="shared" ca="1" si="195"/>
        <v>100</v>
      </c>
      <c r="N1047" s="38">
        <f t="shared" ca="1" si="196"/>
        <v>100</v>
      </c>
      <c r="O1047" s="38" t="str">
        <f t="shared" ca="1" si="197"/>
        <v>-</v>
      </c>
      <c r="P1047" s="38" t="str">
        <f t="shared" ca="1" si="198"/>
        <v>-</v>
      </c>
      <c r="Q1047" s="38">
        <f t="shared" ca="1" si="199"/>
        <v>94.444444444444756</v>
      </c>
      <c r="R1047" s="38">
        <f t="shared" ca="1" si="200"/>
        <v>100</v>
      </c>
      <c r="S1047" s="38" t="str">
        <f t="shared" ca="1" si="201"/>
        <v>-</v>
      </c>
      <c r="T1047" s="38">
        <f t="shared" ca="1" si="202"/>
        <v>100</v>
      </c>
      <c r="U1047" s="38" t="str">
        <f t="shared" ca="1" si="203"/>
        <v>-</v>
      </c>
      <c r="V1047" s="38"/>
      <c r="W1047" s="38"/>
    </row>
    <row r="1048" spans="1:23" x14ac:dyDescent="0.35">
      <c r="A1048" s="2" t="str">
        <f>BASE_NOTAS[[#This Row],[Sigla]]&amp;BASE_NOTAS[[#This Row],[CÓDIGO]]</f>
        <v>RNIF_EL_FI</v>
      </c>
      <c r="B1048" s="4" t="s">
        <v>202</v>
      </c>
      <c r="C1048" s="4" t="s">
        <v>42</v>
      </c>
      <c r="D1048" s="4" t="s">
        <v>112</v>
      </c>
      <c r="E1048" s="42">
        <v>90.476190476190311</v>
      </c>
      <c r="F1048" s="4" t="s">
        <v>471</v>
      </c>
      <c r="G104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87.499999999999773</v>
      </c>
      <c r="H104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48" s="38">
        <f t="shared" ca="1" si="192"/>
        <v>95.390013670611708</v>
      </c>
      <c r="K1048" s="38" t="str">
        <f t="shared" ca="1" si="193"/>
        <v>-</v>
      </c>
      <c r="L1048" s="38">
        <f t="shared" ca="1" si="194"/>
        <v>98.712294923094362</v>
      </c>
      <c r="M1048" s="38">
        <f t="shared" ca="1" si="195"/>
        <v>90.995805265662668</v>
      </c>
      <c r="N1048" s="38">
        <f t="shared" ca="1" si="196"/>
        <v>92.620774367057507</v>
      </c>
      <c r="O1048" s="38" t="str">
        <f t="shared" ca="1" si="197"/>
        <v>-</v>
      </c>
      <c r="P1048" s="38" t="str">
        <f t="shared" ca="1" si="198"/>
        <v>-</v>
      </c>
      <c r="Q1048" s="38">
        <f t="shared" ca="1" si="199"/>
        <v>94.444444444444756</v>
      </c>
      <c r="R1048" s="38">
        <f t="shared" ca="1" si="200"/>
        <v>90.476190476190311</v>
      </c>
      <c r="S1048" s="38" t="str">
        <f t="shared" ca="1" si="201"/>
        <v>-</v>
      </c>
      <c r="T1048" s="38">
        <f t="shared" ca="1" si="202"/>
        <v>87.499999999999773</v>
      </c>
      <c r="U1048" s="38" t="str">
        <f t="shared" ca="1" si="203"/>
        <v>-</v>
      </c>
      <c r="V1048" s="38"/>
      <c r="W1048" s="38"/>
    </row>
    <row r="1049" spans="1:23" x14ac:dyDescent="0.35">
      <c r="A1049" s="2" t="str">
        <f>BASE_NOTAS[[#This Row],[Sigla]]&amp;BASE_NOTAS[[#This Row],[CÓDIGO]]</f>
        <v>ROIF_EL_FI</v>
      </c>
      <c r="B1049" s="4" t="s">
        <v>203</v>
      </c>
      <c r="C1049" s="4" t="s">
        <v>42</v>
      </c>
      <c r="D1049" s="4" t="s">
        <v>112</v>
      </c>
      <c r="E1049" s="42">
        <v>95.238095238095497</v>
      </c>
      <c r="F1049" s="4" t="s">
        <v>471</v>
      </c>
      <c r="G104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93.750000000000327</v>
      </c>
      <c r="H104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49" s="38">
        <f t="shared" ca="1" si="192"/>
        <v>98.203077370826989</v>
      </c>
      <c r="K1049" s="38" t="str">
        <f t="shared" ca="1" si="193"/>
        <v>-</v>
      </c>
      <c r="L1049" s="38">
        <f t="shared" ca="1" si="194"/>
        <v>96.853613032116826</v>
      </c>
      <c r="M1049" s="38">
        <f t="shared" ca="1" si="195"/>
        <v>91.228716985631593</v>
      </c>
      <c r="N1049" s="38">
        <f t="shared" ca="1" si="196"/>
        <v>88.114860344580208</v>
      </c>
      <c r="O1049" s="38" t="str">
        <f t="shared" ca="1" si="197"/>
        <v>-</v>
      </c>
      <c r="P1049" s="38" t="str">
        <f t="shared" ca="1" si="198"/>
        <v>-</v>
      </c>
      <c r="Q1049" s="38">
        <f t="shared" ca="1" si="199"/>
        <v>72.222222222222172</v>
      </c>
      <c r="R1049" s="38">
        <f t="shared" ca="1" si="200"/>
        <v>95.238095238095497</v>
      </c>
      <c r="S1049" s="38" t="str">
        <f t="shared" ca="1" si="201"/>
        <v>-</v>
      </c>
      <c r="T1049" s="38">
        <f t="shared" ca="1" si="202"/>
        <v>93.750000000000327</v>
      </c>
      <c r="U1049" s="38" t="str">
        <f t="shared" ca="1" si="203"/>
        <v>-</v>
      </c>
      <c r="V1049" s="38"/>
      <c r="W1049" s="38"/>
    </row>
    <row r="1050" spans="1:23" x14ac:dyDescent="0.35">
      <c r="A1050" s="2" t="str">
        <f>BASE_NOTAS[[#This Row],[Sigla]]&amp;BASE_NOTAS[[#This Row],[CÓDIGO]]</f>
        <v>RRIF_EL_FI</v>
      </c>
      <c r="B1050" s="4" t="s">
        <v>204</v>
      </c>
      <c r="C1050" s="4" t="s">
        <v>42</v>
      </c>
      <c r="D1050" s="4" t="s">
        <v>112</v>
      </c>
      <c r="E1050" s="42">
        <v>90.476190476190311</v>
      </c>
      <c r="F1050" s="4" t="s">
        <v>471</v>
      </c>
      <c r="G105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93.750000000000327</v>
      </c>
      <c r="H105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50" s="38">
        <f t="shared" ca="1" si="192"/>
        <v>0.87762197344924353</v>
      </c>
      <c r="K1050" s="38" t="str">
        <f t="shared" ca="1" si="193"/>
        <v>-</v>
      </c>
      <c r="L1050" s="38">
        <f t="shared" ca="1" si="194"/>
        <v>81.343811261908883</v>
      </c>
      <c r="M1050" s="38">
        <f t="shared" ca="1" si="195"/>
        <v>80.425661035703556</v>
      </c>
      <c r="N1050" s="38">
        <f t="shared" ca="1" si="196"/>
        <v>88.510940277425988</v>
      </c>
      <c r="O1050" s="38" t="str">
        <f t="shared" ca="1" si="197"/>
        <v>-</v>
      </c>
      <c r="P1050" s="38" t="str">
        <f t="shared" ca="1" si="198"/>
        <v>-</v>
      </c>
      <c r="Q1050" s="38">
        <f t="shared" ca="1" si="199"/>
        <v>72.222222222222172</v>
      </c>
      <c r="R1050" s="38">
        <f t="shared" ca="1" si="200"/>
        <v>90.476190476190311</v>
      </c>
      <c r="S1050" s="38" t="str">
        <f t="shared" ca="1" si="201"/>
        <v>-</v>
      </c>
      <c r="T1050" s="38">
        <f t="shared" ca="1" si="202"/>
        <v>93.750000000000327</v>
      </c>
      <c r="U1050" s="38" t="str">
        <f t="shared" ca="1" si="203"/>
        <v>-</v>
      </c>
      <c r="V1050" s="38"/>
      <c r="W1050" s="38"/>
    </row>
    <row r="1051" spans="1:23" x14ac:dyDescent="0.35">
      <c r="A1051" s="2" t="str">
        <f>BASE_NOTAS[[#This Row],[Sigla]]&amp;BASE_NOTAS[[#This Row],[CÓDIGO]]</f>
        <v>RSIF_EL_FI</v>
      </c>
      <c r="B1051" s="4" t="s">
        <v>205</v>
      </c>
      <c r="C1051" s="4" t="s">
        <v>42</v>
      </c>
      <c r="D1051" s="4" t="s">
        <v>112</v>
      </c>
      <c r="E1051" s="42">
        <v>95.238095238095497</v>
      </c>
      <c r="F1051" s="4" t="s">
        <v>471</v>
      </c>
      <c r="G105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93.750000000000327</v>
      </c>
      <c r="H105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51" s="38">
        <f t="shared" ca="1" si="192"/>
        <v>98.818611751836968</v>
      </c>
      <c r="K1051" s="38" t="str">
        <f t="shared" ca="1" si="193"/>
        <v>-</v>
      </c>
      <c r="L1051" s="38">
        <f t="shared" ca="1" si="194"/>
        <v>97.696003277203815</v>
      </c>
      <c r="M1051" s="38">
        <f t="shared" ca="1" si="195"/>
        <v>96.823027230756182</v>
      </c>
      <c r="N1051" s="38">
        <f t="shared" ca="1" si="196"/>
        <v>99.130813976934476</v>
      </c>
      <c r="O1051" s="38" t="str">
        <f t="shared" ca="1" si="197"/>
        <v>-</v>
      </c>
      <c r="P1051" s="38" t="str">
        <f t="shared" ca="1" si="198"/>
        <v>-</v>
      </c>
      <c r="Q1051" s="38">
        <f t="shared" ca="1" si="199"/>
        <v>94.444444444444756</v>
      </c>
      <c r="R1051" s="38">
        <f t="shared" ca="1" si="200"/>
        <v>95.238095238095497</v>
      </c>
      <c r="S1051" s="38" t="str">
        <f t="shared" ca="1" si="201"/>
        <v>-</v>
      </c>
      <c r="T1051" s="38">
        <f t="shared" ca="1" si="202"/>
        <v>93.750000000000327</v>
      </c>
      <c r="U1051" s="38" t="str">
        <f t="shared" ca="1" si="203"/>
        <v>-</v>
      </c>
      <c r="V1051" s="38"/>
      <c r="W1051" s="38"/>
    </row>
    <row r="1052" spans="1:23" x14ac:dyDescent="0.35">
      <c r="A1052" s="2" t="str">
        <f>BASE_NOTAS[[#This Row],[Sigla]]&amp;BASE_NOTAS[[#This Row],[CÓDIGO]]</f>
        <v>SCIF_EL_FI</v>
      </c>
      <c r="B1052" s="4" t="s">
        <v>194</v>
      </c>
      <c r="C1052" s="4" t="s">
        <v>42</v>
      </c>
      <c r="D1052" s="4" t="s">
        <v>112</v>
      </c>
      <c r="E1052" s="42">
        <v>95.238095238095497</v>
      </c>
      <c r="F1052" s="4" t="s">
        <v>471</v>
      </c>
      <c r="G105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105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52" s="38">
        <f t="shared" ca="1" si="192"/>
        <v>85.395841934045663</v>
      </c>
      <c r="K1052" s="38" t="str">
        <f t="shared" ca="1" si="193"/>
        <v>-</v>
      </c>
      <c r="L1052" s="38">
        <f t="shared" ca="1" si="194"/>
        <v>98.860493983494351</v>
      </c>
      <c r="M1052" s="38">
        <f t="shared" ca="1" si="195"/>
        <v>97.576265251397302</v>
      </c>
      <c r="N1052" s="38">
        <f t="shared" ca="1" si="196"/>
        <v>99.395174487955259</v>
      </c>
      <c r="O1052" s="38" t="str">
        <f t="shared" ca="1" si="197"/>
        <v>-</v>
      </c>
      <c r="P1052" s="38" t="str">
        <f t="shared" ca="1" si="198"/>
        <v>-</v>
      </c>
      <c r="Q1052" s="38">
        <f t="shared" ca="1" si="199"/>
        <v>94.444444444444756</v>
      </c>
      <c r="R1052" s="38">
        <f t="shared" ca="1" si="200"/>
        <v>95.238095238095497</v>
      </c>
      <c r="S1052" s="38" t="str">
        <f t="shared" ca="1" si="201"/>
        <v>-</v>
      </c>
      <c r="T1052" s="38">
        <f t="shared" ca="1" si="202"/>
        <v>100</v>
      </c>
      <c r="U1052" s="38" t="str">
        <f t="shared" ca="1" si="203"/>
        <v>-</v>
      </c>
      <c r="V1052" s="38"/>
      <c r="W1052" s="38"/>
    </row>
    <row r="1053" spans="1:23" x14ac:dyDescent="0.35">
      <c r="A1053" s="2" t="str">
        <f>BASE_NOTAS[[#This Row],[Sigla]]&amp;BASE_NOTAS[[#This Row],[CÓDIGO]]</f>
        <v>SEIF_EL_FI</v>
      </c>
      <c r="B1053" s="4" t="s">
        <v>206</v>
      </c>
      <c r="C1053" s="4" t="s">
        <v>42</v>
      </c>
      <c r="D1053" s="4" t="s">
        <v>112</v>
      </c>
      <c r="E1053" s="42">
        <v>85.714285714285808</v>
      </c>
      <c r="F1053" s="4" t="s">
        <v>471</v>
      </c>
      <c r="G105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87.499999999999773</v>
      </c>
      <c r="H105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53" s="38">
        <f t="shared" ca="1" si="192"/>
        <v>95.151449778538804</v>
      </c>
      <c r="K1053" s="38" t="str">
        <f t="shared" ca="1" si="193"/>
        <v>-</v>
      </c>
      <c r="L1053" s="38">
        <f t="shared" ca="1" si="194"/>
        <v>94.836648114061049</v>
      </c>
      <c r="M1053" s="38">
        <f t="shared" ca="1" si="195"/>
        <v>86.615105736135149</v>
      </c>
      <c r="N1053" s="38">
        <f t="shared" ca="1" si="196"/>
        <v>86.526165786605318</v>
      </c>
      <c r="O1053" s="38" t="str">
        <f t="shared" ca="1" si="197"/>
        <v>-</v>
      </c>
      <c r="P1053" s="38" t="str">
        <f t="shared" ca="1" si="198"/>
        <v>-</v>
      </c>
      <c r="Q1053" s="38">
        <f t="shared" ca="1" si="199"/>
        <v>72.222222222222172</v>
      </c>
      <c r="R1053" s="38">
        <f t="shared" ca="1" si="200"/>
        <v>85.714285714285808</v>
      </c>
      <c r="S1053" s="38" t="str">
        <f t="shared" ca="1" si="201"/>
        <v>-</v>
      </c>
      <c r="T1053" s="38">
        <f t="shared" ca="1" si="202"/>
        <v>87.499999999999773</v>
      </c>
      <c r="U1053" s="38" t="str">
        <f t="shared" ca="1" si="203"/>
        <v>-</v>
      </c>
      <c r="V1053" s="38"/>
      <c r="W1053" s="38"/>
    </row>
    <row r="1054" spans="1:23" x14ac:dyDescent="0.35">
      <c r="A1054" s="2" t="str">
        <f>BASE_NOTAS[[#This Row],[Sigla]]&amp;BASE_NOTAS[[#This Row],[CÓDIGO]]</f>
        <v>SPIF_EL_FI</v>
      </c>
      <c r="B1054" s="4" t="s">
        <v>186</v>
      </c>
      <c r="C1054" s="4" t="s">
        <v>42</v>
      </c>
      <c r="D1054" s="4" t="s">
        <v>112</v>
      </c>
      <c r="E1054" s="42">
        <v>100</v>
      </c>
      <c r="F1054" s="4" t="s">
        <v>471</v>
      </c>
      <c r="G105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93.750000000000327</v>
      </c>
      <c r="H105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54" s="38">
        <f t="shared" ca="1" si="192"/>
        <v>94.129282550366895</v>
      </c>
      <c r="K1054" s="38" t="str">
        <f t="shared" ca="1" si="193"/>
        <v>-</v>
      </c>
      <c r="L1054" s="38">
        <f t="shared" ca="1" si="194"/>
        <v>99.215645170666789</v>
      </c>
      <c r="M1054" s="38">
        <f t="shared" ca="1" si="195"/>
        <v>99.604480146045788</v>
      </c>
      <c r="N1054" s="38">
        <f t="shared" ca="1" si="196"/>
        <v>99.817812085427278</v>
      </c>
      <c r="O1054" s="38" t="str">
        <f t="shared" ca="1" si="197"/>
        <v>-</v>
      </c>
      <c r="P1054" s="38" t="str">
        <f t="shared" ca="1" si="198"/>
        <v>-</v>
      </c>
      <c r="Q1054" s="38">
        <f t="shared" ca="1" si="199"/>
        <v>100</v>
      </c>
      <c r="R1054" s="38">
        <f t="shared" ca="1" si="200"/>
        <v>100</v>
      </c>
      <c r="S1054" s="38" t="str">
        <f t="shared" ca="1" si="201"/>
        <v>-</v>
      </c>
      <c r="T1054" s="38">
        <f t="shared" ca="1" si="202"/>
        <v>93.750000000000327</v>
      </c>
      <c r="U1054" s="38" t="str">
        <f t="shared" ca="1" si="203"/>
        <v>-</v>
      </c>
      <c r="V1054" s="38"/>
      <c r="W1054" s="38"/>
    </row>
    <row r="1055" spans="1:23" x14ac:dyDescent="0.35">
      <c r="A1055" s="2" t="str">
        <f>BASE_NOTAS[[#This Row],[Sigla]]&amp;BASE_NOTAS[[#This Row],[CÓDIGO]]</f>
        <v>TOIF_EL_FI</v>
      </c>
      <c r="B1055" s="4" t="s">
        <v>185</v>
      </c>
      <c r="C1055" s="4" t="s">
        <v>42</v>
      </c>
      <c r="D1055" s="4" t="s">
        <v>112</v>
      </c>
      <c r="E1055" s="42">
        <v>85.714285714285808</v>
      </c>
      <c r="F1055" s="4" t="s">
        <v>471</v>
      </c>
      <c r="G105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74.999999999999559</v>
      </c>
      <c r="H105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55" s="38">
        <f t="shared" ca="1" si="192"/>
        <v>60.415776930706969</v>
      </c>
      <c r="K1055" s="38" t="str">
        <f t="shared" ca="1" si="193"/>
        <v>-</v>
      </c>
      <c r="L1055" s="38">
        <f t="shared" ca="1" si="194"/>
        <v>81.578524098057741</v>
      </c>
      <c r="M1055" s="38">
        <f t="shared" ca="1" si="195"/>
        <v>57.390297975749228</v>
      </c>
      <c r="N1055" s="38">
        <f t="shared" ca="1" si="196"/>
        <v>79.33923534689427</v>
      </c>
      <c r="O1055" s="38" t="str">
        <f t="shared" ca="1" si="197"/>
        <v>-</v>
      </c>
      <c r="P1055" s="38" t="str">
        <f t="shared" ca="1" si="198"/>
        <v>-</v>
      </c>
      <c r="Q1055" s="38">
        <f t="shared" ca="1" si="199"/>
        <v>77.77777777777743</v>
      </c>
      <c r="R1055" s="38">
        <f t="shared" ca="1" si="200"/>
        <v>85.714285714285808</v>
      </c>
      <c r="S1055" s="38" t="str">
        <f t="shared" ca="1" si="201"/>
        <v>-</v>
      </c>
      <c r="T1055" s="38">
        <f t="shared" ca="1" si="202"/>
        <v>74.999999999999559</v>
      </c>
      <c r="U1055" s="38" t="str">
        <f t="shared" ca="1" si="203"/>
        <v>-</v>
      </c>
      <c r="V1055" s="38"/>
      <c r="W1055" s="38"/>
    </row>
    <row r="1056" spans="1:23" x14ac:dyDescent="0.35">
      <c r="A1056" s="2" t="str">
        <f>BASE_NOTAS[[#This Row],[Sigla]]&amp;BASE_NOTAS[[#This Row],[CÓDIGO]]</f>
        <v>ACIF_I1</v>
      </c>
      <c r="B1056" s="4" t="s">
        <v>156</v>
      </c>
      <c r="C1056" s="4" t="s">
        <v>43</v>
      </c>
      <c r="D1056" s="4" t="s">
        <v>113</v>
      </c>
      <c r="E1056" s="42">
        <v>32.271515027633484</v>
      </c>
      <c r="F1056" s="4" t="s">
        <v>611</v>
      </c>
      <c r="G105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44.373583918768489</v>
      </c>
      <c r="H105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56" s="38">
        <f t="shared" ca="1" si="192"/>
        <v>30.772020609111451</v>
      </c>
      <c r="K1056" s="38">
        <f t="shared" ca="1" si="193"/>
        <v>32.124495462493627</v>
      </c>
      <c r="L1056" s="38">
        <f t="shared" ca="1" si="194"/>
        <v>31.500831378520161</v>
      </c>
      <c r="M1056" s="38">
        <f t="shared" ca="1" si="195"/>
        <v>73.882176425759809</v>
      </c>
      <c r="N1056" s="38">
        <f t="shared" ca="1" si="196"/>
        <v>58.504811280224587</v>
      </c>
      <c r="O1056" s="38">
        <f t="shared" ca="1" si="197"/>
        <v>61.423453086379652</v>
      </c>
      <c r="P1056" s="38">
        <f t="shared" ca="1" si="198"/>
        <v>57.16912020149698</v>
      </c>
      <c r="Q1056" s="38">
        <f t="shared" ca="1" si="199"/>
        <v>64.258442852347954</v>
      </c>
      <c r="R1056" s="38">
        <f t="shared" ca="1" si="200"/>
        <v>49.990463692093122</v>
      </c>
      <c r="S1056" s="38">
        <f t="shared" ca="1" si="201"/>
        <v>32.271515027633484</v>
      </c>
      <c r="T1056" s="38">
        <f t="shared" ca="1" si="202"/>
        <v>44.373583918768489</v>
      </c>
      <c r="U1056" s="38" t="str">
        <f t="shared" ca="1" si="203"/>
        <v>-</v>
      </c>
      <c r="V1056" s="38"/>
      <c r="W1056" s="38"/>
    </row>
    <row r="1057" spans="1:23" x14ac:dyDescent="0.35">
      <c r="A1057" s="2" t="str">
        <f>BASE_NOTAS[[#This Row],[Sigla]]&amp;BASE_NOTAS[[#This Row],[CÓDIGO]]</f>
        <v>ALIF_I1</v>
      </c>
      <c r="B1057" s="4" t="s">
        <v>157</v>
      </c>
      <c r="C1057" s="4" t="s">
        <v>43</v>
      </c>
      <c r="D1057" s="4" t="s">
        <v>113</v>
      </c>
      <c r="E1057" s="42">
        <v>29.906899272721233</v>
      </c>
      <c r="F1057" s="4" t="s">
        <v>611</v>
      </c>
      <c r="G105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46.910409132653108</v>
      </c>
      <c r="H105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57" s="38">
        <f t="shared" ca="1" si="192"/>
        <v>38.16488666355604</v>
      </c>
      <c r="K1057" s="38">
        <f t="shared" ca="1" si="193"/>
        <v>48.192533730421495</v>
      </c>
      <c r="L1057" s="38">
        <f t="shared" ca="1" si="194"/>
        <v>52.973349716328627</v>
      </c>
      <c r="M1057" s="38">
        <f t="shared" ca="1" si="195"/>
        <v>46.158124490983901</v>
      </c>
      <c r="N1057" s="38">
        <f t="shared" ca="1" si="196"/>
        <v>68.264593274052388</v>
      </c>
      <c r="O1057" s="38">
        <f t="shared" ca="1" si="197"/>
        <v>66.400367693737593</v>
      </c>
      <c r="P1057" s="38">
        <f t="shared" ca="1" si="198"/>
        <v>48.885329076934447</v>
      </c>
      <c r="Q1057" s="38">
        <f t="shared" ca="1" si="199"/>
        <v>48.729423148938956</v>
      </c>
      <c r="R1057" s="38">
        <f t="shared" ca="1" si="200"/>
        <v>29.937398774746882</v>
      </c>
      <c r="S1057" s="38">
        <f t="shared" ca="1" si="201"/>
        <v>29.906899272721233</v>
      </c>
      <c r="T1057" s="38">
        <f t="shared" ca="1" si="202"/>
        <v>46.910409132653108</v>
      </c>
      <c r="U1057" s="38" t="str">
        <f t="shared" ca="1" si="203"/>
        <v>-</v>
      </c>
      <c r="V1057" s="38"/>
      <c r="W1057" s="38"/>
    </row>
    <row r="1058" spans="1:23" x14ac:dyDescent="0.35">
      <c r="A1058" s="2" t="str">
        <f>BASE_NOTAS[[#This Row],[Sigla]]&amp;BASE_NOTAS[[#This Row],[CÓDIGO]]</f>
        <v>AMIF_I1</v>
      </c>
      <c r="B1058" s="4" t="s">
        <v>158</v>
      </c>
      <c r="C1058" s="4" t="s">
        <v>43</v>
      </c>
      <c r="D1058" s="4" t="s">
        <v>113</v>
      </c>
      <c r="E1058" s="42">
        <v>80.403510721998941</v>
      </c>
      <c r="F1058" s="4" t="s">
        <v>611</v>
      </c>
      <c r="G105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81.815856232417588</v>
      </c>
      <c r="H105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58" s="38">
        <f t="shared" ca="1" si="192"/>
        <v>96.540357465250651</v>
      </c>
      <c r="K1058" s="38">
        <f t="shared" ca="1" si="193"/>
        <v>68.730841651329541</v>
      </c>
      <c r="L1058" s="38">
        <f t="shared" ca="1" si="194"/>
        <v>43.57370180721486</v>
      </c>
      <c r="M1058" s="38">
        <f t="shared" ca="1" si="195"/>
        <v>49.20055452346179</v>
      </c>
      <c r="N1058" s="38">
        <f t="shared" ca="1" si="196"/>
        <v>40.530164641478038</v>
      </c>
      <c r="O1058" s="38">
        <f t="shared" ca="1" si="197"/>
        <v>48.706946512083249</v>
      </c>
      <c r="P1058" s="38">
        <f t="shared" ca="1" si="198"/>
        <v>41.991263122332647</v>
      </c>
      <c r="Q1058" s="38">
        <f t="shared" ca="1" si="199"/>
        <v>42.479829740655042</v>
      </c>
      <c r="R1058" s="38">
        <f t="shared" ca="1" si="200"/>
        <v>69.473733907581703</v>
      </c>
      <c r="S1058" s="38">
        <f t="shared" ca="1" si="201"/>
        <v>80.403510721998941</v>
      </c>
      <c r="T1058" s="38">
        <f t="shared" ca="1" si="202"/>
        <v>81.815856232417588</v>
      </c>
      <c r="U1058" s="38" t="str">
        <f t="shared" ca="1" si="203"/>
        <v>-</v>
      </c>
      <c r="V1058" s="38"/>
      <c r="W1058" s="38"/>
    </row>
    <row r="1059" spans="1:23" x14ac:dyDescent="0.35">
      <c r="A1059" s="2" t="str">
        <f>BASE_NOTAS[[#This Row],[Sigla]]&amp;BASE_NOTAS[[#This Row],[CÓDIGO]]</f>
        <v>APIF_I1</v>
      </c>
      <c r="B1059" s="4" t="s">
        <v>184</v>
      </c>
      <c r="C1059" s="4" t="s">
        <v>43</v>
      </c>
      <c r="D1059" s="4" t="s">
        <v>113</v>
      </c>
      <c r="E1059" s="42">
        <v>66.70390801537377</v>
      </c>
      <c r="F1059" s="4" t="s">
        <v>611</v>
      </c>
      <c r="G105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31.579528056662184</v>
      </c>
      <c r="H105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59" s="38">
        <f t="shared" ca="1" si="192"/>
        <v>100</v>
      </c>
      <c r="K1059" s="38">
        <f t="shared" ca="1" si="193"/>
        <v>100</v>
      </c>
      <c r="L1059" s="38">
        <f t="shared" ca="1" si="194"/>
        <v>81.301725626562458</v>
      </c>
      <c r="M1059" s="38">
        <f t="shared" ca="1" si="195"/>
        <v>72.586282472490836</v>
      </c>
      <c r="N1059" s="38">
        <f t="shared" ca="1" si="196"/>
        <v>96.910273329104868</v>
      </c>
      <c r="O1059" s="38">
        <f t="shared" ca="1" si="197"/>
        <v>100</v>
      </c>
      <c r="P1059" s="38">
        <f t="shared" ca="1" si="198"/>
        <v>96.828266156884993</v>
      </c>
      <c r="Q1059" s="38">
        <f t="shared" ca="1" si="199"/>
        <v>100</v>
      </c>
      <c r="R1059" s="38">
        <f t="shared" ca="1" si="200"/>
        <v>55.187964048335019</v>
      </c>
      <c r="S1059" s="38">
        <f t="shared" ca="1" si="201"/>
        <v>66.70390801537377</v>
      </c>
      <c r="T1059" s="38">
        <f t="shared" ca="1" si="202"/>
        <v>31.579528056662184</v>
      </c>
      <c r="U1059" s="38" t="str">
        <f t="shared" ca="1" si="203"/>
        <v>-</v>
      </c>
      <c r="V1059" s="38"/>
      <c r="W1059" s="38"/>
    </row>
    <row r="1060" spans="1:23" x14ac:dyDescent="0.35">
      <c r="A1060" s="2" t="str">
        <f>BASE_NOTAS[[#This Row],[Sigla]]&amp;BASE_NOTAS[[#This Row],[CÓDIGO]]</f>
        <v>BAIF_I1</v>
      </c>
      <c r="B1060" s="4" t="s">
        <v>187</v>
      </c>
      <c r="C1060" s="4" t="s">
        <v>43</v>
      </c>
      <c r="D1060" s="4" t="s">
        <v>113</v>
      </c>
      <c r="E1060" s="42">
        <v>33.527261859380005</v>
      </c>
      <c r="F1060" s="4" t="s">
        <v>611</v>
      </c>
      <c r="G106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35.133456168031813</v>
      </c>
      <c r="H106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60" s="38">
        <f t="shared" ca="1" si="192"/>
        <v>59.316178594647859</v>
      </c>
      <c r="K1060" s="38">
        <f t="shared" ca="1" si="193"/>
        <v>52.378837859317343</v>
      </c>
      <c r="L1060" s="38">
        <f t="shared" ca="1" si="194"/>
        <v>58.117464533816744</v>
      </c>
      <c r="M1060" s="38">
        <f t="shared" ca="1" si="195"/>
        <v>66.842031984666619</v>
      </c>
      <c r="N1060" s="38">
        <f t="shared" ca="1" si="196"/>
        <v>69.696808842929428</v>
      </c>
      <c r="O1060" s="38">
        <f t="shared" ca="1" si="197"/>
        <v>56.294059301221893</v>
      </c>
      <c r="P1060" s="38">
        <f t="shared" ca="1" si="198"/>
        <v>53.531118154813441</v>
      </c>
      <c r="Q1060" s="38">
        <f t="shared" ca="1" si="199"/>
        <v>46.836187768831273</v>
      </c>
      <c r="R1060" s="38">
        <f t="shared" ca="1" si="200"/>
        <v>12.469495447088065</v>
      </c>
      <c r="S1060" s="38">
        <f t="shared" ca="1" si="201"/>
        <v>33.527261859380005</v>
      </c>
      <c r="T1060" s="38">
        <f t="shared" ca="1" si="202"/>
        <v>35.133456168031813</v>
      </c>
      <c r="U1060" s="38" t="str">
        <f t="shared" ca="1" si="203"/>
        <v>-</v>
      </c>
      <c r="V1060" s="38"/>
      <c r="W1060" s="38"/>
    </row>
    <row r="1061" spans="1:23" x14ac:dyDescent="0.35">
      <c r="A1061" s="2" t="str">
        <f>BASE_NOTAS[[#This Row],[Sigla]]&amp;BASE_NOTAS[[#This Row],[CÓDIGO]]</f>
        <v>CEIF_I1</v>
      </c>
      <c r="B1061" s="4" t="s">
        <v>188</v>
      </c>
      <c r="C1061" s="4" t="s">
        <v>43</v>
      </c>
      <c r="D1061" s="4" t="s">
        <v>113</v>
      </c>
      <c r="E1061" s="42">
        <v>71.455144217735267</v>
      </c>
      <c r="F1061" s="4" t="s">
        <v>611</v>
      </c>
      <c r="G106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76.486593998604832</v>
      </c>
      <c r="H106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61" s="38">
        <f t="shared" ca="1" si="192"/>
        <v>36.464124673106859</v>
      </c>
      <c r="K1061" s="38">
        <f t="shared" ca="1" si="193"/>
        <v>38.585766489485586</v>
      </c>
      <c r="L1061" s="38">
        <f t="shared" ca="1" si="194"/>
        <v>33.317819278723732</v>
      </c>
      <c r="M1061" s="38">
        <f t="shared" ca="1" si="195"/>
        <v>74.382763920282713</v>
      </c>
      <c r="N1061" s="38">
        <f t="shared" ca="1" si="196"/>
        <v>87.263495631571388</v>
      </c>
      <c r="O1061" s="38">
        <f t="shared" ca="1" si="197"/>
        <v>73.24794671035545</v>
      </c>
      <c r="P1061" s="38">
        <f t="shared" ca="1" si="198"/>
        <v>53.036966622356104</v>
      </c>
      <c r="Q1061" s="38">
        <f t="shared" ca="1" si="199"/>
        <v>43.956988559588986</v>
      </c>
      <c r="R1061" s="38">
        <f t="shared" ca="1" si="200"/>
        <v>60.112132971964279</v>
      </c>
      <c r="S1061" s="38">
        <f t="shared" ca="1" si="201"/>
        <v>71.455144217735267</v>
      </c>
      <c r="T1061" s="38">
        <f t="shared" ca="1" si="202"/>
        <v>76.486593998604832</v>
      </c>
      <c r="U1061" s="38" t="str">
        <f t="shared" ca="1" si="203"/>
        <v>-</v>
      </c>
      <c r="V1061" s="38"/>
      <c r="W1061" s="38"/>
    </row>
    <row r="1062" spans="1:23" x14ac:dyDescent="0.35">
      <c r="A1062" s="2" t="str">
        <f>BASE_NOTAS[[#This Row],[Sigla]]&amp;BASE_NOTAS[[#This Row],[CÓDIGO]]</f>
        <v>DFIF_I1</v>
      </c>
      <c r="B1062" s="4" t="s">
        <v>189</v>
      </c>
      <c r="C1062" s="4" t="s">
        <v>43</v>
      </c>
      <c r="D1062" s="4" t="s">
        <v>113</v>
      </c>
      <c r="E1062" s="42">
        <v>45.627092530055471</v>
      </c>
      <c r="F1062" s="4" t="s">
        <v>611</v>
      </c>
      <c r="G106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44.952669206817539</v>
      </c>
      <c r="H106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62" s="38">
        <f t="shared" ca="1" si="192"/>
        <v>47.371541265094741</v>
      </c>
      <c r="K1062" s="38">
        <f t="shared" ca="1" si="193"/>
        <v>44.068979788061114</v>
      </c>
      <c r="L1062" s="38">
        <f t="shared" ca="1" si="194"/>
        <v>51.536655917225929</v>
      </c>
      <c r="M1062" s="38">
        <f t="shared" ca="1" si="195"/>
        <v>71.764392454336061</v>
      </c>
      <c r="N1062" s="38">
        <f t="shared" ca="1" si="196"/>
        <v>71.489128170846101</v>
      </c>
      <c r="O1062" s="38">
        <f t="shared" ca="1" si="197"/>
        <v>83.950716670129864</v>
      </c>
      <c r="P1062" s="38">
        <f t="shared" ca="1" si="198"/>
        <v>76.759988429134054</v>
      </c>
      <c r="Q1062" s="38">
        <f t="shared" ca="1" si="199"/>
        <v>72.465960575865964</v>
      </c>
      <c r="R1062" s="38">
        <f t="shared" ca="1" si="200"/>
        <v>54.20460143008313</v>
      </c>
      <c r="S1062" s="38">
        <f t="shared" ca="1" si="201"/>
        <v>45.627092530055471</v>
      </c>
      <c r="T1062" s="38">
        <f t="shared" ca="1" si="202"/>
        <v>44.952669206817539</v>
      </c>
      <c r="U1062" s="38" t="str">
        <f t="shared" ca="1" si="203"/>
        <v>-</v>
      </c>
      <c r="V1062" s="38"/>
      <c r="W1062" s="38"/>
    </row>
    <row r="1063" spans="1:23" x14ac:dyDescent="0.35">
      <c r="A1063" s="2" t="str">
        <f>BASE_NOTAS[[#This Row],[Sigla]]&amp;BASE_NOTAS[[#This Row],[CÓDIGO]]</f>
        <v>ESIF_I1</v>
      </c>
      <c r="B1063" s="4" t="s">
        <v>183</v>
      </c>
      <c r="C1063" s="4" t="s">
        <v>43</v>
      </c>
      <c r="D1063" s="4" t="s">
        <v>113</v>
      </c>
      <c r="E1063" s="42">
        <v>69.647822211144415</v>
      </c>
      <c r="F1063" s="4" t="s">
        <v>611</v>
      </c>
      <c r="G106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64.12824140716171</v>
      </c>
      <c r="H106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63" s="38">
        <f t="shared" ca="1" si="192"/>
        <v>10.704481959013194</v>
      </c>
      <c r="K1063" s="38">
        <f t="shared" ca="1" si="193"/>
        <v>21.814574673879804</v>
      </c>
      <c r="L1063" s="38">
        <f t="shared" ca="1" si="194"/>
        <v>23.253293329259051</v>
      </c>
      <c r="M1063" s="38">
        <f t="shared" ca="1" si="195"/>
        <v>35.099363462879126</v>
      </c>
      <c r="N1063" s="38">
        <f t="shared" ca="1" si="196"/>
        <v>50.622287598601481</v>
      </c>
      <c r="O1063" s="38">
        <f t="shared" ca="1" si="197"/>
        <v>62.398929865446831</v>
      </c>
      <c r="P1063" s="38">
        <f t="shared" ca="1" si="198"/>
        <v>45.430992469237616</v>
      </c>
      <c r="Q1063" s="38">
        <f t="shared" ca="1" si="199"/>
        <v>58.038938170518328</v>
      </c>
      <c r="R1063" s="38">
        <f t="shared" ca="1" si="200"/>
        <v>65.682769553660165</v>
      </c>
      <c r="S1063" s="38">
        <f t="shared" ca="1" si="201"/>
        <v>69.647822211144415</v>
      </c>
      <c r="T1063" s="38">
        <f t="shared" ca="1" si="202"/>
        <v>64.12824140716171</v>
      </c>
      <c r="U1063" s="38" t="str">
        <f t="shared" ca="1" si="203"/>
        <v>-</v>
      </c>
      <c r="V1063" s="38"/>
      <c r="W1063" s="38"/>
    </row>
    <row r="1064" spans="1:23" x14ac:dyDescent="0.35">
      <c r="A1064" s="2" t="str">
        <f>BASE_NOTAS[[#This Row],[Sigla]]&amp;BASE_NOTAS[[#This Row],[CÓDIGO]]</f>
        <v>GOIF_I1</v>
      </c>
      <c r="B1064" s="4" t="s">
        <v>190</v>
      </c>
      <c r="C1064" s="4" t="s">
        <v>43</v>
      </c>
      <c r="D1064" s="4" t="s">
        <v>113</v>
      </c>
      <c r="E1064" s="42">
        <v>45.00603855827611</v>
      </c>
      <c r="F1064" s="4" t="s">
        <v>611</v>
      </c>
      <c r="G106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2.1101219786306018</v>
      </c>
      <c r="H106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64" s="38">
        <f t="shared" ca="1" si="192"/>
        <v>8.4386500189271345</v>
      </c>
      <c r="K1064" s="38">
        <f t="shared" ca="1" si="193"/>
        <v>15.525956455499198</v>
      </c>
      <c r="L1064" s="38">
        <f t="shared" ca="1" si="194"/>
        <v>43.754145031067424</v>
      </c>
      <c r="M1064" s="38">
        <f t="shared" ca="1" si="195"/>
        <v>36.595869566016034</v>
      </c>
      <c r="N1064" s="38">
        <f t="shared" ca="1" si="196"/>
        <v>36.824271365573239</v>
      </c>
      <c r="O1064" s="38">
        <f t="shared" ca="1" si="197"/>
        <v>44.796528725583883</v>
      </c>
      <c r="P1064" s="38">
        <f t="shared" ca="1" si="198"/>
        <v>36.154089357932065</v>
      </c>
      <c r="Q1064" s="38">
        <f t="shared" ca="1" si="199"/>
        <v>41.159129759597349</v>
      </c>
      <c r="R1064" s="38">
        <f t="shared" ca="1" si="200"/>
        <v>64.576944815617381</v>
      </c>
      <c r="S1064" s="38">
        <f t="shared" ca="1" si="201"/>
        <v>45.00603855827611</v>
      </c>
      <c r="T1064" s="38">
        <f t="shared" ca="1" si="202"/>
        <v>2.1101219786306018</v>
      </c>
      <c r="U1064" s="38" t="str">
        <f t="shared" ca="1" si="203"/>
        <v>-</v>
      </c>
      <c r="V1064" s="38"/>
      <c r="W1064" s="38"/>
    </row>
    <row r="1065" spans="1:23" x14ac:dyDescent="0.35">
      <c r="A1065" s="2" t="str">
        <f>BASE_NOTAS[[#This Row],[Sigla]]&amp;BASE_NOTAS[[#This Row],[CÓDIGO]]</f>
        <v>MAIF_I1</v>
      </c>
      <c r="B1065" s="4" t="s">
        <v>191</v>
      </c>
      <c r="C1065" s="4" t="s">
        <v>43</v>
      </c>
      <c r="D1065" s="4" t="s">
        <v>113</v>
      </c>
      <c r="E1065" s="42">
        <v>60.625511442384166</v>
      </c>
      <c r="F1065" s="4" t="s">
        <v>611</v>
      </c>
      <c r="G106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50.253987626287312</v>
      </c>
      <c r="H106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65" s="38">
        <f t="shared" ca="1" si="192"/>
        <v>54.496440523694403</v>
      </c>
      <c r="K1065" s="38">
        <f t="shared" ca="1" si="193"/>
        <v>48.749460951837889</v>
      </c>
      <c r="L1065" s="38">
        <f t="shared" ca="1" si="194"/>
        <v>34.93439312094749</v>
      </c>
      <c r="M1065" s="38">
        <f t="shared" ca="1" si="195"/>
        <v>39.954081913458175</v>
      </c>
      <c r="N1065" s="38">
        <f t="shared" ca="1" si="196"/>
        <v>41.42539060244809</v>
      </c>
      <c r="O1065" s="38">
        <f t="shared" ca="1" si="197"/>
        <v>61.155025025030874</v>
      </c>
      <c r="P1065" s="38">
        <f t="shared" ca="1" si="198"/>
        <v>55.538198039718253</v>
      </c>
      <c r="Q1065" s="38">
        <f t="shared" ca="1" si="199"/>
        <v>71.440778853192754</v>
      </c>
      <c r="R1065" s="38">
        <f t="shared" ca="1" si="200"/>
        <v>72.753112967445901</v>
      </c>
      <c r="S1065" s="38">
        <f t="shared" ca="1" si="201"/>
        <v>60.625511442384166</v>
      </c>
      <c r="T1065" s="38">
        <f t="shared" ca="1" si="202"/>
        <v>50.253987626287312</v>
      </c>
      <c r="U1065" s="38" t="str">
        <f t="shared" ca="1" si="203"/>
        <v>-</v>
      </c>
      <c r="V1065" s="38"/>
      <c r="W1065" s="38"/>
    </row>
    <row r="1066" spans="1:23" x14ac:dyDescent="0.35">
      <c r="A1066" s="2" t="str">
        <f>BASE_NOTAS[[#This Row],[Sigla]]&amp;BASE_NOTAS[[#This Row],[CÓDIGO]]</f>
        <v>MGIF_I1</v>
      </c>
      <c r="B1066" s="4" t="s">
        <v>192</v>
      </c>
      <c r="C1066" s="4" t="s">
        <v>43</v>
      </c>
      <c r="D1066" s="4" t="s">
        <v>113</v>
      </c>
      <c r="E1066" s="42">
        <v>46.644082533874517</v>
      </c>
      <c r="F1066" s="4" t="s">
        <v>611</v>
      </c>
      <c r="G106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58.047160661116536</v>
      </c>
      <c r="H106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66" s="38">
        <f t="shared" ca="1" si="192"/>
        <v>13.97095008044522</v>
      </c>
      <c r="K1066" s="38">
        <f t="shared" ca="1" si="193"/>
        <v>10.184215276056221</v>
      </c>
      <c r="L1066" s="38">
        <f t="shared" ca="1" si="194"/>
        <v>14.009437257264509</v>
      </c>
      <c r="M1066" s="38">
        <f t="shared" ca="1" si="195"/>
        <v>25.782313758691444</v>
      </c>
      <c r="N1066" s="38">
        <f t="shared" ca="1" si="196"/>
        <v>21.948983821052465</v>
      </c>
      <c r="O1066" s="38">
        <f t="shared" ca="1" si="197"/>
        <v>19.139509019268914</v>
      </c>
      <c r="P1066" s="38">
        <f t="shared" ca="1" si="198"/>
        <v>32.946888984876423</v>
      </c>
      <c r="Q1066" s="38">
        <f t="shared" ca="1" si="199"/>
        <v>60.323823336435254</v>
      </c>
      <c r="R1066" s="38">
        <f t="shared" ca="1" si="200"/>
        <v>58.845385621480453</v>
      </c>
      <c r="S1066" s="38">
        <f t="shared" ca="1" si="201"/>
        <v>46.644082533874517</v>
      </c>
      <c r="T1066" s="38">
        <f t="shared" ca="1" si="202"/>
        <v>58.047160661116536</v>
      </c>
      <c r="U1066" s="38" t="str">
        <f t="shared" ca="1" si="203"/>
        <v>-</v>
      </c>
      <c r="V1066" s="38"/>
      <c r="W1066" s="38"/>
    </row>
    <row r="1067" spans="1:23" x14ac:dyDescent="0.35">
      <c r="A1067" s="2" t="str">
        <f>BASE_NOTAS[[#This Row],[Sigla]]&amp;BASE_NOTAS[[#This Row],[CÓDIGO]]</f>
        <v>MSIF_I1</v>
      </c>
      <c r="B1067" s="4" t="s">
        <v>193</v>
      </c>
      <c r="C1067" s="4" t="s">
        <v>43</v>
      </c>
      <c r="D1067" s="4" t="s">
        <v>113</v>
      </c>
      <c r="E1067" s="42">
        <v>15.836828780807679</v>
      </c>
      <c r="F1067" s="4" t="s">
        <v>611</v>
      </c>
      <c r="G106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9.894184684194002</v>
      </c>
      <c r="H106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67" s="38">
        <f t="shared" ca="1" si="192"/>
        <v>38.040987315030328</v>
      </c>
      <c r="K1067" s="38">
        <f t="shared" ca="1" si="193"/>
        <v>30.602522105385788</v>
      </c>
      <c r="L1067" s="38">
        <f t="shared" ca="1" si="194"/>
        <v>34.48826442356156</v>
      </c>
      <c r="M1067" s="38">
        <f t="shared" ca="1" si="195"/>
        <v>63.309488499274472</v>
      </c>
      <c r="N1067" s="38">
        <f t="shared" ca="1" si="196"/>
        <v>60.985572030678867</v>
      </c>
      <c r="O1067" s="38">
        <f t="shared" ca="1" si="197"/>
        <v>45.402034068417052</v>
      </c>
      <c r="P1067" s="38">
        <f t="shared" ca="1" si="198"/>
        <v>36.631254894845178</v>
      </c>
      <c r="Q1067" s="38">
        <f t="shared" ca="1" si="199"/>
        <v>30.118690245906805</v>
      </c>
      <c r="R1067" s="38">
        <f t="shared" ca="1" si="200"/>
        <v>5.348900085277279</v>
      </c>
      <c r="S1067" s="38">
        <f t="shared" ca="1" si="201"/>
        <v>15.836828780807679</v>
      </c>
      <c r="T1067" s="38">
        <f t="shared" ca="1" si="202"/>
        <v>9.894184684194002</v>
      </c>
      <c r="U1067" s="38" t="str">
        <f t="shared" ca="1" si="203"/>
        <v>-</v>
      </c>
      <c r="V1067" s="38"/>
      <c r="W1067" s="38"/>
    </row>
    <row r="1068" spans="1:23" x14ac:dyDescent="0.35">
      <c r="A1068" s="2" t="str">
        <f>BASE_NOTAS[[#This Row],[Sigla]]&amp;BASE_NOTAS[[#This Row],[CÓDIGO]]</f>
        <v>MTIF_I1</v>
      </c>
      <c r="B1068" s="4" t="s">
        <v>195</v>
      </c>
      <c r="C1068" s="4" t="s">
        <v>43</v>
      </c>
      <c r="D1068" s="4" t="s">
        <v>113</v>
      </c>
      <c r="E1068" s="42">
        <v>15.640337350459802</v>
      </c>
      <c r="F1068" s="4" t="s">
        <v>611</v>
      </c>
      <c r="G106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15.469535284206941</v>
      </c>
      <c r="H106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68" s="38">
        <f t="shared" ca="1" si="192"/>
        <v>18.449140946471772</v>
      </c>
      <c r="K1068" s="38">
        <f t="shared" ca="1" si="193"/>
        <v>19.866362486637655</v>
      </c>
      <c r="L1068" s="38">
        <f t="shared" ca="1" si="194"/>
        <v>22.09225152427112</v>
      </c>
      <c r="M1068" s="38">
        <f t="shared" ca="1" si="195"/>
        <v>36.786925962605402</v>
      </c>
      <c r="N1068" s="38">
        <f t="shared" ca="1" si="196"/>
        <v>31.170883139746664</v>
      </c>
      <c r="O1068" s="38">
        <f t="shared" ca="1" si="197"/>
        <v>27.400645940241304</v>
      </c>
      <c r="P1068" s="38">
        <f t="shared" ca="1" si="198"/>
        <v>20.656898751459181</v>
      </c>
      <c r="Q1068" s="38">
        <f t="shared" ca="1" si="199"/>
        <v>31.277983132254477</v>
      </c>
      <c r="R1068" s="38">
        <f t="shared" ca="1" si="200"/>
        <v>6.4178948963136406</v>
      </c>
      <c r="S1068" s="38">
        <f t="shared" ca="1" si="201"/>
        <v>15.640337350459802</v>
      </c>
      <c r="T1068" s="38">
        <f t="shared" ca="1" si="202"/>
        <v>15.469535284206941</v>
      </c>
      <c r="U1068" s="38" t="str">
        <f t="shared" ca="1" si="203"/>
        <v>-</v>
      </c>
      <c r="V1068" s="38"/>
      <c r="W1068" s="38"/>
    </row>
    <row r="1069" spans="1:23" x14ac:dyDescent="0.35">
      <c r="A1069" s="2" t="str">
        <f>BASE_NOTAS[[#This Row],[Sigla]]&amp;BASE_NOTAS[[#This Row],[CÓDIGO]]</f>
        <v>PAIF_I1</v>
      </c>
      <c r="B1069" s="4" t="s">
        <v>196</v>
      </c>
      <c r="C1069" s="4" t="s">
        <v>43</v>
      </c>
      <c r="D1069" s="4" t="s">
        <v>113</v>
      </c>
      <c r="E1069" s="42">
        <v>0</v>
      </c>
      <c r="F1069" s="4" t="s">
        <v>611</v>
      </c>
      <c r="G106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4.7473215559663799</v>
      </c>
      <c r="H106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69" s="38">
        <f t="shared" ca="1" si="192"/>
        <v>16.47182657022114</v>
      </c>
      <c r="K1069" s="38">
        <f t="shared" ca="1" si="193"/>
        <v>17.876773081844249</v>
      </c>
      <c r="L1069" s="38">
        <f t="shared" ca="1" si="194"/>
        <v>0</v>
      </c>
      <c r="M1069" s="38">
        <f t="shared" ca="1" si="195"/>
        <v>10.419651836433601</v>
      </c>
      <c r="N1069" s="38">
        <f t="shared" ca="1" si="196"/>
        <v>0</v>
      </c>
      <c r="O1069" s="38">
        <f t="shared" ca="1" si="197"/>
        <v>23.599273871961699</v>
      </c>
      <c r="P1069" s="38">
        <f t="shared" ca="1" si="198"/>
        <v>21.809605603369704</v>
      </c>
      <c r="Q1069" s="38">
        <f t="shared" ca="1" si="199"/>
        <v>24.28959554629327</v>
      </c>
      <c r="R1069" s="38">
        <f t="shared" ca="1" si="200"/>
        <v>0</v>
      </c>
      <c r="S1069" s="38">
        <f t="shared" ca="1" si="201"/>
        <v>0</v>
      </c>
      <c r="T1069" s="38">
        <f t="shared" ca="1" si="202"/>
        <v>4.7473215559663799</v>
      </c>
      <c r="U1069" s="38" t="str">
        <f t="shared" ca="1" si="203"/>
        <v>-</v>
      </c>
      <c r="V1069" s="38"/>
      <c r="W1069" s="38"/>
    </row>
    <row r="1070" spans="1:23" x14ac:dyDescent="0.35">
      <c r="A1070" s="2" t="str">
        <f>BASE_NOTAS[[#This Row],[Sigla]]&amp;BASE_NOTAS[[#This Row],[CÓDIGO]]</f>
        <v>PBIF_I1</v>
      </c>
      <c r="B1070" s="4" t="s">
        <v>197</v>
      </c>
      <c r="C1070" s="4" t="s">
        <v>43</v>
      </c>
      <c r="D1070" s="4" t="s">
        <v>113</v>
      </c>
      <c r="E1070" s="42">
        <v>100</v>
      </c>
      <c r="F1070" s="4" t="s">
        <v>611</v>
      </c>
      <c r="G107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96.640699512097598</v>
      </c>
      <c r="H107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70" s="38">
        <f t="shared" ca="1" si="192"/>
        <v>51.731308134620079</v>
      </c>
      <c r="K1070" s="38">
        <f t="shared" ca="1" si="193"/>
        <v>50.804765654035656</v>
      </c>
      <c r="L1070" s="38">
        <f t="shared" ca="1" si="194"/>
        <v>52.018597690611756</v>
      </c>
      <c r="M1070" s="38">
        <f t="shared" ca="1" si="195"/>
        <v>56.674361295540606</v>
      </c>
      <c r="N1070" s="38">
        <f t="shared" ca="1" si="196"/>
        <v>62.106183219010994</v>
      </c>
      <c r="O1070" s="38">
        <f t="shared" ca="1" si="197"/>
        <v>67.338882622791161</v>
      </c>
      <c r="P1070" s="38">
        <f t="shared" ca="1" si="198"/>
        <v>62.881337521007374</v>
      </c>
      <c r="Q1070" s="38">
        <f t="shared" ca="1" si="199"/>
        <v>76.882873196964567</v>
      </c>
      <c r="R1070" s="38">
        <f t="shared" ca="1" si="200"/>
        <v>100</v>
      </c>
      <c r="S1070" s="38">
        <f t="shared" ca="1" si="201"/>
        <v>100</v>
      </c>
      <c r="T1070" s="38">
        <f t="shared" ca="1" si="202"/>
        <v>96.640699512097598</v>
      </c>
      <c r="U1070" s="38" t="str">
        <f t="shared" ca="1" si="203"/>
        <v>-</v>
      </c>
      <c r="V1070" s="38"/>
      <c r="W1070" s="38"/>
    </row>
    <row r="1071" spans="1:23" x14ac:dyDescent="0.35">
      <c r="A1071" s="2" t="str">
        <f>BASE_NOTAS[[#This Row],[Sigla]]&amp;BASE_NOTAS[[#This Row],[CÓDIGO]]</f>
        <v>PEIF_I1</v>
      </c>
      <c r="B1071" s="4" t="s">
        <v>198</v>
      </c>
      <c r="C1071" s="4" t="s">
        <v>43</v>
      </c>
      <c r="D1071" s="4" t="s">
        <v>113</v>
      </c>
      <c r="E1071" s="42">
        <v>56.649424299226524</v>
      </c>
      <c r="F1071" s="4" t="s">
        <v>611</v>
      </c>
      <c r="G107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61.506901216610885</v>
      </c>
      <c r="H107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71" s="38">
        <f t="shared" ca="1" si="192"/>
        <v>58.18994661787373</v>
      </c>
      <c r="K1071" s="38">
        <f t="shared" ca="1" si="193"/>
        <v>51.667740089837046</v>
      </c>
      <c r="L1071" s="38">
        <f t="shared" ca="1" si="194"/>
        <v>54.973472765943036</v>
      </c>
      <c r="M1071" s="38">
        <f t="shared" ca="1" si="195"/>
        <v>72.970080229187943</v>
      </c>
      <c r="N1071" s="38">
        <f t="shared" ca="1" si="196"/>
        <v>86.854383463415118</v>
      </c>
      <c r="O1071" s="38">
        <f t="shared" ca="1" si="197"/>
        <v>71.309412081418017</v>
      </c>
      <c r="P1071" s="38">
        <f t="shared" ca="1" si="198"/>
        <v>57.917759633103813</v>
      </c>
      <c r="Q1071" s="38">
        <f t="shared" ca="1" si="199"/>
        <v>59.695493984758926</v>
      </c>
      <c r="R1071" s="38">
        <f t="shared" ca="1" si="200"/>
        <v>59.812610767772121</v>
      </c>
      <c r="S1071" s="38">
        <f t="shared" ca="1" si="201"/>
        <v>56.649424299226524</v>
      </c>
      <c r="T1071" s="38">
        <f t="shared" ca="1" si="202"/>
        <v>61.506901216610885</v>
      </c>
      <c r="U1071" s="38" t="str">
        <f t="shared" ca="1" si="203"/>
        <v>-</v>
      </c>
      <c r="V1071" s="38"/>
      <c r="W1071" s="38"/>
    </row>
    <row r="1072" spans="1:23" x14ac:dyDescent="0.35">
      <c r="A1072" s="2" t="str">
        <f>BASE_NOTAS[[#This Row],[Sigla]]&amp;BASE_NOTAS[[#This Row],[CÓDIGO]]</f>
        <v>PIIF_I1</v>
      </c>
      <c r="B1072" s="4" t="s">
        <v>199</v>
      </c>
      <c r="C1072" s="4" t="s">
        <v>43</v>
      </c>
      <c r="D1072" s="4" t="s">
        <v>113</v>
      </c>
      <c r="E1072" s="42">
        <v>22.438027889332673</v>
      </c>
      <c r="F1072" s="4" t="s">
        <v>611</v>
      </c>
      <c r="G107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28.961467066087053</v>
      </c>
      <c r="H107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72" s="38">
        <f t="shared" ca="1" si="192"/>
        <v>24.713451257997292</v>
      </c>
      <c r="K1072" s="38">
        <f t="shared" ca="1" si="193"/>
        <v>42.141746002470981</v>
      </c>
      <c r="L1072" s="38">
        <f t="shared" ca="1" si="194"/>
        <v>43.132989062548077</v>
      </c>
      <c r="M1072" s="38">
        <f t="shared" ca="1" si="195"/>
        <v>26.381783529269015</v>
      </c>
      <c r="N1072" s="38">
        <f t="shared" ca="1" si="196"/>
        <v>31.007758980057488</v>
      </c>
      <c r="O1072" s="38">
        <f t="shared" ca="1" si="197"/>
        <v>49.962501287998009</v>
      </c>
      <c r="P1072" s="38">
        <f t="shared" ca="1" si="198"/>
        <v>56.498315982091711</v>
      </c>
      <c r="Q1072" s="38">
        <f t="shared" ca="1" si="199"/>
        <v>61.996910969846631</v>
      </c>
      <c r="R1072" s="38">
        <f t="shared" ca="1" si="200"/>
        <v>36.808059102703503</v>
      </c>
      <c r="S1072" s="38">
        <f t="shared" ca="1" si="201"/>
        <v>22.438027889332673</v>
      </c>
      <c r="T1072" s="38">
        <f t="shared" ca="1" si="202"/>
        <v>28.961467066087053</v>
      </c>
      <c r="U1072" s="38" t="str">
        <f t="shared" ca="1" si="203"/>
        <v>-</v>
      </c>
      <c r="V1072" s="38"/>
      <c r="W1072" s="38"/>
    </row>
    <row r="1073" spans="1:23" x14ac:dyDescent="0.35">
      <c r="A1073" s="2" t="str">
        <f>BASE_NOTAS[[#This Row],[Sigla]]&amp;BASE_NOTAS[[#This Row],[CÓDIGO]]</f>
        <v>PRIF_I1</v>
      </c>
      <c r="B1073" s="4" t="s">
        <v>200</v>
      </c>
      <c r="C1073" s="4" t="s">
        <v>43</v>
      </c>
      <c r="D1073" s="4" t="s">
        <v>113</v>
      </c>
      <c r="E1073" s="42">
        <v>81.123800200332894</v>
      </c>
      <c r="F1073" s="4" t="s">
        <v>611</v>
      </c>
      <c r="G107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74.175645158127097</v>
      </c>
      <c r="H107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73" s="38">
        <f t="shared" ca="1" si="192"/>
        <v>0</v>
      </c>
      <c r="K1073" s="38">
        <f t="shared" ca="1" si="193"/>
        <v>16.805106446759538</v>
      </c>
      <c r="L1073" s="38">
        <f t="shared" ca="1" si="194"/>
        <v>29.177448185805815</v>
      </c>
      <c r="M1073" s="38">
        <f t="shared" ca="1" si="195"/>
        <v>41.510182524414233</v>
      </c>
      <c r="N1073" s="38">
        <f t="shared" ca="1" si="196"/>
        <v>46.887609538211962</v>
      </c>
      <c r="O1073" s="38">
        <f t="shared" ca="1" si="197"/>
        <v>56.485593183471558</v>
      </c>
      <c r="P1073" s="38">
        <f t="shared" ca="1" si="198"/>
        <v>47.762849521823512</v>
      </c>
      <c r="Q1073" s="38">
        <f t="shared" ca="1" si="199"/>
        <v>68.379063240775139</v>
      </c>
      <c r="R1073" s="38">
        <f t="shared" ca="1" si="200"/>
        <v>89.513183790394464</v>
      </c>
      <c r="S1073" s="38">
        <f t="shared" ca="1" si="201"/>
        <v>81.123800200332894</v>
      </c>
      <c r="T1073" s="38">
        <f t="shared" ca="1" si="202"/>
        <v>74.175645158127097</v>
      </c>
      <c r="U1073" s="38" t="str">
        <f t="shared" ca="1" si="203"/>
        <v>-</v>
      </c>
      <c r="V1073" s="38"/>
      <c r="W1073" s="38"/>
    </row>
    <row r="1074" spans="1:23" x14ac:dyDescent="0.35">
      <c r="A1074" s="2" t="str">
        <f>BASE_NOTAS[[#This Row],[Sigla]]&amp;BASE_NOTAS[[#This Row],[CÓDIGO]]</f>
        <v>RJIF_I1</v>
      </c>
      <c r="B1074" s="4" t="s">
        <v>201</v>
      </c>
      <c r="C1074" s="4" t="s">
        <v>43</v>
      </c>
      <c r="D1074" s="4" t="s">
        <v>113</v>
      </c>
      <c r="E1074" s="42">
        <v>4.8425531595738391</v>
      </c>
      <c r="F1074" s="4" t="s">
        <v>611</v>
      </c>
      <c r="G107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6.068751822929741</v>
      </c>
      <c r="H107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74" s="38">
        <f t="shared" ca="1" si="192"/>
        <v>6.845485408960613</v>
      </c>
      <c r="K1074" s="38">
        <f t="shared" ca="1" si="193"/>
        <v>0</v>
      </c>
      <c r="L1074" s="38">
        <f t="shared" ca="1" si="194"/>
        <v>0.32042267446085759</v>
      </c>
      <c r="M1074" s="38">
        <f t="shared" ca="1" si="195"/>
        <v>0</v>
      </c>
      <c r="N1074" s="38">
        <f t="shared" ca="1" si="196"/>
        <v>4.1307319312746245</v>
      </c>
      <c r="O1074" s="38">
        <f t="shared" ca="1" si="197"/>
        <v>0</v>
      </c>
      <c r="P1074" s="38">
        <f t="shared" ca="1" si="198"/>
        <v>0</v>
      </c>
      <c r="Q1074" s="38">
        <f t="shared" ca="1" si="199"/>
        <v>0</v>
      </c>
      <c r="R1074" s="38">
        <f t="shared" ca="1" si="200"/>
        <v>7.2073520424294202</v>
      </c>
      <c r="S1074" s="38">
        <f t="shared" ca="1" si="201"/>
        <v>4.8425531595738391</v>
      </c>
      <c r="T1074" s="38">
        <f t="shared" ca="1" si="202"/>
        <v>6.068751822929741</v>
      </c>
      <c r="U1074" s="38" t="str">
        <f t="shared" ca="1" si="203"/>
        <v>-</v>
      </c>
      <c r="V1074" s="38"/>
      <c r="W1074" s="38"/>
    </row>
    <row r="1075" spans="1:23" x14ac:dyDescent="0.35">
      <c r="A1075" s="2" t="str">
        <f>BASE_NOTAS[[#This Row],[Sigla]]&amp;BASE_NOTAS[[#This Row],[CÓDIGO]]</f>
        <v>RNIF_I1</v>
      </c>
      <c r="B1075" s="4" t="s">
        <v>202</v>
      </c>
      <c r="C1075" s="4" t="s">
        <v>43</v>
      </c>
      <c r="D1075" s="4" t="s">
        <v>113</v>
      </c>
      <c r="E1075" s="42">
        <v>65.291688078407361</v>
      </c>
      <c r="F1075" s="4" t="s">
        <v>611</v>
      </c>
      <c r="G107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56.088765582045305</v>
      </c>
      <c r="H107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75" s="38">
        <f t="shared" ca="1" si="192"/>
        <v>66.447638824891058</v>
      </c>
      <c r="K1075" s="38">
        <f t="shared" ca="1" si="193"/>
        <v>61.012002898622427</v>
      </c>
      <c r="L1075" s="38">
        <f t="shared" ca="1" si="194"/>
        <v>73.479754042314383</v>
      </c>
      <c r="M1075" s="38">
        <f t="shared" ca="1" si="195"/>
        <v>98.563102283364202</v>
      </c>
      <c r="N1075" s="38">
        <f t="shared" ca="1" si="196"/>
        <v>100</v>
      </c>
      <c r="O1075" s="38">
        <f t="shared" ca="1" si="197"/>
        <v>86.279267856667445</v>
      </c>
      <c r="P1075" s="38">
        <f t="shared" ca="1" si="198"/>
        <v>73.741555988960826</v>
      </c>
      <c r="Q1075" s="38">
        <f t="shared" ca="1" si="199"/>
        <v>68.451678373306578</v>
      </c>
      <c r="R1075" s="38">
        <f t="shared" ca="1" si="200"/>
        <v>65.217674821360092</v>
      </c>
      <c r="S1075" s="38">
        <f t="shared" ca="1" si="201"/>
        <v>65.291688078407361</v>
      </c>
      <c r="T1075" s="38">
        <f t="shared" ca="1" si="202"/>
        <v>56.088765582045305</v>
      </c>
      <c r="U1075" s="38" t="str">
        <f t="shared" ca="1" si="203"/>
        <v>-</v>
      </c>
      <c r="V1075" s="38"/>
      <c r="W1075" s="38"/>
    </row>
    <row r="1076" spans="1:23" x14ac:dyDescent="0.35">
      <c r="A1076" s="2" t="str">
        <f>BASE_NOTAS[[#This Row],[Sigla]]&amp;BASE_NOTAS[[#This Row],[CÓDIGO]]</f>
        <v>ROIF_I1</v>
      </c>
      <c r="B1076" s="4" t="s">
        <v>203</v>
      </c>
      <c r="C1076" s="4" t="s">
        <v>43</v>
      </c>
      <c r="D1076" s="4" t="s">
        <v>113</v>
      </c>
      <c r="E1076" s="42">
        <v>52.045011886460181</v>
      </c>
      <c r="F1076" s="4" t="s">
        <v>611</v>
      </c>
      <c r="G107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39.756549455896348</v>
      </c>
      <c r="H107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76" s="38">
        <f t="shared" ca="1" si="192"/>
        <v>31.357795261934044</v>
      </c>
      <c r="K1076" s="38">
        <f t="shared" ca="1" si="193"/>
        <v>33.780140583148679</v>
      </c>
      <c r="L1076" s="38">
        <f t="shared" ca="1" si="194"/>
        <v>65.317054873930914</v>
      </c>
      <c r="M1076" s="38">
        <f t="shared" ca="1" si="195"/>
        <v>92.369678416596699</v>
      </c>
      <c r="N1076" s="38">
        <f t="shared" ca="1" si="196"/>
        <v>67.93883174379917</v>
      </c>
      <c r="O1076" s="38">
        <f t="shared" ca="1" si="197"/>
        <v>69.445658709707956</v>
      </c>
      <c r="P1076" s="38">
        <f t="shared" ca="1" si="198"/>
        <v>84.799410471875134</v>
      </c>
      <c r="Q1076" s="38">
        <f t="shared" ca="1" si="199"/>
        <v>95.501623895560712</v>
      </c>
      <c r="R1076" s="38">
        <f t="shared" ca="1" si="200"/>
        <v>73.728434622924311</v>
      </c>
      <c r="S1076" s="38">
        <f t="shared" ca="1" si="201"/>
        <v>52.045011886460181</v>
      </c>
      <c r="T1076" s="38">
        <f t="shared" ca="1" si="202"/>
        <v>39.756549455896348</v>
      </c>
      <c r="U1076" s="38" t="str">
        <f t="shared" ca="1" si="203"/>
        <v>-</v>
      </c>
      <c r="V1076" s="38"/>
      <c r="W1076" s="38"/>
    </row>
    <row r="1077" spans="1:23" x14ac:dyDescent="0.35">
      <c r="A1077" s="2" t="str">
        <f>BASE_NOTAS[[#This Row],[Sigla]]&amp;BASE_NOTAS[[#This Row],[CÓDIGO]]</f>
        <v>RRIF_I1</v>
      </c>
      <c r="B1077" s="4" t="s">
        <v>204</v>
      </c>
      <c r="C1077" s="4" t="s">
        <v>43</v>
      </c>
      <c r="D1077" s="4" t="s">
        <v>113</v>
      </c>
      <c r="E1077" s="42">
        <v>87.639734838021838</v>
      </c>
      <c r="F1077" s="4" t="s">
        <v>611</v>
      </c>
      <c r="G107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107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77" s="38">
        <f t="shared" ca="1" si="192"/>
        <v>93.423128536288729</v>
      </c>
      <c r="K1077" s="38">
        <f t="shared" ca="1" si="193"/>
        <v>83.124613979641182</v>
      </c>
      <c r="L1077" s="38">
        <f t="shared" ca="1" si="194"/>
        <v>100</v>
      </c>
      <c r="M1077" s="38">
        <f t="shared" ca="1" si="195"/>
        <v>100</v>
      </c>
      <c r="N1077" s="38">
        <f t="shared" ca="1" si="196"/>
        <v>65.738404735845563</v>
      </c>
      <c r="O1077" s="38">
        <f t="shared" ca="1" si="197"/>
        <v>67.736147103813451</v>
      </c>
      <c r="P1077" s="38">
        <f t="shared" ca="1" si="198"/>
        <v>100</v>
      </c>
      <c r="Q1077" s="38">
        <f t="shared" ca="1" si="199"/>
        <v>97.600652416740232</v>
      </c>
      <c r="R1077" s="38">
        <f t="shared" ca="1" si="200"/>
        <v>56.487472803960657</v>
      </c>
      <c r="S1077" s="38">
        <f t="shared" ca="1" si="201"/>
        <v>87.639734838021838</v>
      </c>
      <c r="T1077" s="38">
        <f t="shared" ca="1" si="202"/>
        <v>100</v>
      </c>
      <c r="U1077" s="38" t="str">
        <f t="shared" ca="1" si="203"/>
        <v>-</v>
      </c>
      <c r="V1077" s="38"/>
      <c r="W1077" s="38"/>
    </row>
    <row r="1078" spans="1:23" x14ac:dyDescent="0.35">
      <c r="A1078" s="2" t="str">
        <f>BASE_NOTAS[[#This Row],[Sigla]]&amp;BASE_NOTAS[[#This Row],[CÓDIGO]]</f>
        <v>RSIF_I1</v>
      </c>
      <c r="B1078" s="4" t="s">
        <v>205</v>
      </c>
      <c r="C1078" s="4" t="s">
        <v>43</v>
      </c>
      <c r="D1078" s="4" t="s">
        <v>113</v>
      </c>
      <c r="E1078" s="42">
        <v>68.431894165768199</v>
      </c>
      <c r="F1078" s="4" t="s">
        <v>611</v>
      </c>
      <c r="G107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56.793885472934384</v>
      </c>
      <c r="H107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78" s="38">
        <f t="shared" ca="1" si="192"/>
        <v>16.477263861680385</v>
      </c>
      <c r="K1078" s="38">
        <f t="shared" ca="1" si="193"/>
        <v>18.876206571210659</v>
      </c>
      <c r="L1078" s="38">
        <f t="shared" ca="1" si="194"/>
        <v>41.630111461829578</v>
      </c>
      <c r="M1078" s="38">
        <f t="shared" ca="1" si="195"/>
        <v>37.364002960422262</v>
      </c>
      <c r="N1078" s="38">
        <f t="shared" ca="1" si="196"/>
        <v>36.214489347968893</v>
      </c>
      <c r="O1078" s="38">
        <f t="shared" ca="1" si="197"/>
        <v>37.678962509185418</v>
      </c>
      <c r="P1078" s="38">
        <f t="shared" ca="1" si="198"/>
        <v>27.330124075794245</v>
      </c>
      <c r="Q1078" s="38">
        <f t="shared" ca="1" si="199"/>
        <v>52.5557498169685</v>
      </c>
      <c r="R1078" s="38">
        <f t="shared" ca="1" si="200"/>
        <v>63.521750725339551</v>
      </c>
      <c r="S1078" s="38">
        <f t="shared" ca="1" si="201"/>
        <v>68.431894165768199</v>
      </c>
      <c r="T1078" s="38">
        <f t="shared" ca="1" si="202"/>
        <v>56.793885472934384</v>
      </c>
      <c r="U1078" s="38" t="str">
        <f t="shared" ca="1" si="203"/>
        <v>-</v>
      </c>
      <c r="V1078" s="38"/>
      <c r="W1078" s="38"/>
    </row>
    <row r="1079" spans="1:23" x14ac:dyDescent="0.35">
      <c r="A1079" s="2" t="str">
        <f>BASE_NOTAS[[#This Row],[Sigla]]&amp;BASE_NOTAS[[#This Row],[CÓDIGO]]</f>
        <v>SCIF_I1</v>
      </c>
      <c r="B1079" s="4" t="s">
        <v>194</v>
      </c>
      <c r="C1079" s="4" t="s">
        <v>43</v>
      </c>
      <c r="D1079" s="4" t="s">
        <v>113</v>
      </c>
      <c r="E1079" s="42">
        <v>98.212609480162854</v>
      </c>
      <c r="F1079" s="4" t="s">
        <v>611</v>
      </c>
      <c r="G107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86.164860408088998</v>
      </c>
      <c r="H107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79" s="38">
        <f t="shared" ca="1" si="192"/>
        <v>42.776694440994724</v>
      </c>
      <c r="K1079" s="38">
        <f t="shared" ca="1" si="193"/>
        <v>40.591681223864583</v>
      </c>
      <c r="L1079" s="38">
        <f t="shared" ca="1" si="194"/>
        <v>52.420400661136512</v>
      </c>
      <c r="M1079" s="38">
        <f t="shared" ca="1" si="195"/>
        <v>73.744564381982229</v>
      </c>
      <c r="N1079" s="38">
        <f t="shared" ca="1" si="196"/>
        <v>89.727999084304784</v>
      </c>
      <c r="O1079" s="38">
        <f t="shared" ca="1" si="197"/>
        <v>88.537060192131335</v>
      </c>
      <c r="P1079" s="38">
        <f t="shared" ca="1" si="198"/>
        <v>72.781196674091063</v>
      </c>
      <c r="Q1079" s="38">
        <f t="shared" ca="1" si="199"/>
        <v>83.611721952202174</v>
      </c>
      <c r="R1079" s="38">
        <f t="shared" ca="1" si="200"/>
        <v>97.386420402149483</v>
      </c>
      <c r="S1079" s="38">
        <f t="shared" ca="1" si="201"/>
        <v>98.212609480162854</v>
      </c>
      <c r="T1079" s="38">
        <f t="shared" ca="1" si="202"/>
        <v>86.164860408088998</v>
      </c>
      <c r="U1079" s="38" t="str">
        <f t="shared" ca="1" si="203"/>
        <v>-</v>
      </c>
      <c r="V1079" s="38"/>
      <c r="W1079" s="38"/>
    </row>
    <row r="1080" spans="1:23" x14ac:dyDescent="0.35">
      <c r="A1080" s="2" t="str">
        <f>BASE_NOTAS[[#This Row],[Sigla]]&amp;BASE_NOTAS[[#This Row],[CÓDIGO]]</f>
        <v>SEIF_I1</v>
      </c>
      <c r="B1080" s="4" t="s">
        <v>206</v>
      </c>
      <c r="C1080" s="4" t="s">
        <v>43</v>
      </c>
      <c r="D1080" s="4" t="s">
        <v>113</v>
      </c>
      <c r="E1080" s="42">
        <v>84.393987858049329</v>
      </c>
      <c r="F1080" s="4" t="s">
        <v>611</v>
      </c>
      <c r="G108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76.805099321746582</v>
      </c>
      <c r="H108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80" s="38">
        <f t="shared" ca="1" si="192"/>
        <v>49.9750045715327</v>
      </c>
      <c r="K1080" s="38">
        <f t="shared" ca="1" si="193"/>
        <v>50.834358025311325</v>
      </c>
      <c r="L1080" s="38">
        <f t="shared" ca="1" si="194"/>
        <v>53.472610347352919</v>
      </c>
      <c r="M1080" s="38">
        <f t="shared" ca="1" si="195"/>
        <v>66.031127886201361</v>
      </c>
      <c r="N1080" s="38">
        <f t="shared" ca="1" si="196"/>
        <v>77.79773348316931</v>
      </c>
      <c r="O1080" s="38">
        <f t="shared" ca="1" si="197"/>
        <v>77.078109677238345</v>
      </c>
      <c r="P1080" s="38">
        <f t="shared" ca="1" si="198"/>
        <v>66.235469022245994</v>
      </c>
      <c r="Q1080" s="38">
        <f t="shared" ca="1" si="199"/>
        <v>68.520949103002621</v>
      </c>
      <c r="R1080" s="38">
        <f t="shared" ca="1" si="200"/>
        <v>81.775722002638673</v>
      </c>
      <c r="S1080" s="38">
        <f t="shared" ca="1" si="201"/>
        <v>84.393987858049329</v>
      </c>
      <c r="T1080" s="38">
        <f t="shared" ca="1" si="202"/>
        <v>76.805099321746582</v>
      </c>
      <c r="U1080" s="38" t="str">
        <f t="shared" ca="1" si="203"/>
        <v>-</v>
      </c>
      <c r="V1080" s="38"/>
      <c r="W1080" s="38"/>
    </row>
    <row r="1081" spans="1:23" x14ac:dyDescent="0.35">
      <c r="A1081" s="2" t="str">
        <f>BASE_NOTAS[[#This Row],[Sigla]]&amp;BASE_NOTAS[[#This Row],[CÓDIGO]]</f>
        <v>SPIF_I1</v>
      </c>
      <c r="B1081" s="4" t="s">
        <v>186</v>
      </c>
      <c r="C1081" s="4" t="s">
        <v>43</v>
      </c>
      <c r="D1081" s="4" t="s">
        <v>113</v>
      </c>
      <c r="E1081" s="42">
        <v>73.938194345648085</v>
      </c>
      <c r="F1081" s="4" t="s">
        <v>611</v>
      </c>
      <c r="G108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71.170113030196873</v>
      </c>
      <c r="H108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81" s="38">
        <f t="shared" ca="1" si="192"/>
        <v>39.544105678472022</v>
      </c>
      <c r="K1081" s="38">
        <f t="shared" ca="1" si="193"/>
        <v>43.063724844791594</v>
      </c>
      <c r="L1081" s="38">
        <f t="shared" ca="1" si="194"/>
        <v>65.151297053803944</v>
      </c>
      <c r="M1081" s="38">
        <f t="shared" ca="1" si="195"/>
        <v>84.535825866132015</v>
      </c>
      <c r="N1081" s="38">
        <f t="shared" ca="1" si="196"/>
        <v>88.179851220653291</v>
      </c>
      <c r="O1081" s="38">
        <f t="shared" ca="1" si="197"/>
        <v>82.916187644993911</v>
      </c>
      <c r="P1081" s="38">
        <f t="shared" ca="1" si="198"/>
        <v>66.352602729199305</v>
      </c>
      <c r="Q1081" s="38">
        <f t="shared" ca="1" si="199"/>
        <v>70.003864992135192</v>
      </c>
      <c r="R1081" s="38">
        <f t="shared" ca="1" si="200"/>
        <v>69.713756986594831</v>
      </c>
      <c r="S1081" s="38">
        <f t="shared" ca="1" si="201"/>
        <v>73.938194345648085</v>
      </c>
      <c r="T1081" s="38">
        <f t="shared" ca="1" si="202"/>
        <v>71.170113030196873</v>
      </c>
      <c r="U1081" s="38" t="str">
        <f t="shared" ca="1" si="203"/>
        <v>-</v>
      </c>
      <c r="V1081" s="38"/>
      <c r="W1081" s="38"/>
    </row>
    <row r="1082" spans="1:23" x14ac:dyDescent="0.35">
      <c r="A1082" s="2" t="str">
        <f>BASE_NOTAS[[#This Row],[Sigla]]&amp;BASE_NOTAS[[#This Row],[CÓDIGO]]</f>
        <v>TOIF_I1</v>
      </c>
      <c r="B1082" s="4" t="s">
        <v>185</v>
      </c>
      <c r="C1082" s="4" t="s">
        <v>43</v>
      </c>
      <c r="D1082" s="4" t="s">
        <v>113</v>
      </c>
      <c r="E1082" s="42">
        <v>32.975216825753677</v>
      </c>
      <c r="F1082" s="4" t="s">
        <v>611</v>
      </c>
      <c r="G108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108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82" s="38">
        <f t="shared" ca="1" si="192"/>
        <v>27.910982209357229</v>
      </c>
      <c r="K1082" s="38">
        <f t="shared" ca="1" si="193"/>
        <v>31.461412267448253</v>
      </c>
      <c r="L1082" s="38">
        <f t="shared" ca="1" si="194"/>
        <v>17.205183471029983</v>
      </c>
      <c r="M1082" s="38">
        <f t="shared" ca="1" si="195"/>
        <v>32.841719600795543</v>
      </c>
      <c r="N1082" s="38">
        <f t="shared" ca="1" si="196"/>
        <v>43.962308367455016</v>
      </c>
      <c r="O1082" s="38">
        <f t="shared" ca="1" si="197"/>
        <v>36.69199027272554</v>
      </c>
      <c r="P1082" s="38">
        <f t="shared" ca="1" si="198"/>
        <v>34.996108724872371</v>
      </c>
      <c r="Q1082" s="38">
        <f t="shared" ca="1" si="199"/>
        <v>41.755664535979378</v>
      </c>
      <c r="R1082" s="38">
        <f t="shared" ca="1" si="200"/>
        <v>36.1377062501168</v>
      </c>
      <c r="S1082" s="38">
        <f t="shared" ca="1" si="201"/>
        <v>32.975216825753677</v>
      </c>
      <c r="T1082" s="38">
        <f t="shared" ca="1" si="202"/>
        <v>0</v>
      </c>
      <c r="U1082" s="38" t="str">
        <f t="shared" ca="1" si="203"/>
        <v>-</v>
      </c>
      <c r="V1082" s="38"/>
      <c r="W1082" s="38"/>
    </row>
    <row r="1083" spans="1:23" x14ac:dyDescent="0.35">
      <c r="A1083" s="2" t="str">
        <f>BASE_NOTAS[[#This Row],[Sigla]]&amp;BASE_NOTAS[[#This Row],[CÓDIGO]]</f>
        <v>ACIF_I2</v>
      </c>
      <c r="B1083" s="4" t="s">
        <v>156</v>
      </c>
      <c r="C1083" s="4" t="s">
        <v>44</v>
      </c>
      <c r="D1083" s="4" t="s">
        <v>114</v>
      </c>
      <c r="E1083" s="42">
        <v>100</v>
      </c>
      <c r="F1083" s="4" t="s">
        <v>611</v>
      </c>
      <c r="G108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81.401347532618161</v>
      </c>
      <c r="H108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83" s="38">
        <f t="shared" ca="1" si="192"/>
        <v>48.214285714285722</v>
      </c>
      <c r="K1083" s="38">
        <f t="shared" ca="1" si="193"/>
        <v>36.898395721925112</v>
      </c>
      <c r="L1083" s="38">
        <f t="shared" ca="1" si="194"/>
        <v>60.678648561380399</v>
      </c>
      <c r="M1083" s="38">
        <f t="shared" ca="1" si="195"/>
        <v>61.277623628291003</v>
      </c>
      <c r="N1083" s="38">
        <f t="shared" ca="1" si="196"/>
        <v>60.442669155268973</v>
      </c>
      <c r="O1083" s="38">
        <f t="shared" ca="1" si="197"/>
        <v>59.84251968503937</v>
      </c>
      <c r="P1083" s="38">
        <f t="shared" ca="1" si="198"/>
        <v>56.928838951310858</v>
      </c>
      <c r="Q1083" s="38">
        <f t="shared" ca="1" si="199"/>
        <v>59.143968871595334</v>
      </c>
      <c r="R1083" s="38">
        <f t="shared" ca="1" si="200"/>
        <v>59.607843137254903</v>
      </c>
      <c r="S1083" s="38">
        <f t="shared" ca="1" si="201"/>
        <v>100</v>
      </c>
      <c r="T1083" s="38">
        <f t="shared" ca="1" si="202"/>
        <v>81.401347532618161</v>
      </c>
      <c r="U1083" s="38" t="str">
        <f t="shared" ca="1" si="203"/>
        <v>-</v>
      </c>
      <c r="V1083" s="38"/>
      <c r="W1083" s="38"/>
    </row>
    <row r="1084" spans="1:23" x14ac:dyDescent="0.35">
      <c r="A1084" s="2" t="str">
        <f>BASE_NOTAS[[#This Row],[Sigla]]&amp;BASE_NOTAS[[#This Row],[CÓDIGO]]</f>
        <v>ALIF_I2</v>
      </c>
      <c r="B1084" s="4" t="s">
        <v>157</v>
      </c>
      <c r="C1084" s="4" t="s">
        <v>44</v>
      </c>
      <c r="D1084" s="4" t="s">
        <v>114</v>
      </c>
      <c r="E1084" s="42">
        <v>59.63636363636364</v>
      </c>
      <c r="F1084" s="4" t="s">
        <v>611</v>
      </c>
      <c r="G108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39.554379481009015</v>
      </c>
      <c r="H108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84" s="38">
        <f t="shared" ca="1" si="192"/>
        <v>31.547619047619051</v>
      </c>
      <c r="K1084" s="38">
        <f t="shared" ca="1" si="193"/>
        <v>55.080213903743307</v>
      </c>
      <c r="L1084" s="38">
        <f t="shared" ca="1" si="194"/>
        <v>65.46906818464727</v>
      </c>
      <c r="M1084" s="38">
        <f t="shared" ca="1" si="195"/>
        <v>66.115330756840279</v>
      </c>
      <c r="N1084" s="38">
        <f t="shared" ca="1" si="196"/>
        <v>65.214458825421787</v>
      </c>
      <c r="O1084" s="38">
        <f t="shared" ca="1" si="197"/>
        <v>64.566929133858267</v>
      </c>
      <c r="P1084" s="38">
        <f t="shared" ca="1" si="198"/>
        <v>61.423220973782769</v>
      </c>
      <c r="Q1084" s="38">
        <f t="shared" ca="1" si="199"/>
        <v>63.813229571984429</v>
      </c>
      <c r="R1084" s="38">
        <f t="shared" ca="1" si="200"/>
        <v>64.313725490196077</v>
      </c>
      <c r="S1084" s="38">
        <f t="shared" ca="1" si="201"/>
        <v>59.63636363636364</v>
      </c>
      <c r="T1084" s="38">
        <f t="shared" ca="1" si="202"/>
        <v>39.554379481009015</v>
      </c>
      <c r="U1084" s="38" t="str">
        <f t="shared" ca="1" si="203"/>
        <v>-</v>
      </c>
      <c r="V1084" s="38"/>
      <c r="W1084" s="38"/>
    </row>
    <row r="1085" spans="1:23" x14ac:dyDescent="0.35">
      <c r="A1085" s="2" t="str">
        <f>BASE_NOTAS[[#This Row],[Sigla]]&amp;BASE_NOTAS[[#This Row],[CÓDIGO]]</f>
        <v>AMIF_I2</v>
      </c>
      <c r="B1085" s="4" t="s">
        <v>158</v>
      </c>
      <c r="C1085" s="4" t="s">
        <v>44</v>
      </c>
      <c r="D1085" s="4" t="s">
        <v>114</v>
      </c>
      <c r="E1085" s="42">
        <v>89.090909090909093</v>
      </c>
      <c r="F1085" s="4" t="s">
        <v>611</v>
      </c>
      <c r="G108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33.354828658548399</v>
      </c>
      <c r="H108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85" s="38">
        <f t="shared" ca="1" si="192"/>
        <v>93.452380952380949</v>
      </c>
      <c r="K1085" s="38">
        <f t="shared" ca="1" si="193"/>
        <v>89.839572192513373</v>
      </c>
      <c r="L1085" s="38">
        <f t="shared" ca="1" si="194"/>
        <v>97.804400641698663</v>
      </c>
      <c r="M1085" s="38">
        <f t="shared" ca="1" si="195"/>
        <v>98.769853874547991</v>
      </c>
      <c r="N1085" s="38">
        <f t="shared" ca="1" si="196"/>
        <v>97.424039098953287</v>
      </c>
      <c r="O1085" s="38">
        <f t="shared" ca="1" si="197"/>
        <v>96.456692913385822</v>
      </c>
      <c r="P1085" s="38">
        <f t="shared" ca="1" si="198"/>
        <v>91.760299625468164</v>
      </c>
      <c r="Q1085" s="38">
        <f t="shared" ca="1" si="199"/>
        <v>95.330739299610897</v>
      </c>
      <c r="R1085" s="38">
        <f t="shared" ca="1" si="200"/>
        <v>96.078431372549019</v>
      </c>
      <c r="S1085" s="38">
        <f t="shared" ca="1" si="201"/>
        <v>89.090909090909093</v>
      </c>
      <c r="T1085" s="38">
        <f t="shared" ca="1" si="202"/>
        <v>33.354828658548399</v>
      </c>
      <c r="U1085" s="38" t="str">
        <f t="shared" ca="1" si="203"/>
        <v>-</v>
      </c>
      <c r="V1085" s="38"/>
      <c r="W1085" s="38"/>
    </row>
    <row r="1086" spans="1:23" x14ac:dyDescent="0.35">
      <c r="A1086" s="2" t="str">
        <f>BASE_NOTAS[[#This Row],[Sigla]]&amp;BASE_NOTAS[[#This Row],[CÓDIGO]]</f>
        <v>APIF_I2</v>
      </c>
      <c r="B1086" s="4" t="s">
        <v>184</v>
      </c>
      <c r="C1086" s="4" t="s">
        <v>44</v>
      </c>
      <c r="D1086" s="4" t="s">
        <v>114</v>
      </c>
      <c r="E1086" s="42">
        <v>68.363636363636374</v>
      </c>
      <c r="F1086" s="4" t="s">
        <v>611</v>
      </c>
      <c r="G108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69.002245887696915</v>
      </c>
      <c r="H108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86" s="38">
        <f t="shared" ca="1" si="192"/>
        <v>0</v>
      </c>
      <c r="K1086" s="38">
        <f t="shared" ca="1" si="193"/>
        <v>30.481283422459896</v>
      </c>
      <c r="L1086" s="38">
        <f t="shared" ca="1" si="194"/>
        <v>75.049907431181012</v>
      </c>
      <c r="M1086" s="38">
        <f t="shared" ca="1" si="195"/>
        <v>75.79074501393886</v>
      </c>
      <c r="N1086" s="38">
        <f t="shared" ca="1" si="196"/>
        <v>74.758038165727413</v>
      </c>
      <c r="O1086" s="38">
        <f t="shared" ca="1" si="197"/>
        <v>74.015748031496059</v>
      </c>
      <c r="P1086" s="38">
        <f t="shared" ca="1" si="198"/>
        <v>70.411985018726597</v>
      </c>
      <c r="Q1086" s="38">
        <f t="shared" ca="1" si="199"/>
        <v>73.151750972762642</v>
      </c>
      <c r="R1086" s="38">
        <f t="shared" ca="1" si="200"/>
        <v>73.725490196078425</v>
      </c>
      <c r="S1086" s="38">
        <f t="shared" ca="1" si="201"/>
        <v>68.363636363636374</v>
      </c>
      <c r="T1086" s="38">
        <f t="shared" ca="1" si="202"/>
        <v>69.002245887696915</v>
      </c>
      <c r="U1086" s="38" t="str">
        <f t="shared" ca="1" si="203"/>
        <v>-</v>
      </c>
      <c r="V1086" s="38"/>
      <c r="W1086" s="38"/>
    </row>
    <row r="1087" spans="1:23" x14ac:dyDescent="0.35">
      <c r="A1087" s="2" t="str">
        <f>BASE_NOTAS[[#This Row],[Sigla]]&amp;BASE_NOTAS[[#This Row],[CÓDIGO]]</f>
        <v>BAIF_I2</v>
      </c>
      <c r="B1087" s="4" t="s">
        <v>187</v>
      </c>
      <c r="C1087" s="4" t="s">
        <v>44</v>
      </c>
      <c r="D1087" s="4" t="s">
        <v>114</v>
      </c>
      <c r="E1087" s="42">
        <v>88.727272727272734</v>
      </c>
      <c r="F1087" s="4" t="s">
        <v>611</v>
      </c>
      <c r="G108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41.104267186624163</v>
      </c>
      <c r="H108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87" s="38">
        <f t="shared" ca="1" si="192"/>
        <v>68.452380952380963</v>
      </c>
      <c r="K1087" s="38">
        <f t="shared" ca="1" si="193"/>
        <v>71.122994652406419</v>
      </c>
      <c r="L1087" s="38">
        <f t="shared" ca="1" si="194"/>
        <v>81.037931960264601</v>
      </c>
      <c r="M1087" s="38">
        <f t="shared" ca="1" si="195"/>
        <v>88.691297356736968</v>
      </c>
      <c r="N1087" s="38">
        <f t="shared" ca="1" si="196"/>
        <v>94.640495124697466</v>
      </c>
      <c r="O1087" s="38">
        <f t="shared" ca="1" si="197"/>
        <v>92.913385826771645</v>
      </c>
      <c r="P1087" s="38">
        <f t="shared" ca="1" si="198"/>
        <v>89.513108614232209</v>
      </c>
      <c r="Q1087" s="38">
        <f t="shared" ca="1" si="199"/>
        <v>92.996108949416339</v>
      </c>
      <c r="R1087" s="38">
        <f t="shared" ca="1" si="200"/>
        <v>93.333333333333329</v>
      </c>
      <c r="S1087" s="38">
        <f t="shared" ca="1" si="201"/>
        <v>88.727272727272734</v>
      </c>
      <c r="T1087" s="38">
        <f t="shared" ca="1" si="202"/>
        <v>41.104267186624163</v>
      </c>
      <c r="U1087" s="38" t="str">
        <f t="shared" ca="1" si="203"/>
        <v>-</v>
      </c>
      <c r="V1087" s="38"/>
      <c r="W1087" s="38"/>
    </row>
    <row r="1088" spans="1:23" x14ac:dyDescent="0.35">
      <c r="A1088" s="2" t="str">
        <f>BASE_NOTAS[[#This Row],[Sigla]]&amp;BASE_NOTAS[[#This Row],[CÓDIGO]]</f>
        <v>CEIF_I2</v>
      </c>
      <c r="B1088" s="4" t="s">
        <v>188</v>
      </c>
      <c r="C1088" s="4" t="s">
        <v>44</v>
      </c>
      <c r="D1088" s="4" t="s">
        <v>114</v>
      </c>
      <c r="E1088" s="42">
        <v>84.727272727272734</v>
      </c>
      <c r="F1088" s="4" t="s">
        <v>611</v>
      </c>
      <c r="G108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20.955727013627154</v>
      </c>
      <c r="H108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88" s="38">
        <f t="shared" ca="1" si="192"/>
        <v>88.095238095238102</v>
      </c>
      <c r="K1088" s="38">
        <f t="shared" ca="1" si="193"/>
        <v>99.465240641711233</v>
      </c>
      <c r="L1088" s="38">
        <f t="shared" ca="1" si="194"/>
        <v>97.804400641698663</v>
      </c>
      <c r="M1088" s="38">
        <f t="shared" ca="1" si="195"/>
        <v>93.932146745998693</v>
      </c>
      <c r="N1088" s="38">
        <f t="shared" ca="1" si="196"/>
        <v>81.915722670956626</v>
      </c>
      <c r="O1088" s="38">
        <f t="shared" ca="1" si="197"/>
        <v>75.196850393700785</v>
      </c>
      <c r="P1088" s="38">
        <f t="shared" ca="1" si="198"/>
        <v>81.647940074906359</v>
      </c>
      <c r="Q1088" s="38">
        <f t="shared" ca="1" si="199"/>
        <v>90.272373540856023</v>
      </c>
      <c r="R1088" s="38">
        <f t="shared" ca="1" si="200"/>
        <v>92.156862745098039</v>
      </c>
      <c r="S1088" s="38">
        <f t="shared" ca="1" si="201"/>
        <v>84.727272727272734</v>
      </c>
      <c r="T1088" s="38">
        <f t="shared" ca="1" si="202"/>
        <v>20.955727013627154</v>
      </c>
      <c r="U1088" s="38" t="str">
        <f t="shared" ca="1" si="203"/>
        <v>-</v>
      </c>
      <c r="V1088" s="38"/>
      <c r="W1088" s="38"/>
    </row>
    <row r="1089" spans="1:23" x14ac:dyDescent="0.35">
      <c r="A1089" s="2" t="str">
        <f>BASE_NOTAS[[#This Row],[Sigla]]&amp;BASE_NOTAS[[#This Row],[CÓDIGO]]</f>
        <v>DFIF_I2</v>
      </c>
      <c r="B1089" s="4" t="s">
        <v>189</v>
      </c>
      <c r="C1089" s="4" t="s">
        <v>44</v>
      </c>
      <c r="D1089" s="4" t="s">
        <v>114</v>
      </c>
      <c r="E1089" s="42">
        <v>87.27272727272728</v>
      </c>
      <c r="F1089" s="4" t="s">
        <v>611</v>
      </c>
      <c r="G108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19.405839308012006</v>
      </c>
      <c r="H108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89" s="38">
        <f t="shared" ca="1" si="192"/>
        <v>57.142857142857139</v>
      </c>
      <c r="K1089" s="38">
        <f t="shared" ca="1" si="193"/>
        <v>83.422459893048128</v>
      </c>
      <c r="L1089" s="38">
        <f t="shared" ca="1" si="194"/>
        <v>89.820367936253874</v>
      </c>
      <c r="M1089" s="38">
        <f t="shared" ca="1" si="195"/>
        <v>92.319577703148937</v>
      </c>
      <c r="N1089" s="38">
        <f t="shared" ca="1" si="196"/>
        <v>82.71102094931544</v>
      </c>
      <c r="O1089" s="38">
        <f t="shared" ca="1" si="197"/>
        <v>84.645669291338578</v>
      </c>
      <c r="P1089" s="38">
        <f t="shared" ca="1" si="198"/>
        <v>73.408239700374537</v>
      </c>
      <c r="Q1089" s="38">
        <f t="shared" ca="1" si="199"/>
        <v>86.381322957198435</v>
      </c>
      <c r="R1089" s="38">
        <f t="shared" ca="1" si="200"/>
        <v>85.882352941176464</v>
      </c>
      <c r="S1089" s="38">
        <f t="shared" ca="1" si="201"/>
        <v>87.27272727272728</v>
      </c>
      <c r="T1089" s="38">
        <f t="shared" ca="1" si="202"/>
        <v>19.405839308012006</v>
      </c>
      <c r="U1089" s="38" t="str">
        <f t="shared" ca="1" si="203"/>
        <v>-</v>
      </c>
      <c r="V1089" s="38"/>
      <c r="W1089" s="38"/>
    </row>
    <row r="1090" spans="1:23" x14ac:dyDescent="0.35">
      <c r="A1090" s="2" t="str">
        <f>BASE_NOTAS[[#This Row],[Sigla]]&amp;BASE_NOTAS[[#This Row],[CÓDIGO]]</f>
        <v>ESIF_I2</v>
      </c>
      <c r="B1090" s="4" t="s">
        <v>183</v>
      </c>
      <c r="C1090" s="4" t="s">
        <v>44</v>
      </c>
      <c r="D1090" s="4" t="s">
        <v>114</v>
      </c>
      <c r="E1090" s="42">
        <v>90.009873446249159</v>
      </c>
      <c r="F1090" s="4" t="s">
        <v>611</v>
      </c>
      <c r="G109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39.892562819802414</v>
      </c>
      <c r="H109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90" s="38">
        <f t="shared" ca="1" si="192"/>
        <v>93.710760510772758</v>
      </c>
      <c r="K1090" s="38">
        <f t="shared" ca="1" si="193"/>
        <v>92.574625452097507</v>
      </c>
      <c r="L1090" s="38">
        <f t="shared" ca="1" si="194"/>
        <v>95.629583738787431</v>
      </c>
      <c r="M1090" s="38">
        <f t="shared" ca="1" si="195"/>
        <v>97.324524138444986</v>
      </c>
      <c r="N1090" s="38">
        <f t="shared" ca="1" si="196"/>
        <v>94.903139592868612</v>
      </c>
      <c r="O1090" s="38">
        <f t="shared" ca="1" si="197"/>
        <v>96.564972277878738</v>
      </c>
      <c r="P1090" s="38">
        <f t="shared" ca="1" si="198"/>
        <v>92.277173935329643</v>
      </c>
      <c r="Q1090" s="38">
        <f t="shared" ca="1" si="199"/>
        <v>98.235958445457356</v>
      </c>
      <c r="R1090" s="38">
        <f t="shared" ca="1" si="200"/>
        <v>98.584874477721286</v>
      </c>
      <c r="S1090" s="38">
        <f t="shared" ca="1" si="201"/>
        <v>90.009873446249159</v>
      </c>
      <c r="T1090" s="38">
        <f t="shared" ca="1" si="202"/>
        <v>39.892562819802414</v>
      </c>
      <c r="U1090" s="38" t="str">
        <f t="shared" ca="1" si="203"/>
        <v>-</v>
      </c>
      <c r="V1090" s="38"/>
      <c r="W1090" s="38"/>
    </row>
    <row r="1091" spans="1:23" x14ac:dyDescent="0.35">
      <c r="A1091" s="2" t="str">
        <f>BASE_NOTAS[[#This Row],[Sigla]]&amp;BASE_NOTAS[[#This Row],[CÓDIGO]]</f>
        <v>GOIF_I2</v>
      </c>
      <c r="B1091" s="4" t="s">
        <v>190</v>
      </c>
      <c r="C1091" s="4" t="s">
        <v>44</v>
      </c>
      <c r="D1091" s="4" t="s">
        <v>114</v>
      </c>
      <c r="E1091" s="42">
        <v>71.539345922724337</v>
      </c>
      <c r="F1091" s="4" t="s">
        <v>611</v>
      </c>
      <c r="G109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109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91" s="38">
        <f t="shared" ref="J1091:J1154" ca="1" si="204">INDEX(INDIRECT("[Indicadores_Consolidado_2026_07_31.xlsx]"&amp;C1091&amp;"!$V$37:$V$64"),MATCH(B1091,INDIRECT("[Indicadores_Consolidado_2026_07_31.xlsx]"&amp;C1091&amp;"!$F$37:$F$64")))</f>
        <v>6.0759008929137792</v>
      </c>
      <c r="K1091" s="38">
        <f t="shared" ref="K1091:K1154" ca="1" si="205">INDEX(INDIRECT("[Indicadores_Consolidado_2026_07_31.xlsx]"&amp;C1091&amp;"!$W$37:$W$64"),MATCH(B1091,INDIRECT("[Indicadores_Consolidado_2026_07_31.xlsx]"&amp;C1091&amp;"!$F$37:$F$64")))</f>
        <v>42.747982126287667</v>
      </c>
      <c r="L1091" s="38">
        <f t="shared" ref="L1091:L1154" ca="1" si="206">INDEX(INDIRECT("[Indicadores_Consolidado_2026_07_31.xlsx]"&amp;C1091&amp;"!$X$37:$X$64"),MATCH(B1091,INDIRECT("[Indicadores_Consolidado_2026_07_31.xlsx]"&amp;C1091&amp;"!$F$37:$F$64")))</f>
        <v>46.898858515675535</v>
      </c>
      <c r="M1091" s="38">
        <f t="shared" ref="M1091:M1154" ca="1" si="207">INDEX(INDIRECT("[Indicadores_Consolidado_2026_07_31.xlsx]"&amp;C1091&amp;"!$Y$37:$Y$64"),MATCH(B1091,INDIRECT("[Indicadores_Consolidado_2026_07_31.xlsx]"&amp;C1091&amp;"!$F$37:$F$64")))</f>
        <v>60.869739754081877</v>
      </c>
      <c r="N1091" s="38">
        <f t="shared" ref="N1091:N1154" ca="1" si="208">INDEX(INDIRECT("[Indicadores_Consolidado_2026_07_31.xlsx]"&amp;C1091&amp;"!$Z$37:$Z$64"),MATCH(B1091,INDIRECT("[Indicadores_Consolidado_2026_07_31.xlsx]"&amp;C1091&amp;"!$F$37:$F$64")))</f>
        <v>69.923012109013897</v>
      </c>
      <c r="O1091" s="38">
        <f t="shared" ref="O1091:O1154" ca="1" si="209">INDEX(INDIRECT("[Indicadores_Consolidado_2026_07_31.xlsx]"&amp;C1091&amp;"!$AA$37:$AA$64"),MATCH(B1091,INDIRECT("[Indicadores_Consolidado_2026_07_31.xlsx]"&amp;C1091&amp;"!$F$37:$F$64")))</f>
        <v>79.363998654467849</v>
      </c>
      <c r="P1091" s="38">
        <f t="shared" ref="P1091:P1154" ca="1" si="210">INDEX(INDIRECT("[Indicadores_Consolidado_2026_07_31.xlsx]"&amp;C1091&amp;"!$AB$37:$AB$64"),MATCH(B1091,INDIRECT("[Indicadores_Consolidado_2026_07_31.xlsx]"&amp;C1091&amp;"!$F$37:$F$64")))</f>
        <v>72.112924421185426</v>
      </c>
      <c r="Q1091" s="38">
        <f t="shared" ref="Q1091:Q1154" ca="1" si="211">INDEX(INDIRECT("[Indicadores_Consolidado_2026_07_31.xlsx]"&amp;C1091&amp;"!$AC$37:$AC$64"),MATCH(B1091,INDIRECT("[Indicadores_Consolidado_2026_07_31.xlsx]"&amp;C1091&amp;"!$F$37:$F$64")))</f>
        <v>79.994842171658846</v>
      </c>
      <c r="R1091" s="38">
        <f t="shared" ref="R1091:R1154" ca="1" si="212">INDEX(INDIRECT("[Indicadores_Consolidado_2026_07_31.xlsx]"&amp;C1091&amp;"!$AD$37:$AD$64"),MATCH(B1091,INDIRECT("[Indicadores_Consolidado_2026_07_31.xlsx]"&amp;C1091&amp;"!$F$37:$F$64")))</f>
        <v>58.777886058301746</v>
      </c>
      <c r="S1091" s="38">
        <f t="shared" ref="S1091:U1154" ca="1" si="213">INDEX(INDIRECT("[Indicadores_Consolidado_2026_07_31.xlsx]"&amp;C1091&amp;"!$AE$37:$AE$64"),MATCH(B1091,INDIRECT("[Indicadores_Consolidado_2026_07_31.xlsx]"&amp;C1091&amp;"!$F$37:$F$64")))</f>
        <v>71.539345922724337</v>
      </c>
      <c r="T1091" s="38">
        <f t="shared" ref="T1091:T1154" ca="1" si="214">INDEX(INDIRECT("[Indicadores_Consolidado_2026_07_31.xlsx]"&amp;C1091&amp;"!$AF$37:$AF$64"),MATCH(B1091,INDIRECT("[Indicadores_Consolidado_2026_07_31.xlsx]"&amp;C1091&amp;"!$F$37:$F$64")))</f>
        <v>0</v>
      </c>
      <c r="U1091" s="38" t="str">
        <f t="shared" ref="U1091:U1154" ca="1" si="215">INDEX(INDIRECT("[Indicadores_Consolidado_2026_07_31.xlsx]"&amp;C1091&amp;"!$AG$37:$AG$64"),MATCH(B1091,INDIRECT("[Indicadores_Consolidado_2026_07_31.xlsx]"&amp;C1091&amp;"!$F$37:$F$64")))</f>
        <v>-</v>
      </c>
      <c r="V1091" s="38"/>
      <c r="W1091" s="38"/>
    </row>
    <row r="1092" spans="1:23" x14ac:dyDescent="0.35">
      <c r="A1092" s="2" t="str">
        <f>BASE_NOTAS[[#This Row],[Sigla]]&amp;BASE_NOTAS[[#This Row],[CÓDIGO]]</f>
        <v>MAIF_I2</v>
      </c>
      <c r="B1092" s="4" t="s">
        <v>191</v>
      </c>
      <c r="C1092" s="4" t="s">
        <v>44</v>
      </c>
      <c r="D1092" s="4" t="s">
        <v>114</v>
      </c>
      <c r="E1092" s="42">
        <v>84.727272727272734</v>
      </c>
      <c r="F1092" s="4" t="s">
        <v>611</v>
      </c>
      <c r="G109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14.756176191166531</v>
      </c>
      <c r="H109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92" s="38">
        <f t="shared" ca="1" si="204"/>
        <v>100</v>
      </c>
      <c r="K1092" s="38">
        <f t="shared" ca="1" si="205"/>
        <v>100</v>
      </c>
      <c r="L1092" s="38">
        <f t="shared" ca="1" si="206"/>
        <v>99.401207182787616</v>
      </c>
      <c r="M1092" s="38">
        <f t="shared" ca="1" si="207"/>
        <v>99.172996135260433</v>
      </c>
      <c r="N1092" s="38">
        <f t="shared" ca="1" si="208"/>
        <v>97.424039098953287</v>
      </c>
      <c r="O1092" s="38">
        <f t="shared" ca="1" si="209"/>
        <v>96.456692913385822</v>
      </c>
      <c r="P1092" s="38">
        <f t="shared" ca="1" si="210"/>
        <v>65.168539325842701</v>
      </c>
      <c r="Q1092" s="38">
        <f t="shared" ca="1" si="211"/>
        <v>73.540856031128399</v>
      </c>
      <c r="R1092" s="38">
        <f t="shared" ca="1" si="212"/>
        <v>91.372549019607845</v>
      </c>
      <c r="S1092" s="38">
        <f t="shared" ca="1" si="213"/>
        <v>84.727272727272734</v>
      </c>
      <c r="T1092" s="38">
        <f t="shared" ca="1" si="214"/>
        <v>14.756176191166531</v>
      </c>
      <c r="U1092" s="38" t="str">
        <f t="shared" ca="1" si="215"/>
        <v>-</v>
      </c>
      <c r="V1092" s="38"/>
      <c r="W1092" s="38"/>
    </row>
    <row r="1093" spans="1:23" x14ac:dyDescent="0.35">
      <c r="A1093" s="2" t="str">
        <f>BASE_NOTAS[[#This Row],[Sigla]]&amp;BASE_NOTAS[[#This Row],[CÓDIGO]]</f>
        <v>MGIF_I2</v>
      </c>
      <c r="B1093" s="4" t="s">
        <v>192</v>
      </c>
      <c r="C1093" s="4" t="s">
        <v>44</v>
      </c>
      <c r="D1093" s="4" t="s">
        <v>114</v>
      </c>
      <c r="E1093" s="42">
        <v>82.068142983218081</v>
      </c>
      <c r="F1093" s="4" t="s">
        <v>611</v>
      </c>
      <c r="G109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9.042527256578154</v>
      </c>
      <c r="H109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93" s="38">
        <f t="shared" ca="1" si="204"/>
        <v>89.787983467940535</v>
      </c>
      <c r="K1093" s="38">
        <f t="shared" ca="1" si="205"/>
        <v>88.949139453115549</v>
      </c>
      <c r="L1093" s="38">
        <f t="shared" ca="1" si="206"/>
        <v>92.089614660566269</v>
      </c>
      <c r="M1093" s="38">
        <f t="shared" ca="1" si="207"/>
        <v>94.2221667578699</v>
      </c>
      <c r="N1093" s="38">
        <f t="shared" ca="1" si="208"/>
        <v>91.729818899226416</v>
      </c>
      <c r="O1093" s="38">
        <f t="shared" ca="1" si="209"/>
        <v>92.215558442581255</v>
      </c>
      <c r="P1093" s="38">
        <f t="shared" ca="1" si="210"/>
        <v>87.594295048332739</v>
      </c>
      <c r="Q1093" s="38">
        <f t="shared" ca="1" si="211"/>
        <v>90.714287417201788</v>
      </c>
      <c r="R1093" s="38">
        <f t="shared" ca="1" si="212"/>
        <v>88.025187878950675</v>
      </c>
      <c r="S1093" s="38">
        <f t="shared" ca="1" si="213"/>
        <v>82.068142983218081</v>
      </c>
      <c r="T1093" s="38">
        <f t="shared" ca="1" si="214"/>
        <v>9.042527256578154</v>
      </c>
      <c r="U1093" s="38" t="str">
        <f t="shared" ca="1" si="215"/>
        <v>-</v>
      </c>
      <c r="V1093" s="38"/>
      <c r="W1093" s="38"/>
    </row>
    <row r="1094" spans="1:23" x14ac:dyDescent="0.35">
      <c r="A1094" s="2" t="str">
        <f>BASE_NOTAS[[#This Row],[Sigla]]&amp;BASE_NOTAS[[#This Row],[CÓDIGO]]</f>
        <v>MSIF_I2</v>
      </c>
      <c r="B1094" s="4" t="s">
        <v>193</v>
      </c>
      <c r="C1094" s="4" t="s">
        <v>44</v>
      </c>
      <c r="D1094" s="4" t="s">
        <v>114</v>
      </c>
      <c r="E1094" s="42">
        <v>87.63636363636364</v>
      </c>
      <c r="F1094" s="4" t="s">
        <v>611</v>
      </c>
      <c r="G109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24.055502424857465</v>
      </c>
      <c r="H109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94" s="38">
        <f t="shared" ca="1" si="204"/>
        <v>86.904761904761912</v>
      </c>
      <c r="K1094" s="38">
        <f t="shared" ca="1" si="205"/>
        <v>93.048128342245988</v>
      </c>
      <c r="L1094" s="38">
        <f t="shared" ca="1" si="206"/>
        <v>93.812384288976261</v>
      </c>
      <c r="M1094" s="38">
        <f t="shared" ca="1" si="207"/>
        <v>97.560427092410663</v>
      </c>
      <c r="N1094" s="38">
        <f t="shared" ca="1" si="208"/>
        <v>96.628740820594487</v>
      </c>
      <c r="O1094" s="38">
        <f t="shared" ca="1" si="209"/>
        <v>96.456692913385822</v>
      </c>
      <c r="P1094" s="38">
        <f t="shared" ca="1" si="210"/>
        <v>90.636704119850179</v>
      </c>
      <c r="Q1094" s="38">
        <f t="shared" ca="1" si="211"/>
        <v>94.552529182879383</v>
      </c>
      <c r="R1094" s="38">
        <f t="shared" ca="1" si="212"/>
        <v>95.294117647058826</v>
      </c>
      <c r="S1094" s="38">
        <f t="shared" ca="1" si="213"/>
        <v>87.63636363636364</v>
      </c>
      <c r="T1094" s="38">
        <f t="shared" ca="1" si="214"/>
        <v>24.055502424857465</v>
      </c>
      <c r="U1094" s="38" t="str">
        <f t="shared" ca="1" si="215"/>
        <v>-</v>
      </c>
      <c r="V1094" s="38"/>
      <c r="W1094" s="38"/>
    </row>
    <row r="1095" spans="1:23" x14ac:dyDescent="0.35">
      <c r="A1095" s="2" t="str">
        <f>BASE_NOTAS[[#This Row],[Sigla]]&amp;BASE_NOTAS[[#This Row],[CÓDIGO]]</f>
        <v>MTIF_I2</v>
      </c>
      <c r="B1095" s="4" t="s">
        <v>195</v>
      </c>
      <c r="C1095" s="4" t="s">
        <v>44</v>
      </c>
      <c r="D1095" s="4" t="s">
        <v>114</v>
      </c>
      <c r="E1095" s="42">
        <v>89.818181818181813</v>
      </c>
      <c r="F1095" s="4" t="s">
        <v>611</v>
      </c>
      <c r="G109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39.554379481009015</v>
      </c>
      <c r="H109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95" s="38">
        <f t="shared" ca="1" si="204"/>
        <v>70.238095238095241</v>
      </c>
      <c r="K1095" s="38">
        <f t="shared" ca="1" si="205"/>
        <v>90.909090909090907</v>
      </c>
      <c r="L1095" s="38">
        <f t="shared" ca="1" si="206"/>
        <v>92.215577747887309</v>
      </c>
      <c r="M1095" s="38">
        <f t="shared" ca="1" si="207"/>
        <v>99.172996135260419</v>
      </c>
      <c r="N1095" s="38">
        <f t="shared" ca="1" si="208"/>
        <v>98.61698651649148</v>
      </c>
      <c r="O1095" s="38">
        <f t="shared" ca="1" si="209"/>
        <v>99.212598425196845</v>
      </c>
      <c r="P1095" s="38">
        <f t="shared" ca="1" si="210"/>
        <v>89.887640449438209</v>
      </c>
      <c r="Q1095" s="38">
        <f t="shared" ca="1" si="211"/>
        <v>96.498054474708169</v>
      </c>
      <c r="R1095" s="38">
        <f t="shared" ca="1" si="212"/>
        <v>96.078431372549019</v>
      </c>
      <c r="S1095" s="38">
        <f t="shared" ca="1" si="213"/>
        <v>89.818181818181813</v>
      </c>
      <c r="T1095" s="38">
        <f t="shared" ca="1" si="214"/>
        <v>39.554379481009015</v>
      </c>
      <c r="U1095" s="38" t="str">
        <f t="shared" ca="1" si="215"/>
        <v>-</v>
      </c>
      <c r="V1095" s="38"/>
      <c r="W1095" s="38"/>
    </row>
    <row r="1096" spans="1:23" x14ac:dyDescent="0.35">
      <c r="A1096" s="2" t="str">
        <f>BASE_NOTAS[[#This Row],[Sigla]]&amp;BASE_NOTAS[[#This Row],[CÓDIGO]]</f>
        <v>PAIF_I2</v>
      </c>
      <c r="B1096" s="4" t="s">
        <v>196</v>
      </c>
      <c r="C1096" s="4" t="s">
        <v>44</v>
      </c>
      <c r="D1096" s="4" t="s">
        <v>114</v>
      </c>
      <c r="E1096" s="42">
        <v>90.181818181818187</v>
      </c>
      <c r="F1096" s="4" t="s">
        <v>611</v>
      </c>
      <c r="G109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56.603144242775699</v>
      </c>
      <c r="H109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96" s="38">
        <f t="shared" ca="1" si="204"/>
        <v>81.547619047619051</v>
      </c>
      <c r="K1096" s="38">
        <f t="shared" ca="1" si="205"/>
        <v>87.16577540106951</v>
      </c>
      <c r="L1096" s="38">
        <f t="shared" ca="1" si="206"/>
        <v>94.211585924248496</v>
      </c>
      <c r="M1096" s="38">
        <f t="shared" ca="1" si="207"/>
        <v>97.560427092410663</v>
      </c>
      <c r="N1096" s="38">
        <f t="shared" ca="1" si="208"/>
        <v>99.412284794850294</v>
      </c>
      <c r="O1096" s="38">
        <f t="shared" ca="1" si="209"/>
        <v>100</v>
      </c>
      <c r="P1096" s="38">
        <f t="shared" ca="1" si="210"/>
        <v>91.385767790262179</v>
      </c>
      <c r="Q1096" s="38">
        <f t="shared" ca="1" si="211"/>
        <v>98.443579766536971</v>
      </c>
      <c r="R1096" s="38">
        <f t="shared" ca="1" si="212"/>
        <v>100</v>
      </c>
      <c r="S1096" s="38">
        <f t="shared" ca="1" si="213"/>
        <v>90.181818181818187</v>
      </c>
      <c r="T1096" s="38">
        <f t="shared" ca="1" si="214"/>
        <v>56.603144242775699</v>
      </c>
      <c r="U1096" s="38" t="str">
        <f t="shared" ca="1" si="215"/>
        <v>-</v>
      </c>
      <c r="V1096" s="38"/>
      <c r="W1096" s="38"/>
    </row>
    <row r="1097" spans="1:23" x14ac:dyDescent="0.35">
      <c r="A1097" s="2" t="str">
        <f>BASE_NOTAS[[#This Row],[Sigla]]&amp;BASE_NOTAS[[#This Row],[CÓDIGO]]</f>
        <v>PBIF_I2</v>
      </c>
      <c r="B1097" s="4" t="s">
        <v>197</v>
      </c>
      <c r="C1097" s="4" t="s">
        <v>44</v>
      </c>
      <c r="D1097" s="4" t="s">
        <v>114</v>
      </c>
      <c r="E1097" s="42">
        <v>92</v>
      </c>
      <c r="F1097" s="4" t="s">
        <v>611</v>
      </c>
      <c r="G109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50.403593420315076</v>
      </c>
      <c r="H109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97" s="38">
        <f t="shared" ca="1" si="204"/>
        <v>99.496626725631998</v>
      </c>
      <c r="K1097" s="38">
        <f t="shared" ca="1" si="205"/>
        <v>99.564377701175914</v>
      </c>
      <c r="L1097" s="38">
        <f t="shared" ca="1" si="206"/>
        <v>100</v>
      </c>
      <c r="M1097" s="38">
        <f t="shared" ca="1" si="207"/>
        <v>100</v>
      </c>
      <c r="N1097" s="38">
        <f t="shared" ca="1" si="208"/>
        <v>100</v>
      </c>
      <c r="O1097" s="38">
        <f t="shared" ca="1" si="209"/>
        <v>97.583251035125926</v>
      </c>
      <c r="P1097" s="38">
        <f t="shared" ca="1" si="210"/>
        <v>96.628741329325791</v>
      </c>
      <c r="Q1097" s="38">
        <f t="shared" ca="1" si="211"/>
        <v>99.876074940015187</v>
      </c>
      <c r="R1097" s="38">
        <f t="shared" ca="1" si="212"/>
        <v>99.54171734364823</v>
      </c>
      <c r="S1097" s="38">
        <f t="shared" ca="1" si="213"/>
        <v>92</v>
      </c>
      <c r="T1097" s="38">
        <f t="shared" ca="1" si="214"/>
        <v>50.403593420315076</v>
      </c>
      <c r="U1097" s="38" t="str">
        <f t="shared" ca="1" si="215"/>
        <v>-</v>
      </c>
      <c r="V1097" s="38"/>
      <c r="W1097" s="38"/>
    </row>
    <row r="1098" spans="1:23" x14ac:dyDescent="0.35">
      <c r="A1098" s="2" t="str">
        <f>BASE_NOTAS[[#This Row],[Sigla]]&amp;BASE_NOTAS[[#This Row],[CÓDIGO]]</f>
        <v>PEIF_I2</v>
      </c>
      <c r="B1098" s="4" t="s">
        <v>198</v>
      </c>
      <c r="C1098" s="4" t="s">
        <v>44</v>
      </c>
      <c r="D1098" s="4" t="s">
        <v>114</v>
      </c>
      <c r="E1098" s="42">
        <v>86.545454545454547</v>
      </c>
      <c r="F1098" s="4" t="s">
        <v>611</v>
      </c>
      <c r="G109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30.255053247318088</v>
      </c>
      <c r="H109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98" s="38">
        <f t="shared" ca="1" si="204"/>
        <v>79.761904761904759</v>
      </c>
      <c r="K1098" s="38">
        <f t="shared" ca="1" si="205"/>
        <v>86.631016042780743</v>
      </c>
      <c r="L1098" s="38">
        <f t="shared" ca="1" si="206"/>
        <v>85.429149948259237</v>
      </c>
      <c r="M1098" s="38">
        <f t="shared" ca="1" si="207"/>
        <v>92.319577703148937</v>
      </c>
      <c r="N1098" s="38">
        <f t="shared" ca="1" si="208"/>
        <v>95.038144263876873</v>
      </c>
      <c r="O1098" s="38">
        <f t="shared" ca="1" si="209"/>
        <v>91.732283464566933</v>
      </c>
      <c r="P1098" s="38">
        <f t="shared" ca="1" si="210"/>
        <v>87.640449438202239</v>
      </c>
      <c r="Q1098" s="38">
        <f t="shared" ca="1" si="211"/>
        <v>93.385214007782096</v>
      </c>
      <c r="R1098" s="38">
        <f t="shared" ca="1" si="212"/>
        <v>92.156862745098039</v>
      </c>
      <c r="S1098" s="38">
        <f t="shared" ca="1" si="213"/>
        <v>86.545454545454547</v>
      </c>
      <c r="T1098" s="38">
        <f t="shared" ca="1" si="214"/>
        <v>30.255053247318088</v>
      </c>
      <c r="U1098" s="38" t="str">
        <f t="shared" ca="1" si="215"/>
        <v>-</v>
      </c>
      <c r="V1098" s="38"/>
      <c r="W1098" s="38"/>
    </row>
    <row r="1099" spans="1:23" x14ac:dyDescent="0.35">
      <c r="A1099" s="2" t="str">
        <f>BASE_NOTAS[[#This Row],[Sigla]]&amp;BASE_NOTAS[[#This Row],[CÓDIGO]]</f>
        <v>PIIF_I2</v>
      </c>
      <c r="B1099" s="4" t="s">
        <v>199</v>
      </c>
      <c r="C1099" s="4" t="s">
        <v>44</v>
      </c>
      <c r="D1099" s="4" t="s">
        <v>114</v>
      </c>
      <c r="E1099" s="42">
        <v>85.454545454545453</v>
      </c>
      <c r="F1099" s="4" t="s">
        <v>611</v>
      </c>
      <c r="G109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38.004491775393859</v>
      </c>
      <c r="H109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099" s="38">
        <f t="shared" ca="1" si="204"/>
        <v>66.071428571428584</v>
      </c>
      <c r="K1099" s="38">
        <f t="shared" ca="1" si="205"/>
        <v>72.727272727272734</v>
      </c>
      <c r="L1099" s="38">
        <f t="shared" ca="1" si="206"/>
        <v>79.441125419175648</v>
      </c>
      <c r="M1099" s="38">
        <f t="shared" ca="1" si="207"/>
        <v>80.225309881775715</v>
      </c>
      <c r="N1099" s="38">
        <f t="shared" ca="1" si="208"/>
        <v>79.132178696700834</v>
      </c>
      <c r="O1099" s="38">
        <f t="shared" ca="1" si="209"/>
        <v>78.346456692913392</v>
      </c>
      <c r="P1099" s="38">
        <f t="shared" ca="1" si="210"/>
        <v>74.531835205992508</v>
      </c>
      <c r="Q1099" s="38">
        <f t="shared" ca="1" si="211"/>
        <v>77.431906614785987</v>
      </c>
      <c r="R1099" s="38">
        <f t="shared" ca="1" si="212"/>
        <v>78.039215686274503</v>
      </c>
      <c r="S1099" s="38">
        <f t="shared" ca="1" si="213"/>
        <v>85.454545454545453</v>
      </c>
      <c r="T1099" s="38">
        <f t="shared" ca="1" si="214"/>
        <v>38.004491775393859</v>
      </c>
      <c r="U1099" s="38" t="str">
        <f t="shared" ca="1" si="215"/>
        <v>-</v>
      </c>
      <c r="V1099" s="38"/>
      <c r="W1099" s="38"/>
    </row>
    <row r="1100" spans="1:23" x14ac:dyDescent="0.35">
      <c r="A1100" s="2" t="str">
        <f>BASE_NOTAS[[#This Row],[Sigla]]&amp;BASE_NOTAS[[#This Row],[CÓDIGO]]</f>
        <v>PRIF_I2</v>
      </c>
      <c r="B1100" s="4" t="s">
        <v>200</v>
      </c>
      <c r="C1100" s="4" t="s">
        <v>44</v>
      </c>
      <c r="D1100" s="4" t="s">
        <v>114</v>
      </c>
      <c r="E1100" s="42">
        <v>81.155736495117935</v>
      </c>
      <c r="F1100" s="4" t="s">
        <v>611</v>
      </c>
      <c r="G110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17.764560075922489</v>
      </c>
      <c r="H110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00" s="38">
        <f t="shared" ca="1" si="204"/>
        <v>77.906869333008089</v>
      </c>
      <c r="K1100" s="38">
        <f t="shared" ca="1" si="205"/>
        <v>86.315184067400892</v>
      </c>
      <c r="L1100" s="38">
        <f t="shared" ca="1" si="206"/>
        <v>90.630950633576049</v>
      </c>
      <c r="M1100" s="38">
        <f t="shared" ca="1" si="207"/>
        <v>91.458834605789974</v>
      </c>
      <c r="N1100" s="38">
        <f t="shared" ca="1" si="208"/>
        <v>91.484767070686857</v>
      </c>
      <c r="O1100" s="38">
        <f t="shared" ca="1" si="209"/>
        <v>93.351946308243001</v>
      </c>
      <c r="P1100" s="38">
        <f t="shared" ca="1" si="210"/>
        <v>90.284599953493796</v>
      </c>
      <c r="Q1100" s="38">
        <f t="shared" ca="1" si="211"/>
        <v>90.742662217991167</v>
      </c>
      <c r="R1100" s="38">
        <f t="shared" ca="1" si="212"/>
        <v>89.775858850102949</v>
      </c>
      <c r="S1100" s="38">
        <f t="shared" ca="1" si="213"/>
        <v>81.155736495117935</v>
      </c>
      <c r="T1100" s="38">
        <f t="shared" ca="1" si="214"/>
        <v>17.764560075922489</v>
      </c>
      <c r="U1100" s="38" t="str">
        <f t="shared" ca="1" si="215"/>
        <v>-</v>
      </c>
      <c r="V1100" s="38"/>
      <c r="W1100" s="38"/>
    </row>
    <row r="1101" spans="1:23" x14ac:dyDescent="0.35">
      <c r="A1101" s="2" t="str">
        <f>BASE_NOTAS[[#This Row],[Sigla]]&amp;BASE_NOTAS[[#This Row],[CÓDIGO]]</f>
        <v>RJIF_I2</v>
      </c>
      <c r="B1101" s="4" t="s">
        <v>201</v>
      </c>
      <c r="C1101" s="4" t="s">
        <v>44</v>
      </c>
      <c r="D1101" s="4" t="s">
        <v>114</v>
      </c>
      <c r="E1101" s="42">
        <v>84.673831612288012</v>
      </c>
      <c r="F1101" s="4" t="s">
        <v>611</v>
      </c>
      <c r="G110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18.820405391285362</v>
      </c>
      <c r="H110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01" s="38">
        <f t="shared" ca="1" si="204"/>
        <v>55.633600563593141</v>
      </c>
      <c r="K1101" s="38">
        <f t="shared" ca="1" si="205"/>
        <v>63.568908957077028</v>
      </c>
      <c r="L1101" s="38">
        <f t="shared" ca="1" si="206"/>
        <v>81.576637785351082</v>
      </c>
      <c r="M1101" s="38">
        <f t="shared" ca="1" si="207"/>
        <v>89.244012787409019</v>
      </c>
      <c r="N1101" s="38">
        <f t="shared" ca="1" si="208"/>
        <v>86.765363651429439</v>
      </c>
      <c r="O1101" s="38">
        <f t="shared" ca="1" si="209"/>
        <v>88.741026682355979</v>
      </c>
      <c r="P1101" s="38">
        <f t="shared" ca="1" si="210"/>
        <v>87.59307515196916</v>
      </c>
      <c r="Q1101" s="38">
        <f t="shared" ca="1" si="211"/>
        <v>91.914201772020519</v>
      </c>
      <c r="R1101" s="38">
        <f t="shared" ca="1" si="212"/>
        <v>92.381304958150153</v>
      </c>
      <c r="S1101" s="38">
        <f t="shared" ca="1" si="213"/>
        <v>84.673831612288012</v>
      </c>
      <c r="T1101" s="38">
        <f t="shared" ca="1" si="214"/>
        <v>18.820405391285362</v>
      </c>
      <c r="U1101" s="38" t="str">
        <f t="shared" ca="1" si="215"/>
        <v>-</v>
      </c>
      <c r="V1101" s="38"/>
      <c r="W1101" s="38"/>
    </row>
    <row r="1102" spans="1:23" x14ac:dyDescent="0.35">
      <c r="A1102" s="2" t="str">
        <f>BASE_NOTAS[[#This Row],[Sigla]]&amp;BASE_NOTAS[[#This Row],[CÓDIGO]]</f>
        <v>RNIF_I2</v>
      </c>
      <c r="B1102" s="4" t="s">
        <v>202</v>
      </c>
      <c r="C1102" s="4" t="s">
        <v>44</v>
      </c>
      <c r="D1102" s="4" t="s">
        <v>114</v>
      </c>
      <c r="E1102" s="42">
        <v>91.63636363636364</v>
      </c>
      <c r="F1102" s="4" t="s">
        <v>611</v>
      </c>
      <c r="G110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61.252807359621144</v>
      </c>
      <c r="H110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02" s="38">
        <f t="shared" ca="1" si="204"/>
        <v>88.69047619047619</v>
      </c>
      <c r="K1102" s="38">
        <f t="shared" ca="1" si="205"/>
        <v>87.16577540106951</v>
      </c>
      <c r="L1102" s="38">
        <f t="shared" ca="1" si="206"/>
        <v>93.413182653704027</v>
      </c>
      <c r="M1102" s="38">
        <f t="shared" ca="1" si="207"/>
        <v>93.932146745998693</v>
      </c>
      <c r="N1102" s="38">
        <f t="shared" ca="1" si="208"/>
        <v>97.424039098953287</v>
      </c>
      <c r="O1102" s="38">
        <f t="shared" ca="1" si="209"/>
        <v>99.606299212598429</v>
      </c>
      <c r="P1102" s="38">
        <f t="shared" ca="1" si="210"/>
        <v>100</v>
      </c>
      <c r="Q1102" s="38">
        <f t="shared" ca="1" si="211"/>
        <v>100</v>
      </c>
      <c r="R1102" s="38">
        <f t="shared" ca="1" si="212"/>
        <v>99.215686274509807</v>
      </c>
      <c r="S1102" s="38">
        <f t="shared" ca="1" si="213"/>
        <v>91.63636363636364</v>
      </c>
      <c r="T1102" s="38">
        <f t="shared" ca="1" si="214"/>
        <v>61.252807359621144</v>
      </c>
      <c r="U1102" s="38" t="str">
        <f t="shared" ca="1" si="215"/>
        <v>-</v>
      </c>
      <c r="V1102" s="38"/>
      <c r="W1102" s="38"/>
    </row>
    <row r="1103" spans="1:23" x14ac:dyDescent="0.35">
      <c r="A1103" s="2" t="str">
        <f>BASE_NOTAS[[#This Row],[Sigla]]&amp;BASE_NOTAS[[#This Row],[CÓDIGO]]</f>
        <v>ROIF_I2</v>
      </c>
      <c r="B1103" s="4" t="s">
        <v>203</v>
      </c>
      <c r="C1103" s="4" t="s">
        <v>44</v>
      </c>
      <c r="D1103" s="4" t="s">
        <v>114</v>
      </c>
      <c r="E1103" s="42">
        <v>92</v>
      </c>
      <c r="F1103" s="4" t="s">
        <v>611</v>
      </c>
      <c r="G110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48.853705714699927</v>
      </c>
      <c r="H110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03" s="38">
        <f t="shared" ca="1" si="204"/>
        <v>47.023809523809526</v>
      </c>
      <c r="K1103" s="38">
        <f t="shared" ca="1" si="205"/>
        <v>64.70588235294116</v>
      </c>
      <c r="L1103" s="38">
        <f t="shared" ca="1" si="206"/>
        <v>70.259487807914141</v>
      </c>
      <c r="M1103" s="38">
        <f t="shared" ca="1" si="207"/>
        <v>70.953037885389577</v>
      </c>
      <c r="N1103" s="38">
        <f t="shared" ca="1" si="208"/>
        <v>69.9862484955746</v>
      </c>
      <c r="O1103" s="38">
        <f t="shared" ca="1" si="209"/>
        <v>69.29133858267717</v>
      </c>
      <c r="P1103" s="38">
        <f t="shared" ca="1" si="210"/>
        <v>65.917602996254686</v>
      </c>
      <c r="Q1103" s="38">
        <f t="shared" ca="1" si="211"/>
        <v>68.482490272373539</v>
      </c>
      <c r="R1103" s="38">
        <f t="shared" ca="1" si="212"/>
        <v>69.019607843137251</v>
      </c>
      <c r="S1103" s="38">
        <f t="shared" ca="1" si="213"/>
        <v>92</v>
      </c>
      <c r="T1103" s="38">
        <f t="shared" ca="1" si="214"/>
        <v>48.853705714699927</v>
      </c>
      <c r="U1103" s="38" t="str">
        <f t="shared" ca="1" si="215"/>
        <v>-</v>
      </c>
      <c r="V1103" s="38"/>
      <c r="W1103" s="38"/>
    </row>
    <row r="1104" spans="1:23" x14ac:dyDescent="0.35">
      <c r="A1104" s="2" t="str">
        <f>BASE_NOTAS[[#This Row],[Sigla]]&amp;BASE_NOTAS[[#This Row],[CÓDIGO]]</f>
        <v>RRIF_I2</v>
      </c>
      <c r="B1104" s="4" t="s">
        <v>204</v>
      </c>
      <c r="C1104" s="4" t="s">
        <v>44</v>
      </c>
      <c r="D1104" s="4" t="s">
        <v>114</v>
      </c>
      <c r="E1104" s="42">
        <v>0</v>
      </c>
      <c r="F1104" s="4" t="s">
        <v>611</v>
      </c>
      <c r="G110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110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04" s="38">
        <f t="shared" ca="1" si="204"/>
        <v>52.380952380952387</v>
      </c>
      <c r="K1104" s="38">
        <f t="shared" ca="1" si="205"/>
        <v>0</v>
      </c>
      <c r="L1104" s="38">
        <f t="shared" ca="1" si="206"/>
        <v>0</v>
      </c>
      <c r="M1104" s="38">
        <f t="shared" ca="1" si="207"/>
        <v>0</v>
      </c>
      <c r="N1104" s="38">
        <f t="shared" ca="1" si="208"/>
        <v>0</v>
      </c>
      <c r="O1104" s="38">
        <f t="shared" ca="1" si="209"/>
        <v>0</v>
      </c>
      <c r="P1104" s="38">
        <f t="shared" ca="1" si="210"/>
        <v>0</v>
      </c>
      <c r="Q1104" s="38">
        <f t="shared" ca="1" si="211"/>
        <v>0</v>
      </c>
      <c r="R1104" s="38">
        <f t="shared" ca="1" si="212"/>
        <v>0</v>
      </c>
      <c r="S1104" s="38">
        <f t="shared" ca="1" si="213"/>
        <v>0</v>
      </c>
      <c r="T1104" s="38">
        <f t="shared" ca="1" si="214"/>
        <v>100</v>
      </c>
      <c r="U1104" s="38" t="str">
        <f t="shared" ca="1" si="215"/>
        <v>-</v>
      </c>
      <c r="V1104" s="38"/>
      <c r="W1104" s="38"/>
    </row>
    <row r="1105" spans="1:23" x14ac:dyDescent="0.35">
      <c r="A1105" s="2" t="str">
        <f>BASE_NOTAS[[#This Row],[Sigla]]&amp;BASE_NOTAS[[#This Row],[CÓDIGO]]</f>
        <v>RSIF_I2</v>
      </c>
      <c r="B1105" s="4" t="s">
        <v>205</v>
      </c>
      <c r="C1105" s="4" t="s">
        <v>44</v>
      </c>
      <c r="D1105" s="4" t="s">
        <v>114</v>
      </c>
      <c r="E1105" s="42">
        <v>74.435412478410711</v>
      </c>
      <c r="F1105" s="4" t="s">
        <v>611</v>
      </c>
      <c r="G110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18.346539738570982</v>
      </c>
      <c r="H110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05" s="38">
        <f t="shared" ca="1" si="204"/>
        <v>72.98439900570169</v>
      </c>
      <c r="K1105" s="38">
        <f t="shared" ca="1" si="205"/>
        <v>72.112386211518057</v>
      </c>
      <c r="L1105" s="38">
        <f t="shared" ca="1" si="206"/>
        <v>79.912459681518783</v>
      </c>
      <c r="M1105" s="38">
        <f t="shared" ca="1" si="207"/>
        <v>84.072709440876338</v>
      </c>
      <c r="N1105" s="38">
        <f t="shared" ca="1" si="208"/>
        <v>77.593039780703364</v>
      </c>
      <c r="O1105" s="38">
        <f t="shared" ca="1" si="209"/>
        <v>80.379676144058791</v>
      </c>
      <c r="P1105" s="38">
        <f t="shared" ca="1" si="210"/>
        <v>77.099418739758136</v>
      </c>
      <c r="Q1105" s="38">
        <f t="shared" ca="1" si="211"/>
        <v>81.715782051226114</v>
      </c>
      <c r="R1105" s="38">
        <f t="shared" ca="1" si="212"/>
        <v>83.550378798864656</v>
      </c>
      <c r="S1105" s="38">
        <f t="shared" ca="1" si="213"/>
        <v>74.435412478410711</v>
      </c>
      <c r="T1105" s="38">
        <f t="shared" ca="1" si="214"/>
        <v>18.346539738570982</v>
      </c>
      <c r="U1105" s="38" t="str">
        <f t="shared" ca="1" si="215"/>
        <v>-</v>
      </c>
      <c r="V1105" s="38"/>
      <c r="W1105" s="38"/>
    </row>
    <row r="1106" spans="1:23" x14ac:dyDescent="0.35">
      <c r="A1106" s="2" t="str">
        <f>BASE_NOTAS[[#This Row],[Sigla]]&amp;BASE_NOTAS[[#This Row],[CÓDIGO]]</f>
        <v>SCIF_I2</v>
      </c>
      <c r="B1106" s="4" t="s">
        <v>194</v>
      </c>
      <c r="C1106" s="4" t="s">
        <v>44</v>
      </c>
      <c r="D1106" s="4" t="s">
        <v>114</v>
      </c>
      <c r="E1106" s="42">
        <v>83.634415052610251</v>
      </c>
      <c r="F1106" s="4" t="s">
        <v>611</v>
      </c>
      <c r="G110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19.650238599431106</v>
      </c>
      <c r="H110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06" s="38">
        <f t="shared" ca="1" si="204"/>
        <v>78.183393796669762</v>
      </c>
      <c r="K1106" s="38">
        <f t="shared" ca="1" si="205"/>
        <v>84.038097176178795</v>
      </c>
      <c r="L1106" s="38">
        <f t="shared" ca="1" si="206"/>
        <v>88.552988978738568</v>
      </c>
      <c r="M1106" s="38">
        <f t="shared" ca="1" si="207"/>
        <v>93.009818822388311</v>
      </c>
      <c r="N1106" s="38">
        <f t="shared" ca="1" si="208"/>
        <v>89.165698423201832</v>
      </c>
      <c r="O1106" s="38">
        <f t="shared" ca="1" si="209"/>
        <v>92.302008455251766</v>
      </c>
      <c r="P1106" s="38">
        <f t="shared" ca="1" si="210"/>
        <v>85.446955042267831</v>
      </c>
      <c r="Q1106" s="38">
        <f t="shared" ca="1" si="211"/>
        <v>91.028385474593264</v>
      </c>
      <c r="R1106" s="38">
        <f t="shared" ca="1" si="212"/>
        <v>90.84353259905896</v>
      </c>
      <c r="S1106" s="38">
        <f t="shared" ca="1" si="213"/>
        <v>83.634415052610251</v>
      </c>
      <c r="T1106" s="38">
        <f t="shared" ca="1" si="214"/>
        <v>19.650238599431106</v>
      </c>
      <c r="U1106" s="38" t="str">
        <f t="shared" ca="1" si="215"/>
        <v>-</v>
      </c>
      <c r="V1106" s="38"/>
      <c r="W1106" s="38"/>
    </row>
    <row r="1107" spans="1:23" x14ac:dyDescent="0.35">
      <c r="A1107" s="2" t="str">
        <f>BASE_NOTAS[[#This Row],[Sigla]]&amp;BASE_NOTAS[[#This Row],[CÓDIGO]]</f>
        <v>SEIF_I2</v>
      </c>
      <c r="B1107" s="4" t="s">
        <v>206</v>
      </c>
      <c r="C1107" s="4" t="s">
        <v>44</v>
      </c>
      <c r="D1107" s="4" t="s">
        <v>114</v>
      </c>
      <c r="E1107" s="42">
        <v>87.62027330506038</v>
      </c>
      <c r="F1107" s="4" t="s">
        <v>611</v>
      </c>
      <c r="G110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35.965145050211021</v>
      </c>
      <c r="H110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07" s="38">
        <f t="shared" ca="1" si="204"/>
        <v>89.853275714669522</v>
      </c>
      <c r="K1107" s="38">
        <f t="shared" ca="1" si="205"/>
        <v>91.58362240094155</v>
      </c>
      <c r="L1107" s="38">
        <f t="shared" ca="1" si="206"/>
        <v>92.882035598281789</v>
      </c>
      <c r="M1107" s="38">
        <f t="shared" ca="1" si="207"/>
        <v>95.488814920437846</v>
      </c>
      <c r="N1107" s="38">
        <f t="shared" ca="1" si="208"/>
        <v>97.771252322390268</v>
      </c>
      <c r="O1107" s="38">
        <f t="shared" ca="1" si="209"/>
        <v>95.013046540739182</v>
      </c>
      <c r="P1107" s="38">
        <f t="shared" ca="1" si="210"/>
        <v>90.287179064240917</v>
      </c>
      <c r="Q1107" s="38">
        <f t="shared" ca="1" si="211"/>
        <v>94.129896538537935</v>
      </c>
      <c r="R1107" s="38">
        <f t="shared" ca="1" si="212"/>
        <v>94.340661408419095</v>
      </c>
      <c r="S1107" s="38">
        <f t="shared" ca="1" si="213"/>
        <v>87.62027330506038</v>
      </c>
      <c r="T1107" s="38">
        <f t="shared" ca="1" si="214"/>
        <v>35.965145050211021</v>
      </c>
      <c r="U1107" s="38" t="str">
        <f t="shared" ca="1" si="215"/>
        <v>-</v>
      </c>
      <c r="V1107" s="38"/>
      <c r="W1107" s="38"/>
    </row>
    <row r="1108" spans="1:23" x14ac:dyDescent="0.35">
      <c r="A1108" s="2" t="str">
        <f>BASE_NOTAS[[#This Row],[Sigla]]&amp;BASE_NOTAS[[#This Row],[CÓDIGO]]</f>
        <v>SPIF_I2</v>
      </c>
      <c r="B1108" s="4" t="s">
        <v>186</v>
      </c>
      <c r="C1108" s="4" t="s">
        <v>44</v>
      </c>
      <c r="D1108" s="4" t="s">
        <v>114</v>
      </c>
      <c r="E1108" s="42">
        <v>88.023345395697902</v>
      </c>
      <c r="F1108" s="4" t="s">
        <v>611</v>
      </c>
      <c r="G110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30.893598176259303</v>
      </c>
      <c r="H110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08" s="38">
        <f t="shared" ca="1" si="204"/>
        <v>62.619253944909062</v>
      </c>
      <c r="K1108" s="38">
        <f t="shared" ca="1" si="205"/>
        <v>74.357306474532422</v>
      </c>
      <c r="L1108" s="38">
        <f t="shared" ca="1" si="206"/>
        <v>85.439197370241047</v>
      </c>
      <c r="M1108" s="38">
        <f t="shared" ca="1" si="207"/>
        <v>94.10288436654416</v>
      </c>
      <c r="N1108" s="38">
        <f t="shared" ca="1" si="208"/>
        <v>93.391773753324131</v>
      </c>
      <c r="O1108" s="38">
        <f t="shared" ca="1" si="209"/>
        <v>91.3926626379602</v>
      </c>
      <c r="P1108" s="38">
        <f t="shared" ca="1" si="210"/>
        <v>87.6959484062548</v>
      </c>
      <c r="Q1108" s="38">
        <f t="shared" ca="1" si="211"/>
        <v>93.470367625425425</v>
      </c>
      <c r="R1108" s="38">
        <f t="shared" ca="1" si="212"/>
        <v>93.902947495339774</v>
      </c>
      <c r="S1108" s="38">
        <f t="shared" ca="1" si="213"/>
        <v>88.023345395697902</v>
      </c>
      <c r="T1108" s="38">
        <f t="shared" ca="1" si="214"/>
        <v>30.893598176259303</v>
      </c>
      <c r="U1108" s="38" t="str">
        <f t="shared" ca="1" si="215"/>
        <v>-</v>
      </c>
      <c r="V1108" s="38"/>
      <c r="W1108" s="38"/>
    </row>
    <row r="1109" spans="1:23" x14ac:dyDescent="0.35">
      <c r="A1109" s="2" t="str">
        <f>BASE_NOTAS[[#This Row],[Sigla]]&amp;BASE_NOTAS[[#This Row],[CÓDIGO]]</f>
        <v>TOIF_I2</v>
      </c>
      <c r="B1109" s="4" t="s">
        <v>185</v>
      </c>
      <c r="C1109" s="4" t="s">
        <v>44</v>
      </c>
      <c r="D1109" s="4" t="s">
        <v>114</v>
      </c>
      <c r="E1109" s="42">
        <v>90.181818181818187</v>
      </c>
      <c r="F1109" s="4" t="s">
        <v>611</v>
      </c>
      <c r="G110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41.104267186624163</v>
      </c>
      <c r="H110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09" s="38">
        <f t="shared" ca="1" si="204"/>
        <v>84.523809523809518</v>
      </c>
      <c r="K1109" s="38">
        <f t="shared" ca="1" si="205"/>
        <v>85.026737967914428</v>
      </c>
      <c r="L1109" s="38">
        <f t="shared" ca="1" si="206"/>
        <v>92.215577747887309</v>
      </c>
      <c r="M1109" s="38">
        <f t="shared" ca="1" si="207"/>
        <v>96.351000310273335</v>
      </c>
      <c r="N1109" s="38">
        <f t="shared" ca="1" si="208"/>
        <v>98.61698651649148</v>
      </c>
      <c r="O1109" s="38">
        <f t="shared" ca="1" si="209"/>
        <v>99.212598425196845</v>
      </c>
      <c r="P1109" s="38">
        <f t="shared" ca="1" si="210"/>
        <v>97.00374531835206</v>
      </c>
      <c r="Q1109" s="38">
        <f t="shared" ca="1" si="211"/>
        <v>98.832684824902728</v>
      </c>
      <c r="R1109" s="38">
        <f t="shared" ca="1" si="212"/>
        <v>98.431372549019613</v>
      </c>
      <c r="S1109" s="38">
        <f t="shared" ca="1" si="213"/>
        <v>90.181818181818187</v>
      </c>
      <c r="T1109" s="38">
        <f t="shared" ca="1" si="214"/>
        <v>41.104267186624163</v>
      </c>
      <c r="U1109" s="38" t="str">
        <f t="shared" ca="1" si="215"/>
        <v>-</v>
      </c>
      <c r="V1109" s="38"/>
      <c r="W1109" s="38"/>
    </row>
    <row r="1110" spans="1:23" x14ac:dyDescent="0.35">
      <c r="A1110" s="2" t="str">
        <f>BASE_NOTAS[[#This Row],[Sigla]]&amp;BASE_NOTAS[[#This Row],[CÓDIGO]]</f>
        <v>ACIF_QR</v>
      </c>
      <c r="B1110" s="4" t="s">
        <v>156</v>
      </c>
      <c r="C1110" s="4" t="s">
        <v>45</v>
      </c>
      <c r="D1110" s="4" t="s">
        <v>115</v>
      </c>
      <c r="E1110" s="42">
        <v>13.314706489487977</v>
      </c>
      <c r="F1110" s="4" t="s">
        <v>611</v>
      </c>
      <c r="G111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111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10" s="38">
        <f t="shared" ca="1" si="204"/>
        <v>0</v>
      </c>
      <c r="K1110" s="38">
        <f t="shared" ca="1" si="205"/>
        <v>12.579786296802901</v>
      </c>
      <c r="L1110" s="38">
        <f t="shared" ca="1" si="206"/>
        <v>0</v>
      </c>
      <c r="M1110" s="38">
        <f t="shared" ca="1" si="207"/>
        <v>4.157677454864241</v>
      </c>
      <c r="N1110" s="38">
        <f t="shared" ca="1" si="208"/>
        <v>1.5317529295526804</v>
      </c>
      <c r="O1110" s="38" t="str">
        <f t="shared" ca="1" si="209"/>
        <v>-</v>
      </c>
      <c r="P1110" s="38">
        <f t="shared" ca="1" si="210"/>
        <v>0</v>
      </c>
      <c r="Q1110" s="38">
        <f t="shared" ca="1" si="211"/>
        <v>5.9063874149644224</v>
      </c>
      <c r="R1110" s="38" t="str">
        <f t="shared" ca="1" si="212"/>
        <v>-</v>
      </c>
      <c r="S1110" s="38">
        <f t="shared" ca="1" si="213"/>
        <v>13.314706489487977</v>
      </c>
      <c r="T1110" s="38">
        <f t="shared" ca="1" si="214"/>
        <v>0</v>
      </c>
      <c r="U1110" s="38" t="str">
        <f t="shared" ca="1" si="215"/>
        <v>-</v>
      </c>
      <c r="V1110" s="38"/>
      <c r="W1110" s="38"/>
    </row>
    <row r="1111" spans="1:23" x14ac:dyDescent="0.35">
      <c r="A1111" s="2" t="str">
        <f>BASE_NOTAS[[#This Row],[Sigla]]&amp;BASE_NOTAS[[#This Row],[CÓDIGO]]</f>
        <v>ALIF_QR</v>
      </c>
      <c r="B1111" s="4" t="s">
        <v>157</v>
      </c>
      <c r="C1111" s="4" t="s">
        <v>45</v>
      </c>
      <c r="D1111" s="4" t="s">
        <v>115</v>
      </c>
      <c r="E1111" s="42">
        <v>63.651350736164211</v>
      </c>
      <c r="F1111" s="4" t="s">
        <v>611</v>
      </c>
      <c r="G111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70.65575786903436</v>
      </c>
      <c r="H111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11" s="38">
        <f t="shared" ca="1" si="204"/>
        <v>74.733701024212166</v>
      </c>
      <c r="K1111" s="38">
        <f t="shared" ca="1" si="205"/>
        <v>65.261918352839658</v>
      </c>
      <c r="L1111" s="38">
        <f t="shared" ca="1" si="206"/>
        <v>75.415935634700801</v>
      </c>
      <c r="M1111" s="38">
        <f t="shared" ca="1" si="207"/>
        <v>81.753315732837137</v>
      </c>
      <c r="N1111" s="38">
        <f t="shared" ca="1" si="208"/>
        <v>100</v>
      </c>
      <c r="O1111" s="38" t="str">
        <f t="shared" ca="1" si="209"/>
        <v>-</v>
      </c>
      <c r="P1111" s="38">
        <f t="shared" ca="1" si="210"/>
        <v>81.967137712033676</v>
      </c>
      <c r="Q1111" s="38">
        <f t="shared" ca="1" si="211"/>
        <v>82.579582214339879</v>
      </c>
      <c r="R1111" s="38" t="str">
        <f t="shared" ca="1" si="212"/>
        <v>-</v>
      </c>
      <c r="S1111" s="38">
        <f t="shared" ca="1" si="213"/>
        <v>63.651350736164211</v>
      </c>
      <c r="T1111" s="38">
        <f t="shared" ca="1" si="214"/>
        <v>70.65575786903436</v>
      </c>
      <c r="U1111" s="38" t="str">
        <f t="shared" ca="1" si="215"/>
        <v>-</v>
      </c>
      <c r="V1111" s="38"/>
      <c r="W1111" s="38"/>
    </row>
    <row r="1112" spans="1:23" x14ac:dyDescent="0.35">
      <c r="A1112" s="2" t="str">
        <f>BASE_NOTAS[[#This Row],[Sigla]]&amp;BASE_NOTAS[[#This Row],[CÓDIGO]]</f>
        <v>AMIF_QR</v>
      </c>
      <c r="B1112" s="4" t="s">
        <v>158</v>
      </c>
      <c r="C1112" s="4" t="s">
        <v>45</v>
      </c>
      <c r="D1112" s="4" t="s">
        <v>115</v>
      </c>
      <c r="E1112" s="42">
        <v>0</v>
      </c>
      <c r="F1112" s="4" t="s">
        <v>611</v>
      </c>
      <c r="G111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25.628996271161657</v>
      </c>
      <c r="H111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12" s="38">
        <f t="shared" ca="1" si="204"/>
        <v>6.5550844662737129</v>
      </c>
      <c r="K1112" s="38">
        <f t="shared" ca="1" si="205"/>
        <v>0</v>
      </c>
      <c r="L1112" s="38">
        <f t="shared" ca="1" si="206"/>
        <v>6.7916148442152675</v>
      </c>
      <c r="M1112" s="38">
        <f t="shared" ca="1" si="207"/>
        <v>0</v>
      </c>
      <c r="N1112" s="38">
        <f t="shared" ca="1" si="208"/>
        <v>0</v>
      </c>
      <c r="O1112" s="38" t="str">
        <f t="shared" ca="1" si="209"/>
        <v>-</v>
      </c>
      <c r="P1112" s="38">
        <f t="shared" ca="1" si="210"/>
        <v>15.254187440803182</v>
      </c>
      <c r="Q1112" s="38">
        <f t="shared" ca="1" si="211"/>
        <v>0</v>
      </c>
      <c r="R1112" s="38" t="str">
        <f t="shared" ca="1" si="212"/>
        <v>-</v>
      </c>
      <c r="S1112" s="38">
        <f t="shared" ca="1" si="213"/>
        <v>0</v>
      </c>
      <c r="T1112" s="38">
        <f t="shared" ca="1" si="214"/>
        <v>25.628996271161657</v>
      </c>
      <c r="U1112" s="38" t="str">
        <f t="shared" ca="1" si="215"/>
        <v>-</v>
      </c>
      <c r="V1112" s="38"/>
      <c r="W1112" s="38"/>
    </row>
    <row r="1113" spans="1:23" x14ac:dyDescent="0.35">
      <c r="A1113" s="2" t="str">
        <f>BASE_NOTAS[[#This Row],[Sigla]]&amp;BASE_NOTAS[[#This Row],[CÓDIGO]]</f>
        <v>APIF_QR</v>
      </c>
      <c r="B1113" s="4" t="s">
        <v>184</v>
      </c>
      <c r="C1113" s="4" t="s">
        <v>45</v>
      </c>
      <c r="D1113" s="4" t="s">
        <v>115</v>
      </c>
      <c r="E1113" s="42">
        <v>2.4797172639103584</v>
      </c>
      <c r="F1113" s="4" t="s">
        <v>611</v>
      </c>
      <c r="G111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27.910815970113141</v>
      </c>
      <c r="H111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13" s="38">
        <f t="shared" ca="1" si="204"/>
        <v>21.925887269642452</v>
      </c>
      <c r="K1113" s="38">
        <f t="shared" ca="1" si="205"/>
        <v>46.458588257095784</v>
      </c>
      <c r="L1113" s="38">
        <f t="shared" ca="1" si="206"/>
        <v>25.918249489072036</v>
      </c>
      <c r="M1113" s="38">
        <f t="shared" ca="1" si="207"/>
        <v>42.858947245580531</v>
      </c>
      <c r="N1113" s="38">
        <f t="shared" ca="1" si="208"/>
        <v>34.897261150900064</v>
      </c>
      <c r="O1113" s="38" t="str">
        <f t="shared" ca="1" si="209"/>
        <v>-</v>
      </c>
      <c r="P1113" s="38">
        <f t="shared" ca="1" si="210"/>
        <v>37.210414246658743</v>
      </c>
      <c r="Q1113" s="38">
        <f t="shared" ca="1" si="211"/>
        <v>46.734721033713214</v>
      </c>
      <c r="R1113" s="38" t="str">
        <f t="shared" ca="1" si="212"/>
        <v>-</v>
      </c>
      <c r="S1113" s="38">
        <f t="shared" ca="1" si="213"/>
        <v>2.4797172639103584</v>
      </c>
      <c r="T1113" s="38">
        <f t="shared" ca="1" si="214"/>
        <v>27.910815970113141</v>
      </c>
      <c r="U1113" s="38" t="str">
        <f t="shared" ca="1" si="215"/>
        <v>-</v>
      </c>
      <c r="V1113" s="38"/>
      <c r="W1113" s="38"/>
    </row>
    <row r="1114" spans="1:23" x14ac:dyDescent="0.35">
      <c r="A1114" s="2" t="str">
        <f>BASE_NOTAS[[#This Row],[Sigla]]&amp;BASE_NOTAS[[#This Row],[CÓDIGO]]</f>
        <v>BAIF_QR</v>
      </c>
      <c r="B1114" s="4" t="s">
        <v>187</v>
      </c>
      <c r="C1114" s="4" t="s">
        <v>45</v>
      </c>
      <c r="D1114" s="4" t="s">
        <v>115</v>
      </c>
      <c r="E1114" s="42">
        <v>47.863213318677481</v>
      </c>
      <c r="F1114" s="4" t="s">
        <v>611</v>
      </c>
      <c r="G111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52.247738411934499</v>
      </c>
      <c r="H111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14" s="38">
        <f t="shared" ca="1" si="204"/>
        <v>47.987628108568842</v>
      </c>
      <c r="K1114" s="38">
        <f t="shared" ca="1" si="205"/>
        <v>46.097925783986739</v>
      </c>
      <c r="L1114" s="38">
        <f t="shared" ca="1" si="206"/>
        <v>44.200294110494148</v>
      </c>
      <c r="M1114" s="38">
        <f t="shared" ca="1" si="207"/>
        <v>55.515807498542536</v>
      </c>
      <c r="N1114" s="38">
        <f t="shared" ca="1" si="208"/>
        <v>49.284027760404271</v>
      </c>
      <c r="O1114" s="38" t="str">
        <f t="shared" ca="1" si="209"/>
        <v>-</v>
      </c>
      <c r="P1114" s="38">
        <f t="shared" ca="1" si="210"/>
        <v>60.68415015338153</v>
      </c>
      <c r="Q1114" s="38">
        <f t="shared" ca="1" si="211"/>
        <v>52.75905573702434</v>
      </c>
      <c r="R1114" s="38" t="str">
        <f t="shared" ca="1" si="212"/>
        <v>-</v>
      </c>
      <c r="S1114" s="38">
        <f t="shared" ca="1" si="213"/>
        <v>47.863213318677481</v>
      </c>
      <c r="T1114" s="38">
        <f t="shared" ca="1" si="214"/>
        <v>52.247738411934499</v>
      </c>
      <c r="U1114" s="38" t="str">
        <f t="shared" ca="1" si="215"/>
        <v>-</v>
      </c>
      <c r="V1114" s="38"/>
      <c r="W1114" s="38"/>
    </row>
    <row r="1115" spans="1:23" x14ac:dyDescent="0.35">
      <c r="A1115" s="2" t="str">
        <f>BASE_NOTAS[[#This Row],[Sigla]]&amp;BASE_NOTAS[[#This Row],[CÓDIGO]]</f>
        <v>CEIF_QR</v>
      </c>
      <c r="B1115" s="4" t="s">
        <v>188</v>
      </c>
      <c r="C1115" s="4" t="s">
        <v>45</v>
      </c>
      <c r="D1115" s="4" t="s">
        <v>115</v>
      </c>
      <c r="E1115" s="42">
        <v>54.563782951470522</v>
      </c>
      <c r="F1115" s="4" t="s">
        <v>611</v>
      </c>
      <c r="G111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60.929601130986541</v>
      </c>
      <c r="H111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15" s="38">
        <f t="shared" ca="1" si="204"/>
        <v>45.527695833355978</v>
      </c>
      <c r="K1115" s="38">
        <f t="shared" ca="1" si="205"/>
        <v>45.945119116704042</v>
      </c>
      <c r="L1115" s="38">
        <f t="shared" ca="1" si="206"/>
        <v>51.081349395547136</v>
      </c>
      <c r="M1115" s="38">
        <f t="shared" ca="1" si="207"/>
        <v>42.343282673269663</v>
      </c>
      <c r="N1115" s="38">
        <f t="shared" ca="1" si="208"/>
        <v>37.589853655588776</v>
      </c>
      <c r="O1115" s="38" t="str">
        <f t="shared" ca="1" si="209"/>
        <v>-</v>
      </c>
      <c r="P1115" s="38">
        <f t="shared" ca="1" si="210"/>
        <v>57.725432928891273</v>
      </c>
      <c r="Q1115" s="38">
        <f t="shared" ca="1" si="211"/>
        <v>44.200038049973585</v>
      </c>
      <c r="R1115" s="38" t="str">
        <f t="shared" ca="1" si="212"/>
        <v>-</v>
      </c>
      <c r="S1115" s="38">
        <f t="shared" ca="1" si="213"/>
        <v>54.563782951470522</v>
      </c>
      <c r="T1115" s="38">
        <f t="shared" ca="1" si="214"/>
        <v>60.929601130986541</v>
      </c>
      <c r="U1115" s="38" t="str">
        <f t="shared" ca="1" si="215"/>
        <v>-</v>
      </c>
      <c r="V1115" s="38"/>
      <c r="W1115" s="38"/>
    </row>
    <row r="1116" spans="1:23" x14ac:dyDescent="0.35">
      <c r="A1116" s="2" t="str">
        <f>BASE_NOTAS[[#This Row],[Sigla]]&amp;BASE_NOTAS[[#This Row],[CÓDIGO]]</f>
        <v>DFIF_QR</v>
      </c>
      <c r="B1116" s="4" t="s">
        <v>189</v>
      </c>
      <c r="C1116" s="4" t="s">
        <v>45</v>
      </c>
      <c r="D1116" s="4" t="s">
        <v>115</v>
      </c>
      <c r="E1116" s="42">
        <v>75.551921237605683</v>
      </c>
      <c r="F1116" s="4" t="s">
        <v>611</v>
      </c>
      <c r="G111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71.893211279883786</v>
      </c>
      <c r="H111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16" s="38">
        <f t="shared" ca="1" si="204"/>
        <v>67.324610854671946</v>
      </c>
      <c r="K1116" s="38">
        <f t="shared" ca="1" si="205"/>
        <v>73.205004254583059</v>
      </c>
      <c r="L1116" s="38">
        <f t="shared" ca="1" si="206"/>
        <v>75.002409953441713</v>
      </c>
      <c r="M1116" s="38">
        <f t="shared" ca="1" si="207"/>
        <v>71.045557839529863</v>
      </c>
      <c r="N1116" s="38">
        <f t="shared" ca="1" si="208"/>
        <v>68.68756538283688</v>
      </c>
      <c r="O1116" s="38" t="str">
        <f t="shared" ca="1" si="209"/>
        <v>-</v>
      </c>
      <c r="P1116" s="38">
        <f t="shared" ca="1" si="210"/>
        <v>78.885952806973606</v>
      </c>
      <c r="Q1116" s="38">
        <f t="shared" ca="1" si="211"/>
        <v>69.518560140959721</v>
      </c>
      <c r="R1116" s="38" t="str">
        <f t="shared" ca="1" si="212"/>
        <v>-</v>
      </c>
      <c r="S1116" s="38">
        <f t="shared" ca="1" si="213"/>
        <v>75.551921237605683</v>
      </c>
      <c r="T1116" s="38">
        <f t="shared" ca="1" si="214"/>
        <v>71.893211279883786</v>
      </c>
      <c r="U1116" s="38" t="str">
        <f t="shared" ca="1" si="215"/>
        <v>-</v>
      </c>
      <c r="V1116" s="38"/>
      <c r="W1116" s="38"/>
    </row>
    <row r="1117" spans="1:23" x14ac:dyDescent="0.35">
      <c r="A1117" s="2" t="str">
        <f>BASE_NOTAS[[#This Row],[Sigla]]&amp;BASE_NOTAS[[#This Row],[CÓDIGO]]</f>
        <v>ESIF_QR</v>
      </c>
      <c r="B1117" s="4" t="s">
        <v>183</v>
      </c>
      <c r="C1117" s="4" t="s">
        <v>45</v>
      </c>
      <c r="D1117" s="4" t="s">
        <v>115</v>
      </c>
      <c r="E1117" s="42">
        <v>72.405604673010487</v>
      </c>
      <c r="F1117" s="4" t="s">
        <v>611</v>
      </c>
      <c r="G111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57.76480870319218</v>
      </c>
      <c r="H111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17" s="38">
        <f t="shared" ca="1" si="204"/>
        <v>37.529994518117718</v>
      </c>
      <c r="K1117" s="38">
        <f t="shared" ca="1" si="205"/>
        <v>57.061556754665823</v>
      </c>
      <c r="L1117" s="38">
        <f t="shared" ca="1" si="206"/>
        <v>38.305776066636724</v>
      </c>
      <c r="M1117" s="38">
        <f t="shared" ca="1" si="207"/>
        <v>64.671042657708327</v>
      </c>
      <c r="N1117" s="38">
        <f t="shared" ca="1" si="208"/>
        <v>59.213662379023603</v>
      </c>
      <c r="O1117" s="38" t="str">
        <f t="shared" ca="1" si="209"/>
        <v>-</v>
      </c>
      <c r="P1117" s="38">
        <f t="shared" ca="1" si="210"/>
        <v>64.315036096459849</v>
      </c>
      <c r="Q1117" s="38">
        <f t="shared" ca="1" si="211"/>
        <v>57.554617266314679</v>
      </c>
      <c r="R1117" s="38" t="str">
        <f t="shared" ca="1" si="212"/>
        <v>-</v>
      </c>
      <c r="S1117" s="38">
        <f t="shared" ca="1" si="213"/>
        <v>72.405604673010487</v>
      </c>
      <c r="T1117" s="38">
        <f t="shared" ca="1" si="214"/>
        <v>57.76480870319218</v>
      </c>
      <c r="U1117" s="38" t="str">
        <f t="shared" ca="1" si="215"/>
        <v>-</v>
      </c>
      <c r="V1117" s="38"/>
      <c r="W1117" s="38"/>
    </row>
    <row r="1118" spans="1:23" x14ac:dyDescent="0.35">
      <c r="A1118" s="2" t="str">
        <f>BASE_NOTAS[[#This Row],[Sigla]]&amp;BASE_NOTAS[[#This Row],[CÓDIGO]]</f>
        <v>GOIF_QR</v>
      </c>
      <c r="B1118" s="4" t="s">
        <v>190</v>
      </c>
      <c r="C1118" s="4" t="s">
        <v>45</v>
      </c>
      <c r="D1118" s="4" t="s">
        <v>115</v>
      </c>
      <c r="E1118" s="42">
        <v>55.176826661697255</v>
      </c>
      <c r="F1118" s="4" t="s">
        <v>611</v>
      </c>
      <c r="G111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67.969680387376201</v>
      </c>
      <c r="H111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18" s="38">
        <f t="shared" ca="1" si="204"/>
        <v>41.292168679630414</v>
      </c>
      <c r="K1118" s="38">
        <f t="shared" ca="1" si="205"/>
        <v>47.236877201584605</v>
      </c>
      <c r="L1118" s="38">
        <f t="shared" ca="1" si="206"/>
        <v>47.234509764023045</v>
      </c>
      <c r="M1118" s="38">
        <f t="shared" ca="1" si="207"/>
        <v>46.311246268153155</v>
      </c>
      <c r="N1118" s="38">
        <f t="shared" ca="1" si="208"/>
        <v>56.50720220941183</v>
      </c>
      <c r="O1118" s="38" t="str">
        <f t="shared" ca="1" si="209"/>
        <v>-</v>
      </c>
      <c r="P1118" s="38">
        <f t="shared" ca="1" si="210"/>
        <v>57.542073756873037</v>
      </c>
      <c r="Q1118" s="38">
        <f t="shared" ca="1" si="211"/>
        <v>61.161362667297183</v>
      </c>
      <c r="R1118" s="38" t="str">
        <f t="shared" ca="1" si="212"/>
        <v>-</v>
      </c>
      <c r="S1118" s="38">
        <f t="shared" ca="1" si="213"/>
        <v>55.176826661697255</v>
      </c>
      <c r="T1118" s="38">
        <f t="shared" ca="1" si="214"/>
        <v>67.969680387376201</v>
      </c>
      <c r="U1118" s="38" t="str">
        <f t="shared" ca="1" si="215"/>
        <v>-</v>
      </c>
      <c r="V1118" s="38"/>
      <c r="W1118" s="38"/>
    </row>
    <row r="1119" spans="1:23" x14ac:dyDescent="0.35">
      <c r="A1119" s="2" t="str">
        <f>BASE_NOTAS[[#This Row],[Sigla]]&amp;BASE_NOTAS[[#This Row],[CÓDIGO]]</f>
        <v>MAIF_QR</v>
      </c>
      <c r="B1119" s="4" t="s">
        <v>191</v>
      </c>
      <c r="C1119" s="4" t="s">
        <v>45</v>
      </c>
      <c r="D1119" s="4" t="s">
        <v>115</v>
      </c>
      <c r="E1119" s="42">
        <v>34.949076126186107</v>
      </c>
      <c r="F1119" s="4" t="s">
        <v>611</v>
      </c>
      <c r="G111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28.247561620217059</v>
      </c>
      <c r="H111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19" s="38">
        <f t="shared" ca="1" si="204"/>
        <v>33.857396240323801</v>
      </c>
      <c r="K1119" s="38">
        <f t="shared" ca="1" si="205"/>
        <v>39.398960523699778</v>
      </c>
      <c r="L1119" s="38">
        <f t="shared" ca="1" si="206"/>
        <v>26.32329489359973</v>
      </c>
      <c r="M1119" s="38">
        <f t="shared" ca="1" si="207"/>
        <v>41.030074294651918</v>
      </c>
      <c r="N1119" s="38">
        <f t="shared" ca="1" si="208"/>
        <v>27.393951625894591</v>
      </c>
      <c r="O1119" s="38" t="str">
        <f t="shared" ca="1" si="209"/>
        <v>-</v>
      </c>
      <c r="P1119" s="38">
        <f t="shared" ca="1" si="210"/>
        <v>40.150497636900006</v>
      </c>
      <c r="Q1119" s="38">
        <f t="shared" ca="1" si="211"/>
        <v>23.943859013678072</v>
      </c>
      <c r="R1119" s="38" t="str">
        <f t="shared" ca="1" si="212"/>
        <v>-</v>
      </c>
      <c r="S1119" s="38">
        <f t="shared" ca="1" si="213"/>
        <v>34.949076126186107</v>
      </c>
      <c r="T1119" s="38">
        <f t="shared" ca="1" si="214"/>
        <v>28.247561620217059</v>
      </c>
      <c r="U1119" s="38" t="str">
        <f t="shared" ca="1" si="215"/>
        <v>-</v>
      </c>
      <c r="V1119" s="38"/>
      <c r="W1119" s="38"/>
    </row>
    <row r="1120" spans="1:23" x14ac:dyDescent="0.35">
      <c r="A1120" s="2" t="str">
        <f>BASE_NOTAS[[#This Row],[Sigla]]&amp;BASE_NOTAS[[#This Row],[CÓDIGO]]</f>
        <v>MGIF_QR</v>
      </c>
      <c r="B1120" s="4" t="s">
        <v>192</v>
      </c>
      <c r="C1120" s="4" t="s">
        <v>45</v>
      </c>
      <c r="D1120" s="4" t="s">
        <v>115</v>
      </c>
      <c r="E1120" s="42">
        <v>42.214317162296524</v>
      </c>
      <c r="F1120" s="4" t="s">
        <v>611</v>
      </c>
      <c r="G112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52.878447277626805</v>
      </c>
      <c r="H112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20" s="38">
        <f t="shared" ca="1" si="204"/>
        <v>44.203454665047872</v>
      </c>
      <c r="K1120" s="38">
        <f t="shared" ca="1" si="205"/>
        <v>50.375033904616537</v>
      </c>
      <c r="L1120" s="38">
        <f t="shared" ca="1" si="206"/>
        <v>40.722188316447927</v>
      </c>
      <c r="M1120" s="38">
        <f t="shared" ca="1" si="207"/>
        <v>52.646803955584645</v>
      </c>
      <c r="N1120" s="38">
        <f t="shared" ca="1" si="208"/>
        <v>37.548068353473916</v>
      </c>
      <c r="O1120" s="38" t="str">
        <f t="shared" ca="1" si="209"/>
        <v>-</v>
      </c>
      <c r="P1120" s="38">
        <f t="shared" ca="1" si="210"/>
        <v>51.770803408466335</v>
      </c>
      <c r="Q1120" s="38">
        <f t="shared" ca="1" si="211"/>
        <v>43.700486363968437</v>
      </c>
      <c r="R1120" s="38" t="str">
        <f t="shared" ca="1" si="212"/>
        <v>-</v>
      </c>
      <c r="S1120" s="38">
        <f t="shared" ca="1" si="213"/>
        <v>42.214317162296524</v>
      </c>
      <c r="T1120" s="38">
        <f t="shared" ca="1" si="214"/>
        <v>52.878447277626805</v>
      </c>
      <c r="U1120" s="38" t="str">
        <f t="shared" ca="1" si="215"/>
        <v>-</v>
      </c>
      <c r="V1120" s="38"/>
      <c r="W1120" s="38"/>
    </row>
    <row r="1121" spans="1:23" x14ac:dyDescent="0.35">
      <c r="A1121" s="2" t="str">
        <f>BASE_NOTAS[[#This Row],[Sigla]]&amp;BASE_NOTAS[[#This Row],[CÓDIGO]]</f>
        <v>MSIF_QR</v>
      </c>
      <c r="B1121" s="4" t="s">
        <v>193</v>
      </c>
      <c r="C1121" s="4" t="s">
        <v>45</v>
      </c>
      <c r="D1121" s="4" t="s">
        <v>115</v>
      </c>
      <c r="E1121" s="42">
        <v>77.585171742905899</v>
      </c>
      <c r="F1121" s="4" t="s">
        <v>611</v>
      </c>
      <c r="G112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76.40220537582681</v>
      </c>
      <c r="H112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21" s="38">
        <f t="shared" ca="1" si="204"/>
        <v>49.139001904399983</v>
      </c>
      <c r="K1121" s="38">
        <f t="shared" ca="1" si="205"/>
        <v>60.881468005809602</v>
      </c>
      <c r="L1121" s="38">
        <f t="shared" ca="1" si="206"/>
        <v>50.468533124975593</v>
      </c>
      <c r="M1121" s="38">
        <f t="shared" ca="1" si="207"/>
        <v>60.370912700061716</v>
      </c>
      <c r="N1121" s="38">
        <f t="shared" ca="1" si="208"/>
        <v>55.467460738573763</v>
      </c>
      <c r="O1121" s="38" t="str">
        <f t="shared" ca="1" si="209"/>
        <v>-</v>
      </c>
      <c r="P1121" s="38">
        <f t="shared" ca="1" si="210"/>
        <v>67.104580734414313</v>
      </c>
      <c r="Q1121" s="38">
        <f t="shared" ca="1" si="211"/>
        <v>65.965086085898832</v>
      </c>
      <c r="R1121" s="38" t="str">
        <f t="shared" ca="1" si="212"/>
        <v>-</v>
      </c>
      <c r="S1121" s="38">
        <f t="shared" ca="1" si="213"/>
        <v>77.585171742905899</v>
      </c>
      <c r="T1121" s="38">
        <f t="shared" ca="1" si="214"/>
        <v>76.40220537582681</v>
      </c>
      <c r="U1121" s="38" t="str">
        <f t="shared" ca="1" si="215"/>
        <v>-</v>
      </c>
      <c r="V1121" s="38"/>
      <c r="W1121" s="38"/>
    </row>
    <row r="1122" spans="1:23" x14ac:dyDescent="0.35">
      <c r="A1122" s="2" t="str">
        <f>BASE_NOTAS[[#This Row],[Sigla]]&amp;BASE_NOTAS[[#This Row],[CÓDIGO]]</f>
        <v>MTIF_QR</v>
      </c>
      <c r="B1122" s="4" t="s">
        <v>195</v>
      </c>
      <c r="C1122" s="4" t="s">
        <v>45</v>
      </c>
      <c r="D1122" s="4" t="s">
        <v>115</v>
      </c>
      <c r="E1122" s="42">
        <v>48.475143811256977</v>
      </c>
      <c r="F1122" s="4" t="s">
        <v>611</v>
      </c>
      <c r="G112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55.72921496524458</v>
      </c>
      <c r="H112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22" s="38">
        <f t="shared" ca="1" si="204"/>
        <v>44.014293941556211</v>
      </c>
      <c r="K1122" s="38">
        <f t="shared" ca="1" si="205"/>
        <v>56.903288403071585</v>
      </c>
      <c r="L1122" s="38">
        <f t="shared" ca="1" si="206"/>
        <v>37.888101609873054</v>
      </c>
      <c r="M1122" s="38">
        <f t="shared" ca="1" si="207"/>
        <v>55.44513897368094</v>
      </c>
      <c r="N1122" s="38">
        <f t="shared" ca="1" si="208"/>
        <v>45.251241633984165</v>
      </c>
      <c r="O1122" s="38" t="str">
        <f t="shared" ca="1" si="209"/>
        <v>-</v>
      </c>
      <c r="P1122" s="38">
        <f t="shared" ca="1" si="210"/>
        <v>64.632292143003241</v>
      </c>
      <c r="Q1122" s="38">
        <f t="shared" ca="1" si="211"/>
        <v>50.948155667832118</v>
      </c>
      <c r="R1122" s="38" t="str">
        <f t="shared" ca="1" si="212"/>
        <v>-</v>
      </c>
      <c r="S1122" s="38">
        <f t="shared" ca="1" si="213"/>
        <v>48.475143811256977</v>
      </c>
      <c r="T1122" s="38">
        <f t="shared" ca="1" si="214"/>
        <v>55.72921496524458</v>
      </c>
      <c r="U1122" s="38" t="str">
        <f t="shared" ca="1" si="215"/>
        <v>-</v>
      </c>
      <c r="V1122" s="38"/>
      <c r="W1122" s="38"/>
    </row>
    <row r="1123" spans="1:23" x14ac:dyDescent="0.35">
      <c r="A1123" s="2" t="str">
        <f>BASE_NOTAS[[#This Row],[Sigla]]&amp;BASE_NOTAS[[#This Row],[CÓDIGO]]</f>
        <v>PAIF_QR</v>
      </c>
      <c r="B1123" s="4" t="s">
        <v>196</v>
      </c>
      <c r="C1123" s="4" t="s">
        <v>45</v>
      </c>
      <c r="D1123" s="4" t="s">
        <v>115</v>
      </c>
      <c r="E1123" s="42">
        <v>54.011041564493709</v>
      </c>
      <c r="F1123" s="4" t="s">
        <v>611</v>
      </c>
      <c r="G112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44.948430081710796</v>
      </c>
      <c r="H112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23" s="38">
        <f t="shared" ca="1" si="204"/>
        <v>19.203019010578394</v>
      </c>
      <c r="K1123" s="38">
        <f t="shared" ca="1" si="205"/>
        <v>34.705459344776244</v>
      </c>
      <c r="L1123" s="38">
        <f t="shared" ca="1" si="206"/>
        <v>8.2140145038957399</v>
      </c>
      <c r="M1123" s="38">
        <f t="shared" ca="1" si="207"/>
        <v>32.215415924355788</v>
      </c>
      <c r="N1123" s="38">
        <f t="shared" ca="1" si="208"/>
        <v>26.26252800949883</v>
      </c>
      <c r="O1123" s="38" t="str">
        <f t="shared" ca="1" si="209"/>
        <v>-</v>
      </c>
      <c r="P1123" s="38">
        <f t="shared" ca="1" si="210"/>
        <v>39.06245051583246</v>
      </c>
      <c r="Q1123" s="38">
        <f t="shared" ca="1" si="211"/>
        <v>29.53357356828365</v>
      </c>
      <c r="R1123" s="38" t="str">
        <f t="shared" ca="1" si="212"/>
        <v>-</v>
      </c>
      <c r="S1123" s="38">
        <f t="shared" ca="1" si="213"/>
        <v>54.011041564493709</v>
      </c>
      <c r="T1123" s="38">
        <f t="shared" ca="1" si="214"/>
        <v>44.948430081710796</v>
      </c>
      <c r="U1123" s="38" t="str">
        <f t="shared" ca="1" si="215"/>
        <v>-</v>
      </c>
      <c r="V1123" s="38"/>
      <c r="W1123" s="38"/>
    </row>
    <row r="1124" spans="1:23" x14ac:dyDescent="0.35">
      <c r="A1124" s="2" t="str">
        <f>BASE_NOTAS[[#This Row],[Sigla]]&amp;BASE_NOTAS[[#This Row],[CÓDIGO]]</f>
        <v>PBIF_QR</v>
      </c>
      <c r="B1124" s="4" t="s">
        <v>197</v>
      </c>
      <c r="C1124" s="4" t="s">
        <v>45</v>
      </c>
      <c r="D1124" s="4" t="s">
        <v>115</v>
      </c>
      <c r="E1124" s="42">
        <v>62.349229112463867</v>
      </c>
      <c r="F1124" s="4" t="s">
        <v>611</v>
      </c>
      <c r="G112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45.137755899839689</v>
      </c>
      <c r="H112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24" s="38">
        <f t="shared" ca="1" si="204"/>
        <v>52.513157491491469</v>
      </c>
      <c r="K1124" s="38">
        <f t="shared" ca="1" si="205"/>
        <v>46.076508632633534</v>
      </c>
      <c r="L1124" s="38">
        <f t="shared" ca="1" si="206"/>
        <v>62.028169821770909</v>
      </c>
      <c r="M1124" s="38">
        <f t="shared" ca="1" si="207"/>
        <v>45.23529321584634</v>
      </c>
      <c r="N1124" s="38">
        <f t="shared" ca="1" si="208"/>
        <v>52.557202085167468</v>
      </c>
      <c r="O1124" s="38" t="str">
        <f t="shared" ca="1" si="209"/>
        <v>-</v>
      </c>
      <c r="P1124" s="38">
        <f t="shared" ca="1" si="210"/>
        <v>58.15784821108474</v>
      </c>
      <c r="Q1124" s="38">
        <f t="shared" ca="1" si="211"/>
        <v>58.922853564115172</v>
      </c>
      <c r="R1124" s="38" t="str">
        <f t="shared" ca="1" si="212"/>
        <v>-</v>
      </c>
      <c r="S1124" s="38">
        <f t="shared" ca="1" si="213"/>
        <v>62.349229112463867</v>
      </c>
      <c r="T1124" s="38">
        <f t="shared" ca="1" si="214"/>
        <v>45.137755899839689</v>
      </c>
      <c r="U1124" s="38" t="str">
        <f t="shared" ca="1" si="215"/>
        <v>-</v>
      </c>
      <c r="V1124" s="38"/>
      <c r="W1124" s="38"/>
    </row>
    <row r="1125" spans="1:23" x14ac:dyDescent="0.35">
      <c r="A1125" s="2" t="str">
        <f>BASE_NOTAS[[#This Row],[Sigla]]&amp;BASE_NOTAS[[#This Row],[CÓDIGO]]</f>
        <v>PEIF_QR</v>
      </c>
      <c r="B1125" s="4" t="s">
        <v>198</v>
      </c>
      <c r="C1125" s="4" t="s">
        <v>45</v>
      </c>
      <c r="D1125" s="4" t="s">
        <v>115</v>
      </c>
      <c r="E1125" s="42">
        <v>53.985943786272394</v>
      </c>
      <c r="F1125" s="4" t="s">
        <v>611</v>
      </c>
      <c r="G112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45.608424301569762</v>
      </c>
      <c r="H112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25" s="38">
        <f t="shared" ca="1" si="204"/>
        <v>42.943445689678789</v>
      </c>
      <c r="K1125" s="38">
        <f t="shared" ca="1" si="205"/>
        <v>44.537044517938703</v>
      </c>
      <c r="L1125" s="38">
        <f t="shared" ca="1" si="206"/>
        <v>44.72296913592043</v>
      </c>
      <c r="M1125" s="38">
        <f t="shared" ca="1" si="207"/>
        <v>45.466457692581074</v>
      </c>
      <c r="N1125" s="38">
        <f t="shared" ca="1" si="208"/>
        <v>46.486517798741154</v>
      </c>
      <c r="O1125" s="38" t="str">
        <f t="shared" ca="1" si="209"/>
        <v>-</v>
      </c>
      <c r="P1125" s="38">
        <f t="shared" ca="1" si="210"/>
        <v>45.416991866779924</v>
      </c>
      <c r="Q1125" s="38">
        <f t="shared" ca="1" si="211"/>
        <v>49.391969629725622</v>
      </c>
      <c r="R1125" s="38" t="str">
        <f t="shared" ca="1" si="212"/>
        <v>-</v>
      </c>
      <c r="S1125" s="38">
        <f t="shared" ca="1" si="213"/>
        <v>53.985943786272394</v>
      </c>
      <c r="T1125" s="38">
        <f t="shared" ca="1" si="214"/>
        <v>45.608424301569762</v>
      </c>
      <c r="U1125" s="38" t="str">
        <f t="shared" ca="1" si="215"/>
        <v>-</v>
      </c>
      <c r="V1125" s="38"/>
      <c r="W1125" s="38"/>
    </row>
    <row r="1126" spans="1:23" x14ac:dyDescent="0.35">
      <c r="A1126" s="2" t="str">
        <f>BASE_NOTAS[[#This Row],[Sigla]]&amp;BASE_NOTAS[[#This Row],[CÓDIGO]]</f>
        <v>PIIF_QR</v>
      </c>
      <c r="B1126" s="4" t="s">
        <v>199</v>
      </c>
      <c r="C1126" s="4" t="s">
        <v>45</v>
      </c>
      <c r="D1126" s="4" t="s">
        <v>115</v>
      </c>
      <c r="E1126" s="42">
        <v>64.219352683337647</v>
      </c>
      <c r="F1126" s="4" t="s">
        <v>611</v>
      </c>
      <c r="G112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66.046433032752901</v>
      </c>
      <c r="H112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26" s="38">
        <f t="shared" ca="1" si="204"/>
        <v>43.236646624807243</v>
      </c>
      <c r="K1126" s="38">
        <f t="shared" ca="1" si="205"/>
        <v>43.61379121236277</v>
      </c>
      <c r="L1126" s="38">
        <f t="shared" ca="1" si="206"/>
        <v>39.619871475170797</v>
      </c>
      <c r="M1126" s="38">
        <f t="shared" ca="1" si="207"/>
        <v>52.882660092536014</v>
      </c>
      <c r="N1126" s="38">
        <f t="shared" ca="1" si="208"/>
        <v>44.010197980610933</v>
      </c>
      <c r="O1126" s="38" t="str">
        <f t="shared" ca="1" si="209"/>
        <v>-</v>
      </c>
      <c r="P1126" s="38">
        <f t="shared" ca="1" si="210"/>
        <v>66.645182138683097</v>
      </c>
      <c r="Q1126" s="38">
        <f t="shared" ca="1" si="211"/>
        <v>49.404231231562797</v>
      </c>
      <c r="R1126" s="38" t="str">
        <f t="shared" ca="1" si="212"/>
        <v>-</v>
      </c>
      <c r="S1126" s="38">
        <f t="shared" ca="1" si="213"/>
        <v>64.219352683337647</v>
      </c>
      <c r="T1126" s="38">
        <f t="shared" ca="1" si="214"/>
        <v>66.046433032752901</v>
      </c>
      <c r="U1126" s="38" t="str">
        <f t="shared" ca="1" si="215"/>
        <v>-</v>
      </c>
      <c r="V1126" s="38"/>
      <c r="W1126" s="38"/>
    </row>
    <row r="1127" spans="1:23" x14ac:dyDescent="0.35">
      <c r="A1127" s="2" t="str">
        <f>BASE_NOTAS[[#This Row],[Sigla]]&amp;BASE_NOTAS[[#This Row],[CÓDIGO]]</f>
        <v>PRIF_QR</v>
      </c>
      <c r="B1127" s="4" t="s">
        <v>200</v>
      </c>
      <c r="C1127" s="4" t="s">
        <v>45</v>
      </c>
      <c r="D1127" s="4" t="s">
        <v>115</v>
      </c>
      <c r="E1127" s="42">
        <v>65.215867681970991</v>
      </c>
      <c r="F1127" s="4" t="s">
        <v>611</v>
      </c>
      <c r="G112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70.992844497657472</v>
      </c>
      <c r="H112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27" s="38">
        <f t="shared" ca="1" si="204"/>
        <v>52.860183624644449</v>
      </c>
      <c r="K1127" s="38">
        <f t="shared" ca="1" si="205"/>
        <v>57.069369940431336</v>
      </c>
      <c r="L1127" s="38">
        <f t="shared" ca="1" si="206"/>
        <v>53.200413301266522</v>
      </c>
      <c r="M1127" s="38">
        <f t="shared" ca="1" si="207"/>
        <v>55.196379595237445</v>
      </c>
      <c r="N1127" s="38">
        <f t="shared" ca="1" si="208"/>
        <v>52.421968836409107</v>
      </c>
      <c r="O1127" s="38" t="str">
        <f t="shared" ca="1" si="209"/>
        <v>-</v>
      </c>
      <c r="P1127" s="38">
        <f t="shared" ca="1" si="210"/>
        <v>66.892541257366844</v>
      </c>
      <c r="Q1127" s="38">
        <f t="shared" ca="1" si="211"/>
        <v>63.043028661013963</v>
      </c>
      <c r="R1127" s="38" t="str">
        <f t="shared" ca="1" si="212"/>
        <v>-</v>
      </c>
      <c r="S1127" s="38">
        <f t="shared" ca="1" si="213"/>
        <v>65.215867681970991</v>
      </c>
      <c r="T1127" s="38">
        <f t="shared" ca="1" si="214"/>
        <v>70.992844497657472</v>
      </c>
      <c r="U1127" s="38" t="str">
        <f t="shared" ca="1" si="215"/>
        <v>-</v>
      </c>
      <c r="V1127" s="38"/>
      <c r="W1127" s="38"/>
    </row>
    <row r="1128" spans="1:23" x14ac:dyDescent="0.35">
      <c r="A1128" s="2" t="str">
        <f>BASE_NOTAS[[#This Row],[Sigla]]&amp;BASE_NOTAS[[#This Row],[CÓDIGO]]</f>
        <v>RJIF_QR</v>
      </c>
      <c r="B1128" s="4" t="s">
        <v>201</v>
      </c>
      <c r="C1128" s="4" t="s">
        <v>45</v>
      </c>
      <c r="D1128" s="4" t="s">
        <v>115</v>
      </c>
      <c r="E1128" s="42">
        <v>77.464123962179499</v>
      </c>
      <c r="F1128" s="4" t="s">
        <v>611</v>
      </c>
      <c r="G112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75.366598897843431</v>
      </c>
      <c r="H112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28" s="38">
        <f t="shared" ca="1" si="204"/>
        <v>66.060252340973051</v>
      </c>
      <c r="K1128" s="38">
        <f t="shared" ca="1" si="205"/>
        <v>76.573991805619627</v>
      </c>
      <c r="L1128" s="38">
        <f t="shared" ca="1" si="206"/>
        <v>63.517855927668506</v>
      </c>
      <c r="M1128" s="38">
        <f t="shared" ca="1" si="207"/>
        <v>71.376341142494709</v>
      </c>
      <c r="N1128" s="38">
        <f t="shared" ca="1" si="208"/>
        <v>77.778554358376013</v>
      </c>
      <c r="O1128" s="38" t="str">
        <f t="shared" ca="1" si="209"/>
        <v>-</v>
      </c>
      <c r="P1128" s="38">
        <f t="shared" ca="1" si="210"/>
        <v>57.782081102692615</v>
      </c>
      <c r="Q1128" s="38">
        <f t="shared" ca="1" si="211"/>
        <v>58.900239660108333</v>
      </c>
      <c r="R1128" s="38" t="str">
        <f t="shared" ca="1" si="212"/>
        <v>-</v>
      </c>
      <c r="S1128" s="38">
        <f t="shared" ca="1" si="213"/>
        <v>77.464123962179499</v>
      </c>
      <c r="T1128" s="38">
        <f t="shared" ca="1" si="214"/>
        <v>75.366598897843431</v>
      </c>
      <c r="U1128" s="38" t="str">
        <f t="shared" ca="1" si="215"/>
        <v>-</v>
      </c>
      <c r="V1128" s="38"/>
      <c r="W1128" s="38"/>
    </row>
    <row r="1129" spans="1:23" x14ac:dyDescent="0.35">
      <c r="A1129" s="2" t="str">
        <f>BASE_NOTAS[[#This Row],[Sigla]]&amp;BASE_NOTAS[[#This Row],[CÓDIGO]]</f>
        <v>RNIF_QR</v>
      </c>
      <c r="B1129" s="4" t="s">
        <v>202</v>
      </c>
      <c r="C1129" s="4" t="s">
        <v>45</v>
      </c>
      <c r="D1129" s="4" t="s">
        <v>115</v>
      </c>
      <c r="E1129" s="42">
        <v>53.5535516159688</v>
      </c>
      <c r="F1129" s="4" t="s">
        <v>611</v>
      </c>
      <c r="G112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42.141722513024519</v>
      </c>
      <c r="H112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29" s="38">
        <f t="shared" ca="1" si="204"/>
        <v>41.638683658954044</v>
      </c>
      <c r="K1129" s="38">
        <f t="shared" ca="1" si="205"/>
        <v>31.694015753254241</v>
      </c>
      <c r="L1129" s="38">
        <f t="shared" ca="1" si="206"/>
        <v>48.141485293014405</v>
      </c>
      <c r="M1129" s="38">
        <f t="shared" ca="1" si="207"/>
        <v>38.484341595864926</v>
      </c>
      <c r="N1129" s="38">
        <f t="shared" ca="1" si="208"/>
        <v>37.955731921615055</v>
      </c>
      <c r="O1129" s="38" t="str">
        <f t="shared" ca="1" si="209"/>
        <v>-</v>
      </c>
      <c r="P1129" s="38">
        <f t="shared" ca="1" si="210"/>
        <v>50.769233182322459</v>
      </c>
      <c r="Q1129" s="38">
        <f t="shared" ca="1" si="211"/>
        <v>51.671669438898668</v>
      </c>
      <c r="R1129" s="38" t="str">
        <f t="shared" ca="1" si="212"/>
        <v>-</v>
      </c>
      <c r="S1129" s="38">
        <f t="shared" ca="1" si="213"/>
        <v>53.5535516159688</v>
      </c>
      <c r="T1129" s="38">
        <f t="shared" ca="1" si="214"/>
        <v>42.141722513024519</v>
      </c>
      <c r="U1129" s="38" t="str">
        <f t="shared" ca="1" si="215"/>
        <v>-</v>
      </c>
      <c r="V1129" s="38"/>
      <c r="W1129" s="38"/>
    </row>
    <row r="1130" spans="1:23" x14ac:dyDescent="0.35">
      <c r="A1130" s="2" t="str">
        <f>BASE_NOTAS[[#This Row],[Sigla]]&amp;BASE_NOTAS[[#This Row],[CÓDIGO]]</f>
        <v>ROIF_QR</v>
      </c>
      <c r="B1130" s="4" t="s">
        <v>203</v>
      </c>
      <c r="C1130" s="4" t="s">
        <v>45</v>
      </c>
      <c r="D1130" s="4" t="s">
        <v>115</v>
      </c>
      <c r="E1130" s="42">
        <v>56.674850261869771</v>
      </c>
      <c r="F1130" s="4" t="s">
        <v>611</v>
      </c>
      <c r="G113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52.608331238859861</v>
      </c>
      <c r="H113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30" s="38">
        <f t="shared" ca="1" si="204"/>
        <v>57.769316118553029</v>
      </c>
      <c r="K1130" s="38">
        <f t="shared" ca="1" si="205"/>
        <v>57.234968585967671</v>
      </c>
      <c r="L1130" s="38">
        <f t="shared" ca="1" si="206"/>
        <v>61.691749838026702</v>
      </c>
      <c r="M1130" s="38">
        <f t="shared" ca="1" si="207"/>
        <v>55.350040308649419</v>
      </c>
      <c r="N1130" s="38">
        <f t="shared" ca="1" si="208"/>
        <v>47.769960254854894</v>
      </c>
      <c r="O1130" s="38" t="str">
        <f t="shared" ca="1" si="209"/>
        <v>-</v>
      </c>
      <c r="P1130" s="38">
        <f t="shared" ca="1" si="210"/>
        <v>43.674967570553044</v>
      </c>
      <c r="Q1130" s="38">
        <f t="shared" ca="1" si="211"/>
        <v>51.83938920623212</v>
      </c>
      <c r="R1130" s="38" t="str">
        <f t="shared" ca="1" si="212"/>
        <v>-</v>
      </c>
      <c r="S1130" s="38">
        <f t="shared" ca="1" si="213"/>
        <v>56.674850261869771</v>
      </c>
      <c r="T1130" s="38">
        <f t="shared" ca="1" si="214"/>
        <v>52.608331238859861</v>
      </c>
      <c r="U1130" s="38" t="str">
        <f t="shared" ca="1" si="215"/>
        <v>-</v>
      </c>
      <c r="V1130" s="38"/>
      <c r="W1130" s="38"/>
    </row>
    <row r="1131" spans="1:23" x14ac:dyDescent="0.35">
      <c r="A1131" s="2" t="str">
        <f>BASE_NOTAS[[#This Row],[Sigla]]&amp;BASE_NOTAS[[#This Row],[CÓDIGO]]</f>
        <v>RRIF_QR</v>
      </c>
      <c r="B1131" s="4" t="s">
        <v>204</v>
      </c>
      <c r="C1131" s="4" t="s">
        <v>45</v>
      </c>
      <c r="D1131" s="4" t="s">
        <v>115</v>
      </c>
      <c r="E1131" s="42">
        <v>39.833031853598449</v>
      </c>
      <c r="F1131" s="4" t="s">
        <v>611</v>
      </c>
      <c r="G113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45.789101277844466</v>
      </c>
      <c r="H113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31" s="38">
        <f t="shared" ca="1" si="204"/>
        <v>34.88424071357489</v>
      </c>
      <c r="K1131" s="38">
        <f t="shared" ca="1" si="205"/>
        <v>35.594003587833427</v>
      </c>
      <c r="L1131" s="38">
        <f t="shared" ca="1" si="206"/>
        <v>36.588256134874776</v>
      </c>
      <c r="M1131" s="38">
        <f t="shared" ca="1" si="207"/>
        <v>56.717375588063078</v>
      </c>
      <c r="N1131" s="38">
        <f t="shared" ca="1" si="208"/>
        <v>66.512945569766885</v>
      </c>
      <c r="O1131" s="38" t="str">
        <f t="shared" ca="1" si="209"/>
        <v>-</v>
      </c>
      <c r="P1131" s="38">
        <f t="shared" ca="1" si="210"/>
        <v>66.456365103859511</v>
      </c>
      <c r="Q1131" s="38">
        <f t="shared" ca="1" si="211"/>
        <v>55.364830939740507</v>
      </c>
      <c r="R1131" s="38" t="str">
        <f t="shared" ca="1" si="212"/>
        <v>-</v>
      </c>
      <c r="S1131" s="38">
        <f t="shared" ca="1" si="213"/>
        <v>39.833031853598449</v>
      </c>
      <c r="T1131" s="38">
        <f t="shared" ca="1" si="214"/>
        <v>45.789101277844466</v>
      </c>
      <c r="U1131" s="38" t="str">
        <f t="shared" ca="1" si="215"/>
        <v>-</v>
      </c>
      <c r="V1131" s="38"/>
      <c r="W1131" s="38"/>
    </row>
    <row r="1132" spans="1:23" x14ac:dyDescent="0.35">
      <c r="A1132" s="2" t="str">
        <f>BASE_NOTAS[[#This Row],[Sigla]]&amp;BASE_NOTAS[[#This Row],[CÓDIGO]]</f>
        <v>RSIF_QR</v>
      </c>
      <c r="B1132" s="4" t="s">
        <v>205</v>
      </c>
      <c r="C1132" s="4" t="s">
        <v>45</v>
      </c>
      <c r="D1132" s="4" t="s">
        <v>115</v>
      </c>
      <c r="E1132" s="42">
        <v>43.953206874839466</v>
      </c>
      <c r="F1132" s="4" t="s">
        <v>611</v>
      </c>
      <c r="G113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47.195549064800232</v>
      </c>
      <c r="H113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32" s="38">
        <f t="shared" ca="1" si="204"/>
        <v>33.77126420745288</v>
      </c>
      <c r="K1132" s="38">
        <f t="shared" ca="1" si="205"/>
        <v>52.379281951041321</v>
      </c>
      <c r="L1132" s="38">
        <f t="shared" ca="1" si="206"/>
        <v>52.244846720417385</v>
      </c>
      <c r="M1132" s="38">
        <f t="shared" ca="1" si="207"/>
        <v>56.342520978402945</v>
      </c>
      <c r="N1132" s="38">
        <f t="shared" ca="1" si="208"/>
        <v>48.496223986198792</v>
      </c>
      <c r="O1132" s="38" t="str">
        <f t="shared" ca="1" si="209"/>
        <v>-</v>
      </c>
      <c r="P1132" s="38">
        <f t="shared" ca="1" si="210"/>
        <v>51.884695885547174</v>
      </c>
      <c r="Q1132" s="38">
        <f t="shared" ca="1" si="211"/>
        <v>59.528170044283982</v>
      </c>
      <c r="R1132" s="38" t="str">
        <f t="shared" ca="1" si="212"/>
        <v>-</v>
      </c>
      <c r="S1132" s="38">
        <f t="shared" ca="1" si="213"/>
        <v>43.953206874839466</v>
      </c>
      <c r="T1132" s="38">
        <f t="shared" ca="1" si="214"/>
        <v>47.195549064800232</v>
      </c>
      <c r="U1132" s="38" t="str">
        <f t="shared" ca="1" si="215"/>
        <v>-</v>
      </c>
      <c r="V1132" s="38"/>
      <c r="W1132" s="38"/>
    </row>
    <row r="1133" spans="1:23" x14ac:dyDescent="0.35">
      <c r="A1133" s="2" t="str">
        <f>BASE_NOTAS[[#This Row],[Sigla]]&amp;BASE_NOTAS[[#This Row],[CÓDIGO]]</f>
        <v>SCIF_QR</v>
      </c>
      <c r="B1133" s="4" t="s">
        <v>194</v>
      </c>
      <c r="C1133" s="4" t="s">
        <v>45</v>
      </c>
      <c r="D1133" s="4" t="s">
        <v>115</v>
      </c>
      <c r="E1133" s="42">
        <v>47.233864153520905</v>
      </c>
      <c r="F1133" s="4" t="s">
        <v>611</v>
      </c>
      <c r="G113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61.170539312377713</v>
      </c>
      <c r="H113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33" s="38">
        <f t="shared" ca="1" si="204"/>
        <v>40.930912035227614</v>
      </c>
      <c r="K1133" s="38">
        <f t="shared" ca="1" si="205"/>
        <v>54.707053638404489</v>
      </c>
      <c r="L1133" s="38">
        <f t="shared" ca="1" si="206"/>
        <v>50.074816437143454</v>
      </c>
      <c r="M1133" s="38">
        <f t="shared" ca="1" si="207"/>
        <v>50.814564233043278</v>
      </c>
      <c r="N1133" s="38">
        <f t="shared" ca="1" si="208"/>
        <v>46.193446063182073</v>
      </c>
      <c r="O1133" s="38" t="str">
        <f t="shared" ca="1" si="209"/>
        <v>-</v>
      </c>
      <c r="P1133" s="38">
        <f t="shared" ca="1" si="210"/>
        <v>49.389300599996808</v>
      </c>
      <c r="Q1133" s="38">
        <f t="shared" ca="1" si="211"/>
        <v>56.081211938206074</v>
      </c>
      <c r="R1133" s="38" t="str">
        <f t="shared" ca="1" si="212"/>
        <v>-</v>
      </c>
      <c r="S1133" s="38">
        <f t="shared" ca="1" si="213"/>
        <v>47.233864153520905</v>
      </c>
      <c r="T1133" s="38">
        <f t="shared" ca="1" si="214"/>
        <v>61.170539312377713</v>
      </c>
      <c r="U1133" s="38" t="str">
        <f t="shared" ca="1" si="215"/>
        <v>-</v>
      </c>
      <c r="V1133" s="38"/>
      <c r="W1133" s="38"/>
    </row>
    <row r="1134" spans="1:23" x14ac:dyDescent="0.35">
      <c r="A1134" s="2" t="str">
        <f>BASE_NOTAS[[#This Row],[Sigla]]&amp;BASE_NOTAS[[#This Row],[CÓDIGO]]</f>
        <v>SEIF_QR</v>
      </c>
      <c r="B1134" s="4" t="s">
        <v>206</v>
      </c>
      <c r="C1134" s="4" t="s">
        <v>45</v>
      </c>
      <c r="D1134" s="4" t="s">
        <v>115</v>
      </c>
      <c r="E1134" s="42">
        <v>80.748207515257121</v>
      </c>
      <c r="F1134" s="4" t="s">
        <v>611</v>
      </c>
      <c r="G113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59.756514609904144</v>
      </c>
      <c r="H113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34" s="38">
        <f t="shared" ca="1" si="204"/>
        <v>33.545629035917472</v>
      </c>
      <c r="K1134" s="38">
        <f t="shared" ca="1" si="205"/>
        <v>29.755979595249954</v>
      </c>
      <c r="L1134" s="38">
        <f t="shared" ca="1" si="206"/>
        <v>21.126822333544165</v>
      </c>
      <c r="M1134" s="38">
        <f t="shared" ca="1" si="207"/>
        <v>34.573349682075879</v>
      </c>
      <c r="N1134" s="38">
        <f t="shared" ca="1" si="208"/>
        <v>35.866010484081286</v>
      </c>
      <c r="O1134" s="38" t="str">
        <f t="shared" ca="1" si="209"/>
        <v>-</v>
      </c>
      <c r="P1134" s="38">
        <f t="shared" ca="1" si="210"/>
        <v>39.683046884125112</v>
      </c>
      <c r="Q1134" s="38">
        <f t="shared" ca="1" si="211"/>
        <v>53.365598311740179</v>
      </c>
      <c r="R1134" s="38" t="str">
        <f t="shared" ca="1" si="212"/>
        <v>-</v>
      </c>
      <c r="S1134" s="38">
        <f t="shared" ca="1" si="213"/>
        <v>80.748207515257121</v>
      </c>
      <c r="T1134" s="38">
        <f t="shared" ca="1" si="214"/>
        <v>59.756514609904144</v>
      </c>
      <c r="U1134" s="38" t="str">
        <f t="shared" ca="1" si="215"/>
        <v>-</v>
      </c>
      <c r="V1134" s="38"/>
      <c r="W1134" s="38"/>
    </row>
    <row r="1135" spans="1:23" x14ac:dyDescent="0.35">
      <c r="A1135" s="2" t="str">
        <f>BASE_NOTAS[[#This Row],[Sigla]]&amp;BASE_NOTAS[[#This Row],[CÓDIGO]]</f>
        <v>SPIF_QR</v>
      </c>
      <c r="B1135" s="4" t="s">
        <v>186</v>
      </c>
      <c r="C1135" s="4" t="s">
        <v>45</v>
      </c>
      <c r="D1135" s="4" t="s">
        <v>115</v>
      </c>
      <c r="E1135" s="42">
        <v>100</v>
      </c>
      <c r="F1135" s="4" t="s">
        <v>611</v>
      </c>
      <c r="G113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113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35" s="38">
        <f t="shared" ca="1" si="204"/>
        <v>100</v>
      </c>
      <c r="K1135" s="38">
        <f t="shared" ca="1" si="205"/>
        <v>100</v>
      </c>
      <c r="L1135" s="38">
        <f t="shared" ca="1" si="206"/>
        <v>100</v>
      </c>
      <c r="M1135" s="38">
        <f t="shared" ca="1" si="207"/>
        <v>100</v>
      </c>
      <c r="N1135" s="38">
        <f t="shared" ca="1" si="208"/>
        <v>95.644764869396482</v>
      </c>
      <c r="O1135" s="38" t="str">
        <f t="shared" ca="1" si="209"/>
        <v>-</v>
      </c>
      <c r="P1135" s="38">
        <f t="shared" ca="1" si="210"/>
        <v>100</v>
      </c>
      <c r="Q1135" s="38">
        <f t="shared" ca="1" si="211"/>
        <v>100</v>
      </c>
      <c r="R1135" s="38" t="str">
        <f t="shared" ca="1" si="212"/>
        <v>-</v>
      </c>
      <c r="S1135" s="38">
        <f t="shared" ca="1" si="213"/>
        <v>100</v>
      </c>
      <c r="T1135" s="38">
        <f t="shared" ca="1" si="214"/>
        <v>100</v>
      </c>
      <c r="U1135" s="38" t="str">
        <f t="shared" ca="1" si="215"/>
        <v>-</v>
      </c>
      <c r="V1135" s="38"/>
      <c r="W1135" s="38"/>
    </row>
    <row r="1136" spans="1:23" x14ac:dyDescent="0.35">
      <c r="A1136" s="2" t="str">
        <f>BASE_NOTAS[[#This Row],[Sigla]]&amp;BASE_NOTAS[[#This Row],[CÓDIGO]]</f>
        <v>TOIF_QR</v>
      </c>
      <c r="B1136" s="4" t="s">
        <v>185</v>
      </c>
      <c r="C1136" s="4" t="s">
        <v>45</v>
      </c>
      <c r="D1136" s="4" t="s">
        <v>115</v>
      </c>
      <c r="E1136" s="42">
        <v>31.722138578502317</v>
      </c>
      <c r="F1136" s="4" t="s">
        <v>611</v>
      </c>
      <c r="G113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43.557095046590604</v>
      </c>
      <c r="H113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36" s="38">
        <f t="shared" ca="1" si="204"/>
        <v>24.779223994335954</v>
      </c>
      <c r="K1136" s="38">
        <f t="shared" ca="1" si="205"/>
        <v>29.178517245649182</v>
      </c>
      <c r="L1136" s="38">
        <f t="shared" ca="1" si="206"/>
        <v>29.31950909525068</v>
      </c>
      <c r="M1136" s="38">
        <f t="shared" ca="1" si="207"/>
        <v>32.793946743025849</v>
      </c>
      <c r="N1136" s="38">
        <f t="shared" ca="1" si="208"/>
        <v>32.467523254901174</v>
      </c>
      <c r="O1136" s="38" t="str">
        <f t="shared" ca="1" si="209"/>
        <v>-</v>
      </c>
      <c r="P1136" s="38">
        <f t="shared" ca="1" si="210"/>
        <v>58.026466821775976</v>
      </c>
      <c r="Q1136" s="38">
        <f t="shared" ca="1" si="211"/>
        <v>48.464928414411382</v>
      </c>
      <c r="R1136" s="38" t="str">
        <f t="shared" ca="1" si="212"/>
        <v>-</v>
      </c>
      <c r="S1136" s="38">
        <f t="shared" ca="1" si="213"/>
        <v>31.722138578502317</v>
      </c>
      <c r="T1136" s="38">
        <f t="shared" ca="1" si="214"/>
        <v>43.557095046590604</v>
      </c>
      <c r="U1136" s="38" t="str">
        <f t="shared" ca="1" si="215"/>
        <v>-</v>
      </c>
      <c r="V1136" s="38"/>
      <c r="W1136" s="38"/>
    </row>
    <row r="1137" spans="1:23" x14ac:dyDescent="0.35">
      <c r="A1137" s="2" t="str">
        <f>BASE_NOTAS[[#This Row],[Sigla]]&amp;BASE_NOTAS[[#This Row],[CÓDIGO]]</f>
        <v>ACIF_FO</v>
      </c>
      <c r="B1137" s="4" t="s">
        <v>156</v>
      </c>
      <c r="C1137" s="4" t="s">
        <v>46</v>
      </c>
      <c r="D1137" s="4" t="s">
        <v>116</v>
      </c>
      <c r="E1137" s="42">
        <v>71.183533447684411</v>
      </c>
      <c r="F1137" s="4" t="s">
        <v>611</v>
      </c>
      <c r="G113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68.686868686868706</v>
      </c>
      <c r="H113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37" s="38" t="str">
        <f t="shared" ca="1" si="204"/>
        <v>-</v>
      </c>
      <c r="K1137" s="38" t="str">
        <f t="shared" ca="1" si="205"/>
        <v>-</v>
      </c>
      <c r="L1137" s="38" t="str">
        <f t="shared" ca="1" si="206"/>
        <v>-</v>
      </c>
      <c r="M1137" s="38" t="str">
        <f t="shared" ca="1" si="207"/>
        <v>-</v>
      </c>
      <c r="N1137" s="38">
        <f t="shared" ca="1" si="208"/>
        <v>66.942148760330568</v>
      </c>
      <c r="O1137" s="38">
        <f t="shared" ca="1" si="209"/>
        <v>62.008141112618709</v>
      </c>
      <c r="P1137" s="38">
        <f t="shared" ca="1" si="210"/>
        <v>70.272063702720658</v>
      </c>
      <c r="Q1137" s="38" t="str">
        <f t="shared" ca="1" si="211"/>
        <v>-</v>
      </c>
      <c r="R1137" s="38">
        <f t="shared" ca="1" si="212"/>
        <v>71.095571095571103</v>
      </c>
      <c r="S1137" s="38">
        <f t="shared" ca="1" si="213"/>
        <v>71.183533447684411</v>
      </c>
      <c r="T1137" s="38">
        <f t="shared" ca="1" si="214"/>
        <v>68.686868686868706</v>
      </c>
      <c r="U1137" s="38" t="str">
        <f t="shared" ca="1" si="215"/>
        <v>-</v>
      </c>
      <c r="V1137" s="38"/>
      <c r="W1137" s="38"/>
    </row>
    <row r="1138" spans="1:23" x14ac:dyDescent="0.35">
      <c r="A1138" s="2" t="str">
        <f>BASE_NOTAS[[#This Row],[Sigla]]&amp;BASE_NOTAS[[#This Row],[CÓDIGO]]</f>
        <v>ALIF_FO</v>
      </c>
      <c r="B1138" s="4" t="s">
        <v>157</v>
      </c>
      <c r="C1138" s="4" t="s">
        <v>46</v>
      </c>
      <c r="D1138" s="4" t="s">
        <v>116</v>
      </c>
      <c r="E1138" s="42">
        <v>39.400665926748054</v>
      </c>
      <c r="F1138" s="4" t="s">
        <v>611</v>
      </c>
      <c r="G113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44.741532976827102</v>
      </c>
      <c r="H113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38" s="38" t="str">
        <f t="shared" ca="1" si="204"/>
        <v>-</v>
      </c>
      <c r="K1138" s="38" t="str">
        <f t="shared" ca="1" si="205"/>
        <v>-</v>
      </c>
      <c r="L1138" s="38" t="str">
        <f t="shared" ca="1" si="206"/>
        <v>-</v>
      </c>
      <c r="M1138" s="38" t="str">
        <f t="shared" ca="1" si="207"/>
        <v>-</v>
      </c>
      <c r="N1138" s="38">
        <f t="shared" ca="1" si="208"/>
        <v>70.053475935828871</v>
      </c>
      <c r="O1138" s="38">
        <f t="shared" ca="1" si="209"/>
        <v>67.222709979514192</v>
      </c>
      <c r="P1138" s="38">
        <f t="shared" ca="1" si="210"/>
        <v>95.191069128381287</v>
      </c>
      <c r="Q1138" s="38" t="str">
        <f t="shared" ca="1" si="211"/>
        <v>-</v>
      </c>
      <c r="R1138" s="38">
        <f t="shared" ca="1" si="212"/>
        <v>34.539969834087493</v>
      </c>
      <c r="S1138" s="38">
        <f t="shared" ca="1" si="213"/>
        <v>39.400665926748054</v>
      </c>
      <c r="T1138" s="38">
        <f t="shared" ca="1" si="214"/>
        <v>44.741532976827102</v>
      </c>
      <c r="U1138" s="38" t="str">
        <f t="shared" ca="1" si="215"/>
        <v>-</v>
      </c>
      <c r="V1138" s="38"/>
      <c r="W1138" s="38"/>
    </row>
    <row r="1139" spans="1:23" x14ac:dyDescent="0.35">
      <c r="A1139" s="2" t="str">
        <f>BASE_NOTAS[[#This Row],[Sigla]]&amp;BASE_NOTAS[[#This Row],[CÓDIGO]]</f>
        <v>AMIF_FO</v>
      </c>
      <c r="B1139" s="4" t="s">
        <v>158</v>
      </c>
      <c r="C1139" s="4" t="s">
        <v>46</v>
      </c>
      <c r="D1139" s="4" t="s">
        <v>116</v>
      </c>
      <c r="E1139" s="42">
        <v>5.4169202678027961</v>
      </c>
      <c r="F1139" s="4" t="s">
        <v>611</v>
      </c>
      <c r="G113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113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39" s="38" t="str">
        <f t="shared" ca="1" si="204"/>
        <v>-</v>
      </c>
      <c r="K1139" s="38" t="str">
        <f t="shared" ca="1" si="205"/>
        <v>-</v>
      </c>
      <c r="L1139" s="38" t="str">
        <f t="shared" ca="1" si="206"/>
        <v>-</v>
      </c>
      <c r="M1139" s="38" t="str">
        <f t="shared" ca="1" si="207"/>
        <v>-</v>
      </c>
      <c r="N1139" s="38">
        <f t="shared" ca="1" si="208"/>
        <v>20.23460410557184</v>
      </c>
      <c r="O1139" s="38">
        <f t="shared" ca="1" si="209"/>
        <v>8.329321136254201</v>
      </c>
      <c r="P1139" s="38">
        <f t="shared" ca="1" si="210"/>
        <v>10.336708264657396</v>
      </c>
      <c r="Q1139" s="38" t="str">
        <f t="shared" ca="1" si="211"/>
        <v>-</v>
      </c>
      <c r="R1139" s="38">
        <f t="shared" ca="1" si="212"/>
        <v>0</v>
      </c>
      <c r="S1139" s="38">
        <f t="shared" ca="1" si="213"/>
        <v>5.4169202678027961</v>
      </c>
      <c r="T1139" s="38">
        <f t="shared" ca="1" si="214"/>
        <v>0</v>
      </c>
      <c r="U1139" s="38" t="str">
        <f t="shared" ca="1" si="215"/>
        <v>-</v>
      </c>
      <c r="V1139" s="38"/>
      <c r="W1139" s="38"/>
    </row>
    <row r="1140" spans="1:23" x14ac:dyDescent="0.35">
      <c r="A1140" s="2" t="str">
        <f>BASE_NOTAS[[#This Row],[Sigla]]&amp;BASE_NOTAS[[#This Row],[CÓDIGO]]</f>
        <v>APIF_FO</v>
      </c>
      <c r="B1140" s="4" t="s">
        <v>184</v>
      </c>
      <c r="C1140" s="4" t="s">
        <v>46</v>
      </c>
      <c r="D1140" s="4" t="s">
        <v>116</v>
      </c>
      <c r="E1140" s="42">
        <v>60.377358490566039</v>
      </c>
      <c r="F1140" s="4" t="s">
        <v>611</v>
      </c>
      <c r="G114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33.689839572192511</v>
      </c>
      <c r="H114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40" s="38" t="str">
        <f t="shared" ca="1" si="204"/>
        <v>-</v>
      </c>
      <c r="K1140" s="38" t="str">
        <f t="shared" ca="1" si="205"/>
        <v>-</v>
      </c>
      <c r="L1140" s="38" t="str">
        <f t="shared" ca="1" si="206"/>
        <v>-</v>
      </c>
      <c r="M1140" s="38" t="str">
        <f t="shared" ca="1" si="207"/>
        <v>-</v>
      </c>
      <c r="N1140" s="38">
        <f t="shared" ca="1" si="208"/>
        <v>36.363636363636367</v>
      </c>
      <c r="O1140" s="38">
        <f t="shared" ca="1" si="209"/>
        <v>26.865671641791046</v>
      </c>
      <c r="P1140" s="38">
        <f t="shared" ca="1" si="210"/>
        <v>28.467153284671532</v>
      </c>
      <c r="Q1140" s="38" t="str">
        <f t="shared" ca="1" si="211"/>
        <v>-</v>
      </c>
      <c r="R1140" s="38">
        <f t="shared" ca="1" si="212"/>
        <v>50.320512820512818</v>
      </c>
      <c r="S1140" s="38">
        <f t="shared" ca="1" si="213"/>
        <v>60.377358490566039</v>
      </c>
      <c r="T1140" s="38">
        <f t="shared" ca="1" si="214"/>
        <v>33.689839572192511</v>
      </c>
      <c r="U1140" s="38" t="str">
        <f t="shared" ca="1" si="215"/>
        <v>-</v>
      </c>
      <c r="V1140" s="38"/>
      <c r="W1140" s="38"/>
    </row>
    <row r="1141" spans="1:23" x14ac:dyDescent="0.35">
      <c r="A1141" s="2" t="str">
        <f>BASE_NOTAS[[#This Row],[Sigla]]&amp;BASE_NOTAS[[#This Row],[CÓDIGO]]</f>
        <v>BAIF_FO</v>
      </c>
      <c r="B1141" s="4" t="s">
        <v>187</v>
      </c>
      <c r="C1141" s="4" t="s">
        <v>46</v>
      </c>
      <c r="D1141" s="4" t="s">
        <v>116</v>
      </c>
      <c r="E1141" s="42">
        <v>46.037735849056602</v>
      </c>
      <c r="F1141" s="4" t="s">
        <v>611</v>
      </c>
      <c r="G114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50.22781514428295</v>
      </c>
      <c r="H114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41" s="38" t="str">
        <f t="shared" ca="1" si="204"/>
        <v>-</v>
      </c>
      <c r="K1141" s="38" t="str">
        <f t="shared" ca="1" si="205"/>
        <v>-</v>
      </c>
      <c r="L1141" s="38" t="str">
        <f t="shared" ca="1" si="206"/>
        <v>-</v>
      </c>
      <c r="M1141" s="38" t="str">
        <f t="shared" ca="1" si="207"/>
        <v>-</v>
      </c>
      <c r="N1141" s="38">
        <f t="shared" ca="1" si="208"/>
        <v>53.259210813167634</v>
      </c>
      <c r="O1141" s="38">
        <f t="shared" ca="1" si="209"/>
        <v>61.516160206163427</v>
      </c>
      <c r="P1141" s="38">
        <f t="shared" ca="1" si="210"/>
        <v>81.571531096290855</v>
      </c>
      <c r="Q1141" s="38" t="str">
        <f t="shared" ca="1" si="211"/>
        <v>-</v>
      </c>
      <c r="R1141" s="38">
        <f t="shared" ca="1" si="212"/>
        <v>45.864846584271056</v>
      </c>
      <c r="S1141" s="38">
        <f t="shared" ca="1" si="213"/>
        <v>46.037735849056602</v>
      </c>
      <c r="T1141" s="38">
        <f t="shared" ca="1" si="214"/>
        <v>50.22781514428295</v>
      </c>
      <c r="U1141" s="38" t="str">
        <f t="shared" ca="1" si="215"/>
        <v>-</v>
      </c>
      <c r="V1141" s="38"/>
      <c r="W1141" s="38"/>
    </row>
    <row r="1142" spans="1:23" x14ac:dyDescent="0.35">
      <c r="A1142" s="2" t="str">
        <f>BASE_NOTAS[[#This Row],[Sigla]]&amp;BASE_NOTAS[[#This Row],[CÓDIGO]]</f>
        <v>CEIF_FO</v>
      </c>
      <c r="B1142" s="4" t="s">
        <v>188</v>
      </c>
      <c r="C1142" s="4" t="s">
        <v>46</v>
      </c>
      <c r="D1142" s="4" t="s">
        <v>116</v>
      </c>
      <c r="E1142" s="42">
        <v>75.155532891381952</v>
      </c>
      <c r="F1142" s="4" t="s">
        <v>611</v>
      </c>
      <c r="G114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94.474153297682719</v>
      </c>
      <c r="H114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42" s="38" t="str">
        <f t="shared" ca="1" si="204"/>
        <v>-</v>
      </c>
      <c r="K1142" s="38" t="str">
        <f t="shared" ca="1" si="205"/>
        <v>-</v>
      </c>
      <c r="L1142" s="38" t="str">
        <f t="shared" ca="1" si="206"/>
        <v>-</v>
      </c>
      <c r="M1142" s="38" t="str">
        <f t="shared" ca="1" si="207"/>
        <v>-</v>
      </c>
      <c r="N1142" s="38">
        <f t="shared" ca="1" si="208"/>
        <v>84.189723320158095</v>
      </c>
      <c r="O1142" s="38">
        <f t="shared" ca="1" si="209"/>
        <v>90.914990266060997</v>
      </c>
      <c r="P1142" s="38">
        <f t="shared" ca="1" si="210"/>
        <v>92.891145668041901</v>
      </c>
      <c r="Q1142" s="38" t="str">
        <f t="shared" ca="1" si="211"/>
        <v>-</v>
      </c>
      <c r="R1142" s="38">
        <f t="shared" ca="1" si="212"/>
        <v>86.250866250866252</v>
      </c>
      <c r="S1142" s="38">
        <f t="shared" ca="1" si="213"/>
        <v>75.155532891381952</v>
      </c>
      <c r="T1142" s="38">
        <f t="shared" ca="1" si="214"/>
        <v>94.474153297682719</v>
      </c>
      <c r="U1142" s="38" t="str">
        <f t="shared" ca="1" si="215"/>
        <v>-</v>
      </c>
      <c r="V1142" s="38"/>
      <c r="W1142" s="38"/>
    </row>
    <row r="1143" spans="1:23" x14ac:dyDescent="0.35">
      <c r="A1143" s="2" t="str">
        <f>BASE_NOTAS[[#This Row],[Sigla]]&amp;BASE_NOTAS[[#This Row],[CÓDIGO]]</f>
        <v>DFIF_FO</v>
      </c>
      <c r="B1143" s="4" t="s">
        <v>189</v>
      </c>
      <c r="C1143" s="4" t="s">
        <v>46</v>
      </c>
      <c r="D1143" s="4" t="s">
        <v>116</v>
      </c>
      <c r="E1143" s="42">
        <v>100</v>
      </c>
      <c r="F1143" s="4" t="s">
        <v>611</v>
      </c>
      <c r="G114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114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43" s="38" t="str">
        <f t="shared" ca="1" si="204"/>
        <v>-</v>
      </c>
      <c r="K1143" s="38" t="str">
        <f t="shared" ca="1" si="205"/>
        <v>-</v>
      </c>
      <c r="L1143" s="38" t="str">
        <f t="shared" ca="1" si="206"/>
        <v>-</v>
      </c>
      <c r="M1143" s="38" t="str">
        <f t="shared" ca="1" si="207"/>
        <v>-</v>
      </c>
      <c r="N1143" s="38">
        <f t="shared" ca="1" si="208"/>
        <v>100</v>
      </c>
      <c r="O1143" s="38">
        <f t="shared" ca="1" si="209"/>
        <v>100</v>
      </c>
      <c r="P1143" s="38">
        <f t="shared" ca="1" si="210"/>
        <v>100</v>
      </c>
      <c r="Q1143" s="38" t="str">
        <f t="shared" ca="1" si="211"/>
        <v>-</v>
      </c>
      <c r="R1143" s="38">
        <f t="shared" ca="1" si="212"/>
        <v>100</v>
      </c>
      <c r="S1143" s="38">
        <f t="shared" ca="1" si="213"/>
        <v>100</v>
      </c>
      <c r="T1143" s="38">
        <f t="shared" ca="1" si="214"/>
        <v>100</v>
      </c>
      <c r="U1143" s="38" t="str">
        <f t="shared" ca="1" si="215"/>
        <v>-</v>
      </c>
      <c r="V1143" s="38"/>
      <c r="W1143" s="38"/>
    </row>
    <row r="1144" spans="1:23" x14ac:dyDescent="0.35">
      <c r="A1144" s="2" t="str">
        <f>BASE_NOTAS[[#This Row],[Sigla]]&amp;BASE_NOTAS[[#This Row],[CÓDIGO]]</f>
        <v>ESIF_FO</v>
      </c>
      <c r="B1144" s="4" t="s">
        <v>183</v>
      </c>
      <c r="C1144" s="4" t="s">
        <v>46</v>
      </c>
      <c r="D1144" s="4" t="s">
        <v>116</v>
      </c>
      <c r="E1144" s="42">
        <v>87.962741819918804</v>
      </c>
      <c r="F1144" s="4" t="s">
        <v>611</v>
      </c>
      <c r="G114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87.956487956487962</v>
      </c>
      <c r="H114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44" s="38" t="str">
        <f t="shared" ca="1" si="204"/>
        <v>-</v>
      </c>
      <c r="K1144" s="38" t="str">
        <f t="shared" ca="1" si="205"/>
        <v>-</v>
      </c>
      <c r="L1144" s="38" t="str">
        <f t="shared" ca="1" si="206"/>
        <v>-</v>
      </c>
      <c r="M1144" s="38" t="str">
        <f t="shared" ca="1" si="207"/>
        <v>-</v>
      </c>
      <c r="N1144" s="38">
        <f t="shared" ca="1" si="208"/>
        <v>73.892773892773874</v>
      </c>
      <c r="O1144" s="38">
        <f t="shared" ca="1" si="209"/>
        <v>76.42556448526598</v>
      </c>
      <c r="P1144" s="38">
        <f t="shared" ca="1" si="210"/>
        <v>74.845592363840524</v>
      </c>
      <c r="Q1144" s="38" t="str">
        <f t="shared" ca="1" si="211"/>
        <v>-</v>
      </c>
      <c r="R1144" s="38">
        <f t="shared" ca="1" si="212"/>
        <v>87.77120315581854</v>
      </c>
      <c r="S1144" s="38">
        <f t="shared" ca="1" si="213"/>
        <v>87.962741819918804</v>
      </c>
      <c r="T1144" s="38">
        <f t="shared" ca="1" si="214"/>
        <v>87.956487956487962</v>
      </c>
      <c r="U1144" s="38" t="str">
        <f t="shared" ca="1" si="215"/>
        <v>-</v>
      </c>
      <c r="V1144" s="38"/>
      <c r="W1144" s="38"/>
    </row>
    <row r="1145" spans="1:23" x14ac:dyDescent="0.35">
      <c r="A1145" s="2" t="str">
        <f>BASE_NOTAS[[#This Row],[Sigla]]&amp;BASE_NOTAS[[#This Row],[CÓDIGO]]</f>
        <v>GOIF_FO</v>
      </c>
      <c r="B1145" s="4" t="s">
        <v>190</v>
      </c>
      <c r="C1145" s="4" t="s">
        <v>46</v>
      </c>
      <c r="D1145" s="4" t="s">
        <v>116</v>
      </c>
      <c r="E1145" s="42">
        <v>67.142199723884019</v>
      </c>
      <c r="F1145" s="4" t="s">
        <v>611</v>
      </c>
      <c r="G114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72.505543237250549</v>
      </c>
      <c r="H114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45" s="38" t="str">
        <f t="shared" ca="1" si="204"/>
        <v>-</v>
      </c>
      <c r="K1145" s="38" t="str">
        <f t="shared" ca="1" si="205"/>
        <v>-</v>
      </c>
      <c r="L1145" s="38" t="str">
        <f t="shared" ca="1" si="206"/>
        <v>-</v>
      </c>
      <c r="M1145" s="38" t="str">
        <f t="shared" ca="1" si="207"/>
        <v>-</v>
      </c>
      <c r="N1145" s="38">
        <f t="shared" ca="1" si="208"/>
        <v>52.697708795269783</v>
      </c>
      <c r="O1145" s="38">
        <f t="shared" ca="1" si="209"/>
        <v>46.317194515228735</v>
      </c>
      <c r="P1145" s="38">
        <f t="shared" ca="1" si="210"/>
        <v>54.139220224319033</v>
      </c>
      <c r="Q1145" s="38" t="str">
        <f t="shared" ca="1" si="211"/>
        <v>-</v>
      </c>
      <c r="R1145" s="38">
        <f t="shared" ca="1" si="212"/>
        <v>73.504273504273527</v>
      </c>
      <c r="S1145" s="38">
        <f t="shared" ca="1" si="213"/>
        <v>67.142199723884019</v>
      </c>
      <c r="T1145" s="38">
        <f t="shared" ca="1" si="214"/>
        <v>72.505543237250549</v>
      </c>
      <c r="U1145" s="38" t="str">
        <f t="shared" ca="1" si="215"/>
        <v>-</v>
      </c>
      <c r="V1145" s="38"/>
      <c r="W1145" s="38"/>
    </row>
    <row r="1146" spans="1:23" x14ac:dyDescent="0.35">
      <c r="A1146" s="2" t="str">
        <f>BASE_NOTAS[[#This Row],[Sigla]]&amp;BASE_NOTAS[[#This Row],[CÓDIGO]]</f>
        <v>MAIF_FO</v>
      </c>
      <c r="B1146" s="4" t="s">
        <v>191</v>
      </c>
      <c r="C1146" s="4" t="s">
        <v>46</v>
      </c>
      <c r="D1146" s="4" t="s">
        <v>116</v>
      </c>
      <c r="E1146" s="42">
        <v>71.646183140038062</v>
      </c>
      <c r="F1146" s="4" t="s">
        <v>611</v>
      </c>
      <c r="G114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80.447003976415758</v>
      </c>
      <c r="H114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46" s="38" t="str">
        <f t="shared" ca="1" si="204"/>
        <v>-</v>
      </c>
      <c r="K1146" s="38" t="str">
        <f t="shared" ca="1" si="205"/>
        <v>-</v>
      </c>
      <c r="L1146" s="38" t="str">
        <f t="shared" ca="1" si="206"/>
        <v>-</v>
      </c>
      <c r="M1146" s="38" t="str">
        <f t="shared" ca="1" si="207"/>
        <v>-</v>
      </c>
      <c r="N1146" s="38">
        <f t="shared" ca="1" si="208"/>
        <v>34.981147884373698</v>
      </c>
      <c r="O1146" s="38">
        <f t="shared" ca="1" si="209"/>
        <v>56.860857005296097</v>
      </c>
      <c r="P1146" s="38">
        <f t="shared" ca="1" si="210"/>
        <v>63.833294089945824</v>
      </c>
      <c r="Q1146" s="38" t="str">
        <f t="shared" ca="1" si="211"/>
        <v>-</v>
      </c>
      <c r="R1146" s="38">
        <f t="shared" ca="1" si="212"/>
        <v>52.380952380952387</v>
      </c>
      <c r="S1146" s="38">
        <f t="shared" ca="1" si="213"/>
        <v>71.646183140038062</v>
      </c>
      <c r="T1146" s="38">
        <f t="shared" ca="1" si="214"/>
        <v>80.447003976415758</v>
      </c>
      <c r="U1146" s="38" t="str">
        <f t="shared" ca="1" si="215"/>
        <v>-</v>
      </c>
      <c r="V1146" s="38"/>
      <c r="W1146" s="38"/>
    </row>
    <row r="1147" spans="1:23" x14ac:dyDescent="0.35">
      <c r="A1147" s="2" t="str">
        <f>BASE_NOTAS[[#This Row],[Sigla]]&amp;BASE_NOTAS[[#This Row],[CÓDIGO]]</f>
        <v>MGIF_FO</v>
      </c>
      <c r="B1147" s="4" t="s">
        <v>192</v>
      </c>
      <c r="C1147" s="4" t="s">
        <v>46</v>
      </c>
      <c r="D1147" s="4" t="s">
        <v>116</v>
      </c>
      <c r="E1147" s="42">
        <v>49.950347567030775</v>
      </c>
      <c r="F1147" s="4" t="s">
        <v>611</v>
      </c>
      <c r="G114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54.513556618819791</v>
      </c>
      <c r="H114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47" s="38" t="str">
        <f t="shared" ca="1" si="204"/>
        <v>-</v>
      </c>
      <c r="K1147" s="38" t="str">
        <f t="shared" ca="1" si="205"/>
        <v>-</v>
      </c>
      <c r="L1147" s="38" t="str">
        <f t="shared" ca="1" si="206"/>
        <v>-</v>
      </c>
      <c r="M1147" s="38" t="str">
        <f t="shared" ca="1" si="207"/>
        <v>-</v>
      </c>
      <c r="N1147" s="38">
        <f t="shared" ca="1" si="208"/>
        <v>29.063199403175954</v>
      </c>
      <c r="O1147" s="38">
        <f t="shared" ca="1" si="209"/>
        <v>41.99226610208045</v>
      </c>
      <c r="P1147" s="38">
        <f t="shared" ca="1" si="210"/>
        <v>63.388983493209864</v>
      </c>
      <c r="Q1147" s="38" t="str">
        <f t="shared" ca="1" si="211"/>
        <v>-</v>
      </c>
      <c r="R1147" s="38">
        <f t="shared" ca="1" si="212"/>
        <v>45.149197780776731</v>
      </c>
      <c r="S1147" s="38">
        <f t="shared" ca="1" si="213"/>
        <v>49.950347567030775</v>
      </c>
      <c r="T1147" s="38">
        <f t="shared" ca="1" si="214"/>
        <v>54.513556618819791</v>
      </c>
      <c r="U1147" s="38" t="str">
        <f t="shared" ca="1" si="215"/>
        <v>-</v>
      </c>
      <c r="V1147" s="38"/>
      <c r="W1147" s="38"/>
    </row>
    <row r="1148" spans="1:23" x14ac:dyDescent="0.35">
      <c r="A1148" s="2" t="str">
        <f>BASE_NOTAS[[#This Row],[Sigla]]&amp;BASE_NOTAS[[#This Row],[CÓDIGO]]</f>
        <v>MSIF_FO</v>
      </c>
      <c r="B1148" s="4" t="s">
        <v>193</v>
      </c>
      <c r="C1148" s="4" t="s">
        <v>46</v>
      </c>
      <c r="D1148" s="4" t="s">
        <v>116</v>
      </c>
      <c r="E1148" s="42">
        <v>81.944112729878185</v>
      </c>
      <c r="F1148" s="4" t="s">
        <v>611</v>
      </c>
      <c r="G114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92.865362485615648</v>
      </c>
      <c r="H114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48" s="38" t="str">
        <f t="shared" ca="1" si="204"/>
        <v>-</v>
      </c>
      <c r="K1148" s="38" t="str">
        <f t="shared" ca="1" si="205"/>
        <v>-</v>
      </c>
      <c r="L1148" s="38" t="str">
        <f t="shared" ca="1" si="206"/>
        <v>-</v>
      </c>
      <c r="M1148" s="38" t="str">
        <f t="shared" ca="1" si="207"/>
        <v>-</v>
      </c>
      <c r="N1148" s="38">
        <f t="shared" ca="1" si="208"/>
        <v>70.540851553509782</v>
      </c>
      <c r="O1148" s="38">
        <f t="shared" ca="1" si="209"/>
        <v>85.187984129982993</v>
      </c>
      <c r="P1148" s="38">
        <f t="shared" ca="1" si="210"/>
        <v>85.512334842465123</v>
      </c>
      <c r="Q1148" s="38" t="str">
        <f t="shared" ca="1" si="211"/>
        <v>-</v>
      </c>
      <c r="R1148" s="38">
        <f t="shared" ca="1" si="212"/>
        <v>73.839662447257396</v>
      </c>
      <c r="S1148" s="38">
        <f t="shared" ca="1" si="213"/>
        <v>81.944112729878185</v>
      </c>
      <c r="T1148" s="38">
        <f t="shared" ca="1" si="214"/>
        <v>92.865362485615648</v>
      </c>
      <c r="U1148" s="38" t="str">
        <f t="shared" ca="1" si="215"/>
        <v>-</v>
      </c>
      <c r="V1148" s="38"/>
      <c r="W1148" s="38"/>
    </row>
    <row r="1149" spans="1:23" x14ac:dyDescent="0.35">
      <c r="A1149" s="2" t="str">
        <f>BASE_NOTAS[[#This Row],[Sigla]]&amp;BASE_NOTAS[[#This Row],[CÓDIGO]]</f>
        <v>MTIF_FO</v>
      </c>
      <c r="B1149" s="4" t="s">
        <v>195</v>
      </c>
      <c r="C1149" s="4" t="s">
        <v>46</v>
      </c>
      <c r="D1149" s="4" t="s">
        <v>116</v>
      </c>
      <c r="E1149" s="42">
        <v>62.906463267763954</v>
      </c>
      <c r="F1149" s="4" t="s">
        <v>611</v>
      </c>
      <c r="G114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77.347947560713521</v>
      </c>
      <c r="H114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49" s="38" t="str">
        <f t="shared" ca="1" si="204"/>
        <v>-</v>
      </c>
      <c r="K1149" s="38" t="str">
        <f t="shared" ca="1" si="205"/>
        <v>-</v>
      </c>
      <c r="L1149" s="38" t="str">
        <f t="shared" ca="1" si="206"/>
        <v>-</v>
      </c>
      <c r="M1149" s="38" t="str">
        <f t="shared" ca="1" si="207"/>
        <v>-</v>
      </c>
      <c r="N1149" s="38">
        <f t="shared" ca="1" si="208"/>
        <v>46.357188910380408</v>
      </c>
      <c r="O1149" s="38">
        <f t="shared" ca="1" si="209"/>
        <v>70.360961151688358</v>
      </c>
      <c r="P1149" s="38">
        <f t="shared" ca="1" si="210"/>
        <v>91.882797535849249</v>
      </c>
      <c r="Q1149" s="38" t="str">
        <f t="shared" ca="1" si="211"/>
        <v>-</v>
      </c>
      <c r="R1149" s="38">
        <f t="shared" ca="1" si="212"/>
        <v>62.793235133660673</v>
      </c>
      <c r="S1149" s="38">
        <f t="shared" ca="1" si="213"/>
        <v>62.906463267763954</v>
      </c>
      <c r="T1149" s="38">
        <f t="shared" ca="1" si="214"/>
        <v>77.347947560713521</v>
      </c>
      <c r="U1149" s="38" t="str">
        <f t="shared" ca="1" si="215"/>
        <v>-</v>
      </c>
      <c r="V1149" s="38"/>
      <c r="W1149" s="38"/>
    </row>
    <row r="1150" spans="1:23" x14ac:dyDescent="0.35">
      <c r="A1150" s="2" t="str">
        <f>BASE_NOTAS[[#This Row],[Sigla]]&amp;BASE_NOTAS[[#This Row],[CÓDIGO]]</f>
        <v>PAIF_FO</v>
      </c>
      <c r="B1150" s="4" t="s">
        <v>196</v>
      </c>
      <c r="C1150" s="4" t="s">
        <v>46</v>
      </c>
      <c r="D1150" s="4" t="s">
        <v>116</v>
      </c>
      <c r="E1150" s="42">
        <v>44.968553459119512</v>
      </c>
      <c r="F1150" s="4" t="s">
        <v>611</v>
      </c>
      <c r="G115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50.154607297464452</v>
      </c>
      <c r="H115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50" s="38" t="str">
        <f t="shared" ca="1" si="204"/>
        <v>-</v>
      </c>
      <c r="K1150" s="38" t="str">
        <f t="shared" ca="1" si="205"/>
        <v>-</v>
      </c>
      <c r="L1150" s="38" t="str">
        <f t="shared" ca="1" si="206"/>
        <v>-</v>
      </c>
      <c r="M1150" s="38" t="str">
        <f t="shared" ca="1" si="207"/>
        <v>-</v>
      </c>
      <c r="N1150" s="38">
        <f t="shared" ca="1" si="208"/>
        <v>52.525252525252533</v>
      </c>
      <c r="O1150" s="38">
        <f t="shared" ca="1" si="209"/>
        <v>52.404643449419588</v>
      </c>
      <c r="P1150" s="38">
        <f t="shared" ca="1" si="210"/>
        <v>57.988645579886452</v>
      </c>
      <c r="Q1150" s="38" t="str">
        <f t="shared" ca="1" si="211"/>
        <v>-</v>
      </c>
      <c r="R1150" s="38">
        <f t="shared" ca="1" si="212"/>
        <v>54.736467236467249</v>
      </c>
      <c r="S1150" s="38">
        <f t="shared" ca="1" si="213"/>
        <v>44.968553459119512</v>
      </c>
      <c r="T1150" s="38">
        <f t="shared" ca="1" si="214"/>
        <v>50.154607297464452</v>
      </c>
      <c r="U1150" s="38" t="str">
        <f t="shared" ca="1" si="215"/>
        <v>-</v>
      </c>
      <c r="V1150" s="38"/>
      <c r="W1150" s="38"/>
    </row>
    <row r="1151" spans="1:23" x14ac:dyDescent="0.35">
      <c r="A1151" s="2" t="str">
        <f>BASE_NOTAS[[#This Row],[Sigla]]&amp;BASE_NOTAS[[#This Row],[CÓDIGO]]</f>
        <v>PBIF_FO</v>
      </c>
      <c r="B1151" s="4" t="s">
        <v>197</v>
      </c>
      <c r="C1151" s="4" t="s">
        <v>46</v>
      </c>
      <c r="D1151" s="4" t="s">
        <v>116</v>
      </c>
      <c r="E1151" s="42">
        <v>27.958833619210964</v>
      </c>
      <c r="F1151" s="4" t="s">
        <v>611</v>
      </c>
      <c r="G115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32.950321054410267</v>
      </c>
      <c r="H115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51" s="38" t="str">
        <f t="shared" ca="1" si="204"/>
        <v>-</v>
      </c>
      <c r="K1151" s="38" t="str">
        <f t="shared" ca="1" si="205"/>
        <v>-</v>
      </c>
      <c r="L1151" s="38" t="str">
        <f t="shared" ca="1" si="206"/>
        <v>-</v>
      </c>
      <c r="M1151" s="38" t="str">
        <f t="shared" ca="1" si="207"/>
        <v>-</v>
      </c>
      <c r="N1151" s="38">
        <f t="shared" ca="1" si="208"/>
        <v>31.512433754586212</v>
      </c>
      <c r="O1151" s="38">
        <f t="shared" ca="1" si="209"/>
        <v>42.279633224014454</v>
      </c>
      <c r="P1151" s="38">
        <f t="shared" ca="1" si="210"/>
        <v>53.80838597754574</v>
      </c>
      <c r="Q1151" s="38" t="str">
        <f t="shared" ca="1" si="211"/>
        <v>-</v>
      </c>
      <c r="R1151" s="38">
        <f t="shared" ca="1" si="212"/>
        <v>43.567543567543574</v>
      </c>
      <c r="S1151" s="38">
        <f t="shared" ca="1" si="213"/>
        <v>27.958833619210964</v>
      </c>
      <c r="T1151" s="38">
        <f t="shared" ca="1" si="214"/>
        <v>32.950321054410267</v>
      </c>
      <c r="U1151" s="38" t="str">
        <f t="shared" ca="1" si="215"/>
        <v>-</v>
      </c>
      <c r="V1151" s="38"/>
      <c r="W1151" s="38"/>
    </row>
    <row r="1152" spans="1:23" x14ac:dyDescent="0.35">
      <c r="A1152" s="2" t="str">
        <f>BASE_NOTAS[[#This Row],[Sigla]]&amp;BASE_NOTAS[[#This Row],[CÓDIGO]]</f>
        <v>PEIF_FO</v>
      </c>
      <c r="B1152" s="4" t="s">
        <v>198</v>
      </c>
      <c r="C1152" s="4" t="s">
        <v>46</v>
      </c>
      <c r="D1152" s="4" t="s">
        <v>116</v>
      </c>
      <c r="E1152" s="42">
        <v>56.308006119326883</v>
      </c>
      <c r="F1152" s="4" t="s">
        <v>611</v>
      </c>
      <c r="G115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53.524720893141961</v>
      </c>
      <c r="H115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52" s="38" t="str">
        <f t="shared" ca="1" si="204"/>
        <v>-</v>
      </c>
      <c r="K1152" s="38" t="str">
        <f t="shared" ca="1" si="205"/>
        <v>-</v>
      </c>
      <c r="L1152" s="38" t="str">
        <f t="shared" ca="1" si="206"/>
        <v>-</v>
      </c>
      <c r="M1152" s="38" t="str">
        <f t="shared" ca="1" si="207"/>
        <v>-</v>
      </c>
      <c r="N1152" s="38">
        <f t="shared" ca="1" si="208"/>
        <v>65.405405405405389</v>
      </c>
      <c r="O1152" s="38">
        <f t="shared" ca="1" si="209"/>
        <v>65.663574021782964</v>
      </c>
      <c r="P1152" s="38">
        <f t="shared" ca="1" si="210"/>
        <v>70.834484119155647</v>
      </c>
      <c r="Q1152" s="38" t="str">
        <f t="shared" ca="1" si="211"/>
        <v>-</v>
      </c>
      <c r="R1152" s="38">
        <f t="shared" ca="1" si="212"/>
        <v>58.75259875259875</v>
      </c>
      <c r="S1152" s="38">
        <f t="shared" ca="1" si="213"/>
        <v>56.308006119326883</v>
      </c>
      <c r="T1152" s="38">
        <f t="shared" ca="1" si="214"/>
        <v>53.524720893141961</v>
      </c>
      <c r="U1152" s="38" t="str">
        <f t="shared" ca="1" si="215"/>
        <v>-</v>
      </c>
      <c r="V1152" s="38"/>
      <c r="W1152" s="38"/>
    </row>
    <row r="1153" spans="1:23" x14ac:dyDescent="0.35">
      <c r="A1153" s="2" t="str">
        <f>BASE_NOTAS[[#This Row],[Sigla]]&amp;BASE_NOTAS[[#This Row],[CÓDIGO]]</f>
        <v>PIIF_FO</v>
      </c>
      <c r="B1153" s="4" t="s">
        <v>199</v>
      </c>
      <c r="C1153" s="4" t="s">
        <v>46</v>
      </c>
      <c r="D1153" s="4" t="s">
        <v>116</v>
      </c>
      <c r="E1153" s="42">
        <v>82.467857739188517</v>
      </c>
      <c r="F1153" s="4" t="s">
        <v>611</v>
      </c>
      <c r="G115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65.177638453500535</v>
      </c>
      <c r="H115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53" s="38" t="str">
        <f t="shared" ca="1" si="204"/>
        <v>-</v>
      </c>
      <c r="K1153" s="38" t="str">
        <f t="shared" ca="1" si="205"/>
        <v>-</v>
      </c>
      <c r="L1153" s="38" t="str">
        <f t="shared" ca="1" si="206"/>
        <v>-</v>
      </c>
      <c r="M1153" s="38" t="str">
        <f t="shared" ca="1" si="207"/>
        <v>-</v>
      </c>
      <c r="N1153" s="38">
        <f t="shared" ca="1" si="208"/>
        <v>0</v>
      </c>
      <c r="O1153" s="38">
        <f t="shared" ca="1" si="209"/>
        <v>0</v>
      </c>
      <c r="P1153" s="38">
        <f t="shared" ca="1" si="210"/>
        <v>0</v>
      </c>
      <c r="Q1153" s="38" t="str">
        <f t="shared" ca="1" si="211"/>
        <v>-</v>
      </c>
      <c r="R1153" s="38">
        <f t="shared" ca="1" si="212"/>
        <v>38.098479691400037</v>
      </c>
      <c r="S1153" s="38">
        <f t="shared" ca="1" si="213"/>
        <v>82.467857739188517</v>
      </c>
      <c r="T1153" s="38">
        <f t="shared" ca="1" si="214"/>
        <v>65.177638453500535</v>
      </c>
      <c r="U1153" s="38" t="str">
        <f t="shared" ca="1" si="215"/>
        <v>-</v>
      </c>
      <c r="V1153" s="38"/>
      <c r="W1153" s="38"/>
    </row>
    <row r="1154" spans="1:23" x14ac:dyDescent="0.35">
      <c r="A1154" s="2" t="str">
        <f>BASE_NOTAS[[#This Row],[Sigla]]&amp;BASE_NOTAS[[#This Row],[CÓDIGO]]</f>
        <v>PRIF_FO</v>
      </c>
      <c r="B1154" s="4" t="s">
        <v>200</v>
      </c>
      <c r="C1154" s="4" t="s">
        <v>46</v>
      </c>
      <c r="D1154" s="4" t="s">
        <v>116</v>
      </c>
      <c r="E1154" s="42">
        <v>90.863952333664344</v>
      </c>
      <c r="F1154" s="4" t="s">
        <v>611</v>
      </c>
      <c r="G115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90.582516898306366</v>
      </c>
      <c r="H115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54" s="38" t="str">
        <f t="shared" ca="1" si="204"/>
        <v>-</v>
      </c>
      <c r="K1154" s="38" t="str">
        <f t="shared" ca="1" si="205"/>
        <v>-</v>
      </c>
      <c r="L1154" s="38" t="str">
        <f t="shared" ca="1" si="206"/>
        <v>-</v>
      </c>
      <c r="M1154" s="38" t="str">
        <f t="shared" ca="1" si="207"/>
        <v>-</v>
      </c>
      <c r="N1154" s="38">
        <f t="shared" ca="1" si="208"/>
        <v>100</v>
      </c>
      <c r="O1154" s="38">
        <f t="shared" ca="1" si="209"/>
        <v>100</v>
      </c>
      <c r="P1154" s="38">
        <f t="shared" ca="1" si="210"/>
        <v>100</v>
      </c>
      <c r="Q1154" s="38" t="str">
        <f t="shared" ca="1" si="211"/>
        <v>-</v>
      </c>
      <c r="R1154" s="38">
        <f t="shared" ca="1" si="212"/>
        <v>83.265856950067473</v>
      </c>
      <c r="S1154" s="38">
        <f t="shared" ca="1" si="213"/>
        <v>90.863952333664344</v>
      </c>
      <c r="T1154" s="38">
        <f t="shared" ca="1" si="214"/>
        <v>90.582516898306366</v>
      </c>
      <c r="U1154" s="38" t="str">
        <f t="shared" ca="1" si="215"/>
        <v>-</v>
      </c>
      <c r="V1154" s="38"/>
      <c r="W1154" s="38"/>
    </row>
    <row r="1155" spans="1:23" x14ac:dyDescent="0.35">
      <c r="A1155" s="2" t="str">
        <f>BASE_NOTAS[[#This Row],[Sigla]]&amp;BASE_NOTAS[[#This Row],[CÓDIGO]]</f>
        <v>RJIF_FO</v>
      </c>
      <c r="B1155" s="4" t="s">
        <v>201</v>
      </c>
      <c r="C1155" s="4" t="s">
        <v>46</v>
      </c>
      <c r="D1155" s="4" t="s">
        <v>116</v>
      </c>
      <c r="E1155" s="42">
        <v>98.277276456111551</v>
      </c>
      <c r="F1155" s="4" t="s">
        <v>611</v>
      </c>
      <c r="G115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115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55" s="38" t="str">
        <f t="shared" ref="J1155:J1218" ca="1" si="216">INDEX(INDIRECT("[Indicadores_Consolidado_2026_07_31.xlsx]"&amp;C1155&amp;"!$V$37:$V$64"),MATCH(B1155,INDIRECT("[Indicadores_Consolidado_2026_07_31.xlsx]"&amp;C1155&amp;"!$F$37:$F$64")))</f>
        <v>-</v>
      </c>
      <c r="K1155" s="38" t="str">
        <f t="shared" ref="K1155:K1218" ca="1" si="217">INDEX(INDIRECT("[Indicadores_Consolidado_2026_07_31.xlsx]"&amp;C1155&amp;"!$W$37:$W$64"),MATCH(B1155,INDIRECT("[Indicadores_Consolidado_2026_07_31.xlsx]"&amp;C1155&amp;"!$F$37:$F$64")))</f>
        <v>-</v>
      </c>
      <c r="L1155" s="38" t="str">
        <f t="shared" ref="L1155:L1218" ca="1" si="218">INDEX(INDIRECT("[Indicadores_Consolidado_2026_07_31.xlsx]"&amp;C1155&amp;"!$X$37:$X$64"),MATCH(B1155,INDIRECT("[Indicadores_Consolidado_2026_07_31.xlsx]"&amp;C1155&amp;"!$F$37:$F$64")))</f>
        <v>-</v>
      </c>
      <c r="M1155" s="38" t="str">
        <f t="shared" ref="M1155:M1218" ca="1" si="219">INDEX(INDIRECT("[Indicadores_Consolidado_2026_07_31.xlsx]"&amp;C1155&amp;"!$Y$37:$Y$64"),MATCH(B1155,INDIRECT("[Indicadores_Consolidado_2026_07_31.xlsx]"&amp;C1155&amp;"!$F$37:$F$64")))</f>
        <v>-</v>
      </c>
      <c r="N1155" s="38">
        <f t="shared" ref="N1155:N1218" ca="1" si="220">INDEX(INDIRECT("[Indicadores_Consolidado_2026_07_31.xlsx]"&amp;C1155&amp;"!$Z$37:$Z$64"),MATCH(B1155,INDIRECT("[Indicadores_Consolidado_2026_07_31.xlsx]"&amp;C1155&amp;"!$F$37:$F$64")))</f>
        <v>100</v>
      </c>
      <c r="O1155" s="38">
        <f t="shared" ref="O1155:O1218" ca="1" si="221">INDEX(INDIRECT("[Indicadores_Consolidado_2026_07_31.xlsx]"&amp;C1155&amp;"!$AA$37:$AA$64"),MATCH(B1155,INDIRECT("[Indicadores_Consolidado_2026_07_31.xlsx]"&amp;C1155&amp;"!$F$37:$F$64")))</f>
        <v>100</v>
      </c>
      <c r="P1155" s="38">
        <f t="shared" ref="P1155:P1218" ca="1" si="222">INDEX(INDIRECT("[Indicadores_Consolidado_2026_07_31.xlsx]"&amp;C1155&amp;"!$AB$37:$AB$64"),MATCH(B1155,INDIRECT("[Indicadores_Consolidado_2026_07_31.xlsx]"&amp;C1155&amp;"!$F$37:$F$64")))</f>
        <v>100</v>
      </c>
      <c r="Q1155" s="38" t="str">
        <f t="shared" ref="Q1155:Q1218" ca="1" si="223">INDEX(INDIRECT("[Indicadores_Consolidado_2026_07_31.xlsx]"&amp;C1155&amp;"!$AC$37:$AC$64"),MATCH(B1155,INDIRECT("[Indicadores_Consolidado_2026_07_31.xlsx]"&amp;C1155&amp;"!$F$37:$F$64")))</f>
        <v>-</v>
      </c>
      <c r="R1155" s="38">
        <f t="shared" ref="R1155:R1218" ca="1" si="224">INDEX(INDIRECT("[Indicadores_Consolidado_2026_07_31.xlsx]"&amp;C1155&amp;"!$AD$37:$AD$64"),MATCH(B1155,INDIRECT("[Indicadores_Consolidado_2026_07_31.xlsx]"&amp;C1155&amp;"!$F$37:$F$64")))</f>
        <v>100</v>
      </c>
      <c r="S1155" s="38">
        <f t="shared" ref="S1155:U1218" ca="1" si="225">INDEX(INDIRECT("[Indicadores_Consolidado_2026_07_31.xlsx]"&amp;C1155&amp;"!$AE$37:$AE$64"),MATCH(B1155,INDIRECT("[Indicadores_Consolidado_2026_07_31.xlsx]"&amp;C1155&amp;"!$F$37:$F$64")))</f>
        <v>98.277276456111551</v>
      </c>
      <c r="T1155" s="38">
        <f t="shared" ref="T1155:T1218" ca="1" si="226">INDEX(INDIRECT("[Indicadores_Consolidado_2026_07_31.xlsx]"&amp;C1155&amp;"!$AF$37:$AF$64"),MATCH(B1155,INDIRECT("[Indicadores_Consolidado_2026_07_31.xlsx]"&amp;C1155&amp;"!$F$37:$F$64")))</f>
        <v>100</v>
      </c>
      <c r="U1155" s="38" t="str">
        <f t="shared" ref="U1155:U1218" ca="1" si="227">INDEX(INDIRECT("[Indicadores_Consolidado_2026_07_31.xlsx]"&amp;C1155&amp;"!$AG$37:$AG$64"),MATCH(B1155,INDIRECT("[Indicadores_Consolidado_2026_07_31.xlsx]"&amp;C1155&amp;"!$F$37:$F$64")))</f>
        <v>-</v>
      </c>
      <c r="V1155" s="38"/>
      <c r="W1155" s="38"/>
    </row>
    <row r="1156" spans="1:23" x14ac:dyDescent="0.35">
      <c r="A1156" s="2" t="str">
        <f>BASE_NOTAS[[#This Row],[Sigla]]&amp;BASE_NOTAS[[#This Row],[CÓDIGO]]</f>
        <v>RNIF_FO</v>
      </c>
      <c r="B1156" s="4" t="s">
        <v>202</v>
      </c>
      <c r="C1156" s="4" t="s">
        <v>46</v>
      </c>
      <c r="D1156" s="4" t="s">
        <v>116</v>
      </c>
      <c r="E1156" s="42">
        <v>0</v>
      </c>
      <c r="F1156" s="4" t="s">
        <v>611</v>
      </c>
      <c r="G115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31.680440771349854</v>
      </c>
      <c r="H115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56" s="38" t="str">
        <f t="shared" ca="1" si="216"/>
        <v>-</v>
      </c>
      <c r="K1156" s="38" t="str">
        <f t="shared" ca="1" si="217"/>
        <v>-</v>
      </c>
      <c r="L1156" s="38" t="str">
        <f t="shared" ca="1" si="218"/>
        <v>-</v>
      </c>
      <c r="M1156" s="38" t="str">
        <f t="shared" ca="1" si="219"/>
        <v>-</v>
      </c>
      <c r="N1156" s="38">
        <f t="shared" ca="1" si="220"/>
        <v>46.869896570495371</v>
      </c>
      <c r="O1156" s="38">
        <f t="shared" ca="1" si="221"/>
        <v>41.942979712217351</v>
      </c>
      <c r="P1156" s="38">
        <f t="shared" ca="1" si="222"/>
        <v>51.046811486516006</v>
      </c>
      <c r="Q1156" s="38" t="str">
        <f t="shared" ca="1" si="223"/>
        <v>-</v>
      </c>
      <c r="R1156" s="38">
        <f t="shared" ca="1" si="224"/>
        <v>14.325195762321524</v>
      </c>
      <c r="S1156" s="38">
        <f t="shared" ca="1" si="225"/>
        <v>0</v>
      </c>
      <c r="T1156" s="38">
        <f t="shared" ca="1" si="226"/>
        <v>31.680440771349854</v>
      </c>
      <c r="U1156" s="38" t="str">
        <f t="shared" ca="1" si="227"/>
        <v>-</v>
      </c>
      <c r="V1156" s="38"/>
      <c r="W1156" s="38"/>
    </row>
    <row r="1157" spans="1:23" x14ac:dyDescent="0.35">
      <c r="A1157" s="2" t="str">
        <f>BASE_NOTAS[[#This Row],[Sigla]]&amp;BASE_NOTAS[[#This Row],[CÓDIGO]]</f>
        <v>ROIF_FO</v>
      </c>
      <c r="B1157" s="4" t="s">
        <v>203</v>
      </c>
      <c r="C1157" s="4" t="s">
        <v>46</v>
      </c>
      <c r="D1157" s="4" t="s">
        <v>116</v>
      </c>
      <c r="E1157" s="42">
        <v>84.760522496371564</v>
      </c>
      <c r="F1157" s="4" t="s">
        <v>611</v>
      </c>
      <c r="G115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85.547785547785551</v>
      </c>
      <c r="H115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57" s="38" t="str">
        <f t="shared" ca="1" si="216"/>
        <v>-</v>
      </c>
      <c r="K1157" s="38" t="str">
        <f t="shared" ca="1" si="217"/>
        <v>-</v>
      </c>
      <c r="L1157" s="38" t="str">
        <f t="shared" ca="1" si="218"/>
        <v>-</v>
      </c>
      <c r="M1157" s="38" t="str">
        <f t="shared" ca="1" si="219"/>
        <v>-</v>
      </c>
      <c r="N1157" s="38">
        <f t="shared" ca="1" si="220"/>
        <v>46.853146853146846</v>
      </c>
      <c r="O1157" s="38">
        <f t="shared" ca="1" si="221"/>
        <v>77.497129735935715</v>
      </c>
      <c r="P1157" s="38">
        <f t="shared" ca="1" si="222"/>
        <v>77.989893318360487</v>
      </c>
      <c r="Q1157" s="38" t="str">
        <f t="shared" ca="1" si="223"/>
        <v>-</v>
      </c>
      <c r="R1157" s="38">
        <f t="shared" ca="1" si="224"/>
        <v>51.084812623274154</v>
      </c>
      <c r="S1157" s="38">
        <f t="shared" ca="1" si="225"/>
        <v>84.760522496371564</v>
      </c>
      <c r="T1157" s="38">
        <f t="shared" ca="1" si="226"/>
        <v>85.547785547785551</v>
      </c>
      <c r="U1157" s="38" t="str">
        <f t="shared" ca="1" si="227"/>
        <v>-</v>
      </c>
      <c r="V1157" s="38"/>
      <c r="W1157" s="38"/>
    </row>
    <row r="1158" spans="1:23" x14ac:dyDescent="0.35">
      <c r="A1158" s="2" t="str">
        <f>BASE_NOTAS[[#This Row],[Sigla]]&amp;BASE_NOTAS[[#This Row],[CÓDIGO]]</f>
        <v>RRIF_FO</v>
      </c>
      <c r="B1158" s="4" t="s">
        <v>204</v>
      </c>
      <c r="C1158" s="4" t="s">
        <v>46</v>
      </c>
      <c r="D1158" s="4" t="s">
        <v>116</v>
      </c>
      <c r="E1158" s="42">
        <v>36.60377358490566</v>
      </c>
      <c r="F1158" s="4" t="s">
        <v>611</v>
      </c>
      <c r="G115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12.323232323232329</v>
      </c>
      <c r="H115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58" s="38" t="str">
        <f t="shared" ca="1" si="216"/>
        <v>-</v>
      </c>
      <c r="K1158" s="38" t="str">
        <f t="shared" ca="1" si="217"/>
        <v>-</v>
      </c>
      <c r="L1158" s="38" t="str">
        <f t="shared" ca="1" si="218"/>
        <v>-</v>
      </c>
      <c r="M1158" s="38" t="str">
        <f t="shared" ca="1" si="219"/>
        <v>-</v>
      </c>
      <c r="N1158" s="38">
        <f t="shared" ca="1" si="220"/>
        <v>32.121212121212125</v>
      </c>
      <c r="O1158" s="38">
        <f t="shared" ca="1" si="221"/>
        <v>21.990049751243781</v>
      </c>
      <c r="P1158" s="38">
        <f t="shared" ca="1" si="222"/>
        <v>78.199513381995146</v>
      </c>
      <c r="Q1158" s="38" t="str">
        <f t="shared" ca="1" si="223"/>
        <v>-</v>
      </c>
      <c r="R1158" s="38">
        <f t="shared" ca="1" si="224"/>
        <v>25.81196581196582</v>
      </c>
      <c r="S1158" s="38">
        <f t="shared" ca="1" si="225"/>
        <v>36.60377358490566</v>
      </c>
      <c r="T1158" s="38">
        <f t="shared" ca="1" si="226"/>
        <v>12.323232323232329</v>
      </c>
      <c r="U1158" s="38" t="str">
        <f t="shared" ca="1" si="227"/>
        <v>-</v>
      </c>
      <c r="V1158" s="38"/>
      <c r="W1158" s="38"/>
    </row>
    <row r="1159" spans="1:23" x14ac:dyDescent="0.35">
      <c r="A1159" s="2" t="str">
        <f>BASE_NOTAS[[#This Row],[Sigla]]&amp;BASE_NOTAS[[#This Row],[CÓDIGO]]</f>
        <v>RSIF_FO</v>
      </c>
      <c r="B1159" s="4" t="s">
        <v>205</v>
      </c>
      <c r="C1159" s="4" t="s">
        <v>46</v>
      </c>
      <c r="D1159" s="4" t="s">
        <v>116</v>
      </c>
      <c r="E1159" s="42">
        <v>79.037319922864597</v>
      </c>
      <c r="F1159" s="4" t="s">
        <v>611</v>
      </c>
      <c r="G115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78.206060606060618</v>
      </c>
      <c r="H115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59" s="38" t="str">
        <f t="shared" ca="1" si="216"/>
        <v>-</v>
      </c>
      <c r="K1159" s="38" t="str">
        <f t="shared" ca="1" si="217"/>
        <v>-</v>
      </c>
      <c r="L1159" s="38" t="str">
        <f t="shared" ca="1" si="218"/>
        <v>-</v>
      </c>
      <c r="M1159" s="38" t="str">
        <f t="shared" ca="1" si="219"/>
        <v>-</v>
      </c>
      <c r="N1159" s="38">
        <f t="shared" ca="1" si="220"/>
        <v>74.538137918419594</v>
      </c>
      <c r="O1159" s="38">
        <f t="shared" ca="1" si="221"/>
        <v>82.846331721673323</v>
      </c>
      <c r="P1159" s="38">
        <f t="shared" ca="1" si="222"/>
        <v>85.853808985298642</v>
      </c>
      <c r="Q1159" s="38" t="str">
        <f t="shared" ca="1" si="223"/>
        <v>-</v>
      </c>
      <c r="R1159" s="38">
        <f t="shared" ca="1" si="224"/>
        <v>79.610503057396855</v>
      </c>
      <c r="S1159" s="38">
        <f t="shared" ca="1" si="225"/>
        <v>79.037319922864597</v>
      </c>
      <c r="T1159" s="38">
        <f t="shared" ca="1" si="226"/>
        <v>78.206060606060618</v>
      </c>
      <c r="U1159" s="38" t="str">
        <f t="shared" ca="1" si="227"/>
        <v>-</v>
      </c>
      <c r="V1159" s="38"/>
      <c r="W1159" s="38"/>
    </row>
    <row r="1160" spans="1:23" x14ac:dyDescent="0.35">
      <c r="A1160" s="2" t="str">
        <f>BASE_NOTAS[[#This Row],[Sigla]]&amp;BASE_NOTAS[[#This Row],[CÓDIGO]]</f>
        <v>SCIF_FO</v>
      </c>
      <c r="B1160" s="4" t="s">
        <v>194</v>
      </c>
      <c r="C1160" s="4" t="s">
        <v>46</v>
      </c>
      <c r="D1160" s="4" t="s">
        <v>116</v>
      </c>
      <c r="E1160" s="42">
        <v>99.46274384393989</v>
      </c>
      <c r="F1160" s="4" t="s">
        <v>611</v>
      </c>
      <c r="G116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99.363122752953288</v>
      </c>
      <c r="H116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60" s="38" t="str">
        <f t="shared" ca="1" si="216"/>
        <v>-</v>
      </c>
      <c r="K1160" s="38" t="str">
        <f t="shared" ca="1" si="217"/>
        <v>-</v>
      </c>
      <c r="L1160" s="38" t="str">
        <f t="shared" ca="1" si="218"/>
        <v>-</v>
      </c>
      <c r="M1160" s="38" t="str">
        <f t="shared" ca="1" si="219"/>
        <v>-</v>
      </c>
      <c r="N1160" s="38">
        <f t="shared" ca="1" si="220"/>
        <v>100</v>
      </c>
      <c r="O1160" s="38">
        <f t="shared" ca="1" si="221"/>
        <v>100</v>
      </c>
      <c r="P1160" s="38">
        <f t="shared" ca="1" si="222"/>
        <v>100</v>
      </c>
      <c r="Q1160" s="38" t="str">
        <f t="shared" ca="1" si="223"/>
        <v>-</v>
      </c>
      <c r="R1160" s="38">
        <f t="shared" ca="1" si="224"/>
        <v>97.84441547153412</v>
      </c>
      <c r="S1160" s="38">
        <f t="shared" ca="1" si="225"/>
        <v>99.46274384393989</v>
      </c>
      <c r="T1160" s="38">
        <f t="shared" ca="1" si="226"/>
        <v>99.363122752953288</v>
      </c>
      <c r="U1160" s="38" t="str">
        <f t="shared" ca="1" si="227"/>
        <v>-</v>
      </c>
      <c r="V1160" s="38"/>
      <c r="W1160" s="38"/>
    </row>
    <row r="1161" spans="1:23" x14ac:dyDescent="0.35">
      <c r="A1161" s="2" t="str">
        <f>BASE_NOTAS[[#This Row],[Sigla]]&amp;BASE_NOTAS[[#This Row],[CÓDIGO]]</f>
        <v>SEIF_FO</v>
      </c>
      <c r="B1161" s="4" t="s">
        <v>206</v>
      </c>
      <c r="C1161" s="4" t="s">
        <v>46</v>
      </c>
      <c r="D1161" s="4" t="s">
        <v>116</v>
      </c>
      <c r="E1161" s="42">
        <v>70.415094339622627</v>
      </c>
      <c r="F1161" s="4" t="s">
        <v>611</v>
      </c>
      <c r="G116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70.334928229665067</v>
      </c>
      <c r="H116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61" s="38" t="str">
        <f t="shared" ca="1" si="216"/>
        <v>-</v>
      </c>
      <c r="K1161" s="38" t="str">
        <f t="shared" ca="1" si="217"/>
        <v>-</v>
      </c>
      <c r="L1161" s="38" t="str">
        <f t="shared" ca="1" si="218"/>
        <v>-</v>
      </c>
      <c r="M1161" s="38" t="str">
        <f t="shared" ca="1" si="219"/>
        <v>-</v>
      </c>
      <c r="N1161" s="38">
        <f t="shared" ca="1" si="220"/>
        <v>74.787878787878796</v>
      </c>
      <c r="O1161" s="38">
        <f t="shared" ca="1" si="221"/>
        <v>71.024875621890558</v>
      </c>
      <c r="P1161" s="38">
        <f t="shared" ca="1" si="222"/>
        <v>80.379562043795616</v>
      </c>
      <c r="Q1161" s="38" t="str">
        <f t="shared" ca="1" si="223"/>
        <v>-</v>
      </c>
      <c r="R1161" s="38">
        <f t="shared" ca="1" si="224"/>
        <v>68.205128205128204</v>
      </c>
      <c r="S1161" s="38">
        <f t="shared" ca="1" si="225"/>
        <v>70.415094339622627</v>
      </c>
      <c r="T1161" s="38">
        <f t="shared" ca="1" si="226"/>
        <v>70.334928229665067</v>
      </c>
      <c r="U1161" s="38" t="str">
        <f t="shared" ca="1" si="227"/>
        <v>-</v>
      </c>
      <c r="V1161" s="38"/>
      <c r="W1161" s="38"/>
    </row>
    <row r="1162" spans="1:23" x14ac:dyDescent="0.35">
      <c r="A1162" s="2" t="str">
        <f>BASE_NOTAS[[#This Row],[Sigla]]&amp;BASE_NOTAS[[#This Row],[CÓDIGO]]</f>
        <v>SPIF_FO</v>
      </c>
      <c r="B1162" s="4" t="s">
        <v>186</v>
      </c>
      <c r="C1162" s="4" t="s">
        <v>46</v>
      </c>
      <c r="D1162" s="4" t="s">
        <v>116</v>
      </c>
      <c r="E1162" s="42">
        <v>92.628345765686717</v>
      </c>
      <c r="F1162" s="4" t="s">
        <v>611</v>
      </c>
      <c r="G116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92.426591496358924</v>
      </c>
      <c r="H116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62" s="38" t="str">
        <f t="shared" ca="1" si="216"/>
        <v>-</v>
      </c>
      <c r="K1162" s="38" t="str">
        <f t="shared" ca="1" si="217"/>
        <v>-</v>
      </c>
      <c r="L1162" s="38" t="str">
        <f t="shared" ca="1" si="218"/>
        <v>-</v>
      </c>
      <c r="M1162" s="38" t="str">
        <f t="shared" ca="1" si="219"/>
        <v>-</v>
      </c>
      <c r="N1162" s="38">
        <f t="shared" ca="1" si="220"/>
        <v>86.018322762508802</v>
      </c>
      <c r="O1162" s="38">
        <f t="shared" ca="1" si="221"/>
        <v>90.410737012611349</v>
      </c>
      <c r="P1162" s="38">
        <f t="shared" ca="1" si="222"/>
        <v>92.902167147626315</v>
      </c>
      <c r="Q1162" s="38" t="str">
        <f t="shared" ca="1" si="223"/>
        <v>-</v>
      </c>
      <c r="R1162" s="38">
        <f t="shared" ca="1" si="224"/>
        <v>92.605843768634472</v>
      </c>
      <c r="S1162" s="38">
        <f t="shared" ca="1" si="225"/>
        <v>92.628345765686717</v>
      </c>
      <c r="T1162" s="38">
        <f t="shared" ca="1" si="226"/>
        <v>92.426591496358924</v>
      </c>
      <c r="U1162" s="38" t="str">
        <f t="shared" ca="1" si="227"/>
        <v>-</v>
      </c>
      <c r="V1162" s="38"/>
      <c r="W1162" s="38"/>
    </row>
    <row r="1163" spans="1:23" x14ac:dyDescent="0.35">
      <c r="A1163" s="2" t="str">
        <f>BASE_NOTAS[[#This Row],[Sigla]]&amp;BASE_NOTAS[[#This Row],[CÓDIGO]]</f>
        <v>TOIF_FO</v>
      </c>
      <c r="B1163" s="4" t="s">
        <v>185</v>
      </c>
      <c r="C1163" s="4" t="s">
        <v>46</v>
      </c>
      <c r="D1163" s="4" t="s">
        <v>116</v>
      </c>
      <c r="E1163" s="42">
        <v>25.812926535527897</v>
      </c>
      <c r="F1163" s="4" t="s">
        <v>611</v>
      </c>
      <c r="G116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16.796536796536799</v>
      </c>
      <c r="H116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163" s="38" t="str">
        <f t="shared" ca="1" si="216"/>
        <v>-</v>
      </c>
      <c r="K1163" s="38" t="str">
        <f t="shared" ca="1" si="217"/>
        <v>-</v>
      </c>
      <c r="L1163" s="38" t="str">
        <f t="shared" ca="1" si="218"/>
        <v>-</v>
      </c>
      <c r="M1163" s="38" t="str">
        <f t="shared" ca="1" si="219"/>
        <v>-</v>
      </c>
      <c r="N1163" s="38">
        <f t="shared" ca="1" si="220"/>
        <v>34.074558534990189</v>
      </c>
      <c r="O1163" s="38">
        <f t="shared" ca="1" si="221"/>
        <v>30.248040373671216</v>
      </c>
      <c r="P1163" s="38">
        <f t="shared" ca="1" si="222"/>
        <v>44.71459328887255</v>
      </c>
      <c r="Q1163" s="38" t="str">
        <f t="shared" ca="1" si="223"/>
        <v>-</v>
      </c>
      <c r="R1163" s="38">
        <f t="shared" ca="1" si="224"/>
        <v>24.515771997786384</v>
      </c>
      <c r="S1163" s="38">
        <f t="shared" ca="1" si="225"/>
        <v>25.812926535527897</v>
      </c>
      <c r="T1163" s="38">
        <f t="shared" ca="1" si="226"/>
        <v>16.796536796536799</v>
      </c>
      <c r="U1163" s="38" t="str">
        <f t="shared" ca="1" si="227"/>
        <v>-</v>
      </c>
      <c r="V1163" s="38"/>
      <c r="W1163" s="38"/>
    </row>
    <row r="1164" spans="1:23" x14ac:dyDescent="0.35">
      <c r="A1164" s="2" t="str">
        <f>BASE_NOTAS[[#This Row],[Sigla]]&amp;BASE_NOTAS[[#This Row],[CÓDIGO]]</f>
        <v>ACIN_IF</v>
      </c>
      <c r="B1164" s="4" t="s">
        <v>156</v>
      </c>
      <c r="C1164" s="4" t="s">
        <v>47</v>
      </c>
      <c r="D1164" s="4" t="s">
        <v>117</v>
      </c>
      <c r="E1164" s="42">
        <v>0</v>
      </c>
      <c r="F1164" s="4" t="s">
        <v>471</v>
      </c>
      <c r="G116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2.3094917422752266</v>
      </c>
      <c r="H116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164" s="38">
        <f t="shared" ca="1" si="216"/>
        <v>3.1415914847534401</v>
      </c>
      <c r="K1164" s="38">
        <f t="shared" ca="1" si="217"/>
        <v>1.3972783490884706</v>
      </c>
      <c r="L1164" s="38">
        <f t="shared" ca="1" si="218"/>
        <v>1.0921810244356982</v>
      </c>
      <c r="M1164" s="38">
        <f t="shared" ca="1" si="219"/>
        <v>0.62447072711988449</v>
      </c>
      <c r="N1164" s="38">
        <f t="shared" ca="1" si="220"/>
        <v>0</v>
      </c>
      <c r="O1164" s="38">
        <f t="shared" ca="1" si="221"/>
        <v>0.20114039111785437</v>
      </c>
      <c r="P1164" s="38" t="str">
        <f t="shared" ca="1" si="222"/>
        <v>-</v>
      </c>
      <c r="Q1164" s="38">
        <f t="shared" ca="1" si="223"/>
        <v>4.5353748792086312</v>
      </c>
      <c r="R1164" s="38">
        <f t="shared" ca="1" si="224"/>
        <v>0</v>
      </c>
      <c r="S1164" s="38">
        <f t="shared" ca="1" si="225"/>
        <v>2.3094917422752266</v>
      </c>
      <c r="T1164" s="38" t="str">
        <f t="shared" ca="1" si="226"/>
        <v>-</v>
      </c>
      <c r="U1164" s="38" t="str">
        <f t="shared" ca="1" si="227"/>
        <v>-</v>
      </c>
      <c r="V1164" s="38"/>
      <c r="W1164" s="38"/>
    </row>
    <row r="1165" spans="1:23" x14ac:dyDescent="0.35">
      <c r="A1165" s="2" t="str">
        <f>BASE_NOTAS[[#This Row],[Sigla]]&amp;BASE_NOTAS[[#This Row],[CÓDIGO]]</f>
        <v>ALIN_IF</v>
      </c>
      <c r="B1165" s="4" t="s">
        <v>157</v>
      </c>
      <c r="C1165" s="4" t="s">
        <v>47</v>
      </c>
      <c r="D1165" s="4" t="s">
        <v>117</v>
      </c>
      <c r="E1165" s="42">
        <v>13.554950378178715</v>
      </c>
      <c r="F1165" s="4" t="s">
        <v>471</v>
      </c>
      <c r="G116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4.2496448366282786</v>
      </c>
      <c r="H116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165" s="38">
        <f t="shared" ca="1" si="216"/>
        <v>5.1040617510537452</v>
      </c>
      <c r="K1165" s="38">
        <f t="shared" ca="1" si="217"/>
        <v>4.939678448661553</v>
      </c>
      <c r="L1165" s="38">
        <f t="shared" ca="1" si="218"/>
        <v>4.4628622980923272</v>
      </c>
      <c r="M1165" s="38">
        <f t="shared" ca="1" si="219"/>
        <v>3.5651233703963601</v>
      </c>
      <c r="N1165" s="38">
        <f t="shared" ca="1" si="220"/>
        <v>2.7889831408550796</v>
      </c>
      <c r="O1165" s="38">
        <f t="shared" ca="1" si="221"/>
        <v>3.1681159965735644</v>
      </c>
      <c r="P1165" s="38" t="str">
        <f t="shared" ca="1" si="222"/>
        <v>-</v>
      </c>
      <c r="Q1165" s="38">
        <f t="shared" ca="1" si="223"/>
        <v>4.83971228148528</v>
      </c>
      <c r="R1165" s="38">
        <f t="shared" ca="1" si="224"/>
        <v>13.554950378178715</v>
      </c>
      <c r="S1165" s="38">
        <f t="shared" ca="1" si="225"/>
        <v>4.2496448366282786</v>
      </c>
      <c r="T1165" s="38" t="str">
        <f t="shared" ca="1" si="226"/>
        <v>-</v>
      </c>
      <c r="U1165" s="38" t="str">
        <f t="shared" ca="1" si="227"/>
        <v>-</v>
      </c>
      <c r="V1165" s="38"/>
      <c r="W1165" s="38"/>
    </row>
    <row r="1166" spans="1:23" x14ac:dyDescent="0.35">
      <c r="A1166" s="2" t="str">
        <f>BASE_NOTAS[[#This Row],[Sigla]]&amp;BASE_NOTAS[[#This Row],[CÓDIGO]]</f>
        <v>AMIN_IF</v>
      </c>
      <c r="B1166" s="4" t="s">
        <v>158</v>
      </c>
      <c r="C1166" s="4" t="s">
        <v>47</v>
      </c>
      <c r="D1166" s="4" t="s">
        <v>117</v>
      </c>
      <c r="E1166" s="42">
        <v>40.598062808114868</v>
      </c>
      <c r="F1166" s="4" t="s">
        <v>471</v>
      </c>
      <c r="G116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34.98117157521213</v>
      </c>
      <c r="H116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166" s="38">
        <f t="shared" ca="1" si="216"/>
        <v>36.467484791533579</v>
      </c>
      <c r="K1166" s="38">
        <f t="shared" ca="1" si="217"/>
        <v>20.496000532895035</v>
      </c>
      <c r="L1166" s="38">
        <f t="shared" ca="1" si="218"/>
        <v>15.408951594372923</v>
      </c>
      <c r="M1166" s="38">
        <f t="shared" ca="1" si="219"/>
        <v>21.709765115741089</v>
      </c>
      <c r="N1166" s="38">
        <f t="shared" ca="1" si="220"/>
        <v>27.22207080743862</v>
      </c>
      <c r="O1166" s="38">
        <f t="shared" ca="1" si="221"/>
        <v>26.216191180968483</v>
      </c>
      <c r="P1166" s="38" t="str">
        <f t="shared" ca="1" si="222"/>
        <v>-</v>
      </c>
      <c r="Q1166" s="38">
        <f t="shared" ca="1" si="223"/>
        <v>30.8636498950838</v>
      </c>
      <c r="R1166" s="38">
        <f t="shared" ca="1" si="224"/>
        <v>40.598062808114868</v>
      </c>
      <c r="S1166" s="38">
        <f t="shared" ca="1" si="225"/>
        <v>34.98117157521213</v>
      </c>
      <c r="T1166" s="38" t="str">
        <f t="shared" ca="1" si="226"/>
        <v>-</v>
      </c>
      <c r="U1166" s="38" t="str">
        <f t="shared" ca="1" si="227"/>
        <v>-</v>
      </c>
      <c r="V1166" s="38"/>
      <c r="W1166" s="38"/>
    </row>
    <row r="1167" spans="1:23" x14ac:dyDescent="0.35">
      <c r="A1167" s="2" t="str">
        <f>BASE_NOTAS[[#This Row],[Sigla]]&amp;BASE_NOTAS[[#This Row],[CÓDIGO]]</f>
        <v>APIN_IF</v>
      </c>
      <c r="B1167" s="4" t="s">
        <v>184</v>
      </c>
      <c r="C1167" s="4" t="s">
        <v>47</v>
      </c>
      <c r="D1167" s="4" t="s">
        <v>117</v>
      </c>
      <c r="E1167" s="42">
        <v>5.1247015270981491</v>
      </c>
      <c r="F1167" s="4" t="s">
        <v>471</v>
      </c>
      <c r="G116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4.6803167277338904</v>
      </c>
      <c r="H116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167" s="38">
        <f t="shared" ca="1" si="216"/>
        <v>4.981274109777444</v>
      </c>
      <c r="K1167" s="38">
        <f t="shared" ca="1" si="217"/>
        <v>3.753713890127254</v>
      </c>
      <c r="L1167" s="38">
        <f t="shared" ca="1" si="218"/>
        <v>2.4076825703579612</v>
      </c>
      <c r="M1167" s="38">
        <f t="shared" ca="1" si="219"/>
        <v>4.1341404279001406</v>
      </c>
      <c r="N1167" s="38">
        <f t="shared" ca="1" si="220"/>
        <v>5.1310522362689763</v>
      </c>
      <c r="O1167" s="38">
        <f t="shared" ca="1" si="221"/>
        <v>4.6991189066541388</v>
      </c>
      <c r="P1167" s="38" t="str">
        <f t="shared" ca="1" si="222"/>
        <v>-</v>
      </c>
      <c r="Q1167" s="38">
        <f t="shared" ca="1" si="223"/>
        <v>8.985523663244539</v>
      </c>
      <c r="R1167" s="38">
        <f t="shared" ca="1" si="224"/>
        <v>5.1247015270981491</v>
      </c>
      <c r="S1167" s="38">
        <f t="shared" ca="1" si="225"/>
        <v>4.6803167277338904</v>
      </c>
      <c r="T1167" s="38" t="str">
        <f t="shared" ca="1" si="226"/>
        <v>-</v>
      </c>
      <c r="U1167" s="38" t="str">
        <f t="shared" ca="1" si="227"/>
        <v>-</v>
      </c>
      <c r="V1167" s="38"/>
      <c r="W1167" s="38"/>
    </row>
    <row r="1168" spans="1:23" x14ac:dyDescent="0.35">
      <c r="A1168" s="2" t="str">
        <f>BASE_NOTAS[[#This Row],[Sigla]]&amp;BASE_NOTAS[[#This Row],[CÓDIGO]]</f>
        <v>BAIN_IF</v>
      </c>
      <c r="B1168" s="4" t="s">
        <v>187</v>
      </c>
      <c r="C1168" s="4" t="s">
        <v>47</v>
      </c>
      <c r="D1168" s="4" t="s">
        <v>117</v>
      </c>
      <c r="E1168" s="42">
        <v>50.379633708178936</v>
      </c>
      <c r="F1168" s="4" t="s">
        <v>471</v>
      </c>
      <c r="G116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42.647025914096517</v>
      </c>
      <c r="H116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168" s="38">
        <f t="shared" ca="1" si="216"/>
        <v>30.011956518886773</v>
      </c>
      <c r="K1168" s="38">
        <f t="shared" ca="1" si="217"/>
        <v>27.48748943225635</v>
      </c>
      <c r="L1168" s="38">
        <f t="shared" ca="1" si="218"/>
        <v>28.208818723960782</v>
      </c>
      <c r="M1168" s="38">
        <f t="shared" ca="1" si="219"/>
        <v>25.184088481853252</v>
      </c>
      <c r="N1168" s="38">
        <f t="shared" ca="1" si="220"/>
        <v>40.279943402604736</v>
      </c>
      <c r="O1168" s="38">
        <f t="shared" ca="1" si="221"/>
        <v>34.125935281172083</v>
      </c>
      <c r="P1168" s="38" t="str">
        <f t="shared" ca="1" si="222"/>
        <v>-</v>
      </c>
      <c r="Q1168" s="38">
        <f t="shared" ca="1" si="223"/>
        <v>32.416113541133193</v>
      </c>
      <c r="R1168" s="38">
        <f t="shared" ca="1" si="224"/>
        <v>50.379633708178936</v>
      </c>
      <c r="S1168" s="38">
        <f t="shared" ca="1" si="225"/>
        <v>42.647025914096517</v>
      </c>
      <c r="T1168" s="38" t="str">
        <f t="shared" ca="1" si="226"/>
        <v>-</v>
      </c>
      <c r="U1168" s="38" t="str">
        <f t="shared" ca="1" si="227"/>
        <v>-</v>
      </c>
      <c r="V1168" s="38"/>
      <c r="W1168" s="38"/>
    </row>
    <row r="1169" spans="1:23" x14ac:dyDescent="0.35">
      <c r="A1169" s="2" t="str">
        <f>BASE_NOTAS[[#This Row],[Sigla]]&amp;BASE_NOTAS[[#This Row],[CÓDIGO]]</f>
        <v>CEIN_IF</v>
      </c>
      <c r="B1169" s="4" t="s">
        <v>188</v>
      </c>
      <c r="C1169" s="4" t="s">
        <v>47</v>
      </c>
      <c r="D1169" s="4" t="s">
        <v>117</v>
      </c>
      <c r="E1169" s="42">
        <v>39.905721115654949</v>
      </c>
      <c r="F1169" s="4" t="s">
        <v>471</v>
      </c>
      <c r="G116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46.345327656527182</v>
      </c>
      <c r="H116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169" s="38">
        <f t="shared" ca="1" si="216"/>
        <v>21.218684087436568</v>
      </c>
      <c r="K1169" s="38">
        <f t="shared" ca="1" si="217"/>
        <v>17.735399929194884</v>
      </c>
      <c r="L1169" s="38">
        <f t="shared" ca="1" si="218"/>
        <v>21.216701286289215</v>
      </c>
      <c r="M1169" s="38">
        <f t="shared" ca="1" si="219"/>
        <v>20.962517379499033</v>
      </c>
      <c r="N1169" s="38">
        <f t="shared" ca="1" si="220"/>
        <v>31.765725426121815</v>
      </c>
      <c r="O1169" s="38">
        <f t="shared" ca="1" si="221"/>
        <v>24.033373507960107</v>
      </c>
      <c r="P1169" s="38" t="str">
        <f t="shared" ca="1" si="222"/>
        <v>-</v>
      </c>
      <c r="Q1169" s="38">
        <f t="shared" ca="1" si="223"/>
        <v>49.437206725499387</v>
      </c>
      <c r="R1169" s="38">
        <f t="shared" ca="1" si="224"/>
        <v>39.905721115654949</v>
      </c>
      <c r="S1169" s="38">
        <f t="shared" ca="1" si="225"/>
        <v>46.345327656527182</v>
      </c>
      <c r="T1169" s="38" t="str">
        <f t="shared" ca="1" si="226"/>
        <v>-</v>
      </c>
      <c r="U1169" s="38" t="str">
        <f t="shared" ca="1" si="227"/>
        <v>-</v>
      </c>
      <c r="V1169" s="38"/>
      <c r="W1169" s="38"/>
    </row>
    <row r="1170" spans="1:23" x14ac:dyDescent="0.35">
      <c r="A1170" s="2" t="str">
        <f>BASE_NOTAS[[#This Row],[Sigla]]&amp;BASE_NOTAS[[#This Row],[CÓDIGO]]</f>
        <v>DFIN_IF</v>
      </c>
      <c r="B1170" s="4" t="s">
        <v>189</v>
      </c>
      <c r="C1170" s="4" t="s">
        <v>47</v>
      </c>
      <c r="D1170" s="4" t="s">
        <v>117</v>
      </c>
      <c r="E1170" s="42">
        <v>5.2223177061142314</v>
      </c>
      <c r="F1170" s="4" t="s">
        <v>471</v>
      </c>
      <c r="G117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4.6749610718081875</v>
      </c>
      <c r="H117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170" s="38">
        <f t="shared" ca="1" si="216"/>
        <v>1.2161644870565897</v>
      </c>
      <c r="K1170" s="38">
        <f t="shared" ca="1" si="217"/>
        <v>0</v>
      </c>
      <c r="L1170" s="38">
        <f t="shared" ca="1" si="218"/>
        <v>3.2374297964775129</v>
      </c>
      <c r="M1170" s="38">
        <f t="shared" ca="1" si="219"/>
        <v>1.5881252159030985</v>
      </c>
      <c r="N1170" s="38">
        <f t="shared" ca="1" si="220"/>
        <v>8.474479770099439</v>
      </c>
      <c r="O1170" s="38">
        <f t="shared" ca="1" si="221"/>
        <v>12.027473400319957</v>
      </c>
      <c r="P1170" s="38" t="str">
        <f t="shared" ca="1" si="222"/>
        <v>-</v>
      </c>
      <c r="Q1170" s="38">
        <f t="shared" ca="1" si="223"/>
        <v>9.1273984864094651</v>
      </c>
      <c r="R1170" s="38">
        <f t="shared" ca="1" si="224"/>
        <v>5.2223177061142314</v>
      </c>
      <c r="S1170" s="38">
        <f t="shared" ca="1" si="225"/>
        <v>4.6749610718081875</v>
      </c>
      <c r="T1170" s="38" t="str">
        <f t="shared" ca="1" si="226"/>
        <v>-</v>
      </c>
      <c r="U1170" s="38" t="str">
        <f t="shared" ca="1" si="227"/>
        <v>-</v>
      </c>
      <c r="V1170" s="38"/>
      <c r="W1170" s="38"/>
    </row>
    <row r="1171" spans="1:23" x14ac:dyDescent="0.35">
      <c r="A1171" s="2" t="str">
        <f>BASE_NOTAS[[#This Row],[Sigla]]&amp;BASE_NOTAS[[#This Row],[CÓDIGO]]</f>
        <v>ESIN_IF</v>
      </c>
      <c r="B1171" s="4" t="s">
        <v>183</v>
      </c>
      <c r="C1171" s="4" t="s">
        <v>47</v>
      </c>
      <c r="D1171" s="4" t="s">
        <v>117</v>
      </c>
      <c r="E1171" s="42">
        <v>21.247468461877599</v>
      </c>
      <c r="F1171" s="4" t="s">
        <v>471</v>
      </c>
      <c r="G117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8.2852608394605376</v>
      </c>
      <c r="H117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171" s="38">
        <f t="shared" ca="1" si="216"/>
        <v>5.6470778493319136</v>
      </c>
      <c r="K1171" s="38">
        <f t="shared" ca="1" si="217"/>
        <v>7.4258183325664753</v>
      </c>
      <c r="L1171" s="38">
        <f t="shared" ca="1" si="218"/>
        <v>13.644204884855588</v>
      </c>
      <c r="M1171" s="38">
        <f t="shared" ca="1" si="219"/>
        <v>6.6683210240690309</v>
      </c>
      <c r="N1171" s="38">
        <f t="shared" ca="1" si="220"/>
        <v>11.323993434307255</v>
      </c>
      <c r="O1171" s="38">
        <f t="shared" ca="1" si="221"/>
        <v>9.4298706086403499</v>
      </c>
      <c r="P1171" s="38" t="str">
        <f t="shared" ca="1" si="222"/>
        <v>-</v>
      </c>
      <c r="Q1171" s="38">
        <f t="shared" ca="1" si="223"/>
        <v>4.46433306199485</v>
      </c>
      <c r="R1171" s="38">
        <f t="shared" ca="1" si="224"/>
        <v>21.247468461877599</v>
      </c>
      <c r="S1171" s="38">
        <f t="shared" ca="1" si="225"/>
        <v>8.2852608394605376</v>
      </c>
      <c r="T1171" s="38" t="str">
        <f t="shared" ca="1" si="226"/>
        <v>-</v>
      </c>
      <c r="U1171" s="38" t="str">
        <f t="shared" ca="1" si="227"/>
        <v>-</v>
      </c>
      <c r="V1171" s="38"/>
      <c r="W1171" s="38"/>
    </row>
    <row r="1172" spans="1:23" x14ac:dyDescent="0.35">
      <c r="A1172" s="2" t="str">
        <f>BASE_NOTAS[[#This Row],[Sigla]]&amp;BASE_NOTAS[[#This Row],[CÓDIGO]]</f>
        <v>GOIN_IF</v>
      </c>
      <c r="B1172" s="4" t="s">
        <v>190</v>
      </c>
      <c r="C1172" s="4" t="s">
        <v>47</v>
      </c>
      <c r="D1172" s="4" t="s">
        <v>117</v>
      </c>
      <c r="E1172" s="42">
        <v>12.688033420720776</v>
      </c>
      <c r="F1172" s="4" t="s">
        <v>471</v>
      </c>
      <c r="G117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11.08984006452904</v>
      </c>
      <c r="H117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172" s="38">
        <f t="shared" ca="1" si="216"/>
        <v>6.8579987197549706</v>
      </c>
      <c r="K1172" s="38">
        <f t="shared" ca="1" si="217"/>
        <v>11.490479223543639</v>
      </c>
      <c r="L1172" s="38">
        <f t="shared" ca="1" si="218"/>
        <v>15.245861336666866</v>
      </c>
      <c r="M1172" s="38">
        <f t="shared" ca="1" si="219"/>
        <v>27.941904028595193</v>
      </c>
      <c r="N1172" s="38">
        <f t="shared" ca="1" si="220"/>
        <v>24.950023444060328</v>
      </c>
      <c r="O1172" s="38">
        <f t="shared" ca="1" si="221"/>
        <v>18.787870088225862</v>
      </c>
      <c r="P1172" s="38" t="str">
        <f t="shared" ca="1" si="222"/>
        <v>-</v>
      </c>
      <c r="Q1172" s="38">
        <f t="shared" ca="1" si="223"/>
        <v>8.3546563843283845</v>
      </c>
      <c r="R1172" s="38">
        <f t="shared" ca="1" si="224"/>
        <v>12.688033420720776</v>
      </c>
      <c r="S1172" s="38">
        <f t="shared" ca="1" si="225"/>
        <v>11.08984006452904</v>
      </c>
      <c r="T1172" s="38" t="str">
        <f t="shared" ca="1" si="226"/>
        <v>-</v>
      </c>
      <c r="U1172" s="38" t="str">
        <f t="shared" ca="1" si="227"/>
        <v>-</v>
      </c>
      <c r="V1172" s="38"/>
      <c r="W1172" s="38"/>
    </row>
    <row r="1173" spans="1:23" x14ac:dyDescent="0.35">
      <c r="A1173" s="2" t="str">
        <f>BASE_NOTAS[[#This Row],[Sigla]]&amp;BASE_NOTAS[[#This Row],[CÓDIGO]]</f>
        <v>MAIN_IF</v>
      </c>
      <c r="B1173" s="4" t="s">
        <v>191</v>
      </c>
      <c r="C1173" s="4" t="s">
        <v>47</v>
      </c>
      <c r="D1173" s="4" t="s">
        <v>117</v>
      </c>
      <c r="E1173" s="42">
        <v>25.7065813809653</v>
      </c>
      <c r="F1173" s="4" t="s">
        <v>471</v>
      </c>
      <c r="G117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21.380974077297694</v>
      </c>
      <c r="H117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173" s="38">
        <f t="shared" ca="1" si="216"/>
        <v>14.706995749311428</v>
      </c>
      <c r="K1173" s="38">
        <f t="shared" ca="1" si="217"/>
        <v>15.574887524417006</v>
      </c>
      <c r="L1173" s="38">
        <f t="shared" ca="1" si="218"/>
        <v>12.559025121567647</v>
      </c>
      <c r="M1173" s="38">
        <f t="shared" ca="1" si="219"/>
        <v>13.963700753073272</v>
      </c>
      <c r="N1173" s="38">
        <f t="shared" ca="1" si="220"/>
        <v>16.821153929544572</v>
      </c>
      <c r="O1173" s="38">
        <f t="shared" ca="1" si="221"/>
        <v>19.586378615340124</v>
      </c>
      <c r="P1173" s="38" t="str">
        <f t="shared" ca="1" si="222"/>
        <v>-</v>
      </c>
      <c r="Q1173" s="38">
        <f t="shared" ca="1" si="223"/>
        <v>9.1512085746853007</v>
      </c>
      <c r="R1173" s="38">
        <f t="shared" ca="1" si="224"/>
        <v>25.7065813809653</v>
      </c>
      <c r="S1173" s="38">
        <f t="shared" ca="1" si="225"/>
        <v>21.380974077297694</v>
      </c>
      <c r="T1173" s="38" t="str">
        <f t="shared" ca="1" si="226"/>
        <v>-</v>
      </c>
      <c r="U1173" s="38" t="str">
        <f t="shared" ca="1" si="227"/>
        <v>-</v>
      </c>
      <c r="V1173" s="38"/>
      <c r="W1173" s="38"/>
    </row>
    <row r="1174" spans="1:23" x14ac:dyDescent="0.35">
      <c r="A1174" s="2" t="str">
        <f>BASE_NOTAS[[#This Row],[Sigla]]&amp;BASE_NOTAS[[#This Row],[CÓDIGO]]</f>
        <v>MGIN_IF</v>
      </c>
      <c r="B1174" s="4" t="s">
        <v>192</v>
      </c>
      <c r="C1174" s="4" t="s">
        <v>47</v>
      </c>
      <c r="D1174" s="4" t="s">
        <v>117</v>
      </c>
      <c r="E1174" s="42">
        <v>20.335390030429064</v>
      </c>
      <c r="F1174" s="4" t="s">
        <v>471</v>
      </c>
      <c r="G117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16.216800627621279</v>
      </c>
      <c r="H117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174" s="38">
        <f t="shared" ca="1" si="216"/>
        <v>12.378582921137015</v>
      </c>
      <c r="K1174" s="38">
        <f t="shared" ca="1" si="217"/>
        <v>10.740618600416139</v>
      </c>
      <c r="L1174" s="38">
        <f t="shared" ca="1" si="218"/>
        <v>21.103726257689406</v>
      </c>
      <c r="M1174" s="38">
        <f t="shared" ca="1" si="219"/>
        <v>8.8118420996934219</v>
      </c>
      <c r="N1174" s="38">
        <f t="shared" ca="1" si="220"/>
        <v>10.940854146126421</v>
      </c>
      <c r="O1174" s="38">
        <f t="shared" ca="1" si="221"/>
        <v>8.8271218165686474</v>
      </c>
      <c r="P1174" s="38" t="str">
        <f t="shared" ca="1" si="222"/>
        <v>-</v>
      </c>
      <c r="Q1174" s="38">
        <f t="shared" ca="1" si="223"/>
        <v>15.301918183425373</v>
      </c>
      <c r="R1174" s="38">
        <f t="shared" ca="1" si="224"/>
        <v>20.335390030429064</v>
      </c>
      <c r="S1174" s="38">
        <f t="shared" ca="1" si="225"/>
        <v>16.216800627621279</v>
      </c>
      <c r="T1174" s="38" t="str">
        <f t="shared" ca="1" si="226"/>
        <v>-</v>
      </c>
      <c r="U1174" s="38" t="str">
        <f t="shared" ca="1" si="227"/>
        <v>-</v>
      </c>
      <c r="V1174" s="38"/>
      <c r="W1174" s="38"/>
    </row>
    <row r="1175" spans="1:23" x14ac:dyDescent="0.35">
      <c r="A1175" s="2" t="str">
        <f>BASE_NOTAS[[#This Row],[Sigla]]&amp;BASE_NOTAS[[#This Row],[CÓDIGO]]</f>
        <v>MSIN_IF</v>
      </c>
      <c r="B1175" s="4" t="s">
        <v>193</v>
      </c>
      <c r="C1175" s="4" t="s">
        <v>47</v>
      </c>
      <c r="D1175" s="4" t="s">
        <v>117</v>
      </c>
      <c r="E1175" s="42">
        <v>25.427483822867025</v>
      </c>
      <c r="F1175" s="4" t="s">
        <v>471</v>
      </c>
      <c r="G117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18.009690733992066</v>
      </c>
      <c r="H117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175" s="38">
        <f t="shared" ca="1" si="216"/>
        <v>16.902536156977362</v>
      </c>
      <c r="K1175" s="38">
        <f t="shared" ca="1" si="217"/>
        <v>12.569781724247383</v>
      </c>
      <c r="L1175" s="38">
        <f t="shared" ca="1" si="218"/>
        <v>12.000934616272863</v>
      </c>
      <c r="M1175" s="38">
        <f t="shared" ca="1" si="219"/>
        <v>12.946926298131697</v>
      </c>
      <c r="N1175" s="38">
        <f t="shared" ca="1" si="220"/>
        <v>16.180714728120531</v>
      </c>
      <c r="O1175" s="38">
        <f t="shared" ca="1" si="221"/>
        <v>16.720673863761668</v>
      </c>
      <c r="P1175" s="38" t="str">
        <f t="shared" ca="1" si="222"/>
        <v>-</v>
      </c>
      <c r="Q1175" s="38">
        <f t="shared" ca="1" si="223"/>
        <v>8.3299709787590412</v>
      </c>
      <c r="R1175" s="38">
        <f t="shared" ca="1" si="224"/>
        <v>25.427483822867025</v>
      </c>
      <c r="S1175" s="38">
        <f t="shared" ca="1" si="225"/>
        <v>18.009690733992066</v>
      </c>
      <c r="T1175" s="38" t="str">
        <f t="shared" ca="1" si="226"/>
        <v>-</v>
      </c>
      <c r="U1175" s="38" t="str">
        <f t="shared" ca="1" si="227"/>
        <v>-</v>
      </c>
      <c r="V1175" s="38"/>
      <c r="W1175" s="38"/>
    </row>
    <row r="1176" spans="1:23" x14ac:dyDescent="0.35">
      <c r="A1176" s="2" t="str">
        <f>BASE_NOTAS[[#This Row],[Sigla]]&amp;BASE_NOTAS[[#This Row],[CÓDIGO]]</f>
        <v>MTIN_IF</v>
      </c>
      <c r="B1176" s="4" t="s">
        <v>195</v>
      </c>
      <c r="C1176" s="4" t="s">
        <v>47</v>
      </c>
      <c r="D1176" s="4" t="s">
        <v>117</v>
      </c>
      <c r="E1176" s="42">
        <v>11.386320402614006</v>
      </c>
      <c r="F1176" s="4" t="s">
        <v>471</v>
      </c>
      <c r="G117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12.066755587986354</v>
      </c>
      <c r="H117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176" s="38">
        <f t="shared" ca="1" si="216"/>
        <v>11.65478728223656</v>
      </c>
      <c r="K1176" s="38">
        <f t="shared" ca="1" si="217"/>
        <v>10.348650054590159</v>
      </c>
      <c r="L1176" s="38">
        <f t="shared" ca="1" si="218"/>
        <v>12.407393983345711</v>
      </c>
      <c r="M1176" s="38">
        <f t="shared" ca="1" si="219"/>
        <v>10.360056067655947</v>
      </c>
      <c r="N1176" s="38">
        <f t="shared" ca="1" si="220"/>
        <v>14.981994767750814</v>
      </c>
      <c r="O1176" s="38">
        <f t="shared" ca="1" si="221"/>
        <v>9.2964264857650871</v>
      </c>
      <c r="P1176" s="38" t="str">
        <f t="shared" ca="1" si="222"/>
        <v>-</v>
      </c>
      <c r="Q1176" s="38">
        <f t="shared" ca="1" si="223"/>
        <v>4.2443158886130838</v>
      </c>
      <c r="R1176" s="38">
        <f t="shared" ca="1" si="224"/>
        <v>11.386320402614006</v>
      </c>
      <c r="S1176" s="38">
        <f t="shared" ca="1" si="225"/>
        <v>12.066755587986354</v>
      </c>
      <c r="T1176" s="38" t="str">
        <f t="shared" ca="1" si="226"/>
        <v>-</v>
      </c>
      <c r="U1176" s="38" t="str">
        <f t="shared" ca="1" si="227"/>
        <v>-</v>
      </c>
      <c r="V1176" s="38"/>
      <c r="W1176" s="38"/>
    </row>
    <row r="1177" spans="1:23" x14ac:dyDescent="0.35">
      <c r="A1177" s="2" t="str">
        <f>BASE_NOTAS[[#This Row],[Sigla]]&amp;BASE_NOTAS[[#This Row],[CÓDIGO]]</f>
        <v>PAIN_IF</v>
      </c>
      <c r="B1177" s="4" t="s">
        <v>196</v>
      </c>
      <c r="C1177" s="4" t="s">
        <v>47</v>
      </c>
      <c r="D1177" s="4" t="s">
        <v>117</v>
      </c>
      <c r="E1177" s="42">
        <v>18.575438554759469</v>
      </c>
      <c r="F1177" s="4" t="s">
        <v>471</v>
      </c>
      <c r="G117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12.837407229894165</v>
      </c>
      <c r="H117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177" s="38">
        <f t="shared" ca="1" si="216"/>
        <v>6.7801778334781488</v>
      </c>
      <c r="K1177" s="38">
        <f t="shared" ca="1" si="217"/>
        <v>6.2871396097802235</v>
      </c>
      <c r="L1177" s="38">
        <f t="shared" ca="1" si="218"/>
        <v>5.7514800905798955</v>
      </c>
      <c r="M1177" s="38">
        <f t="shared" ca="1" si="219"/>
        <v>4.8301477421104151</v>
      </c>
      <c r="N1177" s="38">
        <f t="shared" ca="1" si="220"/>
        <v>8.4373602142650821</v>
      </c>
      <c r="O1177" s="38">
        <f t="shared" ca="1" si="221"/>
        <v>7.3425601233917517</v>
      </c>
      <c r="P1177" s="38" t="str">
        <f t="shared" ca="1" si="222"/>
        <v>-</v>
      </c>
      <c r="Q1177" s="38">
        <f t="shared" ca="1" si="223"/>
        <v>11.959292965293352</v>
      </c>
      <c r="R1177" s="38">
        <f t="shared" ca="1" si="224"/>
        <v>18.575438554759469</v>
      </c>
      <c r="S1177" s="38">
        <f t="shared" ca="1" si="225"/>
        <v>12.837407229894165</v>
      </c>
      <c r="T1177" s="38" t="str">
        <f t="shared" ca="1" si="226"/>
        <v>-</v>
      </c>
      <c r="U1177" s="38" t="str">
        <f t="shared" ca="1" si="227"/>
        <v>-</v>
      </c>
      <c r="V1177" s="38"/>
      <c r="W1177" s="38"/>
    </row>
    <row r="1178" spans="1:23" x14ac:dyDescent="0.35">
      <c r="A1178" s="2" t="str">
        <f>BASE_NOTAS[[#This Row],[Sigla]]&amp;BASE_NOTAS[[#This Row],[CÓDIGO]]</f>
        <v>PBIN_IF</v>
      </c>
      <c r="B1178" s="4" t="s">
        <v>197</v>
      </c>
      <c r="C1178" s="4" t="s">
        <v>47</v>
      </c>
      <c r="D1178" s="4" t="s">
        <v>117</v>
      </c>
      <c r="E1178" s="42">
        <v>80.901436508358685</v>
      </c>
      <c r="F1178" s="4" t="s">
        <v>471</v>
      </c>
      <c r="G117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39.983484793299645</v>
      </c>
      <c r="H117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178" s="38">
        <f t="shared" ca="1" si="216"/>
        <v>36.351092706632272</v>
      </c>
      <c r="K1178" s="38">
        <f t="shared" ca="1" si="217"/>
        <v>35.734714288288913</v>
      </c>
      <c r="L1178" s="38">
        <f t="shared" ca="1" si="218"/>
        <v>39.66150172130682</v>
      </c>
      <c r="M1178" s="38">
        <f t="shared" ca="1" si="219"/>
        <v>25.30153278246615</v>
      </c>
      <c r="N1178" s="38">
        <f t="shared" ca="1" si="220"/>
        <v>38.18104896948018</v>
      </c>
      <c r="O1178" s="38">
        <f t="shared" ca="1" si="221"/>
        <v>45.879679633957338</v>
      </c>
      <c r="P1178" s="38" t="str">
        <f t="shared" ca="1" si="222"/>
        <v>-</v>
      </c>
      <c r="Q1178" s="38">
        <f t="shared" ca="1" si="223"/>
        <v>22.897996120346541</v>
      </c>
      <c r="R1178" s="38">
        <f t="shared" ca="1" si="224"/>
        <v>80.901436508358685</v>
      </c>
      <c r="S1178" s="38">
        <f t="shared" ca="1" si="225"/>
        <v>39.983484793299645</v>
      </c>
      <c r="T1178" s="38" t="str">
        <f t="shared" ca="1" si="226"/>
        <v>-</v>
      </c>
      <c r="U1178" s="38" t="str">
        <f t="shared" ca="1" si="227"/>
        <v>-</v>
      </c>
      <c r="V1178" s="38"/>
      <c r="W1178" s="38"/>
    </row>
    <row r="1179" spans="1:23" x14ac:dyDescent="0.35">
      <c r="A1179" s="2" t="str">
        <f>BASE_NOTAS[[#This Row],[Sigla]]&amp;BASE_NOTAS[[#This Row],[CÓDIGO]]</f>
        <v>PEIN_IF</v>
      </c>
      <c r="B1179" s="4" t="s">
        <v>198</v>
      </c>
      <c r="C1179" s="4" t="s">
        <v>47</v>
      </c>
      <c r="D1179" s="4" t="s">
        <v>117</v>
      </c>
      <c r="E1179" s="42">
        <v>21.446297512518527</v>
      </c>
      <c r="F1179" s="4" t="s">
        <v>471</v>
      </c>
      <c r="G117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15.440745886072646</v>
      </c>
      <c r="H117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179" s="38">
        <f t="shared" ca="1" si="216"/>
        <v>12.233588677072268</v>
      </c>
      <c r="K1179" s="38">
        <f t="shared" ca="1" si="217"/>
        <v>18.933608403154047</v>
      </c>
      <c r="L1179" s="38">
        <f t="shared" ca="1" si="218"/>
        <v>15.830850643490949</v>
      </c>
      <c r="M1179" s="38">
        <f t="shared" ca="1" si="219"/>
        <v>13.870573977542492</v>
      </c>
      <c r="N1179" s="38">
        <f t="shared" ca="1" si="220"/>
        <v>19.253357499756042</v>
      </c>
      <c r="O1179" s="38">
        <f t="shared" ca="1" si="221"/>
        <v>17.186354831758745</v>
      </c>
      <c r="P1179" s="38" t="str">
        <f t="shared" ca="1" si="222"/>
        <v>-</v>
      </c>
      <c r="Q1179" s="38">
        <f t="shared" ca="1" si="223"/>
        <v>19.242474183500793</v>
      </c>
      <c r="R1179" s="38">
        <f t="shared" ca="1" si="224"/>
        <v>21.446297512518527</v>
      </c>
      <c r="S1179" s="38">
        <f t="shared" ca="1" si="225"/>
        <v>15.440745886072646</v>
      </c>
      <c r="T1179" s="38" t="str">
        <f t="shared" ca="1" si="226"/>
        <v>-</v>
      </c>
      <c r="U1179" s="38" t="str">
        <f t="shared" ca="1" si="227"/>
        <v>-</v>
      </c>
      <c r="V1179" s="38"/>
      <c r="W1179" s="38"/>
    </row>
    <row r="1180" spans="1:23" x14ac:dyDescent="0.35">
      <c r="A1180" s="2" t="str">
        <f>BASE_NOTAS[[#This Row],[Sigla]]&amp;BASE_NOTAS[[#This Row],[CÓDIGO]]</f>
        <v>PIIN_IF</v>
      </c>
      <c r="B1180" s="4" t="s">
        <v>199</v>
      </c>
      <c r="C1180" s="4" t="s">
        <v>47</v>
      </c>
      <c r="D1180" s="4" t="s">
        <v>117</v>
      </c>
      <c r="E1180" s="42">
        <v>18.610858399979229</v>
      </c>
      <c r="F1180" s="4" t="s">
        <v>471</v>
      </c>
      <c r="G118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2.5443019654891144</v>
      </c>
      <c r="H118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180" s="38">
        <f t="shared" ca="1" si="216"/>
        <v>11.977845594831802</v>
      </c>
      <c r="K1180" s="38">
        <f t="shared" ca="1" si="217"/>
        <v>21.36597133373844</v>
      </c>
      <c r="L1180" s="38">
        <f t="shared" ca="1" si="218"/>
        <v>7.6338577930665519</v>
      </c>
      <c r="M1180" s="38">
        <f t="shared" ca="1" si="219"/>
        <v>6.5275831686462809</v>
      </c>
      <c r="N1180" s="38">
        <f t="shared" ca="1" si="220"/>
        <v>8.3639037041623485</v>
      </c>
      <c r="O1180" s="38">
        <f t="shared" ca="1" si="221"/>
        <v>8.2918184732323379</v>
      </c>
      <c r="P1180" s="38" t="str">
        <f t="shared" ca="1" si="222"/>
        <v>-</v>
      </c>
      <c r="Q1180" s="38">
        <f t="shared" ca="1" si="223"/>
        <v>3.3071720631606785</v>
      </c>
      <c r="R1180" s="38">
        <f t="shared" ca="1" si="224"/>
        <v>18.610858399979229</v>
      </c>
      <c r="S1180" s="38">
        <f t="shared" ca="1" si="225"/>
        <v>2.5443019654891144</v>
      </c>
      <c r="T1180" s="38" t="str">
        <f t="shared" ca="1" si="226"/>
        <v>-</v>
      </c>
      <c r="U1180" s="38" t="str">
        <f t="shared" ca="1" si="227"/>
        <v>-</v>
      </c>
      <c r="V1180" s="38"/>
      <c r="W1180" s="38"/>
    </row>
    <row r="1181" spans="1:23" x14ac:dyDescent="0.35">
      <c r="A1181" s="2" t="str">
        <f>BASE_NOTAS[[#This Row],[Sigla]]&amp;BASE_NOTAS[[#This Row],[CÓDIGO]]</f>
        <v>PRIN_IF</v>
      </c>
      <c r="B1181" s="4" t="s">
        <v>200</v>
      </c>
      <c r="C1181" s="4" t="s">
        <v>47</v>
      </c>
      <c r="D1181" s="4" t="s">
        <v>117</v>
      </c>
      <c r="E1181" s="42">
        <v>74.47910994261251</v>
      </c>
      <c r="F1181" s="4" t="s">
        <v>471</v>
      </c>
      <c r="G118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80.594756508143377</v>
      </c>
      <c r="H118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181" s="38">
        <f t="shared" ca="1" si="216"/>
        <v>46.788308094301897</v>
      </c>
      <c r="K1181" s="38">
        <f t="shared" ca="1" si="217"/>
        <v>46.383140686510977</v>
      </c>
      <c r="L1181" s="38">
        <f t="shared" ca="1" si="218"/>
        <v>46.442015394982263</v>
      </c>
      <c r="M1181" s="38">
        <f t="shared" ca="1" si="219"/>
        <v>39.884135314446453</v>
      </c>
      <c r="N1181" s="38">
        <f t="shared" ca="1" si="220"/>
        <v>52.707581805951897</v>
      </c>
      <c r="O1181" s="38">
        <f t="shared" ca="1" si="221"/>
        <v>66.179763621626464</v>
      </c>
      <c r="P1181" s="38" t="str">
        <f t="shared" ca="1" si="222"/>
        <v>-</v>
      </c>
      <c r="Q1181" s="38">
        <f t="shared" ca="1" si="223"/>
        <v>49.910734273864264</v>
      </c>
      <c r="R1181" s="38">
        <f t="shared" ca="1" si="224"/>
        <v>74.47910994261251</v>
      </c>
      <c r="S1181" s="38">
        <f t="shared" ca="1" si="225"/>
        <v>80.594756508143377</v>
      </c>
      <c r="T1181" s="38" t="str">
        <f t="shared" ca="1" si="226"/>
        <v>-</v>
      </c>
      <c r="U1181" s="38" t="str">
        <f t="shared" ca="1" si="227"/>
        <v>-</v>
      </c>
      <c r="V1181" s="38"/>
      <c r="W1181" s="38"/>
    </row>
    <row r="1182" spans="1:23" x14ac:dyDescent="0.35">
      <c r="A1182" s="2" t="str">
        <f>BASE_NOTAS[[#This Row],[Sigla]]&amp;BASE_NOTAS[[#This Row],[CÓDIGO]]</f>
        <v>RJIN_IF</v>
      </c>
      <c r="B1182" s="4" t="s">
        <v>201</v>
      </c>
      <c r="C1182" s="4" t="s">
        <v>47</v>
      </c>
      <c r="D1182" s="4" t="s">
        <v>117</v>
      </c>
      <c r="E1182" s="42">
        <v>45.006126664566239</v>
      </c>
      <c r="F1182" s="4" t="s">
        <v>471</v>
      </c>
      <c r="G118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38.084413926993356</v>
      </c>
      <c r="H118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182" s="38">
        <f t="shared" ca="1" si="216"/>
        <v>34.544854080088129</v>
      </c>
      <c r="K1182" s="38">
        <f t="shared" ca="1" si="217"/>
        <v>30.590119446735724</v>
      </c>
      <c r="L1182" s="38">
        <f t="shared" ca="1" si="218"/>
        <v>26.536614254141718</v>
      </c>
      <c r="M1182" s="38">
        <f t="shared" ca="1" si="219"/>
        <v>21.849996203105519</v>
      </c>
      <c r="N1182" s="38">
        <f t="shared" ca="1" si="220"/>
        <v>38.191690566414934</v>
      </c>
      <c r="O1182" s="38">
        <f t="shared" ca="1" si="221"/>
        <v>40.133643901705938</v>
      </c>
      <c r="P1182" s="38" t="str">
        <f t="shared" ca="1" si="222"/>
        <v>-</v>
      </c>
      <c r="Q1182" s="38">
        <f t="shared" ca="1" si="223"/>
        <v>41.859164331747387</v>
      </c>
      <c r="R1182" s="38">
        <f t="shared" ca="1" si="224"/>
        <v>45.006126664566239</v>
      </c>
      <c r="S1182" s="38">
        <f t="shared" ca="1" si="225"/>
        <v>38.084413926993356</v>
      </c>
      <c r="T1182" s="38" t="str">
        <f t="shared" ca="1" si="226"/>
        <v>-</v>
      </c>
      <c r="U1182" s="38" t="str">
        <f t="shared" ca="1" si="227"/>
        <v>-</v>
      </c>
      <c r="V1182" s="38"/>
      <c r="W1182" s="38"/>
    </row>
    <row r="1183" spans="1:23" x14ac:dyDescent="0.35">
      <c r="A1183" s="2" t="str">
        <f>BASE_NOTAS[[#This Row],[Sigla]]&amp;BASE_NOTAS[[#This Row],[CÓDIGO]]</f>
        <v>RNIN_IF</v>
      </c>
      <c r="B1183" s="4" t="s">
        <v>202</v>
      </c>
      <c r="C1183" s="4" t="s">
        <v>47</v>
      </c>
      <c r="D1183" s="4" t="s">
        <v>117</v>
      </c>
      <c r="E1183" s="42">
        <v>36.860771368020451</v>
      </c>
      <c r="F1183" s="4" t="s">
        <v>471</v>
      </c>
      <c r="G118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14.288199670859516</v>
      </c>
      <c r="H118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183" s="38">
        <f t="shared" ca="1" si="216"/>
        <v>17.937605207047167</v>
      </c>
      <c r="K1183" s="38">
        <f t="shared" ca="1" si="217"/>
        <v>25.333861987257723</v>
      </c>
      <c r="L1183" s="38">
        <f t="shared" ca="1" si="218"/>
        <v>36.518249709913952</v>
      </c>
      <c r="M1183" s="38">
        <f t="shared" ca="1" si="219"/>
        <v>19.206518335781514</v>
      </c>
      <c r="N1183" s="38">
        <f t="shared" ca="1" si="220"/>
        <v>27.101520454862637</v>
      </c>
      <c r="O1183" s="38">
        <f t="shared" ca="1" si="221"/>
        <v>29.018262830705321</v>
      </c>
      <c r="P1183" s="38" t="str">
        <f t="shared" ca="1" si="222"/>
        <v>-</v>
      </c>
      <c r="Q1183" s="38">
        <f t="shared" ca="1" si="223"/>
        <v>13.523269059424129</v>
      </c>
      <c r="R1183" s="38">
        <f t="shared" ca="1" si="224"/>
        <v>36.860771368020451</v>
      </c>
      <c r="S1183" s="38">
        <f t="shared" ca="1" si="225"/>
        <v>14.288199670859516</v>
      </c>
      <c r="T1183" s="38" t="str">
        <f t="shared" ca="1" si="226"/>
        <v>-</v>
      </c>
      <c r="U1183" s="38" t="str">
        <f t="shared" ca="1" si="227"/>
        <v>-</v>
      </c>
      <c r="V1183" s="38"/>
      <c r="W1183" s="38"/>
    </row>
    <row r="1184" spans="1:23" x14ac:dyDescent="0.35">
      <c r="A1184" s="2" t="str">
        <f>BASE_NOTAS[[#This Row],[Sigla]]&amp;BASE_NOTAS[[#This Row],[CÓDIGO]]</f>
        <v>ROIN_IF</v>
      </c>
      <c r="B1184" s="4" t="s">
        <v>203</v>
      </c>
      <c r="C1184" s="4" t="s">
        <v>47</v>
      </c>
      <c r="D1184" s="4" t="s">
        <v>117</v>
      </c>
      <c r="E1184" s="42">
        <v>2.5623507635490745</v>
      </c>
      <c r="F1184" s="4" t="s">
        <v>471</v>
      </c>
      <c r="G118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118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184" s="38">
        <f t="shared" ca="1" si="216"/>
        <v>0</v>
      </c>
      <c r="K1184" s="38">
        <f t="shared" ca="1" si="217"/>
        <v>0.53118430904996494</v>
      </c>
      <c r="L1184" s="38">
        <f t="shared" ca="1" si="218"/>
        <v>0</v>
      </c>
      <c r="M1184" s="38">
        <f t="shared" ca="1" si="219"/>
        <v>1.2311579879474333</v>
      </c>
      <c r="N1184" s="38">
        <f t="shared" ca="1" si="220"/>
        <v>0.24265812077126034</v>
      </c>
      <c r="O1184" s="38">
        <f t="shared" ca="1" si="221"/>
        <v>0</v>
      </c>
      <c r="P1184" s="38" t="str">
        <f t="shared" ca="1" si="222"/>
        <v>-</v>
      </c>
      <c r="Q1184" s="38">
        <f t="shared" ca="1" si="223"/>
        <v>0</v>
      </c>
      <c r="R1184" s="38">
        <f t="shared" ca="1" si="224"/>
        <v>2.5623507635490745</v>
      </c>
      <c r="S1184" s="38">
        <f t="shared" ca="1" si="225"/>
        <v>0</v>
      </c>
      <c r="T1184" s="38" t="str">
        <f t="shared" ca="1" si="226"/>
        <v>-</v>
      </c>
      <c r="U1184" s="38" t="str">
        <f t="shared" ca="1" si="227"/>
        <v>-</v>
      </c>
      <c r="V1184" s="38"/>
      <c r="W1184" s="38"/>
    </row>
    <row r="1185" spans="1:23" x14ac:dyDescent="0.35">
      <c r="A1185" s="2" t="str">
        <f>BASE_NOTAS[[#This Row],[Sigla]]&amp;BASE_NOTAS[[#This Row],[CÓDIGO]]</f>
        <v>RRIN_IF</v>
      </c>
      <c r="B1185" s="4" t="s">
        <v>204</v>
      </c>
      <c r="C1185" s="4" t="s">
        <v>47</v>
      </c>
      <c r="D1185" s="4" t="s">
        <v>117</v>
      </c>
      <c r="E1185" s="42">
        <v>39.182231644652191</v>
      </c>
      <c r="F1185" s="4" t="s">
        <v>471</v>
      </c>
      <c r="G118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28.042961497028294</v>
      </c>
      <c r="H118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185" s="38">
        <f t="shared" ca="1" si="216"/>
        <v>19.949115862999683</v>
      </c>
      <c r="K1185" s="38">
        <f t="shared" ca="1" si="217"/>
        <v>20.001306161167665</v>
      </c>
      <c r="L1185" s="38">
        <f t="shared" ca="1" si="218"/>
        <v>26.486215691151337</v>
      </c>
      <c r="M1185" s="38">
        <f t="shared" ca="1" si="219"/>
        <v>20.895850485139675</v>
      </c>
      <c r="N1185" s="38">
        <f t="shared" ca="1" si="220"/>
        <v>24.306443404042103</v>
      </c>
      <c r="O1185" s="38">
        <f t="shared" ca="1" si="221"/>
        <v>16.776885525811235</v>
      </c>
      <c r="P1185" s="38" t="str">
        <f t="shared" ca="1" si="222"/>
        <v>-</v>
      </c>
      <c r="Q1185" s="38">
        <f t="shared" ca="1" si="223"/>
        <v>7.9859022199304643</v>
      </c>
      <c r="R1185" s="38">
        <f t="shared" ca="1" si="224"/>
        <v>39.182231644652191</v>
      </c>
      <c r="S1185" s="38">
        <f t="shared" ca="1" si="225"/>
        <v>28.042961497028294</v>
      </c>
      <c r="T1185" s="38" t="str">
        <f t="shared" ca="1" si="226"/>
        <v>-</v>
      </c>
      <c r="U1185" s="38" t="str">
        <f t="shared" ca="1" si="227"/>
        <v>-</v>
      </c>
      <c r="V1185" s="38"/>
      <c r="W1185" s="38"/>
    </row>
    <row r="1186" spans="1:23" x14ac:dyDescent="0.35">
      <c r="A1186" s="2" t="str">
        <f>BASE_NOTAS[[#This Row],[Sigla]]&amp;BASE_NOTAS[[#This Row],[CÓDIGO]]</f>
        <v>RSIN_IF</v>
      </c>
      <c r="B1186" s="4" t="s">
        <v>205</v>
      </c>
      <c r="C1186" s="4" t="s">
        <v>47</v>
      </c>
      <c r="D1186" s="4" t="s">
        <v>117</v>
      </c>
      <c r="E1186" s="42">
        <v>5.6869906727819419</v>
      </c>
      <c r="F1186" s="4" t="s">
        <v>471</v>
      </c>
      <c r="G118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3.9399685794450043</v>
      </c>
      <c r="H118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186" s="38">
        <f t="shared" ca="1" si="216"/>
        <v>7.0289622439137238</v>
      </c>
      <c r="K1186" s="38">
        <f t="shared" ca="1" si="217"/>
        <v>5.6681632951718877</v>
      </c>
      <c r="L1186" s="38">
        <f t="shared" ca="1" si="218"/>
        <v>4.066428306740467</v>
      </c>
      <c r="M1186" s="38">
        <f t="shared" ca="1" si="219"/>
        <v>3.3293906352643399</v>
      </c>
      <c r="N1186" s="38">
        <f t="shared" ca="1" si="220"/>
        <v>2.928106609192501</v>
      </c>
      <c r="O1186" s="38">
        <f t="shared" ca="1" si="221"/>
        <v>4.0825511066295066</v>
      </c>
      <c r="P1186" s="38" t="str">
        <f t="shared" ca="1" si="222"/>
        <v>-</v>
      </c>
      <c r="Q1186" s="38">
        <f t="shared" ca="1" si="223"/>
        <v>3.2405920786403057</v>
      </c>
      <c r="R1186" s="38">
        <f t="shared" ca="1" si="224"/>
        <v>5.6869906727819419</v>
      </c>
      <c r="S1186" s="38">
        <f t="shared" ca="1" si="225"/>
        <v>3.9399685794450043</v>
      </c>
      <c r="T1186" s="38" t="str">
        <f t="shared" ca="1" si="226"/>
        <v>-</v>
      </c>
      <c r="U1186" s="38" t="str">
        <f t="shared" ca="1" si="227"/>
        <v>-</v>
      </c>
      <c r="V1186" s="38"/>
      <c r="W1186" s="38"/>
    </row>
    <row r="1187" spans="1:23" x14ac:dyDescent="0.35">
      <c r="A1187" s="2" t="str">
        <f>BASE_NOTAS[[#This Row],[Sigla]]&amp;BASE_NOTAS[[#This Row],[CÓDIGO]]</f>
        <v>SCIN_IF</v>
      </c>
      <c r="B1187" s="4" t="s">
        <v>194</v>
      </c>
      <c r="C1187" s="4" t="s">
        <v>47</v>
      </c>
      <c r="D1187" s="4" t="s">
        <v>117</v>
      </c>
      <c r="E1187" s="42">
        <v>36.280223578154803</v>
      </c>
      <c r="F1187" s="4" t="s">
        <v>471</v>
      </c>
      <c r="G118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26.076234387191377</v>
      </c>
      <c r="H118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187" s="38">
        <f t="shared" ca="1" si="216"/>
        <v>31.1003470658762</v>
      </c>
      <c r="K1187" s="38">
        <f t="shared" ca="1" si="217"/>
        <v>18.866295096719146</v>
      </c>
      <c r="L1187" s="38">
        <f t="shared" ca="1" si="218"/>
        <v>19.562767130716548</v>
      </c>
      <c r="M1187" s="38">
        <f t="shared" ca="1" si="219"/>
        <v>21.242344283782344</v>
      </c>
      <c r="N1187" s="38">
        <f t="shared" ca="1" si="220"/>
        <v>27.696672570493874</v>
      </c>
      <c r="O1187" s="38">
        <f t="shared" ca="1" si="221"/>
        <v>27.054469721900681</v>
      </c>
      <c r="P1187" s="38" t="str">
        <f t="shared" ca="1" si="222"/>
        <v>-</v>
      </c>
      <c r="Q1187" s="38">
        <f t="shared" ca="1" si="223"/>
        <v>23.807019280173979</v>
      </c>
      <c r="R1187" s="38">
        <f t="shared" ca="1" si="224"/>
        <v>36.280223578154803</v>
      </c>
      <c r="S1187" s="38">
        <f t="shared" ca="1" si="225"/>
        <v>26.076234387191377</v>
      </c>
      <c r="T1187" s="38" t="str">
        <f t="shared" ca="1" si="226"/>
        <v>-</v>
      </c>
      <c r="U1187" s="38" t="str">
        <f t="shared" ca="1" si="227"/>
        <v>-</v>
      </c>
      <c r="V1187" s="38"/>
      <c r="W1187" s="38"/>
    </row>
    <row r="1188" spans="1:23" x14ac:dyDescent="0.35">
      <c r="A1188" s="2" t="str">
        <f>BASE_NOTAS[[#This Row],[Sigla]]&amp;BASE_NOTAS[[#This Row],[CÓDIGO]]</f>
        <v>SEIN_IF</v>
      </c>
      <c r="B1188" s="4" t="s">
        <v>206</v>
      </c>
      <c r="C1188" s="4" t="s">
        <v>47</v>
      </c>
      <c r="D1188" s="4" t="s">
        <v>117</v>
      </c>
      <c r="E1188" s="42">
        <v>13.911085357696232</v>
      </c>
      <c r="F1188" s="4" t="s">
        <v>471</v>
      </c>
      <c r="G118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3.8327567988268347</v>
      </c>
      <c r="H118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188" s="38">
        <f t="shared" ca="1" si="216"/>
        <v>5.3953212679457421</v>
      </c>
      <c r="K1188" s="38">
        <f t="shared" ca="1" si="217"/>
        <v>5.0025804911956817E-3</v>
      </c>
      <c r="L1188" s="38">
        <f t="shared" ca="1" si="218"/>
        <v>6.0783238802086297</v>
      </c>
      <c r="M1188" s="38">
        <f t="shared" ca="1" si="219"/>
        <v>6.5490391400711099</v>
      </c>
      <c r="N1188" s="38">
        <f t="shared" ca="1" si="220"/>
        <v>11.338622440821545</v>
      </c>
      <c r="O1188" s="38">
        <f t="shared" ca="1" si="221"/>
        <v>8.3010483746734867</v>
      </c>
      <c r="P1188" s="38" t="str">
        <f t="shared" ca="1" si="222"/>
        <v>-</v>
      </c>
      <c r="Q1188" s="38">
        <f t="shared" ca="1" si="223"/>
        <v>4.4466191935869839</v>
      </c>
      <c r="R1188" s="38">
        <f t="shared" ca="1" si="224"/>
        <v>13.911085357696232</v>
      </c>
      <c r="S1188" s="38">
        <f t="shared" ca="1" si="225"/>
        <v>3.8327567988268347</v>
      </c>
      <c r="T1188" s="38" t="str">
        <f t="shared" ca="1" si="226"/>
        <v>-</v>
      </c>
      <c r="U1188" s="38" t="str">
        <f t="shared" ca="1" si="227"/>
        <v>-</v>
      </c>
      <c r="V1188" s="38"/>
      <c r="W1188" s="38"/>
    </row>
    <row r="1189" spans="1:23" x14ac:dyDescent="0.35">
      <c r="A1189" s="2" t="str">
        <f>BASE_NOTAS[[#This Row],[Sigla]]&amp;BASE_NOTAS[[#This Row],[CÓDIGO]]</f>
        <v>SPIN_IF</v>
      </c>
      <c r="B1189" s="4" t="s">
        <v>186</v>
      </c>
      <c r="C1189" s="4" t="s">
        <v>47</v>
      </c>
      <c r="D1189" s="4" t="s">
        <v>117</v>
      </c>
      <c r="E1189" s="42">
        <v>100</v>
      </c>
      <c r="F1189" s="4" t="s">
        <v>471</v>
      </c>
      <c r="G118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118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189" s="38">
        <f t="shared" ca="1" si="216"/>
        <v>100</v>
      </c>
      <c r="K1189" s="38">
        <f t="shared" ca="1" si="217"/>
        <v>100</v>
      </c>
      <c r="L1189" s="38">
        <f t="shared" ca="1" si="218"/>
        <v>100</v>
      </c>
      <c r="M1189" s="38">
        <f t="shared" ca="1" si="219"/>
        <v>100</v>
      </c>
      <c r="N1189" s="38">
        <f t="shared" ca="1" si="220"/>
        <v>100</v>
      </c>
      <c r="O1189" s="38">
        <f t="shared" ca="1" si="221"/>
        <v>100</v>
      </c>
      <c r="P1189" s="38" t="str">
        <f t="shared" ca="1" si="222"/>
        <v>-</v>
      </c>
      <c r="Q1189" s="38">
        <f t="shared" ca="1" si="223"/>
        <v>100</v>
      </c>
      <c r="R1189" s="38">
        <f t="shared" ca="1" si="224"/>
        <v>100</v>
      </c>
      <c r="S1189" s="38">
        <f t="shared" ca="1" si="225"/>
        <v>100</v>
      </c>
      <c r="T1189" s="38" t="str">
        <f t="shared" ca="1" si="226"/>
        <v>-</v>
      </c>
      <c r="U1189" s="38" t="str">
        <f t="shared" ca="1" si="227"/>
        <v>-</v>
      </c>
      <c r="V1189" s="38"/>
      <c r="W1189" s="38"/>
    </row>
    <row r="1190" spans="1:23" x14ac:dyDescent="0.35">
      <c r="A1190" s="2" t="str">
        <f>BASE_NOTAS[[#This Row],[Sigla]]&amp;BASE_NOTAS[[#This Row],[CÓDIGO]]</f>
        <v>TOIN_IF</v>
      </c>
      <c r="B1190" s="4" t="s">
        <v>185</v>
      </c>
      <c r="C1190" s="4" t="s">
        <v>47</v>
      </c>
      <c r="D1190" s="4" t="s">
        <v>117</v>
      </c>
      <c r="E1190" s="42">
        <v>5.5043943416442236</v>
      </c>
      <c r="F1190" s="4" t="s">
        <v>471</v>
      </c>
      <c r="G119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3.9587834651125795</v>
      </c>
      <c r="H119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190" s="38">
        <f t="shared" ca="1" si="216"/>
        <v>0.59750996833578796</v>
      </c>
      <c r="K1190" s="38">
        <f t="shared" ca="1" si="217"/>
        <v>0.33244394198626259</v>
      </c>
      <c r="L1190" s="38">
        <f t="shared" ca="1" si="218"/>
        <v>8.1551920202178912E-2</v>
      </c>
      <c r="M1190" s="38">
        <f t="shared" ca="1" si="219"/>
        <v>0</v>
      </c>
      <c r="N1190" s="38">
        <f t="shared" ca="1" si="220"/>
        <v>0.51089957446703249</v>
      </c>
      <c r="O1190" s="38">
        <f t="shared" ca="1" si="221"/>
        <v>0.10057019555892718</v>
      </c>
      <c r="P1190" s="38" t="str">
        <f t="shared" ca="1" si="222"/>
        <v>-</v>
      </c>
      <c r="Q1190" s="38">
        <f t="shared" ca="1" si="223"/>
        <v>1.1356426012843253</v>
      </c>
      <c r="R1190" s="38">
        <f t="shared" ca="1" si="224"/>
        <v>5.5043943416442236</v>
      </c>
      <c r="S1190" s="38">
        <f t="shared" ca="1" si="225"/>
        <v>3.9587834651125795</v>
      </c>
      <c r="T1190" s="38" t="str">
        <f t="shared" ca="1" si="226"/>
        <v>-</v>
      </c>
      <c r="U1190" s="38" t="str">
        <f t="shared" ca="1" si="227"/>
        <v>-</v>
      </c>
      <c r="V1190" s="38"/>
      <c r="W1190" s="38"/>
    </row>
    <row r="1191" spans="1:23" x14ac:dyDescent="0.35">
      <c r="A1191" s="2" t="str">
        <f>BASE_NOTAS[[#This Row],[Sigla]]&amp;BASE_NOTAS[[#This Row],[CÓDIGO]]</f>
        <v>ACIN_PF</v>
      </c>
      <c r="B1191" s="4" t="s">
        <v>156</v>
      </c>
      <c r="C1191" s="4" t="s">
        <v>48</v>
      </c>
      <c r="D1191" s="4" t="s">
        <v>118</v>
      </c>
      <c r="E1191" s="42">
        <v>2.6366919171856984</v>
      </c>
      <c r="F1191" s="4" t="s">
        <v>471</v>
      </c>
      <c r="G119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8.0388521247582716</v>
      </c>
      <c r="H119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191" s="38" t="str">
        <f t="shared" ca="1" si="216"/>
        <v>-</v>
      </c>
      <c r="K1191" s="38">
        <f t="shared" ca="1" si="217"/>
        <v>0</v>
      </c>
      <c r="L1191" s="38">
        <f t="shared" ca="1" si="218"/>
        <v>0</v>
      </c>
      <c r="M1191" s="38">
        <f t="shared" ca="1" si="219"/>
        <v>10.551823514141212</v>
      </c>
      <c r="N1191" s="38">
        <f t="shared" ca="1" si="220"/>
        <v>13.003179877703403</v>
      </c>
      <c r="O1191" s="38" t="str">
        <f t="shared" ca="1" si="221"/>
        <v>-</v>
      </c>
      <c r="P1191" s="38">
        <f t="shared" ca="1" si="222"/>
        <v>0</v>
      </c>
      <c r="Q1191" s="38">
        <f t="shared" ca="1" si="223"/>
        <v>15.723969423146142</v>
      </c>
      <c r="R1191" s="38">
        <f t="shared" ca="1" si="224"/>
        <v>2.6366919171856984</v>
      </c>
      <c r="S1191" s="38">
        <f t="shared" ca="1" si="225"/>
        <v>8.0388521247582716</v>
      </c>
      <c r="T1191" s="38" t="str">
        <f t="shared" ca="1" si="226"/>
        <v>-</v>
      </c>
      <c r="U1191" s="38" t="str">
        <f t="shared" ca="1" si="227"/>
        <v>-</v>
      </c>
      <c r="V1191" s="38"/>
      <c r="W1191" s="38"/>
    </row>
    <row r="1192" spans="1:23" x14ac:dyDescent="0.35">
      <c r="A1192" s="2" t="str">
        <f>BASE_NOTAS[[#This Row],[Sigla]]&amp;BASE_NOTAS[[#This Row],[CÓDIGO]]</f>
        <v>ALIN_PF</v>
      </c>
      <c r="B1192" s="4" t="s">
        <v>157</v>
      </c>
      <c r="C1192" s="4" t="s">
        <v>48</v>
      </c>
      <c r="D1192" s="4" t="s">
        <v>118</v>
      </c>
      <c r="E1192" s="42">
        <v>14.86466448212918</v>
      </c>
      <c r="F1192" s="4" t="s">
        <v>471</v>
      </c>
      <c r="G119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21.352923595424624</v>
      </c>
      <c r="H119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192" s="38" t="str">
        <f t="shared" ca="1" si="216"/>
        <v>-</v>
      </c>
      <c r="K1192" s="38">
        <f t="shared" ca="1" si="217"/>
        <v>6.2180604303831943</v>
      </c>
      <c r="L1192" s="38">
        <f t="shared" ca="1" si="218"/>
        <v>4.3234318881858176</v>
      </c>
      <c r="M1192" s="38">
        <f t="shared" ca="1" si="219"/>
        <v>5.7841655013221862</v>
      </c>
      <c r="N1192" s="38">
        <f t="shared" ca="1" si="220"/>
        <v>0</v>
      </c>
      <c r="O1192" s="38" t="str">
        <f t="shared" ca="1" si="221"/>
        <v>-</v>
      </c>
      <c r="P1192" s="38">
        <f t="shared" ca="1" si="222"/>
        <v>10.449486800554826</v>
      </c>
      <c r="Q1192" s="38">
        <f t="shared" ca="1" si="223"/>
        <v>10.070694363138481</v>
      </c>
      <c r="R1192" s="38">
        <f t="shared" ca="1" si="224"/>
        <v>14.86466448212918</v>
      </c>
      <c r="S1192" s="38">
        <f t="shared" ca="1" si="225"/>
        <v>21.352923595424624</v>
      </c>
      <c r="T1192" s="38" t="str">
        <f t="shared" ca="1" si="226"/>
        <v>-</v>
      </c>
      <c r="U1192" s="38" t="str">
        <f t="shared" ca="1" si="227"/>
        <v>-</v>
      </c>
      <c r="V1192" s="38"/>
      <c r="W1192" s="38"/>
    </row>
    <row r="1193" spans="1:23" x14ac:dyDescent="0.35">
      <c r="A1193" s="2" t="str">
        <f>BASE_NOTAS[[#This Row],[Sigla]]&amp;BASE_NOTAS[[#This Row],[CÓDIGO]]</f>
        <v>AMIN_PF</v>
      </c>
      <c r="B1193" s="4" t="s">
        <v>158</v>
      </c>
      <c r="C1193" s="4" t="s">
        <v>48</v>
      </c>
      <c r="D1193" s="4" t="s">
        <v>118</v>
      </c>
      <c r="E1193" s="42">
        <v>3.6389825892448289</v>
      </c>
      <c r="F1193" s="4" t="s">
        <v>471</v>
      </c>
      <c r="G119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11.544727036054073</v>
      </c>
      <c r="H119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193" s="38" t="str">
        <f t="shared" ca="1" si="216"/>
        <v>-</v>
      </c>
      <c r="K1193" s="38">
        <f t="shared" ca="1" si="217"/>
        <v>13.41048108294485</v>
      </c>
      <c r="L1193" s="38">
        <f t="shared" ca="1" si="218"/>
        <v>17.779110125971879</v>
      </c>
      <c r="M1193" s="38">
        <f t="shared" ca="1" si="219"/>
        <v>14.302363633020127</v>
      </c>
      <c r="N1193" s="38">
        <f t="shared" ca="1" si="220"/>
        <v>21.14727829918132</v>
      </c>
      <c r="O1193" s="38" t="str">
        <f t="shared" ca="1" si="221"/>
        <v>-</v>
      </c>
      <c r="P1193" s="38">
        <f t="shared" ca="1" si="222"/>
        <v>23.004916129757426</v>
      </c>
      <c r="Q1193" s="38">
        <f t="shared" ca="1" si="223"/>
        <v>9.8750719448861108</v>
      </c>
      <c r="R1193" s="38">
        <f t="shared" ca="1" si="224"/>
        <v>3.6389825892448289</v>
      </c>
      <c r="S1193" s="38">
        <f t="shared" ca="1" si="225"/>
        <v>11.544727036054073</v>
      </c>
      <c r="T1193" s="38" t="str">
        <f t="shared" ca="1" si="226"/>
        <v>-</v>
      </c>
      <c r="U1193" s="38" t="str">
        <f t="shared" ca="1" si="227"/>
        <v>-</v>
      </c>
      <c r="V1193" s="38"/>
      <c r="W1193" s="38"/>
    </row>
    <row r="1194" spans="1:23" x14ac:dyDescent="0.35">
      <c r="A1194" s="2" t="str">
        <f>BASE_NOTAS[[#This Row],[Sigla]]&amp;BASE_NOTAS[[#This Row],[CÓDIGO]]</f>
        <v>APIN_PF</v>
      </c>
      <c r="B1194" s="4" t="s">
        <v>184</v>
      </c>
      <c r="C1194" s="4" t="s">
        <v>48</v>
      </c>
      <c r="D1194" s="4" t="s">
        <v>118</v>
      </c>
      <c r="E1194" s="42">
        <v>29.564250895067378</v>
      </c>
      <c r="F1194" s="4" t="s">
        <v>471</v>
      </c>
      <c r="G119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119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194" s="38" t="str">
        <f t="shared" ca="1" si="216"/>
        <v>-</v>
      </c>
      <c r="K1194" s="38">
        <f t="shared" ca="1" si="217"/>
        <v>0</v>
      </c>
      <c r="L1194" s="38">
        <f t="shared" ca="1" si="218"/>
        <v>0</v>
      </c>
      <c r="M1194" s="38">
        <f t="shared" ca="1" si="219"/>
        <v>0</v>
      </c>
      <c r="N1194" s="38">
        <f t="shared" ca="1" si="220"/>
        <v>0</v>
      </c>
      <c r="O1194" s="38" t="str">
        <f t="shared" ca="1" si="221"/>
        <v>-</v>
      </c>
      <c r="P1194" s="38">
        <f t="shared" ca="1" si="222"/>
        <v>0</v>
      </c>
      <c r="Q1194" s="38">
        <f t="shared" ca="1" si="223"/>
        <v>0</v>
      </c>
      <c r="R1194" s="38">
        <f t="shared" ca="1" si="224"/>
        <v>29.564250895067378</v>
      </c>
      <c r="S1194" s="38">
        <f t="shared" ca="1" si="225"/>
        <v>0</v>
      </c>
      <c r="T1194" s="38" t="str">
        <f t="shared" ca="1" si="226"/>
        <v>-</v>
      </c>
      <c r="U1194" s="38" t="str">
        <f t="shared" ca="1" si="227"/>
        <v>-</v>
      </c>
      <c r="V1194" s="38"/>
      <c r="W1194" s="38"/>
    </row>
    <row r="1195" spans="1:23" x14ac:dyDescent="0.35">
      <c r="A1195" s="2" t="str">
        <f>BASE_NOTAS[[#This Row],[Sigla]]&amp;BASE_NOTAS[[#This Row],[CÓDIGO]]</f>
        <v>BAIN_PF</v>
      </c>
      <c r="B1195" s="4" t="s">
        <v>187</v>
      </c>
      <c r="C1195" s="4" t="s">
        <v>48</v>
      </c>
      <c r="D1195" s="4" t="s">
        <v>118</v>
      </c>
      <c r="E1195" s="42">
        <v>14.35694307483619</v>
      </c>
      <c r="F1195" s="4" t="s">
        <v>471</v>
      </c>
      <c r="G119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15.290725509072885</v>
      </c>
      <c r="H119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195" s="38" t="str">
        <f t="shared" ca="1" si="216"/>
        <v>-</v>
      </c>
      <c r="K1195" s="38">
        <f t="shared" ca="1" si="217"/>
        <v>12.066421052758752</v>
      </c>
      <c r="L1195" s="38">
        <f t="shared" ca="1" si="218"/>
        <v>13.467490074417135</v>
      </c>
      <c r="M1195" s="38">
        <f t="shared" ca="1" si="219"/>
        <v>13.459625206152676</v>
      </c>
      <c r="N1195" s="38">
        <f t="shared" ca="1" si="220"/>
        <v>11.93647025355504</v>
      </c>
      <c r="O1195" s="38" t="str">
        <f t="shared" ca="1" si="221"/>
        <v>-</v>
      </c>
      <c r="P1195" s="38">
        <f t="shared" ca="1" si="222"/>
        <v>25.254902617286628</v>
      </c>
      <c r="Q1195" s="38">
        <f t="shared" ca="1" si="223"/>
        <v>15.941620371225085</v>
      </c>
      <c r="R1195" s="38">
        <f t="shared" ca="1" si="224"/>
        <v>14.35694307483619</v>
      </c>
      <c r="S1195" s="38">
        <f t="shared" ca="1" si="225"/>
        <v>15.290725509072885</v>
      </c>
      <c r="T1195" s="38" t="str">
        <f t="shared" ca="1" si="226"/>
        <v>-</v>
      </c>
      <c r="U1195" s="38" t="str">
        <f t="shared" ca="1" si="227"/>
        <v>-</v>
      </c>
      <c r="V1195" s="38"/>
      <c r="W1195" s="38"/>
    </row>
    <row r="1196" spans="1:23" x14ac:dyDescent="0.35">
      <c r="A1196" s="2" t="str">
        <f>BASE_NOTAS[[#This Row],[Sigla]]&amp;BASE_NOTAS[[#This Row],[CÓDIGO]]</f>
        <v>CEIN_PF</v>
      </c>
      <c r="B1196" s="4" t="s">
        <v>188</v>
      </c>
      <c r="C1196" s="4" t="s">
        <v>48</v>
      </c>
      <c r="D1196" s="4" t="s">
        <v>118</v>
      </c>
      <c r="E1196" s="42">
        <v>28.770913018428466</v>
      </c>
      <c r="F1196" s="4" t="s">
        <v>471</v>
      </c>
      <c r="G119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38.684139855756037</v>
      </c>
      <c r="H119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196" s="38" t="str">
        <f t="shared" ca="1" si="216"/>
        <v>-</v>
      </c>
      <c r="K1196" s="38">
        <f t="shared" ca="1" si="217"/>
        <v>19.996219458357256</v>
      </c>
      <c r="L1196" s="38">
        <f t="shared" ca="1" si="218"/>
        <v>23.551529899682144</v>
      </c>
      <c r="M1196" s="38">
        <f t="shared" ca="1" si="219"/>
        <v>15.220682064094865</v>
      </c>
      <c r="N1196" s="38">
        <f t="shared" ca="1" si="220"/>
        <v>11.415572042578189</v>
      </c>
      <c r="O1196" s="38" t="str">
        <f t="shared" ca="1" si="221"/>
        <v>-</v>
      </c>
      <c r="P1196" s="38">
        <f t="shared" ca="1" si="222"/>
        <v>36.204620490398234</v>
      </c>
      <c r="Q1196" s="38">
        <f t="shared" ca="1" si="223"/>
        <v>23.963062184089228</v>
      </c>
      <c r="R1196" s="38">
        <f t="shared" ca="1" si="224"/>
        <v>28.770913018428466</v>
      </c>
      <c r="S1196" s="38">
        <f t="shared" ca="1" si="225"/>
        <v>38.684139855756037</v>
      </c>
      <c r="T1196" s="38" t="str">
        <f t="shared" ca="1" si="226"/>
        <v>-</v>
      </c>
      <c r="U1196" s="38" t="str">
        <f t="shared" ca="1" si="227"/>
        <v>-</v>
      </c>
      <c r="V1196" s="38"/>
      <c r="W1196" s="38"/>
    </row>
    <row r="1197" spans="1:23" x14ac:dyDescent="0.35">
      <c r="A1197" s="2" t="str">
        <f>BASE_NOTAS[[#This Row],[Sigla]]&amp;BASE_NOTAS[[#This Row],[CÓDIGO]]</f>
        <v>DFIN_PF</v>
      </c>
      <c r="B1197" s="4" t="s">
        <v>189</v>
      </c>
      <c r="C1197" s="4" t="s">
        <v>48</v>
      </c>
      <c r="D1197" s="4" t="s">
        <v>118</v>
      </c>
      <c r="E1197" s="42">
        <v>7.4115975521804849</v>
      </c>
      <c r="F1197" s="4" t="s">
        <v>471</v>
      </c>
      <c r="G119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13.204399276993131</v>
      </c>
      <c r="H119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197" s="38" t="str">
        <f t="shared" ca="1" si="216"/>
        <v>-</v>
      </c>
      <c r="K1197" s="38">
        <f t="shared" ca="1" si="217"/>
        <v>19.819404003541006</v>
      </c>
      <c r="L1197" s="38">
        <f t="shared" ca="1" si="218"/>
        <v>17.467196152717069</v>
      </c>
      <c r="M1197" s="38">
        <f t="shared" ca="1" si="219"/>
        <v>22.52937860792651</v>
      </c>
      <c r="N1197" s="38">
        <f t="shared" ca="1" si="220"/>
        <v>13.347076138197977</v>
      </c>
      <c r="O1197" s="38" t="str">
        <f t="shared" ca="1" si="221"/>
        <v>-</v>
      </c>
      <c r="P1197" s="38">
        <f t="shared" ca="1" si="222"/>
        <v>21.573028443107685</v>
      </c>
      <c r="Q1197" s="38">
        <f t="shared" ca="1" si="223"/>
        <v>17.881895222483831</v>
      </c>
      <c r="R1197" s="38">
        <f t="shared" ca="1" si="224"/>
        <v>7.4115975521804849</v>
      </c>
      <c r="S1197" s="38">
        <f t="shared" ca="1" si="225"/>
        <v>13.204399276993131</v>
      </c>
      <c r="T1197" s="38" t="str">
        <f t="shared" ca="1" si="226"/>
        <v>-</v>
      </c>
      <c r="U1197" s="38" t="str">
        <f t="shared" ca="1" si="227"/>
        <v>-</v>
      </c>
      <c r="V1197" s="38"/>
      <c r="W1197" s="38"/>
    </row>
    <row r="1198" spans="1:23" x14ac:dyDescent="0.35">
      <c r="A1198" s="2" t="str">
        <f>BASE_NOTAS[[#This Row],[Sigla]]&amp;BASE_NOTAS[[#This Row],[CÓDIGO]]</f>
        <v>ESIN_PF</v>
      </c>
      <c r="B1198" s="4" t="s">
        <v>183</v>
      </c>
      <c r="C1198" s="4" t="s">
        <v>48</v>
      </c>
      <c r="D1198" s="4" t="s">
        <v>118</v>
      </c>
      <c r="E1198" s="42">
        <v>25.955409377773144</v>
      </c>
      <c r="F1198" s="4" t="s">
        <v>471</v>
      </c>
      <c r="G119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31.34604879817585</v>
      </c>
      <c r="H119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198" s="38" t="str">
        <f t="shared" ca="1" si="216"/>
        <v>-</v>
      </c>
      <c r="K1198" s="38">
        <f t="shared" ca="1" si="217"/>
        <v>10.232436107001314</v>
      </c>
      <c r="L1198" s="38">
        <f t="shared" ca="1" si="218"/>
        <v>35.431791430918722</v>
      </c>
      <c r="M1198" s="38">
        <f t="shared" ca="1" si="219"/>
        <v>20.925495463363362</v>
      </c>
      <c r="N1198" s="38">
        <f t="shared" ca="1" si="220"/>
        <v>31.731181808994457</v>
      </c>
      <c r="O1198" s="38" t="str">
        <f t="shared" ca="1" si="221"/>
        <v>-</v>
      </c>
      <c r="P1198" s="38">
        <f t="shared" ca="1" si="222"/>
        <v>31.119774425815518</v>
      </c>
      <c r="Q1198" s="38">
        <f t="shared" ca="1" si="223"/>
        <v>30.385774343079614</v>
      </c>
      <c r="R1198" s="38">
        <f t="shared" ca="1" si="224"/>
        <v>25.955409377773144</v>
      </c>
      <c r="S1198" s="38">
        <f t="shared" ca="1" si="225"/>
        <v>31.34604879817585</v>
      </c>
      <c r="T1198" s="38" t="str">
        <f t="shared" ca="1" si="226"/>
        <v>-</v>
      </c>
      <c r="U1198" s="38" t="str">
        <f t="shared" ca="1" si="227"/>
        <v>-</v>
      </c>
      <c r="V1198" s="38"/>
      <c r="W1198" s="38"/>
    </row>
    <row r="1199" spans="1:23" x14ac:dyDescent="0.35">
      <c r="A1199" s="2" t="str">
        <f>BASE_NOTAS[[#This Row],[Sigla]]&amp;BASE_NOTAS[[#This Row],[CÓDIGO]]</f>
        <v>GOIN_PF</v>
      </c>
      <c r="B1199" s="4" t="s">
        <v>190</v>
      </c>
      <c r="C1199" s="4" t="s">
        <v>48</v>
      </c>
      <c r="D1199" s="4" t="s">
        <v>118</v>
      </c>
      <c r="E1199" s="42">
        <v>8.3658785606363324</v>
      </c>
      <c r="F1199" s="4" t="s">
        <v>471</v>
      </c>
      <c r="G119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20.123001375009608</v>
      </c>
      <c r="H119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199" s="38" t="str">
        <f t="shared" ca="1" si="216"/>
        <v>-</v>
      </c>
      <c r="K1199" s="38">
        <f t="shared" ca="1" si="217"/>
        <v>6.6257008769825472</v>
      </c>
      <c r="L1199" s="38">
        <f t="shared" ca="1" si="218"/>
        <v>8.9420590288903306</v>
      </c>
      <c r="M1199" s="38">
        <f t="shared" ca="1" si="219"/>
        <v>7.9052959624921257</v>
      </c>
      <c r="N1199" s="38">
        <f t="shared" ca="1" si="220"/>
        <v>19.12209567063698</v>
      </c>
      <c r="O1199" s="38" t="str">
        <f t="shared" ca="1" si="221"/>
        <v>-</v>
      </c>
      <c r="P1199" s="38">
        <f t="shared" ca="1" si="222"/>
        <v>19.742246830308265</v>
      </c>
      <c r="Q1199" s="38">
        <f t="shared" ca="1" si="223"/>
        <v>12.519301016854525</v>
      </c>
      <c r="R1199" s="38">
        <f t="shared" ca="1" si="224"/>
        <v>8.3658785606363324</v>
      </c>
      <c r="S1199" s="38">
        <f t="shared" ca="1" si="225"/>
        <v>20.123001375009608</v>
      </c>
      <c r="T1199" s="38" t="str">
        <f t="shared" ca="1" si="226"/>
        <v>-</v>
      </c>
      <c r="U1199" s="38" t="str">
        <f t="shared" ca="1" si="227"/>
        <v>-</v>
      </c>
      <c r="V1199" s="38"/>
      <c r="W1199" s="38"/>
    </row>
    <row r="1200" spans="1:23" x14ac:dyDescent="0.35">
      <c r="A1200" s="2" t="str">
        <f>BASE_NOTAS[[#This Row],[Sigla]]&amp;BASE_NOTAS[[#This Row],[CÓDIGO]]</f>
        <v>MAIN_PF</v>
      </c>
      <c r="B1200" s="4" t="s">
        <v>191</v>
      </c>
      <c r="C1200" s="4" t="s">
        <v>48</v>
      </c>
      <c r="D1200" s="4" t="s">
        <v>118</v>
      </c>
      <c r="E1200" s="42">
        <v>12.566654742424207</v>
      </c>
      <c r="F1200" s="4" t="s">
        <v>471</v>
      </c>
      <c r="G120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9.9623006506902563</v>
      </c>
      <c r="H120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200" s="38" t="str">
        <f t="shared" ca="1" si="216"/>
        <v>-</v>
      </c>
      <c r="K1200" s="38">
        <f t="shared" ca="1" si="217"/>
        <v>7.6140137183663539</v>
      </c>
      <c r="L1200" s="38">
        <f t="shared" ca="1" si="218"/>
        <v>2.3397996142004915</v>
      </c>
      <c r="M1200" s="38">
        <f t="shared" ca="1" si="219"/>
        <v>3.3437142334493264</v>
      </c>
      <c r="N1200" s="38">
        <f t="shared" ca="1" si="220"/>
        <v>4.1047058352694705</v>
      </c>
      <c r="O1200" s="38" t="str">
        <f t="shared" ca="1" si="221"/>
        <v>-</v>
      </c>
      <c r="P1200" s="38">
        <f t="shared" ca="1" si="222"/>
        <v>17.517818552006851</v>
      </c>
      <c r="Q1200" s="38">
        <f t="shared" ca="1" si="223"/>
        <v>14.438907060637227</v>
      </c>
      <c r="R1200" s="38">
        <f t="shared" ca="1" si="224"/>
        <v>12.566654742424207</v>
      </c>
      <c r="S1200" s="38">
        <f t="shared" ca="1" si="225"/>
        <v>9.9623006506902563</v>
      </c>
      <c r="T1200" s="38" t="str">
        <f t="shared" ca="1" si="226"/>
        <v>-</v>
      </c>
      <c r="U1200" s="38" t="str">
        <f t="shared" ca="1" si="227"/>
        <v>-</v>
      </c>
      <c r="V1200" s="38"/>
      <c r="W1200" s="38"/>
    </row>
    <row r="1201" spans="1:23" x14ac:dyDescent="0.35">
      <c r="A1201" s="2" t="str">
        <f>BASE_NOTAS[[#This Row],[Sigla]]&amp;BASE_NOTAS[[#This Row],[CÓDIGO]]</f>
        <v>MGIN_PF</v>
      </c>
      <c r="B1201" s="4" t="s">
        <v>192</v>
      </c>
      <c r="C1201" s="4" t="s">
        <v>48</v>
      </c>
      <c r="D1201" s="4" t="s">
        <v>118</v>
      </c>
      <c r="E1201" s="42">
        <v>55.407620969397541</v>
      </c>
      <c r="F1201" s="4" t="s">
        <v>471</v>
      </c>
      <c r="G120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50.255220195608175</v>
      </c>
      <c r="H120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201" s="38" t="str">
        <f t="shared" ca="1" si="216"/>
        <v>-</v>
      </c>
      <c r="K1201" s="38">
        <f t="shared" ca="1" si="217"/>
        <v>58.195880152134684</v>
      </c>
      <c r="L1201" s="38">
        <f t="shared" ca="1" si="218"/>
        <v>44.03681855002803</v>
      </c>
      <c r="M1201" s="38">
        <f t="shared" ca="1" si="219"/>
        <v>41.152606341231539</v>
      </c>
      <c r="N1201" s="38">
        <f t="shared" ca="1" si="220"/>
        <v>51.414312891537165</v>
      </c>
      <c r="O1201" s="38" t="str">
        <f t="shared" ca="1" si="221"/>
        <v>-</v>
      </c>
      <c r="P1201" s="38">
        <f t="shared" ca="1" si="222"/>
        <v>60.914626409791353</v>
      </c>
      <c r="Q1201" s="38">
        <f t="shared" ca="1" si="223"/>
        <v>61.104584979962262</v>
      </c>
      <c r="R1201" s="38">
        <f t="shared" ca="1" si="224"/>
        <v>55.407620969397541</v>
      </c>
      <c r="S1201" s="38">
        <f t="shared" ca="1" si="225"/>
        <v>50.255220195608175</v>
      </c>
      <c r="T1201" s="38" t="str">
        <f t="shared" ca="1" si="226"/>
        <v>-</v>
      </c>
      <c r="U1201" s="38" t="str">
        <f t="shared" ca="1" si="227"/>
        <v>-</v>
      </c>
      <c r="V1201" s="38"/>
      <c r="W1201" s="38"/>
    </row>
    <row r="1202" spans="1:23" x14ac:dyDescent="0.35">
      <c r="A1202" s="2" t="str">
        <f>BASE_NOTAS[[#This Row],[Sigla]]&amp;BASE_NOTAS[[#This Row],[CÓDIGO]]</f>
        <v>MSIN_PF</v>
      </c>
      <c r="B1202" s="4" t="s">
        <v>193</v>
      </c>
      <c r="C1202" s="4" t="s">
        <v>48</v>
      </c>
      <c r="D1202" s="4" t="s">
        <v>118</v>
      </c>
      <c r="E1202" s="42">
        <v>10.413253765740956</v>
      </c>
      <c r="F1202" s="4" t="s">
        <v>471</v>
      </c>
      <c r="G120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12.204349407143638</v>
      </c>
      <c r="H120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202" s="38" t="str">
        <f t="shared" ca="1" si="216"/>
        <v>-</v>
      </c>
      <c r="K1202" s="38">
        <f t="shared" ca="1" si="217"/>
        <v>14.13984173474174</v>
      </c>
      <c r="L1202" s="38">
        <f t="shared" ca="1" si="218"/>
        <v>8.7310975706593243</v>
      </c>
      <c r="M1202" s="38">
        <f t="shared" ca="1" si="219"/>
        <v>7.7679739232226401</v>
      </c>
      <c r="N1202" s="38">
        <f t="shared" ca="1" si="220"/>
        <v>9.2234206063340256</v>
      </c>
      <c r="O1202" s="38" t="str">
        <f t="shared" ca="1" si="221"/>
        <v>-</v>
      </c>
      <c r="P1202" s="38">
        <f t="shared" ca="1" si="222"/>
        <v>6.8388949979293621</v>
      </c>
      <c r="Q1202" s="38">
        <f t="shared" ca="1" si="223"/>
        <v>19.707795594776854</v>
      </c>
      <c r="R1202" s="38">
        <f t="shared" ca="1" si="224"/>
        <v>10.413253765740956</v>
      </c>
      <c r="S1202" s="38">
        <f t="shared" ca="1" si="225"/>
        <v>12.204349407143638</v>
      </c>
      <c r="T1202" s="38" t="str">
        <f t="shared" ca="1" si="226"/>
        <v>-</v>
      </c>
      <c r="U1202" s="38" t="str">
        <f t="shared" ca="1" si="227"/>
        <v>-</v>
      </c>
      <c r="V1202" s="38"/>
      <c r="W1202" s="38"/>
    </row>
    <row r="1203" spans="1:23" x14ac:dyDescent="0.35">
      <c r="A1203" s="2" t="str">
        <f>BASE_NOTAS[[#This Row],[Sigla]]&amp;BASE_NOTAS[[#This Row],[CÓDIGO]]</f>
        <v>MTIN_PF</v>
      </c>
      <c r="B1203" s="4" t="s">
        <v>195</v>
      </c>
      <c r="C1203" s="4" t="s">
        <v>48</v>
      </c>
      <c r="D1203" s="4" t="s">
        <v>118</v>
      </c>
      <c r="E1203" s="42">
        <v>0</v>
      </c>
      <c r="F1203" s="4" t="s">
        <v>471</v>
      </c>
      <c r="G120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6.5142644764834143</v>
      </c>
      <c r="H120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203" s="38" t="str">
        <f t="shared" ca="1" si="216"/>
        <v>-</v>
      </c>
      <c r="K1203" s="38">
        <f t="shared" ca="1" si="217"/>
        <v>5.4324738912834771</v>
      </c>
      <c r="L1203" s="38">
        <f t="shared" ca="1" si="218"/>
        <v>1.5914413134937615</v>
      </c>
      <c r="M1203" s="38">
        <f t="shared" ca="1" si="219"/>
        <v>4.6314110087259159</v>
      </c>
      <c r="N1203" s="38">
        <f t="shared" ca="1" si="220"/>
        <v>5.7597428165909053</v>
      </c>
      <c r="O1203" s="38" t="str">
        <f t="shared" ca="1" si="221"/>
        <v>-</v>
      </c>
      <c r="P1203" s="38">
        <f t="shared" ca="1" si="222"/>
        <v>15.624054871363041</v>
      </c>
      <c r="Q1203" s="38">
        <f t="shared" ca="1" si="223"/>
        <v>4.2255599172676668</v>
      </c>
      <c r="R1203" s="38">
        <f t="shared" ca="1" si="224"/>
        <v>0</v>
      </c>
      <c r="S1203" s="38">
        <f t="shared" ca="1" si="225"/>
        <v>6.5142644764834143</v>
      </c>
      <c r="T1203" s="38" t="str">
        <f t="shared" ca="1" si="226"/>
        <v>-</v>
      </c>
      <c r="U1203" s="38" t="str">
        <f t="shared" ca="1" si="227"/>
        <v>-</v>
      </c>
      <c r="V1203" s="38"/>
      <c r="W1203" s="38"/>
    </row>
    <row r="1204" spans="1:23" x14ac:dyDescent="0.35">
      <c r="A1204" s="2" t="str">
        <f>BASE_NOTAS[[#This Row],[Sigla]]&amp;BASE_NOTAS[[#This Row],[CÓDIGO]]</f>
        <v>PAIN_PF</v>
      </c>
      <c r="B1204" s="4" t="s">
        <v>196</v>
      </c>
      <c r="C1204" s="4" t="s">
        <v>48</v>
      </c>
      <c r="D1204" s="4" t="s">
        <v>118</v>
      </c>
      <c r="E1204" s="42">
        <v>1.7255840445285608</v>
      </c>
      <c r="F1204" s="4" t="s">
        <v>471</v>
      </c>
      <c r="G120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11.524104594196496</v>
      </c>
      <c r="H120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204" s="38" t="str">
        <f t="shared" ca="1" si="216"/>
        <v>-</v>
      </c>
      <c r="K1204" s="38">
        <f t="shared" ca="1" si="217"/>
        <v>0</v>
      </c>
      <c r="L1204" s="38">
        <f t="shared" ca="1" si="218"/>
        <v>4.3954781080769747</v>
      </c>
      <c r="M1204" s="38">
        <f t="shared" ca="1" si="219"/>
        <v>3.8248582722041151</v>
      </c>
      <c r="N1204" s="38">
        <f t="shared" ca="1" si="220"/>
        <v>3.7203054299767779</v>
      </c>
      <c r="O1204" s="38" t="str">
        <f t="shared" ca="1" si="221"/>
        <v>-</v>
      </c>
      <c r="P1204" s="38">
        <f t="shared" ca="1" si="222"/>
        <v>14.793767592157545</v>
      </c>
      <c r="Q1204" s="38">
        <f t="shared" ca="1" si="223"/>
        <v>9.2362303781329693</v>
      </c>
      <c r="R1204" s="38">
        <f t="shared" ca="1" si="224"/>
        <v>1.7255840445285608</v>
      </c>
      <c r="S1204" s="38">
        <f t="shared" ca="1" si="225"/>
        <v>11.524104594196496</v>
      </c>
      <c r="T1204" s="38" t="str">
        <f t="shared" ca="1" si="226"/>
        <v>-</v>
      </c>
      <c r="U1204" s="38" t="str">
        <f t="shared" ca="1" si="227"/>
        <v>-</v>
      </c>
      <c r="V1204" s="38"/>
      <c r="W1204" s="38"/>
    </row>
    <row r="1205" spans="1:23" x14ac:dyDescent="0.35">
      <c r="A1205" s="2" t="str">
        <f>BASE_NOTAS[[#This Row],[Sigla]]&amp;BASE_NOTAS[[#This Row],[CÓDIGO]]</f>
        <v>PBIN_PF</v>
      </c>
      <c r="B1205" s="4" t="s">
        <v>197</v>
      </c>
      <c r="C1205" s="4" t="s">
        <v>48</v>
      </c>
      <c r="D1205" s="4" t="s">
        <v>118</v>
      </c>
      <c r="E1205" s="42">
        <v>26.856413271865918</v>
      </c>
      <c r="F1205" s="4" t="s">
        <v>471</v>
      </c>
      <c r="G120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56.023036776020732</v>
      </c>
      <c r="H120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205" s="38" t="str">
        <f t="shared" ca="1" si="216"/>
        <v>-</v>
      </c>
      <c r="K1205" s="38">
        <f t="shared" ca="1" si="217"/>
        <v>5.0857204051096083</v>
      </c>
      <c r="L1205" s="38">
        <f t="shared" ca="1" si="218"/>
        <v>3.5559862624980627</v>
      </c>
      <c r="M1205" s="38">
        <f t="shared" ca="1" si="219"/>
        <v>9.6460039384665404</v>
      </c>
      <c r="N1205" s="38">
        <f t="shared" ca="1" si="220"/>
        <v>9.5206082618377756</v>
      </c>
      <c r="O1205" s="38" t="str">
        <f t="shared" ca="1" si="221"/>
        <v>-</v>
      </c>
      <c r="P1205" s="38">
        <f t="shared" ca="1" si="222"/>
        <v>33.561672576399019</v>
      </c>
      <c r="Q1205" s="38">
        <f t="shared" ca="1" si="223"/>
        <v>18.936113640308609</v>
      </c>
      <c r="R1205" s="38">
        <f t="shared" ca="1" si="224"/>
        <v>26.856413271865918</v>
      </c>
      <c r="S1205" s="38">
        <f t="shared" ca="1" si="225"/>
        <v>56.023036776020732</v>
      </c>
      <c r="T1205" s="38" t="str">
        <f t="shared" ca="1" si="226"/>
        <v>-</v>
      </c>
      <c r="U1205" s="38" t="str">
        <f t="shared" ca="1" si="227"/>
        <v>-</v>
      </c>
      <c r="V1205" s="38"/>
      <c r="W1205" s="38"/>
    </row>
    <row r="1206" spans="1:23" x14ac:dyDescent="0.35">
      <c r="A1206" s="2" t="str">
        <f>BASE_NOTAS[[#This Row],[Sigla]]&amp;BASE_NOTAS[[#This Row],[CÓDIGO]]</f>
        <v>PEIN_PF</v>
      </c>
      <c r="B1206" s="4" t="s">
        <v>198</v>
      </c>
      <c r="C1206" s="4" t="s">
        <v>48</v>
      </c>
      <c r="D1206" s="4" t="s">
        <v>118</v>
      </c>
      <c r="E1206" s="42">
        <v>9.778782483099647</v>
      </c>
      <c r="F1206" s="4" t="s">
        <v>471</v>
      </c>
      <c r="G120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14.662638301102826</v>
      </c>
      <c r="H120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206" s="38" t="str">
        <f t="shared" ca="1" si="216"/>
        <v>-</v>
      </c>
      <c r="K1206" s="38">
        <f t="shared" ca="1" si="217"/>
        <v>16.913313004410924</v>
      </c>
      <c r="L1206" s="38">
        <f t="shared" ca="1" si="218"/>
        <v>6.2230694679502108</v>
      </c>
      <c r="M1206" s="38">
        <f t="shared" ca="1" si="219"/>
        <v>9.067273698658088</v>
      </c>
      <c r="N1206" s="38">
        <f t="shared" ca="1" si="220"/>
        <v>10.780528133344349</v>
      </c>
      <c r="O1206" s="38" t="str">
        <f t="shared" ca="1" si="221"/>
        <v>-</v>
      </c>
      <c r="P1206" s="38">
        <f t="shared" ca="1" si="222"/>
        <v>20.581177664970131</v>
      </c>
      <c r="Q1206" s="38">
        <f t="shared" ca="1" si="223"/>
        <v>16.818015208320659</v>
      </c>
      <c r="R1206" s="38">
        <f t="shared" ca="1" si="224"/>
        <v>9.778782483099647</v>
      </c>
      <c r="S1206" s="38">
        <f t="shared" ca="1" si="225"/>
        <v>14.662638301102826</v>
      </c>
      <c r="T1206" s="38" t="str">
        <f t="shared" ca="1" si="226"/>
        <v>-</v>
      </c>
      <c r="U1206" s="38" t="str">
        <f t="shared" ca="1" si="227"/>
        <v>-</v>
      </c>
      <c r="V1206" s="38"/>
      <c r="W1206" s="38"/>
    </row>
    <row r="1207" spans="1:23" x14ac:dyDescent="0.35">
      <c r="A1207" s="2" t="str">
        <f>BASE_NOTAS[[#This Row],[Sigla]]&amp;BASE_NOTAS[[#This Row],[CÓDIGO]]</f>
        <v>PIIN_PF</v>
      </c>
      <c r="B1207" s="4" t="s">
        <v>199</v>
      </c>
      <c r="C1207" s="4" t="s">
        <v>48</v>
      </c>
      <c r="D1207" s="4" t="s">
        <v>118</v>
      </c>
      <c r="E1207" s="42">
        <v>5.1814068158102158</v>
      </c>
      <c r="F1207" s="4" t="s">
        <v>471</v>
      </c>
      <c r="G120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15.793871760133127</v>
      </c>
      <c r="H120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207" s="38" t="str">
        <f t="shared" ca="1" si="216"/>
        <v>-</v>
      </c>
      <c r="K1207" s="38">
        <f t="shared" ca="1" si="217"/>
        <v>7.6747347330530333</v>
      </c>
      <c r="L1207" s="38">
        <f t="shared" ca="1" si="218"/>
        <v>0</v>
      </c>
      <c r="M1207" s="38">
        <f t="shared" ca="1" si="219"/>
        <v>3.2856862067987458</v>
      </c>
      <c r="N1207" s="38">
        <f t="shared" ca="1" si="220"/>
        <v>0</v>
      </c>
      <c r="O1207" s="38" t="str">
        <f t="shared" ca="1" si="221"/>
        <v>-</v>
      </c>
      <c r="P1207" s="38">
        <f t="shared" ca="1" si="222"/>
        <v>2.3205463460192033</v>
      </c>
      <c r="Q1207" s="38">
        <f t="shared" ca="1" si="223"/>
        <v>2.2551920970608794</v>
      </c>
      <c r="R1207" s="38">
        <f t="shared" ca="1" si="224"/>
        <v>5.1814068158102158</v>
      </c>
      <c r="S1207" s="38">
        <f t="shared" ca="1" si="225"/>
        <v>15.793871760133127</v>
      </c>
      <c r="T1207" s="38" t="str">
        <f t="shared" ca="1" si="226"/>
        <v>-</v>
      </c>
      <c r="U1207" s="38" t="str">
        <f t="shared" ca="1" si="227"/>
        <v>-</v>
      </c>
      <c r="V1207" s="38"/>
      <c r="W1207" s="38"/>
    </row>
    <row r="1208" spans="1:23" x14ac:dyDescent="0.35">
      <c r="A1208" s="2" t="str">
        <f>BASE_NOTAS[[#This Row],[Sigla]]&amp;BASE_NOTAS[[#This Row],[CÓDIGO]]</f>
        <v>PRIN_PF</v>
      </c>
      <c r="B1208" s="4" t="s">
        <v>200</v>
      </c>
      <c r="C1208" s="4" t="s">
        <v>48</v>
      </c>
      <c r="D1208" s="4" t="s">
        <v>118</v>
      </c>
      <c r="E1208" s="42">
        <v>83.99348168242085</v>
      </c>
      <c r="F1208" s="4" t="s">
        <v>471</v>
      </c>
      <c r="G120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82.779728951220122</v>
      </c>
      <c r="H120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208" s="38" t="str">
        <f t="shared" ca="1" si="216"/>
        <v>-</v>
      </c>
      <c r="K1208" s="38">
        <f t="shared" ca="1" si="217"/>
        <v>61.973608634560506</v>
      </c>
      <c r="L1208" s="38">
        <f t="shared" ca="1" si="218"/>
        <v>73.447964001698253</v>
      </c>
      <c r="M1208" s="38">
        <f t="shared" ca="1" si="219"/>
        <v>60.84533541747269</v>
      </c>
      <c r="N1208" s="38">
        <f t="shared" ca="1" si="220"/>
        <v>76.746925357675451</v>
      </c>
      <c r="O1208" s="38" t="str">
        <f t="shared" ca="1" si="221"/>
        <v>-</v>
      </c>
      <c r="P1208" s="38">
        <f t="shared" ca="1" si="222"/>
        <v>66.051538778926272</v>
      </c>
      <c r="Q1208" s="38">
        <f t="shared" ca="1" si="223"/>
        <v>68.014088632007017</v>
      </c>
      <c r="R1208" s="38">
        <f t="shared" ca="1" si="224"/>
        <v>83.99348168242085</v>
      </c>
      <c r="S1208" s="38">
        <f t="shared" ca="1" si="225"/>
        <v>82.779728951220122</v>
      </c>
      <c r="T1208" s="38" t="str">
        <f t="shared" ca="1" si="226"/>
        <v>-</v>
      </c>
      <c r="U1208" s="38" t="str">
        <f t="shared" ca="1" si="227"/>
        <v>-</v>
      </c>
      <c r="V1208" s="38"/>
      <c r="W1208" s="38"/>
    </row>
    <row r="1209" spans="1:23" x14ac:dyDescent="0.35">
      <c r="A1209" s="2" t="str">
        <f>BASE_NOTAS[[#This Row],[Sigla]]&amp;BASE_NOTAS[[#This Row],[CÓDIGO]]</f>
        <v>RJIN_PF</v>
      </c>
      <c r="B1209" s="4" t="s">
        <v>201</v>
      </c>
      <c r="C1209" s="4" t="s">
        <v>48</v>
      </c>
      <c r="D1209" s="4" t="s">
        <v>118</v>
      </c>
      <c r="E1209" s="42">
        <v>30.902533021517836</v>
      </c>
      <c r="F1209" s="4" t="s">
        <v>471</v>
      </c>
      <c r="G120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28.875071725037255</v>
      </c>
      <c r="H120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209" s="38" t="str">
        <f t="shared" ca="1" si="216"/>
        <v>-</v>
      </c>
      <c r="K1209" s="38">
        <f t="shared" ca="1" si="217"/>
        <v>45.256697511868779</v>
      </c>
      <c r="L1209" s="38">
        <f t="shared" ca="1" si="218"/>
        <v>38.94969608304433</v>
      </c>
      <c r="M1209" s="38">
        <f t="shared" ca="1" si="219"/>
        <v>47.944134895807018</v>
      </c>
      <c r="N1209" s="38">
        <f t="shared" ca="1" si="220"/>
        <v>42.33103377137811</v>
      </c>
      <c r="O1209" s="38" t="str">
        <f t="shared" ca="1" si="221"/>
        <v>-</v>
      </c>
      <c r="P1209" s="38">
        <f t="shared" ca="1" si="222"/>
        <v>49.540792948533337</v>
      </c>
      <c r="Q1209" s="38">
        <f t="shared" ca="1" si="223"/>
        <v>40.02724471509682</v>
      </c>
      <c r="R1209" s="38">
        <f t="shared" ca="1" si="224"/>
        <v>30.902533021517836</v>
      </c>
      <c r="S1209" s="38">
        <f t="shared" ca="1" si="225"/>
        <v>28.875071725037255</v>
      </c>
      <c r="T1209" s="38" t="str">
        <f t="shared" ca="1" si="226"/>
        <v>-</v>
      </c>
      <c r="U1209" s="38" t="str">
        <f t="shared" ca="1" si="227"/>
        <v>-</v>
      </c>
      <c r="V1209" s="38"/>
      <c r="W1209" s="38"/>
    </row>
    <row r="1210" spans="1:23" x14ac:dyDescent="0.35">
      <c r="A1210" s="2" t="str">
        <f>BASE_NOTAS[[#This Row],[Sigla]]&amp;BASE_NOTAS[[#This Row],[CÓDIGO]]</f>
        <v>RNIN_PF</v>
      </c>
      <c r="B1210" s="4" t="s">
        <v>202</v>
      </c>
      <c r="C1210" s="4" t="s">
        <v>48</v>
      </c>
      <c r="D1210" s="4" t="s">
        <v>118</v>
      </c>
      <c r="E1210" s="42">
        <v>49.986027970472591</v>
      </c>
      <c r="F1210" s="4" t="s">
        <v>471</v>
      </c>
      <c r="G121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69.621521816414401</v>
      </c>
      <c r="H121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210" s="38" t="str">
        <f t="shared" ca="1" si="216"/>
        <v>-</v>
      </c>
      <c r="K1210" s="38">
        <f t="shared" ca="1" si="217"/>
        <v>5.1194277821026555</v>
      </c>
      <c r="L1210" s="38">
        <f t="shared" ca="1" si="218"/>
        <v>3.4928319472620317</v>
      </c>
      <c r="M1210" s="38">
        <f t="shared" ca="1" si="219"/>
        <v>9.3618033284949824</v>
      </c>
      <c r="N1210" s="38">
        <f t="shared" ca="1" si="220"/>
        <v>30.576565307796088</v>
      </c>
      <c r="O1210" s="38" t="str">
        <f t="shared" ca="1" si="221"/>
        <v>-</v>
      </c>
      <c r="P1210" s="38">
        <f t="shared" ca="1" si="222"/>
        <v>64.190792287094823</v>
      </c>
      <c r="Q1210" s="38">
        <f t="shared" ca="1" si="223"/>
        <v>31.536275011506749</v>
      </c>
      <c r="R1210" s="38">
        <f t="shared" ca="1" si="224"/>
        <v>49.986027970472591</v>
      </c>
      <c r="S1210" s="38">
        <f t="shared" ca="1" si="225"/>
        <v>69.621521816414401</v>
      </c>
      <c r="T1210" s="38" t="str">
        <f t="shared" ca="1" si="226"/>
        <v>-</v>
      </c>
      <c r="U1210" s="38" t="str">
        <f t="shared" ca="1" si="227"/>
        <v>-</v>
      </c>
      <c r="V1210" s="38"/>
      <c r="W1210" s="38"/>
    </row>
    <row r="1211" spans="1:23" x14ac:dyDescent="0.35">
      <c r="A1211" s="2" t="str">
        <f>BASE_NOTAS[[#This Row],[Sigla]]&amp;BASE_NOTAS[[#This Row],[CÓDIGO]]</f>
        <v>ROIN_PF</v>
      </c>
      <c r="B1211" s="4" t="s">
        <v>203</v>
      </c>
      <c r="C1211" s="4" t="s">
        <v>48</v>
      </c>
      <c r="D1211" s="4" t="s">
        <v>118</v>
      </c>
      <c r="E1211" s="42">
        <v>6.4054784790178436</v>
      </c>
      <c r="F1211" s="4" t="s">
        <v>471</v>
      </c>
      <c r="G121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2.8017114805788652</v>
      </c>
      <c r="H121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211" s="38" t="str">
        <f t="shared" ca="1" si="216"/>
        <v>-</v>
      </c>
      <c r="K1211" s="38">
        <f t="shared" ca="1" si="217"/>
        <v>0</v>
      </c>
      <c r="L1211" s="38">
        <f t="shared" ca="1" si="218"/>
        <v>0</v>
      </c>
      <c r="M1211" s="38">
        <f t="shared" ca="1" si="219"/>
        <v>3.3954834061186419</v>
      </c>
      <c r="N1211" s="38">
        <f t="shared" ca="1" si="220"/>
        <v>4.4682481918135837</v>
      </c>
      <c r="O1211" s="38" t="str">
        <f t="shared" ca="1" si="221"/>
        <v>-</v>
      </c>
      <c r="P1211" s="38">
        <f t="shared" ca="1" si="222"/>
        <v>5.283242127066031</v>
      </c>
      <c r="Q1211" s="38">
        <f t="shared" ca="1" si="223"/>
        <v>10.030525146302233</v>
      </c>
      <c r="R1211" s="38">
        <f t="shared" ca="1" si="224"/>
        <v>6.4054784790178436</v>
      </c>
      <c r="S1211" s="38">
        <f t="shared" ca="1" si="225"/>
        <v>2.8017114805788652</v>
      </c>
      <c r="T1211" s="38" t="str">
        <f t="shared" ca="1" si="226"/>
        <v>-</v>
      </c>
      <c r="U1211" s="38" t="str">
        <f t="shared" ca="1" si="227"/>
        <v>-</v>
      </c>
      <c r="V1211" s="38"/>
      <c r="W1211" s="38"/>
    </row>
    <row r="1212" spans="1:23" x14ac:dyDescent="0.35">
      <c r="A1212" s="2" t="str">
        <f>BASE_NOTAS[[#This Row],[Sigla]]&amp;BASE_NOTAS[[#This Row],[CÓDIGO]]</f>
        <v>RRIN_PF</v>
      </c>
      <c r="B1212" s="4" t="s">
        <v>204</v>
      </c>
      <c r="C1212" s="4" t="s">
        <v>48</v>
      </c>
      <c r="D1212" s="4" t="s">
        <v>118</v>
      </c>
      <c r="E1212" s="42">
        <v>23.14358958128641</v>
      </c>
      <c r="F1212" s="4" t="s">
        <v>471</v>
      </c>
      <c r="G121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121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212" s="38" t="str">
        <f t="shared" ca="1" si="216"/>
        <v>-</v>
      </c>
      <c r="K1212" s="38">
        <f t="shared" ca="1" si="217"/>
        <v>0</v>
      </c>
      <c r="L1212" s="38">
        <f t="shared" ca="1" si="218"/>
        <v>0</v>
      </c>
      <c r="M1212" s="38">
        <f t="shared" ca="1" si="219"/>
        <v>0</v>
      </c>
      <c r="N1212" s="38">
        <f t="shared" ca="1" si="220"/>
        <v>0</v>
      </c>
      <c r="O1212" s="38" t="str">
        <f t="shared" ca="1" si="221"/>
        <v>-</v>
      </c>
      <c r="P1212" s="38">
        <f t="shared" ca="1" si="222"/>
        <v>8.5942870802870797</v>
      </c>
      <c r="Q1212" s="38">
        <f t="shared" ca="1" si="223"/>
        <v>0</v>
      </c>
      <c r="R1212" s="38">
        <f t="shared" ca="1" si="224"/>
        <v>23.14358958128641</v>
      </c>
      <c r="S1212" s="38">
        <f t="shared" ca="1" si="225"/>
        <v>0</v>
      </c>
      <c r="T1212" s="38" t="str">
        <f t="shared" ca="1" si="226"/>
        <v>-</v>
      </c>
      <c r="U1212" s="38" t="str">
        <f t="shared" ca="1" si="227"/>
        <v>-</v>
      </c>
      <c r="V1212" s="38"/>
      <c r="W1212" s="38"/>
    </row>
    <row r="1213" spans="1:23" x14ac:dyDescent="0.35">
      <c r="A1213" s="2" t="str">
        <f>BASE_NOTAS[[#This Row],[Sigla]]&amp;BASE_NOTAS[[#This Row],[CÓDIGO]]</f>
        <v>RSIN_PF</v>
      </c>
      <c r="B1213" s="4" t="s">
        <v>205</v>
      </c>
      <c r="C1213" s="4" t="s">
        <v>48</v>
      </c>
      <c r="D1213" s="4" t="s">
        <v>118</v>
      </c>
      <c r="E1213" s="42">
        <v>100</v>
      </c>
      <c r="F1213" s="4" t="s">
        <v>471</v>
      </c>
      <c r="G121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121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213" s="38" t="str">
        <f t="shared" ca="1" si="216"/>
        <v>-</v>
      </c>
      <c r="K1213" s="38">
        <f t="shared" ca="1" si="217"/>
        <v>98.842328563295055</v>
      </c>
      <c r="L1213" s="38">
        <f t="shared" ca="1" si="218"/>
        <v>100</v>
      </c>
      <c r="M1213" s="38">
        <f t="shared" ca="1" si="219"/>
        <v>100</v>
      </c>
      <c r="N1213" s="38">
        <f t="shared" ca="1" si="220"/>
        <v>100</v>
      </c>
      <c r="O1213" s="38" t="str">
        <f t="shared" ca="1" si="221"/>
        <v>-</v>
      </c>
      <c r="P1213" s="38">
        <f t="shared" ca="1" si="222"/>
        <v>100</v>
      </c>
      <c r="Q1213" s="38">
        <f t="shared" ca="1" si="223"/>
        <v>100</v>
      </c>
      <c r="R1213" s="38">
        <f t="shared" ca="1" si="224"/>
        <v>100</v>
      </c>
      <c r="S1213" s="38">
        <f t="shared" ca="1" si="225"/>
        <v>100</v>
      </c>
      <c r="T1213" s="38" t="str">
        <f t="shared" ca="1" si="226"/>
        <v>-</v>
      </c>
      <c r="U1213" s="38" t="str">
        <f t="shared" ca="1" si="227"/>
        <v>-</v>
      </c>
      <c r="V1213" s="38"/>
      <c r="W1213" s="38"/>
    </row>
    <row r="1214" spans="1:23" x14ac:dyDescent="0.35">
      <c r="A1214" s="2" t="str">
        <f>BASE_NOTAS[[#This Row],[Sigla]]&amp;BASE_NOTAS[[#This Row],[CÓDIGO]]</f>
        <v>SCIN_PF</v>
      </c>
      <c r="B1214" s="4" t="s">
        <v>194</v>
      </c>
      <c r="C1214" s="4" t="s">
        <v>48</v>
      </c>
      <c r="D1214" s="4" t="s">
        <v>118</v>
      </c>
      <c r="E1214" s="42">
        <v>83.903764378455165</v>
      </c>
      <c r="F1214" s="4" t="s">
        <v>471</v>
      </c>
      <c r="G121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67.703424826842323</v>
      </c>
      <c r="H121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214" s="38" t="str">
        <f t="shared" ca="1" si="216"/>
        <v>-</v>
      </c>
      <c r="K1214" s="38">
        <f t="shared" ca="1" si="217"/>
        <v>100</v>
      </c>
      <c r="L1214" s="38">
        <f t="shared" ca="1" si="218"/>
        <v>83.329279712567669</v>
      </c>
      <c r="M1214" s="38">
        <f t="shared" ca="1" si="219"/>
        <v>94.41148725485634</v>
      </c>
      <c r="N1214" s="38">
        <f t="shared" ca="1" si="220"/>
        <v>93.690567923849855</v>
      </c>
      <c r="O1214" s="38" t="str">
        <f t="shared" ca="1" si="221"/>
        <v>-</v>
      </c>
      <c r="P1214" s="38">
        <f t="shared" ca="1" si="222"/>
        <v>69.971767847656778</v>
      </c>
      <c r="Q1214" s="38">
        <f t="shared" ca="1" si="223"/>
        <v>78.304540483923958</v>
      </c>
      <c r="R1214" s="38">
        <f t="shared" ca="1" si="224"/>
        <v>83.903764378455165</v>
      </c>
      <c r="S1214" s="38">
        <f t="shared" ca="1" si="225"/>
        <v>67.703424826842323</v>
      </c>
      <c r="T1214" s="38" t="str">
        <f t="shared" ca="1" si="226"/>
        <v>-</v>
      </c>
      <c r="U1214" s="38" t="str">
        <f t="shared" ca="1" si="227"/>
        <v>-</v>
      </c>
      <c r="V1214" s="38"/>
      <c r="W1214" s="38"/>
    </row>
    <row r="1215" spans="1:23" x14ac:dyDescent="0.35">
      <c r="A1215" s="2" t="str">
        <f>BASE_NOTAS[[#This Row],[Sigla]]&amp;BASE_NOTAS[[#This Row],[CÓDIGO]]</f>
        <v>SEIN_PF</v>
      </c>
      <c r="B1215" s="4" t="s">
        <v>206</v>
      </c>
      <c r="C1215" s="4" t="s">
        <v>48</v>
      </c>
      <c r="D1215" s="4" t="s">
        <v>118</v>
      </c>
      <c r="E1215" s="42">
        <v>50.26554903224617</v>
      </c>
      <c r="F1215" s="4" t="s">
        <v>471</v>
      </c>
      <c r="G121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27.535814038741751</v>
      </c>
      <c r="H121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215" s="38" t="str">
        <f t="shared" ca="1" si="216"/>
        <v>-</v>
      </c>
      <c r="K1215" s="38">
        <f t="shared" ca="1" si="217"/>
        <v>7.8375227878184424</v>
      </c>
      <c r="L1215" s="38">
        <f t="shared" ca="1" si="218"/>
        <v>26.126051493616277</v>
      </c>
      <c r="M1215" s="38">
        <f t="shared" ca="1" si="219"/>
        <v>7.5136537234239311</v>
      </c>
      <c r="N1215" s="38">
        <f t="shared" ca="1" si="220"/>
        <v>9.3941299475236626</v>
      </c>
      <c r="O1215" s="38" t="str">
        <f t="shared" ca="1" si="221"/>
        <v>-</v>
      </c>
      <c r="P1215" s="38">
        <f t="shared" ca="1" si="222"/>
        <v>31.350242768427229</v>
      </c>
      <c r="Q1215" s="38">
        <f t="shared" ca="1" si="223"/>
        <v>20.276943101122011</v>
      </c>
      <c r="R1215" s="38">
        <f t="shared" ca="1" si="224"/>
        <v>50.26554903224617</v>
      </c>
      <c r="S1215" s="38">
        <f t="shared" ca="1" si="225"/>
        <v>27.535814038741751</v>
      </c>
      <c r="T1215" s="38" t="str">
        <f t="shared" ca="1" si="226"/>
        <v>-</v>
      </c>
      <c r="U1215" s="38" t="str">
        <f t="shared" ca="1" si="227"/>
        <v>-</v>
      </c>
      <c r="V1215" s="38"/>
      <c r="W1215" s="38"/>
    </row>
    <row r="1216" spans="1:23" x14ac:dyDescent="0.35">
      <c r="A1216" s="2" t="str">
        <f>BASE_NOTAS[[#This Row],[Sigla]]&amp;BASE_NOTAS[[#This Row],[CÓDIGO]]</f>
        <v>SPIN_PF</v>
      </c>
      <c r="B1216" s="4" t="s">
        <v>186</v>
      </c>
      <c r="C1216" s="4" t="s">
        <v>48</v>
      </c>
      <c r="D1216" s="4" t="s">
        <v>118</v>
      </c>
      <c r="E1216" s="42">
        <v>57.833875182943494</v>
      </c>
      <c r="F1216" s="4" t="s">
        <v>471</v>
      </c>
      <c r="G121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54.385788463738713</v>
      </c>
      <c r="H121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216" s="38" t="str">
        <f t="shared" ca="1" si="216"/>
        <v>-</v>
      </c>
      <c r="K1216" s="38">
        <f t="shared" ca="1" si="217"/>
        <v>74.13033233968028</v>
      </c>
      <c r="L1216" s="38">
        <f t="shared" ca="1" si="218"/>
        <v>68.85946022712946</v>
      </c>
      <c r="M1216" s="38">
        <f t="shared" ca="1" si="219"/>
        <v>69.62670773905208</v>
      </c>
      <c r="N1216" s="38">
        <f t="shared" ca="1" si="220"/>
        <v>68.061008864004464</v>
      </c>
      <c r="O1216" s="38" t="str">
        <f t="shared" ca="1" si="221"/>
        <v>-</v>
      </c>
      <c r="P1216" s="38">
        <f t="shared" ca="1" si="222"/>
        <v>73.775611551220436</v>
      </c>
      <c r="Q1216" s="38">
        <f t="shared" ca="1" si="223"/>
        <v>65.431831407229254</v>
      </c>
      <c r="R1216" s="38">
        <f t="shared" ca="1" si="224"/>
        <v>57.833875182943494</v>
      </c>
      <c r="S1216" s="38">
        <f t="shared" ca="1" si="225"/>
        <v>54.385788463738713</v>
      </c>
      <c r="T1216" s="38" t="str">
        <f t="shared" ca="1" si="226"/>
        <v>-</v>
      </c>
      <c r="U1216" s="38" t="str">
        <f t="shared" ca="1" si="227"/>
        <v>-</v>
      </c>
      <c r="V1216" s="38"/>
      <c r="W1216" s="38"/>
    </row>
    <row r="1217" spans="1:23" x14ac:dyDescent="0.35">
      <c r="A1217" s="2" t="str">
        <f>BASE_NOTAS[[#This Row],[Sigla]]&amp;BASE_NOTAS[[#This Row],[CÓDIGO]]</f>
        <v>TOIN_PF</v>
      </c>
      <c r="B1217" s="4" t="s">
        <v>185</v>
      </c>
      <c r="C1217" s="4" t="s">
        <v>48</v>
      </c>
      <c r="D1217" s="4" t="s">
        <v>118</v>
      </c>
      <c r="E1217" s="42">
        <v>4.2762865953203013</v>
      </c>
      <c r="F1217" s="4" t="s">
        <v>471</v>
      </c>
      <c r="G121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9.8391776644653532</v>
      </c>
      <c r="H121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217" s="38" t="str">
        <f t="shared" ca="1" si="216"/>
        <v>-</v>
      </c>
      <c r="K1217" s="38">
        <f t="shared" ca="1" si="217"/>
        <v>0</v>
      </c>
      <c r="L1217" s="38">
        <f t="shared" ca="1" si="218"/>
        <v>0</v>
      </c>
      <c r="M1217" s="38">
        <f t="shared" ca="1" si="219"/>
        <v>4.38097249380652</v>
      </c>
      <c r="N1217" s="38">
        <f t="shared" ca="1" si="220"/>
        <v>5.4743943100197265</v>
      </c>
      <c r="O1217" s="38" t="str">
        <f t="shared" ca="1" si="221"/>
        <v>-</v>
      </c>
      <c r="P1217" s="38">
        <f t="shared" ca="1" si="222"/>
        <v>9.4721630149813603</v>
      </c>
      <c r="Q1217" s="38">
        <f t="shared" ca="1" si="223"/>
        <v>2.9789289748247008</v>
      </c>
      <c r="R1217" s="38">
        <f t="shared" ca="1" si="224"/>
        <v>4.2762865953203013</v>
      </c>
      <c r="S1217" s="38">
        <f t="shared" ca="1" si="225"/>
        <v>9.8391776644653532</v>
      </c>
      <c r="T1217" s="38" t="str">
        <f t="shared" ca="1" si="226"/>
        <v>-</v>
      </c>
      <c r="U1217" s="38" t="str">
        <f t="shared" ca="1" si="227"/>
        <v>-</v>
      </c>
      <c r="V1217" s="38"/>
      <c r="W1217" s="38"/>
    </row>
    <row r="1218" spans="1:23" x14ac:dyDescent="0.35">
      <c r="A1218" s="2" t="str">
        <f>BASE_NOTAS[[#This Row],[Sigla]]&amp;BASE_NOTAS[[#This Row],[CÓDIGO]]</f>
        <v>ACIN_BC</v>
      </c>
      <c r="B1218" s="4" t="s">
        <v>156</v>
      </c>
      <c r="C1218" s="4" t="s">
        <v>49</v>
      </c>
      <c r="D1218" s="4" t="s">
        <v>119</v>
      </c>
      <c r="E1218" s="42">
        <v>55.816863934259118</v>
      </c>
      <c r="F1218" s="4" t="s">
        <v>611</v>
      </c>
      <c r="G121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79.919058088701973</v>
      </c>
      <c r="H121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218" s="38" t="str">
        <f t="shared" ca="1" si="216"/>
        <v>-</v>
      </c>
      <c r="K1218" s="38" t="str">
        <f t="shared" ca="1" si="217"/>
        <v>-</v>
      </c>
      <c r="L1218" s="38">
        <f t="shared" ca="1" si="218"/>
        <v>75.648887764188416</v>
      </c>
      <c r="M1218" s="38">
        <f t="shared" ca="1" si="219"/>
        <v>23.804521107327876</v>
      </c>
      <c r="N1218" s="38" t="str">
        <f t="shared" ca="1" si="220"/>
        <v>-</v>
      </c>
      <c r="O1218" s="38">
        <f t="shared" ca="1" si="221"/>
        <v>46.765717927442807</v>
      </c>
      <c r="P1218" s="38">
        <f t="shared" ca="1" si="222"/>
        <v>23.928319163583883</v>
      </c>
      <c r="Q1218" s="38">
        <f t="shared" ca="1" si="223"/>
        <v>14.669307295504785</v>
      </c>
      <c r="R1218" s="38">
        <f t="shared" ca="1" si="224"/>
        <v>14.004043803031193</v>
      </c>
      <c r="S1218" s="38">
        <f t="shared" ca="1" si="225"/>
        <v>55.816863934259118</v>
      </c>
      <c r="T1218" s="38">
        <f t="shared" ca="1" si="226"/>
        <v>79.919058088701973</v>
      </c>
      <c r="U1218" s="38" t="str">
        <f t="shared" ca="1" si="227"/>
        <v>-</v>
      </c>
      <c r="V1218" s="38"/>
      <c r="W1218" s="38"/>
    </row>
    <row r="1219" spans="1:23" x14ac:dyDescent="0.35">
      <c r="A1219" s="2" t="str">
        <f>BASE_NOTAS[[#This Row],[Sigla]]&amp;BASE_NOTAS[[#This Row],[CÓDIGO]]</f>
        <v>ALIN_BC</v>
      </c>
      <c r="B1219" s="4" t="s">
        <v>157</v>
      </c>
      <c r="C1219" s="4" t="s">
        <v>49</v>
      </c>
      <c r="D1219" s="4" t="s">
        <v>119</v>
      </c>
      <c r="E1219" s="42">
        <v>100</v>
      </c>
      <c r="F1219" s="4" t="s">
        <v>611</v>
      </c>
      <c r="G121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121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219" s="38" t="str">
        <f t="shared" ref="J1219:J1282" ca="1" si="228">INDEX(INDIRECT("[Indicadores_Consolidado_2026_07_31.xlsx]"&amp;C1219&amp;"!$V$37:$V$64"),MATCH(B1219,INDIRECT("[Indicadores_Consolidado_2026_07_31.xlsx]"&amp;C1219&amp;"!$F$37:$F$64")))</f>
        <v>-</v>
      </c>
      <c r="K1219" s="38" t="str">
        <f t="shared" ref="K1219:K1282" ca="1" si="229">INDEX(INDIRECT("[Indicadores_Consolidado_2026_07_31.xlsx]"&amp;C1219&amp;"!$W$37:$W$64"),MATCH(B1219,INDIRECT("[Indicadores_Consolidado_2026_07_31.xlsx]"&amp;C1219&amp;"!$F$37:$F$64")))</f>
        <v>-</v>
      </c>
      <c r="L1219" s="38">
        <f t="shared" ref="L1219:L1282" ca="1" si="230">INDEX(INDIRECT("[Indicadores_Consolidado_2026_07_31.xlsx]"&amp;C1219&amp;"!$X$37:$X$64"),MATCH(B1219,INDIRECT("[Indicadores_Consolidado_2026_07_31.xlsx]"&amp;C1219&amp;"!$F$37:$F$64")))</f>
        <v>82.646603834009525</v>
      </c>
      <c r="M1219" s="38">
        <f t="shared" ref="M1219:M1282" ca="1" si="231">INDEX(INDIRECT("[Indicadores_Consolidado_2026_07_31.xlsx]"&amp;C1219&amp;"!$Y$37:$Y$64"),MATCH(B1219,INDIRECT("[Indicadores_Consolidado_2026_07_31.xlsx]"&amp;C1219&amp;"!$F$37:$F$64")))</f>
        <v>54.343851102974817</v>
      </c>
      <c r="N1219" s="38" t="str">
        <f t="shared" ref="N1219:N1282" ca="1" si="232">INDEX(INDIRECT("[Indicadores_Consolidado_2026_07_31.xlsx]"&amp;C1219&amp;"!$Z$37:$Z$64"),MATCH(B1219,INDIRECT("[Indicadores_Consolidado_2026_07_31.xlsx]"&amp;C1219&amp;"!$F$37:$F$64")))</f>
        <v>-</v>
      </c>
      <c r="O1219" s="38">
        <f t="shared" ref="O1219:O1282" ca="1" si="233">INDEX(INDIRECT("[Indicadores_Consolidado_2026_07_31.xlsx]"&amp;C1219&amp;"!$AA$37:$AA$64"),MATCH(B1219,INDIRECT("[Indicadores_Consolidado_2026_07_31.xlsx]"&amp;C1219&amp;"!$F$37:$F$64")))</f>
        <v>34.860262875731664</v>
      </c>
      <c r="P1219" s="38">
        <f t="shared" ref="P1219:P1282" ca="1" si="234">INDEX(INDIRECT("[Indicadores_Consolidado_2026_07_31.xlsx]"&amp;C1219&amp;"!$AB$37:$AB$64"),MATCH(B1219,INDIRECT("[Indicadores_Consolidado_2026_07_31.xlsx]"&amp;C1219&amp;"!$F$37:$F$64")))</f>
        <v>39.374067432675581</v>
      </c>
      <c r="Q1219" s="38">
        <f t="shared" ref="Q1219:Q1282" ca="1" si="235">INDEX(INDIRECT("[Indicadores_Consolidado_2026_07_31.xlsx]"&amp;C1219&amp;"!$AC$37:$AC$64"),MATCH(B1219,INDIRECT("[Indicadores_Consolidado_2026_07_31.xlsx]"&amp;C1219&amp;"!$F$37:$F$64")))</f>
        <v>71.18852489523087</v>
      </c>
      <c r="R1219" s="38">
        <f t="shared" ref="R1219:R1282" ca="1" si="236">INDEX(INDIRECT("[Indicadores_Consolidado_2026_07_31.xlsx]"&amp;C1219&amp;"!$AD$37:$AD$64"),MATCH(B1219,INDIRECT("[Indicadores_Consolidado_2026_07_31.xlsx]"&amp;C1219&amp;"!$F$37:$F$64")))</f>
        <v>80.306547369900599</v>
      </c>
      <c r="S1219" s="38">
        <f t="shared" ref="S1219:U1282" ca="1" si="237">INDEX(INDIRECT("[Indicadores_Consolidado_2026_07_31.xlsx]"&amp;C1219&amp;"!$AE$37:$AE$64"),MATCH(B1219,INDIRECT("[Indicadores_Consolidado_2026_07_31.xlsx]"&amp;C1219&amp;"!$F$37:$F$64")))</f>
        <v>100</v>
      </c>
      <c r="T1219" s="38">
        <f t="shared" ref="T1219:T1282" ca="1" si="238">INDEX(INDIRECT("[Indicadores_Consolidado_2026_07_31.xlsx]"&amp;C1219&amp;"!$AF$37:$AF$64"),MATCH(B1219,INDIRECT("[Indicadores_Consolidado_2026_07_31.xlsx]"&amp;C1219&amp;"!$F$37:$F$64")))</f>
        <v>100</v>
      </c>
      <c r="U1219" s="38" t="str">
        <f t="shared" ref="U1219:U1282" ca="1" si="239">INDEX(INDIRECT("[Indicadores_Consolidado_2026_07_31.xlsx]"&amp;C1219&amp;"!$AG$37:$AG$64"),MATCH(B1219,INDIRECT("[Indicadores_Consolidado_2026_07_31.xlsx]"&amp;C1219&amp;"!$F$37:$F$64")))</f>
        <v>-</v>
      </c>
      <c r="V1219" s="38"/>
      <c r="W1219" s="38"/>
    </row>
    <row r="1220" spans="1:23" x14ac:dyDescent="0.35">
      <c r="A1220" s="2" t="str">
        <f>BASE_NOTAS[[#This Row],[Sigla]]&amp;BASE_NOTAS[[#This Row],[CÓDIGO]]</f>
        <v>AMIN_BC</v>
      </c>
      <c r="B1220" s="4" t="s">
        <v>158</v>
      </c>
      <c r="C1220" s="4" t="s">
        <v>49</v>
      </c>
      <c r="D1220" s="4" t="s">
        <v>119</v>
      </c>
      <c r="E1220" s="42">
        <v>91.45559017184668</v>
      </c>
      <c r="F1220" s="4" t="s">
        <v>611</v>
      </c>
      <c r="G122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85.26645757010597</v>
      </c>
      <c r="H122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220" s="38" t="str">
        <f t="shared" ca="1" si="228"/>
        <v>-</v>
      </c>
      <c r="K1220" s="38" t="str">
        <f t="shared" ca="1" si="229"/>
        <v>-</v>
      </c>
      <c r="L1220" s="38">
        <f t="shared" ca="1" si="230"/>
        <v>59.784274478167788</v>
      </c>
      <c r="M1220" s="38">
        <f t="shared" ca="1" si="231"/>
        <v>69.627796908353744</v>
      </c>
      <c r="N1220" s="38" t="str">
        <f t="shared" ca="1" si="232"/>
        <v>-</v>
      </c>
      <c r="O1220" s="38">
        <f t="shared" ca="1" si="233"/>
        <v>100</v>
      </c>
      <c r="P1220" s="38">
        <f t="shared" ca="1" si="234"/>
        <v>100</v>
      </c>
      <c r="Q1220" s="38">
        <f t="shared" ca="1" si="235"/>
        <v>100</v>
      </c>
      <c r="R1220" s="38">
        <f t="shared" ca="1" si="236"/>
        <v>100</v>
      </c>
      <c r="S1220" s="38">
        <f t="shared" ca="1" si="237"/>
        <v>91.45559017184668</v>
      </c>
      <c r="T1220" s="38">
        <f t="shared" ca="1" si="238"/>
        <v>85.26645757010597</v>
      </c>
      <c r="U1220" s="38" t="str">
        <f t="shared" ca="1" si="239"/>
        <v>-</v>
      </c>
      <c r="V1220" s="38"/>
      <c r="W1220" s="38"/>
    </row>
    <row r="1221" spans="1:23" x14ac:dyDescent="0.35">
      <c r="A1221" s="2" t="str">
        <f>BASE_NOTAS[[#This Row],[Sigla]]&amp;BASE_NOTAS[[#This Row],[CÓDIGO]]</f>
        <v>APIN_BC</v>
      </c>
      <c r="B1221" s="4" t="s">
        <v>184</v>
      </c>
      <c r="C1221" s="4" t="s">
        <v>49</v>
      </c>
      <c r="D1221" s="4" t="s">
        <v>119</v>
      </c>
      <c r="E1221" s="42">
        <v>37.993221521840837</v>
      </c>
      <c r="F1221" s="4" t="s">
        <v>611</v>
      </c>
      <c r="G122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13.676613224709518</v>
      </c>
      <c r="H122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221" s="38" t="str">
        <f t="shared" ca="1" si="228"/>
        <v>-</v>
      </c>
      <c r="K1221" s="38" t="str">
        <f t="shared" ca="1" si="229"/>
        <v>-</v>
      </c>
      <c r="L1221" s="38">
        <f t="shared" ca="1" si="230"/>
        <v>47.153568930345266</v>
      </c>
      <c r="M1221" s="38">
        <f t="shared" ca="1" si="231"/>
        <v>19.728378536732389</v>
      </c>
      <c r="N1221" s="38" t="str">
        <f t="shared" ca="1" si="232"/>
        <v>-</v>
      </c>
      <c r="O1221" s="38">
        <f t="shared" ca="1" si="233"/>
        <v>16.783851993684582</v>
      </c>
      <c r="P1221" s="38">
        <f t="shared" ca="1" si="234"/>
        <v>9.8212976391587539</v>
      </c>
      <c r="Q1221" s="38">
        <f t="shared" ca="1" si="235"/>
        <v>30.74919151994251</v>
      </c>
      <c r="R1221" s="38">
        <f t="shared" ca="1" si="236"/>
        <v>25.395659403112742</v>
      </c>
      <c r="S1221" s="38">
        <f t="shared" ca="1" si="237"/>
        <v>37.993221521840837</v>
      </c>
      <c r="T1221" s="38">
        <f t="shared" ca="1" si="238"/>
        <v>13.676613224709518</v>
      </c>
      <c r="U1221" s="38" t="str">
        <f t="shared" ca="1" si="239"/>
        <v>-</v>
      </c>
      <c r="V1221" s="38"/>
      <c r="W1221" s="38"/>
    </row>
    <row r="1222" spans="1:23" x14ac:dyDescent="0.35">
      <c r="A1222" s="2" t="str">
        <f>BASE_NOTAS[[#This Row],[Sigla]]&amp;BASE_NOTAS[[#This Row],[CÓDIGO]]</f>
        <v>BAIN_BC</v>
      </c>
      <c r="B1222" s="4" t="s">
        <v>187</v>
      </c>
      <c r="C1222" s="4" t="s">
        <v>49</v>
      </c>
      <c r="D1222" s="4" t="s">
        <v>119</v>
      </c>
      <c r="E1222" s="42">
        <v>57.736548360274178</v>
      </c>
      <c r="F1222" s="4" t="s">
        <v>611</v>
      </c>
      <c r="G122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49.126595748630251</v>
      </c>
      <c r="H122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222" s="38" t="str">
        <f t="shared" ca="1" si="228"/>
        <v>-</v>
      </c>
      <c r="K1222" s="38" t="str">
        <f t="shared" ca="1" si="229"/>
        <v>-</v>
      </c>
      <c r="L1222" s="38">
        <f t="shared" ca="1" si="230"/>
        <v>6.8210685494305991</v>
      </c>
      <c r="M1222" s="38">
        <f t="shared" ca="1" si="231"/>
        <v>44.501198216088653</v>
      </c>
      <c r="N1222" s="38" t="str">
        <f t="shared" ca="1" si="232"/>
        <v>-</v>
      </c>
      <c r="O1222" s="38">
        <f t="shared" ca="1" si="233"/>
        <v>49.249480942190068</v>
      </c>
      <c r="P1222" s="38">
        <f t="shared" ca="1" si="234"/>
        <v>60.813851573688147</v>
      </c>
      <c r="Q1222" s="38">
        <f t="shared" ca="1" si="235"/>
        <v>45.597295485582691</v>
      </c>
      <c r="R1222" s="38">
        <f t="shared" ca="1" si="236"/>
        <v>43.850991580906786</v>
      </c>
      <c r="S1222" s="38">
        <f t="shared" ca="1" si="237"/>
        <v>57.736548360274178</v>
      </c>
      <c r="T1222" s="38">
        <f t="shared" ca="1" si="238"/>
        <v>49.126595748630251</v>
      </c>
      <c r="U1222" s="38" t="str">
        <f t="shared" ca="1" si="239"/>
        <v>-</v>
      </c>
      <c r="V1222" s="38"/>
      <c r="W1222" s="38"/>
    </row>
    <row r="1223" spans="1:23" x14ac:dyDescent="0.35">
      <c r="A1223" s="2" t="str">
        <f>BASE_NOTAS[[#This Row],[Sigla]]&amp;BASE_NOTAS[[#This Row],[CÓDIGO]]</f>
        <v>CEIN_BC</v>
      </c>
      <c r="B1223" s="4" t="s">
        <v>188</v>
      </c>
      <c r="C1223" s="4" t="s">
        <v>49</v>
      </c>
      <c r="D1223" s="4" t="s">
        <v>119</v>
      </c>
      <c r="E1223" s="42">
        <v>56.104865551717666</v>
      </c>
      <c r="F1223" s="4" t="s">
        <v>611</v>
      </c>
      <c r="G122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56.11799023726163</v>
      </c>
      <c r="H122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223" s="38" t="str">
        <f t="shared" ca="1" si="228"/>
        <v>-</v>
      </c>
      <c r="K1223" s="38" t="str">
        <f t="shared" ca="1" si="229"/>
        <v>-</v>
      </c>
      <c r="L1223" s="38">
        <f t="shared" ca="1" si="230"/>
        <v>28.229896519450236</v>
      </c>
      <c r="M1223" s="38">
        <f t="shared" ca="1" si="231"/>
        <v>35.229469160267705</v>
      </c>
      <c r="N1223" s="38" t="str">
        <f t="shared" ca="1" si="232"/>
        <v>-</v>
      </c>
      <c r="O1223" s="38">
        <f t="shared" ca="1" si="233"/>
        <v>41.828273932452035</v>
      </c>
      <c r="P1223" s="38">
        <f t="shared" ca="1" si="234"/>
        <v>57.152957585550709</v>
      </c>
      <c r="Q1223" s="38">
        <f t="shared" ca="1" si="235"/>
        <v>53.38573204571955</v>
      </c>
      <c r="R1223" s="38">
        <f t="shared" ca="1" si="236"/>
        <v>48.056626093428633</v>
      </c>
      <c r="S1223" s="38">
        <f t="shared" ca="1" si="237"/>
        <v>56.104865551717666</v>
      </c>
      <c r="T1223" s="38">
        <f t="shared" ca="1" si="238"/>
        <v>56.11799023726163</v>
      </c>
      <c r="U1223" s="38" t="str">
        <f t="shared" ca="1" si="239"/>
        <v>-</v>
      </c>
      <c r="V1223" s="38"/>
      <c r="W1223" s="38"/>
    </row>
    <row r="1224" spans="1:23" x14ac:dyDescent="0.35">
      <c r="A1224" s="2" t="str">
        <f>BASE_NOTAS[[#This Row],[Sigla]]&amp;BASE_NOTAS[[#This Row],[CÓDIGO]]</f>
        <v>DFIN_BC</v>
      </c>
      <c r="B1224" s="4" t="s">
        <v>189</v>
      </c>
      <c r="C1224" s="4" t="s">
        <v>49</v>
      </c>
      <c r="D1224" s="4" t="s">
        <v>119</v>
      </c>
      <c r="E1224" s="42">
        <v>13.2004164082862</v>
      </c>
      <c r="F1224" s="4" t="s">
        <v>611</v>
      </c>
      <c r="G122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2.1894749558533664</v>
      </c>
      <c r="H122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224" s="38" t="str">
        <f t="shared" ca="1" si="228"/>
        <v>-</v>
      </c>
      <c r="K1224" s="38" t="str">
        <f t="shared" ca="1" si="229"/>
        <v>-</v>
      </c>
      <c r="L1224" s="38">
        <f t="shared" ca="1" si="230"/>
        <v>40.150348626735195</v>
      </c>
      <c r="M1224" s="38">
        <f t="shared" ca="1" si="231"/>
        <v>23.846629413506175</v>
      </c>
      <c r="N1224" s="38" t="str">
        <f t="shared" ca="1" si="232"/>
        <v>-</v>
      </c>
      <c r="O1224" s="38">
        <f t="shared" ca="1" si="233"/>
        <v>26.897752455244134</v>
      </c>
      <c r="P1224" s="38">
        <f t="shared" ca="1" si="234"/>
        <v>53.57162120132606</v>
      </c>
      <c r="Q1224" s="38">
        <f t="shared" ca="1" si="235"/>
        <v>36.328428573424262</v>
      </c>
      <c r="R1224" s="38">
        <f t="shared" ca="1" si="236"/>
        <v>16.220841525786895</v>
      </c>
      <c r="S1224" s="38">
        <f t="shared" ca="1" si="237"/>
        <v>13.2004164082862</v>
      </c>
      <c r="T1224" s="38">
        <f t="shared" ca="1" si="238"/>
        <v>2.1894749558533664</v>
      </c>
      <c r="U1224" s="38" t="str">
        <f t="shared" ca="1" si="239"/>
        <v>-</v>
      </c>
      <c r="V1224" s="38"/>
      <c r="W1224" s="38"/>
    </row>
    <row r="1225" spans="1:23" x14ac:dyDescent="0.35">
      <c r="A1225" s="2" t="str">
        <f>BASE_NOTAS[[#This Row],[Sigla]]&amp;BASE_NOTAS[[#This Row],[CÓDIGO]]</f>
        <v>ESIN_BC</v>
      </c>
      <c r="B1225" s="4" t="s">
        <v>183</v>
      </c>
      <c r="C1225" s="4" t="s">
        <v>49</v>
      </c>
      <c r="D1225" s="4" t="s">
        <v>119</v>
      </c>
      <c r="E1225" s="42">
        <v>52.56324511982897</v>
      </c>
      <c r="F1225" s="4" t="s">
        <v>611</v>
      </c>
      <c r="G122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64.201979027691522</v>
      </c>
      <c r="H122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225" s="38" t="str">
        <f t="shared" ca="1" si="228"/>
        <v>-</v>
      </c>
      <c r="K1225" s="38" t="str">
        <f t="shared" ca="1" si="229"/>
        <v>-</v>
      </c>
      <c r="L1225" s="38">
        <f t="shared" ca="1" si="230"/>
        <v>11.384302301799279</v>
      </c>
      <c r="M1225" s="38">
        <f t="shared" ca="1" si="231"/>
        <v>30.235245293697648</v>
      </c>
      <c r="N1225" s="38" t="str">
        <f t="shared" ca="1" si="232"/>
        <v>-</v>
      </c>
      <c r="O1225" s="38">
        <f t="shared" ca="1" si="233"/>
        <v>52.340814967815739</v>
      </c>
      <c r="P1225" s="38">
        <f t="shared" ca="1" si="234"/>
        <v>38.521137729723939</v>
      </c>
      <c r="Q1225" s="38">
        <f t="shared" ca="1" si="235"/>
        <v>52.902788629516195</v>
      </c>
      <c r="R1225" s="38">
        <f t="shared" ca="1" si="236"/>
        <v>37.558068020441731</v>
      </c>
      <c r="S1225" s="38">
        <f t="shared" ca="1" si="237"/>
        <v>52.56324511982897</v>
      </c>
      <c r="T1225" s="38">
        <f t="shared" ca="1" si="238"/>
        <v>64.201979027691522</v>
      </c>
      <c r="U1225" s="38" t="str">
        <f t="shared" ca="1" si="239"/>
        <v>-</v>
      </c>
      <c r="V1225" s="38"/>
      <c r="W1225" s="38"/>
    </row>
    <row r="1226" spans="1:23" x14ac:dyDescent="0.35">
      <c r="A1226" s="2" t="str">
        <f>BASE_NOTAS[[#This Row],[Sigla]]&amp;BASE_NOTAS[[#This Row],[CÓDIGO]]</f>
        <v>GOIN_BC</v>
      </c>
      <c r="B1226" s="4" t="s">
        <v>190</v>
      </c>
      <c r="C1226" s="4" t="s">
        <v>49</v>
      </c>
      <c r="D1226" s="4" t="s">
        <v>119</v>
      </c>
      <c r="E1226" s="42">
        <v>52.46005160847632</v>
      </c>
      <c r="F1226" s="4" t="s">
        <v>611</v>
      </c>
      <c r="G122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54.295431861576247</v>
      </c>
      <c r="H122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226" s="38" t="str">
        <f t="shared" ca="1" si="228"/>
        <v>-</v>
      </c>
      <c r="K1226" s="38" t="str">
        <f t="shared" ca="1" si="229"/>
        <v>-</v>
      </c>
      <c r="L1226" s="38">
        <f t="shared" ca="1" si="230"/>
        <v>36.563692935486031</v>
      </c>
      <c r="M1226" s="38">
        <f t="shared" ca="1" si="231"/>
        <v>48.464084253811023</v>
      </c>
      <c r="N1226" s="38" t="str">
        <f t="shared" ca="1" si="232"/>
        <v>-</v>
      </c>
      <c r="O1226" s="38">
        <f t="shared" ca="1" si="233"/>
        <v>37.916350717958849</v>
      </c>
      <c r="P1226" s="38">
        <f t="shared" ca="1" si="234"/>
        <v>52.374795371432995</v>
      </c>
      <c r="Q1226" s="38">
        <f t="shared" ca="1" si="235"/>
        <v>42.979270664035283</v>
      </c>
      <c r="R1226" s="38">
        <f t="shared" ca="1" si="236"/>
        <v>43.679518995136817</v>
      </c>
      <c r="S1226" s="38">
        <f t="shared" ca="1" si="237"/>
        <v>52.46005160847632</v>
      </c>
      <c r="T1226" s="38">
        <f t="shared" ca="1" si="238"/>
        <v>54.295431861576247</v>
      </c>
      <c r="U1226" s="38" t="str">
        <f t="shared" ca="1" si="239"/>
        <v>-</v>
      </c>
      <c r="V1226" s="38"/>
      <c r="W1226" s="38"/>
    </row>
    <row r="1227" spans="1:23" x14ac:dyDescent="0.35">
      <c r="A1227" s="2" t="str">
        <f>BASE_NOTAS[[#This Row],[Sigla]]&amp;BASE_NOTAS[[#This Row],[CÓDIGO]]</f>
        <v>MAIN_BC</v>
      </c>
      <c r="B1227" s="4" t="s">
        <v>191</v>
      </c>
      <c r="C1227" s="4" t="s">
        <v>49</v>
      </c>
      <c r="D1227" s="4" t="s">
        <v>119</v>
      </c>
      <c r="E1227" s="42">
        <v>63.297821914782674</v>
      </c>
      <c r="F1227" s="4" t="s">
        <v>611</v>
      </c>
      <c r="G122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71.297545251786659</v>
      </c>
      <c r="H122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227" s="38" t="str">
        <f t="shared" ca="1" si="228"/>
        <v>-</v>
      </c>
      <c r="K1227" s="38" t="str">
        <f t="shared" ca="1" si="229"/>
        <v>-</v>
      </c>
      <c r="L1227" s="38">
        <f t="shared" ca="1" si="230"/>
        <v>14.816607667138651</v>
      </c>
      <c r="M1227" s="38">
        <f t="shared" ca="1" si="231"/>
        <v>48.156718279899927</v>
      </c>
      <c r="N1227" s="38" t="str">
        <f t="shared" ca="1" si="232"/>
        <v>-</v>
      </c>
      <c r="O1227" s="38">
        <f t="shared" ca="1" si="233"/>
        <v>39.527618859456595</v>
      </c>
      <c r="P1227" s="38">
        <f t="shared" ca="1" si="234"/>
        <v>65.994617705232045</v>
      </c>
      <c r="Q1227" s="38">
        <f t="shared" ca="1" si="235"/>
        <v>46.98659768620432</v>
      </c>
      <c r="R1227" s="38">
        <f t="shared" ca="1" si="236"/>
        <v>50.21157399893962</v>
      </c>
      <c r="S1227" s="38">
        <f t="shared" ca="1" si="237"/>
        <v>63.297821914782674</v>
      </c>
      <c r="T1227" s="38">
        <f t="shared" ca="1" si="238"/>
        <v>71.297545251786659</v>
      </c>
      <c r="U1227" s="38" t="str">
        <f t="shared" ca="1" si="239"/>
        <v>-</v>
      </c>
      <c r="V1227" s="38"/>
      <c r="W1227" s="38"/>
    </row>
    <row r="1228" spans="1:23" x14ac:dyDescent="0.35">
      <c r="A1228" s="2" t="str">
        <f>BASE_NOTAS[[#This Row],[Sigla]]&amp;BASE_NOTAS[[#This Row],[CÓDIGO]]</f>
        <v>MGIN_BC</v>
      </c>
      <c r="B1228" s="4" t="s">
        <v>192</v>
      </c>
      <c r="C1228" s="4" t="s">
        <v>49</v>
      </c>
      <c r="D1228" s="4" t="s">
        <v>119</v>
      </c>
      <c r="E1228" s="42">
        <v>79.042797448673539</v>
      </c>
      <c r="F1228" s="4" t="s">
        <v>611</v>
      </c>
      <c r="G122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58.935518730471514</v>
      </c>
      <c r="H122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228" s="38" t="str">
        <f t="shared" ca="1" si="228"/>
        <v>-</v>
      </c>
      <c r="K1228" s="38" t="str">
        <f t="shared" ca="1" si="229"/>
        <v>-</v>
      </c>
      <c r="L1228" s="38">
        <f t="shared" ca="1" si="230"/>
        <v>53.161115797360281</v>
      </c>
      <c r="M1228" s="38">
        <f t="shared" ca="1" si="231"/>
        <v>38.606688641533623</v>
      </c>
      <c r="N1228" s="38" t="str">
        <f t="shared" ca="1" si="232"/>
        <v>-</v>
      </c>
      <c r="O1228" s="38">
        <f t="shared" ca="1" si="233"/>
        <v>43.964223934173994</v>
      </c>
      <c r="P1228" s="38">
        <f t="shared" ca="1" si="234"/>
        <v>72.992798680719446</v>
      </c>
      <c r="Q1228" s="38">
        <f t="shared" ca="1" si="235"/>
        <v>64.561250491824325</v>
      </c>
      <c r="R1228" s="38">
        <f t="shared" ca="1" si="236"/>
        <v>62.968178947575026</v>
      </c>
      <c r="S1228" s="38">
        <f t="shared" ca="1" si="237"/>
        <v>79.042797448673539</v>
      </c>
      <c r="T1228" s="38">
        <f t="shared" ca="1" si="238"/>
        <v>58.935518730471514</v>
      </c>
      <c r="U1228" s="38" t="str">
        <f t="shared" ca="1" si="239"/>
        <v>-</v>
      </c>
      <c r="V1228" s="38"/>
      <c r="W1228" s="38"/>
    </row>
    <row r="1229" spans="1:23" x14ac:dyDescent="0.35">
      <c r="A1229" s="2" t="str">
        <f>BASE_NOTAS[[#This Row],[Sigla]]&amp;BASE_NOTAS[[#This Row],[CÓDIGO]]</f>
        <v>MSIN_BC</v>
      </c>
      <c r="B1229" s="4" t="s">
        <v>193</v>
      </c>
      <c r="C1229" s="4" t="s">
        <v>49</v>
      </c>
      <c r="D1229" s="4" t="s">
        <v>119</v>
      </c>
      <c r="E1229" s="42">
        <v>66.584189711233236</v>
      </c>
      <c r="F1229" s="4" t="s">
        <v>611</v>
      </c>
      <c r="G122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59.722287090559846</v>
      </c>
      <c r="H122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229" s="38" t="str">
        <f t="shared" ca="1" si="228"/>
        <v>-</v>
      </c>
      <c r="K1229" s="38" t="str">
        <f t="shared" ca="1" si="229"/>
        <v>-</v>
      </c>
      <c r="L1229" s="38">
        <f t="shared" ca="1" si="230"/>
        <v>44.411758796949854</v>
      </c>
      <c r="M1229" s="38">
        <f t="shared" ca="1" si="231"/>
        <v>100</v>
      </c>
      <c r="N1229" s="38" t="str">
        <f t="shared" ca="1" si="232"/>
        <v>-</v>
      </c>
      <c r="O1229" s="38">
        <f t="shared" ca="1" si="233"/>
        <v>38.629210805586105</v>
      </c>
      <c r="P1229" s="38">
        <f t="shared" ca="1" si="234"/>
        <v>49.116215285158951</v>
      </c>
      <c r="Q1229" s="38">
        <f t="shared" ca="1" si="235"/>
        <v>50.103200408073825</v>
      </c>
      <c r="R1229" s="38">
        <f t="shared" ca="1" si="236"/>
        <v>53.369978758491413</v>
      </c>
      <c r="S1229" s="38">
        <f t="shared" ca="1" si="237"/>
        <v>66.584189711233236</v>
      </c>
      <c r="T1229" s="38">
        <f t="shared" ca="1" si="238"/>
        <v>59.722287090559846</v>
      </c>
      <c r="U1229" s="38" t="str">
        <f t="shared" ca="1" si="239"/>
        <v>-</v>
      </c>
      <c r="V1229" s="38"/>
      <c r="W1229" s="38"/>
    </row>
    <row r="1230" spans="1:23" x14ac:dyDescent="0.35">
      <c r="A1230" s="2" t="str">
        <f>BASE_NOTAS[[#This Row],[Sigla]]&amp;BASE_NOTAS[[#This Row],[CÓDIGO]]</f>
        <v>MTIN_BC</v>
      </c>
      <c r="B1230" s="4" t="s">
        <v>195</v>
      </c>
      <c r="C1230" s="4" t="s">
        <v>49</v>
      </c>
      <c r="D1230" s="4" t="s">
        <v>119</v>
      </c>
      <c r="E1230" s="42">
        <v>37.729600877462339</v>
      </c>
      <c r="F1230" s="4" t="s">
        <v>611</v>
      </c>
      <c r="G123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41.454070234264499</v>
      </c>
      <c r="H123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230" s="38" t="str">
        <f t="shared" ca="1" si="228"/>
        <v>-</v>
      </c>
      <c r="K1230" s="38" t="str">
        <f t="shared" ca="1" si="229"/>
        <v>-</v>
      </c>
      <c r="L1230" s="38">
        <f t="shared" ca="1" si="230"/>
        <v>88.598098602098958</v>
      </c>
      <c r="M1230" s="38">
        <f t="shared" ca="1" si="231"/>
        <v>38.977047578518217</v>
      </c>
      <c r="N1230" s="38" t="str">
        <f t="shared" ca="1" si="232"/>
        <v>-</v>
      </c>
      <c r="O1230" s="38">
        <f t="shared" ca="1" si="233"/>
        <v>26.422073441140153</v>
      </c>
      <c r="P1230" s="38">
        <f t="shared" ca="1" si="234"/>
        <v>35.364759927133477</v>
      </c>
      <c r="Q1230" s="38">
        <f t="shared" ca="1" si="235"/>
        <v>32.761425604609087</v>
      </c>
      <c r="R1230" s="38">
        <f t="shared" ca="1" si="236"/>
        <v>25.906242592720307</v>
      </c>
      <c r="S1230" s="38">
        <f t="shared" ca="1" si="237"/>
        <v>37.729600877462339</v>
      </c>
      <c r="T1230" s="38">
        <f t="shared" ca="1" si="238"/>
        <v>41.454070234264499</v>
      </c>
      <c r="U1230" s="38" t="str">
        <f t="shared" ca="1" si="239"/>
        <v>-</v>
      </c>
      <c r="V1230" s="38"/>
      <c r="W1230" s="38"/>
    </row>
    <row r="1231" spans="1:23" x14ac:dyDescent="0.35">
      <c r="A1231" s="2" t="str">
        <f>BASE_NOTAS[[#This Row],[Sigla]]&amp;BASE_NOTAS[[#This Row],[CÓDIGO]]</f>
        <v>PAIN_BC</v>
      </c>
      <c r="B1231" s="4" t="s">
        <v>196</v>
      </c>
      <c r="C1231" s="4" t="s">
        <v>49</v>
      </c>
      <c r="D1231" s="4" t="s">
        <v>119</v>
      </c>
      <c r="E1231" s="42">
        <v>39.804389384561631</v>
      </c>
      <c r="F1231" s="4" t="s">
        <v>611</v>
      </c>
      <c r="G123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35.521734366560679</v>
      </c>
      <c r="H123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231" s="38" t="str">
        <f t="shared" ca="1" si="228"/>
        <v>-</v>
      </c>
      <c r="K1231" s="38" t="str">
        <f t="shared" ca="1" si="229"/>
        <v>-</v>
      </c>
      <c r="L1231" s="38">
        <f t="shared" ca="1" si="230"/>
        <v>55.627008439789137</v>
      </c>
      <c r="M1231" s="38">
        <f t="shared" ca="1" si="231"/>
        <v>29.50077817943458</v>
      </c>
      <c r="N1231" s="38" t="str">
        <f t="shared" ca="1" si="232"/>
        <v>-</v>
      </c>
      <c r="O1231" s="38">
        <f t="shared" ca="1" si="233"/>
        <v>28.729898217879008</v>
      </c>
      <c r="P1231" s="38">
        <f t="shared" ca="1" si="234"/>
        <v>49.354890633281769</v>
      </c>
      <c r="Q1231" s="38">
        <f t="shared" ca="1" si="235"/>
        <v>49.497765809307403</v>
      </c>
      <c r="R1231" s="38">
        <f t="shared" ca="1" si="236"/>
        <v>39.547013387361957</v>
      </c>
      <c r="S1231" s="38">
        <f t="shared" ca="1" si="237"/>
        <v>39.804389384561631</v>
      </c>
      <c r="T1231" s="38">
        <f t="shared" ca="1" si="238"/>
        <v>35.521734366560679</v>
      </c>
      <c r="U1231" s="38" t="str">
        <f t="shared" ca="1" si="239"/>
        <v>-</v>
      </c>
      <c r="V1231" s="38"/>
      <c r="W1231" s="38"/>
    </row>
    <row r="1232" spans="1:23" x14ac:dyDescent="0.35">
      <c r="A1232" s="2" t="str">
        <f>BASE_NOTAS[[#This Row],[Sigla]]&amp;BASE_NOTAS[[#This Row],[CÓDIGO]]</f>
        <v>PBIN_BC</v>
      </c>
      <c r="B1232" s="4" t="s">
        <v>197</v>
      </c>
      <c r="C1232" s="4" t="s">
        <v>49</v>
      </c>
      <c r="D1232" s="4" t="s">
        <v>119</v>
      </c>
      <c r="E1232" s="42">
        <v>66.580544417609701</v>
      </c>
      <c r="F1232" s="4" t="s">
        <v>611</v>
      </c>
      <c r="G123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51.333978461391752</v>
      </c>
      <c r="H123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232" s="38" t="str">
        <f t="shared" ca="1" si="228"/>
        <v>-</v>
      </c>
      <c r="K1232" s="38" t="str">
        <f t="shared" ca="1" si="229"/>
        <v>-</v>
      </c>
      <c r="L1232" s="38">
        <f t="shared" ca="1" si="230"/>
        <v>100</v>
      </c>
      <c r="M1232" s="38">
        <f t="shared" ca="1" si="231"/>
        <v>51.524874473688698</v>
      </c>
      <c r="N1232" s="38" t="str">
        <f t="shared" ca="1" si="232"/>
        <v>-</v>
      </c>
      <c r="O1232" s="38">
        <f t="shared" ca="1" si="233"/>
        <v>47.720891851234008</v>
      </c>
      <c r="P1232" s="38">
        <f t="shared" ca="1" si="234"/>
        <v>77.765770664945094</v>
      </c>
      <c r="Q1232" s="38">
        <f t="shared" ca="1" si="235"/>
        <v>63.386988437190226</v>
      </c>
      <c r="R1232" s="38">
        <f t="shared" ca="1" si="236"/>
        <v>57.286864024157616</v>
      </c>
      <c r="S1232" s="38">
        <f t="shared" ca="1" si="237"/>
        <v>66.580544417609701</v>
      </c>
      <c r="T1232" s="38">
        <f t="shared" ca="1" si="238"/>
        <v>51.333978461391752</v>
      </c>
      <c r="U1232" s="38" t="str">
        <f t="shared" ca="1" si="239"/>
        <v>-</v>
      </c>
      <c r="V1232" s="38"/>
      <c r="W1232" s="38"/>
    </row>
    <row r="1233" spans="1:23" x14ac:dyDescent="0.35">
      <c r="A1233" s="2" t="str">
        <f>BASE_NOTAS[[#This Row],[Sigla]]&amp;BASE_NOTAS[[#This Row],[CÓDIGO]]</f>
        <v>PEIN_BC</v>
      </c>
      <c r="B1233" s="4" t="s">
        <v>198</v>
      </c>
      <c r="C1233" s="4" t="s">
        <v>49</v>
      </c>
      <c r="D1233" s="4" t="s">
        <v>119</v>
      </c>
      <c r="E1233" s="42">
        <v>75.232046040000498</v>
      </c>
      <c r="F1233" s="4" t="s">
        <v>611</v>
      </c>
      <c r="G123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59.934290810359634</v>
      </c>
      <c r="H123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233" s="38" t="str">
        <f t="shared" ca="1" si="228"/>
        <v>-</v>
      </c>
      <c r="K1233" s="38" t="str">
        <f t="shared" ca="1" si="229"/>
        <v>-</v>
      </c>
      <c r="L1233" s="38">
        <f t="shared" ca="1" si="230"/>
        <v>49.263685655058985</v>
      </c>
      <c r="M1233" s="38">
        <f t="shared" ca="1" si="231"/>
        <v>49.753267713080263</v>
      </c>
      <c r="N1233" s="38" t="str">
        <f t="shared" ca="1" si="232"/>
        <v>-</v>
      </c>
      <c r="O1233" s="38">
        <f t="shared" ca="1" si="233"/>
        <v>56.104338401820407</v>
      </c>
      <c r="P1233" s="38">
        <f t="shared" ca="1" si="234"/>
        <v>95.780174823234049</v>
      </c>
      <c r="Q1233" s="38">
        <f t="shared" ca="1" si="235"/>
        <v>77.108999863471837</v>
      </c>
      <c r="R1233" s="38">
        <f t="shared" ca="1" si="236"/>
        <v>63.528471228251568</v>
      </c>
      <c r="S1233" s="38">
        <f t="shared" ca="1" si="237"/>
        <v>75.232046040000498</v>
      </c>
      <c r="T1233" s="38">
        <f t="shared" ca="1" si="238"/>
        <v>59.934290810359634</v>
      </c>
      <c r="U1233" s="38" t="str">
        <f t="shared" ca="1" si="239"/>
        <v>-</v>
      </c>
      <c r="V1233" s="38"/>
      <c r="W1233" s="38"/>
    </row>
    <row r="1234" spans="1:23" x14ac:dyDescent="0.35">
      <c r="A1234" s="2" t="str">
        <f>BASE_NOTAS[[#This Row],[Sigla]]&amp;BASE_NOTAS[[#This Row],[CÓDIGO]]</f>
        <v>PIIN_BC</v>
      </c>
      <c r="B1234" s="4" t="s">
        <v>199</v>
      </c>
      <c r="C1234" s="4" t="s">
        <v>49</v>
      </c>
      <c r="D1234" s="4" t="s">
        <v>119</v>
      </c>
      <c r="E1234" s="42">
        <v>37.067377669987174</v>
      </c>
      <c r="F1234" s="4" t="s">
        <v>611</v>
      </c>
      <c r="G123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41.097661582082871</v>
      </c>
      <c r="H123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234" s="38" t="str">
        <f t="shared" ca="1" si="228"/>
        <v>-</v>
      </c>
      <c r="K1234" s="38" t="str">
        <f t="shared" ca="1" si="229"/>
        <v>-</v>
      </c>
      <c r="L1234" s="38">
        <f t="shared" ca="1" si="230"/>
        <v>25.488807766342564</v>
      </c>
      <c r="M1234" s="38">
        <f t="shared" ca="1" si="231"/>
        <v>33.298075791132483</v>
      </c>
      <c r="N1234" s="38" t="str">
        <f t="shared" ca="1" si="232"/>
        <v>-</v>
      </c>
      <c r="O1234" s="38">
        <f t="shared" ca="1" si="233"/>
        <v>39.878036447698172</v>
      </c>
      <c r="P1234" s="38">
        <f t="shared" ca="1" si="234"/>
        <v>28.669595149332729</v>
      </c>
      <c r="Q1234" s="38">
        <f t="shared" ca="1" si="235"/>
        <v>27.079432142747272</v>
      </c>
      <c r="R1234" s="38">
        <f t="shared" ca="1" si="236"/>
        <v>25.088222578043379</v>
      </c>
      <c r="S1234" s="38">
        <f t="shared" ca="1" si="237"/>
        <v>37.067377669987174</v>
      </c>
      <c r="T1234" s="38">
        <f t="shared" ca="1" si="238"/>
        <v>41.097661582082871</v>
      </c>
      <c r="U1234" s="38" t="str">
        <f t="shared" ca="1" si="239"/>
        <v>-</v>
      </c>
      <c r="V1234" s="38"/>
      <c r="W1234" s="38"/>
    </row>
    <row r="1235" spans="1:23" x14ac:dyDescent="0.35">
      <c r="A1235" s="2" t="str">
        <f>BASE_NOTAS[[#This Row],[Sigla]]&amp;BASE_NOTAS[[#This Row],[CÓDIGO]]</f>
        <v>PRIN_BC</v>
      </c>
      <c r="B1235" s="4" t="s">
        <v>200</v>
      </c>
      <c r="C1235" s="4" t="s">
        <v>49</v>
      </c>
      <c r="D1235" s="4" t="s">
        <v>119</v>
      </c>
      <c r="E1235" s="42">
        <v>58.205586215313652</v>
      </c>
      <c r="F1235" s="4" t="s">
        <v>611</v>
      </c>
      <c r="G123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34.294556604196849</v>
      </c>
      <c r="H123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235" s="38" t="str">
        <f t="shared" ca="1" si="228"/>
        <v>-</v>
      </c>
      <c r="K1235" s="38" t="str">
        <f t="shared" ca="1" si="229"/>
        <v>-</v>
      </c>
      <c r="L1235" s="38">
        <f t="shared" ca="1" si="230"/>
        <v>55.947254487784903</v>
      </c>
      <c r="M1235" s="38">
        <f t="shared" ca="1" si="231"/>
        <v>30.431136584751094</v>
      </c>
      <c r="N1235" s="38" t="str">
        <f t="shared" ca="1" si="232"/>
        <v>-</v>
      </c>
      <c r="O1235" s="38">
        <f t="shared" ca="1" si="233"/>
        <v>35.948130884763962</v>
      </c>
      <c r="P1235" s="38">
        <f t="shared" ca="1" si="234"/>
        <v>47.203919039563893</v>
      </c>
      <c r="Q1235" s="38">
        <f t="shared" ca="1" si="235"/>
        <v>42.570068306834195</v>
      </c>
      <c r="R1235" s="38">
        <f t="shared" ca="1" si="236"/>
        <v>39.925263196365471</v>
      </c>
      <c r="S1235" s="38">
        <f t="shared" ca="1" si="237"/>
        <v>58.205586215313652</v>
      </c>
      <c r="T1235" s="38">
        <f t="shared" ca="1" si="238"/>
        <v>34.294556604196849</v>
      </c>
      <c r="U1235" s="38" t="str">
        <f t="shared" ca="1" si="239"/>
        <v>-</v>
      </c>
      <c r="V1235" s="38"/>
      <c r="W1235" s="38"/>
    </row>
    <row r="1236" spans="1:23" x14ac:dyDescent="0.35">
      <c r="A1236" s="2" t="str">
        <f>BASE_NOTAS[[#This Row],[Sigla]]&amp;BASE_NOTAS[[#This Row],[CÓDIGO]]</f>
        <v>RJIN_BC</v>
      </c>
      <c r="B1236" s="4" t="s">
        <v>201</v>
      </c>
      <c r="C1236" s="4" t="s">
        <v>49</v>
      </c>
      <c r="D1236" s="4" t="s">
        <v>119</v>
      </c>
      <c r="E1236" s="42">
        <v>59.603012115993103</v>
      </c>
      <c r="F1236" s="4" t="s">
        <v>611</v>
      </c>
      <c r="G123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43.52729191684336</v>
      </c>
      <c r="H123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236" s="38" t="str">
        <f t="shared" ca="1" si="228"/>
        <v>-</v>
      </c>
      <c r="K1236" s="38" t="str">
        <f t="shared" ca="1" si="229"/>
        <v>-</v>
      </c>
      <c r="L1236" s="38">
        <f t="shared" ca="1" si="230"/>
        <v>50.714663124331729</v>
      </c>
      <c r="M1236" s="38">
        <f t="shared" ca="1" si="231"/>
        <v>37.196767684016621</v>
      </c>
      <c r="N1236" s="38" t="str">
        <f t="shared" ca="1" si="232"/>
        <v>-</v>
      </c>
      <c r="O1236" s="38">
        <f t="shared" ca="1" si="233"/>
        <v>46.225176567274332</v>
      </c>
      <c r="P1236" s="38">
        <f t="shared" ca="1" si="234"/>
        <v>72.823649513215187</v>
      </c>
      <c r="Q1236" s="38">
        <f t="shared" ca="1" si="235"/>
        <v>63.879592473765356</v>
      </c>
      <c r="R1236" s="38">
        <f t="shared" ca="1" si="236"/>
        <v>46.606829260885519</v>
      </c>
      <c r="S1236" s="38">
        <f t="shared" ca="1" si="237"/>
        <v>59.603012115993103</v>
      </c>
      <c r="T1236" s="38">
        <f t="shared" ca="1" si="238"/>
        <v>43.52729191684336</v>
      </c>
      <c r="U1236" s="38" t="str">
        <f t="shared" ca="1" si="239"/>
        <v>-</v>
      </c>
      <c r="V1236" s="38"/>
      <c r="W1236" s="38"/>
    </row>
    <row r="1237" spans="1:23" x14ac:dyDescent="0.35">
      <c r="A1237" s="2" t="str">
        <f>BASE_NOTAS[[#This Row],[Sigla]]&amp;BASE_NOTAS[[#This Row],[CÓDIGO]]</f>
        <v>RNIN_BC</v>
      </c>
      <c r="B1237" s="4" t="s">
        <v>202</v>
      </c>
      <c r="C1237" s="4" t="s">
        <v>49</v>
      </c>
      <c r="D1237" s="4" t="s">
        <v>119</v>
      </c>
      <c r="E1237" s="42">
        <v>36.434035324607443</v>
      </c>
      <c r="F1237" s="4" t="s">
        <v>611</v>
      </c>
      <c r="G123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36.091094776017144</v>
      </c>
      <c r="H123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237" s="38" t="str">
        <f t="shared" ca="1" si="228"/>
        <v>-</v>
      </c>
      <c r="K1237" s="38" t="str">
        <f t="shared" ca="1" si="229"/>
        <v>-</v>
      </c>
      <c r="L1237" s="38">
        <f t="shared" ca="1" si="230"/>
        <v>45.960115116720438</v>
      </c>
      <c r="M1237" s="38">
        <f t="shared" ca="1" si="231"/>
        <v>23.860751505390603</v>
      </c>
      <c r="N1237" s="38" t="str">
        <f t="shared" ca="1" si="232"/>
        <v>-</v>
      </c>
      <c r="O1237" s="38">
        <f t="shared" ca="1" si="233"/>
        <v>30.695242995706106</v>
      </c>
      <c r="P1237" s="38">
        <f t="shared" ca="1" si="234"/>
        <v>43.352893525927179</v>
      </c>
      <c r="Q1237" s="38">
        <f t="shared" ca="1" si="235"/>
        <v>40.543062389219699</v>
      </c>
      <c r="R1237" s="38">
        <f t="shared" ca="1" si="236"/>
        <v>29.311170901841237</v>
      </c>
      <c r="S1237" s="38">
        <f t="shared" ca="1" si="237"/>
        <v>36.434035324607443</v>
      </c>
      <c r="T1237" s="38">
        <f t="shared" ca="1" si="238"/>
        <v>36.091094776017144</v>
      </c>
      <c r="U1237" s="38" t="str">
        <f t="shared" ca="1" si="239"/>
        <v>-</v>
      </c>
      <c r="V1237" s="38"/>
      <c r="W1237" s="38"/>
    </row>
    <row r="1238" spans="1:23" x14ac:dyDescent="0.35">
      <c r="A1238" s="2" t="str">
        <f>BASE_NOTAS[[#This Row],[Sigla]]&amp;BASE_NOTAS[[#This Row],[CÓDIGO]]</f>
        <v>ROIN_BC</v>
      </c>
      <c r="B1238" s="4" t="s">
        <v>203</v>
      </c>
      <c r="C1238" s="4" t="s">
        <v>49</v>
      </c>
      <c r="D1238" s="4" t="s">
        <v>119</v>
      </c>
      <c r="E1238" s="42">
        <v>21.116617995804948</v>
      </c>
      <c r="F1238" s="4" t="s">
        <v>611</v>
      </c>
      <c r="G123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123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238" s="38" t="str">
        <f t="shared" ca="1" si="228"/>
        <v>-</v>
      </c>
      <c r="K1238" s="38" t="str">
        <f t="shared" ca="1" si="229"/>
        <v>-</v>
      </c>
      <c r="L1238" s="38">
        <f t="shared" ca="1" si="230"/>
        <v>38.326576456658358</v>
      </c>
      <c r="M1238" s="38">
        <f t="shared" ca="1" si="231"/>
        <v>26.103186579421667</v>
      </c>
      <c r="N1238" s="38" t="str">
        <f t="shared" ca="1" si="232"/>
        <v>-</v>
      </c>
      <c r="O1238" s="38">
        <f t="shared" ca="1" si="233"/>
        <v>13.033001685094447</v>
      </c>
      <c r="P1238" s="38">
        <f t="shared" ca="1" si="234"/>
        <v>19.108278397626439</v>
      </c>
      <c r="Q1238" s="38">
        <f t="shared" ca="1" si="235"/>
        <v>30.005554394570993</v>
      </c>
      <c r="R1238" s="38">
        <f t="shared" ca="1" si="236"/>
        <v>20.525154800767233</v>
      </c>
      <c r="S1238" s="38">
        <f t="shared" ca="1" si="237"/>
        <v>21.116617995804948</v>
      </c>
      <c r="T1238" s="38">
        <f t="shared" ca="1" si="238"/>
        <v>0</v>
      </c>
      <c r="U1238" s="38" t="str">
        <f t="shared" ca="1" si="239"/>
        <v>-</v>
      </c>
      <c r="V1238" s="38"/>
      <c r="W1238" s="38"/>
    </row>
    <row r="1239" spans="1:23" x14ac:dyDescent="0.35">
      <c r="A1239" s="2" t="str">
        <f>BASE_NOTAS[[#This Row],[Sigla]]&amp;BASE_NOTAS[[#This Row],[CÓDIGO]]</f>
        <v>RRIN_BC</v>
      </c>
      <c r="B1239" s="4" t="s">
        <v>204</v>
      </c>
      <c r="C1239" s="4" t="s">
        <v>49</v>
      </c>
      <c r="D1239" s="4" t="s">
        <v>119</v>
      </c>
      <c r="E1239" s="42">
        <v>0</v>
      </c>
      <c r="F1239" s="4" t="s">
        <v>611</v>
      </c>
      <c r="G123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46.286863313290802</v>
      </c>
      <c r="H123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239" s="38" t="str">
        <f t="shared" ca="1" si="228"/>
        <v>-</v>
      </c>
      <c r="K1239" s="38" t="str">
        <f t="shared" ca="1" si="229"/>
        <v>-</v>
      </c>
      <c r="L1239" s="38">
        <f t="shared" ca="1" si="230"/>
        <v>19.23849323440421</v>
      </c>
      <c r="M1239" s="38">
        <f t="shared" ca="1" si="231"/>
        <v>11.183885237409099</v>
      </c>
      <c r="N1239" s="38" t="str">
        <f t="shared" ca="1" si="232"/>
        <v>-</v>
      </c>
      <c r="O1239" s="38">
        <f t="shared" ca="1" si="233"/>
        <v>0</v>
      </c>
      <c r="P1239" s="38">
        <f t="shared" ca="1" si="234"/>
        <v>0</v>
      </c>
      <c r="Q1239" s="38">
        <f t="shared" ca="1" si="235"/>
        <v>0</v>
      </c>
      <c r="R1239" s="38">
        <f t="shared" ca="1" si="236"/>
        <v>0</v>
      </c>
      <c r="S1239" s="38">
        <f t="shared" ca="1" si="237"/>
        <v>0</v>
      </c>
      <c r="T1239" s="38">
        <f t="shared" ca="1" si="238"/>
        <v>46.286863313290802</v>
      </c>
      <c r="U1239" s="38" t="str">
        <f t="shared" ca="1" si="239"/>
        <v>-</v>
      </c>
      <c r="V1239" s="38"/>
      <c r="W1239" s="38"/>
    </row>
    <row r="1240" spans="1:23" x14ac:dyDescent="0.35">
      <c r="A1240" s="2" t="str">
        <f>BASE_NOTAS[[#This Row],[Sigla]]&amp;BASE_NOTAS[[#This Row],[CÓDIGO]]</f>
        <v>RSIN_BC</v>
      </c>
      <c r="B1240" s="4" t="s">
        <v>205</v>
      </c>
      <c r="C1240" s="4" t="s">
        <v>49</v>
      </c>
      <c r="D1240" s="4" t="s">
        <v>119</v>
      </c>
      <c r="E1240" s="42">
        <v>80.115025728925829</v>
      </c>
      <c r="F1240" s="4" t="s">
        <v>611</v>
      </c>
      <c r="G124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53.642015727049127</v>
      </c>
      <c r="H124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240" s="38" t="str">
        <f t="shared" ca="1" si="228"/>
        <v>-</v>
      </c>
      <c r="K1240" s="38" t="str">
        <f t="shared" ca="1" si="229"/>
        <v>-</v>
      </c>
      <c r="L1240" s="38">
        <f t="shared" ca="1" si="230"/>
        <v>74.944517894713087</v>
      </c>
      <c r="M1240" s="38">
        <f t="shared" ca="1" si="231"/>
        <v>41.333798629883809</v>
      </c>
      <c r="N1240" s="38" t="str">
        <f t="shared" ca="1" si="232"/>
        <v>-</v>
      </c>
      <c r="O1240" s="38">
        <f t="shared" ca="1" si="233"/>
        <v>49.293930057296031</v>
      </c>
      <c r="P1240" s="38">
        <f t="shared" ca="1" si="234"/>
        <v>75.359304900667539</v>
      </c>
      <c r="Q1240" s="38">
        <f t="shared" ca="1" si="235"/>
        <v>71.231378751897594</v>
      </c>
      <c r="R1240" s="38">
        <f t="shared" ca="1" si="236"/>
        <v>59.392675423096954</v>
      </c>
      <c r="S1240" s="38">
        <f t="shared" ca="1" si="237"/>
        <v>80.115025728925829</v>
      </c>
      <c r="T1240" s="38">
        <f t="shared" ca="1" si="238"/>
        <v>53.642015727049127</v>
      </c>
      <c r="U1240" s="38" t="str">
        <f t="shared" ca="1" si="239"/>
        <v>-</v>
      </c>
      <c r="V1240" s="38"/>
      <c r="W1240" s="38"/>
    </row>
    <row r="1241" spans="1:23" x14ac:dyDescent="0.35">
      <c r="A1241" s="2" t="str">
        <f>BASE_NOTAS[[#This Row],[Sigla]]&amp;BASE_NOTAS[[#This Row],[CÓDIGO]]</f>
        <v>SCIN_BC</v>
      </c>
      <c r="B1241" s="4" t="s">
        <v>194</v>
      </c>
      <c r="C1241" s="4" t="s">
        <v>49</v>
      </c>
      <c r="D1241" s="4" t="s">
        <v>119</v>
      </c>
      <c r="E1241" s="42">
        <v>59.213245716276283</v>
      </c>
      <c r="F1241" s="4" t="s">
        <v>611</v>
      </c>
      <c r="G124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50.272415379441696</v>
      </c>
      <c r="H124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241" s="38" t="str">
        <f t="shared" ca="1" si="228"/>
        <v>-</v>
      </c>
      <c r="K1241" s="38" t="str">
        <f t="shared" ca="1" si="229"/>
        <v>-</v>
      </c>
      <c r="L1241" s="38">
        <f t="shared" ca="1" si="230"/>
        <v>65.445391595852257</v>
      </c>
      <c r="M1241" s="38">
        <f t="shared" ca="1" si="231"/>
        <v>37.951200012075809</v>
      </c>
      <c r="N1241" s="38" t="str">
        <f t="shared" ca="1" si="232"/>
        <v>-</v>
      </c>
      <c r="O1241" s="38">
        <f t="shared" ca="1" si="233"/>
        <v>44.384503392767677</v>
      </c>
      <c r="P1241" s="38">
        <f t="shared" ca="1" si="234"/>
        <v>68.715628118893008</v>
      </c>
      <c r="Q1241" s="38">
        <f t="shared" ca="1" si="235"/>
        <v>62.193762475763926</v>
      </c>
      <c r="R1241" s="38">
        <f t="shared" ca="1" si="236"/>
        <v>47.754461680735226</v>
      </c>
      <c r="S1241" s="38">
        <f t="shared" ca="1" si="237"/>
        <v>59.213245716276283</v>
      </c>
      <c r="T1241" s="38">
        <f t="shared" ca="1" si="238"/>
        <v>50.272415379441696</v>
      </c>
      <c r="U1241" s="38" t="str">
        <f t="shared" ca="1" si="239"/>
        <v>-</v>
      </c>
      <c r="V1241" s="38"/>
      <c r="W1241" s="38"/>
    </row>
    <row r="1242" spans="1:23" x14ac:dyDescent="0.35">
      <c r="A1242" s="2" t="str">
        <f>BASE_NOTAS[[#This Row],[Sigla]]&amp;BASE_NOTAS[[#This Row],[CÓDIGO]]</f>
        <v>SEIN_BC</v>
      </c>
      <c r="B1242" s="4" t="s">
        <v>206</v>
      </c>
      <c r="C1242" s="4" t="s">
        <v>49</v>
      </c>
      <c r="D1242" s="4" t="s">
        <v>119</v>
      </c>
      <c r="E1242" s="42">
        <v>85.800216209761402</v>
      </c>
      <c r="F1242" s="4" t="s">
        <v>611</v>
      </c>
      <c r="G124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75.546789015739066</v>
      </c>
      <c r="H124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242" s="38" t="str">
        <f t="shared" ca="1" si="228"/>
        <v>-</v>
      </c>
      <c r="K1242" s="38" t="str">
        <f t="shared" ca="1" si="229"/>
        <v>-</v>
      </c>
      <c r="L1242" s="38">
        <f t="shared" ca="1" si="230"/>
        <v>54.011682309055622</v>
      </c>
      <c r="M1242" s="38">
        <f t="shared" ca="1" si="231"/>
        <v>35.921951528137605</v>
      </c>
      <c r="N1242" s="38" t="str">
        <f t="shared" ca="1" si="232"/>
        <v>-</v>
      </c>
      <c r="O1242" s="38">
        <f t="shared" ca="1" si="233"/>
        <v>35.934905799392006</v>
      </c>
      <c r="P1242" s="38">
        <f t="shared" ca="1" si="234"/>
        <v>76.634396069201131</v>
      </c>
      <c r="Q1242" s="38">
        <f t="shared" ca="1" si="235"/>
        <v>40.849124959345914</v>
      </c>
      <c r="R1242" s="38">
        <f t="shared" ca="1" si="236"/>
        <v>51.618737848356844</v>
      </c>
      <c r="S1242" s="38">
        <f t="shared" ca="1" si="237"/>
        <v>85.800216209761402</v>
      </c>
      <c r="T1242" s="38">
        <f t="shared" ca="1" si="238"/>
        <v>75.546789015739066</v>
      </c>
      <c r="U1242" s="38" t="str">
        <f t="shared" ca="1" si="239"/>
        <v>-</v>
      </c>
      <c r="V1242" s="38"/>
      <c r="W1242" s="38"/>
    </row>
    <row r="1243" spans="1:23" x14ac:dyDescent="0.35">
      <c r="A1243" s="2" t="str">
        <f>BASE_NOTAS[[#This Row],[Sigla]]&amp;BASE_NOTAS[[#This Row],[CÓDIGO]]</f>
        <v>SPIN_BC</v>
      </c>
      <c r="B1243" s="4" t="s">
        <v>186</v>
      </c>
      <c r="C1243" s="4" t="s">
        <v>49</v>
      </c>
      <c r="D1243" s="4" t="s">
        <v>119</v>
      </c>
      <c r="E1243" s="42">
        <v>77.310094794333381</v>
      </c>
      <c r="F1243" s="4" t="s">
        <v>611</v>
      </c>
      <c r="G124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51.956986064312446</v>
      </c>
      <c r="H124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243" s="38" t="str">
        <f t="shared" ca="1" si="228"/>
        <v>-</v>
      </c>
      <c r="K1243" s="38" t="str">
        <f t="shared" ca="1" si="229"/>
        <v>-</v>
      </c>
      <c r="L1243" s="38">
        <f t="shared" ca="1" si="230"/>
        <v>67.854755613688027</v>
      </c>
      <c r="M1243" s="38">
        <f t="shared" ca="1" si="231"/>
        <v>43.914813494263299</v>
      </c>
      <c r="N1243" s="38" t="str">
        <f t="shared" ca="1" si="232"/>
        <v>-</v>
      </c>
      <c r="O1243" s="38">
        <f t="shared" ca="1" si="233"/>
        <v>52.907861850861885</v>
      </c>
      <c r="P1243" s="38">
        <f t="shared" ca="1" si="234"/>
        <v>78.709113570644305</v>
      </c>
      <c r="Q1243" s="38">
        <f t="shared" ca="1" si="235"/>
        <v>74.282772611245434</v>
      </c>
      <c r="R1243" s="38">
        <f t="shared" ca="1" si="236"/>
        <v>59.968800484874649</v>
      </c>
      <c r="S1243" s="38">
        <f t="shared" ca="1" si="237"/>
        <v>77.310094794333381</v>
      </c>
      <c r="T1243" s="38">
        <f t="shared" ca="1" si="238"/>
        <v>51.956986064312446</v>
      </c>
      <c r="U1243" s="38" t="str">
        <f t="shared" ca="1" si="239"/>
        <v>-</v>
      </c>
      <c r="V1243" s="38"/>
      <c r="W1243" s="38"/>
    </row>
    <row r="1244" spans="1:23" x14ac:dyDescent="0.35">
      <c r="A1244" s="2" t="str">
        <f>BASE_NOTAS[[#This Row],[Sigla]]&amp;BASE_NOTAS[[#This Row],[CÓDIGO]]</f>
        <v>TOIN_BC</v>
      </c>
      <c r="B1244" s="4" t="s">
        <v>185</v>
      </c>
      <c r="C1244" s="4" t="s">
        <v>49</v>
      </c>
      <c r="D1244" s="4" t="s">
        <v>119</v>
      </c>
      <c r="E1244" s="42">
        <v>4.941452037524658</v>
      </c>
      <c r="F1244" s="4" t="s">
        <v>611</v>
      </c>
      <c r="G124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4.4970908962173306</v>
      </c>
      <c r="H124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244" s="38" t="str">
        <f t="shared" ca="1" si="228"/>
        <v>-</v>
      </c>
      <c r="K1244" s="38" t="str">
        <f t="shared" ca="1" si="229"/>
        <v>-</v>
      </c>
      <c r="L1244" s="38">
        <f t="shared" ca="1" si="230"/>
        <v>0</v>
      </c>
      <c r="M1244" s="38">
        <f t="shared" ca="1" si="231"/>
        <v>0</v>
      </c>
      <c r="N1244" s="38" t="str">
        <f t="shared" ca="1" si="232"/>
        <v>-</v>
      </c>
      <c r="O1244" s="38">
        <f t="shared" ca="1" si="233"/>
        <v>0.35382226182255028</v>
      </c>
      <c r="P1244" s="38">
        <f t="shared" ca="1" si="234"/>
        <v>16.240663646464672</v>
      </c>
      <c r="Q1244" s="38">
        <f t="shared" ca="1" si="235"/>
        <v>20.402045143342349</v>
      </c>
      <c r="R1244" s="38">
        <f t="shared" ca="1" si="236"/>
        <v>8.0635241790048084</v>
      </c>
      <c r="S1244" s="38">
        <f t="shared" ca="1" si="237"/>
        <v>4.941452037524658</v>
      </c>
      <c r="T1244" s="38">
        <f t="shared" ca="1" si="238"/>
        <v>4.4970908962173306</v>
      </c>
      <c r="U1244" s="38" t="str">
        <f t="shared" ca="1" si="239"/>
        <v>-</v>
      </c>
      <c r="V1244" s="38"/>
      <c r="W1244" s="38"/>
    </row>
    <row r="1245" spans="1:23" x14ac:dyDescent="0.35">
      <c r="A1245" s="2" t="str">
        <f>BASE_NOTAS[[#This Row],[Sigla]]&amp;BASE_NOTAS[[#This Row],[CÓDIGO]]</f>
        <v>ACIN_IN</v>
      </c>
      <c r="B1245" s="4" t="s">
        <v>156</v>
      </c>
      <c r="C1245" s="4" t="s">
        <v>50</v>
      </c>
      <c r="D1245" s="4" t="s">
        <v>635</v>
      </c>
      <c r="E1245" s="42">
        <v>26.014004449323526</v>
      </c>
      <c r="F1245" s="4" t="s">
        <v>670</v>
      </c>
      <c r="G124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25.915986301841581</v>
      </c>
      <c r="H124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1245" s="38" t="str">
        <f t="shared" ca="1" si="228"/>
        <v>-</v>
      </c>
      <c r="K1245" s="38" t="str">
        <f t="shared" ca="1" si="229"/>
        <v>-</v>
      </c>
      <c r="L1245" s="38" t="str">
        <f t="shared" ca="1" si="230"/>
        <v>-</v>
      </c>
      <c r="M1245" s="38" t="str">
        <f t="shared" ca="1" si="231"/>
        <v>-</v>
      </c>
      <c r="N1245" s="38">
        <f t="shared" ca="1" si="232"/>
        <v>0</v>
      </c>
      <c r="O1245" s="38">
        <f t="shared" ca="1" si="233"/>
        <v>0</v>
      </c>
      <c r="P1245" s="38">
        <f t="shared" ca="1" si="234"/>
        <v>0</v>
      </c>
      <c r="Q1245" s="38">
        <f t="shared" ca="1" si="235"/>
        <v>0</v>
      </c>
      <c r="R1245" s="38">
        <f t="shared" ca="1" si="236"/>
        <v>0</v>
      </c>
      <c r="S1245" s="38">
        <f t="shared" ca="1" si="237"/>
        <v>31.75023513546293</v>
      </c>
      <c r="T1245" s="38">
        <f t="shared" ca="1" si="238"/>
        <v>26.014004449323526</v>
      </c>
      <c r="U1245" s="38">
        <f t="shared" ca="1" si="239"/>
        <v>25.915986301841581</v>
      </c>
      <c r="V1245" s="38"/>
      <c r="W1245" s="38"/>
    </row>
    <row r="1246" spans="1:23" x14ac:dyDescent="0.35">
      <c r="A1246" s="2" t="str">
        <f>BASE_NOTAS[[#This Row],[Sigla]]&amp;BASE_NOTAS[[#This Row],[CÓDIGO]]</f>
        <v>ALIN_IN</v>
      </c>
      <c r="B1246" s="4" t="s">
        <v>157</v>
      </c>
      <c r="C1246" s="4" t="s">
        <v>50</v>
      </c>
      <c r="D1246" s="4" t="s">
        <v>635</v>
      </c>
      <c r="E1246" s="42">
        <v>100</v>
      </c>
      <c r="F1246" s="4" t="s">
        <v>670</v>
      </c>
      <c r="G124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124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1246" s="38" t="str">
        <f t="shared" ca="1" si="228"/>
        <v>-</v>
      </c>
      <c r="K1246" s="38" t="str">
        <f t="shared" ca="1" si="229"/>
        <v>-</v>
      </c>
      <c r="L1246" s="38" t="str">
        <f t="shared" ca="1" si="230"/>
        <v>-</v>
      </c>
      <c r="M1246" s="38" t="str">
        <f t="shared" ca="1" si="231"/>
        <v>-</v>
      </c>
      <c r="N1246" s="38">
        <f t="shared" ca="1" si="232"/>
        <v>59.653956913514563</v>
      </c>
      <c r="O1246" s="38">
        <f t="shared" ca="1" si="233"/>
        <v>34.368768768768767</v>
      </c>
      <c r="P1246" s="38">
        <f t="shared" ca="1" si="234"/>
        <v>25.557922312583305</v>
      </c>
      <c r="Q1246" s="38">
        <f t="shared" ca="1" si="235"/>
        <v>33.233584356326197</v>
      </c>
      <c r="R1246" s="38">
        <f t="shared" ca="1" si="236"/>
        <v>32.36247907755579</v>
      </c>
      <c r="S1246" s="38">
        <f t="shared" ca="1" si="237"/>
        <v>33.703245075241533</v>
      </c>
      <c r="T1246" s="38">
        <f t="shared" ca="1" si="238"/>
        <v>100</v>
      </c>
      <c r="U1246" s="38">
        <f t="shared" ca="1" si="239"/>
        <v>100</v>
      </c>
      <c r="V1246" s="38"/>
      <c r="W1246" s="38"/>
    </row>
    <row r="1247" spans="1:23" x14ac:dyDescent="0.35">
      <c r="A1247" s="2" t="str">
        <f>BASE_NOTAS[[#This Row],[Sigla]]&amp;BASE_NOTAS[[#This Row],[CÓDIGO]]</f>
        <v>AMIN_IN</v>
      </c>
      <c r="B1247" s="4" t="s">
        <v>158</v>
      </c>
      <c r="C1247" s="4" t="s">
        <v>50</v>
      </c>
      <c r="D1247" s="4" t="s">
        <v>635</v>
      </c>
      <c r="E1247" s="42">
        <v>42.587878502591899</v>
      </c>
      <c r="F1247" s="4" t="s">
        <v>670</v>
      </c>
      <c r="G124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42.207654324530417</v>
      </c>
      <c r="H124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1247" s="38" t="str">
        <f t="shared" ca="1" si="228"/>
        <v>-</v>
      </c>
      <c r="K1247" s="38" t="str">
        <f t="shared" ca="1" si="229"/>
        <v>-</v>
      </c>
      <c r="L1247" s="38" t="str">
        <f t="shared" ca="1" si="230"/>
        <v>-</v>
      </c>
      <c r="M1247" s="38" t="str">
        <f t="shared" ca="1" si="231"/>
        <v>-</v>
      </c>
      <c r="N1247" s="38">
        <f t="shared" ca="1" si="232"/>
        <v>79.257106194861777</v>
      </c>
      <c r="O1247" s="38">
        <f t="shared" ca="1" si="233"/>
        <v>86.202360030128034</v>
      </c>
      <c r="P1247" s="38">
        <f t="shared" ca="1" si="234"/>
        <v>67.134914677886044</v>
      </c>
      <c r="Q1247" s="38">
        <f t="shared" ca="1" si="235"/>
        <v>58.320824931190693</v>
      </c>
      <c r="R1247" s="38">
        <f t="shared" ca="1" si="236"/>
        <v>57.782646274330006</v>
      </c>
      <c r="S1247" s="38">
        <f t="shared" ca="1" si="237"/>
        <v>53.487273695650316</v>
      </c>
      <c r="T1247" s="38">
        <f t="shared" ca="1" si="238"/>
        <v>42.587878502591899</v>
      </c>
      <c r="U1247" s="38">
        <f t="shared" ca="1" si="239"/>
        <v>42.207654324530417</v>
      </c>
      <c r="V1247" s="38"/>
      <c r="W1247" s="38"/>
    </row>
    <row r="1248" spans="1:23" x14ac:dyDescent="0.35">
      <c r="A1248" s="2" t="str">
        <f>BASE_NOTAS[[#This Row],[Sigla]]&amp;BASE_NOTAS[[#This Row],[CÓDIGO]]</f>
        <v>APIN_IN</v>
      </c>
      <c r="B1248" s="4" t="s">
        <v>184</v>
      </c>
      <c r="C1248" s="4" t="s">
        <v>50</v>
      </c>
      <c r="D1248" s="4" t="s">
        <v>635</v>
      </c>
      <c r="E1248" s="42">
        <v>28.525198034086259</v>
      </c>
      <c r="F1248" s="4" t="s">
        <v>670</v>
      </c>
      <c r="G124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28.406657105853228</v>
      </c>
      <c r="H124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1248" s="38" t="str">
        <f t="shared" ca="1" si="228"/>
        <v>-</v>
      </c>
      <c r="K1248" s="38" t="str">
        <f t="shared" ca="1" si="229"/>
        <v>-</v>
      </c>
      <c r="L1248" s="38" t="str">
        <f t="shared" ca="1" si="230"/>
        <v>-</v>
      </c>
      <c r="M1248" s="38" t="str">
        <f t="shared" ca="1" si="231"/>
        <v>-</v>
      </c>
      <c r="N1248" s="38">
        <f t="shared" ca="1" si="232"/>
        <v>68.785558916431839</v>
      </c>
      <c r="O1248" s="38">
        <f t="shared" ca="1" si="233"/>
        <v>68.286396181384248</v>
      </c>
      <c r="P1248" s="38">
        <f t="shared" ca="1" si="234"/>
        <v>32.664255201324508</v>
      </c>
      <c r="Q1248" s="38">
        <f t="shared" ca="1" si="235"/>
        <v>31.422299633624682</v>
      </c>
      <c r="R1248" s="38">
        <f t="shared" ca="1" si="236"/>
        <v>34.496559445270393</v>
      </c>
      <c r="S1248" s="38">
        <f t="shared" ca="1" si="237"/>
        <v>35.915425455315251</v>
      </c>
      <c r="T1248" s="38">
        <f t="shared" ca="1" si="238"/>
        <v>28.525198034086259</v>
      </c>
      <c r="U1248" s="38">
        <f t="shared" ca="1" si="239"/>
        <v>28.406657105853228</v>
      </c>
      <c r="V1248" s="38"/>
      <c r="W1248" s="38"/>
    </row>
    <row r="1249" spans="1:23" x14ac:dyDescent="0.35">
      <c r="A1249" s="2" t="str">
        <f>BASE_NOTAS[[#This Row],[Sigla]]&amp;BASE_NOTAS[[#This Row],[CÓDIGO]]</f>
        <v>BAIN_IN</v>
      </c>
      <c r="B1249" s="4" t="s">
        <v>187</v>
      </c>
      <c r="C1249" s="4" t="s">
        <v>50</v>
      </c>
      <c r="D1249" s="4" t="s">
        <v>635</v>
      </c>
      <c r="E1249" s="42">
        <v>7.7352568820641361</v>
      </c>
      <c r="F1249" s="4" t="s">
        <v>670</v>
      </c>
      <c r="G124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7.726283760383561</v>
      </c>
      <c r="H124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1249" s="38" t="str">
        <f t="shared" ca="1" si="228"/>
        <v>-</v>
      </c>
      <c r="K1249" s="38" t="str">
        <f t="shared" ca="1" si="229"/>
        <v>-</v>
      </c>
      <c r="L1249" s="38" t="str">
        <f t="shared" ca="1" si="230"/>
        <v>-</v>
      </c>
      <c r="M1249" s="38" t="str">
        <f t="shared" ca="1" si="231"/>
        <v>-</v>
      </c>
      <c r="N1249" s="38">
        <f t="shared" ca="1" si="232"/>
        <v>13.369988979484591</v>
      </c>
      <c r="O1249" s="38">
        <f t="shared" ca="1" si="233"/>
        <v>13.483506126295946</v>
      </c>
      <c r="P1249" s="38">
        <f t="shared" ca="1" si="234"/>
        <v>13.391063571941938</v>
      </c>
      <c r="Q1249" s="38">
        <f t="shared" ca="1" si="235"/>
        <v>13.066619344256322</v>
      </c>
      <c r="R1249" s="38">
        <f t="shared" ca="1" si="236"/>
        <v>14.319612855552519</v>
      </c>
      <c r="S1249" s="38">
        <f t="shared" ca="1" si="237"/>
        <v>9.3176225515604294</v>
      </c>
      <c r="T1249" s="38">
        <f t="shared" ca="1" si="238"/>
        <v>7.7352568820641361</v>
      </c>
      <c r="U1249" s="38">
        <f t="shared" ca="1" si="239"/>
        <v>7.726283760383561</v>
      </c>
      <c r="V1249" s="38"/>
      <c r="W1249" s="38"/>
    </row>
    <row r="1250" spans="1:23" x14ac:dyDescent="0.35">
      <c r="A1250" s="2" t="str">
        <f>BASE_NOTAS[[#This Row],[Sigla]]&amp;BASE_NOTAS[[#This Row],[CÓDIGO]]</f>
        <v>CEIN_IN</v>
      </c>
      <c r="B1250" s="4" t="s">
        <v>188</v>
      </c>
      <c r="C1250" s="4" t="s">
        <v>50</v>
      </c>
      <c r="D1250" s="4" t="s">
        <v>635</v>
      </c>
      <c r="E1250" s="42">
        <v>19.856695829212768</v>
      </c>
      <c r="F1250" s="4" t="s">
        <v>670</v>
      </c>
      <c r="G125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19.787172871358987</v>
      </c>
      <c r="H125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1250" s="38" t="str">
        <f t="shared" ca="1" si="228"/>
        <v>-</v>
      </c>
      <c r="K1250" s="38" t="str">
        <f t="shared" ca="1" si="229"/>
        <v>-</v>
      </c>
      <c r="L1250" s="38" t="str">
        <f t="shared" ca="1" si="230"/>
        <v>-</v>
      </c>
      <c r="M1250" s="38" t="str">
        <f t="shared" ca="1" si="231"/>
        <v>-</v>
      </c>
      <c r="N1250" s="38">
        <f t="shared" ca="1" si="232"/>
        <v>24.913724928303605</v>
      </c>
      <c r="O1250" s="38">
        <f t="shared" ca="1" si="233"/>
        <v>21.939314273195311</v>
      </c>
      <c r="P1250" s="38">
        <f t="shared" ca="1" si="234"/>
        <v>24.81587678704642</v>
      </c>
      <c r="Q1250" s="38">
        <f t="shared" ca="1" si="235"/>
        <v>27.182774804791691</v>
      </c>
      <c r="R1250" s="38">
        <f t="shared" ca="1" si="236"/>
        <v>25.903048530638547</v>
      </c>
      <c r="S1250" s="38">
        <f t="shared" ca="1" si="237"/>
        <v>23.97125231349435</v>
      </c>
      <c r="T1250" s="38">
        <f t="shared" ca="1" si="238"/>
        <v>19.856695829212768</v>
      </c>
      <c r="U1250" s="38">
        <f t="shared" ca="1" si="239"/>
        <v>19.787172871358987</v>
      </c>
      <c r="V1250" s="38"/>
      <c r="W1250" s="38"/>
    </row>
    <row r="1251" spans="1:23" x14ac:dyDescent="0.35">
      <c r="A1251" s="2" t="str">
        <f>BASE_NOTAS[[#This Row],[Sigla]]&amp;BASE_NOTAS[[#This Row],[CÓDIGO]]</f>
        <v>DFIN_IN</v>
      </c>
      <c r="B1251" s="4" t="s">
        <v>189</v>
      </c>
      <c r="C1251" s="4" t="s">
        <v>50</v>
      </c>
      <c r="D1251" s="4" t="s">
        <v>635</v>
      </c>
      <c r="E1251" s="42">
        <v>38.383103906499933</v>
      </c>
      <c r="F1251" s="4" t="s">
        <v>670</v>
      </c>
      <c r="G125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38.219414814599659</v>
      </c>
      <c r="H125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1251" s="38" t="str">
        <f t="shared" ca="1" si="228"/>
        <v>-</v>
      </c>
      <c r="K1251" s="38" t="str">
        <f t="shared" ca="1" si="229"/>
        <v>-</v>
      </c>
      <c r="L1251" s="38" t="str">
        <f t="shared" ca="1" si="230"/>
        <v>-</v>
      </c>
      <c r="M1251" s="38" t="str">
        <f t="shared" ca="1" si="231"/>
        <v>-</v>
      </c>
      <c r="N1251" s="38">
        <f t="shared" ca="1" si="232"/>
        <v>66.545290724844733</v>
      </c>
      <c r="O1251" s="38">
        <f t="shared" ca="1" si="233"/>
        <v>47.480916030534353</v>
      </c>
      <c r="P1251" s="38">
        <f t="shared" ca="1" si="234"/>
        <v>46.361032737354961</v>
      </c>
      <c r="Q1251" s="38">
        <f t="shared" ca="1" si="235"/>
        <v>44.836961455498518</v>
      </c>
      <c r="R1251" s="38">
        <f t="shared" ca="1" si="236"/>
        <v>44.911060587783815</v>
      </c>
      <c r="S1251" s="38">
        <f t="shared" ca="1" si="237"/>
        <v>46.769085662653836</v>
      </c>
      <c r="T1251" s="38">
        <f t="shared" ca="1" si="238"/>
        <v>38.383103906499933</v>
      </c>
      <c r="U1251" s="38">
        <f t="shared" ca="1" si="239"/>
        <v>38.219414814599659</v>
      </c>
      <c r="V1251" s="38"/>
      <c r="W1251" s="38"/>
    </row>
    <row r="1252" spans="1:23" x14ac:dyDescent="0.35">
      <c r="A1252" s="2" t="str">
        <f>BASE_NOTAS[[#This Row],[Sigla]]&amp;BASE_NOTAS[[#This Row],[CÓDIGO]]</f>
        <v>ESIN_IN</v>
      </c>
      <c r="B1252" s="4" t="s">
        <v>183</v>
      </c>
      <c r="C1252" s="4" t="s">
        <v>50</v>
      </c>
      <c r="D1252" s="4" t="s">
        <v>635</v>
      </c>
      <c r="E1252" s="42">
        <v>22.298881562427116</v>
      </c>
      <c r="F1252" s="4" t="s">
        <v>670</v>
      </c>
      <c r="G125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44.345486762895717</v>
      </c>
      <c r="H125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1252" s="38" t="str">
        <f t="shared" ca="1" si="228"/>
        <v>-</v>
      </c>
      <c r="K1252" s="38" t="str">
        <f t="shared" ca="1" si="229"/>
        <v>-</v>
      </c>
      <c r="L1252" s="38" t="str">
        <f t="shared" ca="1" si="230"/>
        <v>-</v>
      </c>
      <c r="M1252" s="38" t="str">
        <f t="shared" ca="1" si="231"/>
        <v>-</v>
      </c>
      <c r="N1252" s="38">
        <f t="shared" ca="1" si="232"/>
        <v>28.477812823938315</v>
      </c>
      <c r="O1252" s="38">
        <f t="shared" ca="1" si="233"/>
        <v>28.505105853051059</v>
      </c>
      <c r="P1252" s="38">
        <f t="shared" ca="1" si="234"/>
        <v>27.909474680346253</v>
      </c>
      <c r="Q1252" s="38">
        <f t="shared" ca="1" si="235"/>
        <v>20.280768753154248</v>
      </c>
      <c r="R1252" s="38">
        <f t="shared" ca="1" si="236"/>
        <v>19.801952316180152</v>
      </c>
      <c r="S1252" s="38">
        <f t="shared" ca="1" si="237"/>
        <v>27.49634470890528</v>
      </c>
      <c r="T1252" s="38">
        <f t="shared" ca="1" si="238"/>
        <v>22.298881562427116</v>
      </c>
      <c r="U1252" s="38">
        <f t="shared" ca="1" si="239"/>
        <v>44.345486762895717</v>
      </c>
      <c r="V1252" s="38"/>
      <c r="W1252" s="38"/>
    </row>
    <row r="1253" spans="1:23" x14ac:dyDescent="0.35">
      <c r="A1253" s="2" t="str">
        <f>BASE_NOTAS[[#This Row],[Sigla]]&amp;BASE_NOTAS[[#This Row],[CÓDIGO]]</f>
        <v>GOIN_IN</v>
      </c>
      <c r="B1253" s="4" t="s">
        <v>190</v>
      </c>
      <c r="C1253" s="4" t="s">
        <v>50</v>
      </c>
      <c r="D1253" s="4" t="s">
        <v>635</v>
      </c>
      <c r="E1253" s="42">
        <v>27.891279896357201</v>
      </c>
      <c r="F1253" s="4" t="s">
        <v>670</v>
      </c>
      <c r="G125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36.837287536197067</v>
      </c>
      <c r="H125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1253" s="38" t="str">
        <f t="shared" ca="1" si="228"/>
        <v>-</v>
      </c>
      <c r="K1253" s="38" t="str">
        <f t="shared" ca="1" si="229"/>
        <v>-</v>
      </c>
      <c r="L1253" s="38" t="str">
        <f t="shared" ca="1" si="230"/>
        <v>-</v>
      </c>
      <c r="M1253" s="38" t="str">
        <f t="shared" ca="1" si="231"/>
        <v>-</v>
      </c>
      <c r="N1253" s="38">
        <f t="shared" ca="1" si="232"/>
        <v>24.487206316099641</v>
      </c>
      <c r="O1253" s="38">
        <f t="shared" ca="1" si="233"/>
        <v>24.451217775245691</v>
      </c>
      <c r="P1253" s="38">
        <f t="shared" ca="1" si="234"/>
        <v>19.881809431692378</v>
      </c>
      <c r="Q1253" s="38">
        <f t="shared" ca="1" si="235"/>
        <v>19.224482389196226</v>
      </c>
      <c r="R1253" s="38">
        <f t="shared" ca="1" si="236"/>
        <v>21.518938006466747</v>
      </c>
      <c r="S1253" s="38">
        <f t="shared" ca="1" si="237"/>
        <v>26.142279795658702</v>
      </c>
      <c r="T1253" s="38">
        <f t="shared" ca="1" si="238"/>
        <v>27.891279896357201</v>
      </c>
      <c r="U1253" s="38">
        <f t="shared" ca="1" si="239"/>
        <v>36.837287536197067</v>
      </c>
      <c r="V1253" s="38"/>
      <c r="W1253" s="38"/>
    </row>
    <row r="1254" spans="1:23" x14ac:dyDescent="0.35">
      <c r="A1254" s="2" t="str">
        <f>BASE_NOTAS[[#This Row],[Sigla]]&amp;BASE_NOTAS[[#This Row],[CÓDIGO]]</f>
        <v>MAIN_IN</v>
      </c>
      <c r="B1254" s="4" t="s">
        <v>191</v>
      </c>
      <c r="C1254" s="4" t="s">
        <v>50</v>
      </c>
      <c r="D1254" s="4" t="s">
        <v>635</v>
      </c>
      <c r="E1254" s="42">
        <v>0</v>
      </c>
      <c r="F1254" s="4" t="s">
        <v>670</v>
      </c>
      <c r="G125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125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1254" s="38" t="str">
        <f t="shared" ca="1" si="228"/>
        <v>-</v>
      </c>
      <c r="K1254" s="38" t="str">
        <f t="shared" ca="1" si="229"/>
        <v>-</v>
      </c>
      <c r="L1254" s="38" t="str">
        <f t="shared" ca="1" si="230"/>
        <v>-</v>
      </c>
      <c r="M1254" s="38" t="str">
        <f t="shared" ca="1" si="231"/>
        <v>-</v>
      </c>
      <c r="N1254" s="38">
        <f t="shared" ca="1" si="232"/>
        <v>8.0720816669585425</v>
      </c>
      <c r="O1254" s="38">
        <f t="shared" ca="1" si="233"/>
        <v>8.1272546513279362</v>
      </c>
      <c r="P1254" s="38">
        <f t="shared" ca="1" si="234"/>
        <v>0</v>
      </c>
      <c r="Q1254" s="38">
        <f t="shared" ca="1" si="235"/>
        <v>0</v>
      </c>
      <c r="R1254" s="38">
        <f t="shared" ca="1" si="236"/>
        <v>0</v>
      </c>
      <c r="S1254" s="38">
        <f t="shared" ca="1" si="237"/>
        <v>0</v>
      </c>
      <c r="T1254" s="38">
        <f t="shared" ca="1" si="238"/>
        <v>0</v>
      </c>
      <c r="U1254" s="38">
        <f t="shared" ca="1" si="239"/>
        <v>0</v>
      </c>
      <c r="V1254" s="38"/>
      <c r="W1254" s="38"/>
    </row>
    <row r="1255" spans="1:23" x14ac:dyDescent="0.35">
      <c r="A1255" s="2" t="str">
        <f>BASE_NOTAS[[#This Row],[Sigla]]&amp;BASE_NOTAS[[#This Row],[CÓDIGO]]</f>
        <v>MGIN_IN</v>
      </c>
      <c r="B1255" s="4" t="s">
        <v>192</v>
      </c>
      <c r="C1255" s="4" t="s">
        <v>50</v>
      </c>
      <c r="D1255" s="4" t="s">
        <v>635</v>
      </c>
      <c r="E1255" s="42">
        <v>29.035232941589101</v>
      </c>
      <c r="F1255" s="4" t="s">
        <v>670</v>
      </c>
      <c r="G125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35.380003845903524</v>
      </c>
      <c r="H125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1255" s="38" t="str">
        <f t="shared" ca="1" si="228"/>
        <v>-</v>
      </c>
      <c r="K1255" s="38" t="str">
        <f t="shared" ca="1" si="229"/>
        <v>-</v>
      </c>
      <c r="L1255" s="38" t="str">
        <f t="shared" ca="1" si="230"/>
        <v>-</v>
      </c>
      <c r="M1255" s="38" t="str">
        <f t="shared" ca="1" si="231"/>
        <v>-</v>
      </c>
      <c r="N1255" s="38">
        <f t="shared" ca="1" si="232"/>
        <v>42.993934409454184</v>
      </c>
      <c r="O1255" s="38">
        <f t="shared" ca="1" si="233"/>
        <v>45.978258814632753</v>
      </c>
      <c r="P1255" s="38">
        <f t="shared" ca="1" si="234"/>
        <v>46.858478101196233</v>
      </c>
      <c r="Q1255" s="38">
        <f t="shared" ca="1" si="235"/>
        <v>46.940756082382563</v>
      </c>
      <c r="R1255" s="38">
        <f t="shared" ca="1" si="236"/>
        <v>45.583642856701751</v>
      </c>
      <c r="S1255" s="38">
        <f t="shared" ca="1" si="237"/>
        <v>34.641605699009872</v>
      </c>
      <c r="T1255" s="38">
        <f t="shared" ca="1" si="238"/>
        <v>29.035232941589101</v>
      </c>
      <c r="U1255" s="38">
        <f t="shared" ca="1" si="239"/>
        <v>35.380003845903524</v>
      </c>
      <c r="V1255" s="38"/>
      <c r="W1255" s="38"/>
    </row>
    <row r="1256" spans="1:23" x14ac:dyDescent="0.35">
      <c r="A1256" s="2" t="str">
        <f>BASE_NOTAS[[#This Row],[Sigla]]&amp;BASE_NOTAS[[#This Row],[CÓDIGO]]</f>
        <v>MSIN_IN</v>
      </c>
      <c r="B1256" s="4" t="s">
        <v>193</v>
      </c>
      <c r="C1256" s="4" t="s">
        <v>50</v>
      </c>
      <c r="D1256" s="4" t="s">
        <v>635</v>
      </c>
      <c r="E1256" s="42">
        <v>62.930488373698132</v>
      </c>
      <c r="F1256" s="4" t="s">
        <v>670</v>
      </c>
      <c r="G125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62.472726846044445</v>
      </c>
      <c r="H125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1256" s="38" t="str">
        <f t="shared" ca="1" si="228"/>
        <v>-</v>
      </c>
      <c r="K1256" s="38" t="str">
        <f t="shared" ca="1" si="229"/>
        <v>-</v>
      </c>
      <c r="L1256" s="38" t="str">
        <f t="shared" ca="1" si="230"/>
        <v>-</v>
      </c>
      <c r="M1256" s="38" t="str">
        <f t="shared" ca="1" si="231"/>
        <v>-</v>
      </c>
      <c r="N1256" s="38">
        <f t="shared" ca="1" si="232"/>
        <v>94.918369967362324</v>
      </c>
      <c r="O1256" s="38">
        <f t="shared" ca="1" si="233"/>
        <v>95.056478405315602</v>
      </c>
      <c r="P1256" s="38">
        <f t="shared" ca="1" si="234"/>
        <v>90.870761288086598</v>
      </c>
      <c r="Q1256" s="38">
        <f t="shared" ca="1" si="235"/>
        <v>97.856810354341931</v>
      </c>
      <c r="R1256" s="38">
        <f t="shared" ca="1" si="236"/>
        <v>91.789104093957988</v>
      </c>
      <c r="S1256" s="38">
        <f t="shared" ca="1" si="237"/>
        <v>76.46903853312746</v>
      </c>
      <c r="T1256" s="38">
        <f t="shared" ca="1" si="238"/>
        <v>62.930488373698132</v>
      </c>
      <c r="U1256" s="38">
        <f t="shared" ca="1" si="239"/>
        <v>62.472726846044445</v>
      </c>
      <c r="V1256" s="38"/>
      <c r="W1256" s="38"/>
    </row>
    <row r="1257" spans="1:23" x14ac:dyDescent="0.35">
      <c r="A1257" s="2" t="str">
        <f>BASE_NOTAS[[#This Row],[Sigla]]&amp;BASE_NOTAS[[#This Row],[CÓDIGO]]</f>
        <v>MTIN_IN</v>
      </c>
      <c r="B1257" s="4" t="s">
        <v>195</v>
      </c>
      <c r="C1257" s="4" t="s">
        <v>50</v>
      </c>
      <c r="D1257" s="4" t="s">
        <v>635</v>
      </c>
      <c r="E1257" s="42">
        <v>29.542978908601324</v>
      </c>
      <c r="F1257" s="4" t="s">
        <v>670</v>
      </c>
      <c r="G125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29.121690014324297</v>
      </c>
      <c r="H125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1257" s="38" t="str">
        <f t="shared" ca="1" si="228"/>
        <v>-</v>
      </c>
      <c r="K1257" s="38" t="str">
        <f t="shared" ca="1" si="229"/>
        <v>-</v>
      </c>
      <c r="L1257" s="38" t="str">
        <f t="shared" ca="1" si="230"/>
        <v>-</v>
      </c>
      <c r="M1257" s="38" t="str">
        <f t="shared" ca="1" si="231"/>
        <v>-</v>
      </c>
      <c r="N1257" s="38">
        <f t="shared" ca="1" si="232"/>
        <v>50.025183841809138</v>
      </c>
      <c r="O1257" s="38">
        <f t="shared" ca="1" si="233"/>
        <v>50.035558146313029</v>
      </c>
      <c r="P1257" s="38">
        <f t="shared" ca="1" si="234"/>
        <v>32.144316857262524</v>
      </c>
      <c r="Q1257" s="38">
        <f t="shared" ca="1" si="235"/>
        <v>23.342071919915298</v>
      </c>
      <c r="R1257" s="38">
        <f t="shared" ca="1" si="236"/>
        <v>20.747304378973233</v>
      </c>
      <c r="S1257" s="38">
        <f t="shared" ca="1" si="237"/>
        <v>36.015024489458632</v>
      </c>
      <c r="T1257" s="38">
        <f t="shared" ca="1" si="238"/>
        <v>29.542978908601324</v>
      </c>
      <c r="U1257" s="38">
        <f t="shared" ca="1" si="239"/>
        <v>29.121690014324297</v>
      </c>
      <c r="V1257" s="38"/>
      <c r="W1257" s="38"/>
    </row>
    <row r="1258" spans="1:23" x14ac:dyDescent="0.35">
      <c r="A1258" s="2" t="str">
        <f>BASE_NOTAS[[#This Row],[Sigla]]&amp;BASE_NOTAS[[#This Row],[CÓDIGO]]</f>
        <v>PAIN_IN</v>
      </c>
      <c r="B1258" s="4" t="s">
        <v>196</v>
      </c>
      <c r="C1258" s="4" t="s">
        <v>50</v>
      </c>
      <c r="D1258" s="4" t="s">
        <v>635</v>
      </c>
      <c r="E1258" s="42">
        <v>10.56390288674811</v>
      </c>
      <c r="F1258" s="4" t="s">
        <v>670</v>
      </c>
      <c r="G125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10.510372682809429</v>
      </c>
      <c r="H125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1258" s="38" t="str">
        <f t="shared" ca="1" si="228"/>
        <v>-</v>
      </c>
      <c r="K1258" s="38" t="str">
        <f t="shared" ca="1" si="229"/>
        <v>-</v>
      </c>
      <c r="L1258" s="38" t="str">
        <f t="shared" ca="1" si="230"/>
        <v>-</v>
      </c>
      <c r="M1258" s="38" t="str">
        <f t="shared" ca="1" si="231"/>
        <v>-</v>
      </c>
      <c r="N1258" s="38">
        <f t="shared" ca="1" si="232"/>
        <v>20.010707706501009</v>
      </c>
      <c r="O1258" s="38">
        <f t="shared" ca="1" si="233"/>
        <v>20.052797570377294</v>
      </c>
      <c r="P1258" s="38">
        <f t="shared" ca="1" si="234"/>
        <v>19.596333605404229</v>
      </c>
      <c r="Q1258" s="38">
        <f t="shared" ca="1" si="235"/>
        <v>15.836236607461354</v>
      </c>
      <c r="R1258" s="38">
        <f t="shared" ca="1" si="236"/>
        <v>15.588399945676953</v>
      </c>
      <c r="S1258" s="38">
        <f t="shared" ca="1" si="237"/>
        <v>12.981695328150082</v>
      </c>
      <c r="T1258" s="38">
        <f t="shared" ca="1" si="238"/>
        <v>10.56390288674811</v>
      </c>
      <c r="U1258" s="38">
        <f t="shared" ca="1" si="239"/>
        <v>10.510372682809429</v>
      </c>
      <c r="V1258" s="38"/>
      <c r="W1258" s="38"/>
    </row>
    <row r="1259" spans="1:23" x14ac:dyDescent="0.35">
      <c r="A1259" s="2" t="str">
        <f>BASE_NOTAS[[#This Row],[Sigla]]&amp;BASE_NOTAS[[#This Row],[CÓDIGO]]</f>
        <v>PBIN_IN</v>
      </c>
      <c r="B1259" s="4" t="s">
        <v>197</v>
      </c>
      <c r="C1259" s="4" t="s">
        <v>50</v>
      </c>
      <c r="D1259" s="4" t="s">
        <v>635</v>
      </c>
      <c r="E1259" s="42">
        <v>27.621844066105371</v>
      </c>
      <c r="F1259" s="4" t="s">
        <v>670</v>
      </c>
      <c r="G125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27.502992165655797</v>
      </c>
      <c r="H125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1259" s="38" t="str">
        <f t="shared" ca="1" si="228"/>
        <v>-</v>
      </c>
      <c r="K1259" s="38" t="str">
        <f t="shared" ca="1" si="229"/>
        <v>-</v>
      </c>
      <c r="L1259" s="38" t="str">
        <f t="shared" ca="1" si="230"/>
        <v>-</v>
      </c>
      <c r="M1259" s="38" t="str">
        <f t="shared" ca="1" si="231"/>
        <v>-</v>
      </c>
      <c r="N1259" s="38">
        <f t="shared" ca="1" si="232"/>
        <v>21.322926479795761</v>
      </c>
      <c r="O1259" s="38">
        <f t="shared" ca="1" si="233"/>
        <v>21.475106329747309</v>
      </c>
      <c r="P1259" s="38">
        <f t="shared" ca="1" si="234"/>
        <v>21.182693930030386</v>
      </c>
      <c r="Q1259" s="38">
        <f t="shared" ca="1" si="235"/>
        <v>27.518269037957531</v>
      </c>
      <c r="R1259" s="38">
        <f t="shared" ca="1" si="236"/>
        <v>25.46587913743144</v>
      </c>
      <c r="S1259" s="38">
        <f t="shared" ca="1" si="237"/>
        <v>26.521098810212397</v>
      </c>
      <c r="T1259" s="38">
        <f t="shared" ca="1" si="238"/>
        <v>27.621844066105371</v>
      </c>
      <c r="U1259" s="38">
        <f t="shared" ca="1" si="239"/>
        <v>27.502992165655797</v>
      </c>
      <c r="V1259" s="38"/>
      <c r="W1259" s="38"/>
    </row>
    <row r="1260" spans="1:23" x14ac:dyDescent="0.35">
      <c r="A1260" s="2" t="str">
        <f>BASE_NOTAS[[#This Row],[Sigla]]&amp;BASE_NOTAS[[#This Row],[CÓDIGO]]</f>
        <v>PEIN_IN</v>
      </c>
      <c r="B1260" s="4" t="s">
        <v>198</v>
      </c>
      <c r="C1260" s="4" t="s">
        <v>50</v>
      </c>
      <c r="D1260" s="4" t="s">
        <v>635</v>
      </c>
      <c r="E1260" s="42">
        <v>26.465848495135869</v>
      </c>
      <c r="F1260" s="4" t="s">
        <v>670</v>
      </c>
      <c r="G126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28.810561938368423</v>
      </c>
      <c r="H126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1260" s="38" t="str">
        <f t="shared" ca="1" si="228"/>
        <v>-</v>
      </c>
      <c r="K1260" s="38" t="str">
        <f t="shared" ca="1" si="229"/>
        <v>-</v>
      </c>
      <c r="L1260" s="38" t="str">
        <f t="shared" ca="1" si="230"/>
        <v>-</v>
      </c>
      <c r="M1260" s="38" t="str">
        <f t="shared" ca="1" si="231"/>
        <v>-</v>
      </c>
      <c r="N1260" s="38">
        <f t="shared" ca="1" si="232"/>
        <v>44.901658888150934</v>
      </c>
      <c r="O1260" s="38">
        <f t="shared" ca="1" si="233"/>
        <v>45.181598062953995</v>
      </c>
      <c r="P1260" s="38">
        <f t="shared" ca="1" si="234"/>
        <v>44.443158517160647</v>
      </c>
      <c r="Q1260" s="38">
        <f t="shared" ca="1" si="235"/>
        <v>40.378054578652581</v>
      </c>
      <c r="R1260" s="38">
        <f t="shared" ca="1" si="236"/>
        <v>41.901748742842329</v>
      </c>
      <c r="S1260" s="38">
        <f t="shared" ca="1" si="237"/>
        <v>32.000015601546508</v>
      </c>
      <c r="T1260" s="38">
        <f t="shared" ca="1" si="238"/>
        <v>26.465848495135869</v>
      </c>
      <c r="U1260" s="38">
        <f t="shared" ca="1" si="239"/>
        <v>28.810561938368423</v>
      </c>
      <c r="V1260" s="38"/>
      <c r="W1260" s="38"/>
    </row>
    <row r="1261" spans="1:23" x14ac:dyDescent="0.35">
      <c r="A1261" s="2" t="str">
        <f>BASE_NOTAS[[#This Row],[Sigla]]&amp;BASE_NOTAS[[#This Row],[CÓDIGO]]</f>
        <v>PIIN_IN</v>
      </c>
      <c r="B1261" s="4" t="s">
        <v>199</v>
      </c>
      <c r="C1261" s="4" t="s">
        <v>50</v>
      </c>
      <c r="D1261" s="4" t="s">
        <v>635</v>
      </c>
      <c r="E1261" s="42">
        <v>47.581670456932642</v>
      </c>
      <c r="F1261" s="4" t="s">
        <v>670</v>
      </c>
      <c r="G126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47.472614798546367</v>
      </c>
      <c r="H126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1261" s="38" t="str">
        <f t="shared" ca="1" si="228"/>
        <v>-</v>
      </c>
      <c r="K1261" s="38" t="str">
        <f t="shared" ca="1" si="229"/>
        <v>-</v>
      </c>
      <c r="L1261" s="38" t="str">
        <f t="shared" ca="1" si="230"/>
        <v>-</v>
      </c>
      <c r="M1261" s="38" t="str">
        <f t="shared" ca="1" si="231"/>
        <v>-</v>
      </c>
      <c r="N1261" s="38">
        <f t="shared" ca="1" si="232"/>
        <v>60.600925192278574</v>
      </c>
      <c r="O1261" s="38">
        <f t="shared" ca="1" si="233"/>
        <v>61.211491442542787</v>
      </c>
      <c r="P1261" s="38">
        <f t="shared" ca="1" si="234"/>
        <v>61.020459455120026</v>
      </c>
      <c r="Q1261" s="38">
        <f t="shared" ca="1" si="235"/>
        <v>59.613971883845018</v>
      </c>
      <c r="R1261" s="38">
        <f t="shared" ca="1" si="236"/>
        <v>54.179773730291735</v>
      </c>
      <c r="S1261" s="38">
        <f t="shared" ca="1" si="237"/>
        <v>56.393043243980777</v>
      </c>
      <c r="T1261" s="38">
        <f t="shared" ca="1" si="238"/>
        <v>47.581670456932642</v>
      </c>
      <c r="U1261" s="38">
        <f t="shared" ca="1" si="239"/>
        <v>47.472614798546367</v>
      </c>
      <c r="V1261" s="38"/>
      <c r="W1261" s="38"/>
    </row>
    <row r="1262" spans="1:23" x14ac:dyDescent="0.35">
      <c r="A1262" s="2" t="str">
        <f>BASE_NOTAS[[#This Row],[Sigla]]&amp;BASE_NOTAS[[#This Row],[CÓDIGO]]</f>
        <v>PRIN_IN</v>
      </c>
      <c r="B1262" s="4" t="s">
        <v>200</v>
      </c>
      <c r="C1262" s="4" t="s">
        <v>50</v>
      </c>
      <c r="D1262" s="4" t="s">
        <v>635</v>
      </c>
      <c r="E1262" s="42">
        <v>61.914017727928972</v>
      </c>
      <c r="F1262" s="4" t="s">
        <v>670</v>
      </c>
      <c r="G126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63.523477193125544</v>
      </c>
      <c r="H126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1262" s="38" t="str">
        <f t="shared" ca="1" si="228"/>
        <v>-</v>
      </c>
      <c r="K1262" s="38" t="str">
        <f t="shared" ca="1" si="229"/>
        <v>-</v>
      </c>
      <c r="L1262" s="38" t="str">
        <f t="shared" ca="1" si="230"/>
        <v>-</v>
      </c>
      <c r="M1262" s="38" t="str">
        <f t="shared" ca="1" si="231"/>
        <v>-</v>
      </c>
      <c r="N1262" s="38">
        <f t="shared" ca="1" si="232"/>
        <v>79.763853654349447</v>
      </c>
      <c r="O1262" s="38">
        <f t="shared" ca="1" si="233"/>
        <v>77.661500744243057</v>
      </c>
      <c r="P1262" s="38">
        <f t="shared" ca="1" si="234"/>
        <v>76.625570252996269</v>
      </c>
      <c r="Q1262" s="38">
        <f t="shared" ca="1" si="235"/>
        <v>79.331362282865783</v>
      </c>
      <c r="R1262" s="38">
        <f t="shared" ca="1" si="236"/>
        <v>70.759185223112667</v>
      </c>
      <c r="S1262" s="38">
        <f t="shared" ca="1" si="237"/>
        <v>62.173590880414665</v>
      </c>
      <c r="T1262" s="38">
        <f t="shared" ca="1" si="238"/>
        <v>61.914017727928972</v>
      </c>
      <c r="U1262" s="38">
        <f t="shared" ca="1" si="239"/>
        <v>63.523477193125544</v>
      </c>
      <c r="V1262" s="38"/>
      <c r="W1262" s="38"/>
    </row>
    <row r="1263" spans="1:23" x14ac:dyDescent="0.35">
      <c r="A1263" s="2" t="str">
        <f>BASE_NOTAS[[#This Row],[Sigla]]&amp;BASE_NOTAS[[#This Row],[CÓDIGO]]</f>
        <v>RJIN_IN</v>
      </c>
      <c r="B1263" s="4" t="s">
        <v>201</v>
      </c>
      <c r="C1263" s="4" t="s">
        <v>50</v>
      </c>
      <c r="D1263" s="4" t="s">
        <v>635</v>
      </c>
      <c r="E1263" s="42">
        <v>36.064786356558436</v>
      </c>
      <c r="F1263" s="4" t="s">
        <v>670</v>
      </c>
      <c r="G126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37.399725173450157</v>
      </c>
      <c r="H126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1263" s="38" t="str">
        <f t="shared" ca="1" si="228"/>
        <v>-</v>
      </c>
      <c r="K1263" s="38" t="str">
        <f t="shared" ca="1" si="229"/>
        <v>-</v>
      </c>
      <c r="L1263" s="38" t="str">
        <f t="shared" ca="1" si="230"/>
        <v>-</v>
      </c>
      <c r="M1263" s="38" t="str">
        <f t="shared" ca="1" si="231"/>
        <v>-</v>
      </c>
      <c r="N1263" s="38">
        <f t="shared" ca="1" si="232"/>
        <v>54.338742971432339</v>
      </c>
      <c r="O1263" s="38">
        <f t="shared" ca="1" si="233"/>
        <v>54.691612604263206</v>
      </c>
      <c r="P1263" s="38">
        <f t="shared" ca="1" si="234"/>
        <v>52.528893512922401</v>
      </c>
      <c r="Q1263" s="38">
        <f t="shared" ca="1" si="235"/>
        <v>47.963020325968515</v>
      </c>
      <c r="R1263" s="38">
        <f t="shared" ca="1" si="236"/>
        <v>47.282938427040364</v>
      </c>
      <c r="S1263" s="38">
        <f t="shared" ca="1" si="237"/>
        <v>42.676892404488001</v>
      </c>
      <c r="T1263" s="38">
        <f t="shared" ca="1" si="238"/>
        <v>36.064786356558436</v>
      </c>
      <c r="U1263" s="38">
        <f t="shared" ca="1" si="239"/>
        <v>37.399725173450157</v>
      </c>
      <c r="V1263" s="38"/>
      <c r="W1263" s="38"/>
    </row>
    <row r="1264" spans="1:23" x14ac:dyDescent="0.35">
      <c r="A1264" s="2" t="str">
        <f>BASE_NOTAS[[#This Row],[Sigla]]&amp;BASE_NOTAS[[#This Row],[CÓDIGO]]</f>
        <v>RNIN_IN</v>
      </c>
      <c r="B1264" s="4" t="s">
        <v>202</v>
      </c>
      <c r="C1264" s="4" t="s">
        <v>50</v>
      </c>
      <c r="D1264" s="4" t="s">
        <v>635</v>
      </c>
      <c r="E1264" s="42">
        <v>53.266537261957545</v>
      </c>
      <c r="F1264" s="4" t="s">
        <v>670</v>
      </c>
      <c r="G126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53.140425252511122</v>
      </c>
      <c r="H126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1264" s="38" t="str">
        <f t="shared" ca="1" si="228"/>
        <v>-</v>
      </c>
      <c r="K1264" s="38" t="str">
        <f t="shared" ca="1" si="229"/>
        <v>-</v>
      </c>
      <c r="L1264" s="38" t="str">
        <f t="shared" ca="1" si="230"/>
        <v>-</v>
      </c>
      <c r="M1264" s="38" t="str">
        <f t="shared" ca="1" si="231"/>
        <v>-</v>
      </c>
      <c r="N1264" s="38">
        <f t="shared" ca="1" si="232"/>
        <v>48.729752429570475</v>
      </c>
      <c r="O1264" s="38">
        <f t="shared" ca="1" si="233"/>
        <v>57.109780439121749</v>
      </c>
      <c r="P1264" s="38">
        <f t="shared" ca="1" si="234"/>
        <v>56.352567031452416</v>
      </c>
      <c r="Q1264" s="38">
        <f t="shared" ca="1" si="235"/>
        <v>62.600016759838994</v>
      </c>
      <c r="R1264" s="38">
        <f t="shared" ca="1" si="236"/>
        <v>76.621415796789975</v>
      </c>
      <c r="S1264" s="38">
        <f t="shared" ca="1" si="237"/>
        <v>63.833918354588995</v>
      </c>
      <c r="T1264" s="38">
        <f t="shared" ca="1" si="238"/>
        <v>53.266537261957545</v>
      </c>
      <c r="U1264" s="38">
        <f t="shared" ca="1" si="239"/>
        <v>53.140425252511122</v>
      </c>
      <c r="V1264" s="38"/>
      <c r="W1264" s="38"/>
    </row>
    <row r="1265" spans="1:23" x14ac:dyDescent="0.35">
      <c r="A1265" s="2" t="str">
        <f>BASE_NOTAS[[#This Row],[Sigla]]&amp;BASE_NOTAS[[#This Row],[CÓDIGO]]</f>
        <v>ROIN_IN</v>
      </c>
      <c r="B1265" s="4" t="s">
        <v>203</v>
      </c>
      <c r="C1265" s="4" t="s">
        <v>50</v>
      </c>
      <c r="D1265" s="4" t="s">
        <v>635</v>
      </c>
      <c r="E1265" s="42">
        <v>78.79011550394867</v>
      </c>
      <c r="F1265" s="4" t="s">
        <v>670</v>
      </c>
      <c r="G126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78.555373443892336</v>
      </c>
      <c r="H126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1265" s="38" t="str">
        <f t="shared" ca="1" si="228"/>
        <v>-</v>
      </c>
      <c r="K1265" s="38" t="str">
        <f t="shared" ca="1" si="229"/>
        <v>-</v>
      </c>
      <c r="L1265" s="38" t="str">
        <f t="shared" ca="1" si="230"/>
        <v>-</v>
      </c>
      <c r="M1265" s="38" t="str">
        <f t="shared" ca="1" si="231"/>
        <v>-</v>
      </c>
      <c r="N1265" s="38">
        <f t="shared" ca="1" si="232"/>
        <v>80.860691158306579</v>
      </c>
      <c r="O1265" s="38">
        <f t="shared" ca="1" si="233"/>
        <v>80.962082625919635</v>
      </c>
      <c r="P1265" s="38">
        <f t="shared" ca="1" si="234"/>
        <v>94.751024361006969</v>
      </c>
      <c r="Q1265" s="38">
        <f t="shared" ca="1" si="235"/>
        <v>91.843653498231873</v>
      </c>
      <c r="R1265" s="38">
        <f t="shared" ca="1" si="236"/>
        <v>96.027500008531447</v>
      </c>
      <c r="S1265" s="38">
        <f t="shared" ca="1" si="237"/>
        <v>100</v>
      </c>
      <c r="T1265" s="38">
        <f t="shared" ca="1" si="238"/>
        <v>78.79011550394867</v>
      </c>
      <c r="U1265" s="38">
        <f t="shared" ca="1" si="239"/>
        <v>78.555373443892336</v>
      </c>
      <c r="V1265" s="38"/>
      <c r="W1265" s="38"/>
    </row>
    <row r="1266" spans="1:23" x14ac:dyDescent="0.35">
      <c r="A1266" s="2" t="str">
        <f>BASE_NOTAS[[#This Row],[Sigla]]&amp;BASE_NOTAS[[#This Row],[CÓDIGO]]</f>
        <v>RRIN_IN</v>
      </c>
      <c r="B1266" s="4" t="s">
        <v>204</v>
      </c>
      <c r="C1266" s="4" t="s">
        <v>50</v>
      </c>
      <c r="D1266" s="4" t="s">
        <v>635</v>
      </c>
      <c r="E1266" s="42">
        <v>31.140943542604681</v>
      </c>
      <c r="F1266" s="4" t="s">
        <v>670</v>
      </c>
      <c r="G126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30.233501104919686</v>
      </c>
      <c r="H126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1266" s="38" t="str">
        <f t="shared" ca="1" si="228"/>
        <v>-</v>
      </c>
      <c r="K1266" s="38" t="str">
        <f t="shared" ca="1" si="229"/>
        <v>-</v>
      </c>
      <c r="L1266" s="38" t="str">
        <f t="shared" ca="1" si="230"/>
        <v>-</v>
      </c>
      <c r="M1266" s="38" t="str">
        <f t="shared" ca="1" si="231"/>
        <v>-</v>
      </c>
      <c r="N1266" s="38">
        <f t="shared" ca="1" si="232"/>
        <v>55.028406944179366</v>
      </c>
      <c r="O1266" s="38">
        <f t="shared" ca="1" si="233"/>
        <v>52.985185185185181</v>
      </c>
      <c r="P1266" s="38">
        <f t="shared" ca="1" si="234"/>
        <v>43.919111462465132</v>
      </c>
      <c r="Q1266" s="38">
        <f t="shared" ca="1" si="235"/>
        <v>41.875944085915236</v>
      </c>
      <c r="R1266" s="38">
        <f t="shared" ca="1" si="236"/>
        <v>39.766435684856738</v>
      </c>
      <c r="S1266" s="38">
        <f t="shared" ca="1" si="237"/>
        <v>41.389943359609155</v>
      </c>
      <c r="T1266" s="38">
        <f t="shared" ca="1" si="238"/>
        <v>31.140943542604681</v>
      </c>
      <c r="U1266" s="38">
        <f t="shared" ca="1" si="239"/>
        <v>30.233501104919686</v>
      </c>
      <c r="V1266" s="38"/>
      <c r="W1266" s="38"/>
    </row>
    <row r="1267" spans="1:23" x14ac:dyDescent="0.35">
      <c r="A1267" s="2" t="str">
        <f>BASE_NOTAS[[#This Row],[Sigla]]&amp;BASE_NOTAS[[#This Row],[CÓDIGO]]</f>
        <v>RSIN_IN</v>
      </c>
      <c r="B1267" s="4" t="s">
        <v>205</v>
      </c>
      <c r="C1267" s="4" t="s">
        <v>50</v>
      </c>
      <c r="D1267" s="4" t="s">
        <v>635</v>
      </c>
      <c r="E1267" s="42">
        <v>73.729072055275239</v>
      </c>
      <c r="F1267" s="4" t="s">
        <v>670</v>
      </c>
      <c r="G126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88.072512966816234</v>
      </c>
      <c r="H126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1267" s="38" t="str">
        <f t="shared" ca="1" si="228"/>
        <v>-</v>
      </c>
      <c r="K1267" s="38" t="str">
        <f t="shared" ca="1" si="229"/>
        <v>-</v>
      </c>
      <c r="L1267" s="38" t="str">
        <f t="shared" ca="1" si="230"/>
        <v>-</v>
      </c>
      <c r="M1267" s="38" t="str">
        <f t="shared" ca="1" si="231"/>
        <v>-</v>
      </c>
      <c r="N1267" s="38">
        <f t="shared" ca="1" si="232"/>
        <v>94.925387301000725</v>
      </c>
      <c r="O1267" s="38">
        <f t="shared" ca="1" si="233"/>
        <v>95.717580772955358</v>
      </c>
      <c r="P1267" s="38">
        <f t="shared" ca="1" si="234"/>
        <v>100</v>
      </c>
      <c r="Q1267" s="38">
        <f t="shared" ca="1" si="235"/>
        <v>100</v>
      </c>
      <c r="R1267" s="38">
        <f t="shared" ca="1" si="236"/>
        <v>100</v>
      </c>
      <c r="S1267" s="38">
        <f t="shared" ca="1" si="237"/>
        <v>87.174552155593616</v>
      </c>
      <c r="T1267" s="38">
        <f t="shared" ca="1" si="238"/>
        <v>73.729072055275239</v>
      </c>
      <c r="U1267" s="38">
        <f t="shared" ca="1" si="239"/>
        <v>88.072512966816234</v>
      </c>
      <c r="V1267" s="38"/>
      <c r="W1267" s="38"/>
    </row>
    <row r="1268" spans="1:23" x14ac:dyDescent="0.35">
      <c r="A1268" s="2" t="str">
        <f>BASE_NOTAS[[#This Row],[Sigla]]&amp;BASE_NOTAS[[#This Row],[CÓDIGO]]</f>
        <v>SCIN_IN</v>
      </c>
      <c r="B1268" s="4" t="s">
        <v>194</v>
      </c>
      <c r="C1268" s="4" t="s">
        <v>50</v>
      </c>
      <c r="D1268" s="4" t="s">
        <v>635</v>
      </c>
      <c r="E1268" s="42">
        <v>61.821864709138417</v>
      </c>
      <c r="F1268" s="4" t="s">
        <v>670</v>
      </c>
      <c r="G126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63.659928449850277</v>
      </c>
      <c r="H126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1268" s="38" t="str">
        <f t="shared" ca="1" si="228"/>
        <v>-</v>
      </c>
      <c r="K1268" s="38" t="str">
        <f t="shared" ca="1" si="229"/>
        <v>-</v>
      </c>
      <c r="L1268" s="38" t="str">
        <f t="shared" ca="1" si="230"/>
        <v>-</v>
      </c>
      <c r="M1268" s="38" t="str">
        <f t="shared" ca="1" si="231"/>
        <v>-</v>
      </c>
      <c r="N1268" s="38">
        <f t="shared" ca="1" si="232"/>
        <v>100</v>
      </c>
      <c r="O1268" s="38">
        <f t="shared" ca="1" si="233"/>
        <v>100</v>
      </c>
      <c r="P1268" s="38">
        <f t="shared" ca="1" si="234"/>
        <v>93.752174328365044</v>
      </c>
      <c r="Q1268" s="38">
        <f t="shared" ca="1" si="235"/>
        <v>83.192867494685231</v>
      </c>
      <c r="R1268" s="38">
        <f t="shared" ca="1" si="236"/>
        <v>73.154565024209646</v>
      </c>
      <c r="S1268" s="38">
        <f t="shared" ca="1" si="237"/>
        <v>76.181913928480753</v>
      </c>
      <c r="T1268" s="38">
        <f t="shared" ca="1" si="238"/>
        <v>61.821864709138417</v>
      </c>
      <c r="U1268" s="38">
        <f t="shared" ca="1" si="239"/>
        <v>63.659928449850277</v>
      </c>
      <c r="V1268" s="38"/>
      <c r="W1268" s="38"/>
    </row>
    <row r="1269" spans="1:23" x14ac:dyDescent="0.35">
      <c r="A1269" s="2" t="str">
        <f>BASE_NOTAS[[#This Row],[Sigla]]&amp;BASE_NOTAS[[#This Row],[CÓDIGO]]</f>
        <v>SEIN_IN</v>
      </c>
      <c r="B1269" s="4" t="s">
        <v>206</v>
      </c>
      <c r="C1269" s="4" t="s">
        <v>50</v>
      </c>
      <c r="D1269" s="4" t="s">
        <v>635</v>
      </c>
      <c r="E1269" s="42">
        <v>20.010269648157383</v>
      </c>
      <c r="F1269" s="4" t="s">
        <v>670</v>
      </c>
      <c r="G126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19.944095596591744</v>
      </c>
      <c r="H126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1269" s="38" t="str">
        <f t="shared" ca="1" si="228"/>
        <v>-</v>
      </c>
      <c r="K1269" s="38" t="str">
        <f t="shared" ca="1" si="229"/>
        <v>-</v>
      </c>
      <c r="L1269" s="38" t="str">
        <f t="shared" ca="1" si="230"/>
        <v>-</v>
      </c>
      <c r="M1269" s="38" t="str">
        <f t="shared" ca="1" si="231"/>
        <v>-</v>
      </c>
      <c r="N1269" s="38">
        <f t="shared" ca="1" si="232"/>
        <v>24.807516914286314</v>
      </c>
      <c r="O1269" s="38">
        <f t="shared" ca="1" si="233"/>
        <v>24.890822096563721</v>
      </c>
      <c r="P1269" s="38">
        <f t="shared" ca="1" si="234"/>
        <v>24.515091367467573</v>
      </c>
      <c r="Q1269" s="38">
        <f t="shared" ca="1" si="235"/>
        <v>23.808285052958762</v>
      </c>
      <c r="R1269" s="38">
        <f t="shared" ca="1" si="236"/>
        <v>22.903677862795544</v>
      </c>
      <c r="S1269" s="38">
        <f t="shared" ca="1" si="237"/>
        <v>23.849066939848676</v>
      </c>
      <c r="T1269" s="38">
        <f t="shared" ca="1" si="238"/>
        <v>20.010269648157383</v>
      </c>
      <c r="U1269" s="38">
        <f t="shared" ca="1" si="239"/>
        <v>19.944095596591744</v>
      </c>
      <c r="V1269" s="38"/>
      <c r="W1269" s="38"/>
    </row>
    <row r="1270" spans="1:23" x14ac:dyDescent="0.35">
      <c r="A1270" s="2" t="str">
        <f>BASE_NOTAS[[#This Row],[Sigla]]&amp;BASE_NOTAS[[#This Row],[CÓDIGO]]</f>
        <v>SPIN_IN</v>
      </c>
      <c r="B1270" s="4" t="s">
        <v>186</v>
      </c>
      <c r="C1270" s="4" t="s">
        <v>50</v>
      </c>
      <c r="D1270" s="4" t="s">
        <v>635</v>
      </c>
      <c r="E1270" s="42">
        <v>17.97277969111618</v>
      </c>
      <c r="F1270" s="4" t="s">
        <v>670</v>
      </c>
      <c r="G127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19.929451185142081</v>
      </c>
      <c r="H127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1270" s="38" t="str">
        <f t="shared" ca="1" si="228"/>
        <v>-</v>
      </c>
      <c r="K1270" s="38" t="str">
        <f t="shared" ca="1" si="229"/>
        <v>-</v>
      </c>
      <c r="L1270" s="38" t="str">
        <f t="shared" ca="1" si="230"/>
        <v>-</v>
      </c>
      <c r="M1270" s="38" t="str">
        <f t="shared" ca="1" si="231"/>
        <v>-</v>
      </c>
      <c r="N1270" s="38">
        <f t="shared" ca="1" si="232"/>
        <v>35.371260093278551</v>
      </c>
      <c r="O1270" s="38">
        <f t="shared" ca="1" si="233"/>
        <v>35.52118136475508</v>
      </c>
      <c r="P1270" s="38">
        <f t="shared" ca="1" si="234"/>
        <v>37.485393618899494</v>
      </c>
      <c r="Q1270" s="38">
        <f t="shared" ca="1" si="235"/>
        <v>35.833531249370687</v>
      </c>
      <c r="R1270" s="38">
        <f t="shared" ca="1" si="236"/>
        <v>33.608536940361248</v>
      </c>
      <c r="S1270" s="38">
        <f t="shared" ca="1" si="237"/>
        <v>21.955498440882614</v>
      </c>
      <c r="T1270" s="38">
        <f t="shared" ca="1" si="238"/>
        <v>17.97277969111618</v>
      </c>
      <c r="U1270" s="38">
        <f t="shared" ca="1" si="239"/>
        <v>19.929451185142081</v>
      </c>
      <c r="V1270" s="38"/>
      <c r="W1270" s="38"/>
    </row>
    <row r="1271" spans="1:23" x14ac:dyDescent="0.35">
      <c r="A1271" s="2" t="str">
        <f>BASE_NOTAS[[#This Row],[Sigla]]&amp;BASE_NOTAS[[#This Row],[CÓDIGO]]</f>
        <v>TOIN_IN</v>
      </c>
      <c r="B1271" s="4" t="s">
        <v>185</v>
      </c>
      <c r="C1271" s="4" t="s">
        <v>50</v>
      </c>
      <c r="D1271" s="4" t="s">
        <v>635</v>
      </c>
      <c r="E1271" s="42">
        <v>57.991433751472933</v>
      </c>
      <c r="F1271" s="4" t="s">
        <v>670</v>
      </c>
      <c r="G127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57.664520400094602</v>
      </c>
      <c r="H127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1271" s="38" t="str">
        <f t="shared" ca="1" si="228"/>
        <v>-</v>
      </c>
      <c r="K1271" s="38" t="str">
        <f t="shared" ca="1" si="229"/>
        <v>-</v>
      </c>
      <c r="L1271" s="38" t="str">
        <f t="shared" ca="1" si="230"/>
        <v>-</v>
      </c>
      <c r="M1271" s="38" t="str">
        <f t="shared" ca="1" si="231"/>
        <v>-</v>
      </c>
      <c r="N1271" s="38">
        <f t="shared" ca="1" si="232"/>
        <v>73.287853970106681</v>
      </c>
      <c r="O1271" s="38">
        <f t="shared" ca="1" si="233"/>
        <v>73.364102564102552</v>
      </c>
      <c r="P1271" s="38">
        <f t="shared" ca="1" si="234"/>
        <v>71.338148258980695</v>
      </c>
      <c r="Q1271" s="38">
        <f t="shared" ca="1" si="235"/>
        <v>51.844028809501417</v>
      </c>
      <c r="R1271" s="38">
        <f t="shared" ca="1" si="236"/>
        <v>50.22333187783736</v>
      </c>
      <c r="S1271" s="38">
        <f t="shared" ca="1" si="237"/>
        <v>69.74254473599477</v>
      </c>
      <c r="T1271" s="38">
        <f t="shared" ca="1" si="238"/>
        <v>57.991433751472933</v>
      </c>
      <c r="U1271" s="38">
        <f t="shared" ca="1" si="239"/>
        <v>57.664520400094602</v>
      </c>
      <c r="V1271" s="38"/>
      <c r="W1271" s="38"/>
    </row>
    <row r="1272" spans="1:23" x14ac:dyDescent="0.35">
      <c r="A1272" s="2" t="str">
        <f>BASE_NOTAS[[#This Row],[Sigla]]&amp;BASE_NOTAS[[#This Row],[CÓDIGO]]</f>
        <v>ACIN_PC</v>
      </c>
      <c r="B1272" s="4" t="s">
        <v>156</v>
      </c>
      <c r="C1272" s="4" t="s">
        <v>51</v>
      </c>
      <c r="D1272" s="4" t="s">
        <v>120</v>
      </c>
      <c r="E1272" s="42">
        <v>29.715098973946713</v>
      </c>
      <c r="F1272" s="4" t="s">
        <v>611</v>
      </c>
      <c r="G127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44.483380181366506</v>
      </c>
      <c r="H127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272" s="38" t="str">
        <f t="shared" ca="1" si="228"/>
        <v>-</v>
      </c>
      <c r="K1272" s="38" t="str">
        <f t="shared" ca="1" si="229"/>
        <v>-</v>
      </c>
      <c r="L1272" s="38" t="str">
        <f t="shared" ca="1" si="230"/>
        <v>-</v>
      </c>
      <c r="M1272" s="38" t="str">
        <f t="shared" ca="1" si="231"/>
        <v>-</v>
      </c>
      <c r="N1272" s="38">
        <f t="shared" ca="1" si="232"/>
        <v>42.07630844024871</v>
      </c>
      <c r="O1272" s="38" t="str">
        <f t="shared" ca="1" si="233"/>
        <v>-</v>
      </c>
      <c r="P1272" s="38" t="str">
        <f t="shared" ca="1" si="234"/>
        <v>-</v>
      </c>
      <c r="Q1272" s="38" t="str">
        <f t="shared" ca="1" si="235"/>
        <v>-</v>
      </c>
      <c r="R1272" s="38">
        <f t="shared" ca="1" si="236"/>
        <v>32.76850412293161</v>
      </c>
      <c r="S1272" s="38">
        <f t="shared" ca="1" si="237"/>
        <v>29.715098973946713</v>
      </c>
      <c r="T1272" s="38">
        <f t="shared" ca="1" si="238"/>
        <v>44.483380181366506</v>
      </c>
      <c r="U1272" s="38" t="str">
        <f t="shared" ca="1" si="239"/>
        <v>-</v>
      </c>
      <c r="V1272" s="38"/>
      <c r="W1272" s="38"/>
    </row>
    <row r="1273" spans="1:23" x14ac:dyDescent="0.35">
      <c r="A1273" s="2" t="str">
        <f>BASE_NOTAS[[#This Row],[Sigla]]&amp;BASE_NOTAS[[#This Row],[CÓDIGO]]</f>
        <v>ALIN_PC</v>
      </c>
      <c r="B1273" s="4" t="s">
        <v>157</v>
      </c>
      <c r="C1273" s="4" t="s">
        <v>51</v>
      </c>
      <c r="D1273" s="4" t="s">
        <v>120</v>
      </c>
      <c r="E1273" s="42">
        <v>49.876529544328783</v>
      </c>
      <c r="F1273" s="4" t="s">
        <v>611</v>
      </c>
      <c r="G127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61.282596561112754</v>
      </c>
      <c r="H127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273" s="38" t="str">
        <f t="shared" ca="1" si="228"/>
        <v>-</v>
      </c>
      <c r="K1273" s="38" t="str">
        <f t="shared" ca="1" si="229"/>
        <v>-</v>
      </c>
      <c r="L1273" s="38" t="str">
        <f t="shared" ca="1" si="230"/>
        <v>-</v>
      </c>
      <c r="M1273" s="38" t="str">
        <f t="shared" ca="1" si="231"/>
        <v>-</v>
      </c>
      <c r="N1273" s="38">
        <f t="shared" ca="1" si="232"/>
        <v>51.652622449139862</v>
      </c>
      <c r="O1273" s="38" t="str">
        <f t="shared" ca="1" si="233"/>
        <v>-</v>
      </c>
      <c r="P1273" s="38" t="str">
        <f t="shared" ca="1" si="234"/>
        <v>-</v>
      </c>
      <c r="Q1273" s="38" t="str">
        <f t="shared" ca="1" si="235"/>
        <v>-</v>
      </c>
      <c r="R1273" s="38">
        <f t="shared" ca="1" si="236"/>
        <v>48.570858955895844</v>
      </c>
      <c r="S1273" s="38">
        <f t="shared" ca="1" si="237"/>
        <v>49.876529544328783</v>
      </c>
      <c r="T1273" s="38">
        <f t="shared" ca="1" si="238"/>
        <v>61.282596561112754</v>
      </c>
      <c r="U1273" s="38" t="str">
        <f t="shared" ca="1" si="239"/>
        <v>-</v>
      </c>
      <c r="V1273" s="38"/>
      <c r="W1273" s="38"/>
    </row>
    <row r="1274" spans="1:23" x14ac:dyDescent="0.35">
      <c r="A1274" s="2" t="str">
        <f>BASE_NOTAS[[#This Row],[Sigla]]&amp;BASE_NOTAS[[#This Row],[CÓDIGO]]</f>
        <v>AMIN_PC</v>
      </c>
      <c r="B1274" s="4" t="s">
        <v>158</v>
      </c>
      <c r="C1274" s="4" t="s">
        <v>51</v>
      </c>
      <c r="D1274" s="4" t="s">
        <v>120</v>
      </c>
      <c r="E1274" s="42">
        <v>43.933194862189616</v>
      </c>
      <c r="F1274" s="4" t="s">
        <v>611</v>
      </c>
      <c r="G127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43.76629024551216</v>
      </c>
      <c r="H127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274" s="38" t="str">
        <f t="shared" ca="1" si="228"/>
        <v>-</v>
      </c>
      <c r="K1274" s="38" t="str">
        <f t="shared" ca="1" si="229"/>
        <v>-</v>
      </c>
      <c r="L1274" s="38" t="str">
        <f t="shared" ca="1" si="230"/>
        <v>-</v>
      </c>
      <c r="M1274" s="38" t="str">
        <f t="shared" ca="1" si="231"/>
        <v>-</v>
      </c>
      <c r="N1274" s="38">
        <f t="shared" ca="1" si="232"/>
        <v>43.599507302208877</v>
      </c>
      <c r="O1274" s="38" t="str">
        <f t="shared" ca="1" si="233"/>
        <v>-</v>
      </c>
      <c r="P1274" s="38" t="str">
        <f t="shared" ca="1" si="234"/>
        <v>-</v>
      </c>
      <c r="Q1274" s="38" t="str">
        <f t="shared" ca="1" si="235"/>
        <v>-</v>
      </c>
      <c r="R1274" s="38">
        <f t="shared" ca="1" si="236"/>
        <v>43.49146325716093</v>
      </c>
      <c r="S1274" s="38">
        <f t="shared" ca="1" si="237"/>
        <v>43.933194862189616</v>
      </c>
      <c r="T1274" s="38">
        <f t="shared" ca="1" si="238"/>
        <v>43.76629024551216</v>
      </c>
      <c r="U1274" s="38" t="str">
        <f t="shared" ca="1" si="239"/>
        <v>-</v>
      </c>
      <c r="V1274" s="38"/>
      <c r="W1274" s="38"/>
    </row>
    <row r="1275" spans="1:23" x14ac:dyDescent="0.35">
      <c r="A1275" s="2" t="str">
        <f>BASE_NOTAS[[#This Row],[Sigla]]&amp;BASE_NOTAS[[#This Row],[CÓDIGO]]</f>
        <v>APIN_PC</v>
      </c>
      <c r="B1275" s="4" t="s">
        <v>184</v>
      </c>
      <c r="C1275" s="4" t="s">
        <v>51</v>
      </c>
      <c r="D1275" s="4" t="s">
        <v>120</v>
      </c>
      <c r="E1275" s="42">
        <v>24.301791683864881</v>
      </c>
      <c r="F1275" s="4" t="s">
        <v>611</v>
      </c>
      <c r="G127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39.02314231643129</v>
      </c>
      <c r="H127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275" s="38" t="str">
        <f t="shared" ca="1" si="228"/>
        <v>-</v>
      </c>
      <c r="K1275" s="38" t="str">
        <f t="shared" ca="1" si="229"/>
        <v>-</v>
      </c>
      <c r="L1275" s="38" t="str">
        <f t="shared" ca="1" si="230"/>
        <v>-</v>
      </c>
      <c r="M1275" s="38" t="str">
        <f t="shared" ca="1" si="231"/>
        <v>-</v>
      </c>
      <c r="N1275" s="38">
        <f t="shared" ca="1" si="232"/>
        <v>17.344063867355164</v>
      </c>
      <c r="O1275" s="38" t="str">
        <f t="shared" ca="1" si="233"/>
        <v>-</v>
      </c>
      <c r="P1275" s="38" t="str">
        <f t="shared" ca="1" si="234"/>
        <v>-</v>
      </c>
      <c r="Q1275" s="38" t="str">
        <f t="shared" ca="1" si="235"/>
        <v>-</v>
      </c>
      <c r="R1275" s="38">
        <f t="shared" ca="1" si="236"/>
        <v>25.959608972329097</v>
      </c>
      <c r="S1275" s="38">
        <f t="shared" ca="1" si="237"/>
        <v>24.301791683864881</v>
      </c>
      <c r="T1275" s="38">
        <f t="shared" ca="1" si="238"/>
        <v>39.02314231643129</v>
      </c>
      <c r="U1275" s="38" t="str">
        <f t="shared" ca="1" si="239"/>
        <v>-</v>
      </c>
      <c r="V1275" s="38"/>
      <c r="W1275" s="38"/>
    </row>
    <row r="1276" spans="1:23" x14ac:dyDescent="0.35">
      <c r="A1276" s="2" t="str">
        <f>BASE_NOTAS[[#This Row],[Sigla]]&amp;BASE_NOTAS[[#This Row],[CÓDIGO]]</f>
        <v>BAIN_PC</v>
      </c>
      <c r="B1276" s="4" t="s">
        <v>187</v>
      </c>
      <c r="C1276" s="4" t="s">
        <v>51</v>
      </c>
      <c r="D1276" s="4" t="s">
        <v>120</v>
      </c>
      <c r="E1276" s="42">
        <v>42.570589815910168</v>
      </c>
      <c r="F1276" s="4" t="s">
        <v>611</v>
      </c>
      <c r="G127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47.73498277066566</v>
      </c>
      <c r="H127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276" s="38" t="str">
        <f t="shared" ca="1" si="228"/>
        <v>-</v>
      </c>
      <c r="K1276" s="38" t="str">
        <f t="shared" ca="1" si="229"/>
        <v>-</v>
      </c>
      <c r="L1276" s="38" t="str">
        <f t="shared" ca="1" si="230"/>
        <v>-</v>
      </c>
      <c r="M1276" s="38" t="str">
        <f t="shared" ca="1" si="231"/>
        <v>-</v>
      </c>
      <c r="N1276" s="38">
        <f t="shared" ca="1" si="232"/>
        <v>39.67549961986397</v>
      </c>
      <c r="O1276" s="38" t="str">
        <f t="shared" ca="1" si="233"/>
        <v>-</v>
      </c>
      <c r="P1276" s="38" t="str">
        <f t="shared" ca="1" si="234"/>
        <v>-</v>
      </c>
      <c r="Q1276" s="38" t="str">
        <f t="shared" ca="1" si="235"/>
        <v>-</v>
      </c>
      <c r="R1276" s="38">
        <f t="shared" ca="1" si="236"/>
        <v>41.025869288455176</v>
      </c>
      <c r="S1276" s="38">
        <f t="shared" ca="1" si="237"/>
        <v>42.570589815910168</v>
      </c>
      <c r="T1276" s="38">
        <f t="shared" ca="1" si="238"/>
        <v>47.73498277066566</v>
      </c>
      <c r="U1276" s="38" t="str">
        <f t="shared" ca="1" si="239"/>
        <v>-</v>
      </c>
      <c r="V1276" s="38"/>
      <c r="W1276" s="38"/>
    </row>
    <row r="1277" spans="1:23" x14ac:dyDescent="0.35">
      <c r="A1277" s="2" t="str">
        <f>BASE_NOTAS[[#This Row],[Sigla]]&amp;BASE_NOTAS[[#This Row],[CÓDIGO]]</f>
        <v>CEIN_PC</v>
      </c>
      <c r="B1277" s="4" t="s">
        <v>188</v>
      </c>
      <c r="C1277" s="4" t="s">
        <v>51</v>
      </c>
      <c r="D1277" s="4" t="s">
        <v>120</v>
      </c>
      <c r="E1277" s="42">
        <v>65.83988040585983</v>
      </c>
      <c r="F1277" s="4" t="s">
        <v>611</v>
      </c>
      <c r="G127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72.235825270979461</v>
      </c>
      <c r="H127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277" s="38" t="str">
        <f t="shared" ca="1" si="228"/>
        <v>-</v>
      </c>
      <c r="K1277" s="38" t="str">
        <f t="shared" ca="1" si="229"/>
        <v>-</v>
      </c>
      <c r="L1277" s="38" t="str">
        <f t="shared" ca="1" si="230"/>
        <v>-</v>
      </c>
      <c r="M1277" s="38" t="str">
        <f t="shared" ca="1" si="231"/>
        <v>-</v>
      </c>
      <c r="N1277" s="38">
        <f t="shared" ca="1" si="232"/>
        <v>55.080284491326111</v>
      </c>
      <c r="O1277" s="38" t="str">
        <f t="shared" ca="1" si="233"/>
        <v>-</v>
      </c>
      <c r="P1277" s="38" t="str">
        <f t="shared" ca="1" si="234"/>
        <v>-</v>
      </c>
      <c r="Q1277" s="38" t="str">
        <f t="shared" ca="1" si="235"/>
        <v>-</v>
      </c>
      <c r="R1277" s="38">
        <f t="shared" ca="1" si="236"/>
        <v>61.212070574269987</v>
      </c>
      <c r="S1277" s="38">
        <f t="shared" ca="1" si="237"/>
        <v>65.83988040585983</v>
      </c>
      <c r="T1277" s="38">
        <f t="shared" ca="1" si="238"/>
        <v>72.235825270979461</v>
      </c>
      <c r="U1277" s="38" t="str">
        <f t="shared" ca="1" si="239"/>
        <v>-</v>
      </c>
      <c r="V1277" s="38"/>
      <c r="W1277" s="38"/>
    </row>
    <row r="1278" spans="1:23" x14ac:dyDescent="0.35">
      <c r="A1278" s="2" t="str">
        <f>BASE_NOTAS[[#This Row],[Sigla]]&amp;BASE_NOTAS[[#This Row],[CÓDIGO]]</f>
        <v>DFIN_PC</v>
      </c>
      <c r="B1278" s="4" t="s">
        <v>189</v>
      </c>
      <c r="C1278" s="4" t="s">
        <v>51</v>
      </c>
      <c r="D1278" s="4" t="s">
        <v>120</v>
      </c>
      <c r="E1278" s="42">
        <v>100</v>
      </c>
      <c r="F1278" s="4" t="s">
        <v>611</v>
      </c>
      <c r="G127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127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278" s="38" t="str">
        <f t="shared" ca="1" si="228"/>
        <v>-</v>
      </c>
      <c r="K1278" s="38" t="str">
        <f t="shared" ca="1" si="229"/>
        <v>-</v>
      </c>
      <c r="L1278" s="38" t="str">
        <f t="shared" ca="1" si="230"/>
        <v>-</v>
      </c>
      <c r="M1278" s="38" t="str">
        <f t="shared" ca="1" si="231"/>
        <v>-</v>
      </c>
      <c r="N1278" s="38">
        <f t="shared" ca="1" si="232"/>
        <v>100</v>
      </c>
      <c r="O1278" s="38" t="str">
        <f t="shared" ca="1" si="233"/>
        <v>-</v>
      </c>
      <c r="P1278" s="38" t="str">
        <f t="shared" ca="1" si="234"/>
        <v>-</v>
      </c>
      <c r="Q1278" s="38" t="str">
        <f t="shared" ca="1" si="235"/>
        <v>-</v>
      </c>
      <c r="R1278" s="38">
        <f t="shared" ca="1" si="236"/>
        <v>100</v>
      </c>
      <c r="S1278" s="38">
        <f t="shared" ca="1" si="237"/>
        <v>100</v>
      </c>
      <c r="T1278" s="38">
        <f t="shared" ca="1" si="238"/>
        <v>100</v>
      </c>
      <c r="U1278" s="38" t="str">
        <f t="shared" ca="1" si="239"/>
        <v>-</v>
      </c>
      <c r="V1278" s="38"/>
      <c r="W1278" s="38"/>
    </row>
    <row r="1279" spans="1:23" x14ac:dyDescent="0.35">
      <c r="A1279" s="2" t="str">
        <f>BASE_NOTAS[[#This Row],[Sigla]]&amp;BASE_NOTAS[[#This Row],[CÓDIGO]]</f>
        <v>ESIN_PC</v>
      </c>
      <c r="B1279" s="4" t="s">
        <v>183</v>
      </c>
      <c r="C1279" s="4" t="s">
        <v>51</v>
      </c>
      <c r="D1279" s="4" t="s">
        <v>120</v>
      </c>
      <c r="E1279" s="42">
        <v>79.596627223405861</v>
      </c>
      <c r="F1279" s="4" t="s">
        <v>611</v>
      </c>
      <c r="G127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86.255736824399648</v>
      </c>
      <c r="H127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279" s="38" t="str">
        <f t="shared" ca="1" si="228"/>
        <v>-</v>
      </c>
      <c r="K1279" s="38" t="str">
        <f t="shared" ca="1" si="229"/>
        <v>-</v>
      </c>
      <c r="L1279" s="38" t="str">
        <f t="shared" ca="1" si="230"/>
        <v>-</v>
      </c>
      <c r="M1279" s="38" t="str">
        <f t="shared" ca="1" si="231"/>
        <v>-</v>
      </c>
      <c r="N1279" s="38">
        <f t="shared" ca="1" si="232"/>
        <v>71.941678035537763</v>
      </c>
      <c r="O1279" s="38" t="str">
        <f t="shared" ca="1" si="233"/>
        <v>-</v>
      </c>
      <c r="P1279" s="38" t="str">
        <f t="shared" ca="1" si="234"/>
        <v>-</v>
      </c>
      <c r="Q1279" s="38" t="str">
        <f t="shared" ca="1" si="235"/>
        <v>-</v>
      </c>
      <c r="R1279" s="38">
        <f t="shared" ca="1" si="236"/>
        <v>74.911266400455574</v>
      </c>
      <c r="S1279" s="38">
        <f t="shared" ca="1" si="237"/>
        <v>79.596627223405861</v>
      </c>
      <c r="T1279" s="38">
        <f t="shared" ca="1" si="238"/>
        <v>86.255736824399648</v>
      </c>
      <c r="U1279" s="38" t="str">
        <f t="shared" ca="1" si="239"/>
        <v>-</v>
      </c>
      <c r="V1279" s="38"/>
      <c r="W1279" s="38"/>
    </row>
    <row r="1280" spans="1:23" x14ac:dyDescent="0.35">
      <c r="A1280" s="2" t="str">
        <f>BASE_NOTAS[[#This Row],[Sigla]]&amp;BASE_NOTAS[[#This Row],[CÓDIGO]]</f>
        <v>GOIN_PC</v>
      </c>
      <c r="B1280" s="4" t="s">
        <v>190</v>
      </c>
      <c r="C1280" s="4" t="s">
        <v>51</v>
      </c>
      <c r="D1280" s="4" t="s">
        <v>120</v>
      </c>
      <c r="E1280" s="42">
        <v>18.134891004472188</v>
      </c>
      <c r="F1280" s="4" t="s">
        <v>611</v>
      </c>
      <c r="G128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23.076274068460975</v>
      </c>
      <c r="H128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280" s="38" t="str">
        <f t="shared" ca="1" si="228"/>
        <v>-</v>
      </c>
      <c r="K1280" s="38" t="str">
        <f t="shared" ca="1" si="229"/>
        <v>-</v>
      </c>
      <c r="L1280" s="38" t="str">
        <f t="shared" ca="1" si="230"/>
        <v>-</v>
      </c>
      <c r="M1280" s="38" t="str">
        <f t="shared" ca="1" si="231"/>
        <v>-</v>
      </c>
      <c r="N1280" s="38">
        <f t="shared" ca="1" si="232"/>
        <v>35.623194586863896</v>
      </c>
      <c r="O1280" s="38" t="str">
        <f t="shared" ca="1" si="233"/>
        <v>-</v>
      </c>
      <c r="P1280" s="38" t="str">
        <f t="shared" ca="1" si="234"/>
        <v>-</v>
      </c>
      <c r="Q1280" s="38" t="str">
        <f t="shared" ca="1" si="235"/>
        <v>-</v>
      </c>
      <c r="R1280" s="38">
        <f t="shared" ca="1" si="236"/>
        <v>16.384827303490322</v>
      </c>
      <c r="S1280" s="38">
        <f t="shared" ca="1" si="237"/>
        <v>18.134891004472188</v>
      </c>
      <c r="T1280" s="38">
        <f t="shared" ca="1" si="238"/>
        <v>23.076274068460975</v>
      </c>
      <c r="U1280" s="38" t="str">
        <f t="shared" ca="1" si="239"/>
        <v>-</v>
      </c>
      <c r="V1280" s="38"/>
      <c r="W1280" s="38"/>
    </row>
    <row r="1281" spans="1:23" x14ac:dyDescent="0.35">
      <c r="A1281" s="2" t="str">
        <f>BASE_NOTAS[[#This Row],[Sigla]]&amp;BASE_NOTAS[[#This Row],[CÓDIGO]]</f>
        <v>MAIN_PC</v>
      </c>
      <c r="B1281" s="4" t="s">
        <v>191</v>
      </c>
      <c r="C1281" s="4" t="s">
        <v>51</v>
      </c>
      <c r="D1281" s="4" t="s">
        <v>120</v>
      </c>
      <c r="E1281" s="42">
        <v>35.634805010313556</v>
      </c>
      <c r="F1281" s="4" t="s">
        <v>611</v>
      </c>
      <c r="G128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42.636690543983008</v>
      </c>
      <c r="H128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281" s="38" t="str">
        <f t="shared" ca="1" si="228"/>
        <v>-</v>
      </c>
      <c r="K1281" s="38" t="str">
        <f t="shared" ca="1" si="229"/>
        <v>-</v>
      </c>
      <c r="L1281" s="38" t="str">
        <f t="shared" ca="1" si="230"/>
        <v>-</v>
      </c>
      <c r="M1281" s="38" t="str">
        <f t="shared" ca="1" si="231"/>
        <v>-</v>
      </c>
      <c r="N1281" s="38">
        <f t="shared" ca="1" si="232"/>
        <v>32.48684194766259</v>
      </c>
      <c r="O1281" s="38" t="str">
        <f t="shared" ca="1" si="233"/>
        <v>-</v>
      </c>
      <c r="P1281" s="38" t="str">
        <f t="shared" ca="1" si="234"/>
        <v>-</v>
      </c>
      <c r="Q1281" s="38" t="str">
        <f t="shared" ca="1" si="235"/>
        <v>-</v>
      </c>
      <c r="R1281" s="38">
        <f t="shared" ca="1" si="236"/>
        <v>34.337673500105979</v>
      </c>
      <c r="S1281" s="38">
        <f t="shared" ca="1" si="237"/>
        <v>35.634805010313556</v>
      </c>
      <c r="T1281" s="38">
        <f t="shared" ca="1" si="238"/>
        <v>42.636690543983008</v>
      </c>
      <c r="U1281" s="38" t="str">
        <f t="shared" ca="1" si="239"/>
        <v>-</v>
      </c>
      <c r="V1281" s="38"/>
      <c r="W1281" s="38"/>
    </row>
    <row r="1282" spans="1:23" x14ac:dyDescent="0.35">
      <c r="A1282" s="2" t="str">
        <f>BASE_NOTAS[[#This Row],[Sigla]]&amp;BASE_NOTAS[[#This Row],[CÓDIGO]]</f>
        <v>MGIN_PC</v>
      </c>
      <c r="B1282" s="4" t="s">
        <v>192</v>
      </c>
      <c r="C1282" s="4" t="s">
        <v>51</v>
      </c>
      <c r="D1282" s="4" t="s">
        <v>120</v>
      </c>
      <c r="E1282" s="42">
        <v>54.431396806897723</v>
      </c>
      <c r="F1282" s="4" t="s">
        <v>611</v>
      </c>
      <c r="G128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62.35227726493595</v>
      </c>
      <c r="H128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282" s="38" t="str">
        <f t="shared" ca="1" si="228"/>
        <v>-</v>
      </c>
      <c r="K1282" s="38" t="str">
        <f t="shared" ca="1" si="229"/>
        <v>-</v>
      </c>
      <c r="L1282" s="38" t="str">
        <f t="shared" ca="1" si="230"/>
        <v>-</v>
      </c>
      <c r="M1282" s="38" t="str">
        <f t="shared" ca="1" si="231"/>
        <v>-</v>
      </c>
      <c r="N1282" s="38">
        <f t="shared" ca="1" si="232"/>
        <v>56.423426845903137</v>
      </c>
      <c r="O1282" s="38" t="str">
        <f t="shared" ca="1" si="233"/>
        <v>-</v>
      </c>
      <c r="P1282" s="38" t="str">
        <f t="shared" ca="1" si="234"/>
        <v>-</v>
      </c>
      <c r="Q1282" s="38" t="str">
        <f t="shared" ca="1" si="235"/>
        <v>-</v>
      </c>
      <c r="R1282" s="38">
        <f t="shared" ca="1" si="236"/>
        <v>54.160376267113598</v>
      </c>
      <c r="S1282" s="38">
        <f t="shared" ca="1" si="237"/>
        <v>54.431396806897723</v>
      </c>
      <c r="T1282" s="38">
        <f t="shared" ca="1" si="238"/>
        <v>62.35227726493595</v>
      </c>
      <c r="U1282" s="38" t="str">
        <f t="shared" ca="1" si="239"/>
        <v>-</v>
      </c>
      <c r="V1282" s="38"/>
      <c r="W1282" s="38"/>
    </row>
    <row r="1283" spans="1:23" x14ac:dyDescent="0.35">
      <c r="A1283" s="2" t="str">
        <f>BASE_NOTAS[[#This Row],[Sigla]]&amp;BASE_NOTAS[[#This Row],[CÓDIGO]]</f>
        <v>MSIN_PC</v>
      </c>
      <c r="B1283" s="4" t="s">
        <v>193</v>
      </c>
      <c r="C1283" s="4" t="s">
        <v>51</v>
      </c>
      <c r="D1283" s="4" t="s">
        <v>120</v>
      </c>
      <c r="E1283" s="42">
        <v>38.158334305498578</v>
      </c>
      <c r="F1283" s="4" t="s">
        <v>611</v>
      </c>
      <c r="G128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47.645188613418242</v>
      </c>
      <c r="H128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283" s="38" t="str">
        <f t="shared" ref="J1283:J1346" ca="1" si="240">INDEX(INDIRECT("[Indicadores_Consolidado_2026_07_31.xlsx]"&amp;C1283&amp;"!$V$37:$V$64"),MATCH(B1283,INDIRECT("[Indicadores_Consolidado_2026_07_31.xlsx]"&amp;C1283&amp;"!$F$37:$F$64")))</f>
        <v>-</v>
      </c>
      <c r="K1283" s="38" t="str">
        <f t="shared" ref="K1283:K1346" ca="1" si="241">INDEX(INDIRECT("[Indicadores_Consolidado_2026_07_31.xlsx]"&amp;C1283&amp;"!$W$37:$W$64"),MATCH(B1283,INDIRECT("[Indicadores_Consolidado_2026_07_31.xlsx]"&amp;C1283&amp;"!$F$37:$F$64")))</f>
        <v>-</v>
      </c>
      <c r="L1283" s="38" t="str">
        <f t="shared" ref="L1283:L1346" ca="1" si="242">INDEX(INDIRECT("[Indicadores_Consolidado_2026_07_31.xlsx]"&amp;C1283&amp;"!$X$37:$X$64"),MATCH(B1283,INDIRECT("[Indicadores_Consolidado_2026_07_31.xlsx]"&amp;C1283&amp;"!$F$37:$F$64")))</f>
        <v>-</v>
      </c>
      <c r="M1283" s="38" t="str">
        <f t="shared" ref="M1283:M1346" ca="1" si="243">INDEX(INDIRECT("[Indicadores_Consolidado_2026_07_31.xlsx]"&amp;C1283&amp;"!$Y$37:$Y$64"),MATCH(B1283,INDIRECT("[Indicadores_Consolidado_2026_07_31.xlsx]"&amp;C1283&amp;"!$F$37:$F$64")))</f>
        <v>-</v>
      </c>
      <c r="N1283" s="38">
        <f t="shared" ref="N1283:N1346" ca="1" si="244">INDEX(INDIRECT("[Indicadores_Consolidado_2026_07_31.xlsx]"&amp;C1283&amp;"!$Z$37:$Z$64"),MATCH(B1283,INDIRECT("[Indicadores_Consolidado_2026_07_31.xlsx]"&amp;C1283&amp;"!$F$37:$F$64")))</f>
        <v>36.461728981704908</v>
      </c>
      <c r="O1283" s="38" t="str">
        <f t="shared" ref="O1283:O1346" ca="1" si="245">INDEX(INDIRECT("[Indicadores_Consolidado_2026_07_31.xlsx]"&amp;C1283&amp;"!$AA$37:$AA$64"),MATCH(B1283,INDIRECT("[Indicadores_Consolidado_2026_07_31.xlsx]"&amp;C1283&amp;"!$F$37:$F$64")))</f>
        <v>-</v>
      </c>
      <c r="P1283" s="38" t="str">
        <f t="shared" ref="P1283:P1346" ca="1" si="246">INDEX(INDIRECT("[Indicadores_Consolidado_2026_07_31.xlsx]"&amp;C1283&amp;"!$AB$37:$AB$64"),MATCH(B1283,INDIRECT("[Indicadores_Consolidado_2026_07_31.xlsx]"&amp;C1283&amp;"!$F$37:$F$64")))</f>
        <v>-</v>
      </c>
      <c r="Q1283" s="38" t="str">
        <f t="shared" ref="Q1283:Q1346" ca="1" si="247">INDEX(INDIRECT("[Indicadores_Consolidado_2026_07_31.xlsx]"&amp;C1283&amp;"!$AC$37:$AC$64"),MATCH(B1283,INDIRECT("[Indicadores_Consolidado_2026_07_31.xlsx]"&amp;C1283&amp;"!$F$37:$F$64")))</f>
        <v>-</v>
      </c>
      <c r="R1283" s="38">
        <f t="shared" ref="R1283:R1346" ca="1" si="248">INDEX(INDIRECT("[Indicadores_Consolidado_2026_07_31.xlsx]"&amp;C1283&amp;"!$AD$37:$AD$64"),MATCH(B1283,INDIRECT("[Indicadores_Consolidado_2026_07_31.xlsx]"&amp;C1283&amp;"!$F$37:$F$64")))</f>
        <v>20.184320891332209</v>
      </c>
      <c r="S1283" s="38">
        <f t="shared" ref="S1283:U1346" ca="1" si="249">INDEX(INDIRECT("[Indicadores_Consolidado_2026_07_31.xlsx]"&amp;C1283&amp;"!$AE$37:$AE$64"),MATCH(B1283,INDIRECT("[Indicadores_Consolidado_2026_07_31.xlsx]"&amp;C1283&amp;"!$F$37:$F$64")))</f>
        <v>38.158334305498578</v>
      </c>
      <c r="T1283" s="38">
        <f t="shared" ref="T1283:T1346" ca="1" si="250">INDEX(INDIRECT("[Indicadores_Consolidado_2026_07_31.xlsx]"&amp;C1283&amp;"!$AF$37:$AF$64"),MATCH(B1283,INDIRECT("[Indicadores_Consolidado_2026_07_31.xlsx]"&amp;C1283&amp;"!$F$37:$F$64")))</f>
        <v>47.645188613418242</v>
      </c>
      <c r="U1283" s="38" t="str">
        <f t="shared" ref="U1283:U1346" ca="1" si="251">INDEX(INDIRECT("[Indicadores_Consolidado_2026_07_31.xlsx]"&amp;C1283&amp;"!$AG$37:$AG$64"),MATCH(B1283,INDIRECT("[Indicadores_Consolidado_2026_07_31.xlsx]"&amp;C1283&amp;"!$F$37:$F$64")))</f>
        <v>-</v>
      </c>
      <c r="V1283" s="38"/>
      <c r="W1283" s="38"/>
    </row>
    <row r="1284" spans="1:23" x14ac:dyDescent="0.35">
      <c r="A1284" s="2" t="str">
        <f>BASE_NOTAS[[#This Row],[Sigla]]&amp;BASE_NOTAS[[#This Row],[CÓDIGO]]</f>
        <v>MTIN_PC</v>
      </c>
      <c r="B1284" s="4" t="s">
        <v>195</v>
      </c>
      <c r="C1284" s="4" t="s">
        <v>51</v>
      </c>
      <c r="D1284" s="4" t="s">
        <v>120</v>
      </c>
      <c r="E1284" s="42">
        <v>25.150972197886656</v>
      </c>
      <c r="F1284" s="4" t="s">
        <v>611</v>
      </c>
      <c r="G128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33.375592092932422</v>
      </c>
      <c r="H128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284" s="38" t="str">
        <f t="shared" ca="1" si="240"/>
        <v>-</v>
      </c>
      <c r="K1284" s="38" t="str">
        <f t="shared" ca="1" si="241"/>
        <v>-</v>
      </c>
      <c r="L1284" s="38" t="str">
        <f t="shared" ca="1" si="242"/>
        <v>-</v>
      </c>
      <c r="M1284" s="38" t="str">
        <f t="shared" ca="1" si="243"/>
        <v>-</v>
      </c>
      <c r="N1284" s="38">
        <f t="shared" ca="1" si="244"/>
        <v>36.297641803637873</v>
      </c>
      <c r="O1284" s="38" t="str">
        <f t="shared" ca="1" si="245"/>
        <v>-</v>
      </c>
      <c r="P1284" s="38" t="str">
        <f t="shared" ca="1" si="246"/>
        <v>-</v>
      </c>
      <c r="Q1284" s="38" t="str">
        <f t="shared" ca="1" si="247"/>
        <v>-</v>
      </c>
      <c r="R1284" s="38">
        <f t="shared" ca="1" si="248"/>
        <v>24.35342683278207</v>
      </c>
      <c r="S1284" s="38">
        <f t="shared" ca="1" si="249"/>
        <v>25.150972197886656</v>
      </c>
      <c r="T1284" s="38">
        <f t="shared" ca="1" si="250"/>
        <v>33.375592092932422</v>
      </c>
      <c r="U1284" s="38" t="str">
        <f t="shared" ca="1" si="251"/>
        <v>-</v>
      </c>
      <c r="V1284" s="38"/>
      <c r="W1284" s="38"/>
    </row>
    <row r="1285" spans="1:23" x14ac:dyDescent="0.35">
      <c r="A1285" s="2" t="str">
        <f>BASE_NOTAS[[#This Row],[Sigla]]&amp;BASE_NOTAS[[#This Row],[CÓDIGO]]</f>
        <v>PAIN_PC</v>
      </c>
      <c r="B1285" s="4" t="s">
        <v>196</v>
      </c>
      <c r="C1285" s="4" t="s">
        <v>51</v>
      </c>
      <c r="D1285" s="4" t="s">
        <v>120</v>
      </c>
      <c r="E1285" s="42">
        <v>29.431973542714502</v>
      </c>
      <c r="F1285" s="4" t="s">
        <v>611</v>
      </c>
      <c r="G128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33.405322333939175</v>
      </c>
      <c r="H128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285" s="38" t="str">
        <f t="shared" ca="1" si="240"/>
        <v>-</v>
      </c>
      <c r="K1285" s="38" t="str">
        <f t="shared" ca="1" si="241"/>
        <v>-</v>
      </c>
      <c r="L1285" s="38" t="str">
        <f t="shared" ca="1" si="242"/>
        <v>-</v>
      </c>
      <c r="M1285" s="38" t="str">
        <f t="shared" ca="1" si="243"/>
        <v>-</v>
      </c>
      <c r="N1285" s="38">
        <f t="shared" ca="1" si="244"/>
        <v>44.529091689514168</v>
      </c>
      <c r="O1285" s="38" t="str">
        <f t="shared" ca="1" si="245"/>
        <v>-</v>
      </c>
      <c r="P1285" s="38" t="str">
        <f t="shared" ca="1" si="246"/>
        <v>-</v>
      </c>
      <c r="Q1285" s="38" t="str">
        <f t="shared" ca="1" si="247"/>
        <v>-</v>
      </c>
      <c r="R1285" s="38">
        <f t="shared" ca="1" si="248"/>
        <v>34.320459069822924</v>
      </c>
      <c r="S1285" s="38">
        <f t="shared" ca="1" si="249"/>
        <v>29.431973542714502</v>
      </c>
      <c r="T1285" s="38">
        <f t="shared" ca="1" si="250"/>
        <v>33.405322333939175</v>
      </c>
      <c r="U1285" s="38" t="str">
        <f t="shared" ca="1" si="251"/>
        <v>-</v>
      </c>
      <c r="V1285" s="38"/>
      <c r="W1285" s="38"/>
    </row>
    <row r="1286" spans="1:23" x14ac:dyDescent="0.35">
      <c r="A1286" s="2" t="str">
        <f>BASE_NOTAS[[#This Row],[Sigla]]&amp;BASE_NOTAS[[#This Row],[CÓDIGO]]</f>
        <v>PBIN_PC</v>
      </c>
      <c r="B1286" s="4" t="s">
        <v>197</v>
      </c>
      <c r="C1286" s="4" t="s">
        <v>51</v>
      </c>
      <c r="D1286" s="4" t="s">
        <v>120</v>
      </c>
      <c r="E1286" s="42">
        <v>67.406938027637295</v>
      </c>
      <c r="F1286" s="4" t="s">
        <v>611</v>
      </c>
      <c r="G128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80.072130237604114</v>
      </c>
      <c r="H128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286" s="38" t="str">
        <f t="shared" ca="1" si="240"/>
        <v>-</v>
      </c>
      <c r="K1286" s="38" t="str">
        <f t="shared" ca="1" si="241"/>
        <v>-</v>
      </c>
      <c r="L1286" s="38" t="str">
        <f t="shared" ca="1" si="242"/>
        <v>-</v>
      </c>
      <c r="M1286" s="38" t="str">
        <f t="shared" ca="1" si="243"/>
        <v>-</v>
      </c>
      <c r="N1286" s="38">
        <f t="shared" ca="1" si="244"/>
        <v>73.338044586674812</v>
      </c>
      <c r="O1286" s="38" t="str">
        <f t="shared" ca="1" si="245"/>
        <v>-</v>
      </c>
      <c r="P1286" s="38" t="str">
        <f t="shared" ca="1" si="246"/>
        <v>-</v>
      </c>
      <c r="Q1286" s="38" t="str">
        <f t="shared" ca="1" si="247"/>
        <v>-</v>
      </c>
      <c r="R1286" s="38">
        <f t="shared" ca="1" si="248"/>
        <v>66.852797826960369</v>
      </c>
      <c r="S1286" s="38">
        <f t="shared" ca="1" si="249"/>
        <v>67.406938027637295</v>
      </c>
      <c r="T1286" s="38">
        <f t="shared" ca="1" si="250"/>
        <v>80.072130237604114</v>
      </c>
      <c r="U1286" s="38" t="str">
        <f t="shared" ca="1" si="251"/>
        <v>-</v>
      </c>
      <c r="V1286" s="38"/>
      <c r="W1286" s="38"/>
    </row>
    <row r="1287" spans="1:23" x14ac:dyDescent="0.35">
      <c r="A1287" s="2" t="str">
        <f>BASE_NOTAS[[#This Row],[Sigla]]&amp;BASE_NOTAS[[#This Row],[CÓDIGO]]</f>
        <v>PEIN_PC</v>
      </c>
      <c r="B1287" s="4" t="s">
        <v>198</v>
      </c>
      <c r="C1287" s="4" t="s">
        <v>51</v>
      </c>
      <c r="D1287" s="4" t="s">
        <v>120</v>
      </c>
      <c r="E1287" s="42">
        <v>78.804761938030808</v>
      </c>
      <c r="F1287" s="4" t="s">
        <v>611</v>
      </c>
      <c r="G128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86.423199823997578</v>
      </c>
      <c r="H128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287" s="38" t="str">
        <f t="shared" ca="1" si="240"/>
        <v>-</v>
      </c>
      <c r="K1287" s="38" t="str">
        <f t="shared" ca="1" si="241"/>
        <v>-</v>
      </c>
      <c r="L1287" s="38" t="str">
        <f t="shared" ca="1" si="242"/>
        <v>-</v>
      </c>
      <c r="M1287" s="38" t="str">
        <f t="shared" ca="1" si="243"/>
        <v>-</v>
      </c>
      <c r="N1287" s="38">
        <f t="shared" ca="1" si="244"/>
        <v>75.77893031344918</v>
      </c>
      <c r="O1287" s="38" t="str">
        <f t="shared" ca="1" si="245"/>
        <v>-</v>
      </c>
      <c r="P1287" s="38" t="str">
        <f t="shared" ca="1" si="246"/>
        <v>-</v>
      </c>
      <c r="Q1287" s="38" t="str">
        <f t="shared" ca="1" si="247"/>
        <v>-</v>
      </c>
      <c r="R1287" s="38">
        <f t="shared" ca="1" si="248"/>
        <v>74.850140949867821</v>
      </c>
      <c r="S1287" s="38">
        <f t="shared" ca="1" si="249"/>
        <v>78.804761938030808</v>
      </c>
      <c r="T1287" s="38">
        <f t="shared" ca="1" si="250"/>
        <v>86.423199823997578</v>
      </c>
      <c r="U1287" s="38" t="str">
        <f t="shared" ca="1" si="251"/>
        <v>-</v>
      </c>
      <c r="V1287" s="38"/>
      <c r="W1287" s="38"/>
    </row>
    <row r="1288" spans="1:23" x14ac:dyDescent="0.35">
      <c r="A1288" s="2" t="str">
        <f>BASE_NOTAS[[#This Row],[Sigla]]&amp;BASE_NOTAS[[#This Row],[CÓDIGO]]</f>
        <v>PIIN_PC</v>
      </c>
      <c r="B1288" s="4" t="s">
        <v>199</v>
      </c>
      <c r="C1288" s="4" t="s">
        <v>51</v>
      </c>
      <c r="D1288" s="4" t="s">
        <v>120</v>
      </c>
      <c r="E1288" s="42">
        <v>28.597399842948402</v>
      </c>
      <c r="F1288" s="4" t="s">
        <v>611</v>
      </c>
      <c r="G128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36.446336603976242</v>
      </c>
      <c r="H128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288" s="38" t="str">
        <f t="shared" ca="1" si="240"/>
        <v>-</v>
      </c>
      <c r="K1288" s="38" t="str">
        <f t="shared" ca="1" si="241"/>
        <v>-</v>
      </c>
      <c r="L1288" s="38" t="str">
        <f t="shared" ca="1" si="242"/>
        <v>-</v>
      </c>
      <c r="M1288" s="38" t="str">
        <f t="shared" ca="1" si="243"/>
        <v>-</v>
      </c>
      <c r="N1288" s="38">
        <f t="shared" ca="1" si="244"/>
        <v>40.694698231549445</v>
      </c>
      <c r="O1288" s="38" t="str">
        <f t="shared" ca="1" si="245"/>
        <v>-</v>
      </c>
      <c r="P1288" s="38" t="str">
        <f t="shared" ca="1" si="246"/>
        <v>-</v>
      </c>
      <c r="Q1288" s="38" t="str">
        <f t="shared" ca="1" si="247"/>
        <v>-</v>
      </c>
      <c r="R1288" s="38">
        <f t="shared" ca="1" si="248"/>
        <v>22.974363269728137</v>
      </c>
      <c r="S1288" s="38">
        <f t="shared" ca="1" si="249"/>
        <v>28.597399842948402</v>
      </c>
      <c r="T1288" s="38">
        <f t="shared" ca="1" si="250"/>
        <v>36.446336603976242</v>
      </c>
      <c r="U1288" s="38" t="str">
        <f t="shared" ca="1" si="251"/>
        <v>-</v>
      </c>
      <c r="V1288" s="38"/>
      <c r="W1288" s="38"/>
    </row>
    <row r="1289" spans="1:23" x14ac:dyDescent="0.35">
      <c r="A1289" s="2" t="str">
        <f>BASE_NOTAS[[#This Row],[Sigla]]&amp;BASE_NOTAS[[#This Row],[CÓDIGO]]</f>
        <v>PRIN_PC</v>
      </c>
      <c r="B1289" s="4" t="s">
        <v>200</v>
      </c>
      <c r="C1289" s="4" t="s">
        <v>51</v>
      </c>
      <c r="D1289" s="4" t="s">
        <v>120</v>
      </c>
      <c r="E1289" s="42">
        <v>4.6340008009351319</v>
      </c>
      <c r="F1289" s="4" t="s">
        <v>611</v>
      </c>
      <c r="G128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8.2449612131356886</v>
      </c>
      <c r="H128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289" s="38" t="str">
        <f t="shared" ca="1" si="240"/>
        <v>-</v>
      </c>
      <c r="K1289" s="38" t="str">
        <f t="shared" ca="1" si="241"/>
        <v>-</v>
      </c>
      <c r="L1289" s="38" t="str">
        <f t="shared" ca="1" si="242"/>
        <v>-</v>
      </c>
      <c r="M1289" s="38" t="str">
        <f t="shared" ca="1" si="243"/>
        <v>-</v>
      </c>
      <c r="N1289" s="38">
        <f t="shared" ca="1" si="244"/>
        <v>54.307092104078947</v>
      </c>
      <c r="O1289" s="38" t="str">
        <f t="shared" ca="1" si="245"/>
        <v>-</v>
      </c>
      <c r="P1289" s="38" t="str">
        <f t="shared" ca="1" si="246"/>
        <v>-</v>
      </c>
      <c r="Q1289" s="38" t="str">
        <f t="shared" ca="1" si="247"/>
        <v>-</v>
      </c>
      <c r="R1289" s="38">
        <f t="shared" ca="1" si="248"/>
        <v>4.7596909998913368</v>
      </c>
      <c r="S1289" s="38">
        <f t="shared" ca="1" si="249"/>
        <v>4.6340008009351319</v>
      </c>
      <c r="T1289" s="38">
        <f t="shared" ca="1" si="250"/>
        <v>8.2449612131356886</v>
      </c>
      <c r="U1289" s="38" t="str">
        <f t="shared" ca="1" si="251"/>
        <v>-</v>
      </c>
      <c r="V1289" s="38"/>
      <c r="W1289" s="38"/>
    </row>
    <row r="1290" spans="1:23" x14ac:dyDescent="0.35">
      <c r="A1290" s="2" t="str">
        <f>BASE_NOTAS[[#This Row],[Sigla]]&amp;BASE_NOTAS[[#This Row],[CÓDIGO]]</f>
        <v>RJIN_PC</v>
      </c>
      <c r="B1290" s="4" t="s">
        <v>201</v>
      </c>
      <c r="C1290" s="4" t="s">
        <v>51</v>
      </c>
      <c r="D1290" s="4" t="s">
        <v>120</v>
      </c>
      <c r="E1290" s="42">
        <v>26.154942004145227</v>
      </c>
      <c r="F1290" s="4" t="s">
        <v>611</v>
      </c>
      <c r="G129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28.525111263057035</v>
      </c>
      <c r="H129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290" s="38" t="str">
        <f t="shared" ca="1" si="240"/>
        <v>-</v>
      </c>
      <c r="K1290" s="38" t="str">
        <f t="shared" ca="1" si="241"/>
        <v>-</v>
      </c>
      <c r="L1290" s="38" t="str">
        <f t="shared" ca="1" si="242"/>
        <v>-</v>
      </c>
      <c r="M1290" s="38" t="str">
        <f t="shared" ca="1" si="243"/>
        <v>-</v>
      </c>
      <c r="N1290" s="38">
        <f t="shared" ca="1" si="244"/>
        <v>36.453020773089847</v>
      </c>
      <c r="O1290" s="38" t="str">
        <f t="shared" ca="1" si="245"/>
        <v>-</v>
      </c>
      <c r="P1290" s="38" t="str">
        <f t="shared" ca="1" si="246"/>
        <v>-</v>
      </c>
      <c r="Q1290" s="38" t="str">
        <f t="shared" ca="1" si="247"/>
        <v>-</v>
      </c>
      <c r="R1290" s="38">
        <f t="shared" ca="1" si="248"/>
        <v>27.06113356020381</v>
      </c>
      <c r="S1290" s="38">
        <f t="shared" ca="1" si="249"/>
        <v>26.154942004145227</v>
      </c>
      <c r="T1290" s="38">
        <f t="shared" ca="1" si="250"/>
        <v>28.525111263057035</v>
      </c>
      <c r="U1290" s="38" t="str">
        <f t="shared" ca="1" si="251"/>
        <v>-</v>
      </c>
      <c r="V1290" s="38"/>
      <c r="W1290" s="38"/>
    </row>
    <row r="1291" spans="1:23" x14ac:dyDescent="0.35">
      <c r="A1291" s="2" t="str">
        <f>BASE_NOTAS[[#This Row],[Sigla]]&amp;BASE_NOTAS[[#This Row],[CÓDIGO]]</f>
        <v>RNIN_PC</v>
      </c>
      <c r="B1291" s="4" t="s">
        <v>202</v>
      </c>
      <c r="C1291" s="4" t="s">
        <v>51</v>
      </c>
      <c r="D1291" s="4" t="s">
        <v>120</v>
      </c>
      <c r="E1291" s="42">
        <v>46.21413661635669</v>
      </c>
      <c r="F1291" s="4" t="s">
        <v>611</v>
      </c>
      <c r="G129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49.375179991788784</v>
      </c>
      <c r="H129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291" s="38" t="str">
        <f t="shared" ca="1" si="240"/>
        <v>-</v>
      </c>
      <c r="K1291" s="38" t="str">
        <f t="shared" ca="1" si="241"/>
        <v>-</v>
      </c>
      <c r="L1291" s="38" t="str">
        <f t="shared" ca="1" si="242"/>
        <v>-</v>
      </c>
      <c r="M1291" s="38" t="str">
        <f t="shared" ca="1" si="243"/>
        <v>-</v>
      </c>
      <c r="N1291" s="38">
        <f t="shared" ca="1" si="244"/>
        <v>48.630496278956635</v>
      </c>
      <c r="O1291" s="38" t="str">
        <f t="shared" ca="1" si="245"/>
        <v>-</v>
      </c>
      <c r="P1291" s="38" t="str">
        <f t="shared" ca="1" si="246"/>
        <v>-</v>
      </c>
      <c r="Q1291" s="38" t="str">
        <f t="shared" ca="1" si="247"/>
        <v>-</v>
      </c>
      <c r="R1291" s="38">
        <f t="shared" ca="1" si="248"/>
        <v>44.99066486516142</v>
      </c>
      <c r="S1291" s="38">
        <f t="shared" ca="1" si="249"/>
        <v>46.21413661635669</v>
      </c>
      <c r="T1291" s="38">
        <f t="shared" ca="1" si="250"/>
        <v>49.375179991788784</v>
      </c>
      <c r="U1291" s="38" t="str">
        <f t="shared" ca="1" si="251"/>
        <v>-</v>
      </c>
      <c r="V1291" s="38"/>
      <c r="W1291" s="38"/>
    </row>
    <row r="1292" spans="1:23" x14ac:dyDescent="0.35">
      <c r="A1292" s="2" t="str">
        <f>BASE_NOTAS[[#This Row],[Sigla]]&amp;BASE_NOTAS[[#This Row],[CÓDIGO]]</f>
        <v>ROIN_PC</v>
      </c>
      <c r="B1292" s="4" t="s">
        <v>203</v>
      </c>
      <c r="C1292" s="4" t="s">
        <v>51</v>
      </c>
      <c r="D1292" s="4" t="s">
        <v>120</v>
      </c>
      <c r="E1292" s="42">
        <v>22.982047619405222</v>
      </c>
      <c r="F1292" s="4" t="s">
        <v>611</v>
      </c>
      <c r="G129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20.156364156554467</v>
      </c>
      <c r="H129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292" s="38" t="str">
        <f t="shared" ca="1" si="240"/>
        <v>-</v>
      </c>
      <c r="K1292" s="38" t="str">
        <f t="shared" ca="1" si="241"/>
        <v>-</v>
      </c>
      <c r="L1292" s="38" t="str">
        <f t="shared" ca="1" si="242"/>
        <v>-</v>
      </c>
      <c r="M1292" s="38" t="str">
        <f t="shared" ca="1" si="243"/>
        <v>-</v>
      </c>
      <c r="N1292" s="38">
        <f t="shared" ca="1" si="244"/>
        <v>31.331695573377743</v>
      </c>
      <c r="O1292" s="38" t="str">
        <f t="shared" ca="1" si="245"/>
        <v>-</v>
      </c>
      <c r="P1292" s="38" t="str">
        <f t="shared" ca="1" si="246"/>
        <v>-</v>
      </c>
      <c r="Q1292" s="38" t="str">
        <f t="shared" ca="1" si="247"/>
        <v>-</v>
      </c>
      <c r="R1292" s="38">
        <f t="shared" ca="1" si="248"/>
        <v>20.662981177806227</v>
      </c>
      <c r="S1292" s="38">
        <f t="shared" ca="1" si="249"/>
        <v>22.982047619405222</v>
      </c>
      <c r="T1292" s="38">
        <f t="shared" ca="1" si="250"/>
        <v>20.156364156554467</v>
      </c>
      <c r="U1292" s="38" t="str">
        <f t="shared" ca="1" si="251"/>
        <v>-</v>
      </c>
      <c r="V1292" s="38"/>
      <c r="W1292" s="38"/>
    </row>
    <row r="1293" spans="1:23" x14ac:dyDescent="0.35">
      <c r="A1293" s="2" t="str">
        <f>BASE_NOTAS[[#This Row],[Sigla]]&amp;BASE_NOTAS[[#This Row],[CÓDIGO]]</f>
        <v>RRIN_PC</v>
      </c>
      <c r="B1293" s="4" t="s">
        <v>204</v>
      </c>
      <c r="C1293" s="4" t="s">
        <v>51</v>
      </c>
      <c r="D1293" s="4" t="s">
        <v>120</v>
      </c>
      <c r="E1293" s="42">
        <v>0</v>
      </c>
      <c r="F1293" s="4" t="s">
        <v>611</v>
      </c>
      <c r="G129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6.3630381399836384</v>
      </c>
      <c r="H129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293" s="38" t="str">
        <f t="shared" ca="1" si="240"/>
        <v>-</v>
      </c>
      <c r="K1293" s="38" t="str">
        <f t="shared" ca="1" si="241"/>
        <v>-</v>
      </c>
      <c r="L1293" s="38" t="str">
        <f t="shared" ca="1" si="242"/>
        <v>-</v>
      </c>
      <c r="M1293" s="38" t="str">
        <f t="shared" ca="1" si="243"/>
        <v>-</v>
      </c>
      <c r="N1293" s="38">
        <f t="shared" ca="1" si="244"/>
        <v>0</v>
      </c>
      <c r="O1293" s="38" t="str">
        <f t="shared" ca="1" si="245"/>
        <v>-</v>
      </c>
      <c r="P1293" s="38" t="str">
        <f t="shared" ca="1" si="246"/>
        <v>-</v>
      </c>
      <c r="Q1293" s="38" t="str">
        <f t="shared" ca="1" si="247"/>
        <v>-</v>
      </c>
      <c r="R1293" s="38">
        <f t="shared" ca="1" si="248"/>
        <v>0</v>
      </c>
      <c r="S1293" s="38">
        <f t="shared" ca="1" si="249"/>
        <v>0</v>
      </c>
      <c r="T1293" s="38">
        <f t="shared" ca="1" si="250"/>
        <v>6.3630381399836384</v>
      </c>
      <c r="U1293" s="38" t="str">
        <f t="shared" ca="1" si="251"/>
        <v>-</v>
      </c>
      <c r="V1293" s="38"/>
      <c r="W1293" s="38"/>
    </row>
    <row r="1294" spans="1:23" x14ac:dyDescent="0.35">
      <c r="A1294" s="2" t="str">
        <f>BASE_NOTAS[[#This Row],[Sigla]]&amp;BASE_NOTAS[[#This Row],[CÓDIGO]]</f>
        <v>RSIN_PC</v>
      </c>
      <c r="B1294" s="4" t="s">
        <v>205</v>
      </c>
      <c r="C1294" s="4" t="s">
        <v>51</v>
      </c>
      <c r="D1294" s="4" t="s">
        <v>120</v>
      </c>
      <c r="E1294" s="42">
        <v>70.299020820899003</v>
      </c>
      <c r="F1294" s="4" t="s">
        <v>611</v>
      </c>
      <c r="G129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78.050255095977192</v>
      </c>
      <c r="H129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294" s="38" t="str">
        <f t="shared" ca="1" si="240"/>
        <v>-</v>
      </c>
      <c r="K1294" s="38" t="str">
        <f t="shared" ca="1" si="241"/>
        <v>-</v>
      </c>
      <c r="L1294" s="38" t="str">
        <f t="shared" ca="1" si="242"/>
        <v>-</v>
      </c>
      <c r="M1294" s="38" t="str">
        <f t="shared" ca="1" si="243"/>
        <v>-</v>
      </c>
      <c r="N1294" s="38">
        <f t="shared" ca="1" si="244"/>
        <v>62.777053698717985</v>
      </c>
      <c r="O1294" s="38" t="str">
        <f t="shared" ca="1" si="245"/>
        <v>-</v>
      </c>
      <c r="P1294" s="38" t="str">
        <f t="shared" ca="1" si="246"/>
        <v>-</v>
      </c>
      <c r="Q1294" s="38" t="str">
        <f t="shared" ca="1" si="247"/>
        <v>-</v>
      </c>
      <c r="R1294" s="38">
        <f t="shared" ca="1" si="248"/>
        <v>69.292501983664451</v>
      </c>
      <c r="S1294" s="38">
        <f t="shared" ca="1" si="249"/>
        <v>70.299020820899003</v>
      </c>
      <c r="T1294" s="38">
        <f t="shared" ca="1" si="250"/>
        <v>78.050255095977192</v>
      </c>
      <c r="U1294" s="38" t="str">
        <f t="shared" ca="1" si="251"/>
        <v>-</v>
      </c>
      <c r="V1294" s="38"/>
      <c r="W1294" s="38"/>
    </row>
    <row r="1295" spans="1:23" x14ac:dyDescent="0.35">
      <c r="A1295" s="2" t="str">
        <f>BASE_NOTAS[[#This Row],[Sigla]]&amp;BASE_NOTAS[[#This Row],[CÓDIGO]]</f>
        <v>SCIN_PC</v>
      </c>
      <c r="B1295" s="4" t="s">
        <v>194</v>
      </c>
      <c r="C1295" s="4" t="s">
        <v>51</v>
      </c>
      <c r="D1295" s="4" t="s">
        <v>120</v>
      </c>
      <c r="E1295" s="42">
        <v>43.551450790645141</v>
      </c>
      <c r="F1295" s="4" t="s">
        <v>611</v>
      </c>
      <c r="G129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55.578548139999043</v>
      </c>
      <c r="H129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295" s="38" t="str">
        <f t="shared" ca="1" si="240"/>
        <v>-</v>
      </c>
      <c r="K1295" s="38" t="str">
        <f t="shared" ca="1" si="241"/>
        <v>-</v>
      </c>
      <c r="L1295" s="38" t="str">
        <f t="shared" ca="1" si="242"/>
        <v>-</v>
      </c>
      <c r="M1295" s="38" t="str">
        <f t="shared" ca="1" si="243"/>
        <v>-</v>
      </c>
      <c r="N1295" s="38">
        <f t="shared" ca="1" si="244"/>
        <v>43.487053588253673</v>
      </c>
      <c r="O1295" s="38" t="str">
        <f t="shared" ca="1" si="245"/>
        <v>-</v>
      </c>
      <c r="P1295" s="38" t="str">
        <f t="shared" ca="1" si="246"/>
        <v>-</v>
      </c>
      <c r="Q1295" s="38" t="str">
        <f t="shared" ca="1" si="247"/>
        <v>-</v>
      </c>
      <c r="R1295" s="38">
        <f t="shared" ca="1" si="248"/>
        <v>43.825256776863398</v>
      </c>
      <c r="S1295" s="38">
        <f t="shared" ca="1" si="249"/>
        <v>43.551450790645141</v>
      </c>
      <c r="T1295" s="38">
        <f t="shared" ca="1" si="250"/>
        <v>55.578548139999043</v>
      </c>
      <c r="U1295" s="38" t="str">
        <f t="shared" ca="1" si="251"/>
        <v>-</v>
      </c>
      <c r="V1295" s="38"/>
      <c r="W1295" s="38"/>
    </row>
    <row r="1296" spans="1:23" x14ac:dyDescent="0.35">
      <c r="A1296" s="2" t="str">
        <f>BASE_NOTAS[[#This Row],[Sigla]]&amp;BASE_NOTAS[[#This Row],[CÓDIGO]]</f>
        <v>SEIN_PC</v>
      </c>
      <c r="B1296" s="4" t="s">
        <v>206</v>
      </c>
      <c r="C1296" s="4" t="s">
        <v>51</v>
      </c>
      <c r="D1296" s="4" t="s">
        <v>120</v>
      </c>
      <c r="E1296" s="42">
        <v>76.088975321923414</v>
      </c>
      <c r="F1296" s="4" t="s">
        <v>611</v>
      </c>
      <c r="G129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82.403279054737951</v>
      </c>
      <c r="H129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296" s="38" t="str">
        <f t="shared" ca="1" si="240"/>
        <v>-</v>
      </c>
      <c r="K1296" s="38" t="str">
        <f t="shared" ca="1" si="241"/>
        <v>-</v>
      </c>
      <c r="L1296" s="38" t="str">
        <f t="shared" ca="1" si="242"/>
        <v>-</v>
      </c>
      <c r="M1296" s="38" t="str">
        <f t="shared" ca="1" si="243"/>
        <v>-</v>
      </c>
      <c r="N1296" s="38">
        <f t="shared" ca="1" si="244"/>
        <v>64.41015352018799</v>
      </c>
      <c r="O1296" s="38" t="str">
        <f t="shared" ca="1" si="245"/>
        <v>-</v>
      </c>
      <c r="P1296" s="38" t="str">
        <f t="shared" ca="1" si="246"/>
        <v>-</v>
      </c>
      <c r="Q1296" s="38" t="str">
        <f t="shared" ca="1" si="247"/>
        <v>-</v>
      </c>
      <c r="R1296" s="38">
        <f t="shared" ca="1" si="248"/>
        <v>68.988231757529277</v>
      </c>
      <c r="S1296" s="38">
        <f t="shared" ca="1" si="249"/>
        <v>76.088975321923414</v>
      </c>
      <c r="T1296" s="38">
        <f t="shared" ca="1" si="250"/>
        <v>82.403279054737951</v>
      </c>
      <c r="U1296" s="38" t="str">
        <f t="shared" ca="1" si="251"/>
        <v>-</v>
      </c>
      <c r="V1296" s="38"/>
      <c r="W1296" s="38"/>
    </row>
    <row r="1297" spans="1:23" x14ac:dyDescent="0.35">
      <c r="A1297" s="2" t="str">
        <f>BASE_NOTAS[[#This Row],[Sigla]]&amp;BASE_NOTAS[[#This Row],[CÓDIGO]]</f>
        <v>SPIN_PC</v>
      </c>
      <c r="B1297" s="4" t="s">
        <v>186</v>
      </c>
      <c r="C1297" s="4" t="s">
        <v>51</v>
      </c>
      <c r="D1297" s="4" t="s">
        <v>120</v>
      </c>
      <c r="E1297" s="42">
        <v>29.680805050287578</v>
      </c>
      <c r="F1297" s="4" t="s">
        <v>611</v>
      </c>
      <c r="G129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35.323988030127666</v>
      </c>
      <c r="H129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297" s="38" t="str">
        <f t="shared" ca="1" si="240"/>
        <v>-</v>
      </c>
      <c r="K1297" s="38" t="str">
        <f t="shared" ca="1" si="241"/>
        <v>-</v>
      </c>
      <c r="L1297" s="38" t="str">
        <f t="shared" ca="1" si="242"/>
        <v>-</v>
      </c>
      <c r="M1297" s="38" t="str">
        <f t="shared" ca="1" si="243"/>
        <v>-</v>
      </c>
      <c r="N1297" s="38">
        <f t="shared" ca="1" si="244"/>
        <v>36.213717631745531</v>
      </c>
      <c r="O1297" s="38" t="str">
        <f t="shared" ca="1" si="245"/>
        <v>-</v>
      </c>
      <c r="P1297" s="38" t="str">
        <f t="shared" ca="1" si="246"/>
        <v>-</v>
      </c>
      <c r="Q1297" s="38" t="str">
        <f t="shared" ca="1" si="247"/>
        <v>-</v>
      </c>
      <c r="R1297" s="38">
        <f t="shared" ca="1" si="248"/>
        <v>27.312685154464589</v>
      </c>
      <c r="S1297" s="38">
        <f t="shared" ca="1" si="249"/>
        <v>29.680805050287578</v>
      </c>
      <c r="T1297" s="38">
        <f t="shared" ca="1" si="250"/>
        <v>35.323988030127666</v>
      </c>
      <c r="U1297" s="38" t="str">
        <f t="shared" ca="1" si="251"/>
        <v>-</v>
      </c>
      <c r="V1297" s="38"/>
      <c r="W1297" s="38"/>
    </row>
    <row r="1298" spans="1:23" x14ac:dyDescent="0.35">
      <c r="A1298" s="2" t="str">
        <f>BASE_NOTAS[[#This Row],[Sigla]]&amp;BASE_NOTAS[[#This Row],[CÓDIGO]]</f>
        <v>TOIN_PC</v>
      </c>
      <c r="B1298" s="4" t="s">
        <v>185</v>
      </c>
      <c r="C1298" s="4" t="s">
        <v>51</v>
      </c>
      <c r="D1298" s="4" t="s">
        <v>120</v>
      </c>
      <c r="E1298" s="42">
        <v>0.9764426790430184</v>
      </c>
      <c r="F1298" s="4" t="s">
        <v>611</v>
      </c>
      <c r="G129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129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298" s="38" t="str">
        <f t="shared" ca="1" si="240"/>
        <v>-</v>
      </c>
      <c r="K1298" s="38" t="str">
        <f t="shared" ca="1" si="241"/>
        <v>-</v>
      </c>
      <c r="L1298" s="38" t="str">
        <f t="shared" ca="1" si="242"/>
        <v>-</v>
      </c>
      <c r="M1298" s="38" t="str">
        <f t="shared" ca="1" si="243"/>
        <v>-</v>
      </c>
      <c r="N1298" s="38">
        <f t="shared" ca="1" si="244"/>
        <v>31.576435897750549</v>
      </c>
      <c r="O1298" s="38" t="str">
        <f t="shared" ca="1" si="245"/>
        <v>-</v>
      </c>
      <c r="P1298" s="38" t="str">
        <f t="shared" ca="1" si="246"/>
        <v>-</v>
      </c>
      <c r="Q1298" s="38" t="str">
        <f t="shared" ca="1" si="247"/>
        <v>-</v>
      </c>
      <c r="R1298" s="38">
        <f t="shared" ca="1" si="248"/>
        <v>16.950754439254943</v>
      </c>
      <c r="S1298" s="38">
        <f t="shared" ca="1" si="249"/>
        <v>0.9764426790430184</v>
      </c>
      <c r="T1298" s="38">
        <f t="shared" ca="1" si="250"/>
        <v>0</v>
      </c>
      <c r="U1298" s="38" t="str">
        <f t="shared" ca="1" si="251"/>
        <v>-</v>
      </c>
      <c r="V1298" s="38"/>
      <c r="W1298" s="38"/>
    </row>
    <row r="1299" spans="1:23" x14ac:dyDescent="0.35">
      <c r="A1299" s="2" t="str">
        <f>BASE_NOTAS[[#This Row],[Sigla]]&amp;BASE_NOTAS[[#This Row],[CÓDIGO]]</f>
        <v>ACPM_PB_TM</v>
      </c>
      <c r="B1299" s="4" t="s">
        <v>156</v>
      </c>
      <c r="C1299" s="4" t="s">
        <v>52</v>
      </c>
      <c r="D1299" s="4" t="s">
        <v>121</v>
      </c>
      <c r="E1299" s="42">
        <v>0.10791916355025724</v>
      </c>
      <c r="F1299" s="4" t="s">
        <v>611</v>
      </c>
      <c r="G129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4.6034358859741498E-2</v>
      </c>
      <c r="H129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299" s="38">
        <f t="shared" ca="1" si="240"/>
        <v>0.16102281507777633</v>
      </c>
      <c r="K1299" s="38">
        <f t="shared" ca="1" si="241"/>
        <v>0.1757721976536237</v>
      </c>
      <c r="L1299" s="38">
        <f t="shared" ca="1" si="242"/>
        <v>0.13619583678715425</v>
      </c>
      <c r="M1299" s="38">
        <f t="shared" ca="1" si="243"/>
        <v>9.8660516196807199E-2</v>
      </c>
      <c r="N1299" s="38">
        <f t="shared" ca="1" si="244"/>
        <v>7.5909948128427454E-2</v>
      </c>
      <c r="O1299" s="38">
        <f t="shared" ca="1" si="245"/>
        <v>6.6603281184868871E-2</v>
      </c>
      <c r="P1299" s="38">
        <f t="shared" ca="1" si="246"/>
        <v>6.4404871477896919E-2</v>
      </c>
      <c r="Q1299" s="38">
        <f t="shared" ca="1" si="247"/>
        <v>1.7140500224464238E-2</v>
      </c>
      <c r="R1299" s="38">
        <f t="shared" ca="1" si="248"/>
        <v>0.10535431134986142</v>
      </c>
      <c r="S1299" s="38">
        <f t="shared" ca="1" si="249"/>
        <v>0.10791916355025724</v>
      </c>
      <c r="T1299" s="38">
        <f t="shared" ca="1" si="250"/>
        <v>4.6034358859741498E-2</v>
      </c>
      <c r="U1299" s="38" t="str">
        <f t="shared" ca="1" si="251"/>
        <v>-</v>
      </c>
      <c r="V1299" s="38"/>
      <c r="W1299" s="38"/>
    </row>
    <row r="1300" spans="1:23" x14ac:dyDescent="0.35">
      <c r="A1300" s="2" t="str">
        <f>BASE_NOTAS[[#This Row],[Sigla]]&amp;BASE_NOTAS[[#This Row],[CÓDIGO]]</f>
        <v>ALPM_PB_TM</v>
      </c>
      <c r="B1300" s="4" t="s">
        <v>157</v>
      </c>
      <c r="C1300" s="4" t="s">
        <v>52</v>
      </c>
      <c r="D1300" s="4" t="s">
        <v>121</v>
      </c>
      <c r="E1300" s="42">
        <v>1.8024493498860901</v>
      </c>
      <c r="F1300" s="4" t="s">
        <v>611</v>
      </c>
      <c r="G130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1.8682161141527363</v>
      </c>
      <c r="H130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00" s="38">
        <f t="shared" ca="1" si="240"/>
        <v>1.428955086678283</v>
      </c>
      <c r="K1300" s="38">
        <f t="shared" ca="1" si="241"/>
        <v>1.6567436850589288</v>
      </c>
      <c r="L1300" s="38">
        <f t="shared" ca="1" si="242"/>
        <v>1.7205854473956537</v>
      </c>
      <c r="M1300" s="38">
        <f t="shared" ca="1" si="243"/>
        <v>1.7423687640108174</v>
      </c>
      <c r="N1300" s="38">
        <f t="shared" ca="1" si="244"/>
        <v>1.8215512751684741</v>
      </c>
      <c r="O1300" s="38">
        <f t="shared" ca="1" si="245"/>
        <v>1.8685063800523329</v>
      </c>
      <c r="P1300" s="38">
        <f t="shared" ca="1" si="246"/>
        <v>1.9538174539433639</v>
      </c>
      <c r="Q1300" s="38">
        <f t="shared" ca="1" si="247"/>
        <v>2.0444974511125769</v>
      </c>
      <c r="R1300" s="38">
        <f t="shared" ca="1" si="248"/>
        <v>2.2222863376499964</v>
      </c>
      <c r="S1300" s="38">
        <f t="shared" ca="1" si="249"/>
        <v>1.8024493498860901</v>
      </c>
      <c r="T1300" s="38">
        <f t="shared" ca="1" si="250"/>
        <v>1.8682161141527363</v>
      </c>
      <c r="U1300" s="38" t="str">
        <f t="shared" ca="1" si="251"/>
        <v>-</v>
      </c>
      <c r="V1300" s="38"/>
      <c r="W1300" s="38"/>
    </row>
    <row r="1301" spans="1:23" x14ac:dyDescent="0.35">
      <c r="A1301" s="2" t="str">
        <f>BASE_NOTAS[[#This Row],[Sigla]]&amp;BASE_NOTAS[[#This Row],[CÓDIGO]]</f>
        <v>AMPM_PB_TM</v>
      </c>
      <c r="B1301" s="4" t="s">
        <v>158</v>
      </c>
      <c r="C1301" s="4" t="s">
        <v>52</v>
      </c>
      <c r="D1301" s="4" t="s">
        <v>121</v>
      </c>
      <c r="E1301" s="42">
        <v>4.1440593640848009</v>
      </c>
      <c r="F1301" s="4" t="s">
        <v>611</v>
      </c>
      <c r="G130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4.1025738739535571</v>
      </c>
      <c r="H130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01" s="38">
        <f t="shared" ca="1" si="240"/>
        <v>4.3147705493303325</v>
      </c>
      <c r="K1301" s="38">
        <f t="shared" ca="1" si="241"/>
        <v>3.9111451585233077</v>
      </c>
      <c r="L1301" s="38">
        <f t="shared" ca="1" si="242"/>
        <v>3.9422188596853633</v>
      </c>
      <c r="M1301" s="38">
        <f t="shared" ca="1" si="243"/>
        <v>4.05641914849011</v>
      </c>
      <c r="N1301" s="38">
        <f t="shared" ca="1" si="244"/>
        <v>4.0008800481701243</v>
      </c>
      <c r="O1301" s="38">
        <f t="shared" ca="1" si="245"/>
        <v>4.3376375349591161</v>
      </c>
      <c r="P1301" s="38">
        <f t="shared" ca="1" si="246"/>
        <v>4.2972800849584383</v>
      </c>
      <c r="Q1301" s="38">
        <f t="shared" ca="1" si="247"/>
        <v>4.3221884951263414</v>
      </c>
      <c r="R1301" s="38">
        <f t="shared" ca="1" si="248"/>
        <v>4.2962485468177363</v>
      </c>
      <c r="S1301" s="38">
        <f t="shared" ca="1" si="249"/>
        <v>4.1440593640848009</v>
      </c>
      <c r="T1301" s="38">
        <f t="shared" ca="1" si="250"/>
        <v>4.1025738739535571</v>
      </c>
      <c r="U1301" s="38" t="str">
        <f t="shared" ca="1" si="251"/>
        <v>-</v>
      </c>
      <c r="V1301" s="38"/>
      <c r="W1301" s="38"/>
    </row>
    <row r="1302" spans="1:23" x14ac:dyDescent="0.35">
      <c r="A1302" s="2" t="str">
        <f>BASE_NOTAS[[#This Row],[Sigla]]&amp;BASE_NOTAS[[#This Row],[CÓDIGO]]</f>
        <v>APPM_PB_TM</v>
      </c>
      <c r="B1302" s="4" t="s">
        <v>184</v>
      </c>
      <c r="C1302" s="4" t="s">
        <v>52</v>
      </c>
      <c r="D1302" s="4" t="s">
        <v>121</v>
      </c>
      <c r="E1302" s="42">
        <v>0.12455141340280233</v>
      </c>
      <c r="F1302" s="4" t="s">
        <v>611</v>
      </c>
      <c r="G130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0.14577670339383764</v>
      </c>
      <c r="H130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02" s="38">
        <f t="shared" ca="1" si="240"/>
        <v>0.15730822125834137</v>
      </c>
      <c r="K1302" s="38">
        <f t="shared" ca="1" si="241"/>
        <v>0.12278271383981024</v>
      </c>
      <c r="L1302" s="38">
        <f t="shared" ca="1" si="242"/>
        <v>0.15197146698768438</v>
      </c>
      <c r="M1302" s="38">
        <f t="shared" ca="1" si="243"/>
        <v>0.13891403130059743</v>
      </c>
      <c r="N1302" s="38">
        <f t="shared" ca="1" si="244"/>
        <v>0.10728271593904469</v>
      </c>
      <c r="O1302" s="38">
        <f t="shared" ca="1" si="245"/>
        <v>0.14477220372082605</v>
      </c>
      <c r="P1302" s="38">
        <f t="shared" ca="1" si="246"/>
        <v>0.14687343473114267</v>
      </c>
      <c r="Q1302" s="38">
        <f t="shared" ca="1" si="247"/>
        <v>0.10096799460942596</v>
      </c>
      <c r="R1302" s="38">
        <f t="shared" ca="1" si="248"/>
        <v>6.282036778992113E-2</v>
      </c>
      <c r="S1302" s="38">
        <f t="shared" ca="1" si="249"/>
        <v>0.12455141340280233</v>
      </c>
      <c r="T1302" s="38">
        <f t="shared" ca="1" si="250"/>
        <v>0.14577670339383764</v>
      </c>
      <c r="U1302" s="38" t="str">
        <f t="shared" ca="1" si="251"/>
        <v>-</v>
      </c>
      <c r="V1302" s="38"/>
      <c r="W1302" s="38"/>
    </row>
    <row r="1303" spans="1:23" x14ac:dyDescent="0.35">
      <c r="A1303" s="2" t="str">
        <f>BASE_NOTAS[[#This Row],[Sigla]]&amp;BASE_NOTAS[[#This Row],[CÓDIGO]]</f>
        <v>BAPM_PB_TM</v>
      </c>
      <c r="B1303" s="4" t="s">
        <v>187</v>
      </c>
      <c r="C1303" s="4" t="s">
        <v>52</v>
      </c>
      <c r="D1303" s="4" t="s">
        <v>121</v>
      </c>
      <c r="E1303" s="42">
        <v>12.314237147910246</v>
      </c>
      <c r="F1303" s="4" t="s">
        <v>611</v>
      </c>
      <c r="G130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11.911015758395651</v>
      </c>
      <c r="H130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03" s="38">
        <f t="shared" ca="1" si="240"/>
        <v>12.129280352241208</v>
      </c>
      <c r="K1303" s="38">
        <f t="shared" ca="1" si="241"/>
        <v>11.303609005090873</v>
      </c>
      <c r="L1303" s="38">
        <f t="shared" ca="1" si="242"/>
        <v>11.627442039650067</v>
      </c>
      <c r="M1303" s="38">
        <f t="shared" ca="1" si="243"/>
        <v>12.179465094534523</v>
      </c>
      <c r="N1303" s="38">
        <f t="shared" ca="1" si="244"/>
        <v>11.944769942438899</v>
      </c>
      <c r="O1303" s="38">
        <f t="shared" ca="1" si="245"/>
        <v>12.427631847444447</v>
      </c>
      <c r="P1303" s="38">
        <f t="shared" ca="1" si="246"/>
        <v>11.762890191546786</v>
      </c>
      <c r="Q1303" s="38">
        <f t="shared" ca="1" si="247"/>
        <v>12.060505340392108</v>
      </c>
      <c r="R1303" s="38">
        <f t="shared" ca="1" si="248"/>
        <v>12.591429207039816</v>
      </c>
      <c r="S1303" s="38">
        <f t="shared" ca="1" si="249"/>
        <v>12.314237147910246</v>
      </c>
      <c r="T1303" s="38">
        <f t="shared" ca="1" si="250"/>
        <v>11.911015758395651</v>
      </c>
      <c r="U1303" s="38" t="str">
        <f t="shared" ca="1" si="251"/>
        <v>-</v>
      </c>
      <c r="V1303" s="38"/>
      <c r="W1303" s="38"/>
    </row>
    <row r="1304" spans="1:23" x14ac:dyDescent="0.35">
      <c r="A1304" s="2" t="str">
        <f>BASE_NOTAS[[#This Row],[Sigla]]&amp;BASE_NOTAS[[#This Row],[CÓDIGO]]</f>
        <v>CEPM_PB_TM</v>
      </c>
      <c r="B1304" s="4" t="s">
        <v>188</v>
      </c>
      <c r="C1304" s="4" t="s">
        <v>52</v>
      </c>
      <c r="D1304" s="4" t="s">
        <v>121</v>
      </c>
      <c r="E1304" s="42">
        <v>6.2884536713420136</v>
      </c>
      <c r="F1304" s="4" t="s">
        <v>611</v>
      </c>
      <c r="G130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6.2144111224893894</v>
      </c>
      <c r="H130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04" s="38">
        <f t="shared" ca="1" si="240"/>
        <v>6.1355796277257211</v>
      </c>
      <c r="K1304" s="38">
        <f t="shared" ca="1" si="241"/>
        <v>6.0687565572677009</v>
      </c>
      <c r="L1304" s="38">
        <f t="shared" ca="1" si="242"/>
        <v>6.1290750033516055</v>
      </c>
      <c r="M1304" s="38">
        <f t="shared" ca="1" si="243"/>
        <v>6.2986355258789875</v>
      </c>
      <c r="N1304" s="38">
        <f t="shared" ca="1" si="244"/>
        <v>6.4475091813557635</v>
      </c>
      <c r="O1304" s="38">
        <f t="shared" ca="1" si="245"/>
        <v>6.547074085617691</v>
      </c>
      <c r="P1304" s="38">
        <f t="shared" ca="1" si="246"/>
        <v>6.5252480596554765</v>
      </c>
      <c r="Q1304" s="38">
        <f t="shared" ca="1" si="247"/>
        <v>6.4207820296833003</v>
      </c>
      <c r="R1304" s="38">
        <f t="shared" ca="1" si="248"/>
        <v>6.4587511032498544</v>
      </c>
      <c r="S1304" s="38">
        <f t="shared" ca="1" si="249"/>
        <v>6.2884536713420136</v>
      </c>
      <c r="T1304" s="38">
        <f t="shared" ca="1" si="250"/>
        <v>6.2144111224893894</v>
      </c>
      <c r="U1304" s="38" t="str">
        <f t="shared" ca="1" si="251"/>
        <v>-</v>
      </c>
      <c r="V1304" s="38"/>
      <c r="W1304" s="38"/>
    </row>
    <row r="1305" spans="1:23" x14ac:dyDescent="0.35">
      <c r="A1305" s="2" t="str">
        <f>BASE_NOTAS[[#This Row],[Sigla]]&amp;BASE_NOTAS[[#This Row],[CÓDIGO]]</f>
        <v>DFPM_PB_TM</v>
      </c>
      <c r="B1305" s="4" t="s">
        <v>189</v>
      </c>
      <c r="C1305" s="4" t="s">
        <v>52</v>
      </c>
      <c r="D1305" s="4" t="s">
        <v>121</v>
      </c>
      <c r="E1305" s="42">
        <v>10.014152474143035</v>
      </c>
      <c r="F1305" s="4" t="s">
        <v>611</v>
      </c>
      <c r="G130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10.25613892617582</v>
      </c>
      <c r="H130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05" s="38">
        <f t="shared" ca="1" si="240"/>
        <v>11.834801567786274</v>
      </c>
      <c r="K1305" s="38">
        <f t="shared" ca="1" si="241"/>
        <v>10.069847748236965</v>
      </c>
      <c r="L1305" s="38">
        <f t="shared" ca="1" si="242"/>
        <v>10.550713901132101</v>
      </c>
      <c r="M1305" s="38">
        <f t="shared" ca="1" si="243"/>
        <v>10.812987001998914</v>
      </c>
      <c r="N1305" s="38">
        <f t="shared" ca="1" si="244"/>
        <v>10.646964435884501</v>
      </c>
      <c r="O1305" s="38">
        <f t="shared" ca="1" si="245"/>
        <v>10.884406986542224</v>
      </c>
      <c r="P1305" s="38">
        <f t="shared" ca="1" si="246"/>
        <v>10.876494545014681</v>
      </c>
      <c r="Q1305" s="38">
        <f t="shared" ca="1" si="247"/>
        <v>10.370971508619638</v>
      </c>
      <c r="R1305" s="38">
        <f t="shared" ca="1" si="248"/>
        <v>9.9721482764584675</v>
      </c>
      <c r="S1305" s="38">
        <f t="shared" ca="1" si="249"/>
        <v>10.014152474143035</v>
      </c>
      <c r="T1305" s="38">
        <f t="shared" ca="1" si="250"/>
        <v>10.25613892617582</v>
      </c>
      <c r="U1305" s="38" t="str">
        <f t="shared" ca="1" si="251"/>
        <v>-</v>
      </c>
      <c r="V1305" s="38"/>
      <c r="W1305" s="38"/>
    </row>
    <row r="1306" spans="1:23" x14ac:dyDescent="0.35">
      <c r="A1306" s="2" t="str">
        <f>BASE_NOTAS[[#This Row],[Sigla]]&amp;BASE_NOTAS[[#This Row],[CÓDIGO]]</f>
        <v>ESPM_PB_TM</v>
      </c>
      <c r="B1306" s="4" t="s">
        <v>183</v>
      </c>
      <c r="C1306" s="4" t="s">
        <v>52</v>
      </c>
      <c r="D1306" s="4" t="s">
        <v>121</v>
      </c>
      <c r="E1306" s="42">
        <v>5.3687230416875327</v>
      </c>
      <c r="F1306" s="4" t="s">
        <v>611</v>
      </c>
      <c r="G130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5.5614539046299631</v>
      </c>
      <c r="H130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06" s="38">
        <f t="shared" ca="1" si="240"/>
        <v>6.4702623946484765</v>
      </c>
      <c r="K1306" s="38">
        <f t="shared" ca="1" si="241"/>
        <v>6.0527829942434979</v>
      </c>
      <c r="L1306" s="38">
        <f t="shared" ca="1" si="242"/>
        <v>5.2321105035260551</v>
      </c>
      <c r="M1306" s="38">
        <f t="shared" ca="1" si="243"/>
        <v>4.9673964412428493</v>
      </c>
      <c r="N1306" s="38">
        <f t="shared" ca="1" si="244"/>
        <v>4.6791132870745011</v>
      </c>
      <c r="O1306" s="38">
        <f t="shared" ca="1" si="245"/>
        <v>5.2136252887357912</v>
      </c>
      <c r="P1306" s="38">
        <f t="shared" ca="1" si="246"/>
        <v>5.266832528005656</v>
      </c>
      <c r="Q1306" s="38">
        <f t="shared" ca="1" si="247"/>
        <v>5.2809739064954035</v>
      </c>
      <c r="R1306" s="38">
        <f t="shared" ca="1" si="248"/>
        <v>6.252689980784405</v>
      </c>
      <c r="S1306" s="38">
        <f t="shared" ca="1" si="249"/>
        <v>5.3687230416875327</v>
      </c>
      <c r="T1306" s="38">
        <f t="shared" ca="1" si="250"/>
        <v>5.5614539046299631</v>
      </c>
      <c r="U1306" s="38" t="str">
        <f t="shared" ca="1" si="251"/>
        <v>-</v>
      </c>
      <c r="V1306" s="38"/>
      <c r="W1306" s="38"/>
    </row>
    <row r="1307" spans="1:23" x14ac:dyDescent="0.35">
      <c r="A1307" s="2" t="str">
        <f>BASE_NOTAS[[#This Row],[Sigla]]&amp;BASE_NOTAS[[#This Row],[CÓDIGO]]</f>
        <v>GOPM_PB_TM</v>
      </c>
      <c r="B1307" s="4" t="s">
        <v>190</v>
      </c>
      <c r="C1307" s="4" t="s">
        <v>52</v>
      </c>
      <c r="D1307" s="4" t="s">
        <v>121</v>
      </c>
      <c r="E1307" s="42">
        <v>9.84165192407165</v>
      </c>
      <c r="F1307" s="4" t="s">
        <v>611</v>
      </c>
      <c r="G130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9.3082234002025572</v>
      </c>
      <c r="H130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07" s="38">
        <f t="shared" ca="1" si="240"/>
        <v>7.7255832827436945</v>
      </c>
      <c r="K1307" s="38">
        <f t="shared" ca="1" si="241"/>
        <v>8.3161384325900229</v>
      </c>
      <c r="L1307" s="38">
        <f t="shared" ca="1" si="242"/>
        <v>8.4165528681789024</v>
      </c>
      <c r="M1307" s="38">
        <f t="shared" ca="1" si="243"/>
        <v>8.4158052694917895</v>
      </c>
      <c r="N1307" s="38">
        <f t="shared" ca="1" si="244"/>
        <v>8.4471482388734067</v>
      </c>
      <c r="O1307" s="38">
        <f t="shared" ca="1" si="245"/>
        <v>8.7532720352643363</v>
      </c>
      <c r="P1307" s="38">
        <f t="shared" ca="1" si="246"/>
        <v>8.6639146128174396</v>
      </c>
      <c r="Q1307" s="38">
        <f t="shared" ca="1" si="247"/>
        <v>8.9660083971741429</v>
      </c>
      <c r="R1307" s="38">
        <f t="shared" ca="1" si="248"/>
        <v>9.7226758365503496</v>
      </c>
      <c r="S1307" s="38">
        <f t="shared" ca="1" si="249"/>
        <v>9.84165192407165</v>
      </c>
      <c r="T1307" s="38">
        <f t="shared" ca="1" si="250"/>
        <v>9.3082234002025572</v>
      </c>
      <c r="U1307" s="38" t="str">
        <f t="shared" ca="1" si="251"/>
        <v>-</v>
      </c>
      <c r="V1307" s="38"/>
      <c r="W1307" s="38"/>
    </row>
    <row r="1308" spans="1:23" x14ac:dyDescent="0.35">
      <c r="A1308" s="2" t="str">
        <f>BASE_NOTAS[[#This Row],[Sigla]]&amp;BASE_NOTAS[[#This Row],[CÓDIGO]]</f>
        <v>MAPM_PB_TM</v>
      </c>
      <c r="B1308" s="4" t="s">
        <v>191</v>
      </c>
      <c r="C1308" s="4" t="s">
        <v>52</v>
      </c>
      <c r="D1308" s="4" t="s">
        <v>121</v>
      </c>
      <c r="E1308" s="42">
        <v>3.9483309817965591</v>
      </c>
      <c r="F1308" s="4" t="s">
        <v>611</v>
      </c>
      <c r="G130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3.6027888129592087</v>
      </c>
      <c r="H130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08" s="38">
        <f t="shared" ca="1" si="240"/>
        <v>3.3587503267577477</v>
      </c>
      <c r="K1308" s="38">
        <f t="shared" ca="1" si="241"/>
        <v>3.3987737617949167</v>
      </c>
      <c r="L1308" s="38">
        <f t="shared" ca="1" si="242"/>
        <v>3.4086116246302729</v>
      </c>
      <c r="M1308" s="38">
        <f t="shared" ca="1" si="243"/>
        <v>3.7737440048090147</v>
      </c>
      <c r="N1308" s="38">
        <f t="shared" ca="1" si="244"/>
        <v>3.5857409688847661</v>
      </c>
      <c r="O1308" s="38">
        <f t="shared" ca="1" si="245"/>
        <v>3.962830281378888</v>
      </c>
      <c r="P1308" s="38">
        <f t="shared" ca="1" si="246"/>
        <v>3.6840437169427447</v>
      </c>
      <c r="Q1308" s="38">
        <f t="shared" ca="1" si="247"/>
        <v>3.8813695356162423</v>
      </c>
      <c r="R1308" s="38">
        <f t="shared" ca="1" si="248"/>
        <v>4.0473257327494458</v>
      </c>
      <c r="S1308" s="38">
        <f t="shared" ca="1" si="249"/>
        <v>3.9483309817965591</v>
      </c>
      <c r="T1308" s="38">
        <f t="shared" ca="1" si="250"/>
        <v>3.6027888129592087</v>
      </c>
      <c r="U1308" s="38" t="str">
        <f t="shared" ca="1" si="251"/>
        <v>-</v>
      </c>
      <c r="V1308" s="38"/>
      <c r="W1308" s="38"/>
    </row>
    <row r="1309" spans="1:23" x14ac:dyDescent="0.35">
      <c r="A1309" s="2" t="str">
        <f>BASE_NOTAS[[#This Row],[Sigla]]&amp;BASE_NOTAS[[#This Row],[CÓDIGO]]</f>
        <v>MGPM_PB_TM</v>
      </c>
      <c r="B1309" s="4" t="s">
        <v>192</v>
      </c>
      <c r="C1309" s="4" t="s">
        <v>52</v>
      </c>
      <c r="D1309" s="4" t="s">
        <v>121</v>
      </c>
      <c r="E1309" s="42">
        <v>29.002115367925342</v>
      </c>
      <c r="F1309" s="4" t="s">
        <v>611</v>
      </c>
      <c r="G130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27.741122874522866</v>
      </c>
      <c r="H130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09" s="38">
        <f t="shared" ca="1" si="240"/>
        <v>26.951791129106262</v>
      </c>
      <c r="K1309" s="38">
        <f t="shared" ca="1" si="241"/>
        <v>27.176784458265875</v>
      </c>
      <c r="L1309" s="38">
        <f t="shared" ca="1" si="242"/>
        <v>26.032491626648302</v>
      </c>
      <c r="M1309" s="38">
        <f t="shared" ca="1" si="243"/>
        <v>26.124503882335571</v>
      </c>
      <c r="N1309" s="38">
        <f t="shared" ca="1" si="244"/>
        <v>25.830298838484644</v>
      </c>
      <c r="O1309" s="38">
        <f t="shared" ca="1" si="245"/>
        <v>27.554610349552938</v>
      </c>
      <c r="P1309" s="38">
        <f t="shared" ca="1" si="246"/>
        <v>28.689168349397654</v>
      </c>
      <c r="Q1309" s="38">
        <f t="shared" ca="1" si="247"/>
        <v>28.78722926721678</v>
      </c>
      <c r="R1309" s="38">
        <f t="shared" ca="1" si="248"/>
        <v>31.586497444251965</v>
      </c>
      <c r="S1309" s="38">
        <f t="shared" ca="1" si="249"/>
        <v>29.002115367925342</v>
      </c>
      <c r="T1309" s="38">
        <f t="shared" ca="1" si="250"/>
        <v>27.741122874522866</v>
      </c>
      <c r="U1309" s="38" t="str">
        <f t="shared" ca="1" si="251"/>
        <v>-</v>
      </c>
      <c r="V1309" s="38"/>
      <c r="W1309" s="38"/>
    </row>
    <row r="1310" spans="1:23" x14ac:dyDescent="0.35">
      <c r="A1310" s="2" t="str">
        <f>BASE_NOTAS[[#This Row],[Sigla]]&amp;BASE_NOTAS[[#This Row],[CÓDIGO]]</f>
        <v>MSPM_PB_TM</v>
      </c>
      <c r="B1310" s="4" t="s">
        <v>193</v>
      </c>
      <c r="C1310" s="4" t="s">
        <v>52</v>
      </c>
      <c r="D1310" s="4" t="s">
        <v>121</v>
      </c>
      <c r="E1310" s="42">
        <v>4.5503095114050094</v>
      </c>
      <c r="F1310" s="4" t="s">
        <v>611</v>
      </c>
      <c r="G131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4.4350762846029861</v>
      </c>
      <c r="H131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10" s="38">
        <f t="shared" ca="1" si="240"/>
        <v>3.2784676881804296</v>
      </c>
      <c r="K1310" s="38">
        <f t="shared" ca="1" si="241"/>
        <v>3.9041078814061083</v>
      </c>
      <c r="L1310" s="38">
        <f t="shared" ca="1" si="242"/>
        <v>3.6984585854623204</v>
      </c>
      <c r="M1310" s="38">
        <f t="shared" ca="1" si="243"/>
        <v>4.075981526769656</v>
      </c>
      <c r="N1310" s="38">
        <f t="shared" ca="1" si="244"/>
        <v>3.9828866555898941</v>
      </c>
      <c r="O1310" s="38">
        <f t="shared" ca="1" si="245"/>
        <v>4.4727494202423363</v>
      </c>
      <c r="P1310" s="38">
        <f t="shared" ca="1" si="246"/>
        <v>4.1056747914885552</v>
      </c>
      <c r="Q1310" s="38">
        <f t="shared" ca="1" si="247"/>
        <v>4.6114991008504891</v>
      </c>
      <c r="R1310" s="38">
        <f t="shared" ca="1" si="248"/>
        <v>4.6803271215319953</v>
      </c>
      <c r="S1310" s="38">
        <f t="shared" ca="1" si="249"/>
        <v>4.5503095114050094</v>
      </c>
      <c r="T1310" s="38">
        <f t="shared" ca="1" si="250"/>
        <v>4.4350762846029861</v>
      </c>
      <c r="U1310" s="38" t="str">
        <f t="shared" ca="1" si="251"/>
        <v>-</v>
      </c>
      <c r="V1310" s="38"/>
      <c r="W1310" s="38"/>
    </row>
    <row r="1311" spans="1:23" x14ac:dyDescent="0.35">
      <c r="A1311" s="2" t="str">
        <f>BASE_NOTAS[[#This Row],[Sigla]]&amp;BASE_NOTAS[[#This Row],[CÓDIGO]]</f>
        <v>MTPM_PB_TM</v>
      </c>
      <c r="B1311" s="4" t="s">
        <v>195</v>
      </c>
      <c r="C1311" s="4" t="s">
        <v>52</v>
      </c>
      <c r="D1311" s="4" t="s">
        <v>121</v>
      </c>
      <c r="E1311" s="42">
        <v>7.6374594016469013</v>
      </c>
      <c r="F1311" s="4" t="s">
        <v>611</v>
      </c>
      <c r="G131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7.1386889248538328</v>
      </c>
      <c r="H131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11" s="38">
        <f t="shared" ca="1" si="240"/>
        <v>4.9011236531877787</v>
      </c>
      <c r="K1311" s="38">
        <f t="shared" ca="1" si="241"/>
        <v>4.8788934782357147</v>
      </c>
      <c r="L1311" s="38">
        <f t="shared" ca="1" si="242"/>
        <v>5.0915126843672525</v>
      </c>
      <c r="M1311" s="38">
        <f t="shared" ca="1" si="243"/>
        <v>5.9097829419032806</v>
      </c>
      <c r="N1311" s="38">
        <f t="shared" ca="1" si="244"/>
        <v>5.5871382121023352</v>
      </c>
      <c r="O1311" s="38">
        <f t="shared" ca="1" si="245"/>
        <v>5.8639222729061329</v>
      </c>
      <c r="P1311" s="38">
        <f t="shared" ca="1" si="246"/>
        <v>5.587940931850099</v>
      </c>
      <c r="Q1311" s="38">
        <f t="shared" ca="1" si="247"/>
        <v>7.1139916238733889</v>
      </c>
      <c r="R1311" s="38">
        <f t="shared" ca="1" si="248"/>
        <v>8.6411586802490312</v>
      </c>
      <c r="S1311" s="38">
        <f t="shared" ca="1" si="249"/>
        <v>7.6374594016469013</v>
      </c>
      <c r="T1311" s="38">
        <f t="shared" ca="1" si="250"/>
        <v>7.1386889248538328</v>
      </c>
      <c r="U1311" s="38" t="str">
        <f t="shared" ca="1" si="251"/>
        <v>-</v>
      </c>
      <c r="V1311" s="38"/>
      <c r="W1311" s="38"/>
    </row>
    <row r="1312" spans="1:23" x14ac:dyDescent="0.35">
      <c r="A1312" s="2" t="str">
        <f>BASE_NOTAS[[#This Row],[Sigla]]&amp;BASE_NOTAS[[#This Row],[CÓDIGO]]</f>
        <v>PAPM_PB_TM</v>
      </c>
      <c r="B1312" s="4" t="s">
        <v>196</v>
      </c>
      <c r="C1312" s="4" t="s">
        <v>52</v>
      </c>
      <c r="D1312" s="4" t="s">
        <v>121</v>
      </c>
      <c r="E1312" s="42">
        <v>7.1663583227960039</v>
      </c>
      <c r="F1312" s="4" t="s">
        <v>611</v>
      </c>
      <c r="G131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6.8980862994098224</v>
      </c>
      <c r="H131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12" s="38">
        <f t="shared" ca="1" si="240"/>
        <v>5.9379637518441246</v>
      </c>
      <c r="K1312" s="38">
        <f t="shared" ca="1" si="241"/>
        <v>6.6405373753295569</v>
      </c>
      <c r="L1312" s="38">
        <f t="shared" ca="1" si="242"/>
        <v>6.6143933370384502</v>
      </c>
      <c r="M1312" s="38">
        <f t="shared" ca="1" si="243"/>
        <v>6.4328568495802454</v>
      </c>
      <c r="N1312" s="38">
        <f t="shared" ca="1" si="244"/>
        <v>6.7558894176851849</v>
      </c>
      <c r="O1312" s="38">
        <f t="shared" ca="1" si="245"/>
        <v>7.1242792502556371</v>
      </c>
      <c r="P1312" s="38">
        <f t="shared" ca="1" si="246"/>
        <v>7.3955846628122597</v>
      </c>
      <c r="Q1312" s="38">
        <f t="shared" ca="1" si="247"/>
        <v>8.2345076990662687</v>
      </c>
      <c r="R1312" s="38">
        <f t="shared" ca="1" si="248"/>
        <v>9.1640129078125145</v>
      </c>
      <c r="S1312" s="38">
        <f t="shared" ca="1" si="249"/>
        <v>7.1663583227960039</v>
      </c>
      <c r="T1312" s="38">
        <f t="shared" ca="1" si="250"/>
        <v>6.8980862994098224</v>
      </c>
      <c r="U1312" s="38" t="str">
        <f t="shared" ca="1" si="251"/>
        <v>-</v>
      </c>
      <c r="V1312" s="38"/>
      <c r="W1312" s="38"/>
    </row>
    <row r="1313" spans="1:23" x14ac:dyDescent="0.35">
      <c r="A1313" s="2" t="str">
        <f>BASE_NOTAS[[#This Row],[Sigla]]&amp;BASE_NOTAS[[#This Row],[CÓDIGO]]</f>
        <v>PBPM_PB_TM</v>
      </c>
      <c r="B1313" s="4" t="s">
        <v>197</v>
      </c>
      <c r="C1313" s="4" t="s">
        <v>52</v>
      </c>
      <c r="D1313" s="4" t="s">
        <v>121</v>
      </c>
      <c r="E1313" s="42">
        <v>2.1452678857561756</v>
      </c>
      <c r="F1313" s="4" t="s">
        <v>611</v>
      </c>
      <c r="G131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2.1606909244420356</v>
      </c>
      <c r="H131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13" s="38">
        <f t="shared" ca="1" si="240"/>
        <v>2.3018622738632097</v>
      </c>
      <c r="K1313" s="38">
        <f t="shared" ca="1" si="241"/>
        <v>2.3382216521633432</v>
      </c>
      <c r="L1313" s="38">
        <f t="shared" ca="1" si="242"/>
        <v>2.2993286821391647</v>
      </c>
      <c r="M1313" s="38">
        <f t="shared" ca="1" si="243"/>
        <v>2.2912050565993725</v>
      </c>
      <c r="N1313" s="38">
        <f t="shared" ca="1" si="244"/>
        <v>2.2774167088674977</v>
      </c>
      <c r="O1313" s="38">
        <f t="shared" ca="1" si="245"/>
        <v>2.2956400261338876</v>
      </c>
      <c r="P1313" s="38">
        <f t="shared" ca="1" si="246"/>
        <v>2.2658450603524174</v>
      </c>
      <c r="Q1313" s="38">
        <f t="shared" ca="1" si="247"/>
        <v>2.2179824103265795</v>
      </c>
      <c r="R1313" s="38">
        <f t="shared" ca="1" si="248"/>
        <v>2.1721688030775534</v>
      </c>
      <c r="S1313" s="38">
        <f t="shared" ca="1" si="249"/>
        <v>2.1452678857561756</v>
      </c>
      <c r="T1313" s="38">
        <f t="shared" ca="1" si="250"/>
        <v>2.1606909244420356</v>
      </c>
      <c r="U1313" s="38" t="str">
        <f t="shared" ca="1" si="251"/>
        <v>-</v>
      </c>
      <c r="V1313" s="38"/>
      <c r="W1313" s="38"/>
    </row>
    <row r="1314" spans="1:23" x14ac:dyDescent="0.35">
      <c r="A1314" s="2" t="str">
        <f>BASE_NOTAS[[#This Row],[Sigla]]&amp;BASE_NOTAS[[#This Row],[CÓDIGO]]</f>
        <v>PEPM_PB_TM</v>
      </c>
      <c r="B1314" s="4" t="s">
        <v>198</v>
      </c>
      <c r="C1314" s="4" t="s">
        <v>52</v>
      </c>
      <c r="D1314" s="4" t="s">
        <v>121</v>
      </c>
      <c r="E1314" s="42">
        <v>7.3624515822628602</v>
      </c>
      <c r="F1314" s="4" t="s">
        <v>611</v>
      </c>
      <c r="G131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7.2335090510929287</v>
      </c>
      <c r="H131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14" s="38">
        <f t="shared" ca="1" si="240"/>
        <v>7.4672583540907018</v>
      </c>
      <c r="K1314" s="38">
        <f t="shared" ca="1" si="241"/>
        <v>7.6268230881128707</v>
      </c>
      <c r="L1314" s="38">
        <f t="shared" ca="1" si="242"/>
        <v>7.2046291430527969</v>
      </c>
      <c r="M1314" s="38">
        <f t="shared" ca="1" si="243"/>
        <v>7.5666621145943953</v>
      </c>
      <c r="N1314" s="38">
        <f t="shared" ca="1" si="244"/>
        <v>7.9169254858942484</v>
      </c>
      <c r="O1314" s="38">
        <f t="shared" ca="1" si="245"/>
        <v>8.1247569378573914</v>
      </c>
      <c r="P1314" s="38">
        <f t="shared" ca="1" si="246"/>
        <v>8.2851664637289879</v>
      </c>
      <c r="Q1314" s="38">
        <f t="shared" ca="1" si="247"/>
        <v>7.4794528340106359</v>
      </c>
      <c r="R1314" s="38">
        <f t="shared" ca="1" si="248"/>
        <v>7.4819407482769389</v>
      </c>
      <c r="S1314" s="38">
        <f t="shared" ca="1" si="249"/>
        <v>7.3624515822628602</v>
      </c>
      <c r="T1314" s="38">
        <f t="shared" ca="1" si="250"/>
        <v>7.2335090510929287</v>
      </c>
      <c r="U1314" s="38" t="str">
        <f t="shared" ca="1" si="251"/>
        <v>-</v>
      </c>
      <c r="V1314" s="38"/>
      <c r="W1314" s="38"/>
    </row>
    <row r="1315" spans="1:23" x14ac:dyDescent="0.35">
      <c r="A1315" s="2" t="str">
        <f>BASE_NOTAS[[#This Row],[Sigla]]&amp;BASE_NOTAS[[#This Row],[CÓDIGO]]</f>
        <v>PIPM_PB_TM</v>
      </c>
      <c r="B1315" s="4" t="s">
        <v>199</v>
      </c>
      <c r="C1315" s="4" t="s">
        <v>52</v>
      </c>
      <c r="D1315" s="4" t="s">
        <v>121</v>
      </c>
      <c r="E1315" s="42">
        <v>1.6880575882713256</v>
      </c>
      <c r="F1315" s="4" t="s">
        <v>611</v>
      </c>
      <c r="G131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1.6196148989819619</v>
      </c>
      <c r="H131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15" s="38">
        <f t="shared" ca="1" si="240"/>
        <v>1.3764087214445972</v>
      </c>
      <c r="K1315" s="38">
        <f t="shared" ca="1" si="241"/>
        <v>1.3970929223347965</v>
      </c>
      <c r="L1315" s="38">
        <f t="shared" ca="1" si="242"/>
        <v>1.4158621565538381</v>
      </c>
      <c r="M1315" s="38">
        <f t="shared" ca="1" si="243"/>
        <v>1.5776405592953691</v>
      </c>
      <c r="N1315" s="38">
        <f t="shared" ca="1" si="244"/>
        <v>1.5204712124413309</v>
      </c>
      <c r="O1315" s="38">
        <f t="shared" ca="1" si="245"/>
        <v>1.6867085346966892</v>
      </c>
      <c r="P1315" s="38">
        <f t="shared" ca="1" si="246"/>
        <v>1.6972222174865315</v>
      </c>
      <c r="Q1315" s="38">
        <f t="shared" ca="1" si="247"/>
        <v>1.7531602763454484</v>
      </c>
      <c r="R1315" s="38">
        <f t="shared" ca="1" si="248"/>
        <v>1.7543688541835147</v>
      </c>
      <c r="S1315" s="38">
        <f t="shared" ca="1" si="249"/>
        <v>1.6880575882713256</v>
      </c>
      <c r="T1315" s="38">
        <f t="shared" ca="1" si="250"/>
        <v>1.6196148989819619</v>
      </c>
      <c r="U1315" s="38" t="str">
        <f t="shared" ca="1" si="251"/>
        <v>-</v>
      </c>
      <c r="V1315" s="38"/>
      <c r="W1315" s="38"/>
    </row>
    <row r="1316" spans="1:23" x14ac:dyDescent="0.35">
      <c r="A1316" s="2" t="str">
        <f>BASE_NOTAS[[#This Row],[Sigla]]&amp;BASE_NOTAS[[#This Row],[CÓDIGO]]</f>
        <v>PRPM_PB_TM</v>
      </c>
      <c r="B1316" s="4" t="s">
        <v>200</v>
      </c>
      <c r="C1316" s="4" t="s">
        <v>52</v>
      </c>
      <c r="D1316" s="4" t="s">
        <v>121</v>
      </c>
      <c r="E1316" s="42">
        <v>19.421461378912102</v>
      </c>
      <c r="F1316" s="4" t="s">
        <v>611</v>
      </c>
      <c r="G131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19.033647010388481</v>
      </c>
      <c r="H131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16" s="38">
        <f t="shared" ca="1" si="240"/>
        <v>17.587385936938905</v>
      </c>
      <c r="K1316" s="38">
        <f t="shared" ca="1" si="241"/>
        <v>18.310138360818279</v>
      </c>
      <c r="L1316" s="38">
        <f t="shared" ca="1" si="242"/>
        <v>19.207674663328039</v>
      </c>
      <c r="M1316" s="38">
        <f t="shared" ca="1" si="243"/>
        <v>19.379281973192914</v>
      </c>
      <c r="N1316" s="38">
        <f t="shared" ca="1" si="244"/>
        <v>19.480444572867771</v>
      </c>
      <c r="O1316" s="38">
        <f t="shared" ca="1" si="245"/>
        <v>20.367772787541753</v>
      </c>
      <c r="P1316" s="38">
        <f t="shared" ca="1" si="246"/>
        <v>20.119595877522624</v>
      </c>
      <c r="Q1316" s="38">
        <f t="shared" ca="1" si="247"/>
        <v>19.57846452809693</v>
      </c>
      <c r="R1316" s="38">
        <f t="shared" ca="1" si="248"/>
        <v>19.665657391645443</v>
      </c>
      <c r="S1316" s="38">
        <f t="shared" ca="1" si="249"/>
        <v>19.421461378912102</v>
      </c>
      <c r="T1316" s="38">
        <f t="shared" ca="1" si="250"/>
        <v>19.033647010388481</v>
      </c>
      <c r="U1316" s="38" t="str">
        <f t="shared" ca="1" si="251"/>
        <v>-</v>
      </c>
      <c r="V1316" s="38"/>
      <c r="W1316" s="38"/>
    </row>
    <row r="1317" spans="1:23" x14ac:dyDescent="0.35">
      <c r="A1317" s="2" t="str">
        <f>BASE_NOTAS[[#This Row],[Sigla]]&amp;BASE_NOTAS[[#This Row],[CÓDIGO]]</f>
        <v>RJPM_PB_TM</v>
      </c>
      <c r="B1317" s="4" t="s">
        <v>201</v>
      </c>
      <c r="C1317" s="4" t="s">
        <v>52</v>
      </c>
      <c r="D1317" s="4" t="s">
        <v>121</v>
      </c>
      <c r="E1317" s="42">
        <v>37.1140872332819</v>
      </c>
      <c r="F1317" s="4" t="s">
        <v>611</v>
      </c>
      <c r="G131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33.864682516395646</v>
      </c>
      <c r="H131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17" s="38">
        <f t="shared" ca="1" si="240"/>
        <v>32.618348591654559</v>
      </c>
      <c r="K1317" s="38">
        <f t="shared" ca="1" si="241"/>
        <v>35.602096908189587</v>
      </c>
      <c r="L1317" s="38">
        <f t="shared" ca="1" si="242"/>
        <v>32.796646856758159</v>
      </c>
      <c r="M1317" s="38">
        <f t="shared" ca="1" si="243"/>
        <v>30.525962253263515</v>
      </c>
      <c r="N1317" s="38">
        <f t="shared" ca="1" si="244"/>
        <v>30.896788434097889</v>
      </c>
      <c r="O1317" s="38">
        <f t="shared" ca="1" si="245"/>
        <v>35.261746036745407</v>
      </c>
      <c r="P1317" s="38">
        <f t="shared" ca="1" si="246"/>
        <v>33.350702458899868</v>
      </c>
      <c r="Q1317" s="38">
        <f t="shared" ca="1" si="247"/>
        <v>31.54944674070796</v>
      </c>
      <c r="R1317" s="38">
        <f t="shared" ca="1" si="248"/>
        <v>35.350278599053937</v>
      </c>
      <c r="S1317" s="38">
        <f t="shared" ca="1" si="249"/>
        <v>37.1140872332819</v>
      </c>
      <c r="T1317" s="38">
        <f t="shared" ca="1" si="250"/>
        <v>33.864682516395646</v>
      </c>
      <c r="U1317" s="38" t="str">
        <f t="shared" ca="1" si="251"/>
        <v>-</v>
      </c>
      <c r="V1317" s="38"/>
      <c r="W1317" s="38"/>
    </row>
    <row r="1318" spans="1:23" x14ac:dyDescent="0.35">
      <c r="A1318" s="2" t="str">
        <f>BASE_NOTAS[[#This Row],[Sigla]]&amp;BASE_NOTAS[[#This Row],[CÓDIGO]]</f>
        <v>RNPM_PB_TM</v>
      </c>
      <c r="B1318" s="4" t="s">
        <v>202</v>
      </c>
      <c r="C1318" s="4" t="s">
        <v>52</v>
      </c>
      <c r="D1318" s="4" t="s">
        <v>121</v>
      </c>
      <c r="E1318" s="42">
        <v>2.4041577653682</v>
      </c>
      <c r="F1318" s="4" t="s">
        <v>611</v>
      </c>
      <c r="G131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2.255958002796886</v>
      </c>
      <c r="H131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18" s="38">
        <f t="shared" ca="1" si="240"/>
        <v>2.1642156271125179</v>
      </c>
      <c r="K1318" s="38">
        <f t="shared" ca="1" si="241"/>
        <v>2.2587582334719674</v>
      </c>
      <c r="L1318" s="38">
        <f t="shared" ca="1" si="242"/>
        <v>2.2739606494219928</v>
      </c>
      <c r="M1318" s="38">
        <f t="shared" ca="1" si="243"/>
        <v>2.3132969747370433</v>
      </c>
      <c r="N1318" s="38">
        <f t="shared" ca="1" si="244"/>
        <v>2.3251988975262443</v>
      </c>
      <c r="O1318" s="38">
        <f t="shared" ca="1" si="245"/>
        <v>2.4017150174976392</v>
      </c>
      <c r="P1318" s="38">
        <f t="shared" ca="1" si="246"/>
        <v>2.3980398283544044</v>
      </c>
      <c r="Q1318" s="38">
        <f t="shared" ca="1" si="247"/>
        <v>2.2782070646148558</v>
      </c>
      <c r="R1318" s="38">
        <f t="shared" ca="1" si="248"/>
        <v>2.2987284830354442</v>
      </c>
      <c r="S1318" s="38">
        <f t="shared" ca="1" si="249"/>
        <v>2.4041577653682</v>
      </c>
      <c r="T1318" s="38">
        <f t="shared" ca="1" si="250"/>
        <v>2.255958002796886</v>
      </c>
      <c r="U1318" s="38" t="str">
        <f t="shared" ca="1" si="251"/>
        <v>-</v>
      </c>
      <c r="V1318" s="38"/>
      <c r="W1318" s="38"/>
    </row>
    <row r="1319" spans="1:23" x14ac:dyDescent="0.35">
      <c r="A1319" s="2" t="str">
        <f>BASE_NOTAS[[#This Row],[Sigla]]&amp;BASE_NOTAS[[#This Row],[CÓDIGO]]</f>
        <v>ROPM_PB_TM</v>
      </c>
      <c r="B1319" s="4" t="s">
        <v>203</v>
      </c>
      <c r="C1319" s="4" t="s">
        <v>52</v>
      </c>
      <c r="D1319" s="4" t="s">
        <v>121</v>
      </c>
      <c r="E1319" s="42">
        <v>1.5065926274782677</v>
      </c>
      <c r="F1319" s="4" t="s">
        <v>611</v>
      </c>
      <c r="G131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1.5550562375691217</v>
      </c>
      <c r="H131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19" s="38">
        <f t="shared" ca="1" si="240"/>
        <v>1.3325741796300283</v>
      </c>
      <c r="K1319" s="38">
        <f t="shared" ca="1" si="241"/>
        <v>1.2980897006860403</v>
      </c>
      <c r="L1319" s="38">
        <f t="shared" ca="1" si="242"/>
        <v>1.339735378043692</v>
      </c>
      <c r="M1319" s="38">
        <f t="shared" ca="1" si="243"/>
        <v>1.398530788337794</v>
      </c>
      <c r="N1319" s="38">
        <f t="shared" ca="1" si="244"/>
        <v>1.510880249172758</v>
      </c>
      <c r="O1319" s="38">
        <f t="shared" ca="1" si="245"/>
        <v>1.4166610404145681</v>
      </c>
      <c r="P1319" s="38">
        <f t="shared" ca="1" si="246"/>
        <v>1.4146316979686628</v>
      </c>
      <c r="Q1319" s="38">
        <f t="shared" ca="1" si="247"/>
        <v>1.5081042043016131</v>
      </c>
      <c r="R1319" s="38">
        <f t="shared" ca="1" si="248"/>
        <v>1.5071611063302162</v>
      </c>
      <c r="S1319" s="38">
        <f t="shared" ca="1" si="249"/>
        <v>1.5065926274782677</v>
      </c>
      <c r="T1319" s="38">
        <f t="shared" ca="1" si="250"/>
        <v>1.5550562375691217</v>
      </c>
      <c r="U1319" s="38" t="str">
        <f t="shared" ca="1" si="251"/>
        <v>-</v>
      </c>
      <c r="V1319" s="38"/>
      <c r="W1319" s="38"/>
    </row>
    <row r="1320" spans="1:23" x14ac:dyDescent="0.35">
      <c r="A1320" s="2" t="str">
        <f>BASE_NOTAS[[#This Row],[Sigla]]&amp;BASE_NOTAS[[#This Row],[CÓDIGO]]</f>
        <v>RRPM_PB_TM</v>
      </c>
      <c r="B1320" s="4" t="s">
        <v>204</v>
      </c>
      <c r="C1320" s="4" t="s">
        <v>52</v>
      </c>
      <c r="D1320" s="4" t="s">
        <v>121</v>
      </c>
      <c r="E1320" s="42">
        <v>0</v>
      </c>
      <c r="F1320" s="4" t="s">
        <v>611</v>
      </c>
      <c r="G132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132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20" s="38">
        <f t="shared" ca="1" si="240"/>
        <v>0</v>
      </c>
      <c r="K1320" s="38">
        <f t="shared" ca="1" si="241"/>
        <v>0</v>
      </c>
      <c r="L1320" s="38">
        <f t="shared" ca="1" si="242"/>
        <v>0</v>
      </c>
      <c r="M1320" s="38">
        <f t="shared" ca="1" si="243"/>
        <v>0</v>
      </c>
      <c r="N1320" s="38">
        <f t="shared" ca="1" si="244"/>
        <v>0</v>
      </c>
      <c r="O1320" s="38">
        <f t="shared" ca="1" si="245"/>
        <v>0</v>
      </c>
      <c r="P1320" s="38">
        <f t="shared" ca="1" si="246"/>
        <v>0</v>
      </c>
      <c r="Q1320" s="38">
        <f t="shared" ca="1" si="247"/>
        <v>0</v>
      </c>
      <c r="R1320" s="38">
        <f t="shared" ca="1" si="248"/>
        <v>0</v>
      </c>
      <c r="S1320" s="38">
        <f t="shared" ca="1" si="249"/>
        <v>0</v>
      </c>
      <c r="T1320" s="38">
        <f t="shared" ca="1" si="250"/>
        <v>0</v>
      </c>
      <c r="U1320" s="38" t="str">
        <f t="shared" ca="1" si="251"/>
        <v>-</v>
      </c>
      <c r="V1320" s="38"/>
      <c r="W1320" s="38"/>
    </row>
    <row r="1321" spans="1:23" x14ac:dyDescent="0.35">
      <c r="A1321" s="2" t="str">
        <f>BASE_NOTAS[[#This Row],[Sigla]]&amp;BASE_NOTAS[[#This Row],[CÓDIGO]]</f>
        <v>RSPM_PB_TM</v>
      </c>
      <c r="B1321" s="4" t="s">
        <v>205</v>
      </c>
      <c r="C1321" s="4" t="s">
        <v>52</v>
      </c>
      <c r="D1321" s="4" t="s">
        <v>121</v>
      </c>
      <c r="E1321" s="42">
        <v>18.252740041139848</v>
      </c>
      <c r="F1321" s="4" t="s">
        <v>611</v>
      </c>
      <c r="G132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18.213584484944111</v>
      </c>
      <c r="H132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21" s="38">
        <f t="shared" ca="1" si="240"/>
        <v>20.108784039248309</v>
      </c>
      <c r="K1321" s="38">
        <f t="shared" ca="1" si="241"/>
        <v>18.880297082849484</v>
      </c>
      <c r="L1321" s="38">
        <f t="shared" ca="1" si="242"/>
        <v>19.36833385133566</v>
      </c>
      <c r="M1321" s="38">
        <f t="shared" ca="1" si="243"/>
        <v>19.964728545157222</v>
      </c>
      <c r="N1321" s="38">
        <f t="shared" ca="1" si="244"/>
        <v>19.512706882741647</v>
      </c>
      <c r="O1321" s="38">
        <f t="shared" ca="1" si="245"/>
        <v>19.772653601957071</v>
      </c>
      <c r="P1321" s="38">
        <f t="shared" ca="1" si="246"/>
        <v>20.25187710285833</v>
      </c>
      <c r="Q1321" s="38">
        <f t="shared" ca="1" si="247"/>
        <v>19.466407603108809</v>
      </c>
      <c r="R1321" s="38">
        <f t="shared" ca="1" si="248"/>
        <v>20.492219447779355</v>
      </c>
      <c r="S1321" s="38">
        <f t="shared" ca="1" si="249"/>
        <v>18.252740041139848</v>
      </c>
      <c r="T1321" s="38">
        <f t="shared" ca="1" si="250"/>
        <v>18.213584484944111</v>
      </c>
      <c r="U1321" s="38" t="str">
        <f t="shared" ca="1" si="251"/>
        <v>-</v>
      </c>
      <c r="V1321" s="38"/>
      <c r="W1321" s="38"/>
    </row>
    <row r="1322" spans="1:23" x14ac:dyDescent="0.35">
      <c r="A1322" s="2" t="str">
        <f>BASE_NOTAS[[#This Row],[Sigla]]&amp;BASE_NOTAS[[#This Row],[CÓDIGO]]</f>
        <v>SCPM_PB_TM</v>
      </c>
      <c r="B1322" s="4" t="s">
        <v>194</v>
      </c>
      <c r="C1322" s="4" t="s">
        <v>52</v>
      </c>
      <c r="D1322" s="4" t="s">
        <v>121</v>
      </c>
      <c r="E1322" s="42">
        <v>14.65924131797059</v>
      </c>
      <c r="F1322" s="4" t="s">
        <v>611</v>
      </c>
      <c r="G132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14.8638868790744</v>
      </c>
      <c r="H132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22" s="38">
        <f t="shared" ca="1" si="240"/>
        <v>12.09465308513218</v>
      </c>
      <c r="K1322" s="38">
        <f t="shared" ca="1" si="241"/>
        <v>12.590910986733517</v>
      </c>
      <c r="L1322" s="38">
        <f t="shared" ca="1" si="242"/>
        <v>12.732207660750763</v>
      </c>
      <c r="M1322" s="38">
        <f t="shared" ca="1" si="243"/>
        <v>12.561649704192718</v>
      </c>
      <c r="N1322" s="38">
        <f t="shared" ca="1" si="244"/>
        <v>12.938735547377094</v>
      </c>
      <c r="O1322" s="38">
        <f t="shared" ca="1" si="245"/>
        <v>13.476182475897398</v>
      </c>
      <c r="P1322" s="38">
        <f t="shared" ca="1" si="246"/>
        <v>13.791089980068547</v>
      </c>
      <c r="Q1322" s="38">
        <f t="shared" ca="1" si="247"/>
        <v>14.11170524922816</v>
      </c>
      <c r="R1322" s="38">
        <f t="shared" ca="1" si="248"/>
        <v>14.925983356189757</v>
      </c>
      <c r="S1322" s="38">
        <f t="shared" ca="1" si="249"/>
        <v>14.65924131797059</v>
      </c>
      <c r="T1322" s="38">
        <f t="shared" ca="1" si="250"/>
        <v>14.8638868790744</v>
      </c>
      <c r="U1322" s="38" t="str">
        <f t="shared" ca="1" si="251"/>
        <v>-</v>
      </c>
      <c r="V1322" s="38"/>
      <c r="W1322" s="38"/>
    </row>
    <row r="1323" spans="1:23" x14ac:dyDescent="0.35">
      <c r="A1323" s="2" t="str">
        <f>BASE_NOTAS[[#This Row],[Sigla]]&amp;BASE_NOTAS[[#This Row],[CÓDIGO]]</f>
        <v>SEPM_PB_TM</v>
      </c>
      <c r="B1323" s="4" t="s">
        <v>206</v>
      </c>
      <c r="C1323" s="4" t="s">
        <v>52</v>
      </c>
      <c r="D1323" s="4" t="s">
        <v>121</v>
      </c>
      <c r="E1323" s="42">
        <v>1.1824738140805366</v>
      </c>
      <c r="F1323" s="4" t="s">
        <v>611</v>
      </c>
      <c r="G132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1.0687147357061604</v>
      </c>
      <c r="H132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23" s="38">
        <f t="shared" ca="1" si="240"/>
        <v>1.423183828008046</v>
      </c>
      <c r="K1323" s="38">
        <f t="shared" ca="1" si="241"/>
        <v>1.380137529493263</v>
      </c>
      <c r="L1323" s="38">
        <f t="shared" ca="1" si="242"/>
        <v>1.3454467801270948</v>
      </c>
      <c r="M1323" s="38">
        <f t="shared" ca="1" si="243"/>
        <v>1.3240849673214656</v>
      </c>
      <c r="N1323" s="38">
        <f t="shared" ca="1" si="244"/>
        <v>1.3016400806734774</v>
      </c>
      <c r="O1323" s="38">
        <f t="shared" ca="1" si="245"/>
        <v>1.3045710858864472</v>
      </c>
      <c r="P1323" s="38">
        <f t="shared" ca="1" si="246"/>
        <v>1.2652857946827241</v>
      </c>
      <c r="Q1323" s="38">
        <f t="shared" ca="1" si="247"/>
        <v>1.214054348234948</v>
      </c>
      <c r="R1323" s="38">
        <f t="shared" ca="1" si="248"/>
        <v>1.2121638857285981</v>
      </c>
      <c r="S1323" s="38">
        <f t="shared" ca="1" si="249"/>
        <v>1.1824738140805366</v>
      </c>
      <c r="T1323" s="38">
        <f t="shared" ca="1" si="250"/>
        <v>1.0687147357061604</v>
      </c>
      <c r="U1323" s="38" t="str">
        <f t="shared" ca="1" si="251"/>
        <v>-</v>
      </c>
      <c r="V1323" s="38"/>
      <c r="W1323" s="38"/>
    </row>
    <row r="1324" spans="1:23" x14ac:dyDescent="0.35">
      <c r="A1324" s="2" t="str">
        <f>BASE_NOTAS[[#This Row],[Sigla]]&amp;BASE_NOTAS[[#This Row],[CÓDIGO]]</f>
        <v>SPPM_PB_TM</v>
      </c>
      <c r="B1324" s="4" t="s">
        <v>186</v>
      </c>
      <c r="C1324" s="4" t="s">
        <v>52</v>
      </c>
      <c r="D1324" s="4" t="s">
        <v>121</v>
      </c>
      <c r="E1324" s="42">
        <v>100</v>
      </c>
      <c r="F1324" s="4" t="s">
        <v>611</v>
      </c>
      <c r="G132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132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24" s="38">
        <f t="shared" ca="1" si="240"/>
        <v>100</v>
      </c>
      <c r="K1324" s="38">
        <f t="shared" ca="1" si="241"/>
        <v>100</v>
      </c>
      <c r="L1324" s="38">
        <f t="shared" ca="1" si="242"/>
        <v>100</v>
      </c>
      <c r="M1324" s="38">
        <f t="shared" ca="1" si="243"/>
        <v>100</v>
      </c>
      <c r="N1324" s="38">
        <f t="shared" ca="1" si="244"/>
        <v>100</v>
      </c>
      <c r="O1324" s="38">
        <f t="shared" ca="1" si="245"/>
        <v>100</v>
      </c>
      <c r="P1324" s="38">
        <f t="shared" ca="1" si="246"/>
        <v>100</v>
      </c>
      <c r="Q1324" s="38">
        <f t="shared" ca="1" si="247"/>
        <v>100</v>
      </c>
      <c r="R1324" s="38">
        <f t="shared" ca="1" si="248"/>
        <v>100</v>
      </c>
      <c r="S1324" s="38">
        <f t="shared" ca="1" si="249"/>
        <v>100</v>
      </c>
      <c r="T1324" s="38">
        <f t="shared" ca="1" si="250"/>
        <v>100</v>
      </c>
      <c r="U1324" s="38" t="str">
        <f t="shared" ca="1" si="251"/>
        <v>-</v>
      </c>
      <c r="V1324" s="38"/>
      <c r="W1324" s="38"/>
    </row>
    <row r="1325" spans="1:23" x14ac:dyDescent="0.35">
      <c r="A1325" s="2" t="str">
        <f>BASE_NOTAS[[#This Row],[Sigla]]&amp;BASE_NOTAS[[#This Row],[CÓDIGO]]</f>
        <v>TOPM_PB_TM</v>
      </c>
      <c r="B1325" s="4" t="s">
        <v>185</v>
      </c>
      <c r="C1325" s="4" t="s">
        <v>52</v>
      </c>
      <c r="D1325" s="4" t="s">
        <v>121</v>
      </c>
      <c r="E1325" s="42">
        <v>1.2594383015677955</v>
      </c>
      <c r="F1325" s="4" t="s">
        <v>611</v>
      </c>
      <c r="G132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1.2403029566995654</v>
      </c>
      <c r="H132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25" s="38">
        <f t="shared" ca="1" si="240"/>
        <v>0.98042158190879913</v>
      </c>
      <c r="K1325" s="38">
        <f t="shared" ca="1" si="241"/>
        <v>0.8455058260909174</v>
      </c>
      <c r="L1325" s="38">
        <f t="shared" ca="1" si="242"/>
        <v>0.93238586936317014</v>
      </c>
      <c r="M1325" s="38">
        <f t="shared" ca="1" si="243"/>
        <v>1.0452778686088711</v>
      </c>
      <c r="N1325" s="38">
        <f t="shared" ca="1" si="244"/>
        <v>1.0579238345005082</v>
      </c>
      <c r="O1325" s="38">
        <f t="shared" ca="1" si="245"/>
        <v>1.0645104840448949</v>
      </c>
      <c r="P1325" s="38">
        <f t="shared" ca="1" si="246"/>
        <v>1.0810002057437702</v>
      </c>
      <c r="Q1325" s="38">
        <f t="shared" ca="1" si="247"/>
        <v>1.161744474107772</v>
      </c>
      <c r="R1325" s="38">
        <f t="shared" ca="1" si="248"/>
        <v>1.3088573595988675</v>
      </c>
      <c r="S1325" s="38">
        <f t="shared" ca="1" si="249"/>
        <v>1.2594383015677955</v>
      </c>
      <c r="T1325" s="38">
        <f t="shared" ca="1" si="250"/>
        <v>1.2403029566995654</v>
      </c>
      <c r="U1325" s="38" t="str">
        <f t="shared" ca="1" si="251"/>
        <v>-</v>
      </c>
      <c r="V1325" s="38"/>
      <c r="W1325" s="38"/>
    </row>
    <row r="1326" spans="1:23" x14ac:dyDescent="0.35">
      <c r="A1326" s="2" t="str">
        <f>BASE_NOTAS[[#This Row],[Sigla]]&amp;BASE_NOTAS[[#This Row],[CÓDIGO]]</f>
        <v>ACPM_PB_TX</v>
      </c>
      <c r="B1326" s="4" t="s">
        <v>156</v>
      </c>
      <c r="C1326" s="4" t="s">
        <v>53</v>
      </c>
      <c r="D1326" s="4" t="s">
        <v>122</v>
      </c>
      <c r="E1326" s="42">
        <v>77.627730351848314</v>
      </c>
      <c r="F1326" s="4" t="s">
        <v>611</v>
      </c>
      <c r="G132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132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26" s="38">
        <f t="shared" ca="1" si="240"/>
        <v>53.845747109085487</v>
      </c>
      <c r="K1326" s="38">
        <f t="shared" ca="1" si="241"/>
        <v>62.3519989918736</v>
      </c>
      <c r="L1326" s="38">
        <f t="shared" ca="1" si="242"/>
        <v>51.151554861914327</v>
      </c>
      <c r="M1326" s="38">
        <f t="shared" ca="1" si="243"/>
        <v>31.981585642027532</v>
      </c>
      <c r="N1326" s="38">
        <f t="shared" ca="1" si="244"/>
        <v>30.298390235307437</v>
      </c>
      <c r="O1326" s="38">
        <f t="shared" ca="1" si="245"/>
        <v>21.087796667064641</v>
      </c>
      <c r="P1326" s="38">
        <f t="shared" ca="1" si="246"/>
        <v>31.043828741121683</v>
      </c>
      <c r="Q1326" s="38">
        <f t="shared" ca="1" si="247"/>
        <v>18.472011696335461</v>
      </c>
      <c r="R1326" s="38">
        <f t="shared" ca="1" si="248"/>
        <v>40.017188475664639</v>
      </c>
      <c r="S1326" s="38">
        <f t="shared" ca="1" si="249"/>
        <v>77.627730351848314</v>
      </c>
      <c r="T1326" s="38">
        <f t="shared" ca="1" si="250"/>
        <v>100</v>
      </c>
      <c r="U1326" s="38" t="str">
        <f t="shared" ca="1" si="251"/>
        <v>-</v>
      </c>
      <c r="V1326" s="38"/>
      <c r="W1326" s="38"/>
    </row>
    <row r="1327" spans="1:23" x14ac:dyDescent="0.35">
      <c r="A1327" s="2" t="str">
        <f>BASE_NOTAS[[#This Row],[Sigla]]&amp;BASE_NOTAS[[#This Row],[CÓDIGO]]</f>
        <v>ALPM_PB_TX</v>
      </c>
      <c r="B1327" s="4" t="s">
        <v>157</v>
      </c>
      <c r="C1327" s="4" t="s">
        <v>53</v>
      </c>
      <c r="D1327" s="4" t="s">
        <v>122</v>
      </c>
      <c r="E1327" s="42">
        <v>47.508457727250267</v>
      </c>
      <c r="F1327" s="4" t="s">
        <v>611</v>
      </c>
      <c r="G132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31.425816781605363</v>
      </c>
      <c r="H132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27" s="38">
        <f t="shared" ca="1" si="240"/>
        <v>21.336805200971174</v>
      </c>
      <c r="K1327" s="38">
        <f t="shared" ca="1" si="241"/>
        <v>44.654644203001332</v>
      </c>
      <c r="L1327" s="38">
        <f t="shared" ca="1" si="242"/>
        <v>24.898900970122327</v>
      </c>
      <c r="M1327" s="38">
        <f t="shared" ca="1" si="243"/>
        <v>14.021921040784733</v>
      </c>
      <c r="N1327" s="38">
        <f t="shared" ca="1" si="244"/>
        <v>38.150174830414947</v>
      </c>
      <c r="O1327" s="38">
        <f t="shared" ca="1" si="245"/>
        <v>36.289470040401937</v>
      </c>
      <c r="P1327" s="38">
        <f t="shared" ca="1" si="246"/>
        <v>39.351133818270753</v>
      </c>
      <c r="Q1327" s="38">
        <f t="shared" ca="1" si="247"/>
        <v>43.808306478168042</v>
      </c>
      <c r="R1327" s="38">
        <f t="shared" ca="1" si="248"/>
        <v>54.521601860445799</v>
      </c>
      <c r="S1327" s="38">
        <f t="shared" ca="1" si="249"/>
        <v>47.508457727250267</v>
      </c>
      <c r="T1327" s="38">
        <f t="shared" ca="1" si="250"/>
        <v>31.425816781605363</v>
      </c>
      <c r="U1327" s="38" t="str">
        <f t="shared" ca="1" si="251"/>
        <v>-</v>
      </c>
      <c r="V1327" s="38"/>
      <c r="W1327" s="38"/>
    </row>
    <row r="1328" spans="1:23" x14ac:dyDescent="0.35">
      <c r="A1328" s="2" t="str">
        <f>BASE_NOTAS[[#This Row],[Sigla]]&amp;BASE_NOTAS[[#This Row],[CÓDIGO]]</f>
        <v>AMPM_PB_TX</v>
      </c>
      <c r="B1328" s="4" t="s">
        <v>158</v>
      </c>
      <c r="C1328" s="4" t="s">
        <v>53</v>
      </c>
      <c r="D1328" s="4" t="s">
        <v>122</v>
      </c>
      <c r="E1328" s="42">
        <v>55.805957978643519</v>
      </c>
      <c r="F1328" s="4" t="s">
        <v>611</v>
      </c>
      <c r="G132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37.387209125704096</v>
      </c>
      <c r="H132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28" s="38">
        <f t="shared" ca="1" si="240"/>
        <v>25.718040970514757</v>
      </c>
      <c r="K1328" s="38">
        <f t="shared" ca="1" si="241"/>
        <v>15.162237759271214</v>
      </c>
      <c r="L1328" s="38">
        <f t="shared" ca="1" si="242"/>
        <v>16.373577143761114</v>
      </c>
      <c r="M1328" s="38">
        <f t="shared" ca="1" si="243"/>
        <v>34.565174009753527</v>
      </c>
      <c r="N1328" s="38">
        <f t="shared" ca="1" si="244"/>
        <v>62.378470029095624</v>
      </c>
      <c r="O1328" s="38">
        <f t="shared" ca="1" si="245"/>
        <v>95.057645614740323</v>
      </c>
      <c r="P1328" s="38">
        <f t="shared" ca="1" si="246"/>
        <v>100</v>
      </c>
      <c r="Q1328" s="38">
        <f t="shared" ca="1" si="247"/>
        <v>64.522330700439483</v>
      </c>
      <c r="R1328" s="38">
        <f t="shared" ca="1" si="248"/>
        <v>61.851151149393544</v>
      </c>
      <c r="S1328" s="38">
        <f t="shared" ca="1" si="249"/>
        <v>55.805957978643519</v>
      </c>
      <c r="T1328" s="38">
        <f t="shared" ca="1" si="250"/>
        <v>37.387209125704096</v>
      </c>
      <c r="U1328" s="38" t="str">
        <f t="shared" ca="1" si="251"/>
        <v>-</v>
      </c>
      <c r="V1328" s="38"/>
      <c r="W1328" s="38"/>
    </row>
    <row r="1329" spans="1:23" x14ac:dyDescent="0.35">
      <c r="A1329" s="2" t="str">
        <f>BASE_NOTAS[[#This Row],[Sigla]]&amp;BASE_NOTAS[[#This Row],[CÓDIGO]]</f>
        <v>APPM_PB_TX</v>
      </c>
      <c r="B1329" s="4" t="s">
        <v>184</v>
      </c>
      <c r="C1329" s="4" t="s">
        <v>53</v>
      </c>
      <c r="D1329" s="4" t="s">
        <v>122</v>
      </c>
      <c r="E1329" s="42">
        <v>71.700964332611633</v>
      </c>
      <c r="F1329" s="4" t="s">
        <v>611</v>
      </c>
      <c r="G132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69.284872930347845</v>
      </c>
      <c r="H132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29" s="38">
        <f t="shared" ca="1" si="240"/>
        <v>66.58414222148042</v>
      </c>
      <c r="K1329" s="38">
        <f t="shared" ca="1" si="241"/>
        <v>15.122820286945412</v>
      </c>
      <c r="L1329" s="38">
        <f t="shared" ca="1" si="242"/>
        <v>13.903544241551339</v>
      </c>
      <c r="M1329" s="38">
        <f t="shared" ca="1" si="243"/>
        <v>0</v>
      </c>
      <c r="N1329" s="38">
        <f t="shared" ca="1" si="244"/>
        <v>3.9660277662764511</v>
      </c>
      <c r="O1329" s="38">
        <f t="shared" ca="1" si="245"/>
        <v>41.444364485529746</v>
      </c>
      <c r="P1329" s="38">
        <f t="shared" ca="1" si="246"/>
        <v>59.006995123774196</v>
      </c>
      <c r="Q1329" s="38">
        <f t="shared" ca="1" si="247"/>
        <v>39.576860832446613</v>
      </c>
      <c r="R1329" s="38">
        <f t="shared" ca="1" si="248"/>
        <v>39.102973452013444</v>
      </c>
      <c r="S1329" s="38">
        <f t="shared" ca="1" si="249"/>
        <v>71.700964332611633</v>
      </c>
      <c r="T1329" s="38">
        <f t="shared" ca="1" si="250"/>
        <v>69.284872930347845</v>
      </c>
      <c r="U1329" s="38" t="str">
        <f t="shared" ca="1" si="251"/>
        <v>-</v>
      </c>
      <c r="V1329" s="38"/>
      <c r="W1329" s="38"/>
    </row>
    <row r="1330" spans="1:23" x14ac:dyDescent="0.35">
      <c r="A1330" s="2" t="str">
        <f>BASE_NOTAS[[#This Row],[Sigla]]&amp;BASE_NOTAS[[#This Row],[CÓDIGO]]</f>
        <v>BAPM_PB_TX</v>
      </c>
      <c r="B1330" s="4" t="s">
        <v>187</v>
      </c>
      <c r="C1330" s="4" t="s">
        <v>53</v>
      </c>
      <c r="D1330" s="4" t="s">
        <v>122</v>
      </c>
      <c r="E1330" s="42">
        <v>27.027090367198848</v>
      </c>
      <c r="F1330" s="4" t="s">
        <v>611</v>
      </c>
      <c r="G133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33.714855906762587</v>
      </c>
      <c r="H133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30" s="38">
        <f t="shared" ca="1" si="240"/>
        <v>30.725465662042335</v>
      </c>
      <c r="K1330" s="38">
        <f t="shared" ca="1" si="241"/>
        <v>23.594746896629999</v>
      </c>
      <c r="L1330" s="38">
        <f t="shared" ca="1" si="242"/>
        <v>14.77342702770741</v>
      </c>
      <c r="M1330" s="38">
        <f t="shared" ca="1" si="243"/>
        <v>16.43681755553628</v>
      </c>
      <c r="N1330" s="38">
        <f t="shared" ca="1" si="244"/>
        <v>1.4090641046950316</v>
      </c>
      <c r="O1330" s="38">
        <f t="shared" ca="1" si="245"/>
        <v>22.735504125730682</v>
      </c>
      <c r="P1330" s="38">
        <f t="shared" ca="1" si="246"/>
        <v>13.167154488203343</v>
      </c>
      <c r="Q1330" s="38">
        <f t="shared" ca="1" si="247"/>
        <v>9.4999848010718182</v>
      </c>
      <c r="R1330" s="38">
        <f t="shared" ca="1" si="248"/>
        <v>17.251318373292484</v>
      </c>
      <c r="S1330" s="38">
        <f t="shared" ca="1" si="249"/>
        <v>27.027090367198848</v>
      </c>
      <c r="T1330" s="38">
        <f t="shared" ca="1" si="250"/>
        <v>33.714855906762587</v>
      </c>
      <c r="U1330" s="38" t="str">
        <f t="shared" ca="1" si="251"/>
        <v>-</v>
      </c>
      <c r="V1330" s="38"/>
      <c r="W1330" s="38"/>
    </row>
    <row r="1331" spans="1:23" x14ac:dyDescent="0.35">
      <c r="A1331" s="2" t="str">
        <f>BASE_NOTAS[[#This Row],[Sigla]]&amp;BASE_NOTAS[[#This Row],[CÓDIGO]]</f>
        <v>CEPM_PB_TX</v>
      </c>
      <c r="B1331" s="4" t="s">
        <v>188</v>
      </c>
      <c r="C1331" s="4" t="s">
        <v>53</v>
      </c>
      <c r="D1331" s="4" t="s">
        <v>122</v>
      </c>
      <c r="E1331" s="42">
        <v>37.628983809952445</v>
      </c>
      <c r="F1331" s="4" t="s">
        <v>611</v>
      </c>
      <c r="G133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40.474727364873928</v>
      </c>
      <c r="H133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31" s="38">
        <f t="shared" ca="1" si="240"/>
        <v>59.249784603155142</v>
      </c>
      <c r="K1331" s="38">
        <f t="shared" ca="1" si="241"/>
        <v>51.549487908778261</v>
      </c>
      <c r="L1331" s="38">
        <f t="shared" ca="1" si="242"/>
        <v>43.624333642201826</v>
      </c>
      <c r="M1331" s="38">
        <f t="shared" ca="1" si="243"/>
        <v>35.627473563922074</v>
      </c>
      <c r="N1331" s="38">
        <f t="shared" ca="1" si="244"/>
        <v>35.037682383907999</v>
      </c>
      <c r="O1331" s="38">
        <f t="shared" ca="1" si="245"/>
        <v>29.838436925412658</v>
      </c>
      <c r="P1331" s="38">
        <f t="shared" ca="1" si="246"/>
        <v>42.156597130802773</v>
      </c>
      <c r="Q1331" s="38">
        <f t="shared" ca="1" si="247"/>
        <v>23.791644199662841</v>
      </c>
      <c r="R1331" s="38">
        <f t="shared" ca="1" si="248"/>
        <v>0</v>
      </c>
      <c r="S1331" s="38">
        <f t="shared" ca="1" si="249"/>
        <v>37.628983809952445</v>
      </c>
      <c r="T1331" s="38">
        <f t="shared" ca="1" si="250"/>
        <v>40.474727364873928</v>
      </c>
      <c r="U1331" s="38" t="str">
        <f t="shared" ca="1" si="251"/>
        <v>-</v>
      </c>
      <c r="V1331" s="38"/>
      <c r="W1331" s="38"/>
    </row>
    <row r="1332" spans="1:23" x14ac:dyDescent="0.35">
      <c r="A1332" s="2" t="str">
        <f>BASE_NOTAS[[#This Row],[Sigla]]&amp;BASE_NOTAS[[#This Row],[CÓDIGO]]</f>
        <v>DFPM_PB_TX</v>
      </c>
      <c r="B1332" s="4" t="s">
        <v>189</v>
      </c>
      <c r="C1332" s="4" t="s">
        <v>53</v>
      </c>
      <c r="D1332" s="4" t="s">
        <v>122</v>
      </c>
      <c r="E1332" s="42">
        <v>29.767130917116219</v>
      </c>
      <c r="F1332" s="4" t="s">
        <v>611</v>
      </c>
      <c r="G133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46.267617688808912</v>
      </c>
      <c r="H133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32" s="38">
        <f t="shared" ca="1" si="240"/>
        <v>34.307361911827201</v>
      </c>
      <c r="K1332" s="38">
        <f t="shared" ca="1" si="241"/>
        <v>43.978504663134771</v>
      </c>
      <c r="L1332" s="38">
        <f t="shared" ca="1" si="242"/>
        <v>48.699170888082719</v>
      </c>
      <c r="M1332" s="38">
        <f t="shared" ca="1" si="243"/>
        <v>63.045772220638831</v>
      </c>
      <c r="N1332" s="38">
        <f t="shared" ca="1" si="244"/>
        <v>30.772945822598739</v>
      </c>
      <c r="O1332" s="38">
        <f t="shared" ca="1" si="245"/>
        <v>17.264878064548679</v>
      </c>
      <c r="P1332" s="38">
        <f t="shared" ca="1" si="246"/>
        <v>14.294947564533924</v>
      </c>
      <c r="Q1332" s="38">
        <f t="shared" ca="1" si="247"/>
        <v>28.754152521914733</v>
      </c>
      <c r="R1332" s="38">
        <f t="shared" ca="1" si="248"/>
        <v>19.9974575152096</v>
      </c>
      <c r="S1332" s="38">
        <f t="shared" ca="1" si="249"/>
        <v>29.767130917116219</v>
      </c>
      <c r="T1332" s="38">
        <f t="shared" ca="1" si="250"/>
        <v>46.267617688808912</v>
      </c>
      <c r="U1332" s="38" t="str">
        <f t="shared" ca="1" si="251"/>
        <v>-</v>
      </c>
      <c r="V1332" s="38"/>
      <c r="W1332" s="38"/>
    </row>
    <row r="1333" spans="1:23" x14ac:dyDescent="0.35">
      <c r="A1333" s="2" t="str">
        <f>BASE_NOTAS[[#This Row],[Sigla]]&amp;BASE_NOTAS[[#This Row],[CÓDIGO]]</f>
        <v>ESPM_PB_TX</v>
      </c>
      <c r="B1333" s="4" t="s">
        <v>183</v>
      </c>
      <c r="C1333" s="4" t="s">
        <v>53</v>
      </c>
      <c r="D1333" s="4" t="s">
        <v>122</v>
      </c>
      <c r="E1333" s="42">
        <v>25.345928649085025</v>
      </c>
      <c r="F1333" s="4" t="s">
        <v>611</v>
      </c>
      <c r="G133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24.181814162239021</v>
      </c>
      <c r="H133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33" s="38">
        <f t="shared" ca="1" si="240"/>
        <v>56.412014595064633</v>
      </c>
      <c r="K1333" s="38">
        <f t="shared" ca="1" si="241"/>
        <v>5.3698973825431029</v>
      </c>
      <c r="L1333" s="38">
        <f t="shared" ca="1" si="242"/>
        <v>10.7307551731712</v>
      </c>
      <c r="M1333" s="38">
        <f t="shared" ca="1" si="243"/>
        <v>51.458080407114316</v>
      </c>
      <c r="N1333" s="38">
        <f t="shared" ca="1" si="244"/>
        <v>8.3697692218226791</v>
      </c>
      <c r="O1333" s="38">
        <f t="shared" ca="1" si="245"/>
        <v>0</v>
      </c>
      <c r="P1333" s="38">
        <f t="shared" ca="1" si="246"/>
        <v>0</v>
      </c>
      <c r="Q1333" s="38">
        <f t="shared" ca="1" si="247"/>
        <v>0</v>
      </c>
      <c r="R1333" s="38">
        <f t="shared" ca="1" si="248"/>
        <v>30.697593365501742</v>
      </c>
      <c r="S1333" s="38">
        <f t="shared" ca="1" si="249"/>
        <v>25.345928649085025</v>
      </c>
      <c r="T1333" s="38">
        <f t="shared" ca="1" si="250"/>
        <v>24.181814162239021</v>
      </c>
      <c r="U1333" s="38" t="str">
        <f t="shared" ca="1" si="251"/>
        <v>-</v>
      </c>
      <c r="V1333" s="38"/>
      <c r="W1333" s="38"/>
    </row>
    <row r="1334" spans="1:23" x14ac:dyDescent="0.35">
      <c r="A1334" s="2" t="str">
        <f>BASE_NOTAS[[#This Row],[Sigla]]&amp;BASE_NOTAS[[#This Row],[CÓDIGO]]</f>
        <v>GOPM_PB_TX</v>
      </c>
      <c r="B1334" s="4" t="s">
        <v>190</v>
      </c>
      <c r="C1334" s="4" t="s">
        <v>53</v>
      </c>
      <c r="D1334" s="4" t="s">
        <v>122</v>
      </c>
      <c r="E1334" s="42">
        <v>43.320420177931659</v>
      </c>
      <c r="F1334" s="4" t="s">
        <v>611</v>
      </c>
      <c r="G133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53.435265238555459</v>
      </c>
      <c r="H133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34" s="38">
        <f t="shared" ca="1" si="240"/>
        <v>51.216055076417653</v>
      </c>
      <c r="K1334" s="38">
        <f t="shared" ca="1" si="241"/>
        <v>39.516923585473364</v>
      </c>
      <c r="L1334" s="38">
        <f t="shared" ca="1" si="242"/>
        <v>29.975187120703879</v>
      </c>
      <c r="M1334" s="38">
        <f t="shared" ca="1" si="243"/>
        <v>31.797467975177508</v>
      </c>
      <c r="N1334" s="38">
        <f t="shared" ca="1" si="244"/>
        <v>37.431929229486023</v>
      </c>
      <c r="O1334" s="38">
        <f t="shared" ca="1" si="245"/>
        <v>50.76936577599939</v>
      </c>
      <c r="P1334" s="38">
        <f t="shared" ca="1" si="246"/>
        <v>55.490908267067738</v>
      </c>
      <c r="Q1334" s="38">
        <f t="shared" ca="1" si="247"/>
        <v>65.459270448363881</v>
      </c>
      <c r="R1334" s="38">
        <f t="shared" ca="1" si="248"/>
        <v>55.993413300430582</v>
      </c>
      <c r="S1334" s="38">
        <f t="shared" ca="1" si="249"/>
        <v>43.320420177931659</v>
      </c>
      <c r="T1334" s="38">
        <f t="shared" ca="1" si="250"/>
        <v>53.435265238555459</v>
      </c>
      <c r="U1334" s="38" t="str">
        <f t="shared" ca="1" si="251"/>
        <v>-</v>
      </c>
      <c r="V1334" s="38"/>
      <c r="W1334" s="38"/>
    </row>
    <row r="1335" spans="1:23" x14ac:dyDescent="0.35">
      <c r="A1335" s="2" t="str">
        <f>BASE_NOTAS[[#This Row],[Sigla]]&amp;BASE_NOTAS[[#This Row],[CÓDIGO]]</f>
        <v>MAPM_PB_TX</v>
      </c>
      <c r="B1335" s="4" t="s">
        <v>191</v>
      </c>
      <c r="C1335" s="4" t="s">
        <v>53</v>
      </c>
      <c r="D1335" s="4" t="s">
        <v>122</v>
      </c>
      <c r="E1335" s="42">
        <v>58.568196958873685</v>
      </c>
      <c r="F1335" s="4" t="s">
        <v>611</v>
      </c>
      <c r="G133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32.492529233619763</v>
      </c>
      <c r="H133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35" s="38">
        <f t="shared" ca="1" si="240"/>
        <v>63.82108167355657</v>
      </c>
      <c r="K1335" s="38">
        <f t="shared" ca="1" si="241"/>
        <v>42.354352611417191</v>
      </c>
      <c r="L1335" s="38">
        <f t="shared" ca="1" si="242"/>
        <v>31.258369707288537</v>
      </c>
      <c r="M1335" s="38">
        <f t="shared" ca="1" si="243"/>
        <v>37.73885916807798</v>
      </c>
      <c r="N1335" s="38">
        <f t="shared" ca="1" si="244"/>
        <v>37.141171861613017</v>
      </c>
      <c r="O1335" s="38">
        <f t="shared" ca="1" si="245"/>
        <v>59.651764499787397</v>
      </c>
      <c r="P1335" s="38">
        <f t="shared" ca="1" si="246"/>
        <v>51.062302665839233</v>
      </c>
      <c r="Q1335" s="38">
        <f t="shared" ca="1" si="247"/>
        <v>43.34616484580166</v>
      </c>
      <c r="R1335" s="38">
        <f t="shared" ca="1" si="248"/>
        <v>65.203711201765174</v>
      </c>
      <c r="S1335" s="38">
        <f t="shared" ca="1" si="249"/>
        <v>58.568196958873685</v>
      </c>
      <c r="T1335" s="38">
        <f t="shared" ca="1" si="250"/>
        <v>32.492529233619763</v>
      </c>
      <c r="U1335" s="38" t="str">
        <f t="shared" ca="1" si="251"/>
        <v>-</v>
      </c>
      <c r="V1335" s="38"/>
      <c r="W1335" s="38"/>
    </row>
    <row r="1336" spans="1:23" x14ac:dyDescent="0.35">
      <c r="A1336" s="2" t="str">
        <f>BASE_NOTAS[[#This Row],[Sigla]]&amp;BASE_NOTAS[[#This Row],[CÓDIGO]]</f>
        <v>MGPM_PB_TX</v>
      </c>
      <c r="B1336" s="4" t="s">
        <v>192</v>
      </c>
      <c r="C1336" s="4" t="s">
        <v>53</v>
      </c>
      <c r="D1336" s="4" t="s">
        <v>122</v>
      </c>
      <c r="E1336" s="42">
        <v>45.717988755289227</v>
      </c>
      <c r="F1336" s="4" t="s">
        <v>611</v>
      </c>
      <c r="G133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32.453500873993825</v>
      </c>
      <c r="H133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36" s="38">
        <f t="shared" ca="1" si="240"/>
        <v>0</v>
      </c>
      <c r="K1336" s="38">
        <f t="shared" ca="1" si="241"/>
        <v>8.4440437458903794</v>
      </c>
      <c r="L1336" s="38">
        <f t="shared" ca="1" si="242"/>
        <v>8.0153570164897374</v>
      </c>
      <c r="M1336" s="38">
        <f t="shared" ca="1" si="243"/>
        <v>36.541162750707336</v>
      </c>
      <c r="N1336" s="38">
        <f t="shared" ca="1" si="244"/>
        <v>25.883646274069051</v>
      </c>
      <c r="O1336" s="38">
        <f t="shared" ca="1" si="245"/>
        <v>27.160028043702521</v>
      </c>
      <c r="P1336" s="38">
        <f t="shared" ca="1" si="246"/>
        <v>46.50197482233942</v>
      </c>
      <c r="Q1336" s="38">
        <f t="shared" ca="1" si="247"/>
        <v>39.326238911154313</v>
      </c>
      <c r="R1336" s="38">
        <f t="shared" ca="1" si="248"/>
        <v>47.37093079745943</v>
      </c>
      <c r="S1336" s="38">
        <f t="shared" ca="1" si="249"/>
        <v>45.717988755289227</v>
      </c>
      <c r="T1336" s="38">
        <f t="shared" ca="1" si="250"/>
        <v>32.453500873993825</v>
      </c>
      <c r="U1336" s="38" t="str">
        <f t="shared" ca="1" si="251"/>
        <v>-</v>
      </c>
      <c r="V1336" s="38"/>
      <c r="W1336" s="38"/>
    </row>
    <row r="1337" spans="1:23" x14ac:dyDescent="0.35">
      <c r="A1337" s="2" t="str">
        <f>BASE_NOTAS[[#This Row],[Sigla]]&amp;BASE_NOTAS[[#This Row],[CÓDIGO]]</f>
        <v>MSPM_PB_TX</v>
      </c>
      <c r="B1337" s="4" t="s">
        <v>193</v>
      </c>
      <c r="C1337" s="4" t="s">
        <v>53</v>
      </c>
      <c r="D1337" s="4" t="s">
        <v>122</v>
      </c>
      <c r="E1337" s="42">
        <v>0</v>
      </c>
      <c r="F1337" s="4" t="s">
        <v>611</v>
      </c>
      <c r="G133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62.665853216175705</v>
      </c>
      <c r="H133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37" s="38">
        <f t="shared" ca="1" si="240"/>
        <v>75.675020671582999</v>
      </c>
      <c r="K1337" s="38">
        <f t="shared" ca="1" si="241"/>
        <v>92.388838042834308</v>
      </c>
      <c r="L1337" s="38">
        <f t="shared" ca="1" si="242"/>
        <v>54.240685177698623</v>
      </c>
      <c r="M1337" s="38">
        <f t="shared" ca="1" si="243"/>
        <v>80.435539605820352</v>
      </c>
      <c r="N1337" s="38">
        <f t="shared" ca="1" si="244"/>
        <v>62.442624072215011</v>
      </c>
      <c r="O1337" s="38">
        <f t="shared" ca="1" si="245"/>
        <v>64.459562824318482</v>
      </c>
      <c r="P1337" s="38">
        <f t="shared" ca="1" si="246"/>
        <v>38.321096203589825</v>
      </c>
      <c r="Q1337" s="38">
        <f t="shared" ca="1" si="247"/>
        <v>59.135757122591073</v>
      </c>
      <c r="R1337" s="38">
        <f t="shared" ca="1" si="248"/>
        <v>38.016371476691219</v>
      </c>
      <c r="S1337" s="38">
        <f t="shared" ca="1" si="249"/>
        <v>0</v>
      </c>
      <c r="T1337" s="38">
        <f t="shared" ca="1" si="250"/>
        <v>62.665853216175705</v>
      </c>
      <c r="U1337" s="38" t="str">
        <f t="shared" ca="1" si="251"/>
        <v>-</v>
      </c>
      <c r="V1337" s="38"/>
      <c r="W1337" s="38"/>
    </row>
    <row r="1338" spans="1:23" x14ac:dyDescent="0.35">
      <c r="A1338" s="2" t="str">
        <f>BASE_NOTAS[[#This Row],[Sigla]]&amp;BASE_NOTAS[[#This Row],[CÓDIGO]]</f>
        <v>MTPM_PB_TX</v>
      </c>
      <c r="B1338" s="4" t="s">
        <v>195</v>
      </c>
      <c r="C1338" s="4" t="s">
        <v>53</v>
      </c>
      <c r="D1338" s="4" t="s">
        <v>122</v>
      </c>
      <c r="E1338" s="42">
        <v>53.963125457206154</v>
      </c>
      <c r="F1338" s="4" t="s">
        <v>611</v>
      </c>
      <c r="G133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93.858080879379969</v>
      </c>
      <c r="H133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38" s="38">
        <f t="shared" ca="1" si="240"/>
        <v>100</v>
      </c>
      <c r="K1338" s="38">
        <f t="shared" ca="1" si="241"/>
        <v>55.600126280066817</v>
      </c>
      <c r="L1338" s="38">
        <f t="shared" ca="1" si="242"/>
        <v>71.707195811615122</v>
      </c>
      <c r="M1338" s="38">
        <f t="shared" ca="1" si="243"/>
        <v>68.881983235277005</v>
      </c>
      <c r="N1338" s="38">
        <f t="shared" ca="1" si="244"/>
        <v>100</v>
      </c>
      <c r="O1338" s="38">
        <f t="shared" ca="1" si="245"/>
        <v>100</v>
      </c>
      <c r="P1338" s="38">
        <f t="shared" ca="1" si="246"/>
        <v>77.82771450967789</v>
      </c>
      <c r="Q1338" s="38">
        <f t="shared" ca="1" si="247"/>
        <v>100</v>
      </c>
      <c r="R1338" s="38">
        <f t="shared" ca="1" si="248"/>
        <v>76.066544372346982</v>
      </c>
      <c r="S1338" s="38">
        <f t="shared" ca="1" si="249"/>
        <v>53.963125457206154</v>
      </c>
      <c r="T1338" s="38">
        <f t="shared" ca="1" si="250"/>
        <v>93.858080879379969</v>
      </c>
      <c r="U1338" s="38" t="str">
        <f t="shared" ca="1" si="251"/>
        <v>-</v>
      </c>
      <c r="V1338" s="38"/>
      <c r="W1338" s="38"/>
    </row>
    <row r="1339" spans="1:23" x14ac:dyDescent="0.35">
      <c r="A1339" s="2" t="str">
        <f>BASE_NOTAS[[#This Row],[Sigla]]&amp;BASE_NOTAS[[#This Row],[CÓDIGO]]</f>
        <v>PAPM_PB_TX</v>
      </c>
      <c r="B1339" s="4" t="s">
        <v>196</v>
      </c>
      <c r="C1339" s="4" t="s">
        <v>53</v>
      </c>
      <c r="D1339" s="4" t="s">
        <v>122</v>
      </c>
      <c r="E1339" s="42">
        <v>21.500885180329124</v>
      </c>
      <c r="F1339" s="4" t="s">
        <v>611</v>
      </c>
      <c r="G133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19.803477349040797</v>
      </c>
      <c r="H133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39" s="38">
        <f t="shared" ca="1" si="240"/>
        <v>40.38295852640767</v>
      </c>
      <c r="K1339" s="38">
        <f t="shared" ca="1" si="241"/>
        <v>88.836102270498131</v>
      </c>
      <c r="L1339" s="38">
        <f t="shared" ca="1" si="242"/>
        <v>100</v>
      </c>
      <c r="M1339" s="38">
        <f t="shared" ca="1" si="243"/>
        <v>69.62727389694777</v>
      </c>
      <c r="N1339" s="38">
        <f t="shared" ca="1" si="244"/>
        <v>42.884938713969703</v>
      </c>
      <c r="O1339" s="38">
        <f t="shared" ca="1" si="245"/>
        <v>62.199027086147026</v>
      </c>
      <c r="P1339" s="38">
        <f t="shared" ca="1" si="246"/>
        <v>40.747371783066967</v>
      </c>
      <c r="Q1339" s="38">
        <f t="shared" ca="1" si="247"/>
        <v>9.4610379529781472</v>
      </c>
      <c r="R1339" s="38">
        <f t="shared" ca="1" si="248"/>
        <v>52.757329712930968</v>
      </c>
      <c r="S1339" s="38">
        <f t="shared" ca="1" si="249"/>
        <v>21.500885180329124</v>
      </c>
      <c r="T1339" s="38">
        <f t="shared" ca="1" si="250"/>
        <v>19.803477349040797</v>
      </c>
      <c r="U1339" s="38" t="str">
        <f t="shared" ca="1" si="251"/>
        <v>-</v>
      </c>
      <c r="V1339" s="38"/>
      <c r="W1339" s="38"/>
    </row>
    <row r="1340" spans="1:23" x14ac:dyDescent="0.35">
      <c r="A1340" s="2" t="str">
        <f>BASE_NOTAS[[#This Row],[Sigla]]&amp;BASE_NOTAS[[#This Row],[CÓDIGO]]</f>
        <v>PBPM_PB_TX</v>
      </c>
      <c r="B1340" s="4" t="s">
        <v>197</v>
      </c>
      <c r="C1340" s="4" t="s">
        <v>53</v>
      </c>
      <c r="D1340" s="4" t="s">
        <v>122</v>
      </c>
      <c r="E1340" s="42">
        <v>63.754437691297014</v>
      </c>
      <c r="F1340" s="4" t="s">
        <v>611</v>
      </c>
      <c r="G134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50.453438542554807</v>
      </c>
      <c r="H134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40" s="38">
        <f t="shared" ca="1" si="240"/>
        <v>85.65867436026312</v>
      </c>
      <c r="K1340" s="38">
        <f t="shared" ca="1" si="241"/>
        <v>70.959778565632988</v>
      </c>
      <c r="L1340" s="38">
        <f t="shared" ca="1" si="242"/>
        <v>35.832302670798832</v>
      </c>
      <c r="M1340" s="38">
        <f t="shared" ca="1" si="243"/>
        <v>28.533168525873364</v>
      </c>
      <c r="N1340" s="38">
        <f t="shared" ca="1" si="244"/>
        <v>11.665151774506564</v>
      </c>
      <c r="O1340" s="38">
        <f t="shared" ca="1" si="245"/>
        <v>16.749886397597592</v>
      </c>
      <c r="P1340" s="38">
        <f t="shared" ca="1" si="246"/>
        <v>7.9289471872883643</v>
      </c>
      <c r="Q1340" s="38">
        <f t="shared" ca="1" si="247"/>
        <v>1.8931509522069581</v>
      </c>
      <c r="R1340" s="38">
        <f t="shared" ca="1" si="248"/>
        <v>26.900455921141315</v>
      </c>
      <c r="S1340" s="38">
        <f t="shared" ca="1" si="249"/>
        <v>63.754437691297014</v>
      </c>
      <c r="T1340" s="38">
        <f t="shared" ca="1" si="250"/>
        <v>50.453438542554807</v>
      </c>
      <c r="U1340" s="38" t="str">
        <f t="shared" ca="1" si="251"/>
        <v>-</v>
      </c>
      <c r="V1340" s="38"/>
      <c r="W1340" s="38"/>
    </row>
    <row r="1341" spans="1:23" x14ac:dyDescent="0.35">
      <c r="A1341" s="2" t="str">
        <f>BASE_NOTAS[[#This Row],[Sigla]]&amp;BASE_NOTAS[[#This Row],[CÓDIGO]]</f>
        <v>PEPM_PB_TX</v>
      </c>
      <c r="B1341" s="4" t="s">
        <v>198</v>
      </c>
      <c r="C1341" s="4" t="s">
        <v>53</v>
      </c>
      <c r="D1341" s="4" t="s">
        <v>122</v>
      </c>
      <c r="E1341" s="42">
        <v>21.558690528699216</v>
      </c>
      <c r="F1341" s="4" t="s">
        <v>611</v>
      </c>
      <c r="G134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27.360059325100337</v>
      </c>
      <c r="H134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41" s="38">
        <f t="shared" ca="1" si="240"/>
        <v>46.852190102796101</v>
      </c>
      <c r="K1341" s="38">
        <f t="shared" ca="1" si="241"/>
        <v>28.089422531941572</v>
      </c>
      <c r="L1341" s="38">
        <f t="shared" ca="1" si="242"/>
        <v>3.9777311581824168</v>
      </c>
      <c r="M1341" s="38">
        <f t="shared" ca="1" si="243"/>
        <v>24.299276239915425</v>
      </c>
      <c r="N1341" s="38">
        <f t="shared" ca="1" si="244"/>
        <v>36.267609263484587</v>
      </c>
      <c r="O1341" s="38">
        <f t="shared" ca="1" si="245"/>
        <v>42.700786602122271</v>
      </c>
      <c r="P1341" s="38">
        <f t="shared" ca="1" si="246"/>
        <v>59.624592985989921</v>
      </c>
      <c r="Q1341" s="38">
        <f t="shared" ca="1" si="247"/>
        <v>22.389863933378226</v>
      </c>
      <c r="R1341" s="38">
        <f t="shared" ca="1" si="248"/>
        <v>5.4588694404376499</v>
      </c>
      <c r="S1341" s="38">
        <f t="shared" ca="1" si="249"/>
        <v>21.558690528699216</v>
      </c>
      <c r="T1341" s="38">
        <f t="shared" ca="1" si="250"/>
        <v>27.360059325100337</v>
      </c>
      <c r="U1341" s="38" t="str">
        <f t="shared" ca="1" si="251"/>
        <v>-</v>
      </c>
      <c r="V1341" s="38"/>
      <c r="W1341" s="38"/>
    </row>
    <row r="1342" spans="1:23" x14ac:dyDescent="0.35">
      <c r="A1342" s="2" t="str">
        <f>BASE_NOTAS[[#This Row],[Sigla]]&amp;BASE_NOTAS[[#This Row],[CÓDIGO]]</f>
        <v>PIPM_PB_TX</v>
      </c>
      <c r="B1342" s="4" t="s">
        <v>199</v>
      </c>
      <c r="C1342" s="4" t="s">
        <v>53</v>
      </c>
      <c r="D1342" s="4" t="s">
        <v>122</v>
      </c>
      <c r="E1342" s="42">
        <v>62.681587143534202</v>
      </c>
      <c r="F1342" s="4" t="s">
        <v>611</v>
      </c>
      <c r="G134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42.664113061813076</v>
      </c>
      <c r="H134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42" s="38">
        <f t="shared" ca="1" si="240"/>
        <v>72.836871185258119</v>
      </c>
      <c r="K1342" s="38">
        <f t="shared" ca="1" si="241"/>
        <v>37.134657647508256</v>
      </c>
      <c r="L1342" s="38">
        <f t="shared" ca="1" si="242"/>
        <v>56.621726667917549</v>
      </c>
      <c r="M1342" s="38">
        <f t="shared" ca="1" si="243"/>
        <v>64.110523600475432</v>
      </c>
      <c r="N1342" s="38">
        <f t="shared" ca="1" si="244"/>
        <v>46.696629494326444</v>
      </c>
      <c r="O1342" s="38">
        <f t="shared" ca="1" si="245"/>
        <v>60.671977702275846</v>
      </c>
      <c r="P1342" s="38">
        <f t="shared" ca="1" si="246"/>
        <v>32.426894324198152</v>
      </c>
      <c r="Q1342" s="38">
        <f t="shared" ca="1" si="247"/>
        <v>31.343433955728322</v>
      </c>
      <c r="R1342" s="38">
        <f t="shared" ca="1" si="248"/>
        <v>58.726888185259639</v>
      </c>
      <c r="S1342" s="38">
        <f t="shared" ca="1" si="249"/>
        <v>62.681587143534202</v>
      </c>
      <c r="T1342" s="38">
        <f t="shared" ca="1" si="250"/>
        <v>42.664113061813076</v>
      </c>
      <c r="U1342" s="38" t="str">
        <f t="shared" ca="1" si="251"/>
        <v>-</v>
      </c>
      <c r="V1342" s="38"/>
      <c r="W1342" s="38"/>
    </row>
    <row r="1343" spans="1:23" x14ac:dyDescent="0.35">
      <c r="A1343" s="2" t="str">
        <f>BASE_NOTAS[[#This Row],[Sigla]]&amp;BASE_NOTAS[[#This Row],[CÓDIGO]]</f>
        <v>PRPM_PB_TX</v>
      </c>
      <c r="B1343" s="4" t="s">
        <v>200</v>
      </c>
      <c r="C1343" s="4" t="s">
        <v>53</v>
      </c>
      <c r="D1343" s="4" t="s">
        <v>122</v>
      </c>
      <c r="E1343" s="42">
        <v>21.961498040278411</v>
      </c>
      <c r="F1343" s="4" t="s">
        <v>611</v>
      </c>
      <c r="G134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32.457190575495027</v>
      </c>
      <c r="H134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43" s="38">
        <f t="shared" ca="1" si="240"/>
        <v>40.617854387431379</v>
      </c>
      <c r="K1343" s="38">
        <f t="shared" ca="1" si="241"/>
        <v>37.865744405473166</v>
      </c>
      <c r="L1343" s="38">
        <f t="shared" ca="1" si="242"/>
        <v>22.916161477660868</v>
      </c>
      <c r="M1343" s="38">
        <f t="shared" ca="1" si="243"/>
        <v>47.631578966739013</v>
      </c>
      <c r="N1343" s="38">
        <f t="shared" ca="1" si="244"/>
        <v>47.294643655485075</v>
      </c>
      <c r="O1343" s="38">
        <f t="shared" ca="1" si="245"/>
        <v>45.91578061326701</v>
      </c>
      <c r="P1343" s="38">
        <f t="shared" ca="1" si="246"/>
        <v>44.065553403106975</v>
      </c>
      <c r="Q1343" s="38">
        <f t="shared" ca="1" si="247"/>
        <v>23.714171903139608</v>
      </c>
      <c r="R1343" s="38">
        <f t="shared" ca="1" si="248"/>
        <v>25.362134955868665</v>
      </c>
      <c r="S1343" s="38">
        <f t="shared" ca="1" si="249"/>
        <v>21.961498040278411</v>
      </c>
      <c r="T1343" s="38">
        <f t="shared" ca="1" si="250"/>
        <v>32.457190575495027</v>
      </c>
      <c r="U1343" s="38" t="str">
        <f t="shared" ca="1" si="251"/>
        <v>-</v>
      </c>
      <c r="V1343" s="38"/>
      <c r="W1343" s="38"/>
    </row>
    <row r="1344" spans="1:23" x14ac:dyDescent="0.35">
      <c r="A1344" s="2" t="str">
        <f>BASE_NOTAS[[#This Row],[Sigla]]&amp;BASE_NOTAS[[#This Row],[CÓDIGO]]</f>
        <v>RJPM_PB_TX</v>
      </c>
      <c r="B1344" s="4" t="s">
        <v>201</v>
      </c>
      <c r="C1344" s="4" t="s">
        <v>53</v>
      </c>
      <c r="D1344" s="4" t="s">
        <v>122</v>
      </c>
      <c r="E1344" s="42">
        <v>48.91844084949323</v>
      </c>
      <c r="F1344" s="4" t="s">
        <v>611</v>
      </c>
      <c r="G134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51.088855864702033</v>
      </c>
      <c r="H134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44" s="38">
        <f t="shared" ca="1" si="240"/>
        <v>25.110544471914032</v>
      </c>
      <c r="K1344" s="38">
        <f t="shared" ca="1" si="241"/>
        <v>27.813802297770309</v>
      </c>
      <c r="L1344" s="38">
        <f t="shared" ca="1" si="242"/>
        <v>23.790196223688856</v>
      </c>
      <c r="M1344" s="38">
        <f t="shared" ca="1" si="243"/>
        <v>23.81170410361506</v>
      </c>
      <c r="N1344" s="38">
        <f t="shared" ca="1" si="244"/>
        <v>5.7002150002433698</v>
      </c>
      <c r="O1344" s="38">
        <f t="shared" ca="1" si="245"/>
        <v>25.140252881834098</v>
      </c>
      <c r="P1344" s="38">
        <f t="shared" ca="1" si="246"/>
        <v>23.586976975582193</v>
      </c>
      <c r="Q1344" s="38">
        <f t="shared" ca="1" si="247"/>
        <v>36.525384844457207</v>
      </c>
      <c r="R1344" s="38">
        <f t="shared" ca="1" si="248"/>
        <v>44.992788080901377</v>
      </c>
      <c r="S1344" s="38">
        <f t="shared" ca="1" si="249"/>
        <v>48.91844084949323</v>
      </c>
      <c r="T1344" s="38">
        <f t="shared" ca="1" si="250"/>
        <v>51.088855864702033</v>
      </c>
      <c r="U1344" s="38" t="str">
        <f t="shared" ca="1" si="251"/>
        <v>-</v>
      </c>
      <c r="V1344" s="38"/>
      <c r="W1344" s="38"/>
    </row>
    <row r="1345" spans="1:23" x14ac:dyDescent="0.35">
      <c r="A1345" s="2" t="str">
        <f>BASE_NOTAS[[#This Row],[Sigla]]&amp;BASE_NOTAS[[#This Row],[CÓDIGO]]</f>
        <v>RNPM_PB_TX</v>
      </c>
      <c r="B1345" s="4" t="s">
        <v>202</v>
      </c>
      <c r="C1345" s="4" t="s">
        <v>53</v>
      </c>
      <c r="D1345" s="4" t="s">
        <v>122</v>
      </c>
      <c r="E1345" s="42">
        <v>50.576790742980513</v>
      </c>
      <c r="F1345" s="4" t="s">
        <v>611</v>
      </c>
      <c r="G134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42.70089251422575</v>
      </c>
      <c r="H134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45" s="38">
        <f t="shared" ca="1" si="240"/>
        <v>46.452049068032821</v>
      </c>
      <c r="K1345" s="38">
        <f t="shared" ca="1" si="241"/>
        <v>29.814518344998834</v>
      </c>
      <c r="L1345" s="38">
        <f t="shared" ca="1" si="242"/>
        <v>15.091057310876435</v>
      </c>
      <c r="M1345" s="38">
        <f t="shared" ca="1" si="243"/>
        <v>25.101133057374962</v>
      </c>
      <c r="N1345" s="38">
        <f t="shared" ca="1" si="244"/>
        <v>1.574569347316231</v>
      </c>
      <c r="O1345" s="38">
        <f t="shared" ca="1" si="245"/>
        <v>20.292391869958152</v>
      </c>
      <c r="P1345" s="38">
        <f t="shared" ca="1" si="246"/>
        <v>15.816037831349981</v>
      </c>
      <c r="Q1345" s="38">
        <f t="shared" ca="1" si="247"/>
        <v>2.6725538012564405</v>
      </c>
      <c r="R1345" s="38">
        <f t="shared" ca="1" si="248"/>
        <v>21.446121014171997</v>
      </c>
      <c r="S1345" s="38">
        <f t="shared" ca="1" si="249"/>
        <v>50.576790742980513</v>
      </c>
      <c r="T1345" s="38">
        <f t="shared" ca="1" si="250"/>
        <v>42.70089251422575</v>
      </c>
      <c r="U1345" s="38" t="str">
        <f t="shared" ca="1" si="251"/>
        <v>-</v>
      </c>
      <c r="V1345" s="38"/>
      <c r="W1345" s="38"/>
    </row>
    <row r="1346" spans="1:23" x14ac:dyDescent="0.35">
      <c r="A1346" s="2" t="str">
        <f>BASE_NOTAS[[#This Row],[Sigla]]&amp;BASE_NOTAS[[#This Row],[CÓDIGO]]</f>
        <v>ROPM_PB_TX</v>
      </c>
      <c r="B1346" s="4" t="s">
        <v>203</v>
      </c>
      <c r="C1346" s="4" t="s">
        <v>53</v>
      </c>
      <c r="D1346" s="4" t="s">
        <v>122</v>
      </c>
      <c r="E1346" s="42">
        <v>36.404464867033838</v>
      </c>
      <c r="F1346" s="4" t="s">
        <v>611</v>
      </c>
      <c r="G134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34.056766678978867</v>
      </c>
      <c r="H134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46" s="38">
        <f t="shared" ca="1" si="240"/>
        <v>16.635530639798095</v>
      </c>
      <c r="K1346" s="38">
        <f t="shared" ca="1" si="241"/>
        <v>46.808488920646106</v>
      </c>
      <c r="L1346" s="38">
        <f t="shared" ca="1" si="242"/>
        <v>49.64099801847766</v>
      </c>
      <c r="M1346" s="38">
        <f t="shared" ca="1" si="243"/>
        <v>37.30202374277313</v>
      </c>
      <c r="N1346" s="38">
        <f t="shared" ca="1" si="244"/>
        <v>68.168284386884494</v>
      </c>
      <c r="O1346" s="38">
        <f t="shared" ca="1" si="245"/>
        <v>51.883142406841721</v>
      </c>
      <c r="P1346" s="38">
        <f t="shared" ca="1" si="246"/>
        <v>41.441912774475057</v>
      </c>
      <c r="Q1346" s="38">
        <f t="shared" ca="1" si="247"/>
        <v>23.310113088764243</v>
      </c>
      <c r="R1346" s="38">
        <f t="shared" ca="1" si="248"/>
        <v>32.358069805773439</v>
      </c>
      <c r="S1346" s="38">
        <f t="shared" ca="1" si="249"/>
        <v>36.404464867033838</v>
      </c>
      <c r="T1346" s="38">
        <f t="shared" ca="1" si="250"/>
        <v>34.056766678978867</v>
      </c>
      <c r="U1346" s="38" t="str">
        <f t="shared" ca="1" si="251"/>
        <v>-</v>
      </c>
      <c r="V1346" s="38"/>
      <c r="W1346" s="38"/>
    </row>
    <row r="1347" spans="1:23" x14ac:dyDescent="0.35">
      <c r="A1347" s="2" t="str">
        <f>BASE_NOTAS[[#This Row],[Sigla]]&amp;BASE_NOTAS[[#This Row],[CÓDIGO]]</f>
        <v>RRPM_PB_TX</v>
      </c>
      <c r="B1347" s="4" t="s">
        <v>204</v>
      </c>
      <c r="C1347" s="4" t="s">
        <v>53</v>
      </c>
      <c r="D1347" s="4" t="s">
        <v>122</v>
      </c>
      <c r="E1347" s="42">
        <v>100</v>
      </c>
      <c r="F1347" s="4" t="s">
        <v>611</v>
      </c>
      <c r="G134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73.143762736914368</v>
      </c>
      <c r="H134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47" s="38">
        <f t="shared" ref="J1347:J1410" ca="1" si="252">INDEX(INDIRECT("[Indicadores_Consolidado_2026_07_31.xlsx]"&amp;C1347&amp;"!$V$37:$V$64"),MATCH(B1347,INDIRECT("[Indicadores_Consolidado_2026_07_31.xlsx]"&amp;C1347&amp;"!$F$37:$F$64")))</f>
        <v>78.314349084864972</v>
      </c>
      <c r="K1347" s="38">
        <f t="shared" ref="K1347:K1410" ca="1" si="253">INDEX(INDIRECT("[Indicadores_Consolidado_2026_07_31.xlsx]"&amp;C1347&amp;"!$W$37:$W$64"),MATCH(B1347,INDIRECT("[Indicadores_Consolidado_2026_07_31.xlsx]"&amp;C1347&amp;"!$F$37:$F$64")))</f>
        <v>100</v>
      </c>
      <c r="L1347" s="38">
        <f t="shared" ref="L1347:L1410" ca="1" si="254">INDEX(INDIRECT("[Indicadores_Consolidado_2026_07_31.xlsx]"&amp;C1347&amp;"!$X$37:$X$64"),MATCH(B1347,INDIRECT("[Indicadores_Consolidado_2026_07_31.xlsx]"&amp;C1347&amp;"!$F$37:$F$64")))</f>
        <v>80.348922842080157</v>
      </c>
      <c r="M1347" s="38">
        <f t="shared" ref="M1347:M1410" ca="1" si="255">INDEX(INDIRECT("[Indicadores_Consolidado_2026_07_31.xlsx]"&amp;C1347&amp;"!$Y$37:$Y$64"),MATCH(B1347,INDIRECT("[Indicadores_Consolidado_2026_07_31.xlsx]"&amp;C1347&amp;"!$F$37:$F$64")))</f>
        <v>100</v>
      </c>
      <c r="N1347" s="38">
        <f t="shared" ref="N1347:N1410" ca="1" si="256">INDEX(INDIRECT("[Indicadores_Consolidado_2026_07_31.xlsx]"&amp;C1347&amp;"!$Z$37:$Z$64"),MATCH(B1347,INDIRECT("[Indicadores_Consolidado_2026_07_31.xlsx]"&amp;C1347&amp;"!$F$37:$F$64")))</f>
        <v>86.704245374375745</v>
      </c>
      <c r="O1347" s="38">
        <f t="shared" ref="O1347:O1410" ca="1" si="257">INDEX(INDIRECT("[Indicadores_Consolidado_2026_07_31.xlsx]"&amp;C1347&amp;"!$AA$37:$AA$64"),MATCH(B1347,INDIRECT("[Indicadores_Consolidado_2026_07_31.xlsx]"&amp;C1347&amp;"!$F$37:$F$64")))</f>
        <v>66.263320553657124</v>
      </c>
      <c r="P1347" s="38">
        <f t="shared" ref="P1347:P1410" ca="1" si="258">INDEX(INDIRECT("[Indicadores_Consolidado_2026_07_31.xlsx]"&amp;C1347&amp;"!$AB$37:$AB$64"),MATCH(B1347,INDIRECT("[Indicadores_Consolidado_2026_07_31.xlsx]"&amp;C1347&amp;"!$F$37:$F$64")))</f>
        <v>82.439838254424259</v>
      </c>
      <c r="Q1347" s="38">
        <f t="shared" ref="Q1347:Q1410" ca="1" si="259">INDEX(INDIRECT("[Indicadores_Consolidado_2026_07_31.xlsx]"&amp;C1347&amp;"!$AC$37:$AC$64"),MATCH(B1347,INDIRECT("[Indicadores_Consolidado_2026_07_31.xlsx]"&amp;C1347&amp;"!$F$37:$F$64")))</f>
        <v>78.157481964007474</v>
      </c>
      <c r="R1347" s="38">
        <f t="shared" ref="R1347:R1410" ca="1" si="260">INDEX(INDIRECT("[Indicadores_Consolidado_2026_07_31.xlsx]"&amp;C1347&amp;"!$AD$37:$AD$64"),MATCH(B1347,INDIRECT("[Indicadores_Consolidado_2026_07_31.xlsx]"&amp;C1347&amp;"!$F$37:$F$64")))</f>
        <v>100</v>
      </c>
      <c r="S1347" s="38">
        <f t="shared" ref="S1347:U1410" ca="1" si="261">INDEX(INDIRECT("[Indicadores_Consolidado_2026_07_31.xlsx]"&amp;C1347&amp;"!$AE$37:$AE$64"),MATCH(B1347,INDIRECT("[Indicadores_Consolidado_2026_07_31.xlsx]"&amp;C1347&amp;"!$F$37:$F$64")))</f>
        <v>100</v>
      </c>
      <c r="T1347" s="38">
        <f t="shared" ref="T1347:T1410" ca="1" si="262">INDEX(INDIRECT("[Indicadores_Consolidado_2026_07_31.xlsx]"&amp;C1347&amp;"!$AF$37:$AF$64"),MATCH(B1347,INDIRECT("[Indicadores_Consolidado_2026_07_31.xlsx]"&amp;C1347&amp;"!$F$37:$F$64")))</f>
        <v>73.143762736914368</v>
      </c>
      <c r="U1347" s="38" t="str">
        <f t="shared" ref="U1347:U1410" ca="1" si="263">INDEX(INDIRECT("[Indicadores_Consolidado_2026_07_31.xlsx]"&amp;C1347&amp;"!$AG$37:$AG$64"),MATCH(B1347,INDIRECT("[Indicadores_Consolidado_2026_07_31.xlsx]"&amp;C1347&amp;"!$F$37:$F$64")))</f>
        <v>-</v>
      </c>
      <c r="V1347" s="38"/>
      <c r="W1347" s="38"/>
    </row>
    <row r="1348" spans="1:23" x14ac:dyDescent="0.35">
      <c r="A1348" s="2" t="str">
        <f>BASE_NOTAS[[#This Row],[Sigla]]&amp;BASE_NOTAS[[#This Row],[CÓDIGO]]</f>
        <v>RSPM_PB_TX</v>
      </c>
      <c r="B1348" s="4" t="s">
        <v>205</v>
      </c>
      <c r="C1348" s="4" t="s">
        <v>53</v>
      </c>
      <c r="D1348" s="4" t="s">
        <v>122</v>
      </c>
      <c r="E1348" s="42">
        <v>16.033008002683243</v>
      </c>
      <c r="F1348" s="4" t="s">
        <v>611</v>
      </c>
      <c r="G134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134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48" s="38">
        <f t="shared" ca="1" si="252"/>
        <v>27.96779496412795</v>
      </c>
      <c r="K1348" s="38">
        <f t="shared" ca="1" si="253"/>
        <v>63.312057718890799</v>
      </c>
      <c r="L1348" s="38">
        <f t="shared" ca="1" si="254"/>
        <v>20.178800687661987</v>
      </c>
      <c r="M1348" s="38">
        <f t="shared" ca="1" si="255"/>
        <v>48.67510688187253</v>
      </c>
      <c r="N1348" s="38">
        <f t="shared" ca="1" si="256"/>
        <v>45.424507319561258</v>
      </c>
      <c r="O1348" s="38">
        <f t="shared" ca="1" si="257"/>
        <v>20.310102261799262</v>
      </c>
      <c r="P1348" s="38">
        <f t="shared" ca="1" si="258"/>
        <v>34.331142341284071</v>
      </c>
      <c r="Q1348" s="38">
        <f t="shared" ca="1" si="259"/>
        <v>10.434209918771282</v>
      </c>
      <c r="R1348" s="38">
        <f t="shared" ca="1" si="260"/>
        <v>17.496169858361494</v>
      </c>
      <c r="S1348" s="38">
        <f t="shared" ca="1" si="261"/>
        <v>16.033008002683243</v>
      </c>
      <c r="T1348" s="38">
        <f t="shared" ca="1" si="262"/>
        <v>0</v>
      </c>
      <c r="U1348" s="38" t="str">
        <f t="shared" ca="1" si="263"/>
        <v>-</v>
      </c>
      <c r="V1348" s="38"/>
      <c r="W1348" s="38"/>
    </row>
    <row r="1349" spans="1:23" x14ac:dyDescent="0.35">
      <c r="A1349" s="2" t="str">
        <f>BASE_NOTAS[[#This Row],[Sigla]]&amp;BASE_NOTAS[[#This Row],[CÓDIGO]]</f>
        <v>SCPM_PB_TX</v>
      </c>
      <c r="B1349" s="4" t="s">
        <v>194</v>
      </c>
      <c r="C1349" s="4" t="s">
        <v>53</v>
      </c>
      <c r="D1349" s="4" t="s">
        <v>122</v>
      </c>
      <c r="E1349" s="42">
        <v>48.398356653830362</v>
      </c>
      <c r="F1349" s="4" t="s">
        <v>611</v>
      </c>
      <c r="G134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37.136373990982833</v>
      </c>
      <c r="H134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49" s="38">
        <f t="shared" ca="1" si="252"/>
        <v>36.649573853616118</v>
      </c>
      <c r="K1349" s="38">
        <f t="shared" ca="1" si="253"/>
        <v>48.609429112001344</v>
      </c>
      <c r="L1349" s="38">
        <f t="shared" ca="1" si="254"/>
        <v>52.887512320069241</v>
      </c>
      <c r="M1349" s="38">
        <f t="shared" ca="1" si="255"/>
        <v>67.017232408842915</v>
      </c>
      <c r="N1349" s="38">
        <f t="shared" ca="1" si="256"/>
        <v>77.363888879353837</v>
      </c>
      <c r="O1349" s="38">
        <f t="shared" ca="1" si="257"/>
        <v>61.993125841211928</v>
      </c>
      <c r="P1349" s="38">
        <f t="shared" ca="1" si="258"/>
        <v>87.15330115819323</v>
      </c>
      <c r="Q1349" s="38">
        <f t="shared" ca="1" si="259"/>
        <v>54.091434456160727</v>
      </c>
      <c r="R1349" s="38">
        <f t="shared" ca="1" si="260"/>
        <v>31.608183432508586</v>
      </c>
      <c r="S1349" s="38">
        <f t="shared" ca="1" si="261"/>
        <v>48.398356653830362</v>
      </c>
      <c r="T1349" s="38">
        <f t="shared" ca="1" si="262"/>
        <v>37.136373990982833</v>
      </c>
      <c r="U1349" s="38" t="str">
        <f t="shared" ca="1" si="263"/>
        <v>-</v>
      </c>
      <c r="V1349" s="38"/>
      <c r="W1349" s="38"/>
    </row>
    <row r="1350" spans="1:23" x14ac:dyDescent="0.35">
      <c r="A1350" s="2" t="str">
        <f>BASE_NOTAS[[#This Row],[Sigla]]&amp;BASE_NOTAS[[#This Row],[CÓDIGO]]</f>
        <v>SEPM_PB_TX</v>
      </c>
      <c r="B1350" s="4" t="s">
        <v>206</v>
      </c>
      <c r="C1350" s="4" t="s">
        <v>53</v>
      </c>
      <c r="D1350" s="4" t="s">
        <v>122</v>
      </c>
      <c r="E1350" s="42">
        <v>19.085355486047224</v>
      </c>
      <c r="F1350" s="4" t="s">
        <v>611</v>
      </c>
      <c r="G135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31.615502762607406</v>
      </c>
      <c r="H135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50" s="38">
        <f t="shared" ca="1" si="252"/>
        <v>36.216002578622039</v>
      </c>
      <c r="K1350" s="38">
        <f t="shared" ca="1" si="253"/>
        <v>0</v>
      </c>
      <c r="L1350" s="38">
        <f t="shared" ca="1" si="254"/>
        <v>0</v>
      </c>
      <c r="M1350" s="38">
        <f t="shared" ca="1" si="255"/>
        <v>11.978516848134396</v>
      </c>
      <c r="N1350" s="38">
        <f t="shared" ca="1" si="256"/>
        <v>0</v>
      </c>
      <c r="O1350" s="38">
        <f t="shared" ca="1" si="257"/>
        <v>6.2479664915037594</v>
      </c>
      <c r="P1350" s="38">
        <f t="shared" ca="1" si="258"/>
        <v>5.3940235841467992</v>
      </c>
      <c r="Q1350" s="38">
        <f t="shared" ca="1" si="259"/>
        <v>54.434231211924121</v>
      </c>
      <c r="R1350" s="38">
        <f t="shared" ca="1" si="260"/>
        <v>32.812570646701829</v>
      </c>
      <c r="S1350" s="38">
        <f t="shared" ca="1" si="261"/>
        <v>19.085355486047224</v>
      </c>
      <c r="T1350" s="38">
        <f t="shared" ca="1" si="262"/>
        <v>31.615502762607406</v>
      </c>
      <c r="U1350" s="38" t="str">
        <f t="shared" ca="1" si="263"/>
        <v>-</v>
      </c>
      <c r="V1350" s="38"/>
      <c r="W1350" s="38"/>
    </row>
    <row r="1351" spans="1:23" x14ac:dyDescent="0.35">
      <c r="A1351" s="2" t="str">
        <f>BASE_NOTAS[[#This Row],[Sigla]]&amp;BASE_NOTAS[[#This Row],[CÓDIGO]]</f>
        <v>SPPM_PB_TX</v>
      </c>
      <c r="B1351" s="4" t="s">
        <v>186</v>
      </c>
      <c r="C1351" s="4" t="s">
        <v>53</v>
      </c>
      <c r="D1351" s="4" t="s">
        <v>122</v>
      </c>
      <c r="E1351" s="42">
        <v>30.37574147661471</v>
      </c>
      <c r="F1351" s="4" t="s">
        <v>611</v>
      </c>
      <c r="G135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25.361400344869622</v>
      </c>
      <c r="H135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51" s="38">
        <f t="shared" ca="1" si="252"/>
        <v>18.16443089188358</v>
      </c>
      <c r="K1351" s="38">
        <f t="shared" ca="1" si="253"/>
        <v>22.122840962107524</v>
      </c>
      <c r="L1351" s="38">
        <f t="shared" ca="1" si="254"/>
        <v>12.291447749944179</v>
      </c>
      <c r="M1351" s="38">
        <f t="shared" ca="1" si="255"/>
        <v>35.288715774460655</v>
      </c>
      <c r="N1351" s="38">
        <f t="shared" ca="1" si="256"/>
        <v>31.951818635766642</v>
      </c>
      <c r="O1351" s="38">
        <f t="shared" ca="1" si="257"/>
        <v>19.36484183794439</v>
      </c>
      <c r="P1351" s="38">
        <f t="shared" ca="1" si="258"/>
        <v>25.270557708226111</v>
      </c>
      <c r="Q1351" s="38">
        <f t="shared" ca="1" si="259"/>
        <v>34.091430220422602</v>
      </c>
      <c r="R1351" s="38">
        <f t="shared" ca="1" si="260"/>
        <v>22.949897554737149</v>
      </c>
      <c r="S1351" s="38">
        <f t="shared" ca="1" si="261"/>
        <v>30.37574147661471</v>
      </c>
      <c r="T1351" s="38">
        <f t="shared" ca="1" si="262"/>
        <v>25.361400344869622</v>
      </c>
      <c r="U1351" s="38" t="str">
        <f t="shared" ca="1" si="263"/>
        <v>-</v>
      </c>
      <c r="V1351" s="38"/>
      <c r="W1351" s="38"/>
    </row>
    <row r="1352" spans="1:23" x14ac:dyDescent="0.35">
      <c r="A1352" s="2" t="str">
        <f>BASE_NOTAS[[#This Row],[Sigla]]&amp;BASE_NOTAS[[#This Row],[CÓDIGO]]</f>
        <v>TOPM_PB_TX</v>
      </c>
      <c r="B1352" s="4" t="s">
        <v>185</v>
      </c>
      <c r="C1352" s="4" t="s">
        <v>53</v>
      </c>
      <c r="D1352" s="4" t="s">
        <v>122</v>
      </c>
      <c r="E1352" s="42">
        <v>96.196881619775183</v>
      </c>
      <c r="F1352" s="4" t="s">
        <v>611</v>
      </c>
      <c r="G135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83.806709412635854</v>
      </c>
      <c r="H135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52" s="38">
        <f t="shared" ca="1" si="252"/>
        <v>84.371258408533151</v>
      </c>
      <c r="K1352" s="38">
        <f t="shared" ca="1" si="253"/>
        <v>59.904786012915402</v>
      </c>
      <c r="L1352" s="38">
        <f t="shared" ca="1" si="254"/>
        <v>77.638046209327527</v>
      </c>
      <c r="M1352" s="38">
        <f t="shared" ca="1" si="255"/>
        <v>73.001031118919954</v>
      </c>
      <c r="N1352" s="38">
        <f t="shared" ca="1" si="256"/>
        <v>55.885743683996182</v>
      </c>
      <c r="O1352" s="38">
        <f t="shared" ca="1" si="257"/>
        <v>55.703093130030233</v>
      </c>
      <c r="P1352" s="38">
        <f t="shared" ca="1" si="258"/>
        <v>63.96981329504402</v>
      </c>
      <c r="Q1352" s="38">
        <f t="shared" ca="1" si="259"/>
        <v>60.989750788626907</v>
      </c>
      <c r="R1352" s="38">
        <f t="shared" ca="1" si="260"/>
        <v>94.497104741994093</v>
      </c>
      <c r="S1352" s="38">
        <f t="shared" ca="1" si="261"/>
        <v>96.196881619775183</v>
      </c>
      <c r="T1352" s="38">
        <f t="shared" ca="1" si="262"/>
        <v>83.806709412635854</v>
      </c>
      <c r="U1352" s="38" t="str">
        <f t="shared" ca="1" si="263"/>
        <v>-</v>
      </c>
      <c r="V1352" s="38"/>
      <c r="W1352" s="38"/>
    </row>
    <row r="1353" spans="1:23" x14ac:dyDescent="0.35">
      <c r="A1353" s="2" t="str">
        <f>BASE_NOTAS[[#This Row],[Sigla]]&amp;BASE_NOTAS[[#This Row],[CÓDIGO]]</f>
        <v>ACPM_FT</v>
      </c>
      <c r="B1353" s="4" t="s">
        <v>156</v>
      </c>
      <c r="C1353" s="4" t="s">
        <v>54</v>
      </c>
      <c r="D1353" s="4" t="s">
        <v>123</v>
      </c>
      <c r="E1353" s="42">
        <v>30.197406675688509</v>
      </c>
      <c r="F1353" s="4" t="s">
        <v>611</v>
      </c>
      <c r="G135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29.116198601920502</v>
      </c>
      <c r="H135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53" s="38">
        <f t="shared" ca="1" si="252"/>
        <v>79.803485459296127</v>
      </c>
      <c r="K1353" s="38">
        <f t="shared" ca="1" si="253"/>
        <v>80.84504209220519</v>
      </c>
      <c r="L1353" s="38">
        <f t="shared" ca="1" si="254"/>
        <v>82.197278689596303</v>
      </c>
      <c r="M1353" s="38">
        <f t="shared" ca="1" si="255"/>
        <v>61.041239187616881</v>
      </c>
      <c r="N1353" s="38">
        <f t="shared" ca="1" si="256"/>
        <v>69.237761613950312</v>
      </c>
      <c r="O1353" s="38">
        <f t="shared" ca="1" si="257"/>
        <v>79.42778957838496</v>
      </c>
      <c r="P1353" s="38">
        <f t="shared" ca="1" si="258"/>
        <v>86.573952588516775</v>
      </c>
      <c r="Q1353" s="38">
        <f t="shared" ca="1" si="259"/>
        <v>85.204020411067944</v>
      </c>
      <c r="R1353" s="38">
        <f t="shared" ca="1" si="260"/>
        <v>83.924401123767751</v>
      </c>
      <c r="S1353" s="38">
        <f t="shared" ca="1" si="261"/>
        <v>30.197406675688509</v>
      </c>
      <c r="T1353" s="38">
        <f t="shared" ca="1" si="262"/>
        <v>29.116198601920502</v>
      </c>
      <c r="U1353" s="38" t="str">
        <f t="shared" ca="1" si="263"/>
        <v>-</v>
      </c>
      <c r="V1353" s="38"/>
      <c r="W1353" s="38"/>
    </row>
    <row r="1354" spans="1:23" x14ac:dyDescent="0.35">
      <c r="A1354" s="2" t="str">
        <f>BASE_NOTAS[[#This Row],[Sigla]]&amp;BASE_NOTAS[[#This Row],[CÓDIGO]]</f>
        <v>ALPM_FT</v>
      </c>
      <c r="B1354" s="4" t="s">
        <v>157</v>
      </c>
      <c r="C1354" s="4" t="s">
        <v>54</v>
      </c>
      <c r="D1354" s="4" t="s">
        <v>123</v>
      </c>
      <c r="E1354" s="42">
        <v>8.8828702697990511</v>
      </c>
      <c r="F1354" s="4" t="s">
        <v>611</v>
      </c>
      <c r="G135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8.0371059803202325</v>
      </c>
      <c r="H135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54" s="38">
        <f t="shared" ca="1" si="252"/>
        <v>33.442505620322734</v>
      </c>
      <c r="K1354" s="38">
        <f t="shared" ca="1" si="253"/>
        <v>34.069131932892461</v>
      </c>
      <c r="L1354" s="38">
        <f t="shared" ca="1" si="254"/>
        <v>34.881319395379528</v>
      </c>
      <c r="M1354" s="38">
        <f t="shared" ca="1" si="255"/>
        <v>23.040522513570341</v>
      </c>
      <c r="N1354" s="38">
        <f t="shared" ca="1" si="256"/>
        <v>25.930188901997468</v>
      </c>
      <c r="O1354" s="38">
        <f t="shared" ca="1" si="257"/>
        <v>29.322855027426453</v>
      </c>
      <c r="P1354" s="38">
        <f t="shared" ca="1" si="258"/>
        <v>31.256241848133008</v>
      </c>
      <c r="Q1354" s="38">
        <f t="shared" ca="1" si="259"/>
        <v>29.655823466539609</v>
      </c>
      <c r="R1354" s="38">
        <f t="shared" ca="1" si="260"/>
        <v>27.75392269048227</v>
      </c>
      <c r="S1354" s="38">
        <f t="shared" ca="1" si="261"/>
        <v>8.8828702697990511</v>
      </c>
      <c r="T1354" s="38">
        <f t="shared" ca="1" si="262"/>
        <v>8.0371059803202325</v>
      </c>
      <c r="U1354" s="38" t="str">
        <f t="shared" ca="1" si="263"/>
        <v>-</v>
      </c>
      <c r="V1354" s="38"/>
      <c r="W1354" s="38"/>
    </row>
    <row r="1355" spans="1:23" x14ac:dyDescent="0.35">
      <c r="A1355" s="2" t="str">
        <f>BASE_NOTAS[[#This Row],[Sigla]]&amp;BASE_NOTAS[[#This Row],[CÓDIGO]]</f>
        <v>AMPM_FT</v>
      </c>
      <c r="B1355" s="4" t="s">
        <v>158</v>
      </c>
      <c r="C1355" s="4" t="s">
        <v>54</v>
      </c>
      <c r="D1355" s="4" t="s">
        <v>123</v>
      </c>
      <c r="E1355" s="42">
        <v>45.926622483309337</v>
      </c>
      <c r="F1355" s="4" t="s">
        <v>611</v>
      </c>
      <c r="G135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45.096523521927743</v>
      </c>
      <c r="H135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55" s="38">
        <f t="shared" ca="1" si="252"/>
        <v>75.251620301922458</v>
      </c>
      <c r="K1355" s="38">
        <f t="shared" ca="1" si="253"/>
        <v>76.115219986361538</v>
      </c>
      <c r="L1355" s="38">
        <f t="shared" ca="1" si="254"/>
        <v>77.414977635496811</v>
      </c>
      <c r="M1355" s="38">
        <f t="shared" ca="1" si="255"/>
        <v>55.863867349218253</v>
      </c>
      <c r="N1355" s="38">
        <f t="shared" ca="1" si="256"/>
        <v>64.795919931207422</v>
      </c>
      <c r="O1355" s="38">
        <f t="shared" ca="1" si="257"/>
        <v>76.029554196466606</v>
      </c>
      <c r="P1355" s="38">
        <f t="shared" ca="1" si="258"/>
        <v>84.616333285100779</v>
      </c>
      <c r="Q1355" s="38">
        <f t="shared" ca="1" si="259"/>
        <v>84.903704618931613</v>
      </c>
      <c r="R1355" s="38">
        <f t="shared" ca="1" si="260"/>
        <v>85.023174702232922</v>
      </c>
      <c r="S1355" s="38">
        <f t="shared" ca="1" si="261"/>
        <v>45.926622483309337</v>
      </c>
      <c r="T1355" s="38">
        <f t="shared" ca="1" si="262"/>
        <v>45.096523521927743</v>
      </c>
      <c r="U1355" s="38" t="str">
        <f t="shared" ca="1" si="263"/>
        <v>-</v>
      </c>
      <c r="V1355" s="38"/>
      <c r="W1355" s="38"/>
    </row>
    <row r="1356" spans="1:23" x14ac:dyDescent="0.35">
      <c r="A1356" s="2" t="str">
        <f>BASE_NOTAS[[#This Row],[Sigla]]&amp;BASE_NOTAS[[#This Row],[CÓDIGO]]</f>
        <v>APPM_FT</v>
      </c>
      <c r="B1356" s="4" t="s">
        <v>184</v>
      </c>
      <c r="C1356" s="4" t="s">
        <v>54</v>
      </c>
      <c r="D1356" s="4" t="s">
        <v>123</v>
      </c>
      <c r="E1356" s="42">
        <v>33.556025757169735</v>
      </c>
      <c r="F1356" s="4" t="s">
        <v>611</v>
      </c>
      <c r="G135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32.928757152321239</v>
      </c>
      <c r="H135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56" s="38">
        <f t="shared" ca="1" si="252"/>
        <v>100</v>
      </c>
      <c r="K1356" s="38">
        <f t="shared" ca="1" si="253"/>
        <v>100</v>
      </c>
      <c r="L1356" s="38">
        <f t="shared" ca="1" si="254"/>
        <v>100</v>
      </c>
      <c r="M1356" s="38">
        <f t="shared" ca="1" si="255"/>
        <v>69.778670952449801</v>
      </c>
      <c r="N1356" s="38">
        <f t="shared" ca="1" si="256"/>
        <v>79.086819975802598</v>
      </c>
      <c r="O1356" s="38">
        <f t="shared" ca="1" si="257"/>
        <v>90.858213474695773</v>
      </c>
      <c r="P1356" s="38">
        <f t="shared" ca="1" si="258"/>
        <v>100</v>
      </c>
      <c r="Q1356" s="38">
        <f t="shared" ca="1" si="259"/>
        <v>100</v>
      </c>
      <c r="R1356" s="38">
        <f t="shared" ca="1" si="260"/>
        <v>100</v>
      </c>
      <c r="S1356" s="38">
        <f t="shared" ca="1" si="261"/>
        <v>33.556025757169735</v>
      </c>
      <c r="T1356" s="38">
        <f t="shared" ca="1" si="262"/>
        <v>32.928757152321239</v>
      </c>
      <c r="U1356" s="38" t="str">
        <f t="shared" ca="1" si="263"/>
        <v>-</v>
      </c>
      <c r="V1356" s="38"/>
      <c r="W1356" s="38"/>
    </row>
    <row r="1357" spans="1:23" x14ac:dyDescent="0.35">
      <c r="A1357" s="2" t="str">
        <f>BASE_NOTAS[[#This Row],[Sigla]]&amp;BASE_NOTAS[[#This Row],[CÓDIGO]]</f>
        <v>BAPM_FT</v>
      </c>
      <c r="B1357" s="4" t="s">
        <v>187</v>
      </c>
      <c r="C1357" s="4" t="s">
        <v>54</v>
      </c>
      <c r="D1357" s="4" t="s">
        <v>123</v>
      </c>
      <c r="E1357" s="42">
        <v>12.16586994512528</v>
      </c>
      <c r="F1357" s="4" t="s">
        <v>611</v>
      </c>
      <c r="G135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11.373242440672717</v>
      </c>
      <c r="H135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57" s="38">
        <f t="shared" ca="1" si="252"/>
        <v>21.326740410928839</v>
      </c>
      <c r="K1357" s="38">
        <f t="shared" ca="1" si="253"/>
        <v>21.891479646492503</v>
      </c>
      <c r="L1357" s="38">
        <f t="shared" ca="1" si="254"/>
        <v>22.850938596198809</v>
      </c>
      <c r="M1357" s="38">
        <f t="shared" ca="1" si="255"/>
        <v>15.63001728281874</v>
      </c>
      <c r="N1357" s="38">
        <f t="shared" ca="1" si="256"/>
        <v>17.370446802837098</v>
      </c>
      <c r="O1357" s="38">
        <f t="shared" ca="1" si="257"/>
        <v>19.192479779397875</v>
      </c>
      <c r="P1357" s="38">
        <f t="shared" ca="1" si="258"/>
        <v>20.06027802836887</v>
      </c>
      <c r="Q1357" s="38">
        <f t="shared" ca="1" si="259"/>
        <v>18.762977090240891</v>
      </c>
      <c r="R1357" s="38">
        <f t="shared" ca="1" si="260"/>
        <v>17.197802281422042</v>
      </c>
      <c r="S1357" s="38">
        <f t="shared" ca="1" si="261"/>
        <v>12.16586994512528</v>
      </c>
      <c r="T1357" s="38">
        <f t="shared" ca="1" si="262"/>
        <v>11.373242440672717</v>
      </c>
      <c r="U1357" s="38" t="str">
        <f t="shared" ca="1" si="263"/>
        <v>-</v>
      </c>
      <c r="V1357" s="38"/>
      <c r="W1357" s="38"/>
    </row>
    <row r="1358" spans="1:23" x14ac:dyDescent="0.35">
      <c r="A1358" s="2" t="str">
        <f>BASE_NOTAS[[#This Row],[Sigla]]&amp;BASE_NOTAS[[#This Row],[CÓDIGO]]</f>
        <v>CEPM_FT</v>
      </c>
      <c r="B1358" s="4" t="s">
        <v>188</v>
      </c>
      <c r="C1358" s="4" t="s">
        <v>54</v>
      </c>
      <c r="D1358" s="4" t="s">
        <v>123</v>
      </c>
      <c r="E1358" s="42">
        <v>18.980138625288774</v>
      </c>
      <c r="F1358" s="4" t="s">
        <v>611</v>
      </c>
      <c r="G135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18.302830890253439</v>
      </c>
      <c r="H135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58" s="38">
        <f t="shared" ca="1" si="252"/>
        <v>34.170163200012325</v>
      </c>
      <c r="K1358" s="38">
        <f t="shared" ca="1" si="253"/>
        <v>34.435145869662129</v>
      </c>
      <c r="L1358" s="38">
        <f t="shared" ca="1" si="254"/>
        <v>34.901082902145824</v>
      </c>
      <c r="M1358" s="38">
        <f t="shared" ca="1" si="255"/>
        <v>21.681972061400128</v>
      </c>
      <c r="N1358" s="38">
        <f t="shared" ca="1" si="256"/>
        <v>24.48355757361357</v>
      </c>
      <c r="O1358" s="38">
        <f t="shared" ca="1" si="257"/>
        <v>27.820327124331385</v>
      </c>
      <c r="P1358" s="38">
        <f t="shared" ca="1" si="258"/>
        <v>29.974187527038666</v>
      </c>
      <c r="Q1358" s="38">
        <f t="shared" ca="1" si="259"/>
        <v>28.947016586549811</v>
      </c>
      <c r="R1358" s="38">
        <f t="shared" ca="1" si="260"/>
        <v>27.606333129291304</v>
      </c>
      <c r="S1358" s="38">
        <f t="shared" ca="1" si="261"/>
        <v>18.980138625288774</v>
      </c>
      <c r="T1358" s="38">
        <f t="shared" ca="1" si="262"/>
        <v>18.302830890253439</v>
      </c>
      <c r="U1358" s="38" t="str">
        <f t="shared" ca="1" si="263"/>
        <v>-</v>
      </c>
      <c r="V1358" s="38"/>
      <c r="W1358" s="38"/>
    </row>
    <row r="1359" spans="1:23" x14ac:dyDescent="0.35">
      <c r="A1359" s="2" t="str">
        <f>BASE_NOTAS[[#This Row],[Sigla]]&amp;BASE_NOTAS[[#This Row],[CÓDIGO]]</f>
        <v>DFPM_FT</v>
      </c>
      <c r="B1359" s="4" t="s">
        <v>189</v>
      </c>
      <c r="C1359" s="4" t="s">
        <v>54</v>
      </c>
      <c r="D1359" s="4" t="s">
        <v>123</v>
      </c>
      <c r="E1359" s="42">
        <v>20.466291496263825</v>
      </c>
      <c r="F1359" s="4" t="s">
        <v>611</v>
      </c>
      <c r="G135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19.081845709526053</v>
      </c>
      <c r="H135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59" s="38">
        <f t="shared" ca="1" si="252"/>
        <v>69.532920338796998</v>
      </c>
      <c r="K1359" s="38">
        <f t="shared" ca="1" si="253"/>
        <v>69.259429314316662</v>
      </c>
      <c r="L1359" s="38">
        <f t="shared" ca="1" si="254"/>
        <v>69.791859177629263</v>
      </c>
      <c r="M1359" s="38">
        <f t="shared" ca="1" si="255"/>
        <v>38.825082679721248</v>
      </c>
      <c r="N1359" s="38">
        <f t="shared" ca="1" si="256"/>
        <v>43.413618838043583</v>
      </c>
      <c r="O1359" s="38">
        <f t="shared" ca="1" si="257"/>
        <v>48.928752338901511</v>
      </c>
      <c r="P1359" s="38">
        <f t="shared" ca="1" si="258"/>
        <v>52.365527030812331</v>
      </c>
      <c r="Q1359" s="38">
        <f t="shared" ca="1" si="259"/>
        <v>50.58590388043541</v>
      </c>
      <c r="R1359" s="38">
        <f t="shared" ca="1" si="260"/>
        <v>48.84853666425937</v>
      </c>
      <c r="S1359" s="38">
        <f t="shared" ca="1" si="261"/>
        <v>20.466291496263825</v>
      </c>
      <c r="T1359" s="38">
        <f t="shared" ca="1" si="262"/>
        <v>19.081845709526053</v>
      </c>
      <c r="U1359" s="38" t="str">
        <f t="shared" ca="1" si="263"/>
        <v>-</v>
      </c>
      <c r="V1359" s="38"/>
      <c r="W1359" s="38"/>
    </row>
    <row r="1360" spans="1:23" x14ac:dyDescent="0.35">
      <c r="A1360" s="2" t="str">
        <f>BASE_NOTAS[[#This Row],[Sigla]]&amp;BASE_NOTAS[[#This Row],[CÓDIGO]]</f>
        <v>ESPM_FT</v>
      </c>
      <c r="B1360" s="4" t="s">
        <v>183</v>
      </c>
      <c r="C1360" s="4" t="s">
        <v>54</v>
      </c>
      <c r="D1360" s="4" t="s">
        <v>123</v>
      </c>
      <c r="E1360" s="42">
        <v>18.485314071713706</v>
      </c>
      <c r="F1360" s="4" t="s">
        <v>611</v>
      </c>
      <c r="G136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18.576776798480861</v>
      </c>
      <c r="H136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60" s="38">
        <f t="shared" ca="1" si="252"/>
        <v>35.024733681758633</v>
      </c>
      <c r="K1360" s="38">
        <f t="shared" ca="1" si="253"/>
        <v>34.960541265951775</v>
      </c>
      <c r="L1360" s="38">
        <f t="shared" ca="1" si="254"/>
        <v>35.8604215472674</v>
      </c>
      <c r="M1360" s="38">
        <f t="shared" ca="1" si="255"/>
        <v>25.838405374574602</v>
      </c>
      <c r="N1360" s="38">
        <f t="shared" ca="1" si="256"/>
        <v>29.965759569999527</v>
      </c>
      <c r="O1360" s="38">
        <f t="shared" ca="1" si="257"/>
        <v>35.095100902579432</v>
      </c>
      <c r="P1360" s="38">
        <f t="shared" ca="1" si="258"/>
        <v>39.221846580997891</v>
      </c>
      <c r="Q1360" s="38">
        <f t="shared" ca="1" si="259"/>
        <v>39.662197289993998</v>
      </c>
      <c r="R1360" s="38">
        <f t="shared" ca="1" si="260"/>
        <v>40.091659835613584</v>
      </c>
      <c r="S1360" s="38">
        <f t="shared" ca="1" si="261"/>
        <v>18.485314071713706</v>
      </c>
      <c r="T1360" s="38">
        <f t="shared" ca="1" si="262"/>
        <v>18.576776798480861</v>
      </c>
      <c r="U1360" s="38" t="str">
        <f t="shared" ca="1" si="263"/>
        <v>-</v>
      </c>
      <c r="V1360" s="38"/>
      <c r="W1360" s="38"/>
    </row>
    <row r="1361" spans="1:23" x14ac:dyDescent="0.35">
      <c r="A1361" s="2" t="str">
        <f>BASE_NOTAS[[#This Row],[Sigla]]&amp;BASE_NOTAS[[#This Row],[CÓDIGO]]</f>
        <v>GOPM_FT</v>
      </c>
      <c r="B1361" s="4" t="s">
        <v>190</v>
      </c>
      <c r="C1361" s="4" t="s">
        <v>54</v>
      </c>
      <c r="D1361" s="4" t="s">
        <v>123</v>
      </c>
      <c r="E1361" s="42">
        <v>32.569264661578551</v>
      </c>
      <c r="F1361" s="4" t="s">
        <v>611</v>
      </c>
      <c r="G136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32.208184987180097</v>
      </c>
      <c r="H136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61" s="38">
        <f t="shared" ca="1" si="252"/>
        <v>48.910129383084808</v>
      </c>
      <c r="K1361" s="38">
        <f t="shared" ca="1" si="253"/>
        <v>49.245559346752046</v>
      </c>
      <c r="L1361" s="38">
        <f t="shared" ca="1" si="254"/>
        <v>49.703158154527564</v>
      </c>
      <c r="M1361" s="38">
        <f t="shared" ca="1" si="255"/>
        <v>36.893963112029368</v>
      </c>
      <c r="N1361" s="38">
        <f t="shared" ca="1" si="256"/>
        <v>42.398822752290329</v>
      </c>
      <c r="O1361" s="38">
        <f t="shared" ca="1" si="257"/>
        <v>49.245338186120492</v>
      </c>
      <c r="P1361" s="38">
        <f t="shared" ca="1" si="258"/>
        <v>54.55670870637389</v>
      </c>
      <c r="Q1361" s="38">
        <f t="shared" ca="1" si="259"/>
        <v>54.670809765226714</v>
      </c>
      <c r="R1361" s="38">
        <f t="shared" ca="1" si="260"/>
        <v>54.733708566770879</v>
      </c>
      <c r="S1361" s="38">
        <f t="shared" ca="1" si="261"/>
        <v>32.569264661578551</v>
      </c>
      <c r="T1361" s="38">
        <f t="shared" ca="1" si="262"/>
        <v>32.208184987180097</v>
      </c>
      <c r="U1361" s="38" t="str">
        <f t="shared" ca="1" si="263"/>
        <v>-</v>
      </c>
      <c r="V1361" s="38"/>
      <c r="W1361" s="38"/>
    </row>
    <row r="1362" spans="1:23" x14ac:dyDescent="0.35">
      <c r="A1362" s="2" t="str">
        <f>BASE_NOTAS[[#This Row],[Sigla]]&amp;BASE_NOTAS[[#This Row],[CÓDIGO]]</f>
        <v>MAPM_FT</v>
      </c>
      <c r="B1362" s="4" t="s">
        <v>191</v>
      </c>
      <c r="C1362" s="4" t="s">
        <v>54</v>
      </c>
      <c r="D1362" s="4" t="s">
        <v>123</v>
      </c>
      <c r="E1362" s="42">
        <v>20.307390524663735</v>
      </c>
      <c r="F1362" s="4" t="s">
        <v>611</v>
      </c>
      <c r="G136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19.241250433786053</v>
      </c>
      <c r="H136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62" s="38">
        <f t="shared" ca="1" si="252"/>
        <v>45.147880880947596</v>
      </c>
      <c r="K1362" s="38">
        <f t="shared" ca="1" si="253"/>
        <v>46.440901316626451</v>
      </c>
      <c r="L1362" s="38">
        <f t="shared" ca="1" si="254"/>
        <v>48.234527791333655</v>
      </c>
      <c r="M1362" s="38">
        <f t="shared" ca="1" si="255"/>
        <v>31.556858004902089</v>
      </c>
      <c r="N1362" s="38">
        <f t="shared" ca="1" si="256"/>
        <v>35.764535223298864</v>
      </c>
      <c r="O1362" s="38">
        <f t="shared" ca="1" si="257"/>
        <v>40.483460568114623</v>
      </c>
      <c r="P1362" s="38">
        <f t="shared" ca="1" si="258"/>
        <v>43.503550883217294</v>
      </c>
      <c r="Q1362" s="38">
        <f t="shared" ca="1" si="259"/>
        <v>41.960407705462309</v>
      </c>
      <c r="R1362" s="38">
        <f t="shared" ca="1" si="260"/>
        <v>40.359371889675408</v>
      </c>
      <c r="S1362" s="38">
        <f t="shared" ca="1" si="261"/>
        <v>20.307390524663735</v>
      </c>
      <c r="T1362" s="38">
        <f t="shared" ca="1" si="262"/>
        <v>19.241250433786053</v>
      </c>
      <c r="U1362" s="38" t="str">
        <f t="shared" ca="1" si="263"/>
        <v>-</v>
      </c>
      <c r="V1362" s="38"/>
      <c r="W1362" s="38"/>
    </row>
    <row r="1363" spans="1:23" x14ac:dyDescent="0.35">
      <c r="A1363" s="2" t="str">
        <f>BASE_NOTAS[[#This Row],[Sigla]]&amp;BASE_NOTAS[[#This Row],[CÓDIGO]]</f>
        <v>MGPM_FT</v>
      </c>
      <c r="B1363" s="4" t="s">
        <v>192</v>
      </c>
      <c r="C1363" s="4" t="s">
        <v>54</v>
      </c>
      <c r="D1363" s="4" t="s">
        <v>123</v>
      </c>
      <c r="E1363" s="42">
        <v>10.449496648198293</v>
      </c>
      <c r="F1363" s="4" t="s">
        <v>611</v>
      </c>
      <c r="G136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10.160457278621553</v>
      </c>
      <c r="H136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63" s="38">
        <f t="shared" ca="1" si="252"/>
        <v>17.463881844905458</v>
      </c>
      <c r="K1363" s="38">
        <f t="shared" ca="1" si="253"/>
        <v>17.530836830653744</v>
      </c>
      <c r="L1363" s="38">
        <f t="shared" ca="1" si="254"/>
        <v>17.8742228192569</v>
      </c>
      <c r="M1363" s="38">
        <f t="shared" ca="1" si="255"/>
        <v>10.948568693995108</v>
      </c>
      <c r="N1363" s="38">
        <f t="shared" ca="1" si="256"/>
        <v>12.261504906658828</v>
      </c>
      <c r="O1363" s="38">
        <f t="shared" ca="1" si="257"/>
        <v>13.859978881512703</v>
      </c>
      <c r="P1363" s="38">
        <f t="shared" ca="1" si="258"/>
        <v>14.910172500835724</v>
      </c>
      <c r="Q1363" s="38">
        <f t="shared" ca="1" si="259"/>
        <v>14.215742859625117</v>
      </c>
      <c r="R1363" s="38">
        <f t="shared" ca="1" si="260"/>
        <v>13.451257106320078</v>
      </c>
      <c r="S1363" s="38">
        <f t="shared" ca="1" si="261"/>
        <v>10.449496648198293</v>
      </c>
      <c r="T1363" s="38">
        <f t="shared" ca="1" si="262"/>
        <v>10.160457278621553</v>
      </c>
      <c r="U1363" s="38" t="str">
        <f t="shared" ca="1" si="263"/>
        <v>-</v>
      </c>
      <c r="V1363" s="38"/>
      <c r="W1363" s="38"/>
    </row>
    <row r="1364" spans="1:23" x14ac:dyDescent="0.35">
      <c r="A1364" s="2" t="str">
        <f>BASE_NOTAS[[#This Row],[Sigla]]&amp;BASE_NOTAS[[#This Row],[CÓDIGO]]</f>
        <v>MSPM_FT</v>
      </c>
      <c r="B1364" s="4" t="s">
        <v>193</v>
      </c>
      <c r="C1364" s="4" t="s">
        <v>54</v>
      </c>
      <c r="D1364" s="4" t="s">
        <v>123</v>
      </c>
      <c r="E1364" s="42">
        <v>29.602190052834604</v>
      </c>
      <c r="F1364" s="4" t="s">
        <v>611</v>
      </c>
      <c r="G136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29.408947362283051</v>
      </c>
      <c r="H136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64" s="38">
        <f t="shared" ca="1" si="252"/>
        <v>42.249310368933919</v>
      </c>
      <c r="K1364" s="38">
        <f t="shared" ca="1" si="253"/>
        <v>43.506245508680053</v>
      </c>
      <c r="L1364" s="38">
        <f t="shared" ca="1" si="254"/>
        <v>44.415167588064193</v>
      </c>
      <c r="M1364" s="38">
        <f t="shared" ca="1" si="255"/>
        <v>28.037187151147858</v>
      </c>
      <c r="N1364" s="38">
        <f t="shared" ca="1" si="256"/>
        <v>32.733795361408916</v>
      </c>
      <c r="O1364" s="38">
        <f t="shared" ca="1" si="257"/>
        <v>38.365926837566846</v>
      </c>
      <c r="P1364" s="38">
        <f t="shared" ca="1" si="258"/>
        <v>42.826593141395172</v>
      </c>
      <c r="Q1364" s="38">
        <f t="shared" ca="1" si="259"/>
        <v>43.305589351203679</v>
      </c>
      <c r="R1364" s="38">
        <f t="shared" ca="1" si="260"/>
        <v>44.010077310454619</v>
      </c>
      <c r="S1364" s="38">
        <f t="shared" ca="1" si="261"/>
        <v>29.602190052834604</v>
      </c>
      <c r="T1364" s="38">
        <f t="shared" ca="1" si="262"/>
        <v>29.408947362283051</v>
      </c>
      <c r="U1364" s="38" t="str">
        <f t="shared" ca="1" si="263"/>
        <v>-</v>
      </c>
      <c r="V1364" s="38"/>
      <c r="W1364" s="38"/>
    </row>
    <row r="1365" spans="1:23" x14ac:dyDescent="0.35">
      <c r="A1365" s="2" t="str">
        <f>BASE_NOTAS[[#This Row],[Sigla]]&amp;BASE_NOTAS[[#This Row],[CÓDIGO]]</f>
        <v>MTPM_FT</v>
      </c>
      <c r="B1365" s="4" t="s">
        <v>195</v>
      </c>
      <c r="C1365" s="4" t="s">
        <v>54</v>
      </c>
      <c r="D1365" s="4" t="s">
        <v>123</v>
      </c>
      <c r="E1365" s="42">
        <v>45.125142051097882</v>
      </c>
      <c r="F1365" s="4" t="s">
        <v>611</v>
      </c>
      <c r="G136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45.080663021095788</v>
      </c>
      <c r="H136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65" s="38">
        <f t="shared" ca="1" si="252"/>
        <v>45.247420662648551</v>
      </c>
      <c r="K1365" s="38">
        <f t="shared" ca="1" si="253"/>
        <v>46.313813273897949</v>
      </c>
      <c r="L1365" s="38">
        <f t="shared" ca="1" si="254"/>
        <v>47.07638517577761</v>
      </c>
      <c r="M1365" s="38">
        <f t="shared" ca="1" si="255"/>
        <v>32.117327477380606</v>
      </c>
      <c r="N1365" s="38">
        <f t="shared" ca="1" si="256"/>
        <v>37.014998061237705</v>
      </c>
      <c r="O1365" s="38">
        <f t="shared" ca="1" si="257"/>
        <v>43.039278646177728</v>
      </c>
      <c r="P1365" s="38">
        <f t="shared" ca="1" si="258"/>
        <v>47.475258962781105</v>
      </c>
      <c r="Q1365" s="38">
        <f t="shared" ca="1" si="259"/>
        <v>47.153131686807384</v>
      </c>
      <c r="R1365" s="38">
        <f t="shared" ca="1" si="260"/>
        <v>47.055083962530311</v>
      </c>
      <c r="S1365" s="38">
        <f t="shared" ca="1" si="261"/>
        <v>45.125142051097882</v>
      </c>
      <c r="T1365" s="38">
        <f t="shared" ca="1" si="262"/>
        <v>45.080663021095788</v>
      </c>
      <c r="U1365" s="38" t="str">
        <f t="shared" ca="1" si="263"/>
        <v>-</v>
      </c>
      <c r="V1365" s="38"/>
      <c r="W1365" s="38"/>
    </row>
    <row r="1366" spans="1:23" x14ac:dyDescent="0.35">
      <c r="A1366" s="2" t="str">
        <f>BASE_NOTAS[[#This Row],[Sigla]]&amp;BASE_NOTAS[[#This Row],[CÓDIGO]]</f>
        <v>PAPM_FT</v>
      </c>
      <c r="B1366" s="4" t="s">
        <v>196</v>
      </c>
      <c r="C1366" s="4" t="s">
        <v>54</v>
      </c>
      <c r="D1366" s="4" t="s">
        <v>123</v>
      </c>
      <c r="E1366" s="42">
        <v>29.458420645609536</v>
      </c>
      <c r="F1366" s="4" t="s">
        <v>611</v>
      </c>
      <c r="G136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28.387099935450742</v>
      </c>
      <c r="H136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66" s="38">
        <f t="shared" ca="1" si="252"/>
        <v>57.799245904571308</v>
      </c>
      <c r="K1366" s="38">
        <f t="shared" ca="1" si="253"/>
        <v>58.71706510060757</v>
      </c>
      <c r="L1366" s="38">
        <f t="shared" ca="1" si="254"/>
        <v>59.922557479223393</v>
      </c>
      <c r="M1366" s="38">
        <f t="shared" ca="1" si="255"/>
        <v>43.28407835659133</v>
      </c>
      <c r="N1366" s="38">
        <f t="shared" ca="1" si="256"/>
        <v>49.251602879410427</v>
      </c>
      <c r="O1366" s="38">
        <f t="shared" ca="1" si="257"/>
        <v>56.357506002909474</v>
      </c>
      <c r="P1366" s="38">
        <f t="shared" ca="1" si="258"/>
        <v>61.355208315399345</v>
      </c>
      <c r="Q1366" s="38">
        <f t="shared" ca="1" si="259"/>
        <v>60.167921549326955</v>
      </c>
      <c r="R1366" s="38">
        <f t="shared" ca="1" si="260"/>
        <v>58.768864222161234</v>
      </c>
      <c r="S1366" s="38">
        <f t="shared" ca="1" si="261"/>
        <v>29.458420645609536</v>
      </c>
      <c r="T1366" s="38">
        <f t="shared" ca="1" si="262"/>
        <v>28.387099935450742</v>
      </c>
      <c r="U1366" s="38" t="str">
        <f t="shared" ca="1" si="263"/>
        <v>-</v>
      </c>
      <c r="V1366" s="38"/>
      <c r="W1366" s="38"/>
    </row>
    <row r="1367" spans="1:23" x14ac:dyDescent="0.35">
      <c r="A1367" s="2" t="str">
        <f>BASE_NOTAS[[#This Row],[Sigla]]&amp;BASE_NOTAS[[#This Row],[CÓDIGO]]</f>
        <v>PBPM_FT</v>
      </c>
      <c r="B1367" s="4" t="s">
        <v>197</v>
      </c>
      <c r="C1367" s="4" t="s">
        <v>54</v>
      </c>
      <c r="D1367" s="4" t="s">
        <v>123</v>
      </c>
      <c r="E1367" s="42">
        <v>20.692217132564199</v>
      </c>
      <c r="F1367" s="4" t="s">
        <v>611</v>
      </c>
      <c r="G136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19.864763690943711</v>
      </c>
      <c r="H136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67" s="38">
        <f t="shared" ca="1" si="252"/>
        <v>33.77083991591438</v>
      </c>
      <c r="K1367" s="38">
        <f t="shared" ca="1" si="253"/>
        <v>35.356613267062784</v>
      </c>
      <c r="L1367" s="38">
        <f t="shared" ca="1" si="254"/>
        <v>36.80181316265876</v>
      </c>
      <c r="M1367" s="38">
        <f t="shared" ca="1" si="255"/>
        <v>20.512070345450013</v>
      </c>
      <c r="N1367" s="38">
        <f t="shared" ca="1" si="256"/>
        <v>22.513437018100458</v>
      </c>
      <c r="O1367" s="38">
        <f t="shared" ca="1" si="257"/>
        <v>25.228678508165753</v>
      </c>
      <c r="P1367" s="38">
        <f t="shared" ca="1" si="258"/>
        <v>26.9047624582123</v>
      </c>
      <c r="Q1367" s="38">
        <f t="shared" ca="1" si="259"/>
        <v>25.494145028042237</v>
      </c>
      <c r="R1367" s="38">
        <f t="shared" ca="1" si="260"/>
        <v>23.9052709962079</v>
      </c>
      <c r="S1367" s="38">
        <f t="shared" ca="1" si="261"/>
        <v>20.692217132564199</v>
      </c>
      <c r="T1367" s="38">
        <f t="shared" ca="1" si="262"/>
        <v>19.864763690943711</v>
      </c>
      <c r="U1367" s="38" t="str">
        <f t="shared" ca="1" si="263"/>
        <v>-</v>
      </c>
      <c r="V1367" s="38"/>
      <c r="W1367" s="38"/>
    </row>
    <row r="1368" spans="1:23" x14ac:dyDescent="0.35">
      <c r="A1368" s="2" t="str">
        <f>BASE_NOTAS[[#This Row],[Sigla]]&amp;BASE_NOTAS[[#This Row],[CÓDIGO]]</f>
        <v>PEPM_FT</v>
      </c>
      <c r="B1368" s="4" t="s">
        <v>198</v>
      </c>
      <c r="C1368" s="4" t="s">
        <v>54</v>
      </c>
      <c r="D1368" s="4" t="s">
        <v>123</v>
      </c>
      <c r="E1368" s="42">
        <v>16.862632766553478</v>
      </c>
      <c r="F1368" s="4" t="s">
        <v>611</v>
      </c>
      <c r="G136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16.068096977295912</v>
      </c>
      <c r="H136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68" s="38">
        <f t="shared" ca="1" si="252"/>
        <v>33.499694961820047</v>
      </c>
      <c r="K1368" s="38">
        <f t="shared" ca="1" si="253"/>
        <v>34.286964251710891</v>
      </c>
      <c r="L1368" s="38">
        <f t="shared" ca="1" si="254"/>
        <v>35.181045502475534</v>
      </c>
      <c r="M1368" s="38">
        <f t="shared" ca="1" si="255"/>
        <v>23.766853625707878</v>
      </c>
      <c r="N1368" s="38">
        <f t="shared" ca="1" si="256"/>
        <v>27.308648060754738</v>
      </c>
      <c r="O1368" s="38">
        <f t="shared" ca="1" si="257"/>
        <v>31.366892523087632</v>
      </c>
      <c r="P1368" s="38">
        <f t="shared" ca="1" si="258"/>
        <v>34.201995923139506</v>
      </c>
      <c r="Q1368" s="38">
        <f t="shared" ca="1" si="259"/>
        <v>33.240884118776229</v>
      </c>
      <c r="R1368" s="38">
        <f t="shared" ca="1" si="260"/>
        <v>31.960819956401565</v>
      </c>
      <c r="S1368" s="38">
        <f t="shared" ca="1" si="261"/>
        <v>16.862632766553478</v>
      </c>
      <c r="T1368" s="38">
        <f t="shared" ca="1" si="262"/>
        <v>16.068096977295912</v>
      </c>
      <c r="U1368" s="38" t="str">
        <f t="shared" ca="1" si="263"/>
        <v>-</v>
      </c>
      <c r="V1368" s="38"/>
      <c r="W1368" s="38"/>
    </row>
    <row r="1369" spans="1:23" x14ac:dyDescent="0.35">
      <c r="A1369" s="2" t="str">
        <f>BASE_NOTAS[[#This Row],[Sigla]]&amp;BASE_NOTAS[[#This Row],[CÓDIGO]]</f>
        <v>PIPM_FT</v>
      </c>
      <c r="B1369" s="4" t="s">
        <v>199</v>
      </c>
      <c r="C1369" s="4" t="s">
        <v>54</v>
      </c>
      <c r="D1369" s="4" t="s">
        <v>123</v>
      </c>
      <c r="E1369" s="42">
        <v>14.145101315440073</v>
      </c>
      <c r="F1369" s="4" t="s">
        <v>611</v>
      </c>
      <c r="G136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13.257160049640005</v>
      </c>
      <c r="H136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69" s="38">
        <f t="shared" ca="1" si="252"/>
        <v>22.360730339988944</v>
      </c>
      <c r="K1369" s="38">
        <f t="shared" ca="1" si="253"/>
        <v>22.381469878187797</v>
      </c>
      <c r="L1369" s="38">
        <f t="shared" ca="1" si="254"/>
        <v>22.665961951968857</v>
      </c>
      <c r="M1369" s="38">
        <f t="shared" ca="1" si="255"/>
        <v>14.149109834723633</v>
      </c>
      <c r="N1369" s="38">
        <f t="shared" ca="1" si="256"/>
        <v>15.746148133785285</v>
      </c>
      <c r="O1369" s="38">
        <f t="shared" ca="1" si="257"/>
        <v>17.511201009388568</v>
      </c>
      <c r="P1369" s="38">
        <f t="shared" ca="1" si="258"/>
        <v>18.160847428744475</v>
      </c>
      <c r="Q1369" s="38">
        <f t="shared" ca="1" si="259"/>
        <v>16.628271955317434</v>
      </c>
      <c r="R1369" s="38">
        <f t="shared" ca="1" si="260"/>
        <v>14.977313146903724</v>
      </c>
      <c r="S1369" s="38">
        <f t="shared" ca="1" si="261"/>
        <v>14.145101315440073</v>
      </c>
      <c r="T1369" s="38">
        <f t="shared" ca="1" si="262"/>
        <v>13.257160049640005</v>
      </c>
      <c r="U1369" s="38" t="str">
        <f t="shared" ca="1" si="263"/>
        <v>-</v>
      </c>
      <c r="V1369" s="38"/>
      <c r="W1369" s="38"/>
    </row>
    <row r="1370" spans="1:23" x14ac:dyDescent="0.35">
      <c r="A1370" s="2" t="str">
        <f>BASE_NOTAS[[#This Row],[Sigla]]&amp;BASE_NOTAS[[#This Row],[CÓDIGO]]</f>
        <v>PRPM_FT</v>
      </c>
      <c r="B1370" s="4" t="s">
        <v>200</v>
      </c>
      <c r="C1370" s="4" t="s">
        <v>54</v>
      </c>
      <c r="D1370" s="4" t="s">
        <v>123</v>
      </c>
      <c r="E1370" s="42">
        <v>17.608224937495777</v>
      </c>
      <c r="F1370" s="4" t="s">
        <v>611</v>
      </c>
      <c r="G137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17.054170245823506</v>
      </c>
      <c r="H137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70" s="38">
        <f t="shared" ca="1" si="252"/>
        <v>20.814531784828468</v>
      </c>
      <c r="K1370" s="38">
        <f t="shared" ca="1" si="253"/>
        <v>21.209202265080133</v>
      </c>
      <c r="L1370" s="38">
        <f t="shared" ca="1" si="254"/>
        <v>21.572277473807819</v>
      </c>
      <c r="M1370" s="38">
        <f t="shared" ca="1" si="255"/>
        <v>13.444386900595021</v>
      </c>
      <c r="N1370" s="38">
        <f t="shared" ca="1" si="256"/>
        <v>15.560919533383</v>
      </c>
      <c r="O1370" s="38">
        <f t="shared" ca="1" si="257"/>
        <v>18.318349688234289</v>
      </c>
      <c r="P1370" s="38">
        <f t="shared" ca="1" si="258"/>
        <v>20.248090422634231</v>
      </c>
      <c r="Q1370" s="38">
        <f t="shared" ca="1" si="259"/>
        <v>19.896317616322172</v>
      </c>
      <c r="R1370" s="38">
        <f t="shared" ca="1" si="260"/>
        <v>19.450235645351075</v>
      </c>
      <c r="S1370" s="38">
        <f t="shared" ca="1" si="261"/>
        <v>17.608224937495777</v>
      </c>
      <c r="T1370" s="38">
        <f t="shared" ca="1" si="262"/>
        <v>17.054170245823506</v>
      </c>
      <c r="U1370" s="38" t="str">
        <f t="shared" ca="1" si="263"/>
        <v>-</v>
      </c>
      <c r="V1370" s="38"/>
      <c r="W1370" s="38"/>
    </row>
    <row r="1371" spans="1:23" x14ac:dyDescent="0.35">
      <c r="A1371" s="2" t="str">
        <f>BASE_NOTAS[[#This Row],[Sigla]]&amp;BASE_NOTAS[[#This Row],[CÓDIGO]]</f>
        <v>RJPM_FT</v>
      </c>
      <c r="B1371" s="4" t="s">
        <v>201</v>
      </c>
      <c r="C1371" s="4" t="s">
        <v>54</v>
      </c>
      <c r="D1371" s="4" t="s">
        <v>123</v>
      </c>
      <c r="E1371" s="42">
        <v>5.8621981440199642</v>
      </c>
      <c r="F1371" s="4" t="s">
        <v>611</v>
      </c>
      <c r="G137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5.7204361093404517</v>
      </c>
      <c r="H137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71" s="38">
        <f t="shared" ca="1" si="252"/>
        <v>9.4178282534183158</v>
      </c>
      <c r="K1371" s="38">
        <f t="shared" ca="1" si="253"/>
        <v>9.2777363863867084</v>
      </c>
      <c r="L1371" s="38">
        <f t="shared" ca="1" si="254"/>
        <v>9.8013522874955026</v>
      </c>
      <c r="M1371" s="38">
        <f t="shared" ca="1" si="255"/>
        <v>7.9890290777105246</v>
      </c>
      <c r="N1371" s="38">
        <f t="shared" ca="1" si="256"/>
        <v>9.636312460622829</v>
      </c>
      <c r="O1371" s="38">
        <f t="shared" ca="1" si="257"/>
        <v>11.721097604086879</v>
      </c>
      <c r="P1371" s="38">
        <f t="shared" ca="1" si="258"/>
        <v>13.694936544517036</v>
      </c>
      <c r="Q1371" s="38">
        <f t="shared" ca="1" si="259"/>
        <v>14.184978886543595</v>
      </c>
      <c r="R1371" s="38">
        <f t="shared" ca="1" si="260"/>
        <v>14.480339000714022</v>
      </c>
      <c r="S1371" s="38">
        <f t="shared" ca="1" si="261"/>
        <v>5.8621981440199642</v>
      </c>
      <c r="T1371" s="38">
        <f t="shared" ca="1" si="262"/>
        <v>5.7204361093404517</v>
      </c>
      <c r="U1371" s="38" t="str">
        <f t="shared" ca="1" si="263"/>
        <v>-</v>
      </c>
      <c r="V1371" s="38"/>
      <c r="W1371" s="38"/>
    </row>
    <row r="1372" spans="1:23" x14ac:dyDescent="0.35">
      <c r="A1372" s="2" t="str">
        <f>BASE_NOTAS[[#This Row],[Sigla]]&amp;BASE_NOTAS[[#This Row],[CÓDIGO]]</f>
        <v>RNPM_FT</v>
      </c>
      <c r="B1372" s="4" t="s">
        <v>202</v>
      </c>
      <c r="C1372" s="4" t="s">
        <v>54</v>
      </c>
      <c r="D1372" s="4" t="s">
        <v>123</v>
      </c>
      <c r="E1372" s="42">
        <v>14.037018541206725</v>
      </c>
      <c r="F1372" s="4" t="s">
        <v>611</v>
      </c>
      <c r="G137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12.983826464271718</v>
      </c>
      <c r="H137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72" s="38">
        <f t="shared" ca="1" si="252"/>
        <v>42.979611412999233</v>
      </c>
      <c r="K1372" s="38">
        <f t="shared" ca="1" si="253"/>
        <v>43.403208413450741</v>
      </c>
      <c r="L1372" s="38">
        <f t="shared" ca="1" si="254"/>
        <v>43.808412624813847</v>
      </c>
      <c r="M1372" s="38">
        <f t="shared" ca="1" si="255"/>
        <v>28.209824428589027</v>
      </c>
      <c r="N1372" s="38">
        <f t="shared" ca="1" si="256"/>
        <v>31.588868946010319</v>
      </c>
      <c r="O1372" s="38">
        <f t="shared" ca="1" si="257"/>
        <v>35.45228878891448</v>
      </c>
      <c r="P1372" s="38">
        <f t="shared" ca="1" si="258"/>
        <v>37.598862337358902</v>
      </c>
      <c r="Q1372" s="38">
        <f t="shared" ca="1" si="259"/>
        <v>35.757341890542662</v>
      </c>
      <c r="R1372" s="38">
        <f t="shared" ca="1" si="260"/>
        <v>33.803255491050059</v>
      </c>
      <c r="S1372" s="38">
        <f t="shared" ca="1" si="261"/>
        <v>14.037018541206725</v>
      </c>
      <c r="T1372" s="38">
        <f t="shared" ca="1" si="262"/>
        <v>12.983826464271718</v>
      </c>
      <c r="U1372" s="38" t="str">
        <f t="shared" ca="1" si="263"/>
        <v>-</v>
      </c>
      <c r="V1372" s="38"/>
      <c r="W1372" s="38"/>
    </row>
    <row r="1373" spans="1:23" x14ac:dyDescent="0.35">
      <c r="A1373" s="2" t="str">
        <f>BASE_NOTAS[[#This Row],[Sigla]]&amp;BASE_NOTAS[[#This Row],[CÓDIGO]]</f>
        <v>ROPM_FT</v>
      </c>
      <c r="B1373" s="4" t="s">
        <v>203</v>
      </c>
      <c r="C1373" s="4" t="s">
        <v>54</v>
      </c>
      <c r="D1373" s="4" t="s">
        <v>123</v>
      </c>
      <c r="E1373" s="42">
        <v>17.443838098146436</v>
      </c>
      <c r="F1373" s="4" t="s">
        <v>611</v>
      </c>
      <c r="G137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17.023507830338154</v>
      </c>
      <c r="H137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73" s="38">
        <f t="shared" ca="1" si="252"/>
        <v>48.603237515217991</v>
      </c>
      <c r="K1373" s="38">
        <f t="shared" ca="1" si="253"/>
        <v>49.001468680352048</v>
      </c>
      <c r="L1373" s="38">
        <f t="shared" ca="1" si="254"/>
        <v>48.918376920937661</v>
      </c>
      <c r="M1373" s="38">
        <f t="shared" ca="1" si="255"/>
        <v>33.198895401756715</v>
      </c>
      <c r="N1373" s="38">
        <f t="shared" ca="1" si="256"/>
        <v>37.585415643359198</v>
      </c>
      <c r="O1373" s="38">
        <f t="shared" ca="1" si="257"/>
        <v>42.990630697825303</v>
      </c>
      <c r="P1373" s="38">
        <f t="shared" ca="1" si="258"/>
        <v>46.834394872302425</v>
      </c>
      <c r="Q1373" s="38">
        <f t="shared" ca="1" si="259"/>
        <v>46.131321072028832</v>
      </c>
      <c r="R1373" s="38">
        <f t="shared" ca="1" si="260"/>
        <v>45.545051369999392</v>
      </c>
      <c r="S1373" s="38">
        <f t="shared" ca="1" si="261"/>
        <v>17.443838098146436</v>
      </c>
      <c r="T1373" s="38">
        <f t="shared" ca="1" si="262"/>
        <v>17.023507830338154</v>
      </c>
      <c r="U1373" s="38" t="str">
        <f t="shared" ca="1" si="263"/>
        <v>-</v>
      </c>
      <c r="V1373" s="38"/>
      <c r="W1373" s="38"/>
    </row>
    <row r="1374" spans="1:23" x14ac:dyDescent="0.35">
      <c r="A1374" s="2" t="str">
        <f>BASE_NOTAS[[#This Row],[Sigla]]&amp;BASE_NOTAS[[#This Row],[CÓDIGO]]</f>
        <v>RRPM_FT</v>
      </c>
      <c r="B1374" s="4" t="s">
        <v>204</v>
      </c>
      <c r="C1374" s="4" t="s">
        <v>54</v>
      </c>
      <c r="D1374" s="4" t="s">
        <v>123</v>
      </c>
      <c r="E1374" s="42">
        <v>100</v>
      </c>
      <c r="F1374" s="4" t="s">
        <v>611</v>
      </c>
      <c r="G137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137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74" s="38">
        <f t="shared" ca="1" si="252"/>
        <v>81.903608365938993</v>
      </c>
      <c r="K1374" s="38">
        <f t="shared" ca="1" si="253"/>
        <v>82.505085705332689</v>
      </c>
      <c r="L1374" s="38">
        <f t="shared" ca="1" si="254"/>
        <v>82.982402951055889</v>
      </c>
      <c r="M1374" s="38">
        <f t="shared" ca="1" si="255"/>
        <v>100</v>
      </c>
      <c r="N1374" s="38">
        <f t="shared" ca="1" si="256"/>
        <v>100</v>
      </c>
      <c r="O1374" s="38">
        <f t="shared" ca="1" si="257"/>
        <v>100</v>
      </c>
      <c r="P1374" s="38">
        <f t="shared" ca="1" si="258"/>
        <v>98.003257391686134</v>
      </c>
      <c r="Q1374" s="38">
        <f t="shared" ca="1" si="259"/>
        <v>90.321055603477475</v>
      </c>
      <c r="R1374" s="38">
        <f t="shared" ca="1" si="260"/>
        <v>86.175580140551489</v>
      </c>
      <c r="S1374" s="38">
        <f t="shared" ca="1" si="261"/>
        <v>100</v>
      </c>
      <c r="T1374" s="38">
        <f t="shared" ca="1" si="262"/>
        <v>100</v>
      </c>
      <c r="U1374" s="38" t="str">
        <f t="shared" ca="1" si="263"/>
        <v>-</v>
      </c>
      <c r="V1374" s="38"/>
      <c r="W1374" s="38"/>
    </row>
    <row r="1375" spans="1:23" x14ac:dyDescent="0.35">
      <c r="A1375" s="2" t="str">
        <f>BASE_NOTAS[[#This Row],[Sigla]]&amp;BASE_NOTAS[[#This Row],[CÓDIGO]]</f>
        <v>RSPM_FT</v>
      </c>
      <c r="B1375" s="4" t="s">
        <v>205</v>
      </c>
      <c r="C1375" s="4" t="s">
        <v>54</v>
      </c>
      <c r="D1375" s="4" t="s">
        <v>123</v>
      </c>
      <c r="E1375" s="42">
        <v>0</v>
      </c>
      <c r="F1375" s="4" t="s">
        <v>611</v>
      </c>
      <c r="G137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137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75" s="38">
        <f t="shared" ca="1" si="252"/>
        <v>0</v>
      </c>
      <c r="K1375" s="38">
        <f t="shared" ca="1" si="253"/>
        <v>0</v>
      </c>
      <c r="L1375" s="38">
        <f t="shared" ca="1" si="254"/>
        <v>0</v>
      </c>
      <c r="M1375" s="38">
        <f t="shared" ca="1" si="255"/>
        <v>0</v>
      </c>
      <c r="N1375" s="38">
        <f t="shared" ca="1" si="256"/>
        <v>0</v>
      </c>
      <c r="O1375" s="38">
        <f t="shared" ca="1" si="257"/>
        <v>0</v>
      </c>
      <c r="P1375" s="38">
        <f t="shared" ca="1" si="258"/>
        <v>0</v>
      </c>
      <c r="Q1375" s="38">
        <f t="shared" ca="1" si="259"/>
        <v>0</v>
      </c>
      <c r="R1375" s="38">
        <f t="shared" ca="1" si="260"/>
        <v>0</v>
      </c>
      <c r="S1375" s="38">
        <f t="shared" ca="1" si="261"/>
        <v>0</v>
      </c>
      <c r="T1375" s="38">
        <f t="shared" ca="1" si="262"/>
        <v>0</v>
      </c>
      <c r="U1375" s="38" t="str">
        <f t="shared" ca="1" si="263"/>
        <v>-</v>
      </c>
      <c r="V1375" s="38"/>
      <c r="W1375" s="38"/>
    </row>
    <row r="1376" spans="1:23" x14ac:dyDescent="0.35">
      <c r="A1376" s="2" t="str">
        <f>BASE_NOTAS[[#This Row],[Sigla]]&amp;BASE_NOTAS[[#This Row],[CÓDIGO]]</f>
        <v>SCPM_FT</v>
      </c>
      <c r="B1376" s="4" t="s">
        <v>194</v>
      </c>
      <c r="C1376" s="4" t="s">
        <v>54</v>
      </c>
      <c r="D1376" s="4" t="s">
        <v>123</v>
      </c>
      <c r="E1376" s="42">
        <v>43.053280342076839</v>
      </c>
      <c r="F1376" s="4" t="s">
        <v>611</v>
      </c>
      <c r="G137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42.935905168315152</v>
      </c>
      <c r="H137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76" s="38">
        <f t="shared" ca="1" si="252"/>
        <v>38.729513859729295</v>
      </c>
      <c r="K1376" s="38">
        <f t="shared" ca="1" si="253"/>
        <v>39.01348451834933</v>
      </c>
      <c r="L1376" s="38">
        <f t="shared" ca="1" si="254"/>
        <v>39.768879167930251</v>
      </c>
      <c r="M1376" s="38">
        <f t="shared" ca="1" si="255"/>
        <v>24.347479699911133</v>
      </c>
      <c r="N1376" s="38">
        <f t="shared" ca="1" si="256"/>
        <v>28.071715243453799</v>
      </c>
      <c r="O1376" s="38">
        <f t="shared" ca="1" si="257"/>
        <v>32.517355723640129</v>
      </c>
      <c r="P1376" s="38">
        <f t="shared" ca="1" si="258"/>
        <v>35.844079353187404</v>
      </c>
      <c r="Q1376" s="38">
        <f t="shared" ca="1" si="259"/>
        <v>35.935270270329219</v>
      </c>
      <c r="R1376" s="38">
        <f t="shared" ca="1" si="260"/>
        <v>36.091412667350333</v>
      </c>
      <c r="S1376" s="38">
        <f t="shared" ca="1" si="261"/>
        <v>43.053280342076839</v>
      </c>
      <c r="T1376" s="38">
        <f t="shared" ca="1" si="262"/>
        <v>42.935905168315152</v>
      </c>
      <c r="U1376" s="38" t="str">
        <f t="shared" ca="1" si="263"/>
        <v>-</v>
      </c>
      <c r="V1376" s="38"/>
      <c r="W1376" s="38"/>
    </row>
    <row r="1377" spans="1:23" x14ac:dyDescent="0.35">
      <c r="A1377" s="2" t="str">
        <f>BASE_NOTAS[[#This Row],[Sigla]]&amp;BASE_NOTAS[[#This Row],[CÓDIGO]]</f>
        <v>SEPM_FT</v>
      </c>
      <c r="B1377" s="4" t="s">
        <v>206</v>
      </c>
      <c r="C1377" s="4" t="s">
        <v>54</v>
      </c>
      <c r="D1377" s="4" t="s">
        <v>123</v>
      </c>
      <c r="E1377" s="42">
        <v>18.567607327935363</v>
      </c>
      <c r="F1377" s="4" t="s">
        <v>611</v>
      </c>
      <c r="G137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17.399477437004617</v>
      </c>
      <c r="H137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77" s="38">
        <f t="shared" ca="1" si="252"/>
        <v>48.919063794570846</v>
      </c>
      <c r="K1377" s="38">
        <f t="shared" ca="1" si="253"/>
        <v>49.024976151384756</v>
      </c>
      <c r="L1377" s="38">
        <f t="shared" ca="1" si="254"/>
        <v>49.154597417177513</v>
      </c>
      <c r="M1377" s="38">
        <f t="shared" ca="1" si="255"/>
        <v>30.969110184108057</v>
      </c>
      <c r="N1377" s="38">
        <f t="shared" ca="1" si="256"/>
        <v>35.402949789588767</v>
      </c>
      <c r="O1377" s="38">
        <f t="shared" ca="1" si="257"/>
        <v>40.632847309415737</v>
      </c>
      <c r="P1377" s="38">
        <f t="shared" ca="1" si="258"/>
        <v>44.198463474217895</v>
      </c>
      <c r="Q1377" s="38">
        <f t="shared" ca="1" si="259"/>
        <v>42.977959148249937</v>
      </c>
      <c r="R1377" s="38">
        <f t="shared" ca="1" si="260"/>
        <v>41.525029433012755</v>
      </c>
      <c r="S1377" s="38">
        <f t="shared" ca="1" si="261"/>
        <v>18.567607327935363</v>
      </c>
      <c r="T1377" s="38">
        <f t="shared" ca="1" si="262"/>
        <v>17.399477437004617</v>
      </c>
      <c r="U1377" s="38" t="str">
        <f t="shared" ca="1" si="263"/>
        <v>-</v>
      </c>
      <c r="V1377" s="38"/>
      <c r="W1377" s="38"/>
    </row>
    <row r="1378" spans="1:23" x14ac:dyDescent="0.35">
      <c r="A1378" s="2" t="str">
        <f>BASE_NOTAS[[#This Row],[Sigla]]&amp;BASE_NOTAS[[#This Row],[CÓDIGO]]</f>
        <v>SPPM_FT</v>
      </c>
      <c r="B1378" s="4" t="s">
        <v>186</v>
      </c>
      <c r="C1378" s="4" t="s">
        <v>54</v>
      </c>
      <c r="D1378" s="4" t="s">
        <v>123</v>
      </c>
      <c r="E1378" s="42">
        <v>12.30298249276448</v>
      </c>
      <c r="F1378" s="4" t="s">
        <v>611</v>
      </c>
      <c r="G137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11.802092821734613</v>
      </c>
      <c r="H137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78" s="38">
        <f t="shared" ca="1" si="252"/>
        <v>21.741747983266613</v>
      </c>
      <c r="K1378" s="38">
        <f t="shared" ca="1" si="253"/>
        <v>21.861089405451629</v>
      </c>
      <c r="L1378" s="38">
        <f t="shared" ca="1" si="254"/>
        <v>22.431094307615155</v>
      </c>
      <c r="M1378" s="38">
        <f t="shared" ca="1" si="255"/>
        <v>17.491020213939574</v>
      </c>
      <c r="N1378" s="38">
        <f t="shared" ca="1" si="256"/>
        <v>20.480372612440437</v>
      </c>
      <c r="O1378" s="38">
        <f t="shared" ca="1" si="257"/>
        <v>24.039806185119215</v>
      </c>
      <c r="P1378" s="38">
        <f t="shared" ca="1" si="258"/>
        <v>26.790830247590016</v>
      </c>
      <c r="Q1378" s="38">
        <f t="shared" ca="1" si="259"/>
        <v>26.918586353773279</v>
      </c>
      <c r="R1378" s="38">
        <f t="shared" ca="1" si="260"/>
        <v>26.820983948353444</v>
      </c>
      <c r="S1378" s="38">
        <f t="shared" ca="1" si="261"/>
        <v>12.30298249276448</v>
      </c>
      <c r="T1378" s="38">
        <f t="shared" ca="1" si="262"/>
        <v>11.802092821734613</v>
      </c>
      <c r="U1378" s="38" t="str">
        <f t="shared" ca="1" si="263"/>
        <v>-</v>
      </c>
      <c r="V1378" s="38"/>
      <c r="W1378" s="38"/>
    </row>
    <row r="1379" spans="1:23" x14ac:dyDescent="0.35">
      <c r="A1379" s="2" t="str">
        <f>BASE_NOTAS[[#This Row],[Sigla]]&amp;BASE_NOTAS[[#This Row],[CÓDIGO]]</f>
        <v>TOPM_FT</v>
      </c>
      <c r="B1379" s="4" t="s">
        <v>185</v>
      </c>
      <c r="C1379" s="4" t="s">
        <v>54</v>
      </c>
      <c r="D1379" s="4" t="s">
        <v>123</v>
      </c>
      <c r="E1379" s="42">
        <v>26.643851238383963</v>
      </c>
      <c r="F1379" s="4" t="s">
        <v>611</v>
      </c>
      <c r="G137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26.119839587926659</v>
      </c>
      <c r="H137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79" s="38">
        <f t="shared" ca="1" si="252"/>
        <v>55.836545024714098</v>
      </c>
      <c r="K1379" s="38">
        <f t="shared" ca="1" si="253"/>
        <v>56.679696138909073</v>
      </c>
      <c r="L1379" s="38">
        <f t="shared" ca="1" si="254"/>
        <v>57.555624572619159</v>
      </c>
      <c r="M1379" s="38">
        <f t="shared" ca="1" si="255"/>
        <v>40.239324817781082</v>
      </c>
      <c r="N1379" s="38">
        <f t="shared" ca="1" si="256"/>
        <v>45.867033823760565</v>
      </c>
      <c r="O1379" s="38">
        <f t="shared" ca="1" si="257"/>
        <v>52.633534789192716</v>
      </c>
      <c r="P1379" s="38">
        <f t="shared" ca="1" si="258"/>
        <v>57.405061068744999</v>
      </c>
      <c r="Q1379" s="38">
        <f t="shared" ca="1" si="259"/>
        <v>56.152131425575604</v>
      </c>
      <c r="R1379" s="38">
        <f t="shared" ca="1" si="260"/>
        <v>55.028166602127257</v>
      </c>
      <c r="S1379" s="38">
        <f t="shared" ca="1" si="261"/>
        <v>26.643851238383963</v>
      </c>
      <c r="T1379" s="38">
        <f t="shared" ca="1" si="262"/>
        <v>26.119839587926659</v>
      </c>
      <c r="U1379" s="38" t="str">
        <f t="shared" ca="1" si="263"/>
        <v>-</v>
      </c>
      <c r="V1379" s="38"/>
      <c r="W1379" s="38"/>
    </row>
    <row r="1380" spans="1:23" x14ac:dyDescent="0.35">
      <c r="A1380" s="2" t="str">
        <f>BASE_NOTAS[[#This Row],[Sigla]]&amp;BASE_NOTAS[[#This Row],[CÓDIGO]]</f>
        <v>ACSF_CI</v>
      </c>
      <c r="B1380" s="4" t="s">
        <v>156</v>
      </c>
      <c r="C1380" s="4" t="s">
        <v>55</v>
      </c>
      <c r="D1380" s="4" t="s">
        <v>124</v>
      </c>
      <c r="E1380" s="42">
        <v>11.176838459858732</v>
      </c>
      <c r="F1380" s="4" t="s">
        <v>611</v>
      </c>
      <c r="G138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17.255798593275461</v>
      </c>
      <c r="H138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80" s="38">
        <f t="shared" ca="1" si="252"/>
        <v>55.376866793081035</v>
      </c>
      <c r="K1380" s="38">
        <f t="shared" ca="1" si="253"/>
        <v>40.392367924156432</v>
      </c>
      <c r="L1380" s="38">
        <f t="shared" ca="1" si="254"/>
        <v>42.212885000322522</v>
      </c>
      <c r="M1380" s="38">
        <f t="shared" ca="1" si="255"/>
        <v>51.35906288965019</v>
      </c>
      <c r="N1380" s="38">
        <f t="shared" ca="1" si="256"/>
        <v>15.0510459320113</v>
      </c>
      <c r="O1380" s="38">
        <f t="shared" ca="1" si="257"/>
        <v>29.133719636701823</v>
      </c>
      <c r="P1380" s="38">
        <f t="shared" ca="1" si="258"/>
        <v>25.637115980697757</v>
      </c>
      <c r="Q1380" s="38">
        <f t="shared" ca="1" si="259"/>
        <v>36.025317159692356</v>
      </c>
      <c r="R1380" s="38">
        <f t="shared" ca="1" si="260"/>
        <v>18.556621234927455</v>
      </c>
      <c r="S1380" s="38">
        <f t="shared" ca="1" si="261"/>
        <v>11.176838459858732</v>
      </c>
      <c r="T1380" s="38">
        <f t="shared" ca="1" si="262"/>
        <v>17.255798593275461</v>
      </c>
      <c r="U1380" s="38" t="str">
        <f t="shared" ca="1" si="263"/>
        <v>-</v>
      </c>
      <c r="V1380" s="38"/>
      <c r="W1380" s="38"/>
    </row>
    <row r="1381" spans="1:23" x14ac:dyDescent="0.35">
      <c r="A1381" s="2" t="str">
        <f>BASE_NOTAS[[#This Row],[Sigla]]&amp;BASE_NOTAS[[#This Row],[CÓDIGO]]</f>
        <v>ALSF_CI</v>
      </c>
      <c r="B1381" s="4" t="s">
        <v>157</v>
      </c>
      <c r="C1381" s="4" t="s">
        <v>55</v>
      </c>
      <c r="D1381" s="4" t="s">
        <v>124</v>
      </c>
      <c r="E1381" s="42">
        <v>84.914305965420539</v>
      </c>
      <c r="F1381" s="4" t="s">
        <v>611</v>
      </c>
      <c r="G138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45.403028131779138</v>
      </c>
      <c r="H138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81" s="38">
        <f t="shared" ca="1" si="252"/>
        <v>44.515844072839172</v>
      </c>
      <c r="K1381" s="38">
        <f t="shared" ca="1" si="253"/>
        <v>54.198986114290989</v>
      </c>
      <c r="L1381" s="38">
        <f t="shared" ca="1" si="254"/>
        <v>66.552380779224549</v>
      </c>
      <c r="M1381" s="38">
        <f t="shared" ca="1" si="255"/>
        <v>77.123526483501664</v>
      </c>
      <c r="N1381" s="38">
        <f t="shared" ca="1" si="256"/>
        <v>95.847255652198555</v>
      </c>
      <c r="O1381" s="38">
        <f t="shared" ca="1" si="257"/>
        <v>85.707205970599816</v>
      </c>
      <c r="P1381" s="38">
        <f t="shared" ca="1" si="258"/>
        <v>100</v>
      </c>
      <c r="Q1381" s="38">
        <f t="shared" ca="1" si="259"/>
        <v>100</v>
      </c>
      <c r="R1381" s="38">
        <f t="shared" ca="1" si="260"/>
        <v>88.202349027420894</v>
      </c>
      <c r="S1381" s="38">
        <f t="shared" ca="1" si="261"/>
        <v>84.914305965420539</v>
      </c>
      <c r="T1381" s="38">
        <f t="shared" ca="1" si="262"/>
        <v>45.403028131779138</v>
      </c>
      <c r="U1381" s="38" t="str">
        <f t="shared" ca="1" si="263"/>
        <v>-</v>
      </c>
      <c r="V1381" s="38"/>
      <c r="W1381" s="38"/>
    </row>
    <row r="1382" spans="1:23" x14ac:dyDescent="0.35">
      <c r="A1382" s="2" t="str">
        <f>BASE_NOTAS[[#This Row],[Sigla]]&amp;BASE_NOTAS[[#This Row],[CÓDIGO]]</f>
        <v>AMSF_CI</v>
      </c>
      <c r="B1382" s="4" t="s">
        <v>158</v>
      </c>
      <c r="C1382" s="4" t="s">
        <v>55</v>
      </c>
      <c r="D1382" s="4" t="s">
        <v>124</v>
      </c>
      <c r="E1382" s="42">
        <v>22.13815413411848</v>
      </c>
      <c r="F1382" s="4" t="s">
        <v>611</v>
      </c>
      <c r="G138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8.9227124528066657</v>
      </c>
      <c r="H138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82" s="38">
        <f t="shared" ca="1" si="252"/>
        <v>41.097823342670928</v>
      </c>
      <c r="K1382" s="38">
        <f t="shared" ca="1" si="253"/>
        <v>47.509751995214337</v>
      </c>
      <c r="L1382" s="38">
        <f t="shared" ca="1" si="254"/>
        <v>29.852457887320664</v>
      </c>
      <c r="M1382" s="38">
        <f t="shared" ca="1" si="255"/>
        <v>53.86695764858819</v>
      </c>
      <c r="N1382" s="38">
        <f t="shared" ca="1" si="256"/>
        <v>41.440180642594292</v>
      </c>
      <c r="O1382" s="38">
        <f t="shared" ca="1" si="257"/>
        <v>41.003063482707979</v>
      </c>
      <c r="P1382" s="38">
        <f t="shared" ca="1" si="258"/>
        <v>32.354614053709874</v>
      </c>
      <c r="Q1382" s="38">
        <f t="shared" ca="1" si="259"/>
        <v>30.948743137216017</v>
      </c>
      <c r="R1382" s="38">
        <f t="shared" ca="1" si="260"/>
        <v>25.651536737271329</v>
      </c>
      <c r="S1382" s="38">
        <f t="shared" ca="1" si="261"/>
        <v>22.13815413411848</v>
      </c>
      <c r="T1382" s="38">
        <f t="shared" ca="1" si="262"/>
        <v>8.9227124528066657</v>
      </c>
      <c r="U1382" s="38" t="str">
        <f t="shared" ca="1" si="263"/>
        <v>-</v>
      </c>
      <c r="V1382" s="38"/>
      <c r="W1382" s="38"/>
    </row>
    <row r="1383" spans="1:23" x14ac:dyDescent="0.35">
      <c r="A1383" s="2" t="str">
        <f>BASE_NOTAS[[#This Row],[Sigla]]&amp;BASE_NOTAS[[#This Row],[CÓDIGO]]</f>
        <v>APSF_CI</v>
      </c>
      <c r="B1383" s="4" t="s">
        <v>184</v>
      </c>
      <c r="C1383" s="4" t="s">
        <v>55</v>
      </c>
      <c r="D1383" s="4" t="s">
        <v>124</v>
      </c>
      <c r="E1383" s="42">
        <v>13.383575893164073</v>
      </c>
      <c r="F1383" s="4" t="s">
        <v>611</v>
      </c>
      <c r="G138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31.264907129182973</v>
      </c>
      <c r="H138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83" s="38">
        <f t="shared" ca="1" si="252"/>
        <v>34.842912868660513</v>
      </c>
      <c r="K1383" s="38">
        <f t="shared" ca="1" si="253"/>
        <v>4.1201746210622989</v>
      </c>
      <c r="L1383" s="38">
        <f t="shared" ca="1" si="254"/>
        <v>8.6637432084248172</v>
      </c>
      <c r="M1383" s="38">
        <f t="shared" ca="1" si="255"/>
        <v>0</v>
      </c>
      <c r="N1383" s="38">
        <f t="shared" ca="1" si="256"/>
        <v>13.35129671688733</v>
      </c>
      <c r="O1383" s="38">
        <f t="shared" ca="1" si="257"/>
        <v>10.029562900006098</v>
      </c>
      <c r="P1383" s="38">
        <f t="shared" ca="1" si="258"/>
        <v>5.7406245334905757</v>
      </c>
      <c r="Q1383" s="38">
        <f t="shared" ca="1" si="259"/>
        <v>26.391682566593506</v>
      </c>
      <c r="R1383" s="38">
        <f t="shared" ca="1" si="260"/>
        <v>10.626157516753842</v>
      </c>
      <c r="S1383" s="38">
        <f t="shared" ca="1" si="261"/>
        <v>13.383575893164073</v>
      </c>
      <c r="T1383" s="38">
        <f t="shared" ca="1" si="262"/>
        <v>31.264907129182973</v>
      </c>
      <c r="U1383" s="38" t="str">
        <f t="shared" ca="1" si="263"/>
        <v>-</v>
      </c>
      <c r="V1383" s="38"/>
      <c r="W1383" s="38"/>
    </row>
    <row r="1384" spans="1:23" x14ac:dyDescent="0.35">
      <c r="A1384" s="2" t="str">
        <f>BASE_NOTAS[[#This Row],[Sigla]]&amp;BASE_NOTAS[[#This Row],[CÓDIGO]]</f>
        <v>BASF_CI</v>
      </c>
      <c r="B1384" s="4" t="s">
        <v>187</v>
      </c>
      <c r="C1384" s="4" t="s">
        <v>55</v>
      </c>
      <c r="D1384" s="4" t="s">
        <v>124</v>
      </c>
      <c r="E1384" s="42">
        <v>58.201184034169472</v>
      </c>
      <c r="F1384" s="4" t="s">
        <v>611</v>
      </c>
      <c r="G138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54.373818368521619</v>
      </c>
      <c r="H138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84" s="38">
        <f t="shared" ca="1" si="252"/>
        <v>50.79326589911053</v>
      </c>
      <c r="K1384" s="38">
        <f t="shared" ca="1" si="253"/>
        <v>99.536486726921567</v>
      </c>
      <c r="L1384" s="38">
        <f t="shared" ca="1" si="254"/>
        <v>63.541235876785763</v>
      </c>
      <c r="M1384" s="38">
        <f t="shared" ca="1" si="255"/>
        <v>46.448793317862567</v>
      </c>
      <c r="N1384" s="38">
        <f t="shared" ca="1" si="256"/>
        <v>68.614346634548681</v>
      </c>
      <c r="O1384" s="38">
        <f t="shared" ca="1" si="257"/>
        <v>58.910675190647588</v>
      </c>
      <c r="P1384" s="38">
        <f t="shared" ca="1" si="258"/>
        <v>41.707319041532173</v>
      </c>
      <c r="Q1384" s="38">
        <f t="shared" ca="1" si="259"/>
        <v>91.117095729318365</v>
      </c>
      <c r="R1384" s="38">
        <f t="shared" ca="1" si="260"/>
        <v>88.924072781880611</v>
      </c>
      <c r="S1384" s="38">
        <f t="shared" ca="1" si="261"/>
        <v>58.201184034169472</v>
      </c>
      <c r="T1384" s="38">
        <f t="shared" ca="1" si="262"/>
        <v>54.373818368521619</v>
      </c>
      <c r="U1384" s="38" t="str">
        <f t="shared" ca="1" si="263"/>
        <v>-</v>
      </c>
      <c r="V1384" s="38"/>
      <c r="W1384" s="38"/>
    </row>
    <row r="1385" spans="1:23" x14ac:dyDescent="0.35">
      <c r="A1385" s="2" t="str">
        <f>BASE_NOTAS[[#This Row],[Sigla]]&amp;BASE_NOTAS[[#This Row],[CÓDIGO]]</f>
        <v>CESF_CI</v>
      </c>
      <c r="B1385" s="4" t="s">
        <v>188</v>
      </c>
      <c r="C1385" s="4" t="s">
        <v>55</v>
      </c>
      <c r="D1385" s="4" t="s">
        <v>124</v>
      </c>
      <c r="E1385" s="42">
        <v>46.379602332096304</v>
      </c>
      <c r="F1385" s="4" t="s">
        <v>611</v>
      </c>
      <c r="G138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52.993569278504516</v>
      </c>
      <c r="H138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85" s="38">
        <f t="shared" ca="1" si="252"/>
        <v>100</v>
      </c>
      <c r="K1385" s="38">
        <f t="shared" ca="1" si="253"/>
        <v>100</v>
      </c>
      <c r="L1385" s="38">
        <f t="shared" ca="1" si="254"/>
        <v>100</v>
      </c>
      <c r="M1385" s="38">
        <f t="shared" ca="1" si="255"/>
        <v>100</v>
      </c>
      <c r="N1385" s="38">
        <f t="shared" ca="1" si="256"/>
        <v>100</v>
      </c>
      <c r="O1385" s="38">
        <f t="shared" ca="1" si="257"/>
        <v>87.436245138477886</v>
      </c>
      <c r="P1385" s="38">
        <f t="shared" ca="1" si="258"/>
        <v>58.410213442625533</v>
      </c>
      <c r="Q1385" s="38">
        <f t="shared" ca="1" si="259"/>
        <v>52.599824415712405</v>
      </c>
      <c r="R1385" s="38">
        <f t="shared" ca="1" si="260"/>
        <v>40.513389730226656</v>
      </c>
      <c r="S1385" s="38">
        <f t="shared" ca="1" si="261"/>
        <v>46.379602332096304</v>
      </c>
      <c r="T1385" s="38">
        <f t="shared" ca="1" si="262"/>
        <v>52.993569278504516</v>
      </c>
      <c r="U1385" s="38" t="str">
        <f t="shared" ca="1" si="263"/>
        <v>-</v>
      </c>
      <c r="V1385" s="38"/>
      <c r="W1385" s="38"/>
    </row>
    <row r="1386" spans="1:23" x14ac:dyDescent="0.35">
      <c r="A1386" s="2" t="str">
        <f>BASE_NOTAS[[#This Row],[Sigla]]&amp;BASE_NOTAS[[#This Row],[CÓDIGO]]</f>
        <v>DFSF_CI</v>
      </c>
      <c r="B1386" s="4" t="s">
        <v>189</v>
      </c>
      <c r="C1386" s="4" t="s">
        <v>55</v>
      </c>
      <c r="D1386" s="4" t="s">
        <v>124</v>
      </c>
      <c r="E1386" s="42">
        <v>11.057091665235635</v>
      </c>
      <c r="F1386" s="4" t="s">
        <v>611</v>
      </c>
      <c r="G138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11.304886246501946</v>
      </c>
      <c r="H138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86" s="38">
        <f t="shared" ca="1" si="252"/>
        <v>10.015630800433453</v>
      </c>
      <c r="K1386" s="38">
        <f t="shared" ca="1" si="253"/>
        <v>11.416722910164859</v>
      </c>
      <c r="L1386" s="38">
        <f t="shared" ca="1" si="254"/>
        <v>13.99715197620313</v>
      </c>
      <c r="M1386" s="38">
        <f t="shared" ca="1" si="255"/>
        <v>15.795850415161846</v>
      </c>
      <c r="N1386" s="38">
        <f t="shared" ca="1" si="256"/>
        <v>20.761579335819096</v>
      </c>
      <c r="O1386" s="38">
        <f t="shared" ca="1" si="257"/>
        <v>16.48750359630256</v>
      </c>
      <c r="P1386" s="38">
        <f t="shared" ca="1" si="258"/>
        <v>3.1920010566680248</v>
      </c>
      <c r="Q1386" s="38">
        <f t="shared" ca="1" si="259"/>
        <v>0</v>
      </c>
      <c r="R1386" s="38">
        <f t="shared" ca="1" si="260"/>
        <v>13.664126252356319</v>
      </c>
      <c r="S1386" s="38">
        <f t="shared" ca="1" si="261"/>
        <v>11.057091665235635</v>
      </c>
      <c r="T1386" s="38">
        <f t="shared" ca="1" si="262"/>
        <v>11.304886246501946</v>
      </c>
      <c r="U1386" s="38" t="str">
        <f t="shared" ca="1" si="263"/>
        <v>-</v>
      </c>
      <c r="V1386" s="38"/>
      <c r="W1386" s="38"/>
    </row>
    <row r="1387" spans="1:23" x14ac:dyDescent="0.35">
      <c r="A1387" s="2" t="str">
        <f>BASE_NOTAS[[#This Row],[Sigla]]&amp;BASE_NOTAS[[#This Row],[CÓDIGO]]</f>
        <v>ESSF_CI</v>
      </c>
      <c r="B1387" s="4" t="s">
        <v>183</v>
      </c>
      <c r="C1387" s="4" t="s">
        <v>55</v>
      </c>
      <c r="D1387" s="4" t="s">
        <v>124</v>
      </c>
      <c r="E1387" s="42">
        <v>73.837321468299251</v>
      </c>
      <c r="F1387" s="4" t="s">
        <v>611</v>
      </c>
      <c r="G138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84.17970565896897</v>
      </c>
      <c r="H138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87" s="38">
        <f t="shared" ca="1" si="252"/>
        <v>21.764190555793206</v>
      </c>
      <c r="K1387" s="38">
        <f t="shared" ca="1" si="253"/>
        <v>23.704523227358639</v>
      </c>
      <c r="L1387" s="38">
        <f t="shared" ca="1" si="254"/>
        <v>20.461538432903293</v>
      </c>
      <c r="M1387" s="38">
        <f t="shared" ca="1" si="255"/>
        <v>30.306852003554262</v>
      </c>
      <c r="N1387" s="38">
        <f t="shared" ca="1" si="256"/>
        <v>58.067820146079995</v>
      </c>
      <c r="O1387" s="38">
        <f t="shared" ca="1" si="257"/>
        <v>75.506543504335895</v>
      </c>
      <c r="P1387" s="38">
        <f t="shared" ca="1" si="258"/>
        <v>54.078078441885289</v>
      </c>
      <c r="Q1387" s="38">
        <f t="shared" ca="1" si="259"/>
        <v>75.924656781120561</v>
      </c>
      <c r="R1387" s="38">
        <f t="shared" ca="1" si="260"/>
        <v>98.934259637610069</v>
      </c>
      <c r="S1387" s="38">
        <f t="shared" ca="1" si="261"/>
        <v>73.837321468299251</v>
      </c>
      <c r="T1387" s="38">
        <f t="shared" ca="1" si="262"/>
        <v>84.17970565896897</v>
      </c>
      <c r="U1387" s="38" t="str">
        <f t="shared" ca="1" si="263"/>
        <v>-</v>
      </c>
      <c r="V1387" s="38"/>
      <c r="W1387" s="38"/>
    </row>
    <row r="1388" spans="1:23" x14ac:dyDescent="0.35">
      <c r="A1388" s="2" t="str">
        <f>BASE_NOTAS[[#This Row],[Sigla]]&amp;BASE_NOTAS[[#This Row],[CÓDIGO]]</f>
        <v>GOSF_CI</v>
      </c>
      <c r="B1388" s="4" t="s">
        <v>190</v>
      </c>
      <c r="C1388" s="4" t="s">
        <v>55</v>
      </c>
      <c r="D1388" s="4" t="s">
        <v>124</v>
      </c>
      <c r="E1388" s="42">
        <v>30.219928124660171</v>
      </c>
      <c r="F1388" s="4" t="s">
        <v>611</v>
      </c>
      <c r="G138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67.811984655604135</v>
      </c>
      <c r="H138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88" s="38">
        <f t="shared" ca="1" si="252"/>
        <v>33.797661204554068</v>
      </c>
      <c r="K1388" s="38">
        <f t="shared" ca="1" si="253"/>
        <v>9.8392921991487317</v>
      </c>
      <c r="L1388" s="38">
        <f t="shared" ca="1" si="254"/>
        <v>41.140695512584955</v>
      </c>
      <c r="M1388" s="38">
        <f t="shared" ca="1" si="255"/>
        <v>27.315253677039287</v>
      </c>
      <c r="N1388" s="38">
        <f t="shared" ca="1" si="256"/>
        <v>0.47879554894661203</v>
      </c>
      <c r="O1388" s="38">
        <f t="shared" ca="1" si="257"/>
        <v>18.093338984359971</v>
      </c>
      <c r="P1388" s="38">
        <f t="shared" ca="1" si="258"/>
        <v>44.147635656818537</v>
      </c>
      <c r="Q1388" s="38">
        <f t="shared" ca="1" si="259"/>
        <v>4.7818632016765443</v>
      </c>
      <c r="R1388" s="38">
        <f t="shared" ca="1" si="260"/>
        <v>33.724724118771555</v>
      </c>
      <c r="S1388" s="38">
        <f t="shared" ca="1" si="261"/>
        <v>30.219928124660171</v>
      </c>
      <c r="T1388" s="38">
        <f t="shared" ca="1" si="262"/>
        <v>67.811984655604135</v>
      </c>
      <c r="U1388" s="38" t="str">
        <f t="shared" ca="1" si="263"/>
        <v>-</v>
      </c>
      <c r="V1388" s="38"/>
      <c r="W1388" s="38"/>
    </row>
    <row r="1389" spans="1:23" x14ac:dyDescent="0.35">
      <c r="A1389" s="2" t="str">
        <f>BASE_NOTAS[[#This Row],[Sigla]]&amp;BASE_NOTAS[[#This Row],[CÓDIGO]]</f>
        <v>MASF_CI</v>
      </c>
      <c r="B1389" s="4" t="s">
        <v>191</v>
      </c>
      <c r="C1389" s="4" t="s">
        <v>55</v>
      </c>
      <c r="D1389" s="4" t="s">
        <v>124</v>
      </c>
      <c r="E1389" s="42">
        <v>49.018804313073453</v>
      </c>
      <c r="F1389" s="4" t="s">
        <v>611</v>
      </c>
      <c r="G138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78.223873225387507</v>
      </c>
      <c r="H138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89" s="38">
        <f t="shared" ca="1" si="252"/>
        <v>39.022413579202322</v>
      </c>
      <c r="K1389" s="38">
        <f t="shared" ca="1" si="253"/>
        <v>51.819352712156828</v>
      </c>
      <c r="L1389" s="38">
        <f t="shared" ca="1" si="254"/>
        <v>74.510228544166537</v>
      </c>
      <c r="M1389" s="38">
        <f t="shared" ca="1" si="255"/>
        <v>58.603990247915917</v>
      </c>
      <c r="N1389" s="38">
        <f t="shared" ca="1" si="256"/>
        <v>66.075540924106605</v>
      </c>
      <c r="O1389" s="38">
        <f t="shared" ca="1" si="257"/>
        <v>62.811332081799584</v>
      </c>
      <c r="P1389" s="38">
        <f t="shared" ca="1" si="258"/>
        <v>76.321774102129481</v>
      </c>
      <c r="Q1389" s="38">
        <f t="shared" ca="1" si="259"/>
        <v>50.067102883665108</v>
      </c>
      <c r="R1389" s="38">
        <f t="shared" ca="1" si="260"/>
        <v>39.223576935860244</v>
      </c>
      <c r="S1389" s="38">
        <f t="shared" ca="1" si="261"/>
        <v>49.018804313073453</v>
      </c>
      <c r="T1389" s="38">
        <f t="shared" ca="1" si="262"/>
        <v>78.223873225387507</v>
      </c>
      <c r="U1389" s="38" t="str">
        <f t="shared" ca="1" si="263"/>
        <v>-</v>
      </c>
      <c r="V1389" s="38"/>
      <c r="W1389" s="38"/>
    </row>
    <row r="1390" spans="1:23" x14ac:dyDescent="0.35">
      <c r="A1390" s="2" t="str">
        <f>BASE_NOTAS[[#This Row],[Sigla]]&amp;BASE_NOTAS[[#This Row],[CÓDIGO]]</f>
        <v>MGSF_CI</v>
      </c>
      <c r="B1390" s="4" t="s">
        <v>192</v>
      </c>
      <c r="C1390" s="4" t="s">
        <v>55</v>
      </c>
      <c r="D1390" s="4" t="s">
        <v>124</v>
      </c>
      <c r="E1390" s="42">
        <v>17.278996949534747</v>
      </c>
      <c r="F1390" s="4" t="s">
        <v>611</v>
      </c>
      <c r="G139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19.88844828726992</v>
      </c>
      <c r="H139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90" s="38">
        <f t="shared" ca="1" si="252"/>
        <v>18.694098923625287</v>
      </c>
      <c r="K1390" s="38">
        <f t="shared" ca="1" si="253"/>
        <v>11.260534519757487</v>
      </c>
      <c r="L1390" s="38">
        <f t="shared" ca="1" si="254"/>
        <v>4.649189376510801</v>
      </c>
      <c r="M1390" s="38">
        <f t="shared" ca="1" si="255"/>
        <v>0.30641882585331565</v>
      </c>
      <c r="N1390" s="38">
        <f t="shared" ca="1" si="256"/>
        <v>11.373630609400395</v>
      </c>
      <c r="O1390" s="38">
        <f t="shared" ca="1" si="257"/>
        <v>10.139836060662008</v>
      </c>
      <c r="P1390" s="38">
        <f t="shared" ca="1" si="258"/>
        <v>23.858401738503304</v>
      </c>
      <c r="Q1390" s="38">
        <f t="shared" ca="1" si="259"/>
        <v>29.077210982416911</v>
      </c>
      <c r="R1390" s="38">
        <f t="shared" ca="1" si="260"/>
        <v>24.64288184540877</v>
      </c>
      <c r="S1390" s="38">
        <f t="shared" ca="1" si="261"/>
        <v>17.278996949534747</v>
      </c>
      <c r="T1390" s="38">
        <f t="shared" ca="1" si="262"/>
        <v>19.88844828726992</v>
      </c>
      <c r="U1390" s="38" t="str">
        <f t="shared" ca="1" si="263"/>
        <v>-</v>
      </c>
      <c r="V1390" s="38"/>
      <c r="W1390" s="38"/>
    </row>
    <row r="1391" spans="1:23" x14ac:dyDescent="0.35">
      <c r="A1391" s="2" t="str">
        <f>BASE_NOTAS[[#This Row],[Sigla]]&amp;BASE_NOTAS[[#This Row],[CÓDIGO]]</f>
        <v>MSSF_CI</v>
      </c>
      <c r="B1391" s="4" t="s">
        <v>193</v>
      </c>
      <c r="C1391" s="4" t="s">
        <v>55</v>
      </c>
      <c r="D1391" s="4" t="s">
        <v>124</v>
      </c>
      <c r="E1391" s="42">
        <v>67.56241872058672</v>
      </c>
      <c r="F1391" s="4" t="s">
        <v>611</v>
      </c>
      <c r="G139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57.944066931408159</v>
      </c>
      <c r="H139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91" s="38">
        <f t="shared" ca="1" si="252"/>
        <v>33.809647082080524</v>
      </c>
      <c r="K1391" s="38">
        <f t="shared" ca="1" si="253"/>
        <v>68.608792153926601</v>
      </c>
      <c r="L1391" s="38">
        <f t="shared" ca="1" si="254"/>
        <v>79.345703478885653</v>
      </c>
      <c r="M1391" s="38">
        <f t="shared" ca="1" si="255"/>
        <v>73.890576327436747</v>
      </c>
      <c r="N1391" s="38">
        <f t="shared" ca="1" si="256"/>
        <v>83.943341938378126</v>
      </c>
      <c r="O1391" s="38">
        <f t="shared" ca="1" si="257"/>
        <v>65.472870680455259</v>
      </c>
      <c r="P1391" s="38">
        <f t="shared" ca="1" si="258"/>
        <v>58.424878149416827</v>
      </c>
      <c r="Q1391" s="38">
        <f t="shared" ca="1" si="259"/>
        <v>97.746231007660029</v>
      </c>
      <c r="R1391" s="38">
        <f t="shared" ca="1" si="260"/>
        <v>100</v>
      </c>
      <c r="S1391" s="38">
        <f t="shared" ca="1" si="261"/>
        <v>67.56241872058672</v>
      </c>
      <c r="T1391" s="38">
        <f t="shared" ca="1" si="262"/>
        <v>57.944066931408159</v>
      </c>
      <c r="U1391" s="38" t="str">
        <f t="shared" ca="1" si="263"/>
        <v>-</v>
      </c>
      <c r="V1391" s="38"/>
      <c r="W1391" s="38"/>
    </row>
    <row r="1392" spans="1:23" x14ac:dyDescent="0.35">
      <c r="A1392" s="2" t="str">
        <f>BASE_NOTAS[[#This Row],[Sigla]]&amp;BASE_NOTAS[[#This Row],[CÓDIGO]]</f>
        <v>MTSF_CI</v>
      </c>
      <c r="B1392" s="4" t="s">
        <v>195</v>
      </c>
      <c r="C1392" s="4" t="s">
        <v>55</v>
      </c>
      <c r="D1392" s="4" t="s">
        <v>124</v>
      </c>
      <c r="E1392" s="42">
        <v>69.577583884686462</v>
      </c>
      <c r="F1392" s="4" t="s">
        <v>611</v>
      </c>
      <c r="G139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64.215801800097736</v>
      </c>
      <c r="H139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92" s="38">
        <f t="shared" ca="1" si="252"/>
        <v>29.508589591534516</v>
      </c>
      <c r="K1392" s="38">
        <f t="shared" ca="1" si="253"/>
        <v>47.986226659259387</v>
      </c>
      <c r="L1392" s="38">
        <f t="shared" ca="1" si="254"/>
        <v>48.212703323637719</v>
      </c>
      <c r="M1392" s="38">
        <f t="shared" ca="1" si="255"/>
        <v>17.106863887833899</v>
      </c>
      <c r="N1392" s="38">
        <f t="shared" ca="1" si="256"/>
        <v>32.096357887543917</v>
      </c>
      <c r="O1392" s="38">
        <f t="shared" ca="1" si="257"/>
        <v>42.556360765662411</v>
      </c>
      <c r="P1392" s="38">
        <f t="shared" ca="1" si="258"/>
        <v>41.283558350754895</v>
      </c>
      <c r="Q1392" s="38">
        <f t="shared" ca="1" si="259"/>
        <v>64.990757858747074</v>
      </c>
      <c r="R1392" s="38">
        <f t="shared" ca="1" si="260"/>
        <v>95.363780890991649</v>
      </c>
      <c r="S1392" s="38">
        <f t="shared" ca="1" si="261"/>
        <v>69.577583884686462</v>
      </c>
      <c r="T1392" s="38">
        <f t="shared" ca="1" si="262"/>
        <v>64.215801800097736</v>
      </c>
      <c r="U1392" s="38" t="str">
        <f t="shared" ca="1" si="263"/>
        <v>-</v>
      </c>
      <c r="V1392" s="38"/>
      <c r="W1392" s="38"/>
    </row>
    <row r="1393" spans="1:23" x14ac:dyDescent="0.35">
      <c r="A1393" s="2" t="str">
        <f>BASE_NOTAS[[#This Row],[Sigla]]&amp;BASE_NOTAS[[#This Row],[CÓDIGO]]</f>
        <v>PASF_CI</v>
      </c>
      <c r="B1393" s="4" t="s">
        <v>196</v>
      </c>
      <c r="C1393" s="4" t="s">
        <v>55</v>
      </c>
      <c r="D1393" s="4" t="s">
        <v>124</v>
      </c>
      <c r="E1393" s="42">
        <v>70.201489311151064</v>
      </c>
      <c r="F1393" s="4" t="s">
        <v>611</v>
      </c>
      <c r="G139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73.11236399436477</v>
      </c>
      <c r="H139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93" s="38">
        <f t="shared" ca="1" si="252"/>
        <v>50.028563881383114</v>
      </c>
      <c r="K1393" s="38">
        <f t="shared" ca="1" si="253"/>
        <v>37.286200200814179</v>
      </c>
      <c r="L1393" s="38">
        <f t="shared" ca="1" si="254"/>
        <v>42.502683396338561</v>
      </c>
      <c r="M1393" s="38">
        <f t="shared" ca="1" si="255"/>
        <v>87.129977259767173</v>
      </c>
      <c r="N1393" s="38">
        <f t="shared" ca="1" si="256"/>
        <v>62.668216556087188</v>
      </c>
      <c r="O1393" s="38">
        <f t="shared" ca="1" si="257"/>
        <v>100</v>
      </c>
      <c r="P1393" s="38">
        <f t="shared" ca="1" si="258"/>
        <v>80.467906537504874</v>
      </c>
      <c r="Q1393" s="38">
        <f t="shared" ca="1" si="259"/>
        <v>82.461641367623059</v>
      </c>
      <c r="R1393" s="38">
        <f t="shared" ca="1" si="260"/>
        <v>94.748818003222837</v>
      </c>
      <c r="S1393" s="38">
        <f t="shared" ca="1" si="261"/>
        <v>70.201489311151064</v>
      </c>
      <c r="T1393" s="38">
        <f t="shared" ca="1" si="262"/>
        <v>73.11236399436477</v>
      </c>
      <c r="U1393" s="38" t="str">
        <f t="shared" ca="1" si="263"/>
        <v>-</v>
      </c>
      <c r="V1393" s="38"/>
      <c r="W1393" s="38"/>
    </row>
    <row r="1394" spans="1:23" x14ac:dyDescent="0.35">
      <c r="A1394" s="2" t="str">
        <f>BASE_NOTAS[[#This Row],[Sigla]]&amp;BASE_NOTAS[[#This Row],[CÓDIGO]]</f>
        <v>PBSF_CI</v>
      </c>
      <c r="B1394" s="4" t="s">
        <v>197</v>
      </c>
      <c r="C1394" s="4" t="s">
        <v>55</v>
      </c>
      <c r="D1394" s="4" t="s">
        <v>124</v>
      </c>
      <c r="E1394" s="42">
        <v>46.52261957926806</v>
      </c>
      <c r="F1394" s="4" t="s">
        <v>611</v>
      </c>
      <c r="G139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64.292167475281715</v>
      </c>
      <c r="H139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94" s="38">
        <f t="shared" ca="1" si="252"/>
        <v>58.327161783023485</v>
      </c>
      <c r="K1394" s="38">
        <f t="shared" ca="1" si="253"/>
        <v>57.214360924722826</v>
      </c>
      <c r="L1394" s="38">
        <f t="shared" ca="1" si="254"/>
        <v>42.32952098513524</v>
      </c>
      <c r="M1394" s="38">
        <f t="shared" ca="1" si="255"/>
        <v>38.81189550413098</v>
      </c>
      <c r="N1394" s="38">
        <f t="shared" ca="1" si="256"/>
        <v>41.020609044671183</v>
      </c>
      <c r="O1394" s="38">
        <f t="shared" ca="1" si="257"/>
        <v>26.367689191181359</v>
      </c>
      <c r="P1394" s="38">
        <f t="shared" ca="1" si="258"/>
        <v>18.904738904333211</v>
      </c>
      <c r="Q1394" s="38">
        <f t="shared" ca="1" si="259"/>
        <v>28.697434384780202</v>
      </c>
      <c r="R1394" s="38">
        <f t="shared" ca="1" si="260"/>
        <v>51.490304093782434</v>
      </c>
      <c r="S1394" s="38">
        <f t="shared" ca="1" si="261"/>
        <v>46.52261957926806</v>
      </c>
      <c r="T1394" s="38">
        <f t="shared" ca="1" si="262"/>
        <v>64.292167475281715</v>
      </c>
      <c r="U1394" s="38" t="str">
        <f t="shared" ca="1" si="263"/>
        <v>-</v>
      </c>
      <c r="V1394" s="38"/>
      <c r="W1394" s="38"/>
    </row>
    <row r="1395" spans="1:23" x14ac:dyDescent="0.35">
      <c r="A1395" s="2" t="str">
        <f>BASE_NOTAS[[#This Row],[Sigla]]&amp;BASE_NOTAS[[#This Row],[CÓDIGO]]</f>
        <v>PESF_CI</v>
      </c>
      <c r="B1395" s="4" t="s">
        <v>198</v>
      </c>
      <c r="C1395" s="4" t="s">
        <v>55</v>
      </c>
      <c r="D1395" s="4" t="s">
        <v>124</v>
      </c>
      <c r="E1395" s="42">
        <v>28.127763078032249</v>
      </c>
      <c r="F1395" s="4" t="s">
        <v>611</v>
      </c>
      <c r="G139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43.530506134263078</v>
      </c>
      <c r="H139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95" s="38">
        <f t="shared" ca="1" si="252"/>
        <v>30.258509853971084</v>
      </c>
      <c r="K1395" s="38">
        <f t="shared" ca="1" si="253"/>
        <v>39.583653994772462</v>
      </c>
      <c r="L1395" s="38">
        <f t="shared" ca="1" si="254"/>
        <v>33.968519227442599</v>
      </c>
      <c r="M1395" s="38">
        <f t="shared" ca="1" si="255"/>
        <v>14.577472980092235</v>
      </c>
      <c r="N1395" s="38">
        <f t="shared" ca="1" si="256"/>
        <v>15.284797680491691</v>
      </c>
      <c r="O1395" s="38">
        <f t="shared" ca="1" si="257"/>
        <v>18.385497309163377</v>
      </c>
      <c r="P1395" s="38">
        <f t="shared" ca="1" si="258"/>
        <v>12.112457335379135</v>
      </c>
      <c r="Q1395" s="38">
        <f t="shared" ca="1" si="259"/>
        <v>30.522413672590528</v>
      </c>
      <c r="R1395" s="38">
        <f t="shared" ca="1" si="260"/>
        <v>12.574183743071075</v>
      </c>
      <c r="S1395" s="38">
        <f t="shared" ca="1" si="261"/>
        <v>28.127763078032249</v>
      </c>
      <c r="T1395" s="38">
        <f t="shared" ca="1" si="262"/>
        <v>43.530506134263078</v>
      </c>
      <c r="U1395" s="38" t="str">
        <f t="shared" ca="1" si="263"/>
        <v>-</v>
      </c>
      <c r="V1395" s="38"/>
      <c r="W1395" s="38"/>
    </row>
    <row r="1396" spans="1:23" x14ac:dyDescent="0.35">
      <c r="A1396" s="2" t="str">
        <f>BASE_NOTAS[[#This Row],[Sigla]]&amp;BASE_NOTAS[[#This Row],[CÓDIGO]]</f>
        <v>PISF_CI</v>
      </c>
      <c r="B1396" s="4" t="s">
        <v>199</v>
      </c>
      <c r="C1396" s="4" t="s">
        <v>55</v>
      </c>
      <c r="D1396" s="4" t="s">
        <v>124</v>
      </c>
      <c r="E1396" s="42">
        <v>100</v>
      </c>
      <c r="F1396" s="4" t="s">
        <v>611</v>
      </c>
      <c r="G139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139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96" s="38">
        <f t="shared" ca="1" si="252"/>
        <v>43.799386062671161</v>
      </c>
      <c r="K1396" s="38">
        <f t="shared" ca="1" si="253"/>
        <v>96.193341489482023</v>
      </c>
      <c r="L1396" s="38">
        <f t="shared" ca="1" si="254"/>
        <v>64.451531574167987</v>
      </c>
      <c r="M1396" s="38">
        <f t="shared" ca="1" si="255"/>
        <v>57.934103368040923</v>
      </c>
      <c r="N1396" s="38">
        <f t="shared" ca="1" si="256"/>
        <v>60.9513102198989</v>
      </c>
      <c r="O1396" s="38">
        <f t="shared" ca="1" si="257"/>
        <v>64.005062387760162</v>
      </c>
      <c r="P1396" s="38">
        <f t="shared" ca="1" si="258"/>
        <v>69.450688949439382</v>
      </c>
      <c r="Q1396" s="38">
        <f t="shared" ca="1" si="259"/>
        <v>89.823066589996898</v>
      </c>
      <c r="R1396" s="38">
        <f t="shared" ca="1" si="260"/>
        <v>83.431496691257223</v>
      </c>
      <c r="S1396" s="38">
        <f t="shared" ca="1" si="261"/>
        <v>100</v>
      </c>
      <c r="T1396" s="38">
        <f t="shared" ca="1" si="262"/>
        <v>100</v>
      </c>
      <c r="U1396" s="38" t="str">
        <f t="shared" ca="1" si="263"/>
        <v>-</v>
      </c>
      <c r="V1396" s="38"/>
      <c r="W1396" s="38"/>
    </row>
    <row r="1397" spans="1:23" x14ac:dyDescent="0.35">
      <c r="A1397" s="2" t="str">
        <f>BASE_NOTAS[[#This Row],[Sigla]]&amp;BASE_NOTAS[[#This Row],[CÓDIGO]]</f>
        <v>PRSF_CI</v>
      </c>
      <c r="B1397" s="4" t="s">
        <v>200</v>
      </c>
      <c r="C1397" s="4" t="s">
        <v>55</v>
      </c>
      <c r="D1397" s="4" t="s">
        <v>124</v>
      </c>
      <c r="E1397" s="42">
        <v>16.750170760871811</v>
      </c>
      <c r="F1397" s="4" t="s">
        <v>611</v>
      </c>
      <c r="G139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37.765070042294163</v>
      </c>
      <c r="H139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97" s="38">
        <f t="shared" ca="1" si="252"/>
        <v>5.2284768993908042</v>
      </c>
      <c r="K1397" s="38">
        <f t="shared" ca="1" si="253"/>
        <v>24.557614869071024</v>
      </c>
      <c r="L1397" s="38">
        <f t="shared" ca="1" si="254"/>
        <v>35.675058802554418</v>
      </c>
      <c r="M1397" s="38">
        <f t="shared" ca="1" si="255"/>
        <v>20.187170627711744</v>
      </c>
      <c r="N1397" s="38">
        <f t="shared" ca="1" si="256"/>
        <v>25.252281053841202</v>
      </c>
      <c r="O1397" s="38">
        <f t="shared" ca="1" si="257"/>
        <v>44.262781478405437</v>
      </c>
      <c r="P1397" s="38">
        <f t="shared" ca="1" si="258"/>
        <v>24.455223213281656</v>
      </c>
      <c r="Q1397" s="38">
        <f t="shared" ca="1" si="259"/>
        <v>9.3917430649516813</v>
      </c>
      <c r="R1397" s="38">
        <f t="shared" ca="1" si="260"/>
        <v>13.818171063410517</v>
      </c>
      <c r="S1397" s="38">
        <f t="shared" ca="1" si="261"/>
        <v>16.750170760871811</v>
      </c>
      <c r="T1397" s="38">
        <f t="shared" ca="1" si="262"/>
        <v>37.765070042294163</v>
      </c>
      <c r="U1397" s="38" t="str">
        <f t="shared" ca="1" si="263"/>
        <v>-</v>
      </c>
      <c r="V1397" s="38"/>
      <c r="W1397" s="38"/>
    </row>
    <row r="1398" spans="1:23" x14ac:dyDescent="0.35">
      <c r="A1398" s="2" t="str">
        <f>BASE_NOTAS[[#This Row],[Sigla]]&amp;BASE_NOTAS[[#This Row],[CÓDIGO]]</f>
        <v>RJSF_CI</v>
      </c>
      <c r="B1398" s="4" t="s">
        <v>201</v>
      </c>
      <c r="C1398" s="4" t="s">
        <v>55</v>
      </c>
      <c r="D1398" s="4" t="s">
        <v>124</v>
      </c>
      <c r="E1398" s="42">
        <v>17.622793525257965</v>
      </c>
      <c r="F1398" s="4" t="s">
        <v>611</v>
      </c>
      <c r="G139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16.343746070430679</v>
      </c>
      <c r="H139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98" s="38">
        <f t="shared" ca="1" si="252"/>
        <v>85.477214143094741</v>
      </c>
      <c r="K1398" s="38">
        <f t="shared" ca="1" si="253"/>
        <v>39.313677755894261</v>
      </c>
      <c r="L1398" s="38">
        <f t="shared" ca="1" si="254"/>
        <v>0.64425656370608475</v>
      </c>
      <c r="M1398" s="38">
        <f t="shared" ca="1" si="255"/>
        <v>4.657570786888181</v>
      </c>
      <c r="N1398" s="38">
        <f t="shared" ca="1" si="256"/>
        <v>3.083967776430856</v>
      </c>
      <c r="O1398" s="38">
        <f t="shared" ca="1" si="257"/>
        <v>5.0991971877424742</v>
      </c>
      <c r="P1398" s="38">
        <f t="shared" ca="1" si="258"/>
        <v>0</v>
      </c>
      <c r="Q1398" s="38">
        <f t="shared" ca="1" si="259"/>
        <v>14.451841262074829</v>
      </c>
      <c r="R1398" s="38">
        <f t="shared" ca="1" si="260"/>
        <v>27.62200260067566</v>
      </c>
      <c r="S1398" s="38">
        <f t="shared" ca="1" si="261"/>
        <v>17.622793525257965</v>
      </c>
      <c r="T1398" s="38">
        <f t="shared" ca="1" si="262"/>
        <v>16.343746070430679</v>
      </c>
      <c r="U1398" s="38" t="str">
        <f t="shared" ca="1" si="263"/>
        <v>-</v>
      </c>
      <c r="V1398" s="38"/>
      <c r="W1398" s="38"/>
    </row>
    <row r="1399" spans="1:23" x14ac:dyDescent="0.35">
      <c r="A1399" s="2" t="str">
        <f>BASE_NOTAS[[#This Row],[Sigla]]&amp;BASE_NOTAS[[#This Row],[CÓDIGO]]</f>
        <v>RNSF_CI</v>
      </c>
      <c r="B1399" s="4" t="s">
        <v>202</v>
      </c>
      <c r="C1399" s="4" t="s">
        <v>55</v>
      </c>
      <c r="D1399" s="4" t="s">
        <v>124</v>
      </c>
      <c r="E1399" s="42">
        <v>17.048426046489517</v>
      </c>
      <c r="F1399" s="4" t="s">
        <v>611</v>
      </c>
      <c r="G139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139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399" s="38">
        <f t="shared" ca="1" si="252"/>
        <v>19.192938952034694</v>
      </c>
      <c r="K1399" s="38">
        <f t="shared" ca="1" si="253"/>
        <v>30.494164704750659</v>
      </c>
      <c r="L1399" s="38">
        <f t="shared" ca="1" si="254"/>
        <v>22.642393671332943</v>
      </c>
      <c r="M1399" s="38">
        <f t="shared" ca="1" si="255"/>
        <v>42.735907305798776</v>
      </c>
      <c r="N1399" s="38">
        <f t="shared" ca="1" si="256"/>
        <v>45.236413393597715</v>
      </c>
      <c r="O1399" s="38">
        <f t="shared" ca="1" si="257"/>
        <v>32.846461267226161</v>
      </c>
      <c r="P1399" s="38">
        <f t="shared" ca="1" si="258"/>
        <v>4.0047848955677079</v>
      </c>
      <c r="Q1399" s="38">
        <f t="shared" ca="1" si="259"/>
        <v>7.8146682943770198</v>
      </c>
      <c r="R1399" s="38">
        <f t="shared" ca="1" si="260"/>
        <v>0</v>
      </c>
      <c r="S1399" s="38">
        <f t="shared" ca="1" si="261"/>
        <v>17.048426046489517</v>
      </c>
      <c r="T1399" s="38">
        <f t="shared" ca="1" si="262"/>
        <v>0</v>
      </c>
      <c r="U1399" s="38" t="str">
        <f t="shared" ca="1" si="263"/>
        <v>-</v>
      </c>
      <c r="V1399" s="38"/>
      <c r="W1399" s="38"/>
    </row>
    <row r="1400" spans="1:23" x14ac:dyDescent="0.35">
      <c r="A1400" s="2" t="str">
        <f>BASE_NOTAS[[#This Row],[Sigla]]&amp;BASE_NOTAS[[#This Row],[CÓDIGO]]</f>
        <v>ROSF_CI</v>
      </c>
      <c r="B1400" s="4" t="s">
        <v>203</v>
      </c>
      <c r="C1400" s="4" t="s">
        <v>55</v>
      </c>
      <c r="D1400" s="4" t="s">
        <v>124</v>
      </c>
      <c r="E1400" s="42">
        <v>13.406109487009354</v>
      </c>
      <c r="F1400" s="4" t="s">
        <v>611</v>
      </c>
      <c r="G140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3.4217880281511093</v>
      </c>
      <c r="H140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00" s="38">
        <f t="shared" ca="1" si="252"/>
        <v>20.407545117067254</v>
      </c>
      <c r="K1400" s="38">
        <f t="shared" ca="1" si="253"/>
        <v>33.851026852246804</v>
      </c>
      <c r="L1400" s="38">
        <f t="shared" ca="1" si="254"/>
        <v>37.795745302863502</v>
      </c>
      <c r="M1400" s="38">
        <f t="shared" ca="1" si="255"/>
        <v>49.490444139272896</v>
      </c>
      <c r="N1400" s="38">
        <f t="shared" ca="1" si="256"/>
        <v>24.365187662282167</v>
      </c>
      <c r="O1400" s="38">
        <f t="shared" ca="1" si="257"/>
        <v>33.706822781759676</v>
      </c>
      <c r="P1400" s="38">
        <f t="shared" ca="1" si="258"/>
        <v>12.238440560237059</v>
      </c>
      <c r="Q1400" s="38">
        <f t="shared" ca="1" si="259"/>
        <v>29.687644523773482</v>
      </c>
      <c r="R1400" s="38">
        <f t="shared" ca="1" si="260"/>
        <v>24.95207862119652</v>
      </c>
      <c r="S1400" s="38">
        <f t="shared" ca="1" si="261"/>
        <v>13.406109487009354</v>
      </c>
      <c r="T1400" s="38">
        <f t="shared" ca="1" si="262"/>
        <v>3.4217880281511093</v>
      </c>
      <c r="U1400" s="38" t="str">
        <f t="shared" ca="1" si="263"/>
        <v>-</v>
      </c>
      <c r="V1400" s="38"/>
      <c r="W1400" s="38"/>
    </row>
    <row r="1401" spans="1:23" x14ac:dyDescent="0.35">
      <c r="A1401" s="2" t="str">
        <f>BASE_NOTAS[[#This Row],[Sigla]]&amp;BASE_NOTAS[[#This Row],[CÓDIGO]]</f>
        <v>RRSF_CI</v>
      </c>
      <c r="B1401" s="4" t="s">
        <v>204</v>
      </c>
      <c r="C1401" s="4" t="s">
        <v>55</v>
      </c>
      <c r="D1401" s="4" t="s">
        <v>124</v>
      </c>
      <c r="E1401" s="42">
        <v>7.0533947613475201</v>
      </c>
      <c r="F1401" s="4" t="s">
        <v>611</v>
      </c>
      <c r="G140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2.4664949850642186</v>
      </c>
      <c r="H140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01" s="38">
        <f t="shared" ca="1" si="252"/>
        <v>24.471300770271029</v>
      </c>
      <c r="K1401" s="38">
        <f t="shared" ca="1" si="253"/>
        <v>14.132302439393843</v>
      </c>
      <c r="L1401" s="38">
        <f t="shared" ca="1" si="254"/>
        <v>19.502362801629697</v>
      </c>
      <c r="M1401" s="38">
        <f t="shared" ca="1" si="255"/>
        <v>4.5751803576089216</v>
      </c>
      <c r="N1401" s="38">
        <f t="shared" ca="1" si="256"/>
        <v>0</v>
      </c>
      <c r="O1401" s="38">
        <f t="shared" ca="1" si="257"/>
        <v>11.324306966077597</v>
      </c>
      <c r="P1401" s="38">
        <f t="shared" ca="1" si="258"/>
        <v>6.3337917000880939</v>
      </c>
      <c r="Q1401" s="38">
        <f t="shared" ca="1" si="259"/>
        <v>8.1049026047361696</v>
      </c>
      <c r="R1401" s="38">
        <f t="shared" ca="1" si="260"/>
        <v>18.584594244476506</v>
      </c>
      <c r="S1401" s="38">
        <f t="shared" ca="1" si="261"/>
        <v>7.0533947613475201</v>
      </c>
      <c r="T1401" s="38">
        <f t="shared" ca="1" si="262"/>
        <v>2.4664949850642186</v>
      </c>
      <c r="U1401" s="38" t="str">
        <f t="shared" ca="1" si="263"/>
        <v>-</v>
      </c>
      <c r="V1401" s="38"/>
      <c r="W1401" s="38"/>
    </row>
    <row r="1402" spans="1:23" x14ac:dyDescent="0.35">
      <c r="A1402" s="2" t="str">
        <f>BASE_NOTAS[[#This Row],[Sigla]]&amp;BASE_NOTAS[[#This Row],[CÓDIGO]]</f>
        <v>RSSF_CI</v>
      </c>
      <c r="B1402" s="4" t="s">
        <v>205</v>
      </c>
      <c r="C1402" s="4" t="s">
        <v>55</v>
      </c>
      <c r="D1402" s="4" t="s">
        <v>124</v>
      </c>
      <c r="E1402" s="42">
        <v>0</v>
      </c>
      <c r="F1402" s="4" t="s">
        <v>611</v>
      </c>
      <c r="G140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3.5028546954420965</v>
      </c>
      <c r="H140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02" s="38">
        <f t="shared" ca="1" si="252"/>
        <v>0</v>
      </c>
      <c r="K1402" s="38">
        <f t="shared" ca="1" si="253"/>
        <v>0</v>
      </c>
      <c r="L1402" s="38">
        <f t="shared" ca="1" si="254"/>
        <v>0</v>
      </c>
      <c r="M1402" s="38">
        <f t="shared" ca="1" si="255"/>
        <v>7.7087236899315101</v>
      </c>
      <c r="N1402" s="38">
        <f t="shared" ca="1" si="256"/>
        <v>0.1274745618060748</v>
      </c>
      <c r="O1402" s="38">
        <f t="shared" ca="1" si="257"/>
        <v>0</v>
      </c>
      <c r="P1402" s="38">
        <f t="shared" ca="1" si="258"/>
        <v>0.18819503100871704</v>
      </c>
      <c r="Q1402" s="38">
        <f t="shared" ca="1" si="259"/>
        <v>5.8325866516067055</v>
      </c>
      <c r="R1402" s="38">
        <f t="shared" ca="1" si="260"/>
        <v>1.3480015505245531</v>
      </c>
      <c r="S1402" s="38">
        <f t="shared" ca="1" si="261"/>
        <v>0</v>
      </c>
      <c r="T1402" s="38">
        <f t="shared" ca="1" si="262"/>
        <v>3.5028546954420965</v>
      </c>
      <c r="U1402" s="38" t="str">
        <f t="shared" ca="1" si="263"/>
        <v>-</v>
      </c>
      <c r="V1402" s="38"/>
      <c r="W1402" s="38"/>
    </row>
    <row r="1403" spans="1:23" x14ac:dyDescent="0.35">
      <c r="A1403" s="2" t="str">
        <f>BASE_NOTAS[[#This Row],[Sigla]]&amp;BASE_NOTAS[[#This Row],[CÓDIGO]]</f>
        <v>SCSF_CI</v>
      </c>
      <c r="B1403" s="4" t="s">
        <v>194</v>
      </c>
      <c r="C1403" s="4" t="s">
        <v>55</v>
      </c>
      <c r="D1403" s="4" t="s">
        <v>124</v>
      </c>
      <c r="E1403" s="42">
        <v>40.166176459067046</v>
      </c>
      <c r="F1403" s="4" t="s">
        <v>611</v>
      </c>
      <c r="G140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48.91764737679928</v>
      </c>
      <c r="H140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03" s="38">
        <f t="shared" ca="1" si="252"/>
        <v>53.575487115754115</v>
      </c>
      <c r="K1403" s="38">
        <f t="shared" ca="1" si="253"/>
        <v>66.487997249802362</v>
      </c>
      <c r="L1403" s="38">
        <f t="shared" ca="1" si="254"/>
        <v>60.137048416010508</v>
      </c>
      <c r="M1403" s="38">
        <f t="shared" ca="1" si="255"/>
        <v>30.81515914831564</v>
      </c>
      <c r="N1403" s="38">
        <f t="shared" ca="1" si="256"/>
        <v>30.258582351103303</v>
      </c>
      <c r="O1403" s="38">
        <f t="shared" ca="1" si="257"/>
        <v>43.385262232111586</v>
      </c>
      <c r="P1403" s="38">
        <f t="shared" ca="1" si="258"/>
        <v>30.042836240760472</v>
      </c>
      <c r="Q1403" s="38">
        <f t="shared" ca="1" si="259"/>
        <v>60.903668152515692</v>
      </c>
      <c r="R1403" s="38">
        <f t="shared" ca="1" si="260"/>
        <v>27.980743401236165</v>
      </c>
      <c r="S1403" s="38">
        <f t="shared" ca="1" si="261"/>
        <v>40.166176459067046</v>
      </c>
      <c r="T1403" s="38">
        <f t="shared" ca="1" si="262"/>
        <v>48.91764737679928</v>
      </c>
      <c r="U1403" s="38" t="str">
        <f t="shared" ca="1" si="263"/>
        <v>-</v>
      </c>
      <c r="V1403" s="38"/>
      <c r="W1403" s="38"/>
    </row>
    <row r="1404" spans="1:23" x14ac:dyDescent="0.35">
      <c r="A1404" s="2" t="str">
        <f>BASE_NOTAS[[#This Row],[Sigla]]&amp;BASE_NOTAS[[#This Row],[CÓDIGO]]</f>
        <v>SESF_CI</v>
      </c>
      <c r="B1404" s="4" t="s">
        <v>206</v>
      </c>
      <c r="C1404" s="4" t="s">
        <v>55</v>
      </c>
      <c r="D1404" s="4" t="s">
        <v>124</v>
      </c>
      <c r="E1404" s="42">
        <v>11.653003341710026</v>
      </c>
      <c r="F1404" s="4" t="s">
        <v>611</v>
      </c>
      <c r="G140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24.56026925404532</v>
      </c>
      <c r="H140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04" s="38">
        <f t="shared" ca="1" si="252"/>
        <v>29.45746484515205</v>
      </c>
      <c r="K1404" s="38">
        <f t="shared" ca="1" si="253"/>
        <v>39.53879490983163</v>
      </c>
      <c r="L1404" s="38">
        <f t="shared" ca="1" si="254"/>
        <v>26.129686582600577</v>
      </c>
      <c r="M1404" s="38">
        <f t="shared" ca="1" si="255"/>
        <v>26.608087942533121</v>
      </c>
      <c r="N1404" s="38">
        <f t="shared" ca="1" si="256"/>
        <v>15.301093983580566</v>
      </c>
      <c r="O1404" s="38">
        <f t="shared" ca="1" si="257"/>
        <v>26.910414763805225</v>
      </c>
      <c r="P1404" s="38">
        <f t="shared" ca="1" si="258"/>
        <v>18.486230588560442</v>
      </c>
      <c r="Q1404" s="38">
        <f t="shared" ca="1" si="259"/>
        <v>33.674190996877464</v>
      </c>
      <c r="R1404" s="38">
        <f t="shared" ca="1" si="260"/>
        <v>30.467323606780038</v>
      </c>
      <c r="S1404" s="38">
        <f t="shared" ca="1" si="261"/>
        <v>11.653003341710026</v>
      </c>
      <c r="T1404" s="38">
        <f t="shared" ca="1" si="262"/>
        <v>24.56026925404532</v>
      </c>
      <c r="U1404" s="38" t="str">
        <f t="shared" ca="1" si="263"/>
        <v>-</v>
      </c>
      <c r="V1404" s="38"/>
      <c r="W1404" s="38"/>
    </row>
    <row r="1405" spans="1:23" x14ac:dyDescent="0.35">
      <c r="A1405" s="2" t="str">
        <f>BASE_NOTAS[[#This Row],[Sigla]]&amp;BASE_NOTAS[[#This Row],[CÓDIGO]]</f>
        <v>SPSF_CI</v>
      </c>
      <c r="B1405" s="4" t="s">
        <v>186</v>
      </c>
      <c r="C1405" s="4" t="s">
        <v>55</v>
      </c>
      <c r="D1405" s="4" t="s">
        <v>124</v>
      </c>
      <c r="E1405" s="42">
        <v>24.356884368322365</v>
      </c>
      <c r="F1405" s="4" t="s">
        <v>611</v>
      </c>
      <c r="G140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9.6298236345174058</v>
      </c>
      <c r="H140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05" s="38">
        <f t="shared" ca="1" si="252"/>
        <v>32.069024808275671</v>
      </c>
      <c r="K1405" s="38">
        <f t="shared" ca="1" si="253"/>
        <v>34.670982537796533</v>
      </c>
      <c r="L1405" s="38">
        <f t="shared" ca="1" si="254"/>
        <v>38.918469625675442</v>
      </c>
      <c r="M1405" s="38">
        <f t="shared" ca="1" si="255"/>
        <v>25.702336597204646</v>
      </c>
      <c r="N1405" s="38">
        <f t="shared" ca="1" si="256"/>
        <v>41.22923383561595</v>
      </c>
      <c r="O1405" s="38">
        <f t="shared" ca="1" si="257"/>
        <v>35.63983992699464</v>
      </c>
      <c r="P1405" s="38">
        <f t="shared" ca="1" si="258"/>
        <v>23.057839773758332</v>
      </c>
      <c r="Q1405" s="38">
        <f t="shared" ca="1" si="259"/>
        <v>29.26065127595351</v>
      </c>
      <c r="R1405" s="38">
        <f t="shared" ca="1" si="260"/>
        <v>31.159060677820992</v>
      </c>
      <c r="S1405" s="38">
        <f t="shared" ca="1" si="261"/>
        <v>24.356884368322365</v>
      </c>
      <c r="T1405" s="38">
        <f t="shared" ca="1" si="262"/>
        <v>9.6298236345174058</v>
      </c>
      <c r="U1405" s="38" t="str">
        <f t="shared" ca="1" si="263"/>
        <v>-</v>
      </c>
      <c r="V1405" s="38"/>
      <c r="W1405" s="38"/>
    </row>
    <row r="1406" spans="1:23" x14ac:dyDescent="0.35">
      <c r="A1406" s="2" t="str">
        <f>BASE_NOTAS[[#This Row],[Sigla]]&amp;BASE_NOTAS[[#This Row],[CÓDIGO]]</f>
        <v>TOSF_CI</v>
      </c>
      <c r="B1406" s="4" t="s">
        <v>185</v>
      </c>
      <c r="C1406" s="4" t="s">
        <v>55</v>
      </c>
      <c r="D1406" s="4" t="s">
        <v>124</v>
      </c>
      <c r="E1406" s="42">
        <v>28.431656833267205</v>
      </c>
      <c r="F1406" s="4" t="s">
        <v>611</v>
      </c>
      <c r="G140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10.537177977641472</v>
      </c>
      <c r="H140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06" s="38">
        <f t="shared" ca="1" si="252"/>
        <v>23.103775173128525</v>
      </c>
      <c r="K1406" s="38">
        <f t="shared" ca="1" si="253"/>
        <v>50.651246551770789</v>
      </c>
      <c r="L1406" s="38">
        <f t="shared" ca="1" si="254"/>
        <v>39.88483111154553</v>
      </c>
      <c r="M1406" s="38">
        <f t="shared" ca="1" si="255"/>
        <v>16.370421708614007</v>
      </c>
      <c r="N1406" s="38">
        <f t="shared" ca="1" si="256"/>
        <v>20.658884772606164</v>
      </c>
      <c r="O1406" s="38">
        <f t="shared" ca="1" si="257"/>
        <v>41.637195311727545</v>
      </c>
      <c r="P1406" s="38">
        <f t="shared" ca="1" si="258"/>
        <v>28.604323561014599</v>
      </c>
      <c r="Q1406" s="38">
        <f t="shared" ca="1" si="259"/>
        <v>42.408237476521236</v>
      </c>
      <c r="R1406" s="38">
        <f t="shared" ca="1" si="260"/>
        <v>36.875350086430018</v>
      </c>
      <c r="S1406" s="38">
        <f t="shared" ca="1" si="261"/>
        <v>28.431656833267205</v>
      </c>
      <c r="T1406" s="38">
        <f t="shared" ca="1" si="262"/>
        <v>10.537177977641472</v>
      </c>
      <c r="U1406" s="38" t="str">
        <f t="shared" ca="1" si="263"/>
        <v>-</v>
      </c>
      <c r="V1406" s="38"/>
      <c r="W1406" s="38"/>
    </row>
    <row r="1407" spans="1:23" x14ac:dyDescent="0.35">
      <c r="A1407" s="2" t="str">
        <f>BASE_NOTAS[[#This Row],[Sigla]]&amp;BASE_NOTAS[[#This Row],[CÓDIGO]]</f>
        <v>ACSF_RO</v>
      </c>
      <c r="B1407" s="4" t="s">
        <v>156</v>
      </c>
      <c r="C1407" s="4" t="s">
        <v>56</v>
      </c>
      <c r="D1407" s="4" t="s">
        <v>125</v>
      </c>
      <c r="E1407" s="42">
        <v>25.922216748214254</v>
      </c>
      <c r="F1407" s="4" t="s">
        <v>611</v>
      </c>
      <c r="G140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38.616443083494865</v>
      </c>
      <c r="H140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07" s="38" t="str">
        <f t="shared" ca="1" si="252"/>
        <v>-</v>
      </c>
      <c r="K1407" s="38" t="str">
        <f t="shared" ca="1" si="253"/>
        <v>-</v>
      </c>
      <c r="L1407" s="38" t="str">
        <f t="shared" ca="1" si="254"/>
        <v>-</v>
      </c>
      <c r="M1407" s="38" t="str">
        <f t="shared" ca="1" si="255"/>
        <v>-</v>
      </c>
      <c r="N1407" s="38">
        <f t="shared" ca="1" si="256"/>
        <v>61.671584092619781</v>
      </c>
      <c r="O1407" s="38">
        <f t="shared" ca="1" si="257"/>
        <v>62.616754417501639</v>
      </c>
      <c r="P1407" s="38">
        <f t="shared" ca="1" si="258"/>
        <v>29.808387127924636</v>
      </c>
      <c r="Q1407" s="38">
        <f t="shared" ca="1" si="259"/>
        <v>19.267146068022427</v>
      </c>
      <c r="R1407" s="38">
        <f t="shared" ca="1" si="260"/>
        <v>19.603001769626772</v>
      </c>
      <c r="S1407" s="38">
        <f t="shared" ca="1" si="261"/>
        <v>25.922216748214254</v>
      </c>
      <c r="T1407" s="38">
        <f t="shared" ca="1" si="262"/>
        <v>38.616443083494865</v>
      </c>
      <c r="U1407" s="38" t="str">
        <f t="shared" ca="1" si="263"/>
        <v>-</v>
      </c>
      <c r="V1407" s="38"/>
      <c r="W1407" s="38"/>
    </row>
    <row r="1408" spans="1:23" x14ac:dyDescent="0.35">
      <c r="A1408" s="2" t="str">
        <f>BASE_NOTAS[[#This Row],[Sigla]]&amp;BASE_NOTAS[[#This Row],[CÓDIGO]]</f>
        <v>ALSF_RO</v>
      </c>
      <c r="B1408" s="4" t="s">
        <v>157</v>
      </c>
      <c r="C1408" s="4" t="s">
        <v>56</v>
      </c>
      <c r="D1408" s="4" t="s">
        <v>125</v>
      </c>
      <c r="E1408" s="42">
        <v>75.527019602243854</v>
      </c>
      <c r="F1408" s="4" t="s">
        <v>611</v>
      </c>
      <c r="G140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86.967362881756529</v>
      </c>
      <c r="H140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08" s="38" t="str">
        <f t="shared" ca="1" si="252"/>
        <v>-</v>
      </c>
      <c r="K1408" s="38" t="str">
        <f t="shared" ca="1" si="253"/>
        <v>-</v>
      </c>
      <c r="L1408" s="38" t="str">
        <f t="shared" ca="1" si="254"/>
        <v>-</v>
      </c>
      <c r="M1408" s="38" t="str">
        <f t="shared" ca="1" si="255"/>
        <v>-</v>
      </c>
      <c r="N1408" s="38">
        <f t="shared" ca="1" si="256"/>
        <v>94.551391174413894</v>
      </c>
      <c r="O1408" s="38">
        <f t="shared" ca="1" si="257"/>
        <v>65.644491112279056</v>
      </c>
      <c r="P1408" s="38">
        <f t="shared" ca="1" si="258"/>
        <v>100</v>
      </c>
      <c r="Q1408" s="38">
        <f t="shared" ca="1" si="259"/>
        <v>100</v>
      </c>
      <c r="R1408" s="38">
        <f t="shared" ca="1" si="260"/>
        <v>60.46084656612333</v>
      </c>
      <c r="S1408" s="38">
        <f t="shared" ca="1" si="261"/>
        <v>75.527019602243854</v>
      </c>
      <c r="T1408" s="38">
        <f t="shared" ca="1" si="262"/>
        <v>86.967362881756529</v>
      </c>
      <c r="U1408" s="38" t="str">
        <f t="shared" ca="1" si="263"/>
        <v>-</v>
      </c>
      <c r="V1408" s="38"/>
      <c r="W1408" s="38"/>
    </row>
    <row r="1409" spans="1:23" x14ac:dyDescent="0.35">
      <c r="A1409" s="2" t="str">
        <f>BASE_NOTAS[[#This Row],[Sigla]]&amp;BASE_NOTAS[[#This Row],[CÓDIGO]]</f>
        <v>AMSF_RO</v>
      </c>
      <c r="B1409" s="4" t="s">
        <v>158</v>
      </c>
      <c r="C1409" s="4" t="s">
        <v>56</v>
      </c>
      <c r="D1409" s="4" t="s">
        <v>125</v>
      </c>
      <c r="E1409" s="42">
        <v>0</v>
      </c>
      <c r="F1409" s="4" t="s">
        <v>611</v>
      </c>
      <c r="G140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23.841608680968722</v>
      </c>
      <c r="H140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09" s="38" t="str">
        <f t="shared" ca="1" si="252"/>
        <v>-</v>
      </c>
      <c r="K1409" s="38" t="str">
        <f t="shared" ca="1" si="253"/>
        <v>-</v>
      </c>
      <c r="L1409" s="38" t="str">
        <f t="shared" ca="1" si="254"/>
        <v>-</v>
      </c>
      <c r="M1409" s="38" t="str">
        <f t="shared" ca="1" si="255"/>
        <v>-</v>
      </c>
      <c r="N1409" s="38">
        <f t="shared" ca="1" si="256"/>
        <v>39.338038130501793</v>
      </c>
      <c r="O1409" s="38">
        <f t="shared" ca="1" si="257"/>
        <v>37.325745342770524</v>
      </c>
      <c r="P1409" s="38">
        <f t="shared" ca="1" si="258"/>
        <v>30.368408180989388</v>
      </c>
      <c r="Q1409" s="38">
        <f t="shared" ca="1" si="259"/>
        <v>20.282818299369538</v>
      </c>
      <c r="R1409" s="38">
        <f t="shared" ca="1" si="260"/>
        <v>67.941485071599161</v>
      </c>
      <c r="S1409" s="38">
        <f t="shared" ca="1" si="261"/>
        <v>0</v>
      </c>
      <c r="T1409" s="38">
        <f t="shared" ca="1" si="262"/>
        <v>23.841608680968722</v>
      </c>
      <c r="U1409" s="38" t="str">
        <f t="shared" ca="1" si="263"/>
        <v>-</v>
      </c>
      <c r="V1409" s="38"/>
      <c r="W1409" s="38"/>
    </row>
    <row r="1410" spans="1:23" x14ac:dyDescent="0.35">
      <c r="A1410" s="2" t="str">
        <f>BASE_NOTAS[[#This Row],[Sigla]]&amp;BASE_NOTAS[[#This Row],[CÓDIGO]]</f>
        <v>APSF_RO</v>
      </c>
      <c r="B1410" s="4" t="s">
        <v>184</v>
      </c>
      <c r="C1410" s="4" t="s">
        <v>56</v>
      </c>
      <c r="D1410" s="4" t="s">
        <v>125</v>
      </c>
      <c r="E1410" s="42">
        <v>35.407256554789015</v>
      </c>
      <c r="F1410" s="4" t="s">
        <v>611</v>
      </c>
      <c r="G141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42.547039514999128</v>
      </c>
      <c r="H141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10" s="38" t="str">
        <f t="shared" ca="1" si="252"/>
        <v>-</v>
      </c>
      <c r="K1410" s="38" t="str">
        <f t="shared" ca="1" si="253"/>
        <v>-</v>
      </c>
      <c r="L1410" s="38" t="str">
        <f t="shared" ca="1" si="254"/>
        <v>-</v>
      </c>
      <c r="M1410" s="38" t="str">
        <f t="shared" ca="1" si="255"/>
        <v>-</v>
      </c>
      <c r="N1410" s="38">
        <f t="shared" ca="1" si="256"/>
        <v>42.7462088515787</v>
      </c>
      <c r="O1410" s="38">
        <f t="shared" ca="1" si="257"/>
        <v>26.575647680103504</v>
      </c>
      <c r="P1410" s="38">
        <f t="shared" ca="1" si="258"/>
        <v>10.792078415417734</v>
      </c>
      <c r="Q1410" s="38">
        <f t="shared" ca="1" si="259"/>
        <v>3.1605396911446557</v>
      </c>
      <c r="R1410" s="38">
        <f t="shared" ca="1" si="260"/>
        <v>0</v>
      </c>
      <c r="S1410" s="38">
        <f t="shared" ca="1" si="261"/>
        <v>35.407256554789015</v>
      </c>
      <c r="T1410" s="38">
        <f t="shared" ca="1" si="262"/>
        <v>42.547039514999128</v>
      </c>
      <c r="U1410" s="38" t="str">
        <f t="shared" ca="1" si="263"/>
        <v>-</v>
      </c>
      <c r="V1410" s="38"/>
      <c r="W1410" s="38"/>
    </row>
    <row r="1411" spans="1:23" x14ac:dyDescent="0.35">
      <c r="A1411" s="2" t="str">
        <f>BASE_NOTAS[[#This Row],[Sigla]]&amp;BASE_NOTAS[[#This Row],[CÓDIGO]]</f>
        <v>BASF_RO</v>
      </c>
      <c r="B1411" s="4" t="s">
        <v>187</v>
      </c>
      <c r="C1411" s="4" t="s">
        <v>56</v>
      </c>
      <c r="D1411" s="4" t="s">
        <v>125</v>
      </c>
      <c r="E1411" s="42">
        <v>48.084474376725723</v>
      </c>
      <c r="F1411" s="4" t="s">
        <v>611</v>
      </c>
      <c r="G141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43.851023252184262</v>
      </c>
      <c r="H141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11" s="38" t="str">
        <f t="shared" ref="J1411:J1474" ca="1" si="264">INDEX(INDIRECT("[Indicadores_Consolidado_2026_07_31.xlsx]"&amp;C1411&amp;"!$V$37:$V$64"),MATCH(B1411,INDIRECT("[Indicadores_Consolidado_2026_07_31.xlsx]"&amp;C1411&amp;"!$F$37:$F$64")))</f>
        <v>-</v>
      </c>
      <c r="K1411" s="38" t="str">
        <f t="shared" ref="K1411:K1474" ca="1" si="265">INDEX(INDIRECT("[Indicadores_Consolidado_2026_07_31.xlsx]"&amp;C1411&amp;"!$W$37:$W$64"),MATCH(B1411,INDIRECT("[Indicadores_Consolidado_2026_07_31.xlsx]"&amp;C1411&amp;"!$F$37:$F$64")))</f>
        <v>-</v>
      </c>
      <c r="L1411" s="38" t="str">
        <f t="shared" ref="L1411:L1474" ca="1" si="266">INDEX(INDIRECT("[Indicadores_Consolidado_2026_07_31.xlsx]"&amp;C1411&amp;"!$X$37:$X$64"),MATCH(B1411,INDIRECT("[Indicadores_Consolidado_2026_07_31.xlsx]"&amp;C1411&amp;"!$F$37:$F$64")))</f>
        <v>-</v>
      </c>
      <c r="M1411" s="38" t="str">
        <f t="shared" ref="M1411:M1474" ca="1" si="267">INDEX(INDIRECT("[Indicadores_Consolidado_2026_07_31.xlsx]"&amp;C1411&amp;"!$Y$37:$Y$64"),MATCH(B1411,INDIRECT("[Indicadores_Consolidado_2026_07_31.xlsx]"&amp;C1411&amp;"!$F$37:$F$64")))</f>
        <v>-</v>
      </c>
      <c r="N1411" s="38">
        <f t="shared" ref="N1411:N1474" ca="1" si="268">INDEX(INDIRECT("[Indicadores_Consolidado_2026_07_31.xlsx]"&amp;C1411&amp;"!$Z$37:$Z$64"),MATCH(B1411,INDIRECT("[Indicadores_Consolidado_2026_07_31.xlsx]"&amp;C1411&amp;"!$F$37:$F$64")))</f>
        <v>73.159164963312946</v>
      </c>
      <c r="O1411" s="38">
        <f t="shared" ref="O1411:O1474" ca="1" si="269">INDEX(INDIRECT("[Indicadores_Consolidado_2026_07_31.xlsx]"&amp;C1411&amp;"!$AA$37:$AA$64"),MATCH(B1411,INDIRECT("[Indicadores_Consolidado_2026_07_31.xlsx]"&amp;C1411&amp;"!$F$37:$F$64")))</f>
        <v>59.28696608421199</v>
      </c>
      <c r="P1411" s="38">
        <f t="shared" ref="P1411:P1474" ca="1" si="270">INDEX(INDIRECT("[Indicadores_Consolidado_2026_07_31.xlsx]"&amp;C1411&amp;"!$AB$37:$AB$64"),MATCH(B1411,INDIRECT("[Indicadores_Consolidado_2026_07_31.xlsx]"&amp;C1411&amp;"!$F$37:$F$64")))</f>
        <v>34.809174219393874</v>
      </c>
      <c r="Q1411" s="38">
        <f t="shared" ref="Q1411:Q1474" ca="1" si="271">INDEX(INDIRECT("[Indicadores_Consolidado_2026_07_31.xlsx]"&amp;C1411&amp;"!$AC$37:$AC$64"),MATCH(B1411,INDIRECT("[Indicadores_Consolidado_2026_07_31.xlsx]"&amp;C1411&amp;"!$F$37:$F$64")))</f>
        <v>23.207523909093847</v>
      </c>
      <c r="R1411" s="38">
        <f t="shared" ref="R1411:R1474" ca="1" si="272">INDEX(INDIRECT("[Indicadores_Consolidado_2026_07_31.xlsx]"&amp;C1411&amp;"!$AD$37:$AD$64"),MATCH(B1411,INDIRECT("[Indicadores_Consolidado_2026_07_31.xlsx]"&amp;C1411&amp;"!$F$37:$F$64")))</f>
        <v>86.994110302089979</v>
      </c>
      <c r="S1411" s="38">
        <f t="shared" ref="S1411:U1474" ca="1" si="273">INDEX(INDIRECT("[Indicadores_Consolidado_2026_07_31.xlsx]"&amp;C1411&amp;"!$AE$37:$AE$64"),MATCH(B1411,INDIRECT("[Indicadores_Consolidado_2026_07_31.xlsx]"&amp;C1411&amp;"!$F$37:$F$64")))</f>
        <v>48.084474376725723</v>
      </c>
      <c r="T1411" s="38">
        <f t="shared" ref="T1411:T1474" ca="1" si="274">INDEX(INDIRECT("[Indicadores_Consolidado_2026_07_31.xlsx]"&amp;C1411&amp;"!$AF$37:$AF$64"),MATCH(B1411,INDIRECT("[Indicadores_Consolidado_2026_07_31.xlsx]"&amp;C1411&amp;"!$F$37:$F$64")))</f>
        <v>43.851023252184262</v>
      </c>
      <c r="U1411" s="38" t="str">
        <f t="shared" ref="U1411:U1474" ca="1" si="275">INDEX(INDIRECT("[Indicadores_Consolidado_2026_07_31.xlsx]"&amp;C1411&amp;"!$AG$37:$AG$64"),MATCH(B1411,INDIRECT("[Indicadores_Consolidado_2026_07_31.xlsx]"&amp;C1411&amp;"!$F$37:$F$64")))</f>
        <v>-</v>
      </c>
      <c r="V1411" s="38"/>
      <c r="W1411" s="38"/>
    </row>
    <row r="1412" spans="1:23" x14ac:dyDescent="0.35">
      <c r="A1412" s="2" t="str">
        <f>BASE_NOTAS[[#This Row],[Sigla]]&amp;BASE_NOTAS[[#This Row],[CÓDIGO]]</f>
        <v>CESF_RO</v>
      </c>
      <c r="B1412" s="4" t="s">
        <v>188</v>
      </c>
      <c r="C1412" s="4" t="s">
        <v>56</v>
      </c>
      <c r="D1412" s="4" t="s">
        <v>125</v>
      </c>
      <c r="E1412" s="42">
        <v>52.248199057878907</v>
      </c>
      <c r="F1412" s="4" t="s">
        <v>611</v>
      </c>
      <c r="G141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29.454942757916093</v>
      </c>
      <c r="H141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12" s="38" t="str">
        <f t="shared" ca="1" si="264"/>
        <v>-</v>
      </c>
      <c r="K1412" s="38" t="str">
        <f t="shared" ca="1" si="265"/>
        <v>-</v>
      </c>
      <c r="L1412" s="38" t="str">
        <f t="shared" ca="1" si="266"/>
        <v>-</v>
      </c>
      <c r="M1412" s="38" t="str">
        <f t="shared" ca="1" si="267"/>
        <v>-</v>
      </c>
      <c r="N1412" s="38">
        <f t="shared" ca="1" si="268"/>
        <v>77.351178146973993</v>
      </c>
      <c r="O1412" s="38">
        <f t="shared" ca="1" si="269"/>
        <v>72.54026642846722</v>
      </c>
      <c r="P1412" s="38">
        <f t="shared" ca="1" si="270"/>
        <v>40.751668559663898</v>
      </c>
      <c r="Q1412" s="38">
        <f t="shared" ca="1" si="271"/>
        <v>45.716288259947511</v>
      </c>
      <c r="R1412" s="38">
        <f t="shared" ca="1" si="272"/>
        <v>73.404781126778659</v>
      </c>
      <c r="S1412" s="38">
        <f t="shared" ca="1" si="273"/>
        <v>52.248199057878907</v>
      </c>
      <c r="T1412" s="38">
        <f t="shared" ca="1" si="274"/>
        <v>29.454942757916093</v>
      </c>
      <c r="U1412" s="38" t="str">
        <f t="shared" ca="1" si="275"/>
        <v>-</v>
      </c>
      <c r="V1412" s="38"/>
      <c r="W1412" s="38"/>
    </row>
    <row r="1413" spans="1:23" x14ac:dyDescent="0.35">
      <c r="A1413" s="2" t="str">
        <f>BASE_NOTAS[[#This Row],[Sigla]]&amp;BASE_NOTAS[[#This Row],[CÓDIGO]]</f>
        <v>DFSF_RO</v>
      </c>
      <c r="B1413" s="4" t="s">
        <v>189</v>
      </c>
      <c r="C1413" s="4" t="s">
        <v>56</v>
      </c>
      <c r="D1413" s="4" t="s">
        <v>125</v>
      </c>
      <c r="E1413" s="42">
        <v>12.809700376785099</v>
      </c>
      <c r="F1413" s="4" t="s">
        <v>611</v>
      </c>
      <c r="G141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27.757595200346902</v>
      </c>
      <c r="H141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13" s="38" t="str">
        <f t="shared" ca="1" si="264"/>
        <v>-</v>
      </c>
      <c r="K1413" s="38" t="str">
        <f t="shared" ca="1" si="265"/>
        <v>-</v>
      </c>
      <c r="L1413" s="38" t="str">
        <f t="shared" ca="1" si="266"/>
        <v>-</v>
      </c>
      <c r="M1413" s="38" t="str">
        <f t="shared" ca="1" si="267"/>
        <v>-</v>
      </c>
      <c r="N1413" s="38">
        <f t="shared" ca="1" si="268"/>
        <v>18.9694481726067</v>
      </c>
      <c r="O1413" s="38">
        <f t="shared" ca="1" si="269"/>
        <v>10.582230234252958</v>
      </c>
      <c r="P1413" s="38">
        <f t="shared" ca="1" si="270"/>
        <v>9.6099345567190415</v>
      </c>
      <c r="Q1413" s="38">
        <f t="shared" ca="1" si="271"/>
        <v>0</v>
      </c>
      <c r="R1413" s="38">
        <f t="shared" ca="1" si="272"/>
        <v>47.573955567252206</v>
      </c>
      <c r="S1413" s="38">
        <f t="shared" ca="1" si="273"/>
        <v>12.809700376785099</v>
      </c>
      <c r="T1413" s="38">
        <f t="shared" ca="1" si="274"/>
        <v>27.757595200346902</v>
      </c>
      <c r="U1413" s="38" t="str">
        <f t="shared" ca="1" si="275"/>
        <v>-</v>
      </c>
      <c r="V1413" s="38"/>
      <c r="W1413" s="38"/>
    </row>
    <row r="1414" spans="1:23" x14ac:dyDescent="0.35">
      <c r="A1414" s="2" t="str">
        <f>BASE_NOTAS[[#This Row],[Sigla]]&amp;BASE_NOTAS[[#This Row],[CÓDIGO]]</f>
        <v>ESSF_RO</v>
      </c>
      <c r="B1414" s="4" t="s">
        <v>183</v>
      </c>
      <c r="C1414" s="4" t="s">
        <v>56</v>
      </c>
      <c r="D1414" s="4" t="s">
        <v>125</v>
      </c>
      <c r="E1414" s="42">
        <v>100</v>
      </c>
      <c r="F1414" s="4" t="s">
        <v>611</v>
      </c>
      <c r="G141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141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14" s="38" t="str">
        <f t="shared" ca="1" si="264"/>
        <v>-</v>
      </c>
      <c r="K1414" s="38" t="str">
        <f t="shared" ca="1" si="265"/>
        <v>-</v>
      </c>
      <c r="L1414" s="38" t="str">
        <f t="shared" ca="1" si="266"/>
        <v>-</v>
      </c>
      <c r="M1414" s="38" t="str">
        <f t="shared" ca="1" si="267"/>
        <v>-</v>
      </c>
      <c r="N1414" s="38">
        <f t="shared" ca="1" si="268"/>
        <v>78.435231066550955</v>
      </c>
      <c r="O1414" s="38">
        <f t="shared" ca="1" si="269"/>
        <v>100</v>
      </c>
      <c r="P1414" s="38">
        <f t="shared" ca="1" si="270"/>
        <v>50.457844910216131</v>
      </c>
      <c r="Q1414" s="38">
        <f t="shared" ca="1" si="271"/>
        <v>74.682665666846248</v>
      </c>
      <c r="R1414" s="38">
        <f t="shared" ca="1" si="272"/>
        <v>97.099687384487439</v>
      </c>
      <c r="S1414" s="38">
        <f t="shared" ca="1" si="273"/>
        <v>100</v>
      </c>
      <c r="T1414" s="38">
        <f t="shared" ca="1" si="274"/>
        <v>100</v>
      </c>
      <c r="U1414" s="38" t="str">
        <f t="shared" ca="1" si="275"/>
        <v>-</v>
      </c>
      <c r="V1414" s="38"/>
      <c r="W1414" s="38"/>
    </row>
    <row r="1415" spans="1:23" x14ac:dyDescent="0.35">
      <c r="A1415" s="2" t="str">
        <f>BASE_NOTAS[[#This Row],[Sigla]]&amp;BASE_NOTAS[[#This Row],[CÓDIGO]]</f>
        <v>GOSF_RO</v>
      </c>
      <c r="B1415" s="4" t="s">
        <v>190</v>
      </c>
      <c r="C1415" s="4" t="s">
        <v>56</v>
      </c>
      <c r="D1415" s="4" t="s">
        <v>125</v>
      </c>
      <c r="E1415" s="42">
        <v>32.421054426807231</v>
      </c>
      <c r="F1415" s="4" t="s">
        <v>611</v>
      </c>
      <c r="G141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80.453642040990715</v>
      </c>
      <c r="H141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15" s="38" t="str">
        <f t="shared" ca="1" si="264"/>
        <v>-</v>
      </c>
      <c r="K1415" s="38" t="str">
        <f t="shared" ca="1" si="265"/>
        <v>-</v>
      </c>
      <c r="L1415" s="38" t="str">
        <f t="shared" ca="1" si="266"/>
        <v>-</v>
      </c>
      <c r="M1415" s="38" t="str">
        <f t="shared" ca="1" si="267"/>
        <v>-</v>
      </c>
      <c r="N1415" s="38">
        <f t="shared" ca="1" si="268"/>
        <v>48.135794862706376</v>
      </c>
      <c r="O1415" s="38">
        <f t="shared" ca="1" si="269"/>
        <v>49.793281797614867</v>
      </c>
      <c r="P1415" s="38">
        <f t="shared" ca="1" si="270"/>
        <v>43.165136760810171</v>
      </c>
      <c r="Q1415" s="38">
        <f t="shared" ca="1" si="271"/>
        <v>11.152877888773496</v>
      </c>
      <c r="R1415" s="38">
        <f t="shared" ca="1" si="272"/>
        <v>62.671888118482514</v>
      </c>
      <c r="S1415" s="38">
        <f t="shared" ca="1" si="273"/>
        <v>32.421054426807231</v>
      </c>
      <c r="T1415" s="38">
        <f t="shared" ca="1" si="274"/>
        <v>80.453642040990715</v>
      </c>
      <c r="U1415" s="38" t="str">
        <f t="shared" ca="1" si="275"/>
        <v>-</v>
      </c>
      <c r="V1415" s="38"/>
      <c r="W1415" s="38"/>
    </row>
    <row r="1416" spans="1:23" x14ac:dyDescent="0.35">
      <c r="A1416" s="2" t="str">
        <f>BASE_NOTAS[[#This Row],[Sigla]]&amp;BASE_NOTAS[[#This Row],[CÓDIGO]]</f>
        <v>MASF_RO</v>
      </c>
      <c r="B1416" s="4" t="s">
        <v>191</v>
      </c>
      <c r="C1416" s="4" t="s">
        <v>56</v>
      </c>
      <c r="D1416" s="4" t="s">
        <v>125</v>
      </c>
      <c r="E1416" s="42">
        <v>50.044269041132296</v>
      </c>
      <c r="F1416" s="4" t="s">
        <v>611</v>
      </c>
      <c r="G141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70.040403853040345</v>
      </c>
      <c r="H141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16" s="38" t="str">
        <f t="shared" ca="1" si="264"/>
        <v>-</v>
      </c>
      <c r="K1416" s="38" t="str">
        <f t="shared" ca="1" si="265"/>
        <v>-</v>
      </c>
      <c r="L1416" s="38" t="str">
        <f t="shared" ca="1" si="266"/>
        <v>-</v>
      </c>
      <c r="M1416" s="38" t="str">
        <f t="shared" ca="1" si="267"/>
        <v>-</v>
      </c>
      <c r="N1416" s="38">
        <f t="shared" ca="1" si="268"/>
        <v>100</v>
      </c>
      <c r="O1416" s="38">
        <f t="shared" ca="1" si="269"/>
        <v>67.044697946726586</v>
      </c>
      <c r="P1416" s="38">
        <f t="shared" ca="1" si="270"/>
        <v>58.536193776867954</v>
      </c>
      <c r="Q1416" s="38">
        <f t="shared" ca="1" si="271"/>
        <v>36.938230640642026</v>
      </c>
      <c r="R1416" s="38">
        <f t="shared" ca="1" si="272"/>
        <v>53.917090514853861</v>
      </c>
      <c r="S1416" s="38">
        <f t="shared" ca="1" si="273"/>
        <v>50.044269041132296</v>
      </c>
      <c r="T1416" s="38">
        <f t="shared" ca="1" si="274"/>
        <v>70.040403853040345</v>
      </c>
      <c r="U1416" s="38" t="str">
        <f t="shared" ca="1" si="275"/>
        <v>-</v>
      </c>
      <c r="V1416" s="38"/>
      <c r="W1416" s="38"/>
    </row>
    <row r="1417" spans="1:23" x14ac:dyDescent="0.35">
      <c r="A1417" s="2" t="str">
        <f>BASE_NOTAS[[#This Row],[Sigla]]&amp;BASE_NOTAS[[#This Row],[CÓDIGO]]</f>
        <v>MGSF_RO</v>
      </c>
      <c r="B1417" s="4" t="s">
        <v>192</v>
      </c>
      <c r="C1417" s="4" t="s">
        <v>56</v>
      </c>
      <c r="D1417" s="4" t="s">
        <v>125</v>
      </c>
      <c r="E1417" s="42">
        <v>23.242304819025204</v>
      </c>
      <c r="F1417" s="4" t="s">
        <v>611</v>
      </c>
      <c r="G141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45.978976529137427</v>
      </c>
      <c r="H141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17" s="38" t="str">
        <f t="shared" ca="1" si="264"/>
        <v>-</v>
      </c>
      <c r="K1417" s="38" t="str">
        <f t="shared" ca="1" si="265"/>
        <v>-</v>
      </c>
      <c r="L1417" s="38" t="str">
        <f t="shared" ca="1" si="266"/>
        <v>-</v>
      </c>
      <c r="M1417" s="38" t="str">
        <f t="shared" ca="1" si="267"/>
        <v>-</v>
      </c>
      <c r="N1417" s="38">
        <f t="shared" ca="1" si="268"/>
        <v>85.960826029903458</v>
      </c>
      <c r="O1417" s="38">
        <f t="shared" ca="1" si="269"/>
        <v>61.76291829413573</v>
      </c>
      <c r="P1417" s="38">
        <f t="shared" ca="1" si="270"/>
        <v>43.383120791123133</v>
      </c>
      <c r="Q1417" s="38">
        <f t="shared" ca="1" si="271"/>
        <v>41.06670566175319</v>
      </c>
      <c r="R1417" s="38">
        <f t="shared" ca="1" si="272"/>
        <v>67.222866026755028</v>
      </c>
      <c r="S1417" s="38">
        <f t="shared" ca="1" si="273"/>
        <v>23.242304819025204</v>
      </c>
      <c r="T1417" s="38">
        <f t="shared" ca="1" si="274"/>
        <v>45.978976529137427</v>
      </c>
      <c r="U1417" s="38" t="str">
        <f t="shared" ca="1" si="275"/>
        <v>-</v>
      </c>
      <c r="V1417" s="38"/>
      <c r="W1417" s="38"/>
    </row>
    <row r="1418" spans="1:23" x14ac:dyDescent="0.35">
      <c r="A1418" s="2" t="str">
        <f>BASE_NOTAS[[#This Row],[Sigla]]&amp;BASE_NOTAS[[#This Row],[CÓDIGO]]</f>
        <v>MSSF_RO</v>
      </c>
      <c r="B1418" s="4" t="s">
        <v>193</v>
      </c>
      <c r="C1418" s="4" t="s">
        <v>56</v>
      </c>
      <c r="D1418" s="4" t="s">
        <v>125</v>
      </c>
      <c r="E1418" s="42">
        <v>61.252133484086791</v>
      </c>
      <c r="F1418" s="4" t="s">
        <v>611</v>
      </c>
      <c r="G141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56.022589133219661</v>
      </c>
      <c r="H141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18" s="38" t="str">
        <f t="shared" ca="1" si="264"/>
        <v>-</v>
      </c>
      <c r="K1418" s="38" t="str">
        <f t="shared" ca="1" si="265"/>
        <v>-</v>
      </c>
      <c r="L1418" s="38" t="str">
        <f t="shared" ca="1" si="266"/>
        <v>-</v>
      </c>
      <c r="M1418" s="38" t="str">
        <f t="shared" ca="1" si="267"/>
        <v>-</v>
      </c>
      <c r="N1418" s="38">
        <f t="shared" ca="1" si="268"/>
        <v>93.394076825225554</v>
      </c>
      <c r="O1418" s="38">
        <f t="shared" ca="1" si="269"/>
        <v>49.992397194848756</v>
      </c>
      <c r="P1418" s="38">
        <f t="shared" ca="1" si="270"/>
        <v>43.459884339931207</v>
      </c>
      <c r="Q1418" s="38">
        <f t="shared" ca="1" si="271"/>
        <v>72.490428007644041</v>
      </c>
      <c r="R1418" s="38">
        <f t="shared" ca="1" si="272"/>
        <v>82.840985327813939</v>
      </c>
      <c r="S1418" s="38">
        <f t="shared" ca="1" si="273"/>
        <v>61.252133484086791</v>
      </c>
      <c r="T1418" s="38">
        <f t="shared" ca="1" si="274"/>
        <v>56.022589133219661</v>
      </c>
      <c r="U1418" s="38" t="str">
        <f t="shared" ca="1" si="275"/>
        <v>-</v>
      </c>
      <c r="V1418" s="38"/>
      <c r="W1418" s="38"/>
    </row>
    <row r="1419" spans="1:23" x14ac:dyDescent="0.35">
      <c r="A1419" s="2" t="str">
        <f>BASE_NOTAS[[#This Row],[Sigla]]&amp;BASE_NOTAS[[#This Row],[CÓDIGO]]</f>
        <v>MTSF_RO</v>
      </c>
      <c r="B1419" s="4" t="s">
        <v>195</v>
      </c>
      <c r="C1419" s="4" t="s">
        <v>56</v>
      </c>
      <c r="D1419" s="4" t="s">
        <v>125</v>
      </c>
      <c r="E1419" s="42">
        <v>75.813771211093368</v>
      </c>
      <c r="F1419" s="4" t="s">
        <v>611</v>
      </c>
      <c r="G141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82.362435842672866</v>
      </c>
      <c r="H141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19" s="38" t="str">
        <f t="shared" ca="1" si="264"/>
        <v>-</v>
      </c>
      <c r="K1419" s="38" t="str">
        <f t="shared" ca="1" si="265"/>
        <v>-</v>
      </c>
      <c r="L1419" s="38" t="str">
        <f t="shared" ca="1" si="266"/>
        <v>-</v>
      </c>
      <c r="M1419" s="38" t="str">
        <f t="shared" ca="1" si="267"/>
        <v>-</v>
      </c>
      <c r="N1419" s="38">
        <f t="shared" ca="1" si="268"/>
        <v>62.59973857271045</v>
      </c>
      <c r="O1419" s="38">
        <f t="shared" ca="1" si="269"/>
        <v>51.683398099919756</v>
      </c>
      <c r="P1419" s="38">
        <f t="shared" ca="1" si="270"/>
        <v>44.155369451185642</v>
      </c>
      <c r="Q1419" s="38">
        <f t="shared" ca="1" si="271"/>
        <v>93.531945419409382</v>
      </c>
      <c r="R1419" s="38">
        <f t="shared" ca="1" si="272"/>
        <v>100</v>
      </c>
      <c r="S1419" s="38">
        <f t="shared" ca="1" si="273"/>
        <v>75.813771211093368</v>
      </c>
      <c r="T1419" s="38">
        <f t="shared" ca="1" si="274"/>
        <v>82.362435842672866</v>
      </c>
      <c r="U1419" s="38" t="str">
        <f t="shared" ca="1" si="275"/>
        <v>-</v>
      </c>
      <c r="V1419" s="38"/>
      <c r="W1419" s="38"/>
    </row>
    <row r="1420" spans="1:23" x14ac:dyDescent="0.35">
      <c r="A1420" s="2" t="str">
        <f>BASE_NOTAS[[#This Row],[Sigla]]&amp;BASE_NOTAS[[#This Row],[CÓDIGO]]</f>
        <v>PASF_RO</v>
      </c>
      <c r="B1420" s="4" t="s">
        <v>196</v>
      </c>
      <c r="C1420" s="4" t="s">
        <v>56</v>
      </c>
      <c r="D1420" s="4" t="s">
        <v>125</v>
      </c>
      <c r="E1420" s="42">
        <v>36.876429450204448</v>
      </c>
      <c r="F1420" s="4" t="s">
        <v>611</v>
      </c>
      <c r="G142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43.312961005846077</v>
      </c>
      <c r="H142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20" s="38" t="str">
        <f t="shared" ca="1" si="264"/>
        <v>-</v>
      </c>
      <c r="K1420" s="38" t="str">
        <f t="shared" ca="1" si="265"/>
        <v>-</v>
      </c>
      <c r="L1420" s="38" t="str">
        <f t="shared" ca="1" si="266"/>
        <v>-</v>
      </c>
      <c r="M1420" s="38" t="str">
        <f t="shared" ca="1" si="267"/>
        <v>-</v>
      </c>
      <c r="N1420" s="38">
        <f t="shared" ca="1" si="268"/>
        <v>47.93693486984391</v>
      </c>
      <c r="O1420" s="38">
        <f t="shared" ca="1" si="269"/>
        <v>63.327499480774875</v>
      </c>
      <c r="P1420" s="38">
        <f t="shared" ca="1" si="270"/>
        <v>37.026559473891361</v>
      </c>
      <c r="Q1420" s="38">
        <f t="shared" ca="1" si="271"/>
        <v>46.203073670020714</v>
      </c>
      <c r="R1420" s="38">
        <f t="shared" ca="1" si="272"/>
        <v>81.057815668790241</v>
      </c>
      <c r="S1420" s="38">
        <f t="shared" ca="1" si="273"/>
        <v>36.876429450204448</v>
      </c>
      <c r="T1420" s="38">
        <f t="shared" ca="1" si="274"/>
        <v>43.312961005846077</v>
      </c>
      <c r="U1420" s="38" t="str">
        <f t="shared" ca="1" si="275"/>
        <v>-</v>
      </c>
      <c r="V1420" s="38"/>
      <c r="W1420" s="38"/>
    </row>
    <row r="1421" spans="1:23" x14ac:dyDescent="0.35">
      <c r="A1421" s="2" t="str">
        <f>BASE_NOTAS[[#This Row],[Sigla]]&amp;BASE_NOTAS[[#This Row],[CÓDIGO]]</f>
        <v>PBSF_RO</v>
      </c>
      <c r="B1421" s="4" t="s">
        <v>197</v>
      </c>
      <c r="C1421" s="4" t="s">
        <v>56</v>
      </c>
      <c r="D1421" s="4" t="s">
        <v>125</v>
      </c>
      <c r="E1421" s="42">
        <v>36.763450525595367</v>
      </c>
      <c r="F1421" s="4" t="s">
        <v>611</v>
      </c>
      <c r="G142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53.013163721687675</v>
      </c>
      <c r="H142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21" s="38" t="str">
        <f t="shared" ca="1" si="264"/>
        <v>-</v>
      </c>
      <c r="K1421" s="38" t="str">
        <f t="shared" ca="1" si="265"/>
        <v>-</v>
      </c>
      <c r="L1421" s="38" t="str">
        <f t="shared" ca="1" si="266"/>
        <v>-</v>
      </c>
      <c r="M1421" s="38" t="str">
        <f t="shared" ca="1" si="267"/>
        <v>-</v>
      </c>
      <c r="N1421" s="38">
        <f t="shared" ca="1" si="268"/>
        <v>50.49388441521662</v>
      </c>
      <c r="O1421" s="38">
        <f t="shared" ca="1" si="269"/>
        <v>16.804134107959808</v>
      </c>
      <c r="P1421" s="38">
        <f t="shared" ca="1" si="270"/>
        <v>25.819036422118273</v>
      </c>
      <c r="Q1421" s="38">
        <f t="shared" ca="1" si="271"/>
        <v>31.952690535216121</v>
      </c>
      <c r="R1421" s="38">
        <f t="shared" ca="1" si="272"/>
        <v>73.685735206109911</v>
      </c>
      <c r="S1421" s="38">
        <f t="shared" ca="1" si="273"/>
        <v>36.763450525595367</v>
      </c>
      <c r="T1421" s="38">
        <f t="shared" ca="1" si="274"/>
        <v>53.013163721687675</v>
      </c>
      <c r="U1421" s="38" t="str">
        <f t="shared" ca="1" si="275"/>
        <v>-</v>
      </c>
      <c r="V1421" s="38"/>
      <c r="W1421" s="38"/>
    </row>
    <row r="1422" spans="1:23" x14ac:dyDescent="0.35">
      <c r="A1422" s="2" t="str">
        <f>BASE_NOTAS[[#This Row],[Sigla]]&amp;BASE_NOTAS[[#This Row],[CÓDIGO]]</f>
        <v>PESF_RO</v>
      </c>
      <c r="B1422" s="4" t="s">
        <v>198</v>
      </c>
      <c r="C1422" s="4" t="s">
        <v>56</v>
      </c>
      <c r="D1422" s="4" t="s">
        <v>125</v>
      </c>
      <c r="E1422" s="42">
        <v>14.786556825875582</v>
      </c>
      <c r="F1422" s="4" t="s">
        <v>611</v>
      </c>
      <c r="G142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30.70381226530613</v>
      </c>
      <c r="H142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22" s="38" t="str">
        <f t="shared" ca="1" si="264"/>
        <v>-</v>
      </c>
      <c r="K1422" s="38" t="str">
        <f t="shared" ca="1" si="265"/>
        <v>-</v>
      </c>
      <c r="L1422" s="38" t="str">
        <f t="shared" ca="1" si="266"/>
        <v>-</v>
      </c>
      <c r="M1422" s="38" t="str">
        <f t="shared" ca="1" si="267"/>
        <v>-</v>
      </c>
      <c r="N1422" s="38">
        <f t="shared" ca="1" si="268"/>
        <v>44.665720730461835</v>
      </c>
      <c r="O1422" s="38">
        <f t="shared" ca="1" si="269"/>
        <v>34.241953754330687</v>
      </c>
      <c r="P1422" s="38">
        <f t="shared" ca="1" si="270"/>
        <v>19.658462379390823</v>
      </c>
      <c r="Q1422" s="38">
        <f t="shared" ca="1" si="271"/>
        <v>20.734458864427495</v>
      </c>
      <c r="R1422" s="38">
        <f t="shared" ca="1" si="272"/>
        <v>57.077032757896283</v>
      </c>
      <c r="S1422" s="38">
        <f t="shared" ca="1" si="273"/>
        <v>14.786556825875582</v>
      </c>
      <c r="T1422" s="38">
        <f t="shared" ca="1" si="274"/>
        <v>30.70381226530613</v>
      </c>
      <c r="U1422" s="38" t="str">
        <f t="shared" ca="1" si="275"/>
        <v>-</v>
      </c>
      <c r="V1422" s="38"/>
      <c r="W1422" s="38"/>
    </row>
    <row r="1423" spans="1:23" x14ac:dyDescent="0.35">
      <c r="A1423" s="2" t="str">
        <f>BASE_NOTAS[[#This Row],[Sigla]]&amp;BASE_NOTAS[[#This Row],[CÓDIGO]]</f>
        <v>PISF_RO</v>
      </c>
      <c r="B1423" s="4" t="s">
        <v>199</v>
      </c>
      <c r="C1423" s="4" t="s">
        <v>56</v>
      </c>
      <c r="D1423" s="4" t="s">
        <v>125</v>
      </c>
      <c r="E1423" s="42">
        <v>47.954562342743671</v>
      </c>
      <c r="F1423" s="4" t="s">
        <v>611</v>
      </c>
      <c r="G142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56.807504882046445</v>
      </c>
      <c r="H142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23" s="38" t="str">
        <f t="shared" ca="1" si="264"/>
        <v>-</v>
      </c>
      <c r="K1423" s="38" t="str">
        <f t="shared" ca="1" si="265"/>
        <v>-</v>
      </c>
      <c r="L1423" s="38" t="str">
        <f t="shared" ca="1" si="266"/>
        <v>-</v>
      </c>
      <c r="M1423" s="38" t="str">
        <f t="shared" ca="1" si="267"/>
        <v>-</v>
      </c>
      <c r="N1423" s="38">
        <f t="shared" ca="1" si="268"/>
        <v>62.97187944689037</v>
      </c>
      <c r="O1423" s="38">
        <f t="shared" ca="1" si="269"/>
        <v>55.925176617270303</v>
      </c>
      <c r="P1423" s="38">
        <f t="shared" ca="1" si="270"/>
        <v>17.161381508312445</v>
      </c>
      <c r="Q1423" s="38">
        <f t="shared" ca="1" si="271"/>
        <v>71.356399275371984</v>
      </c>
      <c r="R1423" s="38">
        <f t="shared" ca="1" si="272"/>
        <v>92.449639543511779</v>
      </c>
      <c r="S1423" s="38">
        <f t="shared" ca="1" si="273"/>
        <v>47.954562342743671</v>
      </c>
      <c r="T1423" s="38">
        <f t="shared" ca="1" si="274"/>
        <v>56.807504882046445</v>
      </c>
      <c r="U1423" s="38" t="str">
        <f t="shared" ca="1" si="275"/>
        <v>-</v>
      </c>
      <c r="V1423" s="38"/>
      <c r="W1423" s="38"/>
    </row>
    <row r="1424" spans="1:23" x14ac:dyDescent="0.35">
      <c r="A1424" s="2" t="str">
        <f>BASE_NOTAS[[#This Row],[Sigla]]&amp;BASE_NOTAS[[#This Row],[CÓDIGO]]</f>
        <v>PRSF_RO</v>
      </c>
      <c r="B1424" s="4" t="s">
        <v>200</v>
      </c>
      <c r="C1424" s="4" t="s">
        <v>56</v>
      </c>
      <c r="D1424" s="4" t="s">
        <v>125</v>
      </c>
      <c r="E1424" s="42">
        <v>38.88565036440913</v>
      </c>
      <c r="F1424" s="4" t="s">
        <v>611</v>
      </c>
      <c r="G142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51.315921643445975</v>
      </c>
      <c r="H142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24" s="38" t="str">
        <f t="shared" ca="1" si="264"/>
        <v>-</v>
      </c>
      <c r="K1424" s="38" t="str">
        <f t="shared" ca="1" si="265"/>
        <v>-</v>
      </c>
      <c r="L1424" s="38" t="str">
        <f t="shared" ca="1" si="266"/>
        <v>-</v>
      </c>
      <c r="M1424" s="38" t="str">
        <f t="shared" ca="1" si="267"/>
        <v>-</v>
      </c>
      <c r="N1424" s="38">
        <f t="shared" ca="1" si="268"/>
        <v>90.618528772402215</v>
      </c>
      <c r="O1424" s="38">
        <f t="shared" ca="1" si="269"/>
        <v>79.007784945121642</v>
      </c>
      <c r="P1424" s="38">
        <f t="shared" ca="1" si="270"/>
        <v>46.795621519407575</v>
      </c>
      <c r="Q1424" s="38">
        <f t="shared" ca="1" si="271"/>
        <v>26.057791126577335</v>
      </c>
      <c r="R1424" s="38">
        <f t="shared" ca="1" si="272"/>
        <v>66.542088484991822</v>
      </c>
      <c r="S1424" s="38">
        <f t="shared" ca="1" si="273"/>
        <v>38.88565036440913</v>
      </c>
      <c r="T1424" s="38">
        <f t="shared" ca="1" si="274"/>
        <v>51.315921643445975</v>
      </c>
      <c r="U1424" s="38" t="str">
        <f t="shared" ca="1" si="275"/>
        <v>-</v>
      </c>
      <c r="V1424" s="38"/>
      <c r="W1424" s="38"/>
    </row>
    <row r="1425" spans="1:23" x14ac:dyDescent="0.35">
      <c r="A1425" s="2" t="str">
        <f>BASE_NOTAS[[#This Row],[Sigla]]&amp;BASE_NOTAS[[#This Row],[CÓDIGO]]</f>
        <v>RJSF_RO</v>
      </c>
      <c r="B1425" s="4" t="s">
        <v>201</v>
      </c>
      <c r="C1425" s="4" t="s">
        <v>56</v>
      </c>
      <c r="D1425" s="4" t="s">
        <v>125</v>
      </c>
      <c r="E1425" s="42">
        <v>6.6286713742281469</v>
      </c>
      <c r="F1425" s="4" t="s">
        <v>611</v>
      </c>
      <c r="G142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25.096359035482145</v>
      </c>
      <c r="H142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25" s="38" t="str">
        <f t="shared" ca="1" si="264"/>
        <v>-</v>
      </c>
      <c r="K1425" s="38" t="str">
        <f t="shared" ca="1" si="265"/>
        <v>-</v>
      </c>
      <c r="L1425" s="38" t="str">
        <f t="shared" ca="1" si="266"/>
        <v>-</v>
      </c>
      <c r="M1425" s="38" t="str">
        <f t="shared" ca="1" si="267"/>
        <v>-</v>
      </c>
      <c r="N1425" s="38">
        <f t="shared" ca="1" si="268"/>
        <v>0</v>
      </c>
      <c r="O1425" s="38">
        <f t="shared" ca="1" si="269"/>
        <v>0</v>
      </c>
      <c r="P1425" s="38">
        <f t="shared" ca="1" si="270"/>
        <v>0</v>
      </c>
      <c r="Q1425" s="38">
        <f t="shared" ca="1" si="271"/>
        <v>10.130278009472976</v>
      </c>
      <c r="R1425" s="38">
        <f t="shared" ca="1" si="272"/>
        <v>55.784915573061568</v>
      </c>
      <c r="S1425" s="38">
        <f t="shared" ca="1" si="273"/>
        <v>6.6286713742281469</v>
      </c>
      <c r="T1425" s="38">
        <f t="shared" ca="1" si="274"/>
        <v>25.096359035482145</v>
      </c>
      <c r="U1425" s="38" t="str">
        <f t="shared" ca="1" si="275"/>
        <v>-</v>
      </c>
      <c r="V1425" s="38"/>
      <c r="W1425" s="38"/>
    </row>
    <row r="1426" spans="1:23" x14ac:dyDescent="0.35">
      <c r="A1426" s="2" t="str">
        <f>BASE_NOTAS[[#This Row],[Sigla]]&amp;BASE_NOTAS[[#This Row],[CÓDIGO]]</f>
        <v>RNSF_RO</v>
      </c>
      <c r="B1426" s="4" t="s">
        <v>202</v>
      </c>
      <c r="C1426" s="4" t="s">
        <v>56</v>
      </c>
      <c r="D1426" s="4" t="s">
        <v>125</v>
      </c>
      <c r="E1426" s="42">
        <v>2.9881700951947145</v>
      </c>
      <c r="F1426" s="4" t="s">
        <v>611</v>
      </c>
      <c r="G142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23.121904027117868</v>
      </c>
      <c r="H142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26" s="38" t="str">
        <f t="shared" ca="1" si="264"/>
        <v>-</v>
      </c>
      <c r="K1426" s="38" t="str">
        <f t="shared" ca="1" si="265"/>
        <v>-</v>
      </c>
      <c r="L1426" s="38" t="str">
        <f t="shared" ca="1" si="266"/>
        <v>-</v>
      </c>
      <c r="M1426" s="38" t="str">
        <f t="shared" ca="1" si="267"/>
        <v>-</v>
      </c>
      <c r="N1426" s="38">
        <f t="shared" ca="1" si="268"/>
        <v>61.678163400606692</v>
      </c>
      <c r="O1426" s="38">
        <f t="shared" ca="1" si="269"/>
        <v>36.014992831290463</v>
      </c>
      <c r="P1426" s="38">
        <f t="shared" ca="1" si="270"/>
        <v>8.2012780704000541</v>
      </c>
      <c r="Q1426" s="38">
        <f t="shared" ca="1" si="271"/>
        <v>8.6437447124993856</v>
      </c>
      <c r="R1426" s="38">
        <f t="shared" ca="1" si="272"/>
        <v>52.865617389111655</v>
      </c>
      <c r="S1426" s="38">
        <f t="shared" ca="1" si="273"/>
        <v>2.9881700951947145</v>
      </c>
      <c r="T1426" s="38">
        <f t="shared" ca="1" si="274"/>
        <v>23.121904027117868</v>
      </c>
      <c r="U1426" s="38" t="str">
        <f t="shared" ca="1" si="275"/>
        <v>-</v>
      </c>
      <c r="V1426" s="38"/>
      <c r="W1426" s="38"/>
    </row>
    <row r="1427" spans="1:23" x14ac:dyDescent="0.35">
      <c r="A1427" s="2" t="str">
        <f>BASE_NOTAS[[#This Row],[Sigla]]&amp;BASE_NOTAS[[#This Row],[CÓDIGO]]</f>
        <v>ROSF_RO</v>
      </c>
      <c r="B1427" s="4" t="s">
        <v>203</v>
      </c>
      <c r="C1427" s="4" t="s">
        <v>56</v>
      </c>
      <c r="D1427" s="4" t="s">
        <v>125</v>
      </c>
      <c r="E1427" s="42">
        <v>29.56518105367071</v>
      </c>
      <c r="F1427" s="4" t="s">
        <v>611</v>
      </c>
      <c r="G142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34.844522703521015</v>
      </c>
      <c r="H142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27" s="38" t="str">
        <f t="shared" ca="1" si="264"/>
        <v>-</v>
      </c>
      <c r="K1427" s="38" t="str">
        <f t="shared" ca="1" si="265"/>
        <v>-</v>
      </c>
      <c r="L1427" s="38" t="str">
        <f t="shared" ca="1" si="266"/>
        <v>-</v>
      </c>
      <c r="M1427" s="38" t="str">
        <f t="shared" ca="1" si="267"/>
        <v>-</v>
      </c>
      <c r="N1427" s="38">
        <f t="shared" ca="1" si="268"/>
        <v>69.052159127448235</v>
      </c>
      <c r="O1427" s="38">
        <f t="shared" ca="1" si="269"/>
        <v>74.105139685002655</v>
      </c>
      <c r="P1427" s="38">
        <f t="shared" ca="1" si="270"/>
        <v>35.168552077051238</v>
      </c>
      <c r="Q1427" s="38">
        <f t="shared" ca="1" si="271"/>
        <v>31.826740394772695</v>
      </c>
      <c r="R1427" s="38">
        <f t="shared" ca="1" si="272"/>
        <v>62.974037562344407</v>
      </c>
      <c r="S1427" s="38">
        <f t="shared" ca="1" si="273"/>
        <v>29.56518105367071</v>
      </c>
      <c r="T1427" s="38">
        <f t="shared" ca="1" si="274"/>
        <v>34.844522703521015</v>
      </c>
      <c r="U1427" s="38" t="str">
        <f t="shared" ca="1" si="275"/>
        <v>-</v>
      </c>
      <c r="V1427" s="38"/>
      <c r="W1427" s="38"/>
    </row>
    <row r="1428" spans="1:23" x14ac:dyDescent="0.35">
      <c r="A1428" s="2" t="str">
        <f>BASE_NOTAS[[#This Row],[Sigla]]&amp;BASE_NOTAS[[#This Row],[CÓDIGO]]</f>
        <v>RRSF_RO</v>
      </c>
      <c r="B1428" s="4" t="s">
        <v>204</v>
      </c>
      <c r="C1428" s="4" t="s">
        <v>56</v>
      </c>
      <c r="D1428" s="4" t="s">
        <v>125</v>
      </c>
      <c r="E1428" s="42">
        <v>4.8222244656251734</v>
      </c>
      <c r="F1428" s="4" t="s">
        <v>611</v>
      </c>
      <c r="G142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142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28" s="38" t="str">
        <f t="shared" ca="1" si="264"/>
        <v>-</v>
      </c>
      <c r="K1428" s="38" t="str">
        <f t="shared" ca="1" si="265"/>
        <v>-</v>
      </c>
      <c r="L1428" s="38" t="str">
        <f t="shared" ca="1" si="266"/>
        <v>-</v>
      </c>
      <c r="M1428" s="38" t="str">
        <f t="shared" ca="1" si="267"/>
        <v>-</v>
      </c>
      <c r="N1428" s="38">
        <f t="shared" ca="1" si="268"/>
        <v>37.223487705520789</v>
      </c>
      <c r="O1428" s="38">
        <f t="shared" ca="1" si="269"/>
        <v>35.660666086166245</v>
      </c>
      <c r="P1428" s="38">
        <f t="shared" ca="1" si="270"/>
        <v>21.508941358740525</v>
      </c>
      <c r="Q1428" s="38">
        <f t="shared" ca="1" si="271"/>
        <v>23.247187846298896</v>
      </c>
      <c r="R1428" s="38">
        <f t="shared" ca="1" si="272"/>
        <v>59.043956660439434</v>
      </c>
      <c r="S1428" s="38">
        <f t="shared" ca="1" si="273"/>
        <v>4.8222244656251734</v>
      </c>
      <c r="T1428" s="38">
        <f t="shared" ca="1" si="274"/>
        <v>0</v>
      </c>
      <c r="U1428" s="38" t="str">
        <f t="shared" ca="1" si="275"/>
        <v>-</v>
      </c>
      <c r="V1428" s="38"/>
      <c r="W1428" s="38"/>
    </row>
    <row r="1429" spans="1:23" x14ac:dyDescent="0.35">
      <c r="A1429" s="2" t="str">
        <f>BASE_NOTAS[[#This Row],[Sigla]]&amp;BASE_NOTAS[[#This Row],[CÓDIGO]]</f>
        <v>RSSF_RO</v>
      </c>
      <c r="B1429" s="4" t="s">
        <v>205</v>
      </c>
      <c r="C1429" s="4" t="s">
        <v>56</v>
      </c>
      <c r="D1429" s="4" t="s">
        <v>125</v>
      </c>
      <c r="E1429" s="42">
        <v>26.605557217077653</v>
      </c>
      <c r="F1429" s="4" t="s">
        <v>611</v>
      </c>
      <c r="G142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20.21366660872361</v>
      </c>
      <c r="H142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29" s="38" t="str">
        <f t="shared" ca="1" si="264"/>
        <v>-</v>
      </c>
      <c r="K1429" s="38" t="str">
        <f t="shared" ca="1" si="265"/>
        <v>-</v>
      </c>
      <c r="L1429" s="38" t="str">
        <f t="shared" ca="1" si="266"/>
        <v>-</v>
      </c>
      <c r="M1429" s="38" t="str">
        <f t="shared" ca="1" si="267"/>
        <v>-</v>
      </c>
      <c r="N1429" s="38">
        <f t="shared" ca="1" si="268"/>
        <v>37.486638613640167</v>
      </c>
      <c r="O1429" s="38">
        <f t="shared" ca="1" si="269"/>
        <v>36.414359987183616</v>
      </c>
      <c r="P1429" s="38">
        <f t="shared" ca="1" si="270"/>
        <v>39.041398466091223</v>
      </c>
      <c r="Q1429" s="38">
        <f t="shared" ca="1" si="271"/>
        <v>13.649710244738833</v>
      </c>
      <c r="R1429" s="38">
        <f t="shared" ca="1" si="272"/>
        <v>63.338334069603199</v>
      </c>
      <c r="S1429" s="38">
        <f t="shared" ca="1" si="273"/>
        <v>26.605557217077653</v>
      </c>
      <c r="T1429" s="38">
        <f t="shared" ca="1" si="274"/>
        <v>20.21366660872361</v>
      </c>
      <c r="U1429" s="38" t="str">
        <f t="shared" ca="1" si="275"/>
        <v>-</v>
      </c>
      <c r="V1429" s="38"/>
      <c r="W1429" s="38"/>
    </row>
    <row r="1430" spans="1:23" x14ac:dyDescent="0.35">
      <c r="A1430" s="2" t="str">
        <f>BASE_NOTAS[[#This Row],[Sigla]]&amp;BASE_NOTAS[[#This Row],[CÓDIGO]]</f>
        <v>SCSF_RO</v>
      </c>
      <c r="B1430" s="4" t="s">
        <v>194</v>
      </c>
      <c r="C1430" s="4" t="s">
        <v>56</v>
      </c>
      <c r="D1430" s="4" t="s">
        <v>125</v>
      </c>
      <c r="E1430" s="42">
        <v>40.431676271531707</v>
      </c>
      <c r="F1430" s="4" t="s">
        <v>611</v>
      </c>
      <c r="G143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56.361100256350753</v>
      </c>
      <c r="H143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30" s="38" t="str">
        <f t="shared" ca="1" si="264"/>
        <v>-</v>
      </c>
      <c r="K1430" s="38" t="str">
        <f t="shared" ca="1" si="265"/>
        <v>-</v>
      </c>
      <c r="L1430" s="38" t="str">
        <f t="shared" ca="1" si="266"/>
        <v>-</v>
      </c>
      <c r="M1430" s="38" t="str">
        <f t="shared" ca="1" si="267"/>
        <v>-</v>
      </c>
      <c r="N1430" s="38">
        <f t="shared" ca="1" si="268"/>
        <v>64.476684794358491</v>
      </c>
      <c r="O1430" s="38">
        <f t="shared" ca="1" si="269"/>
        <v>51.252532996845467</v>
      </c>
      <c r="P1430" s="38">
        <f t="shared" ca="1" si="270"/>
        <v>37.404983096167186</v>
      </c>
      <c r="Q1430" s="38">
        <f t="shared" ca="1" si="271"/>
        <v>58.925217991372868</v>
      </c>
      <c r="R1430" s="38">
        <f t="shared" ca="1" si="272"/>
        <v>64.39454820967444</v>
      </c>
      <c r="S1430" s="38">
        <f t="shared" ca="1" si="273"/>
        <v>40.431676271531707</v>
      </c>
      <c r="T1430" s="38">
        <f t="shared" ca="1" si="274"/>
        <v>56.361100256350753</v>
      </c>
      <c r="U1430" s="38" t="str">
        <f t="shared" ca="1" si="275"/>
        <v>-</v>
      </c>
      <c r="V1430" s="38"/>
      <c r="W1430" s="38"/>
    </row>
    <row r="1431" spans="1:23" x14ac:dyDescent="0.35">
      <c r="A1431" s="2" t="str">
        <f>BASE_NOTAS[[#This Row],[Sigla]]&amp;BASE_NOTAS[[#This Row],[CÓDIGO]]</f>
        <v>SESF_RO</v>
      </c>
      <c r="B1431" s="4" t="s">
        <v>206</v>
      </c>
      <c r="C1431" s="4" t="s">
        <v>56</v>
      </c>
      <c r="D1431" s="4" t="s">
        <v>125</v>
      </c>
      <c r="E1431" s="42">
        <v>13.230897631744012</v>
      </c>
      <c r="F1431" s="4" t="s">
        <v>611</v>
      </c>
      <c r="G143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33.085336316432198</v>
      </c>
      <c r="H143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31" s="38" t="str">
        <f t="shared" ca="1" si="264"/>
        <v>-</v>
      </c>
      <c r="K1431" s="38" t="str">
        <f t="shared" ca="1" si="265"/>
        <v>-</v>
      </c>
      <c r="L1431" s="38" t="str">
        <f t="shared" ca="1" si="266"/>
        <v>-</v>
      </c>
      <c r="M1431" s="38" t="str">
        <f t="shared" ca="1" si="267"/>
        <v>-</v>
      </c>
      <c r="N1431" s="38">
        <f t="shared" ca="1" si="268"/>
        <v>26.596678141796136</v>
      </c>
      <c r="O1431" s="38">
        <f t="shared" ca="1" si="269"/>
        <v>39.829256051658049</v>
      </c>
      <c r="P1431" s="38">
        <f t="shared" ca="1" si="270"/>
        <v>14.749788897768168</v>
      </c>
      <c r="Q1431" s="38">
        <f t="shared" ca="1" si="271"/>
        <v>19.300287520682101</v>
      </c>
      <c r="R1431" s="38">
        <f t="shared" ca="1" si="272"/>
        <v>47.335777261965596</v>
      </c>
      <c r="S1431" s="38">
        <f t="shared" ca="1" si="273"/>
        <v>13.230897631744012</v>
      </c>
      <c r="T1431" s="38">
        <f t="shared" ca="1" si="274"/>
        <v>33.085336316432198</v>
      </c>
      <c r="U1431" s="38" t="str">
        <f t="shared" ca="1" si="275"/>
        <v>-</v>
      </c>
      <c r="V1431" s="38"/>
      <c r="W1431" s="38"/>
    </row>
    <row r="1432" spans="1:23" x14ac:dyDescent="0.35">
      <c r="A1432" s="2" t="str">
        <f>BASE_NOTAS[[#This Row],[Sigla]]&amp;BASE_NOTAS[[#This Row],[CÓDIGO]]</f>
        <v>SPSF_RO</v>
      </c>
      <c r="B1432" s="4" t="s">
        <v>186</v>
      </c>
      <c r="C1432" s="4" t="s">
        <v>56</v>
      </c>
      <c r="D1432" s="4" t="s">
        <v>125</v>
      </c>
      <c r="E1432" s="42">
        <v>48.885157009134005</v>
      </c>
      <c r="F1432" s="4" t="s">
        <v>611</v>
      </c>
      <c r="G143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60.327291844423961</v>
      </c>
      <c r="H143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32" s="38" t="str">
        <f t="shared" ca="1" si="264"/>
        <v>-</v>
      </c>
      <c r="K1432" s="38" t="str">
        <f t="shared" ca="1" si="265"/>
        <v>-</v>
      </c>
      <c r="L1432" s="38" t="str">
        <f t="shared" ca="1" si="266"/>
        <v>-</v>
      </c>
      <c r="M1432" s="38" t="str">
        <f t="shared" ca="1" si="267"/>
        <v>-</v>
      </c>
      <c r="N1432" s="38">
        <f t="shared" ca="1" si="268"/>
        <v>82.658739205586301</v>
      </c>
      <c r="O1432" s="38">
        <f t="shared" ca="1" si="269"/>
        <v>53.614160190606</v>
      </c>
      <c r="P1432" s="38">
        <f t="shared" ca="1" si="270"/>
        <v>49.960922828342824</v>
      </c>
      <c r="Q1432" s="38">
        <f t="shared" ca="1" si="271"/>
        <v>41.125291750318382</v>
      </c>
      <c r="R1432" s="38">
        <f t="shared" ca="1" si="272"/>
        <v>73.020670549777591</v>
      </c>
      <c r="S1432" s="38">
        <f t="shared" ca="1" si="273"/>
        <v>48.885157009134005</v>
      </c>
      <c r="T1432" s="38">
        <f t="shared" ca="1" si="274"/>
        <v>60.327291844423961</v>
      </c>
      <c r="U1432" s="38" t="str">
        <f t="shared" ca="1" si="275"/>
        <v>-</v>
      </c>
      <c r="V1432" s="38"/>
      <c r="W1432" s="38"/>
    </row>
    <row r="1433" spans="1:23" x14ac:dyDescent="0.35">
      <c r="A1433" s="2" t="str">
        <f>BASE_NOTAS[[#This Row],[Sigla]]&amp;BASE_NOTAS[[#This Row],[CÓDIGO]]</f>
        <v>TOSF_RO</v>
      </c>
      <c r="B1433" s="4" t="s">
        <v>185</v>
      </c>
      <c r="C1433" s="4" t="s">
        <v>56</v>
      </c>
      <c r="D1433" s="4" t="s">
        <v>125</v>
      </c>
      <c r="E1433" s="42">
        <v>13.21860512620666</v>
      </c>
      <c r="F1433" s="4" t="s">
        <v>611</v>
      </c>
      <c r="G143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23.475015897482592</v>
      </c>
      <c r="H143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33" s="38" t="str">
        <f t="shared" ca="1" si="264"/>
        <v>-</v>
      </c>
      <c r="K1433" s="38" t="str">
        <f t="shared" ca="1" si="265"/>
        <v>-</v>
      </c>
      <c r="L1433" s="38" t="str">
        <f t="shared" ca="1" si="266"/>
        <v>-</v>
      </c>
      <c r="M1433" s="38" t="str">
        <f t="shared" ca="1" si="267"/>
        <v>-</v>
      </c>
      <c r="N1433" s="38">
        <f t="shared" ca="1" si="268"/>
        <v>42.169381034878214</v>
      </c>
      <c r="O1433" s="38">
        <f t="shared" ca="1" si="269"/>
        <v>64.63526571052391</v>
      </c>
      <c r="P1433" s="38">
        <f t="shared" ca="1" si="270"/>
        <v>21.300808188827144</v>
      </c>
      <c r="Q1433" s="38">
        <f t="shared" ca="1" si="271"/>
        <v>37.08134451167723</v>
      </c>
      <c r="R1433" s="38">
        <f t="shared" ca="1" si="272"/>
        <v>4.2156316275356129</v>
      </c>
      <c r="S1433" s="38">
        <f t="shared" ca="1" si="273"/>
        <v>13.21860512620666</v>
      </c>
      <c r="T1433" s="38">
        <f t="shared" ca="1" si="274"/>
        <v>23.475015897482592</v>
      </c>
      <c r="U1433" s="38" t="str">
        <f t="shared" ca="1" si="275"/>
        <v>-</v>
      </c>
      <c r="V1433" s="38"/>
      <c r="W1433" s="38"/>
    </row>
    <row r="1434" spans="1:23" x14ac:dyDescent="0.35">
      <c r="A1434" s="2" t="str">
        <f>BASE_NOTAS[[#This Row],[Sigla]]&amp;BASE_NOTAS[[#This Row],[CÓDIGO]]</f>
        <v>ACSF_SF</v>
      </c>
      <c r="B1434" s="4" t="s">
        <v>156</v>
      </c>
      <c r="C1434" s="4" t="s">
        <v>57</v>
      </c>
      <c r="D1434" s="4" t="s">
        <v>126</v>
      </c>
      <c r="E1434" s="42">
        <v>84.926973466548148</v>
      </c>
      <c r="F1434" s="4" t="s">
        <v>611</v>
      </c>
      <c r="G143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75.670104723810354</v>
      </c>
      <c r="H143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34" s="38">
        <f t="shared" ca="1" si="264"/>
        <v>59.775169755579071</v>
      </c>
      <c r="K1434" s="38">
        <f t="shared" ca="1" si="265"/>
        <v>71.774193064967861</v>
      </c>
      <c r="L1434" s="38">
        <f t="shared" ca="1" si="266"/>
        <v>75.153783237723616</v>
      </c>
      <c r="M1434" s="38">
        <f t="shared" ca="1" si="267"/>
        <v>72.36118551310787</v>
      </c>
      <c r="N1434" s="38">
        <f t="shared" ca="1" si="268"/>
        <v>77.273162708398587</v>
      </c>
      <c r="O1434" s="38">
        <f t="shared" ca="1" si="269"/>
        <v>77.044517990990926</v>
      </c>
      <c r="P1434" s="38">
        <f t="shared" ca="1" si="270"/>
        <v>71.143054827065782</v>
      </c>
      <c r="Q1434" s="38">
        <f t="shared" ca="1" si="271"/>
        <v>75.046567705659328</v>
      </c>
      <c r="R1434" s="38">
        <f t="shared" ca="1" si="272"/>
        <v>78.995678654748204</v>
      </c>
      <c r="S1434" s="38">
        <f t="shared" ca="1" si="273"/>
        <v>84.926973466548148</v>
      </c>
      <c r="T1434" s="38">
        <f t="shared" ca="1" si="274"/>
        <v>75.670104723810354</v>
      </c>
      <c r="U1434" s="38" t="str">
        <f t="shared" ca="1" si="275"/>
        <v>-</v>
      </c>
      <c r="V1434" s="38"/>
      <c r="W1434" s="38"/>
    </row>
    <row r="1435" spans="1:23" x14ac:dyDescent="0.35">
      <c r="A1435" s="2" t="str">
        <f>BASE_NOTAS[[#This Row],[Sigla]]&amp;BASE_NOTAS[[#This Row],[CÓDIGO]]</f>
        <v>ALSF_SF</v>
      </c>
      <c r="B1435" s="4" t="s">
        <v>157</v>
      </c>
      <c r="C1435" s="4" t="s">
        <v>57</v>
      </c>
      <c r="D1435" s="4" t="s">
        <v>126</v>
      </c>
      <c r="E1435" s="42">
        <v>60.042376649545027</v>
      </c>
      <c r="F1435" s="4" t="s">
        <v>611</v>
      </c>
      <c r="G143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54.056864918616021</v>
      </c>
      <c r="H143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35" s="38">
        <f t="shared" ca="1" si="264"/>
        <v>26.369910806417266</v>
      </c>
      <c r="K1435" s="38">
        <f t="shared" ca="1" si="265"/>
        <v>58.291661732289867</v>
      </c>
      <c r="L1435" s="38">
        <f t="shared" ca="1" si="266"/>
        <v>66.256468194206732</v>
      </c>
      <c r="M1435" s="38">
        <f t="shared" ca="1" si="267"/>
        <v>67.775371823686271</v>
      </c>
      <c r="N1435" s="38">
        <f t="shared" ca="1" si="268"/>
        <v>71.528841710106263</v>
      </c>
      <c r="O1435" s="38">
        <f t="shared" ca="1" si="269"/>
        <v>77.258584070966563</v>
      </c>
      <c r="P1435" s="38">
        <f t="shared" ca="1" si="270"/>
        <v>73.232777460468796</v>
      </c>
      <c r="Q1435" s="38">
        <f t="shared" ca="1" si="271"/>
        <v>64.473757772740299</v>
      </c>
      <c r="R1435" s="38">
        <f t="shared" ca="1" si="272"/>
        <v>56.833227778150665</v>
      </c>
      <c r="S1435" s="38">
        <f t="shared" ca="1" si="273"/>
        <v>60.042376649545027</v>
      </c>
      <c r="T1435" s="38">
        <f t="shared" ca="1" si="274"/>
        <v>54.056864918616021</v>
      </c>
      <c r="U1435" s="38" t="str">
        <f t="shared" ca="1" si="275"/>
        <v>-</v>
      </c>
      <c r="V1435" s="38"/>
      <c r="W1435" s="38"/>
    </row>
    <row r="1436" spans="1:23" x14ac:dyDescent="0.35">
      <c r="A1436" s="2" t="str">
        <f>BASE_NOTAS[[#This Row],[Sigla]]&amp;BASE_NOTAS[[#This Row],[CÓDIGO]]</f>
        <v>AMSF_SF</v>
      </c>
      <c r="B1436" s="4" t="s">
        <v>158</v>
      </c>
      <c r="C1436" s="4" t="s">
        <v>57</v>
      </c>
      <c r="D1436" s="4" t="s">
        <v>126</v>
      </c>
      <c r="E1436" s="42">
        <v>80.483094384379882</v>
      </c>
      <c r="F1436" s="4" t="s">
        <v>611</v>
      </c>
      <c r="G143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70.768551314287095</v>
      </c>
      <c r="H143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36" s="38">
        <f t="shared" ca="1" si="264"/>
        <v>82.226722789554586</v>
      </c>
      <c r="K1436" s="38">
        <f t="shared" ca="1" si="265"/>
        <v>86.082332349625077</v>
      </c>
      <c r="L1436" s="38">
        <f t="shared" ca="1" si="266"/>
        <v>88.81158036703907</v>
      </c>
      <c r="M1436" s="38">
        <f t="shared" ca="1" si="267"/>
        <v>87.205975256542075</v>
      </c>
      <c r="N1436" s="38">
        <f t="shared" ca="1" si="268"/>
        <v>87.449502304483133</v>
      </c>
      <c r="O1436" s="38">
        <f t="shared" ca="1" si="269"/>
        <v>89.274477286111733</v>
      </c>
      <c r="P1436" s="38">
        <f t="shared" ca="1" si="270"/>
        <v>80.42818048723251</v>
      </c>
      <c r="Q1436" s="38">
        <f t="shared" ca="1" si="271"/>
        <v>78.616180045092634</v>
      </c>
      <c r="R1436" s="38">
        <f t="shared" ca="1" si="272"/>
        <v>78.402087818280719</v>
      </c>
      <c r="S1436" s="38">
        <f t="shared" ca="1" si="273"/>
        <v>80.483094384379882</v>
      </c>
      <c r="T1436" s="38">
        <f t="shared" ca="1" si="274"/>
        <v>70.768551314287095</v>
      </c>
      <c r="U1436" s="38" t="str">
        <f t="shared" ca="1" si="275"/>
        <v>-</v>
      </c>
      <c r="V1436" s="38"/>
      <c r="W1436" s="38"/>
    </row>
    <row r="1437" spans="1:23" x14ac:dyDescent="0.35">
      <c r="A1437" s="2" t="str">
        <f>BASE_NOTAS[[#This Row],[Sigla]]&amp;BASE_NOTAS[[#This Row],[CÓDIGO]]</f>
        <v>APSF_SF</v>
      </c>
      <c r="B1437" s="4" t="s">
        <v>184</v>
      </c>
      <c r="C1437" s="4" t="s">
        <v>57</v>
      </c>
      <c r="D1437" s="4" t="s">
        <v>126</v>
      </c>
      <c r="E1437" s="42">
        <v>96.640399154243241</v>
      </c>
      <c r="F1437" s="4" t="s">
        <v>611</v>
      </c>
      <c r="G143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83.498974797767261</v>
      </c>
      <c r="H143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37" s="38">
        <f t="shared" ca="1" si="264"/>
        <v>91.561563151640343</v>
      </c>
      <c r="K1437" s="38">
        <f t="shared" ca="1" si="265"/>
        <v>97.745114790822811</v>
      </c>
      <c r="L1437" s="38">
        <f t="shared" ca="1" si="266"/>
        <v>99.605701922104487</v>
      </c>
      <c r="M1437" s="38">
        <f t="shared" ca="1" si="267"/>
        <v>100</v>
      </c>
      <c r="N1437" s="38">
        <f t="shared" ca="1" si="268"/>
        <v>100</v>
      </c>
      <c r="O1437" s="38">
        <f t="shared" ca="1" si="269"/>
        <v>100</v>
      </c>
      <c r="P1437" s="38">
        <f t="shared" ca="1" si="270"/>
        <v>100</v>
      </c>
      <c r="Q1437" s="38">
        <f t="shared" ca="1" si="271"/>
        <v>72.161834302177539</v>
      </c>
      <c r="R1437" s="38">
        <f t="shared" ca="1" si="272"/>
        <v>88.445071431226182</v>
      </c>
      <c r="S1437" s="38">
        <f t="shared" ca="1" si="273"/>
        <v>96.640399154243241</v>
      </c>
      <c r="T1437" s="38">
        <f t="shared" ca="1" si="274"/>
        <v>83.498974797767261</v>
      </c>
      <c r="U1437" s="38" t="str">
        <f t="shared" ca="1" si="275"/>
        <v>-</v>
      </c>
      <c r="V1437" s="38"/>
      <c r="W1437" s="38"/>
    </row>
    <row r="1438" spans="1:23" x14ac:dyDescent="0.35">
      <c r="A1438" s="2" t="str">
        <f>BASE_NOTAS[[#This Row],[Sigla]]&amp;BASE_NOTAS[[#This Row],[CÓDIGO]]</f>
        <v>BASF_SF</v>
      </c>
      <c r="B1438" s="4" t="s">
        <v>187</v>
      </c>
      <c r="C1438" s="4" t="s">
        <v>57</v>
      </c>
      <c r="D1438" s="4" t="s">
        <v>126</v>
      </c>
      <c r="E1438" s="42">
        <v>77.191965111102405</v>
      </c>
      <c r="F1438" s="4" t="s">
        <v>611</v>
      </c>
      <c r="G143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67.343948498825299</v>
      </c>
      <c r="H143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38" s="38">
        <f t="shared" ca="1" si="264"/>
        <v>76.960028258502717</v>
      </c>
      <c r="K1438" s="38">
        <f t="shared" ca="1" si="265"/>
        <v>79.299788008968164</v>
      </c>
      <c r="L1438" s="38">
        <f t="shared" ca="1" si="266"/>
        <v>80.587493247878143</v>
      </c>
      <c r="M1438" s="38">
        <f t="shared" ca="1" si="267"/>
        <v>75.988650427394049</v>
      </c>
      <c r="N1438" s="38">
        <f t="shared" ca="1" si="268"/>
        <v>75.833665146391866</v>
      </c>
      <c r="O1438" s="38">
        <f t="shared" ca="1" si="269"/>
        <v>77.553715568607629</v>
      </c>
      <c r="P1438" s="38">
        <f t="shared" ca="1" si="270"/>
        <v>73.212330382124009</v>
      </c>
      <c r="Q1438" s="38">
        <f t="shared" ca="1" si="271"/>
        <v>75.603680401173548</v>
      </c>
      <c r="R1438" s="38">
        <f t="shared" ca="1" si="272"/>
        <v>72.998507502783241</v>
      </c>
      <c r="S1438" s="38">
        <f t="shared" ca="1" si="273"/>
        <v>77.191965111102405</v>
      </c>
      <c r="T1438" s="38">
        <f t="shared" ca="1" si="274"/>
        <v>67.343948498825299</v>
      </c>
      <c r="U1438" s="38" t="str">
        <f t="shared" ca="1" si="275"/>
        <v>-</v>
      </c>
      <c r="V1438" s="38"/>
      <c r="W1438" s="38"/>
    </row>
    <row r="1439" spans="1:23" x14ac:dyDescent="0.35">
      <c r="A1439" s="2" t="str">
        <f>BASE_NOTAS[[#This Row],[Sigla]]&amp;BASE_NOTAS[[#This Row],[CÓDIGO]]</f>
        <v>CESF_SF</v>
      </c>
      <c r="B1439" s="4" t="s">
        <v>188</v>
      </c>
      <c r="C1439" s="4" t="s">
        <v>57</v>
      </c>
      <c r="D1439" s="4" t="s">
        <v>126</v>
      </c>
      <c r="E1439" s="42">
        <v>78.971337522001221</v>
      </c>
      <c r="F1439" s="4" t="s">
        <v>611</v>
      </c>
      <c r="G143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69.346687116318947</v>
      </c>
      <c r="H143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39" s="38">
        <f t="shared" ca="1" si="264"/>
        <v>75.846222806769944</v>
      </c>
      <c r="K1439" s="38">
        <f t="shared" ca="1" si="265"/>
        <v>84.72140792351334</v>
      </c>
      <c r="L1439" s="38">
        <f t="shared" ca="1" si="266"/>
        <v>85.032054305530409</v>
      </c>
      <c r="M1439" s="38">
        <f t="shared" ca="1" si="267"/>
        <v>78.642753563960071</v>
      </c>
      <c r="N1439" s="38">
        <f t="shared" ca="1" si="268"/>
        <v>79.17986819253116</v>
      </c>
      <c r="O1439" s="38">
        <f t="shared" ca="1" si="269"/>
        <v>78.274571668407674</v>
      </c>
      <c r="P1439" s="38">
        <f t="shared" ca="1" si="270"/>
        <v>70.428556825342923</v>
      </c>
      <c r="Q1439" s="38">
        <f t="shared" ca="1" si="271"/>
        <v>73.92028481921902</v>
      </c>
      <c r="R1439" s="38">
        <f t="shared" ca="1" si="272"/>
        <v>76.389874130898448</v>
      </c>
      <c r="S1439" s="38">
        <f t="shared" ca="1" si="273"/>
        <v>78.971337522001221</v>
      </c>
      <c r="T1439" s="38">
        <f t="shared" ca="1" si="274"/>
        <v>69.346687116318947</v>
      </c>
      <c r="U1439" s="38" t="str">
        <f t="shared" ca="1" si="275"/>
        <v>-</v>
      </c>
      <c r="V1439" s="38"/>
      <c r="W1439" s="38"/>
    </row>
    <row r="1440" spans="1:23" x14ac:dyDescent="0.35">
      <c r="A1440" s="2" t="str">
        <f>BASE_NOTAS[[#This Row],[Sigla]]&amp;BASE_NOTAS[[#This Row],[CÓDIGO]]</f>
        <v>DFSF_SF</v>
      </c>
      <c r="B1440" s="4" t="s">
        <v>189</v>
      </c>
      <c r="C1440" s="4" t="s">
        <v>57</v>
      </c>
      <c r="D1440" s="4" t="s">
        <v>126</v>
      </c>
      <c r="E1440" s="42">
        <v>87.813110368182635</v>
      </c>
      <c r="F1440" s="4" t="s">
        <v>611</v>
      </c>
      <c r="G144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74.664789486980283</v>
      </c>
      <c r="H144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40" s="38">
        <f t="shared" ca="1" si="264"/>
        <v>92.578220247548515</v>
      </c>
      <c r="K1440" s="38">
        <f t="shared" ca="1" si="265"/>
        <v>90.826828202915735</v>
      </c>
      <c r="L1440" s="38">
        <f t="shared" ca="1" si="266"/>
        <v>89.60401967962143</v>
      </c>
      <c r="M1440" s="38">
        <f t="shared" ca="1" si="267"/>
        <v>87.036427656502994</v>
      </c>
      <c r="N1440" s="38">
        <f t="shared" ca="1" si="268"/>
        <v>84.904242473220037</v>
      </c>
      <c r="O1440" s="38">
        <f t="shared" ca="1" si="269"/>
        <v>84.680273914738805</v>
      </c>
      <c r="P1440" s="38">
        <f t="shared" ca="1" si="270"/>
        <v>81.185934029657304</v>
      </c>
      <c r="Q1440" s="38">
        <f t="shared" ca="1" si="271"/>
        <v>77.289657892741275</v>
      </c>
      <c r="R1440" s="38">
        <f t="shared" ca="1" si="272"/>
        <v>79.455804503893077</v>
      </c>
      <c r="S1440" s="38">
        <f t="shared" ca="1" si="273"/>
        <v>87.813110368182635</v>
      </c>
      <c r="T1440" s="38">
        <f t="shared" ca="1" si="274"/>
        <v>74.664789486980283</v>
      </c>
      <c r="U1440" s="38" t="str">
        <f t="shared" ca="1" si="275"/>
        <v>-</v>
      </c>
      <c r="V1440" s="38"/>
      <c r="W1440" s="38"/>
    </row>
    <row r="1441" spans="1:23" x14ac:dyDescent="0.35">
      <c r="A1441" s="2" t="str">
        <f>BASE_NOTAS[[#This Row],[Sigla]]&amp;BASE_NOTAS[[#This Row],[CÓDIGO]]</f>
        <v>ESSF_SF</v>
      </c>
      <c r="B1441" s="4" t="s">
        <v>183</v>
      </c>
      <c r="C1441" s="4" t="s">
        <v>57</v>
      </c>
      <c r="D1441" s="4" t="s">
        <v>126</v>
      </c>
      <c r="E1441" s="42">
        <v>97.909167199494902</v>
      </c>
      <c r="F1441" s="4" t="s">
        <v>611</v>
      </c>
      <c r="G144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144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41" s="38">
        <f t="shared" ca="1" si="264"/>
        <v>89.766817218160099</v>
      </c>
      <c r="K1441" s="38">
        <f t="shared" ca="1" si="265"/>
        <v>92.377954947487581</v>
      </c>
      <c r="L1441" s="38">
        <f t="shared" ca="1" si="266"/>
        <v>95.846860470596837</v>
      </c>
      <c r="M1441" s="38">
        <f t="shared" ca="1" si="267"/>
        <v>93.234872202045139</v>
      </c>
      <c r="N1441" s="38">
        <f t="shared" ca="1" si="268"/>
        <v>92.209813940230816</v>
      </c>
      <c r="O1441" s="38">
        <f t="shared" ca="1" si="269"/>
        <v>91.67337542195034</v>
      </c>
      <c r="P1441" s="38">
        <f t="shared" ca="1" si="270"/>
        <v>90.911323467794389</v>
      </c>
      <c r="Q1441" s="38">
        <f t="shared" ca="1" si="271"/>
        <v>90.913843966152029</v>
      </c>
      <c r="R1441" s="38">
        <f t="shared" ca="1" si="272"/>
        <v>93.665349318238128</v>
      </c>
      <c r="S1441" s="38">
        <f t="shared" ca="1" si="273"/>
        <v>97.909167199494902</v>
      </c>
      <c r="T1441" s="38">
        <f t="shared" ca="1" si="274"/>
        <v>100</v>
      </c>
      <c r="U1441" s="38" t="str">
        <f t="shared" ca="1" si="275"/>
        <v>-</v>
      </c>
      <c r="V1441" s="38"/>
      <c r="W1441" s="38"/>
    </row>
    <row r="1442" spans="1:23" x14ac:dyDescent="0.35">
      <c r="A1442" s="2" t="str">
        <f>BASE_NOTAS[[#This Row],[Sigla]]&amp;BASE_NOTAS[[#This Row],[CÓDIGO]]</f>
        <v>GOSF_SF</v>
      </c>
      <c r="B1442" s="4" t="s">
        <v>190</v>
      </c>
      <c r="C1442" s="4" t="s">
        <v>57</v>
      </c>
      <c r="D1442" s="4" t="s">
        <v>126</v>
      </c>
      <c r="E1442" s="42">
        <v>82.832001440384474</v>
      </c>
      <c r="F1442" s="4" t="s">
        <v>611</v>
      </c>
      <c r="G144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68.138645791166425</v>
      </c>
      <c r="H144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42" s="38">
        <f t="shared" ca="1" si="264"/>
        <v>58.949970165017717</v>
      </c>
      <c r="K1442" s="38">
        <f t="shared" ca="1" si="265"/>
        <v>61.853734212173237</v>
      </c>
      <c r="L1442" s="38">
        <f t="shared" ca="1" si="266"/>
        <v>67.483617476321001</v>
      </c>
      <c r="M1442" s="38">
        <f t="shared" ca="1" si="267"/>
        <v>65.247070280657027</v>
      </c>
      <c r="N1442" s="38">
        <f t="shared" ca="1" si="268"/>
        <v>70.325683349549351</v>
      </c>
      <c r="O1442" s="38">
        <f t="shared" ca="1" si="269"/>
        <v>72.933765923195793</v>
      </c>
      <c r="P1442" s="38">
        <f t="shared" ca="1" si="270"/>
        <v>69.639374658248173</v>
      </c>
      <c r="Q1442" s="38">
        <f t="shared" ca="1" si="271"/>
        <v>74.51960761206044</v>
      </c>
      <c r="R1442" s="38">
        <f t="shared" ca="1" si="272"/>
        <v>76.321111450325247</v>
      </c>
      <c r="S1442" s="38">
        <f t="shared" ca="1" si="273"/>
        <v>82.832001440384474</v>
      </c>
      <c r="T1442" s="38">
        <f t="shared" ca="1" si="274"/>
        <v>68.138645791166425</v>
      </c>
      <c r="U1442" s="38" t="str">
        <f t="shared" ca="1" si="275"/>
        <v>-</v>
      </c>
      <c r="V1442" s="38"/>
      <c r="W1442" s="38"/>
    </row>
    <row r="1443" spans="1:23" x14ac:dyDescent="0.35">
      <c r="A1443" s="2" t="str">
        <f>BASE_NOTAS[[#This Row],[Sigla]]&amp;BASE_NOTAS[[#This Row],[CÓDIGO]]</f>
        <v>MASF_SF</v>
      </c>
      <c r="B1443" s="4" t="s">
        <v>191</v>
      </c>
      <c r="C1443" s="4" t="s">
        <v>57</v>
      </c>
      <c r="D1443" s="4" t="s">
        <v>126</v>
      </c>
      <c r="E1443" s="42">
        <v>92.259876786736399</v>
      </c>
      <c r="F1443" s="4" t="s">
        <v>611</v>
      </c>
      <c r="G144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78.567962369612417</v>
      </c>
      <c r="H144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43" s="38">
        <f t="shared" ca="1" si="264"/>
        <v>76.57319525031096</v>
      </c>
      <c r="K1443" s="38">
        <f t="shared" ca="1" si="265"/>
        <v>84.675918393760114</v>
      </c>
      <c r="L1443" s="38">
        <f t="shared" ca="1" si="266"/>
        <v>85.808998251656078</v>
      </c>
      <c r="M1443" s="38">
        <f t="shared" ca="1" si="267"/>
        <v>79.940536063171621</v>
      </c>
      <c r="N1443" s="38">
        <f t="shared" ca="1" si="268"/>
        <v>82.630458060489786</v>
      </c>
      <c r="O1443" s="38">
        <f t="shared" ca="1" si="269"/>
        <v>81.993143324749411</v>
      </c>
      <c r="P1443" s="38">
        <f t="shared" ca="1" si="270"/>
        <v>71.709150110721282</v>
      </c>
      <c r="Q1443" s="38">
        <f t="shared" ca="1" si="271"/>
        <v>74.362090028215817</v>
      </c>
      <c r="R1443" s="38">
        <f t="shared" ca="1" si="272"/>
        <v>82.514501441746248</v>
      </c>
      <c r="S1443" s="38">
        <f t="shared" ca="1" si="273"/>
        <v>92.259876786736399</v>
      </c>
      <c r="T1443" s="38">
        <f t="shared" ca="1" si="274"/>
        <v>78.567962369612417</v>
      </c>
      <c r="U1443" s="38" t="str">
        <f t="shared" ca="1" si="275"/>
        <v>-</v>
      </c>
      <c r="V1443" s="38"/>
      <c r="W1443" s="38"/>
    </row>
    <row r="1444" spans="1:23" x14ac:dyDescent="0.35">
      <c r="A1444" s="2" t="str">
        <f>BASE_NOTAS[[#This Row],[Sigla]]&amp;BASE_NOTAS[[#This Row],[CÓDIGO]]</f>
        <v>MGSF_SF</v>
      </c>
      <c r="B1444" s="4" t="s">
        <v>192</v>
      </c>
      <c r="C1444" s="4" t="s">
        <v>57</v>
      </c>
      <c r="D1444" s="4" t="s">
        <v>126</v>
      </c>
      <c r="E1444" s="42">
        <v>21.563926194255828</v>
      </c>
      <c r="F1444" s="4" t="s">
        <v>611</v>
      </c>
      <c r="G144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18.451427708696841</v>
      </c>
      <c r="H144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44" s="38">
        <f t="shared" ca="1" si="264"/>
        <v>13.096899656750821</v>
      </c>
      <c r="K1444" s="38">
        <f t="shared" ca="1" si="265"/>
        <v>13.694524599046574</v>
      </c>
      <c r="L1444" s="38">
        <f t="shared" ca="1" si="266"/>
        <v>31.666856509853773</v>
      </c>
      <c r="M1444" s="38">
        <f t="shared" ca="1" si="267"/>
        <v>28.239563142729025</v>
      </c>
      <c r="N1444" s="38">
        <f t="shared" ca="1" si="268"/>
        <v>31.262631888895669</v>
      </c>
      <c r="O1444" s="38">
        <f t="shared" ca="1" si="269"/>
        <v>38.611643136630967</v>
      </c>
      <c r="P1444" s="38">
        <f t="shared" ca="1" si="270"/>
        <v>13.369111399879031</v>
      </c>
      <c r="Q1444" s="38">
        <f t="shared" ca="1" si="271"/>
        <v>18.876365673705564</v>
      </c>
      <c r="R1444" s="38">
        <f t="shared" ca="1" si="272"/>
        <v>9.6876648682224697</v>
      </c>
      <c r="S1444" s="38">
        <f t="shared" ca="1" si="273"/>
        <v>21.563926194255828</v>
      </c>
      <c r="T1444" s="38">
        <f t="shared" ca="1" si="274"/>
        <v>18.451427708696841</v>
      </c>
      <c r="U1444" s="38" t="str">
        <f t="shared" ca="1" si="275"/>
        <v>-</v>
      </c>
      <c r="V1444" s="38"/>
      <c r="W1444" s="38"/>
    </row>
    <row r="1445" spans="1:23" x14ac:dyDescent="0.35">
      <c r="A1445" s="2" t="str">
        <f>BASE_NOTAS[[#This Row],[Sigla]]&amp;BASE_NOTAS[[#This Row],[CÓDIGO]]</f>
        <v>MSSF_SF</v>
      </c>
      <c r="B1445" s="4" t="s">
        <v>193</v>
      </c>
      <c r="C1445" s="4" t="s">
        <v>57</v>
      </c>
      <c r="D1445" s="4" t="s">
        <v>126</v>
      </c>
      <c r="E1445" s="42">
        <v>82.67364676162785</v>
      </c>
      <c r="F1445" s="4" t="s">
        <v>611</v>
      </c>
      <c r="G144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71.306333699451358</v>
      </c>
      <c r="H144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45" s="38">
        <f t="shared" ca="1" si="264"/>
        <v>63.268896531227028</v>
      </c>
      <c r="K1445" s="38">
        <f t="shared" ca="1" si="265"/>
        <v>69.326900497294915</v>
      </c>
      <c r="L1445" s="38">
        <f t="shared" ca="1" si="266"/>
        <v>73.520692633332033</v>
      </c>
      <c r="M1445" s="38">
        <f t="shared" ca="1" si="267"/>
        <v>72.809524406950288</v>
      </c>
      <c r="N1445" s="38">
        <f t="shared" ca="1" si="268"/>
        <v>76.274437003336558</v>
      </c>
      <c r="O1445" s="38">
        <f t="shared" ca="1" si="269"/>
        <v>82.277841477923545</v>
      </c>
      <c r="P1445" s="38">
        <f t="shared" ca="1" si="270"/>
        <v>80.791402765822681</v>
      </c>
      <c r="Q1445" s="38">
        <f t="shared" ca="1" si="271"/>
        <v>79.161310153320386</v>
      </c>
      <c r="R1445" s="38">
        <f t="shared" ca="1" si="272"/>
        <v>82.898648634541232</v>
      </c>
      <c r="S1445" s="38">
        <f t="shared" ca="1" si="273"/>
        <v>82.67364676162785</v>
      </c>
      <c r="T1445" s="38">
        <f t="shared" ca="1" si="274"/>
        <v>71.306333699451358</v>
      </c>
      <c r="U1445" s="38" t="str">
        <f t="shared" ca="1" si="275"/>
        <v>-</v>
      </c>
      <c r="V1445" s="38"/>
      <c r="W1445" s="38"/>
    </row>
    <row r="1446" spans="1:23" x14ac:dyDescent="0.35">
      <c r="A1446" s="2" t="str">
        <f>BASE_NOTAS[[#This Row],[Sigla]]&amp;BASE_NOTAS[[#This Row],[CÓDIGO]]</f>
        <v>MTSF_SF</v>
      </c>
      <c r="B1446" s="4" t="s">
        <v>195</v>
      </c>
      <c r="C1446" s="4" t="s">
        <v>57</v>
      </c>
      <c r="D1446" s="4" t="s">
        <v>126</v>
      </c>
      <c r="E1446" s="42">
        <v>100</v>
      </c>
      <c r="F1446" s="4" t="s">
        <v>611</v>
      </c>
      <c r="G144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86.074686796904501</v>
      </c>
      <c r="H144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46" s="38">
        <f t="shared" ca="1" si="264"/>
        <v>81.800649131476533</v>
      </c>
      <c r="K1446" s="38">
        <f t="shared" ca="1" si="265"/>
        <v>84.552944394921028</v>
      </c>
      <c r="L1446" s="38">
        <f t="shared" ca="1" si="266"/>
        <v>85.681603701818048</v>
      </c>
      <c r="M1446" s="38">
        <f t="shared" ca="1" si="267"/>
        <v>84.050580045750863</v>
      </c>
      <c r="N1446" s="38">
        <f t="shared" ca="1" si="268"/>
        <v>90.18726514529834</v>
      </c>
      <c r="O1446" s="38">
        <f t="shared" ca="1" si="269"/>
        <v>93.082545279705002</v>
      </c>
      <c r="P1446" s="38">
        <f t="shared" ca="1" si="270"/>
        <v>98.566332344524824</v>
      </c>
      <c r="Q1446" s="38">
        <f t="shared" ca="1" si="271"/>
        <v>100</v>
      </c>
      <c r="R1446" s="38">
        <f t="shared" ca="1" si="272"/>
        <v>100</v>
      </c>
      <c r="S1446" s="38">
        <f t="shared" ca="1" si="273"/>
        <v>100</v>
      </c>
      <c r="T1446" s="38">
        <f t="shared" ca="1" si="274"/>
        <v>86.074686796904501</v>
      </c>
      <c r="U1446" s="38" t="str">
        <f t="shared" ca="1" si="275"/>
        <v>-</v>
      </c>
      <c r="V1446" s="38"/>
      <c r="W1446" s="38"/>
    </row>
    <row r="1447" spans="1:23" x14ac:dyDescent="0.35">
      <c r="A1447" s="2" t="str">
        <f>BASE_NOTAS[[#This Row],[Sigla]]&amp;BASE_NOTAS[[#This Row],[CÓDIGO]]</f>
        <v>PASF_SF</v>
      </c>
      <c r="B1447" s="4" t="s">
        <v>196</v>
      </c>
      <c r="C1447" s="4" t="s">
        <v>57</v>
      </c>
      <c r="D1447" s="4" t="s">
        <v>126</v>
      </c>
      <c r="E1447" s="42">
        <v>90.422502170293399</v>
      </c>
      <c r="F1447" s="4" t="s">
        <v>611</v>
      </c>
      <c r="G144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77.209591779340926</v>
      </c>
      <c r="H144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47" s="38">
        <f t="shared" ca="1" si="264"/>
        <v>98.625074583387573</v>
      </c>
      <c r="K1447" s="38">
        <f t="shared" ca="1" si="265"/>
        <v>100</v>
      </c>
      <c r="L1447" s="38">
        <f t="shared" ca="1" si="266"/>
        <v>100</v>
      </c>
      <c r="M1447" s="38">
        <f t="shared" ca="1" si="267"/>
        <v>95.39268581613635</v>
      </c>
      <c r="N1447" s="38">
        <f t="shared" ca="1" si="268"/>
        <v>94.759735183063654</v>
      </c>
      <c r="O1447" s="38">
        <f t="shared" ca="1" si="269"/>
        <v>93.705580126527295</v>
      </c>
      <c r="P1447" s="38">
        <f t="shared" ca="1" si="270"/>
        <v>89.788573203814465</v>
      </c>
      <c r="Q1447" s="38">
        <f t="shared" ca="1" si="271"/>
        <v>89.395333747413204</v>
      </c>
      <c r="R1447" s="38">
        <f t="shared" ca="1" si="272"/>
        <v>88.310925077915726</v>
      </c>
      <c r="S1447" s="38">
        <f t="shared" ca="1" si="273"/>
        <v>90.422502170293399</v>
      </c>
      <c r="T1447" s="38">
        <f t="shared" ca="1" si="274"/>
        <v>77.209591779340926</v>
      </c>
      <c r="U1447" s="38" t="str">
        <f t="shared" ca="1" si="275"/>
        <v>-</v>
      </c>
      <c r="V1447" s="38"/>
      <c r="W1447" s="38"/>
    </row>
    <row r="1448" spans="1:23" x14ac:dyDescent="0.35">
      <c r="A1448" s="2" t="str">
        <f>BASE_NOTAS[[#This Row],[Sigla]]&amp;BASE_NOTAS[[#This Row],[CÓDIGO]]</f>
        <v>PBSF_SF</v>
      </c>
      <c r="B1448" s="4" t="s">
        <v>197</v>
      </c>
      <c r="C1448" s="4" t="s">
        <v>57</v>
      </c>
      <c r="D1448" s="4" t="s">
        <v>126</v>
      </c>
      <c r="E1448" s="42">
        <v>94.648234720473042</v>
      </c>
      <c r="F1448" s="4" t="s">
        <v>611</v>
      </c>
      <c r="G144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79.364411063401974</v>
      </c>
      <c r="H144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48" s="38">
        <f t="shared" ca="1" si="264"/>
        <v>85.189912048173568</v>
      </c>
      <c r="K1448" s="38">
        <f t="shared" ca="1" si="265"/>
        <v>90.668779012738611</v>
      </c>
      <c r="L1448" s="38">
        <f t="shared" ca="1" si="266"/>
        <v>91.445539531374052</v>
      </c>
      <c r="M1448" s="38">
        <f t="shared" ca="1" si="267"/>
        <v>88.067543149237295</v>
      </c>
      <c r="N1448" s="38">
        <f t="shared" ca="1" si="268"/>
        <v>89.32657413875944</v>
      </c>
      <c r="O1448" s="38">
        <f t="shared" ca="1" si="269"/>
        <v>91.117312842934098</v>
      </c>
      <c r="P1448" s="38">
        <f t="shared" ca="1" si="270"/>
        <v>91.939021776825598</v>
      </c>
      <c r="Q1448" s="38">
        <f t="shared" ca="1" si="271"/>
        <v>91.826443023942431</v>
      </c>
      <c r="R1448" s="38">
        <f t="shared" ca="1" si="272"/>
        <v>91.048358106822988</v>
      </c>
      <c r="S1448" s="38">
        <f t="shared" ca="1" si="273"/>
        <v>94.648234720473042</v>
      </c>
      <c r="T1448" s="38">
        <f t="shared" ca="1" si="274"/>
        <v>79.364411063401974</v>
      </c>
      <c r="U1448" s="38" t="str">
        <f t="shared" ca="1" si="275"/>
        <v>-</v>
      </c>
      <c r="V1448" s="38"/>
      <c r="W1448" s="38"/>
    </row>
    <row r="1449" spans="1:23" x14ac:dyDescent="0.35">
      <c r="A1449" s="2" t="str">
        <f>BASE_NOTAS[[#This Row],[Sigla]]&amp;BASE_NOTAS[[#This Row],[CÓDIGO]]</f>
        <v>PESF_SF</v>
      </c>
      <c r="B1449" s="4" t="s">
        <v>198</v>
      </c>
      <c r="C1449" s="4" t="s">
        <v>57</v>
      </c>
      <c r="D1449" s="4" t="s">
        <v>126</v>
      </c>
      <c r="E1449" s="42">
        <v>80.280762606861657</v>
      </c>
      <c r="F1449" s="4" t="s">
        <v>611</v>
      </c>
      <c r="G144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68.780388798467911</v>
      </c>
      <c r="H144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49" s="38">
        <f t="shared" ca="1" si="264"/>
        <v>75.648953923248115</v>
      </c>
      <c r="K1449" s="38">
        <f t="shared" ca="1" si="265"/>
        <v>77.114909641494819</v>
      </c>
      <c r="L1449" s="38">
        <f t="shared" ca="1" si="266"/>
        <v>79.17120078619547</v>
      </c>
      <c r="M1449" s="38">
        <f t="shared" ca="1" si="267"/>
        <v>77.127749306024029</v>
      </c>
      <c r="N1449" s="38">
        <f t="shared" ca="1" si="268"/>
        <v>79.295667901155241</v>
      </c>
      <c r="O1449" s="38">
        <f t="shared" ca="1" si="269"/>
        <v>80.146803827343078</v>
      </c>
      <c r="P1449" s="38">
        <f t="shared" ca="1" si="270"/>
        <v>74.072718079123604</v>
      </c>
      <c r="Q1449" s="38">
        <f t="shared" ca="1" si="271"/>
        <v>73.265675632133949</v>
      </c>
      <c r="R1449" s="38">
        <f t="shared" ca="1" si="272"/>
        <v>75.166308124039574</v>
      </c>
      <c r="S1449" s="38">
        <f t="shared" ca="1" si="273"/>
        <v>80.280762606861657</v>
      </c>
      <c r="T1449" s="38">
        <f t="shared" ca="1" si="274"/>
        <v>68.780388798467911</v>
      </c>
      <c r="U1449" s="38" t="str">
        <f t="shared" ca="1" si="275"/>
        <v>-</v>
      </c>
      <c r="V1449" s="38"/>
      <c r="W1449" s="38"/>
    </row>
    <row r="1450" spans="1:23" x14ac:dyDescent="0.35">
      <c r="A1450" s="2" t="str">
        <f>BASE_NOTAS[[#This Row],[Sigla]]&amp;BASE_NOTAS[[#This Row],[CÓDIGO]]</f>
        <v>PISF_SF</v>
      </c>
      <c r="B1450" s="4" t="s">
        <v>199</v>
      </c>
      <c r="C1450" s="4" t="s">
        <v>57</v>
      </c>
      <c r="D1450" s="4" t="s">
        <v>126</v>
      </c>
      <c r="E1450" s="42">
        <v>65.865538195364749</v>
      </c>
      <c r="F1450" s="4" t="s">
        <v>611</v>
      </c>
      <c r="G145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54.11888003425662</v>
      </c>
      <c r="H145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50" s="38">
        <f t="shared" ca="1" si="264"/>
        <v>78.013600720132104</v>
      </c>
      <c r="K1450" s="38">
        <f t="shared" ca="1" si="265"/>
        <v>84.021499767356048</v>
      </c>
      <c r="L1450" s="38">
        <f t="shared" ca="1" si="266"/>
        <v>86.833833200711524</v>
      </c>
      <c r="M1450" s="38">
        <f t="shared" ca="1" si="267"/>
        <v>81.193596616978851</v>
      </c>
      <c r="N1450" s="38">
        <f t="shared" ca="1" si="268"/>
        <v>78.469027691123188</v>
      </c>
      <c r="O1450" s="38">
        <f t="shared" ca="1" si="269"/>
        <v>83.376287862315252</v>
      </c>
      <c r="P1450" s="38">
        <f t="shared" ca="1" si="270"/>
        <v>69.179425442011734</v>
      </c>
      <c r="Q1450" s="38">
        <f t="shared" ca="1" si="271"/>
        <v>66.262127371203889</v>
      </c>
      <c r="R1450" s="38">
        <f t="shared" ca="1" si="272"/>
        <v>67.891288995550212</v>
      </c>
      <c r="S1450" s="38">
        <f t="shared" ca="1" si="273"/>
        <v>65.865538195364749</v>
      </c>
      <c r="T1450" s="38">
        <f t="shared" ca="1" si="274"/>
        <v>54.11888003425662</v>
      </c>
      <c r="U1450" s="38" t="str">
        <f t="shared" ca="1" si="275"/>
        <v>-</v>
      </c>
      <c r="V1450" s="38"/>
      <c r="W1450" s="38"/>
    </row>
    <row r="1451" spans="1:23" x14ac:dyDescent="0.35">
      <c r="A1451" s="2" t="str">
        <f>BASE_NOTAS[[#This Row],[Sigla]]&amp;BASE_NOTAS[[#This Row],[CÓDIGO]]</f>
        <v>PRSF_SF</v>
      </c>
      <c r="B1451" s="4" t="s">
        <v>200</v>
      </c>
      <c r="C1451" s="4" t="s">
        <v>57</v>
      </c>
      <c r="D1451" s="4" t="s">
        <v>126</v>
      </c>
      <c r="E1451" s="42">
        <v>95.842348998765956</v>
      </c>
      <c r="F1451" s="4" t="s">
        <v>611</v>
      </c>
      <c r="G145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82.372648266674531</v>
      </c>
      <c r="H145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51" s="38">
        <f t="shared" ca="1" si="264"/>
        <v>81.905973247686546</v>
      </c>
      <c r="K1451" s="38">
        <f t="shared" ca="1" si="265"/>
        <v>86.850251437712473</v>
      </c>
      <c r="L1451" s="38">
        <f t="shared" ca="1" si="266"/>
        <v>91.289108350608473</v>
      </c>
      <c r="M1451" s="38">
        <f t="shared" ca="1" si="267"/>
        <v>85.991930007473044</v>
      </c>
      <c r="N1451" s="38">
        <f t="shared" ca="1" si="268"/>
        <v>82.275680212470505</v>
      </c>
      <c r="O1451" s="38">
        <f t="shared" ca="1" si="269"/>
        <v>83.383746296202958</v>
      </c>
      <c r="P1451" s="38">
        <f t="shared" ca="1" si="270"/>
        <v>80.394045612028464</v>
      </c>
      <c r="Q1451" s="38">
        <f t="shared" ca="1" si="271"/>
        <v>84.30402356430892</v>
      </c>
      <c r="R1451" s="38">
        <f t="shared" ca="1" si="272"/>
        <v>92.803889996212618</v>
      </c>
      <c r="S1451" s="38">
        <f t="shared" ca="1" si="273"/>
        <v>95.842348998765956</v>
      </c>
      <c r="T1451" s="38">
        <f t="shared" ca="1" si="274"/>
        <v>82.372648266674531</v>
      </c>
      <c r="U1451" s="38" t="str">
        <f t="shared" ca="1" si="275"/>
        <v>-</v>
      </c>
      <c r="V1451" s="38"/>
      <c r="W1451" s="38"/>
    </row>
    <row r="1452" spans="1:23" x14ac:dyDescent="0.35">
      <c r="A1452" s="2" t="str">
        <f>BASE_NOTAS[[#This Row],[Sigla]]&amp;BASE_NOTAS[[#This Row],[CÓDIGO]]</f>
        <v>RJSF_SF</v>
      </c>
      <c r="B1452" s="4" t="s">
        <v>201</v>
      </c>
      <c r="C1452" s="4" t="s">
        <v>57</v>
      </c>
      <c r="D1452" s="4" t="s">
        <v>126</v>
      </c>
      <c r="E1452" s="42">
        <v>0</v>
      </c>
      <c r="F1452" s="4" t="s">
        <v>611</v>
      </c>
      <c r="G145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145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52" s="38">
        <f t="shared" ca="1" si="264"/>
        <v>13.501739239546225</v>
      </c>
      <c r="K1452" s="38">
        <f t="shared" ca="1" si="265"/>
        <v>0</v>
      </c>
      <c r="L1452" s="38">
        <f t="shared" ca="1" si="266"/>
        <v>0</v>
      </c>
      <c r="M1452" s="38">
        <f t="shared" ca="1" si="267"/>
        <v>0</v>
      </c>
      <c r="N1452" s="38">
        <f t="shared" ca="1" si="268"/>
        <v>0</v>
      </c>
      <c r="O1452" s="38">
        <f t="shared" ca="1" si="269"/>
        <v>0</v>
      </c>
      <c r="P1452" s="38">
        <f t="shared" ca="1" si="270"/>
        <v>0</v>
      </c>
      <c r="Q1452" s="38">
        <f t="shared" ca="1" si="271"/>
        <v>13.809818435062638</v>
      </c>
      <c r="R1452" s="38">
        <f t="shared" ca="1" si="272"/>
        <v>0</v>
      </c>
      <c r="S1452" s="38">
        <f t="shared" ca="1" si="273"/>
        <v>0</v>
      </c>
      <c r="T1452" s="38">
        <f t="shared" ca="1" si="274"/>
        <v>0</v>
      </c>
      <c r="U1452" s="38" t="str">
        <f t="shared" ca="1" si="275"/>
        <v>-</v>
      </c>
      <c r="V1452" s="38"/>
      <c r="W1452" s="38"/>
    </row>
    <row r="1453" spans="1:23" x14ac:dyDescent="0.35">
      <c r="A1453" s="2" t="str">
        <f>BASE_NOTAS[[#This Row],[Sigla]]&amp;BASE_NOTAS[[#This Row],[CÓDIGO]]</f>
        <v>RNSF_SF</v>
      </c>
      <c r="B1453" s="4" t="s">
        <v>202</v>
      </c>
      <c r="C1453" s="4" t="s">
        <v>57</v>
      </c>
      <c r="D1453" s="4" t="s">
        <v>126</v>
      </c>
      <c r="E1453" s="42">
        <v>75.800213404682182</v>
      </c>
      <c r="F1453" s="4" t="s">
        <v>611</v>
      </c>
      <c r="G145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62.548197014996084</v>
      </c>
      <c r="H145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53" s="38">
        <f t="shared" ca="1" si="264"/>
        <v>100</v>
      </c>
      <c r="K1453" s="38">
        <f t="shared" ca="1" si="265"/>
        <v>98.613566351150922</v>
      </c>
      <c r="L1453" s="38">
        <f t="shared" ca="1" si="266"/>
        <v>97.41065209859417</v>
      </c>
      <c r="M1453" s="38">
        <f t="shared" ca="1" si="267"/>
        <v>90.210494205836397</v>
      </c>
      <c r="N1453" s="38">
        <f t="shared" ca="1" si="268"/>
        <v>86.314232970950385</v>
      </c>
      <c r="O1453" s="38">
        <f t="shared" ca="1" si="269"/>
        <v>82.747418214361801</v>
      </c>
      <c r="P1453" s="38">
        <f t="shared" ca="1" si="270"/>
        <v>74.816307955632396</v>
      </c>
      <c r="Q1453" s="38">
        <f t="shared" ca="1" si="271"/>
        <v>74.73472573885816</v>
      </c>
      <c r="R1453" s="38">
        <f t="shared" ca="1" si="272"/>
        <v>78.34096837296795</v>
      </c>
      <c r="S1453" s="38">
        <f t="shared" ca="1" si="273"/>
        <v>75.800213404682182</v>
      </c>
      <c r="T1453" s="38">
        <f t="shared" ca="1" si="274"/>
        <v>62.548197014996084</v>
      </c>
      <c r="U1453" s="38" t="str">
        <f t="shared" ca="1" si="275"/>
        <v>-</v>
      </c>
      <c r="V1453" s="38"/>
      <c r="W1453" s="38"/>
    </row>
    <row r="1454" spans="1:23" x14ac:dyDescent="0.35">
      <c r="A1454" s="2" t="str">
        <f>BASE_NOTAS[[#This Row],[Sigla]]&amp;BASE_NOTAS[[#This Row],[CÓDIGO]]</f>
        <v>ROSF_SF</v>
      </c>
      <c r="B1454" s="4" t="s">
        <v>203</v>
      </c>
      <c r="C1454" s="4" t="s">
        <v>57</v>
      </c>
      <c r="D1454" s="4" t="s">
        <v>126</v>
      </c>
      <c r="E1454" s="42">
        <v>94.191620981949285</v>
      </c>
      <c r="F1454" s="4" t="s">
        <v>611</v>
      </c>
      <c r="G145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82.411110034300847</v>
      </c>
      <c r="H145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54" s="38">
        <f t="shared" ca="1" si="264"/>
        <v>74.851279717510081</v>
      </c>
      <c r="K1454" s="38">
        <f t="shared" ca="1" si="265"/>
        <v>81.847050138872774</v>
      </c>
      <c r="L1454" s="38">
        <f t="shared" ca="1" si="266"/>
        <v>84.019886399646168</v>
      </c>
      <c r="M1454" s="38">
        <f t="shared" ca="1" si="267"/>
        <v>82.526642916847663</v>
      </c>
      <c r="N1454" s="38">
        <f t="shared" ca="1" si="268"/>
        <v>87.716617957161404</v>
      </c>
      <c r="O1454" s="38">
        <f t="shared" ca="1" si="269"/>
        <v>88.311728588979378</v>
      </c>
      <c r="P1454" s="38">
        <f t="shared" ca="1" si="270"/>
        <v>92.861584259438601</v>
      </c>
      <c r="Q1454" s="38">
        <f t="shared" ca="1" si="271"/>
        <v>86.867261241298948</v>
      </c>
      <c r="R1454" s="38">
        <f t="shared" ca="1" si="272"/>
        <v>87.923480460346227</v>
      </c>
      <c r="S1454" s="38">
        <f t="shared" ca="1" si="273"/>
        <v>94.191620981949285</v>
      </c>
      <c r="T1454" s="38">
        <f t="shared" ca="1" si="274"/>
        <v>82.411110034300847</v>
      </c>
      <c r="U1454" s="38" t="str">
        <f t="shared" ca="1" si="275"/>
        <v>-</v>
      </c>
      <c r="V1454" s="38"/>
      <c r="W1454" s="38"/>
    </row>
    <row r="1455" spans="1:23" x14ac:dyDescent="0.35">
      <c r="A1455" s="2" t="str">
        <f>BASE_NOTAS[[#This Row],[Sigla]]&amp;BASE_NOTAS[[#This Row],[CÓDIGO]]</f>
        <v>RRSF_SF</v>
      </c>
      <c r="B1455" s="4" t="s">
        <v>204</v>
      </c>
      <c r="C1455" s="4" t="s">
        <v>57</v>
      </c>
      <c r="D1455" s="4" t="s">
        <v>126</v>
      </c>
      <c r="E1455" s="42">
        <v>89.169905928515902</v>
      </c>
      <c r="F1455" s="4" t="s">
        <v>611</v>
      </c>
      <c r="G145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77.033368332336138</v>
      </c>
      <c r="H145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55" s="38">
        <f t="shared" ca="1" si="264"/>
        <v>98.749105001058453</v>
      </c>
      <c r="K1455" s="38">
        <f t="shared" ca="1" si="265"/>
        <v>88.634246634285844</v>
      </c>
      <c r="L1455" s="38">
        <f t="shared" ca="1" si="266"/>
        <v>86.673814744228181</v>
      </c>
      <c r="M1455" s="38">
        <f t="shared" ca="1" si="267"/>
        <v>88.010439906278364</v>
      </c>
      <c r="N1455" s="38">
        <f t="shared" ca="1" si="268"/>
        <v>81.469979221339912</v>
      </c>
      <c r="O1455" s="38">
        <f t="shared" ca="1" si="269"/>
        <v>92.506745630660021</v>
      </c>
      <c r="P1455" s="38">
        <f t="shared" ca="1" si="270"/>
        <v>91.90404694620554</v>
      </c>
      <c r="Q1455" s="38">
        <f t="shared" ca="1" si="271"/>
        <v>88.0133718206705</v>
      </c>
      <c r="R1455" s="38">
        <f t="shared" ca="1" si="272"/>
        <v>87.977527941077312</v>
      </c>
      <c r="S1455" s="38">
        <f t="shared" ca="1" si="273"/>
        <v>89.169905928515902</v>
      </c>
      <c r="T1455" s="38">
        <f t="shared" ca="1" si="274"/>
        <v>77.033368332336138</v>
      </c>
      <c r="U1455" s="38" t="str">
        <f t="shared" ca="1" si="275"/>
        <v>-</v>
      </c>
      <c r="V1455" s="38"/>
      <c r="W1455" s="38"/>
    </row>
    <row r="1456" spans="1:23" x14ac:dyDescent="0.35">
      <c r="A1456" s="2" t="str">
        <f>BASE_NOTAS[[#This Row],[Sigla]]&amp;BASE_NOTAS[[#This Row],[CÓDIGO]]</f>
        <v>RSSF_SF</v>
      </c>
      <c r="B1456" s="4" t="s">
        <v>205</v>
      </c>
      <c r="C1456" s="4" t="s">
        <v>57</v>
      </c>
      <c r="D1456" s="4" t="s">
        <v>126</v>
      </c>
      <c r="E1456" s="42">
        <v>11.889146320845214</v>
      </c>
      <c r="F1456" s="4" t="s">
        <v>611</v>
      </c>
      <c r="G145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16.092731856889685</v>
      </c>
      <c r="H145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56" s="38">
        <f t="shared" ca="1" si="264"/>
        <v>0</v>
      </c>
      <c r="K1456" s="38">
        <f t="shared" ca="1" si="265"/>
        <v>9.3052386736109867</v>
      </c>
      <c r="L1456" s="38">
        <f t="shared" ca="1" si="266"/>
        <v>19.319090482549996</v>
      </c>
      <c r="M1456" s="38">
        <f t="shared" ca="1" si="267"/>
        <v>15.294700793436533</v>
      </c>
      <c r="N1456" s="38">
        <f t="shared" ca="1" si="268"/>
        <v>19.915862443272914</v>
      </c>
      <c r="O1456" s="38">
        <f t="shared" ca="1" si="269"/>
        <v>28.794825718053346</v>
      </c>
      <c r="P1456" s="38">
        <f t="shared" ca="1" si="270"/>
        <v>7.3725161456457755</v>
      </c>
      <c r="Q1456" s="38">
        <f t="shared" ca="1" si="271"/>
        <v>0</v>
      </c>
      <c r="R1456" s="38">
        <f t="shared" ca="1" si="272"/>
        <v>1.5373977562803134</v>
      </c>
      <c r="S1456" s="38">
        <f t="shared" ca="1" si="273"/>
        <v>11.889146320845214</v>
      </c>
      <c r="T1456" s="38">
        <f t="shared" ca="1" si="274"/>
        <v>16.092731856889685</v>
      </c>
      <c r="U1456" s="38" t="str">
        <f t="shared" ca="1" si="275"/>
        <v>-</v>
      </c>
      <c r="V1456" s="38"/>
      <c r="W1456" s="38"/>
    </row>
    <row r="1457" spans="1:23" x14ac:dyDescent="0.35">
      <c r="A1457" s="2" t="str">
        <f>BASE_NOTAS[[#This Row],[Sigla]]&amp;BASE_NOTAS[[#This Row],[CÓDIGO]]</f>
        <v>SCSF_SF</v>
      </c>
      <c r="B1457" s="4" t="s">
        <v>194</v>
      </c>
      <c r="C1457" s="4" t="s">
        <v>57</v>
      </c>
      <c r="D1457" s="4" t="s">
        <v>126</v>
      </c>
      <c r="E1457" s="42">
        <v>81.058139239237534</v>
      </c>
      <c r="F1457" s="4" t="s">
        <v>611</v>
      </c>
      <c r="G145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71.91914398322308</v>
      </c>
      <c r="H145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57" s="38">
        <f t="shared" ca="1" si="264"/>
        <v>79.832120209248927</v>
      </c>
      <c r="K1457" s="38">
        <f t="shared" ca="1" si="265"/>
        <v>81.776943179529837</v>
      </c>
      <c r="L1457" s="38">
        <f t="shared" ca="1" si="266"/>
        <v>83.027439583522437</v>
      </c>
      <c r="M1457" s="38">
        <f t="shared" ca="1" si="267"/>
        <v>64.959883309735204</v>
      </c>
      <c r="N1457" s="38">
        <f t="shared" ca="1" si="268"/>
        <v>69.641567019010594</v>
      </c>
      <c r="O1457" s="38">
        <f t="shared" ca="1" si="269"/>
        <v>73.406717192508182</v>
      </c>
      <c r="P1457" s="38">
        <f t="shared" ca="1" si="270"/>
        <v>66.351956982029762</v>
      </c>
      <c r="Q1457" s="38">
        <f t="shared" ca="1" si="271"/>
        <v>70.082698672141987</v>
      </c>
      <c r="R1457" s="38">
        <f t="shared" ca="1" si="272"/>
        <v>74.555849120722911</v>
      </c>
      <c r="S1457" s="38">
        <f t="shared" ca="1" si="273"/>
        <v>81.058139239237534</v>
      </c>
      <c r="T1457" s="38">
        <f t="shared" ca="1" si="274"/>
        <v>71.91914398322308</v>
      </c>
      <c r="U1457" s="38" t="str">
        <f t="shared" ca="1" si="275"/>
        <v>-</v>
      </c>
      <c r="V1457" s="38"/>
      <c r="W1457" s="38"/>
    </row>
    <row r="1458" spans="1:23" x14ac:dyDescent="0.35">
      <c r="A1458" s="2" t="str">
        <f>BASE_NOTAS[[#This Row],[Sigla]]&amp;BASE_NOTAS[[#This Row],[CÓDIGO]]</f>
        <v>SESF_SF</v>
      </c>
      <c r="B1458" s="4" t="s">
        <v>206</v>
      </c>
      <c r="C1458" s="4" t="s">
        <v>57</v>
      </c>
      <c r="D1458" s="4" t="s">
        <v>126</v>
      </c>
      <c r="E1458" s="42">
        <v>88.491719346526523</v>
      </c>
      <c r="F1458" s="4" t="s">
        <v>611</v>
      </c>
      <c r="G145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77.941546334605903</v>
      </c>
      <c r="H145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58" s="38">
        <f t="shared" ca="1" si="264"/>
        <v>72.504871093875465</v>
      </c>
      <c r="K1458" s="38">
        <f t="shared" ca="1" si="265"/>
        <v>77.225533914015841</v>
      </c>
      <c r="L1458" s="38">
        <f t="shared" ca="1" si="266"/>
        <v>80.410315378101842</v>
      </c>
      <c r="M1458" s="38">
        <f t="shared" ca="1" si="267"/>
        <v>82.851499483932599</v>
      </c>
      <c r="N1458" s="38">
        <f t="shared" ca="1" si="268"/>
        <v>81.516463208616287</v>
      </c>
      <c r="O1458" s="38">
        <f t="shared" ca="1" si="269"/>
        <v>82.945333046311433</v>
      </c>
      <c r="P1458" s="38">
        <f t="shared" ca="1" si="270"/>
        <v>77.146761568796691</v>
      </c>
      <c r="Q1458" s="38">
        <f t="shared" ca="1" si="271"/>
        <v>75.031583153118234</v>
      </c>
      <c r="R1458" s="38">
        <f t="shared" ca="1" si="272"/>
        <v>79.518957385597204</v>
      </c>
      <c r="S1458" s="38">
        <f t="shared" ca="1" si="273"/>
        <v>88.491719346526523</v>
      </c>
      <c r="T1458" s="38">
        <f t="shared" ca="1" si="274"/>
        <v>77.941546334605903</v>
      </c>
      <c r="U1458" s="38" t="str">
        <f t="shared" ca="1" si="275"/>
        <v>-</v>
      </c>
      <c r="V1458" s="38"/>
      <c r="W1458" s="38"/>
    </row>
    <row r="1459" spans="1:23" x14ac:dyDescent="0.35">
      <c r="A1459" s="2" t="str">
        <f>BASE_NOTAS[[#This Row],[Sigla]]&amp;BASE_NOTAS[[#This Row],[CÓDIGO]]</f>
        <v>SPSF_SF</v>
      </c>
      <c r="B1459" s="4" t="s">
        <v>186</v>
      </c>
      <c r="C1459" s="4" t="s">
        <v>57</v>
      </c>
      <c r="D1459" s="4" t="s">
        <v>126</v>
      </c>
      <c r="E1459" s="42">
        <v>37.601191926057297</v>
      </c>
      <c r="F1459" s="4" t="s">
        <v>611</v>
      </c>
      <c r="G145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34.5136579499775</v>
      </c>
      <c r="H145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59" s="38">
        <f t="shared" ca="1" si="264"/>
        <v>27.219923941919163</v>
      </c>
      <c r="K1459" s="38">
        <f t="shared" ca="1" si="265"/>
        <v>25.996017706879869</v>
      </c>
      <c r="L1459" s="38">
        <f t="shared" ca="1" si="266"/>
        <v>37.52427531659103</v>
      </c>
      <c r="M1459" s="38">
        <f t="shared" ca="1" si="267"/>
        <v>33.3479348822285</v>
      </c>
      <c r="N1459" s="38">
        <f t="shared" ca="1" si="268"/>
        <v>38.341021161626244</v>
      </c>
      <c r="O1459" s="38">
        <f t="shared" ca="1" si="269"/>
        <v>45.145381794996588</v>
      </c>
      <c r="P1459" s="38">
        <f t="shared" ca="1" si="270"/>
        <v>32.830091790038892</v>
      </c>
      <c r="Q1459" s="38">
        <f t="shared" ca="1" si="271"/>
        <v>37.802250892426478</v>
      </c>
      <c r="R1459" s="38">
        <f t="shared" ca="1" si="272"/>
        <v>29.114613857186725</v>
      </c>
      <c r="S1459" s="38">
        <f t="shared" ca="1" si="273"/>
        <v>37.601191926057297</v>
      </c>
      <c r="T1459" s="38">
        <f t="shared" ca="1" si="274"/>
        <v>34.5136579499775</v>
      </c>
      <c r="U1459" s="38" t="str">
        <f t="shared" ca="1" si="275"/>
        <v>-</v>
      </c>
      <c r="V1459" s="38"/>
      <c r="W1459" s="38"/>
    </row>
    <row r="1460" spans="1:23" x14ac:dyDescent="0.35">
      <c r="A1460" s="2" t="str">
        <f>BASE_NOTAS[[#This Row],[Sigla]]&amp;BASE_NOTAS[[#This Row],[CÓDIGO]]</f>
        <v>TOSF_SF</v>
      </c>
      <c r="B1460" s="4" t="s">
        <v>185</v>
      </c>
      <c r="C1460" s="4" t="s">
        <v>57</v>
      </c>
      <c r="D1460" s="4" t="s">
        <v>126</v>
      </c>
      <c r="E1460" s="42">
        <v>88.765006983282248</v>
      </c>
      <c r="F1460" s="4" t="s">
        <v>611</v>
      </c>
      <c r="G146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74.544993421135501</v>
      </c>
      <c r="H146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60" s="38">
        <f t="shared" ca="1" si="264"/>
        <v>85.797179311362299</v>
      </c>
      <c r="K1460" s="38">
        <f t="shared" ca="1" si="265"/>
        <v>89.421467277687171</v>
      </c>
      <c r="L1460" s="38">
        <f t="shared" ca="1" si="266"/>
        <v>87.997952291944799</v>
      </c>
      <c r="M1460" s="38">
        <f t="shared" ca="1" si="267"/>
        <v>88.440377007554915</v>
      </c>
      <c r="N1460" s="38">
        <f t="shared" ca="1" si="268"/>
        <v>77.698597402105847</v>
      </c>
      <c r="O1460" s="38">
        <f t="shared" ca="1" si="269"/>
        <v>82.640125854670316</v>
      </c>
      <c r="P1460" s="38">
        <f t="shared" ca="1" si="270"/>
        <v>81.609835305568723</v>
      </c>
      <c r="Q1460" s="38">
        <f t="shared" ca="1" si="271"/>
        <v>85.662790468655814</v>
      </c>
      <c r="R1460" s="38">
        <f t="shared" ca="1" si="272"/>
        <v>88.289868603045392</v>
      </c>
      <c r="S1460" s="38">
        <f t="shared" ca="1" si="273"/>
        <v>88.765006983282248</v>
      </c>
      <c r="T1460" s="38">
        <f t="shared" ca="1" si="274"/>
        <v>74.544993421135501</v>
      </c>
      <c r="U1460" s="38" t="str">
        <f t="shared" ca="1" si="275"/>
        <v>-</v>
      </c>
      <c r="V1460" s="38"/>
      <c r="W1460" s="38"/>
    </row>
    <row r="1461" spans="1:23" x14ac:dyDescent="0.35">
      <c r="A1461" s="2" t="str">
        <f>BASE_NOTAS[[#This Row],[Sigla]]&amp;BASE_NOTAS[[#This Row],[CÓDIGO]]</f>
        <v>ACSF_SO</v>
      </c>
      <c r="B1461" s="4" t="s">
        <v>156</v>
      </c>
      <c r="C1461" s="4" t="s">
        <v>58</v>
      </c>
      <c r="D1461" s="4" t="s">
        <v>127</v>
      </c>
      <c r="E1461" s="42">
        <v>73.322001863095323</v>
      </c>
      <c r="F1461" s="4" t="s">
        <v>611</v>
      </c>
      <c r="G146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63.385946523785982</v>
      </c>
      <c r="H146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61" s="38">
        <f t="shared" ca="1" si="264"/>
        <v>80.45719820316134</v>
      </c>
      <c r="K1461" s="38">
        <f t="shared" ca="1" si="265"/>
        <v>65.317144922476544</v>
      </c>
      <c r="L1461" s="38">
        <f t="shared" ca="1" si="266"/>
        <v>81.477617439317669</v>
      </c>
      <c r="M1461" s="38">
        <f t="shared" ca="1" si="267"/>
        <v>79.018450841908034</v>
      </c>
      <c r="N1461" s="38">
        <f t="shared" ca="1" si="268"/>
        <v>71.537706981123094</v>
      </c>
      <c r="O1461" s="38">
        <f t="shared" ca="1" si="269"/>
        <v>60.262860128455543</v>
      </c>
      <c r="P1461" s="38">
        <f t="shared" ca="1" si="270"/>
        <v>78.64324091819195</v>
      </c>
      <c r="Q1461" s="38">
        <f t="shared" ca="1" si="271"/>
        <v>65.702225222515409</v>
      </c>
      <c r="R1461" s="38">
        <f t="shared" ca="1" si="272"/>
        <v>78.231181130389601</v>
      </c>
      <c r="S1461" s="38">
        <f t="shared" ca="1" si="273"/>
        <v>73.322001863095323</v>
      </c>
      <c r="T1461" s="38">
        <f t="shared" ca="1" si="274"/>
        <v>63.385946523785982</v>
      </c>
      <c r="U1461" s="38" t="str">
        <f t="shared" ca="1" si="275"/>
        <v>-</v>
      </c>
      <c r="V1461" s="38"/>
      <c r="W1461" s="38"/>
    </row>
    <row r="1462" spans="1:23" x14ac:dyDescent="0.35">
      <c r="A1462" s="2" t="str">
        <f>BASE_NOTAS[[#This Row],[Sigla]]&amp;BASE_NOTAS[[#This Row],[CÓDIGO]]</f>
        <v>ALSF_SO</v>
      </c>
      <c r="B1462" s="4" t="s">
        <v>157</v>
      </c>
      <c r="C1462" s="4" t="s">
        <v>58</v>
      </c>
      <c r="D1462" s="4" t="s">
        <v>127</v>
      </c>
      <c r="E1462" s="42">
        <v>34.710702069107654</v>
      </c>
      <c r="F1462" s="4" t="s">
        <v>611</v>
      </c>
      <c r="G146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146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62" s="38">
        <f t="shared" ca="1" si="264"/>
        <v>77.187663852376815</v>
      </c>
      <c r="K1462" s="38">
        <f t="shared" ca="1" si="265"/>
        <v>99.971565822932689</v>
      </c>
      <c r="L1462" s="38">
        <f t="shared" ca="1" si="266"/>
        <v>76.35421667887293</v>
      </c>
      <c r="M1462" s="38">
        <f t="shared" ca="1" si="267"/>
        <v>77.86260972738657</v>
      </c>
      <c r="N1462" s="38">
        <f t="shared" ca="1" si="268"/>
        <v>51.276011101899059</v>
      </c>
      <c r="O1462" s="38">
        <f t="shared" ca="1" si="269"/>
        <v>65.386251232781902</v>
      </c>
      <c r="P1462" s="38">
        <f t="shared" ca="1" si="270"/>
        <v>37.112510256099412</v>
      </c>
      <c r="Q1462" s="38">
        <f t="shared" ca="1" si="271"/>
        <v>11.912874830653475</v>
      </c>
      <c r="R1462" s="38">
        <f t="shared" ca="1" si="272"/>
        <v>66.670606134700961</v>
      </c>
      <c r="S1462" s="38">
        <f t="shared" ca="1" si="273"/>
        <v>34.710702069107654</v>
      </c>
      <c r="T1462" s="38">
        <f t="shared" ca="1" si="274"/>
        <v>0</v>
      </c>
      <c r="U1462" s="38" t="str">
        <f t="shared" ca="1" si="275"/>
        <v>-</v>
      </c>
      <c r="V1462" s="38"/>
      <c r="W1462" s="38"/>
    </row>
    <row r="1463" spans="1:23" x14ac:dyDescent="0.35">
      <c r="A1463" s="2" t="str">
        <f>BASE_NOTAS[[#This Row],[Sigla]]&amp;BASE_NOTAS[[#This Row],[CÓDIGO]]</f>
        <v>AMSF_SO</v>
      </c>
      <c r="B1463" s="4" t="s">
        <v>158</v>
      </c>
      <c r="C1463" s="4" t="s">
        <v>58</v>
      </c>
      <c r="D1463" s="4" t="s">
        <v>127</v>
      </c>
      <c r="E1463" s="42">
        <v>81.637638169113487</v>
      </c>
      <c r="F1463" s="4" t="s">
        <v>611</v>
      </c>
      <c r="G146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146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63" s="38">
        <f t="shared" ca="1" si="264"/>
        <v>81.444318638161363</v>
      </c>
      <c r="K1463" s="38">
        <f t="shared" ca="1" si="265"/>
        <v>56.910743940491116</v>
      </c>
      <c r="L1463" s="38">
        <f t="shared" ca="1" si="266"/>
        <v>73.344997633300608</v>
      </c>
      <c r="M1463" s="38">
        <f t="shared" ca="1" si="267"/>
        <v>82.872466628020732</v>
      </c>
      <c r="N1463" s="38">
        <f t="shared" ca="1" si="268"/>
        <v>73.886869397318662</v>
      </c>
      <c r="O1463" s="38">
        <f t="shared" ca="1" si="269"/>
        <v>71.327084987168078</v>
      </c>
      <c r="P1463" s="38">
        <f t="shared" ca="1" si="270"/>
        <v>79.303077409211269</v>
      </c>
      <c r="Q1463" s="38">
        <f t="shared" ca="1" si="271"/>
        <v>66.556825554629725</v>
      </c>
      <c r="R1463" s="38">
        <f t="shared" ca="1" si="272"/>
        <v>100</v>
      </c>
      <c r="S1463" s="38">
        <f t="shared" ca="1" si="273"/>
        <v>81.637638169113487</v>
      </c>
      <c r="T1463" s="38">
        <f t="shared" ca="1" si="274"/>
        <v>100</v>
      </c>
      <c r="U1463" s="38" t="str">
        <f t="shared" ca="1" si="275"/>
        <v>-</v>
      </c>
      <c r="V1463" s="38"/>
      <c r="W1463" s="38"/>
    </row>
    <row r="1464" spans="1:23" x14ac:dyDescent="0.35">
      <c r="A1464" s="2" t="str">
        <f>BASE_NOTAS[[#This Row],[Sigla]]&amp;BASE_NOTAS[[#This Row],[CÓDIGO]]</f>
        <v>APSF_SO</v>
      </c>
      <c r="B1464" s="4" t="s">
        <v>184</v>
      </c>
      <c r="C1464" s="4" t="s">
        <v>58</v>
      </c>
      <c r="D1464" s="4" t="s">
        <v>127</v>
      </c>
      <c r="E1464" s="42">
        <v>76.186411576904561</v>
      </c>
      <c r="F1464" s="4" t="s">
        <v>611</v>
      </c>
      <c r="G146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61.871399732191371</v>
      </c>
      <c r="H146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64" s="38">
        <f t="shared" ca="1" si="264"/>
        <v>0</v>
      </c>
      <c r="K1464" s="38">
        <f t="shared" ca="1" si="265"/>
        <v>65.009616861582344</v>
      </c>
      <c r="L1464" s="38">
        <f t="shared" ca="1" si="266"/>
        <v>0</v>
      </c>
      <c r="M1464" s="38">
        <f t="shared" ca="1" si="267"/>
        <v>11.266470308213865</v>
      </c>
      <c r="N1464" s="38">
        <f t="shared" ca="1" si="268"/>
        <v>0</v>
      </c>
      <c r="O1464" s="38">
        <f t="shared" ca="1" si="269"/>
        <v>16.579453433442438</v>
      </c>
      <c r="P1464" s="38">
        <f t="shared" ca="1" si="270"/>
        <v>46.590545741559467</v>
      </c>
      <c r="Q1464" s="38">
        <f t="shared" ca="1" si="271"/>
        <v>24.188540671978327</v>
      </c>
      <c r="R1464" s="38">
        <f t="shared" ca="1" si="272"/>
        <v>65.280387025352866</v>
      </c>
      <c r="S1464" s="38">
        <f t="shared" ca="1" si="273"/>
        <v>76.186411576904561</v>
      </c>
      <c r="T1464" s="38">
        <f t="shared" ca="1" si="274"/>
        <v>61.871399732191371</v>
      </c>
      <c r="U1464" s="38" t="str">
        <f t="shared" ca="1" si="275"/>
        <v>-</v>
      </c>
      <c r="V1464" s="38"/>
      <c r="W1464" s="38"/>
    </row>
    <row r="1465" spans="1:23" x14ac:dyDescent="0.35">
      <c r="A1465" s="2" t="str">
        <f>BASE_NOTAS[[#This Row],[Sigla]]&amp;BASE_NOTAS[[#This Row],[CÓDIGO]]</f>
        <v>BASF_SO</v>
      </c>
      <c r="B1465" s="4" t="s">
        <v>187</v>
      </c>
      <c r="C1465" s="4" t="s">
        <v>58</v>
      </c>
      <c r="D1465" s="4" t="s">
        <v>127</v>
      </c>
      <c r="E1465" s="42">
        <v>74.58002367317124</v>
      </c>
      <c r="F1465" s="4" t="s">
        <v>611</v>
      </c>
      <c r="G146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36.153242272210669</v>
      </c>
      <c r="H146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65" s="38">
        <f t="shared" ca="1" si="264"/>
        <v>83.538100620356431</v>
      </c>
      <c r="K1465" s="38">
        <f t="shared" ca="1" si="265"/>
        <v>68.874731904990327</v>
      </c>
      <c r="L1465" s="38">
        <f t="shared" ca="1" si="266"/>
        <v>73.095980683309719</v>
      </c>
      <c r="M1465" s="38">
        <f t="shared" ca="1" si="267"/>
        <v>83.281655643029026</v>
      </c>
      <c r="N1465" s="38">
        <f t="shared" ca="1" si="268"/>
        <v>83.090354177915046</v>
      </c>
      <c r="O1465" s="38">
        <f t="shared" ca="1" si="269"/>
        <v>70.254623431054313</v>
      </c>
      <c r="P1465" s="38">
        <f t="shared" ca="1" si="270"/>
        <v>84.759856359446076</v>
      </c>
      <c r="Q1465" s="38">
        <f t="shared" ca="1" si="271"/>
        <v>73.624281154033028</v>
      </c>
      <c r="R1465" s="38">
        <f t="shared" ca="1" si="272"/>
        <v>82.115893790054713</v>
      </c>
      <c r="S1465" s="38">
        <f t="shared" ca="1" si="273"/>
        <v>74.58002367317124</v>
      </c>
      <c r="T1465" s="38">
        <f t="shared" ca="1" si="274"/>
        <v>36.153242272210669</v>
      </c>
      <c r="U1465" s="38" t="str">
        <f t="shared" ca="1" si="275"/>
        <v>-</v>
      </c>
      <c r="V1465" s="38"/>
      <c r="W1465" s="38"/>
    </row>
    <row r="1466" spans="1:23" x14ac:dyDescent="0.35">
      <c r="A1466" s="2" t="str">
        <f>BASE_NOTAS[[#This Row],[Sigla]]&amp;BASE_NOTAS[[#This Row],[CÓDIGO]]</f>
        <v>CESF_SO</v>
      </c>
      <c r="B1466" s="4" t="s">
        <v>188</v>
      </c>
      <c r="C1466" s="4" t="s">
        <v>58</v>
      </c>
      <c r="D1466" s="4" t="s">
        <v>127</v>
      </c>
      <c r="E1466" s="42">
        <v>37.141101504775989</v>
      </c>
      <c r="F1466" s="4" t="s">
        <v>611</v>
      </c>
      <c r="G146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59.491594697106244</v>
      </c>
      <c r="H146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66" s="38">
        <f t="shared" ca="1" si="264"/>
        <v>71.706263733453099</v>
      </c>
      <c r="K1466" s="38">
        <f t="shared" ca="1" si="265"/>
        <v>74.791782926663359</v>
      </c>
      <c r="L1466" s="38">
        <f t="shared" ca="1" si="266"/>
        <v>58.49728162869404</v>
      </c>
      <c r="M1466" s="38">
        <f t="shared" ca="1" si="267"/>
        <v>73.270048403287731</v>
      </c>
      <c r="N1466" s="38">
        <f t="shared" ca="1" si="268"/>
        <v>60.70099403999577</v>
      </c>
      <c r="O1466" s="38">
        <f t="shared" ca="1" si="269"/>
        <v>53.162079717265541</v>
      </c>
      <c r="P1466" s="38">
        <f t="shared" ca="1" si="270"/>
        <v>65.632256122263982</v>
      </c>
      <c r="Q1466" s="38">
        <f t="shared" ca="1" si="271"/>
        <v>73.923157482629293</v>
      </c>
      <c r="R1466" s="38">
        <f t="shared" ca="1" si="272"/>
        <v>34.611136205323625</v>
      </c>
      <c r="S1466" s="38">
        <f t="shared" ca="1" si="273"/>
        <v>37.141101504775989</v>
      </c>
      <c r="T1466" s="38">
        <f t="shared" ca="1" si="274"/>
        <v>59.491594697106244</v>
      </c>
      <c r="U1466" s="38" t="str">
        <f t="shared" ca="1" si="275"/>
        <v>-</v>
      </c>
      <c r="V1466" s="38"/>
      <c r="W1466" s="38"/>
    </row>
    <row r="1467" spans="1:23" x14ac:dyDescent="0.35">
      <c r="A1467" s="2" t="str">
        <f>BASE_NOTAS[[#This Row],[Sigla]]&amp;BASE_NOTAS[[#This Row],[CÓDIGO]]</f>
        <v>DFSF_SO</v>
      </c>
      <c r="B1467" s="4" t="s">
        <v>189</v>
      </c>
      <c r="C1467" s="4" t="s">
        <v>58</v>
      </c>
      <c r="D1467" s="4" t="s">
        <v>127</v>
      </c>
      <c r="E1467" s="42">
        <v>20.965760138999929</v>
      </c>
      <c r="F1467" s="4" t="s">
        <v>611</v>
      </c>
      <c r="G146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46.279281526262764</v>
      </c>
      <c r="H146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67" s="38">
        <f t="shared" ca="1" si="264"/>
        <v>40.4450067258038</v>
      </c>
      <c r="K1467" s="38">
        <f t="shared" ca="1" si="265"/>
        <v>37.731468616242694</v>
      </c>
      <c r="L1467" s="38">
        <f t="shared" ca="1" si="266"/>
        <v>15.51497998067779</v>
      </c>
      <c r="M1467" s="38">
        <f t="shared" ca="1" si="267"/>
        <v>44.235030351328071</v>
      </c>
      <c r="N1467" s="38">
        <f t="shared" ca="1" si="268"/>
        <v>50.060329695806885</v>
      </c>
      <c r="O1467" s="38">
        <f t="shared" ca="1" si="269"/>
        <v>55.307048348564983</v>
      </c>
      <c r="P1467" s="38">
        <f t="shared" ca="1" si="270"/>
        <v>50.364764461241606</v>
      </c>
      <c r="Q1467" s="38">
        <f t="shared" ca="1" si="271"/>
        <v>53.332004042424799</v>
      </c>
      <c r="R1467" s="38">
        <f t="shared" ca="1" si="272"/>
        <v>37.223157614263393</v>
      </c>
      <c r="S1467" s="38">
        <f t="shared" ca="1" si="273"/>
        <v>20.965760138999929</v>
      </c>
      <c r="T1467" s="38">
        <f t="shared" ca="1" si="274"/>
        <v>46.279281526262764</v>
      </c>
      <c r="U1467" s="38" t="str">
        <f t="shared" ca="1" si="275"/>
        <v>-</v>
      </c>
      <c r="V1467" s="38"/>
      <c r="W1467" s="38"/>
    </row>
    <row r="1468" spans="1:23" x14ac:dyDescent="0.35">
      <c r="A1468" s="2" t="str">
        <f>BASE_NOTAS[[#This Row],[Sigla]]&amp;BASE_NOTAS[[#This Row],[CÓDIGO]]</f>
        <v>ESSF_SO</v>
      </c>
      <c r="B1468" s="4" t="s">
        <v>183</v>
      </c>
      <c r="C1468" s="4" t="s">
        <v>58</v>
      </c>
      <c r="D1468" s="4" t="s">
        <v>127</v>
      </c>
      <c r="E1468" s="42">
        <v>53.797207942806288</v>
      </c>
      <c r="F1468" s="4" t="s">
        <v>611</v>
      </c>
      <c r="G146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31.001037807513924</v>
      </c>
      <c r="H146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68" s="38">
        <f t="shared" ca="1" si="264"/>
        <v>61.050885600663449</v>
      </c>
      <c r="K1468" s="38">
        <f t="shared" ca="1" si="265"/>
        <v>43.530112215789707</v>
      </c>
      <c r="L1468" s="38">
        <f t="shared" ca="1" si="266"/>
        <v>55.420577848408328</v>
      </c>
      <c r="M1468" s="38">
        <f t="shared" ca="1" si="267"/>
        <v>49.718364799266382</v>
      </c>
      <c r="N1468" s="38">
        <f t="shared" ca="1" si="268"/>
        <v>61.657719563678789</v>
      </c>
      <c r="O1468" s="38">
        <f t="shared" ca="1" si="269"/>
        <v>39.410509008050816</v>
      </c>
      <c r="P1468" s="38">
        <f t="shared" ca="1" si="270"/>
        <v>32.192324087745526</v>
      </c>
      <c r="Q1468" s="38">
        <f t="shared" ca="1" si="271"/>
        <v>35.360435358156487</v>
      </c>
      <c r="R1468" s="38">
        <f t="shared" ca="1" si="272"/>
        <v>65.021156224109092</v>
      </c>
      <c r="S1468" s="38">
        <f t="shared" ca="1" si="273"/>
        <v>53.797207942806288</v>
      </c>
      <c r="T1468" s="38">
        <f t="shared" ca="1" si="274"/>
        <v>31.001037807513924</v>
      </c>
      <c r="U1468" s="38" t="str">
        <f t="shared" ca="1" si="275"/>
        <v>-</v>
      </c>
      <c r="V1468" s="38"/>
      <c r="W1468" s="38"/>
    </row>
    <row r="1469" spans="1:23" x14ac:dyDescent="0.35">
      <c r="A1469" s="2" t="str">
        <f>BASE_NOTAS[[#This Row],[Sigla]]&amp;BASE_NOTAS[[#This Row],[CÓDIGO]]</f>
        <v>GOSF_SO</v>
      </c>
      <c r="B1469" s="4" t="s">
        <v>190</v>
      </c>
      <c r="C1469" s="4" t="s">
        <v>58</v>
      </c>
      <c r="D1469" s="4" t="s">
        <v>127</v>
      </c>
      <c r="E1469" s="42">
        <v>46.080356341965732</v>
      </c>
      <c r="F1469" s="4" t="s">
        <v>611</v>
      </c>
      <c r="G146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66.940031145193331</v>
      </c>
      <c r="H146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69" s="38">
        <f t="shared" ca="1" si="264"/>
        <v>44.640903589488538</v>
      </c>
      <c r="K1469" s="38">
        <f t="shared" ca="1" si="265"/>
        <v>56.723750890164148</v>
      </c>
      <c r="L1469" s="38">
        <f t="shared" ca="1" si="266"/>
        <v>76.072972347604676</v>
      </c>
      <c r="M1469" s="38">
        <f t="shared" ca="1" si="267"/>
        <v>75.890459919818866</v>
      </c>
      <c r="N1469" s="38">
        <f t="shared" ca="1" si="268"/>
        <v>61.63309595032905</v>
      </c>
      <c r="O1469" s="38">
        <f t="shared" ca="1" si="269"/>
        <v>61.969595937808627</v>
      </c>
      <c r="P1469" s="38">
        <f t="shared" ca="1" si="270"/>
        <v>58.153208467684181</v>
      </c>
      <c r="Q1469" s="38">
        <f t="shared" ca="1" si="271"/>
        <v>53.288620964381707</v>
      </c>
      <c r="R1469" s="38">
        <f t="shared" ca="1" si="272"/>
        <v>29.579102313001698</v>
      </c>
      <c r="S1469" s="38">
        <f t="shared" ca="1" si="273"/>
        <v>46.080356341965732</v>
      </c>
      <c r="T1469" s="38">
        <f t="shared" ca="1" si="274"/>
        <v>66.940031145193331</v>
      </c>
      <c r="U1469" s="38" t="str">
        <f t="shared" ca="1" si="275"/>
        <v>-</v>
      </c>
      <c r="V1469" s="38"/>
      <c r="W1469" s="38"/>
    </row>
    <row r="1470" spans="1:23" x14ac:dyDescent="0.35">
      <c r="A1470" s="2" t="str">
        <f>BASE_NOTAS[[#This Row],[Sigla]]&amp;BASE_NOTAS[[#This Row],[CÓDIGO]]</f>
        <v>MASF_SO</v>
      </c>
      <c r="B1470" s="4" t="s">
        <v>191</v>
      </c>
      <c r="C1470" s="4" t="s">
        <v>58</v>
      </c>
      <c r="D1470" s="4" t="s">
        <v>127</v>
      </c>
      <c r="E1470" s="42">
        <v>44.597571061438437</v>
      </c>
      <c r="F1470" s="4" t="s">
        <v>611</v>
      </c>
      <c r="G147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54.493789600875843</v>
      </c>
      <c r="H147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70" s="38">
        <f t="shared" ca="1" si="264"/>
        <v>63.899572820633999</v>
      </c>
      <c r="K1470" s="38">
        <f t="shared" ca="1" si="265"/>
        <v>77.599999889374772</v>
      </c>
      <c r="L1470" s="38">
        <f t="shared" ca="1" si="266"/>
        <v>59.620694752847378</v>
      </c>
      <c r="M1470" s="38">
        <f t="shared" ca="1" si="267"/>
        <v>68.472309204123192</v>
      </c>
      <c r="N1470" s="38">
        <f t="shared" ca="1" si="268"/>
        <v>12.022127780151079</v>
      </c>
      <c r="O1470" s="38">
        <f t="shared" ca="1" si="269"/>
        <v>43.315069022177482</v>
      </c>
      <c r="P1470" s="38">
        <f t="shared" ca="1" si="270"/>
        <v>63.571679977600063</v>
      </c>
      <c r="Q1470" s="38">
        <f t="shared" ca="1" si="271"/>
        <v>55.167644282242634</v>
      </c>
      <c r="R1470" s="38">
        <f t="shared" ca="1" si="272"/>
        <v>57.21905080147198</v>
      </c>
      <c r="S1470" s="38">
        <f t="shared" ca="1" si="273"/>
        <v>44.597571061438437</v>
      </c>
      <c r="T1470" s="38">
        <f t="shared" ca="1" si="274"/>
        <v>54.493789600875843</v>
      </c>
      <c r="U1470" s="38" t="str">
        <f t="shared" ca="1" si="275"/>
        <v>-</v>
      </c>
      <c r="V1470" s="38"/>
      <c r="W1470" s="38"/>
    </row>
    <row r="1471" spans="1:23" x14ac:dyDescent="0.35">
      <c r="A1471" s="2" t="str">
        <f>BASE_NOTAS[[#This Row],[Sigla]]&amp;BASE_NOTAS[[#This Row],[CÓDIGO]]</f>
        <v>MGSF_SO</v>
      </c>
      <c r="B1471" s="4" t="s">
        <v>192</v>
      </c>
      <c r="C1471" s="4" t="s">
        <v>58</v>
      </c>
      <c r="D1471" s="4" t="s">
        <v>127</v>
      </c>
      <c r="E1471" s="42">
        <v>62.943443822904065</v>
      </c>
      <c r="F1471" s="4" t="s">
        <v>611</v>
      </c>
      <c r="G147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47.124827669945809</v>
      </c>
      <c r="H147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71" s="38">
        <f t="shared" ca="1" si="264"/>
        <v>71.454246724392974</v>
      </c>
      <c r="K1471" s="38">
        <f t="shared" ca="1" si="265"/>
        <v>66.800808873159696</v>
      </c>
      <c r="L1471" s="38">
        <f t="shared" ca="1" si="266"/>
        <v>72.564502292818858</v>
      </c>
      <c r="M1471" s="38">
        <f t="shared" ca="1" si="267"/>
        <v>74.386071447062776</v>
      </c>
      <c r="N1471" s="38">
        <f t="shared" ca="1" si="268"/>
        <v>67.402482087162483</v>
      </c>
      <c r="O1471" s="38">
        <f t="shared" ca="1" si="269"/>
        <v>69.360638056038255</v>
      </c>
      <c r="P1471" s="38">
        <f t="shared" ca="1" si="270"/>
        <v>61.525639376267314</v>
      </c>
      <c r="Q1471" s="38">
        <f t="shared" ca="1" si="271"/>
        <v>0</v>
      </c>
      <c r="R1471" s="38">
        <f t="shared" ca="1" si="272"/>
        <v>70.947959671985046</v>
      </c>
      <c r="S1471" s="38">
        <f t="shared" ca="1" si="273"/>
        <v>62.943443822904065</v>
      </c>
      <c r="T1471" s="38">
        <f t="shared" ca="1" si="274"/>
        <v>47.124827669945809</v>
      </c>
      <c r="U1471" s="38" t="str">
        <f t="shared" ca="1" si="275"/>
        <v>-</v>
      </c>
      <c r="V1471" s="38"/>
      <c r="W1471" s="38"/>
    </row>
    <row r="1472" spans="1:23" x14ac:dyDescent="0.35">
      <c r="A1472" s="2" t="str">
        <f>BASE_NOTAS[[#This Row],[Sigla]]&amp;BASE_NOTAS[[#This Row],[CÓDIGO]]</f>
        <v>MSSF_SO</v>
      </c>
      <c r="B1472" s="4" t="s">
        <v>193</v>
      </c>
      <c r="C1472" s="4" t="s">
        <v>58</v>
      </c>
      <c r="D1472" s="4" t="s">
        <v>127</v>
      </c>
      <c r="E1472" s="42">
        <v>34.501713818072091</v>
      </c>
      <c r="F1472" s="4" t="s">
        <v>611</v>
      </c>
      <c r="G147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43.213672601132274</v>
      </c>
      <c r="H147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72" s="38">
        <f t="shared" ca="1" si="264"/>
        <v>67.062616703322618</v>
      </c>
      <c r="K1472" s="38">
        <f t="shared" ca="1" si="265"/>
        <v>48.602516667187956</v>
      </c>
      <c r="L1472" s="38">
        <f t="shared" ca="1" si="266"/>
        <v>54.112812957110165</v>
      </c>
      <c r="M1472" s="38">
        <f t="shared" ca="1" si="267"/>
        <v>30.875006887667876</v>
      </c>
      <c r="N1472" s="38">
        <f t="shared" ca="1" si="268"/>
        <v>62.990955837309961</v>
      </c>
      <c r="O1472" s="38">
        <f t="shared" ca="1" si="269"/>
        <v>61.47553039112131</v>
      </c>
      <c r="P1472" s="38">
        <f t="shared" ca="1" si="270"/>
        <v>48.99171730006605</v>
      </c>
      <c r="Q1472" s="38">
        <f t="shared" ca="1" si="271"/>
        <v>54.416818764261897</v>
      </c>
      <c r="R1472" s="38">
        <f t="shared" ca="1" si="272"/>
        <v>48.746722711607866</v>
      </c>
      <c r="S1472" s="38">
        <f t="shared" ca="1" si="273"/>
        <v>34.501713818072091</v>
      </c>
      <c r="T1472" s="38">
        <f t="shared" ca="1" si="274"/>
        <v>43.213672601132274</v>
      </c>
      <c r="U1472" s="38" t="str">
        <f t="shared" ca="1" si="275"/>
        <v>-</v>
      </c>
      <c r="V1472" s="38"/>
      <c r="W1472" s="38"/>
    </row>
    <row r="1473" spans="1:23" x14ac:dyDescent="0.35">
      <c r="A1473" s="2" t="str">
        <f>BASE_NOTAS[[#This Row],[Sigla]]&amp;BASE_NOTAS[[#This Row],[CÓDIGO]]</f>
        <v>MTSF_SO</v>
      </c>
      <c r="B1473" s="4" t="s">
        <v>195</v>
      </c>
      <c r="C1473" s="4" t="s">
        <v>58</v>
      </c>
      <c r="D1473" s="4" t="s">
        <v>127</v>
      </c>
      <c r="E1473" s="42">
        <v>34.097468922006108</v>
      </c>
      <c r="F1473" s="4" t="s">
        <v>611</v>
      </c>
      <c r="G147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39.979697648696124</v>
      </c>
      <c r="H147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73" s="38">
        <f t="shared" ca="1" si="264"/>
        <v>72.926274143687962</v>
      </c>
      <c r="K1473" s="38">
        <f t="shared" ca="1" si="265"/>
        <v>71.667797208714774</v>
      </c>
      <c r="L1473" s="38">
        <f t="shared" ca="1" si="266"/>
        <v>73.804148991064281</v>
      </c>
      <c r="M1473" s="38">
        <f t="shared" ca="1" si="267"/>
        <v>63.718408507509039</v>
      </c>
      <c r="N1473" s="38">
        <f t="shared" ca="1" si="268"/>
        <v>45.460755137190191</v>
      </c>
      <c r="O1473" s="38">
        <f t="shared" ca="1" si="269"/>
        <v>56.928621305669722</v>
      </c>
      <c r="P1473" s="38">
        <f t="shared" ca="1" si="270"/>
        <v>46.118299325797061</v>
      </c>
      <c r="Q1473" s="38">
        <f t="shared" ca="1" si="271"/>
        <v>34.817935579367287</v>
      </c>
      <c r="R1473" s="38">
        <f t="shared" ca="1" si="272"/>
        <v>67.897791723972759</v>
      </c>
      <c r="S1473" s="38">
        <f t="shared" ca="1" si="273"/>
        <v>34.097468922006108</v>
      </c>
      <c r="T1473" s="38">
        <f t="shared" ca="1" si="274"/>
        <v>39.979697648696124</v>
      </c>
      <c r="U1473" s="38" t="str">
        <f t="shared" ca="1" si="275"/>
        <v>-</v>
      </c>
      <c r="V1473" s="38"/>
      <c r="W1473" s="38"/>
    </row>
    <row r="1474" spans="1:23" x14ac:dyDescent="0.35">
      <c r="A1474" s="2" t="str">
        <f>BASE_NOTAS[[#This Row],[Sigla]]&amp;BASE_NOTAS[[#This Row],[CÓDIGO]]</f>
        <v>PASF_SO</v>
      </c>
      <c r="B1474" s="4" t="s">
        <v>196</v>
      </c>
      <c r="C1474" s="4" t="s">
        <v>58</v>
      </c>
      <c r="D1474" s="4" t="s">
        <v>127</v>
      </c>
      <c r="E1474" s="42">
        <v>56.292268184295402</v>
      </c>
      <c r="F1474" s="4" t="s">
        <v>611</v>
      </c>
      <c r="G147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89.985688992403894</v>
      </c>
      <c r="H147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74" s="38">
        <f t="shared" ca="1" si="264"/>
        <v>91.186798888359988</v>
      </c>
      <c r="K1474" s="38">
        <f t="shared" ca="1" si="265"/>
        <v>80.004449480917032</v>
      </c>
      <c r="L1474" s="38">
        <f t="shared" ca="1" si="266"/>
        <v>64.616492720162142</v>
      </c>
      <c r="M1474" s="38">
        <f t="shared" ca="1" si="267"/>
        <v>94.008301079993288</v>
      </c>
      <c r="N1474" s="38">
        <f t="shared" ca="1" si="268"/>
        <v>88.221343763748024</v>
      </c>
      <c r="O1474" s="38">
        <f t="shared" ca="1" si="269"/>
        <v>79.519574435832112</v>
      </c>
      <c r="P1474" s="38">
        <f t="shared" ca="1" si="270"/>
        <v>88.364051343361027</v>
      </c>
      <c r="Q1474" s="38">
        <f t="shared" ca="1" si="271"/>
        <v>81.368500231584903</v>
      </c>
      <c r="R1474" s="38">
        <f t="shared" ca="1" si="272"/>
        <v>92.275353630710811</v>
      </c>
      <c r="S1474" s="38">
        <f t="shared" ca="1" si="273"/>
        <v>56.292268184295402</v>
      </c>
      <c r="T1474" s="38">
        <f t="shared" ca="1" si="274"/>
        <v>89.985688992403894</v>
      </c>
      <c r="U1474" s="38" t="str">
        <f t="shared" ca="1" si="275"/>
        <v>-</v>
      </c>
      <c r="V1474" s="38"/>
      <c r="W1474" s="38"/>
    </row>
    <row r="1475" spans="1:23" x14ac:dyDescent="0.35">
      <c r="A1475" s="2" t="str">
        <f>BASE_NOTAS[[#This Row],[Sigla]]&amp;BASE_NOTAS[[#This Row],[CÓDIGO]]</f>
        <v>PBSF_SO</v>
      </c>
      <c r="B1475" s="4" t="s">
        <v>197</v>
      </c>
      <c r="C1475" s="4" t="s">
        <v>58</v>
      </c>
      <c r="D1475" s="4" t="s">
        <v>127</v>
      </c>
      <c r="E1475" s="42">
        <v>48.503850444756523</v>
      </c>
      <c r="F1475" s="4" t="s">
        <v>611</v>
      </c>
      <c r="G147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54.202759976955896</v>
      </c>
      <c r="H147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75" s="38">
        <f t="shared" ref="J1475:J1538" ca="1" si="276">INDEX(INDIRECT("[Indicadores_Consolidado_2026_07_31.xlsx]"&amp;C1475&amp;"!$V$37:$V$64"),MATCH(B1475,INDIRECT("[Indicadores_Consolidado_2026_07_31.xlsx]"&amp;C1475&amp;"!$F$37:$F$64")))</f>
        <v>70.590739464385038</v>
      </c>
      <c r="K1475" s="38">
        <f t="shared" ref="K1475:K1538" ca="1" si="277">INDEX(INDIRECT("[Indicadores_Consolidado_2026_07_31.xlsx]"&amp;C1475&amp;"!$W$37:$W$64"),MATCH(B1475,INDIRECT("[Indicadores_Consolidado_2026_07_31.xlsx]"&amp;C1475&amp;"!$F$37:$F$64")))</f>
        <v>52.897291410157891</v>
      </c>
      <c r="L1475" s="38">
        <f t="shared" ref="L1475:L1538" ca="1" si="278">INDEX(INDIRECT("[Indicadores_Consolidado_2026_07_31.xlsx]"&amp;C1475&amp;"!$X$37:$X$64"),MATCH(B1475,INDIRECT("[Indicadores_Consolidado_2026_07_31.xlsx]"&amp;C1475&amp;"!$F$37:$F$64")))</f>
        <v>59.254052071076757</v>
      </c>
      <c r="M1475" s="38">
        <f t="shared" ref="M1475:M1538" ca="1" si="279">INDEX(INDIRECT("[Indicadores_Consolidado_2026_07_31.xlsx]"&amp;C1475&amp;"!$Y$37:$Y$64"),MATCH(B1475,INDIRECT("[Indicadores_Consolidado_2026_07_31.xlsx]"&amp;C1475&amp;"!$F$37:$F$64")))</f>
        <v>69.42307640711789</v>
      </c>
      <c r="N1475" s="38">
        <f t="shared" ref="N1475:N1538" ca="1" si="280">INDEX(INDIRECT("[Indicadores_Consolidado_2026_07_31.xlsx]"&amp;C1475&amp;"!$Z$37:$Z$64"),MATCH(B1475,INDIRECT("[Indicadores_Consolidado_2026_07_31.xlsx]"&amp;C1475&amp;"!$F$37:$F$64")))</f>
        <v>62.460274806087234</v>
      </c>
      <c r="O1475" s="38">
        <f t="shared" ref="O1475:O1538" ca="1" si="281">INDEX(INDIRECT("[Indicadores_Consolidado_2026_07_31.xlsx]"&amp;C1475&amp;"!$AA$37:$AA$64"),MATCH(B1475,INDIRECT("[Indicadores_Consolidado_2026_07_31.xlsx]"&amp;C1475&amp;"!$F$37:$F$64")))</f>
        <v>49.831206935448982</v>
      </c>
      <c r="P1475" s="38">
        <f t="shared" ref="P1475:P1538" ca="1" si="282">INDEX(INDIRECT("[Indicadores_Consolidado_2026_07_31.xlsx]"&amp;C1475&amp;"!$AB$37:$AB$64"),MATCH(B1475,INDIRECT("[Indicadores_Consolidado_2026_07_31.xlsx]"&amp;C1475&amp;"!$F$37:$F$64")))</f>
        <v>39.551170271584247</v>
      </c>
      <c r="Q1475" s="38">
        <f t="shared" ref="Q1475:Q1538" ca="1" si="283">INDEX(INDIRECT("[Indicadores_Consolidado_2026_07_31.xlsx]"&amp;C1475&amp;"!$AC$37:$AC$64"),MATCH(B1475,INDIRECT("[Indicadores_Consolidado_2026_07_31.xlsx]"&amp;C1475&amp;"!$F$37:$F$64")))</f>
        <v>38.348473191681812</v>
      </c>
      <c r="R1475" s="38">
        <f t="shared" ref="R1475:R1538" ca="1" si="284">INDEX(INDIRECT("[Indicadores_Consolidado_2026_07_31.xlsx]"&amp;C1475&amp;"!$AD$37:$AD$64"),MATCH(B1475,INDIRECT("[Indicadores_Consolidado_2026_07_31.xlsx]"&amp;C1475&amp;"!$F$37:$F$64")))</f>
        <v>46.374608525100008</v>
      </c>
      <c r="S1475" s="38">
        <f t="shared" ref="S1475:U1538" ca="1" si="285">INDEX(INDIRECT("[Indicadores_Consolidado_2026_07_31.xlsx]"&amp;C1475&amp;"!$AE$37:$AE$64"),MATCH(B1475,INDIRECT("[Indicadores_Consolidado_2026_07_31.xlsx]"&amp;C1475&amp;"!$F$37:$F$64")))</f>
        <v>48.503850444756523</v>
      </c>
      <c r="T1475" s="38">
        <f t="shared" ref="T1475:T1538" ca="1" si="286">INDEX(INDIRECT("[Indicadores_Consolidado_2026_07_31.xlsx]"&amp;C1475&amp;"!$AF$37:$AF$64"),MATCH(B1475,INDIRECT("[Indicadores_Consolidado_2026_07_31.xlsx]"&amp;C1475&amp;"!$F$37:$F$64")))</f>
        <v>54.202759976955896</v>
      </c>
      <c r="U1475" s="38" t="str">
        <f t="shared" ref="U1475:U1538" ca="1" si="287">INDEX(INDIRECT("[Indicadores_Consolidado_2026_07_31.xlsx]"&amp;C1475&amp;"!$AG$37:$AG$64"),MATCH(B1475,INDIRECT("[Indicadores_Consolidado_2026_07_31.xlsx]"&amp;C1475&amp;"!$F$37:$F$64")))</f>
        <v>-</v>
      </c>
      <c r="V1475" s="38"/>
      <c r="W1475" s="38"/>
    </row>
    <row r="1476" spans="1:23" x14ac:dyDescent="0.35">
      <c r="A1476" s="2" t="str">
        <f>BASE_NOTAS[[#This Row],[Sigla]]&amp;BASE_NOTAS[[#This Row],[CÓDIGO]]</f>
        <v>PESF_SO</v>
      </c>
      <c r="B1476" s="4" t="s">
        <v>198</v>
      </c>
      <c r="C1476" s="4" t="s">
        <v>58</v>
      </c>
      <c r="D1476" s="4" t="s">
        <v>127</v>
      </c>
      <c r="E1476" s="42">
        <v>84.423644427654807</v>
      </c>
      <c r="F1476" s="4" t="s">
        <v>611</v>
      </c>
      <c r="G147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81.419041794907443</v>
      </c>
      <c r="H147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76" s="38">
        <f t="shared" ca="1" si="276"/>
        <v>78.885448911056415</v>
      </c>
      <c r="K1476" s="38">
        <f t="shared" ca="1" si="277"/>
        <v>85.66382275385557</v>
      </c>
      <c r="L1476" s="38">
        <f t="shared" ca="1" si="278"/>
        <v>100</v>
      </c>
      <c r="M1476" s="38">
        <f t="shared" ca="1" si="279"/>
        <v>100</v>
      </c>
      <c r="N1476" s="38">
        <f t="shared" ca="1" si="280"/>
        <v>95.912963629430962</v>
      </c>
      <c r="O1476" s="38">
        <f t="shared" ca="1" si="281"/>
        <v>81.81186655013046</v>
      </c>
      <c r="P1476" s="38">
        <f t="shared" ca="1" si="282"/>
        <v>83.922706064496566</v>
      </c>
      <c r="Q1476" s="38">
        <f t="shared" ca="1" si="283"/>
        <v>100</v>
      </c>
      <c r="R1476" s="38">
        <f t="shared" ca="1" si="284"/>
        <v>86.55269162260754</v>
      </c>
      <c r="S1476" s="38">
        <f t="shared" ca="1" si="285"/>
        <v>84.423644427654807</v>
      </c>
      <c r="T1476" s="38">
        <f t="shared" ca="1" si="286"/>
        <v>81.419041794907443</v>
      </c>
      <c r="U1476" s="38" t="str">
        <f t="shared" ca="1" si="287"/>
        <v>-</v>
      </c>
      <c r="V1476" s="38"/>
      <c r="W1476" s="38"/>
    </row>
    <row r="1477" spans="1:23" x14ac:dyDescent="0.35">
      <c r="A1477" s="2" t="str">
        <f>BASE_NOTAS[[#This Row],[Sigla]]&amp;BASE_NOTAS[[#This Row],[CÓDIGO]]</f>
        <v>PISF_SO</v>
      </c>
      <c r="B1477" s="4" t="s">
        <v>199</v>
      </c>
      <c r="C1477" s="4" t="s">
        <v>58</v>
      </c>
      <c r="D1477" s="4" t="s">
        <v>127</v>
      </c>
      <c r="E1477" s="42">
        <v>100</v>
      </c>
      <c r="F1477" s="4" t="s">
        <v>611</v>
      </c>
      <c r="G147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81.021604732754454</v>
      </c>
      <c r="H147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77" s="38">
        <f t="shared" ca="1" si="276"/>
        <v>76.947687704233857</v>
      </c>
      <c r="K1477" s="38">
        <f t="shared" ca="1" si="277"/>
        <v>72.375876718937022</v>
      </c>
      <c r="L1477" s="38">
        <f t="shared" ca="1" si="278"/>
        <v>49.324211276297952</v>
      </c>
      <c r="M1477" s="38">
        <f t="shared" ca="1" si="279"/>
        <v>69.301261993618809</v>
      </c>
      <c r="N1477" s="38">
        <f t="shared" ca="1" si="280"/>
        <v>63.750984808716638</v>
      </c>
      <c r="O1477" s="38">
        <f t="shared" ca="1" si="281"/>
        <v>52.822077242606227</v>
      </c>
      <c r="P1477" s="38">
        <f t="shared" ca="1" si="282"/>
        <v>48.490462396661897</v>
      </c>
      <c r="Q1477" s="38">
        <f t="shared" ca="1" si="283"/>
        <v>67.800562932419822</v>
      </c>
      <c r="R1477" s="38">
        <f t="shared" ca="1" si="284"/>
        <v>71.539429904162262</v>
      </c>
      <c r="S1477" s="38">
        <f t="shared" ca="1" si="285"/>
        <v>100</v>
      </c>
      <c r="T1477" s="38">
        <f t="shared" ca="1" si="286"/>
        <v>81.021604732754454</v>
      </c>
      <c r="U1477" s="38" t="str">
        <f t="shared" ca="1" si="287"/>
        <v>-</v>
      </c>
      <c r="V1477" s="38"/>
      <c r="W1477" s="38"/>
    </row>
    <row r="1478" spans="1:23" x14ac:dyDescent="0.35">
      <c r="A1478" s="2" t="str">
        <f>BASE_NOTAS[[#This Row],[Sigla]]&amp;BASE_NOTAS[[#This Row],[CÓDIGO]]</f>
        <v>PRSF_SO</v>
      </c>
      <c r="B1478" s="4" t="s">
        <v>200</v>
      </c>
      <c r="C1478" s="4" t="s">
        <v>58</v>
      </c>
      <c r="D1478" s="4" t="s">
        <v>127</v>
      </c>
      <c r="E1478" s="42">
        <v>27.296971880655963</v>
      </c>
      <c r="F1478" s="4" t="s">
        <v>611</v>
      </c>
      <c r="G147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86.044408833622811</v>
      </c>
      <c r="H147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78" s="38">
        <f t="shared" ca="1" si="276"/>
        <v>71.03185864271012</v>
      </c>
      <c r="K1478" s="38">
        <f t="shared" ca="1" si="277"/>
        <v>67.581416928411315</v>
      </c>
      <c r="L1478" s="38">
        <f t="shared" ca="1" si="278"/>
        <v>63.121757936487057</v>
      </c>
      <c r="M1478" s="38">
        <f t="shared" ca="1" si="279"/>
        <v>37.776123965104986</v>
      </c>
      <c r="N1478" s="38">
        <f t="shared" ca="1" si="280"/>
        <v>49.975662748651814</v>
      </c>
      <c r="O1478" s="38">
        <f t="shared" ca="1" si="281"/>
        <v>44.321325306950563</v>
      </c>
      <c r="P1478" s="38">
        <f t="shared" ca="1" si="282"/>
        <v>34.192535006044324</v>
      </c>
      <c r="Q1478" s="38">
        <f t="shared" ca="1" si="283"/>
        <v>15.875547234394988</v>
      </c>
      <c r="R1478" s="38">
        <f t="shared" ca="1" si="284"/>
        <v>25.555693383253562</v>
      </c>
      <c r="S1478" s="38">
        <f t="shared" ca="1" si="285"/>
        <v>27.296971880655963</v>
      </c>
      <c r="T1478" s="38">
        <f t="shared" ca="1" si="286"/>
        <v>86.044408833622811</v>
      </c>
      <c r="U1478" s="38" t="str">
        <f t="shared" ca="1" si="287"/>
        <v>-</v>
      </c>
      <c r="V1478" s="38"/>
      <c r="W1478" s="38"/>
    </row>
    <row r="1479" spans="1:23" x14ac:dyDescent="0.35">
      <c r="A1479" s="2" t="str">
        <f>BASE_NOTAS[[#This Row],[Sigla]]&amp;BASE_NOTAS[[#This Row],[CÓDIGO]]</f>
        <v>RJSF_SO</v>
      </c>
      <c r="B1479" s="4" t="s">
        <v>201</v>
      </c>
      <c r="C1479" s="4" t="s">
        <v>58</v>
      </c>
      <c r="D1479" s="4" t="s">
        <v>127</v>
      </c>
      <c r="E1479" s="42">
        <v>26.835853784251363</v>
      </c>
      <c r="F1479" s="4" t="s">
        <v>611</v>
      </c>
      <c r="G147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27.691183531051323</v>
      </c>
      <c r="H147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79" s="38">
        <f t="shared" ca="1" si="276"/>
        <v>36.877499349595247</v>
      </c>
      <c r="K1479" s="38">
        <f t="shared" ca="1" si="277"/>
        <v>0</v>
      </c>
      <c r="L1479" s="38">
        <f t="shared" ca="1" si="278"/>
        <v>39.547818880096052</v>
      </c>
      <c r="M1479" s="38">
        <f t="shared" ca="1" si="279"/>
        <v>38.846898691560185</v>
      </c>
      <c r="N1479" s="38">
        <f t="shared" ca="1" si="280"/>
        <v>23.234747278984816</v>
      </c>
      <c r="O1479" s="38">
        <f t="shared" ca="1" si="281"/>
        <v>21.68500424900633</v>
      </c>
      <c r="P1479" s="38">
        <f t="shared" ca="1" si="282"/>
        <v>23.431198765145712</v>
      </c>
      <c r="Q1479" s="38">
        <f t="shared" ca="1" si="283"/>
        <v>37.537219106397281</v>
      </c>
      <c r="R1479" s="38">
        <f t="shared" ca="1" si="284"/>
        <v>60.373913987943709</v>
      </c>
      <c r="S1479" s="38">
        <f t="shared" ca="1" si="285"/>
        <v>26.835853784251363</v>
      </c>
      <c r="T1479" s="38">
        <f t="shared" ca="1" si="286"/>
        <v>27.691183531051323</v>
      </c>
      <c r="U1479" s="38" t="str">
        <f t="shared" ca="1" si="287"/>
        <v>-</v>
      </c>
      <c r="V1479" s="38"/>
      <c r="W1479" s="38"/>
    </row>
    <row r="1480" spans="1:23" x14ac:dyDescent="0.35">
      <c r="A1480" s="2" t="str">
        <f>BASE_NOTAS[[#This Row],[Sigla]]&amp;BASE_NOTAS[[#This Row],[CÓDIGO]]</f>
        <v>RNSF_SO</v>
      </c>
      <c r="B1480" s="4" t="s">
        <v>202</v>
      </c>
      <c r="C1480" s="4" t="s">
        <v>58</v>
      </c>
      <c r="D1480" s="4" t="s">
        <v>127</v>
      </c>
      <c r="E1480" s="42">
        <v>80.676539751949022</v>
      </c>
      <c r="F1480" s="4" t="s">
        <v>611</v>
      </c>
      <c r="G148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72.412024901884607</v>
      </c>
      <c r="H148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80" s="38">
        <f t="shared" ca="1" si="276"/>
        <v>46.057871004453411</v>
      </c>
      <c r="K1480" s="38">
        <f t="shared" ca="1" si="277"/>
        <v>63.69780149178402</v>
      </c>
      <c r="L1480" s="38">
        <f t="shared" ca="1" si="278"/>
        <v>38.397328869761544</v>
      </c>
      <c r="M1480" s="38">
        <f t="shared" ca="1" si="279"/>
        <v>0</v>
      </c>
      <c r="N1480" s="38">
        <f t="shared" ca="1" si="280"/>
        <v>36.974480307423832</v>
      </c>
      <c r="O1480" s="38">
        <f t="shared" ca="1" si="281"/>
        <v>61.821887960194744</v>
      </c>
      <c r="P1480" s="38">
        <f t="shared" ca="1" si="282"/>
        <v>74.5525216198115</v>
      </c>
      <c r="Q1480" s="38">
        <f t="shared" ca="1" si="283"/>
        <v>69.310002233283186</v>
      </c>
      <c r="R1480" s="38">
        <f t="shared" ca="1" si="284"/>
        <v>74.329485477209232</v>
      </c>
      <c r="S1480" s="38">
        <f t="shared" ca="1" si="285"/>
        <v>80.676539751949022</v>
      </c>
      <c r="T1480" s="38">
        <f t="shared" ca="1" si="286"/>
        <v>72.412024901884607</v>
      </c>
      <c r="U1480" s="38" t="str">
        <f t="shared" ca="1" si="287"/>
        <v>-</v>
      </c>
      <c r="V1480" s="38"/>
      <c r="W1480" s="38"/>
    </row>
    <row r="1481" spans="1:23" x14ac:dyDescent="0.35">
      <c r="A1481" s="2" t="str">
        <f>BASE_NOTAS[[#This Row],[Sigla]]&amp;BASE_NOTAS[[#This Row],[CÓDIGO]]</f>
        <v>ROSF_SO</v>
      </c>
      <c r="B1481" s="4" t="s">
        <v>203</v>
      </c>
      <c r="C1481" s="4" t="s">
        <v>58</v>
      </c>
      <c r="D1481" s="4" t="s">
        <v>127</v>
      </c>
      <c r="E1481" s="42">
        <v>3.8012329253104173</v>
      </c>
      <c r="F1481" s="4" t="s">
        <v>611</v>
      </c>
      <c r="G148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18.363171747224101</v>
      </c>
      <c r="H148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81" s="38">
        <f t="shared" ca="1" si="276"/>
        <v>22.952936786748797</v>
      </c>
      <c r="K1481" s="38">
        <f t="shared" ca="1" si="277"/>
        <v>100</v>
      </c>
      <c r="L1481" s="38">
        <f t="shared" ca="1" si="278"/>
        <v>47.980753406643764</v>
      </c>
      <c r="M1481" s="38">
        <f t="shared" ca="1" si="279"/>
        <v>57.662337004879639</v>
      </c>
      <c r="N1481" s="38">
        <f t="shared" ca="1" si="280"/>
        <v>44.931889752321844</v>
      </c>
      <c r="O1481" s="38">
        <f t="shared" ca="1" si="281"/>
        <v>20.921593802068266</v>
      </c>
      <c r="P1481" s="38">
        <f t="shared" ca="1" si="282"/>
        <v>28.07614757253873</v>
      </c>
      <c r="Q1481" s="38">
        <f t="shared" ca="1" si="283"/>
        <v>38.441438979131</v>
      </c>
      <c r="R1481" s="38">
        <f t="shared" ca="1" si="284"/>
        <v>0</v>
      </c>
      <c r="S1481" s="38">
        <f t="shared" ca="1" si="285"/>
        <v>3.8012329253104173</v>
      </c>
      <c r="T1481" s="38">
        <f t="shared" ca="1" si="286"/>
        <v>18.363171747224101</v>
      </c>
      <c r="U1481" s="38" t="str">
        <f t="shared" ca="1" si="287"/>
        <v>-</v>
      </c>
      <c r="V1481" s="38"/>
      <c r="W1481" s="38"/>
    </row>
    <row r="1482" spans="1:23" x14ac:dyDescent="0.35">
      <c r="A1482" s="2" t="str">
        <f>BASE_NOTAS[[#This Row],[Sigla]]&amp;BASE_NOTAS[[#This Row],[CÓDIGO]]</f>
        <v>RRSF_SO</v>
      </c>
      <c r="B1482" s="4" t="s">
        <v>204</v>
      </c>
      <c r="C1482" s="4" t="s">
        <v>58</v>
      </c>
      <c r="D1482" s="4" t="s">
        <v>127</v>
      </c>
      <c r="E1482" s="42">
        <v>14.406899859430276</v>
      </c>
      <c r="F1482" s="4" t="s">
        <v>611</v>
      </c>
      <c r="G148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34.262789155793655</v>
      </c>
      <c r="H148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82" s="38">
        <f t="shared" ca="1" si="276"/>
        <v>50.470863387398765</v>
      </c>
      <c r="K1482" s="38">
        <f t="shared" ca="1" si="277"/>
        <v>54.383263817502836</v>
      </c>
      <c r="L1482" s="38">
        <f t="shared" ca="1" si="278"/>
        <v>37.143632081386556</v>
      </c>
      <c r="M1482" s="38">
        <f t="shared" ca="1" si="279"/>
        <v>7.9435998628069644</v>
      </c>
      <c r="N1482" s="38">
        <f t="shared" ca="1" si="280"/>
        <v>34.895210929467837</v>
      </c>
      <c r="O1482" s="38">
        <f t="shared" ca="1" si="281"/>
        <v>0</v>
      </c>
      <c r="P1482" s="38">
        <f t="shared" ca="1" si="282"/>
        <v>0</v>
      </c>
      <c r="Q1482" s="38">
        <f t="shared" ca="1" si="283"/>
        <v>29.655743285655312</v>
      </c>
      <c r="R1482" s="38">
        <f t="shared" ca="1" si="284"/>
        <v>14.617794332216594</v>
      </c>
      <c r="S1482" s="38">
        <f t="shared" ca="1" si="285"/>
        <v>14.406899859430276</v>
      </c>
      <c r="T1482" s="38">
        <f t="shared" ca="1" si="286"/>
        <v>34.262789155793655</v>
      </c>
      <c r="U1482" s="38" t="str">
        <f t="shared" ca="1" si="287"/>
        <v>-</v>
      </c>
      <c r="V1482" s="38"/>
      <c r="W1482" s="38"/>
    </row>
    <row r="1483" spans="1:23" x14ac:dyDescent="0.35">
      <c r="A1483" s="2" t="str">
        <f>BASE_NOTAS[[#This Row],[Sigla]]&amp;BASE_NOTAS[[#This Row],[CÓDIGO]]</f>
        <v>RSSF_SO</v>
      </c>
      <c r="B1483" s="4" t="s">
        <v>205</v>
      </c>
      <c r="C1483" s="4" t="s">
        <v>58</v>
      </c>
      <c r="D1483" s="4" t="s">
        <v>127</v>
      </c>
      <c r="E1483" s="42">
        <v>0</v>
      </c>
      <c r="F1483" s="4" t="s">
        <v>611</v>
      </c>
      <c r="G148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28.397249605779919</v>
      </c>
      <c r="H148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83" s="38">
        <f t="shared" ca="1" si="276"/>
        <v>97.027291906218807</v>
      </c>
      <c r="K1483" s="38">
        <f t="shared" ca="1" si="277"/>
        <v>70.604173096117634</v>
      </c>
      <c r="L1483" s="38">
        <f t="shared" ca="1" si="278"/>
        <v>90.410324673726009</v>
      </c>
      <c r="M1483" s="38">
        <f t="shared" ca="1" si="279"/>
        <v>85.589583183846557</v>
      </c>
      <c r="N1483" s="38">
        <f t="shared" ca="1" si="280"/>
        <v>93.224056451063518</v>
      </c>
      <c r="O1483" s="38">
        <f t="shared" ca="1" si="281"/>
        <v>82.726738228701166</v>
      </c>
      <c r="P1483" s="38">
        <f t="shared" ca="1" si="282"/>
        <v>84.451701793551564</v>
      </c>
      <c r="Q1483" s="38">
        <f t="shared" ca="1" si="283"/>
        <v>73.656768868795595</v>
      </c>
      <c r="R1483" s="38">
        <f t="shared" ca="1" si="284"/>
        <v>86.618883181217612</v>
      </c>
      <c r="S1483" s="38">
        <f t="shared" ca="1" si="285"/>
        <v>0</v>
      </c>
      <c r="T1483" s="38">
        <f t="shared" ca="1" si="286"/>
        <v>28.397249605779919</v>
      </c>
      <c r="U1483" s="38" t="str">
        <f t="shared" ca="1" si="287"/>
        <v>-</v>
      </c>
      <c r="V1483" s="38"/>
      <c r="W1483" s="38"/>
    </row>
    <row r="1484" spans="1:23" x14ac:dyDescent="0.35">
      <c r="A1484" s="2" t="str">
        <f>BASE_NOTAS[[#This Row],[Sigla]]&amp;BASE_NOTAS[[#This Row],[CÓDIGO]]</f>
        <v>SCSF_SO</v>
      </c>
      <c r="B1484" s="4" t="s">
        <v>194</v>
      </c>
      <c r="C1484" s="4" t="s">
        <v>58</v>
      </c>
      <c r="D1484" s="4" t="s">
        <v>127</v>
      </c>
      <c r="E1484" s="42">
        <v>8.2317157502339953</v>
      </c>
      <c r="F1484" s="4" t="s">
        <v>611</v>
      </c>
      <c r="G148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48.457413904581131</v>
      </c>
      <c r="H148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84" s="38">
        <f t="shared" ca="1" si="276"/>
        <v>51.940178872312067</v>
      </c>
      <c r="K1484" s="38">
        <f t="shared" ca="1" si="277"/>
        <v>58.045372145819009</v>
      </c>
      <c r="L1484" s="38">
        <f t="shared" ca="1" si="278"/>
        <v>51.340884734526341</v>
      </c>
      <c r="M1484" s="38">
        <f t="shared" ca="1" si="279"/>
        <v>69.15388139261114</v>
      </c>
      <c r="N1484" s="38">
        <f t="shared" ca="1" si="280"/>
        <v>55.611013631764806</v>
      </c>
      <c r="O1484" s="38">
        <f t="shared" ca="1" si="281"/>
        <v>50.263543754335259</v>
      </c>
      <c r="P1484" s="38">
        <f t="shared" ca="1" si="282"/>
        <v>55.885570494129347</v>
      </c>
      <c r="Q1484" s="38">
        <f t="shared" ca="1" si="283"/>
        <v>69.012448952417898</v>
      </c>
      <c r="R1484" s="38">
        <f t="shared" ca="1" si="284"/>
        <v>58.4113481929164</v>
      </c>
      <c r="S1484" s="38">
        <f t="shared" ca="1" si="285"/>
        <v>8.2317157502339953</v>
      </c>
      <c r="T1484" s="38">
        <f t="shared" ca="1" si="286"/>
        <v>48.457413904581131</v>
      </c>
      <c r="U1484" s="38" t="str">
        <f t="shared" ca="1" si="287"/>
        <v>-</v>
      </c>
      <c r="V1484" s="38"/>
      <c r="W1484" s="38"/>
    </row>
    <row r="1485" spans="1:23" x14ac:dyDescent="0.35">
      <c r="A1485" s="2" t="str">
        <f>BASE_NOTAS[[#This Row],[Sigla]]&amp;BASE_NOTAS[[#This Row],[CÓDIGO]]</f>
        <v>SESF_SO</v>
      </c>
      <c r="B1485" s="4" t="s">
        <v>206</v>
      </c>
      <c r="C1485" s="4" t="s">
        <v>58</v>
      </c>
      <c r="D1485" s="4" t="s">
        <v>127</v>
      </c>
      <c r="E1485" s="42">
        <v>81.953959817953674</v>
      </c>
      <c r="F1485" s="4" t="s">
        <v>611</v>
      </c>
      <c r="G148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76.38101307497908</v>
      </c>
      <c r="H148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85" s="38">
        <f t="shared" ca="1" si="276"/>
        <v>82.62245861403261</v>
      </c>
      <c r="K1485" s="38">
        <f t="shared" ca="1" si="277"/>
        <v>86.028042640110996</v>
      </c>
      <c r="L1485" s="38">
        <f t="shared" ca="1" si="278"/>
        <v>94.610834002920001</v>
      </c>
      <c r="M1485" s="38">
        <f t="shared" ca="1" si="279"/>
        <v>88.49339509351924</v>
      </c>
      <c r="N1485" s="38">
        <f t="shared" ca="1" si="280"/>
        <v>100</v>
      </c>
      <c r="O1485" s="38">
        <f t="shared" ca="1" si="281"/>
        <v>100</v>
      </c>
      <c r="P1485" s="38">
        <f t="shared" ca="1" si="282"/>
        <v>100</v>
      </c>
      <c r="Q1485" s="38">
        <f t="shared" ca="1" si="283"/>
        <v>96.113356898326259</v>
      </c>
      <c r="R1485" s="38">
        <f t="shared" ca="1" si="284"/>
        <v>93.85104979985708</v>
      </c>
      <c r="S1485" s="38">
        <f t="shared" ca="1" si="285"/>
        <v>81.953959817953674</v>
      </c>
      <c r="T1485" s="38">
        <f t="shared" ca="1" si="286"/>
        <v>76.38101307497908</v>
      </c>
      <c r="U1485" s="38" t="str">
        <f t="shared" ca="1" si="287"/>
        <v>-</v>
      </c>
      <c r="V1485" s="38"/>
      <c r="W1485" s="38"/>
    </row>
    <row r="1486" spans="1:23" x14ac:dyDescent="0.35">
      <c r="A1486" s="2" t="str">
        <f>BASE_NOTAS[[#This Row],[Sigla]]&amp;BASE_NOTAS[[#This Row],[CÓDIGO]]</f>
        <v>SPSF_SO</v>
      </c>
      <c r="B1486" s="4" t="s">
        <v>186</v>
      </c>
      <c r="C1486" s="4" t="s">
        <v>58</v>
      </c>
      <c r="D1486" s="4" t="s">
        <v>127</v>
      </c>
      <c r="E1486" s="42">
        <v>98.504282233773097</v>
      </c>
      <c r="F1486" s="4" t="s">
        <v>611</v>
      </c>
      <c r="G148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68.238971355677364</v>
      </c>
      <c r="H148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86" s="38">
        <f t="shared" ca="1" si="276"/>
        <v>100</v>
      </c>
      <c r="K1486" s="38">
        <f t="shared" ca="1" si="277"/>
        <v>75.649784306270831</v>
      </c>
      <c r="L1486" s="38">
        <f t="shared" ca="1" si="278"/>
        <v>90.869768841584261</v>
      </c>
      <c r="M1486" s="38">
        <f t="shared" ca="1" si="279"/>
        <v>92.801973484264337</v>
      </c>
      <c r="N1486" s="38">
        <f t="shared" ca="1" si="280"/>
        <v>89.379396315616617</v>
      </c>
      <c r="O1486" s="38">
        <f t="shared" ca="1" si="281"/>
        <v>72.902506603662758</v>
      </c>
      <c r="P1486" s="38">
        <f t="shared" ca="1" si="282"/>
        <v>86.510649252338723</v>
      </c>
      <c r="Q1486" s="38">
        <f t="shared" ca="1" si="283"/>
        <v>84.22200092105858</v>
      </c>
      <c r="R1486" s="38">
        <f t="shared" ca="1" si="284"/>
        <v>98.200202374977565</v>
      </c>
      <c r="S1486" s="38">
        <f t="shared" ca="1" si="285"/>
        <v>98.504282233773097</v>
      </c>
      <c r="T1486" s="38">
        <f t="shared" ca="1" si="286"/>
        <v>68.238971355677364</v>
      </c>
      <c r="U1486" s="38" t="str">
        <f t="shared" ca="1" si="287"/>
        <v>-</v>
      </c>
      <c r="V1486" s="38"/>
      <c r="W1486" s="38"/>
    </row>
    <row r="1487" spans="1:23" x14ac:dyDescent="0.35">
      <c r="A1487" s="2" t="str">
        <f>BASE_NOTAS[[#This Row],[Sigla]]&amp;BASE_NOTAS[[#This Row],[CÓDIGO]]</f>
        <v>TOSF_SO</v>
      </c>
      <c r="B1487" s="4" t="s">
        <v>185</v>
      </c>
      <c r="C1487" s="4" t="s">
        <v>58</v>
      </c>
      <c r="D1487" s="4" t="s">
        <v>127</v>
      </c>
      <c r="E1487" s="42">
        <v>82.250230691883658</v>
      </c>
      <c r="F1487" s="4" t="s">
        <v>611</v>
      </c>
      <c r="G148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16.998921472105192</v>
      </c>
      <c r="H148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87" s="38">
        <f t="shared" ca="1" si="276"/>
        <v>36.881157772342917</v>
      </c>
      <c r="K1487" s="38">
        <f t="shared" ca="1" si="277"/>
        <v>71.198904965140102</v>
      </c>
      <c r="L1487" s="38">
        <f t="shared" ca="1" si="278"/>
        <v>37.590397481781949</v>
      </c>
      <c r="M1487" s="38">
        <f t="shared" ca="1" si="279"/>
        <v>31.576025943362502</v>
      </c>
      <c r="N1487" s="38">
        <f t="shared" ca="1" si="280"/>
        <v>53.111863786480441</v>
      </c>
      <c r="O1487" s="38">
        <f t="shared" ca="1" si="281"/>
        <v>61.367503121655545</v>
      </c>
      <c r="P1487" s="38">
        <f t="shared" ca="1" si="282"/>
        <v>63.584214993830166</v>
      </c>
      <c r="Q1487" s="38">
        <f t="shared" ca="1" si="283"/>
        <v>55.989776529581789</v>
      </c>
      <c r="R1487" s="38">
        <f t="shared" ca="1" si="284"/>
        <v>87.724978131507896</v>
      </c>
      <c r="S1487" s="38">
        <f t="shared" ca="1" si="285"/>
        <v>82.250230691883658</v>
      </c>
      <c r="T1487" s="38">
        <f t="shared" ca="1" si="286"/>
        <v>16.998921472105192</v>
      </c>
      <c r="U1487" s="38" t="str">
        <f t="shared" ca="1" si="287"/>
        <v>-</v>
      </c>
      <c r="V1487" s="38"/>
      <c r="W1487" s="38"/>
    </row>
    <row r="1488" spans="1:23" x14ac:dyDescent="0.35">
      <c r="A1488" s="2" t="str">
        <f>BASE_NOTAS[[#This Row],[Sigla]]&amp;BASE_NOTAS[[#This Row],[CÓDIGO]]</f>
        <v>ACSF_AU</v>
      </c>
      <c r="B1488" s="4" t="s">
        <v>156</v>
      </c>
      <c r="C1488" s="4" t="s">
        <v>59</v>
      </c>
      <c r="D1488" s="4" t="s">
        <v>128</v>
      </c>
      <c r="E1488" s="42">
        <v>0</v>
      </c>
      <c r="F1488" s="4" t="s">
        <v>611</v>
      </c>
      <c r="G148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148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88" s="38">
        <f t="shared" ca="1" si="276"/>
        <v>5.4117783585795189</v>
      </c>
      <c r="K1488" s="38">
        <f t="shared" ca="1" si="277"/>
        <v>0</v>
      </c>
      <c r="L1488" s="38">
        <f t="shared" ca="1" si="278"/>
        <v>1.8958648550628749</v>
      </c>
      <c r="M1488" s="38">
        <f t="shared" ca="1" si="279"/>
        <v>13.953433615848951</v>
      </c>
      <c r="N1488" s="38">
        <f t="shared" ca="1" si="280"/>
        <v>0</v>
      </c>
      <c r="O1488" s="38">
        <f t="shared" ca="1" si="281"/>
        <v>4.4915493998946374</v>
      </c>
      <c r="P1488" s="38">
        <f t="shared" ca="1" si="282"/>
        <v>3.8308044073474292</v>
      </c>
      <c r="Q1488" s="38">
        <f t="shared" ca="1" si="283"/>
        <v>10.022176674610279</v>
      </c>
      <c r="R1488" s="38">
        <f t="shared" ca="1" si="284"/>
        <v>3.5834157677935963</v>
      </c>
      <c r="S1488" s="38">
        <f t="shared" ca="1" si="285"/>
        <v>0</v>
      </c>
      <c r="T1488" s="38">
        <f t="shared" ca="1" si="286"/>
        <v>0</v>
      </c>
      <c r="U1488" s="38" t="str">
        <f t="shared" ca="1" si="287"/>
        <v>-</v>
      </c>
      <c r="V1488" s="38"/>
      <c r="W1488" s="38"/>
    </row>
    <row r="1489" spans="1:23" x14ac:dyDescent="0.35">
      <c r="A1489" s="2" t="str">
        <f>BASE_NOTAS[[#This Row],[Sigla]]&amp;BASE_NOTAS[[#This Row],[CÓDIGO]]</f>
        <v>ALSF_AU</v>
      </c>
      <c r="B1489" s="4" t="s">
        <v>157</v>
      </c>
      <c r="C1489" s="4" t="s">
        <v>59</v>
      </c>
      <c r="D1489" s="4" t="s">
        <v>128</v>
      </c>
      <c r="E1489" s="42">
        <v>26.722509179448934</v>
      </c>
      <c r="F1489" s="4" t="s">
        <v>611</v>
      </c>
      <c r="G148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25.573408594709676</v>
      </c>
      <c r="H148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89" s="38">
        <f t="shared" ca="1" si="276"/>
        <v>32.885696636965989</v>
      </c>
      <c r="K1489" s="38">
        <f t="shared" ca="1" si="277"/>
        <v>38.902966754643437</v>
      </c>
      <c r="L1489" s="38">
        <f t="shared" ca="1" si="278"/>
        <v>38.407553532221527</v>
      </c>
      <c r="M1489" s="38">
        <f t="shared" ca="1" si="279"/>
        <v>32.133000272895671</v>
      </c>
      <c r="N1489" s="38">
        <f t="shared" ca="1" si="280"/>
        <v>22.681640104912375</v>
      </c>
      <c r="O1489" s="38">
        <f t="shared" ca="1" si="281"/>
        <v>34.308605499251627</v>
      </c>
      <c r="P1489" s="38">
        <f t="shared" ca="1" si="282"/>
        <v>37.067415494622544</v>
      </c>
      <c r="Q1489" s="38">
        <f t="shared" ca="1" si="283"/>
        <v>31.830813300174682</v>
      </c>
      <c r="R1489" s="38">
        <f t="shared" ca="1" si="284"/>
        <v>30.337720013800762</v>
      </c>
      <c r="S1489" s="38">
        <f t="shared" ca="1" si="285"/>
        <v>26.722509179448934</v>
      </c>
      <c r="T1489" s="38">
        <f t="shared" ca="1" si="286"/>
        <v>25.573408594709676</v>
      </c>
      <c r="U1489" s="38" t="str">
        <f t="shared" ca="1" si="287"/>
        <v>-</v>
      </c>
      <c r="V1489" s="38"/>
      <c r="W1489" s="38"/>
    </row>
    <row r="1490" spans="1:23" x14ac:dyDescent="0.35">
      <c r="A1490" s="2" t="str">
        <f>BASE_NOTAS[[#This Row],[Sigla]]&amp;BASE_NOTAS[[#This Row],[CÓDIGO]]</f>
        <v>AMSF_AU</v>
      </c>
      <c r="B1490" s="4" t="s">
        <v>158</v>
      </c>
      <c r="C1490" s="4" t="s">
        <v>59</v>
      </c>
      <c r="D1490" s="4" t="s">
        <v>128</v>
      </c>
      <c r="E1490" s="42">
        <v>63.33522275064923</v>
      </c>
      <c r="F1490" s="4" t="s">
        <v>611</v>
      </c>
      <c r="G149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64.684252652165554</v>
      </c>
      <c r="H149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90" s="38">
        <f t="shared" ca="1" si="276"/>
        <v>66.327324143713199</v>
      </c>
      <c r="K1490" s="38">
        <f t="shared" ca="1" si="277"/>
        <v>62.296225980091677</v>
      </c>
      <c r="L1490" s="38">
        <f t="shared" ca="1" si="278"/>
        <v>59.924527390367835</v>
      </c>
      <c r="M1490" s="38">
        <f t="shared" ca="1" si="279"/>
        <v>67.703144463727128</v>
      </c>
      <c r="N1490" s="38">
        <f t="shared" ca="1" si="280"/>
        <v>60.474679017792504</v>
      </c>
      <c r="O1490" s="38">
        <f t="shared" ca="1" si="281"/>
        <v>64.627051069622112</v>
      </c>
      <c r="P1490" s="38">
        <f t="shared" ca="1" si="282"/>
        <v>62.678189655437237</v>
      </c>
      <c r="Q1490" s="38">
        <f t="shared" ca="1" si="283"/>
        <v>65.017333580869575</v>
      </c>
      <c r="R1490" s="38">
        <f t="shared" ca="1" si="284"/>
        <v>66.621535827767218</v>
      </c>
      <c r="S1490" s="38">
        <f t="shared" ca="1" si="285"/>
        <v>63.33522275064923</v>
      </c>
      <c r="T1490" s="38">
        <f t="shared" ca="1" si="286"/>
        <v>64.684252652165554</v>
      </c>
      <c r="U1490" s="38" t="str">
        <f t="shared" ca="1" si="287"/>
        <v>-</v>
      </c>
      <c r="V1490" s="38"/>
      <c r="W1490" s="38"/>
    </row>
    <row r="1491" spans="1:23" x14ac:dyDescent="0.35">
      <c r="A1491" s="2" t="str">
        <f>BASE_NOTAS[[#This Row],[Sigla]]&amp;BASE_NOTAS[[#This Row],[CÓDIGO]]</f>
        <v>APSF_AU</v>
      </c>
      <c r="B1491" s="4" t="s">
        <v>184</v>
      </c>
      <c r="C1491" s="4" t="s">
        <v>59</v>
      </c>
      <c r="D1491" s="4" t="s">
        <v>128</v>
      </c>
      <c r="E1491" s="42">
        <v>0.1139654982589775</v>
      </c>
      <c r="F1491" s="4" t="s">
        <v>611</v>
      </c>
      <c r="G149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5.6008016456806899</v>
      </c>
      <c r="H149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91" s="38">
        <f t="shared" ca="1" si="276"/>
        <v>0</v>
      </c>
      <c r="K1491" s="38">
        <f t="shared" ca="1" si="277"/>
        <v>25.903888027474004</v>
      </c>
      <c r="L1491" s="38">
        <f t="shared" ca="1" si="278"/>
        <v>0</v>
      </c>
      <c r="M1491" s="38">
        <f t="shared" ca="1" si="279"/>
        <v>13.054146066810945</v>
      </c>
      <c r="N1491" s="38">
        <f t="shared" ca="1" si="280"/>
        <v>5.9397442418377864</v>
      </c>
      <c r="O1491" s="38">
        <f t="shared" ca="1" si="281"/>
        <v>4.7163587566213749</v>
      </c>
      <c r="P1491" s="38">
        <f t="shared" ca="1" si="282"/>
        <v>0</v>
      </c>
      <c r="Q1491" s="38">
        <f t="shared" ca="1" si="283"/>
        <v>0</v>
      </c>
      <c r="R1491" s="38">
        <f t="shared" ca="1" si="284"/>
        <v>0</v>
      </c>
      <c r="S1491" s="38">
        <f t="shared" ca="1" si="285"/>
        <v>0.1139654982589775</v>
      </c>
      <c r="T1491" s="38">
        <f t="shared" ca="1" si="286"/>
        <v>5.6008016456806899</v>
      </c>
      <c r="U1491" s="38" t="str">
        <f t="shared" ca="1" si="287"/>
        <v>-</v>
      </c>
      <c r="V1491" s="38"/>
      <c r="W1491" s="38"/>
    </row>
    <row r="1492" spans="1:23" x14ac:dyDescent="0.35">
      <c r="A1492" s="2" t="str">
        <f>BASE_NOTAS[[#This Row],[Sigla]]&amp;BASE_NOTAS[[#This Row],[CÓDIGO]]</f>
        <v>BASF_AU</v>
      </c>
      <c r="B1492" s="4" t="s">
        <v>187</v>
      </c>
      <c r="C1492" s="4" t="s">
        <v>59</v>
      </c>
      <c r="D1492" s="4" t="s">
        <v>128</v>
      </c>
      <c r="E1492" s="42">
        <v>48.969082793840023</v>
      </c>
      <c r="F1492" s="4" t="s">
        <v>611</v>
      </c>
      <c r="G149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50.809271852631603</v>
      </c>
      <c r="H149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92" s="38">
        <f t="shared" ca="1" si="276"/>
        <v>63.954984795529477</v>
      </c>
      <c r="K1492" s="38">
        <f t="shared" ca="1" si="277"/>
        <v>62.558876463802008</v>
      </c>
      <c r="L1492" s="38">
        <f t="shared" ca="1" si="278"/>
        <v>63.048227829746885</v>
      </c>
      <c r="M1492" s="38">
        <f t="shared" ca="1" si="279"/>
        <v>67.486231202163125</v>
      </c>
      <c r="N1492" s="38">
        <f t="shared" ca="1" si="280"/>
        <v>58.583695462369676</v>
      </c>
      <c r="O1492" s="38">
        <f t="shared" ca="1" si="281"/>
        <v>60.467699303211056</v>
      </c>
      <c r="P1492" s="38">
        <f t="shared" ca="1" si="282"/>
        <v>60.977768194617099</v>
      </c>
      <c r="Q1492" s="38">
        <f t="shared" ca="1" si="283"/>
        <v>58.160260698136355</v>
      </c>
      <c r="R1492" s="38">
        <f t="shared" ca="1" si="284"/>
        <v>59.76776582572446</v>
      </c>
      <c r="S1492" s="38">
        <f t="shared" ca="1" si="285"/>
        <v>48.969082793840023</v>
      </c>
      <c r="T1492" s="38">
        <f t="shared" ca="1" si="286"/>
        <v>50.809271852631603</v>
      </c>
      <c r="U1492" s="38" t="str">
        <f t="shared" ca="1" si="287"/>
        <v>-</v>
      </c>
      <c r="V1492" s="38"/>
      <c r="W1492" s="38"/>
    </row>
    <row r="1493" spans="1:23" x14ac:dyDescent="0.35">
      <c r="A1493" s="2" t="str">
        <f>BASE_NOTAS[[#This Row],[Sigla]]&amp;BASE_NOTAS[[#This Row],[CÓDIGO]]</f>
        <v>CESF_AU</v>
      </c>
      <c r="B1493" s="4" t="s">
        <v>188</v>
      </c>
      <c r="C1493" s="4" t="s">
        <v>59</v>
      </c>
      <c r="D1493" s="4" t="s">
        <v>128</v>
      </c>
      <c r="E1493" s="42">
        <v>41.122067243707313</v>
      </c>
      <c r="F1493" s="4" t="s">
        <v>611</v>
      </c>
      <c r="G149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42.26072581476997</v>
      </c>
      <c r="H149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93" s="38">
        <f t="shared" ca="1" si="276"/>
        <v>55.582510189726733</v>
      </c>
      <c r="K1493" s="38">
        <f t="shared" ca="1" si="277"/>
        <v>56.014706321034403</v>
      </c>
      <c r="L1493" s="38">
        <f t="shared" ca="1" si="278"/>
        <v>55.270290329761572</v>
      </c>
      <c r="M1493" s="38">
        <f t="shared" ca="1" si="279"/>
        <v>60.28486750490196</v>
      </c>
      <c r="N1493" s="38">
        <f t="shared" ca="1" si="280"/>
        <v>52.285207014316001</v>
      </c>
      <c r="O1493" s="38">
        <f t="shared" ca="1" si="281"/>
        <v>52.716690944083687</v>
      </c>
      <c r="P1493" s="38">
        <f t="shared" ca="1" si="282"/>
        <v>51.19675260196032</v>
      </c>
      <c r="Q1493" s="38">
        <f t="shared" ca="1" si="283"/>
        <v>44.381459964686258</v>
      </c>
      <c r="R1493" s="38">
        <f t="shared" ca="1" si="284"/>
        <v>43.857655931781615</v>
      </c>
      <c r="S1493" s="38">
        <f t="shared" ca="1" si="285"/>
        <v>41.122067243707313</v>
      </c>
      <c r="T1493" s="38">
        <f t="shared" ca="1" si="286"/>
        <v>42.26072581476997</v>
      </c>
      <c r="U1493" s="38" t="str">
        <f t="shared" ca="1" si="287"/>
        <v>-</v>
      </c>
      <c r="V1493" s="38"/>
      <c r="W1493" s="38"/>
    </row>
    <row r="1494" spans="1:23" x14ac:dyDescent="0.35">
      <c r="A1494" s="2" t="str">
        <f>BASE_NOTAS[[#This Row],[Sigla]]&amp;BASE_NOTAS[[#This Row],[CÓDIGO]]</f>
        <v>DFSF_AU</v>
      </c>
      <c r="B1494" s="4" t="s">
        <v>189</v>
      </c>
      <c r="C1494" s="4" t="s">
        <v>59</v>
      </c>
      <c r="D1494" s="4" t="s">
        <v>128</v>
      </c>
      <c r="E1494" s="42">
        <v>84.736546803957182</v>
      </c>
      <c r="F1494" s="4" t="s">
        <v>611</v>
      </c>
      <c r="G149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87.266632671494477</v>
      </c>
      <c r="H149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94" s="38">
        <f t="shared" ca="1" si="276"/>
        <v>63.705862321793347</v>
      </c>
      <c r="K1494" s="38">
        <f t="shared" ca="1" si="277"/>
        <v>68.18936842357175</v>
      </c>
      <c r="L1494" s="38">
        <f t="shared" ca="1" si="278"/>
        <v>100</v>
      </c>
      <c r="M1494" s="38">
        <f t="shared" ca="1" si="279"/>
        <v>100</v>
      </c>
      <c r="N1494" s="38">
        <f t="shared" ca="1" si="280"/>
        <v>91.989646909195883</v>
      </c>
      <c r="O1494" s="38">
        <f t="shared" ca="1" si="281"/>
        <v>90.329126560707635</v>
      </c>
      <c r="P1494" s="38">
        <f t="shared" ca="1" si="282"/>
        <v>78.157066205363591</v>
      </c>
      <c r="Q1494" s="38">
        <f t="shared" ca="1" si="283"/>
        <v>80.91947878289578</v>
      </c>
      <c r="R1494" s="38">
        <f t="shared" ca="1" si="284"/>
        <v>85.295690286891372</v>
      </c>
      <c r="S1494" s="38">
        <f t="shared" ca="1" si="285"/>
        <v>84.736546803957182</v>
      </c>
      <c r="T1494" s="38">
        <f t="shared" ca="1" si="286"/>
        <v>87.266632671494477</v>
      </c>
      <c r="U1494" s="38" t="str">
        <f t="shared" ca="1" si="287"/>
        <v>-</v>
      </c>
      <c r="V1494" s="38"/>
      <c r="W1494" s="38"/>
    </row>
    <row r="1495" spans="1:23" x14ac:dyDescent="0.35">
      <c r="A1495" s="2" t="str">
        <f>BASE_NOTAS[[#This Row],[Sigla]]&amp;BASE_NOTAS[[#This Row],[CÓDIGO]]</f>
        <v>ESSF_AU</v>
      </c>
      <c r="B1495" s="4" t="s">
        <v>183</v>
      </c>
      <c r="C1495" s="4" t="s">
        <v>59</v>
      </c>
      <c r="D1495" s="4" t="s">
        <v>128</v>
      </c>
      <c r="E1495" s="42">
        <v>69.974355973110249</v>
      </c>
      <c r="F1495" s="4" t="s">
        <v>611</v>
      </c>
      <c r="G149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70.049178437025887</v>
      </c>
      <c r="H149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95" s="38">
        <f t="shared" ca="1" si="276"/>
        <v>61.242503546702032</v>
      </c>
      <c r="K1495" s="38">
        <f t="shared" ca="1" si="277"/>
        <v>60.409818345150256</v>
      </c>
      <c r="L1495" s="38">
        <f t="shared" ca="1" si="278"/>
        <v>57.893929822312714</v>
      </c>
      <c r="M1495" s="38">
        <f t="shared" ca="1" si="279"/>
        <v>58.385107348512555</v>
      </c>
      <c r="N1495" s="38">
        <f t="shared" ca="1" si="280"/>
        <v>53.259604161005399</v>
      </c>
      <c r="O1495" s="38">
        <f t="shared" ca="1" si="281"/>
        <v>55.177747856939291</v>
      </c>
      <c r="P1495" s="38">
        <f t="shared" ca="1" si="282"/>
        <v>53.801886493600612</v>
      </c>
      <c r="Q1495" s="38">
        <f t="shared" ca="1" si="283"/>
        <v>65.203945175142181</v>
      </c>
      <c r="R1495" s="38">
        <f t="shared" ca="1" si="284"/>
        <v>69.454858002349297</v>
      </c>
      <c r="S1495" s="38">
        <f t="shared" ca="1" si="285"/>
        <v>69.974355973110249</v>
      </c>
      <c r="T1495" s="38">
        <f t="shared" ca="1" si="286"/>
        <v>70.049178437025887</v>
      </c>
      <c r="U1495" s="38" t="str">
        <f t="shared" ca="1" si="287"/>
        <v>-</v>
      </c>
      <c r="V1495" s="38"/>
      <c r="W1495" s="38"/>
    </row>
    <row r="1496" spans="1:23" x14ac:dyDescent="0.35">
      <c r="A1496" s="2" t="str">
        <f>BASE_NOTAS[[#This Row],[Sigla]]&amp;BASE_NOTAS[[#This Row],[CÓDIGO]]</f>
        <v>GOSF_AU</v>
      </c>
      <c r="B1496" s="4" t="s">
        <v>190</v>
      </c>
      <c r="C1496" s="4" t="s">
        <v>59</v>
      </c>
      <c r="D1496" s="4" t="s">
        <v>128</v>
      </c>
      <c r="E1496" s="42">
        <v>79.212560829408062</v>
      </c>
      <c r="F1496" s="4" t="s">
        <v>611</v>
      </c>
      <c r="G149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78.986901596554233</v>
      </c>
      <c r="H149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96" s="38">
        <f t="shared" ca="1" si="276"/>
        <v>77.428160443106577</v>
      </c>
      <c r="K1496" s="38">
        <f t="shared" ca="1" si="277"/>
        <v>76.207211883521779</v>
      </c>
      <c r="L1496" s="38">
        <f t="shared" ca="1" si="278"/>
        <v>79.130365519489587</v>
      </c>
      <c r="M1496" s="38">
        <f t="shared" ca="1" si="279"/>
        <v>81.70370608032907</v>
      </c>
      <c r="N1496" s="38">
        <f t="shared" ca="1" si="280"/>
        <v>74.64302144475748</v>
      </c>
      <c r="O1496" s="38">
        <f t="shared" ca="1" si="281"/>
        <v>75.59238185306296</v>
      </c>
      <c r="P1496" s="38">
        <f t="shared" ca="1" si="282"/>
        <v>74.658523463987308</v>
      </c>
      <c r="Q1496" s="38">
        <f t="shared" ca="1" si="283"/>
        <v>78.459108105645569</v>
      </c>
      <c r="R1496" s="38">
        <f t="shared" ca="1" si="284"/>
        <v>78.964701311995896</v>
      </c>
      <c r="S1496" s="38">
        <f t="shared" ca="1" si="285"/>
        <v>79.212560829408062</v>
      </c>
      <c r="T1496" s="38">
        <f t="shared" ca="1" si="286"/>
        <v>78.986901596554233</v>
      </c>
      <c r="U1496" s="38" t="str">
        <f t="shared" ca="1" si="287"/>
        <v>-</v>
      </c>
      <c r="V1496" s="38"/>
      <c r="W1496" s="38"/>
    </row>
    <row r="1497" spans="1:23" x14ac:dyDescent="0.35">
      <c r="A1497" s="2" t="str">
        <f>BASE_NOTAS[[#This Row],[Sigla]]&amp;BASE_NOTAS[[#This Row],[CÓDIGO]]</f>
        <v>MASF_AU</v>
      </c>
      <c r="B1497" s="4" t="s">
        <v>191</v>
      </c>
      <c r="C1497" s="4" t="s">
        <v>59</v>
      </c>
      <c r="D1497" s="4" t="s">
        <v>128</v>
      </c>
      <c r="E1497" s="42">
        <v>17.551584539555805</v>
      </c>
      <c r="F1497" s="4" t="s">
        <v>611</v>
      </c>
      <c r="G149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22.603110264910214</v>
      </c>
      <c r="H149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97" s="38">
        <f t="shared" ca="1" si="276"/>
        <v>33.169953244795877</v>
      </c>
      <c r="K1497" s="38">
        <f t="shared" ca="1" si="277"/>
        <v>32.418023797545445</v>
      </c>
      <c r="L1497" s="38">
        <f t="shared" ca="1" si="278"/>
        <v>33.663150813653317</v>
      </c>
      <c r="M1497" s="38">
        <f t="shared" ca="1" si="279"/>
        <v>40.395973385179069</v>
      </c>
      <c r="N1497" s="38">
        <f t="shared" ca="1" si="280"/>
        <v>19.965961224911226</v>
      </c>
      <c r="O1497" s="38">
        <f t="shared" ca="1" si="281"/>
        <v>25.542988052203214</v>
      </c>
      <c r="P1497" s="38">
        <f t="shared" ca="1" si="282"/>
        <v>24.11197059664822</v>
      </c>
      <c r="Q1497" s="38">
        <f t="shared" ca="1" si="283"/>
        <v>32.590998933495015</v>
      </c>
      <c r="R1497" s="38">
        <f t="shared" ca="1" si="284"/>
        <v>25.136051989017119</v>
      </c>
      <c r="S1497" s="38">
        <f t="shared" ca="1" si="285"/>
        <v>17.551584539555805</v>
      </c>
      <c r="T1497" s="38">
        <f t="shared" ca="1" si="286"/>
        <v>22.603110264910214</v>
      </c>
      <c r="U1497" s="38" t="str">
        <f t="shared" ca="1" si="287"/>
        <v>-</v>
      </c>
      <c r="V1497" s="38"/>
      <c r="W1497" s="38"/>
    </row>
    <row r="1498" spans="1:23" x14ac:dyDescent="0.35">
      <c r="A1498" s="2" t="str">
        <f>BASE_NOTAS[[#This Row],[Sigla]]&amp;BASE_NOTAS[[#This Row],[CÓDIGO]]</f>
        <v>MGSF_AU</v>
      </c>
      <c r="B1498" s="4" t="s">
        <v>192</v>
      </c>
      <c r="C1498" s="4" t="s">
        <v>59</v>
      </c>
      <c r="D1498" s="4" t="s">
        <v>128</v>
      </c>
      <c r="E1498" s="42">
        <v>80.031514570369708</v>
      </c>
      <c r="F1498" s="4" t="s">
        <v>611</v>
      </c>
      <c r="G149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81.423601848461672</v>
      </c>
      <c r="H149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98" s="38">
        <f t="shared" ca="1" si="276"/>
        <v>85.100221462930762</v>
      </c>
      <c r="K1498" s="38">
        <f t="shared" ca="1" si="277"/>
        <v>83.066190486676078</v>
      </c>
      <c r="L1498" s="38">
        <f t="shared" ca="1" si="278"/>
        <v>83.755291682264669</v>
      </c>
      <c r="M1498" s="38">
        <f t="shared" ca="1" si="279"/>
        <v>90.006874965209278</v>
      </c>
      <c r="N1498" s="38">
        <f t="shared" ca="1" si="280"/>
        <v>79.342211923184067</v>
      </c>
      <c r="O1498" s="38">
        <f t="shared" ca="1" si="281"/>
        <v>80.945285867943028</v>
      </c>
      <c r="P1498" s="38">
        <f t="shared" ca="1" si="282"/>
        <v>79.910425431215486</v>
      </c>
      <c r="Q1498" s="38">
        <f t="shared" ca="1" si="283"/>
        <v>74.42213547897866</v>
      </c>
      <c r="R1498" s="38">
        <f t="shared" ca="1" si="284"/>
        <v>83.244745228742502</v>
      </c>
      <c r="S1498" s="38">
        <f t="shared" ca="1" si="285"/>
        <v>80.031514570369708</v>
      </c>
      <c r="T1498" s="38">
        <f t="shared" ca="1" si="286"/>
        <v>81.423601848461672</v>
      </c>
      <c r="U1498" s="38" t="str">
        <f t="shared" ca="1" si="287"/>
        <v>-</v>
      </c>
      <c r="V1498" s="38"/>
      <c r="W1498" s="38"/>
    </row>
    <row r="1499" spans="1:23" x14ac:dyDescent="0.35">
      <c r="A1499" s="2" t="str">
        <f>BASE_NOTAS[[#This Row],[Sigla]]&amp;BASE_NOTAS[[#This Row],[CÓDIGO]]</f>
        <v>MSSF_AU</v>
      </c>
      <c r="B1499" s="4" t="s">
        <v>193</v>
      </c>
      <c r="C1499" s="4" t="s">
        <v>59</v>
      </c>
      <c r="D1499" s="4" t="s">
        <v>128</v>
      </c>
      <c r="E1499" s="42">
        <v>73.107668236792975</v>
      </c>
      <c r="F1499" s="4" t="s">
        <v>611</v>
      </c>
      <c r="G149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70.982522456734756</v>
      </c>
      <c r="H149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499" s="38">
        <f t="shared" ca="1" si="276"/>
        <v>79.200778718453009</v>
      </c>
      <c r="K1499" s="38">
        <f t="shared" ca="1" si="277"/>
        <v>64.281203592264148</v>
      </c>
      <c r="L1499" s="38">
        <f t="shared" ca="1" si="278"/>
        <v>64.561825791655707</v>
      </c>
      <c r="M1499" s="38">
        <f t="shared" ca="1" si="279"/>
        <v>71.689527235675797</v>
      </c>
      <c r="N1499" s="38">
        <f t="shared" ca="1" si="280"/>
        <v>55.743150296939433</v>
      </c>
      <c r="O1499" s="38">
        <f t="shared" ca="1" si="281"/>
        <v>60.490351703174355</v>
      </c>
      <c r="P1499" s="38">
        <f t="shared" ca="1" si="282"/>
        <v>60.101600457150681</v>
      </c>
      <c r="Q1499" s="38">
        <f t="shared" ca="1" si="283"/>
        <v>65.50656678488599</v>
      </c>
      <c r="R1499" s="38">
        <f t="shared" ca="1" si="284"/>
        <v>67.432140237480638</v>
      </c>
      <c r="S1499" s="38">
        <f t="shared" ca="1" si="285"/>
        <v>73.107668236792975</v>
      </c>
      <c r="T1499" s="38">
        <f t="shared" ca="1" si="286"/>
        <v>70.982522456734756</v>
      </c>
      <c r="U1499" s="38" t="str">
        <f t="shared" ca="1" si="287"/>
        <v>-</v>
      </c>
      <c r="V1499" s="38"/>
      <c r="W1499" s="38"/>
    </row>
    <row r="1500" spans="1:23" x14ac:dyDescent="0.35">
      <c r="A1500" s="2" t="str">
        <f>BASE_NOTAS[[#This Row],[Sigla]]&amp;BASE_NOTAS[[#This Row],[CÓDIGO]]</f>
        <v>MTSF_AU</v>
      </c>
      <c r="B1500" s="4" t="s">
        <v>195</v>
      </c>
      <c r="C1500" s="4" t="s">
        <v>59</v>
      </c>
      <c r="D1500" s="4" t="s">
        <v>128</v>
      </c>
      <c r="E1500" s="42">
        <v>79.271213643781408</v>
      </c>
      <c r="F1500" s="4" t="s">
        <v>611</v>
      </c>
      <c r="G150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79.503391040780599</v>
      </c>
      <c r="H150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00" s="38">
        <f t="shared" ca="1" si="276"/>
        <v>70.041707010713594</v>
      </c>
      <c r="K1500" s="38">
        <f t="shared" ca="1" si="277"/>
        <v>65.031227279381838</v>
      </c>
      <c r="L1500" s="38">
        <f t="shared" ca="1" si="278"/>
        <v>70.193908034198898</v>
      </c>
      <c r="M1500" s="38">
        <f t="shared" ca="1" si="279"/>
        <v>76.11827977457628</v>
      </c>
      <c r="N1500" s="38">
        <f t="shared" ca="1" si="280"/>
        <v>67.75920594524959</v>
      </c>
      <c r="O1500" s="38">
        <f t="shared" ca="1" si="281"/>
        <v>67.659630420636859</v>
      </c>
      <c r="P1500" s="38">
        <f t="shared" ca="1" si="282"/>
        <v>71.972770138437056</v>
      </c>
      <c r="Q1500" s="38">
        <f t="shared" ca="1" si="283"/>
        <v>74.803637724339609</v>
      </c>
      <c r="R1500" s="38">
        <f t="shared" ca="1" si="284"/>
        <v>80.020564601562782</v>
      </c>
      <c r="S1500" s="38">
        <f t="shared" ca="1" si="285"/>
        <v>79.271213643781408</v>
      </c>
      <c r="T1500" s="38">
        <f t="shared" ca="1" si="286"/>
        <v>79.503391040780599</v>
      </c>
      <c r="U1500" s="38" t="str">
        <f t="shared" ca="1" si="287"/>
        <v>-</v>
      </c>
      <c r="V1500" s="38"/>
      <c r="W1500" s="38"/>
    </row>
    <row r="1501" spans="1:23" x14ac:dyDescent="0.35">
      <c r="A1501" s="2" t="str">
        <f>BASE_NOTAS[[#This Row],[Sigla]]&amp;BASE_NOTAS[[#This Row],[CÓDIGO]]</f>
        <v>PASF_AU</v>
      </c>
      <c r="B1501" s="4" t="s">
        <v>196</v>
      </c>
      <c r="C1501" s="4" t="s">
        <v>59</v>
      </c>
      <c r="D1501" s="4" t="s">
        <v>128</v>
      </c>
      <c r="E1501" s="42">
        <v>50.49241724027025</v>
      </c>
      <c r="F1501" s="4" t="s">
        <v>611</v>
      </c>
      <c r="G150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47.471747782031727</v>
      </c>
      <c r="H150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01" s="38">
        <f t="shared" ca="1" si="276"/>
        <v>58.268674766244942</v>
      </c>
      <c r="K1501" s="38">
        <f t="shared" ca="1" si="277"/>
        <v>55.619937032134914</v>
      </c>
      <c r="L1501" s="38">
        <f t="shared" ca="1" si="278"/>
        <v>55.235964709228327</v>
      </c>
      <c r="M1501" s="38">
        <f t="shared" ca="1" si="279"/>
        <v>58.926025939562152</v>
      </c>
      <c r="N1501" s="38">
        <f t="shared" ca="1" si="280"/>
        <v>51.09547040511881</v>
      </c>
      <c r="O1501" s="38">
        <f t="shared" ca="1" si="281"/>
        <v>53.272581140579582</v>
      </c>
      <c r="P1501" s="38">
        <f t="shared" ca="1" si="282"/>
        <v>51.715156311405316</v>
      </c>
      <c r="Q1501" s="38">
        <f t="shared" ca="1" si="283"/>
        <v>53.029700505886943</v>
      </c>
      <c r="R1501" s="38">
        <f t="shared" ca="1" si="284"/>
        <v>55.57522962533897</v>
      </c>
      <c r="S1501" s="38">
        <f t="shared" ca="1" si="285"/>
        <v>50.49241724027025</v>
      </c>
      <c r="T1501" s="38">
        <f t="shared" ca="1" si="286"/>
        <v>47.471747782031727</v>
      </c>
      <c r="U1501" s="38" t="str">
        <f t="shared" ca="1" si="287"/>
        <v>-</v>
      </c>
      <c r="V1501" s="38"/>
      <c r="W1501" s="38"/>
    </row>
    <row r="1502" spans="1:23" x14ac:dyDescent="0.35">
      <c r="A1502" s="2" t="str">
        <f>BASE_NOTAS[[#This Row],[Sigla]]&amp;BASE_NOTAS[[#This Row],[CÓDIGO]]</f>
        <v>PBSF_AU</v>
      </c>
      <c r="B1502" s="4" t="s">
        <v>197</v>
      </c>
      <c r="C1502" s="4" t="s">
        <v>59</v>
      </c>
      <c r="D1502" s="4" t="s">
        <v>128</v>
      </c>
      <c r="E1502" s="42">
        <v>33.271068591805346</v>
      </c>
      <c r="F1502" s="4" t="s">
        <v>611</v>
      </c>
      <c r="G150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34.410977091477392</v>
      </c>
      <c r="H150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02" s="38">
        <f t="shared" ca="1" si="276"/>
        <v>32.430903523008503</v>
      </c>
      <c r="K1502" s="38">
        <f t="shared" ca="1" si="277"/>
        <v>29.089091510283048</v>
      </c>
      <c r="L1502" s="38">
        <f t="shared" ca="1" si="278"/>
        <v>32.358975918411382</v>
      </c>
      <c r="M1502" s="38">
        <f t="shared" ca="1" si="279"/>
        <v>36.775376289804264</v>
      </c>
      <c r="N1502" s="38">
        <f t="shared" ca="1" si="280"/>
        <v>26.351066722072687</v>
      </c>
      <c r="O1502" s="38">
        <f t="shared" ca="1" si="281"/>
        <v>28.760464915785946</v>
      </c>
      <c r="P1502" s="38">
        <f t="shared" ca="1" si="282"/>
        <v>29.97446665136701</v>
      </c>
      <c r="Q1502" s="38">
        <f t="shared" ca="1" si="283"/>
        <v>37.103746016634254</v>
      </c>
      <c r="R1502" s="38">
        <f t="shared" ca="1" si="284"/>
        <v>33.364476052689611</v>
      </c>
      <c r="S1502" s="38">
        <f t="shared" ca="1" si="285"/>
        <v>33.271068591805346</v>
      </c>
      <c r="T1502" s="38">
        <f t="shared" ca="1" si="286"/>
        <v>34.410977091477392</v>
      </c>
      <c r="U1502" s="38" t="str">
        <f t="shared" ca="1" si="287"/>
        <v>-</v>
      </c>
      <c r="V1502" s="38"/>
      <c r="W1502" s="38"/>
    </row>
    <row r="1503" spans="1:23" x14ac:dyDescent="0.35">
      <c r="A1503" s="2" t="str">
        <f>BASE_NOTAS[[#This Row],[Sigla]]&amp;BASE_NOTAS[[#This Row],[CÓDIGO]]</f>
        <v>PESF_AU</v>
      </c>
      <c r="B1503" s="4" t="s">
        <v>198</v>
      </c>
      <c r="C1503" s="4" t="s">
        <v>59</v>
      </c>
      <c r="D1503" s="4" t="s">
        <v>128</v>
      </c>
      <c r="E1503" s="42">
        <v>43.767254449968988</v>
      </c>
      <c r="F1503" s="4" t="s">
        <v>611</v>
      </c>
      <c r="G150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46.54649327515078</v>
      </c>
      <c r="H150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03" s="38">
        <f t="shared" ca="1" si="276"/>
        <v>58.641299413244973</v>
      </c>
      <c r="K1503" s="38">
        <f t="shared" ca="1" si="277"/>
        <v>56.914015948196514</v>
      </c>
      <c r="L1503" s="38">
        <f t="shared" ca="1" si="278"/>
        <v>58.781456862473682</v>
      </c>
      <c r="M1503" s="38">
        <f t="shared" ca="1" si="279"/>
        <v>63.726112005861523</v>
      </c>
      <c r="N1503" s="38">
        <f t="shared" ca="1" si="280"/>
        <v>56.685551735288058</v>
      </c>
      <c r="O1503" s="38">
        <f t="shared" ca="1" si="281"/>
        <v>57.663560379207865</v>
      </c>
      <c r="P1503" s="38">
        <f t="shared" ca="1" si="282"/>
        <v>57.405150861238511</v>
      </c>
      <c r="Q1503" s="38">
        <f t="shared" ca="1" si="283"/>
        <v>55.241689615642528</v>
      </c>
      <c r="R1503" s="38">
        <f t="shared" ca="1" si="284"/>
        <v>55.041186043140044</v>
      </c>
      <c r="S1503" s="38">
        <f t="shared" ca="1" si="285"/>
        <v>43.767254449968988</v>
      </c>
      <c r="T1503" s="38">
        <f t="shared" ca="1" si="286"/>
        <v>46.54649327515078</v>
      </c>
      <c r="U1503" s="38" t="str">
        <f t="shared" ca="1" si="287"/>
        <v>-</v>
      </c>
      <c r="V1503" s="38"/>
      <c r="W1503" s="38"/>
    </row>
    <row r="1504" spans="1:23" x14ac:dyDescent="0.35">
      <c r="A1504" s="2" t="str">
        <f>BASE_NOTAS[[#This Row],[Sigla]]&amp;BASE_NOTAS[[#This Row],[CÓDIGO]]</f>
        <v>PISF_AU</v>
      </c>
      <c r="B1504" s="4" t="s">
        <v>199</v>
      </c>
      <c r="C1504" s="4" t="s">
        <v>59</v>
      </c>
      <c r="D1504" s="4" t="s">
        <v>128</v>
      </c>
      <c r="E1504" s="42">
        <v>24.831889830253147</v>
      </c>
      <c r="F1504" s="4" t="s">
        <v>611</v>
      </c>
      <c r="G150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26.768417207450611</v>
      </c>
      <c r="H150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04" s="38">
        <f t="shared" ca="1" si="276"/>
        <v>26.00963392107769</v>
      </c>
      <c r="K1504" s="38">
        <f t="shared" ca="1" si="277"/>
        <v>21.136557733891053</v>
      </c>
      <c r="L1504" s="38">
        <f t="shared" ca="1" si="278"/>
        <v>24.792972953963492</v>
      </c>
      <c r="M1504" s="38">
        <f t="shared" ca="1" si="279"/>
        <v>32.939507372603572</v>
      </c>
      <c r="N1504" s="38">
        <f t="shared" ca="1" si="280"/>
        <v>22.081325036449186</v>
      </c>
      <c r="O1504" s="38">
        <f t="shared" ca="1" si="281"/>
        <v>16.644392980402472</v>
      </c>
      <c r="P1504" s="38">
        <f t="shared" ca="1" si="282"/>
        <v>25.717955383827046</v>
      </c>
      <c r="Q1504" s="38">
        <f t="shared" ca="1" si="283"/>
        <v>30.21858152803982</v>
      </c>
      <c r="R1504" s="38">
        <f t="shared" ca="1" si="284"/>
        <v>26.806623967126896</v>
      </c>
      <c r="S1504" s="38">
        <f t="shared" ca="1" si="285"/>
        <v>24.831889830253147</v>
      </c>
      <c r="T1504" s="38">
        <f t="shared" ca="1" si="286"/>
        <v>26.768417207450611</v>
      </c>
      <c r="U1504" s="38" t="str">
        <f t="shared" ca="1" si="287"/>
        <v>-</v>
      </c>
      <c r="V1504" s="38"/>
      <c r="W1504" s="38"/>
    </row>
    <row r="1505" spans="1:23" x14ac:dyDescent="0.35">
      <c r="A1505" s="2" t="str">
        <f>BASE_NOTAS[[#This Row],[Sigla]]&amp;BASE_NOTAS[[#This Row],[CÓDIGO]]</f>
        <v>PRSF_AU</v>
      </c>
      <c r="B1505" s="4" t="s">
        <v>200</v>
      </c>
      <c r="C1505" s="4" t="s">
        <v>59</v>
      </c>
      <c r="D1505" s="4" t="s">
        <v>128</v>
      </c>
      <c r="E1505" s="42">
        <v>77.246294707841088</v>
      </c>
      <c r="F1505" s="4" t="s">
        <v>611</v>
      </c>
      <c r="G150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74.766481556264409</v>
      </c>
      <c r="H150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05" s="38">
        <f t="shared" ca="1" si="276"/>
        <v>82.949063569244288</v>
      </c>
      <c r="K1505" s="38">
        <f t="shared" ca="1" si="277"/>
        <v>82.269324530696366</v>
      </c>
      <c r="L1505" s="38">
        <f t="shared" ca="1" si="278"/>
        <v>83.266757776279846</v>
      </c>
      <c r="M1505" s="38">
        <f t="shared" ca="1" si="279"/>
        <v>84.152069105243967</v>
      </c>
      <c r="N1505" s="38">
        <f t="shared" ca="1" si="280"/>
        <v>77.45200699512047</v>
      </c>
      <c r="O1505" s="38">
        <f t="shared" ca="1" si="281"/>
        <v>69.736862308618399</v>
      </c>
      <c r="P1505" s="38">
        <f t="shared" ca="1" si="282"/>
        <v>70.621755065828182</v>
      </c>
      <c r="Q1505" s="38">
        <f t="shared" ca="1" si="283"/>
        <v>77.174984447507683</v>
      </c>
      <c r="R1505" s="38">
        <f t="shared" ca="1" si="284"/>
        <v>77.183444565566916</v>
      </c>
      <c r="S1505" s="38">
        <f t="shared" ca="1" si="285"/>
        <v>77.246294707841088</v>
      </c>
      <c r="T1505" s="38">
        <f t="shared" ca="1" si="286"/>
        <v>74.766481556264409</v>
      </c>
      <c r="U1505" s="38" t="str">
        <f t="shared" ca="1" si="287"/>
        <v>-</v>
      </c>
      <c r="V1505" s="38"/>
      <c r="W1505" s="38"/>
    </row>
    <row r="1506" spans="1:23" x14ac:dyDescent="0.35">
      <c r="A1506" s="2" t="str">
        <f>BASE_NOTAS[[#This Row],[Sigla]]&amp;BASE_NOTAS[[#This Row],[CÓDIGO]]</f>
        <v>RJSF_AU</v>
      </c>
      <c r="B1506" s="4" t="s">
        <v>201</v>
      </c>
      <c r="C1506" s="4" t="s">
        <v>59</v>
      </c>
      <c r="D1506" s="4" t="s">
        <v>128</v>
      </c>
      <c r="E1506" s="42">
        <v>100</v>
      </c>
      <c r="F1506" s="4" t="s">
        <v>611</v>
      </c>
      <c r="G150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150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06" s="38">
        <f t="shared" ca="1" si="276"/>
        <v>99.083961946935318</v>
      </c>
      <c r="K1506" s="38">
        <f t="shared" ca="1" si="277"/>
        <v>84.043086747167891</v>
      </c>
      <c r="L1506" s="38">
        <f t="shared" ca="1" si="278"/>
        <v>97.452258087775562</v>
      </c>
      <c r="M1506" s="38">
        <f t="shared" ca="1" si="279"/>
        <v>99.253816820889</v>
      </c>
      <c r="N1506" s="38">
        <f t="shared" ca="1" si="280"/>
        <v>90.386108712865138</v>
      </c>
      <c r="O1506" s="38">
        <f t="shared" ca="1" si="281"/>
        <v>91.94717731955825</v>
      </c>
      <c r="P1506" s="38">
        <f t="shared" ca="1" si="282"/>
        <v>93.843029377475006</v>
      </c>
      <c r="Q1506" s="38">
        <f t="shared" ca="1" si="283"/>
        <v>97.820911663483358</v>
      </c>
      <c r="R1506" s="38">
        <f t="shared" ca="1" si="284"/>
        <v>100</v>
      </c>
      <c r="S1506" s="38">
        <f t="shared" ca="1" si="285"/>
        <v>100</v>
      </c>
      <c r="T1506" s="38">
        <f t="shared" ca="1" si="286"/>
        <v>100</v>
      </c>
      <c r="U1506" s="38" t="str">
        <f t="shared" ca="1" si="287"/>
        <v>-</v>
      </c>
      <c r="V1506" s="38"/>
      <c r="W1506" s="38"/>
    </row>
    <row r="1507" spans="1:23" x14ac:dyDescent="0.35">
      <c r="A1507" s="2" t="str">
        <f>BASE_NOTAS[[#This Row],[Sigla]]&amp;BASE_NOTAS[[#This Row],[CÓDIGO]]</f>
        <v>RNSF_AU</v>
      </c>
      <c r="B1507" s="4" t="s">
        <v>202</v>
      </c>
      <c r="C1507" s="4" t="s">
        <v>59</v>
      </c>
      <c r="D1507" s="4" t="s">
        <v>128</v>
      </c>
      <c r="E1507" s="42">
        <v>33.150250040832461</v>
      </c>
      <c r="F1507" s="4" t="s">
        <v>611</v>
      </c>
      <c r="G150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33.115277682414231</v>
      </c>
      <c r="H150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07" s="38">
        <f t="shared" ca="1" si="276"/>
        <v>48.635604722075584</v>
      </c>
      <c r="K1507" s="38">
        <f t="shared" ca="1" si="277"/>
        <v>35.429672761777795</v>
      </c>
      <c r="L1507" s="38">
        <f t="shared" ca="1" si="278"/>
        <v>30.765449572174781</v>
      </c>
      <c r="M1507" s="38">
        <f t="shared" ca="1" si="279"/>
        <v>39.887826267327156</v>
      </c>
      <c r="N1507" s="38">
        <f t="shared" ca="1" si="280"/>
        <v>32.58488641713717</v>
      </c>
      <c r="O1507" s="38">
        <f t="shared" ca="1" si="281"/>
        <v>34.450196715310639</v>
      </c>
      <c r="P1507" s="38">
        <f t="shared" ca="1" si="282"/>
        <v>34.642430690603518</v>
      </c>
      <c r="Q1507" s="38">
        <f t="shared" ca="1" si="283"/>
        <v>36.941520256676306</v>
      </c>
      <c r="R1507" s="38">
        <f t="shared" ca="1" si="284"/>
        <v>41.944432075145876</v>
      </c>
      <c r="S1507" s="38">
        <f t="shared" ca="1" si="285"/>
        <v>33.150250040832461</v>
      </c>
      <c r="T1507" s="38">
        <f t="shared" ca="1" si="286"/>
        <v>33.115277682414231</v>
      </c>
      <c r="U1507" s="38" t="str">
        <f t="shared" ca="1" si="287"/>
        <v>-</v>
      </c>
      <c r="V1507" s="38"/>
      <c r="W1507" s="38"/>
    </row>
    <row r="1508" spans="1:23" x14ac:dyDescent="0.35">
      <c r="A1508" s="2" t="str">
        <f>BASE_NOTAS[[#This Row],[Sigla]]&amp;BASE_NOTAS[[#This Row],[CÓDIGO]]</f>
        <v>ROSF_AU</v>
      </c>
      <c r="B1508" s="4" t="s">
        <v>203</v>
      </c>
      <c r="C1508" s="4" t="s">
        <v>59</v>
      </c>
      <c r="D1508" s="4" t="s">
        <v>128</v>
      </c>
      <c r="E1508" s="42">
        <v>40.974735980830921</v>
      </c>
      <c r="F1508" s="4" t="s">
        <v>611</v>
      </c>
      <c r="G150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42.179587266832684</v>
      </c>
      <c r="H150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08" s="38">
        <f t="shared" ca="1" si="276"/>
        <v>39.917263453367021</v>
      </c>
      <c r="K1508" s="38">
        <f t="shared" ca="1" si="277"/>
        <v>58.054322211150243</v>
      </c>
      <c r="L1508" s="38">
        <f t="shared" ca="1" si="278"/>
        <v>62.047919434660884</v>
      </c>
      <c r="M1508" s="38">
        <f t="shared" ca="1" si="279"/>
        <v>42.957621548612103</v>
      </c>
      <c r="N1508" s="38">
        <f t="shared" ca="1" si="280"/>
        <v>33.13824188513928</v>
      </c>
      <c r="O1508" s="38">
        <f t="shared" ca="1" si="281"/>
        <v>36.703732081060792</v>
      </c>
      <c r="P1508" s="38">
        <f t="shared" ca="1" si="282"/>
        <v>37.664592397051585</v>
      </c>
      <c r="Q1508" s="38">
        <f t="shared" ca="1" si="283"/>
        <v>44.898308513701416</v>
      </c>
      <c r="R1508" s="38">
        <f t="shared" ca="1" si="284"/>
        <v>39.507722514418532</v>
      </c>
      <c r="S1508" s="38">
        <f t="shared" ca="1" si="285"/>
        <v>40.974735980830921</v>
      </c>
      <c r="T1508" s="38">
        <f t="shared" ca="1" si="286"/>
        <v>42.179587266832684</v>
      </c>
      <c r="U1508" s="38" t="str">
        <f t="shared" ca="1" si="287"/>
        <v>-</v>
      </c>
      <c r="V1508" s="38"/>
      <c r="W1508" s="38"/>
    </row>
    <row r="1509" spans="1:23" x14ac:dyDescent="0.35">
      <c r="A1509" s="2" t="str">
        <f>BASE_NOTAS[[#This Row],[Sigla]]&amp;BASE_NOTAS[[#This Row],[CÓDIGO]]</f>
        <v>RRSF_AU</v>
      </c>
      <c r="B1509" s="4" t="s">
        <v>204</v>
      </c>
      <c r="C1509" s="4" t="s">
        <v>59</v>
      </c>
      <c r="D1509" s="4" t="s">
        <v>128</v>
      </c>
      <c r="E1509" s="42">
        <v>0.51436767355149016</v>
      </c>
      <c r="F1509" s="4" t="s">
        <v>611</v>
      </c>
      <c r="G150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1.2425483087379661</v>
      </c>
      <c r="H150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09" s="38">
        <f t="shared" ca="1" si="276"/>
        <v>9.4007903032644151</v>
      </c>
      <c r="K1509" s="38">
        <f t="shared" ca="1" si="277"/>
        <v>10.457302415814823</v>
      </c>
      <c r="L1509" s="38">
        <f t="shared" ca="1" si="278"/>
        <v>4.205992717075115</v>
      </c>
      <c r="M1509" s="38">
        <f t="shared" ca="1" si="279"/>
        <v>0</v>
      </c>
      <c r="N1509" s="38">
        <f t="shared" ca="1" si="280"/>
        <v>3.0447831456390304</v>
      </c>
      <c r="O1509" s="38">
        <f t="shared" ca="1" si="281"/>
        <v>0</v>
      </c>
      <c r="P1509" s="38">
        <f t="shared" ca="1" si="282"/>
        <v>4.1319679879022999</v>
      </c>
      <c r="Q1509" s="38">
        <f t="shared" ca="1" si="283"/>
        <v>7.6682471490387911</v>
      </c>
      <c r="R1509" s="38">
        <f t="shared" ca="1" si="284"/>
        <v>0.13129666297800213</v>
      </c>
      <c r="S1509" s="38">
        <f t="shared" ca="1" si="285"/>
        <v>0.51436767355149016</v>
      </c>
      <c r="T1509" s="38">
        <f t="shared" ca="1" si="286"/>
        <v>1.2425483087379661</v>
      </c>
      <c r="U1509" s="38" t="str">
        <f t="shared" ca="1" si="287"/>
        <v>-</v>
      </c>
      <c r="V1509" s="38"/>
      <c r="W1509" s="38"/>
    </row>
    <row r="1510" spans="1:23" x14ac:dyDescent="0.35">
      <c r="A1510" s="2" t="str">
        <f>BASE_NOTAS[[#This Row],[Sigla]]&amp;BASE_NOTAS[[#This Row],[CÓDIGO]]</f>
        <v>RSSF_AU</v>
      </c>
      <c r="B1510" s="4" t="s">
        <v>205</v>
      </c>
      <c r="C1510" s="4" t="s">
        <v>59</v>
      </c>
      <c r="D1510" s="4" t="s">
        <v>128</v>
      </c>
      <c r="E1510" s="42">
        <v>81.017496072039137</v>
      </c>
      <c r="F1510" s="4" t="s">
        <v>611</v>
      </c>
      <c r="G151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85.144467715481497</v>
      </c>
      <c r="H151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10" s="38">
        <f t="shared" ca="1" si="276"/>
        <v>85.607136565263048</v>
      </c>
      <c r="K1510" s="38">
        <f t="shared" ca="1" si="277"/>
        <v>87.687437183154856</v>
      </c>
      <c r="L1510" s="38">
        <f t="shared" ca="1" si="278"/>
        <v>87.851139753624153</v>
      </c>
      <c r="M1510" s="38">
        <f t="shared" ca="1" si="279"/>
        <v>90.006960977956822</v>
      </c>
      <c r="N1510" s="38">
        <f t="shared" ca="1" si="280"/>
        <v>83.670973073172007</v>
      </c>
      <c r="O1510" s="38">
        <f t="shared" ca="1" si="281"/>
        <v>76.420927009185121</v>
      </c>
      <c r="P1510" s="38">
        <f t="shared" ca="1" si="282"/>
        <v>78.551540423983965</v>
      </c>
      <c r="Q1510" s="38">
        <f t="shared" ca="1" si="283"/>
        <v>81.822306624874656</v>
      </c>
      <c r="R1510" s="38">
        <f t="shared" ca="1" si="284"/>
        <v>84.125568528527438</v>
      </c>
      <c r="S1510" s="38">
        <f t="shared" ca="1" si="285"/>
        <v>81.017496072039137</v>
      </c>
      <c r="T1510" s="38">
        <f t="shared" ca="1" si="286"/>
        <v>85.144467715481497</v>
      </c>
      <c r="U1510" s="38" t="str">
        <f t="shared" ca="1" si="287"/>
        <v>-</v>
      </c>
      <c r="V1510" s="38"/>
      <c r="W1510" s="38"/>
    </row>
    <row r="1511" spans="1:23" x14ac:dyDescent="0.35">
      <c r="A1511" s="2" t="str">
        <f>BASE_NOTAS[[#This Row],[Sigla]]&amp;BASE_NOTAS[[#This Row],[CÓDIGO]]</f>
        <v>SCSF_AU</v>
      </c>
      <c r="B1511" s="4" t="s">
        <v>194</v>
      </c>
      <c r="C1511" s="4" t="s">
        <v>59</v>
      </c>
      <c r="D1511" s="4" t="s">
        <v>128</v>
      </c>
      <c r="E1511" s="42">
        <v>81.255042236586021</v>
      </c>
      <c r="F1511" s="4" t="s">
        <v>611</v>
      </c>
      <c r="G151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79.350478244877621</v>
      </c>
      <c r="H151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11" s="38">
        <f t="shared" ca="1" si="276"/>
        <v>71.225772776584833</v>
      </c>
      <c r="K1511" s="38">
        <f t="shared" ca="1" si="277"/>
        <v>76.592786912819008</v>
      </c>
      <c r="L1511" s="38">
        <f t="shared" ca="1" si="278"/>
        <v>79.955081502751653</v>
      </c>
      <c r="M1511" s="38">
        <f t="shared" ca="1" si="279"/>
        <v>82.712252224462318</v>
      </c>
      <c r="N1511" s="38">
        <f t="shared" ca="1" si="280"/>
        <v>76.58735453545161</v>
      </c>
      <c r="O1511" s="38">
        <f t="shared" ca="1" si="281"/>
        <v>75.239779536674035</v>
      </c>
      <c r="P1511" s="38">
        <f t="shared" ca="1" si="282"/>
        <v>74.157431470383742</v>
      </c>
      <c r="Q1511" s="38">
        <f t="shared" ca="1" si="283"/>
        <v>80.309167479751608</v>
      </c>
      <c r="R1511" s="38">
        <f t="shared" ca="1" si="284"/>
        <v>82.747996129744905</v>
      </c>
      <c r="S1511" s="38">
        <f t="shared" ca="1" si="285"/>
        <v>81.255042236586021</v>
      </c>
      <c r="T1511" s="38">
        <f t="shared" ca="1" si="286"/>
        <v>79.350478244877621</v>
      </c>
      <c r="U1511" s="38" t="str">
        <f t="shared" ca="1" si="287"/>
        <v>-</v>
      </c>
      <c r="V1511" s="38"/>
      <c r="W1511" s="38"/>
    </row>
    <row r="1512" spans="1:23" x14ac:dyDescent="0.35">
      <c r="A1512" s="2" t="str">
        <f>BASE_NOTAS[[#This Row],[Sigla]]&amp;BASE_NOTAS[[#This Row],[CÓDIGO]]</f>
        <v>SESF_AU</v>
      </c>
      <c r="B1512" s="4" t="s">
        <v>206</v>
      </c>
      <c r="C1512" s="4" t="s">
        <v>59</v>
      </c>
      <c r="D1512" s="4" t="s">
        <v>128</v>
      </c>
      <c r="E1512" s="42">
        <v>27.458831822500755</v>
      </c>
      <c r="F1512" s="4" t="s">
        <v>611</v>
      </c>
      <c r="G151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23.184325999940214</v>
      </c>
      <c r="H151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12" s="38">
        <f t="shared" ca="1" si="276"/>
        <v>28.399603561712599</v>
      </c>
      <c r="K1512" s="38">
        <f t="shared" ca="1" si="277"/>
        <v>23.908643042559106</v>
      </c>
      <c r="L1512" s="38">
        <f t="shared" ca="1" si="278"/>
        <v>23.366451393763345</v>
      </c>
      <c r="M1512" s="38">
        <f t="shared" ca="1" si="279"/>
        <v>28.27643556509905</v>
      </c>
      <c r="N1512" s="38">
        <f t="shared" ca="1" si="280"/>
        <v>17.825689540387231</v>
      </c>
      <c r="O1512" s="38">
        <f t="shared" ca="1" si="281"/>
        <v>23.933715560472308</v>
      </c>
      <c r="P1512" s="38">
        <f t="shared" ca="1" si="282"/>
        <v>22.869178310604028</v>
      </c>
      <c r="Q1512" s="38">
        <f t="shared" ca="1" si="283"/>
        <v>28.146997271315584</v>
      </c>
      <c r="R1512" s="38">
        <f t="shared" ca="1" si="284"/>
        <v>24.20684559237479</v>
      </c>
      <c r="S1512" s="38">
        <f t="shared" ca="1" si="285"/>
        <v>27.458831822500755</v>
      </c>
      <c r="T1512" s="38">
        <f t="shared" ca="1" si="286"/>
        <v>23.184325999940214</v>
      </c>
      <c r="U1512" s="38" t="str">
        <f t="shared" ca="1" si="287"/>
        <v>-</v>
      </c>
      <c r="V1512" s="38"/>
      <c r="W1512" s="38"/>
    </row>
    <row r="1513" spans="1:23" x14ac:dyDescent="0.35">
      <c r="A1513" s="2" t="str">
        <f>BASE_NOTAS[[#This Row],[Sigla]]&amp;BASE_NOTAS[[#This Row],[CÓDIGO]]</f>
        <v>SPSF_AU</v>
      </c>
      <c r="B1513" s="4" t="s">
        <v>186</v>
      </c>
      <c r="C1513" s="4" t="s">
        <v>59</v>
      </c>
      <c r="D1513" s="4" t="s">
        <v>128</v>
      </c>
      <c r="E1513" s="42">
        <v>94.641064441691938</v>
      </c>
      <c r="F1513" s="4" t="s">
        <v>611</v>
      </c>
      <c r="G151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95.499816751409341</v>
      </c>
      <c r="H151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13" s="38">
        <f t="shared" ca="1" si="276"/>
        <v>100</v>
      </c>
      <c r="K1513" s="38">
        <f t="shared" ca="1" si="277"/>
        <v>100</v>
      </c>
      <c r="L1513" s="38">
        <f t="shared" ca="1" si="278"/>
        <v>99.359496593165602</v>
      </c>
      <c r="M1513" s="38">
        <f t="shared" ca="1" si="279"/>
        <v>98.327083757325212</v>
      </c>
      <c r="N1513" s="38">
        <f t="shared" ca="1" si="280"/>
        <v>100</v>
      </c>
      <c r="O1513" s="38">
        <f t="shared" ca="1" si="281"/>
        <v>100</v>
      </c>
      <c r="P1513" s="38">
        <f t="shared" ca="1" si="282"/>
        <v>100</v>
      </c>
      <c r="Q1513" s="38">
        <f t="shared" ca="1" si="283"/>
        <v>100</v>
      </c>
      <c r="R1513" s="38">
        <f t="shared" ca="1" si="284"/>
        <v>95.158720428628342</v>
      </c>
      <c r="S1513" s="38">
        <f t="shared" ca="1" si="285"/>
        <v>94.641064441691938</v>
      </c>
      <c r="T1513" s="38">
        <f t="shared" ca="1" si="286"/>
        <v>95.499816751409341</v>
      </c>
      <c r="U1513" s="38" t="str">
        <f t="shared" ca="1" si="287"/>
        <v>-</v>
      </c>
      <c r="V1513" s="38"/>
      <c r="W1513" s="38"/>
    </row>
    <row r="1514" spans="1:23" x14ac:dyDescent="0.35">
      <c r="A1514" s="2" t="str">
        <f>BASE_NOTAS[[#This Row],[Sigla]]&amp;BASE_NOTAS[[#This Row],[CÓDIGO]]</f>
        <v>TOSF_AU</v>
      </c>
      <c r="B1514" s="4" t="s">
        <v>185</v>
      </c>
      <c r="C1514" s="4" t="s">
        <v>59</v>
      </c>
      <c r="D1514" s="4" t="s">
        <v>128</v>
      </c>
      <c r="E1514" s="42">
        <v>27.920794304577896</v>
      </c>
      <c r="F1514" s="4" t="s">
        <v>611</v>
      </c>
      <c r="G151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28.181781876402667</v>
      </c>
      <c r="H151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14" s="38">
        <f t="shared" ca="1" si="276"/>
        <v>29.207341198984537</v>
      </c>
      <c r="K1514" s="38">
        <f t="shared" ca="1" si="277"/>
        <v>30.971190409016735</v>
      </c>
      <c r="L1514" s="38">
        <f t="shared" ca="1" si="278"/>
        <v>29.148575869380146</v>
      </c>
      <c r="M1514" s="38">
        <f t="shared" ca="1" si="279"/>
        <v>21.917788673884537</v>
      </c>
      <c r="N1514" s="38">
        <f t="shared" ca="1" si="280"/>
        <v>16.593309901075855</v>
      </c>
      <c r="O1514" s="38">
        <f t="shared" ca="1" si="281"/>
        <v>21.850728907030643</v>
      </c>
      <c r="P1514" s="38">
        <f t="shared" ca="1" si="282"/>
        <v>22.562172055377232</v>
      </c>
      <c r="Q1514" s="38">
        <f t="shared" ca="1" si="283"/>
        <v>31.792007618647247</v>
      </c>
      <c r="R1514" s="38">
        <f t="shared" ca="1" si="284"/>
        <v>30.843741422539082</v>
      </c>
      <c r="S1514" s="38">
        <f t="shared" ca="1" si="285"/>
        <v>27.920794304577896</v>
      </c>
      <c r="T1514" s="38">
        <f t="shared" ca="1" si="286"/>
        <v>28.181781876402667</v>
      </c>
      <c r="U1514" s="38" t="str">
        <f t="shared" ca="1" si="287"/>
        <v>-</v>
      </c>
      <c r="V1514" s="38"/>
      <c r="W1514" s="38"/>
    </row>
    <row r="1515" spans="1:23" x14ac:dyDescent="0.35">
      <c r="A1515" s="2" t="str">
        <f>BASE_NOTAS[[#This Row],[Sigla]]&amp;BASE_NOTAS[[#This Row],[CÓDIGO]]</f>
        <v>ACSF_RP</v>
      </c>
      <c r="B1515" s="4" t="s">
        <v>156</v>
      </c>
      <c r="C1515" s="4" t="s">
        <v>60</v>
      </c>
      <c r="D1515" s="4" t="s">
        <v>129</v>
      </c>
      <c r="E1515" s="42">
        <v>86.033807360337804</v>
      </c>
      <c r="F1515" s="4" t="s">
        <v>611</v>
      </c>
      <c r="G151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93.371631408753515</v>
      </c>
      <c r="H151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15" s="38">
        <f t="shared" ca="1" si="276"/>
        <v>4.4155886516702791</v>
      </c>
      <c r="K1515" s="38">
        <f t="shared" ca="1" si="277"/>
        <v>56.97410065032841</v>
      </c>
      <c r="L1515" s="38">
        <f t="shared" ca="1" si="278"/>
        <v>70.733724746510504</v>
      </c>
      <c r="M1515" s="38">
        <f t="shared" ca="1" si="279"/>
        <v>43.444082607113629</v>
      </c>
      <c r="N1515" s="38">
        <f t="shared" ca="1" si="280"/>
        <v>47.582435927536181</v>
      </c>
      <c r="O1515" s="38">
        <f t="shared" ca="1" si="281"/>
        <v>34.77984444250113</v>
      </c>
      <c r="P1515" s="38">
        <f t="shared" ca="1" si="282"/>
        <v>60.022596411543248</v>
      </c>
      <c r="Q1515" s="38">
        <f t="shared" ca="1" si="283"/>
        <v>58.87547735981299</v>
      </c>
      <c r="R1515" s="38">
        <f t="shared" ca="1" si="284"/>
        <v>58.550761054332703</v>
      </c>
      <c r="S1515" s="38">
        <f t="shared" ca="1" si="285"/>
        <v>86.033807360337804</v>
      </c>
      <c r="T1515" s="38">
        <f t="shared" ca="1" si="286"/>
        <v>93.371631408753515</v>
      </c>
      <c r="U1515" s="38" t="str">
        <f t="shared" ca="1" si="287"/>
        <v>-</v>
      </c>
      <c r="V1515" s="38"/>
      <c r="W1515" s="38"/>
    </row>
    <row r="1516" spans="1:23" x14ac:dyDescent="0.35">
      <c r="A1516" s="2" t="str">
        <f>BASE_NOTAS[[#This Row],[Sigla]]&amp;BASE_NOTAS[[#This Row],[CÓDIGO]]</f>
        <v>ALSF_RP</v>
      </c>
      <c r="B1516" s="4" t="s">
        <v>157</v>
      </c>
      <c r="C1516" s="4" t="s">
        <v>60</v>
      </c>
      <c r="D1516" s="4" t="s">
        <v>129</v>
      </c>
      <c r="E1516" s="42">
        <v>40.979543508581358</v>
      </c>
      <c r="F1516" s="4" t="s">
        <v>611</v>
      </c>
      <c r="G151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151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16" s="38">
        <f t="shared" ca="1" si="276"/>
        <v>51.546838980272867</v>
      </c>
      <c r="K1516" s="38">
        <f t="shared" ca="1" si="277"/>
        <v>57.120682039912708</v>
      </c>
      <c r="L1516" s="38">
        <f t="shared" ca="1" si="278"/>
        <v>87.98270417003971</v>
      </c>
      <c r="M1516" s="38">
        <f t="shared" ca="1" si="279"/>
        <v>40.771065640950887</v>
      </c>
      <c r="N1516" s="38">
        <f t="shared" ca="1" si="280"/>
        <v>33.654526097235724</v>
      </c>
      <c r="O1516" s="38">
        <f t="shared" ca="1" si="281"/>
        <v>34.185200688466075</v>
      </c>
      <c r="P1516" s="38">
        <f t="shared" ca="1" si="282"/>
        <v>0</v>
      </c>
      <c r="Q1516" s="38">
        <f t="shared" ca="1" si="283"/>
        <v>16.149511719805613</v>
      </c>
      <c r="R1516" s="38">
        <f t="shared" ca="1" si="284"/>
        <v>0</v>
      </c>
      <c r="S1516" s="38">
        <f t="shared" ca="1" si="285"/>
        <v>40.979543508581358</v>
      </c>
      <c r="T1516" s="38">
        <f t="shared" ca="1" si="286"/>
        <v>100</v>
      </c>
      <c r="U1516" s="38" t="str">
        <f t="shared" ca="1" si="287"/>
        <v>-</v>
      </c>
      <c r="V1516" s="38"/>
      <c r="W1516" s="38"/>
    </row>
    <row r="1517" spans="1:23" x14ac:dyDescent="0.35">
      <c r="A1517" s="2" t="str">
        <f>BASE_NOTAS[[#This Row],[Sigla]]&amp;BASE_NOTAS[[#This Row],[CÓDIGO]]</f>
        <v>AMSF_RP</v>
      </c>
      <c r="B1517" s="4" t="s">
        <v>158</v>
      </c>
      <c r="C1517" s="4" t="s">
        <v>60</v>
      </c>
      <c r="D1517" s="4" t="s">
        <v>129</v>
      </c>
      <c r="E1517" s="42">
        <v>44.365126818814382</v>
      </c>
      <c r="F1517" s="4" t="s">
        <v>611</v>
      </c>
      <c r="G151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84.224091077620173</v>
      </c>
      <c r="H151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17" s="38">
        <f t="shared" ca="1" si="276"/>
        <v>19.06621253148128</v>
      </c>
      <c r="K1517" s="38">
        <f t="shared" ca="1" si="277"/>
        <v>36.683896606663289</v>
      </c>
      <c r="L1517" s="38">
        <f t="shared" ca="1" si="278"/>
        <v>83.676807920283451</v>
      </c>
      <c r="M1517" s="38">
        <f t="shared" ca="1" si="279"/>
        <v>38.893913811125032</v>
      </c>
      <c r="N1517" s="38">
        <f t="shared" ca="1" si="280"/>
        <v>29.149256340430902</v>
      </c>
      <c r="O1517" s="38">
        <f t="shared" ca="1" si="281"/>
        <v>15.566047830803036</v>
      </c>
      <c r="P1517" s="38">
        <f t="shared" ca="1" si="282"/>
        <v>17.508306620557111</v>
      </c>
      <c r="Q1517" s="38">
        <f t="shared" ca="1" si="283"/>
        <v>43.824256657692537</v>
      </c>
      <c r="R1517" s="38">
        <f t="shared" ca="1" si="284"/>
        <v>22.414647973500752</v>
      </c>
      <c r="S1517" s="38">
        <f t="shared" ca="1" si="285"/>
        <v>44.365126818814382</v>
      </c>
      <c r="T1517" s="38">
        <f t="shared" ca="1" si="286"/>
        <v>84.224091077620173</v>
      </c>
      <c r="U1517" s="38" t="str">
        <f t="shared" ca="1" si="287"/>
        <v>-</v>
      </c>
      <c r="V1517" s="38"/>
      <c r="W1517" s="38"/>
    </row>
    <row r="1518" spans="1:23" x14ac:dyDescent="0.35">
      <c r="A1518" s="2" t="str">
        <f>BASE_NOTAS[[#This Row],[Sigla]]&amp;BASE_NOTAS[[#This Row],[CÓDIGO]]</f>
        <v>APSF_RP</v>
      </c>
      <c r="B1518" s="4" t="s">
        <v>184</v>
      </c>
      <c r="C1518" s="4" t="s">
        <v>60</v>
      </c>
      <c r="D1518" s="4" t="s">
        <v>129</v>
      </c>
      <c r="E1518" s="42">
        <v>78.884465221858648</v>
      </c>
      <c r="F1518" s="4" t="s">
        <v>611</v>
      </c>
      <c r="G151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34.684540299041075</v>
      </c>
      <c r="H151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18" s="38">
        <f t="shared" ca="1" si="276"/>
        <v>69.766385394950234</v>
      </c>
      <c r="K1518" s="38">
        <f t="shared" ca="1" si="277"/>
        <v>0</v>
      </c>
      <c r="L1518" s="38">
        <f t="shared" ca="1" si="278"/>
        <v>100</v>
      </c>
      <c r="M1518" s="38">
        <f t="shared" ca="1" si="279"/>
        <v>61.351352518887921</v>
      </c>
      <c r="N1518" s="38">
        <f t="shared" ca="1" si="280"/>
        <v>51.155981979233502</v>
      </c>
      <c r="O1518" s="38">
        <f t="shared" ca="1" si="281"/>
        <v>39.923389807902822</v>
      </c>
      <c r="P1518" s="38">
        <f t="shared" ca="1" si="282"/>
        <v>70.890548372603305</v>
      </c>
      <c r="Q1518" s="38">
        <f t="shared" ca="1" si="283"/>
        <v>100</v>
      </c>
      <c r="R1518" s="38">
        <f t="shared" ca="1" si="284"/>
        <v>100</v>
      </c>
      <c r="S1518" s="38">
        <f t="shared" ca="1" si="285"/>
        <v>78.884465221858648</v>
      </c>
      <c r="T1518" s="38">
        <f t="shared" ca="1" si="286"/>
        <v>34.684540299041075</v>
      </c>
      <c r="U1518" s="38" t="str">
        <f t="shared" ca="1" si="287"/>
        <v>-</v>
      </c>
      <c r="V1518" s="38"/>
      <c r="W1518" s="38"/>
    </row>
    <row r="1519" spans="1:23" x14ac:dyDescent="0.35">
      <c r="A1519" s="2" t="str">
        <f>BASE_NOTAS[[#This Row],[Sigla]]&amp;BASE_NOTAS[[#This Row],[CÓDIGO]]</f>
        <v>BASF_RP</v>
      </c>
      <c r="B1519" s="4" t="s">
        <v>187</v>
      </c>
      <c r="C1519" s="4" t="s">
        <v>60</v>
      </c>
      <c r="D1519" s="4" t="s">
        <v>129</v>
      </c>
      <c r="E1519" s="42">
        <v>43.767767016352437</v>
      </c>
      <c r="F1519" s="4" t="s">
        <v>611</v>
      </c>
      <c r="G151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59.364228361585113</v>
      </c>
      <c r="H151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19" s="38">
        <f t="shared" ca="1" si="276"/>
        <v>9.3892168192608736</v>
      </c>
      <c r="K1519" s="38">
        <f t="shared" ca="1" si="277"/>
        <v>27.305983351638023</v>
      </c>
      <c r="L1519" s="38">
        <f t="shared" ca="1" si="278"/>
        <v>48.438966076600195</v>
      </c>
      <c r="M1519" s="38">
        <f t="shared" ca="1" si="279"/>
        <v>32.500935696127279</v>
      </c>
      <c r="N1519" s="38">
        <f t="shared" ca="1" si="280"/>
        <v>26.387230979110914</v>
      </c>
      <c r="O1519" s="38">
        <f t="shared" ca="1" si="281"/>
        <v>13.72114012674403</v>
      </c>
      <c r="P1519" s="38">
        <f t="shared" ca="1" si="282"/>
        <v>41.622658401677178</v>
      </c>
      <c r="Q1519" s="38">
        <f t="shared" ca="1" si="283"/>
        <v>52.130066122741681</v>
      </c>
      <c r="R1519" s="38">
        <f t="shared" ca="1" si="284"/>
        <v>23.453004091291699</v>
      </c>
      <c r="S1519" s="38">
        <f t="shared" ca="1" si="285"/>
        <v>43.767767016352437</v>
      </c>
      <c r="T1519" s="38">
        <f t="shared" ca="1" si="286"/>
        <v>59.364228361585113</v>
      </c>
      <c r="U1519" s="38" t="str">
        <f t="shared" ca="1" si="287"/>
        <v>-</v>
      </c>
      <c r="V1519" s="38"/>
      <c r="W1519" s="38"/>
    </row>
    <row r="1520" spans="1:23" x14ac:dyDescent="0.35">
      <c r="A1520" s="2" t="str">
        <f>BASE_NOTAS[[#This Row],[Sigla]]&amp;BASE_NOTAS[[#This Row],[CÓDIGO]]</f>
        <v>CESF_RP</v>
      </c>
      <c r="B1520" s="4" t="s">
        <v>188</v>
      </c>
      <c r="C1520" s="4" t="s">
        <v>60</v>
      </c>
      <c r="D1520" s="4" t="s">
        <v>129</v>
      </c>
      <c r="E1520" s="42">
        <v>41.404850217448704</v>
      </c>
      <c r="F1520" s="4" t="s">
        <v>611</v>
      </c>
      <c r="G152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47.241636229808776</v>
      </c>
      <c r="H152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20" s="38">
        <f t="shared" ca="1" si="276"/>
        <v>2.7315728893866744</v>
      </c>
      <c r="K1520" s="38">
        <f t="shared" ca="1" si="277"/>
        <v>38.628705975112837</v>
      </c>
      <c r="L1520" s="38">
        <f t="shared" ca="1" si="278"/>
        <v>57.026330759290644</v>
      </c>
      <c r="M1520" s="38">
        <f t="shared" ca="1" si="279"/>
        <v>28.215954704507173</v>
      </c>
      <c r="N1520" s="38">
        <f t="shared" ca="1" si="280"/>
        <v>28.279851716265924</v>
      </c>
      <c r="O1520" s="38">
        <f t="shared" ca="1" si="281"/>
        <v>11.837612654726495</v>
      </c>
      <c r="P1520" s="38">
        <f t="shared" ca="1" si="282"/>
        <v>25.464645407330039</v>
      </c>
      <c r="Q1520" s="38">
        <f t="shared" ca="1" si="283"/>
        <v>59.696957109759239</v>
      </c>
      <c r="R1520" s="38">
        <f t="shared" ca="1" si="284"/>
        <v>34.935612931185247</v>
      </c>
      <c r="S1520" s="38">
        <f t="shared" ca="1" si="285"/>
        <v>41.404850217448704</v>
      </c>
      <c r="T1520" s="38">
        <f t="shared" ca="1" si="286"/>
        <v>47.241636229808776</v>
      </c>
      <c r="U1520" s="38" t="str">
        <f t="shared" ca="1" si="287"/>
        <v>-</v>
      </c>
      <c r="V1520" s="38"/>
      <c r="W1520" s="38"/>
    </row>
    <row r="1521" spans="1:23" x14ac:dyDescent="0.35">
      <c r="A1521" s="2" t="str">
        <f>BASE_NOTAS[[#This Row],[Sigla]]&amp;BASE_NOTAS[[#This Row],[CÓDIGO]]</f>
        <v>DFSF_RP</v>
      </c>
      <c r="B1521" s="4" t="s">
        <v>189</v>
      </c>
      <c r="C1521" s="4" t="s">
        <v>60</v>
      </c>
      <c r="D1521" s="4" t="s">
        <v>129</v>
      </c>
      <c r="E1521" s="42">
        <v>37.557428391422313</v>
      </c>
      <c r="F1521" s="4" t="s">
        <v>611</v>
      </c>
      <c r="G152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60.896567631894946</v>
      </c>
      <c r="H152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21" s="38">
        <f t="shared" ca="1" si="276"/>
        <v>0</v>
      </c>
      <c r="K1521" s="38">
        <f t="shared" ca="1" si="277"/>
        <v>28.776857699549009</v>
      </c>
      <c r="L1521" s="38">
        <f t="shared" ca="1" si="278"/>
        <v>45.248816974521823</v>
      </c>
      <c r="M1521" s="38">
        <f t="shared" ca="1" si="279"/>
        <v>30.721268145326018</v>
      </c>
      <c r="N1521" s="38">
        <f t="shared" ca="1" si="280"/>
        <v>24.394730856929954</v>
      </c>
      <c r="O1521" s="38">
        <f t="shared" ca="1" si="281"/>
        <v>7.2489630400164273</v>
      </c>
      <c r="P1521" s="38">
        <f t="shared" ca="1" si="282"/>
        <v>20.949989897300036</v>
      </c>
      <c r="Q1521" s="38">
        <f t="shared" ca="1" si="283"/>
        <v>39.954437166197096</v>
      </c>
      <c r="R1521" s="38">
        <f t="shared" ca="1" si="284"/>
        <v>39.010216755379659</v>
      </c>
      <c r="S1521" s="38">
        <f t="shared" ca="1" si="285"/>
        <v>37.557428391422313</v>
      </c>
      <c r="T1521" s="38">
        <f t="shared" ca="1" si="286"/>
        <v>60.896567631894946</v>
      </c>
      <c r="U1521" s="38" t="str">
        <f t="shared" ca="1" si="287"/>
        <v>-</v>
      </c>
      <c r="V1521" s="38"/>
      <c r="W1521" s="38"/>
    </row>
    <row r="1522" spans="1:23" x14ac:dyDescent="0.35">
      <c r="A1522" s="2" t="str">
        <f>BASE_NOTAS[[#This Row],[Sigla]]&amp;BASE_NOTAS[[#This Row],[CÓDIGO]]</f>
        <v>ESSF_RP</v>
      </c>
      <c r="B1522" s="4" t="s">
        <v>183</v>
      </c>
      <c r="C1522" s="4" t="s">
        <v>60</v>
      </c>
      <c r="D1522" s="4" t="s">
        <v>129</v>
      </c>
      <c r="E1522" s="42">
        <v>40.962650569475443</v>
      </c>
      <c r="F1522" s="4" t="s">
        <v>611</v>
      </c>
      <c r="G152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63.56982552853043</v>
      </c>
      <c r="H152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22" s="38">
        <f t="shared" ca="1" si="276"/>
        <v>20.55340470797044</v>
      </c>
      <c r="K1522" s="38">
        <f t="shared" ca="1" si="277"/>
        <v>34.348078206238867</v>
      </c>
      <c r="L1522" s="38">
        <f t="shared" ca="1" si="278"/>
        <v>75.738617232052547</v>
      </c>
      <c r="M1522" s="38">
        <f t="shared" ca="1" si="279"/>
        <v>40.568679371353234</v>
      </c>
      <c r="N1522" s="38">
        <f t="shared" ca="1" si="280"/>
        <v>36.356400475986113</v>
      </c>
      <c r="O1522" s="38">
        <f t="shared" ca="1" si="281"/>
        <v>11.553104038415169</v>
      </c>
      <c r="P1522" s="38">
        <f t="shared" ca="1" si="282"/>
        <v>29.944171222501964</v>
      </c>
      <c r="Q1522" s="38">
        <f t="shared" ca="1" si="283"/>
        <v>45.468529829613168</v>
      </c>
      <c r="R1522" s="38">
        <f t="shared" ca="1" si="284"/>
        <v>21.415897588429512</v>
      </c>
      <c r="S1522" s="38">
        <f t="shared" ca="1" si="285"/>
        <v>40.962650569475443</v>
      </c>
      <c r="T1522" s="38">
        <f t="shared" ca="1" si="286"/>
        <v>63.56982552853043</v>
      </c>
      <c r="U1522" s="38" t="str">
        <f t="shared" ca="1" si="287"/>
        <v>-</v>
      </c>
      <c r="V1522" s="38"/>
      <c r="W1522" s="38"/>
    </row>
    <row r="1523" spans="1:23" x14ac:dyDescent="0.35">
      <c r="A1523" s="2" t="str">
        <f>BASE_NOTAS[[#This Row],[Sigla]]&amp;BASE_NOTAS[[#This Row],[CÓDIGO]]</f>
        <v>GOSF_RP</v>
      </c>
      <c r="B1523" s="4" t="s">
        <v>190</v>
      </c>
      <c r="C1523" s="4" t="s">
        <v>60</v>
      </c>
      <c r="D1523" s="4" t="s">
        <v>129</v>
      </c>
      <c r="E1523" s="42">
        <v>58.522877021942435</v>
      </c>
      <c r="F1523" s="4" t="s">
        <v>611</v>
      </c>
      <c r="G152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10.762770229669417</v>
      </c>
      <c r="H152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23" s="38">
        <f t="shared" ca="1" si="276"/>
        <v>27.729468303809853</v>
      </c>
      <c r="K1523" s="38">
        <f t="shared" ca="1" si="277"/>
        <v>38.231708800042561</v>
      </c>
      <c r="L1523" s="38">
        <f t="shared" ca="1" si="278"/>
        <v>74.624922846760896</v>
      </c>
      <c r="M1523" s="38">
        <f t="shared" ca="1" si="279"/>
        <v>34.790612843483601</v>
      </c>
      <c r="N1523" s="38">
        <f t="shared" ca="1" si="280"/>
        <v>32.929005287558454</v>
      </c>
      <c r="O1523" s="38">
        <f t="shared" ca="1" si="281"/>
        <v>18.451613864203662</v>
      </c>
      <c r="P1523" s="38">
        <f t="shared" ca="1" si="282"/>
        <v>16.625624864855613</v>
      </c>
      <c r="Q1523" s="38">
        <f t="shared" ca="1" si="283"/>
        <v>75.98928931657781</v>
      </c>
      <c r="R1523" s="38">
        <f t="shared" ca="1" si="284"/>
        <v>43.731206373842127</v>
      </c>
      <c r="S1523" s="38">
        <f t="shared" ca="1" si="285"/>
        <v>58.522877021942435</v>
      </c>
      <c r="T1523" s="38">
        <f t="shared" ca="1" si="286"/>
        <v>10.762770229669417</v>
      </c>
      <c r="U1523" s="38" t="str">
        <f t="shared" ca="1" si="287"/>
        <v>-</v>
      </c>
      <c r="V1523" s="38"/>
      <c r="W1523" s="38"/>
    </row>
    <row r="1524" spans="1:23" x14ac:dyDescent="0.35">
      <c r="A1524" s="2" t="str">
        <f>BASE_NOTAS[[#This Row],[Sigla]]&amp;BASE_NOTAS[[#This Row],[CÓDIGO]]</f>
        <v>MASF_RP</v>
      </c>
      <c r="B1524" s="4" t="s">
        <v>191</v>
      </c>
      <c r="C1524" s="4" t="s">
        <v>60</v>
      </c>
      <c r="D1524" s="4" t="s">
        <v>129</v>
      </c>
      <c r="E1524" s="42">
        <v>94.464253685491116</v>
      </c>
      <c r="F1524" s="4" t="s">
        <v>611</v>
      </c>
      <c r="G152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81.920344340520302</v>
      </c>
      <c r="H152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24" s="38">
        <f t="shared" ca="1" si="276"/>
        <v>21.844702991169502</v>
      </c>
      <c r="K1524" s="38">
        <f t="shared" ca="1" si="277"/>
        <v>38.795404446308972</v>
      </c>
      <c r="L1524" s="38">
        <f t="shared" ca="1" si="278"/>
        <v>18.27072115961375</v>
      </c>
      <c r="M1524" s="38">
        <f t="shared" ca="1" si="279"/>
        <v>19.704569335294668</v>
      </c>
      <c r="N1524" s="38">
        <f t="shared" ca="1" si="280"/>
        <v>24.159241171798609</v>
      </c>
      <c r="O1524" s="38">
        <f t="shared" ca="1" si="281"/>
        <v>9.775400948951841</v>
      </c>
      <c r="P1524" s="38">
        <f t="shared" ca="1" si="282"/>
        <v>9.4285604812984545</v>
      </c>
      <c r="Q1524" s="38">
        <f t="shared" ca="1" si="283"/>
        <v>60.230008598103424</v>
      </c>
      <c r="R1524" s="38">
        <f t="shared" ca="1" si="284"/>
        <v>53.33735139459057</v>
      </c>
      <c r="S1524" s="38">
        <f t="shared" ca="1" si="285"/>
        <v>94.464253685491116</v>
      </c>
      <c r="T1524" s="38">
        <f t="shared" ca="1" si="286"/>
        <v>81.920344340520302</v>
      </c>
      <c r="U1524" s="38" t="str">
        <f t="shared" ca="1" si="287"/>
        <v>-</v>
      </c>
      <c r="V1524" s="38"/>
      <c r="W1524" s="38"/>
    </row>
    <row r="1525" spans="1:23" x14ac:dyDescent="0.35">
      <c r="A1525" s="2" t="str">
        <f>BASE_NOTAS[[#This Row],[Sigla]]&amp;BASE_NOTAS[[#This Row],[CÓDIGO]]</f>
        <v>MGSF_RP</v>
      </c>
      <c r="B1525" s="4" t="s">
        <v>192</v>
      </c>
      <c r="C1525" s="4" t="s">
        <v>60</v>
      </c>
      <c r="D1525" s="4" t="s">
        <v>129</v>
      </c>
      <c r="E1525" s="42">
        <v>58.690611886468794</v>
      </c>
      <c r="F1525" s="4" t="s">
        <v>611</v>
      </c>
      <c r="G152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91.383036250547889</v>
      </c>
      <c r="H152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25" s="38">
        <f t="shared" ca="1" si="276"/>
        <v>14.557193931479704</v>
      </c>
      <c r="K1525" s="38">
        <f t="shared" ca="1" si="277"/>
        <v>26.16834231202651</v>
      </c>
      <c r="L1525" s="38">
        <f t="shared" ca="1" si="278"/>
        <v>20.51748598256037</v>
      </c>
      <c r="M1525" s="38">
        <f t="shared" ca="1" si="279"/>
        <v>25.484945979265895</v>
      </c>
      <c r="N1525" s="38">
        <f t="shared" ca="1" si="280"/>
        <v>25.202180124633205</v>
      </c>
      <c r="O1525" s="38">
        <f t="shared" ca="1" si="281"/>
        <v>14.397180067222054</v>
      </c>
      <c r="P1525" s="38">
        <f t="shared" ca="1" si="282"/>
        <v>36.410832893890202</v>
      </c>
      <c r="Q1525" s="38">
        <f t="shared" ca="1" si="283"/>
        <v>59.464352908288276</v>
      </c>
      <c r="R1525" s="38">
        <f t="shared" ca="1" si="284"/>
        <v>35.898482262037618</v>
      </c>
      <c r="S1525" s="38">
        <f t="shared" ca="1" si="285"/>
        <v>58.690611886468794</v>
      </c>
      <c r="T1525" s="38">
        <f t="shared" ca="1" si="286"/>
        <v>91.383036250547889</v>
      </c>
      <c r="U1525" s="38" t="str">
        <f t="shared" ca="1" si="287"/>
        <v>-</v>
      </c>
      <c r="V1525" s="38"/>
      <c r="W1525" s="38"/>
    </row>
    <row r="1526" spans="1:23" x14ac:dyDescent="0.35">
      <c r="A1526" s="2" t="str">
        <f>BASE_NOTAS[[#This Row],[Sigla]]&amp;BASE_NOTAS[[#This Row],[CÓDIGO]]</f>
        <v>MSSF_RP</v>
      </c>
      <c r="B1526" s="4" t="s">
        <v>193</v>
      </c>
      <c r="C1526" s="4" t="s">
        <v>60</v>
      </c>
      <c r="D1526" s="4" t="s">
        <v>129</v>
      </c>
      <c r="E1526" s="42">
        <v>37.867810053882515</v>
      </c>
      <c r="F1526" s="4" t="s">
        <v>611</v>
      </c>
      <c r="G152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68.746949022432389</v>
      </c>
      <c r="H152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26" s="38">
        <f t="shared" ca="1" si="276"/>
        <v>70.779475553788103</v>
      </c>
      <c r="K1526" s="38">
        <f t="shared" ca="1" si="277"/>
        <v>29.99956395531823</v>
      </c>
      <c r="L1526" s="38">
        <f t="shared" ca="1" si="278"/>
        <v>0</v>
      </c>
      <c r="M1526" s="38">
        <f t="shared" ca="1" si="279"/>
        <v>40.36324791919025</v>
      </c>
      <c r="N1526" s="38">
        <f t="shared" ca="1" si="280"/>
        <v>28.546539817962426</v>
      </c>
      <c r="O1526" s="38">
        <f t="shared" ca="1" si="281"/>
        <v>29.974156965271515</v>
      </c>
      <c r="P1526" s="38">
        <f t="shared" ca="1" si="282"/>
        <v>37.777560828954307</v>
      </c>
      <c r="Q1526" s="38">
        <f t="shared" ca="1" si="283"/>
        <v>40.307349378907574</v>
      </c>
      <c r="R1526" s="38">
        <f t="shared" ca="1" si="284"/>
        <v>26.388932734762488</v>
      </c>
      <c r="S1526" s="38">
        <f t="shared" ca="1" si="285"/>
        <v>37.867810053882515</v>
      </c>
      <c r="T1526" s="38">
        <f t="shared" ca="1" si="286"/>
        <v>68.746949022432389</v>
      </c>
      <c r="U1526" s="38" t="str">
        <f t="shared" ca="1" si="287"/>
        <v>-</v>
      </c>
      <c r="V1526" s="38"/>
      <c r="W1526" s="38"/>
    </row>
    <row r="1527" spans="1:23" x14ac:dyDescent="0.35">
      <c r="A1527" s="2" t="str">
        <f>BASE_NOTAS[[#This Row],[Sigla]]&amp;BASE_NOTAS[[#This Row],[CÓDIGO]]</f>
        <v>MTSF_RP</v>
      </c>
      <c r="B1527" s="4" t="s">
        <v>195</v>
      </c>
      <c r="C1527" s="4" t="s">
        <v>60</v>
      </c>
      <c r="D1527" s="4" t="s">
        <v>129</v>
      </c>
      <c r="E1527" s="42">
        <v>29.954015971159038</v>
      </c>
      <c r="F1527" s="4" t="s">
        <v>611</v>
      </c>
      <c r="G152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60.145112573690831</v>
      </c>
      <c r="H152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27" s="38">
        <f t="shared" ca="1" si="276"/>
        <v>28.188031395621714</v>
      </c>
      <c r="K1527" s="38">
        <f t="shared" ca="1" si="277"/>
        <v>35.419925178525993</v>
      </c>
      <c r="L1527" s="38">
        <f t="shared" ca="1" si="278"/>
        <v>31.518463616667091</v>
      </c>
      <c r="M1527" s="38">
        <f t="shared" ca="1" si="279"/>
        <v>30.384706609394719</v>
      </c>
      <c r="N1527" s="38">
        <f t="shared" ca="1" si="280"/>
        <v>32.25669495009226</v>
      </c>
      <c r="O1527" s="38">
        <f t="shared" ca="1" si="281"/>
        <v>42.201645361328566</v>
      </c>
      <c r="P1527" s="38">
        <f t="shared" ca="1" si="282"/>
        <v>46.739239991265634</v>
      </c>
      <c r="Q1527" s="38">
        <f t="shared" ca="1" si="283"/>
        <v>54.294193321031479</v>
      </c>
      <c r="R1527" s="38">
        <f t="shared" ca="1" si="284"/>
        <v>18.044326177753366</v>
      </c>
      <c r="S1527" s="38">
        <f t="shared" ca="1" si="285"/>
        <v>29.954015971159038</v>
      </c>
      <c r="T1527" s="38">
        <f t="shared" ca="1" si="286"/>
        <v>60.145112573690831</v>
      </c>
      <c r="U1527" s="38" t="str">
        <f t="shared" ca="1" si="287"/>
        <v>-</v>
      </c>
      <c r="V1527" s="38"/>
      <c r="W1527" s="38"/>
    </row>
    <row r="1528" spans="1:23" x14ac:dyDescent="0.35">
      <c r="A1528" s="2" t="str">
        <f>BASE_NOTAS[[#This Row],[Sigla]]&amp;BASE_NOTAS[[#This Row],[CÓDIGO]]</f>
        <v>PASF_RP</v>
      </c>
      <c r="B1528" s="4" t="s">
        <v>196</v>
      </c>
      <c r="C1528" s="4" t="s">
        <v>60</v>
      </c>
      <c r="D1528" s="4" t="s">
        <v>129</v>
      </c>
      <c r="E1528" s="42">
        <v>35.341149226064005</v>
      </c>
      <c r="F1528" s="4" t="s">
        <v>611</v>
      </c>
      <c r="G152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65.988933646690271</v>
      </c>
      <c r="H152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28" s="38">
        <f t="shared" ca="1" si="276"/>
        <v>19.242820971391993</v>
      </c>
      <c r="K1528" s="38">
        <f t="shared" ca="1" si="277"/>
        <v>36.432583799459827</v>
      </c>
      <c r="L1528" s="38">
        <f t="shared" ca="1" si="278"/>
        <v>60.794104574265816</v>
      </c>
      <c r="M1528" s="38">
        <f t="shared" ca="1" si="279"/>
        <v>19.797321396374031</v>
      </c>
      <c r="N1528" s="38">
        <f t="shared" ca="1" si="280"/>
        <v>27.901479087278592</v>
      </c>
      <c r="O1528" s="38">
        <f t="shared" ca="1" si="281"/>
        <v>6.7966254805308548</v>
      </c>
      <c r="P1528" s="38">
        <f t="shared" ca="1" si="282"/>
        <v>13.204501568703527</v>
      </c>
      <c r="Q1528" s="38">
        <f t="shared" ca="1" si="283"/>
        <v>47.968850482595592</v>
      </c>
      <c r="R1528" s="38">
        <f t="shared" ca="1" si="284"/>
        <v>16.79609970365933</v>
      </c>
      <c r="S1528" s="38">
        <f t="shared" ca="1" si="285"/>
        <v>35.341149226064005</v>
      </c>
      <c r="T1528" s="38">
        <f t="shared" ca="1" si="286"/>
        <v>65.988933646690271</v>
      </c>
      <c r="U1528" s="38" t="str">
        <f t="shared" ca="1" si="287"/>
        <v>-</v>
      </c>
      <c r="V1528" s="38"/>
      <c r="W1528" s="38"/>
    </row>
    <row r="1529" spans="1:23" x14ac:dyDescent="0.35">
      <c r="A1529" s="2" t="str">
        <f>BASE_NOTAS[[#This Row],[Sigla]]&amp;BASE_NOTAS[[#This Row],[CÓDIGO]]</f>
        <v>PBSF_RP</v>
      </c>
      <c r="B1529" s="4" t="s">
        <v>197</v>
      </c>
      <c r="C1529" s="4" t="s">
        <v>60</v>
      </c>
      <c r="D1529" s="4" t="s">
        <v>129</v>
      </c>
      <c r="E1529" s="42">
        <v>45.440672724203353</v>
      </c>
      <c r="F1529" s="4" t="s">
        <v>611</v>
      </c>
      <c r="G152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152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29" s="38">
        <f t="shared" ca="1" si="276"/>
        <v>11.57390856920232</v>
      </c>
      <c r="K1529" s="38">
        <f t="shared" ca="1" si="277"/>
        <v>37.471231911897732</v>
      </c>
      <c r="L1529" s="38">
        <f t="shared" ca="1" si="278"/>
        <v>74.893274566957842</v>
      </c>
      <c r="M1529" s="38">
        <f t="shared" ca="1" si="279"/>
        <v>43.093669453687596</v>
      </c>
      <c r="N1529" s="38">
        <f t="shared" ca="1" si="280"/>
        <v>31.440742036079495</v>
      </c>
      <c r="O1529" s="38">
        <f t="shared" ca="1" si="281"/>
        <v>32.979671246777869</v>
      </c>
      <c r="P1529" s="38">
        <f t="shared" ca="1" si="282"/>
        <v>46.169826295090623</v>
      </c>
      <c r="Q1529" s="38">
        <f t="shared" ca="1" si="283"/>
        <v>73.822809216653766</v>
      </c>
      <c r="R1529" s="38">
        <f t="shared" ca="1" si="284"/>
        <v>31.449321416467164</v>
      </c>
      <c r="S1529" s="38">
        <f t="shared" ca="1" si="285"/>
        <v>45.440672724203353</v>
      </c>
      <c r="T1529" s="38">
        <f t="shared" ca="1" si="286"/>
        <v>0</v>
      </c>
      <c r="U1529" s="38" t="str">
        <f t="shared" ca="1" si="287"/>
        <v>-</v>
      </c>
      <c r="V1529" s="38"/>
      <c r="W1529" s="38"/>
    </row>
    <row r="1530" spans="1:23" x14ac:dyDescent="0.35">
      <c r="A1530" s="2" t="str">
        <f>BASE_NOTAS[[#This Row],[Sigla]]&amp;BASE_NOTAS[[#This Row],[CÓDIGO]]</f>
        <v>PESF_RP</v>
      </c>
      <c r="B1530" s="4" t="s">
        <v>198</v>
      </c>
      <c r="C1530" s="4" t="s">
        <v>60</v>
      </c>
      <c r="D1530" s="4" t="s">
        <v>129</v>
      </c>
      <c r="E1530" s="42">
        <v>56.579279869338791</v>
      </c>
      <c r="F1530" s="4" t="s">
        <v>611</v>
      </c>
      <c r="G153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57.088459980916781</v>
      </c>
      <c r="H153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30" s="38">
        <f t="shared" ca="1" si="276"/>
        <v>17.107378872394428</v>
      </c>
      <c r="K1530" s="38">
        <f t="shared" ca="1" si="277"/>
        <v>36.681843268708661</v>
      </c>
      <c r="L1530" s="38">
        <f t="shared" ca="1" si="278"/>
        <v>53.889971668138706</v>
      </c>
      <c r="M1530" s="38">
        <f t="shared" ca="1" si="279"/>
        <v>38.715620267067386</v>
      </c>
      <c r="N1530" s="38">
        <f t="shared" ca="1" si="280"/>
        <v>30.055197514179628</v>
      </c>
      <c r="O1530" s="38">
        <f t="shared" ca="1" si="281"/>
        <v>15.8178057201455</v>
      </c>
      <c r="P1530" s="38">
        <f t="shared" ca="1" si="282"/>
        <v>34.034428091104154</v>
      </c>
      <c r="Q1530" s="38">
        <f t="shared" ca="1" si="283"/>
        <v>44.877515117666142</v>
      </c>
      <c r="R1530" s="38">
        <f t="shared" ca="1" si="284"/>
        <v>42.528934255116937</v>
      </c>
      <c r="S1530" s="38">
        <f t="shared" ca="1" si="285"/>
        <v>56.579279869338791</v>
      </c>
      <c r="T1530" s="38">
        <f t="shared" ca="1" si="286"/>
        <v>57.088459980916781</v>
      </c>
      <c r="U1530" s="38" t="str">
        <f t="shared" ca="1" si="287"/>
        <v>-</v>
      </c>
      <c r="V1530" s="38"/>
      <c r="W1530" s="38"/>
    </row>
    <row r="1531" spans="1:23" x14ac:dyDescent="0.35">
      <c r="A1531" s="2" t="str">
        <f>BASE_NOTAS[[#This Row],[Sigla]]&amp;BASE_NOTAS[[#This Row],[CÓDIGO]]</f>
        <v>PISF_RP</v>
      </c>
      <c r="B1531" s="4" t="s">
        <v>199</v>
      </c>
      <c r="C1531" s="4" t="s">
        <v>60</v>
      </c>
      <c r="D1531" s="4" t="s">
        <v>129</v>
      </c>
      <c r="E1531" s="42">
        <v>0</v>
      </c>
      <c r="F1531" s="4" t="s">
        <v>611</v>
      </c>
      <c r="G153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15.920918560505392</v>
      </c>
      <c r="H153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31" s="38">
        <f t="shared" ca="1" si="276"/>
        <v>17.677013509290646</v>
      </c>
      <c r="K1531" s="38">
        <f t="shared" ca="1" si="277"/>
        <v>22.976464929325086</v>
      </c>
      <c r="L1531" s="38">
        <f t="shared" ca="1" si="278"/>
        <v>56.094591564785233</v>
      </c>
      <c r="M1531" s="38">
        <f t="shared" ca="1" si="279"/>
        <v>0</v>
      </c>
      <c r="N1531" s="38">
        <f t="shared" ca="1" si="280"/>
        <v>0</v>
      </c>
      <c r="O1531" s="38">
        <f t="shared" ca="1" si="281"/>
        <v>51.786259989061591</v>
      </c>
      <c r="P1531" s="38">
        <f t="shared" ca="1" si="282"/>
        <v>8.0608688972667704</v>
      </c>
      <c r="Q1531" s="38">
        <f t="shared" ca="1" si="283"/>
        <v>0</v>
      </c>
      <c r="R1531" s="38">
        <f t="shared" ca="1" si="284"/>
        <v>2.783160184443406</v>
      </c>
      <c r="S1531" s="38">
        <f t="shared" ca="1" si="285"/>
        <v>0</v>
      </c>
      <c r="T1531" s="38">
        <f t="shared" ca="1" si="286"/>
        <v>15.920918560505392</v>
      </c>
      <c r="U1531" s="38" t="str">
        <f t="shared" ca="1" si="287"/>
        <v>-</v>
      </c>
      <c r="V1531" s="38"/>
      <c r="W1531" s="38"/>
    </row>
    <row r="1532" spans="1:23" x14ac:dyDescent="0.35">
      <c r="A1532" s="2" t="str">
        <f>BASE_NOTAS[[#This Row],[Sigla]]&amp;BASE_NOTAS[[#This Row],[CÓDIGO]]</f>
        <v>PRSF_RP</v>
      </c>
      <c r="B1532" s="4" t="s">
        <v>200</v>
      </c>
      <c r="C1532" s="4" t="s">
        <v>60</v>
      </c>
      <c r="D1532" s="4" t="s">
        <v>129</v>
      </c>
      <c r="E1532" s="42">
        <v>61.85042060646547</v>
      </c>
      <c r="F1532" s="4" t="s">
        <v>611</v>
      </c>
      <c r="G153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47.159375061234535</v>
      </c>
      <c r="H153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32" s="38">
        <f t="shared" ca="1" si="276"/>
        <v>33.519952738527536</v>
      </c>
      <c r="K1532" s="38">
        <f t="shared" ca="1" si="277"/>
        <v>30.712554357952122</v>
      </c>
      <c r="L1532" s="38">
        <f t="shared" ca="1" si="278"/>
        <v>35.748068529624234</v>
      </c>
      <c r="M1532" s="38">
        <f t="shared" ca="1" si="279"/>
        <v>31.869971934049975</v>
      </c>
      <c r="N1532" s="38">
        <f t="shared" ca="1" si="280"/>
        <v>24.096486597898028</v>
      </c>
      <c r="O1532" s="38">
        <f t="shared" ca="1" si="281"/>
        <v>0</v>
      </c>
      <c r="P1532" s="38">
        <f t="shared" ca="1" si="282"/>
        <v>27.225782579527451</v>
      </c>
      <c r="Q1532" s="38">
        <f t="shared" ca="1" si="283"/>
        <v>61.756683777516464</v>
      </c>
      <c r="R1532" s="38">
        <f t="shared" ca="1" si="284"/>
        <v>55.863786910697144</v>
      </c>
      <c r="S1532" s="38">
        <f t="shared" ca="1" si="285"/>
        <v>61.85042060646547</v>
      </c>
      <c r="T1532" s="38">
        <f t="shared" ca="1" si="286"/>
        <v>47.159375061234535</v>
      </c>
      <c r="U1532" s="38" t="str">
        <f t="shared" ca="1" si="287"/>
        <v>-</v>
      </c>
      <c r="V1532" s="38"/>
      <c r="W1532" s="38"/>
    </row>
    <row r="1533" spans="1:23" x14ac:dyDescent="0.35">
      <c r="A1533" s="2" t="str">
        <f>BASE_NOTAS[[#This Row],[Sigla]]&amp;BASE_NOTAS[[#This Row],[CÓDIGO]]</f>
        <v>RJSF_RP</v>
      </c>
      <c r="B1533" s="4" t="s">
        <v>201</v>
      </c>
      <c r="C1533" s="4" t="s">
        <v>60</v>
      </c>
      <c r="D1533" s="4" t="s">
        <v>129</v>
      </c>
      <c r="E1533" s="42">
        <v>87.898607681116914</v>
      </c>
      <c r="F1533" s="4" t="s">
        <v>611</v>
      </c>
      <c r="G153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81.126599600863372</v>
      </c>
      <c r="H153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33" s="38">
        <f t="shared" ca="1" si="276"/>
        <v>0.98554824566252275</v>
      </c>
      <c r="K1533" s="38">
        <f t="shared" ca="1" si="277"/>
        <v>23.304388418367012</v>
      </c>
      <c r="L1533" s="38">
        <f t="shared" ca="1" si="278"/>
        <v>28.208178206355651</v>
      </c>
      <c r="M1533" s="38">
        <f t="shared" ca="1" si="279"/>
        <v>35.429375837610863</v>
      </c>
      <c r="N1533" s="38">
        <f t="shared" ca="1" si="280"/>
        <v>26.397590699855321</v>
      </c>
      <c r="O1533" s="38">
        <f t="shared" ca="1" si="281"/>
        <v>5.2010516556088584</v>
      </c>
      <c r="P1533" s="38">
        <f t="shared" ca="1" si="282"/>
        <v>45.150223196357608</v>
      </c>
      <c r="Q1533" s="38">
        <f t="shared" ca="1" si="283"/>
        <v>60.039802478279015</v>
      </c>
      <c r="R1533" s="38">
        <f t="shared" ca="1" si="284"/>
        <v>85.718097833136412</v>
      </c>
      <c r="S1533" s="38">
        <f t="shared" ca="1" si="285"/>
        <v>87.898607681116914</v>
      </c>
      <c r="T1533" s="38">
        <f t="shared" ca="1" si="286"/>
        <v>81.126599600863372</v>
      </c>
      <c r="U1533" s="38" t="str">
        <f t="shared" ca="1" si="287"/>
        <v>-</v>
      </c>
      <c r="V1533" s="38"/>
      <c r="W1533" s="38"/>
    </row>
    <row r="1534" spans="1:23" x14ac:dyDescent="0.35">
      <c r="A1534" s="2" t="str">
        <f>BASE_NOTAS[[#This Row],[Sigla]]&amp;BASE_NOTAS[[#This Row],[CÓDIGO]]</f>
        <v>RNSF_RP</v>
      </c>
      <c r="B1534" s="4" t="s">
        <v>202</v>
      </c>
      <c r="C1534" s="4" t="s">
        <v>60</v>
      </c>
      <c r="D1534" s="4" t="s">
        <v>129</v>
      </c>
      <c r="E1534" s="42">
        <v>43.159829488083339</v>
      </c>
      <c r="F1534" s="4" t="s">
        <v>611</v>
      </c>
      <c r="G153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88.304503004581861</v>
      </c>
      <c r="H153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34" s="38">
        <f t="shared" ca="1" si="276"/>
        <v>20.823549005074849</v>
      </c>
      <c r="K1534" s="38">
        <f t="shared" ca="1" si="277"/>
        <v>32.520203290554832</v>
      </c>
      <c r="L1534" s="38">
        <f t="shared" ca="1" si="278"/>
        <v>34.64063266022707</v>
      </c>
      <c r="M1534" s="38">
        <f t="shared" ca="1" si="279"/>
        <v>37.361034956396601</v>
      </c>
      <c r="N1534" s="38">
        <f t="shared" ca="1" si="280"/>
        <v>17.966961281385249</v>
      </c>
      <c r="O1534" s="38">
        <f t="shared" ca="1" si="281"/>
        <v>0.46919054937193638</v>
      </c>
      <c r="P1534" s="38">
        <f t="shared" ca="1" si="282"/>
        <v>19.251886137223373</v>
      </c>
      <c r="Q1534" s="38">
        <f t="shared" ca="1" si="283"/>
        <v>47.494045280392818</v>
      </c>
      <c r="R1534" s="38">
        <f t="shared" ca="1" si="284"/>
        <v>51.935935956466039</v>
      </c>
      <c r="S1534" s="38">
        <f t="shared" ca="1" si="285"/>
        <v>43.159829488083339</v>
      </c>
      <c r="T1534" s="38">
        <f t="shared" ca="1" si="286"/>
        <v>88.304503004581861</v>
      </c>
      <c r="U1534" s="38" t="str">
        <f t="shared" ca="1" si="287"/>
        <v>-</v>
      </c>
      <c r="V1534" s="38"/>
      <c r="W1534" s="38"/>
    </row>
    <row r="1535" spans="1:23" x14ac:dyDescent="0.35">
      <c r="A1535" s="2" t="str">
        <f>BASE_NOTAS[[#This Row],[Sigla]]&amp;BASE_NOTAS[[#This Row],[CÓDIGO]]</f>
        <v>ROSF_RP</v>
      </c>
      <c r="B1535" s="4" t="s">
        <v>203</v>
      </c>
      <c r="C1535" s="4" t="s">
        <v>60</v>
      </c>
      <c r="D1535" s="4" t="s">
        <v>129</v>
      </c>
      <c r="E1535" s="42">
        <v>46.096199170490486</v>
      </c>
      <c r="F1535" s="4" t="s">
        <v>611</v>
      </c>
      <c r="G153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39.888554196356282</v>
      </c>
      <c r="H153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35" s="38">
        <f t="shared" ca="1" si="276"/>
        <v>42.964327866335402</v>
      </c>
      <c r="K1535" s="38">
        <f t="shared" ca="1" si="277"/>
        <v>42.419082009649586</v>
      </c>
      <c r="L1535" s="38">
        <f t="shared" ca="1" si="278"/>
        <v>49.637975095206315</v>
      </c>
      <c r="M1535" s="38">
        <f t="shared" ca="1" si="279"/>
        <v>40.722232267521086</v>
      </c>
      <c r="N1535" s="38">
        <f t="shared" ca="1" si="280"/>
        <v>36.653600266019865</v>
      </c>
      <c r="O1535" s="38">
        <f t="shared" ca="1" si="281"/>
        <v>33.283197622459085</v>
      </c>
      <c r="P1535" s="38">
        <f t="shared" ca="1" si="282"/>
        <v>40.328006870734562</v>
      </c>
      <c r="Q1535" s="38">
        <f t="shared" ca="1" si="283"/>
        <v>60.09788347949808</v>
      </c>
      <c r="R1535" s="38">
        <f t="shared" ca="1" si="284"/>
        <v>36.292912353148424</v>
      </c>
      <c r="S1535" s="38">
        <f t="shared" ca="1" si="285"/>
        <v>46.096199170490486</v>
      </c>
      <c r="T1535" s="38">
        <f t="shared" ca="1" si="286"/>
        <v>39.888554196356282</v>
      </c>
      <c r="U1535" s="38" t="str">
        <f t="shared" ca="1" si="287"/>
        <v>-</v>
      </c>
      <c r="V1535" s="38"/>
      <c r="W1535" s="38"/>
    </row>
    <row r="1536" spans="1:23" x14ac:dyDescent="0.35">
      <c r="A1536" s="2" t="str">
        <f>BASE_NOTAS[[#This Row],[Sigla]]&amp;BASE_NOTAS[[#This Row],[CÓDIGO]]</f>
        <v>RRSF_RP</v>
      </c>
      <c r="B1536" s="4" t="s">
        <v>204</v>
      </c>
      <c r="C1536" s="4" t="s">
        <v>60</v>
      </c>
      <c r="D1536" s="4" t="s">
        <v>129</v>
      </c>
      <c r="E1536" s="42">
        <v>34.958681442730956</v>
      </c>
      <c r="F1536" s="4" t="s">
        <v>611</v>
      </c>
      <c r="G153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85.689084426366051</v>
      </c>
      <c r="H153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36" s="38">
        <f t="shared" ca="1" si="276"/>
        <v>100</v>
      </c>
      <c r="K1536" s="38">
        <f t="shared" ca="1" si="277"/>
        <v>100</v>
      </c>
      <c r="L1536" s="38">
        <f t="shared" ca="1" si="278"/>
        <v>81.445839488306575</v>
      </c>
      <c r="M1536" s="38">
        <f t="shared" ca="1" si="279"/>
        <v>100</v>
      </c>
      <c r="N1536" s="38">
        <f t="shared" ca="1" si="280"/>
        <v>100</v>
      </c>
      <c r="O1536" s="38">
        <f t="shared" ca="1" si="281"/>
        <v>100</v>
      </c>
      <c r="P1536" s="38">
        <f t="shared" ca="1" si="282"/>
        <v>100</v>
      </c>
      <c r="Q1536" s="38">
        <f t="shared" ca="1" si="283"/>
        <v>66.664332821679281</v>
      </c>
      <c r="R1536" s="38">
        <f t="shared" ca="1" si="284"/>
        <v>16.21467331437249</v>
      </c>
      <c r="S1536" s="38">
        <f t="shared" ca="1" si="285"/>
        <v>34.958681442730956</v>
      </c>
      <c r="T1536" s="38">
        <f t="shared" ca="1" si="286"/>
        <v>85.689084426366051</v>
      </c>
      <c r="U1536" s="38" t="str">
        <f t="shared" ca="1" si="287"/>
        <v>-</v>
      </c>
      <c r="V1536" s="38"/>
      <c r="W1536" s="38"/>
    </row>
    <row r="1537" spans="1:23" x14ac:dyDescent="0.35">
      <c r="A1537" s="2" t="str">
        <f>BASE_NOTAS[[#This Row],[Sigla]]&amp;BASE_NOTAS[[#This Row],[CÓDIGO]]</f>
        <v>RSSF_RP</v>
      </c>
      <c r="B1537" s="4" t="s">
        <v>205</v>
      </c>
      <c r="C1537" s="4" t="s">
        <v>60</v>
      </c>
      <c r="D1537" s="4" t="s">
        <v>129</v>
      </c>
      <c r="E1537" s="42">
        <v>42.269495827675065</v>
      </c>
      <c r="F1537" s="4" t="s">
        <v>611</v>
      </c>
      <c r="G153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55.905245989015363</v>
      </c>
      <c r="H153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37" s="38">
        <f t="shared" ca="1" si="276"/>
        <v>6.4673994169492088</v>
      </c>
      <c r="K1537" s="38">
        <f t="shared" ca="1" si="277"/>
        <v>34.155759068695119</v>
      </c>
      <c r="L1537" s="38">
        <f t="shared" ca="1" si="278"/>
        <v>56.727190710747003</v>
      </c>
      <c r="M1537" s="38">
        <f t="shared" ca="1" si="279"/>
        <v>33.010954982371501</v>
      </c>
      <c r="N1537" s="38">
        <f t="shared" ca="1" si="280"/>
        <v>24.446098600509359</v>
      </c>
      <c r="O1537" s="38">
        <f t="shared" ca="1" si="281"/>
        <v>10.610067274156563</v>
      </c>
      <c r="P1537" s="38">
        <f t="shared" ca="1" si="282"/>
        <v>25.818394123001198</v>
      </c>
      <c r="Q1537" s="38">
        <f t="shared" ca="1" si="283"/>
        <v>54.497066947173344</v>
      </c>
      <c r="R1537" s="38">
        <f t="shared" ca="1" si="284"/>
        <v>35.971735265189501</v>
      </c>
      <c r="S1537" s="38">
        <f t="shared" ca="1" si="285"/>
        <v>42.269495827675065</v>
      </c>
      <c r="T1537" s="38">
        <f t="shared" ca="1" si="286"/>
        <v>55.905245989015363</v>
      </c>
      <c r="U1537" s="38" t="str">
        <f t="shared" ca="1" si="287"/>
        <v>-</v>
      </c>
      <c r="V1537" s="38"/>
      <c r="W1537" s="38"/>
    </row>
    <row r="1538" spans="1:23" x14ac:dyDescent="0.35">
      <c r="A1538" s="2" t="str">
        <f>BASE_NOTAS[[#This Row],[Sigla]]&amp;BASE_NOTAS[[#This Row],[CÓDIGO]]</f>
        <v>SCSF_RP</v>
      </c>
      <c r="B1538" s="4" t="s">
        <v>194</v>
      </c>
      <c r="C1538" s="4" t="s">
        <v>60</v>
      </c>
      <c r="D1538" s="4" t="s">
        <v>129</v>
      </c>
      <c r="E1538" s="42">
        <v>55.813006521197252</v>
      </c>
      <c r="F1538" s="4" t="s">
        <v>611</v>
      </c>
      <c r="G153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75.809342372147228</v>
      </c>
      <c r="H153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38" s="38">
        <f t="shared" ca="1" si="276"/>
        <v>13.873655528843813</v>
      </c>
      <c r="K1538" s="38">
        <f t="shared" ca="1" si="277"/>
        <v>29.075588292202664</v>
      </c>
      <c r="L1538" s="38">
        <f t="shared" ca="1" si="278"/>
        <v>45.682477450995229</v>
      </c>
      <c r="M1538" s="38">
        <f t="shared" ca="1" si="279"/>
        <v>33.396496594188697</v>
      </c>
      <c r="N1538" s="38">
        <f t="shared" ca="1" si="280"/>
        <v>27.720222511265412</v>
      </c>
      <c r="O1538" s="38">
        <f t="shared" ca="1" si="281"/>
        <v>12.830189338395186</v>
      </c>
      <c r="P1538" s="38">
        <f t="shared" ca="1" si="282"/>
        <v>24.981848735454747</v>
      </c>
      <c r="Q1538" s="38">
        <f t="shared" ca="1" si="283"/>
        <v>48.699753167363838</v>
      </c>
      <c r="R1538" s="38">
        <f t="shared" ca="1" si="284"/>
        <v>45.025655862295821</v>
      </c>
      <c r="S1538" s="38">
        <f t="shared" ca="1" si="285"/>
        <v>55.813006521197252</v>
      </c>
      <c r="T1538" s="38">
        <f t="shared" ca="1" si="286"/>
        <v>75.809342372147228</v>
      </c>
      <c r="U1538" s="38" t="str">
        <f t="shared" ca="1" si="287"/>
        <v>-</v>
      </c>
      <c r="V1538" s="38"/>
      <c r="W1538" s="38"/>
    </row>
    <row r="1539" spans="1:23" x14ac:dyDescent="0.35">
      <c r="A1539" s="2" t="str">
        <f>BASE_NOTAS[[#This Row],[Sigla]]&amp;BASE_NOTAS[[#This Row],[CÓDIGO]]</f>
        <v>SESF_RP</v>
      </c>
      <c r="B1539" s="4" t="s">
        <v>206</v>
      </c>
      <c r="C1539" s="4" t="s">
        <v>60</v>
      </c>
      <c r="D1539" s="4" t="s">
        <v>129</v>
      </c>
      <c r="E1539" s="42">
        <v>100</v>
      </c>
      <c r="F1539" s="4" t="s">
        <v>611</v>
      </c>
      <c r="G153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80.304385274931704</v>
      </c>
      <c r="H153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39" s="38">
        <f t="shared" ref="J1539:J1602" ca="1" si="288">INDEX(INDIRECT("[Indicadores_Consolidado_2026_07_31.xlsx]"&amp;C1539&amp;"!$V$37:$V$64"),MATCH(B1539,INDIRECT("[Indicadores_Consolidado_2026_07_31.xlsx]"&amp;C1539&amp;"!$F$37:$F$64")))</f>
        <v>9.8707290626835622</v>
      </c>
      <c r="K1539" s="38">
        <f t="shared" ref="K1539:K1602" ca="1" si="289">INDEX(INDIRECT("[Indicadores_Consolidado_2026_07_31.xlsx]"&amp;C1539&amp;"!$W$37:$W$64"),MATCH(B1539,INDIRECT("[Indicadores_Consolidado_2026_07_31.xlsx]"&amp;C1539&amp;"!$F$37:$F$64")))</f>
        <v>38.579044972421535</v>
      </c>
      <c r="L1539" s="38">
        <f t="shared" ref="L1539:L1602" ca="1" si="290">INDEX(INDIRECT("[Indicadores_Consolidado_2026_07_31.xlsx]"&amp;C1539&amp;"!$X$37:$X$64"),MATCH(B1539,INDIRECT("[Indicadores_Consolidado_2026_07_31.xlsx]"&amp;C1539&amp;"!$F$37:$F$64")))</f>
        <v>37.113254960451201</v>
      </c>
      <c r="M1539" s="38">
        <f t="shared" ref="M1539:M1602" ca="1" si="291">INDEX(INDIRECT("[Indicadores_Consolidado_2026_07_31.xlsx]"&amp;C1539&amp;"!$Y$37:$Y$64"),MATCH(B1539,INDIRECT("[Indicadores_Consolidado_2026_07_31.xlsx]"&amp;C1539&amp;"!$F$37:$F$64")))</f>
        <v>34.224405988027058</v>
      </c>
      <c r="N1539" s="38">
        <f t="shared" ref="N1539:N1602" ca="1" si="292">INDEX(INDIRECT("[Indicadores_Consolidado_2026_07_31.xlsx]"&amp;C1539&amp;"!$Z$37:$Z$64"),MATCH(B1539,INDIRECT("[Indicadores_Consolidado_2026_07_31.xlsx]"&amp;C1539&amp;"!$F$37:$F$64")))</f>
        <v>25.321213960974699</v>
      </c>
      <c r="O1539" s="38">
        <f t="shared" ref="O1539:O1602" ca="1" si="293">INDEX(INDIRECT("[Indicadores_Consolidado_2026_07_31.xlsx]"&amp;C1539&amp;"!$AA$37:$AA$64"),MATCH(B1539,INDIRECT("[Indicadores_Consolidado_2026_07_31.xlsx]"&amp;C1539&amp;"!$F$37:$F$64")))</f>
        <v>21.901074441152304</v>
      </c>
      <c r="P1539" s="38">
        <f t="shared" ref="P1539:P1602" ca="1" si="294">INDEX(INDIRECT("[Indicadores_Consolidado_2026_07_31.xlsx]"&amp;C1539&amp;"!$AB$37:$AB$64"),MATCH(B1539,INDIRECT("[Indicadores_Consolidado_2026_07_31.xlsx]"&amp;C1539&amp;"!$F$37:$F$64")))</f>
        <v>43.739509181264133</v>
      </c>
      <c r="Q1539" s="38">
        <f t="shared" ref="Q1539:Q1602" ca="1" si="295">INDEX(INDIRECT("[Indicadores_Consolidado_2026_07_31.xlsx]"&amp;C1539&amp;"!$AC$37:$AC$64"),MATCH(B1539,INDIRECT("[Indicadores_Consolidado_2026_07_31.xlsx]"&amp;C1539&amp;"!$F$37:$F$64")))</f>
        <v>44.163813848035844</v>
      </c>
      <c r="R1539" s="38">
        <f t="shared" ref="R1539:R1602" ca="1" si="296">INDEX(INDIRECT("[Indicadores_Consolidado_2026_07_31.xlsx]"&amp;C1539&amp;"!$AD$37:$AD$64"),MATCH(B1539,INDIRECT("[Indicadores_Consolidado_2026_07_31.xlsx]"&amp;C1539&amp;"!$F$37:$F$64")))</f>
        <v>65.218998298166454</v>
      </c>
      <c r="S1539" s="38">
        <f t="shared" ref="S1539:U1602" ca="1" si="297">INDEX(INDIRECT("[Indicadores_Consolidado_2026_07_31.xlsx]"&amp;C1539&amp;"!$AE$37:$AE$64"),MATCH(B1539,INDIRECT("[Indicadores_Consolidado_2026_07_31.xlsx]"&amp;C1539&amp;"!$F$37:$F$64")))</f>
        <v>100</v>
      </c>
      <c r="T1539" s="38">
        <f t="shared" ref="T1539:T1602" ca="1" si="298">INDEX(INDIRECT("[Indicadores_Consolidado_2026_07_31.xlsx]"&amp;C1539&amp;"!$AF$37:$AF$64"),MATCH(B1539,INDIRECT("[Indicadores_Consolidado_2026_07_31.xlsx]"&amp;C1539&amp;"!$F$37:$F$64")))</f>
        <v>80.304385274931704</v>
      </c>
      <c r="U1539" s="38" t="str">
        <f t="shared" ref="U1539:U1602" ca="1" si="299">INDEX(INDIRECT("[Indicadores_Consolidado_2026_07_31.xlsx]"&amp;C1539&amp;"!$AG$37:$AG$64"),MATCH(B1539,INDIRECT("[Indicadores_Consolidado_2026_07_31.xlsx]"&amp;C1539&amp;"!$F$37:$F$64")))</f>
        <v>-</v>
      </c>
      <c r="V1539" s="38"/>
      <c r="W1539" s="38"/>
    </row>
    <row r="1540" spans="1:23" x14ac:dyDescent="0.35">
      <c r="A1540" s="2" t="str">
        <f>BASE_NOTAS[[#This Row],[Sigla]]&amp;BASE_NOTAS[[#This Row],[CÓDIGO]]</f>
        <v>SPSF_RP</v>
      </c>
      <c r="B1540" s="4" t="s">
        <v>186</v>
      </c>
      <c r="C1540" s="4" t="s">
        <v>60</v>
      </c>
      <c r="D1540" s="4" t="s">
        <v>129</v>
      </c>
      <c r="E1540" s="42">
        <v>52.42396250277713</v>
      </c>
      <c r="F1540" s="4" t="s">
        <v>611</v>
      </c>
      <c r="G154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82.645478281317281</v>
      </c>
      <c r="H154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40" s="38">
        <f t="shared" ca="1" si="288"/>
        <v>20.939858269916613</v>
      </c>
      <c r="K1540" s="38">
        <f t="shared" ca="1" si="289"/>
        <v>32.747363716736203</v>
      </c>
      <c r="L1540" s="38">
        <f t="shared" ca="1" si="290"/>
        <v>69.580092681556422</v>
      </c>
      <c r="M1540" s="38">
        <f t="shared" ca="1" si="291"/>
        <v>41.854403369873168</v>
      </c>
      <c r="N1540" s="38">
        <f t="shared" ca="1" si="292"/>
        <v>28.860949764411288</v>
      </c>
      <c r="O1540" s="38">
        <f t="shared" ca="1" si="293"/>
        <v>7.9246914834458888</v>
      </c>
      <c r="P1540" s="38">
        <f t="shared" ca="1" si="294"/>
        <v>28.816088056713312</v>
      </c>
      <c r="Q1540" s="38">
        <f t="shared" ca="1" si="295"/>
        <v>64.233064551880432</v>
      </c>
      <c r="R1540" s="38">
        <f t="shared" ca="1" si="296"/>
        <v>40.824978586281603</v>
      </c>
      <c r="S1540" s="38">
        <f t="shared" ca="1" si="297"/>
        <v>52.42396250277713</v>
      </c>
      <c r="T1540" s="38">
        <f t="shared" ca="1" si="298"/>
        <v>82.645478281317281</v>
      </c>
      <c r="U1540" s="38" t="str">
        <f t="shared" ca="1" si="299"/>
        <v>-</v>
      </c>
      <c r="V1540" s="38"/>
      <c r="W1540" s="38"/>
    </row>
    <row r="1541" spans="1:23" x14ac:dyDescent="0.35">
      <c r="A1541" s="2" t="str">
        <f>BASE_NOTAS[[#This Row],[Sigla]]&amp;BASE_NOTAS[[#This Row],[CÓDIGO]]</f>
        <v>TOSF_RP</v>
      </c>
      <c r="B1541" s="4" t="s">
        <v>185</v>
      </c>
      <c r="C1541" s="4" t="s">
        <v>60</v>
      </c>
      <c r="D1541" s="4" t="s">
        <v>129</v>
      </c>
      <c r="E1541" s="42">
        <v>27.869015927204444</v>
      </c>
      <c r="F1541" s="4" t="s">
        <v>611</v>
      </c>
      <c r="G154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62.450932577281172</v>
      </c>
      <c r="H154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41" s="38">
        <f t="shared" ca="1" si="288"/>
        <v>40.994349968158723</v>
      </c>
      <c r="K1541" s="38">
        <f t="shared" ca="1" si="289"/>
        <v>34.218353950886765</v>
      </c>
      <c r="L1541" s="38">
        <f t="shared" ca="1" si="290"/>
        <v>65.196338050157792</v>
      </c>
      <c r="M1541" s="38">
        <f t="shared" ca="1" si="291"/>
        <v>24.827678494919496</v>
      </c>
      <c r="N1541" s="38">
        <f t="shared" ca="1" si="292"/>
        <v>27.682299343643535</v>
      </c>
      <c r="O1541" s="38">
        <f t="shared" ca="1" si="293"/>
        <v>26.86597803074044</v>
      </c>
      <c r="P1541" s="38">
        <f t="shared" ca="1" si="294"/>
        <v>27.026484437426841</v>
      </c>
      <c r="Q1541" s="38">
        <f t="shared" ca="1" si="295"/>
        <v>50.29996251611005</v>
      </c>
      <c r="R1541" s="38">
        <f t="shared" ca="1" si="296"/>
        <v>28.138739803901608</v>
      </c>
      <c r="S1541" s="38">
        <f t="shared" ca="1" si="297"/>
        <v>27.869015927204444</v>
      </c>
      <c r="T1541" s="38">
        <f t="shared" ca="1" si="298"/>
        <v>62.450932577281172</v>
      </c>
      <c r="U1541" s="38" t="str">
        <f t="shared" ca="1" si="299"/>
        <v>-</v>
      </c>
      <c r="V1541" s="38"/>
      <c r="W1541" s="38"/>
    </row>
    <row r="1542" spans="1:23" x14ac:dyDescent="0.35">
      <c r="A1542" s="2" t="str">
        <f>BASE_NOTAS[[#This Row],[Sigla]]&amp;BASE_NOTAS[[#This Row],[CÓDIGO]]</f>
        <v>ACSF_GP</v>
      </c>
      <c r="B1542" s="4" t="s">
        <v>156</v>
      </c>
      <c r="C1542" s="4" t="s">
        <v>61</v>
      </c>
      <c r="D1542" s="4" t="s">
        <v>130</v>
      </c>
      <c r="E1542" s="42">
        <v>54.236248815091301</v>
      </c>
      <c r="F1542" s="4" t="s">
        <v>611</v>
      </c>
      <c r="G154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60.656074611687117</v>
      </c>
      <c r="H154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42" s="38" t="str">
        <f t="shared" ca="1" si="288"/>
        <v>-</v>
      </c>
      <c r="K1542" s="38" t="str">
        <f t="shared" ca="1" si="289"/>
        <v>-</v>
      </c>
      <c r="L1542" s="38" t="str">
        <f t="shared" ca="1" si="290"/>
        <v>-</v>
      </c>
      <c r="M1542" s="38">
        <f t="shared" ca="1" si="291"/>
        <v>37.562034947738766</v>
      </c>
      <c r="N1542" s="38">
        <f t="shared" ca="1" si="292"/>
        <v>41.749512127044007</v>
      </c>
      <c r="O1542" s="38">
        <f t="shared" ca="1" si="293"/>
        <v>47.690141619014781</v>
      </c>
      <c r="P1542" s="38">
        <f t="shared" ca="1" si="294"/>
        <v>45.328337171404684</v>
      </c>
      <c r="Q1542" s="38">
        <f t="shared" ca="1" si="295"/>
        <v>59.064066106056011</v>
      </c>
      <c r="R1542" s="38">
        <f t="shared" ca="1" si="296"/>
        <v>48.078965220602058</v>
      </c>
      <c r="S1542" s="38">
        <f t="shared" ca="1" si="297"/>
        <v>54.236248815091301</v>
      </c>
      <c r="T1542" s="38">
        <f t="shared" ca="1" si="298"/>
        <v>60.656074611687117</v>
      </c>
      <c r="U1542" s="38" t="str">
        <f t="shared" ca="1" si="299"/>
        <v>-</v>
      </c>
      <c r="V1542" s="38"/>
      <c r="W1542" s="38"/>
    </row>
    <row r="1543" spans="1:23" x14ac:dyDescent="0.35">
      <c r="A1543" s="2" t="str">
        <f>BASE_NOTAS[[#This Row],[Sigla]]&amp;BASE_NOTAS[[#This Row],[CÓDIGO]]</f>
        <v>ALSF_GP</v>
      </c>
      <c r="B1543" s="4" t="s">
        <v>157</v>
      </c>
      <c r="C1543" s="4" t="s">
        <v>61</v>
      </c>
      <c r="D1543" s="4" t="s">
        <v>130</v>
      </c>
      <c r="E1543" s="42">
        <v>79.860813787399707</v>
      </c>
      <c r="F1543" s="4" t="s">
        <v>611</v>
      </c>
      <c r="G154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80.93869250970107</v>
      </c>
      <c r="H154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43" s="38" t="str">
        <f t="shared" ca="1" si="288"/>
        <v>-</v>
      </c>
      <c r="K1543" s="38" t="str">
        <f t="shared" ca="1" si="289"/>
        <v>-</v>
      </c>
      <c r="L1543" s="38" t="str">
        <f t="shared" ca="1" si="290"/>
        <v>-</v>
      </c>
      <c r="M1543" s="38">
        <f t="shared" ca="1" si="291"/>
        <v>80.351571489683579</v>
      </c>
      <c r="N1543" s="38">
        <f t="shared" ca="1" si="292"/>
        <v>68.774545567243592</v>
      </c>
      <c r="O1543" s="38">
        <f t="shared" ca="1" si="293"/>
        <v>78.996630464229213</v>
      </c>
      <c r="P1543" s="38">
        <f t="shared" ca="1" si="294"/>
        <v>88.491539753333797</v>
      </c>
      <c r="Q1543" s="38">
        <f t="shared" ca="1" si="295"/>
        <v>69.52680635116036</v>
      </c>
      <c r="R1543" s="38">
        <f t="shared" ca="1" si="296"/>
        <v>64.223398708024291</v>
      </c>
      <c r="S1543" s="38">
        <f t="shared" ca="1" si="297"/>
        <v>79.860813787399707</v>
      </c>
      <c r="T1543" s="38">
        <f t="shared" ca="1" si="298"/>
        <v>80.93869250970107</v>
      </c>
      <c r="U1543" s="38" t="str">
        <f t="shared" ca="1" si="299"/>
        <v>-</v>
      </c>
      <c r="V1543" s="38"/>
      <c r="W1543" s="38"/>
    </row>
    <row r="1544" spans="1:23" x14ac:dyDescent="0.35">
      <c r="A1544" s="2" t="str">
        <f>BASE_NOTAS[[#This Row],[Sigla]]&amp;BASE_NOTAS[[#This Row],[CÓDIGO]]</f>
        <v>AMSF_GP</v>
      </c>
      <c r="B1544" s="4" t="s">
        <v>158</v>
      </c>
      <c r="C1544" s="4" t="s">
        <v>61</v>
      </c>
      <c r="D1544" s="4" t="s">
        <v>130</v>
      </c>
      <c r="E1544" s="42">
        <v>92.672737531349014</v>
      </c>
      <c r="F1544" s="4" t="s">
        <v>611</v>
      </c>
      <c r="G154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97.444904102583379</v>
      </c>
      <c r="H154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44" s="38" t="str">
        <f t="shared" ca="1" si="288"/>
        <v>-</v>
      </c>
      <c r="K1544" s="38" t="str">
        <f t="shared" ca="1" si="289"/>
        <v>-</v>
      </c>
      <c r="L1544" s="38" t="str">
        <f t="shared" ca="1" si="290"/>
        <v>-</v>
      </c>
      <c r="M1544" s="38">
        <f t="shared" ca="1" si="291"/>
        <v>86.589400514140323</v>
      </c>
      <c r="N1544" s="38">
        <f t="shared" ca="1" si="292"/>
        <v>85.172356807742787</v>
      </c>
      <c r="O1544" s="38">
        <f t="shared" ca="1" si="293"/>
        <v>96.931446208260098</v>
      </c>
      <c r="P1544" s="38">
        <f t="shared" ca="1" si="294"/>
        <v>80.672453914242951</v>
      </c>
      <c r="Q1544" s="38">
        <f t="shared" ca="1" si="295"/>
        <v>93.246670132522041</v>
      </c>
      <c r="R1544" s="38">
        <f t="shared" ca="1" si="296"/>
        <v>89.029903099623468</v>
      </c>
      <c r="S1544" s="38">
        <f t="shared" ca="1" si="297"/>
        <v>92.672737531349014</v>
      </c>
      <c r="T1544" s="38">
        <f t="shared" ca="1" si="298"/>
        <v>97.444904102583379</v>
      </c>
      <c r="U1544" s="38" t="str">
        <f t="shared" ca="1" si="299"/>
        <v>-</v>
      </c>
      <c r="V1544" s="38"/>
      <c r="W1544" s="38"/>
    </row>
    <row r="1545" spans="1:23" x14ac:dyDescent="0.35">
      <c r="A1545" s="2" t="str">
        <f>BASE_NOTAS[[#This Row],[Sigla]]&amp;BASE_NOTAS[[#This Row],[CÓDIGO]]</f>
        <v>APSF_GP</v>
      </c>
      <c r="B1545" s="4" t="s">
        <v>184</v>
      </c>
      <c r="C1545" s="4" t="s">
        <v>61</v>
      </c>
      <c r="D1545" s="4" t="s">
        <v>130</v>
      </c>
      <c r="E1545" s="42">
        <v>38.97942692491241</v>
      </c>
      <c r="F1545" s="4" t="s">
        <v>611</v>
      </c>
      <c r="G154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47.52866048279418</v>
      </c>
      <c r="H154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45" s="38" t="str">
        <f t="shared" ca="1" si="288"/>
        <v>-</v>
      </c>
      <c r="K1545" s="38" t="str">
        <f t="shared" ca="1" si="289"/>
        <v>-</v>
      </c>
      <c r="L1545" s="38" t="str">
        <f t="shared" ca="1" si="290"/>
        <v>-</v>
      </c>
      <c r="M1545" s="38">
        <f t="shared" ca="1" si="291"/>
        <v>100</v>
      </c>
      <c r="N1545" s="38">
        <f t="shared" ca="1" si="292"/>
        <v>96.230031819396174</v>
      </c>
      <c r="O1545" s="38">
        <f t="shared" ca="1" si="293"/>
        <v>90.032755633589716</v>
      </c>
      <c r="P1545" s="38">
        <f t="shared" ca="1" si="294"/>
        <v>63.681115619687581</v>
      </c>
      <c r="Q1545" s="38">
        <f t="shared" ca="1" si="295"/>
        <v>60.533760488243175</v>
      </c>
      <c r="R1545" s="38">
        <f t="shared" ca="1" si="296"/>
        <v>46.776938354536121</v>
      </c>
      <c r="S1545" s="38">
        <f t="shared" ca="1" si="297"/>
        <v>38.97942692491241</v>
      </c>
      <c r="T1545" s="38">
        <f t="shared" ca="1" si="298"/>
        <v>47.52866048279418</v>
      </c>
      <c r="U1545" s="38" t="str">
        <f t="shared" ca="1" si="299"/>
        <v>-</v>
      </c>
      <c r="V1545" s="38"/>
      <c r="W1545" s="38"/>
    </row>
    <row r="1546" spans="1:23" x14ac:dyDescent="0.35">
      <c r="A1546" s="2" t="str">
        <f>BASE_NOTAS[[#This Row],[Sigla]]&amp;BASE_NOTAS[[#This Row],[CÓDIGO]]</f>
        <v>BASF_GP</v>
      </c>
      <c r="B1546" s="4" t="s">
        <v>187</v>
      </c>
      <c r="C1546" s="4" t="s">
        <v>61</v>
      </c>
      <c r="D1546" s="4" t="s">
        <v>130</v>
      </c>
      <c r="E1546" s="42">
        <v>73.723358693146537</v>
      </c>
      <c r="F1546" s="4" t="s">
        <v>611</v>
      </c>
      <c r="G154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72.732398287471909</v>
      </c>
      <c r="H154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46" s="38" t="str">
        <f t="shared" ca="1" si="288"/>
        <v>-</v>
      </c>
      <c r="K1546" s="38" t="str">
        <f t="shared" ca="1" si="289"/>
        <v>-</v>
      </c>
      <c r="L1546" s="38" t="str">
        <f t="shared" ca="1" si="290"/>
        <v>-</v>
      </c>
      <c r="M1546" s="38">
        <f t="shared" ca="1" si="291"/>
        <v>61.652470073871903</v>
      </c>
      <c r="N1546" s="38">
        <f t="shared" ca="1" si="292"/>
        <v>55.685813464432442</v>
      </c>
      <c r="O1546" s="38">
        <f t="shared" ca="1" si="293"/>
        <v>72.287402998702845</v>
      </c>
      <c r="P1546" s="38">
        <f t="shared" ca="1" si="294"/>
        <v>82.182513342523933</v>
      </c>
      <c r="Q1546" s="38">
        <f t="shared" ca="1" si="295"/>
        <v>85.33384421349686</v>
      </c>
      <c r="R1546" s="38">
        <f t="shared" ca="1" si="296"/>
        <v>69.76169197980812</v>
      </c>
      <c r="S1546" s="38">
        <f t="shared" ca="1" si="297"/>
        <v>73.723358693146537</v>
      </c>
      <c r="T1546" s="38">
        <f t="shared" ca="1" si="298"/>
        <v>72.732398287471909</v>
      </c>
      <c r="U1546" s="38" t="str">
        <f t="shared" ca="1" si="299"/>
        <v>-</v>
      </c>
      <c r="V1546" s="38"/>
      <c r="W1546" s="38"/>
    </row>
    <row r="1547" spans="1:23" x14ac:dyDescent="0.35">
      <c r="A1547" s="2" t="str">
        <f>BASE_NOTAS[[#This Row],[Sigla]]&amp;BASE_NOTAS[[#This Row],[CÓDIGO]]</f>
        <v>CESF_GP</v>
      </c>
      <c r="B1547" s="4" t="s">
        <v>188</v>
      </c>
      <c r="C1547" s="4" t="s">
        <v>61</v>
      </c>
      <c r="D1547" s="4" t="s">
        <v>130</v>
      </c>
      <c r="E1547" s="42">
        <v>73.421547440289032</v>
      </c>
      <c r="F1547" s="4" t="s">
        <v>611</v>
      </c>
      <c r="G154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74.773586396468744</v>
      </c>
      <c r="H154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47" s="38" t="str">
        <f t="shared" ca="1" si="288"/>
        <v>-</v>
      </c>
      <c r="K1547" s="38" t="str">
        <f t="shared" ca="1" si="289"/>
        <v>-</v>
      </c>
      <c r="L1547" s="38" t="str">
        <f t="shared" ca="1" si="290"/>
        <v>-</v>
      </c>
      <c r="M1547" s="38">
        <f t="shared" ca="1" si="291"/>
        <v>77.87676844912761</v>
      </c>
      <c r="N1547" s="38">
        <f t="shared" ca="1" si="292"/>
        <v>83.359524349189599</v>
      </c>
      <c r="O1547" s="38">
        <f t="shared" ca="1" si="293"/>
        <v>92.846061492228117</v>
      </c>
      <c r="P1547" s="38">
        <f t="shared" ca="1" si="294"/>
        <v>87.146274658198877</v>
      </c>
      <c r="Q1547" s="38">
        <f t="shared" ca="1" si="295"/>
        <v>87.383284697078594</v>
      </c>
      <c r="R1547" s="38">
        <f t="shared" ca="1" si="296"/>
        <v>63.59338366539</v>
      </c>
      <c r="S1547" s="38">
        <f t="shared" ca="1" si="297"/>
        <v>73.421547440289032</v>
      </c>
      <c r="T1547" s="38">
        <f t="shared" ca="1" si="298"/>
        <v>74.773586396468744</v>
      </c>
      <c r="U1547" s="38" t="str">
        <f t="shared" ca="1" si="299"/>
        <v>-</v>
      </c>
      <c r="V1547" s="38"/>
      <c r="W1547" s="38"/>
    </row>
    <row r="1548" spans="1:23" x14ac:dyDescent="0.35">
      <c r="A1548" s="2" t="str">
        <f>BASE_NOTAS[[#This Row],[Sigla]]&amp;BASE_NOTAS[[#This Row],[CÓDIGO]]</f>
        <v>DFSF_GP</v>
      </c>
      <c r="B1548" s="4" t="s">
        <v>189</v>
      </c>
      <c r="C1548" s="4" t="s">
        <v>61</v>
      </c>
      <c r="D1548" s="4" t="s">
        <v>130</v>
      </c>
      <c r="E1548" s="42">
        <v>81.770326857388184</v>
      </c>
      <c r="F1548" s="4" t="s">
        <v>611</v>
      </c>
      <c r="G154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86.192289583510529</v>
      </c>
      <c r="H154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48" s="38" t="str">
        <f t="shared" ca="1" si="288"/>
        <v>-</v>
      </c>
      <c r="K1548" s="38" t="str">
        <f t="shared" ca="1" si="289"/>
        <v>-</v>
      </c>
      <c r="L1548" s="38" t="str">
        <f t="shared" ca="1" si="290"/>
        <v>-</v>
      </c>
      <c r="M1548" s="38">
        <f t="shared" ca="1" si="291"/>
        <v>66.181547413547719</v>
      </c>
      <c r="N1548" s="38">
        <f t="shared" ca="1" si="292"/>
        <v>75.084316008004379</v>
      </c>
      <c r="O1548" s="38">
        <f t="shared" ca="1" si="293"/>
        <v>95.530329673476373</v>
      </c>
      <c r="P1548" s="38">
        <f t="shared" ca="1" si="294"/>
        <v>83.582485526328696</v>
      </c>
      <c r="Q1548" s="38">
        <f t="shared" ca="1" si="295"/>
        <v>69.664820780026531</v>
      </c>
      <c r="R1548" s="38">
        <f t="shared" ca="1" si="296"/>
        <v>100</v>
      </c>
      <c r="S1548" s="38">
        <f t="shared" ca="1" si="297"/>
        <v>81.770326857388184</v>
      </c>
      <c r="T1548" s="38">
        <f t="shared" ca="1" si="298"/>
        <v>86.192289583510529</v>
      </c>
      <c r="U1548" s="38" t="str">
        <f t="shared" ca="1" si="299"/>
        <v>-</v>
      </c>
      <c r="V1548" s="38"/>
      <c r="W1548" s="38"/>
    </row>
    <row r="1549" spans="1:23" x14ac:dyDescent="0.35">
      <c r="A1549" s="2" t="str">
        <f>BASE_NOTAS[[#This Row],[Sigla]]&amp;BASE_NOTAS[[#This Row],[CÓDIGO]]</f>
        <v>ESSF_GP</v>
      </c>
      <c r="B1549" s="4" t="s">
        <v>183</v>
      </c>
      <c r="C1549" s="4" t="s">
        <v>61</v>
      </c>
      <c r="D1549" s="4" t="s">
        <v>130</v>
      </c>
      <c r="E1549" s="42">
        <v>100</v>
      </c>
      <c r="F1549" s="4" t="s">
        <v>611</v>
      </c>
      <c r="G154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99.040575371231725</v>
      </c>
      <c r="H154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49" s="38" t="str">
        <f t="shared" ca="1" si="288"/>
        <v>-</v>
      </c>
      <c r="K1549" s="38" t="str">
        <f t="shared" ca="1" si="289"/>
        <v>-</v>
      </c>
      <c r="L1549" s="38" t="str">
        <f t="shared" ca="1" si="290"/>
        <v>-</v>
      </c>
      <c r="M1549" s="38">
        <f t="shared" ca="1" si="291"/>
        <v>86.962746737170761</v>
      </c>
      <c r="N1549" s="38">
        <f t="shared" ca="1" si="292"/>
        <v>100</v>
      </c>
      <c r="O1549" s="38">
        <f t="shared" ca="1" si="293"/>
        <v>99.077870199093212</v>
      </c>
      <c r="P1549" s="38">
        <f t="shared" ca="1" si="294"/>
        <v>100</v>
      </c>
      <c r="Q1549" s="38">
        <f t="shared" ca="1" si="295"/>
        <v>100</v>
      </c>
      <c r="R1549" s="38">
        <f t="shared" ca="1" si="296"/>
        <v>91.912491223189775</v>
      </c>
      <c r="S1549" s="38">
        <f t="shared" ca="1" si="297"/>
        <v>100</v>
      </c>
      <c r="T1549" s="38">
        <f t="shared" ca="1" si="298"/>
        <v>99.040575371231725</v>
      </c>
      <c r="U1549" s="38" t="str">
        <f t="shared" ca="1" si="299"/>
        <v>-</v>
      </c>
      <c r="V1549" s="38"/>
      <c r="W1549" s="38"/>
    </row>
    <row r="1550" spans="1:23" x14ac:dyDescent="0.35">
      <c r="A1550" s="2" t="str">
        <f>BASE_NOTAS[[#This Row],[Sigla]]&amp;BASE_NOTAS[[#This Row],[CÓDIGO]]</f>
        <v>GOSF_GP</v>
      </c>
      <c r="B1550" s="4" t="s">
        <v>190</v>
      </c>
      <c r="C1550" s="4" t="s">
        <v>61</v>
      </c>
      <c r="D1550" s="4" t="s">
        <v>130</v>
      </c>
      <c r="E1550" s="42">
        <v>66.785746302225505</v>
      </c>
      <c r="F1550" s="4" t="s">
        <v>611</v>
      </c>
      <c r="G155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62.223839388930529</v>
      </c>
      <c r="H155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50" s="38" t="str">
        <f t="shared" ca="1" si="288"/>
        <v>-</v>
      </c>
      <c r="K1550" s="38" t="str">
        <f t="shared" ca="1" si="289"/>
        <v>-</v>
      </c>
      <c r="L1550" s="38" t="str">
        <f t="shared" ca="1" si="290"/>
        <v>-</v>
      </c>
      <c r="M1550" s="38">
        <f t="shared" ca="1" si="291"/>
        <v>64.343509681104848</v>
      </c>
      <c r="N1550" s="38">
        <f t="shared" ca="1" si="292"/>
        <v>39.331036162122892</v>
      </c>
      <c r="O1550" s="38">
        <f t="shared" ca="1" si="293"/>
        <v>66.638419730990535</v>
      </c>
      <c r="P1550" s="38">
        <f t="shared" ca="1" si="294"/>
        <v>68.809147968811544</v>
      </c>
      <c r="Q1550" s="38">
        <f t="shared" ca="1" si="295"/>
        <v>77.444962272614887</v>
      </c>
      <c r="R1550" s="38">
        <f t="shared" ca="1" si="296"/>
        <v>64.805763225745267</v>
      </c>
      <c r="S1550" s="38">
        <f t="shared" ca="1" si="297"/>
        <v>66.785746302225505</v>
      </c>
      <c r="T1550" s="38">
        <f t="shared" ca="1" si="298"/>
        <v>62.223839388930529</v>
      </c>
      <c r="U1550" s="38" t="str">
        <f t="shared" ca="1" si="299"/>
        <v>-</v>
      </c>
      <c r="V1550" s="38"/>
      <c r="W1550" s="38"/>
    </row>
    <row r="1551" spans="1:23" x14ac:dyDescent="0.35">
      <c r="A1551" s="2" t="str">
        <f>BASE_NOTAS[[#This Row],[Sigla]]&amp;BASE_NOTAS[[#This Row],[CÓDIGO]]</f>
        <v>MASF_GP</v>
      </c>
      <c r="B1551" s="4" t="s">
        <v>191</v>
      </c>
      <c r="C1551" s="4" t="s">
        <v>61</v>
      </c>
      <c r="D1551" s="4" t="s">
        <v>130</v>
      </c>
      <c r="E1551" s="42">
        <v>98.710937536460648</v>
      </c>
      <c r="F1551" s="4" t="s">
        <v>611</v>
      </c>
      <c r="G155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155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51" s="38" t="str">
        <f t="shared" ca="1" si="288"/>
        <v>-</v>
      </c>
      <c r="K1551" s="38" t="str">
        <f t="shared" ca="1" si="289"/>
        <v>-</v>
      </c>
      <c r="L1551" s="38" t="str">
        <f t="shared" ca="1" si="290"/>
        <v>-</v>
      </c>
      <c r="M1551" s="38">
        <f t="shared" ca="1" si="291"/>
        <v>67.055598356776613</v>
      </c>
      <c r="N1551" s="38">
        <f t="shared" ca="1" si="292"/>
        <v>65.121784804871282</v>
      </c>
      <c r="O1551" s="38">
        <f t="shared" ca="1" si="293"/>
        <v>86.108100656124932</v>
      </c>
      <c r="P1551" s="38">
        <f t="shared" ca="1" si="294"/>
        <v>82.232579770644364</v>
      </c>
      <c r="Q1551" s="38">
        <f t="shared" ca="1" si="295"/>
        <v>91.359200659552585</v>
      </c>
      <c r="R1551" s="38">
        <f t="shared" ca="1" si="296"/>
        <v>85.397207948865599</v>
      </c>
      <c r="S1551" s="38">
        <f t="shared" ca="1" si="297"/>
        <v>98.710937536460648</v>
      </c>
      <c r="T1551" s="38">
        <f t="shared" ca="1" si="298"/>
        <v>100</v>
      </c>
      <c r="U1551" s="38" t="str">
        <f t="shared" ca="1" si="299"/>
        <v>-</v>
      </c>
      <c r="V1551" s="38"/>
      <c r="W1551" s="38"/>
    </row>
    <row r="1552" spans="1:23" x14ac:dyDescent="0.35">
      <c r="A1552" s="2" t="str">
        <f>BASE_NOTAS[[#This Row],[Sigla]]&amp;BASE_NOTAS[[#This Row],[CÓDIGO]]</f>
        <v>MGSF_GP</v>
      </c>
      <c r="B1552" s="4" t="s">
        <v>192</v>
      </c>
      <c r="C1552" s="4" t="s">
        <v>61</v>
      </c>
      <c r="D1552" s="4" t="s">
        <v>130</v>
      </c>
      <c r="E1552" s="42">
        <v>30.608469756185556</v>
      </c>
      <c r="F1552" s="4" t="s">
        <v>611</v>
      </c>
      <c r="G155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36.940830581830042</v>
      </c>
      <c r="H155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52" s="38" t="str">
        <f t="shared" ca="1" si="288"/>
        <v>-</v>
      </c>
      <c r="K1552" s="38" t="str">
        <f t="shared" ca="1" si="289"/>
        <v>-</v>
      </c>
      <c r="L1552" s="38" t="str">
        <f t="shared" ca="1" si="290"/>
        <v>-</v>
      </c>
      <c r="M1552" s="38">
        <f t="shared" ca="1" si="291"/>
        <v>27.1862590981479</v>
      </c>
      <c r="N1552" s="38">
        <f t="shared" ca="1" si="292"/>
        <v>26.908850918149952</v>
      </c>
      <c r="O1552" s="38">
        <f t="shared" ca="1" si="293"/>
        <v>42.233097715131663</v>
      </c>
      <c r="P1552" s="38">
        <f t="shared" ca="1" si="294"/>
        <v>43.317588874588274</v>
      </c>
      <c r="Q1552" s="38">
        <f t="shared" ca="1" si="295"/>
        <v>39.808784134869413</v>
      </c>
      <c r="R1552" s="38">
        <f t="shared" ca="1" si="296"/>
        <v>23.63853536113686</v>
      </c>
      <c r="S1552" s="38">
        <f t="shared" ca="1" si="297"/>
        <v>30.608469756185556</v>
      </c>
      <c r="T1552" s="38">
        <f t="shared" ca="1" si="298"/>
        <v>36.940830581830042</v>
      </c>
      <c r="U1552" s="38" t="str">
        <f t="shared" ca="1" si="299"/>
        <v>-</v>
      </c>
      <c r="V1552" s="38"/>
      <c r="W1552" s="38"/>
    </row>
    <row r="1553" spans="1:23" x14ac:dyDescent="0.35">
      <c r="A1553" s="2" t="str">
        <f>BASE_NOTAS[[#This Row],[Sigla]]&amp;BASE_NOTAS[[#This Row],[CÓDIGO]]</f>
        <v>MSSF_GP</v>
      </c>
      <c r="B1553" s="4" t="s">
        <v>193</v>
      </c>
      <c r="C1553" s="4" t="s">
        <v>61</v>
      </c>
      <c r="D1553" s="4" t="s">
        <v>130</v>
      </c>
      <c r="E1553" s="42">
        <v>51.069647517528779</v>
      </c>
      <c r="F1553" s="4" t="s">
        <v>611</v>
      </c>
      <c r="G155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56.053180884035157</v>
      </c>
      <c r="H155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53" s="38" t="str">
        <f t="shared" ca="1" si="288"/>
        <v>-</v>
      </c>
      <c r="K1553" s="38" t="str">
        <f t="shared" ca="1" si="289"/>
        <v>-</v>
      </c>
      <c r="L1553" s="38" t="str">
        <f t="shared" ca="1" si="290"/>
        <v>-</v>
      </c>
      <c r="M1553" s="38">
        <f t="shared" ca="1" si="291"/>
        <v>38.860189854672555</v>
      </c>
      <c r="N1553" s="38">
        <f t="shared" ca="1" si="292"/>
        <v>45.41157687350772</v>
      </c>
      <c r="O1553" s="38">
        <f t="shared" ca="1" si="293"/>
        <v>71.068544506897695</v>
      </c>
      <c r="P1553" s="38">
        <f t="shared" ca="1" si="294"/>
        <v>58.19742561887162</v>
      </c>
      <c r="Q1553" s="38">
        <f t="shared" ca="1" si="295"/>
        <v>64.950567456882567</v>
      </c>
      <c r="R1553" s="38">
        <f t="shared" ca="1" si="296"/>
        <v>52.403141454846633</v>
      </c>
      <c r="S1553" s="38">
        <f t="shared" ca="1" si="297"/>
        <v>51.069647517528779</v>
      </c>
      <c r="T1553" s="38">
        <f t="shared" ca="1" si="298"/>
        <v>56.053180884035157</v>
      </c>
      <c r="U1553" s="38" t="str">
        <f t="shared" ca="1" si="299"/>
        <v>-</v>
      </c>
      <c r="V1553" s="38"/>
      <c r="W1553" s="38"/>
    </row>
    <row r="1554" spans="1:23" x14ac:dyDescent="0.35">
      <c r="A1554" s="2" t="str">
        <f>BASE_NOTAS[[#This Row],[Sigla]]&amp;BASE_NOTAS[[#This Row],[CÓDIGO]]</f>
        <v>MTSF_GP</v>
      </c>
      <c r="B1554" s="4" t="s">
        <v>195</v>
      </c>
      <c r="C1554" s="4" t="s">
        <v>61</v>
      </c>
      <c r="D1554" s="4" t="s">
        <v>130</v>
      </c>
      <c r="E1554" s="42">
        <v>73.392822508199004</v>
      </c>
      <c r="F1554" s="4" t="s">
        <v>611</v>
      </c>
      <c r="G155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86.498015396592521</v>
      </c>
      <c r="H155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54" s="38" t="str">
        <f t="shared" ca="1" si="288"/>
        <v>-</v>
      </c>
      <c r="K1554" s="38" t="str">
        <f t="shared" ca="1" si="289"/>
        <v>-</v>
      </c>
      <c r="L1554" s="38" t="str">
        <f t="shared" ca="1" si="290"/>
        <v>-</v>
      </c>
      <c r="M1554" s="38">
        <f t="shared" ca="1" si="291"/>
        <v>35.25842009793945</v>
      </c>
      <c r="N1554" s="38">
        <f t="shared" ca="1" si="292"/>
        <v>40.339161875526642</v>
      </c>
      <c r="O1554" s="38">
        <f t="shared" ca="1" si="293"/>
        <v>75.439281370812409</v>
      </c>
      <c r="P1554" s="38">
        <f t="shared" ca="1" si="294"/>
        <v>78.946542431080601</v>
      </c>
      <c r="Q1554" s="38">
        <f t="shared" ca="1" si="295"/>
        <v>86.965882223182376</v>
      </c>
      <c r="R1554" s="38">
        <f t="shared" ca="1" si="296"/>
        <v>76.468445112390057</v>
      </c>
      <c r="S1554" s="38">
        <f t="shared" ca="1" si="297"/>
        <v>73.392822508199004</v>
      </c>
      <c r="T1554" s="38">
        <f t="shared" ca="1" si="298"/>
        <v>86.498015396592521</v>
      </c>
      <c r="U1554" s="38" t="str">
        <f t="shared" ca="1" si="299"/>
        <v>-</v>
      </c>
      <c r="V1554" s="38"/>
      <c r="W1554" s="38"/>
    </row>
    <row r="1555" spans="1:23" x14ac:dyDescent="0.35">
      <c r="A1555" s="2" t="str">
        <f>BASE_NOTAS[[#This Row],[Sigla]]&amp;BASE_NOTAS[[#This Row],[CÓDIGO]]</f>
        <v>PASF_GP</v>
      </c>
      <c r="B1555" s="4" t="s">
        <v>196</v>
      </c>
      <c r="C1555" s="4" t="s">
        <v>61</v>
      </c>
      <c r="D1555" s="4" t="s">
        <v>130</v>
      </c>
      <c r="E1555" s="42">
        <v>64.052877265446554</v>
      </c>
      <c r="F1555" s="4" t="s">
        <v>611</v>
      </c>
      <c r="G155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76.640359121554852</v>
      </c>
      <c r="H155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55" s="38" t="str">
        <f t="shared" ca="1" si="288"/>
        <v>-</v>
      </c>
      <c r="K1555" s="38" t="str">
        <f t="shared" ca="1" si="289"/>
        <v>-</v>
      </c>
      <c r="L1555" s="38" t="str">
        <f t="shared" ca="1" si="290"/>
        <v>-</v>
      </c>
      <c r="M1555" s="38">
        <f t="shared" ca="1" si="291"/>
        <v>63.20819352135856</v>
      </c>
      <c r="N1555" s="38">
        <f t="shared" ca="1" si="292"/>
        <v>73.785888960342902</v>
      </c>
      <c r="O1555" s="38">
        <f t="shared" ca="1" si="293"/>
        <v>88.170441211246654</v>
      </c>
      <c r="P1555" s="38">
        <f t="shared" ca="1" si="294"/>
        <v>73.896610640499375</v>
      </c>
      <c r="Q1555" s="38">
        <f t="shared" ca="1" si="295"/>
        <v>79.46435280545802</v>
      </c>
      <c r="R1555" s="38">
        <f t="shared" ca="1" si="296"/>
        <v>60.620459262725625</v>
      </c>
      <c r="S1555" s="38">
        <f t="shared" ca="1" si="297"/>
        <v>64.052877265446554</v>
      </c>
      <c r="T1555" s="38">
        <f t="shared" ca="1" si="298"/>
        <v>76.640359121554852</v>
      </c>
      <c r="U1555" s="38" t="str">
        <f t="shared" ca="1" si="299"/>
        <v>-</v>
      </c>
      <c r="V1555" s="38"/>
      <c r="W1555" s="38"/>
    </row>
    <row r="1556" spans="1:23" x14ac:dyDescent="0.35">
      <c r="A1556" s="2" t="str">
        <f>BASE_NOTAS[[#This Row],[Sigla]]&amp;BASE_NOTAS[[#This Row],[CÓDIGO]]</f>
        <v>PBSF_GP</v>
      </c>
      <c r="B1556" s="4" t="s">
        <v>197</v>
      </c>
      <c r="C1556" s="4" t="s">
        <v>61</v>
      </c>
      <c r="D1556" s="4" t="s">
        <v>130</v>
      </c>
      <c r="E1556" s="42">
        <v>47.859254720849279</v>
      </c>
      <c r="F1556" s="4" t="s">
        <v>611</v>
      </c>
      <c r="G155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50.467893564809621</v>
      </c>
      <c r="H155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56" s="38" t="str">
        <f t="shared" ca="1" si="288"/>
        <v>-</v>
      </c>
      <c r="K1556" s="38" t="str">
        <f t="shared" ca="1" si="289"/>
        <v>-</v>
      </c>
      <c r="L1556" s="38" t="str">
        <f t="shared" ca="1" si="290"/>
        <v>-</v>
      </c>
      <c r="M1556" s="38">
        <f t="shared" ca="1" si="291"/>
        <v>71.409517564895623</v>
      </c>
      <c r="N1556" s="38">
        <f t="shared" ca="1" si="292"/>
        <v>59.124280592584931</v>
      </c>
      <c r="O1556" s="38">
        <f t="shared" ca="1" si="293"/>
        <v>57.536696395433196</v>
      </c>
      <c r="P1556" s="38">
        <f t="shared" ca="1" si="294"/>
        <v>54.296340659137307</v>
      </c>
      <c r="Q1556" s="38">
        <f t="shared" ca="1" si="295"/>
        <v>62.149503385807051</v>
      </c>
      <c r="R1556" s="38">
        <f t="shared" ca="1" si="296"/>
        <v>52.069471369818928</v>
      </c>
      <c r="S1556" s="38">
        <f t="shared" ca="1" si="297"/>
        <v>47.859254720849279</v>
      </c>
      <c r="T1556" s="38">
        <f t="shared" ca="1" si="298"/>
        <v>50.467893564809621</v>
      </c>
      <c r="U1556" s="38" t="str">
        <f t="shared" ca="1" si="299"/>
        <v>-</v>
      </c>
      <c r="V1556" s="38"/>
      <c r="W1556" s="38"/>
    </row>
    <row r="1557" spans="1:23" x14ac:dyDescent="0.35">
      <c r="A1557" s="2" t="str">
        <f>BASE_NOTAS[[#This Row],[Sigla]]&amp;BASE_NOTAS[[#This Row],[CÓDIGO]]</f>
        <v>PESF_GP</v>
      </c>
      <c r="B1557" s="4" t="s">
        <v>198</v>
      </c>
      <c r="C1557" s="4" t="s">
        <v>61</v>
      </c>
      <c r="D1557" s="4" t="s">
        <v>130</v>
      </c>
      <c r="E1557" s="42">
        <v>67.564716005246282</v>
      </c>
      <c r="F1557" s="4" t="s">
        <v>611</v>
      </c>
      <c r="G155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69.287979617348284</v>
      </c>
      <c r="H155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57" s="38" t="str">
        <f t="shared" ca="1" si="288"/>
        <v>-</v>
      </c>
      <c r="K1557" s="38" t="str">
        <f t="shared" ca="1" si="289"/>
        <v>-</v>
      </c>
      <c r="L1557" s="38" t="str">
        <f t="shared" ca="1" si="290"/>
        <v>-</v>
      </c>
      <c r="M1557" s="38">
        <f t="shared" ca="1" si="291"/>
        <v>40.497603208846279</v>
      </c>
      <c r="N1557" s="38">
        <f t="shared" ca="1" si="292"/>
        <v>59.619400399497401</v>
      </c>
      <c r="O1557" s="38">
        <f t="shared" ca="1" si="293"/>
        <v>72.403966486156534</v>
      </c>
      <c r="P1557" s="38">
        <f t="shared" ca="1" si="294"/>
        <v>69.297050981751198</v>
      </c>
      <c r="Q1557" s="38">
        <f t="shared" ca="1" si="295"/>
        <v>66.144967345418365</v>
      </c>
      <c r="R1557" s="38">
        <f t="shared" ca="1" si="296"/>
        <v>58.149658122178202</v>
      </c>
      <c r="S1557" s="38">
        <f t="shared" ca="1" si="297"/>
        <v>67.564716005246282</v>
      </c>
      <c r="T1557" s="38">
        <f t="shared" ca="1" si="298"/>
        <v>69.287979617348284</v>
      </c>
      <c r="U1557" s="38" t="str">
        <f t="shared" ca="1" si="299"/>
        <v>-</v>
      </c>
      <c r="V1557" s="38"/>
      <c r="W1557" s="38"/>
    </row>
    <row r="1558" spans="1:23" x14ac:dyDescent="0.35">
      <c r="A1558" s="2" t="str">
        <f>BASE_NOTAS[[#This Row],[Sigla]]&amp;BASE_NOTAS[[#This Row],[CÓDIGO]]</f>
        <v>PISF_GP</v>
      </c>
      <c r="B1558" s="4" t="s">
        <v>199</v>
      </c>
      <c r="C1558" s="4" t="s">
        <v>61</v>
      </c>
      <c r="D1558" s="4" t="s">
        <v>130</v>
      </c>
      <c r="E1558" s="42">
        <v>75.639863024376083</v>
      </c>
      <c r="F1558" s="4" t="s">
        <v>611</v>
      </c>
      <c r="G155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81.139210687454977</v>
      </c>
      <c r="H155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58" s="38" t="str">
        <f t="shared" ca="1" si="288"/>
        <v>-</v>
      </c>
      <c r="K1558" s="38" t="str">
        <f t="shared" ca="1" si="289"/>
        <v>-</v>
      </c>
      <c r="L1558" s="38" t="str">
        <f t="shared" ca="1" si="290"/>
        <v>-</v>
      </c>
      <c r="M1558" s="38">
        <f t="shared" ca="1" si="291"/>
        <v>33.159451297881148</v>
      </c>
      <c r="N1558" s="38">
        <f t="shared" ca="1" si="292"/>
        <v>37.066252264295727</v>
      </c>
      <c r="O1558" s="38">
        <f t="shared" ca="1" si="293"/>
        <v>100</v>
      </c>
      <c r="P1558" s="38">
        <f t="shared" ca="1" si="294"/>
        <v>76.9684550662476</v>
      </c>
      <c r="Q1558" s="38">
        <f t="shared" ca="1" si="295"/>
        <v>80.810206849716394</v>
      </c>
      <c r="R1558" s="38">
        <f t="shared" ca="1" si="296"/>
        <v>77.084028534248375</v>
      </c>
      <c r="S1558" s="38">
        <f t="shared" ca="1" si="297"/>
        <v>75.639863024376083</v>
      </c>
      <c r="T1558" s="38">
        <f t="shared" ca="1" si="298"/>
        <v>81.139210687454977</v>
      </c>
      <c r="U1558" s="38" t="str">
        <f t="shared" ca="1" si="299"/>
        <v>-</v>
      </c>
      <c r="V1558" s="38"/>
      <c r="W1558" s="38"/>
    </row>
    <row r="1559" spans="1:23" x14ac:dyDescent="0.35">
      <c r="A1559" s="2" t="str">
        <f>BASE_NOTAS[[#This Row],[Sigla]]&amp;BASE_NOTAS[[#This Row],[CÓDIGO]]</f>
        <v>PRSF_GP</v>
      </c>
      <c r="B1559" s="4" t="s">
        <v>200</v>
      </c>
      <c r="C1559" s="4" t="s">
        <v>61</v>
      </c>
      <c r="D1559" s="4" t="s">
        <v>130</v>
      </c>
      <c r="E1559" s="42">
        <v>63.092959526895676</v>
      </c>
      <c r="F1559" s="4" t="s">
        <v>611</v>
      </c>
      <c r="G155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67.838014662092519</v>
      </c>
      <c r="H155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59" s="38" t="str">
        <f t="shared" ca="1" si="288"/>
        <v>-</v>
      </c>
      <c r="K1559" s="38" t="str">
        <f t="shared" ca="1" si="289"/>
        <v>-</v>
      </c>
      <c r="L1559" s="38" t="str">
        <f t="shared" ca="1" si="290"/>
        <v>-</v>
      </c>
      <c r="M1559" s="38">
        <f t="shared" ca="1" si="291"/>
        <v>62.048276146770455</v>
      </c>
      <c r="N1559" s="38">
        <f t="shared" ca="1" si="292"/>
        <v>48.453319812777927</v>
      </c>
      <c r="O1559" s="38">
        <f t="shared" ca="1" si="293"/>
        <v>52.598602859237062</v>
      </c>
      <c r="P1559" s="38">
        <f t="shared" ca="1" si="294"/>
        <v>65.883196934496027</v>
      </c>
      <c r="Q1559" s="38">
        <f t="shared" ca="1" si="295"/>
        <v>76.820147971223761</v>
      </c>
      <c r="R1559" s="38">
        <f t="shared" ca="1" si="296"/>
        <v>65.929629211028271</v>
      </c>
      <c r="S1559" s="38">
        <f t="shared" ca="1" si="297"/>
        <v>63.092959526895676</v>
      </c>
      <c r="T1559" s="38">
        <f t="shared" ca="1" si="298"/>
        <v>67.838014662092519</v>
      </c>
      <c r="U1559" s="38" t="str">
        <f t="shared" ca="1" si="299"/>
        <v>-</v>
      </c>
      <c r="V1559" s="38"/>
      <c r="W1559" s="38"/>
    </row>
    <row r="1560" spans="1:23" x14ac:dyDescent="0.35">
      <c r="A1560" s="2" t="str">
        <f>BASE_NOTAS[[#This Row],[Sigla]]&amp;BASE_NOTAS[[#This Row],[CÓDIGO]]</f>
        <v>RJSF_GP</v>
      </c>
      <c r="B1560" s="4" t="s">
        <v>201</v>
      </c>
      <c r="C1560" s="4" t="s">
        <v>61</v>
      </c>
      <c r="D1560" s="4" t="s">
        <v>130</v>
      </c>
      <c r="E1560" s="42">
        <v>32.007805111202686</v>
      </c>
      <c r="F1560" s="4" t="s">
        <v>611</v>
      </c>
      <c r="G156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42.770747701739829</v>
      </c>
      <c r="H156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60" s="38" t="str">
        <f t="shared" ca="1" si="288"/>
        <v>-</v>
      </c>
      <c r="K1560" s="38" t="str">
        <f t="shared" ca="1" si="289"/>
        <v>-</v>
      </c>
      <c r="L1560" s="38" t="str">
        <f t="shared" ca="1" si="290"/>
        <v>-</v>
      </c>
      <c r="M1560" s="38">
        <f t="shared" ca="1" si="291"/>
        <v>48.235001989125983</v>
      </c>
      <c r="N1560" s="38">
        <f t="shared" ca="1" si="292"/>
        <v>39.855888297706557</v>
      </c>
      <c r="O1560" s="38">
        <f t="shared" ca="1" si="293"/>
        <v>46.638090956407339</v>
      </c>
      <c r="P1560" s="38">
        <f t="shared" ca="1" si="294"/>
        <v>75.678000969974974</v>
      </c>
      <c r="Q1560" s="38">
        <f t="shared" ca="1" si="295"/>
        <v>57.124390395727715</v>
      </c>
      <c r="R1560" s="38">
        <f t="shared" ca="1" si="296"/>
        <v>37.438258583910724</v>
      </c>
      <c r="S1560" s="38">
        <f t="shared" ca="1" si="297"/>
        <v>32.007805111202686</v>
      </c>
      <c r="T1560" s="38">
        <f t="shared" ca="1" si="298"/>
        <v>42.770747701739829</v>
      </c>
      <c r="U1560" s="38" t="str">
        <f t="shared" ca="1" si="299"/>
        <v>-</v>
      </c>
      <c r="V1560" s="38"/>
      <c r="W1560" s="38"/>
    </row>
    <row r="1561" spans="1:23" x14ac:dyDescent="0.35">
      <c r="A1561" s="2" t="str">
        <f>BASE_NOTAS[[#This Row],[Sigla]]&amp;BASE_NOTAS[[#This Row],[CÓDIGO]]</f>
        <v>RNSF_GP</v>
      </c>
      <c r="B1561" s="4" t="s">
        <v>202</v>
      </c>
      <c r="C1561" s="4" t="s">
        <v>61</v>
      </c>
      <c r="D1561" s="4" t="s">
        <v>130</v>
      </c>
      <c r="E1561" s="42">
        <v>0</v>
      </c>
      <c r="F1561" s="4" t="s">
        <v>611</v>
      </c>
      <c r="G156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156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61" s="38" t="str">
        <f t="shared" ca="1" si="288"/>
        <v>-</v>
      </c>
      <c r="K1561" s="38" t="str">
        <f t="shared" ca="1" si="289"/>
        <v>-</v>
      </c>
      <c r="L1561" s="38" t="str">
        <f t="shared" ca="1" si="290"/>
        <v>-</v>
      </c>
      <c r="M1561" s="38">
        <f t="shared" ca="1" si="291"/>
        <v>77.996731689914924</v>
      </c>
      <c r="N1561" s="38">
        <f t="shared" ca="1" si="292"/>
        <v>0</v>
      </c>
      <c r="O1561" s="38">
        <f t="shared" ca="1" si="293"/>
        <v>0</v>
      </c>
      <c r="P1561" s="38">
        <f t="shared" ca="1" si="294"/>
        <v>0</v>
      </c>
      <c r="Q1561" s="38">
        <f t="shared" ca="1" si="295"/>
        <v>0</v>
      </c>
      <c r="R1561" s="38">
        <f t="shared" ca="1" si="296"/>
        <v>0</v>
      </c>
      <c r="S1561" s="38">
        <f t="shared" ca="1" si="297"/>
        <v>0</v>
      </c>
      <c r="T1561" s="38">
        <f t="shared" ca="1" si="298"/>
        <v>0</v>
      </c>
      <c r="U1561" s="38" t="str">
        <f t="shared" ca="1" si="299"/>
        <v>-</v>
      </c>
      <c r="V1561" s="38"/>
      <c r="W1561" s="38"/>
    </row>
    <row r="1562" spans="1:23" x14ac:dyDescent="0.35">
      <c r="A1562" s="2" t="str">
        <f>BASE_NOTAS[[#This Row],[Sigla]]&amp;BASE_NOTAS[[#This Row],[CÓDIGO]]</f>
        <v>ROSF_GP</v>
      </c>
      <c r="B1562" s="4" t="s">
        <v>203</v>
      </c>
      <c r="C1562" s="4" t="s">
        <v>61</v>
      </c>
      <c r="D1562" s="4" t="s">
        <v>130</v>
      </c>
      <c r="E1562" s="42">
        <v>59.246096555957337</v>
      </c>
      <c r="F1562" s="4" t="s">
        <v>611</v>
      </c>
      <c r="G156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56.780005455389329</v>
      </c>
      <c r="H156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62" s="38" t="str">
        <f t="shared" ca="1" si="288"/>
        <v>-</v>
      </c>
      <c r="K1562" s="38" t="str">
        <f t="shared" ca="1" si="289"/>
        <v>-</v>
      </c>
      <c r="L1562" s="38" t="str">
        <f t="shared" ca="1" si="290"/>
        <v>-</v>
      </c>
      <c r="M1562" s="38">
        <f t="shared" ca="1" si="291"/>
        <v>79.47103139652954</v>
      </c>
      <c r="N1562" s="38">
        <f t="shared" ca="1" si="292"/>
        <v>80.071807712106505</v>
      </c>
      <c r="O1562" s="38">
        <f t="shared" ca="1" si="293"/>
        <v>97.053909531536476</v>
      </c>
      <c r="P1562" s="38">
        <f t="shared" ca="1" si="294"/>
        <v>80.134820389214099</v>
      </c>
      <c r="Q1562" s="38">
        <f t="shared" ca="1" si="295"/>
        <v>73.453634647653246</v>
      </c>
      <c r="R1562" s="38">
        <f t="shared" ca="1" si="296"/>
        <v>63.760267078007026</v>
      </c>
      <c r="S1562" s="38">
        <f t="shared" ca="1" si="297"/>
        <v>59.246096555957337</v>
      </c>
      <c r="T1562" s="38">
        <f t="shared" ca="1" si="298"/>
        <v>56.780005455389329</v>
      </c>
      <c r="U1562" s="38" t="str">
        <f t="shared" ca="1" si="299"/>
        <v>-</v>
      </c>
      <c r="V1562" s="38"/>
      <c r="W1562" s="38"/>
    </row>
    <row r="1563" spans="1:23" x14ac:dyDescent="0.35">
      <c r="A1563" s="2" t="str">
        <f>BASE_NOTAS[[#This Row],[Sigla]]&amp;BASE_NOTAS[[#This Row],[CÓDIGO]]</f>
        <v>RRSF_GP</v>
      </c>
      <c r="B1563" s="4" t="s">
        <v>204</v>
      </c>
      <c r="C1563" s="4" t="s">
        <v>61</v>
      </c>
      <c r="D1563" s="4" t="s">
        <v>130</v>
      </c>
      <c r="E1563" s="42">
        <v>61.293294987779291</v>
      </c>
      <c r="F1563" s="4" t="s">
        <v>611</v>
      </c>
      <c r="G156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69.421980006119384</v>
      </c>
      <c r="H156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63" s="38" t="str">
        <f t="shared" ca="1" si="288"/>
        <v>-</v>
      </c>
      <c r="K1563" s="38" t="str">
        <f t="shared" ca="1" si="289"/>
        <v>-</v>
      </c>
      <c r="L1563" s="38" t="str">
        <f t="shared" ca="1" si="290"/>
        <v>-</v>
      </c>
      <c r="M1563" s="38">
        <f t="shared" ca="1" si="291"/>
        <v>78.622577408922837</v>
      </c>
      <c r="N1563" s="38">
        <f t="shared" ca="1" si="292"/>
        <v>93.043715269313381</v>
      </c>
      <c r="O1563" s="38">
        <f t="shared" ca="1" si="293"/>
        <v>96.816811156004533</v>
      </c>
      <c r="P1563" s="38">
        <f t="shared" ca="1" si="294"/>
        <v>81.773099394736178</v>
      </c>
      <c r="Q1563" s="38">
        <f t="shared" ca="1" si="295"/>
        <v>62.613882552852708</v>
      </c>
      <c r="R1563" s="38">
        <f t="shared" ca="1" si="296"/>
        <v>56.829754789196279</v>
      </c>
      <c r="S1563" s="38">
        <f t="shared" ca="1" si="297"/>
        <v>61.293294987779291</v>
      </c>
      <c r="T1563" s="38">
        <f t="shared" ca="1" si="298"/>
        <v>69.421980006119384</v>
      </c>
      <c r="U1563" s="38" t="str">
        <f t="shared" ca="1" si="299"/>
        <v>-</v>
      </c>
      <c r="V1563" s="38"/>
      <c r="W1563" s="38"/>
    </row>
    <row r="1564" spans="1:23" x14ac:dyDescent="0.35">
      <c r="A1564" s="2" t="str">
        <f>BASE_NOTAS[[#This Row],[Sigla]]&amp;BASE_NOTAS[[#This Row],[CÓDIGO]]</f>
        <v>RSSF_GP</v>
      </c>
      <c r="B1564" s="4" t="s">
        <v>205</v>
      </c>
      <c r="C1564" s="4" t="s">
        <v>61</v>
      </c>
      <c r="D1564" s="4" t="s">
        <v>130</v>
      </c>
      <c r="E1564" s="42">
        <v>45.062147689621924</v>
      </c>
      <c r="F1564" s="4" t="s">
        <v>611</v>
      </c>
      <c r="G156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42.9303880745329</v>
      </c>
      <c r="H156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64" s="38" t="str">
        <f t="shared" ca="1" si="288"/>
        <v>-</v>
      </c>
      <c r="K1564" s="38" t="str">
        <f t="shared" ca="1" si="289"/>
        <v>-</v>
      </c>
      <c r="L1564" s="38" t="str">
        <f t="shared" ca="1" si="290"/>
        <v>-</v>
      </c>
      <c r="M1564" s="38">
        <f t="shared" ca="1" si="291"/>
        <v>0</v>
      </c>
      <c r="N1564" s="38">
        <f t="shared" ca="1" si="292"/>
        <v>14.963938523940584</v>
      </c>
      <c r="O1564" s="38">
        <f t="shared" ca="1" si="293"/>
        <v>35.49689037784178</v>
      </c>
      <c r="P1564" s="38">
        <f t="shared" ca="1" si="294"/>
        <v>61.905796187596415</v>
      </c>
      <c r="Q1564" s="38">
        <f t="shared" ca="1" si="295"/>
        <v>36.482101695141978</v>
      </c>
      <c r="R1564" s="38">
        <f t="shared" ca="1" si="296"/>
        <v>42.589986241251154</v>
      </c>
      <c r="S1564" s="38">
        <f t="shared" ca="1" si="297"/>
        <v>45.062147689621924</v>
      </c>
      <c r="T1564" s="38">
        <f t="shared" ca="1" si="298"/>
        <v>42.9303880745329</v>
      </c>
      <c r="U1564" s="38" t="str">
        <f t="shared" ca="1" si="299"/>
        <v>-</v>
      </c>
      <c r="V1564" s="38"/>
      <c r="W1564" s="38"/>
    </row>
    <row r="1565" spans="1:23" x14ac:dyDescent="0.35">
      <c r="A1565" s="2" t="str">
        <f>BASE_NOTAS[[#This Row],[Sigla]]&amp;BASE_NOTAS[[#This Row],[CÓDIGO]]</f>
        <v>SCSF_GP</v>
      </c>
      <c r="B1565" s="4" t="s">
        <v>194</v>
      </c>
      <c r="C1565" s="4" t="s">
        <v>61</v>
      </c>
      <c r="D1565" s="4" t="s">
        <v>130</v>
      </c>
      <c r="E1565" s="42">
        <v>63.370685891074864</v>
      </c>
      <c r="F1565" s="4" t="s">
        <v>611</v>
      </c>
      <c r="G156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69.082181801563721</v>
      </c>
      <c r="H156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65" s="38" t="str">
        <f t="shared" ca="1" si="288"/>
        <v>-</v>
      </c>
      <c r="K1565" s="38" t="str">
        <f t="shared" ca="1" si="289"/>
        <v>-</v>
      </c>
      <c r="L1565" s="38" t="str">
        <f t="shared" ca="1" si="290"/>
        <v>-</v>
      </c>
      <c r="M1565" s="38">
        <f t="shared" ca="1" si="291"/>
        <v>62.463209788936474</v>
      </c>
      <c r="N1565" s="38">
        <f t="shared" ca="1" si="292"/>
        <v>63.658053284137303</v>
      </c>
      <c r="O1565" s="38">
        <f t="shared" ca="1" si="293"/>
        <v>72.521466559061238</v>
      </c>
      <c r="P1565" s="38">
        <f t="shared" ca="1" si="294"/>
        <v>61.535606388870157</v>
      </c>
      <c r="Q1565" s="38">
        <f t="shared" ca="1" si="295"/>
        <v>61.529063854429701</v>
      </c>
      <c r="R1565" s="38">
        <f t="shared" ca="1" si="296"/>
        <v>58.063810648542486</v>
      </c>
      <c r="S1565" s="38">
        <f t="shared" ca="1" si="297"/>
        <v>63.370685891074864</v>
      </c>
      <c r="T1565" s="38">
        <f t="shared" ca="1" si="298"/>
        <v>69.082181801563721</v>
      </c>
      <c r="U1565" s="38" t="str">
        <f t="shared" ca="1" si="299"/>
        <v>-</v>
      </c>
      <c r="V1565" s="38"/>
      <c r="W1565" s="38"/>
    </row>
    <row r="1566" spans="1:23" x14ac:dyDescent="0.35">
      <c r="A1566" s="2" t="str">
        <f>BASE_NOTAS[[#This Row],[Sigla]]&amp;BASE_NOTAS[[#This Row],[CÓDIGO]]</f>
        <v>SESF_GP</v>
      </c>
      <c r="B1566" s="4" t="s">
        <v>206</v>
      </c>
      <c r="C1566" s="4" t="s">
        <v>61</v>
      </c>
      <c r="D1566" s="4" t="s">
        <v>130</v>
      </c>
      <c r="E1566" s="42">
        <v>79.202232858000059</v>
      </c>
      <c r="F1566" s="4" t="s">
        <v>611</v>
      </c>
      <c r="G156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73.366890866883082</v>
      </c>
      <c r="H156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66" s="38" t="str">
        <f t="shared" ca="1" si="288"/>
        <v>-</v>
      </c>
      <c r="K1566" s="38" t="str">
        <f t="shared" ca="1" si="289"/>
        <v>-</v>
      </c>
      <c r="L1566" s="38" t="str">
        <f t="shared" ca="1" si="290"/>
        <v>-</v>
      </c>
      <c r="M1566" s="38">
        <f t="shared" ca="1" si="291"/>
        <v>55.96207670255103</v>
      </c>
      <c r="N1566" s="38">
        <f t="shared" ca="1" si="292"/>
        <v>48.909051035808083</v>
      </c>
      <c r="O1566" s="38">
        <f t="shared" ca="1" si="293"/>
        <v>66.153412720391927</v>
      </c>
      <c r="P1566" s="38">
        <f t="shared" ca="1" si="294"/>
        <v>60.358420229580766</v>
      </c>
      <c r="Q1566" s="38">
        <f t="shared" ca="1" si="295"/>
        <v>58.68600224851594</v>
      </c>
      <c r="R1566" s="38">
        <f t="shared" ca="1" si="296"/>
        <v>68.205804044925571</v>
      </c>
      <c r="S1566" s="38">
        <f t="shared" ca="1" si="297"/>
        <v>79.202232858000059</v>
      </c>
      <c r="T1566" s="38">
        <f t="shared" ca="1" si="298"/>
        <v>73.366890866883082</v>
      </c>
      <c r="U1566" s="38" t="str">
        <f t="shared" ca="1" si="299"/>
        <v>-</v>
      </c>
      <c r="V1566" s="38"/>
      <c r="W1566" s="38"/>
    </row>
    <row r="1567" spans="1:23" x14ac:dyDescent="0.35">
      <c r="A1567" s="2" t="str">
        <f>BASE_NOTAS[[#This Row],[Sigla]]&amp;BASE_NOTAS[[#This Row],[CÓDIGO]]</f>
        <v>SPSF_GP</v>
      </c>
      <c r="B1567" s="4" t="s">
        <v>186</v>
      </c>
      <c r="C1567" s="4" t="s">
        <v>61</v>
      </c>
      <c r="D1567" s="4" t="s">
        <v>130</v>
      </c>
      <c r="E1567" s="42">
        <v>70.866834670610814</v>
      </c>
      <c r="F1567" s="4" t="s">
        <v>611</v>
      </c>
      <c r="G156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72.045153577514029</v>
      </c>
      <c r="H156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67" s="38" t="str">
        <f t="shared" ca="1" si="288"/>
        <v>-</v>
      </c>
      <c r="K1567" s="38" t="str">
        <f t="shared" ca="1" si="289"/>
        <v>-</v>
      </c>
      <c r="L1567" s="38" t="str">
        <f t="shared" ca="1" si="290"/>
        <v>-</v>
      </c>
      <c r="M1567" s="38">
        <f t="shared" ca="1" si="291"/>
        <v>65.069658964586182</v>
      </c>
      <c r="N1567" s="38">
        <f t="shared" ca="1" si="292"/>
        <v>79.297526646844375</v>
      </c>
      <c r="O1567" s="38">
        <f t="shared" ca="1" si="293"/>
        <v>79.31325199052398</v>
      </c>
      <c r="P1567" s="38">
        <f t="shared" ca="1" si="294"/>
        <v>89.702872485555162</v>
      </c>
      <c r="Q1567" s="38">
        <f t="shared" ca="1" si="295"/>
        <v>91.362112287078318</v>
      </c>
      <c r="R1567" s="38">
        <f t="shared" ca="1" si="296"/>
        <v>72.398459642472801</v>
      </c>
      <c r="S1567" s="38">
        <f t="shared" ca="1" si="297"/>
        <v>70.866834670610814</v>
      </c>
      <c r="T1567" s="38">
        <f t="shared" ca="1" si="298"/>
        <v>72.045153577514029</v>
      </c>
      <c r="U1567" s="38" t="str">
        <f t="shared" ca="1" si="299"/>
        <v>-</v>
      </c>
      <c r="V1567" s="38"/>
      <c r="W1567" s="38"/>
    </row>
    <row r="1568" spans="1:23" x14ac:dyDescent="0.35">
      <c r="A1568" s="2" t="str">
        <f>BASE_NOTAS[[#This Row],[Sigla]]&amp;BASE_NOTAS[[#This Row],[CÓDIGO]]</f>
        <v>TOSF_GP</v>
      </c>
      <c r="B1568" s="4" t="s">
        <v>185</v>
      </c>
      <c r="C1568" s="4" t="s">
        <v>61</v>
      </c>
      <c r="D1568" s="4" t="s">
        <v>130</v>
      </c>
      <c r="E1568" s="42">
        <v>43.881878927953146</v>
      </c>
      <c r="F1568" s="4" t="s">
        <v>611</v>
      </c>
      <c r="G156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44.940478432752897</v>
      </c>
      <c r="H156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68" s="38" t="str">
        <f t="shared" ca="1" si="288"/>
        <v>-</v>
      </c>
      <c r="K1568" s="38" t="str">
        <f t="shared" ca="1" si="289"/>
        <v>-</v>
      </c>
      <c r="L1568" s="38" t="str">
        <f t="shared" ca="1" si="290"/>
        <v>-</v>
      </c>
      <c r="M1568" s="38">
        <f t="shared" ca="1" si="291"/>
        <v>33.598457598810967</v>
      </c>
      <c r="N1568" s="38">
        <f t="shared" ca="1" si="292"/>
        <v>30.232462565324496</v>
      </c>
      <c r="O1568" s="38">
        <f t="shared" ca="1" si="293"/>
        <v>35.645722801541424</v>
      </c>
      <c r="P1568" s="38">
        <f t="shared" ca="1" si="294"/>
        <v>46.064313217809548</v>
      </c>
      <c r="Q1568" s="38">
        <f t="shared" ca="1" si="295"/>
        <v>56.802949565416924</v>
      </c>
      <c r="R1568" s="38">
        <f t="shared" ca="1" si="296"/>
        <v>43.033719113093802</v>
      </c>
      <c r="S1568" s="38">
        <f t="shared" ca="1" si="297"/>
        <v>43.881878927953146</v>
      </c>
      <c r="T1568" s="38">
        <f t="shared" ca="1" si="298"/>
        <v>44.940478432752897</v>
      </c>
      <c r="U1568" s="38" t="str">
        <f t="shared" ca="1" si="299"/>
        <v>-</v>
      </c>
      <c r="V1568" s="38"/>
      <c r="W1568" s="38"/>
    </row>
    <row r="1569" spans="1:23" x14ac:dyDescent="0.35">
      <c r="A1569" s="2" t="str">
        <f>BASE_NOTAS[[#This Row],[Sigla]]&amp;BASE_NOTAS[[#This Row],[CÓDIGO]]</f>
        <v>ACSF_IL</v>
      </c>
      <c r="B1569" s="4" t="s">
        <v>156</v>
      </c>
      <c r="C1569" s="4" t="s">
        <v>62</v>
      </c>
      <c r="D1569" s="4" t="s">
        <v>131</v>
      </c>
      <c r="E1569" s="42">
        <v>0</v>
      </c>
      <c r="F1569" s="4" t="s">
        <v>611</v>
      </c>
      <c r="G156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156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69" s="38" t="str">
        <f t="shared" ca="1" si="288"/>
        <v>-</v>
      </c>
      <c r="K1569" s="38" t="str">
        <f t="shared" ca="1" si="289"/>
        <v>-</v>
      </c>
      <c r="L1569" s="38" t="str">
        <f t="shared" ca="1" si="290"/>
        <v>-</v>
      </c>
      <c r="M1569" s="38" t="str">
        <f t="shared" ca="1" si="291"/>
        <v>-</v>
      </c>
      <c r="N1569" s="38">
        <f t="shared" ca="1" si="292"/>
        <v>97.644762432379324</v>
      </c>
      <c r="O1569" s="38">
        <f t="shared" ca="1" si="293"/>
        <v>85.828312697539673</v>
      </c>
      <c r="P1569" s="38">
        <f t="shared" ca="1" si="294"/>
        <v>98.666692880692935</v>
      </c>
      <c r="Q1569" s="38">
        <f t="shared" ca="1" si="295"/>
        <v>76.076104311144164</v>
      </c>
      <c r="R1569" s="38">
        <f t="shared" ca="1" si="296"/>
        <v>40.134369471595562</v>
      </c>
      <c r="S1569" s="38">
        <f t="shared" ca="1" si="297"/>
        <v>0</v>
      </c>
      <c r="T1569" s="38">
        <f t="shared" ca="1" si="298"/>
        <v>0</v>
      </c>
      <c r="U1569" s="38" t="str">
        <f t="shared" ca="1" si="299"/>
        <v>-</v>
      </c>
      <c r="V1569" s="38"/>
      <c r="W1569" s="38"/>
    </row>
    <row r="1570" spans="1:23" x14ac:dyDescent="0.35">
      <c r="A1570" s="2" t="str">
        <f>BASE_NOTAS[[#This Row],[Sigla]]&amp;BASE_NOTAS[[#This Row],[CÓDIGO]]</f>
        <v>ALSF_IL</v>
      </c>
      <c r="B1570" s="4" t="s">
        <v>157</v>
      </c>
      <c r="C1570" s="4" t="s">
        <v>62</v>
      </c>
      <c r="D1570" s="4" t="s">
        <v>131</v>
      </c>
      <c r="E1570" s="42">
        <v>34.562987214610146</v>
      </c>
      <c r="F1570" s="4" t="s">
        <v>611</v>
      </c>
      <c r="G157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42.88182859828482</v>
      </c>
      <c r="H157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70" s="38" t="str">
        <f t="shared" ca="1" si="288"/>
        <v>-</v>
      </c>
      <c r="K1570" s="38" t="str">
        <f t="shared" ca="1" si="289"/>
        <v>-</v>
      </c>
      <c r="L1570" s="38" t="str">
        <f t="shared" ca="1" si="290"/>
        <v>-</v>
      </c>
      <c r="M1570" s="38" t="str">
        <f t="shared" ca="1" si="291"/>
        <v>-</v>
      </c>
      <c r="N1570" s="38">
        <f t="shared" ca="1" si="292"/>
        <v>71.215438692293247</v>
      </c>
      <c r="O1570" s="38">
        <f t="shared" ca="1" si="293"/>
        <v>86.593269993023881</v>
      </c>
      <c r="P1570" s="38">
        <f t="shared" ca="1" si="294"/>
        <v>91.311785246766505</v>
      </c>
      <c r="Q1570" s="38">
        <f t="shared" ca="1" si="295"/>
        <v>74.768089891882852</v>
      </c>
      <c r="R1570" s="38">
        <f t="shared" ca="1" si="296"/>
        <v>56.27062003310597</v>
      </c>
      <c r="S1570" s="38">
        <f t="shared" ca="1" si="297"/>
        <v>34.562987214610146</v>
      </c>
      <c r="T1570" s="38">
        <f t="shared" ca="1" si="298"/>
        <v>42.88182859828482</v>
      </c>
      <c r="U1570" s="38" t="str">
        <f t="shared" ca="1" si="299"/>
        <v>-</v>
      </c>
      <c r="V1570" s="38"/>
      <c r="W1570" s="38"/>
    </row>
    <row r="1571" spans="1:23" x14ac:dyDescent="0.35">
      <c r="A1571" s="2" t="str">
        <f>BASE_NOTAS[[#This Row],[Sigla]]&amp;BASE_NOTAS[[#This Row],[CÓDIGO]]</f>
        <v>AMSF_IL</v>
      </c>
      <c r="B1571" s="4" t="s">
        <v>158</v>
      </c>
      <c r="C1571" s="4" t="s">
        <v>62</v>
      </c>
      <c r="D1571" s="4" t="s">
        <v>131</v>
      </c>
      <c r="E1571" s="42">
        <v>92.164311560777151</v>
      </c>
      <c r="F1571" s="4" t="s">
        <v>611</v>
      </c>
      <c r="G157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81.380845292390745</v>
      </c>
      <c r="H157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71" s="38" t="str">
        <f t="shared" ca="1" si="288"/>
        <v>-</v>
      </c>
      <c r="K1571" s="38" t="str">
        <f t="shared" ca="1" si="289"/>
        <v>-</v>
      </c>
      <c r="L1571" s="38" t="str">
        <f t="shared" ca="1" si="290"/>
        <v>-</v>
      </c>
      <c r="M1571" s="38" t="str">
        <f t="shared" ca="1" si="291"/>
        <v>-</v>
      </c>
      <c r="N1571" s="38">
        <f t="shared" ca="1" si="292"/>
        <v>88.181156733412593</v>
      </c>
      <c r="O1571" s="38">
        <f t="shared" ca="1" si="293"/>
        <v>97.480712622446873</v>
      </c>
      <c r="P1571" s="38">
        <f t="shared" ca="1" si="294"/>
        <v>99.083994956291406</v>
      </c>
      <c r="Q1571" s="38">
        <f t="shared" ca="1" si="295"/>
        <v>95.614872689702111</v>
      </c>
      <c r="R1571" s="38">
        <f t="shared" ca="1" si="296"/>
        <v>98.438132227710028</v>
      </c>
      <c r="S1571" s="38">
        <f t="shared" ca="1" si="297"/>
        <v>92.164311560777151</v>
      </c>
      <c r="T1571" s="38">
        <f t="shared" ca="1" si="298"/>
        <v>81.380845292390745</v>
      </c>
      <c r="U1571" s="38" t="str">
        <f t="shared" ca="1" si="299"/>
        <v>-</v>
      </c>
      <c r="V1571" s="38"/>
      <c r="W1571" s="38"/>
    </row>
    <row r="1572" spans="1:23" x14ac:dyDescent="0.35">
      <c r="A1572" s="2" t="str">
        <f>BASE_NOTAS[[#This Row],[Sigla]]&amp;BASE_NOTAS[[#This Row],[CÓDIGO]]</f>
        <v>APSF_IL</v>
      </c>
      <c r="B1572" s="4" t="s">
        <v>184</v>
      </c>
      <c r="C1572" s="4" t="s">
        <v>62</v>
      </c>
      <c r="D1572" s="4" t="s">
        <v>131</v>
      </c>
      <c r="E1572" s="42">
        <v>48.613553193950089</v>
      </c>
      <c r="F1572" s="4" t="s">
        <v>611</v>
      </c>
      <c r="G157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157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72" s="38" t="str">
        <f t="shared" ca="1" si="288"/>
        <v>-</v>
      </c>
      <c r="K1572" s="38" t="str">
        <f t="shared" ca="1" si="289"/>
        <v>-</v>
      </c>
      <c r="L1572" s="38" t="str">
        <f t="shared" ca="1" si="290"/>
        <v>-</v>
      </c>
      <c r="M1572" s="38" t="str">
        <f t="shared" ca="1" si="291"/>
        <v>-</v>
      </c>
      <c r="N1572" s="38">
        <f t="shared" ca="1" si="292"/>
        <v>94.683043533161992</v>
      </c>
      <c r="O1572" s="38">
        <f t="shared" ca="1" si="293"/>
        <v>100</v>
      </c>
      <c r="P1572" s="38">
        <f t="shared" ca="1" si="294"/>
        <v>82.466501980449323</v>
      </c>
      <c r="Q1572" s="38">
        <f t="shared" ca="1" si="295"/>
        <v>80.810161812861551</v>
      </c>
      <c r="R1572" s="38">
        <f t="shared" ca="1" si="296"/>
        <v>83.895143242140108</v>
      </c>
      <c r="S1572" s="38">
        <f t="shared" ca="1" si="297"/>
        <v>48.613553193950089</v>
      </c>
      <c r="T1572" s="38">
        <f t="shared" ca="1" si="298"/>
        <v>0</v>
      </c>
      <c r="U1572" s="38" t="str">
        <f t="shared" ca="1" si="299"/>
        <v>-</v>
      </c>
      <c r="V1572" s="38"/>
      <c r="W1572" s="38"/>
    </row>
    <row r="1573" spans="1:23" x14ac:dyDescent="0.35">
      <c r="A1573" s="2" t="str">
        <f>BASE_NOTAS[[#This Row],[Sigla]]&amp;BASE_NOTAS[[#This Row],[CÓDIGO]]</f>
        <v>BASF_IL</v>
      </c>
      <c r="B1573" s="4" t="s">
        <v>187</v>
      </c>
      <c r="C1573" s="4" t="s">
        <v>62</v>
      </c>
      <c r="D1573" s="4" t="s">
        <v>131</v>
      </c>
      <c r="E1573" s="42">
        <v>61.662871395683439</v>
      </c>
      <c r="F1573" s="4" t="s">
        <v>611</v>
      </c>
      <c r="G157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58.438274507236095</v>
      </c>
      <c r="H157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73" s="38" t="str">
        <f t="shared" ca="1" si="288"/>
        <v>-</v>
      </c>
      <c r="K1573" s="38" t="str">
        <f t="shared" ca="1" si="289"/>
        <v>-</v>
      </c>
      <c r="L1573" s="38" t="str">
        <f t="shared" ca="1" si="290"/>
        <v>-</v>
      </c>
      <c r="M1573" s="38" t="str">
        <f t="shared" ca="1" si="291"/>
        <v>-</v>
      </c>
      <c r="N1573" s="38">
        <f t="shared" ca="1" si="292"/>
        <v>89.903508195731121</v>
      </c>
      <c r="O1573" s="38">
        <f t="shared" ca="1" si="293"/>
        <v>93.298115214029266</v>
      </c>
      <c r="P1573" s="38">
        <f t="shared" ca="1" si="294"/>
        <v>100</v>
      </c>
      <c r="Q1573" s="38">
        <f t="shared" ca="1" si="295"/>
        <v>99.663832201872353</v>
      </c>
      <c r="R1573" s="38">
        <f t="shared" ca="1" si="296"/>
        <v>88.307199108035562</v>
      </c>
      <c r="S1573" s="38">
        <f t="shared" ca="1" si="297"/>
        <v>61.662871395683439</v>
      </c>
      <c r="T1573" s="38">
        <f t="shared" ca="1" si="298"/>
        <v>58.438274507236095</v>
      </c>
      <c r="U1573" s="38" t="str">
        <f t="shared" ca="1" si="299"/>
        <v>-</v>
      </c>
      <c r="V1573" s="38"/>
      <c r="W1573" s="38"/>
    </row>
    <row r="1574" spans="1:23" x14ac:dyDescent="0.35">
      <c r="A1574" s="2" t="str">
        <f>BASE_NOTAS[[#This Row],[Sigla]]&amp;BASE_NOTAS[[#This Row],[CÓDIGO]]</f>
        <v>CESF_IL</v>
      </c>
      <c r="B1574" s="4" t="s">
        <v>188</v>
      </c>
      <c r="C1574" s="4" t="s">
        <v>62</v>
      </c>
      <c r="D1574" s="4" t="s">
        <v>131</v>
      </c>
      <c r="E1574" s="42">
        <v>91.734028116050297</v>
      </c>
      <c r="F1574" s="4" t="s">
        <v>611</v>
      </c>
      <c r="G157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94.311507499947098</v>
      </c>
      <c r="H157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74" s="38" t="str">
        <f t="shared" ca="1" si="288"/>
        <v>-</v>
      </c>
      <c r="K1574" s="38" t="str">
        <f t="shared" ca="1" si="289"/>
        <v>-</v>
      </c>
      <c r="L1574" s="38" t="str">
        <f t="shared" ca="1" si="290"/>
        <v>-</v>
      </c>
      <c r="M1574" s="38" t="str">
        <f t="shared" ca="1" si="291"/>
        <v>-</v>
      </c>
      <c r="N1574" s="38">
        <f t="shared" ca="1" si="292"/>
        <v>76.968358801891327</v>
      </c>
      <c r="O1574" s="38">
        <f t="shared" ca="1" si="293"/>
        <v>81.161402475667273</v>
      </c>
      <c r="P1574" s="38">
        <f t="shared" ca="1" si="294"/>
        <v>91.835676960458656</v>
      </c>
      <c r="Q1574" s="38">
        <f t="shared" ca="1" si="295"/>
        <v>86.38658777758647</v>
      </c>
      <c r="R1574" s="38">
        <f t="shared" ca="1" si="296"/>
        <v>96.649018100948211</v>
      </c>
      <c r="S1574" s="38">
        <f t="shared" ca="1" si="297"/>
        <v>91.734028116050297</v>
      </c>
      <c r="T1574" s="38">
        <f t="shared" ca="1" si="298"/>
        <v>94.311507499947098</v>
      </c>
      <c r="U1574" s="38" t="str">
        <f t="shared" ca="1" si="299"/>
        <v>-</v>
      </c>
      <c r="V1574" s="38"/>
      <c r="W1574" s="38"/>
    </row>
    <row r="1575" spans="1:23" x14ac:dyDescent="0.35">
      <c r="A1575" s="2" t="str">
        <f>BASE_NOTAS[[#This Row],[Sigla]]&amp;BASE_NOTAS[[#This Row],[CÓDIGO]]</f>
        <v>DFSF_IL</v>
      </c>
      <c r="B1575" s="4" t="s">
        <v>189</v>
      </c>
      <c r="C1575" s="4" t="s">
        <v>62</v>
      </c>
      <c r="D1575" s="4" t="s">
        <v>131</v>
      </c>
      <c r="E1575" s="42">
        <v>44.552340430188977</v>
      </c>
      <c r="F1575" s="4" t="s">
        <v>611</v>
      </c>
      <c r="G157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18.601711819187372</v>
      </c>
      <c r="H157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75" s="38" t="str">
        <f t="shared" ca="1" si="288"/>
        <v>-</v>
      </c>
      <c r="K1575" s="38" t="str">
        <f t="shared" ca="1" si="289"/>
        <v>-</v>
      </c>
      <c r="L1575" s="38" t="str">
        <f t="shared" ca="1" si="290"/>
        <v>-</v>
      </c>
      <c r="M1575" s="38" t="str">
        <f t="shared" ca="1" si="291"/>
        <v>-</v>
      </c>
      <c r="N1575" s="38">
        <f t="shared" ca="1" si="292"/>
        <v>0</v>
      </c>
      <c r="O1575" s="38">
        <f t="shared" ca="1" si="293"/>
        <v>57.634479288133875</v>
      </c>
      <c r="P1575" s="38">
        <f t="shared" ca="1" si="294"/>
        <v>83.176602272703079</v>
      </c>
      <c r="Q1575" s="38">
        <f t="shared" ca="1" si="295"/>
        <v>68.471326846751538</v>
      </c>
      <c r="R1575" s="38">
        <f t="shared" ca="1" si="296"/>
        <v>79.093042131741782</v>
      </c>
      <c r="S1575" s="38">
        <f t="shared" ca="1" si="297"/>
        <v>44.552340430188977</v>
      </c>
      <c r="T1575" s="38">
        <f t="shared" ca="1" si="298"/>
        <v>18.601711819187372</v>
      </c>
      <c r="U1575" s="38" t="str">
        <f t="shared" ca="1" si="299"/>
        <v>-</v>
      </c>
      <c r="V1575" s="38"/>
      <c r="W1575" s="38"/>
    </row>
    <row r="1576" spans="1:23" x14ac:dyDescent="0.35">
      <c r="A1576" s="2" t="str">
        <f>BASE_NOTAS[[#This Row],[Sigla]]&amp;BASE_NOTAS[[#This Row],[CÓDIGO]]</f>
        <v>ESSF_IL</v>
      </c>
      <c r="B1576" s="4" t="s">
        <v>183</v>
      </c>
      <c r="C1576" s="4" t="s">
        <v>62</v>
      </c>
      <c r="D1576" s="4" t="s">
        <v>131</v>
      </c>
      <c r="E1576" s="42">
        <v>93.056214321696245</v>
      </c>
      <c r="F1576" s="4" t="s">
        <v>611</v>
      </c>
      <c r="G157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89.010133742080541</v>
      </c>
      <c r="H157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76" s="38" t="str">
        <f t="shared" ca="1" si="288"/>
        <v>-</v>
      </c>
      <c r="K1576" s="38" t="str">
        <f t="shared" ca="1" si="289"/>
        <v>-</v>
      </c>
      <c r="L1576" s="38" t="str">
        <f t="shared" ca="1" si="290"/>
        <v>-</v>
      </c>
      <c r="M1576" s="38" t="str">
        <f t="shared" ca="1" si="291"/>
        <v>-</v>
      </c>
      <c r="N1576" s="38">
        <f t="shared" ca="1" si="292"/>
        <v>100</v>
      </c>
      <c r="O1576" s="38">
        <f t="shared" ca="1" si="293"/>
        <v>97.542551738110944</v>
      </c>
      <c r="P1576" s="38">
        <f t="shared" ca="1" si="294"/>
        <v>99.119666067488993</v>
      </c>
      <c r="Q1576" s="38">
        <f t="shared" ca="1" si="295"/>
        <v>98.205056693412828</v>
      </c>
      <c r="R1576" s="38">
        <f t="shared" ca="1" si="296"/>
        <v>94.318228050608241</v>
      </c>
      <c r="S1576" s="38">
        <f t="shared" ca="1" si="297"/>
        <v>93.056214321696245</v>
      </c>
      <c r="T1576" s="38">
        <f t="shared" ca="1" si="298"/>
        <v>89.010133742080541</v>
      </c>
      <c r="U1576" s="38" t="str">
        <f t="shared" ca="1" si="299"/>
        <v>-</v>
      </c>
      <c r="V1576" s="38"/>
      <c r="W1576" s="38"/>
    </row>
    <row r="1577" spans="1:23" x14ac:dyDescent="0.35">
      <c r="A1577" s="2" t="str">
        <f>BASE_NOTAS[[#This Row],[Sigla]]&amp;BASE_NOTAS[[#This Row],[CÓDIGO]]</f>
        <v>GOSF_IL</v>
      </c>
      <c r="B1577" s="4" t="s">
        <v>190</v>
      </c>
      <c r="C1577" s="4" t="s">
        <v>62</v>
      </c>
      <c r="D1577" s="4" t="s">
        <v>131</v>
      </c>
      <c r="E1577" s="42">
        <v>99.797194094711784</v>
      </c>
      <c r="F1577" s="4" t="s">
        <v>611</v>
      </c>
      <c r="G157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94.593274106101447</v>
      </c>
      <c r="H157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77" s="38" t="str">
        <f t="shared" ca="1" si="288"/>
        <v>-</v>
      </c>
      <c r="K1577" s="38" t="str">
        <f t="shared" ca="1" si="289"/>
        <v>-</v>
      </c>
      <c r="L1577" s="38" t="str">
        <f t="shared" ca="1" si="290"/>
        <v>-</v>
      </c>
      <c r="M1577" s="38" t="str">
        <f t="shared" ca="1" si="291"/>
        <v>-</v>
      </c>
      <c r="N1577" s="38">
        <f t="shared" ca="1" si="292"/>
        <v>0</v>
      </c>
      <c r="O1577" s="38">
        <f t="shared" ca="1" si="293"/>
        <v>0</v>
      </c>
      <c r="P1577" s="38">
        <f t="shared" ca="1" si="294"/>
        <v>95.850245030145274</v>
      </c>
      <c r="Q1577" s="38">
        <f t="shared" ca="1" si="295"/>
        <v>96.776106576552081</v>
      </c>
      <c r="R1577" s="38">
        <f t="shared" ca="1" si="296"/>
        <v>100</v>
      </c>
      <c r="S1577" s="38">
        <f t="shared" ca="1" si="297"/>
        <v>99.797194094711784</v>
      </c>
      <c r="T1577" s="38">
        <f t="shared" ca="1" si="298"/>
        <v>94.593274106101447</v>
      </c>
      <c r="U1577" s="38" t="str">
        <f t="shared" ca="1" si="299"/>
        <v>-</v>
      </c>
      <c r="V1577" s="38"/>
      <c r="W1577" s="38"/>
    </row>
    <row r="1578" spans="1:23" x14ac:dyDescent="0.35">
      <c r="A1578" s="2" t="str">
        <f>BASE_NOTAS[[#This Row],[Sigla]]&amp;BASE_NOTAS[[#This Row],[CÓDIGO]]</f>
        <v>MASF_IL</v>
      </c>
      <c r="B1578" s="4" t="s">
        <v>191</v>
      </c>
      <c r="C1578" s="4" t="s">
        <v>62</v>
      </c>
      <c r="D1578" s="4" t="s">
        <v>131</v>
      </c>
      <c r="E1578" s="42">
        <v>85.778958878998111</v>
      </c>
      <c r="F1578" s="4" t="s">
        <v>611</v>
      </c>
      <c r="G157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82.51339321356167</v>
      </c>
      <c r="H157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78" s="38" t="str">
        <f t="shared" ca="1" si="288"/>
        <v>-</v>
      </c>
      <c r="K1578" s="38" t="str">
        <f t="shared" ca="1" si="289"/>
        <v>-</v>
      </c>
      <c r="L1578" s="38" t="str">
        <f t="shared" ca="1" si="290"/>
        <v>-</v>
      </c>
      <c r="M1578" s="38" t="str">
        <f t="shared" ca="1" si="291"/>
        <v>-</v>
      </c>
      <c r="N1578" s="38">
        <f t="shared" ca="1" si="292"/>
        <v>17.537746968811362</v>
      </c>
      <c r="O1578" s="38">
        <f t="shared" ca="1" si="293"/>
        <v>46.679980194439338</v>
      </c>
      <c r="P1578" s="38">
        <f t="shared" ca="1" si="294"/>
        <v>0</v>
      </c>
      <c r="Q1578" s="38">
        <f t="shared" ca="1" si="295"/>
        <v>61.503996729813956</v>
      </c>
      <c r="R1578" s="38">
        <f t="shared" ca="1" si="296"/>
        <v>0</v>
      </c>
      <c r="S1578" s="38">
        <f t="shared" ca="1" si="297"/>
        <v>85.778958878998111</v>
      </c>
      <c r="T1578" s="38">
        <f t="shared" ca="1" si="298"/>
        <v>82.51339321356167</v>
      </c>
      <c r="U1578" s="38" t="str">
        <f t="shared" ca="1" si="299"/>
        <v>-</v>
      </c>
      <c r="V1578" s="38"/>
      <c r="W1578" s="38"/>
    </row>
    <row r="1579" spans="1:23" x14ac:dyDescent="0.35">
      <c r="A1579" s="2" t="str">
        <f>BASE_NOTAS[[#This Row],[Sigla]]&amp;BASE_NOTAS[[#This Row],[CÓDIGO]]</f>
        <v>MGSF_IL</v>
      </c>
      <c r="B1579" s="4" t="s">
        <v>192</v>
      </c>
      <c r="C1579" s="4" t="s">
        <v>62</v>
      </c>
      <c r="D1579" s="4" t="s">
        <v>131</v>
      </c>
      <c r="E1579" s="42">
        <v>0</v>
      </c>
      <c r="F1579" s="4" t="s">
        <v>611</v>
      </c>
      <c r="G157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157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79" s="38" t="str">
        <f t="shared" ca="1" si="288"/>
        <v>-</v>
      </c>
      <c r="K1579" s="38" t="str">
        <f t="shared" ca="1" si="289"/>
        <v>-</v>
      </c>
      <c r="L1579" s="38" t="str">
        <f t="shared" ca="1" si="290"/>
        <v>-</v>
      </c>
      <c r="M1579" s="38" t="str">
        <f t="shared" ca="1" si="291"/>
        <v>-</v>
      </c>
      <c r="N1579" s="38">
        <f t="shared" ca="1" si="292"/>
        <v>0</v>
      </c>
      <c r="O1579" s="38">
        <f t="shared" ca="1" si="293"/>
        <v>0</v>
      </c>
      <c r="P1579" s="38">
        <f t="shared" ca="1" si="294"/>
        <v>0</v>
      </c>
      <c r="Q1579" s="38">
        <f t="shared" ca="1" si="295"/>
        <v>73.7420827604751</v>
      </c>
      <c r="R1579" s="38">
        <f t="shared" ca="1" si="296"/>
        <v>37.216821017785861</v>
      </c>
      <c r="S1579" s="38">
        <f t="shared" ca="1" si="297"/>
        <v>0</v>
      </c>
      <c r="T1579" s="38">
        <f t="shared" ca="1" si="298"/>
        <v>0</v>
      </c>
      <c r="U1579" s="38" t="str">
        <f t="shared" ca="1" si="299"/>
        <v>-</v>
      </c>
      <c r="V1579" s="38"/>
      <c r="W1579" s="38"/>
    </row>
    <row r="1580" spans="1:23" x14ac:dyDescent="0.35">
      <c r="A1580" s="2" t="str">
        <f>BASE_NOTAS[[#This Row],[Sigla]]&amp;BASE_NOTAS[[#This Row],[CÓDIGO]]</f>
        <v>MSSF_IL</v>
      </c>
      <c r="B1580" s="4" t="s">
        <v>193</v>
      </c>
      <c r="C1580" s="4" t="s">
        <v>62</v>
      </c>
      <c r="D1580" s="4" t="s">
        <v>131</v>
      </c>
      <c r="E1580" s="42">
        <v>65.772944377144938</v>
      </c>
      <c r="F1580" s="4" t="s">
        <v>611</v>
      </c>
      <c r="G158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65.465532066301051</v>
      </c>
      <c r="H158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80" s="38" t="str">
        <f t="shared" ca="1" si="288"/>
        <v>-</v>
      </c>
      <c r="K1580" s="38" t="str">
        <f t="shared" ca="1" si="289"/>
        <v>-</v>
      </c>
      <c r="L1580" s="38" t="str">
        <f t="shared" ca="1" si="290"/>
        <v>-</v>
      </c>
      <c r="M1580" s="38" t="str">
        <f t="shared" ca="1" si="291"/>
        <v>-</v>
      </c>
      <c r="N1580" s="38">
        <f t="shared" ca="1" si="292"/>
        <v>33.950917841947941</v>
      </c>
      <c r="O1580" s="38">
        <f t="shared" ca="1" si="293"/>
        <v>68.397391378172358</v>
      </c>
      <c r="P1580" s="38">
        <f t="shared" ca="1" si="294"/>
        <v>94.237745408840269</v>
      </c>
      <c r="Q1580" s="38">
        <f t="shared" ca="1" si="295"/>
        <v>95.53819141620157</v>
      </c>
      <c r="R1580" s="38">
        <f t="shared" ca="1" si="296"/>
        <v>90.229747982336534</v>
      </c>
      <c r="S1580" s="38">
        <f t="shared" ca="1" si="297"/>
        <v>65.772944377144938</v>
      </c>
      <c r="T1580" s="38">
        <f t="shared" ca="1" si="298"/>
        <v>65.465532066301051</v>
      </c>
      <c r="U1580" s="38" t="str">
        <f t="shared" ca="1" si="299"/>
        <v>-</v>
      </c>
      <c r="V1580" s="38"/>
      <c r="W1580" s="38"/>
    </row>
    <row r="1581" spans="1:23" x14ac:dyDescent="0.35">
      <c r="A1581" s="2" t="str">
        <f>BASE_NOTAS[[#This Row],[Sigla]]&amp;BASE_NOTAS[[#This Row],[CÓDIGO]]</f>
        <v>MTSF_IL</v>
      </c>
      <c r="B1581" s="4" t="s">
        <v>195</v>
      </c>
      <c r="C1581" s="4" t="s">
        <v>62</v>
      </c>
      <c r="D1581" s="4" t="s">
        <v>131</v>
      </c>
      <c r="E1581" s="42">
        <v>92.595736872977668</v>
      </c>
      <c r="F1581" s="4" t="s">
        <v>611</v>
      </c>
      <c r="G158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90.100829019040788</v>
      </c>
      <c r="H158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81" s="38" t="str">
        <f t="shared" ca="1" si="288"/>
        <v>-</v>
      </c>
      <c r="K1581" s="38" t="str">
        <f t="shared" ca="1" si="289"/>
        <v>-</v>
      </c>
      <c r="L1581" s="38" t="str">
        <f t="shared" ca="1" si="290"/>
        <v>-</v>
      </c>
      <c r="M1581" s="38" t="str">
        <f t="shared" ca="1" si="291"/>
        <v>-</v>
      </c>
      <c r="N1581" s="38">
        <f t="shared" ca="1" si="292"/>
        <v>0</v>
      </c>
      <c r="O1581" s="38">
        <f t="shared" ca="1" si="293"/>
        <v>85.35346048050171</v>
      </c>
      <c r="P1581" s="38">
        <f t="shared" ca="1" si="294"/>
        <v>97.053288530298033</v>
      </c>
      <c r="Q1581" s="38">
        <f t="shared" ca="1" si="295"/>
        <v>96.979327954987625</v>
      </c>
      <c r="R1581" s="38">
        <f t="shared" ca="1" si="296"/>
        <v>94.031216337597073</v>
      </c>
      <c r="S1581" s="38">
        <f t="shared" ca="1" si="297"/>
        <v>92.595736872977668</v>
      </c>
      <c r="T1581" s="38">
        <f t="shared" ca="1" si="298"/>
        <v>90.100829019040788</v>
      </c>
      <c r="U1581" s="38" t="str">
        <f t="shared" ca="1" si="299"/>
        <v>-</v>
      </c>
      <c r="V1581" s="38"/>
      <c r="W1581" s="38"/>
    </row>
    <row r="1582" spans="1:23" x14ac:dyDescent="0.35">
      <c r="A1582" s="2" t="str">
        <f>BASE_NOTAS[[#This Row],[Sigla]]&amp;BASE_NOTAS[[#This Row],[CÓDIGO]]</f>
        <v>PASF_IL</v>
      </c>
      <c r="B1582" s="4" t="s">
        <v>196</v>
      </c>
      <c r="C1582" s="4" t="s">
        <v>62</v>
      </c>
      <c r="D1582" s="4" t="s">
        <v>131</v>
      </c>
      <c r="E1582" s="42">
        <v>84.427937804683637</v>
      </c>
      <c r="F1582" s="4" t="s">
        <v>611</v>
      </c>
      <c r="G158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78.585124122024823</v>
      </c>
      <c r="H158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82" s="38" t="str">
        <f t="shared" ca="1" si="288"/>
        <v>-</v>
      </c>
      <c r="K1582" s="38" t="str">
        <f t="shared" ca="1" si="289"/>
        <v>-</v>
      </c>
      <c r="L1582" s="38" t="str">
        <f t="shared" ca="1" si="290"/>
        <v>-</v>
      </c>
      <c r="M1582" s="38" t="str">
        <f t="shared" ca="1" si="291"/>
        <v>-</v>
      </c>
      <c r="N1582" s="38">
        <f t="shared" ca="1" si="292"/>
        <v>89.209251459158509</v>
      </c>
      <c r="O1582" s="38">
        <f t="shared" ca="1" si="293"/>
        <v>84.687324051132492</v>
      </c>
      <c r="P1582" s="38">
        <f t="shared" ca="1" si="294"/>
        <v>92.5171871174757</v>
      </c>
      <c r="Q1582" s="38">
        <f t="shared" ca="1" si="295"/>
        <v>90.352147241861275</v>
      </c>
      <c r="R1582" s="38">
        <f t="shared" ca="1" si="296"/>
        <v>61.027375617877247</v>
      </c>
      <c r="S1582" s="38">
        <f t="shared" ca="1" si="297"/>
        <v>84.427937804683637</v>
      </c>
      <c r="T1582" s="38">
        <f t="shared" ca="1" si="298"/>
        <v>78.585124122024823</v>
      </c>
      <c r="U1582" s="38" t="str">
        <f t="shared" ca="1" si="299"/>
        <v>-</v>
      </c>
      <c r="V1582" s="38"/>
      <c r="W1582" s="38"/>
    </row>
    <row r="1583" spans="1:23" x14ac:dyDescent="0.35">
      <c r="A1583" s="2" t="str">
        <f>BASE_NOTAS[[#This Row],[Sigla]]&amp;BASE_NOTAS[[#This Row],[CÓDIGO]]</f>
        <v>PBSF_IL</v>
      </c>
      <c r="B1583" s="4" t="s">
        <v>197</v>
      </c>
      <c r="C1583" s="4" t="s">
        <v>62</v>
      </c>
      <c r="D1583" s="4" t="s">
        <v>131</v>
      </c>
      <c r="E1583" s="42">
        <v>96.614456523742504</v>
      </c>
      <c r="F1583" s="4" t="s">
        <v>611</v>
      </c>
      <c r="G158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158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83" s="38" t="str">
        <f t="shared" ca="1" si="288"/>
        <v>-</v>
      </c>
      <c r="K1583" s="38" t="str">
        <f t="shared" ca="1" si="289"/>
        <v>-</v>
      </c>
      <c r="L1583" s="38" t="str">
        <f t="shared" ca="1" si="290"/>
        <v>-</v>
      </c>
      <c r="M1583" s="38" t="str">
        <f t="shared" ca="1" si="291"/>
        <v>-</v>
      </c>
      <c r="N1583" s="38">
        <f t="shared" ca="1" si="292"/>
        <v>80.817460437636313</v>
      </c>
      <c r="O1583" s="38">
        <f t="shared" ca="1" si="293"/>
        <v>83.779379055275669</v>
      </c>
      <c r="P1583" s="38">
        <f t="shared" ca="1" si="294"/>
        <v>95.248992659147703</v>
      </c>
      <c r="Q1583" s="38">
        <f t="shared" ca="1" si="295"/>
        <v>97.018035445888813</v>
      </c>
      <c r="R1583" s="38">
        <f t="shared" ca="1" si="296"/>
        <v>96.899330435454203</v>
      </c>
      <c r="S1583" s="38">
        <f t="shared" ca="1" si="297"/>
        <v>96.614456523742504</v>
      </c>
      <c r="T1583" s="38">
        <f t="shared" ca="1" si="298"/>
        <v>100</v>
      </c>
      <c r="U1583" s="38" t="str">
        <f t="shared" ca="1" si="299"/>
        <v>-</v>
      </c>
      <c r="V1583" s="38"/>
      <c r="W1583" s="38"/>
    </row>
    <row r="1584" spans="1:23" x14ac:dyDescent="0.35">
      <c r="A1584" s="2" t="str">
        <f>BASE_NOTAS[[#This Row],[Sigla]]&amp;BASE_NOTAS[[#This Row],[CÓDIGO]]</f>
        <v>PESF_IL</v>
      </c>
      <c r="B1584" s="4" t="s">
        <v>198</v>
      </c>
      <c r="C1584" s="4" t="s">
        <v>62</v>
      </c>
      <c r="D1584" s="4" t="s">
        <v>131</v>
      </c>
      <c r="E1584" s="42">
        <v>73.030186320373545</v>
      </c>
      <c r="F1584" s="4" t="s">
        <v>611</v>
      </c>
      <c r="G158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67.96422936489526</v>
      </c>
      <c r="H158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84" s="38" t="str">
        <f t="shared" ca="1" si="288"/>
        <v>-</v>
      </c>
      <c r="K1584" s="38" t="str">
        <f t="shared" ca="1" si="289"/>
        <v>-</v>
      </c>
      <c r="L1584" s="38" t="str">
        <f t="shared" ca="1" si="290"/>
        <v>-</v>
      </c>
      <c r="M1584" s="38" t="str">
        <f t="shared" ca="1" si="291"/>
        <v>-</v>
      </c>
      <c r="N1584" s="38">
        <f t="shared" ca="1" si="292"/>
        <v>0.26733385373306362</v>
      </c>
      <c r="O1584" s="38">
        <f t="shared" ca="1" si="293"/>
        <v>47.652084155165667</v>
      </c>
      <c r="P1584" s="38">
        <f t="shared" ca="1" si="294"/>
        <v>68.434524696122068</v>
      </c>
      <c r="Q1584" s="38">
        <f t="shared" ca="1" si="295"/>
        <v>72.153823415736113</v>
      </c>
      <c r="R1584" s="38">
        <f t="shared" ca="1" si="296"/>
        <v>75.328725835293511</v>
      </c>
      <c r="S1584" s="38">
        <f t="shared" ca="1" si="297"/>
        <v>73.030186320373545</v>
      </c>
      <c r="T1584" s="38">
        <f t="shared" ca="1" si="298"/>
        <v>67.96422936489526</v>
      </c>
      <c r="U1584" s="38" t="str">
        <f t="shared" ca="1" si="299"/>
        <v>-</v>
      </c>
      <c r="V1584" s="38"/>
      <c r="W1584" s="38"/>
    </row>
    <row r="1585" spans="1:23" x14ac:dyDescent="0.35">
      <c r="A1585" s="2" t="str">
        <f>BASE_NOTAS[[#This Row],[Sigla]]&amp;BASE_NOTAS[[#This Row],[CÓDIGO]]</f>
        <v>PISF_IL</v>
      </c>
      <c r="B1585" s="4" t="s">
        <v>199</v>
      </c>
      <c r="C1585" s="4" t="s">
        <v>62</v>
      </c>
      <c r="D1585" s="4" t="s">
        <v>131</v>
      </c>
      <c r="E1585" s="42">
        <v>57.895993201749263</v>
      </c>
      <c r="F1585" s="4" t="s">
        <v>611</v>
      </c>
      <c r="G158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59.956016262530433</v>
      </c>
      <c r="H158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85" s="38" t="str">
        <f t="shared" ca="1" si="288"/>
        <v>-</v>
      </c>
      <c r="K1585" s="38" t="str">
        <f t="shared" ca="1" si="289"/>
        <v>-</v>
      </c>
      <c r="L1585" s="38" t="str">
        <f t="shared" ca="1" si="290"/>
        <v>-</v>
      </c>
      <c r="M1585" s="38" t="str">
        <f t="shared" ca="1" si="291"/>
        <v>-</v>
      </c>
      <c r="N1585" s="38">
        <f t="shared" ca="1" si="292"/>
        <v>0</v>
      </c>
      <c r="O1585" s="38">
        <f t="shared" ca="1" si="293"/>
        <v>63.136036958814245</v>
      </c>
      <c r="P1585" s="38">
        <f t="shared" ca="1" si="294"/>
        <v>84.20540475439509</v>
      </c>
      <c r="Q1585" s="38">
        <f t="shared" ca="1" si="295"/>
        <v>78.84853570685479</v>
      </c>
      <c r="R1585" s="38">
        <f t="shared" ca="1" si="296"/>
        <v>76.615131914407783</v>
      </c>
      <c r="S1585" s="38">
        <f t="shared" ca="1" si="297"/>
        <v>57.895993201749263</v>
      </c>
      <c r="T1585" s="38">
        <f t="shared" ca="1" si="298"/>
        <v>59.956016262530433</v>
      </c>
      <c r="U1585" s="38" t="str">
        <f t="shared" ca="1" si="299"/>
        <v>-</v>
      </c>
      <c r="V1585" s="38"/>
      <c r="W1585" s="38"/>
    </row>
    <row r="1586" spans="1:23" x14ac:dyDescent="0.35">
      <c r="A1586" s="2" t="str">
        <f>BASE_NOTAS[[#This Row],[Sigla]]&amp;BASE_NOTAS[[#This Row],[CÓDIGO]]</f>
        <v>PRSF_IL</v>
      </c>
      <c r="B1586" s="4" t="s">
        <v>200</v>
      </c>
      <c r="C1586" s="4" t="s">
        <v>62</v>
      </c>
      <c r="D1586" s="4" t="s">
        <v>131</v>
      </c>
      <c r="E1586" s="42">
        <v>98.927656350052558</v>
      </c>
      <c r="F1586" s="4" t="s">
        <v>611</v>
      </c>
      <c r="G158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96.977545345459873</v>
      </c>
      <c r="H158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86" s="38" t="str">
        <f t="shared" ca="1" si="288"/>
        <v>-</v>
      </c>
      <c r="K1586" s="38" t="str">
        <f t="shared" ca="1" si="289"/>
        <v>-</v>
      </c>
      <c r="L1586" s="38" t="str">
        <f t="shared" ca="1" si="290"/>
        <v>-</v>
      </c>
      <c r="M1586" s="38" t="str">
        <f t="shared" ca="1" si="291"/>
        <v>-</v>
      </c>
      <c r="N1586" s="38">
        <f t="shared" ca="1" si="292"/>
        <v>79.325812430372764</v>
      </c>
      <c r="O1586" s="38">
        <f t="shared" ca="1" si="293"/>
        <v>91.865179924424311</v>
      </c>
      <c r="P1586" s="38">
        <f t="shared" ca="1" si="294"/>
        <v>98.300330288001987</v>
      </c>
      <c r="Q1586" s="38">
        <f t="shared" ca="1" si="295"/>
        <v>100</v>
      </c>
      <c r="R1586" s="38">
        <f t="shared" ca="1" si="296"/>
        <v>99.188106243099952</v>
      </c>
      <c r="S1586" s="38">
        <f t="shared" ca="1" si="297"/>
        <v>98.927656350052558</v>
      </c>
      <c r="T1586" s="38">
        <f t="shared" ca="1" si="298"/>
        <v>96.977545345459873</v>
      </c>
      <c r="U1586" s="38" t="str">
        <f t="shared" ca="1" si="299"/>
        <v>-</v>
      </c>
      <c r="V1586" s="38"/>
      <c r="W1586" s="38"/>
    </row>
    <row r="1587" spans="1:23" x14ac:dyDescent="0.35">
      <c r="A1587" s="2" t="str">
        <f>BASE_NOTAS[[#This Row],[Sigla]]&amp;BASE_NOTAS[[#This Row],[CÓDIGO]]</f>
        <v>RJSF_IL</v>
      </c>
      <c r="B1587" s="4" t="s">
        <v>201</v>
      </c>
      <c r="C1587" s="4" t="s">
        <v>62</v>
      </c>
      <c r="D1587" s="4" t="s">
        <v>131</v>
      </c>
      <c r="E1587" s="42">
        <v>83.860893969327961</v>
      </c>
      <c r="F1587" s="4" t="s">
        <v>611</v>
      </c>
      <c r="G158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64.930998996378975</v>
      </c>
      <c r="H158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87" s="38" t="str">
        <f t="shared" ca="1" si="288"/>
        <v>-</v>
      </c>
      <c r="K1587" s="38" t="str">
        <f t="shared" ca="1" si="289"/>
        <v>-</v>
      </c>
      <c r="L1587" s="38" t="str">
        <f t="shared" ca="1" si="290"/>
        <v>-</v>
      </c>
      <c r="M1587" s="38" t="str">
        <f t="shared" ca="1" si="291"/>
        <v>-</v>
      </c>
      <c r="N1587" s="38">
        <f t="shared" ca="1" si="292"/>
        <v>30.311469969858365</v>
      </c>
      <c r="O1587" s="38">
        <f t="shared" ca="1" si="293"/>
        <v>21.922624530200636</v>
      </c>
      <c r="P1587" s="38">
        <f t="shared" ca="1" si="294"/>
        <v>84.276459657615007</v>
      </c>
      <c r="Q1587" s="38">
        <f t="shared" ca="1" si="295"/>
        <v>91.168063988546663</v>
      </c>
      <c r="R1587" s="38">
        <f t="shared" ca="1" si="296"/>
        <v>94.473964170102946</v>
      </c>
      <c r="S1587" s="38">
        <f t="shared" ca="1" si="297"/>
        <v>83.860893969327961</v>
      </c>
      <c r="T1587" s="38">
        <f t="shared" ca="1" si="298"/>
        <v>64.930998996378975</v>
      </c>
      <c r="U1587" s="38" t="str">
        <f t="shared" ca="1" si="299"/>
        <v>-</v>
      </c>
      <c r="V1587" s="38"/>
      <c r="W1587" s="38"/>
    </row>
    <row r="1588" spans="1:23" x14ac:dyDescent="0.35">
      <c r="A1588" s="2" t="str">
        <f>BASE_NOTAS[[#This Row],[Sigla]]&amp;BASE_NOTAS[[#This Row],[CÓDIGO]]</f>
        <v>RNSF_IL</v>
      </c>
      <c r="B1588" s="4" t="s">
        <v>202</v>
      </c>
      <c r="C1588" s="4" t="s">
        <v>62</v>
      </c>
      <c r="D1588" s="4" t="s">
        <v>131</v>
      </c>
      <c r="E1588" s="42">
        <v>0</v>
      </c>
      <c r="F1588" s="4" t="s">
        <v>611</v>
      </c>
      <c r="G158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158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88" s="38" t="str">
        <f t="shared" ca="1" si="288"/>
        <v>-</v>
      </c>
      <c r="K1588" s="38" t="str">
        <f t="shared" ca="1" si="289"/>
        <v>-</v>
      </c>
      <c r="L1588" s="38" t="str">
        <f t="shared" ca="1" si="290"/>
        <v>-</v>
      </c>
      <c r="M1588" s="38" t="str">
        <f t="shared" ca="1" si="291"/>
        <v>-</v>
      </c>
      <c r="N1588" s="38">
        <f t="shared" ca="1" si="292"/>
        <v>0</v>
      </c>
      <c r="O1588" s="38">
        <f t="shared" ca="1" si="293"/>
        <v>0</v>
      </c>
      <c r="P1588" s="38">
        <f t="shared" ca="1" si="294"/>
        <v>0</v>
      </c>
      <c r="Q1588" s="38">
        <f t="shared" ca="1" si="295"/>
        <v>0</v>
      </c>
      <c r="R1588" s="38">
        <f t="shared" ca="1" si="296"/>
        <v>0</v>
      </c>
      <c r="S1588" s="38">
        <f t="shared" ca="1" si="297"/>
        <v>0</v>
      </c>
      <c r="T1588" s="38">
        <f t="shared" ca="1" si="298"/>
        <v>0</v>
      </c>
      <c r="U1588" s="38" t="str">
        <f t="shared" ca="1" si="299"/>
        <v>-</v>
      </c>
      <c r="V1588" s="38"/>
      <c r="W1588" s="38"/>
    </row>
    <row r="1589" spans="1:23" x14ac:dyDescent="0.35">
      <c r="A1589" s="2" t="str">
        <f>BASE_NOTAS[[#This Row],[Sigla]]&amp;BASE_NOTAS[[#This Row],[CÓDIGO]]</f>
        <v>ROSF_IL</v>
      </c>
      <c r="B1589" s="4" t="s">
        <v>203</v>
      </c>
      <c r="C1589" s="4" t="s">
        <v>62</v>
      </c>
      <c r="D1589" s="4" t="s">
        <v>131</v>
      </c>
      <c r="E1589" s="42">
        <v>96.925713233517001</v>
      </c>
      <c r="F1589" s="4" t="s">
        <v>611</v>
      </c>
      <c r="G158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96.367275233051643</v>
      </c>
      <c r="H158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89" s="38" t="str">
        <f t="shared" ca="1" si="288"/>
        <v>-</v>
      </c>
      <c r="K1589" s="38" t="str">
        <f t="shared" ca="1" si="289"/>
        <v>-</v>
      </c>
      <c r="L1589" s="38" t="str">
        <f t="shared" ca="1" si="290"/>
        <v>-</v>
      </c>
      <c r="M1589" s="38" t="str">
        <f t="shared" ca="1" si="291"/>
        <v>-</v>
      </c>
      <c r="N1589" s="38">
        <f t="shared" ca="1" si="292"/>
        <v>95.827033297640526</v>
      </c>
      <c r="O1589" s="38">
        <f t="shared" ca="1" si="293"/>
        <v>95.662726042583415</v>
      </c>
      <c r="P1589" s="38">
        <f t="shared" ca="1" si="294"/>
        <v>92.068517044220812</v>
      </c>
      <c r="Q1589" s="38">
        <f t="shared" ca="1" si="295"/>
        <v>90.930025032327933</v>
      </c>
      <c r="R1589" s="38">
        <f t="shared" ca="1" si="296"/>
        <v>98.773984182467657</v>
      </c>
      <c r="S1589" s="38">
        <f t="shared" ca="1" si="297"/>
        <v>96.925713233517001</v>
      </c>
      <c r="T1589" s="38">
        <f t="shared" ca="1" si="298"/>
        <v>96.367275233051643</v>
      </c>
      <c r="U1589" s="38" t="str">
        <f t="shared" ca="1" si="299"/>
        <v>-</v>
      </c>
      <c r="V1589" s="38"/>
      <c r="W1589" s="38"/>
    </row>
    <row r="1590" spans="1:23" x14ac:dyDescent="0.35">
      <c r="A1590" s="2" t="str">
        <f>BASE_NOTAS[[#This Row],[Sigla]]&amp;BASE_NOTAS[[#This Row],[CÓDIGO]]</f>
        <v>RRSF_IL</v>
      </c>
      <c r="B1590" s="4" t="s">
        <v>204</v>
      </c>
      <c r="C1590" s="4" t="s">
        <v>62</v>
      </c>
      <c r="D1590" s="4" t="s">
        <v>131</v>
      </c>
      <c r="E1590" s="42">
        <v>92.32408924831249</v>
      </c>
      <c r="F1590" s="4" t="s">
        <v>611</v>
      </c>
      <c r="G159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80.292931736032472</v>
      </c>
      <c r="H159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90" s="38" t="str">
        <f t="shared" ca="1" si="288"/>
        <v>-</v>
      </c>
      <c r="K1590" s="38" t="str">
        <f t="shared" ca="1" si="289"/>
        <v>-</v>
      </c>
      <c r="L1590" s="38" t="str">
        <f t="shared" ca="1" si="290"/>
        <v>-</v>
      </c>
      <c r="M1590" s="38" t="str">
        <f t="shared" ca="1" si="291"/>
        <v>-</v>
      </c>
      <c r="N1590" s="38">
        <f t="shared" ca="1" si="292"/>
        <v>47.932700276912009</v>
      </c>
      <c r="O1590" s="38">
        <f t="shared" ca="1" si="293"/>
        <v>79.378507369640872</v>
      </c>
      <c r="P1590" s="38">
        <f t="shared" ca="1" si="294"/>
        <v>80.749573335437461</v>
      </c>
      <c r="Q1590" s="38">
        <f t="shared" ca="1" si="295"/>
        <v>58.174509970247186</v>
      </c>
      <c r="R1590" s="38">
        <f t="shared" ca="1" si="296"/>
        <v>87.161006297045162</v>
      </c>
      <c r="S1590" s="38">
        <f t="shared" ca="1" si="297"/>
        <v>92.32408924831249</v>
      </c>
      <c r="T1590" s="38">
        <f t="shared" ca="1" si="298"/>
        <v>80.292931736032472</v>
      </c>
      <c r="U1590" s="38" t="str">
        <f t="shared" ca="1" si="299"/>
        <v>-</v>
      </c>
      <c r="V1590" s="38"/>
      <c r="W1590" s="38"/>
    </row>
    <row r="1591" spans="1:23" x14ac:dyDescent="0.35">
      <c r="A1591" s="2" t="str">
        <f>BASE_NOTAS[[#This Row],[Sigla]]&amp;BASE_NOTAS[[#This Row],[CÓDIGO]]</f>
        <v>RSSF_IL</v>
      </c>
      <c r="B1591" s="4" t="s">
        <v>205</v>
      </c>
      <c r="C1591" s="4" t="s">
        <v>62</v>
      </c>
      <c r="D1591" s="4" t="s">
        <v>131</v>
      </c>
      <c r="E1591" s="42">
        <v>0</v>
      </c>
      <c r="F1591" s="4" t="s">
        <v>611</v>
      </c>
      <c r="G159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29.243058711594813</v>
      </c>
      <c r="H159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91" s="38" t="str">
        <f t="shared" ca="1" si="288"/>
        <v>-</v>
      </c>
      <c r="K1591" s="38" t="str">
        <f t="shared" ca="1" si="289"/>
        <v>-</v>
      </c>
      <c r="L1591" s="38" t="str">
        <f t="shared" ca="1" si="290"/>
        <v>-</v>
      </c>
      <c r="M1591" s="38" t="str">
        <f t="shared" ca="1" si="291"/>
        <v>-</v>
      </c>
      <c r="N1591" s="38">
        <f t="shared" ca="1" si="292"/>
        <v>0</v>
      </c>
      <c r="O1591" s="38">
        <f t="shared" ca="1" si="293"/>
        <v>0</v>
      </c>
      <c r="P1591" s="38">
        <f t="shared" ca="1" si="294"/>
        <v>0</v>
      </c>
      <c r="Q1591" s="38">
        <f t="shared" ca="1" si="295"/>
        <v>0</v>
      </c>
      <c r="R1591" s="38">
        <f t="shared" ca="1" si="296"/>
        <v>44.129020156223852</v>
      </c>
      <c r="S1591" s="38">
        <f t="shared" ca="1" si="297"/>
        <v>0</v>
      </c>
      <c r="T1591" s="38">
        <f t="shared" ca="1" si="298"/>
        <v>29.243058711594813</v>
      </c>
      <c r="U1591" s="38" t="str">
        <f t="shared" ca="1" si="299"/>
        <v>-</v>
      </c>
      <c r="V1591" s="38"/>
      <c r="W1591" s="38"/>
    </row>
    <row r="1592" spans="1:23" x14ac:dyDescent="0.35">
      <c r="A1592" s="2" t="str">
        <f>BASE_NOTAS[[#This Row],[Sigla]]&amp;BASE_NOTAS[[#This Row],[CÓDIGO]]</f>
        <v>SCSF_IL</v>
      </c>
      <c r="B1592" s="4" t="s">
        <v>194</v>
      </c>
      <c r="C1592" s="4" t="s">
        <v>62</v>
      </c>
      <c r="D1592" s="4" t="s">
        <v>131</v>
      </c>
      <c r="E1592" s="42">
        <v>100</v>
      </c>
      <c r="F1592" s="4" t="s">
        <v>611</v>
      </c>
      <c r="G159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96.181946531971434</v>
      </c>
      <c r="H159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92" s="38" t="str">
        <f t="shared" ca="1" si="288"/>
        <v>-</v>
      </c>
      <c r="K1592" s="38" t="str">
        <f t="shared" ca="1" si="289"/>
        <v>-</v>
      </c>
      <c r="L1592" s="38" t="str">
        <f t="shared" ca="1" si="290"/>
        <v>-</v>
      </c>
      <c r="M1592" s="38" t="str">
        <f t="shared" ca="1" si="291"/>
        <v>-</v>
      </c>
      <c r="N1592" s="38">
        <f t="shared" ca="1" si="292"/>
        <v>93.831389623108066</v>
      </c>
      <c r="O1592" s="38">
        <f t="shared" ca="1" si="293"/>
        <v>95.287919225759907</v>
      </c>
      <c r="P1592" s="38">
        <f t="shared" ca="1" si="294"/>
        <v>99.814475404034326</v>
      </c>
      <c r="Q1592" s="38">
        <f t="shared" ca="1" si="295"/>
        <v>95.636907293567944</v>
      </c>
      <c r="R1592" s="38">
        <f t="shared" ca="1" si="296"/>
        <v>97.389920937396184</v>
      </c>
      <c r="S1592" s="38">
        <f t="shared" ca="1" si="297"/>
        <v>100</v>
      </c>
      <c r="T1592" s="38">
        <f t="shared" ca="1" si="298"/>
        <v>96.181946531971434</v>
      </c>
      <c r="U1592" s="38" t="str">
        <f t="shared" ca="1" si="299"/>
        <v>-</v>
      </c>
      <c r="V1592" s="38"/>
      <c r="W1592" s="38"/>
    </row>
    <row r="1593" spans="1:23" x14ac:dyDescent="0.35">
      <c r="A1593" s="2" t="str">
        <f>BASE_NOTAS[[#This Row],[Sigla]]&amp;BASE_NOTAS[[#This Row],[CÓDIGO]]</f>
        <v>SESF_IL</v>
      </c>
      <c r="B1593" s="4" t="s">
        <v>206</v>
      </c>
      <c r="C1593" s="4" t="s">
        <v>62</v>
      </c>
      <c r="D1593" s="4" t="s">
        <v>131</v>
      </c>
      <c r="E1593" s="42">
        <v>86.776600702713893</v>
      </c>
      <c r="F1593" s="4" t="s">
        <v>611</v>
      </c>
      <c r="G159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87.486152720192507</v>
      </c>
      <c r="H159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93" s="38" t="str">
        <f t="shared" ca="1" si="288"/>
        <v>-</v>
      </c>
      <c r="K1593" s="38" t="str">
        <f t="shared" ca="1" si="289"/>
        <v>-</v>
      </c>
      <c r="L1593" s="38" t="str">
        <f t="shared" ca="1" si="290"/>
        <v>-</v>
      </c>
      <c r="M1593" s="38" t="str">
        <f t="shared" ca="1" si="291"/>
        <v>-</v>
      </c>
      <c r="N1593" s="38">
        <f t="shared" ca="1" si="292"/>
        <v>68.696074734214676</v>
      </c>
      <c r="O1593" s="38">
        <f t="shared" ca="1" si="293"/>
        <v>91.883884808433777</v>
      </c>
      <c r="P1593" s="38">
        <f t="shared" ca="1" si="294"/>
        <v>90.25118144677063</v>
      </c>
      <c r="Q1593" s="38">
        <f t="shared" ca="1" si="295"/>
        <v>81.638705405454246</v>
      </c>
      <c r="R1593" s="38">
        <f t="shared" ca="1" si="296"/>
        <v>83.806547562570245</v>
      </c>
      <c r="S1593" s="38">
        <f t="shared" ca="1" si="297"/>
        <v>86.776600702713893</v>
      </c>
      <c r="T1593" s="38">
        <f t="shared" ca="1" si="298"/>
        <v>87.486152720192507</v>
      </c>
      <c r="U1593" s="38" t="str">
        <f t="shared" ca="1" si="299"/>
        <v>-</v>
      </c>
      <c r="V1593" s="38"/>
      <c r="W1593" s="38"/>
    </row>
    <row r="1594" spans="1:23" x14ac:dyDescent="0.35">
      <c r="A1594" s="2" t="str">
        <f>BASE_NOTAS[[#This Row],[Sigla]]&amp;BASE_NOTAS[[#This Row],[CÓDIGO]]</f>
        <v>SPSF_IL</v>
      </c>
      <c r="B1594" s="4" t="s">
        <v>186</v>
      </c>
      <c r="C1594" s="4" t="s">
        <v>62</v>
      </c>
      <c r="D1594" s="4" t="s">
        <v>131</v>
      </c>
      <c r="E1594" s="42">
        <v>68.884946520556653</v>
      </c>
      <c r="F1594" s="4" t="s">
        <v>611</v>
      </c>
      <c r="G159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58.99589968751085</v>
      </c>
      <c r="H159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94" s="38" t="str">
        <f t="shared" ca="1" si="288"/>
        <v>-</v>
      </c>
      <c r="K1594" s="38" t="str">
        <f t="shared" ca="1" si="289"/>
        <v>-</v>
      </c>
      <c r="L1594" s="38" t="str">
        <f t="shared" ca="1" si="290"/>
        <v>-</v>
      </c>
      <c r="M1594" s="38" t="str">
        <f t="shared" ca="1" si="291"/>
        <v>-</v>
      </c>
      <c r="N1594" s="38">
        <f t="shared" ca="1" si="292"/>
        <v>67.401296161694546</v>
      </c>
      <c r="O1594" s="38">
        <f t="shared" ca="1" si="293"/>
        <v>70.37221038419446</v>
      </c>
      <c r="P1594" s="38">
        <f t="shared" ca="1" si="294"/>
        <v>67.938883745714406</v>
      </c>
      <c r="Q1594" s="38">
        <f t="shared" ca="1" si="295"/>
        <v>72.017389293723269</v>
      </c>
      <c r="R1594" s="38">
        <f t="shared" ca="1" si="296"/>
        <v>78.96202136209466</v>
      </c>
      <c r="S1594" s="38">
        <f t="shared" ca="1" si="297"/>
        <v>68.884946520556653</v>
      </c>
      <c r="T1594" s="38">
        <f t="shared" ca="1" si="298"/>
        <v>58.99589968751085</v>
      </c>
      <c r="U1594" s="38" t="str">
        <f t="shared" ca="1" si="299"/>
        <v>-</v>
      </c>
      <c r="V1594" s="38"/>
      <c r="W1594" s="38"/>
    </row>
    <row r="1595" spans="1:23" x14ac:dyDescent="0.35">
      <c r="A1595" s="2" t="str">
        <f>BASE_NOTAS[[#This Row],[Sigla]]&amp;BASE_NOTAS[[#This Row],[CÓDIGO]]</f>
        <v>TOSF_IL</v>
      </c>
      <c r="B1595" s="4" t="s">
        <v>185</v>
      </c>
      <c r="C1595" s="4" t="s">
        <v>62</v>
      </c>
      <c r="D1595" s="4" t="s">
        <v>131</v>
      </c>
      <c r="E1595" s="42">
        <v>55.45870950293908</v>
      </c>
      <c r="F1595" s="4" t="s">
        <v>611</v>
      </c>
      <c r="G159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29.694734277744345</v>
      </c>
      <c r="H159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95" s="38" t="str">
        <f t="shared" ca="1" si="288"/>
        <v>-</v>
      </c>
      <c r="K1595" s="38" t="str">
        <f t="shared" ca="1" si="289"/>
        <v>-</v>
      </c>
      <c r="L1595" s="38" t="str">
        <f t="shared" ca="1" si="290"/>
        <v>-</v>
      </c>
      <c r="M1595" s="38" t="str">
        <f t="shared" ca="1" si="291"/>
        <v>-</v>
      </c>
      <c r="N1595" s="38">
        <f t="shared" ca="1" si="292"/>
        <v>0</v>
      </c>
      <c r="O1595" s="38">
        <f t="shared" ca="1" si="293"/>
        <v>0</v>
      </c>
      <c r="P1595" s="38">
        <f t="shared" ca="1" si="294"/>
        <v>71.16284860929116</v>
      </c>
      <c r="Q1595" s="38">
        <f t="shared" ca="1" si="295"/>
        <v>79.16890373902109</v>
      </c>
      <c r="R1595" s="38">
        <f t="shared" ca="1" si="296"/>
        <v>79.569257239414014</v>
      </c>
      <c r="S1595" s="38">
        <f t="shared" ca="1" si="297"/>
        <v>55.45870950293908</v>
      </c>
      <c r="T1595" s="38">
        <f t="shared" ca="1" si="298"/>
        <v>29.694734277744345</v>
      </c>
      <c r="U1595" s="38" t="str">
        <f t="shared" ca="1" si="299"/>
        <v>-</v>
      </c>
      <c r="V1595" s="38"/>
      <c r="W1595" s="38"/>
    </row>
    <row r="1596" spans="1:23" x14ac:dyDescent="0.35">
      <c r="A1596" s="2" t="str">
        <f>BASE_NOTAS[[#This Row],[Sigla]]&amp;BASE_NOTAS[[#This Row],[CÓDIGO]]</f>
        <v>ACSF_PC</v>
      </c>
      <c r="B1596" s="4" t="s">
        <v>156</v>
      </c>
      <c r="C1596" s="4" t="s">
        <v>63</v>
      </c>
      <c r="D1596" s="4" t="s">
        <v>132</v>
      </c>
      <c r="E1596" s="42">
        <v>25.211969887824313</v>
      </c>
      <c r="F1596" s="4" t="s">
        <v>611</v>
      </c>
      <c r="G159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22.117177133960002</v>
      </c>
      <c r="H159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96" s="38" t="str">
        <f t="shared" ca="1" si="288"/>
        <v>-</v>
      </c>
      <c r="K1596" s="38" t="str">
        <f t="shared" ca="1" si="289"/>
        <v>-</v>
      </c>
      <c r="L1596" s="38" t="str">
        <f t="shared" ca="1" si="290"/>
        <v>-</v>
      </c>
      <c r="M1596" s="38">
        <f t="shared" ca="1" si="291"/>
        <v>46.140229505148241</v>
      </c>
      <c r="N1596" s="38">
        <f t="shared" ca="1" si="292"/>
        <v>38.854406351911521</v>
      </c>
      <c r="O1596" s="38">
        <f t="shared" ca="1" si="293"/>
        <v>23.982394751435738</v>
      </c>
      <c r="P1596" s="38">
        <f t="shared" ca="1" si="294"/>
        <v>22.164484697004507</v>
      </c>
      <c r="Q1596" s="38">
        <f t="shared" ca="1" si="295"/>
        <v>29.401664111551547</v>
      </c>
      <c r="R1596" s="38">
        <f t="shared" ca="1" si="296"/>
        <v>8.0856676157231337</v>
      </c>
      <c r="S1596" s="38">
        <f t="shared" ca="1" si="297"/>
        <v>25.211969887824313</v>
      </c>
      <c r="T1596" s="38">
        <f t="shared" ca="1" si="298"/>
        <v>22.117177133960002</v>
      </c>
      <c r="U1596" s="38" t="str">
        <f t="shared" ca="1" si="299"/>
        <v>-</v>
      </c>
      <c r="V1596" s="38"/>
      <c r="W1596" s="38"/>
    </row>
    <row r="1597" spans="1:23" x14ac:dyDescent="0.35">
      <c r="A1597" s="2" t="str">
        <f>BASE_NOTAS[[#This Row],[Sigla]]&amp;BASE_NOTAS[[#This Row],[CÓDIGO]]</f>
        <v>ALSF_PC</v>
      </c>
      <c r="B1597" s="4" t="s">
        <v>157</v>
      </c>
      <c r="C1597" s="4" t="s">
        <v>63</v>
      </c>
      <c r="D1597" s="4" t="s">
        <v>132</v>
      </c>
      <c r="E1597" s="42">
        <v>64.777379932338405</v>
      </c>
      <c r="F1597" s="4" t="s">
        <v>611</v>
      </c>
      <c r="G159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55.266093916137152</v>
      </c>
      <c r="H159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97" s="38" t="str">
        <f t="shared" ca="1" si="288"/>
        <v>-</v>
      </c>
      <c r="K1597" s="38" t="str">
        <f t="shared" ca="1" si="289"/>
        <v>-</v>
      </c>
      <c r="L1597" s="38" t="str">
        <f t="shared" ca="1" si="290"/>
        <v>-</v>
      </c>
      <c r="M1597" s="38">
        <f t="shared" ca="1" si="291"/>
        <v>59.049307033589848</v>
      </c>
      <c r="N1597" s="38">
        <f t="shared" ca="1" si="292"/>
        <v>58.896276825768354</v>
      </c>
      <c r="O1597" s="38">
        <f t="shared" ca="1" si="293"/>
        <v>60.802030136566124</v>
      </c>
      <c r="P1597" s="38">
        <f t="shared" ca="1" si="294"/>
        <v>84.815818310459633</v>
      </c>
      <c r="Q1597" s="38">
        <f t="shared" ca="1" si="295"/>
        <v>29.341505797877648</v>
      </c>
      <c r="R1597" s="38">
        <f t="shared" ca="1" si="296"/>
        <v>14.648037566058225</v>
      </c>
      <c r="S1597" s="38">
        <f t="shared" ca="1" si="297"/>
        <v>64.777379932338405</v>
      </c>
      <c r="T1597" s="38">
        <f t="shared" ca="1" si="298"/>
        <v>55.266093916137152</v>
      </c>
      <c r="U1597" s="38" t="str">
        <f t="shared" ca="1" si="299"/>
        <v>-</v>
      </c>
      <c r="V1597" s="38"/>
      <c r="W1597" s="38"/>
    </row>
    <row r="1598" spans="1:23" x14ac:dyDescent="0.35">
      <c r="A1598" s="2" t="str">
        <f>BASE_NOTAS[[#This Row],[Sigla]]&amp;BASE_NOTAS[[#This Row],[CÓDIGO]]</f>
        <v>AMSF_PC</v>
      </c>
      <c r="B1598" s="4" t="s">
        <v>158</v>
      </c>
      <c r="C1598" s="4" t="s">
        <v>63</v>
      </c>
      <c r="D1598" s="4" t="s">
        <v>132</v>
      </c>
      <c r="E1598" s="42">
        <v>18.153160396970314</v>
      </c>
      <c r="F1598" s="4" t="s">
        <v>611</v>
      </c>
      <c r="G159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17.750479209245761</v>
      </c>
      <c r="H159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98" s="38" t="str">
        <f t="shared" ca="1" si="288"/>
        <v>-</v>
      </c>
      <c r="K1598" s="38" t="str">
        <f t="shared" ca="1" si="289"/>
        <v>-</v>
      </c>
      <c r="L1598" s="38" t="str">
        <f t="shared" ca="1" si="290"/>
        <v>-</v>
      </c>
      <c r="M1598" s="38">
        <f t="shared" ca="1" si="291"/>
        <v>60.327351637781568</v>
      </c>
      <c r="N1598" s="38">
        <f t="shared" ca="1" si="292"/>
        <v>39.186848887224549</v>
      </c>
      <c r="O1598" s="38">
        <f t="shared" ca="1" si="293"/>
        <v>28.97079463094742</v>
      </c>
      <c r="P1598" s="38">
        <f t="shared" ca="1" si="294"/>
        <v>8.4928529479291548</v>
      </c>
      <c r="Q1598" s="38">
        <f t="shared" ca="1" si="295"/>
        <v>17.541907595971331</v>
      </c>
      <c r="R1598" s="38">
        <f t="shared" ca="1" si="296"/>
        <v>0.1526725305525336</v>
      </c>
      <c r="S1598" s="38">
        <f t="shared" ca="1" si="297"/>
        <v>18.153160396970314</v>
      </c>
      <c r="T1598" s="38">
        <f t="shared" ca="1" si="298"/>
        <v>17.750479209245761</v>
      </c>
      <c r="U1598" s="38" t="str">
        <f t="shared" ca="1" si="299"/>
        <v>-</v>
      </c>
      <c r="V1598" s="38"/>
      <c r="W1598" s="38"/>
    </row>
    <row r="1599" spans="1:23" x14ac:dyDescent="0.35">
      <c r="A1599" s="2" t="str">
        <f>BASE_NOTAS[[#This Row],[Sigla]]&amp;BASE_NOTAS[[#This Row],[CÓDIGO]]</f>
        <v>APSF_PC</v>
      </c>
      <c r="B1599" s="4" t="s">
        <v>184</v>
      </c>
      <c r="C1599" s="4" t="s">
        <v>63</v>
      </c>
      <c r="D1599" s="4" t="s">
        <v>132</v>
      </c>
      <c r="E1599" s="42">
        <v>70.44777325357137</v>
      </c>
      <c r="F1599" s="4" t="s">
        <v>611</v>
      </c>
      <c r="G159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64.485961270243507</v>
      </c>
      <c r="H159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599" s="38" t="str">
        <f t="shared" ca="1" si="288"/>
        <v>-</v>
      </c>
      <c r="K1599" s="38" t="str">
        <f t="shared" ca="1" si="289"/>
        <v>-</v>
      </c>
      <c r="L1599" s="38" t="str">
        <f t="shared" ca="1" si="290"/>
        <v>-</v>
      </c>
      <c r="M1599" s="38">
        <f t="shared" ca="1" si="291"/>
        <v>100</v>
      </c>
      <c r="N1599" s="38">
        <f t="shared" ca="1" si="292"/>
        <v>100</v>
      </c>
      <c r="O1599" s="38">
        <f t="shared" ca="1" si="293"/>
        <v>100</v>
      </c>
      <c r="P1599" s="38">
        <f t="shared" ca="1" si="294"/>
        <v>100</v>
      </c>
      <c r="Q1599" s="38">
        <f t="shared" ca="1" si="295"/>
        <v>99.561460674471192</v>
      </c>
      <c r="R1599" s="38">
        <f t="shared" ca="1" si="296"/>
        <v>100</v>
      </c>
      <c r="S1599" s="38">
        <f t="shared" ca="1" si="297"/>
        <v>70.44777325357137</v>
      </c>
      <c r="T1599" s="38">
        <f t="shared" ca="1" si="298"/>
        <v>64.485961270243507</v>
      </c>
      <c r="U1599" s="38" t="str">
        <f t="shared" ca="1" si="299"/>
        <v>-</v>
      </c>
      <c r="V1599" s="38"/>
      <c r="W1599" s="38"/>
    </row>
    <row r="1600" spans="1:23" x14ac:dyDescent="0.35">
      <c r="A1600" s="2" t="str">
        <f>BASE_NOTAS[[#This Row],[Sigla]]&amp;BASE_NOTAS[[#This Row],[CÓDIGO]]</f>
        <v>BASF_PC</v>
      </c>
      <c r="B1600" s="4" t="s">
        <v>187</v>
      </c>
      <c r="C1600" s="4" t="s">
        <v>63</v>
      </c>
      <c r="D1600" s="4" t="s">
        <v>132</v>
      </c>
      <c r="E1600" s="42">
        <v>40.515876211271276</v>
      </c>
      <c r="F1600" s="4" t="s">
        <v>611</v>
      </c>
      <c r="G160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32.136533367617062</v>
      </c>
      <c r="H160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00" s="38" t="str">
        <f t="shared" ca="1" si="288"/>
        <v>-</v>
      </c>
      <c r="K1600" s="38" t="str">
        <f t="shared" ca="1" si="289"/>
        <v>-</v>
      </c>
      <c r="L1600" s="38" t="str">
        <f t="shared" ca="1" si="290"/>
        <v>-</v>
      </c>
      <c r="M1600" s="38">
        <f t="shared" ca="1" si="291"/>
        <v>42.5788008516435</v>
      </c>
      <c r="N1600" s="38">
        <f t="shared" ca="1" si="292"/>
        <v>33.06397798179092</v>
      </c>
      <c r="O1600" s="38">
        <f t="shared" ca="1" si="293"/>
        <v>26.109974987462582</v>
      </c>
      <c r="P1600" s="38">
        <f t="shared" ca="1" si="294"/>
        <v>52.547363780463854</v>
      </c>
      <c r="Q1600" s="38">
        <f t="shared" ca="1" si="295"/>
        <v>60.415960963686111</v>
      </c>
      <c r="R1600" s="38">
        <f t="shared" ca="1" si="296"/>
        <v>28.782098918642539</v>
      </c>
      <c r="S1600" s="38">
        <f t="shared" ca="1" si="297"/>
        <v>40.515876211271276</v>
      </c>
      <c r="T1600" s="38">
        <f t="shared" ca="1" si="298"/>
        <v>32.136533367617062</v>
      </c>
      <c r="U1600" s="38" t="str">
        <f t="shared" ca="1" si="299"/>
        <v>-</v>
      </c>
      <c r="V1600" s="38"/>
      <c r="W1600" s="38"/>
    </row>
    <row r="1601" spans="1:23" x14ac:dyDescent="0.35">
      <c r="A1601" s="2" t="str">
        <f>BASE_NOTAS[[#This Row],[Sigla]]&amp;BASE_NOTAS[[#This Row],[CÓDIGO]]</f>
        <v>CESF_PC</v>
      </c>
      <c r="B1601" s="4" t="s">
        <v>188</v>
      </c>
      <c r="C1601" s="4" t="s">
        <v>63</v>
      </c>
      <c r="D1601" s="4" t="s">
        <v>132</v>
      </c>
      <c r="E1601" s="42">
        <v>30.509806467695288</v>
      </c>
      <c r="F1601" s="4" t="s">
        <v>611</v>
      </c>
      <c r="G160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27.320982403990413</v>
      </c>
      <c r="H160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01" s="38" t="str">
        <f t="shared" ca="1" si="288"/>
        <v>-</v>
      </c>
      <c r="K1601" s="38" t="str">
        <f t="shared" ca="1" si="289"/>
        <v>-</v>
      </c>
      <c r="L1601" s="38" t="str">
        <f t="shared" ca="1" si="290"/>
        <v>-</v>
      </c>
      <c r="M1601" s="38">
        <f t="shared" ca="1" si="291"/>
        <v>54.158677748123772</v>
      </c>
      <c r="N1601" s="38">
        <f t="shared" ca="1" si="292"/>
        <v>47.377498470515192</v>
      </c>
      <c r="O1601" s="38">
        <f t="shared" ca="1" si="293"/>
        <v>37.249161888782787</v>
      </c>
      <c r="P1601" s="38">
        <f t="shared" ca="1" si="294"/>
        <v>45.778063874839305</v>
      </c>
      <c r="Q1601" s="38">
        <f t="shared" ca="1" si="295"/>
        <v>50.284176010620286</v>
      </c>
      <c r="R1601" s="38">
        <f t="shared" ca="1" si="296"/>
        <v>14.032475778067255</v>
      </c>
      <c r="S1601" s="38">
        <f t="shared" ca="1" si="297"/>
        <v>30.509806467695288</v>
      </c>
      <c r="T1601" s="38">
        <f t="shared" ca="1" si="298"/>
        <v>27.320982403990413</v>
      </c>
      <c r="U1601" s="38" t="str">
        <f t="shared" ca="1" si="299"/>
        <v>-</v>
      </c>
      <c r="V1601" s="38"/>
      <c r="W1601" s="38"/>
    </row>
    <row r="1602" spans="1:23" x14ac:dyDescent="0.35">
      <c r="A1602" s="2" t="str">
        <f>BASE_NOTAS[[#This Row],[Sigla]]&amp;BASE_NOTAS[[#This Row],[CÓDIGO]]</f>
        <v>DFSF_PC</v>
      </c>
      <c r="B1602" s="4" t="s">
        <v>189</v>
      </c>
      <c r="C1602" s="4" t="s">
        <v>63</v>
      </c>
      <c r="D1602" s="4" t="s">
        <v>132</v>
      </c>
      <c r="E1602" s="42">
        <v>0</v>
      </c>
      <c r="F1602" s="4" t="s">
        <v>611</v>
      </c>
      <c r="G160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160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02" s="38" t="str">
        <f t="shared" ca="1" si="288"/>
        <v>-</v>
      </c>
      <c r="K1602" s="38" t="str">
        <f t="shared" ca="1" si="289"/>
        <v>-</v>
      </c>
      <c r="L1602" s="38" t="str">
        <f t="shared" ca="1" si="290"/>
        <v>-</v>
      </c>
      <c r="M1602" s="38">
        <f t="shared" ca="1" si="291"/>
        <v>36.121319847164415</v>
      </c>
      <c r="N1602" s="38">
        <f t="shared" ca="1" si="292"/>
        <v>29.209108333324007</v>
      </c>
      <c r="O1602" s="38">
        <f t="shared" ca="1" si="293"/>
        <v>22.6141710771394</v>
      </c>
      <c r="P1602" s="38">
        <f t="shared" ca="1" si="294"/>
        <v>14.67524011053376</v>
      </c>
      <c r="Q1602" s="38">
        <f t="shared" ca="1" si="295"/>
        <v>0</v>
      </c>
      <c r="R1602" s="38">
        <f t="shared" ca="1" si="296"/>
        <v>35.625174352033916</v>
      </c>
      <c r="S1602" s="38">
        <f t="shared" ca="1" si="297"/>
        <v>0</v>
      </c>
      <c r="T1602" s="38">
        <f t="shared" ca="1" si="298"/>
        <v>0</v>
      </c>
      <c r="U1602" s="38" t="str">
        <f t="shared" ca="1" si="299"/>
        <v>-</v>
      </c>
      <c r="V1602" s="38"/>
      <c r="W1602" s="38"/>
    </row>
    <row r="1603" spans="1:23" x14ac:dyDescent="0.35">
      <c r="A1603" s="2" t="str">
        <f>BASE_NOTAS[[#This Row],[Sigla]]&amp;BASE_NOTAS[[#This Row],[CÓDIGO]]</f>
        <v>ESSF_PC</v>
      </c>
      <c r="B1603" s="4" t="s">
        <v>183</v>
      </c>
      <c r="C1603" s="4" t="s">
        <v>63</v>
      </c>
      <c r="D1603" s="4" t="s">
        <v>132</v>
      </c>
      <c r="E1603" s="42">
        <v>100</v>
      </c>
      <c r="F1603" s="4" t="s">
        <v>611</v>
      </c>
      <c r="G160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160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03" s="38" t="str">
        <f t="shared" ref="J1603:J1666" ca="1" si="300">INDEX(INDIRECT("[Indicadores_Consolidado_2026_07_31.xlsx]"&amp;C1603&amp;"!$V$37:$V$64"),MATCH(B1603,INDIRECT("[Indicadores_Consolidado_2026_07_31.xlsx]"&amp;C1603&amp;"!$F$37:$F$64")))</f>
        <v>-</v>
      </c>
      <c r="K1603" s="38" t="str">
        <f t="shared" ref="K1603:K1666" ca="1" si="301">INDEX(INDIRECT("[Indicadores_Consolidado_2026_07_31.xlsx]"&amp;C1603&amp;"!$W$37:$W$64"),MATCH(B1603,INDIRECT("[Indicadores_Consolidado_2026_07_31.xlsx]"&amp;C1603&amp;"!$F$37:$F$64")))</f>
        <v>-</v>
      </c>
      <c r="L1603" s="38" t="str">
        <f t="shared" ref="L1603:L1666" ca="1" si="302">INDEX(INDIRECT("[Indicadores_Consolidado_2026_07_31.xlsx]"&amp;C1603&amp;"!$X$37:$X$64"),MATCH(B1603,INDIRECT("[Indicadores_Consolidado_2026_07_31.xlsx]"&amp;C1603&amp;"!$F$37:$F$64")))</f>
        <v>-</v>
      </c>
      <c r="M1603" s="38">
        <f t="shared" ref="M1603:M1666" ca="1" si="303">INDEX(INDIRECT("[Indicadores_Consolidado_2026_07_31.xlsx]"&amp;C1603&amp;"!$Y$37:$Y$64"),MATCH(B1603,INDIRECT("[Indicadores_Consolidado_2026_07_31.xlsx]"&amp;C1603&amp;"!$F$37:$F$64")))</f>
        <v>77.161716247659029</v>
      </c>
      <c r="N1603" s="38">
        <f t="shared" ref="N1603:N1666" ca="1" si="304">INDEX(INDIRECT("[Indicadores_Consolidado_2026_07_31.xlsx]"&amp;C1603&amp;"!$Z$37:$Z$64"),MATCH(B1603,INDIRECT("[Indicadores_Consolidado_2026_07_31.xlsx]"&amp;C1603&amp;"!$F$37:$F$64")))</f>
        <v>68.24225728198337</v>
      </c>
      <c r="O1603" s="38">
        <f t="shared" ref="O1603:O1666" ca="1" si="305">INDEX(INDIRECT("[Indicadores_Consolidado_2026_07_31.xlsx]"&amp;C1603&amp;"!$AA$37:$AA$64"),MATCH(B1603,INDIRECT("[Indicadores_Consolidado_2026_07_31.xlsx]"&amp;C1603&amp;"!$F$37:$F$64")))</f>
        <v>51.946478980379553</v>
      </c>
      <c r="P1603" s="38">
        <f t="shared" ref="P1603:P1666" ca="1" si="306">INDEX(INDIRECT("[Indicadores_Consolidado_2026_07_31.xlsx]"&amp;C1603&amp;"!$AB$37:$AB$64"),MATCH(B1603,INDIRECT("[Indicadores_Consolidado_2026_07_31.xlsx]"&amp;C1603&amp;"!$F$37:$F$64")))</f>
        <v>88.354258483465188</v>
      </c>
      <c r="Q1603" s="38">
        <f t="shared" ref="Q1603:Q1666" ca="1" si="307">INDEX(INDIRECT("[Indicadores_Consolidado_2026_07_31.xlsx]"&amp;C1603&amp;"!$AC$37:$AC$64"),MATCH(B1603,INDIRECT("[Indicadores_Consolidado_2026_07_31.xlsx]"&amp;C1603&amp;"!$F$37:$F$64")))</f>
        <v>100</v>
      </c>
      <c r="R1603" s="38">
        <f t="shared" ref="R1603:R1666" ca="1" si="308">INDEX(INDIRECT("[Indicadores_Consolidado_2026_07_31.xlsx]"&amp;C1603&amp;"!$AD$37:$AD$64"),MATCH(B1603,INDIRECT("[Indicadores_Consolidado_2026_07_31.xlsx]"&amp;C1603&amp;"!$F$37:$F$64")))</f>
        <v>99.384665011804074</v>
      </c>
      <c r="S1603" s="38">
        <f t="shared" ref="S1603:U1666" ca="1" si="309">INDEX(INDIRECT("[Indicadores_Consolidado_2026_07_31.xlsx]"&amp;C1603&amp;"!$AE$37:$AE$64"),MATCH(B1603,INDIRECT("[Indicadores_Consolidado_2026_07_31.xlsx]"&amp;C1603&amp;"!$F$37:$F$64")))</f>
        <v>100</v>
      </c>
      <c r="T1603" s="38">
        <f t="shared" ref="T1603:T1666" ca="1" si="310">INDEX(INDIRECT("[Indicadores_Consolidado_2026_07_31.xlsx]"&amp;C1603&amp;"!$AF$37:$AF$64"),MATCH(B1603,INDIRECT("[Indicadores_Consolidado_2026_07_31.xlsx]"&amp;C1603&amp;"!$F$37:$F$64")))</f>
        <v>100</v>
      </c>
      <c r="U1603" s="38" t="str">
        <f t="shared" ref="U1603:U1666" ca="1" si="311">INDEX(INDIRECT("[Indicadores_Consolidado_2026_07_31.xlsx]"&amp;C1603&amp;"!$AG$37:$AG$64"),MATCH(B1603,INDIRECT("[Indicadores_Consolidado_2026_07_31.xlsx]"&amp;C1603&amp;"!$F$37:$F$64")))</f>
        <v>-</v>
      </c>
      <c r="V1603" s="38"/>
      <c r="W1603" s="38"/>
    </row>
    <row r="1604" spans="1:23" x14ac:dyDescent="0.35">
      <c r="A1604" s="2" t="str">
        <f>BASE_NOTAS[[#This Row],[Sigla]]&amp;BASE_NOTAS[[#This Row],[CÓDIGO]]</f>
        <v>GOSF_PC</v>
      </c>
      <c r="B1604" s="4" t="s">
        <v>190</v>
      </c>
      <c r="C1604" s="4" t="s">
        <v>63</v>
      </c>
      <c r="D1604" s="4" t="s">
        <v>132</v>
      </c>
      <c r="E1604" s="42">
        <v>61.297662114300564</v>
      </c>
      <c r="F1604" s="4" t="s">
        <v>611</v>
      </c>
      <c r="G160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18.016565321735364</v>
      </c>
      <c r="H160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04" s="38" t="str">
        <f t="shared" ca="1" si="300"/>
        <v>-</v>
      </c>
      <c r="K1604" s="38" t="str">
        <f t="shared" ca="1" si="301"/>
        <v>-</v>
      </c>
      <c r="L1604" s="38" t="str">
        <f t="shared" ca="1" si="302"/>
        <v>-</v>
      </c>
      <c r="M1604" s="38">
        <f t="shared" ca="1" si="303"/>
        <v>39.258217557514897</v>
      </c>
      <c r="N1604" s="38">
        <f t="shared" ca="1" si="304"/>
        <v>17.717090413788188</v>
      </c>
      <c r="O1604" s="38">
        <f t="shared" ca="1" si="305"/>
        <v>22.685448224982068</v>
      </c>
      <c r="P1604" s="38">
        <f t="shared" ca="1" si="306"/>
        <v>50.937973165964088</v>
      </c>
      <c r="Q1604" s="38">
        <f t="shared" ca="1" si="307"/>
        <v>59.651018979363798</v>
      </c>
      <c r="R1604" s="38">
        <f t="shared" ca="1" si="308"/>
        <v>63.448451592009967</v>
      </c>
      <c r="S1604" s="38">
        <f t="shared" ca="1" si="309"/>
        <v>61.297662114300564</v>
      </c>
      <c r="T1604" s="38">
        <f t="shared" ca="1" si="310"/>
        <v>18.016565321735364</v>
      </c>
      <c r="U1604" s="38" t="str">
        <f t="shared" ca="1" si="311"/>
        <v>-</v>
      </c>
      <c r="V1604" s="38"/>
      <c r="W1604" s="38"/>
    </row>
    <row r="1605" spans="1:23" x14ac:dyDescent="0.35">
      <c r="A1605" s="2" t="str">
        <f>BASE_NOTAS[[#This Row],[Sigla]]&amp;BASE_NOTAS[[#This Row],[CÓDIGO]]</f>
        <v>MASF_PC</v>
      </c>
      <c r="B1605" s="4" t="s">
        <v>191</v>
      </c>
      <c r="C1605" s="4" t="s">
        <v>63</v>
      </c>
      <c r="D1605" s="4" t="s">
        <v>132</v>
      </c>
      <c r="E1605" s="42">
        <v>86.448420426904491</v>
      </c>
      <c r="F1605" s="4" t="s">
        <v>611</v>
      </c>
      <c r="G160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82.098577890385954</v>
      </c>
      <c r="H160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05" s="38" t="str">
        <f t="shared" ca="1" si="300"/>
        <v>-</v>
      </c>
      <c r="K1605" s="38" t="str">
        <f t="shared" ca="1" si="301"/>
        <v>-</v>
      </c>
      <c r="L1605" s="38" t="str">
        <f t="shared" ca="1" si="302"/>
        <v>-</v>
      </c>
      <c r="M1605" s="38">
        <f t="shared" ca="1" si="303"/>
        <v>17.67468786103062</v>
      </c>
      <c r="N1605" s="38">
        <f t="shared" ca="1" si="304"/>
        <v>33.461521413230329</v>
      </c>
      <c r="O1605" s="38">
        <f t="shared" ca="1" si="305"/>
        <v>23.022343476976328</v>
      </c>
      <c r="P1605" s="38">
        <f t="shared" ca="1" si="306"/>
        <v>36.914414944152149</v>
      </c>
      <c r="Q1605" s="38">
        <f t="shared" ca="1" si="307"/>
        <v>46.071675248189052</v>
      </c>
      <c r="R1605" s="38">
        <f t="shared" ca="1" si="308"/>
        <v>44.678879884195503</v>
      </c>
      <c r="S1605" s="38">
        <f t="shared" ca="1" si="309"/>
        <v>86.448420426904491</v>
      </c>
      <c r="T1605" s="38">
        <f t="shared" ca="1" si="310"/>
        <v>82.098577890385954</v>
      </c>
      <c r="U1605" s="38" t="str">
        <f t="shared" ca="1" si="311"/>
        <v>-</v>
      </c>
      <c r="V1605" s="38"/>
      <c r="W1605" s="38"/>
    </row>
    <row r="1606" spans="1:23" x14ac:dyDescent="0.35">
      <c r="A1606" s="2" t="str">
        <f>BASE_NOTAS[[#This Row],[Sigla]]&amp;BASE_NOTAS[[#This Row],[CÓDIGO]]</f>
        <v>MGSF_PC</v>
      </c>
      <c r="B1606" s="4" t="s">
        <v>192</v>
      </c>
      <c r="C1606" s="4" t="s">
        <v>63</v>
      </c>
      <c r="D1606" s="4" t="s">
        <v>132</v>
      </c>
      <c r="E1606" s="42">
        <v>34.20566593710948</v>
      </c>
      <c r="F1606" s="4" t="s">
        <v>611</v>
      </c>
      <c r="G160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34.322274016351194</v>
      </c>
      <c r="H160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06" s="38" t="str">
        <f t="shared" ca="1" si="300"/>
        <v>-</v>
      </c>
      <c r="K1606" s="38" t="str">
        <f t="shared" ca="1" si="301"/>
        <v>-</v>
      </c>
      <c r="L1606" s="38" t="str">
        <f t="shared" ca="1" si="302"/>
        <v>-</v>
      </c>
      <c r="M1606" s="38">
        <f t="shared" ca="1" si="303"/>
        <v>0</v>
      </c>
      <c r="N1606" s="38">
        <f t="shared" ca="1" si="304"/>
        <v>8.8777284683508846</v>
      </c>
      <c r="O1606" s="38">
        <f t="shared" ca="1" si="305"/>
        <v>4.6907531848697674</v>
      </c>
      <c r="P1606" s="38">
        <f t="shared" ca="1" si="306"/>
        <v>6.99471038217143</v>
      </c>
      <c r="Q1606" s="38">
        <f t="shared" ca="1" si="307"/>
        <v>33.251967992409952</v>
      </c>
      <c r="R1606" s="38">
        <f t="shared" ca="1" si="308"/>
        <v>17.828004117687676</v>
      </c>
      <c r="S1606" s="38">
        <f t="shared" ca="1" si="309"/>
        <v>34.20566593710948</v>
      </c>
      <c r="T1606" s="38">
        <f t="shared" ca="1" si="310"/>
        <v>34.322274016351194</v>
      </c>
      <c r="U1606" s="38" t="str">
        <f t="shared" ca="1" si="311"/>
        <v>-</v>
      </c>
      <c r="V1606" s="38"/>
      <c r="W1606" s="38"/>
    </row>
    <row r="1607" spans="1:23" x14ac:dyDescent="0.35">
      <c r="A1607" s="2" t="str">
        <f>BASE_NOTAS[[#This Row],[Sigla]]&amp;BASE_NOTAS[[#This Row],[CÓDIGO]]</f>
        <v>MSSF_PC</v>
      </c>
      <c r="B1607" s="4" t="s">
        <v>193</v>
      </c>
      <c r="C1607" s="4" t="s">
        <v>63</v>
      </c>
      <c r="D1607" s="4" t="s">
        <v>132</v>
      </c>
      <c r="E1607" s="42">
        <v>30.709242415523004</v>
      </c>
      <c r="F1607" s="4" t="s">
        <v>611</v>
      </c>
      <c r="G160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40.820947528514893</v>
      </c>
      <c r="H160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07" s="38" t="str">
        <f t="shared" ca="1" si="300"/>
        <v>-</v>
      </c>
      <c r="K1607" s="38" t="str">
        <f t="shared" ca="1" si="301"/>
        <v>-</v>
      </c>
      <c r="L1607" s="38" t="str">
        <f t="shared" ca="1" si="302"/>
        <v>-</v>
      </c>
      <c r="M1607" s="38">
        <f t="shared" ca="1" si="303"/>
        <v>47.489867096437486</v>
      </c>
      <c r="N1607" s="38">
        <f t="shared" ca="1" si="304"/>
        <v>41.000848975746038</v>
      </c>
      <c r="O1607" s="38">
        <f t="shared" ca="1" si="305"/>
        <v>55.06949640541098</v>
      </c>
      <c r="P1607" s="38">
        <f t="shared" ca="1" si="306"/>
        <v>61.429458524834558</v>
      </c>
      <c r="Q1607" s="38">
        <f t="shared" ca="1" si="307"/>
        <v>52.815370790080983</v>
      </c>
      <c r="R1607" s="38">
        <f t="shared" ca="1" si="308"/>
        <v>45.312694515257334</v>
      </c>
      <c r="S1607" s="38">
        <f t="shared" ca="1" si="309"/>
        <v>30.709242415523004</v>
      </c>
      <c r="T1607" s="38">
        <f t="shared" ca="1" si="310"/>
        <v>40.820947528514893</v>
      </c>
      <c r="U1607" s="38" t="str">
        <f t="shared" ca="1" si="311"/>
        <v>-</v>
      </c>
      <c r="V1607" s="38"/>
      <c r="W1607" s="38"/>
    </row>
    <row r="1608" spans="1:23" x14ac:dyDescent="0.35">
      <c r="A1608" s="2" t="str">
        <f>BASE_NOTAS[[#This Row],[Sigla]]&amp;BASE_NOTAS[[#This Row],[CÓDIGO]]</f>
        <v>MTSF_PC</v>
      </c>
      <c r="B1608" s="4" t="s">
        <v>195</v>
      </c>
      <c r="C1608" s="4" t="s">
        <v>63</v>
      </c>
      <c r="D1608" s="4" t="s">
        <v>132</v>
      </c>
      <c r="E1608" s="42">
        <v>61.009431846783343</v>
      </c>
      <c r="F1608" s="4" t="s">
        <v>611</v>
      </c>
      <c r="G160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78.796281366693222</v>
      </c>
      <c r="H160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08" s="38" t="str">
        <f t="shared" ca="1" si="300"/>
        <v>-</v>
      </c>
      <c r="K1608" s="38" t="str">
        <f t="shared" ca="1" si="301"/>
        <v>-</v>
      </c>
      <c r="L1608" s="38" t="str">
        <f t="shared" ca="1" si="302"/>
        <v>-</v>
      </c>
      <c r="M1608" s="38">
        <f t="shared" ca="1" si="303"/>
        <v>35.606527414132735</v>
      </c>
      <c r="N1608" s="38">
        <f t="shared" ca="1" si="304"/>
        <v>49.552337086730041</v>
      </c>
      <c r="O1608" s="38">
        <f t="shared" ca="1" si="305"/>
        <v>74.115168602064188</v>
      </c>
      <c r="P1608" s="38">
        <f t="shared" ca="1" si="306"/>
        <v>96.484731193298401</v>
      </c>
      <c r="Q1608" s="38">
        <f t="shared" ca="1" si="307"/>
        <v>98.603459914126063</v>
      </c>
      <c r="R1608" s="38">
        <f t="shared" ca="1" si="308"/>
        <v>82.449840510178163</v>
      </c>
      <c r="S1608" s="38">
        <f t="shared" ca="1" si="309"/>
        <v>61.009431846783343</v>
      </c>
      <c r="T1608" s="38">
        <f t="shared" ca="1" si="310"/>
        <v>78.796281366693222</v>
      </c>
      <c r="U1608" s="38" t="str">
        <f t="shared" ca="1" si="311"/>
        <v>-</v>
      </c>
      <c r="V1608" s="38"/>
      <c r="W1608" s="38"/>
    </row>
    <row r="1609" spans="1:23" x14ac:dyDescent="0.35">
      <c r="A1609" s="2" t="str">
        <f>BASE_NOTAS[[#This Row],[Sigla]]&amp;BASE_NOTAS[[#This Row],[CÓDIGO]]</f>
        <v>PASF_PC</v>
      </c>
      <c r="B1609" s="4" t="s">
        <v>196</v>
      </c>
      <c r="C1609" s="4" t="s">
        <v>63</v>
      </c>
      <c r="D1609" s="4" t="s">
        <v>132</v>
      </c>
      <c r="E1609" s="42">
        <v>30.704593653532562</v>
      </c>
      <c r="F1609" s="4" t="s">
        <v>611</v>
      </c>
      <c r="G160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39.81663246579415</v>
      </c>
      <c r="H160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09" s="38" t="str">
        <f t="shared" ca="1" si="300"/>
        <v>-</v>
      </c>
      <c r="K1609" s="38" t="str">
        <f t="shared" ca="1" si="301"/>
        <v>-</v>
      </c>
      <c r="L1609" s="38" t="str">
        <f t="shared" ca="1" si="302"/>
        <v>-</v>
      </c>
      <c r="M1609" s="38">
        <f t="shared" ca="1" si="303"/>
        <v>50.830089310284542</v>
      </c>
      <c r="N1609" s="38">
        <f t="shared" ca="1" si="304"/>
        <v>49.840157886773781</v>
      </c>
      <c r="O1609" s="38">
        <f t="shared" ca="1" si="305"/>
        <v>32.479520873474286</v>
      </c>
      <c r="P1609" s="38">
        <f t="shared" ca="1" si="306"/>
        <v>27.485301388163329</v>
      </c>
      <c r="Q1609" s="38">
        <f t="shared" ca="1" si="307"/>
        <v>57.584436336878539</v>
      </c>
      <c r="R1609" s="38">
        <f t="shared" ca="1" si="308"/>
        <v>40.303306529315918</v>
      </c>
      <c r="S1609" s="38">
        <f t="shared" ca="1" si="309"/>
        <v>30.704593653532562</v>
      </c>
      <c r="T1609" s="38">
        <f t="shared" ca="1" si="310"/>
        <v>39.81663246579415</v>
      </c>
      <c r="U1609" s="38" t="str">
        <f t="shared" ca="1" si="311"/>
        <v>-</v>
      </c>
      <c r="V1609" s="38"/>
      <c r="W1609" s="38"/>
    </row>
    <row r="1610" spans="1:23" x14ac:dyDescent="0.35">
      <c r="A1610" s="2" t="str">
        <f>BASE_NOTAS[[#This Row],[Sigla]]&amp;BASE_NOTAS[[#This Row],[CÓDIGO]]</f>
        <v>PBSF_PC</v>
      </c>
      <c r="B1610" s="4" t="s">
        <v>197</v>
      </c>
      <c r="C1610" s="4" t="s">
        <v>63</v>
      </c>
      <c r="D1610" s="4" t="s">
        <v>132</v>
      </c>
      <c r="E1610" s="42">
        <v>59.831203446590834</v>
      </c>
      <c r="F1610" s="4" t="s">
        <v>611</v>
      </c>
      <c r="G161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43.587499828001533</v>
      </c>
      <c r="H161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10" s="38" t="str">
        <f t="shared" ca="1" si="300"/>
        <v>-</v>
      </c>
      <c r="K1610" s="38" t="str">
        <f t="shared" ca="1" si="301"/>
        <v>-</v>
      </c>
      <c r="L1610" s="38" t="str">
        <f t="shared" ca="1" si="302"/>
        <v>-</v>
      </c>
      <c r="M1610" s="38">
        <f t="shared" ca="1" si="303"/>
        <v>56.681140562684654</v>
      </c>
      <c r="N1610" s="38">
        <f t="shared" ca="1" si="304"/>
        <v>46.542146409294091</v>
      </c>
      <c r="O1610" s="38">
        <f t="shared" ca="1" si="305"/>
        <v>45.611811565678067</v>
      </c>
      <c r="P1610" s="38">
        <f t="shared" ca="1" si="306"/>
        <v>64.010251154500793</v>
      </c>
      <c r="Q1610" s="38">
        <f t="shared" ca="1" si="307"/>
        <v>66.969661113397592</v>
      </c>
      <c r="R1610" s="38">
        <f t="shared" ca="1" si="308"/>
        <v>68.991369497975285</v>
      </c>
      <c r="S1610" s="38">
        <f t="shared" ca="1" si="309"/>
        <v>59.831203446590834</v>
      </c>
      <c r="T1610" s="38">
        <f t="shared" ca="1" si="310"/>
        <v>43.587499828001533</v>
      </c>
      <c r="U1610" s="38" t="str">
        <f t="shared" ca="1" si="311"/>
        <v>-</v>
      </c>
      <c r="V1610" s="38"/>
      <c r="W1610" s="38"/>
    </row>
    <row r="1611" spans="1:23" x14ac:dyDescent="0.35">
      <c r="A1611" s="2" t="str">
        <f>BASE_NOTAS[[#This Row],[Sigla]]&amp;BASE_NOTAS[[#This Row],[CÓDIGO]]</f>
        <v>PESF_PC</v>
      </c>
      <c r="B1611" s="4" t="s">
        <v>198</v>
      </c>
      <c r="C1611" s="4" t="s">
        <v>63</v>
      </c>
      <c r="D1611" s="4" t="s">
        <v>132</v>
      </c>
      <c r="E1611" s="42">
        <v>30.771378608371432</v>
      </c>
      <c r="F1611" s="4" t="s">
        <v>611</v>
      </c>
      <c r="G161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22.634574207935795</v>
      </c>
      <c r="H161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11" s="38" t="str">
        <f t="shared" ca="1" si="300"/>
        <v>-</v>
      </c>
      <c r="K1611" s="38" t="str">
        <f t="shared" ca="1" si="301"/>
        <v>-</v>
      </c>
      <c r="L1611" s="38" t="str">
        <f t="shared" ca="1" si="302"/>
        <v>-</v>
      </c>
      <c r="M1611" s="38">
        <f t="shared" ca="1" si="303"/>
        <v>42.96779399303324</v>
      </c>
      <c r="N1611" s="38">
        <f t="shared" ca="1" si="304"/>
        <v>30.539908047235535</v>
      </c>
      <c r="O1611" s="38">
        <f t="shared" ca="1" si="305"/>
        <v>15.245149358083577</v>
      </c>
      <c r="P1611" s="38">
        <f t="shared" ca="1" si="306"/>
        <v>18.508448623217873</v>
      </c>
      <c r="Q1611" s="38">
        <f t="shared" ca="1" si="307"/>
        <v>14.810783665449389</v>
      </c>
      <c r="R1611" s="38">
        <f t="shared" ca="1" si="308"/>
        <v>0</v>
      </c>
      <c r="S1611" s="38">
        <f t="shared" ca="1" si="309"/>
        <v>30.771378608371432</v>
      </c>
      <c r="T1611" s="38">
        <f t="shared" ca="1" si="310"/>
        <v>22.634574207935795</v>
      </c>
      <c r="U1611" s="38" t="str">
        <f t="shared" ca="1" si="311"/>
        <v>-</v>
      </c>
      <c r="V1611" s="38"/>
      <c r="W1611" s="38"/>
    </row>
    <row r="1612" spans="1:23" x14ac:dyDescent="0.35">
      <c r="A1612" s="2" t="str">
        <f>BASE_NOTAS[[#This Row],[Sigla]]&amp;BASE_NOTAS[[#This Row],[CÓDIGO]]</f>
        <v>PISF_PC</v>
      </c>
      <c r="B1612" s="4" t="s">
        <v>199</v>
      </c>
      <c r="C1612" s="4" t="s">
        <v>63</v>
      </c>
      <c r="D1612" s="4" t="s">
        <v>132</v>
      </c>
      <c r="E1612" s="42">
        <v>29.534367736198856</v>
      </c>
      <c r="F1612" s="4" t="s">
        <v>611</v>
      </c>
      <c r="G161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26.526196381783073</v>
      </c>
      <c r="H161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12" s="38" t="str">
        <f t="shared" ca="1" si="300"/>
        <v>-</v>
      </c>
      <c r="K1612" s="38" t="str">
        <f t="shared" ca="1" si="301"/>
        <v>-</v>
      </c>
      <c r="L1612" s="38" t="str">
        <f t="shared" ca="1" si="302"/>
        <v>-</v>
      </c>
      <c r="M1612" s="38">
        <f t="shared" ca="1" si="303"/>
        <v>46.136077403066622</v>
      </c>
      <c r="N1612" s="38">
        <f t="shared" ca="1" si="304"/>
        <v>0</v>
      </c>
      <c r="O1612" s="38">
        <f t="shared" ca="1" si="305"/>
        <v>53.474570927200126</v>
      </c>
      <c r="P1612" s="38">
        <f t="shared" ca="1" si="306"/>
        <v>31.819081794058622</v>
      </c>
      <c r="Q1612" s="38">
        <f t="shared" ca="1" si="307"/>
        <v>22.755901090914932</v>
      </c>
      <c r="R1612" s="38">
        <f t="shared" ca="1" si="308"/>
        <v>32.050011097096906</v>
      </c>
      <c r="S1612" s="38">
        <f t="shared" ca="1" si="309"/>
        <v>29.534367736198856</v>
      </c>
      <c r="T1612" s="38">
        <f t="shared" ca="1" si="310"/>
        <v>26.526196381783073</v>
      </c>
      <c r="U1612" s="38" t="str">
        <f t="shared" ca="1" si="311"/>
        <v>-</v>
      </c>
      <c r="V1612" s="38"/>
      <c r="W1612" s="38"/>
    </row>
    <row r="1613" spans="1:23" x14ac:dyDescent="0.35">
      <c r="A1613" s="2" t="str">
        <f>BASE_NOTAS[[#This Row],[Sigla]]&amp;BASE_NOTAS[[#This Row],[CÓDIGO]]</f>
        <v>PRSF_PC</v>
      </c>
      <c r="B1613" s="4" t="s">
        <v>200</v>
      </c>
      <c r="C1613" s="4" t="s">
        <v>63</v>
      </c>
      <c r="D1613" s="4" t="s">
        <v>132</v>
      </c>
      <c r="E1613" s="42">
        <v>41.34874932887962</v>
      </c>
      <c r="F1613" s="4" t="s">
        <v>611</v>
      </c>
      <c r="G161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40.254775082730951</v>
      </c>
      <c r="H161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13" s="38" t="str">
        <f t="shared" ca="1" si="300"/>
        <v>-</v>
      </c>
      <c r="K1613" s="38" t="str">
        <f t="shared" ca="1" si="301"/>
        <v>-</v>
      </c>
      <c r="L1613" s="38" t="str">
        <f t="shared" ca="1" si="302"/>
        <v>-</v>
      </c>
      <c r="M1613" s="38">
        <f t="shared" ca="1" si="303"/>
        <v>54.300988507648817</v>
      </c>
      <c r="N1613" s="38">
        <f t="shared" ca="1" si="304"/>
        <v>40.631687386056477</v>
      </c>
      <c r="O1613" s="38">
        <f t="shared" ca="1" si="305"/>
        <v>29.030727208077522</v>
      </c>
      <c r="P1613" s="38">
        <f t="shared" ca="1" si="306"/>
        <v>64.117222312475462</v>
      </c>
      <c r="Q1613" s="38">
        <f t="shared" ca="1" si="307"/>
        <v>70.551122428952041</v>
      </c>
      <c r="R1613" s="38">
        <f t="shared" ca="1" si="308"/>
        <v>47.8944166780066</v>
      </c>
      <c r="S1613" s="38">
        <f t="shared" ca="1" si="309"/>
        <v>41.34874932887962</v>
      </c>
      <c r="T1613" s="38">
        <f t="shared" ca="1" si="310"/>
        <v>40.254775082730951</v>
      </c>
      <c r="U1613" s="38" t="str">
        <f t="shared" ca="1" si="311"/>
        <v>-</v>
      </c>
      <c r="V1613" s="38"/>
      <c r="W1613" s="38"/>
    </row>
    <row r="1614" spans="1:23" x14ac:dyDescent="0.35">
      <c r="A1614" s="2" t="str">
        <f>BASE_NOTAS[[#This Row],[Sigla]]&amp;BASE_NOTAS[[#This Row],[CÓDIGO]]</f>
        <v>RJSF_PC</v>
      </c>
      <c r="B1614" s="4" t="s">
        <v>201</v>
      </c>
      <c r="C1614" s="4" t="s">
        <v>63</v>
      </c>
      <c r="D1614" s="4" t="s">
        <v>132</v>
      </c>
      <c r="E1614" s="42">
        <v>11.60403163236716</v>
      </c>
      <c r="F1614" s="4" t="s">
        <v>611</v>
      </c>
      <c r="G161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17.924733997753709</v>
      </c>
      <c r="H161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14" s="38" t="str">
        <f t="shared" ca="1" si="300"/>
        <v>-</v>
      </c>
      <c r="K1614" s="38" t="str">
        <f t="shared" ca="1" si="301"/>
        <v>-</v>
      </c>
      <c r="L1614" s="38" t="str">
        <f t="shared" ca="1" si="302"/>
        <v>-</v>
      </c>
      <c r="M1614" s="38">
        <f t="shared" ca="1" si="303"/>
        <v>36.608036349538629</v>
      </c>
      <c r="N1614" s="38">
        <f t="shared" ca="1" si="304"/>
        <v>33.561638811760275</v>
      </c>
      <c r="O1614" s="38">
        <f t="shared" ca="1" si="305"/>
        <v>14.444740874461534</v>
      </c>
      <c r="P1614" s="38">
        <f t="shared" ca="1" si="306"/>
        <v>64.837642283395809</v>
      </c>
      <c r="Q1614" s="38">
        <f t="shared" ca="1" si="307"/>
        <v>43.296025769076486</v>
      </c>
      <c r="R1614" s="38">
        <f t="shared" ca="1" si="308"/>
        <v>5.8195238557942641</v>
      </c>
      <c r="S1614" s="38">
        <f t="shared" ca="1" si="309"/>
        <v>11.60403163236716</v>
      </c>
      <c r="T1614" s="38">
        <f t="shared" ca="1" si="310"/>
        <v>17.924733997753709</v>
      </c>
      <c r="U1614" s="38" t="str">
        <f t="shared" ca="1" si="311"/>
        <v>-</v>
      </c>
      <c r="V1614" s="38"/>
      <c r="W1614" s="38"/>
    </row>
    <row r="1615" spans="1:23" x14ac:dyDescent="0.35">
      <c r="A1615" s="2" t="str">
        <f>BASE_NOTAS[[#This Row],[Sigla]]&amp;BASE_NOTAS[[#This Row],[CÓDIGO]]</f>
        <v>RNSF_PC</v>
      </c>
      <c r="B1615" s="4" t="s">
        <v>202</v>
      </c>
      <c r="C1615" s="4" t="s">
        <v>63</v>
      </c>
      <c r="D1615" s="4" t="s">
        <v>132</v>
      </c>
      <c r="E1615" s="42">
        <v>6.3239691659587702</v>
      </c>
      <c r="F1615" s="4" t="s">
        <v>611</v>
      </c>
      <c r="G161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0.14971594286141612</v>
      </c>
      <c r="H161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15" s="38" t="str">
        <f t="shared" ca="1" si="300"/>
        <v>-</v>
      </c>
      <c r="K1615" s="38" t="str">
        <f t="shared" ca="1" si="301"/>
        <v>-</v>
      </c>
      <c r="L1615" s="38" t="str">
        <f t="shared" ca="1" si="302"/>
        <v>-</v>
      </c>
      <c r="M1615" s="38">
        <f t="shared" ca="1" si="303"/>
        <v>89.492351529337199</v>
      </c>
      <c r="N1615" s="38">
        <f t="shared" ca="1" si="304"/>
        <v>10.503460320346667</v>
      </c>
      <c r="O1615" s="38">
        <f t="shared" ca="1" si="305"/>
        <v>8.8805818314713285</v>
      </c>
      <c r="P1615" s="38">
        <f t="shared" ca="1" si="306"/>
        <v>0</v>
      </c>
      <c r="Q1615" s="38">
        <f t="shared" ca="1" si="307"/>
        <v>11.287132068255548</v>
      </c>
      <c r="R1615" s="38">
        <f t="shared" ca="1" si="308"/>
        <v>2.7928235562721131</v>
      </c>
      <c r="S1615" s="38">
        <f t="shared" ca="1" si="309"/>
        <v>6.3239691659587702</v>
      </c>
      <c r="T1615" s="38">
        <f t="shared" ca="1" si="310"/>
        <v>0.14971594286141612</v>
      </c>
      <c r="U1615" s="38" t="str">
        <f t="shared" ca="1" si="311"/>
        <v>-</v>
      </c>
      <c r="V1615" s="38"/>
      <c r="W1615" s="38"/>
    </row>
    <row r="1616" spans="1:23" x14ac:dyDescent="0.35">
      <c r="A1616" s="2" t="str">
        <f>BASE_NOTAS[[#This Row],[Sigla]]&amp;BASE_NOTAS[[#This Row],[CÓDIGO]]</f>
        <v>ROSF_PC</v>
      </c>
      <c r="B1616" s="4" t="s">
        <v>203</v>
      </c>
      <c r="C1616" s="4" t="s">
        <v>63</v>
      </c>
      <c r="D1616" s="4" t="s">
        <v>132</v>
      </c>
      <c r="E1616" s="42">
        <v>47.93522076934557</v>
      </c>
      <c r="F1616" s="4" t="s">
        <v>611</v>
      </c>
      <c r="G161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30.796207274784109</v>
      </c>
      <c r="H161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16" s="38" t="str">
        <f t="shared" ca="1" si="300"/>
        <v>-</v>
      </c>
      <c r="K1616" s="38" t="str">
        <f t="shared" ca="1" si="301"/>
        <v>-</v>
      </c>
      <c r="L1616" s="38" t="str">
        <f t="shared" ca="1" si="302"/>
        <v>-</v>
      </c>
      <c r="M1616" s="38">
        <f t="shared" ca="1" si="303"/>
        <v>73.672054233334379</v>
      </c>
      <c r="N1616" s="38">
        <f t="shared" ca="1" si="304"/>
        <v>69.588273770376802</v>
      </c>
      <c r="O1616" s="38">
        <f t="shared" ca="1" si="305"/>
        <v>69.477429860181402</v>
      </c>
      <c r="P1616" s="38">
        <f t="shared" ca="1" si="306"/>
        <v>71.039336926168716</v>
      </c>
      <c r="Q1616" s="38">
        <f t="shared" ca="1" si="307"/>
        <v>62.015529332757367</v>
      </c>
      <c r="R1616" s="38">
        <f t="shared" ca="1" si="308"/>
        <v>46.42366066780798</v>
      </c>
      <c r="S1616" s="38">
        <f t="shared" ca="1" si="309"/>
        <v>47.93522076934557</v>
      </c>
      <c r="T1616" s="38">
        <f t="shared" ca="1" si="310"/>
        <v>30.796207274784109</v>
      </c>
      <c r="U1616" s="38" t="str">
        <f t="shared" ca="1" si="311"/>
        <v>-</v>
      </c>
      <c r="V1616" s="38"/>
      <c r="W1616" s="38"/>
    </row>
    <row r="1617" spans="1:23" x14ac:dyDescent="0.35">
      <c r="A1617" s="2" t="str">
        <f>BASE_NOTAS[[#This Row],[Sigla]]&amp;BASE_NOTAS[[#This Row],[CÓDIGO]]</f>
        <v>RRSF_PC</v>
      </c>
      <c r="B1617" s="4" t="s">
        <v>204</v>
      </c>
      <c r="C1617" s="4" t="s">
        <v>63</v>
      </c>
      <c r="D1617" s="4" t="s">
        <v>132</v>
      </c>
      <c r="E1617" s="42">
        <v>25.886545885475503</v>
      </c>
      <c r="F1617" s="4" t="s">
        <v>611</v>
      </c>
      <c r="G161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54.462172063252801</v>
      </c>
      <c r="H161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17" s="38" t="str">
        <f t="shared" ca="1" si="300"/>
        <v>-</v>
      </c>
      <c r="K1617" s="38" t="str">
        <f t="shared" ca="1" si="301"/>
        <v>-</v>
      </c>
      <c r="L1617" s="38" t="str">
        <f t="shared" ca="1" si="302"/>
        <v>-</v>
      </c>
      <c r="M1617" s="38">
        <f t="shared" ca="1" si="303"/>
        <v>55.078678078709409</v>
      </c>
      <c r="N1617" s="38">
        <f t="shared" ca="1" si="304"/>
        <v>83.74112774756486</v>
      </c>
      <c r="O1617" s="38">
        <f t="shared" ca="1" si="305"/>
        <v>68.711140940044885</v>
      </c>
      <c r="P1617" s="38">
        <f t="shared" ca="1" si="306"/>
        <v>63.350721276769704</v>
      </c>
      <c r="Q1617" s="38">
        <f t="shared" ca="1" si="307"/>
        <v>18.955638977627583</v>
      </c>
      <c r="R1617" s="38">
        <f t="shared" ca="1" si="308"/>
        <v>19.902350185373489</v>
      </c>
      <c r="S1617" s="38">
        <f t="shared" ca="1" si="309"/>
        <v>25.886545885475503</v>
      </c>
      <c r="T1617" s="38">
        <f t="shared" ca="1" si="310"/>
        <v>54.462172063252801</v>
      </c>
      <c r="U1617" s="38" t="str">
        <f t="shared" ca="1" si="311"/>
        <v>-</v>
      </c>
      <c r="V1617" s="38"/>
      <c r="W1617" s="38"/>
    </row>
    <row r="1618" spans="1:23" x14ac:dyDescent="0.35">
      <c r="A1618" s="2" t="str">
        <f>BASE_NOTAS[[#This Row],[Sigla]]&amp;BASE_NOTAS[[#This Row],[CÓDIGO]]</f>
        <v>RSSF_PC</v>
      </c>
      <c r="B1618" s="4" t="s">
        <v>205</v>
      </c>
      <c r="C1618" s="4" t="s">
        <v>63</v>
      </c>
      <c r="D1618" s="4" t="s">
        <v>132</v>
      </c>
      <c r="E1618" s="42">
        <v>26.25303723806574</v>
      </c>
      <c r="F1618" s="4" t="s">
        <v>611</v>
      </c>
      <c r="G161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23.45760529507362</v>
      </c>
      <c r="H161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18" s="38" t="str">
        <f t="shared" ca="1" si="300"/>
        <v>-</v>
      </c>
      <c r="K1618" s="38" t="str">
        <f t="shared" ca="1" si="301"/>
        <v>-</v>
      </c>
      <c r="L1618" s="38" t="str">
        <f t="shared" ca="1" si="302"/>
        <v>-</v>
      </c>
      <c r="M1618" s="38">
        <f t="shared" ca="1" si="303"/>
        <v>22.946441770234077</v>
      </c>
      <c r="N1618" s="38">
        <f t="shared" ca="1" si="304"/>
        <v>8.6576639405236833</v>
      </c>
      <c r="O1618" s="38">
        <f t="shared" ca="1" si="305"/>
        <v>0</v>
      </c>
      <c r="P1618" s="38">
        <f t="shared" ca="1" si="306"/>
        <v>23.565239647102672</v>
      </c>
      <c r="Q1618" s="38">
        <f t="shared" ca="1" si="307"/>
        <v>16.954639340881052</v>
      </c>
      <c r="R1618" s="38">
        <f t="shared" ca="1" si="308"/>
        <v>11.014769005889622</v>
      </c>
      <c r="S1618" s="38">
        <f t="shared" ca="1" si="309"/>
        <v>26.25303723806574</v>
      </c>
      <c r="T1618" s="38">
        <f t="shared" ca="1" si="310"/>
        <v>23.45760529507362</v>
      </c>
      <c r="U1618" s="38" t="str">
        <f t="shared" ca="1" si="311"/>
        <v>-</v>
      </c>
      <c r="V1618" s="38"/>
      <c r="W1618" s="38"/>
    </row>
    <row r="1619" spans="1:23" x14ac:dyDescent="0.35">
      <c r="A1619" s="2" t="str">
        <f>BASE_NOTAS[[#This Row],[Sigla]]&amp;BASE_NOTAS[[#This Row],[CÓDIGO]]</f>
        <v>SCSF_PC</v>
      </c>
      <c r="B1619" s="4" t="s">
        <v>194</v>
      </c>
      <c r="C1619" s="4" t="s">
        <v>63</v>
      </c>
      <c r="D1619" s="4" t="s">
        <v>132</v>
      </c>
      <c r="E1619" s="42">
        <v>55.413521671336142</v>
      </c>
      <c r="F1619" s="4" t="s">
        <v>611</v>
      </c>
      <c r="G161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51.06309314837948</v>
      </c>
      <c r="H161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19" s="38" t="str">
        <f t="shared" ca="1" si="300"/>
        <v>-</v>
      </c>
      <c r="K1619" s="38" t="str">
        <f t="shared" ca="1" si="301"/>
        <v>-</v>
      </c>
      <c r="L1619" s="38" t="str">
        <f t="shared" ca="1" si="302"/>
        <v>-</v>
      </c>
      <c r="M1619" s="38">
        <f t="shared" ca="1" si="303"/>
        <v>40.948551991659315</v>
      </c>
      <c r="N1619" s="38">
        <f t="shared" ca="1" si="304"/>
        <v>39.394428066721936</v>
      </c>
      <c r="O1619" s="38">
        <f t="shared" ca="1" si="305"/>
        <v>38.552214635279711</v>
      </c>
      <c r="P1619" s="38">
        <f t="shared" ca="1" si="306"/>
        <v>38.570820463615902</v>
      </c>
      <c r="Q1619" s="38">
        <f t="shared" ca="1" si="307"/>
        <v>48.74997879008702</v>
      </c>
      <c r="R1619" s="38">
        <f t="shared" ca="1" si="308"/>
        <v>50.70762364348991</v>
      </c>
      <c r="S1619" s="38">
        <f t="shared" ca="1" si="309"/>
        <v>55.413521671336142</v>
      </c>
      <c r="T1619" s="38">
        <f t="shared" ca="1" si="310"/>
        <v>51.06309314837948</v>
      </c>
      <c r="U1619" s="38" t="str">
        <f t="shared" ca="1" si="311"/>
        <v>-</v>
      </c>
      <c r="V1619" s="38"/>
      <c r="W1619" s="38"/>
    </row>
    <row r="1620" spans="1:23" x14ac:dyDescent="0.35">
      <c r="A1620" s="2" t="str">
        <f>BASE_NOTAS[[#This Row],[Sigla]]&amp;BASE_NOTAS[[#This Row],[CÓDIGO]]</f>
        <v>SESF_PC</v>
      </c>
      <c r="B1620" s="4" t="s">
        <v>206</v>
      </c>
      <c r="C1620" s="4" t="s">
        <v>63</v>
      </c>
      <c r="D1620" s="4" t="s">
        <v>132</v>
      </c>
      <c r="E1620" s="42">
        <v>54.434820094832425</v>
      </c>
      <c r="F1620" s="4" t="s">
        <v>611</v>
      </c>
      <c r="G162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32.850164088412455</v>
      </c>
      <c r="H162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20" s="38" t="str">
        <f t="shared" ca="1" si="300"/>
        <v>-</v>
      </c>
      <c r="K1620" s="38" t="str">
        <f t="shared" ca="1" si="301"/>
        <v>-</v>
      </c>
      <c r="L1620" s="38" t="str">
        <f t="shared" ca="1" si="302"/>
        <v>-</v>
      </c>
      <c r="M1620" s="38">
        <f t="shared" ca="1" si="303"/>
        <v>39.931885606053186</v>
      </c>
      <c r="N1620" s="38">
        <f t="shared" ca="1" si="304"/>
        <v>23.357494647944264</v>
      </c>
      <c r="O1620" s="38">
        <f t="shared" ca="1" si="305"/>
        <v>25.223769774519827</v>
      </c>
      <c r="P1620" s="38">
        <f t="shared" ca="1" si="306"/>
        <v>21.601885728135635</v>
      </c>
      <c r="Q1620" s="38">
        <f t="shared" ca="1" si="307"/>
        <v>20.192614072689526</v>
      </c>
      <c r="R1620" s="38">
        <f t="shared" ca="1" si="308"/>
        <v>45.626251053068167</v>
      </c>
      <c r="S1620" s="38">
        <f t="shared" ca="1" si="309"/>
        <v>54.434820094832425</v>
      </c>
      <c r="T1620" s="38">
        <f t="shared" ca="1" si="310"/>
        <v>32.850164088412455</v>
      </c>
      <c r="U1620" s="38" t="str">
        <f t="shared" ca="1" si="311"/>
        <v>-</v>
      </c>
      <c r="V1620" s="38"/>
      <c r="W1620" s="38"/>
    </row>
    <row r="1621" spans="1:23" x14ac:dyDescent="0.35">
      <c r="A1621" s="2" t="str">
        <f>BASE_NOTAS[[#This Row],[Sigla]]&amp;BASE_NOTAS[[#This Row],[CÓDIGO]]</f>
        <v>SPSF_PC</v>
      </c>
      <c r="B1621" s="4" t="s">
        <v>186</v>
      </c>
      <c r="C1621" s="4" t="s">
        <v>63</v>
      </c>
      <c r="D1621" s="4" t="s">
        <v>132</v>
      </c>
      <c r="E1621" s="42">
        <v>19.629653891627115</v>
      </c>
      <c r="F1621" s="4" t="s">
        <v>611</v>
      </c>
      <c r="G162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16.331693231908083</v>
      </c>
      <c r="H162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21" s="38" t="str">
        <f t="shared" ca="1" si="300"/>
        <v>-</v>
      </c>
      <c r="K1621" s="38" t="str">
        <f t="shared" ca="1" si="301"/>
        <v>-</v>
      </c>
      <c r="L1621" s="38" t="str">
        <f t="shared" ca="1" si="302"/>
        <v>-</v>
      </c>
      <c r="M1621" s="38">
        <f t="shared" ca="1" si="303"/>
        <v>48.520852891595716</v>
      </c>
      <c r="N1621" s="38">
        <f t="shared" ca="1" si="304"/>
        <v>29.799626261629136</v>
      </c>
      <c r="O1621" s="38">
        <f t="shared" ca="1" si="305"/>
        <v>20.195133572957509</v>
      </c>
      <c r="P1621" s="38">
        <f t="shared" ca="1" si="306"/>
        <v>31.480143280207351</v>
      </c>
      <c r="Q1621" s="38">
        <f t="shared" ca="1" si="307"/>
        <v>36.268631674384956</v>
      </c>
      <c r="R1621" s="38">
        <f t="shared" ca="1" si="308"/>
        <v>12.196746049149585</v>
      </c>
      <c r="S1621" s="38">
        <f t="shared" ca="1" si="309"/>
        <v>19.629653891627115</v>
      </c>
      <c r="T1621" s="38">
        <f t="shared" ca="1" si="310"/>
        <v>16.331693231908083</v>
      </c>
      <c r="U1621" s="38" t="str">
        <f t="shared" ca="1" si="311"/>
        <v>-</v>
      </c>
      <c r="V1621" s="38"/>
      <c r="W1621" s="38"/>
    </row>
    <row r="1622" spans="1:23" x14ac:dyDescent="0.35">
      <c r="A1622" s="2" t="str">
        <f>BASE_NOTAS[[#This Row],[Sigla]]&amp;BASE_NOTAS[[#This Row],[CÓDIGO]]</f>
        <v>TOSF_PC</v>
      </c>
      <c r="B1622" s="4" t="s">
        <v>185</v>
      </c>
      <c r="C1622" s="4" t="s">
        <v>63</v>
      </c>
      <c r="D1622" s="4" t="s">
        <v>132</v>
      </c>
      <c r="E1622" s="42">
        <v>14.644612937973189</v>
      </c>
      <c r="F1622" s="4" t="s">
        <v>611</v>
      </c>
      <c r="G162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8.8644739746075185</v>
      </c>
      <c r="H162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22" s="38" t="str">
        <f t="shared" ca="1" si="300"/>
        <v>-</v>
      </c>
      <c r="K1622" s="38" t="str">
        <f t="shared" ca="1" si="301"/>
        <v>-</v>
      </c>
      <c r="L1622" s="38" t="str">
        <f t="shared" ca="1" si="302"/>
        <v>-</v>
      </c>
      <c r="M1622" s="38">
        <f t="shared" ca="1" si="303"/>
        <v>30.786311571507309</v>
      </c>
      <c r="N1622" s="38">
        <f t="shared" ca="1" si="304"/>
        <v>31.25430882982555</v>
      </c>
      <c r="O1622" s="38">
        <f t="shared" ca="1" si="305"/>
        <v>24.138883798426789</v>
      </c>
      <c r="P1622" s="38">
        <f t="shared" ca="1" si="306"/>
        <v>32.108684828214756</v>
      </c>
      <c r="Q1622" s="38">
        <f t="shared" ca="1" si="307"/>
        <v>46.789227432611028</v>
      </c>
      <c r="R1622" s="38">
        <f t="shared" ca="1" si="308"/>
        <v>24.659365905212113</v>
      </c>
      <c r="S1622" s="38">
        <f t="shared" ca="1" si="309"/>
        <v>14.644612937973189</v>
      </c>
      <c r="T1622" s="38">
        <f t="shared" ca="1" si="310"/>
        <v>8.8644739746075185</v>
      </c>
      <c r="U1622" s="38" t="str">
        <f t="shared" ca="1" si="311"/>
        <v>-</v>
      </c>
      <c r="V1622" s="38"/>
      <c r="W1622" s="38"/>
    </row>
    <row r="1623" spans="1:23" x14ac:dyDescent="0.35">
      <c r="A1623" s="2" t="str">
        <f>BASE_NOTAS[[#This Row],[Sigla]]&amp;BASE_NOTAS[[#This Row],[CÓDIGO]]</f>
        <v>ACSP_JC</v>
      </c>
      <c r="B1623" s="4" t="s">
        <v>156</v>
      </c>
      <c r="C1623" s="4" t="s">
        <v>64</v>
      </c>
      <c r="D1623" s="4" t="s">
        <v>133</v>
      </c>
      <c r="E1623" s="42">
        <v>95.951144735754497</v>
      </c>
      <c r="F1623" s="4" t="s">
        <v>611</v>
      </c>
      <c r="G162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79.324567196461317</v>
      </c>
      <c r="H162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23" s="38">
        <f t="shared" ca="1" si="300"/>
        <v>40.137803093944818</v>
      </c>
      <c r="K1623" s="38" t="str">
        <f t="shared" ca="1" si="301"/>
        <v>-</v>
      </c>
      <c r="L1623" s="38">
        <f t="shared" ca="1" si="302"/>
        <v>25.791530554687441</v>
      </c>
      <c r="M1623" s="38">
        <f t="shared" ca="1" si="303"/>
        <v>26.75793760134027</v>
      </c>
      <c r="N1623" s="38" t="str">
        <f t="shared" ca="1" si="304"/>
        <v>-</v>
      </c>
      <c r="O1623" s="38">
        <f t="shared" ca="1" si="305"/>
        <v>100</v>
      </c>
      <c r="P1623" s="38">
        <f t="shared" ca="1" si="306"/>
        <v>80.45462729512262</v>
      </c>
      <c r="Q1623" s="38">
        <f t="shared" ca="1" si="307"/>
        <v>37.88780997345242</v>
      </c>
      <c r="R1623" s="38" t="str">
        <f t="shared" ca="1" si="308"/>
        <v>-</v>
      </c>
      <c r="S1623" s="38">
        <f t="shared" ca="1" si="309"/>
        <v>95.951144735754497</v>
      </c>
      <c r="T1623" s="38">
        <f t="shared" ca="1" si="310"/>
        <v>79.324567196461317</v>
      </c>
      <c r="U1623" s="38" t="str">
        <f t="shared" ca="1" si="311"/>
        <v>-</v>
      </c>
      <c r="V1623" s="38"/>
      <c r="W1623" s="38"/>
    </row>
    <row r="1624" spans="1:23" x14ac:dyDescent="0.35">
      <c r="A1624" s="2" t="str">
        <f>BASE_NOTAS[[#This Row],[Sigla]]&amp;BASE_NOTAS[[#This Row],[CÓDIGO]]</f>
        <v>ALSP_JC</v>
      </c>
      <c r="B1624" s="4" t="s">
        <v>157</v>
      </c>
      <c r="C1624" s="4" t="s">
        <v>64</v>
      </c>
      <c r="D1624" s="4" t="s">
        <v>133</v>
      </c>
      <c r="E1624" s="42">
        <v>19.045848323139726</v>
      </c>
      <c r="F1624" s="4" t="s">
        <v>611</v>
      </c>
      <c r="G162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21.429072105694104</v>
      </c>
      <c r="H162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24" s="38">
        <f t="shared" ca="1" si="300"/>
        <v>0.56529393939422967</v>
      </c>
      <c r="K1624" s="38" t="str">
        <f t="shared" ca="1" si="301"/>
        <v>-</v>
      </c>
      <c r="L1624" s="38">
        <f t="shared" ca="1" si="302"/>
        <v>19.345913453784576</v>
      </c>
      <c r="M1624" s="38">
        <f t="shared" ca="1" si="303"/>
        <v>15.045587874939798</v>
      </c>
      <c r="N1624" s="38" t="str">
        <f t="shared" ca="1" si="304"/>
        <v>-</v>
      </c>
      <c r="O1624" s="38">
        <f t="shared" ca="1" si="305"/>
        <v>32.023366581212343</v>
      </c>
      <c r="P1624" s="38">
        <f t="shared" ca="1" si="306"/>
        <v>32.292423769887066</v>
      </c>
      <c r="Q1624" s="38">
        <f t="shared" ca="1" si="307"/>
        <v>28.234385659964424</v>
      </c>
      <c r="R1624" s="38" t="str">
        <f t="shared" ca="1" si="308"/>
        <v>-</v>
      </c>
      <c r="S1624" s="38">
        <f t="shared" ca="1" si="309"/>
        <v>19.045848323139726</v>
      </c>
      <c r="T1624" s="38">
        <f t="shared" ca="1" si="310"/>
        <v>21.429072105694104</v>
      </c>
      <c r="U1624" s="38" t="str">
        <f t="shared" ca="1" si="311"/>
        <v>-</v>
      </c>
      <c r="V1624" s="38"/>
      <c r="W1624" s="38"/>
    </row>
    <row r="1625" spans="1:23" x14ac:dyDescent="0.35">
      <c r="A1625" s="2" t="str">
        <f>BASE_NOTAS[[#This Row],[Sigla]]&amp;BASE_NOTAS[[#This Row],[CÓDIGO]]</f>
        <v>AMSP_JC</v>
      </c>
      <c r="B1625" s="4" t="s">
        <v>158</v>
      </c>
      <c r="C1625" s="4" t="s">
        <v>64</v>
      </c>
      <c r="D1625" s="4" t="s">
        <v>133</v>
      </c>
      <c r="E1625" s="42">
        <v>7.8589922268145793</v>
      </c>
      <c r="F1625" s="4" t="s">
        <v>611</v>
      </c>
      <c r="G162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24.115887154687808</v>
      </c>
      <c r="H162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25" s="38">
        <f t="shared" ca="1" si="300"/>
        <v>2.1188839808705784</v>
      </c>
      <c r="K1625" s="38" t="str">
        <f t="shared" ca="1" si="301"/>
        <v>-</v>
      </c>
      <c r="L1625" s="38">
        <f t="shared" ca="1" si="302"/>
        <v>19.454933199191281</v>
      </c>
      <c r="M1625" s="38">
        <f t="shared" ca="1" si="303"/>
        <v>19.448730787365783</v>
      </c>
      <c r="N1625" s="38" t="str">
        <f t="shared" ca="1" si="304"/>
        <v>-</v>
      </c>
      <c r="O1625" s="38">
        <f t="shared" ca="1" si="305"/>
        <v>12.295586631334496</v>
      </c>
      <c r="P1625" s="38">
        <f t="shared" ca="1" si="306"/>
        <v>8.9380342763103879</v>
      </c>
      <c r="Q1625" s="38">
        <f t="shared" ca="1" si="307"/>
        <v>6.5498469639112198</v>
      </c>
      <c r="R1625" s="38" t="str">
        <f t="shared" ca="1" si="308"/>
        <v>-</v>
      </c>
      <c r="S1625" s="38">
        <f t="shared" ca="1" si="309"/>
        <v>7.8589922268145793</v>
      </c>
      <c r="T1625" s="38">
        <f t="shared" ca="1" si="310"/>
        <v>24.115887154687808</v>
      </c>
      <c r="U1625" s="38" t="str">
        <f t="shared" ca="1" si="311"/>
        <v>-</v>
      </c>
      <c r="V1625" s="38"/>
      <c r="W1625" s="38"/>
    </row>
    <row r="1626" spans="1:23" x14ac:dyDescent="0.35">
      <c r="A1626" s="2" t="str">
        <f>BASE_NOTAS[[#This Row],[Sigla]]&amp;BASE_NOTAS[[#This Row],[CÓDIGO]]</f>
        <v>APSP_JC</v>
      </c>
      <c r="B1626" s="4" t="s">
        <v>184</v>
      </c>
      <c r="C1626" s="4" t="s">
        <v>64</v>
      </c>
      <c r="D1626" s="4" t="s">
        <v>133</v>
      </c>
      <c r="E1626" s="42">
        <v>24.590978157109113</v>
      </c>
      <c r="F1626" s="4" t="s">
        <v>611</v>
      </c>
      <c r="G162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37.44009344829</v>
      </c>
      <c r="H162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26" s="38">
        <f t="shared" ca="1" si="300"/>
        <v>13.744998087092842</v>
      </c>
      <c r="K1626" s="38" t="str">
        <f t="shared" ca="1" si="301"/>
        <v>-</v>
      </c>
      <c r="L1626" s="38">
        <f t="shared" ca="1" si="302"/>
        <v>38.55620256616875</v>
      </c>
      <c r="M1626" s="38">
        <f t="shared" ca="1" si="303"/>
        <v>50.868366302149326</v>
      </c>
      <c r="N1626" s="38" t="str">
        <f t="shared" ca="1" si="304"/>
        <v>-</v>
      </c>
      <c r="O1626" s="38">
        <f t="shared" ca="1" si="305"/>
        <v>23.023178694388044</v>
      </c>
      <c r="P1626" s="38">
        <f t="shared" ca="1" si="306"/>
        <v>15.531168404616466</v>
      </c>
      <c r="Q1626" s="38">
        <f t="shared" ca="1" si="307"/>
        <v>14.347913178275965</v>
      </c>
      <c r="R1626" s="38" t="str">
        <f t="shared" ca="1" si="308"/>
        <v>-</v>
      </c>
      <c r="S1626" s="38">
        <f t="shared" ca="1" si="309"/>
        <v>24.590978157109113</v>
      </c>
      <c r="T1626" s="38">
        <f t="shared" ca="1" si="310"/>
        <v>37.44009344829</v>
      </c>
      <c r="U1626" s="38" t="str">
        <f t="shared" ca="1" si="311"/>
        <v>-</v>
      </c>
      <c r="V1626" s="38"/>
      <c r="W1626" s="38"/>
    </row>
    <row r="1627" spans="1:23" x14ac:dyDescent="0.35">
      <c r="A1627" s="2" t="str">
        <f>BASE_NOTAS[[#This Row],[Sigla]]&amp;BASE_NOTAS[[#This Row],[CÓDIGO]]</f>
        <v>BASP_JC</v>
      </c>
      <c r="B1627" s="4" t="s">
        <v>187</v>
      </c>
      <c r="C1627" s="4" t="s">
        <v>64</v>
      </c>
      <c r="D1627" s="4" t="s">
        <v>133</v>
      </c>
      <c r="E1627" s="42">
        <v>0</v>
      </c>
      <c r="F1627" s="4" t="s">
        <v>611</v>
      </c>
      <c r="G162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162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27" s="38">
        <f t="shared" ca="1" si="300"/>
        <v>0</v>
      </c>
      <c r="K1627" s="38" t="str">
        <f t="shared" ca="1" si="301"/>
        <v>-</v>
      </c>
      <c r="L1627" s="38">
        <f t="shared" ca="1" si="302"/>
        <v>0.16067524010184872</v>
      </c>
      <c r="M1627" s="38">
        <f t="shared" ca="1" si="303"/>
        <v>5.1428223820349972</v>
      </c>
      <c r="N1627" s="38" t="str">
        <f t="shared" ca="1" si="304"/>
        <v>-</v>
      </c>
      <c r="O1627" s="38">
        <f t="shared" ca="1" si="305"/>
        <v>1.1877699878135832</v>
      </c>
      <c r="P1627" s="38">
        <f t="shared" ca="1" si="306"/>
        <v>4.469017138155194</v>
      </c>
      <c r="Q1627" s="38">
        <f t="shared" ca="1" si="307"/>
        <v>3.0699520189044507</v>
      </c>
      <c r="R1627" s="38" t="str">
        <f t="shared" ca="1" si="308"/>
        <v>-</v>
      </c>
      <c r="S1627" s="38">
        <f t="shared" ca="1" si="309"/>
        <v>0</v>
      </c>
      <c r="T1627" s="38">
        <f t="shared" ca="1" si="310"/>
        <v>0</v>
      </c>
      <c r="U1627" s="38" t="str">
        <f t="shared" ca="1" si="311"/>
        <v>-</v>
      </c>
      <c r="V1627" s="38"/>
      <c r="W1627" s="38"/>
    </row>
    <row r="1628" spans="1:23" x14ac:dyDescent="0.35">
      <c r="A1628" s="2" t="str">
        <f>BASE_NOTAS[[#This Row],[Sigla]]&amp;BASE_NOTAS[[#This Row],[CÓDIGO]]</f>
        <v>CESP_JC</v>
      </c>
      <c r="B1628" s="4" t="s">
        <v>188</v>
      </c>
      <c r="C1628" s="4" t="s">
        <v>64</v>
      </c>
      <c r="D1628" s="4" t="s">
        <v>133</v>
      </c>
      <c r="E1628" s="42">
        <v>8.8243219823257029</v>
      </c>
      <c r="F1628" s="4" t="s">
        <v>611</v>
      </c>
      <c r="G162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10.521853215443382</v>
      </c>
      <c r="H162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28" s="38">
        <f t="shared" ca="1" si="300"/>
        <v>1.9967169791404855</v>
      </c>
      <c r="K1628" s="38" t="str">
        <f t="shared" ca="1" si="301"/>
        <v>-</v>
      </c>
      <c r="L1628" s="38">
        <f t="shared" ca="1" si="302"/>
        <v>26.696338745529179</v>
      </c>
      <c r="M1628" s="38">
        <f t="shared" ca="1" si="303"/>
        <v>19.199831724208089</v>
      </c>
      <c r="N1628" s="38" t="str">
        <f t="shared" ca="1" si="304"/>
        <v>-</v>
      </c>
      <c r="O1628" s="38">
        <f t="shared" ca="1" si="305"/>
        <v>20.213092076078464</v>
      </c>
      <c r="P1628" s="38">
        <f t="shared" ca="1" si="306"/>
        <v>16.115567049033785</v>
      </c>
      <c r="Q1628" s="38">
        <f t="shared" ca="1" si="307"/>
        <v>15.52165968168435</v>
      </c>
      <c r="R1628" s="38" t="str">
        <f t="shared" ca="1" si="308"/>
        <v>-</v>
      </c>
      <c r="S1628" s="38">
        <f t="shared" ca="1" si="309"/>
        <v>8.8243219823257029</v>
      </c>
      <c r="T1628" s="38">
        <f t="shared" ca="1" si="310"/>
        <v>10.521853215443382</v>
      </c>
      <c r="U1628" s="38" t="str">
        <f t="shared" ca="1" si="311"/>
        <v>-</v>
      </c>
      <c r="V1628" s="38"/>
      <c r="W1628" s="38"/>
    </row>
    <row r="1629" spans="1:23" x14ac:dyDescent="0.35">
      <c r="A1629" s="2" t="str">
        <f>BASE_NOTAS[[#This Row],[Sigla]]&amp;BASE_NOTAS[[#This Row],[CÓDIGO]]</f>
        <v>DFSP_JC</v>
      </c>
      <c r="B1629" s="4" t="s">
        <v>189</v>
      </c>
      <c r="C1629" s="4" t="s">
        <v>64</v>
      </c>
      <c r="D1629" s="4" t="s">
        <v>133</v>
      </c>
      <c r="E1629" s="42">
        <v>100</v>
      </c>
      <c r="F1629" s="4" t="s">
        <v>611</v>
      </c>
      <c r="G162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162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29" s="38">
        <f t="shared" ca="1" si="300"/>
        <v>29.439873158696777</v>
      </c>
      <c r="K1629" s="38" t="str">
        <f t="shared" ca="1" si="301"/>
        <v>-</v>
      </c>
      <c r="L1629" s="38">
        <f t="shared" ca="1" si="302"/>
        <v>51.843287326896089</v>
      </c>
      <c r="M1629" s="38">
        <f t="shared" ca="1" si="303"/>
        <v>41.579197066937752</v>
      </c>
      <c r="N1629" s="38" t="str">
        <f t="shared" ca="1" si="304"/>
        <v>-</v>
      </c>
      <c r="O1629" s="38">
        <f t="shared" ca="1" si="305"/>
        <v>95.667060897547941</v>
      </c>
      <c r="P1629" s="38">
        <f t="shared" ca="1" si="306"/>
        <v>100</v>
      </c>
      <c r="Q1629" s="38">
        <f t="shared" ca="1" si="307"/>
        <v>100</v>
      </c>
      <c r="R1629" s="38" t="str">
        <f t="shared" ca="1" si="308"/>
        <v>-</v>
      </c>
      <c r="S1629" s="38">
        <f t="shared" ca="1" si="309"/>
        <v>100</v>
      </c>
      <c r="T1629" s="38">
        <f t="shared" ca="1" si="310"/>
        <v>100</v>
      </c>
      <c r="U1629" s="38" t="str">
        <f t="shared" ca="1" si="311"/>
        <v>-</v>
      </c>
      <c r="V1629" s="38"/>
      <c r="W1629" s="38"/>
    </row>
    <row r="1630" spans="1:23" x14ac:dyDescent="0.35">
      <c r="A1630" s="2" t="str">
        <f>BASE_NOTAS[[#This Row],[Sigla]]&amp;BASE_NOTAS[[#This Row],[CÓDIGO]]</f>
        <v>ESSP_JC</v>
      </c>
      <c r="B1630" s="4" t="s">
        <v>183</v>
      </c>
      <c r="C1630" s="4" t="s">
        <v>64</v>
      </c>
      <c r="D1630" s="4" t="s">
        <v>133</v>
      </c>
      <c r="E1630" s="42">
        <v>50.661172464641368</v>
      </c>
      <c r="F1630" s="4" t="s">
        <v>611</v>
      </c>
      <c r="G163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52.90968970260117</v>
      </c>
      <c r="H163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30" s="38">
        <f t="shared" ca="1" si="300"/>
        <v>13.072485405222395</v>
      </c>
      <c r="K1630" s="38" t="str">
        <f t="shared" ca="1" si="301"/>
        <v>-</v>
      </c>
      <c r="L1630" s="38">
        <f t="shared" ca="1" si="302"/>
        <v>46.212983040178685</v>
      </c>
      <c r="M1630" s="38">
        <f t="shared" ca="1" si="303"/>
        <v>41.424953505419495</v>
      </c>
      <c r="N1630" s="38" t="str">
        <f t="shared" ca="1" si="304"/>
        <v>-</v>
      </c>
      <c r="O1630" s="38">
        <f t="shared" ca="1" si="305"/>
        <v>70.756251975824853</v>
      </c>
      <c r="P1630" s="38">
        <f t="shared" ca="1" si="306"/>
        <v>45.441936267638127</v>
      </c>
      <c r="Q1630" s="38">
        <f t="shared" ca="1" si="307"/>
        <v>45.684197717733063</v>
      </c>
      <c r="R1630" s="38" t="str">
        <f t="shared" ca="1" si="308"/>
        <v>-</v>
      </c>
      <c r="S1630" s="38">
        <f t="shared" ca="1" si="309"/>
        <v>50.661172464641368</v>
      </c>
      <c r="T1630" s="38">
        <f t="shared" ca="1" si="310"/>
        <v>52.90968970260117</v>
      </c>
      <c r="U1630" s="38" t="str">
        <f t="shared" ca="1" si="311"/>
        <v>-</v>
      </c>
      <c r="V1630" s="38"/>
      <c r="W1630" s="38"/>
    </row>
    <row r="1631" spans="1:23" x14ac:dyDescent="0.35">
      <c r="A1631" s="2" t="str">
        <f>BASE_NOTAS[[#This Row],[Sigla]]&amp;BASE_NOTAS[[#This Row],[CÓDIGO]]</f>
        <v>GOSP_JC</v>
      </c>
      <c r="B1631" s="4" t="s">
        <v>190</v>
      </c>
      <c r="C1631" s="4" t="s">
        <v>64</v>
      </c>
      <c r="D1631" s="4" t="s">
        <v>133</v>
      </c>
      <c r="E1631" s="42">
        <v>59.741688883946928</v>
      </c>
      <c r="F1631" s="4" t="s">
        <v>611</v>
      </c>
      <c r="G163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62.685451644724786</v>
      </c>
      <c r="H163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31" s="38">
        <f t="shared" ca="1" si="300"/>
        <v>4.1606667254863368</v>
      </c>
      <c r="K1631" s="38" t="str">
        <f t="shared" ca="1" si="301"/>
        <v>-</v>
      </c>
      <c r="L1631" s="38">
        <f t="shared" ca="1" si="302"/>
        <v>25.137697531283994</v>
      </c>
      <c r="M1631" s="38">
        <f t="shared" ca="1" si="303"/>
        <v>32.935996939656029</v>
      </c>
      <c r="N1631" s="38" t="str">
        <f t="shared" ca="1" si="304"/>
        <v>-</v>
      </c>
      <c r="O1631" s="38">
        <f t="shared" ca="1" si="305"/>
        <v>29.69440165209738</v>
      </c>
      <c r="P1631" s="38">
        <f t="shared" ca="1" si="306"/>
        <v>48.398536863441315</v>
      </c>
      <c r="Q1631" s="38">
        <f t="shared" ca="1" si="307"/>
        <v>38.739380010756776</v>
      </c>
      <c r="R1631" s="38" t="str">
        <f t="shared" ca="1" si="308"/>
        <v>-</v>
      </c>
      <c r="S1631" s="38">
        <f t="shared" ca="1" si="309"/>
        <v>59.741688883946928</v>
      </c>
      <c r="T1631" s="38">
        <f t="shared" ca="1" si="310"/>
        <v>62.685451644724786</v>
      </c>
      <c r="U1631" s="38" t="str">
        <f t="shared" ca="1" si="311"/>
        <v>-</v>
      </c>
      <c r="V1631" s="38"/>
      <c r="W1631" s="38"/>
    </row>
    <row r="1632" spans="1:23" x14ac:dyDescent="0.35">
      <c r="A1632" s="2" t="str">
        <f>BASE_NOTAS[[#This Row],[Sigla]]&amp;BASE_NOTAS[[#This Row],[CÓDIGO]]</f>
        <v>MASP_JC</v>
      </c>
      <c r="B1632" s="4" t="s">
        <v>191</v>
      </c>
      <c r="C1632" s="4" t="s">
        <v>64</v>
      </c>
      <c r="D1632" s="4" t="s">
        <v>133</v>
      </c>
      <c r="E1632" s="42">
        <v>1.1447285353380352</v>
      </c>
      <c r="F1632" s="4" t="s">
        <v>611</v>
      </c>
      <c r="G163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2.5379032775786534</v>
      </c>
      <c r="H163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32" s="38">
        <f t="shared" ca="1" si="300"/>
        <v>0.36248799881997973</v>
      </c>
      <c r="K1632" s="38" t="str">
        <f t="shared" ca="1" si="301"/>
        <v>-</v>
      </c>
      <c r="L1632" s="38">
        <f t="shared" ca="1" si="302"/>
        <v>9.9755283150874572</v>
      </c>
      <c r="M1632" s="38">
        <f t="shared" ca="1" si="303"/>
        <v>0</v>
      </c>
      <c r="N1632" s="38" t="str">
        <f t="shared" ca="1" si="304"/>
        <v>-</v>
      </c>
      <c r="O1632" s="38">
        <f t="shared" ca="1" si="305"/>
        <v>15.054844629961437</v>
      </c>
      <c r="P1632" s="38">
        <f t="shared" ca="1" si="306"/>
        <v>9.4080919505624756</v>
      </c>
      <c r="Q1632" s="38">
        <f t="shared" ca="1" si="307"/>
        <v>7.8952960692206444</v>
      </c>
      <c r="R1632" s="38" t="str">
        <f t="shared" ca="1" si="308"/>
        <v>-</v>
      </c>
      <c r="S1632" s="38">
        <f t="shared" ca="1" si="309"/>
        <v>1.1447285353380352</v>
      </c>
      <c r="T1632" s="38">
        <f t="shared" ca="1" si="310"/>
        <v>2.5379032775786534</v>
      </c>
      <c r="U1632" s="38" t="str">
        <f t="shared" ca="1" si="311"/>
        <v>-</v>
      </c>
      <c r="V1632" s="38"/>
      <c r="W1632" s="38"/>
    </row>
    <row r="1633" spans="1:23" x14ac:dyDescent="0.35">
      <c r="A1633" s="2" t="str">
        <f>BASE_NOTAS[[#This Row],[Sigla]]&amp;BASE_NOTAS[[#This Row],[CÓDIGO]]</f>
        <v>MGSP_JC</v>
      </c>
      <c r="B1633" s="4" t="s">
        <v>192</v>
      </c>
      <c r="C1633" s="4" t="s">
        <v>64</v>
      </c>
      <c r="D1633" s="4" t="s">
        <v>133</v>
      </c>
      <c r="E1633" s="42">
        <v>32.018138984375668</v>
      </c>
      <c r="F1633" s="4" t="s">
        <v>611</v>
      </c>
      <c r="G163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50.692214158494629</v>
      </c>
      <c r="H163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33" s="38">
        <f t="shared" ca="1" si="300"/>
        <v>11.5483828587977</v>
      </c>
      <c r="K1633" s="38" t="str">
        <f t="shared" ca="1" si="301"/>
        <v>-</v>
      </c>
      <c r="L1633" s="38">
        <f t="shared" ca="1" si="302"/>
        <v>49.447649222519949</v>
      </c>
      <c r="M1633" s="38">
        <f t="shared" ca="1" si="303"/>
        <v>43.325384901959588</v>
      </c>
      <c r="N1633" s="38" t="str">
        <f t="shared" ca="1" si="304"/>
        <v>-</v>
      </c>
      <c r="O1633" s="38">
        <f t="shared" ca="1" si="305"/>
        <v>0</v>
      </c>
      <c r="P1633" s="38">
        <f t="shared" ca="1" si="306"/>
        <v>0</v>
      </c>
      <c r="Q1633" s="38">
        <f t="shared" ca="1" si="307"/>
        <v>0</v>
      </c>
      <c r="R1633" s="38" t="str">
        <f t="shared" ca="1" si="308"/>
        <v>-</v>
      </c>
      <c r="S1633" s="38">
        <f t="shared" ca="1" si="309"/>
        <v>32.018138984375668</v>
      </c>
      <c r="T1633" s="38">
        <f t="shared" ca="1" si="310"/>
        <v>50.692214158494629</v>
      </c>
      <c r="U1633" s="38" t="str">
        <f t="shared" ca="1" si="311"/>
        <v>-</v>
      </c>
      <c r="V1633" s="38"/>
      <c r="W1633" s="38"/>
    </row>
    <row r="1634" spans="1:23" x14ac:dyDescent="0.35">
      <c r="A1634" s="2" t="str">
        <f>BASE_NOTAS[[#This Row],[Sigla]]&amp;BASE_NOTAS[[#This Row],[CÓDIGO]]</f>
        <v>MSSP_JC</v>
      </c>
      <c r="B1634" s="4" t="s">
        <v>193</v>
      </c>
      <c r="C1634" s="4" t="s">
        <v>64</v>
      </c>
      <c r="D1634" s="4" t="s">
        <v>133</v>
      </c>
      <c r="E1634" s="42">
        <v>66.781781842259349</v>
      </c>
      <c r="F1634" s="4" t="s">
        <v>611</v>
      </c>
      <c r="G163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83.097548011392419</v>
      </c>
      <c r="H163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34" s="38">
        <f t="shared" ca="1" si="300"/>
        <v>40.398966850429993</v>
      </c>
      <c r="K1634" s="38" t="str">
        <f t="shared" ca="1" si="301"/>
        <v>-</v>
      </c>
      <c r="L1634" s="38">
        <f t="shared" ca="1" si="302"/>
        <v>96.420511496915069</v>
      </c>
      <c r="M1634" s="38">
        <f t="shared" ca="1" si="303"/>
        <v>100</v>
      </c>
      <c r="N1634" s="38" t="str">
        <f t="shared" ca="1" si="304"/>
        <v>-</v>
      </c>
      <c r="O1634" s="38">
        <f t="shared" ca="1" si="305"/>
        <v>86.519204619105636</v>
      </c>
      <c r="P1634" s="38">
        <f t="shared" ca="1" si="306"/>
        <v>66.726570493223932</v>
      </c>
      <c r="Q1634" s="38">
        <f t="shared" ca="1" si="307"/>
        <v>66.265614542456518</v>
      </c>
      <c r="R1634" s="38" t="str">
        <f t="shared" ca="1" si="308"/>
        <v>-</v>
      </c>
      <c r="S1634" s="38">
        <f t="shared" ca="1" si="309"/>
        <v>66.781781842259349</v>
      </c>
      <c r="T1634" s="38">
        <f t="shared" ca="1" si="310"/>
        <v>83.097548011392419</v>
      </c>
      <c r="U1634" s="38" t="str">
        <f t="shared" ca="1" si="311"/>
        <v>-</v>
      </c>
      <c r="V1634" s="38"/>
      <c r="W1634" s="38"/>
    </row>
    <row r="1635" spans="1:23" x14ac:dyDescent="0.35">
      <c r="A1635" s="2" t="str">
        <f>BASE_NOTAS[[#This Row],[Sigla]]&amp;BASE_NOTAS[[#This Row],[CÓDIGO]]</f>
        <v>MTSP_JC</v>
      </c>
      <c r="B1635" s="4" t="s">
        <v>195</v>
      </c>
      <c r="C1635" s="4" t="s">
        <v>64</v>
      </c>
      <c r="D1635" s="4" t="s">
        <v>133</v>
      </c>
      <c r="E1635" s="42">
        <v>19.245978319136171</v>
      </c>
      <c r="F1635" s="4" t="s">
        <v>611</v>
      </c>
      <c r="G163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35.249913009574257</v>
      </c>
      <c r="H163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35" s="38">
        <f t="shared" ca="1" si="300"/>
        <v>9.2896848459084502</v>
      </c>
      <c r="K1635" s="38" t="str">
        <f t="shared" ca="1" si="301"/>
        <v>-</v>
      </c>
      <c r="L1635" s="38">
        <f t="shared" ca="1" si="302"/>
        <v>19.477294401854095</v>
      </c>
      <c r="M1635" s="38">
        <f t="shared" ca="1" si="303"/>
        <v>36.891470670707676</v>
      </c>
      <c r="N1635" s="38" t="str">
        <f t="shared" ca="1" si="304"/>
        <v>-</v>
      </c>
      <c r="O1635" s="38">
        <f t="shared" ca="1" si="305"/>
        <v>49.565226306521666</v>
      </c>
      <c r="P1635" s="38">
        <f t="shared" ca="1" si="306"/>
        <v>45.16335218467173</v>
      </c>
      <c r="Q1635" s="38">
        <f t="shared" ca="1" si="307"/>
        <v>35.94968466953403</v>
      </c>
      <c r="R1635" s="38" t="str">
        <f t="shared" ca="1" si="308"/>
        <v>-</v>
      </c>
      <c r="S1635" s="38">
        <f t="shared" ca="1" si="309"/>
        <v>19.245978319136171</v>
      </c>
      <c r="T1635" s="38">
        <f t="shared" ca="1" si="310"/>
        <v>35.249913009574257</v>
      </c>
      <c r="U1635" s="38" t="str">
        <f t="shared" ca="1" si="311"/>
        <v>-</v>
      </c>
      <c r="V1635" s="38"/>
      <c r="W1635" s="38"/>
    </row>
    <row r="1636" spans="1:23" x14ac:dyDescent="0.35">
      <c r="A1636" s="2" t="str">
        <f>BASE_NOTAS[[#This Row],[Sigla]]&amp;BASE_NOTAS[[#This Row],[CÓDIGO]]</f>
        <v>PASP_JC</v>
      </c>
      <c r="B1636" s="4" t="s">
        <v>196</v>
      </c>
      <c r="C1636" s="4" t="s">
        <v>64</v>
      </c>
      <c r="D1636" s="4" t="s">
        <v>133</v>
      </c>
      <c r="E1636" s="42">
        <v>7.796928852179823</v>
      </c>
      <c r="F1636" s="4" t="s">
        <v>611</v>
      </c>
      <c r="G163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8.7157057651447829</v>
      </c>
      <c r="H163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36" s="38">
        <f t="shared" ca="1" si="300"/>
        <v>2.7760751467481151</v>
      </c>
      <c r="K1636" s="38" t="str">
        <f t="shared" ca="1" si="301"/>
        <v>-</v>
      </c>
      <c r="L1636" s="38">
        <f t="shared" ca="1" si="302"/>
        <v>2.7292630690498254</v>
      </c>
      <c r="M1636" s="38">
        <f t="shared" ca="1" si="303"/>
        <v>8.7550961065082333</v>
      </c>
      <c r="N1636" s="38" t="str">
        <f t="shared" ca="1" si="304"/>
        <v>-</v>
      </c>
      <c r="O1636" s="38">
        <f t="shared" ca="1" si="305"/>
        <v>10.539843833948282</v>
      </c>
      <c r="P1636" s="38">
        <f t="shared" ca="1" si="306"/>
        <v>10.900363466733182</v>
      </c>
      <c r="Q1636" s="38">
        <f t="shared" ca="1" si="307"/>
        <v>9.1321420323683835</v>
      </c>
      <c r="R1636" s="38" t="str">
        <f t="shared" ca="1" si="308"/>
        <v>-</v>
      </c>
      <c r="S1636" s="38">
        <f t="shared" ca="1" si="309"/>
        <v>7.796928852179823</v>
      </c>
      <c r="T1636" s="38">
        <f t="shared" ca="1" si="310"/>
        <v>8.7157057651447829</v>
      </c>
      <c r="U1636" s="38" t="str">
        <f t="shared" ca="1" si="311"/>
        <v>-</v>
      </c>
      <c r="V1636" s="38"/>
      <c r="W1636" s="38"/>
    </row>
    <row r="1637" spans="1:23" x14ac:dyDescent="0.35">
      <c r="A1637" s="2" t="str">
        <f>BASE_NOTAS[[#This Row],[Sigla]]&amp;BASE_NOTAS[[#This Row],[CÓDIGO]]</f>
        <v>PBSP_JC</v>
      </c>
      <c r="B1637" s="4" t="s">
        <v>197</v>
      </c>
      <c r="C1637" s="4" t="s">
        <v>64</v>
      </c>
      <c r="D1637" s="4" t="s">
        <v>133</v>
      </c>
      <c r="E1637" s="42">
        <v>16.669273847307746</v>
      </c>
      <c r="F1637" s="4" t="s">
        <v>611</v>
      </c>
      <c r="G163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20.426663379450584</v>
      </c>
      <c r="H163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37" s="38">
        <f t="shared" ca="1" si="300"/>
        <v>8.721089667894443</v>
      </c>
      <c r="K1637" s="38" t="str">
        <f t="shared" ca="1" si="301"/>
        <v>-</v>
      </c>
      <c r="L1637" s="38">
        <f t="shared" ca="1" si="302"/>
        <v>36.577081134694758</v>
      </c>
      <c r="M1637" s="38">
        <f t="shared" ca="1" si="303"/>
        <v>37.450471028562326</v>
      </c>
      <c r="N1637" s="38" t="str">
        <f t="shared" ca="1" si="304"/>
        <v>-</v>
      </c>
      <c r="O1637" s="38">
        <f t="shared" ca="1" si="305"/>
        <v>30.702703742555144</v>
      </c>
      <c r="P1637" s="38">
        <f t="shared" ca="1" si="306"/>
        <v>27.449814684106517</v>
      </c>
      <c r="Q1637" s="38">
        <f t="shared" ca="1" si="307"/>
        <v>26.05721718308428</v>
      </c>
      <c r="R1637" s="38" t="str">
        <f t="shared" ca="1" si="308"/>
        <v>-</v>
      </c>
      <c r="S1637" s="38">
        <f t="shared" ca="1" si="309"/>
        <v>16.669273847307746</v>
      </c>
      <c r="T1637" s="38">
        <f t="shared" ca="1" si="310"/>
        <v>20.426663379450584</v>
      </c>
      <c r="U1637" s="38" t="str">
        <f t="shared" ca="1" si="311"/>
        <v>-</v>
      </c>
      <c r="V1637" s="38"/>
      <c r="W1637" s="38"/>
    </row>
    <row r="1638" spans="1:23" x14ac:dyDescent="0.35">
      <c r="A1638" s="2" t="str">
        <f>BASE_NOTAS[[#This Row],[Sigla]]&amp;BASE_NOTAS[[#This Row],[CÓDIGO]]</f>
        <v>PESP_JC</v>
      </c>
      <c r="B1638" s="4" t="s">
        <v>198</v>
      </c>
      <c r="C1638" s="4" t="s">
        <v>64</v>
      </c>
      <c r="D1638" s="4" t="s">
        <v>133</v>
      </c>
      <c r="E1638" s="42">
        <v>16.44362431859755</v>
      </c>
      <c r="F1638" s="4" t="s">
        <v>611</v>
      </c>
      <c r="G163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30.815181850214916</v>
      </c>
      <c r="H163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38" s="38">
        <f t="shared" ca="1" si="300"/>
        <v>5.7379863094462742</v>
      </c>
      <c r="K1638" s="38" t="str">
        <f t="shared" ca="1" si="301"/>
        <v>-</v>
      </c>
      <c r="L1638" s="38">
        <f t="shared" ca="1" si="302"/>
        <v>26.498167057451795</v>
      </c>
      <c r="M1638" s="38">
        <f t="shared" ca="1" si="303"/>
        <v>32.983011218311852</v>
      </c>
      <c r="N1638" s="38" t="str">
        <f t="shared" ca="1" si="304"/>
        <v>-</v>
      </c>
      <c r="O1638" s="38">
        <f t="shared" ca="1" si="305"/>
        <v>28.675254976434019</v>
      </c>
      <c r="P1638" s="38">
        <f t="shared" ca="1" si="306"/>
        <v>29.763999960628094</v>
      </c>
      <c r="Q1638" s="38">
        <f t="shared" ca="1" si="307"/>
        <v>30.07509232481685</v>
      </c>
      <c r="R1638" s="38" t="str">
        <f t="shared" ca="1" si="308"/>
        <v>-</v>
      </c>
      <c r="S1638" s="38">
        <f t="shared" ca="1" si="309"/>
        <v>16.44362431859755</v>
      </c>
      <c r="T1638" s="38">
        <f t="shared" ca="1" si="310"/>
        <v>30.815181850214916</v>
      </c>
      <c r="U1638" s="38" t="str">
        <f t="shared" ca="1" si="311"/>
        <v>-</v>
      </c>
      <c r="V1638" s="38"/>
      <c r="W1638" s="38"/>
    </row>
    <row r="1639" spans="1:23" x14ac:dyDescent="0.35">
      <c r="A1639" s="2" t="str">
        <f>BASE_NOTAS[[#This Row],[Sigla]]&amp;BASE_NOTAS[[#This Row],[CÓDIGO]]</f>
        <v>PISP_JC</v>
      </c>
      <c r="B1639" s="4" t="s">
        <v>199</v>
      </c>
      <c r="C1639" s="4" t="s">
        <v>64</v>
      </c>
      <c r="D1639" s="4" t="s">
        <v>133</v>
      </c>
      <c r="E1639" s="42">
        <v>15.194637808758305</v>
      </c>
      <c r="F1639" s="4" t="s">
        <v>611</v>
      </c>
      <c r="G163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21.815149985086649</v>
      </c>
      <c r="H163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39" s="38">
        <f t="shared" ca="1" si="300"/>
        <v>2.9399093522921049</v>
      </c>
      <c r="K1639" s="38" t="str">
        <f t="shared" ca="1" si="301"/>
        <v>-</v>
      </c>
      <c r="L1639" s="38">
        <f t="shared" ca="1" si="302"/>
        <v>20.121944014942127</v>
      </c>
      <c r="M1639" s="38">
        <f t="shared" ca="1" si="303"/>
        <v>27.602142926871515</v>
      </c>
      <c r="N1639" s="38" t="str">
        <f t="shared" ca="1" si="304"/>
        <v>-</v>
      </c>
      <c r="O1639" s="38">
        <f t="shared" ca="1" si="305"/>
        <v>14.022177217683881</v>
      </c>
      <c r="P1639" s="38">
        <f t="shared" ca="1" si="306"/>
        <v>17.845725900139815</v>
      </c>
      <c r="Q1639" s="38">
        <f t="shared" ca="1" si="307"/>
        <v>12.64693079363502</v>
      </c>
      <c r="R1639" s="38" t="str">
        <f t="shared" ca="1" si="308"/>
        <v>-</v>
      </c>
      <c r="S1639" s="38">
        <f t="shared" ca="1" si="309"/>
        <v>15.194637808758305</v>
      </c>
      <c r="T1639" s="38">
        <f t="shared" ca="1" si="310"/>
        <v>21.815149985086649</v>
      </c>
      <c r="U1639" s="38" t="str">
        <f t="shared" ca="1" si="311"/>
        <v>-</v>
      </c>
      <c r="V1639" s="38"/>
      <c r="W1639" s="38"/>
    </row>
    <row r="1640" spans="1:23" x14ac:dyDescent="0.35">
      <c r="A1640" s="2" t="str">
        <f>BASE_NOTAS[[#This Row],[Sigla]]&amp;BASE_NOTAS[[#This Row],[CÓDIGO]]</f>
        <v>PRSP_JC</v>
      </c>
      <c r="B1640" s="4" t="s">
        <v>200</v>
      </c>
      <c r="C1640" s="4" t="s">
        <v>64</v>
      </c>
      <c r="D1640" s="4" t="s">
        <v>133</v>
      </c>
      <c r="E1640" s="42">
        <v>47.783867360427877</v>
      </c>
      <c r="F1640" s="4" t="s">
        <v>611</v>
      </c>
      <c r="G164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78.338734859161448</v>
      </c>
      <c r="H164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40" s="38">
        <f t="shared" ca="1" si="300"/>
        <v>12.805389458637077</v>
      </c>
      <c r="K1640" s="38" t="str">
        <f t="shared" ca="1" si="301"/>
        <v>-</v>
      </c>
      <c r="L1640" s="38">
        <f t="shared" ca="1" si="302"/>
        <v>53.104894002238581</v>
      </c>
      <c r="M1640" s="38">
        <f t="shared" ca="1" si="303"/>
        <v>36.983306914296485</v>
      </c>
      <c r="N1640" s="38" t="str">
        <f t="shared" ca="1" si="304"/>
        <v>-</v>
      </c>
      <c r="O1640" s="38">
        <f t="shared" ca="1" si="305"/>
        <v>45.62058245611081</v>
      </c>
      <c r="P1640" s="38">
        <f t="shared" ca="1" si="306"/>
        <v>55.408212590505521</v>
      </c>
      <c r="Q1640" s="38">
        <f t="shared" ca="1" si="307"/>
        <v>50.734773570653061</v>
      </c>
      <c r="R1640" s="38" t="str">
        <f t="shared" ca="1" si="308"/>
        <v>-</v>
      </c>
      <c r="S1640" s="38">
        <f t="shared" ca="1" si="309"/>
        <v>47.783867360427877</v>
      </c>
      <c r="T1640" s="38">
        <f t="shared" ca="1" si="310"/>
        <v>78.338734859161448</v>
      </c>
      <c r="U1640" s="38" t="str">
        <f t="shared" ca="1" si="311"/>
        <v>-</v>
      </c>
      <c r="V1640" s="38"/>
      <c r="W1640" s="38"/>
    </row>
    <row r="1641" spans="1:23" x14ac:dyDescent="0.35">
      <c r="A1641" s="2" t="str">
        <f>BASE_NOTAS[[#This Row],[Sigla]]&amp;BASE_NOTAS[[#This Row],[CÓDIGO]]</f>
        <v>RJSP_JC</v>
      </c>
      <c r="B1641" s="4" t="s">
        <v>201</v>
      </c>
      <c r="C1641" s="4" t="s">
        <v>64</v>
      </c>
      <c r="D1641" s="4" t="s">
        <v>133</v>
      </c>
      <c r="E1641" s="42">
        <v>36.294201999059034</v>
      </c>
      <c r="F1641" s="4" t="s">
        <v>611</v>
      </c>
      <c r="G164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35.196061938700012</v>
      </c>
      <c r="H164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41" s="38">
        <f t="shared" ca="1" si="300"/>
        <v>8.2260355531770326</v>
      </c>
      <c r="K1641" s="38" t="str">
        <f t="shared" ca="1" si="301"/>
        <v>-</v>
      </c>
      <c r="L1641" s="38">
        <f t="shared" ca="1" si="302"/>
        <v>0</v>
      </c>
      <c r="M1641" s="38">
        <f t="shared" ca="1" si="303"/>
        <v>13.927037249564055</v>
      </c>
      <c r="N1641" s="38" t="str">
        <f t="shared" ca="1" si="304"/>
        <v>-</v>
      </c>
      <c r="O1641" s="38">
        <f t="shared" ca="1" si="305"/>
        <v>21.43447648089694</v>
      </c>
      <c r="P1641" s="38">
        <f t="shared" ca="1" si="306"/>
        <v>16.507478305764629</v>
      </c>
      <c r="Q1641" s="38">
        <f t="shared" ca="1" si="307"/>
        <v>16.966345858851433</v>
      </c>
      <c r="R1641" s="38" t="str">
        <f t="shared" ca="1" si="308"/>
        <v>-</v>
      </c>
      <c r="S1641" s="38">
        <f t="shared" ca="1" si="309"/>
        <v>36.294201999059034</v>
      </c>
      <c r="T1641" s="38">
        <f t="shared" ca="1" si="310"/>
        <v>35.196061938700012</v>
      </c>
      <c r="U1641" s="38" t="str">
        <f t="shared" ca="1" si="311"/>
        <v>-</v>
      </c>
      <c r="V1641" s="38"/>
      <c r="W1641" s="38"/>
    </row>
    <row r="1642" spans="1:23" x14ac:dyDescent="0.35">
      <c r="A1642" s="2" t="str">
        <f>BASE_NOTAS[[#This Row],[Sigla]]&amp;BASE_NOTAS[[#This Row],[CÓDIGO]]</f>
        <v>RNSP_JC</v>
      </c>
      <c r="B1642" s="4" t="s">
        <v>202</v>
      </c>
      <c r="C1642" s="4" t="s">
        <v>64</v>
      </c>
      <c r="D1642" s="4" t="s">
        <v>133</v>
      </c>
      <c r="E1642" s="42">
        <v>13.313714519345313</v>
      </c>
      <c r="F1642" s="4" t="s">
        <v>611</v>
      </c>
      <c r="G164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14.652350752982626</v>
      </c>
      <c r="H164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42" s="38">
        <f t="shared" ca="1" si="300"/>
        <v>5.6403030976217909</v>
      </c>
      <c r="K1642" s="38" t="str">
        <f t="shared" ca="1" si="301"/>
        <v>-</v>
      </c>
      <c r="L1642" s="38">
        <f t="shared" ca="1" si="302"/>
        <v>4.9886771643716168</v>
      </c>
      <c r="M1642" s="38">
        <f t="shared" ca="1" si="303"/>
        <v>12.887054145030655</v>
      </c>
      <c r="N1642" s="38" t="str">
        <f t="shared" ca="1" si="304"/>
        <v>-</v>
      </c>
      <c r="O1642" s="38">
        <f t="shared" ca="1" si="305"/>
        <v>17.74468414125349</v>
      </c>
      <c r="P1642" s="38">
        <f t="shared" ca="1" si="306"/>
        <v>18.160621772248717</v>
      </c>
      <c r="Q1642" s="38">
        <f t="shared" ca="1" si="307"/>
        <v>6.1399040378089014</v>
      </c>
      <c r="R1642" s="38" t="str">
        <f t="shared" ca="1" si="308"/>
        <v>-</v>
      </c>
      <c r="S1642" s="38">
        <f t="shared" ca="1" si="309"/>
        <v>13.313714519345313</v>
      </c>
      <c r="T1642" s="38">
        <f t="shared" ca="1" si="310"/>
        <v>14.652350752982626</v>
      </c>
      <c r="U1642" s="38" t="str">
        <f t="shared" ca="1" si="311"/>
        <v>-</v>
      </c>
      <c r="V1642" s="38"/>
      <c r="W1642" s="38"/>
    </row>
    <row r="1643" spans="1:23" x14ac:dyDescent="0.35">
      <c r="A1643" s="2" t="str">
        <f>BASE_NOTAS[[#This Row],[Sigla]]&amp;BASE_NOTAS[[#This Row],[CÓDIGO]]</f>
        <v>ROSP_JC</v>
      </c>
      <c r="B1643" s="4" t="s">
        <v>203</v>
      </c>
      <c r="C1643" s="4" t="s">
        <v>64</v>
      </c>
      <c r="D1643" s="4" t="s">
        <v>133</v>
      </c>
      <c r="E1643" s="42">
        <v>50.50712146820824</v>
      </c>
      <c r="F1643" s="4" t="s">
        <v>611</v>
      </c>
      <c r="G164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66.115459252616532</v>
      </c>
      <c r="H164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43" s="38">
        <f t="shared" ca="1" si="300"/>
        <v>27.53310845953872</v>
      </c>
      <c r="K1643" s="38" t="str">
        <f t="shared" ca="1" si="301"/>
        <v>-</v>
      </c>
      <c r="L1643" s="38">
        <f t="shared" ca="1" si="302"/>
        <v>78.728616595312886</v>
      </c>
      <c r="M1643" s="38">
        <f t="shared" ca="1" si="303"/>
        <v>61.437519259510331</v>
      </c>
      <c r="N1643" s="38" t="str">
        <f t="shared" ca="1" si="304"/>
        <v>-</v>
      </c>
      <c r="O1643" s="38">
        <f t="shared" ca="1" si="305"/>
        <v>83.156617346596363</v>
      </c>
      <c r="P1643" s="38">
        <f t="shared" ca="1" si="306"/>
        <v>57.693963123207183</v>
      </c>
      <c r="Q1643" s="38">
        <f t="shared" ca="1" si="307"/>
        <v>46.147590801519186</v>
      </c>
      <c r="R1643" s="38" t="str">
        <f t="shared" ca="1" si="308"/>
        <v>-</v>
      </c>
      <c r="S1643" s="38">
        <f t="shared" ca="1" si="309"/>
        <v>50.50712146820824</v>
      </c>
      <c r="T1643" s="38">
        <f t="shared" ca="1" si="310"/>
        <v>66.115459252616532</v>
      </c>
      <c r="U1643" s="38" t="str">
        <f t="shared" ca="1" si="311"/>
        <v>-</v>
      </c>
      <c r="V1643" s="38"/>
      <c r="W1643" s="38"/>
    </row>
    <row r="1644" spans="1:23" x14ac:dyDescent="0.35">
      <c r="A1644" s="2" t="str">
        <f>BASE_NOTAS[[#This Row],[Sigla]]&amp;BASE_NOTAS[[#This Row],[CÓDIGO]]</f>
        <v>RRSP_JC</v>
      </c>
      <c r="B1644" s="4" t="s">
        <v>204</v>
      </c>
      <c r="C1644" s="4" t="s">
        <v>64</v>
      </c>
      <c r="D1644" s="4" t="s">
        <v>133</v>
      </c>
      <c r="E1644" s="42">
        <v>69.119520432710075</v>
      </c>
      <c r="F1644" s="4" t="s">
        <v>611</v>
      </c>
      <c r="G164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55.859635567393426</v>
      </c>
      <c r="H164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44" s="38">
        <f t="shared" ca="1" si="300"/>
        <v>16.01787233363881</v>
      </c>
      <c r="K1644" s="38" t="str">
        <f t="shared" ca="1" si="301"/>
        <v>-</v>
      </c>
      <c r="L1644" s="38">
        <f t="shared" ca="1" si="302"/>
        <v>28.112818469856926</v>
      </c>
      <c r="M1644" s="38">
        <f t="shared" ca="1" si="303"/>
        <v>28.513482642571102</v>
      </c>
      <c r="N1644" s="38" t="str">
        <f t="shared" ca="1" si="304"/>
        <v>-</v>
      </c>
      <c r="O1644" s="38">
        <f t="shared" ca="1" si="305"/>
        <v>51.384253386742337</v>
      </c>
      <c r="P1644" s="38">
        <f t="shared" ca="1" si="306"/>
        <v>33.870238209083375</v>
      </c>
      <c r="Q1644" s="38">
        <f t="shared" ca="1" si="307"/>
        <v>44.680112429014883</v>
      </c>
      <c r="R1644" s="38" t="str">
        <f t="shared" ca="1" si="308"/>
        <v>-</v>
      </c>
      <c r="S1644" s="38">
        <f t="shared" ca="1" si="309"/>
        <v>69.119520432710075</v>
      </c>
      <c r="T1644" s="38">
        <f t="shared" ca="1" si="310"/>
        <v>55.859635567393426</v>
      </c>
      <c r="U1644" s="38" t="str">
        <f t="shared" ca="1" si="311"/>
        <v>-</v>
      </c>
      <c r="V1644" s="38"/>
      <c r="W1644" s="38"/>
    </row>
    <row r="1645" spans="1:23" x14ac:dyDescent="0.35">
      <c r="A1645" s="2" t="str">
        <f>BASE_NOTAS[[#This Row],[Sigla]]&amp;BASE_NOTAS[[#This Row],[CÓDIGO]]</f>
        <v>RSSP_JC</v>
      </c>
      <c r="B1645" s="4" t="s">
        <v>205</v>
      </c>
      <c r="C1645" s="4" t="s">
        <v>64</v>
      </c>
      <c r="D1645" s="4" t="s">
        <v>133</v>
      </c>
      <c r="E1645" s="42">
        <v>9.6119655369725017</v>
      </c>
      <c r="F1645" s="4" t="s">
        <v>611</v>
      </c>
      <c r="G164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23.384238498223738</v>
      </c>
      <c r="H164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45" s="38">
        <f t="shared" ca="1" si="300"/>
        <v>10.501655233652858</v>
      </c>
      <c r="K1645" s="38" t="str">
        <f t="shared" ca="1" si="301"/>
        <v>-</v>
      </c>
      <c r="L1645" s="38">
        <f t="shared" ca="1" si="302"/>
        <v>0.32135048020369744</v>
      </c>
      <c r="M1645" s="38">
        <f t="shared" ca="1" si="303"/>
        <v>2.5714111910174986</v>
      </c>
      <c r="N1645" s="38" t="str">
        <f t="shared" ca="1" si="304"/>
        <v>-</v>
      </c>
      <c r="O1645" s="38">
        <f t="shared" ca="1" si="305"/>
        <v>2.3755399756271665</v>
      </c>
      <c r="P1645" s="38">
        <f t="shared" ca="1" si="306"/>
        <v>9.5669759850990932</v>
      </c>
      <c r="Q1645" s="38">
        <f t="shared" ca="1" si="307"/>
        <v>6.9691900131352664</v>
      </c>
      <c r="R1645" s="38" t="str">
        <f t="shared" ca="1" si="308"/>
        <v>-</v>
      </c>
      <c r="S1645" s="38">
        <f t="shared" ca="1" si="309"/>
        <v>9.6119655369725017</v>
      </c>
      <c r="T1645" s="38">
        <f t="shared" ca="1" si="310"/>
        <v>23.384238498223738</v>
      </c>
      <c r="U1645" s="38" t="str">
        <f t="shared" ca="1" si="311"/>
        <v>-</v>
      </c>
      <c r="V1645" s="38"/>
      <c r="W1645" s="38"/>
    </row>
    <row r="1646" spans="1:23" x14ac:dyDescent="0.35">
      <c r="A1646" s="2" t="str">
        <f>BASE_NOTAS[[#This Row],[Sigla]]&amp;BASE_NOTAS[[#This Row],[CÓDIGO]]</f>
        <v>SCSP_JC</v>
      </c>
      <c r="B1646" s="4" t="s">
        <v>194</v>
      </c>
      <c r="C1646" s="4" t="s">
        <v>64</v>
      </c>
      <c r="D1646" s="4" t="s">
        <v>133</v>
      </c>
      <c r="E1646" s="42">
        <v>53.909267044081119</v>
      </c>
      <c r="F1646" s="4" t="s">
        <v>611</v>
      </c>
      <c r="G164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72.173614970651684</v>
      </c>
      <c r="H164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46" s="38">
        <f t="shared" ca="1" si="300"/>
        <v>26.804962993071307</v>
      </c>
      <c r="K1646" s="38" t="str">
        <f t="shared" ca="1" si="301"/>
        <v>-</v>
      </c>
      <c r="L1646" s="38">
        <f t="shared" ca="1" si="302"/>
        <v>49.763779577484776</v>
      </c>
      <c r="M1646" s="38">
        <f t="shared" ca="1" si="303"/>
        <v>35.043998431661052</v>
      </c>
      <c r="N1646" s="38" t="str">
        <f t="shared" ca="1" si="304"/>
        <v>-</v>
      </c>
      <c r="O1646" s="38">
        <f t="shared" ca="1" si="305"/>
        <v>64.342799451108974</v>
      </c>
      <c r="P1646" s="38">
        <f t="shared" ca="1" si="306"/>
        <v>51.391898293684143</v>
      </c>
      <c r="Q1646" s="38">
        <f t="shared" ca="1" si="307"/>
        <v>52.269045077368624</v>
      </c>
      <c r="R1646" s="38" t="str">
        <f t="shared" ca="1" si="308"/>
        <v>-</v>
      </c>
      <c r="S1646" s="38">
        <f t="shared" ca="1" si="309"/>
        <v>53.909267044081119</v>
      </c>
      <c r="T1646" s="38">
        <f t="shared" ca="1" si="310"/>
        <v>72.173614970651684</v>
      </c>
      <c r="U1646" s="38" t="str">
        <f t="shared" ca="1" si="311"/>
        <v>-</v>
      </c>
      <c r="V1646" s="38"/>
      <c r="W1646" s="38"/>
    </row>
    <row r="1647" spans="1:23" x14ac:dyDescent="0.35">
      <c r="A1647" s="2" t="str">
        <f>BASE_NOTAS[[#This Row],[Sigla]]&amp;BASE_NOTAS[[#This Row],[CÓDIGO]]</f>
        <v>SESP_JC</v>
      </c>
      <c r="B1647" s="4" t="s">
        <v>206</v>
      </c>
      <c r="C1647" s="4" t="s">
        <v>64</v>
      </c>
      <c r="D1647" s="4" t="s">
        <v>133</v>
      </c>
      <c r="E1647" s="42">
        <v>15.380469091163107</v>
      </c>
      <c r="F1647" s="4" t="s">
        <v>611</v>
      </c>
      <c r="G164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19.011747294404586</v>
      </c>
      <c r="H164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47" s="38">
        <f t="shared" ca="1" si="300"/>
        <v>2.6713965667916999</v>
      </c>
      <c r="K1647" s="38" t="str">
        <f t="shared" ca="1" si="301"/>
        <v>-</v>
      </c>
      <c r="L1647" s="38">
        <f t="shared" ca="1" si="302"/>
        <v>17.619622842920847</v>
      </c>
      <c r="M1647" s="38">
        <f t="shared" ca="1" si="303"/>
        <v>10.833158457608761</v>
      </c>
      <c r="N1647" s="38" t="str">
        <f t="shared" ca="1" si="304"/>
        <v>-</v>
      </c>
      <c r="O1647" s="38">
        <f t="shared" ca="1" si="305"/>
        <v>12.747884337290502</v>
      </c>
      <c r="P1647" s="38">
        <f t="shared" ca="1" si="306"/>
        <v>22.371419714703009</v>
      </c>
      <c r="Q1647" s="38">
        <f t="shared" ca="1" si="307"/>
        <v>19.07474667316249</v>
      </c>
      <c r="R1647" s="38" t="str">
        <f t="shared" ca="1" si="308"/>
        <v>-</v>
      </c>
      <c r="S1647" s="38">
        <f t="shared" ca="1" si="309"/>
        <v>15.380469091163107</v>
      </c>
      <c r="T1647" s="38">
        <f t="shared" ca="1" si="310"/>
        <v>19.011747294404586</v>
      </c>
      <c r="U1647" s="38" t="str">
        <f t="shared" ca="1" si="311"/>
        <v>-</v>
      </c>
      <c r="V1647" s="38"/>
      <c r="W1647" s="38"/>
    </row>
    <row r="1648" spans="1:23" x14ac:dyDescent="0.35">
      <c r="A1648" s="2" t="str">
        <f>BASE_NOTAS[[#This Row],[Sigla]]&amp;BASE_NOTAS[[#This Row],[CÓDIGO]]</f>
        <v>SPSP_JC</v>
      </c>
      <c r="B1648" s="4" t="s">
        <v>186</v>
      </c>
      <c r="C1648" s="4" t="s">
        <v>64</v>
      </c>
      <c r="D1648" s="4" t="s">
        <v>133</v>
      </c>
      <c r="E1648" s="42">
        <v>45.302721492535134</v>
      </c>
      <c r="F1648" s="4" t="s">
        <v>611</v>
      </c>
      <c r="G164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70.113940457798847</v>
      </c>
      <c r="H164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48" s="38">
        <f t="shared" ca="1" si="300"/>
        <v>100</v>
      </c>
      <c r="K1648" s="38" t="str">
        <f t="shared" ca="1" si="301"/>
        <v>-</v>
      </c>
      <c r="L1648" s="38">
        <f t="shared" ca="1" si="302"/>
        <v>100</v>
      </c>
      <c r="M1648" s="38">
        <f t="shared" ca="1" si="303"/>
        <v>75.056824626938251</v>
      </c>
      <c r="N1648" s="38" t="str">
        <f t="shared" ca="1" si="304"/>
        <v>-</v>
      </c>
      <c r="O1648" s="38">
        <f t="shared" ca="1" si="305"/>
        <v>79.060345032137576</v>
      </c>
      <c r="P1648" s="38">
        <f t="shared" ca="1" si="306"/>
        <v>68.090432144255516</v>
      </c>
      <c r="Q1648" s="38">
        <f t="shared" ca="1" si="307"/>
        <v>54.996887675490946</v>
      </c>
      <c r="R1648" s="38" t="str">
        <f t="shared" ca="1" si="308"/>
        <v>-</v>
      </c>
      <c r="S1648" s="38">
        <f t="shared" ca="1" si="309"/>
        <v>45.302721492535134</v>
      </c>
      <c r="T1648" s="38">
        <f t="shared" ca="1" si="310"/>
        <v>70.113940457798847</v>
      </c>
      <c r="U1648" s="38" t="str">
        <f t="shared" ca="1" si="311"/>
        <v>-</v>
      </c>
      <c r="V1648" s="38"/>
      <c r="W1648" s="38"/>
    </row>
    <row r="1649" spans="1:23" x14ac:dyDescent="0.35">
      <c r="A1649" s="2" t="str">
        <f>BASE_NOTAS[[#This Row],[Sigla]]&amp;BASE_NOTAS[[#This Row],[CÓDIGO]]</f>
        <v>TOSP_JC</v>
      </c>
      <c r="B1649" s="4" t="s">
        <v>185</v>
      </c>
      <c r="C1649" s="4" t="s">
        <v>64</v>
      </c>
      <c r="D1649" s="4" t="s">
        <v>133</v>
      </c>
      <c r="E1649" s="42">
        <v>25.660624254942221</v>
      </c>
      <c r="F1649" s="4" t="s">
        <v>611</v>
      </c>
      <c r="G164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25.184964882980438</v>
      </c>
      <c r="H164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49" s="38">
        <f t="shared" ca="1" si="300"/>
        <v>6.8841085567404452</v>
      </c>
      <c r="K1649" s="38" t="str">
        <f t="shared" ca="1" si="301"/>
        <v>-</v>
      </c>
      <c r="L1649" s="38">
        <f t="shared" ca="1" si="302"/>
        <v>49.576656356812443</v>
      </c>
      <c r="M1649" s="38">
        <f t="shared" ca="1" si="303"/>
        <v>30.082275523227963</v>
      </c>
      <c r="N1649" s="38" t="str">
        <f t="shared" ca="1" si="304"/>
        <v>-</v>
      </c>
      <c r="O1649" s="38">
        <f t="shared" ca="1" si="305"/>
        <v>22.065689840253846</v>
      </c>
      <c r="P1649" s="38">
        <f t="shared" ca="1" si="306"/>
        <v>22.354034920634842</v>
      </c>
      <c r="Q1649" s="38">
        <f t="shared" ca="1" si="307"/>
        <v>13.141831246498567</v>
      </c>
      <c r="R1649" s="38" t="str">
        <f t="shared" ca="1" si="308"/>
        <v>-</v>
      </c>
      <c r="S1649" s="38">
        <f t="shared" ca="1" si="309"/>
        <v>25.660624254942221</v>
      </c>
      <c r="T1649" s="38">
        <f t="shared" ca="1" si="310"/>
        <v>25.184964882980438</v>
      </c>
      <c r="U1649" s="38" t="str">
        <f t="shared" ca="1" si="311"/>
        <v>-</v>
      </c>
      <c r="V1649" s="38"/>
      <c r="W1649" s="38"/>
    </row>
    <row r="1650" spans="1:23" x14ac:dyDescent="0.35">
      <c r="A1650" s="2" t="str">
        <f>BASE_NOTAS[[#This Row],[Sigla]]&amp;BASE_NOTAS[[#This Row],[CÓDIGO]]</f>
        <v>ACSP_SC</v>
      </c>
      <c r="B1650" s="4" t="s">
        <v>156</v>
      </c>
      <c r="C1650" s="4" t="s">
        <v>65</v>
      </c>
      <c r="D1650" s="4" t="s">
        <v>134</v>
      </c>
      <c r="E1650" s="42">
        <v>61.838879178581408</v>
      </c>
      <c r="F1650" s="4" t="s">
        <v>611</v>
      </c>
      <c r="G165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64.059924923810399</v>
      </c>
      <c r="H165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50" s="38" t="str">
        <f t="shared" ca="1" si="300"/>
        <v>-</v>
      </c>
      <c r="K1650" s="38">
        <f t="shared" ca="1" si="301"/>
        <v>59.183673469387756</v>
      </c>
      <c r="L1650" s="38">
        <f t="shared" ca="1" si="302"/>
        <v>56.744567445674456</v>
      </c>
      <c r="M1650" s="38" t="str">
        <f t="shared" ca="1" si="303"/>
        <v>-</v>
      </c>
      <c r="N1650" s="38">
        <f t="shared" ca="1" si="304"/>
        <v>62.586814809596099</v>
      </c>
      <c r="O1650" s="38">
        <f t="shared" ca="1" si="305"/>
        <v>60.28713720779956</v>
      </c>
      <c r="P1650" s="38">
        <f t="shared" ca="1" si="306"/>
        <v>66.732279966548077</v>
      </c>
      <c r="Q1650" s="38">
        <f t="shared" ca="1" si="307"/>
        <v>60.738631990152633</v>
      </c>
      <c r="R1650" s="38">
        <f t="shared" ca="1" si="308"/>
        <v>57.68361173670727</v>
      </c>
      <c r="S1650" s="38">
        <f t="shared" ca="1" si="309"/>
        <v>61.838879178581408</v>
      </c>
      <c r="T1650" s="38">
        <f t="shared" ca="1" si="310"/>
        <v>64.059924923810399</v>
      </c>
      <c r="U1650" s="38" t="str">
        <f t="shared" ca="1" si="311"/>
        <v>-</v>
      </c>
      <c r="V1650" s="38"/>
      <c r="W1650" s="38"/>
    </row>
    <row r="1651" spans="1:23" x14ac:dyDescent="0.35">
      <c r="A1651" s="2" t="str">
        <f>BASE_NOTAS[[#This Row],[Sigla]]&amp;BASE_NOTAS[[#This Row],[CÓDIGO]]</f>
        <v>ALSP_SC</v>
      </c>
      <c r="B1651" s="4" t="s">
        <v>157</v>
      </c>
      <c r="C1651" s="4" t="s">
        <v>65</v>
      </c>
      <c r="D1651" s="4" t="s">
        <v>134</v>
      </c>
      <c r="E1651" s="42">
        <v>72.403984877068453</v>
      </c>
      <c r="F1651" s="4" t="s">
        <v>611</v>
      </c>
      <c r="G165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73.407718158008009</v>
      </c>
      <c r="H165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51" s="38" t="str">
        <f t="shared" ca="1" si="300"/>
        <v>-</v>
      </c>
      <c r="K1651" s="38">
        <f t="shared" ca="1" si="301"/>
        <v>59.183673469387756</v>
      </c>
      <c r="L1651" s="38">
        <f t="shared" ca="1" si="302"/>
        <v>64.042640426404262</v>
      </c>
      <c r="M1651" s="38" t="str">
        <f t="shared" ca="1" si="303"/>
        <v>-</v>
      </c>
      <c r="N1651" s="38">
        <f t="shared" ca="1" si="304"/>
        <v>42.639130245589172</v>
      </c>
      <c r="O1651" s="38">
        <f t="shared" ca="1" si="305"/>
        <v>42.709660353106749</v>
      </c>
      <c r="P1651" s="38">
        <f t="shared" ca="1" si="306"/>
        <v>66.455939859019054</v>
      </c>
      <c r="Q1651" s="38">
        <f t="shared" ca="1" si="307"/>
        <v>77.873154340630691</v>
      </c>
      <c r="R1651" s="38">
        <f t="shared" ca="1" si="308"/>
        <v>83.268211139023663</v>
      </c>
      <c r="S1651" s="38">
        <f t="shared" ca="1" si="309"/>
        <v>72.403984877068453</v>
      </c>
      <c r="T1651" s="38">
        <f t="shared" ca="1" si="310"/>
        <v>73.407718158008009</v>
      </c>
      <c r="U1651" s="38" t="str">
        <f t="shared" ca="1" si="311"/>
        <v>-</v>
      </c>
      <c r="V1651" s="38"/>
      <c r="W1651" s="38"/>
    </row>
    <row r="1652" spans="1:23" x14ac:dyDescent="0.35">
      <c r="A1652" s="2" t="str">
        <f>BASE_NOTAS[[#This Row],[Sigla]]&amp;BASE_NOTAS[[#This Row],[CÓDIGO]]</f>
        <v>AMSP_SC</v>
      </c>
      <c r="B1652" s="4" t="s">
        <v>158</v>
      </c>
      <c r="C1652" s="4" t="s">
        <v>65</v>
      </c>
      <c r="D1652" s="4" t="s">
        <v>134</v>
      </c>
      <c r="E1652" s="42">
        <v>68.302273464215887</v>
      </c>
      <c r="F1652" s="4" t="s">
        <v>611</v>
      </c>
      <c r="G165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65.102892540243943</v>
      </c>
      <c r="H165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52" s="38" t="str">
        <f t="shared" ca="1" si="300"/>
        <v>-</v>
      </c>
      <c r="K1652" s="38">
        <f t="shared" ca="1" si="301"/>
        <v>4.0816326530612344</v>
      </c>
      <c r="L1652" s="38">
        <f t="shared" ca="1" si="302"/>
        <v>12.607626076260772</v>
      </c>
      <c r="M1652" s="38" t="str">
        <f t="shared" ca="1" si="303"/>
        <v>-</v>
      </c>
      <c r="N1652" s="38">
        <f t="shared" ca="1" si="304"/>
        <v>57.581620624822669</v>
      </c>
      <c r="O1652" s="38">
        <f t="shared" ca="1" si="305"/>
        <v>49.047441277172545</v>
      </c>
      <c r="P1652" s="38">
        <f t="shared" ca="1" si="306"/>
        <v>65.436026285207248</v>
      </c>
      <c r="Q1652" s="38">
        <f t="shared" ca="1" si="307"/>
        <v>57.003349639765013</v>
      </c>
      <c r="R1652" s="38">
        <f t="shared" ca="1" si="308"/>
        <v>70.281612187360793</v>
      </c>
      <c r="S1652" s="38">
        <f t="shared" ca="1" si="309"/>
        <v>68.302273464215887</v>
      </c>
      <c r="T1652" s="38">
        <f t="shared" ca="1" si="310"/>
        <v>65.102892540243943</v>
      </c>
      <c r="U1652" s="38" t="str">
        <f t="shared" ca="1" si="311"/>
        <v>-</v>
      </c>
      <c r="V1652" s="38"/>
      <c r="W1652" s="38"/>
    </row>
    <row r="1653" spans="1:23" x14ac:dyDescent="0.35">
      <c r="A1653" s="2" t="str">
        <f>BASE_NOTAS[[#This Row],[Sigla]]&amp;BASE_NOTAS[[#This Row],[CÓDIGO]]</f>
        <v>APSP_SC</v>
      </c>
      <c r="B1653" s="4" t="s">
        <v>184</v>
      </c>
      <c r="C1653" s="4" t="s">
        <v>65</v>
      </c>
      <c r="D1653" s="4" t="s">
        <v>134</v>
      </c>
      <c r="E1653" s="42">
        <v>72.863159096522253</v>
      </c>
      <c r="F1653" s="4" t="s">
        <v>611</v>
      </c>
      <c r="G165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67.18723436074805</v>
      </c>
      <c r="H165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53" s="38" t="str">
        <f t="shared" ca="1" si="300"/>
        <v>-</v>
      </c>
      <c r="K1653" s="38">
        <f t="shared" ca="1" si="301"/>
        <v>87.755102040816325</v>
      </c>
      <c r="L1653" s="38">
        <f t="shared" ca="1" si="302"/>
        <v>73.616236162361616</v>
      </c>
      <c r="M1653" s="38" t="str">
        <f t="shared" ca="1" si="303"/>
        <v>-</v>
      </c>
      <c r="N1653" s="38">
        <f t="shared" ca="1" si="304"/>
        <v>66.270143831341912</v>
      </c>
      <c r="O1653" s="38">
        <f t="shared" ca="1" si="305"/>
        <v>54.472042257680961</v>
      </c>
      <c r="P1653" s="38">
        <f t="shared" ca="1" si="306"/>
        <v>67.436266241163906</v>
      </c>
      <c r="Q1653" s="38">
        <f t="shared" ca="1" si="307"/>
        <v>60.149228302678736</v>
      </c>
      <c r="R1653" s="38">
        <f t="shared" ca="1" si="308"/>
        <v>74.064309498422148</v>
      </c>
      <c r="S1653" s="38">
        <f t="shared" ca="1" si="309"/>
        <v>72.863159096522253</v>
      </c>
      <c r="T1653" s="38">
        <f t="shared" ca="1" si="310"/>
        <v>67.18723436074805</v>
      </c>
      <c r="U1653" s="38" t="str">
        <f t="shared" ca="1" si="311"/>
        <v>-</v>
      </c>
      <c r="V1653" s="38"/>
      <c r="W1653" s="38"/>
    </row>
    <row r="1654" spans="1:23" x14ac:dyDescent="0.35">
      <c r="A1654" s="2" t="str">
        <f>BASE_NOTAS[[#This Row],[Sigla]]&amp;BASE_NOTAS[[#This Row],[CÓDIGO]]</f>
        <v>BASP_SC</v>
      </c>
      <c r="B1654" s="4" t="s">
        <v>187</v>
      </c>
      <c r="C1654" s="4" t="s">
        <v>65</v>
      </c>
      <c r="D1654" s="4" t="s">
        <v>134</v>
      </c>
      <c r="E1654" s="42">
        <v>0</v>
      </c>
      <c r="F1654" s="4" t="s">
        <v>611</v>
      </c>
      <c r="G165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165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54" s="38" t="str">
        <f t="shared" ca="1" si="300"/>
        <v>-</v>
      </c>
      <c r="K1654" s="38">
        <f t="shared" ca="1" si="301"/>
        <v>16.326530612244909</v>
      </c>
      <c r="L1654" s="38">
        <f t="shared" ca="1" si="302"/>
        <v>17.17917179171792</v>
      </c>
      <c r="M1654" s="38" t="str">
        <f t="shared" ca="1" si="303"/>
        <v>-</v>
      </c>
      <c r="N1654" s="38">
        <f t="shared" ca="1" si="304"/>
        <v>0</v>
      </c>
      <c r="O1654" s="38">
        <f t="shared" ca="1" si="305"/>
        <v>19.527981040829019</v>
      </c>
      <c r="P1654" s="38">
        <f t="shared" ca="1" si="306"/>
        <v>43.426019928047054</v>
      </c>
      <c r="Q1654" s="38">
        <f t="shared" ca="1" si="307"/>
        <v>31.250088910018306</v>
      </c>
      <c r="R1654" s="38">
        <f t="shared" ca="1" si="308"/>
        <v>29.431491513097015</v>
      </c>
      <c r="S1654" s="38">
        <f t="shared" ca="1" si="309"/>
        <v>0</v>
      </c>
      <c r="T1654" s="38">
        <f t="shared" ca="1" si="310"/>
        <v>0</v>
      </c>
      <c r="U1654" s="38" t="str">
        <f t="shared" ca="1" si="311"/>
        <v>-</v>
      </c>
      <c r="V1654" s="38"/>
      <c r="W1654" s="38"/>
    </row>
    <row r="1655" spans="1:23" x14ac:dyDescent="0.35">
      <c r="A1655" s="2" t="str">
        <f>BASE_NOTAS[[#This Row],[Sigla]]&amp;BASE_NOTAS[[#This Row],[CÓDIGO]]</f>
        <v>CESP_SC</v>
      </c>
      <c r="B1655" s="4" t="s">
        <v>188</v>
      </c>
      <c r="C1655" s="4" t="s">
        <v>65</v>
      </c>
      <c r="D1655" s="4" t="s">
        <v>134</v>
      </c>
      <c r="E1655" s="42">
        <v>30.046888743016908</v>
      </c>
      <c r="F1655" s="4" t="s">
        <v>611</v>
      </c>
      <c r="G165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30.120971007281696</v>
      </c>
      <c r="H165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55" s="38" t="str">
        <f t="shared" ca="1" si="300"/>
        <v>-</v>
      </c>
      <c r="K1655" s="38">
        <f t="shared" ca="1" si="301"/>
        <v>0</v>
      </c>
      <c r="L1655" s="38">
        <f t="shared" ca="1" si="302"/>
        <v>22.32472324723247</v>
      </c>
      <c r="M1655" s="38" t="str">
        <f t="shared" ca="1" si="303"/>
        <v>-</v>
      </c>
      <c r="N1655" s="38">
        <f t="shared" ca="1" si="304"/>
        <v>6.9041367808985541</v>
      </c>
      <c r="O1655" s="38">
        <f t="shared" ca="1" si="305"/>
        <v>28.142453213520952</v>
      </c>
      <c r="P1655" s="38">
        <f t="shared" ca="1" si="306"/>
        <v>53.260377619771937</v>
      </c>
      <c r="Q1655" s="38">
        <f t="shared" ca="1" si="307"/>
        <v>53.713572348908244</v>
      </c>
      <c r="R1655" s="38">
        <f t="shared" ca="1" si="308"/>
        <v>46.870678852104632</v>
      </c>
      <c r="S1655" s="38">
        <f t="shared" ca="1" si="309"/>
        <v>30.046888743016908</v>
      </c>
      <c r="T1655" s="38">
        <f t="shared" ca="1" si="310"/>
        <v>30.120971007281696</v>
      </c>
      <c r="U1655" s="38" t="str">
        <f t="shared" ca="1" si="311"/>
        <v>-</v>
      </c>
      <c r="V1655" s="38"/>
      <c r="W1655" s="38"/>
    </row>
    <row r="1656" spans="1:23" x14ac:dyDescent="0.35">
      <c r="A1656" s="2" t="str">
        <f>BASE_NOTAS[[#This Row],[Sigla]]&amp;BASE_NOTAS[[#This Row],[CÓDIGO]]</f>
        <v>DFSP_SC</v>
      </c>
      <c r="B1656" s="4" t="s">
        <v>189</v>
      </c>
      <c r="C1656" s="4" t="s">
        <v>65</v>
      </c>
      <c r="D1656" s="4" t="s">
        <v>134</v>
      </c>
      <c r="E1656" s="42">
        <v>79.096769807294365</v>
      </c>
      <c r="F1656" s="4" t="s">
        <v>611</v>
      </c>
      <c r="G165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80.240440787726982</v>
      </c>
      <c r="H165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56" s="38" t="str">
        <f t="shared" ca="1" si="300"/>
        <v>-</v>
      </c>
      <c r="K1656" s="38">
        <f t="shared" ca="1" si="301"/>
        <v>85.714285714285722</v>
      </c>
      <c r="L1656" s="38">
        <f t="shared" ca="1" si="302"/>
        <v>80.565805658056576</v>
      </c>
      <c r="M1656" s="38" t="str">
        <f t="shared" ca="1" si="303"/>
        <v>-</v>
      </c>
      <c r="N1656" s="38">
        <f t="shared" ca="1" si="304"/>
        <v>87.864957590826421</v>
      </c>
      <c r="O1656" s="38">
        <f t="shared" ca="1" si="305"/>
        <v>91.023953322785218</v>
      </c>
      <c r="P1656" s="38">
        <f t="shared" ca="1" si="306"/>
        <v>98.322614445530519</v>
      </c>
      <c r="Q1656" s="38">
        <f t="shared" ca="1" si="307"/>
        <v>97.957638928281341</v>
      </c>
      <c r="R1656" s="38">
        <f t="shared" ca="1" si="308"/>
        <v>83.389838587953079</v>
      </c>
      <c r="S1656" s="38">
        <f t="shared" ca="1" si="309"/>
        <v>79.096769807294365</v>
      </c>
      <c r="T1656" s="38">
        <f t="shared" ca="1" si="310"/>
        <v>80.240440787726982</v>
      </c>
      <c r="U1656" s="38" t="str">
        <f t="shared" ca="1" si="311"/>
        <v>-</v>
      </c>
      <c r="V1656" s="38"/>
      <c r="W1656" s="38"/>
    </row>
    <row r="1657" spans="1:23" x14ac:dyDescent="0.35">
      <c r="A1657" s="2" t="str">
        <f>BASE_NOTAS[[#This Row],[Sigla]]&amp;BASE_NOTAS[[#This Row],[CÓDIGO]]</f>
        <v>ESSP_SC</v>
      </c>
      <c r="B1657" s="4" t="s">
        <v>183</v>
      </c>
      <c r="C1657" s="4" t="s">
        <v>65</v>
      </c>
      <c r="D1657" s="4" t="s">
        <v>134</v>
      </c>
      <c r="E1657" s="42">
        <v>29.36731842294482</v>
      </c>
      <c r="F1657" s="4" t="s">
        <v>611</v>
      </c>
      <c r="G165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29.632455243599324</v>
      </c>
      <c r="H165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57" s="38" t="str">
        <f t="shared" ca="1" si="300"/>
        <v>-</v>
      </c>
      <c r="K1657" s="38">
        <f t="shared" ca="1" si="301"/>
        <v>48.979591836734691</v>
      </c>
      <c r="L1657" s="38">
        <f t="shared" ca="1" si="302"/>
        <v>43.685936859368582</v>
      </c>
      <c r="M1657" s="38" t="str">
        <f t="shared" ca="1" si="303"/>
        <v>-</v>
      </c>
      <c r="N1657" s="38">
        <f t="shared" ca="1" si="304"/>
        <v>42.613465599360701</v>
      </c>
      <c r="O1657" s="38">
        <f t="shared" ca="1" si="305"/>
        <v>56.774900211779659</v>
      </c>
      <c r="P1657" s="38">
        <f t="shared" ca="1" si="306"/>
        <v>58.633874379529807</v>
      </c>
      <c r="Q1657" s="38">
        <f t="shared" ca="1" si="307"/>
        <v>54.430924486244955</v>
      </c>
      <c r="R1657" s="38">
        <f t="shared" ca="1" si="308"/>
        <v>52.431476171274198</v>
      </c>
      <c r="S1657" s="38">
        <f t="shared" ca="1" si="309"/>
        <v>29.36731842294482</v>
      </c>
      <c r="T1657" s="38">
        <f t="shared" ca="1" si="310"/>
        <v>29.632455243599324</v>
      </c>
      <c r="U1657" s="38" t="str">
        <f t="shared" ca="1" si="311"/>
        <v>-</v>
      </c>
      <c r="V1657" s="38"/>
      <c r="W1657" s="38"/>
    </row>
    <row r="1658" spans="1:23" x14ac:dyDescent="0.35">
      <c r="A1658" s="2" t="str">
        <f>BASE_NOTAS[[#This Row],[Sigla]]&amp;BASE_NOTAS[[#This Row],[CÓDIGO]]</f>
        <v>GOSP_SC</v>
      </c>
      <c r="B1658" s="4" t="s">
        <v>190</v>
      </c>
      <c r="C1658" s="4" t="s">
        <v>65</v>
      </c>
      <c r="D1658" s="4" t="s">
        <v>134</v>
      </c>
      <c r="E1658" s="42">
        <v>39.327645328107529</v>
      </c>
      <c r="F1658" s="4" t="s">
        <v>611</v>
      </c>
      <c r="G165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41.482849499372641</v>
      </c>
      <c r="H165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58" s="38" t="str">
        <f t="shared" ca="1" si="300"/>
        <v>-</v>
      </c>
      <c r="K1658" s="38">
        <f t="shared" ca="1" si="301"/>
        <v>53.061224489795919</v>
      </c>
      <c r="L1658" s="38">
        <f t="shared" ca="1" si="302"/>
        <v>34.194341943419431</v>
      </c>
      <c r="M1658" s="38" t="str">
        <f t="shared" ca="1" si="303"/>
        <v>-</v>
      </c>
      <c r="N1658" s="38">
        <f t="shared" ca="1" si="304"/>
        <v>21.768493577072746</v>
      </c>
      <c r="O1658" s="38">
        <f t="shared" ca="1" si="305"/>
        <v>44.521664596221441</v>
      </c>
      <c r="P1658" s="38">
        <f t="shared" ca="1" si="306"/>
        <v>62.165260925132607</v>
      </c>
      <c r="Q1658" s="38">
        <f t="shared" ca="1" si="307"/>
        <v>59.599385163581459</v>
      </c>
      <c r="R1658" s="38">
        <f t="shared" ca="1" si="308"/>
        <v>63.48550859629372</v>
      </c>
      <c r="S1658" s="38">
        <f t="shared" ca="1" si="309"/>
        <v>39.327645328107529</v>
      </c>
      <c r="T1658" s="38">
        <f t="shared" ca="1" si="310"/>
        <v>41.482849499372641</v>
      </c>
      <c r="U1658" s="38" t="str">
        <f t="shared" ca="1" si="311"/>
        <v>-</v>
      </c>
      <c r="V1658" s="38"/>
      <c r="W1658" s="38"/>
    </row>
    <row r="1659" spans="1:23" x14ac:dyDescent="0.35">
      <c r="A1659" s="2" t="str">
        <f>BASE_NOTAS[[#This Row],[Sigla]]&amp;BASE_NOTAS[[#This Row],[CÓDIGO]]</f>
        <v>MASP_SC</v>
      </c>
      <c r="B1659" s="4" t="s">
        <v>191</v>
      </c>
      <c r="C1659" s="4" t="s">
        <v>65</v>
      </c>
      <c r="D1659" s="4" t="s">
        <v>134</v>
      </c>
      <c r="E1659" s="42">
        <v>32.036342924508105</v>
      </c>
      <c r="F1659" s="4" t="s">
        <v>611</v>
      </c>
      <c r="G165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32.318321461440462</v>
      </c>
      <c r="H165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59" s="38" t="str">
        <f t="shared" ca="1" si="300"/>
        <v>-</v>
      </c>
      <c r="K1659" s="38">
        <f t="shared" ca="1" si="301"/>
        <v>14.285714285714292</v>
      </c>
      <c r="L1659" s="38">
        <f t="shared" ca="1" si="302"/>
        <v>30.319803198031977</v>
      </c>
      <c r="M1659" s="38" t="str">
        <f t="shared" ca="1" si="303"/>
        <v>-</v>
      </c>
      <c r="N1659" s="38">
        <f t="shared" ca="1" si="304"/>
        <v>35.671211009726917</v>
      </c>
      <c r="O1659" s="38">
        <f t="shared" ca="1" si="305"/>
        <v>37.095523272659968</v>
      </c>
      <c r="P1659" s="38">
        <f t="shared" ca="1" si="306"/>
        <v>53.603863235253399</v>
      </c>
      <c r="Q1659" s="38">
        <f t="shared" ca="1" si="307"/>
        <v>48.44960218187363</v>
      </c>
      <c r="R1659" s="38">
        <f t="shared" ca="1" si="308"/>
        <v>47.996450620088126</v>
      </c>
      <c r="S1659" s="38">
        <f t="shared" ca="1" si="309"/>
        <v>32.036342924508105</v>
      </c>
      <c r="T1659" s="38">
        <f t="shared" ca="1" si="310"/>
        <v>32.318321461440462</v>
      </c>
      <c r="U1659" s="38" t="str">
        <f t="shared" ca="1" si="311"/>
        <v>-</v>
      </c>
      <c r="V1659" s="38"/>
      <c r="W1659" s="38"/>
    </row>
    <row r="1660" spans="1:23" x14ac:dyDescent="0.35">
      <c r="A1660" s="2" t="str">
        <f>BASE_NOTAS[[#This Row],[Sigla]]&amp;BASE_NOTAS[[#This Row],[CÓDIGO]]</f>
        <v>MGSP_SC</v>
      </c>
      <c r="B1660" s="4" t="s">
        <v>192</v>
      </c>
      <c r="C1660" s="4" t="s">
        <v>65</v>
      </c>
      <c r="D1660" s="4" t="s">
        <v>134</v>
      </c>
      <c r="E1660" s="42">
        <v>24.938371862193861</v>
      </c>
      <c r="F1660" s="4" t="s">
        <v>611</v>
      </c>
      <c r="G166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13.548109275081714</v>
      </c>
      <c r="H166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60" s="38" t="str">
        <f t="shared" ca="1" si="300"/>
        <v>-</v>
      </c>
      <c r="K1660" s="38">
        <f t="shared" ca="1" si="301"/>
        <v>16.326530612244909</v>
      </c>
      <c r="L1660" s="38">
        <f t="shared" ca="1" si="302"/>
        <v>30.893808938089379</v>
      </c>
      <c r="M1660" s="38" t="str">
        <f t="shared" ca="1" si="303"/>
        <v>-</v>
      </c>
      <c r="N1660" s="38">
        <f t="shared" ca="1" si="304"/>
        <v>27.158219114122119</v>
      </c>
      <c r="O1660" s="38">
        <f t="shared" ca="1" si="305"/>
        <v>34.978778254191155</v>
      </c>
      <c r="P1660" s="38">
        <f t="shared" ca="1" si="306"/>
        <v>58.778768131145483</v>
      </c>
      <c r="Q1660" s="38">
        <f t="shared" ca="1" si="307"/>
        <v>48.838152930714408</v>
      </c>
      <c r="R1660" s="38">
        <f t="shared" ca="1" si="308"/>
        <v>41.670168753657542</v>
      </c>
      <c r="S1660" s="38">
        <f t="shared" ca="1" si="309"/>
        <v>24.938371862193861</v>
      </c>
      <c r="T1660" s="38">
        <f t="shared" ca="1" si="310"/>
        <v>13.548109275081714</v>
      </c>
      <c r="U1660" s="38" t="str">
        <f t="shared" ca="1" si="311"/>
        <v>-</v>
      </c>
      <c r="V1660" s="38"/>
      <c r="W1660" s="38"/>
    </row>
    <row r="1661" spans="1:23" x14ac:dyDescent="0.35">
      <c r="A1661" s="2" t="str">
        <f>BASE_NOTAS[[#This Row],[Sigla]]&amp;BASE_NOTAS[[#This Row],[CÓDIGO]]</f>
        <v>MSSP_SC</v>
      </c>
      <c r="B1661" s="4" t="s">
        <v>193</v>
      </c>
      <c r="C1661" s="4" t="s">
        <v>65</v>
      </c>
      <c r="D1661" s="4" t="s">
        <v>134</v>
      </c>
      <c r="E1661" s="42">
        <v>62.288856798671667</v>
      </c>
      <c r="F1661" s="4" t="s">
        <v>611</v>
      </c>
      <c r="G166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69.922041357287171</v>
      </c>
      <c r="H166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61" s="38" t="str">
        <f t="shared" ca="1" si="300"/>
        <v>-</v>
      </c>
      <c r="K1661" s="38">
        <f t="shared" ca="1" si="301"/>
        <v>69.387755102040813</v>
      </c>
      <c r="L1661" s="38">
        <f t="shared" ca="1" si="302"/>
        <v>78.003280032800333</v>
      </c>
      <c r="M1661" s="38" t="str">
        <f t="shared" ca="1" si="303"/>
        <v>-</v>
      </c>
      <c r="N1661" s="38">
        <f t="shared" ca="1" si="304"/>
        <v>69.800597879877756</v>
      </c>
      <c r="O1661" s="38">
        <f t="shared" ca="1" si="305"/>
        <v>79.340353085400778</v>
      </c>
      <c r="P1661" s="38">
        <f t="shared" ca="1" si="306"/>
        <v>82.413642543467802</v>
      </c>
      <c r="Q1661" s="38">
        <f t="shared" ca="1" si="307"/>
        <v>77.82868351933304</v>
      </c>
      <c r="R1661" s="38">
        <f t="shared" ca="1" si="308"/>
        <v>75.364448655596334</v>
      </c>
      <c r="S1661" s="38">
        <f t="shared" ca="1" si="309"/>
        <v>62.288856798671667</v>
      </c>
      <c r="T1661" s="38">
        <f t="shared" ca="1" si="310"/>
        <v>69.922041357287171</v>
      </c>
      <c r="U1661" s="38" t="str">
        <f t="shared" ca="1" si="311"/>
        <v>-</v>
      </c>
      <c r="V1661" s="38"/>
      <c r="W1661" s="38"/>
    </row>
    <row r="1662" spans="1:23" x14ac:dyDescent="0.35">
      <c r="A1662" s="2" t="str">
        <f>BASE_NOTAS[[#This Row],[Sigla]]&amp;BASE_NOTAS[[#This Row],[CÓDIGO]]</f>
        <v>MTSP_SC</v>
      </c>
      <c r="B1662" s="4" t="s">
        <v>195</v>
      </c>
      <c r="C1662" s="4" t="s">
        <v>65</v>
      </c>
      <c r="D1662" s="4" t="s">
        <v>134</v>
      </c>
      <c r="E1662" s="42">
        <v>15.027820666396991</v>
      </c>
      <c r="F1662" s="4" t="s">
        <v>611</v>
      </c>
      <c r="G166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26.929971797793257</v>
      </c>
      <c r="H166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62" s="38" t="str">
        <f t="shared" ca="1" si="300"/>
        <v>-</v>
      </c>
      <c r="K1662" s="38">
        <f t="shared" ca="1" si="301"/>
        <v>28.571428571428569</v>
      </c>
      <c r="L1662" s="38">
        <f t="shared" ca="1" si="302"/>
        <v>24.989749897498967</v>
      </c>
      <c r="M1662" s="38" t="str">
        <f t="shared" ca="1" si="303"/>
        <v>-</v>
      </c>
      <c r="N1662" s="38">
        <f t="shared" ca="1" si="304"/>
        <v>9.4115804304048822</v>
      </c>
      <c r="O1662" s="38">
        <f t="shared" ca="1" si="305"/>
        <v>38.45697340769906</v>
      </c>
      <c r="P1662" s="38">
        <f t="shared" ca="1" si="306"/>
        <v>59.457870194301741</v>
      </c>
      <c r="Q1662" s="38">
        <f t="shared" ca="1" si="307"/>
        <v>50.299203559501834</v>
      </c>
      <c r="R1662" s="38">
        <f t="shared" ca="1" si="308"/>
        <v>55.058860853238855</v>
      </c>
      <c r="S1662" s="38">
        <f t="shared" ca="1" si="309"/>
        <v>15.027820666396991</v>
      </c>
      <c r="T1662" s="38">
        <f t="shared" ca="1" si="310"/>
        <v>26.929971797793257</v>
      </c>
      <c r="U1662" s="38" t="str">
        <f t="shared" ca="1" si="311"/>
        <v>-</v>
      </c>
      <c r="V1662" s="38"/>
      <c r="W1662" s="38"/>
    </row>
    <row r="1663" spans="1:23" x14ac:dyDescent="0.35">
      <c r="A1663" s="2" t="str">
        <f>BASE_NOTAS[[#This Row],[Sigla]]&amp;BASE_NOTAS[[#This Row],[CÓDIGO]]</f>
        <v>PASP_SC</v>
      </c>
      <c r="B1663" s="4" t="s">
        <v>196</v>
      </c>
      <c r="C1663" s="4" t="s">
        <v>65</v>
      </c>
      <c r="D1663" s="4" t="s">
        <v>134</v>
      </c>
      <c r="E1663" s="42">
        <v>29.006151648416932</v>
      </c>
      <c r="F1663" s="4" t="s">
        <v>611</v>
      </c>
      <c r="G166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43.482875271000431</v>
      </c>
      <c r="H166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63" s="38" t="str">
        <f t="shared" ca="1" si="300"/>
        <v>-</v>
      </c>
      <c r="K1663" s="38">
        <f t="shared" ca="1" si="301"/>
        <v>36.734693877551017</v>
      </c>
      <c r="L1663" s="38">
        <f t="shared" ca="1" si="302"/>
        <v>46.043460434604341</v>
      </c>
      <c r="M1663" s="38" t="str">
        <f t="shared" ca="1" si="303"/>
        <v>-</v>
      </c>
      <c r="N1663" s="38">
        <f t="shared" ca="1" si="304"/>
        <v>58.073151204759974</v>
      </c>
      <c r="O1663" s="38">
        <f t="shared" ca="1" si="305"/>
        <v>69.897043877570866</v>
      </c>
      <c r="P1663" s="38">
        <f t="shared" ca="1" si="306"/>
        <v>63.285259480942493</v>
      </c>
      <c r="Q1663" s="38">
        <f t="shared" ca="1" si="307"/>
        <v>56.704118525972511</v>
      </c>
      <c r="R1663" s="38">
        <f t="shared" ca="1" si="308"/>
        <v>48.183548487962959</v>
      </c>
      <c r="S1663" s="38">
        <f t="shared" ca="1" si="309"/>
        <v>29.006151648416932</v>
      </c>
      <c r="T1663" s="38">
        <f t="shared" ca="1" si="310"/>
        <v>43.482875271000431</v>
      </c>
      <c r="U1663" s="38" t="str">
        <f t="shared" ca="1" si="311"/>
        <v>-</v>
      </c>
      <c r="V1663" s="38"/>
      <c r="W1663" s="38"/>
    </row>
    <row r="1664" spans="1:23" x14ac:dyDescent="0.35">
      <c r="A1664" s="2" t="str">
        <f>BASE_NOTAS[[#This Row],[Sigla]]&amp;BASE_NOTAS[[#This Row],[CÓDIGO]]</f>
        <v>PBSP_SC</v>
      </c>
      <c r="B1664" s="4" t="s">
        <v>197</v>
      </c>
      <c r="C1664" s="4" t="s">
        <v>65</v>
      </c>
      <c r="D1664" s="4" t="s">
        <v>134</v>
      </c>
      <c r="E1664" s="42">
        <v>66.830540859470617</v>
      </c>
      <c r="F1664" s="4" t="s">
        <v>611</v>
      </c>
      <c r="G166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71.043884242979885</v>
      </c>
      <c r="H166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64" s="38" t="str">
        <f t="shared" ca="1" si="300"/>
        <v>-</v>
      </c>
      <c r="K1664" s="38">
        <f t="shared" ca="1" si="301"/>
        <v>48.979591836734691</v>
      </c>
      <c r="L1664" s="38">
        <f t="shared" ca="1" si="302"/>
        <v>44.587945879458793</v>
      </c>
      <c r="M1664" s="38" t="str">
        <f t="shared" ca="1" si="303"/>
        <v>-</v>
      </c>
      <c r="N1664" s="38">
        <f t="shared" ca="1" si="304"/>
        <v>47.687275562408516</v>
      </c>
      <c r="O1664" s="38">
        <f t="shared" ca="1" si="305"/>
        <v>65.60431274552576</v>
      </c>
      <c r="P1664" s="38">
        <f t="shared" ca="1" si="306"/>
        <v>79.369909859547676</v>
      </c>
      <c r="Q1664" s="38">
        <f t="shared" ca="1" si="307"/>
        <v>77.575334712513694</v>
      </c>
      <c r="R1664" s="38">
        <f t="shared" ca="1" si="308"/>
        <v>78.169281423526201</v>
      </c>
      <c r="S1664" s="38">
        <f t="shared" ca="1" si="309"/>
        <v>66.830540859470617</v>
      </c>
      <c r="T1664" s="38">
        <f t="shared" ca="1" si="310"/>
        <v>71.043884242979885</v>
      </c>
      <c r="U1664" s="38" t="str">
        <f t="shared" ca="1" si="311"/>
        <v>-</v>
      </c>
      <c r="V1664" s="38"/>
      <c r="W1664" s="38"/>
    </row>
    <row r="1665" spans="1:23" x14ac:dyDescent="0.35">
      <c r="A1665" s="2" t="str">
        <f>BASE_NOTAS[[#This Row],[Sigla]]&amp;BASE_NOTAS[[#This Row],[CÓDIGO]]</f>
        <v>PESP_SC</v>
      </c>
      <c r="B1665" s="4" t="s">
        <v>198</v>
      </c>
      <c r="C1665" s="4" t="s">
        <v>65</v>
      </c>
      <c r="D1665" s="4" t="s">
        <v>134</v>
      </c>
      <c r="E1665" s="42">
        <v>10.531367630574906</v>
      </c>
      <c r="F1665" s="4" t="s">
        <v>611</v>
      </c>
      <c r="G166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21.477672969817036</v>
      </c>
      <c r="H166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65" s="38" t="str">
        <f t="shared" ca="1" si="300"/>
        <v>-</v>
      </c>
      <c r="K1665" s="38">
        <f t="shared" ca="1" si="301"/>
        <v>30.612244897959187</v>
      </c>
      <c r="L1665" s="38">
        <f t="shared" ca="1" si="302"/>
        <v>35.444854448544476</v>
      </c>
      <c r="M1665" s="38" t="str">
        <f t="shared" ca="1" si="303"/>
        <v>-</v>
      </c>
      <c r="N1665" s="38">
        <f t="shared" ca="1" si="304"/>
        <v>34.248498707603119</v>
      </c>
      <c r="O1665" s="38">
        <f t="shared" ca="1" si="305"/>
        <v>28.160664770368641</v>
      </c>
      <c r="P1665" s="38">
        <f t="shared" ca="1" si="306"/>
        <v>67.921613341752163</v>
      </c>
      <c r="Q1665" s="38">
        <f t="shared" ca="1" si="307"/>
        <v>50.417478574430433</v>
      </c>
      <c r="R1665" s="38">
        <f t="shared" ca="1" si="308"/>
        <v>54.461666925404721</v>
      </c>
      <c r="S1665" s="38">
        <f t="shared" ca="1" si="309"/>
        <v>10.531367630574906</v>
      </c>
      <c r="T1665" s="38">
        <f t="shared" ca="1" si="310"/>
        <v>21.477672969817036</v>
      </c>
      <c r="U1665" s="38" t="str">
        <f t="shared" ca="1" si="311"/>
        <v>-</v>
      </c>
      <c r="V1665" s="38"/>
      <c r="W1665" s="38"/>
    </row>
    <row r="1666" spans="1:23" x14ac:dyDescent="0.35">
      <c r="A1666" s="2" t="str">
        <f>BASE_NOTAS[[#This Row],[Sigla]]&amp;BASE_NOTAS[[#This Row],[CÓDIGO]]</f>
        <v>PISP_SC</v>
      </c>
      <c r="B1666" s="4" t="s">
        <v>199</v>
      </c>
      <c r="C1666" s="4" t="s">
        <v>65</v>
      </c>
      <c r="D1666" s="4" t="s">
        <v>134</v>
      </c>
      <c r="E1666" s="42">
        <v>3.1731639630561972</v>
      </c>
      <c r="F1666" s="4" t="s">
        <v>611</v>
      </c>
      <c r="G166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2.8859961625096986</v>
      </c>
      <c r="H166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66" s="38" t="str">
        <f t="shared" ca="1" si="300"/>
        <v>-</v>
      </c>
      <c r="K1666" s="38">
        <f t="shared" ca="1" si="301"/>
        <v>22.448979591836718</v>
      </c>
      <c r="L1666" s="38">
        <f t="shared" ca="1" si="302"/>
        <v>0</v>
      </c>
      <c r="M1666" s="38" t="str">
        <f t="shared" ca="1" si="303"/>
        <v>-</v>
      </c>
      <c r="N1666" s="38">
        <f t="shared" ca="1" si="304"/>
        <v>10.783592572918508</v>
      </c>
      <c r="O1666" s="38">
        <f t="shared" ca="1" si="305"/>
        <v>5.4293755125151222</v>
      </c>
      <c r="P1666" s="38">
        <f t="shared" ca="1" si="306"/>
        <v>35.003049340612748</v>
      </c>
      <c r="Q1666" s="38">
        <f t="shared" ca="1" si="307"/>
        <v>32.658978379236103</v>
      </c>
      <c r="R1666" s="38">
        <f t="shared" ca="1" si="308"/>
        <v>33.237241192914951</v>
      </c>
      <c r="S1666" s="38">
        <f t="shared" ca="1" si="309"/>
        <v>3.1731639630561972</v>
      </c>
      <c r="T1666" s="38">
        <f t="shared" ca="1" si="310"/>
        <v>2.8859961625096986</v>
      </c>
      <c r="U1666" s="38" t="str">
        <f t="shared" ca="1" si="311"/>
        <v>-</v>
      </c>
      <c r="V1666" s="38"/>
      <c r="W1666" s="38"/>
    </row>
    <row r="1667" spans="1:23" x14ac:dyDescent="0.35">
      <c r="A1667" s="2" t="str">
        <f>BASE_NOTAS[[#This Row],[Sigla]]&amp;BASE_NOTAS[[#This Row],[CÓDIGO]]</f>
        <v>PRSP_SC</v>
      </c>
      <c r="B1667" s="4" t="s">
        <v>200</v>
      </c>
      <c r="C1667" s="4" t="s">
        <v>65</v>
      </c>
      <c r="D1667" s="4" t="s">
        <v>134</v>
      </c>
      <c r="E1667" s="42">
        <v>93.774567832162688</v>
      </c>
      <c r="F1667" s="4" t="s">
        <v>611</v>
      </c>
      <c r="G166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166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67" s="38" t="str">
        <f t="shared" ref="J1667:J1730" ca="1" si="312">INDEX(INDIRECT("[Indicadores_Consolidado_2026_07_31.xlsx]"&amp;C1667&amp;"!$V$37:$V$64"),MATCH(B1667,INDIRECT("[Indicadores_Consolidado_2026_07_31.xlsx]"&amp;C1667&amp;"!$F$37:$F$64")))</f>
        <v>-</v>
      </c>
      <c r="K1667" s="38">
        <f t="shared" ref="K1667:K1730" ca="1" si="313">INDEX(INDIRECT("[Indicadores_Consolidado_2026_07_31.xlsx]"&amp;C1667&amp;"!$W$37:$W$64"),MATCH(B1667,INDIRECT("[Indicadores_Consolidado_2026_07_31.xlsx]"&amp;C1667&amp;"!$F$37:$F$64")))</f>
        <v>77.551020408163254</v>
      </c>
      <c r="L1667" s="38">
        <f t="shared" ref="L1667:L1730" ca="1" si="314">INDEX(INDIRECT("[Indicadores_Consolidado_2026_07_31.xlsx]"&amp;C1667&amp;"!$X$37:$X$64"),MATCH(B1667,INDIRECT("[Indicadores_Consolidado_2026_07_31.xlsx]"&amp;C1667&amp;"!$F$37:$F$64")))</f>
        <v>100</v>
      </c>
      <c r="M1667" s="38" t="str">
        <f t="shared" ref="M1667:M1730" ca="1" si="315">INDEX(INDIRECT("[Indicadores_Consolidado_2026_07_31.xlsx]"&amp;C1667&amp;"!$Y$37:$Y$64"),MATCH(B1667,INDIRECT("[Indicadores_Consolidado_2026_07_31.xlsx]"&amp;C1667&amp;"!$F$37:$F$64")))</f>
        <v>-</v>
      </c>
      <c r="N1667" s="38">
        <f t="shared" ref="N1667:N1730" ca="1" si="316">INDEX(INDIRECT("[Indicadores_Consolidado_2026_07_31.xlsx]"&amp;C1667&amp;"!$Z$37:$Z$64"),MATCH(B1667,INDIRECT("[Indicadores_Consolidado_2026_07_31.xlsx]"&amp;C1667&amp;"!$F$37:$F$64")))</f>
        <v>55.022152349770359</v>
      </c>
      <c r="O1667" s="38">
        <f t="shared" ref="O1667:O1730" ca="1" si="317">INDEX(INDIRECT("[Indicadores_Consolidado_2026_07_31.xlsx]"&amp;C1667&amp;"!$AA$37:$AA$64"),MATCH(B1667,INDIRECT("[Indicadores_Consolidado_2026_07_31.xlsx]"&amp;C1667&amp;"!$F$37:$F$64")))</f>
        <v>100</v>
      </c>
      <c r="P1667" s="38">
        <f t="shared" ref="P1667:P1730" ca="1" si="318">INDEX(INDIRECT("[Indicadores_Consolidado_2026_07_31.xlsx]"&amp;C1667&amp;"!$AB$37:$AB$64"),MATCH(B1667,INDIRECT("[Indicadores_Consolidado_2026_07_31.xlsx]"&amp;C1667&amp;"!$F$37:$F$64")))</f>
        <v>100</v>
      </c>
      <c r="Q1667" s="38">
        <f t="shared" ref="Q1667:Q1730" ca="1" si="319">INDEX(INDIRECT("[Indicadores_Consolidado_2026_07_31.xlsx]"&amp;C1667&amp;"!$AC$37:$AC$64"),MATCH(B1667,INDIRECT("[Indicadores_Consolidado_2026_07_31.xlsx]"&amp;C1667&amp;"!$F$37:$F$64")))</f>
        <v>100</v>
      </c>
      <c r="R1667" s="38">
        <f t="shared" ref="R1667:R1730" ca="1" si="320">INDEX(INDIRECT("[Indicadores_Consolidado_2026_07_31.xlsx]"&amp;C1667&amp;"!$AD$37:$AD$64"),MATCH(B1667,INDIRECT("[Indicadores_Consolidado_2026_07_31.xlsx]"&amp;C1667&amp;"!$F$37:$F$64")))</f>
        <v>100</v>
      </c>
      <c r="S1667" s="38">
        <f t="shared" ref="S1667:U1730" ca="1" si="321">INDEX(INDIRECT("[Indicadores_Consolidado_2026_07_31.xlsx]"&amp;C1667&amp;"!$AE$37:$AE$64"),MATCH(B1667,INDIRECT("[Indicadores_Consolidado_2026_07_31.xlsx]"&amp;C1667&amp;"!$F$37:$F$64")))</f>
        <v>93.774567832162688</v>
      </c>
      <c r="T1667" s="38">
        <f t="shared" ref="T1667:T1730" ca="1" si="322">INDEX(INDIRECT("[Indicadores_Consolidado_2026_07_31.xlsx]"&amp;C1667&amp;"!$AF$37:$AF$64"),MATCH(B1667,INDIRECT("[Indicadores_Consolidado_2026_07_31.xlsx]"&amp;C1667&amp;"!$F$37:$F$64")))</f>
        <v>100</v>
      </c>
      <c r="U1667" s="38" t="str">
        <f t="shared" ref="U1667:U1730" ca="1" si="323">INDEX(INDIRECT("[Indicadores_Consolidado_2026_07_31.xlsx]"&amp;C1667&amp;"!$AG$37:$AG$64"),MATCH(B1667,INDIRECT("[Indicadores_Consolidado_2026_07_31.xlsx]"&amp;C1667&amp;"!$F$37:$F$64")))</f>
        <v>-</v>
      </c>
      <c r="V1667" s="38"/>
      <c r="W1667" s="38"/>
    </row>
    <row r="1668" spans="1:23" x14ac:dyDescent="0.35">
      <c r="A1668" s="2" t="str">
        <f>BASE_NOTAS[[#This Row],[Sigla]]&amp;BASE_NOTAS[[#This Row],[CÓDIGO]]</f>
        <v>RJSP_SC</v>
      </c>
      <c r="B1668" s="4" t="s">
        <v>201</v>
      </c>
      <c r="C1668" s="4" t="s">
        <v>65</v>
      </c>
      <c r="D1668" s="4" t="s">
        <v>134</v>
      </c>
      <c r="E1668" s="42">
        <v>59.544522729240882</v>
      </c>
      <c r="F1668" s="4" t="s">
        <v>611</v>
      </c>
      <c r="G166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56.50655765409968</v>
      </c>
      <c r="H166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68" s="38" t="str">
        <f t="shared" ca="1" si="312"/>
        <v>-</v>
      </c>
      <c r="K1668" s="38">
        <f t="shared" ca="1" si="313"/>
        <v>53.061224489795919</v>
      </c>
      <c r="L1668" s="38">
        <f t="shared" ca="1" si="314"/>
        <v>35.321853218532169</v>
      </c>
      <c r="M1668" s="38" t="str">
        <f t="shared" ca="1" si="315"/>
        <v>-</v>
      </c>
      <c r="N1668" s="38">
        <f t="shared" ca="1" si="316"/>
        <v>27.328572657900736</v>
      </c>
      <c r="O1668" s="38">
        <f t="shared" ca="1" si="317"/>
        <v>38.675472142213842</v>
      </c>
      <c r="P1668" s="38">
        <f t="shared" ca="1" si="318"/>
        <v>67.019675647006181</v>
      </c>
      <c r="Q1668" s="38">
        <f t="shared" ca="1" si="319"/>
        <v>58.66699712169985</v>
      </c>
      <c r="R1668" s="38">
        <f t="shared" ca="1" si="320"/>
        <v>54.371768816466179</v>
      </c>
      <c r="S1668" s="38">
        <f t="shared" ca="1" si="321"/>
        <v>59.544522729240882</v>
      </c>
      <c r="T1668" s="38">
        <f t="shared" ca="1" si="322"/>
        <v>56.50655765409968</v>
      </c>
      <c r="U1668" s="38" t="str">
        <f t="shared" ca="1" si="323"/>
        <v>-</v>
      </c>
      <c r="V1668" s="38"/>
      <c r="W1668" s="38"/>
    </row>
    <row r="1669" spans="1:23" x14ac:dyDescent="0.35">
      <c r="A1669" s="2" t="str">
        <f>BASE_NOTAS[[#This Row],[Sigla]]&amp;BASE_NOTAS[[#This Row],[CÓDIGO]]</f>
        <v>RNSP_SC</v>
      </c>
      <c r="B1669" s="4" t="s">
        <v>202</v>
      </c>
      <c r="C1669" s="4" t="s">
        <v>65</v>
      </c>
      <c r="D1669" s="4" t="s">
        <v>134</v>
      </c>
      <c r="E1669" s="42">
        <v>72.815286174869357</v>
      </c>
      <c r="F1669" s="4" t="s">
        <v>611</v>
      </c>
      <c r="G166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74.029012707955303</v>
      </c>
      <c r="H166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69" s="38" t="str">
        <f t="shared" ca="1" si="312"/>
        <v>-</v>
      </c>
      <c r="K1669" s="38">
        <f t="shared" ca="1" si="313"/>
        <v>65.306122448979593</v>
      </c>
      <c r="L1669" s="38">
        <f t="shared" ca="1" si="314"/>
        <v>57.298072980729813</v>
      </c>
      <c r="M1669" s="38" t="str">
        <f t="shared" ca="1" si="315"/>
        <v>-</v>
      </c>
      <c r="N1669" s="38">
        <f t="shared" ca="1" si="316"/>
        <v>57.614080744391337</v>
      </c>
      <c r="O1669" s="38">
        <f t="shared" ca="1" si="317"/>
        <v>67.459168896932056</v>
      </c>
      <c r="P1669" s="38">
        <f t="shared" ca="1" si="318"/>
        <v>77.947010873780272</v>
      </c>
      <c r="Q1669" s="38">
        <f t="shared" ca="1" si="319"/>
        <v>75.1725065987129</v>
      </c>
      <c r="R1669" s="38">
        <f t="shared" ca="1" si="320"/>
        <v>73.414921575748181</v>
      </c>
      <c r="S1669" s="38">
        <f t="shared" ca="1" si="321"/>
        <v>72.815286174869357</v>
      </c>
      <c r="T1669" s="38">
        <f t="shared" ca="1" si="322"/>
        <v>74.029012707955303</v>
      </c>
      <c r="U1669" s="38" t="str">
        <f t="shared" ca="1" si="323"/>
        <v>-</v>
      </c>
      <c r="V1669" s="38"/>
      <c r="W1669" s="38"/>
    </row>
    <row r="1670" spans="1:23" x14ac:dyDescent="0.35">
      <c r="A1670" s="2" t="str">
        <f>BASE_NOTAS[[#This Row],[Sigla]]&amp;BASE_NOTAS[[#This Row],[CÓDIGO]]</f>
        <v>ROSP_SC</v>
      </c>
      <c r="B1670" s="4" t="s">
        <v>203</v>
      </c>
      <c r="C1670" s="4" t="s">
        <v>65</v>
      </c>
      <c r="D1670" s="4" t="s">
        <v>134</v>
      </c>
      <c r="E1670" s="42">
        <v>100</v>
      </c>
      <c r="F1670" s="4" t="s">
        <v>611</v>
      </c>
      <c r="G167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95.022053464162326</v>
      </c>
      <c r="H167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70" s="38" t="str">
        <f t="shared" ca="1" si="312"/>
        <v>-</v>
      </c>
      <c r="K1670" s="38">
        <f t="shared" ca="1" si="313"/>
        <v>100</v>
      </c>
      <c r="L1670" s="38">
        <f t="shared" ca="1" si="314"/>
        <v>93.009430094300939</v>
      </c>
      <c r="M1670" s="38" t="str">
        <f t="shared" ca="1" si="315"/>
        <v>-</v>
      </c>
      <c r="N1670" s="38">
        <f t="shared" ca="1" si="316"/>
        <v>100</v>
      </c>
      <c r="O1670" s="38">
        <f t="shared" ca="1" si="317"/>
        <v>92.911252583306918</v>
      </c>
      <c r="P1670" s="38">
        <f t="shared" ca="1" si="318"/>
        <v>93.650129767817305</v>
      </c>
      <c r="Q1670" s="38">
        <f t="shared" ca="1" si="319"/>
        <v>93.580726704474102</v>
      </c>
      <c r="R1670" s="38">
        <f t="shared" ca="1" si="320"/>
        <v>97.895662800885745</v>
      </c>
      <c r="S1670" s="38">
        <f t="shared" ca="1" si="321"/>
        <v>100</v>
      </c>
      <c r="T1670" s="38">
        <f t="shared" ca="1" si="322"/>
        <v>95.022053464162326</v>
      </c>
      <c r="U1670" s="38" t="str">
        <f t="shared" ca="1" si="323"/>
        <v>-</v>
      </c>
      <c r="V1670" s="38"/>
      <c r="W1670" s="38"/>
    </row>
    <row r="1671" spans="1:23" x14ac:dyDescent="0.35">
      <c r="A1671" s="2" t="str">
        <f>BASE_NOTAS[[#This Row],[Sigla]]&amp;BASE_NOTAS[[#This Row],[CÓDIGO]]</f>
        <v>RRSP_SC</v>
      </c>
      <c r="B1671" s="4" t="s">
        <v>204</v>
      </c>
      <c r="C1671" s="4" t="s">
        <v>65</v>
      </c>
      <c r="D1671" s="4" t="s">
        <v>134</v>
      </c>
      <c r="E1671" s="42">
        <v>87.415369372417871</v>
      </c>
      <c r="F1671" s="4" t="s">
        <v>611</v>
      </c>
      <c r="G167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85.742874365030687</v>
      </c>
      <c r="H167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71" s="38" t="str">
        <f t="shared" ca="1" si="312"/>
        <v>-</v>
      </c>
      <c r="K1671" s="38">
        <f t="shared" ca="1" si="313"/>
        <v>44.897959183673478</v>
      </c>
      <c r="L1671" s="38">
        <f t="shared" ca="1" si="314"/>
        <v>32.861828618286182</v>
      </c>
      <c r="M1671" s="38" t="str">
        <f t="shared" ca="1" si="315"/>
        <v>-</v>
      </c>
      <c r="N1671" s="38">
        <f t="shared" ca="1" si="316"/>
        <v>59.160606281163744</v>
      </c>
      <c r="O1671" s="38">
        <f t="shared" ca="1" si="317"/>
        <v>71.829320933133872</v>
      </c>
      <c r="P1671" s="38">
        <f t="shared" ca="1" si="318"/>
        <v>83.544916253429818</v>
      </c>
      <c r="Q1671" s="38">
        <f t="shared" ca="1" si="319"/>
        <v>83.385465863982404</v>
      </c>
      <c r="R1671" s="38">
        <f t="shared" ca="1" si="320"/>
        <v>88.5268942423901</v>
      </c>
      <c r="S1671" s="38">
        <f t="shared" ca="1" si="321"/>
        <v>87.415369372417871</v>
      </c>
      <c r="T1671" s="38">
        <f t="shared" ca="1" si="322"/>
        <v>85.742874365030687</v>
      </c>
      <c r="U1671" s="38" t="str">
        <f t="shared" ca="1" si="323"/>
        <v>-</v>
      </c>
      <c r="V1671" s="38"/>
      <c r="W1671" s="38"/>
    </row>
    <row r="1672" spans="1:23" x14ac:dyDescent="0.35">
      <c r="A1672" s="2" t="str">
        <f>BASE_NOTAS[[#This Row],[Sigla]]&amp;BASE_NOTAS[[#This Row],[CÓDIGO]]</f>
        <v>RSSP_SC</v>
      </c>
      <c r="B1672" s="4" t="s">
        <v>205</v>
      </c>
      <c r="C1672" s="4" t="s">
        <v>65</v>
      </c>
      <c r="D1672" s="4" t="s">
        <v>134</v>
      </c>
      <c r="E1672" s="42">
        <v>49.461570747865288</v>
      </c>
      <c r="F1672" s="4" t="s">
        <v>611</v>
      </c>
      <c r="G167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55.108362848790463</v>
      </c>
      <c r="H167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72" s="38" t="str">
        <f t="shared" ca="1" si="312"/>
        <v>-</v>
      </c>
      <c r="K1672" s="38">
        <f t="shared" ca="1" si="313"/>
        <v>57.142857142857146</v>
      </c>
      <c r="L1672" s="38">
        <f t="shared" ca="1" si="314"/>
        <v>56.047560475604762</v>
      </c>
      <c r="M1672" s="38" t="str">
        <f t="shared" ca="1" si="315"/>
        <v>-</v>
      </c>
      <c r="N1672" s="38">
        <f t="shared" ca="1" si="316"/>
        <v>53.138014502868835</v>
      </c>
      <c r="O1672" s="38">
        <f t="shared" ca="1" si="317"/>
        <v>57.039677840088466</v>
      </c>
      <c r="P1672" s="38">
        <f t="shared" ca="1" si="318"/>
        <v>64.584167398319906</v>
      </c>
      <c r="Q1672" s="38">
        <f t="shared" ca="1" si="319"/>
        <v>65.204140597064608</v>
      </c>
      <c r="R1672" s="38">
        <f t="shared" ca="1" si="320"/>
        <v>64.454337399600263</v>
      </c>
      <c r="S1672" s="38">
        <f t="shared" ca="1" si="321"/>
        <v>49.461570747865288</v>
      </c>
      <c r="T1672" s="38">
        <f t="shared" ca="1" si="322"/>
        <v>55.108362848790463</v>
      </c>
      <c r="U1672" s="38" t="str">
        <f t="shared" ca="1" si="323"/>
        <v>-</v>
      </c>
      <c r="V1672" s="38"/>
      <c r="W1672" s="38"/>
    </row>
    <row r="1673" spans="1:23" x14ac:dyDescent="0.35">
      <c r="A1673" s="2" t="str">
        <f>BASE_NOTAS[[#This Row],[Sigla]]&amp;BASE_NOTAS[[#This Row],[CÓDIGO]]</f>
        <v>SCSP_SC</v>
      </c>
      <c r="B1673" s="4" t="s">
        <v>194</v>
      </c>
      <c r="C1673" s="4" t="s">
        <v>65</v>
      </c>
      <c r="D1673" s="4" t="s">
        <v>134</v>
      </c>
      <c r="E1673" s="42">
        <v>81.396946355802299</v>
      </c>
      <c r="F1673" s="4" t="s">
        <v>611</v>
      </c>
      <c r="G167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85.667457134361882</v>
      </c>
      <c r="H167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73" s="38" t="str">
        <f t="shared" ca="1" si="312"/>
        <v>-</v>
      </c>
      <c r="K1673" s="38">
        <f t="shared" ca="1" si="313"/>
        <v>61.224489795918366</v>
      </c>
      <c r="L1673" s="38">
        <f t="shared" ca="1" si="314"/>
        <v>74.76424764247642</v>
      </c>
      <c r="M1673" s="38" t="str">
        <f t="shared" ca="1" si="315"/>
        <v>-</v>
      </c>
      <c r="N1673" s="38">
        <f t="shared" ca="1" si="316"/>
        <v>68.604501689688405</v>
      </c>
      <c r="O1673" s="38">
        <f t="shared" ca="1" si="317"/>
        <v>73.426012965829415</v>
      </c>
      <c r="P1673" s="38">
        <f t="shared" ca="1" si="318"/>
        <v>81.185439497963017</v>
      </c>
      <c r="Q1673" s="38">
        <f t="shared" ca="1" si="319"/>
        <v>77.159888755356533</v>
      </c>
      <c r="R1673" s="38">
        <f t="shared" ca="1" si="320"/>
        <v>80.519283602485345</v>
      </c>
      <c r="S1673" s="38">
        <f t="shared" ca="1" si="321"/>
        <v>81.396946355802299</v>
      </c>
      <c r="T1673" s="38">
        <f t="shared" ca="1" si="322"/>
        <v>85.667457134361882</v>
      </c>
      <c r="U1673" s="38" t="str">
        <f t="shared" ca="1" si="323"/>
        <v>-</v>
      </c>
      <c r="V1673" s="38"/>
      <c r="W1673" s="38"/>
    </row>
    <row r="1674" spans="1:23" x14ac:dyDescent="0.35">
      <c r="A1674" s="2" t="str">
        <f>BASE_NOTAS[[#This Row],[Sigla]]&amp;BASE_NOTAS[[#This Row],[CÓDIGO]]</f>
        <v>SESP_SC</v>
      </c>
      <c r="B1674" s="4" t="s">
        <v>206</v>
      </c>
      <c r="C1674" s="4" t="s">
        <v>65</v>
      </c>
      <c r="D1674" s="4" t="s">
        <v>134</v>
      </c>
      <c r="E1674" s="42">
        <v>30.113785446590668</v>
      </c>
      <c r="F1674" s="4" t="s">
        <v>611</v>
      </c>
      <c r="G167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27.542056369769128</v>
      </c>
      <c r="H167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74" s="38" t="str">
        <f t="shared" ca="1" si="312"/>
        <v>-</v>
      </c>
      <c r="K1674" s="38">
        <f t="shared" ca="1" si="313"/>
        <v>2.0408163265306172</v>
      </c>
      <c r="L1674" s="38">
        <f t="shared" ca="1" si="314"/>
        <v>17.220172201722022</v>
      </c>
      <c r="M1674" s="38" t="str">
        <f t="shared" ca="1" si="315"/>
        <v>-</v>
      </c>
      <c r="N1674" s="38">
        <f t="shared" ca="1" si="316"/>
        <v>9.2531194120036702</v>
      </c>
      <c r="O1674" s="38">
        <f t="shared" ca="1" si="317"/>
        <v>0</v>
      </c>
      <c r="P1674" s="38">
        <f t="shared" ca="1" si="318"/>
        <v>0</v>
      </c>
      <c r="Q1674" s="38">
        <f t="shared" ca="1" si="319"/>
        <v>0</v>
      </c>
      <c r="R1674" s="38">
        <f t="shared" ca="1" si="320"/>
        <v>0</v>
      </c>
      <c r="S1674" s="38">
        <f t="shared" ca="1" si="321"/>
        <v>30.113785446590668</v>
      </c>
      <c r="T1674" s="38">
        <f t="shared" ca="1" si="322"/>
        <v>27.542056369769128</v>
      </c>
      <c r="U1674" s="38" t="str">
        <f t="shared" ca="1" si="323"/>
        <v>-</v>
      </c>
      <c r="V1674" s="38"/>
      <c r="W1674" s="38"/>
    </row>
    <row r="1675" spans="1:23" x14ac:dyDescent="0.35">
      <c r="A1675" s="2" t="str">
        <f>BASE_NOTAS[[#This Row],[Sigla]]&amp;BASE_NOTAS[[#This Row],[CÓDIGO]]</f>
        <v>SPSP_SC</v>
      </c>
      <c r="B1675" s="4" t="s">
        <v>186</v>
      </c>
      <c r="C1675" s="4" t="s">
        <v>65</v>
      </c>
      <c r="D1675" s="4" t="s">
        <v>134</v>
      </c>
      <c r="E1675" s="42">
        <v>75.839369911189891</v>
      </c>
      <c r="F1675" s="4" t="s">
        <v>611</v>
      </c>
      <c r="G167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77.050447217283292</v>
      </c>
      <c r="H167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75" s="38" t="str">
        <f t="shared" ca="1" si="312"/>
        <v>-</v>
      </c>
      <c r="K1675" s="38">
        <f t="shared" ca="1" si="313"/>
        <v>69.387755102040813</v>
      </c>
      <c r="L1675" s="38">
        <f t="shared" ca="1" si="314"/>
        <v>70.254202542025425</v>
      </c>
      <c r="M1675" s="38" t="str">
        <f t="shared" ca="1" si="315"/>
        <v>-</v>
      </c>
      <c r="N1675" s="38">
        <f t="shared" ca="1" si="316"/>
        <v>80.472973477453195</v>
      </c>
      <c r="O1675" s="38">
        <f t="shared" ca="1" si="317"/>
        <v>82.638922776424536</v>
      </c>
      <c r="P1675" s="38">
        <f t="shared" ca="1" si="318"/>
        <v>88.152018543276583</v>
      </c>
      <c r="Q1675" s="38">
        <f t="shared" ca="1" si="319"/>
        <v>84.052145111076229</v>
      </c>
      <c r="R1675" s="38">
        <f t="shared" ca="1" si="320"/>
        <v>83.600760860542835</v>
      </c>
      <c r="S1675" s="38">
        <f t="shared" ca="1" si="321"/>
        <v>75.839369911189891</v>
      </c>
      <c r="T1675" s="38">
        <f t="shared" ca="1" si="322"/>
        <v>77.050447217283292</v>
      </c>
      <c r="U1675" s="38" t="str">
        <f t="shared" ca="1" si="323"/>
        <v>-</v>
      </c>
      <c r="V1675" s="38"/>
      <c r="W1675" s="38"/>
    </row>
    <row r="1676" spans="1:23" x14ac:dyDescent="0.35">
      <c r="A1676" s="2" t="str">
        <f>BASE_NOTAS[[#This Row],[Sigla]]&amp;BASE_NOTAS[[#This Row],[CÓDIGO]]</f>
        <v>TOSP_SC</v>
      </c>
      <c r="B1676" s="4" t="s">
        <v>185</v>
      </c>
      <c r="C1676" s="4" t="s">
        <v>65</v>
      </c>
      <c r="D1676" s="4" t="s">
        <v>134</v>
      </c>
      <c r="E1676" s="42">
        <v>28.579086072632492</v>
      </c>
      <c r="F1676" s="4" t="s">
        <v>611</v>
      </c>
      <c r="G167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36.625312105876397</v>
      </c>
      <c r="H167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76" s="38" t="str">
        <f t="shared" ca="1" si="312"/>
        <v>-</v>
      </c>
      <c r="K1676" s="38">
        <f t="shared" ca="1" si="313"/>
        <v>55.102040816326529</v>
      </c>
      <c r="L1676" s="38">
        <f t="shared" ca="1" si="314"/>
        <v>34.235342353423533</v>
      </c>
      <c r="M1676" s="38" t="str">
        <f t="shared" ca="1" si="315"/>
        <v>-</v>
      </c>
      <c r="N1676" s="38">
        <f t="shared" ca="1" si="316"/>
        <v>36.675776026129313</v>
      </c>
      <c r="O1676" s="38">
        <f t="shared" ca="1" si="317"/>
        <v>41.889758495103912</v>
      </c>
      <c r="P1676" s="38">
        <f t="shared" ca="1" si="318"/>
        <v>56.956202226207836</v>
      </c>
      <c r="Q1676" s="38">
        <f t="shared" ca="1" si="319"/>
        <v>56.17276923416977</v>
      </c>
      <c r="R1676" s="38">
        <f t="shared" ca="1" si="320"/>
        <v>50.798286379895522</v>
      </c>
      <c r="S1676" s="38">
        <f t="shared" ca="1" si="321"/>
        <v>28.579086072632492</v>
      </c>
      <c r="T1676" s="38">
        <f t="shared" ca="1" si="322"/>
        <v>36.625312105876397</v>
      </c>
      <c r="U1676" s="38" t="str">
        <f t="shared" ca="1" si="323"/>
        <v>-</v>
      </c>
      <c r="V1676" s="38"/>
      <c r="W1676" s="38"/>
    </row>
    <row r="1677" spans="1:23" x14ac:dyDescent="0.35">
      <c r="A1677" s="2" t="str">
        <f>BASE_NOTAS[[#This Row],[Sigla]]&amp;BASE_NOTAS[[#This Row],[CÓDIGO]]</f>
        <v>ACSP_CC</v>
      </c>
      <c r="B1677" s="4" t="s">
        <v>156</v>
      </c>
      <c r="C1677" s="4" t="s">
        <v>66</v>
      </c>
      <c r="D1677" s="4" t="s">
        <v>135</v>
      </c>
      <c r="E1677" s="42">
        <v>60.833217799157119</v>
      </c>
      <c r="F1677" s="4" t="s">
        <v>611</v>
      </c>
      <c r="G167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79.119504227623935</v>
      </c>
      <c r="H167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77" s="38">
        <f t="shared" ca="1" si="312"/>
        <v>50.28843889401395</v>
      </c>
      <c r="K1677" s="38">
        <f t="shared" ca="1" si="313"/>
        <v>92.334905660377359</v>
      </c>
      <c r="L1677" s="38">
        <f t="shared" ca="1" si="314"/>
        <v>23.270440251572339</v>
      </c>
      <c r="M1677" s="38" t="str">
        <f t="shared" ca="1" si="315"/>
        <v>-</v>
      </c>
      <c r="N1677" s="38">
        <f t="shared" ca="1" si="316"/>
        <v>69.737427026836514</v>
      </c>
      <c r="O1677" s="38">
        <f t="shared" ca="1" si="317"/>
        <v>96.617364958744218</v>
      </c>
      <c r="P1677" s="38">
        <f t="shared" ca="1" si="318"/>
        <v>87.540004490424735</v>
      </c>
      <c r="Q1677" s="38">
        <f t="shared" ca="1" si="319"/>
        <v>79.792241309390377</v>
      </c>
      <c r="R1677" s="38">
        <f t="shared" ca="1" si="320"/>
        <v>79.259818063258678</v>
      </c>
      <c r="S1677" s="38">
        <f t="shared" ca="1" si="321"/>
        <v>60.833217799157119</v>
      </c>
      <c r="T1677" s="38">
        <f t="shared" ca="1" si="322"/>
        <v>79.119504227623935</v>
      </c>
      <c r="U1677" s="38" t="str">
        <f t="shared" ca="1" si="323"/>
        <v>-</v>
      </c>
      <c r="V1677" s="38"/>
      <c r="W1677" s="38"/>
    </row>
    <row r="1678" spans="1:23" x14ac:dyDescent="0.35">
      <c r="A1678" s="2" t="str">
        <f>BASE_NOTAS[[#This Row],[Sigla]]&amp;BASE_NOTAS[[#This Row],[CÓDIGO]]</f>
        <v>ALSP_CC</v>
      </c>
      <c r="B1678" s="4" t="s">
        <v>157</v>
      </c>
      <c r="C1678" s="4" t="s">
        <v>66</v>
      </c>
      <c r="D1678" s="4" t="s">
        <v>135</v>
      </c>
      <c r="E1678" s="42">
        <v>0</v>
      </c>
      <c r="F1678" s="4" t="s">
        <v>611</v>
      </c>
      <c r="G167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167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78" s="38">
        <f t="shared" ca="1" si="312"/>
        <v>16.297548602998248</v>
      </c>
      <c r="K1678" s="38">
        <f t="shared" ca="1" si="313"/>
        <v>70.577830188679258</v>
      </c>
      <c r="L1678" s="38">
        <f t="shared" ca="1" si="314"/>
        <v>30.817610062893081</v>
      </c>
      <c r="M1678" s="38" t="str">
        <f t="shared" ca="1" si="315"/>
        <v>-</v>
      </c>
      <c r="N1678" s="38">
        <f t="shared" ca="1" si="316"/>
        <v>55.519589287914719</v>
      </c>
      <c r="O1678" s="38">
        <f t="shared" ca="1" si="317"/>
        <v>49.2391573339251</v>
      </c>
      <c r="P1678" s="38">
        <f t="shared" ca="1" si="318"/>
        <v>0</v>
      </c>
      <c r="Q1678" s="38">
        <f t="shared" ca="1" si="319"/>
        <v>15.353421829686326</v>
      </c>
      <c r="R1678" s="38">
        <f t="shared" ca="1" si="320"/>
        <v>5.5566138153103566</v>
      </c>
      <c r="S1678" s="38">
        <f t="shared" ca="1" si="321"/>
        <v>0</v>
      </c>
      <c r="T1678" s="38">
        <f t="shared" ca="1" si="322"/>
        <v>0</v>
      </c>
      <c r="U1678" s="38" t="str">
        <f t="shared" ca="1" si="323"/>
        <v>-</v>
      </c>
      <c r="V1678" s="38"/>
      <c r="W1678" s="38"/>
    </row>
    <row r="1679" spans="1:23" x14ac:dyDescent="0.35">
      <c r="A1679" s="2" t="str">
        <f>BASE_NOTAS[[#This Row],[Sigla]]&amp;BASE_NOTAS[[#This Row],[CÓDIGO]]</f>
        <v>AMSP_CC</v>
      </c>
      <c r="B1679" s="4" t="s">
        <v>158</v>
      </c>
      <c r="C1679" s="4" t="s">
        <v>66</v>
      </c>
      <c r="D1679" s="4" t="s">
        <v>135</v>
      </c>
      <c r="E1679" s="42">
        <v>81.682947979341989</v>
      </c>
      <c r="F1679" s="4" t="s">
        <v>611</v>
      </c>
      <c r="G167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91.058617611010064</v>
      </c>
      <c r="H167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79" s="38">
        <f t="shared" ca="1" si="312"/>
        <v>4.50663922779448</v>
      </c>
      <c r="K1679" s="38">
        <f t="shared" ca="1" si="313"/>
        <v>0</v>
      </c>
      <c r="L1679" s="38">
        <f t="shared" ca="1" si="314"/>
        <v>40.880503144654092</v>
      </c>
      <c r="M1679" s="38" t="str">
        <f t="shared" ca="1" si="315"/>
        <v>-</v>
      </c>
      <c r="N1679" s="38">
        <f t="shared" ca="1" si="316"/>
        <v>32.254909845978062</v>
      </c>
      <c r="O1679" s="38">
        <f t="shared" ca="1" si="317"/>
        <v>73.189296334241945</v>
      </c>
      <c r="P1679" s="38">
        <f t="shared" ca="1" si="318"/>
        <v>75.153573270414398</v>
      </c>
      <c r="Q1679" s="38">
        <f t="shared" ca="1" si="319"/>
        <v>90.37712694879842</v>
      </c>
      <c r="R1679" s="38">
        <f t="shared" ca="1" si="320"/>
        <v>100</v>
      </c>
      <c r="S1679" s="38">
        <f t="shared" ca="1" si="321"/>
        <v>81.682947979341989</v>
      </c>
      <c r="T1679" s="38">
        <f t="shared" ca="1" si="322"/>
        <v>91.058617611010064</v>
      </c>
      <c r="U1679" s="38" t="str">
        <f t="shared" ca="1" si="323"/>
        <v>-</v>
      </c>
      <c r="V1679" s="38"/>
      <c r="W1679" s="38"/>
    </row>
    <row r="1680" spans="1:23" x14ac:dyDescent="0.35">
      <c r="A1680" s="2" t="str">
        <f>BASE_NOTAS[[#This Row],[Sigla]]&amp;BASE_NOTAS[[#This Row],[CÓDIGO]]</f>
        <v>APSP_CC</v>
      </c>
      <c r="B1680" s="4" t="s">
        <v>184</v>
      </c>
      <c r="C1680" s="4" t="s">
        <v>66</v>
      </c>
      <c r="D1680" s="4" t="s">
        <v>135</v>
      </c>
      <c r="E1680" s="42">
        <v>43.342839472254958</v>
      </c>
      <c r="F1680" s="4" t="s">
        <v>611</v>
      </c>
      <c r="G168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67.265787351431996</v>
      </c>
      <c r="H168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80" s="38">
        <f t="shared" ca="1" si="312"/>
        <v>42.379138771607785</v>
      </c>
      <c r="K1680" s="38">
        <f t="shared" ca="1" si="313"/>
        <v>85.731132075471706</v>
      </c>
      <c r="L1680" s="38">
        <f t="shared" ca="1" si="314"/>
        <v>52.201257861635213</v>
      </c>
      <c r="M1680" s="38" t="str">
        <f t="shared" ca="1" si="315"/>
        <v>-</v>
      </c>
      <c r="N1680" s="38">
        <f t="shared" ca="1" si="316"/>
        <v>80.21686359247343</v>
      </c>
      <c r="O1680" s="38">
        <f t="shared" ca="1" si="317"/>
        <v>100</v>
      </c>
      <c r="P1680" s="38">
        <f t="shared" ca="1" si="318"/>
        <v>96.908572161065777</v>
      </c>
      <c r="Q1680" s="38">
        <f t="shared" ca="1" si="319"/>
        <v>91.61132966199024</v>
      </c>
      <c r="R1680" s="38">
        <f t="shared" ca="1" si="320"/>
        <v>66.658578553271383</v>
      </c>
      <c r="S1680" s="38">
        <f t="shared" ca="1" si="321"/>
        <v>43.342839472254958</v>
      </c>
      <c r="T1680" s="38">
        <f t="shared" ca="1" si="322"/>
        <v>67.265787351431996</v>
      </c>
      <c r="U1680" s="38" t="str">
        <f t="shared" ca="1" si="323"/>
        <v>-</v>
      </c>
      <c r="V1680" s="38"/>
      <c r="W1680" s="38"/>
    </row>
    <row r="1681" spans="1:23" x14ac:dyDescent="0.35">
      <c r="A1681" s="2" t="str">
        <f>BASE_NOTAS[[#This Row],[Sigla]]&amp;BASE_NOTAS[[#This Row],[CÓDIGO]]</f>
        <v>BASP_CC</v>
      </c>
      <c r="B1681" s="4" t="s">
        <v>187</v>
      </c>
      <c r="C1681" s="4" t="s">
        <v>66</v>
      </c>
      <c r="D1681" s="4" t="s">
        <v>135</v>
      </c>
      <c r="E1681" s="42">
        <v>67.577840218834524</v>
      </c>
      <c r="F1681" s="4" t="s">
        <v>611</v>
      </c>
      <c r="G168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68.691101250570441</v>
      </c>
      <c r="H168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81" s="38">
        <f t="shared" ca="1" si="312"/>
        <v>70.204207687189992</v>
      </c>
      <c r="K1681" s="38">
        <f t="shared" ca="1" si="313"/>
        <v>76.650943396226424</v>
      </c>
      <c r="L1681" s="38">
        <f t="shared" ca="1" si="314"/>
        <v>69.811320754716974</v>
      </c>
      <c r="M1681" s="38" t="str">
        <f t="shared" ca="1" si="315"/>
        <v>-</v>
      </c>
      <c r="N1681" s="38">
        <f t="shared" ca="1" si="316"/>
        <v>98.997009402909924</v>
      </c>
      <c r="O1681" s="38">
        <f t="shared" ca="1" si="317"/>
        <v>92.383537382214485</v>
      </c>
      <c r="P1681" s="38">
        <f t="shared" ca="1" si="318"/>
        <v>91.559781102373933</v>
      </c>
      <c r="Q1681" s="38">
        <f t="shared" ca="1" si="319"/>
        <v>92.485377679084067</v>
      </c>
      <c r="R1681" s="38">
        <f t="shared" ca="1" si="320"/>
        <v>84.435121643013602</v>
      </c>
      <c r="S1681" s="38">
        <f t="shared" ca="1" si="321"/>
        <v>67.577840218834524</v>
      </c>
      <c r="T1681" s="38">
        <f t="shared" ca="1" si="322"/>
        <v>68.691101250570441</v>
      </c>
      <c r="U1681" s="38" t="str">
        <f t="shared" ca="1" si="323"/>
        <v>-</v>
      </c>
      <c r="V1681" s="38"/>
      <c r="W1681" s="38"/>
    </row>
    <row r="1682" spans="1:23" x14ac:dyDescent="0.35">
      <c r="A1682" s="2" t="str">
        <f>BASE_NOTAS[[#This Row],[Sigla]]&amp;BASE_NOTAS[[#This Row],[CÓDIGO]]</f>
        <v>CESP_CC</v>
      </c>
      <c r="B1682" s="4" t="s">
        <v>188</v>
      </c>
      <c r="C1682" s="4" t="s">
        <v>66</v>
      </c>
      <c r="D1682" s="4" t="s">
        <v>135</v>
      </c>
      <c r="E1682" s="42">
        <v>50.987850794939042</v>
      </c>
      <c r="F1682" s="4" t="s">
        <v>611</v>
      </c>
      <c r="G168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57.945617484536911</v>
      </c>
      <c r="H168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82" s="38">
        <f t="shared" ca="1" si="312"/>
        <v>35.816307771706533</v>
      </c>
      <c r="K1682" s="38">
        <f t="shared" ca="1" si="313"/>
        <v>51.503537735849058</v>
      </c>
      <c r="L1682" s="38">
        <f t="shared" ca="1" si="314"/>
        <v>40.251572327044038</v>
      </c>
      <c r="M1682" s="38" t="str">
        <f t="shared" ca="1" si="315"/>
        <v>-</v>
      </c>
      <c r="N1682" s="38">
        <f t="shared" ca="1" si="316"/>
        <v>48.25965488122759</v>
      </c>
      <c r="O1682" s="38">
        <f t="shared" ca="1" si="317"/>
        <v>66.449021848784867</v>
      </c>
      <c r="P1682" s="38">
        <f t="shared" ca="1" si="318"/>
        <v>66.622147232515943</v>
      </c>
      <c r="Q1682" s="38">
        <f t="shared" ca="1" si="319"/>
        <v>67.297612814681685</v>
      </c>
      <c r="R1682" s="38">
        <f t="shared" ca="1" si="320"/>
        <v>53.527711806813237</v>
      </c>
      <c r="S1682" s="38">
        <f t="shared" ca="1" si="321"/>
        <v>50.987850794939042</v>
      </c>
      <c r="T1682" s="38">
        <f t="shared" ca="1" si="322"/>
        <v>57.945617484536911</v>
      </c>
      <c r="U1682" s="38" t="str">
        <f t="shared" ca="1" si="323"/>
        <v>-</v>
      </c>
      <c r="V1682" s="38"/>
      <c r="W1682" s="38"/>
    </row>
    <row r="1683" spans="1:23" x14ac:dyDescent="0.35">
      <c r="A1683" s="2" t="str">
        <f>BASE_NOTAS[[#This Row],[Sigla]]&amp;BASE_NOTAS[[#This Row],[CÓDIGO]]</f>
        <v>DFSP_CC</v>
      </c>
      <c r="B1683" s="4" t="s">
        <v>189</v>
      </c>
      <c r="C1683" s="4" t="s">
        <v>66</v>
      </c>
      <c r="D1683" s="4" t="s">
        <v>135</v>
      </c>
      <c r="E1683" s="42">
        <v>18.516079495770427</v>
      </c>
      <c r="F1683" s="4" t="s">
        <v>611</v>
      </c>
      <c r="G168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18.165597425397166</v>
      </c>
      <c r="H168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83" s="38">
        <f t="shared" ca="1" si="312"/>
        <v>30.574989555868399</v>
      </c>
      <c r="K1683" s="38">
        <f t="shared" ca="1" si="313"/>
        <v>80.689858490566053</v>
      </c>
      <c r="L1683" s="38">
        <f t="shared" ca="1" si="314"/>
        <v>32.704402515723274</v>
      </c>
      <c r="M1683" s="38" t="str">
        <f t="shared" ca="1" si="315"/>
        <v>-</v>
      </c>
      <c r="N1683" s="38">
        <f t="shared" ca="1" si="316"/>
        <v>65.408886991661888</v>
      </c>
      <c r="O1683" s="38">
        <f t="shared" ca="1" si="317"/>
        <v>73.539462031623458</v>
      </c>
      <c r="P1683" s="38">
        <f t="shared" ca="1" si="318"/>
        <v>31.909861355901356</v>
      </c>
      <c r="Q1683" s="38">
        <f t="shared" ca="1" si="319"/>
        <v>41.634732834008425</v>
      </c>
      <c r="R1683" s="38">
        <f t="shared" ca="1" si="320"/>
        <v>2.3411955247279792</v>
      </c>
      <c r="S1683" s="38">
        <f t="shared" ca="1" si="321"/>
        <v>18.516079495770427</v>
      </c>
      <c r="T1683" s="38">
        <f t="shared" ca="1" si="322"/>
        <v>18.165597425397166</v>
      </c>
      <c r="U1683" s="38" t="str">
        <f t="shared" ca="1" si="323"/>
        <v>-</v>
      </c>
      <c r="V1683" s="38"/>
      <c r="W1683" s="38"/>
    </row>
    <row r="1684" spans="1:23" x14ac:dyDescent="0.35">
      <c r="A1684" s="2" t="str">
        <f>BASE_NOTAS[[#This Row],[Sigla]]&amp;BASE_NOTAS[[#This Row],[CÓDIGO]]</f>
        <v>ESSP_CC</v>
      </c>
      <c r="B1684" s="4" t="s">
        <v>183</v>
      </c>
      <c r="C1684" s="4" t="s">
        <v>66</v>
      </c>
      <c r="D1684" s="4" t="s">
        <v>135</v>
      </c>
      <c r="E1684" s="42">
        <v>57.377430706576085</v>
      </c>
      <c r="F1684" s="4" t="s">
        <v>611</v>
      </c>
      <c r="G168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61.847354070704142</v>
      </c>
      <c r="H168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84" s="38">
        <f t="shared" ca="1" si="312"/>
        <v>84.85135180375589</v>
      </c>
      <c r="K1684" s="38">
        <f t="shared" ca="1" si="313"/>
        <v>100</v>
      </c>
      <c r="L1684" s="38">
        <f t="shared" ca="1" si="314"/>
        <v>75.471698113207552</v>
      </c>
      <c r="M1684" s="38" t="str">
        <f t="shared" ca="1" si="315"/>
        <v>-</v>
      </c>
      <c r="N1684" s="38">
        <f t="shared" ca="1" si="316"/>
        <v>83.088451788098595</v>
      </c>
      <c r="O1684" s="38">
        <f t="shared" ca="1" si="317"/>
        <v>69.800196489934422</v>
      </c>
      <c r="P1684" s="38">
        <f t="shared" ca="1" si="318"/>
        <v>54.162805701840014</v>
      </c>
      <c r="Q1684" s="38">
        <f t="shared" ca="1" si="319"/>
        <v>70.084434930453227</v>
      </c>
      <c r="R1684" s="38">
        <f t="shared" ca="1" si="320"/>
        <v>65.64739681896171</v>
      </c>
      <c r="S1684" s="38">
        <f t="shared" ca="1" si="321"/>
        <v>57.377430706576085</v>
      </c>
      <c r="T1684" s="38">
        <f t="shared" ca="1" si="322"/>
        <v>61.847354070704142</v>
      </c>
      <c r="U1684" s="38" t="str">
        <f t="shared" ca="1" si="323"/>
        <v>-</v>
      </c>
      <c r="V1684" s="38"/>
      <c r="W1684" s="38"/>
    </row>
    <row r="1685" spans="1:23" x14ac:dyDescent="0.35">
      <c r="A1685" s="2" t="str">
        <f>BASE_NOTAS[[#This Row],[Sigla]]&amp;BASE_NOTAS[[#This Row],[CÓDIGO]]</f>
        <v>GOSP_CC</v>
      </c>
      <c r="B1685" s="4" t="s">
        <v>190</v>
      </c>
      <c r="C1685" s="4" t="s">
        <v>66</v>
      </c>
      <c r="D1685" s="4" t="s">
        <v>135</v>
      </c>
      <c r="E1685" s="42">
        <v>56.024905952339751</v>
      </c>
      <c r="F1685" s="4" t="s">
        <v>611</v>
      </c>
      <c r="G168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75.787250233022462</v>
      </c>
      <c r="H168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85" s="38">
        <f t="shared" ca="1" si="312"/>
        <v>49.516728194638503</v>
      </c>
      <c r="K1685" s="38">
        <f t="shared" ca="1" si="313"/>
        <v>72.906839622641513</v>
      </c>
      <c r="L1685" s="38">
        <f t="shared" ca="1" si="314"/>
        <v>52.830188679245275</v>
      </c>
      <c r="M1685" s="38" t="str">
        <f t="shared" ca="1" si="315"/>
        <v>-</v>
      </c>
      <c r="N1685" s="38">
        <f t="shared" ca="1" si="316"/>
        <v>78.505568328729979</v>
      </c>
      <c r="O1685" s="38">
        <f t="shared" ca="1" si="317"/>
        <v>77.425655481556561</v>
      </c>
      <c r="P1685" s="38">
        <f t="shared" ca="1" si="318"/>
        <v>70.182483754149089</v>
      </c>
      <c r="Q1685" s="38">
        <f t="shared" ca="1" si="319"/>
        <v>67.778817972791956</v>
      </c>
      <c r="R1685" s="38">
        <f t="shared" ca="1" si="320"/>
        <v>51.544725368748011</v>
      </c>
      <c r="S1685" s="38">
        <f t="shared" ca="1" si="321"/>
        <v>56.024905952339751</v>
      </c>
      <c r="T1685" s="38">
        <f t="shared" ca="1" si="322"/>
        <v>75.787250233022462</v>
      </c>
      <c r="U1685" s="38" t="str">
        <f t="shared" ca="1" si="323"/>
        <v>-</v>
      </c>
      <c r="V1685" s="38"/>
      <c r="W1685" s="38"/>
    </row>
    <row r="1686" spans="1:23" x14ac:dyDescent="0.35">
      <c r="A1686" s="2" t="str">
        <f>BASE_NOTAS[[#This Row],[Sigla]]&amp;BASE_NOTAS[[#This Row],[CÓDIGO]]</f>
        <v>MASP_CC</v>
      </c>
      <c r="B1686" s="4" t="s">
        <v>191</v>
      </c>
      <c r="C1686" s="4" t="s">
        <v>66</v>
      </c>
      <c r="D1686" s="4" t="s">
        <v>135</v>
      </c>
      <c r="E1686" s="42">
        <v>81.22683674166899</v>
      </c>
      <c r="F1686" s="4" t="s">
        <v>611</v>
      </c>
      <c r="G168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93.961770690646688</v>
      </c>
      <c r="H168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86" s="38">
        <f t="shared" ca="1" si="312"/>
        <v>85.212701611204579</v>
      </c>
      <c r="K1686" s="38">
        <f t="shared" ca="1" si="313"/>
        <v>93.455188679245282</v>
      </c>
      <c r="L1686" s="38">
        <f t="shared" ca="1" si="314"/>
        <v>77.358490566037744</v>
      </c>
      <c r="M1686" s="38" t="str">
        <f t="shared" ca="1" si="315"/>
        <v>-</v>
      </c>
      <c r="N1686" s="38">
        <f t="shared" ca="1" si="316"/>
        <v>96.809070432535307</v>
      </c>
      <c r="O1686" s="38">
        <f t="shared" ca="1" si="317"/>
        <v>90.18256348263138</v>
      </c>
      <c r="P1686" s="38">
        <f t="shared" ca="1" si="318"/>
        <v>93.06015295537793</v>
      </c>
      <c r="Q1686" s="38">
        <f t="shared" ca="1" si="319"/>
        <v>96.492479671320169</v>
      </c>
      <c r="R1686" s="38">
        <f t="shared" ca="1" si="320"/>
        <v>95.07989211105243</v>
      </c>
      <c r="S1686" s="38">
        <f t="shared" ca="1" si="321"/>
        <v>81.22683674166899</v>
      </c>
      <c r="T1686" s="38">
        <f t="shared" ca="1" si="322"/>
        <v>93.961770690646688</v>
      </c>
      <c r="U1686" s="38" t="str">
        <f t="shared" ca="1" si="323"/>
        <v>-</v>
      </c>
      <c r="V1686" s="38"/>
      <c r="W1686" s="38"/>
    </row>
    <row r="1687" spans="1:23" x14ac:dyDescent="0.35">
      <c r="A1687" s="2" t="str">
        <f>BASE_NOTAS[[#This Row],[Sigla]]&amp;BASE_NOTAS[[#This Row],[CÓDIGO]]</f>
        <v>MGSP_CC</v>
      </c>
      <c r="B1687" s="4" t="s">
        <v>192</v>
      </c>
      <c r="C1687" s="4" t="s">
        <v>66</v>
      </c>
      <c r="D1687" s="4" t="s">
        <v>135</v>
      </c>
      <c r="E1687" s="42">
        <v>61.876449413866965</v>
      </c>
      <c r="F1687" s="4" t="s">
        <v>611</v>
      </c>
      <c r="G168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62.575654301753588</v>
      </c>
      <c r="H168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87" s="38">
        <f t="shared" ca="1" si="312"/>
        <v>61.756227765335311</v>
      </c>
      <c r="K1687" s="38">
        <f t="shared" ca="1" si="313"/>
        <v>87.529481132075475</v>
      </c>
      <c r="L1687" s="38">
        <f t="shared" ca="1" si="314"/>
        <v>64.150943396226424</v>
      </c>
      <c r="M1687" s="38" t="str">
        <f t="shared" ca="1" si="315"/>
        <v>-</v>
      </c>
      <c r="N1687" s="38">
        <f t="shared" ca="1" si="316"/>
        <v>79.551797672452679</v>
      </c>
      <c r="O1687" s="38">
        <f t="shared" ca="1" si="317"/>
        <v>77.333928381635801</v>
      </c>
      <c r="P1687" s="38">
        <f t="shared" ca="1" si="318"/>
        <v>68.467650280157301</v>
      </c>
      <c r="Q1687" s="38">
        <f t="shared" ca="1" si="319"/>
        <v>72.578070122575895</v>
      </c>
      <c r="R1687" s="38">
        <f t="shared" ca="1" si="320"/>
        <v>66.028046386207791</v>
      </c>
      <c r="S1687" s="38">
        <f t="shared" ca="1" si="321"/>
        <v>61.876449413866965</v>
      </c>
      <c r="T1687" s="38">
        <f t="shared" ca="1" si="322"/>
        <v>62.575654301753588</v>
      </c>
      <c r="U1687" s="38" t="str">
        <f t="shared" ca="1" si="323"/>
        <v>-</v>
      </c>
      <c r="V1687" s="38"/>
      <c r="W1687" s="38"/>
    </row>
    <row r="1688" spans="1:23" x14ac:dyDescent="0.35">
      <c r="A1688" s="2" t="str">
        <f>BASE_NOTAS[[#This Row],[Sigla]]&amp;BASE_NOTAS[[#This Row],[CÓDIGO]]</f>
        <v>MSSP_CC</v>
      </c>
      <c r="B1688" s="4" t="s">
        <v>193</v>
      </c>
      <c r="C1688" s="4" t="s">
        <v>66</v>
      </c>
      <c r="D1688" s="4" t="s">
        <v>135</v>
      </c>
      <c r="E1688" s="42">
        <v>15.04478340772711</v>
      </c>
      <c r="F1688" s="4" t="s">
        <v>611</v>
      </c>
      <c r="G168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32.424422969517607</v>
      </c>
      <c r="H168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88" s="38">
        <f t="shared" ca="1" si="312"/>
        <v>27.618668248489115</v>
      </c>
      <c r="K1688" s="38">
        <f t="shared" ca="1" si="313"/>
        <v>71.403301886792462</v>
      </c>
      <c r="L1688" s="38">
        <f t="shared" ca="1" si="314"/>
        <v>55.974842767295598</v>
      </c>
      <c r="M1688" s="38" t="str">
        <f t="shared" ca="1" si="315"/>
        <v>-</v>
      </c>
      <c r="N1688" s="38">
        <f t="shared" ca="1" si="316"/>
        <v>67.515404464110333</v>
      </c>
      <c r="O1688" s="38">
        <f t="shared" ca="1" si="317"/>
        <v>59.450443463751199</v>
      </c>
      <c r="P1688" s="38">
        <f t="shared" ca="1" si="318"/>
        <v>42.791818705527874</v>
      </c>
      <c r="Q1688" s="38">
        <f t="shared" ca="1" si="319"/>
        <v>53.213876805275568</v>
      </c>
      <c r="R1688" s="38">
        <f t="shared" ca="1" si="320"/>
        <v>37.048629790788326</v>
      </c>
      <c r="S1688" s="38">
        <f t="shared" ca="1" si="321"/>
        <v>15.04478340772711</v>
      </c>
      <c r="T1688" s="38">
        <f t="shared" ca="1" si="322"/>
        <v>32.424422969517607</v>
      </c>
      <c r="U1688" s="38" t="str">
        <f t="shared" ca="1" si="323"/>
        <v>-</v>
      </c>
      <c r="V1688" s="38"/>
      <c r="W1688" s="38"/>
    </row>
    <row r="1689" spans="1:23" x14ac:dyDescent="0.35">
      <c r="A1689" s="2" t="str">
        <f>BASE_NOTAS[[#This Row],[Sigla]]&amp;BASE_NOTAS[[#This Row],[CÓDIGO]]</f>
        <v>MTSP_CC</v>
      </c>
      <c r="B1689" s="4" t="s">
        <v>195</v>
      </c>
      <c r="C1689" s="4" t="s">
        <v>66</v>
      </c>
      <c r="D1689" s="4" t="s">
        <v>135</v>
      </c>
      <c r="E1689" s="42">
        <v>85.852089135064816</v>
      </c>
      <c r="F1689" s="4" t="s">
        <v>611</v>
      </c>
      <c r="G168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94.309423876910287</v>
      </c>
      <c r="H168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89" s="38">
        <f t="shared" ca="1" si="312"/>
        <v>48.309316384703706</v>
      </c>
      <c r="K1689" s="38">
        <f t="shared" ca="1" si="313"/>
        <v>94.693396226415103</v>
      </c>
      <c r="L1689" s="38">
        <f t="shared" ca="1" si="314"/>
        <v>77.358490566037744</v>
      </c>
      <c r="M1689" s="38" t="str">
        <f t="shared" ca="1" si="315"/>
        <v>-</v>
      </c>
      <c r="N1689" s="38">
        <f t="shared" ca="1" si="316"/>
        <v>92.590982315491487</v>
      </c>
      <c r="O1689" s="38">
        <f t="shared" ca="1" si="317"/>
        <v>88.335902301251323</v>
      </c>
      <c r="P1689" s="38">
        <f t="shared" ca="1" si="318"/>
        <v>92.161970898221469</v>
      </c>
      <c r="Q1689" s="38">
        <f t="shared" ca="1" si="319"/>
        <v>90.57678104565484</v>
      </c>
      <c r="R1689" s="38">
        <f t="shared" ca="1" si="320"/>
        <v>91.785046824881334</v>
      </c>
      <c r="S1689" s="38">
        <f t="shared" ca="1" si="321"/>
        <v>85.852089135064816</v>
      </c>
      <c r="T1689" s="38">
        <f t="shared" ca="1" si="322"/>
        <v>94.309423876910287</v>
      </c>
      <c r="U1689" s="38" t="str">
        <f t="shared" ca="1" si="323"/>
        <v>-</v>
      </c>
      <c r="V1689" s="38"/>
      <c r="W1689" s="38"/>
    </row>
    <row r="1690" spans="1:23" x14ac:dyDescent="0.35">
      <c r="A1690" s="2" t="str">
        <f>BASE_NOTAS[[#This Row],[Sigla]]&amp;BASE_NOTAS[[#This Row],[CÓDIGO]]</f>
        <v>PASP_CC</v>
      </c>
      <c r="B1690" s="4" t="s">
        <v>196</v>
      </c>
      <c r="C1690" s="4" t="s">
        <v>66</v>
      </c>
      <c r="D1690" s="4" t="s">
        <v>135</v>
      </c>
      <c r="E1690" s="42">
        <v>77.625702514517741</v>
      </c>
      <c r="F1690" s="4" t="s">
        <v>611</v>
      </c>
      <c r="G169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97.433404737599972</v>
      </c>
      <c r="H169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90" s="38">
        <f t="shared" ca="1" si="312"/>
        <v>63.356075055074037</v>
      </c>
      <c r="K1690" s="38">
        <f t="shared" ca="1" si="313"/>
        <v>93.307783018867923</v>
      </c>
      <c r="L1690" s="38">
        <f t="shared" ca="1" si="314"/>
        <v>47.169811320754718</v>
      </c>
      <c r="M1690" s="38" t="str">
        <f t="shared" ca="1" si="315"/>
        <v>-</v>
      </c>
      <c r="N1690" s="38">
        <f t="shared" ca="1" si="316"/>
        <v>70.678725349013504</v>
      </c>
      <c r="O1690" s="38">
        <f t="shared" ca="1" si="317"/>
        <v>71.428601420261373</v>
      </c>
      <c r="P1690" s="38">
        <f t="shared" ca="1" si="318"/>
        <v>77.647105145301708</v>
      </c>
      <c r="Q1690" s="38">
        <f t="shared" ca="1" si="319"/>
        <v>87.047671803293397</v>
      </c>
      <c r="R1690" s="38">
        <f t="shared" ca="1" si="320"/>
        <v>85.269129914332922</v>
      </c>
      <c r="S1690" s="38">
        <f t="shared" ca="1" si="321"/>
        <v>77.625702514517741</v>
      </c>
      <c r="T1690" s="38">
        <f t="shared" ca="1" si="322"/>
        <v>97.433404737599972</v>
      </c>
      <c r="U1690" s="38" t="str">
        <f t="shared" ca="1" si="323"/>
        <v>-</v>
      </c>
      <c r="V1690" s="38"/>
      <c r="W1690" s="38"/>
    </row>
    <row r="1691" spans="1:23" x14ac:dyDescent="0.35">
      <c r="A1691" s="2" t="str">
        <f>BASE_NOTAS[[#This Row],[Sigla]]&amp;BASE_NOTAS[[#This Row],[CÓDIGO]]</f>
        <v>PBSP_CC</v>
      </c>
      <c r="B1691" s="4" t="s">
        <v>197</v>
      </c>
      <c r="C1691" s="4" t="s">
        <v>66</v>
      </c>
      <c r="D1691" s="4" t="s">
        <v>135</v>
      </c>
      <c r="E1691" s="42">
        <v>50.921872212965226</v>
      </c>
      <c r="F1691" s="4" t="s">
        <v>611</v>
      </c>
      <c r="G169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56.371411820733407</v>
      </c>
      <c r="H169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91" s="38">
        <f t="shared" ca="1" si="312"/>
        <v>72.678129649570636</v>
      </c>
      <c r="K1691" s="38">
        <f t="shared" ca="1" si="313"/>
        <v>78.655660377358501</v>
      </c>
      <c r="L1691" s="38">
        <f t="shared" ca="1" si="314"/>
        <v>71.069182389937112</v>
      </c>
      <c r="M1691" s="38" t="str">
        <f t="shared" ca="1" si="315"/>
        <v>-</v>
      </c>
      <c r="N1691" s="38">
        <f t="shared" ca="1" si="316"/>
        <v>83.643236090948747</v>
      </c>
      <c r="O1691" s="38">
        <f t="shared" ca="1" si="317"/>
        <v>87.770953310614232</v>
      </c>
      <c r="P1691" s="38">
        <f t="shared" ca="1" si="318"/>
        <v>87.085621838435969</v>
      </c>
      <c r="Q1691" s="38">
        <f t="shared" ca="1" si="319"/>
        <v>73.284552490058246</v>
      </c>
      <c r="R1691" s="38">
        <f t="shared" ca="1" si="320"/>
        <v>62.678740124185758</v>
      </c>
      <c r="S1691" s="38">
        <f t="shared" ca="1" si="321"/>
        <v>50.921872212965226</v>
      </c>
      <c r="T1691" s="38">
        <f t="shared" ca="1" si="322"/>
        <v>56.371411820733407</v>
      </c>
      <c r="U1691" s="38" t="str">
        <f t="shared" ca="1" si="323"/>
        <v>-</v>
      </c>
      <c r="V1691" s="38"/>
      <c r="W1691" s="38"/>
    </row>
    <row r="1692" spans="1:23" x14ac:dyDescent="0.35">
      <c r="A1692" s="2" t="str">
        <f>BASE_NOTAS[[#This Row],[Sigla]]&amp;BASE_NOTAS[[#This Row],[CÓDIGO]]</f>
        <v>PESP_CC</v>
      </c>
      <c r="B1692" s="4" t="s">
        <v>198</v>
      </c>
      <c r="C1692" s="4" t="s">
        <v>66</v>
      </c>
      <c r="D1692" s="4" t="s">
        <v>135</v>
      </c>
      <c r="E1692" s="42">
        <v>33.04196622231575</v>
      </c>
      <c r="F1692" s="4" t="s">
        <v>611</v>
      </c>
      <c r="G169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29.14570764470794</v>
      </c>
      <c r="H169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92" s="38">
        <f t="shared" ca="1" si="312"/>
        <v>0</v>
      </c>
      <c r="K1692" s="38">
        <f t="shared" ca="1" si="313"/>
        <v>54.038915094339636</v>
      </c>
      <c r="L1692" s="38">
        <f t="shared" ca="1" si="314"/>
        <v>4.402515723270426</v>
      </c>
      <c r="M1692" s="38" t="str">
        <f t="shared" ca="1" si="315"/>
        <v>-</v>
      </c>
      <c r="N1692" s="38">
        <f t="shared" ca="1" si="316"/>
        <v>48.64040992585349</v>
      </c>
      <c r="O1692" s="38">
        <f t="shared" ca="1" si="317"/>
        <v>28.243554624481831</v>
      </c>
      <c r="P1692" s="38">
        <f t="shared" ca="1" si="318"/>
        <v>30.503346630998593</v>
      </c>
      <c r="Q1692" s="38">
        <f t="shared" ca="1" si="319"/>
        <v>0</v>
      </c>
      <c r="R1692" s="38">
        <f t="shared" ca="1" si="320"/>
        <v>0</v>
      </c>
      <c r="S1692" s="38">
        <f t="shared" ca="1" si="321"/>
        <v>33.04196622231575</v>
      </c>
      <c r="T1692" s="38">
        <f t="shared" ca="1" si="322"/>
        <v>29.14570764470794</v>
      </c>
      <c r="U1692" s="38" t="str">
        <f t="shared" ca="1" si="323"/>
        <v>-</v>
      </c>
      <c r="V1692" s="38"/>
      <c r="W1692" s="38"/>
    </row>
    <row r="1693" spans="1:23" x14ac:dyDescent="0.35">
      <c r="A1693" s="2" t="str">
        <f>BASE_NOTAS[[#This Row],[Sigla]]&amp;BASE_NOTAS[[#This Row],[CÓDIGO]]</f>
        <v>PISP_CC</v>
      </c>
      <c r="B1693" s="4" t="s">
        <v>199</v>
      </c>
      <c r="C1693" s="4" t="s">
        <v>66</v>
      </c>
      <c r="D1693" s="4" t="s">
        <v>135</v>
      </c>
      <c r="E1693" s="42">
        <v>44.016859091485429</v>
      </c>
      <c r="F1693" s="4" t="s">
        <v>611</v>
      </c>
      <c r="G169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52.899841910402507</v>
      </c>
      <c r="H169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93" s="38">
        <f t="shared" ca="1" si="312"/>
        <v>69.610438455964299</v>
      </c>
      <c r="K1693" s="38">
        <f t="shared" ca="1" si="313"/>
        <v>92.364386792452834</v>
      </c>
      <c r="L1693" s="38">
        <f t="shared" ca="1" si="314"/>
        <v>47.169811320754718</v>
      </c>
      <c r="M1693" s="38" t="str">
        <f t="shared" ca="1" si="315"/>
        <v>-</v>
      </c>
      <c r="N1693" s="38">
        <f t="shared" ca="1" si="316"/>
        <v>78.266639365737348</v>
      </c>
      <c r="O1693" s="38">
        <f t="shared" ca="1" si="317"/>
        <v>91.493785303323179</v>
      </c>
      <c r="P1693" s="38">
        <f t="shared" ca="1" si="318"/>
        <v>63.108918978733172</v>
      </c>
      <c r="Q1693" s="38">
        <f t="shared" ca="1" si="319"/>
        <v>71.863913430315506</v>
      </c>
      <c r="R1693" s="38">
        <f t="shared" ca="1" si="320"/>
        <v>49.519877282185796</v>
      </c>
      <c r="S1693" s="38">
        <f t="shared" ca="1" si="321"/>
        <v>44.016859091485429</v>
      </c>
      <c r="T1693" s="38">
        <f t="shared" ca="1" si="322"/>
        <v>52.899841910402507</v>
      </c>
      <c r="U1693" s="38" t="str">
        <f t="shared" ca="1" si="323"/>
        <v>-</v>
      </c>
      <c r="V1693" s="38"/>
      <c r="W1693" s="38"/>
    </row>
    <row r="1694" spans="1:23" x14ac:dyDescent="0.35">
      <c r="A1694" s="2" t="str">
        <f>BASE_NOTAS[[#This Row],[Sigla]]&amp;BASE_NOTAS[[#This Row],[CÓDIGO]]</f>
        <v>PRSP_CC</v>
      </c>
      <c r="B1694" s="4" t="s">
        <v>200</v>
      </c>
      <c r="C1694" s="4" t="s">
        <v>66</v>
      </c>
      <c r="D1694" s="4" t="s">
        <v>135</v>
      </c>
      <c r="E1694" s="42">
        <v>4.7546551608685803</v>
      </c>
      <c r="F1694" s="4" t="s">
        <v>611</v>
      </c>
      <c r="G169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10.019868801308021</v>
      </c>
      <c r="H169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94" s="38">
        <f t="shared" ca="1" si="312"/>
        <v>100</v>
      </c>
      <c r="K1694" s="38">
        <f t="shared" ca="1" si="313"/>
        <v>59.669811320754725</v>
      </c>
      <c r="L1694" s="38">
        <f t="shared" ca="1" si="314"/>
        <v>0</v>
      </c>
      <c r="M1694" s="38" t="str">
        <f t="shared" ca="1" si="315"/>
        <v>-</v>
      </c>
      <c r="N1694" s="38">
        <f t="shared" ca="1" si="316"/>
        <v>95.150197794565187</v>
      </c>
      <c r="O1694" s="38">
        <f t="shared" ca="1" si="317"/>
        <v>47.529262448530694</v>
      </c>
      <c r="P1694" s="38">
        <f t="shared" ca="1" si="318"/>
        <v>64.711352262800759</v>
      </c>
      <c r="Q1694" s="38">
        <f t="shared" ca="1" si="319"/>
        <v>32.954167555610482</v>
      </c>
      <c r="R1694" s="38">
        <f t="shared" ca="1" si="320"/>
        <v>8.0694413856249412</v>
      </c>
      <c r="S1694" s="38">
        <f t="shared" ca="1" si="321"/>
        <v>4.7546551608685803</v>
      </c>
      <c r="T1694" s="38">
        <f t="shared" ca="1" si="322"/>
        <v>10.019868801308021</v>
      </c>
      <c r="U1694" s="38" t="str">
        <f t="shared" ca="1" si="323"/>
        <v>-</v>
      </c>
      <c r="V1694" s="38"/>
      <c r="W1694" s="38"/>
    </row>
    <row r="1695" spans="1:23" x14ac:dyDescent="0.35">
      <c r="A1695" s="2" t="str">
        <f>BASE_NOTAS[[#This Row],[Sigla]]&amp;BASE_NOTAS[[#This Row],[CÓDIGO]]</f>
        <v>RJSP_CC</v>
      </c>
      <c r="B1695" s="4" t="s">
        <v>201</v>
      </c>
      <c r="C1695" s="4" t="s">
        <v>66</v>
      </c>
      <c r="D1695" s="4" t="s">
        <v>135</v>
      </c>
      <c r="E1695" s="42">
        <v>29.412275823955596</v>
      </c>
      <c r="F1695" s="4" t="s">
        <v>611</v>
      </c>
      <c r="G169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42.431705052850475</v>
      </c>
      <c r="H169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95" s="38">
        <f t="shared" ca="1" si="312"/>
        <v>69.622513689922187</v>
      </c>
      <c r="K1695" s="38">
        <f t="shared" ca="1" si="313"/>
        <v>90.595518867924525</v>
      </c>
      <c r="L1695" s="38">
        <f t="shared" ca="1" si="314"/>
        <v>55.345911949685537</v>
      </c>
      <c r="M1695" s="38" t="str">
        <f t="shared" ca="1" si="315"/>
        <v>-</v>
      </c>
      <c r="N1695" s="38">
        <f t="shared" ca="1" si="316"/>
        <v>86.185149259367833</v>
      </c>
      <c r="O1695" s="38">
        <f t="shared" ca="1" si="317"/>
        <v>71.263365648281223</v>
      </c>
      <c r="P1695" s="38">
        <f t="shared" ca="1" si="318"/>
        <v>61.671630945453273</v>
      </c>
      <c r="Q1695" s="38">
        <f t="shared" ca="1" si="319"/>
        <v>68.941496977292331</v>
      </c>
      <c r="R1695" s="38">
        <f t="shared" ca="1" si="320"/>
        <v>60.409974550413132</v>
      </c>
      <c r="S1695" s="38">
        <f t="shared" ca="1" si="321"/>
        <v>29.412275823955596</v>
      </c>
      <c r="T1695" s="38">
        <f t="shared" ca="1" si="322"/>
        <v>42.431705052850475</v>
      </c>
      <c r="U1695" s="38" t="str">
        <f t="shared" ca="1" si="323"/>
        <v>-</v>
      </c>
      <c r="V1695" s="38"/>
      <c r="W1695" s="38"/>
    </row>
    <row r="1696" spans="1:23" x14ac:dyDescent="0.35">
      <c r="A1696" s="2" t="str">
        <f>BASE_NOTAS[[#This Row],[Sigla]]&amp;BASE_NOTAS[[#This Row],[CÓDIGO]]</f>
        <v>RNSP_CC</v>
      </c>
      <c r="B1696" s="4" t="s">
        <v>202</v>
      </c>
      <c r="C1696" s="4" t="s">
        <v>66</v>
      </c>
      <c r="D1696" s="4" t="s">
        <v>135</v>
      </c>
      <c r="E1696" s="42">
        <v>100</v>
      </c>
      <c r="F1696" s="4" t="s">
        <v>611</v>
      </c>
      <c r="G169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169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96" s="38">
        <f t="shared" ca="1" si="312"/>
        <v>61.214665739148096</v>
      </c>
      <c r="K1696" s="38">
        <f t="shared" ca="1" si="313"/>
        <v>81.780660377358501</v>
      </c>
      <c r="L1696" s="38">
        <f t="shared" ca="1" si="314"/>
        <v>83.018867924528308</v>
      </c>
      <c r="M1696" s="38" t="str">
        <f t="shared" ca="1" si="315"/>
        <v>-</v>
      </c>
      <c r="N1696" s="38">
        <f t="shared" ca="1" si="316"/>
        <v>95.600039642146797</v>
      </c>
      <c r="O1696" s="38">
        <f t="shared" ca="1" si="317"/>
        <v>79.88049987797524</v>
      </c>
      <c r="P1696" s="38">
        <f t="shared" ca="1" si="318"/>
        <v>72.172684523420941</v>
      </c>
      <c r="Q1696" s="38">
        <f t="shared" ca="1" si="319"/>
        <v>74.34925477924476</v>
      </c>
      <c r="R1696" s="38">
        <f t="shared" ca="1" si="320"/>
        <v>95.868873718645332</v>
      </c>
      <c r="S1696" s="38">
        <f t="shared" ca="1" si="321"/>
        <v>100</v>
      </c>
      <c r="T1696" s="38">
        <f t="shared" ca="1" si="322"/>
        <v>100</v>
      </c>
      <c r="U1696" s="38" t="str">
        <f t="shared" ca="1" si="323"/>
        <v>-</v>
      </c>
      <c r="V1696" s="38"/>
      <c r="W1696" s="38"/>
    </row>
    <row r="1697" spans="1:23" x14ac:dyDescent="0.35">
      <c r="A1697" s="2" t="str">
        <f>BASE_NOTAS[[#This Row],[Sigla]]&amp;BASE_NOTAS[[#This Row],[CÓDIGO]]</f>
        <v>ROSP_CC</v>
      </c>
      <c r="B1697" s="4" t="s">
        <v>203</v>
      </c>
      <c r="C1697" s="4" t="s">
        <v>66</v>
      </c>
      <c r="D1697" s="4" t="s">
        <v>135</v>
      </c>
      <c r="E1697" s="42">
        <v>68.018971476970449</v>
      </c>
      <c r="F1697" s="4" t="s">
        <v>611</v>
      </c>
      <c r="G169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77.118116718990038</v>
      </c>
      <c r="H169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97" s="38">
        <f t="shared" ca="1" si="312"/>
        <v>58.516746762592682</v>
      </c>
      <c r="K1697" s="38">
        <f t="shared" ca="1" si="313"/>
        <v>78.390330188679243</v>
      </c>
      <c r="L1697" s="38">
        <f t="shared" ca="1" si="314"/>
        <v>49.056603773584918</v>
      </c>
      <c r="M1697" s="38" t="str">
        <f t="shared" ca="1" si="315"/>
        <v>-</v>
      </c>
      <c r="N1697" s="38">
        <f t="shared" ca="1" si="316"/>
        <v>77.274733054803491</v>
      </c>
      <c r="O1697" s="38">
        <f t="shared" ca="1" si="317"/>
        <v>80.009516287658712</v>
      </c>
      <c r="P1697" s="38">
        <f t="shared" ca="1" si="318"/>
        <v>87.409575449960627</v>
      </c>
      <c r="Q1697" s="38">
        <f t="shared" ca="1" si="319"/>
        <v>83.071500478283454</v>
      </c>
      <c r="R1697" s="38">
        <f t="shared" ca="1" si="320"/>
        <v>73.222107254055317</v>
      </c>
      <c r="S1697" s="38">
        <f t="shared" ca="1" si="321"/>
        <v>68.018971476970449</v>
      </c>
      <c r="T1697" s="38">
        <f t="shared" ca="1" si="322"/>
        <v>77.118116718990038</v>
      </c>
      <c r="U1697" s="38" t="str">
        <f t="shared" ca="1" si="323"/>
        <v>-</v>
      </c>
      <c r="V1697" s="38"/>
      <c r="W1697" s="38"/>
    </row>
    <row r="1698" spans="1:23" x14ac:dyDescent="0.35">
      <c r="A1698" s="2" t="str">
        <f>BASE_NOTAS[[#This Row],[Sigla]]&amp;BASE_NOTAS[[#This Row],[CÓDIGO]]</f>
        <v>RRSP_CC</v>
      </c>
      <c r="B1698" s="4" t="s">
        <v>204</v>
      </c>
      <c r="C1698" s="4" t="s">
        <v>66</v>
      </c>
      <c r="D1698" s="4" t="s">
        <v>135</v>
      </c>
      <c r="E1698" s="42">
        <v>20.810099092630423</v>
      </c>
      <c r="F1698" s="4" t="s">
        <v>611</v>
      </c>
      <c r="G169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32.47202307615251</v>
      </c>
      <c r="H169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98" s="38">
        <f t="shared" ca="1" si="312"/>
        <v>65.659026487336064</v>
      </c>
      <c r="K1698" s="38">
        <f t="shared" ca="1" si="313"/>
        <v>85.112028301886795</v>
      </c>
      <c r="L1698" s="38">
        <f t="shared" ca="1" si="314"/>
        <v>36.477987421383652</v>
      </c>
      <c r="M1698" s="38" t="str">
        <f t="shared" ca="1" si="315"/>
        <v>-</v>
      </c>
      <c r="N1698" s="38">
        <f t="shared" ca="1" si="316"/>
        <v>0</v>
      </c>
      <c r="O1698" s="38">
        <f t="shared" ca="1" si="317"/>
        <v>0</v>
      </c>
      <c r="P1698" s="38">
        <f t="shared" ca="1" si="318"/>
        <v>74.250924319339205</v>
      </c>
      <c r="Q1698" s="38">
        <f t="shared" ca="1" si="319"/>
        <v>70.6140431561696</v>
      </c>
      <c r="R1698" s="38">
        <f t="shared" ca="1" si="320"/>
        <v>25.963090574024022</v>
      </c>
      <c r="S1698" s="38">
        <f t="shared" ca="1" si="321"/>
        <v>20.810099092630423</v>
      </c>
      <c r="T1698" s="38">
        <f t="shared" ca="1" si="322"/>
        <v>32.47202307615251</v>
      </c>
      <c r="U1698" s="38" t="str">
        <f t="shared" ca="1" si="323"/>
        <v>-</v>
      </c>
      <c r="V1698" s="38"/>
      <c r="W1698" s="38"/>
    </row>
    <row r="1699" spans="1:23" x14ac:dyDescent="0.35">
      <c r="A1699" s="2" t="str">
        <f>BASE_NOTAS[[#This Row],[Sigla]]&amp;BASE_NOTAS[[#This Row],[CÓDIGO]]</f>
        <v>RSSP_CC</v>
      </c>
      <c r="B1699" s="4" t="s">
        <v>205</v>
      </c>
      <c r="C1699" s="4" t="s">
        <v>66</v>
      </c>
      <c r="D1699" s="4" t="s">
        <v>135</v>
      </c>
      <c r="E1699" s="42">
        <v>63.695331209417809</v>
      </c>
      <c r="F1699" s="4" t="s">
        <v>611</v>
      </c>
      <c r="G169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69.324547407942902</v>
      </c>
      <c r="H169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699" s="38">
        <f t="shared" ca="1" si="312"/>
        <v>77.999849777393479</v>
      </c>
      <c r="K1699" s="38">
        <f t="shared" ca="1" si="313"/>
        <v>96.521226415094347</v>
      </c>
      <c r="L1699" s="38">
        <f t="shared" ca="1" si="314"/>
        <v>79.874213836477992</v>
      </c>
      <c r="M1699" s="38" t="str">
        <f t="shared" ca="1" si="315"/>
        <v>-</v>
      </c>
      <c r="N1699" s="38">
        <f t="shared" ca="1" si="316"/>
        <v>90.860893382040786</v>
      </c>
      <c r="O1699" s="38">
        <f t="shared" ca="1" si="317"/>
        <v>87.61950304509665</v>
      </c>
      <c r="P1699" s="38">
        <f t="shared" ca="1" si="318"/>
        <v>89.967893998517297</v>
      </c>
      <c r="Q1699" s="38">
        <f t="shared" ca="1" si="319"/>
        <v>82.615184534752672</v>
      </c>
      <c r="R1699" s="38">
        <f t="shared" ca="1" si="320"/>
        <v>83.07003962289923</v>
      </c>
      <c r="S1699" s="38">
        <f t="shared" ca="1" si="321"/>
        <v>63.695331209417809</v>
      </c>
      <c r="T1699" s="38">
        <f t="shared" ca="1" si="322"/>
        <v>69.324547407942902</v>
      </c>
      <c r="U1699" s="38" t="str">
        <f t="shared" ca="1" si="323"/>
        <v>-</v>
      </c>
      <c r="V1699" s="38"/>
      <c r="W1699" s="38"/>
    </row>
    <row r="1700" spans="1:23" x14ac:dyDescent="0.35">
      <c r="A1700" s="2" t="str">
        <f>BASE_NOTAS[[#This Row],[Sigla]]&amp;BASE_NOTAS[[#This Row],[CÓDIGO]]</f>
        <v>SCSP_CC</v>
      </c>
      <c r="B1700" s="4" t="s">
        <v>194</v>
      </c>
      <c r="C1700" s="4" t="s">
        <v>66</v>
      </c>
      <c r="D1700" s="4" t="s">
        <v>135</v>
      </c>
      <c r="E1700" s="42">
        <v>68.145957734690896</v>
      </c>
      <c r="F1700" s="4" t="s">
        <v>611</v>
      </c>
      <c r="G170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79.502353306679311</v>
      </c>
      <c r="H170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700" s="38">
        <f t="shared" ca="1" si="312"/>
        <v>72.334471119152383</v>
      </c>
      <c r="K1700" s="38">
        <f t="shared" ca="1" si="313"/>
        <v>97.022405660377359</v>
      </c>
      <c r="L1700" s="38">
        <f t="shared" ca="1" si="314"/>
        <v>100</v>
      </c>
      <c r="M1700" s="38" t="str">
        <f t="shared" ca="1" si="315"/>
        <v>-</v>
      </c>
      <c r="N1700" s="38">
        <f t="shared" ca="1" si="316"/>
        <v>100</v>
      </c>
      <c r="O1700" s="38">
        <f t="shared" ca="1" si="317"/>
        <v>87.84689353716557</v>
      </c>
      <c r="P1700" s="38">
        <f t="shared" ca="1" si="318"/>
        <v>83.603408625227004</v>
      </c>
      <c r="Q1700" s="38">
        <f t="shared" ca="1" si="319"/>
        <v>91.113887513306523</v>
      </c>
      <c r="R1700" s="38">
        <f t="shared" ca="1" si="320"/>
        <v>81.283247785039961</v>
      </c>
      <c r="S1700" s="38">
        <f t="shared" ca="1" si="321"/>
        <v>68.145957734690896</v>
      </c>
      <c r="T1700" s="38">
        <f t="shared" ca="1" si="322"/>
        <v>79.502353306679311</v>
      </c>
      <c r="U1700" s="38" t="str">
        <f t="shared" ca="1" si="323"/>
        <v>-</v>
      </c>
      <c r="V1700" s="38"/>
      <c r="W1700" s="38"/>
    </row>
    <row r="1701" spans="1:23" x14ac:dyDescent="0.35">
      <c r="A1701" s="2" t="str">
        <f>BASE_NOTAS[[#This Row],[Sigla]]&amp;BASE_NOTAS[[#This Row],[CÓDIGO]]</f>
        <v>SESP_CC</v>
      </c>
      <c r="B1701" s="4" t="s">
        <v>206</v>
      </c>
      <c r="C1701" s="4" t="s">
        <v>66</v>
      </c>
      <c r="D1701" s="4" t="s">
        <v>135</v>
      </c>
      <c r="E1701" s="42">
        <v>52.731615341054663</v>
      </c>
      <c r="F1701" s="4" t="s">
        <v>611</v>
      </c>
      <c r="G170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59.752639079308061</v>
      </c>
      <c r="H170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701" s="38">
        <f t="shared" ca="1" si="312"/>
        <v>40.783759025600375</v>
      </c>
      <c r="K1701" s="38">
        <f t="shared" ca="1" si="313"/>
        <v>73.024764150943398</v>
      </c>
      <c r="L1701" s="38">
        <f t="shared" ca="1" si="314"/>
        <v>64.779874213836479</v>
      </c>
      <c r="M1701" s="38" t="str">
        <f t="shared" ca="1" si="315"/>
        <v>-</v>
      </c>
      <c r="N1701" s="38">
        <f t="shared" ca="1" si="316"/>
        <v>71.421983955688106</v>
      </c>
      <c r="O1701" s="38">
        <f t="shared" ca="1" si="317"/>
        <v>83.916566186425143</v>
      </c>
      <c r="P1701" s="38">
        <f t="shared" ca="1" si="318"/>
        <v>73.379108448754522</v>
      </c>
      <c r="Q1701" s="38">
        <f t="shared" ca="1" si="319"/>
        <v>77.190819245937149</v>
      </c>
      <c r="R1701" s="38">
        <f t="shared" ca="1" si="320"/>
        <v>64.436864650287305</v>
      </c>
      <c r="S1701" s="38">
        <f t="shared" ca="1" si="321"/>
        <v>52.731615341054663</v>
      </c>
      <c r="T1701" s="38">
        <f t="shared" ca="1" si="322"/>
        <v>59.752639079308061</v>
      </c>
      <c r="U1701" s="38" t="str">
        <f t="shared" ca="1" si="323"/>
        <v>-</v>
      </c>
      <c r="V1701" s="38"/>
      <c r="W1701" s="38"/>
    </row>
    <row r="1702" spans="1:23" x14ac:dyDescent="0.35">
      <c r="A1702" s="2" t="str">
        <f>BASE_NOTAS[[#This Row],[Sigla]]&amp;BASE_NOTAS[[#This Row],[CÓDIGO]]</f>
        <v>SPSP_CC</v>
      </c>
      <c r="B1702" s="4" t="s">
        <v>186</v>
      </c>
      <c r="C1702" s="4" t="s">
        <v>66</v>
      </c>
      <c r="D1702" s="4" t="s">
        <v>135</v>
      </c>
      <c r="E1702" s="42">
        <v>60.988066333140623</v>
      </c>
      <c r="F1702" s="4" t="s">
        <v>611</v>
      </c>
      <c r="G170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67.667341630146069</v>
      </c>
      <c r="H170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702" s="38">
        <f t="shared" ca="1" si="312"/>
        <v>54.048228808846446</v>
      </c>
      <c r="K1702" s="38">
        <f t="shared" ca="1" si="313"/>
        <v>88.708726415094347</v>
      </c>
      <c r="L1702" s="38">
        <f t="shared" ca="1" si="314"/>
        <v>30.817610062893081</v>
      </c>
      <c r="M1702" s="38" t="str">
        <f t="shared" ca="1" si="315"/>
        <v>-</v>
      </c>
      <c r="N1702" s="38">
        <f t="shared" ca="1" si="316"/>
        <v>88.027018144320095</v>
      </c>
      <c r="O1702" s="38">
        <f t="shared" ca="1" si="317"/>
        <v>75.751595130694682</v>
      </c>
      <c r="P1702" s="38">
        <f t="shared" ca="1" si="318"/>
        <v>72.271495422731121</v>
      </c>
      <c r="Q1702" s="38">
        <f t="shared" ca="1" si="319"/>
        <v>79.87362888887786</v>
      </c>
      <c r="R1702" s="38">
        <f t="shared" ca="1" si="320"/>
        <v>70.447817391777647</v>
      </c>
      <c r="S1702" s="38">
        <f t="shared" ca="1" si="321"/>
        <v>60.988066333140623</v>
      </c>
      <c r="T1702" s="38">
        <f t="shared" ca="1" si="322"/>
        <v>67.667341630146069</v>
      </c>
      <c r="U1702" s="38" t="str">
        <f t="shared" ca="1" si="323"/>
        <v>-</v>
      </c>
      <c r="V1702" s="38"/>
      <c r="W1702" s="38"/>
    </row>
    <row r="1703" spans="1:23" x14ac:dyDescent="0.35">
      <c r="A1703" s="2" t="str">
        <f>BASE_NOTAS[[#This Row],[Sigla]]&amp;BASE_NOTAS[[#This Row],[CÓDIGO]]</f>
        <v>TOSP_CC</v>
      </c>
      <c r="B1703" s="4" t="s">
        <v>185</v>
      </c>
      <c r="C1703" s="4" t="s">
        <v>66</v>
      </c>
      <c r="D1703" s="4" t="s">
        <v>135</v>
      </c>
      <c r="E1703" s="42">
        <v>77.65488885252941</v>
      </c>
      <c r="F1703" s="4" t="s">
        <v>611</v>
      </c>
      <c r="G170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92.051924834917244</v>
      </c>
      <c r="H170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703" s="38">
        <f t="shared" ca="1" si="312"/>
        <v>85.637591040949346</v>
      </c>
      <c r="K1703" s="38">
        <f t="shared" ca="1" si="313"/>
        <v>91.067216981132077</v>
      </c>
      <c r="L1703" s="38">
        <f t="shared" ca="1" si="314"/>
        <v>57.232704402515722</v>
      </c>
      <c r="M1703" s="38" t="str">
        <f t="shared" ca="1" si="315"/>
        <v>-</v>
      </c>
      <c r="N1703" s="38">
        <f t="shared" ca="1" si="316"/>
        <v>67.234644937456835</v>
      </c>
      <c r="O1703" s="38">
        <f t="shared" ca="1" si="317"/>
        <v>76.23429056306496</v>
      </c>
      <c r="P1703" s="38">
        <f t="shared" ca="1" si="318"/>
        <v>100</v>
      </c>
      <c r="Q1703" s="38">
        <f t="shared" ca="1" si="319"/>
        <v>100</v>
      </c>
      <c r="R1703" s="38">
        <f t="shared" ca="1" si="320"/>
        <v>99.11634956963907</v>
      </c>
      <c r="S1703" s="38">
        <f t="shared" ca="1" si="321"/>
        <v>77.65488885252941</v>
      </c>
      <c r="T1703" s="38">
        <f t="shared" ca="1" si="322"/>
        <v>92.051924834917244</v>
      </c>
      <c r="U1703" s="38" t="str">
        <f t="shared" ca="1" si="323"/>
        <v>-</v>
      </c>
      <c r="V1703" s="38"/>
      <c r="W1703" s="38"/>
    </row>
    <row r="1704" spans="1:23" x14ac:dyDescent="0.35">
      <c r="A1704" s="2" t="str">
        <f>BASE_NOTAS[[#This Row],[Sigla]]&amp;BASE_NOTAS[[#This Row],[CÓDIGO]]</f>
        <v>ACSP_IH</v>
      </c>
      <c r="B1704" s="4" t="s">
        <v>156</v>
      </c>
      <c r="C1704" s="4" t="s">
        <v>67</v>
      </c>
      <c r="D1704" s="4" t="s">
        <v>136</v>
      </c>
      <c r="E1704" s="42">
        <v>87.294594077521126</v>
      </c>
      <c r="F1704" s="4" t="s">
        <v>471</v>
      </c>
      <c r="G170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92.265187169612275</v>
      </c>
      <c r="H170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04" s="38">
        <f t="shared" ca="1" si="312"/>
        <v>94.760382243851836</v>
      </c>
      <c r="K1704" s="38">
        <f t="shared" ca="1" si="313"/>
        <v>88.348847203927349</v>
      </c>
      <c r="L1704" s="38">
        <f t="shared" ca="1" si="314"/>
        <v>87.684321890974829</v>
      </c>
      <c r="M1704" s="38">
        <f t="shared" ca="1" si="315"/>
        <v>98.958229951320234</v>
      </c>
      <c r="N1704" s="38">
        <f t="shared" ca="1" si="316"/>
        <v>96.805989284044585</v>
      </c>
      <c r="O1704" s="38">
        <f t="shared" ca="1" si="317"/>
        <v>91.676031211443203</v>
      </c>
      <c r="P1704" s="38">
        <f t="shared" ca="1" si="318"/>
        <v>100</v>
      </c>
      <c r="Q1704" s="38">
        <f t="shared" ca="1" si="319"/>
        <v>99.470851889651229</v>
      </c>
      <c r="R1704" s="38">
        <f t="shared" ca="1" si="320"/>
        <v>87.294594077521126</v>
      </c>
      <c r="S1704" s="38">
        <f t="shared" ca="1" si="321"/>
        <v>92.265187169612275</v>
      </c>
      <c r="T1704" s="38" t="str">
        <f t="shared" ca="1" si="322"/>
        <v>-</v>
      </c>
      <c r="U1704" s="38" t="str">
        <f t="shared" ca="1" si="323"/>
        <v>-</v>
      </c>
      <c r="V1704" s="38"/>
      <c r="W1704" s="38"/>
    </row>
    <row r="1705" spans="1:23" x14ac:dyDescent="0.35">
      <c r="A1705" s="2" t="str">
        <f>BASE_NOTAS[[#This Row],[Sigla]]&amp;BASE_NOTAS[[#This Row],[CÓDIGO]]</f>
        <v>ALSP_IH</v>
      </c>
      <c r="B1705" s="4" t="s">
        <v>157</v>
      </c>
      <c r="C1705" s="4" t="s">
        <v>67</v>
      </c>
      <c r="D1705" s="4" t="s">
        <v>136</v>
      </c>
      <c r="E1705" s="42">
        <v>93.323901797419509</v>
      </c>
      <c r="F1705" s="4" t="s">
        <v>471</v>
      </c>
      <c r="G170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86.396908355632249</v>
      </c>
      <c r="H170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05" s="38">
        <f t="shared" ca="1" si="312"/>
        <v>100</v>
      </c>
      <c r="K1705" s="38">
        <f t="shared" ca="1" si="313"/>
        <v>100</v>
      </c>
      <c r="L1705" s="38">
        <f t="shared" ca="1" si="314"/>
        <v>100</v>
      </c>
      <c r="M1705" s="38">
        <f t="shared" ca="1" si="315"/>
        <v>99.066217118152181</v>
      </c>
      <c r="N1705" s="38">
        <f t="shared" ca="1" si="316"/>
        <v>99.795360063672149</v>
      </c>
      <c r="O1705" s="38">
        <f t="shared" ca="1" si="317"/>
        <v>100</v>
      </c>
      <c r="P1705" s="38">
        <f t="shared" ca="1" si="318"/>
        <v>72.406180978581745</v>
      </c>
      <c r="Q1705" s="38">
        <f t="shared" ca="1" si="319"/>
        <v>88.070983009013673</v>
      </c>
      <c r="R1705" s="38">
        <f t="shared" ca="1" si="320"/>
        <v>93.323901797419509</v>
      </c>
      <c r="S1705" s="38">
        <f t="shared" ca="1" si="321"/>
        <v>86.396908355632249</v>
      </c>
      <c r="T1705" s="38" t="str">
        <f t="shared" ca="1" si="322"/>
        <v>-</v>
      </c>
      <c r="U1705" s="38" t="str">
        <f t="shared" ca="1" si="323"/>
        <v>-</v>
      </c>
      <c r="V1705" s="38"/>
      <c r="W1705" s="38"/>
    </row>
    <row r="1706" spans="1:23" x14ac:dyDescent="0.35">
      <c r="A1706" s="2" t="str">
        <f>BASE_NOTAS[[#This Row],[Sigla]]&amp;BASE_NOTAS[[#This Row],[CÓDIGO]]</f>
        <v>AMSP_IH</v>
      </c>
      <c r="B1706" s="4" t="s">
        <v>158</v>
      </c>
      <c r="C1706" s="4" t="s">
        <v>67</v>
      </c>
      <c r="D1706" s="4" t="s">
        <v>136</v>
      </c>
      <c r="E1706" s="42">
        <v>93.0987071791928</v>
      </c>
      <c r="F1706" s="4" t="s">
        <v>471</v>
      </c>
      <c r="G170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92.610502196521907</v>
      </c>
      <c r="H170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06" s="38">
        <f t="shared" ca="1" si="312"/>
        <v>89.296377464068186</v>
      </c>
      <c r="K1706" s="38">
        <f t="shared" ca="1" si="313"/>
        <v>94.332907934456031</v>
      </c>
      <c r="L1706" s="38">
        <f t="shared" ca="1" si="314"/>
        <v>99.273608256980765</v>
      </c>
      <c r="M1706" s="38">
        <f t="shared" ca="1" si="315"/>
        <v>100</v>
      </c>
      <c r="N1706" s="38">
        <f t="shared" ca="1" si="316"/>
        <v>100</v>
      </c>
      <c r="O1706" s="38">
        <f t="shared" ca="1" si="317"/>
        <v>98.711241324056331</v>
      </c>
      <c r="P1706" s="38">
        <f t="shared" ca="1" si="318"/>
        <v>90.959950239974035</v>
      </c>
      <c r="Q1706" s="38">
        <f t="shared" ca="1" si="319"/>
        <v>86.570111222764822</v>
      </c>
      <c r="R1706" s="38">
        <f t="shared" ca="1" si="320"/>
        <v>93.0987071791928</v>
      </c>
      <c r="S1706" s="38">
        <f t="shared" ca="1" si="321"/>
        <v>92.610502196521907</v>
      </c>
      <c r="T1706" s="38" t="str">
        <f t="shared" ca="1" si="322"/>
        <v>-</v>
      </c>
      <c r="U1706" s="38" t="str">
        <f t="shared" ca="1" si="323"/>
        <v>-</v>
      </c>
      <c r="V1706" s="38"/>
      <c r="W1706" s="38"/>
    </row>
    <row r="1707" spans="1:23" x14ac:dyDescent="0.35">
      <c r="A1707" s="2" t="str">
        <f>BASE_NOTAS[[#This Row],[Sigla]]&amp;BASE_NOTAS[[#This Row],[CÓDIGO]]</f>
        <v>APSP_IH</v>
      </c>
      <c r="B1707" s="4" t="s">
        <v>184</v>
      </c>
      <c r="C1707" s="4" t="s">
        <v>67</v>
      </c>
      <c r="D1707" s="4" t="s">
        <v>136</v>
      </c>
      <c r="E1707" s="42">
        <v>100</v>
      </c>
      <c r="F1707" s="4" t="s">
        <v>471</v>
      </c>
      <c r="G170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98.29616240005069</v>
      </c>
      <c r="H170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07" s="38">
        <f t="shared" ca="1" si="312"/>
        <v>60.371321560141915</v>
      </c>
      <c r="K1707" s="38">
        <f t="shared" ca="1" si="313"/>
        <v>93.297971129073559</v>
      </c>
      <c r="L1707" s="38">
        <f t="shared" ca="1" si="314"/>
        <v>96.768265536993098</v>
      </c>
      <c r="M1707" s="38">
        <f t="shared" ca="1" si="315"/>
        <v>95.788546715138338</v>
      </c>
      <c r="N1707" s="38">
        <f t="shared" ca="1" si="316"/>
        <v>94.805378104852181</v>
      </c>
      <c r="O1707" s="38">
        <f t="shared" ca="1" si="317"/>
        <v>88.617852776253031</v>
      </c>
      <c r="P1707" s="38">
        <f t="shared" ca="1" si="318"/>
        <v>73.770331517882113</v>
      </c>
      <c r="Q1707" s="38">
        <f t="shared" ca="1" si="319"/>
        <v>84.447790317402763</v>
      </c>
      <c r="R1707" s="38">
        <f t="shared" ca="1" si="320"/>
        <v>100</v>
      </c>
      <c r="S1707" s="38">
        <f t="shared" ca="1" si="321"/>
        <v>98.29616240005069</v>
      </c>
      <c r="T1707" s="38" t="str">
        <f t="shared" ca="1" si="322"/>
        <v>-</v>
      </c>
      <c r="U1707" s="38" t="str">
        <f t="shared" ca="1" si="323"/>
        <v>-</v>
      </c>
      <c r="V1707" s="38"/>
      <c r="W1707" s="38"/>
    </row>
    <row r="1708" spans="1:23" x14ac:dyDescent="0.35">
      <c r="A1708" s="2" t="str">
        <f>BASE_NOTAS[[#This Row],[Sigla]]&amp;BASE_NOTAS[[#This Row],[CÓDIGO]]</f>
        <v>BASP_IH</v>
      </c>
      <c r="B1708" s="4" t="s">
        <v>187</v>
      </c>
      <c r="C1708" s="4" t="s">
        <v>67</v>
      </c>
      <c r="D1708" s="4" t="s">
        <v>136</v>
      </c>
      <c r="E1708" s="42">
        <v>85.659258474949823</v>
      </c>
      <c r="F1708" s="4" t="s">
        <v>471</v>
      </c>
      <c r="G170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87.948613584578737</v>
      </c>
      <c r="H170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08" s="38">
        <f t="shared" ca="1" si="312"/>
        <v>0</v>
      </c>
      <c r="K1708" s="38">
        <f t="shared" ca="1" si="313"/>
        <v>0</v>
      </c>
      <c r="L1708" s="38">
        <f t="shared" ca="1" si="314"/>
        <v>0</v>
      </c>
      <c r="M1708" s="38">
        <f t="shared" ca="1" si="315"/>
        <v>16.516059647358603</v>
      </c>
      <c r="N1708" s="38">
        <f t="shared" ca="1" si="316"/>
        <v>62.540537327363438</v>
      </c>
      <c r="O1708" s="38">
        <f t="shared" ca="1" si="317"/>
        <v>57.75380718074819</v>
      </c>
      <c r="P1708" s="38">
        <f t="shared" ca="1" si="318"/>
        <v>33.698588084096485</v>
      </c>
      <c r="Q1708" s="38">
        <f t="shared" ca="1" si="319"/>
        <v>52.96750399779738</v>
      </c>
      <c r="R1708" s="38">
        <f t="shared" ca="1" si="320"/>
        <v>85.659258474949823</v>
      </c>
      <c r="S1708" s="38">
        <f t="shared" ca="1" si="321"/>
        <v>87.948613584578737</v>
      </c>
      <c r="T1708" s="38" t="str">
        <f t="shared" ca="1" si="322"/>
        <v>-</v>
      </c>
      <c r="U1708" s="38" t="str">
        <f t="shared" ca="1" si="323"/>
        <v>-</v>
      </c>
      <c r="V1708" s="38"/>
      <c r="W1708" s="38"/>
    </row>
    <row r="1709" spans="1:23" x14ac:dyDescent="0.35">
      <c r="A1709" s="2" t="str">
        <f>BASE_NOTAS[[#This Row],[Sigla]]&amp;BASE_NOTAS[[#This Row],[CÓDIGO]]</f>
        <v>CESP_IH</v>
      </c>
      <c r="B1709" s="4" t="s">
        <v>188</v>
      </c>
      <c r="C1709" s="4" t="s">
        <v>67</v>
      </c>
      <c r="D1709" s="4" t="s">
        <v>136</v>
      </c>
      <c r="E1709" s="42">
        <v>58.065163387598702</v>
      </c>
      <c r="F1709" s="4" t="s">
        <v>471</v>
      </c>
      <c r="G170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56.048364774088064</v>
      </c>
      <c r="H170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09" s="38">
        <f t="shared" ca="1" si="312"/>
        <v>47.460797068047697</v>
      </c>
      <c r="K1709" s="38">
        <f t="shared" ca="1" si="313"/>
        <v>31.635117854936112</v>
      </c>
      <c r="L1709" s="38">
        <f t="shared" ca="1" si="314"/>
        <v>36.691886037383902</v>
      </c>
      <c r="M1709" s="38">
        <f t="shared" ca="1" si="315"/>
        <v>55.471356832271894</v>
      </c>
      <c r="N1709" s="38">
        <f t="shared" ca="1" si="316"/>
        <v>62.382443804371825</v>
      </c>
      <c r="O1709" s="38">
        <f t="shared" ca="1" si="317"/>
        <v>3.6885857534162341</v>
      </c>
      <c r="P1709" s="38">
        <f t="shared" ca="1" si="318"/>
        <v>18.909185520119365</v>
      </c>
      <c r="Q1709" s="38">
        <f t="shared" ca="1" si="319"/>
        <v>11.096522530627851</v>
      </c>
      <c r="R1709" s="38">
        <f t="shared" ca="1" si="320"/>
        <v>58.065163387598702</v>
      </c>
      <c r="S1709" s="38">
        <f t="shared" ca="1" si="321"/>
        <v>56.048364774088064</v>
      </c>
      <c r="T1709" s="38" t="str">
        <f t="shared" ca="1" si="322"/>
        <v>-</v>
      </c>
      <c r="U1709" s="38" t="str">
        <f t="shared" ca="1" si="323"/>
        <v>-</v>
      </c>
      <c r="V1709" s="38"/>
      <c r="W1709" s="38"/>
    </row>
    <row r="1710" spans="1:23" x14ac:dyDescent="0.35">
      <c r="A1710" s="2" t="str">
        <f>BASE_NOTAS[[#This Row],[Sigla]]&amp;BASE_NOTAS[[#This Row],[CÓDIGO]]</f>
        <v>DFSP_IH</v>
      </c>
      <c r="B1710" s="4" t="s">
        <v>189</v>
      </c>
      <c r="C1710" s="4" t="s">
        <v>67</v>
      </c>
      <c r="D1710" s="4" t="s">
        <v>136</v>
      </c>
      <c r="E1710" s="42">
        <v>83.887061261152326</v>
      </c>
      <c r="F1710" s="4" t="s">
        <v>471</v>
      </c>
      <c r="G171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93.316284555203922</v>
      </c>
      <c r="H171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10" s="38">
        <f t="shared" ca="1" si="312"/>
        <v>94.279993189007143</v>
      </c>
      <c r="K1710" s="38">
        <f t="shared" ca="1" si="313"/>
        <v>93.584504172673803</v>
      </c>
      <c r="L1710" s="38">
        <f t="shared" ca="1" si="314"/>
        <v>99.29325995394538</v>
      </c>
      <c r="M1710" s="38">
        <f t="shared" ca="1" si="315"/>
        <v>91.083655294338726</v>
      </c>
      <c r="N1710" s="38">
        <f t="shared" ca="1" si="316"/>
        <v>97.643789230967613</v>
      </c>
      <c r="O1710" s="38">
        <f t="shared" ca="1" si="317"/>
        <v>91.339582165057905</v>
      </c>
      <c r="P1710" s="38">
        <f t="shared" ca="1" si="318"/>
        <v>75.010009533027443</v>
      </c>
      <c r="Q1710" s="38">
        <f t="shared" ca="1" si="319"/>
        <v>100</v>
      </c>
      <c r="R1710" s="38">
        <f t="shared" ca="1" si="320"/>
        <v>83.887061261152326</v>
      </c>
      <c r="S1710" s="38">
        <f t="shared" ca="1" si="321"/>
        <v>93.316284555203922</v>
      </c>
      <c r="T1710" s="38" t="str">
        <f t="shared" ca="1" si="322"/>
        <v>-</v>
      </c>
      <c r="U1710" s="38" t="str">
        <f t="shared" ca="1" si="323"/>
        <v>-</v>
      </c>
      <c r="V1710" s="38"/>
      <c r="W1710" s="38"/>
    </row>
    <row r="1711" spans="1:23" x14ac:dyDescent="0.35">
      <c r="A1711" s="2" t="str">
        <f>BASE_NOTAS[[#This Row],[Sigla]]&amp;BASE_NOTAS[[#This Row],[CÓDIGO]]</f>
        <v>ESSP_IH</v>
      </c>
      <c r="B1711" s="4" t="s">
        <v>183</v>
      </c>
      <c r="C1711" s="4" t="s">
        <v>67</v>
      </c>
      <c r="D1711" s="4" t="s">
        <v>136</v>
      </c>
      <c r="E1711" s="42">
        <v>78.446283795445012</v>
      </c>
      <c r="F1711" s="4" t="s">
        <v>471</v>
      </c>
      <c r="G171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86.265642886089623</v>
      </c>
      <c r="H171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11" s="38">
        <f t="shared" ca="1" si="312"/>
        <v>53.052469336025922</v>
      </c>
      <c r="K1711" s="38">
        <f t="shared" ca="1" si="313"/>
        <v>37.494695112019073</v>
      </c>
      <c r="L1711" s="38">
        <f t="shared" ca="1" si="314"/>
        <v>61.905313961774297</v>
      </c>
      <c r="M1711" s="38">
        <f t="shared" ca="1" si="315"/>
        <v>49.70191026397535</v>
      </c>
      <c r="N1711" s="38">
        <f t="shared" ca="1" si="316"/>
        <v>78.56406216727575</v>
      </c>
      <c r="O1711" s="38">
        <f t="shared" ca="1" si="317"/>
        <v>48.025832997238538</v>
      </c>
      <c r="P1711" s="38">
        <f t="shared" ca="1" si="318"/>
        <v>51.004456487530874</v>
      </c>
      <c r="Q1711" s="38">
        <f t="shared" ca="1" si="319"/>
        <v>10.545643204956747</v>
      </c>
      <c r="R1711" s="38">
        <f t="shared" ca="1" si="320"/>
        <v>78.446283795445012</v>
      </c>
      <c r="S1711" s="38">
        <f t="shared" ca="1" si="321"/>
        <v>86.265642886089623</v>
      </c>
      <c r="T1711" s="38" t="str">
        <f t="shared" ca="1" si="322"/>
        <v>-</v>
      </c>
      <c r="U1711" s="38" t="str">
        <f t="shared" ca="1" si="323"/>
        <v>-</v>
      </c>
      <c r="V1711" s="38"/>
      <c r="W1711" s="38"/>
    </row>
    <row r="1712" spans="1:23" x14ac:dyDescent="0.35">
      <c r="A1712" s="2" t="str">
        <f>BASE_NOTAS[[#This Row],[Sigla]]&amp;BASE_NOTAS[[#This Row],[CÓDIGO]]</f>
        <v>GOSP_IH</v>
      </c>
      <c r="B1712" s="4" t="s">
        <v>190</v>
      </c>
      <c r="C1712" s="4" t="s">
        <v>67</v>
      </c>
      <c r="D1712" s="4" t="s">
        <v>136</v>
      </c>
      <c r="E1712" s="42">
        <v>87.464701007574092</v>
      </c>
      <c r="F1712" s="4" t="s">
        <v>471</v>
      </c>
      <c r="G171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84.991515177606928</v>
      </c>
      <c r="H171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12" s="38">
        <f t="shared" ca="1" si="312"/>
        <v>88.502440843804379</v>
      </c>
      <c r="K1712" s="38">
        <f t="shared" ca="1" si="313"/>
        <v>83.394059795667999</v>
      </c>
      <c r="L1712" s="38">
        <f t="shared" ca="1" si="314"/>
        <v>84.411695686498817</v>
      </c>
      <c r="M1712" s="38">
        <f t="shared" ca="1" si="315"/>
        <v>85.305721319322586</v>
      </c>
      <c r="N1712" s="38">
        <f t="shared" ca="1" si="316"/>
        <v>92.352030261796301</v>
      </c>
      <c r="O1712" s="38">
        <f t="shared" ca="1" si="317"/>
        <v>78.172681151074187</v>
      </c>
      <c r="P1712" s="38">
        <f t="shared" ca="1" si="318"/>
        <v>56.687852716036794</v>
      </c>
      <c r="Q1712" s="38">
        <f t="shared" ca="1" si="319"/>
        <v>66.203382481016874</v>
      </c>
      <c r="R1712" s="38">
        <f t="shared" ca="1" si="320"/>
        <v>87.464701007574092</v>
      </c>
      <c r="S1712" s="38">
        <f t="shared" ca="1" si="321"/>
        <v>84.991515177606928</v>
      </c>
      <c r="T1712" s="38" t="str">
        <f t="shared" ca="1" si="322"/>
        <v>-</v>
      </c>
      <c r="U1712" s="38" t="str">
        <f t="shared" ca="1" si="323"/>
        <v>-</v>
      </c>
      <c r="V1712" s="38"/>
      <c r="W1712" s="38"/>
    </row>
    <row r="1713" spans="1:23" x14ac:dyDescent="0.35">
      <c r="A1713" s="2" t="str">
        <f>BASE_NOTAS[[#This Row],[Sigla]]&amp;BASE_NOTAS[[#This Row],[CÓDIGO]]</f>
        <v>MASP_IH</v>
      </c>
      <c r="B1713" s="4" t="s">
        <v>191</v>
      </c>
      <c r="C1713" s="4" t="s">
        <v>67</v>
      </c>
      <c r="D1713" s="4" t="s">
        <v>136</v>
      </c>
      <c r="E1713" s="42">
        <v>97.080101132090007</v>
      </c>
      <c r="F1713" s="4" t="s">
        <v>471</v>
      </c>
      <c r="G171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171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13" s="38">
        <f t="shared" ca="1" si="312"/>
        <v>85.012169438363657</v>
      </c>
      <c r="K1713" s="38">
        <f t="shared" ca="1" si="313"/>
        <v>81.720254622952083</v>
      </c>
      <c r="L1713" s="38">
        <f t="shared" ca="1" si="314"/>
        <v>92.695756139494847</v>
      </c>
      <c r="M1713" s="38">
        <f t="shared" ca="1" si="315"/>
        <v>96.623259435382266</v>
      </c>
      <c r="N1713" s="38">
        <f t="shared" ca="1" si="316"/>
        <v>98.91333699473229</v>
      </c>
      <c r="O1713" s="38">
        <f t="shared" ca="1" si="317"/>
        <v>96.45651561017921</v>
      </c>
      <c r="P1713" s="38">
        <f t="shared" ca="1" si="318"/>
        <v>84.494663164227944</v>
      </c>
      <c r="Q1713" s="38">
        <f t="shared" ca="1" si="319"/>
        <v>92.310697085084101</v>
      </c>
      <c r="R1713" s="38">
        <f t="shared" ca="1" si="320"/>
        <v>97.080101132090007</v>
      </c>
      <c r="S1713" s="38">
        <f t="shared" ca="1" si="321"/>
        <v>100</v>
      </c>
      <c r="T1713" s="38" t="str">
        <f t="shared" ca="1" si="322"/>
        <v>-</v>
      </c>
      <c r="U1713" s="38" t="str">
        <f t="shared" ca="1" si="323"/>
        <v>-</v>
      </c>
      <c r="V1713" s="38"/>
      <c r="W1713" s="38"/>
    </row>
    <row r="1714" spans="1:23" x14ac:dyDescent="0.35">
      <c r="A1714" s="2" t="str">
        <f>BASE_NOTAS[[#This Row],[Sigla]]&amp;BASE_NOTAS[[#This Row],[CÓDIGO]]</f>
        <v>MGSP_IH</v>
      </c>
      <c r="B1714" s="4" t="s">
        <v>192</v>
      </c>
      <c r="C1714" s="4" t="s">
        <v>67</v>
      </c>
      <c r="D1714" s="4" t="s">
        <v>136</v>
      </c>
      <c r="E1714" s="42">
        <v>30.809228151878173</v>
      </c>
      <c r="F1714" s="4" t="s">
        <v>471</v>
      </c>
      <c r="G171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20.816147203772957</v>
      </c>
      <c r="H171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14" s="38">
        <f t="shared" ca="1" si="312"/>
        <v>44.388110465958633</v>
      </c>
      <c r="K1714" s="38">
        <f t="shared" ca="1" si="313"/>
        <v>23.798434598065256</v>
      </c>
      <c r="L1714" s="38">
        <f t="shared" ca="1" si="314"/>
        <v>9.8856823621328545</v>
      </c>
      <c r="M1714" s="38">
        <f t="shared" ca="1" si="315"/>
        <v>54.578028694355815</v>
      </c>
      <c r="N1714" s="38">
        <f t="shared" ca="1" si="316"/>
        <v>75.980363113034372</v>
      </c>
      <c r="O1714" s="38">
        <f t="shared" ca="1" si="317"/>
        <v>49.480459585786683</v>
      </c>
      <c r="P1714" s="38">
        <f t="shared" ca="1" si="318"/>
        <v>9.4622111045707129</v>
      </c>
      <c r="Q1714" s="38">
        <f t="shared" ca="1" si="319"/>
        <v>32.688809700608175</v>
      </c>
      <c r="R1714" s="38">
        <f t="shared" ca="1" si="320"/>
        <v>30.809228151878173</v>
      </c>
      <c r="S1714" s="38">
        <f t="shared" ca="1" si="321"/>
        <v>20.816147203772957</v>
      </c>
      <c r="T1714" s="38" t="str">
        <f t="shared" ca="1" si="322"/>
        <v>-</v>
      </c>
      <c r="U1714" s="38" t="str">
        <f t="shared" ca="1" si="323"/>
        <v>-</v>
      </c>
      <c r="V1714" s="38"/>
      <c r="W1714" s="38"/>
    </row>
    <row r="1715" spans="1:23" x14ac:dyDescent="0.35">
      <c r="A1715" s="2" t="str">
        <f>BASE_NOTAS[[#This Row],[Sigla]]&amp;BASE_NOTAS[[#This Row],[CÓDIGO]]</f>
        <v>MSSP_IH</v>
      </c>
      <c r="B1715" s="4" t="s">
        <v>193</v>
      </c>
      <c r="C1715" s="4" t="s">
        <v>67</v>
      </c>
      <c r="D1715" s="4" t="s">
        <v>136</v>
      </c>
      <c r="E1715" s="42">
        <v>79.427394381834134</v>
      </c>
      <c r="F1715" s="4" t="s">
        <v>471</v>
      </c>
      <c r="G171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81.423085721321982</v>
      </c>
      <c r="H171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15" s="38">
        <f t="shared" ca="1" si="312"/>
        <v>81.958690163882693</v>
      </c>
      <c r="K1715" s="38">
        <f t="shared" ca="1" si="313"/>
        <v>52.696017188742175</v>
      </c>
      <c r="L1715" s="38">
        <f t="shared" ca="1" si="314"/>
        <v>78.48386686599595</v>
      </c>
      <c r="M1715" s="38">
        <f t="shared" ca="1" si="315"/>
        <v>77.776272910166099</v>
      </c>
      <c r="N1715" s="38">
        <f t="shared" ca="1" si="316"/>
        <v>89.634325424847134</v>
      </c>
      <c r="O1715" s="38">
        <f t="shared" ca="1" si="317"/>
        <v>62.434313612803791</v>
      </c>
      <c r="P1715" s="38">
        <f t="shared" ca="1" si="318"/>
        <v>45.641108882322001</v>
      </c>
      <c r="Q1715" s="38">
        <f t="shared" ca="1" si="319"/>
        <v>56.034582339624109</v>
      </c>
      <c r="R1715" s="38">
        <f t="shared" ca="1" si="320"/>
        <v>79.427394381834134</v>
      </c>
      <c r="S1715" s="38">
        <f t="shared" ca="1" si="321"/>
        <v>81.423085721321982</v>
      </c>
      <c r="T1715" s="38" t="str">
        <f t="shared" ca="1" si="322"/>
        <v>-</v>
      </c>
      <c r="U1715" s="38" t="str">
        <f t="shared" ca="1" si="323"/>
        <v>-</v>
      </c>
      <c r="V1715" s="38"/>
      <c r="W1715" s="38"/>
    </row>
    <row r="1716" spans="1:23" x14ac:dyDescent="0.35">
      <c r="A1716" s="2" t="str">
        <f>BASE_NOTAS[[#This Row],[Sigla]]&amp;BASE_NOTAS[[#This Row],[CÓDIGO]]</f>
        <v>MTSP_IH</v>
      </c>
      <c r="B1716" s="4" t="s">
        <v>195</v>
      </c>
      <c r="C1716" s="4" t="s">
        <v>67</v>
      </c>
      <c r="D1716" s="4" t="s">
        <v>136</v>
      </c>
      <c r="E1716" s="42">
        <v>91.039970512652985</v>
      </c>
      <c r="F1716" s="4" t="s">
        <v>471</v>
      </c>
      <c r="G171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96.854688249670446</v>
      </c>
      <c r="H171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16" s="38">
        <f t="shared" ca="1" si="312"/>
        <v>70.561382257425876</v>
      </c>
      <c r="K1716" s="38">
        <f t="shared" ca="1" si="313"/>
        <v>64.822865378782538</v>
      </c>
      <c r="L1716" s="38">
        <f t="shared" ca="1" si="314"/>
        <v>73.149840773104216</v>
      </c>
      <c r="M1716" s="38">
        <f t="shared" ca="1" si="315"/>
        <v>78.386893233098419</v>
      </c>
      <c r="N1716" s="38">
        <f t="shared" ca="1" si="316"/>
        <v>92.275029024256781</v>
      </c>
      <c r="O1716" s="38">
        <f t="shared" ca="1" si="317"/>
        <v>73.136796247515804</v>
      </c>
      <c r="P1716" s="38">
        <f t="shared" ca="1" si="318"/>
        <v>63.248920889898343</v>
      </c>
      <c r="Q1716" s="38">
        <f t="shared" ca="1" si="319"/>
        <v>76.954058426622368</v>
      </c>
      <c r="R1716" s="38">
        <f t="shared" ca="1" si="320"/>
        <v>91.039970512652985</v>
      </c>
      <c r="S1716" s="38">
        <f t="shared" ca="1" si="321"/>
        <v>96.854688249670446</v>
      </c>
      <c r="T1716" s="38" t="str">
        <f t="shared" ca="1" si="322"/>
        <v>-</v>
      </c>
      <c r="U1716" s="38" t="str">
        <f t="shared" ca="1" si="323"/>
        <v>-</v>
      </c>
      <c r="V1716" s="38"/>
      <c r="W1716" s="38"/>
    </row>
    <row r="1717" spans="1:23" x14ac:dyDescent="0.35">
      <c r="A1717" s="2" t="str">
        <f>BASE_NOTAS[[#This Row],[Sigla]]&amp;BASE_NOTAS[[#This Row],[CÓDIGO]]</f>
        <v>PASP_IH</v>
      </c>
      <c r="B1717" s="4" t="s">
        <v>196</v>
      </c>
      <c r="C1717" s="4" t="s">
        <v>67</v>
      </c>
      <c r="D1717" s="4" t="s">
        <v>136</v>
      </c>
      <c r="E1717" s="42">
        <v>92.032978804392684</v>
      </c>
      <c r="F1717" s="4" t="s">
        <v>471</v>
      </c>
      <c r="G171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95.134045108964912</v>
      </c>
      <c r="H171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17" s="38">
        <f t="shared" ca="1" si="312"/>
        <v>85.591677046221463</v>
      </c>
      <c r="K1717" s="38">
        <f t="shared" ca="1" si="313"/>
        <v>78.023561961042248</v>
      </c>
      <c r="L1717" s="38">
        <f t="shared" ca="1" si="314"/>
        <v>85.750906516986504</v>
      </c>
      <c r="M1717" s="38">
        <f t="shared" ca="1" si="315"/>
        <v>81.140168633275451</v>
      </c>
      <c r="N1717" s="38">
        <f t="shared" ca="1" si="316"/>
        <v>90.811324500878925</v>
      </c>
      <c r="O1717" s="38">
        <f t="shared" ca="1" si="317"/>
        <v>86.723840696944791</v>
      </c>
      <c r="P1717" s="38">
        <f t="shared" ca="1" si="318"/>
        <v>77.348157553347818</v>
      </c>
      <c r="Q1717" s="38">
        <f t="shared" ca="1" si="319"/>
        <v>87.172478158786731</v>
      </c>
      <c r="R1717" s="38">
        <f t="shared" ca="1" si="320"/>
        <v>92.032978804392684</v>
      </c>
      <c r="S1717" s="38">
        <f t="shared" ca="1" si="321"/>
        <v>95.134045108964912</v>
      </c>
      <c r="T1717" s="38" t="str">
        <f t="shared" ca="1" si="322"/>
        <v>-</v>
      </c>
      <c r="U1717" s="38" t="str">
        <f t="shared" ca="1" si="323"/>
        <v>-</v>
      </c>
      <c r="V1717" s="38"/>
      <c r="W1717" s="38"/>
    </row>
    <row r="1718" spans="1:23" x14ac:dyDescent="0.35">
      <c r="A1718" s="2" t="str">
        <f>BASE_NOTAS[[#This Row],[Sigla]]&amp;BASE_NOTAS[[#This Row],[CÓDIGO]]</f>
        <v>PBSP_IH</v>
      </c>
      <c r="B1718" s="4" t="s">
        <v>197</v>
      </c>
      <c r="C1718" s="4" t="s">
        <v>67</v>
      </c>
      <c r="D1718" s="4" t="s">
        <v>136</v>
      </c>
      <c r="E1718" s="42">
        <v>96.335956716971978</v>
      </c>
      <c r="F1718" s="4" t="s">
        <v>471</v>
      </c>
      <c r="G171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98.265994150344497</v>
      </c>
      <c r="H171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18" s="38">
        <f t="shared" ca="1" si="312"/>
        <v>93.334355358272489</v>
      </c>
      <c r="K1718" s="38">
        <f t="shared" ca="1" si="313"/>
        <v>94.056027301768864</v>
      </c>
      <c r="L1718" s="38">
        <f t="shared" ca="1" si="314"/>
        <v>95.279828510995969</v>
      </c>
      <c r="M1718" s="38">
        <f t="shared" ca="1" si="315"/>
        <v>93.869790309976551</v>
      </c>
      <c r="N1718" s="38">
        <f t="shared" ca="1" si="316"/>
        <v>98.627084949990063</v>
      </c>
      <c r="O1718" s="38">
        <f t="shared" ca="1" si="317"/>
        <v>93.178160020987207</v>
      </c>
      <c r="P1718" s="38">
        <f t="shared" ca="1" si="318"/>
        <v>91.286037261818592</v>
      </c>
      <c r="Q1718" s="38">
        <f t="shared" ca="1" si="319"/>
        <v>87.095798540931952</v>
      </c>
      <c r="R1718" s="38">
        <f t="shared" ca="1" si="320"/>
        <v>96.335956716971978</v>
      </c>
      <c r="S1718" s="38">
        <f t="shared" ca="1" si="321"/>
        <v>98.265994150344497</v>
      </c>
      <c r="T1718" s="38" t="str">
        <f t="shared" ca="1" si="322"/>
        <v>-</v>
      </c>
      <c r="U1718" s="38" t="str">
        <f t="shared" ca="1" si="323"/>
        <v>-</v>
      </c>
      <c r="V1718" s="38"/>
      <c r="W1718" s="38"/>
    </row>
    <row r="1719" spans="1:23" x14ac:dyDescent="0.35">
      <c r="A1719" s="2" t="str">
        <f>BASE_NOTAS[[#This Row],[Sigla]]&amp;BASE_NOTAS[[#This Row],[CÓDIGO]]</f>
        <v>PESP_IH</v>
      </c>
      <c r="B1719" s="4" t="s">
        <v>198</v>
      </c>
      <c r="C1719" s="4" t="s">
        <v>67</v>
      </c>
      <c r="D1719" s="4" t="s">
        <v>136</v>
      </c>
      <c r="E1719" s="42">
        <v>84.492583563203041</v>
      </c>
      <c r="F1719" s="4" t="s">
        <v>471</v>
      </c>
      <c r="G171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89.704956196725675</v>
      </c>
      <c r="H171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19" s="38">
        <f t="shared" ca="1" si="312"/>
        <v>22.728359272647893</v>
      </c>
      <c r="K1719" s="38">
        <f t="shared" ca="1" si="313"/>
        <v>4.4676936118849824</v>
      </c>
      <c r="L1719" s="38">
        <f t="shared" ca="1" si="314"/>
        <v>20.357695272791872</v>
      </c>
      <c r="M1719" s="38">
        <f t="shared" ca="1" si="315"/>
        <v>32.357890995611839</v>
      </c>
      <c r="N1719" s="38">
        <f t="shared" ca="1" si="316"/>
        <v>64.985469059034244</v>
      </c>
      <c r="O1719" s="38">
        <f t="shared" ca="1" si="317"/>
        <v>21.656119058404414</v>
      </c>
      <c r="P1719" s="38">
        <f t="shared" ca="1" si="318"/>
        <v>0</v>
      </c>
      <c r="Q1719" s="38">
        <f t="shared" ca="1" si="319"/>
        <v>4.6237682560281144</v>
      </c>
      <c r="R1719" s="38">
        <f t="shared" ca="1" si="320"/>
        <v>84.492583563203041</v>
      </c>
      <c r="S1719" s="38">
        <f t="shared" ca="1" si="321"/>
        <v>89.704956196725675</v>
      </c>
      <c r="T1719" s="38" t="str">
        <f t="shared" ca="1" si="322"/>
        <v>-</v>
      </c>
      <c r="U1719" s="38" t="str">
        <f t="shared" ca="1" si="323"/>
        <v>-</v>
      </c>
      <c r="V1719" s="38"/>
      <c r="W1719" s="38"/>
    </row>
    <row r="1720" spans="1:23" x14ac:dyDescent="0.35">
      <c r="A1720" s="2" t="str">
        <f>BASE_NOTAS[[#This Row],[Sigla]]&amp;BASE_NOTAS[[#This Row],[CÓDIGO]]</f>
        <v>PISP_IH</v>
      </c>
      <c r="B1720" s="4" t="s">
        <v>199</v>
      </c>
      <c r="C1720" s="4" t="s">
        <v>67</v>
      </c>
      <c r="D1720" s="4" t="s">
        <v>136</v>
      </c>
      <c r="E1720" s="42">
        <v>91.609068546481197</v>
      </c>
      <c r="F1720" s="4" t="s">
        <v>471</v>
      </c>
      <c r="G172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97.865672754593774</v>
      </c>
      <c r="H172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20" s="38">
        <f t="shared" ca="1" si="312"/>
        <v>73.439029117137039</v>
      </c>
      <c r="K1720" s="38">
        <f t="shared" ca="1" si="313"/>
        <v>79.776844833051257</v>
      </c>
      <c r="L1720" s="38">
        <f t="shared" ca="1" si="314"/>
        <v>68.387390199635206</v>
      </c>
      <c r="M1720" s="38">
        <f t="shared" ca="1" si="315"/>
        <v>63.365629890069798</v>
      </c>
      <c r="N1720" s="38">
        <f t="shared" ca="1" si="316"/>
        <v>91.149001867096871</v>
      </c>
      <c r="O1720" s="38">
        <f t="shared" ca="1" si="317"/>
        <v>69.196587127330005</v>
      </c>
      <c r="P1720" s="38">
        <f t="shared" ca="1" si="318"/>
        <v>58.731717397761614</v>
      </c>
      <c r="Q1720" s="38">
        <f t="shared" ca="1" si="319"/>
        <v>77.907952246601596</v>
      </c>
      <c r="R1720" s="38">
        <f t="shared" ca="1" si="320"/>
        <v>91.609068546481197</v>
      </c>
      <c r="S1720" s="38">
        <f t="shared" ca="1" si="321"/>
        <v>97.865672754593774</v>
      </c>
      <c r="T1720" s="38" t="str">
        <f t="shared" ca="1" si="322"/>
        <v>-</v>
      </c>
      <c r="U1720" s="38" t="str">
        <f t="shared" ca="1" si="323"/>
        <v>-</v>
      </c>
      <c r="V1720" s="38"/>
      <c r="W1720" s="38"/>
    </row>
    <row r="1721" spans="1:23" x14ac:dyDescent="0.35">
      <c r="A1721" s="2" t="str">
        <f>BASE_NOTAS[[#This Row],[Sigla]]&amp;BASE_NOTAS[[#This Row],[CÓDIGO]]</f>
        <v>PRSP_IH</v>
      </c>
      <c r="B1721" s="4" t="s">
        <v>200</v>
      </c>
      <c r="C1721" s="4" t="s">
        <v>67</v>
      </c>
      <c r="D1721" s="4" t="s">
        <v>136</v>
      </c>
      <c r="E1721" s="42">
        <v>70.453537685552675</v>
      </c>
      <c r="F1721" s="4" t="s">
        <v>471</v>
      </c>
      <c r="G172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89.934651704073104</v>
      </c>
      <c r="H172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21" s="38">
        <f t="shared" ca="1" si="312"/>
        <v>74.360569988367061</v>
      </c>
      <c r="K1721" s="38">
        <f t="shared" ca="1" si="313"/>
        <v>73.723517244548901</v>
      </c>
      <c r="L1721" s="38">
        <f t="shared" ca="1" si="314"/>
        <v>66.043388344300467</v>
      </c>
      <c r="M1721" s="38">
        <f t="shared" ca="1" si="315"/>
        <v>76.380017879701199</v>
      </c>
      <c r="N1721" s="38">
        <f t="shared" ca="1" si="316"/>
        <v>87.797484944750465</v>
      </c>
      <c r="O1721" s="38">
        <f t="shared" ca="1" si="317"/>
        <v>58.227903814170503</v>
      </c>
      <c r="P1721" s="38">
        <f t="shared" ca="1" si="318"/>
        <v>55.43404594138547</v>
      </c>
      <c r="Q1721" s="38">
        <f t="shared" ca="1" si="319"/>
        <v>72.380599008023964</v>
      </c>
      <c r="R1721" s="38">
        <f t="shared" ca="1" si="320"/>
        <v>70.453537685552675</v>
      </c>
      <c r="S1721" s="38">
        <f t="shared" ca="1" si="321"/>
        <v>89.934651704073104</v>
      </c>
      <c r="T1721" s="38" t="str">
        <f t="shared" ca="1" si="322"/>
        <v>-</v>
      </c>
      <c r="U1721" s="38" t="str">
        <f t="shared" ca="1" si="323"/>
        <v>-</v>
      </c>
      <c r="V1721" s="38"/>
      <c r="W1721" s="38"/>
    </row>
    <row r="1722" spans="1:23" x14ac:dyDescent="0.35">
      <c r="A1722" s="2" t="str">
        <f>BASE_NOTAS[[#This Row],[Sigla]]&amp;BASE_NOTAS[[#This Row],[CÓDIGO]]</f>
        <v>RJSP_IH</v>
      </c>
      <c r="B1722" s="4" t="s">
        <v>201</v>
      </c>
      <c r="C1722" s="4" t="s">
        <v>67</v>
      </c>
      <c r="D1722" s="4" t="s">
        <v>136</v>
      </c>
      <c r="E1722" s="42">
        <v>62.515279941382843</v>
      </c>
      <c r="F1722" s="4" t="s">
        <v>471</v>
      </c>
      <c r="G172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37.053759599522053</v>
      </c>
      <c r="H172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22" s="38">
        <f t="shared" ca="1" si="312"/>
        <v>52.649844897043693</v>
      </c>
      <c r="K1722" s="38">
        <f t="shared" ca="1" si="313"/>
        <v>19.188796115285982</v>
      </c>
      <c r="L1722" s="38">
        <f t="shared" ca="1" si="314"/>
        <v>1.4216980370680545</v>
      </c>
      <c r="M1722" s="38">
        <f t="shared" ca="1" si="315"/>
        <v>35.036050391188994</v>
      </c>
      <c r="N1722" s="38">
        <f t="shared" ca="1" si="316"/>
        <v>0</v>
      </c>
      <c r="O1722" s="38">
        <f t="shared" ca="1" si="317"/>
        <v>39.210453875995611</v>
      </c>
      <c r="P1722" s="38">
        <f t="shared" ca="1" si="318"/>
        <v>8.1581824301905357</v>
      </c>
      <c r="Q1722" s="38">
        <f t="shared" ca="1" si="319"/>
        <v>0</v>
      </c>
      <c r="R1722" s="38">
        <f t="shared" ca="1" si="320"/>
        <v>62.515279941382843</v>
      </c>
      <c r="S1722" s="38">
        <f t="shared" ca="1" si="321"/>
        <v>37.053759599522053</v>
      </c>
      <c r="T1722" s="38" t="str">
        <f t="shared" ca="1" si="322"/>
        <v>-</v>
      </c>
      <c r="U1722" s="38" t="str">
        <f t="shared" ca="1" si="323"/>
        <v>-</v>
      </c>
      <c r="V1722" s="38"/>
      <c r="W1722" s="38"/>
    </row>
    <row r="1723" spans="1:23" x14ac:dyDescent="0.35">
      <c r="A1723" s="2" t="str">
        <f>BASE_NOTAS[[#This Row],[Sigla]]&amp;BASE_NOTAS[[#This Row],[CÓDIGO]]</f>
        <v>RNSP_IH</v>
      </c>
      <c r="B1723" s="4" t="s">
        <v>202</v>
      </c>
      <c r="C1723" s="4" t="s">
        <v>67</v>
      </c>
      <c r="D1723" s="4" t="s">
        <v>136</v>
      </c>
      <c r="E1723" s="42">
        <v>92.45849664090494</v>
      </c>
      <c r="F1723" s="4" t="s">
        <v>471</v>
      </c>
      <c r="G172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78.727121994335732</v>
      </c>
      <c r="H172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23" s="38">
        <f t="shared" ca="1" si="312"/>
        <v>60.77753927602555</v>
      </c>
      <c r="K1723" s="38">
        <f t="shared" ca="1" si="313"/>
        <v>42.833658155909902</v>
      </c>
      <c r="L1723" s="38">
        <f t="shared" ca="1" si="314"/>
        <v>18.017343938752958</v>
      </c>
      <c r="M1723" s="38">
        <f t="shared" ca="1" si="315"/>
        <v>51.268214728777536</v>
      </c>
      <c r="N1723" s="38">
        <f t="shared" ca="1" si="316"/>
        <v>83.693193391572294</v>
      </c>
      <c r="O1723" s="38">
        <f t="shared" ca="1" si="317"/>
        <v>69.879793298507977</v>
      </c>
      <c r="P1723" s="38">
        <f t="shared" ca="1" si="318"/>
        <v>39.174898675492884</v>
      </c>
      <c r="Q1723" s="38">
        <f t="shared" ca="1" si="319"/>
        <v>53.20490081459041</v>
      </c>
      <c r="R1723" s="38">
        <f t="shared" ca="1" si="320"/>
        <v>92.45849664090494</v>
      </c>
      <c r="S1723" s="38">
        <f t="shared" ca="1" si="321"/>
        <v>78.727121994335732</v>
      </c>
      <c r="T1723" s="38" t="str">
        <f t="shared" ca="1" si="322"/>
        <v>-</v>
      </c>
      <c r="U1723" s="38" t="str">
        <f t="shared" ca="1" si="323"/>
        <v>-</v>
      </c>
      <c r="V1723" s="38"/>
      <c r="W1723" s="38"/>
    </row>
    <row r="1724" spans="1:23" x14ac:dyDescent="0.35">
      <c r="A1724" s="2" t="str">
        <f>BASE_NOTAS[[#This Row],[Sigla]]&amp;BASE_NOTAS[[#This Row],[CÓDIGO]]</f>
        <v>ROSP_IH</v>
      </c>
      <c r="B1724" s="4" t="s">
        <v>203</v>
      </c>
      <c r="C1724" s="4" t="s">
        <v>67</v>
      </c>
      <c r="D1724" s="4" t="s">
        <v>136</v>
      </c>
      <c r="E1724" s="42">
        <v>86.475390064427444</v>
      </c>
      <c r="F1724" s="4" t="s">
        <v>471</v>
      </c>
      <c r="G172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93.380936708915002</v>
      </c>
      <c r="H172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24" s="38">
        <f t="shared" ca="1" si="312"/>
        <v>89.526000233313169</v>
      </c>
      <c r="K1724" s="38">
        <f t="shared" ca="1" si="313"/>
        <v>92.125425577433361</v>
      </c>
      <c r="L1724" s="38">
        <f t="shared" ca="1" si="314"/>
        <v>91.522669608579804</v>
      </c>
      <c r="M1724" s="38">
        <f t="shared" ca="1" si="315"/>
        <v>93.914718798258406</v>
      </c>
      <c r="N1724" s="38">
        <f t="shared" ca="1" si="316"/>
        <v>89.15010725734524</v>
      </c>
      <c r="O1724" s="38">
        <f t="shared" ca="1" si="317"/>
        <v>69.223592991306589</v>
      </c>
      <c r="P1724" s="38">
        <f t="shared" ca="1" si="318"/>
        <v>51.547046283242416</v>
      </c>
      <c r="Q1724" s="38">
        <f t="shared" ca="1" si="319"/>
        <v>73.423146165882201</v>
      </c>
      <c r="R1724" s="38">
        <f t="shared" ca="1" si="320"/>
        <v>86.475390064427444</v>
      </c>
      <c r="S1724" s="38">
        <f t="shared" ca="1" si="321"/>
        <v>93.380936708915002</v>
      </c>
      <c r="T1724" s="38" t="str">
        <f t="shared" ca="1" si="322"/>
        <v>-</v>
      </c>
      <c r="U1724" s="38" t="str">
        <f t="shared" ca="1" si="323"/>
        <v>-</v>
      </c>
      <c r="V1724" s="38"/>
      <c r="W1724" s="38"/>
    </row>
    <row r="1725" spans="1:23" x14ac:dyDescent="0.35">
      <c r="A1725" s="2" t="str">
        <f>BASE_NOTAS[[#This Row],[Sigla]]&amp;BASE_NOTAS[[#This Row],[CÓDIGO]]</f>
        <v>RRSP_IH</v>
      </c>
      <c r="B1725" s="4" t="s">
        <v>204</v>
      </c>
      <c r="C1725" s="4" t="s">
        <v>67</v>
      </c>
      <c r="D1725" s="4" t="s">
        <v>136</v>
      </c>
      <c r="E1725" s="42">
        <v>76.393101076108124</v>
      </c>
      <c r="F1725" s="4" t="s">
        <v>471</v>
      </c>
      <c r="G172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70.015988632220242</v>
      </c>
      <c r="H172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25" s="38">
        <f t="shared" ca="1" si="312"/>
        <v>66.246633233347325</v>
      </c>
      <c r="K1725" s="38">
        <f t="shared" ca="1" si="313"/>
        <v>33.581591894148161</v>
      </c>
      <c r="L1725" s="38">
        <f t="shared" ca="1" si="314"/>
        <v>27.015336200421885</v>
      </c>
      <c r="M1725" s="38">
        <f t="shared" ca="1" si="315"/>
        <v>0</v>
      </c>
      <c r="N1725" s="38">
        <f t="shared" ca="1" si="316"/>
        <v>63.601133217408176</v>
      </c>
      <c r="O1725" s="38">
        <f t="shared" ca="1" si="317"/>
        <v>0</v>
      </c>
      <c r="P1725" s="38">
        <f t="shared" ca="1" si="318"/>
        <v>29.003800854602233</v>
      </c>
      <c r="Q1725" s="38">
        <f t="shared" ca="1" si="319"/>
        <v>61.276805460470911</v>
      </c>
      <c r="R1725" s="38">
        <f t="shared" ca="1" si="320"/>
        <v>76.393101076108124</v>
      </c>
      <c r="S1725" s="38">
        <f t="shared" ca="1" si="321"/>
        <v>70.015988632220242</v>
      </c>
      <c r="T1725" s="38" t="str">
        <f t="shared" ca="1" si="322"/>
        <v>-</v>
      </c>
      <c r="U1725" s="38" t="str">
        <f t="shared" ca="1" si="323"/>
        <v>-</v>
      </c>
      <c r="V1725" s="38"/>
      <c r="W1725" s="38"/>
    </row>
    <row r="1726" spans="1:23" x14ac:dyDescent="0.35">
      <c r="A1726" s="2" t="str">
        <f>BASE_NOTAS[[#This Row],[Sigla]]&amp;BASE_NOTAS[[#This Row],[CÓDIGO]]</f>
        <v>RSSP_IH</v>
      </c>
      <c r="B1726" s="4" t="s">
        <v>205</v>
      </c>
      <c r="C1726" s="4" t="s">
        <v>67</v>
      </c>
      <c r="D1726" s="4" t="s">
        <v>136</v>
      </c>
      <c r="E1726" s="42">
        <v>90.867306970638168</v>
      </c>
      <c r="F1726" s="4" t="s">
        <v>471</v>
      </c>
      <c r="G172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89.2223939686356</v>
      </c>
      <c r="H172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26" s="38">
        <f t="shared" ca="1" si="312"/>
        <v>82.242041663354613</v>
      </c>
      <c r="K1726" s="38">
        <f t="shared" ca="1" si="313"/>
        <v>78.617579566834777</v>
      </c>
      <c r="L1726" s="38">
        <f t="shared" ca="1" si="314"/>
        <v>91.995369117932213</v>
      </c>
      <c r="M1726" s="38">
        <f t="shared" ca="1" si="315"/>
        <v>87.975564490939803</v>
      </c>
      <c r="N1726" s="38">
        <f t="shared" ca="1" si="316"/>
        <v>96.175470993657527</v>
      </c>
      <c r="O1726" s="38">
        <f t="shared" ca="1" si="317"/>
        <v>90.410145810214345</v>
      </c>
      <c r="P1726" s="38">
        <f t="shared" ca="1" si="318"/>
        <v>75.924286387241466</v>
      </c>
      <c r="Q1726" s="38">
        <f t="shared" ca="1" si="319"/>
        <v>83.183684289070527</v>
      </c>
      <c r="R1726" s="38">
        <f t="shared" ca="1" si="320"/>
        <v>90.867306970638168</v>
      </c>
      <c r="S1726" s="38">
        <f t="shared" ca="1" si="321"/>
        <v>89.2223939686356</v>
      </c>
      <c r="T1726" s="38" t="str">
        <f t="shared" ca="1" si="322"/>
        <v>-</v>
      </c>
      <c r="U1726" s="38" t="str">
        <f t="shared" ca="1" si="323"/>
        <v>-</v>
      </c>
      <c r="V1726" s="38"/>
      <c r="W1726" s="38"/>
    </row>
    <row r="1727" spans="1:23" x14ac:dyDescent="0.35">
      <c r="A1727" s="2" t="str">
        <f>BASE_NOTAS[[#This Row],[Sigla]]&amp;BASE_NOTAS[[#This Row],[CÓDIGO]]</f>
        <v>SCSP_IH</v>
      </c>
      <c r="B1727" s="4" t="s">
        <v>194</v>
      </c>
      <c r="C1727" s="4" t="s">
        <v>67</v>
      </c>
      <c r="D1727" s="4" t="s">
        <v>136</v>
      </c>
      <c r="E1727" s="42">
        <v>60.448595898430142</v>
      </c>
      <c r="F1727" s="4" t="s">
        <v>471</v>
      </c>
      <c r="G172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66.97458188200541</v>
      </c>
      <c r="H172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27" s="38">
        <f t="shared" ca="1" si="312"/>
        <v>96.214193960807137</v>
      </c>
      <c r="K1727" s="38">
        <f t="shared" ca="1" si="313"/>
        <v>90.870712236562852</v>
      </c>
      <c r="L1727" s="38">
        <f t="shared" ca="1" si="314"/>
        <v>85.437336761473844</v>
      </c>
      <c r="M1727" s="38">
        <f t="shared" ca="1" si="315"/>
        <v>88.340310845882854</v>
      </c>
      <c r="N1727" s="38">
        <f t="shared" ca="1" si="316"/>
        <v>94.262879778826928</v>
      </c>
      <c r="O1727" s="38">
        <f t="shared" ca="1" si="317"/>
        <v>81.512072907317076</v>
      </c>
      <c r="P1727" s="38">
        <f t="shared" ca="1" si="318"/>
        <v>67.216972471869298</v>
      </c>
      <c r="Q1727" s="38">
        <f t="shared" ca="1" si="319"/>
        <v>80.380851083731613</v>
      </c>
      <c r="R1727" s="38">
        <f t="shared" ca="1" si="320"/>
        <v>60.448595898430142</v>
      </c>
      <c r="S1727" s="38">
        <f t="shared" ca="1" si="321"/>
        <v>66.97458188200541</v>
      </c>
      <c r="T1727" s="38" t="str">
        <f t="shared" ca="1" si="322"/>
        <v>-</v>
      </c>
      <c r="U1727" s="38" t="str">
        <f t="shared" ca="1" si="323"/>
        <v>-</v>
      </c>
      <c r="V1727" s="38"/>
      <c r="W1727" s="38"/>
    </row>
    <row r="1728" spans="1:23" x14ac:dyDescent="0.35">
      <c r="A1728" s="2" t="str">
        <f>BASE_NOTAS[[#This Row],[Sigla]]&amp;BASE_NOTAS[[#This Row],[CÓDIGO]]</f>
        <v>SESP_IH</v>
      </c>
      <c r="B1728" s="4" t="s">
        <v>206</v>
      </c>
      <c r="C1728" s="4" t="s">
        <v>67</v>
      </c>
      <c r="D1728" s="4" t="s">
        <v>136</v>
      </c>
      <c r="E1728" s="42">
        <v>81.777010160338605</v>
      </c>
      <c r="F1728" s="4" t="s">
        <v>471</v>
      </c>
      <c r="G172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86.272691651877523</v>
      </c>
      <c r="H172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28" s="38">
        <f t="shared" ca="1" si="312"/>
        <v>65.399747837063785</v>
      </c>
      <c r="K1728" s="38">
        <f t="shared" ca="1" si="313"/>
        <v>52.847597749389848</v>
      </c>
      <c r="L1728" s="38">
        <f t="shared" ca="1" si="314"/>
        <v>65.720853648334611</v>
      </c>
      <c r="M1728" s="38">
        <f t="shared" ca="1" si="315"/>
        <v>60.261381631863358</v>
      </c>
      <c r="N1728" s="38">
        <f t="shared" ca="1" si="316"/>
        <v>81.762304857621928</v>
      </c>
      <c r="O1728" s="38">
        <f t="shared" ca="1" si="317"/>
        <v>67.735990220854575</v>
      </c>
      <c r="P1728" s="38">
        <f t="shared" ca="1" si="318"/>
        <v>39.686577160719771</v>
      </c>
      <c r="Q1728" s="38">
        <f t="shared" ca="1" si="319"/>
        <v>49.287795493226064</v>
      </c>
      <c r="R1728" s="38">
        <f t="shared" ca="1" si="320"/>
        <v>81.777010160338605</v>
      </c>
      <c r="S1728" s="38">
        <f t="shared" ca="1" si="321"/>
        <v>86.272691651877523</v>
      </c>
      <c r="T1728" s="38" t="str">
        <f t="shared" ca="1" si="322"/>
        <v>-</v>
      </c>
      <c r="U1728" s="38" t="str">
        <f t="shared" ca="1" si="323"/>
        <v>-</v>
      </c>
      <c r="V1728" s="38"/>
      <c r="W1728" s="38"/>
    </row>
    <row r="1729" spans="1:23" x14ac:dyDescent="0.35">
      <c r="A1729" s="2" t="str">
        <f>BASE_NOTAS[[#This Row],[Sigla]]&amp;BASE_NOTAS[[#This Row],[CÓDIGO]]</f>
        <v>SPSP_IH</v>
      </c>
      <c r="B1729" s="4" t="s">
        <v>186</v>
      </c>
      <c r="C1729" s="4" t="s">
        <v>67</v>
      </c>
      <c r="D1729" s="4" t="s">
        <v>136</v>
      </c>
      <c r="E1729" s="42">
        <v>0</v>
      </c>
      <c r="F1729" s="4" t="s">
        <v>471</v>
      </c>
      <c r="G172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172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29" s="38">
        <f t="shared" ca="1" si="312"/>
        <v>58.893061385577155</v>
      </c>
      <c r="K1729" s="38">
        <f t="shared" ca="1" si="313"/>
        <v>48.918323915882944</v>
      </c>
      <c r="L1729" s="38">
        <f t="shared" ca="1" si="314"/>
        <v>32.780103673599498</v>
      </c>
      <c r="M1729" s="38">
        <f t="shared" ca="1" si="315"/>
        <v>27.000061951095333</v>
      </c>
      <c r="N1729" s="38">
        <f t="shared" ca="1" si="316"/>
        <v>69.363724274461006</v>
      </c>
      <c r="O1729" s="38">
        <f t="shared" ca="1" si="317"/>
        <v>36.439123623614734</v>
      </c>
      <c r="P1729" s="38">
        <f t="shared" ca="1" si="318"/>
        <v>6.8889820001593876</v>
      </c>
      <c r="Q1729" s="38">
        <f t="shared" ca="1" si="319"/>
        <v>22.598809834405884</v>
      </c>
      <c r="R1729" s="38">
        <f t="shared" ca="1" si="320"/>
        <v>0</v>
      </c>
      <c r="S1729" s="38">
        <f t="shared" ca="1" si="321"/>
        <v>0</v>
      </c>
      <c r="T1729" s="38" t="str">
        <f t="shared" ca="1" si="322"/>
        <v>-</v>
      </c>
      <c r="U1729" s="38" t="str">
        <f t="shared" ca="1" si="323"/>
        <v>-</v>
      </c>
      <c r="V1729" s="38"/>
      <c r="W1729" s="38"/>
    </row>
    <row r="1730" spans="1:23" x14ac:dyDescent="0.35">
      <c r="A1730" s="2" t="str">
        <f>BASE_NOTAS[[#This Row],[Sigla]]&amp;BASE_NOTAS[[#This Row],[CÓDIGO]]</f>
        <v>TOSP_IH</v>
      </c>
      <c r="B1730" s="4" t="s">
        <v>185</v>
      </c>
      <c r="C1730" s="4" t="s">
        <v>67</v>
      </c>
      <c r="D1730" s="4" t="s">
        <v>136</v>
      </c>
      <c r="E1730" s="42">
        <v>90.681229670045951</v>
      </c>
      <c r="F1730" s="4" t="s">
        <v>471</v>
      </c>
      <c r="G173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85.059561576702791</v>
      </c>
      <c r="H173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30" s="38">
        <f t="shared" ca="1" si="312"/>
        <v>90.839529647816093</v>
      </c>
      <c r="K1730" s="38">
        <f t="shared" ca="1" si="313"/>
        <v>79.170653555693121</v>
      </c>
      <c r="L1730" s="38">
        <f t="shared" ca="1" si="314"/>
        <v>79.052371683221622</v>
      </c>
      <c r="M1730" s="38">
        <f t="shared" ca="1" si="315"/>
        <v>84.109132553670449</v>
      </c>
      <c r="N1730" s="38">
        <f t="shared" ca="1" si="316"/>
        <v>86.451981707334909</v>
      </c>
      <c r="O1730" s="38">
        <f t="shared" ca="1" si="317"/>
        <v>71.078979765237563</v>
      </c>
      <c r="P1730" s="38">
        <f t="shared" ca="1" si="318"/>
        <v>63.818191552930408</v>
      </c>
      <c r="Q1730" s="38">
        <f t="shared" ca="1" si="319"/>
        <v>74.012099893783088</v>
      </c>
      <c r="R1730" s="38">
        <f t="shared" ca="1" si="320"/>
        <v>90.681229670045951</v>
      </c>
      <c r="S1730" s="38">
        <f t="shared" ca="1" si="321"/>
        <v>85.059561576702791</v>
      </c>
      <c r="T1730" s="38" t="str">
        <f t="shared" ca="1" si="322"/>
        <v>-</v>
      </c>
      <c r="U1730" s="38" t="str">
        <f t="shared" ca="1" si="323"/>
        <v>-</v>
      </c>
      <c r="V1730" s="38"/>
      <c r="W1730" s="38"/>
    </row>
    <row r="1731" spans="1:23" x14ac:dyDescent="0.35">
      <c r="A1731" s="2" t="str">
        <f>BASE_NOTAS[[#This Row],[Sigla]]&amp;BASE_NOTAS[[#This Row],[CÓDIGO]]</f>
        <v>ACSP_MT</v>
      </c>
      <c r="B1731" s="4" t="s">
        <v>156</v>
      </c>
      <c r="C1731" s="4" t="s">
        <v>68</v>
      </c>
      <c r="D1731" s="4" t="s">
        <v>137</v>
      </c>
      <c r="E1731" s="42">
        <v>99.017020606808003</v>
      </c>
      <c r="F1731" s="4" t="s">
        <v>471</v>
      </c>
      <c r="G173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74.326173349231283</v>
      </c>
      <c r="H173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31" s="38">
        <f t="shared" ref="J1731:J1794" ca="1" si="324">INDEX(INDIRECT("[Indicadores_Consolidado_2026_07_31.xlsx]"&amp;C1731&amp;"!$V$37:$V$64"),MATCH(B1731,INDIRECT("[Indicadores_Consolidado_2026_07_31.xlsx]"&amp;C1731&amp;"!$F$37:$F$64")))</f>
        <v>76.908289424607375</v>
      </c>
      <c r="K1731" s="38">
        <f t="shared" ref="K1731:K1794" ca="1" si="325">INDEX(INDIRECT("[Indicadores_Consolidado_2026_07_31.xlsx]"&amp;C1731&amp;"!$W$37:$W$64"),MATCH(B1731,INDIRECT("[Indicadores_Consolidado_2026_07_31.xlsx]"&amp;C1731&amp;"!$F$37:$F$64")))</f>
        <v>82.472761646439579</v>
      </c>
      <c r="L1731" s="38">
        <f t="shared" ref="L1731:L1794" ca="1" si="326">INDEX(INDIRECT("[Indicadores_Consolidado_2026_07_31.xlsx]"&amp;C1731&amp;"!$X$37:$X$64"),MATCH(B1731,INDIRECT("[Indicadores_Consolidado_2026_07_31.xlsx]"&amp;C1731&amp;"!$F$37:$F$64")))</f>
        <v>87.093317103456201</v>
      </c>
      <c r="M1731" s="38">
        <f t="shared" ref="M1731:M1794" ca="1" si="327">INDEX(INDIRECT("[Indicadores_Consolidado_2026_07_31.xlsx]"&amp;C1731&amp;"!$Y$37:$Y$64"),MATCH(B1731,INDIRECT("[Indicadores_Consolidado_2026_07_31.xlsx]"&amp;C1731&amp;"!$F$37:$F$64")))</f>
        <v>87.595052275221519</v>
      </c>
      <c r="N1731" s="38">
        <f t="shared" ref="N1731:N1794" ca="1" si="328">INDEX(INDIRECT("[Indicadores_Consolidado_2026_07_31.xlsx]"&amp;C1731&amp;"!$Z$37:$Z$64"),MATCH(B1731,INDIRECT("[Indicadores_Consolidado_2026_07_31.xlsx]"&amp;C1731&amp;"!$F$37:$F$64")))</f>
        <v>81.474066254491504</v>
      </c>
      <c r="O1731" s="38">
        <f t="shared" ref="O1731:O1794" ca="1" si="329">INDEX(INDIRECT("[Indicadores_Consolidado_2026_07_31.xlsx]"&amp;C1731&amp;"!$AA$37:$AA$64"),MATCH(B1731,INDIRECT("[Indicadores_Consolidado_2026_07_31.xlsx]"&amp;C1731&amp;"!$F$37:$F$64")))</f>
        <v>79.386532019003596</v>
      </c>
      <c r="P1731" s="38">
        <f t="shared" ref="P1731:P1794" ca="1" si="330">INDEX(INDIRECT("[Indicadores_Consolidado_2026_07_31.xlsx]"&amp;C1731&amp;"!$AB$37:$AB$64"),MATCH(B1731,INDIRECT("[Indicadores_Consolidado_2026_07_31.xlsx]"&amp;C1731&amp;"!$F$37:$F$64")))</f>
        <v>96.166463324791494</v>
      </c>
      <c r="Q1731" s="38">
        <f t="shared" ref="Q1731:Q1794" ca="1" si="331">INDEX(INDIRECT("[Indicadores_Consolidado_2026_07_31.xlsx]"&amp;C1731&amp;"!$AC$37:$AC$64"),MATCH(B1731,INDIRECT("[Indicadores_Consolidado_2026_07_31.xlsx]"&amp;C1731&amp;"!$F$37:$F$64")))</f>
        <v>94.114332763644455</v>
      </c>
      <c r="R1731" s="38">
        <f t="shared" ref="R1731:R1794" ca="1" si="332">INDEX(INDIRECT("[Indicadores_Consolidado_2026_07_31.xlsx]"&amp;C1731&amp;"!$AD$37:$AD$64"),MATCH(B1731,INDIRECT("[Indicadores_Consolidado_2026_07_31.xlsx]"&amp;C1731&amp;"!$F$37:$F$64")))</f>
        <v>99.017020606808003</v>
      </c>
      <c r="S1731" s="38">
        <f t="shared" ref="S1731:U1794" ca="1" si="333">INDEX(INDIRECT("[Indicadores_Consolidado_2026_07_31.xlsx]"&amp;C1731&amp;"!$AE$37:$AE$64"),MATCH(B1731,INDIRECT("[Indicadores_Consolidado_2026_07_31.xlsx]"&amp;C1731&amp;"!$F$37:$F$64")))</f>
        <v>74.326173349231283</v>
      </c>
      <c r="T1731" s="38" t="str">
        <f t="shared" ref="T1731:T1794" ca="1" si="334">INDEX(INDIRECT("[Indicadores_Consolidado_2026_07_31.xlsx]"&amp;C1731&amp;"!$AF$37:$AF$64"),MATCH(B1731,INDIRECT("[Indicadores_Consolidado_2026_07_31.xlsx]"&amp;C1731&amp;"!$F$37:$F$64")))</f>
        <v>-</v>
      </c>
      <c r="U1731" s="38" t="str">
        <f t="shared" ref="U1731:U1794" ca="1" si="335">INDEX(INDIRECT("[Indicadores_Consolidado_2026_07_31.xlsx]"&amp;C1731&amp;"!$AG$37:$AG$64"),MATCH(B1731,INDIRECT("[Indicadores_Consolidado_2026_07_31.xlsx]"&amp;C1731&amp;"!$F$37:$F$64")))</f>
        <v>-</v>
      </c>
      <c r="V1731" s="38"/>
      <c r="W1731" s="38"/>
    </row>
    <row r="1732" spans="1:23" x14ac:dyDescent="0.35">
      <c r="A1732" s="2" t="str">
        <f>BASE_NOTAS[[#This Row],[Sigla]]&amp;BASE_NOTAS[[#This Row],[CÓDIGO]]</f>
        <v>ALSP_MT</v>
      </c>
      <c r="B1732" s="4" t="s">
        <v>157</v>
      </c>
      <c r="C1732" s="4" t="s">
        <v>68</v>
      </c>
      <c r="D1732" s="4" t="s">
        <v>137</v>
      </c>
      <c r="E1732" s="42">
        <v>65.20686456834693</v>
      </c>
      <c r="F1732" s="4" t="s">
        <v>471</v>
      </c>
      <c r="G173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51.817968420910802</v>
      </c>
      <c r="H173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32" s="38">
        <f t="shared" ca="1" si="324"/>
        <v>20.020582450823312</v>
      </c>
      <c r="K1732" s="38">
        <f t="shared" ca="1" si="325"/>
        <v>59.875990740992513</v>
      </c>
      <c r="L1732" s="38">
        <f t="shared" ca="1" si="326"/>
        <v>71.715059724331041</v>
      </c>
      <c r="M1732" s="38">
        <f t="shared" ca="1" si="327"/>
        <v>59.015821219444952</v>
      </c>
      <c r="N1732" s="38">
        <f t="shared" ca="1" si="328"/>
        <v>55.627981179636713</v>
      </c>
      <c r="O1732" s="38">
        <f t="shared" ca="1" si="329"/>
        <v>48.039631958966602</v>
      </c>
      <c r="P1732" s="38">
        <f t="shared" ca="1" si="330"/>
        <v>60.810996174840668</v>
      </c>
      <c r="Q1732" s="38">
        <f t="shared" ca="1" si="331"/>
        <v>70.347601633704912</v>
      </c>
      <c r="R1732" s="38">
        <f t="shared" ca="1" si="332"/>
        <v>65.20686456834693</v>
      </c>
      <c r="S1732" s="38">
        <f t="shared" ca="1" si="333"/>
        <v>51.817968420910802</v>
      </c>
      <c r="T1732" s="38" t="str">
        <f t="shared" ca="1" si="334"/>
        <v>-</v>
      </c>
      <c r="U1732" s="38" t="str">
        <f t="shared" ca="1" si="335"/>
        <v>-</v>
      </c>
      <c r="V1732" s="38"/>
      <c r="W1732" s="38"/>
    </row>
    <row r="1733" spans="1:23" x14ac:dyDescent="0.35">
      <c r="A1733" s="2" t="str">
        <f>BASE_NOTAS[[#This Row],[Sigla]]&amp;BASE_NOTAS[[#This Row],[CÓDIGO]]</f>
        <v>AMSP_MT</v>
      </c>
      <c r="B1733" s="4" t="s">
        <v>158</v>
      </c>
      <c r="C1733" s="4" t="s">
        <v>68</v>
      </c>
      <c r="D1733" s="4" t="s">
        <v>137</v>
      </c>
      <c r="E1733" s="42">
        <v>100</v>
      </c>
      <c r="F1733" s="4" t="s">
        <v>471</v>
      </c>
      <c r="G173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82.808580987895553</v>
      </c>
      <c r="H173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33" s="38">
        <f t="shared" ca="1" si="324"/>
        <v>75.333105743282516</v>
      </c>
      <c r="K1733" s="38">
        <f t="shared" ca="1" si="325"/>
        <v>100</v>
      </c>
      <c r="L1733" s="38">
        <f t="shared" ca="1" si="326"/>
        <v>100</v>
      </c>
      <c r="M1733" s="38">
        <f t="shared" ca="1" si="327"/>
        <v>90.713259234088312</v>
      </c>
      <c r="N1733" s="38">
        <f t="shared" ca="1" si="328"/>
        <v>96.048852839600443</v>
      </c>
      <c r="O1733" s="38">
        <f t="shared" ca="1" si="329"/>
        <v>93.929460405153591</v>
      </c>
      <c r="P1733" s="38">
        <f t="shared" ca="1" si="330"/>
        <v>100</v>
      </c>
      <c r="Q1733" s="38">
        <f t="shared" ca="1" si="331"/>
        <v>99.219564125637788</v>
      </c>
      <c r="R1733" s="38">
        <f t="shared" ca="1" si="332"/>
        <v>100</v>
      </c>
      <c r="S1733" s="38">
        <f t="shared" ca="1" si="333"/>
        <v>82.808580987895553</v>
      </c>
      <c r="T1733" s="38" t="str">
        <f t="shared" ca="1" si="334"/>
        <v>-</v>
      </c>
      <c r="U1733" s="38" t="str">
        <f t="shared" ca="1" si="335"/>
        <v>-</v>
      </c>
      <c r="V1733" s="38"/>
      <c r="W1733" s="38"/>
    </row>
    <row r="1734" spans="1:23" x14ac:dyDescent="0.35">
      <c r="A1734" s="2" t="str">
        <f>BASE_NOTAS[[#This Row],[Sigla]]&amp;BASE_NOTAS[[#This Row],[CÓDIGO]]</f>
        <v>APSP_MT</v>
      </c>
      <c r="B1734" s="4" t="s">
        <v>184</v>
      </c>
      <c r="C1734" s="4" t="s">
        <v>68</v>
      </c>
      <c r="D1734" s="4" t="s">
        <v>137</v>
      </c>
      <c r="E1734" s="42">
        <v>97.476946098038852</v>
      </c>
      <c r="F1734" s="4" t="s">
        <v>471</v>
      </c>
      <c r="G173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84.011027428442901</v>
      </c>
      <c r="H173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34" s="38">
        <f t="shared" ca="1" si="324"/>
        <v>75.995506221114169</v>
      </c>
      <c r="K1734" s="38">
        <f t="shared" ca="1" si="325"/>
        <v>94.47820963815812</v>
      </c>
      <c r="L1734" s="38">
        <f t="shared" ca="1" si="326"/>
        <v>98.262924550522499</v>
      </c>
      <c r="M1734" s="38">
        <f t="shared" ca="1" si="327"/>
        <v>100</v>
      </c>
      <c r="N1734" s="38">
        <f t="shared" ca="1" si="328"/>
        <v>94.498535819803564</v>
      </c>
      <c r="O1734" s="38">
        <f t="shared" ca="1" si="329"/>
        <v>100</v>
      </c>
      <c r="P1734" s="38">
        <f t="shared" ca="1" si="330"/>
        <v>89.290615131057692</v>
      </c>
      <c r="Q1734" s="38">
        <f t="shared" ca="1" si="331"/>
        <v>86.634555210756417</v>
      </c>
      <c r="R1734" s="38">
        <f t="shared" ca="1" si="332"/>
        <v>97.476946098038852</v>
      </c>
      <c r="S1734" s="38">
        <f t="shared" ca="1" si="333"/>
        <v>84.011027428442901</v>
      </c>
      <c r="T1734" s="38" t="str">
        <f t="shared" ca="1" si="334"/>
        <v>-</v>
      </c>
      <c r="U1734" s="38" t="str">
        <f t="shared" ca="1" si="335"/>
        <v>-</v>
      </c>
      <c r="V1734" s="38"/>
      <c r="W1734" s="38"/>
    </row>
    <row r="1735" spans="1:23" x14ac:dyDescent="0.35">
      <c r="A1735" s="2" t="str">
        <f>BASE_NOTAS[[#This Row],[Sigla]]&amp;BASE_NOTAS[[#This Row],[CÓDIGO]]</f>
        <v>BASP_MT</v>
      </c>
      <c r="B1735" s="4" t="s">
        <v>187</v>
      </c>
      <c r="C1735" s="4" t="s">
        <v>68</v>
      </c>
      <c r="D1735" s="4" t="s">
        <v>137</v>
      </c>
      <c r="E1735" s="42">
        <v>66.396268984524937</v>
      </c>
      <c r="F1735" s="4" t="s">
        <v>471</v>
      </c>
      <c r="G173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60.458839728889537</v>
      </c>
      <c r="H173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35" s="38">
        <f t="shared" ca="1" si="324"/>
        <v>64.270636052410893</v>
      </c>
      <c r="K1735" s="38">
        <f t="shared" ca="1" si="325"/>
        <v>82.196706053692935</v>
      </c>
      <c r="L1735" s="38">
        <f t="shared" ca="1" si="326"/>
        <v>82.027632836006333</v>
      </c>
      <c r="M1735" s="38">
        <f t="shared" ca="1" si="327"/>
        <v>75.77993227321096</v>
      </c>
      <c r="N1735" s="38">
        <f t="shared" ca="1" si="328"/>
        <v>68.142767927273795</v>
      </c>
      <c r="O1735" s="38">
        <f t="shared" ca="1" si="329"/>
        <v>68.38623533616888</v>
      </c>
      <c r="P1735" s="38">
        <f t="shared" ca="1" si="330"/>
        <v>76.531710945920963</v>
      </c>
      <c r="Q1735" s="38">
        <f t="shared" ca="1" si="331"/>
        <v>74.101091627055041</v>
      </c>
      <c r="R1735" s="38">
        <f t="shared" ca="1" si="332"/>
        <v>66.396268984524937</v>
      </c>
      <c r="S1735" s="38">
        <f t="shared" ca="1" si="333"/>
        <v>60.458839728889537</v>
      </c>
      <c r="T1735" s="38" t="str">
        <f t="shared" ca="1" si="334"/>
        <v>-</v>
      </c>
      <c r="U1735" s="38" t="str">
        <f t="shared" ca="1" si="335"/>
        <v>-</v>
      </c>
      <c r="V1735" s="38"/>
      <c r="W1735" s="38"/>
    </row>
    <row r="1736" spans="1:23" x14ac:dyDescent="0.35">
      <c r="A1736" s="2" t="str">
        <f>BASE_NOTAS[[#This Row],[Sigla]]&amp;BASE_NOTAS[[#This Row],[CÓDIGO]]</f>
        <v>CESP_MT</v>
      </c>
      <c r="B1736" s="4" t="s">
        <v>188</v>
      </c>
      <c r="C1736" s="4" t="s">
        <v>68</v>
      </c>
      <c r="D1736" s="4" t="s">
        <v>137</v>
      </c>
      <c r="E1736" s="42">
        <v>82.453147759967294</v>
      </c>
      <c r="F1736" s="4" t="s">
        <v>471</v>
      </c>
      <c r="G173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74.001514005382433</v>
      </c>
      <c r="H173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36" s="38">
        <f t="shared" ca="1" si="324"/>
        <v>36.332442526070039</v>
      </c>
      <c r="K1736" s="38">
        <f t="shared" ca="1" si="325"/>
        <v>59.297927150204401</v>
      </c>
      <c r="L1736" s="38">
        <f t="shared" ca="1" si="326"/>
        <v>73.840432812833612</v>
      </c>
      <c r="M1736" s="38">
        <f t="shared" ca="1" si="327"/>
        <v>62.24434721888607</v>
      </c>
      <c r="N1736" s="38">
        <f t="shared" ca="1" si="328"/>
        <v>71.414566929659117</v>
      </c>
      <c r="O1736" s="38">
        <f t="shared" ca="1" si="329"/>
        <v>73.385228980226287</v>
      </c>
      <c r="P1736" s="38">
        <f t="shared" ca="1" si="330"/>
        <v>82.942455908126803</v>
      </c>
      <c r="Q1736" s="38">
        <f t="shared" ca="1" si="331"/>
        <v>80.215160314268658</v>
      </c>
      <c r="R1736" s="38">
        <f t="shared" ca="1" si="332"/>
        <v>82.453147759967294</v>
      </c>
      <c r="S1736" s="38">
        <f t="shared" ca="1" si="333"/>
        <v>74.001514005382433</v>
      </c>
      <c r="T1736" s="38" t="str">
        <f t="shared" ca="1" si="334"/>
        <v>-</v>
      </c>
      <c r="U1736" s="38" t="str">
        <f t="shared" ca="1" si="335"/>
        <v>-</v>
      </c>
      <c r="V1736" s="38"/>
      <c r="W1736" s="38"/>
    </row>
    <row r="1737" spans="1:23" x14ac:dyDescent="0.35">
      <c r="A1737" s="2" t="str">
        <f>BASE_NOTAS[[#This Row],[Sigla]]&amp;BASE_NOTAS[[#This Row],[CÓDIGO]]</f>
        <v>DFSP_MT</v>
      </c>
      <c r="B1737" s="4" t="s">
        <v>189</v>
      </c>
      <c r="C1737" s="4" t="s">
        <v>68</v>
      </c>
      <c r="D1737" s="4" t="s">
        <v>137</v>
      </c>
      <c r="E1737" s="42">
        <v>98.996167267212911</v>
      </c>
      <c r="F1737" s="4" t="s">
        <v>471</v>
      </c>
      <c r="G173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90.665063821471676</v>
      </c>
      <c r="H173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37" s="38">
        <f t="shared" ca="1" si="324"/>
        <v>92.302369654460904</v>
      </c>
      <c r="K1737" s="38">
        <f t="shared" ca="1" si="325"/>
        <v>82.624394630538788</v>
      </c>
      <c r="L1737" s="38">
        <f t="shared" ca="1" si="326"/>
        <v>95.994006253744914</v>
      </c>
      <c r="M1737" s="38">
        <f t="shared" ca="1" si="327"/>
        <v>82.763162505306042</v>
      </c>
      <c r="N1737" s="38">
        <f t="shared" ca="1" si="328"/>
        <v>88.441396311833145</v>
      </c>
      <c r="O1737" s="38">
        <f t="shared" ca="1" si="329"/>
        <v>89.057571714516271</v>
      </c>
      <c r="P1737" s="38">
        <f t="shared" ca="1" si="330"/>
        <v>98.283180836213688</v>
      </c>
      <c r="Q1737" s="38">
        <f t="shared" ca="1" si="331"/>
        <v>94.619911043022427</v>
      </c>
      <c r="R1737" s="38">
        <f t="shared" ca="1" si="332"/>
        <v>98.996167267212911</v>
      </c>
      <c r="S1737" s="38">
        <f t="shared" ca="1" si="333"/>
        <v>90.665063821471676</v>
      </c>
      <c r="T1737" s="38" t="str">
        <f t="shared" ca="1" si="334"/>
        <v>-</v>
      </c>
      <c r="U1737" s="38" t="str">
        <f t="shared" ca="1" si="335"/>
        <v>-</v>
      </c>
      <c r="V1737" s="38"/>
      <c r="W1737" s="38"/>
    </row>
    <row r="1738" spans="1:23" x14ac:dyDescent="0.35">
      <c r="A1738" s="2" t="str">
        <f>BASE_NOTAS[[#This Row],[Sigla]]&amp;BASE_NOTAS[[#This Row],[CÓDIGO]]</f>
        <v>ESSP_MT</v>
      </c>
      <c r="B1738" s="4" t="s">
        <v>183</v>
      </c>
      <c r="C1738" s="4" t="s">
        <v>68</v>
      </c>
      <c r="D1738" s="4" t="s">
        <v>137</v>
      </c>
      <c r="E1738" s="42">
        <v>60.869096904358841</v>
      </c>
      <c r="F1738" s="4" t="s">
        <v>471</v>
      </c>
      <c r="G173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50.372854059875337</v>
      </c>
      <c r="H173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38" s="38">
        <f t="shared" ca="1" si="324"/>
        <v>69.884984845233404</v>
      </c>
      <c r="K1738" s="38">
        <f t="shared" ca="1" si="325"/>
        <v>62.271343359342055</v>
      </c>
      <c r="L1738" s="38">
        <f t="shared" ca="1" si="326"/>
        <v>54.263319773458193</v>
      </c>
      <c r="M1738" s="38">
        <f t="shared" ca="1" si="327"/>
        <v>53.287836927142251</v>
      </c>
      <c r="N1738" s="38">
        <f t="shared" ca="1" si="328"/>
        <v>52.584062176838998</v>
      </c>
      <c r="O1738" s="38">
        <f t="shared" ca="1" si="329"/>
        <v>54.65404835125215</v>
      </c>
      <c r="P1738" s="38">
        <f t="shared" ca="1" si="330"/>
        <v>58.428214479317518</v>
      </c>
      <c r="Q1738" s="38">
        <f t="shared" ca="1" si="331"/>
        <v>58.56733810303664</v>
      </c>
      <c r="R1738" s="38">
        <f t="shared" ca="1" si="332"/>
        <v>60.869096904358841</v>
      </c>
      <c r="S1738" s="38">
        <f t="shared" ca="1" si="333"/>
        <v>50.372854059875337</v>
      </c>
      <c r="T1738" s="38" t="str">
        <f t="shared" ca="1" si="334"/>
        <v>-</v>
      </c>
      <c r="U1738" s="38" t="str">
        <f t="shared" ca="1" si="335"/>
        <v>-</v>
      </c>
      <c r="V1738" s="38"/>
      <c r="W1738" s="38"/>
    </row>
    <row r="1739" spans="1:23" x14ac:dyDescent="0.35">
      <c r="A1739" s="2" t="str">
        <f>BASE_NOTAS[[#This Row],[Sigla]]&amp;BASE_NOTAS[[#This Row],[CÓDIGO]]</f>
        <v>GOSP_MT</v>
      </c>
      <c r="B1739" s="4" t="s">
        <v>190</v>
      </c>
      <c r="C1739" s="4" t="s">
        <v>68</v>
      </c>
      <c r="D1739" s="4" t="s">
        <v>137</v>
      </c>
      <c r="E1739" s="42">
        <v>49.740909693020228</v>
      </c>
      <c r="F1739" s="4" t="s">
        <v>471</v>
      </c>
      <c r="G173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46.108268589864267</v>
      </c>
      <c r="H173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39" s="38">
        <f t="shared" ca="1" si="324"/>
        <v>60.946473697513248</v>
      </c>
      <c r="K1739" s="38">
        <f t="shared" ca="1" si="325"/>
        <v>44.908108468269148</v>
      </c>
      <c r="L1739" s="38">
        <f t="shared" ca="1" si="326"/>
        <v>50.05003463744665</v>
      </c>
      <c r="M1739" s="38">
        <f t="shared" ca="1" si="327"/>
        <v>42.234920119484762</v>
      </c>
      <c r="N1739" s="38">
        <f t="shared" ca="1" si="328"/>
        <v>42.765226301154428</v>
      </c>
      <c r="O1739" s="38">
        <f t="shared" ca="1" si="329"/>
        <v>39.782717106535081</v>
      </c>
      <c r="P1739" s="38">
        <f t="shared" ca="1" si="330"/>
        <v>48.689702337290306</v>
      </c>
      <c r="Q1739" s="38">
        <f t="shared" ca="1" si="331"/>
        <v>46.52066847413834</v>
      </c>
      <c r="R1739" s="38">
        <f t="shared" ca="1" si="332"/>
        <v>49.740909693020228</v>
      </c>
      <c r="S1739" s="38">
        <f t="shared" ca="1" si="333"/>
        <v>46.108268589864267</v>
      </c>
      <c r="T1739" s="38" t="str">
        <f t="shared" ca="1" si="334"/>
        <v>-</v>
      </c>
      <c r="U1739" s="38" t="str">
        <f t="shared" ca="1" si="335"/>
        <v>-</v>
      </c>
      <c r="V1739" s="38"/>
      <c r="W1739" s="38"/>
    </row>
    <row r="1740" spans="1:23" x14ac:dyDescent="0.35">
      <c r="A1740" s="2" t="str">
        <f>BASE_NOTAS[[#This Row],[Sigla]]&amp;BASE_NOTAS[[#This Row],[CÓDIGO]]</f>
        <v>MASP_MT</v>
      </c>
      <c r="B1740" s="4" t="s">
        <v>191</v>
      </c>
      <c r="C1740" s="4" t="s">
        <v>68</v>
      </c>
      <c r="D1740" s="4" t="s">
        <v>137</v>
      </c>
      <c r="E1740" s="42">
        <v>60.733385986678876</v>
      </c>
      <c r="F1740" s="4" t="s">
        <v>471</v>
      </c>
      <c r="G174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53.791350407783597</v>
      </c>
      <c r="H174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40" s="38">
        <f t="shared" ca="1" si="324"/>
        <v>14.668117571564309</v>
      </c>
      <c r="K1740" s="38">
        <f t="shared" ca="1" si="325"/>
        <v>52.162568688613668</v>
      </c>
      <c r="L1740" s="38">
        <f t="shared" ca="1" si="326"/>
        <v>64.234146883258106</v>
      </c>
      <c r="M1740" s="38">
        <f t="shared" ca="1" si="327"/>
        <v>53.957776679839306</v>
      </c>
      <c r="N1740" s="38">
        <f t="shared" ca="1" si="328"/>
        <v>56.892593879341007</v>
      </c>
      <c r="O1740" s="38">
        <f t="shared" ca="1" si="329"/>
        <v>50.455497552169845</v>
      </c>
      <c r="P1740" s="38">
        <f t="shared" ca="1" si="330"/>
        <v>60.474496009241946</v>
      </c>
      <c r="Q1740" s="38">
        <f t="shared" ca="1" si="331"/>
        <v>65.189025877753693</v>
      </c>
      <c r="R1740" s="38">
        <f t="shared" ca="1" si="332"/>
        <v>60.733385986678876</v>
      </c>
      <c r="S1740" s="38">
        <f t="shared" ca="1" si="333"/>
        <v>53.791350407783597</v>
      </c>
      <c r="T1740" s="38" t="str">
        <f t="shared" ca="1" si="334"/>
        <v>-</v>
      </c>
      <c r="U1740" s="38" t="str">
        <f t="shared" ca="1" si="335"/>
        <v>-</v>
      </c>
      <c r="V1740" s="38"/>
      <c r="W1740" s="38"/>
    </row>
    <row r="1741" spans="1:23" x14ac:dyDescent="0.35">
      <c r="A1741" s="2" t="str">
        <f>BASE_NOTAS[[#This Row],[Sigla]]&amp;BASE_NOTAS[[#This Row],[CÓDIGO]]</f>
        <v>MGSP_MT</v>
      </c>
      <c r="B1741" s="4" t="s">
        <v>192</v>
      </c>
      <c r="C1741" s="4" t="s">
        <v>68</v>
      </c>
      <c r="D1741" s="4" t="s">
        <v>137</v>
      </c>
      <c r="E1741" s="42">
        <v>79.292259673230532</v>
      </c>
      <c r="F1741" s="4" t="s">
        <v>471</v>
      </c>
      <c r="G174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73.677968636319434</v>
      </c>
      <c r="H174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41" s="38">
        <f t="shared" ca="1" si="324"/>
        <v>80.034928486350438</v>
      </c>
      <c r="K1741" s="38">
        <f t="shared" ca="1" si="325"/>
        <v>77.337602097159518</v>
      </c>
      <c r="L1741" s="38">
        <f t="shared" ca="1" si="326"/>
        <v>73.659940780757964</v>
      </c>
      <c r="M1741" s="38">
        <f t="shared" ca="1" si="327"/>
        <v>69.530377430190214</v>
      </c>
      <c r="N1741" s="38">
        <f t="shared" ca="1" si="328"/>
        <v>69.496038472126912</v>
      </c>
      <c r="O1741" s="38">
        <f t="shared" ca="1" si="329"/>
        <v>73.948230550491743</v>
      </c>
      <c r="P1741" s="38">
        <f t="shared" ca="1" si="330"/>
        <v>78.714249211342008</v>
      </c>
      <c r="Q1741" s="38">
        <f t="shared" ca="1" si="331"/>
        <v>82.21308407291653</v>
      </c>
      <c r="R1741" s="38">
        <f t="shared" ca="1" si="332"/>
        <v>79.292259673230532</v>
      </c>
      <c r="S1741" s="38">
        <f t="shared" ca="1" si="333"/>
        <v>73.677968636319434</v>
      </c>
      <c r="T1741" s="38" t="str">
        <f t="shared" ca="1" si="334"/>
        <v>-</v>
      </c>
      <c r="U1741" s="38" t="str">
        <f t="shared" ca="1" si="335"/>
        <v>-</v>
      </c>
      <c r="V1741" s="38"/>
      <c r="W1741" s="38"/>
    </row>
    <row r="1742" spans="1:23" x14ac:dyDescent="0.35">
      <c r="A1742" s="2" t="str">
        <f>BASE_NOTAS[[#This Row],[Sigla]]&amp;BASE_NOTAS[[#This Row],[CÓDIGO]]</f>
        <v>MSSP_MT</v>
      </c>
      <c r="B1742" s="4" t="s">
        <v>193</v>
      </c>
      <c r="C1742" s="4" t="s">
        <v>68</v>
      </c>
      <c r="D1742" s="4" t="s">
        <v>137</v>
      </c>
      <c r="E1742" s="42">
        <v>44.177316920858303</v>
      </c>
      <c r="F1742" s="4" t="s">
        <v>471</v>
      </c>
      <c r="G174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45.070096172289254</v>
      </c>
      <c r="H174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42" s="38">
        <f t="shared" ca="1" si="324"/>
        <v>66.78760141392732</v>
      </c>
      <c r="K1742" s="38">
        <f t="shared" ca="1" si="325"/>
        <v>50.474281446343781</v>
      </c>
      <c r="L1742" s="38">
        <f t="shared" ca="1" si="326"/>
        <v>55.926016873603579</v>
      </c>
      <c r="M1742" s="38">
        <f t="shared" ca="1" si="327"/>
        <v>47.144028783755587</v>
      </c>
      <c r="N1742" s="38">
        <f t="shared" ca="1" si="328"/>
        <v>34.881486667537004</v>
      </c>
      <c r="O1742" s="38">
        <f t="shared" ca="1" si="329"/>
        <v>38.72089088223958</v>
      </c>
      <c r="P1742" s="38">
        <f t="shared" ca="1" si="330"/>
        <v>47.018827025656321</v>
      </c>
      <c r="Q1742" s="38">
        <f t="shared" ca="1" si="331"/>
        <v>47.167361149795305</v>
      </c>
      <c r="R1742" s="38">
        <f t="shared" ca="1" si="332"/>
        <v>44.177316920858303</v>
      </c>
      <c r="S1742" s="38">
        <f t="shared" ca="1" si="333"/>
        <v>45.070096172289254</v>
      </c>
      <c r="T1742" s="38" t="str">
        <f t="shared" ca="1" si="334"/>
        <v>-</v>
      </c>
      <c r="U1742" s="38" t="str">
        <f t="shared" ca="1" si="335"/>
        <v>-</v>
      </c>
      <c r="V1742" s="38"/>
      <c r="W1742" s="38"/>
    </row>
    <row r="1743" spans="1:23" x14ac:dyDescent="0.35">
      <c r="A1743" s="2" t="str">
        <f>BASE_NOTAS[[#This Row],[Sigla]]&amp;BASE_NOTAS[[#This Row],[CÓDIGO]]</f>
        <v>MTSP_MT</v>
      </c>
      <c r="B1743" s="4" t="s">
        <v>195</v>
      </c>
      <c r="C1743" s="4" t="s">
        <v>68</v>
      </c>
      <c r="D1743" s="4" t="s">
        <v>137</v>
      </c>
      <c r="E1743" s="42">
        <v>10.229018856878412</v>
      </c>
      <c r="F1743" s="4" t="s">
        <v>471</v>
      </c>
      <c r="G174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20.437123340990325</v>
      </c>
      <c r="H174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43" s="38">
        <f t="shared" ca="1" si="324"/>
        <v>51.973701653325428</v>
      </c>
      <c r="K1743" s="38">
        <f t="shared" ca="1" si="325"/>
        <v>22.924670465110651</v>
      </c>
      <c r="L1743" s="38">
        <f t="shared" ca="1" si="326"/>
        <v>26.479950441112138</v>
      </c>
      <c r="M1743" s="38">
        <f t="shared" ca="1" si="327"/>
        <v>0</v>
      </c>
      <c r="N1743" s="38">
        <f t="shared" ca="1" si="328"/>
        <v>3.5999845143739151</v>
      </c>
      <c r="O1743" s="38">
        <f t="shared" ca="1" si="329"/>
        <v>0</v>
      </c>
      <c r="P1743" s="38">
        <f t="shared" ca="1" si="330"/>
        <v>9.9285828018688846</v>
      </c>
      <c r="Q1743" s="38">
        <f t="shared" ca="1" si="331"/>
        <v>11.715934828927473</v>
      </c>
      <c r="R1743" s="38">
        <f t="shared" ca="1" si="332"/>
        <v>10.229018856878412</v>
      </c>
      <c r="S1743" s="38">
        <f t="shared" ca="1" si="333"/>
        <v>20.437123340990325</v>
      </c>
      <c r="T1743" s="38" t="str">
        <f t="shared" ca="1" si="334"/>
        <v>-</v>
      </c>
      <c r="U1743" s="38" t="str">
        <f t="shared" ca="1" si="335"/>
        <v>-</v>
      </c>
      <c r="V1743" s="38"/>
      <c r="W1743" s="38"/>
    </row>
    <row r="1744" spans="1:23" x14ac:dyDescent="0.35">
      <c r="A1744" s="2" t="str">
        <f>BASE_NOTAS[[#This Row],[Sigla]]&amp;BASE_NOTAS[[#This Row],[CÓDIGO]]</f>
        <v>PASP_MT</v>
      </c>
      <c r="B1744" s="4" t="s">
        <v>196</v>
      </c>
      <c r="C1744" s="4" t="s">
        <v>68</v>
      </c>
      <c r="D1744" s="4" t="s">
        <v>137</v>
      </c>
      <c r="E1744" s="42">
        <v>68.5265183258919</v>
      </c>
      <c r="F1744" s="4" t="s">
        <v>471</v>
      </c>
      <c r="G174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60.83668842186448</v>
      </c>
      <c r="H174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44" s="38">
        <f t="shared" ca="1" si="324"/>
        <v>35.326859040061976</v>
      </c>
      <c r="K1744" s="38">
        <f t="shared" ca="1" si="325"/>
        <v>71.132266073298368</v>
      </c>
      <c r="L1744" s="38">
        <f t="shared" ca="1" si="326"/>
        <v>75.52343538885323</v>
      </c>
      <c r="M1744" s="38">
        <f t="shared" ca="1" si="327"/>
        <v>66.307092059811225</v>
      </c>
      <c r="N1744" s="38">
        <f t="shared" ca="1" si="328"/>
        <v>66.729353934240862</v>
      </c>
      <c r="O1744" s="38">
        <f t="shared" ca="1" si="329"/>
        <v>58.179020722461701</v>
      </c>
      <c r="P1744" s="38">
        <f t="shared" ca="1" si="330"/>
        <v>70.395436706154939</v>
      </c>
      <c r="Q1744" s="38">
        <f t="shared" ca="1" si="331"/>
        <v>64.968357785840396</v>
      </c>
      <c r="R1744" s="38">
        <f t="shared" ca="1" si="332"/>
        <v>68.5265183258919</v>
      </c>
      <c r="S1744" s="38">
        <f t="shared" ca="1" si="333"/>
        <v>60.83668842186448</v>
      </c>
      <c r="T1744" s="38" t="str">
        <f t="shared" ca="1" si="334"/>
        <v>-</v>
      </c>
      <c r="U1744" s="38" t="str">
        <f t="shared" ca="1" si="335"/>
        <v>-</v>
      </c>
      <c r="V1744" s="38"/>
      <c r="W1744" s="38"/>
    </row>
    <row r="1745" spans="1:23" x14ac:dyDescent="0.35">
      <c r="A1745" s="2" t="str">
        <f>BASE_NOTAS[[#This Row],[Sigla]]&amp;BASE_NOTAS[[#This Row],[CÓDIGO]]</f>
        <v>PBSP_MT</v>
      </c>
      <c r="B1745" s="4" t="s">
        <v>197</v>
      </c>
      <c r="C1745" s="4" t="s">
        <v>68</v>
      </c>
      <c r="D1745" s="4" t="s">
        <v>137</v>
      </c>
      <c r="E1745" s="42">
        <v>61.700195495609329</v>
      </c>
      <c r="F1745" s="4" t="s">
        <v>471</v>
      </c>
      <c r="G174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58.445732246589074</v>
      </c>
      <c r="H174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45" s="38">
        <f t="shared" ca="1" si="324"/>
        <v>29.183957737438504</v>
      </c>
      <c r="K1745" s="38">
        <f t="shared" ca="1" si="325"/>
        <v>47.300278428733577</v>
      </c>
      <c r="L1745" s="38">
        <f t="shared" ca="1" si="326"/>
        <v>57.268726374243229</v>
      </c>
      <c r="M1745" s="38">
        <f t="shared" ca="1" si="327"/>
        <v>45.037772985426585</v>
      </c>
      <c r="N1745" s="38">
        <f t="shared" ca="1" si="328"/>
        <v>50.815403986216999</v>
      </c>
      <c r="O1745" s="38">
        <f t="shared" ca="1" si="329"/>
        <v>50.168787444490711</v>
      </c>
      <c r="P1745" s="38">
        <f t="shared" ca="1" si="330"/>
        <v>59.002542951822406</v>
      </c>
      <c r="Q1745" s="38">
        <f t="shared" ca="1" si="331"/>
        <v>59.084903751641782</v>
      </c>
      <c r="R1745" s="38">
        <f t="shared" ca="1" si="332"/>
        <v>61.700195495609329</v>
      </c>
      <c r="S1745" s="38">
        <f t="shared" ca="1" si="333"/>
        <v>58.445732246589074</v>
      </c>
      <c r="T1745" s="38" t="str">
        <f t="shared" ca="1" si="334"/>
        <v>-</v>
      </c>
      <c r="U1745" s="38" t="str">
        <f t="shared" ca="1" si="335"/>
        <v>-</v>
      </c>
      <c r="V1745" s="38"/>
      <c r="W1745" s="38"/>
    </row>
    <row r="1746" spans="1:23" x14ac:dyDescent="0.35">
      <c r="A1746" s="2" t="str">
        <f>BASE_NOTAS[[#This Row],[Sigla]]&amp;BASE_NOTAS[[#This Row],[CÓDIGO]]</f>
        <v>PESP_MT</v>
      </c>
      <c r="B1746" s="4" t="s">
        <v>198</v>
      </c>
      <c r="C1746" s="4" t="s">
        <v>68</v>
      </c>
      <c r="D1746" s="4" t="s">
        <v>137</v>
      </c>
      <c r="E1746" s="42">
        <v>73.990642086043138</v>
      </c>
      <c r="F1746" s="4" t="s">
        <v>471</v>
      </c>
      <c r="G174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66.093485559525661</v>
      </c>
      <c r="H174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46" s="38">
        <f t="shared" ca="1" si="324"/>
        <v>51.870119522689151</v>
      </c>
      <c r="K1746" s="38">
        <f t="shared" ca="1" si="325"/>
        <v>65.428084954227884</v>
      </c>
      <c r="L1746" s="38">
        <f t="shared" ca="1" si="326"/>
        <v>72.390674678304322</v>
      </c>
      <c r="M1746" s="38">
        <f t="shared" ca="1" si="327"/>
        <v>64.205366757699622</v>
      </c>
      <c r="N1746" s="38">
        <f t="shared" ca="1" si="328"/>
        <v>67.47496221736931</v>
      </c>
      <c r="O1746" s="38">
        <f t="shared" ca="1" si="329"/>
        <v>65.485079881538923</v>
      </c>
      <c r="P1746" s="38">
        <f t="shared" ca="1" si="330"/>
        <v>76.012455173604678</v>
      </c>
      <c r="Q1746" s="38">
        <f t="shared" ca="1" si="331"/>
        <v>79.13250311112462</v>
      </c>
      <c r="R1746" s="38">
        <f t="shared" ca="1" si="332"/>
        <v>73.990642086043138</v>
      </c>
      <c r="S1746" s="38">
        <f t="shared" ca="1" si="333"/>
        <v>66.093485559525661</v>
      </c>
      <c r="T1746" s="38" t="str">
        <f t="shared" ca="1" si="334"/>
        <v>-</v>
      </c>
      <c r="U1746" s="38" t="str">
        <f t="shared" ca="1" si="335"/>
        <v>-</v>
      </c>
      <c r="V1746" s="38"/>
      <c r="W1746" s="38"/>
    </row>
    <row r="1747" spans="1:23" x14ac:dyDescent="0.35">
      <c r="A1747" s="2" t="str">
        <f>BASE_NOTAS[[#This Row],[Sigla]]&amp;BASE_NOTAS[[#This Row],[CÓDIGO]]</f>
        <v>PISP_MT</v>
      </c>
      <c r="B1747" s="4" t="s">
        <v>199</v>
      </c>
      <c r="C1747" s="4" t="s">
        <v>68</v>
      </c>
      <c r="D1747" s="4" t="s">
        <v>137</v>
      </c>
      <c r="E1747" s="42">
        <v>20.850472905541494</v>
      </c>
      <c r="F1747" s="4" t="s">
        <v>471</v>
      </c>
      <c r="G174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18.368161387405536</v>
      </c>
      <c r="H174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47" s="38">
        <f t="shared" ca="1" si="324"/>
        <v>0</v>
      </c>
      <c r="K1747" s="38">
        <f t="shared" ca="1" si="325"/>
        <v>14.649496461302903</v>
      </c>
      <c r="L1747" s="38">
        <f t="shared" ca="1" si="326"/>
        <v>19.257902997471945</v>
      </c>
      <c r="M1747" s="38">
        <f t="shared" ca="1" si="327"/>
        <v>7.9801413336055163</v>
      </c>
      <c r="N1747" s="38">
        <f t="shared" ca="1" si="328"/>
        <v>9.3528998676700894</v>
      </c>
      <c r="O1747" s="38">
        <f t="shared" ca="1" si="329"/>
        <v>10.697528312867732</v>
      </c>
      <c r="P1747" s="38">
        <f t="shared" ca="1" si="330"/>
        <v>30.442843075782591</v>
      </c>
      <c r="Q1747" s="38">
        <f t="shared" ca="1" si="331"/>
        <v>32.50629347952659</v>
      </c>
      <c r="R1747" s="38">
        <f t="shared" ca="1" si="332"/>
        <v>20.850472905541494</v>
      </c>
      <c r="S1747" s="38">
        <f t="shared" ca="1" si="333"/>
        <v>18.368161387405536</v>
      </c>
      <c r="T1747" s="38" t="str">
        <f t="shared" ca="1" si="334"/>
        <v>-</v>
      </c>
      <c r="U1747" s="38" t="str">
        <f t="shared" ca="1" si="335"/>
        <v>-</v>
      </c>
      <c r="V1747" s="38"/>
      <c r="W1747" s="38"/>
    </row>
    <row r="1748" spans="1:23" x14ac:dyDescent="0.35">
      <c r="A1748" s="2" t="str">
        <f>BASE_NOTAS[[#This Row],[Sigla]]&amp;BASE_NOTAS[[#This Row],[CÓDIGO]]</f>
        <v>PRSP_MT</v>
      </c>
      <c r="B1748" s="4" t="s">
        <v>200</v>
      </c>
      <c r="C1748" s="4" t="s">
        <v>68</v>
      </c>
      <c r="D1748" s="4" t="s">
        <v>137</v>
      </c>
      <c r="E1748" s="42">
        <v>53.331717233144822</v>
      </c>
      <c r="F1748" s="4" t="s">
        <v>471</v>
      </c>
      <c r="G174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50.72945363367289</v>
      </c>
      <c r="H174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48" s="38">
        <f t="shared" ca="1" si="324"/>
        <v>76.757930676851814</v>
      </c>
      <c r="K1748" s="38">
        <f t="shared" ca="1" si="325"/>
        <v>50.767365769133896</v>
      </c>
      <c r="L1748" s="38">
        <f t="shared" ca="1" si="326"/>
        <v>57.189049864133864</v>
      </c>
      <c r="M1748" s="38">
        <f t="shared" ca="1" si="327"/>
        <v>45.127962580095968</v>
      </c>
      <c r="N1748" s="38">
        <f t="shared" ca="1" si="328"/>
        <v>41.544795716637935</v>
      </c>
      <c r="O1748" s="38">
        <f t="shared" ca="1" si="329"/>
        <v>43.578355713388753</v>
      </c>
      <c r="P1748" s="38">
        <f t="shared" ca="1" si="330"/>
        <v>50.484832404349078</v>
      </c>
      <c r="Q1748" s="38">
        <f t="shared" ca="1" si="331"/>
        <v>49.48266279208152</v>
      </c>
      <c r="R1748" s="38">
        <f t="shared" ca="1" si="332"/>
        <v>53.331717233144822</v>
      </c>
      <c r="S1748" s="38">
        <f t="shared" ca="1" si="333"/>
        <v>50.72945363367289</v>
      </c>
      <c r="T1748" s="38" t="str">
        <f t="shared" ca="1" si="334"/>
        <v>-</v>
      </c>
      <c r="U1748" s="38" t="str">
        <f t="shared" ca="1" si="335"/>
        <v>-</v>
      </c>
      <c r="V1748" s="38"/>
      <c r="W1748" s="38"/>
    </row>
    <row r="1749" spans="1:23" x14ac:dyDescent="0.35">
      <c r="A1749" s="2" t="str">
        <f>BASE_NOTAS[[#This Row],[Sigla]]&amp;BASE_NOTAS[[#This Row],[CÓDIGO]]</f>
        <v>RJSP_MT</v>
      </c>
      <c r="B1749" s="4" t="s">
        <v>201</v>
      </c>
      <c r="C1749" s="4" t="s">
        <v>68</v>
      </c>
      <c r="D1749" s="4" t="s">
        <v>137</v>
      </c>
      <c r="E1749" s="42">
        <v>95.934865651432318</v>
      </c>
      <c r="F1749" s="4" t="s">
        <v>471</v>
      </c>
      <c r="G174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174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49" s="38">
        <f t="shared" ca="1" si="324"/>
        <v>88.570366268483795</v>
      </c>
      <c r="K1749" s="38">
        <f t="shared" ca="1" si="325"/>
        <v>90.03362023276712</v>
      </c>
      <c r="L1749" s="38">
        <f t="shared" ca="1" si="326"/>
        <v>91.02581011483845</v>
      </c>
      <c r="M1749" s="38">
        <f t="shared" ca="1" si="327"/>
        <v>85.004341309620941</v>
      </c>
      <c r="N1749" s="38">
        <f t="shared" ca="1" si="328"/>
        <v>100</v>
      </c>
      <c r="O1749" s="38">
        <f t="shared" ca="1" si="329"/>
        <v>90.148468476227933</v>
      </c>
      <c r="P1749" s="38">
        <f t="shared" ca="1" si="330"/>
        <v>95.022945400417029</v>
      </c>
      <c r="Q1749" s="38">
        <f t="shared" ca="1" si="331"/>
        <v>95.618131137902296</v>
      </c>
      <c r="R1749" s="38">
        <f t="shared" ca="1" si="332"/>
        <v>95.934865651432318</v>
      </c>
      <c r="S1749" s="38">
        <f t="shared" ca="1" si="333"/>
        <v>100</v>
      </c>
      <c r="T1749" s="38" t="str">
        <f t="shared" ca="1" si="334"/>
        <v>-</v>
      </c>
      <c r="U1749" s="38" t="str">
        <f t="shared" ca="1" si="335"/>
        <v>-</v>
      </c>
      <c r="V1749" s="38"/>
      <c r="W1749" s="38"/>
    </row>
    <row r="1750" spans="1:23" x14ac:dyDescent="0.35">
      <c r="A1750" s="2" t="str">
        <f>BASE_NOTAS[[#This Row],[Sigla]]&amp;BASE_NOTAS[[#This Row],[CÓDIGO]]</f>
        <v>RNSP_MT</v>
      </c>
      <c r="B1750" s="4" t="s">
        <v>202</v>
      </c>
      <c r="C1750" s="4" t="s">
        <v>68</v>
      </c>
      <c r="D1750" s="4" t="s">
        <v>137</v>
      </c>
      <c r="E1750" s="42">
        <v>94.628145891440113</v>
      </c>
      <c r="F1750" s="4" t="s">
        <v>471</v>
      </c>
      <c r="G175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82.725843191451247</v>
      </c>
      <c r="H175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50" s="38">
        <f t="shared" ca="1" si="324"/>
        <v>70.32725732097262</v>
      </c>
      <c r="K1750" s="38">
        <f t="shared" ca="1" si="325"/>
        <v>82.473587508326659</v>
      </c>
      <c r="L1750" s="38">
        <f t="shared" ca="1" si="326"/>
        <v>81.40971938803979</v>
      </c>
      <c r="M1750" s="38">
        <f t="shared" ca="1" si="327"/>
        <v>71.516737197510452</v>
      </c>
      <c r="N1750" s="38">
        <f t="shared" ca="1" si="328"/>
        <v>80.71538869268899</v>
      </c>
      <c r="O1750" s="38">
        <f t="shared" ca="1" si="329"/>
        <v>81.356345090617907</v>
      </c>
      <c r="P1750" s="38">
        <f t="shared" ca="1" si="330"/>
        <v>89.140108191005737</v>
      </c>
      <c r="Q1750" s="38">
        <f t="shared" ca="1" si="331"/>
        <v>96.241159941679783</v>
      </c>
      <c r="R1750" s="38">
        <f t="shared" ca="1" si="332"/>
        <v>94.628145891440113</v>
      </c>
      <c r="S1750" s="38">
        <f t="shared" ca="1" si="333"/>
        <v>82.725843191451247</v>
      </c>
      <c r="T1750" s="38" t="str">
        <f t="shared" ca="1" si="334"/>
        <v>-</v>
      </c>
      <c r="U1750" s="38" t="str">
        <f t="shared" ca="1" si="335"/>
        <v>-</v>
      </c>
      <c r="V1750" s="38"/>
      <c r="W1750" s="38"/>
    </row>
    <row r="1751" spans="1:23" x14ac:dyDescent="0.35">
      <c r="A1751" s="2" t="str">
        <f>BASE_NOTAS[[#This Row],[Sigla]]&amp;BASE_NOTAS[[#This Row],[CÓDIGO]]</f>
        <v>ROSP_MT</v>
      </c>
      <c r="B1751" s="4" t="s">
        <v>203</v>
      </c>
      <c r="C1751" s="4" t="s">
        <v>68</v>
      </c>
      <c r="D1751" s="4" t="s">
        <v>137</v>
      </c>
      <c r="E1751" s="42">
        <v>38.717054762760014</v>
      </c>
      <c r="F1751" s="4" t="s">
        <v>471</v>
      </c>
      <c r="G175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29.589837677037806</v>
      </c>
      <c r="H175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51" s="38">
        <f t="shared" ca="1" si="324"/>
        <v>55.346812768770477</v>
      </c>
      <c r="K1751" s="38">
        <f t="shared" ca="1" si="325"/>
        <v>42.551350892543773</v>
      </c>
      <c r="L1751" s="38">
        <f t="shared" ca="1" si="326"/>
        <v>39.661006339071662</v>
      </c>
      <c r="M1751" s="38">
        <f t="shared" ca="1" si="327"/>
        <v>43.687662337388133</v>
      </c>
      <c r="N1751" s="38">
        <f t="shared" ca="1" si="328"/>
        <v>40.872357220171715</v>
      </c>
      <c r="O1751" s="38">
        <f t="shared" ca="1" si="329"/>
        <v>36.319998102613781</v>
      </c>
      <c r="P1751" s="38">
        <f t="shared" ca="1" si="330"/>
        <v>32.339415505272598</v>
      </c>
      <c r="Q1751" s="38">
        <f t="shared" ca="1" si="331"/>
        <v>24.723702051536577</v>
      </c>
      <c r="R1751" s="38">
        <f t="shared" ca="1" si="332"/>
        <v>38.717054762760014</v>
      </c>
      <c r="S1751" s="38">
        <f t="shared" ca="1" si="333"/>
        <v>29.589837677037806</v>
      </c>
      <c r="T1751" s="38" t="str">
        <f t="shared" ca="1" si="334"/>
        <v>-</v>
      </c>
      <c r="U1751" s="38" t="str">
        <f t="shared" ca="1" si="335"/>
        <v>-</v>
      </c>
      <c r="V1751" s="38"/>
      <c r="W1751" s="38"/>
    </row>
    <row r="1752" spans="1:23" x14ac:dyDescent="0.35">
      <c r="A1752" s="2" t="str">
        <f>BASE_NOTAS[[#This Row],[Sigla]]&amp;BASE_NOTAS[[#This Row],[CÓDIGO]]</f>
        <v>RRSP_MT</v>
      </c>
      <c r="B1752" s="4" t="s">
        <v>204</v>
      </c>
      <c r="C1752" s="4" t="s">
        <v>68</v>
      </c>
      <c r="D1752" s="4" t="s">
        <v>137</v>
      </c>
      <c r="E1752" s="42">
        <v>54.879257265306549</v>
      </c>
      <c r="F1752" s="4" t="s">
        <v>471</v>
      </c>
      <c r="G175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63.22880572886563</v>
      </c>
      <c r="H175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52" s="38">
        <f t="shared" ca="1" si="324"/>
        <v>27.328574539713401</v>
      </c>
      <c r="K1752" s="38">
        <f t="shared" ca="1" si="325"/>
        <v>54.780701661089125</v>
      </c>
      <c r="L1752" s="38">
        <f t="shared" ca="1" si="326"/>
        <v>35.494307465573741</v>
      </c>
      <c r="M1752" s="38">
        <f t="shared" ca="1" si="327"/>
        <v>56.564675452036575</v>
      </c>
      <c r="N1752" s="38">
        <f t="shared" ca="1" si="328"/>
        <v>45.674990801269466</v>
      </c>
      <c r="O1752" s="38">
        <f t="shared" ca="1" si="329"/>
        <v>47.838881118462886</v>
      </c>
      <c r="P1752" s="38">
        <f t="shared" ca="1" si="330"/>
        <v>62.648159594425842</v>
      </c>
      <c r="Q1752" s="38">
        <f t="shared" ca="1" si="331"/>
        <v>45.907197223723216</v>
      </c>
      <c r="R1752" s="38">
        <f t="shared" ca="1" si="332"/>
        <v>54.879257265306549</v>
      </c>
      <c r="S1752" s="38">
        <f t="shared" ca="1" si="333"/>
        <v>63.22880572886563</v>
      </c>
      <c r="T1752" s="38" t="str">
        <f t="shared" ca="1" si="334"/>
        <v>-</v>
      </c>
      <c r="U1752" s="38" t="str">
        <f t="shared" ca="1" si="335"/>
        <v>-</v>
      </c>
      <c r="V1752" s="38"/>
      <c r="W1752" s="38"/>
    </row>
    <row r="1753" spans="1:23" x14ac:dyDescent="0.35">
      <c r="A1753" s="2" t="str">
        <f>BASE_NOTAS[[#This Row],[Sigla]]&amp;BASE_NOTAS[[#This Row],[CÓDIGO]]</f>
        <v>RSSP_MT</v>
      </c>
      <c r="B1753" s="4" t="s">
        <v>205</v>
      </c>
      <c r="C1753" s="4" t="s">
        <v>68</v>
      </c>
      <c r="D1753" s="4" t="s">
        <v>137</v>
      </c>
      <c r="E1753" s="42">
        <v>81.077345687427908</v>
      </c>
      <c r="F1753" s="4" t="s">
        <v>471</v>
      </c>
      <c r="G175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75.1325783113314</v>
      </c>
      <c r="H175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53" s="38">
        <f t="shared" ca="1" si="324"/>
        <v>93.126521414936192</v>
      </c>
      <c r="K1753" s="38">
        <f t="shared" ca="1" si="325"/>
        <v>82.476518012772459</v>
      </c>
      <c r="L1753" s="38">
        <f t="shared" ca="1" si="326"/>
        <v>78.562054769445538</v>
      </c>
      <c r="M1753" s="38">
        <f t="shared" ca="1" si="327"/>
        <v>70.345046357013786</v>
      </c>
      <c r="N1753" s="38">
        <f t="shared" ca="1" si="328"/>
        <v>73.524011843077275</v>
      </c>
      <c r="O1753" s="38">
        <f t="shared" ca="1" si="329"/>
        <v>76.991351182416992</v>
      </c>
      <c r="P1753" s="38">
        <f t="shared" ca="1" si="330"/>
        <v>80.580896458607143</v>
      </c>
      <c r="Q1753" s="38">
        <f t="shared" ca="1" si="331"/>
        <v>79.341749865208882</v>
      </c>
      <c r="R1753" s="38">
        <f t="shared" ca="1" si="332"/>
        <v>81.077345687427908</v>
      </c>
      <c r="S1753" s="38">
        <f t="shared" ca="1" si="333"/>
        <v>75.1325783113314</v>
      </c>
      <c r="T1753" s="38" t="str">
        <f t="shared" ca="1" si="334"/>
        <v>-</v>
      </c>
      <c r="U1753" s="38" t="str">
        <f t="shared" ca="1" si="335"/>
        <v>-</v>
      </c>
      <c r="V1753" s="38"/>
      <c r="W1753" s="38"/>
    </row>
    <row r="1754" spans="1:23" x14ac:dyDescent="0.35">
      <c r="A1754" s="2" t="str">
        <f>BASE_NOTAS[[#This Row],[Sigla]]&amp;BASE_NOTAS[[#This Row],[CÓDIGO]]</f>
        <v>SCSP_MT</v>
      </c>
      <c r="B1754" s="4" t="s">
        <v>194</v>
      </c>
      <c r="C1754" s="4" t="s">
        <v>68</v>
      </c>
      <c r="D1754" s="4" t="s">
        <v>137</v>
      </c>
      <c r="E1754" s="42">
        <v>71.083189639268966</v>
      </c>
      <c r="F1754" s="4" t="s">
        <v>471</v>
      </c>
      <c r="G175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66.396511565827325</v>
      </c>
      <c r="H175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54" s="38">
        <f t="shared" ca="1" si="324"/>
        <v>80.583784693988619</v>
      </c>
      <c r="K1754" s="38">
        <f t="shared" ca="1" si="325"/>
        <v>60.1058020867534</v>
      </c>
      <c r="L1754" s="38">
        <f t="shared" ca="1" si="326"/>
        <v>61.554863629894037</v>
      </c>
      <c r="M1754" s="38">
        <f t="shared" ca="1" si="327"/>
        <v>53.438604504953581</v>
      </c>
      <c r="N1754" s="38">
        <f t="shared" ca="1" si="328"/>
        <v>47.042287377355954</v>
      </c>
      <c r="O1754" s="38">
        <f t="shared" ca="1" si="329"/>
        <v>53.099493837047788</v>
      </c>
      <c r="P1754" s="38">
        <f t="shared" ca="1" si="330"/>
        <v>68.986083368677697</v>
      </c>
      <c r="Q1754" s="38">
        <f t="shared" ca="1" si="331"/>
        <v>69.466985923877914</v>
      </c>
      <c r="R1754" s="38">
        <f t="shared" ca="1" si="332"/>
        <v>71.083189639268966</v>
      </c>
      <c r="S1754" s="38">
        <f t="shared" ca="1" si="333"/>
        <v>66.396511565827325</v>
      </c>
      <c r="T1754" s="38" t="str">
        <f t="shared" ca="1" si="334"/>
        <v>-</v>
      </c>
      <c r="U1754" s="38" t="str">
        <f t="shared" ca="1" si="335"/>
        <v>-</v>
      </c>
      <c r="V1754" s="38"/>
      <c r="W1754" s="38"/>
    </row>
    <row r="1755" spans="1:23" x14ac:dyDescent="0.35">
      <c r="A1755" s="2" t="str">
        <f>BASE_NOTAS[[#This Row],[Sigla]]&amp;BASE_NOTAS[[#This Row],[CÓDIGO]]</f>
        <v>SESP_MT</v>
      </c>
      <c r="B1755" s="4" t="s">
        <v>206</v>
      </c>
      <c r="C1755" s="4" t="s">
        <v>68</v>
      </c>
      <c r="D1755" s="4" t="s">
        <v>137</v>
      </c>
      <c r="E1755" s="42">
        <v>64.843891727052053</v>
      </c>
      <c r="F1755" s="4" t="s">
        <v>471</v>
      </c>
      <c r="G175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52.872048617549879</v>
      </c>
      <c r="H175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55" s="38">
        <f t="shared" ca="1" si="324"/>
        <v>38.021318307324449</v>
      </c>
      <c r="K1755" s="38">
        <f t="shared" ca="1" si="325"/>
        <v>64.31547319651429</v>
      </c>
      <c r="L1755" s="38">
        <f t="shared" ca="1" si="326"/>
        <v>71.466092702113656</v>
      </c>
      <c r="M1755" s="38">
        <f t="shared" ca="1" si="327"/>
        <v>61.731447836029055</v>
      </c>
      <c r="N1755" s="38">
        <f t="shared" ca="1" si="328"/>
        <v>59.759980116912068</v>
      </c>
      <c r="O1755" s="38">
        <f t="shared" ca="1" si="329"/>
        <v>62.003521485758526</v>
      </c>
      <c r="P1755" s="38">
        <f t="shared" ca="1" si="330"/>
        <v>70.954727235873577</v>
      </c>
      <c r="Q1755" s="38">
        <f t="shared" ca="1" si="331"/>
        <v>70.651253539719974</v>
      </c>
      <c r="R1755" s="38">
        <f t="shared" ca="1" si="332"/>
        <v>64.843891727052053</v>
      </c>
      <c r="S1755" s="38">
        <f t="shared" ca="1" si="333"/>
        <v>52.872048617549879</v>
      </c>
      <c r="T1755" s="38" t="str">
        <f t="shared" ca="1" si="334"/>
        <v>-</v>
      </c>
      <c r="U1755" s="38" t="str">
        <f t="shared" ca="1" si="335"/>
        <v>-</v>
      </c>
      <c r="V1755" s="38"/>
      <c r="W1755" s="38"/>
    </row>
    <row r="1756" spans="1:23" x14ac:dyDescent="0.35">
      <c r="A1756" s="2" t="str">
        <f>BASE_NOTAS[[#This Row],[Sigla]]&amp;BASE_NOTAS[[#This Row],[CÓDIGO]]</f>
        <v>SPSP_MT</v>
      </c>
      <c r="B1756" s="4" t="s">
        <v>186</v>
      </c>
      <c r="C1756" s="4" t="s">
        <v>68</v>
      </c>
      <c r="D1756" s="4" t="s">
        <v>137</v>
      </c>
      <c r="E1756" s="42">
        <v>99.020904696960969</v>
      </c>
      <c r="F1756" s="4" t="s">
        <v>471</v>
      </c>
      <c r="G175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88.744121601093823</v>
      </c>
      <c r="H175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56" s="38">
        <f t="shared" ca="1" si="324"/>
        <v>100</v>
      </c>
      <c r="K1756" s="38">
        <f t="shared" ca="1" si="325"/>
        <v>94.328056801395036</v>
      </c>
      <c r="L1756" s="38">
        <f t="shared" ca="1" si="326"/>
        <v>95.202256979943883</v>
      </c>
      <c r="M1756" s="38">
        <f t="shared" ca="1" si="327"/>
        <v>92.852747101132152</v>
      </c>
      <c r="N1756" s="38">
        <f t="shared" ca="1" si="328"/>
        <v>90.047697749103435</v>
      </c>
      <c r="O1756" s="38">
        <f t="shared" ca="1" si="329"/>
        <v>86.670567098854761</v>
      </c>
      <c r="P1756" s="38">
        <f t="shared" ca="1" si="330"/>
        <v>95.062212230128836</v>
      </c>
      <c r="Q1756" s="38">
        <f t="shared" ca="1" si="331"/>
        <v>100</v>
      </c>
      <c r="R1756" s="38">
        <f t="shared" ca="1" si="332"/>
        <v>99.020904696960969</v>
      </c>
      <c r="S1756" s="38">
        <f t="shared" ca="1" si="333"/>
        <v>88.744121601093823</v>
      </c>
      <c r="T1756" s="38" t="str">
        <f t="shared" ca="1" si="334"/>
        <v>-</v>
      </c>
      <c r="U1756" s="38" t="str">
        <f t="shared" ca="1" si="335"/>
        <v>-</v>
      </c>
      <c r="V1756" s="38"/>
      <c r="W1756" s="38"/>
    </row>
    <row r="1757" spans="1:23" x14ac:dyDescent="0.35">
      <c r="A1757" s="2" t="str">
        <f>BASE_NOTAS[[#This Row],[Sigla]]&amp;BASE_NOTAS[[#This Row],[CÓDIGO]]</f>
        <v>TOSP_MT</v>
      </c>
      <c r="B1757" s="4" t="s">
        <v>185</v>
      </c>
      <c r="C1757" s="4" t="s">
        <v>68</v>
      </c>
      <c r="D1757" s="4" t="s">
        <v>137</v>
      </c>
      <c r="E1757" s="42">
        <v>0</v>
      </c>
      <c r="F1757" s="4" t="s">
        <v>471</v>
      </c>
      <c r="G175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175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1757" s="38">
        <f t="shared" ca="1" si="324"/>
        <v>22.252522977140487</v>
      </c>
      <c r="K1757" s="38">
        <f t="shared" ca="1" si="325"/>
        <v>0</v>
      </c>
      <c r="L1757" s="38">
        <f t="shared" ca="1" si="326"/>
        <v>0</v>
      </c>
      <c r="M1757" s="38">
        <f t="shared" ca="1" si="327"/>
        <v>3.0287802981953575</v>
      </c>
      <c r="N1757" s="38">
        <f t="shared" ca="1" si="328"/>
        <v>0</v>
      </c>
      <c r="O1757" s="38">
        <f t="shared" ca="1" si="329"/>
        <v>3.0702463251707712</v>
      </c>
      <c r="P1757" s="38">
        <f t="shared" ca="1" si="330"/>
        <v>0</v>
      </c>
      <c r="Q1757" s="38">
        <f t="shared" ca="1" si="331"/>
        <v>0</v>
      </c>
      <c r="R1757" s="38">
        <f t="shared" ca="1" si="332"/>
        <v>0</v>
      </c>
      <c r="S1757" s="38">
        <f t="shared" ca="1" si="333"/>
        <v>0</v>
      </c>
      <c r="T1757" s="38" t="str">
        <f t="shared" ca="1" si="334"/>
        <v>-</v>
      </c>
      <c r="U1757" s="38" t="str">
        <f t="shared" ca="1" si="335"/>
        <v>-</v>
      </c>
      <c r="V1757" s="38"/>
      <c r="W1757" s="38"/>
    </row>
    <row r="1758" spans="1:23" x14ac:dyDescent="0.35">
      <c r="A1758" s="2" t="str">
        <f>BASE_NOTAS[[#This Row],[Sigla]]&amp;BASE_NOTAS[[#This Row],[CÓDIGO]]</f>
        <v>ACSP_MO</v>
      </c>
      <c r="B1758" s="4" t="s">
        <v>156</v>
      </c>
      <c r="C1758" s="4" t="s">
        <v>69</v>
      </c>
      <c r="D1758" s="4" t="s">
        <v>138</v>
      </c>
      <c r="E1758" s="42">
        <v>35.204262103478115</v>
      </c>
      <c r="F1758" s="4" t="s">
        <v>611</v>
      </c>
      <c r="G175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175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758" s="38" t="str">
        <f t="shared" ca="1" si="324"/>
        <v>-</v>
      </c>
      <c r="K1758" s="38" t="str">
        <f t="shared" ca="1" si="325"/>
        <v>-</v>
      </c>
      <c r="L1758" s="38" t="str">
        <f t="shared" ca="1" si="326"/>
        <v>-</v>
      </c>
      <c r="M1758" s="38">
        <f t="shared" ca="1" si="327"/>
        <v>79.815209039445008</v>
      </c>
      <c r="N1758" s="38">
        <f t="shared" ca="1" si="328"/>
        <v>80.941635689816522</v>
      </c>
      <c r="O1758" s="38">
        <f t="shared" ca="1" si="329"/>
        <v>59.319124079751063</v>
      </c>
      <c r="P1758" s="38">
        <f t="shared" ca="1" si="330"/>
        <v>51.350363263222441</v>
      </c>
      <c r="Q1758" s="38">
        <f t="shared" ca="1" si="331"/>
        <v>49.992490934068158</v>
      </c>
      <c r="R1758" s="38">
        <f t="shared" ca="1" si="332"/>
        <v>67.773897568968238</v>
      </c>
      <c r="S1758" s="38">
        <f t="shared" ca="1" si="333"/>
        <v>35.204262103478115</v>
      </c>
      <c r="T1758" s="38">
        <f t="shared" ca="1" si="334"/>
        <v>0</v>
      </c>
      <c r="U1758" s="38" t="str">
        <f t="shared" ca="1" si="335"/>
        <v>-</v>
      </c>
      <c r="V1758" s="38"/>
      <c r="W1758" s="38"/>
    </row>
    <row r="1759" spans="1:23" x14ac:dyDescent="0.35">
      <c r="A1759" s="2" t="str">
        <f>BASE_NOTAS[[#This Row],[Sigla]]&amp;BASE_NOTAS[[#This Row],[CÓDIGO]]</f>
        <v>ALSP_MO</v>
      </c>
      <c r="B1759" s="4" t="s">
        <v>157</v>
      </c>
      <c r="C1759" s="4" t="s">
        <v>69</v>
      </c>
      <c r="D1759" s="4" t="s">
        <v>138</v>
      </c>
      <c r="E1759" s="42">
        <v>66.616389081686236</v>
      </c>
      <c r="F1759" s="4" t="s">
        <v>611</v>
      </c>
      <c r="G175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40.265632856668446</v>
      </c>
      <c r="H175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759" s="38" t="str">
        <f t="shared" ca="1" si="324"/>
        <v>-</v>
      </c>
      <c r="K1759" s="38" t="str">
        <f t="shared" ca="1" si="325"/>
        <v>-</v>
      </c>
      <c r="L1759" s="38" t="str">
        <f t="shared" ca="1" si="326"/>
        <v>-</v>
      </c>
      <c r="M1759" s="38">
        <f t="shared" ca="1" si="327"/>
        <v>90.927933525032387</v>
      </c>
      <c r="N1759" s="38">
        <f t="shared" ca="1" si="328"/>
        <v>92.477784614839095</v>
      </c>
      <c r="O1759" s="38">
        <f t="shared" ca="1" si="329"/>
        <v>89.432864831825327</v>
      </c>
      <c r="P1759" s="38">
        <f t="shared" ca="1" si="330"/>
        <v>85.907181523585976</v>
      </c>
      <c r="Q1759" s="38">
        <f t="shared" ca="1" si="331"/>
        <v>87.513364717835771</v>
      </c>
      <c r="R1759" s="38">
        <f t="shared" ca="1" si="332"/>
        <v>75.949966779276366</v>
      </c>
      <c r="S1759" s="38">
        <f t="shared" ca="1" si="333"/>
        <v>66.616389081686236</v>
      </c>
      <c r="T1759" s="38">
        <f t="shared" ca="1" si="334"/>
        <v>40.265632856668446</v>
      </c>
      <c r="U1759" s="38" t="str">
        <f t="shared" ca="1" si="335"/>
        <v>-</v>
      </c>
      <c r="V1759" s="38"/>
      <c r="W1759" s="38"/>
    </row>
    <row r="1760" spans="1:23" x14ac:dyDescent="0.35">
      <c r="A1760" s="2" t="str">
        <f>BASE_NOTAS[[#This Row],[Sigla]]&amp;BASE_NOTAS[[#This Row],[CÓDIGO]]</f>
        <v>AMSP_MO</v>
      </c>
      <c r="B1760" s="4" t="s">
        <v>158</v>
      </c>
      <c r="C1760" s="4" t="s">
        <v>69</v>
      </c>
      <c r="D1760" s="4" t="s">
        <v>138</v>
      </c>
      <c r="E1760" s="42">
        <v>100</v>
      </c>
      <c r="F1760" s="4" t="s">
        <v>611</v>
      </c>
      <c r="G176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76.886567989487361</v>
      </c>
      <c r="H176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760" s="38" t="str">
        <f t="shared" ca="1" si="324"/>
        <v>-</v>
      </c>
      <c r="K1760" s="38" t="str">
        <f t="shared" ca="1" si="325"/>
        <v>-</v>
      </c>
      <c r="L1760" s="38" t="str">
        <f t="shared" ca="1" si="326"/>
        <v>-</v>
      </c>
      <c r="M1760" s="38">
        <f t="shared" ca="1" si="327"/>
        <v>99.73397900928191</v>
      </c>
      <c r="N1760" s="38">
        <f t="shared" ca="1" si="328"/>
        <v>100</v>
      </c>
      <c r="O1760" s="38">
        <f t="shared" ca="1" si="329"/>
        <v>100</v>
      </c>
      <c r="P1760" s="38">
        <f t="shared" ca="1" si="330"/>
        <v>99.908001075294052</v>
      </c>
      <c r="Q1760" s="38">
        <f t="shared" ca="1" si="331"/>
        <v>96.785375674175</v>
      </c>
      <c r="R1760" s="38">
        <f t="shared" ca="1" si="332"/>
        <v>95.607750995624784</v>
      </c>
      <c r="S1760" s="38">
        <f t="shared" ca="1" si="333"/>
        <v>100</v>
      </c>
      <c r="T1760" s="38">
        <f t="shared" ca="1" si="334"/>
        <v>76.886567989487361</v>
      </c>
      <c r="U1760" s="38" t="str">
        <f t="shared" ca="1" si="335"/>
        <v>-</v>
      </c>
      <c r="V1760" s="38"/>
      <c r="W1760" s="38"/>
    </row>
    <row r="1761" spans="1:23" x14ac:dyDescent="0.35">
      <c r="A1761" s="2" t="str">
        <f>BASE_NOTAS[[#This Row],[Sigla]]&amp;BASE_NOTAS[[#This Row],[CÓDIGO]]</f>
        <v>APSP_MO</v>
      </c>
      <c r="B1761" s="4" t="s">
        <v>184</v>
      </c>
      <c r="C1761" s="4" t="s">
        <v>69</v>
      </c>
      <c r="D1761" s="4" t="s">
        <v>138</v>
      </c>
      <c r="E1761" s="42">
        <v>58.869467316044847</v>
      </c>
      <c r="F1761" s="4" t="s">
        <v>611</v>
      </c>
      <c r="G176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55.374415955977483</v>
      </c>
      <c r="H176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761" s="38" t="str">
        <f t="shared" ca="1" si="324"/>
        <v>-</v>
      </c>
      <c r="K1761" s="38" t="str">
        <f t="shared" ca="1" si="325"/>
        <v>-</v>
      </c>
      <c r="L1761" s="38" t="str">
        <f t="shared" ca="1" si="326"/>
        <v>-</v>
      </c>
      <c r="M1761" s="38">
        <f t="shared" ca="1" si="327"/>
        <v>90.797797622050965</v>
      </c>
      <c r="N1761" s="38">
        <f t="shared" ca="1" si="328"/>
        <v>91.07048049818269</v>
      </c>
      <c r="O1761" s="38">
        <f t="shared" ca="1" si="329"/>
        <v>87.798969888679522</v>
      </c>
      <c r="P1761" s="38">
        <f t="shared" ca="1" si="330"/>
        <v>89.9236980338259</v>
      </c>
      <c r="Q1761" s="38">
        <f t="shared" ca="1" si="331"/>
        <v>85.034342719575704</v>
      </c>
      <c r="R1761" s="38">
        <f t="shared" ca="1" si="332"/>
        <v>82.58302992283916</v>
      </c>
      <c r="S1761" s="38">
        <f t="shared" ca="1" si="333"/>
        <v>58.869467316044847</v>
      </c>
      <c r="T1761" s="38">
        <f t="shared" ca="1" si="334"/>
        <v>55.374415955977483</v>
      </c>
      <c r="U1761" s="38" t="str">
        <f t="shared" ca="1" si="335"/>
        <v>-</v>
      </c>
      <c r="V1761" s="38"/>
      <c r="W1761" s="38"/>
    </row>
    <row r="1762" spans="1:23" x14ac:dyDescent="0.35">
      <c r="A1762" s="2" t="str">
        <f>BASE_NOTAS[[#This Row],[Sigla]]&amp;BASE_NOTAS[[#This Row],[CÓDIGO]]</f>
        <v>BASP_MO</v>
      </c>
      <c r="B1762" s="4" t="s">
        <v>187</v>
      </c>
      <c r="C1762" s="4" t="s">
        <v>69</v>
      </c>
      <c r="D1762" s="4" t="s">
        <v>138</v>
      </c>
      <c r="E1762" s="42">
        <v>60.843512860335764</v>
      </c>
      <c r="F1762" s="4" t="s">
        <v>611</v>
      </c>
      <c r="G176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48.3441850026772</v>
      </c>
      <c r="H176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762" s="38" t="str">
        <f t="shared" ca="1" si="324"/>
        <v>-</v>
      </c>
      <c r="K1762" s="38" t="str">
        <f t="shared" ca="1" si="325"/>
        <v>-</v>
      </c>
      <c r="L1762" s="38" t="str">
        <f t="shared" ca="1" si="326"/>
        <v>-</v>
      </c>
      <c r="M1762" s="38">
        <f t="shared" ca="1" si="327"/>
        <v>92.212936930424519</v>
      </c>
      <c r="N1762" s="38">
        <f t="shared" ca="1" si="328"/>
        <v>89.793466323028781</v>
      </c>
      <c r="O1762" s="38">
        <f t="shared" ca="1" si="329"/>
        <v>82.353074389919271</v>
      </c>
      <c r="P1762" s="38">
        <f t="shared" ca="1" si="330"/>
        <v>65.017445291287231</v>
      </c>
      <c r="Q1762" s="38">
        <f t="shared" ca="1" si="331"/>
        <v>72.598415949979639</v>
      </c>
      <c r="R1762" s="38">
        <f t="shared" ca="1" si="332"/>
        <v>71.607740540217463</v>
      </c>
      <c r="S1762" s="38">
        <f t="shared" ca="1" si="333"/>
        <v>60.843512860335764</v>
      </c>
      <c r="T1762" s="38">
        <f t="shared" ca="1" si="334"/>
        <v>48.3441850026772</v>
      </c>
      <c r="U1762" s="38" t="str">
        <f t="shared" ca="1" si="335"/>
        <v>-</v>
      </c>
      <c r="V1762" s="38"/>
      <c r="W1762" s="38"/>
    </row>
    <row r="1763" spans="1:23" x14ac:dyDescent="0.35">
      <c r="A1763" s="2" t="str">
        <f>BASE_NOTAS[[#This Row],[Sigla]]&amp;BASE_NOTAS[[#This Row],[CÓDIGO]]</f>
        <v>CESP_MO</v>
      </c>
      <c r="B1763" s="4" t="s">
        <v>188</v>
      </c>
      <c r="C1763" s="4" t="s">
        <v>69</v>
      </c>
      <c r="D1763" s="4" t="s">
        <v>138</v>
      </c>
      <c r="E1763" s="42">
        <v>44.4658465798219</v>
      </c>
      <c r="F1763" s="4" t="s">
        <v>611</v>
      </c>
      <c r="G176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35.362629174627614</v>
      </c>
      <c r="H176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763" s="38" t="str">
        <f t="shared" ca="1" si="324"/>
        <v>-</v>
      </c>
      <c r="K1763" s="38" t="str">
        <f t="shared" ca="1" si="325"/>
        <v>-</v>
      </c>
      <c r="L1763" s="38" t="str">
        <f t="shared" ca="1" si="326"/>
        <v>-</v>
      </c>
      <c r="M1763" s="38">
        <f t="shared" ca="1" si="327"/>
        <v>80.335093954258326</v>
      </c>
      <c r="N1763" s="38">
        <f t="shared" ca="1" si="328"/>
        <v>77.482408912868664</v>
      </c>
      <c r="O1763" s="38">
        <f t="shared" ca="1" si="329"/>
        <v>67.341172422106553</v>
      </c>
      <c r="P1763" s="38">
        <f t="shared" ca="1" si="330"/>
        <v>39.307841129970498</v>
      </c>
      <c r="Q1763" s="38">
        <f t="shared" ca="1" si="331"/>
        <v>57.248073855835329</v>
      </c>
      <c r="R1763" s="38">
        <f t="shared" ca="1" si="332"/>
        <v>56.453200698913072</v>
      </c>
      <c r="S1763" s="38">
        <f t="shared" ca="1" si="333"/>
        <v>44.4658465798219</v>
      </c>
      <c r="T1763" s="38">
        <f t="shared" ca="1" si="334"/>
        <v>35.362629174627614</v>
      </c>
      <c r="U1763" s="38" t="str">
        <f t="shared" ca="1" si="335"/>
        <v>-</v>
      </c>
      <c r="V1763" s="38"/>
      <c r="W1763" s="38"/>
    </row>
    <row r="1764" spans="1:23" x14ac:dyDescent="0.35">
      <c r="A1764" s="2" t="str">
        <f>BASE_NOTAS[[#This Row],[Sigla]]&amp;BASE_NOTAS[[#This Row],[CÓDIGO]]</f>
        <v>DFSP_MO</v>
      </c>
      <c r="B1764" s="4" t="s">
        <v>189</v>
      </c>
      <c r="C1764" s="4" t="s">
        <v>69</v>
      </c>
      <c r="D1764" s="4" t="s">
        <v>138</v>
      </c>
      <c r="E1764" s="42">
        <v>71.115870929233637</v>
      </c>
      <c r="F1764" s="4" t="s">
        <v>611</v>
      </c>
      <c r="G176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54.121942633109974</v>
      </c>
      <c r="H176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764" s="38" t="str">
        <f t="shared" ca="1" si="324"/>
        <v>-</v>
      </c>
      <c r="K1764" s="38" t="str">
        <f t="shared" ca="1" si="325"/>
        <v>-</v>
      </c>
      <c r="L1764" s="38" t="str">
        <f t="shared" ca="1" si="326"/>
        <v>-</v>
      </c>
      <c r="M1764" s="38">
        <f t="shared" ca="1" si="327"/>
        <v>91.565003706371527</v>
      </c>
      <c r="N1764" s="38">
        <f t="shared" ca="1" si="328"/>
        <v>90.02112122712154</v>
      </c>
      <c r="O1764" s="38">
        <f t="shared" ca="1" si="329"/>
        <v>78.047157648384754</v>
      </c>
      <c r="P1764" s="38">
        <f t="shared" ca="1" si="330"/>
        <v>68.064170760718454</v>
      </c>
      <c r="Q1764" s="38">
        <f t="shared" ca="1" si="331"/>
        <v>71.54280890436182</v>
      </c>
      <c r="R1764" s="38">
        <f t="shared" ca="1" si="332"/>
        <v>70.180292834810899</v>
      </c>
      <c r="S1764" s="38">
        <f t="shared" ca="1" si="333"/>
        <v>71.115870929233637</v>
      </c>
      <c r="T1764" s="38">
        <f t="shared" ca="1" si="334"/>
        <v>54.121942633109974</v>
      </c>
      <c r="U1764" s="38" t="str">
        <f t="shared" ca="1" si="335"/>
        <v>-</v>
      </c>
      <c r="V1764" s="38"/>
      <c r="W1764" s="38"/>
    </row>
    <row r="1765" spans="1:23" x14ac:dyDescent="0.35">
      <c r="A1765" s="2" t="str">
        <f>BASE_NOTAS[[#This Row],[Sigla]]&amp;BASE_NOTAS[[#This Row],[CÓDIGO]]</f>
        <v>ESSP_MO</v>
      </c>
      <c r="B1765" s="4" t="s">
        <v>183</v>
      </c>
      <c r="C1765" s="4" t="s">
        <v>69</v>
      </c>
      <c r="D1765" s="4" t="s">
        <v>138</v>
      </c>
      <c r="E1765" s="42">
        <v>0</v>
      </c>
      <c r="F1765" s="4" t="s">
        <v>611</v>
      </c>
      <c r="G176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6.0860199422676544</v>
      </c>
      <c r="H176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765" s="38" t="str">
        <f t="shared" ca="1" si="324"/>
        <v>-</v>
      </c>
      <c r="K1765" s="38" t="str">
        <f t="shared" ca="1" si="325"/>
        <v>-</v>
      </c>
      <c r="L1765" s="38" t="str">
        <f t="shared" ca="1" si="326"/>
        <v>-</v>
      </c>
      <c r="M1765" s="38">
        <f t="shared" ca="1" si="327"/>
        <v>80.699203069866172</v>
      </c>
      <c r="N1765" s="38">
        <f t="shared" ca="1" si="328"/>
        <v>79.370463541627345</v>
      </c>
      <c r="O1765" s="38">
        <f t="shared" ca="1" si="329"/>
        <v>66.153351778598662</v>
      </c>
      <c r="P1765" s="38">
        <f t="shared" ca="1" si="330"/>
        <v>22.438047239090636</v>
      </c>
      <c r="Q1765" s="38">
        <f t="shared" ca="1" si="331"/>
        <v>65.988442320669435</v>
      </c>
      <c r="R1765" s="38">
        <f t="shared" ca="1" si="332"/>
        <v>63.493704056200876</v>
      </c>
      <c r="S1765" s="38">
        <f t="shared" ca="1" si="333"/>
        <v>0</v>
      </c>
      <c r="T1765" s="38">
        <f t="shared" ca="1" si="334"/>
        <v>6.0860199422676544</v>
      </c>
      <c r="U1765" s="38" t="str">
        <f t="shared" ca="1" si="335"/>
        <v>-</v>
      </c>
      <c r="V1765" s="38"/>
      <c r="W1765" s="38"/>
    </row>
    <row r="1766" spans="1:23" x14ac:dyDescent="0.35">
      <c r="A1766" s="2" t="str">
        <f>BASE_NOTAS[[#This Row],[Sigla]]&amp;BASE_NOTAS[[#This Row],[CÓDIGO]]</f>
        <v>GOSP_MO</v>
      </c>
      <c r="B1766" s="4" t="s">
        <v>190</v>
      </c>
      <c r="C1766" s="4" t="s">
        <v>69</v>
      </c>
      <c r="D1766" s="4" t="s">
        <v>138</v>
      </c>
      <c r="E1766" s="42">
        <v>46.943688751385615</v>
      </c>
      <c r="F1766" s="4" t="s">
        <v>611</v>
      </c>
      <c r="G176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22.918726854748002</v>
      </c>
      <c r="H176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766" s="38" t="str">
        <f t="shared" ca="1" si="324"/>
        <v>-</v>
      </c>
      <c r="K1766" s="38" t="str">
        <f t="shared" ca="1" si="325"/>
        <v>-</v>
      </c>
      <c r="L1766" s="38" t="str">
        <f t="shared" ca="1" si="326"/>
        <v>-</v>
      </c>
      <c r="M1766" s="38">
        <f t="shared" ca="1" si="327"/>
        <v>83.715655355351984</v>
      </c>
      <c r="N1766" s="38">
        <f t="shared" ca="1" si="328"/>
        <v>75.302616448015158</v>
      </c>
      <c r="O1766" s="38">
        <f t="shared" ca="1" si="329"/>
        <v>67.613282761556505</v>
      </c>
      <c r="P1766" s="38">
        <f t="shared" ca="1" si="330"/>
        <v>22.888360068528627</v>
      </c>
      <c r="Q1766" s="38">
        <f t="shared" ca="1" si="331"/>
        <v>0</v>
      </c>
      <c r="R1766" s="38">
        <f t="shared" ca="1" si="332"/>
        <v>0</v>
      </c>
      <c r="S1766" s="38">
        <f t="shared" ca="1" si="333"/>
        <v>46.943688751385615</v>
      </c>
      <c r="T1766" s="38">
        <f t="shared" ca="1" si="334"/>
        <v>22.918726854748002</v>
      </c>
      <c r="U1766" s="38" t="str">
        <f t="shared" ca="1" si="335"/>
        <v>-</v>
      </c>
      <c r="V1766" s="38"/>
      <c r="W1766" s="38"/>
    </row>
    <row r="1767" spans="1:23" x14ac:dyDescent="0.35">
      <c r="A1767" s="2" t="str">
        <f>BASE_NOTAS[[#This Row],[Sigla]]&amp;BASE_NOTAS[[#This Row],[CÓDIGO]]</f>
        <v>MASP_MO</v>
      </c>
      <c r="B1767" s="4" t="s">
        <v>191</v>
      </c>
      <c r="C1767" s="4" t="s">
        <v>69</v>
      </c>
      <c r="D1767" s="4" t="s">
        <v>138</v>
      </c>
      <c r="E1767" s="42">
        <v>61.49858282336087</v>
      </c>
      <c r="F1767" s="4" t="s">
        <v>611</v>
      </c>
      <c r="G176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81.107367348358693</v>
      </c>
      <c r="H176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767" s="38" t="str">
        <f t="shared" ca="1" si="324"/>
        <v>-</v>
      </c>
      <c r="K1767" s="38" t="str">
        <f t="shared" ca="1" si="325"/>
        <v>-</v>
      </c>
      <c r="L1767" s="38" t="str">
        <f t="shared" ca="1" si="326"/>
        <v>-</v>
      </c>
      <c r="M1767" s="38">
        <f t="shared" ca="1" si="327"/>
        <v>89.214889783130346</v>
      </c>
      <c r="N1767" s="38">
        <f t="shared" ca="1" si="328"/>
        <v>87.583583940972773</v>
      </c>
      <c r="O1767" s="38">
        <f t="shared" ca="1" si="329"/>
        <v>87.582405443197132</v>
      </c>
      <c r="P1767" s="38">
        <f t="shared" ca="1" si="330"/>
        <v>79.021851608053225</v>
      </c>
      <c r="Q1767" s="38">
        <f t="shared" ca="1" si="331"/>
        <v>86.235342855052394</v>
      </c>
      <c r="R1767" s="38">
        <f t="shared" ca="1" si="332"/>
        <v>86.765309767982856</v>
      </c>
      <c r="S1767" s="38">
        <f t="shared" ca="1" si="333"/>
        <v>61.49858282336087</v>
      </c>
      <c r="T1767" s="38">
        <f t="shared" ca="1" si="334"/>
        <v>81.107367348358693</v>
      </c>
      <c r="U1767" s="38" t="str">
        <f t="shared" ca="1" si="335"/>
        <v>-</v>
      </c>
      <c r="V1767" s="38"/>
      <c r="W1767" s="38"/>
    </row>
    <row r="1768" spans="1:23" x14ac:dyDescent="0.35">
      <c r="A1768" s="2" t="str">
        <f>BASE_NOTAS[[#This Row],[Sigla]]&amp;BASE_NOTAS[[#This Row],[CÓDIGO]]</f>
        <v>MGSP_MO</v>
      </c>
      <c r="B1768" s="4" t="s">
        <v>192</v>
      </c>
      <c r="C1768" s="4" t="s">
        <v>69</v>
      </c>
      <c r="D1768" s="4" t="s">
        <v>138</v>
      </c>
      <c r="E1768" s="42">
        <v>67.846832745031293</v>
      </c>
      <c r="F1768" s="4" t="s">
        <v>611</v>
      </c>
      <c r="G176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50.138626164150935</v>
      </c>
      <c r="H176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768" s="38" t="str">
        <f t="shared" ca="1" si="324"/>
        <v>-</v>
      </c>
      <c r="K1768" s="38" t="str">
        <f t="shared" ca="1" si="325"/>
        <v>-</v>
      </c>
      <c r="L1768" s="38" t="str">
        <f t="shared" ca="1" si="326"/>
        <v>-</v>
      </c>
      <c r="M1768" s="38">
        <f t="shared" ca="1" si="327"/>
        <v>85.443634137927276</v>
      </c>
      <c r="N1768" s="38">
        <f t="shared" ca="1" si="328"/>
        <v>82.994305943049739</v>
      </c>
      <c r="O1768" s="38">
        <f t="shared" ca="1" si="329"/>
        <v>74.661006536532071</v>
      </c>
      <c r="P1768" s="38">
        <f t="shared" ca="1" si="330"/>
        <v>55.693989001004184</v>
      </c>
      <c r="Q1768" s="38">
        <f t="shared" ca="1" si="331"/>
        <v>65.817251089013482</v>
      </c>
      <c r="R1768" s="38">
        <f t="shared" ca="1" si="332"/>
        <v>67.308204089667313</v>
      </c>
      <c r="S1768" s="38">
        <f t="shared" ca="1" si="333"/>
        <v>67.846832745031293</v>
      </c>
      <c r="T1768" s="38">
        <f t="shared" ca="1" si="334"/>
        <v>50.138626164150935</v>
      </c>
      <c r="U1768" s="38" t="str">
        <f t="shared" ca="1" si="335"/>
        <v>-</v>
      </c>
      <c r="V1768" s="38"/>
      <c r="W1768" s="38"/>
    </row>
    <row r="1769" spans="1:23" x14ac:dyDescent="0.35">
      <c r="A1769" s="2" t="str">
        <f>BASE_NOTAS[[#This Row],[Sigla]]&amp;BASE_NOTAS[[#This Row],[CÓDIGO]]</f>
        <v>MSSP_MO</v>
      </c>
      <c r="B1769" s="4" t="s">
        <v>193</v>
      </c>
      <c r="C1769" s="4" t="s">
        <v>69</v>
      </c>
      <c r="D1769" s="4" t="s">
        <v>138</v>
      </c>
      <c r="E1769" s="42">
        <v>28.754886752642179</v>
      </c>
      <c r="F1769" s="4" t="s">
        <v>611</v>
      </c>
      <c r="G176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20.762002009733024</v>
      </c>
      <c r="H176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769" s="38" t="str">
        <f t="shared" ca="1" si="324"/>
        <v>-</v>
      </c>
      <c r="K1769" s="38" t="str">
        <f t="shared" ca="1" si="325"/>
        <v>-</v>
      </c>
      <c r="L1769" s="38" t="str">
        <f t="shared" ca="1" si="326"/>
        <v>-</v>
      </c>
      <c r="M1769" s="38">
        <f t="shared" ca="1" si="327"/>
        <v>79.919044116187663</v>
      </c>
      <c r="N1769" s="38">
        <f t="shared" ca="1" si="328"/>
        <v>62.790664419544775</v>
      </c>
      <c r="O1769" s="38">
        <f t="shared" ca="1" si="329"/>
        <v>46.742352007712839</v>
      </c>
      <c r="P1769" s="38">
        <f t="shared" ca="1" si="330"/>
        <v>17.465850800279341</v>
      </c>
      <c r="Q1769" s="38">
        <f t="shared" ca="1" si="331"/>
        <v>36.018196402929668</v>
      </c>
      <c r="R1769" s="38">
        <f t="shared" ca="1" si="332"/>
        <v>38.231149740280614</v>
      </c>
      <c r="S1769" s="38">
        <f t="shared" ca="1" si="333"/>
        <v>28.754886752642179</v>
      </c>
      <c r="T1769" s="38">
        <f t="shared" ca="1" si="334"/>
        <v>20.762002009733024</v>
      </c>
      <c r="U1769" s="38" t="str">
        <f t="shared" ca="1" si="335"/>
        <v>-</v>
      </c>
      <c r="V1769" s="38"/>
      <c r="W1769" s="38"/>
    </row>
    <row r="1770" spans="1:23" x14ac:dyDescent="0.35">
      <c r="A1770" s="2" t="str">
        <f>BASE_NOTAS[[#This Row],[Sigla]]&amp;BASE_NOTAS[[#This Row],[CÓDIGO]]</f>
        <v>MTSP_MO</v>
      </c>
      <c r="B1770" s="4" t="s">
        <v>195</v>
      </c>
      <c r="C1770" s="4" t="s">
        <v>69</v>
      </c>
      <c r="D1770" s="4" t="s">
        <v>138</v>
      </c>
      <c r="E1770" s="42">
        <v>63.832294570457343</v>
      </c>
      <c r="F1770" s="4" t="s">
        <v>611</v>
      </c>
      <c r="G177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39.566902748207887</v>
      </c>
      <c r="H177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770" s="38" t="str">
        <f t="shared" ca="1" si="324"/>
        <v>-</v>
      </c>
      <c r="K1770" s="38" t="str">
        <f t="shared" ca="1" si="325"/>
        <v>-</v>
      </c>
      <c r="L1770" s="38" t="str">
        <f t="shared" ca="1" si="326"/>
        <v>-</v>
      </c>
      <c r="M1770" s="38">
        <f t="shared" ca="1" si="327"/>
        <v>72.776881768563229</v>
      </c>
      <c r="N1770" s="38">
        <f t="shared" ca="1" si="328"/>
        <v>69.33066193713772</v>
      </c>
      <c r="O1770" s="38">
        <f t="shared" ca="1" si="329"/>
        <v>75.975178027453552</v>
      </c>
      <c r="P1770" s="38">
        <f t="shared" ca="1" si="330"/>
        <v>55.948127254503582</v>
      </c>
      <c r="Q1770" s="38">
        <f t="shared" ca="1" si="331"/>
        <v>57.59866758955777</v>
      </c>
      <c r="R1770" s="38">
        <f t="shared" ca="1" si="332"/>
        <v>63.061394730200753</v>
      </c>
      <c r="S1770" s="38">
        <f t="shared" ca="1" si="333"/>
        <v>63.832294570457343</v>
      </c>
      <c r="T1770" s="38">
        <f t="shared" ca="1" si="334"/>
        <v>39.566902748207887</v>
      </c>
      <c r="U1770" s="38" t="str">
        <f t="shared" ca="1" si="335"/>
        <v>-</v>
      </c>
      <c r="V1770" s="38"/>
      <c r="W1770" s="38"/>
    </row>
    <row r="1771" spans="1:23" x14ac:dyDescent="0.35">
      <c r="A1771" s="2" t="str">
        <f>BASE_NOTAS[[#This Row],[Sigla]]&amp;BASE_NOTAS[[#This Row],[CÓDIGO]]</f>
        <v>PASP_MO</v>
      </c>
      <c r="B1771" s="4" t="s">
        <v>196</v>
      </c>
      <c r="C1771" s="4" t="s">
        <v>69</v>
      </c>
      <c r="D1771" s="4" t="s">
        <v>138</v>
      </c>
      <c r="E1771" s="42">
        <v>38.462072689568124</v>
      </c>
      <c r="F1771" s="4" t="s">
        <v>611</v>
      </c>
      <c r="G177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35.981196043296563</v>
      </c>
      <c r="H177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771" s="38" t="str">
        <f t="shared" ca="1" si="324"/>
        <v>-</v>
      </c>
      <c r="K1771" s="38" t="str">
        <f t="shared" ca="1" si="325"/>
        <v>-</v>
      </c>
      <c r="L1771" s="38" t="str">
        <f t="shared" ca="1" si="326"/>
        <v>-</v>
      </c>
      <c r="M1771" s="38">
        <f t="shared" ca="1" si="327"/>
        <v>89.802260709147177</v>
      </c>
      <c r="N1771" s="38">
        <f t="shared" ca="1" si="328"/>
        <v>88.106944810942792</v>
      </c>
      <c r="O1771" s="38">
        <f t="shared" ca="1" si="329"/>
        <v>81.317629606100226</v>
      </c>
      <c r="P1771" s="38">
        <f t="shared" ca="1" si="330"/>
        <v>69.045200494490487</v>
      </c>
      <c r="Q1771" s="38">
        <f t="shared" ca="1" si="331"/>
        <v>67.94350293247615</v>
      </c>
      <c r="R1771" s="38">
        <f t="shared" ca="1" si="332"/>
        <v>65.253326922365005</v>
      </c>
      <c r="S1771" s="38">
        <f t="shared" ca="1" si="333"/>
        <v>38.462072689568124</v>
      </c>
      <c r="T1771" s="38">
        <f t="shared" ca="1" si="334"/>
        <v>35.981196043296563</v>
      </c>
      <c r="U1771" s="38" t="str">
        <f t="shared" ca="1" si="335"/>
        <v>-</v>
      </c>
      <c r="V1771" s="38"/>
      <c r="W1771" s="38"/>
    </row>
    <row r="1772" spans="1:23" x14ac:dyDescent="0.35">
      <c r="A1772" s="2" t="str">
        <f>BASE_NOTAS[[#This Row],[Sigla]]&amp;BASE_NOTAS[[#This Row],[CÓDIGO]]</f>
        <v>PBSP_MO</v>
      </c>
      <c r="B1772" s="4" t="s">
        <v>197</v>
      </c>
      <c r="C1772" s="4" t="s">
        <v>69</v>
      </c>
      <c r="D1772" s="4" t="s">
        <v>138</v>
      </c>
      <c r="E1772" s="42">
        <v>38.048441211072692</v>
      </c>
      <c r="F1772" s="4" t="s">
        <v>611</v>
      </c>
      <c r="G177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10.927708839196114</v>
      </c>
      <c r="H177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772" s="38" t="str">
        <f t="shared" ca="1" si="324"/>
        <v>-</v>
      </c>
      <c r="K1772" s="38" t="str">
        <f t="shared" ca="1" si="325"/>
        <v>-</v>
      </c>
      <c r="L1772" s="38" t="str">
        <f t="shared" ca="1" si="326"/>
        <v>-</v>
      </c>
      <c r="M1772" s="38">
        <f t="shared" ca="1" si="327"/>
        <v>86.854171131692482</v>
      </c>
      <c r="N1772" s="38">
        <f t="shared" ca="1" si="328"/>
        <v>78.630998173048596</v>
      </c>
      <c r="O1772" s="38">
        <f t="shared" ca="1" si="329"/>
        <v>68.957355734451369</v>
      </c>
      <c r="P1772" s="38">
        <f t="shared" ca="1" si="330"/>
        <v>45.41779372215948</v>
      </c>
      <c r="Q1772" s="38">
        <f t="shared" ca="1" si="331"/>
        <v>59.635749533314794</v>
      </c>
      <c r="R1772" s="38">
        <f t="shared" ca="1" si="332"/>
        <v>39.881972385965</v>
      </c>
      <c r="S1772" s="38">
        <f t="shared" ca="1" si="333"/>
        <v>38.048441211072692</v>
      </c>
      <c r="T1772" s="38">
        <f t="shared" ca="1" si="334"/>
        <v>10.927708839196114</v>
      </c>
      <c r="U1772" s="38" t="str">
        <f t="shared" ca="1" si="335"/>
        <v>-</v>
      </c>
      <c r="V1772" s="38"/>
      <c r="W1772" s="38"/>
    </row>
    <row r="1773" spans="1:23" x14ac:dyDescent="0.35">
      <c r="A1773" s="2" t="str">
        <f>BASE_NOTAS[[#This Row],[Sigla]]&amp;BASE_NOTAS[[#This Row],[CÓDIGO]]</f>
        <v>PESP_MO</v>
      </c>
      <c r="B1773" s="4" t="s">
        <v>198</v>
      </c>
      <c r="C1773" s="4" t="s">
        <v>69</v>
      </c>
      <c r="D1773" s="4" t="s">
        <v>138</v>
      </c>
      <c r="E1773" s="42">
        <v>75.25177317537424</v>
      </c>
      <c r="F1773" s="4" t="s">
        <v>611</v>
      </c>
      <c r="G177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68.145776078392259</v>
      </c>
      <c r="H177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773" s="38" t="str">
        <f t="shared" ca="1" si="324"/>
        <v>-</v>
      </c>
      <c r="K1773" s="38" t="str">
        <f t="shared" ca="1" si="325"/>
        <v>-</v>
      </c>
      <c r="L1773" s="38" t="str">
        <f t="shared" ca="1" si="326"/>
        <v>-</v>
      </c>
      <c r="M1773" s="38">
        <f t="shared" ca="1" si="327"/>
        <v>92.284291944318468</v>
      </c>
      <c r="N1773" s="38">
        <f t="shared" ca="1" si="328"/>
        <v>91.273181036538872</v>
      </c>
      <c r="O1773" s="38">
        <f t="shared" ca="1" si="329"/>
        <v>87.84564588579056</v>
      </c>
      <c r="P1773" s="38">
        <f t="shared" ca="1" si="330"/>
        <v>87.806659913954192</v>
      </c>
      <c r="Q1773" s="38">
        <f t="shared" ca="1" si="331"/>
        <v>87.018583359550775</v>
      </c>
      <c r="R1773" s="38">
        <f t="shared" ca="1" si="332"/>
        <v>83.084238630530109</v>
      </c>
      <c r="S1773" s="38">
        <f t="shared" ca="1" si="333"/>
        <v>75.25177317537424</v>
      </c>
      <c r="T1773" s="38">
        <f t="shared" ca="1" si="334"/>
        <v>68.145776078392259</v>
      </c>
      <c r="U1773" s="38" t="str">
        <f t="shared" ca="1" si="335"/>
        <v>-</v>
      </c>
      <c r="V1773" s="38"/>
      <c r="W1773" s="38"/>
    </row>
    <row r="1774" spans="1:23" x14ac:dyDescent="0.35">
      <c r="A1774" s="2" t="str">
        <f>BASE_NOTAS[[#This Row],[Sigla]]&amp;BASE_NOTAS[[#This Row],[CÓDIGO]]</f>
        <v>PISP_MO</v>
      </c>
      <c r="B1774" s="4" t="s">
        <v>199</v>
      </c>
      <c r="C1774" s="4" t="s">
        <v>69</v>
      </c>
      <c r="D1774" s="4" t="s">
        <v>138</v>
      </c>
      <c r="E1774" s="42">
        <v>33.594651332785475</v>
      </c>
      <c r="F1774" s="4" t="s">
        <v>611</v>
      </c>
      <c r="G177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21.149028927952401</v>
      </c>
      <c r="H177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774" s="38" t="str">
        <f t="shared" ca="1" si="324"/>
        <v>-</v>
      </c>
      <c r="K1774" s="38" t="str">
        <f t="shared" ca="1" si="325"/>
        <v>-</v>
      </c>
      <c r="L1774" s="38" t="str">
        <f t="shared" ca="1" si="326"/>
        <v>-</v>
      </c>
      <c r="M1774" s="38">
        <f t="shared" ca="1" si="327"/>
        <v>61.02298777604171</v>
      </c>
      <c r="N1774" s="38">
        <f t="shared" ca="1" si="328"/>
        <v>53.196873900671804</v>
      </c>
      <c r="O1774" s="38">
        <f t="shared" ca="1" si="329"/>
        <v>42.765782291701996</v>
      </c>
      <c r="P1774" s="38">
        <f t="shared" ca="1" si="330"/>
        <v>0</v>
      </c>
      <c r="Q1774" s="38">
        <f t="shared" ca="1" si="331"/>
        <v>33.701764111689613</v>
      </c>
      <c r="R1774" s="38">
        <f t="shared" ca="1" si="332"/>
        <v>23.550093228659335</v>
      </c>
      <c r="S1774" s="38">
        <f t="shared" ca="1" si="333"/>
        <v>33.594651332785475</v>
      </c>
      <c r="T1774" s="38">
        <f t="shared" ca="1" si="334"/>
        <v>21.149028927952401</v>
      </c>
      <c r="U1774" s="38" t="str">
        <f t="shared" ca="1" si="335"/>
        <v>-</v>
      </c>
      <c r="V1774" s="38"/>
      <c r="W1774" s="38"/>
    </row>
    <row r="1775" spans="1:23" x14ac:dyDescent="0.35">
      <c r="A1775" s="2" t="str">
        <f>BASE_NOTAS[[#This Row],[Sigla]]&amp;BASE_NOTAS[[#This Row],[CÓDIGO]]</f>
        <v>PRSP_MO</v>
      </c>
      <c r="B1775" s="4" t="s">
        <v>200</v>
      </c>
      <c r="C1775" s="4" t="s">
        <v>69</v>
      </c>
      <c r="D1775" s="4" t="s">
        <v>138</v>
      </c>
      <c r="E1775" s="42">
        <v>71.967337452442678</v>
      </c>
      <c r="F1775" s="4" t="s">
        <v>611</v>
      </c>
      <c r="G177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61.164526719991748</v>
      </c>
      <c r="H177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775" s="38" t="str">
        <f t="shared" ca="1" si="324"/>
        <v>-</v>
      </c>
      <c r="K1775" s="38" t="str">
        <f t="shared" ca="1" si="325"/>
        <v>-</v>
      </c>
      <c r="L1775" s="38" t="str">
        <f t="shared" ca="1" si="326"/>
        <v>-</v>
      </c>
      <c r="M1775" s="38">
        <f t="shared" ca="1" si="327"/>
        <v>86.832329080428934</v>
      </c>
      <c r="N1775" s="38">
        <f t="shared" ca="1" si="328"/>
        <v>86.257852380002674</v>
      </c>
      <c r="O1775" s="38">
        <f t="shared" ca="1" si="329"/>
        <v>74.679772130629416</v>
      </c>
      <c r="P1775" s="38">
        <f t="shared" ca="1" si="330"/>
        <v>65.298144217453057</v>
      </c>
      <c r="Q1775" s="38">
        <f t="shared" ca="1" si="331"/>
        <v>75.734222655390468</v>
      </c>
      <c r="R1775" s="38">
        <f t="shared" ca="1" si="332"/>
        <v>74.080481984673725</v>
      </c>
      <c r="S1775" s="38">
        <f t="shared" ca="1" si="333"/>
        <v>71.967337452442678</v>
      </c>
      <c r="T1775" s="38">
        <f t="shared" ca="1" si="334"/>
        <v>61.164526719991748</v>
      </c>
      <c r="U1775" s="38" t="str">
        <f t="shared" ca="1" si="335"/>
        <v>-</v>
      </c>
      <c r="V1775" s="38"/>
      <c r="W1775" s="38"/>
    </row>
    <row r="1776" spans="1:23" x14ac:dyDescent="0.35">
      <c r="A1776" s="2" t="str">
        <f>BASE_NOTAS[[#This Row],[Sigla]]&amp;BASE_NOTAS[[#This Row],[CÓDIGO]]</f>
        <v>RJSP_MO</v>
      </c>
      <c r="B1776" s="4" t="s">
        <v>201</v>
      </c>
      <c r="C1776" s="4" t="s">
        <v>69</v>
      </c>
      <c r="D1776" s="4" t="s">
        <v>138</v>
      </c>
      <c r="E1776" s="42">
        <v>83.87740627972677</v>
      </c>
      <c r="F1776" s="4" t="s">
        <v>611</v>
      </c>
      <c r="G177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74.292139019008715</v>
      </c>
      <c r="H177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776" s="38" t="str">
        <f t="shared" ca="1" si="324"/>
        <v>-</v>
      </c>
      <c r="K1776" s="38" t="str">
        <f t="shared" ca="1" si="325"/>
        <v>-</v>
      </c>
      <c r="L1776" s="38" t="str">
        <f t="shared" ca="1" si="326"/>
        <v>-</v>
      </c>
      <c r="M1776" s="38">
        <f t="shared" ca="1" si="327"/>
        <v>95.625778271435479</v>
      </c>
      <c r="N1776" s="38">
        <f t="shared" ca="1" si="328"/>
        <v>93.164881782791682</v>
      </c>
      <c r="O1776" s="38">
        <f t="shared" ca="1" si="329"/>
        <v>92.691890741193447</v>
      </c>
      <c r="P1776" s="38">
        <f t="shared" ca="1" si="330"/>
        <v>84.159643492468277</v>
      </c>
      <c r="Q1776" s="38">
        <f t="shared" ca="1" si="331"/>
        <v>86.928629222135882</v>
      </c>
      <c r="R1776" s="38">
        <f t="shared" ca="1" si="332"/>
        <v>83.392503461317574</v>
      </c>
      <c r="S1776" s="38">
        <f t="shared" ca="1" si="333"/>
        <v>83.87740627972677</v>
      </c>
      <c r="T1776" s="38">
        <f t="shared" ca="1" si="334"/>
        <v>74.292139019008715</v>
      </c>
      <c r="U1776" s="38" t="str">
        <f t="shared" ca="1" si="335"/>
        <v>-</v>
      </c>
      <c r="V1776" s="38"/>
      <c r="W1776" s="38"/>
    </row>
    <row r="1777" spans="1:23" x14ac:dyDescent="0.35">
      <c r="A1777" s="2" t="str">
        <f>BASE_NOTAS[[#This Row],[Sigla]]&amp;BASE_NOTAS[[#This Row],[CÓDIGO]]</f>
        <v>RNSP_MO</v>
      </c>
      <c r="B1777" s="4" t="s">
        <v>202</v>
      </c>
      <c r="C1777" s="4" t="s">
        <v>69</v>
      </c>
      <c r="D1777" s="4" t="s">
        <v>138</v>
      </c>
      <c r="E1777" s="42">
        <v>54.906029408378174</v>
      </c>
      <c r="F1777" s="4" t="s">
        <v>611</v>
      </c>
      <c r="G177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44.159686901813743</v>
      </c>
      <c r="H177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777" s="38" t="str">
        <f t="shared" ca="1" si="324"/>
        <v>-</v>
      </c>
      <c r="K1777" s="38" t="str">
        <f t="shared" ca="1" si="325"/>
        <v>-</v>
      </c>
      <c r="L1777" s="38" t="str">
        <f t="shared" ca="1" si="326"/>
        <v>-</v>
      </c>
      <c r="M1777" s="38">
        <f t="shared" ca="1" si="327"/>
        <v>88.607292015780899</v>
      </c>
      <c r="N1777" s="38">
        <f t="shared" ca="1" si="328"/>
        <v>77.877543354121926</v>
      </c>
      <c r="O1777" s="38">
        <f t="shared" ca="1" si="329"/>
        <v>65.311970036452806</v>
      </c>
      <c r="P1777" s="38">
        <f t="shared" ca="1" si="330"/>
        <v>49.725789500733967</v>
      </c>
      <c r="Q1777" s="38">
        <f t="shared" ca="1" si="331"/>
        <v>51.562908013431155</v>
      </c>
      <c r="R1777" s="38">
        <f t="shared" ca="1" si="332"/>
        <v>42.805721109721198</v>
      </c>
      <c r="S1777" s="38">
        <f t="shared" ca="1" si="333"/>
        <v>54.906029408378174</v>
      </c>
      <c r="T1777" s="38">
        <f t="shared" ca="1" si="334"/>
        <v>44.159686901813743</v>
      </c>
      <c r="U1777" s="38" t="str">
        <f t="shared" ca="1" si="335"/>
        <v>-</v>
      </c>
      <c r="V1777" s="38"/>
      <c r="W1777" s="38"/>
    </row>
    <row r="1778" spans="1:23" x14ac:dyDescent="0.35">
      <c r="A1778" s="2" t="str">
        <f>BASE_NOTAS[[#This Row],[Sigla]]&amp;BASE_NOTAS[[#This Row],[CÓDIGO]]</f>
        <v>ROSP_MO</v>
      </c>
      <c r="B1778" s="4" t="s">
        <v>203</v>
      </c>
      <c r="C1778" s="4" t="s">
        <v>69</v>
      </c>
      <c r="D1778" s="4" t="s">
        <v>138</v>
      </c>
      <c r="E1778" s="42">
        <v>66.157707696887414</v>
      </c>
      <c r="F1778" s="4" t="s">
        <v>611</v>
      </c>
      <c r="G177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31.221317330501634</v>
      </c>
      <c r="H177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778" s="38" t="str">
        <f t="shared" ca="1" si="324"/>
        <v>-</v>
      </c>
      <c r="K1778" s="38" t="str">
        <f t="shared" ca="1" si="325"/>
        <v>-</v>
      </c>
      <c r="L1778" s="38" t="str">
        <f t="shared" ca="1" si="326"/>
        <v>-</v>
      </c>
      <c r="M1778" s="38">
        <f t="shared" ca="1" si="327"/>
        <v>73.844034575765349</v>
      </c>
      <c r="N1778" s="38">
        <f t="shared" ca="1" si="328"/>
        <v>75.961488861026695</v>
      </c>
      <c r="O1778" s="38">
        <f t="shared" ca="1" si="329"/>
        <v>52.388480358653617</v>
      </c>
      <c r="P1778" s="38">
        <f t="shared" ca="1" si="330"/>
        <v>6.3274020573911116</v>
      </c>
      <c r="Q1778" s="38">
        <f t="shared" ca="1" si="331"/>
        <v>33.442882404801225</v>
      </c>
      <c r="R1778" s="38">
        <f t="shared" ca="1" si="332"/>
        <v>37.498117596262922</v>
      </c>
      <c r="S1778" s="38">
        <f t="shared" ca="1" si="333"/>
        <v>66.157707696887414</v>
      </c>
      <c r="T1778" s="38">
        <f t="shared" ca="1" si="334"/>
        <v>31.221317330501634</v>
      </c>
      <c r="U1778" s="38" t="str">
        <f t="shared" ca="1" si="335"/>
        <v>-</v>
      </c>
      <c r="V1778" s="38"/>
      <c r="W1778" s="38"/>
    </row>
    <row r="1779" spans="1:23" x14ac:dyDescent="0.35">
      <c r="A1779" s="2" t="str">
        <f>BASE_NOTAS[[#This Row],[Sigla]]&amp;BASE_NOTAS[[#This Row],[CÓDIGO]]</f>
        <v>RRSP_MO</v>
      </c>
      <c r="B1779" s="4" t="s">
        <v>204</v>
      </c>
      <c r="C1779" s="4" t="s">
        <v>69</v>
      </c>
      <c r="D1779" s="4" t="s">
        <v>138</v>
      </c>
      <c r="E1779" s="42">
        <v>37.182552687498827</v>
      </c>
      <c r="F1779" s="4" t="s">
        <v>611</v>
      </c>
      <c r="G177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55.490190987963828</v>
      </c>
      <c r="H177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779" s="38" t="str">
        <f t="shared" ca="1" si="324"/>
        <v>-</v>
      </c>
      <c r="K1779" s="38" t="str">
        <f t="shared" ca="1" si="325"/>
        <v>-</v>
      </c>
      <c r="L1779" s="38" t="str">
        <f t="shared" ca="1" si="326"/>
        <v>-</v>
      </c>
      <c r="M1779" s="38">
        <f t="shared" ca="1" si="327"/>
        <v>0</v>
      </c>
      <c r="N1779" s="38">
        <f t="shared" ca="1" si="328"/>
        <v>0</v>
      </c>
      <c r="O1779" s="38">
        <f t="shared" ca="1" si="329"/>
        <v>0</v>
      </c>
      <c r="P1779" s="38">
        <f t="shared" ca="1" si="330"/>
        <v>51.74479099585642</v>
      </c>
      <c r="Q1779" s="38">
        <f t="shared" ca="1" si="331"/>
        <v>69.881224121198827</v>
      </c>
      <c r="R1779" s="38">
        <f t="shared" ca="1" si="332"/>
        <v>50.293211630096913</v>
      </c>
      <c r="S1779" s="38">
        <f t="shared" ca="1" si="333"/>
        <v>37.182552687498827</v>
      </c>
      <c r="T1779" s="38">
        <f t="shared" ca="1" si="334"/>
        <v>55.490190987963828</v>
      </c>
      <c r="U1779" s="38" t="str">
        <f t="shared" ca="1" si="335"/>
        <v>-</v>
      </c>
      <c r="V1779" s="38"/>
      <c r="W1779" s="38"/>
    </row>
    <row r="1780" spans="1:23" x14ac:dyDescent="0.35">
      <c r="A1780" s="2" t="str">
        <f>BASE_NOTAS[[#This Row],[Sigla]]&amp;BASE_NOTAS[[#This Row],[CÓDIGO]]</f>
        <v>RSSP_MO</v>
      </c>
      <c r="B1780" s="4" t="s">
        <v>205</v>
      </c>
      <c r="C1780" s="4" t="s">
        <v>69</v>
      </c>
      <c r="D1780" s="4" t="s">
        <v>138</v>
      </c>
      <c r="E1780" s="42">
        <v>95.644255464693146</v>
      </c>
      <c r="F1780" s="4" t="s">
        <v>611</v>
      </c>
      <c r="G178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178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780" s="38" t="str">
        <f t="shared" ca="1" si="324"/>
        <v>-</v>
      </c>
      <c r="K1780" s="38" t="str">
        <f t="shared" ca="1" si="325"/>
        <v>-</v>
      </c>
      <c r="L1780" s="38" t="str">
        <f t="shared" ca="1" si="326"/>
        <v>-</v>
      </c>
      <c r="M1780" s="38">
        <f t="shared" ca="1" si="327"/>
        <v>100</v>
      </c>
      <c r="N1780" s="38">
        <f t="shared" ca="1" si="328"/>
        <v>98.624928334430678</v>
      </c>
      <c r="O1780" s="38">
        <f t="shared" ca="1" si="329"/>
        <v>97.388423914301541</v>
      </c>
      <c r="P1780" s="38">
        <f t="shared" ca="1" si="330"/>
        <v>100</v>
      </c>
      <c r="Q1780" s="38">
        <f t="shared" ca="1" si="331"/>
        <v>100</v>
      </c>
      <c r="R1780" s="38">
        <f t="shared" ca="1" si="332"/>
        <v>100</v>
      </c>
      <c r="S1780" s="38">
        <f t="shared" ca="1" si="333"/>
        <v>95.644255464693146</v>
      </c>
      <c r="T1780" s="38">
        <f t="shared" ca="1" si="334"/>
        <v>100</v>
      </c>
      <c r="U1780" s="38" t="str">
        <f t="shared" ca="1" si="335"/>
        <v>-</v>
      </c>
      <c r="V1780" s="38"/>
      <c r="W1780" s="38"/>
    </row>
    <row r="1781" spans="1:23" x14ac:dyDescent="0.35">
      <c r="A1781" s="2" t="str">
        <f>BASE_NOTAS[[#This Row],[Sigla]]&amp;BASE_NOTAS[[#This Row],[CÓDIGO]]</f>
        <v>SCSP_MO</v>
      </c>
      <c r="B1781" s="4" t="s">
        <v>194</v>
      </c>
      <c r="C1781" s="4" t="s">
        <v>69</v>
      </c>
      <c r="D1781" s="4" t="s">
        <v>138</v>
      </c>
      <c r="E1781" s="42">
        <v>74.100964679043386</v>
      </c>
      <c r="F1781" s="4" t="s">
        <v>611</v>
      </c>
      <c r="G178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58.470704164250627</v>
      </c>
      <c r="H178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781" s="38" t="str">
        <f t="shared" ca="1" si="324"/>
        <v>-</v>
      </c>
      <c r="K1781" s="38" t="str">
        <f t="shared" ca="1" si="325"/>
        <v>-</v>
      </c>
      <c r="L1781" s="38" t="str">
        <f t="shared" ca="1" si="326"/>
        <v>-</v>
      </c>
      <c r="M1781" s="38">
        <f t="shared" ca="1" si="327"/>
        <v>84.869246655473489</v>
      </c>
      <c r="N1781" s="38">
        <f t="shared" ca="1" si="328"/>
        <v>84.279638436904335</v>
      </c>
      <c r="O1781" s="38">
        <f t="shared" ca="1" si="329"/>
        <v>77.758870729996602</v>
      </c>
      <c r="P1781" s="38">
        <f t="shared" ca="1" si="330"/>
        <v>60.443235644103041</v>
      </c>
      <c r="Q1781" s="38">
        <f t="shared" ca="1" si="331"/>
        <v>71.621312765892213</v>
      </c>
      <c r="R1781" s="38">
        <f t="shared" ca="1" si="332"/>
        <v>74.143638315702034</v>
      </c>
      <c r="S1781" s="38">
        <f t="shared" ca="1" si="333"/>
        <v>74.100964679043386</v>
      </c>
      <c r="T1781" s="38">
        <f t="shared" ca="1" si="334"/>
        <v>58.470704164250627</v>
      </c>
      <c r="U1781" s="38" t="str">
        <f t="shared" ca="1" si="335"/>
        <v>-</v>
      </c>
      <c r="V1781" s="38"/>
      <c r="W1781" s="38"/>
    </row>
    <row r="1782" spans="1:23" x14ac:dyDescent="0.35">
      <c r="A1782" s="2" t="str">
        <f>BASE_NOTAS[[#This Row],[Sigla]]&amp;BASE_NOTAS[[#This Row],[CÓDIGO]]</f>
        <v>SESP_MO</v>
      </c>
      <c r="B1782" s="4" t="s">
        <v>206</v>
      </c>
      <c r="C1782" s="4" t="s">
        <v>69</v>
      </c>
      <c r="D1782" s="4" t="s">
        <v>138</v>
      </c>
      <c r="E1782" s="42">
        <v>61.088514520445543</v>
      </c>
      <c r="F1782" s="4" t="s">
        <v>611</v>
      </c>
      <c r="G178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39.413810289044079</v>
      </c>
      <c r="H178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782" s="38" t="str">
        <f t="shared" ca="1" si="324"/>
        <v>-</v>
      </c>
      <c r="K1782" s="38" t="str">
        <f t="shared" ca="1" si="325"/>
        <v>-</v>
      </c>
      <c r="L1782" s="38" t="str">
        <f t="shared" ca="1" si="326"/>
        <v>-</v>
      </c>
      <c r="M1782" s="38">
        <f t="shared" ca="1" si="327"/>
        <v>86.59701739202238</v>
      </c>
      <c r="N1782" s="38">
        <f t="shared" ca="1" si="328"/>
        <v>82.205083846847742</v>
      </c>
      <c r="O1782" s="38">
        <f t="shared" ca="1" si="329"/>
        <v>80.932768187338439</v>
      </c>
      <c r="P1782" s="38">
        <f t="shared" ca="1" si="330"/>
        <v>69.808564316432808</v>
      </c>
      <c r="Q1782" s="38">
        <f t="shared" ca="1" si="331"/>
        <v>61.060565758240045</v>
      </c>
      <c r="R1782" s="38">
        <f t="shared" ca="1" si="332"/>
        <v>52.360271718706656</v>
      </c>
      <c r="S1782" s="38">
        <f t="shared" ca="1" si="333"/>
        <v>61.088514520445543</v>
      </c>
      <c r="T1782" s="38">
        <f t="shared" ca="1" si="334"/>
        <v>39.413810289044079</v>
      </c>
      <c r="U1782" s="38" t="str">
        <f t="shared" ca="1" si="335"/>
        <v>-</v>
      </c>
      <c r="V1782" s="38"/>
      <c r="W1782" s="38"/>
    </row>
    <row r="1783" spans="1:23" x14ac:dyDescent="0.35">
      <c r="A1783" s="2" t="str">
        <f>BASE_NOTAS[[#This Row],[Sigla]]&amp;BASE_NOTAS[[#This Row],[CÓDIGO]]</f>
        <v>SPSP_MO</v>
      </c>
      <c r="B1783" s="4" t="s">
        <v>186</v>
      </c>
      <c r="C1783" s="4" t="s">
        <v>69</v>
      </c>
      <c r="D1783" s="4" t="s">
        <v>138</v>
      </c>
      <c r="E1783" s="42">
        <v>69.420843467619434</v>
      </c>
      <c r="F1783" s="4" t="s">
        <v>611</v>
      </c>
      <c r="G178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52.390853262775323</v>
      </c>
      <c r="H178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783" s="38" t="str">
        <f t="shared" ca="1" si="324"/>
        <v>-</v>
      </c>
      <c r="K1783" s="38" t="str">
        <f t="shared" ca="1" si="325"/>
        <v>-</v>
      </c>
      <c r="L1783" s="38" t="str">
        <f t="shared" ca="1" si="326"/>
        <v>-</v>
      </c>
      <c r="M1783" s="38">
        <f t="shared" ca="1" si="327"/>
        <v>88.273426761708222</v>
      </c>
      <c r="N1783" s="38">
        <f t="shared" ca="1" si="328"/>
        <v>85.965636553970796</v>
      </c>
      <c r="O1783" s="38">
        <f t="shared" ca="1" si="329"/>
        <v>76.847083973879776</v>
      </c>
      <c r="P1783" s="38">
        <f t="shared" ca="1" si="330"/>
        <v>63.066351375762494</v>
      </c>
      <c r="Q1783" s="38">
        <f t="shared" ca="1" si="331"/>
        <v>71.575840404032903</v>
      </c>
      <c r="R1783" s="38">
        <f t="shared" ca="1" si="332"/>
        <v>68.771388246219246</v>
      </c>
      <c r="S1783" s="38">
        <f t="shared" ca="1" si="333"/>
        <v>69.420843467619434</v>
      </c>
      <c r="T1783" s="38">
        <f t="shared" ca="1" si="334"/>
        <v>52.390853262775323</v>
      </c>
      <c r="U1783" s="38" t="str">
        <f t="shared" ca="1" si="335"/>
        <v>-</v>
      </c>
      <c r="V1783" s="38"/>
      <c r="W1783" s="38"/>
    </row>
    <row r="1784" spans="1:23" x14ac:dyDescent="0.35">
      <c r="A1784" s="2" t="str">
        <f>BASE_NOTAS[[#This Row],[Sigla]]&amp;BASE_NOTAS[[#This Row],[CÓDIGO]]</f>
        <v>TOSP_MO</v>
      </c>
      <c r="B1784" s="4" t="s">
        <v>185</v>
      </c>
      <c r="C1784" s="4" t="s">
        <v>69</v>
      </c>
      <c r="D1784" s="4" t="s">
        <v>138</v>
      </c>
      <c r="E1784" s="42">
        <v>35.08111298306568</v>
      </c>
      <c r="F1784" s="4" t="s">
        <v>611</v>
      </c>
      <c r="G178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21.134999673492089</v>
      </c>
      <c r="H178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784" s="38" t="str">
        <f t="shared" ca="1" si="324"/>
        <v>-</v>
      </c>
      <c r="K1784" s="38" t="str">
        <f t="shared" ca="1" si="325"/>
        <v>-</v>
      </c>
      <c r="L1784" s="38" t="str">
        <f t="shared" ca="1" si="326"/>
        <v>-</v>
      </c>
      <c r="M1784" s="38">
        <f t="shared" ca="1" si="327"/>
        <v>84.19816637417361</v>
      </c>
      <c r="N1784" s="38">
        <f t="shared" ca="1" si="328"/>
        <v>71.772564482798145</v>
      </c>
      <c r="O1784" s="38">
        <f t="shared" ca="1" si="329"/>
        <v>54.222386181294887</v>
      </c>
      <c r="P1784" s="38">
        <f t="shared" ca="1" si="330"/>
        <v>20.997959946186313</v>
      </c>
      <c r="Q1784" s="38">
        <f t="shared" ca="1" si="331"/>
        <v>43.182970313974565</v>
      </c>
      <c r="R1784" s="38">
        <f t="shared" ca="1" si="332"/>
        <v>41.283139028961259</v>
      </c>
      <c r="S1784" s="38">
        <f t="shared" ca="1" si="333"/>
        <v>35.08111298306568</v>
      </c>
      <c r="T1784" s="38">
        <f t="shared" ca="1" si="334"/>
        <v>21.134999673492089</v>
      </c>
      <c r="U1784" s="38" t="str">
        <f t="shared" ca="1" si="335"/>
        <v>-</v>
      </c>
      <c r="V1784" s="38"/>
      <c r="W1784" s="38"/>
    </row>
    <row r="1785" spans="1:23" x14ac:dyDescent="0.35">
      <c r="A1785" s="2" t="str">
        <f>BASE_NOTAS[[#This Row],[Sigla]]&amp;BASE_NOTAS[[#This Row],[CÓDIGO]]</f>
        <v>ACSP_SG</v>
      </c>
      <c r="B1785" s="4" t="s">
        <v>156</v>
      </c>
      <c r="C1785" s="4" t="s">
        <v>70</v>
      </c>
      <c r="D1785" s="4" t="s">
        <v>139</v>
      </c>
      <c r="E1785" s="42">
        <v>67.054147487289924</v>
      </c>
      <c r="F1785" s="4" t="s">
        <v>611</v>
      </c>
      <c r="G178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59.921572839980172</v>
      </c>
      <c r="H178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785" s="38">
        <f t="shared" ca="1" si="324"/>
        <v>66.284125750386863</v>
      </c>
      <c r="K1785" s="38" t="str">
        <f t="shared" ca="1" si="325"/>
        <v>-</v>
      </c>
      <c r="L1785" s="38">
        <f t="shared" ca="1" si="326"/>
        <v>7.2407256858108013</v>
      </c>
      <c r="M1785" s="38">
        <f t="shared" ca="1" si="327"/>
        <v>32.812738800532586</v>
      </c>
      <c r="N1785" s="38">
        <f t="shared" ca="1" si="328"/>
        <v>8.1166772352568159</v>
      </c>
      <c r="O1785" s="38">
        <f t="shared" ca="1" si="329"/>
        <v>34.094319498044968</v>
      </c>
      <c r="P1785" s="38">
        <f t="shared" ca="1" si="330"/>
        <v>71.01072026543406</v>
      </c>
      <c r="Q1785" s="38">
        <f t="shared" ca="1" si="331"/>
        <v>52.229641191416349</v>
      </c>
      <c r="R1785" s="38">
        <f t="shared" ca="1" si="332"/>
        <v>71.092679268544572</v>
      </c>
      <c r="S1785" s="38">
        <f t="shared" ca="1" si="333"/>
        <v>67.054147487289924</v>
      </c>
      <c r="T1785" s="38">
        <f t="shared" ca="1" si="334"/>
        <v>59.921572839980172</v>
      </c>
      <c r="U1785" s="38" t="str">
        <f t="shared" ca="1" si="335"/>
        <v>-</v>
      </c>
      <c r="V1785" s="38"/>
      <c r="W1785" s="38"/>
    </row>
    <row r="1786" spans="1:23" x14ac:dyDescent="0.35">
      <c r="A1786" s="2" t="str">
        <f>BASE_NOTAS[[#This Row],[Sigla]]&amp;BASE_NOTAS[[#This Row],[CÓDIGO]]</f>
        <v>ALSP_SG</v>
      </c>
      <c r="B1786" s="4" t="s">
        <v>157</v>
      </c>
      <c r="C1786" s="4" t="s">
        <v>70</v>
      </c>
      <c r="D1786" s="4" t="s">
        <v>139</v>
      </c>
      <c r="E1786" s="42">
        <v>26.147306893935664</v>
      </c>
      <c r="F1786" s="4" t="s">
        <v>611</v>
      </c>
      <c r="G178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27.000751515126822</v>
      </c>
      <c r="H178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786" s="38">
        <f t="shared" ca="1" si="324"/>
        <v>8.4599689142553842</v>
      </c>
      <c r="K1786" s="38" t="str">
        <f t="shared" ca="1" si="325"/>
        <v>-</v>
      </c>
      <c r="L1786" s="38">
        <f t="shared" ca="1" si="326"/>
        <v>19.417664523868865</v>
      </c>
      <c r="M1786" s="38">
        <f t="shared" ca="1" si="327"/>
        <v>36.457603320243429</v>
      </c>
      <c r="N1786" s="38">
        <f t="shared" ca="1" si="328"/>
        <v>17.913760304375387</v>
      </c>
      <c r="O1786" s="38">
        <f t="shared" ca="1" si="329"/>
        <v>21.796497778988822</v>
      </c>
      <c r="P1786" s="38">
        <f t="shared" ca="1" si="330"/>
        <v>47.943472301477506</v>
      </c>
      <c r="Q1786" s="38">
        <f t="shared" ca="1" si="331"/>
        <v>30.014608555130138</v>
      </c>
      <c r="R1786" s="38">
        <f t="shared" ca="1" si="332"/>
        <v>50.613902295390815</v>
      </c>
      <c r="S1786" s="38">
        <f t="shared" ca="1" si="333"/>
        <v>26.147306893935664</v>
      </c>
      <c r="T1786" s="38">
        <f t="shared" ca="1" si="334"/>
        <v>27.000751515126822</v>
      </c>
      <c r="U1786" s="38" t="str">
        <f t="shared" ca="1" si="335"/>
        <v>-</v>
      </c>
      <c r="V1786" s="38"/>
      <c r="W1786" s="38"/>
    </row>
    <row r="1787" spans="1:23" x14ac:dyDescent="0.35">
      <c r="A1787" s="2" t="str">
        <f>BASE_NOTAS[[#This Row],[Sigla]]&amp;BASE_NOTAS[[#This Row],[CÓDIGO]]</f>
        <v>AMSP_SG</v>
      </c>
      <c r="B1787" s="4" t="s">
        <v>158</v>
      </c>
      <c r="C1787" s="4" t="s">
        <v>70</v>
      </c>
      <c r="D1787" s="4" t="s">
        <v>139</v>
      </c>
      <c r="E1787" s="42">
        <v>47.903653415766648</v>
      </c>
      <c r="F1787" s="4" t="s">
        <v>611</v>
      </c>
      <c r="G178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68.821338441190164</v>
      </c>
      <c r="H178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787" s="38">
        <f t="shared" ca="1" si="324"/>
        <v>45.012471800841681</v>
      </c>
      <c r="K1787" s="38" t="str">
        <f t="shared" ca="1" si="325"/>
        <v>-</v>
      </c>
      <c r="L1787" s="38">
        <f t="shared" ca="1" si="326"/>
        <v>64.124615280785207</v>
      </c>
      <c r="M1787" s="38">
        <f t="shared" ca="1" si="327"/>
        <v>64.036067255653222</v>
      </c>
      <c r="N1787" s="38">
        <f t="shared" ca="1" si="328"/>
        <v>39.632213062777424</v>
      </c>
      <c r="O1787" s="38">
        <f t="shared" ca="1" si="329"/>
        <v>51.60222546370283</v>
      </c>
      <c r="P1787" s="38">
        <f t="shared" ca="1" si="330"/>
        <v>31.949015419035703</v>
      </c>
      <c r="Q1787" s="38">
        <f t="shared" ca="1" si="331"/>
        <v>27.821719622771298</v>
      </c>
      <c r="R1787" s="38">
        <f t="shared" ca="1" si="332"/>
        <v>55.204485948526461</v>
      </c>
      <c r="S1787" s="38">
        <f t="shared" ca="1" si="333"/>
        <v>47.903653415766648</v>
      </c>
      <c r="T1787" s="38">
        <f t="shared" ca="1" si="334"/>
        <v>68.821338441190164</v>
      </c>
      <c r="U1787" s="38" t="str">
        <f t="shared" ca="1" si="335"/>
        <v>-</v>
      </c>
      <c r="V1787" s="38"/>
      <c r="W1787" s="38"/>
    </row>
    <row r="1788" spans="1:23" x14ac:dyDescent="0.35">
      <c r="A1788" s="2" t="str">
        <f>BASE_NOTAS[[#This Row],[Sigla]]&amp;BASE_NOTAS[[#This Row],[CÓDIGO]]</f>
        <v>APSP_SG</v>
      </c>
      <c r="B1788" s="4" t="s">
        <v>184</v>
      </c>
      <c r="C1788" s="4" t="s">
        <v>70</v>
      </c>
      <c r="D1788" s="4" t="s">
        <v>139</v>
      </c>
      <c r="E1788" s="42">
        <v>0</v>
      </c>
      <c r="F1788" s="4" t="s">
        <v>611</v>
      </c>
      <c r="G178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178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788" s="38">
        <f t="shared" ca="1" si="324"/>
        <v>45.483344955156511</v>
      </c>
      <c r="K1788" s="38" t="str">
        <f t="shared" ca="1" si="325"/>
        <v>-</v>
      </c>
      <c r="L1788" s="38">
        <f t="shared" ca="1" si="326"/>
        <v>24.653236957527483</v>
      </c>
      <c r="M1788" s="38">
        <f t="shared" ca="1" si="327"/>
        <v>15.289800593992169</v>
      </c>
      <c r="N1788" s="38">
        <f t="shared" ca="1" si="328"/>
        <v>17.564996829422952</v>
      </c>
      <c r="O1788" s="38">
        <f t="shared" ca="1" si="329"/>
        <v>9.8442436860501772</v>
      </c>
      <c r="P1788" s="38">
        <f t="shared" ca="1" si="330"/>
        <v>0</v>
      </c>
      <c r="Q1788" s="38">
        <f t="shared" ca="1" si="331"/>
        <v>0</v>
      </c>
      <c r="R1788" s="38">
        <f t="shared" ca="1" si="332"/>
        <v>0</v>
      </c>
      <c r="S1788" s="38">
        <f t="shared" ca="1" si="333"/>
        <v>0</v>
      </c>
      <c r="T1788" s="38">
        <f t="shared" ca="1" si="334"/>
        <v>0</v>
      </c>
      <c r="U1788" s="38" t="str">
        <f t="shared" ca="1" si="335"/>
        <v>-</v>
      </c>
      <c r="V1788" s="38"/>
      <c r="W1788" s="38"/>
    </row>
    <row r="1789" spans="1:23" x14ac:dyDescent="0.35">
      <c r="A1789" s="2" t="str">
        <f>BASE_NOTAS[[#This Row],[Sigla]]&amp;BASE_NOTAS[[#This Row],[CÓDIGO]]</f>
        <v>BASP_SG</v>
      </c>
      <c r="B1789" s="4" t="s">
        <v>187</v>
      </c>
      <c r="C1789" s="4" t="s">
        <v>70</v>
      </c>
      <c r="D1789" s="4" t="s">
        <v>139</v>
      </c>
      <c r="E1789" s="42">
        <v>12.036064765714428</v>
      </c>
      <c r="F1789" s="4" t="s">
        <v>611</v>
      </c>
      <c r="G178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16.389797313164252</v>
      </c>
      <c r="H178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789" s="38">
        <f t="shared" ca="1" si="324"/>
        <v>35.543356155252582</v>
      </c>
      <c r="K1789" s="38" t="str">
        <f t="shared" ca="1" si="325"/>
        <v>-</v>
      </c>
      <c r="L1789" s="38">
        <f t="shared" ca="1" si="326"/>
        <v>40.071884041040448</v>
      </c>
      <c r="M1789" s="38">
        <f t="shared" ca="1" si="327"/>
        <v>41.591059361634322</v>
      </c>
      <c r="N1789" s="38">
        <f t="shared" ca="1" si="328"/>
        <v>10.716550412175025</v>
      </c>
      <c r="O1789" s="38">
        <f t="shared" ca="1" si="329"/>
        <v>0.91642818347918364</v>
      </c>
      <c r="P1789" s="38">
        <f t="shared" ca="1" si="330"/>
        <v>19.259883223853905</v>
      </c>
      <c r="Q1789" s="38">
        <f t="shared" ca="1" si="331"/>
        <v>8.2369608557652896</v>
      </c>
      <c r="R1789" s="38">
        <f t="shared" ca="1" si="332"/>
        <v>37.693886620102958</v>
      </c>
      <c r="S1789" s="38">
        <f t="shared" ca="1" si="333"/>
        <v>12.036064765714428</v>
      </c>
      <c r="T1789" s="38">
        <f t="shared" ca="1" si="334"/>
        <v>16.389797313164252</v>
      </c>
      <c r="U1789" s="38" t="str">
        <f t="shared" ca="1" si="335"/>
        <v>-</v>
      </c>
      <c r="V1789" s="38"/>
      <c r="W1789" s="38"/>
    </row>
    <row r="1790" spans="1:23" x14ac:dyDescent="0.35">
      <c r="A1790" s="2" t="str">
        <f>BASE_NOTAS[[#This Row],[Sigla]]&amp;BASE_NOTAS[[#This Row],[CÓDIGO]]</f>
        <v>CESP_SG</v>
      </c>
      <c r="B1790" s="4" t="s">
        <v>188</v>
      </c>
      <c r="C1790" s="4" t="s">
        <v>70</v>
      </c>
      <c r="D1790" s="4" t="s">
        <v>139</v>
      </c>
      <c r="E1790" s="42">
        <v>20.423697049854056</v>
      </c>
      <c r="F1790" s="4" t="s">
        <v>611</v>
      </c>
      <c r="G179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22.296657769631096</v>
      </c>
      <c r="H179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790" s="38">
        <f t="shared" ca="1" si="324"/>
        <v>20.871804989259118</v>
      </c>
      <c r="K1790" s="38" t="str">
        <f t="shared" ca="1" si="325"/>
        <v>-</v>
      </c>
      <c r="L1790" s="38">
        <f t="shared" ca="1" si="326"/>
        <v>15.570253924588741</v>
      </c>
      <c r="M1790" s="38">
        <f t="shared" ca="1" si="327"/>
        <v>24.235084108797395</v>
      </c>
      <c r="N1790" s="38">
        <f t="shared" ca="1" si="328"/>
        <v>43.43690551680406</v>
      </c>
      <c r="O1790" s="38">
        <f t="shared" ca="1" si="329"/>
        <v>0</v>
      </c>
      <c r="P1790" s="38">
        <f t="shared" ca="1" si="330"/>
        <v>36.567766493182894</v>
      </c>
      <c r="Q1790" s="38">
        <f t="shared" ca="1" si="331"/>
        <v>35.704217106123437</v>
      </c>
      <c r="R1790" s="38">
        <f t="shared" ca="1" si="332"/>
        <v>55.625570516709168</v>
      </c>
      <c r="S1790" s="38">
        <f t="shared" ca="1" si="333"/>
        <v>20.423697049854056</v>
      </c>
      <c r="T1790" s="38">
        <f t="shared" ca="1" si="334"/>
        <v>22.296657769631096</v>
      </c>
      <c r="U1790" s="38" t="str">
        <f t="shared" ca="1" si="335"/>
        <v>-</v>
      </c>
      <c r="V1790" s="38"/>
      <c r="W1790" s="38"/>
    </row>
    <row r="1791" spans="1:23" x14ac:dyDescent="0.35">
      <c r="A1791" s="2" t="str">
        <f>BASE_NOTAS[[#This Row],[Sigla]]&amp;BASE_NOTAS[[#This Row],[CÓDIGO]]</f>
        <v>DFSP_SG</v>
      </c>
      <c r="B1791" s="4" t="s">
        <v>189</v>
      </c>
      <c r="C1791" s="4" t="s">
        <v>70</v>
      </c>
      <c r="D1791" s="4" t="s">
        <v>139</v>
      </c>
      <c r="E1791" s="42">
        <v>97.94579308212694</v>
      </c>
      <c r="F1791" s="4" t="s">
        <v>611</v>
      </c>
      <c r="G179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94.33405142241304</v>
      </c>
      <c r="H179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791" s="38">
        <f t="shared" ca="1" si="324"/>
        <v>71.654772360111053</v>
      </c>
      <c r="K1791" s="38" t="str">
        <f t="shared" ca="1" si="325"/>
        <v>-</v>
      </c>
      <c r="L1791" s="38">
        <f t="shared" ca="1" si="326"/>
        <v>86.891588578974321</v>
      </c>
      <c r="M1791" s="38">
        <f t="shared" ca="1" si="327"/>
        <v>87.575312616455093</v>
      </c>
      <c r="N1791" s="38">
        <f t="shared" ca="1" si="328"/>
        <v>78.598604946100195</v>
      </c>
      <c r="O1791" s="38">
        <f t="shared" ca="1" si="329"/>
        <v>85.674756009233008</v>
      </c>
      <c r="P1791" s="38">
        <f t="shared" ca="1" si="330"/>
        <v>92.693491672493366</v>
      </c>
      <c r="Q1791" s="38">
        <f t="shared" ca="1" si="331"/>
        <v>93.170487414326459</v>
      </c>
      <c r="R1791" s="38">
        <f t="shared" ca="1" si="332"/>
        <v>94.72983141901436</v>
      </c>
      <c r="S1791" s="38">
        <f t="shared" ca="1" si="333"/>
        <v>97.94579308212694</v>
      </c>
      <c r="T1791" s="38">
        <f t="shared" ca="1" si="334"/>
        <v>94.33405142241304</v>
      </c>
      <c r="U1791" s="38" t="str">
        <f t="shared" ca="1" si="335"/>
        <v>-</v>
      </c>
      <c r="V1791" s="38"/>
      <c r="W1791" s="38"/>
    </row>
    <row r="1792" spans="1:23" x14ac:dyDescent="0.35">
      <c r="A1792" s="2" t="str">
        <f>BASE_NOTAS[[#This Row],[Sigla]]&amp;BASE_NOTAS[[#This Row],[CÓDIGO]]</f>
        <v>ESSP_SG</v>
      </c>
      <c r="B1792" s="4" t="s">
        <v>183</v>
      </c>
      <c r="C1792" s="4" t="s">
        <v>70</v>
      </c>
      <c r="D1792" s="4" t="s">
        <v>139</v>
      </c>
      <c r="E1792" s="42">
        <v>57.404531141644362</v>
      </c>
      <c r="F1792" s="4" t="s">
        <v>611</v>
      </c>
      <c r="G179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58.831559857511266</v>
      </c>
      <c r="H179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792" s="38">
        <f t="shared" ca="1" si="324"/>
        <v>40.380918548528214</v>
      </c>
      <c r="K1792" s="38" t="str">
        <f t="shared" ca="1" si="325"/>
        <v>-</v>
      </c>
      <c r="L1792" s="38">
        <f t="shared" ca="1" si="326"/>
        <v>53.492444111042751</v>
      </c>
      <c r="M1792" s="38">
        <f t="shared" ca="1" si="327"/>
        <v>63.750133113386944</v>
      </c>
      <c r="N1792" s="38">
        <f t="shared" ca="1" si="328"/>
        <v>41.597970830691189</v>
      </c>
      <c r="O1792" s="38">
        <f t="shared" ca="1" si="329"/>
        <v>42.770033521080094</v>
      </c>
      <c r="P1792" s="38">
        <f t="shared" ca="1" si="330"/>
        <v>55.631886203773341</v>
      </c>
      <c r="Q1792" s="38">
        <f t="shared" ca="1" si="331"/>
        <v>50.533963208300975</v>
      </c>
      <c r="R1792" s="38">
        <f t="shared" ca="1" si="332"/>
        <v>66.656593695231578</v>
      </c>
      <c r="S1792" s="38">
        <f t="shared" ca="1" si="333"/>
        <v>57.404531141644362</v>
      </c>
      <c r="T1792" s="38">
        <f t="shared" ca="1" si="334"/>
        <v>58.831559857511266</v>
      </c>
      <c r="U1792" s="38" t="str">
        <f t="shared" ca="1" si="335"/>
        <v>-</v>
      </c>
      <c r="V1792" s="38"/>
      <c r="W1792" s="38"/>
    </row>
    <row r="1793" spans="1:23" x14ac:dyDescent="0.35">
      <c r="A1793" s="2" t="str">
        <f>BASE_NOTAS[[#This Row],[Sigla]]&amp;BASE_NOTAS[[#This Row],[CÓDIGO]]</f>
        <v>GOSP_SG</v>
      </c>
      <c r="B1793" s="4" t="s">
        <v>190</v>
      </c>
      <c r="C1793" s="4" t="s">
        <v>70</v>
      </c>
      <c r="D1793" s="4" t="s">
        <v>139</v>
      </c>
      <c r="E1793" s="42">
        <v>71.293573454854112</v>
      </c>
      <c r="F1793" s="4" t="s">
        <v>611</v>
      </c>
      <c r="G179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74.625617286730431</v>
      </c>
      <c r="H179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793" s="38">
        <f t="shared" ca="1" si="324"/>
        <v>29.779725418333754</v>
      </c>
      <c r="K1793" s="38" t="str">
        <f t="shared" ca="1" si="325"/>
        <v>-</v>
      </c>
      <c r="L1793" s="38">
        <f t="shared" ca="1" si="326"/>
        <v>50.10507282107438</v>
      </c>
      <c r="M1793" s="38">
        <f t="shared" ca="1" si="327"/>
        <v>50.422004535891631</v>
      </c>
      <c r="N1793" s="38">
        <f t="shared" ca="1" si="328"/>
        <v>41.851616994292961</v>
      </c>
      <c r="O1793" s="38">
        <f t="shared" ca="1" si="329"/>
        <v>40.731177116806606</v>
      </c>
      <c r="P1793" s="38">
        <f t="shared" ca="1" si="330"/>
        <v>60.276515049161247</v>
      </c>
      <c r="Q1793" s="38">
        <f t="shared" ca="1" si="331"/>
        <v>60.1114515082227</v>
      </c>
      <c r="R1793" s="38">
        <f t="shared" ca="1" si="332"/>
        <v>75.940341188162606</v>
      </c>
      <c r="S1793" s="38">
        <f t="shared" ca="1" si="333"/>
        <v>71.293573454854112</v>
      </c>
      <c r="T1793" s="38">
        <f t="shared" ca="1" si="334"/>
        <v>74.625617286730431</v>
      </c>
      <c r="U1793" s="38" t="str">
        <f t="shared" ca="1" si="335"/>
        <v>-</v>
      </c>
      <c r="V1793" s="38"/>
      <c r="W1793" s="38"/>
    </row>
    <row r="1794" spans="1:23" x14ac:dyDescent="0.35">
      <c r="A1794" s="2" t="str">
        <f>BASE_NOTAS[[#This Row],[Sigla]]&amp;BASE_NOTAS[[#This Row],[CÓDIGO]]</f>
        <v>MASP_SG</v>
      </c>
      <c r="B1794" s="4" t="s">
        <v>191</v>
      </c>
      <c r="C1794" s="4" t="s">
        <v>70</v>
      </c>
      <c r="D1794" s="4" t="s">
        <v>139</v>
      </c>
      <c r="E1794" s="42">
        <v>39.867213027757273</v>
      </c>
      <c r="F1794" s="4" t="s">
        <v>611</v>
      </c>
      <c r="G179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36.823480867624106</v>
      </c>
      <c r="H179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794" s="38">
        <f t="shared" ca="1" si="324"/>
        <v>54.6300272468727</v>
      </c>
      <c r="K1794" s="38" t="str">
        <f t="shared" ca="1" si="325"/>
        <v>-</v>
      </c>
      <c r="L1794" s="38">
        <f t="shared" ca="1" si="326"/>
        <v>67.476528250722211</v>
      </c>
      <c r="M1794" s="38">
        <f t="shared" ca="1" si="327"/>
        <v>72.394859841631089</v>
      </c>
      <c r="N1794" s="38">
        <f t="shared" ca="1" si="328"/>
        <v>55.453392517438182</v>
      </c>
      <c r="O1794" s="38">
        <f t="shared" ca="1" si="329"/>
        <v>45.474639947192131</v>
      </c>
      <c r="P1794" s="38">
        <f t="shared" ca="1" si="330"/>
        <v>55.591055530792183</v>
      </c>
      <c r="Q1794" s="38">
        <f t="shared" ca="1" si="331"/>
        <v>53.543236302849294</v>
      </c>
      <c r="R1794" s="38">
        <f t="shared" ca="1" si="332"/>
        <v>67.460548985452547</v>
      </c>
      <c r="S1794" s="38">
        <f t="shared" ca="1" si="333"/>
        <v>39.867213027757273</v>
      </c>
      <c r="T1794" s="38">
        <f t="shared" ca="1" si="334"/>
        <v>36.823480867624106</v>
      </c>
      <c r="U1794" s="38" t="str">
        <f t="shared" ca="1" si="335"/>
        <v>-</v>
      </c>
      <c r="V1794" s="38"/>
      <c r="W1794" s="38"/>
    </row>
    <row r="1795" spans="1:23" x14ac:dyDescent="0.35">
      <c r="A1795" s="2" t="str">
        <f>BASE_NOTAS[[#This Row],[Sigla]]&amp;BASE_NOTAS[[#This Row],[CÓDIGO]]</f>
        <v>MGSP_SG</v>
      </c>
      <c r="B1795" s="4" t="s">
        <v>192</v>
      </c>
      <c r="C1795" s="4" t="s">
        <v>70</v>
      </c>
      <c r="D1795" s="4" t="s">
        <v>139</v>
      </c>
      <c r="E1795" s="42">
        <v>81.278485479324573</v>
      </c>
      <c r="F1795" s="4" t="s">
        <v>611</v>
      </c>
      <c r="G179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84.682704971495426</v>
      </c>
      <c r="H179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795" s="38">
        <f t="shared" ref="J1795:J1858" ca="1" si="336">INDEX(INDIRECT("[Indicadores_Consolidado_2026_07_31.xlsx]"&amp;C1795&amp;"!$V$37:$V$64"),MATCH(B1795,INDIRECT("[Indicadores_Consolidado_2026_07_31.xlsx]"&amp;C1795&amp;"!$F$37:$F$64")))</f>
        <v>75.033960634011891</v>
      </c>
      <c r="K1795" s="38" t="str">
        <f t="shared" ref="K1795:K1858" ca="1" si="337">INDEX(INDIRECT("[Indicadores_Consolidado_2026_07_31.xlsx]"&amp;C1795&amp;"!$W$37:$W$64"),MATCH(B1795,INDIRECT("[Indicadores_Consolidado_2026_07_31.xlsx]"&amp;C1795&amp;"!$F$37:$F$64")))</f>
        <v>-</v>
      </c>
      <c r="L1795" s="38">
        <f t="shared" ref="L1795:L1858" ca="1" si="338">INDEX(INDIRECT("[Indicadores_Consolidado_2026_07_31.xlsx]"&amp;C1795&amp;"!$X$37:$X$64"),MATCH(B1795,INDIRECT("[Indicadores_Consolidado_2026_07_31.xlsx]"&amp;C1795&amp;"!$F$37:$F$64")))</f>
        <v>84.541237716727551</v>
      </c>
      <c r="M1795" s="38">
        <f t="shared" ref="M1795:M1858" ca="1" si="339">INDEX(INDIRECT("[Indicadores_Consolidado_2026_07_31.xlsx]"&amp;C1795&amp;"!$Y$37:$Y$64"),MATCH(B1795,INDIRECT("[Indicadores_Consolidado_2026_07_31.xlsx]"&amp;C1795&amp;"!$F$37:$F$64")))</f>
        <v>89.680926620329913</v>
      </c>
      <c r="N1795" s="38">
        <f t="shared" ref="N1795:N1858" ca="1" si="340">INDEX(INDIRECT("[Indicadores_Consolidado_2026_07_31.xlsx]"&amp;C1795&amp;"!$Z$37:$Z$64"),MATCH(B1795,INDIRECT("[Indicadores_Consolidado_2026_07_31.xlsx]"&amp;C1795&amp;"!$F$37:$F$64")))</f>
        <v>79.613189600507297</v>
      </c>
      <c r="O1795" s="38">
        <f t="shared" ref="O1795:O1858" ca="1" si="341">INDEX(INDIRECT("[Indicadores_Consolidado_2026_07_31.xlsx]"&amp;C1795&amp;"!$AA$37:$AA$64"),MATCH(B1795,INDIRECT("[Indicadores_Consolidado_2026_07_31.xlsx]"&amp;C1795&amp;"!$F$37:$F$64")))</f>
        <v>90.025331806642555</v>
      </c>
      <c r="P1795" s="38">
        <f t="shared" ref="P1795:P1858" ca="1" si="342">INDEX(INDIRECT("[Indicadores_Consolidado_2026_07_31.xlsx]"&amp;C1795&amp;"!$AB$37:$AB$64"),MATCH(B1795,INDIRECT("[Indicadores_Consolidado_2026_07_31.xlsx]"&amp;C1795&amp;"!$F$37:$F$64")))</f>
        <v>92.196697403153408</v>
      </c>
      <c r="Q1795" s="38">
        <f t="shared" ref="Q1795:Q1858" ca="1" si="343">INDEX(INDIRECT("[Indicadores_Consolidado_2026_07_31.xlsx]"&amp;C1795&amp;"!$AC$37:$AC$64"),MATCH(B1795,INDIRECT("[Indicadores_Consolidado_2026_07_31.xlsx]"&amp;C1795&amp;"!$F$37:$F$64")))</f>
        <v>90.058698371900945</v>
      </c>
      <c r="R1795" s="38">
        <f t="shared" ref="R1795:R1858" ca="1" si="344">INDEX(INDIRECT("[Indicadores_Consolidado_2026_07_31.xlsx]"&amp;C1795&amp;"!$AD$37:$AD$64"),MATCH(B1795,INDIRECT("[Indicadores_Consolidado_2026_07_31.xlsx]"&amp;C1795&amp;"!$F$37:$F$64")))</f>
        <v>88.752848996901179</v>
      </c>
      <c r="S1795" s="38">
        <f t="shared" ref="S1795:U1858" ca="1" si="345">INDEX(INDIRECT("[Indicadores_Consolidado_2026_07_31.xlsx]"&amp;C1795&amp;"!$AE$37:$AE$64"),MATCH(B1795,INDIRECT("[Indicadores_Consolidado_2026_07_31.xlsx]"&amp;C1795&amp;"!$F$37:$F$64")))</f>
        <v>81.278485479324573</v>
      </c>
      <c r="T1795" s="38">
        <f t="shared" ref="T1795:T1858" ca="1" si="346">INDEX(INDIRECT("[Indicadores_Consolidado_2026_07_31.xlsx]"&amp;C1795&amp;"!$AF$37:$AF$64"),MATCH(B1795,INDIRECT("[Indicadores_Consolidado_2026_07_31.xlsx]"&amp;C1795&amp;"!$F$37:$F$64")))</f>
        <v>84.682704971495426</v>
      </c>
      <c r="U1795" s="38" t="str">
        <f t="shared" ref="U1795:U1858" ca="1" si="347">INDEX(INDIRECT("[Indicadores_Consolidado_2026_07_31.xlsx]"&amp;C1795&amp;"!$AG$37:$AG$64"),MATCH(B1795,INDIRECT("[Indicadores_Consolidado_2026_07_31.xlsx]"&amp;C1795&amp;"!$F$37:$F$64")))</f>
        <v>-</v>
      </c>
      <c r="V1795" s="38"/>
      <c r="W1795" s="38"/>
    </row>
    <row r="1796" spans="1:23" x14ac:dyDescent="0.35">
      <c r="A1796" s="2" t="str">
        <f>BASE_NOTAS[[#This Row],[Sigla]]&amp;BASE_NOTAS[[#This Row],[CÓDIGO]]</f>
        <v>MSSP_SG</v>
      </c>
      <c r="B1796" s="4" t="s">
        <v>193</v>
      </c>
      <c r="C1796" s="4" t="s">
        <v>70</v>
      </c>
      <c r="D1796" s="4" t="s">
        <v>139</v>
      </c>
      <c r="E1796" s="42">
        <v>71.332297055862909</v>
      </c>
      <c r="F1796" s="4" t="s">
        <v>611</v>
      </c>
      <c r="G179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63.899593041277406</v>
      </c>
      <c r="H179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796" s="38">
        <f t="shared" ca="1" si="336"/>
        <v>72.8695732777053</v>
      </c>
      <c r="K1796" s="38" t="str">
        <f t="shared" ca="1" si="337"/>
        <v>-</v>
      </c>
      <c r="L1796" s="38">
        <f t="shared" ca="1" si="338"/>
        <v>82.360181458242295</v>
      </c>
      <c r="M1796" s="38">
        <f t="shared" ca="1" si="339"/>
        <v>85.819200968327465</v>
      </c>
      <c r="N1796" s="38">
        <f t="shared" ca="1" si="340"/>
        <v>65.40900443880787</v>
      </c>
      <c r="O1796" s="38">
        <f t="shared" ca="1" si="341"/>
        <v>76.362070324211786</v>
      </c>
      <c r="P1796" s="38">
        <f t="shared" ca="1" si="342"/>
        <v>71.938815143125581</v>
      </c>
      <c r="Q1796" s="38">
        <f t="shared" ca="1" si="343"/>
        <v>75.638298512662061</v>
      </c>
      <c r="R1796" s="38">
        <f t="shared" ca="1" si="344"/>
        <v>77.393159230723569</v>
      </c>
      <c r="S1796" s="38">
        <f t="shared" ca="1" si="345"/>
        <v>71.332297055862909</v>
      </c>
      <c r="T1796" s="38">
        <f t="shared" ca="1" si="346"/>
        <v>63.899593041277406</v>
      </c>
      <c r="U1796" s="38" t="str">
        <f t="shared" ca="1" si="347"/>
        <v>-</v>
      </c>
      <c r="V1796" s="38"/>
      <c r="W1796" s="38"/>
    </row>
    <row r="1797" spans="1:23" x14ac:dyDescent="0.35">
      <c r="A1797" s="2" t="str">
        <f>BASE_NOTAS[[#This Row],[Sigla]]&amp;BASE_NOTAS[[#This Row],[CÓDIGO]]</f>
        <v>MTSP_SG</v>
      </c>
      <c r="B1797" s="4" t="s">
        <v>195</v>
      </c>
      <c r="C1797" s="4" t="s">
        <v>70</v>
      </c>
      <c r="D1797" s="4" t="s">
        <v>139</v>
      </c>
      <c r="E1797" s="42">
        <v>41.489811963605327</v>
      </c>
      <c r="F1797" s="4" t="s">
        <v>611</v>
      </c>
      <c r="G179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56.313246186356672</v>
      </c>
      <c r="H179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797" s="38">
        <f t="shared" ca="1" si="336"/>
        <v>33.954036823802326</v>
      </c>
      <c r="K1797" s="38" t="str">
        <f t="shared" ca="1" si="337"/>
        <v>-</v>
      </c>
      <c r="L1797" s="38">
        <f t="shared" ca="1" si="338"/>
        <v>63.76430964672079</v>
      </c>
      <c r="M1797" s="38">
        <f t="shared" ca="1" si="339"/>
        <v>66.847915498338381</v>
      </c>
      <c r="N1797" s="38">
        <f t="shared" ca="1" si="340"/>
        <v>42.612555485098291</v>
      </c>
      <c r="O1797" s="38">
        <f t="shared" ca="1" si="341"/>
        <v>47.162029391676398</v>
      </c>
      <c r="P1797" s="38">
        <f t="shared" ca="1" si="342"/>
        <v>62.845662099380597</v>
      </c>
      <c r="Q1797" s="38">
        <f t="shared" ca="1" si="343"/>
        <v>50.461115930201061</v>
      </c>
      <c r="R1797" s="38">
        <f t="shared" ca="1" si="344"/>
        <v>61.594966595226261</v>
      </c>
      <c r="S1797" s="38">
        <f t="shared" ca="1" si="345"/>
        <v>41.489811963605327</v>
      </c>
      <c r="T1797" s="38">
        <f t="shared" ca="1" si="346"/>
        <v>56.313246186356672</v>
      </c>
      <c r="U1797" s="38" t="str">
        <f t="shared" ca="1" si="347"/>
        <v>-</v>
      </c>
      <c r="V1797" s="38"/>
      <c r="W1797" s="38"/>
    </row>
    <row r="1798" spans="1:23" x14ac:dyDescent="0.35">
      <c r="A1798" s="2" t="str">
        <f>BASE_NOTAS[[#This Row],[Sigla]]&amp;BASE_NOTAS[[#This Row],[CÓDIGO]]</f>
        <v>PASP_SG</v>
      </c>
      <c r="B1798" s="4" t="s">
        <v>196</v>
      </c>
      <c r="C1798" s="4" t="s">
        <v>70</v>
      </c>
      <c r="D1798" s="4" t="s">
        <v>139</v>
      </c>
      <c r="E1798" s="42">
        <v>42.088194300739445</v>
      </c>
      <c r="F1798" s="4" t="s">
        <v>611</v>
      </c>
      <c r="G179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40.347576785251668</v>
      </c>
      <c r="H179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798" s="38">
        <f t="shared" ca="1" si="336"/>
        <v>27.752090680105653</v>
      </c>
      <c r="K1798" s="38" t="str">
        <f t="shared" ca="1" si="337"/>
        <v>-</v>
      </c>
      <c r="L1798" s="38">
        <f t="shared" ca="1" si="338"/>
        <v>25.589538225730593</v>
      </c>
      <c r="M1798" s="38">
        <f t="shared" ca="1" si="339"/>
        <v>20.995117465183398</v>
      </c>
      <c r="N1798" s="38">
        <f t="shared" ca="1" si="340"/>
        <v>15.377298668357639</v>
      </c>
      <c r="O1798" s="38">
        <f t="shared" ca="1" si="341"/>
        <v>35.158700461423692</v>
      </c>
      <c r="P1798" s="38">
        <f t="shared" ca="1" si="342"/>
        <v>45.637304064744235</v>
      </c>
      <c r="Q1798" s="38">
        <f t="shared" ca="1" si="343"/>
        <v>32.374244915632673</v>
      </c>
      <c r="R1798" s="38">
        <f t="shared" ca="1" si="344"/>
        <v>59.815913624418364</v>
      </c>
      <c r="S1798" s="38">
        <f t="shared" ca="1" si="345"/>
        <v>42.088194300739445</v>
      </c>
      <c r="T1798" s="38">
        <f t="shared" ca="1" si="346"/>
        <v>40.347576785251668</v>
      </c>
      <c r="U1798" s="38" t="str">
        <f t="shared" ca="1" si="347"/>
        <v>-</v>
      </c>
      <c r="V1798" s="38"/>
      <c r="W1798" s="38"/>
    </row>
    <row r="1799" spans="1:23" x14ac:dyDescent="0.35">
      <c r="A1799" s="2" t="str">
        <f>BASE_NOTAS[[#This Row],[Sigla]]&amp;BASE_NOTAS[[#This Row],[CÓDIGO]]</f>
        <v>PBSP_SG</v>
      </c>
      <c r="B1799" s="4" t="s">
        <v>197</v>
      </c>
      <c r="C1799" s="4" t="s">
        <v>70</v>
      </c>
      <c r="D1799" s="4" t="s">
        <v>139</v>
      </c>
      <c r="E1799" s="42">
        <v>52.848198599497351</v>
      </c>
      <c r="F1799" s="4" t="s">
        <v>611</v>
      </c>
      <c r="G179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51.425675944917693</v>
      </c>
      <c r="H179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799" s="38">
        <f t="shared" ca="1" si="336"/>
        <v>36.806761316372651</v>
      </c>
      <c r="K1799" s="38" t="str">
        <f t="shared" ca="1" si="337"/>
        <v>-</v>
      </c>
      <c r="L1799" s="38">
        <f t="shared" ca="1" si="338"/>
        <v>62.95874370370008</v>
      </c>
      <c r="M1799" s="38">
        <f t="shared" ca="1" si="339"/>
        <v>63.587042384651454</v>
      </c>
      <c r="N1799" s="38">
        <f t="shared" ca="1" si="340"/>
        <v>46.829422954977808</v>
      </c>
      <c r="O1799" s="38">
        <f t="shared" ca="1" si="341"/>
        <v>45.135750135574803</v>
      </c>
      <c r="P1799" s="38">
        <f t="shared" ca="1" si="342"/>
        <v>54.842238483286565</v>
      </c>
      <c r="Q1799" s="38">
        <f t="shared" ca="1" si="343"/>
        <v>58.127397681295037</v>
      </c>
      <c r="R1799" s="38">
        <f t="shared" ca="1" si="344"/>
        <v>69.300313921354956</v>
      </c>
      <c r="S1799" s="38">
        <f t="shared" ca="1" si="345"/>
        <v>52.848198599497351</v>
      </c>
      <c r="T1799" s="38">
        <f t="shared" ca="1" si="346"/>
        <v>51.425675944917693</v>
      </c>
      <c r="U1799" s="38" t="str">
        <f t="shared" ca="1" si="347"/>
        <v>-</v>
      </c>
      <c r="V1799" s="38"/>
      <c r="W1799" s="38"/>
    </row>
    <row r="1800" spans="1:23" x14ac:dyDescent="0.35">
      <c r="A1800" s="2" t="str">
        <f>BASE_NOTAS[[#This Row],[Sigla]]&amp;BASE_NOTAS[[#This Row],[CÓDIGO]]</f>
        <v>PESP_SG</v>
      </c>
      <c r="B1800" s="4" t="s">
        <v>198</v>
      </c>
      <c r="C1800" s="4" t="s">
        <v>70</v>
      </c>
      <c r="D1800" s="4" t="s">
        <v>139</v>
      </c>
      <c r="E1800" s="42">
        <v>24.075836253670786</v>
      </c>
      <c r="F1800" s="4" t="s">
        <v>611</v>
      </c>
      <c r="G180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27.172164357866677</v>
      </c>
      <c r="H180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00" s="38">
        <f t="shared" ca="1" si="336"/>
        <v>29.745491461001308</v>
      </c>
      <c r="K1800" s="38" t="str">
        <f t="shared" ca="1" si="337"/>
        <v>-</v>
      </c>
      <c r="L1800" s="38">
        <f t="shared" ca="1" si="338"/>
        <v>18.768125856510039</v>
      </c>
      <c r="M1800" s="38">
        <f t="shared" ca="1" si="339"/>
        <v>39.71797317779572</v>
      </c>
      <c r="N1800" s="38">
        <f t="shared" ca="1" si="340"/>
        <v>6.6265060240964004</v>
      </c>
      <c r="O1800" s="38">
        <f t="shared" ca="1" si="341"/>
        <v>19.171690813849338</v>
      </c>
      <c r="P1800" s="38">
        <f t="shared" ca="1" si="342"/>
        <v>41.308045457882116</v>
      </c>
      <c r="Q1800" s="38">
        <f t="shared" ca="1" si="343"/>
        <v>30.328516695860813</v>
      </c>
      <c r="R1800" s="38">
        <f t="shared" ca="1" si="344"/>
        <v>47.932805135717096</v>
      </c>
      <c r="S1800" s="38">
        <f t="shared" ca="1" si="345"/>
        <v>24.075836253670786</v>
      </c>
      <c r="T1800" s="38">
        <f t="shared" ca="1" si="346"/>
        <v>27.172164357866677</v>
      </c>
      <c r="U1800" s="38" t="str">
        <f t="shared" ca="1" si="347"/>
        <v>-</v>
      </c>
      <c r="V1800" s="38"/>
      <c r="W1800" s="38"/>
    </row>
    <row r="1801" spans="1:23" x14ac:dyDescent="0.35">
      <c r="A1801" s="2" t="str">
        <f>BASE_NOTAS[[#This Row],[Sigla]]&amp;BASE_NOTAS[[#This Row],[CÓDIGO]]</f>
        <v>PISP_SG</v>
      </c>
      <c r="B1801" s="4" t="s">
        <v>199</v>
      </c>
      <c r="C1801" s="4" t="s">
        <v>70</v>
      </c>
      <c r="D1801" s="4" t="s">
        <v>139</v>
      </c>
      <c r="E1801" s="42">
        <v>67.145999887818505</v>
      </c>
      <c r="F1801" s="4" t="s">
        <v>611</v>
      </c>
      <c r="G180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72.775659373217024</v>
      </c>
      <c r="H180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01" s="38">
        <f t="shared" ca="1" si="336"/>
        <v>77.293416287922895</v>
      </c>
      <c r="K1801" s="38" t="str">
        <f t="shared" ca="1" si="337"/>
        <v>-</v>
      </c>
      <c r="L1801" s="38">
        <f t="shared" ca="1" si="338"/>
        <v>83.411200278433654</v>
      </c>
      <c r="M1801" s="38">
        <f t="shared" ca="1" si="339"/>
        <v>83.5017814075958</v>
      </c>
      <c r="N1801" s="38">
        <f t="shared" ca="1" si="340"/>
        <v>64.806594800253663</v>
      </c>
      <c r="O1801" s="38">
        <f t="shared" ca="1" si="341"/>
        <v>65.334947395671918</v>
      </c>
      <c r="P1801" s="38">
        <f t="shared" ca="1" si="342"/>
        <v>65.34359881047655</v>
      </c>
      <c r="Q1801" s="38">
        <f t="shared" ca="1" si="343"/>
        <v>60.604937259203972</v>
      </c>
      <c r="R1801" s="38">
        <f t="shared" ca="1" si="344"/>
        <v>76.38165641236273</v>
      </c>
      <c r="S1801" s="38">
        <f t="shared" ca="1" si="345"/>
        <v>67.145999887818505</v>
      </c>
      <c r="T1801" s="38">
        <f t="shared" ca="1" si="346"/>
        <v>72.775659373217024</v>
      </c>
      <c r="U1801" s="38" t="str">
        <f t="shared" ca="1" si="347"/>
        <v>-</v>
      </c>
      <c r="V1801" s="38"/>
      <c r="W1801" s="38"/>
    </row>
    <row r="1802" spans="1:23" x14ac:dyDescent="0.35">
      <c r="A1802" s="2" t="str">
        <f>BASE_NOTAS[[#This Row],[Sigla]]&amp;BASE_NOTAS[[#This Row],[CÓDIGO]]</f>
        <v>PRSP_SG</v>
      </c>
      <c r="B1802" s="4" t="s">
        <v>200</v>
      </c>
      <c r="C1802" s="4" t="s">
        <v>70</v>
      </c>
      <c r="D1802" s="4" t="s">
        <v>139</v>
      </c>
      <c r="E1802" s="42">
        <v>72.40158755010799</v>
      </c>
      <c r="F1802" s="4" t="s">
        <v>611</v>
      </c>
      <c r="G180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77.353253774369634</v>
      </c>
      <c r="H180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02" s="38">
        <f t="shared" ca="1" si="336"/>
        <v>71.356992113104283</v>
      </c>
      <c r="K1802" s="38" t="str">
        <f t="shared" ca="1" si="337"/>
        <v>-</v>
      </c>
      <c r="L1802" s="38">
        <f t="shared" ca="1" si="338"/>
        <v>79.317096647492264</v>
      </c>
      <c r="M1802" s="38">
        <f t="shared" ca="1" si="339"/>
        <v>79.444519183235926</v>
      </c>
      <c r="N1802" s="38">
        <f t="shared" ca="1" si="340"/>
        <v>68.357641090678499</v>
      </c>
      <c r="O1802" s="38">
        <f t="shared" ca="1" si="341"/>
        <v>65.222863890801392</v>
      </c>
      <c r="P1802" s="38">
        <f t="shared" ca="1" si="342"/>
        <v>71.918926585208851</v>
      </c>
      <c r="Q1802" s="38">
        <f t="shared" ca="1" si="343"/>
        <v>66.163800752898169</v>
      </c>
      <c r="R1802" s="38">
        <f t="shared" ca="1" si="344"/>
        <v>80.772248569976028</v>
      </c>
      <c r="S1802" s="38">
        <f t="shared" ca="1" si="345"/>
        <v>72.40158755010799</v>
      </c>
      <c r="T1802" s="38">
        <f t="shared" ca="1" si="346"/>
        <v>77.353253774369634</v>
      </c>
      <c r="U1802" s="38" t="str">
        <f t="shared" ca="1" si="347"/>
        <v>-</v>
      </c>
      <c r="V1802" s="38"/>
      <c r="W1802" s="38"/>
    </row>
    <row r="1803" spans="1:23" x14ac:dyDescent="0.35">
      <c r="A1803" s="2" t="str">
        <f>BASE_NOTAS[[#This Row],[Sigla]]&amp;BASE_NOTAS[[#This Row],[CÓDIGO]]</f>
        <v>RJSP_SG</v>
      </c>
      <c r="B1803" s="4" t="s">
        <v>201</v>
      </c>
      <c r="C1803" s="4" t="s">
        <v>70</v>
      </c>
      <c r="D1803" s="4" t="s">
        <v>139</v>
      </c>
      <c r="E1803" s="42">
        <v>62.197234183232936</v>
      </c>
      <c r="F1803" s="4" t="s">
        <v>611</v>
      </c>
      <c r="G180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57.092829645081231</v>
      </c>
      <c r="H180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03" s="38">
        <f t="shared" ca="1" si="336"/>
        <v>62.944822109586312</v>
      </c>
      <c r="K1803" s="38" t="str">
        <f t="shared" ca="1" si="337"/>
        <v>-</v>
      </c>
      <c r="L1803" s="38">
        <f t="shared" ca="1" si="338"/>
        <v>48.26731103291818</v>
      </c>
      <c r="M1803" s="38">
        <f t="shared" ca="1" si="339"/>
        <v>48.095833921486744</v>
      </c>
      <c r="N1803" s="38">
        <f t="shared" ca="1" si="340"/>
        <v>45.529486366518704</v>
      </c>
      <c r="O1803" s="38">
        <f t="shared" ca="1" si="341"/>
        <v>46.820065837019364</v>
      </c>
      <c r="P1803" s="38">
        <f t="shared" ca="1" si="342"/>
        <v>57.821696819840092</v>
      </c>
      <c r="Q1803" s="38">
        <f t="shared" ca="1" si="343"/>
        <v>53.693390529196954</v>
      </c>
      <c r="R1803" s="38">
        <f t="shared" ca="1" si="344"/>
        <v>69.78264603689334</v>
      </c>
      <c r="S1803" s="38">
        <f t="shared" ca="1" si="345"/>
        <v>62.197234183232936</v>
      </c>
      <c r="T1803" s="38">
        <f t="shared" ca="1" si="346"/>
        <v>57.092829645081231</v>
      </c>
      <c r="U1803" s="38" t="str">
        <f t="shared" ca="1" si="347"/>
        <v>-</v>
      </c>
      <c r="V1803" s="38"/>
      <c r="W1803" s="38"/>
    </row>
    <row r="1804" spans="1:23" x14ac:dyDescent="0.35">
      <c r="A1804" s="2" t="str">
        <f>BASE_NOTAS[[#This Row],[Sigla]]&amp;BASE_NOTAS[[#This Row],[CÓDIGO]]</f>
        <v>RNSP_SG</v>
      </c>
      <c r="B1804" s="4" t="s">
        <v>202</v>
      </c>
      <c r="C1804" s="4" t="s">
        <v>70</v>
      </c>
      <c r="D1804" s="4" t="s">
        <v>139</v>
      </c>
      <c r="E1804" s="42">
        <v>56.639801111612556</v>
      </c>
      <c r="F1804" s="4" t="s">
        <v>611</v>
      </c>
      <c r="G180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38.316432728055126</v>
      </c>
      <c r="H180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04" s="38">
        <f t="shared" ca="1" si="336"/>
        <v>28.822594431381603</v>
      </c>
      <c r="K1804" s="38" t="str">
        <f t="shared" ca="1" si="337"/>
        <v>-</v>
      </c>
      <c r="L1804" s="38">
        <f t="shared" ca="1" si="338"/>
        <v>0</v>
      </c>
      <c r="M1804" s="38">
        <f t="shared" ca="1" si="339"/>
        <v>19.676672781682498</v>
      </c>
      <c r="N1804" s="38">
        <f t="shared" ca="1" si="340"/>
        <v>0</v>
      </c>
      <c r="O1804" s="38">
        <f t="shared" ca="1" si="341"/>
        <v>19.857817772667303</v>
      </c>
      <c r="P1804" s="38">
        <f t="shared" ca="1" si="342"/>
        <v>46.482993490978473</v>
      </c>
      <c r="Q1804" s="38">
        <f t="shared" ca="1" si="343"/>
        <v>32.910026970476224</v>
      </c>
      <c r="R1804" s="38">
        <f t="shared" ca="1" si="344"/>
        <v>61.753506514821602</v>
      </c>
      <c r="S1804" s="38">
        <f t="shared" ca="1" si="345"/>
        <v>56.639801111612556</v>
      </c>
      <c r="T1804" s="38">
        <f t="shared" ca="1" si="346"/>
        <v>38.316432728055126</v>
      </c>
      <c r="U1804" s="38" t="str">
        <f t="shared" ca="1" si="347"/>
        <v>-</v>
      </c>
      <c r="V1804" s="38"/>
      <c r="W1804" s="38"/>
    </row>
    <row r="1805" spans="1:23" x14ac:dyDescent="0.35">
      <c r="A1805" s="2" t="str">
        <f>BASE_NOTAS[[#This Row],[Sigla]]&amp;BASE_NOTAS[[#This Row],[CÓDIGO]]</f>
        <v>ROSP_SG</v>
      </c>
      <c r="B1805" s="4" t="s">
        <v>203</v>
      </c>
      <c r="C1805" s="4" t="s">
        <v>70</v>
      </c>
      <c r="D1805" s="4" t="s">
        <v>139</v>
      </c>
      <c r="E1805" s="42">
        <v>51.53915078564534</v>
      </c>
      <c r="F1805" s="4" t="s">
        <v>611</v>
      </c>
      <c r="G180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41.190947938913311</v>
      </c>
      <c r="H180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05" s="38">
        <f t="shared" ca="1" si="336"/>
        <v>53.48366465998842</v>
      </c>
      <c r="K1805" s="38" t="str">
        <f t="shared" ca="1" si="337"/>
        <v>-</v>
      </c>
      <c r="L1805" s="38">
        <f t="shared" ca="1" si="338"/>
        <v>69.612553683979911</v>
      </c>
      <c r="M1805" s="38">
        <f t="shared" ca="1" si="339"/>
        <v>73.660100610222827</v>
      </c>
      <c r="N1805" s="38">
        <f t="shared" ca="1" si="340"/>
        <v>48.858592263792012</v>
      </c>
      <c r="O1805" s="38">
        <f t="shared" ca="1" si="341"/>
        <v>61.19609864818878</v>
      </c>
      <c r="P1805" s="38">
        <f t="shared" ca="1" si="342"/>
        <v>62.652572087079022</v>
      </c>
      <c r="Q1805" s="38">
        <f t="shared" ca="1" si="343"/>
        <v>38.645689219537637</v>
      </c>
      <c r="R1805" s="38">
        <f t="shared" ca="1" si="344"/>
        <v>64.437126152977285</v>
      </c>
      <c r="S1805" s="38">
        <f t="shared" ca="1" si="345"/>
        <v>51.53915078564534</v>
      </c>
      <c r="T1805" s="38">
        <f t="shared" ca="1" si="346"/>
        <v>41.190947938913311</v>
      </c>
      <c r="U1805" s="38" t="str">
        <f t="shared" ca="1" si="347"/>
        <v>-</v>
      </c>
      <c r="V1805" s="38"/>
      <c r="W1805" s="38"/>
    </row>
    <row r="1806" spans="1:23" x14ac:dyDescent="0.35">
      <c r="A1806" s="2" t="str">
        <f>BASE_NOTAS[[#This Row],[Sigla]]&amp;BASE_NOTAS[[#This Row],[CÓDIGO]]</f>
        <v>RRSP_SG</v>
      </c>
      <c r="B1806" s="4" t="s">
        <v>204</v>
      </c>
      <c r="C1806" s="4" t="s">
        <v>70</v>
      </c>
      <c r="D1806" s="4" t="s">
        <v>139</v>
      </c>
      <c r="E1806" s="42">
        <v>71.850837638866395</v>
      </c>
      <c r="F1806" s="4" t="s">
        <v>611</v>
      </c>
      <c r="G180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65.948972431481877</v>
      </c>
      <c r="H180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06" s="38">
        <f t="shared" ca="1" si="336"/>
        <v>87.143571321416729</v>
      </c>
      <c r="K1806" s="38" t="str">
        <f t="shared" ca="1" si="337"/>
        <v>-</v>
      </c>
      <c r="L1806" s="38">
        <f t="shared" ca="1" si="338"/>
        <v>41.916677448748416</v>
      </c>
      <c r="M1806" s="38">
        <f t="shared" ca="1" si="339"/>
        <v>0</v>
      </c>
      <c r="N1806" s="38">
        <f t="shared" ca="1" si="340"/>
        <v>12.872542802790107</v>
      </c>
      <c r="O1806" s="38">
        <f t="shared" ca="1" si="341"/>
        <v>44.349044192898582</v>
      </c>
      <c r="P1806" s="38">
        <f t="shared" ca="1" si="342"/>
        <v>39.714445041828093</v>
      </c>
      <c r="Q1806" s="38">
        <f t="shared" ca="1" si="343"/>
        <v>47.640429360882408</v>
      </c>
      <c r="R1806" s="38">
        <f t="shared" ca="1" si="344"/>
        <v>67.84389188302552</v>
      </c>
      <c r="S1806" s="38">
        <f t="shared" ca="1" si="345"/>
        <v>71.850837638866395</v>
      </c>
      <c r="T1806" s="38">
        <f t="shared" ca="1" si="346"/>
        <v>65.948972431481877</v>
      </c>
      <c r="U1806" s="38" t="str">
        <f t="shared" ca="1" si="347"/>
        <v>-</v>
      </c>
      <c r="V1806" s="38"/>
      <c r="W1806" s="38"/>
    </row>
    <row r="1807" spans="1:23" x14ac:dyDescent="0.35">
      <c r="A1807" s="2" t="str">
        <f>BASE_NOTAS[[#This Row],[Sigla]]&amp;BASE_NOTAS[[#This Row],[CÓDIGO]]</f>
        <v>RSSP_SG</v>
      </c>
      <c r="B1807" s="4" t="s">
        <v>205</v>
      </c>
      <c r="C1807" s="4" t="s">
        <v>70</v>
      </c>
      <c r="D1807" s="4" t="s">
        <v>139</v>
      </c>
      <c r="E1807" s="42">
        <v>81.415955032062897</v>
      </c>
      <c r="F1807" s="4" t="s">
        <v>611</v>
      </c>
      <c r="G180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89.485846559502477</v>
      </c>
      <c r="H180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07" s="38">
        <f t="shared" ca="1" si="336"/>
        <v>67.940425908218486</v>
      </c>
      <c r="K1807" s="38" t="str">
        <f t="shared" ca="1" si="337"/>
        <v>-</v>
      </c>
      <c r="L1807" s="38">
        <f t="shared" ca="1" si="338"/>
        <v>72.128982295348678</v>
      </c>
      <c r="M1807" s="38">
        <f t="shared" ca="1" si="339"/>
        <v>78.330478886117845</v>
      </c>
      <c r="N1807" s="38">
        <f t="shared" ca="1" si="340"/>
        <v>64.774889029803433</v>
      </c>
      <c r="O1807" s="38">
        <f t="shared" ca="1" si="341"/>
        <v>76.109289956881341</v>
      </c>
      <c r="P1807" s="38">
        <f t="shared" ca="1" si="342"/>
        <v>82.474449215061242</v>
      </c>
      <c r="Q1807" s="38">
        <f t="shared" ca="1" si="343"/>
        <v>72.993999117175335</v>
      </c>
      <c r="R1807" s="38">
        <f t="shared" ca="1" si="344"/>
        <v>83.688105576310591</v>
      </c>
      <c r="S1807" s="38">
        <f t="shared" ca="1" si="345"/>
        <v>81.415955032062897</v>
      </c>
      <c r="T1807" s="38">
        <f t="shared" ca="1" si="346"/>
        <v>89.485846559502477</v>
      </c>
      <c r="U1807" s="38" t="str">
        <f t="shared" ca="1" si="347"/>
        <v>-</v>
      </c>
      <c r="V1807" s="38"/>
      <c r="W1807" s="38"/>
    </row>
    <row r="1808" spans="1:23" x14ac:dyDescent="0.35">
      <c r="A1808" s="2" t="str">
        <f>BASE_NOTAS[[#This Row],[Sigla]]&amp;BASE_NOTAS[[#This Row],[CÓDIGO]]</f>
        <v>SCSP_SG</v>
      </c>
      <c r="B1808" s="4" t="s">
        <v>194</v>
      </c>
      <c r="C1808" s="4" t="s">
        <v>70</v>
      </c>
      <c r="D1808" s="4" t="s">
        <v>139</v>
      </c>
      <c r="E1808" s="42">
        <v>99.07584125708577</v>
      </c>
      <c r="F1808" s="4" t="s">
        <v>611</v>
      </c>
      <c r="G180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180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08" s="38">
        <f t="shared" ca="1" si="336"/>
        <v>92.78962705404831</v>
      </c>
      <c r="K1808" s="38" t="str">
        <f t="shared" ca="1" si="337"/>
        <v>-</v>
      </c>
      <c r="L1808" s="38">
        <f t="shared" ca="1" si="338"/>
        <v>89.834427842982578</v>
      </c>
      <c r="M1808" s="38">
        <f t="shared" ca="1" si="339"/>
        <v>93.380169319207766</v>
      </c>
      <c r="N1808" s="38">
        <f t="shared" ca="1" si="340"/>
        <v>89.251743817374759</v>
      </c>
      <c r="O1808" s="38">
        <f t="shared" ca="1" si="341"/>
        <v>93.963222517040293</v>
      </c>
      <c r="P1808" s="38">
        <f t="shared" ca="1" si="342"/>
        <v>95.035923203528682</v>
      </c>
      <c r="Q1808" s="38">
        <f t="shared" ca="1" si="343"/>
        <v>98.467975609557172</v>
      </c>
      <c r="R1808" s="38">
        <f t="shared" ca="1" si="344"/>
        <v>98.232676890870309</v>
      </c>
      <c r="S1808" s="38">
        <f t="shared" ca="1" si="345"/>
        <v>99.07584125708577</v>
      </c>
      <c r="T1808" s="38">
        <f t="shared" ca="1" si="346"/>
        <v>100</v>
      </c>
      <c r="U1808" s="38" t="str">
        <f t="shared" ca="1" si="347"/>
        <v>-</v>
      </c>
      <c r="V1808" s="38"/>
      <c r="W1808" s="38"/>
    </row>
    <row r="1809" spans="1:23" x14ac:dyDescent="0.35">
      <c r="A1809" s="2" t="str">
        <f>BASE_NOTAS[[#This Row],[Sigla]]&amp;BASE_NOTAS[[#This Row],[CÓDIGO]]</f>
        <v>SESP_SG</v>
      </c>
      <c r="B1809" s="4" t="s">
        <v>206</v>
      </c>
      <c r="C1809" s="4" t="s">
        <v>70</v>
      </c>
      <c r="D1809" s="4" t="s">
        <v>139</v>
      </c>
      <c r="E1809" s="42">
        <v>60.399276542136995</v>
      </c>
      <c r="F1809" s="4" t="s">
        <v>611</v>
      </c>
      <c r="G180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58.503832581042452</v>
      </c>
      <c r="H180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09" s="38">
        <f t="shared" ca="1" si="336"/>
        <v>0</v>
      </c>
      <c r="K1809" s="38" t="str">
        <f t="shared" ca="1" si="337"/>
        <v>-</v>
      </c>
      <c r="L1809" s="38">
        <f t="shared" ca="1" si="338"/>
        <v>21.4795885140542</v>
      </c>
      <c r="M1809" s="38">
        <f t="shared" ca="1" si="339"/>
        <v>29.917532104919189</v>
      </c>
      <c r="N1809" s="38">
        <f t="shared" ca="1" si="340"/>
        <v>6.7850348763474955</v>
      </c>
      <c r="O1809" s="38">
        <f t="shared" ca="1" si="341"/>
        <v>7.3435137072453358</v>
      </c>
      <c r="P1809" s="38">
        <f t="shared" ca="1" si="342"/>
        <v>43.363359390577237</v>
      </c>
      <c r="Q1809" s="38">
        <f t="shared" ca="1" si="343"/>
        <v>37.516157915582212</v>
      </c>
      <c r="R1809" s="38">
        <f t="shared" ca="1" si="344"/>
        <v>62.549352730843268</v>
      </c>
      <c r="S1809" s="38">
        <f t="shared" ca="1" si="345"/>
        <v>60.399276542136995</v>
      </c>
      <c r="T1809" s="38">
        <f t="shared" ca="1" si="346"/>
        <v>58.503832581042452</v>
      </c>
      <c r="U1809" s="38" t="str">
        <f t="shared" ca="1" si="347"/>
        <v>-</v>
      </c>
      <c r="V1809" s="38"/>
      <c r="W1809" s="38"/>
    </row>
    <row r="1810" spans="1:23" x14ac:dyDescent="0.35">
      <c r="A1810" s="2" t="str">
        <f>BASE_NOTAS[[#This Row],[Sigla]]&amp;BASE_NOTAS[[#This Row],[CÓDIGO]]</f>
        <v>SPSP_SG</v>
      </c>
      <c r="B1810" s="4" t="s">
        <v>186</v>
      </c>
      <c r="C1810" s="4" t="s">
        <v>70</v>
      </c>
      <c r="D1810" s="4" t="s">
        <v>139</v>
      </c>
      <c r="E1810" s="42">
        <v>100</v>
      </c>
      <c r="F1810" s="4" t="s">
        <v>611</v>
      </c>
      <c r="G181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99.291859181154763</v>
      </c>
      <c r="H181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10" s="38">
        <f t="shared" ca="1" si="336"/>
        <v>100</v>
      </c>
      <c r="K1810" s="38" t="str">
        <f t="shared" ca="1" si="337"/>
        <v>-</v>
      </c>
      <c r="L1810" s="38">
        <f t="shared" ca="1" si="338"/>
        <v>100</v>
      </c>
      <c r="M1810" s="38">
        <f t="shared" ca="1" si="339"/>
        <v>100</v>
      </c>
      <c r="N1810" s="38">
        <f t="shared" ca="1" si="340"/>
        <v>100</v>
      </c>
      <c r="O1810" s="38">
        <f t="shared" ca="1" si="341"/>
        <v>100</v>
      </c>
      <c r="P1810" s="38">
        <f t="shared" ca="1" si="342"/>
        <v>100</v>
      </c>
      <c r="Q1810" s="38">
        <f t="shared" ca="1" si="343"/>
        <v>100</v>
      </c>
      <c r="R1810" s="38">
        <f t="shared" ca="1" si="344"/>
        <v>100</v>
      </c>
      <c r="S1810" s="38">
        <f t="shared" ca="1" si="345"/>
        <v>100</v>
      </c>
      <c r="T1810" s="38">
        <f t="shared" ca="1" si="346"/>
        <v>99.291859181154763</v>
      </c>
      <c r="U1810" s="38" t="str">
        <f t="shared" ca="1" si="347"/>
        <v>-</v>
      </c>
      <c r="V1810" s="38"/>
      <c r="W1810" s="38"/>
    </row>
    <row r="1811" spans="1:23" x14ac:dyDescent="0.35">
      <c r="A1811" s="2" t="str">
        <f>BASE_NOTAS[[#This Row],[Sigla]]&amp;BASE_NOTAS[[#This Row],[CÓDIGO]]</f>
        <v>TOSP_SG</v>
      </c>
      <c r="B1811" s="4" t="s">
        <v>185</v>
      </c>
      <c r="C1811" s="4" t="s">
        <v>70</v>
      </c>
      <c r="D1811" s="4" t="s">
        <v>139</v>
      </c>
      <c r="E1811" s="42">
        <v>68.533184433730696</v>
      </c>
      <c r="F1811" s="4" t="s">
        <v>611</v>
      </c>
      <c r="G181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66.365250994924907</v>
      </c>
      <c r="H181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11" s="38">
        <f t="shared" ca="1" si="336"/>
        <v>65.249497478652472</v>
      </c>
      <c r="K1811" s="38" t="str">
        <f t="shared" ca="1" si="337"/>
        <v>-</v>
      </c>
      <c r="L1811" s="38">
        <f t="shared" ca="1" si="338"/>
        <v>72.324314191866875</v>
      </c>
      <c r="M1811" s="38">
        <f t="shared" ca="1" si="339"/>
        <v>69.312765991842539</v>
      </c>
      <c r="N1811" s="38">
        <f t="shared" ca="1" si="340"/>
        <v>44.610019023462279</v>
      </c>
      <c r="O1811" s="38">
        <f t="shared" ca="1" si="341"/>
        <v>46.011836183701483</v>
      </c>
      <c r="P1811" s="38">
        <f t="shared" ca="1" si="342"/>
        <v>64.278316941343007</v>
      </c>
      <c r="Q1811" s="38">
        <f t="shared" ca="1" si="343"/>
        <v>47.612657101259671</v>
      </c>
      <c r="R1811" s="38">
        <f t="shared" ca="1" si="344"/>
        <v>64.878279348799694</v>
      </c>
      <c r="S1811" s="38">
        <f t="shared" ca="1" si="345"/>
        <v>68.533184433730696</v>
      </c>
      <c r="T1811" s="38">
        <f t="shared" ca="1" si="346"/>
        <v>66.365250994924907</v>
      </c>
      <c r="U1811" s="38" t="str">
        <f t="shared" ca="1" si="347"/>
        <v>-</v>
      </c>
      <c r="V1811" s="38"/>
      <c r="W1811" s="38"/>
    </row>
    <row r="1812" spans="1:23" x14ac:dyDescent="0.35">
      <c r="A1812" s="2" t="str">
        <f>BASE_NOTAS[[#This Row],[Sigla]]&amp;BASE_NOTAS[[#This Row],[CÓDIGO]]</f>
        <v>ACSP_SP</v>
      </c>
      <c r="B1812" s="4" t="s">
        <v>156</v>
      </c>
      <c r="C1812" s="4" t="s">
        <v>71</v>
      </c>
      <c r="D1812" s="4" t="s">
        <v>140</v>
      </c>
      <c r="E1812" s="42">
        <v>64.545745299891593</v>
      </c>
      <c r="F1812" s="4" t="s">
        <v>611</v>
      </c>
      <c r="G181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59.029538139818868</v>
      </c>
      <c r="H181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12" s="38">
        <f t="shared" ca="1" si="336"/>
        <v>100</v>
      </c>
      <c r="K1812" s="38" t="str">
        <f t="shared" ca="1" si="337"/>
        <v>-</v>
      </c>
      <c r="L1812" s="38">
        <f t="shared" ca="1" si="338"/>
        <v>38.309514335838223</v>
      </c>
      <c r="M1812" s="38">
        <f t="shared" ca="1" si="339"/>
        <v>49.422528455495097</v>
      </c>
      <c r="N1812" s="38">
        <f t="shared" ca="1" si="340"/>
        <v>53.097916595860383</v>
      </c>
      <c r="O1812" s="38">
        <f t="shared" ca="1" si="341"/>
        <v>43.764645397706445</v>
      </c>
      <c r="P1812" s="38">
        <f t="shared" ca="1" si="342"/>
        <v>59.565907856657539</v>
      </c>
      <c r="Q1812" s="38">
        <f t="shared" ca="1" si="343"/>
        <v>62.090906678947817</v>
      </c>
      <c r="R1812" s="38">
        <f t="shared" ca="1" si="344"/>
        <v>60.807276444076351</v>
      </c>
      <c r="S1812" s="38">
        <f t="shared" ca="1" si="345"/>
        <v>64.545745299891593</v>
      </c>
      <c r="T1812" s="38">
        <f t="shared" ca="1" si="346"/>
        <v>59.029538139818868</v>
      </c>
      <c r="U1812" s="38" t="str">
        <f t="shared" ca="1" si="347"/>
        <v>-</v>
      </c>
      <c r="V1812" s="38"/>
      <c r="W1812" s="38"/>
    </row>
    <row r="1813" spans="1:23" x14ac:dyDescent="0.35">
      <c r="A1813" s="2" t="str">
        <f>BASE_NOTAS[[#This Row],[Sigla]]&amp;BASE_NOTAS[[#This Row],[CÓDIGO]]</f>
        <v>ALSP_SP</v>
      </c>
      <c r="B1813" s="4" t="s">
        <v>157</v>
      </c>
      <c r="C1813" s="4" t="s">
        <v>71</v>
      </c>
      <c r="D1813" s="4" t="s">
        <v>140</v>
      </c>
      <c r="E1813" s="42">
        <v>76.525087327998079</v>
      </c>
      <c r="F1813" s="4" t="s">
        <v>611</v>
      </c>
      <c r="G181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74.9860410713043</v>
      </c>
      <c r="H181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13" s="38">
        <f t="shared" ca="1" si="336"/>
        <v>43.938509519344251</v>
      </c>
      <c r="K1813" s="38" t="str">
        <f t="shared" ca="1" si="337"/>
        <v>-</v>
      </c>
      <c r="L1813" s="38">
        <f t="shared" ca="1" si="338"/>
        <v>70.103988201483588</v>
      </c>
      <c r="M1813" s="38">
        <f t="shared" ca="1" si="339"/>
        <v>72.830350976145482</v>
      </c>
      <c r="N1813" s="38">
        <f t="shared" ca="1" si="340"/>
        <v>85.297216463311017</v>
      </c>
      <c r="O1813" s="38">
        <f t="shared" ca="1" si="341"/>
        <v>85.94338192925153</v>
      </c>
      <c r="P1813" s="38">
        <f t="shared" ca="1" si="342"/>
        <v>84.306120276585617</v>
      </c>
      <c r="Q1813" s="38">
        <f t="shared" ca="1" si="343"/>
        <v>87.194359270756223</v>
      </c>
      <c r="R1813" s="38">
        <f t="shared" ca="1" si="344"/>
        <v>80.851347713151554</v>
      </c>
      <c r="S1813" s="38">
        <f t="shared" ca="1" si="345"/>
        <v>76.525087327998079</v>
      </c>
      <c r="T1813" s="38">
        <f t="shared" ca="1" si="346"/>
        <v>74.9860410713043</v>
      </c>
      <c r="U1813" s="38" t="str">
        <f t="shared" ca="1" si="347"/>
        <v>-</v>
      </c>
      <c r="V1813" s="38"/>
      <c r="W1813" s="38"/>
    </row>
    <row r="1814" spans="1:23" x14ac:dyDescent="0.35">
      <c r="A1814" s="2" t="str">
        <f>BASE_NOTAS[[#This Row],[Sigla]]&amp;BASE_NOTAS[[#This Row],[CÓDIGO]]</f>
        <v>AMSP_SP</v>
      </c>
      <c r="B1814" s="4" t="s">
        <v>158</v>
      </c>
      <c r="C1814" s="4" t="s">
        <v>71</v>
      </c>
      <c r="D1814" s="4" t="s">
        <v>140</v>
      </c>
      <c r="E1814" s="42">
        <v>0</v>
      </c>
      <c r="F1814" s="4" t="s">
        <v>611</v>
      </c>
      <c r="G181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24.460680825600647</v>
      </c>
      <c r="H181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14" s="38">
        <f t="shared" ca="1" si="336"/>
        <v>37.565807053754966</v>
      </c>
      <c r="K1814" s="38" t="str">
        <f t="shared" ca="1" si="337"/>
        <v>-</v>
      </c>
      <c r="L1814" s="38">
        <f t="shared" ca="1" si="338"/>
        <v>24.378305594705779</v>
      </c>
      <c r="M1814" s="38">
        <f t="shared" ca="1" si="339"/>
        <v>26.587315013677099</v>
      </c>
      <c r="N1814" s="38">
        <f t="shared" ca="1" si="340"/>
        <v>87.169901097780652</v>
      </c>
      <c r="O1814" s="38">
        <f t="shared" ca="1" si="341"/>
        <v>23.976261451646479</v>
      </c>
      <c r="P1814" s="38">
        <f t="shared" ca="1" si="342"/>
        <v>8.3193049534869346</v>
      </c>
      <c r="Q1814" s="38">
        <f t="shared" ca="1" si="343"/>
        <v>36.342355918945238</v>
      </c>
      <c r="R1814" s="38">
        <f t="shared" ca="1" si="344"/>
        <v>13.896176953636981</v>
      </c>
      <c r="S1814" s="38">
        <f t="shared" ca="1" si="345"/>
        <v>0</v>
      </c>
      <c r="T1814" s="38">
        <f t="shared" ca="1" si="346"/>
        <v>24.460680825600647</v>
      </c>
      <c r="U1814" s="38" t="str">
        <f t="shared" ca="1" si="347"/>
        <v>-</v>
      </c>
      <c r="V1814" s="38"/>
      <c r="W1814" s="38"/>
    </row>
    <row r="1815" spans="1:23" x14ac:dyDescent="0.35">
      <c r="A1815" s="2" t="str">
        <f>BASE_NOTAS[[#This Row],[Sigla]]&amp;BASE_NOTAS[[#This Row],[CÓDIGO]]</f>
        <v>APSP_SP</v>
      </c>
      <c r="B1815" s="4" t="s">
        <v>184</v>
      </c>
      <c r="C1815" s="4" t="s">
        <v>71</v>
      </c>
      <c r="D1815" s="4" t="s">
        <v>140</v>
      </c>
      <c r="E1815" s="42">
        <v>7.3333267594309604</v>
      </c>
      <c r="F1815" s="4" t="s">
        <v>611</v>
      </c>
      <c r="G181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28.878779403415493</v>
      </c>
      <c r="H181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15" s="38">
        <f t="shared" ca="1" si="336"/>
        <v>0</v>
      </c>
      <c r="K1815" s="38" t="str">
        <f t="shared" ca="1" si="337"/>
        <v>-</v>
      </c>
      <c r="L1815" s="38">
        <f t="shared" ca="1" si="338"/>
        <v>71.908880366188427</v>
      </c>
      <c r="M1815" s="38">
        <f t="shared" ca="1" si="339"/>
        <v>27.174085122406538</v>
      </c>
      <c r="N1815" s="38">
        <f t="shared" ca="1" si="340"/>
        <v>83.682833157733754</v>
      </c>
      <c r="O1815" s="38">
        <f t="shared" ca="1" si="341"/>
        <v>11.966789750961809</v>
      </c>
      <c r="P1815" s="38">
        <f t="shared" ca="1" si="342"/>
        <v>6.1601297488011397</v>
      </c>
      <c r="Q1815" s="38">
        <f t="shared" ca="1" si="343"/>
        <v>0</v>
      </c>
      <c r="R1815" s="38">
        <f t="shared" ca="1" si="344"/>
        <v>0</v>
      </c>
      <c r="S1815" s="38">
        <f t="shared" ca="1" si="345"/>
        <v>7.3333267594309604</v>
      </c>
      <c r="T1815" s="38">
        <f t="shared" ca="1" si="346"/>
        <v>28.878779403415493</v>
      </c>
      <c r="U1815" s="38" t="str">
        <f t="shared" ca="1" si="347"/>
        <v>-</v>
      </c>
      <c r="V1815" s="38"/>
      <c r="W1815" s="38"/>
    </row>
    <row r="1816" spans="1:23" x14ac:dyDescent="0.35">
      <c r="A1816" s="2" t="str">
        <f>BASE_NOTAS[[#This Row],[Sigla]]&amp;BASE_NOTAS[[#This Row],[CÓDIGO]]</f>
        <v>BASP_SP</v>
      </c>
      <c r="B1816" s="4" t="s">
        <v>187</v>
      </c>
      <c r="C1816" s="4" t="s">
        <v>71</v>
      </c>
      <c r="D1816" s="4" t="s">
        <v>140</v>
      </c>
      <c r="E1816" s="42">
        <v>56.44314467490382</v>
      </c>
      <c r="F1816" s="4" t="s">
        <v>611</v>
      </c>
      <c r="G181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56.403510601568883</v>
      </c>
      <c r="H181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16" s="38">
        <f t="shared" ca="1" si="336"/>
        <v>43.149284965695756</v>
      </c>
      <c r="K1816" s="38" t="str">
        <f t="shared" ca="1" si="337"/>
        <v>-</v>
      </c>
      <c r="L1816" s="38">
        <f t="shared" ca="1" si="338"/>
        <v>77.752854797789368</v>
      </c>
      <c r="M1816" s="38">
        <f t="shared" ca="1" si="339"/>
        <v>70.688492382184862</v>
      </c>
      <c r="N1816" s="38">
        <f t="shared" ca="1" si="340"/>
        <v>87.326241375794453</v>
      </c>
      <c r="O1816" s="38">
        <f t="shared" ca="1" si="341"/>
        <v>72.584816435293845</v>
      </c>
      <c r="P1816" s="38">
        <f t="shared" ca="1" si="342"/>
        <v>57.695075444345306</v>
      </c>
      <c r="Q1816" s="38">
        <f t="shared" ca="1" si="343"/>
        <v>68.472084016270202</v>
      </c>
      <c r="R1816" s="38">
        <f t="shared" ca="1" si="344"/>
        <v>62.605560198546847</v>
      </c>
      <c r="S1816" s="38">
        <f t="shared" ca="1" si="345"/>
        <v>56.44314467490382</v>
      </c>
      <c r="T1816" s="38">
        <f t="shared" ca="1" si="346"/>
        <v>56.403510601568883</v>
      </c>
      <c r="U1816" s="38" t="str">
        <f t="shared" ca="1" si="347"/>
        <v>-</v>
      </c>
      <c r="V1816" s="38"/>
      <c r="W1816" s="38"/>
    </row>
    <row r="1817" spans="1:23" x14ac:dyDescent="0.35">
      <c r="A1817" s="2" t="str">
        <f>BASE_NOTAS[[#This Row],[Sigla]]&amp;BASE_NOTAS[[#This Row],[CÓDIGO]]</f>
        <v>CESP_SP</v>
      </c>
      <c r="B1817" s="4" t="s">
        <v>188</v>
      </c>
      <c r="C1817" s="4" t="s">
        <v>71</v>
      </c>
      <c r="D1817" s="4" t="s">
        <v>140</v>
      </c>
      <c r="E1817" s="42">
        <v>51.712592514855423</v>
      </c>
      <c r="F1817" s="4" t="s">
        <v>611</v>
      </c>
      <c r="G181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53.028263454679418</v>
      </c>
      <c r="H181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17" s="38">
        <f t="shared" ca="1" si="336"/>
        <v>48.833517021836826</v>
      </c>
      <c r="K1817" s="38" t="str">
        <f t="shared" ca="1" si="337"/>
        <v>-</v>
      </c>
      <c r="L1817" s="38">
        <f t="shared" ca="1" si="338"/>
        <v>71.526180534520364</v>
      </c>
      <c r="M1817" s="38">
        <f t="shared" ca="1" si="339"/>
        <v>58.024355695048079</v>
      </c>
      <c r="N1817" s="38">
        <f t="shared" ca="1" si="340"/>
        <v>87.662712843693711</v>
      </c>
      <c r="O1817" s="38">
        <f t="shared" ca="1" si="341"/>
        <v>50.804224466755556</v>
      </c>
      <c r="P1817" s="38">
        <f t="shared" ca="1" si="342"/>
        <v>53.638674171878158</v>
      </c>
      <c r="Q1817" s="38">
        <f t="shared" ca="1" si="343"/>
        <v>77.896265000109409</v>
      </c>
      <c r="R1817" s="38">
        <f t="shared" ca="1" si="344"/>
        <v>59.938815730098391</v>
      </c>
      <c r="S1817" s="38">
        <f t="shared" ca="1" si="345"/>
        <v>51.712592514855423</v>
      </c>
      <c r="T1817" s="38">
        <f t="shared" ca="1" si="346"/>
        <v>53.028263454679418</v>
      </c>
      <c r="U1817" s="38" t="str">
        <f t="shared" ca="1" si="347"/>
        <v>-</v>
      </c>
      <c r="V1817" s="38"/>
      <c r="W1817" s="38"/>
    </row>
    <row r="1818" spans="1:23" x14ac:dyDescent="0.35">
      <c r="A1818" s="2" t="str">
        <f>BASE_NOTAS[[#This Row],[Sigla]]&amp;BASE_NOTAS[[#This Row],[CÓDIGO]]</f>
        <v>DFSP_SP</v>
      </c>
      <c r="B1818" s="4" t="s">
        <v>189</v>
      </c>
      <c r="C1818" s="4" t="s">
        <v>71</v>
      </c>
      <c r="D1818" s="4" t="s">
        <v>140</v>
      </c>
      <c r="E1818" s="42">
        <v>33.710690178543032</v>
      </c>
      <c r="F1818" s="4" t="s">
        <v>611</v>
      </c>
      <c r="G181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33.728485666963735</v>
      </c>
      <c r="H181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18" s="38">
        <f t="shared" ca="1" si="336"/>
        <v>21.855435644241723</v>
      </c>
      <c r="K1818" s="38" t="str">
        <f t="shared" ca="1" si="337"/>
        <v>-</v>
      </c>
      <c r="L1818" s="38">
        <f t="shared" ca="1" si="338"/>
        <v>63.265191828020647</v>
      </c>
      <c r="M1818" s="38">
        <f t="shared" ca="1" si="339"/>
        <v>0</v>
      </c>
      <c r="N1818" s="38">
        <f t="shared" ca="1" si="340"/>
        <v>26.394317370764369</v>
      </c>
      <c r="O1818" s="38">
        <f t="shared" ca="1" si="341"/>
        <v>21.774058622831333</v>
      </c>
      <c r="P1818" s="38">
        <f t="shared" ca="1" si="342"/>
        <v>28.227264612494466</v>
      </c>
      <c r="Q1818" s="38">
        <f t="shared" ca="1" si="343"/>
        <v>43.608692116911342</v>
      </c>
      <c r="R1818" s="38">
        <f t="shared" ca="1" si="344"/>
        <v>43.784492375314564</v>
      </c>
      <c r="S1818" s="38">
        <f t="shared" ca="1" si="345"/>
        <v>33.710690178543032</v>
      </c>
      <c r="T1818" s="38">
        <f t="shared" ca="1" si="346"/>
        <v>33.728485666963735</v>
      </c>
      <c r="U1818" s="38" t="str">
        <f t="shared" ca="1" si="347"/>
        <v>-</v>
      </c>
      <c r="V1818" s="38"/>
      <c r="W1818" s="38"/>
    </row>
    <row r="1819" spans="1:23" x14ac:dyDescent="0.35">
      <c r="A1819" s="2" t="str">
        <f>BASE_NOTAS[[#This Row],[Sigla]]&amp;BASE_NOTAS[[#This Row],[CÓDIGO]]</f>
        <v>ESSP_SP</v>
      </c>
      <c r="B1819" s="4" t="s">
        <v>183</v>
      </c>
      <c r="C1819" s="4" t="s">
        <v>71</v>
      </c>
      <c r="D1819" s="4" t="s">
        <v>140</v>
      </c>
      <c r="E1819" s="42">
        <v>40.01349527168221</v>
      </c>
      <c r="F1819" s="4" t="s">
        <v>611</v>
      </c>
      <c r="G181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46.398460024228207</v>
      </c>
      <c r="H181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19" s="38">
        <f t="shared" ca="1" si="336"/>
        <v>75.436099903416519</v>
      </c>
      <c r="K1819" s="38" t="str">
        <f t="shared" ca="1" si="337"/>
        <v>-</v>
      </c>
      <c r="L1819" s="38">
        <f t="shared" ca="1" si="338"/>
        <v>66.670336745506404</v>
      </c>
      <c r="M1819" s="38">
        <f t="shared" ca="1" si="339"/>
        <v>72.242177206746618</v>
      </c>
      <c r="N1819" s="38">
        <f t="shared" ca="1" si="340"/>
        <v>64.694286782449097</v>
      </c>
      <c r="O1819" s="38">
        <f t="shared" ca="1" si="341"/>
        <v>28.986862793687536</v>
      </c>
      <c r="P1819" s="38">
        <f t="shared" ca="1" si="342"/>
        <v>26.734632814860745</v>
      </c>
      <c r="Q1819" s="38">
        <f t="shared" ca="1" si="343"/>
        <v>48.667979433789085</v>
      </c>
      <c r="R1819" s="38">
        <f t="shared" ca="1" si="344"/>
        <v>41.594224641141288</v>
      </c>
      <c r="S1819" s="38">
        <f t="shared" ca="1" si="345"/>
        <v>40.01349527168221</v>
      </c>
      <c r="T1819" s="38">
        <f t="shared" ca="1" si="346"/>
        <v>46.398460024228207</v>
      </c>
      <c r="U1819" s="38" t="str">
        <f t="shared" ca="1" si="347"/>
        <v>-</v>
      </c>
      <c r="V1819" s="38"/>
      <c r="W1819" s="38"/>
    </row>
    <row r="1820" spans="1:23" x14ac:dyDescent="0.35">
      <c r="A1820" s="2" t="str">
        <f>BASE_NOTAS[[#This Row],[Sigla]]&amp;BASE_NOTAS[[#This Row],[CÓDIGO]]</f>
        <v>GOSP_SP</v>
      </c>
      <c r="B1820" s="4" t="s">
        <v>190</v>
      </c>
      <c r="C1820" s="4" t="s">
        <v>71</v>
      </c>
      <c r="D1820" s="4" t="s">
        <v>140</v>
      </c>
      <c r="E1820" s="42">
        <v>92.789053993152891</v>
      </c>
      <c r="F1820" s="4" t="s">
        <v>611</v>
      </c>
      <c r="G182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95.08174632818772</v>
      </c>
      <c r="H182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20" s="38">
        <f t="shared" ca="1" si="336"/>
        <v>4.1206082327874043</v>
      </c>
      <c r="K1820" s="38" t="str">
        <f t="shared" ca="1" si="337"/>
        <v>-</v>
      </c>
      <c r="L1820" s="38">
        <f t="shared" ca="1" si="338"/>
        <v>61.224113257624687</v>
      </c>
      <c r="M1820" s="38">
        <f t="shared" ca="1" si="339"/>
        <v>43.159228349810085</v>
      </c>
      <c r="N1820" s="38">
        <f t="shared" ca="1" si="340"/>
        <v>59.470482275770657</v>
      </c>
      <c r="O1820" s="38">
        <f t="shared" ca="1" si="341"/>
        <v>73.689683522766799</v>
      </c>
      <c r="P1820" s="38">
        <f t="shared" ca="1" si="342"/>
        <v>82.003234655113161</v>
      </c>
      <c r="Q1820" s="38">
        <f t="shared" ca="1" si="343"/>
        <v>89.394664162865425</v>
      </c>
      <c r="R1820" s="38">
        <f t="shared" ca="1" si="344"/>
        <v>91.34009188256303</v>
      </c>
      <c r="S1820" s="38">
        <f t="shared" ca="1" si="345"/>
        <v>92.789053993152891</v>
      </c>
      <c r="T1820" s="38">
        <f t="shared" ca="1" si="346"/>
        <v>95.08174632818772</v>
      </c>
      <c r="U1820" s="38" t="str">
        <f t="shared" ca="1" si="347"/>
        <v>-</v>
      </c>
      <c r="V1820" s="38"/>
      <c r="W1820" s="38"/>
    </row>
    <row r="1821" spans="1:23" x14ac:dyDescent="0.35">
      <c r="A1821" s="2" t="str">
        <f>BASE_NOTAS[[#This Row],[Sigla]]&amp;BASE_NOTAS[[#This Row],[CÓDIGO]]</f>
        <v>MASP_SP</v>
      </c>
      <c r="B1821" s="4" t="s">
        <v>191</v>
      </c>
      <c r="C1821" s="4" t="s">
        <v>71</v>
      </c>
      <c r="D1821" s="4" t="s">
        <v>140</v>
      </c>
      <c r="E1821" s="42">
        <v>40.745094807391865</v>
      </c>
      <c r="F1821" s="4" t="s">
        <v>611</v>
      </c>
      <c r="G182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40.144688097315182</v>
      </c>
      <c r="H182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21" s="38">
        <f t="shared" ca="1" si="336"/>
        <v>61.540784614324657</v>
      </c>
      <c r="K1821" s="38" t="str">
        <f t="shared" ca="1" si="337"/>
        <v>-</v>
      </c>
      <c r="L1821" s="38">
        <f t="shared" ca="1" si="338"/>
        <v>83.635248960021585</v>
      </c>
      <c r="M1821" s="38">
        <f t="shared" ca="1" si="339"/>
        <v>59.925301419939721</v>
      </c>
      <c r="N1821" s="38">
        <f t="shared" ca="1" si="340"/>
        <v>96.1220813649186</v>
      </c>
      <c r="O1821" s="38">
        <f t="shared" ca="1" si="341"/>
        <v>45.876255285632539</v>
      </c>
      <c r="P1821" s="38">
        <f t="shared" ca="1" si="342"/>
        <v>30.100435463064215</v>
      </c>
      <c r="Q1821" s="38">
        <f t="shared" ca="1" si="343"/>
        <v>56.341806790315978</v>
      </c>
      <c r="R1821" s="38">
        <f t="shared" ca="1" si="344"/>
        <v>49.949276889651827</v>
      </c>
      <c r="S1821" s="38">
        <f t="shared" ca="1" si="345"/>
        <v>40.745094807391865</v>
      </c>
      <c r="T1821" s="38">
        <f t="shared" ca="1" si="346"/>
        <v>40.144688097315182</v>
      </c>
      <c r="U1821" s="38" t="str">
        <f t="shared" ca="1" si="347"/>
        <v>-</v>
      </c>
      <c r="V1821" s="38"/>
      <c r="W1821" s="38"/>
    </row>
    <row r="1822" spans="1:23" x14ac:dyDescent="0.35">
      <c r="A1822" s="2" t="str">
        <f>BASE_NOTAS[[#This Row],[Sigla]]&amp;BASE_NOTAS[[#This Row],[CÓDIGO]]</f>
        <v>MGSP_SP</v>
      </c>
      <c r="B1822" s="4" t="s">
        <v>192</v>
      </c>
      <c r="C1822" s="4" t="s">
        <v>71</v>
      </c>
      <c r="D1822" s="4" t="s">
        <v>140</v>
      </c>
      <c r="E1822" s="42">
        <v>97.878458541932702</v>
      </c>
      <c r="F1822" s="4" t="s">
        <v>611</v>
      </c>
      <c r="G182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99.665022876351713</v>
      </c>
      <c r="H182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22" s="38">
        <f t="shared" ca="1" si="336"/>
        <v>67.089438256598271</v>
      </c>
      <c r="K1822" s="38" t="str">
        <f t="shared" ca="1" si="337"/>
        <v>-</v>
      </c>
      <c r="L1822" s="38">
        <f t="shared" ca="1" si="338"/>
        <v>90.718948097556364</v>
      </c>
      <c r="M1822" s="38">
        <f t="shared" ca="1" si="339"/>
        <v>84.899048527100348</v>
      </c>
      <c r="N1822" s="38">
        <f t="shared" ca="1" si="340"/>
        <v>80.967270502667986</v>
      </c>
      <c r="O1822" s="38">
        <f t="shared" ca="1" si="341"/>
        <v>96.218705427912596</v>
      </c>
      <c r="P1822" s="38">
        <f t="shared" ca="1" si="342"/>
        <v>100</v>
      </c>
      <c r="Q1822" s="38">
        <f t="shared" ca="1" si="343"/>
        <v>98.859508261780675</v>
      </c>
      <c r="R1822" s="38">
        <f t="shared" ca="1" si="344"/>
        <v>99.324382352947566</v>
      </c>
      <c r="S1822" s="38">
        <f t="shared" ca="1" si="345"/>
        <v>97.878458541932702</v>
      </c>
      <c r="T1822" s="38">
        <f t="shared" ca="1" si="346"/>
        <v>99.665022876351713</v>
      </c>
      <c r="U1822" s="38" t="str">
        <f t="shared" ca="1" si="347"/>
        <v>-</v>
      </c>
      <c r="V1822" s="38"/>
      <c r="W1822" s="38"/>
    </row>
    <row r="1823" spans="1:23" x14ac:dyDescent="0.35">
      <c r="A1823" s="2" t="str">
        <f>BASE_NOTAS[[#This Row],[Sigla]]&amp;BASE_NOTAS[[#This Row],[CÓDIGO]]</f>
        <v>MSSP_SP</v>
      </c>
      <c r="B1823" s="4" t="s">
        <v>193</v>
      </c>
      <c r="C1823" s="4" t="s">
        <v>71</v>
      </c>
      <c r="D1823" s="4" t="s">
        <v>140</v>
      </c>
      <c r="E1823" s="42">
        <v>94.703911351494014</v>
      </c>
      <c r="F1823" s="4" t="s">
        <v>611</v>
      </c>
      <c r="G182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94.095115841016138</v>
      </c>
      <c r="H182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23" s="38">
        <f t="shared" ca="1" si="336"/>
        <v>76.96486704621249</v>
      </c>
      <c r="K1823" s="38" t="str">
        <f t="shared" ca="1" si="337"/>
        <v>-</v>
      </c>
      <c r="L1823" s="38">
        <f t="shared" ca="1" si="338"/>
        <v>97.234232453544635</v>
      </c>
      <c r="M1823" s="38">
        <f t="shared" ca="1" si="339"/>
        <v>86.552520968739799</v>
      </c>
      <c r="N1823" s="38">
        <f t="shared" ca="1" si="340"/>
        <v>74.98215681609625</v>
      </c>
      <c r="O1823" s="38">
        <f t="shared" ca="1" si="341"/>
        <v>94.035365238842331</v>
      </c>
      <c r="P1823" s="38">
        <f t="shared" ca="1" si="342"/>
        <v>94.906630125030901</v>
      </c>
      <c r="Q1823" s="38">
        <f t="shared" ca="1" si="343"/>
        <v>95.103926205406054</v>
      </c>
      <c r="R1823" s="38">
        <f t="shared" ca="1" si="344"/>
        <v>92.847351349776787</v>
      </c>
      <c r="S1823" s="38">
        <f t="shared" ca="1" si="345"/>
        <v>94.703911351494014</v>
      </c>
      <c r="T1823" s="38">
        <f t="shared" ca="1" si="346"/>
        <v>94.095115841016138</v>
      </c>
      <c r="U1823" s="38" t="str">
        <f t="shared" ca="1" si="347"/>
        <v>-</v>
      </c>
      <c r="V1823" s="38"/>
      <c r="W1823" s="38"/>
    </row>
    <row r="1824" spans="1:23" x14ac:dyDescent="0.35">
      <c r="A1824" s="2" t="str">
        <f>BASE_NOTAS[[#This Row],[Sigla]]&amp;BASE_NOTAS[[#This Row],[CÓDIGO]]</f>
        <v>MTSP_SP</v>
      </c>
      <c r="B1824" s="4" t="s">
        <v>195</v>
      </c>
      <c r="C1824" s="4" t="s">
        <v>71</v>
      </c>
      <c r="D1824" s="4" t="s">
        <v>140</v>
      </c>
      <c r="E1824" s="42">
        <v>94.569596924693045</v>
      </c>
      <c r="F1824" s="4" t="s">
        <v>611</v>
      </c>
      <c r="G182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94.471912166172245</v>
      </c>
      <c r="H182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24" s="38">
        <f t="shared" ca="1" si="336"/>
        <v>66.782270488061172</v>
      </c>
      <c r="K1824" s="38" t="str">
        <f t="shared" ca="1" si="337"/>
        <v>-</v>
      </c>
      <c r="L1824" s="38">
        <f t="shared" ca="1" si="338"/>
        <v>100</v>
      </c>
      <c r="M1824" s="38">
        <f t="shared" ca="1" si="339"/>
        <v>70.998973653776318</v>
      </c>
      <c r="N1824" s="38">
        <f t="shared" ca="1" si="340"/>
        <v>82.595248615029064</v>
      </c>
      <c r="O1824" s="38">
        <f t="shared" ca="1" si="341"/>
        <v>83.421177437218432</v>
      </c>
      <c r="P1824" s="38">
        <f t="shared" ca="1" si="342"/>
        <v>86.819785492445916</v>
      </c>
      <c r="Q1824" s="38">
        <f t="shared" ca="1" si="343"/>
        <v>95.085884698917781</v>
      </c>
      <c r="R1824" s="38">
        <f t="shared" ca="1" si="344"/>
        <v>94.845604277789761</v>
      </c>
      <c r="S1824" s="38">
        <f t="shared" ca="1" si="345"/>
        <v>94.569596924693045</v>
      </c>
      <c r="T1824" s="38">
        <f t="shared" ca="1" si="346"/>
        <v>94.471912166172245</v>
      </c>
      <c r="U1824" s="38" t="str">
        <f t="shared" ca="1" si="347"/>
        <v>-</v>
      </c>
      <c r="V1824" s="38"/>
      <c r="W1824" s="38"/>
    </row>
    <row r="1825" spans="1:23" x14ac:dyDescent="0.35">
      <c r="A1825" s="2" t="str">
        <f>BASE_NOTAS[[#This Row],[Sigla]]&amp;BASE_NOTAS[[#This Row],[CÓDIGO]]</f>
        <v>PASP_SP</v>
      </c>
      <c r="B1825" s="4" t="s">
        <v>196</v>
      </c>
      <c r="C1825" s="4" t="s">
        <v>71</v>
      </c>
      <c r="D1825" s="4" t="s">
        <v>140</v>
      </c>
      <c r="E1825" s="42">
        <v>47.327852848715622</v>
      </c>
      <c r="F1825" s="4" t="s">
        <v>611</v>
      </c>
      <c r="G182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44.931709926374893</v>
      </c>
      <c r="H182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25" s="38">
        <f t="shared" ca="1" si="336"/>
        <v>53.163528111192285</v>
      </c>
      <c r="K1825" s="38" t="str">
        <f t="shared" ca="1" si="337"/>
        <v>-</v>
      </c>
      <c r="L1825" s="38">
        <f t="shared" ca="1" si="338"/>
        <v>53.007919003992157</v>
      </c>
      <c r="M1825" s="38">
        <f t="shared" ca="1" si="339"/>
        <v>16.478945514109427</v>
      </c>
      <c r="N1825" s="38">
        <f t="shared" ca="1" si="340"/>
        <v>93.793970703191377</v>
      </c>
      <c r="O1825" s="38">
        <f t="shared" ca="1" si="341"/>
        <v>30.850676798591522</v>
      </c>
      <c r="P1825" s="38">
        <f t="shared" ca="1" si="342"/>
        <v>26.759645722797814</v>
      </c>
      <c r="Q1825" s="38">
        <f t="shared" ca="1" si="343"/>
        <v>54.890153102346758</v>
      </c>
      <c r="R1825" s="38">
        <f t="shared" ca="1" si="344"/>
        <v>53.610095594775487</v>
      </c>
      <c r="S1825" s="38">
        <f t="shared" ca="1" si="345"/>
        <v>47.327852848715622</v>
      </c>
      <c r="T1825" s="38">
        <f t="shared" ca="1" si="346"/>
        <v>44.931709926374893</v>
      </c>
      <c r="U1825" s="38" t="str">
        <f t="shared" ca="1" si="347"/>
        <v>-</v>
      </c>
      <c r="V1825" s="38"/>
      <c r="W1825" s="38"/>
    </row>
    <row r="1826" spans="1:23" x14ac:dyDescent="0.35">
      <c r="A1826" s="2" t="str">
        <f>BASE_NOTAS[[#This Row],[Sigla]]&amp;BASE_NOTAS[[#This Row],[CÓDIGO]]</f>
        <v>PBSP_SP</v>
      </c>
      <c r="B1826" s="4" t="s">
        <v>197</v>
      </c>
      <c r="C1826" s="4" t="s">
        <v>71</v>
      </c>
      <c r="D1826" s="4" t="s">
        <v>140</v>
      </c>
      <c r="E1826" s="42">
        <v>87.964610901906426</v>
      </c>
      <c r="F1826" s="4" t="s">
        <v>611</v>
      </c>
      <c r="G182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79.668492132438473</v>
      </c>
      <c r="H182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26" s="38">
        <f t="shared" ca="1" si="336"/>
        <v>84.886501934493751</v>
      </c>
      <c r="K1826" s="38" t="str">
        <f t="shared" ca="1" si="337"/>
        <v>-</v>
      </c>
      <c r="L1826" s="38">
        <f t="shared" ca="1" si="338"/>
        <v>83.393327934809747</v>
      </c>
      <c r="M1826" s="38">
        <f t="shared" ca="1" si="339"/>
        <v>91.963409300427614</v>
      </c>
      <c r="N1826" s="38">
        <f t="shared" ca="1" si="340"/>
        <v>100</v>
      </c>
      <c r="O1826" s="38">
        <f t="shared" ca="1" si="341"/>
        <v>91.865717196737975</v>
      </c>
      <c r="P1826" s="38">
        <f t="shared" ca="1" si="342"/>
        <v>84.177108186686738</v>
      </c>
      <c r="Q1826" s="38">
        <f t="shared" ca="1" si="343"/>
        <v>88.823455144589758</v>
      </c>
      <c r="R1826" s="38">
        <f t="shared" ca="1" si="344"/>
        <v>88.565946062879306</v>
      </c>
      <c r="S1826" s="38">
        <f t="shared" ca="1" si="345"/>
        <v>87.964610901906426</v>
      </c>
      <c r="T1826" s="38">
        <f t="shared" ca="1" si="346"/>
        <v>79.668492132438473</v>
      </c>
      <c r="U1826" s="38" t="str">
        <f t="shared" ca="1" si="347"/>
        <v>-</v>
      </c>
      <c r="V1826" s="38"/>
      <c r="W1826" s="38"/>
    </row>
    <row r="1827" spans="1:23" x14ac:dyDescent="0.35">
      <c r="A1827" s="2" t="str">
        <f>BASE_NOTAS[[#This Row],[Sigla]]&amp;BASE_NOTAS[[#This Row],[CÓDIGO]]</f>
        <v>PESP_SP</v>
      </c>
      <c r="B1827" s="4" t="s">
        <v>198</v>
      </c>
      <c r="C1827" s="4" t="s">
        <v>71</v>
      </c>
      <c r="D1827" s="4" t="s">
        <v>140</v>
      </c>
      <c r="E1827" s="42">
        <v>37.935057786601348</v>
      </c>
      <c r="F1827" s="4" t="s">
        <v>611</v>
      </c>
      <c r="G182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31.018021895949687</v>
      </c>
      <c r="H182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27" s="38">
        <f t="shared" ca="1" si="336"/>
        <v>43.885371465456615</v>
      </c>
      <c r="K1827" s="38" t="str">
        <f t="shared" ca="1" si="337"/>
        <v>-</v>
      </c>
      <c r="L1827" s="38">
        <f t="shared" ca="1" si="338"/>
        <v>29.697222402425325</v>
      </c>
      <c r="M1827" s="38">
        <f t="shared" ca="1" si="339"/>
        <v>36.337436910569565</v>
      </c>
      <c r="N1827" s="38">
        <f t="shared" ca="1" si="340"/>
        <v>53.529551711246306</v>
      </c>
      <c r="O1827" s="38">
        <f t="shared" ca="1" si="341"/>
        <v>54.652901132050104</v>
      </c>
      <c r="P1827" s="38">
        <f t="shared" ca="1" si="342"/>
        <v>52.049163847169716</v>
      </c>
      <c r="Q1827" s="38">
        <f t="shared" ca="1" si="343"/>
        <v>63.943973466296775</v>
      </c>
      <c r="R1827" s="38">
        <f t="shared" ca="1" si="344"/>
        <v>57.806041847515864</v>
      </c>
      <c r="S1827" s="38">
        <f t="shared" ca="1" si="345"/>
        <v>37.935057786601348</v>
      </c>
      <c r="T1827" s="38">
        <f t="shared" ca="1" si="346"/>
        <v>31.018021895949687</v>
      </c>
      <c r="U1827" s="38" t="str">
        <f t="shared" ca="1" si="347"/>
        <v>-</v>
      </c>
      <c r="V1827" s="38"/>
      <c r="W1827" s="38"/>
    </row>
    <row r="1828" spans="1:23" x14ac:dyDescent="0.35">
      <c r="A1828" s="2" t="str">
        <f>BASE_NOTAS[[#This Row],[Sigla]]&amp;BASE_NOTAS[[#This Row],[CÓDIGO]]</f>
        <v>PISP_SP</v>
      </c>
      <c r="B1828" s="4" t="s">
        <v>199</v>
      </c>
      <c r="C1828" s="4" t="s">
        <v>71</v>
      </c>
      <c r="D1828" s="4" t="s">
        <v>140</v>
      </c>
      <c r="E1828" s="42">
        <v>54.089683720076479</v>
      </c>
      <c r="F1828" s="4" t="s">
        <v>611</v>
      </c>
      <c r="G182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51.027568666308056</v>
      </c>
      <c r="H182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28" s="38">
        <f t="shared" ca="1" si="336"/>
        <v>60.1089483687052</v>
      </c>
      <c r="K1828" s="38" t="str">
        <f t="shared" ca="1" si="337"/>
        <v>-</v>
      </c>
      <c r="L1828" s="38">
        <f t="shared" ca="1" si="338"/>
        <v>72.411166951257684</v>
      </c>
      <c r="M1828" s="38">
        <f t="shared" ca="1" si="339"/>
        <v>47.141112569171071</v>
      </c>
      <c r="N1828" s="38">
        <f t="shared" ca="1" si="340"/>
        <v>48.740781021649738</v>
      </c>
      <c r="O1828" s="38">
        <f t="shared" ca="1" si="341"/>
        <v>40.803242696663453</v>
      </c>
      <c r="P1828" s="38">
        <f t="shared" ca="1" si="342"/>
        <v>33.066759388822277</v>
      </c>
      <c r="Q1828" s="38">
        <f t="shared" ca="1" si="343"/>
        <v>59.463117584368469</v>
      </c>
      <c r="R1828" s="38">
        <f t="shared" ca="1" si="344"/>
        <v>52.370493179456361</v>
      </c>
      <c r="S1828" s="38">
        <f t="shared" ca="1" si="345"/>
        <v>54.089683720076479</v>
      </c>
      <c r="T1828" s="38">
        <f t="shared" ca="1" si="346"/>
        <v>51.027568666308056</v>
      </c>
      <c r="U1828" s="38" t="str">
        <f t="shared" ca="1" si="347"/>
        <v>-</v>
      </c>
      <c r="V1828" s="38"/>
      <c r="W1828" s="38"/>
    </row>
    <row r="1829" spans="1:23" x14ac:dyDescent="0.35">
      <c r="A1829" s="2" t="str">
        <f>BASE_NOTAS[[#This Row],[Sigla]]&amp;BASE_NOTAS[[#This Row],[CÓDIGO]]</f>
        <v>PRSP_SP</v>
      </c>
      <c r="B1829" s="4" t="s">
        <v>200</v>
      </c>
      <c r="C1829" s="4" t="s">
        <v>71</v>
      </c>
      <c r="D1829" s="4" t="s">
        <v>140</v>
      </c>
      <c r="E1829" s="42">
        <v>87.710439317891797</v>
      </c>
      <c r="F1829" s="4" t="s">
        <v>611</v>
      </c>
      <c r="G182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87.386531273568053</v>
      </c>
      <c r="H182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29" s="38">
        <f t="shared" ca="1" si="336"/>
        <v>69.598676928080081</v>
      </c>
      <c r="K1829" s="38" t="str">
        <f t="shared" ca="1" si="337"/>
        <v>-</v>
      </c>
      <c r="L1829" s="38">
        <f t="shared" ca="1" si="338"/>
        <v>84.318829363857461</v>
      </c>
      <c r="M1829" s="38">
        <f t="shared" ca="1" si="339"/>
        <v>72.049065359768178</v>
      </c>
      <c r="N1829" s="38">
        <f t="shared" ca="1" si="340"/>
        <v>57.383679434456049</v>
      </c>
      <c r="O1829" s="38">
        <f t="shared" ca="1" si="341"/>
        <v>82.722019111075497</v>
      </c>
      <c r="P1829" s="38">
        <f t="shared" ca="1" si="342"/>
        <v>87.269533054994739</v>
      </c>
      <c r="Q1829" s="38">
        <f t="shared" ca="1" si="343"/>
        <v>90.719580502303984</v>
      </c>
      <c r="R1829" s="38">
        <f t="shared" ca="1" si="344"/>
        <v>88.198579013744393</v>
      </c>
      <c r="S1829" s="38">
        <f t="shared" ca="1" si="345"/>
        <v>87.710439317891797</v>
      </c>
      <c r="T1829" s="38">
        <f t="shared" ca="1" si="346"/>
        <v>87.386531273568053</v>
      </c>
      <c r="U1829" s="38" t="str">
        <f t="shared" ca="1" si="347"/>
        <v>-</v>
      </c>
      <c r="V1829" s="38"/>
      <c r="W1829" s="38"/>
    </row>
    <row r="1830" spans="1:23" x14ac:dyDescent="0.35">
      <c r="A1830" s="2" t="str">
        <f>BASE_NOTAS[[#This Row],[Sigla]]&amp;BASE_NOTAS[[#This Row],[CÓDIGO]]</f>
        <v>RJSP_SP</v>
      </c>
      <c r="B1830" s="4" t="s">
        <v>201</v>
      </c>
      <c r="C1830" s="4" t="s">
        <v>71</v>
      </c>
      <c r="D1830" s="4" t="s">
        <v>140</v>
      </c>
      <c r="E1830" s="42">
        <v>15.453929685117302</v>
      </c>
      <c r="F1830" s="4" t="s">
        <v>611</v>
      </c>
      <c r="G183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183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30" s="38">
        <f t="shared" ca="1" si="336"/>
        <v>7.6105392722843561</v>
      </c>
      <c r="K1830" s="38" t="str">
        <f t="shared" ca="1" si="337"/>
        <v>-</v>
      </c>
      <c r="L1830" s="38">
        <f t="shared" ca="1" si="338"/>
        <v>12.189152797352904</v>
      </c>
      <c r="M1830" s="38">
        <f t="shared" ca="1" si="339"/>
        <v>9.0282924703076759</v>
      </c>
      <c r="N1830" s="38">
        <f t="shared" ca="1" si="340"/>
        <v>0</v>
      </c>
      <c r="O1830" s="38">
        <f t="shared" ca="1" si="341"/>
        <v>37.326639309510178</v>
      </c>
      <c r="P1830" s="38">
        <f t="shared" ca="1" si="342"/>
        <v>37.735817938812055</v>
      </c>
      <c r="Q1830" s="38">
        <f t="shared" ca="1" si="343"/>
        <v>55.122374763265846</v>
      </c>
      <c r="R1830" s="38">
        <f t="shared" ca="1" si="344"/>
        <v>51.32745072071743</v>
      </c>
      <c r="S1830" s="38">
        <f t="shared" ca="1" si="345"/>
        <v>15.453929685117302</v>
      </c>
      <c r="T1830" s="38">
        <f t="shared" ca="1" si="346"/>
        <v>0</v>
      </c>
      <c r="U1830" s="38" t="str">
        <f t="shared" ca="1" si="347"/>
        <v>-</v>
      </c>
      <c r="V1830" s="38"/>
      <c r="W1830" s="38"/>
    </row>
    <row r="1831" spans="1:23" x14ac:dyDescent="0.35">
      <c r="A1831" s="2" t="str">
        <f>BASE_NOTAS[[#This Row],[Sigla]]&amp;BASE_NOTAS[[#This Row],[CÓDIGO]]</f>
        <v>RNSP_SP</v>
      </c>
      <c r="B1831" s="4" t="s">
        <v>202</v>
      </c>
      <c r="C1831" s="4" t="s">
        <v>71</v>
      </c>
      <c r="D1831" s="4" t="s">
        <v>140</v>
      </c>
      <c r="E1831" s="42">
        <v>47.528360575695871</v>
      </c>
      <c r="F1831" s="4" t="s">
        <v>611</v>
      </c>
      <c r="G183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56.365860990034271</v>
      </c>
      <c r="H183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31" s="38">
        <f t="shared" ca="1" si="336"/>
        <v>75.403837936407825</v>
      </c>
      <c r="K1831" s="38" t="str">
        <f t="shared" ca="1" si="337"/>
        <v>-</v>
      </c>
      <c r="L1831" s="38">
        <f t="shared" ca="1" si="338"/>
        <v>56.219132097691386</v>
      </c>
      <c r="M1831" s="38">
        <f t="shared" ca="1" si="339"/>
        <v>61.829417753240548</v>
      </c>
      <c r="N1831" s="38">
        <f t="shared" ca="1" si="340"/>
        <v>73.377969615606844</v>
      </c>
      <c r="O1831" s="38">
        <f t="shared" ca="1" si="341"/>
        <v>57.632259687574376</v>
      </c>
      <c r="P1831" s="38">
        <f t="shared" ca="1" si="342"/>
        <v>43.921184624259354</v>
      </c>
      <c r="Q1831" s="38">
        <f t="shared" ca="1" si="343"/>
        <v>64.062132333912842</v>
      </c>
      <c r="R1831" s="38">
        <f t="shared" ca="1" si="344"/>
        <v>57.366110445882569</v>
      </c>
      <c r="S1831" s="38">
        <f t="shared" ca="1" si="345"/>
        <v>47.528360575695871</v>
      </c>
      <c r="T1831" s="38">
        <f t="shared" ca="1" si="346"/>
        <v>56.365860990034271</v>
      </c>
      <c r="U1831" s="38" t="str">
        <f t="shared" ca="1" si="347"/>
        <v>-</v>
      </c>
      <c r="V1831" s="38"/>
      <c r="W1831" s="38"/>
    </row>
    <row r="1832" spans="1:23" x14ac:dyDescent="0.35">
      <c r="A1832" s="2" t="str">
        <f>BASE_NOTAS[[#This Row],[Sigla]]&amp;BASE_NOTAS[[#This Row],[CÓDIGO]]</f>
        <v>ROSP_SP</v>
      </c>
      <c r="B1832" s="4" t="s">
        <v>203</v>
      </c>
      <c r="C1832" s="4" t="s">
        <v>71</v>
      </c>
      <c r="D1832" s="4" t="s">
        <v>140</v>
      </c>
      <c r="E1832" s="42">
        <v>20.146563003551449</v>
      </c>
      <c r="F1832" s="4" t="s">
        <v>611</v>
      </c>
      <c r="G183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36.62120111987511</v>
      </c>
      <c r="H183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32" s="38">
        <f t="shared" ca="1" si="336"/>
        <v>36.907613513497452</v>
      </c>
      <c r="K1832" s="38" t="str">
        <f t="shared" ca="1" si="337"/>
        <v>-</v>
      </c>
      <c r="L1832" s="38">
        <f t="shared" ca="1" si="338"/>
        <v>80.758743835336219</v>
      </c>
      <c r="M1832" s="38">
        <f t="shared" ca="1" si="339"/>
        <v>8.5263751317011724</v>
      </c>
      <c r="N1832" s="38">
        <f t="shared" ca="1" si="340"/>
        <v>46.987050946538432</v>
      </c>
      <c r="O1832" s="38">
        <f t="shared" ca="1" si="341"/>
        <v>0</v>
      </c>
      <c r="P1832" s="38">
        <f t="shared" ca="1" si="342"/>
        <v>0</v>
      </c>
      <c r="Q1832" s="38">
        <f t="shared" ca="1" si="343"/>
        <v>15.113132189148033</v>
      </c>
      <c r="R1832" s="38">
        <f t="shared" ca="1" si="344"/>
        <v>5.3217736738255184</v>
      </c>
      <c r="S1832" s="38">
        <f t="shared" ca="1" si="345"/>
        <v>20.146563003551449</v>
      </c>
      <c r="T1832" s="38">
        <f t="shared" ca="1" si="346"/>
        <v>36.62120111987511</v>
      </c>
      <c r="U1832" s="38" t="str">
        <f t="shared" ca="1" si="347"/>
        <v>-</v>
      </c>
      <c r="V1832" s="38"/>
      <c r="W1832" s="38"/>
    </row>
    <row r="1833" spans="1:23" x14ac:dyDescent="0.35">
      <c r="A1833" s="2" t="str">
        <f>BASE_NOTAS[[#This Row],[Sigla]]&amp;BASE_NOTAS[[#This Row],[CÓDIGO]]</f>
        <v>RRSP_SP</v>
      </c>
      <c r="B1833" s="4" t="s">
        <v>204</v>
      </c>
      <c r="C1833" s="4" t="s">
        <v>71</v>
      </c>
      <c r="D1833" s="4" t="s">
        <v>140</v>
      </c>
      <c r="E1833" s="42">
        <v>72.635948419645175</v>
      </c>
      <c r="F1833" s="4" t="s">
        <v>611</v>
      </c>
      <c r="G183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76.396520634330088</v>
      </c>
      <c r="H183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33" s="38">
        <f t="shared" ca="1" si="336"/>
        <v>71.222491758174101</v>
      </c>
      <c r="K1833" s="38" t="str">
        <f t="shared" ca="1" si="337"/>
        <v>-</v>
      </c>
      <c r="L1833" s="38">
        <f t="shared" ca="1" si="338"/>
        <v>0</v>
      </c>
      <c r="M1833" s="38">
        <f t="shared" ca="1" si="339"/>
        <v>61.728295624466163</v>
      </c>
      <c r="N1833" s="38">
        <f t="shared" ca="1" si="340"/>
        <v>69.493253577133544</v>
      </c>
      <c r="O1833" s="38">
        <f t="shared" ca="1" si="341"/>
        <v>70.357264947756249</v>
      </c>
      <c r="P1833" s="38">
        <f t="shared" ca="1" si="342"/>
        <v>51.775953486727218</v>
      </c>
      <c r="Q1833" s="38">
        <f t="shared" ca="1" si="343"/>
        <v>80.106291692366554</v>
      </c>
      <c r="R1833" s="38">
        <f t="shared" ca="1" si="344"/>
        <v>72.431299533349033</v>
      </c>
      <c r="S1833" s="38">
        <f t="shared" ca="1" si="345"/>
        <v>72.635948419645175</v>
      </c>
      <c r="T1833" s="38">
        <f t="shared" ca="1" si="346"/>
        <v>76.396520634330088</v>
      </c>
      <c r="U1833" s="38" t="str">
        <f t="shared" ca="1" si="347"/>
        <v>-</v>
      </c>
      <c r="V1833" s="38"/>
      <c r="W1833" s="38"/>
    </row>
    <row r="1834" spans="1:23" x14ac:dyDescent="0.35">
      <c r="A1834" s="2" t="str">
        <f>BASE_NOTAS[[#This Row],[Sigla]]&amp;BASE_NOTAS[[#This Row],[CÓDIGO]]</f>
        <v>RSSP_SP</v>
      </c>
      <c r="B1834" s="4" t="s">
        <v>205</v>
      </c>
      <c r="C1834" s="4" t="s">
        <v>71</v>
      </c>
      <c r="D1834" s="4" t="s">
        <v>140</v>
      </c>
      <c r="E1834" s="42">
        <v>82.86543387622244</v>
      </c>
      <c r="F1834" s="4" t="s">
        <v>611</v>
      </c>
      <c r="G183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79.588575130181766</v>
      </c>
      <c r="H183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34" s="38">
        <f t="shared" ca="1" si="336"/>
        <v>35.639843973175516</v>
      </c>
      <c r="K1834" s="38" t="str">
        <f t="shared" ca="1" si="337"/>
        <v>-</v>
      </c>
      <c r="L1834" s="38">
        <f t="shared" ca="1" si="338"/>
        <v>74.342131432406319</v>
      </c>
      <c r="M1834" s="38">
        <f t="shared" ca="1" si="339"/>
        <v>52.436226208585559</v>
      </c>
      <c r="N1834" s="38">
        <f t="shared" ca="1" si="340"/>
        <v>56.041192264554937</v>
      </c>
      <c r="O1834" s="38">
        <f t="shared" ca="1" si="341"/>
        <v>62.944849419260024</v>
      </c>
      <c r="P1834" s="38">
        <f t="shared" ca="1" si="342"/>
        <v>68.526312190160041</v>
      </c>
      <c r="Q1834" s="38">
        <f t="shared" ca="1" si="343"/>
        <v>81.606131147317114</v>
      </c>
      <c r="R1834" s="38">
        <f t="shared" ca="1" si="344"/>
        <v>78.894775332019577</v>
      </c>
      <c r="S1834" s="38">
        <f t="shared" ca="1" si="345"/>
        <v>82.86543387622244</v>
      </c>
      <c r="T1834" s="38">
        <f t="shared" ca="1" si="346"/>
        <v>79.588575130181766</v>
      </c>
      <c r="U1834" s="38" t="str">
        <f t="shared" ca="1" si="347"/>
        <v>-</v>
      </c>
      <c r="V1834" s="38"/>
      <c r="W1834" s="38"/>
    </row>
    <row r="1835" spans="1:23" x14ac:dyDescent="0.35">
      <c r="A1835" s="2" t="str">
        <f>BASE_NOTAS[[#This Row],[Sigla]]&amp;BASE_NOTAS[[#This Row],[CÓDIGO]]</f>
        <v>SCSP_SP</v>
      </c>
      <c r="B1835" s="4" t="s">
        <v>194</v>
      </c>
      <c r="C1835" s="4" t="s">
        <v>71</v>
      </c>
      <c r="D1835" s="4" t="s">
        <v>140</v>
      </c>
      <c r="E1835" s="42">
        <v>100</v>
      </c>
      <c r="F1835" s="4" t="s">
        <v>611</v>
      </c>
      <c r="G183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183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35" s="38">
        <f t="shared" ca="1" si="336"/>
        <v>69.919496684799142</v>
      </c>
      <c r="K1835" s="38" t="str">
        <f t="shared" ca="1" si="337"/>
        <v>-</v>
      </c>
      <c r="L1835" s="38">
        <f t="shared" ca="1" si="338"/>
        <v>97.007744586870686</v>
      </c>
      <c r="M1835" s="38">
        <f t="shared" ca="1" si="339"/>
        <v>100</v>
      </c>
      <c r="N1835" s="38">
        <f t="shared" ca="1" si="340"/>
        <v>73.388165720694701</v>
      </c>
      <c r="O1835" s="38">
        <f t="shared" ca="1" si="341"/>
        <v>100</v>
      </c>
      <c r="P1835" s="38">
        <f t="shared" ca="1" si="342"/>
        <v>99.448151123640088</v>
      </c>
      <c r="Q1835" s="38">
        <f t="shared" ca="1" si="343"/>
        <v>100</v>
      </c>
      <c r="R1835" s="38">
        <f t="shared" ca="1" si="344"/>
        <v>100</v>
      </c>
      <c r="S1835" s="38">
        <f t="shared" ca="1" si="345"/>
        <v>100</v>
      </c>
      <c r="T1835" s="38">
        <f t="shared" ca="1" si="346"/>
        <v>100</v>
      </c>
      <c r="U1835" s="38" t="str">
        <f t="shared" ca="1" si="347"/>
        <v>-</v>
      </c>
      <c r="V1835" s="38"/>
      <c r="W1835" s="38"/>
    </row>
    <row r="1836" spans="1:23" x14ac:dyDescent="0.35">
      <c r="A1836" s="2" t="str">
        <f>BASE_NOTAS[[#This Row],[Sigla]]&amp;BASE_NOTAS[[#This Row],[CÓDIGO]]</f>
        <v>SESP_SP</v>
      </c>
      <c r="B1836" s="4" t="s">
        <v>206</v>
      </c>
      <c r="C1836" s="4" t="s">
        <v>71</v>
      </c>
      <c r="D1836" s="4" t="s">
        <v>140</v>
      </c>
      <c r="E1836" s="42">
        <v>78.310641832934493</v>
      </c>
      <c r="F1836" s="4" t="s">
        <v>611</v>
      </c>
      <c r="G183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78.209804945775105</v>
      </c>
      <c r="H183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36" s="38">
        <f t="shared" ca="1" si="336"/>
        <v>56.020585449137457</v>
      </c>
      <c r="K1836" s="38" t="str">
        <f t="shared" ca="1" si="337"/>
        <v>-</v>
      </c>
      <c r="L1836" s="38">
        <f t="shared" ca="1" si="338"/>
        <v>75.46352346236587</v>
      </c>
      <c r="M1836" s="38">
        <f t="shared" ca="1" si="339"/>
        <v>43.65726509218657</v>
      </c>
      <c r="N1836" s="38">
        <f t="shared" ca="1" si="340"/>
        <v>78.605172823981249</v>
      </c>
      <c r="O1836" s="38">
        <f t="shared" ca="1" si="341"/>
        <v>60.811648248753976</v>
      </c>
      <c r="P1836" s="38">
        <f t="shared" ca="1" si="342"/>
        <v>64.953960765531619</v>
      </c>
      <c r="Q1836" s="38">
        <f t="shared" ca="1" si="343"/>
        <v>74.875526176018468</v>
      </c>
      <c r="R1836" s="38">
        <f t="shared" ca="1" si="344"/>
        <v>78.86111361679086</v>
      </c>
      <c r="S1836" s="38">
        <f t="shared" ca="1" si="345"/>
        <v>78.310641832934493</v>
      </c>
      <c r="T1836" s="38">
        <f t="shared" ca="1" si="346"/>
        <v>78.209804945775105</v>
      </c>
      <c r="U1836" s="38" t="str">
        <f t="shared" ca="1" si="347"/>
        <v>-</v>
      </c>
      <c r="V1836" s="38"/>
      <c r="W1836" s="38"/>
    </row>
    <row r="1837" spans="1:23" x14ac:dyDescent="0.35">
      <c r="A1837" s="2" t="str">
        <f>BASE_NOTAS[[#This Row],[Sigla]]&amp;BASE_NOTAS[[#This Row],[CÓDIGO]]</f>
        <v>SPSP_SP</v>
      </c>
      <c r="B1837" s="4" t="s">
        <v>186</v>
      </c>
      <c r="C1837" s="4" t="s">
        <v>71</v>
      </c>
      <c r="D1837" s="4" t="s">
        <v>140</v>
      </c>
      <c r="E1837" s="42">
        <v>35.645563092085979</v>
      </c>
      <c r="F1837" s="4" t="s">
        <v>611</v>
      </c>
      <c r="G183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32.703713785822714</v>
      </c>
      <c r="H183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37" s="38">
        <f t="shared" ca="1" si="336"/>
        <v>17.654193535587709</v>
      </c>
      <c r="K1837" s="38" t="str">
        <f t="shared" ca="1" si="337"/>
        <v>-</v>
      </c>
      <c r="L1837" s="38">
        <f t="shared" ca="1" si="338"/>
        <v>62.612175643292431</v>
      </c>
      <c r="M1837" s="38">
        <f t="shared" ca="1" si="339"/>
        <v>68.228931610096424</v>
      </c>
      <c r="N1837" s="38">
        <f t="shared" ca="1" si="340"/>
        <v>21.527376542160908</v>
      </c>
      <c r="O1837" s="38">
        <f t="shared" ca="1" si="341"/>
        <v>63.03305410242276</v>
      </c>
      <c r="P1837" s="38">
        <f t="shared" ca="1" si="342"/>
        <v>57.916926313227307</v>
      </c>
      <c r="Q1837" s="38">
        <f t="shared" ca="1" si="343"/>
        <v>64.690658357919602</v>
      </c>
      <c r="R1837" s="38">
        <f t="shared" ca="1" si="344"/>
        <v>48.429633805929342</v>
      </c>
      <c r="S1837" s="38">
        <f t="shared" ca="1" si="345"/>
        <v>35.645563092085979</v>
      </c>
      <c r="T1837" s="38">
        <f t="shared" ca="1" si="346"/>
        <v>32.703713785822714</v>
      </c>
      <c r="U1837" s="38" t="str">
        <f t="shared" ca="1" si="347"/>
        <v>-</v>
      </c>
      <c r="V1837" s="38"/>
      <c r="W1837" s="38"/>
    </row>
    <row r="1838" spans="1:23" x14ac:dyDescent="0.35">
      <c r="A1838" s="2" t="str">
        <f>BASE_NOTAS[[#This Row],[Sigla]]&amp;BASE_NOTAS[[#This Row],[CÓDIGO]]</f>
        <v>TOSP_SP</v>
      </c>
      <c r="B1838" s="4" t="s">
        <v>185</v>
      </c>
      <c r="C1838" s="4" t="s">
        <v>71</v>
      </c>
      <c r="D1838" s="4" t="s">
        <v>140</v>
      </c>
      <c r="E1838" s="42">
        <v>95.641876398156782</v>
      </c>
      <c r="F1838" s="4" t="s">
        <v>611</v>
      </c>
      <c r="G183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95.314243595724591</v>
      </c>
      <c r="H183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38" s="38">
        <f t="shared" ca="1" si="336"/>
        <v>73.931529174133033</v>
      </c>
      <c r="K1838" s="38" t="str">
        <f t="shared" ca="1" si="337"/>
        <v>-</v>
      </c>
      <c r="L1838" s="38">
        <f t="shared" ca="1" si="338"/>
        <v>91.863150105916489</v>
      </c>
      <c r="M1838" s="38">
        <f t="shared" ca="1" si="339"/>
        <v>80.793075433215563</v>
      </c>
      <c r="N1838" s="38">
        <f t="shared" ca="1" si="340"/>
        <v>74.795228222818892</v>
      </c>
      <c r="O1838" s="38">
        <f t="shared" ca="1" si="341"/>
        <v>86.733570029650281</v>
      </c>
      <c r="P1838" s="38">
        <f t="shared" ca="1" si="342"/>
        <v>93.918325345377468</v>
      </c>
      <c r="Q1838" s="38">
        <f t="shared" ca="1" si="343"/>
        <v>92.469044587509671</v>
      </c>
      <c r="R1838" s="38">
        <f t="shared" ca="1" si="344"/>
        <v>92.992433245900202</v>
      </c>
      <c r="S1838" s="38">
        <f t="shared" ca="1" si="345"/>
        <v>95.641876398156782</v>
      </c>
      <c r="T1838" s="38">
        <f t="shared" ca="1" si="346"/>
        <v>95.314243595724591</v>
      </c>
      <c r="U1838" s="38" t="str">
        <f t="shared" ca="1" si="347"/>
        <v>-</v>
      </c>
      <c r="V1838" s="38"/>
      <c r="W1838" s="38"/>
    </row>
    <row r="1839" spans="1:23" x14ac:dyDescent="0.35">
      <c r="A1839" s="2" t="str">
        <f>BASE_NOTAS[[#This Row],[Sigla]]&amp;BASE_NOTAS[[#This Row],[CÓDIGO]]</f>
        <v>ACSP_QI</v>
      </c>
      <c r="B1839" s="4" t="s">
        <v>156</v>
      </c>
      <c r="C1839" s="4" t="s">
        <v>72</v>
      </c>
      <c r="D1839" s="4" t="s">
        <v>141</v>
      </c>
      <c r="E1839" s="42">
        <v>34.014153138770212</v>
      </c>
      <c r="F1839" s="4" t="s">
        <v>471</v>
      </c>
      <c r="G183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34.014153138770212</v>
      </c>
      <c r="H183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1839" s="38" t="str">
        <f t="shared" ca="1" si="336"/>
        <v>-</v>
      </c>
      <c r="K1839" s="38" t="str">
        <f t="shared" ca="1" si="337"/>
        <v>-</v>
      </c>
      <c r="L1839" s="38">
        <f t="shared" ca="1" si="338"/>
        <v>57.534246575342465</v>
      </c>
      <c r="M1839" s="38" t="str">
        <f t="shared" ca="1" si="339"/>
        <v>-</v>
      </c>
      <c r="N1839" s="38" t="str">
        <f t="shared" ca="1" si="340"/>
        <v>-</v>
      </c>
      <c r="O1839" s="38">
        <f t="shared" ca="1" si="341"/>
        <v>7.1437032984297444</v>
      </c>
      <c r="P1839" s="38" t="str">
        <f t="shared" ca="1" si="342"/>
        <v>-</v>
      </c>
      <c r="Q1839" s="38" t="str">
        <f t="shared" ca="1" si="343"/>
        <v>-</v>
      </c>
      <c r="R1839" s="38">
        <f t="shared" ca="1" si="344"/>
        <v>34.014153138770212</v>
      </c>
      <c r="S1839" s="38" t="str">
        <f t="shared" ca="1" si="345"/>
        <v>-</v>
      </c>
      <c r="T1839" s="38" t="str">
        <f t="shared" ca="1" si="346"/>
        <v>-</v>
      </c>
      <c r="U1839" s="38" t="str">
        <f t="shared" ca="1" si="347"/>
        <v>-</v>
      </c>
      <c r="V1839" s="38"/>
      <c r="W1839" s="38"/>
    </row>
    <row r="1840" spans="1:23" x14ac:dyDescent="0.35">
      <c r="A1840" s="2" t="str">
        <f>BASE_NOTAS[[#This Row],[Sigla]]&amp;BASE_NOTAS[[#This Row],[CÓDIGO]]</f>
        <v>ALSP_QI</v>
      </c>
      <c r="B1840" s="4" t="s">
        <v>157</v>
      </c>
      <c r="C1840" s="4" t="s">
        <v>72</v>
      </c>
      <c r="D1840" s="4" t="s">
        <v>141</v>
      </c>
      <c r="E1840" s="42">
        <v>69.283887383737238</v>
      </c>
      <c r="F1840" s="4" t="s">
        <v>471</v>
      </c>
      <c r="G184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69.283887383737238</v>
      </c>
      <c r="H184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1840" s="38" t="str">
        <f t="shared" ca="1" si="336"/>
        <v>-</v>
      </c>
      <c r="K1840" s="38" t="str">
        <f t="shared" ca="1" si="337"/>
        <v>-</v>
      </c>
      <c r="L1840" s="38">
        <f t="shared" ca="1" si="338"/>
        <v>100</v>
      </c>
      <c r="M1840" s="38" t="str">
        <f t="shared" ca="1" si="339"/>
        <v>-</v>
      </c>
      <c r="N1840" s="38" t="str">
        <f t="shared" ca="1" si="340"/>
        <v>-</v>
      </c>
      <c r="O1840" s="38">
        <f t="shared" ca="1" si="341"/>
        <v>100</v>
      </c>
      <c r="P1840" s="38" t="str">
        <f t="shared" ca="1" si="342"/>
        <v>-</v>
      </c>
      <c r="Q1840" s="38" t="str">
        <f t="shared" ca="1" si="343"/>
        <v>-</v>
      </c>
      <c r="R1840" s="38">
        <f t="shared" ca="1" si="344"/>
        <v>69.283887383737238</v>
      </c>
      <c r="S1840" s="38" t="str">
        <f t="shared" ca="1" si="345"/>
        <v>-</v>
      </c>
      <c r="T1840" s="38" t="str">
        <f t="shared" ca="1" si="346"/>
        <v>-</v>
      </c>
      <c r="U1840" s="38" t="str">
        <f t="shared" ca="1" si="347"/>
        <v>-</v>
      </c>
      <c r="V1840" s="38"/>
      <c r="W1840" s="38"/>
    </row>
    <row r="1841" spans="1:23" x14ac:dyDescent="0.35">
      <c r="A1841" s="2" t="str">
        <f>BASE_NOTAS[[#This Row],[Sigla]]&amp;BASE_NOTAS[[#This Row],[CÓDIGO]]</f>
        <v>AMSP_QI</v>
      </c>
      <c r="B1841" s="4" t="s">
        <v>158</v>
      </c>
      <c r="C1841" s="4" t="s">
        <v>72</v>
      </c>
      <c r="D1841" s="4" t="s">
        <v>141</v>
      </c>
      <c r="E1841" s="42">
        <v>42.316574074801245</v>
      </c>
      <c r="F1841" s="4" t="s">
        <v>471</v>
      </c>
      <c r="G184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42.316574074801245</v>
      </c>
      <c r="H184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1841" s="38" t="str">
        <f t="shared" ca="1" si="336"/>
        <v>-</v>
      </c>
      <c r="K1841" s="38" t="str">
        <f t="shared" ca="1" si="337"/>
        <v>-</v>
      </c>
      <c r="L1841" s="38">
        <f t="shared" ca="1" si="338"/>
        <v>54.794520547945204</v>
      </c>
      <c r="M1841" s="38" t="str">
        <f t="shared" ca="1" si="339"/>
        <v>-</v>
      </c>
      <c r="N1841" s="38" t="str">
        <f t="shared" ca="1" si="340"/>
        <v>-</v>
      </c>
      <c r="O1841" s="38">
        <f t="shared" ca="1" si="341"/>
        <v>14.10291739270251</v>
      </c>
      <c r="P1841" s="38" t="str">
        <f t="shared" ca="1" si="342"/>
        <v>-</v>
      </c>
      <c r="Q1841" s="38" t="str">
        <f t="shared" ca="1" si="343"/>
        <v>-</v>
      </c>
      <c r="R1841" s="38">
        <f t="shared" ca="1" si="344"/>
        <v>42.316574074801245</v>
      </c>
      <c r="S1841" s="38" t="str">
        <f t="shared" ca="1" si="345"/>
        <v>-</v>
      </c>
      <c r="T1841" s="38" t="str">
        <f t="shared" ca="1" si="346"/>
        <v>-</v>
      </c>
      <c r="U1841" s="38" t="str">
        <f t="shared" ca="1" si="347"/>
        <v>-</v>
      </c>
      <c r="V1841" s="38"/>
      <c r="W1841" s="38"/>
    </row>
    <row r="1842" spans="1:23" x14ac:dyDescent="0.35">
      <c r="A1842" s="2" t="str">
        <f>BASE_NOTAS[[#This Row],[Sigla]]&amp;BASE_NOTAS[[#This Row],[CÓDIGO]]</f>
        <v>APSP_QI</v>
      </c>
      <c r="B1842" s="4" t="s">
        <v>184</v>
      </c>
      <c r="C1842" s="4" t="s">
        <v>72</v>
      </c>
      <c r="D1842" s="4" t="s">
        <v>141</v>
      </c>
      <c r="E1842" s="42">
        <v>21.242435081653543</v>
      </c>
      <c r="F1842" s="4" t="s">
        <v>471</v>
      </c>
      <c r="G184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21.242435081653543</v>
      </c>
      <c r="H184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1842" s="38" t="str">
        <f t="shared" ca="1" si="336"/>
        <v>-</v>
      </c>
      <c r="K1842" s="38" t="str">
        <f t="shared" ca="1" si="337"/>
        <v>-</v>
      </c>
      <c r="L1842" s="38">
        <f t="shared" ca="1" si="338"/>
        <v>50.684931506849317</v>
      </c>
      <c r="M1842" s="38" t="str">
        <f t="shared" ca="1" si="339"/>
        <v>-</v>
      </c>
      <c r="N1842" s="38" t="str">
        <f t="shared" ca="1" si="340"/>
        <v>-</v>
      </c>
      <c r="O1842" s="38">
        <f t="shared" ca="1" si="341"/>
        <v>13.360304290294463</v>
      </c>
      <c r="P1842" s="38" t="str">
        <f t="shared" ca="1" si="342"/>
        <v>-</v>
      </c>
      <c r="Q1842" s="38" t="str">
        <f t="shared" ca="1" si="343"/>
        <v>-</v>
      </c>
      <c r="R1842" s="38">
        <f t="shared" ca="1" si="344"/>
        <v>21.242435081653543</v>
      </c>
      <c r="S1842" s="38" t="str">
        <f t="shared" ca="1" si="345"/>
        <v>-</v>
      </c>
      <c r="T1842" s="38" t="str">
        <f t="shared" ca="1" si="346"/>
        <v>-</v>
      </c>
      <c r="U1842" s="38" t="str">
        <f t="shared" ca="1" si="347"/>
        <v>-</v>
      </c>
      <c r="V1842" s="38"/>
      <c r="W1842" s="38"/>
    </row>
    <row r="1843" spans="1:23" x14ac:dyDescent="0.35">
      <c r="A1843" s="2" t="str">
        <f>BASE_NOTAS[[#This Row],[Sigla]]&amp;BASE_NOTAS[[#This Row],[CÓDIGO]]</f>
        <v>BASP_QI</v>
      </c>
      <c r="B1843" s="4" t="s">
        <v>187</v>
      </c>
      <c r="C1843" s="4" t="s">
        <v>72</v>
      </c>
      <c r="D1843" s="4" t="s">
        <v>141</v>
      </c>
      <c r="E1843" s="42">
        <v>56.997329846129155</v>
      </c>
      <c r="F1843" s="4" t="s">
        <v>471</v>
      </c>
      <c r="G184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56.997329846129155</v>
      </c>
      <c r="H184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1843" s="38" t="str">
        <f t="shared" ca="1" si="336"/>
        <v>-</v>
      </c>
      <c r="K1843" s="38" t="str">
        <f t="shared" ca="1" si="337"/>
        <v>-</v>
      </c>
      <c r="L1843" s="38">
        <f t="shared" ca="1" si="338"/>
        <v>51.598173515981735</v>
      </c>
      <c r="M1843" s="38" t="str">
        <f t="shared" ca="1" si="339"/>
        <v>-</v>
      </c>
      <c r="N1843" s="38" t="str">
        <f t="shared" ca="1" si="340"/>
        <v>-</v>
      </c>
      <c r="O1843" s="38">
        <f t="shared" ca="1" si="341"/>
        <v>62.250289901844738</v>
      </c>
      <c r="P1843" s="38" t="str">
        <f t="shared" ca="1" si="342"/>
        <v>-</v>
      </c>
      <c r="Q1843" s="38" t="str">
        <f t="shared" ca="1" si="343"/>
        <v>-</v>
      </c>
      <c r="R1843" s="38">
        <f t="shared" ca="1" si="344"/>
        <v>56.997329846129155</v>
      </c>
      <c r="S1843" s="38" t="str">
        <f t="shared" ca="1" si="345"/>
        <v>-</v>
      </c>
      <c r="T1843" s="38" t="str">
        <f t="shared" ca="1" si="346"/>
        <v>-</v>
      </c>
      <c r="U1843" s="38" t="str">
        <f t="shared" ca="1" si="347"/>
        <v>-</v>
      </c>
      <c r="V1843" s="38"/>
      <c r="W1843" s="38"/>
    </row>
    <row r="1844" spans="1:23" x14ac:dyDescent="0.35">
      <c r="A1844" s="2" t="str">
        <f>BASE_NOTAS[[#This Row],[Sigla]]&amp;BASE_NOTAS[[#This Row],[CÓDIGO]]</f>
        <v>CESP_QI</v>
      </c>
      <c r="B1844" s="4" t="s">
        <v>188</v>
      </c>
      <c r="C1844" s="4" t="s">
        <v>72</v>
      </c>
      <c r="D1844" s="4" t="s">
        <v>141</v>
      </c>
      <c r="E1844" s="42">
        <v>76.00479290918399</v>
      </c>
      <c r="F1844" s="4" t="s">
        <v>471</v>
      </c>
      <c r="G184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76.00479290918399</v>
      </c>
      <c r="H184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1844" s="38" t="str">
        <f t="shared" ca="1" si="336"/>
        <v>-</v>
      </c>
      <c r="K1844" s="38" t="str">
        <f t="shared" ca="1" si="337"/>
        <v>-</v>
      </c>
      <c r="L1844" s="38">
        <f t="shared" ca="1" si="338"/>
        <v>76.814751633113801</v>
      </c>
      <c r="M1844" s="38" t="str">
        <f t="shared" ca="1" si="339"/>
        <v>-</v>
      </c>
      <c r="N1844" s="38" t="str">
        <f t="shared" ca="1" si="340"/>
        <v>-</v>
      </c>
      <c r="O1844" s="38">
        <f t="shared" ca="1" si="341"/>
        <v>84.029630280516059</v>
      </c>
      <c r="P1844" s="38" t="str">
        <f t="shared" ca="1" si="342"/>
        <v>-</v>
      </c>
      <c r="Q1844" s="38" t="str">
        <f t="shared" ca="1" si="343"/>
        <v>-</v>
      </c>
      <c r="R1844" s="38">
        <f t="shared" ca="1" si="344"/>
        <v>76.00479290918399</v>
      </c>
      <c r="S1844" s="38" t="str">
        <f t="shared" ca="1" si="345"/>
        <v>-</v>
      </c>
      <c r="T1844" s="38" t="str">
        <f t="shared" ca="1" si="346"/>
        <v>-</v>
      </c>
      <c r="U1844" s="38" t="str">
        <f t="shared" ca="1" si="347"/>
        <v>-</v>
      </c>
      <c r="V1844" s="38"/>
      <c r="W1844" s="38"/>
    </row>
    <row r="1845" spans="1:23" x14ac:dyDescent="0.35">
      <c r="A1845" s="2" t="str">
        <f>BASE_NOTAS[[#This Row],[Sigla]]&amp;BASE_NOTAS[[#This Row],[CÓDIGO]]</f>
        <v>DFSP_QI</v>
      </c>
      <c r="B1845" s="4" t="s">
        <v>189</v>
      </c>
      <c r="C1845" s="4" t="s">
        <v>72</v>
      </c>
      <c r="D1845" s="4" t="s">
        <v>141</v>
      </c>
      <c r="E1845" s="42">
        <v>48.563467214766547</v>
      </c>
      <c r="F1845" s="4" t="s">
        <v>471</v>
      </c>
      <c r="G184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48.563467214766547</v>
      </c>
      <c r="H184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1845" s="38" t="str">
        <f t="shared" ca="1" si="336"/>
        <v>-</v>
      </c>
      <c r="K1845" s="38" t="str">
        <f t="shared" ca="1" si="337"/>
        <v>-</v>
      </c>
      <c r="L1845" s="38">
        <f t="shared" ca="1" si="338"/>
        <v>64.840182648401822</v>
      </c>
      <c r="M1845" s="38" t="str">
        <f t="shared" ca="1" si="339"/>
        <v>-</v>
      </c>
      <c r="N1845" s="38" t="str">
        <f t="shared" ca="1" si="340"/>
        <v>-</v>
      </c>
      <c r="O1845" s="38">
        <f t="shared" ca="1" si="341"/>
        <v>83.466308053158571</v>
      </c>
      <c r="P1845" s="38" t="str">
        <f t="shared" ca="1" si="342"/>
        <v>-</v>
      </c>
      <c r="Q1845" s="38" t="str">
        <f t="shared" ca="1" si="343"/>
        <v>-</v>
      </c>
      <c r="R1845" s="38">
        <f t="shared" ca="1" si="344"/>
        <v>48.563467214766547</v>
      </c>
      <c r="S1845" s="38" t="str">
        <f t="shared" ca="1" si="345"/>
        <v>-</v>
      </c>
      <c r="T1845" s="38" t="str">
        <f t="shared" ca="1" si="346"/>
        <v>-</v>
      </c>
      <c r="U1845" s="38" t="str">
        <f t="shared" ca="1" si="347"/>
        <v>-</v>
      </c>
      <c r="V1845" s="38"/>
      <c r="W1845" s="38"/>
    </row>
    <row r="1846" spans="1:23" x14ac:dyDescent="0.35">
      <c r="A1846" s="2" t="str">
        <f>BASE_NOTAS[[#This Row],[Sigla]]&amp;BASE_NOTAS[[#This Row],[CÓDIGO]]</f>
        <v>ESSP_QI</v>
      </c>
      <c r="B1846" s="4" t="s">
        <v>183</v>
      </c>
      <c r="C1846" s="4" t="s">
        <v>72</v>
      </c>
      <c r="D1846" s="4" t="s">
        <v>141</v>
      </c>
      <c r="E1846" s="42">
        <v>52.01579814238125</v>
      </c>
      <c r="F1846" s="4" t="s">
        <v>471</v>
      </c>
      <c r="G184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52.01579814238125</v>
      </c>
      <c r="H184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1846" s="38" t="str">
        <f t="shared" ca="1" si="336"/>
        <v>-</v>
      </c>
      <c r="K1846" s="38" t="str">
        <f t="shared" ca="1" si="337"/>
        <v>-</v>
      </c>
      <c r="L1846" s="38">
        <f t="shared" ca="1" si="338"/>
        <v>80.821917808219183</v>
      </c>
      <c r="M1846" s="38" t="str">
        <f t="shared" ca="1" si="339"/>
        <v>-</v>
      </c>
      <c r="N1846" s="38" t="str">
        <f t="shared" ca="1" si="340"/>
        <v>-</v>
      </c>
      <c r="O1846" s="38">
        <f t="shared" ca="1" si="341"/>
        <v>90.320633860083547</v>
      </c>
      <c r="P1846" s="38" t="str">
        <f t="shared" ca="1" si="342"/>
        <v>-</v>
      </c>
      <c r="Q1846" s="38" t="str">
        <f t="shared" ca="1" si="343"/>
        <v>-</v>
      </c>
      <c r="R1846" s="38">
        <f t="shared" ca="1" si="344"/>
        <v>52.01579814238125</v>
      </c>
      <c r="S1846" s="38" t="str">
        <f t="shared" ca="1" si="345"/>
        <v>-</v>
      </c>
      <c r="T1846" s="38" t="str">
        <f t="shared" ca="1" si="346"/>
        <v>-</v>
      </c>
      <c r="U1846" s="38" t="str">
        <f t="shared" ca="1" si="347"/>
        <v>-</v>
      </c>
      <c r="V1846" s="38"/>
      <c r="W1846" s="38"/>
    </row>
    <row r="1847" spans="1:23" x14ac:dyDescent="0.35">
      <c r="A1847" s="2" t="str">
        <f>BASE_NOTAS[[#This Row],[Sigla]]&amp;BASE_NOTAS[[#This Row],[CÓDIGO]]</f>
        <v>GOSP_QI</v>
      </c>
      <c r="B1847" s="4" t="s">
        <v>190</v>
      </c>
      <c r="C1847" s="4" t="s">
        <v>72</v>
      </c>
      <c r="D1847" s="4" t="s">
        <v>141</v>
      </c>
      <c r="E1847" s="42">
        <v>23.931746635962156</v>
      </c>
      <c r="F1847" s="4" t="s">
        <v>471</v>
      </c>
      <c r="G184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23.931746635962156</v>
      </c>
      <c r="H184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1847" s="38" t="str">
        <f t="shared" ca="1" si="336"/>
        <v>-</v>
      </c>
      <c r="K1847" s="38" t="str">
        <f t="shared" ca="1" si="337"/>
        <v>-</v>
      </c>
      <c r="L1847" s="38">
        <f t="shared" ca="1" si="338"/>
        <v>75.799086757990864</v>
      </c>
      <c r="M1847" s="38" t="str">
        <f t="shared" ca="1" si="339"/>
        <v>-</v>
      </c>
      <c r="N1847" s="38" t="str">
        <f t="shared" ca="1" si="340"/>
        <v>-</v>
      </c>
      <c r="O1847" s="38">
        <f t="shared" ca="1" si="341"/>
        <v>76.396397539477206</v>
      </c>
      <c r="P1847" s="38" t="str">
        <f t="shared" ca="1" si="342"/>
        <v>-</v>
      </c>
      <c r="Q1847" s="38" t="str">
        <f t="shared" ca="1" si="343"/>
        <v>-</v>
      </c>
      <c r="R1847" s="38">
        <f t="shared" ca="1" si="344"/>
        <v>23.931746635962156</v>
      </c>
      <c r="S1847" s="38" t="str">
        <f t="shared" ca="1" si="345"/>
        <v>-</v>
      </c>
      <c r="T1847" s="38" t="str">
        <f t="shared" ca="1" si="346"/>
        <v>-</v>
      </c>
      <c r="U1847" s="38" t="str">
        <f t="shared" ca="1" si="347"/>
        <v>-</v>
      </c>
      <c r="V1847" s="38"/>
      <c r="W1847" s="38"/>
    </row>
    <row r="1848" spans="1:23" x14ac:dyDescent="0.35">
      <c r="A1848" s="2" t="str">
        <f>BASE_NOTAS[[#This Row],[Sigla]]&amp;BASE_NOTAS[[#This Row],[CÓDIGO]]</f>
        <v>MASP_QI</v>
      </c>
      <c r="B1848" s="4" t="s">
        <v>191</v>
      </c>
      <c r="C1848" s="4" t="s">
        <v>72</v>
      </c>
      <c r="D1848" s="4" t="s">
        <v>141</v>
      </c>
      <c r="E1848" s="42">
        <v>45.828706754452391</v>
      </c>
      <c r="F1848" s="4" t="s">
        <v>471</v>
      </c>
      <c r="G184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45.828706754452391</v>
      </c>
      <c r="H184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1848" s="38" t="str">
        <f t="shared" ca="1" si="336"/>
        <v>-</v>
      </c>
      <c r="K1848" s="38" t="str">
        <f t="shared" ca="1" si="337"/>
        <v>-</v>
      </c>
      <c r="L1848" s="38">
        <f t="shared" ca="1" si="338"/>
        <v>84.93150684931507</v>
      </c>
      <c r="M1848" s="38" t="str">
        <f t="shared" ca="1" si="339"/>
        <v>-</v>
      </c>
      <c r="N1848" s="38" t="str">
        <f t="shared" ca="1" si="340"/>
        <v>-</v>
      </c>
      <c r="O1848" s="38">
        <f t="shared" ca="1" si="341"/>
        <v>73.890150822854068</v>
      </c>
      <c r="P1848" s="38" t="str">
        <f t="shared" ca="1" si="342"/>
        <v>-</v>
      </c>
      <c r="Q1848" s="38" t="str">
        <f t="shared" ca="1" si="343"/>
        <v>-</v>
      </c>
      <c r="R1848" s="38">
        <f t="shared" ca="1" si="344"/>
        <v>45.828706754452391</v>
      </c>
      <c r="S1848" s="38" t="str">
        <f t="shared" ca="1" si="345"/>
        <v>-</v>
      </c>
      <c r="T1848" s="38" t="str">
        <f t="shared" ca="1" si="346"/>
        <v>-</v>
      </c>
      <c r="U1848" s="38" t="str">
        <f t="shared" ca="1" si="347"/>
        <v>-</v>
      </c>
      <c r="V1848" s="38"/>
      <c r="W1848" s="38"/>
    </row>
    <row r="1849" spans="1:23" x14ac:dyDescent="0.35">
      <c r="A1849" s="2" t="str">
        <f>BASE_NOTAS[[#This Row],[Sigla]]&amp;BASE_NOTAS[[#This Row],[CÓDIGO]]</f>
        <v>MGSP_QI</v>
      </c>
      <c r="B1849" s="4" t="s">
        <v>192</v>
      </c>
      <c r="C1849" s="4" t="s">
        <v>72</v>
      </c>
      <c r="D1849" s="4" t="s">
        <v>141</v>
      </c>
      <c r="E1849" s="42">
        <v>75.212387538106597</v>
      </c>
      <c r="F1849" s="4" t="s">
        <v>471</v>
      </c>
      <c r="G184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75.212387538106597</v>
      </c>
      <c r="H184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1849" s="38" t="str">
        <f t="shared" ca="1" si="336"/>
        <v>-</v>
      </c>
      <c r="K1849" s="38" t="str">
        <f t="shared" ca="1" si="337"/>
        <v>-</v>
      </c>
      <c r="L1849" s="38">
        <f t="shared" ca="1" si="338"/>
        <v>60.273972602739725</v>
      </c>
      <c r="M1849" s="38" t="str">
        <f t="shared" ca="1" si="339"/>
        <v>-</v>
      </c>
      <c r="N1849" s="38" t="str">
        <f t="shared" ca="1" si="340"/>
        <v>-</v>
      </c>
      <c r="O1849" s="38">
        <f t="shared" ca="1" si="341"/>
        <v>37.659990167000501</v>
      </c>
      <c r="P1849" s="38" t="str">
        <f t="shared" ca="1" si="342"/>
        <v>-</v>
      </c>
      <c r="Q1849" s="38" t="str">
        <f t="shared" ca="1" si="343"/>
        <v>-</v>
      </c>
      <c r="R1849" s="38">
        <f t="shared" ca="1" si="344"/>
        <v>75.212387538106597</v>
      </c>
      <c r="S1849" s="38" t="str">
        <f t="shared" ca="1" si="345"/>
        <v>-</v>
      </c>
      <c r="T1849" s="38" t="str">
        <f t="shared" ca="1" si="346"/>
        <v>-</v>
      </c>
      <c r="U1849" s="38" t="str">
        <f t="shared" ca="1" si="347"/>
        <v>-</v>
      </c>
      <c r="V1849" s="38"/>
      <c r="W1849" s="38"/>
    </row>
    <row r="1850" spans="1:23" x14ac:dyDescent="0.35">
      <c r="A1850" s="2" t="str">
        <f>BASE_NOTAS[[#This Row],[Sigla]]&amp;BASE_NOTAS[[#This Row],[CÓDIGO]]</f>
        <v>MSSP_QI</v>
      </c>
      <c r="B1850" s="4" t="s">
        <v>193</v>
      </c>
      <c r="C1850" s="4" t="s">
        <v>72</v>
      </c>
      <c r="D1850" s="4" t="s">
        <v>141</v>
      </c>
      <c r="E1850" s="42">
        <v>48.264523126557449</v>
      </c>
      <c r="F1850" s="4" t="s">
        <v>471</v>
      </c>
      <c r="G185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48.264523126557449</v>
      </c>
      <c r="H185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1850" s="38" t="str">
        <f t="shared" ca="1" si="336"/>
        <v>-</v>
      </c>
      <c r="K1850" s="38" t="str">
        <f t="shared" ca="1" si="337"/>
        <v>-</v>
      </c>
      <c r="L1850" s="38">
        <f t="shared" ca="1" si="338"/>
        <v>30.593607305936061</v>
      </c>
      <c r="M1850" s="38" t="str">
        <f t="shared" ca="1" si="339"/>
        <v>-</v>
      </c>
      <c r="N1850" s="38" t="str">
        <f t="shared" ca="1" si="340"/>
        <v>-</v>
      </c>
      <c r="O1850" s="38">
        <f t="shared" ca="1" si="341"/>
        <v>47.197265684732251</v>
      </c>
      <c r="P1850" s="38" t="str">
        <f t="shared" ca="1" si="342"/>
        <v>-</v>
      </c>
      <c r="Q1850" s="38" t="str">
        <f t="shared" ca="1" si="343"/>
        <v>-</v>
      </c>
      <c r="R1850" s="38">
        <f t="shared" ca="1" si="344"/>
        <v>48.264523126557449</v>
      </c>
      <c r="S1850" s="38" t="str">
        <f t="shared" ca="1" si="345"/>
        <v>-</v>
      </c>
      <c r="T1850" s="38" t="str">
        <f t="shared" ca="1" si="346"/>
        <v>-</v>
      </c>
      <c r="U1850" s="38" t="str">
        <f t="shared" ca="1" si="347"/>
        <v>-</v>
      </c>
      <c r="V1850" s="38"/>
      <c r="W1850" s="38"/>
    </row>
    <row r="1851" spans="1:23" x14ac:dyDescent="0.35">
      <c r="A1851" s="2" t="str">
        <f>BASE_NOTAS[[#This Row],[Sigla]]&amp;BASE_NOTAS[[#This Row],[CÓDIGO]]</f>
        <v>MTSP_QI</v>
      </c>
      <c r="B1851" s="4" t="s">
        <v>195</v>
      </c>
      <c r="C1851" s="4" t="s">
        <v>72</v>
      </c>
      <c r="D1851" s="4" t="s">
        <v>141</v>
      </c>
      <c r="E1851" s="42">
        <v>55.591849507297383</v>
      </c>
      <c r="F1851" s="4" t="s">
        <v>471</v>
      </c>
      <c r="G185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55.591849507297383</v>
      </c>
      <c r="H185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1851" s="38" t="str">
        <f t="shared" ca="1" si="336"/>
        <v>-</v>
      </c>
      <c r="K1851" s="38" t="str">
        <f t="shared" ca="1" si="337"/>
        <v>-</v>
      </c>
      <c r="L1851" s="38">
        <f t="shared" ca="1" si="338"/>
        <v>76.44564128582391</v>
      </c>
      <c r="M1851" s="38" t="str">
        <f t="shared" ca="1" si="339"/>
        <v>-</v>
      </c>
      <c r="N1851" s="38" t="str">
        <f t="shared" ca="1" si="340"/>
        <v>-</v>
      </c>
      <c r="O1851" s="38">
        <f t="shared" ca="1" si="341"/>
        <v>74.823394628348382</v>
      </c>
      <c r="P1851" s="38" t="str">
        <f t="shared" ca="1" si="342"/>
        <v>-</v>
      </c>
      <c r="Q1851" s="38" t="str">
        <f t="shared" ca="1" si="343"/>
        <v>-</v>
      </c>
      <c r="R1851" s="38">
        <f t="shared" ca="1" si="344"/>
        <v>55.591849507297383</v>
      </c>
      <c r="S1851" s="38" t="str">
        <f t="shared" ca="1" si="345"/>
        <v>-</v>
      </c>
      <c r="T1851" s="38" t="str">
        <f t="shared" ca="1" si="346"/>
        <v>-</v>
      </c>
      <c r="U1851" s="38" t="str">
        <f t="shared" ca="1" si="347"/>
        <v>-</v>
      </c>
      <c r="V1851" s="38"/>
      <c r="W1851" s="38"/>
    </row>
    <row r="1852" spans="1:23" x14ac:dyDescent="0.35">
      <c r="A1852" s="2" t="str">
        <f>BASE_NOTAS[[#This Row],[Sigla]]&amp;BASE_NOTAS[[#This Row],[CÓDIGO]]</f>
        <v>PASP_QI</v>
      </c>
      <c r="B1852" s="4" t="s">
        <v>196</v>
      </c>
      <c r="C1852" s="4" t="s">
        <v>72</v>
      </c>
      <c r="D1852" s="4" t="s">
        <v>141</v>
      </c>
      <c r="E1852" s="42">
        <v>100</v>
      </c>
      <c r="F1852" s="4" t="s">
        <v>471</v>
      </c>
      <c r="G185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185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1852" s="38" t="str">
        <f t="shared" ca="1" si="336"/>
        <v>-</v>
      </c>
      <c r="K1852" s="38" t="str">
        <f t="shared" ca="1" si="337"/>
        <v>-</v>
      </c>
      <c r="L1852" s="38">
        <f t="shared" ca="1" si="338"/>
        <v>93.607305936073061</v>
      </c>
      <c r="M1852" s="38" t="str">
        <f t="shared" ca="1" si="339"/>
        <v>-</v>
      </c>
      <c r="N1852" s="38" t="str">
        <f t="shared" ca="1" si="340"/>
        <v>-</v>
      </c>
      <c r="O1852" s="38">
        <f t="shared" ca="1" si="341"/>
        <v>93.775388627046979</v>
      </c>
      <c r="P1852" s="38" t="str">
        <f t="shared" ca="1" si="342"/>
        <v>-</v>
      </c>
      <c r="Q1852" s="38" t="str">
        <f t="shared" ca="1" si="343"/>
        <v>-</v>
      </c>
      <c r="R1852" s="38">
        <f t="shared" ca="1" si="344"/>
        <v>100</v>
      </c>
      <c r="S1852" s="38" t="str">
        <f t="shared" ca="1" si="345"/>
        <v>-</v>
      </c>
      <c r="T1852" s="38" t="str">
        <f t="shared" ca="1" si="346"/>
        <v>-</v>
      </c>
      <c r="U1852" s="38" t="str">
        <f t="shared" ca="1" si="347"/>
        <v>-</v>
      </c>
      <c r="V1852" s="38"/>
      <c r="W1852" s="38"/>
    </row>
    <row r="1853" spans="1:23" x14ac:dyDescent="0.35">
      <c r="A1853" s="2" t="str">
        <f>BASE_NOTAS[[#This Row],[Sigla]]&amp;BASE_NOTAS[[#This Row],[CÓDIGO]]</f>
        <v>PBSP_QI</v>
      </c>
      <c r="B1853" s="4" t="s">
        <v>197</v>
      </c>
      <c r="C1853" s="4" t="s">
        <v>72</v>
      </c>
      <c r="D1853" s="4" t="s">
        <v>141</v>
      </c>
      <c r="E1853" s="42">
        <v>61.321723090979241</v>
      </c>
      <c r="F1853" s="4" t="s">
        <v>471</v>
      </c>
      <c r="G185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61.321723090979241</v>
      </c>
      <c r="H185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1853" s="38" t="str">
        <f t="shared" ca="1" si="336"/>
        <v>-</v>
      </c>
      <c r="K1853" s="38" t="str">
        <f t="shared" ca="1" si="337"/>
        <v>-</v>
      </c>
      <c r="L1853" s="38">
        <f t="shared" ca="1" si="338"/>
        <v>76.712328767123282</v>
      </c>
      <c r="M1853" s="38" t="str">
        <f t="shared" ca="1" si="339"/>
        <v>-</v>
      </c>
      <c r="N1853" s="38" t="str">
        <f t="shared" ca="1" si="340"/>
        <v>-</v>
      </c>
      <c r="O1853" s="38">
        <f t="shared" ca="1" si="341"/>
        <v>89.160764108409694</v>
      </c>
      <c r="P1853" s="38" t="str">
        <f t="shared" ca="1" si="342"/>
        <v>-</v>
      </c>
      <c r="Q1853" s="38" t="str">
        <f t="shared" ca="1" si="343"/>
        <v>-</v>
      </c>
      <c r="R1853" s="38">
        <f t="shared" ca="1" si="344"/>
        <v>61.321723090979241</v>
      </c>
      <c r="S1853" s="38" t="str">
        <f t="shared" ca="1" si="345"/>
        <v>-</v>
      </c>
      <c r="T1853" s="38" t="str">
        <f t="shared" ca="1" si="346"/>
        <v>-</v>
      </c>
      <c r="U1853" s="38" t="str">
        <f t="shared" ca="1" si="347"/>
        <v>-</v>
      </c>
      <c r="V1853" s="38"/>
      <c r="W1853" s="38"/>
    </row>
    <row r="1854" spans="1:23" x14ac:dyDescent="0.35">
      <c r="A1854" s="2" t="str">
        <f>BASE_NOTAS[[#This Row],[Sigla]]&amp;BASE_NOTAS[[#This Row],[CÓDIGO]]</f>
        <v>PESP_QI</v>
      </c>
      <c r="B1854" s="4" t="s">
        <v>198</v>
      </c>
      <c r="C1854" s="4" t="s">
        <v>72</v>
      </c>
      <c r="D1854" s="4" t="s">
        <v>141</v>
      </c>
      <c r="E1854" s="42">
        <v>79.395234966003585</v>
      </c>
      <c r="F1854" s="4" t="s">
        <v>471</v>
      </c>
      <c r="G185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79.395234966003585</v>
      </c>
      <c r="H185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1854" s="38" t="str">
        <f t="shared" ca="1" si="336"/>
        <v>-</v>
      </c>
      <c r="K1854" s="38" t="str">
        <f t="shared" ca="1" si="337"/>
        <v>-</v>
      </c>
      <c r="L1854" s="38">
        <f t="shared" ca="1" si="338"/>
        <v>93.150684931506845</v>
      </c>
      <c r="M1854" s="38" t="str">
        <f t="shared" ca="1" si="339"/>
        <v>-</v>
      </c>
      <c r="N1854" s="38" t="str">
        <f t="shared" ca="1" si="340"/>
        <v>-</v>
      </c>
      <c r="O1854" s="38">
        <f t="shared" ca="1" si="341"/>
        <v>94.918515209376238</v>
      </c>
      <c r="P1854" s="38" t="str">
        <f t="shared" ca="1" si="342"/>
        <v>-</v>
      </c>
      <c r="Q1854" s="38" t="str">
        <f t="shared" ca="1" si="343"/>
        <v>-</v>
      </c>
      <c r="R1854" s="38">
        <f t="shared" ca="1" si="344"/>
        <v>79.395234966003585</v>
      </c>
      <c r="S1854" s="38" t="str">
        <f t="shared" ca="1" si="345"/>
        <v>-</v>
      </c>
      <c r="T1854" s="38" t="str">
        <f t="shared" ca="1" si="346"/>
        <v>-</v>
      </c>
      <c r="U1854" s="38" t="str">
        <f t="shared" ca="1" si="347"/>
        <v>-</v>
      </c>
      <c r="V1854" s="38"/>
      <c r="W1854" s="38"/>
    </row>
    <row r="1855" spans="1:23" x14ac:dyDescent="0.35">
      <c r="A1855" s="2" t="str">
        <f>BASE_NOTAS[[#This Row],[Sigla]]&amp;BASE_NOTAS[[#This Row],[CÓDIGO]]</f>
        <v>PISP_QI</v>
      </c>
      <c r="B1855" s="4" t="s">
        <v>199</v>
      </c>
      <c r="C1855" s="4" t="s">
        <v>72</v>
      </c>
      <c r="D1855" s="4" t="s">
        <v>141</v>
      </c>
      <c r="E1855" s="42">
        <v>96.189705074597413</v>
      </c>
      <c r="F1855" s="4" t="s">
        <v>471</v>
      </c>
      <c r="G185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96.189705074597413</v>
      </c>
      <c r="H185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1855" s="38" t="str">
        <f t="shared" ca="1" si="336"/>
        <v>-</v>
      </c>
      <c r="K1855" s="38" t="str">
        <f t="shared" ca="1" si="337"/>
        <v>-</v>
      </c>
      <c r="L1855" s="38">
        <f t="shared" ca="1" si="338"/>
        <v>93.607305936073061</v>
      </c>
      <c r="M1855" s="38" t="str">
        <f t="shared" ca="1" si="339"/>
        <v>-</v>
      </c>
      <c r="N1855" s="38" t="str">
        <f t="shared" ca="1" si="340"/>
        <v>-</v>
      </c>
      <c r="O1855" s="38">
        <f t="shared" ca="1" si="341"/>
        <v>99.927950246771871</v>
      </c>
      <c r="P1855" s="38" t="str">
        <f t="shared" ca="1" si="342"/>
        <v>-</v>
      </c>
      <c r="Q1855" s="38" t="str">
        <f t="shared" ca="1" si="343"/>
        <v>-</v>
      </c>
      <c r="R1855" s="38">
        <f t="shared" ca="1" si="344"/>
        <v>96.189705074597413</v>
      </c>
      <c r="S1855" s="38" t="str">
        <f t="shared" ca="1" si="345"/>
        <v>-</v>
      </c>
      <c r="T1855" s="38" t="str">
        <f t="shared" ca="1" si="346"/>
        <v>-</v>
      </c>
      <c r="U1855" s="38" t="str">
        <f t="shared" ca="1" si="347"/>
        <v>-</v>
      </c>
      <c r="V1855" s="38"/>
      <c r="W1855" s="38"/>
    </row>
    <row r="1856" spans="1:23" x14ac:dyDescent="0.35">
      <c r="A1856" s="2" t="str">
        <f>BASE_NOTAS[[#This Row],[Sigla]]&amp;BASE_NOTAS[[#This Row],[CÓDIGO]]</f>
        <v>PRSP_QI</v>
      </c>
      <c r="B1856" s="4" t="s">
        <v>200</v>
      </c>
      <c r="C1856" s="4" t="s">
        <v>72</v>
      </c>
      <c r="D1856" s="4" t="s">
        <v>141</v>
      </c>
      <c r="E1856" s="42">
        <v>66.366280786738514</v>
      </c>
      <c r="F1856" s="4" t="s">
        <v>471</v>
      </c>
      <c r="G185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66.366280786738514</v>
      </c>
      <c r="H185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1856" s="38" t="str">
        <f t="shared" ca="1" si="336"/>
        <v>-</v>
      </c>
      <c r="K1856" s="38" t="str">
        <f t="shared" ca="1" si="337"/>
        <v>-</v>
      </c>
      <c r="L1856" s="38">
        <f t="shared" ca="1" si="338"/>
        <v>51.283632236906755</v>
      </c>
      <c r="M1856" s="38" t="str">
        <f t="shared" ca="1" si="339"/>
        <v>-</v>
      </c>
      <c r="N1856" s="38" t="str">
        <f t="shared" ca="1" si="340"/>
        <v>-</v>
      </c>
      <c r="O1856" s="38">
        <f t="shared" ca="1" si="341"/>
        <v>92.213335972089013</v>
      </c>
      <c r="P1856" s="38" t="str">
        <f t="shared" ca="1" si="342"/>
        <v>-</v>
      </c>
      <c r="Q1856" s="38" t="str">
        <f t="shared" ca="1" si="343"/>
        <v>-</v>
      </c>
      <c r="R1856" s="38">
        <f t="shared" ca="1" si="344"/>
        <v>66.366280786738514</v>
      </c>
      <c r="S1856" s="38" t="str">
        <f t="shared" ca="1" si="345"/>
        <v>-</v>
      </c>
      <c r="T1856" s="38" t="str">
        <f t="shared" ca="1" si="346"/>
        <v>-</v>
      </c>
      <c r="U1856" s="38" t="str">
        <f t="shared" ca="1" si="347"/>
        <v>-</v>
      </c>
      <c r="V1856" s="38"/>
      <c r="W1856" s="38"/>
    </row>
    <row r="1857" spans="1:23" x14ac:dyDescent="0.35">
      <c r="A1857" s="2" t="str">
        <f>BASE_NOTAS[[#This Row],[Sigla]]&amp;BASE_NOTAS[[#This Row],[CÓDIGO]]</f>
        <v>RJSP_QI</v>
      </c>
      <c r="B1857" s="4" t="s">
        <v>201</v>
      </c>
      <c r="C1857" s="4" t="s">
        <v>72</v>
      </c>
      <c r="D1857" s="4" t="s">
        <v>141</v>
      </c>
      <c r="E1857" s="42">
        <v>10.621217540826771</v>
      </c>
      <c r="F1857" s="4" t="s">
        <v>471</v>
      </c>
      <c r="G185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10.621217540826771</v>
      </c>
      <c r="H185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1857" s="38" t="str">
        <f t="shared" ca="1" si="336"/>
        <v>-</v>
      </c>
      <c r="K1857" s="38" t="str">
        <f t="shared" ca="1" si="337"/>
        <v>-</v>
      </c>
      <c r="L1857" s="38">
        <f t="shared" ca="1" si="338"/>
        <v>80.365296803652967</v>
      </c>
      <c r="M1857" s="38" t="str">
        <f t="shared" ca="1" si="339"/>
        <v>-</v>
      </c>
      <c r="N1857" s="38" t="str">
        <f t="shared" ca="1" si="340"/>
        <v>-</v>
      </c>
      <c r="O1857" s="38">
        <f t="shared" ca="1" si="341"/>
        <v>35.93294006948792</v>
      </c>
      <c r="P1857" s="38" t="str">
        <f t="shared" ca="1" si="342"/>
        <v>-</v>
      </c>
      <c r="Q1857" s="38" t="str">
        <f t="shared" ca="1" si="343"/>
        <v>-</v>
      </c>
      <c r="R1857" s="38">
        <f t="shared" ca="1" si="344"/>
        <v>10.621217540826771</v>
      </c>
      <c r="S1857" s="38" t="str">
        <f t="shared" ca="1" si="345"/>
        <v>-</v>
      </c>
      <c r="T1857" s="38" t="str">
        <f t="shared" ca="1" si="346"/>
        <v>-</v>
      </c>
      <c r="U1857" s="38" t="str">
        <f t="shared" ca="1" si="347"/>
        <v>-</v>
      </c>
      <c r="V1857" s="38"/>
      <c r="W1857" s="38"/>
    </row>
    <row r="1858" spans="1:23" x14ac:dyDescent="0.35">
      <c r="A1858" s="2" t="str">
        <f>BASE_NOTAS[[#This Row],[Sigla]]&amp;BASE_NOTAS[[#This Row],[CÓDIGO]]</f>
        <v>RNSP_QI</v>
      </c>
      <c r="B1858" s="4" t="s">
        <v>202</v>
      </c>
      <c r="C1858" s="4" t="s">
        <v>72</v>
      </c>
      <c r="D1858" s="4" t="s">
        <v>141</v>
      </c>
      <c r="E1858" s="42">
        <v>64.594643808548696</v>
      </c>
      <c r="F1858" s="4" t="s">
        <v>471</v>
      </c>
      <c r="G185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64.594643808548696</v>
      </c>
      <c r="H185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1858" s="38" t="str">
        <f t="shared" ca="1" si="336"/>
        <v>-</v>
      </c>
      <c r="K1858" s="38" t="str">
        <f t="shared" ca="1" si="337"/>
        <v>-</v>
      </c>
      <c r="L1858" s="38">
        <f t="shared" ca="1" si="338"/>
        <v>87.566213892511342</v>
      </c>
      <c r="M1858" s="38" t="str">
        <f t="shared" ca="1" si="339"/>
        <v>-</v>
      </c>
      <c r="N1858" s="38" t="str">
        <f t="shared" ca="1" si="340"/>
        <v>-</v>
      </c>
      <c r="O1858" s="38">
        <f t="shared" ca="1" si="341"/>
        <v>60.150828348935235</v>
      </c>
      <c r="P1858" s="38" t="str">
        <f t="shared" ca="1" si="342"/>
        <v>-</v>
      </c>
      <c r="Q1858" s="38" t="str">
        <f t="shared" ca="1" si="343"/>
        <v>-</v>
      </c>
      <c r="R1858" s="38">
        <f t="shared" ca="1" si="344"/>
        <v>64.594643808548696</v>
      </c>
      <c r="S1858" s="38" t="str">
        <f t="shared" ca="1" si="345"/>
        <v>-</v>
      </c>
      <c r="T1858" s="38" t="str">
        <f t="shared" ca="1" si="346"/>
        <v>-</v>
      </c>
      <c r="U1858" s="38" t="str">
        <f t="shared" ca="1" si="347"/>
        <v>-</v>
      </c>
      <c r="V1858" s="38"/>
      <c r="W1858" s="38"/>
    </row>
    <row r="1859" spans="1:23" x14ac:dyDescent="0.35">
      <c r="A1859" s="2" t="str">
        <f>BASE_NOTAS[[#This Row],[Sigla]]&amp;BASE_NOTAS[[#This Row],[CÓDIGO]]</f>
        <v>ROSP_QI</v>
      </c>
      <c r="B1859" s="4" t="s">
        <v>203</v>
      </c>
      <c r="C1859" s="4" t="s">
        <v>72</v>
      </c>
      <c r="D1859" s="4" t="s">
        <v>141</v>
      </c>
      <c r="E1859" s="42">
        <v>42.781609399933416</v>
      </c>
      <c r="F1859" s="4" t="s">
        <v>471</v>
      </c>
      <c r="G185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42.781609399933416</v>
      </c>
      <c r="H185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1859" s="38" t="str">
        <f t="shared" ref="J1859:J1922" ca="1" si="348">INDEX(INDIRECT("[Indicadores_Consolidado_2026_07_31.xlsx]"&amp;C1859&amp;"!$V$37:$V$64"),MATCH(B1859,INDIRECT("[Indicadores_Consolidado_2026_07_31.xlsx]"&amp;C1859&amp;"!$F$37:$F$64")))</f>
        <v>-</v>
      </c>
      <c r="K1859" s="38" t="str">
        <f t="shared" ref="K1859:K1922" ca="1" si="349">INDEX(INDIRECT("[Indicadores_Consolidado_2026_07_31.xlsx]"&amp;C1859&amp;"!$W$37:$W$64"),MATCH(B1859,INDIRECT("[Indicadores_Consolidado_2026_07_31.xlsx]"&amp;C1859&amp;"!$F$37:$F$64")))</f>
        <v>-</v>
      </c>
      <c r="L1859" s="38">
        <f t="shared" ref="L1859:L1922" ca="1" si="350">INDEX(INDIRECT("[Indicadores_Consolidado_2026_07_31.xlsx]"&amp;C1859&amp;"!$X$37:$X$64"),MATCH(B1859,INDIRECT("[Indicadores_Consolidado_2026_07_31.xlsx]"&amp;C1859&amp;"!$F$37:$F$64")))</f>
        <v>13.24200913242009</v>
      </c>
      <c r="M1859" s="38" t="str">
        <f t="shared" ref="M1859:M1922" ca="1" si="351">INDEX(INDIRECT("[Indicadores_Consolidado_2026_07_31.xlsx]"&amp;C1859&amp;"!$Y$37:$Y$64"),MATCH(B1859,INDIRECT("[Indicadores_Consolidado_2026_07_31.xlsx]"&amp;C1859&amp;"!$F$37:$F$64")))</f>
        <v>-</v>
      </c>
      <c r="N1859" s="38" t="str">
        <f t="shared" ref="N1859:N1922" ca="1" si="352">INDEX(INDIRECT("[Indicadores_Consolidado_2026_07_31.xlsx]"&amp;C1859&amp;"!$Z$37:$Z$64"),MATCH(B1859,INDIRECT("[Indicadores_Consolidado_2026_07_31.xlsx]"&amp;C1859&amp;"!$F$37:$F$64")))</f>
        <v>-</v>
      </c>
      <c r="O1859" s="38">
        <f t="shared" ref="O1859:O1922" ca="1" si="353">INDEX(INDIRECT("[Indicadores_Consolidado_2026_07_31.xlsx]"&amp;C1859&amp;"!$AA$37:$AA$64"),MATCH(B1859,INDIRECT("[Indicadores_Consolidado_2026_07_31.xlsx]"&amp;C1859&amp;"!$F$37:$F$64")))</f>
        <v>6.1551462047294123</v>
      </c>
      <c r="P1859" s="38" t="str">
        <f t="shared" ref="P1859:P1922" ca="1" si="354">INDEX(INDIRECT("[Indicadores_Consolidado_2026_07_31.xlsx]"&amp;C1859&amp;"!$AB$37:$AB$64"),MATCH(B1859,INDIRECT("[Indicadores_Consolidado_2026_07_31.xlsx]"&amp;C1859&amp;"!$F$37:$F$64")))</f>
        <v>-</v>
      </c>
      <c r="Q1859" s="38" t="str">
        <f t="shared" ref="Q1859:Q1922" ca="1" si="355">INDEX(INDIRECT("[Indicadores_Consolidado_2026_07_31.xlsx]"&amp;C1859&amp;"!$AC$37:$AC$64"),MATCH(B1859,INDIRECT("[Indicadores_Consolidado_2026_07_31.xlsx]"&amp;C1859&amp;"!$F$37:$F$64")))</f>
        <v>-</v>
      </c>
      <c r="R1859" s="38">
        <f t="shared" ref="R1859:R1922" ca="1" si="356">INDEX(INDIRECT("[Indicadores_Consolidado_2026_07_31.xlsx]"&amp;C1859&amp;"!$AD$37:$AD$64"),MATCH(B1859,INDIRECT("[Indicadores_Consolidado_2026_07_31.xlsx]"&amp;C1859&amp;"!$F$37:$F$64")))</f>
        <v>42.781609399933416</v>
      </c>
      <c r="S1859" s="38" t="str">
        <f t="shared" ref="S1859:U1922" ca="1" si="357">INDEX(INDIRECT("[Indicadores_Consolidado_2026_07_31.xlsx]"&amp;C1859&amp;"!$AE$37:$AE$64"),MATCH(B1859,INDIRECT("[Indicadores_Consolidado_2026_07_31.xlsx]"&amp;C1859&amp;"!$F$37:$F$64")))</f>
        <v>-</v>
      </c>
      <c r="T1859" s="38" t="str">
        <f t="shared" ref="T1859:T1922" ca="1" si="358">INDEX(INDIRECT("[Indicadores_Consolidado_2026_07_31.xlsx]"&amp;C1859&amp;"!$AF$37:$AF$64"),MATCH(B1859,INDIRECT("[Indicadores_Consolidado_2026_07_31.xlsx]"&amp;C1859&amp;"!$F$37:$F$64")))</f>
        <v>-</v>
      </c>
      <c r="U1859" s="38" t="str">
        <f t="shared" ref="U1859:U1922" ca="1" si="359">INDEX(INDIRECT("[Indicadores_Consolidado_2026_07_31.xlsx]"&amp;C1859&amp;"!$AG$37:$AG$64"),MATCH(B1859,INDIRECT("[Indicadores_Consolidado_2026_07_31.xlsx]"&amp;C1859&amp;"!$F$37:$F$64")))</f>
        <v>-</v>
      </c>
      <c r="V1859" s="38"/>
      <c r="W1859" s="38"/>
    </row>
    <row r="1860" spans="1:23" x14ac:dyDescent="0.35">
      <c r="A1860" s="2" t="str">
        <f>BASE_NOTAS[[#This Row],[Sigla]]&amp;BASE_NOTAS[[#This Row],[CÓDIGO]]</f>
        <v>RRSP_QI</v>
      </c>
      <c r="B1860" s="4" t="s">
        <v>204</v>
      </c>
      <c r="C1860" s="4" t="s">
        <v>72</v>
      </c>
      <c r="D1860" s="4" t="s">
        <v>141</v>
      </c>
      <c r="E1860" s="42">
        <v>0</v>
      </c>
      <c r="F1860" s="4" t="s">
        <v>471</v>
      </c>
      <c r="G186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186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1860" s="38" t="str">
        <f t="shared" ca="1" si="348"/>
        <v>-</v>
      </c>
      <c r="K1860" s="38" t="str">
        <f t="shared" ca="1" si="349"/>
        <v>-</v>
      </c>
      <c r="L1860" s="38">
        <f t="shared" ca="1" si="350"/>
        <v>0</v>
      </c>
      <c r="M1860" s="38" t="str">
        <f t="shared" ca="1" si="351"/>
        <v>-</v>
      </c>
      <c r="N1860" s="38" t="str">
        <f t="shared" ca="1" si="352"/>
        <v>-</v>
      </c>
      <c r="O1860" s="38">
        <f t="shared" ca="1" si="353"/>
        <v>0</v>
      </c>
      <c r="P1860" s="38" t="str">
        <f t="shared" ca="1" si="354"/>
        <v>-</v>
      </c>
      <c r="Q1860" s="38" t="str">
        <f t="shared" ca="1" si="355"/>
        <v>-</v>
      </c>
      <c r="R1860" s="38">
        <f t="shared" ca="1" si="356"/>
        <v>0</v>
      </c>
      <c r="S1860" s="38" t="str">
        <f t="shared" ca="1" si="357"/>
        <v>-</v>
      </c>
      <c r="T1860" s="38" t="str">
        <f t="shared" ca="1" si="358"/>
        <v>-</v>
      </c>
      <c r="U1860" s="38" t="str">
        <f t="shared" ca="1" si="359"/>
        <v>-</v>
      </c>
      <c r="V1860" s="38"/>
      <c r="W1860" s="38"/>
    </row>
    <row r="1861" spans="1:23" x14ac:dyDescent="0.35">
      <c r="A1861" s="2" t="str">
        <f>BASE_NOTAS[[#This Row],[Sigla]]&amp;BASE_NOTAS[[#This Row],[CÓDIGO]]</f>
        <v>RSSP_QI</v>
      </c>
      <c r="B1861" s="4" t="s">
        <v>205</v>
      </c>
      <c r="C1861" s="4" t="s">
        <v>72</v>
      </c>
      <c r="D1861" s="4" t="s">
        <v>141</v>
      </c>
      <c r="E1861" s="42">
        <v>61.874796909988738</v>
      </c>
      <c r="F1861" s="4" t="s">
        <v>471</v>
      </c>
      <c r="G186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61.874796909988738</v>
      </c>
      <c r="H186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1861" s="38" t="str">
        <f t="shared" ca="1" si="348"/>
        <v>-</v>
      </c>
      <c r="K1861" s="38" t="str">
        <f t="shared" ca="1" si="349"/>
        <v>-</v>
      </c>
      <c r="L1861" s="38">
        <f t="shared" ca="1" si="350"/>
        <v>61.187214611872143</v>
      </c>
      <c r="M1861" s="38" t="str">
        <f t="shared" ca="1" si="351"/>
        <v>-</v>
      </c>
      <c r="N1861" s="38" t="str">
        <f t="shared" ca="1" si="352"/>
        <v>-</v>
      </c>
      <c r="O1861" s="38">
        <f t="shared" ca="1" si="353"/>
        <v>69.723939803866941</v>
      </c>
      <c r="P1861" s="38" t="str">
        <f t="shared" ca="1" si="354"/>
        <v>-</v>
      </c>
      <c r="Q1861" s="38" t="str">
        <f t="shared" ca="1" si="355"/>
        <v>-</v>
      </c>
      <c r="R1861" s="38">
        <f t="shared" ca="1" si="356"/>
        <v>61.874796909988738</v>
      </c>
      <c r="S1861" s="38" t="str">
        <f t="shared" ca="1" si="357"/>
        <v>-</v>
      </c>
      <c r="T1861" s="38" t="str">
        <f t="shared" ca="1" si="358"/>
        <v>-</v>
      </c>
      <c r="U1861" s="38" t="str">
        <f t="shared" ca="1" si="359"/>
        <v>-</v>
      </c>
      <c r="V1861" s="38"/>
      <c r="W1861" s="38"/>
    </row>
    <row r="1862" spans="1:23" x14ac:dyDescent="0.35">
      <c r="A1862" s="2" t="str">
        <f>BASE_NOTAS[[#This Row],[Sigla]]&amp;BASE_NOTAS[[#This Row],[CÓDIGO]]</f>
        <v>SCSP_QI</v>
      </c>
      <c r="B1862" s="4" t="s">
        <v>194</v>
      </c>
      <c r="C1862" s="4" t="s">
        <v>72</v>
      </c>
      <c r="D1862" s="4" t="s">
        <v>141</v>
      </c>
      <c r="E1862" s="42">
        <v>72.624057403983088</v>
      </c>
      <c r="F1862" s="4" t="s">
        <v>471</v>
      </c>
      <c r="G186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72.624057403983088</v>
      </c>
      <c r="H186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1862" s="38" t="str">
        <f t="shared" ca="1" si="348"/>
        <v>-</v>
      </c>
      <c r="K1862" s="38" t="str">
        <f t="shared" ca="1" si="349"/>
        <v>-</v>
      </c>
      <c r="L1862" s="38">
        <f t="shared" ca="1" si="350"/>
        <v>74.885844748858446</v>
      </c>
      <c r="M1862" s="38" t="str">
        <f t="shared" ca="1" si="351"/>
        <v>-</v>
      </c>
      <c r="N1862" s="38" t="str">
        <f t="shared" ca="1" si="352"/>
        <v>-</v>
      </c>
      <c r="O1862" s="38">
        <f t="shared" ca="1" si="353"/>
        <v>77.444460925794942</v>
      </c>
      <c r="P1862" s="38" t="str">
        <f t="shared" ca="1" si="354"/>
        <v>-</v>
      </c>
      <c r="Q1862" s="38" t="str">
        <f t="shared" ca="1" si="355"/>
        <v>-</v>
      </c>
      <c r="R1862" s="38">
        <f t="shared" ca="1" si="356"/>
        <v>72.624057403983088</v>
      </c>
      <c r="S1862" s="38" t="str">
        <f t="shared" ca="1" si="357"/>
        <v>-</v>
      </c>
      <c r="T1862" s="38" t="str">
        <f t="shared" ca="1" si="358"/>
        <v>-</v>
      </c>
      <c r="U1862" s="38" t="str">
        <f t="shared" ca="1" si="359"/>
        <v>-</v>
      </c>
      <c r="V1862" s="38"/>
      <c r="W1862" s="38"/>
    </row>
    <row r="1863" spans="1:23" x14ac:dyDescent="0.35">
      <c r="A1863" s="2" t="str">
        <f>BASE_NOTAS[[#This Row],[Sigla]]&amp;BASE_NOTAS[[#This Row],[CÓDIGO]]</f>
        <v>SESP_QI</v>
      </c>
      <c r="B1863" s="4" t="s">
        <v>206</v>
      </c>
      <c r="C1863" s="4" t="s">
        <v>72</v>
      </c>
      <c r="D1863" s="4" t="s">
        <v>141</v>
      </c>
      <c r="E1863" s="42">
        <v>75.27849377067632</v>
      </c>
      <c r="F1863" s="4" t="s">
        <v>471</v>
      </c>
      <c r="G186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75.27849377067632</v>
      </c>
      <c r="H186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1863" s="38" t="str">
        <f t="shared" ca="1" si="348"/>
        <v>-</v>
      </c>
      <c r="K1863" s="38" t="str">
        <f t="shared" ca="1" si="349"/>
        <v>-</v>
      </c>
      <c r="L1863" s="38">
        <f t="shared" ca="1" si="350"/>
        <v>26.484018264840181</v>
      </c>
      <c r="M1863" s="38" t="str">
        <f t="shared" ca="1" si="351"/>
        <v>-</v>
      </c>
      <c r="N1863" s="38" t="str">
        <f t="shared" ca="1" si="352"/>
        <v>-</v>
      </c>
      <c r="O1863" s="38">
        <f t="shared" ca="1" si="353"/>
        <v>94.645759110801251</v>
      </c>
      <c r="P1863" s="38" t="str">
        <f t="shared" ca="1" si="354"/>
        <v>-</v>
      </c>
      <c r="Q1863" s="38" t="str">
        <f t="shared" ca="1" si="355"/>
        <v>-</v>
      </c>
      <c r="R1863" s="38">
        <f t="shared" ca="1" si="356"/>
        <v>75.27849377067632</v>
      </c>
      <c r="S1863" s="38" t="str">
        <f t="shared" ca="1" si="357"/>
        <v>-</v>
      </c>
      <c r="T1863" s="38" t="str">
        <f t="shared" ca="1" si="358"/>
        <v>-</v>
      </c>
      <c r="U1863" s="38" t="str">
        <f t="shared" ca="1" si="359"/>
        <v>-</v>
      </c>
      <c r="V1863" s="38"/>
      <c r="W1863" s="38"/>
    </row>
    <row r="1864" spans="1:23" x14ac:dyDescent="0.35">
      <c r="A1864" s="2" t="str">
        <f>BASE_NOTAS[[#This Row],[Sigla]]&amp;BASE_NOTAS[[#This Row],[CÓDIGO]]</f>
        <v>SPSP_QI</v>
      </c>
      <c r="B1864" s="4" t="s">
        <v>186</v>
      </c>
      <c r="C1864" s="4" t="s">
        <v>72</v>
      </c>
      <c r="D1864" s="4" t="s">
        <v>141</v>
      </c>
      <c r="E1864" s="42">
        <v>41.641404632478427</v>
      </c>
      <c r="F1864" s="4" t="s">
        <v>471</v>
      </c>
      <c r="G186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41.641404632478427</v>
      </c>
      <c r="H186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1864" s="38" t="str">
        <f t="shared" ca="1" si="348"/>
        <v>-</v>
      </c>
      <c r="K1864" s="38" t="str">
        <f t="shared" ca="1" si="349"/>
        <v>-</v>
      </c>
      <c r="L1864" s="38">
        <f t="shared" ca="1" si="350"/>
        <v>56.62100456621004</v>
      </c>
      <c r="M1864" s="38" t="str">
        <f t="shared" ca="1" si="351"/>
        <v>-</v>
      </c>
      <c r="N1864" s="38" t="str">
        <f t="shared" ca="1" si="352"/>
        <v>-</v>
      </c>
      <c r="O1864" s="38">
        <f t="shared" ca="1" si="353"/>
        <v>68.408629065130754</v>
      </c>
      <c r="P1864" s="38" t="str">
        <f t="shared" ca="1" si="354"/>
        <v>-</v>
      </c>
      <c r="Q1864" s="38" t="str">
        <f t="shared" ca="1" si="355"/>
        <v>-</v>
      </c>
      <c r="R1864" s="38">
        <f t="shared" ca="1" si="356"/>
        <v>41.641404632478427</v>
      </c>
      <c r="S1864" s="38" t="str">
        <f t="shared" ca="1" si="357"/>
        <v>-</v>
      </c>
      <c r="T1864" s="38" t="str">
        <f t="shared" ca="1" si="358"/>
        <v>-</v>
      </c>
      <c r="U1864" s="38" t="str">
        <f t="shared" ca="1" si="359"/>
        <v>-</v>
      </c>
      <c r="V1864" s="38"/>
      <c r="W1864" s="38"/>
    </row>
    <row r="1865" spans="1:23" x14ac:dyDescent="0.35">
      <c r="A1865" s="2" t="str">
        <f>BASE_NOTAS[[#This Row],[Sigla]]&amp;BASE_NOTAS[[#This Row],[CÓDIGO]]</f>
        <v>TOSP_QI</v>
      </c>
      <c r="B1865" s="4" t="s">
        <v>185</v>
      </c>
      <c r="C1865" s="4" t="s">
        <v>72</v>
      </c>
      <c r="D1865" s="4" t="s">
        <v>141</v>
      </c>
      <c r="E1865" s="42">
        <v>22.901780626097263</v>
      </c>
      <c r="F1865" s="4" t="s">
        <v>471</v>
      </c>
      <c r="G186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22.901780626097263</v>
      </c>
      <c r="H186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1865" s="38" t="str">
        <f t="shared" ca="1" si="348"/>
        <v>-</v>
      </c>
      <c r="K1865" s="38" t="str">
        <f t="shared" ca="1" si="349"/>
        <v>-</v>
      </c>
      <c r="L1865" s="38">
        <f t="shared" ca="1" si="350"/>
        <v>0</v>
      </c>
      <c r="M1865" s="38" t="str">
        <f t="shared" ca="1" si="351"/>
        <v>-</v>
      </c>
      <c r="N1865" s="38" t="str">
        <f t="shared" ca="1" si="352"/>
        <v>-</v>
      </c>
      <c r="O1865" s="38">
        <f t="shared" ca="1" si="353"/>
        <v>29.419992495340335</v>
      </c>
      <c r="P1865" s="38" t="str">
        <f t="shared" ca="1" si="354"/>
        <v>-</v>
      </c>
      <c r="Q1865" s="38" t="str">
        <f t="shared" ca="1" si="355"/>
        <v>-</v>
      </c>
      <c r="R1865" s="38">
        <f t="shared" ca="1" si="356"/>
        <v>22.901780626097263</v>
      </c>
      <c r="S1865" s="38" t="str">
        <f t="shared" ca="1" si="357"/>
        <v>-</v>
      </c>
      <c r="T1865" s="38" t="str">
        <f t="shared" ca="1" si="358"/>
        <v>-</v>
      </c>
      <c r="U1865" s="38" t="str">
        <f t="shared" ca="1" si="359"/>
        <v>-</v>
      </c>
      <c r="V1865" s="38"/>
      <c r="W1865" s="38"/>
    </row>
    <row r="1866" spans="1:23" x14ac:dyDescent="0.35">
      <c r="A1866" s="2" t="str">
        <f>BASE_NOTAS[[#This Row],[Sigla]]&amp;BASE_NOTAS[[#This Row],[CÓDIGO]]</f>
        <v>ACSS_AM</v>
      </c>
      <c r="B1866" s="4" t="s">
        <v>156</v>
      </c>
      <c r="C1866" s="4" t="s">
        <v>73</v>
      </c>
      <c r="D1866" s="4" t="s">
        <v>142</v>
      </c>
      <c r="E1866" s="42">
        <v>14.926811731957201</v>
      </c>
      <c r="F1866" s="4" t="s">
        <v>471</v>
      </c>
      <c r="G186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32.822689564427421</v>
      </c>
      <c r="H186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66" s="38" t="str">
        <f t="shared" ca="1" si="348"/>
        <v>-</v>
      </c>
      <c r="K1866" s="38" t="str">
        <f t="shared" ca="1" si="349"/>
        <v>-</v>
      </c>
      <c r="L1866" s="38" t="str">
        <f t="shared" ca="1" si="350"/>
        <v>-</v>
      </c>
      <c r="M1866" s="38" t="str">
        <f t="shared" ca="1" si="351"/>
        <v>-</v>
      </c>
      <c r="N1866" s="38">
        <f t="shared" ca="1" si="352"/>
        <v>27.62600008271589</v>
      </c>
      <c r="O1866" s="38" t="str">
        <f t="shared" ca="1" si="353"/>
        <v>-</v>
      </c>
      <c r="P1866" s="38" t="str">
        <f t="shared" ca="1" si="354"/>
        <v>-</v>
      </c>
      <c r="Q1866" s="38">
        <f t="shared" ca="1" si="355"/>
        <v>31.175548630353731</v>
      </c>
      <c r="R1866" s="38">
        <f t="shared" ca="1" si="356"/>
        <v>14.926811731957201</v>
      </c>
      <c r="S1866" s="38" t="str">
        <f t="shared" ca="1" si="357"/>
        <v>-</v>
      </c>
      <c r="T1866" s="38">
        <f t="shared" ca="1" si="358"/>
        <v>32.822689564427421</v>
      </c>
      <c r="U1866" s="38" t="str">
        <f t="shared" ca="1" si="359"/>
        <v>-</v>
      </c>
      <c r="V1866" s="38"/>
      <c r="W1866" s="38"/>
    </row>
    <row r="1867" spans="1:23" x14ac:dyDescent="0.35">
      <c r="A1867" s="2" t="str">
        <f>BASE_NOTAS[[#This Row],[Sigla]]&amp;BASE_NOTAS[[#This Row],[CÓDIGO]]</f>
        <v>ALSS_AM</v>
      </c>
      <c r="B1867" s="4" t="s">
        <v>157</v>
      </c>
      <c r="C1867" s="4" t="s">
        <v>73</v>
      </c>
      <c r="D1867" s="4" t="s">
        <v>142</v>
      </c>
      <c r="E1867" s="42">
        <v>34.249320324224342</v>
      </c>
      <c r="F1867" s="4" t="s">
        <v>471</v>
      </c>
      <c r="G186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35.712736899482394</v>
      </c>
      <c r="H186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67" s="38" t="str">
        <f t="shared" ca="1" si="348"/>
        <v>-</v>
      </c>
      <c r="K1867" s="38" t="str">
        <f t="shared" ca="1" si="349"/>
        <v>-</v>
      </c>
      <c r="L1867" s="38" t="str">
        <f t="shared" ca="1" si="350"/>
        <v>-</v>
      </c>
      <c r="M1867" s="38" t="str">
        <f t="shared" ca="1" si="351"/>
        <v>-</v>
      </c>
      <c r="N1867" s="38">
        <f t="shared" ca="1" si="352"/>
        <v>55.276346314395511</v>
      </c>
      <c r="O1867" s="38" t="str">
        <f t="shared" ca="1" si="353"/>
        <v>-</v>
      </c>
      <c r="P1867" s="38" t="str">
        <f t="shared" ca="1" si="354"/>
        <v>-</v>
      </c>
      <c r="Q1867" s="38">
        <f t="shared" ca="1" si="355"/>
        <v>46.186974912877822</v>
      </c>
      <c r="R1867" s="38">
        <f t="shared" ca="1" si="356"/>
        <v>34.249320324224342</v>
      </c>
      <c r="S1867" s="38" t="str">
        <f t="shared" ca="1" si="357"/>
        <v>-</v>
      </c>
      <c r="T1867" s="38">
        <f t="shared" ca="1" si="358"/>
        <v>35.712736899482394</v>
      </c>
      <c r="U1867" s="38" t="str">
        <f t="shared" ca="1" si="359"/>
        <v>-</v>
      </c>
      <c r="V1867" s="38"/>
      <c r="W1867" s="38"/>
    </row>
    <row r="1868" spans="1:23" x14ac:dyDescent="0.35">
      <c r="A1868" s="2" t="str">
        <f>BASE_NOTAS[[#This Row],[Sigla]]&amp;BASE_NOTAS[[#This Row],[CÓDIGO]]</f>
        <v>AMSS_AM</v>
      </c>
      <c r="B1868" s="4" t="s">
        <v>158</v>
      </c>
      <c r="C1868" s="4" t="s">
        <v>73</v>
      </c>
      <c r="D1868" s="4" t="s">
        <v>142</v>
      </c>
      <c r="E1868" s="42">
        <v>30.234332811383226</v>
      </c>
      <c r="F1868" s="4" t="s">
        <v>471</v>
      </c>
      <c r="G186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35.615672142054208</v>
      </c>
      <c r="H186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68" s="38" t="str">
        <f t="shared" ca="1" si="348"/>
        <v>-</v>
      </c>
      <c r="K1868" s="38" t="str">
        <f t="shared" ca="1" si="349"/>
        <v>-</v>
      </c>
      <c r="L1868" s="38" t="str">
        <f t="shared" ca="1" si="350"/>
        <v>-</v>
      </c>
      <c r="M1868" s="38" t="str">
        <f t="shared" ca="1" si="351"/>
        <v>-</v>
      </c>
      <c r="N1868" s="38">
        <f t="shared" ca="1" si="352"/>
        <v>42.081882068946086</v>
      </c>
      <c r="O1868" s="38" t="str">
        <f t="shared" ca="1" si="353"/>
        <v>-</v>
      </c>
      <c r="P1868" s="38" t="str">
        <f t="shared" ca="1" si="354"/>
        <v>-</v>
      </c>
      <c r="Q1868" s="38">
        <f t="shared" ca="1" si="355"/>
        <v>37.201394166847599</v>
      </c>
      <c r="R1868" s="38">
        <f t="shared" ca="1" si="356"/>
        <v>30.234332811383226</v>
      </c>
      <c r="S1868" s="38" t="str">
        <f t="shared" ca="1" si="357"/>
        <v>-</v>
      </c>
      <c r="T1868" s="38">
        <f t="shared" ca="1" si="358"/>
        <v>35.615672142054208</v>
      </c>
      <c r="U1868" s="38" t="str">
        <f t="shared" ca="1" si="359"/>
        <v>-</v>
      </c>
      <c r="V1868" s="38"/>
      <c r="W1868" s="38"/>
    </row>
    <row r="1869" spans="1:23" x14ac:dyDescent="0.35">
      <c r="A1869" s="2" t="str">
        <f>BASE_NOTAS[[#This Row],[Sigla]]&amp;BASE_NOTAS[[#This Row],[CÓDIGO]]</f>
        <v>APSS_AM</v>
      </c>
      <c r="B1869" s="4" t="s">
        <v>184</v>
      </c>
      <c r="C1869" s="4" t="s">
        <v>73</v>
      </c>
      <c r="D1869" s="4" t="s">
        <v>142</v>
      </c>
      <c r="E1869" s="42">
        <v>0</v>
      </c>
      <c r="F1869" s="4" t="s">
        <v>471</v>
      </c>
      <c r="G186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186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69" s="38" t="str">
        <f t="shared" ca="1" si="348"/>
        <v>-</v>
      </c>
      <c r="K1869" s="38" t="str">
        <f t="shared" ca="1" si="349"/>
        <v>-</v>
      </c>
      <c r="L1869" s="38" t="str">
        <f t="shared" ca="1" si="350"/>
        <v>-</v>
      </c>
      <c r="M1869" s="38" t="str">
        <f t="shared" ca="1" si="351"/>
        <v>-</v>
      </c>
      <c r="N1869" s="38">
        <f t="shared" ca="1" si="352"/>
        <v>0</v>
      </c>
      <c r="O1869" s="38" t="str">
        <f t="shared" ca="1" si="353"/>
        <v>-</v>
      </c>
      <c r="P1869" s="38" t="str">
        <f t="shared" ca="1" si="354"/>
        <v>-</v>
      </c>
      <c r="Q1869" s="38">
        <f t="shared" ca="1" si="355"/>
        <v>0</v>
      </c>
      <c r="R1869" s="38">
        <f t="shared" ca="1" si="356"/>
        <v>0</v>
      </c>
      <c r="S1869" s="38" t="str">
        <f t="shared" ca="1" si="357"/>
        <v>-</v>
      </c>
      <c r="T1869" s="38">
        <f t="shared" ca="1" si="358"/>
        <v>0</v>
      </c>
      <c r="U1869" s="38" t="str">
        <f t="shared" ca="1" si="359"/>
        <v>-</v>
      </c>
      <c r="V1869" s="38"/>
      <c r="W1869" s="38"/>
    </row>
    <row r="1870" spans="1:23" x14ac:dyDescent="0.35">
      <c r="A1870" s="2" t="str">
        <f>BASE_NOTAS[[#This Row],[Sigla]]&amp;BASE_NOTAS[[#This Row],[CÓDIGO]]</f>
        <v>BASS_AM</v>
      </c>
      <c r="B1870" s="4" t="s">
        <v>187</v>
      </c>
      <c r="C1870" s="4" t="s">
        <v>73</v>
      </c>
      <c r="D1870" s="4" t="s">
        <v>142</v>
      </c>
      <c r="E1870" s="42">
        <v>70.894732440248845</v>
      </c>
      <c r="F1870" s="4" t="s">
        <v>471</v>
      </c>
      <c r="G187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83.333986528085532</v>
      </c>
      <c r="H187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70" s="38" t="str">
        <f t="shared" ca="1" si="348"/>
        <v>-</v>
      </c>
      <c r="K1870" s="38" t="str">
        <f t="shared" ca="1" si="349"/>
        <v>-</v>
      </c>
      <c r="L1870" s="38" t="str">
        <f t="shared" ca="1" si="350"/>
        <v>-</v>
      </c>
      <c r="M1870" s="38" t="str">
        <f t="shared" ca="1" si="351"/>
        <v>-</v>
      </c>
      <c r="N1870" s="38">
        <f t="shared" ca="1" si="352"/>
        <v>69.752532942703283</v>
      </c>
      <c r="O1870" s="38" t="str">
        <f t="shared" ca="1" si="353"/>
        <v>-</v>
      </c>
      <c r="P1870" s="38" t="str">
        <f t="shared" ca="1" si="354"/>
        <v>-</v>
      </c>
      <c r="Q1870" s="38">
        <f t="shared" ca="1" si="355"/>
        <v>77.48601054254587</v>
      </c>
      <c r="R1870" s="38">
        <f t="shared" ca="1" si="356"/>
        <v>70.894732440248845</v>
      </c>
      <c r="S1870" s="38" t="str">
        <f t="shared" ca="1" si="357"/>
        <v>-</v>
      </c>
      <c r="T1870" s="38">
        <f t="shared" ca="1" si="358"/>
        <v>83.333986528085532</v>
      </c>
      <c r="U1870" s="38" t="str">
        <f t="shared" ca="1" si="359"/>
        <v>-</v>
      </c>
      <c r="V1870" s="38"/>
      <c r="W1870" s="38"/>
    </row>
    <row r="1871" spans="1:23" x14ac:dyDescent="0.35">
      <c r="A1871" s="2" t="str">
        <f>BASE_NOTAS[[#This Row],[Sigla]]&amp;BASE_NOTAS[[#This Row],[CÓDIGO]]</f>
        <v>CESS_AM</v>
      </c>
      <c r="B1871" s="4" t="s">
        <v>188</v>
      </c>
      <c r="C1871" s="4" t="s">
        <v>73</v>
      </c>
      <c r="D1871" s="4" t="s">
        <v>142</v>
      </c>
      <c r="E1871" s="42">
        <v>63.855232176540191</v>
      </c>
      <c r="F1871" s="4" t="s">
        <v>471</v>
      </c>
      <c r="G187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69.705084496584107</v>
      </c>
      <c r="H187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71" s="38" t="str">
        <f t="shared" ca="1" si="348"/>
        <v>-</v>
      </c>
      <c r="K1871" s="38" t="str">
        <f t="shared" ca="1" si="349"/>
        <v>-</v>
      </c>
      <c r="L1871" s="38" t="str">
        <f t="shared" ca="1" si="350"/>
        <v>-</v>
      </c>
      <c r="M1871" s="38" t="str">
        <f t="shared" ca="1" si="351"/>
        <v>-</v>
      </c>
      <c r="N1871" s="38">
        <f t="shared" ca="1" si="352"/>
        <v>76.240683910346036</v>
      </c>
      <c r="O1871" s="38" t="str">
        <f t="shared" ca="1" si="353"/>
        <v>-</v>
      </c>
      <c r="P1871" s="38" t="str">
        <f t="shared" ca="1" si="354"/>
        <v>-</v>
      </c>
      <c r="Q1871" s="38">
        <f t="shared" ca="1" si="355"/>
        <v>72.783524420225035</v>
      </c>
      <c r="R1871" s="38">
        <f t="shared" ca="1" si="356"/>
        <v>63.855232176540191</v>
      </c>
      <c r="S1871" s="38" t="str">
        <f t="shared" ca="1" si="357"/>
        <v>-</v>
      </c>
      <c r="T1871" s="38">
        <f t="shared" ca="1" si="358"/>
        <v>69.705084496584107</v>
      </c>
      <c r="U1871" s="38" t="str">
        <f t="shared" ca="1" si="359"/>
        <v>-</v>
      </c>
      <c r="V1871" s="38"/>
      <c r="W1871" s="38"/>
    </row>
    <row r="1872" spans="1:23" x14ac:dyDescent="0.35">
      <c r="A1872" s="2" t="str">
        <f>BASE_NOTAS[[#This Row],[Sigla]]&amp;BASE_NOTAS[[#This Row],[CÓDIGO]]</f>
        <v>DFSS_AM</v>
      </c>
      <c r="B1872" s="4" t="s">
        <v>189</v>
      </c>
      <c r="C1872" s="4" t="s">
        <v>73</v>
      </c>
      <c r="D1872" s="4" t="s">
        <v>142</v>
      </c>
      <c r="E1872" s="42">
        <v>100</v>
      </c>
      <c r="F1872" s="4" t="s">
        <v>471</v>
      </c>
      <c r="G187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93.699060213184453</v>
      </c>
      <c r="H187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72" s="38" t="str">
        <f t="shared" ca="1" si="348"/>
        <v>-</v>
      </c>
      <c r="K1872" s="38" t="str">
        <f t="shared" ca="1" si="349"/>
        <v>-</v>
      </c>
      <c r="L1872" s="38" t="str">
        <f t="shared" ca="1" si="350"/>
        <v>-</v>
      </c>
      <c r="M1872" s="38" t="str">
        <f t="shared" ca="1" si="351"/>
        <v>-</v>
      </c>
      <c r="N1872" s="38">
        <f t="shared" ca="1" si="352"/>
        <v>100</v>
      </c>
      <c r="O1872" s="38" t="str">
        <f t="shared" ca="1" si="353"/>
        <v>-</v>
      </c>
      <c r="P1872" s="38" t="str">
        <f t="shared" ca="1" si="354"/>
        <v>-</v>
      </c>
      <c r="Q1872" s="38">
        <f t="shared" ca="1" si="355"/>
        <v>98.011140186808618</v>
      </c>
      <c r="R1872" s="38">
        <f t="shared" ca="1" si="356"/>
        <v>100</v>
      </c>
      <c r="S1872" s="38" t="str">
        <f t="shared" ca="1" si="357"/>
        <v>-</v>
      </c>
      <c r="T1872" s="38">
        <f t="shared" ca="1" si="358"/>
        <v>93.699060213184453</v>
      </c>
      <c r="U1872" s="38" t="str">
        <f t="shared" ca="1" si="359"/>
        <v>-</v>
      </c>
      <c r="V1872" s="38"/>
      <c r="W1872" s="38"/>
    </row>
    <row r="1873" spans="1:23" x14ac:dyDescent="0.35">
      <c r="A1873" s="2" t="str">
        <f>BASE_NOTAS[[#This Row],[Sigla]]&amp;BASE_NOTAS[[#This Row],[CÓDIGO]]</f>
        <v>ESSS_AM</v>
      </c>
      <c r="B1873" s="4" t="s">
        <v>183</v>
      </c>
      <c r="C1873" s="4" t="s">
        <v>73</v>
      </c>
      <c r="D1873" s="4" t="s">
        <v>142</v>
      </c>
      <c r="E1873" s="42">
        <v>82.782481337037296</v>
      </c>
      <c r="F1873" s="4" t="s">
        <v>471</v>
      </c>
      <c r="G187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92.997254168623229</v>
      </c>
      <c r="H187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73" s="38" t="str">
        <f t="shared" ca="1" si="348"/>
        <v>-</v>
      </c>
      <c r="K1873" s="38" t="str">
        <f t="shared" ca="1" si="349"/>
        <v>-</v>
      </c>
      <c r="L1873" s="38" t="str">
        <f t="shared" ca="1" si="350"/>
        <v>-</v>
      </c>
      <c r="M1873" s="38" t="str">
        <f t="shared" ca="1" si="351"/>
        <v>-</v>
      </c>
      <c r="N1873" s="38">
        <f t="shared" ca="1" si="352"/>
        <v>84.378676245033446</v>
      </c>
      <c r="O1873" s="38" t="str">
        <f t="shared" ca="1" si="353"/>
        <v>-</v>
      </c>
      <c r="P1873" s="38" t="str">
        <f t="shared" ca="1" si="354"/>
        <v>-</v>
      </c>
      <c r="Q1873" s="38">
        <f t="shared" ca="1" si="355"/>
        <v>83.842597264236218</v>
      </c>
      <c r="R1873" s="38">
        <f t="shared" ca="1" si="356"/>
        <v>82.782481337037296</v>
      </c>
      <c r="S1873" s="38" t="str">
        <f t="shared" ca="1" si="357"/>
        <v>-</v>
      </c>
      <c r="T1873" s="38">
        <f t="shared" ca="1" si="358"/>
        <v>92.997254168623229</v>
      </c>
      <c r="U1873" s="38" t="str">
        <f t="shared" ca="1" si="359"/>
        <v>-</v>
      </c>
      <c r="V1873" s="38"/>
      <c r="W1873" s="38"/>
    </row>
    <row r="1874" spans="1:23" x14ac:dyDescent="0.35">
      <c r="A1874" s="2" t="str">
        <f>BASE_NOTAS[[#This Row],[Sigla]]&amp;BASE_NOTAS[[#This Row],[CÓDIGO]]</f>
        <v>GOSS_AM</v>
      </c>
      <c r="B1874" s="4" t="s">
        <v>190</v>
      </c>
      <c r="C1874" s="4" t="s">
        <v>73</v>
      </c>
      <c r="D1874" s="4" t="s">
        <v>142</v>
      </c>
      <c r="E1874" s="42">
        <v>63.596777022216102</v>
      </c>
      <c r="F1874" s="4" t="s">
        <v>471</v>
      </c>
      <c r="G187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77.223915503062045</v>
      </c>
      <c r="H187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74" s="38" t="str">
        <f t="shared" ca="1" si="348"/>
        <v>-</v>
      </c>
      <c r="K1874" s="38" t="str">
        <f t="shared" ca="1" si="349"/>
        <v>-</v>
      </c>
      <c r="L1874" s="38" t="str">
        <f t="shared" ca="1" si="350"/>
        <v>-</v>
      </c>
      <c r="M1874" s="38" t="str">
        <f t="shared" ca="1" si="351"/>
        <v>-</v>
      </c>
      <c r="N1874" s="38">
        <f t="shared" ca="1" si="352"/>
        <v>75.643188652575176</v>
      </c>
      <c r="O1874" s="38" t="str">
        <f t="shared" ca="1" si="353"/>
        <v>-</v>
      </c>
      <c r="P1874" s="38" t="str">
        <f t="shared" ca="1" si="354"/>
        <v>-</v>
      </c>
      <c r="Q1874" s="38">
        <f t="shared" ca="1" si="355"/>
        <v>76.359528230071021</v>
      </c>
      <c r="R1874" s="38">
        <f t="shared" ca="1" si="356"/>
        <v>63.596777022216102</v>
      </c>
      <c r="S1874" s="38" t="str">
        <f t="shared" ca="1" si="357"/>
        <v>-</v>
      </c>
      <c r="T1874" s="38">
        <f t="shared" ca="1" si="358"/>
        <v>77.223915503062045</v>
      </c>
      <c r="U1874" s="38" t="str">
        <f t="shared" ca="1" si="359"/>
        <v>-</v>
      </c>
      <c r="V1874" s="38"/>
      <c r="W1874" s="38"/>
    </row>
    <row r="1875" spans="1:23" x14ac:dyDescent="0.35">
      <c r="A1875" s="2" t="str">
        <f>BASE_NOTAS[[#This Row],[Sigla]]&amp;BASE_NOTAS[[#This Row],[CÓDIGO]]</f>
        <v>MASS_AM</v>
      </c>
      <c r="B1875" s="4" t="s">
        <v>191</v>
      </c>
      <c r="C1875" s="4" t="s">
        <v>73</v>
      </c>
      <c r="D1875" s="4" t="s">
        <v>142</v>
      </c>
      <c r="E1875" s="42">
        <v>32.411112653117939</v>
      </c>
      <c r="F1875" s="4" t="s">
        <v>471</v>
      </c>
      <c r="G187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36.012755673536702</v>
      </c>
      <c r="H187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75" s="38" t="str">
        <f t="shared" ca="1" si="348"/>
        <v>-</v>
      </c>
      <c r="K1875" s="38" t="str">
        <f t="shared" ca="1" si="349"/>
        <v>-</v>
      </c>
      <c r="L1875" s="38" t="str">
        <f t="shared" ca="1" si="350"/>
        <v>-</v>
      </c>
      <c r="M1875" s="38" t="str">
        <f t="shared" ca="1" si="351"/>
        <v>-</v>
      </c>
      <c r="N1875" s="38">
        <f t="shared" ca="1" si="352"/>
        <v>48.97600829178883</v>
      </c>
      <c r="O1875" s="38" t="str">
        <f t="shared" ca="1" si="353"/>
        <v>-</v>
      </c>
      <c r="P1875" s="38" t="str">
        <f t="shared" ca="1" si="354"/>
        <v>-</v>
      </c>
      <c r="Q1875" s="38">
        <f t="shared" ca="1" si="355"/>
        <v>50.096262877408627</v>
      </c>
      <c r="R1875" s="38">
        <f t="shared" ca="1" si="356"/>
        <v>32.411112653117939</v>
      </c>
      <c r="S1875" s="38" t="str">
        <f t="shared" ca="1" si="357"/>
        <v>-</v>
      </c>
      <c r="T1875" s="38">
        <f t="shared" ca="1" si="358"/>
        <v>36.012755673536702</v>
      </c>
      <c r="U1875" s="38" t="str">
        <f t="shared" ca="1" si="359"/>
        <v>-</v>
      </c>
      <c r="V1875" s="38"/>
      <c r="W1875" s="38"/>
    </row>
    <row r="1876" spans="1:23" x14ac:dyDescent="0.35">
      <c r="A1876" s="2" t="str">
        <f>BASE_NOTAS[[#This Row],[Sigla]]&amp;BASE_NOTAS[[#This Row],[CÓDIGO]]</f>
        <v>MGSS_AM</v>
      </c>
      <c r="B1876" s="4" t="s">
        <v>192</v>
      </c>
      <c r="C1876" s="4" t="s">
        <v>73</v>
      </c>
      <c r="D1876" s="4" t="s">
        <v>142</v>
      </c>
      <c r="E1876" s="42">
        <v>91.210303338894377</v>
      </c>
      <c r="F1876" s="4" t="s">
        <v>471</v>
      </c>
      <c r="G187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93.937911049281368</v>
      </c>
      <c r="H187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76" s="38" t="str">
        <f t="shared" ca="1" si="348"/>
        <v>-</v>
      </c>
      <c r="K1876" s="38" t="str">
        <f t="shared" ca="1" si="349"/>
        <v>-</v>
      </c>
      <c r="L1876" s="38" t="str">
        <f t="shared" ca="1" si="350"/>
        <v>-</v>
      </c>
      <c r="M1876" s="38" t="str">
        <f t="shared" ca="1" si="351"/>
        <v>-</v>
      </c>
      <c r="N1876" s="38">
        <f t="shared" ca="1" si="352"/>
        <v>94.980645082834883</v>
      </c>
      <c r="O1876" s="38" t="str">
        <f t="shared" ca="1" si="353"/>
        <v>-</v>
      </c>
      <c r="P1876" s="38" t="str">
        <f t="shared" ca="1" si="354"/>
        <v>-</v>
      </c>
      <c r="Q1876" s="38">
        <f t="shared" ca="1" si="355"/>
        <v>96.993091552072471</v>
      </c>
      <c r="R1876" s="38">
        <f t="shared" ca="1" si="356"/>
        <v>91.210303338894377</v>
      </c>
      <c r="S1876" s="38" t="str">
        <f t="shared" ca="1" si="357"/>
        <v>-</v>
      </c>
      <c r="T1876" s="38">
        <f t="shared" ca="1" si="358"/>
        <v>93.937911049281368</v>
      </c>
      <c r="U1876" s="38" t="str">
        <f t="shared" ca="1" si="359"/>
        <v>-</v>
      </c>
      <c r="V1876" s="38"/>
      <c r="W1876" s="38"/>
    </row>
    <row r="1877" spans="1:23" x14ac:dyDescent="0.35">
      <c r="A1877" s="2" t="str">
        <f>BASE_NOTAS[[#This Row],[Sigla]]&amp;BASE_NOTAS[[#This Row],[CÓDIGO]]</f>
        <v>MSSS_AM</v>
      </c>
      <c r="B1877" s="4" t="s">
        <v>193</v>
      </c>
      <c r="C1877" s="4" t="s">
        <v>73</v>
      </c>
      <c r="D1877" s="4" t="s">
        <v>142</v>
      </c>
      <c r="E1877" s="42">
        <v>79.580639204789321</v>
      </c>
      <c r="F1877" s="4" t="s">
        <v>471</v>
      </c>
      <c r="G187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89.263878205289885</v>
      </c>
      <c r="H187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77" s="38" t="str">
        <f t="shared" ca="1" si="348"/>
        <v>-</v>
      </c>
      <c r="K1877" s="38" t="str">
        <f t="shared" ca="1" si="349"/>
        <v>-</v>
      </c>
      <c r="L1877" s="38" t="str">
        <f t="shared" ca="1" si="350"/>
        <v>-</v>
      </c>
      <c r="M1877" s="38" t="str">
        <f t="shared" ca="1" si="351"/>
        <v>-</v>
      </c>
      <c r="N1877" s="38">
        <f t="shared" ca="1" si="352"/>
        <v>89.069069070545211</v>
      </c>
      <c r="O1877" s="38" t="str">
        <f t="shared" ca="1" si="353"/>
        <v>-</v>
      </c>
      <c r="P1877" s="38" t="str">
        <f t="shared" ca="1" si="354"/>
        <v>-</v>
      </c>
      <c r="Q1877" s="38">
        <f t="shared" ca="1" si="355"/>
        <v>78.974078760935171</v>
      </c>
      <c r="R1877" s="38">
        <f t="shared" ca="1" si="356"/>
        <v>79.580639204789321</v>
      </c>
      <c r="S1877" s="38" t="str">
        <f t="shared" ca="1" si="357"/>
        <v>-</v>
      </c>
      <c r="T1877" s="38">
        <f t="shared" ca="1" si="358"/>
        <v>89.263878205289885</v>
      </c>
      <c r="U1877" s="38" t="str">
        <f t="shared" ca="1" si="359"/>
        <v>-</v>
      </c>
      <c r="V1877" s="38"/>
      <c r="W1877" s="38"/>
    </row>
    <row r="1878" spans="1:23" x14ac:dyDescent="0.35">
      <c r="A1878" s="2" t="str">
        <f>BASE_NOTAS[[#This Row],[Sigla]]&amp;BASE_NOTAS[[#This Row],[CÓDIGO]]</f>
        <v>MTSS_AM</v>
      </c>
      <c r="B1878" s="4" t="s">
        <v>195</v>
      </c>
      <c r="C1878" s="4" t="s">
        <v>73</v>
      </c>
      <c r="D1878" s="4" t="s">
        <v>142</v>
      </c>
      <c r="E1878" s="42">
        <v>64.337219568842016</v>
      </c>
      <c r="F1878" s="4" t="s">
        <v>471</v>
      </c>
      <c r="G187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74.946831119560883</v>
      </c>
      <c r="H187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78" s="38" t="str">
        <f t="shared" ca="1" si="348"/>
        <v>-</v>
      </c>
      <c r="K1878" s="38" t="str">
        <f t="shared" ca="1" si="349"/>
        <v>-</v>
      </c>
      <c r="L1878" s="38" t="str">
        <f t="shared" ca="1" si="350"/>
        <v>-</v>
      </c>
      <c r="M1878" s="38" t="str">
        <f t="shared" ca="1" si="351"/>
        <v>-</v>
      </c>
      <c r="N1878" s="38">
        <f t="shared" ca="1" si="352"/>
        <v>78.874072757916636</v>
      </c>
      <c r="O1878" s="38" t="str">
        <f t="shared" ca="1" si="353"/>
        <v>-</v>
      </c>
      <c r="P1878" s="38" t="str">
        <f t="shared" ca="1" si="354"/>
        <v>-</v>
      </c>
      <c r="Q1878" s="38">
        <f t="shared" ca="1" si="355"/>
        <v>75.052480566220012</v>
      </c>
      <c r="R1878" s="38">
        <f t="shared" ca="1" si="356"/>
        <v>64.337219568842016</v>
      </c>
      <c r="S1878" s="38" t="str">
        <f t="shared" ca="1" si="357"/>
        <v>-</v>
      </c>
      <c r="T1878" s="38">
        <f t="shared" ca="1" si="358"/>
        <v>74.946831119560883</v>
      </c>
      <c r="U1878" s="38" t="str">
        <f t="shared" ca="1" si="359"/>
        <v>-</v>
      </c>
      <c r="V1878" s="38"/>
      <c r="W1878" s="38"/>
    </row>
    <row r="1879" spans="1:23" x14ac:dyDescent="0.35">
      <c r="A1879" s="2" t="str">
        <f>BASE_NOTAS[[#This Row],[Sigla]]&amp;BASE_NOTAS[[#This Row],[CÓDIGO]]</f>
        <v>PASS_AM</v>
      </c>
      <c r="B1879" s="4" t="s">
        <v>196</v>
      </c>
      <c r="C1879" s="4" t="s">
        <v>73</v>
      </c>
      <c r="D1879" s="4" t="s">
        <v>142</v>
      </c>
      <c r="E1879" s="42">
        <v>3.8534781121438755</v>
      </c>
      <c r="F1879" s="4" t="s">
        <v>471</v>
      </c>
      <c r="G187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14.644183251828281</v>
      </c>
      <c r="H187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79" s="38" t="str">
        <f t="shared" ca="1" si="348"/>
        <v>-</v>
      </c>
      <c r="K1879" s="38" t="str">
        <f t="shared" ca="1" si="349"/>
        <v>-</v>
      </c>
      <c r="L1879" s="38" t="str">
        <f t="shared" ca="1" si="350"/>
        <v>-</v>
      </c>
      <c r="M1879" s="38" t="str">
        <f t="shared" ca="1" si="351"/>
        <v>-</v>
      </c>
      <c r="N1879" s="38">
        <f t="shared" ca="1" si="352"/>
        <v>14.977750982481837</v>
      </c>
      <c r="O1879" s="38" t="str">
        <f t="shared" ca="1" si="353"/>
        <v>-</v>
      </c>
      <c r="P1879" s="38" t="str">
        <f t="shared" ca="1" si="354"/>
        <v>-</v>
      </c>
      <c r="Q1879" s="38">
        <f t="shared" ca="1" si="355"/>
        <v>19.902849211316479</v>
      </c>
      <c r="R1879" s="38">
        <f t="shared" ca="1" si="356"/>
        <v>3.8534781121438755</v>
      </c>
      <c r="S1879" s="38" t="str">
        <f t="shared" ca="1" si="357"/>
        <v>-</v>
      </c>
      <c r="T1879" s="38">
        <f t="shared" ca="1" si="358"/>
        <v>14.644183251828281</v>
      </c>
      <c r="U1879" s="38" t="str">
        <f t="shared" ca="1" si="359"/>
        <v>-</v>
      </c>
      <c r="V1879" s="38"/>
      <c r="W1879" s="38"/>
    </row>
    <row r="1880" spans="1:23" x14ac:dyDescent="0.35">
      <c r="A1880" s="2" t="str">
        <f>BASE_NOTAS[[#This Row],[Sigla]]&amp;BASE_NOTAS[[#This Row],[CÓDIGO]]</f>
        <v>PBSS_AM</v>
      </c>
      <c r="B1880" s="4" t="s">
        <v>197</v>
      </c>
      <c r="C1880" s="4" t="s">
        <v>73</v>
      </c>
      <c r="D1880" s="4" t="s">
        <v>142</v>
      </c>
      <c r="E1880" s="42">
        <v>69.044811777093713</v>
      </c>
      <c r="F1880" s="4" t="s">
        <v>471</v>
      </c>
      <c r="G188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74.41927530883666</v>
      </c>
      <c r="H188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80" s="38" t="str">
        <f t="shared" ca="1" si="348"/>
        <v>-</v>
      </c>
      <c r="K1880" s="38" t="str">
        <f t="shared" ca="1" si="349"/>
        <v>-</v>
      </c>
      <c r="L1880" s="38" t="str">
        <f t="shared" ca="1" si="350"/>
        <v>-</v>
      </c>
      <c r="M1880" s="38" t="str">
        <f t="shared" ca="1" si="351"/>
        <v>-</v>
      </c>
      <c r="N1880" s="38">
        <f t="shared" ca="1" si="352"/>
        <v>73.604440500200525</v>
      </c>
      <c r="O1880" s="38" t="str">
        <f t="shared" ca="1" si="353"/>
        <v>-</v>
      </c>
      <c r="P1880" s="38" t="str">
        <f t="shared" ca="1" si="354"/>
        <v>-</v>
      </c>
      <c r="Q1880" s="38">
        <f t="shared" ca="1" si="355"/>
        <v>70.667574814636481</v>
      </c>
      <c r="R1880" s="38">
        <f t="shared" ca="1" si="356"/>
        <v>69.044811777093713</v>
      </c>
      <c r="S1880" s="38" t="str">
        <f t="shared" ca="1" si="357"/>
        <v>-</v>
      </c>
      <c r="T1880" s="38">
        <f t="shared" ca="1" si="358"/>
        <v>74.41927530883666</v>
      </c>
      <c r="U1880" s="38" t="str">
        <f t="shared" ca="1" si="359"/>
        <v>-</v>
      </c>
      <c r="V1880" s="38"/>
      <c r="W1880" s="38"/>
    </row>
    <row r="1881" spans="1:23" x14ac:dyDescent="0.35">
      <c r="A1881" s="2" t="str">
        <f>BASE_NOTAS[[#This Row],[Sigla]]&amp;BASE_NOTAS[[#This Row],[CÓDIGO]]</f>
        <v>PESS_AM</v>
      </c>
      <c r="B1881" s="4" t="s">
        <v>198</v>
      </c>
      <c r="C1881" s="4" t="s">
        <v>73</v>
      </c>
      <c r="D1881" s="4" t="s">
        <v>142</v>
      </c>
      <c r="E1881" s="42">
        <v>54.117537123253037</v>
      </c>
      <c r="F1881" s="4" t="s">
        <v>471</v>
      </c>
      <c r="G188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56.940687440407984</v>
      </c>
      <c r="H188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81" s="38" t="str">
        <f t="shared" ca="1" si="348"/>
        <v>-</v>
      </c>
      <c r="K1881" s="38" t="str">
        <f t="shared" ca="1" si="349"/>
        <v>-</v>
      </c>
      <c r="L1881" s="38" t="str">
        <f t="shared" ca="1" si="350"/>
        <v>-</v>
      </c>
      <c r="M1881" s="38" t="str">
        <f t="shared" ca="1" si="351"/>
        <v>-</v>
      </c>
      <c r="N1881" s="38">
        <f t="shared" ca="1" si="352"/>
        <v>59.443364555268424</v>
      </c>
      <c r="O1881" s="38" t="str">
        <f t="shared" ca="1" si="353"/>
        <v>-</v>
      </c>
      <c r="P1881" s="38" t="str">
        <f t="shared" ca="1" si="354"/>
        <v>-</v>
      </c>
      <c r="Q1881" s="38">
        <f t="shared" ca="1" si="355"/>
        <v>65.455623450543968</v>
      </c>
      <c r="R1881" s="38">
        <f t="shared" ca="1" si="356"/>
        <v>54.117537123253037</v>
      </c>
      <c r="S1881" s="38" t="str">
        <f t="shared" ca="1" si="357"/>
        <v>-</v>
      </c>
      <c r="T1881" s="38">
        <f t="shared" ca="1" si="358"/>
        <v>56.940687440407984</v>
      </c>
      <c r="U1881" s="38" t="str">
        <f t="shared" ca="1" si="359"/>
        <v>-</v>
      </c>
      <c r="V1881" s="38"/>
      <c r="W1881" s="38"/>
    </row>
    <row r="1882" spans="1:23" x14ac:dyDescent="0.35">
      <c r="A1882" s="2" t="str">
        <f>BASE_NOTAS[[#This Row],[Sigla]]&amp;BASE_NOTAS[[#This Row],[CÓDIGO]]</f>
        <v>PISS_AM</v>
      </c>
      <c r="B1882" s="4" t="s">
        <v>199</v>
      </c>
      <c r="C1882" s="4" t="s">
        <v>73</v>
      </c>
      <c r="D1882" s="4" t="s">
        <v>142</v>
      </c>
      <c r="E1882" s="42">
        <v>72.193735899928981</v>
      </c>
      <c r="F1882" s="4" t="s">
        <v>471</v>
      </c>
      <c r="G188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60.569865992830081</v>
      </c>
      <c r="H188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82" s="38" t="str">
        <f t="shared" ca="1" si="348"/>
        <v>-</v>
      </c>
      <c r="K1882" s="38" t="str">
        <f t="shared" ca="1" si="349"/>
        <v>-</v>
      </c>
      <c r="L1882" s="38" t="str">
        <f t="shared" ca="1" si="350"/>
        <v>-</v>
      </c>
      <c r="M1882" s="38" t="str">
        <f t="shared" ca="1" si="351"/>
        <v>-</v>
      </c>
      <c r="N1882" s="38">
        <f t="shared" ca="1" si="352"/>
        <v>83.158736584205244</v>
      </c>
      <c r="O1882" s="38" t="str">
        <f t="shared" ca="1" si="353"/>
        <v>-</v>
      </c>
      <c r="P1882" s="38" t="str">
        <f t="shared" ca="1" si="354"/>
        <v>-</v>
      </c>
      <c r="Q1882" s="38">
        <f t="shared" ca="1" si="355"/>
        <v>78.331618854711394</v>
      </c>
      <c r="R1882" s="38">
        <f t="shared" ca="1" si="356"/>
        <v>72.193735899928981</v>
      </c>
      <c r="S1882" s="38" t="str">
        <f t="shared" ca="1" si="357"/>
        <v>-</v>
      </c>
      <c r="T1882" s="38">
        <f t="shared" ca="1" si="358"/>
        <v>60.569865992830081</v>
      </c>
      <c r="U1882" s="38" t="str">
        <f t="shared" ca="1" si="359"/>
        <v>-</v>
      </c>
      <c r="V1882" s="38"/>
      <c r="W1882" s="38"/>
    </row>
    <row r="1883" spans="1:23" x14ac:dyDescent="0.35">
      <c r="A1883" s="2" t="str">
        <f>BASE_NOTAS[[#This Row],[Sigla]]&amp;BASE_NOTAS[[#This Row],[CÓDIGO]]</f>
        <v>PRSS_AM</v>
      </c>
      <c r="B1883" s="4" t="s">
        <v>200</v>
      </c>
      <c r="C1883" s="4" t="s">
        <v>73</v>
      </c>
      <c r="D1883" s="4" t="s">
        <v>142</v>
      </c>
      <c r="E1883" s="42">
        <v>77.743770218364915</v>
      </c>
      <c r="F1883" s="4" t="s">
        <v>471</v>
      </c>
      <c r="G188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88.059085610544642</v>
      </c>
      <c r="H188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83" s="38" t="str">
        <f t="shared" ca="1" si="348"/>
        <v>-</v>
      </c>
      <c r="K1883" s="38" t="str">
        <f t="shared" ca="1" si="349"/>
        <v>-</v>
      </c>
      <c r="L1883" s="38" t="str">
        <f t="shared" ca="1" si="350"/>
        <v>-</v>
      </c>
      <c r="M1883" s="38" t="str">
        <f t="shared" ca="1" si="351"/>
        <v>-</v>
      </c>
      <c r="N1883" s="38">
        <f t="shared" ca="1" si="352"/>
        <v>89.432714114114319</v>
      </c>
      <c r="O1883" s="38" t="str">
        <f t="shared" ca="1" si="353"/>
        <v>-</v>
      </c>
      <c r="P1883" s="38" t="str">
        <f t="shared" ca="1" si="354"/>
        <v>-</v>
      </c>
      <c r="Q1883" s="38">
        <f t="shared" ca="1" si="355"/>
        <v>89.934857036225424</v>
      </c>
      <c r="R1883" s="38">
        <f t="shared" ca="1" si="356"/>
        <v>77.743770218364915</v>
      </c>
      <c r="S1883" s="38" t="str">
        <f t="shared" ca="1" si="357"/>
        <v>-</v>
      </c>
      <c r="T1883" s="38">
        <f t="shared" ca="1" si="358"/>
        <v>88.059085610544642</v>
      </c>
      <c r="U1883" s="38" t="str">
        <f t="shared" ca="1" si="359"/>
        <v>-</v>
      </c>
      <c r="V1883" s="38"/>
      <c r="W1883" s="38"/>
    </row>
    <row r="1884" spans="1:23" x14ac:dyDescent="0.35">
      <c r="A1884" s="2" t="str">
        <f>BASE_NOTAS[[#This Row],[Sigla]]&amp;BASE_NOTAS[[#This Row],[CÓDIGO]]</f>
        <v>RJSS_AM</v>
      </c>
      <c r="B1884" s="4" t="s">
        <v>201</v>
      </c>
      <c r="C1884" s="4" t="s">
        <v>73</v>
      </c>
      <c r="D1884" s="4" t="s">
        <v>142</v>
      </c>
      <c r="E1884" s="42">
        <v>64.429990363206301</v>
      </c>
      <c r="F1884" s="4" t="s">
        <v>471</v>
      </c>
      <c r="G188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78.825633812870478</v>
      </c>
      <c r="H188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84" s="38" t="str">
        <f t="shared" ca="1" si="348"/>
        <v>-</v>
      </c>
      <c r="K1884" s="38" t="str">
        <f t="shared" ca="1" si="349"/>
        <v>-</v>
      </c>
      <c r="L1884" s="38" t="str">
        <f t="shared" ca="1" si="350"/>
        <v>-</v>
      </c>
      <c r="M1884" s="38" t="str">
        <f t="shared" ca="1" si="351"/>
        <v>-</v>
      </c>
      <c r="N1884" s="38">
        <f t="shared" ca="1" si="352"/>
        <v>74.245357167699979</v>
      </c>
      <c r="O1884" s="38" t="str">
        <f t="shared" ca="1" si="353"/>
        <v>-</v>
      </c>
      <c r="P1884" s="38" t="str">
        <f t="shared" ca="1" si="354"/>
        <v>-</v>
      </c>
      <c r="Q1884" s="38">
        <f t="shared" ca="1" si="355"/>
        <v>77.734603351052499</v>
      </c>
      <c r="R1884" s="38">
        <f t="shared" ca="1" si="356"/>
        <v>64.429990363206301</v>
      </c>
      <c r="S1884" s="38" t="str">
        <f t="shared" ca="1" si="357"/>
        <v>-</v>
      </c>
      <c r="T1884" s="38">
        <f t="shared" ca="1" si="358"/>
        <v>78.825633812870478</v>
      </c>
      <c r="U1884" s="38" t="str">
        <f t="shared" ca="1" si="359"/>
        <v>-</v>
      </c>
      <c r="V1884" s="38"/>
      <c r="W1884" s="38"/>
    </row>
    <row r="1885" spans="1:23" x14ac:dyDescent="0.35">
      <c r="A1885" s="2" t="str">
        <f>BASE_NOTAS[[#This Row],[Sigla]]&amp;BASE_NOTAS[[#This Row],[CÓDIGO]]</f>
        <v>RNSS_AM</v>
      </c>
      <c r="B1885" s="4" t="s">
        <v>202</v>
      </c>
      <c r="C1885" s="4" t="s">
        <v>73</v>
      </c>
      <c r="D1885" s="4" t="s">
        <v>142</v>
      </c>
      <c r="E1885" s="42">
        <v>66.063981533212427</v>
      </c>
      <c r="F1885" s="4" t="s">
        <v>471</v>
      </c>
      <c r="G188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86.09939819968298</v>
      </c>
      <c r="H188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85" s="38" t="str">
        <f t="shared" ca="1" si="348"/>
        <v>-</v>
      </c>
      <c r="K1885" s="38" t="str">
        <f t="shared" ca="1" si="349"/>
        <v>-</v>
      </c>
      <c r="L1885" s="38" t="str">
        <f t="shared" ca="1" si="350"/>
        <v>-</v>
      </c>
      <c r="M1885" s="38" t="str">
        <f t="shared" ca="1" si="351"/>
        <v>-</v>
      </c>
      <c r="N1885" s="38">
        <f t="shared" ca="1" si="352"/>
        <v>28.861401968966902</v>
      </c>
      <c r="O1885" s="38" t="str">
        <f t="shared" ca="1" si="353"/>
        <v>-</v>
      </c>
      <c r="P1885" s="38" t="str">
        <f t="shared" ca="1" si="354"/>
        <v>-</v>
      </c>
      <c r="Q1885" s="38">
        <f t="shared" ca="1" si="355"/>
        <v>76.218926861489294</v>
      </c>
      <c r="R1885" s="38">
        <f t="shared" ca="1" si="356"/>
        <v>66.063981533212427</v>
      </c>
      <c r="S1885" s="38" t="str">
        <f t="shared" ca="1" si="357"/>
        <v>-</v>
      </c>
      <c r="T1885" s="38">
        <f t="shared" ca="1" si="358"/>
        <v>86.09939819968298</v>
      </c>
      <c r="U1885" s="38" t="str">
        <f t="shared" ca="1" si="359"/>
        <v>-</v>
      </c>
      <c r="V1885" s="38"/>
      <c r="W1885" s="38"/>
    </row>
    <row r="1886" spans="1:23" x14ac:dyDescent="0.35">
      <c r="A1886" s="2" t="str">
        <f>BASE_NOTAS[[#This Row],[Sigla]]&amp;BASE_NOTAS[[#This Row],[CÓDIGO]]</f>
        <v>ROSS_AM</v>
      </c>
      <c r="B1886" s="4" t="s">
        <v>203</v>
      </c>
      <c r="C1886" s="4" t="s">
        <v>73</v>
      </c>
      <c r="D1886" s="4" t="s">
        <v>142</v>
      </c>
      <c r="E1886" s="42">
        <v>17.004528131509261</v>
      </c>
      <c r="F1886" s="4" t="s">
        <v>471</v>
      </c>
      <c r="G188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7.9174428616237122</v>
      </c>
      <c r="H188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86" s="38" t="str">
        <f t="shared" ca="1" si="348"/>
        <v>-</v>
      </c>
      <c r="K1886" s="38" t="str">
        <f t="shared" ca="1" si="349"/>
        <v>-</v>
      </c>
      <c r="L1886" s="38" t="str">
        <f t="shared" ca="1" si="350"/>
        <v>-</v>
      </c>
      <c r="M1886" s="38" t="str">
        <f t="shared" ca="1" si="351"/>
        <v>-</v>
      </c>
      <c r="N1886" s="38">
        <f t="shared" ca="1" si="352"/>
        <v>19.083087554597739</v>
      </c>
      <c r="O1886" s="38" t="str">
        <f t="shared" ca="1" si="353"/>
        <v>-</v>
      </c>
      <c r="P1886" s="38" t="str">
        <f t="shared" ca="1" si="354"/>
        <v>-</v>
      </c>
      <c r="Q1886" s="38">
        <f t="shared" ca="1" si="355"/>
        <v>21.320664105063059</v>
      </c>
      <c r="R1886" s="38">
        <f t="shared" ca="1" si="356"/>
        <v>17.004528131509261</v>
      </c>
      <c r="S1886" s="38" t="str">
        <f t="shared" ca="1" si="357"/>
        <v>-</v>
      </c>
      <c r="T1886" s="38">
        <f t="shared" ca="1" si="358"/>
        <v>7.9174428616237122</v>
      </c>
      <c r="U1886" s="38" t="str">
        <f t="shared" ca="1" si="359"/>
        <v>-</v>
      </c>
      <c r="V1886" s="38"/>
      <c r="W1886" s="38"/>
    </row>
    <row r="1887" spans="1:23" x14ac:dyDescent="0.35">
      <c r="A1887" s="2" t="str">
        <f>BASE_NOTAS[[#This Row],[Sigla]]&amp;BASE_NOTAS[[#This Row],[CÓDIGO]]</f>
        <v>RRSS_AM</v>
      </c>
      <c r="B1887" s="4" t="s">
        <v>204</v>
      </c>
      <c r="C1887" s="4" t="s">
        <v>73</v>
      </c>
      <c r="D1887" s="4" t="s">
        <v>142</v>
      </c>
      <c r="E1887" s="42">
        <v>81.952042527301273</v>
      </c>
      <c r="F1887" s="4" t="s">
        <v>471</v>
      </c>
      <c r="G188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96.302987864768468</v>
      </c>
      <c r="H188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87" s="38" t="str">
        <f t="shared" ca="1" si="348"/>
        <v>-</v>
      </c>
      <c r="K1887" s="38" t="str">
        <f t="shared" ca="1" si="349"/>
        <v>-</v>
      </c>
      <c r="L1887" s="38" t="str">
        <f t="shared" ca="1" si="350"/>
        <v>-</v>
      </c>
      <c r="M1887" s="38" t="str">
        <f t="shared" ca="1" si="351"/>
        <v>-</v>
      </c>
      <c r="N1887" s="38">
        <f t="shared" ca="1" si="352"/>
        <v>64.838478137404138</v>
      </c>
      <c r="O1887" s="38" t="str">
        <f t="shared" ca="1" si="353"/>
        <v>-</v>
      </c>
      <c r="P1887" s="38" t="str">
        <f t="shared" ca="1" si="354"/>
        <v>-</v>
      </c>
      <c r="Q1887" s="38">
        <f t="shared" ca="1" si="355"/>
        <v>91.278697557092016</v>
      </c>
      <c r="R1887" s="38">
        <f t="shared" ca="1" si="356"/>
        <v>81.952042527301273</v>
      </c>
      <c r="S1887" s="38" t="str">
        <f t="shared" ca="1" si="357"/>
        <v>-</v>
      </c>
      <c r="T1887" s="38">
        <f t="shared" ca="1" si="358"/>
        <v>96.302987864768468</v>
      </c>
      <c r="U1887" s="38" t="str">
        <f t="shared" ca="1" si="359"/>
        <v>-</v>
      </c>
      <c r="V1887" s="38"/>
      <c r="W1887" s="38"/>
    </row>
    <row r="1888" spans="1:23" x14ac:dyDescent="0.35">
      <c r="A1888" s="2" t="str">
        <f>BASE_NOTAS[[#This Row],[Sigla]]&amp;BASE_NOTAS[[#This Row],[CÓDIGO]]</f>
        <v>RSSS_AM</v>
      </c>
      <c r="B1888" s="4" t="s">
        <v>205</v>
      </c>
      <c r="C1888" s="4" t="s">
        <v>73</v>
      </c>
      <c r="D1888" s="4" t="s">
        <v>142</v>
      </c>
      <c r="E1888" s="42">
        <v>73.760087317429878</v>
      </c>
      <c r="F1888" s="4" t="s">
        <v>471</v>
      </c>
      <c r="G188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80.039265261081667</v>
      </c>
      <c r="H188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88" s="38" t="str">
        <f t="shared" ca="1" si="348"/>
        <v>-</v>
      </c>
      <c r="K1888" s="38" t="str">
        <f t="shared" ca="1" si="349"/>
        <v>-</v>
      </c>
      <c r="L1888" s="38" t="str">
        <f t="shared" ca="1" si="350"/>
        <v>-</v>
      </c>
      <c r="M1888" s="38" t="str">
        <f t="shared" ca="1" si="351"/>
        <v>-</v>
      </c>
      <c r="N1888" s="38">
        <f t="shared" ca="1" si="352"/>
        <v>79.87433861830965</v>
      </c>
      <c r="O1888" s="38" t="str">
        <f t="shared" ca="1" si="353"/>
        <v>-</v>
      </c>
      <c r="P1888" s="38" t="str">
        <f t="shared" ca="1" si="354"/>
        <v>-</v>
      </c>
      <c r="Q1888" s="38">
        <f t="shared" ca="1" si="355"/>
        <v>83.523678128601986</v>
      </c>
      <c r="R1888" s="38">
        <f t="shared" ca="1" si="356"/>
        <v>73.760087317429878</v>
      </c>
      <c r="S1888" s="38" t="str">
        <f t="shared" ca="1" si="357"/>
        <v>-</v>
      </c>
      <c r="T1888" s="38">
        <f t="shared" ca="1" si="358"/>
        <v>80.039265261081667</v>
      </c>
      <c r="U1888" s="38" t="str">
        <f t="shared" ca="1" si="359"/>
        <v>-</v>
      </c>
      <c r="V1888" s="38"/>
      <c r="W1888" s="38"/>
    </row>
    <row r="1889" spans="1:23" x14ac:dyDescent="0.35">
      <c r="A1889" s="2" t="str">
        <f>BASE_NOTAS[[#This Row],[Sigla]]&amp;BASE_NOTAS[[#This Row],[CÓDIGO]]</f>
        <v>SCSS_AM</v>
      </c>
      <c r="B1889" s="4" t="s">
        <v>194</v>
      </c>
      <c r="C1889" s="4" t="s">
        <v>73</v>
      </c>
      <c r="D1889" s="4" t="s">
        <v>142</v>
      </c>
      <c r="E1889" s="42">
        <v>82.089953941904113</v>
      </c>
      <c r="F1889" s="4" t="s">
        <v>471</v>
      </c>
      <c r="G188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89.447544436062486</v>
      </c>
      <c r="H188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89" s="38" t="str">
        <f t="shared" ca="1" si="348"/>
        <v>-</v>
      </c>
      <c r="K1889" s="38" t="str">
        <f t="shared" ca="1" si="349"/>
        <v>-</v>
      </c>
      <c r="L1889" s="38" t="str">
        <f t="shared" ca="1" si="350"/>
        <v>-</v>
      </c>
      <c r="M1889" s="38" t="str">
        <f t="shared" ca="1" si="351"/>
        <v>-</v>
      </c>
      <c r="N1889" s="38">
        <f t="shared" ca="1" si="352"/>
        <v>81.897317847707669</v>
      </c>
      <c r="O1889" s="38" t="str">
        <f t="shared" ca="1" si="353"/>
        <v>-</v>
      </c>
      <c r="P1889" s="38" t="str">
        <f t="shared" ca="1" si="354"/>
        <v>-</v>
      </c>
      <c r="Q1889" s="38">
        <f t="shared" ca="1" si="355"/>
        <v>86.184539649082694</v>
      </c>
      <c r="R1889" s="38">
        <f t="shared" ca="1" si="356"/>
        <v>82.089953941904113</v>
      </c>
      <c r="S1889" s="38" t="str">
        <f t="shared" ca="1" si="357"/>
        <v>-</v>
      </c>
      <c r="T1889" s="38">
        <f t="shared" ca="1" si="358"/>
        <v>89.447544436062486</v>
      </c>
      <c r="U1889" s="38" t="str">
        <f t="shared" ca="1" si="359"/>
        <v>-</v>
      </c>
      <c r="V1889" s="38"/>
      <c r="W1889" s="38"/>
    </row>
    <row r="1890" spans="1:23" x14ac:dyDescent="0.35">
      <c r="A1890" s="2" t="str">
        <f>BASE_NOTAS[[#This Row],[Sigla]]&amp;BASE_NOTAS[[#This Row],[CÓDIGO]]</f>
        <v>SESS_AM</v>
      </c>
      <c r="B1890" s="4" t="s">
        <v>206</v>
      </c>
      <c r="C1890" s="4" t="s">
        <v>73</v>
      </c>
      <c r="D1890" s="4" t="s">
        <v>142</v>
      </c>
      <c r="E1890" s="42">
        <v>40.788508988186202</v>
      </c>
      <c r="F1890" s="4" t="s">
        <v>471</v>
      </c>
      <c r="G189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55.748424247344566</v>
      </c>
      <c r="H189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90" s="38" t="str">
        <f t="shared" ca="1" si="348"/>
        <v>-</v>
      </c>
      <c r="K1890" s="38" t="str">
        <f t="shared" ca="1" si="349"/>
        <v>-</v>
      </c>
      <c r="L1890" s="38" t="str">
        <f t="shared" ca="1" si="350"/>
        <v>-</v>
      </c>
      <c r="M1890" s="38" t="str">
        <f t="shared" ca="1" si="351"/>
        <v>-</v>
      </c>
      <c r="N1890" s="38">
        <f t="shared" ca="1" si="352"/>
        <v>71.020420493128171</v>
      </c>
      <c r="O1890" s="38" t="str">
        <f t="shared" ca="1" si="353"/>
        <v>-</v>
      </c>
      <c r="P1890" s="38" t="str">
        <f t="shared" ca="1" si="354"/>
        <v>-</v>
      </c>
      <c r="Q1890" s="38">
        <f t="shared" ca="1" si="355"/>
        <v>61.071510340580168</v>
      </c>
      <c r="R1890" s="38">
        <f t="shared" ca="1" si="356"/>
        <v>40.788508988186202</v>
      </c>
      <c r="S1890" s="38" t="str">
        <f t="shared" ca="1" si="357"/>
        <v>-</v>
      </c>
      <c r="T1890" s="38">
        <f t="shared" ca="1" si="358"/>
        <v>55.748424247344566</v>
      </c>
      <c r="U1890" s="38" t="str">
        <f t="shared" ca="1" si="359"/>
        <v>-</v>
      </c>
      <c r="V1890" s="38"/>
      <c r="W1890" s="38"/>
    </row>
    <row r="1891" spans="1:23" x14ac:dyDescent="0.35">
      <c r="A1891" s="2" t="str">
        <f>BASE_NOTAS[[#This Row],[Sigla]]&amp;BASE_NOTAS[[#This Row],[CÓDIGO]]</f>
        <v>SPSS_AM</v>
      </c>
      <c r="B1891" s="4" t="s">
        <v>186</v>
      </c>
      <c r="C1891" s="4" t="s">
        <v>73</v>
      </c>
      <c r="D1891" s="4" t="s">
        <v>142</v>
      </c>
      <c r="E1891" s="42">
        <v>94.330306237743841</v>
      </c>
      <c r="F1891" s="4" t="s">
        <v>471</v>
      </c>
      <c r="G189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189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91" s="38" t="str">
        <f t="shared" ca="1" si="348"/>
        <v>-</v>
      </c>
      <c r="K1891" s="38" t="str">
        <f t="shared" ca="1" si="349"/>
        <v>-</v>
      </c>
      <c r="L1891" s="38" t="str">
        <f t="shared" ca="1" si="350"/>
        <v>-</v>
      </c>
      <c r="M1891" s="38" t="str">
        <f t="shared" ca="1" si="351"/>
        <v>-</v>
      </c>
      <c r="N1891" s="38">
        <f t="shared" ca="1" si="352"/>
        <v>95.126417695250638</v>
      </c>
      <c r="O1891" s="38" t="str">
        <f t="shared" ca="1" si="353"/>
        <v>-</v>
      </c>
      <c r="P1891" s="38" t="str">
        <f t="shared" ca="1" si="354"/>
        <v>-</v>
      </c>
      <c r="Q1891" s="38">
        <f t="shared" ca="1" si="355"/>
        <v>100</v>
      </c>
      <c r="R1891" s="38">
        <f t="shared" ca="1" si="356"/>
        <v>94.330306237743841</v>
      </c>
      <c r="S1891" s="38" t="str">
        <f t="shared" ca="1" si="357"/>
        <v>-</v>
      </c>
      <c r="T1891" s="38">
        <f t="shared" ca="1" si="358"/>
        <v>100</v>
      </c>
      <c r="U1891" s="38" t="str">
        <f t="shared" ca="1" si="359"/>
        <v>-</v>
      </c>
      <c r="V1891" s="38"/>
      <c r="W1891" s="38"/>
    </row>
    <row r="1892" spans="1:23" x14ac:dyDescent="0.35">
      <c r="A1892" s="2" t="str">
        <f>BASE_NOTAS[[#This Row],[Sigla]]&amp;BASE_NOTAS[[#This Row],[CÓDIGO]]</f>
        <v>TOSS_AM</v>
      </c>
      <c r="B1892" s="4" t="s">
        <v>185</v>
      </c>
      <c r="C1892" s="4" t="s">
        <v>73</v>
      </c>
      <c r="D1892" s="4" t="s">
        <v>142</v>
      </c>
      <c r="E1892" s="42">
        <v>17.874231056948915</v>
      </c>
      <c r="F1892" s="4" t="s">
        <v>471</v>
      </c>
      <c r="G189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40.495073746839708</v>
      </c>
      <c r="H189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92" s="38" t="str">
        <f t="shared" ca="1" si="348"/>
        <v>-</v>
      </c>
      <c r="K1892" s="38" t="str">
        <f t="shared" ca="1" si="349"/>
        <v>-</v>
      </c>
      <c r="L1892" s="38" t="str">
        <f t="shared" ca="1" si="350"/>
        <v>-</v>
      </c>
      <c r="M1892" s="38" t="str">
        <f t="shared" ca="1" si="351"/>
        <v>-</v>
      </c>
      <c r="N1892" s="38">
        <f t="shared" ca="1" si="352"/>
        <v>61.737571828176442</v>
      </c>
      <c r="O1892" s="38" t="str">
        <f t="shared" ca="1" si="353"/>
        <v>-</v>
      </c>
      <c r="P1892" s="38" t="str">
        <f t="shared" ca="1" si="354"/>
        <v>-</v>
      </c>
      <c r="Q1892" s="38">
        <f t="shared" ca="1" si="355"/>
        <v>49.74402008372639</v>
      </c>
      <c r="R1892" s="38">
        <f t="shared" ca="1" si="356"/>
        <v>17.874231056948915</v>
      </c>
      <c r="S1892" s="38" t="str">
        <f t="shared" ca="1" si="357"/>
        <v>-</v>
      </c>
      <c r="T1892" s="38">
        <f t="shared" ca="1" si="358"/>
        <v>40.495073746839708</v>
      </c>
      <c r="U1892" s="38" t="str">
        <f t="shared" ca="1" si="359"/>
        <v>-</v>
      </c>
      <c r="V1892" s="38"/>
      <c r="W1892" s="38"/>
    </row>
    <row r="1893" spans="1:23" x14ac:dyDescent="0.35">
      <c r="A1893" s="2" t="str">
        <f>BASE_NOTAS[[#This Row],[Sigla]]&amp;BASE_NOTAS[[#This Row],[CÓDIGO]]</f>
        <v>ACSS_BE</v>
      </c>
      <c r="B1893" s="4" t="s">
        <v>156</v>
      </c>
      <c r="C1893" s="4" t="s">
        <v>74</v>
      </c>
      <c r="D1893" s="4" t="s">
        <v>143</v>
      </c>
      <c r="E1893" s="42">
        <v>25.33450876042464</v>
      </c>
      <c r="F1893" s="4" t="s">
        <v>611</v>
      </c>
      <c r="G189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3.0598036308468437</v>
      </c>
      <c r="H189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93" s="38">
        <f t="shared" ca="1" si="348"/>
        <v>44.182158383466493</v>
      </c>
      <c r="K1893" s="38" t="str">
        <f t="shared" ca="1" si="349"/>
        <v>-</v>
      </c>
      <c r="L1893" s="38">
        <f t="shared" ca="1" si="350"/>
        <v>13.1714371570624</v>
      </c>
      <c r="M1893" s="38" t="str">
        <f t="shared" ca="1" si="351"/>
        <v>-</v>
      </c>
      <c r="N1893" s="38">
        <f t="shared" ca="1" si="352"/>
        <v>32.807570195325511</v>
      </c>
      <c r="O1893" s="38" t="str">
        <f t="shared" ca="1" si="353"/>
        <v>-</v>
      </c>
      <c r="P1893" s="38">
        <f t="shared" ca="1" si="354"/>
        <v>26.507108659329475</v>
      </c>
      <c r="Q1893" s="38">
        <f t="shared" ca="1" si="355"/>
        <v>8.5650470135134213</v>
      </c>
      <c r="R1893" s="38">
        <f t="shared" ca="1" si="356"/>
        <v>0</v>
      </c>
      <c r="S1893" s="38">
        <f t="shared" ca="1" si="357"/>
        <v>25.33450876042464</v>
      </c>
      <c r="T1893" s="38">
        <f t="shared" ca="1" si="358"/>
        <v>3.0598036308468437</v>
      </c>
      <c r="U1893" s="38" t="str">
        <f t="shared" ca="1" si="359"/>
        <v>-</v>
      </c>
      <c r="V1893" s="38"/>
      <c r="W1893" s="38"/>
    </row>
    <row r="1894" spans="1:23" x14ac:dyDescent="0.35">
      <c r="A1894" s="2" t="str">
        <f>BASE_NOTAS[[#This Row],[Sigla]]&amp;BASE_NOTAS[[#This Row],[CÓDIGO]]</f>
        <v>ALSS_BE</v>
      </c>
      <c r="B1894" s="4" t="s">
        <v>157</v>
      </c>
      <c r="C1894" s="4" t="s">
        <v>74</v>
      </c>
      <c r="D1894" s="4" t="s">
        <v>143</v>
      </c>
      <c r="E1894" s="42">
        <v>34.679573871216945</v>
      </c>
      <c r="F1894" s="4" t="s">
        <v>611</v>
      </c>
      <c r="G189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29.49925307803764</v>
      </c>
      <c r="H189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94" s="38">
        <f t="shared" ca="1" si="348"/>
        <v>38.281660214322642</v>
      </c>
      <c r="K1894" s="38" t="str">
        <f t="shared" ca="1" si="349"/>
        <v>-</v>
      </c>
      <c r="L1894" s="38">
        <f t="shared" ca="1" si="350"/>
        <v>26.817828333492713</v>
      </c>
      <c r="M1894" s="38" t="str">
        <f t="shared" ca="1" si="351"/>
        <v>-</v>
      </c>
      <c r="N1894" s="38">
        <f t="shared" ca="1" si="352"/>
        <v>31.918680230994894</v>
      </c>
      <c r="O1894" s="38" t="str">
        <f t="shared" ca="1" si="353"/>
        <v>-</v>
      </c>
      <c r="P1894" s="38">
        <f t="shared" ca="1" si="354"/>
        <v>42.080540466114456</v>
      </c>
      <c r="Q1894" s="38">
        <f t="shared" ca="1" si="355"/>
        <v>40.862553731667042</v>
      </c>
      <c r="R1894" s="38">
        <f t="shared" ca="1" si="356"/>
        <v>34.831478465752724</v>
      </c>
      <c r="S1894" s="38">
        <f t="shared" ca="1" si="357"/>
        <v>34.679573871216945</v>
      </c>
      <c r="T1894" s="38">
        <f t="shared" ca="1" si="358"/>
        <v>29.49925307803764</v>
      </c>
      <c r="U1894" s="38" t="str">
        <f t="shared" ca="1" si="359"/>
        <v>-</v>
      </c>
      <c r="V1894" s="38"/>
      <c r="W1894" s="38"/>
    </row>
    <row r="1895" spans="1:23" x14ac:dyDescent="0.35">
      <c r="A1895" s="2" t="str">
        <f>BASE_NOTAS[[#This Row],[Sigla]]&amp;BASE_NOTAS[[#This Row],[CÓDIGO]]</f>
        <v>AMSS_BE</v>
      </c>
      <c r="B1895" s="4" t="s">
        <v>158</v>
      </c>
      <c r="C1895" s="4" t="s">
        <v>74</v>
      </c>
      <c r="D1895" s="4" t="s">
        <v>143</v>
      </c>
      <c r="E1895" s="42">
        <v>62.470376516032509</v>
      </c>
      <c r="F1895" s="4" t="s">
        <v>611</v>
      </c>
      <c r="G189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59.903947308090579</v>
      </c>
      <c r="H189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95" s="38">
        <f t="shared" ca="1" si="348"/>
        <v>41.226841765093717</v>
      </c>
      <c r="K1895" s="38" t="str">
        <f t="shared" ca="1" si="349"/>
        <v>-</v>
      </c>
      <c r="L1895" s="38">
        <f t="shared" ca="1" si="350"/>
        <v>40.284785887728866</v>
      </c>
      <c r="M1895" s="38" t="str">
        <f t="shared" ca="1" si="351"/>
        <v>-</v>
      </c>
      <c r="N1895" s="38">
        <f t="shared" ca="1" si="352"/>
        <v>55.437733836741465</v>
      </c>
      <c r="O1895" s="38" t="str">
        <f t="shared" ca="1" si="353"/>
        <v>-</v>
      </c>
      <c r="P1895" s="38">
        <f t="shared" ca="1" si="354"/>
        <v>52.848424334767685</v>
      </c>
      <c r="Q1895" s="38">
        <f t="shared" ca="1" si="355"/>
        <v>44.176582958669442</v>
      </c>
      <c r="R1895" s="38">
        <f t="shared" ca="1" si="356"/>
        <v>53.553779033568382</v>
      </c>
      <c r="S1895" s="38">
        <f t="shared" ca="1" si="357"/>
        <v>62.470376516032509</v>
      </c>
      <c r="T1895" s="38">
        <f t="shared" ca="1" si="358"/>
        <v>59.903947308090579</v>
      </c>
      <c r="U1895" s="38" t="str">
        <f t="shared" ca="1" si="359"/>
        <v>-</v>
      </c>
      <c r="V1895" s="38"/>
      <c r="W1895" s="38"/>
    </row>
    <row r="1896" spans="1:23" x14ac:dyDescent="0.35">
      <c r="A1896" s="2" t="str">
        <f>BASE_NOTAS[[#This Row],[Sigla]]&amp;BASE_NOTAS[[#This Row],[CÓDIGO]]</f>
        <v>APSS_BE</v>
      </c>
      <c r="B1896" s="4" t="s">
        <v>184</v>
      </c>
      <c r="C1896" s="4" t="s">
        <v>74</v>
      </c>
      <c r="D1896" s="4" t="s">
        <v>143</v>
      </c>
      <c r="E1896" s="42">
        <v>71.608280380490939</v>
      </c>
      <c r="F1896" s="4" t="s">
        <v>611</v>
      </c>
      <c r="G189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39.310833810717718</v>
      </c>
      <c r="H189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96" s="38">
        <f t="shared" ca="1" si="348"/>
        <v>62.94054093241931</v>
      </c>
      <c r="K1896" s="38" t="str">
        <f t="shared" ca="1" si="349"/>
        <v>-</v>
      </c>
      <c r="L1896" s="38">
        <f t="shared" ca="1" si="350"/>
        <v>55.537219697033315</v>
      </c>
      <c r="M1896" s="38" t="str">
        <f t="shared" ca="1" si="351"/>
        <v>-</v>
      </c>
      <c r="N1896" s="38">
        <f t="shared" ca="1" si="352"/>
        <v>72.467732889264738</v>
      </c>
      <c r="O1896" s="38" t="str">
        <f t="shared" ca="1" si="353"/>
        <v>-</v>
      </c>
      <c r="P1896" s="38">
        <f t="shared" ca="1" si="354"/>
        <v>56.387774330014004</v>
      </c>
      <c r="Q1896" s="38">
        <f t="shared" ca="1" si="355"/>
        <v>46.292856262251689</v>
      </c>
      <c r="R1896" s="38">
        <f t="shared" ca="1" si="356"/>
        <v>70.35326405086515</v>
      </c>
      <c r="S1896" s="38">
        <f t="shared" ca="1" si="357"/>
        <v>71.608280380490939</v>
      </c>
      <c r="T1896" s="38">
        <f t="shared" ca="1" si="358"/>
        <v>39.310833810717718</v>
      </c>
      <c r="U1896" s="38" t="str">
        <f t="shared" ca="1" si="359"/>
        <v>-</v>
      </c>
      <c r="V1896" s="38"/>
      <c r="W1896" s="38"/>
    </row>
    <row r="1897" spans="1:23" x14ac:dyDescent="0.35">
      <c r="A1897" s="2" t="str">
        <f>BASE_NOTAS[[#This Row],[Sigla]]&amp;BASE_NOTAS[[#This Row],[CÓDIGO]]</f>
        <v>BASS_BE</v>
      </c>
      <c r="B1897" s="4" t="s">
        <v>187</v>
      </c>
      <c r="C1897" s="4" t="s">
        <v>74</v>
      </c>
      <c r="D1897" s="4" t="s">
        <v>143</v>
      </c>
      <c r="E1897" s="42">
        <v>45.890091655124778</v>
      </c>
      <c r="F1897" s="4" t="s">
        <v>611</v>
      </c>
      <c r="G189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54.120246330300461</v>
      </c>
      <c r="H189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97" s="38">
        <f t="shared" ca="1" si="348"/>
        <v>57.988620106562323</v>
      </c>
      <c r="K1897" s="38" t="str">
        <f t="shared" ca="1" si="349"/>
        <v>-</v>
      </c>
      <c r="L1897" s="38">
        <f t="shared" ca="1" si="350"/>
        <v>23.691993340263039</v>
      </c>
      <c r="M1897" s="38" t="str">
        <f t="shared" ca="1" si="351"/>
        <v>-</v>
      </c>
      <c r="N1897" s="38">
        <f t="shared" ca="1" si="352"/>
        <v>42.54755569121901</v>
      </c>
      <c r="O1897" s="38" t="str">
        <f t="shared" ca="1" si="353"/>
        <v>-</v>
      </c>
      <c r="P1897" s="38">
        <f t="shared" ca="1" si="354"/>
        <v>34.346294891306854</v>
      </c>
      <c r="Q1897" s="38">
        <f t="shared" ca="1" si="355"/>
        <v>24.908304059591984</v>
      </c>
      <c r="R1897" s="38">
        <f t="shared" ca="1" si="356"/>
        <v>30.021684696218102</v>
      </c>
      <c r="S1897" s="38">
        <f t="shared" ca="1" si="357"/>
        <v>45.890091655124778</v>
      </c>
      <c r="T1897" s="38">
        <f t="shared" ca="1" si="358"/>
        <v>54.120246330300461</v>
      </c>
      <c r="U1897" s="38" t="str">
        <f t="shared" ca="1" si="359"/>
        <v>-</v>
      </c>
      <c r="V1897" s="38"/>
      <c r="W1897" s="38"/>
    </row>
    <row r="1898" spans="1:23" x14ac:dyDescent="0.35">
      <c r="A1898" s="2" t="str">
        <f>BASE_NOTAS[[#This Row],[Sigla]]&amp;BASE_NOTAS[[#This Row],[CÓDIGO]]</f>
        <v>CESS_BE</v>
      </c>
      <c r="B1898" s="4" t="s">
        <v>188</v>
      </c>
      <c r="C1898" s="4" t="s">
        <v>74</v>
      </c>
      <c r="D1898" s="4" t="s">
        <v>143</v>
      </c>
      <c r="E1898" s="42">
        <v>21.822575443873149</v>
      </c>
      <c r="F1898" s="4" t="s">
        <v>611</v>
      </c>
      <c r="G189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33.830975814566472</v>
      </c>
      <c r="H189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98" s="38">
        <f t="shared" ca="1" si="348"/>
        <v>40.830178293902677</v>
      </c>
      <c r="K1898" s="38" t="str">
        <f t="shared" ca="1" si="349"/>
        <v>-</v>
      </c>
      <c r="L1898" s="38">
        <f t="shared" ca="1" si="350"/>
        <v>42.85645851447687</v>
      </c>
      <c r="M1898" s="38" t="str">
        <f t="shared" ca="1" si="351"/>
        <v>-</v>
      </c>
      <c r="N1898" s="38">
        <f t="shared" ca="1" si="352"/>
        <v>56.479823330729012</v>
      </c>
      <c r="O1898" s="38" t="str">
        <f t="shared" ca="1" si="353"/>
        <v>-</v>
      </c>
      <c r="P1898" s="38">
        <f t="shared" ca="1" si="354"/>
        <v>41.268731530038409</v>
      </c>
      <c r="Q1898" s="38">
        <f t="shared" ca="1" si="355"/>
        <v>33.446998983583725</v>
      </c>
      <c r="R1898" s="38">
        <f t="shared" ca="1" si="356"/>
        <v>17.128586013956749</v>
      </c>
      <c r="S1898" s="38">
        <f t="shared" ca="1" si="357"/>
        <v>21.822575443873149</v>
      </c>
      <c r="T1898" s="38">
        <f t="shared" ca="1" si="358"/>
        <v>33.830975814566472</v>
      </c>
      <c r="U1898" s="38" t="str">
        <f t="shared" ca="1" si="359"/>
        <v>-</v>
      </c>
      <c r="V1898" s="38"/>
      <c r="W1898" s="38"/>
    </row>
    <row r="1899" spans="1:23" x14ac:dyDescent="0.35">
      <c r="A1899" s="2" t="str">
        <f>BASE_NOTAS[[#This Row],[Sigla]]&amp;BASE_NOTAS[[#This Row],[CÓDIGO]]</f>
        <v>DFSS_BE</v>
      </c>
      <c r="B1899" s="4" t="s">
        <v>189</v>
      </c>
      <c r="C1899" s="4" t="s">
        <v>74</v>
      </c>
      <c r="D1899" s="4" t="s">
        <v>143</v>
      </c>
      <c r="E1899" s="42">
        <v>92.233817343896604</v>
      </c>
      <c r="F1899" s="4" t="s">
        <v>611</v>
      </c>
      <c r="G189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96.172084288193091</v>
      </c>
      <c r="H189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899" s="38">
        <f t="shared" ca="1" si="348"/>
        <v>88.148757386543963</v>
      </c>
      <c r="K1899" s="38" t="str">
        <f t="shared" ca="1" si="349"/>
        <v>-</v>
      </c>
      <c r="L1899" s="38">
        <f t="shared" ca="1" si="350"/>
        <v>94.211973514764878</v>
      </c>
      <c r="M1899" s="38" t="str">
        <f t="shared" ca="1" si="351"/>
        <v>-</v>
      </c>
      <c r="N1899" s="38">
        <f t="shared" ca="1" si="352"/>
        <v>100</v>
      </c>
      <c r="O1899" s="38" t="str">
        <f t="shared" ca="1" si="353"/>
        <v>-</v>
      </c>
      <c r="P1899" s="38">
        <f t="shared" ca="1" si="354"/>
        <v>86.172384859247771</v>
      </c>
      <c r="Q1899" s="38">
        <f t="shared" ca="1" si="355"/>
        <v>93.803959962870906</v>
      </c>
      <c r="R1899" s="38">
        <f t="shared" ca="1" si="356"/>
        <v>97.704451013320423</v>
      </c>
      <c r="S1899" s="38">
        <f t="shared" ca="1" si="357"/>
        <v>92.233817343896604</v>
      </c>
      <c r="T1899" s="38">
        <f t="shared" ca="1" si="358"/>
        <v>96.172084288193091</v>
      </c>
      <c r="U1899" s="38" t="str">
        <f t="shared" ca="1" si="359"/>
        <v>-</v>
      </c>
      <c r="V1899" s="38"/>
      <c r="W1899" s="38"/>
    </row>
    <row r="1900" spans="1:23" x14ac:dyDescent="0.35">
      <c r="A1900" s="2" t="str">
        <f>BASE_NOTAS[[#This Row],[Sigla]]&amp;BASE_NOTAS[[#This Row],[CÓDIGO]]</f>
        <v>ESSS_BE</v>
      </c>
      <c r="B1900" s="4" t="s">
        <v>183</v>
      </c>
      <c r="C1900" s="4" t="s">
        <v>74</v>
      </c>
      <c r="D1900" s="4" t="s">
        <v>143</v>
      </c>
      <c r="E1900" s="42">
        <v>90.124833604041569</v>
      </c>
      <c r="F1900" s="4" t="s">
        <v>611</v>
      </c>
      <c r="G190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83.825845042199532</v>
      </c>
      <c r="H190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00" s="38">
        <f t="shared" ca="1" si="348"/>
        <v>78.667866781206868</v>
      </c>
      <c r="K1900" s="38" t="str">
        <f t="shared" ca="1" si="349"/>
        <v>-</v>
      </c>
      <c r="L1900" s="38">
        <f t="shared" ca="1" si="350"/>
        <v>75.011124837977036</v>
      </c>
      <c r="M1900" s="38" t="str">
        <f t="shared" ca="1" si="351"/>
        <v>-</v>
      </c>
      <c r="N1900" s="38">
        <f t="shared" ca="1" si="352"/>
        <v>91.801707022316052</v>
      </c>
      <c r="O1900" s="38" t="str">
        <f t="shared" ca="1" si="353"/>
        <v>-</v>
      </c>
      <c r="P1900" s="38">
        <f t="shared" ca="1" si="354"/>
        <v>78.826267529496164</v>
      </c>
      <c r="Q1900" s="38">
        <f t="shared" ca="1" si="355"/>
        <v>79.443845651979601</v>
      </c>
      <c r="R1900" s="38">
        <f t="shared" ca="1" si="356"/>
        <v>86.971962441646411</v>
      </c>
      <c r="S1900" s="38">
        <f t="shared" ca="1" si="357"/>
        <v>90.124833604041569</v>
      </c>
      <c r="T1900" s="38">
        <f t="shared" ca="1" si="358"/>
        <v>83.825845042199532</v>
      </c>
      <c r="U1900" s="38" t="str">
        <f t="shared" ca="1" si="359"/>
        <v>-</v>
      </c>
      <c r="V1900" s="38"/>
      <c r="W1900" s="38"/>
    </row>
    <row r="1901" spans="1:23" x14ac:dyDescent="0.35">
      <c r="A1901" s="2" t="str">
        <f>BASE_NOTAS[[#This Row],[Sigla]]&amp;BASE_NOTAS[[#This Row],[CÓDIGO]]</f>
        <v>GOSS_BE</v>
      </c>
      <c r="B1901" s="4" t="s">
        <v>190</v>
      </c>
      <c r="C1901" s="4" t="s">
        <v>74</v>
      </c>
      <c r="D1901" s="4" t="s">
        <v>143</v>
      </c>
      <c r="E1901" s="42">
        <v>97.219712296388877</v>
      </c>
      <c r="F1901" s="4" t="s">
        <v>611</v>
      </c>
      <c r="G190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96.317710296160058</v>
      </c>
      <c r="H190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01" s="38">
        <f t="shared" ca="1" si="348"/>
        <v>74.85537446975205</v>
      </c>
      <c r="K1901" s="38" t="str">
        <f t="shared" ca="1" si="349"/>
        <v>-</v>
      </c>
      <c r="L1901" s="38">
        <f t="shared" ca="1" si="350"/>
        <v>86.228040623700679</v>
      </c>
      <c r="M1901" s="38" t="str">
        <f t="shared" ca="1" si="351"/>
        <v>-</v>
      </c>
      <c r="N1901" s="38">
        <f t="shared" ca="1" si="352"/>
        <v>85.300511968118016</v>
      </c>
      <c r="O1901" s="38" t="str">
        <f t="shared" ca="1" si="353"/>
        <v>-</v>
      </c>
      <c r="P1901" s="38">
        <f t="shared" ca="1" si="354"/>
        <v>89.655861611813179</v>
      </c>
      <c r="Q1901" s="38">
        <f t="shared" ca="1" si="355"/>
        <v>93.310058339600118</v>
      </c>
      <c r="R1901" s="38">
        <f t="shared" ca="1" si="356"/>
        <v>99.987912664557172</v>
      </c>
      <c r="S1901" s="38">
        <f t="shared" ca="1" si="357"/>
        <v>97.219712296388877</v>
      </c>
      <c r="T1901" s="38">
        <f t="shared" ca="1" si="358"/>
        <v>96.317710296160058</v>
      </c>
      <c r="U1901" s="38" t="str">
        <f t="shared" ca="1" si="359"/>
        <v>-</v>
      </c>
      <c r="V1901" s="38"/>
      <c r="W1901" s="38"/>
    </row>
    <row r="1902" spans="1:23" x14ac:dyDescent="0.35">
      <c r="A1902" s="2" t="str">
        <f>BASE_NOTAS[[#This Row],[Sigla]]&amp;BASE_NOTAS[[#This Row],[CÓDIGO]]</f>
        <v>MASS_BE</v>
      </c>
      <c r="B1902" s="4" t="s">
        <v>191</v>
      </c>
      <c r="C1902" s="4" t="s">
        <v>74</v>
      </c>
      <c r="D1902" s="4" t="s">
        <v>143</v>
      </c>
      <c r="E1902" s="42">
        <v>0</v>
      </c>
      <c r="F1902" s="4" t="s">
        <v>611</v>
      </c>
      <c r="G190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190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02" s="38">
        <f t="shared" ca="1" si="348"/>
        <v>0</v>
      </c>
      <c r="K1902" s="38" t="str">
        <f t="shared" ca="1" si="349"/>
        <v>-</v>
      </c>
      <c r="L1902" s="38">
        <f t="shared" ca="1" si="350"/>
        <v>0</v>
      </c>
      <c r="M1902" s="38" t="str">
        <f t="shared" ca="1" si="351"/>
        <v>-</v>
      </c>
      <c r="N1902" s="38">
        <f t="shared" ca="1" si="352"/>
        <v>0</v>
      </c>
      <c r="O1902" s="38" t="str">
        <f t="shared" ca="1" si="353"/>
        <v>-</v>
      </c>
      <c r="P1902" s="38">
        <f t="shared" ca="1" si="354"/>
        <v>0</v>
      </c>
      <c r="Q1902" s="38">
        <f t="shared" ca="1" si="355"/>
        <v>0</v>
      </c>
      <c r="R1902" s="38">
        <f t="shared" ca="1" si="356"/>
        <v>9.9430826591439967</v>
      </c>
      <c r="S1902" s="38">
        <f t="shared" ca="1" si="357"/>
        <v>0</v>
      </c>
      <c r="T1902" s="38">
        <f t="shared" ca="1" si="358"/>
        <v>0</v>
      </c>
      <c r="U1902" s="38" t="str">
        <f t="shared" ca="1" si="359"/>
        <v>-</v>
      </c>
      <c r="V1902" s="38"/>
      <c r="W1902" s="38"/>
    </row>
    <row r="1903" spans="1:23" x14ac:dyDescent="0.35">
      <c r="A1903" s="2" t="str">
        <f>BASE_NOTAS[[#This Row],[Sigla]]&amp;BASE_NOTAS[[#This Row],[CÓDIGO]]</f>
        <v>MGSS_BE</v>
      </c>
      <c r="B1903" s="4" t="s">
        <v>192</v>
      </c>
      <c r="C1903" s="4" t="s">
        <v>74</v>
      </c>
      <c r="D1903" s="4" t="s">
        <v>143</v>
      </c>
      <c r="E1903" s="42">
        <v>88.763623558034723</v>
      </c>
      <c r="F1903" s="4" t="s">
        <v>611</v>
      </c>
      <c r="G190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97.288918727990136</v>
      </c>
      <c r="H190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03" s="38">
        <f t="shared" ca="1" si="348"/>
        <v>77.003664263527995</v>
      </c>
      <c r="K1903" s="38" t="str">
        <f t="shared" ca="1" si="349"/>
        <v>-</v>
      </c>
      <c r="L1903" s="38">
        <f t="shared" ca="1" si="350"/>
        <v>80.630232262164299</v>
      </c>
      <c r="M1903" s="38" t="str">
        <f t="shared" ca="1" si="351"/>
        <v>-</v>
      </c>
      <c r="N1903" s="38">
        <f t="shared" ca="1" si="352"/>
        <v>87.708647358931557</v>
      </c>
      <c r="O1903" s="38" t="str">
        <f t="shared" ca="1" si="353"/>
        <v>-</v>
      </c>
      <c r="P1903" s="38">
        <f t="shared" ca="1" si="354"/>
        <v>87.306404043926875</v>
      </c>
      <c r="Q1903" s="38">
        <f t="shared" ca="1" si="355"/>
        <v>88.965777357053923</v>
      </c>
      <c r="R1903" s="38">
        <f t="shared" ca="1" si="356"/>
        <v>90.352789662299585</v>
      </c>
      <c r="S1903" s="38">
        <f t="shared" ca="1" si="357"/>
        <v>88.763623558034723</v>
      </c>
      <c r="T1903" s="38">
        <f t="shared" ca="1" si="358"/>
        <v>97.288918727990136</v>
      </c>
      <c r="U1903" s="38" t="str">
        <f t="shared" ca="1" si="359"/>
        <v>-</v>
      </c>
      <c r="V1903" s="38"/>
      <c r="W1903" s="38"/>
    </row>
    <row r="1904" spans="1:23" x14ac:dyDescent="0.35">
      <c r="A1904" s="2" t="str">
        <f>BASE_NOTAS[[#This Row],[Sigla]]&amp;BASE_NOTAS[[#This Row],[CÓDIGO]]</f>
        <v>MSSS_BE</v>
      </c>
      <c r="B1904" s="4" t="s">
        <v>193</v>
      </c>
      <c r="C1904" s="4" t="s">
        <v>74</v>
      </c>
      <c r="D1904" s="4" t="s">
        <v>143</v>
      </c>
      <c r="E1904" s="42">
        <v>97.85841128218199</v>
      </c>
      <c r="F1904" s="4" t="s">
        <v>611</v>
      </c>
      <c r="G190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90.994995021230537</v>
      </c>
      <c r="H190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04" s="38">
        <f t="shared" ca="1" si="348"/>
        <v>84.573087794212185</v>
      </c>
      <c r="K1904" s="38" t="str">
        <f t="shared" ca="1" si="349"/>
        <v>-</v>
      </c>
      <c r="L1904" s="38">
        <f t="shared" ca="1" si="350"/>
        <v>92.394867665869739</v>
      </c>
      <c r="M1904" s="38" t="str">
        <f t="shared" ca="1" si="351"/>
        <v>-</v>
      </c>
      <c r="N1904" s="38">
        <f t="shared" ca="1" si="352"/>
        <v>94.500032816430064</v>
      </c>
      <c r="O1904" s="38" t="str">
        <f t="shared" ca="1" si="353"/>
        <v>-</v>
      </c>
      <c r="P1904" s="38">
        <f t="shared" ca="1" si="354"/>
        <v>94.415914764049091</v>
      </c>
      <c r="Q1904" s="38">
        <f t="shared" ca="1" si="355"/>
        <v>91.087162118233891</v>
      </c>
      <c r="R1904" s="38">
        <f t="shared" ca="1" si="356"/>
        <v>92.341956443493814</v>
      </c>
      <c r="S1904" s="38">
        <f t="shared" ca="1" si="357"/>
        <v>97.85841128218199</v>
      </c>
      <c r="T1904" s="38">
        <f t="shared" ca="1" si="358"/>
        <v>90.994995021230537</v>
      </c>
      <c r="U1904" s="38" t="str">
        <f t="shared" ca="1" si="359"/>
        <v>-</v>
      </c>
      <c r="V1904" s="38"/>
      <c r="W1904" s="38"/>
    </row>
    <row r="1905" spans="1:23" x14ac:dyDescent="0.35">
      <c r="A1905" s="2" t="str">
        <f>BASE_NOTAS[[#This Row],[Sigla]]&amp;BASE_NOTAS[[#This Row],[CÓDIGO]]</f>
        <v>MTSS_BE</v>
      </c>
      <c r="B1905" s="4" t="s">
        <v>195</v>
      </c>
      <c r="C1905" s="4" t="s">
        <v>74</v>
      </c>
      <c r="D1905" s="4" t="s">
        <v>143</v>
      </c>
      <c r="E1905" s="42">
        <v>91.918334785913615</v>
      </c>
      <c r="F1905" s="4" t="s">
        <v>611</v>
      </c>
      <c r="G190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97.944918175447071</v>
      </c>
      <c r="H190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05" s="38">
        <f t="shared" ca="1" si="348"/>
        <v>85.74474401318416</v>
      </c>
      <c r="K1905" s="38" t="str">
        <f t="shared" ca="1" si="349"/>
        <v>-</v>
      </c>
      <c r="L1905" s="38">
        <f t="shared" ca="1" si="350"/>
        <v>91.57705569078415</v>
      </c>
      <c r="M1905" s="38" t="str">
        <f t="shared" ca="1" si="351"/>
        <v>-</v>
      </c>
      <c r="N1905" s="38">
        <f t="shared" ca="1" si="352"/>
        <v>92.760400218978205</v>
      </c>
      <c r="O1905" s="38" t="str">
        <f t="shared" ca="1" si="353"/>
        <v>-</v>
      </c>
      <c r="P1905" s="38">
        <f t="shared" ca="1" si="354"/>
        <v>91.736995101764606</v>
      </c>
      <c r="Q1905" s="38">
        <f t="shared" ca="1" si="355"/>
        <v>91.420172016394744</v>
      </c>
      <c r="R1905" s="38">
        <f t="shared" ca="1" si="356"/>
        <v>80.827501533592027</v>
      </c>
      <c r="S1905" s="38">
        <f t="shared" ca="1" si="357"/>
        <v>91.918334785913615</v>
      </c>
      <c r="T1905" s="38">
        <f t="shared" ca="1" si="358"/>
        <v>97.944918175447071</v>
      </c>
      <c r="U1905" s="38" t="str">
        <f t="shared" ca="1" si="359"/>
        <v>-</v>
      </c>
      <c r="V1905" s="38"/>
      <c r="W1905" s="38"/>
    </row>
    <row r="1906" spans="1:23" x14ac:dyDescent="0.35">
      <c r="A1906" s="2" t="str">
        <f>BASE_NOTAS[[#This Row],[Sigla]]&amp;BASE_NOTAS[[#This Row],[CÓDIGO]]</f>
        <v>PASS_BE</v>
      </c>
      <c r="B1906" s="4" t="s">
        <v>196</v>
      </c>
      <c r="C1906" s="4" t="s">
        <v>74</v>
      </c>
      <c r="D1906" s="4" t="s">
        <v>143</v>
      </c>
      <c r="E1906" s="42">
        <v>60.940063261315949</v>
      </c>
      <c r="F1906" s="4" t="s">
        <v>611</v>
      </c>
      <c r="G190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64.331718388210305</v>
      </c>
      <c r="H190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06" s="38">
        <f t="shared" ca="1" si="348"/>
        <v>61.714581735838522</v>
      </c>
      <c r="K1906" s="38" t="str">
        <f t="shared" ca="1" si="349"/>
        <v>-</v>
      </c>
      <c r="L1906" s="38">
        <f t="shared" ca="1" si="350"/>
        <v>54.4540699196547</v>
      </c>
      <c r="M1906" s="38" t="str">
        <f t="shared" ca="1" si="351"/>
        <v>-</v>
      </c>
      <c r="N1906" s="38">
        <f t="shared" ca="1" si="352"/>
        <v>64.295049991569797</v>
      </c>
      <c r="O1906" s="38" t="str">
        <f t="shared" ca="1" si="353"/>
        <v>-</v>
      </c>
      <c r="P1906" s="38">
        <f t="shared" ca="1" si="354"/>
        <v>61.592593100231461</v>
      </c>
      <c r="Q1906" s="38">
        <f t="shared" ca="1" si="355"/>
        <v>38.678493301376683</v>
      </c>
      <c r="R1906" s="38">
        <f t="shared" ca="1" si="356"/>
        <v>74.136345078270836</v>
      </c>
      <c r="S1906" s="38">
        <f t="shared" ca="1" si="357"/>
        <v>60.940063261315949</v>
      </c>
      <c r="T1906" s="38">
        <f t="shared" ca="1" si="358"/>
        <v>64.331718388210305</v>
      </c>
      <c r="U1906" s="38" t="str">
        <f t="shared" ca="1" si="359"/>
        <v>-</v>
      </c>
      <c r="V1906" s="38"/>
      <c r="W1906" s="38"/>
    </row>
    <row r="1907" spans="1:23" x14ac:dyDescent="0.35">
      <c r="A1907" s="2" t="str">
        <f>BASE_NOTAS[[#This Row],[Sigla]]&amp;BASE_NOTAS[[#This Row],[CÓDIGO]]</f>
        <v>PBSS_BE</v>
      </c>
      <c r="B1907" s="4" t="s">
        <v>197</v>
      </c>
      <c r="C1907" s="4" t="s">
        <v>74</v>
      </c>
      <c r="D1907" s="4" t="s">
        <v>143</v>
      </c>
      <c r="E1907" s="42">
        <v>62.090625613247056</v>
      </c>
      <c r="F1907" s="4" t="s">
        <v>611</v>
      </c>
      <c r="G190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55.848409406898206</v>
      </c>
      <c r="H190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07" s="38">
        <f t="shared" ca="1" si="348"/>
        <v>49.410860301784524</v>
      </c>
      <c r="K1907" s="38" t="str">
        <f t="shared" ca="1" si="349"/>
        <v>-</v>
      </c>
      <c r="L1907" s="38">
        <f t="shared" ca="1" si="350"/>
        <v>62.183963406419061</v>
      </c>
      <c r="M1907" s="38" t="str">
        <f t="shared" ca="1" si="351"/>
        <v>-</v>
      </c>
      <c r="N1907" s="38">
        <f t="shared" ca="1" si="352"/>
        <v>46.877835165231282</v>
      </c>
      <c r="O1907" s="38" t="str">
        <f t="shared" ca="1" si="353"/>
        <v>-</v>
      </c>
      <c r="P1907" s="38">
        <f t="shared" ca="1" si="354"/>
        <v>42.387301549807113</v>
      </c>
      <c r="Q1907" s="38">
        <f t="shared" ca="1" si="355"/>
        <v>28.07491322610457</v>
      </c>
      <c r="R1907" s="38">
        <f t="shared" ca="1" si="356"/>
        <v>43.662189913282525</v>
      </c>
      <c r="S1907" s="38">
        <f t="shared" ca="1" si="357"/>
        <v>62.090625613247056</v>
      </c>
      <c r="T1907" s="38">
        <f t="shared" ca="1" si="358"/>
        <v>55.848409406898206</v>
      </c>
      <c r="U1907" s="38" t="str">
        <f t="shared" ca="1" si="359"/>
        <v>-</v>
      </c>
      <c r="V1907" s="38"/>
      <c r="W1907" s="38"/>
    </row>
    <row r="1908" spans="1:23" x14ac:dyDescent="0.35">
      <c r="A1908" s="2" t="str">
        <f>BASE_NOTAS[[#This Row],[Sigla]]&amp;BASE_NOTAS[[#This Row],[CÓDIGO]]</f>
        <v>PESS_BE</v>
      </c>
      <c r="B1908" s="4" t="s">
        <v>198</v>
      </c>
      <c r="C1908" s="4" t="s">
        <v>74</v>
      </c>
      <c r="D1908" s="4" t="s">
        <v>143</v>
      </c>
      <c r="E1908" s="42">
        <v>41.266729841682825</v>
      </c>
      <c r="F1908" s="4" t="s">
        <v>611</v>
      </c>
      <c r="G190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32.949875420872203</v>
      </c>
      <c r="H190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08" s="38">
        <f t="shared" ca="1" si="348"/>
        <v>50.003089380798748</v>
      </c>
      <c r="K1908" s="38" t="str">
        <f t="shared" ca="1" si="349"/>
        <v>-</v>
      </c>
      <c r="L1908" s="38">
        <f t="shared" ca="1" si="350"/>
        <v>43.108634749169852</v>
      </c>
      <c r="M1908" s="38" t="str">
        <f t="shared" ca="1" si="351"/>
        <v>-</v>
      </c>
      <c r="N1908" s="38">
        <f t="shared" ca="1" si="352"/>
        <v>45.089717799376331</v>
      </c>
      <c r="O1908" s="38" t="str">
        <f t="shared" ca="1" si="353"/>
        <v>-</v>
      </c>
      <c r="P1908" s="38">
        <f t="shared" ca="1" si="354"/>
        <v>22.132394596307904</v>
      </c>
      <c r="Q1908" s="38">
        <f t="shared" ca="1" si="355"/>
        <v>26.00538915630753</v>
      </c>
      <c r="R1908" s="38">
        <f t="shared" ca="1" si="356"/>
        <v>16.410885253470781</v>
      </c>
      <c r="S1908" s="38">
        <f t="shared" ca="1" si="357"/>
        <v>41.266729841682825</v>
      </c>
      <c r="T1908" s="38">
        <f t="shared" ca="1" si="358"/>
        <v>32.949875420872203</v>
      </c>
      <c r="U1908" s="38" t="str">
        <f t="shared" ca="1" si="359"/>
        <v>-</v>
      </c>
      <c r="V1908" s="38"/>
      <c r="W1908" s="38"/>
    </row>
    <row r="1909" spans="1:23" x14ac:dyDescent="0.35">
      <c r="A1909" s="2" t="str">
        <f>BASE_NOTAS[[#This Row],[Sigla]]&amp;BASE_NOTAS[[#This Row],[CÓDIGO]]</f>
        <v>PISS_BE</v>
      </c>
      <c r="B1909" s="4" t="s">
        <v>199</v>
      </c>
      <c r="C1909" s="4" t="s">
        <v>74</v>
      </c>
      <c r="D1909" s="4" t="s">
        <v>143</v>
      </c>
      <c r="E1909" s="42">
        <v>75.270784626009842</v>
      </c>
      <c r="F1909" s="4" t="s">
        <v>611</v>
      </c>
      <c r="G190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73.804735933842409</v>
      </c>
      <c r="H190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09" s="38">
        <f t="shared" ca="1" si="348"/>
        <v>32.001833883212399</v>
      </c>
      <c r="K1909" s="38" t="str">
        <f t="shared" ca="1" si="349"/>
        <v>-</v>
      </c>
      <c r="L1909" s="38">
        <f t="shared" ca="1" si="350"/>
        <v>26.230790846501577</v>
      </c>
      <c r="M1909" s="38" t="str">
        <f t="shared" ca="1" si="351"/>
        <v>-</v>
      </c>
      <c r="N1909" s="38">
        <f t="shared" ca="1" si="352"/>
        <v>48.682175576709753</v>
      </c>
      <c r="O1909" s="38" t="str">
        <f t="shared" ca="1" si="353"/>
        <v>-</v>
      </c>
      <c r="P1909" s="38">
        <f t="shared" ca="1" si="354"/>
        <v>62.521052858862284</v>
      </c>
      <c r="Q1909" s="38">
        <f t="shared" ca="1" si="355"/>
        <v>32.23538521675593</v>
      </c>
      <c r="R1909" s="38">
        <f t="shared" ca="1" si="356"/>
        <v>58.249923853025173</v>
      </c>
      <c r="S1909" s="38">
        <f t="shared" ca="1" si="357"/>
        <v>75.270784626009842</v>
      </c>
      <c r="T1909" s="38">
        <f t="shared" ca="1" si="358"/>
        <v>73.804735933842409</v>
      </c>
      <c r="U1909" s="38" t="str">
        <f t="shared" ca="1" si="359"/>
        <v>-</v>
      </c>
      <c r="V1909" s="38"/>
      <c r="W1909" s="38"/>
    </row>
    <row r="1910" spans="1:23" x14ac:dyDescent="0.35">
      <c r="A1910" s="2" t="str">
        <f>BASE_NOTAS[[#This Row],[Sigla]]&amp;BASE_NOTAS[[#This Row],[CÓDIGO]]</f>
        <v>PRSS_BE</v>
      </c>
      <c r="B1910" s="4" t="s">
        <v>200</v>
      </c>
      <c r="C1910" s="4" t="s">
        <v>74</v>
      </c>
      <c r="D1910" s="4" t="s">
        <v>143</v>
      </c>
      <c r="E1910" s="42">
        <v>91.826344993959566</v>
      </c>
      <c r="F1910" s="4" t="s">
        <v>611</v>
      </c>
      <c r="G191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96.821020092430985</v>
      </c>
      <c r="H191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10" s="38">
        <f t="shared" ca="1" si="348"/>
        <v>87.547291849891138</v>
      </c>
      <c r="K1910" s="38" t="str">
        <f t="shared" ca="1" si="349"/>
        <v>-</v>
      </c>
      <c r="L1910" s="38">
        <f t="shared" ca="1" si="350"/>
        <v>93.16792941888481</v>
      </c>
      <c r="M1910" s="38" t="str">
        <f t="shared" ca="1" si="351"/>
        <v>-</v>
      </c>
      <c r="N1910" s="38">
        <f t="shared" ca="1" si="352"/>
        <v>90.02508716080483</v>
      </c>
      <c r="O1910" s="38" t="str">
        <f t="shared" ca="1" si="353"/>
        <v>-</v>
      </c>
      <c r="P1910" s="38">
        <f t="shared" ca="1" si="354"/>
        <v>90.664228075940812</v>
      </c>
      <c r="Q1910" s="38">
        <f t="shared" ca="1" si="355"/>
        <v>91.5580372227288</v>
      </c>
      <c r="R1910" s="38">
        <f t="shared" ca="1" si="356"/>
        <v>86.968212909278364</v>
      </c>
      <c r="S1910" s="38">
        <f t="shared" ca="1" si="357"/>
        <v>91.826344993959566</v>
      </c>
      <c r="T1910" s="38">
        <f t="shared" ca="1" si="358"/>
        <v>96.821020092430985</v>
      </c>
      <c r="U1910" s="38" t="str">
        <f t="shared" ca="1" si="359"/>
        <v>-</v>
      </c>
      <c r="V1910" s="38"/>
      <c r="W1910" s="38"/>
    </row>
    <row r="1911" spans="1:23" x14ac:dyDescent="0.35">
      <c r="A1911" s="2" t="str">
        <f>BASE_NOTAS[[#This Row],[Sigla]]&amp;BASE_NOTAS[[#This Row],[CÓDIGO]]</f>
        <v>RJSS_BE</v>
      </c>
      <c r="B1911" s="4" t="s">
        <v>201</v>
      </c>
      <c r="C1911" s="4" t="s">
        <v>74</v>
      </c>
      <c r="D1911" s="4" t="s">
        <v>143</v>
      </c>
      <c r="E1911" s="42">
        <v>77.900866922176931</v>
      </c>
      <c r="F1911" s="4" t="s">
        <v>611</v>
      </c>
      <c r="G191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74.711456804039159</v>
      </c>
      <c r="H191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11" s="38">
        <f t="shared" ca="1" si="348"/>
        <v>93.455085677738097</v>
      </c>
      <c r="K1911" s="38" t="str">
        <f t="shared" ca="1" si="349"/>
        <v>-</v>
      </c>
      <c r="L1911" s="38">
        <f t="shared" ca="1" si="350"/>
        <v>83.530285484426159</v>
      </c>
      <c r="M1911" s="38" t="str">
        <f t="shared" ca="1" si="351"/>
        <v>-</v>
      </c>
      <c r="N1911" s="38">
        <f t="shared" ca="1" si="352"/>
        <v>81.936552272102603</v>
      </c>
      <c r="O1911" s="38" t="str">
        <f t="shared" ca="1" si="353"/>
        <v>-</v>
      </c>
      <c r="P1911" s="38">
        <f t="shared" ca="1" si="354"/>
        <v>62.084716985426091</v>
      </c>
      <c r="Q1911" s="38">
        <f t="shared" ca="1" si="355"/>
        <v>74.223788109647586</v>
      </c>
      <c r="R1911" s="38">
        <f t="shared" ca="1" si="356"/>
        <v>69.832538065449313</v>
      </c>
      <c r="S1911" s="38">
        <f t="shared" ca="1" si="357"/>
        <v>77.900866922176931</v>
      </c>
      <c r="T1911" s="38">
        <f t="shared" ca="1" si="358"/>
        <v>74.711456804039159</v>
      </c>
      <c r="U1911" s="38" t="str">
        <f t="shared" ca="1" si="359"/>
        <v>-</v>
      </c>
      <c r="V1911" s="38"/>
      <c r="W1911" s="38"/>
    </row>
    <row r="1912" spans="1:23" x14ac:dyDescent="0.35">
      <c r="A1912" s="2" t="str">
        <f>BASE_NOTAS[[#This Row],[Sigla]]&amp;BASE_NOTAS[[#This Row],[CÓDIGO]]</f>
        <v>RNSS_BE</v>
      </c>
      <c r="B1912" s="4" t="s">
        <v>202</v>
      </c>
      <c r="C1912" s="4" t="s">
        <v>74</v>
      </c>
      <c r="D1912" s="4" t="s">
        <v>143</v>
      </c>
      <c r="E1912" s="42">
        <v>57.910433367752724</v>
      </c>
      <c r="F1912" s="4" t="s">
        <v>611</v>
      </c>
      <c r="G191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56.357254810654865</v>
      </c>
      <c r="H191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12" s="38">
        <f t="shared" ca="1" si="348"/>
        <v>53.453075151537234</v>
      </c>
      <c r="K1912" s="38" t="str">
        <f t="shared" ca="1" si="349"/>
        <v>-</v>
      </c>
      <c r="L1912" s="38">
        <f t="shared" ca="1" si="350"/>
        <v>48.400012530252411</v>
      </c>
      <c r="M1912" s="38" t="str">
        <f t="shared" ca="1" si="351"/>
        <v>-</v>
      </c>
      <c r="N1912" s="38">
        <f t="shared" ca="1" si="352"/>
        <v>60.16945407388296</v>
      </c>
      <c r="O1912" s="38" t="str">
        <f t="shared" ca="1" si="353"/>
        <v>-</v>
      </c>
      <c r="P1912" s="38">
        <f t="shared" ca="1" si="354"/>
        <v>65.459487467546154</v>
      </c>
      <c r="Q1912" s="38">
        <f t="shared" ca="1" si="355"/>
        <v>42.941858167125325</v>
      </c>
      <c r="R1912" s="38">
        <f t="shared" ca="1" si="356"/>
        <v>56.232090341742172</v>
      </c>
      <c r="S1912" s="38">
        <f t="shared" ca="1" si="357"/>
        <v>57.910433367752724</v>
      </c>
      <c r="T1912" s="38">
        <f t="shared" ca="1" si="358"/>
        <v>56.357254810654865</v>
      </c>
      <c r="U1912" s="38" t="str">
        <f t="shared" ca="1" si="359"/>
        <v>-</v>
      </c>
      <c r="V1912" s="38"/>
      <c r="W1912" s="38"/>
    </row>
    <row r="1913" spans="1:23" x14ac:dyDescent="0.35">
      <c r="A1913" s="2" t="str">
        <f>BASE_NOTAS[[#This Row],[Sigla]]&amp;BASE_NOTAS[[#This Row],[CÓDIGO]]</f>
        <v>ROSS_BE</v>
      </c>
      <c r="B1913" s="4" t="s">
        <v>203</v>
      </c>
      <c r="C1913" s="4" t="s">
        <v>74</v>
      </c>
      <c r="D1913" s="4" t="s">
        <v>143</v>
      </c>
      <c r="E1913" s="42">
        <v>90.704750568049008</v>
      </c>
      <c r="F1913" s="4" t="s">
        <v>611</v>
      </c>
      <c r="G191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81.452264907820023</v>
      </c>
      <c r="H191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13" s="38">
        <f t="shared" ca="1" si="348"/>
        <v>86.255841371264182</v>
      </c>
      <c r="K1913" s="38" t="str">
        <f t="shared" ca="1" si="349"/>
        <v>-</v>
      </c>
      <c r="L1913" s="38">
        <f t="shared" ca="1" si="350"/>
        <v>78.34052988274729</v>
      </c>
      <c r="M1913" s="38" t="str">
        <f t="shared" ca="1" si="351"/>
        <v>-</v>
      </c>
      <c r="N1913" s="38">
        <f t="shared" ca="1" si="352"/>
        <v>85.562147502761718</v>
      </c>
      <c r="O1913" s="38" t="str">
        <f t="shared" ca="1" si="353"/>
        <v>-</v>
      </c>
      <c r="P1913" s="38">
        <f t="shared" ca="1" si="354"/>
        <v>77.424479118048026</v>
      </c>
      <c r="Q1913" s="38">
        <f t="shared" ca="1" si="355"/>
        <v>74.522458344905459</v>
      </c>
      <c r="R1913" s="38">
        <f t="shared" ca="1" si="356"/>
        <v>40.519306543563602</v>
      </c>
      <c r="S1913" s="38">
        <f t="shared" ca="1" si="357"/>
        <v>90.704750568049008</v>
      </c>
      <c r="T1913" s="38">
        <f t="shared" ca="1" si="358"/>
        <v>81.452264907820023</v>
      </c>
      <c r="U1913" s="38" t="str">
        <f t="shared" ca="1" si="359"/>
        <v>-</v>
      </c>
      <c r="V1913" s="38"/>
      <c r="W1913" s="38"/>
    </row>
    <row r="1914" spans="1:23" x14ac:dyDescent="0.35">
      <c r="A1914" s="2" t="str">
        <f>BASE_NOTAS[[#This Row],[Sigla]]&amp;BASE_NOTAS[[#This Row],[CÓDIGO]]</f>
        <v>RRSS_BE</v>
      </c>
      <c r="B1914" s="4" t="s">
        <v>204</v>
      </c>
      <c r="C1914" s="4" t="s">
        <v>74</v>
      </c>
      <c r="D1914" s="4" t="s">
        <v>143</v>
      </c>
      <c r="E1914" s="42">
        <v>39.00844648941645</v>
      </c>
      <c r="F1914" s="4" t="s">
        <v>611</v>
      </c>
      <c r="G191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71.333895140103721</v>
      </c>
      <c r="H191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14" s="38">
        <f t="shared" ca="1" si="348"/>
        <v>75.295561576296635</v>
      </c>
      <c r="K1914" s="38" t="str">
        <f t="shared" ca="1" si="349"/>
        <v>-</v>
      </c>
      <c r="L1914" s="38">
        <f t="shared" ca="1" si="350"/>
        <v>61.14890276347365</v>
      </c>
      <c r="M1914" s="38" t="str">
        <f t="shared" ca="1" si="351"/>
        <v>-</v>
      </c>
      <c r="N1914" s="38">
        <f t="shared" ca="1" si="352"/>
        <v>60.903807484924542</v>
      </c>
      <c r="O1914" s="38" t="str">
        <f t="shared" ca="1" si="353"/>
        <v>-</v>
      </c>
      <c r="P1914" s="38">
        <f t="shared" ca="1" si="354"/>
        <v>54.936497560878465</v>
      </c>
      <c r="Q1914" s="38">
        <f t="shared" ca="1" si="355"/>
        <v>42.125463425325393</v>
      </c>
      <c r="R1914" s="38">
        <f t="shared" ca="1" si="356"/>
        <v>37.208811014868957</v>
      </c>
      <c r="S1914" s="38">
        <f t="shared" ca="1" si="357"/>
        <v>39.00844648941645</v>
      </c>
      <c r="T1914" s="38">
        <f t="shared" ca="1" si="358"/>
        <v>71.333895140103721</v>
      </c>
      <c r="U1914" s="38" t="str">
        <f t="shared" ca="1" si="359"/>
        <v>-</v>
      </c>
      <c r="V1914" s="38"/>
      <c r="W1914" s="38"/>
    </row>
    <row r="1915" spans="1:23" x14ac:dyDescent="0.35">
      <c r="A1915" s="2" t="str">
        <f>BASE_NOTAS[[#This Row],[Sigla]]&amp;BASE_NOTAS[[#This Row],[CÓDIGO]]</f>
        <v>RSSS_BE</v>
      </c>
      <c r="B1915" s="4" t="s">
        <v>205</v>
      </c>
      <c r="C1915" s="4" t="s">
        <v>74</v>
      </c>
      <c r="D1915" s="4" t="s">
        <v>143</v>
      </c>
      <c r="E1915" s="42">
        <v>98.650989847041131</v>
      </c>
      <c r="F1915" s="4" t="s">
        <v>611</v>
      </c>
      <c r="G191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191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15" s="38">
        <f t="shared" ca="1" si="348"/>
        <v>88.802457718379046</v>
      </c>
      <c r="K1915" s="38" t="str">
        <f t="shared" ca="1" si="349"/>
        <v>-</v>
      </c>
      <c r="L1915" s="38">
        <f t="shared" ca="1" si="350"/>
        <v>90.321028957398198</v>
      </c>
      <c r="M1915" s="38" t="str">
        <f t="shared" ca="1" si="351"/>
        <v>-</v>
      </c>
      <c r="N1915" s="38">
        <f t="shared" ca="1" si="352"/>
        <v>97.247513001765711</v>
      </c>
      <c r="O1915" s="38" t="str">
        <f t="shared" ca="1" si="353"/>
        <v>-</v>
      </c>
      <c r="P1915" s="38">
        <f t="shared" ca="1" si="354"/>
        <v>100</v>
      </c>
      <c r="Q1915" s="38">
        <f t="shared" ca="1" si="355"/>
        <v>96.533409298452995</v>
      </c>
      <c r="R1915" s="38">
        <f t="shared" ca="1" si="356"/>
        <v>100</v>
      </c>
      <c r="S1915" s="38">
        <f t="shared" ca="1" si="357"/>
        <v>98.650989847041131</v>
      </c>
      <c r="T1915" s="38">
        <f t="shared" ca="1" si="358"/>
        <v>100</v>
      </c>
      <c r="U1915" s="38" t="str">
        <f t="shared" ca="1" si="359"/>
        <v>-</v>
      </c>
      <c r="V1915" s="38"/>
      <c r="W1915" s="38"/>
    </row>
    <row r="1916" spans="1:23" x14ac:dyDescent="0.35">
      <c r="A1916" s="2" t="str">
        <f>BASE_NOTAS[[#This Row],[Sigla]]&amp;BASE_NOTAS[[#This Row],[CÓDIGO]]</f>
        <v>SCSS_BE</v>
      </c>
      <c r="B1916" s="4" t="s">
        <v>194</v>
      </c>
      <c r="C1916" s="4" t="s">
        <v>74</v>
      </c>
      <c r="D1916" s="4" t="s">
        <v>143</v>
      </c>
      <c r="E1916" s="42">
        <v>100</v>
      </c>
      <c r="F1916" s="4" t="s">
        <v>611</v>
      </c>
      <c r="G191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86.450882227617953</v>
      </c>
      <c r="H191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16" s="38">
        <f t="shared" ca="1" si="348"/>
        <v>100</v>
      </c>
      <c r="K1916" s="38" t="str">
        <f t="shared" ca="1" si="349"/>
        <v>-</v>
      </c>
      <c r="L1916" s="38">
        <f t="shared" ca="1" si="350"/>
        <v>100</v>
      </c>
      <c r="M1916" s="38" t="str">
        <f t="shared" ca="1" si="351"/>
        <v>-</v>
      </c>
      <c r="N1916" s="38">
        <f t="shared" ca="1" si="352"/>
        <v>97.719601781738447</v>
      </c>
      <c r="O1916" s="38" t="str">
        <f t="shared" ca="1" si="353"/>
        <v>-</v>
      </c>
      <c r="P1916" s="38">
        <f t="shared" ca="1" si="354"/>
        <v>96.055509749037029</v>
      </c>
      <c r="Q1916" s="38">
        <f t="shared" ca="1" si="355"/>
        <v>100</v>
      </c>
      <c r="R1916" s="38">
        <f t="shared" ca="1" si="356"/>
        <v>97.429623948775102</v>
      </c>
      <c r="S1916" s="38">
        <f t="shared" ca="1" si="357"/>
        <v>100</v>
      </c>
      <c r="T1916" s="38">
        <f t="shared" ca="1" si="358"/>
        <v>86.450882227617953</v>
      </c>
      <c r="U1916" s="38" t="str">
        <f t="shared" ca="1" si="359"/>
        <v>-</v>
      </c>
      <c r="V1916" s="38"/>
      <c r="W1916" s="38"/>
    </row>
    <row r="1917" spans="1:23" x14ac:dyDescent="0.35">
      <c r="A1917" s="2" t="str">
        <f>BASE_NOTAS[[#This Row],[Sigla]]&amp;BASE_NOTAS[[#This Row],[CÓDIGO]]</f>
        <v>SESS_BE</v>
      </c>
      <c r="B1917" s="4" t="s">
        <v>206</v>
      </c>
      <c r="C1917" s="4" t="s">
        <v>74</v>
      </c>
      <c r="D1917" s="4" t="s">
        <v>143</v>
      </c>
      <c r="E1917" s="42">
        <v>66.304023900614609</v>
      </c>
      <c r="F1917" s="4" t="s">
        <v>611</v>
      </c>
      <c r="G191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58.187049107380183</v>
      </c>
      <c r="H191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17" s="38">
        <f t="shared" ca="1" si="348"/>
        <v>52.498329214873579</v>
      </c>
      <c r="K1917" s="38" t="str">
        <f t="shared" ca="1" si="349"/>
        <v>-</v>
      </c>
      <c r="L1917" s="38">
        <f t="shared" ca="1" si="350"/>
        <v>31.687033137540766</v>
      </c>
      <c r="M1917" s="38" t="str">
        <f t="shared" ca="1" si="351"/>
        <v>-</v>
      </c>
      <c r="N1917" s="38">
        <f t="shared" ca="1" si="352"/>
        <v>55.069251289297618</v>
      </c>
      <c r="O1917" s="38" t="str">
        <f t="shared" ca="1" si="353"/>
        <v>-</v>
      </c>
      <c r="P1917" s="38">
        <f t="shared" ca="1" si="354"/>
        <v>54.950557686612292</v>
      </c>
      <c r="Q1917" s="38">
        <f t="shared" ca="1" si="355"/>
        <v>37.651269836473745</v>
      </c>
      <c r="R1917" s="38">
        <f t="shared" ca="1" si="356"/>
        <v>31.549208836188683</v>
      </c>
      <c r="S1917" s="38">
        <f t="shared" ca="1" si="357"/>
        <v>66.304023900614609</v>
      </c>
      <c r="T1917" s="38">
        <f t="shared" ca="1" si="358"/>
        <v>58.187049107380183</v>
      </c>
      <c r="U1917" s="38" t="str">
        <f t="shared" ca="1" si="359"/>
        <v>-</v>
      </c>
      <c r="V1917" s="38"/>
      <c r="W1917" s="38"/>
    </row>
    <row r="1918" spans="1:23" x14ac:dyDescent="0.35">
      <c r="A1918" s="2" t="str">
        <f>BASE_NOTAS[[#This Row],[Sigla]]&amp;BASE_NOTAS[[#This Row],[CÓDIGO]]</f>
        <v>SPSS_BE</v>
      </c>
      <c r="B1918" s="4" t="s">
        <v>186</v>
      </c>
      <c r="C1918" s="4" t="s">
        <v>74</v>
      </c>
      <c r="D1918" s="4" t="s">
        <v>143</v>
      </c>
      <c r="E1918" s="42">
        <v>85.428785124344103</v>
      </c>
      <c r="F1918" s="4" t="s">
        <v>611</v>
      </c>
      <c r="G191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89.321529988464434</v>
      </c>
      <c r="H191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18" s="38">
        <f t="shared" ca="1" si="348"/>
        <v>81.201679492393183</v>
      </c>
      <c r="K1918" s="38" t="str">
        <f t="shared" ca="1" si="349"/>
        <v>-</v>
      </c>
      <c r="L1918" s="38">
        <f t="shared" ca="1" si="350"/>
        <v>91.459258150615184</v>
      </c>
      <c r="M1918" s="38" t="str">
        <f t="shared" ca="1" si="351"/>
        <v>-</v>
      </c>
      <c r="N1918" s="38">
        <f t="shared" ca="1" si="352"/>
        <v>94.593951752353362</v>
      </c>
      <c r="O1918" s="38" t="str">
        <f t="shared" ca="1" si="353"/>
        <v>-</v>
      </c>
      <c r="P1918" s="38">
        <f t="shared" ca="1" si="354"/>
        <v>85.31687327233233</v>
      </c>
      <c r="Q1918" s="38">
        <f t="shared" ca="1" si="355"/>
        <v>93.742051546671561</v>
      </c>
      <c r="R1918" s="38">
        <f t="shared" ca="1" si="356"/>
        <v>84.288985063955934</v>
      </c>
      <c r="S1918" s="38">
        <f t="shared" ca="1" si="357"/>
        <v>85.428785124344103</v>
      </c>
      <c r="T1918" s="38">
        <f t="shared" ca="1" si="358"/>
        <v>89.321529988464434</v>
      </c>
      <c r="U1918" s="38" t="str">
        <f t="shared" ca="1" si="359"/>
        <v>-</v>
      </c>
      <c r="V1918" s="38"/>
      <c r="W1918" s="38"/>
    </row>
    <row r="1919" spans="1:23" x14ac:dyDescent="0.35">
      <c r="A1919" s="2" t="str">
        <f>BASE_NOTAS[[#This Row],[Sigla]]&amp;BASE_NOTAS[[#This Row],[CÓDIGO]]</f>
        <v>TOSS_BE</v>
      </c>
      <c r="B1919" s="4" t="s">
        <v>185</v>
      </c>
      <c r="C1919" s="4" t="s">
        <v>74</v>
      </c>
      <c r="D1919" s="4" t="s">
        <v>143</v>
      </c>
      <c r="E1919" s="42">
        <v>72.741810196896338</v>
      </c>
      <c r="F1919" s="4" t="s">
        <v>611</v>
      </c>
      <c r="G191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85.898946032368855</v>
      </c>
      <c r="H191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19" s="38">
        <f t="shared" ca="1" si="348"/>
        <v>64.074038406561272</v>
      </c>
      <c r="K1919" s="38" t="str">
        <f t="shared" ca="1" si="349"/>
        <v>-</v>
      </c>
      <c r="L1919" s="38">
        <f t="shared" ca="1" si="350"/>
        <v>76.524119271538083</v>
      </c>
      <c r="M1919" s="38" t="str">
        <f t="shared" ca="1" si="351"/>
        <v>-</v>
      </c>
      <c r="N1919" s="38">
        <f t="shared" ca="1" si="352"/>
        <v>69.264878143770716</v>
      </c>
      <c r="O1919" s="38" t="str">
        <f t="shared" ca="1" si="353"/>
        <v>-</v>
      </c>
      <c r="P1919" s="38">
        <f t="shared" ca="1" si="354"/>
        <v>74.070032958425315</v>
      </c>
      <c r="Q1919" s="38">
        <f t="shared" ca="1" si="355"/>
        <v>78.233254205156726</v>
      </c>
      <c r="R1919" s="38">
        <f t="shared" ca="1" si="356"/>
        <v>68.355562663026546</v>
      </c>
      <c r="S1919" s="38">
        <f t="shared" ca="1" si="357"/>
        <v>72.741810196896338</v>
      </c>
      <c r="T1919" s="38">
        <f t="shared" ca="1" si="358"/>
        <v>85.898946032368855</v>
      </c>
      <c r="U1919" s="38" t="str">
        <f t="shared" ca="1" si="359"/>
        <v>-</v>
      </c>
      <c r="V1919" s="38"/>
      <c r="W1919" s="38"/>
    </row>
    <row r="1920" spans="1:23" x14ac:dyDescent="0.35">
      <c r="A1920" s="2" t="str">
        <f>BASE_NOTAS[[#This Row],[Sigla]]&amp;BASE_NOTAS[[#This Row],[CÓDIGO]]</f>
        <v>ACSS_DS</v>
      </c>
      <c r="B1920" s="4" t="s">
        <v>156</v>
      </c>
      <c r="C1920" s="4" t="s">
        <v>75</v>
      </c>
      <c r="D1920" s="4" t="s">
        <v>144</v>
      </c>
      <c r="E1920" s="42">
        <v>64.227642276422756</v>
      </c>
      <c r="F1920" s="4" t="s">
        <v>611</v>
      </c>
      <c r="G192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66.225165562913915</v>
      </c>
      <c r="H192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20" s="38">
        <f t="shared" ca="1" si="348"/>
        <v>40.95052090530713</v>
      </c>
      <c r="K1920" s="38" t="str">
        <f t="shared" ca="1" si="349"/>
        <v>-</v>
      </c>
      <c r="L1920" s="38">
        <f t="shared" ca="1" si="350"/>
        <v>35.078534031413582</v>
      </c>
      <c r="M1920" s="38" t="str">
        <f t="shared" ca="1" si="351"/>
        <v>-</v>
      </c>
      <c r="N1920" s="38">
        <f t="shared" ca="1" si="352"/>
        <v>37.414965986394591</v>
      </c>
      <c r="O1920" s="38" t="str">
        <f t="shared" ca="1" si="353"/>
        <v>-</v>
      </c>
      <c r="P1920" s="38">
        <f t="shared" ca="1" si="354"/>
        <v>49.068322981366499</v>
      </c>
      <c r="Q1920" s="38">
        <f t="shared" ca="1" si="355"/>
        <v>72.527472527472526</v>
      </c>
      <c r="R1920" s="38">
        <f t="shared" ca="1" si="356"/>
        <v>72.395833333333329</v>
      </c>
      <c r="S1920" s="38">
        <f t="shared" ca="1" si="357"/>
        <v>64.227642276422756</v>
      </c>
      <c r="T1920" s="38">
        <f t="shared" ca="1" si="358"/>
        <v>66.225165562913915</v>
      </c>
      <c r="U1920" s="38" t="str">
        <f t="shared" ca="1" si="359"/>
        <v>-</v>
      </c>
      <c r="V1920" s="38"/>
      <c r="W1920" s="38"/>
    </row>
    <row r="1921" spans="1:23" x14ac:dyDescent="0.35">
      <c r="A1921" s="2" t="str">
        <f>BASE_NOTAS[[#This Row],[Sigla]]&amp;BASE_NOTAS[[#This Row],[CÓDIGO]]</f>
        <v>ALSS_DS</v>
      </c>
      <c r="B1921" s="4" t="s">
        <v>157</v>
      </c>
      <c r="C1921" s="4" t="s">
        <v>75</v>
      </c>
      <c r="D1921" s="4" t="s">
        <v>144</v>
      </c>
      <c r="E1921" s="42">
        <v>21.138211382113838</v>
      </c>
      <c r="F1921" s="4" t="s">
        <v>611</v>
      </c>
      <c r="G192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43.708609271523216</v>
      </c>
      <c r="H192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21" s="38">
        <f t="shared" ca="1" si="348"/>
        <v>85.850313835350903</v>
      </c>
      <c r="K1921" s="38" t="str">
        <f t="shared" ca="1" si="349"/>
        <v>-</v>
      </c>
      <c r="L1921" s="38">
        <f t="shared" ca="1" si="350"/>
        <v>69.109947643979027</v>
      </c>
      <c r="M1921" s="38" t="str">
        <f t="shared" ca="1" si="351"/>
        <v>-</v>
      </c>
      <c r="N1921" s="38">
        <f t="shared" ca="1" si="352"/>
        <v>68.027210884353764</v>
      </c>
      <c r="O1921" s="38" t="str">
        <f t="shared" ca="1" si="353"/>
        <v>-</v>
      </c>
      <c r="P1921" s="38">
        <f t="shared" ca="1" si="354"/>
        <v>53.416149068323016</v>
      </c>
      <c r="Q1921" s="38">
        <f t="shared" ca="1" si="355"/>
        <v>68.681318681318672</v>
      </c>
      <c r="R1921" s="38">
        <f t="shared" ca="1" si="356"/>
        <v>72.395833333333329</v>
      </c>
      <c r="S1921" s="38">
        <f t="shared" ca="1" si="357"/>
        <v>21.138211382113838</v>
      </c>
      <c r="T1921" s="38">
        <f t="shared" ca="1" si="358"/>
        <v>43.708609271523216</v>
      </c>
      <c r="U1921" s="38" t="str">
        <f t="shared" ca="1" si="359"/>
        <v>-</v>
      </c>
      <c r="V1921" s="38"/>
      <c r="W1921" s="38"/>
    </row>
    <row r="1922" spans="1:23" x14ac:dyDescent="0.35">
      <c r="A1922" s="2" t="str">
        <f>BASE_NOTAS[[#This Row],[Sigla]]&amp;BASE_NOTAS[[#This Row],[CÓDIGO]]</f>
        <v>AMSS_DS</v>
      </c>
      <c r="B1922" s="4" t="s">
        <v>158</v>
      </c>
      <c r="C1922" s="4" t="s">
        <v>75</v>
      </c>
      <c r="D1922" s="4" t="s">
        <v>144</v>
      </c>
      <c r="E1922" s="42">
        <v>66.666666666666657</v>
      </c>
      <c r="F1922" s="4" t="s">
        <v>611</v>
      </c>
      <c r="G192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47.682119205298044</v>
      </c>
      <c r="H192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22" s="38">
        <f t="shared" ca="1" si="348"/>
        <v>58.438605833491835</v>
      </c>
      <c r="K1922" s="38" t="str">
        <f t="shared" ca="1" si="349"/>
        <v>-</v>
      </c>
      <c r="L1922" s="38">
        <f t="shared" ca="1" si="350"/>
        <v>13.089005235602102</v>
      </c>
      <c r="M1922" s="38" t="str">
        <f t="shared" ca="1" si="351"/>
        <v>-</v>
      </c>
      <c r="N1922" s="38">
        <f t="shared" ca="1" si="352"/>
        <v>25.850340136054442</v>
      </c>
      <c r="O1922" s="38" t="str">
        <f t="shared" ca="1" si="353"/>
        <v>-</v>
      </c>
      <c r="P1922" s="38">
        <f t="shared" ca="1" si="354"/>
        <v>47.826086956521777</v>
      </c>
      <c r="Q1922" s="38">
        <f t="shared" ca="1" si="355"/>
        <v>54.945054945054949</v>
      </c>
      <c r="R1922" s="38">
        <f t="shared" ca="1" si="356"/>
        <v>48.958333333333336</v>
      </c>
      <c r="S1922" s="38">
        <f t="shared" ca="1" si="357"/>
        <v>66.666666666666657</v>
      </c>
      <c r="T1922" s="38">
        <f t="shared" ca="1" si="358"/>
        <v>47.682119205298044</v>
      </c>
      <c r="U1922" s="38" t="str">
        <f t="shared" ca="1" si="359"/>
        <v>-</v>
      </c>
      <c r="V1922" s="38"/>
      <c r="W1922" s="38"/>
    </row>
    <row r="1923" spans="1:23" x14ac:dyDescent="0.35">
      <c r="A1923" s="2" t="str">
        <f>BASE_NOTAS[[#This Row],[Sigla]]&amp;BASE_NOTAS[[#This Row],[CÓDIGO]]</f>
        <v>APSS_DS</v>
      </c>
      <c r="B1923" s="4" t="s">
        <v>184</v>
      </c>
      <c r="C1923" s="4" t="s">
        <v>75</v>
      </c>
      <c r="D1923" s="4" t="s">
        <v>144</v>
      </c>
      <c r="E1923" s="42">
        <v>40.65040650406506</v>
      </c>
      <c r="F1923" s="4" t="s">
        <v>611</v>
      </c>
      <c r="G192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56.953642384106004</v>
      </c>
      <c r="H192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23" s="38">
        <f t="shared" ref="J1923:J1986" ca="1" si="360">INDEX(INDIRECT("[Indicadores_Consolidado_2026_07_31.xlsx]"&amp;C1923&amp;"!$V$37:$V$64"),MATCH(B1923,INDIRECT("[Indicadores_Consolidado_2026_07_31.xlsx]"&amp;C1923&amp;"!$F$37:$F$64")))</f>
        <v>72.230465274490399</v>
      </c>
      <c r="K1923" s="38" t="str">
        <f t="shared" ref="K1923:K1986" ca="1" si="361">INDEX(INDIRECT("[Indicadores_Consolidado_2026_07_31.xlsx]"&amp;C1923&amp;"!$W$37:$W$64"),MATCH(B1923,INDIRECT("[Indicadores_Consolidado_2026_07_31.xlsx]"&amp;C1923&amp;"!$F$37:$F$64")))</f>
        <v>-</v>
      </c>
      <c r="L1923" s="38">
        <f t="shared" ref="L1923:L1986" ca="1" si="362">INDEX(INDIRECT("[Indicadores_Consolidado_2026_07_31.xlsx]"&amp;C1923&amp;"!$X$37:$X$64"),MATCH(B1923,INDIRECT("[Indicadores_Consolidado_2026_07_31.xlsx]"&amp;C1923&amp;"!$F$37:$F$64")))</f>
        <v>29.31937172774866</v>
      </c>
      <c r="M1923" s="38" t="str">
        <f t="shared" ref="M1923:M1986" ca="1" si="363">INDEX(INDIRECT("[Indicadores_Consolidado_2026_07_31.xlsx]"&amp;C1923&amp;"!$Y$37:$Y$64"),MATCH(B1923,INDIRECT("[Indicadores_Consolidado_2026_07_31.xlsx]"&amp;C1923&amp;"!$F$37:$F$64")))</f>
        <v>-</v>
      </c>
      <c r="N1923" s="38">
        <f t="shared" ref="N1923:N1986" ca="1" si="364">INDEX(INDIRECT("[Indicadores_Consolidado_2026_07_31.xlsx]"&amp;C1923&amp;"!$Z$37:$Z$64"),MATCH(B1923,INDIRECT("[Indicadores_Consolidado_2026_07_31.xlsx]"&amp;C1923&amp;"!$F$37:$F$64")))</f>
        <v>46.93877551020411</v>
      </c>
      <c r="O1923" s="38" t="str">
        <f t="shared" ref="O1923:O1986" ca="1" si="365">INDEX(INDIRECT("[Indicadores_Consolidado_2026_07_31.xlsx]"&amp;C1923&amp;"!$AA$37:$AA$64"),MATCH(B1923,INDIRECT("[Indicadores_Consolidado_2026_07_31.xlsx]"&amp;C1923&amp;"!$F$37:$F$64")))</f>
        <v>-</v>
      </c>
      <c r="P1923" s="38">
        <f t="shared" ref="P1923:P1986" ca="1" si="366">INDEX(INDIRECT("[Indicadores_Consolidado_2026_07_31.xlsx]"&amp;C1923&amp;"!$AB$37:$AB$64"),MATCH(B1923,INDIRECT("[Indicadores_Consolidado_2026_07_31.xlsx]"&amp;C1923&amp;"!$F$37:$F$64")))</f>
        <v>61.490683229813676</v>
      </c>
      <c r="Q1923" s="38">
        <f t="shared" ref="Q1923:Q1986" ca="1" si="367">INDEX(INDIRECT("[Indicadores_Consolidado_2026_07_31.xlsx]"&amp;C1923&amp;"!$AC$37:$AC$64"),MATCH(B1923,INDIRECT("[Indicadores_Consolidado_2026_07_31.xlsx]"&amp;C1923&amp;"!$F$37:$F$64")))</f>
        <v>42.857142857142847</v>
      </c>
      <c r="R1923" s="38">
        <f t="shared" ref="R1923:R1986" ca="1" si="368">INDEX(INDIRECT("[Indicadores_Consolidado_2026_07_31.xlsx]"&amp;C1923&amp;"!$AD$37:$AD$64"),MATCH(B1923,INDIRECT("[Indicadores_Consolidado_2026_07_31.xlsx]"&amp;C1923&amp;"!$F$37:$F$64")))</f>
        <v>57.291666666666671</v>
      </c>
      <c r="S1923" s="38">
        <f t="shared" ref="S1923:U1986" ca="1" si="369">INDEX(INDIRECT("[Indicadores_Consolidado_2026_07_31.xlsx]"&amp;C1923&amp;"!$AE$37:$AE$64"),MATCH(B1923,INDIRECT("[Indicadores_Consolidado_2026_07_31.xlsx]"&amp;C1923&amp;"!$F$37:$F$64")))</f>
        <v>40.65040650406506</v>
      </c>
      <c r="T1923" s="38">
        <f t="shared" ref="T1923:T1986" ca="1" si="370">INDEX(INDIRECT("[Indicadores_Consolidado_2026_07_31.xlsx]"&amp;C1923&amp;"!$AF$37:$AF$64"),MATCH(B1923,INDIRECT("[Indicadores_Consolidado_2026_07_31.xlsx]"&amp;C1923&amp;"!$F$37:$F$64")))</f>
        <v>56.953642384106004</v>
      </c>
      <c r="U1923" s="38" t="str">
        <f t="shared" ref="U1923:U1986" ca="1" si="371">INDEX(INDIRECT("[Indicadores_Consolidado_2026_07_31.xlsx]"&amp;C1923&amp;"!$AG$37:$AG$64"),MATCH(B1923,INDIRECT("[Indicadores_Consolidado_2026_07_31.xlsx]"&amp;C1923&amp;"!$F$37:$F$64")))</f>
        <v>-</v>
      </c>
      <c r="V1923" s="38"/>
      <c r="W1923" s="38"/>
    </row>
    <row r="1924" spans="1:23" x14ac:dyDescent="0.35">
      <c r="A1924" s="2" t="str">
        <f>BASE_NOTAS[[#This Row],[Sigla]]&amp;BASE_NOTAS[[#This Row],[CÓDIGO]]</f>
        <v>BASS_DS</v>
      </c>
      <c r="B1924" s="4" t="s">
        <v>187</v>
      </c>
      <c r="C1924" s="4" t="s">
        <v>75</v>
      </c>
      <c r="D1924" s="4" t="s">
        <v>144</v>
      </c>
      <c r="E1924" s="42">
        <v>34.959349593495944</v>
      </c>
      <c r="F1924" s="4" t="s">
        <v>611</v>
      </c>
      <c r="G192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50.993377483443744</v>
      </c>
      <c r="H192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24" s="38">
        <f t="shared" ca="1" si="360"/>
        <v>54.832326874613607</v>
      </c>
      <c r="K1924" s="38" t="str">
        <f t="shared" ca="1" si="361"/>
        <v>-</v>
      </c>
      <c r="L1924" s="38">
        <f t="shared" ca="1" si="362"/>
        <v>0</v>
      </c>
      <c r="M1924" s="38" t="str">
        <f t="shared" ca="1" si="363"/>
        <v>-</v>
      </c>
      <c r="N1924" s="38">
        <f t="shared" ca="1" si="364"/>
        <v>12.925170068027228</v>
      </c>
      <c r="O1924" s="38" t="str">
        <f t="shared" ca="1" si="365"/>
        <v>-</v>
      </c>
      <c r="P1924" s="38">
        <f t="shared" ca="1" si="366"/>
        <v>36.024844720496915</v>
      </c>
      <c r="Q1924" s="38">
        <f t="shared" ca="1" si="367"/>
        <v>57.142857142857153</v>
      </c>
      <c r="R1924" s="38">
        <f t="shared" ca="1" si="368"/>
        <v>45.3125</v>
      </c>
      <c r="S1924" s="38">
        <f t="shared" ca="1" si="369"/>
        <v>34.959349593495944</v>
      </c>
      <c r="T1924" s="38">
        <f t="shared" ca="1" si="370"/>
        <v>50.993377483443744</v>
      </c>
      <c r="U1924" s="38" t="str">
        <f t="shared" ca="1" si="371"/>
        <v>-</v>
      </c>
      <c r="V1924" s="38"/>
      <c r="W1924" s="38"/>
    </row>
    <row r="1925" spans="1:23" x14ac:dyDescent="0.35">
      <c r="A1925" s="2" t="str">
        <f>BASE_NOTAS[[#This Row],[Sigla]]&amp;BASE_NOTAS[[#This Row],[CÓDIGO]]</f>
        <v>CESS_DS</v>
      </c>
      <c r="B1925" s="4" t="s">
        <v>188</v>
      </c>
      <c r="C1925" s="4" t="s">
        <v>75</v>
      </c>
      <c r="D1925" s="4" t="s">
        <v>144</v>
      </c>
      <c r="E1925" s="42">
        <v>32.520325203252042</v>
      </c>
      <c r="F1925" s="4" t="s">
        <v>611</v>
      </c>
      <c r="G192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33.112582781456979</v>
      </c>
      <c r="H192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25" s="38">
        <f t="shared" ca="1" si="360"/>
        <v>74.80011037387294</v>
      </c>
      <c r="K1925" s="38" t="str">
        <f t="shared" ca="1" si="361"/>
        <v>-</v>
      </c>
      <c r="L1925" s="38">
        <f t="shared" ca="1" si="362"/>
        <v>24.607329842931904</v>
      </c>
      <c r="M1925" s="38" t="str">
        <f t="shared" ca="1" si="363"/>
        <v>-</v>
      </c>
      <c r="N1925" s="38">
        <f t="shared" ca="1" si="364"/>
        <v>3.4013605442176953</v>
      </c>
      <c r="O1925" s="38" t="str">
        <f t="shared" ca="1" si="365"/>
        <v>-</v>
      </c>
      <c r="P1925" s="38">
        <f t="shared" ca="1" si="366"/>
        <v>19.875776397515537</v>
      </c>
      <c r="Q1925" s="38">
        <f t="shared" ca="1" si="367"/>
        <v>43.406593406593394</v>
      </c>
      <c r="R1925" s="38">
        <f t="shared" ca="1" si="368"/>
        <v>39.583333333333329</v>
      </c>
      <c r="S1925" s="38">
        <f t="shared" ca="1" si="369"/>
        <v>32.520325203252042</v>
      </c>
      <c r="T1925" s="38">
        <f t="shared" ca="1" si="370"/>
        <v>33.112582781456979</v>
      </c>
      <c r="U1925" s="38" t="str">
        <f t="shared" ca="1" si="371"/>
        <v>-</v>
      </c>
      <c r="V1925" s="38"/>
      <c r="W1925" s="38"/>
    </row>
    <row r="1926" spans="1:23" x14ac:dyDescent="0.35">
      <c r="A1926" s="2" t="str">
        <f>BASE_NOTAS[[#This Row],[Sigla]]&amp;BASE_NOTAS[[#This Row],[CÓDIGO]]</f>
        <v>DFSS_DS</v>
      </c>
      <c r="B1926" s="4" t="s">
        <v>189</v>
      </c>
      <c r="C1926" s="4" t="s">
        <v>75</v>
      </c>
      <c r="D1926" s="4" t="s">
        <v>144</v>
      </c>
      <c r="E1926" s="42">
        <v>0</v>
      </c>
      <c r="F1926" s="4" t="s">
        <v>611</v>
      </c>
      <c r="G192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192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26" s="38">
        <f t="shared" ca="1" si="360"/>
        <v>0</v>
      </c>
      <c r="K1926" s="38" t="str">
        <f t="shared" ca="1" si="361"/>
        <v>-</v>
      </c>
      <c r="L1926" s="38">
        <f t="shared" ca="1" si="362"/>
        <v>10.471204188481693</v>
      </c>
      <c r="M1926" s="38" t="str">
        <f t="shared" ca="1" si="363"/>
        <v>-</v>
      </c>
      <c r="N1926" s="38">
        <f t="shared" ca="1" si="364"/>
        <v>0.68027210884353906</v>
      </c>
      <c r="O1926" s="38" t="str">
        <f t="shared" ca="1" si="365"/>
        <v>-</v>
      </c>
      <c r="P1926" s="38">
        <f t="shared" ca="1" si="366"/>
        <v>4.3478260869565304</v>
      </c>
      <c r="Q1926" s="38">
        <f t="shared" ca="1" si="367"/>
        <v>24.175824175824147</v>
      </c>
      <c r="R1926" s="38">
        <f t="shared" ca="1" si="368"/>
        <v>24.479166666666643</v>
      </c>
      <c r="S1926" s="38">
        <f t="shared" ca="1" si="369"/>
        <v>0</v>
      </c>
      <c r="T1926" s="38">
        <f t="shared" ca="1" si="370"/>
        <v>0</v>
      </c>
      <c r="U1926" s="38" t="str">
        <f t="shared" ca="1" si="371"/>
        <v>-</v>
      </c>
      <c r="V1926" s="38"/>
      <c r="W1926" s="38"/>
    </row>
    <row r="1927" spans="1:23" x14ac:dyDescent="0.35">
      <c r="A1927" s="2" t="str">
        <f>BASE_NOTAS[[#This Row],[Sigla]]&amp;BASE_NOTAS[[#This Row],[CÓDIGO]]</f>
        <v>ESSS_DS</v>
      </c>
      <c r="B1927" s="4" t="s">
        <v>183</v>
      </c>
      <c r="C1927" s="4" t="s">
        <v>75</v>
      </c>
      <c r="D1927" s="4" t="s">
        <v>144</v>
      </c>
      <c r="E1927" s="42">
        <v>54.471544715447138</v>
      </c>
      <c r="F1927" s="4" t="s">
        <v>611</v>
      </c>
      <c r="G192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68.211920529801347</v>
      </c>
      <c r="H192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27" s="38">
        <f t="shared" ca="1" si="360"/>
        <v>62.088458326809473</v>
      </c>
      <c r="K1927" s="38" t="str">
        <f t="shared" ca="1" si="361"/>
        <v>-</v>
      </c>
      <c r="L1927" s="38">
        <f t="shared" ca="1" si="362"/>
        <v>59.685863874345543</v>
      </c>
      <c r="M1927" s="38" t="str">
        <f t="shared" ca="1" si="363"/>
        <v>-</v>
      </c>
      <c r="N1927" s="38">
        <f t="shared" ca="1" si="364"/>
        <v>41.496598639455819</v>
      </c>
      <c r="O1927" s="38" t="str">
        <f t="shared" ca="1" si="365"/>
        <v>-</v>
      </c>
      <c r="P1927" s="38">
        <f t="shared" ca="1" si="366"/>
        <v>65.217391304347842</v>
      </c>
      <c r="Q1927" s="38">
        <f t="shared" ca="1" si="367"/>
        <v>60.439560439560452</v>
      </c>
      <c r="R1927" s="38">
        <f t="shared" ca="1" si="368"/>
        <v>65.624999999999986</v>
      </c>
      <c r="S1927" s="38">
        <f t="shared" ca="1" si="369"/>
        <v>54.471544715447138</v>
      </c>
      <c r="T1927" s="38">
        <f t="shared" ca="1" si="370"/>
        <v>68.211920529801347</v>
      </c>
      <c r="U1927" s="38" t="str">
        <f t="shared" ca="1" si="371"/>
        <v>-</v>
      </c>
      <c r="V1927" s="38"/>
      <c r="W1927" s="38"/>
    </row>
    <row r="1928" spans="1:23" x14ac:dyDescent="0.35">
      <c r="A1928" s="2" t="str">
        <f>BASE_NOTAS[[#This Row],[Sigla]]&amp;BASE_NOTAS[[#This Row],[CÓDIGO]]</f>
        <v>GOSS_DS</v>
      </c>
      <c r="B1928" s="4" t="s">
        <v>190</v>
      </c>
      <c r="C1928" s="4" t="s">
        <v>75</v>
      </c>
      <c r="D1928" s="4" t="s">
        <v>144</v>
      </c>
      <c r="E1928" s="42">
        <v>77.235772357723562</v>
      </c>
      <c r="F1928" s="4" t="s">
        <v>611</v>
      </c>
      <c r="G192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66.887417218543064</v>
      </c>
      <c r="H192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28" s="38">
        <f t="shared" ca="1" si="360"/>
        <v>87.842308727309003</v>
      </c>
      <c r="K1928" s="38" t="str">
        <f t="shared" ca="1" si="361"/>
        <v>-</v>
      </c>
      <c r="L1928" s="38">
        <f t="shared" ca="1" si="362"/>
        <v>62.303664921465959</v>
      </c>
      <c r="M1928" s="38" t="str">
        <f t="shared" ca="1" si="363"/>
        <v>-</v>
      </c>
      <c r="N1928" s="38">
        <f t="shared" ca="1" si="364"/>
        <v>83.673469387755119</v>
      </c>
      <c r="O1928" s="38" t="str">
        <f t="shared" ca="1" si="365"/>
        <v>-</v>
      </c>
      <c r="P1928" s="38">
        <f t="shared" ca="1" si="366"/>
        <v>80.745341614906863</v>
      </c>
      <c r="Q1928" s="38">
        <f t="shared" ca="1" si="367"/>
        <v>80.219780219780233</v>
      </c>
      <c r="R1928" s="38">
        <f t="shared" ca="1" si="368"/>
        <v>69.270833333333329</v>
      </c>
      <c r="S1928" s="38">
        <f t="shared" ca="1" si="369"/>
        <v>77.235772357723562</v>
      </c>
      <c r="T1928" s="38">
        <f t="shared" ca="1" si="370"/>
        <v>66.887417218543064</v>
      </c>
      <c r="U1928" s="38" t="str">
        <f t="shared" ca="1" si="371"/>
        <v>-</v>
      </c>
      <c r="V1928" s="38"/>
      <c r="W1928" s="38"/>
    </row>
    <row r="1929" spans="1:23" x14ac:dyDescent="0.35">
      <c r="A1929" s="2" t="str">
        <f>BASE_NOTAS[[#This Row],[Sigla]]&amp;BASE_NOTAS[[#This Row],[CÓDIGO]]</f>
        <v>MASS_DS</v>
      </c>
      <c r="B1929" s="4" t="s">
        <v>191</v>
      </c>
      <c r="C1929" s="4" t="s">
        <v>75</v>
      </c>
      <c r="D1929" s="4" t="s">
        <v>144</v>
      </c>
      <c r="E1929" s="42">
        <v>29.268292682926841</v>
      </c>
      <c r="F1929" s="4" t="s">
        <v>611</v>
      </c>
      <c r="G192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28.476821192053009</v>
      </c>
      <c r="H192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29" s="38">
        <f t="shared" ca="1" si="360"/>
        <v>36.014445818973208</v>
      </c>
      <c r="K1929" s="38" t="str">
        <f t="shared" ca="1" si="361"/>
        <v>-</v>
      </c>
      <c r="L1929" s="38">
        <f t="shared" ca="1" si="362"/>
        <v>28.272251308900493</v>
      </c>
      <c r="M1929" s="38" t="str">
        <f t="shared" ca="1" si="363"/>
        <v>-</v>
      </c>
      <c r="N1929" s="38">
        <f t="shared" ca="1" si="364"/>
        <v>37.414965986394591</v>
      </c>
      <c r="O1929" s="38" t="str">
        <f t="shared" ca="1" si="365"/>
        <v>-</v>
      </c>
      <c r="P1929" s="38">
        <f t="shared" ca="1" si="366"/>
        <v>45.962732919254691</v>
      </c>
      <c r="Q1929" s="38">
        <f t="shared" ca="1" si="367"/>
        <v>50</v>
      </c>
      <c r="R1929" s="38">
        <f t="shared" ca="1" si="368"/>
        <v>46.875</v>
      </c>
      <c r="S1929" s="38">
        <f t="shared" ca="1" si="369"/>
        <v>29.268292682926841</v>
      </c>
      <c r="T1929" s="38">
        <f t="shared" ca="1" si="370"/>
        <v>28.476821192053009</v>
      </c>
      <c r="U1929" s="38" t="str">
        <f t="shared" ca="1" si="371"/>
        <v>-</v>
      </c>
      <c r="V1929" s="38"/>
      <c r="W1929" s="38"/>
    </row>
    <row r="1930" spans="1:23" x14ac:dyDescent="0.35">
      <c r="A1930" s="2" t="str">
        <f>BASE_NOTAS[[#This Row],[Sigla]]&amp;BASE_NOTAS[[#This Row],[CÓDIGO]]</f>
        <v>MGSS_DS</v>
      </c>
      <c r="B1930" s="4" t="s">
        <v>192</v>
      </c>
      <c r="C1930" s="4" t="s">
        <v>75</v>
      </c>
      <c r="D1930" s="4" t="s">
        <v>144</v>
      </c>
      <c r="E1930" s="42">
        <v>82.926829268292678</v>
      </c>
      <c r="F1930" s="4" t="s">
        <v>611</v>
      </c>
      <c r="G193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62.25165562913908</v>
      </c>
      <c r="H193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30" s="38">
        <f t="shared" ca="1" si="360"/>
        <v>56.742413456003874</v>
      </c>
      <c r="K1930" s="38" t="str">
        <f t="shared" ca="1" si="361"/>
        <v>-</v>
      </c>
      <c r="L1930" s="38">
        <f t="shared" ca="1" si="362"/>
        <v>57.068062827225127</v>
      </c>
      <c r="M1930" s="38" t="str">
        <f t="shared" ca="1" si="363"/>
        <v>-</v>
      </c>
      <c r="N1930" s="38">
        <f t="shared" ca="1" si="364"/>
        <v>55.102040816326571</v>
      </c>
      <c r="O1930" s="38" t="str">
        <f t="shared" ca="1" si="365"/>
        <v>-</v>
      </c>
      <c r="P1930" s="38">
        <f t="shared" ca="1" si="366"/>
        <v>68.322981366459643</v>
      </c>
      <c r="Q1930" s="38">
        <f t="shared" ca="1" si="367"/>
        <v>79.120879120879124</v>
      </c>
      <c r="R1930" s="38">
        <f t="shared" ca="1" si="368"/>
        <v>64.583333333333314</v>
      </c>
      <c r="S1930" s="38">
        <f t="shared" ca="1" si="369"/>
        <v>82.926829268292678</v>
      </c>
      <c r="T1930" s="38">
        <f t="shared" ca="1" si="370"/>
        <v>62.25165562913908</v>
      </c>
      <c r="U1930" s="38" t="str">
        <f t="shared" ca="1" si="371"/>
        <v>-</v>
      </c>
      <c r="V1930" s="38"/>
      <c r="W1930" s="38"/>
    </row>
    <row r="1931" spans="1:23" x14ac:dyDescent="0.35">
      <c r="A1931" s="2" t="str">
        <f>BASE_NOTAS[[#This Row],[Sigla]]&amp;BASE_NOTAS[[#This Row],[CÓDIGO]]</f>
        <v>MSSS_DS</v>
      </c>
      <c r="B1931" s="4" t="s">
        <v>193</v>
      </c>
      <c r="C1931" s="4" t="s">
        <v>75</v>
      </c>
      <c r="D1931" s="4" t="s">
        <v>144</v>
      </c>
      <c r="E1931" s="42">
        <v>82.113821138211378</v>
      </c>
      <c r="F1931" s="4" t="s">
        <v>611</v>
      </c>
      <c r="G193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74.1721854304636</v>
      </c>
      <c r="H193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31" s="38">
        <f t="shared" ca="1" si="360"/>
        <v>55.802331187552547</v>
      </c>
      <c r="K1931" s="38" t="str">
        <f t="shared" ca="1" si="361"/>
        <v>-</v>
      </c>
      <c r="L1931" s="38">
        <f t="shared" ca="1" si="362"/>
        <v>62.303664921465959</v>
      </c>
      <c r="M1931" s="38" t="str">
        <f t="shared" ca="1" si="363"/>
        <v>-</v>
      </c>
      <c r="N1931" s="38">
        <f t="shared" ca="1" si="364"/>
        <v>55.102040816326571</v>
      </c>
      <c r="O1931" s="38" t="str">
        <f t="shared" ca="1" si="365"/>
        <v>-</v>
      </c>
      <c r="P1931" s="38">
        <f t="shared" ca="1" si="366"/>
        <v>61.490683229813676</v>
      </c>
      <c r="Q1931" s="38">
        <f t="shared" ca="1" si="367"/>
        <v>68.681318681318672</v>
      </c>
      <c r="R1931" s="38">
        <f t="shared" ca="1" si="368"/>
        <v>68.75</v>
      </c>
      <c r="S1931" s="38">
        <f t="shared" ca="1" si="369"/>
        <v>82.113821138211378</v>
      </c>
      <c r="T1931" s="38">
        <f t="shared" ca="1" si="370"/>
        <v>74.1721854304636</v>
      </c>
      <c r="U1931" s="38" t="str">
        <f t="shared" ca="1" si="371"/>
        <v>-</v>
      </c>
      <c r="V1931" s="38"/>
      <c r="W1931" s="38"/>
    </row>
    <row r="1932" spans="1:23" x14ac:dyDescent="0.35">
      <c r="A1932" s="2" t="str">
        <f>BASE_NOTAS[[#This Row],[Sigla]]&amp;BASE_NOTAS[[#This Row],[CÓDIGO]]</f>
        <v>MTSS_DS</v>
      </c>
      <c r="B1932" s="4" t="s">
        <v>195</v>
      </c>
      <c r="C1932" s="4" t="s">
        <v>75</v>
      </c>
      <c r="D1932" s="4" t="s">
        <v>144</v>
      </c>
      <c r="E1932" s="42">
        <v>88.617886178861781</v>
      </c>
      <c r="F1932" s="4" t="s">
        <v>611</v>
      </c>
      <c r="G193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88.079470198675523</v>
      </c>
      <c r="H193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32" s="38">
        <f t="shared" ca="1" si="360"/>
        <v>81.263746815342969</v>
      </c>
      <c r="K1932" s="38" t="str">
        <f t="shared" ca="1" si="361"/>
        <v>-</v>
      </c>
      <c r="L1932" s="38">
        <f t="shared" ca="1" si="362"/>
        <v>80.104712041884795</v>
      </c>
      <c r="M1932" s="38" t="str">
        <f t="shared" ca="1" si="363"/>
        <v>-</v>
      </c>
      <c r="N1932" s="38">
        <f t="shared" ca="1" si="364"/>
        <v>84.353741496598673</v>
      </c>
      <c r="O1932" s="38" t="str">
        <f t="shared" ca="1" si="365"/>
        <v>-</v>
      </c>
      <c r="P1932" s="38">
        <f t="shared" ca="1" si="366"/>
        <v>77.639751552795047</v>
      </c>
      <c r="Q1932" s="38">
        <f t="shared" ca="1" si="367"/>
        <v>88.461538461538481</v>
      </c>
      <c r="R1932" s="38">
        <f t="shared" ca="1" si="368"/>
        <v>79.6875</v>
      </c>
      <c r="S1932" s="38">
        <f t="shared" ca="1" si="369"/>
        <v>88.617886178861781</v>
      </c>
      <c r="T1932" s="38">
        <f t="shared" ca="1" si="370"/>
        <v>88.079470198675523</v>
      </c>
      <c r="U1932" s="38" t="str">
        <f t="shared" ca="1" si="371"/>
        <v>-</v>
      </c>
      <c r="V1932" s="38"/>
      <c r="W1932" s="38"/>
    </row>
    <row r="1933" spans="1:23" x14ac:dyDescent="0.35">
      <c r="A1933" s="2" t="str">
        <f>BASE_NOTAS[[#This Row],[Sigla]]&amp;BASE_NOTAS[[#This Row],[CÓDIGO]]</f>
        <v>PASS_DS</v>
      </c>
      <c r="B1933" s="4" t="s">
        <v>196</v>
      </c>
      <c r="C1933" s="4" t="s">
        <v>75</v>
      </c>
      <c r="D1933" s="4" t="s">
        <v>144</v>
      </c>
      <c r="E1933" s="42">
        <v>31.707317073170742</v>
      </c>
      <c r="F1933" s="4" t="s">
        <v>611</v>
      </c>
      <c r="G193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31.788079470198696</v>
      </c>
      <c r="H193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33" s="38">
        <f t="shared" ca="1" si="360"/>
        <v>71.024578856136671</v>
      </c>
      <c r="K1933" s="38" t="str">
        <f t="shared" ca="1" si="361"/>
        <v>-</v>
      </c>
      <c r="L1933" s="38">
        <f t="shared" ca="1" si="362"/>
        <v>37.172774869109929</v>
      </c>
      <c r="M1933" s="38" t="str">
        <f t="shared" ca="1" si="363"/>
        <v>-</v>
      </c>
      <c r="N1933" s="38">
        <f t="shared" ca="1" si="364"/>
        <v>29.251700680272137</v>
      </c>
      <c r="O1933" s="38" t="str">
        <f t="shared" ca="1" si="365"/>
        <v>-</v>
      </c>
      <c r="P1933" s="38">
        <f t="shared" ca="1" si="366"/>
        <v>40.99378881987581</v>
      </c>
      <c r="Q1933" s="38">
        <f t="shared" ca="1" si="367"/>
        <v>41.758241758241745</v>
      </c>
      <c r="R1933" s="38">
        <f t="shared" ca="1" si="368"/>
        <v>38.020833333333314</v>
      </c>
      <c r="S1933" s="38">
        <f t="shared" ca="1" si="369"/>
        <v>31.707317073170742</v>
      </c>
      <c r="T1933" s="38">
        <f t="shared" ca="1" si="370"/>
        <v>31.788079470198696</v>
      </c>
      <c r="U1933" s="38" t="str">
        <f t="shared" ca="1" si="371"/>
        <v>-</v>
      </c>
      <c r="V1933" s="38"/>
      <c r="W1933" s="38"/>
    </row>
    <row r="1934" spans="1:23" x14ac:dyDescent="0.35">
      <c r="A1934" s="2" t="str">
        <f>BASE_NOTAS[[#This Row],[Sigla]]&amp;BASE_NOTAS[[#This Row],[CÓDIGO]]</f>
        <v>PBSS_DS</v>
      </c>
      <c r="B1934" s="4" t="s">
        <v>197</v>
      </c>
      <c r="C1934" s="4" t="s">
        <v>75</v>
      </c>
      <c r="D1934" s="4" t="s">
        <v>144</v>
      </c>
      <c r="E1934" s="42">
        <v>17.886178861788622</v>
      </c>
      <c r="F1934" s="4" t="s">
        <v>611</v>
      </c>
      <c r="G193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25.165562913907308</v>
      </c>
      <c r="H193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34" s="38">
        <f t="shared" ca="1" si="360"/>
        <v>33.140559611992842</v>
      </c>
      <c r="K1934" s="38" t="str">
        <f t="shared" ca="1" si="361"/>
        <v>-</v>
      </c>
      <c r="L1934" s="38">
        <f t="shared" ca="1" si="362"/>
        <v>8.3769633507853456</v>
      </c>
      <c r="M1934" s="38" t="str">
        <f t="shared" ca="1" si="363"/>
        <v>-</v>
      </c>
      <c r="N1934" s="38">
        <f t="shared" ca="1" si="364"/>
        <v>8.8435374149659935</v>
      </c>
      <c r="O1934" s="38" t="str">
        <f t="shared" ca="1" si="365"/>
        <v>-</v>
      </c>
      <c r="P1934" s="38">
        <f t="shared" ca="1" si="366"/>
        <v>0</v>
      </c>
      <c r="Q1934" s="38">
        <f t="shared" ca="1" si="367"/>
        <v>0</v>
      </c>
      <c r="R1934" s="38">
        <f t="shared" ca="1" si="368"/>
        <v>1.5625</v>
      </c>
      <c r="S1934" s="38">
        <f t="shared" ca="1" si="369"/>
        <v>17.886178861788622</v>
      </c>
      <c r="T1934" s="38">
        <f t="shared" ca="1" si="370"/>
        <v>25.165562913907308</v>
      </c>
      <c r="U1934" s="38" t="str">
        <f t="shared" ca="1" si="371"/>
        <v>-</v>
      </c>
      <c r="V1934" s="38"/>
      <c r="W1934" s="38"/>
    </row>
    <row r="1935" spans="1:23" x14ac:dyDescent="0.35">
      <c r="A1935" s="2" t="str">
        <f>BASE_NOTAS[[#This Row],[Sigla]]&amp;BASE_NOTAS[[#This Row],[CÓDIGO]]</f>
        <v>PESS_DS</v>
      </c>
      <c r="B1935" s="4" t="s">
        <v>198</v>
      </c>
      <c r="C1935" s="4" t="s">
        <v>75</v>
      </c>
      <c r="D1935" s="4" t="s">
        <v>144</v>
      </c>
      <c r="E1935" s="42">
        <v>5.6910569105691025</v>
      </c>
      <c r="F1935" s="4" t="s">
        <v>611</v>
      </c>
      <c r="G193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36.42384105960268</v>
      </c>
      <c r="H193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35" s="38">
        <f t="shared" ca="1" si="360"/>
        <v>46.269976417514201</v>
      </c>
      <c r="K1935" s="38" t="str">
        <f t="shared" ca="1" si="361"/>
        <v>-</v>
      </c>
      <c r="L1935" s="38">
        <f t="shared" ca="1" si="362"/>
        <v>38.743455497382172</v>
      </c>
      <c r="M1935" s="38" t="str">
        <f t="shared" ca="1" si="363"/>
        <v>-</v>
      </c>
      <c r="N1935" s="38">
        <f t="shared" ca="1" si="364"/>
        <v>12.244897959183689</v>
      </c>
      <c r="O1935" s="38" t="str">
        <f t="shared" ca="1" si="365"/>
        <v>-</v>
      </c>
      <c r="P1935" s="38">
        <f t="shared" ca="1" si="366"/>
        <v>11.18012422360249</v>
      </c>
      <c r="Q1935" s="38">
        <f t="shared" ca="1" si="367"/>
        <v>53.846153846153847</v>
      </c>
      <c r="R1935" s="38">
        <f t="shared" ca="1" si="368"/>
        <v>57.291666666666671</v>
      </c>
      <c r="S1935" s="38">
        <f t="shared" ca="1" si="369"/>
        <v>5.6910569105691025</v>
      </c>
      <c r="T1935" s="38">
        <f t="shared" ca="1" si="370"/>
        <v>36.42384105960268</v>
      </c>
      <c r="U1935" s="38" t="str">
        <f t="shared" ca="1" si="371"/>
        <v>-</v>
      </c>
      <c r="V1935" s="38"/>
      <c r="W1935" s="38"/>
    </row>
    <row r="1936" spans="1:23" x14ac:dyDescent="0.35">
      <c r="A1936" s="2" t="str">
        <f>BASE_NOTAS[[#This Row],[Sigla]]&amp;BASE_NOTAS[[#This Row],[CÓDIGO]]</f>
        <v>PISS_DS</v>
      </c>
      <c r="B1936" s="4" t="s">
        <v>199</v>
      </c>
      <c r="C1936" s="4" t="s">
        <v>75</v>
      </c>
      <c r="D1936" s="4" t="s">
        <v>144</v>
      </c>
      <c r="E1936" s="42">
        <v>0.81300813008130035</v>
      </c>
      <c r="F1936" s="4" t="s">
        <v>611</v>
      </c>
      <c r="G193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7.2847682119205359</v>
      </c>
      <c r="H193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36" s="38">
        <f t="shared" ca="1" si="360"/>
        <v>37.100902199273811</v>
      </c>
      <c r="K1936" s="38" t="str">
        <f t="shared" ca="1" si="361"/>
        <v>-</v>
      </c>
      <c r="L1936" s="38">
        <f t="shared" ca="1" si="362"/>
        <v>14.659685863874358</v>
      </c>
      <c r="M1936" s="38" t="str">
        <f t="shared" ca="1" si="363"/>
        <v>-</v>
      </c>
      <c r="N1936" s="38">
        <f t="shared" ca="1" si="364"/>
        <v>0.68027210884353906</v>
      </c>
      <c r="O1936" s="38" t="str">
        <f t="shared" ca="1" si="365"/>
        <v>-</v>
      </c>
      <c r="P1936" s="38">
        <f t="shared" ca="1" si="366"/>
        <v>19.875776397515537</v>
      </c>
      <c r="Q1936" s="38">
        <f t="shared" ca="1" si="367"/>
        <v>13.73626373626368</v>
      </c>
      <c r="R1936" s="38">
        <f t="shared" ca="1" si="368"/>
        <v>0</v>
      </c>
      <c r="S1936" s="38">
        <f t="shared" ca="1" si="369"/>
        <v>0.81300813008130035</v>
      </c>
      <c r="T1936" s="38">
        <f t="shared" ca="1" si="370"/>
        <v>7.2847682119205359</v>
      </c>
      <c r="U1936" s="38" t="str">
        <f t="shared" ca="1" si="371"/>
        <v>-</v>
      </c>
      <c r="V1936" s="38"/>
      <c r="W1936" s="38"/>
    </row>
    <row r="1937" spans="1:23" x14ac:dyDescent="0.35">
      <c r="A1937" s="2" t="str">
        <f>BASE_NOTAS[[#This Row],[Sigla]]&amp;BASE_NOTAS[[#This Row],[CÓDIGO]]</f>
        <v>PRSS_DS</v>
      </c>
      <c r="B1937" s="4" t="s">
        <v>200</v>
      </c>
      <c r="C1937" s="4" t="s">
        <v>75</v>
      </c>
      <c r="D1937" s="4" t="s">
        <v>144</v>
      </c>
      <c r="E1937" s="42">
        <v>59.349593495934947</v>
      </c>
      <c r="F1937" s="4" t="s">
        <v>611</v>
      </c>
      <c r="G193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62.913907284768221</v>
      </c>
      <c r="H193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37" s="38">
        <f t="shared" ca="1" si="360"/>
        <v>66.19780806732112</v>
      </c>
      <c r="K1937" s="38" t="str">
        <f t="shared" ca="1" si="361"/>
        <v>-</v>
      </c>
      <c r="L1937" s="38">
        <f t="shared" ca="1" si="362"/>
        <v>61.780104712041876</v>
      </c>
      <c r="M1937" s="38" t="str">
        <f t="shared" ca="1" si="363"/>
        <v>-</v>
      </c>
      <c r="N1937" s="38">
        <f t="shared" ca="1" si="364"/>
        <v>61.904761904761912</v>
      </c>
      <c r="O1937" s="38" t="str">
        <f t="shared" ca="1" si="365"/>
        <v>-</v>
      </c>
      <c r="P1937" s="38">
        <f t="shared" ca="1" si="366"/>
        <v>70.807453416149087</v>
      </c>
      <c r="Q1937" s="38">
        <f t="shared" ca="1" si="367"/>
        <v>76.373626373626379</v>
      </c>
      <c r="R1937" s="38">
        <f t="shared" ca="1" si="368"/>
        <v>77.604166666666671</v>
      </c>
      <c r="S1937" s="38">
        <f t="shared" ca="1" si="369"/>
        <v>59.349593495934947</v>
      </c>
      <c r="T1937" s="38">
        <f t="shared" ca="1" si="370"/>
        <v>62.913907284768221</v>
      </c>
      <c r="U1937" s="38" t="str">
        <f t="shared" ca="1" si="371"/>
        <v>-</v>
      </c>
      <c r="V1937" s="38"/>
      <c r="W1937" s="38"/>
    </row>
    <row r="1938" spans="1:23" x14ac:dyDescent="0.35">
      <c r="A1938" s="2" t="str">
        <f>BASE_NOTAS[[#This Row],[Sigla]]&amp;BASE_NOTAS[[#This Row],[CÓDIGO]]</f>
        <v>RJSS_DS</v>
      </c>
      <c r="B1938" s="4" t="s">
        <v>201</v>
      </c>
      <c r="C1938" s="4" t="s">
        <v>75</v>
      </c>
      <c r="D1938" s="4" t="s">
        <v>144</v>
      </c>
      <c r="E1938" s="42">
        <v>21.138211382113838</v>
      </c>
      <c r="F1938" s="4" t="s">
        <v>611</v>
      </c>
      <c r="G193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20.529801324503325</v>
      </c>
      <c r="H193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38" s="38">
        <f t="shared" ca="1" si="360"/>
        <v>38.211749719137153</v>
      </c>
      <c r="K1938" s="38" t="str">
        <f t="shared" ca="1" si="361"/>
        <v>-</v>
      </c>
      <c r="L1938" s="38">
        <f t="shared" ca="1" si="362"/>
        <v>70.157068062827193</v>
      </c>
      <c r="M1938" s="38" t="str">
        <f t="shared" ca="1" si="363"/>
        <v>-</v>
      </c>
      <c r="N1938" s="38">
        <f t="shared" ca="1" si="364"/>
        <v>32.653061224489818</v>
      </c>
      <c r="O1938" s="38" t="str">
        <f t="shared" ca="1" si="365"/>
        <v>-</v>
      </c>
      <c r="P1938" s="38">
        <f t="shared" ca="1" si="366"/>
        <v>27.950310559006226</v>
      </c>
      <c r="Q1938" s="38">
        <f t="shared" ca="1" si="367"/>
        <v>39.010989010988993</v>
      </c>
      <c r="R1938" s="38">
        <f t="shared" ca="1" si="368"/>
        <v>35.416666666666657</v>
      </c>
      <c r="S1938" s="38">
        <f t="shared" ca="1" si="369"/>
        <v>21.138211382113838</v>
      </c>
      <c r="T1938" s="38">
        <f t="shared" ca="1" si="370"/>
        <v>20.529801324503325</v>
      </c>
      <c r="U1938" s="38" t="str">
        <f t="shared" ca="1" si="371"/>
        <v>-</v>
      </c>
      <c r="V1938" s="38"/>
      <c r="W1938" s="38"/>
    </row>
    <row r="1939" spans="1:23" x14ac:dyDescent="0.35">
      <c r="A1939" s="2" t="str">
        <f>BASE_NOTAS[[#This Row],[Sigla]]&amp;BASE_NOTAS[[#This Row],[CÓDIGO]]</f>
        <v>RNSS_DS</v>
      </c>
      <c r="B1939" s="4" t="s">
        <v>202</v>
      </c>
      <c r="C1939" s="4" t="s">
        <v>75</v>
      </c>
      <c r="D1939" s="4" t="s">
        <v>144</v>
      </c>
      <c r="E1939" s="42">
        <v>6.5040650406504028</v>
      </c>
      <c r="F1939" s="4" t="s">
        <v>611</v>
      </c>
      <c r="G193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17.880794701986773</v>
      </c>
      <c r="H193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39" s="38">
        <f t="shared" ca="1" si="360"/>
        <v>50.330630737392191</v>
      </c>
      <c r="K1939" s="38" t="str">
        <f t="shared" ca="1" si="361"/>
        <v>-</v>
      </c>
      <c r="L1939" s="38">
        <f t="shared" ca="1" si="362"/>
        <v>45.026178010471185</v>
      </c>
      <c r="M1939" s="38" t="str">
        <f t="shared" ca="1" si="363"/>
        <v>-</v>
      </c>
      <c r="N1939" s="38">
        <f t="shared" ca="1" si="364"/>
        <v>21.088435374149668</v>
      </c>
      <c r="O1939" s="38" t="str">
        <f t="shared" ca="1" si="365"/>
        <v>-</v>
      </c>
      <c r="P1939" s="38">
        <f t="shared" ca="1" si="366"/>
        <v>9.9378881987577756</v>
      </c>
      <c r="Q1939" s="38">
        <f t="shared" ca="1" si="367"/>
        <v>38.461538461538446</v>
      </c>
      <c r="R1939" s="38">
        <f t="shared" ca="1" si="368"/>
        <v>36.458333333333314</v>
      </c>
      <c r="S1939" s="38">
        <f t="shared" ca="1" si="369"/>
        <v>6.5040650406504028</v>
      </c>
      <c r="T1939" s="38">
        <f t="shared" ca="1" si="370"/>
        <v>17.880794701986773</v>
      </c>
      <c r="U1939" s="38" t="str">
        <f t="shared" ca="1" si="371"/>
        <v>-</v>
      </c>
      <c r="V1939" s="38"/>
      <c r="W1939" s="38"/>
    </row>
    <row r="1940" spans="1:23" x14ac:dyDescent="0.35">
      <c r="A1940" s="2" t="str">
        <f>BASE_NOTAS[[#This Row],[Sigla]]&amp;BASE_NOTAS[[#This Row],[CÓDIGO]]</f>
        <v>ROSS_DS</v>
      </c>
      <c r="B1940" s="4" t="s">
        <v>203</v>
      </c>
      <c r="C1940" s="4" t="s">
        <v>75</v>
      </c>
      <c r="D1940" s="4" t="s">
        <v>144</v>
      </c>
      <c r="E1940" s="42">
        <v>83.739837398373979</v>
      </c>
      <c r="F1940" s="4" t="s">
        <v>611</v>
      </c>
      <c r="G194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66.887417218543064</v>
      </c>
      <c r="H194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40" s="38">
        <f t="shared" ca="1" si="360"/>
        <v>75.660258340011836</v>
      </c>
      <c r="K1940" s="38" t="str">
        <f t="shared" ca="1" si="361"/>
        <v>-</v>
      </c>
      <c r="L1940" s="38">
        <f t="shared" ca="1" si="362"/>
        <v>84.293193717277475</v>
      </c>
      <c r="M1940" s="38" t="str">
        <f t="shared" ca="1" si="363"/>
        <v>-</v>
      </c>
      <c r="N1940" s="38">
        <f t="shared" ca="1" si="364"/>
        <v>70.068027210884367</v>
      </c>
      <c r="O1940" s="38" t="str">
        <f t="shared" ca="1" si="365"/>
        <v>-</v>
      </c>
      <c r="P1940" s="38">
        <f t="shared" ca="1" si="366"/>
        <v>95.031055900621112</v>
      </c>
      <c r="Q1940" s="38">
        <f t="shared" ca="1" si="367"/>
        <v>95.05494505494508</v>
      </c>
      <c r="R1940" s="38">
        <f t="shared" ca="1" si="368"/>
        <v>83.854166666666686</v>
      </c>
      <c r="S1940" s="38">
        <f t="shared" ca="1" si="369"/>
        <v>83.739837398373979</v>
      </c>
      <c r="T1940" s="38">
        <f t="shared" ca="1" si="370"/>
        <v>66.887417218543064</v>
      </c>
      <c r="U1940" s="38" t="str">
        <f t="shared" ca="1" si="371"/>
        <v>-</v>
      </c>
      <c r="V1940" s="38"/>
      <c r="W1940" s="38"/>
    </row>
    <row r="1941" spans="1:23" x14ac:dyDescent="0.35">
      <c r="A1941" s="2" t="str">
        <f>BASE_NOTAS[[#This Row],[Sigla]]&amp;BASE_NOTAS[[#This Row],[CÓDIGO]]</f>
        <v>RRSS_DS</v>
      </c>
      <c r="B1941" s="4" t="s">
        <v>204</v>
      </c>
      <c r="C1941" s="4" t="s">
        <v>75</v>
      </c>
      <c r="D1941" s="4" t="s">
        <v>144</v>
      </c>
      <c r="E1941" s="42">
        <v>35.772357723577258</v>
      </c>
      <c r="F1941" s="4" t="s">
        <v>611</v>
      </c>
      <c r="G194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46.357615894039775</v>
      </c>
      <c r="H194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41" s="38">
        <f t="shared" ca="1" si="360"/>
        <v>40.87129185325211</v>
      </c>
      <c r="K1941" s="38" t="str">
        <f t="shared" ca="1" si="361"/>
        <v>-</v>
      </c>
      <c r="L1941" s="38">
        <f t="shared" ca="1" si="362"/>
        <v>42.931937172774845</v>
      </c>
      <c r="M1941" s="38" t="str">
        <f t="shared" ca="1" si="363"/>
        <v>-</v>
      </c>
      <c r="N1941" s="38">
        <f t="shared" ca="1" si="364"/>
        <v>15.64625850340137</v>
      </c>
      <c r="O1941" s="38" t="str">
        <f t="shared" ca="1" si="365"/>
        <v>-</v>
      </c>
      <c r="P1941" s="38">
        <f t="shared" ca="1" si="366"/>
        <v>21.118012422360266</v>
      </c>
      <c r="Q1941" s="38">
        <f t="shared" ca="1" si="367"/>
        <v>65.384615384615373</v>
      </c>
      <c r="R1941" s="38">
        <f t="shared" ca="1" si="368"/>
        <v>58.854166666666679</v>
      </c>
      <c r="S1941" s="38">
        <f t="shared" ca="1" si="369"/>
        <v>35.772357723577258</v>
      </c>
      <c r="T1941" s="38">
        <f t="shared" ca="1" si="370"/>
        <v>46.357615894039775</v>
      </c>
      <c r="U1941" s="38" t="str">
        <f t="shared" ca="1" si="371"/>
        <v>-</v>
      </c>
      <c r="V1941" s="38"/>
      <c r="W1941" s="38"/>
    </row>
    <row r="1942" spans="1:23" x14ac:dyDescent="0.35">
      <c r="A1942" s="2" t="str">
        <f>BASE_NOTAS[[#This Row],[Sigla]]&amp;BASE_NOTAS[[#This Row],[CÓDIGO]]</f>
        <v>RSSS_DS</v>
      </c>
      <c r="B1942" s="4" t="s">
        <v>205</v>
      </c>
      <c r="C1942" s="4" t="s">
        <v>75</v>
      </c>
      <c r="D1942" s="4" t="s">
        <v>144</v>
      </c>
      <c r="E1942" s="42">
        <v>60.16260162601624</v>
      </c>
      <c r="F1942" s="4" t="s">
        <v>611</v>
      </c>
      <c r="G194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68.211920529801347</v>
      </c>
      <c r="H194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42" s="38">
        <f t="shared" ca="1" si="360"/>
        <v>74.499630217055227</v>
      </c>
      <c r="K1942" s="38" t="str">
        <f t="shared" ca="1" si="361"/>
        <v>-</v>
      </c>
      <c r="L1942" s="38">
        <f t="shared" ca="1" si="362"/>
        <v>54.450261780104704</v>
      </c>
      <c r="M1942" s="38" t="str">
        <f t="shared" ca="1" si="363"/>
        <v>-</v>
      </c>
      <c r="N1942" s="38">
        <f t="shared" ca="1" si="364"/>
        <v>55.102040816326571</v>
      </c>
      <c r="O1942" s="38" t="str">
        <f t="shared" ca="1" si="365"/>
        <v>-</v>
      </c>
      <c r="P1942" s="38">
        <f t="shared" ca="1" si="366"/>
        <v>70.18633540372673</v>
      </c>
      <c r="Q1942" s="38">
        <f t="shared" ca="1" si="367"/>
        <v>77.472527472527474</v>
      </c>
      <c r="R1942" s="38">
        <f t="shared" ca="1" si="368"/>
        <v>71.354166666666657</v>
      </c>
      <c r="S1942" s="38">
        <f t="shared" ca="1" si="369"/>
        <v>60.16260162601624</v>
      </c>
      <c r="T1942" s="38">
        <f t="shared" ca="1" si="370"/>
        <v>68.211920529801347</v>
      </c>
      <c r="U1942" s="38" t="str">
        <f t="shared" ca="1" si="371"/>
        <v>-</v>
      </c>
      <c r="V1942" s="38"/>
      <c r="W1942" s="38"/>
    </row>
    <row r="1943" spans="1:23" x14ac:dyDescent="0.35">
      <c r="A1943" s="2" t="str">
        <f>BASE_NOTAS[[#This Row],[Sigla]]&amp;BASE_NOTAS[[#This Row],[CÓDIGO]]</f>
        <v>SCSS_DS</v>
      </c>
      <c r="B1943" s="4" t="s">
        <v>194</v>
      </c>
      <c r="C1943" s="4" t="s">
        <v>75</v>
      </c>
      <c r="D1943" s="4" t="s">
        <v>144</v>
      </c>
      <c r="E1943" s="42">
        <v>100</v>
      </c>
      <c r="F1943" s="4" t="s">
        <v>611</v>
      </c>
      <c r="G194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194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43" s="38">
        <f t="shared" ca="1" si="360"/>
        <v>100</v>
      </c>
      <c r="K1943" s="38" t="str">
        <f t="shared" ca="1" si="361"/>
        <v>-</v>
      </c>
      <c r="L1943" s="38">
        <f t="shared" ca="1" si="362"/>
        <v>100</v>
      </c>
      <c r="M1943" s="38" t="str">
        <f t="shared" ca="1" si="363"/>
        <v>-</v>
      </c>
      <c r="N1943" s="38">
        <f t="shared" ca="1" si="364"/>
        <v>100</v>
      </c>
      <c r="O1943" s="38" t="str">
        <f t="shared" ca="1" si="365"/>
        <v>-</v>
      </c>
      <c r="P1943" s="38">
        <f t="shared" ca="1" si="366"/>
        <v>100</v>
      </c>
      <c r="Q1943" s="38">
        <f t="shared" ca="1" si="367"/>
        <v>100</v>
      </c>
      <c r="R1943" s="38">
        <f t="shared" ca="1" si="368"/>
        <v>100</v>
      </c>
      <c r="S1943" s="38">
        <f t="shared" ca="1" si="369"/>
        <v>100</v>
      </c>
      <c r="T1943" s="38">
        <f t="shared" ca="1" si="370"/>
        <v>100</v>
      </c>
      <c r="U1943" s="38" t="str">
        <f t="shared" ca="1" si="371"/>
        <v>-</v>
      </c>
      <c r="V1943" s="38"/>
      <c r="W1943" s="38"/>
    </row>
    <row r="1944" spans="1:23" x14ac:dyDescent="0.35">
      <c r="A1944" s="2" t="str">
        <f>BASE_NOTAS[[#This Row],[Sigla]]&amp;BASE_NOTAS[[#This Row],[CÓDIGO]]</f>
        <v>SESS_DS</v>
      </c>
      <c r="B1944" s="4" t="s">
        <v>206</v>
      </c>
      <c r="C1944" s="4" t="s">
        <v>75</v>
      </c>
      <c r="D1944" s="4" t="s">
        <v>144</v>
      </c>
      <c r="E1944" s="42">
        <v>8.9430894308943181</v>
      </c>
      <c r="F1944" s="4" t="s">
        <v>611</v>
      </c>
      <c r="G194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13.907284768211937</v>
      </c>
      <c r="H194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44" s="38">
        <f t="shared" ca="1" si="360"/>
        <v>62.46665903350052</v>
      </c>
      <c r="K1944" s="38" t="str">
        <f t="shared" ca="1" si="361"/>
        <v>-</v>
      </c>
      <c r="L1944" s="38">
        <f t="shared" ca="1" si="362"/>
        <v>31.937172774869083</v>
      </c>
      <c r="M1944" s="38" t="str">
        <f t="shared" ca="1" si="363"/>
        <v>-</v>
      </c>
      <c r="N1944" s="38">
        <f t="shared" ca="1" si="364"/>
        <v>0</v>
      </c>
      <c r="O1944" s="38" t="str">
        <f t="shared" ca="1" si="365"/>
        <v>-</v>
      </c>
      <c r="P1944" s="38">
        <f t="shared" ca="1" si="366"/>
        <v>11.18012422360249</v>
      </c>
      <c r="Q1944" s="38">
        <f t="shared" ca="1" si="367"/>
        <v>26.373626373626351</v>
      </c>
      <c r="R1944" s="38">
        <f t="shared" ca="1" si="368"/>
        <v>46.354166666666664</v>
      </c>
      <c r="S1944" s="38">
        <f t="shared" ca="1" si="369"/>
        <v>8.9430894308943181</v>
      </c>
      <c r="T1944" s="38">
        <f t="shared" ca="1" si="370"/>
        <v>13.907284768211937</v>
      </c>
      <c r="U1944" s="38" t="str">
        <f t="shared" ca="1" si="371"/>
        <v>-</v>
      </c>
      <c r="V1944" s="38"/>
      <c r="W1944" s="38"/>
    </row>
    <row r="1945" spans="1:23" x14ac:dyDescent="0.35">
      <c r="A1945" s="2" t="str">
        <f>BASE_NOTAS[[#This Row],[Sigla]]&amp;BASE_NOTAS[[#This Row],[CÓDIGO]]</f>
        <v>SPSS_DS</v>
      </c>
      <c r="B1945" s="4" t="s">
        <v>186</v>
      </c>
      <c r="C1945" s="4" t="s">
        <v>75</v>
      </c>
      <c r="D1945" s="4" t="s">
        <v>144</v>
      </c>
      <c r="E1945" s="42">
        <v>47.967479674796763</v>
      </c>
      <c r="F1945" s="4" t="s">
        <v>611</v>
      </c>
      <c r="G194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56.953642384106004</v>
      </c>
      <c r="H194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45" s="38">
        <f t="shared" ca="1" si="360"/>
        <v>69.75327310521827</v>
      </c>
      <c r="K1945" s="38" t="str">
        <f t="shared" ca="1" si="361"/>
        <v>-</v>
      </c>
      <c r="L1945" s="38">
        <f t="shared" ca="1" si="362"/>
        <v>40.314136125654429</v>
      </c>
      <c r="M1945" s="38" t="str">
        <f t="shared" ca="1" si="363"/>
        <v>-</v>
      </c>
      <c r="N1945" s="38">
        <f t="shared" ca="1" si="364"/>
        <v>30.612244897959201</v>
      </c>
      <c r="O1945" s="38" t="str">
        <f t="shared" ca="1" si="365"/>
        <v>-</v>
      </c>
      <c r="P1945" s="38">
        <f t="shared" ca="1" si="366"/>
        <v>32.298136645962757</v>
      </c>
      <c r="Q1945" s="38">
        <f t="shared" ca="1" si="367"/>
        <v>57.142857142857153</v>
      </c>
      <c r="R1945" s="38">
        <f t="shared" ca="1" si="368"/>
        <v>52.083333333333336</v>
      </c>
      <c r="S1945" s="38">
        <f t="shared" ca="1" si="369"/>
        <v>47.967479674796763</v>
      </c>
      <c r="T1945" s="38">
        <f t="shared" ca="1" si="370"/>
        <v>56.953642384106004</v>
      </c>
      <c r="U1945" s="38" t="str">
        <f t="shared" ca="1" si="371"/>
        <v>-</v>
      </c>
      <c r="V1945" s="38"/>
      <c r="W1945" s="38"/>
    </row>
    <row r="1946" spans="1:23" x14ac:dyDescent="0.35">
      <c r="A1946" s="2" t="str">
        <f>BASE_NOTAS[[#This Row],[Sigla]]&amp;BASE_NOTAS[[#This Row],[CÓDIGO]]</f>
        <v>TOSS_DS</v>
      </c>
      <c r="B1946" s="4" t="s">
        <v>185</v>
      </c>
      <c r="C1946" s="4" t="s">
        <v>75</v>
      </c>
      <c r="D1946" s="4" t="s">
        <v>144</v>
      </c>
      <c r="E1946" s="42">
        <v>61.788617886178841</v>
      </c>
      <c r="F1946" s="4" t="s">
        <v>611</v>
      </c>
      <c r="G194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69.536423841059616</v>
      </c>
      <c r="H194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46" s="38">
        <f t="shared" ca="1" si="360"/>
        <v>37.945719992997361</v>
      </c>
      <c r="K1946" s="38" t="str">
        <f t="shared" ca="1" si="361"/>
        <v>-</v>
      </c>
      <c r="L1946" s="38">
        <f t="shared" ca="1" si="362"/>
        <v>67.015706806282722</v>
      </c>
      <c r="M1946" s="38" t="str">
        <f t="shared" ca="1" si="363"/>
        <v>-</v>
      </c>
      <c r="N1946" s="38">
        <f t="shared" ca="1" si="364"/>
        <v>36.734693877551052</v>
      </c>
      <c r="O1946" s="38" t="str">
        <f t="shared" ca="1" si="365"/>
        <v>-</v>
      </c>
      <c r="P1946" s="38">
        <f t="shared" ca="1" si="366"/>
        <v>41.614906832298168</v>
      </c>
      <c r="Q1946" s="38">
        <f t="shared" ca="1" si="367"/>
        <v>42.857142857142847</v>
      </c>
      <c r="R1946" s="38">
        <f t="shared" ca="1" si="368"/>
        <v>60.416666666666679</v>
      </c>
      <c r="S1946" s="38">
        <f t="shared" ca="1" si="369"/>
        <v>61.788617886178841</v>
      </c>
      <c r="T1946" s="38">
        <f t="shared" ca="1" si="370"/>
        <v>69.536423841059616</v>
      </c>
      <c r="U1946" s="38" t="str">
        <f t="shared" ca="1" si="371"/>
        <v>-</v>
      </c>
      <c r="V1946" s="38"/>
      <c r="W1946" s="38"/>
    </row>
    <row r="1947" spans="1:23" x14ac:dyDescent="0.35">
      <c r="A1947" s="2" t="str">
        <f>BASE_NOTAS[[#This Row],[Sigla]]&amp;BASE_NOTAS[[#This Row],[CÓDIGO]]</f>
        <v>ACSS_DS_AG</v>
      </c>
      <c r="B1947" s="4" t="s">
        <v>156</v>
      </c>
      <c r="C1947" s="4" t="s">
        <v>76</v>
      </c>
      <c r="D1947" s="4" t="s">
        <v>145</v>
      </c>
      <c r="E1947" s="42">
        <v>18.825899927343208</v>
      </c>
      <c r="F1947" s="4" t="s">
        <v>471</v>
      </c>
      <c r="G194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18.012792540086529</v>
      </c>
      <c r="H194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47" s="38">
        <f t="shared" ca="1" si="360"/>
        <v>4.9543211031977892</v>
      </c>
      <c r="K1947" s="38" t="str">
        <f t="shared" ca="1" si="361"/>
        <v>-</v>
      </c>
      <c r="L1947" s="38">
        <f t="shared" ca="1" si="362"/>
        <v>14.770757438644431</v>
      </c>
      <c r="M1947" s="38">
        <f t="shared" ca="1" si="363"/>
        <v>21.553278815921189</v>
      </c>
      <c r="N1947" s="38">
        <f t="shared" ca="1" si="364"/>
        <v>17.073048717110197</v>
      </c>
      <c r="O1947" s="38" t="str">
        <f t="shared" ca="1" si="365"/>
        <v>-</v>
      </c>
      <c r="P1947" s="38" t="str">
        <f t="shared" ca="1" si="366"/>
        <v>-</v>
      </c>
      <c r="Q1947" s="38">
        <f t="shared" ca="1" si="367"/>
        <v>22.236852542178177</v>
      </c>
      <c r="R1947" s="38">
        <f t="shared" ca="1" si="368"/>
        <v>18.825899927343208</v>
      </c>
      <c r="S1947" s="38" t="str">
        <f t="shared" ca="1" si="369"/>
        <v>-</v>
      </c>
      <c r="T1947" s="38">
        <f t="shared" ca="1" si="370"/>
        <v>18.012792540086529</v>
      </c>
      <c r="U1947" s="38" t="str">
        <f t="shared" ca="1" si="371"/>
        <v>-</v>
      </c>
      <c r="V1947" s="38"/>
      <c r="W1947" s="38"/>
    </row>
    <row r="1948" spans="1:23" x14ac:dyDescent="0.35">
      <c r="A1948" s="2" t="str">
        <f>BASE_NOTAS[[#This Row],[Sigla]]&amp;BASE_NOTAS[[#This Row],[CÓDIGO]]</f>
        <v>ALSS_DS_AG</v>
      </c>
      <c r="B1948" s="4" t="s">
        <v>157</v>
      </c>
      <c r="C1948" s="4" t="s">
        <v>76</v>
      </c>
      <c r="D1948" s="4" t="s">
        <v>145</v>
      </c>
      <c r="E1948" s="42">
        <v>50.113552578674316</v>
      </c>
      <c r="F1948" s="4" t="s">
        <v>471</v>
      </c>
      <c r="G194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46.16063593153838</v>
      </c>
      <c r="H194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48" s="38">
        <f t="shared" ca="1" si="360"/>
        <v>53.690566431613853</v>
      </c>
      <c r="K1948" s="38" t="str">
        <f t="shared" ca="1" si="361"/>
        <v>-</v>
      </c>
      <c r="L1948" s="38">
        <f t="shared" ca="1" si="362"/>
        <v>63.406970832025998</v>
      </c>
      <c r="M1948" s="38">
        <f t="shared" ca="1" si="363"/>
        <v>67.97365489416039</v>
      </c>
      <c r="N1948" s="38">
        <f t="shared" ca="1" si="364"/>
        <v>65.307125239115578</v>
      </c>
      <c r="O1948" s="38" t="str">
        <f t="shared" ca="1" si="365"/>
        <v>-</v>
      </c>
      <c r="P1948" s="38" t="str">
        <f t="shared" ca="1" si="366"/>
        <v>-</v>
      </c>
      <c r="Q1948" s="38">
        <f t="shared" ca="1" si="367"/>
        <v>49.157840486612102</v>
      </c>
      <c r="R1948" s="38">
        <f t="shared" ca="1" si="368"/>
        <v>50.113552578674316</v>
      </c>
      <c r="S1948" s="38" t="str">
        <f t="shared" ca="1" si="369"/>
        <v>-</v>
      </c>
      <c r="T1948" s="38">
        <f t="shared" ca="1" si="370"/>
        <v>46.16063593153838</v>
      </c>
      <c r="U1948" s="38" t="str">
        <f t="shared" ca="1" si="371"/>
        <v>-</v>
      </c>
      <c r="V1948" s="38"/>
      <c r="W1948" s="38"/>
    </row>
    <row r="1949" spans="1:23" x14ac:dyDescent="0.35">
      <c r="A1949" s="2" t="str">
        <f>BASE_NOTAS[[#This Row],[Sigla]]&amp;BASE_NOTAS[[#This Row],[CÓDIGO]]</f>
        <v>AMSS_DS_AG</v>
      </c>
      <c r="B1949" s="4" t="s">
        <v>158</v>
      </c>
      <c r="C1949" s="4" t="s">
        <v>76</v>
      </c>
      <c r="D1949" s="4" t="s">
        <v>145</v>
      </c>
      <c r="E1949" s="42">
        <v>58.323804601861973</v>
      </c>
      <c r="F1949" s="4" t="s">
        <v>471</v>
      </c>
      <c r="G194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58.639827565949744</v>
      </c>
      <c r="H194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49" s="38">
        <f t="shared" ca="1" si="360"/>
        <v>52.19456460866634</v>
      </c>
      <c r="K1949" s="38" t="str">
        <f t="shared" ca="1" si="361"/>
        <v>-</v>
      </c>
      <c r="L1949" s="38">
        <f t="shared" ca="1" si="362"/>
        <v>58.448174850571746</v>
      </c>
      <c r="M1949" s="38">
        <f t="shared" ca="1" si="363"/>
        <v>56.967292536197775</v>
      </c>
      <c r="N1949" s="38">
        <f t="shared" ca="1" si="364"/>
        <v>55.619948727796107</v>
      </c>
      <c r="O1949" s="38" t="str">
        <f t="shared" ca="1" si="365"/>
        <v>-</v>
      </c>
      <c r="P1949" s="38" t="str">
        <f t="shared" ca="1" si="366"/>
        <v>-</v>
      </c>
      <c r="Q1949" s="38">
        <f t="shared" ca="1" si="367"/>
        <v>52.273088916198731</v>
      </c>
      <c r="R1949" s="38">
        <f t="shared" ca="1" si="368"/>
        <v>58.323804601861973</v>
      </c>
      <c r="S1949" s="38" t="str">
        <f t="shared" ca="1" si="369"/>
        <v>-</v>
      </c>
      <c r="T1949" s="38">
        <f t="shared" ca="1" si="370"/>
        <v>58.639827565949744</v>
      </c>
      <c r="U1949" s="38" t="str">
        <f t="shared" ca="1" si="371"/>
        <v>-</v>
      </c>
      <c r="V1949" s="38"/>
      <c r="W1949" s="38"/>
    </row>
    <row r="1950" spans="1:23" x14ac:dyDescent="0.35">
      <c r="A1950" s="2" t="str">
        <f>BASE_NOTAS[[#This Row],[Sigla]]&amp;BASE_NOTAS[[#This Row],[CÓDIGO]]</f>
        <v>APSS_DS_AG</v>
      </c>
      <c r="B1950" s="4" t="s">
        <v>184</v>
      </c>
      <c r="C1950" s="4" t="s">
        <v>76</v>
      </c>
      <c r="D1950" s="4" t="s">
        <v>145</v>
      </c>
      <c r="E1950" s="42">
        <v>11.786795744219368</v>
      </c>
      <c r="F1950" s="4" t="s">
        <v>471</v>
      </c>
      <c r="G195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23.162942211357439</v>
      </c>
      <c r="H195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50" s="38">
        <f t="shared" ca="1" si="360"/>
        <v>9.3979673827467902</v>
      </c>
      <c r="K1950" s="38" t="str">
        <f t="shared" ca="1" si="361"/>
        <v>-</v>
      </c>
      <c r="L1950" s="38">
        <f t="shared" ca="1" si="362"/>
        <v>20.277864351248176</v>
      </c>
      <c r="M1950" s="38">
        <f t="shared" ca="1" si="363"/>
        <v>30.811261383195632</v>
      </c>
      <c r="N1950" s="38">
        <f t="shared" ca="1" si="364"/>
        <v>17.598118324859037</v>
      </c>
      <c r="O1950" s="38" t="str">
        <f t="shared" ca="1" si="365"/>
        <v>-</v>
      </c>
      <c r="P1950" s="38" t="str">
        <f t="shared" ca="1" si="366"/>
        <v>-</v>
      </c>
      <c r="Q1950" s="38">
        <f t="shared" ca="1" si="367"/>
        <v>2.8301343540003296</v>
      </c>
      <c r="R1950" s="38">
        <f t="shared" ca="1" si="368"/>
        <v>11.786795744219368</v>
      </c>
      <c r="S1950" s="38" t="str">
        <f t="shared" ca="1" si="369"/>
        <v>-</v>
      </c>
      <c r="T1950" s="38">
        <f t="shared" ca="1" si="370"/>
        <v>23.162942211357439</v>
      </c>
      <c r="U1950" s="38" t="str">
        <f t="shared" ca="1" si="371"/>
        <v>-</v>
      </c>
      <c r="V1950" s="38"/>
      <c r="W1950" s="38"/>
    </row>
    <row r="1951" spans="1:23" x14ac:dyDescent="0.35">
      <c r="A1951" s="2" t="str">
        <f>BASE_NOTAS[[#This Row],[Sigla]]&amp;BASE_NOTAS[[#This Row],[CÓDIGO]]</f>
        <v>BASS_DS_AG</v>
      </c>
      <c r="B1951" s="4" t="s">
        <v>187</v>
      </c>
      <c r="C1951" s="4" t="s">
        <v>76</v>
      </c>
      <c r="D1951" s="4" t="s">
        <v>145</v>
      </c>
      <c r="E1951" s="42">
        <v>75.848858122132143</v>
      </c>
      <c r="F1951" s="4" t="s">
        <v>471</v>
      </c>
      <c r="G195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78.824255133529448</v>
      </c>
      <c r="H195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51" s="38">
        <f t="shared" ca="1" si="360"/>
        <v>74.443006033651699</v>
      </c>
      <c r="K1951" s="38" t="str">
        <f t="shared" ca="1" si="361"/>
        <v>-</v>
      </c>
      <c r="L1951" s="38">
        <f t="shared" ca="1" si="362"/>
        <v>77.05249943632225</v>
      </c>
      <c r="M1951" s="38">
        <f t="shared" ca="1" si="363"/>
        <v>77.955878573253372</v>
      </c>
      <c r="N1951" s="38">
        <f t="shared" ca="1" si="364"/>
        <v>77.856426779151249</v>
      </c>
      <c r="O1951" s="38" t="str">
        <f t="shared" ca="1" si="365"/>
        <v>-</v>
      </c>
      <c r="P1951" s="38" t="str">
        <f t="shared" ca="1" si="366"/>
        <v>-</v>
      </c>
      <c r="Q1951" s="38">
        <f t="shared" ca="1" si="367"/>
        <v>73.897073236696158</v>
      </c>
      <c r="R1951" s="38">
        <f t="shared" ca="1" si="368"/>
        <v>75.848858122132143</v>
      </c>
      <c r="S1951" s="38" t="str">
        <f t="shared" ca="1" si="369"/>
        <v>-</v>
      </c>
      <c r="T1951" s="38">
        <f t="shared" ca="1" si="370"/>
        <v>78.824255133529448</v>
      </c>
      <c r="U1951" s="38" t="str">
        <f t="shared" ca="1" si="371"/>
        <v>-</v>
      </c>
      <c r="V1951" s="38"/>
      <c r="W1951" s="38"/>
    </row>
    <row r="1952" spans="1:23" x14ac:dyDescent="0.35">
      <c r="A1952" s="2" t="str">
        <f>BASE_NOTAS[[#This Row],[Sigla]]&amp;BASE_NOTAS[[#This Row],[CÓDIGO]]</f>
        <v>CESS_DS_AG</v>
      </c>
      <c r="B1952" s="4" t="s">
        <v>188</v>
      </c>
      <c r="C1952" s="4" t="s">
        <v>76</v>
      </c>
      <c r="D1952" s="4" t="s">
        <v>145</v>
      </c>
      <c r="E1952" s="42">
        <v>71.169346078490989</v>
      </c>
      <c r="F1952" s="4" t="s">
        <v>471</v>
      </c>
      <c r="G195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68.752738298898535</v>
      </c>
      <c r="H195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52" s="38">
        <f t="shared" ca="1" si="360"/>
        <v>59.58127006139253</v>
      </c>
      <c r="K1952" s="38" t="str">
        <f t="shared" ca="1" si="361"/>
        <v>-</v>
      </c>
      <c r="L1952" s="38">
        <f t="shared" ca="1" si="362"/>
        <v>66.976547716007602</v>
      </c>
      <c r="M1952" s="38">
        <f t="shared" ca="1" si="363"/>
        <v>68.715890702939532</v>
      </c>
      <c r="N1952" s="38">
        <f t="shared" ca="1" si="364"/>
        <v>65.50352695187614</v>
      </c>
      <c r="O1952" s="38" t="str">
        <f t="shared" ca="1" si="365"/>
        <v>-</v>
      </c>
      <c r="P1952" s="38" t="str">
        <f t="shared" ca="1" si="366"/>
        <v>-</v>
      </c>
      <c r="Q1952" s="38">
        <f t="shared" ca="1" si="367"/>
        <v>71.765938570307981</v>
      </c>
      <c r="R1952" s="38">
        <f t="shared" ca="1" si="368"/>
        <v>71.169346078490989</v>
      </c>
      <c r="S1952" s="38" t="str">
        <f t="shared" ca="1" si="369"/>
        <v>-</v>
      </c>
      <c r="T1952" s="38">
        <f t="shared" ca="1" si="370"/>
        <v>68.752738298898535</v>
      </c>
      <c r="U1952" s="38" t="str">
        <f t="shared" ca="1" si="371"/>
        <v>-</v>
      </c>
      <c r="V1952" s="38"/>
      <c r="W1952" s="38"/>
    </row>
    <row r="1953" spans="1:23" x14ac:dyDescent="0.35">
      <c r="A1953" s="2" t="str">
        <f>BASE_NOTAS[[#This Row],[Sigla]]&amp;BASE_NOTAS[[#This Row],[CÓDIGO]]</f>
        <v>DFSS_DS_AG</v>
      </c>
      <c r="B1953" s="4" t="s">
        <v>189</v>
      </c>
      <c r="C1953" s="4" t="s">
        <v>76</v>
      </c>
      <c r="D1953" s="4" t="s">
        <v>145</v>
      </c>
      <c r="E1953" s="42">
        <v>100</v>
      </c>
      <c r="F1953" s="4" t="s">
        <v>471</v>
      </c>
      <c r="G195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96.16494569810915</v>
      </c>
      <c r="H195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53" s="38">
        <f t="shared" ca="1" si="360"/>
        <v>96.445342668220661</v>
      </c>
      <c r="K1953" s="38" t="str">
        <f t="shared" ca="1" si="361"/>
        <v>-</v>
      </c>
      <c r="L1953" s="38">
        <f t="shared" ca="1" si="362"/>
        <v>94.282339726463746</v>
      </c>
      <c r="M1953" s="38">
        <f t="shared" ca="1" si="363"/>
        <v>98.622352818242916</v>
      </c>
      <c r="N1953" s="38">
        <f t="shared" ca="1" si="364"/>
        <v>98.047297145346192</v>
      </c>
      <c r="O1953" s="38" t="str">
        <f t="shared" ca="1" si="365"/>
        <v>-</v>
      </c>
      <c r="P1953" s="38" t="str">
        <f t="shared" ca="1" si="366"/>
        <v>-</v>
      </c>
      <c r="Q1953" s="38">
        <f t="shared" ca="1" si="367"/>
        <v>98.213139714691863</v>
      </c>
      <c r="R1953" s="38">
        <f t="shared" ca="1" si="368"/>
        <v>100</v>
      </c>
      <c r="S1953" s="38" t="str">
        <f t="shared" ca="1" si="369"/>
        <v>-</v>
      </c>
      <c r="T1953" s="38">
        <f t="shared" ca="1" si="370"/>
        <v>96.16494569810915</v>
      </c>
      <c r="U1953" s="38" t="str">
        <f t="shared" ca="1" si="371"/>
        <v>-</v>
      </c>
      <c r="V1953" s="38"/>
      <c r="W1953" s="38"/>
    </row>
    <row r="1954" spans="1:23" x14ac:dyDescent="0.35">
      <c r="A1954" s="2" t="str">
        <f>BASE_NOTAS[[#This Row],[Sigla]]&amp;BASE_NOTAS[[#This Row],[CÓDIGO]]</f>
        <v>ESSS_DS_AG</v>
      </c>
      <c r="B1954" s="4" t="s">
        <v>183</v>
      </c>
      <c r="C1954" s="4" t="s">
        <v>76</v>
      </c>
      <c r="D1954" s="4" t="s">
        <v>145</v>
      </c>
      <c r="E1954" s="42">
        <v>78.776839420566674</v>
      </c>
      <c r="F1954" s="4" t="s">
        <v>471</v>
      </c>
      <c r="G195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78.258278176176859</v>
      </c>
      <c r="H195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54" s="38">
        <f t="shared" ca="1" si="360"/>
        <v>81.459201952943275</v>
      </c>
      <c r="K1954" s="38" t="str">
        <f t="shared" ca="1" si="361"/>
        <v>-</v>
      </c>
      <c r="L1954" s="38">
        <f t="shared" ca="1" si="362"/>
        <v>78.44874731811521</v>
      </c>
      <c r="M1954" s="38">
        <f t="shared" ca="1" si="363"/>
        <v>80.452969168494548</v>
      </c>
      <c r="N1954" s="38">
        <f t="shared" ca="1" si="364"/>
        <v>78.284469010849079</v>
      </c>
      <c r="O1954" s="38" t="str">
        <f t="shared" ca="1" si="365"/>
        <v>-</v>
      </c>
      <c r="P1954" s="38" t="str">
        <f t="shared" ca="1" si="366"/>
        <v>-</v>
      </c>
      <c r="Q1954" s="38">
        <f t="shared" ca="1" si="367"/>
        <v>76.482841029788233</v>
      </c>
      <c r="R1954" s="38">
        <f t="shared" ca="1" si="368"/>
        <v>78.776839420566674</v>
      </c>
      <c r="S1954" s="38" t="str">
        <f t="shared" ca="1" si="369"/>
        <v>-</v>
      </c>
      <c r="T1954" s="38">
        <f t="shared" ca="1" si="370"/>
        <v>78.258278176176859</v>
      </c>
      <c r="U1954" s="38" t="str">
        <f t="shared" ca="1" si="371"/>
        <v>-</v>
      </c>
      <c r="V1954" s="38"/>
      <c r="W1954" s="38"/>
    </row>
    <row r="1955" spans="1:23" x14ac:dyDescent="0.35">
      <c r="A1955" s="2" t="str">
        <f>BASE_NOTAS[[#This Row],[Sigla]]&amp;BASE_NOTAS[[#This Row],[CÓDIGO]]</f>
        <v>GOSS_DS_AG</v>
      </c>
      <c r="B1955" s="4" t="s">
        <v>190</v>
      </c>
      <c r="C1955" s="4" t="s">
        <v>76</v>
      </c>
      <c r="D1955" s="4" t="s">
        <v>145</v>
      </c>
      <c r="E1955" s="42">
        <v>82.842118945728799</v>
      </c>
      <c r="F1955" s="4" t="s">
        <v>471</v>
      </c>
      <c r="G195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83.3934003726622</v>
      </c>
      <c r="H195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55" s="38">
        <f t="shared" ca="1" si="360"/>
        <v>74.591536086059023</v>
      </c>
      <c r="K1955" s="38" t="str">
        <f t="shared" ca="1" si="361"/>
        <v>-</v>
      </c>
      <c r="L1955" s="38">
        <f t="shared" ca="1" si="362"/>
        <v>79.596233057619685</v>
      </c>
      <c r="M1955" s="38">
        <f t="shared" ca="1" si="363"/>
        <v>84.152814867007933</v>
      </c>
      <c r="N1955" s="38">
        <f t="shared" ca="1" si="364"/>
        <v>81.469971523782618</v>
      </c>
      <c r="O1955" s="38" t="str">
        <f t="shared" ca="1" si="365"/>
        <v>-</v>
      </c>
      <c r="P1955" s="38" t="str">
        <f t="shared" ca="1" si="366"/>
        <v>-</v>
      </c>
      <c r="Q1955" s="38">
        <f t="shared" ca="1" si="367"/>
        <v>83.042420109614653</v>
      </c>
      <c r="R1955" s="38">
        <f t="shared" ca="1" si="368"/>
        <v>82.842118945728799</v>
      </c>
      <c r="S1955" s="38" t="str">
        <f t="shared" ca="1" si="369"/>
        <v>-</v>
      </c>
      <c r="T1955" s="38">
        <f t="shared" ca="1" si="370"/>
        <v>83.3934003726622</v>
      </c>
      <c r="U1955" s="38" t="str">
        <f t="shared" ca="1" si="371"/>
        <v>-</v>
      </c>
      <c r="V1955" s="38"/>
      <c r="W1955" s="38"/>
    </row>
    <row r="1956" spans="1:23" x14ac:dyDescent="0.35">
      <c r="A1956" s="2" t="str">
        <f>BASE_NOTAS[[#This Row],[Sigla]]&amp;BASE_NOTAS[[#This Row],[CÓDIGO]]</f>
        <v>MASS_DS_AG</v>
      </c>
      <c r="B1956" s="4" t="s">
        <v>191</v>
      </c>
      <c r="C1956" s="4" t="s">
        <v>76</v>
      </c>
      <c r="D1956" s="4" t="s">
        <v>145</v>
      </c>
      <c r="E1956" s="42">
        <v>51.445432636147778</v>
      </c>
      <c r="F1956" s="4" t="s">
        <v>471</v>
      </c>
      <c r="G195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47.09946942780148</v>
      </c>
      <c r="H195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56" s="38">
        <f t="shared" ca="1" si="360"/>
        <v>17.282652617980865</v>
      </c>
      <c r="K1956" s="38" t="str">
        <f t="shared" ca="1" si="361"/>
        <v>-</v>
      </c>
      <c r="L1956" s="38">
        <f t="shared" ca="1" si="362"/>
        <v>50.52956822687252</v>
      </c>
      <c r="M1956" s="38">
        <f t="shared" ca="1" si="363"/>
        <v>51.122319724306074</v>
      </c>
      <c r="N1956" s="38">
        <f t="shared" ca="1" si="364"/>
        <v>47.989879236634486</v>
      </c>
      <c r="O1956" s="38" t="str">
        <f t="shared" ca="1" si="365"/>
        <v>-</v>
      </c>
      <c r="P1956" s="38" t="str">
        <f t="shared" ca="1" si="366"/>
        <v>-</v>
      </c>
      <c r="Q1956" s="38">
        <f t="shared" ca="1" si="367"/>
        <v>52.870838473090323</v>
      </c>
      <c r="R1956" s="38">
        <f t="shared" ca="1" si="368"/>
        <v>51.445432636147778</v>
      </c>
      <c r="S1956" s="38" t="str">
        <f t="shared" ca="1" si="369"/>
        <v>-</v>
      </c>
      <c r="T1956" s="38">
        <f t="shared" ca="1" si="370"/>
        <v>47.09946942780148</v>
      </c>
      <c r="U1956" s="38" t="str">
        <f t="shared" ca="1" si="371"/>
        <v>-</v>
      </c>
      <c r="V1956" s="38"/>
      <c r="W1956" s="38"/>
    </row>
    <row r="1957" spans="1:23" x14ac:dyDescent="0.35">
      <c r="A1957" s="2" t="str">
        <f>BASE_NOTAS[[#This Row],[Sigla]]&amp;BASE_NOTAS[[#This Row],[CÓDIGO]]</f>
        <v>MGSS_DS_AG</v>
      </c>
      <c r="B1957" s="4" t="s">
        <v>192</v>
      </c>
      <c r="C1957" s="4" t="s">
        <v>76</v>
      </c>
      <c r="D1957" s="4" t="s">
        <v>145</v>
      </c>
      <c r="E1957" s="42">
        <v>82.030768540555044</v>
      </c>
      <c r="F1957" s="4" t="s">
        <v>471</v>
      </c>
      <c r="G195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85.83020291103206</v>
      </c>
      <c r="H195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57" s="38">
        <f t="shared" ca="1" si="360"/>
        <v>80.426477226718134</v>
      </c>
      <c r="K1957" s="38" t="str">
        <f t="shared" ca="1" si="361"/>
        <v>-</v>
      </c>
      <c r="L1957" s="38">
        <f t="shared" ca="1" si="362"/>
        <v>85.566074884519466</v>
      </c>
      <c r="M1957" s="38">
        <f t="shared" ca="1" si="363"/>
        <v>86.051672469608434</v>
      </c>
      <c r="N1957" s="38">
        <f t="shared" ca="1" si="364"/>
        <v>85.431890844316953</v>
      </c>
      <c r="O1957" s="38" t="str">
        <f t="shared" ca="1" si="365"/>
        <v>-</v>
      </c>
      <c r="P1957" s="38" t="str">
        <f t="shared" ca="1" si="366"/>
        <v>-</v>
      </c>
      <c r="Q1957" s="38">
        <f t="shared" ca="1" si="367"/>
        <v>81.271354516749795</v>
      </c>
      <c r="R1957" s="38">
        <f t="shared" ca="1" si="368"/>
        <v>82.030768540555044</v>
      </c>
      <c r="S1957" s="38" t="str">
        <f t="shared" ca="1" si="369"/>
        <v>-</v>
      </c>
      <c r="T1957" s="38">
        <f t="shared" ca="1" si="370"/>
        <v>85.83020291103206</v>
      </c>
      <c r="U1957" s="38" t="str">
        <f t="shared" ca="1" si="371"/>
        <v>-</v>
      </c>
      <c r="V1957" s="38"/>
      <c r="W1957" s="38"/>
    </row>
    <row r="1958" spans="1:23" x14ac:dyDescent="0.35">
      <c r="A1958" s="2" t="str">
        <f>BASE_NOTAS[[#This Row],[Sigla]]&amp;BASE_NOTAS[[#This Row],[CÓDIGO]]</f>
        <v>MSSS_DS_AG</v>
      </c>
      <c r="B1958" s="4" t="s">
        <v>193</v>
      </c>
      <c r="C1958" s="4" t="s">
        <v>76</v>
      </c>
      <c r="D1958" s="4" t="s">
        <v>145</v>
      </c>
      <c r="E1958" s="42">
        <v>83.759224727614196</v>
      </c>
      <c r="F1958" s="4" t="s">
        <v>471</v>
      </c>
      <c r="G195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87.391085957542089</v>
      </c>
      <c r="H195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58" s="38">
        <f t="shared" ca="1" si="360"/>
        <v>80.591894765930448</v>
      </c>
      <c r="K1958" s="38" t="str">
        <f t="shared" ca="1" si="361"/>
        <v>-</v>
      </c>
      <c r="L1958" s="38">
        <f t="shared" ca="1" si="362"/>
        <v>83.041503277635954</v>
      </c>
      <c r="M1958" s="38">
        <f t="shared" ca="1" si="363"/>
        <v>84.449738689057966</v>
      </c>
      <c r="N1958" s="38">
        <f t="shared" ca="1" si="364"/>
        <v>83.369410365218215</v>
      </c>
      <c r="O1958" s="38" t="str">
        <f t="shared" ca="1" si="365"/>
        <v>-</v>
      </c>
      <c r="P1958" s="38" t="str">
        <f t="shared" ca="1" si="366"/>
        <v>-</v>
      </c>
      <c r="Q1958" s="38">
        <f t="shared" ca="1" si="367"/>
        <v>83.599985434119247</v>
      </c>
      <c r="R1958" s="38">
        <f t="shared" ca="1" si="368"/>
        <v>83.759224727614196</v>
      </c>
      <c r="S1958" s="38" t="str">
        <f t="shared" ca="1" si="369"/>
        <v>-</v>
      </c>
      <c r="T1958" s="38">
        <f t="shared" ca="1" si="370"/>
        <v>87.391085957542089</v>
      </c>
      <c r="U1958" s="38" t="str">
        <f t="shared" ca="1" si="371"/>
        <v>-</v>
      </c>
      <c r="V1958" s="38"/>
      <c r="W1958" s="38"/>
    </row>
    <row r="1959" spans="1:23" x14ac:dyDescent="0.35">
      <c r="A1959" s="2" t="str">
        <f>BASE_NOTAS[[#This Row],[Sigla]]&amp;BASE_NOTAS[[#This Row],[CÓDIGO]]</f>
        <v>MTSS_DS_AG</v>
      </c>
      <c r="B1959" s="4" t="s">
        <v>195</v>
      </c>
      <c r="C1959" s="4" t="s">
        <v>76</v>
      </c>
      <c r="D1959" s="4" t="s">
        <v>145</v>
      </c>
      <c r="E1959" s="42">
        <v>73.212675658872939</v>
      </c>
      <c r="F1959" s="4" t="s">
        <v>471</v>
      </c>
      <c r="G195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74.908972259070012</v>
      </c>
      <c r="H195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59" s="38">
        <f t="shared" ca="1" si="360"/>
        <v>67.242562311849142</v>
      </c>
      <c r="K1959" s="38" t="str">
        <f t="shared" ca="1" si="361"/>
        <v>-</v>
      </c>
      <c r="L1959" s="38">
        <f t="shared" ca="1" si="362"/>
        <v>68.829946043501621</v>
      </c>
      <c r="M1959" s="38">
        <f t="shared" ca="1" si="363"/>
        <v>68.647702321155137</v>
      </c>
      <c r="N1959" s="38">
        <f t="shared" ca="1" si="364"/>
        <v>67.188669754199012</v>
      </c>
      <c r="O1959" s="38" t="str">
        <f t="shared" ca="1" si="365"/>
        <v>-</v>
      </c>
      <c r="P1959" s="38" t="str">
        <f t="shared" ca="1" si="366"/>
        <v>-</v>
      </c>
      <c r="Q1959" s="38">
        <f t="shared" ca="1" si="367"/>
        <v>71.651083661921675</v>
      </c>
      <c r="R1959" s="38">
        <f t="shared" ca="1" si="368"/>
        <v>73.212675658872939</v>
      </c>
      <c r="S1959" s="38" t="str">
        <f t="shared" ca="1" si="369"/>
        <v>-</v>
      </c>
      <c r="T1959" s="38">
        <f t="shared" ca="1" si="370"/>
        <v>74.908972259070012</v>
      </c>
      <c r="U1959" s="38" t="str">
        <f t="shared" ca="1" si="371"/>
        <v>-</v>
      </c>
      <c r="V1959" s="38"/>
      <c r="W1959" s="38"/>
    </row>
    <row r="1960" spans="1:23" x14ac:dyDescent="0.35">
      <c r="A1960" s="2" t="str">
        <f>BASE_NOTAS[[#This Row],[Sigla]]&amp;BASE_NOTAS[[#This Row],[CÓDIGO]]</f>
        <v>PASS_DS_AG</v>
      </c>
      <c r="B1960" s="4" t="s">
        <v>196</v>
      </c>
      <c r="C1960" s="4" t="s">
        <v>76</v>
      </c>
      <c r="D1960" s="4" t="s">
        <v>145</v>
      </c>
      <c r="E1960" s="42">
        <v>0</v>
      </c>
      <c r="F1960" s="4" t="s">
        <v>471</v>
      </c>
      <c r="G196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196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60" s="38">
        <f t="shared" ca="1" si="360"/>
        <v>6.6591547001777922</v>
      </c>
      <c r="K1960" s="38" t="str">
        <f t="shared" ca="1" si="361"/>
        <v>-</v>
      </c>
      <c r="L1960" s="38">
        <f t="shared" ca="1" si="362"/>
        <v>5.7806499974858481</v>
      </c>
      <c r="M1960" s="38">
        <f t="shared" ca="1" si="363"/>
        <v>12.26539719815689</v>
      </c>
      <c r="N1960" s="38">
        <f t="shared" ca="1" si="364"/>
        <v>6.3196070707400365</v>
      </c>
      <c r="O1960" s="38" t="str">
        <f t="shared" ca="1" si="365"/>
        <v>-</v>
      </c>
      <c r="P1960" s="38" t="str">
        <f t="shared" ca="1" si="366"/>
        <v>-</v>
      </c>
      <c r="Q1960" s="38">
        <f t="shared" ca="1" si="367"/>
        <v>4.9786938942785843</v>
      </c>
      <c r="R1960" s="38">
        <f t="shared" ca="1" si="368"/>
        <v>0</v>
      </c>
      <c r="S1960" s="38" t="str">
        <f t="shared" ca="1" si="369"/>
        <v>-</v>
      </c>
      <c r="T1960" s="38">
        <f t="shared" ca="1" si="370"/>
        <v>0</v>
      </c>
      <c r="U1960" s="38" t="str">
        <f t="shared" ca="1" si="371"/>
        <v>-</v>
      </c>
      <c r="V1960" s="38"/>
      <c r="W1960" s="38"/>
    </row>
    <row r="1961" spans="1:23" x14ac:dyDescent="0.35">
      <c r="A1961" s="2" t="str">
        <f>BASE_NOTAS[[#This Row],[Sigla]]&amp;BASE_NOTAS[[#This Row],[CÓDIGO]]</f>
        <v>PBSS_DS_AG</v>
      </c>
      <c r="B1961" s="4" t="s">
        <v>197</v>
      </c>
      <c r="C1961" s="4" t="s">
        <v>76</v>
      </c>
      <c r="D1961" s="4" t="s">
        <v>145</v>
      </c>
      <c r="E1961" s="42">
        <v>58.025682569710526</v>
      </c>
      <c r="F1961" s="4" t="s">
        <v>471</v>
      </c>
      <c r="G196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66.521115634323337</v>
      </c>
      <c r="H196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61" s="38">
        <f t="shared" ca="1" si="360"/>
        <v>67.299662026992891</v>
      </c>
      <c r="K1961" s="38" t="str">
        <f t="shared" ca="1" si="361"/>
        <v>-</v>
      </c>
      <c r="L1961" s="38">
        <f t="shared" ca="1" si="362"/>
        <v>54.590304534564538</v>
      </c>
      <c r="M1961" s="38">
        <f t="shared" ca="1" si="363"/>
        <v>61.207806807755794</v>
      </c>
      <c r="N1961" s="38">
        <f t="shared" ca="1" si="364"/>
        <v>60.099184878538011</v>
      </c>
      <c r="O1961" s="38" t="str">
        <f t="shared" ca="1" si="365"/>
        <v>-</v>
      </c>
      <c r="P1961" s="38" t="str">
        <f t="shared" ca="1" si="366"/>
        <v>-</v>
      </c>
      <c r="Q1961" s="38">
        <f t="shared" ca="1" si="367"/>
        <v>49.327108749089724</v>
      </c>
      <c r="R1961" s="38">
        <f t="shared" ca="1" si="368"/>
        <v>58.025682569710526</v>
      </c>
      <c r="S1961" s="38" t="str">
        <f t="shared" ca="1" si="369"/>
        <v>-</v>
      </c>
      <c r="T1961" s="38">
        <f t="shared" ca="1" si="370"/>
        <v>66.521115634323337</v>
      </c>
      <c r="U1961" s="38" t="str">
        <f t="shared" ca="1" si="371"/>
        <v>-</v>
      </c>
      <c r="V1961" s="38"/>
      <c r="W1961" s="38"/>
    </row>
    <row r="1962" spans="1:23" x14ac:dyDescent="0.35">
      <c r="A1962" s="2" t="str">
        <f>BASE_NOTAS[[#This Row],[Sigla]]&amp;BASE_NOTAS[[#This Row],[CÓDIGO]]</f>
        <v>PESS_DS_AG</v>
      </c>
      <c r="B1962" s="4" t="s">
        <v>198</v>
      </c>
      <c r="C1962" s="4" t="s">
        <v>76</v>
      </c>
      <c r="D1962" s="4" t="s">
        <v>145</v>
      </c>
      <c r="E1962" s="42">
        <v>62.673446498969689</v>
      </c>
      <c r="F1962" s="4" t="s">
        <v>471</v>
      </c>
      <c r="G196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53.235881437871377</v>
      </c>
      <c r="H196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62" s="38">
        <f t="shared" ca="1" si="360"/>
        <v>61.91778757862815</v>
      </c>
      <c r="K1962" s="38" t="str">
        <f t="shared" ca="1" si="361"/>
        <v>-</v>
      </c>
      <c r="L1962" s="38">
        <f t="shared" ca="1" si="362"/>
        <v>63.757889968958594</v>
      </c>
      <c r="M1962" s="38">
        <f t="shared" ca="1" si="363"/>
        <v>64.303908288639391</v>
      </c>
      <c r="N1962" s="38">
        <f t="shared" ca="1" si="364"/>
        <v>57.465441282717876</v>
      </c>
      <c r="O1962" s="38" t="str">
        <f t="shared" ca="1" si="365"/>
        <v>-</v>
      </c>
      <c r="P1962" s="38" t="str">
        <f t="shared" ca="1" si="366"/>
        <v>-</v>
      </c>
      <c r="Q1962" s="38">
        <f t="shared" ca="1" si="367"/>
        <v>58.104671114507042</v>
      </c>
      <c r="R1962" s="38">
        <f t="shared" ca="1" si="368"/>
        <v>62.673446498969689</v>
      </c>
      <c r="S1962" s="38" t="str">
        <f t="shared" ca="1" si="369"/>
        <v>-</v>
      </c>
      <c r="T1962" s="38">
        <f t="shared" ca="1" si="370"/>
        <v>53.235881437871377</v>
      </c>
      <c r="U1962" s="38" t="str">
        <f t="shared" ca="1" si="371"/>
        <v>-</v>
      </c>
      <c r="V1962" s="38"/>
      <c r="W1962" s="38"/>
    </row>
    <row r="1963" spans="1:23" x14ac:dyDescent="0.35">
      <c r="A1963" s="2" t="str">
        <f>BASE_NOTAS[[#This Row],[Sigla]]&amp;BASE_NOTAS[[#This Row],[CÓDIGO]]</f>
        <v>PISS_DS_AG</v>
      </c>
      <c r="B1963" s="4" t="s">
        <v>199</v>
      </c>
      <c r="C1963" s="4" t="s">
        <v>76</v>
      </c>
      <c r="D1963" s="4" t="s">
        <v>145</v>
      </c>
      <c r="E1963" s="42">
        <v>70.108462668614052</v>
      </c>
      <c r="F1963" s="4" t="s">
        <v>471</v>
      </c>
      <c r="G196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76.72298700695724</v>
      </c>
      <c r="H196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63" s="38">
        <f t="shared" ca="1" si="360"/>
        <v>73.494166917898397</v>
      </c>
      <c r="K1963" s="38" t="str">
        <f t="shared" ca="1" si="361"/>
        <v>-</v>
      </c>
      <c r="L1963" s="38">
        <f t="shared" ca="1" si="362"/>
        <v>75.169538079195902</v>
      </c>
      <c r="M1963" s="38">
        <f t="shared" ca="1" si="363"/>
        <v>79.038390663098397</v>
      </c>
      <c r="N1963" s="38">
        <f t="shared" ca="1" si="364"/>
        <v>77.96608539790985</v>
      </c>
      <c r="O1963" s="38" t="str">
        <f t="shared" ca="1" si="365"/>
        <v>-</v>
      </c>
      <c r="P1963" s="38" t="str">
        <f t="shared" ca="1" si="366"/>
        <v>-</v>
      </c>
      <c r="Q1963" s="38">
        <f t="shared" ca="1" si="367"/>
        <v>67.403406971976111</v>
      </c>
      <c r="R1963" s="38">
        <f t="shared" ca="1" si="368"/>
        <v>70.108462668614052</v>
      </c>
      <c r="S1963" s="38" t="str">
        <f t="shared" ca="1" si="369"/>
        <v>-</v>
      </c>
      <c r="T1963" s="38">
        <f t="shared" ca="1" si="370"/>
        <v>76.72298700695724</v>
      </c>
      <c r="U1963" s="38" t="str">
        <f t="shared" ca="1" si="371"/>
        <v>-</v>
      </c>
      <c r="V1963" s="38"/>
      <c r="W1963" s="38"/>
    </row>
    <row r="1964" spans="1:23" x14ac:dyDescent="0.35">
      <c r="A1964" s="2" t="str">
        <f>BASE_NOTAS[[#This Row],[Sigla]]&amp;BASE_NOTAS[[#This Row],[CÓDIGO]]</f>
        <v>PRSS_DS_AG</v>
      </c>
      <c r="B1964" s="4" t="s">
        <v>200</v>
      </c>
      <c r="C1964" s="4" t="s">
        <v>76</v>
      </c>
      <c r="D1964" s="4" t="s">
        <v>145</v>
      </c>
      <c r="E1964" s="42">
        <v>87.319424563518481</v>
      </c>
      <c r="F1964" s="4" t="s">
        <v>471</v>
      </c>
      <c r="G196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86.926374355273865</v>
      </c>
      <c r="H196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64" s="38">
        <f t="shared" ca="1" si="360"/>
        <v>88.683224849747489</v>
      </c>
      <c r="K1964" s="38" t="str">
        <f t="shared" ca="1" si="361"/>
        <v>-</v>
      </c>
      <c r="L1964" s="38">
        <f t="shared" ca="1" si="362"/>
        <v>86.66985517189282</v>
      </c>
      <c r="M1964" s="38">
        <f t="shared" ca="1" si="363"/>
        <v>89.549707903402137</v>
      </c>
      <c r="N1964" s="38">
        <f t="shared" ca="1" si="364"/>
        <v>87.174114362240303</v>
      </c>
      <c r="O1964" s="38" t="str">
        <f t="shared" ca="1" si="365"/>
        <v>-</v>
      </c>
      <c r="P1964" s="38" t="str">
        <f t="shared" ca="1" si="366"/>
        <v>-</v>
      </c>
      <c r="Q1964" s="38">
        <f t="shared" ca="1" si="367"/>
        <v>85.508470812733577</v>
      </c>
      <c r="R1964" s="38">
        <f t="shared" ca="1" si="368"/>
        <v>87.319424563518481</v>
      </c>
      <c r="S1964" s="38" t="str">
        <f t="shared" ca="1" si="369"/>
        <v>-</v>
      </c>
      <c r="T1964" s="38">
        <f t="shared" ca="1" si="370"/>
        <v>86.926374355273865</v>
      </c>
      <c r="U1964" s="38" t="str">
        <f t="shared" ca="1" si="371"/>
        <v>-</v>
      </c>
      <c r="V1964" s="38"/>
      <c r="W1964" s="38"/>
    </row>
    <row r="1965" spans="1:23" x14ac:dyDescent="0.35">
      <c r="A1965" s="2" t="str">
        <f>BASE_NOTAS[[#This Row],[Sigla]]&amp;BASE_NOTAS[[#This Row],[CÓDIGO]]</f>
        <v>RJSS_DS_AG</v>
      </c>
      <c r="B1965" s="4" t="s">
        <v>201</v>
      </c>
      <c r="C1965" s="4" t="s">
        <v>76</v>
      </c>
      <c r="D1965" s="4" t="s">
        <v>145</v>
      </c>
      <c r="E1965" s="42">
        <v>79.039260999794436</v>
      </c>
      <c r="F1965" s="4" t="s">
        <v>471</v>
      </c>
      <c r="G196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83.296032678990883</v>
      </c>
      <c r="H196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65" s="38">
        <f t="shared" ca="1" si="360"/>
        <v>86.245626291810424</v>
      </c>
      <c r="K1965" s="38" t="str">
        <f t="shared" ca="1" si="361"/>
        <v>-</v>
      </c>
      <c r="L1965" s="38">
        <f t="shared" ca="1" si="362"/>
        <v>83.935887864575847</v>
      </c>
      <c r="M1965" s="38">
        <f t="shared" ca="1" si="363"/>
        <v>86.977256234279224</v>
      </c>
      <c r="N1965" s="38">
        <f t="shared" ca="1" si="364"/>
        <v>83.551608584393747</v>
      </c>
      <c r="O1965" s="38" t="str">
        <f t="shared" ca="1" si="365"/>
        <v>-</v>
      </c>
      <c r="P1965" s="38" t="str">
        <f t="shared" ca="1" si="366"/>
        <v>-</v>
      </c>
      <c r="Q1965" s="38">
        <f t="shared" ca="1" si="367"/>
        <v>81.793471964284848</v>
      </c>
      <c r="R1965" s="38">
        <f t="shared" ca="1" si="368"/>
        <v>79.039260999794436</v>
      </c>
      <c r="S1965" s="38" t="str">
        <f t="shared" ca="1" si="369"/>
        <v>-</v>
      </c>
      <c r="T1965" s="38">
        <f t="shared" ca="1" si="370"/>
        <v>83.296032678990883</v>
      </c>
      <c r="U1965" s="38" t="str">
        <f t="shared" ca="1" si="371"/>
        <v>-</v>
      </c>
      <c r="V1965" s="38"/>
      <c r="W1965" s="38"/>
    </row>
    <row r="1966" spans="1:23" x14ac:dyDescent="0.35">
      <c r="A1966" s="2" t="str">
        <f>BASE_NOTAS[[#This Row],[Sigla]]&amp;BASE_NOTAS[[#This Row],[CÓDIGO]]</f>
        <v>RNSS_DS_AG</v>
      </c>
      <c r="B1966" s="4" t="s">
        <v>202</v>
      </c>
      <c r="C1966" s="4" t="s">
        <v>76</v>
      </c>
      <c r="D1966" s="4" t="s">
        <v>145</v>
      </c>
      <c r="E1966" s="42">
        <v>83.599208013665773</v>
      </c>
      <c r="F1966" s="4" t="s">
        <v>471</v>
      </c>
      <c r="G196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86.129898514781203</v>
      </c>
      <c r="H196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66" s="38">
        <f t="shared" ca="1" si="360"/>
        <v>77.255087823440576</v>
      </c>
      <c r="K1966" s="38" t="str">
        <f t="shared" ca="1" si="361"/>
        <v>-</v>
      </c>
      <c r="L1966" s="38">
        <f t="shared" ca="1" si="362"/>
        <v>76.323017578728511</v>
      </c>
      <c r="M1966" s="38">
        <f t="shared" ca="1" si="363"/>
        <v>79.399334737777934</v>
      </c>
      <c r="N1966" s="38">
        <f t="shared" ca="1" si="364"/>
        <v>81.780295064023051</v>
      </c>
      <c r="O1966" s="38" t="str">
        <f t="shared" ca="1" si="365"/>
        <v>-</v>
      </c>
      <c r="P1966" s="38" t="str">
        <f t="shared" ca="1" si="366"/>
        <v>-</v>
      </c>
      <c r="Q1966" s="38">
        <f t="shared" ca="1" si="367"/>
        <v>86.441747072710598</v>
      </c>
      <c r="R1966" s="38">
        <f t="shared" ca="1" si="368"/>
        <v>83.599208013665773</v>
      </c>
      <c r="S1966" s="38" t="str">
        <f t="shared" ca="1" si="369"/>
        <v>-</v>
      </c>
      <c r="T1966" s="38">
        <f t="shared" ca="1" si="370"/>
        <v>86.129898514781203</v>
      </c>
      <c r="U1966" s="38" t="str">
        <f t="shared" ca="1" si="371"/>
        <v>-</v>
      </c>
      <c r="V1966" s="38"/>
      <c r="W1966" s="38"/>
    </row>
    <row r="1967" spans="1:23" x14ac:dyDescent="0.35">
      <c r="A1967" s="2" t="str">
        <f>BASE_NOTAS[[#This Row],[Sigla]]&amp;BASE_NOTAS[[#This Row],[CÓDIGO]]</f>
        <v>ROSS_DS_AG</v>
      </c>
      <c r="B1967" s="4" t="s">
        <v>203</v>
      </c>
      <c r="C1967" s="4" t="s">
        <v>76</v>
      </c>
      <c r="D1967" s="4" t="s">
        <v>145</v>
      </c>
      <c r="E1967" s="42">
        <v>6.9356156684849832</v>
      </c>
      <c r="F1967" s="4" t="s">
        <v>471</v>
      </c>
      <c r="G196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5.0388927456034827</v>
      </c>
      <c r="H196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67" s="38">
        <f t="shared" ca="1" si="360"/>
        <v>0</v>
      </c>
      <c r="K1967" s="38" t="str">
        <f t="shared" ca="1" si="361"/>
        <v>-</v>
      </c>
      <c r="L1967" s="38">
        <f t="shared" ca="1" si="362"/>
        <v>0</v>
      </c>
      <c r="M1967" s="38">
        <f t="shared" ca="1" si="363"/>
        <v>0</v>
      </c>
      <c r="N1967" s="38">
        <f t="shared" ca="1" si="364"/>
        <v>0</v>
      </c>
      <c r="O1967" s="38" t="str">
        <f t="shared" ca="1" si="365"/>
        <v>-</v>
      </c>
      <c r="P1967" s="38" t="str">
        <f t="shared" ca="1" si="366"/>
        <v>-</v>
      </c>
      <c r="Q1967" s="38">
        <f t="shared" ca="1" si="367"/>
        <v>0</v>
      </c>
      <c r="R1967" s="38">
        <f t="shared" ca="1" si="368"/>
        <v>6.9356156684849832</v>
      </c>
      <c r="S1967" s="38" t="str">
        <f t="shared" ca="1" si="369"/>
        <v>-</v>
      </c>
      <c r="T1967" s="38">
        <f t="shared" ca="1" si="370"/>
        <v>5.0388927456034827</v>
      </c>
      <c r="U1967" s="38" t="str">
        <f t="shared" ca="1" si="371"/>
        <v>-</v>
      </c>
      <c r="V1967" s="38"/>
      <c r="W1967" s="38"/>
    </row>
    <row r="1968" spans="1:23" x14ac:dyDescent="0.35">
      <c r="A1968" s="2" t="str">
        <f>BASE_NOTAS[[#This Row],[Sigla]]&amp;BASE_NOTAS[[#This Row],[CÓDIGO]]</f>
        <v>RRSS_DS_AG</v>
      </c>
      <c r="B1968" s="4" t="s">
        <v>204</v>
      </c>
      <c r="C1968" s="4" t="s">
        <v>76</v>
      </c>
      <c r="D1968" s="4" t="s">
        <v>145</v>
      </c>
      <c r="E1968" s="42">
        <v>75.234041130926514</v>
      </c>
      <c r="F1968" s="4" t="s">
        <v>471</v>
      </c>
      <c r="G196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86.757647514166109</v>
      </c>
      <c r="H196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68" s="38">
        <f t="shared" ca="1" si="360"/>
        <v>77.19272226306208</v>
      </c>
      <c r="K1968" s="38" t="str">
        <f t="shared" ca="1" si="361"/>
        <v>-</v>
      </c>
      <c r="L1968" s="38">
        <f t="shared" ca="1" si="362"/>
        <v>82.703473608577866</v>
      </c>
      <c r="M1968" s="38">
        <f t="shared" ca="1" si="363"/>
        <v>80.210491124088591</v>
      </c>
      <c r="N1968" s="38">
        <f t="shared" ca="1" si="364"/>
        <v>77.138284655829281</v>
      </c>
      <c r="O1968" s="38" t="str">
        <f t="shared" ca="1" si="365"/>
        <v>-</v>
      </c>
      <c r="P1968" s="38" t="str">
        <f t="shared" ca="1" si="366"/>
        <v>-</v>
      </c>
      <c r="Q1968" s="38">
        <f t="shared" ca="1" si="367"/>
        <v>79.418759753117328</v>
      </c>
      <c r="R1968" s="38">
        <f t="shared" ca="1" si="368"/>
        <v>75.234041130926514</v>
      </c>
      <c r="S1968" s="38" t="str">
        <f t="shared" ca="1" si="369"/>
        <v>-</v>
      </c>
      <c r="T1968" s="38">
        <f t="shared" ca="1" si="370"/>
        <v>86.757647514166109</v>
      </c>
      <c r="U1968" s="38" t="str">
        <f t="shared" ca="1" si="371"/>
        <v>-</v>
      </c>
      <c r="V1968" s="38"/>
      <c r="W1968" s="38"/>
    </row>
    <row r="1969" spans="1:23" x14ac:dyDescent="0.35">
      <c r="A1969" s="2" t="str">
        <f>BASE_NOTAS[[#This Row],[Sigla]]&amp;BASE_NOTAS[[#This Row],[CÓDIGO]]</f>
        <v>RSSS_DS_AG</v>
      </c>
      <c r="B1969" s="4" t="s">
        <v>205</v>
      </c>
      <c r="C1969" s="4" t="s">
        <v>76</v>
      </c>
      <c r="D1969" s="4" t="s">
        <v>145</v>
      </c>
      <c r="E1969" s="42">
        <v>82.334772594511207</v>
      </c>
      <c r="F1969" s="4" t="s">
        <v>471</v>
      </c>
      <c r="G196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86.855886369264667</v>
      </c>
      <c r="H196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69" s="38">
        <f t="shared" ca="1" si="360"/>
        <v>84.095508834386763</v>
      </c>
      <c r="K1969" s="38" t="str">
        <f t="shared" ca="1" si="361"/>
        <v>-</v>
      </c>
      <c r="L1969" s="38">
        <f t="shared" ca="1" si="362"/>
        <v>84.365202752338959</v>
      </c>
      <c r="M1969" s="38">
        <f t="shared" ca="1" si="363"/>
        <v>88.493267744414368</v>
      </c>
      <c r="N1969" s="38">
        <f t="shared" ca="1" si="364"/>
        <v>84.114159940195108</v>
      </c>
      <c r="O1969" s="38" t="str">
        <f t="shared" ca="1" si="365"/>
        <v>-</v>
      </c>
      <c r="P1969" s="38" t="str">
        <f t="shared" ca="1" si="366"/>
        <v>-</v>
      </c>
      <c r="Q1969" s="38">
        <f t="shared" ca="1" si="367"/>
        <v>84.455477828260186</v>
      </c>
      <c r="R1969" s="38">
        <f t="shared" ca="1" si="368"/>
        <v>82.334772594511207</v>
      </c>
      <c r="S1969" s="38" t="str">
        <f t="shared" ca="1" si="369"/>
        <v>-</v>
      </c>
      <c r="T1969" s="38">
        <f t="shared" ca="1" si="370"/>
        <v>86.855886369264667</v>
      </c>
      <c r="U1969" s="38" t="str">
        <f t="shared" ca="1" si="371"/>
        <v>-</v>
      </c>
      <c r="V1969" s="38"/>
      <c r="W1969" s="38"/>
    </row>
    <row r="1970" spans="1:23" x14ac:dyDescent="0.35">
      <c r="A1970" s="2" t="str">
        <f>BASE_NOTAS[[#This Row],[Sigla]]&amp;BASE_NOTAS[[#This Row],[CÓDIGO]]</f>
        <v>SCSS_DS_AG</v>
      </c>
      <c r="B1970" s="4" t="s">
        <v>194</v>
      </c>
      <c r="C1970" s="4" t="s">
        <v>76</v>
      </c>
      <c r="D1970" s="4" t="s">
        <v>145</v>
      </c>
      <c r="E1970" s="42">
        <v>77.394175750778331</v>
      </c>
      <c r="F1970" s="4" t="s">
        <v>471</v>
      </c>
      <c r="G197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78.571037966444464</v>
      </c>
      <c r="H197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70" s="38">
        <f t="shared" ca="1" si="360"/>
        <v>75.709081694775293</v>
      </c>
      <c r="K1970" s="38" t="str">
        <f t="shared" ca="1" si="361"/>
        <v>-</v>
      </c>
      <c r="L1970" s="38">
        <f t="shared" ca="1" si="362"/>
        <v>76.811275130172902</v>
      </c>
      <c r="M1970" s="38">
        <f t="shared" ca="1" si="363"/>
        <v>77.305814115111886</v>
      </c>
      <c r="N1970" s="38">
        <f t="shared" ca="1" si="364"/>
        <v>74.166726055093079</v>
      </c>
      <c r="O1970" s="38" t="str">
        <f t="shared" ca="1" si="365"/>
        <v>-</v>
      </c>
      <c r="P1970" s="38" t="str">
        <f t="shared" ca="1" si="366"/>
        <v>-</v>
      </c>
      <c r="Q1970" s="38">
        <f t="shared" ca="1" si="367"/>
        <v>72.686670542274271</v>
      </c>
      <c r="R1970" s="38">
        <f t="shared" ca="1" si="368"/>
        <v>77.394175750778331</v>
      </c>
      <c r="S1970" s="38" t="str">
        <f t="shared" ca="1" si="369"/>
        <v>-</v>
      </c>
      <c r="T1970" s="38">
        <f t="shared" ca="1" si="370"/>
        <v>78.571037966444464</v>
      </c>
      <c r="U1970" s="38" t="str">
        <f t="shared" ca="1" si="371"/>
        <v>-</v>
      </c>
      <c r="V1970" s="38"/>
      <c r="W1970" s="38"/>
    </row>
    <row r="1971" spans="1:23" x14ac:dyDescent="0.35">
      <c r="A1971" s="2" t="str">
        <f>BASE_NOTAS[[#This Row],[Sigla]]&amp;BASE_NOTAS[[#This Row],[CÓDIGO]]</f>
        <v>SESS_DS_AG</v>
      </c>
      <c r="B1971" s="4" t="s">
        <v>206</v>
      </c>
      <c r="C1971" s="4" t="s">
        <v>76</v>
      </c>
      <c r="D1971" s="4" t="s">
        <v>145</v>
      </c>
      <c r="E1971" s="42">
        <v>78.96880293351461</v>
      </c>
      <c r="F1971" s="4" t="s">
        <v>471</v>
      </c>
      <c r="G197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86.923848357507268</v>
      </c>
      <c r="H197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71" s="38">
        <f t="shared" ca="1" si="360"/>
        <v>79.898023003705248</v>
      </c>
      <c r="K1971" s="38" t="str">
        <f t="shared" ca="1" si="361"/>
        <v>-</v>
      </c>
      <c r="L1971" s="38">
        <f t="shared" ca="1" si="362"/>
        <v>79.199593002266596</v>
      </c>
      <c r="M1971" s="38">
        <f t="shared" ca="1" si="363"/>
        <v>81.037052459898732</v>
      </c>
      <c r="N1971" s="38">
        <f t="shared" ca="1" si="364"/>
        <v>77.489976808757334</v>
      </c>
      <c r="O1971" s="38" t="str">
        <f t="shared" ca="1" si="365"/>
        <v>-</v>
      </c>
      <c r="P1971" s="38" t="str">
        <f t="shared" ca="1" si="366"/>
        <v>-</v>
      </c>
      <c r="Q1971" s="38">
        <f t="shared" ca="1" si="367"/>
        <v>78.972851452057995</v>
      </c>
      <c r="R1971" s="38">
        <f t="shared" ca="1" si="368"/>
        <v>78.96880293351461</v>
      </c>
      <c r="S1971" s="38" t="str">
        <f t="shared" ca="1" si="369"/>
        <v>-</v>
      </c>
      <c r="T1971" s="38">
        <f t="shared" ca="1" si="370"/>
        <v>86.923848357507268</v>
      </c>
      <c r="U1971" s="38" t="str">
        <f t="shared" ca="1" si="371"/>
        <v>-</v>
      </c>
      <c r="V1971" s="38"/>
      <c r="W1971" s="38"/>
    </row>
    <row r="1972" spans="1:23" x14ac:dyDescent="0.35">
      <c r="A1972" s="2" t="str">
        <f>BASE_NOTAS[[#This Row],[Sigla]]&amp;BASE_NOTAS[[#This Row],[CÓDIGO]]</f>
        <v>SPSS_DS_AG</v>
      </c>
      <c r="B1972" s="4" t="s">
        <v>186</v>
      </c>
      <c r="C1972" s="4" t="s">
        <v>76</v>
      </c>
      <c r="D1972" s="4" t="s">
        <v>145</v>
      </c>
      <c r="E1972" s="42">
        <v>99.127769359721668</v>
      </c>
      <c r="F1972" s="4" t="s">
        <v>471</v>
      </c>
      <c r="G197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197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72" s="38">
        <f t="shared" ca="1" si="360"/>
        <v>100</v>
      </c>
      <c r="K1972" s="38" t="str">
        <f t="shared" ca="1" si="361"/>
        <v>-</v>
      </c>
      <c r="L1972" s="38">
        <f t="shared" ca="1" si="362"/>
        <v>100</v>
      </c>
      <c r="M1972" s="38">
        <f t="shared" ca="1" si="363"/>
        <v>100</v>
      </c>
      <c r="N1972" s="38">
        <f t="shared" ca="1" si="364"/>
        <v>100</v>
      </c>
      <c r="O1972" s="38" t="str">
        <f t="shared" ca="1" si="365"/>
        <v>-</v>
      </c>
      <c r="P1972" s="38" t="str">
        <f t="shared" ca="1" si="366"/>
        <v>-</v>
      </c>
      <c r="Q1972" s="38">
        <f t="shared" ca="1" si="367"/>
        <v>100</v>
      </c>
      <c r="R1972" s="38">
        <f t="shared" ca="1" si="368"/>
        <v>99.127769359721668</v>
      </c>
      <c r="S1972" s="38" t="str">
        <f t="shared" ca="1" si="369"/>
        <v>-</v>
      </c>
      <c r="T1972" s="38">
        <f t="shared" ca="1" si="370"/>
        <v>100</v>
      </c>
      <c r="U1972" s="38" t="str">
        <f t="shared" ca="1" si="371"/>
        <v>-</v>
      </c>
      <c r="V1972" s="38"/>
      <c r="W1972" s="38"/>
    </row>
    <row r="1973" spans="1:23" x14ac:dyDescent="0.35">
      <c r="A1973" s="2" t="str">
        <f>BASE_NOTAS[[#This Row],[Sigla]]&amp;BASE_NOTAS[[#This Row],[CÓDIGO]]</f>
        <v>TOSS_DS_AG</v>
      </c>
      <c r="B1973" s="4" t="s">
        <v>185</v>
      </c>
      <c r="C1973" s="4" t="s">
        <v>76</v>
      </c>
      <c r="D1973" s="4" t="s">
        <v>145</v>
      </c>
      <c r="E1973" s="42">
        <v>73.665836582880729</v>
      </c>
      <c r="F1973" s="4" t="s">
        <v>471</v>
      </c>
      <c r="G197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75.310137009725523</v>
      </c>
      <c r="H197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73" s="38">
        <f t="shared" ca="1" si="360"/>
        <v>67.416898131967443</v>
      </c>
      <c r="K1973" s="38" t="str">
        <f t="shared" ca="1" si="361"/>
        <v>-</v>
      </c>
      <c r="L1973" s="38">
        <f t="shared" ca="1" si="362"/>
        <v>72.414574095091382</v>
      </c>
      <c r="M1973" s="38">
        <f t="shared" ca="1" si="363"/>
        <v>71.903167294384289</v>
      </c>
      <c r="N1973" s="38">
        <f t="shared" ca="1" si="364"/>
        <v>72.712517366053461</v>
      </c>
      <c r="O1973" s="38" t="str">
        <f t="shared" ca="1" si="365"/>
        <v>-</v>
      </c>
      <c r="P1973" s="38" t="str">
        <f t="shared" ca="1" si="366"/>
        <v>-</v>
      </c>
      <c r="Q1973" s="38">
        <f t="shared" ca="1" si="367"/>
        <v>76.040215493154477</v>
      </c>
      <c r="R1973" s="38">
        <f t="shared" ca="1" si="368"/>
        <v>73.665836582880729</v>
      </c>
      <c r="S1973" s="38" t="str">
        <f t="shared" ca="1" si="369"/>
        <v>-</v>
      </c>
      <c r="T1973" s="38">
        <f t="shared" ca="1" si="370"/>
        <v>75.310137009725523</v>
      </c>
      <c r="U1973" s="38" t="str">
        <f t="shared" ca="1" si="371"/>
        <v>-</v>
      </c>
      <c r="V1973" s="38"/>
      <c r="W1973" s="38"/>
    </row>
    <row r="1974" spans="1:23" x14ac:dyDescent="0.35">
      <c r="A1974" s="2" t="str">
        <f>BASE_NOTAS[[#This Row],[Sigla]]&amp;BASE_NOTAS[[#This Row],[CÓDIGO]]</f>
        <v>ACSS_DS_ES</v>
      </c>
      <c r="B1974" s="4" t="s">
        <v>156</v>
      </c>
      <c r="C1974" s="4" t="s">
        <v>77</v>
      </c>
      <c r="D1974" s="4" t="s">
        <v>146</v>
      </c>
      <c r="E1974" s="42">
        <v>43.383639305467625</v>
      </c>
      <c r="F1974" s="4" t="s">
        <v>471</v>
      </c>
      <c r="G197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35.020157622632873</v>
      </c>
      <c r="H197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74" s="38">
        <f t="shared" ca="1" si="360"/>
        <v>32.647702196352427</v>
      </c>
      <c r="K1974" s="38" t="str">
        <f t="shared" ca="1" si="361"/>
        <v>-</v>
      </c>
      <c r="L1974" s="38">
        <f t="shared" ca="1" si="362"/>
        <v>30.99762470308789</v>
      </c>
      <c r="M1974" s="38">
        <f t="shared" ca="1" si="363"/>
        <v>35.163551401869164</v>
      </c>
      <c r="N1974" s="38">
        <f t="shared" ca="1" si="364"/>
        <v>36.70882919200843</v>
      </c>
      <c r="O1974" s="38" t="str">
        <f t="shared" ca="1" si="365"/>
        <v>-</v>
      </c>
      <c r="P1974" s="38" t="str">
        <f t="shared" ca="1" si="366"/>
        <v>-</v>
      </c>
      <c r="Q1974" s="38">
        <f t="shared" ca="1" si="367"/>
        <v>39.163260713275243</v>
      </c>
      <c r="R1974" s="38">
        <f t="shared" ca="1" si="368"/>
        <v>43.383639305467625</v>
      </c>
      <c r="S1974" s="38" t="str">
        <f t="shared" ca="1" si="369"/>
        <v>-</v>
      </c>
      <c r="T1974" s="38">
        <f t="shared" ca="1" si="370"/>
        <v>35.020157622632873</v>
      </c>
      <c r="U1974" s="38" t="str">
        <f t="shared" ca="1" si="371"/>
        <v>-</v>
      </c>
      <c r="V1974" s="38"/>
      <c r="W1974" s="38"/>
    </row>
    <row r="1975" spans="1:23" x14ac:dyDescent="0.35">
      <c r="A1975" s="2" t="str">
        <f>BASE_NOTAS[[#This Row],[Sigla]]&amp;BASE_NOTAS[[#This Row],[CÓDIGO]]</f>
        <v>ALSS_DS_ES</v>
      </c>
      <c r="B1975" s="4" t="s">
        <v>157</v>
      </c>
      <c r="C1975" s="4" t="s">
        <v>77</v>
      </c>
      <c r="D1975" s="4" t="s">
        <v>146</v>
      </c>
      <c r="E1975" s="42">
        <v>36.372910136462743</v>
      </c>
      <c r="F1975" s="4" t="s">
        <v>471</v>
      </c>
      <c r="G197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25.635670939443667</v>
      </c>
      <c r="H197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75" s="38">
        <f t="shared" ca="1" si="360"/>
        <v>21.35633895689638</v>
      </c>
      <c r="K1975" s="38" t="str">
        <f t="shared" ca="1" si="361"/>
        <v>-</v>
      </c>
      <c r="L1975" s="38">
        <f t="shared" ca="1" si="362"/>
        <v>35.154394299287418</v>
      </c>
      <c r="M1975" s="38">
        <f t="shared" ca="1" si="363"/>
        <v>44.626168224299072</v>
      </c>
      <c r="N1975" s="38">
        <f t="shared" ca="1" si="364"/>
        <v>43.566489786225908</v>
      </c>
      <c r="O1975" s="38" t="str">
        <f t="shared" ca="1" si="365"/>
        <v>-</v>
      </c>
      <c r="P1975" s="38" t="str">
        <f t="shared" ca="1" si="366"/>
        <v>-</v>
      </c>
      <c r="Q1975" s="38">
        <f t="shared" ca="1" si="367"/>
        <v>29.952917821057373</v>
      </c>
      <c r="R1975" s="38">
        <f t="shared" ca="1" si="368"/>
        <v>36.372910136462743</v>
      </c>
      <c r="S1975" s="38" t="str">
        <f t="shared" ca="1" si="369"/>
        <v>-</v>
      </c>
      <c r="T1975" s="38">
        <f t="shared" ca="1" si="370"/>
        <v>25.635670939443667</v>
      </c>
      <c r="U1975" s="38" t="str">
        <f t="shared" ca="1" si="371"/>
        <v>-</v>
      </c>
      <c r="V1975" s="38"/>
      <c r="W1975" s="38"/>
    </row>
    <row r="1976" spans="1:23" x14ac:dyDescent="0.35">
      <c r="A1976" s="2" t="str">
        <f>BASE_NOTAS[[#This Row],[Sigla]]&amp;BASE_NOTAS[[#This Row],[CÓDIGO]]</f>
        <v>AMSS_DS_ES</v>
      </c>
      <c r="B1976" s="4" t="s">
        <v>158</v>
      </c>
      <c r="C1976" s="4" t="s">
        <v>77</v>
      </c>
      <c r="D1976" s="4" t="s">
        <v>146</v>
      </c>
      <c r="E1976" s="42">
        <v>44.354162920434234</v>
      </c>
      <c r="F1976" s="4" t="s">
        <v>471</v>
      </c>
      <c r="G197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45.379201861140174</v>
      </c>
      <c r="H197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76" s="38">
        <f t="shared" ca="1" si="360"/>
        <v>28.128291779837657</v>
      </c>
      <c r="K1976" s="38" t="str">
        <f t="shared" ca="1" si="361"/>
        <v>-</v>
      </c>
      <c r="L1976" s="38">
        <f t="shared" ca="1" si="362"/>
        <v>33.135391923990504</v>
      </c>
      <c r="M1976" s="38">
        <f t="shared" ca="1" si="363"/>
        <v>32.242990654205613</v>
      </c>
      <c r="N1976" s="38">
        <f t="shared" ca="1" si="364"/>
        <v>45.888688772482126</v>
      </c>
      <c r="O1976" s="38" t="str">
        <f t="shared" ca="1" si="365"/>
        <v>-</v>
      </c>
      <c r="P1976" s="38" t="str">
        <f t="shared" ca="1" si="366"/>
        <v>-</v>
      </c>
      <c r="Q1976" s="38">
        <f t="shared" ca="1" si="367"/>
        <v>38.330721456585643</v>
      </c>
      <c r="R1976" s="38">
        <f t="shared" ca="1" si="368"/>
        <v>44.354162920434234</v>
      </c>
      <c r="S1976" s="38" t="str">
        <f t="shared" ca="1" si="369"/>
        <v>-</v>
      </c>
      <c r="T1976" s="38">
        <f t="shared" ca="1" si="370"/>
        <v>45.379201861140174</v>
      </c>
      <c r="U1976" s="38" t="str">
        <f t="shared" ca="1" si="371"/>
        <v>-</v>
      </c>
      <c r="V1976" s="38"/>
      <c r="W1976" s="38"/>
    </row>
    <row r="1977" spans="1:23" x14ac:dyDescent="0.35">
      <c r="A1977" s="2" t="str">
        <f>BASE_NOTAS[[#This Row],[Sigla]]&amp;BASE_NOTAS[[#This Row],[CÓDIGO]]</f>
        <v>APSS_DS_ES</v>
      </c>
      <c r="B1977" s="4" t="s">
        <v>184</v>
      </c>
      <c r="C1977" s="4" t="s">
        <v>77</v>
      </c>
      <c r="D1977" s="4" t="s">
        <v>146</v>
      </c>
      <c r="E1977" s="42">
        <v>14.14018938547823</v>
      </c>
      <c r="F1977" s="4" t="s">
        <v>471</v>
      </c>
      <c r="G197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2.7768924985475985</v>
      </c>
      <c r="H197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77" s="38">
        <f t="shared" ca="1" si="360"/>
        <v>2.1977905227531407</v>
      </c>
      <c r="K1977" s="38" t="str">
        <f t="shared" ca="1" si="361"/>
        <v>-</v>
      </c>
      <c r="L1977" s="38">
        <f t="shared" ca="1" si="362"/>
        <v>2.2565320665083139</v>
      </c>
      <c r="M1977" s="38">
        <f t="shared" ca="1" si="363"/>
        <v>7.8271028037383141</v>
      </c>
      <c r="N1977" s="38">
        <f t="shared" ca="1" si="364"/>
        <v>12.626602430312506</v>
      </c>
      <c r="O1977" s="38" t="str">
        <f t="shared" ca="1" si="365"/>
        <v>-</v>
      </c>
      <c r="P1977" s="38" t="str">
        <f t="shared" ca="1" si="366"/>
        <v>-</v>
      </c>
      <c r="Q1977" s="38">
        <f t="shared" ca="1" si="367"/>
        <v>3.7525100741631046</v>
      </c>
      <c r="R1977" s="38">
        <f t="shared" ca="1" si="368"/>
        <v>14.14018938547823</v>
      </c>
      <c r="S1977" s="38" t="str">
        <f t="shared" ca="1" si="369"/>
        <v>-</v>
      </c>
      <c r="T1977" s="38">
        <f t="shared" ca="1" si="370"/>
        <v>2.7768924985475985</v>
      </c>
      <c r="U1977" s="38" t="str">
        <f t="shared" ca="1" si="371"/>
        <v>-</v>
      </c>
      <c r="V1977" s="38"/>
      <c r="W1977" s="38"/>
    </row>
    <row r="1978" spans="1:23" x14ac:dyDescent="0.35">
      <c r="A1978" s="2" t="str">
        <f>BASE_NOTAS[[#This Row],[Sigla]]&amp;BASE_NOTAS[[#This Row],[CÓDIGO]]</f>
        <v>BASS_DS_ES</v>
      </c>
      <c r="B1978" s="4" t="s">
        <v>187</v>
      </c>
      <c r="C1978" s="4" t="s">
        <v>77</v>
      </c>
      <c r="D1978" s="4" t="s">
        <v>146</v>
      </c>
      <c r="E1978" s="42">
        <v>54.592569745192044</v>
      </c>
      <c r="F1978" s="4" t="s">
        <v>471</v>
      </c>
      <c r="G197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58.504703025669116</v>
      </c>
      <c r="H197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78" s="38">
        <f t="shared" ca="1" si="360"/>
        <v>57.236673535575555</v>
      </c>
      <c r="K1978" s="38" t="str">
        <f t="shared" ca="1" si="361"/>
        <v>-</v>
      </c>
      <c r="L1978" s="38">
        <f t="shared" ca="1" si="362"/>
        <v>55.700712589073639</v>
      </c>
      <c r="M1978" s="38">
        <f t="shared" ca="1" si="363"/>
        <v>57.82710280373832</v>
      </c>
      <c r="N1978" s="38">
        <f t="shared" ca="1" si="364"/>
        <v>57.58172431551305</v>
      </c>
      <c r="O1978" s="38" t="str">
        <f t="shared" ca="1" si="365"/>
        <v>-</v>
      </c>
      <c r="P1978" s="38" t="str">
        <f t="shared" ca="1" si="366"/>
        <v>-</v>
      </c>
      <c r="Q1978" s="38">
        <f t="shared" ca="1" si="367"/>
        <v>54.915097573062802</v>
      </c>
      <c r="R1978" s="38">
        <f t="shared" ca="1" si="368"/>
        <v>54.592569745192044</v>
      </c>
      <c r="S1978" s="38" t="str">
        <f t="shared" ca="1" si="369"/>
        <v>-</v>
      </c>
      <c r="T1978" s="38">
        <f t="shared" ca="1" si="370"/>
        <v>58.504703025669116</v>
      </c>
      <c r="U1978" s="38" t="str">
        <f t="shared" ca="1" si="371"/>
        <v>-</v>
      </c>
      <c r="V1978" s="38"/>
      <c r="W1978" s="38"/>
    </row>
    <row r="1979" spans="1:23" x14ac:dyDescent="0.35">
      <c r="A1979" s="2" t="str">
        <f>BASE_NOTAS[[#This Row],[Sigla]]&amp;BASE_NOTAS[[#This Row],[CÓDIGO]]</f>
        <v>CESS_DS_ES</v>
      </c>
      <c r="B1979" s="4" t="s">
        <v>188</v>
      </c>
      <c r="C1979" s="4" t="s">
        <v>77</v>
      </c>
      <c r="D1979" s="4" t="s">
        <v>146</v>
      </c>
      <c r="E1979" s="42">
        <v>53.135529078094592</v>
      </c>
      <c r="F1979" s="4" t="s">
        <v>471</v>
      </c>
      <c r="G197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45.795590737289139</v>
      </c>
      <c r="H197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79" s="38">
        <f t="shared" ca="1" si="360"/>
        <v>34.531240245463415</v>
      </c>
      <c r="K1979" s="38" t="str">
        <f t="shared" ca="1" si="361"/>
        <v>-</v>
      </c>
      <c r="L1979" s="38">
        <f t="shared" ca="1" si="362"/>
        <v>42.75534441805226</v>
      </c>
      <c r="M1979" s="38">
        <f t="shared" ca="1" si="363"/>
        <v>42.523364485981304</v>
      </c>
      <c r="N1979" s="38">
        <f t="shared" ca="1" si="364"/>
        <v>47.510244792325103</v>
      </c>
      <c r="O1979" s="38" t="str">
        <f t="shared" ca="1" si="365"/>
        <v>-</v>
      </c>
      <c r="P1979" s="38" t="str">
        <f t="shared" ca="1" si="366"/>
        <v>-</v>
      </c>
      <c r="Q1979" s="38">
        <f t="shared" ca="1" si="367"/>
        <v>46.120926493527087</v>
      </c>
      <c r="R1979" s="38">
        <f t="shared" ca="1" si="368"/>
        <v>53.135529078094592</v>
      </c>
      <c r="S1979" s="38" t="str">
        <f t="shared" ca="1" si="369"/>
        <v>-</v>
      </c>
      <c r="T1979" s="38">
        <f t="shared" ca="1" si="370"/>
        <v>45.795590737289139</v>
      </c>
      <c r="U1979" s="38" t="str">
        <f t="shared" ca="1" si="371"/>
        <v>-</v>
      </c>
      <c r="V1979" s="38"/>
      <c r="W1979" s="38"/>
    </row>
    <row r="1980" spans="1:23" x14ac:dyDescent="0.35">
      <c r="A1980" s="2" t="str">
        <f>BASE_NOTAS[[#This Row],[Sigla]]&amp;BASE_NOTAS[[#This Row],[CÓDIGO]]</f>
        <v>DFSS_DS_ES</v>
      </c>
      <c r="B1980" s="4" t="s">
        <v>189</v>
      </c>
      <c r="C1980" s="4" t="s">
        <v>77</v>
      </c>
      <c r="D1980" s="4" t="s">
        <v>146</v>
      </c>
      <c r="E1980" s="42">
        <v>95.769283988749223</v>
      </c>
      <c r="F1980" s="4" t="s">
        <v>471</v>
      </c>
      <c r="G198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95.083899038602127</v>
      </c>
      <c r="H198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80" s="38">
        <f t="shared" ca="1" si="360"/>
        <v>91.889163014453942</v>
      </c>
      <c r="K1980" s="38" t="str">
        <f t="shared" ca="1" si="361"/>
        <v>-</v>
      </c>
      <c r="L1980" s="38">
        <f t="shared" ca="1" si="362"/>
        <v>92.280285035629447</v>
      </c>
      <c r="M1980" s="38">
        <f t="shared" ca="1" si="363"/>
        <v>93.808411214953267</v>
      </c>
      <c r="N1980" s="38">
        <f t="shared" ca="1" si="364"/>
        <v>94.622289994646536</v>
      </c>
      <c r="O1980" s="38" t="str">
        <f t="shared" ca="1" si="365"/>
        <v>-</v>
      </c>
      <c r="P1980" s="38" t="str">
        <f t="shared" ca="1" si="366"/>
        <v>-</v>
      </c>
      <c r="Q1980" s="38">
        <f t="shared" ca="1" si="367"/>
        <v>95.29957225230882</v>
      </c>
      <c r="R1980" s="38">
        <f t="shared" ca="1" si="368"/>
        <v>95.769283988749223</v>
      </c>
      <c r="S1980" s="38" t="str">
        <f t="shared" ca="1" si="369"/>
        <v>-</v>
      </c>
      <c r="T1980" s="38">
        <f t="shared" ca="1" si="370"/>
        <v>95.083899038602127</v>
      </c>
      <c r="U1980" s="38" t="str">
        <f t="shared" ca="1" si="371"/>
        <v>-</v>
      </c>
      <c r="V1980" s="38"/>
      <c r="W1980" s="38"/>
    </row>
    <row r="1981" spans="1:23" x14ac:dyDescent="0.35">
      <c r="A1981" s="2" t="str">
        <f>BASE_NOTAS[[#This Row],[Sigla]]&amp;BASE_NOTAS[[#This Row],[CÓDIGO]]</f>
        <v>ESSS_DS_ES</v>
      </c>
      <c r="B1981" s="4" t="s">
        <v>183</v>
      </c>
      <c r="C1981" s="4" t="s">
        <v>77</v>
      </c>
      <c r="D1981" s="4" t="s">
        <v>146</v>
      </c>
      <c r="E1981" s="42">
        <v>83.575588109866558</v>
      </c>
      <c r="F1981" s="4" t="s">
        <v>471</v>
      </c>
      <c r="G198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82.423735821266249</v>
      </c>
      <c r="H198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81" s="38">
        <f t="shared" ca="1" si="360"/>
        <v>82.628886711176818</v>
      </c>
      <c r="K1981" s="38" t="str">
        <f t="shared" ca="1" si="361"/>
        <v>-</v>
      </c>
      <c r="L1981" s="38">
        <f t="shared" ca="1" si="362"/>
        <v>82.304038004750595</v>
      </c>
      <c r="M1981" s="38">
        <f t="shared" ca="1" si="363"/>
        <v>83.644859813084111</v>
      </c>
      <c r="N1981" s="38">
        <f t="shared" ca="1" si="364"/>
        <v>83.375353284204692</v>
      </c>
      <c r="O1981" s="38" t="str">
        <f t="shared" ca="1" si="365"/>
        <v>-</v>
      </c>
      <c r="P1981" s="38" t="str">
        <f t="shared" ca="1" si="366"/>
        <v>-</v>
      </c>
      <c r="Q1981" s="38">
        <f t="shared" ca="1" si="367"/>
        <v>79.603166166148483</v>
      </c>
      <c r="R1981" s="38">
        <f t="shared" ca="1" si="368"/>
        <v>83.575588109866558</v>
      </c>
      <c r="S1981" s="38" t="str">
        <f t="shared" ca="1" si="369"/>
        <v>-</v>
      </c>
      <c r="T1981" s="38">
        <f t="shared" ca="1" si="370"/>
        <v>82.423735821266249</v>
      </c>
      <c r="U1981" s="38" t="str">
        <f t="shared" ca="1" si="371"/>
        <v>-</v>
      </c>
      <c r="V1981" s="38"/>
      <c r="W1981" s="38"/>
    </row>
    <row r="1982" spans="1:23" x14ac:dyDescent="0.35">
      <c r="A1982" s="2" t="str">
        <f>BASE_NOTAS[[#This Row],[Sigla]]&amp;BASE_NOTAS[[#This Row],[CÓDIGO]]</f>
        <v>GOSS_DS_ES</v>
      </c>
      <c r="B1982" s="4" t="s">
        <v>190</v>
      </c>
      <c r="C1982" s="4" t="s">
        <v>77</v>
      </c>
      <c r="D1982" s="4" t="s">
        <v>146</v>
      </c>
      <c r="E1982" s="42">
        <v>57.285178655048163</v>
      </c>
      <c r="F1982" s="4" t="s">
        <v>471</v>
      </c>
      <c r="G198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65.87879068216202</v>
      </c>
      <c r="H198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82" s="38">
        <f t="shared" ca="1" si="360"/>
        <v>48.45925585367246</v>
      </c>
      <c r="K1982" s="38" t="str">
        <f t="shared" ca="1" si="361"/>
        <v>-</v>
      </c>
      <c r="L1982" s="38">
        <f t="shared" ca="1" si="362"/>
        <v>52.49406175771972</v>
      </c>
      <c r="M1982" s="38">
        <f t="shared" ca="1" si="363"/>
        <v>56.074766355140206</v>
      </c>
      <c r="N1982" s="38">
        <f t="shared" ca="1" si="364"/>
        <v>63.366614826073821</v>
      </c>
      <c r="O1982" s="38" t="str">
        <f t="shared" ca="1" si="365"/>
        <v>-</v>
      </c>
      <c r="P1982" s="38" t="str">
        <f t="shared" ca="1" si="366"/>
        <v>-</v>
      </c>
      <c r="Q1982" s="38">
        <f t="shared" ca="1" si="367"/>
        <v>57.77505111086505</v>
      </c>
      <c r="R1982" s="38">
        <f t="shared" ca="1" si="368"/>
        <v>57.285178655048163</v>
      </c>
      <c r="S1982" s="38" t="str">
        <f t="shared" ca="1" si="369"/>
        <v>-</v>
      </c>
      <c r="T1982" s="38">
        <f t="shared" ca="1" si="370"/>
        <v>65.87879068216202</v>
      </c>
      <c r="U1982" s="38" t="str">
        <f t="shared" ca="1" si="371"/>
        <v>-</v>
      </c>
      <c r="V1982" s="38"/>
      <c r="W1982" s="38"/>
    </row>
    <row r="1983" spans="1:23" x14ac:dyDescent="0.35">
      <c r="A1983" s="2" t="str">
        <f>BASE_NOTAS[[#This Row],[Sigla]]&amp;BASE_NOTAS[[#This Row],[CÓDIGO]]</f>
        <v>MASS_DS_ES</v>
      </c>
      <c r="B1983" s="4" t="s">
        <v>191</v>
      </c>
      <c r="C1983" s="4" t="s">
        <v>77</v>
      </c>
      <c r="D1983" s="4" t="s">
        <v>146</v>
      </c>
      <c r="E1983" s="42">
        <v>17.240334367871306</v>
      </c>
      <c r="F1983" s="4" t="s">
        <v>471</v>
      </c>
      <c r="G198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21.785303533176936</v>
      </c>
      <c r="H198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83" s="38">
        <f t="shared" ca="1" si="360"/>
        <v>14.958466595059649</v>
      </c>
      <c r="K1983" s="38" t="str">
        <f t="shared" ca="1" si="361"/>
        <v>-</v>
      </c>
      <c r="L1983" s="38">
        <f t="shared" ca="1" si="362"/>
        <v>12.589073634204276</v>
      </c>
      <c r="M1983" s="38">
        <f t="shared" ca="1" si="363"/>
        <v>18.224299065420563</v>
      </c>
      <c r="N1983" s="38">
        <f t="shared" ca="1" si="364"/>
        <v>16.396448192279873</v>
      </c>
      <c r="O1983" s="38" t="str">
        <f t="shared" ca="1" si="365"/>
        <v>-</v>
      </c>
      <c r="P1983" s="38" t="str">
        <f t="shared" ca="1" si="366"/>
        <v>-</v>
      </c>
      <c r="Q1983" s="38">
        <f t="shared" ca="1" si="367"/>
        <v>11.546101218664402</v>
      </c>
      <c r="R1983" s="38">
        <f t="shared" ca="1" si="368"/>
        <v>17.240334367871306</v>
      </c>
      <c r="S1983" s="38" t="str">
        <f t="shared" ca="1" si="369"/>
        <v>-</v>
      </c>
      <c r="T1983" s="38">
        <f t="shared" ca="1" si="370"/>
        <v>21.785303533176936</v>
      </c>
      <c r="U1983" s="38" t="str">
        <f t="shared" ca="1" si="371"/>
        <v>-</v>
      </c>
      <c r="V1983" s="38"/>
      <c r="W1983" s="38"/>
    </row>
    <row r="1984" spans="1:23" x14ac:dyDescent="0.35">
      <c r="A1984" s="2" t="str">
        <f>BASE_NOTAS[[#This Row],[Sigla]]&amp;BASE_NOTAS[[#This Row],[CÓDIGO]]</f>
        <v>MGSS_DS_ES</v>
      </c>
      <c r="B1984" s="4" t="s">
        <v>192</v>
      </c>
      <c r="C1984" s="4" t="s">
        <v>77</v>
      </c>
      <c r="D1984" s="4" t="s">
        <v>146</v>
      </c>
      <c r="E1984" s="42">
        <v>86.010490883866623</v>
      </c>
      <c r="F1984" s="4" t="s">
        <v>471</v>
      </c>
      <c r="G198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86.598456677316548</v>
      </c>
      <c r="H198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84" s="38">
        <f t="shared" ca="1" si="360"/>
        <v>84.139618880127898</v>
      </c>
      <c r="K1984" s="38" t="str">
        <f t="shared" ca="1" si="361"/>
        <v>-</v>
      </c>
      <c r="L1984" s="38">
        <f t="shared" ca="1" si="362"/>
        <v>87.885985748218545</v>
      </c>
      <c r="M1984" s="38">
        <f t="shared" ca="1" si="363"/>
        <v>87.616822429906549</v>
      </c>
      <c r="N1984" s="38">
        <f t="shared" ca="1" si="364"/>
        <v>87.152503831885326</v>
      </c>
      <c r="O1984" s="38" t="str">
        <f t="shared" ca="1" si="365"/>
        <v>-</v>
      </c>
      <c r="P1984" s="38" t="str">
        <f t="shared" ca="1" si="366"/>
        <v>-</v>
      </c>
      <c r="Q1984" s="38">
        <f t="shared" ca="1" si="367"/>
        <v>83.868910374135481</v>
      </c>
      <c r="R1984" s="38">
        <f t="shared" ca="1" si="368"/>
        <v>86.010490883866623</v>
      </c>
      <c r="S1984" s="38" t="str">
        <f t="shared" ca="1" si="369"/>
        <v>-</v>
      </c>
      <c r="T1984" s="38">
        <f t="shared" ca="1" si="370"/>
        <v>86.598456677316548</v>
      </c>
      <c r="U1984" s="38" t="str">
        <f t="shared" ca="1" si="371"/>
        <v>-</v>
      </c>
      <c r="V1984" s="38"/>
      <c r="W1984" s="38"/>
    </row>
    <row r="1985" spans="1:23" x14ac:dyDescent="0.35">
      <c r="A1985" s="2" t="str">
        <f>BASE_NOTAS[[#This Row],[Sigla]]&amp;BASE_NOTAS[[#This Row],[CÓDIGO]]</f>
        <v>MSSS_DS_ES</v>
      </c>
      <c r="B1985" s="4" t="s">
        <v>193</v>
      </c>
      <c r="C1985" s="4" t="s">
        <v>77</v>
      </c>
      <c r="D1985" s="4" t="s">
        <v>146</v>
      </c>
      <c r="E1985" s="42">
        <v>53.57748179888425</v>
      </c>
      <c r="F1985" s="4" t="s">
        <v>471</v>
      </c>
      <c r="G198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64.54759893425026</v>
      </c>
      <c r="H198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85" s="38">
        <f t="shared" ca="1" si="360"/>
        <v>40.308379708352504</v>
      </c>
      <c r="K1985" s="38" t="str">
        <f t="shared" ca="1" si="361"/>
        <v>-</v>
      </c>
      <c r="L1985" s="38">
        <f t="shared" ca="1" si="362"/>
        <v>38.598574821852736</v>
      </c>
      <c r="M1985" s="38">
        <f t="shared" ca="1" si="363"/>
        <v>48.13084112149533</v>
      </c>
      <c r="N1985" s="38">
        <f t="shared" ca="1" si="364"/>
        <v>51.216820885161795</v>
      </c>
      <c r="O1985" s="38" t="str">
        <f t="shared" ca="1" si="365"/>
        <v>-</v>
      </c>
      <c r="P1985" s="38" t="str">
        <f t="shared" ca="1" si="366"/>
        <v>-</v>
      </c>
      <c r="Q1985" s="38">
        <f t="shared" ca="1" si="367"/>
        <v>52.025138436707472</v>
      </c>
      <c r="R1985" s="38">
        <f t="shared" ca="1" si="368"/>
        <v>53.57748179888425</v>
      </c>
      <c r="S1985" s="38" t="str">
        <f t="shared" ca="1" si="369"/>
        <v>-</v>
      </c>
      <c r="T1985" s="38">
        <f t="shared" ca="1" si="370"/>
        <v>64.54759893425026</v>
      </c>
      <c r="U1985" s="38" t="str">
        <f t="shared" ca="1" si="371"/>
        <v>-</v>
      </c>
      <c r="V1985" s="38"/>
      <c r="W1985" s="38"/>
    </row>
    <row r="1986" spans="1:23" x14ac:dyDescent="0.35">
      <c r="A1986" s="2" t="str">
        <f>BASE_NOTAS[[#This Row],[Sigla]]&amp;BASE_NOTAS[[#This Row],[CÓDIGO]]</f>
        <v>MTSS_DS_ES</v>
      </c>
      <c r="B1986" s="4" t="s">
        <v>195</v>
      </c>
      <c r="C1986" s="4" t="s">
        <v>77</v>
      </c>
      <c r="D1986" s="4" t="s">
        <v>146</v>
      </c>
      <c r="E1986" s="42">
        <v>31.203551510358015</v>
      </c>
      <c r="F1986" s="4" t="s">
        <v>471</v>
      </c>
      <c r="G198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36.296825197538034</v>
      </c>
      <c r="H198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86" s="38">
        <f t="shared" ca="1" si="360"/>
        <v>21.23699816111516</v>
      </c>
      <c r="K1986" s="38" t="str">
        <f t="shared" ca="1" si="361"/>
        <v>-</v>
      </c>
      <c r="L1986" s="38">
        <f t="shared" ca="1" si="362"/>
        <v>24.821852731591452</v>
      </c>
      <c r="M1986" s="38">
        <f t="shared" ca="1" si="363"/>
        <v>32.593457943925237</v>
      </c>
      <c r="N1986" s="38">
        <f t="shared" ca="1" si="364"/>
        <v>36.54340904624754</v>
      </c>
      <c r="O1986" s="38" t="str">
        <f t="shared" ca="1" si="365"/>
        <v>-</v>
      </c>
      <c r="P1986" s="38" t="str">
        <f t="shared" ca="1" si="366"/>
        <v>-</v>
      </c>
      <c r="Q1986" s="38">
        <f t="shared" ca="1" si="367"/>
        <v>25.58372708795061</v>
      </c>
      <c r="R1986" s="38">
        <f t="shared" ca="1" si="368"/>
        <v>31.203551510358015</v>
      </c>
      <c r="S1986" s="38" t="str">
        <f t="shared" ca="1" si="369"/>
        <v>-</v>
      </c>
      <c r="T1986" s="38">
        <f t="shared" ca="1" si="370"/>
        <v>36.296825197538034</v>
      </c>
      <c r="U1986" s="38" t="str">
        <f t="shared" ca="1" si="371"/>
        <v>-</v>
      </c>
      <c r="V1986" s="38"/>
      <c r="W1986" s="38"/>
    </row>
    <row r="1987" spans="1:23" x14ac:dyDescent="0.35">
      <c r="A1987" s="2" t="str">
        <f>BASE_NOTAS[[#This Row],[Sigla]]&amp;BASE_NOTAS[[#This Row],[CÓDIGO]]</f>
        <v>PASS_DS_ES</v>
      </c>
      <c r="B1987" s="4" t="s">
        <v>196</v>
      </c>
      <c r="C1987" s="4" t="s">
        <v>77</v>
      </c>
      <c r="D1987" s="4" t="s">
        <v>146</v>
      </c>
      <c r="E1987" s="42">
        <v>10.42395259457999</v>
      </c>
      <c r="F1987" s="4" t="s">
        <v>471</v>
      </c>
      <c r="G198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2.0010654996489552</v>
      </c>
      <c r="H198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87" s="38">
        <f t="shared" ref="J1987:J2050" ca="1" si="372">INDEX(INDIRECT("[Indicadores_Consolidado_2026_07_31.xlsx]"&amp;C1987&amp;"!$V$37:$V$64"),MATCH(B1987,INDIRECT("[Indicadores_Consolidado_2026_07_31.xlsx]"&amp;C1987&amp;"!$F$37:$F$64")))</f>
        <v>2.5002016666007565</v>
      </c>
      <c r="K1987" s="38" t="str">
        <f t="shared" ref="K1987:K2050" ca="1" si="373">INDEX(INDIRECT("[Indicadores_Consolidado_2026_07_31.xlsx]"&amp;C1987&amp;"!$W$37:$W$64"),MATCH(B1987,INDIRECT("[Indicadores_Consolidado_2026_07_31.xlsx]"&amp;C1987&amp;"!$F$37:$F$64")))</f>
        <v>-</v>
      </c>
      <c r="L1987" s="38">
        <f t="shared" ref="L1987:L2050" ca="1" si="374">INDEX(INDIRECT("[Indicadores_Consolidado_2026_07_31.xlsx]"&amp;C1987&amp;"!$X$37:$X$64"),MATCH(B1987,INDIRECT("[Indicadores_Consolidado_2026_07_31.xlsx]"&amp;C1987&amp;"!$F$37:$F$64")))</f>
        <v>3.9192399049881228</v>
      </c>
      <c r="M1987" s="38">
        <f t="shared" ref="M1987:M2050" ca="1" si="375">INDEX(INDIRECT("[Indicadores_Consolidado_2026_07_31.xlsx]"&amp;C1987&amp;"!$Y$37:$Y$64"),MATCH(B1987,INDIRECT("[Indicadores_Consolidado_2026_07_31.xlsx]"&amp;C1987&amp;"!$F$37:$F$64")))</f>
        <v>9.3457943925233646</v>
      </c>
      <c r="N1987" s="38">
        <f t="shared" ref="N1987:N2050" ca="1" si="376">INDEX(INDIRECT("[Indicadores_Consolidado_2026_07_31.xlsx]"&amp;C1987&amp;"!$Z$37:$Z$64"),MATCH(B1987,INDIRECT("[Indicadores_Consolidado_2026_07_31.xlsx]"&amp;C1987&amp;"!$F$37:$F$64")))</f>
        <v>12.492690069973396</v>
      </c>
      <c r="O1987" s="38" t="str">
        <f t="shared" ref="O1987:O2050" ca="1" si="377">INDEX(INDIRECT("[Indicadores_Consolidado_2026_07_31.xlsx]"&amp;C1987&amp;"!$AA$37:$AA$64"),MATCH(B1987,INDIRECT("[Indicadores_Consolidado_2026_07_31.xlsx]"&amp;C1987&amp;"!$F$37:$F$64")))</f>
        <v>-</v>
      </c>
      <c r="P1987" s="38" t="str">
        <f t="shared" ref="P1987:P2050" ca="1" si="378">INDEX(INDIRECT("[Indicadores_Consolidado_2026_07_31.xlsx]"&amp;C1987&amp;"!$AB$37:$AB$64"),MATCH(B1987,INDIRECT("[Indicadores_Consolidado_2026_07_31.xlsx]"&amp;C1987&amp;"!$F$37:$F$64")))</f>
        <v>-</v>
      </c>
      <c r="Q1987" s="38">
        <f t="shared" ref="Q1987:Q2050" ca="1" si="379">INDEX(INDIRECT("[Indicadores_Consolidado_2026_07_31.xlsx]"&amp;C1987&amp;"!$AC$37:$AC$64"),MATCH(B1987,INDIRECT("[Indicadores_Consolidado_2026_07_31.xlsx]"&amp;C1987&amp;"!$F$37:$F$64")))</f>
        <v>4.7844423304145245</v>
      </c>
      <c r="R1987" s="38">
        <f t="shared" ref="R1987:R2050" ca="1" si="380">INDEX(INDIRECT("[Indicadores_Consolidado_2026_07_31.xlsx]"&amp;C1987&amp;"!$AD$37:$AD$64"),MATCH(B1987,INDIRECT("[Indicadores_Consolidado_2026_07_31.xlsx]"&amp;C1987&amp;"!$F$37:$F$64")))</f>
        <v>10.42395259457999</v>
      </c>
      <c r="S1987" s="38" t="str">
        <f t="shared" ref="S1987:U2050" ca="1" si="381">INDEX(INDIRECT("[Indicadores_Consolidado_2026_07_31.xlsx]"&amp;C1987&amp;"!$AE$37:$AE$64"),MATCH(B1987,INDIRECT("[Indicadores_Consolidado_2026_07_31.xlsx]"&amp;C1987&amp;"!$F$37:$F$64")))</f>
        <v>-</v>
      </c>
      <c r="T1987" s="38">
        <f t="shared" ref="T1987:T2050" ca="1" si="382">INDEX(INDIRECT("[Indicadores_Consolidado_2026_07_31.xlsx]"&amp;C1987&amp;"!$AF$37:$AF$64"),MATCH(B1987,INDIRECT("[Indicadores_Consolidado_2026_07_31.xlsx]"&amp;C1987&amp;"!$F$37:$F$64")))</f>
        <v>2.0010654996489552</v>
      </c>
      <c r="U1987" s="38" t="str">
        <f t="shared" ref="U1987:U2050" ca="1" si="383">INDEX(INDIRECT("[Indicadores_Consolidado_2026_07_31.xlsx]"&amp;C1987&amp;"!$AG$37:$AG$64"),MATCH(B1987,INDIRECT("[Indicadores_Consolidado_2026_07_31.xlsx]"&amp;C1987&amp;"!$F$37:$F$64")))</f>
        <v>-</v>
      </c>
      <c r="V1987" s="38"/>
      <c r="W1987" s="38"/>
    </row>
    <row r="1988" spans="1:23" x14ac:dyDescent="0.35">
      <c r="A1988" s="2" t="str">
        <f>BASE_NOTAS[[#This Row],[Sigla]]&amp;BASE_NOTAS[[#This Row],[CÓDIGO]]</f>
        <v>PBSS_DS_ES</v>
      </c>
      <c r="B1988" s="4" t="s">
        <v>197</v>
      </c>
      <c r="C1988" s="4" t="s">
        <v>77</v>
      </c>
      <c r="D1988" s="4" t="s">
        <v>146</v>
      </c>
      <c r="E1988" s="42">
        <v>49.41157342701645</v>
      </c>
      <c r="F1988" s="4" t="s">
        <v>471</v>
      </c>
      <c r="G198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53.351738107164202</v>
      </c>
      <c r="H198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88" s="38">
        <f t="shared" ca="1" si="372"/>
        <v>52.109285898076877</v>
      </c>
      <c r="K1988" s="38" t="str">
        <f t="shared" ca="1" si="373"/>
        <v>-</v>
      </c>
      <c r="L1988" s="38">
        <f t="shared" ca="1" si="374"/>
        <v>48.931116389548698</v>
      </c>
      <c r="M1988" s="38">
        <f t="shared" ca="1" si="375"/>
        <v>50.817757009345797</v>
      </c>
      <c r="N1988" s="38">
        <f t="shared" ca="1" si="376"/>
        <v>49.482343684013763</v>
      </c>
      <c r="O1988" s="38" t="str">
        <f t="shared" ca="1" si="377"/>
        <v>-</v>
      </c>
      <c r="P1988" s="38" t="str">
        <f t="shared" ca="1" si="378"/>
        <v>-</v>
      </c>
      <c r="Q1988" s="38">
        <f t="shared" ca="1" si="379"/>
        <v>42.048122581926258</v>
      </c>
      <c r="R1988" s="38">
        <f t="shared" ca="1" si="380"/>
        <v>49.41157342701645</v>
      </c>
      <c r="S1988" s="38" t="str">
        <f t="shared" ca="1" si="381"/>
        <v>-</v>
      </c>
      <c r="T1988" s="38">
        <f t="shared" ca="1" si="382"/>
        <v>53.351738107164202</v>
      </c>
      <c r="U1988" s="38" t="str">
        <f t="shared" ca="1" si="383"/>
        <v>-</v>
      </c>
      <c r="V1988" s="38"/>
      <c r="W1988" s="38"/>
    </row>
    <row r="1989" spans="1:23" x14ac:dyDescent="0.35">
      <c r="A1989" s="2" t="str">
        <f>BASE_NOTAS[[#This Row],[Sigla]]&amp;BASE_NOTAS[[#This Row],[CÓDIGO]]</f>
        <v>PESS_DS_ES</v>
      </c>
      <c r="B1989" s="4" t="s">
        <v>198</v>
      </c>
      <c r="C1989" s="4" t="s">
        <v>77</v>
      </c>
      <c r="D1989" s="4" t="s">
        <v>146</v>
      </c>
      <c r="E1989" s="42">
        <v>63.398370481536674</v>
      </c>
      <c r="F1989" s="4" t="s">
        <v>471</v>
      </c>
      <c r="G198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58.699251256976915</v>
      </c>
      <c r="H198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89" s="38">
        <f t="shared" ca="1" si="372"/>
        <v>49.617385075154175</v>
      </c>
      <c r="K1989" s="38" t="str">
        <f t="shared" ca="1" si="373"/>
        <v>-</v>
      </c>
      <c r="L1989" s="38">
        <f t="shared" ca="1" si="374"/>
        <v>61.401425178147285</v>
      </c>
      <c r="M1989" s="38">
        <f t="shared" ca="1" si="375"/>
        <v>56.542056074766343</v>
      </c>
      <c r="N1989" s="38">
        <f t="shared" ca="1" si="376"/>
        <v>63.739508741276438</v>
      </c>
      <c r="O1989" s="38" t="str">
        <f t="shared" ca="1" si="377"/>
        <v>-</v>
      </c>
      <c r="P1989" s="38" t="str">
        <f t="shared" ca="1" si="378"/>
        <v>-</v>
      </c>
      <c r="Q1989" s="38">
        <f t="shared" ca="1" si="379"/>
        <v>62.297029933830096</v>
      </c>
      <c r="R1989" s="38">
        <f t="shared" ca="1" si="380"/>
        <v>63.398370481536674</v>
      </c>
      <c r="S1989" s="38" t="str">
        <f t="shared" ca="1" si="381"/>
        <v>-</v>
      </c>
      <c r="T1989" s="38">
        <f t="shared" ca="1" si="382"/>
        <v>58.699251256976915</v>
      </c>
      <c r="U1989" s="38" t="str">
        <f t="shared" ca="1" si="383"/>
        <v>-</v>
      </c>
      <c r="V1989" s="38"/>
      <c r="W1989" s="38"/>
    </row>
    <row r="1990" spans="1:23" x14ac:dyDescent="0.35">
      <c r="A1990" s="2" t="str">
        <f>BASE_NOTAS[[#This Row],[Sigla]]&amp;BASE_NOTAS[[#This Row],[CÓDIGO]]</f>
        <v>PISS_DS_ES</v>
      </c>
      <c r="B1990" s="4" t="s">
        <v>199</v>
      </c>
      <c r="C1990" s="4" t="s">
        <v>77</v>
      </c>
      <c r="D1990" s="4" t="s">
        <v>146</v>
      </c>
      <c r="E1990" s="42">
        <v>0</v>
      </c>
      <c r="F1990" s="4" t="s">
        <v>471</v>
      </c>
      <c r="G199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2.3466831759512115</v>
      </c>
      <c r="H199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90" s="38">
        <f t="shared" ca="1" si="372"/>
        <v>0</v>
      </c>
      <c r="K1990" s="38" t="str">
        <f t="shared" ca="1" si="373"/>
        <v>-</v>
      </c>
      <c r="L1990" s="38">
        <f t="shared" ca="1" si="374"/>
        <v>0</v>
      </c>
      <c r="M1990" s="38">
        <f t="shared" ca="1" si="375"/>
        <v>0</v>
      </c>
      <c r="N1990" s="38">
        <f t="shared" ca="1" si="376"/>
        <v>0</v>
      </c>
      <c r="O1990" s="38" t="str">
        <f t="shared" ca="1" si="377"/>
        <v>-</v>
      </c>
      <c r="P1990" s="38" t="str">
        <f t="shared" ca="1" si="378"/>
        <v>-</v>
      </c>
      <c r="Q1990" s="38">
        <f t="shared" ca="1" si="379"/>
        <v>0</v>
      </c>
      <c r="R1990" s="38">
        <f t="shared" ca="1" si="380"/>
        <v>0</v>
      </c>
      <c r="S1990" s="38" t="str">
        <f t="shared" ca="1" si="381"/>
        <v>-</v>
      </c>
      <c r="T1990" s="38">
        <f t="shared" ca="1" si="382"/>
        <v>2.3466831759512115</v>
      </c>
      <c r="U1990" s="38" t="str">
        <f t="shared" ca="1" si="383"/>
        <v>-</v>
      </c>
      <c r="V1990" s="38"/>
      <c r="W1990" s="38"/>
    </row>
    <row r="1991" spans="1:23" x14ac:dyDescent="0.35">
      <c r="A1991" s="2" t="str">
        <f>BASE_NOTAS[[#This Row],[Sigla]]&amp;BASE_NOTAS[[#This Row],[CÓDIGO]]</f>
        <v>PRSS_DS_ES</v>
      </c>
      <c r="B1991" s="4" t="s">
        <v>200</v>
      </c>
      <c r="C1991" s="4" t="s">
        <v>77</v>
      </c>
      <c r="D1991" s="4" t="s">
        <v>146</v>
      </c>
      <c r="E1991" s="42">
        <v>72.224591504584552</v>
      </c>
      <c r="F1991" s="4" t="s">
        <v>471</v>
      </c>
      <c r="G199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75.400808710429061</v>
      </c>
      <c r="H199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91" s="38">
        <f t="shared" ca="1" si="372"/>
        <v>70.219446365215944</v>
      </c>
      <c r="K1991" s="38" t="str">
        <f t="shared" ca="1" si="373"/>
        <v>-</v>
      </c>
      <c r="L1991" s="38">
        <f t="shared" ca="1" si="374"/>
        <v>73.277909738717341</v>
      </c>
      <c r="M1991" s="38">
        <f t="shared" ca="1" si="375"/>
        <v>73.247663551401871</v>
      </c>
      <c r="N1991" s="38">
        <f t="shared" ca="1" si="376"/>
        <v>75.074675627736752</v>
      </c>
      <c r="O1991" s="38" t="str">
        <f t="shared" ca="1" si="377"/>
        <v>-</v>
      </c>
      <c r="P1991" s="38" t="str">
        <f t="shared" ca="1" si="378"/>
        <v>-</v>
      </c>
      <c r="Q1991" s="38">
        <f t="shared" ca="1" si="379"/>
        <v>73.568731092066187</v>
      </c>
      <c r="R1991" s="38">
        <f t="shared" ca="1" si="380"/>
        <v>72.224591504584552</v>
      </c>
      <c r="S1991" s="38" t="str">
        <f t="shared" ca="1" si="381"/>
        <v>-</v>
      </c>
      <c r="T1991" s="38">
        <f t="shared" ca="1" si="382"/>
        <v>75.400808710429061</v>
      </c>
      <c r="U1991" s="38" t="str">
        <f t="shared" ca="1" si="383"/>
        <v>-</v>
      </c>
      <c r="V1991" s="38"/>
      <c r="W1991" s="38"/>
    </row>
    <row r="1992" spans="1:23" x14ac:dyDescent="0.35">
      <c r="A1992" s="2" t="str">
        <f>BASE_NOTAS[[#This Row],[Sigla]]&amp;BASE_NOTAS[[#This Row],[CÓDIGO]]</f>
        <v>RJSS_DS_ES</v>
      </c>
      <c r="B1992" s="4" t="s">
        <v>201</v>
      </c>
      <c r="C1992" s="4" t="s">
        <v>77</v>
      </c>
      <c r="D1992" s="4" t="s">
        <v>146</v>
      </c>
      <c r="E1992" s="42">
        <v>93.867757252934766</v>
      </c>
      <c r="F1992" s="4" t="s">
        <v>471</v>
      </c>
      <c r="G199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95.457599818300267</v>
      </c>
      <c r="H199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92" s="38">
        <f t="shared" ca="1" si="372"/>
        <v>88.681638852158002</v>
      </c>
      <c r="K1992" s="38" t="str">
        <f t="shared" ca="1" si="373"/>
        <v>-</v>
      </c>
      <c r="L1992" s="38">
        <f t="shared" ca="1" si="374"/>
        <v>93.34916864608077</v>
      </c>
      <c r="M1992" s="38">
        <f t="shared" ca="1" si="375"/>
        <v>94.976635514018696</v>
      </c>
      <c r="N1992" s="38">
        <f t="shared" ca="1" si="376"/>
        <v>97.335499943942125</v>
      </c>
      <c r="O1992" s="38" t="str">
        <f t="shared" ca="1" si="377"/>
        <v>-</v>
      </c>
      <c r="P1992" s="38" t="str">
        <f t="shared" ca="1" si="378"/>
        <v>-</v>
      </c>
      <c r="Q1992" s="38">
        <f t="shared" ca="1" si="379"/>
        <v>93.8726625090667</v>
      </c>
      <c r="R1992" s="38">
        <f t="shared" ca="1" si="380"/>
        <v>93.867757252934766</v>
      </c>
      <c r="S1992" s="38" t="str">
        <f t="shared" ca="1" si="381"/>
        <v>-</v>
      </c>
      <c r="T1992" s="38">
        <f t="shared" ca="1" si="382"/>
        <v>95.457599818300267</v>
      </c>
      <c r="U1992" s="38" t="str">
        <f t="shared" ca="1" si="383"/>
        <v>-</v>
      </c>
      <c r="V1992" s="38"/>
      <c r="W1992" s="38"/>
    </row>
    <row r="1993" spans="1:23" x14ac:dyDescent="0.35">
      <c r="A1993" s="2" t="str">
        <f>BASE_NOTAS[[#This Row],[Sigla]]&amp;BASE_NOTAS[[#This Row],[CÓDIGO]]</f>
        <v>RNSS_DS_ES</v>
      </c>
      <c r="B1993" s="4" t="s">
        <v>202</v>
      </c>
      <c r="C1993" s="4" t="s">
        <v>77</v>
      </c>
      <c r="D1993" s="4" t="s">
        <v>146</v>
      </c>
      <c r="E1993" s="42">
        <v>31.516993620634342</v>
      </c>
      <c r="F1993" s="4" t="s">
        <v>471</v>
      </c>
      <c r="G199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35.829623976474572</v>
      </c>
      <c r="H199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93" s="38">
        <f t="shared" ca="1" si="372"/>
        <v>22.949508034072064</v>
      </c>
      <c r="K1993" s="38" t="str">
        <f t="shared" ca="1" si="373"/>
        <v>-</v>
      </c>
      <c r="L1993" s="38">
        <f t="shared" ca="1" si="374"/>
        <v>20.308788598574825</v>
      </c>
      <c r="M1993" s="38">
        <f t="shared" ca="1" si="375"/>
        <v>19.626168224299068</v>
      </c>
      <c r="N1993" s="38">
        <f t="shared" ca="1" si="376"/>
        <v>21.499527157567865</v>
      </c>
      <c r="O1993" s="38" t="str">
        <f t="shared" ca="1" si="377"/>
        <v>-</v>
      </c>
      <c r="P1993" s="38" t="str">
        <f t="shared" ca="1" si="378"/>
        <v>-</v>
      </c>
      <c r="Q1993" s="38">
        <f t="shared" ca="1" si="379"/>
        <v>23.546518247243124</v>
      </c>
      <c r="R1993" s="38">
        <f t="shared" ca="1" si="380"/>
        <v>31.516993620634342</v>
      </c>
      <c r="S1993" s="38" t="str">
        <f t="shared" ca="1" si="381"/>
        <v>-</v>
      </c>
      <c r="T1993" s="38">
        <f t="shared" ca="1" si="382"/>
        <v>35.829623976474572</v>
      </c>
      <c r="U1993" s="38" t="str">
        <f t="shared" ca="1" si="383"/>
        <v>-</v>
      </c>
      <c r="V1993" s="38"/>
      <c r="W1993" s="38"/>
    </row>
    <row r="1994" spans="1:23" x14ac:dyDescent="0.35">
      <c r="A1994" s="2" t="str">
        <f>BASE_NOTAS[[#This Row],[Sigla]]&amp;BASE_NOTAS[[#This Row],[CÓDIGO]]</f>
        <v>ROSS_DS_ES</v>
      </c>
      <c r="B1994" s="4" t="s">
        <v>203</v>
      </c>
      <c r="C1994" s="4" t="s">
        <v>77</v>
      </c>
      <c r="D1994" s="4" t="s">
        <v>146</v>
      </c>
      <c r="E1994" s="42">
        <v>18.09125137070864</v>
      </c>
      <c r="F1994" s="4" t="s">
        <v>471</v>
      </c>
      <c r="G199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199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94" s="38">
        <f t="shared" ca="1" si="372"/>
        <v>6.7724164607689943</v>
      </c>
      <c r="K1994" s="38" t="str">
        <f t="shared" ca="1" si="373"/>
        <v>-</v>
      </c>
      <c r="L1994" s="38">
        <f t="shared" ca="1" si="374"/>
        <v>1.0688836104513071</v>
      </c>
      <c r="M1994" s="38">
        <f t="shared" ca="1" si="375"/>
        <v>3.2710280373831773</v>
      </c>
      <c r="N1994" s="38">
        <f t="shared" ca="1" si="376"/>
        <v>8.6423037433124357</v>
      </c>
      <c r="O1994" s="38" t="str">
        <f t="shared" ca="1" si="377"/>
        <v>-</v>
      </c>
      <c r="P1994" s="38" t="str">
        <f t="shared" ca="1" si="378"/>
        <v>-</v>
      </c>
      <c r="Q1994" s="38">
        <f t="shared" ca="1" si="379"/>
        <v>7.2205883401126476</v>
      </c>
      <c r="R1994" s="38">
        <f t="shared" ca="1" si="380"/>
        <v>18.09125137070864</v>
      </c>
      <c r="S1994" s="38" t="str">
        <f t="shared" ca="1" si="381"/>
        <v>-</v>
      </c>
      <c r="T1994" s="38">
        <f t="shared" ca="1" si="382"/>
        <v>0</v>
      </c>
      <c r="U1994" s="38" t="str">
        <f t="shared" ca="1" si="383"/>
        <v>-</v>
      </c>
      <c r="V1994" s="38"/>
      <c r="W1994" s="38"/>
    </row>
    <row r="1995" spans="1:23" x14ac:dyDescent="0.35">
      <c r="A1995" s="2" t="str">
        <f>BASE_NOTAS[[#This Row],[Sigla]]&amp;BASE_NOTAS[[#This Row],[CÓDIGO]]</f>
        <v>RRSS_DS_ES</v>
      </c>
      <c r="B1995" s="4" t="s">
        <v>204</v>
      </c>
      <c r="C1995" s="4" t="s">
        <v>77</v>
      </c>
      <c r="D1995" s="4" t="s">
        <v>146</v>
      </c>
      <c r="E1995" s="42">
        <v>51.967955928889076</v>
      </c>
      <c r="F1995" s="4" t="s">
        <v>471</v>
      </c>
      <c r="G199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58.61026379961487</v>
      </c>
      <c r="H199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95" s="38">
        <f t="shared" ca="1" si="372"/>
        <v>28.208540611923468</v>
      </c>
      <c r="K1995" s="38" t="str">
        <f t="shared" ca="1" si="373"/>
        <v>-</v>
      </c>
      <c r="L1995" s="38">
        <f t="shared" ca="1" si="374"/>
        <v>22.090261282660336</v>
      </c>
      <c r="M1995" s="38">
        <f t="shared" ca="1" si="375"/>
        <v>38.668224299065422</v>
      </c>
      <c r="N1995" s="38">
        <f t="shared" ca="1" si="376"/>
        <v>33.934548132811635</v>
      </c>
      <c r="O1995" s="38" t="str">
        <f t="shared" ca="1" si="377"/>
        <v>-</v>
      </c>
      <c r="P1995" s="38" t="str">
        <f t="shared" ca="1" si="378"/>
        <v>-</v>
      </c>
      <c r="Q1995" s="38">
        <f t="shared" ca="1" si="379"/>
        <v>49.484217235708442</v>
      </c>
      <c r="R1995" s="38">
        <f t="shared" ca="1" si="380"/>
        <v>51.967955928889076</v>
      </c>
      <c r="S1995" s="38" t="str">
        <f t="shared" ca="1" si="381"/>
        <v>-</v>
      </c>
      <c r="T1995" s="38">
        <f t="shared" ca="1" si="382"/>
        <v>58.61026379961487</v>
      </c>
      <c r="U1995" s="38" t="str">
        <f t="shared" ca="1" si="383"/>
        <v>-</v>
      </c>
      <c r="V1995" s="38"/>
      <c r="W1995" s="38"/>
    </row>
    <row r="1996" spans="1:23" x14ac:dyDescent="0.35">
      <c r="A1996" s="2" t="str">
        <f>BASE_NOTAS[[#This Row],[Sigla]]&amp;BASE_NOTAS[[#This Row],[CÓDIGO]]</f>
        <v>RSSS_DS_ES</v>
      </c>
      <c r="B1996" s="4" t="s">
        <v>205</v>
      </c>
      <c r="C1996" s="4" t="s">
        <v>77</v>
      </c>
      <c r="D1996" s="4" t="s">
        <v>146</v>
      </c>
      <c r="E1996" s="42">
        <v>68.779812891446767</v>
      </c>
      <c r="F1996" s="4" t="s">
        <v>471</v>
      </c>
      <c r="G199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70.274168920082019</v>
      </c>
      <c r="H199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96" s="38">
        <f t="shared" ca="1" si="372"/>
        <v>42.021762248745183</v>
      </c>
      <c r="K1996" s="38" t="str">
        <f t="shared" ca="1" si="373"/>
        <v>-</v>
      </c>
      <c r="L1996" s="38">
        <f t="shared" ca="1" si="374"/>
        <v>68.527315914489321</v>
      </c>
      <c r="M1996" s="38">
        <f t="shared" ca="1" si="375"/>
        <v>73.481308411214968</v>
      </c>
      <c r="N1996" s="38">
        <f t="shared" ca="1" si="376"/>
        <v>73.95845116094759</v>
      </c>
      <c r="O1996" s="38" t="str">
        <f t="shared" ca="1" si="377"/>
        <v>-</v>
      </c>
      <c r="P1996" s="38" t="str">
        <f t="shared" ca="1" si="378"/>
        <v>-</v>
      </c>
      <c r="Q1996" s="38">
        <f t="shared" ca="1" si="379"/>
        <v>70.181838195749435</v>
      </c>
      <c r="R1996" s="38">
        <f t="shared" ca="1" si="380"/>
        <v>68.779812891446767</v>
      </c>
      <c r="S1996" s="38" t="str">
        <f t="shared" ca="1" si="381"/>
        <v>-</v>
      </c>
      <c r="T1996" s="38">
        <f t="shared" ca="1" si="382"/>
        <v>70.274168920082019</v>
      </c>
      <c r="U1996" s="38" t="str">
        <f t="shared" ca="1" si="383"/>
        <v>-</v>
      </c>
      <c r="V1996" s="38"/>
      <c r="W1996" s="38"/>
    </row>
    <row r="1997" spans="1:23" x14ac:dyDescent="0.35">
      <c r="A1997" s="2" t="str">
        <f>BASE_NOTAS[[#This Row],[Sigla]]&amp;BASE_NOTAS[[#This Row],[CÓDIGO]]</f>
        <v>SCSS_DS_ES</v>
      </c>
      <c r="B1997" s="4" t="s">
        <v>194</v>
      </c>
      <c r="C1997" s="4" t="s">
        <v>77</v>
      </c>
      <c r="D1997" s="4" t="s">
        <v>146</v>
      </c>
      <c r="E1997" s="42">
        <v>58.153001588126074</v>
      </c>
      <c r="F1997" s="4" t="s">
        <v>471</v>
      </c>
      <c r="G199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62.990876709234946</v>
      </c>
      <c r="H199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97" s="38">
        <f t="shared" ca="1" si="372"/>
        <v>39.971723110666481</v>
      </c>
      <c r="K1997" s="38" t="str">
        <f t="shared" ca="1" si="373"/>
        <v>-</v>
      </c>
      <c r="L1997" s="38">
        <f t="shared" ca="1" si="374"/>
        <v>57.482185273159146</v>
      </c>
      <c r="M1997" s="38">
        <f t="shared" ca="1" si="375"/>
        <v>58.411214953271028</v>
      </c>
      <c r="N1997" s="38">
        <f t="shared" ca="1" si="376"/>
        <v>62.848937074226505</v>
      </c>
      <c r="O1997" s="38" t="str">
        <f t="shared" ca="1" si="377"/>
        <v>-</v>
      </c>
      <c r="P1997" s="38" t="str">
        <f t="shared" ca="1" si="378"/>
        <v>-</v>
      </c>
      <c r="Q1997" s="38">
        <f t="shared" ca="1" si="379"/>
        <v>57.373132977599042</v>
      </c>
      <c r="R1997" s="38">
        <f t="shared" ca="1" si="380"/>
        <v>58.153001588126074</v>
      </c>
      <c r="S1997" s="38" t="str">
        <f t="shared" ca="1" si="381"/>
        <v>-</v>
      </c>
      <c r="T1997" s="38">
        <f t="shared" ca="1" si="382"/>
        <v>62.990876709234946</v>
      </c>
      <c r="U1997" s="38" t="str">
        <f t="shared" ca="1" si="383"/>
        <v>-</v>
      </c>
      <c r="V1997" s="38"/>
      <c r="W1997" s="38"/>
    </row>
    <row r="1998" spans="1:23" x14ac:dyDescent="0.35">
      <c r="A1998" s="2" t="str">
        <f>BASE_NOTAS[[#This Row],[Sigla]]&amp;BASE_NOTAS[[#This Row],[CÓDIGO]]</f>
        <v>SESS_DS_ES</v>
      </c>
      <c r="B1998" s="4" t="s">
        <v>206</v>
      </c>
      <c r="C1998" s="4" t="s">
        <v>77</v>
      </c>
      <c r="D1998" s="4" t="s">
        <v>146</v>
      </c>
      <c r="E1998" s="42">
        <v>44.066431213408841</v>
      </c>
      <c r="F1998" s="4" t="s">
        <v>471</v>
      </c>
      <c r="G199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47.524269846592276</v>
      </c>
      <c r="H199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98" s="38">
        <f t="shared" ca="1" si="372"/>
        <v>42.388501620513196</v>
      </c>
      <c r="K1998" s="38" t="str">
        <f t="shared" ca="1" si="373"/>
        <v>-</v>
      </c>
      <c r="L1998" s="38">
        <f t="shared" ca="1" si="374"/>
        <v>53.08788598574823</v>
      </c>
      <c r="M1998" s="38">
        <f t="shared" ca="1" si="375"/>
        <v>54.088785046728958</v>
      </c>
      <c r="N1998" s="38">
        <f t="shared" ca="1" si="376"/>
        <v>47.289710491970226</v>
      </c>
      <c r="O1998" s="38" t="str">
        <f t="shared" ca="1" si="377"/>
        <v>-</v>
      </c>
      <c r="P1998" s="38" t="str">
        <f t="shared" ca="1" si="378"/>
        <v>-</v>
      </c>
      <c r="Q1998" s="38">
        <f t="shared" ca="1" si="379"/>
        <v>43.678753245443346</v>
      </c>
      <c r="R1998" s="38">
        <f t="shared" ca="1" si="380"/>
        <v>44.066431213408841</v>
      </c>
      <c r="S1998" s="38" t="str">
        <f t="shared" ca="1" si="381"/>
        <v>-</v>
      </c>
      <c r="T1998" s="38">
        <f t="shared" ca="1" si="382"/>
        <v>47.524269846592276</v>
      </c>
      <c r="U1998" s="38" t="str">
        <f t="shared" ca="1" si="383"/>
        <v>-</v>
      </c>
      <c r="V1998" s="38"/>
      <c r="W1998" s="38"/>
    </row>
    <row r="1999" spans="1:23" x14ac:dyDescent="0.35">
      <c r="A1999" s="2" t="str">
        <f>BASE_NOTAS[[#This Row],[Sigla]]&amp;BASE_NOTAS[[#This Row],[CÓDIGO]]</f>
        <v>SPSS_DS_ES</v>
      </c>
      <c r="B1999" s="4" t="s">
        <v>186</v>
      </c>
      <c r="C1999" s="4" t="s">
        <v>77</v>
      </c>
      <c r="D1999" s="4" t="s">
        <v>146</v>
      </c>
      <c r="E1999" s="42">
        <v>100</v>
      </c>
      <c r="F1999" s="4" t="s">
        <v>471</v>
      </c>
      <c r="G199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199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1999" s="38">
        <f t="shared" ca="1" si="372"/>
        <v>100</v>
      </c>
      <c r="K1999" s="38" t="str">
        <f t="shared" ca="1" si="373"/>
        <v>-</v>
      </c>
      <c r="L1999" s="38">
        <f t="shared" ca="1" si="374"/>
        <v>100</v>
      </c>
      <c r="M1999" s="38">
        <f t="shared" ca="1" si="375"/>
        <v>100</v>
      </c>
      <c r="N1999" s="38">
        <f t="shared" ca="1" si="376"/>
        <v>100</v>
      </c>
      <c r="O1999" s="38" t="str">
        <f t="shared" ca="1" si="377"/>
        <v>-</v>
      </c>
      <c r="P1999" s="38" t="str">
        <f t="shared" ca="1" si="378"/>
        <v>-</v>
      </c>
      <c r="Q1999" s="38">
        <f t="shared" ca="1" si="379"/>
        <v>100</v>
      </c>
      <c r="R1999" s="38">
        <f t="shared" ca="1" si="380"/>
        <v>100</v>
      </c>
      <c r="S1999" s="38" t="str">
        <f t="shared" ca="1" si="381"/>
        <v>-</v>
      </c>
      <c r="T1999" s="38">
        <f t="shared" ca="1" si="382"/>
        <v>100</v>
      </c>
      <c r="U1999" s="38" t="str">
        <f t="shared" ca="1" si="383"/>
        <v>-</v>
      </c>
      <c r="V1999" s="38"/>
      <c r="W1999" s="38"/>
    </row>
    <row r="2000" spans="1:23" x14ac:dyDescent="0.35">
      <c r="A2000" s="2" t="str">
        <f>BASE_NOTAS[[#This Row],[Sigla]]&amp;BASE_NOTAS[[#This Row],[CÓDIGO]]</f>
        <v>TOSS_DS_ES</v>
      </c>
      <c r="B2000" s="4" t="s">
        <v>185</v>
      </c>
      <c r="C2000" s="4" t="s">
        <v>77</v>
      </c>
      <c r="D2000" s="4" t="s">
        <v>146</v>
      </c>
      <c r="E2000" s="42">
        <v>25.754821214054751</v>
      </c>
      <c r="F2000" s="4" t="s">
        <v>471</v>
      </c>
      <c r="G200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27.009010454056721</v>
      </c>
      <c r="H200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00" s="38">
        <f t="shared" ca="1" si="372"/>
        <v>23.806671944298579</v>
      </c>
      <c r="K2000" s="38" t="str">
        <f t="shared" ca="1" si="373"/>
        <v>-</v>
      </c>
      <c r="L2000" s="38">
        <f t="shared" ca="1" si="374"/>
        <v>24.821852731591452</v>
      </c>
      <c r="M2000" s="38">
        <f t="shared" ca="1" si="375"/>
        <v>27.686915887850468</v>
      </c>
      <c r="N2000" s="38">
        <f t="shared" ca="1" si="376"/>
        <v>33.14388132737718</v>
      </c>
      <c r="O2000" s="38" t="str">
        <f t="shared" ca="1" si="377"/>
        <v>-</v>
      </c>
      <c r="P2000" s="38" t="str">
        <f t="shared" ca="1" si="378"/>
        <v>-</v>
      </c>
      <c r="Q2000" s="38">
        <f t="shared" ca="1" si="379"/>
        <v>28.999022655110128</v>
      </c>
      <c r="R2000" s="38">
        <f t="shared" ca="1" si="380"/>
        <v>25.754821214054751</v>
      </c>
      <c r="S2000" s="38" t="str">
        <f t="shared" ca="1" si="381"/>
        <v>-</v>
      </c>
      <c r="T2000" s="38">
        <f t="shared" ca="1" si="382"/>
        <v>27.009010454056721</v>
      </c>
      <c r="U2000" s="38" t="str">
        <f t="shared" ca="1" si="383"/>
        <v>-</v>
      </c>
      <c r="V2000" s="38"/>
      <c r="W2000" s="38"/>
    </row>
    <row r="2001" spans="1:23" x14ac:dyDescent="0.35">
      <c r="A2001" s="2" t="str">
        <f>BASE_NOTAS[[#This Row],[Sigla]]&amp;BASE_NOTAS[[#This Row],[CÓDIGO]]</f>
        <v>ACSS_EV</v>
      </c>
      <c r="B2001" s="4" t="s">
        <v>156</v>
      </c>
      <c r="C2001" s="4" t="s">
        <v>78</v>
      </c>
      <c r="D2001" s="4" t="s">
        <v>147</v>
      </c>
      <c r="E2001" s="42">
        <v>39.401398589384883</v>
      </c>
      <c r="F2001" s="4" t="s">
        <v>471</v>
      </c>
      <c r="G200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28.420424504311669</v>
      </c>
      <c r="H200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001" s="38">
        <f t="shared" ca="1" si="372"/>
        <v>30.171826920619381</v>
      </c>
      <c r="K2001" s="38">
        <f t="shared" ca="1" si="373"/>
        <v>33.858980011094033</v>
      </c>
      <c r="L2001" s="38">
        <f t="shared" ca="1" si="374"/>
        <v>26.692011304951862</v>
      </c>
      <c r="M2001" s="38">
        <f t="shared" ca="1" si="375"/>
        <v>31.621365673054044</v>
      </c>
      <c r="N2001" s="38">
        <f t="shared" ca="1" si="376"/>
        <v>34.511530859483116</v>
      </c>
      <c r="O2001" s="38">
        <f t="shared" ca="1" si="377"/>
        <v>28.218233136237316</v>
      </c>
      <c r="P2001" s="38">
        <f t="shared" ca="1" si="378"/>
        <v>32.167336853646333</v>
      </c>
      <c r="Q2001" s="38">
        <f t="shared" ca="1" si="379"/>
        <v>36.944257962048489</v>
      </c>
      <c r="R2001" s="38">
        <f t="shared" ca="1" si="380"/>
        <v>39.401398589384883</v>
      </c>
      <c r="S2001" s="38">
        <f t="shared" ca="1" si="381"/>
        <v>28.420424504311669</v>
      </c>
      <c r="T2001" s="38" t="str">
        <f t="shared" ca="1" si="382"/>
        <v>-</v>
      </c>
      <c r="U2001" s="38" t="str">
        <f t="shared" ca="1" si="383"/>
        <v>-</v>
      </c>
      <c r="V2001" s="38"/>
      <c r="W2001" s="38"/>
    </row>
    <row r="2002" spans="1:23" x14ac:dyDescent="0.35">
      <c r="A2002" s="2" t="str">
        <f>BASE_NOTAS[[#This Row],[Sigla]]&amp;BASE_NOTAS[[#This Row],[CÓDIGO]]</f>
        <v>ALSS_EV</v>
      </c>
      <c r="B2002" s="4" t="s">
        <v>157</v>
      </c>
      <c r="C2002" s="4" t="s">
        <v>78</v>
      </c>
      <c r="D2002" s="4" t="s">
        <v>147</v>
      </c>
      <c r="E2002" s="42">
        <v>64.454634660219256</v>
      </c>
      <c r="F2002" s="4" t="s">
        <v>471</v>
      </c>
      <c r="G200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56.983773317465563</v>
      </c>
      <c r="H200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002" s="38">
        <f t="shared" ca="1" si="372"/>
        <v>55.647220445101723</v>
      </c>
      <c r="K2002" s="38">
        <f t="shared" ca="1" si="373"/>
        <v>61.003780868723325</v>
      </c>
      <c r="L2002" s="38">
        <f t="shared" ca="1" si="374"/>
        <v>61.835499948703415</v>
      </c>
      <c r="M2002" s="38">
        <f t="shared" ca="1" si="375"/>
        <v>62.136529203102178</v>
      </c>
      <c r="N2002" s="38">
        <f t="shared" ca="1" si="376"/>
        <v>66.242021846302521</v>
      </c>
      <c r="O2002" s="38">
        <f t="shared" ca="1" si="377"/>
        <v>61.289730084688685</v>
      </c>
      <c r="P2002" s="38">
        <f t="shared" ca="1" si="378"/>
        <v>62.195405593962306</v>
      </c>
      <c r="Q2002" s="38">
        <f t="shared" ca="1" si="379"/>
        <v>65.01302897735124</v>
      </c>
      <c r="R2002" s="38">
        <f t="shared" ca="1" si="380"/>
        <v>64.454634660219256</v>
      </c>
      <c r="S2002" s="38">
        <f t="shared" ca="1" si="381"/>
        <v>56.983773317465563</v>
      </c>
      <c r="T2002" s="38" t="str">
        <f t="shared" ca="1" si="382"/>
        <v>-</v>
      </c>
      <c r="U2002" s="38" t="str">
        <f t="shared" ca="1" si="383"/>
        <v>-</v>
      </c>
      <c r="V2002" s="38"/>
      <c r="W2002" s="38"/>
    </row>
    <row r="2003" spans="1:23" x14ac:dyDescent="0.35">
      <c r="A2003" s="2" t="str">
        <f>BASE_NOTAS[[#This Row],[Sigla]]&amp;BASE_NOTAS[[#This Row],[CÓDIGO]]</f>
        <v>AMSS_EV</v>
      </c>
      <c r="B2003" s="4" t="s">
        <v>158</v>
      </c>
      <c r="C2003" s="4" t="s">
        <v>78</v>
      </c>
      <c r="D2003" s="4" t="s">
        <v>147</v>
      </c>
      <c r="E2003" s="42">
        <v>31.223103528027124</v>
      </c>
      <c r="F2003" s="4" t="s">
        <v>471</v>
      </c>
      <c r="G200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23.552086518318276</v>
      </c>
      <c r="H200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003" s="38">
        <f t="shared" ca="1" si="372"/>
        <v>19.219830423893612</v>
      </c>
      <c r="K2003" s="38">
        <f t="shared" ca="1" si="373"/>
        <v>26.665969203932676</v>
      </c>
      <c r="L2003" s="38">
        <f t="shared" ca="1" si="374"/>
        <v>23.524232985317227</v>
      </c>
      <c r="M2003" s="38">
        <f t="shared" ca="1" si="375"/>
        <v>30.537035448001376</v>
      </c>
      <c r="N2003" s="38">
        <f t="shared" ca="1" si="376"/>
        <v>26.552551456928953</v>
      </c>
      <c r="O2003" s="38">
        <f t="shared" ca="1" si="377"/>
        <v>39.192997205494983</v>
      </c>
      <c r="P2003" s="38">
        <f t="shared" ca="1" si="378"/>
        <v>33.666725122376363</v>
      </c>
      <c r="Q2003" s="38">
        <f t="shared" ca="1" si="379"/>
        <v>26.994448923022091</v>
      </c>
      <c r="R2003" s="38">
        <f t="shared" ca="1" si="380"/>
        <v>31.223103528027124</v>
      </c>
      <c r="S2003" s="38">
        <f t="shared" ca="1" si="381"/>
        <v>23.552086518318276</v>
      </c>
      <c r="T2003" s="38" t="str">
        <f t="shared" ca="1" si="382"/>
        <v>-</v>
      </c>
      <c r="U2003" s="38" t="str">
        <f t="shared" ca="1" si="383"/>
        <v>-</v>
      </c>
      <c r="V2003" s="38"/>
      <c r="W2003" s="38"/>
    </row>
    <row r="2004" spans="1:23" x14ac:dyDescent="0.35">
      <c r="A2004" s="2" t="str">
        <f>BASE_NOTAS[[#This Row],[Sigla]]&amp;BASE_NOTAS[[#This Row],[CÓDIGO]]</f>
        <v>APSS_EV</v>
      </c>
      <c r="B2004" s="4" t="s">
        <v>184</v>
      </c>
      <c r="C2004" s="4" t="s">
        <v>78</v>
      </c>
      <c r="D2004" s="4" t="s">
        <v>147</v>
      </c>
      <c r="E2004" s="42">
        <v>13.971194536388197</v>
      </c>
      <c r="F2004" s="4" t="s">
        <v>471</v>
      </c>
      <c r="G200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12.130586526834037</v>
      </c>
      <c r="H200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004" s="38">
        <f t="shared" ca="1" si="372"/>
        <v>1.0073865087069862</v>
      </c>
      <c r="K2004" s="38">
        <f t="shared" ca="1" si="373"/>
        <v>0</v>
      </c>
      <c r="L2004" s="38">
        <f t="shared" ca="1" si="374"/>
        <v>0</v>
      </c>
      <c r="M2004" s="38">
        <f t="shared" ca="1" si="375"/>
        <v>10.464619905835903</v>
      </c>
      <c r="N2004" s="38">
        <f t="shared" ca="1" si="376"/>
        <v>9.2852795920815652</v>
      </c>
      <c r="O2004" s="38">
        <f t="shared" ca="1" si="377"/>
        <v>9.9206431105691308</v>
      </c>
      <c r="P2004" s="38">
        <f t="shared" ca="1" si="378"/>
        <v>1.1031297291942224</v>
      </c>
      <c r="Q2004" s="38">
        <f t="shared" ca="1" si="379"/>
        <v>14.396132504384823</v>
      </c>
      <c r="R2004" s="38">
        <f t="shared" ca="1" si="380"/>
        <v>13.971194536388197</v>
      </c>
      <c r="S2004" s="38">
        <f t="shared" ca="1" si="381"/>
        <v>12.130586526834037</v>
      </c>
      <c r="T2004" s="38" t="str">
        <f t="shared" ca="1" si="382"/>
        <v>-</v>
      </c>
      <c r="U2004" s="38" t="str">
        <f t="shared" ca="1" si="383"/>
        <v>-</v>
      </c>
      <c r="V2004" s="38"/>
      <c r="W2004" s="38"/>
    </row>
    <row r="2005" spans="1:23" x14ac:dyDescent="0.35">
      <c r="A2005" s="2" t="str">
        <f>BASE_NOTAS[[#This Row],[Sigla]]&amp;BASE_NOTAS[[#This Row],[CÓDIGO]]</f>
        <v>BASS_EV</v>
      </c>
      <c r="B2005" s="4" t="s">
        <v>187</v>
      </c>
      <c r="C2005" s="4" t="s">
        <v>78</v>
      </c>
      <c r="D2005" s="4" t="s">
        <v>147</v>
      </c>
      <c r="E2005" s="42">
        <v>70.878514984721448</v>
      </c>
      <c r="F2005" s="4" t="s">
        <v>471</v>
      </c>
      <c r="G200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65.825572880142687</v>
      </c>
      <c r="H200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005" s="38">
        <f t="shared" ca="1" si="372"/>
        <v>66.605526221417477</v>
      </c>
      <c r="K2005" s="38">
        <f t="shared" ca="1" si="373"/>
        <v>64.984515331725191</v>
      </c>
      <c r="L2005" s="38">
        <f t="shared" ca="1" si="374"/>
        <v>67.598226992569622</v>
      </c>
      <c r="M2005" s="38">
        <f t="shared" ca="1" si="375"/>
        <v>66.95493954154135</v>
      </c>
      <c r="N2005" s="38">
        <f t="shared" ca="1" si="376"/>
        <v>68.786502690556873</v>
      </c>
      <c r="O2005" s="38">
        <f t="shared" ca="1" si="377"/>
        <v>64.26213846140999</v>
      </c>
      <c r="P2005" s="38">
        <f t="shared" ca="1" si="378"/>
        <v>66.942656405011647</v>
      </c>
      <c r="Q2005" s="38">
        <f t="shared" ca="1" si="379"/>
        <v>69.53934798258507</v>
      </c>
      <c r="R2005" s="38">
        <f t="shared" ca="1" si="380"/>
        <v>70.878514984721448</v>
      </c>
      <c r="S2005" s="38">
        <f t="shared" ca="1" si="381"/>
        <v>65.825572880142687</v>
      </c>
      <c r="T2005" s="38" t="str">
        <f t="shared" ca="1" si="382"/>
        <v>-</v>
      </c>
      <c r="U2005" s="38" t="str">
        <f t="shared" ca="1" si="383"/>
        <v>-</v>
      </c>
      <c r="V2005" s="38"/>
      <c r="W2005" s="38"/>
    </row>
    <row r="2006" spans="1:23" x14ac:dyDescent="0.35">
      <c r="A2006" s="2" t="str">
        <f>BASE_NOTAS[[#This Row],[Sigla]]&amp;BASE_NOTAS[[#This Row],[CÓDIGO]]</f>
        <v>CESS_EV</v>
      </c>
      <c r="B2006" s="4" t="s">
        <v>188</v>
      </c>
      <c r="C2006" s="4" t="s">
        <v>78</v>
      </c>
      <c r="D2006" s="4" t="s">
        <v>147</v>
      </c>
      <c r="E2006" s="42">
        <v>79.445613818642144</v>
      </c>
      <c r="F2006" s="4" t="s">
        <v>471</v>
      </c>
      <c r="G200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73.899187055981571</v>
      </c>
      <c r="H200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006" s="38">
        <f t="shared" ca="1" si="372"/>
        <v>75.535546523799724</v>
      </c>
      <c r="K2006" s="38">
        <f t="shared" ca="1" si="373"/>
        <v>78.227317429594166</v>
      </c>
      <c r="L2006" s="38">
        <f t="shared" ca="1" si="374"/>
        <v>75.472640920287887</v>
      </c>
      <c r="M2006" s="38">
        <f t="shared" ca="1" si="375"/>
        <v>72.89683505746379</v>
      </c>
      <c r="N2006" s="38">
        <f t="shared" ca="1" si="376"/>
        <v>81.307075920955924</v>
      </c>
      <c r="O2006" s="38">
        <f t="shared" ca="1" si="377"/>
        <v>74.411947158643912</v>
      </c>
      <c r="P2006" s="38">
        <f t="shared" ca="1" si="378"/>
        <v>77.424560650925343</v>
      </c>
      <c r="Q2006" s="38">
        <f t="shared" ca="1" si="379"/>
        <v>78.736247768442098</v>
      </c>
      <c r="R2006" s="38">
        <f t="shared" ca="1" si="380"/>
        <v>79.445613818642144</v>
      </c>
      <c r="S2006" s="38">
        <f t="shared" ca="1" si="381"/>
        <v>73.899187055981571</v>
      </c>
      <c r="T2006" s="38" t="str">
        <f t="shared" ca="1" si="382"/>
        <v>-</v>
      </c>
      <c r="U2006" s="38" t="str">
        <f t="shared" ca="1" si="383"/>
        <v>-</v>
      </c>
      <c r="V2006" s="38"/>
      <c r="W2006" s="38"/>
    </row>
    <row r="2007" spans="1:23" x14ac:dyDescent="0.35">
      <c r="A2007" s="2" t="str">
        <f>BASE_NOTAS[[#This Row],[Sigla]]&amp;BASE_NOTAS[[#This Row],[CÓDIGO]]</f>
        <v>DFSS_EV</v>
      </c>
      <c r="B2007" s="4" t="s">
        <v>189</v>
      </c>
      <c r="C2007" s="4" t="s">
        <v>78</v>
      </c>
      <c r="D2007" s="4" t="s">
        <v>147</v>
      </c>
      <c r="E2007" s="42">
        <v>71.966249136969012</v>
      </c>
      <c r="F2007" s="4" t="s">
        <v>471</v>
      </c>
      <c r="G200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68.607363630196431</v>
      </c>
      <c r="H200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007" s="38">
        <f t="shared" ca="1" si="372"/>
        <v>56.557984789268367</v>
      </c>
      <c r="K2007" s="38">
        <f t="shared" ca="1" si="373"/>
        <v>59.495234097907456</v>
      </c>
      <c r="L2007" s="38">
        <f t="shared" ca="1" si="374"/>
        <v>66.829185285898745</v>
      </c>
      <c r="M2007" s="38">
        <f t="shared" ca="1" si="375"/>
        <v>64.191346452873375</v>
      </c>
      <c r="N2007" s="38">
        <f t="shared" ca="1" si="376"/>
        <v>68.66266619886575</v>
      </c>
      <c r="O2007" s="38">
        <f t="shared" ca="1" si="377"/>
        <v>68.325758946590298</v>
      </c>
      <c r="P2007" s="38">
        <f t="shared" ca="1" si="378"/>
        <v>67.223982739153882</v>
      </c>
      <c r="Q2007" s="38">
        <f t="shared" ca="1" si="379"/>
        <v>66.788544973496386</v>
      </c>
      <c r="R2007" s="38">
        <f t="shared" ca="1" si="380"/>
        <v>71.966249136969012</v>
      </c>
      <c r="S2007" s="38">
        <f t="shared" ca="1" si="381"/>
        <v>68.607363630196431</v>
      </c>
      <c r="T2007" s="38" t="str">
        <f t="shared" ca="1" si="382"/>
        <v>-</v>
      </c>
      <c r="U2007" s="38" t="str">
        <f t="shared" ca="1" si="383"/>
        <v>-</v>
      </c>
      <c r="V2007" s="38"/>
      <c r="W2007" s="38"/>
    </row>
    <row r="2008" spans="1:23" x14ac:dyDescent="0.35">
      <c r="A2008" s="2" t="str">
        <f>BASE_NOTAS[[#This Row],[Sigla]]&amp;BASE_NOTAS[[#This Row],[CÓDIGO]]</f>
        <v>ESSS_EV</v>
      </c>
      <c r="B2008" s="4" t="s">
        <v>183</v>
      </c>
      <c r="C2008" s="4" t="s">
        <v>78</v>
      </c>
      <c r="D2008" s="4" t="s">
        <v>147</v>
      </c>
      <c r="E2008" s="42">
        <v>78.690630046552897</v>
      </c>
      <c r="F2008" s="4" t="s">
        <v>471</v>
      </c>
      <c r="G200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73.048999116014386</v>
      </c>
      <c r="H200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008" s="38">
        <f t="shared" ca="1" si="372"/>
        <v>72.672915297665384</v>
      </c>
      <c r="K2008" s="38">
        <f t="shared" ca="1" si="373"/>
        <v>76.58374117631493</v>
      </c>
      <c r="L2008" s="38">
        <f t="shared" ca="1" si="374"/>
        <v>78.873666176698322</v>
      </c>
      <c r="M2008" s="38">
        <f t="shared" ca="1" si="375"/>
        <v>79.050318078301629</v>
      </c>
      <c r="N2008" s="38">
        <f t="shared" ca="1" si="376"/>
        <v>79.803131694434498</v>
      </c>
      <c r="O2008" s="38">
        <f t="shared" ca="1" si="377"/>
        <v>75.529134972915102</v>
      </c>
      <c r="P2008" s="38">
        <f t="shared" ca="1" si="378"/>
        <v>79.6714058802322</v>
      </c>
      <c r="Q2008" s="38">
        <f t="shared" ca="1" si="379"/>
        <v>76.350792467267524</v>
      </c>
      <c r="R2008" s="38">
        <f t="shared" ca="1" si="380"/>
        <v>78.690630046552897</v>
      </c>
      <c r="S2008" s="38">
        <f t="shared" ca="1" si="381"/>
        <v>73.048999116014386</v>
      </c>
      <c r="T2008" s="38" t="str">
        <f t="shared" ca="1" si="382"/>
        <v>-</v>
      </c>
      <c r="U2008" s="38" t="str">
        <f t="shared" ca="1" si="383"/>
        <v>-</v>
      </c>
      <c r="V2008" s="38"/>
      <c r="W2008" s="38"/>
    </row>
    <row r="2009" spans="1:23" x14ac:dyDescent="0.35">
      <c r="A2009" s="2" t="str">
        <f>BASE_NOTAS[[#This Row],[Sigla]]&amp;BASE_NOTAS[[#This Row],[CÓDIGO]]</f>
        <v>GOSS_EV</v>
      </c>
      <c r="B2009" s="4" t="s">
        <v>190</v>
      </c>
      <c r="C2009" s="4" t="s">
        <v>78</v>
      </c>
      <c r="D2009" s="4" t="s">
        <v>147</v>
      </c>
      <c r="E2009" s="42">
        <v>74.50495028594915</v>
      </c>
      <c r="F2009" s="4" t="s">
        <v>471</v>
      </c>
      <c r="G200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68.160278682785744</v>
      </c>
      <c r="H200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009" s="38">
        <f t="shared" ca="1" si="372"/>
        <v>63.094557671094961</v>
      </c>
      <c r="K2009" s="38">
        <f t="shared" ca="1" si="373"/>
        <v>64.135107159171014</v>
      </c>
      <c r="L2009" s="38">
        <f t="shared" ca="1" si="374"/>
        <v>69.316064173639504</v>
      </c>
      <c r="M2009" s="38">
        <f t="shared" ca="1" si="375"/>
        <v>67.817670004030418</v>
      </c>
      <c r="N2009" s="38">
        <f t="shared" ca="1" si="376"/>
        <v>70.426728218520651</v>
      </c>
      <c r="O2009" s="38">
        <f t="shared" ca="1" si="377"/>
        <v>68.278716203680148</v>
      </c>
      <c r="P2009" s="38">
        <f t="shared" ca="1" si="378"/>
        <v>67.012564000644915</v>
      </c>
      <c r="Q2009" s="38">
        <f t="shared" ca="1" si="379"/>
        <v>71.349518738691515</v>
      </c>
      <c r="R2009" s="38">
        <f t="shared" ca="1" si="380"/>
        <v>74.50495028594915</v>
      </c>
      <c r="S2009" s="38">
        <f t="shared" ca="1" si="381"/>
        <v>68.160278682785744</v>
      </c>
      <c r="T2009" s="38" t="str">
        <f t="shared" ca="1" si="382"/>
        <v>-</v>
      </c>
      <c r="U2009" s="38" t="str">
        <f t="shared" ca="1" si="383"/>
        <v>-</v>
      </c>
      <c r="V2009" s="38"/>
      <c r="W2009" s="38"/>
    </row>
    <row r="2010" spans="1:23" x14ac:dyDescent="0.35">
      <c r="A2010" s="2" t="str">
        <f>BASE_NOTAS[[#This Row],[Sigla]]&amp;BASE_NOTAS[[#This Row],[CÓDIGO]]</f>
        <v>MASS_EV</v>
      </c>
      <c r="B2010" s="4" t="s">
        <v>191</v>
      </c>
      <c r="C2010" s="4" t="s">
        <v>78</v>
      </c>
      <c r="D2010" s="4" t="s">
        <v>147</v>
      </c>
      <c r="E2010" s="42">
        <v>59.963670007947918</v>
      </c>
      <c r="F2010" s="4" t="s">
        <v>471</v>
      </c>
      <c r="G201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51.442098981596111</v>
      </c>
      <c r="H201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010" s="38">
        <f t="shared" ca="1" si="372"/>
        <v>45.160510033455779</v>
      </c>
      <c r="K2010" s="38">
        <f t="shared" ca="1" si="373"/>
        <v>51.858078153193553</v>
      </c>
      <c r="L2010" s="38">
        <f t="shared" ca="1" si="374"/>
        <v>52.792152697987262</v>
      </c>
      <c r="M2010" s="38">
        <f t="shared" ca="1" si="375"/>
        <v>55.99988822373313</v>
      </c>
      <c r="N2010" s="38">
        <f t="shared" ca="1" si="376"/>
        <v>57.760644594613261</v>
      </c>
      <c r="O2010" s="38">
        <f t="shared" ca="1" si="377"/>
        <v>55.752957813361036</v>
      </c>
      <c r="P2010" s="38">
        <f t="shared" ca="1" si="378"/>
        <v>56.131671157280479</v>
      </c>
      <c r="Q2010" s="38">
        <f t="shared" ca="1" si="379"/>
        <v>57.29054403229533</v>
      </c>
      <c r="R2010" s="38">
        <f t="shared" ca="1" si="380"/>
        <v>59.963670007947918</v>
      </c>
      <c r="S2010" s="38">
        <f t="shared" ca="1" si="381"/>
        <v>51.442098981596111</v>
      </c>
      <c r="T2010" s="38" t="str">
        <f t="shared" ca="1" si="382"/>
        <v>-</v>
      </c>
      <c r="U2010" s="38" t="str">
        <f t="shared" ca="1" si="383"/>
        <v>-</v>
      </c>
      <c r="V2010" s="38"/>
      <c r="W2010" s="38"/>
    </row>
    <row r="2011" spans="1:23" x14ac:dyDescent="0.35">
      <c r="A2011" s="2" t="str">
        <f>BASE_NOTAS[[#This Row],[Sigla]]&amp;BASE_NOTAS[[#This Row],[CÓDIGO]]</f>
        <v>MGSS_EV</v>
      </c>
      <c r="B2011" s="4" t="s">
        <v>192</v>
      </c>
      <c r="C2011" s="4" t="s">
        <v>78</v>
      </c>
      <c r="D2011" s="4" t="s">
        <v>147</v>
      </c>
      <c r="E2011" s="42">
        <v>91.932986530184181</v>
      </c>
      <c r="F2011" s="4" t="s">
        <v>471</v>
      </c>
      <c r="G201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87.297234120995824</v>
      </c>
      <c r="H201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011" s="38">
        <f t="shared" ca="1" si="372"/>
        <v>87.981109338694438</v>
      </c>
      <c r="K2011" s="38">
        <f t="shared" ca="1" si="373"/>
        <v>88.650560450913957</v>
      </c>
      <c r="L2011" s="38">
        <f t="shared" ca="1" si="374"/>
        <v>91.879242696602162</v>
      </c>
      <c r="M2011" s="38">
        <f t="shared" ca="1" si="375"/>
        <v>90.029968836050941</v>
      </c>
      <c r="N2011" s="38">
        <f t="shared" ca="1" si="376"/>
        <v>89.919565291541701</v>
      </c>
      <c r="O2011" s="38">
        <f t="shared" ca="1" si="377"/>
        <v>89.009169722883996</v>
      </c>
      <c r="P2011" s="38">
        <f t="shared" ca="1" si="378"/>
        <v>91.19158745057517</v>
      </c>
      <c r="Q2011" s="38">
        <f t="shared" ca="1" si="379"/>
        <v>90.458914005275602</v>
      </c>
      <c r="R2011" s="38">
        <f t="shared" ca="1" si="380"/>
        <v>91.932986530184181</v>
      </c>
      <c r="S2011" s="38">
        <f t="shared" ca="1" si="381"/>
        <v>87.297234120995824</v>
      </c>
      <c r="T2011" s="38" t="str">
        <f t="shared" ca="1" si="382"/>
        <v>-</v>
      </c>
      <c r="U2011" s="38" t="str">
        <f t="shared" ca="1" si="383"/>
        <v>-</v>
      </c>
      <c r="V2011" s="38"/>
      <c r="W2011" s="38"/>
    </row>
    <row r="2012" spans="1:23" x14ac:dyDescent="0.35">
      <c r="A2012" s="2" t="str">
        <f>BASE_NOTAS[[#This Row],[Sigla]]&amp;BASE_NOTAS[[#This Row],[CÓDIGO]]</f>
        <v>MSSS_EV</v>
      </c>
      <c r="B2012" s="4" t="s">
        <v>193</v>
      </c>
      <c r="C2012" s="4" t="s">
        <v>78</v>
      </c>
      <c r="D2012" s="4" t="s">
        <v>147</v>
      </c>
      <c r="E2012" s="42">
        <v>72.297143720405771</v>
      </c>
      <c r="F2012" s="4" t="s">
        <v>471</v>
      </c>
      <c r="G201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66.191707751115814</v>
      </c>
      <c r="H201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012" s="38">
        <f t="shared" ca="1" si="372"/>
        <v>71.911313721101862</v>
      </c>
      <c r="K2012" s="38">
        <f t="shared" ca="1" si="373"/>
        <v>75.419816329379174</v>
      </c>
      <c r="L2012" s="38">
        <f t="shared" ca="1" si="374"/>
        <v>77.776191179665531</v>
      </c>
      <c r="M2012" s="38">
        <f t="shared" ca="1" si="375"/>
        <v>76.892105987482921</v>
      </c>
      <c r="N2012" s="38">
        <f t="shared" ca="1" si="376"/>
        <v>75.807440271106742</v>
      </c>
      <c r="O2012" s="38">
        <f t="shared" ca="1" si="377"/>
        <v>71.887859853980842</v>
      </c>
      <c r="P2012" s="38">
        <f t="shared" ca="1" si="378"/>
        <v>69.82159043882298</v>
      </c>
      <c r="Q2012" s="38">
        <f t="shared" ca="1" si="379"/>
        <v>71.875140678649188</v>
      </c>
      <c r="R2012" s="38">
        <f t="shared" ca="1" si="380"/>
        <v>72.297143720405771</v>
      </c>
      <c r="S2012" s="38">
        <f t="shared" ca="1" si="381"/>
        <v>66.191707751115814</v>
      </c>
      <c r="T2012" s="38" t="str">
        <f t="shared" ca="1" si="382"/>
        <v>-</v>
      </c>
      <c r="U2012" s="38" t="str">
        <f t="shared" ca="1" si="383"/>
        <v>-</v>
      </c>
      <c r="V2012" s="38"/>
      <c r="W2012" s="38"/>
    </row>
    <row r="2013" spans="1:23" x14ac:dyDescent="0.35">
      <c r="A2013" s="2" t="str">
        <f>BASE_NOTAS[[#This Row],[Sigla]]&amp;BASE_NOTAS[[#This Row],[CÓDIGO]]</f>
        <v>MTSS_EV</v>
      </c>
      <c r="B2013" s="4" t="s">
        <v>195</v>
      </c>
      <c r="C2013" s="4" t="s">
        <v>78</v>
      </c>
      <c r="D2013" s="4" t="s">
        <v>147</v>
      </c>
      <c r="E2013" s="42">
        <v>52.557684801016507</v>
      </c>
      <c r="F2013" s="4" t="s">
        <v>471</v>
      </c>
      <c r="G201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44.970023684639457</v>
      </c>
      <c r="H201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013" s="38">
        <f t="shared" ca="1" si="372"/>
        <v>43.659377992951974</v>
      </c>
      <c r="K2013" s="38">
        <f t="shared" ca="1" si="373"/>
        <v>50.106868915235367</v>
      </c>
      <c r="L2013" s="38">
        <f t="shared" ca="1" si="374"/>
        <v>54.005608078403739</v>
      </c>
      <c r="M2013" s="38">
        <f t="shared" ca="1" si="375"/>
        <v>56.877605792495409</v>
      </c>
      <c r="N2013" s="38">
        <f t="shared" ca="1" si="376"/>
        <v>54.322277688304716</v>
      </c>
      <c r="O2013" s="38">
        <f t="shared" ca="1" si="377"/>
        <v>50.186944231506317</v>
      </c>
      <c r="P2013" s="38">
        <f t="shared" ca="1" si="378"/>
        <v>49.497998328297079</v>
      </c>
      <c r="Q2013" s="38">
        <f t="shared" ca="1" si="379"/>
        <v>48.583081613368563</v>
      </c>
      <c r="R2013" s="38">
        <f t="shared" ca="1" si="380"/>
        <v>52.557684801016507</v>
      </c>
      <c r="S2013" s="38">
        <f t="shared" ca="1" si="381"/>
        <v>44.970023684639457</v>
      </c>
      <c r="T2013" s="38" t="str">
        <f t="shared" ca="1" si="382"/>
        <v>-</v>
      </c>
      <c r="U2013" s="38" t="str">
        <f t="shared" ca="1" si="383"/>
        <v>-</v>
      </c>
      <c r="V2013" s="38"/>
      <c r="W2013" s="38"/>
    </row>
    <row r="2014" spans="1:23" x14ac:dyDescent="0.35">
      <c r="A2014" s="2" t="str">
        <f>BASE_NOTAS[[#This Row],[Sigla]]&amp;BASE_NOTAS[[#This Row],[CÓDIGO]]</f>
        <v>PASS_EV</v>
      </c>
      <c r="B2014" s="4" t="s">
        <v>196</v>
      </c>
      <c r="C2014" s="4" t="s">
        <v>78</v>
      </c>
      <c r="D2014" s="4" t="s">
        <v>147</v>
      </c>
      <c r="E2014" s="42">
        <v>49.647041452632479</v>
      </c>
      <c r="F2014" s="4" t="s">
        <v>471</v>
      </c>
      <c r="G201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41.61957237590974</v>
      </c>
      <c r="H201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014" s="38">
        <f t="shared" ca="1" si="372"/>
        <v>32.552672690356971</v>
      </c>
      <c r="K2014" s="38">
        <f t="shared" ca="1" si="373"/>
        <v>35.898707329615704</v>
      </c>
      <c r="L2014" s="38">
        <f t="shared" ca="1" si="374"/>
        <v>36.923685565497841</v>
      </c>
      <c r="M2014" s="38">
        <f t="shared" ca="1" si="375"/>
        <v>39.381187886701532</v>
      </c>
      <c r="N2014" s="38">
        <f t="shared" ca="1" si="376"/>
        <v>41.376067219075942</v>
      </c>
      <c r="O2014" s="38">
        <f t="shared" ca="1" si="377"/>
        <v>46.916039918446828</v>
      </c>
      <c r="P2014" s="38">
        <f t="shared" ca="1" si="378"/>
        <v>46.160695760095408</v>
      </c>
      <c r="Q2014" s="38">
        <f t="shared" ca="1" si="379"/>
        <v>45.495487018864011</v>
      </c>
      <c r="R2014" s="38">
        <f t="shared" ca="1" si="380"/>
        <v>49.647041452632479</v>
      </c>
      <c r="S2014" s="38">
        <f t="shared" ca="1" si="381"/>
        <v>41.61957237590974</v>
      </c>
      <c r="T2014" s="38" t="str">
        <f t="shared" ca="1" si="382"/>
        <v>-</v>
      </c>
      <c r="U2014" s="38" t="str">
        <f t="shared" ca="1" si="383"/>
        <v>-</v>
      </c>
      <c r="V2014" s="38"/>
      <c r="W2014" s="38"/>
    </row>
    <row r="2015" spans="1:23" x14ac:dyDescent="0.35">
      <c r="A2015" s="2" t="str">
        <f>BASE_NOTAS[[#This Row],[Sigla]]&amp;BASE_NOTAS[[#This Row],[CÓDIGO]]</f>
        <v>PBSS_EV</v>
      </c>
      <c r="B2015" s="4" t="s">
        <v>197</v>
      </c>
      <c r="C2015" s="4" t="s">
        <v>78</v>
      </c>
      <c r="D2015" s="4" t="s">
        <v>147</v>
      </c>
      <c r="E2015" s="42">
        <v>82.510456678339295</v>
      </c>
      <c r="F2015" s="4" t="s">
        <v>471</v>
      </c>
      <c r="G201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80.492739875118616</v>
      </c>
      <c r="H201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015" s="38">
        <f t="shared" ca="1" si="372"/>
        <v>86.411619469884585</v>
      </c>
      <c r="K2015" s="38">
        <f t="shared" ca="1" si="373"/>
        <v>89.729555712227253</v>
      </c>
      <c r="L2015" s="38">
        <f t="shared" ca="1" si="374"/>
        <v>87.869089328819115</v>
      </c>
      <c r="M2015" s="38">
        <f t="shared" ca="1" si="375"/>
        <v>85.160723688940564</v>
      </c>
      <c r="N2015" s="38">
        <f t="shared" ca="1" si="376"/>
        <v>86.117171610523002</v>
      </c>
      <c r="O2015" s="38">
        <f t="shared" ca="1" si="377"/>
        <v>82.398548971119652</v>
      </c>
      <c r="P2015" s="38">
        <f t="shared" ca="1" si="378"/>
        <v>81.481419709439905</v>
      </c>
      <c r="Q2015" s="38">
        <f t="shared" ca="1" si="379"/>
        <v>83.118784390108431</v>
      </c>
      <c r="R2015" s="38">
        <f t="shared" ca="1" si="380"/>
        <v>82.510456678339295</v>
      </c>
      <c r="S2015" s="38">
        <f t="shared" ca="1" si="381"/>
        <v>80.492739875118616</v>
      </c>
      <c r="T2015" s="38" t="str">
        <f t="shared" ca="1" si="382"/>
        <v>-</v>
      </c>
      <c r="U2015" s="38" t="str">
        <f t="shared" ca="1" si="383"/>
        <v>-</v>
      </c>
      <c r="V2015" s="38"/>
      <c r="W2015" s="38"/>
    </row>
    <row r="2016" spans="1:23" x14ac:dyDescent="0.35">
      <c r="A2016" s="2" t="str">
        <f>BASE_NOTAS[[#This Row],[Sigla]]&amp;BASE_NOTAS[[#This Row],[CÓDIGO]]</f>
        <v>PESS_EV</v>
      </c>
      <c r="B2016" s="4" t="s">
        <v>198</v>
      </c>
      <c r="C2016" s="4" t="s">
        <v>78</v>
      </c>
      <c r="D2016" s="4" t="s">
        <v>147</v>
      </c>
      <c r="E2016" s="42">
        <v>74.730501674478887</v>
      </c>
      <c r="F2016" s="4" t="s">
        <v>471</v>
      </c>
      <c r="G201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69.845031820024275</v>
      </c>
      <c r="H201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016" s="38">
        <f t="shared" ca="1" si="372"/>
        <v>74.570922393861593</v>
      </c>
      <c r="K2016" s="38">
        <f t="shared" ca="1" si="373"/>
        <v>76.966419412086765</v>
      </c>
      <c r="L2016" s="38">
        <f t="shared" ca="1" si="374"/>
        <v>72.48651208020101</v>
      </c>
      <c r="M2016" s="38">
        <f t="shared" ca="1" si="375"/>
        <v>73.15934420910601</v>
      </c>
      <c r="N2016" s="38">
        <f t="shared" ca="1" si="376"/>
        <v>76.468602855989872</v>
      </c>
      <c r="O2016" s="38">
        <f t="shared" ca="1" si="377"/>
        <v>73.594748566467743</v>
      </c>
      <c r="P2016" s="38">
        <f t="shared" ca="1" si="378"/>
        <v>75.225697838689442</v>
      </c>
      <c r="Q2016" s="38">
        <f t="shared" ca="1" si="379"/>
        <v>74.257245481315408</v>
      </c>
      <c r="R2016" s="38">
        <f t="shared" ca="1" si="380"/>
        <v>74.730501674478887</v>
      </c>
      <c r="S2016" s="38">
        <f t="shared" ca="1" si="381"/>
        <v>69.845031820024275</v>
      </c>
      <c r="T2016" s="38" t="str">
        <f t="shared" ca="1" si="382"/>
        <v>-</v>
      </c>
      <c r="U2016" s="38" t="str">
        <f t="shared" ca="1" si="383"/>
        <v>-</v>
      </c>
      <c r="V2016" s="38"/>
      <c r="W2016" s="38"/>
    </row>
    <row r="2017" spans="1:23" x14ac:dyDescent="0.35">
      <c r="A2017" s="2" t="str">
        <f>BASE_NOTAS[[#This Row],[Sigla]]&amp;BASE_NOTAS[[#This Row],[CÓDIGO]]</f>
        <v>PISS_EV</v>
      </c>
      <c r="B2017" s="4" t="s">
        <v>199</v>
      </c>
      <c r="C2017" s="4" t="s">
        <v>78</v>
      </c>
      <c r="D2017" s="4" t="s">
        <v>147</v>
      </c>
      <c r="E2017" s="42">
        <v>74.765291283744844</v>
      </c>
      <c r="F2017" s="4" t="s">
        <v>471</v>
      </c>
      <c r="G201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70.214282275714879</v>
      </c>
      <c r="H201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017" s="38">
        <f t="shared" ca="1" si="372"/>
        <v>71.62566197886305</v>
      </c>
      <c r="K2017" s="38">
        <f t="shared" ca="1" si="373"/>
        <v>69.601252948980346</v>
      </c>
      <c r="L2017" s="38">
        <f t="shared" ca="1" si="374"/>
        <v>74.746576247913197</v>
      </c>
      <c r="M2017" s="38">
        <f t="shared" ca="1" si="375"/>
        <v>73.298937633324954</v>
      </c>
      <c r="N2017" s="38">
        <f t="shared" ca="1" si="376"/>
        <v>76.193481832218865</v>
      </c>
      <c r="O2017" s="38">
        <f t="shared" ca="1" si="377"/>
        <v>72.036445740626817</v>
      </c>
      <c r="P2017" s="38">
        <f t="shared" ca="1" si="378"/>
        <v>75.891838120405623</v>
      </c>
      <c r="Q2017" s="38">
        <f t="shared" ca="1" si="379"/>
        <v>73.822033115176708</v>
      </c>
      <c r="R2017" s="38">
        <f t="shared" ca="1" si="380"/>
        <v>74.765291283744844</v>
      </c>
      <c r="S2017" s="38">
        <f t="shared" ca="1" si="381"/>
        <v>70.214282275714879</v>
      </c>
      <c r="T2017" s="38" t="str">
        <f t="shared" ca="1" si="382"/>
        <v>-</v>
      </c>
      <c r="U2017" s="38" t="str">
        <f t="shared" ca="1" si="383"/>
        <v>-</v>
      </c>
      <c r="V2017" s="38"/>
      <c r="W2017" s="38"/>
    </row>
    <row r="2018" spans="1:23" x14ac:dyDescent="0.35">
      <c r="A2018" s="2" t="str">
        <f>BASE_NOTAS[[#This Row],[Sigla]]&amp;BASE_NOTAS[[#This Row],[CÓDIGO]]</f>
        <v>PRSS_EV</v>
      </c>
      <c r="B2018" s="4" t="s">
        <v>200</v>
      </c>
      <c r="C2018" s="4" t="s">
        <v>78</v>
      </c>
      <c r="D2018" s="4" t="s">
        <v>147</v>
      </c>
      <c r="E2018" s="42">
        <v>86.065331358879462</v>
      </c>
      <c r="F2018" s="4" t="s">
        <v>471</v>
      </c>
      <c r="G201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81.940008813987859</v>
      </c>
      <c r="H201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018" s="38">
        <f t="shared" ca="1" si="372"/>
        <v>84.458700121552042</v>
      </c>
      <c r="K2018" s="38">
        <f t="shared" ca="1" si="373"/>
        <v>87.06710556263144</v>
      </c>
      <c r="L2018" s="38">
        <f t="shared" ca="1" si="374"/>
        <v>88.518780680300523</v>
      </c>
      <c r="M2018" s="38">
        <f t="shared" ca="1" si="375"/>
        <v>86.884690702704589</v>
      </c>
      <c r="N2018" s="38">
        <f t="shared" ca="1" si="376"/>
        <v>86.3961666739538</v>
      </c>
      <c r="O2018" s="38">
        <f t="shared" ca="1" si="377"/>
        <v>82.887014870670143</v>
      </c>
      <c r="P2018" s="38">
        <f t="shared" ca="1" si="378"/>
        <v>81.199748707137474</v>
      </c>
      <c r="Q2018" s="38">
        <f t="shared" ca="1" si="379"/>
        <v>84.592772642420798</v>
      </c>
      <c r="R2018" s="38">
        <f t="shared" ca="1" si="380"/>
        <v>86.065331358879462</v>
      </c>
      <c r="S2018" s="38">
        <f t="shared" ca="1" si="381"/>
        <v>81.940008813987859</v>
      </c>
      <c r="T2018" s="38" t="str">
        <f t="shared" ca="1" si="382"/>
        <v>-</v>
      </c>
      <c r="U2018" s="38" t="str">
        <f t="shared" ca="1" si="383"/>
        <v>-</v>
      </c>
      <c r="V2018" s="38"/>
      <c r="W2018" s="38"/>
    </row>
    <row r="2019" spans="1:23" x14ac:dyDescent="0.35">
      <c r="A2019" s="2" t="str">
        <f>BASE_NOTAS[[#This Row],[Sigla]]&amp;BASE_NOTAS[[#This Row],[CÓDIGO]]</f>
        <v>RJSS_EV</v>
      </c>
      <c r="B2019" s="4" t="s">
        <v>201</v>
      </c>
      <c r="C2019" s="4" t="s">
        <v>78</v>
      </c>
      <c r="D2019" s="4" t="s">
        <v>147</v>
      </c>
      <c r="E2019" s="42">
        <v>89.867487227866576</v>
      </c>
      <c r="F2019" s="4" t="s">
        <v>471</v>
      </c>
      <c r="G201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87.636622872130559</v>
      </c>
      <c r="H201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019" s="38">
        <f t="shared" ca="1" si="372"/>
        <v>91.844550267177695</v>
      </c>
      <c r="K2019" s="38">
        <f t="shared" ca="1" si="373"/>
        <v>90.828260867164715</v>
      </c>
      <c r="L2019" s="38">
        <f t="shared" ca="1" si="374"/>
        <v>90.191111548505802</v>
      </c>
      <c r="M2019" s="38">
        <f t="shared" ca="1" si="375"/>
        <v>87.464092800656374</v>
      </c>
      <c r="N2019" s="38">
        <f t="shared" ca="1" si="376"/>
        <v>88.206603097615911</v>
      </c>
      <c r="O2019" s="38">
        <f t="shared" ca="1" si="377"/>
        <v>87.6783049637923</v>
      </c>
      <c r="P2019" s="38">
        <f t="shared" ca="1" si="378"/>
        <v>90.097355571002311</v>
      </c>
      <c r="Q2019" s="38">
        <f t="shared" ca="1" si="379"/>
        <v>87.951151158552761</v>
      </c>
      <c r="R2019" s="38">
        <f t="shared" ca="1" si="380"/>
        <v>89.867487227866576</v>
      </c>
      <c r="S2019" s="38">
        <f t="shared" ca="1" si="381"/>
        <v>87.636622872130559</v>
      </c>
      <c r="T2019" s="38" t="str">
        <f t="shared" ca="1" si="382"/>
        <v>-</v>
      </c>
      <c r="U2019" s="38" t="str">
        <f t="shared" ca="1" si="383"/>
        <v>-</v>
      </c>
      <c r="V2019" s="38"/>
      <c r="W2019" s="38"/>
    </row>
    <row r="2020" spans="1:23" x14ac:dyDescent="0.35">
      <c r="A2020" s="2" t="str">
        <f>BASE_NOTAS[[#This Row],[Sigla]]&amp;BASE_NOTAS[[#This Row],[CÓDIGO]]</f>
        <v>RNSS_EV</v>
      </c>
      <c r="B2020" s="4" t="s">
        <v>202</v>
      </c>
      <c r="C2020" s="4" t="s">
        <v>78</v>
      </c>
      <c r="D2020" s="4" t="s">
        <v>147</v>
      </c>
      <c r="E2020" s="42">
        <v>84.272271125986265</v>
      </c>
      <c r="F2020" s="4" t="s">
        <v>471</v>
      </c>
      <c r="G202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81.988913577813435</v>
      </c>
      <c r="H202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020" s="38">
        <f t="shared" ca="1" si="372"/>
        <v>74.54029814027912</v>
      </c>
      <c r="K2020" s="38">
        <f t="shared" ca="1" si="373"/>
        <v>77.41109765502695</v>
      </c>
      <c r="L2020" s="38">
        <f t="shared" ca="1" si="374"/>
        <v>73.442858081562491</v>
      </c>
      <c r="M2020" s="38">
        <f t="shared" ca="1" si="375"/>
        <v>73.55544864654189</v>
      </c>
      <c r="N2020" s="38">
        <f t="shared" ca="1" si="376"/>
        <v>79.11166965805441</v>
      </c>
      <c r="O2020" s="38">
        <f t="shared" ca="1" si="377"/>
        <v>76.341881728752455</v>
      </c>
      <c r="P2020" s="38">
        <f t="shared" ca="1" si="378"/>
        <v>78.06094772575608</v>
      </c>
      <c r="Q2020" s="38">
        <f t="shared" ca="1" si="379"/>
        <v>80.601703742715301</v>
      </c>
      <c r="R2020" s="38">
        <f t="shared" ca="1" si="380"/>
        <v>84.272271125986265</v>
      </c>
      <c r="S2020" s="38">
        <f t="shared" ca="1" si="381"/>
        <v>81.988913577813435</v>
      </c>
      <c r="T2020" s="38" t="str">
        <f t="shared" ca="1" si="382"/>
        <v>-</v>
      </c>
      <c r="U2020" s="38" t="str">
        <f t="shared" ca="1" si="383"/>
        <v>-</v>
      </c>
      <c r="V2020" s="38"/>
      <c r="W2020" s="38"/>
    </row>
    <row r="2021" spans="1:23" x14ac:dyDescent="0.35">
      <c r="A2021" s="2" t="str">
        <f>BASE_NOTAS[[#This Row],[Sigla]]&amp;BASE_NOTAS[[#This Row],[CÓDIGO]]</f>
        <v>ROSS_EV</v>
      </c>
      <c r="B2021" s="4" t="s">
        <v>203</v>
      </c>
      <c r="C2021" s="4" t="s">
        <v>78</v>
      </c>
      <c r="D2021" s="4" t="s">
        <v>147</v>
      </c>
      <c r="E2021" s="42">
        <v>61.640266581871892</v>
      </c>
      <c r="F2021" s="4" t="s">
        <v>471</v>
      </c>
      <c r="G202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52.536973038396169</v>
      </c>
      <c r="H202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021" s="38">
        <f t="shared" ca="1" si="372"/>
        <v>44.883104192131839</v>
      </c>
      <c r="K2021" s="38">
        <f t="shared" ca="1" si="373"/>
        <v>52.52591644297847</v>
      </c>
      <c r="L2021" s="38">
        <f t="shared" ca="1" si="374"/>
        <v>52.280699315201304</v>
      </c>
      <c r="M2021" s="38">
        <f t="shared" ca="1" si="375"/>
        <v>59.704385147375632</v>
      </c>
      <c r="N2021" s="38">
        <f t="shared" ca="1" si="376"/>
        <v>59.389085284463071</v>
      </c>
      <c r="O2021" s="38">
        <f t="shared" ca="1" si="377"/>
        <v>49.213612645540216</v>
      </c>
      <c r="P2021" s="38">
        <f t="shared" ca="1" si="378"/>
        <v>55.857742204624032</v>
      </c>
      <c r="Q2021" s="38">
        <f t="shared" ca="1" si="379"/>
        <v>56.75084312396325</v>
      </c>
      <c r="R2021" s="38">
        <f t="shared" ca="1" si="380"/>
        <v>61.640266581871892</v>
      </c>
      <c r="S2021" s="38">
        <f t="shared" ca="1" si="381"/>
        <v>52.536973038396169</v>
      </c>
      <c r="T2021" s="38" t="str">
        <f t="shared" ca="1" si="382"/>
        <v>-</v>
      </c>
      <c r="U2021" s="38" t="str">
        <f t="shared" ca="1" si="383"/>
        <v>-</v>
      </c>
      <c r="V2021" s="38"/>
      <c r="W2021" s="38"/>
    </row>
    <row r="2022" spans="1:23" x14ac:dyDescent="0.35">
      <c r="A2022" s="2" t="str">
        <f>BASE_NOTAS[[#This Row],[Sigla]]&amp;BASE_NOTAS[[#This Row],[CÓDIGO]]</f>
        <v>RRSS_EV</v>
      </c>
      <c r="B2022" s="4" t="s">
        <v>204</v>
      </c>
      <c r="C2022" s="4" t="s">
        <v>78</v>
      </c>
      <c r="D2022" s="4" t="s">
        <v>147</v>
      </c>
      <c r="E2022" s="42">
        <v>0</v>
      </c>
      <c r="F2022" s="4" t="s">
        <v>471</v>
      </c>
      <c r="G202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202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022" s="38">
        <f t="shared" ca="1" si="372"/>
        <v>0</v>
      </c>
      <c r="K2022" s="38">
        <f t="shared" ca="1" si="373"/>
        <v>5.9996116436383318</v>
      </c>
      <c r="L2022" s="38">
        <f t="shared" ca="1" si="374"/>
        <v>8.9147591084163196</v>
      </c>
      <c r="M2022" s="38">
        <f t="shared" ca="1" si="375"/>
        <v>0</v>
      </c>
      <c r="N2022" s="38">
        <f t="shared" ca="1" si="376"/>
        <v>0</v>
      </c>
      <c r="O2022" s="38">
        <f t="shared" ca="1" si="377"/>
        <v>0</v>
      </c>
      <c r="P2022" s="38">
        <f t="shared" ca="1" si="378"/>
        <v>0</v>
      </c>
      <c r="Q2022" s="38">
        <f t="shared" ca="1" si="379"/>
        <v>0</v>
      </c>
      <c r="R2022" s="38">
        <f t="shared" ca="1" si="380"/>
        <v>0</v>
      </c>
      <c r="S2022" s="38">
        <f t="shared" ca="1" si="381"/>
        <v>0</v>
      </c>
      <c r="T2022" s="38" t="str">
        <f t="shared" ca="1" si="382"/>
        <v>-</v>
      </c>
      <c r="U2022" s="38" t="str">
        <f t="shared" ca="1" si="383"/>
        <v>-</v>
      </c>
      <c r="V2022" s="38"/>
      <c r="W2022" s="38"/>
    </row>
    <row r="2023" spans="1:23" x14ac:dyDescent="0.35">
      <c r="A2023" s="2" t="str">
        <f>BASE_NOTAS[[#This Row],[Sigla]]&amp;BASE_NOTAS[[#This Row],[CÓDIGO]]</f>
        <v>RSSS_EV</v>
      </c>
      <c r="B2023" s="4" t="s">
        <v>205</v>
      </c>
      <c r="C2023" s="4" t="s">
        <v>78</v>
      </c>
      <c r="D2023" s="4" t="s">
        <v>147</v>
      </c>
      <c r="E2023" s="42">
        <v>100</v>
      </c>
      <c r="F2023" s="4" t="s">
        <v>471</v>
      </c>
      <c r="G202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202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023" s="38">
        <f t="shared" ca="1" si="372"/>
        <v>100</v>
      </c>
      <c r="K2023" s="38">
        <f t="shared" ca="1" si="373"/>
        <v>100</v>
      </c>
      <c r="L2023" s="38">
        <f t="shared" ca="1" si="374"/>
        <v>100</v>
      </c>
      <c r="M2023" s="38">
        <f t="shared" ca="1" si="375"/>
        <v>100</v>
      </c>
      <c r="N2023" s="38">
        <f t="shared" ca="1" si="376"/>
        <v>100</v>
      </c>
      <c r="O2023" s="38">
        <f t="shared" ca="1" si="377"/>
        <v>100</v>
      </c>
      <c r="P2023" s="38">
        <f t="shared" ca="1" si="378"/>
        <v>100</v>
      </c>
      <c r="Q2023" s="38">
        <f t="shared" ca="1" si="379"/>
        <v>100</v>
      </c>
      <c r="R2023" s="38">
        <f t="shared" ca="1" si="380"/>
        <v>100</v>
      </c>
      <c r="S2023" s="38">
        <f t="shared" ca="1" si="381"/>
        <v>100</v>
      </c>
      <c r="T2023" s="38" t="str">
        <f t="shared" ca="1" si="382"/>
        <v>-</v>
      </c>
      <c r="U2023" s="38" t="str">
        <f t="shared" ca="1" si="383"/>
        <v>-</v>
      </c>
      <c r="V2023" s="38"/>
      <c r="W2023" s="38"/>
    </row>
    <row r="2024" spans="1:23" x14ac:dyDescent="0.35">
      <c r="A2024" s="2" t="str">
        <f>BASE_NOTAS[[#This Row],[Sigla]]&amp;BASE_NOTAS[[#This Row],[CÓDIGO]]</f>
        <v>SCSS_EV</v>
      </c>
      <c r="B2024" s="4" t="s">
        <v>194</v>
      </c>
      <c r="C2024" s="4" t="s">
        <v>78</v>
      </c>
      <c r="D2024" s="4" t="s">
        <v>147</v>
      </c>
      <c r="E2024" s="42">
        <v>88.470833727418466</v>
      </c>
      <c r="F2024" s="4" t="s">
        <v>471</v>
      </c>
      <c r="G202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84.130163401128698</v>
      </c>
      <c r="H202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024" s="38">
        <f t="shared" ca="1" si="372"/>
        <v>86.666777410585553</v>
      </c>
      <c r="K2024" s="38">
        <f t="shared" ca="1" si="373"/>
        <v>90.059573709723637</v>
      </c>
      <c r="L2024" s="38">
        <f t="shared" ca="1" si="374"/>
        <v>88.295421827354915</v>
      </c>
      <c r="M2024" s="38">
        <f t="shared" ca="1" si="375"/>
        <v>88.624818016828499</v>
      </c>
      <c r="N2024" s="38">
        <f t="shared" ca="1" si="376"/>
        <v>87.774831736414185</v>
      </c>
      <c r="O2024" s="38">
        <f t="shared" ca="1" si="377"/>
        <v>84.920733324041237</v>
      </c>
      <c r="P2024" s="38">
        <f t="shared" ca="1" si="378"/>
        <v>86.519670494695077</v>
      </c>
      <c r="Q2024" s="38">
        <f t="shared" ca="1" si="379"/>
        <v>87.481453570355896</v>
      </c>
      <c r="R2024" s="38">
        <f t="shared" ca="1" si="380"/>
        <v>88.470833727418466</v>
      </c>
      <c r="S2024" s="38">
        <f t="shared" ca="1" si="381"/>
        <v>84.130163401128698</v>
      </c>
      <c r="T2024" s="38" t="str">
        <f t="shared" ca="1" si="382"/>
        <v>-</v>
      </c>
      <c r="U2024" s="38" t="str">
        <f t="shared" ca="1" si="383"/>
        <v>-</v>
      </c>
      <c r="V2024" s="38"/>
      <c r="W2024" s="38"/>
    </row>
    <row r="2025" spans="1:23" x14ac:dyDescent="0.35">
      <c r="A2025" s="2" t="str">
        <f>BASE_NOTAS[[#This Row],[Sigla]]&amp;BASE_NOTAS[[#This Row],[CÓDIGO]]</f>
        <v>SESS_EV</v>
      </c>
      <c r="B2025" s="4" t="s">
        <v>206</v>
      </c>
      <c r="C2025" s="4" t="s">
        <v>78</v>
      </c>
      <c r="D2025" s="4" t="s">
        <v>147</v>
      </c>
      <c r="E2025" s="42">
        <v>64.323252923595078</v>
      </c>
      <c r="F2025" s="4" t="s">
        <v>471</v>
      </c>
      <c r="G202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66.497003637741372</v>
      </c>
      <c r="H202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025" s="38">
        <f t="shared" ca="1" si="372"/>
        <v>54.671833183625054</v>
      </c>
      <c r="K2025" s="38">
        <f t="shared" ca="1" si="373"/>
        <v>57.27890028916439</v>
      </c>
      <c r="L2025" s="38">
        <f t="shared" ca="1" si="374"/>
        <v>58.722934734591362</v>
      </c>
      <c r="M2025" s="38">
        <f t="shared" ca="1" si="375"/>
        <v>57.217090051283073</v>
      </c>
      <c r="N2025" s="38">
        <f t="shared" ca="1" si="376"/>
        <v>62.29756207671435</v>
      </c>
      <c r="O2025" s="38">
        <f t="shared" ca="1" si="377"/>
        <v>58.815927195846243</v>
      </c>
      <c r="P2025" s="38">
        <f t="shared" ca="1" si="378"/>
        <v>63.079998826036487</v>
      </c>
      <c r="Q2025" s="38">
        <f t="shared" ca="1" si="379"/>
        <v>63.546270955165092</v>
      </c>
      <c r="R2025" s="38">
        <f t="shared" ca="1" si="380"/>
        <v>64.323252923595078</v>
      </c>
      <c r="S2025" s="38">
        <f t="shared" ca="1" si="381"/>
        <v>66.497003637741372</v>
      </c>
      <c r="T2025" s="38" t="str">
        <f t="shared" ca="1" si="382"/>
        <v>-</v>
      </c>
      <c r="U2025" s="38" t="str">
        <f t="shared" ca="1" si="383"/>
        <v>-</v>
      </c>
      <c r="V2025" s="38"/>
      <c r="W2025" s="38"/>
    </row>
    <row r="2026" spans="1:23" x14ac:dyDescent="0.35">
      <c r="A2026" s="2" t="str">
        <f>BASE_NOTAS[[#This Row],[Sigla]]&amp;BASE_NOTAS[[#This Row],[CÓDIGO]]</f>
        <v>SPSS_EV</v>
      </c>
      <c r="B2026" s="4" t="s">
        <v>186</v>
      </c>
      <c r="C2026" s="4" t="s">
        <v>78</v>
      </c>
      <c r="D2026" s="4" t="s">
        <v>147</v>
      </c>
      <c r="E2026" s="42">
        <v>92.868988263278837</v>
      </c>
      <c r="F2026" s="4" t="s">
        <v>471</v>
      </c>
      <c r="G202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89.089087557370902</v>
      </c>
      <c r="H202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026" s="38">
        <f t="shared" ca="1" si="372"/>
        <v>93.938135060001485</v>
      </c>
      <c r="K2026" s="38">
        <f t="shared" ca="1" si="373"/>
        <v>94.887289714580334</v>
      </c>
      <c r="L2026" s="38">
        <f t="shared" ca="1" si="374"/>
        <v>96.948732243957934</v>
      </c>
      <c r="M2026" s="38">
        <f t="shared" ca="1" si="375"/>
        <v>92.963148232702693</v>
      </c>
      <c r="N2026" s="38">
        <f t="shared" ca="1" si="376"/>
        <v>92.948628909400554</v>
      </c>
      <c r="O2026" s="38">
        <f t="shared" ca="1" si="377"/>
        <v>91.237643081270647</v>
      </c>
      <c r="P2026" s="38">
        <f t="shared" ca="1" si="378"/>
        <v>89.157161317591104</v>
      </c>
      <c r="Q2026" s="38">
        <f t="shared" ca="1" si="379"/>
        <v>92.196846729381264</v>
      </c>
      <c r="R2026" s="38">
        <f t="shared" ca="1" si="380"/>
        <v>92.868988263278837</v>
      </c>
      <c r="S2026" s="38">
        <f t="shared" ca="1" si="381"/>
        <v>89.089087557370902</v>
      </c>
      <c r="T2026" s="38" t="str">
        <f t="shared" ca="1" si="382"/>
        <v>-</v>
      </c>
      <c r="U2026" s="38" t="str">
        <f t="shared" ca="1" si="383"/>
        <v>-</v>
      </c>
      <c r="V2026" s="38"/>
      <c r="W2026" s="38"/>
    </row>
    <row r="2027" spans="1:23" x14ac:dyDescent="0.35">
      <c r="A2027" s="2" t="str">
        <f>BASE_NOTAS[[#This Row],[Sigla]]&amp;BASE_NOTAS[[#This Row],[CÓDIGO]]</f>
        <v>TOSS_EV</v>
      </c>
      <c r="B2027" s="4" t="s">
        <v>185</v>
      </c>
      <c r="C2027" s="4" t="s">
        <v>78</v>
      </c>
      <c r="D2027" s="4" t="s">
        <v>147</v>
      </c>
      <c r="E2027" s="42">
        <v>59.98268494640002</v>
      </c>
      <c r="F2027" s="4" t="s">
        <v>471</v>
      </c>
      <c r="G202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55.809486346081734</v>
      </c>
      <c r="H202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027" s="38">
        <f t="shared" ca="1" si="372"/>
        <v>52.28403559302329</v>
      </c>
      <c r="K2027" s="38">
        <f t="shared" ca="1" si="373"/>
        <v>55.508131357597144</v>
      </c>
      <c r="L2027" s="38">
        <f t="shared" ca="1" si="374"/>
        <v>58.608108042617161</v>
      </c>
      <c r="M2027" s="38">
        <f t="shared" ca="1" si="375"/>
        <v>58.957749237690429</v>
      </c>
      <c r="N2027" s="38">
        <f t="shared" ca="1" si="376"/>
        <v>63.364043254730177</v>
      </c>
      <c r="O2027" s="38">
        <f t="shared" ca="1" si="377"/>
        <v>56.556595418604893</v>
      </c>
      <c r="P2027" s="38">
        <f t="shared" ca="1" si="378"/>
        <v>59.417775350545917</v>
      </c>
      <c r="Q2027" s="38">
        <f t="shared" ca="1" si="379"/>
        <v>57.790331758747548</v>
      </c>
      <c r="R2027" s="38">
        <f t="shared" ca="1" si="380"/>
        <v>59.98268494640002</v>
      </c>
      <c r="S2027" s="38">
        <f t="shared" ca="1" si="381"/>
        <v>55.809486346081734</v>
      </c>
      <c r="T2027" s="38" t="str">
        <f t="shared" ca="1" si="382"/>
        <v>-</v>
      </c>
      <c r="U2027" s="38" t="str">
        <f t="shared" ca="1" si="383"/>
        <v>-</v>
      </c>
      <c r="V2027" s="38"/>
      <c r="W2027" s="38"/>
    </row>
    <row r="2028" spans="1:23" x14ac:dyDescent="0.35">
      <c r="A2028" s="2" t="str">
        <f>BASE_NOTAS[[#This Row],[Sigla]]&amp;BASE_NOTAS[[#This Row],[CÓDIGO]]</f>
        <v>ACCH_FM</v>
      </c>
      <c r="B2028" s="4" t="s">
        <v>156</v>
      </c>
      <c r="C2028" s="4" t="s">
        <v>476</v>
      </c>
      <c r="D2028" s="4" t="s">
        <v>148</v>
      </c>
      <c r="E2028" s="42">
        <v>35.932402451910463</v>
      </c>
      <c r="F2028" s="4" t="s">
        <v>611</v>
      </c>
      <c r="G202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33.543518505584871</v>
      </c>
      <c r="H202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28" s="38">
        <f t="shared" ca="1" si="372"/>
        <v>16.128792065435025</v>
      </c>
      <c r="K2028" s="38" t="str">
        <f t="shared" ca="1" si="373"/>
        <v>-</v>
      </c>
      <c r="L2028" s="38">
        <f t="shared" ca="1" si="374"/>
        <v>17.019306854293077</v>
      </c>
      <c r="M2028" s="38">
        <f t="shared" ca="1" si="375"/>
        <v>19.481871934086552</v>
      </c>
      <c r="N2028" s="38">
        <f t="shared" ca="1" si="376"/>
        <v>38.156538556253878</v>
      </c>
      <c r="O2028" s="38">
        <f t="shared" ca="1" si="377"/>
        <v>34.734932731389684</v>
      </c>
      <c r="P2028" s="38">
        <f t="shared" ca="1" si="378"/>
        <v>39.845232823465047</v>
      </c>
      <c r="Q2028" s="38">
        <f t="shared" ca="1" si="379"/>
        <v>41.335731529252683</v>
      </c>
      <c r="R2028" s="38">
        <f t="shared" ca="1" si="380"/>
        <v>43.046764431524679</v>
      </c>
      <c r="S2028" s="38">
        <f t="shared" ca="1" si="381"/>
        <v>35.932402451910463</v>
      </c>
      <c r="T2028" s="38">
        <f t="shared" ca="1" si="382"/>
        <v>33.543518505584871</v>
      </c>
      <c r="U2028" s="38" t="str">
        <f t="shared" ca="1" si="383"/>
        <v>-</v>
      </c>
      <c r="V2028" s="38"/>
      <c r="W2028" s="38"/>
    </row>
    <row r="2029" spans="1:23" x14ac:dyDescent="0.35">
      <c r="A2029" s="2" t="str">
        <f>BASE_NOTAS[[#This Row],[Sigla]]&amp;BASE_NOTAS[[#This Row],[CÓDIGO]]</f>
        <v>ALCH_FM</v>
      </c>
      <c r="B2029" s="4" t="s">
        <v>157</v>
      </c>
      <c r="C2029" s="4" t="s">
        <v>476</v>
      </c>
      <c r="D2029" s="4" t="s">
        <v>148</v>
      </c>
      <c r="E2029" s="42">
        <v>35.983953480095551</v>
      </c>
      <c r="F2029" s="4" t="s">
        <v>611</v>
      </c>
      <c r="G202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35.286543434728237</v>
      </c>
      <c r="H202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29" s="38">
        <f t="shared" ca="1" si="372"/>
        <v>47.437519783165442</v>
      </c>
      <c r="K2029" s="38" t="str">
        <f t="shared" ca="1" si="373"/>
        <v>-</v>
      </c>
      <c r="L2029" s="38">
        <f t="shared" ca="1" si="374"/>
        <v>39.164825810008523</v>
      </c>
      <c r="M2029" s="38">
        <f t="shared" ca="1" si="375"/>
        <v>38.606685978633998</v>
      </c>
      <c r="N2029" s="38">
        <f t="shared" ca="1" si="376"/>
        <v>47.547649596597367</v>
      </c>
      <c r="O2029" s="38">
        <f t="shared" ca="1" si="377"/>
        <v>42.748020445574589</v>
      </c>
      <c r="P2029" s="38">
        <f t="shared" ca="1" si="378"/>
        <v>37.335294726342021</v>
      </c>
      <c r="Q2029" s="38">
        <f t="shared" ca="1" si="379"/>
        <v>44.785721663594018</v>
      </c>
      <c r="R2029" s="38">
        <f t="shared" ca="1" si="380"/>
        <v>38.732370069033287</v>
      </c>
      <c r="S2029" s="38">
        <f t="shared" ca="1" si="381"/>
        <v>35.983953480095551</v>
      </c>
      <c r="T2029" s="38">
        <f t="shared" ca="1" si="382"/>
        <v>35.286543434728237</v>
      </c>
      <c r="U2029" s="38" t="str">
        <f t="shared" ca="1" si="383"/>
        <v>-</v>
      </c>
      <c r="V2029" s="38"/>
      <c r="W2029" s="38"/>
    </row>
    <row r="2030" spans="1:23" x14ac:dyDescent="0.35">
      <c r="A2030" s="2" t="str">
        <f>BASE_NOTAS[[#This Row],[Sigla]]&amp;BASE_NOTAS[[#This Row],[CÓDIGO]]</f>
        <v>AMCH_FM</v>
      </c>
      <c r="B2030" s="4" t="s">
        <v>158</v>
      </c>
      <c r="C2030" s="4" t="s">
        <v>476</v>
      </c>
      <c r="D2030" s="4" t="s">
        <v>148</v>
      </c>
      <c r="E2030" s="42">
        <v>12.814183295684334</v>
      </c>
      <c r="F2030" s="4" t="s">
        <v>611</v>
      </c>
      <c r="G203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15.63854998398129</v>
      </c>
      <c r="H203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30" s="38">
        <f t="shared" ca="1" si="372"/>
        <v>35.453805676520581</v>
      </c>
      <c r="K2030" s="38" t="str">
        <f t="shared" ca="1" si="373"/>
        <v>-</v>
      </c>
      <c r="L2030" s="38">
        <f t="shared" ca="1" si="374"/>
        <v>12.811123771975886</v>
      </c>
      <c r="M2030" s="38">
        <f t="shared" ca="1" si="375"/>
        <v>14.089403753970259</v>
      </c>
      <c r="N2030" s="38">
        <f t="shared" ca="1" si="376"/>
        <v>16.746123111247204</v>
      </c>
      <c r="O2030" s="38">
        <f t="shared" ca="1" si="377"/>
        <v>7.0660560552542453</v>
      </c>
      <c r="P2030" s="38">
        <f t="shared" ca="1" si="378"/>
        <v>4.6329786481417905</v>
      </c>
      <c r="Q2030" s="38">
        <f t="shared" ca="1" si="379"/>
        <v>11.466490562707678</v>
      </c>
      <c r="R2030" s="38">
        <f t="shared" ca="1" si="380"/>
        <v>7.2476732915200319</v>
      </c>
      <c r="S2030" s="38">
        <f t="shared" ca="1" si="381"/>
        <v>12.814183295684334</v>
      </c>
      <c r="T2030" s="38">
        <f t="shared" ca="1" si="382"/>
        <v>15.63854998398129</v>
      </c>
      <c r="U2030" s="38" t="str">
        <f t="shared" ca="1" si="383"/>
        <v>-</v>
      </c>
      <c r="V2030" s="38"/>
      <c r="W2030" s="38"/>
    </row>
    <row r="2031" spans="1:23" x14ac:dyDescent="0.35">
      <c r="A2031" s="2" t="str">
        <f>BASE_NOTAS[[#This Row],[Sigla]]&amp;BASE_NOTAS[[#This Row],[CÓDIGO]]</f>
        <v>APCH_FM</v>
      </c>
      <c r="B2031" s="4" t="s">
        <v>184</v>
      </c>
      <c r="C2031" s="4" t="s">
        <v>476</v>
      </c>
      <c r="D2031" s="4" t="s">
        <v>148</v>
      </c>
      <c r="E2031" s="42">
        <v>36.706998799580099</v>
      </c>
      <c r="F2031" s="4" t="s">
        <v>611</v>
      </c>
      <c r="G203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37.520306180146548</v>
      </c>
      <c r="H203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31" s="38">
        <f t="shared" ca="1" si="372"/>
        <v>41.785656647639755</v>
      </c>
      <c r="K2031" s="38" t="str">
        <f t="shared" ca="1" si="373"/>
        <v>-</v>
      </c>
      <c r="L2031" s="38">
        <f t="shared" ca="1" si="374"/>
        <v>17.954451744754955</v>
      </c>
      <c r="M2031" s="38">
        <f t="shared" ca="1" si="375"/>
        <v>26.995721630137119</v>
      </c>
      <c r="N2031" s="38">
        <f t="shared" ca="1" si="376"/>
        <v>27.022502462764823</v>
      </c>
      <c r="O2031" s="38">
        <f t="shared" ca="1" si="377"/>
        <v>35.759052550923769</v>
      </c>
      <c r="P2031" s="38">
        <f t="shared" ca="1" si="378"/>
        <v>30.069185543279573</v>
      </c>
      <c r="Q2031" s="38">
        <f t="shared" ca="1" si="379"/>
        <v>36.08571645106349</v>
      </c>
      <c r="R2031" s="38">
        <f t="shared" ca="1" si="380"/>
        <v>45.097775988325111</v>
      </c>
      <c r="S2031" s="38">
        <f t="shared" ca="1" si="381"/>
        <v>36.706998799580099</v>
      </c>
      <c r="T2031" s="38">
        <f t="shared" ca="1" si="382"/>
        <v>37.520306180146548</v>
      </c>
      <c r="U2031" s="38" t="str">
        <f t="shared" ca="1" si="383"/>
        <v>-</v>
      </c>
      <c r="V2031" s="38"/>
      <c r="W2031" s="38"/>
    </row>
    <row r="2032" spans="1:23" x14ac:dyDescent="0.35">
      <c r="A2032" s="2" t="str">
        <f>BASE_NOTAS[[#This Row],[Sigla]]&amp;BASE_NOTAS[[#This Row],[CÓDIGO]]</f>
        <v>BACH_FM</v>
      </c>
      <c r="B2032" s="4" t="s">
        <v>187</v>
      </c>
      <c r="C2032" s="4" t="s">
        <v>476</v>
      </c>
      <c r="D2032" s="4" t="s">
        <v>148</v>
      </c>
      <c r="E2032" s="42">
        <v>20.363527702062221</v>
      </c>
      <c r="F2032" s="4" t="s">
        <v>611</v>
      </c>
      <c r="G203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17.352534768259993</v>
      </c>
      <c r="H203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32" s="38">
        <f t="shared" ca="1" si="372"/>
        <v>34.014618059336328</v>
      </c>
      <c r="K2032" s="38" t="str">
        <f t="shared" ca="1" si="373"/>
        <v>-</v>
      </c>
      <c r="L2032" s="38">
        <f t="shared" ca="1" si="374"/>
        <v>23.951837779215211</v>
      </c>
      <c r="M2032" s="38">
        <f t="shared" ca="1" si="375"/>
        <v>19.401864546940821</v>
      </c>
      <c r="N2032" s="38">
        <f t="shared" ca="1" si="376"/>
        <v>24.517647777881066</v>
      </c>
      <c r="O2032" s="38">
        <f t="shared" ca="1" si="377"/>
        <v>25.247368952001725</v>
      </c>
      <c r="P2032" s="38">
        <f t="shared" ca="1" si="378"/>
        <v>17.883513419137952</v>
      </c>
      <c r="Q2032" s="38">
        <f t="shared" ca="1" si="379"/>
        <v>23.410913952013214</v>
      </c>
      <c r="R2032" s="38">
        <f t="shared" ca="1" si="380"/>
        <v>17.709157464460784</v>
      </c>
      <c r="S2032" s="38">
        <f t="shared" ca="1" si="381"/>
        <v>20.363527702062221</v>
      </c>
      <c r="T2032" s="38">
        <f t="shared" ca="1" si="382"/>
        <v>17.352534768259993</v>
      </c>
      <c r="U2032" s="38" t="str">
        <f t="shared" ca="1" si="383"/>
        <v>-</v>
      </c>
      <c r="V2032" s="38"/>
      <c r="W2032" s="38"/>
    </row>
    <row r="2033" spans="1:23" x14ac:dyDescent="0.35">
      <c r="A2033" s="2" t="str">
        <f>BASE_NOTAS[[#This Row],[Sigla]]&amp;BASE_NOTAS[[#This Row],[CÓDIGO]]</f>
        <v>CECH_FM</v>
      </c>
      <c r="B2033" s="4" t="s">
        <v>188</v>
      </c>
      <c r="C2033" s="4" t="s">
        <v>476</v>
      </c>
      <c r="D2033" s="4" t="s">
        <v>148</v>
      </c>
      <c r="E2033" s="42">
        <v>11.000754955557056</v>
      </c>
      <c r="F2033" s="4" t="s">
        <v>611</v>
      </c>
      <c r="G203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18.685647502117561</v>
      </c>
      <c r="H203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33" s="38">
        <f t="shared" ca="1" si="372"/>
        <v>31.590608203938046</v>
      </c>
      <c r="K2033" s="38" t="str">
        <f t="shared" ca="1" si="373"/>
        <v>-</v>
      </c>
      <c r="L2033" s="38">
        <f t="shared" ca="1" si="374"/>
        <v>23.079901770587995</v>
      </c>
      <c r="M2033" s="38">
        <f t="shared" ca="1" si="375"/>
        <v>17.96726033501109</v>
      </c>
      <c r="N2033" s="38">
        <f t="shared" ca="1" si="376"/>
        <v>27.275082460181004</v>
      </c>
      <c r="O2033" s="38">
        <f t="shared" ca="1" si="377"/>
        <v>23.089221668495462</v>
      </c>
      <c r="P2033" s="38">
        <f t="shared" ca="1" si="378"/>
        <v>21.433958994521767</v>
      </c>
      <c r="Q2033" s="38">
        <f t="shared" ca="1" si="379"/>
        <v>24.610443668326006</v>
      </c>
      <c r="R2033" s="38">
        <f t="shared" ca="1" si="380"/>
        <v>16.405158733124217</v>
      </c>
      <c r="S2033" s="38">
        <f t="shared" ca="1" si="381"/>
        <v>11.000754955557056</v>
      </c>
      <c r="T2033" s="38">
        <f t="shared" ca="1" si="382"/>
        <v>18.685647502117561</v>
      </c>
      <c r="U2033" s="38" t="str">
        <f t="shared" ca="1" si="383"/>
        <v>-</v>
      </c>
      <c r="V2033" s="38"/>
      <c r="W2033" s="38"/>
    </row>
    <row r="2034" spans="1:23" x14ac:dyDescent="0.35">
      <c r="A2034" s="2" t="str">
        <f>BASE_NOTAS[[#This Row],[Sigla]]&amp;BASE_NOTAS[[#This Row],[CÓDIGO]]</f>
        <v>DFCH_FM</v>
      </c>
      <c r="B2034" s="4" t="s">
        <v>189</v>
      </c>
      <c r="C2034" s="4" t="s">
        <v>476</v>
      </c>
      <c r="D2034" s="4" t="s">
        <v>148</v>
      </c>
      <c r="E2034" s="42">
        <v>89.256586591704405</v>
      </c>
      <c r="F2034" s="4" t="s">
        <v>611</v>
      </c>
      <c r="G203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89.679111395748109</v>
      </c>
      <c r="H203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34" s="38">
        <f t="shared" ca="1" si="372"/>
        <v>63.556087864389013</v>
      </c>
      <c r="K2034" s="38" t="str">
        <f t="shared" ca="1" si="373"/>
        <v>-</v>
      </c>
      <c r="L2034" s="38">
        <f t="shared" ca="1" si="374"/>
        <v>82.718608762663052</v>
      </c>
      <c r="M2034" s="38">
        <f t="shared" ca="1" si="375"/>
        <v>80.490970165662489</v>
      </c>
      <c r="N2034" s="38">
        <f t="shared" ca="1" si="376"/>
        <v>91.463349255970542</v>
      </c>
      <c r="O2034" s="38">
        <f t="shared" ca="1" si="377"/>
        <v>95.525125598022342</v>
      </c>
      <c r="P2034" s="38">
        <f t="shared" ca="1" si="378"/>
        <v>85.964796230950228</v>
      </c>
      <c r="Q2034" s="38">
        <f t="shared" ca="1" si="379"/>
        <v>89.565041469785072</v>
      </c>
      <c r="R2034" s="38">
        <f t="shared" ca="1" si="380"/>
        <v>87.79896762289512</v>
      </c>
      <c r="S2034" s="38">
        <f t="shared" ca="1" si="381"/>
        <v>89.256586591704405</v>
      </c>
      <c r="T2034" s="38">
        <f t="shared" ca="1" si="382"/>
        <v>89.679111395748109</v>
      </c>
      <c r="U2034" s="38" t="str">
        <f t="shared" ca="1" si="383"/>
        <v>-</v>
      </c>
      <c r="V2034" s="38"/>
      <c r="W2034" s="38"/>
    </row>
    <row r="2035" spans="1:23" x14ac:dyDescent="0.35">
      <c r="A2035" s="2" t="str">
        <f>BASE_NOTAS[[#This Row],[Sigla]]&amp;BASE_NOTAS[[#This Row],[CÓDIGO]]</f>
        <v>ESCH_FM</v>
      </c>
      <c r="B2035" s="4" t="s">
        <v>183</v>
      </c>
      <c r="C2035" s="4" t="s">
        <v>476</v>
      </c>
      <c r="D2035" s="4" t="s">
        <v>148</v>
      </c>
      <c r="E2035" s="42">
        <v>60.271451520215166</v>
      </c>
      <c r="F2035" s="4" t="s">
        <v>611</v>
      </c>
      <c r="G203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59.419444766986217</v>
      </c>
      <c r="H203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35" s="38">
        <f t="shared" ca="1" si="372"/>
        <v>72.768074201272299</v>
      </c>
      <c r="K2035" s="38" t="str">
        <f t="shared" ca="1" si="373"/>
        <v>-</v>
      </c>
      <c r="L2035" s="38">
        <f t="shared" ca="1" si="374"/>
        <v>59.461904322075135</v>
      </c>
      <c r="M2035" s="38">
        <f t="shared" ca="1" si="375"/>
        <v>49.151999915046112</v>
      </c>
      <c r="N2035" s="38">
        <f t="shared" ca="1" si="376"/>
        <v>60.607681112514399</v>
      </c>
      <c r="O2035" s="38">
        <f t="shared" ca="1" si="377"/>
        <v>62.187737342237085</v>
      </c>
      <c r="P2035" s="38">
        <f t="shared" ca="1" si="378"/>
        <v>63.000376966684748</v>
      </c>
      <c r="Q2035" s="38">
        <f t="shared" ca="1" si="379"/>
        <v>65.022599249225649</v>
      </c>
      <c r="R2035" s="38">
        <f t="shared" ca="1" si="380"/>
        <v>63.323461679483081</v>
      </c>
      <c r="S2035" s="38">
        <f t="shared" ca="1" si="381"/>
        <v>60.271451520215166</v>
      </c>
      <c r="T2035" s="38">
        <f t="shared" ca="1" si="382"/>
        <v>59.419444766986217</v>
      </c>
      <c r="U2035" s="38" t="str">
        <f t="shared" ca="1" si="383"/>
        <v>-</v>
      </c>
      <c r="V2035" s="38"/>
      <c r="W2035" s="38"/>
    </row>
    <row r="2036" spans="1:23" x14ac:dyDescent="0.35">
      <c r="A2036" s="2" t="str">
        <f>BASE_NOTAS[[#This Row],[Sigla]]&amp;BASE_NOTAS[[#This Row],[CÓDIGO]]</f>
        <v>GOCH_FM</v>
      </c>
      <c r="B2036" s="4" t="s">
        <v>190</v>
      </c>
      <c r="C2036" s="4" t="s">
        <v>476</v>
      </c>
      <c r="D2036" s="4" t="s">
        <v>148</v>
      </c>
      <c r="E2036" s="42">
        <v>70.267906477461338</v>
      </c>
      <c r="F2036" s="4" t="s">
        <v>611</v>
      </c>
      <c r="G203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68.660574866189478</v>
      </c>
      <c r="H203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36" s="38">
        <f t="shared" ca="1" si="372"/>
        <v>66.076176555949033</v>
      </c>
      <c r="K2036" s="38" t="str">
        <f t="shared" ca="1" si="373"/>
        <v>-</v>
      </c>
      <c r="L2036" s="38">
        <f t="shared" ca="1" si="374"/>
        <v>53.740537791766499</v>
      </c>
      <c r="M2036" s="38">
        <f t="shared" ca="1" si="375"/>
        <v>52.282524834290619</v>
      </c>
      <c r="N2036" s="38">
        <f t="shared" ca="1" si="376"/>
        <v>61.240245462922957</v>
      </c>
      <c r="O2036" s="38">
        <f t="shared" ca="1" si="377"/>
        <v>62.374465537111824</v>
      </c>
      <c r="P2036" s="38">
        <f t="shared" ca="1" si="378"/>
        <v>58.616963268415979</v>
      </c>
      <c r="Q2036" s="38">
        <f t="shared" ca="1" si="379"/>
        <v>65.38130251197299</v>
      </c>
      <c r="R2036" s="38">
        <f t="shared" ca="1" si="380"/>
        <v>66.576490536712114</v>
      </c>
      <c r="S2036" s="38">
        <f t="shared" ca="1" si="381"/>
        <v>70.267906477461338</v>
      </c>
      <c r="T2036" s="38">
        <f t="shared" ca="1" si="382"/>
        <v>68.660574866189478</v>
      </c>
      <c r="U2036" s="38" t="str">
        <f t="shared" ca="1" si="383"/>
        <v>-</v>
      </c>
      <c r="V2036" s="38"/>
      <c r="W2036" s="38"/>
    </row>
    <row r="2037" spans="1:23" x14ac:dyDescent="0.35">
      <c r="A2037" s="2" t="str">
        <f>BASE_NOTAS[[#This Row],[Sigla]]&amp;BASE_NOTAS[[#This Row],[CÓDIGO]]</f>
        <v>MACH_FM</v>
      </c>
      <c r="B2037" s="4" t="s">
        <v>191</v>
      </c>
      <c r="C2037" s="4" t="s">
        <v>476</v>
      </c>
      <c r="D2037" s="4" t="s">
        <v>148</v>
      </c>
      <c r="E2037" s="42">
        <v>1.5130745138447173</v>
      </c>
      <c r="F2037" s="4" t="s">
        <v>611</v>
      </c>
      <c r="G203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203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37" s="38">
        <f t="shared" ca="1" si="372"/>
        <v>5.6221004213458761</v>
      </c>
      <c r="K2037" s="38" t="str">
        <f t="shared" ca="1" si="373"/>
        <v>-</v>
      </c>
      <c r="L2037" s="38">
        <f t="shared" ca="1" si="374"/>
        <v>0</v>
      </c>
      <c r="M2037" s="38">
        <f t="shared" ca="1" si="375"/>
        <v>0</v>
      </c>
      <c r="N2037" s="38">
        <f t="shared" ca="1" si="376"/>
        <v>9.3113154225058636</v>
      </c>
      <c r="O2037" s="38">
        <f t="shared" ca="1" si="377"/>
        <v>1.7964049641526696</v>
      </c>
      <c r="P2037" s="38">
        <f t="shared" ca="1" si="378"/>
        <v>2.5756241100836084</v>
      </c>
      <c r="Q2037" s="38">
        <f t="shared" ca="1" si="379"/>
        <v>7.404645300793061</v>
      </c>
      <c r="R2037" s="38">
        <f t="shared" ca="1" si="380"/>
        <v>3.2452747705716427</v>
      </c>
      <c r="S2037" s="38">
        <f t="shared" ca="1" si="381"/>
        <v>1.5130745138447173</v>
      </c>
      <c r="T2037" s="38">
        <f t="shared" ca="1" si="382"/>
        <v>0</v>
      </c>
      <c r="U2037" s="38" t="str">
        <f t="shared" ca="1" si="383"/>
        <v>-</v>
      </c>
      <c r="V2037" s="38"/>
      <c r="W2037" s="38"/>
    </row>
    <row r="2038" spans="1:23" x14ac:dyDescent="0.35">
      <c r="A2038" s="2" t="str">
        <f>BASE_NOTAS[[#This Row],[Sigla]]&amp;BASE_NOTAS[[#This Row],[CÓDIGO]]</f>
        <v>MGCH_FM</v>
      </c>
      <c r="B2038" s="4" t="s">
        <v>192</v>
      </c>
      <c r="C2038" s="4" t="s">
        <v>476</v>
      </c>
      <c r="D2038" s="4" t="s">
        <v>148</v>
      </c>
      <c r="E2038" s="42">
        <v>66.993740547759188</v>
      </c>
      <c r="F2038" s="4" t="s">
        <v>611</v>
      </c>
      <c r="G203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63.945806364269068</v>
      </c>
      <c r="H203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38" s="38">
        <f t="shared" ca="1" si="372"/>
        <v>68.818736515276072</v>
      </c>
      <c r="K2038" s="38" t="str">
        <f t="shared" ca="1" si="373"/>
        <v>-</v>
      </c>
      <c r="L2038" s="38">
        <f t="shared" ca="1" si="374"/>
        <v>63.225059960683161</v>
      </c>
      <c r="M2038" s="38">
        <f t="shared" ca="1" si="375"/>
        <v>58.547272638289897</v>
      </c>
      <c r="N2038" s="38">
        <f t="shared" ca="1" si="376"/>
        <v>65.243965566686953</v>
      </c>
      <c r="O2038" s="38">
        <f t="shared" ca="1" si="377"/>
        <v>67.08091649740085</v>
      </c>
      <c r="P2038" s="38">
        <f t="shared" ca="1" si="378"/>
        <v>63.37863636382486</v>
      </c>
      <c r="Q2038" s="38">
        <f t="shared" ca="1" si="379"/>
        <v>67.741481625042994</v>
      </c>
      <c r="R2038" s="38">
        <f t="shared" ca="1" si="380"/>
        <v>67.200569419576993</v>
      </c>
      <c r="S2038" s="38">
        <f t="shared" ca="1" si="381"/>
        <v>66.993740547759188</v>
      </c>
      <c r="T2038" s="38">
        <f t="shared" ca="1" si="382"/>
        <v>63.945806364269068</v>
      </c>
      <c r="U2038" s="38" t="str">
        <f t="shared" ca="1" si="383"/>
        <v>-</v>
      </c>
      <c r="V2038" s="38"/>
      <c r="W2038" s="38"/>
    </row>
    <row r="2039" spans="1:23" x14ac:dyDescent="0.35">
      <c r="A2039" s="2" t="str">
        <f>BASE_NOTAS[[#This Row],[Sigla]]&amp;BASE_NOTAS[[#This Row],[CÓDIGO]]</f>
        <v>MSCH_FM</v>
      </c>
      <c r="B2039" s="4" t="s">
        <v>193</v>
      </c>
      <c r="C2039" s="4" t="s">
        <v>476</v>
      </c>
      <c r="D2039" s="4" t="s">
        <v>148</v>
      </c>
      <c r="E2039" s="42">
        <v>80.046334029975625</v>
      </c>
      <c r="F2039" s="4" t="s">
        <v>611</v>
      </c>
      <c r="G203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80.671372847560036</v>
      </c>
      <c r="H203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39" s="38">
        <f t="shared" ca="1" si="372"/>
        <v>64.728747446545214</v>
      </c>
      <c r="K2039" s="38" t="str">
        <f t="shared" ca="1" si="373"/>
        <v>-</v>
      </c>
      <c r="L2039" s="38">
        <f t="shared" ca="1" si="374"/>
        <v>65.135149648463994</v>
      </c>
      <c r="M2039" s="38">
        <f t="shared" ca="1" si="375"/>
        <v>63.798174614649469</v>
      </c>
      <c r="N2039" s="38">
        <f t="shared" ca="1" si="376"/>
        <v>66.95605281695812</v>
      </c>
      <c r="O2039" s="38">
        <f t="shared" ca="1" si="377"/>
        <v>67.313665207696587</v>
      </c>
      <c r="P2039" s="38">
        <f t="shared" ca="1" si="378"/>
        <v>71.41212341923034</v>
      </c>
      <c r="Q2039" s="38">
        <f t="shared" ca="1" si="379"/>
        <v>78.876287915604109</v>
      </c>
      <c r="R2039" s="38">
        <f t="shared" ca="1" si="380"/>
        <v>79.149835606058645</v>
      </c>
      <c r="S2039" s="38">
        <f t="shared" ca="1" si="381"/>
        <v>80.046334029975625</v>
      </c>
      <c r="T2039" s="38">
        <f t="shared" ca="1" si="382"/>
        <v>80.671372847560036</v>
      </c>
      <c r="U2039" s="38" t="str">
        <f t="shared" ca="1" si="383"/>
        <v>-</v>
      </c>
      <c r="V2039" s="38"/>
      <c r="W2039" s="38"/>
    </row>
    <row r="2040" spans="1:23" x14ac:dyDescent="0.35">
      <c r="A2040" s="2" t="str">
        <f>BASE_NOTAS[[#This Row],[Sigla]]&amp;BASE_NOTAS[[#This Row],[CÓDIGO]]</f>
        <v>MTCH_FM</v>
      </c>
      <c r="B2040" s="4" t="s">
        <v>195</v>
      </c>
      <c r="C2040" s="4" t="s">
        <v>476</v>
      </c>
      <c r="D2040" s="4" t="s">
        <v>148</v>
      </c>
      <c r="E2040" s="42">
        <v>72.198315819790722</v>
      </c>
      <c r="F2040" s="4" t="s">
        <v>611</v>
      </c>
      <c r="G204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71.22097485933898</v>
      </c>
      <c r="H204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40" s="38">
        <f t="shared" ca="1" si="372"/>
        <v>65.120890905759921</v>
      </c>
      <c r="K2040" s="38" t="str">
        <f t="shared" ca="1" si="373"/>
        <v>-</v>
      </c>
      <c r="L2040" s="38">
        <f t="shared" ca="1" si="374"/>
        <v>63.181226581615135</v>
      </c>
      <c r="M2040" s="38">
        <f t="shared" ca="1" si="375"/>
        <v>57.206474537641128</v>
      </c>
      <c r="N2040" s="38">
        <f t="shared" ca="1" si="376"/>
        <v>67.025702007338083</v>
      </c>
      <c r="O2040" s="38">
        <f t="shared" ca="1" si="377"/>
        <v>60.306722248072376</v>
      </c>
      <c r="P2040" s="38">
        <f t="shared" ca="1" si="378"/>
        <v>62.821363997276471</v>
      </c>
      <c r="Q2040" s="38">
        <f t="shared" ca="1" si="379"/>
        <v>71.498678285641276</v>
      </c>
      <c r="R2040" s="38">
        <f t="shared" ca="1" si="380"/>
        <v>71.387796225307824</v>
      </c>
      <c r="S2040" s="38">
        <f t="shared" ca="1" si="381"/>
        <v>72.198315819790722</v>
      </c>
      <c r="T2040" s="38">
        <f t="shared" ca="1" si="382"/>
        <v>71.22097485933898</v>
      </c>
      <c r="U2040" s="38" t="str">
        <f t="shared" ca="1" si="383"/>
        <v>-</v>
      </c>
      <c r="V2040" s="38"/>
      <c r="W2040" s="38"/>
    </row>
    <row r="2041" spans="1:23" x14ac:dyDescent="0.35">
      <c r="A2041" s="2" t="str">
        <f>BASE_NOTAS[[#This Row],[Sigla]]&amp;BASE_NOTAS[[#This Row],[CÓDIGO]]</f>
        <v>PACH_FM</v>
      </c>
      <c r="B2041" s="4" t="s">
        <v>196</v>
      </c>
      <c r="C2041" s="4" t="s">
        <v>476</v>
      </c>
      <c r="D2041" s="4" t="s">
        <v>148</v>
      </c>
      <c r="E2041" s="42">
        <v>0</v>
      </c>
      <c r="F2041" s="4" t="s">
        <v>611</v>
      </c>
      <c r="G204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1.5122027494873964</v>
      </c>
      <c r="H204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41" s="38">
        <f t="shared" ca="1" si="372"/>
        <v>18.35300798910264</v>
      </c>
      <c r="K2041" s="38" t="str">
        <f t="shared" ca="1" si="373"/>
        <v>-</v>
      </c>
      <c r="L2041" s="38">
        <f t="shared" ca="1" si="374"/>
        <v>4.5879141065771645</v>
      </c>
      <c r="M2041" s="38">
        <f t="shared" ca="1" si="375"/>
        <v>0.20813042261437997</v>
      </c>
      <c r="N2041" s="38">
        <f t="shared" ca="1" si="376"/>
        <v>0</v>
      </c>
      <c r="O2041" s="38">
        <f t="shared" ca="1" si="377"/>
        <v>0</v>
      </c>
      <c r="P2041" s="38">
        <f t="shared" ca="1" si="378"/>
        <v>0</v>
      </c>
      <c r="Q2041" s="38">
        <f t="shared" ca="1" si="379"/>
        <v>0</v>
      </c>
      <c r="R2041" s="38">
        <f t="shared" ca="1" si="380"/>
        <v>0</v>
      </c>
      <c r="S2041" s="38">
        <f t="shared" ca="1" si="381"/>
        <v>0</v>
      </c>
      <c r="T2041" s="38">
        <f t="shared" ca="1" si="382"/>
        <v>1.5122027494873964</v>
      </c>
      <c r="U2041" s="38" t="str">
        <f t="shared" ca="1" si="383"/>
        <v>-</v>
      </c>
      <c r="V2041" s="38"/>
      <c r="W2041" s="38"/>
    </row>
    <row r="2042" spans="1:23" x14ac:dyDescent="0.35">
      <c r="A2042" s="2" t="str">
        <f>BASE_NOTAS[[#This Row],[Sigla]]&amp;BASE_NOTAS[[#This Row],[CÓDIGO]]</f>
        <v>PBCH_FM</v>
      </c>
      <c r="B2042" s="4" t="s">
        <v>197</v>
      </c>
      <c r="C2042" s="4" t="s">
        <v>476</v>
      </c>
      <c r="D2042" s="4" t="s">
        <v>148</v>
      </c>
      <c r="E2042" s="42">
        <v>22.008977378895789</v>
      </c>
      <c r="F2042" s="4" t="s">
        <v>611</v>
      </c>
      <c r="G204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24.666778749121058</v>
      </c>
      <c r="H204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42" s="38">
        <f t="shared" ca="1" si="372"/>
        <v>16.29328391831076</v>
      </c>
      <c r="K2042" s="38" t="str">
        <f t="shared" ca="1" si="373"/>
        <v>-</v>
      </c>
      <c r="L2042" s="38">
        <f t="shared" ca="1" si="374"/>
        <v>23.94429465902677</v>
      </c>
      <c r="M2042" s="38">
        <f t="shared" ca="1" si="375"/>
        <v>19.543751320940579</v>
      </c>
      <c r="N2042" s="38">
        <f t="shared" ca="1" si="376"/>
        <v>26.277391670745555</v>
      </c>
      <c r="O2042" s="38">
        <f t="shared" ca="1" si="377"/>
        <v>33.57491497217751</v>
      </c>
      <c r="P2042" s="38">
        <f t="shared" ca="1" si="378"/>
        <v>26.169191892453302</v>
      </c>
      <c r="Q2042" s="38">
        <f t="shared" ca="1" si="379"/>
        <v>27.972769759352182</v>
      </c>
      <c r="R2042" s="38">
        <f t="shared" ca="1" si="380"/>
        <v>26.179344426497043</v>
      </c>
      <c r="S2042" s="38">
        <f t="shared" ca="1" si="381"/>
        <v>22.008977378895789</v>
      </c>
      <c r="T2042" s="38">
        <f t="shared" ca="1" si="382"/>
        <v>24.666778749121058</v>
      </c>
      <c r="U2042" s="38" t="str">
        <f t="shared" ca="1" si="383"/>
        <v>-</v>
      </c>
      <c r="V2042" s="38"/>
      <c r="W2042" s="38"/>
    </row>
    <row r="2043" spans="1:23" x14ac:dyDescent="0.35">
      <c r="A2043" s="2" t="str">
        <f>BASE_NOTAS[[#This Row],[Sigla]]&amp;BASE_NOTAS[[#This Row],[CÓDIGO]]</f>
        <v>PECH_FM</v>
      </c>
      <c r="B2043" s="4" t="s">
        <v>198</v>
      </c>
      <c r="C2043" s="4" t="s">
        <v>476</v>
      </c>
      <c r="D2043" s="4" t="s">
        <v>148</v>
      </c>
      <c r="E2043" s="42">
        <v>23.625717342943148</v>
      </c>
      <c r="F2043" s="4" t="s">
        <v>611</v>
      </c>
      <c r="G204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30.913911673088272</v>
      </c>
      <c r="H204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43" s="38">
        <f t="shared" ca="1" si="372"/>
        <v>46.424283922654993</v>
      </c>
      <c r="K2043" s="38" t="str">
        <f t="shared" ca="1" si="373"/>
        <v>-</v>
      </c>
      <c r="L2043" s="38">
        <f t="shared" ca="1" si="374"/>
        <v>33.129289225438093</v>
      </c>
      <c r="M2043" s="38">
        <f t="shared" ca="1" si="375"/>
        <v>31.710885235762159</v>
      </c>
      <c r="N2043" s="38">
        <f t="shared" ca="1" si="376"/>
        <v>36.406320508751953</v>
      </c>
      <c r="O2043" s="38">
        <f t="shared" ca="1" si="377"/>
        <v>35.05372353396676</v>
      </c>
      <c r="P2043" s="38">
        <f t="shared" ca="1" si="378"/>
        <v>26.614351554856409</v>
      </c>
      <c r="Q2043" s="38">
        <f t="shared" ca="1" si="379"/>
        <v>29.677293241546902</v>
      </c>
      <c r="R2043" s="38">
        <f t="shared" ca="1" si="380"/>
        <v>28.592942401106232</v>
      </c>
      <c r="S2043" s="38">
        <f t="shared" ca="1" si="381"/>
        <v>23.625717342943148</v>
      </c>
      <c r="T2043" s="38">
        <f t="shared" ca="1" si="382"/>
        <v>30.913911673088272</v>
      </c>
      <c r="U2043" s="38" t="str">
        <f t="shared" ca="1" si="383"/>
        <v>-</v>
      </c>
      <c r="V2043" s="38"/>
      <c r="W2043" s="38"/>
    </row>
    <row r="2044" spans="1:23" x14ac:dyDescent="0.35">
      <c r="A2044" s="2" t="str">
        <f>BASE_NOTAS[[#This Row],[Sigla]]&amp;BASE_NOTAS[[#This Row],[CÓDIGO]]</f>
        <v>PICH_FM</v>
      </c>
      <c r="B2044" s="4" t="s">
        <v>199</v>
      </c>
      <c r="C2044" s="4" t="s">
        <v>476</v>
      </c>
      <c r="D2044" s="4" t="s">
        <v>148</v>
      </c>
      <c r="E2044" s="42">
        <v>6.9415170996667355</v>
      </c>
      <c r="F2044" s="4" t="s">
        <v>611</v>
      </c>
      <c r="G204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17.171275359342932</v>
      </c>
      <c r="H204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44" s="38">
        <f t="shared" ca="1" si="372"/>
        <v>18.306936773192376</v>
      </c>
      <c r="K2044" s="38" t="str">
        <f t="shared" ca="1" si="373"/>
        <v>-</v>
      </c>
      <c r="L2044" s="38">
        <f t="shared" ca="1" si="374"/>
        <v>6.5472504763178385</v>
      </c>
      <c r="M2044" s="38">
        <f t="shared" ca="1" si="375"/>
        <v>6.179276223717534</v>
      </c>
      <c r="N2044" s="38">
        <f t="shared" ca="1" si="376"/>
        <v>8.6892286025745467</v>
      </c>
      <c r="O2044" s="38">
        <f t="shared" ca="1" si="377"/>
        <v>8.247722734656362</v>
      </c>
      <c r="P2044" s="38">
        <f t="shared" ca="1" si="378"/>
        <v>11.074650511598035</v>
      </c>
      <c r="Q2044" s="38">
        <f t="shared" ca="1" si="379"/>
        <v>17.611053926668262</v>
      </c>
      <c r="R2044" s="38">
        <f t="shared" ca="1" si="380"/>
        <v>15.519044022598397</v>
      </c>
      <c r="S2044" s="38">
        <f t="shared" ca="1" si="381"/>
        <v>6.9415170996667355</v>
      </c>
      <c r="T2044" s="38">
        <f t="shared" ca="1" si="382"/>
        <v>17.171275359342932</v>
      </c>
      <c r="U2044" s="38" t="str">
        <f t="shared" ca="1" si="383"/>
        <v>-</v>
      </c>
      <c r="V2044" s="38"/>
      <c r="W2044" s="38"/>
    </row>
    <row r="2045" spans="1:23" x14ac:dyDescent="0.35">
      <c r="A2045" s="2" t="str">
        <f>BASE_NOTAS[[#This Row],[Sigla]]&amp;BASE_NOTAS[[#This Row],[CÓDIGO]]</f>
        <v>PRCH_FM</v>
      </c>
      <c r="B2045" s="4" t="s">
        <v>200</v>
      </c>
      <c r="C2045" s="4" t="s">
        <v>476</v>
      </c>
      <c r="D2045" s="4" t="s">
        <v>148</v>
      </c>
      <c r="E2045" s="42">
        <v>83.358679091484575</v>
      </c>
      <c r="F2045" s="4" t="s">
        <v>611</v>
      </c>
      <c r="G204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80.615080270286967</v>
      </c>
      <c r="H204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45" s="38">
        <f t="shared" ca="1" si="372"/>
        <v>87.098191009289465</v>
      </c>
      <c r="K2045" s="38" t="str">
        <f t="shared" ca="1" si="373"/>
        <v>-</v>
      </c>
      <c r="L2045" s="38">
        <f t="shared" ca="1" si="374"/>
        <v>79.14393530910499</v>
      </c>
      <c r="M2045" s="38">
        <f t="shared" ca="1" si="375"/>
        <v>78.551481434267728</v>
      </c>
      <c r="N2045" s="38">
        <f t="shared" ca="1" si="376"/>
        <v>83.690147589831668</v>
      </c>
      <c r="O2045" s="38">
        <f t="shared" ca="1" si="377"/>
        <v>87.847868164622383</v>
      </c>
      <c r="P2045" s="38">
        <f t="shared" ca="1" si="378"/>
        <v>82.412359092283566</v>
      </c>
      <c r="Q2045" s="38">
        <f t="shared" ca="1" si="379"/>
        <v>84.879417631335613</v>
      </c>
      <c r="R2045" s="38">
        <f t="shared" ca="1" si="380"/>
        <v>84.038230548575299</v>
      </c>
      <c r="S2045" s="38">
        <f t="shared" ca="1" si="381"/>
        <v>83.358679091484575</v>
      </c>
      <c r="T2045" s="38">
        <f t="shared" ca="1" si="382"/>
        <v>80.615080270286967</v>
      </c>
      <c r="U2045" s="38" t="str">
        <f t="shared" ca="1" si="383"/>
        <v>-</v>
      </c>
      <c r="V2045" s="38"/>
      <c r="W2045" s="38"/>
    </row>
    <row r="2046" spans="1:23" x14ac:dyDescent="0.35">
      <c r="A2046" s="2" t="str">
        <f>BASE_NOTAS[[#This Row],[Sigla]]&amp;BASE_NOTAS[[#This Row],[CÓDIGO]]</f>
        <v>RJCH_FM</v>
      </c>
      <c r="B2046" s="4" t="s">
        <v>201</v>
      </c>
      <c r="C2046" s="4" t="s">
        <v>476</v>
      </c>
      <c r="D2046" s="4" t="s">
        <v>148</v>
      </c>
      <c r="E2046" s="42">
        <v>62.095191336744804</v>
      </c>
      <c r="F2046" s="4" t="s">
        <v>611</v>
      </c>
      <c r="G204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61.054325726715241</v>
      </c>
      <c r="H204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46" s="38">
        <f t="shared" ca="1" si="372"/>
        <v>83.429071158980022</v>
      </c>
      <c r="K2046" s="38" t="str">
        <f t="shared" ca="1" si="373"/>
        <v>-</v>
      </c>
      <c r="L2046" s="38">
        <f t="shared" ca="1" si="374"/>
        <v>74.720120804809014</v>
      </c>
      <c r="M2046" s="38">
        <f t="shared" ca="1" si="375"/>
        <v>71.103433756848077</v>
      </c>
      <c r="N2046" s="38">
        <f t="shared" ca="1" si="376"/>
        <v>72.75030384952548</v>
      </c>
      <c r="O2046" s="38">
        <f t="shared" ca="1" si="377"/>
        <v>74.94006732735518</v>
      </c>
      <c r="P2046" s="38">
        <f t="shared" ca="1" si="378"/>
        <v>68.514473566260506</v>
      </c>
      <c r="Q2046" s="38">
        <f t="shared" ca="1" si="379"/>
        <v>69.722554837728552</v>
      </c>
      <c r="R2046" s="38">
        <f t="shared" ca="1" si="380"/>
        <v>66.401615135581551</v>
      </c>
      <c r="S2046" s="38">
        <f t="shared" ca="1" si="381"/>
        <v>62.095191336744804</v>
      </c>
      <c r="T2046" s="38">
        <f t="shared" ca="1" si="382"/>
        <v>61.054325726715241</v>
      </c>
      <c r="U2046" s="38" t="str">
        <f t="shared" ca="1" si="383"/>
        <v>-</v>
      </c>
      <c r="V2046" s="38"/>
      <c r="W2046" s="38"/>
    </row>
    <row r="2047" spans="1:23" x14ac:dyDescent="0.35">
      <c r="A2047" s="2" t="str">
        <f>BASE_NOTAS[[#This Row],[Sigla]]&amp;BASE_NOTAS[[#This Row],[CÓDIGO]]</f>
        <v>RNCH_FM</v>
      </c>
      <c r="B2047" s="4" t="s">
        <v>202</v>
      </c>
      <c r="C2047" s="4" t="s">
        <v>476</v>
      </c>
      <c r="D2047" s="4" t="s">
        <v>148</v>
      </c>
      <c r="E2047" s="42">
        <v>49.594749446387809</v>
      </c>
      <c r="F2047" s="4" t="s">
        <v>611</v>
      </c>
      <c r="G204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48.319732319107658</v>
      </c>
      <c r="H204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47" s="38">
        <f t="shared" ca="1" si="372"/>
        <v>32.065985880411048</v>
      </c>
      <c r="K2047" s="38" t="str">
        <f t="shared" ca="1" si="373"/>
        <v>-</v>
      </c>
      <c r="L2047" s="38">
        <f t="shared" ca="1" si="374"/>
        <v>35.010475408417918</v>
      </c>
      <c r="M2047" s="38">
        <f t="shared" ca="1" si="375"/>
        <v>31.231946572434005</v>
      </c>
      <c r="N2047" s="38">
        <f t="shared" ca="1" si="376"/>
        <v>45.090845774091768</v>
      </c>
      <c r="O2047" s="38">
        <f t="shared" ca="1" si="377"/>
        <v>50.149280535882568</v>
      </c>
      <c r="P2047" s="38">
        <f t="shared" ca="1" si="378"/>
        <v>45.923286962168454</v>
      </c>
      <c r="Q2047" s="38">
        <f t="shared" ca="1" si="379"/>
        <v>47.58582778575245</v>
      </c>
      <c r="R2047" s="38">
        <f t="shared" ca="1" si="380"/>
        <v>44.815943774724545</v>
      </c>
      <c r="S2047" s="38">
        <f t="shared" ca="1" si="381"/>
        <v>49.594749446387809</v>
      </c>
      <c r="T2047" s="38">
        <f t="shared" ca="1" si="382"/>
        <v>48.319732319107658</v>
      </c>
      <c r="U2047" s="38" t="str">
        <f t="shared" ca="1" si="383"/>
        <v>-</v>
      </c>
      <c r="V2047" s="38"/>
      <c r="W2047" s="38"/>
    </row>
    <row r="2048" spans="1:23" x14ac:dyDescent="0.35">
      <c r="A2048" s="2" t="str">
        <f>BASE_NOTAS[[#This Row],[Sigla]]&amp;BASE_NOTAS[[#This Row],[CÓDIGO]]</f>
        <v>ROCH_FM</v>
      </c>
      <c r="B2048" s="4" t="s">
        <v>203</v>
      </c>
      <c r="C2048" s="4" t="s">
        <v>476</v>
      </c>
      <c r="D2048" s="4" t="s">
        <v>148</v>
      </c>
      <c r="E2048" s="42">
        <v>37.817929754847768</v>
      </c>
      <c r="F2048" s="4" t="s">
        <v>611</v>
      </c>
      <c r="G204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32.634775948262053</v>
      </c>
      <c r="H204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48" s="38">
        <f t="shared" ca="1" si="372"/>
        <v>41.590032331437662</v>
      </c>
      <c r="K2048" s="38" t="str">
        <f t="shared" ca="1" si="373"/>
        <v>-</v>
      </c>
      <c r="L2048" s="38">
        <f t="shared" ca="1" si="374"/>
        <v>49.303947768258453</v>
      </c>
      <c r="M2048" s="38">
        <f t="shared" ca="1" si="375"/>
        <v>44.975298450753037</v>
      </c>
      <c r="N2048" s="38">
        <f t="shared" ca="1" si="376"/>
        <v>37.875979041004804</v>
      </c>
      <c r="O2048" s="38">
        <f t="shared" ca="1" si="377"/>
        <v>34.427598341669494</v>
      </c>
      <c r="P2048" s="38">
        <f t="shared" ca="1" si="378"/>
        <v>38.325737904387665</v>
      </c>
      <c r="Q2048" s="38">
        <f t="shared" ca="1" si="379"/>
        <v>36.377264932188325</v>
      </c>
      <c r="R2048" s="38">
        <f t="shared" ca="1" si="380"/>
        <v>36.481403571480875</v>
      </c>
      <c r="S2048" s="38">
        <f t="shared" ca="1" si="381"/>
        <v>37.817929754847768</v>
      </c>
      <c r="T2048" s="38">
        <f t="shared" ca="1" si="382"/>
        <v>32.634775948262053</v>
      </c>
      <c r="U2048" s="38" t="str">
        <f t="shared" ca="1" si="383"/>
        <v>-</v>
      </c>
      <c r="V2048" s="38"/>
      <c r="W2048" s="38"/>
    </row>
    <row r="2049" spans="1:23" x14ac:dyDescent="0.35">
      <c r="A2049" s="2" t="str">
        <f>BASE_NOTAS[[#This Row],[Sigla]]&amp;BASE_NOTAS[[#This Row],[CÓDIGO]]</f>
        <v>RRCH_FM</v>
      </c>
      <c r="B2049" s="4" t="s">
        <v>204</v>
      </c>
      <c r="C2049" s="4" t="s">
        <v>476</v>
      </c>
      <c r="D2049" s="4" t="s">
        <v>148</v>
      </c>
      <c r="E2049" s="42">
        <v>33.546155580630085</v>
      </c>
      <c r="F2049" s="4" t="s">
        <v>611</v>
      </c>
      <c r="G204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50.063789195475586</v>
      </c>
      <c r="H204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49" s="38">
        <f t="shared" ca="1" si="372"/>
        <v>0</v>
      </c>
      <c r="K2049" s="38" t="str">
        <f t="shared" ca="1" si="373"/>
        <v>-</v>
      </c>
      <c r="L2049" s="38">
        <f t="shared" ca="1" si="374"/>
        <v>35.853131232763793</v>
      </c>
      <c r="M2049" s="38">
        <f t="shared" ca="1" si="375"/>
        <v>32.528470279231868</v>
      </c>
      <c r="N2049" s="38">
        <f t="shared" ca="1" si="376"/>
        <v>36.996603517743338</v>
      </c>
      <c r="O2049" s="38">
        <f t="shared" ca="1" si="377"/>
        <v>42.967058833757747</v>
      </c>
      <c r="P2049" s="38">
        <f t="shared" ca="1" si="378"/>
        <v>36.646465707427858</v>
      </c>
      <c r="Q2049" s="38">
        <f t="shared" ca="1" si="379"/>
        <v>39.948707075752921</v>
      </c>
      <c r="R2049" s="38">
        <f t="shared" ca="1" si="380"/>
        <v>39.095228107646371</v>
      </c>
      <c r="S2049" s="38">
        <f t="shared" ca="1" si="381"/>
        <v>33.546155580630085</v>
      </c>
      <c r="T2049" s="38">
        <f t="shared" ca="1" si="382"/>
        <v>50.063789195475586</v>
      </c>
      <c r="U2049" s="38" t="str">
        <f t="shared" ca="1" si="383"/>
        <v>-</v>
      </c>
      <c r="V2049" s="38"/>
      <c r="W2049" s="38"/>
    </row>
    <row r="2050" spans="1:23" x14ac:dyDescent="0.35">
      <c r="A2050" s="2" t="str">
        <f>BASE_NOTAS[[#This Row],[Sigla]]&amp;BASE_NOTAS[[#This Row],[CÓDIGO]]</f>
        <v>RSCH_FM</v>
      </c>
      <c r="B2050" s="4" t="s">
        <v>205</v>
      </c>
      <c r="C2050" s="4" t="s">
        <v>476</v>
      </c>
      <c r="D2050" s="4" t="s">
        <v>148</v>
      </c>
      <c r="E2050" s="42">
        <v>81.341340855675469</v>
      </c>
      <c r="F2050" s="4" t="s">
        <v>611</v>
      </c>
      <c r="G205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80.57523811122843</v>
      </c>
      <c r="H205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50" s="38">
        <f t="shared" ca="1" si="372"/>
        <v>87.605489612860836</v>
      </c>
      <c r="K2050" s="38" t="str">
        <f t="shared" ca="1" si="373"/>
        <v>-</v>
      </c>
      <c r="L2050" s="38">
        <f t="shared" ca="1" si="374"/>
        <v>84.871993059620678</v>
      </c>
      <c r="M2050" s="38">
        <f t="shared" ca="1" si="375"/>
        <v>81.80193514194913</v>
      </c>
      <c r="N2050" s="38">
        <f t="shared" ca="1" si="376"/>
        <v>82.36326038469555</v>
      </c>
      <c r="O2050" s="38">
        <f t="shared" ca="1" si="377"/>
        <v>85.479967710606815</v>
      </c>
      <c r="P2050" s="38">
        <f t="shared" ca="1" si="378"/>
        <v>85.590221334322976</v>
      </c>
      <c r="Q2050" s="38">
        <f t="shared" ca="1" si="379"/>
        <v>84.014537885290807</v>
      </c>
      <c r="R2050" s="38">
        <f t="shared" ca="1" si="380"/>
        <v>83.318297087550945</v>
      </c>
      <c r="S2050" s="38">
        <f t="shared" ca="1" si="381"/>
        <v>81.341340855675469</v>
      </c>
      <c r="T2050" s="38">
        <f t="shared" ca="1" si="382"/>
        <v>80.57523811122843</v>
      </c>
      <c r="U2050" s="38" t="str">
        <f t="shared" ca="1" si="383"/>
        <v>-</v>
      </c>
      <c r="V2050" s="38"/>
      <c r="W2050" s="38"/>
    </row>
    <row r="2051" spans="1:23" x14ac:dyDescent="0.35">
      <c r="A2051" s="2" t="str">
        <f>BASE_NOTAS[[#This Row],[Sigla]]&amp;BASE_NOTAS[[#This Row],[CÓDIGO]]</f>
        <v>SCCH_FM</v>
      </c>
      <c r="B2051" s="4" t="s">
        <v>194</v>
      </c>
      <c r="C2051" s="4" t="s">
        <v>476</v>
      </c>
      <c r="D2051" s="4" t="s">
        <v>148</v>
      </c>
      <c r="E2051" s="42">
        <v>100</v>
      </c>
      <c r="F2051" s="4" t="s">
        <v>611</v>
      </c>
      <c r="G205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205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51" s="38">
        <f t="shared" ref="J2051:J2114" ca="1" si="384">INDEX(INDIRECT("[Indicadores_Consolidado_2026_07_31.xlsx]"&amp;C2051&amp;"!$V$37:$V$64"),MATCH(B2051,INDIRECT("[Indicadores_Consolidado_2026_07_31.xlsx]"&amp;C2051&amp;"!$F$37:$F$64")))</f>
        <v>100</v>
      </c>
      <c r="K2051" s="38" t="str">
        <f t="shared" ref="K2051:K2114" ca="1" si="385">INDEX(INDIRECT("[Indicadores_Consolidado_2026_07_31.xlsx]"&amp;C2051&amp;"!$W$37:$W$64"),MATCH(B2051,INDIRECT("[Indicadores_Consolidado_2026_07_31.xlsx]"&amp;C2051&amp;"!$F$37:$F$64")))</f>
        <v>-</v>
      </c>
      <c r="L2051" s="38">
        <f t="shared" ref="L2051:L2114" ca="1" si="386">INDEX(INDIRECT("[Indicadores_Consolidado_2026_07_31.xlsx]"&amp;C2051&amp;"!$X$37:$X$64"),MATCH(B2051,INDIRECT("[Indicadores_Consolidado_2026_07_31.xlsx]"&amp;C2051&amp;"!$F$37:$F$64")))</f>
        <v>100</v>
      </c>
      <c r="M2051" s="38">
        <f t="shared" ref="M2051:M2114" ca="1" si="387">INDEX(INDIRECT("[Indicadores_Consolidado_2026_07_31.xlsx]"&amp;C2051&amp;"!$Y$37:$Y$64"),MATCH(B2051,INDIRECT("[Indicadores_Consolidado_2026_07_31.xlsx]"&amp;C2051&amp;"!$F$37:$F$64")))</f>
        <v>100</v>
      </c>
      <c r="N2051" s="38">
        <f t="shared" ref="N2051:N2114" ca="1" si="388">INDEX(INDIRECT("[Indicadores_Consolidado_2026_07_31.xlsx]"&amp;C2051&amp;"!$Z$37:$Z$64"),MATCH(B2051,INDIRECT("[Indicadores_Consolidado_2026_07_31.xlsx]"&amp;C2051&amp;"!$F$37:$F$64")))</f>
        <v>100</v>
      </c>
      <c r="O2051" s="38">
        <f t="shared" ref="O2051:O2114" ca="1" si="389">INDEX(INDIRECT("[Indicadores_Consolidado_2026_07_31.xlsx]"&amp;C2051&amp;"!$AA$37:$AA$64"),MATCH(B2051,INDIRECT("[Indicadores_Consolidado_2026_07_31.xlsx]"&amp;C2051&amp;"!$F$37:$F$64")))</f>
        <v>100</v>
      </c>
      <c r="P2051" s="38">
        <f t="shared" ref="P2051:P2114" ca="1" si="390">INDEX(INDIRECT("[Indicadores_Consolidado_2026_07_31.xlsx]"&amp;C2051&amp;"!$AB$37:$AB$64"),MATCH(B2051,INDIRECT("[Indicadores_Consolidado_2026_07_31.xlsx]"&amp;C2051&amp;"!$F$37:$F$64")))</f>
        <v>100</v>
      </c>
      <c r="Q2051" s="38">
        <f t="shared" ref="Q2051:Q2114" ca="1" si="391">INDEX(INDIRECT("[Indicadores_Consolidado_2026_07_31.xlsx]"&amp;C2051&amp;"!$AC$37:$AC$64"),MATCH(B2051,INDIRECT("[Indicadores_Consolidado_2026_07_31.xlsx]"&amp;C2051&amp;"!$F$37:$F$64")))</f>
        <v>100</v>
      </c>
      <c r="R2051" s="38">
        <f t="shared" ref="R2051:R2114" ca="1" si="392">INDEX(INDIRECT("[Indicadores_Consolidado_2026_07_31.xlsx]"&amp;C2051&amp;"!$AD$37:$AD$64"),MATCH(B2051,INDIRECT("[Indicadores_Consolidado_2026_07_31.xlsx]"&amp;C2051&amp;"!$F$37:$F$64")))</f>
        <v>100</v>
      </c>
      <c r="S2051" s="38">
        <f t="shared" ref="S2051:U2114" ca="1" si="393">INDEX(INDIRECT("[Indicadores_Consolidado_2026_07_31.xlsx]"&amp;C2051&amp;"!$AE$37:$AE$64"),MATCH(B2051,INDIRECT("[Indicadores_Consolidado_2026_07_31.xlsx]"&amp;C2051&amp;"!$F$37:$F$64")))</f>
        <v>100</v>
      </c>
      <c r="T2051" s="38">
        <f t="shared" ref="T2051:T2114" ca="1" si="394">INDEX(INDIRECT("[Indicadores_Consolidado_2026_07_31.xlsx]"&amp;C2051&amp;"!$AF$37:$AF$64"),MATCH(B2051,INDIRECT("[Indicadores_Consolidado_2026_07_31.xlsx]"&amp;C2051&amp;"!$F$37:$F$64")))</f>
        <v>100</v>
      </c>
      <c r="U2051" s="38" t="str">
        <f t="shared" ref="U2051:U2114" ca="1" si="395">INDEX(INDIRECT("[Indicadores_Consolidado_2026_07_31.xlsx]"&amp;C2051&amp;"!$AG$37:$AG$64"),MATCH(B2051,INDIRECT("[Indicadores_Consolidado_2026_07_31.xlsx]"&amp;C2051&amp;"!$F$37:$F$64")))</f>
        <v>-</v>
      </c>
      <c r="V2051" s="38"/>
      <c r="W2051" s="38"/>
    </row>
    <row r="2052" spans="1:23" x14ac:dyDescent="0.35">
      <c r="A2052" s="2" t="str">
        <f>BASE_NOTAS[[#This Row],[Sigla]]&amp;BASE_NOTAS[[#This Row],[CÓDIGO]]</f>
        <v>SECH_FM</v>
      </c>
      <c r="B2052" s="4" t="s">
        <v>206</v>
      </c>
      <c r="C2052" s="4" t="s">
        <v>476</v>
      </c>
      <c r="D2052" s="4" t="s">
        <v>148</v>
      </c>
      <c r="E2052" s="42">
        <v>22.841819644424735</v>
      </c>
      <c r="F2052" s="4" t="s">
        <v>611</v>
      </c>
      <c r="G205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26.710773547507543</v>
      </c>
      <c r="H205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52" s="38">
        <f t="shared" ca="1" si="384"/>
        <v>33.570816012636634</v>
      </c>
      <c r="K2052" s="38" t="str">
        <f t="shared" ca="1" si="385"/>
        <v>-</v>
      </c>
      <c r="L2052" s="38">
        <f t="shared" ca="1" si="386"/>
        <v>30.772227808493565</v>
      </c>
      <c r="M2052" s="38">
        <f t="shared" ca="1" si="387"/>
        <v>28.408172407845871</v>
      </c>
      <c r="N2052" s="38">
        <f t="shared" ca="1" si="388"/>
        <v>26.019352937228916</v>
      </c>
      <c r="O2052" s="38">
        <f t="shared" ca="1" si="389"/>
        <v>24.742580698121948</v>
      </c>
      <c r="P2052" s="38">
        <f t="shared" ca="1" si="390"/>
        <v>21.639861484807781</v>
      </c>
      <c r="Q2052" s="38">
        <f t="shared" ca="1" si="391"/>
        <v>27.26267098819471</v>
      </c>
      <c r="R2052" s="38">
        <f t="shared" ca="1" si="392"/>
        <v>20.76039482174675</v>
      </c>
      <c r="S2052" s="38">
        <f t="shared" ca="1" si="393"/>
        <v>22.841819644424735</v>
      </c>
      <c r="T2052" s="38">
        <f t="shared" ca="1" si="394"/>
        <v>26.710773547507543</v>
      </c>
      <c r="U2052" s="38" t="str">
        <f t="shared" ca="1" si="395"/>
        <v>-</v>
      </c>
      <c r="V2052" s="38"/>
      <c r="W2052" s="38"/>
    </row>
    <row r="2053" spans="1:23" x14ac:dyDescent="0.35">
      <c r="A2053" s="2" t="str">
        <f>BASE_NOTAS[[#This Row],[Sigla]]&amp;BASE_NOTAS[[#This Row],[CÓDIGO]]</f>
        <v>SPCH_FM</v>
      </c>
      <c r="B2053" s="4" t="s">
        <v>186</v>
      </c>
      <c r="C2053" s="4" t="s">
        <v>476</v>
      </c>
      <c r="D2053" s="4" t="s">
        <v>148</v>
      </c>
      <c r="E2053" s="42">
        <v>86.445052256071151</v>
      </c>
      <c r="F2053" s="4" t="s">
        <v>611</v>
      </c>
      <c r="G205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85.219409467589486</v>
      </c>
      <c r="H205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53" s="38">
        <f t="shared" ca="1" si="384"/>
        <v>98.731462310546505</v>
      </c>
      <c r="K2053" s="38" t="str">
        <f t="shared" ca="1" si="385"/>
        <v>-</v>
      </c>
      <c r="L2053" s="38">
        <f t="shared" ca="1" si="386"/>
        <v>82.653436356435478</v>
      </c>
      <c r="M2053" s="38">
        <f t="shared" ca="1" si="387"/>
        <v>75.522729595826107</v>
      </c>
      <c r="N2053" s="38">
        <f t="shared" ca="1" si="388"/>
        <v>89.370990890556868</v>
      </c>
      <c r="O2053" s="38">
        <f t="shared" ca="1" si="389"/>
        <v>91.49271237427709</v>
      </c>
      <c r="P2053" s="38">
        <f t="shared" ca="1" si="390"/>
        <v>88.864220838132624</v>
      </c>
      <c r="Q2053" s="38">
        <f t="shared" ca="1" si="391"/>
        <v>88.333429980862448</v>
      </c>
      <c r="R2053" s="38">
        <f t="shared" ca="1" si="392"/>
        <v>85.933258215320762</v>
      </c>
      <c r="S2053" s="38">
        <f t="shared" ca="1" si="393"/>
        <v>86.445052256071151</v>
      </c>
      <c r="T2053" s="38">
        <f t="shared" ca="1" si="394"/>
        <v>85.219409467589486</v>
      </c>
      <c r="U2053" s="38" t="str">
        <f t="shared" ca="1" si="395"/>
        <v>-</v>
      </c>
      <c r="V2053" s="38"/>
      <c r="W2053" s="38"/>
    </row>
    <row r="2054" spans="1:23" x14ac:dyDescent="0.35">
      <c r="A2054" s="2" t="str">
        <f>BASE_NOTAS[[#This Row],[Sigla]]&amp;BASE_NOTAS[[#This Row],[CÓDIGO]]</f>
        <v>TOCH_FM</v>
      </c>
      <c r="B2054" s="4" t="s">
        <v>185</v>
      </c>
      <c r="C2054" s="4" t="s">
        <v>476</v>
      </c>
      <c r="D2054" s="4" t="s">
        <v>148</v>
      </c>
      <c r="E2054" s="42">
        <v>46.594386510391317</v>
      </c>
      <c r="F2054" s="4" t="s">
        <v>611</v>
      </c>
      <c r="G205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48.489698783660067</v>
      </c>
      <c r="H205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54" s="38">
        <f t="shared" ca="1" si="384"/>
        <v>6.5174832558894931</v>
      </c>
      <c r="K2054" s="38" t="str">
        <f t="shared" ca="1" si="385"/>
        <v>-</v>
      </c>
      <c r="L2054" s="38">
        <f t="shared" ca="1" si="386"/>
        <v>31.073085225538261</v>
      </c>
      <c r="M2054" s="38">
        <f t="shared" ca="1" si="387"/>
        <v>30.02080717930648</v>
      </c>
      <c r="N2054" s="38">
        <f t="shared" ca="1" si="388"/>
        <v>44.258540203749938</v>
      </c>
      <c r="O2054" s="38">
        <f t="shared" ca="1" si="389"/>
        <v>47.908022367107748</v>
      </c>
      <c r="P2054" s="38">
        <f t="shared" ca="1" si="390"/>
        <v>47.656778159976639</v>
      </c>
      <c r="Q2054" s="38">
        <f t="shared" ca="1" si="391"/>
        <v>52.379517432138009</v>
      </c>
      <c r="R2054" s="38">
        <f t="shared" ca="1" si="392"/>
        <v>42.64530357179909</v>
      </c>
      <c r="S2054" s="38">
        <f t="shared" ca="1" si="393"/>
        <v>46.594386510391317</v>
      </c>
      <c r="T2054" s="38">
        <f t="shared" ca="1" si="394"/>
        <v>48.489698783660067</v>
      </c>
      <c r="U2054" s="38" t="str">
        <f t="shared" ca="1" si="395"/>
        <v>-</v>
      </c>
      <c r="V2054" s="38"/>
      <c r="W2054" s="38"/>
    </row>
    <row r="2055" spans="1:23" x14ac:dyDescent="0.35">
      <c r="A2055" s="2" t="str">
        <f>BASE_NOTAS[[#This Row],[Sigla]]&amp;BASE_NOTAS[[#This Row],[CÓDIGO]]</f>
        <v>ACCH_IE</v>
      </c>
      <c r="B2055" s="4" t="s">
        <v>156</v>
      </c>
      <c r="C2055" s="4" t="s">
        <v>477</v>
      </c>
      <c r="D2055" s="4" t="s">
        <v>149</v>
      </c>
      <c r="E2055" s="42">
        <v>42.295020009171139</v>
      </c>
      <c r="F2055" s="4" t="s">
        <v>611</v>
      </c>
      <c r="G205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36.501166241211074</v>
      </c>
      <c r="H205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55" s="38">
        <f t="shared" ca="1" si="384"/>
        <v>57.330369566151759</v>
      </c>
      <c r="K2055" s="38">
        <f t="shared" ca="1" si="385"/>
        <v>46.866433155333404</v>
      </c>
      <c r="L2055" s="38">
        <f t="shared" ca="1" si="386"/>
        <v>52.431922726554149</v>
      </c>
      <c r="M2055" s="38">
        <f t="shared" ca="1" si="387"/>
        <v>48.282195109136183</v>
      </c>
      <c r="N2055" s="38">
        <f t="shared" ca="1" si="388"/>
        <v>25.13518799248499</v>
      </c>
      <c r="O2055" s="38">
        <f t="shared" ca="1" si="389"/>
        <v>34.620486889430893</v>
      </c>
      <c r="P2055" s="38">
        <f t="shared" ca="1" si="390"/>
        <v>32.053411389917073</v>
      </c>
      <c r="Q2055" s="38">
        <f t="shared" ca="1" si="391"/>
        <v>31.512401586882305</v>
      </c>
      <c r="R2055" s="38">
        <f t="shared" ca="1" si="392"/>
        <v>52.132452572527242</v>
      </c>
      <c r="S2055" s="38">
        <f t="shared" ca="1" si="393"/>
        <v>42.295020009171139</v>
      </c>
      <c r="T2055" s="38">
        <f t="shared" ca="1" si="394"/>
        <v>36.501166241211074</v>
      </c>
      <c r="U2055" s="38" t="str">
        <f t="shared" ca="1" si="395"/>
        <v>-</v>
      </c>
      <c r="V2055" s="38"/>
      <c r="W2055" s="38"/>
    </row>
    <row r="2056" spans="1:23" x14ac:dyDescent="0.35">
      <c r="A2056" s="2" t="str">
        <f>BASE_NOTAS[[#This Row],[Sigla]]&amp;BASE_NOTAS[[#This Row],[CÓDIGO]]</f>
        <v>ALCH_IE</v>
      </c>
      <c r="B2056" s="4" t="s">
        <v>157</v>
      </c>
      <c r="C2056" s="4" t="s">
        <v>477</v>
      </c>
      <c r="D2056" s="4" t="s">
        <v>149</v>
      </c>
      <c r="E2056" s="42">
        <v>33.004005114362869</v>
      </c>
      <c r="F2056" s="4" t="s">
        <v>611</v>
      </c>
      <c r="G205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27.980680349192692</v>
      </c>
      <c r="H205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56" s="38">
        <f t="shared" ca="1" si="384"/>
        <v>15.312002407733372</v>
      </c>
      <c r="K2056" s="38">
        <f t="shared" ca="1" si="385"/>
        <v>19.353466483126006</v>
      </c>
      <c r="L2056" s="38">
        <f t="shared" ca="1" si="386"/>
        <v>25.704248536359138</v>
      </c>
      <c r="M2056" s="38">
        <f t="shared" ca="1" si="387"/>
        <v>28.005688376329346</v>
      </c>
      <c r="N2056" s="38">
        <f t="shared" ca="1" si="388"/>
        <v>25.766172331085823</v>
      </c>
      <c r="O2056" s="38">
        <f t="shared" ca="1" si="389"/>
        <v>8.722124980386754</v>
      </c>
      <c r="P2056" s="38">
        <f t="shared" ca="1" si="390"/>
        <v>15.046094551458522</v>
      </c>
      <c r="Q2056" s="38">
        <f t="shared" ca="1" si="391"/>
        <v>36.807386405175031</v>
      </c>
      <c r="R2056" s="38">
        <f t="shared" ca="1" si="392"/>
        <v>36.870203456725257</v>
      </c>
      <c r="S2056" s="38">
        <f t="shared" ca="1" si="393"/>
        <v>33.004005114362869</v>
      </c>
      <c r="T2056" s="38">
        <f t="shared" ca="1" si="394"/>
        <v>27.980680349192692</v>
      </c>
      <c r="U2056" s="38" t="str">
        <f t="shared" ca="1" si="395"/>
        <v>-</v>
      </c>
      <c r="V2056" s="38"/>
      <c r="W2056" s="38"/>
    </row>
    <row r="2057" spans="1:23" x14ac:dyDescent="0.35">
      <c r="A2057" s="2" t="str">
        <f>BASE_NOTAS[[#This Row],[Sigla]]&amp;BASE_NOTAS[[#This Row],[CÓDIGO]]</f>
        <v>AMCH_IE</v>
      </c>
      <c r="B2057" s="4" t="s">
        <v>158</v>
      </c>
      <c r="C2057" s="4" t="s">
        <v>477</v>
      </c>
      <c r="D2057" s="4" t="s">
        <v>149</v>
      </c>
      <c r="E2057" s="42">
        <v>31.983850740990448</v>
      </c>
      <c r="F2057" s="4" t="s">
        <v>611</v>
      </c>
      <c r="G205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26.352001164690993</v>
      </c>
      <c r="H205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57" s="38">
        <f t="shared" ca="1" si="384"/>
        <v>39.373154377120507</v>
      </c>
      <c r="K2057" s="38">
        <f t="shared" ca="1" si="385"/>
        <v>18.836139544836104</v>
      </c>
      <c r="L2057" s="38">
        <f t="shared" ca="1" si="386"/>
        <v>42.357011063414667</v>
      </c>
      <c r="M2057" s="38">
        <f t="shared" ca="1" si="387"/>
        <v>38.980503043188627</v>
      </c>
      <c r="N2057" s="38">
        <f t="shared" ca="1" si="388"/>
        <v>31.960936087164743</v>
      </c>
      <c r="O2057" s="38">
        <f t="shared" ca="1" si="389"/>
        <v>29.886007208200471</v>
      </c>
      <c r="P2057" s="38">
        <f t="shared" ca="1" si="390"/>
        <v>34.055995478749715</v>
      </c>
      <c r="Q2057" s="38">
        <f t="shared" ca="1" si="391"/>
        <v>40.715814383161074</v>
      </c>
      <c r="R2057" s="38">
        <f t="shared" ca="1" si="392"/>
        <v>36.124919730162475</v>
      </c>
      <c r="S2057" s="38">
        <f t="shared" ca="1" si="393"/>
        <v>31.983850740990448</v>
      </c>
      <c r="T2057" s="38">
        <f t="shared" ca="1" si="394"/>
        <v>26.352001164690993</v>
      </c>
      <c r="U2057" s="38" t="str">
        <f t="shared" ca="1" si="395"/>
        <v>-</v>
      </c>
      <c r="V2057" s="38"/>
      <c r="W2057" s="38"/>
    </row>
    <row r="2058" spans="1:23" x14ac:dyDescent="0.35">
      <c r="A2058" s="2" t="str">
        <f>BASE_NOTAS[[#This Row],[Sigla]]&amp;BASE_NOTAS[[#This Row],[CÓDIGO]]</f>
        <v>APCH_IE</v>
      </c>
      <c r="B2058" s="4" t="s">
        <v>184</v>
      </c>
      <c r="C2058" s="4" t="s">
        <v>477</v>
      </c>
      <c r="D2058" s="4" t="s">
        <v>149</v>
      </c>
      <c r="E2058" s="42">
        <v>23.394046891845129</v>
      </c>
      <c r="F2058" s="4" t="s">
        <v>611</v>
      </c>
      <c r="G205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27.856014070614094</v>
      </c>
      <c r="H205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58" s="38">
        <f t="shared" ca="1" si="384"/>
        <v>0</v>
      </c>
      <c r="K2058" s="38">
        <f t="shared" ca="1" si="385"/>
        <v>0</v>
      </c>
      <c r="L2058" s="38">
        <f t="shared" ca="1" si="386"/>
        <v>0</v>
      </c>
      <c r="M2058" s="38">
        <f t="shared" ca="1" si="387"/>
        <v>0</v>
      </c>
      <c r="N2058" s="38">
        <f t="shared" ca="1" si="388"/>
        <v>6.157257456544678</v>
      </c>
      <c r="O2058" s="38">
        <f t="shared" ca="1" si="389"/>
        <v>34.84883425998764</v>
      </c>
      <c r="P2058" s="38">
        <f t="shared" ca="1" si="390"/>
        <v>22.086181829197539</v>
      </c>
      <c r="Q2058" s="38">
        <f t="shared" ca="1" si="391"/>
        <v>26.237386843234091</v>
      </c>
      <c r="R2058" s="38">
        <f t="shared" ca="1" si="392"/>
        <v>5.771762647434179</v>
      </c>
      <c r="S2058" s="38">
        <f t="shared" ca="1" si="393"/>
        <v>23.394046891845129</v>
      </c>
      <c r="T2058" s="38">
        <f t="shared" ca="1" si="394"/>
        <v>27.856014070614094</v>
      </c>
      <c r="U2058" s="38" t="str">
        <f t="shared" ca="1" si="395"/>
        <v>-</v>
      </c>
      <c r="V2058" s="38"/>
      <c r="W2058" s="38"/>
    </row>
    <row r="2059" spans="1:23" x14ac:dyDescent="0.35">
      <c r="A2059" s="2" t="str">
        <f>BASE_NOTAS[[#This Row],[Sigla]]&amp;BASE_NOTAS[[#This Row],[CÓDIGO]]</f>
        <v>BACH_IE</v>
      </c>
      <c r="B2059" s="4" t="s">
        <v>187</v>
      </c>
      <c r="C2059" s="4" t="s">
        <v>477</v>
      </c>
      <c r="D2059" s="4" t="s">
        <v>149</v>
      </c>
      <c r="E2059" s="42">
        <v>0</v>
      </c>
      <c r="F2059" s="4" t="s">
        <v>611</v>
      </c>
      <c r="G205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13.666552925166393</v>
      </c>
      <c r="H205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59" s="38">
        <f t="shared" ca="1" si="384"/>
        <v>4.7957489113039351</v>
      </c>
      <c r="K2059" s="38">
        <f t="shared" ca="1" si="385"/>
        <v>2.0271570260157206</v>
      </c>
      <c r="L2059" s="38">
        <f t="shared" ca="1" si="386"/>
        <v>29.890854269086869</v>
      </c>
      <c r="M2059" s="38">
        <f t="shared" ca="1" si="387"/>
        <v>16.527171124802027</v>
      </c>
      <c r="N2059" s="38">
        <f t="shared" ca="1" si="388"/>
        <v>0</v>
      </c>
      <c r="O2059" s="38">
        <f t="shared" ca="1" si="389"/>
        <v>0</v>
      </c>
      <c r="P2059" s="38">
        <f t="shared" ca="1" si="390"/>
        <v>3.1216486384999338</v>
      </c>
      <c r="Q2059" s="38">
        <f t="shared" ca="1" si="391"/>
        <v>0</v>
      </c>
      <c r="R2059" s="38">
        <f t="shared" ca="1" si="392"/>
        <v>0</v>
      </c>
      <c r="S2059" s="38">
        <f t="shared" ca="1" si="393"/>
        <v>0</v>
      </c>
      <c r="T2059" s="38">
        <f t="shared" ca="1" si="394"/>
        <v>13.666552925166393</v>
      </c>
      <c r="U2059" s="38" t="str">
        <f t="shared" ca="1" si="395"/>
        <v>-</v>
      </c>
      <c r="V2059" s="38"/>
      <c r="W2059" s="38"/>
    </row>
    <row r="2060" spans="1:23" x14ac:dyDescent="0.35">
      <c r="A2060" s="2" t="str">
        <f>BASE_NOTAS[[#This Row],[Sigla]]&amp;BASE_NOTAS[[#This Row],[CÓDIGO]]</f>
        <v>CECH_IE</v>
      </c>
      <c r="B2060" s="4" t="s">
        <v>188</v>
      </c>
      <c r="C2060" s="4" t="s">
        <v>477</v>
      </c>
      <c r="D2060" s="4" t="s">
        <v>149</v>
      </c>
      <c r="E2060" s="42">
        <v>46.859057045168122</v>
      </c>
      <c r="F2060" s="4" t="s">
        <v>611</v>
      </c>
      <c r="G206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48.081023558813911</v>
      </c>
      <c r="H206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60" s="38">
        <f t="shared" ca="1" si="384"/>
        <v>43.023187153126258</v>
      </c>
      <c r="K2060" s="38">
        <f t="shared" ca="1" si="385"/>
        <v>41.549323877758802</v>
      </c>
      <c r="L2060" s="38">
        <f t="shared" ca="1" si="386"/>
        <v>61.857838647038008</v>
      </c>
      <c r="M2060" s="38">
        <f t="shared" ca="1" si="387"/>
        <v>71.751685575754692</v>
      </c>
      <c r="N2060" s="38">
        <f t="shared" ca="1" si="388"/>
        <v>57.246553083043871</v>
      </c>
      <c r="O2060" s="38">
        <f t="shared" ca="1" si="389"/>
        <v>48.721374633806647</v>
      </c>
      <c r="P2060" s="38">
        <f t="shared" ca="1" si="390"/>
        <v>45.003277480500934</v>
      </c>
      <c r="Q2060" s="38">
        <f t="shared" ca="1" si="391"/>
        <v>52.02888164322561</v>
      </c>
      <c r="R2060" s="38">
        <f t="shared" ca="1" si="392"/>
        <v>41.934676435831648</v>
      </c>
      <c r="S2060" s="38">
        <f t="shared" ca="1" si="393"/>
        <v>46.859057045168122</v>
      </c>
      <c r="T2060" s="38">
        <f t="shared" ca="1" si="394"/>
        <v>48.081023558813911</v>
      </c>
      <c r="U2060" s="38" t="str">
        <f t="shared" ca="1" si="395"/>
        <v>-</v>
      </c>
      <c r="V2060" s="38"/>
      <c r="W2060" s="38"/>
    </row>
    <row r="2061" spans="1:23" x14ac:dyDescent="0.35">
      <c r="A2061" s="2" t="str">
        <f>BASE_NOTAS[[#This Row],[Sigla]]&amp;BASE_NOTAS[[#This Row],[CÓDIGO]]</f>
        <v>DFCH_IE</v>
      </c>
      <c r="B2061" s="4" t="s">
        <v>189</v>
      </c>
      <c r="C2061" s="4" t="s">
        <v>477</v>
      </c>
      <c r="D2061" s="4" t="s">
        <v>149</v>
      </c>
      <c r="E2061" s="42">
        <v>23.257284574115968</v>
      </c>
      <c r="F2061" s="4" t="s">
        <v>611</v>
      </c>
      <c r="G206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26.207482068237177</v>
      </c>
      <c r="H206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61" s="38">
        <f t="shared" ca="1" si="384"/>
        <v>34.701105030818084</v>
      </c>
      <c r="K2061" s="38">
        <f t="shared" ca="1" si="385"/>
        <v>27.656511488489638</v>
      </c>
      <c r="L2061" s="38">
        <f t="shared" ca="1" si="386"/>
        <v>44.149085267155677</v>
      </c>
      <c r="M2061" s="38">
        <f t="shared" ca="1" si="387"/>
        <v>56.80800286943348</v>
      </c>
      <c r="N2061" s="38">
        <f t="shared" ca="1" si="388"/>
        <v>35.542497027226418</v>
      </c>
      <c r="O2061" s="38">
        <f t="shared" ca="1" si="389"/>
        <v>36.932726281514753</v>
      </c>
      <c r="P2061" s="38">
        <f t="shared" ca="1" si="390"/>
        <v>41.051030011026768</v>
      </c>
      <c r="Q2061" s="38">
        <f t="shared" ca="1" si="391"/>
        <v>35.542467172222288</v>
      </c>
      <c r="R2061" s="38">
        <f t="shared" ca="1" si="392"/>
        <v>34.587158887659449</v>
      </c>
      <c r="S2061" s="38">
        <f t="shared" ca="1" si="393"/>
        <v>23.257284574115968</v>
      </c>
      <c r="T2061" s="38">
        <f t="shared" ca="1" si="394"/>
        <v>26.207482068237177</v>
      </c>
      <c r="U2061" s="38" t="str">
        <f t="shared" ca="1" si="395"/>
        <v>-</v>
      </c>
      <c r="V2061" s="38"/>
      <c r="W2061" s="38"/>
    </row>
    <row r="2062" spans="1:23" x14ac:dyDescent="0.35">
      <c r="A2062" s="2" t="str">
        <f>BASE_NOTAS[[#This Row],[Sigla]]&amp;BASE_NOTAS[[#This Row],[CÓDIGO]]</f>
        <v>ESCH_IE</v>
      </c>
      <c r="B2062" s="4" t="s">
        <v>183</v>
      </c>
      <c r="C2062" s="4" t="s">
        <v>477</v>
      </c>
      <c r="D2062" s="4" t="s">
        <v>149</v>
      </c>
      <c r="E2062" s="42">
        <v>79.440206680205563</v>
      </c>
      <c r="F2062" s="4" t="s">
        <v>611</v>
      </c>
      <c r="G206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92.403210129862757</v>
      </c>
      <c r="H206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62" s="38">
        <f t="shared" ca="1" si="384"/>
        <v>41.537856340479514</v>
      </c>
      <c r="K2062" s="38">
        <f t="shared" ca="1" si="385"/>
        <v>30.520108596128271</v>
      </c>
      <c r="L2062" s="38">
        <f t="shared" ca="1" si="386"/>
        <v>57.48194509390143</v>
      </c>
      <c r="M2062" s="38">
        <f t="shared" ca="1" si="387"/>
        <v>70.746487682040566</v>
      </c>
      <c r="N2062" s="38">
        <f t="shared" ca="1" si="388"/>
        <v>55.233004240230677</v>
      </c>
      <c r="O2062" s="38">
        <f t="shared" ca="1" si="389"/>
        <v>52.122125544795708</v>
      </c>
      <c r="P2062" s="38">
        <f t="shared" ca="1" si="390"/>
        <v>60.872421258845478</v>
      </c>
      <c r="Q2062" s="38">
        <f t="shared" ca="1" si="391"/>
        <v>64.979703836914055</v>
      </c>
      <c r="R2062" s="38">
        <f t="shared" ca="1" si="392"/>
        <v>70.377001418871558</v>
      </c>
      <c r="S2062" s="38">
        <f t="shared" ca="1" si="393"/>
        <v>79.440206680205563</v>
      </c>
      <c r="T2062" s="38">
        <f t="shared" ca="1" si="394"/>
        <v>92.403210129862757</v>
      </c>
      <c r="U2062" s="38" t="str">
        <f t="shared" ca="1" si="395"/>
        <v>-</v>
      </c>
      <c r="V2062" s="38"/>
      <c r="W2062" s="38"/>
    </row>
    <row r="2063" spans="1:23" x14ac:dyDescent="0.35">
      <c r="A2063" s="2" t="str">
        <f>BASE_NOTAS[[#This Row],[Sigla]]&amp;BASE_NOTAS[[#This Row],[CÓDIGO]]</f>
        <v>GOCH_IE</v>
      </c>
      <c r="B2063" s="4" t="s">
        <v>190</v>
      </c>
      <c r="C2063" s="4" t="s">
        <v>477</v>
      </c>
      <c r="D2063" s="4" t="s">
        <v>149</v>
      </c>
      <c r="E2063" s="42">
        <v>71.168111523532701</v>
      </c>
      <c r="F2063" s="4" t="s">
        <v>611</v>
      </c>
      <c r="G206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73.156460078627447</v>
      </c>
      <c r="H206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63" s="38">
        <f t="shared" ca="1" si="384"/>
        <v>58.127643583311219</v>
      </c>
      <c r="K2063" s="38">
        <f t="shared" ca="1" si="385"/>
        <v>53.011727481563774</v>
      </c>
      <c r="L2063" s="38">
        <f t="shared" ca="1" si="386"/>
        <v>75.358613991806294</v>
      </c>
      <c r="M2063" s="38">
        <f t="shared" ca="1" si="387"/>
        <v>85.970451449506797</v>
      </c>
      <c r="N2063" s="38">
        <f t="shared" ca="1" si="388"/>
        <v>54.246324809351663</v>
      </c>
      <c r="O2063" s="38">
        <f t="shared" ca="1" si="389"/>
        <v>53.872629155718521</v>
      </c>
      <c r="P2063" s="38">
        <f t="shared" ca="1" si="390"/>
        <v>59.774677719821902</v>
      </c>
      <c r="Q2063" s="38">
        <f t="shared" ca="1" si="391"/>
        <v>71.901973332607355</v>
      </c>
      <c r="R2063" s="38">
        <f t="shared" ca="1" si="392"/>
        <v>69.614588285257142</v>
      </c>
      <c r="S2063" s="38">
        <f t="shared" ca="1" si="393"/>
        <v>71.168111523532701</v>
      </c>
      <c r="T2063" s="38">
        <f t="shared" ca="1" si="394"/>
        <v>73.156460078627447</v>
      </c>
      <c r="U2063" s="38" t="str">
        <f t="shared" ca="1" si="395"/>
        <v>-</v>
      </c>
      <c r="V2063" s="38"/>
      <c r="W2063" s="38"/>
    </row>
    <row r="2064" spans="1:23" x14ac:dyDescent="0.35">
      <c r="A2064" s="2" t="str">
        <f>BASE_NOTAS[[#This Row],[Sigla]]&amp;BASE_NOTAS[[#This Row],[CÓDIGO]]</f>
        <v>MACH_IE</v>
      </c>
      <c r="B2064" s="4" t="s">
        <v>191</v>
      </c>
      <c r="C2064" s="4" t="s">
        <v>477</v>
      </c>
      <c r="D2064" s="4" t="s">
        <v>149</v>
      </c>
      <c r="E2064" s="42">
        <v>44.247471094605537</v>
      </c>
      <c r="F2064" s="4" t="s">
        <v>611</v>
      </c>
      <c r="G206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46.463698097101158</v>
      </c>
      <c r="H206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64" s="38">
        <f t="shared" ca="1" si="384"/>
        <v>52.944732748451706</v>
      </c>
      <c r="K2064" s="38">
        <f t="shared" ca="1" si="385"/>
        <v>36.380854635017421</v>
      </c>
      <c r="L2064" s="38">
        <f t="shared" ca="1" si="386"/>
        <v>43.824937213857027</v>
      </c>
      <c r="M2064" s="38">
        <f t="shared" ca="1" si="387"/>
        <v>41.696813347051041</v>
      </c>
      <c r="N2064" s="38">
        <f t="shared" ca="1" si="388"/>
        <v>38.653780844452605</v>
      </c>
      <c r="O2064" s="38">
        <f t="shared" ca="1" si="389"/>
        <v>28.78191216641061</v>
      </c>
      <c r="P2064" s="38">
        <f t="shared" ca="1" si="390"/>
        <v>28.503346461507917</v>
      </c>
      <c r="Q2064" s="38">
        <f t="shared" ca="1" si="391"/>
        <v>43.64078694293999</v>
      </c>
      <c r="R2064" s="38">
        <f t="shared" ca="1" si="392"/>
        <v>50.304086784977123</v>
      </c>
      <c r="S2064" s="38">
        <f t="shared" ca="1" si="393"/>
        <v>44.247471094605537</v>
      </c>
      <c r="T2064" s="38">
        <f t="shared" ca="1" si="394"/>
        <v>46.463698097101158</v>
      </c>
      <c r="U2064" s="38" t="str">
        <f t="shared" ca="1" si="395"/>
        <v>-</v>
      </c>
      <c r="V2064" s="38"/>
      <c r="W2064" s="38"/>
    </row>
    <row r="2065" spans="1:23" x14ac:dyDescent="0.35">
      <c r="A2065" s="2" t="str">
        <f>BASE_NOTAS[[#This Row],[Sigla]]&amp;BASE_NOTAS[[#This Row],[CÓDIGO]]</f>
        <v>MGCH_IE</v>
      </c>
      <c r="B2065" s="4" t="s">
        <v>192</v>
      </c>
      <c r="C2065" s="4" t="s">
        <v>477</v>
      </c>
      <c r="D2065" s="4" t="s">
        <v>149</v>
      </c>
      <c r="E2065" s="42">
        <v>72.499745599409579</v>
      </c>
      <c r="F2065" s="4" t="s">
        <v>611</v>
      </c>
      <c r="G206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74.576806344602844</v>
      </c>
      <c r="H206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65" s="38">
        <f t="shared" ca="1" si="384"/>
        <v>39.705933579346961</v>
      </c>
      <c r="K2065" s="38">
        <f t="shared" ca="1" si="385"/>
        <v>53.733843507661341</v>
      </c>
      <c r="L2065" s="38">
        <f t="shared" ca="1" si="386"/>
        <v>65.099106663664045</v>
      </c>
      <c r="M2065" s="38">
        <f t="shared" ca="1" si="387"/>
        <v>74.965900550906355</v>
      </c>
      <c r="N2065" s="38">
        <f t="shared" ca="1" si="388"/>
        <v>62.827681233109658</v>
      </c>
      <c r="O2065" s="38">
        <f t="shared" ca="1" si="389"/>
        <v>53.47258499563354</v>
      </c>
      <c r="P2065" s="38">
        <f t="shared" ca="1" si="390"/>
        <v>57.054245049376796</v>
      </c>
      <c r="Q2065" s="38">
        <f t="shared" ca="1" si="391"/>
        <v>71.360682381952259</v>
      </c>
      <c r="R2065" s="38">
        <f t="shared" ca="1" si="392"/>
        <v>69.896953960951649</v>
      </c>
      <c r="S2065" s="38">
        <f t="shared" ca="1" si="393"/>
        <v>72.499745599409579</v>
      </c>
      <c r="T2065" s="38">
        <f t="shared" ca="1" si="394"/>
        <v>74.576806344602844</v>
      </c>
      <c r="U2065" s="38" t="str">
        <f t="shared" ca="1" si="395"/>
        <v>-</v>
      </c>
      <c r="V2065" s="38"/>
      <c r="W2065" s="38"/>
    </row>
    <row r="2066" spans="1:23" x14ac:dyDescent="0.35">
      <c r="A2066" s="2" t="str">
        <f>BASE_NOTAS[[#This Row],[Sigla]]&amp;BASE_NOTAS[[#This Row],[CÓDIGO]]</f>
        <v>MSCH_IE</v>
      </c>
      <c r="B2066" s="4" t="s">
        <v>193</v>
      </c>
      <c r="C2066" s="4" t="s">
        <v>477</v>
      </c>
      <c r="D2066" s="4" t="s">
        <v>149</v>
      </c>
      <c r="E2066" s="42">
        <v>86.825284067208372</v>
      </c>
      <c r="F2066" s="4" t="s">
        <v>611</v>
      </c>
      <c r="G206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92.495636666501028</v>
      </c>
      <c r="H206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66" s="38">
        <f t="shared" ca="1" si="384"/>
        <v>78.934680183778937</v>
      </c>
      <c r="K2066" s="38">
        <f t="shared" ca="1" si="385"/>
        <v>81.367882043662206</v>
      </c>
      <c r="L2066" s="38">
        <f t="shared" ca="1" si="386"/>
        <v>91.809227313055658</v>
      </c>
      <c r="M2066" s="38">
        <f t="shared" ca="1" si="387"/>
        <v>95.2667640331114</v>
      </c>
      <c r="N2066" s="38">
        <f t="shared" ca="1" si="388"/>
        <v>89.27490871232034</v>
      </c>
      <c r="O2066" s="38">
        <f t="shared" ca="1" si="389"/>
        <v>72.251978829488607</v>
      </c>
      <c r="P2066" s="38">
        <f t="shared" ca="1" si="390"/>
        <v>78.303214311878946</v>
      </c>
      <c r="Q2066" s="38">
        <f t="shared" ca="1" si="391"/>
        <v>90.160346844642774</v>
      </c>
      <c r="R2066" s="38">
        <f t="shared" ca="1" si="392"/>
        <v>87.211988714773042</v>
      </c>
      <c r="S2066" s="38">
        <f t="shared" ca="1" si="393"/>
        <v>86.825284067208372</v>
      </c>
      <c r="T2066" s="38">
        <f t="shared" ca="1" si="394"/>
        <v>92.495636666501028</v>
      </c>
      <c r="U2066" s="38" t="str">
        <f t="shared" ca="1" si="395"/>
        <v>-</v>
      </c>
      <c r="V2066" s="38"/>
      <c r="W2066" s="38"/>
    </row>
    <row r="2067" spans="1:23" x14ac:dyDescent="0.35">
      <c r="A2067" s="2" t="str">
        <f>BASE_NOTAS[[#This Row],[Sigla]]&amp;BASE_NOTAS[[#This Row],[CÓDIGO]]</f>
        <v>MTCH_IE</v>
      </c>
      <c r="B2067" s="4" t="s">
        <v>195</v>
      </c>
      <c r="C2067" s="4" t="s">
        <v>477</v>
      </c>
      <c r="D2067" s="4" t="s">
        <v>149</v>
      </c>
      <c r="E2067" s="42">
        <v>100</v>
      </c>
      <c r="F2067" s="4" t="s">
        <v>611</v>
      </c>
      <c r="G206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95.826147472464271</v>
      </c>
      <c r="H206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67" s="38">
        <f t="shared" ca="1" si="384"/>
        <v>82.170522137799921</v>
      </c>
      <c r="K2067" s="38">
        <f t="shared" ca="1" si="385"/>
        <v>68.969327909486353</v>
      </c>
      <c r="L2067" s="38">
        <f t="shared" ca="1" si="386"/>
        <v>92.276300995770001</v>
      </c>
      <c r="M2067" s="38">
        <f t="shared" ca="1" si="387"/>
        <v>95.85526243697656</v>
      </c>
      <c r="N2067" s="38">
        <f t="shared" ca="1" si="388"/>
        <v>90.897002402732568</v>
      </c>
      <c r="O2067" s="38">
        <f t="shared" ca="1" si="389"/>
        <v>73.688576160845216</v>
      </c>
      <c r="P2067" s="38">
        <f t="shared" ca="1" si="390"/>
        <v>82.492780096480871</v>
      </c>
      <c r="Q2067" s="38">
        <f t="shared" ca="1" si="391"/>
        <v>96.334722260332711</v>
      </c>
      <c r="R2067" s="38">
        <f t="shared" ca="1" si="392"/>
        <v>94.636813016702675</v>
      </c>
      <c r="S2067" s="38">
        <f t="shared" ca="1" si="393"/>
        <v>100</v>
      </c>
      <c r="T2067" s="38">
        <f t="shared" ca="1" si="394"/>
        <v>95.826147472464271</v>
      </c>
      <c r="U2067" s="38" t="str">
        <f t="shared" ca="1" si="395"/>
        <v>-</v>
      </c>
      <c r="V2067" s="38"/>
      <c r="W2067" s="38"/>
    </row>
    <row r="2068" spans="1:23" x14ac:dyDescent="0.35">
      <c r="A2068" s="2" t="str">
        <f>BASE_NOTAS[[#This Row],[Sigla]]&amp;BASE_NOTAS[[#This Row],[CÓDIGO]]</f>
        <v>PACH_IE</v>
      </c>
      <c r="B2068" s="4" t="s">
        <v>196</v>
      </c>
      <c r="C2068" s="4" t="s">
        <v>477</v>
      </c>
      <c r="D2068" s="4" t="s">
        <v>149</v>
      </c>
      <c r="E2068" s="42">
        <v>44.735750649602252</v>
      </c>
      <c r="F2068" s="4" t="s">
        <v>611</v>
      </c>
      <c r="G206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41.706139598390266</v>
      </c>
      <c r="H206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68" s="38">
        <f t="shared" ca="1" si="384"/>
        <v>46.214453350781284</v>
      </c>
      <c r="K2068" s="38">
        <f t="shared" ca="1" si="385"/>
        <v>39.011707970436802</v>
      </c>
      <c r="L2068" s="38">
        <f t="shared" ca="1" si="386"/>
        <v>65.110276571672756</v>
      </c>
      <c r="M2068" s="38">
        <f t="shared" ca="1" si="387"/>
        <v>70.955290551822486</v>
      </c>
      <c r="N2068" s="38">
        <f t="shared" ca="1" si="388"/>
        <v>65.604501947296697</v>
      </c>
      <c r="O2068" s="38">
        <f t="shared" ca="1" si="389"/>
        <v>68.964716248448781</v>
      </c>
      <c r="P2068" s="38">
        <f t="shared" ca="1" si="390"/>
        <v>51.036475553236073</v>
      </c>
      <c r="Q2068" s="38">
        <f t="shared" ca="1" si="391"/>
        <v>50.476526247288653</v>
      </c>
      <c r="R2068" s="38">
        <f t="shared" ca="1" si="392"/>
        <v>46.291619047695342</v>
      </c>
      <c r="S2068" s="38">
        <f t="shared" ca="1" si="393"/>
        <v>44.735750649602252</v>
      </c>
      <c r="T2068" s="38">
        <f t="shared" ca="1" si="394"/>
        <v>41.706139598390266</v>
      </c>
      <c r="U2068" s="38" t="str">
        <f t="shared" ca="1" si="395"/>
        <v>-</v>
      </c>
      <c r="V2068" s="38"/>
      <c r="W2068" s="38"/>
    </row>
    <row r="2069" spans="1:23" x14ac:dyDescent="0.35">
      <c r="A2069" s="2" t="str">
        <f>BASE_NOTAS[[#This Row],[Sigla]]&amp;BASE_NOTAS[[#This Row],[CÓDIGO]]</f>
        <v>PBCH_IE</v>
      </c>
      <c r="B2069" s="4" t="s">
        <v>197</v>
      </c>
      <c r="C2069" s="4" t="s">
        <v>477</v>
      </c>
      <c r="D2069" s="4" t="s">
        <v>149</v>
      </c>
      <c r="E2069" s="42">
        <v>30.785199148332783</v>
      </c>
      <c r="F2069" s="4" t="s">
        <v>611</v>
      </c>
      <c r="G206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39.994978507135656</v>
      </c>
      <c r="H206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69" s="38">
        <f t="shared" ca="1" si="384"/>
        <v>36.420704400930795</v>
      </c>
      <c r="K2069" s="38">
        <f t="shared" ca="1" si="385"/>
        <v>45.777292146512636</v>
      </c>
      <c r="L2069" s="38">
        <f t="shared" ca="1" si="386"/>
        <v>70.142455924228514</v>
      </c>
      <c r="M2069" s="38">
        <f t="shared" ca="1" si="387"/>
        <v>65.340129444971879</v>
      </c>
      <c r="N2069" s="38">
        <f t="shared" ca="1" si="388"/>
        <v>38.911595722533647</v>
      </c>
      <c r="O2069" s="38">
        <f t="shared" ca="1" si="389"/>
        <v>37.859725126396754</v>
      </c>
      <c r="P2069" s="38">
        <f t="shared" ca="1" si="390"/>
        <v>35.445819131553108</v>
      </c>
      <c r="Q2069" s="38">
        <f t="shared" ca="1" si="391"/>
        <v>30.313690226335936</v>
      </c>
      <c r="R2069" s="38">
        <f t="shared" ca="1" si="392"/>
        <v>31.641389681919151</v>
      </c>
      <c r="S2069" s="38">
        <f t="shared" ca="1" si="393"/>
        <v>30.785199148332783</v>
      </c>
      <c r="T2069" s="38">
        <f t="shared" ca="1" si="394"/>
        <v>39.994978507135656</v>
      </c>
      <c r="U2069" s="38" t="str">
        <f t="shared" ca="1" si="395"/>
        <v>-</v>
      </c>
      <c r="V2069" s="38"/>
      <c r="W2069" s="38"/>
    </row>
    <row r="2070" spans="1:23" x14ac:dyDescent="0.35">
      <c r="A2070" s="2" t="str">
        <f>BASE_NOTAS[[#This Row],[Sigla]]&amp;BASE_NOTAS[[#This Row],[CÓDIGO]]</f>
        <v>PECH_IE</v>
      </c>
      <c r="B2070" s="4" t="s">
        <v>198</v>
      </c>
      <c r="C2070" s="4" t="s">
        <v>477</v>
      </c>
      <c r="D2070" s="4" t="s">
        <v>149</v>
      </c>
      <c r="E2070" s="42">
        <v>0.4532801387686024</v>
      </c>
      <c r="F2070" s="4" t="s">
        <v>611</v>
      </c>
      <c r="G207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207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70" s="38">
        <f t="shared" ca="1" si="384"/>
        <v>19.049709607432153</v>
      </c>
      <c r="K2070" s="38">
        <f t="shared" ca="1" si="385"/>
        <v>11.60479198115123</v>
      </c>
      <c r="L2070" s="38">
        <f t="shared" ca="1" si="386"/>
        <v>14.986436856029787</v>
      </c>
      <c r="M2070" s="38">
        <f t="shared" ca="1" si="387"/>
        <v>31.232315010060052</v>
      </c>
      <c r="N2070" s="38">
        <f t="shared" ca="1" si="388"/>
        <v>21.701703755856407</v>
      </c>
      <c r="O2070" s="38">
        <f t="shared" ca="1" si="389"/>
        <v>21.677359763661428</v>
      </c>
      <c r="P2070" s="38">
        <f t="shared" ca="1" si="390"/>
        <v>0</v>
      </c>
      <c r="Q2070" s="38">
        <f t="shared" ca="1" si="391"/>
        <v>10.501966103131823</v>
      </c>
      <c r="R2070" s="38">
        <f t="shared" ca="1" si="392"/>
        <v>0.71368070509044723</v>
      </c>
      <c r="S2070" s="38">
        <f t="shared" ca="1" si="393"/>
        <v>0.4532801387686024</v>
      </c>
      <c r="T2070" s="38">
        <f t="shared" ca="1" si="394"/>
        <v>0</v>
      </c>
      <c r="U2070" s="38" t="str">
        <f t="shared" ca="1" si="395"/>
        <v>-</v>
      </c>
      <c r="V2070" s="38"/>
      <c r="W2070" s="38"/>
    </row>
    <row r="2071" spans="1:23" x14ac:dyDescent="0.35">
      <c r="A2071" s="2" t="str">
        <f>BASE_NOTAS[[#This Row],[Sigla]]&amp;BASE_NOTAS[[#This Row],[CÓDIGO]]</f>
        <v>PICH_IE</v>
      </c>
      <c r="B2071" s="4" t="s">
        <v>199</v>
      </c>
      <c r="C2071" s="4" t="s">
        <v>477</v>
      </c>
      <c r="D2071" s="4" t="s">
        <v>149</v>
      </c>
      <c r="E2071" s="42">
        <v>35.376631707110811</v>
      </c>
      <c r="F2071" s="4" t="s">
        <v>611</v>
      </c>
      <c r="G207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21.534139643110613</v>
      </c>
      <c r="H207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71" s="38">
        <f t="shared" ca="1" si="384"/>
        <v>64.385580773019512</v>
      </c>
      <c r="K2071" s="38">
        <f t="shared" ca="1" si="385"/>
        <v>74.854466267850711</v>
      </c>
      <c r="L2071" s="38">
        <f t="shared" ca="1" si="386"/>
        <v>43.555116584955357</v>
      </c>
      <c r="M2071" s="38">
        <f t="shared" ca="1" si="387"/>
        <v>55.547589118393063</v>
      </c>
      <c r="N2071" s="38">
        <f t="shared" ca="1" si="388"/>
        <v>31.020057842097199</v>
      </c>
      <c r="O2071" s="38">
        <f t="shared" ca="1" si="389"/>
        <v>51.071962427159022</v>
      </c>
      <c r="P2071" s="38">
        <f t="shared" ca="1" si="390"/>
        <v>43.864890240718793</v>
      </c>
      <c r="Q2071" s="38">
        <f t="shared" ca="1" si="391"/>
        <v>45.942592217343332</v>
      </c>
      <c r="R2071" s="38">
        <f t="shared" ca="1" si="392"/>
        <v>29.273075468778622</v>
      </c>
      <c r="S2071" s="38">
        <f t="shared" ca="1" si="393"/>
        <v>35.376631707110811</v>
      </c>
      <c r="T2071" s="38">
        <f t="shared" ca="1" si="394"/>
        <v>21.534139643110613</v>
      </c>
      <c r="U2071" s="38" t="str">
        <f t="shared" ca="1" si="395"/>
        <v>-</v>
      </c>
      <c r="V2071" s="38"/>
      <c r="W2071" s="38"/>
    </row>
    <row r="2072" spans="1:23" x14ac:dyDescent="0.35">
      <c r="A2072" s="2" t="str">
        <f>BASE_NOTAS[[#This Row],[Sigla]]&amp;BASE_NOTAS[[#This Row],[CÓDIGO]]</f>
        <v>PRCH_IE</v>
      </c>
      <c r="B2072" s="4" t="s">
        <v>200</v>
      </c>
      <c r="C2072" s="4" t="s">
        <v>477</v>
      </c>
      <c r="D2072" s="4" t="s">
        <v>149</v>
      </c>
      <c r="E2072" s="42">
        <v>85.445926784520054</v>
      </c>
      <c r="F2072" s="4" t="s">
        <v>611</v>
      </c>
      <c r="G207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84.95446555399991</v>
      </c>
      <c r="H207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72" s="38">
        <f t="shared" ca="1" si="384"/>
        <v>80.529304829474199</v>
      </c>
      <c r="K2072" s="38">
        <f t="shared" ca="1" si="385"/>
        <v>82.248511454318077</v>
      </c>
      <c r="L2072" s="38">
        <f t="shared" ca="1" si="386"/>
        <v>84.249498960028134</v>
      </c>
      <c r="M2072" s="38">
        <f t="shared" ca="1" si="387"/>
        <v>88.723274748594022</v>
      </c>
      <c r="N2072" s="38">
        <f t="shared" ca="1" si="388"/>
        <v>82.459930778079098</v>
      </c>
      <c r="O2072" s="38">
        <f t="shared" ca="1" si="389"/>
        <v>76.38694287128196</v>
      </c>
      <c r="P2072" s="38">
        <f t="shared" ca="1" si="390"/>
        <v>79.984700689257764</v>
      </c>
      <c r="Q2072" s="38">
        <f t="shared" ca="1" si="391"/>
        <v>83.022499920639774</v>
      </c>
      <c r="R2072" s="38">
        <f t="shared" ca="1" si="392"/>
        <v>81.012241842030761</v>
      </c>
      <c r="S2072" s="38">
        <f t="shared" ca="1" si="393"/>
        <v>85.445926784520054</v>
      </c>
      <c r="T2072" s="38">
        <f t="shared" ca="1" si="394"/>
        <v>84.95446555399991</v>
      </c>
      <c r="U2072" s="38" t="str">
        <f t="shared" ca="1" si="395"/>
        <v>-</v>
      </c>
      <c r="V2072" s="38"/>
      <c r="W2072" s="38"/>
    </row>
    <row r="2073" spans="1:23" x14ac:dyDescent="0.35">
      <c r="A2073" s="2" t="str">
        <f>BASE_NOTAS[[#This Row],[Sigla]]&amp;BASE_NOTAS[[#This Row],[CÓDIGO]]</f>
        <v>RJCH_IE</v>
      </c>
      <c r="B2073" s="4" t="s">
        <v>201</v>
      </c>
      <c r="C2073" s="4" t="s">
        <v>477</v>
      </c>
      <c r="D2073" s="4" t="s">
        <v>149</v>
      </c>
      <c r="E2073" s="42">
        <v>24.259730915176466</v>
      </c>
      <c r="F2073" s="4" t="s">
        <v>611</v>
      </c>
      <c r="G207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28.98883217393724</v>
      </c>
      <c r="H207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73" s="38">
        <f t="shared" ca="1" si="384"/>
        <v>48.619803903009654</v>
      </c>
      <c r="K2073" s="38">
        <f t="shared" ca="1" si="385"/>
        <v>31.85926396131466</v>
      </c>
      <c r="L2073" s="38">
        <f t="shared" ca="1" si="386"/>
        <v>29.306061108523036</v>
      </c>
      <c r="M2073" s="38">
        <f t="shared" ca="1" si="387"/>
        <v>35.97146715183942</v>
      </c>
      <c r="N2073" s="38">
        <f t="shared" ca="1" si="388"/>
        <v>24.34760392227755</v>
      </c>
      <c r="O2073" s="38">
        <f t="shared" ca="1" si="389"/>
        <v>18.327070450168172</v>
      </c>
      <c r="P2073" s="38">
        <f t="shared" ca="1" si="390"/>
        <v>21.03787017111204</v>
      </c>
      <c r="Q2073" s="38">
        <f t="shared" ca="1" si="391"/>
        <v>22.542936479629827</v>
      </c>
      <c r="R2073" s="38">
        <f t="shared" ca="1" si="392"/>
        <v>23.522785519723456</v>
      </c>
      <c r="S2073" s="38">
        <f t="shared" ca="1" si="393"/>
        <v>24.259730915176466</v>
      </c>
      <c r="T2073" s="38">
        <f t="shared" ca="1" si="394"/>
        <v>28.98883217393724</v>
      </c>
      <c r="U2073" s="38" t="str">
        <f t="shared" ca="1" si="395"/>
        <v>-</v>
      </c>
      <c r="V2073" s="38"/>
      <c r="W2073" s="38"/>
    </row>
    <row r="2074" spans="1:23" x14ac:dyDescent="0.35">
      <c r="A2074" s="2" t="str">
        <f>BASE_NOTAS[[#This Row],[Sigla]]&amp;BASE_NOTAS[[#This Row],[CÓDIGO]]</f>
        <v>RNCH_IE</v>
      </c>
      <c r="B2074" s="4" t="s">
        <v>202</v>
      </c>
      <c r="C2074" s="4" t="s">
        <v>477</v>
      </c>
      <c r="D2074" s="4" t="s">
        <v>149</v>
      </c>
      <c r="E2074" s="42">
        <v>26.03420083964323</v>
      </c>
      <c r="F2074" s="4" t="s">
        <v>611</v>
      </c>
      <c r="G207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29.683657896171521</v>
      </c>
      <c r="H207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74" s="38">
        <f t="shared" ca="1" si="384"/>
        <v>6.4647913062975819</v>
      </c>
      <c r="K2074" s="38">
        <f t="shared" ca="1" si="385"/>
        <v>20.249740589525047</v>
      </c>
      <c r="L2074" s="38">
        <f t="shared" ca="1" si="386"/>
        <v>51.947244926460499</v>
      </c>
      <c r="M2074" s="38">
        <f t="shared" ca="1" si="387"/>
        <v>46.813398558215823</v>
      </c>
      <c r="N2074" s="38">
        <f t="shared" ca="1" si="388"/>
        <v>34.28610590065486</v>
      </c>
      <c r="O2074" s="38">
        <f t="shared" ca="1" si="389"/>
        <v>29.269835710843246</v>
      </c>
      <c r="P2074" s="38">
        <f t="shared" ca="1" si="390"/>
        <v>35.260619482173993</v>
      </c>
      <c r="Q2074" s="38">
        <f t="shared" ca="1" si="391"/>
        <v>32.515032585349132</v>
      </c>
      <c r="R2074" s="38">
        <f t="shared" ca="1" si="392"/>
        <v>30.985838097566504</v>
      </c>
      <c r="S2074" s="38">
        <f t="shared" ca="1" si="393"/>
        <v>26.03420083964323</v>
      </c>
      <c r="T2074" s="38">
        <f t="shared" ca="1" si="394"/>
        <v>29.683657896171521</v>
      </c>
      <c r="U2074" s="38" t="str">
        <f t="shared" ca="1" si="395"/>
        <v>-</v>
      </c>
      <c r="V2074" s="38"/>
      <c r="W2074" s="38"/>
    </row>
    <row r="2075" spans="1:23" x14ac:dyDescent="0.35">
      <c r="A2075" s="2" t="str">
        <f>BASE_NOTAS[[#This Row],[Sigla]]&amp;BASE_NOTAS[[#This Row],[CÓDIGO]]</f>
        <v>ROCH_IE</v>
      </c>
      <c r="B2075" s="4" t="s">
        <v>203</v>
      </c>
      <c r="C2075" s="4" t="s">
        <v>477</v>
      </c>
      <c r="D2075" s="4" t="s">
        <v>149</v>
      </c>
      <c r="E2075" s="42">
        <v>99.227098764835276</v>
      </c>
      <c r="F2075" s="4" t="s">
        <v>611</v>
      </c>
      <c r="G207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96.888893694468933</v>
      </c>
      <c r="H207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75" s="38">
        <f t="shared" ca="1" si="384"/>
        <v>75.43389543747449</v>
      </c>
      <c r="K2075" s="38">
        <f t="shared" ca="1" si="385"/>
        <v>84.935606611952437</v>
      </c>
      <c r="L2075" s="38">
        <f t="shared" ca="1" si="386"/>
        <v>89.166247085156897</v>
      </c>
      <c r="M2075" s="38">
        <f t="shared" ca="1" si="387"/>
        <v>80.333723595582981</v>
      </c>
      <c r="N2075" s="38">
        <f t="shared" ca="1" si="388"/>
        <v>76.244359823252267</v>
      </c>
      <c r="O2075" s="38">
        <f t="shared" ca="1" si="389"/>
        <v>68.712908997015887</v>
      </c>
      <c r="P2075" s="38">
        <f t="shared" ca="1" si="390"/>
        <v>75.979781817355317</v>
      </c>
      <c r="Q2075" s="38">
        <f t="shared" ca="1" si="391"/>
        <v>90.555876112270923</v>
      </c>
      <c r="R2075" s="38">
        <f t="shared" ca="1" si="392"/>
        <v>100</v>
      </c>
      <c r="S2075" s="38">
        <f t="shared" ca="1" si="393"/>
        <v>99.227098764835276</v>
      </c>
      <c r="T2075" s="38">
        <f t="shared" ca="1" si="394"/>
        <v>96.888893694468933</v>
      </c>
      <c r="U2075" s="38" t="str">
        <f t="shared" ca="1" si="395"/>
        <v>-</v>
      </c>
      <c r="V2075" s="38"/>
      <c r="W2075" s="38"/>
    </row>
    <row r="2076" spans="1:23" x14ac:dyDescent="0.35">
      <c r="A2076" s="2" t="str">
        <f>BASE_NOTAS[[#This Row],[Sigla]]&amp;BASE_NOTAS[[#This Row],[CÓDIGO]]</f>
        <v>RRCH_IE</v>
      </c>
      <c r="B2076" s="4" t="s">
        <v>204</v>
      </c>
      <c r="C2076" s="4" t="s">
        <v>477</v>
      </c>
      <c r="D2076" s="4" t="s">
        <v>149</v>
      </c>
      <c r="E2076" s="42">
        <v>51.827345483157913</v>
      </c>
      <c r="F2076" s="4" t="s">
        <v>611</v>
      </c>
      <c r="G207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57.853832048729402</v>
      </c>
      <c r="H207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76" s="38">
        <f t="shared" ca="1" si="384"/>
        <v>55.448626279777493</v>
      </c>
      <c r="K2076" s="38">
        <f t="shared" ca="1" si="385"/>
        <v>73.383415247456867</v>
      </c>
      <c r="L2076" s="38">
        <f t="shared" ca="1" si="386"/>
        <v>73.303168092758881</v>
      </c>
      <c r="M2076" s="38">
        <f t="shared" ca="1" si="387"/>
        <v>42.977304245234279</v>
      </c>
      <c r="N2076" s="38">
        <f t="shared" ca="1" si="388"/>
        <v>17.240597884170757</v>
      </c>
      <c r="O2076" s="38">
        <f t="shared" ca="1" si="389"/>
        <v>25.234267405291838</v>
      </c>
      <c r="P2076" s="38">
        <f t="shared" ca="1" si="390"/>
        <v>54.455651964539939</v>
      </c>
      <c r="Q2076" s="38">
        <f t="shared" ca="1" si="391"/>
        <v>80.341404714687258</v>
      </c>
      <c r="R2076" s="38">
        <f t="shared" ca="1" si="392"/>
        <v>63.796798116669962</v>
      </c>
      <c r="S2076" s="38">
        <f t="shared" ca="1" si="393"/>
        <v>51.827345483157913</v>
      </c>
      <c r="T2076" s="38">
        <f t="shared" ca="1" si="394"/>
        <v>57.853832048729402</v>
      </c>
      <c r="U2076" s="38" t="str">
        <f t="shared" ca="1" si="395"/>
        <v>-</v>
      </c>
      <c r="V2076" s="38"/>
      <c r="W2076" s="38"/>
    </row>
    <row r="2077" spans="1:23" x14ac:dyDescent="0.35">
      <c r="A2077" s="2" t="str">
        <f>BASE_NOTAS[[#This Row],[Sigla]]&amp;BASE_NOTAS[[#This Row],[CÓDIGO]]</f>
        <v>RSCH_IE</v>
      </c>
      <c r="B2077" s="4" t="s">
        <v>205</v>
      </c>
      <c r="C2077" s="4" t="s">
        <v>477</v>
      </c>
      <c r="D2077" s="4" t="s">
        <v>149</v>
      </c>
      <c r="E2077" s="42">
        <v>71.005206767457622</v>
      </c>
      <c r="F2077" s="4" t="s">
        <v>611</v>
      </c>
      <c r="G207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75.505515997704435</v>
      </c>
      <c r="H207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77" s="38">
        <f t="shared" ca="1" si="384"/>
        <v>72.333585183798647</v>
      </c>
      <c r="K2077" s="38">
        <f t="shared" ca="1" si="385"/>
        <v>80.430962337126175</v>
      </c>
      <c r="L2077" s="38">
        <f t="shared" ca="1" si="386"/>
        <v>86.703104777710777</v>
      </c>
      <c r="M2077" s="38">
        <f t="shared" ca="1" si="387"/>
        <v>91.844574615980918</v>
      </c>
      <c r="N2077" s="38">
        <f t="shared" ca="1" si="388"/>
        <v>83.774420380379681</v>
      </c>
      <c r="O2077" s="38">
        <f t="shared" ca="1" si="389"/>
        <v>78.428601442573807</v>
      </c>
      <c r="P2077" s="38">
        <f t="shared" ca="1" si="390"/>
        <v>77.246094733131898</v>
      </c>
      <c r="Q2077" s="38">
        <f t="shared" ca="1" si="391"/>
        <v>80.709002700608011</v>
      </c>
      <c r="R2077" s="38">
        <f t="shared" ca="1" si="392"/>
        <v>77.19400150641772</v>
      </c>
      <c r="S2077" s="38">
        <f t="shared" ca="1" si="393"/>
        <v>71.005206767457622</v>
      </c>
      <c r="T2077" s="38">
        <f t="shared" ca="1" si="394"/>
        <v>75.505515997704435</v>
      </c>
      <c r="U2077" s="38" t="str">
        <f t="shared" ca="1" si="395"/>
        <v>-</v>
      </c>
      <c r="V2077" s="38"/>
      <c r="W2077" s="38"/>
    </row>
    <row r="2078" spans="1:23" x14ac:dyDescent="0.35">
      <c r="A2078" s="2" t="str">
        <f>BASE_NOTAS[[#This Row],[Sigla]]&amp;BASE_NOTAS[[#This Row],[CÓDIGO]]</f>
        <v>SCCH_IE</v>
      </c>
      <c r="B2078" s="4" t="s">
        <v>194</v>
      </c>
      <c r="C2078" s="4" t="s">
        <v>477</v>
      </c>
      <c r="D2078" s="4" t="s">
        <v>149</v>
      </c>
      <c r="E2078" s="42">
        <v>97.782588848853649</v>
      </c>
      <c r="F2078" s="4" t="s">
        <v>611</v>
      </c>
      <c r="G207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207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78" s="38">
        <f t="shared" ca="1" si="384"/>
        <v>100</v>
      </c>
      <c r="K2078" s="38">
        <f t="shared" ca="1" si="385"/>
        <v>100</v>
      </c>
      <c r="L2078" s="38">
        <f t="shared" ca="1" si="386"/>
        <v>100</v>
      </c>
      <c r="M2078" s="38">
        <f t="shared" ca="1" si="387"/>
        <v>100</v>
      </c>
      <c r="N2078" s="38">
        <f t="shared" ca="1" si="388"/>
        <v>100</v>
      </c>
      <c r="O2078" s="38">
        <f t="shared" ca="1" si="389"/>
        <v>100</v>
      </c>
      <c r="P2078" s="38">
        <f t="shared" ca="1" si="390"/>
        <v>100</v>
      </c>
      <c r="Q2078" s="38">
        <f t="shared" ca="1" si="391"/>
        <v>100</v>
      </c>
      <c r="R2078" s="38">
        <f t="shared" ca="1" si="392"/>
        <v>94.095339764777052</v>
      </c>
      <c r="S2078" s="38">
        <f t="shared" ca="1" si="393"/>
        <v>97.782588848853649</v>
      </c>
      <c r="T2078" s="38">
        <f t="shared" ca="1" si="394"/>
        <v>100</v>
      </c>
      <c r="U2078" s="38" t="str">
        <f t="shared" ca="1" si="395"/>
        <v>-</v>
      </c>
      <c r="V2078" s="38"/>
      <c r="W2078" s="38"/>
    </row>
    <row r="2079" spans="1:23" x14ac:dyDescent="0.35">
      <c r="A2079" s="2" t="str">
        <f>BASE_NOTAS[[#This Row],[Sigla]]&amp;BASE_NOTAS[[#This Row],[CÓDIGO]]</f>
        <v>SECH_IE</v>
      </c>
      <c r="B2079" s="4" t="s">
        <v>206</v>
      </c>
      <c r="C2079" s="4" t="s">
        <v>477</v>
      </c>
      <c r="D2079" s="4" t="s">
        <v>149</v>
      </c>
      <c r="E2079" s="42">
        <v>26.389553407633336</v>
      </c>
      <c r="F2079" s="4" t="s">
        <v>611</v>
      </c>
      <c r="G207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26.365810569256602</v>
      </c>
      <c r="H207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79" s="38">
        <f t="shared" ca="1" si="384"/>
        <v>32.81958724438752</v>
      </c>
      <c r="K2079" s="38">
        <f t="shared" ca="1" si="385"/>
        <v>17.412628312536651</v>
      </c>
      <c r="L2079" s="38">
        <f t="shared" ca="1" si="386"/>
        <v>42.450517087447928</v>
      </c>
      <c r="M2079" s="38">
        <f t="shared" ca="1" si="387"/>
        <v>34.545859345602757</v>
      </c>
      <c r="N2079" s="38">
        <f t="shared" ca="1" si="388"/>
        <v>15.085841899534733</v>
      </c>
      <c r="O2079" s="38">
        <f t="shared" ca="1" si="389"/>
        <v>10.882363224462102</v>
      </c>
      <c r="P2079" s="38">
        <f t="shared" ca="1" si="390"/>
        <v>14.18782415447615</v>
      </c>
      <c r="Q2079" s="38">
        <f t="shared" ca="1" si="391"/>
        <v>21.232260258203734</v>
      </c>
      <c r="R2079" s="38">
        <f t="shared" ca="1" si="392"/>
        <v>25.160362383399466</v>
      </c>
      <c r="S2079" s="38">
        <f t="shared" ca="1" si="393"/>
        <v>26.389553407633336</v>
      </c>
      <c r="T2079" s="38">
        <f t="shared" ca="1" si="394"/>
        <v>26.365810569256602</v>
      </c>
      <c r="U2079" s="38" t="str">
        <f t="shared" ca="1" si="395"/>
        <v>-</v>
      </c>
      <c r="V2079" s="38"/>
      <c r="W2079" s="38"/>
    </row>
    <row r="2080" spans="1:23" x14ac:dyDescent="0.35">
      <c r="A2080" s="2" t="str">
        <f>BASE_NOTAS[[#This Row],[Sigla]]&amp;BASE_NOTAS[[#This Row],[CÓDIGO]]</f>
        <v>SPCH_IE</v>
      </c>
      <c r="B2080" s="4" t="s">
        <v>186</v>
      </c>
      <c r="C2080" s="4" t="s">
        <v>477</v>
      </c>
      <c r="D2080" s="4" t="s">
        <v>149</v>
      </c>
      <c r="E2080" s="42">
        <v>57.592240685281062</v>
      </c>
      <c r="F2080" s="4" t="s">
        <v>611</v>
      </c>
      <c r="G208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62.934148952988586</v>
      </c>
      <c r="H208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80" s="38">
        <f t="shared" ca="1" si="384"/>
        <v>29.855558875727105</v>
      </c>
      <c r="K2080" s="38">
        <f t="shared" ca="1" si="385"/>
        <v>41.562524478148724</v>
      </c>
      <c r="L2080" s="38">
        <f t="shared" ca="1" si="386"/>
        <v>48.364071614697906</v>
      </c>
      <c r="M2080" s="38">
        <f t="shared" ca="1" si="387"/>
        <v>54.056742698579065</v>
      </c>
      <c r="N2080" s="38">
        <f t="shared" ca="1" si="388"/>
        <v>44.661786685840859</v>
      </c>
      <c r="O2080" s="38">
        <f t="shared" ca="1" si="389"/>
        <v>43.566543517661771</v>
      </c>
      <c r="P2080" s="38">
        <f t="shared" ca="1" si="390"/>
        <v>44.972718625954315</v>
      </c>
      <c r="Q2080" s="38">
        <f t="shared" ca="1" si="391"/>
        <v>54.94546542859419</v>
      </c>
      <c r="R2080" s="38">
        <f t="shared" ca="1" si="392"/>
        <v>55.614953435105349</v>
      </c>
      <c r="S2080" s="38">
        <f t="shared" ca="1" si="393"/>
        <v>57.592240685281062</v>
      </c>
      <c r="T2080" s="38">
        <f t="shared" ca="1" si="394"/>
        <v>62.934148952988586</v>
      </c>
      <c r="U2080" s="38" t="str">
        <f t="shared" ca="1" si="395"/>
        <v>-</v>
      </c>
      <c r="V2080" s="38"/>
      <c r="W2080" s="38"/>
    </row>
    <row r="2081" spans="1:23" x14ac:dyDescent="0.35">
      <c r="A2081" s="2" t="str">
        <f>BASE_NOTAS[[#This Row],[Sigla]]&amp;BASE_NOTAS[[#This Row],[CÓDIGO]]</f>
        <v>TOCH_IE</v>
      </c>
      <c r="B2081" s="4" t="s">
        <v>185</v>
      </c>
      <c r="C2081" s="4" t="s">
        <v>477</v>
      </c>
      <c r="D2081" s="4" t="s">
        <v>149</v>
      </c>
      <c r="E2081" s="42">
        <v>73.949631884074549</v>
      </c>
      <c r="F2081" s="4" t="s">
        <v>611</v>
      </c>
      <c r="G208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68.603470607365963</v>
      </c>
      <c r="H208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081" s="38">
        <f t="shared" ca="1" si="384"/>
        <v>40.505013043895296</v>
      </c>
      <c r="K2081" s="38">
        <f t="shared" ca="1" si="385"/>
        <v>35.024385367281674</v>
      </c>
      <c r="L2081" s="38">
        <f t="shared" ca="1" si="386"/>
        <v>66.187479766914834</v>
      </c>
      <c r="M2081" s="38">
        <f t="shared" ca="1" si="387"/>
        <v>68.714057828370684</v>
      </c>
      <c r="N2081" s="38">
        <f t="shared" ca="1" si="388"/>
        <v>66.334039404275359</v>
      </c>
      <c r="O2081" s="38">
        <f t="shared" ca="1" si="389"/>
        <v>59.793277873932716</v>
      </c>
      <c r="P2081" s="38">
        <f t="shared" ca="1" si="390"/>
        <v>45.319204452274029</v>
      </c>
      <c r="Q2081" s="38">
        <f t="shared" ca="1" si="391"/>
        <v>78.325800210053032</v>
      </c>
      <c r="R2081" s="38">
        <f t="shared" ca="1" si="392"/>
        <v>69.786388170502207</v>
      </c>
      <c r="S2081" s="38">
        <f t="shared" ca="1" si="393"/>
        <v>73.949631884074549</v>
      </c>
      <c r="T2081" s="38">
        <f t="shared" ca="1" si="394"/>
        <v>68.603470607365963</v>
      </c>
      <c r="U2081" s="38" t="str">
        <f t="shared" ca="1" si="395"/>
        <v>-</v>
      </c>
      <c r="V2081" s="38"/>
      <c r="W2081" s="38"/>
    </row>
    <row r="2082" spans="1:23" x14ac:dyDescent="0.35">
      <c r="A2082" s="2" t="str">
        <f>BASE_NOTAS[[#This Row],[Sigla]]&amp;BASE_NOTAS[[#This Row],[CÓDIGO]]</f>
        <v>ACSS_IH</v>
      </c>
      <c r="B2082" s="4" t="s">
        <v>156</v>
      </c>
      <c r="C2082" s="4" t="s">
        <v>79</v>
      </c>
      <c r="D2082" s="4" t="s">
        <v>150</v>
      </c>
      <c r="E2082" s="42">
        <v>24.63768115942025</v>
      </c>
      <c r="F2082" s="4" t="s">
        <v>469</v>
      </c>
      <c r="G208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7.438016528925627</v>
      </c>
      <c r="H208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082" s="38">
        <f t="shared" ca="1" si="384"/>
        <v>26.704545454545425</v>
      </c>
      <c r="K2082" s="38" t="str">
        <f t="shared" ca="1" si="385"/>
        <v>-</v>
      </c>
      <c r="L2082" s="38">
        <f t="shared" ca="1" si="386"/>
        <v>21.556886227544872</v>
      </c>
      <c r="M2082" s="38" t="str">
        <f t="shared" ca="1" si="387"/>
        <v>-</v>
      </c>
      <c r="N2082" s="38" t="str">
        <f t="shared" ca="1" si="388"/>
        <v>-</v>
      </c>
      <c r="O2082" s="38" t="str">
        <f t="shared" ca="1" si="389"/>
        <v>-</v>
      </c>
      <c r="P2082" s="38">
        <f t="shared" ca="1" si="390"/>
        <v>24.63768115942025</v>
      </c>
      <c r="Q2082" s="38" t="str">
        <f t="shared" ca="1" si="391"/>
        <v>-</v>
      </c>
      <c r="R2082" s="38" t="str">
        <f t="shared" ca="1" si="392"/>
        <v>-</v>
      </c>
      <c r="S2082" s="38">
        <f t="shared" ca="1" si="393"/>
        <v>7.438016528925627</v>
      </c>
      <c r="T2082" s="38" t="str">
        <f t="shared" ca="1" si="394"/>
        <v>-</v>
      </c>
      <c r="U2082" s="38" t="str">
        <f t="shared" ca="1" si="395"/>
        <v>-</v>
      </c>
      <c r="V2082" s="38"/>
      <c r="W2082" s="38"/>
    </row>
    <row r="2083" spans="1:23" x14ac:dyDescent="0.35">
      <c r="A2083" s="2" t="str">
        <f>BASE_NOTAS[[#This Row],[Sigla]]&amp;BASE_NOTAS[[#This Row],[CÓDIGO]]</f>
        <v>ALSS_IH</v>
      </c>
      <c r="B2083" s="4" t="s">
        <v>157</v>
      </c>
      <c r="C2083" s="4" t="s">
        <v>79</v>
      </c>
      <c r="D2083" s="4" t="s">
        <v>150</v>
      </c>
      <c r="E2083" s="42">
        <v>5.7971014492753712</v>
      </c>
      <c r="F2083" s="4" t="s">
        <v>469</v>
      </c>
      <c r="G208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0.82644628099173623</v>
      </c>
      <c r="H208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083" s="38">
        <f t="shared" ca="1" si="384"/>
        <v>0</v>
      </c>
      <c r="K2083" s="38" t="str">
        <f t="shared" ca="1" si="385"/>
        <v>-</v>
      </c>
      <c r="L2083" s="38">
        <f t="shared" ca="1" si="386"/>
        <v>0</v>
      </c>
      <c r="M2083" s="38" t="str">
        <f t="shared" ca="1" si="387"/>
        <v>-</v>
      </c>
      <c r="N2083" s="38" t="str">
        <f t="shared" ca="1" si="388"/>
        <v>-</v>
      </c>
      <c r="O2083" s="38" t="str">
        <f t="shared" ca="1" si="389"/>
        <v>-</v>
      </c>
      <c r="P2083" s="38">
        <f t="shared" ca="1" si="390"/>
        <v>5.7971014492753712</v>
      </c>
      <c r="Q2083" s="38" t="str">
        <f t="shared" ca="1" si="391"/>
        <v>-</v>
      </c>
      <c r="R2083" s="38" t="str">
        <f t="shared" ca="1" si="392"/>
        <v>-</v>
      </c>
      <c r="S2083" s="38">
        <f t="shared" ca="1" si="393"/>
        <v>0.82644628099173623</v>
      </c>
      <c r="T2083" s="38" t="str">
        <f t="shared" ca="1" si="394"/>
        <v>-</v>
      </c>
      <c r="U2083" s="38" t="str">
        <f t="shared" ca="1" si="395"/>
        <v>-</v>
      </c>
      <c r="V2083" s="38"/>
      <c r="W2083" s="38"/>
    </row>
    <row r="2084" spans="1:23" x14ac:dyDescent="0.35">
      <c r="A2084" s="2" t="str">
        <f>BASE_NOTAS[[#This Row],[Sigla]]&amp;BASE_NOTAS[[#This Row],[CÓDIGO]]</f>
        <v>AMSS_IH</v>
      </c>
      <c r="B2084" s="4" t="s">
        <v>158</v>
      </c>
      <c r="C2084" s="4" t="s">
        <v>79</v>
      </c>
      <c r="D2084" s="4" t="s">
        <v>150</v>
      </c>
      <c r="E2084" s="42">
        <v>17.391304347826033</v>
      </c>
      <c r="F2084" s="4" t="s">
        <v>469</v>
      </c>
      <c r="G208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18.181818181818198</v>
      </c>
      <c r="H208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084" s="38">
        <f t="shared" ca="1" si="384"/>
        <v>22.727272727272695</v>
      </c>
      <c r="K2084" s="38" t="str">
        <f t="shared" ca="1" si="385"/>
        <v>-</v>
      </c>
      <c r="L2084" s="38">
        <f t="shared" ca="1" si="386"/>
        <v>29.940119760479018</v>
      </c>
      <c r="M2084" s="38" t="str">
        <f t="shared" ca="1" si="387"/>
        <v>-</v>
      </c>
      <c r="N2084" s="38" t="str">
        <f t="shared" ca="1" si="388"/>
        <v>-</v>
      </c>
      <c r="O2084" s="38" t="str">
        <f t="shared" ca="1" si="389"/>
        <v>-</v>
      </c>
      <c r="P2084" s="38">
        <f t="shared" ca="1" si="390"/>
        <v>17.391304347826033</v>
      </c>
      <c r="Q2084" s="38" t="str">
        <f t="shared" ca="1" si="391"/>
        <v>-</v>
      </c>
      <c r="R2084" s="38" t="str">
        <f t="shared" ca="1" si="392"/>
        <v>-</v>
      </c>
      <c r="S2084" s="38">
        <f t="shared" ca="1" si="393"/>
        <v>18.181818181818198</v>
      </c>
      <c r="T2084" s="38" t="str">
        <f t="shared" ca="1" si="394"/>
        <v>-</v>
      </c>
      <c r="U2084" s="38" t="str">
        <f t="shared" ca="1" si="395"/>
        <v>-</v>
      </c>
      <c r="V2084" s="38"/>
      <c r="W2084" s="38"/>
    </row>
    <row r="2085" spans="1:23" x14ac:dyDescent="0.35">
      <c r="A2085" s="2" t="str">
        <f>BASE_NOTAS[[#This Row],[Sigla]]&amp;BASE_NOTAS[[#This Row],[CÓDIGO]]</f>
        <v>APSS_IH</v>
      </c>
      <c r="B2085" s="4" t="s">
        <v>184</v>
      </c>
      <c r="C2085" s="4" t="s">
        <v>79</v>
      </c>
      <c r="D2085" s="4" t="s">
        <v>150</v>
      </c>
      <c r="E2085" s="42">
        <v>8.6956521739129773</v>
      </c>
      <c r="F2085" s="4" t="s">
        <v>469</v>
      </c>
      <c r="G208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11.570247933884307</v>
      </c>
      <c r="H208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085" s="38">
        <f t="shared" ca="1" si="384"/>
        <v>31.818181818181795</v>
      </c>
      <c r="K2085" s="38" t="str">
        <f t="shared" ca="1" si="385"/>
        <v>-</v>
      </c>
      <c r="L2085" s="38">
        <f t="shared" ca="1" si="386"/>
        <v>34.131736526946085</v>
      </c>
      <c r="M2085" s="38" t="str">
        <f t="shared" ca="1" si="387"/>
        <v>-</v>
      </c>
      <c r="N2085" s="38" t="str">
        <f t="shared" ca="1" si="388"/>
        <v>-</v>
      </c>
      <c r="O2085" s="38" t="str">
        <f t="shared" ca="1" si="389"/>
        <v>-</v>
      </c>
      <c r="P2085" s="38">
        <f t="shared" ca="1" si="390"/>
        <v>8.6956521739129773</v>
      </c>
      <c r="Q2085" s="38" t="str">
        <f t="shared" ca="1" si="391"/>
        <v>-</v>
      </c>
      <c r="R2085" s="38" t="str">
        <f t="shared" ca="1" si="392"/>
        <v>-</v>
      </c>
      <c r="S2085" s="38">
        <f t="shared" ca="1" si="393"/>
        <v>11.570247933884307</v>
      </c>
      <c r="T2085" s="38" t="str">
        <f t="shared" ca="1" si="394"/>
        <v>-</v>
      </c>
      <c r="U2085" s="38" t="str">
        <f t="shared" ca="1" si="395"/>
        <v>-</v>
      </c>
      <c r="V2085" s="38"/>
      <c r="W2085" s="38"/>
    </row>
    <row r="2086" spans="1:23" x14ac:dyDescent="0.35">
      <c r="A2086" s="2" t="str">
        <f>BASE_NOTAS[[#This Row],[Sigla]]&amp;BASE_NOTAS[[#This Row],[CÓDIGO]]</f>
        <v>BASS_IH</v>
      </c>
      <c r="B2086" s="4" t="s">
        <v>187</v>
      </c>
      <c r="C2086" s="4" t="s">
        <v>79</v>
      </c>
      <c r="D2086" s="4" t="s">
        <v>150</v>
      </c>
      <c r="E2086" s="42">
        <v>10.869565217391241</v>
      </c>
      <c r="F2086" s="4" t="s">
        <v>469</v>
      </c>
      <c r="G208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11.570247933884307</v>
      </c>
      <c r="H208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086" s="38">
        <f t="shared" ca="1" si="384"/>
        <v>19.886363636363598</v>
      </c>
      <c r="K2086" s="38" t="str">
        <f t="shared" ca="1" si="385"/>
        <v>-</v>
      </c>
      <c r="L2086" s="38">
        <f t="shared" ca="1" si="386"/>
        <v>18.562874251496964</v>
      </c>
      <c r="M2086" s="38" t="str">
        <f t="shared" ca="1" si="387"/>
        <v>-</v>
      </c>
      <c r="N2086" s="38" t="str">
        <f t="shared" ca="1" si="388"/>
        <v>-</v>
      </c>
      <c r="O2086" s="38" t="str">
        <f t="shared" ca="1" si="389"/>
        <v>-</v>
      </c>
      <c r="P2086" s="38">
        <f t="shared" ca="1" si="390"/>
        <v>10.869565217391241</v>
      </c>
      <c r="Q2086" s="38" t="str">
        <f t="shared" ca="1" si="391"/>
        <v>-</v>
      </c>
      <c r="R2086" s="38" t="str">
        <f t="shared" ca="1" si="392"/>
        <v>-</v>
      </c>
      <c r="S2086" s="38">
        <f t="shared" ca="1" si="393"/>
        <v>11.570247933884307</v>
      </c>
      <c r="T2086" s="38" t="str">
        <f t="shared" ca="1" si="394"/>
        <v>-</v>
      </c>
      <c r="U2086" s="38" t="str">
        <f t="shared" ca="1" si="395"/>
        <v>-</v>
      </c>
      <c r="V2086" s="38"/>
      <c r="W2086" s="38"/>
    </row>
    <row r="2087" spans="1:23" x14ac:dyDescent="0.35">
      <c r="A2087" s="2" t="str">
        <f>BASE_NOTAS[[#This Row],[Sigla]]&amp;BASE_NOTAS[[#This Row],[CÓDIGO]]</f>
        <v>CESS_IH</v>
      </c>
      <c r="B2087" s="4" t="s">
        <v>188</v>
      </c>
      <c r="C2087" s="4" t="s">
        <v>79</v>
      </c>
      <c r="D2087" s="4" t="s">
        <v>150</v>
      </c>
      <c r="E2087" s="42">
        <v>42.028985507246361</v>
      </c>
      <c r="F2087" s="4" t="s">
        <v>469</v>
      </c>
      <c r="G208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23.140495867768614</v>
      </c>
      <c r="H208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087" s="38">
        <f t="shared" ca="1" si="384"/>
        <v>29.545454545454518</v>
      </c>
      <c r="K2087" s="38" t="str">
        <f t="shared" ca="1" si="385"/>
        <v>-</v>
      </c>
      <c r="L2087" s="38">
        <f t="shared" ca="1" si="386"/>
        <v>31.137724550898177</v>
      </c>
      <c r="M2087" s="38" t="str">
        <f t="shared" ca="1" si="387"/>
        <v>-</v>
      </c>
      <c r="N2087" s="38" t="str">
        <f t="shared" ca="1" si="388"/>
        <v>-</v>
      </c>
      <c r="O2087" s="38" t="str">
        <f t="shared" ca="1" si="389"/>
        <v>-</v>
      </c>
      <c r="P2087" s="38">
        <f t="shared" ca="1" si="390"/>
        <v>42.028985507246361</v>
      </c>
      <c r="Q2087" s="38" t="str">
        <f t="shared" ca="1" si="391"/>
        <v>-</v>
      </c>
      <c r="R2087" s="38" t="str">
        <f t="shared" ca="1" si="392"/>
        <v>-</v>
      </c>
      <c r="S2087" s="38">
        <f t="shared" ca="1" si="393"/>
        <v>23.140495867768614</v>
      </c>
      <c r="T2087" s="38" t="str">
        <f t="shared" ca="1" si="394"/>
        <v>-</v>
      </c>
      <c r="U2087" s="38" t="str">
        <f t="shared" ca="1" si="395"/>
        <v>-</v>
      </c>
      <c r="V2087" s="38"/>
      <c r="W2087" s="38"/>
    </row>
    <row r="2088" spans="1:23" x14ac:dyDescent="0.35">
      <c r="A2088" s="2" t="str">
        <f>BASE_NOTAS[[#This Row],[Sigla]]&amp;BASE_NOTAS[[#This Row],[CÓDIGO]]</f>
        <v>DFSS_IH</v>
      </c>
      <c r="B2088" s="4" t="s">
        <v>189</v>
      </c>
      <c r="C2088" s="4" t="s">
        <v>79</v>
      </c>
      <c r="D2088" s="4" t="s">
        <v>150</v>
      </c>
      <c r="E2088" s="42">
        <v>100</v>
      </c>
      <c r="F2088" s="4" t="s">
        <v>469</v>
      </c>
      <c r="G208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208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088" s="38">
        <f t="shared" ca="1" si="384"/>
        <v>100</v>
      </c>
      <c r="K2088" s="38" t="str">
        <f t="shared" ca="1" si="385"/>
        <v>-</v>
      </c>
      <c r="L2088" s="38">
        <f t="shared" ca="1" si="386"/>
        <v>100</v>
      </c>
      <c r="M2088" s="38" t="str">
        <f t="shared" ca="1" si="387"/>
        <v>-</v>
      </c>
      <c r="N2088" s="38" t="str">
        <f t="shared" ca="1" si="388"/>
        <v>-</v>
      </c>
      <c r="O2088" s="38" t="str">
        <f t="shared" ca="1" si="389"/>
        <v>-</v>
      </c>
      <c r="P2088" s="38">
        <f t="shared" ca="1" si="390"/>
        <v>100</v>
      </c>
      <c r="Q2088" s="38" t="str">
        <f t="shared" ca="1" si="391"/>
        <v>-</v>
      </c>
      <c r="R2088" s="38" t="str">
        <f t="shared" ca="1" si="392"/>
        <v>-</v>
      </c>
      <c r="S2088" s="38">
        <f t="shared" ca="1" si="393"/>
        <v>100</v>
      </c>
      <c r="T2088" s="38" t="str">
        <f t="shared" ca="1" si="394"/>
        <v>-</v>
      </c>
      <c r="U2088" s="38" t="str">
        <f t="shared" ca="1" si="395"/>
        <v>-</v>
      </c>
      <c r="V2088" s="38"/>
      <c r="W2088" s="38"/>
    </row>
    <row r="2089" spans="1:23" x14ac:dyDescent="0.35">
      <c r="A2089" s="2" t="str">
        <f>BASE_NOTAS[[#This Row],[Sigla]]&amp;BASE_NOTAS[[#This Row],[CÓDIGO]]</f>
        <v>ESSS_IH</v>
      </c>
      <c r="B2089" s="4" t="s">
        <v>183</v>
      </c>
      <c r="C2089" s="4" t="s">
        <v>79</v>
      </c>
      <c r="D2089" s="4" t="s">
        <v>150</v>
      </c>
      <c r="E2089" s="42">
        <v>68.840579710144951</v>
      </c>
      <c r="F2089" s="4" t="s">
        <v>469</v>
      </c>
      <c r="G208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48.760330578512438</v>
      </c>
      <c r="H208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089" s="38">
        <f t="shared" ca="1" si="384"/>
        <v>64.772727272727295</v>
      </c>
      <c r="K2089" s="38" t="str">
        <f t="shared" ca="1" si="385"/>
        <v>-</v>
      </c>
      <c r="L2089" s="38">
        <f t="shared" ca="1" si="386"/>
        <v>53.293413173652702</v>
      </c>
      <c r="M2089" s="38" t="str">
        <f t="shared" ca="1" si="387"/>
        <v>-</v>
      </c>
      <c r="N2089" s="38" t="str">
        <f t="shared" ca="1" si="388"/>
        <v>-</v>
      </c>
      <c r="O2089" s="38" t="str">
        <f t="shared" ca="1" si="389"/>
        <v>-</v>
      </c>
      <c r="P2089" s="38">
        <f t="shared" ca="1" si="390"/>
        <v>68.840579710144951</v>
      </c>
      <c r="Q2089" s="38" t="str">
        <f t="shared" ca="1" si="391"/>
        <v>-</v>
      </c>
      <c r="R2089" s="38" t="str">
        <f t="shared" ca="1" si="392"/>
        <v>-</v>
      </c>
      <c r="S2089" s="38">
        <f t="shared" ca="1" si="393"/>
        <v>48.760330578512438</v>
      </c>
      <c r="T2089" s="38" t="str">
        <f t="shared" ca="1" si="394"/>
        <v>-</v>
      </c>
      <c r="U2089" s="38" t="str">
        <f t="shared" ca="1" si="395"/>
        <v>-</v>
      </c>
      <c r="V2089" s="38"/>
      <c r="W2089" s="38"/>
    </row>
    <row r="2090" spans="1:23" x14ac:dyDescent="0.35">
      <c r="A2090" s="2" t="str">
        <f>BASE_NOTAS[[#This Row],[Sigla]]&amp;BASE_NOTAS[[#This Row],[CÓDIGO]]</f>
        <v>GOSS_IH</v>
      </c>
      <c r="B2090" s="4" t="s">
        <v>190</v>
      </c>
      <c r="C2090" s="4" t="s">
        <v>79</v>
      </c>
      <c r="D2090" s="4" t="s">
        <v>150</v>
      </c>
      <c r="E2090" s="42">
        <v>44.202898550724626</v>
      </c>
      <c r="F2090" s="4" t="s">
        <v>469</v>
      </c>
      <c r="G209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57.851239669421453</v>
      </c>
      <c r="H209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090" s="38">
        <f t="shared" ca="1" si="384"/>
        <v>52.840909090909093</v>
      </c>
      <c r="K2090" s="38" t="str">
        <f t="shared" ca="1" si="385"/>
        <v>-</v>
      </c>
      <c r="L2090" s="38">
        <f t="shared" ca="1" si="386"/>
        <v>51.497005988023957</v>
      </c>
      <c r="M2090" s="38" t="str">
        <f t="shared" ca="1" si="387"/>
        <v>-</v>
      </c>
      <c r="N2090" s="38" t="str">
        <f t="shared" ca="1" si="388"/>
        <v>-</v>
      </c>
      <c r="O2090" s="38" t="str">
        <f t="shared" ca="1" si="389"/>
        <v>-</v>
      </c>
      <c r="P2090" s="38">
        <f t="shared" ca="1" si="390"/>
        <v>44.202898550724626</v>
      </c>
      <c r="Q2090" s="38" t="str">
        <f t="shared" ca="1" si="391"/>
        <v>-</v>
      </c>
      <c r="R2090" s="38" t="str">
        <f t="shared" ca="1" si="392"/>
        <v>-</v>
      </c>
      <c r="S2090" s="38">
        <f t="shared" ca="1" si="393"/>
        <v>57.851239669421453</v>
      </c>
      <c r="T2090" s="38" t="str">
        <f t="shared" ca="1" si="394"/>
        <v>-</v>
      </c>
      <c r="U2090" s="38" t="str">
        <f t="shared" ca="1" si="395"/>
        <v>-</v>
      </c>
      <c r="V2090" s="38"/>
      <c r="W2090" s="38"/>
    </row>
    <row r="2091" spans="1:23" x14ac:dyDescent="0.35">
      <c r="A2091" s="2" t="str">
        <f>BASE_NOTAS[[#This Row],[Sigla]]&amp;BASE_NOTAS[[#This Row],[CÓDIGO]]</f>
        <v>MASS_IH</v>
      </c>
      <c r="B2091" s="4" t="s">
        <v>191</v>
      </c>
      <c r="C2091" s="4" t="s">
        <v>79</v>
      </c>
      <c r="D2091" s="4" t="s">
        <v>150</v>
      </c>
      <c r="E2091" s="42">
        <v>0</v>
      </c>
      <c r="F2091" s="4" t="s">
        <v>469</v>
      </c>
      <c r="G209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209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091" s="38">
        <f t="shared" ca="1" si="384"/>
        <v>7.9545454545454639</v>
      </c>
      <c r="K2091" s="38" t="str">
        <f t="shared" ca="1" si="385"/>
        <v>-</v>
      </c>
      <c r="L2091" s="38">
        <f t="shared" ca="1" si="386"/>
        <v>2.3952095808383267</v>
      </c>
      <c r="M2091" s="38" t="str">
        <f t="shared" ca="1" si="387"/>
        <v>-</v>
      </c>
      <c r="N2091" s="38" t="str">
        <f t="shared" ca="1" si="388"/>
        <v>-</v>
      </c>
      <c r="O2091" s="38" t="str">
        <f t="shared" ca="1" si="389"/>
        <v>-</v>
      </c>
      <c r="P2091" s="38">
        <f t="shared" ca="1" si="390"/>
        <v>0</v>
      </c>
      <c r="Q2091" s="38" t="str">
        <f t="shared" ca="1" si="391"/>
        <v>-</v>
      </c>
      <c r="R2091" s="38" t="str">
        <f t="shared" ca="1" si="392"/>
        <v>-</v>
      </c>
      <c r="S2091" s="38">
        <f t="shared" ca="1" si="393"/>
        <v>0</v>
      </c>
      <c r="T2091" s="38" t="str">
        <f t="shared" ca="1" si="394"/>
        <v>-</v>
      </c>
      <c r="U2091" s="38" t="str">
        <f t="shared" ca="1" si="395"/>
        <v>-</v>
      </c>
      <c r="V2091" s="38"/>
      <c r="W2091" s="38"/>
    </row>
    <row r="2092" spans="1:23" x14ac:dyDescent="0.35">
      <c r="A2092" s="2" t="str">
        <f>BASE_NOTAS[[#This Row],[Sigla]]&amp;BASE_NOTAS[[#This Row],[CÓDIGO]]</f>
        <v>MGSS_IH</v>
      </c>
      <c r="B2092" s="4" t="s">
        <v>192</v>
      </c>
      <c r="C2092" s="4" t="s">
        <v>79</v>
      </c>
      <c r="D2092" s="4" t="s">
        <v>150</v>
      </c>
      <c r="E2092" s="42">
        <v>71.01449275362323</v>
      </c>
      <c r="F2092" s="4" t="s">
        <v>469</v>
      </c>
      <c r="G209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52.892561983471118</v>
      </c>
      <c r="H209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092" s="38">
        <f t="shared" ca="1" si="384"/>
        <v>60.227272727272741</v>
      </c>
      <c r="K2092" s="38" t="str">
        <f t="shared" ca="1" si="385"/>
        <v>-</v>
      </c>
      <c r="L2092" s="38">
        <f t="shared" ca="1" si="386"/>
        <v>62.275449101796418</v>
      </c>
      <c r="M2092" s="38" t="str">
        <f t="shared" ca="1" si="387"/>
        <v>-</v>
      </c>
      <c r="N2092" s="38" t="str">
        <f t="shared" ca="1" si="388"/>
        <v>-</v>
      </c>
      <c r="O2092" s="38" t="str">
        <f t="shared" ca="1" si="389"/>
        <v>-</v>
      </c>
      <c r="P2092" s="38">
        <f t="shared" ca="1" si="390"/>
        <v>71.01449275362323</v>
      </c>
      <c r="Q2092" s="38" t="str">
        <f t="shared" ca="1" si="391"/>
        <v>-</v>
      </c>
      <c r="R2092" s="38" t="str">
        <f t="shared" ca="1" si="392"/>
        <v>-</v>
      </c>
      <c r="S2092" s="38">
        <f t="shared" ca="1" si="393"/>
        <v>52.892561983471118</v>
      </c>
      <c r="T2092" s="38" t="str">
        <f t="shared" ca="1" si="394"/>
        <v>-</v>
      </c>
      <c r="U2092" s="38" t="str">
        <f t="shared" ca="1" si="395"/>
        <v>-</v>
      </c>
      <c r="V2092" s="38"/>
      <c r="W2092" s="38"/>
    </row>
    <row r="2093" spans="1:23" x14ac:dyDescent="0.35">
      <c r="A2093" s="2" t="str">
        <f>BASE_NOTAS[[#This Row],[Sigla]]&amp;BASE_NOTAS[[#This Row],[CÓDIGO]]</f>
        <v>MSSS_IH</v>
      </c>
      <c r="B2093" s="4" t="s">
        <v>193</v>
      </c>
      <c r="C2093" s="4" t="s">
        <v>79</v>
      </c>
      <c r="D2093" s="4" t="s">
        <v>150</v>
      </c>
      <c r="E2093" s="42">
        <v>47.826086956521735</v>
      </c>
      <c r="F2093" s="4" t="s">
        <v>469</v>
      </c>
      <c r="G209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42.975206611570286</v>
      </c>
      <c r="H209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093" s="38">
        <f t="shared" ca="1" si="384"/>
        <v>52.840909090909093</v>
      </c>
      <c r="K2093" s="38" t="str">
        <f t="shared" ca="1" si="385"/>
        <v>-</v>
      </c>
      <c r="L2093" s="38">
        <f t="shared" ca="1" si="386"/>
        <v>49.700598802395206</v>
      </c>
      <c r="M2093" s="38" t="str">
        <f t="shared" ca="1" si="387"/>
        <v>-</v>
      </c>
      <c r="N2093" s="38" t="str">
        <f t="shared" ca="1" si="388"/>
        <v>-</v>
      </c>
      <c r="O2093" s="38" t="str">
        <f t="shared" ca="1" si="389"/>
        <v>-</v>
      </c>
      <c r="P2093" s="38">
        <f t="shared" ca="1" si="390"/>
        <v>47.826086956521735</v>
      </c>
      <c r="Q2093" s="38" t="str">
        <f t="shared" ca="1" si="391"/>
        <v>-</v>
      </c>
      <c r="R2093" s="38" t="str">
        <f t="shared" ca="1" si="392"/>
        <v>-</v>
      </c>
      <c r="S2093" s="38">
        <f t="shared" ca="1" si="393"/>
        <v>42.975206611570286</v>
      </c>
      <c r="T2093" s="38" t="str">
        <f t="shared" ca="1" si="394"/>
        <v>-</v>
      </c>
      <c r="U2093" s="38" t="str">
        <f t="shared" ca="1" si="395"/>
        <v>-</v>
      </c>
      <c r="V2093" s="38"/>
      <c r="W2093" s="38"/>
    </row>
    <row r="2094" spans="1:23" x14ac:dyDescent="0.35">
      <c r="A2094" s="2" t="str">
        <f>BASE_NOTAS[[#This Row],[Sigla]]&amp;BASE_NOTAS[[#This Row],[CÓDIGO]]</f>
        <v>MTSS_IH</v>
      </c>
      <c r="B2094" s="4" t="s">
        <v>195</v>
      </c>
      <c r="C2094" s="4" t="s">
        <v>79</v>
      </c>
      <c r="D2094" s="4" t="s">
        <v>150</v>
      </c>
      <c r="E2094" s="42">
        <v>43.478260869565204</v>
      </c>
      <c r="F2094" s="4" t="s">
        <v>469</v>
      </c>
      <c r="G209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55.371900826446328</v>
      </c>
      <c r="H209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094" s="38">
        <f t="shared" ca="1" si="384"/>
        <v>56.81818181818182</v>
      </c>
      <c r="K2094" s="38" t="str">
        <f t="shared" ca="1" si="385"/>
        <v>-</v>
      </c>
      <c r="L2094" s="38">
        <f t="shared" ca="1" si="386"/>
        <v>54.491017964071865</v>
      </c>
      <c r="M2094" s="38" t="str">
        <f t="shared" ca="1" si="387"/>
        <v>-</v>
      </c>
      <c r="N2094" s="38" t="str">
        <f t="shared" ca="1" si="388"/>
        <v>-</v>
      </c>
      <c r="O2094" s="38" t="str">
        <f t="shared" ca="1" si="389"/>
        <v>-</v>
      </c>
      <c r="P2094" s="38">
        <f t="shared" ca="1" si="390"/>
        <v>43.478260869565204</v>
      </c>
      <c r="Q2094" s="38" t="str">
        <f t="shared" ca="1" si="391"/>
        <v>-</v>
      </c>
      <c r="R2094" s="38" t="str">
        <f t="shared" ca="1" si="392"/>
        <v>-</v>
      </c>
      <c r="S2094" s="38">
        <f t="shared" ca="1" si="393"/>
        <v>55.371900826446328</v>
      </c>
      <c r="T2094" s="38" t="str">
        <f t="shared" ca="1" si="394"/>
        <v>-</v>
      </c>
      <c r="U2094" s="38" t="str">
        <f t="shared" ca="1" si="395"/>
        <v>-</v>
      </c>
      <c r="V2094" s="38"/>
      <c r="W2094" s="38"/>
    </row>
    <row r="2095" spans="1:23" x14ac:dyDescent="0.35">
      <c r="A2095" s="2" t="str">
        <f>BASE_NOTAS[[#This Row],[Sigla]]&amp;BASE_NOTAS[[#This Row],[CÓDIGO]]</f>
        <v>PASS_IH</v>
      </c>
      <c r="B2095" s="4" t="s">
        <v>196</v>
      </c>
      <c r="C2095" s="4" t="s">
        <v>79</v>
      </c>
      <c r="D2095" s="4" t="s">
        <v>150</v>
      </c>
      <c r="E2095" s="42">
        <v>10.144927536231819</v>
      </c>
      <c r="F2095" s="4" t="s">
        <v>469</v>
      </c>
      <c r="G209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10.743801652892571</v>
      </c>
      <c r="H209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095" s="38">
        <f t="shared" ca="1" si="384"/>
        <v>10.795454545454559</v>
      </c>
      <c r="K2095" s="38" t="str">
        <f t="shared" ca="1" si="385"/>
        <v>-</v>
      </c>
      <c r="L2095" s="38">
        <f t="shared" ca="1" si="386"/>
        <v>8.9820359281436577</v>
      </c>
      <c r="M2095" s="38" t="str">
        <f t="shared" ca="1" si="387"/>
        <v>-</v>
      </c>
      <c r="N2095" s="38" t="str">
        <f t="shared" ca="1" si="388"/>
        <v>-</v>
      </c>
      <c r="O2095" s="38" t="str">
        <f t="shared" ca="1" si="389"/>
        <v>-</v>
      </c>
      <c r="P2095" s="38">
        <f t="shared" ca="1" si="390"/>
        <v>10.144927536231819</v>
      </c>
      <c r="Q2095" s="38" t="str">
        <f t="shared" ca="1" si="391"/>
        <v>-</v>
      </c>
      <c r="R2095" s="38" t="str">
        <f t="shared" ca="1" si="392"/>
        <v>-</v>
      </c>
      <c r="S2095" s="38">
        <f t="shared" ca="1" si="393"/>
        <v>10.743801652892571</v>
      </c>
      <c r="T2095" s="38" t="str">
        <f t="shared" ca="1" si="394"/>
        <v>-</v>
      </c>
      <c r="U2095" s="38" t="str">
        <f t="shared" ca="1" si="395"/>
        <v>-</v>
      </c>
      <c r="V2095" s="38"/>
      <c r="W2095" s="38"/>
    </row>
    <row r="2096" spans="1:23" x14ac:dyDescent="0.35">
      <c r="A2096" s="2" t="str">
        <f>BASE_NOTAS[[#This Row],[Sigla]]&amp;BASE_NOTAS[[#This Row],[CÓDIGO]]</f>
        <v>PBSS_IH</v>
      </c>
      <c r="B2096" s="4" t="s">
        <v>197</v>
      </c>
      <c r="C2096" s="4" t="s">
        <v>79</v>
      </c>
      <c r="D2096" s="4" t="s">
        <v>150</v>
      </c>
      <c r="E2096" s="42">
        <v>15.942028985507193</v>
      </c>
      <c r="F2096" s="4" t="s">
        <v>469</v>
      </c>
      <c r="G209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12.396694214876044</v>
      </c>
      <c r="H209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096" s="38">
        <f t="shared" ca="1" si="384"/>
        <v>26.136363636363608</v>
      </c>
      <c r="K2096" s="38" t="str">
        <f t="shared" ca="1" si="385"/>
        <v>-</v>
      </c>
      <c r="L2096" s="38">
        <f t="shared" ca="1" si="386"/>
        <v>23.353293413173617</v>
      </c>
      <c r="M2096" s="38" t="str">
        <f t="shared" ca="1" si="387"/>
        <v>-</v>
      </c>
      <c r="N2096" s="38" t="str">
        <f t="shared" ca="1" si="388"/>
        <v>-</v>
      </c>
      <c r="O2096" s="38" t="str">
        <f t="shared" ca="1" si="389"/>
        <v>-</v>
      </c>
      <c r="P2096" s="38">
        <f t="shared" ca="1" si="390"/>
        <v>15.942028985507193</v>
      </c>
      <c r="Q2096" s="38" t="str">
        <f t="shared" ca="1" si="391"/>
        <v>-</v>
      </c>
      <c r="R2096" s="38" t="str">
        <f t="shared" ca="1" si="392"/>
        <v>-</v>
      </c>
      <c r="S2096" s="38">
        <f t="shared" ca="1" si="393"/>
        <v>12.396694214876044</v>
      </c>
      <c r="T2096" s="38" t="str">
        <f t="shared" ca="1" si="394"/>
        <v>-</v>
      </c>
      <c r="U2096" s="38" t="str">
        <f t="shared" ca="1" si="395"/>
        <v>-</v>
      </c>
      <c r="V2096" s="38"/>
      <c r="W2096" s="38"/>
    </row>
    <row r="2097" spans="1:23" x14ac:dyDescent="0.35">
      <c r="A2097" s="2" t="str">
        <f>BASE_NOTAS[[#This Row],[Sigla]]&amp;BASE_NOTAS[[#This Row],[CÓDIGO]]</f>
        <v>PESS_IH</v>
      </c>
      <c r="B2097" s="4" t="s">
        <v>198</v>
      </c>
      <c r="C2097" s="4" t="s">
        <v>79</v>
      </c>
      <c r="D2097" s="4" t="s">
        <v>150</v>
      </c>
      <c r="E2097" s="42">
        <v>31.159420289855046</v>
      </c>
      <c r="F2097" s="4" t="s">
        <v>469</v>
      </c>
      <c r="G209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18.181818181818198</v>
      </c>
      <c r="H209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097" s="38">
        <f t="shared" ca="1" si="384"/>
        <v>26.704545454545425</v>
      </c>
      <c r="K2097" s="38" t="str">
        <f t="shared" ca="1" si="385"/>
        <v>-</v>
      </c>
      <c r="L2097" s="38">
        <f t="shared" ca="1" si="386"/>
        <v>26.347305389221525</v>
      </c>
      <c r="M2097" s="38" t="str">
        <f t="shared" ca="1" si="387"/>
        <v>-</v>
      </c>
      <c r="N2097" s="38" t="str">
        <f t="shared" ca="1" si="388"/>
        <v>-</v>
      </c>
      <c r="O2097" s="38" t="str">
        <f t="shared" ca="1" si="389"/>
        <v>-</v>
      </c>
      <c r="P2097" s="38">
        <f t="shared" ca="1" si="390"/>
        <v>31.159420289855046</v>
      </c>
      <c r="Q2097" s="38" t="str">
        <f t="shared" ca="1" si="391"/>
        <v>-</v>
      </c>
      <c r="R2097" s="38" t="str">
        <f t="shared" ca="1" si="392"/>
        <v>-</v>
      </c>
      <c r="S2097" s="38">
        <f t="shared" ca="1" si="393"/>
        <v>18.181818181818198</v>
      </c>
      <c r="T2097" s="38" t="str">
        <f t="shared" ca="1" si="394"/>
        <v>-</v>
      </c>
      <c r="U2097" s="38" t="str">
        <f t="shared" ca="1" si="395"/>
        <v>-</v>
      </c>
      <c r="V2097" s="38"/>
      <c r="W2097" s="38"/>
    </row>
    <row r="2098" spans="1:23" x14ac:dyDescent="0.35">
      <c r="A2098" s="2" t="str">
        <f>BASE_NOTAS[[#This Row],[Sigla]]&amp;BASE_NOTAS[[#This Row],[CÓDIGO]]</f>
        <v>PISS_IH</v>
      </c>
      <c r="B2098" s="4" t="s">
        <v>199</v>
      </c>
      <c r="C2098" s="4" t="s">
        <v>79</v>
      </c>
      <c r="D2098" s="4" t="s">
        <v>150</v>
      </c>
      <c r="E2098" s="42">
        <v>10.144927536231819</v>
      </c>
      <c r="F2098" s="4" t="s">
        <v>469</v>
      </c>
      <c r="G209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15.70247933884299</v>
      </c>
      <c r="H209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098" s="38">
        <f t="shared" ca="1" si="384"/>
        <v>6.8181818181818272</v>
      </c>
      <c r="K2098" s="38" t="str">
        <f t="shared" ca="1" si="385"/>
        <v>-</v>
      </c>
      <c r="L2098" s="38">
        <f t="shared" ca="1" si="386"/>
        <v>8.3832335329340779</v>
      </c>
      <c r="M2098" s="38" t="str">
        <f t="shared" ca="1" si="387"/>
        <v>-</v>
      </c>
      <c r="N2098" s="38" t="str">
        <f t="shared" ca="1" si="388"/>
        <v>-</v>
      </c>
      <c r="O2098" s="38" t="str">
        <f t="shared" ca="1" si="389"/>
        <v>-</v>
      </c>
      <c r="P2098" s="38">
        <f t="shared" ca="1" si="390"/>
        <v>10.144927536231819</v>
      </c>
      <c r="Q2098" s="38" t="str">
        <f t="shared" ca="1" si="391"/>
        <v>-</v>
      </c>
      <c r="R2098" s="38" t="str">
        <f t="shared" ca="1" si="392"/>
        <v>-</v>
      </c>
      <c r="S2098" s="38">
        <f t="shared" ca="1" si="393"/>
        <v>15.70247933884299</v>
      </c>
      <c r="T2098" s="38" t="str">
        <f t="shared" ca="1" si="394"/>
        <v>-</v>
      </c>
      <c r="U2098" s="38" t="str">
        <f t="shared" ca="1" si="395"/>
        <v>-</v>
      </c>
      <c r="V2098" s="38"/>
      <c r="W2098" s="38"/>
    </row>
    <row r="2099" spans="1:23" x14ac:dyDescent="0.35">
      <c r="A2099" s="2" t="str">
        <f>BASE_NOTAS[[#This Row],[Sigla]]&amp;BASE_NOTAS[[#This Row],[CÓDIGO]]</f>
        <v>PRSS_IH</v>
      </c>
      <c r="B2099" s="4" t="s">
        <v>200</v>
      </c>
      <c r="C2099" s="4" t="s">
        <v>79</v>
      </c>
      <c r="D2099" s="4" t="s">
        <v>150</v>
      </c>
      <c r="E2099" s="42">
        <v>67.391304347826122</v>
      </c>
      <c r="F2099" s="4" t="s">
        <v>469</v>
      </c>
      <c r="G209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63.636363636363605</v>
      </c>
      <c r="H209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099" s="38">
        <f t="shared" ca="1" si="384"/>
        <v>72.159090909090935</v>
      </c>
      <c r="K2099" s="38" t="str">
        <f t="shared" ca="1" si="385"/>
        <v>-</v>
      </c>
      <c r="L2099" s="38">
        <f t="shared" ca="1" si="386"/>
        <v>65.269461077844326</v>
      </c>
      <c r="M2099" s="38" t="str">
        <f t="shared" ca="1" si="387"/>
        <v>-</v>
      </c>
      <c r="N2099" s="38" t="str">
        <f t="shared" ca="1" si="388"/>
        <v>-</v>
      </c>
      <c r="O2099" s="38" t="str">
        <f t="shared" ca="1" si="389"/>
        <v>-</v>
      </c>
      <c r="P2099" s="38">
        <f t="shared" ca="1" si="390"/>
        <v>67.391304347826122</v>
      </c>
      <c r="Q2099" s="38" t="str">
        <f t="shared" ca="1" si="391"/>
        <v>-</v>
      </c>
      <c r="R2099" s="38" t="str">
        <f t="shared" ca="1" si="392"/>
        <v>-</v>
      </c>
      <c r="S2099" s="38">
        <f t="shared" ca="1" si="393"/>
        <v>63.636363636363605</v>
      </c>
      <c r="T2099" s="38" t="str">
        <f t="shared" ca="1" si="394"/>
        <v>-</v>
      </c>
      <c r="U2099" s="38" t="str">
        <f t="shared" ca="1" si="395"/>
        <v>-</v>
      </c>
      <c r="V2099" s="38"/>
      <c r="W2099" s="38"/>
    </row>
    <row r="2100" spans="1:23" x14ac:dyDescent="0.35">
      <c r="A2100" s="2" t="str">
        <f>BASE_NOTAS[[#This Row],[Sigla]]&amp;BASE_NOTAS[[#This Row],[CÓDIGO]]</f>
        <v>RJSS_IH</v>
      </c>
      <c r="B2100" s="4" t="s">
        <v>201</v>
      </c>
      <c r="C2100" s="4" t="s">
        <v>79</v>
      </c>
      <c r="D2100" s="4" t="s">
        <v>150</v>
      </c>
      <c r="E2100" s="42">
        <v>62.318840579710169</v>
      </c>
      <c r="F2100" s="4" t="s">
        <v>469</v>
      </c>
      <c r="G210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61.157024793388395</v>
      </c>
      <c r="H210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00" s="38">
        <f t="shared" ca="1" si="384"/>
        <v>65.909090909090935</v>
      </c>
      <c r="K2100" s="38" t="str">
        <f t="shared" ca="1" si="385"/>
        <v>-</v>
      </c>
      <c r="L2100" s="38">
        <f t="shared" ca="1" si="386"/>
        <v>67.664670658682653</v>
      </c>
      <c r="M2100" s="38" t="str">
        <f t="shared" ca="1" si="387"/>
        <v>-</v>
      </c>
      <c r="N2100" s="38" t="str">
        <f t="shared" ca="1" si="388"/>
        <v>-</v>
      </c>
      <c r="O2100" s="38" t="str">
        <f t="shared" ca="1" si="389"/>
        <v>-</v>
      </c>
      <c r="P2100" s="38">
        <f t="shared" ca="1" si="390"/>
        <v>62.318840579710169</v>
      </c>
      <c r="Q2100" s="38" t="str">
        <f t="shared" ca="1" si="391"/>
        <v>-</v>
      </c>
      <c r="R2100" s="38" t="str">
        <f t="shared" ca="1" si="392"/>
        <v>-</v>
      </c>
      <c r="S2100" s="38">
        <f t="shared" ca="1" si="393"/>
        <v>61.157024793388395</v>
      </c>
      <c r="T2100" s="38" t="str">
        <f t="shared" ca="1" si="394"/>
        <v>-</v>
      </c>
      <c r="U2100" s="38" t="str">
        <f t="shared" ca="1" si="395"/>
        <v>-</v>
      </c>
      <c r="V2100" s="38"/>
      <c r="W2100" s="38"/>
    </row>
    <row r="2101" spans="1:23" x14ac:dyDescent="0.35">
      <c r="A2101" s="2" t="str">
        <f>BASE_NOTAS[[#This Row],[Sigla]]&amp;BASE_NOTAS[[#This Row],[CÓDIGO]]</f>
        <v>RNSS_IH</v>
      </c>
      <c r="B2101" s="4" t="s">
        <v>202</v>
      </c>
      <c r="C2101" s="4" t="s">
        <v>79</v>
      </c>
      <c r="D2101" s="4" t="s">
        <v>150</v>
      </c>
      <c r="E2101" s="42">
        <v>37.681159420289831</v>
      </c>
      <c r="F2101" s="4" t="s">
        <v>469</v>
      </c>
      <c r="G210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27.272727272727298</v>
      </c>
      <c r="H210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01" s="38">
        <f t="shared" ca="1" si="384"/>
        <v>35.227272727272705</v>
      </c>
      <c r="K2101" s="38" t="str">
        <f t="shared" ca="1" si="385"/>
        <v>-</v>
      </c>
      <c r="L2101" s="38">
        <f t="shared" ca="1" si="386"/>
        <v>28.742514970059851</v>
      </c>
      <c r="M2101" s="38" t="str">
        <f t="shared" ca="1" si="387"/>
        <v>-</v>
      </c>
      <c r="N2101" s="38" t="str">
        <f t="shared" ca="1" si="388"/>
        <v>-</v>
      </c>
      <c r="O2101" s="38" t="str">
        <f t="shared" ca="1" si="389"/>
        <v>-</v>
      </c>
      <c r="P2101" s="38">
        <f t="shared" ca="1" si="390"/>
        <v>37.681159420289831</v>
      </c>
      <c r="Q2101" s="38" t="str">
        <f t="shared" ca="1" si="391"/>
        <v>-</v>
      </c>
      <c r="R2101" s="38" t="str">
        <f t="shared" ca="1" si="392"/>
        <v>-</v>
      </c>
      <c r="S2101" s="38">
        <f t="shared" ca="1" si="393"/>
        <v>27.272727272727298</v>
      </c>
      <c r="T2101" s="38" t="str">
        <f t="shared" ca="1" si="394"/>
        <v>-</v>
      </c>
      <c r="U2101" s="38" t="str">
        <f t="shared" ca="1" si="395"/>
        <v>-</v>
      </c>
      <c r="V2101" s="38"/>
      <c r="W2101" s="38"/>
    </row>
    <row r="2102" spans="1:23" x14ac:dyDescent="0.35">
      <c r="A2102" s="2" t="str">
        <f>BASE_NOTAS[[#This Row],[Sigla]]&amp;BASE_NOTAS[[#This Row],[CÓDIGO]]</f>
        <v>ROSS_IH</v>
      </c>
      <c r="B2102" s="4" t="s">
        <v>203</v>
      </c>
      <c r="C2102" s="4" t="s">
        <v>79</v>
      </c>
      <c r="D2102" s="4" t="s">
        <v>150</v>
      </c>
      <c r="E2102" s="42">
        <v>17.391304347826033</v>
      </c>
      <c r="F2102" s="4" t="s">
        <v>469</v>
      </c>
      <c r="G210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33.884297520661185</v>
      </c>
      <c r="H210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02" s="38">
        <f t="shared" ca="1" si="384"/>
        <v>25.568181818181792</v>
      </c>
      <c r="K2102" s="38" t="str">
        <f t="shared" ca="1" si="385"/>
        <v>-</v>
      </c>
      <c r="L2102" s="38">
        <f t="shared" ca="1" si="386"/>
        <v>25.149700598802362</v>
      </c>
      <c r="M2102" s="38" t="str">
        <f t="shared" ca="1" si="387"/>
        <v>-</v>
      </c>
      <c r="N2102" s="38" t="str">
        <f t="shared" ca="1" si="388"/>
        <v>-</v>
      </c>
      <c r="O2102" s="38" t="str">
        <f t="shared" ca="1" si="389"/>
        <v>-</v>
      </c>
      <c r="P2102" s="38">
        <f t="shared" ca="1" si="390"/>
        <v>17.391304347826033</v>
      </c>
      <c r="Q2102" s="38" t="str">
        <f t="shared" ca="1" si="391"/>
        <v>-</v>
      </c>
      <c r="R2102" s="38" t="str">
        <f t="shared" ca="1" si="392"/>
        <v>-</v>
      </c>
      <c r="S2102" s="38">
        <f t="shared" ca="1" si="393"/>
        <v>33.884297520661185</v>
      </c>
      <c r="T2102" s="38" t="str">
        <f t="shared" ca="1" si="394"/>
        <v>-</v>
      </c>
      <c r="U2102" s="38" t="str">
        <f t="shared" ca="1" si="395"/>
        <v>-</v>
      </c>
      <c r="V2102" s="38"/>
      <c r="W2102" s="38"/>
    </row>
    <row r="2103" spans="1:23" x14ac:dyDescent="0.35">
      <c r="A2103" s="2" t="str">
        <f>BASE_NOTAS[[#This Row],[Sigla]]&amp;BASE_NOTAS[[#This Row],[CÓDIGO]]</f>
        <v>RRSS_IH</v>
      </c>
      <c r="B2103" s="4" t="s">
        <v>204</v>
      </c>
      <c r="C2103" s="4" t="s">
        <v>79</v>
      </c>
      <c r="D2103" s="4" t="s">
        <v>150</v>
      </c>
      <c r="E2103" s="42">
        <v>16.666666666666615</v>
      </c>
      <c r="F2103" s="4" t="s">
        <v>469</v>
      </c>
      <c r="G210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28.925619834710769</v>
      </c>
      <c r="H210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03" s="38">
        <f t="shared" ca="1" si="384"/>
        <v>45.454545454545446</v>
      </c>
      <c r="K2103" s="38" t="str">
        <f t="shared" ca="1" si="385"/>
        <v>-</v>
      </c>
      <c r="L2103" s="38">
        <f t="shared" ca="1" si="386"/>
        <v>41.317365269461064</v>
      </c>
      <c r="M2103" s="38" t="str">
        <f t="shared" ca="1" si="387"/>
        <v>-</v>
      </c>
      <c r="N2103" s="38" t="str">
        <f t="shared" ca="1" si="388"/>
        <v>-</v>
      </c>
      <c r="O2103" s="38" t="str">
        <f t="shared" ca="1" si="389"/>
        <v>-</v>
      </c>
      <c r="P2103" s="38">
        <f t="shared" ca="1" si="390"/>
        <v>16.666666666666615</v>
      </c>
      <c r="Q2103" s="38" t="str">
        <f t="shared" ca="1" si="391"/>
        <v>-</v>
      </c>
      <c r="R2103" s="38" t="str">
        <f t="shared" ca="1" si="392"/>
        <v>-</v>
      </c>
      <c r="S2103" s="38">
        <f t="shared" ca="1" si="393"/>
        <v>28.925619834710769</v>
      </c>
      <c r="T2103" s="38" t="str">
        <f t="shared" ca="1" si="394"/>
        <v>-</v>
      </c>
      <c r="U2103" s="38" t="str">
        <f t="shared" ca="1" si="395"/>
        <v>-</v>
      </c>
      <c r="V2103" s="38"/>
      <c r="W2103" s="38"/>
    </row>
    <row r="2104" spans="1:23" x14ac:dyDescent="0.35">
      <c r="A2104" s="2" t="str">
        <f>BASE_NOTAS[[#This Row],[Sigla]]&amp;BASE_NOTAS[[#This Row],[CÓDIGO]]</f>
        <v>RSSS_IH</v>
      </c>
      <c r="B2104" s="4" t="s">
        <v>205</v>
      </c>
      <c r="C2104" s="4" t="s">
        <v>79</v>
      </c>
      <c r="D2104" s="4" t="s">
        <v>150</v>
      </c>
      <c r="E2104" s="42">
        <v>68.840579710144951</v>
      </c>
      <c r="F2104" s="4" t="s">
        <v>469</v>
      </c>
      <c r="G210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60.330578512396663</v>
      </c>
      <c r="H210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04" s="38">
        <f t="shared" ca="1" si="384"/>
        <v>65.340909090909108</v>
      </c>
      <c r="K2104" s="38" t="str">
        <f t="shared" ca="1" si="385"/>
        <v>-</v>
      </c>
      <c r="L2104" s="38">
        <f t="shared" ca="1" si="386"/>
        <v>62.275449101796418</v>
      </c>
      <c r="M2104" s="38" t="str">
        <f t="shared" ca="1" si="387"/>
        <v>-</v>
      </c>
      <c r="N2104" s="38" t="str">
        <f t="shared" ca="1" si="388"/>
        <v>-</v>
      </c>
      <c r="O2104" s="38" t="str">
        <f t="shared" ca="1" si="389"/>
        <v>-</v>
      </c>
      <c r="P2104" s="38">
        <f t="shared" ca="1" si="390"/>
        <v>68.840579710144951</v>
      </c>
      <c r="Q2104" s="38" t="str">
        <f t="shared" ca="1" si="391"/>
        <v>-</v>
      </c>
      <c r="R2104" s="38" t="str">
        <f t="shared" ca="1" si="392"/>
        <v>-</v>
      </c>
      <c r="S2104" s="38">
        <f t="shared" ca="1" si="393"/>
        <v>60.330578512396663</v>
      </c>
      <c r="T2104" s="38" t="str">
        <f t="shared" ca="1" si="394"/>
        <v>-</v>
      </c>
      <c r="U2104" s="38" t="str">
        <f t="shared" ca="1" si="395"/>
        <v>-</v>
      </c>
      <c r="V2104" s="38"/>
      <c r="W2104" s="38"/>
    </row>
    <row r="2105" spans="1:23" x14ac:dyDescent="0.35">
      <c r="A2105" s="2" t="str">
        <f>BASE_NOTAS[[#This Row],[Sigla]]&amp;BASE_NOTAS[[#This Row],[CÓDIGO]]</f>
        <v>SCSS_IH</v>
      </c>
      <c r="B2105" s="4" t="s">
        <v>194</v>
      </c>
      <c r="C2105" s="4" t="s">
        <v>79</v>
      </c>
      <c r="D2105" s="4" t="s">
        <v>150</v>
      </c>
      <c r="E2105" s="42">
        <v>84.057971014492807</v>
      </c>
      <c r="F2105" s="4" t="s">
        <v>469</v>
      </c>
      <c r="G210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72.727272727272705</v>
      </c>
      <c r="H210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05" s="38">
        <f t="shared" ca="1" si="384"/>
        <v>86.931818181818159</v>
      </c>
      <c r="K2105" s="38" t="str">
        <f t="shared" ca="1" si="385"/>
        <v>-</v>
      </c>
      <c r="L2105" s="38">
        <f t="shared" ca="1" si="386"/>
        <v>74.850299401197645</v>
      </c>
      <c r="M2105" s="38" t="str">
        <f t="shared" ca="1" si="387"/>
        <v>-</v>
      </c>
      <c r="N2105" s="38" t="str">
        <f t="shared" ca="1" si="388"/>
        <v>-</v>
      </c>
      <c r="O2105" s="38" t="str">
        <f t="shared" ca="1" si="389"/>
        <v>-</v>
      </c>
      <c r="P2105" s="38">
        <f t="shared" ca="1" si="390"/>
        <v>84.057971014492807</v>
      </c>
      <c r="Q2105" s="38" t="str">
        <f t="shared" ca="1" si="391"/>
        <v>-</v>
      </c>
      <c r="R2105" s="38" t="str">
        <f t="shared" ca="1" si="392"/>
        <v>-</v>
      </c>
      <c r="S2105" s="38">
        <f t="shared" ca="1" si="393"/>
        <v>72.727272727272705</v>
      </c>
      <c r="T2105" s="38" t="str">
        <f t="shared" ca="1" si="394"/>
        <v>-</v>
      </c>
      <c r="U2105" s="38" t="str">
        <f t="shared" ca="1" si="395"/>
        <v>-</v>
      </c>
      <c r="V2105" s="38"/>
      <c r="W2105" s="38"/>
    </row>
    <row r="2106" spans="1:23" x14ac:dyDescent="0.35">
      <c r="A2106" s="2" t="str">
        <f>BASE_NOTAS[[#This Row],[Sigla]]&amp;BASE_NOTAS[[#This Row],[CÓDIGO]]</f>
        <v>SESS_IH</v>
      </c>
      <c r="B2106" s="4" t="s">
        <v>206</v>
      </c>
      <c r="C2106" s="4" t="s">
        <v>79</v>
      </c>
      <c r="D2106" s="4" t="s">
        <v>150</v>
      </c>
      <c r="E2106" s="42">
        <v>18.84057971014488</v>
      </c>
      <c r="F2106" s="4" t="s">
        <v>469</v>
      </c>
      <c r="G210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13.22314049586778</v>
      </c>
      <c r="H210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06" s="38">
        <f t="shared" ca="1" si="384"/>
        <v>10.227272727272741</v>
      </c>
      <c r="K2106" s="38" t="str">
        <f t="shared" ca="1" si="385"/>
        <v>-</v>
      </c>
      <c r="L2106" s="38">
        <f t="shared" ca="1" si="386"/>
        <v>11.377245508981984</v>
      </c>
      <c r="M2106" s="38" t="str">
        <f t="shared" ca="1" si="387"/>
        <v>-</v>
      </c>
      <c r="N2106" s="38" t="str">
        <f t="shared" ca="1" si="388"/>
        <v>-</v>
      </c>
      <c r="O2106" s="38" t="str">
        <f t="shared" ca="1" si="389"/>
        <v>-</v>
      </c>
      <c r="P2106" s="38">
        <f t="shared" ca="1" si="390"/>
        <v>18.84057971014488</v>
      </c>
      <c r="Q2106" s="38" t="str">
        <f t="shared" ca="1" si="391"/>
        <v>-</v>
      </c>
      <c r="R2106" s="38" t="str">
        <f t="shared" ca="1" si="392"/>
        <v>-</v>
      </c>
      <c r="S2106" s="38">
        <f t="shared" ca="1" si="393"/>
        <v>13.22314049586778</v>
      </c>
      <c r="T2106" s="38" t="str">
        <f t="shared" ca="1" si="394"/>
        <v>-</v>
      </c>
      <c r="U2106" s="38" t="str">
        <f t="shared" ca="1" si="395"/>
        <v>-</v>
      </c>
      <c r="V2106" s="38"/>
      <c r="W2106" s="38"/>
    </row>
    <row r="2107" spans="1:23" x14ac:dyDescent="0.35">
      <c r="A2107" s="2" t="str">
        <f>BASE_NOTAS[[#This Row],[Sigla]]&amp;BASE_NOTAS[[#This Row],[CÓDIGO]]</f>
        <v>SPSS_IH</v>
      </c>
      <c r="B2107" s="4" t="s">
        <v>186</v>
      </c>
      <c r="C2107" s="4" t="s">
        <v>79</v>
      </c>
      <c r="D2107" s="4" t="s">
        <v>150</v>
      </c>
      <c r="E2107" s="42">
        <v>94.202898550724711</v>
      </c>
      <c r="F2107" s="4" t="s">
        <v>469</v>
      </c>
      <c r="G210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76.859504132231379</v>
      </c>
      <c r="H210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07" s="38">
        <f t="shared" ca="1" si="384"/>
        <v>88.636363636363626</v>
      </c>
      <c r="K2107" s="38" t="str">
        <f t="shared" ca="1" si="385"/>
        <v>-</v>
      </c>
      <c r="L2107" s="38">
        <f t="shared" ca="1" si="386"/>
        <v>85.628742514970043</v>
      </c>
      <c r="M2107" s="38" t="str">
        <f t="shared" ca="1" si="387"/>
        <v>-</v>
      </c>
      <c r="N2107" s="38" t="str">
        <f t="shared" ca="1" si="388"/>
        <v>-</v>
      </c>
      <c r="O2107" s="38" t="str">
        <f t="shared" ca="1" si="389"/>
        <v>-</v>
      </c>
      <c r="P2107" s="38">
        <f t="shared" ca="1" si="390"/>
        <v>94.202898550724711</v>
      </c>
      <c r="Q2107" s="38" t="str">
        <f t="shared" ca="1" si="391"/>
        <v>-</v>
      </c>
      <c r="R2107" s="38" t="str">
        <f t="shared" ca="1" si="392"/>
        <v>-</v>
      </c>
      <c r="S2107" s="38">
        <f t="shared" ca="1" si="393"/>
        <v>76.859504132231379</v>
      </c>
      <c r="T2107" s="38" t="str">
        <f t="shared" ca="1" si="394"/>
        <v>-</v>
      </c>
      <c r="U2107" s="38" t="str">
        <f t="shared" ca="1" si="395"/>
        <v>-</v>
      </c>
      <c r="V2107" s="38"/>
      <c r="W2107" s="38"/>
    </row>
    <row r="2108" spans="1:23" x14ac:dyDescent="0.35">
      <c r="A2108" s="2" t="str">
        <f>BASE_NOTAS[[#This Row],[Sigla]]&amp;BASE_NOTAS[[#This Row],[CÓDIGO]]</f>
        <v>TOSS_IH</v>
      </c>
      <c r="B2108" s="4" t="s">
        <v>185</v>
      </c>
      <c r="C2108" s="4" t="s">
        <v>79</v>
      </c>
      <c r="D2108" s="4" t="s">
        <v>150</v>
      </c>
      <c r="E2108" s="42">
        <v>39.855072463768096</v>
      </c>
      <c r="F2108" s="4" t="s">
        <v>469</v>
      </c>
      <c r="G210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42.975206611570286</v>
      </c>
      <c r="H210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08" s="38">
        <f t="shared" ca="1" si="384"/>
        <v>39.204545454545439</v>
      </c>
      <c r="K2108" s="38" t="str">
        <f t="shared" ca="1" si="385"/>
        <v>-</v>
      </c>
      <c r="L2108" s="38">
        <f t="shared" ca="1" si="386"/>
        <v>35.928143712574837</v>
      </c>
      <c r="M2108" s="38" t="str">
        <f t="shared" ca="1" si="387"/>
        <v>-</v>
      </c>
      <c r="N2108" s="38" t="str">
        <f t="shared" ca="1" si="388"/>
        <v>-</v>
      </c>
      <c r="O2108" s="38" t="str">
        <f t="shared" ca="1" si="389"/>
        <v>-</v>
      </c>
      <c r="P2108" s="38">
        <f t="shared" ca="1" si="390"/>
        <v>39.855072463768096</v>
      </c>
      <c r="Q2108" s="38" t="str">
        <f t="shared" ca="1" si="391"/>
        <v>-</v>
      </c>
      <c r="R2108" s="38" t="str">
        <f t="shared" ca="1" si="392"/>
        <v>-</v>
      </c>
      <c r="S2108" s="38">
        <f t="shared" ca="1" si="393"/>
        <v>42.975206611570286</v>
      </c>
      <c r="T2108" s="38" t="str">
        <f t="shared" ca="1" si="394"/>
        <v>-</v>
      </c>
      <c r="U2108" s="38" t="str">
        <f t="shared" ca="1" si="395"/>
        <v>-</v>
      </c>
      <c r="V2108" s="38"/>
      <c r="W2108" s="38"/>
    </row>
    <row r="2109" spans="1:23" x14ac:dyDescent="0.35">
      <c r="A2109" s="2" t="str">
        <f>BASE_NOTAS[[#This Row],[Sigla]]&amp;BASE_NOTAS[[#This Row],[CÓDIGO]]</f>
        <v>ACCH_IJ</v>
      </c>
      <c r="B2109" s="4" t="s">
        <v>156</v>
      </c>
      <c r="C2109" s="4" t="s">
        <v>478</v>
      </c>
      <c r="D2109" s="4" t="s">
        <v>151</v>
      </c>
      <c r="E2109" s="42">
        <v>0</v>
      </c>
      <c r="F2109" s="4" t="s">
        <v>611</v>
      </c>
      <c r="G210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210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109" s="38">
        <f t="shared" ca="1" si="384"/>
        <v>46.627789631597111</v>
      </c>
      <c r="K2109" s="38" t="str">
        <f t="shared" ca="1" si="385"/>
        <v>-</v>
      </c>
      <c r="L2109" s="38">
        <f t="shared" ca="1" si="386"/>
        <v>7.8213472933241786</v>
      </c>
      <c r="M2109" s="38">
        <f t="shared" ca="1" si="387"/>
        <v>12.138516426543502</v>
      </c>
      <c r="N2109" s="38">
        <f t="shared" ca="1" si="388"/>
        <v>17.912555283401282</v>
      </c>
      <c r="O2109" s="38" t="str">
        <f t="shared" ca="1" si="389"/>
        <v>-</v>
      </c>
      <c r="P2109" s="38">
        <f t="shared" ca="1" si="390"/>
        <v>12.899807739453228</v>
      </c>
      <c r="Q2109" s="38">
        <f t="shared" ca="1" si="391"/>
        <v>9.7263919490174509</v>
      </c>
      <c r="R2109" s="38">
        <f t="shared" ca="1" si="392"/>
        <v>0</v>
      </c>
      <c r="S2109" s="38">
        <f t="shared" ca="1" si="393"/>
        <v>0</v>
      </c>
      <c r="T2109" s="38">
        <f t="shared" ca="1" si="394"/>
        <v>0</v>
      </c>
      <c r="U2109" s="38" t="str">
        <f t="shared" ca="1" si="395"/>
        <v>-</v>
      </c>
      <c r="V2109" s="38"/>
      <c r="W2109" s="38"/>
    </row>
    <row r="2110" spans="1:23" x14ac:dyDescent="0.35">
      <c r="A2110" s="2" t="str">
        <f>BASE_NOTAS[[#This Row],[Sigla]]&amp;BASE_NOTAS[[#This Row],[CÓDIGO]]</f>
        <v>ALCH_IJ</v>
      </c>
      <c r="B2110" s="4" t="s">
        <v>157</v>
      </c>
      <c r="C2110" s="4" t="s">
        <v>478</v>
      </c>
      <c r="D2110" s="4" t="s">
        <v>151</v>
      </c>
      <c r="E2110" s="42">
        <v>6.4704948034924215</v>
      </c>
      <c r="F2110" s="4" t="s">
        <v>611</v>
      </c>
      <c r="G211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5.2344650584838064</v>
      </c>
      <c r="H211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110" s="38">
        <f t="shared" ca="1" si="384"/>
        <v>0</v>
      </c>
      <c r="K2110" s="38" t="str">
        <f t="shared" ca="1" si="385"/>
        <v>-</v>
      </c>
      <c r="L2110" s="38">
        <f t="shared" ca="1" si="386"/>
        <v>0</v>
      </c>
      <c r="M2110" s="38">
        <f t="shared" ca="1" si="387"/>
        <v>0.14104701409072029</v>
      </c>
      <c r="N2110" s="38">
        <f t="shared" ca="1" si="388"/>
        <v>1.961633937013755</v>
      </c>
      <c r="O2110" s="38" t="str">
        <f t="shared" ca="1" si="389"/>
        <v>-</v>
      </c>
      <c r="P2110" s="38">
        <f t="shared" ca="1" si="390"/>
        <v>3.37645244655543</v>
      </c>
      <c r="Q2110" s="38">
        <f t="shared" ca="1" si="391"/>
        <v>2.0342657323104576</v>
      </c>
      <c r="R2110" s="38">
        <f t="shared" ca="1" si="392"/>
        <v>8.2545093443306676</v>
      </c>
      <c r="S2110" s="38">
        <f t="shared" ca="1" si="393"/>
        <v>6.4704948034924215</v>
      </c>
      <c r="T2110" s="38">
        <f t="shared" ca="1" si="394"/>
        <v>5.2344650584838064</v>
      </c>
      <c r="U2110" s="38" t="str">
        <f t="shared" ca="1" si="395"/>
        <v>-</v>
      </c>
      <c r="V2110" s="38"/>
      <c r="W2110" s="38"/>
    </row>
    <row r="2111" spans="1:23" x14ac:dyDescent="0.35">
      <c r="A2111" s="2" t="str">
        <f>BASE_NOTAS[[#This Row],[Sigla]]&amp;BASE_NOTAS[[#This Row],[CÓDIGO]]</f>
        <v>AMCH_IJ</v>
      </c>
      <c r="B2111" s="4" t="s">
        <v>158</v>
      </c>
      <c r="C2111" s="4" t="s">
        <v>478</v>
      </c>
      <c r="D2111" s="4" t="s">
        <v>151</v>
      </c>
      <c r="E2111" s="42">
        <v>36.105870344914926</v>
      </c>
      <c r="F2111" s="4" t="s">
        <v>611</v>
      </c>
      <c r="G211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37.246687675846644</v>
      </c>
      <c r="H211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111" s="38">
        <f t="shared" ca="1" si="384"/>
        <v>33.824516186170165</v>
      </c>
      <c r="K2111" s="38" t="str">
        <f t="shared" ca="1" si="385"/>
        <v>-</v>
      </c>
      <c r="L2111" s="38">
        <f t="shared" ca="1" si="386"/>
        <v>25.877443610637528</v>
      </c>
      <c r="M2111" s="38">
        <f t="shared" ca="1" si="387"/>
        <v>19.080586594042501</v>
      </c>
      <c r="N2111" s="38">
        <f t="shared" ca="1" si="388"/>
        <v>34.10932015334452</v>
      </c>
      <c r="O2111" s="38" t="str">
        <f t="shared" ca="1" si="389"/>
        <v>-</v>
      </c>
      <c r="P2111" s="38">
        <f t="shared" ca="1" si="390"/>
        <v>30.466455688172296</v>
      </c>
      <c r="Q2111" s="38">
        <f t="shared" ca="1" si="391"/>
        <v>26.723025404258848</v>
      </c>
      <c r="R2111" s="38">
        <f t="shared" ca="1" si="392"/>
        <v>38.830830688019432</v>
      </c>
      <c r="S2111" s="38">
        <f t="shared" ca="1" si="393"/>
        <v>36.105870344914926</v>
      </c>
      <c r="T2111" s="38">
        <f t="shared" ca="1" si="394"/>
        <v>37.246687675846644</v>
      </c>
      <c r="U2111" s="38" t="str">
        <f t="shared" ca="1" si="395"/>
        <v>-</v>
      </c>
      <c r="V2111" s="38"/>
      <c r="W2111" s="38"/>
    </row>
    <row r="2112" spans="1:23" x14ac:dyDescent="0.35">
      <c r="A2112" s="2" t="str">
        <f>BASE_NOTAS[[#This Row],[Sigla]]&amp;BASE_NOTAS[[#This Row],[CÓDIGO]]</f>
        <v>APCH_IJ</v>
      </c>
      <c r="B2112" s="4" t="s">
        <v>184</v>
      </c>
      <c r="C2112" s="4" t="s">
        <v>478</v>
      </c>
      <c r="D2112" s="4" t="s">
        <v>151</v>
      </c>
      <c r="E2112" s="42">
        <v>18.872899871920485</v>
      </c>
      <c r="F2112" s="4" t="s">
        <v>611</v>
      </c>
      <c r="G211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22.984142017458975</v>
      </c>
      <c r="H211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112" s="38">
        <f t="shared" ca="1" si="384"/>
        <v>25.018287082731021</v>
      </c>
      <c r="K2112" s="38" t="str">
        <f t="shared" ca="1" si="385"/>
        <v>-</v>
      </c>
      <c r="L2112" s="38">
        <f t="shared" ca="1" si="386"/>
        <v>5.3712907393248468</v>
      </c>
      <c r="M2112" s="38">
        <f t="shared" ca="1" si="387"/>
        <v>25.235857400731987</v>
      </c>
      <c r="N2112" s="38">
        <f t="shared" ca="1" si="388"/>
        <v>30.969743448731091</v>
      </c>
      <c r="O2112" s="38" t="str">
        <f t="shared" ca="1" si="389"/>
        <v>-</v>
      </c>
      <c r="P2112" s="38">
        <f t="shared" ca="1" si="390"/>
        <v>28.010398513584988</v>
      </c>
      <c r="Q2112" s="38">
        <f t="shared" ca="1" si="391"/>
        <v>17.644757172098203</v>
      </c>
      <c r="R2112" s="38">
        <f t="shared" ca="1" si="392"/>
        <v>24.152762938001754</v>
      </c>
      <c r="S2112" s="38">
        <f t="shared" ca="1" si="393"/>
        <v>18.872899871920485</v>
      </c>
      <c r="T2112" s="38">
        <f t="shared" ca="1" si="394"/>
        <v>22.984142017458975</v>
      </c>
      <c r="U2112" s="38" t="str">
        <f t="shared" ca="1" si="395"/>
        <v>-</v>
      </c>
      <c r="V2112" s="38"/>
      <c r="W2112" s="38"/>
    </row>
    <row r="2113" spans="1:23" x14ac:dyDescent="0.35">
      <c r="A2113" s="2" t="str">
        <f>BASE_NOTAS[[#This Row],[Sigla]]&amp;BASE_NOTAS[[#This Row],[CÓDIGO]]</f>
        <v>BACH_IJ</v>
      </c>
      <c r="B2113" s="4" t="s">
        <v>187</v>
      </c>
      <c r="C2113" s="4" t="s">
        <v>478</v>
      </c>
      <c r="D2113" s="4" t="s">
        <v>151</v>
      </c>
      <c r="E2113" s="42">
        <v>39.497503769981172</v>
      </c>
      <c r="F2113" s="4" t="s">
        <v>611</v>
      </c>
      <c r="G211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41.936595938804388</v>
      </c>
      <c r="H211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113" s="38">
        <f t="shared" ca="1" si="384"/>
        <v>45.283638798812262</v>
      </c>
      <c r="K2113" s="38" t="str">
        <f t="shared" ca="1" si="385"/>
        <v>-</v>
      </c>
      <c r="L2113" s="38">
        <f t="shared" ca="1" si="386"/>
        <v>30.270305344852549</v>
      </c>
      <c r="M2113" s="38">
        <f t="shared" ca="1" si="387"/>
        <v>34.13627663880591</v>
      </c>
      <c r="N2113" s="38">
        <f t="shared" ca="1" si="388"/>
        <v>41.115817938236333</v>
      </c>
      <c r="O2113" s="38" t="str">
        <f t="shared" ca="1" si="389"/>
        <v>-</v>
      </c>
      <c r="P2113" s="38">
        <f t="shared" ca="1" si="390"/>
        <v>29.367769058932208</v>
      </c>
      <c r="Q2113" s="38">
        <f t="shared" ca="1" si="391"/>
        <v>27.406892685115793</v>
      </c>
      <c r="R2113" s="38">
        <f t="shared" ca="1" si="392"/>
        <v>36.470206009087221</v>
      </c>
      <c r="S2113" s="38">
        <f t="shared" ca="1" si="393"/>
        <v>39.497503769981172</v>
      </c>
      <c r="T2113" s="38">
        <f t="shared" ca="1" si="394"/>
        <v>41.936595938804388</v>
      </c>
      <c r="U2113" s="38" t="str">
        <f t="shared" ca="1" si="395"/>
        <v>-</v>
      </c>
      <c r="V2113" s="38"/>
      <c r="W2113" s="38"/>
    </row>
    <row r="2114" spans="1:23" x14ac:dyDescent="0.35">
      <c r="A2114" s="2" t="str">
        <f>BASE_NOTAS[[#This Row],[Sigla]]&amp;BASE_NOTAS[[#This Row],[CÓDIGO]]</f>
        <v>CECH_IJ</v>
      </c>
      <c r="B2114" s="4" t="s">
        <v>188</v>
      </c>
      <c r="C2114" s="4" t="s">
        <v>478</v>
      </c>
      <c r="D2114" s="4" t="s">
        <v>151</v>
      </c>
      <c r="E2114" s="42">
        <v>15.412424578056388</v>
      </c>
      <c r="F2114" s="4" t="s">
        <v>611</v>
      </c>
      <c r="G211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20.42677865841047</v>
      </c>
      <c r="H211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114" s="38">
        <f t="shared" ca="1" si="384"/>
        <v>24.917950574055627</v>
      </c>
      <c r="K2114" s="38" t="str">
        <f t="shared" ca="1" si="385"/>
        <v>-</v>
      </c>
      <c r="L2114" s="38">
        <f t="shared" ca="1" si="386"/>
        <v>22.905533306098256</v>
      </c>
      <c r="M2114" s="38">
        <f t="shared" ca="1" si="387"/>
        <v>23.544120523655067</v>
      </c>
      <c r="N2114" s="38">
        <f t="shared" ca="1" si="388"/>
        <v>30.678069291406967</v>
      </c>
      <c r="O2114" s="38" t="str">
        <f t="shared" ca="1" si="389"/>
        <v>-</v>
      </c>
      <c r="P2114" s="38">
        <f t="shared" ca="1" si="390"/>
        <v>16.943413284530529</v>
      </c>
      <c r="Q2114" s="38">
        <f t="shared" ca="1" si="391"/>
        <v>16.418652870843541</v>
      </c>
      <c r="R2114" s="38">
        <f t="shared" ca="1" si="392"/>
        <v>24.807083780399864</v>
      </c>
      <c r="S2114" s="38">
        <f t="shared" ca="1" si="393"/>
        <v>15.412424578056388</v>
      </c>
      <c r="T2114" s="38">
        <f t="shared" ca="1" si="394"/>
        <v>20.42677865841047</v>
      </c>
      <c r="U2114" s="38" t="str">
        <f t="shared" ca="1" si="395"/>
        <v>-</v>
      </c>
      <c r="V2114" s="38"/>
      <c r="W2114" s="38"/>
    </row>
    <row r="2115" spans="1:23" x14ac:dyDescent="0.35">
      <c r="A2115" s="2" t="str">
        <f>BASE_NOTAS[[#This Row],[Sigla]]&amp;BASE_NOTAS[[#This Row],[CÓDIGO]]</f>
        <v>DFCH_IJ</v>
      </c>
      <c r="B2115" s="4" t="s">
        <v>189</v>
      </c>
      <c r="C2115" s="4" t="s">
        <v>478</v>
      </c>
      <c r="D2115" s="4" t="s">
        <v>151</v>
      </c>
      <c r="E2115" s="42">
        <v>76.419774891218822</v>
      </c>
      <c r="F2115" s="4" t="s">
        <v>611</v>
      </c>
      <c r="G211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86.086003971747687</v>
      </c>
      <c r="H211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115" s="38">
        <f t="shared" ref="J2115:J2178" ca="1" si="396">INDEX(INDIRECT("[Indicadores_Consolidado_2026_07_31.xlsx]"&amp;C2115&amp;"!$V$37:$V$64"),MATCH(B2115,INDIRECT("[Indicadores_Consolidado_2026_07_31.xlsx]"&amp;C2115&amp;"!$F$37:$F$64")))</f>
        <v>99.079184318050835</v>
      </c>
      <c r="K2115" s="38" t="str">
        <f t="shared" ref="K2115:K2178" ca="1" si="397">INDEX(INDIRECT("[Indicadores_Consolidado_2026_07_31.xlsx]"&amp;C2115&amp;"!$W$37:$W$64"),MATCH(B2115,INDIRECT("[Indicadores_Consolidado_2026_07_31.xlsx]"&amp;C2115&amp;"!$F$37:$F$64")))</f>
        <v>-</v>
      </c>
      <c r="L2115" s="38">
        <f t="shared" ref="L2115:L2178" ca="1" si="398">INDEX(INDIRECT("[Indicadores_Consolidado_2026_07_31.xlsx]"&amp;C2115&amp;"!$X$37:$X$64"),MATCH(B2115,INDIRECT("[Indicadores_Consolidado_2026_07_31.xlsx]"&amp;C2115&amp;"!$F$37:$F$64")))</f>
        <v>98.230754625724686</v>
      </c>
      <c r="M2115" s="38">
        <f t="shared" ref="M2115:M2178" ca="1" si="399">INDEX(INDIRECT("[Indicadores_Consolidado_2026_07_31.xlsx]"&amp;C2115&amp;"!$Y$37:$Y$64"),MATCH(B2115,INDIRECT("[Indicadores_Consolidado_2026_07_31.xlsx]"&amp;C2115&amp;"!$F$37:$F$64")))</f>
        <v>62.539667261746459</v>
      </c>
      <c r="N2115" s="38">
        <f t="shared" ref="N2115:N2178" ca="1" si="400">INDEX(INDIRECT("[Indicadores_Consolidado_2026_07_31.xlsx]"&amp;C2115&amp;"!$Z$37:$Z$64"),MATCH(B2115,INDIRECT("[Indicadores_Consolidado_2026_07_31.xlsx]"&amp;C2115&amp;"!$F$37:$F$64")))</f>
        <v>77.633843043050291</v>
      </c>
      <c r="O2115" s="38" t="str">
        <f t="shared" ref="O2115:O2178" ca="1" si="401">INDEX(INDIRECT("[Indicadores_Consolidado_2026_07_31.xlsx]"&amp;C2115&amp;"!$AA$37:$AA$64"),MATCH(B2115,INDIRECT("[Indicadores_Consolidado_2026_07_31.xlsx]"&amp;C2115&amp;"!$F$37:$F$64")))</f>
        <v>-</v>
      </c>
      <c r="P2115" s="38">
        <f t="shared" ref="P2115:P2178" ca="1" si="402">INDEX(INDIRECT("[Indicadores_Consolidado_2026_07_31.xlsx]"&amp;C2115&amp;"!$AB$37:$AB$64"),MATCH(B2115,INDIRECT("[Indicadores_Consolidado_2026_07_31.xlsx]"&amp;C2115&amp;"!$F$37:$F$64")))</f>
        <v>70.062187088601817</v>
      </c>
      <c r="Q2115" s="38">
        <f t="shared" ref="Q2115:Q2178" ca="1" si="403">INDEX(INDIRECT("[Indicadores_Consolidado_2026_07_31.xlsx]"&amp;C2115&amp;"!$AC$37:$AC$64"),MATCH(B2115,INDIRECT("[Indicadores_Consolidado_2026_07_31.xlsx]"&amp;C2115&amp;"!$F$37:$F$64")))</f>
        <v>81.932243935794418</v>
      </c>
      <c r="R2115" s="38">
        <f t="shared" ref="R2115:R2178" ca="1" si="404">INDEX(INDIRECT("[Indicadores_Consolidado_2026_07_31.xlsx]"&amp;C2115&amp;"!$AD$37:$AD$64"),MATCH(B2115,INDIRECT("[Indicadores_Consolidado_2026_07_31.xlsx]"&amp;C2115&amp;"!$F$37:$F$64")))</f>
        <v>87.787441697663041</v>
      </c>
      <c r="S2115" s="38">
        <f t="shared" ref="S2115:U2178" ca="1" si="405">INDEX(INDIRECT("[Indicadores_Consolidado_2026_07_31.xlsx]"&amp;C2115&amp;"!$AE$37:$AE$64"),MATCH(B2115,INDIRECT("[Indicadores_Consolidado_2026_07_31.xlsx]"&amp;C2115&amp;"!$F$37:$F$64")))</f>
        <v>76.419774891218822</v>
      </c>
      <c r="T2115" s="38">
        <f t="shared" ref="T2115:T2178" ca="1" si="406">INDEX(INDIRECT("[Indicadores_Consolidado_2026_07_31.xlsx]"&amp;C2115&amp;"!$AF$37:$AF$64"),MATCH(B2115,INDIRECT("[Indicadores_Consolidado_2026_07_31.xlsx]"&amp;C2115&amp;"!$F$37:$F$64")))</f>
        <v>86.086003971747687</v>
      </c>
      <c r="U2115" s="38" t="str">
        <f t="shared" ref="U2115:U2178" ca="1" si="407">INDEX(INDIRECT("[Indicadores_Consolidado_2026_07_31.xlsx]"&amp;C2115&amp;"!$AG$37:$AG$64"),MATCH(B2115,INDIRECT("[Indicadores_Consolidado_2026_07_31.xlsx]"&amp;C2115&amp;"!$F$37:$F$64")))</f>
        <v>-</v>
      </c>
      <c r="V2115" s="38"/>
      <c r="W2115" s="38"/>
    </row>
    <row r="2116" spans="1:23" x14ac:dyDescent="0.35">
      <c r="A2116" s="2" t="str">
        <f>BASE_NOTAS[[#This Row],[Sigla]]&amp;BASE_NOTAS[[#This Row],[CÓDIGO]]</f>
        <v>ESCH_IJ</v>
      </c>
      <c r="B2116" s="4" t="s">
        <v>183</v>
      </c>
      <c r="C2116" s="4" t="s">
        <v>478</v>
      </c>
      <c r="D2116" s="4" t="s">
        <v>151</v>
      </c>
      <c r="E2116" s="42">
        <v>68.010449988902423</v>
      </c>
      <c r="F2116" s="4" t="s">
        <v>611</v>
      </c>
      <c r="G211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66.388849708582839</v>
      </c>
      <c r="H211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116" s="38">
        <f t="shared" ca="1" si="396"/>
        <v>62.828821190791651</v>
      </c>
      <c r="K2116" s="38" t="str">
        <f t="shared" ca="1" si="397"/>
        <v>-</v>
      </c>
      <c r="L2116" s="38">
        <f t="shared" ca="1" si="398"/>
        <v>41.938544293857639</v>
      </c>
      <c r="M2116" s="38">
        <f t="shared" ca="1" si="399"/>
        <v>55.072147947085625</v>
      </c>
      <c r="N2116" s="38">
        <f t="shared" ca="1" si="400"/>
        <v>43.93168571009668</v>
      </c>
      <c r="O2116" s="38" t="str">
        <f t="shared" ca="1" si="401"/>
        <v>-</v>
      </c>
      <c r="P2116" s="38">
        <f t="shared" ca="1" si="402"/>
        <v>51.543064143324088</v>
      </c>
      <c r="Q2116" s="38">
        <f t="shared" ca="1" si="403"/>
        <v>67.788452164256483</v>
      </c>
      <c r="R2116" s="38">
        <f t="shared" ca="1" si="404"/>
        <v>67.865676819767387</v>
      </c>
      <c r="S2116" s="38">
        <f t="shared" ca="1" si="405"/>
        <v>68.010449988902423</v>
      </c>
      <c r="T2116" s="38">
        <f t="shared" ca="1" si="406"/>
        <v>66.388849708582839</v>
      </c>
      <c r="U2116" s="38" t="str">
        <f t="shared" ca="1" si="407"/>
        <v>-</v>
      </c>
      <c r="V2116" s="38"/>
      <c r="W2116" s="38"/>
    </row>
    <row r="2117" spans="1:23" x14ac:dyDescent="0.35">
      <c r="A2117" s="2" t="str">
        <f>BASE_NOTAS[[#This Row],[Sigla]]&amp;BASE_NOTAS[[#This Row],[CÓDIGO]]</f>
        <v>GOCH_IJ</v>
      </c>
      <c r="B2117" s="4" t="s">
        <v>190</v>
      </c>
      <c r="C2117" s="4" t="s">
        <v>478</v>
      </c>
      <c r="D2117" s="4" t="s">
        <v>151</v>
      </c>
      <c r="E2117" s="42">
        <v>80.714490284155431</v>
      </c>
      <c r="F2117" s="4" t="s">
        <v>611</v>
      </c>
      <c r="G211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77.00930053651399</v>
      </c>
      <c r="H211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117" s="38">
        <f t="shared" ca="1" si="396"/>
        <v>73.075183724287427</v>
      </c>
      <c r="K2117" s="38" t="str">
        <f t="shared" ca="1" si="397"/>
        <v>-</v>
      </c>
      <c r="L2117" s="38">
        <f t="shared" ca="1" si="398"/>
        <v>68.259593728034432</v>
      </c>
      <c r="M2117" s="38">
        <f t="shared" ca="1" si="399"/>
        <v>81.275400856124364</v>
      </c>
      <c r="N2117" s="38">
        <f t="shared" ca="1" si="400"/>
        <v>59.19634450053708</v>
      </c>
      <c r="O2117" s="38" t="str">
        <f t="shared" ca="1" si="401"/>
        <v>-</v>
      </c>
      <c r="P2117" s="38">
        <f t="shared" ca="1" si="402"/>
        <v>67.506437831973244</v>
      </c>
      <c r="Q2117" s="38">
        <f t="shared" ca="1" si="403"/>
        <v>71.073692836266417</v>
      </c>
      <c r="R2117" s="38">
        <f t="shared" ca="1" si="404"/>
        <v>73.54452874851998</v>
      </c>
      <c r="S2117" s="38">
        <f t="shared" ca="1" si="405"/>
        <v>80.714490284155431</v>
      </c>
      <c r="T2117" s="38">
        <f t="shared" ca="1" si="406"/>
        <v>77.00930053651399</v>
      </c>
      <c r="U2117" s="38" t="str">
        <f t="shared" ca="1" si="407"/>
        <v>-</v>
      </c>
      <c r="V2117" s="38"/>
      <c r="W2117" s="38"/>
    </row>
    <row r="2118" spans="1:23" x14ac:dyDescent="0.35">
      <c r="A2118" s="2" t="str">
        <f>BASE_NOTAS[[#This Row],[Sigla]]&amp;BASE_NOTAS[[#This Row],[CÓDIGO]]</f>
        <v>MACH_IJ</v>
      </c>
      <c r="B2118" s="4" t="s">
        <v>191</v>
      </c>
      <c r="C2118" s="4" t="s">
        <v>478</v>
      </c>
      <c r="D2118" s="4" t="s">
        <v>151</v>
      </c>
      <c r="E2118" s="42">
        <v>7.2952894552952712</v>
      </c>
      <c r="F2118" s="4" t="s">
        <v>611</v>
      </c>
      <c r="G211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9.3818240812038862</v>
      </c>
      <c r="H211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118" s="38">
        <f t="shared" ca="1" si="396"/>
        <v>32.594249958679477</v>
      </c>
      <c r="K2118" s="38" t="str">
        <f t="shared" ca="1" si="397"/>
        <v>-</v>
      </c>
      <c r="L2118" s="38">
        <f t="shared" ca="1" si="398"/>
        <v>1.0718675904697679</v>
      </c>
      <c r="M2118" s="38">
        <f t="shared" ca="1" si="399"/>
        <v>0</v>
      </c>
      <c r="N2118" s="38">
        <f t="shared" ca="1" si="400"/>
        <v>0</v>
      </c>
      <c r="O2118" s="38" t="str">
        <f t="shared" ca="1" si="401"/>
        <v>-</v>
      </c>
      <c r="P2118" s="38">
        <f t="shared" ca="1" si="402"/>
        <v>0</v>
      </c>
      <c r="Q2118" s="38">
        <f t="shared" ca="1" si="403"/>
        <v>0</v>
      </c>
      <c r="R2118" s="38">
        <f t="shared" ca="1" si="404"/>
        <v>9.2692844037974389</v>
      </c>
      <c r="S2118" s="38">
        <f t="shared" ca="1" si="405"/>
        <v>7.2952894552952712</v>
      </c>
      <c r="T2118" s="38">
        <f t="shared" ca="1" si="406"/>
        <v>9.3818240812038862</v>
      </c>
      <c r="U2118" s="38" t="str">
        <f t="shared" ca="1" si="407"/>
        <v>-</v>
      </c>
      <c r="V2118" s="38"/>
      <c r="W2118" s="38"/>
    </row>
    <row r="2119" spans="1:23" x14ac:dyDescent="0.35">
      <c r="A2119" s="2" t="str">
        <f>BASE_NOTAS[[#This Row],[Sigla]]&amp;BASE_NOTAS[[#This Row],[CÓDIGO]]</f>
        <v>MGCH_IJ</v>
      </c>
      <c r="B2119" s="4" t="s">
        <v>192</v>
      </c>
      <c r="C2119" s="4" t="s">
        <v>478</v>
      </c>
      <c r="D2119" s="4" t="s">
        <v>151</v>
      </c>
      <c r="E2119" s="42">
        <v>73.889385671184229</v>
      </c>
      <c r="F2119" s="4" t="s">
        <v>611</v>
      </c>
      <c r="G211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79.346102830659277</v>
      </c>
      <c r="H211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119" s="38">
        <f t="shared" ca="1" si="396"/>
        <v>66.668073717044848</v>
      </c>
      <c r="K2119" s="38" t="str">
        <f t="shared" ca="1" si="397"/>
        <v>-</v>
      </c>
      <c r="L2119" s="38">
        <f t="shared" ca="1" si="398"/>
        <v>68.665847301608025</v>
      </c>
      <c r="M2119" s="38">
        <f t="shared" ca="1" si="399"/>
        <v>65.065262569672427</v>
      </c>
      <c r="N2119" s="38">
        <f t="shared" ca="1" si="400"/>
        <v>60.57342771328873</v>
      </c>
      <c r="O2119" s="38" t="str">
        <f t="shared" ca="1" si="401"/>
        <v>-</v>
      </c>
      <c r="P2119" s="38">
        <f t="shared" ca="1" si="402"/>
        <v>55.368351943787921</v>
      </c>
      <c r="Q2119" s="38">
        <f t="shared" ca="1" si="403"/>
        <v>65.654832713110153</v>
      </c>
      <c r="R2119" s="38">
        <f t="shared" ca="1" si="404"/>
        <v>72.963978544185437</v>
      </c>
      <c r="S2119" s="38">
        <f t="shared" ca="1" si="405"/>
        <v>73.889385671184229</v>
      </c>
      <c r="T2119" s="38">
        <f t="shared" ca="1" si="406"/>
        <v>79.346102830659277</v>
      </c>
      <c r="U2119" s="38" t="str">
        <f t="shared" ca="1" si="407"/>
        <v>-</v>
      </c>
      <c r="V2119" s="38"/>
      <c r="W2119" s="38"/>
    </row>
    <row r="2120" spans="1:23" x14ac:dyDescent="0.35">
      <c r="A2120" s="2" t="str">
        <f>BASE_NOTAS[[#This Row],[Sigla]]&amp;BASE_NOTAS[[#This Row],[CÓDIGO]]</f>
        <v>MSCH_IJ</v>
      </c>
      <c r="B2120" s="4" t="s">
        <v>193</v>
      </c>
      <c r="C2120" s="4" t="s">
        <v>478</v>
      </c>
      <c r="D2120" s="4" t="s">
        <v>151</v>
      </c>
      <c r="E2120" s="42">
        <v>77.478730701725766</v>
      </c>
      <c r="F2120" s="4" t="s">
        <v>611</v>
      </c>
      <c r="G212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79.905515706323328</v>
      </c>
      <c r="H212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120" s="38">
        <f t="shared" ca="1" si="396"/>
        <v>75.146807522945224</v>
      </c>
      <c r="K2120" s="38" t="str">
        <f t="shared" ca="1" si="397"/>
        <v>-</v>
      </c>
      <c r="L2120" s="38">
        <f t="shared" ca="1" si="398"/>
        <v>83.162646285268409</v>
      </c>
      <c r="M2120" s="38">
        <f t="shared" ca="1" si="399"/>
        <v>70.225333409623175</v>
      </c>
      <c r="N2120" s="38">
        <f t="shared" ca="1" si="400"/>
        <v>73.083285503189316</v>
      </c>
      <c r="O2120" s="38" t="str">
        <f t="shared" ca="1" si="401"/>
        <v>-</v>
      </c>
      <c r="P2120" s="38">
        <f t="shared" ca="1" si="402"/>
        <v>68.205625965606004</v>
      </c>
      <c r="Q2120" s="38">
        <f t="shared" ca="1" si="403"/>
        <v>73.233566363178014</v>
      </c>
      <c r="R2120" s="38">
        <f t="shared" ca="1" si="404"/>
        <v>80.721222744893112</v>
      </c>
      <c r="S2120" s="38">
        <f t="shared" ca="1" si="405"/>
        <v>77.478730701725766</v>
      </c>
      <c r="T2120" s="38">
        <f t="shared" ca="1" si="406"/>
        <v>79.905515706323328</v>
      </c>
      <c r="U2120" s="38" t="str">
        <f t="shared" ca="1" si="407"/>
        <v>-</v>
      </c>
      <c r="V2120" s="38"/>
      <c r="W2120" s="38"/>
    </row>
    <row r="2121" spans="1:23" x14ac:dyDescent="0.35">
      <c r="A2121" s="2" t="str">
        <f>BASE_NOTAS[[#This Row],[Sigla]]&amp;BASE_NOTAS[[#This Row],[CÓDIGO]]</f>
        <v>MTCH_IJ</v>
      </c>
      <c r="B2121" s="4" t="s">
        <v>195</v>
      </c>
      <c r="C2121" s="4" t="s">
        <v>478</v>
      </c>
      <c r="D2121" s="4" t="s">
        <v>151</v>
      </c>
      <c r="E2121" s="42">
        <v>79.544502728896134</v>
      </c>
      <c r="F2121" s="4" t="s">
        <v>611</v>
      </c>
      <c r="G212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77.323985870845874</v>
      </c>
      <c r="H212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121" s="38">
        <f t="shared" ca="1" si="396"/>
        <v>58.576894146698123</v>
      </c>
      <c r="K2121" s="38" t="str">
        <f t="shared" ca="1" si="397"/>
        <v>-</v>
      </c>
      <c r="L2121" s="38">
        <f t="shared" ca="1" si="398"/>
        <v>87.044040092235448</v>
      </c>
      <c r="M2121" s="38">
        <f t="shared" ca="1" si="399"/>
        <v>60.624818196989217</v>
      </c>
      <c r="N2121" s="38">
        <f t="shared" ca="1" si="400"/>
        <v>71.877851642757264</v>
      </c>
      <c r="O2121" s="38" t="str">
        <f t="shared" ca="1" si="401"/>
        <v>-</v>
      </c>
      <c r="P2121" s="38">
        <f t="shared" ca="1" si="402"/>
        <v>65.826852070204751</v>
      </c>
      <c r="Q2121" s="38">
        <f t="shared" ca="1" si="403"/>
        <v>67.291130864152692</v>
      </c>
      <c r="R2121" s="38">
        <f t="shared" ca="1" si="404"/>
        <v>70.96599286329041</v>
      </c>
      <c r="S2121" s="38">
        <f t="shared" ca="1" si="405"/>
        <v>79.544502728896134</v>
      </c>
      <c r="T2121" s="38">
        <f t="shared" ca="1" si="406"/>
        <v>77.323985870845874</v>
      </c>
      <c r="U2121" s="38" t="str">
        <f t="shared" ca="1" si="407"/>
        <v>-</v>
      </c>
      <c r="V2121" s="38"/>
      <c r="W2121" s="38"/>
    </row>
    <row r="2122" spans="1:23" x14ac:dyDescent="0.35">
      <c r="A2122" s="2" t="str">
        <f>BASE_NOTAS[[#This Row],[Sigla]]&amp;BASE_NOTAS[[#This Row],[CÓDIGO]]</f>
        <v>PACH_IJ</v>
      </c>
      <c r="B2122" s="4" t="s">
        <v>196</v>
      </c>
      <c r="C2122" s="4" t="s">
        <v>478</v>
      </c>
      <c r="D2122" s="4" t="s">
        <v>151</v>
      </c>
      <c r="E2122" s="42">
        <v>44.595233378819835</v>
      </c>
      <c r="F2122" s="4" t="s">
        <v>611</v>
      </c>
      <c r="G212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42.990939129250982</v>
      </c>
      <c r="H212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122" s="38">
        <f t="shared" ca="1" si="396"/>
        <v>57.955364618355908</v>
      </c>
      <c r="K2122" s="38" t="str">
        <f t="shared" ca="1" si="397"/>
        <v>-</v>
      </c>
      <c r="L2122" s="38">
        <f t="shared" ca="1" si="398"/>
        <v>31.457092014809916</v>
      </c>
      <c r="M2122" s="38">
        <f t="shared" ca="1" si="399"/>
        <v>36.357827759261177</v>
      </c>
      <c r="N2122" s="38">
        <f t="shared" ca="1" si="400"/>
        <v>29.84398878454067</v>
      </c>
      <c r="O2122" s="38" t="str">
        <f t="shared" ca="1" si="401"/>
        <v>-</v>
      </c>
      <c r="P2122" s="38">
        <f t="shared" ca="1" si="402"/>
        <v>28.400248182617648</v>
      </c>
      <c r="Q2122" s="38">
        <f t="shared" ca="1" si="403"/>
        <v>39.086962999394615</v>
      </c>
      <c r="R2122" s="38">
        <f t="shared" ca="1" si="404"/>
        <v>40.166871032751082</v>
      </c>
      <c r="S2122" s="38">
        <f t="shared" ca="1" si="405"/>
        <v>44.595233378819835</v>
      </c>
      <c r="T2122" s="38">
        <f t="shared" ca="1" si="406"/>
        <v>42.990939129250982</v>
      </c>
      <c r="U2122" s="38" t="str">
        <f t="shared" ca="1" si="407"/>
        <v>-</v>
      </c>
      <c r="V2122" s="38"/>
      <c r="W2122" s="38"/>
    </row>
    <row r="2123" spans="1:23" x14ac:dyDescent="0.35">
      <c r="A2123" s="2" t="str">
        <f>BASE_NOTAS[[#This Row],[Sigla]]&amp;BASE_NOTAS[[#This Row],[CÓDIGO]]</f>
        <v>PBCH_IJ</v>
      </c>
      <c r="B2123" s="4" t="s">
        <v>197</v>
      </c>
      <c r="C2123" s="4" t="s">
        <v>478</v>
      </c>
      <c r="D2123" s="4" t="s">
        <v>151</v>
      </c>
      <c r="E2123" s="42">
        <v>17.598078441511781</v>
      </c>
      <c r="F2123" s="4" t="s">
        <v>611</v>
      </c>
      <c r="G212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28.323328495692699</v>
      </c>
      <c r="H212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123" s="38">
        <f t="shared" ca="1" si="396"/>
        <v>31.527075243925466</v>
      </c>
      <c r="K2123" s="38" t="str">
        <f t="shared" ca="1" si="397"/>
        <v>-</v>
      </c>
      <c r="L2123" s="38">
        <f t="shared" ca="1" si="398"/>
        <v>34.125926771150411</v>
      </c>
      <c r="M2123" s="38">
        <f t="shared" ca="1" si="399"/>
        <v>25.69960209321091</v>
      </c>
      <c r="N2123" s="38">
        <f t="shared" ca="1" si="400"/>
        <v>25.797426709029292</v>
      </c>
      <c r="O2123" s="38" t="str">
        <f t="shared" ca="1" si="401"/>
        <v>-</v>
      </c>
      <c r="P2123" s="38">
        <f t="shared" ca="1" si="402"/>
        <v>11.295694437995346</v>
      </c>
      <c r="Q2123" s="38">
        <f t="shared" ca="1" si="403"/>
        <v>7.3410459035552487</v>
      </c>
      <c r="R2123" s="38">
        <f t="shared" ca="1" si="404"/>
        <v>17.334994296926411</v>
      </c>
      <c r="S2123" s="38">
        <f t="shared" ca="1" si="405"/>
        <v>17.598078441511781</v>
      </c>
      <c r="T2123" s="38">
        <f t="shared" ca="1" si="406"/>
        <v>28.323328495692699</v>
      </c>
      <c r="U2123" s="38" t="str">
        <f t="shared" ca="1" si="407"/>
        <v>-</v>
      </c>
      <c r="V2123" s="38"/>
      <c r="W2123" s="38"/>
    </row>
    <row r="2124" spans="1:23" x14ac:dyDescent="0.35">
      <c r="A2124" s="2" t="str">
        <f>BASE_NOTAS[[#This Row],[Sigla]]&amp;BASE_NOTAS[[#This Row],[CÓDIGO]]</f>
        <v>PECH_IJ</v>
      </c>
      <c r="B2124" s="4" t="s">
        <v>198</v>
      </c>
      <c r="C2124" s="4" t="s">
        <v>478</v>
      </c>
      <c r="D2124" s="4" t="s">
        <v>151</v>
      </c>
      <c r="E2124" s="42">
        <v>21.788785861864383</v>
      </c>
      <c r="F2124" s="4" t="s">
        <v>611</v>
      </c>
      <c r="G212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20.374121231560618</v>
      </c>
      <c r="H212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124" s="38">
        <f t="shared" ca="1" si="396"/>
        <v>23.602793645618881</v>
      </c>
      <c r="K2124" s="38" t="str">
        <f t="shared" ca="1" si="397"/>
        <v>-</v>
      </c>
      <c r="L2124" s="38">
        <f t="shared" ca="1" si="398"/>
        <v>17.26511961727784</v>
      </c>
      <c r="M2124" s="38">
        <f t="shared" ca="1" si="399"/>
        <v>9.9919216303238727</v>
      </c>
      <c r="N2124" s="38">
        <f t="shared" ca="1" si="400"/>
        <v>21.814711991774924</v>
      </c>
      <c r="O2124" s="38" t="str">
        <f t="shared" ca="1" si="401"/>
        <v>-</v>
      </c>
      <c r="P2124" s="38">
        <f t="shared" ca="1" si="402"/>
        <v>16.425014991584778</v>
      </c>
      <c r="Q2124" s="38">
        <f t="shared" ca="1" si="403"/>
        <v>18.496881247809249</v>
      </c>
      <c r="R2124" s="38">
        <f t="shared" ca="1" si="404"/>
        <v>9.7254507888902779</v>
      </c>
      <c r="S2124" s="38">
        <f t="shared" ca="1" si="405"/>
        <v>21.788785861864383</v>
      </c>
      <c r="T2124" s="38">
        <f t="shared" ca="1" si="406"/>
        <v>20.374121231560618</v>
      </c>
      <c r="U2124" s="38" t="str">
        <f t="shared" ca="1" si="407"/>
        <v>-</v>
      </c>
      <c r="V2124" s="38"/>
      <c r="W2124" s="38"/>
    </row>
    <row r="2125" spans="1:23" x14ac:dyDescent="0.35">
      <c r="A2125" s="2" t="str">
        <f>BASE_NOTAS[[#This Row],[Sigla]]&amp;BASE_NOTAS[[#This Row],[CÓDIGO]]</f>
        <v>PICH_IJ</v>
      </c>
      <c r="B2125" s="4" t="s">
        <v>199</v>
      </c>
      <c r="C2125" s="4" t="s">
        <v>478</v>
      </c>
      <c r="D2125" s="4" t="s">
        <v>151</v>
      </c>
      <c r="E2125" s="42">
        <v>22.947822768997479</v>
      </c>
      <c r="F2125" s="4" t="s">
        <v>611</v>
      </c>
      <c r="G212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23.240095230902437</v>
      </c>
      <c r="H212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125" s="38">
        <f t="shared" ca="1" si="396"/>
        <v>57.686450370514464</v>
      </c>
      <c r="K2125" s="38" t="str">
        <f t="shared" ca="1" si="397"/>
        <v>-</v>
      </c>
      <c r="L2125" s="38">
        <f t="shared" ca="1" si="398"/>
        <v>57.611495566192552</v>
      </c>
      <c r="M2125" s="38">
        <f t="shared" ca="1" si="399"/>
        <v>34.82297144360345</v>
      </c>
      <c r="N2125" s="38">
        <f t="shared" ca="1" si="400"/>
        <v>31.005712390307195</v>
      </c>
      <c r="O2125" s="38" t="str">
        <f t="shared" ca="1" si="401"/>
        <v>-</v>
      </c>
      <c r="P2125" s="38">
        <f t="shared" ca="1" si="402"/>
        <v>37.028696313770638</v>
      </c>
      <c r="Q2125" s="38">
        <f t="shared" ca="1" si="403"/>
        <v>31.849458144800263</v>
      </c>
      <c r="R2125" s="38">
        <f t="shared" ca="1" si="404"/>
        <v>21.026515441619715</v>
      </c>
      <c r="S2125" s="38">
        <f t="shared" ca="1" si="405"/>
        <v>22.947822768997479</v>
      </c>
      <c r="T2125" s="38">
        <f t="shared" ca="1" si="406"/>
        <v>23.240095230902437</v>
      </c>
      <c r="U2125" s="38" t="str">
        <f t="shared" ca="1" si="407"/>
        <v>-</v>
      </c>
      <c r="V2125" s="38"/>
      <c r="W2125" s="38"/>
    </row>
    <row r="2126" spans="1:23" x14ac:dyDescent="0.35">
      <c r="A2126" s="2" t="str">
        <f>BASE_NOTAS[[#This Row],[Sigla]]&amp;BASE_NOTAS[[#This Row],[CÓDIGO]]</f>
        <v>PRCH_IJ</v>
      </c>
      <c r="B2126" s="4" t="s">
        <v>200</v>
      </c>
      <c r="C2126" s="4" t="s">
        <v>478</v>
      </c>
      <c r="D2126" s="4" t="s">
        <v>151</v>
      </c>
      <c r="E2126" s="42">
        <v>82.477540560333523</v>
      </c>
      <c r="F2126" s="4" t="s">
        <v>611</v>
      </c>
      <c r="G212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78.513549591710159</v>
      </c>
      <c r="H212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126" s="38">
        <f t="shared" ca="1" si="396"/>
        <v>71.311863243657086</v>
      </c>
      <c r="K2126" s="38" t="str">
        <f t="shared" ca="1" si="397"/>
        <v>-</v>
      </c>
      <c r="L2126" s="38">
        <f t="shared" ca="1" si="398"/>
        <v>74.091812469641582</v>
      </c>
      <c r="M2126" s="38">
        <f t="shared" ca="1" si="399"/>
        <v>70.736607881937672</v>
      </c>
      <c r="N2126" s="38">
        <f t="shared" ca="1" si="400"/>
        <v>68.368597573586896</v>
      </c>
      <c r="O2126" s="38" t="str">
        <f t="shared" ca="1" si="401"/>
        <v>-</v>
      </c>
      <c r="P2126" s="38">
        <f t="shared" ca="1" si="402"/>
        <v>77.696637395674728</v>
      </c>
      <c r="Q2126" s="38">
        <f t="shared" ca="1" si="403"/>
        <v>72.610290682483068</v>
      </c>
      <c r="R2126" s="38">
        <f t="shared" ca="1" si="404"/>
        <v>83.284321136724429</v>
      </c>
      <c r="S2126" s="38">
        <f t="shared" ca="1" si="405"/>
        <v>82.477540560333523</v>
      </c>
      <c r="T2126" s="38">
        <f t="shared" ca="1" si="406"/>
        <v>78.513549591710159</v>
      </c>
      <c r="U2126" s="38" t="str">
        <f t="shared" ca="1" si="407"/>
        <v>-</v>
      </c>
      <c r="V2126" s="38"/>
      <c r="W2126" s="38"/>
    </row>
    <row r="2127" spans="1:23" x14ac:dyDescent="0.35">
      <c r="A2127" s="2" t="str">
        <f>BASE_NOTAS[[#This Row],[Sigla]]&amp;BASE_NOTAS[[#This Row],[CÓDIGO]]</f>
        <v>RJCH_IJ</v>
      </c>
      <c r="B2127" s="4" t="s">
        <v>201</v>
      </c>
      <c r="C2127" s="4" t="s">
        <v>478</v>
      </c>
      <c r="D2127" s="4" t="s">
        <v>151</v>
      </c>
      <c r="E2127" s="42">
        <v>61.111734534879844</v>
      </c>
      <c r="F2127" s="4" t="s">
        <v>611</v>
      </c>
      <c r="G212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59.496876302811351</v>
      </c>
      <c r="H212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127" s="38">
        <f t="shared" ca="1" si="396"/>
        <v>54.327885113540077</v>
      </c>
      <c r="K2127" s="38" t="str">
        <f t="shared" ca="1" si="397"/>
        <v>-</v>
      </c>
      <c r="L2127" s="38">
        <f t="shared" ca="1" si="398"/>
        <v>58.065744041487065</v>
      </c>
      <c r="M2127" s="38">
        <f t="shared" ca="1" si="399"/>
        <v>52.70277183224669</v>
      </c>
      <c r="N2127" s="38">
        <f t="shared" ca="1" si="400"/>
        <v>48.48371724802044</v>
      </c>
      <c r="O2127" s="38" t="str">
        <f t="shared" ca="1" si="401"/>
        <v>-</v>
      </c>
      <c r="P2127" s="38">
        <f t="shared" ca="1" si="402"/>
        <v>46.619834844726938</v>
      </c>
      <c r="Q2127" s="38">
        <f t="shared" ca="1" si="403"/>
        <v>49.152588542458005</v>
      </c>
      <c r="R2127" s="38">
        <f t="shared" ca="1" si="404"/>
        <v>56.851409242950233</v>
      </c>
      <c r="S2127" s="38">
        <f t="shared" ca="1" si="405"/>
        <v>61.111734534879844</v>
      </c>
      <c r="T2127" s="38">
        <f t="shared" ca="1" si="406"/>
        <v>59.496876302811351</v>
      </c>
      <c r="U2127" s="38" t="str">
        <f t="shared" ca="1" si="407"/>
        <v>-</v>
      </c>
      <c r="V2127" s="38"/>
      <c r="W2127" s="38"/>
    </row>
    <row r="2128" spans="1:23" x14ac:dyDescent="0.35">
      <c r="A2128" s="2" t="str">
        <f>BASE_NOTAS[[#This Row],[Sigla]]&amp;BASE_NOTAS[[#This Row],[CÓDIGO]]</f>
        <v>RNCH_IJ</v>
      </c>
      <c r="B2128" s="4" t="s">
        <v>202</v>
      </c>
      <c r="C2128" s="4" t="s">
        <v>478</v>
      </c>
      <c r="D2128" s="4" t="s">
        <v>151</v>
      </c>
      <c r="E2128" s="42">
        <v>31.020973352696856</v>
      </c>
      <c r="F2128" s="4" t="s">
        <v>611</v>
      </c>
      <c r="G212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39.461716106358423</v>
      </c>
      <c r="H212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128" s="38">
        <f t="shared" ca="1" si="396"/>
        <v>39.088079347716423</v>
      </c>
      <c r="K2128" s="38" t="str">
        <f t="shared" ca="1" si="397"/>
        <v>-</v>
      </c>
      <c r="L2128" s="38">
        <f t="shared" ca="1" si="398"/>
        <v>35.687214234450664</v>
      </c>
      <c r="M2128" s="38">
        <f t="shared" ca="1" si="399"/>
        <v>12.78472056034888</v>
      </c>
      <c r="N2128" s="38">
        <f t="shared" ca="1" si="400"/>
        <v>44.715001777032775</v>
      </c>
      <c r="O2128" s="38" t="str">
        <f t="shared" ca="1" si="401"/>
        <v>-</v>
      </c>
      <c r="P2128" s="38">
        <f t="shared" ca="1" si="402"/>
        <v>36.060416389411884</v>
      </c>
      <c r="Q2128" s="38">
        <f t="shared" ca="1" si="403"/>
        <v>18.202187214878208</v>
      </c>
      <c r="R2128" s="38">
        <f t="shared" ca="1" si="404"/>
        <v>16.740036134418183</v>
      </c>
      <c r="S2128" s="38">
        <f t="shared" ca="1" si="405"/>
        <v>31.020973352696856</v>
      </c>
      <c r="T2128" s="38">
        <f t="shared" ca="1" si="406"/>
        <v>39.461716106358423</v>
      </c>
      <c r="U2128" s="38" t="str">
        <f t="shared" ca="1" si="407"/>
        <v>-</v>
      </c>
      <c r="V2128" s="38"/>
      <c r="W2128" s="38"/>
    </row>
    <row r="2129" spans="1:23" x14ac:dyDescent="0.35">
      <c r="A2129" s="2" t="str">
        <f>BASE_NOTAS[[#This Row],[Sigla]]&amp;BASE_NOTAS[[#This Row],[CÓDIGO]]</f>
        <v>ROCH_IJ</v>
      </c>
      <c r="B2129" s="4" t="s">
        <v>203</v>
      </c>
      <c r="C2129" s="4" t="s">
        <v>478</v>
      </c>
      <c r="D2129" s="4" t="s">
        <v>151</v>
      </c>
      <c r="E2129" s="42">
        <v>54.687387063029057</v>
      </c>
      <c r="F2129" s="4" t="s">
        <v>611</v>
      </c>
      <c r="G212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47.795813766955597</v>
      </c>
      <c r="H212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129" s="38">
        <f t="shared" ca="1" si="396"/>
        <v>46.227537994151227</v>
      </c>
      <c r="K2129" s="38" t="str">
        <f t="shared" ca="1" si="397"/>
        <v>-</v>
      </c>
      <c r="L2129" s="38">
        <f t="shared" ca="1" si="398"/>
        <v>46.922187037092357</v>
      </c>
      <c r="M2129" s="38">
        <f t="shared" ca="1" si="399"/>
        <v>44.781940416129309</v>
      </c>
      <c r="N2129" s="38">
        <f t="shared" ca="1" si="400"/>
        <v>54.973626029920283</v>
      </c>
      <c r="O2129" s="38" t="str">
        <f t="shared" ca="1" si="401"/>
        <v>-</v>
      </c>
      <c r="P2129" s="38">
        <f t="shared" ca="1" si="402"/>
        <v>50.843264404842401</v>
      </c>
      <c r="Q2129" s="38">
        <f t="shared" ca="1" si="403"/>
        <v>60.102687221508177</v>
      </c>
      <c r="R2129" s="38">
        <f t="shared" ca="1" si="404"/>
        <v>49.32437376618487</v>
      </c>
      <c r="S2129" s="38">
        <f t="shared" ca="1" si="405"/>
        <v>54.687387063029057</v>
      </c>
      <c r="T2129" s="38">
        <f t="shared" ca="1" si="406"/>
        <v>47.795813766955597</v>
      </c>
      <c r="U2129" s="38" t="str">
        <f t="shared" ca="1" si="407"/>
        <v>-</v>
      </c>
      <c r="V2129" s="38"/>
      <c r="W2129" s="38"/>
    </row>
    <row r="2130" spans="1:23" x14ac:dyDescent="0.35">
      <c r="A2130" s="2" t="str">
        <f>BASE_NOTAS[[#This Row],[Sigla]]&amp;BASE_NOTAS[[#This Row],[CÓDIGO]]</f>
        <v>RRCH_IJ</v>
      </c>
      <c r="B2130" s="4" t="s">
        <v>204</v>
      </c>
      <c r="C2130" s="4" t="s">
        <v>478</v>
      </c>
      <c r="D2130" s="4" t="s">
        <v>151</v>
      </c>
      <c r="E2130" s="42">
        <v>57.568279483530915</v>
      </c>
      <c r="F2130" s="4" t="s">
        <v>611</v>
      </c>
      <c r="G213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48.046328779834454</v>
      </c>
      <c r="H213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130" s="38">
        <f t="shared" ca="1" si="396"/>
        <v>66.604404487118472</v>
      </c>
      <c r="K2130" s="38" t="str">
        <f t="shared" ca="1" si="397"/>
        <v>-</v>
      </c>
      <c r="L2130" s="38">
        <f t="shared" ca="1" si="398"/>
        <v>44.293693172256013</v>
      </c>
      <c r="M2130" s="38">
        <f t="shared" ca="1" si="399"/>
        <v>35.76901013458928</v>
      </c>
      <c r="N2130" s="38">
        <f t="shared" ca="1" si="400"/>
        <v>37.153284185553417</v>
      </c>
      <c r="O2130" s="38" t="str">
        <f t="shared" ca="1" si="401"/>
        <v>-</v>
      </c>
      <c r="P2130" s="38">
        <f t="shared" ca="1" si="402"/>
        <v>34.098375591853902</v>
      </c>
      <c r="Q2130" s="38">
        <f t="shared" ca="1" si="403"/>
        <v>29.027407180276732</v>
      </c>
      <c r="R2130" s="38">
        <f t="shared" ca="1" si="404"/>
        <v>34.071991765203876</v>
      </c>
      <c r="S2130" s="38">
        <f t="shared" ca="1" si="405"/>
        <v>57.568279483530915</v>
      </c>
      <c r="T2130" s="38">
        <f t="shared" ca="1" si="406"/>
        <v>48.046328779834454</v>
      </c>
      <c r="U2130" s="38" t="str">
        <f t="shared" ca="1" si="407"/>
        <v>-</v>
      </c>
      <c r="V2130" s="38"/>
      <c r="W2130" s="38"/>
    </row>
    <row r="2131" spans="1:23" x14ac:dyDescent="0.35">
      <c r="A2131" s="2" t="str">
        <f>BASE_NOTAS[[#This Row],[Sigla]]&amp;BASE_NOTAS[[#This Row],[CÓDIGO]]</f>
        <v>RSCH_IJ</v>
      </c>
      <c r="B2131" s="4" t="s">
        <v>205</v>
      </c>
      <c r="C2131" s="4" t="s">
        <v>478</v>
      </c>
      <c r="D2131" s="4" t="s">
        <v>151</v>
      </c>
      <c r="E2131" s="42">
        <v>87.882897383387117</v>
      </c>
      <c r="F2131" s="4" t="s">
        <v>611</v>
      </c>
      <c r="G213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83.120217544592748</v>
      </c>
      <c r="H213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131" s="38">
        <f t="shared" ca="1" si="396"/>
        <v>79.620906437046685</v>
      </c>
      <c r="K2131" s="38" t="str">
        <f t="shared" ca="1" si="397"/>
        <v>-</v>
      </c>
      <c r="L2131" s="38">
        <f t="shared" ca="1" si="398"/>
        <v>86.218302454464563</v>
      </c>
      <c r="M2131" s="38">
        <f t="shared" ca="1" si="399"/>
        <v>67.665901017644117</v>
      </c>
      <c r="N2131" s="38">
        <f t="shared" ca="1" si="400"/>
        <v>82.101068335943964</v>
      </c>
      <c r="O2131" s="38" t="str">
        <f t="shared" ca="1" si="401"/>
        <v>-</v>
      </c>
      <c r="P2131" s="38">
        <f t="shared" ca="1" si="402"/>
        <v>74.317918667933412</v>
      </c>
      <c r="Q2131" s="38">
        <f t="shared" ca="1" si="403"/>
        <v>83.595956426931764</v>
      </c>
      <c r="R2131" s="38">
        <f t="shared" ca="1" si="404"/>
        <v>93.589511759232209</v>
      </c>
      <c r="S2131" s="38">
        <f t="shared" ca="1" si="405"/>
        <v>87.882897383387117</v>
      </c>
      <c r="T2131" s="38">
        <f t="shared" ca="1" si="406"/>
        <v>83.120217544592748</v>
      </c>
      <c r="U2131" s="38" t="str">
        <f t="shared" ca="1" si="407"/>
        <v>-</v>
      </c>
      <c r="V2131" s="38"/>
      <c r="W2131" s="38"/>
    </row>
    <row r="2132" spans="1:23" x14ac:dyDescent="0.35">
      <c r="A2132" s="2" t="str">
        <f>BASE_NOTAS[[#This Row],[Sigla]]&amp;BASE_NOTAS[[#This Row],[CÓDIGO]]</f>
        <v>SCCH_IJ</v>
      </c>
      <c r="B2132" s="4" t="s">
        <v>194</v>
      </c>
      <c r="C2132" s="4" t="s">
        <v>478</v>
      </c>
      <c r="D2132" s="4" t="s">
        <v>151</v>
      </c>
      <c r="E2132" s="42">
        <v>100</v>
      </c>
      <c r="F2132" s="4" t="s">
        <v>611</v>
      </c>
      <c r="G213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213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132" s="38">
        <f t="shared" ca="1" si="396"/>
        <v>100</v>
      </c>
      <c r="K2132" s="38" t="str">
        <f t="shared" ca="1" si="397"/>
        <v>-</v>
      </c>
      <c r="L2132" s="38">
        <f t="shared" ca="1" si="398"/>
        <v>100</v>
      </c>
      <c r="M2132" s="38">
        <f t="shared" ca="1" si="399"/>
        <v>100</v>
      </c>
      <c r="N2132" s="38">
        <f t="shared" ca="1" si="400"/>
        <v>100</v>
      </c>
      <c r="O2132" s="38" t="str">
        <f t="shared" ca="1" si="401"/>
        <v>-</v>
      </c>
      <c r="P2132" s="38">
        <f t="shared" ca="1" si="402"/>
        <v>100</v>
      </c>
      <c r="Q2132" s="38">
        <f t="shared" ca="1" si="403"/>
        <v>100</v>
      </c>
      <c r="R2132" s="38">
        <f t="shared" ca="1" si="404"/>
        <v>100</v>
      </c>
      <c r="S2132" s="38">
        <f t="shared" ca="1" si="405"/>
        <v>100</v>
      </c>
      <c r="T2132" s="38">
        <f t="shared" ca="1" si="406"/>
        <v>100</v>
      </c>
      <c r="U2132" s="38" t="str">
        <f t="shared" ca="1" si="407"/>
        <v>-</v>
      </c>
      <c r="V2132" s="38"/>
      <c r="W2132" s="38"/>
    </row>
    <row r="2133" spans="1:23" x14ac:dyDescent="0.35">
      <c r="A2133" s="2" t="str">
        <f>BASE_NOTAS[[#This Row],[Sigla]]&amp;BASE_NOTAS[[#This Row],[CÓDIGO]]</f>
        <v>SECH_IJ</v>
      </c>
      <c r="B2133" s="4" t="s">
        <v>206</v>
      </c>
      <c r="C2133" s="4" t="s">
        <v>478</v>
      </c>
      <c r="D2133" s="4" t="s">
        <v>151</v>
      </c>
      <c r="E2133" s="42">
        <v>40.043183459762929</v>
      </c>
      <c r="F2133" s="4" t="s">
        <v>611</v>
      </c>
      <c r="G213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33.778004246586953</v>
      </c>
      <c r="H213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133" s="38">
        <f t="shared" ca="1" si="396"/>
        <v>55.217014421012777</v>
      </c>
      <c r="K2133" s="38" t="str">
        <f t="shared" ca="1" si="397"/>
        <v>-</v>
      </c>
      <c r="L2133" s="38">
        <f t="shared" ca="1" si="398"/>
        <v>27.269111173762312</v>
      </c>
      <c r="M2133" s="38">
        <f t="shared" ca="1" si="399"/>
        <v>25.874975242333782</v>
      </c>
      <c r="N2133" s="38">
        <f t="shared" ca="1" si="400"/>
        <v>38.486663491314879</v>
      </c>
      <c r="O2133" s="38" t="str">
        <f t="shared" ca="1" si="401"/>
        <v>-</v>
      </c>
      <c r="P2133" s="38">
        <f t="shared" ca="1" si="402"/>
        <v>13.4741572622115</v>
      </c>
      <c r="Q2133" s="38">
        <f t="shared" ca="1" si="403"/>
        <v>27.984855921527174</v>
      </c>
      <c r="R2133" s="38">
        <f t="shared" ca="1" si="404"/>
        <v>37.898929254056831</v>
      </c>
      <c r="S2133" s="38">
        <f t="shared" ca="1" si="405"/>
        <v>40.043183459762929</v>
      </c>
      <c r="T2133" s="38">
        <f t="shared" ca="1" si="406"/>
        <v>33.778004246586953</v>
      </c>
      <c r="U2133" s="38" t="str">
        <f t="shared" ca="1" si="407"/>
        <v>-</v>
      </c>
      <c r="V2133" s="38"/>
      <c r="W2133" s="38"/>
    </row>
    <row r="2134" spans="1:23" x14ac:dyDescent="0.35">
      <c r="A2134" s="2" t="str">
        <f>BASE_NOTAS[[#This Row],[Sigla]]&amp;BASE_NOTAS[[#This Row],[CÓDIGO]]</f>
        <v>SPCH_IJ</v>
      </c>
      <c r="B2134" s="4" t="s">
        <v>186</v>
      </c>
      <c r="C2134" s="4" t="s">
        <v>478</v>
      </c>
      <c r="D2134" s="4" t="s">
        <v>151</v>
      </c>
      <c r="E2134" s="42">
        <v>82.364899628039822</v>
      </c>
      <c r="F2134" s="4" t="s">
        <v>611</v>
      </c>
      <c r="G213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77.989559257427572</v>
      </c>
      <c r="H213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134" s="38">
        <f t="shared" ca="1" si="396"/>
        <v>57.205945981729243</v>
      </c>
      <c r="K2134" s="38" t="str">
        <f t="shared" ca="1" si="397"/>
        <v>-</v>
      </c>
      <c r="L2134" s="38">
        <f t="shared" ca="1" si="398"/>
        <v>57.164598937428032</v>
      </c>
      <c r="M2134" s="38">
        <f t="shared" ca="1" si="399"/>
        <v>52.391678827565528</v>
      </c>
      <c r="N2134" s="38">
        <f t="shared" ca="1" si="400"/>
        <v>53.226790030438465</v>
      </c>
      <c r="O2134" s="38" t="str">
        <f t="shared" ca="1" si="401"/>
        <v>-</v>
      </c>
      <c r="P2134" s="38">
        <f t="shared" ca="1" si="402"/>
        <v>58.457004566974781</v>
      </c>
      <c r="Q2134" s="38">
        <f t="shared" ca="1" si="403"/>
        <v>77.890564259254475</v>
      </c>
      <c r="R2134" s="38">
        <f t="shared" ca="1" si="404"/>
        <v>81.490726192306497</v>
      </c>
      <c r="S2134" s="38">
        <f t="shared" ca="1" si="405"/>
        <v>82.364899628039822</v>
      </c>
      <c r="T2134" s="38">
        <f t="shared" ca="1" si="406"/>
        <v>77.989559257427572</v>
      </c>
      <c r="U2134" s="38" t="str">
        <f t="shared" ca="1" si="407"/>
        <v>-</v>
      </c>
      <c r="V2134" s="38"/>
      <c r="W2134" s="38"/>
    </row>
    <row r="2135" spans="1:23" x14ac:dyDescent="0.35">
      <c r="A2135" s="2" t="str">
        <f>BASE_NOTAS[[#This Row],[Sigla]]&amp;BASE_NOTAS[[#This Row],[CÓDIGO]]</f>
        <v>TOCH_IJ</v>
      </c>
      <c r="B2135" s="4" t="s">
        <v>185</v>
      </c>
      <c r="C2135" s="4" t="s">
        <v>478</v>
      </c>
      <c r="D2135" s="4" t="s">
        <v>151</v>
      </c>
      <c r="E2135" s="42">
        <v>63.626358639934331</v>
      </c>
      <c r="F2135" s="4" t="s">
        <v>611</v>
      </c>
      <c r="G213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62.346772170080619</v>
      </c>
      <c r="H213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135" s="38">
        <f t="shared" ca="1" si="396"/>
        <v>70.263408532466357</v>
      </c>
      <c r="K2135" s="38" t="str">
        <f t="shared" ca="1" si="397"/>
        <v>-</v>
      </c>
      <c r="L2135" s="38">
        <f t="shared" ca="1" si="398"/>
        <v>63.319063477464567</v>
      </c>
      <c r="M2135" s="38">
        <f t="shared" ca="1" si="399"/>
        <v>37.17690360657798</v>
      </c>
      <c r="N2135" s="38">
        <f t="shared" ca="1" si="400"/>
        <v>48.302341384775119</v>
      </c>
      <c r="O2135" s="38" t="str">
        <f t="shared" ca="1" si="401"/>
        <v>-</v>
      </c>
      <c r="P2135" s="38">
        <f t="shared" ca="1" si="402"/>
        <v>46.430693084473461</v>
      </c>
      <c r="Q2135" s="38">
        <f t="shared" ca="1" si="403"/>
        <v>68.129094102184354</v>
      </c>
      <c r="R2135" s="38">
        <f t="shared" ca="1" si="404"/>
        <v>63.045369428613064</v>
      </c>
      <c r="S2135" s="38">
        <f t="shared" ca="1" si="405"/>
        <v>63.626358639934331</v>
      </c>
      <c r="T2135" s="38">
        <f t="shared" ca="1" si="406"/>
        <v>62.346772170080619</v>
      </c>
      <c r="U2135" s="38" t="str">
        <f t="shared" ca="1" si="407"/>
        <v>-</v>
      </c>
      <c r="V2135" s="38"/>
      <c r="W2135" s="38"/>
    </row>
    <row r="2136" spans="1:23" x14ac:dyDescent="0.35">
      <c r="A2136" s="2" t="str">
        <f>BASE_NOTAS[[#This Row],[Sigla]]&amp;BASE_NOTAS[[#This Row],[CÓDIGO]]</f>
        <v>ACSS_MA</v>
      </c>
      <c r="B2136" s="4" t="s">
        <v>156</v>
      </c>
      <c r="C2136" s="4" t="s">
        <v>80</v>
      </c>
      <c r="D2136" s="4" t="s">
        <v>152</v>
      </c>
      <c r="E2136" s="42">
        <v>87.178854001881007</v>
      </c>
      <c r="F2136" s="4" t="s">
        <v>471</v>
      </c>
      <c r="G213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82.14617825049929</v>
      </c>
      <c r="H213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36" s="38">
        <f t="shared" ca="1" si="396"/>
        <v>51.619706173914977</v>
      </c>
      <c r="K2136" s="38">
        <f t="shared" ca="1" si="397"/>
        <v>59.466465293752549</v>
      </c>
      <c r="L2136" s="38">
        <f t="shared" ca="1" si="398"/>
        <v>51.694163089264514</v>
      </c>
      <c r="M2136" s="38">
        <f t="shared" ca="1" si="399"/>
        <v>55.998722261725099</v>
      </c>
      <c r="N2136" s="38">
        <f t="shared" ca="1" si="400"/>
        <v>58.54962282038052</v>
      </c>
      <c r="O2136" s="38">
        <f t="shared" ca="1" si="401"/>
        <v>96.102043200819992</v>
      </c>
      <c r="P2136" s="38">
        <f t="shared" ca="1" si="402"/>
        <v>85.031969021901403</v>
      </c>
      <c r="Q2136" s="38">
        <f t="shared" ca="1" si="403"/>
        <v>92.123850667095041</v>
      </c>
      <c r="R2136" s="38">
        <f t="shared" ca="1" si="404"/>
        <v>87.178854001881007</v>
      </c>
      <c r="S2136" s="38">
        <f t="shared" ca="1" si="405"/>
        <v>82.14617825049929</v>
      </c>
      <c r="T2136" s="38" t="str">
        <f t="shared" ca="1" si="406"/>
        <v>-</v>
      </c>
      <c r="U2136" s="38" t="str">
        <f t="shared" ca="1" si="407"/>
        <v>-</v>
      </c>
      <c r="V2136" s="38"/>
      <c r="W2136" s="38"/>
    </row>
    <row r="2137" spans="1:23" x14ac:dyDescent="0.35">
      <c r="A2137" s="2" t="str">
        <f>BASE_NOTAS[[#This Row],[Sigla]]&amp;BASE_NOTAS[[#This Row],[CÓDIGO]]</f>
        <v>ALSS_MA</v>
      </c>
      <c r="B2137" s="4" t="s">
        <v>157</v>
      </c>
      <c r="C2137" s="4" t="s">
        <v>80</v>
      </c>
      <c r="D2137" s="4" t="s">
        <v>152</v>
      </c>
      <c r="E2137" s="42">
        <v>56.305252865071857</v>
      </c>
      <c r="F2137" s="4" t="s">
        <v>471</v>
      </c>
      <c r="G213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82.009362162810461</v>
      </c>
      <c r="H213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37" s="38">
        <f t="shared" ca="1" si="396"/>
        <v>73.721491386116895</v>
      </c>
      <c r="K2137" s="38">
        <f t="shared" ca="1" si="397"/>
        <v>82.391024571056562</v>
      </c>
      <c r="L2137" s="38">
        <f t="shared" ca="1" si="398"/>
        <v>98.887852795486381</v>
      </c>
      <c r="M2137" s="38">
        <f t="shared" ca="1" si="399"/>
        <v>78.591093766123876</v>
      </c>
      <c r="N2137" s="38">
        <f t="shared" ca="1" si="400"/>
        <v>62.850008411509023</v>
      </c>
      <c r="O2137" s="38">
        <f t="shared" ca="1" si="401"/>
        <v>73.778696477840768</v>
      </c>
      <c r="P2137" s="38">
        <f t="shared" ca="1" si="402"/>
        <v>86.843491378778651</v>
      </c>
      <c r="Q2137" s="38">
        <f t="shared" ca="1" si="403"/>
        <v>78.498734972217534</v>
      </c>
      <c r="R2137" s="38">
        <f t="shared" ca="1" si="404"/>
        <v>56.305252865071857</v>
      </c>
      <c r="S2137" s="38">
        <f t="shared" ca="1" si="405"/>
        <v>82.009362162810461</v>
      </c>
      <c r="T2137" s="38" t="str">
        <f t="shared" ca="1" si="406"/>
        <v>-</v>
      </c>
      <c r="U2137" s="38" t="str">
        <f t="shared" ca="1" si="407"/>
        <v>-</v>
      </c>
      <c r="V2137" s="38"/>
      <c r="W2137" s="38"/>
    </row>
    <row r="2138" spans="1:23" x14ac:dyDescent="0.35">
      <c r="A2138" s="2" t="str">
        <f>BASE_NOTAS[[#This Row],[Sigla]]&amp;BASE_NOTAS[[#This Row],[CÓDIGO]]</f>
        <v>AMSS_MA</v>
      </c>
      <c r="B2138" s="4" t="s">
        <v>158</v>
      </c>
      <c r="C2138" s="4" t="s">
        <v>80</v>
      </c>
      <c r="D2138" s="4" t="s">
        <v>152</v>
      </c>
      <c r="E2138" s="42">
        <v>35.296964952118358</v>
      </c>
      <c r="F2138" s="4" t="s">
        <v>471</v>
      </c>
      <c r="G213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69.749901541004334</v>
      </c>
      <c r="H213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38" s="38">
        <f t="shared" ca="1" si="396"/>
        <v>49.428837325912824</v>
      </c>
      <c r="K2138" s="38">
        <f t="shared" ca="1" si="397"/>
        <v>45.536394343185179</v>
      </c>
      <c r="L2138" s="38">
        <f t="shared" ca="1" si="398"/>
        <v>29.912610309574333</v>
      </c>
      <c r="M2138" s="38">
        <f t="shared" ca="1" si="399"/>
        <v>0</v>
      </c>
      <c r="N2138" s="38">
        <f t="shared" ca="1" si="400"/>
        <v>22.975053880952757</v>
      </c>
      <c r="O2138" s="38">
        <f t="shared" ca="1" si="401"/>
        <v>48.746663171273376</v>
      </c>
      <c r="P2138" s="38">
        <f t="shared" ca="1" si="402"/>
        <v>58.117092043252711</v>
      </c>
      <c r="Q2138" s="38">
        <f t="shared" ca="1" si="403"/>
        <v>63.581366275690556</v>
      </c>
      <c r="R2138" s="38">
        <f t="shared" ca="1" si="404"/>
        <v>35.296964952118358</v>
      </c>
      <c r="S2138" s="38">
        <f t="shared" ca="1" si="405"/>
        <v>69.749901541004334</v>
      </c>
      <c r="T2138" s="38" t="str">
        <f t="shared" ca="1" si="406"/>
        <v>-</v>
      </c>
      <c r="U2138" s="38" t="str">
        <f t="shared" ca="1" si="407"/>
        <v>-</v>
      </c>
      <c r="V2138" s="38"/>
      <c r="W2138" s="38"/>
    </row>
    <row r="2139" spans="1:23" x14ac:dyDescent="0.35">
      <c r="A2139" s="2" t="str">
        <f>BASE_NOTAS[[#This Row],[Sigla]]&amp;BASE_NOTAS[[#This Row],[CÓDIGO]]</f>
        <v>APSS_MA</v>
      </c>
      <c r="B2139" s="4" t="s">
        <v>184</v>
      </c>
      <c r="C2139" s="4" t="s">
        <v>80</v>
      </c>
      <c r="D2139" s="4" t="s">
        <v>152</v>
      </c>
      <c r="E2139" s="42">
        <v>41.570927045999561</v>
      </c>
      <c r="F2139" s="4" t="s">
        <v>471</v>
      </c>
      <c r="G213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67.292478199222671</v>
      </c>
      <c r="H213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39" s="38">
        <f t="shared" ca="1" si="396"/>
        <v>28.341877664697691</v>
      </c>
      <c r="K2139" s="38">
        <f t="shared" ca="1" si="397"/>
        <v>0</v>
      </c>
      <c r="L2139" s="38">
        <f t="shared" ca="1" si="398"/>
        <v>62.421600832074333</v>
      </c>
      <c r="M2139" s="38">
        <f t="shared" ca="1" si="399"/>
        <v>9.0585300179682093</v>
      </c>
      <c r="N2139" s="38">
        <f t="shared" ca="1" si="400"/>
        <v>80.828795533247046</v>
      </c>
      <c r="O2139" s="38">
        <f t="shared" ca="1" si="401"/>
        <v>54.634614664822998</v>
      </c>
      <c r="P2139" s="38">
        <f t="shared" ca="1" si="402"/>
        <v>87.406192943303509</v>
      </c>
      <c r="Q2139" s="38">
        <f t="shared" ca="1" si="403"/>
        <v>59.112838206755406</v>
      </c>
      <c r="R2139" s="38">
        <f t="shared" ca="1" si="404"/>
        <v>41.570927045999561</v>
      </c>
      <c r="S2139" s="38">
        <f t="shared" ca="1" si="405"/>
        <v>67.292478199222671</v>
      </c>
      <c r="T2139" s="38" t="str">
        <f t="shared" ca="1" si="406"/>
        <v>-</v>
      </c>
      <c r="U2139" s="38" t="str">
        <f t="shared" ca="1" si="407"/>
        <v>-</v>
      </c>
      <c r="V2139" s="38"/>
      <c r="W2139" s="38"/>
    </row>
    <row r="2140" spans="1:23" x14ac:dyDescent="0.35">
      <c r="A2140" s="2" t="str">
        <f>BASE_NOTAS[[#This Row],[Sigla]]&amp;BASE_NOTAS[[#This Row],[CÓDIGO]]</f>
        <v>BASS_MA</v>
      </c>
      <c r="B2140" s="4" t="s">
        <v>187</v>
      </c>
      <c r="C2140" s="4" t="s">
        <v>80</v>
      </c>
      <c r="D2140" s="4" t="s">
        <v>152</v>
      </c>
      <c r="E2140" s="42">
        <v>66.806401380666273</v>
      </c>
      <c r="F2140" s="4" t="s">
        <v>471</v>
      </c>
      <c r="G214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70.357380955131077</v>
      </c>
      <c r="H214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40" s="38">
        <f t="shared" ca="1" si="396"/>
        <v>75.642746400298918</v>
      </c>
      <c r="K2140" s="38">
        <f t="shared" ca="1" si="397"/>
        <v>79.058630827999934</v>
      </c>
      <c r="L2140" s="38">
        <f t="shared" ca="1" si="398"/>
        <v>62.488799541565683</v>
      </c>
      <c r="M2140" s="38">
        <f t="shared" ca="1" si="399"/>
        <v>76.373988087408733</v>
      </c>
      <c r="N2140" s="38">
        <f t="shared" ca="1" si="400"/>
        <v>72.313701524128618</v>
      </c>
      <c r="O2140" s="38">
        <f t="shared" ca="1" si="401"/>
        <v>79.029462394167751</v>
      </c>
      <c r="P2140" s="38">
        <f t="shared" ca="1" si="402"/>
        <v>92.655770963981126</v>
      </c>
      <c r="Q2140" s="38">
        <f t="shared" ca="1" si="403"/>
        <v>89.868576306724478</v>
      </c>
      <c r="R2140" s="38">
        <f t="shared" ca="1" si="404"/>
        <v>66.806401380666273</v>
      </c>
      <c r="S2140" s="38">
        <f t="shared" ca="1" si="405"/>
        <v>70.357380955131077</v>
      </c>
      <c r="T2140" s="38" t="str">
        <f t="shared" ca="1" si="406"/>
        <v>-</v>
      </c>
      <c r="U2140" s="38" t="str">
        <f t="shared" ca="1" si="407"/>
        <v>-</v>
      </c>
      <c r="V2140" s="38"/>
      <c r="W2140" s="38"/>
    </row>
    <row r="2141" spans="1:23" x14ac:dyDescent="0.35">
      <c r="A2141" s="2" t="str">
        <f>BASE_NOTAS[[#This Row],[Sigla]]&amp;BASE_NOTAS[[#This Row],[CÓDIGO]]</f>
        <v>CESS_MA</v>
      </c>
      <c r="B2141" s="4" t="s">
        <v>188</v>
      </c>
      <c r="C2141" s="4" t="s">
        <v>80</v>
      </c>
      <c r="D2141" s="4" t="s">
        <v>152</v>
      </c>
      <c r="E2141" s="42">
        <v>80.368886301578613</v>
      </c>
      <c r="F2141" s="4" t="s">
        <v>471</v>
      </c>
      <c r="G214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81.429151189860377</v>
      </c>
      <c r="H214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41" s="38">
        <f t="shared" ca="1" si="396"/>
        <v>82.297575775766987</v>
      </c>
      <c r="K2141" s="38">
        <f t="shared" ca="1" si="397"/>
        <v>77.60544266732451</v>
      </c>
      <c r="L2141" s="38">
        <f t="shared" ca="1" si="398"/>
        <v>57.523063887907675</v>
      </c>
      <c r="M2141" s="38">
        <f t="shared" ca="1" si="399"/>
        <v>61.349573556812274</v>
      </c>
      <c r="N2141" s="38">
        <f t="shared" ca="1" si="400"/>
        <v>64.979116298988572</v>
      </c>
      <c r="O2141" s="38">
        <f t="shared" ca="1" si="401"/>
        <v>69.15870222894219</v>
      </c>
      <c r="P2141" s="38">
        <f t="shared" ca="1" si="402"/>
        <v>90.632062809003145</v>
      </c>
      <c r="Q2141" s="38">
        <f t="shared" ca="1" si="403"/>
        <v>87.382734934405676</v>
      </c>
      <c r="R2141" s="38">
        <f t="shared" ca="1" si="404"/>
        <v>80.368886301578613</v>
      </c>
      <c r="S2141" s="38">
        <f t="shared" ca="1" si="405"/>
        <v>81.429151189860377</v>
      </c>
      <c r="T2141" s="38" t="str">
        <f t="shared" ca="1" si="406"/>
        <v>-</v>
      </c>
      <c r="U2141" s="38" t="str">
        <f t="shared" ca="1" si="407"/>
        <v>-</v>
      </c>
      <c r="V2141" s="38"/>
      <c r="W2141" s="38"/>
    </row>
    <row r="2142" spans="1:23" x14ac:dyDescent="0.35">
      <c r="A2142" s="2" t="str">
        <f>BASE_NOTAS[[#This Row],[Sigla]]&amp;BASE_NOTAS[[#This Row],[CÓDIGO]]</f>
        <v>DFSS_MA</v>
      </c>
      <c r="B2142" s="4" t="s">
        <v>189</v>
      </c>
      <c r="C2142" s="4" t="s">
        <v>80</v>
      </c>
      <c r="D2142" s="4" t="s">
        <v>152</v>
      </c>
      <c r="E2142" s="42">
        <v>100</v>
      </c>
      <c r="F2142" s="4" t="s">
        <v>471</v>
      </c>
      <c r="G214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99.55251188731404</v>
      </c>
      <c r="H214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42" s="38">
        <f t="shared" ca="1" si="396"/>
        <v>96.387260290025722</v>
      </c>
      <c r="K2142" s="38">
        <f t="shared" ca="1" si="397"/>
        <v>83.777352890197093</v>
      </c>
      <c r="L2142" s="38">
        <f t="shared" ca="1" si="398"/>
        <v>85.666966797263328</v>
      </c>
      <c r="M2142" s="38">
        <f t="shared" ca="1" si="399"/>
        <v>79.696746730793549</v>
      </c>
      <c r="N2142" s="38">
        <f t="shared" ca="1" si="400"/>
        <v>100</v>
      </c>
      <c r="O2142" s="38">
        <f t="shared" ca="1" si="401"/>
        <v>92.963274738634382</v>
      </c>
      <c r="P2142" s="38">
        <f t="shared" ca="1" si="402"/>
        <v>97.150376635495277</v>
      </c>
      <c r="Q2142" s="38">
        <f t="shared" ca="1" si="403"/>
        <v>98.35291121421028</v>
      </c>
      <c r="R2142" s="38">
        <f t="shared" ca="1" si="404"/>
        <v>100</v>
      </c>
      <c r="S2142" s="38">
        <f t="shared" ca="1" si="405"/>
        <v>99.55251188731404</v>
      </c>
      <c r="T2142" s="38" t="str">
        <f t="shared" ca="1" si="406"/>
        <v>-</v>
      </c>
      <c r="U2142" s="38" t="str">
        <f t="shared" ca="1" si="407"/>
        <v>-</v>
      </c>
      <c r="V2142" s="38"/>
      <c r="W2142" s="38"/>
    </row>
    <row r="2143" spans="1:23" x14ac:dyDescent="0.35">
      <c r="A2143" s="2" t="str">
        <f>BASE_NOTAS[[#This Row],[Sigla]]&amp;BASE_NOTAS[[#This Row],[CÓDIGO]]</f>
        <v>ESSS_MA</v>
      </c>
      <c r="B2143" s="4" t="s">
        <v>183</v>
      </c>
      <c r="C2143" s="4" t="s">
        <v>80</v>
      </c>
      <c r="D2143" s="4" t="s">
        <v>152</v>
      </c>
      <c r="E2143" s="42">
        <v>91.970104632317231</v>
      </c>
      <c r="F2143" s="4" t="s">
        <v>471</v>
      </c>
      <c r="G214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84.008846108553584</v>
      </c>
      <c r="H214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43" s="38">
        <f t="shared" ca="1" si="396"/>
        <v>71.736087458210648</v>
      </c>
      <c r="K2143" s="38">
        <f t="shared" ca="1" si="397"/>
        <v>93.835171870992298</v>
      </c>
      <c r="L2143" s="38">
        <f t="shared" ca="1" si="398"/>
        <v>65.281043916544547</v>
      </c>
      <c r="M2143" s="38">
        <f t="shared" ca="1" si="399"/>
        <v>72.937163077832068</v>
      </c>
      <c r="N2143" s="38">
        <f t="shared" ca="1" si="400"/>
        <v>69.079487715025294</v>
      </c>
      <c r="O2143" s="38">
        <f t="shared" ca="1" si="401"/>
        <v>81.51789948488036</v>
      </c>
      <c r="P2143" s="38">
        <f t="shared" ca="1" si="402"/>
        <v>93.599597669918126</v>
      </c>
      <c r="Q2143" s="38">
        <f t="shared" ca="1" si="403"/>
        <v>86.803998386834593</v>
      </c>
      <c r="R2143" s="38">
        <f t="shared" ca="1" si="404"/>
        <v>91.970104632317231</v>
      </c>
      <c r="S2143" s="38">
        <f t="shared" ca="1" si="405"/>
        <v>84.008846108553584</v>
      </c>
      <c r="T2143" s="38" t="str">
        <f t="shared" ca="1" si="406"/>
        <v>-</v>
      </c>
      <c r="U2143" s="38" t="str">
        <f t="shared" ca="1" si="407"/>
        <v>-</v>
      </c>
      <c r="V2143" s="38"/>
      <c r="W2143" s="38"/>
    </row>
    <row r="2144" spans="1:23" x14ac:dyDescent="0.35">
      <c r="A2144" s="2" t="str">
        <f>BASE_NOTAS[[#This Row],[Sigla]]&amp;BASE_NOTAS[[#This Row],[CÓDIGO]]</f>
        <v>GOSS_MA</v>
      </c>
      <c r="B2144" s="4" t="s">
        <v>190</v>
      </c>
      <c r="C2144" s="4" t="s">
        <v>80</v>
      </c>
      <c r="D2144" s="4" t="s">
        <v>152</v>
      </c>
      <c r="E2144" s="42">
        <v>65.434832260937284</v>
      </c>
      <c r="F2144" s="4" t="s">
        <v>471</v>
      </c>
      <c r="G214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45.558854659408773</v>
      </c>
      <c r="H214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44" s="38">
        <f t="shared" ca="1" si="396"/>
        <v>81.13605061097698</v>
      </c>
      <c r="K2144" s="38">
        <f t="shared" ca="1" si="397"/>
        <v>79.933771808352475</v>
      </c>
      <c r="L2144" s="38">
        <f t="shared" ca="1" si="398"/>
        <v>73.963140460582451</v>
      </c>
      <c r="M2144" s="38">
        <f t="shared" ca="1" si="399"/>
        <v>65.675698643742379</v>
      </c>
      <c r="N2144" s="38">
        <f t="shared" ca="1" si="400"/>
        <v>55.396805099140451</v>
      </c>
      <c r="O2144" s="38">
        <f t="shared" ca="1" si="401"/>
        <v>72.580887806264926</v>
      </c>
      <c r="P2144" s="38">
        <f t="shared" ca="1" si="402"/>
        <v>77.725155451109941</v>
      </c>
      <c r="Q2144" s="38">
        <f t="shared" ca="1" si="403"/>
        <v>86.180181044527885</v>
      </c>
      <c r="R2144" s="38">
        <f t="shared" ca="1" si="404"/>
        <v>65.434832260937284</v>
      </c>
      <c r="S2144" s="38">
        <f t="shared" ca="1" si="405"/>
        <v>45.558854659408773</v>
      </c>
      <c r="T2144" s="38" t="str">
        <f t="shared" ca="1" si="406"/>
        <v>-</v>
      </c>
      <c r="U2144" s="38" t="str">
        <f t="shared" ca="1" si="407"/>
        <v>-</v>
      </c>
      <c r="V2144" s="38"/>
      <c r="W2144" s="38"/>
    </row>
    <row r="2145" spans="1:23" x14ac:dyDescent="0.35">
      <c r="A2145" s="2" t="str">
        <f>BASE_NOTAS[[#This Row],[Sigla]]&amp;BASE_NOTAS[[#This Row],[CÓDIGO]]</f>
        <v>MASS_MA</v>
      </c>
      <c r="B2145" s="4" t="s">
        <v>191</v>
      </c>
      <c r="C2145" s="4" t="s">
        <v>80</v>
      </c>
      <c r="D2145" s="4" t="s">
        <v>152</v>
      </c>
      <c r="E2145" s="42">
        <v>35.724753814264062</v>
      </c>
      <c r="F2145" s="4" t="s">
        <v>471</v>
      </c>
      <c r="G214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59.174045387788709</v>
      </c>
      <c r="H214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45" s="38">
        <f t="shared" ca="1" si="396"/>
        <v>38.257122933455257</v>
      </c>
      <c r="K2145" s="38">
        <f t="shared" ca="1" si="397"/>
        <v>31.918378099040297</v>
      </c>
      <c r="L2145" s="38">
        <f t="shared" ca="1" si="398"/>
        <v>13.66601675477051</v>
      </c>
      <c r="M2145" s="38">
        <f t="shared" ca="1" si="399"/>
        <v>35.044984606254275</v>
      </c>
      <c r="N2145" s="38">
        <f t="shared" ca="1" si="400"/>
        <v>39.863138761517526</v>
      </c>
      <c r="O2145" s="38">
        <f t="shared" ca="1" si="401"/>
        <v>65.175836394523202</v>
      </c>
      <c r="P2145" s="38">
        <f t="shared" ca="1" si="402"/>
        <v>76.862242746078863</v>
      </c>
      <c r="Q2145" s="38">
        <f t="shared" ca="1" si="403"/>
        <v>71.925240595191099</v>
      </c>
      <c r="R2145" s="38">
        <f t="shared" ca="1" si="404"/>
        <v>35.724753814264062</v>
      </c>
      <c r="S2145" s="38">
        <f t="shared" ca="1" si="405"/>
        <v>59.174045387788709</v>
      </c>
      <c r="T2145" s="38" t="str">
        <f t="shared" ca="1" si="406"/>
        <v>-</v>
      </c>
      <c r="U2145" s="38" t="str">
        <f t="shared" ca="1" si="407"/>
        <v>-</v>
      </c>
      <c r="V2145" s="38"/>
      <c r="W2145" s="38"/>
    </row>
    <row r="2146" spans="1:23" x14ac:dyDescent="0.35">
      <c r="A2146" s="2" t="str">
        <f>BASE_NOTAS[[#This Row],[Sigla]]&amp;BASE_NOTAS[[#This Row],[CÓDIGO]]</f>
        <v>MGSS_MA</v>
      </c>
      <c r="B2146" s="4" t="s">
        <v>192</v>
      </c>
      <c r="C2146" s="4" t="s">
        <v>80</v>
      </c>
      <c r="D2146" s="4" t="s">
        <v>152</v>
      </c>
      <c r="E2146" s="42">
        <v>84.255145394827252</v>
      </c>
      <c r="F2146" s="4" t="s">
        <v>471</v>
      </c>
      <c r="G214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75.346232013225077</v>
      </c>
      <c r="H214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46" s="38">
        <f t="shared" ca="1" si="396"/>
        <v>88.972874405612771</v>
      </c>
      <c r="K2146" s="38">
        <f t="shared" ca="1" si="397"/>
        <v>91.043099945835479</v>
      </c>
      <c r="L2146" s="38">
        <f t="shared" ca="1" si="398"/>
        <v>88.714737712933015</v>
      </c>
      <c r="M2146" s="38">
        <f t="shared" ca="1" si="399"/>
        <v>86.110719745145147</v>
      </c>
      <c r="N2146" s="38">
        <f t="shared" ca="1" si="400"/>
        <v>80.997371197078962</v>
      </c>
      <c r="O2146" s="38">
        <f t="shared" ca="1" si="401"/>
        <v>93.72330739333816</v>
      </c>
      <c r="P2146" s="38">
        <f t="shared" ca="1" si="402"/>
        <v>96.311475832598276</v>
      </c>
      <c r="Q2146" s="38">
        <f t="shared" ca="1" si="403"/>
        <v>93.330771108707538</v>
      </c>
      <c r="R2146" s="38">
        <f t="shared" ca="1" si="404"/>
        <v>84.255145394827252</v>
      </c>
      <c r="S2146" s="38">
        <f t="shared" ca="1" si="405"/>
        <v>75.346232013225077</v>
      </c>
      <c r="T2146" s="38" t="str">
        <f t="shared" ca="1" si="406"/>
        <v>-</v>
      </c>
      <c r="U2146" s="38" t="str">
        <f t="shared" ca="1" si="407"/>
        <v>-</v>
      </c>
      <c r="V2146" s="38"/>
      <c r="W2146" s="38"/>
    </row>
    <row r="2147" spans="1:23" x14ac:dyDescent="0.35">
      <c r="A2147" s="2" t="str">
        <f>BASE_NOTAS[[#This Row],[Sigla]]&amp;BASE_NOTAS[[#This Row],[CÓDIGO]]</f>
        <v>MSSS_MA</v>
      </c>
      <c r="B2147" s="4" t="s">
        <v>193</v>
      </c>
      <c r="C2147" s="4" t="s">
        <v>80</v>
      </c>
      <c r="D2147" s="4" t="s">
        <v>152</v>
      </c>
      <c r="E2147" s="42">
        <v>70.592346820000614</v>
      </c>
      <c r="F2147" s="4" t="s">
        <v>471</v>
      </c>
      <c r="G214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87.248741728320951</v>
      </c>
      <c r="H214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47" s="38">
        <f t="shared" ca="1" si="396"/>
        <v>56.659398656519528</v>
      </c>
      <c r="K2147" s="38">
        <f t="shared" ca="1" si="397"/>
        <v>63.027172310993492</v>
      </c>
      <c r="L2147" s="38">
        <f t="shared" ca="1" si="398"/>
        <v>68.909570809953834</v>
      </c>
      <c r="M2147" s="38">
        <f t="shared" ca="1" si="399"/>
        <v>51.78596967866639</v>
      </c>
      <c r="N2147" s="38">
        <f t="shared" ca="1" si="400"/>
        <v>63.952971634725557</v>
      </c>
      <c r="O2147" s="38">
        <f t="shared" ca="1" si="401"/>
        <v>94.585477878579098</v>
      </c>
      <c r="P2147" s="38">
        <f t="shared" ca="1" si="402"/>
        <v>76.884593288154136</v>
      </c>
      <c r="Q2147" s="38">
        <f t="shared" ca="1" si="403"/>
        <v>81.663733983587008</v>
      </c>
      <c r="R2147" s="38">
        <f t="shared" ca="1" si="404"/>
        <v>70.592346820000614</v>
      </c>
      <c r="S2147" s="38">
        <f t="shared" ca="1" si="405"/>
        <v>87.248741728320951</v>
      </c>
      <c r="T2147" s="38" t="str">
        <f t="shared" ca="1" si="406"/>
        <v>-</v>
      </c>
      <c r="U2147" s="38" t="str">
        <f t="shared" ca="1" si="407"/>
        <v>-</v>
      </c>
      <c r="V2147" s="38"/>
      <c r="W2147" s="38"/>
    </row>
    <row r="2148" spans="1:23" x14ac:dyDescent="0.35">
      <c r="A2148" s="2" t="str">
        <f>BASE_NOTAS[[#This Row],[Sigla]]&amp;BASE_NOTAS[[#This Row],[CÓDIGO]]</f>
        <v>MTSS_MA</v>
      </c>
      <c r="B2148" s="4" t="s">
        <v>195</v>
      </c>
      <c r="C2148" s="4" t="s">
        <v>80</v>
      </c>
      <c r="D2148" s="4" t="s">
        <v>152</v>
      </c>
      <c r="E2148" s="42">
        <v>58.343400692108375</v>
      </c>
      <c r="F2148" s="4" t="s">
        <v>471</v>
      </c>
      <c r="G214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83.45502653002363</v>
      </c>
      <c r="H214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48" s="38">
        <f t="shared" ca="1" si="396"/>
        <v>52.908604055639842</v>
      </c>
      <c r="K2148" s="38">
        <f t="shared" ca="1" si="397"/>
        <v>50.919135502628471</v>
      </c>
      <c r="L2148" s="38">
        <f t="shared" ca="1" si="398"/>
        <v>47.909538375927774</v>
      </c>
      <c r="M2148" s="38">
        <f t="shared" ca="1" si="399"/>
        <v>58.714181405610731</v>
      </c>
      <c r="N2148" s="38">
        <f t="shared" ca="1" si="400"/>
        <v>44.70865453029068</v>
      </c>
      <c r="O2148" s="38">
        <f t="shared" ca="1" si="401"/>
        <v>62.492721590749532</v>
      </c>
      <c r="P2148" s="38">
        <f t="shared" ca="1" si="402"/>
        <v>67.353835545890064</v>
      </c>
      <c r="Q2148" s="38">
        <f t="shared" ca="1" si="403"/>
        <v>84.201180582483218</v>
      </c>
      <c r="R2148" s="38">
        <f t="shared" ca="1" si="404"/>
        <v>58.343400692108375</v>
      </c>
      <c r="S2148" s="38">
        <f t="shared" ca="1" si="405"/>
        <v>83.45502653002363</v>
      </c>
      <c r="T2148" s="38" t="str">
        <f t="shared" ca="1" si="406"/>
        <v>-</v>
      </c>
      <c r="U2148" s="38" t="str">
        <f t="shared" ca="1" si="407"/>
        <v>-</v>
      </c>
      <c r="V2148" s="38"/>
      <c r="W2148" s="38"/>
    </row>
    <row r="2149" spans="1:23" x14ac:dyDescent="0.35">
      <c r="A2149" s="2" t="str">
        <f>BASE_NOTAS[[#This Row],[Sigla]]&amp;BASE_NOTAS[[#This Row],[CÓDIGO]]</f>
        <v>PASS_MA</v>
      </c>
      <c r="B2149" s="4" t="s">
        <v>196</v>
      </c>
      <c r="C2149" s="4" t="s">
        <v>80</v>
      </c>
      <c r="D2149" s="4" t="s">
        <v>152</v>
      </c>
      <c r="E2149" s="42">
        <v>58.192614986303553</v>
      </c>
      <c r="F2149" s="4" t="s">
        <v>471</v>
      </c>
      <c r="G214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62.159829384884077</v>
      </c>
      <c r="H214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49" s="38">
        <f t="shared" ca="1" si="396"/>
        <v>61.643908119008408</v>
      </c>
      <c r="K2149" s="38">
        <f t="shared" ca="1" si="397"/>
        <v>52.124321349632744</v>
      </c>
      <c r="L2149" s="38">
        <f t="shared" ca="1" si="398"/>
        <v>0</v>
      </c>
      <c r="M2149" s="38">
        <f t="shared" ca="1" si="399"/>
        <v>38.984943447106126</v>
      </c>
      <c r="N2149" s="38">
        <f t="shared" ca="1" si="400"/>
        <v>27.075924964517725</v>
      </c>
      <c r="O2149" s="38">
        <f t="shared" ca="1" si="401"/>
        <v>61.25457064479972</v>
      </c>
      <c r="P2149" s="38">
        <f t="shared" ca="1" si="402"/>
        <v>80.206903010989393</v>
      </c>
      <c r="Q2149" s="38">
        <f t="shared" ca="1" si="403"/>
        <v>68.540940810524603</v>
      </c>
      <c r="R2149" s="38">
        <f t="shared" ca="1" si="404"/>
        <v>58.192614986303553</v>
      </c>
      <c r="S2149" s="38">
        <f t="shared" ca="1" si="405"/>
        <v>62.159829384884077</v>
      </c>
      <c r="T2149" s="38" t="str">
        <f t="shared" ca="1" si="406"/>
        <v>-</v>
      </c>
      <c r="U2149" s="38" t="str">
        <f t="shared" ca="1" si="407"/>
        <v>-</v>
      </c>
      <c r="V2149" s="38"/>
      <c r="W2149" s="38"/>
    </row>
    <row r="2150" spans="1:23" x14ac:dyDescent="0.35">
      <c r="A2150" s="2" t="str">
        <f>BASE_NOTAS[[#This Row],[Sigla]]&amp;BASE_NOTAS[[#This Row],[CÓDIGO]]</f>
        <v>PBSS_MA</v>
      </c>
      <c r="B2150" s="4" t="s">
        <v>197</v>
      </c>
      <c r="C2150" s="4" t="s">
        <v>80</v>
      </c>
      <c r="D2150" s="4" t="s">
        <v>152</v>
      </c>
      <c r="E2150" s="42">
        <v>69.595225075814952</v>
      </c>
      <c r="F2150" s="4" t="s">
        <v>471</v>
      </c>
      <c r="G215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77.872091116998149</v>
      </c>
      <c r="H215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50" s="38">
        <f t="shared" ca="1" si="396"/>
        <v>70.016784745356077</v>
      </c>
      <c r="K2150" s="38">
        <f t="shared" ca="1" si="397"/>
        <v>54.187878226141628</v>
      </c>
      <c r="L2150" s="38">
        <f t="shared" ca="1" si="398"/>
        <v>60.02436907685869</v>
      </c>
      <c r="M2150" s="38">
        <f t="shared" ca="1" si="399"/>
        <v>75.192177795989238</v>
      </c>
      <c r="N2150" s="38">
        <f t="shared" ca="1" si="400"/>
        <v>59.149471519715711</v>
      </c>
      <c r="O2150" s="38">
        <f t="shared" ca="1" si="401"/>
        <v>66.842575319003359</v>
      </c>
      <c r="P2150" s="38">
        <f t="shared" ca="1" si="402"/>
        <v>82.301370640766592</v>
      </c>
      <c r="Q2150" s="38">
        <f t="shared" ca="1" si="403"/>
        <v>92.126764759901377</v>
      </c>
      <c r="R2150" s="38">
        <f t="shared" ca="1" si="404"/>
        <v>69.595225075814952</v>
      </c>
      <c r="S2150" s="38">
        <f t="shared" ca="1" si="405"/>
        <v>77.872091116998149</v>
      </c>
      <c r="T2150" s="38" t="str">
        <f t="shared" ca="1" si="406"/>
        <v>-</v>
      </c>
      <c r="U2150" s="38" t="str">
        <f t="shared" ca="1" si="407"/>
        <v>-</v>
      </c>
      <c r="V2150" s="38"/>
      <c r="W2150" s="38"/>
    </row>
    <row r="2151" spans="1:23" x14ac:dyDescent="0.35">
      <c r="A2151" s="2" t="str">
        <f>BASE_NOTAS[[#This Row],[Sigla]]&amp;BASE_NOTAS[[#This Row],[CÓDIGO]]</f>
        <v>PESS_MA</v>
      </c>
      <c r="B2151" s="4" t="s">
        <v>198</v>
      </c>
      <c r="C2151" s="4" t="s">
        <v>80</v>
      </c>
      <c r="D2151" s="4" t="s">
        <v>152</v>
      </c>
      <c r="E2151" s="42">
        <v>72.949369420239805</v>
      </c>
      <c r="F2151" s="4" t="s">
        <v>471</v>
      </c>
      <c r="G215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87.826889090273539</v>
      </c>
      <c r="H215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51" s="38">
        <f t="shared" ca="1" si="396"/>
        <v>66.658325845611785</v>
      </c>
      <c r="K2151" s="38">
        <f t="shared" ca="1" si="397"/>
        <v>81.717504576519374</v>
      </c>
      <c r="L2151" s="38">
        <f t="shared" ca="1" si="398"/>
        <v>61.562659683676394</v>
      </c>
      <c r="M2151" s="38">
        <f t="shared" ca="1" si="399"/>
        <v>72.522865514556202</v>
      </c>
      <c r="N2151" s="38">
        <f t="shared" ca="1" si="400"/>
        <v>74.472039384632737</v>
      </c>
      <c r="O2151" s="38">
        <f t="shared" ca="1" si="401"/>
        <v>81.721402839268904</v>
      </c>
      <c r="P2151" s="38">
        <f t="shared" ca="1" si="402"/>
        <v>100</v>
      </c>
      <c r="Q2151" s="38">
        <f t="shared" ca="1" si="403"/>
        <v>92.016392200927186</v>
      </c>
      <c r="R2151" s="38">
        <f t="shared" ca="1" si="404"/>
        <v>72.949369420239805</v>
      </c>
      <c r="S2151" s="38">
        <f t="shared" ca="1" si="405"/>
        <v>87.826889090273539</v>
      </c>
      <c r="T2151" s="38" t="str">
        <f t="shared" ca="1" si="406"/>
        <v>-</v>
      </c>
      <c r="U2151" s="38" t="str">
        <f t="shared" ca="1" si="407"/>
        <v>-</v>
      </c>
      <c r="V2151" s="38"/>
      <c r="W2151" s="38"/>
    </row>
    <row r="2152" spans="1:23" x14ac:dyDescent="0.35">
      <c r="A2152" s="2" t="str">
        <f>BASE_NOTAS[[#This Row],[Sigla]]&amp;BASE_NOTAS[[#This Row],[CÓDIGO]]</f>
        <v>PISS_MA</v>
      </c>
      <c r="B2152" s="4" t="s">
        <v>199</v>
      </c>
      <c r="C2152" s="4" t="s">
        <v>80</v>
      </c>
      <c r="D2152" s="4" t="s">
        <v>152</v>
      </c>
      <c r="E2152" s="42">
        <v>74.16945142902108</v>
      </c>
      <c r="F2152" s="4" t="s">
        <v>471</v>
      </c>
      <c r="G215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49.388948458083561</v>
      </c>
      <c r="H215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52" s="38">
        <f t="shared" ca="1" si="396"/>
        <v>51.791761141235483</v>
      </c>
      <c r="K2152" s="38">
        <f t="shared" ca="1" si="397"/>
        <v>56.593248215123317</v>
      </c>
      <c r="L2152" s="38">
        <f t="shared" ca="1" si="398"/>
        <v>42.797202084193266</v>
      </c>
      <c r="M2152" s="38">
        <f t="shared" ca="1" si="399"/>
        <v>37.014221556094661</v>
      </c>
      <c r="N2152" s="38">
        <f t="shared" ca="1" si="400"/>
        <v>36.33874127031099</v>
      </c>
      <c r="O2152" s="38">
        <f t="shared" ca="1" si="401"/>
        <v>71.738587533303303</v>
      </c>
      <c r="P2152" s="38">
        <f t="shared" ca="1" si="402"/>
        <v>81.819812300034968</v>
      </c>
      <c r="Q2152" s="38">
        <f t="shared" ca="1" si="403"/>
        <v>70.411671266282639</v>
      </c>
      <c r="R2152" s="38">
        <f t="shared" ca="1" si="404"/>
        <v>74.16945142902108</v>
      </c>
      <c r="S2152" s="38">
        <f t="shared" ca="1" si="405"/>
        <v>49.388948458083561</v>
      </c>
      <c r="T2152" s="38" t="str">
        <f t="shared" ca="1" si="406"/>
        <v>-</v>
      </c>
      <c r="U2152" s="38" t="str">
        <f t="shared" ca="1" si="407"/>
        <v>-</v>
      </c>
      <c r="V2152" s="38"/>
      <c r="W2152" s="38"/>
    </row>
    <row r="2153" spans="1:23" x14ac:dyDescent="0.35">
      <c r="A2153" s="2" t="str">
        <f>BASE_NOTAS[[#This Row],[Sigla]]&amp;BASE_NOTAS[[#This Row],[CÓDIGO]]</f>
        <v>PRSS_MA</v>
      </c>
      <c r="B2153" s="4" t="s">
        <v>200</v>
      </c>
      <c r="C2153" s="4" t="s">
        <v>80</v>
      </c>
      <c r="D2153" s="4" t="s">
        <v>152</v>
      </c>
      <c r="E2153" s="42">
        <v>82.711150050418837</v>
      </c>
      <c r="F2153" s="4" t="s">
        <v>471</v>
      </c>
      <c r="G215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70.012863850548911</v>
      </c>
      <c r="H215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53" s="38">
        <f t="shared" ca="1" si="396"/>
        <v>81.079544432160645</v>
      </c>
      <c r="K2153" s="38">
        <f t="shared" ca="1" si="397"/>
        <v>86.439192083586263</v>
      </c>
      <c r="L2153" s="38">
        <f t="shared" ca="1" si="398"/>
        <v>100</v>
      </c>
      <c r="M2153" s="38">
        <f t="shared" ca="1" si="399"/>
        <v>95.258782070577809</v>
      </c>
      <c r="N2153" s="38">
        <f t="shared" ca="1" si="400"/>
        <v>77.184711073087939</v>
      </c>
      <c r="O2153" s="38">
        <f t="shared" ca="1" si="401"/>
        <v>90.494596424197269</v>
      </c>
      <c r="P2153" s="38">
        <f t="shared" ca="1" si="402"/>
        <v>83.240597760604473</v>
      </c>
      <c r="Q2153" s="38">
        <f t="shared" ca="1" si="403"/>
        <v>93.813020083423893</v>
      </c>
      <c r="R2153" s="38">
        <f t="shared" ca="1" si="404"/>
        <v>82.711150050418837</v>
      </c>
      <c r="S2153" s="38">
        <f t="shared" ca="1" si="405"/>
        <v>70.012863850548911</v>
      </c>
      <c r="T2153" s="38" t="str">
        <f t="shared" ca="1" si="406"/>
        <v>-</v>
      </c>
      <c r="U2153" s="38" t="str">
        <f t="shared" ca="1" si="407"/>
        <v>-</v>
      </c>
      <c r="V2153" s="38"/>
      <c r="W2153" s="38"/>
    </row>
    <row r="2154" spans="1:23" x14ac:dyDescent="0.35">
      <c r="A2154" s="2" t="str">
        <f>BASE_NOTAS[[#This Row],[Sigla]]&amp;BASE_NOTAS[[#This Row],[CÓDIGO]]</f>
        <v>RJSS_MA</v>
      </c>
      <c r="B2154" s="4" t="s">
        <v>201</v>
      </c>
      <c r="C2154" s="4" t="s">
        <v>80</v>
      </c>
      <c r="D2154" s="4" t="s">
        <v>152</v>
      </c>
      <c r="E2154" s="42">
        <v>51.534826747815004</v>
      </c>
      <c r="F2154" s="4" t="s">
        <v>471</v>
      </c>
      <c r="G215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71.400239073319952</v>
      </c>
      <c r="H215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54" s="38">
        <f t="shared" ca="1" si="396"/>
        <v>71.6501856283314</v>
      </c>
      <c r="K2154" s="38">
        <f t="shared" ca="1" si="397"/>
        <v>68.148087739893271</v>
      </c>
      <c r="L2154" s="38">
        <f t="shared" ca="1" si="398"/>
        <v>44.150383079091036</v>
      </c>
      <c r="M2154" s="38">
        <f t="shared" ca="1" si="399"/>
        <v>73.162994908224917</v>
      </c>
      <c r="N2154" s="38">
        <f t="shared" ca="1" si="400"/>
        <v>56.226827455767165</v>
      </c>
      <c r="O2154" s="38">
        <f t="shared" ca="1" si="401"/>
        <v>73.751333246053832</v>
      </c>
      <c r="P2154" s="38">
        <f t="shared" ca="1" si="402"/>
        <v>78.042091180462364</v>
      </c>
      <c r="Q2154" s="38">
        <f t="shared" ca="1" si="403"/>
        <v>83.564745544604946</v>
      </c>
      <c r="R2154" s="38">
        <f t="shared" ca="1" si="404"/>
        <v>51.534826747815004</v>
      </c>
      <c r="S2154" s="38">
        <f t="shared" ca="1" si="405"/>
        <v>71.400239073319952</v>
      </c>
      <c r="T2154" s="38" t="str">
        <f t="shared" ca="1" si="406"/>
        <v>-</v>
      </c>
      <c r="U2154" s="38" t="str">
        <f t="shared" ca="1" si="407"/>
        <v>-</v>
      </c>
      <c r="V2154" s="38"/>
      <c r="W2154" s="38"/>
    </row>
    <row r="2155" spans="1:23" x14ac:dyDescent="0.35">
      <c r="A2155" s="2" t="str">
        <f>BASE_NOTAS[[#This Row],[Sigla]]&amp;BASE_NOTAS[[#This Row],[CÓDIGO]]</f>
        <v>RNSS_MA</v>
      </c>
      <c r="B2155" s="4" t="s">
        <v>202</v>
      </c>
      <c r="C2155" s="4" t="s">
        <v>80</v>
      </c>
      <c r="D2155" s="4" t="s">
        <v>152</v>
      </c>
      <c r="E2155" s="42">
        <v>70.455945586903297</v>
      </c>
      <c r="F2155" s="4" t="s">
        <v>471</v>
      </c>
      <c r="G215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62.283710210532703</v>
      </c>
      <c r="H215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55" s="38">
        <f t="shared" ca="1" si="396"/>
        <v>84.373876189842662</v>
      </c>
      <c r="K2155" s="38">
        <f t="shared" ca="1" si="397"/>
        <v>73.247290976409403</v>
      </c>
      <c r="L2155" s="38">
        <f t="shared" ca="1" si="398"/>
        <v>50.359884301109147</v>
      </c>
      <c r="M2155" s="38">
        <f t="shared" ca="1" si="399"/>
        <v>81.867583552053546</v>
      </c>
      <c r="N2155" s="38">
        <f t="shared" ca="1" si="400"/>
        <v>59.97401858173172</v>
      </c>
      <c r="O2155" s="38">
        <f t="shared" ca="1" si="401"/>
        <v>80.838070450299611</v>
      </c>
      <c r="P2155" s="38">
        <f t="shared" ca="1" si="402"/>
        <v>80.562539152323865</v>
      </c>
      <c r="Q2155" s="38">
        <f t="shared" ca="1" si="403"/>
        <v>83.190117919424694</v>
      </c>
      <c r="R2155" s="38">
        <f t="shared" ca="1" si="404"/>
        <v>70.455945586903297</v>
      </c>
      <c r="S2155" s="38">
        <f t="shared" ca="1" si="405"/>
        <v>62.283710210532703</v>
      </c>
      <c r="T2155" s="38" t="str">
        <f t="shared" ca="1" si="406"/>
        <v>-</v>
      </c>
      <c r="U2155" s="38" t="str">
        <f t="shared" ca="1" si="407"/>
        <v>-</v>
      </c>
      <c r="V2155" s="38"/>
      <c r="W2155" s="38"/>
    </row>
    <row r="2156" spans="1:23" x14ac:dyDescent="0.35">
      <c r="A2156" s="2" t="str">
        <f>BASE_NOTAS[[#This Row],[Sigla]]&amp;BASE_NOTAS[[#This Row],[CÓDIGO]]</f>
        <v>ROSS_MA</v>
      </c>
      <c r="B2156" s="4" t="s">
        <v>203</v>
      </c>
      <c r="C2156" s="4" t="s">
        <v>80</v>
      </c>
      <c r="D2156" s="4" t="s">
        <v>152</v>
      </c>
      <c r="E2156" s="42">
        <v>88.767226409632414</v>
      </c>
      <c r="F2156" s="4" t="s">
        <v>471</v>
      </c>
      <c r="G215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215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56" s="38">
        <f t="shared" ca="1" si="396"/>
        <v>80.18818884880298</v>
      </c>
      <c r="K2156" s="38">
        <f t="shared" ca="1" si="397"/>
        <v>77.596342367902736</v>
      </c>
      <c r="L2156" s="38">
        <f t="shared" ca="1" si="398"/>
        <v>48.207982141666164</v>
      </c>
      <c r="M2156" s="38">
        <f t="shared" ca="1" si="399"/>
        <v>94.636154571923186</v>
      </c>
      <c r="N2156" s="38">
        <f t="shared" ca="1" si="400"/>
        <v>70.936438838523756</v>
      </c>
      <c r="O2156" s="38">
        <f t="shared" ca="1" si="401"/>
        <v>80.05280348226708</v>
      </c>
      <c r="P2156" s="38">
        <f t="shared" ca="1" si="402"/>
        <v>70.606059754452389</v>
      </c>
      <c r="Q2156" s="38">
        <f t="shared" ca="1" si="403"/>
        <v>88.257510684683325</v>
      </c>
      <c r="R2156" s="38">
        <f t="shared" ca="1" si="404"/>
        <v>88.767226409632414</v>
      </c>
      <c r="S2156" s="38">
        <f t="shared" ca="1" si="405"/>
        <v>100</v>
      </c>
      <c r="T2156" s="38" t="str">
        <f t="shared" ca="1" si="406"/>
        <v>-</v>
      </c>
      <c r="U2156" s="38" t="str">
        <f t="shared" ca="1" si="407"/>
        <v>-</v>
      </c>
      <c r="V2156" s="38"/>
      <c r="W2156" s="38"/>
    </row>
    <row r="2157" spans="1:23" x14ac:dyDescent="0.35">
      <c r="A2157" s="2" t="str">
        <f>BASE_NOTAS[[#This Row],[Sigla]]&amp;BASE_NOTAS[[#This Row],[CÓDIGO]]</f>
        <v>RRSS_MA</v>
      </c>
      <c r="B2157" s="4" t="s">
        <v>204</v>
      </c>
      <c r="C2157" s="4" t="s">
        <v>80</v>
      </c>
      <c r="D2157" s="4" t="s">
        <v>152</v>
      </c>
      <c r="E2157" s="42">
        <v>0</v>
      </c>
      <c r="F2157" s="4" t="s">
        <v>471</v>
      </c>
      <c r="G215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215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57" s="38">
        <f t="shared" ca="1" si="396"/>
        <v>0</v>
      </c>
      <c r="K2157" s="38">
        <f t="shared" ca="1" si="397"/>
        <v>56.766263617404306</v>
      </c>
      <c r="L2157" s="38">
        <f t="shared" ca="1" si="398"/>
        <v>36.487281379242198</v>
      </c>
      <c r="M2157" s="38">
        <f t="shared" ca="1" si="399"/>
        <v>1.7280861958361839</v>
      </c>
      <c r="N2157" s="38">
        <f t="shared" ca="1" si="400"/>
        <v>0</v>
      </c>
      <c r="O2157" s="38">
        <f t="shared" ca="1" si="401"/>
        <v>0</v>
      </c>
      <c r="P2157" s="38">
        <f t="shared" ca="1" si="402"/>
        <v>0</v>
      </c>
      <c r="Q2157" s="38">
        <f t="shared" ca="1" si="403"/>
        <v>0</v>
      </c>
      <c r="R2157" s="38">
        <f t="shared" ca="1" si="404"/>
        <v>0</v>
      </c>
      <c r="S2157" s="38">
        <f t="shared" ca="1" si="405"/>
        <v>0</v>
      </c>
      <c r="T2157" s="38" t="str">
        <f t="shared" ca="1" si="406"/>
        <v>-</v>
      </c>
      <c r="U2157" s="38" t="str">
        <f t="shared" ca="1" si="407"/>
        <v>-</v>
      </c>
      <c r="V2157" s="38"/>
      <c r="W2157" s="38"/>
    </row>
    <row r="2158" spans="1:23" x14ac:dyDescent="0.35">
      <c r="A2158" s="2" t="str">
        <f>BASE_NOTAS[[#This Row],[Sigla]]&amp;BASE_NOTAS[[#This Row],[CÓDIGO]]</f>
        <v>RSSS_MA</v>
      </c>
      <c r="B2158" s="4" t="s">
        <v>205</v>
      </c>
      <c r="C2158" s="4" t="s">
        <v>80</v>
      </c>
      <c r="D2158" s="4" t="s">
        <v>152</v>
      </c>
      <c r="E2158" s="42">
        <v>92.817300565823928</v>
      </c>
      <c r="F2158" s="4" t="s">
        <v>471</v>
      </c>
      <c r="G215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85.067305160342201</v>
      </c>
      <c r="H215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58" s="38">
        <f t="shared" ca="1" si="396"/>
        <v>94.073052415796226</v>
      </c>
      <c r="K2158" s="38">
        <f t="shared" ca="1" si="397"/>
        <v>94.488427861352903</v>
      </c>
      <c r="L2158" s="38">
        <f t="shared" ca="1" si="398"/>
        <v>93.515670544915878</v>
      </c>
      <c r="M2158" s="38">
        <f t="shared" ca="1" si="399"/>
        <v>100</v>
      </c>
      <c r="N2158" s="38">
        <f t="shared" ca="1" si="400"/>
        <v>87.135671277520458</v>
      </c>
      <c r="O2158" s="38">
        <f t="shared" ca="1" si="401"/>
        <v>97.379809828657571</v>
      </c>
      <c r="P2158" s="38">
        <f t="shared" ca="1" si="402"/>
        <v>97.0404971755666</v>
      </c>
      <c r="Q2158" s="38">
        <f t="shared" ca="1" si="403"/>
        <v>97.183941397048955</v>
      </c>
      <c r="R2158" s="38">
        <f t="shared" ca="1" si="404"/>
        <v>92.817300565823928</v>
      </c>
      <c r="S2158" s="38">
        <f t="shared" ca="1" si="405"/>
        <v>85.067305160342201</v>
      </c>
      <c r="T2158" s="38" t="str">
        <f t="shared" ca="1" si="406"/>
        <v>-</v>
      </c>
      <c r="U2158" s="38" t="str">
        <f t="shared" ca="1" si="407"/>
        <v>-</v>
      </c>
      <c r="V2158" s="38"/>
      <c r="W2158" s="38"/>
    </row>
    <row r="2159" spans="1:23" x14ac:dyDescent="0.35">
      <c r="A2159" s="2" t="str">
        <f>BASE_NOTAS[[#This Row],[Sigla]]&amp;BASE_NOTAS[[#This Row],[CÓDIGO]]</f>
        <v>SCSS_MA</v>
      </c>
      <c r="B2159" s="4" t="s">
        <v>194</v>
      </c>
      <c r="C2159" s="4" t="s">
        <v>80</v>
      </c>
      <c r="D2159" s="4" t="s">
        <v>152</v>
      </c>
      <c r="E2159" s="42">
        <v>96.865860850334926</v>
      </c>
      <c r="F2159" s="4" t="s">
        <v>471</v>
      </c>
      <c r="G215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85.363994100383408</v>
      </c>
      <c r="H215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59" s="38">
        <f t="shared" ca="1" si="396"/>
        <v>100</v>
      </c>
      <c r="K2159" s="38">
        <f t="shared" ca="1" si="397"/>
        <v>100</v>
      </c>
      <c r="L2159" s="38">
        <f t="shared" ca="1" si="398"/>
        <v>90.581297791732837</v>
      </c>
      <c r="M2159" s="38">
        <f t="shared" ca="1" si="399"/>
        <v>98.158440608641556</v>
      </c>
      <c r="N2159" s="38">
        <f t="shared" ca="1" si="400"/>
        <v>89.36605802598605</v>
      </c>
      <c r="O2159" s="38">
        <f t="shared" ca="1" si="401"/>
        <v>100</v>
      </c>
      <c r="P2159" s="38">
        <f t="shared" ca="1" si="402"/>
        <v>93.986501227686787</v>
      </c>
      <c r="Q2159" s="38">
        <f t="shared" ca="1" si="403"/>
        <v>100</v>
      </c>
      <c r="R2159" s="38">
        <f t="shared" ca="1" si="404"/>
        <v>96.865860850334926</v>
      </c>
      <c r="S2159" s="38">
        <f t="shared" ca="1" si="405"/>
        <v>85.363994100383408</v>
      </c>
      <c r="T2159" s="38" t="str">
        <f t="shared" ca="1" si="406"/>
        <v>-</v>
      </c>
      <c r="U2159" s="38" t="str">
        <f t="shared" ca="1" si="407"/>
        <v>-</v>
      </c>
      <c r="V2159" s="38"/>
      <c r="W2159" s="38"/>
    </row>
    <row r="2160" spans="1:23" x14ac:dyDescent="0.35">
      <c r="A2160" s="2" t="str">
        <f>BASE_NOTAS[[#This Row],[Sigla]]&amp;BASE_NOTAS[[#This Row],[CÓDIGO]]</f>
        <v>SESS_MA</v>
      </c>
      <c r="B2160" s="4" t="s">
        <v>206</v>
      </c>
      <c r="C2160" s="4" t="s">
        <v>80</v>
      </c>
      <c r="D2160" s="4" t="s">
        <v>152</v>
      </c>
      <c r="E2160" s="42">
        <v>86.637358901048898</v>
      </c>
      <c r="F2160" s="4" t="s">
        <v>471</v>
      </c>
      <c r="G216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80.307783987718039</v>
      </c>
      <c r="H216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60" s="38">
        <f t="shared" ca="1" si="396"/>
        <v>80.004576407979556</v>
      </c>
      <c r="K2160" s="38">
        <f t="shared" ca="1" si="397"/>
        <v>80.577739757563478</v>
      </c>
      <c r="L2160" s="38">
        <f t="shared" ca="1" si="398"/>
        <v>76.316793662528355</v>
      </c>
      <c r="M2160" s="38">
        <f t="shared" ca="1" si="399"/>
        <v>71.916781019626242</v>
      </c>
      <c r="N2160" s="38">
        <f t="shared" ca="1" si="400"/>
        <v>85.188484810714826</v>
      </c>
      <c r="O2160" s="38">
        <f t="shared" ca="1" si="401"/>
        <v>68.825382673271008</v>
      </c>
      <c r="P2160" s="38">
        <f t="shared" ca="1" si="402"/>
        <v>97.471412214296521</v>
      </c>
      <c r="Q2160" s="38">
        <f t="shared" ca="1" si="403"/>
        <v>67.419538741356448</v>
      </c>
      <c r="R2160" s="38">
        <f t="shared" ca="1" si="404"/>
        <v>86.637358901048898</v>
      </c>
      <c r="S2160" s="38">
        <f t="shared" ca="1" si="405"/>
        <v>80.307783987718039</v>
      </c>
      <c r="T2160" s="38" t="str">
        <f t="shared" ca="1" si="406"/>
        <v>-</v>
      </c>
      <c r="U2160" s="38" t="str">
        <f t="shared" ca="1" si="407"/>
        <v>-</v>
      </c>
      <c r="V2160" s="38"/>
      <c r="W2160" s="38"/>
    </row>
    <row r="2161" spans="1:23" x14ac:dyDescent="0.35">
      <c r="A2161" s="2" t="str">
        <f>BASE_NOTAS[[#This Row],[Sigla]]&amp;BASE_NOTAS[[#This Row],[CÓDIGO]]</f>
        <v>SPSS_MA</v>
      </c>
      <c r="B2161" s="4" t="s">
        <v>186</v>
      </c>
      <c r="C2161" s="4" t="s">
        <v>80</v>
      </c>
      <c r="D2161" s="4" t="s">
        <v>152</v>
      </c>
      <c r="E2161" s="42">
        <v>84.389086005378431</v>
      </c>
      <c r="F2161" s="4" t="s">
        <v>471</v>
      </c>
      <c r="G216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89.856125005509426</v>
      </c>
      <c r="H216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61" s="38">
        <f t="shared" ca="1" si="396"/>
        <v>86.759743004696247</v>
      </c>
      <c r="K2161" s="38">
        <f t="shared" ca="1" si="397"/>
        <v>84.207257561317533</v>
      </c>
      <c r="L2161" s="38">
        <f t="shared" ca="1" si="398"/>
        <v>69.296500667906059</v>
      </c>
      <c r="M2161" s="38">
        <f t="shared" ca="1" si="399"/>
        <v>84.216319965670024</v>
      </c>
      <c r="N2161" s="38">
        <f t="shared" ca="1" si="400"/>
        <v>76.014277057069776</v>
      </c>
      <c r="O2161" s="38">
        <f t="shared" ca="1" si="401"/>
        <v>88.828258027744241</v>
      </c>
      <c r="P2161" s="38">
        <f t="shared" ca="1" si="402"/>
        <v>98.384997866772366</v>
      </c>
      <c r="Q2161" s="38">
        <f t="shared" ca="1" si="403"/>
        <v>96.524683925166158</v>
      </c>
      <c r="R2161" s="38">
        <f t="shared" ca="1" si="404"/>
        <v>84.389086005378431</v>
      </c>
      <c r="S2161" s="38">
        <f t="shared" ca="1" si="405"/>
        <v>89.856125005509426</v>
      </c>
      <c r="T2161" s="38" t="str">
        <f t="shared" ca="1" si="406"/>
        <v>-</v>
      </c>
      <c r="U2161" s="38" t="str">
        <f t="shared" ca="1" si="407"/>
        <v>-</v>
      </c>
      <c r="V2161" s="38"/>
      <c r="W2161" s="38"/>
    </row>
    <row r="2162" spans="1:23" x14ac:dyDescent="0.35">
      <c r="A2162" s="2" t="str">
        <f>BASE_NOTAS[[#This Row],[Sigla]]&amp;BASE_NOTAS[[#This Row],[CÓDIGO]]</f>
        <v>TOSS_MA</v>
      </c>
      <c r="B2162" s="4" t="s">
        <v>185</v>
      </c>
      <c r="C2162" s="4" t="s">
        <v>80</v>
      </c>
      <c r="D2162" s="4" t="s">
        <v>152</v>
      </c>
      <c r="E2162" s="42">
        <v>64.343093247837118</v>
      </c>
      <c r="F2162" s="4" t="s">
        <v>471</v>
      </c>
      <c r="G216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59.261064406628847</v>
      </c>
      <c r="H216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62" s="38">
        <f t="shared" ca="1" si="396"/>
        <v>52.632670410214288</v>
      </c>
      <c r="K2162" s="38">
        <f t="shared" ca="1" si="397"/>
        <v>56.575674827618236</v>
      </c>
      <c r="L2162" s="38">
        <f t="shared" ca="1" si="398"/>
        <v>17.68725132817768</v>
      </c>
      <c r="M2162" s="38">
        <f t="shared" ca="1" si="399"/>
        <v>98.090571016972248</v>
      </c>
      <c r="N2162" s="38">
        <f t="shared" ca="1" si="400"/>
        <v>55.510248117712521</v>
      </c>
      <c r="O2162" s="38">
        <f t="shared" ca="1" si="401"/>
        <v>74.708940315630542</v>
      </c>
      <c r="P2162" s="38">
        <f t="shared" ca="1" si="402"/>
        <v>62.123815658372934</v>
      </c>
      <c r="Q2162" s="38">
        <f t="shared" ca="1" si="403"/>
        <v>63.45788248147305</v>
      </c>
      <c r="R2162" s="38">
        <f t="shared" ca="1" si="404"/>
        <v>64.343093247837118</v>
      </c>
      <c r="S2162" s="38">
        <f t="shared" ca="1" si="405"/>
        <v>59.261064406628847</v>
      </c>
      <c r="T2162" s="38" t="str">
        <f t="shared" ca="1" si="406"/>
        <v>-</v>
      </c>
      <c r="U2162" s="38" t="str">
        <f t="shared" ca="1" si="407"/>
        <v>-</v>
      </c>
      <c r="V2162" s="38"/>
      <c r="W2162" s="38"/>
    </row>
    <row r="2163" spans="1:23" x14ac:dyDescent="0.35">
      <c r="A2163" s="2" t="str">
        <f>BASE_NOTAS[[#This Row],[Sigla]]&amp;BASE_NOTAS[[#This Row],[CÓDIGO]]</f>
        <v>ACSS_MP</v>
      </c>
      <c r="B2163" s="4" t="s">
        <v>156</v>
      </c>
      <c r="C2163" s="4" t="s">
        <v>81</v>
      </c>
      <c r="D2163" s="4" t="s">
        <v>153</v>
      </c>
      <c r="E2163" s="42">
        <v>79.929019439175946</v>
      </c>
      <c r="F2163" s="4" t="s">
        <v>471</v>
      </c>
      <c r="G216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64.254729122765013</v>
      </c>
      <c r="H216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63" s="38">
        <f t="shared" ca="1" si="396"/>
        <v>72.137649976719871</v>
      </c>
      <c r="K2163" s="38">
        <f t="shared" ca="1" si="397"/>
        <v>40.566040116103039</v>
      </c>
      <c r="L2163" s="38">
        <f t="shared" ca="1" si="398"/>
        <v>23.361366610297509</v>
      </c>
      <c r="M2163" s="38">
        <f t="shared" ca="1" si="399"/>
        <v>44.316178453214604</v>
      </c>
      <c r="N2163" s="38">
        <f t="shared" ca="1" si="400"/>
        <v>40.41604001942305</v>
      </c>
      <c r="O2163" s="38">
        <f t="shared" ca="1" si="401"/>
        <v>48.617456941434348</v>
      </c>
      <c r="P2163" s="38">
        <f t="shared" ca="1" si="402"/>
        <v>79.219850197814239</v>
      </c>
      <c r="Q2163" s="38">
        <f t="shared" ca="1" si="403"/>
        <v>73.958684333894666</v>
      </c>
      <c r="R2163" s="38">
        <f t="shared" ca="1" si="404"/>
        <v>79.929019439175946</v>
      </c>
      <c r="S2163" s="38">
        <f t="shared" ca="1" si="405"/>
        <v>64.254729122765013</v>
      </c>
      <c r="T2163" s="38" t="str">
        <f t="shared" ca="1" si="406"/>
        <v>-</v>
      </c>
      <c r="U2163" s="38" t="str">
        <f t="shared" ca="1" si="407"/>
        <v>-</v>
      </c>
      <c r="V2163" s="38"/>
      <c r="W2163" s="38"/>
    </row>
    <row r="2164" spans="1:23" x14ac:dyDescent="0.35">
      <c r="A2164" s="2" t="str">
        <f>BASE_NOTAS[[#This Row],[Sigla]]&amp;BASE_NOTAS[[#This Row],[CÓDIGO]]</f>
        <v>ALSS_MP</v>
      </c>
      <c r="B2164" s="4" t="s">
        <v>157</v>
      </c>
      <c r="C2164" s="4" t="s">
        <v>81</v>
      </c>
      <c r="D2164" s="4" t="s">
        <v>153</v>
      </c>
      <c r="E2164" s="42">
        <v>46.954933906143957</v>
      </c>
      <c r="F2164" s="4" t="s">
        <v>471</v>
      </c>
      <c r="G216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14.344973396474074</v>
      </c>
      <c r="H216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64" s="38">
        <f t="shared" ca="1" si="396"/>
        <v>2.2729355521950225</v>
      </c>
      <c r="K2164" s="38">
        <f t="shared" ca="1" si="397"/>
        <v>15.096110741093909</v>
      </c>
      <c r="L2164" s="38">
        <f t="shared" ca="1" si="398"/>
        <v>21.212406170287252</v>
      </c>
      <c r="M2164" s="38">
        <f t="shared" ca="1" si="399"/>
        <v>43.598124398168714</v>
      </c>
      <c r="N2164" s="38">
        <f t="shared" ca="1" si="400"/>
        <v>36.206672185559249</v>
      </c>
      <c r="O2164" s="38">
        <f t="shared" ca="1" si="401"/>
        <v>27.444138164024565</v>
      </c>
      <c r="P2164" s="38">
        <f t="shared" ca="1" si="402"/>
        <v>46.691694334397084</v>
      </c>
      <c r="Q2164" s="38">
        <f t="shared" ca="1" si="403"/>
        <v>30.632607142389801</v>
      </c>
      <c r="R2164" s="38">
        <f t="shared" ca="1" si="404"/>
        <v>46.954933906143957</v>
      </c>
      <c r="S2164" s="38">
        <f t="shared" ca="1" si="405"/>
        <v>14.344973396474074</v>
      </c>
      <c r="T2164" s="38" t="str">
        <f t="shared" ca="1" si="406"/>
        <v>-</v>
      </c>
      <c r="U2164" s="38" t="str">
        <f t="shared" ca="1" si="407"/>
        <v>-</v>
      </c>
      <c r="V2164" s="38"/>
      <c r="W2164" s="38"/>
    </row>
    <row r="2165" spans="1:23" x14ac:dyDescent="0.35">
      <c r="A2165" s="2" t="str">
        <f>BASE_NOTAS[[#This Row],[Sigla]]&amp;BASE_NOTAS[[#This Row],[CÓDIGO]]</f>
        <v>AMSS_MP</v>
      </c>
      <c r="B2165" s="4" t="s">
        <v>158</v>
      </c>
      <c r="C2165" s="4" t="s">
        <v>81</v>
      </c>
      <c r="D2165" s="4" t="s">
        <v>153</v>
      </c>
      <c r="E2165" s="42">
        <v>59.544943230922456</v>
      </c>
      <c r="F2165" s="4" t="s">
        <v>471</v>
      </c>
      <c r="G216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49.073787087670354</v>
      </c>
      <c r="H216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65" s="38">
        <f t="shared" ca="1" si="396"/>
        <v>41.082702405572448</v>
      </c>
      <c r="K2165" s="38">
        <f t="shared" ca="1" si="397"/>
        <v>52.131858146205303</v>
      </c>
      <c r="L2165" s="38">
        <f t="shared" ca="1" si="398"/>
        <v>47.821261684556184</v>
      </c>
      <c r="M2165" s="38">
        <f t="shared" ca="1" si="399"/>
        <v>53.125138797285523</v>
      </c>
      <c r="N2165" s="38">
        <f t="shared" ca="1" si="400"/>
        <v>19.338570384905111</v>
      </c>
      <c r="O2165" s="38">
        <f t="shared" ca="1" si="401"/>
        <v>48.280261438984226</v>
      </c>
      <c r="P2165" s="38">
        <f t="shared" ca="1" si="402"/>
        <v>27.347330133582233</v>
      </c>
      <c r="Q2165" s="38">
        <f t="shared" ca="1" si="403"/>
        <v>31.000394944513118</v>
      </c>
      <c r="R2165" s="38">
        <f t="shared" ca="1" si="404"/>
        <v>59.544943230922456</v>
      </c>
      <c r="S2165" s="38">
        <f t="shared" ca="1" si="405"/>
        <v>49.073787087670354</v>
      </c>
      <c r="T2165" s="38" t="str">
        <f t="shared" ca="1" si="406"/>
        <v>-</v>
      </c>
      <c r="U2165" s="38" t="str">
        <f t="shared" ca="1" si="407"/>
        <v>-</v>
      </c>
      <c r="V2165" s="38"/>
      <c r="W2165" s="38"/>
    </row>
    <row r="2166" spans="1:23" x14ac:dyDescent="0.35">
      <c r="A2166" s="2" t="str">
        <f>BASE_NOTAS[[#This Row],[Sigla]]&amp;BASE_NOTAS[[#This Row],[CÓDIGO]]</f>
        <v>APSS_MP</v>
      </c>
      <c r="B2166" s="4" t="s">
        <v>184</v>
      </c>
      <c r="C2166" s="4" t="s">
        <v>81</v>
      </c>
      <c r="D2166" s="4" t="s">
        <v>153</v>
      </c>
      <c r="E2166" s="42">
        <v>0</v>
      </c>
      <c r="F2166" s="4" t="s">
        <v>471</v>
      </c>
      <c r="G216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216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66" s="38">
        <f t="shared" ca="1" si="396"/>
        <v>51.437053564144996</v>
      </c>
      <c r="K2166" s="38">
        <f t="shared" ca="1" si="397"/>
        <v>39.951755692310954</v>
      </c>
      <c r="L2166" s="38">
        <f t="shared" ca="1" si="398"/>
        <v>41.29248430241865</v>
      </c>
      <c r="M2166" s="38">
        <f t="shared" ca="1" si="399"/>
        <v>32.143002810597082</v>
      </c>
      <c r="N2166" s="38">
        <f t="shared" ca="1" si="400"/>
        <v>0</v>
      </c>
      <c r="O2166" s="38">
        <f t="shared" ca="1" si="401"/>
        <v>18.965360725799627</v>
      </c>
      <c r="P2166" s="38">
        <f t="shared" ca="1" si="402"/>
        <v>0</v>
      </c>
      <c r="Q2166" s="38">
        <f t="shared" ca="1" si="403"/>
        <v>8.7315768535803073</v>
      </c>
      <c r="R2166" s="38">
        <f t="shared" ca="1" si="404"/>
        <v>0</v>
      </c>
      <c r="S2166" s="38">
        <f t="shared" ca="1" si="405"/>
        <v>0</v>
      </c>
      <c r="T2166" s="38" t="str">
        <f t="shared" ca="1" si="406"/>
        <v>-</v>
      </c>
      <c r="U2166" s="38" t="str">
        <f t="shared" ca="1" si="407"/>
        <v>-</v>
      </c>
      <c r="V2166" s="38"/>
      <c r="W2166" s="38"/>
    </row>
    <row r="2167" spans="1:23" x14ac:dyDescent="0.35">
      <c r="A2167" s="2" t="str">
        <f>BASE_NOTAS[[#This Row],[Sigla]]&amp;BASE_NOTAS[[#This Row],[CÓDIGO]]</f>
        <v>BASS_MP</v>
      </c>
      <c r="B2167" s="4" t="s">
        <v>187</v>
      </c>
      <c r="C2167" s="4" t="s">
        <v>81</v>
      </c>
      <c r="D2167" s="4" t="s">
        <v>153</v>
      </c>
      <c r="E2167" s="42">
        <v>31.368403668875786</v>
      </c>
      <c r="F2167" s="4" t="s">
        <v>471</v>
      </c>
      <c r="G216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2.4970260019208155</v>
      </c>
      <c r="H216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67" s="38">
        <f t="shared" ca="1" si="396"/>
        <v>22.904198868804841</v>
      </c>
      <c r="K2167" s="38">
        <f t="shared" ca="1" si="397"/>
        <v>18.204552542316065</v>
      </c>
      <c r="L2167" s="38">
        <f t="shared" ca="1" si="398"/>
        <v>21.210474933319858</v>
      </c>
      <c r="M2167" s="38">
        <f t="shared" ca="1" si="399"/>
        <v>26.763798128852059</v>
      </c>
      <c r="N2167" s="38">
        <f t="shared" ca="1" si="400"/>
        <v>1.7086916759958228</v>
      </c>
      <c r="O2167" s="38">
        <f t="shared" ca="1" si="401"/>
        <v>0</v>
      </c>
      <c r="P2167" s="38">
        <f t="shared" ca="1" si="402"/>
        <v>5.6093343461576524</v>
      </c>
      <c r="Q2167" s="38">
        <f t="shared" ca="1" si="403"/>
        <v>0</v>
      </c>
      <c r="R2167" s="38">
        <f t="shared" ca="1" si="404"/>
        <v>31.368403668875786</v>
      </c>
      <c r="S2167" s="38">
        <f t="shared" ca="1" si="405"/>
        <v>2.4970260019208155</v>
      </c>
      <c r="T2167" s="38" t="str">
        <f t="shared" ca="1" si="406"/>
        <v>-</v>
      </c>
      <c r="U2167" s="38" t="str">
        <f t="shared" ca="1" si="407"/>
        <v>-</v>
      </c>
      <c r="V2167" s="38"/>
      <c r="W2167" s="38"/>
    </row>
    <row r="2168" spans="1:23" x14ac:dyDescent="0.35">
      <c r="A2168" s="2" t="str">
        <f>BASE_NOTAS[[#This Row],[Sigla]]&amp;BASE_NOTAS[[#This Row],[CÓDIGO]]</f>
        <v>CESS_MP</v>
      </c>
      <c r="B2168" s="4" t="s">
        <v>188</v>
      </c>
      <c r="C2168" s="4" t="s">
        <v>81</v>
      </c>
      <c r="D2168" s="4" t="s">
        <v>153</v>
      </c>
      <c r="E2168" s="42">
        <v>52.325161920114724</v>
      </c>
      <c r="F2168" s="4" t="s">
        <v>471</v>
      </c>
      <c r="G216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14.523460462895628</v>
      </c>
      <c r="H216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68" s="38">
        <f t="shared" ca="1" si="396"/>
        <v>7.6841756897768505</v>
      </c>
      <c r="K2168" s="38">
        <f t="shared" ca="1" si="397"/>
        <v>34.249836712715847</v>
      </c>
      <c r="L2168" s="38">
        <f t="shared" ca="1" si="398"/>
        <v>5.5961956749291346</v>
      </c>
      <c r="M2168" s="38">
        <f t="shared" ca="1" si="399"/>
        <v>21.62215897186195</v>
      </c>
      <c r="N2168" s="38">
        <f t="shared" ca="1" si="400"/>
        <v>50.131208205395808</v>
      </c>
      <c r="O2168" s="38">
        <f t="shared" ca="1" si="401"/>
        <v>3.0002046910972524</v>
      </c>
      <c r="P2168" s="38">
        <f t="shared" ca="1" si="402"/>
        <v>27.702486467319432</v>
      </c>
      <c r="Q2168" s="38">
        <f t="shared" ca="1" si="403"/>
        <v>29.718054400618911</v>
      </c>
      <c r="R2168" s="38">
        <f t="shared" ca="1" si="404"/>
        <v>52.325161920114724</v>
      </c>
      <c r="S2168" s="38">
        <f t="shared" ca="1" si="405"/>
        <v>14.523460462895628</v>
      </c>
      <c r="T2168" s="38" t="str">
        <f t="shared" ca="1" si="406"/>
        <v>-</v>
      </c>
      <c r="U2168" s="38" t="str">
        <f t="shared" ca="1" si="407"/>
        <v>-</v>
      </c>
      <c r="V2168" s="38"/>
      <c r="W2168" s="38"/>
    </row>
    <row r="2169" spans="1:23" x14ac:dyDescent="0.35">
      <c r="A2169" s="2" t="str">
        <f>BASE_NOTAS[[#This Row],[Sigla]]&amp;BASE_NOTAS[[#This Row],[CÓDIGO]]</f>
        <v>DFSS_MP</v>
      </c>
      <c r="B2169" s="4" t="s">
        <v>189</v>
      </c>
      <c r="C2169" s="4" t="s">
        <v>81</v>
      </c>
      <c r="D2169" s="4" t="s">
        <v>153</v>
      </c>
      <c r="E2169" s="42">
        <v>99.026244328021903</v>
      </c>
      <c r="F2169" s="4" t="s">
        <v>471</v>
      </c>
      <c r="G216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216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69" s="38">
        <f t="shared" ca="1" si="396"/>
        <v>74.611766206509003</v>
      </c>
      <c r="K2169" s="38">
        <f t="shared" ca="1" si="397"/>
        <v>75.367582097285649</v>
      </c>
      <c r="L2169" s="38">
        <f t="shared" ca="1" si="398"/>
        <v>84.042966004319766</v>
      </c>
      <c r="M2169" s="38">
        <f t="shared" ca="1" si="399"/>
        <v>86.854333175740749</v>
      </c>
      <c r="N2169" s="38">
        <f t="shared" ca="1" si="400"/>
        <v>88.910488521793255</v>
      </c>
      <c r="O2169" s="38">
        <f t="shared" ca="1" si="401"/>
        <v>95.91925828270179</v>
      </c>
      <c r="P2169" s="38">
        <f t="shared" ca="1" si="402"/>
        <v>100</v>
      </c>
      <c r="Q2169" s="38">
        <f t="shared" ca="1" si="403"/>
        <v>97.16797178031365</v>
      </c>
      <c r="R2169" s="38">
        <f t="shared" ca="1" si="404"/>
        <v>99.026244328021903</v>
      </c>
      <c r="S2169" s="38">
        <f t="shared" ca="1" si="405"/>
        <v>100</v>
      </c>
      <c r="T2169" s="38" t="str">
        <f t="shared" ca="1" si="406"/>
        <v>-</v>
      </c>
      <c r="U2169" s="38" t="str">
        <f t="shared" ca="1" si="407"/>
        <v>-</v>
      </c>
      <c r="V2169" s="38"/>
      <c r="W2169" s="38"/>
    </row>
    <row r="2170" spans="1:23" x14ac:dyDescent="0.35">
      <c r="A2170" s="2" t="str">
        <f>BASE_NOTAS[[#This Row],[Sigla]]&amp;BASE_NOTAS[[#This Row],[CÓDIGO]]</f>
        <v>ESSS_MP</v>
      </c>
      <c r="B2170" s="4" t="s">
        <v>183</v>
      </c>
      <c r="C2170" s="4" t="s">
        <v>81</v>
      </c>
      <c r="D2170" s="4" t="s">
        <v>153</v>
      </c>
      <c r="E2170" s="42">
        <v>57.898386646712552</v>
      </c>
      <c r="F2170" s="4" t="s">
        <v>471</v>
      </c>
      <c r="G217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34.288741586629968</v>
      </c>
      <c r="H217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70" s="38">
        <f t="shared" ca="1" si="396"/>
        <v>32.444896543917253</v>
      </c>
      <c r="K2170" s="38">
        <f t="shared" ca="1" si="397"/>
        <v>52.913625780835019</v>
      </c>
      <c r="L2170" s="38">
        <f t="shared" ca="1" si="398"/>
        <v>40.276858827763817</v>
      </c>
      <c r="M2170" s="38">
        <f t="shared" ca="1" si="399"/>
        <v>58.923647556612956</v>
      </c>
      <c r="N2170" s="38">
        <f t="shared" ca="1" si="400"/>
        <v>38.399490453908683</v>
      </c>
      <c r="O2170" s="38">
        <f t="shared" ca="1" si="401"/>
        <v>34.865125986065323</v>
      </c>
      <c r="P2170" s="38">
        <f t="shared" ca="1" si="402"/>
        <v>49.441038725980299</v>
      </c>
      <c r="Q2170" s="38">
        <f t="shared" ca="1" si="403"/>
        <v>38.320004734182497</v>
      </c>
      <c r="R2170" s="38">
        <f t="shared" ca="1" si="404"/>
        <v>57.898386646712552</v>
      </c>
      <c r="S2170" s="38">
        <f t="shared" ca="1" si="405"/>
        <v>34.288741586629968</v>
      </c>
      <c r="T2170" s="38" t="str">
        <f t="shared" ca="1" si="406"/>
        <v>-</v>
      </c>
      <c r="U2170" s="38" t="str">
        <f t="shared" ca="1" si="407"/>
        <v>-</v>
      </c>
      <c r="V2170" s="38"/>
      <c r="W2170" s="38"/>
    </row>
    <row r="2171" spans="1:23" x14ac:dyDescent="0.35">
      <c r="A2171" s="2" t="str">
        <f>BASE_NOTAS[[#This Row],[Sigla]]&amp;BASE_NOTAS[[#This Row],[CÓDIGO]]</f>
        <v>GOSS_MP</v>
      </c>
      <c r="B2171" s="4" t="s">
        <v>190</v>
      </c>
      <c r="C2171" s="4" t="s">
        <v>81</v>
      </c>
      <c r="D2171" s="4" t="s">
        <v>153</v>
      </c>
      <c r="E2171" s="42">
        <v>72.215045588070737</v>
      </c>
      <c r="F2171" s="4" t="s">
        <v>471</v>
      </c>
      <c r="G217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63.742710560401193</v>
      </c>
      <c r="H217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71" s="38">
        <f t="shared" ca="1" si="396"/>
        <v>22.168706448719803</v>
      </c>
      <c r="K2171" s="38">
        <f t="shared" ca="1" si="397"/>
        <v>33.477038880417183</v>
      </c>
      <c r="L2171" s="38">
        <f t="shared" ca="1" si="398"/>
        <v>37.201567030348215</v>
      </c>
      <c r="M2171" s="38">
        <f t="shared" ca="1" si="399"/>
        <v>45.076294491589472</v>
      </c>
      <c r="N2171" s="38">
        <f t="shared" ca="1" si="400"/>
        <v>28.283801646034789</v>
      </c>
      <c r="O2171" s="38">
        <f t="shared" ca="1" si="401"/>
        <v>32.921503662390364</v>
      </c>
      <c r="P2171" s="38">
        <f t="shared" ca="1" si="402"/>
        <v>51.162191325247981</v>
      </c>
      <c r="Q2171" s="38">
        <f t="shared" ca="1" si="403"/>
        <v>61.829356770698482</v>
      </c>
      <c r="R2171" s="38">
        <f t="shared" ca="1" si="404"/>
        <v>72.215045588070737</v>
      </c>
      <c r="S2171" s="38">
        <f t="shared" ca="1" si="405"/>
        <v>63.742710560401193</v>
      </c>
      <c r="T2171" s="38" t="str">
        <f t="shared" ca="1" si="406"/>
        <v>-</v>
      </c>
      <c r="U2171" s="38" t="str">
        <f t="shared" ca="1" si="407"/>
        <v>-</v>
      </c>
      <c r="V2171" s="38"/>
      <c r="W2171" s="38"/>
    </row>
    <row r="2172" spans="1:23" x14ac:dyDescent="0.35">
      <c r="A2172" s="2" t="str">
        <f>BASE_NOTAS[[#This Row],[Sigla]]&amp;BASE_NOTAS[[#This Row],[CÓDIGO]]</f>
        <v>MASS_MP</v>
      </c>
      <c r="B2172" s="4" t="s">
        <v>191</v>
      </c>
      <c r="C2172" s="4" t="s">
        <v>81</v>
      </c>
      <c r="D2172" s="4" t="s">
        <v>153</v>
      </c>
      <c r="E2172" s="42">
        <v>70.77870269521334</v>
      </c>
      <c r="F2172" s="4" t="s">
        <v>471</v>
      </c>
      <c r="G217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46.937952565059604</v>
      </c>
      <c r="H217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72" s="38">
        <f t="shared" ca="1" si="396"/>
        <v>39.887673646460264</v>
      </c>
      <c r="K2172" s="38">
        <f t="shared" ca="1" si="397"/>
        <v>51.436877839893775</v>
      </c>
      <c r="L2172" s="38">
        <f t="shared" ca="1" si="398"/>
        <v>64.217818039819662</v>
      </c>
      <c r="M2172" s="38">
        <f t="shared" ca="1" si="399"/>
        <v>70.770088663316812</v>
      </c>
      <c r="N2172" s="38">
        <f t="shared" ca="1" si="400"/>
        <v>69.48399068901162</v>
      </c>
      <c r="O2172" s="38">
        <f t="shared" ca="1" si="401"/>
        <v>59.019559529947806</v>
      </c>
      <c r="P2172" s="38">
        <f t="shared" ca="1" si="402"/>
        <v>63.400388903124657</v>
      </c>
      <c r="Q2172" s="38">
        <f t="shared" ca="1" si="403"/>
        <v>63.881657838741077</v>
      </c>
      <c r="R2172" s="38">
        <f t="shared" ca="1" si="404"/>
        <v>70.77870269521334</v>
      </c>
      <c r="S2172" s="38">
        <f t="shared" ca="1" si="405"/>
        <v>46.937952565059604</v>
      </c>
      <c r="T2172" s="38" t="str">
        <f t="shared" ca="1" si="406"/>
        <v>-</v>
      </c>
      <c r="U2172" s="38" t="str">
        <f t="shared" ca="1" si="407"/>
        <v>-</v>
      </c>
      <c r="V2172" s="38"/>
      <c r="W2172" s="38"/>
    </row>
    <row r="2173" spans="1:23" x14ac:dyDescent="0.35">
      <c r="A2173" s="2" t="str">
        <f>BASE_NOTAS[[#This Row],[Sigla]]&amp;BASE_NOTAS[[#This Row],[CÓDIGO]]</f>
        <v>MGSS_MP</v>
      </c>
      <c r="B2173" s="4" t="s">
        <v>192</v>
      </c>
      <c r="C2173" s="4" t="s">
        <v>81</v>
      </c>
      <c r="D2173" s="4" t="s">
        <v>153</v>
      </c>
      <c r="E2173" s="42">
        <v>85.887874343428194</v>
      </c>
      <c r="F2173" s="4" t="s">
        <v>471</v>
      </c>
      <c r="G217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73.694176103566775</v>
      </c>
      <c r="H217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73" s="38">
        <f t="shared" ca="1" si="396"/>
        <v>69.374121284216216</v>
      </c>
      <c r="K2173" s="38">
        <f t="shared" ca="1" si="397"/>
        <v>70.969374773703549</v>
      </c>
      <c r="L2173" s="38">
        <f t="shared" ca="1" si="398"/>
        <v>76.091369401370542</v>
      </c>
      <c r="M2173" s="38">
        <f t="shared" ca="1" si="399"/>
        <v>85.786339064048903</v>
      </c>
      <c r="N2173" s="38">
        <f t="shared" ca="1" si="400"/>
        <v>80.617343226039523</v>
      </c>
      <c r="O2173" s="38">
        <f t="shared" ca="1" si="401"/>
        <v>84.588268066374127</v>
      </c>
      <c r="P2173" s="38">
        <f t="shared" ca="1" si="402"/>
        <v>84.837017282091864</v>
      </c>
      <c r="Q2173" s="38">
        <f t="shared" ca="1" si="403"/>
        <v>81.586470744706432</v>
      </c>
      <c r="R2173" s="38">
        <f t="shared" ca="1" si="404"/>
        <v>85.887874343428194</v>
      </c>
      <c r="S2173" s="38">
        <f t="shared" ca="1" si="405"/>
        <v>73.694176103566775</v>
      </c>
      <c r="T2173" s="38" t="str">
        <f t="shared" ca="1" si="406"/>
        <v>-</v>
      </c>
      <c r="U2173" s="38" t="str">
        <f t="shared" ca="1" si="407"/>
        <v>-</v>
      </c>
      <c r="V2173" s="38"/>
      <c r="W2173" s="38"/>
    </row>
    <row r="2174" spans="1:23" x14ac:dyDescent="0.35">
      <c r="A2174" s="2" t="str">
        <f>BASE_NOTAS[[#This Row],[Sigla]]&amp;BASE_NOTAS[[#This Row],[CÓDIGO]]</f>
        <v>MSSS_MP</v>
      </c>
      <c r="B2174" s="4" t="s">
        <v>193</v>
      </c>
      <c r="C2174" s="4" t="s">
        <v>81</v>
      </c>
      <c r="D2174" s="4" t="s">
        <v>153</v>
      </c>
      <c r="E2174" s="42">
        <v>68.604648457958007</v>
      </c>
      <c r="F2174" s="4" t="s">
        <v>471</v>
      </c>
      <c r="G217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53.050057295499705</v>
      </c>
      <c r="H217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74" s="38">
        <f t="shared" ca="1" si="396"/>
        <v>67.165240361323072</v>
      </c>
      <c r="K2174" s="38">
        <f t="shared" ca="1" si="397"/>
        <v>69.740016861525532</v>
      </c>
      <c r="L2174" s="38">
        <f t="shared" ca="1" si="398"/>
        <v>70.930790835187466</v>
      </c>
      <c r="M2174" s="38">
        <f t="shared" ca="1" si="399"/>
        <v>72.938899225696531</v>
      </c>
      <c r="N2174" s="38">
        <f t="shared" ca="1" si="400"/>
        <v>62.487656786939965</v>
      </c>
      <c r="O2174" s="38">
        <f t="shared" ca="1" si="401"/>
        <v>67.615962103597752</v>
      </c>
      <c r="P2174" s="38">
        <f t="shared" ca="1" si="402"/>
        <v>61.219247384233974</v>
      </c>
      <c r="Q2174" s="38">
        <f t="shared" ca="1" si="403"/>
        <v>63.724855530206689</v>
      </c>
      <c r="R2174" s="38">
        <f t="shared" ca="1" si="404"/>
        <v>68.604648457958007</v>
      </c>
      <c r="S2174" s="38">
        <f t="shared" ca="1" si="405"/>
        <v>53.050057295499705</v>
      </c>
      <c r="T2174" s="38" t="str">
        <f t="shared" ca="1" si="406"/>
        <v>-</v>
      </c>
      <c r="U2174" s="38" t="str">
        <f t="shared" ca="1" si="407"/>
        <v>-</v>
      </c>
      <c r="V2174" s="38"/>
      <c r="W2174" s="38"/>
    </row>
    <row r="2175" spans="1:23" x14ac:dyDescent="0.35">
      <c r="A2175" s="2" t="str">
        <f>BASE_NOTAS[[#This Row],[Sigla]]&amp;BASE_NOTAS[[#This Row],[CÓDIGO]]</f>
        <v>MTSS_MP</v>
      </c>
      <c r="B2175" s="4" t="s">
        <v>195</v>
      </c>
      <c r="C2175" s="4" t="s">
        <v>81</v>
      </c>
      <c r="D2175" s="4" t="s">
        <v>153</v>
      </c>
      <c r="E2175" s="42">
        <v>47.483754441038428</v>
      </c>
      <c r="F2175" s="4" t="s">
        <v>471</v>
      </c>
      <c r="G217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15.063364637559829</v>
      </c>
      <c r="H217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75" s="38">
        <f t="shared" ca="1" si="396"/>
        <v>35.917172132541296</v>
      </c>
      <c r="K2175" s="38">
        <f t="shared" ca="1" si="397"/>
        <v>46.038135713791959</v>
      </c>
      <c r="L2175" s="38">
        <f t="shared" ca="1" si="398"/>
        <v>56.572754983225153</v>
      </c>
      <c r="M2175" s="38">
        <f t="shared" ca="1" si="399"/>
        <v>58.108731721969939</v>
      </c>
      <c r="N2175" s="38">
        <f t="shared" ca="1" si="400"/>
        <v>39.087081938529714</v>
      </c>
      <c r="O2175" s="38">
        <f t="shared" ca="1" si="401"/>
        <v>31.961183672352675</v>
      </c>
      <c r="P2175" s="38">
        <f t="shared" ca="1" si="402"/>
        <v>43.897476007065976</v>
      </c>
      <c r="Q2175" s="38">
        <f t="shared" ca="1" si="403"/>
        <v>40.918937426485769</v>
      </c>
      <c r="R2175" s="38">
        <f t="shared" ca="1" si="404"/>
        <v>47.483754441038428</v>
      </c>
      <c r="S2175" s="38">
        <f t="shared" ca="1" si="405"/>
        <v>15.063364637559829</v>
      </c>
      <c r="T2175" s="38" t="str">
        <f t="shared" ca="1" si="406"/>
        <v>-</v>
      </c>
      <c r="U2175" s="38" t="str">
        <f t="shared" ca="1" si="407"/>
        <v>-</v>
      </c>
      <c r="V2175" s="38"/>
      <c r="W2175" s="38"/>
    </row>
    <row r="2176" spans="1:23" x14ac:dyDescent="0.35">
      <c r="A2176" s="2" t="str">
        <f>BASE_NOTAS[[#This Row],[Sigla]]&amp;BASE_NOTAS[[#This Row],[CÓDIGO]]</f>
        <v>PASS_MP</v>
      </c>
      <c r="B2176" s="4" t="s">
        <v>196</v>
      </c>
      <c r="C2176" s="4" t="s">
        <v>81</v>
      </c>
      <c r="D2176" s="4" t="s">
        <v>153</v>
      </c>
      <c r="E2176" s="42">
        <v>69.609250971300895</v>
      </c>
      <c r="F2176" s="4" t="s">
        <v>471</v>
      </c>
      <c r="G217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47.281593039329238</v>
      </c>
      <c r="H217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76" s="38">
        <f t="shared" ca="1" si="396"/>
        <v>32.038030370547048</v>
      </c>
      <c r="K2176" s="38">
        <f t="shared" ca="1" si="397"/>
        <v>30.266850190035527</v>
      </c>
      <c r="L2176" s="38">
        <f t="shared" ca="1" si="398"/>
        <v>33.075553384848718</v>
      </c>
      <c r="M2176" s="38">
        <f t="shared" ca="1" si="399"/>
        <v>33.632197768286204</v>
      </c>
      <c r="N2176" s="38">
        <f t="shared" ca="1" si="400"/>
        <v>30.100878228176953</v>
      </c>
      <c r="O2176" s="38">
        <f t="shared" ca="1" si="401"/>
        <v>49.371734589338487</v>
      </c>
      <c r="P2176" s="38">
        <f t="shared" ca="1" si="402"/>
        <v>53.051336825677581</v>
      </c>
      <c r="Q2176" s="38">
        <f t="shared" ca="1" si="403"/>
        <v>42.900864602560226</v>
      </c>
      <c r="R2176" s="38">
        <f t="shared" ca="1" si="404"/>
        <v>69.609250971300895</v>
      </c>
      <c r="S2176" s="38">
        <f t="shared" ca="1" si="405"/>
        <v>47.281593039329238</v>
      </c>
      <c r="T2176" s="38" t="str">
        <f t="shared" ca="1" si="406"/>
        <v>-</v>
      </c>
      <c r="U2176" s="38" t="str">
        <f t="shared" ca="1" si="407"/>
        <v>-</v>
      </c>
      <c r="V2176" s="38"/>
      <c r="W2176" s="38"/>
    </row>
    <row r="2177" spans="1:23" x14ac:dyDescent="0.35">
      <c r="A2177" s="2" t="str">
        <f>BASE_NOTAS[[#This Row],[Sigla]]&amp;BASE_NOTAS[[#This Row],[CÓDIGO]]</f>
        <v>PBSS_MP</v>
      </c>
      <c r="B2177" s="4" t="s">
        <v>197</v>
      </c>
      <c r="C2177" s="4" t="s">
        <v>81</v>
      </c>
      <c r="D2177" s="4" t="s">
        <v>153</v>
      </c>
      <c r="E2177" s="42">
        <v>69.169067386198208</v>
      </c>
      <c r="F2177" s="4" t="s">
        <v>471</v>
      </c>
      <c r="G217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46.710256197123378</v>
      </c>
      <c r="H217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77" s="38">
        <f t="shared" ca="1" si="396"/>
        <v>32.026374933978914</v>
      </c>
      <c r="K2177" s="38">
        <f t="shared" ca="1" si="397"/>
        <v>51.231792593949251</v>
      </c>
      <c r="L2177" s="38">
        <f t="shared" ca="1" si="398"/>
        <v>56.074650306733332</v>
      </c>
      <c r="M2177" s="38">
        <f t="shared" ca="1" si="399"/>
        <v>59.921980278824705</v>
      </c>
      <c r="N2177" s="38">
        <f t="shared" ca="1" si="400"/>
        <v>63.924341726548832</v>
      </c>
      <c r="O2177" s="38">
        <f t="shared" ca="1" si="401"/>
        <v>56.651731791313054</v>
      </c>
      <c r="P2177" s="38">
        <f t="shared" ca="1" si="402"/>
        <v>57.484101939510964</v>
      </c>
      <c r="Q2177" s="38">
        <f t="shared" ca="1" si="403"/>
        <v>53.405073469532056</v>
      </c>
      <c r="R2177" s="38">
        <f t="shared" ca="1" si="404"/>
        <v>69.169067386198208</v>
      </c>
      <c r="S2177" s="38">
        <f t="shared" ca="1" si="405"/>
        <v>46.710256197123378</v>
      </c>
      <c r="T2177" s="38" t="str">
        <f t="shared" ca="1" si="406"/>
        <v>-</v>
      </c>
      <c r="U2177" s="38" t="str">
        <f t="shared" ca="1" si="407"/>
        <v>-</v>
      </c>
      <c r="V2177" s="38"/>
      <c r="W2177" s="38"/>
    </row>
    <row r="2178" spans="1:23" x14ac:dyDescent="0.35">
      <c r="A2178" s="2" t="str">
        <f>BASE_NOTAS[[#This Row],[Sigla]]&amp;BASE_NOTAS[[#This Row],[CÓDIGO]]</f>
        <v>PESS_MP</v>
      </c>
      <c r="B2178" s="4" t="s">
        <v>198</v>
      </c>
      <c r="C2178" s="4" t="s">
        <v>81</v>
      </c>
      <c r="D2178" s="4" t="s">
        <v>153</v>
      </c>
      <c r="E2178" s="42">
        <v>52.474342710835757</v>
      </c>
      <c r="F2178" s="4" t="s">
        <v>471</v>
      </c>
      <c r="G217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22.443479377826748</v>
      </c>
      <c r="H217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78" s="38">
        <f t="shared" ca="1" si="396"/>
        <v>26.861938251647018</v>
      </c>
      <c r="K2178" s="38">
        <f t="shared" ca="1" si="397"/>
        <v>23.861180788904335</v>
      </c>
      <c r="L2178" s="38">
        <f t="shared" ca="1" si="398"/>
        <v>13.925819141686375</v>
      </c>
      <c r="M2178" s="38">
        <f t="shared" ca="1" si="399"/>
        <v>39.462995291126582</v>
      </c>
      <c r="N2178" s="38">
        <f t="shared" ca="1" si="400"/>
        <v>26.161982824052359</v>
      </c>
      <c r="O2178" s="38">
        <f t="shared" ca="1" si="401"/>
        <v>26.944623473026112</v>
      </c>
      <c r="P2178" s="38">
        <f t="shared" ca="1" si="402"/>
        <v>42.219428917589006</v>
      </c>
      <c r="Q2178" s="38">
        <f t="shared" ca="1" si="403"/>
        <v>35.361272070986686</v>
      </c>
      <c r="R2178" s="38">
        <f t="shared" ca="1" si="404"/>
        <v>52.474342710835757</v>
      </c>
      <c r="S2178" s="38">
        <f t="shared" ca="1" si="405"/>
        <v>22.443479377826748</v>
      </c>
      <c r="T2178" s="38" t="str">
        <f t="shared" ca="1" si="406"/>
        <v>-</v>
      </c>
      <c r="U2178" s="38" t="str">
        <f t="shared" ca="1" si="407"/>
        <v>-</v>
      </c>
      <c r="V2178" s="38"/>
      <c r="W2178" s="38"/>
    </row>
    <row r="2179" spans="1:23" x14ac:dyDescent="0.35">
      <c r="A2179" s="2" t="str">
        <f>BASE_NOTAS[[#This Row],[Sigla]]&amp;BASE_NOTAS[[#This Row],[CÓDIGO]]</f>
        <v>PISS_MP</v>
      </c>
      <c r="B2179" s="4" t="s">
        <v>199</v>
      </c>
      <c r="C2179" s="4" t="s">
        <v>81</v>
      </c>
      <c r="D2179" s="4" t="s">
        <v>153</v>
      </c>
      <c r="E2179" s="42">
        <v>68.614046197953712</v>
      </c>
      <c r="F2179" s="4" t="s">
        <v>471</v>
      </c>
      <c r="G217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48.789910304864449</v>
      </c>
      <c r="H217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79" s="38">
        <f t="shared" ref="J2179:J2242" ca="1" si="408">INDEX(INDIRECT("[Indicadores_Consolidado_2026_07_31.xlsx]"&amp;C2179&amp;"!$V$37:$V$64"),MATCH(B2179,INDIRECT("[Indicadores_Consolidado_2026_07_31.xlsx]"&amp;C2179&amp;"!$F$37:$F$64")))</f>
        <v>53.9441937619873</v>
      </c>
      <c r="K2179" s="38">
        <f t="shared" ref="K2179:K2242" ca="1" si="409">INDEX(INDIRECT("[Indicadores_Consolidado_2026_07_31.xlsx]"&amp;C2179&amp;"!$W$37:$W$64"),MATCH(B2179,INDIRECT("[Indicadores_Consolidado_2026_07_31.xlsx]"&amp;C2179&amp;"!$F$37:$F$64")))</f>
        <v>50.711003216983272</v>
      </c>
      <c r="L2179" s="38">
        <f t="shared" ref="L2179:L2242" ca="1" si="410">INDEX(INDIRECT("[Indicadores_Consolidado_2026_07_31.xlsx]"&amp;C2179&amp;"!$X$37:$X$64"),MATCH(B2179,INDIRECT("[Indicadores_Consolidado_2026_07_31.xlsx]"&amp;C2179&amp;"!$F$37:$F$64")))</f>
        <v>68.494221230291259</v>
      </c>
      <c r="M2179" s="38">
        <f t="shared" ref="M2179:M2242" ca="1" si="411">INDEX(INDIRECT("[Indicadores_Consolidado_2026_07_31.xlsx]"&amp;C2179&amp;"!$Y$37:$Y$64"),MATCH(B2179,INDIRECT("[Indicadores_Consolidado_2026_07_31.xlsx]"&amp;C2179&amp;"!$F$37:$F$64")))</f>
        <v>68.154540306363231</v>
      </c>
      <c r="N2179" s="38">
        <f t="shared" ref="N2179:N2242" ca="1" si="412">INDEX(INDIRECT("[Indicadores_Consolidado_2026_07_31.xlsx]"&amp;C2179&amp;"!$Z$37:$Z$64"),MATCH(B2179,INDIRECT("[Indicadores_Consolidado_2026_07_31.xlsx]"&amp;C2179&amp;"!$F$37:$F$64")))</f>
        <v>59.251276573438702</v>
      </c>
      <c r="O2179" s="38">
        <f t="shared" ref="O2179:O2242" ca="1" si="413">INDEX(INDIRECT("[Indicadores_Consolidado_2026_07_31.xlsx]"&amp;C2179&amp;"!$AA$37:$AA$64"),MATCH(B2179,INDIRECT("[Indicadores_Consolidado_2026_07_31.xlsx]"&amp;C2179&amp;"!$F$37:$F$64")))</f>
        <v>54.847484686935502</v>
      </c>
      <c r="P2179" s="38">
        <f t="shared" ref="P2179:P2242" ca="1" si="414">INDEX(INDIRECT("[Indicadores_Consolidado_2026_07_31.xlsx]"&amp;C2179&amp;"!$AB$37:$AB$64"),MATCH(B2179,INDIRECT("[Indicadores_Consolidado_2026_07_31.xlsx]"&amp;C2179&amp;"!$F$37:$F$64")))</f>
        <v>57.954640987043362</v>
      </c>
      <c r="Q2179" s="38">
        <f t="shared" ref="Q2179:Q2242" ca="1" si="415">INDEX(INDIRECT("[Indicadores_Consolidado_2026_07_31.xlsx]"&amp;C2179&amp;"!$AC$37:$AC$64"),MATCH(B2179,INDIRECT("[Indicadores_Consolidado_2026_07_31.xlsx]"&amp;C2179&amp;"!$F$37:$F$64")))</f>
        <v>53.714992846997475</v>
      </c>
      <c r="R2179" s="38">
        <f t="shared" ref="R2179:R2242" ca="1" si="416">INDEX(INDIRECT("[Indicadores_Consolidado_2026_07_31.xlsx]"&amp;C2179&amp;"!$AD$37:$AD$64"),MATCH(B2179,INDIRECT("[Indicadores_Consolidado_2026_07_31.xlsx]"&amp;C2179&amp;"!$F$37:$F$64")))</f>
        <v>68.614046197953712</v>
      </c>
      <c r="S2179" s="38">
        <f t="shared" ref="S2179:U2242" ca="1" si="417">INDEX(INDIRECT("[Indicadores_Consolidado_2026_07_31.xlsx]"&amp;C2179&amp;"!$AE$37:$AE$64"),MATCH(B2179,INDIRECT("[Indicadores_Consolidado_2026_07_31.xlsx]"&amp;C2179&amp;"!$F$37:$F$64")))</f>
        <v>48.789910304864449</v>
      </c>
      <c r="T2179" s="38" t="str">
        <f t="shared" ref="T2179:T2242" ca="1" si="418">INDEX(INDIRECT("[Indicadores_Consolidado_2026_07_31.xlsx]"&amp;C2179&amp;"!$AF$37:$AF$64"),MATCH(B2179,INDIRECT("[Indicadores_Consolidado_2026_07_31.xlsx]"&amp;C2179&amp;"!$F$37:$F$64")))</f>
        <v>-</v>
      </c>
      <c r="U2179" s="38" t="str">
        <f t="shared" ref="U2179:U2242" ca="1" si="419">INDEX(INDIRECT("[Indicadores_Consolidado_2026_07_31.xlsx]"&amp;C2179&amp;"!$AG$37:$AG$64"),MATCH(B2179,INDIRECT("[Indicadores_Consolidado_2026_07_31.xlsx]"&amp;C2179&amp;"!$F$37:$F$64")))</f>
        <v>-</v>
      </c>
      <c r="V2179" s="38"/>
      <c r="W2179" s="38"/>
    </row>
    <row r="2180" spans="1:23" x14ac:dyDescent="0.35">
      <c r="A2180" s="2" t="str">
        <f>BASE_NOTAS[[#This Row],[Sigla]]&amp;BASE_NOTAS[[#This Row],[CÓDIGO]]</f>
        <v>PRSS_MP</v>
      </c>
      <c r="B2180" s="4" t="s">
        <v>200</v>
      </c>
      <c r="C2180" s="4" t="s">
        <v>81</v>
      </c>
      <c r="D2180" s="4" t="s">
        <v>153</v>
      </c>
      <c r="E2180" s="42">
        <v>75.027863209351437</v>
      </c>
      <c r="F2180" s="4" t="s">
        <v>471</v>
      </c>
      <c r="G218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59.425942515693407</v>
      </c>
      <c r="H218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80" s="38">
        <f t="shared" ca="1" si="408"/>
        <v>56.064108345629279</v>
      </c>
      <c r="K2180" s="38">
        <f t="shared" ca="1" si="409"/>
        <v>57.11366581248388</v>
      </c>
      <c r="L2180" s="38">
        <f t="shared" ca="1" si="410"/>
        <v>67.248174669021552</v>
      </c>
      <c r="M2180" s="38">
        <f t="shared" ca="1" si="411"/>
        <v>70.892033235295116</v>
      </c>
      <c r="N2180" s="38">
        <f t="shared" ca="1" si="412"/>
        <v>56.252104118144167</v>
      </c>
      <c r="O2180" s="38">
        <f t="shared" ca="1" si="413"/>
        <v>57.650011844128748</v>
      </c>
      <c r="P2180" s="38">
        <f t="shared" ca="1" si="414"/>
        <v>53.102447912672737</v>
      </c>
      <c r="Q2180" s="38">
        <f t="shared" ca="1" si="415"/>
        <v>58.427830044627619</v>
      </c>
      <c r="R2180" s="38">
        <f t="shared" ca="1" si="416"/>
        <v>75.027863209351437</v>
      </c>
      <c r="S2180" s="38">
        <f t="shared" ca="1" si="417"/>
        <v>59.425942515693407</v>
      </c>
      <c r="T2180" s="38" t="str">
        <f t="shared" ca="1" si="418"/>
        <v>-</v>
      </c>
      <c r="U2180" s="38" t="str">
        <f t="shared" ca="1" si="419"/>
        <v>-</v>
      </c>
      <c r="V2180" s="38"/>
      <c r="W2180" s="38"/>
    </row>
    <row r="2181" spans="1:23" x14ac:dyDescent="0.35">
      <c r="A2181" s="2" t="str">
        <f>BASE_NOTAS[[#This Row],[Sigla]]&amp;BASE_NOTAS[[#This Row],[CÓDIGO]]</f>
        <v>RJSS_MP</v>
      </c>
      <c r="B2181" s="4" t="s">
        <v>201</v>
      </c>
      <c r="C2181" s="4" t="s">
        <v>81</v>
      </c>
      <c r="D2181" s="4" t="s">
        <v>153</v>
      </c>
      <c r="E2181" s="42">
        <v>70.849145439683184</v>
      </c>
      <c r="F2181" s="4" t="s">
        <v>471</v>
      </c>
      <c r="G218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56.516119619768702</v>
      </c>
      <c r="H218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81" s="38">
        <f t="shared" ca="1" si="408"/>
        <v>51.119642599050927</v>
      </c>
      <c r="K2181" s="38">
        <f t="shared" ca="1" si="409"/>
        <v>42.546792511882238</v>
      </c>
      <c r="L2181" s="38">
        <f t="shared" ca="1" si="410"/>
        <v>41.945268329839635</v>
      </c>
      <c r="M2181" s="38">
        <f t="shared" ca="1" si="411"/>
        <v>39.3316957276908</v>
      </c>
      <c r="N2181" s="38">
        <f t="shared" ca="1" si="412"/>
        <v>18.071235958938743</v>
      </c>
      <c r="O2181" s="38">
        <f t="shared" ca="1" si="413"/>
        <v>43.427579263260732</v>
      </c>
      <c r="P2181" s="38">
        <f t="shared" ca="1" si="414"/>
        <v>47.041054200012375</v>
      </c>
      <c r="Q2181" s="38">
        <f t="shared" ca="1" si="415"/>
        <v>48.939478349360641</v>
      </c>
      <c r="R2181" s="38">
        <f t="shared" ca="1" si="416"/>
        <v>70.849145439683184</v>
      </c>
      <c r="S2181" s="38">
        <f t="shared" ca="1" si="417"/>
        <v>56.516119619768702</v>
      </c>
      <c r="T2181" s="38" t="str">
        <f t="shared" ca="1" si="418"/>
        <v>-</v>
      </c>
      <c r="U2181" s="38" t="str">
        <f t="shared" ca="1" si="419"/>
        <v>-</v>
      </c>
      <c r="V2181" s="38"/>
      <c r="W2181" s="38"/>
    </row>
    <row r="2182" spans="1:23" x14ac:dyDescent="0.35">
      <c r="A2182" s="2" t="str">
        <f>BASE_NOTAS[[#This Row],[Sigla]]&amp;BASE_NOTAS[[#This Row],[CÓDIGO]]</f>
        <v>RNSS_MP</v>
      </c>
      <c r="B2182" s="4" t="s">
        <v>202</v>
      </c>
      <c r="C2182" s="4" t="s">
        <v>81</v>
      </c>
      <c r="D2182" s="4" t="s">
        <v>153</v>
      </c>
      <c r="E2182" s="42">
        <v>74.138181462398506</v>
      </c>
      <c r="F2182" s="4" t="s">
        <v>471</v>
      </c>
      <c r="G218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67.756966165553308</v>
      </c>
      <c r="H218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82" s="38">
        <f t="shared" ca="1" si="408"/>
        <v>20.748973105805902</v>
      </c>
      <c r="K2182" s="38">
        <f t="shared" ca="1" si="409"/>
        <v>12.47859083214766</v>
      </c>
      <c r="L2182" s="38">
        <f t="shared" ca="1" si="410"/>
        <v>0</v>
      </c>
      <c r="M2182" s="38">
        <f t="shared" ca="1" si="411"/>
        <v>21.836395904436372</v>
      </c>
      <c r="N2182" s="38">
        <f t="shared" ca="1" si="412"/>
        <v>23.073091696002692</v>
      </c>
      <c r="O2182" s="38">
        <f t="shared" ca="1" si="413"/>
        <v>26.309341441190284</v>
      </c>
      <c r="P2182" s="38">
        <f t="shared" ca="1" si="414"/>
        <v>48.772501873805972</v>
      </c>
      <c r="Q2182" s="38">
        <f t="shared" ca="1" si="415"/>
        <v>46.206382318114713</v>
      </c>
      <c r="R2182" s="38">
        <f t="shared" ca="1" si="416"/>
        <v>74.138181462398506</v>
      </c>
      <c r="S2182" s="38">
        <f t="shared" ca="1" si="417"/>
        <v>67.756966165553308</v>
      </c>
      <c r="T2182" s="38" t="str">
        <f t="shared" ca="1" si="418"/>
        <v>-</v>
      </c>
      <c r="U2182" s="38" t="str">
        <f t="shared" ca="1" si="419"/>
        <v>-</v>
      </c>
      <c r="V2182" s="38"/>
      <c r="W2182" s="38"/>
    </row>
    <row r="2183" spans="1:23" x14ac:dyDescent="0.35">
      <c r="A2183" s="2" t="str">
        <f>BASE_NOTAS[[#This Row],[Sigla]]&amp;BASE_NOTAS[[#This Row],[CÓDIGO]]</f>
        <v>ROSS_MP</v>
      </c>
      <c r="B2183" s="4" t="s">
        <v>203</v>
      </c>
      <c r="C2183" s="4" t="s">
        <v>81</v>
      </c>
      <c r="D2183" s="4" t="s">
        <v>153</v>
      </c>
      <c r="E2183" s="42">
        <v>65.707839496907894</v>
      </c>
      <c r="F2183" s="4" t="s">
        <v>471</v>
      </c>
      <c r="G218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43.237446073748153</v>
      </c>
      <c r="H218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83" s="38">
        <f t="shared" ca="1" si="408"/>
        <v>53.485276308588972</v>
      </c>
      <c r="K2183" s="38">
        <f t="shared" ca="1" si="409"/>
        <v>66.27052488617548</v>
      </c>
      <c r="L2183" s="38">
        <f t="shared" ca="1" si="410"/>
        <v>63.103028718025996</v>
      </c>
      <c r="M2183" s="38">
        <f t="shared" ca="1" si="411"/>
        <v>75.38541577426713</v>
      </c>
      <c r="N2183" s="38">
        <f t="shared" ca="1" si="412"/>
        <v>68.050026671490428</v>
      </c>
      <c r="O2183" s="38">
        <f t="shared" ca="1" si="413"/>
        <v>70.035329748643079</v>
      </c>
      <c r="P2183" s="38">
        <f t="shared" ca="1" si="414"/>
        <v>53.439520340201071</v>
      </c>
      <c r="Q2183" s="38">
        <f t="shared" ca="1" si="415"/>
        <v>41.092833903215933</v>
      </c>
      <c r="R2183" s="38">
        <f t="shared" ca="1" si="416"/>
        <v>65.707839496907894</v>
      </c>
      <c r="S2183" s="38">
        <f t="shared" ca="1" si="417"/>
        <v>43.237446073748153</v>
      </c>
      <c r="T2183" s="38" t="str">
        <f t="shared" ca="1" si="418"/>
        <v>-</v>
      </c>
      <c r="U2183" s="38" t="str">
        <f t="shared" ca="1" si="419"/>
        <v>-</v>
      </c>
      <c r="V2183" s="38"/>
      <c r="W2183" s="38"/>
    </row>
    <row r="2184" spans="1:23" x14ac:dyDescent="0.35">
      <c r="A2184" s="2" t="str">
        <f>BASE_NOTAS[[#This Row],[Sigla]]&amp;BASE_NOTAS[[#This Row],[CÓDIGO]]</f>
        <v>RRSS_MP</v>
      </c>
      <c r="B2184" s="4" t="s">
        <v>204</v>
      </c>
      <c r="C2184" s="4" t="s">
        <v>81</v>
      </c>
      <c r="D2184" s="4" t="s">
        <v>153</v>
      </c>
      <c r="E2184" s="42">
        <v>67.829779134465497</v>
      </c>
      <c r="F2184" s="4" t="s">
        <v>471</v>
      </c>
      <c r="G218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64.301405396645123</v>
      </c>
      <c r="H218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84" s="38">
        <f t="shared" ca="1" si="408"/>
        <v>41.202115083490852</v>
      </c>
      <c r="K2184" s="38">
        <f t="shared" ca="1" si="409"/>
        <v>45.60255410355073</v>
      </c>
      <c r="L2184" s="38">
        <f t="shared" ca="1" si="410"/>
        <v>47.183497652915783</v>
      </c>
      <c r="M2184" s="38">
        <f t="shared" ca="1" si="411"/>
        <v>0</v>
      </c>
      <c r="N2184" s="38">
        <f t="shared" ca="1" si="412"/>
        <v>21.159605283734976</v>
      </c>
      <c r="O2184" s="38">
        <f t="shared" ca="1" si="413"/>
        <v>30.774330541779293</v>
      </c>
      <c r="P2184" s="38">
        <f t="shared" ca="1" si="414"/>
        <v>20.593359338317754</v>
      </c>
      <c r="Q2184" s="38">
        <f t="shared" ca="1" si="415"/>
        <v>43.410251203731711</v>
      </c>
      <c r="R2184" s="38">
        <f t="shared" ca="1" si="416"/>
        <v>67.829779134465497</v>
      </c>
      <c r="S2184" s="38">
        <f t="shared" ca="1" si="417"/>
        <v>64.301405396645123</v>
      </c>
      <c r="T2184" s="38" t="str">
        <f t="shared" ca="1" si="418"/>
        <v>-</v>
      </c>
      <c r="U2184" s="38" t="str">
        <f t="shared" ca="1" si="419"/>
        <v>-</v>
      </c>
      <c r="V2184" s="38"/>
      <c r="W2184" s="38"/>
    </row>
    <row r="2185" spans="1:23" x14ac:dyDescent="0.35">
      <c r="A2185" s="2" t="str">
        <f>BASE_NOTAS[[#This Row],[Sigla]]&amp;BASE_NOTAS[[#This Row],[CÓDIGO]]</f>
        <v>RSSS_MP</v>
      </c>
      <c r="B2185" s="4" t="s">
        <v>205</v>
      </c>
      <c r="C2185" s="4" t="s">
        <v>81</v>
      </c>
      <c r="D2185" s="4" t="s">
        <v>153</v>
      </c>
      <c r="E2185" s="42">
        <v>83.655086912674889</v>
      </c>
      <c r="F2185" s="4" t="s">
        <v>471</v>
      </c>
      <c r="G218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76.958957612474919</v>
      </c>
      <c r="H218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85" s="38">
        <f t="shared" ca="1" si="408"/>
        <v>67.911388973858607</v>
      </c>
      <c r="K2185" s="38">
        <f t="shared" ca="1" si="409"/>
        <v>64.224260717999144</v>
      </c>
      <c r="L2185" s="38">
        <f t="shared" ca="1" si="410"/>
        <v>62.428477491205825</v>
      </c>
      <c r="M2185" s="38">
        <f t="shared" ca="1" si="411"/>
        <v>73.933727128171441</v>
      </c>
      <c r="N2185" s="38">
        <f t="shared" ca="1" si="412"/>
        <v>70.562586760455218</v>
      </c>
      <c r="O2185" s="38">
        <f t="shared" ca="1" si="413"/>
        <v>76.336499958101314</v>
      </c>
      <c r="P2185" s="38">
        <f t="shared" ca="1" si="414"/>
        <v>79.881643541526472</v>
      </c>
      <c r="Q2185" s="38">
        <f t="shared" ca="1" si="415"/>
        <v>75.505625952587195</v>
      </c>
      <c r="R2185" s="38">
        <f t="shared" ca="1" si="416"/>
        <v>83.655086912674889</v>
      </c>
      <c r="S2185" s="38">
        <f t="shared" ca="1" si="417"/>
        <v>76.958957612474919</v>
      </c>
      <c r="T2185" s="38" t="str">
        <f t="shared" ca="1" si="418"/>
        <v>-</v>
      </c>
      <c r="U2185" s="38" t="str">
        <f t="shared" ca="1" si="419"/>
        <v>-</v>
      </c>
      <c r="V2185" s="38"/>
      <c r="W2185" s="38"/>
    </row>
    <row r="2186" spans="1:23" x14ac:dyDescent="0.35">
      <c r="A2186" s="2" t="str">
        <f>BASE_NOTAS[[#This Row],[Sigla]]&amp;BASE_NOTAS[[#This Row],[CÓDIGO]]</f>
        <v>SCSS_MP</v>
      </c>
      <c r="B2186" s="4" t="s">
        <v>194</v>
      </c>
      <c r="C2186" s="4" t="s">
        <v>81</v>
      </c>
      <c r="D2186" s="4" t="s">
        <v>153</v>
      </c>
      <c r="E2186" s="42">
        <v>90.699273371013959</v>
      </c>
      <c r="F2186" s="4" t="s">
        <v>471</v>
      </c>
      <c r="G218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86.590052339300797</v>
      </c>
      <c r="H218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86" s="38">
        <f t="shared" ca="1" si="408"/>
        <v>80.614861331650076</v>
      </c>
      <c r="K2186" s="38">
        <f t="shared" ca="1" si="409"/>
        <v>80.649904885740654</v>
      </c>
      <c r="L2186" s="38">
        <f t="shared" ca="1" si="410"/>
        <v>78.646594528125519</v>
      </c>
      <c r="M2186" s="38">
        <f t="shared" ca="1" si="411"/>
        <v>84.292891646074679</v>
      </c>
      <c r="N2186" s="38">
        <f t="shared" ca="1" si="412"/>
        <v>77.531363788304844</v>
      </c>
      <c r="O2186" s="38">
        <f t="shared" ca="1" si="413"/>
        <v>80.662614307281601</v>
      </c>
      <c r="P2186" s="38">
        <f t="shared" ca="1" si="414"/>
        <v>81.825170527649732</v>
      </c>
      <c r="Q2186" s="38">
        <f t="shared" ca="1" si="415"/>
        <v>93.271649329538903</v>
      </c>
      <c r="R2186" s="38">
        <f t="shared" ca="1" si="416"/>
        <v>90.699273371013959</v>
      </c>
      <c r="S2186" s="38">
        <f t="shared" ca="1" si="417"/>
        <v>86.590052339300797</v>
      </c>
      <c r="T2186" s="38" t="str">
        <f t="shared" ca="1" si="418"/>
        <v>-</v>
      </c>
      <c r="U2186" s="38" t="str">
        <f t="shared" ca="1" si="419"/>
        <v>-</v>
      </c>
      <c r="V2186" s="38"/>
      <c r="W2186" s="38"/>
    </row>
    <row r="2187" spans="1:23" x14ac:dyDescent="0.35">
      <c r="A2187" s="2" t="str">
        <f>BASE_NOTAS[[#This Row],[Sigla]]&amp;BASE_NOTAS[[#This Row],[CÓDIGO]]</f>
        <v>SESS_MP</v>
      </c>
      <c r="B2187" s="4" t="s">
        <v>206</v>
      </c>
      <c r="C2187" s="4" t="s">
        <v>81</v>
      </c>
      <c r="D2187" s="4" t="s">
        <v>153</v>
      </c>
      <c r="E2187" s="42">
        <v>62.715740008236637</v>
      </c>
      <c r="F2187" s="4" t="s">
        <v>471</v>
      </c>
      <c r="G218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50.440672976131012</v>
      </c>
      <c r="H218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87" s="38">
        <f t="shared" ca="1" si="408"/>
        <v>0</v>
      </c>
      <c r="K2187" s="38">
        <f t="shared" ca="1" si="409"/>
        <v>0</v>
      </c>
      <c r="L2187" s="38">
        <f t="shared" ca="1" si="410"/>
        <v>20.808156202683492</v>
      </c>
      <c r="M2187" s="38">
        <f t="shared" ca="1" si="411"/>
        <v>32.983521931424875</v>
      </c>
      <c r="N2187" s="38">
        <f t="shared" ca="1" si="412"/>
        <v>16.969019909725887</v>
      </c>
      <c r="O2187" s="38">
        <f t="shared" ca="1" si="413"/>
        <v>26.501917922077098</v>
      </c>
      <c r="P2187" s="38">
        <f t="shared" ca="1" si="414"/>
        <v>45.968245549406404</v>
      </c>
      <c r="Q2187" s="38">
        <f t="shared" ca="1" si="415"/>
        <v>35.268983861805225</v>
      </c>
      <c r="R2187" s="38">
        <f t="shared" ca="1" si="416"/>
        <v>62.715740008236637</v>
      </c>
      <c r="S2187" s="38">
        <f t="shared" ca="1" si="417"/>
        <v>50.440672976131012</v>
      </c>
      <c r="T2187" s="38" t="str">
        <f t="shared" ca="1" si="418"/>
        <v>-</v>
      </c>
      <c r="U2187" s="38" t="str">
        <f t="shared" ca="1" si="419"/>
        <v>-</v>
      </c>
      <c r="V2187" s="38"/>
      <c r="W2187" s="38"/>
    </row>
    <row r="2188" spans="1:23" x14ac:dyDescent="0.35">
      <c r="A2188" s="2" t="str">
        <f>BASE_NOTAS[[#This Row],[Sigla]]&amp;BASE_NOTAS[[#This Row],[CÓDIGO]]</f>
        <v>SPSS_MP</v>
      </c>
      <c r="B2188" s="4" t="s">
        <v>186</v>
      </c>
      <c r="C2188" s="4" t="s">
        <v>81</v>
      </c>
      <c r="D2188" s="4" t="s">
        <v>153</v>
      </c>
      <c r="E2188" s="42">
        <v>100</v>
      </c>
      <c r="F2188" s="4" t="s">
        <v>471</v>
      </c>
      <c r="G218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95.822895192610019</v>
      </c>
      <c r="H218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88" s="38">
        <f t="shared" ca="1" si="408"/>
        <v>100</v>
      </c>
      <c r="K2188" s="38">
        <f t="shared" ca="1" si="409"/>
        <v>100</v>
      </c>
      <c r="L2188" s="38">
        <f t="shared" ca="1" si="410"/>
        <v>100</v>
      </c>
      <c r="M2188" s="38">
        <f t="shared" ca="1" si="411"/>
        <v>100</v>
      </c>
      <c r="N2188" s="38">
        <f t="shared" ca="1" si="412"/>
        <v>100</v>
      </c>
      <c r="O2188" s="38">
        <f t="shared" ca="1" si="413"/>
        <v>100</v>
      </c>
      <c r="P2188" s="38">
        <f t="shared" ca="1" si="414"/>
        <v>99.020191401191369</v>
      </c>
      <c r="Q2188" s="38">
        <f t="shared" ca="1" si="415"/>
        <v>100</v>
      </c>
      <c r="R2188" s="38">
        <f t="shared" ca="1" si="416"/>
        <v>100</v>
      </c>
      <c r="S2188" s="38">
        <f t="shared" ca="1" si="417"/>
        <v>95.822895192610019</v>
      </c>
      <c r="T2188" s="38" t="str">
        <f t="shared" ca="1" si="418"/>
        <v>-</v>
      </c>
      <c r="U2188" s="38" t="str">
        <f t="shared" ca="1" si="419"/>
        <v>-</v>
      </c>
      <c r="V2188" s="38"/>
      <c r="W2188" s="38"/>
    </row>
    <row r="2189" spans="1:23" x14ac:dyDescent="0.35">
      <c r="A2189" s="2" t="str">
        <f>BASE_NOTAS[[#This Row],[Sigla]]&amp;BASE_NOTAS[[#This Row],[CÓDIGO]]</f>
        <v>TOSS_MP</v>
      </c>
      <c r="B2189" s="4" t="s">
        <v>185</v>
      </c>
      <c r="C2189" s="4" t="s">
        <v>81</v>
      </c>
      <c r="D2189" s="4" t="s">
        <v>153</v>
      </c>
      <c r="E2189" s="42">
        <v>49.970844737512152</v>
      </c>
      <c r="F2189" s="4" t="s">
        <v>471</v>
      </c>
      <c r="G218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39.694132061629659</v>
      </c>
      <c r="H218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89" s="38">
        <f t="shared" ca="1" si="408"/>
        <v>44.385205606417429</v>
      </c>
      <c r="K2189" s="38">
        <f t="shared" ca="1" si="409"/>
        <v>44.899650378834899</v>
      </c>
      <c r="L2189" s="38">
        <f t="shared" ca="1" si="410"/>
        <v>41.030856814084437</v>
      </c>
      <c r="M2189" s="38">
        <f t="shared" ca="1" si="411"/>
        <v>45.301753740693783</v>
      </c>
      <c r="N2189" s="38">
        <f t="shared" ca="1" si="412"/>
        <v>40.131074803027332</v>
      </c>
      <c r="O2189" s="38">
        <f t="shared" ca="1" si="413"/>
        <v>38.214565233232925</v>
      </c>
      <c r="P2189" s="38">
        <f t="shared" ca="1" si="414"/>
        <v>38.19652451128286</v>
      </c>
      <c r="Q2189" s="38">
        <f t="shared" ca="1" si="415"/>
        <v>34.924741745702732</v>
      </c>
      <c r="R2189" s="38">
        <f t="shared" ca="1" si="416"/>
        <v>49.970844737512152</v>
      </c>
      <c r="S2189" s="38">
        <f t="shared" ca="1" si="417"/>
        <v>39.694132061629659</v>
      </c>
      <c r="T2189" s="38" t="str">
        <f t="shared" ca="1" si="418"/>
        <v>-</v>
      </c>
      <c r="U2189" s="38" t="str">
        <f t="shared" ca="1" si="419"/>
        <v>-</v>
      </c>
      <c r="V2189" s="38"/>
      <c r="W2189" s="38"/>
    </row>
    <row r="2190" spans="1:23" x14ac:dyDescent="0.35">
      <c r="A2190" s="2" t="str">
        <f>BASE_NOTAS[[#This Row],[Sigla]]&amp;BASE_NOTAS[[#This Row],[CÓDIGO]]</f>
        <v>ACSS_SI</v>
      </c>
      <c r="B2190" s="4" t="s">
        <v>156</v>
      </c>
      <c r="C2190" s="4" t="s">
        <v>82</v>
      </c>
      <c r="D2190" s="4" t="s">
        <v>154</v>
      </c>
      <c r="E2190" s="42">
        <v>57.703755074044757</v>
      </c>
      <c r="F2190" s="4" t="s">
        <v>471</v>
      </c>
      <c r="G219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10.709148940377418</v>
      </c>
      <c r="H219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90" s="38">
        <f t="shared" ca="1" si="408"/>
        <v>0</v>
      </c>
      <c r="K2190" s="38">
        <f t="shared" ca="1" si="409"/>
        <v>31.326945577501334</v>
      </c>
      <c r="L2190" s="38">
        <f t="shared" ca="1" si="410"/>
        <v>42.24163110120007</v>
      </c>
      <c r="M2190" s="38">
        <f t="shared" ca="1" si="411"/>
        <v>28.788957880569257</v>
      </c>
      <c r="N2190" s="38">
        <f t="shared" ca="1" si="412"/>
        <v>29.007143977603164</v>
      </c>
      <c r="O2190" s="38">
        <f t="shared" ca="1" si="413"/>
        <v>28.343803766300141</v>
      </c>
      <c r="P2190" s="38">
        <f t="shared" ca="1" si="414"/>
        <v>21.824072188346861</v>
      </c>
      <c r="Q2190" s="38">
        <f t="shared" ca="1" si="415"/>
        <v>25.258044528100584</v>
      </c>
      <c r="R2190" s="38">
        <f t="shared" ca="1" si="416"/>
        <v>57.703755074044757</v>
      </c>
      <c r="S2190" s="38">
        <f t="shared" ca="1" si="417"/>
        <v>10.709148940377418</v>
      </c>
      <c r="T2190" s="38" t="str">
        <f t="shared" ca="1" si="418"/>
        <v>-</v>
      </c>
      <c r="U2190" s="38" t="str">
        <f t="shared" ca="1" si="419"/>
        <v>-</v>
      </c>
      <c r="V2190" s="38"/>
      <c r="W2190" s="38"/>
    </row>
    <row r="2191" spans="1:23" x14ac:dyDescent="0.35">
      <c r="A2191" s="2" t="str">
        <f>BASE_NOTAS[[#This Row],[Sigla]]&amp;BASE_NOTAS[[#This Row],[CÓDIGO]]</f>
        <v>ALSS_SI</v>
      </c>
      <c r="B2191" s="4" t="s">
        <v>157</v>
      </c>
      <c r="C2191" s="4" t="s">
        <v>82</v>
      </c>
      <c r="D2191" s="4" t="s">
        <v>154</v>
      </c>
      <c r="E2191" s="42">
        <v>73.266301275112099</v>
      </c>
      <c r="F2191" s="4" t="s">
        <v>471</v>
      </c>
      <c r="G219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71.413375632321149</v>
      </c>
      <c r="H219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91" s="38">
        <f t="shared" ca="1" si="408"/>
        <v>32.473608548496685</v>
      </c>
      <c r="K2191" s="38">
        <f t="shared" ca="1" si="409"/>
        <v>48.192123125004102</v>
      </c>
      <c r="L2191" s="38">
        <f t="shared" ca="1" si="410"/>
        <v>57.17141418536287</v>
      </c>
      <c r="M2191" s="38">
        <f t="shared" ca="1" si="411"/>
        <v>69.356661021359784</v>
      </c>
      <c r="N2191" s="38">
        <f t="shared" ca="1" si="412"/>
        <v>58.445905015811213</v>
      </c>
      <c r="O2191" s="38">
        <f t="shared" ca="1" si="413"/>
        <v>70.705556784591352</v>
      </c>
      <c r="P2191" s="38">
        <f t="shared" ca="1" si="414"/>
        <v>66.718540684267822</v>
      </c>
      <c r="Q2191" s="38">
        <f t="shared" ca="1" si="415"/>
        <v>67.136987820627525</v>
      </c>
      <c r="R2191" s="38">
        <f t="shared" ca="1" si="416"/>
        <v>73.266301275112099</v>
      </c>
      <c r="S2191" s="38">
        <f t="shared" ca="1" si="417"/>
        <v>71.413375632321149</v>
      </c>
      <c r="T2191" s="38" t="str">
        <f t="shared" ca="1" si="418"/>
        <v>-</v>
      </c>
      <c r="U2191" s="38" t="str">
        <f t="shared" ca="1" si="419"/>
        <v>-</v>
      </c>
      <c r="V2191" s="38"/>
      <c r="W2191" s="38"/>
    </row>
    <row r="2192" spans="1:23" x14ac:dyDescent="0.35">
      <c r="A2192" s="2" t="str">
        <f>BASE_NOTAS[[#This Row],[Sigla]]&amp;BASE_NOTAS[[#This Row],[CÓDIGO]]</f>
        <v>AMSS_SI</v>
      </c>
      <c r="B2192" s="4" t="s">
        <v>158</v>
      </c>
      <c r="C2192" s="4" t="s">
        <v>82</v>
      </c>
      <c r="D2192" s="4" t="s">
        <v>154</v>
      </c>
      <c r="E2192" s="42">
        <v>50.193002591963335</v>
      </c>
      <c r="F2192" s="4" t="s">
        <v>471</v>
      </c>
      <c r="G219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41.093467171268202</v>
      </c>
      <c r="H219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92" s="38">
        <f t="shared" ca="1" si="408"/>
        <v>13.419002027528109</v>
      </c>
      <c r="K2192" s="38">
        <f t="shared" ca="1" si="409"/>
        <v>30.998332338756114</v>
      </c>
      <c r="L2192" s="38">
        <f t="shared" ca="1" si="410"/>
        <v>27.308317819388904</v>
      </c>
      <c r="M2192" s="38">
        <f t="shared" ca="1" si="411"/>
        <v>33.085982984958477</v>
      </c>
      <c r="N2192" s="38">
        <f t="shared" ca="1" si="412"/>
        <v>29.530824451663804</v>
      </c>
      <c r="O2192" s="38">
        <f t="shared" ca="1" si="413"/>
        <v>48.169329952772934</v>
      </c>
      <c r="P2192" s="38">
        <f t="shared" ca="1" si="414"/>
        <v>49.191353838577747</v>
      </c>
      <c r="Q2192" s="38">
        <f t="shared" ca="1" si="415"/>
        <v>39.021476965194026</v>
      </c>
      <c r="R2192" s="38">
        <f t="shared" ca="1" si="416"/>
        <v>50.193002591963335</v>
      </c>
      <c r="S2192" s="38">
        <f t="shared" ca="1" si="417"/>
        <v>41.093467171268202</v>
      </c>
      <c r="T2192" s="38" t="str">
        <f t="shared" ca="1" si="418"/>
        <v>-</v>
      </c>
      <c r="U2192" s="38" t="str">
        <f t="shared" ca="1" si="419"/>
        <v>-</v>
      </c>
      <c r="V2192" s="38"/>
      <c r="W2192" s="38"/>
    </row>
    <row r="2193" spans="1:23" x14ac:dyDescent="0.35">
      <c r="A2193" s="2" t="str">
        <f>BASE_NOTAS[[#This Row],[Sigla]]&amp;BASE_NOTAS[[#This Row],[CÓDIGO]]</f>
        <v>APSS_SI</v>
      </c>
      <c r="B2193" s="4" t="s">
        <v>184</v>
      </c>
      <c r="C2193" s="4" t="s">
        <v>82</v>
      </c>
      <c r="D2193" s="4" t="s">
        <v>154</v>
      </c>
      <c r="E2193" s="42">
        <v>42.733736683633872</v>
      </c>
      <c r="F2193" s="4" t="s">
        <v>471</v>
      </c>
      <c r="G219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35.814287359825997</v>
      </c>
      <c r="H219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93" s="38">
        <f t="shared" ca="1" si="408"/>
        <v>0.46830769634938463</v>
      </c>
      <c r="K2193" s="38">
        <f t="shared" ca="1" si="409"/>
        <v>18.839847341484472</v>
      </c>
      <c r="L2193" s="38">
        <f t="shared" ca="1" si="410"/>
        <v>0</v>
      </c>
      <c r="M2193" s="38">
        <f t="shared" ca="1" si="411"/>
        <v>28.558777088422374</v>
      </c>
      <c r="N2193" s="38">
        <f t="shared" ca="1" si="412"/>
        <v>7.9479806210331105</v>
      </c>
      <c r="O2193" s="38">
        <f t="shared" ca="1" si="413"/>
        <v>19.785232840979745</v>
      </c>
      <c r="P2193" s="38">
        <f t="shared" ca="1" si="414"/>
        <v>20.271276318507631</v>
      </c>
      <c r="Q2193" s="38">
        <f t="shared" ca="1" si="415"/>
        <v>24.906970794748872</v>
      </c>
      <c r="R2193" s="38">
        <f t="shared" ca="1" si="416"/>
        <v>42.733736683633872</v>
      </c>
      <c r="S2193" s="38">
        <f t="shared" ca="1" si="417"/>
        <v>35.814287359825997</v>
      </c>
      <c r="T2193" s="38" t="str">
        <f t="shared" ca="1" si="418"/>
        <v>-</v>
      </c>
      <c r="U2193" s="38" t="str">
        <f t="shared" ca="1" si="419"/>
        <v>-</v>
      </c>
      <c r="V2193" s="38"/>
      <c r="W2193" s="38"/>
    </row>
    <row r="2194" spans="1:23" x14ac:dyDescent="0.35">
      <c r="A2194" s="2" t="str">
        <f>BASE_NOTAS[[#This Row],[Sigla]]&amp;BASE_NOTAS[[#This Row],[CÓDIGO]]</f>
        <v>BASS_SI</v>
      </c>
      <c r="B2194" s="4" t="s">
        <v>187</v>
      </c>
      <c r="C2194" s="4" t="s">
        <v>82</v>
      </c>
      <c r="D2194" s="4" t="s">
        <v>154</v>
      </c>
      <c r="E2194" s="42">
        <v>65.659846032480004</v>
      </c>
      <c r="F2194" s="4" t="s">
        <v>471</v>
      </c>
      <c r="G219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60.784204299669547</v>
      </c>
      <c r="H219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94" s="38">
        <f t="shared" ca="1" si="408"/>
        <v>38.499105828024447</v>
      </c>
      <c r="K2194" s="38">
        <f t="shared" ca="1" si="409"/>
        <v>43.532181963377127</v>
      </c>
      <c r="L2194" s="38">
        <f t="shared" ca="1" si="410"/>
        <v>53.322485585455652</v>
      </c>
      <c r="M2194" s="38">
        <f t="shared" ca="1" si="411"/>
        <v>55.757212178412132</v>
      </c>
      <c r="N2194" s="38">
        <f t="shared" ca="1" si="412"/>
        <v>49.914759452416114</v>
      </c>
      <c r="O2194" s="38">
        <f t="shared" ca="1" si="413"/>
        <v>55.313531163223701</v>
      </c>
      <c r="P2194" s="38">
        <f t="shared" ca="1" si="414"/>
        <v>60.672968361275295</v>
      </c>
      <c r="Q2194" s="38">
        <f t="shared" ca="1" si="415"/>
        <v>53.583239406091074</v>
      </c>
      <c r="R2194" s="38">
        <f t="shared" ca="1" si="416"/>
        <v>65.659846032480004</v>
      </c>
      <c r="S2194" s="38">
        <f t="shared" ca="1" si="417"/>
        <v>60.784204299669547</v>
      </c>
      <c r="T2194" s="38" t="str">
        <f t="shared" ca="1" si="418"/>
        <v>-</v>
      </c>
      <c r="U2194" s="38" t="str">
        <f t="shared" ca="1" si="419"/>
        <v>-</v>
      </c>
      <c r="V2194" s="38"/>
      <c r="W2194" s="38"/>
    </row>
    <row r="2195" spans="1:23" x14ac:dyDescent="0.35">
      <c r="A2195" s="2" t="str">
        <f>BASE_NOTAS[[#This Row],[Sigla]]&amp;BASE_NOTAS[[#This Row],[CÓDIGO]]</f>
        <v>CESS_SI</v>
      </c>
      <c r="B2195" s="4" t="s">
        <v>188</v>
      </c>
      <c r="C2195" s="4" t="s">
        <v>82</v>
      </c>
      <c r="D2195" s="4" t="s">
        <v>154</v>
      </c>
      <c r="E2195" s="42">
        <v>83.046111709741638</v>
      </c>
      <c r="F2195" s="4" t="s">
        <v>471</v>
      </c>
      <c r="G219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92.372307947486064</v>
      </c>
      <c r="H219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95" s="38">
        <f t="shared" ca="1" si="408"/>
        <v>66.95978230931631</v>
      </c>
      <c r="K2195" s="38">
        <f t="shared" ca="1" si="409"/>
        <v>62.148991698515886</v>
      </c>
      <c r="L2195" s="38">
        <f t="shared" ca="1" si="410"/>
        <v>62.313879338832393</v>
      </c>
      <c r="M2195" s="38">
        <f t="shared" ca="1" si="411"/>
        <v>71.636892765981457</v>
      </c>
      <c r="N2195" s="38">
        <f t="shared" ca="1" si="412"/>
        <v>68.537158304527665</v>
      </c>
      <c r="O2195" s="38">
        <f t="shared" ca="1" si="413"/>
        <v>71.224418024573126</v>
      </c>
      <c r="P2195" s="38">
        <f t="shared" ca="1" si="414"/>
        <v>83.459931682717382</v>
      </c>
      <c r="Q2195" s="38">
        <f t="shared" ca="1" si="415"/>
        <v>79.671564162225962</v>
      </c>
      <c r="R2195" s="38">
        <f t="shared" ca="1" si="416"/>
        <v>83.046111709741638</v>
      </c>
      <c r="S2195" s="38">
        <f t="shared" ca="1" si="417"/>
        <v>92.372307947486064</v>
      </c>
      <c r="T2195" s="38" t="str">
        <f t="shared" ca="1" si="418"/>
        <v>-</v>
      </c>
      <c r="U2195" s="38" t="str">
        <f t="shared" ca="1" si="419"/>
        <v>-</v>
      </c>
      <c r="V2195" s="38"/>
      <c r="W2195" s="38"/>
    </row>
    <row r="2196" spans="1:23" x14ac:dyDescent="0.35">
      <c r="A2196" s="2" t="str">
        <f>BASE_NOTAS[[#This Row],[Sigla]]&amp;BASE_NOTAS[[#This Row],[CÓDIGO]]</f>
        <v>DFSS_SI</v>
      </c>
      <c r="B2196" s="4" t="s">
        <v>189</v>
      </c>
      <c r="C2196" s="4" t="s">
        <v>82</v>
      </c>
      <c r="D2196" s="4" t="s">
        <v>154</v>
      </c>
      <c r="E2196" s="42">
        <v>100</v>
      </c>
      <c r="F2196" s="4" t="s">
        <v>471</v>
      </c>
      <c r="G219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83.878763361649831</v>
      </c>
      <c r="H219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96" s="38">
        <f t="shared" ca="1" si="408"/>
        <v>83.193135682855186</v>
      </c>
      <c r="K2196" s="38">
        <f t="shared" ca="1" si="409"/>
        <v>76.34701746290483</v>
      </c>
      <c r="L2196" s="38">
        <f t="shared" ca="1" si="410"/>
        <v>83.783788014452767</v>
      </c>
      <c r="M2196" s="38">
        <f t="shared" ca="1" si="411"/>
        <v>79.935815857626508</v>
      </c>
      <c r="N2196" s="38">
        <f t="shared" ca="1" si="412"/>
        <v>91.52813919437024</v>
      </c>
      <c r="O2196" s="38">
        <f t="shared" ca="1" si="413"/>
        <v>84.994560423770736</v>
      </c>
      <c r="P2196" s="38">
        <f t="shared" ca="1" si="414"/>
        <v>82.635167287040531</v>
      </c>
      <c r="Q2196" s="38">
        <f t="shared" ca="1" si="415"/>
        <v>80.475829467234448</v>
      </c>
      <c r="R2196" s="38">
        <f t="shared" ca="1" si="416"/>
        <v>100</v>
      </c>
      <c r="S2196" s="38">
        <f t="shared" ca="1" si="417"/>
        <v>83.878763361649831</v>
      </c>
      <c r="T2196" s="38" t="str">
        <f t="shared" ca="1" si="418"/>
        <v>-</v>
      </c>
      <c r="U2196" s="38" t="str">
        <f t="shared" ca="1" si="419"/>
        <v>-</v>
      </c>
      <c r="V2196" s="38"/>
      <c r="W2196" s="38"/>
    </row>
    <row r="2197" spans="1:23" x14ac:dyDescent="0.35">
      <c r="A2197" s="2" t="str">
        <f>BASE_NOTAS[[#This Row],[Sigla]]&amp;BASE_NOTAS[[#This Row],[CÓDIGO]]</f>
        <v>ESSS_SI</v>
      </c>
      <c r="B2197" s="4" t="s">
        <v>183</v>
      </c>
      <c r="C2197" s="4" t="s">
        <v>82</v>
      </c>
      <c r="D2197" s="4" t="s">
        <v>154</v>
      </c>
      <c r="E2197" s="42">
        <v>81.101845154751175</v>
      </c>
      <c r="F2197" s="4" t="s">
        <v>471</v>
      </c>
      <c r="G219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80.970186445646107</v>
      </c>
      <c r="H219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97" s="38">
        <f t="shared" ca="1" si="408"/>
        <v>71.803507243757053</v>
      </c>
      <c r="K2197" s="38">
        <f t="shared" ca="1" si="409"/>
        <v>65.5385744023976</v>
      </c>
      <c r="L2197" s="38">
        <f t="shared" ca="1" si="410"/>
        <v>84.993956646116729</v>
      </c>
      <c r="M2197" s="38">
        <f t="shared" ca="1" si="411"/>
        <v>84.006647404406152</v>
      </c>
      <c r="N2197" s="38">
        <f t="shared" ca="1" si="412"/>
        <v>83.341788357291136</v>
      </c>
      <c r="O2197" s="38">
        <f t="shared" ca="1" si="413"/>
        <v>85.115200719103726</v>
      </c>
      <c r="P2197" s="38">
        <f t="shared" ca="1" si="414"/>
        <v>77.630603726749101</v>
      </c>
      <c r="Q2197" s="38">
        <f t="shared" ca="1" si="415"/>
        <v>80.969518666351505</v>
      </c>
      <c r="R2197" s="38">
        <f t="shared" ca="1" si="416"/>
        <v>81.101845154751175</v>
      </c>
      <c r="S2197" s="38">
        <f t="shared" ca="1" si="417"/>
        <v>80.970186445646107</v>
      </c>
      <c r="T2197" s="38" t="str">
        <f t="shared" ca="1" si="418"/>
        <v>-</v>
      </c>
      <c r="U2197" s="38" t="str">
        <f t="shared" ca="1" si="419"/>
        <v>-</v>
      </c>
      <c r="V2197" s="38"/>
      <c r="W2197" s="38"/>
    </row>
    <row r="2198" spans="1:23" x14ac:dyDescent="0.35">
      <c r="A2198" s="2" t="str">
        <f>BASE_NOTAS[[#This Row],[Sigla]]&amp;BASE_NOTAS[[#This Row],[CÓDIGO]]</f>
        <v>GOSS_SI</v>
      </c>
      <c r="B2198" s="4" t="s">
        <v>190</v>
      </c>
      <c r="C2198" s="4" t="s">
        <v>82</v>
      </c>
      <c r="D2198" s="4" t="s">
        <v>154</v>
      </c>
      <c r="E2198" s="42">
        <v>69.382645915629951</v>
      </c>
      <c r="F2198" s="4" t="s">
        <v>471</v>
      </c>
      <c r="G219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77.695468376731554</v>
      </c>
      <c r="H219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98" s="38">
        <f t="shared" ca="1" si="408"/>
        <v>58.977854876113426</v>
      </c>
      <c r="K2198" s="38">
        <f t="shared" ca="1" si="409"/>
        <v>61.718981668246656</v>
      </c>
      <c r="L2198" s="38">
        <f t="shared" ca="1" si="410"/>
        <v>72.466133293411957</v>
      </c>
      <c r="M2198" s="38">
        <f t="shared" ca="1" si="411"/>
        <v>68.777866679132799</v>
      </c>
      <c r="N2198" s="38">
        <f t="shared" ca="1" si="412"/>
        <v>58.130477551313156</v>
      </c>
      <c r="O2198" s="38">
        <f t="shared" ca="1" si="413"/>
        <v>75.635868988309227</v>
      </c>
      <c r="P2198" s="38">
        <f t="shared" ca="1" si="414"/>
        <v>70.324399182507406</v>
      </c>
      <c r="Q2198" s="38">
        <f t="shared" ca="1" si="415"/>
        <v>68.993244195942111</v>
      </c>
      <c r="R2198" s="38">
        <f t="shared" ca="1" si="416"/>
        <v>69.382645915629951</v>
      </c>
      <c r="S2198" s="38">
        <f t="shared" ca="1" si="417"/>
        <v>77.695468376731554</v>
      </c>
      <c r="T2198" s="38" t="str">
        <f t="shared" ca="1" si="418"/>
        <v>-</v>
      </c>
      <c r="U2198" s="38" t="str">
        <f t="shared" ca="1" si="419"/>
        <v>-</v>
      </c>
      <c r="V2198" s="38"/>
      <c r="W2198" s="38"/>
    </row>
    <row r="2199" spans="1:23" x14ac:dyDescent="0.35">
      <c r="A2199" s="2" t="str">
        <f>BASE_NOTAS[[#This Row],[Sigla]]&amp;BASE_NOTAS[[#This Row],[CÓDIGO]]</f>
        <v>MASS_SI</v>
      </c>
      <c r="B2199" s="4" t="s">
        <v>191</v>
      </c>
      <c r="C2199" s="4" t="s">
        <v>82</v>
      </c>
      <c r="D2199" s="4" t="s">
        <v>154</v>
      </c>
      <c r="E2199" s="42">
        <v>63.758175973397059</v>
      </c>
      <c r="F2199" s="4" t="s">
        <v>471</v>
      </c>
      <c r="G219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65.389202590837016</v>
      </c>
      <c r="H219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199" s="38">
        <f t="shared" ca="1" si="408"/>
        <v>26.953543067595433</v>
      </c>
      <c r="K2199" s="38">
        <f t="shared" ca="1" si="409"/>
        <v>43.889339245660622</v>
      </c>
      <c r="L2199" s="38">
        <f t="shared" ca="1" si="410"/>
        <v>39.338529555472377</v>
      </c>
      <c r="M2199" s="38">
        <f t="shared" ca="1" si="411"/>
        <v>54.260279604099253</v>
      </c>
      <c r="N2199" s="38">
        <f t="shared" ca="1" si="412"/>
        <v>48.865145299179005</v>
      </c>
      <c r="O2199" s="38">
        <f t="shared" ca="1" si="413"/>
        <v>52.948840511875808</v>
      </c>
      <c r="P2199" s="38">
        <f t="shared" ca="1" si="414"/>
        <v>64.440540184972519</v>
      </c>
      <c r="Q2199" s="38">
        <f t="shared" ca="1" si="415"/>
        <v>50.968588704769438</v>
      </c>
      <c r="R2199" s="38">
        <f t="shared" ca="1" si="416"/>
        <v>63.758175973397059</v>
      </c>
      <c r="S2199" s="38">
        <f t="shared" ca="1" si="417"/>
        <v>65.389202590837016</v>
      </c>
      <c r="T2199" s="38" t="str">
        <f t="shared" ca="1" si="418"/>
        <v>-</v>
      </c>
      <c r="U2199" s="38" t="str">
        <f t="shared" ca="1" si="419"/>
        <v>-</v>
      </c>
      <c r="V2199" s="38"/>
      <c r="W2199" s="38"/>
    </row>
    <row r="2200" spans="1:23" x14ac:dyDescent="0.35">
      <c r="A2200" s="2" t="str">
        <f>BASE_NOTAS[[#This Row],[Sigla]]&amp;BASE_NOTAS[[#This Row],[CÓDIGO]]</f>
        <v>MGSS_SI</v>
      </c>
      <c r="B2200" s="4" t="s">
        <v>192</v>
      </c>
      <c r="C2200" s="4" t="s">
        <v>82</v>
      </c>
      <c r="D2200" s="4" t="s">
        <v>154</v>
      </c>
      <c r="E2200" s="42">
        <v>82.981845786162353</v>
      </c>
      <c r="F2200" s="4" t="s">
        <v>471</v>
      </c>
      <c r="G220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90.217896101524602</v>
      </c>
      <c r="H220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200" s="38">
        <f t="shared" ca="1" si="408"/>
        <v>76.269697551477762</v>
      </c>
      <c r="K2200" s="38">
        <f t="shared" ca="1" si="409"/>
        <v>74.466944582304109</v>
      </c>
      <c r="L2200" s="38">
        <f t="shared" ca="1" si="410"/>
        <v>80.188999740954543</v>
      </c>
      <c r="M2200" s="38">
        <f t="shared" ca="1" si="411"/>
        <v>83.259260954954541</v>
      </c>
      <c r="N2200" s="38">
        <f t="shared" ca="1" si="412"/>
        <v>77.588811176167823</v>
      </c>
      <c r="O2200" s="38">
        <f t="shared" ca="1" si="413"/>
        <v>83.941111943682671</v>
      </c>
      <c r="P2200" s="38">
        <f t="shared" ca="1" si="414"/>
        <v>87.422634118046432</v>
      </c>
      <c r="Q2200" s="38">
        <f t="shared" ca="1" si="415"/>
        <v>83.683769765364076</v>
      </c>
      <c r="R2200" s="38">
        <f t="shared" ca="1" si="416"/>
        <v>82.981845786162353</v>
      </c>
      <c r="S2200" s="38">
        <f t="shared" ca="1" si="417"/>
        <v>90.217896101524602</v>
      </c>
      <c r="T2200" s="38" t="str">
        <f t="shared" ca="1" si="418"/>
        <v>-</v>
      </c>
      <c r="U2200" s="38" t="str">
        <f t="shared" ca="1" si="419"/>
        <v>-</v>
      </c>
      <c r="V2200" s="38"/>
      <c r="W2200" s="38"/>
    </row>
    <row r="2201" spans="1:23" x14ac:dyDescent="0.35">
      <c r="A2201" s="2" t="str">
        <f>BASE_NOTAS[[#This Row],[Sigla]]&amp;BASE_NOTAS[[#This Row],[CÓDIGO]]</f>
        <v>MSSS_SI</v>
      </c>
      <c r="B2201" s="4" t="s">
        <v>193</v>
      </c>
      <c r="C2201" s="4" t="s">
        <v>82</v>
      </c>
      <c r="D2201" s="4" t="s">
        <v>154</v>
      </c>
      <c r="E2201" s="42">
        <v>71.048021031646655</v>
      </c>
      <c r="F2201" s="4" t="s">
        <v>471</v>
      </c>
      <c r="G220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72.221142505327776</v>
      </c>
      <c r="H220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201" s="38">
        <f t="shared" ca="1" si="408"/>
        <v>64.14447764237093</v>
      </c>
      <c r="K2201" s="38">
        <f t="shared" ca="1" si="409"/>
        <v>55.756034537220522</v>
      </c>
      <c r="L2201" s="38">
        <f t="shared" ca="1" si="410"/>
        <v>88.688715028234014</v>
      </c>
      <c r="M2201" s="38">
        <f t="shared" ca="1" si="411"/>
        <v>78.620926549752213</v>
      </c>
      <c r="N2201" s="38">
        <f t="shared" ca="1" si="412"/>
        <v>80.499309330971485</v>
      </c>
      <c r="O2201" s="38">
        <f t="shared" ca="1" si="413"/>
        <v>77.028757311956753</v>
      </c>
      <c r="P2201" s="38">
        <f t="shared" ca="1" si="414"/>
        <v>85.777756615026547</v>
      </c>
      <c r="Q2201" s="38">
        <f t="shared" ca="1" si="415"/>
        <v>71.54247385318952</v>
      </c>
      <c r="R2201" s="38">
        <f t="shared" ca="1" si="416"/>
        <v>71.048021031646655</v>
      </c>
      <c r="S2201" s="38">
        <f t="shared" ca="1" si="417"/>
        <v>72.221142505327776</v>
      </c>
      <c r="T2201" s="38" t="str">
        <f t="shared" ca="1" si="418"/>
        <v>-</v>
      </c>
      <c r="U2201" s="38" t="str">
        <f t="shared" ca="1" si="419"/>
        <v>-</v>
      </c>
      <c r="V2201" s="38"/>
      <c r="W2201" s="38"/>
    </row>
    <row r="2202" spans="1:23" x14ac:dyDescent="0.35">
      <c r="A2202" s="2" t="str">
        <f>BASE_NOTAS[[#This Row],[Sigla]]&amp;BASE_NOTAS[[#This Row],[CÓDIGO]]</f>
        <v>MTSS_SI</v>
      </c>
      <c r="B2202" s="4" t="s">
        <v>195</v>
      </c>
      <c r="C2202" s="4" t="s">
        <v>82</v>
      </c>
      <c r="D2202" s="4" t="s">
        <v>154</v>
      </c>
      <c r="E2202" s="42">
        <v>66.957249949632626</v>
      </c>
      <c r="F2202" s="4" t="s">
        <v>471</v>
      </c>
      <c r="G220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57.811398053955713</v>
      </c>
      <c r="H220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202" s="38">
        <f t="shared" ca="1" si="408"/>
        <v>37.064217174466116</v>
      </c>
      <c r="K2202" s="38">
        <f t="shared" ca="1" si="409"/>
        <v>48.895362256911092</v>
      </c>
      <c r="L2202" s="38">
        <f t="shared" ca="1" si="410"/>
        <v>65.905751416085337</v>
      </c>
      <c r="M2202" s="38">
        <f t="shared" ca="1" si="411"/>
        <v>71.403145606583109</v>
      </c>
      <c r="N2202" s="38">
        <f t="shared" ca="1" si="412"/>
        <v>65.20641976404815</v>
      </c>
      <c r="O2202" s="38">
        <f t="shared" ca="1" si="413"/>
        <v>67.144204728494174</v>
      </c>
      <c r="P2202" s="38">
        <f t="shared" ca="1" si="414"/>
        <v>68.335935699016972</v>
      </c>
      <c r="Q2202" s="38">
        <f t="shared" ca="1" si="415"/>
        <v>57.326071371348938</v>
      </c>
      <c r="R2202" s="38">
        <f t="shared" ca="1" si="416"/>
        <v>66.957249949632626</v>
      </c>
      <c r="S2202" s="38">
        <f t="shared" ca="1" si="417"/>
        <v>57.811398053955713</v>
      </c>
      <c r="T2202" s="38" t="str">
        <f t="shared" ca="1" si="418"/>
        <v>-</v>
      </c>
      <c r="U2202" s="38" t="str">
        <f t="shared" ca="1" si="419"/>
        <v>-</v>
      </c>
      <c r="V2202" s="38"/>
      <c r="W2202" s="38"/>
    </row>
    <row r="2203" spans="1:23" x14ac:dyDescent="0.35">
      <c r="A2203" s="2" t="str">
        <f>BASE_NOTAS[[#This Row],[Sigla]]&amp;BASE_NOTAS[[#This Row],[CÓDIGO]]</f>
        <v>PASS_SI</v>
      </c>
      <c r="B2203" s="4" t="s">
        <v>196</v>
      </c>
      <c r="C2203" s="4" t="s">
        <v>82</v>
      </c>
      <c r="D2203" s="4" t="s">
        <v>154</v>
      </c>
      <c r="E2203" s="42">
        <v>62.398900047346601</v>
      </c>
      <c r="F2203" s="4" t="s">
        <v>471</v>
      </c>
      <c r="G220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47.060928378580435</v>
      </c>
      <c r="H220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203" s="38">
        <f t="shared" ca="1" si="408"/>
        <v>29.40289354997374</v>
      </c>
      <c r="K2203" s="38">
        <f t="shared" ca="1" si="409"/>
        <v>33.793163587116311</v>
      </c>
      <c r="L2203" s="38">
        <f t="shared" ca="1" si="410"/>
        <v>40.586029792171665</v>
      </c>
      <c r="M2203" s="38">
        <f t="shared" ca="1" si="411"/>
        <v>46.6169359969442</v>
      </c>
      <c r="N2203" s="38">
        <f t="shared" ca="1" si="412"/>
        <v>37.083009568677369</v>
      </c>
      <c r="O2203" s="38">
        <f t="shared" ca="1" si="413"/>
        <v>39.29069089092534</v>
      </c>
      <c r="P2203" s="38">
        <f t="shared" ca="1" si="414"/>
        <v>55.170432203015643</v>
      </c>
      <c r="Q2203" s="38">
        <f t="shared" ca="1" si="415"/>
        <v>51.071059396570767</v>
      </c>
      <c r="R2203" s="38">
        <f t="shared" ca="1" si="416"/>
        <v>62.398900047346601</v>
      </c>
      <c r="S2203" s="38">
        <f t="shared" ca="1" si="417"/>
        <v>47.060928378580435</v>
      </c>
      <c r="T2203" s="38" t="str">
        <f t="shared" ca="1" si="418"/>
        <v>-</v>
      </c>
      <c r="U2203" s="38" t="str">
        <f t="shared" ca="1" si="419"/>
        <v>-</v>
      </c>
      <c r="V2203" s="38"/>
      <c r="W2203" s="38"/>
    </row>
    <row r="2204" spans="1:23" x14ac:dyDescent="0.35">
      <c r="A2204" s="2" t="str">
        <f>BASE_NOTAS[[#This Row],[Sigla]]&amp;BASE_NOTAS[[#This Row],[CÓDIGO]]</f>
        <v>PBSS_SI</v>
      </c>
      <c r="B2204" s="4" t="s">
        <v>197</v>
      </c>
      <c r="C2204" s="4" t="s">
        <v>82</v>
      </c>
      <c r="D2204" s="4" t="s">
        <v>154</v>
      </c>
      <c r="E2204" s="42">
        <v>75.839777242587104</v>
      </c>
      <c r="F2204" s="4" t="s">
        <v>471</v>
      </c>
      <c r="G220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82.607731506374066</v>
      </c>
      <c r="H220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204" s="38">
        <f t="shared" ca="1" si="408"/>
        <v>72.118547499004748</v>
      </c>
      <c r="K2204" s="38">
        <f t="shared" ca="1" si="409"/>
        <v>64.374615358043314</v>
      </c>
      <c r="L2204" s="38">
        <f t="shared" ca="1" si="410"/>
        <v>65.3527223095724</v>
      </c>
      <c r="M2204" s="38">
        <f t="shared" ca="1" si="411"/>
        <v>78.53657197507826</v>
      </c>
      <c r="N2204" s="38">
        <f t="shared" ca="1" si="412"/>
        <v>64.005128530729678</v>
      </c>
      <c r="O2204" s="38">
        <f t="shared" ca="1" si="413"/>
        <v>66.801082437498792</v>
      </c>
      <c r="P2204" s="38">
        <f t="shared" ca="1" si="414"/>
        <v>72.700444329114831</v>
      </c>
      <c r="Q2204" s="38">
        <f t="shared" ca="1" si="415"/>
        <v>53.555437111386595</v>
      </c>
      <c r="R2204" s="38">
        <f t="shared" ca="1" si="416"/>
        <v>75.839777242587104</v>
      </c>
      <c r="S2204" s="38">
        <f t="shared" ca="1" si="417"/>
        <v>82.607731506374066</v>
      </c>
      <c r="T2204" s="38" t="str">
        <f t="shared" ca="1" si="418"/>
        <v>-</v>
      </c>
      <c r="U2204" s="38" t="str">
        <f t="shared" ca="1" si="419"/>
        <v>-</v>
      </c>
      <c r="V2204" s="38"/>
      <c r="W2204" s="38"/>
    </row>
    <row r="2205" spans="1:23" x14ac:dyDescent="0.35">
      <c r="A2205" s="2" t="str">
        <f>BASE_NOTAS[[#This Row],[Sigla]]&amp;BASE_NOTAS[[#This Row],[CÓDIGO]]</f>
        <v>PESS_SI</v>
      </c>
      <c r="B2205" s="4" t="s">
        <v>198</v>
      </c>
      <c r="C2205" s="4" t="s">
        <v>82</v>
      </c>
      <c r="D2205" s="4" t="s">
        <v>154</v>
      </c>
      <c r="E2205" s="42">
        <v>74.083535142637032</v>
      </c>
      <c r="F2205" s="4" t="s">
        <v>471</v>
      </c>
      <c r="G220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63.268684097171516</v>
      </c>
      <c r="H220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205" s="38">
        <f t="shared" ca="1" si="408"/>
        <v>39.251440667048733</v>
      </c>
      <c r="K2205" s="38">
        <f t="shared" ca="1" si="409"/>
        <v>42.002453961998668</v>
      </c>
      <c r="L2205" s="38">
        <f t="shared" ca="1" si="410"/>
        <v>61.704764159119229</v>
      </c>
      <c r="M2205" s="38">
        <f t="shared" ca="1" si="411"/>
        <v>59.36822189205472</v>
      </c>
      <c r="N2205" s="38">
        <f t="shared" ca="1" si="412"/>
        <v>61.643903019258914</v>
      </c>
      <c r="O2205" s="38">
        <f t="shared" ca="1" si="413"/>
        <v>64.134421076798503</v>
      </c>
      <c r="P2205" s="38">
        <f t="shared" ca="1" si="414"/>
        <v>66.625949031612834</v>
      </c>
      <c r="Q2205" s="38">
        <f t="shared" ca="1" si="415"/>
        <v>58.233874370315561</v>
      </c>
      <c r="R2205" s="38">
        <f t="shared" ca="1" si="416"/>
        <v>74.083535142637032</v>
      </c>
      <c r="S2205" s="38">
        <f t="shared" ca="1" si="417"/>
        <v>63.268684097171516</v>
      </c>
      <c r="T2205" s="38" t="str">
        <f t="shared" ca="1" si="418"/>
        <v>-</v>
      </c>
      <c r="U2205" s="38" t="str">
        <f t="shared" ca="1" si="419"/>
        <v>-</v>
      </c>
      <c r="V2205" s="38"/>
      <c r="W2205" s="38"/>
    </row>
    <row r="2206" spans="1:23" x14ac:dyDescent="0.35">
      <c r="A2206" s="2" t="str">
        <f>BASE_NOTAS[[#This Row],[Sigla]]&amp;BASE_NOTAS[[#This Row],[CÓDIGO]]</f>
        <v>PISS_SI</v>
      </c>
      <c r="B2206" s="4" t="s">
        <v>199</v>
      </c>
      <c r="C2206" s="4" t="s">
        <v>82</v>
      </c>
      <c r="D2206" s="4" t="s">
        <v>154</v>
      </c>
      <c r="E2206" s="42">
        <v>71.967917659957024</v>
      </c>
      <c r="F2206" s="4" t="s">
        <v>471</v>
      </c>
      <c r="G220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64.517522479017586</v>
      </c>
      <c r="H220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206" s="38">
        <f t="shared" ca="1" si="408"/>
        <v>22.639879966883029</v>
      </c>
      <c r="K2206" s="38">
        <f t="shared" ca="1" si="409"/>
        <v>28.080378028360826</v>
      </c>
      <c r="L2206" s="38">
        <f t="shared" ca="1" si="410"/>
        <v>30.236040036190076</v>
      </c>
      <c r="M2206" s="38">
        <f t="shared" ca="1" si="411"/>
        <v>43.756436731504323</v>
      </c>
      <c r="N2206" s="38">
        <f t="shared" ca="1" si="412"/>
        <v>44.901315145530042</v>
      </c>
      <c r="O2206" s="38">
        <f t="shared" ca="1" si="413"/>
        <v>44.700615147778663</v>
      </c>
      <c r="P2206" s="38">
        <f t="shared" ca="1" si="414"/>
        <v>59.099073082617672</v>
      </c>
      <c r="Q2206" s="38">
        <f t="shared" ca="1" si="415"/>
        <v>41.173013399675163</v>
      </c>
      <c r="R2206" s="38">
        <f t="shared" ca="1" si="416"/>
        <v>71.967917659957024</v>
      </c>
      <c r="S2206" s="38">
        <f t="shared" ca="1" si="417"/>
        <v>64.517522479017586</v>
      </c>
      <c r="T2206" s="38" t="str">
        <f t="shared" ca="1" si="418"/>
        <v>-</v>
      </c>
      <c r="U2206" s="38" t="str">
        <f t="shared" ca="1" si="419"/>
        <v>-</v>
      </c>
      <c r="V2206" s="38"/>
      <c r="W2206" s="38"/>
    </row>
    <row r="2207" spans="1:23" x14ac:dyDescent="0.35">
      <c r="A2207" s="2" t="str">
        <f>BASE_NOTAS[[#This Row],[Sigla]]&amp;BASE_NOTAS[[#This Row],[CÓDIGO]]</f>
        <v>PRSS_SI</v>
      </c>
      <c r="B2207" s="4" t="s">
        <v>200</v>
      </c>
      <c r="C2207" s="4" t="s">
        <v>82</v>
      </c>
      <c r="D2207" s="4" t="s">
        <v>154</v>
      </c>
      <c r="E2207" s="42">
        <v>87.096713284774438</v>
      </c>
      <c r="F2207" s="4" t="s">
        <v>471</v>
      </c>
      <c r="G220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91.333530120858399</v>
      </c>
      <c r="H220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207" s="38">
        <f t="shared" ca="1" si="408"/>
        <v>80.38053017710655</v>
      </c>
      <c r="K2207" s="38">
        <f t="shared" ca="1" si="409"/>
        <v>79.742771307575723</v>
      </c>
      <c r="L2207" s="38">
        <f t="shared" ca="1" si="410"/>
        <v>90.817171231909256</v>
      </c>
      <c r="M2207" s="38">
        <f t="shared" ca="1" si="411"/>
        <v>84.770571530541062</v>
      </c>
      <c r="N2207" s="38">
        <f t="shared" ca="1" si="412"/>
        <v>85.530296067583464</v>
      </c>
      <c r="O2207" s="38">
        <f t="shared" ca="1" si="413"/>
        <v>91.55669701787194</v>
      </c>
      <c r="P2207" s="38">
        <f t="shared" ca="1" si="414"/>
        <v>93.226680608520113</v>
      </c>
      <c r="Q2207" s="38">
        <f t="shared" ca="1" si="415"/>
        <v>89.158015637116549</v>
      </c>
      <c r="R2207" s="38">
        <f t="shared" ca="1" si="416"/>
        <v>87.096713284774438</v>
      </c>
      <c r="S2207" s="38">
        <f t="shared" ca="1" si="417"/>
        <v>91.333530120858399</v>
      </c>
      <c r="T2207" s="38" t="str">
        <f t="shared" ca="1" si="418"/>
        <v>-</v>
      </c>
      <c r="U2207" s="38" t="str">
        <f t="shared" ca="1" si="419"/>
        <v>-</v>
      </c>
      <c r="V2207" s="38"/>
      <c r="W2207" s="38"/>
    </row>
    <row r="2208" spans="1:23" x14ac:dyDescent="0.35">
      <c r="A2208" s="2" t="str">
        <f>BASE_NOTAS[[#This Row],[Sigla]]&amp;BASE_NOTAS[[#This Row],[CÓDIGO]]</f>
        <v>RJSS_SI</v>
      </c>
      <c r="B2208" s="4" t="s">
        <v>201</v>
      </c>
      <c r="C2208" s="4" t="s">
        <v>82</v>
      </c>
      <c r="D2208" s="4" t="s">
        <v>154</v>
      </c>
      <c r="E2208" s="42">
        <v>72.661319871977796</v>
      </c>
      <c r="F2208" s="4" t="s">
        <v>471</v>
      </c>
      <c r="G220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70.790774617241823</v>
      </c>
      <c r="H220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208" s="38">
        <f t="shared" ca="1" si="408"/>
        <v>60.828737265184458</v>
      </c>
      <c r="K2208" s="38">
        <f t="shared" ca="1" si="409"/>
        <v>55.927430592213931</v>
      </c>
      <c r="L2208" s="38">
        <f t="shared" ca="1" si="410"/>
        <v>69.608695794558741</v>
      </c>
      <c r="M2208" s="38">
        <f t="shared" ca="1" si="411"/>
        <v>67.529617749297159</v>
      </c>
      <c r="N2208" s="38">
        <f t="shared" ca="1" si="412"/>
        <v>59.954450625806885</v>
      </c>
      <c r="O2208" s="38">
        <f t="shared" ca="1" si="413"/>
        <v>64.437121842023373</v>
      </c>
      <c r="P2208" s="38">
        <f t="shared" ca="1" si="414"/>
        <v>70.834763403840938</v>
      </c>
      <c r="Q2208" s="38">
        <f t="shared" ca="1" si="415"/>
        <v>65.888397057402216</v>
      </c>
      <c r="R2208" s="38">
        <f t="shared" ca="1" si="416"/>
        <v>72.661319871977796</v>
      </c>
      <c r="S2208" s="38">
        <f t="shared" ca="1" si="417"/>
        <v>70.790774617241823</v>
      </c>
      <c r="T2208" s="38" t="str">
        <f t="shared" ca="1" si="418"/>
        <v>-</v>
      </c>
      <c r="U2208" s="38" t="str">
        <f t="shared" ca="1" si="419"/>
        <v>-</v>
      </c>
      <c r="V2208" s="38"/>
      <c r="W2208" s="38"/>
    </row>
    <row r="2209" spans="1:23" x14ac:dyDescent="0.35">
      <c r="A2209" s="2" t="str">
        <f>BASE_NOTAS[[#This Row],[Sigla]]&amp;BASE_NOTAS[[#This Row],[CÓDIGO]]</f>
        <v>RNSS_SI</v>
      </c>
      <c r="B2209" s="4" t="s">
        <v>202</v>
      </c>
      <c r="C2209" s="4" t="s">
        <v>82</v>
      </c>
      <c r="D2209" s="4" t="s">
        <v>154</v>
      </c>
      <c r="E2209" s="42">
        <v>85.119096073357639</v>
      </c>
      <c r="F2209" s="4" t="s">
        <v>471</v>
      </c>
      <c r="G220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79.163228982268663</v>
      </c>
      <c r="H220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209" s="38">
        <f t="shared" ca="1" si="408"/>
        <v>48.164487437567558</v>
      </c>
      <c r="K2209" s="38">
        <f t="shared" ca="1" si="409"/>
        <v>63.073550642811185</v>
      </c>
      <c r="L2209" s="38">
        <f t="shared" ca="1" si="410"/>
        <v>70.957986426502046</v>
      </c>
      <c r="M2209" s="38">
        <f t="shared" ca="1" si="411"/>
        <v>76.822621054215375</v>
      </c>
      <c r="N2209" s="38">
        <f t="shared" ca="1" si="412"/>
        <v>69.390552008697028</v>
      </c>
      <c r="O2209" s="38">
        <f t="shared" ca="1" si="413"/>
        <v>79.025855017844535</v>
      </c>
      <c r="P2209" s="38">
        <f t="shared" ca="1" si="414"/>
        <v>80.352292792662581</v>
      </c>
      <c r="Q2209" s="38">
        <f t="shared" ca="1" si="415"/>
        <v>80.406607563646446</v>
      </c>
      <c r="R2209" s="38">
        <f t="shared" ca="1" si="416"/>
        <v>85.119096073357639</v>
      </c>
      <c r="S2209" s="38">
        <f t="shared" ca="1" si="417"/>
        <v>79.163228982268663</v>
      </c>
      <c r="T2209" s="38" t="str">
        <f t="shared" ca="1" si="418"/>
        <v>-</v>
      </c>
      <c r="U2209" s="38" t="str">
        <f t="shared" ca="1" si="419"/>
        <v>-</v>
      </c>
      <c r="V2209" s="38"/>
      <c r="W2209" s="38"/>
    </row>
    <row r="2210" spans="1:23" x14ac:dyDescent="0.35">
      <c r="A2210" s="2" t="str">
        <f>BASE_NOTAS[[#This Row],[Sigla]]&amp;BASE_NOTAS[[#This Row],[CÓDIGO]]</f>
        <v>ROSS_SI</v>
      </c>
      <c r="B2210" s="4" t="s">
        <v>203</v>
      </c>
      <c r="C2210" s="4" t="s">
        <v>82</v>
      </c>
      <c r="D2210" s="4" t="s">
        <v>154</v>
      </c>
      <c r="E2210" s="42">
        <v>77.208895339736543</v>
      </c>
      <c r="F2210" s="4" t="s">
        <v>471</v>
      </c>
      <c r="G221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64.023282799612474</v>
      </c>
      <c r="H221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210" s="38">
        <f t="shared" ca="1" si="408"/>
        <v>47.061461153346649</v>
      </c>
      <c r="K2210" s="38">
        <f t="shared" ca="1" si="409"/>
        <v>55.422364963802245</v>
      </c>
      <c r="L2210" s="38">
        <f t="shared" ca="1" si="410"/>
        <v>69.638994130214712</v>
      </c>
      <c r="M2210" s="38">
        <f t="shared" ca="1" si="411"/>
        <v>73.787536749887494</v>
      </c>
      <c r="N2210" s="38">
        <f t="shared" ca="1" si="412"/>
        <v>76.894617334037477</v>
      </c>
      <c r="O2210" s="38">
        <f t="shared" ca="1" si="413"/>
        <v>61.669685315159569</v>
      </c>
      <c r="P2210" s="38">
        <f t="shared" ca="1" si="414"/>
        <v>76.656540429666506</v>
      </c>
      <c r="Q2210" s="38">
        <f t="shared" ca="1" si="415"/>
        <v>63.375652835150142</v>
      </c>
      <c r="R2210" s="38">
        <f t="shared" ca="1" si="416"/>
        <v>77.208895339736543</v>
      </c>
      <c r="S2210" s="38">
        <f t="shared" ca="1" si="417"/>
        <v>64.023282799612474</v>
      </c>
      <c r="T2210" s="38" t="str">
        <f t="shared" ca="1" si="418"/>
        <v>-</v>
      </c>
      <c r="U2210" s="38" t="str">
        <f t="shared" ca="1" si="419"/>
        <v>-</v>
      </c>
      <c r="V2210" s="38"/>
      <c r="W2210" s="38"/>
    </row>
    <row r="2211" spans="1:23" x14ac:dyDescent="0.35">
      <c r="A2211" s="2" t="str">
        <f>BASE_NOTAS[[#This Row],[Sigla]]&amp;BASE_NOTAS[[#This Row],[CÓDIGO]]</f>
        <v>RRSS_SI</v>
      </c>
      <c r="B2211" s="4" t="s">
        <v>204</v>
      </c>
      <c r="C2211" s="4" t="s">
        <v>82</v>
      </c>
      <c r="D2211" s="4" t="s">
        <v>154</v>
      </c>
      <c r="E2211" s="42">
        <v>0</v>
      </c>
      <c r="F2211" s="4" t="s">
        <v>471</v>
      </c>
      <c r="G221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221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211" s="38">
        <f t="shared" ca="1" si="408"/>
        <v>12.134912444713422</v>
      </c>
      <c r="K2211" s="38">
        <f t="shared" ca="1" si="409"/>
        <v>0</v>
      </c>
      <c r="L2211" s="38">
        <f t="shared" ca="1" si="410"/>
        <v>9.0286117841689446</v>
      </c>
      <c r="M2211" s="38">
        <f t="shared" ca="1" si="411"/>
        <v>0</v>
      </c>
      <c r="N2211" s="38">
        <f t="shared" ca="1" si="412"/>
        <v>0</v>
      </c>
      <c r="O2211" s="38">
        <f t="shared" ca="1" si="413"/>
        <v>0</v>
      </c>
      <c r="P2211" s="38">
        <f t="shared" ca="1" si="414"/>
        <v>0</v>
      </c>
      <c r="Q2211" s="38">
        <f t="shared" ca="1" si="415"/>
        <v>0</v>
      </c>
      <c r="R2211" s="38">
        <f t="shared" ca="1" si="416"/>
        <v>0</v>
      </c>
      <c r="S2211" s="38">
        <f t="shared" ca="1" si="417"/>
        <v>0</v>
      </c>
      <c r="T2211" s="38" t="str">
        <f t="shared" ca="1" si="418"/>
        <v>-</v>
      </c>
      <c r="U2211" s="38" t="str">
        <f t="shared" ca="1" si="419"/>
        <v>-</v>
      </c>
      <c r="V2211" s="38"/>
      <c r="W2211" s="38"/>
    </row>
    <row r="2212" spans="1:23" x14ac:dyDescent="0.35">
      <c r="A2212" s="2" t="str">
        <f>BASE_NOTAS[[#This Row],[Sigla]]&amp;BASE_NOTAS[[#This Row],[CÓDIGO]]</f>
        <v>RSSS_SI</v>
      </c>
      <c r="B2212" s="4" t="s">
        <v>205</v>
      </c>
      <c r="C2212" s="4" t="s">
        <v>82</v>
      </c>
      <c r="D2212" s="4" t="s">
        <v>154</v>
      </c>
      <c r="E2212" s="42">
        <v>91.529222438038261</v>
      </c>
      <c r="F2212" s="4" t="s">
        <v>471</v>
      </c>
      <c r="G221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221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212" s="38">
        <f t="shared" ca="1" si="408"/>
        <v>89.885706323802879</v>
      </c>
      <c r="K2212" s="38">
        <f t="shared" ca="1" si="409"/>
        <v>84.883992791691483</v>
      </c>
      <c r="L2212" s="38">
        <f t="shared" ca="1" si="410"/>
        <v>90.413940282953149</v>
      </c>
      <c r="M2212" s="38">
        <f t="shared" ca="1" si="411"/>
        <v>92.632446483557572</v>
      </c>
      <c r="N2212" s="38">
        <f t="shared" ca="1" si="412"/>
        <v>87.124104895031721</v>
      </c>
      <c r="O2212" s="38">
        <f t="shared" ca="1" si="413"/>
        <v>100</v>
      </c>
      <c r="P2212" s="38">
        <f t="shared" ca="1" si="414"/>
        <v>91.045011782807151</v>
      </c>
      <c r="Q2212" s="38">
        <f t="shared" ca="1" si="415"/>
        <v>92.680869992661499</v>
      </c>
      <c r="R2212" s="38">
        <f t="shared" ca="1" si="416"/>
        <v>91.529222438038261</v>
      </c>
      <c r="S2212" s="38">
        <f t="shared" ca="1" si="417"/>
        <v>100</v>
      </c>
      <c r="T2212" s="38" t="str">
        <f t="shared" ca="1" si="418"/>
        <v>-</v>
      </c>
      <c r="U2212" s="38" t="str">
        <f t="shared" ca="1" si="419"/>
        <v>-</v>
      </c>
      <c r="V2212" s="38"/>
      <c r="W2212" s="38"/>
    </row>
    <row r="2213" spans="1:23" x14ac:dyDescent="0.35">
      <c r="A2213" s="2" t="str">
        <f>BASE_NOTAS[[#This Row],[Sigla]]&amp;BASE_NOTAS[[#This Row],[CÓDIGO]]</f>
        <v>SCSS_SI</v>
      </c>
      <c r="B2213" s="4" t="s">
        <v>194</v>
      </c>
      <c r="C2213" s="4" t="s">
        <v>82</v>
      </c>
      <c r="D2213" s="4" t="s">
        <v>154</v>
      </c>
      <c r="E2213" s="42">
        <v>94.690821177857401</v>
      </c>
      <c r="F2213" s="4" t="s">
        <v>471</v>
      </c>
      <c r="G221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99.89835243541954</v>
      </c>
      <c r="H221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213" s="38">
        <f t="shared" ca="1" si="408"/>
        <v>100</v>
      </c>
      <c r="K2213" s="38">
        <f t="shared" ca="1" si="409"/>
        <v>100</v>
      </c>
      <c r="L2213" s="38">
        <f t="shared" ca="1" si="410"/>
        <v>100</v>
      </c>
      <c r="M2213" s="38">
        <f t="shared" ca="1" si="411"/>
        <v>100</v>
      </c>
      <c r="N2213" s="38">
        <f t="shared" ca="1" si="412"/>
        <v>100</v>
      </c>
      <c r="O2213" s="38">
        <f t="shared" ca="1" si="413"/>
        <v>96.906231513457215</v>
      </c>
      <c r="P2213" s="38">
        <f t="shared" ca="1" si="414"/>
        <v>100</v>
      </c>
      <c r="Q2213" s="38">
        <f t="shared" ca="1" si="415"/>
        <v>100</v>
      </c>
      <c r="R2213" s="38">
        <f t="shared" ca="1" si="416"/>
        <v>94.690821177857401</v>
      </c>
      <c r="S2213" s="38">
        <f t="shared" ca="1" si="417"/>
        <v>99.89835243541954</v>
      </c>
      <c r="T2213" s="38" t="str">
        <f t="shared" ca="1" si="418"/>
        <v>-</v>
      </c>
      <c r="U2213" s="38" t="str">
        <f t="shared" ca="1" si="419"/>
        <v>-</v>
      </c>
      <c r="V2213" s="38"/>
      <c r="W2213" s="38"/>
    </row>
    <row r="2214" spans="1:23" x14ac:dyDescent="0.35">
      <c r="A2214" s="2" t="str">
        <f>BASE_NOTAS[[#This Row],[Sigla]]&amp;BASE_NOTAS[[#This Row],[CÓDIGO]]</f>
        <v>SESS_SI</v>
      </c>
      <c r="B2214" s="4" t="s">
        <v>206</v>
      </c>
      <c r="C2214" s="4" t="s">
        <v>82</v>
      </c>
      <c r="D2214" s="4" t="s">
        <v>154</v>
      </c>
      <c r="E2214" s="42">
        <v>53.451179950658187</v>
      </c>
      <c r="F2214" s="4" t="s">
        <v>471</v>
      </c>
      <c r="G221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70.692721473921864</v>
      </c>
      <c r="H221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214" s="38">
        <f t="shared" ca="1" si="408"/>
        <v>14.623693740865534</v>
      </c>
      <c r="K2214" s="38">
        <f t="shared" ca="1" si="409"/>
        <v>36.065652980612754</v>
      </c>
      <c r="L2214" s="38">
        <f t="shared" ca="1" si="410"/>
        <v>42.877481971619439</v>
      </c>
      <c r="M2214" s="38">
        <f t="shared" ca="1" si="411"/>
        <v>33.39680697970401</v>
      </c>
      <c r="N2214" s="38">
        <f t="shared" ca="1" si="412"/>
        <v>27.478753930581007</v>
      </c>
      <c r="O2214" s="38">
        <f t="shared" ca="1" si="413"/>
        <v>37.936530415780844</v>
      </c>
      <c r="P2214" s="38">
        <f t="shared" ca="1" si="414"/>
        <v>56.03921550284096</v>
      </c>
      <c r="Q2214" s="38">
        <f t="shared" ca="1" si="415"/>
        <v>30.390221385026152</v>
      </c>
      <c r="R2214" s="38">
        <f t="shared" ca="1" si="416"/>
        <v>53.451179950658187</v>
      </c>
      <c r="S2214" s="38">
        <f t="shared" ca="1" si="417"/>
        <v>70.692721473921864</v>
      </c>
      <c r="T2214" s="38" t="str">
        <f t="shared" ca="1" si="418"/>
        <v>-</v>
      </c>
      <c r="U2214" s="38" t="str">
        <f t="shared" ca="1" si="419"/>
        <v>-</v>
      </c>
      <c r="V2214" s="38"/>
      <c r="W2214" s="38"/>
    </row>
    <row r="2215" spans="1:23" x14ac:dyDescent="0.35">
      <c r="A2215" s="2" t="str">
        <f>BASE_NOTAS[[#This Row],[Sigla]]&amp;BASE_NOTAS[[#This Row],[CÓDIGO]]</f>
        <v>SPSS_SI</v>
      </c>
      <c r="B2215" s="4" t="s">
        <v>186</v>
      </c>
      <c r="C2215" s="4" t="s">
        <v>82</v>
      </c>
      <c r="D2215" s="4" t="s">
        <v>154</v>
      </c>
      <c r="E2215" s="42">
        <v>84.183533544132445</v>
      </c>
      <c r="F2215" s="4" t="s">
        <v>471</v>
      </c>
      <c r="G221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87.568140602578126</v>
      </c>
      <c r="H221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215" s="38">
        <f t="shared" ca="1" si="408"/>
        <v>83.602808031104871</v>
      </c>
      <c r="K2215" s="38">
        <f t="shared" ca="1" si="409"/>
        <v>77.331335233617281</v>
      </c>
      <c r="L2215" s="38">
        <f t="shared" ca="1" si="410"/>
        <v>85.131554013709604</v>
      </c>
      <c r="M2215" s="38">
        <f t="shared" ca="1" si="411"/>
        <v>82.799911154259618</v>
      </c>
      <c r="N2215" s="38">
        <f t="shared" ca="1" si="412"/>
        <v>79.204757636066219</v>
      </c>
      <c r="O2215" s="38">
        <f t="shared" ca="1" si="413"/>
        <v>88.861459455824672</v>
      </c>
      <c r="P2215" s="38">
        <f t="shared" ca="1" si="414"/>
        <v>86.941990678427359</v>
      </c>
      <c r="Q2215" s="38">
        <f t="shared" ca="1" si="415"/>
        <v>82.675103504088725</v>
      </c>
      <c r="R2215" s="38">
        <f t="shared" ca="1" si="416"/>
        <v>84.183533544132445</v>
      </c>
      <c r="S2215" s="38">
        <f t="shared" ca="1" si="417"/>
        <v>87.568140602578126</v>
      </c>
      <c r="T2215" s="38" t="str">
        <f t="shared" ca="1" si="418"/>
        <v>-</v>
      </c>
      <c r="U2215" s="38" t="str">
        <f t="shared" ca="1" si="419"/>
        <v>-</v>
      </c>
      <c r="V2215" s="38"/>
      <c r="W2215" s="38"/>
    </row>
    <row r="2216" spans="1:23" x14ac:dyDescent="0.35">
      <c r="A2216" s="2" t="str">
        <f>BASE_NOTAS[[#This Row],[Sigla]]&amp;BASE_NOTAS[[#This Row],[CÓDIGO]]</f>
        <v>TOSS_SI</v>
      </c>
      <c r="B2216" s="4" t="s">
        <v>185</v>
      </c>
      <c r="C2216" s="4" t="s">
        <v>82</v>
      </c>
      <c r="D2216" s="4" t="s">
        <v>154</v>
      </c>
      <c r="E2216" s="42">
        <v>78.608020037502158</v>
      </c>
      <c r="F2216" s="4" t="s">
        <v>471</v>
      </c>
      <c r="G221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67.802263622064686</v>
      </c>
      <c r="H221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216" s="38">
        <f t="shared" ca="1" si="408"/>
        <v>54.560490386554903</v>
      </c>
      <c r="K2216" s="38">
        <f t="shared" ca="1" si="409"/>
        <v>68.41697838101642</v>
      </c>
      <c r="L2216" s="38">
        <f t="shared" ca="1" si="410"/>
        <v>73.478256714821896</v>
      </c>
      <c r="M2216" s="38">
        <f t="shared" ca="1" si="411"/>
        <v>68.333727653022706</v>
      </c>
      <c r="N2216" s="38">
        <f t="shared" ca="1" si="412"/>
        <v>82.678208834735301</v>
      </c>
      <c r="O2216" s="38">
        <f t="shared" ca="1" si="413"/>
        <v>77.102219498418208</v>
      </c>
      <c r="P2216" s="38">
        <f t="shared" ca="1" si="414"/>
        <v>66.268076131320953</v>
      </c>
      <c r="Q2216" s="38">
        <f t="shared" ca="1" si="415"/>
        <v>70.439676080843114</v>
      </c>
      <c r="R2216" s="38">
        <f t="shared" ca="1" si="416"/>
        <v>78.608020037502158</v>
      </c>
      <c r="S2216" s="38">
        <f t="shared" ca="1" si="417"/>
        <v>67.802263622064686</v>
      </c>
      <c r="T2216" s="38" t="str">
        <f t="shared" ca="1" si="418"/>
        <v>-</v>
      </c>
      <c r="U2216" s="38" t="str">
        <f t="shared" ca="1" si="419"/>
        <v>-</v>
      </c>
      <c r="V2216" s="38"/>
      <c r="W2216" s="38"/>
    </row>
    <row r="2217" spans="1:23" x14ac:dyDescent="0.35">
      <c r="A2217" s="2" t="str">
        <f>BASE_NOTAS[[#This Row],[Sigla]]&amp;BASE_NOTAS[[#This Row],[CÓDIGO]]</f>
        <v>ACSS_DI</v>
      </c>
      <c r="B2217" s="4" t="s">
        <v>156</v>
      </c>
      <c r="C2217" s="4" t="s">
        <v>390</v>
      </c>
      <c r="D2217" s="4" t="s">
        <v>430</v>
      </c>
      <c r="E2217" s="42">
        <v>55.725190839694648</v>
      </c>
      <c r="F2217" s="4" t="s">
        <v>611</v>
      </c>
      <c r="G221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20.920502092050228</v>
      </c>
      <c r="H221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17" s="38" t="str">
        <f t="shared" ca="1" si="408"/>
        <v>-</v>
      </c>
      <c r="K2217" s="38" t="str">
        <f t="shared" ca="1" si="409"/>
        <v>-</v>
      </c>
      <c r="L2217" s="38" t="str">
        <f t="shared" ca="1" si="410"/>
        <v>-</v>
      </c>
      <c r="M2217" s="38" t="str">
        <f t="shared" ca="1" si="411"/>
        <v>-</v>
      </c>
      <c r="N2217" s="38" t="str">
        <f t="shared" ca="1" si="412"/>
        <v>-</v>
      </c>
      <c r="O2217" s="38">
        <f t="shared" ca="1" si="413"/>
        <v>50.692520775623272</v>
      </c>
      <c r="P2217" s="38">
        <f t="shared" ca="1" si="414"/>
        <v>43.095238095238088</v>
      </c>
      <c r="Q2217" s="38">
        <f t="shared" ca="1" si="415"/>
        <v>54.791666666666679</v>
      </c>
      <c r="R2217" s="38">
        <f t="shared" ca="1" si="416"/>
        <v>56.125356125356127</v>
      </c>
      <c r="S2217" s="38">
        <f t="shared" ca="1" si="417"/>
        <v>55.725190839694648</v>
      </c>
      <c r="T2217" s="38">
        <f t="shared" ca="1" si="418"/>
        <v>20.920502092050228</v>
      </c>
      <c r="U2217" s="38" t="str">
        <f t="shared" ca="1" si="419"/>
        <v>-</v>
      </c>
      <c r="V2217" s="38"/>
      <c r="W2217" s="38"/>
    </row>
    <row r="2218" spans="1:23" x14ac:dyDescent="0.35">
      <c r="A2218" s="2" t="str">
        <f>BASE_NOTAS[[#This Row],[Sigla]]&amp;BASE_NOTAS[[#This Row],[CÓDIGO]]</f>
        <v>ALSS_DI</v>
      </c>
      <c r="B2218" s="4" t="s">
        <v>157</v>
      </c>
      <c r="C2218" s="4" t="s">
        <v>390</v>
      </c>
      <c r="D2218" s="4" t="s">
        <v>430</v>
      </c>
      <c r="E2218" s="42">
        <v>70.483460559796427</v>
      </c>
      <c r="F2218" s="4" t="s">
        <v>611</v>
      </c>
      <c r="G221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74.476987447698747</v>
      </c>
      <c r="H221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18" s="38" t="str">
        <f t="shared" ca="1" si="408"/>
        <v>-</v>
      </c>
      <c r="K2218" s="38" t="str">
        <f t="shared" ca="1" si="409"/>
        <v>-</v>
      </c>
      <c r="L2218" s="38" t="str">
        <f t="shared" ca="1" si="410"/>
        <v>-</v>
      </c>
      <c r="M2218" s="38" t="str">
        <f t="shared" ca="1" si="411"/>
        <v>-</v>
      </c>
      <c r="N2218" s="38" t="str">
        <f t="shared" ca="1" si="412"/>
        <v>-</v>
      </c>
      <c r="O2218" s="38">
        <f t="shared" ca="1" si="413"/>
        <v>35.45706371191136</v>
      </c>
      <c r="P2218" s="38">
        <f t="shared" ca="1" si="414"/>
        <v>54.285714285714292</v>
      </c>
      <c r="Q2218" s="38">
        <f t="shared" ca="1" si="415"/>
        <v>68.333333333333343</v>
      </c>
      <c r="R2218" s="38">
        <f t="shared" ca="1" si="416"/>
        <v>73.504273504273513</v>
      </c>
      <c r="S2218" s="38">
        <f t="shared" ca="1" si="417"/>
        <v>70.483460559796427</v>
      </c>
      <c r="T2218" s="38">
        <f t="shared" ca="1" si="418"/>
        <v>74.476987447698747</v>
      </c>
      <c r="U2218" s="38" t="str">
        <f t="shared" ca="1" si="419"/>
        <v>-</v>
      </c>
      <c r="V2218" s="38"/>
      <c r="W2218" s="38"/>
    </row>
    <row r="2219" spans="1:23" x14ac:dyDescent="0.35">
      <c r="A2219" s="2" t="str">
        <f>BASE_NOTAS[[#This Row],[Sigla]]&amp;BASE_NOTAS[[#This Row],[CÓDIGO]]</f>
        <v>AMSS_DI</v>
      </c>
      <c r="B2219" s="4" t="s">
        <v>158</v>
      </c>
      <c r="C2219" s="4" t="s">
        <v>390</v>
      </c>
      <c r="D2219" s="4" t="s">
        <v>430</v>
      </c>
      <c r="E2219" s="42">
        <v>74.045801526717554</v>
      </c>
      <c r="F2219" s="4" t="s">
        <v>611</v>
      </c>
      <c r="G221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62.343096234309634</v>
      </c>
      <c r="H221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19" s="38" t="str">
        <f t="shared" ca="1" si="408"/>
        <v>-</v>
      </c>
      <c r="K2219" s="38" t="str">
        <f t="shared" ca="1" si="409"/>
        <v>-</v>
      </c>
      <c r="L2219" s="38" t="str">
        <f t="shared" ca="1" si="410"/>
        <v>-</v>
      </c>
      <c r="M2219" s="38" t="str">
        <f t="shared" ca="1" si="411"/>
        <v>-</v>
      </c>
      <c r="N2219" s="38" t="str">
        <f t="shared" ca="1" si="412"/>
        <v>-</v>
      </c>
      <c r="O2219" s="38">
        <f t="shared" ca="1" si="413"/>
        <v>51.24653739612188</v>
      </c>
      <c r="P2219" s="38">
        <f t="shared" ca="1" si="414"/>
        <v>54.285714285714292</v>
      </c>
      <c r="Q2219" s="38">
        <f t="shared" ca="1" si="415"/>
        <v>70.208333333333343</v>
      </c>
      <c r="R2219" s="38">
        <f t="shared" ca="1" si="416"/>
        <v>65.81196581196582</v>
      </c>
      <c r="S2219" s="38">
        <f t="shared" ca="1" si="417"/>
        <v>74.045801526717554</v>
      </c>
      <c r="T2219" s="38">
        <f t="shared" ca="1" si="418"/>
        <v>62.343096234309634</v>
      </c>
      <c r="U2219" s="38" t="str">
        <f t="shared" ca="1" si="419"/>
        <v>-</v>
      </c>
      <c r="V2219" s="38"/>
      <c r="W2219" s="38"/>
    </row>
    <row r="2220" spans="1:23" x14ac:dyDescent="0.35">
      <c r="A2220" s="2" t="str">
        <f>BASE_NOTAS[[#This Row],[Sigla]]&amp;BASE_NOTAS[[#This Row],[CÓDIGO]]</f>
        <v>APSS_DI</v>
      </c>
      <c r="B2220" s="4" t="s">
        <v>184</v>
      </c>
      <c r="C2220" s="4" t="s">
        <v>390</v>
      </c>
      <c r="D2220" s="4" t="s">
        <v>430</v>
      </c>
      <c r="E2220" s="42">
        <v>72.264631043256998</v>
      </c>
      <c r="F2220" s="4" t="s">
        <v>611</v>
      </c>
      <c r="G222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54.811715481171561</v>
      </c>
      <c r="H222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20" s="38" t="str">
        <f t="shared" ca="1" si="408"/>
        <v>-</v>
      </c>
      <c r="K2220" s="38" t="str">
        <f t="shared" ca="1" si="409"/>
        <v>-</v>
      </c>
      <c r="L2220" s="38" t="str">
        <f t="shared" ca="1" si="410"/>
        <v>-</v>
      </c>
      <c r="M2220" s="38" t="str">
        <f t="shared" ca="1" si="411"/>
        <v>-</v>
      </c>
      <c r="N2220" s="38" t="str">
        <f t="shared" ca="1" si="412"/>
        <v>-</v>
      </c>
      <c r="O2220" s="38">
        <f t="shared" ca="1" si="413"/>
        <v>64.26592797783934</v>
      </c>
      <c r="P2220" s="38">
        <f t="shared" ca="1" si="414"/>
        <v>56.428571428571431</v>
      </c>
      <c r="Q2220" s="38">
        <f t="shared" ca="1" si="415"/>
        <v>65.208333333333343</v>
      </c>
      <c r="R2220" s="38">
        <f t="shared" ca="1" si="416"/>
        <v>57.834757834757838</v>
      </c>
      <c r="S2220" s="38">
        <f t="shared" ca="1" si="417"/>
        <v>72.264631043256998</v>
      </c>
      <c r="T2220" s="38">
        <f t="shared" ca="1" si="418"/>
        <v>54.811715481171561</v>
      </c>
      <c r="U2220" s="38" t="str">
        <f t="shared" ca="1" si="419"/>
        <v>-</v>
      </c>
      <c r="V2220" s="38"/>
      <c r="W2220" s="38"/>
    </row>
    <row r="2221" spans="1:23" x14ac:dyDescent="0.35">
      <c r="A2221" s="2" t="str">
        <f>BASE_NOTAS[[#This Row],[Sigla]]&amp;BASE_NOTAS[[#This Row],[CÓDIGO]]</f>
        <v>BASS_DI</v>
      </c>
      <c r="B2221" s="4" t="s">
        <v>187</v>
      </c>
      <c r="C2221" s="4" t="s">
        <v>390</v>
      </c>
      <c r="D2221" s="4" t="s">
        <v>430</v>
      </c>
      <c r="E2221" s="42">
        <v>48.346055979643751</v>
      </c>
      <c r="F2221" s="4" t="s">
        <v>611</v>
      </c>
      <c r="G222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28.870292887029308</v>
      </c>
      <c r="H222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21" s="38" t="str">
        <f t="shared" ca="1" si="408"/>
        <v>-</v>
      </c>
      <c r="K2221" s="38" t="str">
        <f t="shared" ca="1" si="409"/>
        <v>-</v>
      </c>
      <c r="L2221" s="38" t="str">
        <f t="shared" ca="1" si="410"/>
        <v>-</v>
      </c>
      <c r="M2221" s="38" t="str">
        <f t="shared" ca="1" si="411"/>
        <v>-</v>
      </c>
      <c r="N2221" s="38" t="str">
        <f t="shared" ca="1" si="412"/>
        <v>-</v>
      </c>
      <c r="O2221" s="38">
        <f t="shared" ca="1" si="413"/>
        <v>25.76177285318559</v>
      </c>
      <c r="P2221" s="38">
        <f t="shared" ca="1" si="414"/>
        <v>33.571428571428569</v>
      </c>
      <c r="Q2221" s="38">
        <f t="shared" ca="1" si="415"/>
        <v>41.458333333333329</v>
      </c>
      <c r="R2221" s="38">
        <f t="shared" ca="1" si="416"/>
        <v>35.897435897435898</v>
      </c>
      <c r="S2221" s="38">
        <f t="shared" ca="1" si="417"/>
        <v>48.346055979643751</v>
      </c>
      <c r="T2221" s="38">
        <f t="shared" ca="1" si="418"/>
        <v>28.870292887029308</v>
      </c>
      <c r="U2221" s="38" t="str">
        <f t="shared" ca="1" si="419"/>
        <v>-</v>
      </c>
      <c r="V2221" s="38"/>
      <c r="W2221" s="38"/>
    </row>
    <row r="2222" spans="1:23" x14ac:dyDescent="0.35">
      <c r="A2222" s="2" t="str">
        <f>BASE_NOTAS[[#This Row],[Sigla]]&amp;BASE_NOTAS[[#This Row],[CÓDIGO]]</f>
        <v>CESS_DI</v>
      </c>
      <c r="B2222" s="4" t="s">
        <v>188</v>
      </c>
      <c r="C2222" s="4" t="s">
        <v>390</v>
      </c>
      <c r="D2222" s="4" t="s">
        <v>430</v>
      </c>
      <c r="E2222" s="42">
        <v>67.938931297709928</v>
      </c>
      <c r="F2222" s="4" t="s">
        <v>611</v>
      </c>
      <c r="G222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56.903765690376581</v>
      </c>
      <c r="H222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22" s="38" t="str">
        <f t="shared" ca="1" si="408"/>
        <v>-</v>
      </c>
      <c r="K2222" s="38" t="str">
        <f t="shared" ca="1" si="409"/>
        <v>-</v>
      </c>
      <c r="L2222" s="38" t="str">
        <f t="shared" ca="1" si="410"/>
        <v>-</v>
      </c>
      <c r="M2222" s="38" t="str">
        <f t="shared" ca="1" si="411"/>
        <v>-</v>
      </c>
      <c r="N2222" s="38" t="str">
        <f t="shared" ca="1" si="412"/>
        <v>-</v>
      </c>
      <c r="O2222" s="38">
        <f t="shared" ca="1" si="413"/>
        <v>53.739612188365648</v>
      </c>
      <c r="P2222" s="38">
        <f t="shared" ca="1" si="414"/>
        <v>53.571428571428577</v>
      </c>
      <c r="Q2222" s="38">
        <f t="shared" ca="1" si="415"/>
        <v>62.083333333333343</v>
      </c>
      <c r="R2222" s="38">
        <f t="shared" ca="1" si="416"/>
        <v>57.264957264957268</v>
      </c>
      <c r="S2222" s="38">
        <f t="shared" ca="1" si="417"/>
        <v>67.938931297709928</v>
      </c>
      <c r="T2222" s="38">
        <f t="shared" ca="1" si="418"/>
        <v>56.903765690376581</v>
      </c>
      <c r="U2222" s="38" t="str">
        <f t="shared" ca="1" si="419"/>
        <v>-</v>
      </c>
      <c r="V2222" s="38"/>
      <c r="W2222" s="38"/>
    </row>
    <row r="2223" spans="1:23" x14ac:dyDescent="0.35">
      <c r="A2223" s="2" t="str">
        <f>BASE_NOTAS[[#This Row],[Sigla]]&amp;BASE_NOTAS[[#This Row],[CÓDIGO]]</f>
        <v>DFSS_DI</v>
      </c>
      <c r="B2223" s="4" t="s">
        <v>189</v>
      </c>
      <c r="C2223" s="4" t="s">
        <v>390</v>
      </c>
      <c r="D2223" s="4" t="s">
        <v>430</v>
      </c>
      <c r="E2223" s="42">
        <v>78.880407124681938</v>
      </c>
      <c r="F2223" s="4" t="s">
        <v>611</v>
      </c>
      <c r="G222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78.242677824267787</v>
      </c>
      <c r="H222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23" s="38" t="str">
        <f t="shared" ca="1" si="408"/>
        <v>-</v>
      </c>
      <c r="K2223" s="38" t="str">
        <f t="shared" ca="1" si="409"/>
        <v>-</v>
      </c>
      <c r="L2223" s="38" t="str">
        <f t="shared" ca="1" si="410"/>
        <v>-</v>
      </c>
      <c r="M2223" s="38" t="str">
        <f t="shared" ca="1" si="411"/>
        <v>-</v>
      </c>
      <c r="N2223" s="38" t="str">
        <f t="shared" ca="1" si="412"/>
        <v>-</v>
      </c>
      <c r="O2223" s="38">
        <f t="shared" ca="1" si="413"/>
        <v>94.18282548476455</v>
      </c>
      <c r="P2223" s="38">
        <f t="shared" ca="1" si="414"/>
        <v>93.80952380952381</v>
      </c>
      <c r="Q2223" s="38">
        <f t="shared" ca="1" si="415"/>
        <v>91.041666666666671</v>
      </c>
      <c r="R2223" s="38">
        <f t="shared" ca="1" si="416"/>
        <v>87.749287749287745</v>
      </c>
      <c r="S2223" s="38">
        <f t="shared" ca="1" si="417"/>
        <v>78.880407124681938</v>
      </c>
      <c r="T2223" s="38">
        <f t="shared" ca="1" si="418"/>
        <v>78.242677824267787</v>
      </c>
      <c r="U2223" s="38" t="str">
        <f t="shared" ca="1" si="419"/>
        <v>-</v>
      </c>
      <c r="V2223" s="38"/>
      <c r="W2223" s="38"/>
    </row>
    <row r="2224" spans="1:23" x14ac:dyDescent="0.35">
      <c r="A2224" s="2" t="str">
        <f>BASE_NOTAS[[#This Row],[Sigla]]&amp;BASE_NOTAS[[#This Row],[CÓDIGO]]</f>
        <v>ESSS_DI</v>
      </c>
      <c r="B2224" s="4" t="s">
        <v>183</v>
      </c>
      <c r="C2224" s="4" t="s">
        <v>390</v>
      </c>
      <c r="D2224" s="4" t="s">
        <v>430</v>
      </c>
      <c r="E2224" s="42">
        <v>80.661577608142494</v>
      </c>
      <c r="F2224" s="4" t="s">
        <v>611</v>
      </c>
      <c r="G222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72.803347280334734</v>
      </c>
      <c r="H222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24" s="38" t="str">
        <f t="shared" ca="1" si="408"/>
        <v>-</v>
      </c>
      <c r="K2224" s="38" t="str">
        <f t="shared" ca="1" si="409"/>
        <v>-</v>
      </c>
      <c r="L2224" s="38" t="str">
        <f t="shared" ca="1" si="410"/>
        <v>-</v>
      </c>
      <c r="M2224" s="38" t="str">
        <f t="shared" ca="1" si="411"/>
        <v>-</v>
      </c>
      <c r="N2224" s="38" t="str">
        <f t="shared" ca="1" si="412"/>
        <v>-</v>
      </c>
      <c r="O2224" s="38">
        <f t="shared" ca="1" si="413"/>
        <v>50.692520775623272</v>
      </c>
      <c r="P2224" s="38">
        <f t="shared" ca="1" si="414"/>
        <v>65.238095238095241</v>
      </c>
      <c r="Q2224" s="38">
        <f t="shared" ca="1" si="415"/>
        <v>74.166666666666671</v>
      </c>
      <c r="R2224" s="38">
        <f t="shared" ca="1" si="416"/>
        <v>76.068376068376068</v>
      </c>
      <c r="S2224" s="38">
        <f t="shared" ca="1" si="417"/>
        <v>80.661577608142494</v>
      </c>
      <c r="T2224" s="38">
        <f t="shared" ca="1" si="418"/>
        <v>72.803347280334734</v>
      </c>
      <c r="U2224" s="38" t="str">
        <f t="shared" ca="1" si="419"/>
        <v>-</v>
      </c>
      <c r="V2224" s="38"/>
      <c r="W2224" s="38"/>
    </row>
    <row r="2225" spans="1:23" x14ac:dyDescent="0.35">
      <c r="A2225" s="2" t="str">
        <f>BASE_NOTAS[[#This Row],[Sigla]]&amp;BASE_NOTAS[[#This Row],[CÓDIGO]]</f>
        <v>GOSS_DI</v>
      </c>
      <c r="B2225" s="4" t="s">
        <v>190</v>
      </c>
      <c r="C2225" s="4" t="s">
        <v>390</v>
      </c>
      <c r="D2225" s="4" t="s">
        <v>430</v>
      </c>
      <c r="E2225" s="42">
        <v>65.139949109414744</v>
      </c>
      <c r="F2225" s="4" t="s">
        <v>611</v>
      </c>
      <c r="G222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53.974895397489533</v>
      </c>
      <c r="H222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25" s="38" t="str">
        <f t="shared" ca="1" si="408"/>
        <v>-</v>
      </c>
      <c r="K2225" s="38" t="str">
        <f t="shared" ca="1" si="409"/>
        <v>-</v>
      </c>
      <c r="L2225" s="38" t="str">
        <f t="shared" ca="1" si="410"/>
        <v>-</v>
      </c>
      <c r="M2225" s="38" t="str">
        <f t="shared" ca="1" si="411"/>
        <v>-</v>
      </c>
      <c r="N2225" s="38" t="str">
        <f t="shared" ca="1" si="412"/>
        <v>-</v>
      </c>
      <c r="O2225" s="38">
        <f t="shared" ca="1" si="413"/>
        <v>23.545706371191116</v>
      </c>
      <c r="P2225" s="38">
        <f t="shared" ca="1" si="414"/>
        <v>56.428571428571431</v>
      </c>
      <c r="Q2225" s="38">
        <f t="shared" ca="1" si="415"/>
        <v>60.833333333333343</v>
      </c>
      <c r="R2225" s="38">
        <f t="shared" ca="1" si="416"/>
        <v>50.712250712250714</v>
      </c>
      <c r="S2225" s="38">
        <f t="shared" ca="1" si="417"/>
        <v>65.139949109414744</v>
      </c>
      <c r="T2225" s="38">
        <f t="shared" ca="1" si="418"/>
        <v>53.974895397489533</v>
      </c>
      <c r="U2225" s="38" t="str">
        <f t="shared" ca="1" si="419"/>
        <v>-</v>
      </c>
      <c r="V2225" s="38"/>
      <c r="W2225" s="38"/>
    </row>
    <row r="2226" spans="1:23" x14ac:dyDescent="0.35">
      <c r="A2226" s="2" t="str">
        <f>BASE_NOTAS[[#This Row],[Sigla]]&amp;BASE_NOTAS[[#This Row],[CÓDIGO]]</f>
        <v>MASS_DI</v>
      </c>
      <c r="B2226" s="4" t="s">
        <v>191</v>
      </c>
      <c r="C2226" s="4" t="s">
        <v>390</v>
      </c>
      <c r="D2226" s="4" t="s">
        <v>430</v>
      </c>
      <c r="E2226" s="42">
        <v>0</v>
      </c>
      <c r="F2226" s="4" t="s">
        <v>611</v>
      </c>
      <c r="G222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222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26" s="38" t="str">
        <f t="shared" ca="1" si="408"/>
        <v>-</v>
      </c>
      <c r="K2226" s="38" t="str">
        <f t="shared" ca="1" si="409"/>
        <v>-</v>
      </c>
      <c r="L2226" s="38" t="str">
        <f t="shared" ca="1" si="410"/>
        <v>-</v>
      </c>
      <c r="M2226" s="38" t="str">
        <f t="shared" ca="1" si="411"/>
        <v>-</v>
      </c>
      <c r="N2226" s="38" t="str">
        <f t="shared" ca="1" si="412"/>
        <v>-</v>
      </c>
      <c r="O2226" s="38">
        <f t="shared" ca="1" si="413"/>
        <v>0</v>
      </c>
      <c r="P2226" s="38">
        <f t="shared" ca="1" si="414"/>
        <v>0</v>
      </c>
      <c r="Q2226" s="38">
        <f t="shared" ca="1" si="415"/>
        <v>0</v>
      </c>
      <c r="R2226" s="38">
        <f t="shared" ca="1" si="416"/>
        <v>0</v>
      </c>
      <c r="S2226" s="38">
        <f t="shared" ca="1" si="417"/>
        <v>0</v>
      </c>
      <c r="T2226" s="38">
        <f t="shared" ca="1" si="418"/>
        <v>0</v>
      </c>
      <c r="U2226" s="38" t="str">
        <f t="shared" ca="1" si="419"/>
        <v>-</v>
      </c>
      <c r="V2226" s="38"/>
      <c r="W2226" s="38"/>
    </row>
    <row r="2227" spans="1:23" x14ac:dyDescent="0.35">
      <c r="A2227" s="2" t="str">
        <f>BASE_NOTAS[[#This Row],[Sigla]]&amp;BASE_NOTAS[[#This Row],[CÓDIGO]]</f>
        <v>MGSS_DI</v>
      </c>
      <c r="B2227" s="4" t="s">
        <v>192</v>
      </c>
      <c r="C2227" s="4" t="s">
        <v>390</v>
      </c>
      <c r="D2227" s="4" t="s">
        <v>430</v>
      </c>
      <c r="E2227" s="42">
        <v>67.938931297709928</v>
      </c>
      <c r="F2227" s="4" t="s">
        <v>611</v>
      </c>
      <c r="G222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56.066945606694567</v>
      </c>
      <c r="H222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27" s="38" t="str">
        <f t="shared" ca="1" si="408"/>
        <v>-</v>
      </c>
      <c r="K2227" s="38" t="str">
        <f t="shared" ca="1" si="409"/>
        <v>-</v>
      </c>
      <c r="L2227" s="38" t="str">
        <f t="shared" ca="1" si="410"/>
        <v>-</v>
      </c>
      <c r="M2227" s="38" t="str">
        <f t="shared" ca="1" si="411"/>
        <v>-</v>
      </c>
      <c r="N2227" s="38" t="str">
        <f t="shared" ca="1" si="412"/>
        <v>-</v>
      </c>
      <c r="O2227" s="38">
        <f t="shared" ca="1" si="413"/>
        <v>48.199445983379505</v>
      </c>
      <c r="P2227" s="38">
        <f t="shared" ca="1" si="414"/>
        <v>58.095238095238095</v>
      </c>
      <c r="Q2227" s="38">
        <f t="shared" ca="1" si="415"/>
        <v>69.375</v>
      </c>
      <c r="R2227" s="38">
        <f t="shared" ca="1" si="416"/>
        <v>64.957264957264954</v>
      </c>
      <c r="S2227" s="38">
        <f t="shared" ca="1" si="417"/>
        <v>67.938931297709928</v>
      </c>
      <c r="T2227" s="38">
        <f t="shared" ca="1" si="418"/>
        <v>56.066945606694567</v>
      </c>
      <c r="U2227" s="38" t="str">
        <f t="shared" ca="1" si="419"/>
        <v>-</v>
      </c>
      <c r="V2227" s="38"/>
      <c r="W2227" s="38"/>
    </row>
    <row r="2228" spans="1:23" x14ac:dyDescent="0.35">
      <c r="A2228" s="2" t="str">
        <f>BASE_NOTAS[[#This Row],[Sigla]]&amp;BASE_NOTAS[[#This Row],[CÓDIGO]]</f>
        <v>MSSS_DI</v>
      </c>
      <c r="B2228" s="4" t="s">
        <v>193</v>
      </c>
      <c r="C2228" s="4" t="s">
        <v>390</v>
      </c>
      <c r="D2228" s="4" t="s">
        <v>430</v>
      </c>
      <c r="E2228" s="42">
        <v>82.951653944020364</v>
      </c>
      <c r="F2228" s="4" t="s">
        <v>611</v>
      </c>
      <c r="G222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85.355648535564853</v>
      </c>
      <c r="H222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28" s="38" t="str">
        <f t="shared" ca="1" si="408"/>
        <v>-</v>
      </c>
      <c r="K2228" s="38" t="str">
        <f t="shared" ca="1" si="409"/>
        <v>-</v>
      </c>
      <c r="L2228" s="38" t="str">
        <f t="shared" ca="1" si="410"/>
        <v>-</v>
      </c>
      <c r="M2228" s="38" t="str">
        <f t="shared" ca="1" si="411"/>
        <v>-</v>
      </c>
      <c r="N2228" s="38" t="str">
        <f t="shared" ca="1" si="412"/>
        <v>-</v>
      </c>
      <c r="O2228" s="38">
        <f t="shared" ca="1" si="413"/>
        <v>81.717451523545705</v>
      </c>
      <c r="P2228" s="38">
        <f t="shared" ca="1" si="414"/>
        <v>79.047619047619051</v>
      </c>
      <c r="Q2228" s="38">
        <f t="shared" ca="1" si="415"/>
        <v>87.708333333333329</v>
      </c>
      <c r="R2228" s="38">
        <f t="shared" ca="1" si="416"/>
        <v>82.051282051282044</v>
      </c>
      <c r="S2228" s="38">
        <f t="shared" ca="1" si="417"/>
        <v>82.951653944020364</v>
      </c>
      <c r="T2228" s="38">
        <f t="shared" ca="1" si="418"/>
        <v>85.355648535564853</v>
      </c>
      <c r="U2228" s="38" t="str">
        <f t="shared" ca="1" si="419"/>
        <v>-</v>
      </c>
      <c r="V2228" s="38"/>
      <c r="W2228" s="38"/>
    </row>
    <row r="2229" spans="1:23" x14ac:dyDescent="0.35">
      <c r="A2229" s="2" t="str">
        <f>BASE_NOTAS[[#This Row],[Sigla]]&amp;BASE_NOTAS[[#This Row],[CÓDIGO]]</f>
        <v>MTSS_DI</v>
      </c>
      <c r="B2229" s="4" t="s">
        <v>195</v>
      </c>
      <c r="C2229" s="4" t="s">
        <v>390</v>
      </c>
      <c r="D2229" s="4" t="s">
        <v>430</v>
      </c>
      <c r="E2229" s="42">
        <v>73.536895674300254</v>
      </c>
      <c r="F2229" s="4" t="s">
        <v>611</v>
      </c>
      <c r="G222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65.271966527196653</v>
      </c>
      <c r="H222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29" s="38" t="str">
        <f t="shared" ca="1" si="408"/>
        <v>-</v>
      </c>
      <c r="K2229" s="38" t="str">
        <f t="shared" ca="1" si="409"/>
        <v>-</v>
      </c>
      <c r="L2229" s="38" t="str">
        <f t="shared" ca="1" si="410"/>
        <v>-</v>
      </c>
      <c r="M2229" s="38" t="str">
        <f t="shared" ca="1" si="411"/>
        <v>-</v>
      </c>
      <c r="N2229" s="38" t="str">
        <f t="shared" ca="1" si="412"/>
        <v>-</v>
      </c>
      <c r="O2229" s="38">
        <f t="shared" ca="1" si="413"/>
        <v>39.612188365650958</v>
      </c>
      <c r="P2229" s="38">
        <f t="shared" ca="1" si="414"/>
        <v>51.666666666666657</v>
      </c>
      <c r="Q2229" s="38">
        <f t="shared" ca="1" si="415"/>
        <v>74.375</v>
      </c>
      <c r="R2229" s="38">
        <f t="shared" ca="1" si="416"/>
        <v>59.544159544159548</v>
      </c>
      <c r="S2229" s="38">
        <f t="shared" ca="1" si="417"/>
        <v>73.536895674300254</v>
      </c>
      <c r="T2229" s="38">
        <f t="shared" ca="1" si="418"/>
        <v>65.271966527196653</v>
      </c>
      <c r="U2229" s="38" t="str">
        <f t="shared" ca="1" si="419"/>
        <v>-</v>
      </c>
      <c r="V2229" s="38"/>
      <c r="W2229" s="38"/>
    </row>
    <row r="2230" spans="1:23" x14ac:dyDescent="0.35">
      <c r="A2230" s="2" t="str">
        <f>BASE_NOTAS[[#This Row],[Sigla]]&amp;BASE_NOTAS[[#This Row],[CÓDIGO]]</f>
        <v>PASS_DI</v>
      </c>
      <c r="B2230" s="4" t="s">
        <v>196</v>
      </c>
      <c r="C2230" s="4" t="s">
        <v>390</v>
      </c>
      <c r="D2230" s="4" t="s">
        <v>430</v>
      </c>
      <c r="E2230" s="42">
        <v>58.524173027989811</v>
      </c>
      <c r="F2230" s="4" t="s">
        <v>611</v>
      </c>
      <c r="G223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37.238493723849373</v>
      </c>
      <c r="H223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30" s="38" t="str">
        <f t="shared" ca="1" si="408"/>
        <v>-</v>
      </c>
      <c r="K2230" s="38" t="str">
        <f t="shared" ca="1" si="409"/>
        <v>-</v>
      </c>
      <c r="L2230" s="38" t="str">
        <f t="shared" ca="1" si="410"/>
        <v>-</v>
      </c>
      <c r="M2230" s="38" t="str">
        <f t="shared" ca="1" si="411"/>
        <v>-</v>
      </c>
      <c r="N2230" s="38" t="str">
        <f t="shared" ca="1" si="412"/>
        <v>-</v>
      </c>
      <c r="O2230" s="38">
        <f t="shared" ca="1" si="413"/>
        <v>30.19390581717451</v>
      </c>
      <c r="P2230" s="38">
        <f t="shared" ca="1" si="414"/>
        <v>46.904761904761891</v>
      </c>
      <c r="Q2230" s="38">
        <f t="shared" ca="1" si="415"/>
        <v>58.750000000000014</v>
      </c>
      <c r="R2230" s="38">
        <f t="shared" ca="1" si="416"/>
        <v>59.829059829059837</v>
      </c>
      <c r="S2230" s="38">
        <f t="shared" ca="1" si="417"/>
        <v>58.524173027989811</v>
      </c>
      <c r="T2230" s="38">
        <f t="shared" ca="1" si="418"/>
        <v>37.238493723849373</v>
      </c>
      <c r="U2230" s="38" t="str">
        <f t="shared" ca="1" si="419"/>
        <v>-</v>
      </c>
      <c r="V2230" s="38"/>
      <c r="W2230" s="38"/>
    </row>
    <row r="2231" spans="1:23" x14ac:dyDescent="0.35">
      <c r="A2231" s="2" t="str">
        <f>BASE_NOTAS[[#This Row],[Sigla]]&amp;BASE_NOTAS[[#This Row],[CÓDIGO]]</f>
        <v>PBSS_DI</v>
      </c>
      <c r="B2231" s="4" t="s">
        <v>197</v>
      </c>
      <c r="C2231" s="4" t="s">
        <v>390</v>
      </c>
      <c r="D2231" s="4" t="s">
        <v>430</v>
      </c>
      <c r="E2231" s="42">
        <v>65.648854961832058</v>
      </c>
      <c r="F2231" s="4" t="s">
        <v>611</v>
      </c>
      <c r="G223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53.55648535564854</v>
      </c>
      <c r="H223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31" s="38" t="str">
        <f t="shared" ca="1" si="408"/>
        <v>-</v>
      </c>
      <c r="K2231" s="38" t="str">
        <f t="shared" ca="1" si="409"/>
        <v>-</v>
      </c>
      <c r="L2231" s="38" t="str">
        <f t="shared" ca="1" si="410"/>
        <v>-</v>
      </c>
      <c r="M2231" s="38" t="str">
        <f t="shared" ca="1" si="411"/>
        <v>-</v>
      </c>
      <c r="N2231" s="38" t="str">
        <f t="shared" ca="1" si="412"/>
        <v>-</v>
      </c>
      <c r="O2231" s="38">
        <f t="shared" ca="1" si="413"/>
        <v>64.54293628808864</v>
      </c>
      <c r="P2231" s="38">
        <f t="shared" ca="1" si="414"/>
        <v>61.666666666666664</v>
      </c>
      <c r="Q2231" s="38">
        <f t="shared" ca="1" si="415"/>
        <v>65.416666666666671</v>
      </c>
      <c r="R2231" s="38">
        <f t="shared" ca="1" si="416"/>
        <v>57.834757834757838</v>
      </c>
      <c r="S2231" s="38">
        <f t="shared" ca="1" si="417"/>
        <v>65.648854961832058</v>
      </c>
      <c r="T2231" s="38">
        <f t="shared" ca="1" si="418"/>
        <v>53.55648535564854</v>
      </c>
      <c r="U2231" s="38" t="str">
        <f t="shared" ca="1" si="419"/>
        <v>-</v>
      </c>
      <c r="V2231" s="38"/>
      <c r="W2231" s="38"/>
    </row>
    <row r="2232" spans="1:23" x14ac:dyDescent="0.35">
      <c r="A2232" s="2" t="str">
        <f>BASE_NOTAS[[#This Row],[Sigla]]&amp;BASE_NOTAS[[#This Row],[CÓDIGO]]</f>
        <v>PESS_DI</v>
      </c>
      <c r="B2232" s="4" t="s">
        <v>198</v>
      </c>
      <c r="C2232" s="4" t="s">
        <v>390</v>
      </c>
      <c r="D2232" s="4" t="s">
        <v>430</v>
      </c>
      <c r="E2232" s="42">
        <v>56.488549618320612</v>
      </c>
      <c r="F2232" s="4" t="s">
        <v>611</v>
      </c>
      <c r="G223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43.51464435146444</v>
      </c>
      <c r="H223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32" s="38" t="str">
        <f t="shared" ca="1" si="408"/>
        <v>-</v>
      </c>
      <c r="K2232" s="38" t="str">
        <f t="shared" ca="1" si="409"/>
        <v>-</v>
      </c>
      <c r="L2232" s="38" t="str">
        <f t="shared" ca="1" si="410"/>
        <v>-</v>
      </c>
      <c r="M2232" s="38" t="str">
        <f t="shared" ca="1" si="411"/>
        <v>-</v>
      </c>
      <c r="N2232" s="38" t="str">
        <f t="shared" ca="1" si="412"/>
        <v>-</v>
      </c>
      <c r="O2232" s="38">
        <f t="shared" ca="1" si="413"/>
        <v>42.105263157894733</v>
      </c>
      <c r="P2232" s="38">
        <f t="shared" ca="1" si="414"/>
        <v>53.095238095238095</v>
      </c>
      <c r="Q2232" s="38">
        <f t="shared" ca="1" si="415"/>
        <v>57.083333333333329</v>
      </c>
      <c r="R2232" s="38">
        <f t="shared" ca="1" si="416"/>
        <v>58.689458689458704</v>
      </c>
      <c r="S2232" s="38">
        <f t="shared" ca="1" si="417"/>
        <v>56.488549618320612</v>
      </c>
      <c r="T2232" s="38">
        <f t="shared" ca="1" si="418"/>
        <v>43.51464435146444</v>
      </c>
      <c r="U2232" s="38" t="str">
        <f t="shared" ca="1" si="419"/>
        <v>-</v>
      </c>
      <c r="V2232" s="38"/>
      <c r="W2232" s="38"/>
    </row>
    <row r="2233" spans="1:23" x14ac:dyDescent="0.35">
      <c r="A2233" s="2" t="str">
        <f>BASE_NOTAS[[#This Row],[Sigla]]&amp;BASE_NOTAS[[#This Row],[CÓDIGO]]</f>
        <v>PISS_DI</v>
      </c>
      <c r="B2233" s="4" t="s">
        <v>199</v>
      </c>
      <c r="C2233" s="4" t="s">
        <v>390</v>
      </c>
      <c r="D2233" s="4" t="s">
        <v>430</v>
      </c>
      <c r="E2233" s="42">
        <v>65.394402035623415</v>
      </c>
      <c r="F2233" s="4" t="s">
        <v>611</v>
      </c>
      <c r="G223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52.719665271966534</v>
      </c>
      <c r="H223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33" s="38" t="str">
        <f t="shared" ca="1" si="408"/>
        <v>-</v>
      </c>
      <c r="K2233" s="38" t="str">
        <f t="shared" ca="1" si="409"/>
        <v>-</v>
      </c>
      <c r="L2233" s="38" t="str">
        <f t="shared" ca="1" si="410"/>
        <v>-</v>
      </c>
      <c r="M2233" s="38" t="str">
        <f t="shared" ca="1" si="411"/>
        <v>-</v>
      </c>
      <c r="N2233" s="38" t="str">
        <f t="shared" ca="1" si="412"/>
        <v>-</v>
      </c>
      <c r="O2233" s="38">
        <f t="shared" ca="1" si="413"/>
        <v>47.368421052631582</v>
      </c>
      <c r="P2233" s="38">
        <f t="shared" ca="1" si="414"/>
        <v>33.333333333333314</v>
      </c>
      <c r="Q2233" s="38">
        <f t="shared" ca="1" si="415"/>
        <v>59.583333333333336</v>
      </c>
      <c r="R2233" s="38">
        <f t="shared" ca="1" si="416"/>
        <v>57.264957264957268</v>
      </c>
      <c r="S2233" s="38">
        <f t="shared" ca="1" si="417"/>
        <v>65.394402035623415</v>
      </c>
      <c r="T2233" s="38">
        <f t="shared" ca="1" si="418"/>
        <v>52.719665271966534</v>
      </c>
      <c r="U2233" s="38" t="str">
        <f t="shared" ca="1" si="419"/>
        <v>-</v>
      </c>
      <c r="V2233" s="38"/>
      <c r="W2233" s="38"/>
    </row>
    <row r="2234" spans="1:23" x14ac:dyDescent="0.35">
      <c r="A2234" s="2" t="str">
        <f>BASE_NOTAS[[#This Row],[Sigla]]&amp;BASE_NOTAS[[#This Row],[CÓDIGO]]</f>
        <v>PRSS_DI</v>
      </c>
      <c r="B2234" s="4" t="s">
        <v>200</v>
      </c>
      <c r="C2234" s="4" t="s">
        <v>390</v>
      </c>
      <c r="D2234" s="4" t="s">
        <v>430</v>
      </c>
      <c r="E2234" s="42">
        <v>90.839694656488547</v>
      </c>
      <c r="F2234" s="4" t="s">
        <v>611</v>
      </c>
      <c r="G223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84.937238493723839</v>
      </c>
      <c r="H223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34" s="38" t="str">
        <f t="shared" ca="1" si="408"/>
        <v>-</v>
      </c>
      <c r="K2234" s="38" t="str">
        <f t="shared" ca="1" si="409"/>
        <v>-</v>
      </c>
      <c r="L2234" s="38" t="str">
        <f t="shared" ca="1" si="410"/>
        <v>-</v>
      </c>
      <c r="M2234" s="38" t="str">
        <f t="shared" ca="1" si="411"/>
        <v>-</v>
      </c>
      <c r="N2234" s="38" t="str">
        <f t="shared" ca="1" si="412"/>
        <v>-</v>
      </c>
      <c r="O2234" s="38">
        <f t="shared" ca="1" si="413"/>
        <v>83.656509695290865</v>
      </c>
      <c r="P2234" s="38">
        <f t="shared" ca="1" si="414"/>
        <v>88.80952380952381</v>
      </c>
      <c r="Q2234" s="38">
        <f t="shared" ca="1" si="415"/>
        <v>91.875</v>
      </c>
      <c r="R2234" s="38">
        <f t="shared" ca="1" si="416"/>
        <v>91.452991452991455</v>
      </c>
      <c r="S2234" s="38">
        <f t="shared" ca="1" si="417"/>
        <v>90.839694656488547</v>
      </c>
      <c r="T2234" s="38">
        <f t="shared" ca="1" si="418"/>
        <v>84.937238493723839</v>
      </c>
      <c r="U2234" s="38" t="str">
        <f t="shared" ca="1" si="419"/>
        <v>-</v>
      </c>
      <c r="V2234" s="38"/>
      <c r="W2234" s="38"/>
    </row>
    <row r="2235" spans="1:23" x14ac:dyDescent="0.35">
      <c r="A2235" s="2" t="str">
        <f>BASE_NOTAS[[#This Row],[Sigla]]&amp;BASE_NOTAS[[#This Row],[CÓDIGO]]</f>
        <v>RJSS_DI</v>
      </c>
      <c r="B2235" s="4" t="s">
        <v>201</v>
      </c>
      <c r="C2235" s="4" t="s">
        <v>390</v>
      </c>
      <c r="D2235" s="4" t="s">
        <v>430</v>
      </c>
      <c r="E2235" s="42">
        <v>72.010178117048341</v>
      </c>
      <c r="F2235" s="4" t="s">
        <v>611</v>
      </c>
      <c r="G223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44.351464435146447</v>
      </c>
      <c r="H223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35" s="38" t="str">
        <f t="shared" ca="1" si="408"/>
        <v>-</v>
      </c>
      <c r="K2235" s="38" t="str">
        <f t="shared" ca="1" si="409"/>
        <v>-</v>
      </c>
      <c r="L2235" s="38" t="str">
        <f t="shared" ca="1" si="410"/>
        <v>-</v>
      </c>
      <c r="M2235" s="38" t="str">
        <f t="shared" ca="1" si="411"/>
        <v>-</v>
      </c>
      <c r="N2235" s="38" t="str">
        <f t="shared" ca="1" si="412"/>
        <v>-</v>
      </c>
      <c r="O2235" s="38">
        <f t="shared" ca="1" si="413"/>
        <v>50.969529085872573</v>
      </c>
      <c r="P2235" s="38">
        <f t="shared" ca="1" si="414"/>
        <v>52.857142857142854</v>
      </c>
      <c r="Q2235" s="38">
        <f t="shared" ca="1" si="415"/>
        <v>63.541666666666671</v>
      </c>
      <c r="R2235" s="38">
        <f t="shared" ca="1" si="416"/>
        <v>67.236467236467234</v>
      </c>
      <c r="S2235" s="38">
        <f t="shared" ca="1" si="417"/>
        <v>72.010178117048341</v>
      </c>
      <c r="T2235" s="38">
        <f t="shared" ca="1" si="418"/>
        <v>44.351464435146447</v>
      </c>
      <c r="U2235" s="38" t="str">
        <f t="shared" ca="1" si="419"/>
        <v>-</v>
      </c>
      <c r="V2235" s="38"/>
      <c r="W2235" s="38"/>
    </row>
    <row r="2236" spans="1:23" x14ac:dyDescent="0.35">
      <c r="A2236" s="2" t="str">
        <f>BASE_NOTAS[[#This Row],[Sigla]]&amp;BASE_NOTAS[[#This Row],[CÓDIGO]]</f>
        <v>RNSS_DI</v>
      </c>
      <c r="B2236" s="4" t="s">
        <v>202</v>
      </c>
      <c r="C2236" s="4" t="s">
        <v>390</v>
      </c>
      <c r="D2236" s="4" t="s">
        <v>430</v>
      </c>
      <c r="E2236" s="42">
        <v>67.430025445292614</v>
      </c>
      <c r="F2236" s="4" t="s">
        <v>611</v>
      </c>
      <c r="G223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61.506276150627606</v>
      </c>
      <c r="H223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36" s="38" t="str">
        <f t="shared" ca="1" si="408"/>
        <v>-</v>
      </c>
      <c r="K2236" s="38" t="str">
        <f t="shared" ca="1" si="409"/>
        <v>-</v>
      </c>
      <c r="L2236" s="38" t="str">
        <f t="shared" ca="1" si="410"/>
        <v>-</v>
      </c>
      <c r="M2236" s="38" t="str">
        <f t="shared" ca="1" si="411"/>
        <v>-</v>
      </c>
      <c r="N2236" s="38" t="str">
        <f t="shared" ca="1" si="412"/>
        <v>-</v>
      </c>
      <c r="O2236" s="38">
        <f t="shared" ca="1" si="413"/>
        <v>62.326869806094187</v>
      </c>
      <c r="P2236" s="38">
        <f t="shared" ca="1" si="414"/>
        <v>62.61904761904762</v>
      </c>
      <c r="Q2236" s="38">
        <f t="shared" ca="1" si="415"/>
        <v>64.791666666666671</v>
      </c>
      <c r="R2236" s="38">
        <f t="shared" ca="1" si="416"/>
        <v>57.264957264957268</v>
      </c>
      <c r="S2236" s="38">
        <f t="shared" ca="1" si="417"/>
        <v>67.430025445292614</v>
      </c>
      <c r="T2236" s="38">
        <f t="shared" ca="1" si="418"/>
        <v>61.506276150627606</v>
      </c>
      <c r="U2236" s="38" t="str">
        <f t="shared" ca="1" si="419"/>
        <v>-</v>
      </c>
      <c r="V2236" s="38"/>
      <c r="W2236" s="38"/>
    </row>
    <row r="2237" spans="1:23" x14ac:dyDescent="0.35">
      <c r="A2237" s="2" t="str">
        <f>BASE_NOTAS[[#This Row],[Sigla]]&amp;BASE_NOTAS[[#This Row],[CÓDIGO]]</f>
        <v>ROSS_DI</v>
      </c>
      <c r="B2237" s="4" t="s">
        <v>203</v>
      </c>
      <c r="C2237" s="4" t="s">
        <v>390</v>
      </c>
      <c r="D2237" s="4" t="s">
        <v>430</v>
      </c>
      <c r="E2237" s="42">
        <v>65.139949109414744</v>
      </c>
      <c r="F2237" s="4" t="s">
        <v>611</v>
      </c>
      <c r="G223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62.343096234309634</v>
      </c>
      <c r="H223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37" s="38" t="str">
        <f t="shared" ca="1" si="408"/>
        <v>-</v>
      </c>
      <c r="K2237" s="38" t="str">
        <f t="shared" ca="1" si="409"/>
        <v>-</v>
      </c>
      <c r="L2237" s="38" t="str">
        <f t="shared" ca="1" si="410"/>
        <v>-</v>
      </c>
      <c r="M2237" s="38" t="str">
        <f t="shared" ca="1" si="411"/>
        <v>-</v>
      </c>
      <c r="N2237" s="38" t="str">
        <f t="shared" ca="1" si="412"/>
        <v>-</v>
      </c>
      <c r="O2237" s="38">
        <f t="shared" ca="1" si="413"/>
        <v>47.92243767313019</v>
      </c>
      <c r="P2237" s="38">
        <f t="shared" ca="1" si="414"/>
        <v>67.857142857142847</v>
      </c>
      <c r="Q2237" s="38">
        <f t="shared" ca="1" si="415"/>
        <v>75</v>
      </c>
      <c r="R2237" s="38">
        <f t="shared" ca="1" si="416"/>
        <v>66.381766381766397</v>
      </c>
      <c r="S2237" s="38">
        <f t="shared" ca="1" si="417"/>
        <v>65.139949109414744</v>
      </c>
      <c r="T2237" s="38">
        <f t="shared" ca="1" si="418"/>
        <v>62.343096234309634</v>
      </c>
      <c r="U2237" s="38" t="str">
        <f t="shared" ca="1" si="419"/>
        <v>-</v>
      </c>
      <c r="V2237" s="38"/>
      <c r="W2237" s="38"/>
    </row>
    <row r="2238" spans="1:23" x14ac:dyDescent="0.35">
      <c r="A2238" s="2" t="str">
        <f>BASE_NOTAS[[#This Row],[Sigla]]&amp;BASE_NOTAS[[#This Row],[CÓDIGO]]</f>
        <v>RRSS_DI</v>
      </c>
      <c r="B2238" s="4" t="s">
        <v>204</v>
      </c>
      <c r="C2238" s="4" t="s">
        <v>390</v>
      </c>
      <c r="D2238" s="4" t="s">
        <v>430</v>
      </c>
      <c r="E2238" s="42">
        <v>89.821882951653947</v>
      </c>
      <c r="F2238" s="4" t="s">
        <v>611</v>
      </c>
      <c r="G223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85.774058577405853</v>
      </c>
      <c r="H223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38" s="38" t="str">
        <f t="shared" ca="1" si="408"/>
        <v>-</v>
      </c>
      <c r="K2238" s="38" t="str">
        <f t="shared" ca="1" si="409"/>
        <v>-</v>
      </c>
      <c r="L2238" s="38" t="str">
        <f t="shared" ca="1" si="410"/>
        <v>-</v>
      </c>
      <c r="M2238" s="38" t="str">
        <f t="shared" ca="1" si="411"/>
        <v>-</v>
      </c>
      <c r="N2238" s="38" t="str">
        <f t="shared" ca="1" si="412"/>
        <v>-</v>
      </c>
      <c r="O2238" s="38">
        <f t="shared" ca="1" si="413"/>
        <v>87.81163434903047</v>
      </c>
      <c r="P2238" s="38">
        <f t="shared" ca="1" si="414"/>
        <v>87.857142857142861</v>
      </c>
      <c r="Q2238" s="38">
        <f t="shared" ca="1" si="415"/>
        <v>91.25</v>
      </c>
      <c r="R2238" s="38">
        <f t="shared" ca="1" si="416"/>
        <v>89.173789173789174</v>
      </c>
      <c r="S2238" s="38">
        <f t="shared" ca="1" si="417"/>
        <v>89.821882951653947</v>
      </c>
      <c r="T2238" s="38">
        <f t="shared" ca="1" si="418"/>
        <v>85.774058577405853</v>
      </c>
      <c r="U2238" s="38" t="str">
        <f t="shared" ca="1" si="419"/>
        <v>-</v>
      </c>
      <c r="V2238" s="38"/>
      <c r="W2238" s="38"/>
    </row>
    <row r="2239" spans="1:23" x14ac:dyDescent="0.35">
      <c r="A2239" s="2" t="str">
        <f>BASE_NOTAS[[#This Row],[Sigla]]&amp;BASE_NOTAS[[#This Row],[CÓDIGO]]</f>
        <v>RSSS_DI</v>
      </c>
      <c r="B2239" s="4" t="s">
        <v>205</v>
      </c>
      <c r="C2239" s="4" t="s">
        <v>390</v>
      </c>
      <c r="D2239" s="4" t="s">
        <v>430</v>
      </c>
      <c r="E2239" s="42">
        <v>100</v>
      </c>
      <c r="F2239" s="4" t="s">
        <v>611</v>
      </c>
      <c r="G223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223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39" s="38" t="str">
        <f t="shared" ca="1" si="408"/>
        <v>-</v>
      </c>
      <c r="K2239" s="38" t="str">
        <f t="shared" ca="1" si="409"/>
        <v>-</v>
      </c>
      <c r="L2239" s="38" t="str">
        <f t="shared" ca="1" si="410"/>
        <v>-</v>
      </c>
      <c r="M2239" s="38" t="str">
        <f t="shared" ca="1" si="411"/>
        <v>-</v>
      </c>
      <c r="N2239" s="38" t="str">
        <f t="shared" ca="1" si="412"/>
        <v>-</v>
      </c>
      <c r="O2239" s="38">
        <f t="shared" ca="1" si="413"/>
        <v>100</v>
      </c>
      <c r="P2239" s="38">
        <f t="shared" ca="1" si="414"/>
        <v>100</v>
      </c>
      <c r="Q2239" s="38">
        <f t="shared" ca="1" si="415"/>
        <v>100</v>
      </c>
      <c r="R2239" s="38">
        <f t="shared" ca="1" si="416"/>
        <v>100</v>
      </c>
      <c r="S2239" s="38">
        <f t="shared" ca="1" si="417"/>
        <v>100</v>
      </c>
      <c r="T2239" s="38">
        <f t="shared" ca="1" si="418"/>
        <v>100</v>
      </c>
      <c r="U2239" s="38" t="str">
        <f t="shared" ca="1" si="419"/>
        <v>-</v>
      </c>
      <c r="V2239" s="38"/>
      <c r="W2239" s="38"/>
    </row>
    <row r="2240" spans="1:23" x14ac:dyDescent="0.35">
      <c r="A2240" s="2" t="str">
        <f>BASE_NOTAS[[#This Row],[Sigla]]&amp;BASE_NOTAS[[#This Row],[CÓDIGO]]</f>
        <v>SCSS_DI</v>
      </c>
      <c r="B2240" s="4" t="s">
        <v>194</v>
      </c>
      <c r="C2240" s="4" t="s">
        <v>390</v>
      </c>
      <c r="D2240" s="4" t="s">
        <v>430</v>
      </c>
      <c r="E2240" s="42">
        <v>98.473282442748086</v>
      </c>
      <c r="F2240" s="4" t="s">
        <v>611</v>
      </c>
      <c r="G224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224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40" s="38" t="str">
        <f t="shared" ca="1" si="408"/>
        <v>-</v>
      </c>
      <c r="K2240" s="38" t="str">
        <f t="shared" ca="1" si="409"/>
        <v>-</v>
      </c>
      <c r="L2240" s="38" t="str">
        <f t="shared" ca="1" si="410"/>
        <v>-</v>
      </c>
      <c r="M2240" s="38" t="str">
        <f t="shared" ca="1" si="411"/>
        <v>-</v>
      </c>
      <c r="N2240" s="38" t="str">
        <f t="shared" ca="1" si="412"/>
        <v>-</v>
      </c>
      <c r="O2240" s="38">
        <f t="shared" ca="1" si="413"/>
        <v>96.121883656509695</v>
      </c>
      <c r="P2240" s="38">
        <f t="shared" ca="1" si="414"/>
        <v>92.38095238095238</v>
      </c>
      <c r="Q2240" s="38">
        <f t="shared" ca="1" si="415"/>
        <v>98.75</v>
      </c>
      <c r="R2240" s="38">
        <f t="shared" ca="1" si="416"/>
        <v>96.581196581196579</v>
      </c>
      <c r="S2240" s="38">
        <f t="shared" ca="1" si="417"/>
        <v>98.473282442748086</v>
      </c>
      <c r="T2240" s="38">
        <f t="shared" ca="1" si="418"/>
        <v>100</v>
      </c>
      <c r="U2240" s="38" t="str">
        <f t="shared" ca="1" si="419"/>
        <v>-</v>
      </c>
      <c r="V2240" s="38"/>
      <c r="W2240" s="38"/>
    </row>
    <row r="2241" spans="1:23" x14ac:dyDescent="0.35">
      <c r="A2241" s="2" t="str">
        <f>BASE_NOTAS[[#This Row],[Sigla]]&amp;BASE_NOTAS[[#This Row],[CÓDIGO]]</f>
        <v>SESS_DI</v>
      </c>
      <c r="B2241" s="4" t="s">
        <v>206</v>
      </c>
      <c r="C2241" s="4" t="s">
        <v>390</v>
      </c>
      <c r="D2241" s="4" t="s">
        <v>430</v>
      </c>
      <c r="E2241" s="42">
        <v>52.926208651399484</v>
      </c>
      <c r="F2241" s="4" t="s">
        <v>611</v>
      </c>
      <c r="G224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46.443514644351481</v>
      </c>
      <c r="H224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41" s="38" t="str">
        <f t="shared" ca="1" si="408"/>
        <v>-</v>
      </c>
      <c r="K2241" s="38" t="str">
        <f t="shared" ca="1" si="409"/>
        <v>-</v>
      </c>
      <c r="L2241" s="38" t="str">
        <f t="shared" ca="1" si="410"/>
        <v>-</v>
      </c>
      <c r="M2241" s="38" t="str">
        <f t="shared" ca="1" si="411"/>
        <v>-</v>
      </c>
      <c r="N2241" s="38" t="str">
        <f t="shared" ca="1" si="412"/>
        <v>-</v>
      </c>
      <c r="O2241" s="38">
        <f t="shared" ca="1" si="413"/>
        <v>24.653739612188375</v>
      </c>
      <c r="P2241" s="38">
        <f t="shared" ca="1" si="414"/>
        <v>41.666666666666664</v>
      </c>
      <c r="Q2241" s="38">
        <f t="shared" ca="1" si="415"/>
        <v>52.916666666666679</v>
      </c>
      <c r="R2241" s="38">
        <f t="shared" ca="1" si="416"/>
        <v>50.997150997150996</v>
      </c>
      <c r="S2241" s="38">
        <f t="shared" ca="1" si="417"/>
        <v>52.926208651399484</v>
      </c>
      <c r="T2241" s="38">
        <f t="shared" ca="1" si="418"/>
        <v>46.443514644351481</v>
      </c>
      <c r="U2241" s="38" t="str">
        <f t="shared" ca="1" si="419"/>
        <v>-</v>
      </c>
      <c r="V2241" s="38"/>
      <c r="W2241" s="38"/>
    </row>
    <row r="2242" spans="1:23" x14ac:dyDescent="0.35">
      <c r="A2242" s="2" t="str">
        <f>BASE_NOTAS[[#This Row],[Sigla]]&amp;BASE_NOTAS[[#This Row],[CÓDIGO]]</f>
        <v>SPSS_DI</v>
      </c>
      <c r="B2242" s="4" t="s">
        <v>186</v>
      </c>
      <c r="C2242" s="4" t="s">
        <v>390</v>
      </c>
      <c r="D2242" s="4" t="s">
        <v>430</v>
      </c>
      <c r="E2242" s="42">
        <v>92.36641221374046</v>
      </c>
      <c r="F2242" s="4" t="s">
        <v>611</v>
      </c>
      <c r="G224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91.63179916317992</v>
      </c>
      <c r="H224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42" s="38" t="str">
        <f t="shared" ca="1" si="408"/>
        <v>-</v>
      </c>
      <c r="K2242" s="38" t="str">
        <f t="shared" ca="1" si="409"/>
        <v>-</v>
      </c>
      <c r="L2242" s="38" t="str">
        <f t="shared" ca="1" si="410"/>
        <v>-</v>
      </c>
      <c r="M2242" s="38" t="str">
        <f t="shared" ca="1" si="411"/>
        <v>-</v>
      </c>
      <c r="N2242" s="38" t="str">
        <f t="shared" ca="1" si="412"/>
        <v>-</v>
      </c>
      <c r="O2242" s="38">
        <f t="shared" ca="1" si="413"/>
        <v>90.02770083102493</v>
      </c>
      <c r="P2242" s="38">
        <f t="shared" ca="1" si="414"/>
        <v>96.19047619047619</v>
      </c>
      <c r="Q2242" s="38">
        <f t="shared" ca="1" si="415"/>
        <v>97.708333333333329</v>
      </c>
      <c r="R2242" s="38">
        <f t="shared" ca="1" si="416"/>
        <v>91.737891737891744</v>
      </c>
      <c r="S2242" s="38">
        <f t="shared" ca="1" si="417"/>
        <v>92.36641221374046</v>
      </c>
      <c r="T2242" s="38">
        <f t="shared" ca="1" si="418"/>
        <v>91.63179916317992</v>
      </c>
      <c r="U2242" s="38" t="str">
        <f t="shared" ca="1" si="419"/>
        <v>-</v>
      </c>
      <c r="V2242" s="38"/>
      <c r="W2242" s="38"/>
    </row>
    <row r="2243" spans="1:23" x14ac:dyDescent="0.35">
      <c r="A2243" s="2" t="str">
        <f>BASE_NOTAS[[#This Row],[Sigla]]&amp;BASE_NOTAS[[#This Row],[CÓDIGO]]</f>
        <v>TOSS_DI</v>
      </c>
      <c r="B2243" s="4" t="s">
        <v>185</v>
      </c>
      <c r="C2243" s="4" t="s">
        <v>390</v>
      </c>
      <c r="D2243" s="4" t="s">
        <v>430</v>
      </c>
      <c r="E2243" s="42">
        <v>59.796437659033074</v>
      </c>
      <c r="F2243" s="4" t="s">
        <v>611</v>
      </c>
      <c r="G224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37.656903765690387</v>
      </c>
      <c r="H224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43" s="38" t="str">
        <f t="shared" ref="J2243:J2306" ca="1" si="420">INDEX(INDIRECT("[Indicadores_Consolidado_2026_07_31.xlsx]"&amp;C2243&amp;"!$V$37:$V$64"),MATCH(B2243,INDIRECT("[Indicadores_Consolidado_2026_07_31.xlsx]"&amp;C2243&amp;"!$F$37:$F$64")))</f>
        <v>-</v>
      </c>
      <c r="K2243" s="38" t="str">
        <f t="shared" ref="K2243:K2306" ca="1" si="421">INDEX(INDIRECT("[Indicadores_Consolidado_2026_07_31.xlsx]"&amp;C2243&amp;"!$W$37:$W$64"),MATCH(B2243,INDIRECT("[Indicadores_Consolidado_2026_07_31.xlsx]"&amp;C2243&amp;"!$F$37:$F$64")))</f>
        <v>-</v>
      </c>
      <c r="L2243" s="38" t="str">
        <f t="shared" ref="L2243:L2306" ca="1" si="422">INDEX(INDIRECT("[Indicadores_Consolidado_2026_07_31.xlsx]"&amp;C2243&amp;"!$X$37:$X$64"),MATCH(B2243,INDIRECT("[Indicadores_Consolidado_2026_07_31.xlsx]"&amp;C2243&amp;"!$F$37:$F$64")))</f>
        <v>-</v>
      </c>
      <c r="M2243" s="38" t="str">
        <f t="shared" ref="M2243:M2306" ca="1" si="423">INDEX(INDIRECT("[Indicadores_Consolidado_2026_07_31.xlsx]"&amp;C2243&amp;"!$Y$37:$Y$64"),MATCH(B2243,INDIRECT("[Indicadores_Consolidado_2026_07_31.xlsx]"&amp;C2243&amp;"!$F$37:$F$64")))</f>
        <v>-</v>
      </c>
      <c r="N2243" s="38" t="str">
        <f t="shared" ref="N2243:N2306" ca="1" si="424">INDEX(INDIRECT("[Indicadores_Consolidado_2026_07_31.xlsx]"&amp;C2243&amp;"!$Z$37:$Z$64"),MATCH(B2243,INDIRECT("[Indicadores_Consolidado_2026_07_31.xlsx]"&amp;C2243&amp;"!$F$37:$F$64")))</f>
        <v>-</v>
      </c>
      <c r="O2243" s="38">
        <f t="shared" ref="O2243:O2306" ca="1" si="425">INDEX(INDIRECT("[Indicadores_Consolidado_2026_07_31.xlsx]"&amp;C2243&amp;"!$AA$37:$AA$64"),MATCH(B2243,INDIRECT("[Indicadores_Consolidado_2026_07_31.xlsx]"&amp;C2243&amp;"!$F$37:$F$64")))</f>
        <v>41.551246537396125</v>
      </c>
      <c r="P2243" s="38">
        <f t="shared" ref="P2243:P2306" ca="1" si="426">INDEX(INDIRECT("[Indicadores_Consolidado_2026_07_31.xlsx]"&amp;C2243&amp;"!$AB$37:$AB$64"),MATCH(B2243,INDIRECT("[Indicadores_Consolidado_2026_07_31.xlsx]"&amp;C2243&amp;"!$F$37:$F$64")))</f>
        <v>31.428571428571416</v>
      </c>
      <c r="Q2243" s="38">
        <f t="shared" ref="Q2243:Q2306" ca="1" si="427">INDEX(INDIRECT("[Indicadores_Consolidado_2026_07_31.xlsx]"&amp;C2243&amp;"!$AC$37:$AC$64"),MATCH(B2243,INDIRECT("[Indicadores_Consolidado_2026_07_31.xlsx]"&amp;C2243&amp;"!$F$37:$F$64")))</f>
        <v>68.125</v>
      </c>
      <c r="R2243" s="38">
        <f t="shared" ref="R2243:R2306" ca="1" si="428">INDEX(INDIRECT("[Indicadores_Consolidado_2026_07_31.xlsx]"&amp;C2243&amp;"!$AD$37:$AD$64"),MATCH(B2243,INDIRECT("[Indicadores_Consolidado_2026_07_31.xlsx]"&amp;C2243&amp;"!$F$37:$F$64")))</f>
        <v>64.957264957264954</v>
      </c>
      <c r="S2243" s="38">
        <f t="shared" ref="S2243:U2306" ca="1" si="429">INDEX(INDIRECT("[Indicadores_Consolidado_2026_07_31.xlsx]"&amp;C2243&amp;"!$AE$37:$AE$64"),MATCH(B2243,INDIRECT("[Indicadores_Consolidado_2026_07_31.xlsx]"&amp;C2243&amp;"!$F$37:$F$64")))</f>
        <v>59.796437659033074</v>
      </c>
      <c r="T2243" s="38">
        <f t="shared" ref="T2243:T2306" ca="1" si="430">INDEX(INDIRECT("[Indicadores_Consolidado_2026_07_31.xlsx]"&amp;C2243&amp;"!$AF$37:$AF$64"),MATCH(B2243,INDIRECT("[Indicadores_Consolidado_2026_07_31.xlsx]"&amp;C2243&amp;"!$F$37:$F$64")))</f>
        <v>37.656903765690387</v>
      </c>
      <c r="U2243" s="38" t="str">
        <f t="shared" ref="U2243:U2306" ca="1" si="431">INDEX(INDIRECT("[Indicadores_Consolidado_2026_07_31.xlsx]"&amp;C2243&amp;"!$AG$37:$AG$64"),MATCH(B2243,INDIRECT("[Indicadores_Consolidado_2026_07_31.xlsx]"&amp;C2243&amp;"!$F$37:$F$64")))</f>
        <v>-</v>
      </c>
      <c r="V2243" s="38"/>
      <c r="W2243" s="38"/>
    </row>
    <row r="2244" spans="1:23" x14ac:dyDescent="0.35">
      <c r="A2244" s="2" t="str">
        <f>BASE_NOTAS[[#This Row],[Sigla]]&amp;BASE_NOTAS[[#This Row],[CÓDIGO]]</f>
        <v>ACSS_OI</v>
      </c>
      <c r="B2244" s="4" t="s">
        <v>156</v>
      </c>
      <c r="C2244" s="4" t="s">
        <v>391</v>
      </c>
      <c r="D2244" s="4" t="s">
        <v>431</v>
      </c>
      <c r="E2244" s="42">
        <v>47.424511545293093</v>
      </c>
      <c r="F2244" s="4" t="s">
        <v>611</v>
      </c>
      <c r="G224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40.773286467486834</v>
      </c>
      <c r="H224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44" s="38" t="str">
        <f t="shared" ca="1" si="420"/>
        <v>-</v>
      </c>
      <c r="K2244" s="38" t="str">
        <f t="shared" ca="1" si="421"/>
        <v>-</v>
      </c>
      <c r="L2244" s="38" t="str">
        <f t="shared" ca="1" si="422"/>
        <v>-</v>
      </c>
      <c r="M2244" s="38" t="str">
        <f t="shared" ca="1" si="423"/>
        <v>-</v>
      </c>
      <c r="N2244" s="38" t="str">
        <f t="shared" ca="1" si="424"/>
        <v>-</v>
      </c>
      <c r="O2244" s="38">
        <f t="shared" ca="1" si="425"/>
        <v>44.316730523627079</v>
      </c>
      <c r="P2244" s="38">
        <f t="shared" ca="1" si="426"/>
        <v>39.528795811518314</v>
      </c>
      <c r="Q2244" s="38">
        <f t="shared" ca="1" si="427"/>
        <v>43.103448275862064</v>
      </c>
      <c r="R2244" s="38">
        <f t="shared" ca="1" si="428"/>
        <v>44.781144781144775</v>
      </c>
      <c r="S2244" s="38">
        <f t="shared" ca="1" si="429"/>
        <v>47.424511545293093</v>
      </c>
      <c r="T2244" s="38">
        <f t="shared" ca="1" si="430"/>
        <v>40.773286467486834</v>
      </c>
      <c r="U2244" s="38" t="str">
        <f t="shared" ca="1" si="431"/>
        <v>-</v>
      </c>
      <c r="V2244" s="38"/>
      <c r="W2244" s="38"/>
    </row>
    <row r="2245" spans="1:23" x14ac:dyDescent="0.35">
      <c r="A2245" s="2" t="str">
        <f>BASE_NOTAS[[#This Row],[Sigla]]&amp;BASE_NOTAS[[#This Row],[CÓDIGO]]</f>
        <v>ALSS_OI</v>
      </c>
      <c r="B2245" s="4" t="s">
        <v>157</v>
      </c>
      <c r="C2245" s="4" t="s">
        <v>391</v>
      </c>
      <c r="D2245" s="4" t="s">
        <v>431</v>
      </c>
      <c r="E2245" s="42">
        <v>29.66252220248667</v>
      </c>
      <c r="F2245" s="4" t="s">
        <v>611</v>
      </c>
      <c r="G224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30.755711775043949</v>
      </c>
      <c r="H224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45" s="38" t="str">
        <f t="shared" ca="1" si="420"/>
        <v>-</v>
      </c>
      <c r="K2245" s="38" t="str">
        <f t="shared" ca="1" si="421"/>
        <v>-</v>
      </c>
      <c r="L2245" s="38" t="str">
        <f t="shared" ca="1" si="422"/>
        <v>-</v>
      </c>
      <c r="M2245" s="38" t="str">
        <f t="shared" ca="1" si="423"/>
        <v>-</v>
      </c>
      <c r="N2245" s="38" t="str">
        <f t="shared" ca="1" si="424"/>
        <v>-</v>
      </c>
      <c r="O2245" s="38">
        <f t="shared" ca="1" si="425"/>
        <v>14.942528735632195</v>
      </c>
      <c r="P2245" s="38">
        <f t="shared" ca="1" si="426"/>
        <v>23.56020942408378</v>
      </c>
      <c r="Q2245" s="38">
        <f t="shared" ca="1" si="427"/>
        <v>30.094043887147322</v>
      </c>
      <c r="R2245" s="38">
        <f t="shared" ca="1" si="428"/>
        <v>29.966329966329965</v>
      </c>
      <c r="S2245" s="38">
        <f t="shared" ca="1" si="429"/>
        <v>29.66252220248667</v>
      </c>
      <c r="T2245" s="38">
        <f t="shared" ca="1" si="430"/>
        <v>30.755711775043949</v>
      </c>
      <c r="U2245" s="38" t="str">
        <f t="shared" ca="1" si="431"/>
        <v>-</v>
      </c>
      <c r="V2245" s="38"/>
      <c r="W2245" s="38"/>
    </row>
    <row r="2246" spans="1:23" x14ac:dyDescent="0.35">
      <c r="A2246" s="2" t="str">
        <f>BASE_NOTAS[[#This Row],[Sigla]]&amp;BASE_NOTAS[[#This Row],[CÓDIGO]]</f>
        <v>AMSS_OI</v>
      </c>
      <c r="B2246" s="4" t="s">
        <v>158</v>
      </c>
      <c r="C2246" s="4" t="s">
        <v>391</v>
      </c>
      <c r="D2246" s="4" t="s">
        <v>431</v>
      </c>
      <c r="E2246" s="42">
        <v>71.225577264653637</v>
      </c>
      <c r="F2246" s="4" t="s">
        <v>611</v>
      </c>
      <c r="G224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55.536028119507925</v>
      </c>
      <c r="H224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46" s="38" t="str">
        <f t="shared" ca="1" si="420"/>
        <v>-</v>
      </c>
      <c r="K2246" s="38" t="str">
        <f t="shared" ca="1" si="421"/>
        <v>-</v>
      </c>
      <c r="L2246" s="38" t="str">
        <f t="shared" ca="1" si="422"/>
        <v>-</v>
      </c>
      <c r="M2246" s="38" t="str">
        <f t="shared" ca="1" si="423"/>
        <v>-</v>
      </c>
      <c r="N2246" s="38" t="str">
        <f t="shared" ca="1" si="424"/>
        <v>-</v>
      </c>
      <c r="O2246" s="38">
        <f t="shared" ca="1" si="425"/>
        <v>45.721583652618136</v>
      </c>
      <c r="P2246" s="38">
        <f t="shared" ca="1" si="426"/>
        <v>62.041884816753928</v>
      </c>
      <c r="Q2246" s="38">
        <f t="shared" ca="1" si="427"/>
        <v>60.031347962382448</v>
      </c>
      <c r="R2246" s="38">
        <f t="shared" ca="1" si="428"/>
        <v>61.1111111111111</v>
      </c>
      <c r="S2246" s="38">
        <f t="shared" ca="1" si="429"/>
        <v>71.225577264653637</v>
      </c>
      <c r="T2246" s="38">
        <f t="shared" ca="1" si="430"/>
        <v>55.536028119507925</v>
      </c>
      <c r="U2246" s="38" t="str">
        <f t="shared" ca="1" si="431"/>
        <v>-</v>
      </c>
      <c r="V2246" s="38"/>
      <c r="W2246" s="38"/>
    </row>
    <row r="2247" spans="1:23" x14ac:dyDescent="0.35">
      <c r="A2247" s="2" t="str">
        <f>BASE_NOTAS[[#This Row],[Sigla]]&amp;BASE_NOTAS[[#This Row],[CÓDIGO]]</f>
        <v>APSS_OI</v>
      </c>
      <c r="B2247" s="4" t="s">
        <v>184</v>
      </c>
      <c r="C2247" s="4" t="s">
        <v>391</v>
      </c>
      <c r="D2247" s="4" t="s">
        <v>431</v>
      </c>
      <c r="E2247" s="42">
        <v>60.390763765541749</v>
      </c>
      <c r="F2247" s="4" t="s">
        <v>611</v>
      </c>
      <c r="G224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56.239015817223212</v>
      </c>
      <c r="H224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47" s="38" t="str">
        <f t="shared" ca="1" si="420"/>
        <v>-</v>
      </c>
      <c r="K2247" s="38" t="str">
        <f t="shared" ca="1" si="421"/>
        <v>-</v>
      </c>
      <c r="L2247" s="38" t="str">
        <f t="shared" ca="1" si="422"/>
        <v>-</v>
      </c>
      <c r="M2247" s="38" t="str">
        <f t="shared" ca="1" si="423"/>
        <v>-</v>
      </c>
      <c r="N2247" s="38" t="str">
        <f t="shared" ca="1" si="424"/>
        <v>-</v>
      </c>
      <c r="O2247" s="38">
        <f t="shared" ca="1" si="425"/>
        <v>49.425287356321846</v>
      </c>
      <c r="P2247" s="38">
        <f t="shared" ca="1" si="426"/>
        <v>56.675392670157073</v>
      </c>
      <c r="Q2247" s="38">
        <f t="shared" ca="1" si="427"/>
        <v>52.978056426332301</v>
      </c>
      <c r="R2247" s="38">
        <f t="shared" ca="1" si="428"/>
        <v>50.841750841750823</v>
      </c>
      <c r="S2247" s="38">
        <f t="shared" ca="1" si="429"/>
        <v>60.390763765541749</v>
      </c>
      <c r="T2247" s="38">
        <f t="shared" ca="1" si="430"/>
        <v>56.239015817223212</v>
      </c>
      <c r="U2247" s="38" t="str">
        <f t="shared" ca="1" si="431"/>
        <v>-</v>
      </c>
      <c r="V2247" s="38"/>
      <c r="W2247" s="38"/>
    </row>
    <row r="2248" spans="1:23" x14ac:dyDescent="0.35">
      <c r="A2248" s="2" t="str">
        <f>BASE_NOTAS[[#This Row],[Sigla]]&amp;BASE_NOTAS[[#This Row],[CÓDIGO]]</f>
        <v>BASS_OI</v>
      </c>
      <c r="B2248" s="4" t="s">
        <v>187</v>
      </c>
      <c r="C2248" s="4" t="s">
        <v>391</v>
      </c>
      <c r="D2248" s="4" t="s">
        <v>431</v>
      </c>
      <c r="E2248" s="42">
        <v>44.937833037300166</v>
      </c>
      <c r="F2248" s="4" t="s">
        <v>611</v>
      </c>
      <c r="G224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44.288224956063274</v>
      </c>
      <c r="H224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48" s="38" t="str">
        <f t="shared" ca="1" si="420"/>
        <v>-</v>
      </c>
      <c r="K2248" s="38" t="str">
        <f t="shared" ca="1" si="421"/>
        <v>-</v>
      </c>
      <c r="L2248" s="38" t="str">
        <f t="shared" ca="1" si="422"/>
        <v>-</v>
      </c>
      <c r="M2248" s="38" t="str">
        <f t="shared" ca="1" si="423"/>
        <v>-</v>
      </c>
      <c r="N2248" s="38" t="str">
        <f t="shared" ca="1" si="424"/>
        <v>-</v>
      </c>
      <c r="O2248" s="38">
        <f t="shared" ca="1" si="425"/>
        <v>43.422733077905498</v>
      </c>
      <c r="P2248" s="38">
        <f t="shared" ca="1" si="426"/>
        <v>41.492146596858639</v>
      </c>
      <c r="Q2248" s="38">
        <f t="shared" ca="1" si="427"/>
        <v>44.357366771159882</v>
      </c>
      <c r="R2248" s="38">
        <f t="shared" ca="1" si="428"/>
        <v>47.811447811447792</v>
      </c>
      <c r="S2248" s="38">
        <f t="shared" ca="1" si="429"/>
        <v>44.937833037300166</v>
      </c>
      <c r="T2248" s="38">
        <f t="shared" ca="1" si="430"/>
        <v>44.288224956063274</v>
      </c>
      <c r="U2248" s="38" t="str">
        <f t="shared" ca="1" si="431"/>
        <v>-</v>
      </c>
      <c r="V2248" s="38"/>
      <c r="W2248" s="38"/>
    </row>
    <row r="2249" spans="1:23" x14ac:dyDescent="0.35">
      <c r="A2249" s="2" t="str">
        <f>BASE_NOTAS[[#This Row],[Sigla]]&amp;BASE_NOTAS[[#This Row],[CÓDIGO]]</f>
        <v>CESS_OI</v>
      </c>
      <c r="B2249" s="4" t="s">
        <v>188</v>
      </c>
      <c r="C2249" s="4" t="s">
        <v>391</v>
      </c>
      <c r="D2249" s="4" t="s">
        <v>431</v>
      </c>
      <c r="E2249" s="42">
        <v>0</v>
      </c>
      <c r="F2249" s="4" t="s">
        <v>611</v>
      </c>
      <c r="G224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224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49" s="38" t="str">
        <f t="shared" ca="1" si="420"/>
        <v>-</v>
      </c>
      <c r="K2249" s="38" t="str">
        <f t="shared" ca="1" si="421"/>
        <v>-</v>
      </c>
      <c r="L2249" s="38" t="str">
        <f t="shared" ca="1" si="422"/>
        <v>-</v>
      </c>
      <c r="M2249" s="38" t="str">
        <f t="shared" ca="1" si="423"/>
        <v>-</v>
      </c>
      <c r="N2249" s="38" t="str">
        <f t="shared" ca="1" si="424"/>
        <v>-</v>
      </c>
      <c r="O2249" s="38">
        <f t="shared" ca="1" si="425"/>
        <v>0.63856960408685381</v>
      </c>
      <c r="P2249" s="38">
        <f t="shared" ca="1" si="426"/>
        <v>0</v>
      </c>
      <c r="Q2249" s="38">
        <f t="shared" ca="1" si="427"/>
        <v>0</v>
      </c>
      <c r="R2249" s="38">
        <f t="shared" ca="1" si="428"/>
        <v>0</v>
      </c>
      <c r="S2249" s="38">
        <f t="shared" ca="1" si="429"/>
        <v>0</v>
      </c>
      <c r="T2249" s="38">
        <f t="shared" ca="1" si="430"/>
        <v>0</v>
      </c>
      <c r="U2249" s="38" t="str">
        <f t="shared" ca="1" si="431"/>
        <v>-</v>
      </c>
      <c r="V2249" s="38"/>
      <c r="W2249" s="38"/>
    </row>
    <row r="2250" spans="1:23" x14ac:dyDescent="0.35">
      <c r="A2250" s="2" t="str">
        <f>BASE_NOTAS[[#This Row],[Sigla]]&amp;BASE_NOTAS[[#This Row],[CÓDIGO]]</f>
        <v>DFSS_OI</v>
      </c>
      <c r="B2250" s="4" t="s">
        <v>189</v>
      </c>
      <c r="C2250" s="4" t="s">
        <v>391</v>
      </c>
      <c r="D2250" s="4" t="s">
        <v>431</v>
      </c>
      <c r="E2250" s="42">
        <v>100</v>
      </c>
      <c r="F2250" s="4" t="s">
        <v>611</v>
      </c>
      <c r="G225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225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50" s="38" t="str">
        <f t="shared" ca="1" si="420"/>
        <v>-</v>
      </c>
      <c r="K2250" s="38" t="str">
        <f t="shared" ca="1" si="421"/>
        <v>-</v>
      </c>
      <c r="L2250" s="38" t="str">
        <f t="shared" ca="1" si="422"/>
        <v>-</v>
      </c>
      <c r="M2250" s="38" t="str">
        <f t="shared" ca="1" si="423"/>
        <v>-</v>
      </c>
      <c r="N2250" s="38" t="str">
        <f t="shared" ca="1" si="424"/>
        <v>-</v>
      </c>
      <c r="O2250" s="38">
        <f t="shared" ca="1" si="425"/>
        <v>100</v>
      </c>
      <c r="P2250" s="38">
        <f t="shared" ca="1" si="426"/>
        <v>100</v>
      </c>
      <c r="Q2250" s="38">
        <f t="shared" ca="1" si="427"/>
        <v>100</v>
      </c>
      <c r="R2250" s="38">
        <f t="shared" ca="1" si="428"/>
        <v>100</v>
      </c>
      <c r="S2250" s="38">
        <f t="shared" ca="1" si="429"/>
        <v>100</v>
      </c>
      <c r="T2250" s="38">
        <f t="shared" ca="1" si="430"/>
        <v>100</v>
      </c>
      <c r="U2250" s="38" t="str">
        <f t="shared" ca="1" si="431"/>
        <v>-</v>
      </c>
      <c r="V2250" s="38"/>
      <c r="W2250" s="38"/>
    </row>
    <row r="2251" spans="1:23" x14ac:dyDescent="0.35">
      <c r="A2251" s="2" t="str">
        <f>BASE_NOTAS[[#This Row],[Sigla]]&amp;BASE_NOTAS[[#This Row],[CÓDIGO]]</f>
        <v>ESSS_OI</v>
      </c>
      <c r="B2251" s="4" t="s">
        <v>183</v>
      </c>
      <c r="C2251" s="4" t="s">
        <v>391</v>
      </c>
      <c r="D2251" s="4" t="s">
        <v>431</v>
      </c>
      <c r="E2251" s="42">
        <v>73.357015985790412</v>
      </c>
      <c r="F2251" s="4" t="s">
        <v>611</v>
      </c>
      <c r="G225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59.226713532513195</v>
      </c>
      <c r="H225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51" s="38" t="str">
        <f t="shared" ca="1" si="420"/>
        <v>-</v>
      </c>
      <c r="K2251" s="38" t="str">
        <f t="shared" ca="1" si="421"/>
        <v>-</v>
      </c>
      <c r="L2251" s="38" t="str">
        <f t="shared" ca="1" si="422"/>
        <v>-</v>
      </c>
      <c r="M2251" s="38" t="str">
        <f t="shared" ca="1" si="423"/>
        <v>-</v>
      </c>
      <c r="N2251" s="38" t="str">
        <f t="shared" ca="1" si="424"/>
        <v>-</v>
      </c>
      <c r="O2251" s="38">
        <f t="shared" ca="1" si="425"/>
        <v>50.83014048531291</v>
      </c>
      <c r="P2251" s="38">
        <f t="shared" ca="1" si="426"/>
        <v>65.575916230366502</v>
      </c>
      <c r="Q2251" s="38">
        <f t="shared" ca="1" si="427"/>
        <v>76.175548589341702</v>
      </c>
      <c r="R2251" s="38">
        <f t="shared" ca="1" si="428"/>
        <v>70.202020202020194</v>
      </c>
      <c r="S2251" s="38">
        <f t="shared" ca="1" si="429"/>
        <v>73.357015985790412</v>
      </c>
      <c r="T2251" s="38">
        <f t="shared" ca="1" si="430"/>
        <v>59.226713532513195</v>
      </c>
      <c r="U2251" s="38" t="str">
        <f t="shared" ca="1" si="431"/>
        <v>-</v>
      </c>
      <c r="V2251" s="38"/>
      <c r="W2251" s="38"/>
    </row>
    <row r="2252" spans="1:23" x14ac:dyDescent="0.35">
      <c r="A2252" s="2" t="str">
        <f>BASE_NOTAS[[#This Row],[Sigla]]&amp;BASE_NOTAS[[#This Row],[CÓDIGO]]</f>
        <v>GOSS_OI</v>
      </c>
      <c r="B2252" s="4" t="s">
        <v>190</v>
      </c>
      <c r="C2252" s="4" t="s">
        <v>391</v>
      </c>
      <c r="D2252" s="4" t="s">
        <v>431</v>
      </c>
      <c r="E2252" s="42">
        <v>70.692717584369433</v>
      </c>
      <c r="F2252" s="4" t="s">
        <v>611</v>
      </c>
      <c r="G225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67.486818980667849</v>
      </c>
      <c r="H225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52" s="38" t="str">
        <f t="shared" ca="1" si="420"/>
        <v>-</v>
      </c>
      <c r="K2252" s="38" t="str">
        <f t="shared" ca="1" si="421"/>
        <v>-</v>
      </c>
      <c r="L2252" s="38" t="str">
        <f t="shared" ca="1" si="422"/>
        <v>-</v>
      </c>
      <c r="M2252" s="38" t="str">
        <f t="shared" ca="1" si="423"/>
        <v>-</v>
      </c>
      <c r="N2252" s="38" t="str">
        <f t="shared" ca="1" si="424"/>
        <v>-</v>
      </c>
      <c r="O2252" s="38">
        <f t="shared" ca="1" si="425"/>
        <v>40.740740740740733</v>
      </c>
      <c r="P2252" s="38">
        <f t="shared" ca="1" si="426"/>
        <v>59.293193717277489</v>
      </c>
      <c r="Q2252" s="38">
        <f t="shared" ca="1" si="427"/>
        <v>67.084639498432608</v>
      </c>
      <c r="R2252" s="38">
        <f t="shared" ca="1" si="428"/>
        <v>69.360269360269356</v>
      </c>
      <c r="S2252" s="38">
        <f t="shared" ca="1" si="429"/>
        <v>70.692717584369433</v>
      </c>
      <c r="T2252" s="38">
        <f t="shared" ca="1" si="430"/>
        <v>67.486818980667849</v>
      </c>
      <c r="U2252" s="38" t="str">
        <f t="shared" ca="1" si="431"/>
        <v>-</v>
      </c>
      <c r="V2252" s="38"/>
      <c r="W2252" s="38"/>
    </row>
    <row r="2253" spans="1:23" x14ac:dyDescent="0.35">
      <c r="A2253" s="2" t="str">
        <f>BASE_NOTAS[[#This Row],[Sigla]]&amp;BASE_NOTAS[[#This Row],[CÓDIGO]]</f>
        <v>MASS_OI</v>
      </c>
      <c r="B2253" s="4" t="s">
        <v>191</v>
      </c>
      <c r="C2253" s="4" t="s">
        <v>391</v>
      </c>
      <c r="D2253" s="4" t="s">
        <v>431</v>
      </c>
      <c r="E2253" s="42">
        <v>41.918294849023098</v>
      </c>
      <c r="F2253" s="4" t="s">
        <v>611</v>
      </c>
      <c r="G225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41.124780316344477</v>
      </c>
      <c r="H225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53" s="38" t="str">
        <f t="shared" ca="1" si="420"/>
        <v>-</v>
      </c>
      <c r="K2253" s="38" t="str">
        <f t="shared" ca="1" si="421"/>
        <v>-</v>
      </c>
      <c r="L2253" s="38" t="str">
        <f t="shared" ca="1" si="422"/>
        <v>-</v>
      </c>
      <c r="M2253" s="38" t="str">
        <f t="shared" ca="1" si="423"/>
        <v>-</v>
      </c>
      <c r="N2253" s="38" t="str">
        <f t="shared" ca="1" si="424"/>
        <v>-</v>
      </c>
      <c r="O2253" s="38">
        <f t="shared" ca="1" si="425"/>
        <v>29.246487867177535</v>
      </c>
      <c r="P2253" s="38">
        <f t="shared" ca="1" si="426"/>
        <v>34.293193717277489</v>
      </c>
      <c r="Q2253" s="38">
        <f t="shared" ca="1" si="427"/>
        <v>32.445141065830711</v>
      </c>
      <c r="R2253" s="38">
        <f t="shared" ca="1" si="428"/>
        <v>29.629629629629619</v>
      </c>
      <c r="S2253" s="38">
        <f t="shared" ca="1" si="429"/>
        <v>41.918294849023098</v>
      </c>
      <c r="T2253" s="38">
        <f t="shared" ca="1" si="430"/>
        <v>41.124780316344477</v>
      </c>
      <c r="U2253" s="38" t="str">
        <f t="shared" ca="1" si="431"/>
        <v>-</v>
      </c>
      <c r="V2253" s="38"/>
      <c r="W2253" s="38"/>
    </row>
    <row r="2254" spans="1:23" x14ac:dyDescent="0.35">
      <c r="A2254" s="2" t="str">
        <f>BASE_NOTAS[[#This Row],[Sigla]]&amp;BASE_NOTAS[[#This Row],[CÓDIGO]]</f>
        <v>MGSS_OI</v>
      </c>
      <c r="B2254" s="4" t="s">
        <v>192</v>
      </c>
      <c r="C2254" s="4" t="s">
        <v>391</v>
      </c>
      <c r="D2254" s="4" t="s">
        <v>431</v>
      </c>
      <c r="E2254" s="42">
        <v>66.607460035523985</v>
      </c>
      <c r="F2254" s="4" t="s">
        <v>611</v>
      </c>
      <c r="G225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61.335676625659062</v>
      </c>
      <c r="H225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54" s="38" t="str">
        <f t="shared" ca="1" si="420"/>
        <v>-</v>
      </c>
      <c r="K2254" s="38" t="str">
        <f t="shared" ca="1" si="421"/>
        <v>-</v>
      </c>
      <c r="L2254" s="38" t="str">
        <f t="shared" ca="1" si="422"/>
        <v>-</v>
      </c>
      <c r="M2254" s="38" t="str">
        <f t="shared" ca="1" si="423"/>
        <v>-</v>
      </c>
      <c r="N2254" s="38" t="str">
        <f t="shared" ca="1" si="424"/>
        <v>-</v>
      </c>
      <c r="O2254" s="38">
        <f t="shared" ca="1" si="425"/>
        <v>52.362707535121331</v>
      </c>
      <c r="P2254" s="38">
        <f t="shared" ca="1" si="426"/>
        <v>57.722513089005254</v>
      </c>
      <c r="Q2254" s="38">
        <f t="shared" ca="1" si="427"/>
        <v>66.771159874608159</v>
      </c>
      <c r="R2254" s="38">
        <f t="shared" ca="1" si="428"/>
        <v>64.983164983164983</v>
      </c>
      <c r="S2254" s="38">
        <f t="shared" ca="1" si="429"/>
        <v>66.607460035523985</v>
      </c>
      <c r="T2254" s="38">
        <f t="shared" ca="1" si="430"/>
        <v>61.335676625659062</v>
      </c>
      <c r="U2254" s="38" t="str">
        <f t="shared" ca="1" si="431"/>
        <v>-</v>
      </c>
      <c r="V2254" s="38"/>
      <c r="W2254" s="38"/>
    </row>
    <row r="2255" spans="1:23" x14ac:dyDescent="0.35">
      <c r="A2255" s="2" t="str">
        <f>BASE_NOTAS[[#This Row],[Sigla]]&amp;BASE_NOTAS[[#This Row],[CÓDIGO]]</f>
        <v>MSSS_OI</v>
      </c>
      <c r="B2255" s="4" t="s">
        <v>193</v>
      </c>
      <c r="C2255" s="4" t="s">
        <v>391</v>
      </c>
      <c r="D2255" s="4" t="s">
        <v>431</v>
      </c>
      <c r="E2255" s="42">
        <v>81.52753108348135</v>
      </c>
      <c r="F2255" s="4" t="s">
        <v>611</v>
      </c>
      <c r="G225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70.474516695957817</v>
      </c>
      <c r="H225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55" s="38" t="str">
        <f t="shared" ca="1" si="420"/>
        <v>-</v>
      </c>
      <c r="K2255" s="38" t="str">
        <f t="shared" ca="1" si="421"/>
        <v>-</v>
      </c>
      <c r="L2255" s="38" t="str">
        <f t="shared" ca="1" si="422"/>
        <v>-</v>
      </c>
      <c r="M2255" s="38" t="str">
        <f t="shared" ca="1" si="423"/>
        <v>-</v>
      </c>
      <c r="N2255" s="38" t="str">
        <f t="shared" ca="1" si="424"/>
        <v>-</v>
      </c>
      <c r="O2255" s="38">
        <f t="shared" ca="1" si="425"/>
        <v>40.996168582375489</v>
      </c>
      <c r="P2255" s="38">
        <f t="shared" ca="1" si="426"/>
        <v>69.89528795811519</v>
      </c>
      <c r="Q2255" s="38">
        <f t="shared" ca="1" si="427"/>
        <v>79.467084639498438</v>
      </c>
      <c r="R2255" s="38">
        <f t="shared" ca="1" si="428"/>
        <v>71.380471380471377</v>
      </c>
      <c r="S2255" s="38">
        <f t="shared" ca="1" si="429"/>
        <v>81.52753108348135</v>
      </c>
      <c r="T2255" s="38">
        <f t="shared" ca="1" si="430"/>
        <v>70.474516695957817</v>
      </c>
      <c r="U2255" s="38" t="str">
        <f t="shared" ca="1" si="431"/>
        <v>-</v>
      </c>
      <c r="V2255" s="38"/>
      <c r="W2255" s="38"/>
    </row>
    <row r="2256" spans="1:23" x14ac:dyDescent="0.35">
      <c r="A2256" s="2" t="str">
        <f>BASE_NOTAS[[#This Row],[Sigla]]&amp;BASE_NOTAS[[#This Row],[CÓDIGO]]</f>
        <v>MTSS_OI</v>
      </c>
      <c r="B2256" s="4" t="s">
        <v>195</v>
      </c>
      <c r="C2256" s="4" t="s">
        <v>391</v>
      </c>
      <c r="D2256" s="4" t="s">
        <v>431</v>
      </c>
      <c r="E2256" s="42">
        <v>78.330373001776195</v>
      </c>
      <c r="F2256" s="4" t="s">
        <v>611</v>
      </c>
      <c r="G225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73.813708260105443</v>
      </c>
      <c r="H225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56" s="38" t="str">
        <f t="shared" ca="1" si="420"/>
        <v>-</v>
      </c>
      <c r="K2256" s="38" t="str">
        <f t="shared" ca="1" si="421"/>
        <v>-</v>
      </c>
      <c r="L2256" s="38" t="str">
        <f t="shared" ca="1" si="422"/>
        <v>-</v>
      </c>
      <c r="M2256" s="38" t="str">
        <f t="shared" ca="1" si="423"/>
        <v>-</v>
      </c>
      <c r="N2256" s="38" t="str">
        <f t="shared" ca="1" si="424"/>
        <v>-</v>
      </c>
      <c r="O2256" s="38">
        <f t="shared" ca="1" si="425"/>
        <v>61.94125159642401</v>
      </c>
      <c r="P2256" s="38">
        <f t="shared" ca="1" si="426"/>
        <v>62.958115183246093</v>
      </c>
      <c r="Q2256" s="38">
        <f t="shared" ca="1" si="427"/>
        <v>73.197492163009414</v>
      </c>
      <c r="R2256" s="38">
        <f t="shared" ca="1" si="428"/>
        <v>70.033670033670035</v>
      </c>
      <c r="S2256" s="38">
        <f t="shared" ca="1" si="429"/>
        <v>78.330373001776195</v>
      </c>
      <c r="T2256" s="38">
        <f t="shared" ca="1" si="430"/>
        <v>73.813708260105443</v>
      </c>
      <c r="U2256" s="38" t="str">
        <f t="shared" ca="1" si="431"/>
        <v>-</v>
      </c>
      <c r="V2256" s="38"/>
      <c r="W2256" s="38"/>
    </row>
    <row r="2257" spans="1:23" x14ac:dyDescent="0.35">
      <c r="A2257" s="2" t="str">
        <f>BASE_NOTAS[[#This Row],[Sigla]]&amp;BASE_NOTAS[[#This Row],[CÓDIGO]]</f>
        <v>PASS_OI</v>
      </c>
      <c r="B2257" s="4" t="s">
        <v>196</v>
      </c>
      <c r="C2257" s="4" t="s">
        <v>391</v>
      </c>
      <c r="D2257" s="4" t="s">
        <v>431</v>
      </c>
      <c r="E2257" s="42">
        <v>60.213143872113676</v>
      </c>
      <c r="F2257" s="4" t="s">
        <v>611</v>
      </c>
      <c r="G225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58.17223198594025</v>
      </c>
      <c r="H225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57" s="38" t="str">
        <f t="shared" ca="1" si="420"/>
        <v>-</v>
      </c>
      <c r="K2257" s="38" t="str">
        <f t="shared" ca="1" si="421"/>
        <v>-</v>
      </c>
      <c r="L2257" s="38" t="str">
        <f t="shared" ca="1" si="422"/>
        <v>-</v>
      </c>
      <c r="M2257" s="38" t="str">
        <f t="shared" ca="1" si="423"/>
        <v>-</v>
      </c>
      <c r="N2257" s="38" t="str">
        <f t="shared" ca="1" si="424"/>
        <v>-</v>
      </c>
      <c r="O2257" s="38">
        <f t="shared" ca="1" si="425"/>
        <v>46.743295019157095</v>
      </c>
      <c r="P2257" s="38">
        <f t="shared" ca="1" si="426"/>
        <v>54.450261780104711</v>
      </c>
      <c r="Q2257" s="38">
        <f t="shared" ca="1" si="427"/>
        <v>55.172413793103452</v>
      </c>
      <c r="R2257" s="38">
        <f t="shared" ca="1" si="428"/>
        <v>54.208754208754193</v>
      </c>
      <c r="S2257" s="38">
        <f t="shared" ca="1" si="429"/>
        <v>60.213143872113676</v>
      </c>
      <c r="T2257" s="38">
        <f t="shared" ca="1" si="430"/>
        <v>58.17223198594025</v>
      </c>
      <c r="U2257" s="38" t="str">
        <f t="shared" ca="1" si="431"/>
        <v>-</v>
      </c>
      <c r="V2257" s="38"/>
      <c r="W2257" s="38"/>
    </row>
    <row r="2258" spans="1:23" x14ac:dyDescent="0.35">
      <c r="A2258" s="2" t="str">
        <f>BASE_NOTAS[[#This Row],[Sigla]]&amp;BASE_NOTAS[[#This Row],[CÓDIGO]]</f>
        <v>PBSS_OI</v>
      </c>
      <c r="B2258" s="4" t="s">
        <v>197</v>
      </c>
      <c r="C2258" s="4" t="s">
        <v>391</v>
      </c>
      <c r="D2258" s="4" t="s">
        <v>431</v>
      </c>
      <c r="E2258" s="42">
        <v>25.399644760213135</v>
      </c>
      <c r="F2258" s="4" t="s">
        <v>611</v>
      </c>
      <c r="G225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23.198594024604574</v>
      </c>
      <c r="H225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58" s="38" t="str">
        <f t="shared" ca="1" si="420"/>
        <v>-</v>
      </c>
      <c r="K2258" s="38" t="str">
        <f t="shared" ca="1" si="421"/>
        <v>-</v>
      </c>
      <c r="L2258" s="38" t="str">
        <f t="shared" ca="1" si="422"/>
        <v>-</v>
      </c>
      <c r="M2258" s="38" t="str">
        <f t="shared" ca="1" si="423"/>
        <v>-</v>
      </c>
      <c r="N2258" s="38" t="str">
        <f t="shared" ca="1" si="424"/>
        <v>-</v>
      </c>
      <c r="O2258" s="38">
        <f t="shared" ca="1" si="425"/>
        <v>26.436781609195407</v>
      </c>
      <c r="P2258" s="38">
        <f t="shared" ca="1" si="426"/>
        <v>25</v>
      </c>
      <c r="Q2258" s="38">
        <f t="shared" ca="1" si="427"/>
        <v>33.699059561128536</v>
      </c>
      <c r="R2258" s="38">
        <f t="shared" ca="1" si="428"/>
        <v>27.946127946127945</v>
      </c>
      <c r="S2258" s="38">
        <f t="shared" ca="1" si="429"/>
        <v>25.399644760213135</v>
      </c>
      <c r="T2258" s="38">
        <f t="shared" ca="1" si="430"/>
        <v>23.198594024604574</v>
      </c>
      <c r="U2258" s="38" t="str">
        <f t="shared" ca="1" si="431"/>
        <v>-</v>
      </c>
      <c r="V2258" s="38"/>
      <c r="W2258" s="38"/>
    </row>
    <row r="2259" spans="1:23" x14ac:dyDescent="0.35">
      <c r="A2259" s="2" t="str">
        <f>BASE_NOTAS[[#This Row],[Sigla]]&amp;BASE_NOTAS[[#This Row],[CÓDIGO]]</f>
        <v>PESS_OI</v>
      </c>
      <c r="B2259" s="4" t="s">
        <v>198</v>
      </c>
      <c r="C2259" s="4" t="s">
        <v>391</v>
      </c>
      <c r="D2259" s="4" t="s">
        <v>431</v>
      </c>
      <c r="E2259" s="42">
        <v>24.333925399644755</v>
      </c>
      <c r="F2259" s="4" t="s">
        <v>611</v>
      </c>
      <c r="G225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19.683655536028127</v>
      </c>
      <c r="H225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59" s="38" t="str">
        <f t="shared" ca="1" si="420"/>
        <v>-</v>
      </c>
      <c r="K2259" s="38" t="str">
        <f t="shared" ca="1" si="421"/>
        <v>-</v>
      </c>
      <c r="L2259" s="38" t="str">
        <f t="shared" ca="1" si="422"/>
        <v>-</v>
      </c>
      <c r="M2259" s="38" t="str">
        <f t="shared" ca="1" si="423"/>
        <v>-</v>
      </c>
      <c r="N2259" s="38" t="str">
        <f t="shared" ca="1" si="424"/>
        <v>-</v>
      </c>
      <c r="O2259" s="38">
        <f t="shared" ca="1" si="425"/>
        <v>19.157088122605359</v>
      </c>
      <c r="P2259" s="38">
        <f t="shared" ca="1" si="426"/>
        <v>26.43979057591622</v>
      </c>
      <c r="Q2259" s="38">
        <f t="shared" ca="1" si="427"/>
        <v>20.062695924764867</v>
      </c>
      <c r="R2259" s="38">
        <f t="shared" ca="1" si="428"/>
        <v>25.925925925925924</v>
      </c>
      <c r="S2259" s="38">
        <f t="shared" ca="1" si="429"/>
        <v>24.333925399644755</v>
      </c>
      <c r="T2259" s="38">
        <f t="shared" ca="1" si="430"/>
        <v>19.683655536028127</v>
      </c>
      <c r="U2259" s="38" t="str">
        <f t="shared" ca="1" si="431"/>
        <v>-</v>
      </c>
      <c r="V2259" s="38"/>
      <c r="W2259" s="38"/>
    </row>
    <row r="2260" spans="1:23" x14ac:dyDescent="0.35">
      <c r="A2260" s="2" t="str">
        <f>BASE_NOTAS[[#This Row],[Sigla]]&amp;BASE_NOTAS[[#This Row],[CÓDIGO]]</f>
        <v>PISS_OI</v>
      </c>
      <c r="B2260" s="4" t="s">
        <v>199</v>
      </c>
      <c r="C2260" s="4" t="s">
        <v>391</v>
      </c>
      <c r="D2260" s="4" t="s">
        <v>431</v>
      </c>
      <c r="E2260" s="42">
        <v>50.621669626998234</v>
      </c>
      <c r="F2260" s="4" t="s">
        <v>611</v>
      </c>
      <c r="G226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53.427065026362051</v>
      </c>
      <c r="H226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60" s="38" t="str">
        <f t="shared" ca="1" si="420"/>
        <v>-</v>
      </c>
      <c r="K2260" s="38" t="str">
        <f t="shared" ca="1" si="421"/>
        <v>-</v>
      </c>
      <c r="L2260" s="38" t="str">
        <f t="shared" ca="1" si="422"/>
        <v>-</v>
      </c>
      <c r="M2260" s="38" t="str">
        <f t="shared" ca="1" si="423"/>
        <v>-</v>
      </c>
      <c r="N2260" s="38" t="str">
        <f t="shared" ca="1" si="424"/>
        <v>-</v>
      </c>
      <c r="O2260" s="38">
        <f t="shared" ca="1" si="425"/>
        <v>42.784163473818658</v>
      </c>
      <c r="P2260" s="38">
        <f t="shared" ca="1" si="426"/>
        <v>42.539267015706827</v>
      </c>
      <c r="Q2260" s="38">
        <f t="shared" ca="1" si="427"/>
        <v>49.529780564263312</v>
      </c>
      <c r="R2260" s="38">
        <f t="shared" ca="1" si="428"/>
        <v>52.188552188552173</v>
      </c>
      <c r="S2260" s="38">
        <f t="shared" ca="1" si="429"/>
        <v>50.621669626998234</v>
      </c>
      <c r="T2260" s="38">
        <f t="shared" ca="1" si="430"/>
        <v>53.427065026362051</v>
      </c>
      <c r="U2260" s="38" t="str">
        <f t="shared" ca="1" si="431"/>
        <v>-</v>
      </c>
      <c r="V2260" s="38"/>
      <c r="W2260" s="38"/>
    </row>
    <row r="2261" spans="1:23" x14ac:dyDescent="0.35">
      <c r="A2261" s="2" t="str">
        <f>BASE_NOTAS[[#This Row],[Sigla]]&amp;BASE_NOTAS[[#This Row],[CÓDIGO]]</f>
        <v>PRSS_OI</v>
      </c>
      <c r="B2261" s="4" t="s">
        <v>200</v>
      </c>
      <c r="C2261" s="4" t="s">
        <v>391</v>
      </c>
      <c r="D2261" s="4" t="s">
        <v>431</v>
      </c>
      <c r="E2261" s="42">
        <v>53.463587921847243</v>
      </c>
      <c r="F2261" s="4" t="s">
        <v>611</v>
      </c>
      <c r="G226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59.578207381370831</v>
      </c>
      <c r="H226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61" s="38" t="str">
        <f t="shared" ca="1" si="420"/>
        <v>-</v>
      </c>
      <c r="K2261" s="38" t="str">
        <f t="shared" ca="1" si="421"/>
        <v>-</v>
      </c>
      <c r="L2261" s="38" t="str">
        <f t="shared" ca="1" si="422"/>
        <v>-</v>
      </c>
      <c r="M2261" s="38" t="str">
        <f t="shared" ca="1" si="423"/>
        <v>-</v>
      </c>
      <c r="N2261" s="38" t="str">
        <f t="shared" ca="1" si="424"/>
        <v>-</v>
      </c>
      <c r="O2261" s="38">
        <f t="shared" ca="1" si="425"/>
        <v>41.890166028097056</v>
      </c>
      <c r="P2261" s="38">
        <f t="shared" ca="1" si="426"/>
        <v>34.947643979057602</v>
      </c>
      <c r="Q2261" s="38">
        <f t="shared" ca="1" si="427"/>
        <v>46.708463949843271</v>
      </c>
      <c r="R2261" s="38">
        <f t="shared" ca="1" si="428"/>
        <v>49.326599326599307</v>
      </c>
      <c r="S2261" s="38">
        <f t="shared" ca="1" si="429"/>
        <v>53.463587921847243</v>
      </c>
      <c r="T2261" s="38">
        <f t="shared" ca="1" si="430"/>
        <v>59.578207381370831</v>
      </c>
      <c r="U2261" s="38" t="str">
        <f t="shared" ca="1" si="431"/>
        <v>-</v>
      </c>
      <c r="V2261" s="38"/>
      <c r="W2261" s="38"/>
    </row>
    <row r="2262" spans="1:23" x14ac:dyDescent="0.35">
      <c r="A2262" s="2" t="str">
        <f>BASE_NOTAS[[#This Row],[Sigla]]&amp;BASE_NOTAS[[#This Row],[CÓDIGO]]</f>
        <v>RJSS_OI</v>
      </c>
      <c r="B2262" s="4" t="s">
        <v>201</v>
      </c>
      <c r="C2262" s="4" t="s">
        <v>391</v>
      </c>
      <c r="D2262" s="4" t="s">
        <v>431</v>
      </c>
      <c r="E2262" s="42">
        <v>50.976909413854358</v>
      </c>
      <c r="F2262" s="4" t="s">
        <v>611</v>
      </c>
      <c r="G226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31.634446397188071</v>
      </c>
      <c r="H226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62" s="38" t="str">
        <f t="shared" ca="1" si="420"/>
        <v>-</v>
      </c>
      <c r="K2262" s="38" t="str">
        <f t="shared" ca="1" si="421"/>
        <v>-</v>
      </c>
      <c r="L2262" s="38" t="str">
        <f t="shared" ca="1" si="422"/>
        <v>-</v>
      </c>
      <c r="M2262" s="38" t="str">
        <f t="shared" ca="1" si="423"/>
        <v>-</v>
      </c>
      <c r="N2262" s="38" t="str">
        <f t="shared" ca="1" si="424"/>
        <v>-</v>
      </c>
      <c r="O2262" s="38">
        <f t="shared" ca="1" si="425"/>
        <v>53.128991060025548</v>
      </c>
      <c r="P2262" s="38">
        <f t="shared" ca="1" si="426"/>
        <v>58.507853403141368</v>
      </c>
      <c r="Q2262" s="38">
        <f t="shared" ca="1" si="427"/>
        <v>50.626959247648912</v>
      </c>
      <c r="R2262" s="38">
        <f t="shared" ca="1" si="428"/>
        <v>44.612794612794602</v>
      </c>
      <c r="S2262" s="38">
        <f t="shared" ca="1" si="429"/>
        <v>50.976909413854358</v>
      </c>
      <c r="T2262" s="38">
        <f t="shared" ca="1" si="430"/>
        <v>31.634446397188071</v>
      </c>
      <c r="U2262" s="38" t="str">
        <f t="shared" ca="1" si="431"/>
        <v>-</v>
      </c>
      <c r="V2262" s="38"/>
      <c r="W2262" s="38"/>
    </row>
    <row r="2263" spans="1:23" x14ac:dyDescent="0.35">
      <c r="A2263" s="2" t="str">
        <f>BASE_NOTAS[[#This Row],[Sigla]]&amp;BASE_NOTAS[[#This Row],[CÓDIGO]]</f>
        <v>RNSS_OI</v>
      </c>
      <c r="B2263" s="4" t="s">
        <v>202</v>
      </c>
      <c r="C2263" s="4" t="s">
        <v>391</v>
      </c>
      <c r="D2263" s="4" t="s">
        <v>431</v>
      </c>
      <c r="E2263" s="42">
        <v>23.978685612788638</v>
      </c>
      <c r="F2263" s="4" t="s">
        <v>611</v>
      </c>
      <c r="G226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6.326889279437637</v>
      </c>
      <c r="H226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63" s="38" t="str">
        <f t="shared" ca="1" si="420"/>
        <v>-</v>
      </c>
      <c r="K2263" s="38" t="str">
        <f t="shared" ca="1" si="421"/>
        <v>-</v>
      </c>
      <c r="L2263" s="38" t="str">
        <f t="shared" ca="1" si="422"/>
        <v>-</v>
      </c>
      <c r="M2263" s="38" t="str">
        <f t="shared" ca="1" si="423"/>
        <v>-</v>
      </c>
      <c r="N2263" s="38" t="str">
        <f t="shared" ca="1" si="424"/>
        <v>-</v>
      </c>
      <c r="O2263" s="38">
        <f t="shared" ca="1" si="425"/>
        <v>15.581098339719034</v>
      </c>
      <c r="P2263" s="38">
        <f t="shared" ca="1" si="426"/>
        <v>19.502617801047123</v>
      </c>
      <c r="Q2263" s="38">
        <f t="shared" ca="1" si="427"/>
        <v>21.316614420062706</v>
      </c>
      <c r="R2263" s="38">
        <f t="shared" ca="1" si="428"/>
        <v>22.2222222222222</v>
      </c>
      <c r="S2263" s="38">
        <f t="shared" ca="1" si="429"/>
        <v>23.978685612788638</v>
      </c>
      <c r="T2263" s="38">
        <f t="shared" ca="1" si="430"/>
        <v>6.326889279437637</v>
      </c>
      <c r="U2263" s="38" t="str">
        <f t="shared" ca="1" si="431"/>
        <v>-</v>
      </c>
      <c r="V2263" s="38"/>
      <c r="W2263" s="38"/>
    </row>
    <row r="2264" spans="1:23" x14ac:dyDescent="0.35">
      <c r="A2264" s="2" t="str">
        <f>BASE_NOTAS[[#This Row],[Sigla]]&amp;BASE_NOTAS[[#This Row],[CÓDIGO]]</f>
        <v>ROSS_OI</v>
      </c>
      <c r="B2264" s="4" t="s">
        <v>203</v>
      </c>
      <c r="C2264" s="4" t="s">
        <v>391</v>
      </c>
      <c r="D2264" s="4" t="s">
        <v>431</v>
      </c>
      <c r="E2264" s="42">
        <v>79.928952042628765</v>
      </c>
      <c r="F2264" s="4" t="s">
        <v>611</v>
      </c>
      <c r="G226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74.165202108963115</v>
      </c>
      <c r="H226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64" s="38" t="str">
        <f t="shared" ca="1" si="420"/>
        <v>-</v>
      </c>
      <c r="K2264" s="38" t="str">
        <f t="shared" ca="1" si="421"/>
        <v>-</v>
      </c>
      <c r="L2264" s="38" t="str">
        <f t="shared" ca="1" si="422"/>
        <v>-</v>
      </c>
      <c r="M2264" s="38" t="str">
        <f t="shared" ca="1" si="423"/>
        <v>-</v>
      </c>
      <c r="N2264" s="38" t="str">
        <f t="shared" ca="1" si="424"/>
        <v>-</v>
      </c>
      <c r="O2264" s="38">
        <f t="shared" ca="1" si="425"/>
        <v>63.856960408684536</v>
      </c>
      <c r="P2264" s="38">
        <f t="shared" ca="1" si="426"/>
        <v>65.445026178010465</v>
      </c>
      <c r="Q2264" s="38">
        <f t="shared" ca="1" si="427"/>
        <v>68.808777429467085</v>
      </c>
      <c r="R2264" s="38">
        <f t="shared" ca="1" si="428"/>
        <v>69.865319865319861</v>
      </c>
      <c r="S2264" s="38">
        <f t="shared" ca="1" si="429"/>
        <v>79.928952042628765</v>
      </c>
      <c r="T2264" s="38">
        <f t="shared" ca="1" si="430"/>
        <v>74.165202108963115</v>
      </c>
      <c r="U2264" s="38" t="str">
        <f t="shared" ca="1" si="431"/>
        <v>-</v>
      </c>
      <c r="V2264" s="38"/>
      <c r="W2264" s="38"/>
    </row>
    <row r="2265" spans="1:23" x14ac:dyDescent="0.35">
      <c r="A2265" s="2" t="str">
        <f>BASE_NOTAS[[#This Row],[Sigla]]&amp;BASE_NOTAS[[#This Row],[CÓDIGO]]</f>
        <v>RRSS_OI</v>
      </c>
      <c r="B2265" s="4" t="s">
        <v>204</v>
      </c>
      <c r="C2265" s="4" t="s">
        <v>391</v>
      </c>
      <c r="D2265" s="4" t="s">
        <v>431</v>
      </c>
      <c r="E2265" s="42">
        <v>99.644760213143883</v>
      </c>
      <c r="F2265" s="4" t="s">
        <v>611</v>
      </c>
      <c r="G226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82.952548330404227</v>
      </c>
      <c r="H226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65" s="38" t="str">
        <f t="shared" ca="1" si="420"/>
        <v>-</v>
      </c>
      <c r="K2265" s="38" t="str">
        <f t="shared" ca="1" si="421"/>
        <v>-</v>
      </c>
      <c r="L2265" s="38" t="str">
        <f t="shared" ca="1" si="422"/>
        <v>-</v>
      </c>
      <c r="M2265" s="38" t="str">
        <f t="shared" ca="1" si="423"/>
        <v>-</v>
      </c>
      <c r="N2265" s="38" t="str">
        <f t="shared" ca="1" si="424"/>
        <v>-</v>
      </c>
      <c r="O2265" s="38">
        <f t="shared" ca="1" si="425"/>
        <v>72.541507024265641</v>
      </c>
      <c r="P2265" s="38">
        <f t="shared" ca="1" si="426"/>
        <v>84.81675392670158</v>
      </c>
      <c r="Q2265" s="38">
        <f t="shared" ca="1" si="427"/>
        <v>91.065830721003138</v>
      </c>
      <c r="R2265" s="38">
        <f t="shared" ca="1" si="428"/>
        <v>86.531986531986519</v>
      </c>
      <c r="S2265" s="38">
        <f t="shared" ca="1" si="429"/>
        <v>99.644760213143883</v>
      </c>
      <c r="T2265" s="38">
        <f t="shared" ca="1" si="430"/>
        <v>82.952548330404227</v>
      </c>
      <c r="U2265" s="38" t="str">
        <f t="shared" ca="1" si="431"/>
        <v>-</v>
      </c>
      <c r="V2265" s="38"/>
      <c r="W2265" s="38"/>
    </row>
    <row r="2266" spans="1:23" x14ac:dyDescent="0.35">
      <c r="A2266" s="2" t="str">
        <f>BASE_NOTAS[[#This Row],[Sigla]]&amp;BASE_NOTAS[[#This Row],[CÓDIGO]]</f>
        <v>RSSS_OI</v>
      </c>
      <c r="B2266" s="4" t="s">
        <v>205</v>
      </c>
      <c r="C2266" s="4" t="s">
        <v>391</v>
      </c>
      <c r="D2266" s="4" t="s">
        <v>431</v>
      </c>
      <c r="E2266" s="42">
        <v>51.154529307282417</v>
      </c>
      <c r="F2266" s="4" t="s">
        <v>611</v>
      </c>
      <c r="G226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42.882249560632715</v>
      </c>
      <c r="H226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66" s="38" t="str">
        <f t="shared" ca="1" si="420"/>
        <v>-</v>
      </c>
      <c r="K2266" s="38" t="str">
        <f t="shared" ca="1" si="421"/>
        <v>-</v>
      </c>
      <c r="L2266" s="38" t="str">
        <f t="shared" ca="1" si="422"/>
        <v>-</v>
      </c>
      <c r="M2266" s="38" t="str">
        <f t="shared" ca="1" si="423"/>
        <v>-</v>
      </c>
      <c r="N2266" s="38" t="str">
        <f t="shared" ca="1" si="424"/>
        <v>-</v>
      </c>
      <c r="O2266" s="38">
        <f t="shared" ca="1" si="425"/>
        <v>53.895274584929759</v>
      </c>
      <c r="P2266" s="38">
        <f t="shared" ca="1" si="426"/>
        <v>55.759162303664937</v>
      </c>
      <c r="Q2266" s="38">
        <f t="shared" ca="1" si="427"/>
        <v>59.090909090909101</v>
      </c>
      <c r="R2266" s="38">
        <f t="shared" ca="1" si="428"/>
        <v>48.148148148148138</v>
      </c>
      <c r="S2266" s="38">
        <f t="shared" ca="1" si="429"/>
        <v>51.154529307282417</v>
      </c>
      <c r="T2266" s="38">
        <f t="shared" ca="1" si="430"/>
        <v>42.882249560632715</v>
      </c>
      <c r="U2266" s="38" t="str">
        <f t="shared" ca="1" si="431"/>
        <v>-</v>
      </c>
      <c r="V2266" s="38"/>
      <c r="W2266" s="38"/>
    </row>
    <row r="2267" spans="1:23" x14ac:dyDescent="0.35">
      <c r="A2267" s="2" t="str">
        <f>BASE_NOTAS[[#This Row],[Sigla]]&amp;BASE_NOTAS[[#This Row],[CÓDIGO]]</f>
        <v>SCSS_OI</v>
      </c>
      <c r="B2267" s="4" t="s">
        <v>194</v>
      </c>
      <c r="C2267" s="4" t="s">
        <v>391</v>
      </c>
      <c r="D2267" s="4" t="s">
        <v>431</v>
      </c>
      <c r="E2267" s="42">
        <v>75.310834813499099</v>
      </c>
      <c r="F2267" s="4" t="s">
        <v>611</v>
      </c>
      <c r="G226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66.959578207381384</v>
      </c>
      <c r="H226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67" s="38" t="str">
        <f t="shared" ca="1" si="420"/>
        <v>-</v>
      </c>
      <c r="K2267" s="38" t="str">
        <f t="shared" ca="1" si="421"/>
        <v>-</v>
      </c>
      <c r="L2267" s="38" t="str">
        <f t="shared" ca="1" si="422"/>
        <v>-</v>
      </c>
      <c r="M2267" s="38" t="str">
        <f t="shared" ca="1" si="423"/>
        <v>-</v>
      </c>
      <c r="N2267" s="38" t="str">
        <f t="shared" ca="1" si="424"/>
        <v>-</v>
      </c>
      <c r="O2267" s="38">
        <f t="shared" ca="1" si="425"/>
        <v>65.517241379310349</v>
      </c>
      <c r="P2267" s="38">
        <f t="shared" ca="1" si="426"/>
        <v>68.193717277486925</v>
      </c>
      <c r="Q2267" s="38">
        <f t="shared" ca="1" si="427"/>
        <v>85.423197492163013</v>
      </c>
      <c r="R2267" s="38">
        <f t="shared" ca="1" si="428"/>
        <v>72.222222222222214</v>
      </c>
      <c r="S2267" s="38">
        <f t="shared" ca="1" si="429"/>
        <v>75.310834813499099</v>
      </c>
      <c r="T2267" s="38">
        <f t="shared" ca="1" si="430"/>
        <v>66.959578207381384</v>
      </c>
      <c r="U2267" s="38" t="str">
        <f t="shared" ca="1" si="431"/>
        <v>-</v>
      </c>
      <c r="V2267" s="38"/>
      <c r="W2267" s="38"/>
    </row>
    <row r="2268" spans="1:23" x14ac:dyDescent="0.35">
      <c r="A2268" s="2" t="str">
        <f>BASE_NOTAS[[#This Row],[Sigla]]&amp;BASE_NOTAS[[#This Row],[CÓDIGO]]</f>
        <v>SESS_OI</v>
      </c>
      <c r="B2268" s="4" t="s">
        <v>206</v>
      </c>
      <c r="C2268" s="4" t="s">
        <v>391</v>
      </c>
      <c r="D2268" s="4" t="s">
        <v>431</v>
      </c>
      <c r="E2268" s="42">
        <v>7.6376554174067479</v>
      </c>
      <c r="F2268" s="4" t="s">
        <v>611</v>
      </c>
      <c r="G226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10.720562390158193</v>
      </c>
      <c r="H226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68" s="38" t="str">
        <f t="shared" ca="1" si="420"/>
        <v>-</v>
      </c>
      <c r="K2268" s="38" t="str">
        <f t="shared" ca="1" si="421"/>
        <v>-</v>
      </c>
      <c r="L2268" s="38" t="str">
        <f t="shared" ca="1" si="422"/>
        <v>-</v>
      </c>
      <c r="M2268" s="38" t="str">
        <f t="shared" ca="1" si="423"/>
        <v>-</v>
      </c>
      <c r="N2268" s="38" t="str">
        <f t="shared" ca="1" si="424"/>
        <v>-</v>
      </c>
      <c r="O2268" s="38">
        <f t="shared" ca="1" si="425"/>
        <v>0</v>
      </c>
      <c r="P2268" s="38">
        <f t="shared" ca="1" si="426"/>
        <v>4.5811518324607476</v>
      </c>
      <c r="Q2268" s="38">
        <f t="shared" ca="1" si="427"/>
        <v>5.3291536050156623</v>
      </c>
      <c r="R2268" s="38">
        <f t="shared" ca="1" si="428"/>
        <v>2.0202020202020066</v>
      </c>
      <c r="S2268" s="38">
        <f t="shared" ca="1" si="429"/>
        <v>7.6376554174067479</v>
      </c>
      <c r="T2268" s="38">
        <f t="shared" ca="1" si="430"/>
        <v>10.720562390158193</v>
      </c>
      <c r="U2268" s="38" t="str">
        <f t="shared" ca="1" si="431"/>
        <v>-</v>
      </c>
      <c r="V2268" s="38"/>
      <c r="W2268" s="38"/>
    </row>
    <row r="2269" spans="1:23" x14ac:dyDescent="0.35">
      <c r="A2269" s="2" t="str">
        <f>BASE_NOTAS[[#This Row],[Sigla]]&amp;BASE_NOTAS[[#This Row],[CÓDIGO]]</f>
        <v>SPSS_OI</v>
      </c>
      <c r="B2269" s="4" t="s">
        <v>186</v>
      </c>
      <c r="C2269" s="4" t="s">
        <v>391</v>
      </c>
      <c r="D2269" s="4" t="s">
        <v>431</v>
      </c>
      <c r="E2269" s="42">
        <v>85.790408525754884</v>
      </c>
      <c r="F2269" s="4" t="s">
        <v>611</v>
      </c>
      <c r="G226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73.286467486818992</v>
      </c>
      <c r="H226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69" s="38" t="str">
        <f t="shared" ca="1" si="420"/>
        <v>-</v>
      </c>
      <c r="K2269" s="38" t="str">
        <f t="shared" ca="1" si="421"/>
        <v>-</v>
      </c>
      <c r="L2269" s="38" t="str">
        <f t="shared" ca="1" si="422"/>
        <v>-</v>
      </c>
      <c r="M2269" s="38" t="str">
        <f t="shared" ca="1" si="423"/>
        <v>-</v>
      </c>
      <c r="N2269" s="38" t="str">
        <f t="shared" ca="1" si="424"/>
        <v>-</v>
      </c>
      <c r="O2269" s="38">
        <f t="shared" ca="1" si="425"/>
        <v>44.44444444444445</v>
      </c>
      <c r="P2269" s="38">
        <f t="shared" ca="1" si="426"/>
        <v>69.240837696335078</v>
      </c>
      <c r="Q2269" s="38">
        <f t="shared" ca="1" si="427"/>
        <v>86.677115987460809</v>
      </c>
      <c r="R2269" s="38">
        <f t="shared" ca="1" si="428"/>
        <v>80.303030303030297</v>
      </c>
      <c r="S2269" s="38">
        <f t="shared" ca="1" si="429"/>
        <v>85.790408525754884</v>
      </c>
      <c r="T2269" s="38">
        <f t="shared" ca="1" si="430"/>
        <v>73.286467486818992</v>
      </c>
      <c r="U2269" s="38" t="str">
        <f t="shared" ca="1" si="431"/>
        <v>-</v>
      </c>
      <c r="V2269" s="38"/>
      <c r="W2269" s="38"/>
    </row>
    <row r="2270" spans="1:23" x14ac:dyDescent="0.35">
      <c r="A2270" s="2" t="str">
        <f>BASE_NOTAS[[#This Row],[Sigla]]&amp;BASE_NOTAS[[#This Row],[CÓDIGO]]</f>
        <v>TOSS_OI</v>
      </c>
      <c r="B2270" s="4" t="s">
        <v>185</v>
      </c>
      <c r="C2270" s="4" t="s">
        <v>391</v>
      </c>
      <c r="D2270" s="4" t="s">
        <v>431</v>
      </c>
      <c r="E2270" s="42">
        <v>73.179396092362339</v>
      </c>
      <c r="F2270" s="4" t="s">
        <v>611</v>
      </c>
      <c r="G227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68.541300527240793</v>
      </c>
      <c r="H227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70" s="38" t="str">
        <f t="shared" ca="1" si="420"/>
        <v>-</v>
      </c>
      <c r="K2270" s="38" t="str">
        <f t="shared" ca="1" si="421"/>
        <v>-</v>
      </c>
      <c r="L2270" s="38" t="str">
        <f t="shared" ca="1" si="422"/>
        <v>-</v>
      </c>
      <c r="M2270" s="38" t="str">
        <f t="shared" ca="1" si="423"/>
        <v>-</v>
      </c>
      <c r="N2270" s="38" t="str">
        <f t="shared" ca="1" si="424"/>
        <v>-</v>
      </c>
      <c r="O2270" s="38">
        <f t="shared" ca="1" si="425"/>
        <v>48.531289910600236</v>
      </c>
      <c r="P2270" s="38">
        <f t="shared" ca="1" si="426"/>
        <v>62.30366492146598</v>
      </c>
      <c r="Q2270" s="38">
        <f t="shared" ca="1" si="427"/>
        <v>72.884012539184951</v>
      </c>
      <c r="R2270" s="38">
        <f t="shared" ca="1" si="428"/>
        <v>69.360269360269356</v>
      </c>
      <c r="S2270" s="38">
        <f t="shared" ca="1" si="429"/>
        <v>73.179396092362339</v>
      </c>
      <c r="T2270" s="38">
        <f t="shared" ca="1" si="430"/>
        <v>68.541300527240793</v>
      </c>
      <c r="U2270" s="38" t="str">
        <f t="shared" ca="1" si="431"/>
        <v>-</v>
      </c>
      <c r="V2270" s="38"/>
      <c r="W2270" s="38"/>
    </row>
    <row r="2271" spans="1:23" x14ac:dyDescent="0.35">
      <c r="A2271" s="2" t="str">
        <f>BASE_NOTAS[[#This Row],[Sigla]]&amp;BASE_NOTAS[[#This Row],[CÓDIGO]]</f>
        <v>ACSS_CV</v>
      </c>
      <c r="B2271" s="4" t="s">
        <v>156</v>
      </c>
      <c r="C2271" s="4" t="s">
        <v>392</v>
      </c>
      <c r="D2271" s="4" t="s">
        <v>432</v>
      </c>
      <c r="E2271" s="42">
        <v>33.65976016327221</v>
      </c>
      <c r="F2271" s="4" t="s">
        <v>611</v>
      </c>
      <c r="G227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40.416041507688426</v>
      </c>
      <c r="H227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71" s="38" t="str">
        <f t="shared" ca="1" si="420"/>
        <v>-</v>
      </c>
      <c r="K2271" s="38" t="str">
        <f t="shared" ca="1" si="421"/>
        <v>-</v>
      </c>
      <c r="L2271" s="38" t="str">
        <f t="shared" ca="1" si="422"/>
        <v>-</v>
      </c>
      <c r="M2271" s="38" t="str">
        <f t="shared" ca="1" si="423"/>
        <v>-</v>
      </c>
      <c r="N2271" s="38" t="str">
        <f t="shared" ca="1" si="424"/>
        <v>-</v>
      </c>
      <c r="O2271" s="38">
        <f t="shared" ca="1" si="425"/>
        <v>35.180825939638268</v>
      </c>
      <c r="P2271" s="38">
        <f t="shared" ca="1" si="426"/>
        <v>16.991749474080244</v>
      </c>
      <c r="Q2271" s="38">
        <f t="shared" ca="1" si="427"/>
        <v>28.612293255272657</v>
      </c>
      <c r="R2271" s="38">
        <f t="shared" ca="1" si="428"/>
        <v>29.212292043251718</v>
      </c>
      <c r="S2271" s="38">
        <f t="shared" ca="1" si="429"/>
        <v>33.65976016327221</v>
      </c>
      <c r="T2271" s="38">
        <f t="shared" ca="1" si="430"/>
        <v>40.416041507688426</v>
      </c>
      <c r="U2271" s="38" t="str">
        <f t="shared" ca="1" si="431"/>
        <v>-</v>
      </c>
      <c r="V2271" s="38"/>
      <c r="W2271" s="38"/>
    </row>
    <row r="2272" spans="1:23" x14ac:dyDescent="0.35">
      <c r="A2272" s="2" t="str">
        <f>BASE_NOTAS[[#This Row],[Sigla]]&amp;BASE_NOTAS[[#This Row],[CÓDIGO]]</f>
        <v>ALSS_CV</v>
      </c>
      <c r="B2272" s="4" t="s">
        <v>157</v>
      </c>
      <c r="C2272" s="4" t="s">
        <v>392</v>
      </c>
      <c r="D2272" s="4" t="s">
        <v>432</v>
      </c>
      <c r="E2272" s="42">
        <v>66.483479170923061</v>
      </c>
      <c r="F2272" s="4" t="s">
        <v>611</v>
      </c>
      <c r="G227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71.249049589202087</v>
      </c>
      <c r="H227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72" s="38" t="str">
        <f t="shared" ca="1" si="420"/>
        <v>-</v>
      </c>
      <c r="K2272" s="38" t="str">
        <f t="shared" ca="1" si="421"/>
        <v>-</v>
      </c>
      <c r="L2272" s="38" t="str">
        <f t="shared" ca="1" si="422"/>
        <v>-</v>
      </c>
      <c r="M2272" s="38" t="str">
        <f t="shared" ca="1" si="423"/>
        <v>-</v>
      </c>
      <c r="N2272" s="38" t="str">
        <f t="shared" ca="1" si="424"/>
        <v>-</v>
      </c>
      <c r="O2272" s="38">
        <f t="shared" ca="1" si="425"/>
        <v>42.021332563827976</v>
      </c>
      <c r="P2272" s="38">
        <f t="shared" ca="1" si="426"/>
        <v>58.006693287049117</v>
      </c>
      <c r="Q2272" s="38">
        <f t="shared" ca="1" si="427"/>
        <v>90.920249003414654</v>
      </c>
      <c r="R2272" s="38">
        <f t="shared" ca="1" si="428"/>
        <v>87.479780949127999</v>
      </c>
      <c r="S2272" s="38">
        <f t="shared" ca="1" si="429"/>
        <v>66.483479170923061</v>
      </c>
      <c r="T2272" s="38">
        <f t="shared" ca="1" si="430"/>
        <v>71.249049589202087</v>
      </c>
      <c r="U2272" s="38" t="str">
        <f t="shared" ca="1" si="431"/>
        <v>-</v>
      </c>
      <c r="V2272" s="38"/>
      <c r="W2272" s="38"/>
    </row>
    <row r="2273" spans="1:23" x14ac:dyDescent="0.35">
      <c r="A2273" s="2" t="str">
        <f>BASE_NOTAS[[#This Row],[Sigla]]&amp;BASE_NOTAS[[#This Row],[CÓDIGO]]</f>
        <v>AMSS_CV</v>
      </c>
      <c r="B2273" s="4" t="s">
        <v>158</v>
      </c>
      <c r="C2273" s="4" t="s">
        <v>392</v>
      </c>
      <c r="D2273" s="4" t="s">
        <v>432</v>
      </c>
      <c r="E2273" s="42">
        <v>52.906970086797159</v>
      </c>
      <c r="F2273" s="4" t="s">
        <v>611</v>
      </c>
      <c r="G227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59.978480426813718</v>
      </c>
      <c r="H227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73" s="38" t="str">
        <f t="shared" ca="1" si="420"/>
        <v>-</v>
      </c>
      <c r="K2273" s="38" t="str">
        <f t="shared" ca="1" si="421"/>
        <v>-</v>
      </c>
      <c r="L2273" s="38" t="str">
        <f t="shared" ca="1" si="422"/>
        <v>-</v>
      </c>
      <c r="M2273" s="38" t="str">
        <f t="shared" ca="1" si="423"/>
        <v>-</v>
      </c>
      <c r="N2273" s="38" t="str">
        <f t="shared" ca="1" si="424"/>
        <v>-</v>
      </c>
      <c r="O2273" s="38">
        <f t="shared" ca="1" si="425"/>
        <v>57.109228969268365</v>
      </c>
      <c r="P2273" s="38">
        <f t="shared" ca="1" si="426"/>
        <v>59.458599234986906</v>
      </c>
      <c r="Q2273" s="38">
        <f t="shared" ca="1" si="427"/>
        <v>75.6156579754022</v>
      </c>
      <c r="R2273" s="38">
        <f t="shared" ca="1" si="428"/>
        <v>58.95771400285745</v>
      </c>
      <c r="S2273" s="38">
        <f t="shared" ca="1" si="429"/>
        <v>52.906970086797159</v>
      </c>
      <c r="T2273" s="38">
        <f t="shared" ca="1" si="430"/>
        <v>59.978480426813718</v>
      </c>
      <c r="U2273" s="38" t="str">
        <f t="shared" ca="1" si="431"/>
        <v>-</v>
      </c>
      <c r="V2273" s="38"/>
      <c r="W2273" s="38"/>
    </row>
    <row r="2274" spans="1:23" x14ac:dyDescent="0.35">
      <c r="A2274" s="2" t="str">
        <f>BASE_NOTAS[[#This Row],[Sigla]]&amp;BASE_NOTAS[[#This Row],[CÓDIGO]]</f>
        <v>APSS_CV</v>
      </c>
      <c r="B2274" s="4" t="s">
        <v>184</v>
      </c>
      <c r="C2274" s="4" t="s">
        <v>392</v>
      </c>
      <c r="D2274" s="4" t="s">
        <v>432</v>
      </c>
      <c r="E2274" s="42">
        <v>0</v>
      </c>
      <c r="F2274" s="4" t="s">
        <v>611</v>
      </c>
      <c r="G227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15.802781813133263</v>
      </c>
      <c r="H227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74" s="38" t="str">
        <f t="shared" ca="1" si="420"/>
        <v>-</v>
      </c>
      <c r="K2274" s="38" t="str">
        <f t="shared" ca="1" si="421"/>
        <v>-</v>
      </c>
      <c r="L2274" s="38" t="str">
        <f t="shared" ca="1" si="422"/>
        <v>-</v>
      </c>
      <c r="M2274" s="38" t="str">
        <f t="shared" ca="1" si="423"/>
        <v>-</v>
      </c>
      <c r="N2274" s="38" t="str">
        <f t="shared" ca="1" si="424"/>
        <v>-</v>
      </c>
      <c r="O2274" s="38">
        <f t="shared" ca="1" si="425"/>
        <v>0</v>
      </c>
      <c r="P2274" s="38">
        <f t="shared" ca="1" si="426"/>
        <v>0</v>
      </c>
      <c r="Q2274" s="38">
        <f t="shared" ca="1" si="427"/>
        <v>0</v>
      </c>
      <c r="R2274" s="38">
        <f t="shared" ca="1" si="428"/>
        <v>0</v>
      </c>
      <c r="S2274" s="38">
        <f t="shared" ca="1" si="429"/>
        <v>0</v>
      </c>
      <c r="T2274" s="38">
        <f t="shared" ca="1" si="430"/>
        <v>15.802781813133263</v>
      </c>
      <c r="U2274" s="38" t="str">
        <f t="shared" ca="1" si="431"/>
        <v>-</v>
      </c>
      <c r="V2274" s="38"/>
      <c r="W2274" s="38"/>
    </row>
    <row r="2275" spans="1:23" x14ac:dyDescent="0.35">
      <c r="A2275" s="2" t="str">
        <f>BASE_NOTAS[[#This Row],[Sigla]]&amp;BASE_NOTAS[[#This Row],[CÓDIGO]]</f>
        <v>BASS_CV</v>
      </c>
      <c r="B2275" s="4" t="s">
        <v>187</v>
      </c>
      <c r="C2275" s="4" t="s">
        <v>392</v>
      </c>
      <c r="D2275" s="4" t="s">
        <v>432</v>
      </c>
      <c r="E2275" s="42">
        <v>45.723289362120774</v>
      </c>
      <c r="F2275" s="4" t="s">
        <v>611</v>
      </c>
      <c r="G227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34.137070294297871</v>
      </c>
      <c r="H227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75" s="38" t="str">
        <f t="shared" ca="1" si="420"/>
        <v>-</v>
      </c>
      <c r="K2275" s="38" t="str">
        <f t="shared" ca="1" si="421"/>
        <v>-</v>
      </c>
      <c r="L2275" s="38" t="str">
        <f t="shared" ca="1" si="422"/>
        <v>-</v>
      </c>
      <c r="M2275" s="38" t="str">
        <f t="shared" ca="1" si="423"/>
        <v>-</v>
      </c>
      <c r="N2275" s="38" t="str">
        <f t="shared" ca="1" si="424"/>
        <v>-</v>
      </c>
      <c r="O2275" s="38">
        <f t="shared" ca="1" si="425"/>
        <v>43.887935703239819</v>
      </c>
      <c r="P2275" s="38">
        <f t="shared" ca="1" si="426"/>
        <v>26.300072043942297</v>
      </c>
      <c r="Q2275" s="38">
        <f t="shared" ca="1" si="427"/>
        <v>55.460516470669482</v>
      </c>
      <c r="R2275" s="38">
        <f t="shared" ca="1" si="428"/>
        <v>69.470138466905482</v>
      </c>
      <c r="S2275" s="38">
        <f t="shared" ca="1" si="429"/>
        <v>45.723289362120774</v>
      </c>
      <c r="T2275" s="38">
        <f t="shared" ca="1" si="430"/>
        <v>34.137070294297871</v>
      </c>
      <c r="U2275" s="38" t="str">
        <f t="shared" ca="1" si="431"/>
        <v>-</v>
      </c>
      <c r="V2275" s="38"/>
      <c r="W2275" s="38"/>
    </row>
    <row r="2276" spans="1:23" x14ac:dyDescent="0.35">
      <c r="A2276" s="2" t="str">
        <f>BASE_NOTAS[[#This Row],[Sigla]]&amp;BASE_NOTAS[[#This Row],[CÓDIGO]]</f>
        <v>CESS_CV</v>
      </c>
      <c r="B2276" s="4" t="s">
        <v>188</v>
      </c>
      <c r="C2276" s="4" t="s">
        <v>392</v>
      </c>
      <c r="D2276" s="4" t="s">
        <v>432</v>
      </c>
      <c r="E2276" s="42">
        <v>77.460469831292755</v>
      </c>
      <c r="F2276" s="4" t="s">
        <v>611</v>
      </c>
      <c r="G227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83.31191062887811</v>
      </c>
      <c r="H227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76" s="38" t="str">
        <f t="shared" ca="1" si="420"/>
        <v>-</v>
      </c>
      <c r="K2276" s="38" t="str">
        <f t="shared" ca="1" si="421"/>
        <v>-</v>
      </c>
      <c r="L2276" s="38" t="str">
        <f t="shared" ca="1" si="422"/>
        <v>-</v>
      </c>
      <c r="M2276" s="38" t="str">
        <f t="shared" ca="1" si="423"/>
        <v>-</v>
      </c>
      <c r="N2276" s="38" t="str">
        <f t="shared" ca="1" si="424"/>
        <v>-</v>
      </c>
      <c r="O2276" s="38">
        <f t="shared" ca="1" si="425"/>
        <v>71.980274526654881</v>
      </c>
      <c r="P2276" s="38">
        <f t="shared" ca="1" si="426"/>
        <v>56.537819842635187</v>
      </c>
      <c r="Q2276" s="38">
        <f t="shared" ca="1" si="427"/>
        <v>95.668366052030407</v>
      </c>
      <c r="R2276" s="38">
        <f t="shared" ca="1" si="428"/>
        <v>100</v>
      </c>
      <c r="S2276" s="38">
        <f t="shared" ca="1" si="429"/>
        <v>77.460469831292755</v>
      </c>
      <c r="T2276" s="38">
        <f t="shared" ca="1" si="430"/>
        <v>83.31191062887811</v>
      </c>
      <c r="U2276" s="38" t="str">
        <f t="shared" ca="1" si="431"/>
        <v>-</v>
      </c>
      <c r="V2276" s="38"/>
      <c r="W2276" s="38"/>
    </row>
    <row r="2277" spans="1:23" x14ac:dyDescent="0.35">
      <c r="A2277" s="2" t="str">
        <f>BASE_NOTAS[[#This Row],[Sigla]]&amp;BASE_NOTAS[[#This Row],[CÓDIGO]]</f>
        <v>DFSS_CV</v>
      </c>
      <c r="B2277" s="4" t="s">
        <v>189</v>
      </c>
      <c r="C2277" s="4" t="s">
        <v>392</v>
      </c>
      <c r="D2277" s="4" t="s">
        <v>432</v>
      </c>
      <c r="E2277" s="42">
        <v>77.179993074053613</v>
      </c>
      <c r="F2277" s="4" t="s">
        <v>611</v>
      </c>
      <c r="G227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70.807918398187581</v>
      </c>
      <c r="H227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77" s="38" t="str">
        <f t="shared" ca="1" si="420"/>
        <v>-</v>
      </c>
      <c r="K2277" s="38" t="str">
        <f t="shared" ca="1" si="421"/>
        <v>-</v>
      </c>
      <c r="L2277" s="38" t="str">
        <f t="shared" ca="1" si="422"/>
        <v>-</v>
      </c>
      <c r="M2277" s="38" t="str">
        <f t="shared" ca="1" si="423"/>
        <v>-</v>
      </c>
      <c r="N2277" s="38" t="str">
        <f t="shared" ca="1" si="424"/>
        <v>-</v>
      </c>
      <c r="O2277" s="38">
        <f t="shared" ca="1" si="425"/>
        <v>85.046437524242393</v>
      </c>
      <c r="P2277" s="38">
        <f t="shared" ca="1" si="426"/>
        <v>82.139312167535223</v>
      </c>
      <c r="Q2277" s="38">
        <f t="shared" ca="1" si="427"/>
        <v>89.598967510730603</v>
      </c>
      <c r="R2277" s="38">
        <f t="shared" ca="1" si="428"/>
        <v>82.964813991008299</v>
      </c>
      <c r="S2277" s="38">
        <f t="shared" ca="1" si="429"/>
        <v>77.179993074053613</v>
      </c>
      <c r="T2277" s="38">
        <f t="shared" ca="1" si="430"/>
        <v>70.807918398187581</v>
      </c>
      <c r="U2277" s="38" t="str">
        <f t="shared" ca="1" si="431"/>
        <v>-</v>
      </c>
      <c r="V2277" s="38"/>
      <c r="W2277" s="38"/>
    </row>
    <row r="2278" spans="1:23" x14ac:dyDescent="0.35">
      <c r="A2278" s="2" t="str">
        <f>BASE_NOTAS[[#This Row],[Sigla]]&amp;BASE_NOTAS[[#This Row],[CÓDIGO]]</f>
        <v>ESSS_CV</v>
      </c>
      <c r="B2278" s="4" t="s">
        <v>183</v>
      </c>
      <c r="C2278" s="4" t="s">
        <v>392</v>
      </c>
      <c r="D2278" s="4" t="s">
        <v>432</v>
      </c>
      <c r="E2278" s="42">
        <v>67.556279849940253</v>
      </c>
      <c r="F2278" s="4" t="s">
        <v>611</v>
      </c>
      <c r="G227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63.936896101809928</v>
      </c>
      <c r="H227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78" s="38" t="str">
        <f t="shared" ca="1" si="420"/>
        <v>-</v>
      </c>
      <c r="K2278" s="38" t="str">
        <f t="shared" ca="1" si="421"/>
        <v>-</v>
      </c>
      <c r="L2278" s="38" t="str">
        <f t="shared" ca="1" si="422"/>
        <v>-</v>
      </c>
      <c r="M2278" s="38" t="str">
        <f t="shared" ca="1" si="423"/>
        <v>-</v>
      </c>
      <c r="N2278" s="38" t="str">
        <f t="shared" ca="1" si="424"/>
        <v>-</v>
      </c>
      <c r="O2278" s="38">
        <f t="shared" ca="1" si="425"/>
        <v>81.478789661050129</v>
      </c>
      <c r="P2278" s="38">
        <f t="shared" ca="1" si="426"/>
        <v>87.650137232032208</v>
      </c>
      <c r="Q2278" s="38">
        <f t="shared" ca="1" si="427"/>
        <v>58.835548883696774</v>
      </c>
      <c r="R2278" s="38">
        <f t="shared" ca="1" si="428"/>
        <v>79.179972053580954</v>
      </c>
      <c r="S2278" s="38">
        <f t="shared" ca="1" si="429"/>
        <v>67.556279849940253</v>
      </c>
      <c r="T2278" s="38">
        <f t="shared" ca="1" si="430"/>
        <v>63.936896101809928</v>
      </c>
      <c r="U2278" s="38" t="str">
        <f t="shared" ca="1" si="431"/>
        <v>-</v>
      </c>
      <c r="V2278" s="38"/>
      <c r="W2278" s="38"/>
    </row>
    <row r="2279" spans="1:23" x14ac:dyDescent="0.35">
      <c r="A2279" s="2" t="str">
        <f>BASE_NOTAS[[#This Row],[Sigla]]&amp;BASE_NOTAS[[#This Row],[CÓDIGO]]</f>
        <v>GOSS_CV</v>
      </c>
      <c r="B2279" s="4" t="s">
        <v>190</v>
      </c>
      <c r="C2279" s="4" t="s">
        <v>392</v>
      </c>
      <c r="D2279" s="4" t="s">
        <v>432</v>
      </c>
      <c r="E2279" s="42">
        <v>20.863664434892002</v>
      </c>
      <c r="F2279" s="4" t="s">
        <v>611</v>
      </c>
      <c r="G227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14.355859764515646</v>
      </c>
      <c r="H227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79" s="38" t="str">
        <f t="shared" ca="1" si="420"/>
        <v>-</v>
      </c>
      <c r="K2279" s="38" t="str">
        <f t="shared" ca="1" si="421"/>
        <v>-</v>
      </c>
      <c r="L2279" s="38" t="str">
        <f t="shared" ca="1" si="422"/>
        <v>-</v>
      </c>
      <c r="M2279" s="38" t="str">
        <f t="shared" ca="1" si="423"/>
        <v>-</v>
      </c>
      <c r="N2279" s="38" t="str">
        <f t="shared" ca="1" si="424"/>
        <v>-</v>
      </c>
      <c r="O2279" s="38">
        <f t="shared" ca="1" si="425"/>
        <v>69.394995417881503</v>
      </c>
      <c r="P2279" s="38">
        <f t="shared" ca="1" si="426"/>
        <v>62.550170956109582</v>
      </c>
      <c r="Q2279" s="38">
        <f t="shared" ca="1" si="427"/>
        <v>61.997622143624298</v>
      </c>
      <c r="R2279" s="38">
        <f t="shared" ca="1" si="428"/>
        <v>38.276905200040176</v>
      </c>
      <c r="S2279" s="38">
        <f t="shared" ca="1" si="429"/>
        <v>20.863664434892002</v>
      </c>
      <c r="T2279" s="38">
        <f t="shared" ca="1" si="430"/>
        <v>14.355859764515646</v>
      </c>
      <c r="U2279" s="38" t="str">
        <f t="shared" ca="1" si="431"/>
        <v>-</v>
      </c>
      <c r="V2279" s="38"/>
      <c r="W2279" s="38"/>
    </row>
    <row r="2280" spans="1:23" x14ac:dyDescent="0.35">
      <c r="A2280" s="2" t="str">
        <f>BASE_NOTAS[[#This Row],[Sigla]]&amp;BASE_NOTAS[[#This Row],[CÓDIGO]]</f>
        <v>MASS_CV</v>
      </c>
      <c r="B2280" s="4" t="s">
        <v>191</v>
      </c>
      <c r="C2280" s="4" t="s">
        <v>392</v>
      </c>
      <c r="D2280" s="4" t="s">
        <v>432</v>
      </c>
      <c r="E2280" s="42">
        <v>14.420328842883462</v>
      </c>
      <c r="F2280" s="4" t="s">
        <v>611</v>
      </c>
      <c r="G228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28.485937328665557</v>
      </c>
      <c r="H228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80" s="38" t="str">
        <f t="shared" ca="1" si="420"/>
        <v>-</v>
      </c>
      <c r="K2280" s="38" t="str">
        <f t="shared" ca="1" si="421"/>
        <v>-</v>
      </c>
      <c r="L2280" s="38" t="str">
        <f t="shared" ca="1" si="422"/>
        <v>-</v>
      </c>
      <c r="M2280" s="38" t="str">
        <f t="shared" ca="1" si="423"/>
        <v>-</v>
      </c>
      <c r="N2280" s="38" t="str">
        <f t="shared" ca="1" si="424"/>
        <v>-</v>
      </c>
      <c r="O2280" s="38">
        <f t="shared" ca="1" si="425"/>
        <v>19.02425794836396</v>
      </c>
      <c r="P2280" s="38">
        <f t="shared" ca="1" si="426"/>
        <v>23.082838754391503</v>
      </c>
      <c r="Q2280" s="38">
        <f t="shared" ca="1" si="427"/>
        <v>44.871858055795556</v>
      </c>
      <c r="R2280" s="38">
        <f t="shared" ca="1" si="428"/>
        <v>51.330562117436827</v>
      </c>
      <c r="S2280" s="38">
        <f t="shared" ca="1" si="429"/>
        <v>14.420328842883462</v>
      </c>
      <c r="T2280" s="38">
        <f t="shared" ca="1" si="430"/>
        <v>28.485937328665557</v>
      </c>
      <c r="U2280" s="38" t="str">
        <f t="shared" ca="1" si="431"/>
        <v>-</v>
      </c>
      <c r="V2280" s="38"/>
      <c r="W2280" s="38"/>
    </row>
    <row r="2281" spans="1:23" x14ac:dyDescent="0.35">
      <c r="A2281" s="2" t="str">
        <f>BASE_NOTAS[[#This Row],[Sigla]]&amp;BASE_NOTAS[[#This Row],[CÓDIGO]]</f>
        <v>MGSS_CV</v>
      </c>
      <c r="B2281" s="4" t="s">
        <v>192</v>
      </c>
      <c r="C2281" s="4" t="s">
        <v>392</v>
      </c>
      <c r="D2281" s="4" t="s">
        <v>432</v>
      </c>
      <c r="E2281" s="42">
        <v>71.122243259054713</v>
      </c>
      <c r="F2281" s="4" t="s">
        <v>611</v>
      </c>
      <c r="G228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75.249241786853815</v>
      </c>
      <c r="H228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81" s="38" t="str">
        <f t="shared" ca="1" si="420"/>
        <v>-</v>
      </c>
      <c r="K2281" s="38" t="str">
        <f t="shared" ca="1" si="421"/>
        <v>-</v>
      </c>
      <c r="L2281" s="38" t="str">
        <f t="shared" ca="1" si="422"/>
        <v>-</v>
      </c>
      <c r="M2281" s="38" t="str">
        <f t="shared" ca="1" si="423"/>
        <v>-</v>
      </c>
      <c r="N2281" s="38" t="str">
        <f t="shared" ca="1" si="424"/>
        <v>-</v>
      </c>
      <c r="O2281" s="38">
        <f t="shared" ca="1" si="425"/>
        <v>87.808515868115393</v>
      </c>
      <c r="P2281" s="38">
        <f t="shared" ca="1" si="426"/>
        <v>85.139311576451021</v>
      </c>
      <c r="Q2281" s="38">
        <f t="shared" ca="1" si="427"/>
        <v>91.658962122896554</v>
      </c>
      <c r="R2281" s="38">
        <f t="shared" ca="1" si="428"/>
        <v>77.551753211979275</v>
      </c>
      <c r="S2281" s="38">
        <f t="shared" ca="1" si="429"/>
        <v>71.122243259054713</v>
      </c>
      <c r="T2281" s="38">
        <f t="shared" ca="1" si="430"/>
        <v>75.249241786853815</v>
      </c>
      <c r="U2281" s="38" t="str">
        <f t="shared" ca="1" si="431"/>
        <v>-</v>
      </c>
      <c r="V2281" s="38"/>
      <c r="W2281" s="38"/>
    </row>
    <row r="2282" spans="1:23" x14ac:dyDescent="0.35">
      <c r="A2282" s="2" t="str">
        <f>BASE_NOTAS[[#This Row],[Sigla]]&amp;BASE_NOTAS[[#This Row],[CÓDIGO]]</f>
        <v>MSSS_CV</v>
      </c>
      <c r="B2282" s="4" t="s">
        <v>193</v>
      </c>
      <c r="C2282" s="4" t="s">
        <v>392</v>
      </c>
      <c r="D2282" s="4" t="s">
        <v>432</v>
      </c>
      <c r="E2282" s="42">
        <v>100</v>
      </c>
      <c r="F2282" s="4" t="s">
        <v>611</v>
      </c>
      <c r="G228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67.973522621705712</v>
      </c>
      <c r="H228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82" s="38" t="str">
        <f t="shared" ca="1" si="420"/>
        <v>-</v>
      </c>
      <c r="K2282" s="38" t="str">
        <f t="shared" ca="1" si="421"/>
        <v>-</v>
      </c>
      <c r="L2282" s="38" t="str">
        <f t="shared" ca="1" si="422"/>
        <v>-</v>
      </c>
      <c r="M2282" s="38" t="str">
        <f t="shared" ca="1" si="423"/>
        <v>-</v>
      </c>
      <c r="N2282" s="38" t="str">
        <f t="shared" ca="1" si="424"/>
        <v>-</v>
      </c>
      <c r="O2282" s="38">
        <f t="shared" ca="1" si="425"/>
        <v>77.290056524841759</v>
      </c>
      <c r="P2282" s="38">
        <f t="shared" ca="1" si="426"/>
        <v>62.842258729330766</v>
      </c>
      <c r="Q2282" s="38">
        <f t="shared" ca="1" si="427"/>
        <v>89.288112022753666</v>
      </c>
      <c r="R2282" s="38">
        <f t="shared" ca="1" si="428"/>
        <v>76.709786450553779</v>
      </c>
      <c r="S2282" s="38">
        <f t="shared" ca="1" si="429"/>
        <v>100</v>
      </c>
      <c r="T2282" s="38">
        <f t="shared" ca="1" si="430"/>
        <v>67.973522621705712</v>
      </c>
      <c r="U2282" s="38" t="str">
        <f t="shared" ca="1" si="431"/>
        <v>-</v>
      </c>
      <c r="V2282" s="38"/>
      <c r="W2282" s="38"/>
    </row>
    <row r="2283" spans="1:23" x14ac:dyDescent="0.35">
      <c r="A2283" s="2" t="str">
        <f>BASE_NOTAS[[#This Row],[Sigla]]&amp;BASE_NOTAS[[#This Row],[CÓDIGO]]</f>
        <v>MTSS_CV</v>
      </c>
      <c r="B2283" s="4" t="s">
        <v>195</v>
      </c>
      <c r="C2283" s="4" t="s">
        <v>392</v>
      </c>
      <c r="D2283" s="4" t="s">
        <v>432</v>
      </c>
      <c r="E2283" s="42">
        <v>64.64105454943801</v>
      </c>
      <c r="F2283" s="4" t="s">
        <v>611</v>
      </c>
      <c r="G228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48.41833673530833</v>
      </c>
      <c r="H228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83" s="38" t="str">
        <f t="shared" ca="1" si="420"/>
        <v>-</v>
      </c>
      <c r="K2283" s="38" t="str">
        <f t="shared" ca="1" si="421"/>
        <v>-</v>
      </c>
      <c r="L2283" s="38" t="str">
        <f t="shared" ca="1" si="422"/>
        <v>-</v>
      </c>
      <c r="M2283" s="38" t="str">
        <f t="shared" ca="1" si="423"/>
        <v>-</v>
      </c>
      <c r="N2283" s="38" t="str">
        <f t="shared" ca="1" si="424"/>
        <v>-</v>
      </c>
      <c r="O2283" s="38">
        <f t="shared" ca="1" si="425"/>
        <v>81.28844060008727</v>
      </c>
      <c r="P2283" s="38">
        <f t="shared" ca="1" si="426"/>
        <v>76.489028920553693</v>
      </c>
      <c r="Q2283" s="38">
        <f t="shared" ca="1" si="427"/>
        <v>91.562367268192219</v>
      </c>
      <c r="R2283" s="38">
        <f t="shared" ca="1" si="428"/>
        <v>77.016898974044182</v>
      </c>
      <c r="S2283" s="38">
        <f t="shared" ca="1" si="429"/>
        <v>64.64105454943801</v>
      </c>
      <c r="T2283" s="38">
        <f t="shared" ca="1" si="430"/>
        <v>48.41833673530833</v>
      </c>
      <c r="U2283" s="38" t="str">
        <f t="shared" ca="1" si="431"/>
        <v>-</v>
      </c>
      <c r="V2283" s="38"/>
      <c r="W2283" s="38"/>
    </row>
    <row r="2284" spans="1:23" x14ac:dyDescent="0.35">
      <c r="A2284" s="2" t="str">
        <f>BASE_NOTAS[[#This Row],[Sigla]]&amp;BASE_NOTAS[[#This Row],[CÓDIGO]]</f>
        <v>PASS_CV</v>
      </c>
      <c r="B2284" s="4" t="s">
        <v>196</v>
      </c>
      <c r="C2284" s="4" t="s">
        <v>392</v>
      </c>
      <c r="D2284" s="4" t="s">
        <v>432</v>
      </c>
      <c r="E2284" s="42">
        <v>9.8224044910890171</v>
      </c>
      <c r="F2284" s="4" t="s">
        <v>611</v>
      </c>
      <c r="G228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228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84" s="38" t="str">
        <f t="shared" ca="1" si="420"/>
        <v>-</v>
      </c>
      <c r="K2284" s="38" t="str">
        <f t="shared" ca="1" si="421"/>
        <v>-</v>
      </c>
      <c r="L2284" s="38" t="str">
        <f t="shared" ca="1" si="422"/>
        <v>-</v>
      </c>
      <c r="M2284" s="38" t="str">
        <f t="shared" ca="1" si="423"/>
        <v>-</v>
      </c>
      <c r="N2284" s="38" t="str">
        <f t="shared" ca="1" si="424"/>
        <v>-</v>
      </c>
      <c r="O2284" s="38">
        <f t="shared" ca="1" si="425"/>
        <v>29.600781040977314</v>
      </c>
      <c r="P2284" s="38">
        <f t="shared" ca="1" si="426"/>
        <v>15.657281997190703</v>
      </c>
      <c r="Q2284" s="38">
        <f t="shared" ca="1" si="427"/>
        <v>27.360563144210591</v>
      </c>
      <c r="R2284" s="38">
        <f t="shared" ca="1" si="428"/>
        <v>20.010397202403258</v>
      </c>
      <c r="S2284" s="38">
        <f t="shared" ca="1" si="429"/>
        <v>9.8224044910890171</v>
      </c>
      <c r="T2284" s="38">
        <f t="shared" ca="1" si="430"/>
        <v>0</v>
      </c>
      <c r="U2284" s="38" t="str">
        <f t="shared" ca="1" si="431"/>
        <v>-</v>
      </c>
      <c r="V2284" s="38"/>
      <c r="W2284" s="38"/>
    </row>
    <row r="2285" spans="1:23" x14ac:dyDescent="0.35">
      <c r="A2285" s="2" t="str">
        <f>BASE_NOTAS[[#This Row],[Sigla]]&amp;BASE_NOTAS[[#This Row],[CÓDIGO]]</f>
        <v>PBSS_CV</v>
      </c>
      <c r="B2285" s="4" t="s">
        <v>197</v>
      </c>
      <c r="C2285" s="4" t="s">
        <v>392</v>
      </c>
      <c r="D2285" s="4" t="s">
        <v>432</v>
      </c>
      <c r="E2285" s="42">
        <v>33.498057285385627</v>
      </c>
      <c r="F2285" s="4" t="s">
        <v>611</v>
      </c>
      <c r="G228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55.537767837172645</v>
      </c>
      <c r="H228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85" s="38" t="str">
        <f t="shared" ca="1" si="420"/>
        <v>-</v>
      </c>
      <c r="K2285" s="38" t="str">
        <f t="shared" ca="1" si="421"/>
        <v>-</v>
      </c>
      <c r="L2285" s="38" t="str">
        <f t="shared" ca="1" si="422"/>
        <v>-</v>
      </c>
      <c r="M2285" s="38" t="str">
        <f t="shared" ca="1" si="423"/>
        <v>-</v>
      </c>
      <c r="N2285" s="38" t="str">
        <f t="shared" ca="1" si="424"/>
        <v>-</v>
      </c>
      <c r="O2285" s="38">
        <f t="shared" ca="1" si="425"/>
        <v>45.427568859977761</v>
      </c>
      <c r="P2285" s="38">
        <f t="shared" ca="1" si="426"/>
        <v>45.002023649929718</v>
      </c>
      <c r="Q2285" s="38">
        <f t="shared" ca="1" si="427"/>
        <v>56.003746115783635</v>
      </c>
      <c r="R2285" s="38">
        <f t="shared" ca="1" si="428"/>
        <v>67.638814669279483</v>
      </c>
      <c r="S2285" s="38">
        <f t="shared" ca="1" si="429"/>
        <v>33.498057285385627</v>
      </c>
      <c r="T2285" s="38">
        <f t="shared" ca="1" si="430"/>
        <v>55.537767837172645</v>
      </c>
      <c r="U2285" s="38" t="str">
        <f t="shared" ca="1" si="431"/>
        <v>-</v>
      </c>
      <c r="V2285" s="38"/>
      <c r="W2285" s="38"/>
    </row>
    <row r="2286" spans="1:23" x14ac:dyDescent="0.35">
      <c r="A2286" s="2" t="str">
        <f>BASE_NOTAS[[#This Row],[Sigla]]&amp;BASE_NOTAS[[#This Row],[CÓDIGO]]</f>
        <v>PESS_CV</v>
      </c>
      <c r="B2286" s="4" t="s">
        <v>198</v>
      </c>
      <c r="C2286" s="4" t="s">
        <v>392</v>
      </c>
      <c r="D2286" s="4" t="s">
        <v>432</v>
      </c>
      <c r="E2286" s="42">
        <v>35.946888140042759</v>
      </c>
      <c r="F2286" s="4" t="s">
        <v>611</v>
      </c>
      <c r="G228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59.82472182475734</v>
      </c>
      <c r="H228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86" s="38" t="str">
        <f t="shared" ca="1" si="420"/>
        <v>-</v>
      </c>
      <c r="K2286" s="38" t="str">
        <f t="shared" ca="1" si="421"/>
        <v>-</v>
      </c>
      <c r="L2286" s="38" t="str">
        <f t="shared" ca="1" si="422"/>
        <v>-</v>
      </c>
      <c r="M2286" s="38" t="str">
        <f t="shared" ca="1" si="423"/>
        <v>-</v>
      </c>
      <c r="N2286" s="38" t="str">
        <f t="shared" ca="1" si="424"/>
        <v>-</v>
      </c>
      <c r="O2286" s="38">
        <f t="shared" ca="1" si="425"/>
        <v>46.558215474169579</v>
      </c>
      <c r="P2286" s="38">
        <f t="shared" ca="1" si="426"/>
        <v>45.797075149414816</v>
      </c>
      <c r="Q2286" s="38">
        <f t="shared" ca="1" si="427"/>
        <v>62.870679781451244</v>
      </c>
      <c r="R2286" s="38">
        <f t="shared" ca="1" si="428"/>
        <v>53.59928651985426</v>
      </c>
      <c r="S2286" s="38">
        <f t="shared" ca="1" si="429"/>
        <v>35.946888140042759</v>
      </c>
      <c r="T2286" s="38">
        <f t="shared" ca="1" si="430"/>
        <v>59.82472182475734</v>
      </c>
      <c r="U2286" s="38" t="str">
        <f t="shared" ca="1" si="431"/>
        <v>-</v>
      </c>
      <c r="V2286" s="38"/>
      <c r="W2286" s="38"/>
    </row>
    <row r="2287" spans="1:23" x14ac:dyDescent="0.35">
      <c r="A2287" s="2" t="str">
        <f>BASE_NOTAS[[#This Row],[Sigla]]&amp;BASE_NOTAS[[#This Row],[CÓDIGO]]</f>
        <v>PISS_CV</v>
      </c>
      <c r="B2287" s="4" t="s">
        <v>199</v>
      </c>
      <c r="C2287" s="4" t="s">
        <v>392</v>
      </c>
      <c r="D2287" s="4" t="s">
        <v>432</v>
      </c>
      <c r="E2287" s="42">
        <v>76.358882707009315</v>
      </c>
      <c r="F2287" s="4" t="s">
        <v>611</v>
      </c>
      <c r="G228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69.444739659731709</v>
      </c>
      <c r="H228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87" s="38" t="str">
        <f t="shared" ca="1" si="420"/>
        <v>-</v>
      </c>
      <c r="K2287" s="38" t="str">
        <f t="shared" ca="1" si="421"/>
        <v>-</v>
      </c>
      <c r="L2287" s="38" t="str">
        <f t="shared" ca="1" si="422"/>
        <v>-</v>
      </c>
      <c r="M2287" s="38" t="str">
        <f t="shared" ca="1" si="423"/>
        <v>-</v>
      </c>
      <c r="N2287" s="38" t="str">
        <f t="shared" ca="1" si="424"/>
        <v>-</v>
      </c>
      <c r="O2287" s="38">
        <f t="shared" ca="1" si="425"/>
        <v>53.983685226331936</v>
      </c>
      <c r="P2287" s="38">
        <f t="shared" ca="1" si="426"/>
        <v>65.384929388788734</v>
      </c>
      <c r="Q2287" s="38">
        <f t="shared" ca="1" si="427"/>
        <v>93.119157760021764</v>
      </c>
      <c r="R2287" s="38">
        <f t="shared" ca="1" si="428"/>
        <v>84.311215700538739</v>
      </c>
      <c r="S2287" s="38">
        <f t="shared" ca="1" si="429"/>
        <v>76.358882707009315</v>
      </c>
      <c r="T2287" s="38">
        <f t="shared" ca="1" si="430"/>
        <v>69.444739659731709</v>
      </c>
      <c r="U2287" s="38" t="str">
        <f t="shared" ca="1" si="431"/>
        <v>-</v>
      </c>
      <c r="V2287" s="38"/>
      <c r="W2287" s="38"/>
    </row>
    <row r="2288" spans="1:23" x14ac:dyDescent="0.35">
      <c r="A2288" s="2" t="str">
        <f>BASE_NOTAS[[#This Row],[Sigla]]&amp;BASE_NOTAS[[#This Row],[CÓDIGO]]</f>
        <v>PRSS_CV</v>
      </c>
      <c r="B2288" s="4" t="s">
        <v>200</v>
      </c>
      <c r="C2288" s="4" t="s">
        <v>392</v>
      </c>
      <c r="D2288" s="4" t="s">
        <v>432</v>
      </c>
      <c r="E2288" s="42">
        <v>85.869356829575764</v>
      </c>
      <c r="F2288" s="4" t="s">
        <v>611</v>
      </c>
      <c r="G228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228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88" s="38" t="str">
        <f t="shared" ca="1" si="420"/>
        <v>-</v>
      </c>
      <c r="K2288" s="38" t="str">
        <f t="shared" ca="1" si="421"/>
        <v>-</v>
      </c>
      <c r="L2288" s="38" t="str">
        <f t="shared" ca="1" si="422"/>
        <v>-</v>
      </c>
      <c r="M2288" s="38" t="str">
        <f t="shared" ca="1" si="423"/>
        <v>-</v>
      </c>
      <c r="N2288" s="38" t="str">
        <f t="shared" ca="1" si="424"/>
        <v>-</v>
      </c>
      <c r="O2288" s="38">
        <f t="shared" ca="1" si="425"/>
        <v>88.389423529356478</v>
      </c>
      <c r="P2288" s="38">
        <f t="shared" ca="1" si="426"/>
        <v>92.395167757802326</v>
      </c>
      <c r="Q2288" s="38">
        <f t="shared" ca="1" si="427"/>
        <v>90.102199641870001</v>
      </c>
      <c r="R2288" s="38">
        <f t="shared" ca="1" si="428"/>
        <v>87.945051657232213</v>
      </c>
      <c r="S2288" s="38">
        <f t="shared" ca="1" si="429"/>
        <v>85.869356829575764</v>
      </c>
      <c r="T2288" s="38">
        <f t="shared" ca="1" si="430"/>
        <v>100</v>
      </c>
      <c r="U2288" s="38" t="str">
        <f t="shared" ca="1" si="431"/>
        <v>-</v>
      </c>
      <c r="V2288" s="38"/>
      <c r="W2288" s="38"/>
    </row>
    <row r="2289" spans="1:23" x14ac:dyDescent="0.35">
      <c r="A2289" s="2" t="str">
        <f>BASE_NOTAS[[#This Row],[Sigla]]&amp;BASE_NOTAS[[#This Row],[CÓDIGO]]</f>
        <v>RJSS_CV</v>
      </c>
      <c r="B2289" s="4" t="s">
        <v>201</v>
      </c>
      <c r="C2289" s="4" t="s">
        <v>392</v>
      </c>
      <c r="D2289" s="4" t="s">
        <v>432</v>
      </c>
      <c r="E2289" s="42">
        <v>14.342038442398417</v>
      </c>
      <c r="F2289" s="4" t="s">
        <v>611</v>
      </c>
      <c r="G228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27.849254791146272</v>
      </c>
      <c r="H228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89" s="38" t="str">
        <f t="shared" ca="1" si="420"/>
        <v>-</v>
      </c>
      <c r="K2289" s="38" t="str">
        <f t="shared" ca="1" si="421"/>
        <v>-</v>
      </c>
      <c r="L2289" s="38" t="str">
        <f t="shared" ca="1" si="422"/>
        <v>-</v>
      </c>
      <c r="M2289" s="38" t="str">
        <f t="shared" ca="1" si="423"/>
        <v>-</v>
      </c>
      <c r="N2289" s="38" t="str">
        <f t="shared" ca="1" si="424"/>
        <v>-</v>
      </c>
      <c r="O2289" s="38">
        <f t="shared" ca="1" si="425"/>
        <v>9.556251397914366</v>
      </c>
      <c r="P2289" s="38">
        <f t="shared" ca="1" si="426"/>
        <v>7.3473807835606229</v>
      </c>
      <c r="Q2289" s="38">
        <f t="shared" ca="1" si="427"/>
        <v>8.2060163914129287</v>
      </c>
      <c r="R2289" s="38">
        <f t="shared" ca="1" si="428"/>
        <v>16.866692206826876</v>
      </c>
      <c r="S2289" s="38">
        <f t="shared" ca="1" si="429"/>
        <v>14.342038442398417</v>
      </c>
      <c r="T2289" s="38">
        <f t="shared" ca="1" si="430"/>
        <v>27.849254791146272</v>
      </c>
      <c r="U2289" s="38" t="str">
        <f t="shared" ca="1" si="431"/>
        <v>-</v>
      </c>
      <c r="V2289" s="38"/>
      <c r="W2289" s="38"/>
    </row>
    <row r="2290" spans="1:23" x14ac:dyDescent="0.35">
      <c r="A2290" s="2" t="str">
        <f>BASE_NOTAS[[#This Row],[Sigla]]&amp;BASE_NOTAS[[#This Row],[CÓDIGO]]</f>
        <v>RNSS_CV</v>
      </c>
      <c r="B2290" s="4" t="s">
        <v>202</v>
      </c>
      <c r="C2290" s="4" t="s">
        <v>392</v>
      </c>
      <c r="D2290" s="4" t="s">
        <v>432</v>
      </c>
      <c r="E2290" s="42">
        <v>54.428258407509297</v>
      </c>
      <c r="F2290" s="4" t="s">
        <v>611</v>
      </c>
      <c r="G229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46.438407228246199</v>
      </c>
      <c r="H229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90" s="38" t="str">
        <f t="shared" ca="1" si="420"/>
        <v>-</v>
      </c>
      <c r="K2290" s="38" t="str">
        <f t="shared" ca="1" si="421"/>
        <v>-</v>
      </c>
      <c r="L2290" s="38" t="str">
        <f t="shared" ca="1" si="422"/>
        <v>-</v>
      </c>
      <c r="M2290" s="38" t="str">
        <f t="shared" ca="1" si="423"/>
        <v>-</v>
      </c>
      <c r="N2290" s="38" t="str">
        <f t="shared" ca="1" si="424"/>
        <v>-</v>
      </c>
      <c r="O2290" s="38">
        <f t="shared" ca="1" si="425"/>
        <v>48.176502513139646</v>
      </c>
      <c r="P2290" s="38">
        <f t="shared" ca="1" si="426"/>
        <v>53.433493422892667</v>
      </c>
      <c r="Q2290" s="38">
        <f t="shared" ca="1" si="427"/>
        <v>61.683470915031599</v>
      </c>
      <c r="R2290" s="38">
        <f t="shared" ca="1" si="428"/>
        <v>59.970802613822208</v>
      </c>
      <c r="S2290" s="38">
        <f t="shared" ca="1" si="429"/>
        <v>54.428258407509297</v>
      </c>
      <c r="T2290" s="38">
        <f t="shared" ca="1" si="430"/>
        <v>46.438407228246199</v>
      </c>
      <c r="U2290" s="38" t="str">
        <f t="shared" ca="1" si="431"/>
        <v>-</v>
      </c>
      <c r="V2290" s="38"/>
      <c r="W2290" s="38"/>
    </row>
    <row r="2291" spans="1:23" x14ac:dyDescent="0.35">
      <c r="A2291" s="2" t="str">
        <f>BASE_NOTAS[[#This Row],[Sigla]]&amp;BASE_NOTAS[[#This Row],[CÓDIGO]]</f>
        <v>ROSS_CV</v>
      </c>
      <c r="B2291" s="4" t="s">
        <v>203</v>
      </c>
      <c r="C2291" s="4" t="s">
        <v>392</v>
      </c>
      <c r="D2291" s="4" t="s">
        <v>432</v>
      </c>
      <c r="E2291" s="42">
        <v>83.550271644947301</v>
      </c>
      <c r="F2291" s="4" t="s">
        <v>611</v>
      </c>
      <c r="G229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63.391648456841196</v>
      </c>
      <c r="H229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91" s="38" t="str">
        <f t="shared" ca="1" si="420"/>
        <v>-</v>
      </c>
      <c r="K2291" s="38" t="str">
        <f t="shared" ca="1" si="421"/>
        <v>-</v>
      </c>
      <c r="L2291" s="38" t="str">
        <f t="shared" ca="1" si="422"/>
        <v>-</v>
      </c>
      <c r="M2291" s="38" t="str">
        <f t="shared" ca="1" si="423"/>
        <v>-</v>
      </c>
      <c r="N2291" s="38" t="str">
        <f t="shared" ca="1" si="424"/>
        <v>-</v>
      </c>
      <c r="O2291" s="38">
        <f t="shared" ca="1" si="425"/>
        <v>80.775472328031867</v>
      </c>
      <c r="P2291" s="38">
        <f t="shared" ca="1" si="426"/>
        <v>68.641134029853774</v>
      </c>
      <c r="Q2291" s="38">
        <f t="shared" ca="1" si="427"/>
        <v>83.60472432489901</v>
      </c>
      <c r="R2291" s="38">
        <f t="shared" ca="1" si="428"/>
        <v>81.89149653100614</v>
      </c>
      <c r="S2291" s="38">
        <f t="shared" ca="1" si="429"/>
        <v>83.550271644947301</v>
      </c>
      <c r="T2291" s="38">
        <f t="shared" ca="1" si="430"/>
        <v>63.391648456841196</v>
      </c>
      <c r="U2291" s="38" t="str">
        <f t="shared" ca="1" si="431"/>
        <v>-</v>
      </c>
      <c r="V2291" s="38"/>
      <c r="W2291" s="38"/>
    </row>
    <row r="2292" spans="1:23" x14ac:dyDescent="0.35">
      <c r="A2292" s="2" t="str">
        <f>BASE_NOTAS[[#This Row],[Sigla]]&amp;BASE_NOTAS[[#This Row],[CÓDIGO]]</f>
        <v>RRSS_CV</v>
      </c>
      <c r="B2292" s="4" t="s">
        <v>204</v>
      </c>
      <c r="C2292" s="4" t="s">
        <v>392</v>
      </c>
      <c r="D2292" s="4" t="s">
        <v>432</v>
      </c>
      <c r="E2292" s="42">
        <v>9.2694825819030093</v>
      </c>
      <c r="F2292" s="4" t="s">
        <v>611</v>
      </c>
      <c r="G229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35.778494445717342</v>
      </c>
      <c r="H229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92" s="38" t="str">
        <f t="shared" ca="1" si="420"/>
        <v>-</v>
      </c>
      <c r="K2292" s="38" t="str">
        <f t="shared" ca="1" si="421"/>
        <v>-</v>
      </c>
      <c r="L2292" s="38" t="str">
        <f t="shared" ca="1" si="422"/>
        <v>-</v>
      </c>
      <c r="M2292" s="38" t="str">
        <f t="shared" ca="1" si="423"/>
        <v>-</v>
      </c>
      <c r="N2292" s="38" t="str">
        <f t="shared" ca="1" si="424"/>
        <v>-</v>
      </c>
      <c r="O2292" s="38">
        <f t="shared" ca="1" si="425"/>
        <v>55.223770503528293</v>
      </c>
      <c r="P2292" s="38">
        <f t="shared" ca="1" si="426"/>
        <v>6.3134931052448069</v>
      </c>
      <c r="Q2292" s="38">
        <f t="shared" ca="1" si="427"/>
        <v>15.360651259054029</v>
      </c>
      <c r="R2292" s="38">
        <f t="shared" ca="1" si="428"/>
        <v>20.078228570952451</v>
      </c>
      <c r="S2292" s="38">
        <f t="shared" ca="1" si="429"/>
        <v>9.2694825819030093</v>
      </c>
      <c r="T2292" s="38">
        <f t="shared" ca="1" si="430"/>
        <v>35.778494445717342</v>
      </c>
      <c r="U2292" s="38" t="str">
        <f t="shared" ca="1" si="431"/>
        <v>-</v>
      </c>
      <c r="V2292" s="38"/>
      <c r="W2292" s="38"/>
    </row>
    <row r="2293" spans="1:23" x14ac:dyDescent="0.35">
      <c r="A2293" s="2" t="str">
        <f>BASE_NOTAS[[#This Row],[Sigla]]&amp;BASE_NOTAS[[#This Row],[CÓDIGO]]</f>
        <v>RSSS_CV</v>
      </c>
      <c r="B2293" s="4" t="s">
        <v>205</v>
      </c>
      <c r="C2293" s="4" t="s">
        <v>392</v>
      </c>
      <c r="D2293" s="4" t="s">
        <v>432</v>
      </c>
      <c r="E2293" s="42">
        <v>71.442641428425873</v>
      </c>
      <c r="F2293" s="4" t="s">
        <v>611</v>
      </c>
      <c r="G229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76.910008599528496</v>
      </c>
      <c r="H229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93" s="38" t="str">
        <f t="shared" ca="1" si="420"/>
        <v>-</v>
      </c>
      <c r="K2293" s="38" t="str">
        <f t="shared" ca="1" si="421"/>
        <v>-</v>
      </c>
      <c r="L2293" s="38" t="str">
        <f t="shared" ca="1" si="422"/>
        <v>-</v>
      </c>
      <c r="M2293" s="38" t="str">
        <f t="shared" ca="1" si="423"/>
        <v>-</v>
      </c>
      <c r="N2293" s="38" t="str">
        <f t="shared" ca="1" si="424"/>
        <v>-</v>
      </c>
      <c r="O2293" s="38">
        <f t="shared" ca="1" si="425"/>
        <v>87.663892188020824</v>
      </c>
      <c r="P2293" s="38">
        <f t="shared" ca="1" si="426"/>
        <v>74.386768401028107</v>
      </c>
      <c r="Q2293" s="38">
        <f t="shared" ca="1" si="427"/>
        <v>74.860102688003494</v>
      </c>
      <c r="R2293" s="38">
        <f t="shared" ca="1" si="428"/>
        <v>81.22781726604245</v>
      </c>
      <c r="S2293" s="38">
        <f t="shared" ca="1" si="429"/>
        <v>71.442641428425873</v>
      </c>
      <c r="T2293" s="38">
        <f t="shared" ca="1" si="430"/>
        <v>76.910008599528496</v>
      </c>
      <c r="U2293" s="38" t="str">
        <f t="shared" ca="1" si="431"/>
        <v>-</v>
      </c>
      <c r="V2293" s="38"/>
      <c r="W2293" s="38"/>
    </row>
    <row r="2294" spans="1:23" x14ac:dyDescent="0.35">
      <c r="A2294" s="2" t="str">
        <f>BASE_NOTAS[[#This Row],[Sigla]]&amp;BASE_NOTAS[[#This Row],[CÓDIGO]]</f>
        <v>SCSS_CV</v>
      </c>
      <c r="B2294" s="4" t="s">
        <v>194</v>
      </c>
      <c r="C2294" s="4" t="s">
        <v>392</v>
      </c>
      <c r="D2294" s="4" t="s">
        <v>432</v>
      </c>
      <c r="E2294" s="42">
        <v>49.800199157497204</v>
      </c>
      <c r="F2294" s="4" t="s">
        <v>611</v>
      </c>
      <c r="G229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53.068702251070341</v>
      </c>
      <c r="H229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94" s="38" t="str">
        <f t="shared" ca="1" si="420"/>
        <v>-</v>
      </c>
      <c r="K2294" s="38" t="str">
        <f t="shared" ca="1" si="421"/>
        <v>-</v>
      </c>
      <c r="L2294" s="38" t="str">
        <f t="shared" ca="1" si="422"/>
        <v>-</v>
      </c>
      <c r="M2294" s="38" t="str">
        <f t="shared" ca="1" si="423"/>
        <v>-</v>
      </c>
      <c r="N2294" s="38" t="str">
        <f t="shared" ca="1" si="424"/>
        <v>-</v>
      </c>
      <c r="O2294" s="38">
        <f t="shared" ca="1" si="425"/>
        <v>100</v>
      </c>
      <c r="P2294" s="38">
        <f t="shared" ca="1" si="426"/>
        <v>100</v>
      </c>
      <c r="Q2294" s="38">
        <f t="shared" ca="1" si="427"/>
        <v>97.59655417142767</v>
      </c>
      <c r="R2294" s="38">
        <f t="shared" ca="1" si="428"/>
        <v>80.466023210500239</v>
      </c>
      <c r="S2294" s="38">
        <f t="shared" ca="1" si="429"/>
        <v>49.800199157497204</v>
      </c>
      <c r="T2294" s="38">
        <f t="shared" ca="1" si="430"/>
        <v>53.068702251070341</v>
      </c>
      <c r="U2294" s="38" t="str">
        <f t="shared" ca="1" si="431"/>
        <v>-</v>
      </c>
      <c r="V2294" s="38"/>
      <c r="W2294" s="38"/>
    </row>
    <row r="2295" spans="1:23" x14ac:dyDescent="0.35">
      <c r="A2295" s="2" t="str">
        <f>BASE_NOTAS[[#This Row],[Sigla]]&amp;BASE_NOTAS[[#This Row],[CÓDIGO]]</f>
        <v>SESS_CV</v>
      </c>
      <c r="B2295" s="4" t="s">
        <v>206</v>
      </c>
      <c r="C2295" s="4" t="s">
        <v>392</v>
      </c>
      <c r="D2295" s="4" t="s">
        <v>432</v>
      </c>
      <c r="E2295" s="42">
        <v>61.968965105150694</v>
      </c>
      <c r="F2295" s="4" t="s">
        <v>611</v>
      </c>
      <c r="G229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82.93031823662038</v>
      </c>
      <c r="H229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95" s="38" t="str">
        <f t="shared" ca="1" si="420"/>
        <v>-</v>
      </c>
      <c r="K2295" s="38" t="str">
        <f t="shared" ca="1" si="421"/>
        <v>-</v>
      </c>
      <c r="L2295" s="38" t="str">
        <f t="shared" ca="1" si="422"/>
        <v>-</v>
      </c>
      <c r="M2295" s="38" t="str">
        <f t="shared" ca="1" si="423"/>
        <v>-</v>
      </c>
      <c r="N2295" s="38" t="str">
        <f t="shared" ca="1" si="424"/>
        <v>-</v>
      </c>
      <c r="O2295" s="38">
        <f t="shared" ca="1" si="425"/>
        <v>40.070915301802174</v>
      </c>
      <c r="P2295" s="38">
        <f t="shared" ca="1" si="426"/>
        <v>62.051939535254633</v>
      </c>
      <c r="Q2295" s="38">
        <f t="shared" ca="1" si="427"/>
        <v>72.573085857070225</v>
      </c>
      <c r="R2295" s="38">
        <f t="shared" ca="1" si="428"/>
        <v>74.014583636300884</v>
      </c>
      <c r="S2295" s="38">
        <f t="shared" ca="1" si="429"/>
        <v>61.968965105150694</v>
      </c>
      <c r="T2295" s="38">
        <f t="shared" ca="1" si="430"/>
        <v>82.93031823662038</v>
      </c>
      <c r="U2295" s="38" t="str">
        <f t="shared" ca="1" si="431"/>
        <v>-</v>
      </c>
      <c r="V2295" s="38"/>
      <c r="W2295" s="38"/>
    </row>
    <row r="2296" spans="1:23" x14ac:dyDescent="0.35">
      <c r="A2296" s="2" t="str">
        <f>BASE_NOTAS[[#This Row],[Sigla]]&amp;BASE_NOTAS[[#This Row],[CÓDIGO]]</f>
        <v>SPSS_CV</v>
      </c>
      <c r="B2296" s="4" t="s">
        <v>186</v>
      </c>
      <c r="C2296" s="4" t="s">
        <v>392</v>
      </c>
      <c r="D2296" s="4" t="s">
        <v>432</v>
      </c>
      <c r="E2296" s="42">
        <v>66.41603542371891</v>
      </c>
      <c r="F2296" s="4" t="s">
        <v>611</v>
      </c>
      <c r="G229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68.600522674592867</v>
      </c>
      <c r="H229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96" s="38" t="str">
        <f t="shared" ca="1" si="420"/>
        <v>-</v>
      </c>
      <c r="K2296" s="38" t="str">
        <f t="shared" ca="1" si="421"/>
        <v>-</v>
      </c>
      <c r="L2296" s="38" t="str">
        <f t="shared" ca="1" si="422"/>
        <v>-</v>
      </c>
      <c r="M2296" s="38" t="str">
        <f t="shared" ca="1" si="423"/>
        <v>-</v>
      </c>
      <c r="N2296" s="38" t="str">
        <f t="shared" ca="1" si="424"/>
        <v>-</v>
      </c>
      <c r="O2296" s="38">
        <f t="shared" ca="1" si="425"/>
        <v>70.228553690709049</v>
      </c>
      <c r="P2296" s="38">
        <f t="shared" ca="1" si="426"/>
        <v>65.297336745490981</v>
      </c>
      <c r="Q2296" s="38">
        <f t="shared" ca="1" si="427"/>
        <v>60.734753745858953</v>
      </c>
      <c r="R2296" s="38">
        <f t="shared" ca="1" si="428"/>
        <v>66.178261679231582</v>
      </c>
      <c r="S2296" s="38">
        <f t="shared" ca="1" si="429"/>
        <v>66.41603542371891</v>
      </c>
      <c r="T2296" s="38">
        <f t="shared" ca="1" si="430"/>
        <v>68.600522674592867</v>
      </c>
      <c r="U2296" s="38" t="str">
        <f t="shared" ca="1" si="431"/>
        <v>-</v>
      </c>
      <c r="V2296" s="38"/>
      <c r="W2296" s="38"/>
    </row>
    <row r="2297" spans="1:23" x14ac:dyDescent="0.35">
      <c r="A2297" s="2" t="str">
        <f>BASE_NOTAS[[#This Row],[Sigla]]&amp;BASE_NOTAS[[#This Row],[CÓDIGO]]</f>
        <v>TOSS_CV</v>
      </c>
      <c r="B2297" s="4" t="s">
        <v>185</v>
      </c>
      <c r="C2297" s="4" t="s">
        <v>392</v>
      </c>
      <c r="D2297" s="4" t="s">
        <v>432</v>
      </c>
      <c r="E2297" s="42">
        <v>67.53736160742821</v>
      </c>
      <c r="F2297" s="4" t="s">
        <v>611</v>
      </c>
      <c r="G229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69.23907956688501</v>
      </c>
      <c r="H229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97" s="38" t="str">
        <f t="shared" ca="1" si="420"/>
        <v>-</v>
      </c>
      <c r="K2297" s="38" t="str">
        <f t="shared" ca="1" si="421"/>
        <v>-</v>
      </c>
      <c r="L2297" s="38" t="str">
        <f t="shared" ca="1" si="422"/>
        <v>-</v>
      </c>
      <c r="M2297" s="38" t="str">
        <f t="shared" ca="1" si="423"/>
        <v>-</v>
      </c>
      <c r="N2297" s="38" t="str">
        <f t="shared" ca="1" si="424"/>
        <v>-</v>
      </c>
      <c r="O2297" s="38">
        <f t="shared" ca="1" si="425"/>
        <v>88.87798964516152</v>
      </c>
      <c r="P2297" s="38">
        <f t="shared" ca="1" si="426"/>
        <v>92.485036687122118</v>
      </c>
      <c r="Q2297" s="38">
        <f t="shared" ca="1" si="427"/>
        <v>100</v>
      </c>
      <c r="R2297" s="38">
        <f t="shared" ca="1" si="428"/>
        <v>83.632463953213204</v>
      </c>
      <c r="S2297" s="38">
        <f t="shared" ca="1" si="429"/>
        <v>67.53736160742821</v>
      </c>
      <c r="T2297" s="38">
        <f t="shared" ca="1" si="430"/>
        <v>69.23907956688501</v>
      </c>
      <c r="U2297" s="38" t="str">
        <f t="shared" ca="1" si="431"/>
        <v>-</v>
      </c>
      <c r="V2297" s="38"/>
      <c r="W2297" s="38"/>
    </row>
    <row r="2298" spans="1:23" x14ac:dyDescent="0.35">
      <c r="A2298" s="2" t="str">
        <f>BASE_NOTAS[[#This Row],[Sigla]]&amp;BASE_NOTAS[[#This Row],[CÓDIGO]]</f>
        <v>ACSS_ER</v>
      </c>
      <c r="B2298" s="4" t="s">
        <v>156</v>
      </c>
      <c r="C2298" s="4" t="s">
        <v>406</v>
      </c>
      <c r="D2298" s="4" t="s">
        <v>405</v>
      </c>
      <c r="E2298" s="42">
        <v>80.645161290322591</v>
      </c>
      <c r="F2298" s="4" t="s">
        <v>469</v>
      </c>
      <c r="G229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64.001122227712187</v>
      </c>
      <c r="H229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98" s="38" t="str">
        <f t="shared" ca="1" si="420"/>
        <v>-</v>
      </c>
      <c r="K2298" s="38" t="str">
        <f t="shared" ca="1" si="421"/>
        <v>-</v>
      </c>
      <c r="L2298" s="38" t="str">
        <f t="shared" ca="1" si="422"/>
        <v>-</v>
      </c>
      <c r="M2298" s="38" t="str">
        <f t="shared" ca="1" si="423"/>
        <v>-</v>
      </c>
      <c r="N2298" s="38" t="str">
        <f t="shared" ca="1" si="424"/>
        <v>-</v>
      </c>
      <c r="O2298" s="38" t="str">
        <f t="shared" ca="1" si="425"/>
        <v>-</v>
      </c>
      <c r="P2298" s="38" t="str">
        <f t="shared" ca="1" si="426"/>
        <v>-</v>
      </c>
      <c r="Q2298" s="38" t="str">
        <f t="shared" ca="1" si="427"/>
        <v>-</v>
      </c>
      <c r="R2298" s="38" t="str">
        <f t="shared" ca="1" si="428"/>
        <v>-</v>
      </c>
      <c r="S2298" s="38" t="str">
        <f t="shared" ca="1" si="429"/>
        <v>-</v>
      </c>
      <c r="T2298" s="38">
        <f t="shared" ca="1" si="430"/>
        <v>64.001122227712187</v>
      </c>
      <c r="U2298" s="38" t="str">
        <f t="shared" ca="1" si="431"/>
        <v>-</v>
      </c>
      <c r="V2298" s="38"/>
      <c r="W2298" s="38"/>
    </row>
    <row r="2299" spans="1:23" x14ac:dyDescent="0.35">
      <c r="A2299" s="2" t="str">
        <f>BASE_NOTAS[[#This Row],[Sigla]]&amp;BASE_NOTAS[[#This Row],[CÓDIGO]]</f>
        <v>ALSS_ER</v>
      </c>
      <c r="B2299" s="4" t="s">
        <v>157</v>
      </c>
      <c r="C2299" s="4" t="s">
        <v>406</v>
      </c>
      <c r="D2299" s="4" t="s">
        <v>405</v>
      </c>
      <c r="E2299" s="42">
        <v>58.064516129032249</v>
      </c>
      <c r="F2299" s="4" t="s">
        <v>469</v>
      </c>
      <c r="G229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66.104963325776083</v>
      </c>
      <c r="H229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299" s="38" t="str">
        <f t="shared" ca="1" si="420"/>
        <v>-</v>
      </c>
      <c r="K2299" s="38" t="str">
        <f t="shared" ca="1" si="421"/>
        <v>-</v>
      </c>
      <c r="L2299" s="38" t="str">
        <f t="shared" ca="1" si="422"/>
        <v>-</v>
      </c>
      <c r="M2299" s="38" t="str">
        <f t="shared" ca="1" si="423"/>
        <v>-</v>
      </c>
      <c r="N2299" s="38" t="str">
        <f t="shared" ca="1" si="424"/>
        <v>-</v>
      </c>
      <c r="O2299" s="38" t="str">
        <f t="shared" ca="1" si="425"/>
        <v>-</v>
      </c>
      <c r="P2299" s="38" t="str">
        <f t="shared" ca="1" si="426"/>
        <v>-</v>
      </c>
      <c r="Q2299" s="38" t="str">
        <f t="shared" ca="1" si="427"/>
        <v>-</v>
      </c>
      <c r="R2299" s="38" t="str">
        <f t="shared" ca="1" si="428"/>
        <v>-</v>
      </c>
      <c r="S2299" s="38" t="str">
        <f t="shared" ca="1" si="429"/>
        <v>-</v>
      </c>
      <c r="T2299" s="38">
        <f t="shared" ca="1" si="430"/>
        <v>66.104963325776083</v>
      </c>
      <c r="U2299" s="38" t="str">
        <f t="shared" ca="1" si="431"/>
        <v>-</v>
      </c>
      <c r="V2299" s="38"/>
      <c r="W2299" s="38"/>
    </row>
    <row r="2300" spans="1:23" x14ac:dyDescent="0.35">
      <c r="A2300" s="2" t="str">
        <f>BASE_NOTAS[[#This Row],[Sigla]]&amp;BASE_NOTAS[[#This Row],[CÓDIGO]]</f>
        <v>AMSS_ER</v>
      </c>
      <c r="B2300" s="4" t="s">
        <v>158</v>
      </c>
      <c r="C2300" s="4" t="s">
        <v>406</v>
      </c>
      <c r="D2300" s="4" t="s">
        <v>405</v>
      </c>
      <c r="E2300" s="42">
        <v>77.41935483870968</v>
      </c>
      <c r="F2300" s="4" t="s">
        <v>469</v>
      </c>
      <c r="G230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46.440866057837191</v>
      </c>
      <c r="H230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00" s="38" t="str">
        <f t="shared" ca="1" si="420"/>
        <v>-</v>
      </c>
      <c r="K2300" s="38" t="str">
        <f t="shared" ca="1" si="421"/>
        <v>-</v>
      </c>
      <c r="L2300" s="38" t="str">
        <f t="shared" ca="1" si="422"/>
        <v>-</v>
      </c>
      <c r="M2300" s="38" t="str">
        <f t="shared" ca="1" si="423"/>
        <v>-</v>
      </c>
      <c r="N2300" s="38" t="str">
        <f t="shared" ca="1" si="424"/>
        <v>-</v>
      </c>
      <c r="O2300" s="38" t="str">
        <f t="shared" ca="1" si="425"/>
        <v>-</v>
      </c>
      <c r="P2300" s="38" t="str">
        <f t="shared" ca="1" si="426"/>
        <v>-</v>
      </c>
      <c r="Q2300" s="38" t="str">
        <f t="shared" ca="1" si="427"/>
        <v>-</v>
      </c>
      <c r="R2300" s="38" t="str">
        <f t="shared" ca="1" si="428"/>
        <v>-</v>
      </c>
      <c r="S2300" s="38" t="str">
        <f t="shared" ca="1" si="429"/>
        <v>-</v>
      </c>
      <c r="T2300" s="38">
        <f t="shared" ca="1" si="430"/>
        <v>46.440866057837191</v>
      </c>
      <c r="U2300" s="38" t="str">
        <f t="shared" ca="1" si="431"/>
        <v>-</v>
      </c>
      <c r="V2300" s="38"/>
      <c r="W2300" s="38"/>
    </row>
    <row r="2301" spans="1:23" x14ac:dyDescent="0.35">
      <c r="A2301" s="2" t="str">
        <f>BASE_NOTAS[[#This Row],[Sigla]]&amp;BASE_NOTAS[[#This Row],[CÓDIGO]]</f>
        <v>APSS_ER</v>
      </c>
      <c r="B2301" s="4" t="s">
        <v>184</v>
      </c>
      <c r="C2301" s="4" t="s">
        <v>406</v>
      </c>
      <c r="D2301" s="4" t="s">
        <v>405</v>
      </c>
      <c r="E2301" s="42">
        <v>100</v>
      </c>
      <c r="F2301" s="4" t="s">
        <v>469</v>
      </c>
      <c r="G230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94.17086214510428</v>
      </c>
      <c r="H230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01" s="38" t="str">
        <f t="shared" ca="1" si="420"/>
        <v>-</v>
      </c>
      <c r="K2301" s="38" t="str">
        <f t="shared" ca="1" si="421"/>
        <v>-</v>
      </c>
      <c r="L2301" s="38" t="str">
        <f t="shared" ca="1" si="422"/>
        <v>-</v>
      </c>
      <c r="M2301" s="38" t="str">
        <f t="shared" ca="1" si="423"/>
        <v>-</v>
      </c>
      <c r="N2301" s="38" t="str">
        <f t="shared" ca="1" si="424"/>
        <v>-</v>
      </c>
      <c r="O2301" s="38" t="str">
        <f t="shared" ca="1" si="425"/>
        <v>-</v>
      </c>
      <c r="P2301" s="38" t="str">
        <f t="shared" ca="1" si="426"/>
        <v>-</v>
      </c>
      <c r="Q2301" s="38" t="str">
        <f t="shared" ca="1" si="427"/>
        <v>-</v>
      </c>
      <c r="R2301" s="38" t="str">
        <f t="shared" ca="1" si="428"/>
        <v>-</v>
      </c>
      <c r="S2301" s="38" t="str">
        <f t="shared" ca="1" si="429"/>
        <v>-</v>
      </c>
      <c r="T2301" s="38">
        <f t="shared" ca="1" si="430"/>
        <v>94.17086214510428</v>
      </c>
      <c r="U2301" s="38" t="str">
        <f t="shared" ca="1" si="431"/>
        <v>-</v>
      </c>
      <c r="V2301" s="38"/>
      <c r="W2301" s="38"/>
    </row>
    <row r="2302" spans="1:23" x14ac:dyDescent="0.35">
      <c r="A2302" s="2" t="str">
        <f>BASE_NOTAS[[#This Row],[Sigla]]&amp;BASE_NOTAS[[#This Row],[CÓDIGO]]</f>
        <v>BASS_ER</v>
      </c>
      <c r="B2302" s="4" t="s">
        <v>187</v>
      </c>
      <c r="C2302" s="4" t="s">
        <v>406</v>
      </c>
      <c r="D2302" s="4" t="s">
        <v>405</v>
      </c>
      <c r="E2302" s="42">
        <v>67.741935483870961</v>
      </c>
      <c r="F2302" s="4" t="s">
        <v>469</v>
      </c>
      <c r="G230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20.666689279150457</v>
      </c>
      <c r="H230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02" s="38" t="str">
        <f t="shared" ca="1" si="420"/>
        <v>-</v>
      </c>
      <c r="K2302" s="38" t="str">
        <f t="shared" ca="1" si="421"/>
        <v>-</v>
      </c>
      <c r="L2302" s="38" t="str">
        <f t="shared" ca="1" si="422"/>
        <v>-</v>
      </c>
      <c r="M2302" s="38" t="str">
        <f t="shared" ca="1" si="423"/>
        <v>-</v>
      </c>
      <c r="N2302" s="38" t="str">
        <f t="shared" ca="1" si="424"/>
        <v>-</v>
      </c>
      <c r="O2302" s="38" t="str">
        <f t="shared" ca="1" si="425"/>
        <v>-</v>
      </c>
      <c r="P2302" s="38" t="str">
        <f t="shared" ca="1" si="426"/>
        <v>-</v>
      </c>
      <c r="Q2302" s="38" t="str">
        <f t="shared" ca="1" si="427"/>
        <v>-</v>
      </c>
      <c r="R2302" s="38" t="str">
        <f t="shared" ca="1" si="428"/>
        <v>-</v>
      </c>
      <c r="S2302" s="38" t="str">
        <f t="shared" ca="1" si="429"/>
        <v>-</v>
      </c>
      <c r="T2302" s="38">
        <f t="shared" ca="1" si="430"/>
        <v>20.666689279150457</v>
      </c>
      <c r="U2302" s="38" t="str">
        <f t="shared" ca="1" si="431"/>
        <v>-</v>
      </c>
      <c r="V2302" s="38"/>
      <c r="W2302" s="38"/>
    </row>
    <row r="2303" spans="1:23" x14ac:dyDescent="0.35">
      <c r="A2303" s="2" t="str">
        <f>BASE_NOTAS[[#This Row],[Sigla]]&amp;BASE_NOTAS[[#This Row],[CÓDIGO]]</f>
        <v>CESS_ER</v>
      </c>
      <c r="B2303" s="4" t="s">
        <v>188</v>
      </c>
      <c r="C2303" s="4" t="s">
        <v>406</v>
      </c>
      <c r="D2303" s="4" t="s">
        <v>405</v>
      </c>
      <c r="E2303" s="42">
        <v>38.70967741935484</v>
      </c>
      <c r="F2303" s="4" t="s">
        <v>469</v>
      </c>
      <c r="G230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46.454137514836894</v>
      </c>
      <c r="H230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03" s="38" t="str">
        <f t="shared" ca="1" si="420"/>
        <v>-</v>
      </c>
      <c r="K2303" s="38" t="str">
        <f t="shared" ca="1" si="421"/>
        <v>-</v>
      </c>
      <c r="L2303" s="38" t="str">
        <f t="shared" ca="1" si="422"/>
        <v>-</v>
      </c>
      <c r="M2303" s="38" t="str">
        <f t="shared" ca="1" si="423"/>
        <v>-</v>
      </c>
      <c r="N2303" s="38" t="str">
        <f t="shared" ca="1" si="424"/>
        <v>-</v>
      </c>
      <c r="O2303" s="38" t="str">
        <f t="shared" ca="1" si="425"/>
        <v>-</v>
      </c>
      <c r="P2303" s="38" t="str">
        <f t="shared" ca="1" si="426"/>
        <v>-</v>
      </c>
      <c r="Q2303" s="38" t="str">
        <f t="shared" ca="1" si="427"/>
        <v>-</v>
      </c>
      <c r="R2303" s="38" t="str">
        <f t="shared" ca="1" si="428"/>
        <v>-</v>
      </c>
      <c r="S2303" s="38" t="str">
        <f t="shared" ca="1" si="429"/>
        <v>-</v>
      </c>
      <c r="T2303" s="38">
        <f t="shared" ca="1" si="430"/>
        <v>46.454137514836894</v>
      </c>
      <c r="U2303" s="38" t="str">
        <f t="shared" ca="1" si="431"/>
        <v>-</v>
      </c>
      <c r="V2303" s="38"/>
      <c r="W2303" s="38"/>
    </row>
    <row r="2304" spans="1:23" x14ac:dyDescent="0.35">
      <c r="A2304" s="2" t="str">
        <f>BASE_NOTAS[[#This Row],[Sigla]]&amp;BASE_NOTAS[[#This Row],[CÓDIGO]]</f>
        <v>DFSS_ER</v>
      </c>
      <c r="B2304" s="4" t="s">
        <v>189</v>
      </c>
      <c r="C2304" s="4" t="s">
        <v>406</v>
      </c>
      <c r="D2304" s="4" t="s">
        <v>405</v>
      </c>
      <c r="E2304" s="42">
        <v>41.935483870967744</v>
      </c>
      <c r="F2304" s="4" t="s">
        <v>469</v>
      </c>
      <c r="G230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10.081725355882142</v>
      </c>
      <c r="H230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04" s="38" t="str">
        <f t="shared" ca="1" si="420"/>
        <v>-</v>
      </c>
      <c r="K2304" s="38" t="str">
        <f t="shared" ca="1" si="421"/>
        <v>-</v>
      </c>
      <c r="L2304" s="38" t="str">
        <f t="shared" ca="1" si="422"/>
        <v>-</v>
      </c>
      <c r="M2304" s="38" t="str">
        <f t="shared" ca="1" si="423"/>
        <v>-</v>
      </c>
      <c r="N2304" s="38" t="str">
        <f t="shared" ca="1" si="424"/>
        <v>-</v>
      </c>
      <c r="O2304" s="38" t="str">
        <f t="shared" ca="1" si="425"/>
        <v>-</v>
      </c>
      <c r="P2304" s="38" t="str">
        <f t="shared" ca="1" si="426"/>
        <v>-</v>
      </c>
      <c r="Q2304" s="38" t="str">
        <f t="shared" ca="1" si="427"/>
        <v>-</v>
      </c>
      <c r="R2304" s="38" t="str">
        <f t="shared" ca="1" si="428"/>
        <v>-</v>
      </c>
      <c r="S2304" s="38" t="str">
        <f t="shared" ca="1" si="429"/>
        <v>-</v>
      </c>
      <c r="T2304" s="38">
        <f t="shared" ca="1" si="430"/>
        <v>10.081725355882142</v>
      </c>
      <c r="U2304" s="38" t="str">
        <f t="shared" ca="1" si="431"/>
        <v>-</v>
      </c>
      <c r="V2304" s="38"/>
      <c r="W2304" s="38"/>
    </row>
    <row r="2305" spans="1:23" x14ac:dyDescent="0.35">
      <c r="A2305" s="2" t="str">
        <f>BASE_NOTAS[[#This Row],[Sigla]]&amp;BASE_NOTAS[[#This Row],[CÓDIGO]]</f>
        <v>ESSS_ER</v>
      </c>
      <c r="B2305" s="4" t="s">
        <v>183</v>
      </c>
      <c r="C2305" s="4" t="s">
        <v>406</v>
      </c>
      <c r="D2305" s="4" t="s">
        <v>405</v>
      </c>
      <c r="E2305" s="42">
        <v>29.032258064516121</v>
      </c>
      <c r="F2305" s="4" t="s">
        <v>469</v>
      </c>
      <c r="G230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55.669783196201486</v>
      </c>
      <c r="H230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05" s="38" t="str">
        <f t="shared" ca="1" si="420"/>
        <v>-</v>
      </c>
      <c r="K2305" s="38" t="str">
        <f t="shared" ca="1" si="421"/>
        <v>-</v>
      </c>
      <c r="L2305" s="38" t="str">
        <f t="shared" ca="1" si="422"/>
        <v>-</v>
      </c>
      <c r="M2305" s="38" t="str">
        <f t="shared" ca="1" si="423"/>
        <v>-</v>
      </c>
      <c r="N2305" s="38" t="str">
        <f t="shared" ca="1" si="424"/>
        <v>-</v>
      </c>
      <c r="O2305" s="38" t="str">
        <f t="shared" ca="1" si="425"/>
        <v>-</v>
      </c>
      <c r="P2305" s="38" t="str">
        <f t="shared" ca="1" si="426"/>
        <v>-</v>
      </c>
      <c r="Q2305" s="38" t="str">
        <f t="shared" ca="1" si="427"/>
        <v>-</v>
      </c>
      <c r="R2305" s="38" t="str">
        <f t="shared" ca="1" si="428"/>
        <v>-</v>
      </c>
      <c r="S2305" s="38" t="str">
        <f t="shared" ca="1" si="429"/>
        <v>-</v>
      </c>
      <c r="T2305" s="38">
        <f t="shared" ca="1" si="430"/>
        <v>55.669783196201486</v>
      </c>
      <c r="U2305" s="38" t="str">
        <f t="shared" ca="1" si="431"/>
        <v>-</v>
      </c>
      <c r="V2305" s="38"/>
      <c r="W2305" s="38"/>
    </row>
    <row r="2306" spans="1:23" x14ac:dyDescent="0.35">
      <c r="A2306" s="2" t="str">
        <f>BASE_NOTAS[[#This Row],[Sigla]]&amp;BASE_NOTAS[[#This Row],[CÓDIGO]]</f>
        <v>GOSS_ER</v>
      </c>
      <c r="B2306" s="4" t="s">
        <v>190</v>
      </c>
      <c r="C2306" s="4" t="s">
        <v>406</v>
      </c>
      <c r="D2306" s="4" t="s">
        <v>405</v>
      </c>
      <c r="E2306" s="42">
        <v>67.741935483870961</v>
      </c>
      <c r="F2306" s="4" t="s">
        <v>469</v>
      </c>
      <c r="G230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73.770932795787331</v>
      </c>
      <c r="H230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06" s="38" t="str">
        <f t="shared" ca="1" si="420"/>
        <v>-</v>
      </c>
      <c r="K2306" s="38" t="str">
        <f t="shared" ca="1" si="421"/>
        <v>-</v>
      </c>
      <c r="L2306" s="38" t="str">
        <f t="shared" ca="1" si="422"/>
        <v>-</v>
      </c>
      <c r="M2306" s="38" t="str">
        <f t="shared" ca="1" si="423"/>
        <v>-</v>
      </c>
      <c r="N2306" s="38" t="str">
        <f t="shared" ca="1" si="424"/>
        <v>-</v>
      </c>
      <c r="O2306" s="38" t="str">
        <f t="shared" ca="1" si="425"/>
        <v>-</v>
      </c>
      <c r="P2306" s="38" t="str">
        <f t="shared" ca="1" si="426"/>
        <v>-</v>
      </c>
      <c r="Q2306" s="38" t="str">
        <f t="shared" ca="1" si="427"/>
        <v>-</v>
      </c>
      <c r="R2306" s="38" t="str">
        <f t="shared" ca="1" si="428"/>
        <v>-</v>
      </c>
      <c r="S2306" s="38" t="str">
        <f t="shared" ca="1" si="429"/>
        <v>-</v>
      </c>
      <c r="T2306" s="38">
        <f t="shared" ca="1" si="430"/>
        <v>73.770932795787331</v>
      </c>
      <c r="U2306" s="38" t="str">
        <f t="shared" ca="1" si="431"/>
        <v>-</v>
      </c>
      <c r="V2306" s="38"/>
      <c r="W2306" s="38"/>
    </row>
    <row r="2307" spans="1:23" x14ac:dyDescent="0.35">
      <c r="A2307" s="2" t="str">
        <f>BASE_NOTAS[[#This Row],[Sigla]]&amp;BASE_NOTAS[[#This Row],[CÓDIGO]]</f>
        <v>MASS_ER</v>
      </c>
      <c r="B2307" s="4" t="s">
        <v>191</v>
      </c>
      <c r="C2307" s="4" t="s">
        <v>406</v>
      </c>
      <c r="D2307" s="4" t="s">
        <v>405</v>
      </c>
      <c r="E2307" s="42">
        <v>77.41935483870968</v>
      </c>
      <c r="F2307" s="4" t="s">
        <v>469</v>
      </c>
      <c r="G230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38.239855954751718</v>
      </c>
      <c r="H230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07" s="38" t="str">
        <f t="shared" ref="J2307:J2370" ca="1" si="432">INDEX(INDIRECT("[Indicadores_Consolidado_2026_07_31.xlsx]"&amp;C2307&amp;"!$V$37:$V$64"),MATCH(B2307,INDIRECT("[Indicadores_Consolidado_2026_07_31.xlsx]"&amp;C2307&amp;"!$F$37:$F$64")))</f>
        <v>-</v>
      </c>
      <c r="K2307" s="38" t="str">
        <f t="shared" ref="K2307:K2370" ca="1" si="433">INDEX(INDIRECT("[Indicadores_Consolidado_2026_07_31.xlsx]"&amp;C2307&amp;"!$W$37:$W$64"),MATCH(B2307,INDIRECT("[Indicadores_Consolidado_2026_07_31.xlsx]"&amp;C2307&amp;"!$F$37:$F$64")))</f>
        <v>-</v>
      </c>
      <c r="L2307" s="38" t="str">
        <f t="shared" ref="L2307:L2370" ca="1" si="434">INDEX(INDIRECT("[Indicadores_Consolidado_2026_07_31.xlsx]"&amp;C2307&amp;"!$X$37:$X$64"),MATCH(B2307,INDIRECT("[Indicadores_Consolidado_2026_07_31.xlsx]"&amp;C2307&amp;"!$F$37:$F$64")))</f>
        <v>-</v>
      </c>
      <c r="M2307" s="38" t="str">
        <f t="shared" ref="M2307:M2370" ca="1" si="435">INDEX(INDIRECT("[Indicadores_Consolidado_2026_07_31.xlsx]"&amp;C2307&amp;"!$Y$37:$Y$64"),MATCH(B2307,INDIRECT("[Indicadores_Consolidado_2026_07_31.xlsx]"&amp;C2307&amp;"!$F$37:$F$64")))</f>
        <v>-</v>
      </c>
      <c r="N2307" s="38" t="str">
        <f t="shared" ref="N2307:N2370" ca="1" si="436">INDEX(INDIRECT("[Indicadores_Consolidado_2026_07_31.xlsx]"&amp;C2307&amp;"!$Z$37:$Z$64"),MATCH(B2307,INDIRECT("[Indicadores_Consolidado_2026_07_31.xlsx]"&amp;C2307&amp;"!$F$37:$F$64")))</f>
        <v>-</v>
      </c>
      <c r="O2307" s="38" t="str">
        <f t="shared" ref="O2307:O2370" ca="1" si="437">INDEX(INDIRECT("[Indicadores_Consolidado_2026_07_31.xlsx]"&amp;C2307&amp;"!$AA$37:$AA$64"),MATCH(B2307,INDIRECT("[Indicadores_Consolidado_2026_07_31.xlsx]"&amp;C2307&amp;"!$F$37:$F$64")))</f>
        <v>-</v>
      </c>
      <c r="P2307" s="38" t="str">
        <f t="shared" ref="P2307:P2370" ca="1" si="438">INDEX(INDIRECT("[Indicadores_Consolidado_2026_07_31.xlsx]"&amp;C2307&amp;"!$AB$37:$AB$64"),MATCH(B2307,INDIRECT("[Indicadores_Consolidado_2026_07_31.xlsx]"&amp;C2307&amp;"!$F$37:$F$64")))</f>
        <v>-</v>
      </c>
      <c r="Q2307" s="38" t="str">
        <f t="shared" ref="Q2307:Q2370" ca="1" si="439">INDEX(INDIRECT("[Indicadores_Consolidado_2026_07_31.xlsx]"&amp;C2307&amp;"!$AC$37:$AC$64"),MATCH(B2307,INDIRECT("[Indicadores_Consolidado_2026_07_31.xlsx]"&amp;C2307&amp;"!$F$37:$F$64")))</f>
        <v>-</v>
      </c>
      <c r="R2307" s="38" t="str">
        <f t="shared" ref="R2307:R2370" ca="1" si="440">INDEX(INDIRECT("[Indicadores_Consolidado_2026_07_31.xlsx]"&amp;C2307&amp;"!$AD$37:$AD$64"),MATCH(B2307,INDIRECT("[Indicadores_Consolidado_2026_07_31.xlsx]"&amp;C2307&amp;"!$F$37:$F$64")))</f>
        <v>-</v>
      </c>
      <c r="S2307" s="38" t="str">
        <f t="shared" ref="S2307:U2370" ca="1" si="441">INDEX(INDIRECT("[Indicadores_Consolidado_2026_07_31.xlsx]"&amp;C2307&amp;"!$AE$37:$AE$64"),MATCH(B2307,INDIRECT("[Indicadores_Consolidado_2026_07_31.xlsx]"&amp;C2307&amp;"!$F$37:$F$64")))</f>
        <v>-</v>
      </c>
      <c r="T2307" s="38">
        <f t="shared" ref="T2307:T2370" ca="1" si="442">INDEX(INDIRECT("[Indicadores_Consolidado_2026_07_31.xlsx]"&amp;C2307&amp;"!$AF$37:$AF$64"),MATCH(B2307,INDIRECT("[Indicadores_Consolidado_2026_07_31.xlsx]"&amp;C2307&amp;"!$F$37:$F$64")))</f>
        <v>38.239855954751718</v>
      </c>
      <c r="U2307" s="38" t="str">
        <f t="shared" ref="U2307:U2370" ca="1" si="443">INDEX(INDIRECT("[Indicadores_Consolidado_2026_07_31.xlsx]"&amp;C2307&amp;"!$AG$37:$AG$64"),MATCH(B2307,INDIRECT("[Indicadores_Consolidado_2026_07_31.xlsx]"&amp;C2307&amp;"!$F$37:$F$64")))</f>
        <v>-</v>
      </c>
      <c r="V2307" s="38"/>
      <c r="W2307" s="38"/>
    </row>
    <row r="2308" spans="1:23" x14ac:dyDescent="0.35">
      <c r="A2308" s="2" t="str">
        <f>BASE_NOTAS[[#This Row],[Sigla]]&amp;BASE_NOTAS[[#This Row],[CÓDIGO]]</f>
        <v>MGSS_ER</v>
      </c>
      <c r="B2308" s="4" t="s">
        <v>192</v>
      </c>
      <c r="C2308" s="4" t="s">
        <v>406</v>
      </c>
      <c r="D2308" s="4" t="s">
        <v>405</v>
      </c>
      <c r="E2308" s="42">
        <v>41.935483870967744</v>
      </c>
      <c r="F2308" s="4" t="s">
        <v>469</v>
      </c>
      <c r="G230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48.300967997903811</v>
      </c>
      <c r="H230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08" s="38" t="str">
        <f t="shared" ca="1" si="432"/>
        <v>-</v>
      </c>
      <c r="K2308" s="38" t="str">
        <f t="shared" ca="1" si="433"/>
        <v>-</v>
      </c>
      <c r="L2308" s="38" t="str">
        <f t="shared" ca="1" si="434"/>
        <v>-</v>
      </c>
      <c r="M2308" s="38" t="str">
        <f t="shared" ca="1" si="435"/>
        <v>-</v>
      </c>
      <c r="N2308" s="38" t="str">
        <f t="shared" ca="1" si="436"/>
        <v>-</v>
      </c>
      <c r="O2308" s="38" t="str">
        <f t="shared" ca="1" si="437"/>
        <v>-</v>
      </c>
      <c r="P2308" s="38" t="str">
        <f t="shared" ca="1" si="438"/>
        <v>-</v>
      </c>
      <c r="Q2308" s="38" t="str">
        <f t="shared" ca="1" si="439"/>
        <v>-</v>
      </c>
      <c r="R2308" s="38" t="str">
        <f t="shared" ca="1" si="440"/>
        <v>-</v>
      </c>
      <c r="S2308" s="38" t="str">
        <f t="shared" ca="1" si="441"/>
        <v>-</v>
      </c>
      <c r="T2308" s="38">
        <f t="shared" ca="1" si="442"/>
        <v>48.300967997903811</v>
      </c>
      <c r="U2308" s="38" t="str">
        <f t="shared" ca="1" si="443"/>
        <v>-</v>
      </c>
      <c r="V2308" s="38"/>
      <c r="W2308" s="38"/>
    </row>
    <row r="2309" spans="1:23" x14ac:dyDescent="0.35">
      <c r="A2309" s="2" t="str">
        <f>BASE_NOTAS[[#This Row],[Sigla]]&amp;BASE_NOTAS[[#This Row],[CÓDIGO]]</f>
        <v>MSSS_ER</v>
      </c>
      <c r="B2309" s="4" t="s">
        <v>193</v>
      </c>
      <c r="C2309" s="4" t="s">
        <v>406</v>
      </c>
      <c r="D2309" s="4" t="s">
        <v>405</v>
      </c>
      <c r="E2309" s="42">
        <v>45.161290322580648</v>
      </c>
      <c r="F2309" s="4" t="s">
        <v>469</v>
      </c>
      <c r="G230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63.144176990482556</v>
      </c>
      <c r="H230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09" s="38" t="str">
        <f t="shared" ca="1" si="432"/>
        <v>-</v>
      </c>
      <c r="K2309" s="38" t="str">
        <f t="shared" ca="1" si="433"/>
        <v>-</v>
      </c>
      <c r="L2309" s="38" t="str">
        <f t="shared" ca="1" si="434"/>
        <v>-</v>
      </c>
      <c r="M2309" s="38" t="str">
        <f t="shared" ca="1" si="435"/>
        <v>-</v>
      </c>
      <c r="N2309" s="38" t="str">
        <f t="shared" ca="1" si="436"/>
        <v>-</v>
      </c>
      <c r="O2309" s="38" t="str">
        <f t="shared" ca="1" si="437"/>
        <v>-</v>
      </c>
      <c r="P2309" s="38" t="str">
        <f t="shared" ca="1" si="438"/>
        <v>-</v>
      </c>
      <c r="Q2309" s="38" t="str">
        <f t="shared" ca="1" si="439"/>
        <v>-</v>
      </c>
      <c r="R2309" s="38" t="str">
        <f t="shared" ca="1" si="440"/>
        <v>-</v>
      </c>
      <c r="S2309" s="38" t="str">
        <f t="shared" ca="1" si="441"/>
        <v>-</v>
      </c>
      <c r="T2309" s="38">
        <f t="shared" ca="1" si="442"/>
        <v>63.144176990482556</v>
      </c>
      <c r="U2309" s="38" t="str">
        <f t="shared" ca="1" si="443"/>
        <v>-</v>
      </c>
      <c r="V2309" s="38"/>
      <c r="W2309" s="38"/>
    </row>
    <row r="2310" spans="1:23" x14ac:dyDescent="0.35">
      <c r="A2310" s="2" t="str">
        <f>BASE_NOTAS[[#This Row],[Sigla]]&amp;BASE_NOTAS[[#This Row],[CÓDIGO]]</f>
        <v>MTSS_ER</v>
      </c>
      <c r="B2310" s="4" t="s">
        <v>195</v>
      </c>
      <c r="C2310" s="4" t="s">
        <v>406</v>
      </c>
      <c r="D2310" s="4" t="s">
        <v>405</v>
      </c>
      <c r="E2310" s="42">
        <v>61.29032258064516</v>
      </c>
      <c r="F2310" s="4" t="s">
        <v>469</v>
      </c>
      <c r="G231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77.831449021663985</v>
      </c>
      <c r="H231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10" s="38" t="str">
        <f t="shared" ca="1" si="432"/>
        <v>-</v>
      </c>
      <c r="K2310" s="38" t="str">
        <f t="shared" ca="1" si="433"/>
        <v>-</v>
      </c>
      <c r="L2310" s="38" t="str">
        <f t="shared" ca="1" si="434"/>
        <v>-</v>
      </c>
      <c r="M2310" s="38" t="str">
        <f t="shared" ca="1" si="435"/>
        <v>-</v>
      </c>
      <c r="N2310" s="38" t="str">
        <f t="shared" ca="1" si="436"/>
        <v>-</v>
      </c>
      <c r="O2310" s="38" t="str">
        <f t="shared" ca="1" si="437"/>
        <v>-</v>
      </c>
      <c r="P2310" s="38" t="str">
        <f t="shared" ca="1" si="438"/>
        <v>-</v>
      </c>
      <c r="Q2310" s="38" t="str">
        <f t="shared" ca="1" si="439"/>
        <v>-</v>
      </c>
      <c r="R2310" s="38" t="str">
        <f t="shared" ca="1" si="440"/>
        <v>-</v>
      </c>
      <c r="S2310" s="38" t="str">
        <f t="shared" ca="1" si="441"/>
        <v>-</v>
      </c>
      <c r="T2310" s="38">
        <f t="shared" ca="1" si="442"/>
        <v>77.831449021663985</v>
      </c>
      <c r="U2310" s="38" t="str">
        <f t="shared" ca="1" si="443"/>
        <v>-</v>
      </c>
      <c r="V2310" s="38"/>
      <c r="W2310" s="38"/>
    </row>
    <row r="2311" spans="1:23" x14ac:dyDescent="0.35">
      <c r="A2311" s="2" t="str">
        <f>BASE_NOTAS[[#This Row],[Sigla]]&amp;BASE_NOTAS[[#This Row],[CÓDIGO]]</f>
        <v>PASS_ER</v>
      </c>
      <c r="B2311" s="4" t="s">
        <v>196</v>
      </c>
      <c r="C2311" s="4" t="s">
        <v>406</v>
      </c>
      <c r="D2311" s="4" t="s">
        <v>405</v>
      </c>
      <c r="E2311" s="42">
        <v>70.967741935483872</v>
      </c>
      <c r="F2311" s="4" t="s">
        <v>469</v>
      </c>
      <c r="G231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31.800729029659951</v>
      </c>
      <c r="H231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11" s="38" t="str">
        <f t="shared" ca="1" si="432"/>
        <v>-</v>
      </c>
      <c r="K2311" s="38" t="str">
        <f t="shared" ca="1" si="433"/>
        <v>-</v>
      </c>
      <c r="L2311" s="38" t="str">
        <f t="shared" ca="1" si="434"/>
        <v>-</v>
      </c>
      <c r="M2311" s="38" t="str">
        <f t="shared" ca="1" si="435"/>
        <v>-</v>
      </c>
      <c r="N2311" s="38" t="str">
        <f t="shared" ca="1" si="436"/>
        <v>-</v>
      </c>
      <c r="O2311" s="38" t="str">
        <f t="shared" ca="1" si="437"/>
        <v>-</v>
      </c>
      <c r="P2311" s="38" t="str">
        <f t="shared" ca="1" si="438"/>
        <v>-</v>
      </c>
      <c r="Q2311" s="38" t="str">
        <f t="shared" ca="1" si="439"/>
        <v>-</v>
      </c>
      <c r="R2311" s="38" t="str">
        <f t="shared" ca="1" si="440"/>
        <v>-</v>
      </c>
      <c r="S2311" s="38" t="str">
        <f t="shared" ca="1" si="441"/>
        <v>-</v>
      </c>
      <c r="T2311" s="38">
        <f t="shared" ca="1" si="442"/>
        <v>31.800729029659951</v>
      </c>
      <c r="U2311" s="38" t="str">
        <f t="shared" ca="1" si="443"/>
        <v>-</v>
      </c>
      <c r="V2311" s="38"/>
      <c r="W2311" s="38"/>
    </row>
    <row r="2312" spans="1:23" x14ac:dyDescent="0.35">
      <c r="A2312" s="2" t="str">
        <f>BASE_NOTAS[[#This Row],[Sigla]]&amp;BASE_NOTAS[[#This Row],[CÓDIGO]]</f>
        <v>PBSS_ER</v>
      </c>
      <c r="B2312" s="4" t="s">
        <v>197</v>
      </c>
      <c r="C2312" s="4" t="s">
        <v>406</v>
      </c>
      <c r="D2312" s="4" t="s">
        <v>405</v>
      </c>
      <c r="E2312" s="42">
        <v>74.193548387096769</v>
      </c>
      <c r="F2312" s="4" t="s">
        <v>469</v>
      </c>
      <c r="G231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21.32188054120089</v>
      </c>
      <c r="H231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12" s="38" t="str">
        <f t="shared" ca="1" si="432"/>
        <v>-</v>
      </c>
      <c r="K2312" s="38" t="str">
        <f t="shared" ca="1" si="433"/>
        <v>-</v>
      </c>
      <c r="L2312" s="38" t="str">
        <f t="shared" ca="1" si="434"/>
        <v>-</v>
      </c>
      <c r="M2312" s="38" t="str">
        <f t="shared" ca="1" si="435"/>
        <v>-</v>
      </c>
      <c r="N2312" s="38" t="str">
        <f t="shared" ca="1" si="436"/>
        <v>-</v>
      </c>
      <c r="O2312" s="38" t="str">
        <f t="shared" ca="1" si="437"/>
        <v>-</v>
      </c>
      <c r="P2312" s="38" t="str">
        <f t="shared" ca="1" si="438"/>
        <v>-</v>
      </c>
      <c r="Q2312" s="38" t="str">
        <f t="shared" ca="1" si="439"/>
        <v>-</v>
      </c>
      <c r="R2312" s="38" t="str">
        <f t="shared" ca="1" si="440"/>
        <v>-</v>
      </c>
      <c r="S2312" s="38" t="str">
        <f t="shared" ca="1" si="441"/>
        <v>-</v>
      </c>
      <c r="T2312" s="38">
        <f t="shared" ca="1" si="442"/>
        <v>21.32188054120089</v>
      </c>
      <c r="U2312" s="38" t="str">
        <f t="shared" ca="1" si="443"/>
        <v>-</v>
      </c>
      <c r="V2312" s="38"/>
      <c r="W2312" s="38"/>
    </row>
    <row r="2313" spans="1:23" x14ac:dyDescent="0.35">
      <c r="A2313" s="2" t="str">
        <f>BASE_NOTAS[[#This Row],[Sigla]]&amp;BASE_NOTAS[[#This Row],[CÓDIGO]]</f>
        <v>PESS_ER</v>
      </c>
      <c r="B2313" s="4" t="s">
        <v>198</v>
      </c>
      <c r="C2313" s="4" t="s">
        <v>406</v>
      </c>
      <c r="D2313" s="4" t="s">
        <v>405</v>
      </c>
      <c r="E2313" s="42">
        <v>38.70967741935484</v>
      </c>
      <c r="F2313" s="4" t="s">
        <v>469</v>
      </c>
      <c r="G231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13.924304041460879</v>
      </c>
      <c r="H231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13" s="38" t="str">
        <f t="shared" ca="1" si="432"/>
        <v>-</v>
      </c>
      <c r="K2313" s="38" t="str">
        <f t="shared" ca="1" si="433"/>
        <v>-</v>
      </c>
      <c r="L2313" s="38" t="str">
        <f t="shared" ca="1" si="434"/>
        <v>-</v>
      </c>
      <c r="M2313" s="38" t="str">
        <f t="shared" ca="1" si="435"/>
        <v>-</v>
      </c>
      <c r="N2313" s="38" t="str">
        <f t="shared" ca="1" si="436"/>
        <v>-</v>
      </c>
      <c r="O2313" s="38" t="str">
        <f t="shared" ca="1" si="437"/>
        <v>-</v>
      </c>
      <c r="P2313" s="38" t="str">
        <f t="shared" ca="1" si="438"/>
        <v>-</v>
      </c>
      <c r="Q2313" s="38" t="str">
        <f t="shared" ca="1" si="439"/>
        <v>-</v>
      </c>
      <c r="R2313" s="38" t="str">
        <f t="shared" ca="1" si="440"/>
        <v>-</v>
      </c>
      <c r="S2313" s="38" t="str">
        <f t="shared" ca="1" si="441"/>
        <v>-</v>
      </c>
      <c r="T2313" s="38">
        <f t="shared" ca="1" si="442"/>
        <v>13.924304041460879</v>
      </c>
      <c r="U2313" s="38" t="str">
        <f t="shared" ca="1" si="443"/>
        <v>-</v>
      </c>
      <c r="V2313" s="38"/>
      <c r="W2313" s="38"/>
    </row>
    <row r="2314" spans="1:23" x14ac:dyDescent="0.35">
      <c r="A2314" s="2" t="str">
        <f>BASE_NOTAS[[#This Row],[Sigla]]&amp;BASE_NOTAS[[#This Row],[CÓDIGO]]</f>
        <v>PISS_ER</v>
      </c>
      <c r="B2314" s="4" t="s">
        <v>199</v>
      </c>
      <c r="C2314" s="4" t="s">
        <v>406</v>
      </c>
      <c r="D2314" s="4" t="s">
        <v>405</v>
      </c>
      <c r="E2314" s="42">
        <v>70.967741935483872</v>
      </c>
      <c r="F2314" s="4" t="s">
        <v>469</v>
      </c>
      <c r="G231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231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14" s="38" t="str">
        <f t="shared" ca="1" si="432"/>
        <v>-</v>
      </c>
      <c r="K2314" s="38" t="str">
        <f t="shared" ca="1" si="433"/>
        <v>-</v>
      </c>
      <c r="L2314" s="38" t="str">
        <f t="shared" ca="1" si="434"/>
        <v>-</v>
      </c>
      <c r="M2314" s="38" t="str">
        <f t="shared" ca="1" si="435"/>
        <v>-</v>
      </c>
      <c r="N2314" s="38" t="str">
        <f t="shared" ca="1" si="436"/>
        <v>-</v>
      </c>
      <c r="O2314" s="38" t="str">
        <f t="shared" ca="1" si="437"/>
        <v>-</v>
      </c>
      <c r="P2314" s="38" t="str">
        <f t="shared" ca="1" si="438"/>
        <v>-</v>
      </c>
      <c r="Q2314" s="38" t="str">
        <f t="shared" ca="1" si="439"/>
        <v>-</v>
      </c>
      <c r="R2314" s="38" t="str">
        <f t="shared" ca="1" si="440"/>
        <v>-</v>
      </c>
      <c r="S2314" s="38" t="str">
        <f t="shared" ca="1" si="441"/>
        <v>-</v>
      </c>
      <c r="T2314" s="38">
        <f t="shared" ca="1" si="442"/>
        <v>0</v>
      </c>
      <c r="U2314" s="38" t="str">
        <f t="shared" ca="1" si="443"/>
        <v>-</v>
      </c>
      <c r="V2314" s="38"/>
      <c r="W2314" s="38"/>
    </row>
    <row r="2315" spans="1:23" x14ac:dyDescent="0.35">
      <c r="A2315" s="2" t="str">
        <f>BASE_NOTAS[[#This Row],[Sigla]]&amp;BASE_NOTAS[[#This Row],[CÓDIGO]]</f>
        <v>PRSS_ER</v>
      </c>
      <c r="B2315" s="4" t="s">
        <v>200</v>
      </c>
      <c r="C2315" s="4" t="s">
        <v>406</v>
      </c>
      <c r="D2315" s="4" t="s">
        <v>405</v>
      </c>
      <c r="E2315" s="42">
        <v>35.483870967741929</v>
      </c>
      <c r="F2315" s="4" t="s">
        <v>469</v>
      </c>
      <c r="G2315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70.577553995099478</v>
      </c>
      <c r="H231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15" s="38" t="str">
        <f t="shared" ca="1" si="432"/>
        <v>-</v>
      </c>
      <c r="K2315" s="38" t="str">
        <f t="shared" ca="1" si="433"/>
        <v>-</v>
      </c>
      <c r="L2315" s="38" t="str">
        <f t="shared" ca="1" si="434"/>
        <v>-</v>
      </c>
      <c r="M2315" s="38" t="str">
        <f t="shared" ca="1" si="435"/>
        <v>-</v>
      </c>
      <c r="N2315" s="38" t="str">
        <f t="shared" ca="1" si="436"/>
        <v>-</v>
      </c>
      <c r="O2315" s="38" t="str">
        <f t="shared" ca="1" si="437"/>
        <v>-</v>
      </c>
      <c r="P2315" s="38" t="str">
        <f t="shared" ca="1" si="438"/>
        <v>-</v>
      </c>
      <c r="Q2315" s="38" t="str">
        <f t="shared" ca="1" si="439"/>
        <v>-</v>
      </c>
      <c r="R2315" s="38" t="str">
        <f t="shared" ca="1" si="440"/>
        <v>-</v>
      </c>
      <c r="S2315" s="38" t="str">
        <f t="shared" ca="1" si="441"/>
        <v>-</v>
      </c>
      <c r="T2315" s="38">
        <f t="shared" ca="1" si="442"/>
        <v>70.577553995099478</v>
      </c>
      <c r="U2315" s="38" t="str">
        <f t="shared" ca="1" si="443"/>
        <v>-</v>
      </c>
      <c r="V2315" s="38"/>
      <c r="W2315" s="38"/>
    </row>
    <row r="2316" spans="1:23" x14ac:dyDescent="0.35">
      <c r="A2316" s="2" t="str">
        <f>BASE_NOTAS[[#This Row],[Sigla]]&amp;BASE_NOTAS[[#This Row],[CÓDIGO]]</f>
        <v>RJSS_ER</v>
      </c>
      <c r="B2316" s="4" t="s">
        <v>201</v>
      </c>
      <c r="C2316" s="4" t="s">
        <v>406</v>
      </c>
      <c r="D2316" s="4" t="s">
        <v>405</v>
      </c>
      <c r="E2316" s="42">
        <v>0</v>
      </c>
      <c r="F2316" s="4" t="s">
        <v>469</v>
      </c>
      <c r="G2316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28.986273473709872</v>
      </c>
      <c r="H231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16" s="38" t="str">
        <f t="shared" ca="1" si="432"/>
        <v>-</v>
      </c>
      <c r="K2316" s="38" t="str">
        <f t="shared" ca="1" si="433"/>
        <v>-</v>
      </c>
      <c r="L2316" s="38" t="str">
        <f t="shared" ca="1" si="434"/>
        <v>-</v>
      </c>
      <c r="M2316" s="38" t="str">
        <f t="shared" ca="1" si="435"/>
        <v>-</v>
      </c>
      <c r="N2316" s="38" t="str">
        <f t="shared" ca="1" si="436"/>
        <v>-</v>
      </c>
      <c r="O2316" s="38" t="str">
        <f t="shared" ca="1" si="437"/>
        <v>-</v>
      </c>
      <c r="P2316" s="38" t="str">
        <f t="shared" ca="1" si="438"/>
        <v>-</v>
      </c>
      <c r="Q2316" s="38" t="str">
        <f t="shared" ca="1" si="439"/>
        <v>-</v>
      </c>
      <c r="R2316" s="38" t="str">
        <f t="shared" ca="1" si="440"/>
        <v>-</v>
      </c>
      <c r="S2316" s="38" t="str">
        <f t="shared" ca="1" si="441"/>
        <v>-</v>
      </c>
      <c r="T2316" s="38">
        <f t="shared" ca="1" si="442"/>
        <v>28.986273473709872</v>
      </c>
      <c r="U2316" s="38" t="str">
        <f t="shared" ca="1" si="443"/>
        <v>-</v>
      </c>
      <c r="V2316" s="38"/>
      <c r="W2316" s="38"/>
    </row>
    <row r="2317" spans="1:23" x14ac:dyDescent="0.35">
      <c r="A2317" s="2" t="str">
        <f>BASE_NOTAS[[#This Row],[Sigla]]&amp;BASE_NOTAS[[#This Row],[CÓDIGO]]</f>
        <v>RNSS_ER</v>
      </c>
      <c r="B2317" s="4" t="s">
        <v>202</v>
      </c>
      <c r="C2317" s="4" t="s">
        <v>406</v>
      </c>
      <c r="D2317" s="4" t="s">
        <v>405</v>
      </c>
      <c r="E2317" s="42">
        <v>58.064516129032249</v>
      </c>
      <c r="F2317" s="4" t="s">
        <v>469</v>
      </c>
      <c r="G2317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51.242925643632354</v>
      </c>
      <c r="H231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17" s="38" t="str">
        <f t="shared" ca="1" si="432"/>
        <v>-</v>
      </c>
      <c r="K2317" s="38" t="str">
        <f t="shared" ca="1" si="433"/>
        <v>-</v>
      </c>
      <c r="L2317" s="38" t="str">
        <f t="shared" ca="1" si="434"/>
        <v>-</v>
      </c>
      <c r="M2317" s="38" t="str">
        <f t="shared" ca="1" si="435"/>
        <v>-</v>
      </c>
      <c r="N2317" s="38" t="str">
        <f t="shared" ca="1" si="436"/>
        <v>-</v>
      </c>
      <c r="O2317" s="38" t="str">
        <f t="shared" ca="1" si="437"/>
        <v>-</v>
      </c>
      <c r="P2317" s="38" t="str">
        <f t="shared" ca="1" si="438"/>
        <v>-</v>
      </c>
      <c r="Q2317" s="38" t="str">
        <f t="shared" ca="1" si="439"/>
        <v>-</v>
      </c>
      <c r="R2317" s="38" t="str">
        <f t="shared" ca="1" si="440"/>
        <v>-</v>
      </c>
      <c r="S2317" s="38" t="str">
        <f t="shared" ca="1" si="441"/>
        <v>-</v>
      </c>
      <c r="T2317" s="38">
        <f t="shared" ca="1" si="442"/>
        <v>51.242925643632354</v>
      </c>
      <c r="U2317" s="38" t="str">
        <f t="shared" ca="1" si="443"/>
        <v>-</v>
      </c>
      <c r="V2317" s="38"/>
      <c r="W2317" s="38"/>
    </row>
    <row r="2318" spans="1:23" x14ac:dyDescent="0.35">
      <c r="A2318" s="2" t="str">
        <f>BASE_NOTAS[[#This Row],[Sigla]]&amp;BASE_NOTAS[[#This Row],[CÓDIGO]]</f>
        <v>ROSS_ER</v>
      </c>
      <c r="B2318" s="4" t="s">
        <v>203</v>
      </c>
      <c r="C2318" s="4" t="s">
        <v>406</v>
      </c>
      <c r="D2318" s="4" t="s">
        <v>405</v>
      </c>
      <c r="E2318" s="42">
        <v>80.645161290322591</v>
      </c>
      <c r="F2318" s="4" t="s">
        <v>469</v>
      </c>
      <c r="G2318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29.208866442816163</v>
      </c>
      <c r="H231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18" s="38" t="str">
        <f t="shared" ca="1" si="432"/>
        <v>-</v>
      </c>
      <c r="K2318" s="38" t="str">
        <f t="shared" ca="1" si="433"/>
        <v>-</v>
      </c>
      <c r="L2318" s="38" t="str">
        <f t="shared" ca="1" si="434"/>
        <v>-</v>
      </c>
      <c r="M2318" s="38" t="str">
        <f t="shared" ca="1" si="435"/>
        <v>-</v>
      </c>
      <c r="N2318" s="38" t="str">
        <f t="shared" ca="1" si="436"/>
        <v>-</v>
      </c>
      <c r="O2318" s="38" t="str">
        <f t="shared" ca="1" si="437"/>
        <v>-</v>
      </c>
      <c r="P2318" s="38" t="str">
        <f t="shared" ca="1" si="438"/>
        <v>-</v>
      </c>
      <c r="Q2318" s="38" t="str">
        <f t="shared" ca="1" si="439"/>
        <v>-</v>
      </c>
      <c r="R2318" s="38" t="str">
        <f t="shared" ca="1" si="440"/>
        <v>-</v>
      </c>
      <c r="S2318" s="38" t="str">
        <f t="shared" ca="1" si="441"/>
        <v>-</v>
      </c>
      <c r="T2318" s="38">
        <f t="shared" ca="1" si="442"/>
        <v>29.208866442816163</v>
      </c>
      <c r="U2318" s="38" t="str">
        <f t="shared" ca="1" si="443"/>
        <v>-</v>
      </c>
      <c r="V2318" s="38"/>
      <c r="W2318" s="38"/>
    </row>
    <row r="2319" spans="1:23" x14ac:dyDescent="0.35">
      <c r="A2319" s="2" t="str">
        <f>BASE_NOTAS[[#This Row],[Sigla]]&amp;BASE_NOTAS[[#This Row],[CÓDIGO]]</f>
        <v>RRSS_ER</v>
      </c>
      <c r="B2319" s="4" t="s">
        <v>204</v>
      </c>
      <c r="C2319" s="4" t="s">
        <v>406</v>
      </c>
      <c r="D2319" s="4" t="s">
        <v>405</v>
      </c>
      <c r="E2319" s="42">
        <v>74.193548387096769</v>
      </c>
      <c r="F2319" s="4" t="s">
        <v>469</v>
      </c>
      <c r="G2319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37.617067153957827</v>
      </c>
      <c r="H231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19" s="38" t="str">
        <f t="shared" ca="1" si="432"/>
        <v>-</v>
      </c>
      <c r="K2319" s="38" t="str">
        <f t="shared" ca="1" si="433"/>
        <v>-</v>
      </c>
      <c r="L2319" s="38" t="str">
        <f t="shared" ca="1" si="434"/>
        <v>-</v>
      </c>
      <c r="M2319" s="38" t="str">
        <f t="shared" ca="1" si="435"/>
        <v>-</v>
      </c>
      <c r="N2319" s="38" t="str">
        <f t="shared" ca="1" si="436"/>
        <v>-</v>
      </c>
      <c r="O2319" s="38" t="str">
        <f t="shared" ca="1" si="437"/>
        <v>-</v>
      </c>
      <c r="P2319" s="38" t="str">
        <f t="shared" ca="1" si="438"/>
        <v>-</v>
      </c>
      <c r="Q2319" s="38" t="str">
        <f t="shared" ca="1" si="439"/>
        <v>-</v>
      </c>
      <c r="R2319" s="38" t="str">
        <f t="shared" ca="1" si="440"/>
        <v>-</v>
      </c>
      <c r="S2319" s="38" t="str">
        <f t="shared" ca="1" si="441"/>
        <v>-</v>
      </c>
      <c r="T2319" s="38">
        <f t="shared" ca="1" si="442"/>
        <v>37.617067153957827</v>
      </c>
      <c r="U2319" s="38" t="str">
        <f t="shared" ca="1" si="443"/>
        <v>-</v>
      </c>
      <c r="V2319" s="38"/>
      <c r="W2319" s="38"/>
    </row>
    <row r="2320" spans="1:23" x14ac:dyDescent="0.35">
      <c r="A2320" s="2" t="str">
        <f>BASE_NOTAS[[#This Row],[Sigla]]&amp;BASE_NOTAS[[#This Row],[CÓDIGO]]</f>
        <v>RSSS_ER</v>
      </c>
      <c r="B2320" s="4" t="s">
        <v>205</v>
      </c>
      <c r="C2320" s="4" t="s">
        <v>406</v>
      </c>
      <c r="D2320" s="4" t="s">
        <v>405</v>
      </c>
      <c r="E2320" s="42">
        <v>58.064516129032249</v>
      </c>
      <c r="F2320" s="4" t="s">
        <v>469</v>
      </c>
      <c r="G2320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69.824569392838526</v>
      </c>
      <c r="H232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20" s="38" t="str">
        <f t="shared" ca="1" si="432"/>
        <v>-</v>
      </c>
      <c r="K2320" s="38" t="str">
        <f t="shared" ca="1" si="433"/>
        <v>-</v>
      </c>
      <c r="L2320" s="38" t="str">
        <f t="shared" ca="1" si="434"/>
        <v>-</v>
      </c>
      <c r="M2320" s="38" t="str">
        <f t="shared" ca="1" si="435"/>
        <v>-</v>
      </c>
      <c r="N2320" s="38" t="str">
        <f t="shared" ca="1" si="436"/>
        <v>-</v>
      </c>
      <c r="O2320" s="38" t="str">
        <f t="shared" ca="1" si="437"/>
        <v>-</v>
      </c>
      <c r="P2320" s="38" t="str">
        <f t="shared" ca="1" si="438"/>
        <v>-</v>
      </c>
      <c r="Q2320" s="38" t="str">
        <f t="shared" ca="1" si="439"/>
        <v>-</v>
      </c>
      <c r="R2320" s="38" t="str">
        <f t="shared" ca="1" si="440"/>
        <v>-</v>
      </c>
      <c r="S2320" s="38" t="str">
        <f t="shared" ca="1" si="441"/>
        <v>-</v>
      </c>
      <c r="T2320" s="38">
        <f t="shared" ca="1" si="442"/>
        <v>69.824569392838526</v>
      </c>
      <c r="U2320" s="38" t="str">
        <f t="shared" ca="1" si="443"/>
        <v>-</v>
      </c>
      <c r="V2320" s="38"/>
      <c r="W2320" s="38"/>
    </row>
    <row r="2321" spans="1:23" x14ac:dyDescent="0.35">
      <c r="A2321" s="2" t="str">
        <f>BASE_NOTAS[[#This Row],[Sigla]]&amp;BASE_NOTAS[[#This Row],[CÓDIGO]]</f>
        <v>SCSS_ER</v>
      </c>
      <c r="B2321" s="4" t="s">
        <v>194</v>
      </c>
      <c r="C2321" s="4" t="s">
        <v>406</v>
      </c>
      <c r="D2321" s="4" t="s">
        <v>405</v>
      </c>
      <c r="E2321" s="42">
        <v>58.064516129032249</v>
      </c>
      <c r="F2321" s="4" t="s">
        <v>469</v>
      </c>
      <c r="G2321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232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21" s="38" t="str">
        <f t="shared" ca="1" si="432"/>
        <v>-</v>
      </c>
      <c r="K2321" s="38" t="str">
        <f t="shared" ca="1" si="433"/>
        <v>-</v>
      </c>
      <c r="L2321" s="38" t="str">
        <f t="shared" ca="1" si="434"/>
        <v>-</v>
      </c>
      <c r="M2321" s="38" t="str">
        <f t="shared" ca="1" si="435"/>
        <v>-</v>
      </c>
      <c r="N2321" s="38" t="str">
        <f t="shared" ca="1" si="436"/>
        <v>-</v>
      </c>
      <c r="O2321" s="38" t="str">
        <f t="shared" ca="1" si="437"/>
        <v>-</v>
      </c>
      <c r="P2321" s="38" t="str">
        <f t="shared" ca="1" si="438"/>
        <v>-</v>
      </c>
      <c r="Q2321" s="38" t="str">
        <f t="shared" ca="1" si="439"/>
        <v>-</v>
      </c>
      <c r="R2321" s="38" t="str">
        <f t="shared" ca="1" si="440"/>
        <v>-</v>
      </c>
      <c r="S2321" s="38" t="str">
        <f t="shared" ca="1" si="441"/>
        <v>-</v>
      </c>
      <c r="T2321" s="38">
        <f t="shared" ca="1" si="442"/>
        <v>100</v>
      </c>
      <c r="U2321" s="38" t="str">
        <f t="shared" ca="1" si="443"/>
        <v>-</v>
      </c>
      <c r="V2321" s="38"/>
      <c r="W2321" s="38"/>
    </row>
    <row r="2322" spans="1:23" x14ac:dyDescent="0.35">
      <c r="A2322" s="2" t="str">
        <f>BASE_NOTAS[[#This Row],[Sigla]]&amp;BASE_NOTAS[[#This Row],[CÓDIGO]]</f>
        <v>SESS_ER</v>
      </c>
      <c r="B2322" s="4" t="s">
        <v>206</v>
      </c>
      <c r="C2322" s="4" t="s">
        <v>406</v>
      </c>
      <c r="D2322" s="4" t="s">
        <v>405</v>
      </c>
      <c r="E2322" s="42">
        <v>67.741935483870961</v>
      </c>
      <c r="F2322" s="4" t="s">
        <v>469</v>
      </c>
      <c r="G2322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2.5327369048420136</v>
      </c>
      <c r="H232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22" s="38" t="str">
        <f t="shared" ca="1" si="432"/>
        <v>-</v>
      </c>
      <c r="K2322" s="38" t="str">
        <f t="shared" ca="1" si="433"/>
        <v>-</v>
      </c>
      <c r="L2322" s="38" t="str">
        <f t="shared" ca="1" si="434"/>
        <v>-</v>
      </c>
      <c r="M2322" s="38" t="str">
        <f t="shared" ca="1" si="435"/>
        <v>-</v>
      </c>
      <c r="N2322" s="38" t="str">
        <f t="shared" ca="1" si="436"/>
        <v>-</v>
      </c>
      <c r="O2322" s="38" t="str">
        <f t="shared" ca="1" si="437"/>
        <v>-</v>
      </c>
      <c r="P2322" s="38" t="str">
        <f t="shared" ca="1" si="438"/>
        <v>-</v>
      </c>
      <c r="Q2322" s="38" t="str">
        <f t="shared" ca="1" si="439"/>
        <v>-</v>
      </c>
      <c r="R2322" s="38" t="str">
        <f t="shared" ca="1" si="440"/>
        <v>-</v>
      </c>
      <c r="S2322" s="38" t="str">
        <f t="shared" ca="1" si="441"/>
        <v>-</v>
      </c>
      <c r="T2322" s="38">
        <f t="shared" ca="1" si="442"/>
        <v>2.5327369048420136</v>
      </c>
      <c r="U2322" s="38" t="str">
        <f t="shared" ca="1" si="443"/>
        <v>-</v>
      </c>
      <c r="V2322" s="38"/>
      <c r="W2322" s="38"/>
    </row>
    <row r="2323" spans="1:23" x14ac:dyDescent="0.35">
      <c r="A2323" s="2" t="str">
        <f>BASE_NOTAS[[#This Row],[Sigla]]&amp;BASE_NOTAS[[#This Row],[CÓDIGO]]</f>
        <v>SPSS_ER</v>
      </c>
      <c r="B2323" s="4" t="s">
        <v>186</v>
      </c>
      <c r="C2323" s="4" t="s">
        <v>406</v>
      </c>
      <c r="D2323" s="4" t="s">
        <v>405</v>
      </c>
      <c r="E2323" s="42">
        <v>3.2258064516129057</v>
      </c>
      <c r="F2323" s="4" t="s">
        <v>469</v>
      </c>
      <c r="G2323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49.848740674673451</v>
      </c>
      <c r="H232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23" s="38" t="str">
        <f t="shared" ca="1" si="432"/>
        <v>-</v>
      </c>
      <c r="K2323" s="38" t="str">
        <f t="shared" ca="1" si="433"/>
        <v>-</v>
      </c>
      <c r="L2323" s="38" t="str">
        <f t="shared" ca="1" si="434"/>
        <v>-</v>
      </c>
      <c r="M2323" s="38" t="str">
        <f t="shared" ca="1" si="435"/>
        <v>-</v>
      </c>
      <c r="N2323" s="38" t="str">
        <f t="shared" ca="1" si="436"/>
        <v>-</v>
      </c>
      <c r="O2323" s="38" t="str">
        <f t="shared" ca="1" si="437"/>
        <v>-</v>
      </c>
      <c r="P2323" s="38" t="str">
        <f t="shared" ca="1" si="438"/>
        <v>-</v>
      </c>
      <c r="Q2323" s="38" t="str">
        <f t="shared" ca="1" si="439"/>
        <v>-</v>
      </c>
      <c r="R2323" s="38" t="str">
        <f t="shared" ca="1" si="440"/>
        <v>-</v>
      </c>
      <c r="S2323" s="38" t="str">
        <f t="shared" ca="1" si="441"/>
        <v>-</v>
      </c>
      <c r="T2323" s="38">
        <f t="shared" ca="1" si="442"/>
        <v>49.848740674673451</v>
      </c>
      <c r="U2323" s="38" t="str">
        <f t="shared" ca="1" si="443"/>
        <v>-</v>
      </c>
      <c r="V2323" s="38"/>
      <c r="W2323" s="38"/>
    </row>
    <row r="2324" spans="1:23" x14ac:dyDescent="0.35">
      <c r="A2324" s="2" t="str">
        <f>BASE_NOTAS[[#This Row],[Sigla]]&amp;BASE_NOTAS[[#This Row],[CÓDIGO]]</f>
        <v>TOSS_ER</v>
      </c>
      <c r="B2324" s="4" t="s">
        <v>185</v>
      </c>
      <c r="C2324" s="4" t="s">
        <v>406</v>
      </c>
      <c r="D2324" s="4" t="s">
        <v>405</v>
      </c>
      <c r="E2324" s="42">
        <v>64.516129032258064</v>
      </c>
      <c r="F2324" s="4" t="s">
        <v>469</v>
      </c>
      <c r="G2324" s="4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83.012948961920458</v>
      </c>
      <c r="H232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24" s="38" t="str">
        <f t="shared" ca="1" si="432"/>
        <v>-</v>
      </c>
      <c r="K2324" s="38" t="str">
        <f t="shared" ca="1" si="433"/>
        <v>-</v>
      </c>
      <c r="L2324" s="38" t="str">
        <f t="shared" ca="1" si="434"/>
        <v>-</v>
      </c>
      <c r="M2324" s="38" t="str">
        <f t="shared" ca="1" si="435"/>
        <v>-</v>
      </c>
      <c r="N2324" s="38" t="str">
        <f t="shared" ca="1" si="436"/>
        <v>-</v>
      </c>
      <c r="O2324" s="38" t="str">
        <f t="shared" ca="1" si="437"/>
        <v>-</v>
      </c>
      <c r="P2324" s="38" t="str">
        <f t="shared" ca="1" si="438"/>
        <v>-</v>
      </c>
      <c r="Q2324" s="38" t="str">
        <f t="shared" ca="1" si="439"/>
        <v>-</v>
      </c>
      <c r="R2324" s="38" t="str">
        <f t="shared" ca="1" si="440"/>
        <v>-</v>
      </c>
      <c r="S2324" s="38" t="str">
        <f t="shared" ca="1" si="441"/>
        <v>-</v>
      </c>
      <c r="T2324" s="38">
        <f t="shared" ca="1" si="442"/>
        <v>83.012948961920458</v>
      </c>
      <c r="U2324" s="38" t="str">
        <f t="shared" ca="1" si="443"/>
        <v>-</v>
      </c>
      <c r="V2324" s="38"/>
      <c r="W2324" s="38"/>
    </row>
    <row r="2325" spans="1:23" x14ac:dyDescent="0.35">
      <c r="A2325" s="2" t="str">
        <f>BASE_NOTAS[[#This Row],[Sigla]]&amp;BASE_NOTAS[[#This Row],[CÓDIGO]]</f>
        <v>ACCH_DL</v>
      </c>
      <c r="B2325" s="2" t="s">
        <v>156</v>
      </c>
      <c r="C2325" s="4" t="s">
        <v>479</v>
      </c>
      <c r="D2325" s="2" t="s">
        <v>480</v>
      </c>
      <c r="E2325" s="38">
        <v>25.492405150859312</v>
      </c>
      <c r="F2325" s="2" t="s">
        <v>611</v>
      </c>
      <c r="G2325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18.171666979662078</v>
      </c>
      <c r="H232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25" s="38" t="str">
        <f t="shared" ca="1" si="432"/>
        <v>-</v>
      </c>
      <c r="K2325" s="38" t="str">
        <f t="shared" ca="1" si="433"/>
        <v>-</v>
      </c>
      <c r="L2325" s="38" t="str">
        <f t="shared" ca="1" si="434"/>
        <v>-</v>
      </c>
      <c r="M2325" s="38" t="str">
        <f t="shared" ca="1" si="435"/>
        <v>-</v>
      </c>
      <c r="N2325" s="38" t="str">
        <f t="shared" ca="1" si="436"/>
        <v>-</v>
      </c>
      <c r="O2325" s="38" t="str">
        <f t="shared" ca="1" si="437"/>
        <v>-</v>
      </c>
      <c r="P2325" s="38" t="str">
        <f t="shared" ca="1" si="438"/>
        <v>-</v>
      </c>
      <c r="Q2325" s="38">
        <f t="shared" ca="1" si="439"/>
        <v>19.346049046321511</v>
      </c>
      <c r="R2325" s="38">
        <f t="shared" ca="1" si="440"/>
        <v>26.934984520123834</v>
      </c>
      <c r="S2325" s="38">
        <f t="shared" ca="1" si="441"/>
        <v>25.492405150859312</v>
      </c>
      <c r="T2325" s="38">
        <f t="shared" ca="1" si="442"/>
        <v>18.171666979662078</v>
      </c>
      <c r="U2325" s="38" t="str">
        <f t="shared" ca="1" si="443"/>
        <v>-</v>
      </c>
      <c r="V2325" s="38"/>
      <c r="W2325" s="38"/>
    </row>
    <row r="2326" spans="1:23" x14ac:dyDescent="0.35">
      <c r="A2326" s="2" t="str">
        <f>BASE_NOTAS[[#This Row],[Sigla]]&amp;BASE_NOTAS[[#This Row],[CÓDIGO]]</f>
        <v>ALCH_DL</v>
      </c>
      <c r="B2326" s="2" t="s">
        <v>157</v>
      </c>
      <c r="C2326" s="4" t="s">
        <v>479</v>
      </c>
      <c r="D2326" s="2" t="s">
        <v>480</v>
      </c>
      <c r="E2326" s="38">
        <v>50.225260935306601</v>
      </c>
      <c r="F2326" s="2" t="s">
        <v>611</v>
      </c>
      <c r="G2326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55.604651089295821</v>
      </c>
      <c r="H232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26" s="38" t="str">
        <f t="shared" ca="1" si="432"/>
        <v>-</v>
      </c>
      <c r="K2326" s="38" t="str">
        <f t="shared" ca="1" si="433"/>
        <v>-</v>
      </c>
      <c r="L2326" s="38" t="str">
        <f t="shared" ca="1" si="434"/>
        <v>-</v>
      </c>
      <c r="M2326" s="38" t="str">
        <f t="shared" ca="1" si="435"/>
        <v>-</v>
      </c>
      <c r="N2326" s="38" t="str">
        <f t="shared" ca="1" si="436"/>
        <v>-</v>
      </c>
      <c r="O2326" s="38" t="str">
        <f t="shared" ca="1" si="437"/>
        <v>-</v>
      </c>
      <c r="P2326" s="38" t="str">
        <f t="shared" ca="1" si="438"/>
        <v>-</v>
      </c>
      <c r="Q2326" s="38">
        <f t="shared" ca="1" si="439"/>
        <v>42.506811989100811</v>
      </c>
      <c r="R2326" s="38">
        <f t="shared" ca="1" si="440"/>
        <v>60.681114551083596</v>
      </c>
      <c r="S2326" s="38">
        <f t="shared" ca="1" si="441"/>
        <v>50.225260935306601</v>
      </c>
      <c r="T2326" s="38">
        <f t="shared" ca="1" si="442"/>
        <v>55.604651089295821</v>
      </c>
      <c r="U2326" s="38" t="str">
        <f t="shared" ca="1" si="443"/>
        <v>-</v>
      </c>
      <c r="V2326" s="38"/>
      <c r="W2326" s="38"/>
    </row>
    <row r="2327" spans="1:23" x14ac:dyDescent="0.35">
      <c r="A2327" s="2" t="str">
        <f>BASE_NOTAS[[#This Row],[Sigla]]&amp;BASE_NOTAS[[#This Row],[CÓDIGO]]</f>
        <v>APCH_DL</v>
      </c>
      <c r="B2327" s="2" t="s">
        <v>184</v>
      </c>
      <c r="C2327" s="4" t="s">
        <v>479</v>
      </c>
      <c r="D2327" s="2" t="s">
        <v>480</v>
      </c>
      <c r="E2327" s="38">
        <v>8.6424145394171035</v>
      </c>
      <c r="F2327" s="2" t="s">
        <v>611</v>
      </c>
      <c r="G2327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11.125979529609666</v>
      </c>
      <c r="H232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27" s="38" t="str">
        <f t="shared" ca="1" si="432"/>
        <v>-</v>
      </c>
      <c r="K2327" s="38" t="str">
        <f t="shared" ca="1" si="433"/>
        <v>-</v>
      </c>
      <c r="L2327" s="38" t="str">
        <f t="shared" ca="1" si="434"/>
        <v>-</v>
      </c>
      <c r="M2327" s="38" t="str">
        <f t="shared" ca="1" si="435"/>
        <v>-</v>
      </c>
      <c r="N2327" s="38" t="str">
        <f t="shared" ca="1" si="436"/>
        <v>-</v>
      </c>
      <c r="O2327" s="38" t="str">
        <f t="shared" ca="1" si="437"/>
        <v>-</v>
      </c>
      <c r="P2327" s="38" t="str">
        <f t="shared" ca="1" si="438"/>
        <v>-</v>
      </c>
      <c r="Q2327" s="38">
        <f t="shared" ca="1" si="439"/>
        <v>25.885558583106274</v>
      </c>
      <c r="R2327" s="38">
        <f t="shared" ca="1" si="440"/>
        <v>53.869969040247682</v>
      </c>
      <c r="S2327" s="38">
        <f t="shared" ca="1" si="441"/>
        <v>8.6424145394171035</v>
      </c>
      <c r="T2327" s="38">
        <f t="shared" ca="1" si="442"/>
        <v>11.125979529609666</v>
      </c>
      <c r="U2327" s="38" t="str">
        <f t="shared" ca="1" si="443"/>
        <v>-</v>
      </c>
      <c r="V2327" s="38"/>
      <c r="W2327" s="38"/>
    </row>
    <row r="2328" spans="1:23" x14ac:dyDescent="0.35">
      <c r="A2328" s="2" t="str">
        <f>BASE_NOTAS[[#This Row],[Sigla]]&amp;BASE_NOTAS[[#This Row],[CÓDIGO]]</f>
        <v>AMCH_DL</v>
      </c>
      <c r="B2328" s="2" t="s">
        <v>158</v>
      </c>
      <c r="C2328" s="4" t="s">
        <v>479</v>
      </c>
      <c r="D2328" s="2" t="s">
        <v>480</v>
      </c>
      <c r="E2328" s="38">
        <v>13.061753394394174</v>
      </c>
      <c r="F2328" s="2" t="s">
        <v>611</v>
      </c>
      <c r="G2328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21.710820166378213</v>
      </c>
      <c r="H232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28" s="38" t="str">
        <f t="shared" ca="1" si="432"/>
        <v>-</v>
      </c>
      <c r="K2328" s="38" t="str">
        <f t="shared" ca="1" si="433"/>
        <v>-</v>
      </c>
      <c r="L2328" s="38" t="str">
        <f t="shared" ca="1" si="434"/>
        <v>-</v>
      </c>
      <c r="M2328" s="38" t="str">
        <f t="shared" ca="1" si="435"/>
        <v>-</v>
      </c>
      <c r="N2328" s="38" t="str">
        <f t="shared" ca="1" si="436"/>
        <v>-</v>
      </c>
      <c r="O2328" s="38" t="str">
        <f t="shared" ca="1" si="437"/>
        <v>-</v>
      </c>
      <c r="P2328" s="38" t="str">
        <f t="shared" ca="1" si="438"/>
        <v>-</v>
      </c>
      <c r="Q2328" s="38">
        <f t="shared" ca="1" si="439"/>
        <v>21.525885558583099</v>
      </c>
      <c r="R2328" s="38">
        <f t="shared" ca="1" si="440"/>
        <v>28.792569659442719</v>
      </c>
      <c r="S2328" s="38">
        <f t="shared" ca="1" si="441"/>
        <v>13.061753394394174</v>
      </c>
      <c r="T2328" s="38">
        <f t="shared" ca="1" si="442"/>
        <v>21.710820166378213</v>
      </c>
      <c r="U2328" s="38" t="str">
        <f t="shared" ca="1" si="443"/>
        <v>-</v>
      </c>
      <c r="V2328" s="38"/>
      <c r="W2328" s="38"/>
    </row>
    <row r="2329" spans="1:23" x14ac:dyDescent="0.35">
      <c r="A2329" s="2" t="str">
        <f>BASE_NOTAS[[#This Row],[Sigla]]&amp;BASE_NOTAS[[#This Row],[CÓDIGO]]</f>
        <v>BACH_DL</v>
      </c>
      <c r="B2329" s="2" t="s">
        <v>187</v>
      </c>
      <c r="C2329" s="4" t="s">
        <v>479</v>
      </c>
      <c r="D2329" s="2" t="s">
        <v>480</v>
      </c>
      <c r="E2329" s="38">
        <v>58.18138693705712</v>
      </c>
      <c r="F2329" s="2" t="s">
        <v>611</v>
      </c>
      <c r="G2329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53.689597174920436</v>
      </c>
      <c r="H232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29" s="38" t="str">
        <f t="shared" ca="1" si="432"/>
        <v>-</v>
      </c>
      <c r="K2329" s="38" t="str">
        <f t="shared" ca="1" si="433"/>
        <v>-</v>
      </c>
      <c r="L2329" s="38" t="str">
        <f t="shared" ca="1" si="434"/>
        <v>-</v>
      </c>
      <c r="M2329" s="38" t="str">
        <f t="shared" ca="1" si="435"/>
        <v>-</v>
      </c>
      <c r="N2329" s="38" t="str">
        <f t="shared" ca="1" si="436"/>
        <v>-</v>
      </c>
      <c r="O2329" s="38" t="str">
        <f t="shared" ca="1" si="437"/>
        <v>-</v>
      </c>
      <c r="P2329" s="38" t="str">
        <f t="shared" ca="1" si="438"/>
        <v>-</v>
      </c>
      <c r="Q2329" s="38">
        <f t="shared" ca="1" si="439"/>
        <v>14.441416893732963</v>
      </c>
      <c r="R2329" s="38">
        <f t="shared" ca="1" si="440"/>
        <v>35.91331269349844</v>
      </c>
      <c r="S2329" s="38">
        <f t="shared" ca="1" si="441"/>
        <v>58.18138693705712</v>
      </c>
      <c r="T2329" s="38">
        <f t="shared" ca="1" si="442"/>
        <v>53.689597174920436</v>
      </c>
      <c r="U2329" s="38" t="str">
        <f t="shared" ca="1" si="443"/>
        <v>-</v>
      </c>
      <c r="V2329" s="38"/>
      <c r="W2329" s="38"/>
    </row>
    <row r="2330" spans="1:23" x14ac:dyDescent="0.35">
      <c r="A2330" s="2" t="str">
        <f>BASE_NOTAS[[#This Row],[Sigla]]&amp;BASE_NOTAS[[#This Row],[CÓDIGO]]</f>
        <v>CECH_DL</v>
      </c>
      <c r="B2330" s="2" t="s">
        <v>188</v>
      </c>
      <c r="C2330" s="4" t="s">
        <v>479</v>
      </c>
      <c r="D2330" s="2" t="s">
        <v>480</v>
      </c>
      <c r="E2330" s="38">
        <v>40.236146935871211</v>
      </c>
      <c r="F2330" s="2" t="s">
        <v>611</v>
      </c>
      <c r="G2330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51.788463138032839</v>
      </c>
      <c r="H233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30" s="38" t="str">
        <f t="shared" ca="1" si="432"/>
        <v>-</v>
      </c>
      <c r="K2330" s="38" t="str">
        <f t="shared" ca="1" si="433"/>
        <v>-</v>
      </c>
      <c r="L2330" s="38" t="str">
        <f t="shared" ca="1" si="434"/>
        <v>-</v>
      </c>
      <c r="M2330" s="38" t="str">
        <f t="shared" ca="1" si="435"/>
        <v>-</v>
      </c>
      <c r="N2330" s="38" t="str">
        <f t="shared" ca="1" si="436"/>
        <v>-</v>
      </c>
      <c r="O2330" s="38" t="str">
        <f t="shared" ca="1" si="437"/>
        <v>-</v>
      </c>
      <c r="P2330" s="38" t="str">
        <f t="shared" ca="1" si="438"/>
        <v>-</v>
      </c>
      <c r="Q2330" s="38">
        <f t="shared" ca="1" si="439"/>
        <v>49.318801089918253</v>
      </c>
      <c r="R2330" s="38">
        <f t="shared" ca="1" si="440"/>
        <v>50.773993808049532</v>
      </c>
      <c r="S2330" s="38">
        <f t="shared" ca="1" si="441"/>
        <v>40.236146935871211</v>
      </c>
      <c r="T2330" s="38">
        <f t="shared" ca="1" si="442"/>
        <v>51.788463138032839</v>
      </c>
      <c r="U2330" s="38" t="str">
        <f t="shared" ca="1" si="443"/>
        <v>-</v>
      </c>
      <c r="V2330" s="38"/>
      <c r="W2330" s="38"/>
    </row>
    <row r="2331" spans="1:23" x14ac:dyDescent="0.35">
      <c r="A2331" s="2" t="str">
        <f>BASE_NOTAS[[#This Row],[Sigla]]&amp;BASE_NOTAS[[#This Row],[CÓDIGO]]</f>
        <v>DFCH_DL</v>
      </c>
      <c r="B2331" s="2" t="s">
        <v>189</v>
      </c>
      <c r="C2331" s="4" t="s">
        <v>479</v>
      </c>
      <c r="D2331" s="2" t="s">
        <v>480</v>
      </c>
      <c r="E2331" s="38">
        <v>8.389664680245474</v>
      </c>
      <c r="F2331" s="2" t="s">
        <v>611</v>
      </c>
      <c r="G2331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28.158253468600662</v>
      </c>
      <c r="H233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31" s="38" t="str">
        <f t="shared" ca="1" si="432"/>
        <v>-</v>
      </c>
      <c r="K2331" s="38" t="str">
        <f t="shared" ca="1" si="433"/>
        <v>-</v>
      </c>
      <c r="L2331" s="38" t="str">
        <f t="shared" ca="1" si="434"/>
        <v>-</v>
      </c>
      <c r="M2331" s="38" t="str">
        <f t="shared" ca="1" si="435"/>
        <v>-</v>
      </c>
      <c r="N2331" s="38" t="str">
        <f t="shared" ca="1" si="436"/>
        <v>-</v>
      </c>
      <c r="O2331" s="38" t="str">
        <f t="shared" ca="1" si="437"/>
        <v>-</v>
      </c>
      <c r="P2331" s="38" t="str">
        <f t="shared" ca="1" si="438"/>
        <v>-</v>
      </c>
      <c r="Q2331" s="38">
        <f t="shared" ca="1" si="439"/>
        <v>70.299727520435965</v>
      </c>
      <c r="R2331" s="38">
        <f t="shared" ca="1" si="440"/>
        <v>55.108359133126932</v>
      </c>
      <c r="S2331" s="38">
        <f t="shared" ca="1" si="441"/>
        <v>8.389664680245474</v>
      </c>
      <c r="T2331" s="38">
        <f t="shared" ca="1" si="442"/>
        <v>28.158253468600662</v>
      </c>
      <c r="U2331" s="38" t="str">
        <f t="shared" ca="1" si="443"/>
        <v>-</v>
      </c>
      <c r="V2331" s="38"/>
      <c r="W2331" s="38"/>
    </row>
    <row r="2332" spans="1:23" x14ac:dyDescent="0.35">
      <c r="A2332" s="2" t="str">
        <f>BASE_NOTAS[[#This Row],[Sigla]]&amp;BASE_NOTAS[[#This Row],[CÓDIGO]]</f>
        <v>ESCH_DL</v>
      </c>
      <c r="B2332" s="2" t="s">
        <v>183</v>
      </c>
      <c r="C2332" s="4" t="s">
        <v>479</v>
      </c>
      <c r="D2332" s="2" t="s">
        <v>480</v>
      </c>
      <c r="E2332" s="38">
        <v>51.342273100648242</v>
      </c>
      <c r="F2332" s="2" t="s">
        <v>611</v>
      </c>
      <c r="G2332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64.567288587033275</v>
      </c>
      <c r="H233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32" s="38" t="str">
        <f t="shared" ca="1" si="432"/>
        <v>-</v>
      </c>
      <c r="K2332" s="38" t="str">
        <f t="shared" ca="1" si="433"/>
        <v>-</v>
      </c>
      <c r="L2332" s="38" t="str">
        <f t="shared" ca="1" si="434"/>
        <v>-</v>
      </c>
      <c r="M2332" s="38" t="str">
        <f t="shared" ca="1" si="435"/>
        <v>-</v>
      </c>
      <c r="N2332" s="38" t="str">
        <f t="shared" ca="1" si="436"/>
        <v>-</v>
      </c>
      <c r="O2332" s="38" t="str">
        <f t="shared" ca="1" si="437"/>
        <v>-</v>
      </c>
      <c r="P2332" s="38" t="str">
        <f t="shared" ca="1" si="438"/>
        <v>-</v>
      </c>
      <c r="Q2332" s="38">
        <f t="shared" ca="1" si="439"/>
        <v>48.77384196185286</v>
      </c>
      <c r="R2332" s="38">
        <f t="shared" ca="1" si="440"/>
        <v>62.22910216718266</v>
      </c>
      <c r="S2332" s="38">
        <f t="shared" ca="1" si="441"/>
        <v>51.342273100648242</v>
      </c>
      <c r="T2332" s="38">
        <f t="shared" ca="1" si="442"/>
        <v>64.567288587033275</v>
      </c>
      <c r="U2332" s="38" t="str">
        <f t="shared" ca="1" si="443"/>
        <v>-</v>
      </c>
      <c r="V2332" s="38"/>
      <c r="W2332" s="38"/>
    </row>
    <row r="2333" spans="1:23" x14ac:dyDescent="0.35">
      <c r="A2333" s="2" t="str">
        <f>BASE_NOTAS[[#This Row],[Sigla]]&amp;BASE_NOTAS[[#This Row],[CÓDIGO]]</f>
        <v>GOCH_DL</v>
      </c>
      <c r="B2333" s="2" t="s">
        <v>190</v>
      </c>
      <c r="C2333" s="4" t="s">
        <v>479</v>
      </c>
      <c r="D2333" s="2" t="s">
        <v>480</v>
      </c>
      <c r="E2333" s="38">
        <v>78.790221607974871</v>
      </c>
      <c r="F2333" s="2" t="s">
        <v>611</v>
      </c>
      <c r="G2333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81.761225864312223</v>
      </c>
      <c r="H233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33" s="38" t="str">
        <f t="shared" ca="1" si="432"/>
        <v>-</v>
      </c>
      <c r="K2333" s="38" t="str">
        <f t="shared" ca="1" si="433"/>
        <v>-</v>
      </c>
      <c r="L2333" s="38" t="str">
        <f t="shared" ca="1" si="434"/>
        <v>-</v>
      </c>
      <c r="M2333" s="38" t="str">
        <f t="shared" ca="1" si="435"/>
        <v>-</v>
      </c>
      <c r="N2333" s="38" t="str">
        <f t="shared" ca="1" si="436"/>
        <v>-</v>
      </c>
      <c r="O2333" s="38" t="str">
        <f t="shared" ca="1" si="437"/>
        <v>-</v>
      </c>
      <c r="P2333" s="38" t="str">
        <f t="shared" ca="1" si="438"/>
        <v>-</v>
      </c>
      <c r="Q2333" s="38">
        <f t="shared" ca="1" si="439"/>
        <v>100</v>
      </c>
      <c r="R2333" s="38">
        <f t="shared" ca="1" si="440"/>
        <v>87.925696594427237</v>
      </c>
      <c r="S2333" s="38">
        <f t="shared" ca="1" si="441"/>
        <v>78.790221607974871</v>
      </c>
      <c r="T2333" s="38">
        <f t="shared" ca="1" si="442"/>
        <v>81.761225864312223</v>
      </c>
      <c r="U2333" s="38" t="str">
        <f t="shared" ca="1" si="443"/>
        <v>-</v>
      </c>
      <c r="V2333" s="38"/>
      <c r="W2333" s="38"/>
    </row>
    <row r="2334" spans="1:23" x14ac:dyDescent="0.35">
      <c r="A2334" s="2" t="str">
        <f>BASE_NOTAS[[#This Row],[Sigla]]&amp;BASE_NOTAS[[#This Row],[CÓDIGO]]</f>
        <v>MACH_DL</v>
      </c>
      <c r="B2334" s="2" t="s">
        <v>191</v>
      </c>
      <c r="C2334" s="4" t="s">
        <v>479</v>
      </c>
      <c r="D2334" s="2" t="s">
        <v>480</v>
      </c>
      <c r="E2334" s="38">
        <v>44.104374475985274</v>
      </c>
      <c r="F2334" s="2" t="s">
        <v>611</v>
      </c>
      <c r="G2334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48.767816877793514</v>
      </c>
      <c r="H233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34" s="38" t="str">
        <f t="shared" ca="1" si="432"/>
        <v>-</v>
      </c>
      <c r="K2334" s="38" t="str">
        <f t="shared" ca="1" si="433"/>
        <v>-</v>
      </c>
      <c r="L2334" s="38" t="str">
        <f t="shared" ca="1" si="434"/>
        <v>-</v>
      </c>
      <c r="M2334" s="38" t="str">
        <f t="shared" ca="1" si="435"/>
        <v>-</v>
      </c>
      <c r="N2334" s="38" t="str">
        <f t="shared" ca="1" si="436"/>
        <v>-</v>
      </c>
      <c r="O2334" s="38" t="str">
        <f t="shared" ca="1" si="437"/>
        <v>-</v>
      </c>
      <c r="P2334" s="38" t="str">
        <f t="shared" ca="1" si="438"/>
        <v>-</v>
      </c>
      <c r="Q2334" s="38">
        <f t="shared" ca="1" si="439"/>
        <v>53.678474114441407</v>
      </c>
      <c r="R2334" s="38">
        <f t="shared" ca="1" si="440"/>
        <v>60.990712074303403</v>
      </c>
      <c r="S2334" s="38">
        <f t="shared" ca="1" si="441"/>
        <v>44.104374475985274</v>
      </c>
      <c r="T2334" s="38">
        <f t="shared" ca="1" si="442"/>
        <v>48.767816877793514</v>
      </c>
      <c r="U2334" s="38" t="str">
        <f t="shared" ca="1" si="443"/>
        <v>-</v>
      </c>
      <c r="V2334" s="38"/>
      <c r="W2334" s="38"/>
    </row>
    <row r="2335" spans="1:23" x14ac:dyDescent="0.35">
      <c r="A2335" s="2" t="str">
        <f>BASE_NOTAS[[#This Row],[Sigla]]&amp;BASE_NOTAS[[#This Row],[CÓDIGO]]</f>
        <v>MTCH_DL</v>
      </c>
      <c r="B2335" s="2" t="s">
        <v>195</v>
      </c>
      <c r="C2335" s="4" t="s">
        <v>479</v>
      </c>
      <c r="D2335" s="2" t="s">
        <v>480</v>
      </c>
      <c r="E2335" s="38">
        <v>75.285846794468029</v>
      </c>
      <c r="F2335" s="2" t="s">
        <v>611</v>
      </c>
      <c r="G2335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95.345430182569373</v>
      </c>
      <c r="H233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35" s="38" t="str">
        <f t="shared" ca="1" si="432"/>
        <v>-</v>
      </c>
      <c r="K2335" s="38" t="str">
        <f t="shared" ca="1" si="433"/>
        <v>-</v>
      </c>
      <c r="L2335" s="38" t="str">
        <f t="shared" ca="1" si="434"/>
        <v>-</v>
      </c>
      <c r="M2335" s="38" t="str">
        <f t="shared" ca="1" si="435"/>
        <v>-</v>
      </c>
      <c r="N2335" s="38" t="str">
        <f t="shared" ca="1" si="436"/>
        <v>-</v>
      </c>
      <c r="O2335" s="38" t="str">
        <f t="shared" ca="1" si="437"/>
        <v>-</v>
      </c>
      <c r="P2335" s="38" t="str">
        <f t="shared" ca="1" si="438"/>
        <v>-</v>
      </c>
      <c r="Q2335" s="38">
        <f t="shared" ca="1" si="439"/>
        <v>67.574931880108977</v>
      </c>
      <c r="R2335" s="38">
        <f t="shared" ca="1" si="440"/>
        <v>51.083591331269346</v>
      </c>
      <c r="S2335" s="38">
        <f t="shared" ca="1" si="441"/>
        <v>75.285846794468029</v>
      </c>
      <c r="T2335" s="38">
        <f t="shared" ca="1" si="442"/>
        <v>95.345430182569373</v>
      </c>
      <c r="U2335" s="38" t="str">
        <f t="shared" ca="1" si="443"/>
        <v>-</v>
      </c>
      <c r="V2335" s="38"/>
      <c r="W2335" s="38"/>
    </row>
    <row r="2336" spans="1:23" x14ac:dyDescent="0.35">
      <c r="A2336" s="2" t="str">
        <f>BASE_NOTAS[[#This Row],[Sigla]]&amp;BASE_NOTAS[[#This Row],[CÓDIGO]]</f>
        <v>MSCH_DL</v>
      </c>
      <c r="B2336" s="2" t="s">
        <v>193</v>
      </c>
      <c r="C2336" s="4" t="s">
        <v>479</v>
      </c>
      <c r="D2336" s="2" t="s">
        <v>480</v>
      </c>
      <c r="E2336" s="38">
        <v>100</v>
      </c>
      <c r="F2336" s="2" t="s">
        <v>611</v>
      </c>
      <c r="G2336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94.01066383786501</v>
      </c>
      <c r="H233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36" s="38" t="str">
        <f t="shared" ca="1" si="432"/>
        <v>-</v>
      </c>
      <c r="K2336" s="38" t="str">
        <f t="shared" ca="1" si="433"/>
        <v>-</v>
      </c>
      <c r="L2336" s="38" t="str">
        <f t="shared" ca="1" si="434"/>
        <v>-</v>
      </c>
      <c r="M2336" s="38" t="str">
        <f t="shared" ca="1" si="435"/>
        <v>-</v>
      </c>
      <c r="N2336" s="38" t="str">
        <f t="shared" ca="1" si="436"/>
        <v>-</v>
      </c>
      <c r="O2336" s="38" t="str">
        <f t="shared" ca="1" si="437"/>
        <v>-</v>
      </c>
      <c r="P2336" s="38" t="str">
        <f t="shared" ca="1" si="438"/>
        <v>-</v>
      </c>
      <c r="Q2336" s="38">
        <f t="shared" ca="1" si="439"/>
        <v>84.196185286103542</v>
      </c>
      <c r="R2336" s="38">
        <f t="shared" ca="1" si="440"/>
        <v>89.473684210526315</v>
      </c>
      <c r="S2336" s="38">
        <f t="shared" ca="1" si="441"/>
        <v>100</v>
      </c>
      <c r="T2336" s="38">
        <f t="shared" ca="1" si="442"/>
        <v>94.01066383786501</v>
      </c>
      <c r="U2336" s="38" t="str">
        <f t="shared" ca="1" si="443"/>
        <v>-</v>
      </c>
      <c r="V2336" s="38"/>
      <c r="W2336" s="38"/>
    </row>
    <row r="2337" spans="1:23" x14ac:dyDescent="0.35">
      <c r="A2337" s="2" t="str">
        <f>BASE_NOTAS[[#This Row],[Sigla]]&amp;BASE_NOTAS[[#This Row],[CÓDIGO]]</f>
        <v>MGCH_DL</v>
      </c>
      <c r="B2337" s="2" t="s">
        <v>192</v>
      </c>
      <c r="C2337" s="4" t="s">
        <v>479</v>
      </c>
      <c r="D2337" s="2" t="s">
        <v>480</v>
      </c>
      <c r="E2337" s="38">
        <v>72.156008182869343</v>
      </c>
      <c r="F2337" s="2" t="s">
        <v>611</v>
      </c>
      <c r="G2337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77.209950566354053</v>
      </c>
      <c r="H233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37" s="38" t="str">
        <f t="shared" ca="1" si="432"/>
        <v>-</v>
      </c>
      <c r="K2337" s="38" t="str">
        <f t="shared" ca="1" si="433"/>
        <v>-</v>
      </c>
      <c r="L2337" s="38" t="str">
        <f t="shared" ca="1" si="434"/>
        <v>-</v>
      </c>
      <c r="M2337" s="38" t="str">
        <f t="shared" ca="1" si="435"/>
        <v>-</v>
      </c>
      <c r="N2337" s="38" t="str">
        <f t="shared" ca="1" si="436"/>
        <v>-</v>
      </c>
      <c r="O2337" s="38" t="str">
        <f t="shared" ca="1" si="437"/>
        <v>-</v>
      </c>
      <c r="P2337" s="38" t="str">
        <f t="shared" ca="1" si="438"/>
        <v>-</v>
      </c>
      <c r="Q2337" s="38">
        <f t="shared" ca="1" si="439"/>
        <v>84.196185286103542</v>
      </c>
      <c r="R2337" s="38">
        <f t="shared" ca="1" si="440"/>
        <v>90.712074303405572</v>
      </c>
      <c r="S2337" s="38">
        <f t="shared" ca="1" si="441"/>
        <v>72.156008182869343</v>
      </c>
      <c r="T2337" s="38">
        <f t="shared" ca="1" si="442"/>
        <v>77.209950566354053</v>
      </c>
      <c r="U2337" s="38" t="str">
        <f t="shared" ca="1" si="443"/>
        <v>-</v>
      </c>
      <c r="V2337" s="38"/>
      <c r="W2337" s="38"/>
    </row>
    <row r="2338" spans="1:23" x14ac:dyDescent="0.35">
      <c r="A2338" s="2" t="str">
        <f>BASE_NOTAS[[#This Row],[Sigla]]&amp;BASE_NOTAS[[#This Row],[CÓDIGO]]</f>
        <v>PACH_DL</v>
      </c>
      <c r="B2338" s="2" t="s">
        <v>196</v>
      </c>
      <c r="C2338" s="4" t="s">
        <v>479</v>
      </c>
      <c r="D2338" s="2" t="s">
        <v>480</v>
      </c>
      <c r="E2338" s="38">
        <v>86.765098283376318</v>
      </c>
      <c r="F2338" s="2" t="s">
        <v>611</v>
      </c>
      <c r="G2338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94.86628328959857</v>
      </c>
      <c r="H233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38" s="38" t="str">
        <f t="shared" ca="1" si="432"/>
        <v>-</v>
      </c>
      <c r="K2338" s="38" t="str">
        <f t="shared" ca="1" si="433"/>
        <v>-</v>
      </c>
      <c r="L2338" s="38" t="str">
        <f t="shared" ca="1" si="434"/>
        <v>-</v>
      </c>
      <c r="M2338" s="38" t="str">
        <f t="shared" ca="1" si="435"/>
        <v>-</v>
      </c>
      <c r="N2338" s="38" t="str">
        <f t="shared" ca="1" si="436"/>
        <v>-</v>
      </c>
      <c r="O2338" s="38" t="str">
        <f t="shared" ca="1" si="437"/>
        <v>-</v>
      </c>
      <c r="P2338" s="38" t="str">
        <f t="shared" ca="1" si="438"/>
        <v>-</v>
      </c>
      <c r="Q2338" s="38">
        <f t="shared" ca="1" si="439"/>
        <v>86.648501362397823</v>
      </c>
      <c r="R2338" s="38">
        <f t="shared" ca="1" si="440"/>
        <v>99.690402476780193</v>
      </c>
      <c r="S2338" s="38">
        <f t="shared" ca="1" si="441"/>
        <v>86.765098283376318</v>
      </c>
      <c r="T2338" s="38">
        <f t="shared" ca="1" si="442"/>
        <v>94.86628328959857</v>
      </c>
      <c r="U2338" s="38" t="str">
        <f t="shared" ca="1" si="443"/>
        <v>-</v>
      </c>
      <c r="V2338" s="38"/>
      <c r="W2338" s="38"/>
    </row>
    <row r="2339" spans="1:23" x14ac:dyDescent="0.35">
      <c r="A2339" s="2" t="str">
        <f>BASE_NOTAS[[#This Row],[Sigla]]&amp;BASE_NOTAS[[#This Row],[CÓDIGO]]</f>
        <v>PBCH_DL</v>
      </c>
      <c r="B2339" s="2" t="s">
        <v>197</v>
      </c>
      <c r="C2339" s="4" t="s">
        <v>479</v>
      </c>
      <c r="D2339" s="2" t="s">
        <v>480</v>
      </c>
      <c r="E2339" s="38">
        <v>45.623709723477056</v>
      </c>
      <c r="F2339" s="2" t="s">
        <v>611</v>
      </c>
      <c r="G2339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57.401781082623742</v>
      </c>
      <c r="H233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39" s="38" t="str">
        <f t="shared" ca="1" si="432"/>
        <v>-</v>
      </c>
      <c r="K2339" s="38" t="str">
        <f t="shared" ca="1" si="433"/>
        <v>-</v>
      </c>
      <c r="L2339" s="38" t="str">
        <f t="shared" ca="1" si="434"/>
        <v>-</v>
      </c>
      <c r="M2339" s="38" t="str">
        <f t="shared" ca="1" si="435"/>
        <v>-</v>
      </c>
      <c r="N2339" s="38" t="str">
        <f t="shared" ca="1" si="436"/>
        <v>-</v>
      </c>
      <c r="O2339" s="38" t="str">
        <f t="shared" ca="1" si="437"/>
        <v>-</v>
      </c>
      <c r="P2339" s="38" t="str">
        <f t="shared" ca="1" si="438"/>
        <v>-</v>
      </c>
      <c r="Q2339" s="38">
        <f t="shared" ca="1" si="439"/>
        <v>33.242506811989088</v>
      </c>
      <c r="R2339" s="38">
        <f t="shared" ca="1" si="440"/>
        <v>34.674922600619183</v>
      </c>
      <c r="S2339" s="38">
        <f t="shared" ca="1" si="441"/>
        <v>45.623709723477056</v>
      </c>
      <c r="T2339" s="38">
        <f t="shared" ca="1" si="442"/>
        <v>57.401781082623742</v>
      </c>
      <c r="U2339" s="38" t="str">
        <f t="shared" ca="1" si="443"/>
        <v>-</v>
      </c>
      <c r="V2339" s="38"/>
      <c r="W2339" s="38"/>
    </row>
    <row r="2340" spans="1:23" x14ac:dyDescent="0.35">
      <c r="A2340" s="2" t="str">
        <f>BASE_NOTAS[[#This Row],[Sigla]]&amp;BASE_NOTAS[[#This Row],[CÓDIGO]]</f>
        <v>PRCH_DL</v>
      </c>
      <c r="B2340" s="2" t="s">
        <v>200</v>
      </c>
      <c r="C2340" s="4" t="s">
        <v>479</v>
      </c>
      <c r="D2340" s="2" t="s">
        <v>480</v>
      </c>
      <c r="E2340" s="38">
        <v>59.781318084434837</v>
      </c>
      <c r="F2340" s="2" t="s">
        <v>611</v>
      </c>
      <c r="G2340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82.453540609327149</v>
      </c>
      <c r="H234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40" s="38" t="str">
        <f t="shared" ca="1" si="432"/>
        <v>-</v>
      </c>
      <c r="K2340" s="38" t="str">
        <f t="shared" ca="1" si="433"/>
        <v>-</v>
      </c>
      <c r="L2340" s="38" t="str">
        <f t="shared" ca="1" si="434"/>
        <v>-</v>
      </c>
      <c r="M2340" s="38" t="str">
        <f t="shared" ca="1" si="435"/>
        <v>-</v>
      </c>
      <c r="N2340" s="38" t="str">
        <f t="shared" ca="1" si="436"/>
        <v>-</v>
      </c>
      <c r="O2340" s="38" t="str">
        <f t="shared" ca="1" si="437"/>
        <v>-</v>
      </c>
      <c r="P2340" s="38" t="str">
        <f t="shared" ca="1" si="438"/>
        <v>-</v>
      </c>
      <c r="Q2340" s="38">
        <f t="shared" ca="1" si="439"/>
        <v>64.305177111716617</v>
      </c>
      <c r="R2340" s="38">
        <f t="shared" ca="1" si="440"/>
        <v>71.517027863777088</v>
      </c>
      <c r="S2340" s="38">
        <f t="shared" ca="1" si="441"/>
        <v>59.781318084434837</v>
      </c>
      <c r="T2340" s="38">
        <f t="shared" ca="1" si="442"/>
        <v>82.453540609327149</v>
      </c>
      <c r="U2340" s="38" t="str">
        <f t="shared" ca="1" si="443"/>
        <v>-</v>
      </c>
      <c r="V2340" s="38"/>
      <c r="W2340" s="38"/>
    </row>
    <row r="2341" spans="1:23" x14ac:dyDescent="0.35">
      <c r="A2341" s="2" t="str">
        <f>BASE_NOTAS[[#This Row],[Sigla]]&amp;BASE_NOTAS[[#This Row],[CÓDIGO]]</f>
        <v>PECH_DL</v>
      </c>
      <c r="B2341" s="2" t="s">
        <v>198</v>
      </c>
      <c r="C2341" s="4" t="s">
        <v>479</v>
      </c>
      <c r="D2341" s="2" t="s">
        <v>480</v>
      </c>
      <c r="E2341" s="38">
        <v>23.605206202377786</v>
      </c>
      <c r="F2341" s="2" t="s">
        <v>611</v>
      </c>
      <c r="G2341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24.537169666776819</v>
      </c>
      <c r="H234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41" s="38" t="str">
        <f t="shared" ca="1" si="432"/>
        <v>-</v>
      </c>
      <c r="K2341" s="38" t="str">
        <f t="shared" ca="1" si="433"/>
        <v>-</v>
      </c>
      <c r="L2341" s="38" t="str">
        <f t="shared" ca="1" si="434"/>
        <v>-</v>
      </c>
      <c r="M2341" s="38" t="str">
        <f t="shared" ca="1" si="435"/>
        <v>-</v>
      </c>
      <c r="N2341" s="38" t="str">
        <f t="shared" ca="1" si="436"/>
        <v>-</v>
      </c>
      <c r="O2341" s="38" t="str">
        <f t="shared" ca="1" si="437"/>
        <v>-</v>
      </c>
      <c r="P2341" s="38" t="str">
        <f t="shared" ca="1" si="438"/>
        <v>-</v>
      </c>
      <c r="Q2341" s="38">
        <f t="shared" ca="1" si="439"/>
        <v>14.986376021798364</v>
      </c>
      <c r="R2341" s="38">
        <f t="shared" ca="1" si="440"/>
        <v>20.12383900928792</v>
      </c>
      <c r="S2341" s="38">
        <f t="shared" ca="1" si="441"/>
        <v>23.605206202377786</v>
      </c>
      <c r="T2341" s="38">
        <f t="shared" ca="1" si="442"/>
        <v>24.537169666776819</v>
      </c>
      <c r="U2341" s="38" t="str">
        <f t="shared" ca="1" si="443"/>
        <v>-</v>
      </c>
      <c r="V2341" s="38"/>
      <c r="W2341" s="38"/>
    </row>
    <row r="2342" spans="1:23" x14ac:dyDescent="0.35">
      <c r="A2342" s="2" t="str">
        <f>BASE_NOTAS[[#This Row],[Sigla]]&amp;BASE_NOTAS[[#This Row],[CÓDIGO]]</f>
        <v>PICH_DL</v>
      </c>
      <c r="B2342" s="2" t="s">
        <v>199</v>
      </c>
      <c r="C2342" s="4" t="s">
        <v>479</v>
      </c>
      <c r="D2342" s="2" t="s">
        <v>480</v>
      </c>
      <c r="E2342" s="38">
        <v>92.89236759662802</v>
      </c>
      <c r="F2342" s="2" t="s">
        <v>611</v>
      </c>
      <c r="G2342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234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42" s="38" t="str">
        <f t="shared" ca="1" si="432"/>
        <v>-</v>
      </c>
      <c r="K2342" s="38" t="str">
        <f t="shared" ca="1" si="433"/>
        <v>-</v>
      </c>
      <c r="L2342" s="38" t="str">
        <f t="shared" ca="1" si="434"/>
        <v>-</v>
      </c>
      <c r="M2342" s="38" t="str">
        <f t="shared" ca="1" si="435"/>
        <v>-</v>
      </c>
      <c r="N2342" s="38" t="str">
        <f t="shared" ca="1" si="436"/>
        <v>-</v>
      </c>
      <c r="O2342" s="38" t="str">
        <f t="shared" ca="1" si="437"/>
        <v>-</v>
      </c>
      <c r="P2342" s="38" t="str">
        <f t="shared" ca="1" si="438"/>
        <v>-</v>
      </c>
      <c r="Q2342" s="38">
        <f t="shared" ca="1" si="439"/>
        <v>88.010899182561303</v>
      </c>
      <c r="R2342" s="38">
        <f t="shared" ca="1" si="440"/>
        <v>100</v>
      </c>
      <c r="S2342" s="38">
        <f t="shared" ca="1" si="441"/>
        <v>92.89236759662802</v>
      </c>
      <c r="T2342" s="38">
        <f t="shared" ca="1" si="442"/>
        <v>100</v>
      </c>
      <c r="U2342" s="38" t="str">
        <f t="shared" ca="1" si="443"/>
        <v>-</v>
      </c>
      <c r="V2342" s="38"/>
      <c r="W2342" s="38"/>
    </row>
    <row r="2343" spans="1:23" x14ac:dyDescent="0.35">
      <c r="A2343" s="2" t="str">
        <f>BASE_NOTAS[[#This Row],[Sigla]]&amp;BASE_NOTAS[[#This Row],[CÓDIGO]]</f>
        <v>RJCH_DL</v>
      </c>
      <c r="B2343" s="2" t="s">
        <v>201</v>
      </c>
      <c r="C2343" s="4" t="s">
        <v>479</v>
      </c>
      <c r="D2343" s="2" t="s">
        <v>480</v>
      </c>
      <c r="E2343" s="38">
        <v>0</v>
      </c>
      <c r="F2343" s="2" t="s">
        <v>611</v>
      </c>
      <c r="G2343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234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43" s="38" t="str">
        <f t="shared" ca="1" si="432"/>
        <v>-</v>
      </c>
      <c r="K2343" s="38" t="str">
        <f t="shared" ca="1" si="433"/>
        <v>-</v>
      </c>
      <c r="L2343" s="38" t="str">
        <f t="shared" ca="1" si="434"/>
        <v>-</v>
      </c>
      <c r="M2343" s="38" t="str">
        <f t="shared" ca="1" si="435"/>
        <v>-</v>
      </c>
      <c r="N2343" s="38" t="str">
        <f t="shared" ca="1" si="436"/>
        <v>-</v>
      </c>
      <c r="O2343" s="38" t="str">
        <f t="shared" ca="1" si="437"/>
        <v>-</v>
      </c>
      <c r="P2343" s="38" t="str">
        <f t="shared" ca="1" si="438"/>
        <v>-</v>
      </c>
      <c r="Q2343" s="38">
        <f t="shared" ca="1" si="439"/>
        <v>0</v>
      </c>
      <c r="R2343" s="38">
        <f t="shared" ca="1" si="440"/>
        <v>4.0247678018575783</v>
      </c>
      <c r="S2343" s="38">
        <f t="shared" ca="1" si="441"/>
        <v>0</v>
      </c>
      <c r="T2343" s="38">
        <f t="shared" ca="1" si="442"/>
        <v>0</v>
      </c>
      <c r="U2343" s="38" t="str">
        <f t="shared" ca="1" si="443"/>
        <v>-</v>
      </c>
      <c r="V2343" s="38"/>
      <c r="W2343" s="38"/>
    </row>
    <row r="2344" spans="1:23" x14ac:dyDescent="0.35">
      <c r="A2344" s="2" t="str">
        <f>BASE_NOTAS[[#This Row],[Sigla]]&amp;BASE_NOTAS[[#This Row],[CÓDIGO]]</f>
        <v>RNCH_DL</v>
      </c>
      <c r="B2344" s="2" t="s">
        <v>202</v>
      </c>
      <c r="C2344" s="4" t="s">
        <v>479</v>
      </c>
      <c r="D2344" s="2" t="s">
        <v>480</v>
      </c>
      <c r="E2344" s="38">
        <v>2.9601549317629008</v>
      </c>
      <c r="F2344" s="2" t="s">
        <v>611</v>
      </c>
      <c r="G2344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32.228162238925023</v>
      </c>
      <c r="H234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44" s="38" t="str">
        <f t="shared" ca="1" si="432"/>
        <v>-</v>
      </c>
      <c r="K2344" s="38" t="str">
        <f t="shared" ca="1" si="433"/>
        <v>-</v>
      </c>
      <c r="L2344" s="38" t="str">
        <f t="shared" ca="1" si="434"/>
        <v>-</v>
      </c>
      <c r="M2344" s="38" t="str">
        <f t="shared" ca="1" si="435"/>
        <v>-</v>
      </c>
      <c r="N2344" s="38" t="str">
        <f t="shared" ca="1" si="436"/>
        <v>-</v>
      </c>
      <c r="O2344" s="38" t="str">
        <f t="shared" ca="1" si="437"/>
        <v>-</v>
      </c>
      <c r="P2344" s="38" t="str">
        <f t="shared" ca="1" si="438"/>
        <v>-</v>
      </c>
      <c r="Q2344" s="38">
        <f t="shared" ca="1" si="439"/>
        <v>57.765667574931875</v>
      </c>
      <c r="R2344" s="38">
        <f t="shared" ca="1" si="440"/>
        <v>36.842105263157897</v>
      </c>
      <c r="S2344" s="38">
        <f t="shared" ca="1" si="441"/>
        <v>2.9601549317629008</v>
      </c>
      <c r="T2344" s="38">
        <f t="shared" ca="1" si="442"/>
        <v>32.228162238925023</v>
      </c>
      <c r="U2344" s="38" t="str">
        <f t="shared" ca="1" si="443"/>
        <v>-</v>
      </c>
      <c r="V2344" s="38"/>
      <c r="W2344" s="38"/>
    </row>
    <row r="2345" spans="1:23" x14ac:dyDescent="0.35">
      <c r="A2345" s="2" t="str">
        <f>BASE_NOTAS[[#This Row],[Sigla]]&amp;BASE_NOTAS[[#This Row],[CÓDIGO]]</f>
        <v>RSCH_DL</v>
      </c>
      <c r="B2345" s="2" t="s">
        <v>205</v>
      </c>
      <c r="C2345" s="4" t="s">
        <v>479</v>
      </c>
      <c r="D2345" s="2" t="s">
        <v>480</v>
      </c>
      <c r="E2345" s="38">
        <v>74.357377924041629</v>
      </c>
      <c r="F2345" s="2" t="s">
        <v>611</v>
      </c>
      <c r="G2345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67.927347713183508</v>
      </c>
      <c r="H234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45" s="38" t="str">
        <f t="shared" ca="1" si="432"/>
        <v>-</v>
      </c>
      <c r="K2345" s="38" t="str">
        <f t="shared" ca="1" si="433"/>
        <v>-</v>
      </c>
      <c r="L2345" s="38" t="str">
        <f t="shared" ca="1" si="434"/>
        <v>-</v>
      </c>
      <c r="M2345" s="38" t="str">
        <f t="shared" ca="1" si="435"/>
        <v>-</v>
      </c>
      <c r="N2345" s="38" t="str">
        <f t="shared" ca="1" si="436"/>
        <v>-</v>
      </c>
      <c r="O2345" s="38" t="str">
        <f t="shared" ca="1" si="437"/>
        <v>-</v>
      </c>
      <c r="P2345" s="38" t="str">
        <f t="shared" ca="1" si="438"/>
        <v>-</v>
      </c>
      <c r="Q2345" s="38">
        <f t="shared" ca="1" si="439"/>
        <v>63.487738419618523</v>
      </c>
      <c r="R2345" s="38">
        <f t="shared" ca="1" si="440"/>
        <v>67.801857585139317</v>
      </c>
      <c r="S2345" s="38">
        <f t="shared" ca="1" si="441"/>
        <v>74.357377924041629</v>
      </c>
      <c r="T2345" s="38">
        <f t="shared" ca="1" si="442"/>
        <v>67.927347713183508</v>
      </c>
      <c r="U2345" s="38" t="str">
        <f t="shared" ca="1" si="443"/>
        <v>-</v>
      </c>
      <c r="V2345" s="38"/>
      <c r="W2345" s="38"/>
    </row>
    <row r="2346" spans="1:23" x14ac:dyDescent="0.35">
      <c r="A2346" s="2" t="str">
        <f>BASE_NOTAS[[#This Row],[Sigla]]&amp;BASE_NOTAS[[#This Row],[CÓDIGO]]</f>
        <v>ROCH_DL</v>
      </c>
      <c r="B2346" s="2" t="s">
        <v>203</v>
      </c>
      <c r="C2346" s="4" t="s">
        <v>479</v>
      </c>
      <c r="D2346" s="2" t="s">
        <v>480</v>
      </c>
      <c r="E2346" s="38">
        <v>74.357377924041629</v>
      </c>
      <c r="F2346" s="2" t="s">
        <v>611</v>
      </c>
      <c r="G2346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51.107459900938771</v>
      </c>
      <c r="H234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46" s="38" t="str">
        <f t="shared" ca="1" si="432"/>
        <v>-</v>
      </c>
      <c r="K2346" s="38" t="str">
        <f t="shared" ca="1" si="433"/>
        <v>-</v>
      </c>
      <c r="L2346" s="38" t="str">
        <f t="shared" ca="1" si="434"/>
        <v>-</v>
      </c>
      <c r="M2346" s="38" t="str">
        <f t="shared" ca="1" si="435"/>
        <v>-</v>
      </c>
      <c r="N2346" s="38" t="str">
        <f t="shared" ca="1" si="436"/>
        <v>-</v>
      </c>
      <c r="O2346" s="38" t="str">
        <f t="shared" ca="1" si="437"/>
        <v>-</v>
      </c>
      <c r="P2346" s="38" t="str">
        <f t="shared" ca="1" si="438"/>
        <v>-</v>
      </c>
      <c r="Q2346" s="38">
        <f t="shared" ca="1" si="439"/>
        <v>69.482288828337872</v>
      </c>
      <c r="R2346" s="38">
        <f t="shared" ca="1" si="440"/>
        <v>0</v>
      </c>
      <c r="S2346" s="38">
        <f t="shared" ca="1" si="441"/>
        <v>74.357377924041629</v>
      </c>
      <c r="T2346" s="38">
        <f t="shared" ca="1" si="442"/>
        <v>51.107459900938771</v>
      </c>
      <c r="U2346" s="38" t="str">
        <f t="shared" ca="1" si="443"/>
        <v>-</v>
      </c>
      <c r="V2346" s="38"/>
      <c r="W2346" s="38"/>
    </row>
    <row r="2347" spans="1:23" x14ac:dyDescent="0.35">
      <c r="A2347" s="2" t="str">
        <f>BASE_NOTAS[[#This Row],[Sigla]]&amp;BASE_NOTAS[[#This Row],[CÓDIGO]]</f>
        <v>RRCH_DL</v>
      </c>
      <c r="B2347" s="2" t="s">
        <v>204</v>
      </c>
      <c r="C2347" s="4" t="s">
        <v>479</v>
      </c>
      <c r="D2347" s="2" t="s">
        <v>480</v>
      </c>
      <c r="E2347" s="38">
        <v>83.456372854220405</v>
      </c>
      <c r="F2347" s="2" t="s">
        <v>611</v>
      </c>
      <c r="G2347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73.989168667299424</v>
      </c>
      <c r="H234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47" s="38" t="str">
        <f t="shared" ca="1" si="432"/>
        <v>-</v>
      </c>
      <c r="K2347" s="38" t="str">
        <f t="shared" ca="1" si="433"/>
        <v>-</v>
      </c>
      <c r="L2347" s="38" t="str">
        <f t="shared" ca="1" si="434"/>
        <v>-</v>
      </c>
      <c r="M2347" s="38" t="str">
        <f t="shared" ca="1" si="435"/>
        <v>-</v>
      </c>
      <c r="N2347" s="38" t="str">
        <f t="shared" ca="1" si="436"/>
        <v>-</v>
      </c>
      <c r="O2347" s="38" t="str">
        <f t="shared" ca="1" si="437"/>
        <v>-</v>
      </c>
      <c r="P2347" s="38" t="str">
        <f t="shared" ca="1" si="438"/>
        <v>-</v>
      </c>
      <c r="Q2347" s="38">
        <f t="shared" ca="1" si="439"/>
        <v>85.013623978201636</v>
      </c>
      <c r="R2347" s="38">
        <f t="shared" ca="1" si="440"/>
        <v>70.588235294117652</v>
      </c>
      <c r="S2347" s="38">
        <f t="shared" ca="1" si="441"/>
        <v>83.456372854220405</v>
      </c>
      <c r="T2347" s="38">
        <f t="shared" ca="1" si="442"/>
        <v>73.989168667299424</v>
      </c>
      <c r="U2347" s="38" t="str">
        <f t="shared" ca="1" si="443"/>
        <v>-</v>
      </c>
      <c r="V2347" s="38"/>
      <c r="W2347" s="38"/>
    </row>
    <row r="2348" spans="1:23" x14ac:dyDescent="0.35">
      <c r="A2348" s="2" t="str">
        <f>BASE_NOTAS[[#This Row],[Sigla]]&amp;BASE_NOTAS[[#This Row],[CÓDIGO]]</f>
        <v>SCCH_DL</v>
      </c>
      <c r="B2348" s="2" t="s">
        <v>194</v>
      </c>
      <c r="C2348" s="4" t="s">
        <v>479</v>
      </c>
      <c r="D2348" s="2" t="s">
        <v>480</v>
      </c>
      <c r="E2348" s="38">
        <v>75.155535374057308</v>
      </c>
      <c r="F2348" s="2" t="s">
        <v>611</v>
      </c>
      <c r="G2348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78.842864466224412</v>
      </c>
      <c r="H234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48" s="38" t="str">
        <f t="shared" ca="1" si="432"/>
        <v>-</v>
      </c>
      <c r="K2348" s="38" t="str">
        <f t="shared" ca="1" si="433"/>
        <v>-</v>
      </c>
      <c r="L2348" s="38" t="str">
        <f t="shared" ca="1" si="434"/>
        <v>-</v>
      </c>
      <c r="M2348" s="38" t="str">
        <f t="shared" ca="1" si="435"/>
        <v>-</v>
      </c>
      <c r="N2348" s="38" t="str">
        <f t="shared" ca="1" si="436"/>
        <v>-</v>
      </c>
      <c r="O2348" s="38" t="str">
        <f t="shared" ca="1" si="437"/>
        <v>-</v>
      </c>
      <c r="P2348" s="38" t="str">
        <f t="shared" ca="1" si="438"/>
        <v>-</v>
      </c>
      <c r="Q2348" s="38">
        <f t="shared" ca="1" si="439"/>
        <v>75.749318801089913</v>
      </c>
      <c r="R2348" s="38">
        <f t="shared" ca="1" si="440"/>
        <v>82.662538699690401</v>
      </c>
      <c r="S2348" s="38">
        <f t="shared" ca="1" si="441"/>
        <v>75.155535374057308</v>
      </c>
      <c r="T2348" s="38">
        <f t="shared" ca="1" si="442"/>
        <v>78.842864466224412</v>
      </c>
      <c r="U2348" s="38" t="str">
        <f t="shared" ca="1" si="443"/>
        <v>-</v>
      </c>
      <c r="V2348" s="38"/>
      <c r="W2348" s="38"/>
    </row>
    <row r="2349" spans="1:23" x14ac:dyDescent="0.35">
      <c r="A2349" s="2" t="str">
        <f>BASE_NOTAS[[#This Row],[Sigla]]&amp;BASE_NOTAS[[#This Row],[CÓDIGO]]</f>
        <v>SPCH_DL</v>
      </c>
      <c r="B2349" s="2" t="s">
        <v>186</v>
      </c>
      <c r="C2349" s="4" t="s">
        <v>479</v>
      </c>
      <c r="D2349" s="2" t="s">
        <v>480</v>
      </c>
      <c r="E2349" s="38">
        <v>49.691427812111201</v>
      </c>
      <c r="F2349" s="2" t="s">
        <v>611</v>
      </c>
      <c r="G2349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42.470181220567483</v>
      </c>
      <c r="H234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49" s="38" t="str">
        <f t="shared" ca="1" si="432"/>
        <v>-</v>
      </c>
      <c r="K2349" s="38" t="str">
        <f t="shared" ca="1" si="433"/>
        <v>-</v>
      </c>
      <c r="L2349" s="38" t="str">
        <f t="shared" ca="1" si="434"/>
        <v>-</v>
      </c>
      <c r="M2349" s="38" t="str">
        <f t="shared" ca="1" si="435"/>
        <v>-</v>
      </c>
      <c r="N2349" s="38" t="str">
        <f t="shared" ca="1" si="436"/>
        <v>-</v>
      </c>
      <c r="O2349" s="38" t="str">
        <f t="shared" ca="1" si="437"/>
        <v>-</v>
      </c>
      <c r="P2349" s="38" t="str">
        <f t="shared" ca="1" si="438"/>
        <v>-</v>
      </c>
      <c r="Q2349" s="38">
        <f t="shared" ca="1" si="439"/>
        <v>51.226158038147133</v>
      </c>
      <c r="R2349" s="38">
        <f t="shared" ca="1" si="440"/>
        <v>59.752321981424146</v>
      </c>
      <c r="S2349" s="38">
        <f t="shared" ca="1" si="441"/>
        <v>49.691427812111201</v>
      </c>
      <c r="T2349" s="38">
        <f t="shared" ca="1" si="442"/>
        <v>42.470181220567483</v>
      </c>
      <c r="U2349" s="38" t="str">
        <f t="shared" ca="1" si="443"/>
        <v>-</v>
      </c>
      <c r="V2349" s="38"/>
      <c r="W2349" s="38"/>
    </row>
    <row r="2350" spans="1:23" x14ac:dyDescent="0.35">
      <c r="A2350" s="2" t="str">
        <f>BASE_NOTAS[[#This Row],[Sigla]]&amp;BASE_NOTAS[[#This Row],[CÓDIGO]]</f>
        <v>SECH_DL</v>
      </c>
      <c r="B2350" s="2" t="s">
        <v>206</v>
      </c>
      <c r="C2350" s="4" t="s">
        <v>479</v>
      </c>
      <c r="D2350" s="2" t="s">
        <v>480</v>
      </c>
      <c r="E2350" s="38">
        <v>19.182621432532017</v>
      </c>
      <c r="F2350" s="2" t="s">
        <v>611</v>
      </c>
      <c r="G2350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29.839204957847144</v>
      </c>
      <c r="H235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50" s="38" t="str">
        <f t="shared" ca="1" si="432"/>
        <v>-</v>
      </c>
      <c r="K2350" s="38" t="str">
        <f t="shared" ca="1" si="433"/>
        <v>-</v>
      </c>
      <c r="L2350" s="38" t="str">
        <f t="shared" ca="1" si="434"/>
        <v>-</v>
      </c>
      <c r="M2350" s="38" t="str">
        <f t="shared" ca="1" si="435"/>
        <v>-</v>
      </c>
      <c r="N2350" s="38" t="str">
        <f t="shared" ca="1" si="436"/>
        <v>-</v>
      </c>
      <c r="O2350" s="38" t="str">
        <f t="shared" ca="1" si="437"/>
        <v>-</v>
      </c>
      <c r="P2350" s="38" t="str">
        <f t="shared" ca="1" si="438"/>
        <v>-</v>
      </c>
      <c r="Q2350" s="38">
        <f t="shared" ca="1" si="439"/>
        <v>49.046321525885553</v>
      </c>
      <c r="R2350" s="38">
        <f t="shared" ca="1" si="440"/>
        <v>16.718266253869956</v>
      </c>
      <c r="S2350" s="38">
        <f t="shared" ca="1" si="441"/>
        <v>19.182621432532017</v>
      </c>
      <c r="T2350" s="38">
        <f t="shared" ca="1" si="442"/>
        <v>29.839204957847144</v>
      </c>
      <c r="U2350" s="38" t="str">
        <f t="shared" ca="1" si="443"/>
        <v>-</v>
      </c>
      <c r="V2350" s="38"/>
      <c r="W2350" s="38"/>
    </row>
    <row r="2351" spans="1:23" x14ac:dyDescent="0.35">
      <c r="A2351" s="2" t="str">
        <f>BASE_NOTAS[[#This Row],[Sigla]]&amp;BASE_NOTAS[[#This Row],[CÓDIGO]]</f>
        <v>TOCH_DL</v>
      </c>
      <c r="B2351" s="2" t="s">
        <v>185</v>
      </c>
      <c r="C2351" s="4" t="s">
        <v>479</v>
      </c>
      <c r="D2351" s="2" t="s">
        <v>480</v>
      </c>
      <c r="E2351" s="38">
        <v>59.192386373743666</v>
      </c>
      <c r="F2351" s="2" t="s">
        <v>611</v>
      </c>
      <c r="G2351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90.977103963536877</v>
      </c>
      <c r="H235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51" s="38" t="str">
        <f t="shared" ca="1" si="432"/>
        <v>-</v>
      </c>
      <c r="K2351" s="38" t="str">
        <f t="shared" ca="1" si="433"/>
        <v>-</v>
      </c>
      <c r="L2351" s="38" t="str">
        <f t="shared" ca="1" si="434"/>
        <v>-</v>
      </c>
      <c r="M2351" s="38" t="str">
        <f t="shared" ca="1" si="435"/>
        <v>-</v>
      </c>
      <c r="N2351" s="38" t="str">
        <f t="shared" ca="1" si="436"/>
        <v>-</v>
      </c>
      <c r="O2351" s="38" t="str">
        <f t="shared" ca="1" si="437"/>
        <v>-</v>
      </c>
      <c r="P2351" s="38" t="str">
        <f t="shared" ca="1" si="438"/>
        <v>-</v>
      </c>
      <c r="Q2351" s="38">
        <f t="shared" ca="1" si="439"/>
        <v>73.841961852861033</v>
      </c>
      <c r="R2351" s="38">
        <f t="shared" ca="1" si="440"/>
        <v>87.306501547987622</v>
      </c>
      <c r="S2351" s="38">
        <f t="shared" ca="1" si="441"/>
        <v>59.192386373743666</v>
      </c>
      <c r="T2351" s="38">
        <f t="shared" ca="1" si="442"/>
        <v>90.977103963536877</v>
      </c>
      <c r="U2351" s="38" t="str">
        <f t="shared" ca="1" si="443"/>
        <v>-</v>
      </c>
      <c r="V2351" s="38"/>
      <c r="W2351" s="38"/>
    </row>
    <row r="2352" spans="1:23" x14ac:dyDescent="0.35">
      <c r="A2352" s="2" t="str">
        <f>BASE_NOTAS[[#This Row],[Sigla]]&amp;BASE_NOTAS[[#This Row],[CÓDIGO]]</f>
        <v>ACCH_SB</v>
      </c>
      <c r="B2352" s="2" t="s">
        <v>156</v>
      </c>
      <c r="C2352" s="4" t="s">
        <v>481</v>
      </c>
      <c r="D2352" s="2" t="s">
        <v>482</v>
      </c>
      <c r="E2352" s="38">
        <v>89.551222987581639</v>
      </c>
      <c r="F2352" s="2" t="s">
        <v>611</v>
      </c>
      <c r="G2352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84.821880758839541</v>
      </c>
      <c r="H235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52" s="38" t="str">
        <f t="shared" ca="1" si="432"/>
        <v>-</v>
      </c>
      <c r="K2352" s="38" t="str">
        <f t="shared" ca="1" si="433"/>
        <v>-</v>
      </c>
      <c r="L2352" s="38" t="str">
        <f t="shared" ca="1" si="434"/>
        <v>-</v>
      </c>
      <c r="M2352" s="38" t="str">
        <f t="shared" ca="1" si="435"/>
        <v>-</v>
      </c>
      <c r="N2352" s="38" t="str">
        <f t="shared" ca="1" si="436"/>
        <v>-</v>
      </c>
      <c r="O2352" s="38" t="str">
        <f t="shared" ca="1" si="437"/>
        <v>-</v>
      </c>
      <c r="P2352" s="38" t="str">
        <f t="shared" ca="1" si="438"/>
        <v>-</v>
      </c>
      <c r="Q2352" s="38">
        <f t="shared" ca="1" si="439"/>
        <v>97.216541984517875</v>
      </c>
      <c r="R2352" s="38">
        <f t="shared" ca="1" si="440"/>
        <v>94.808188316897514</v>
      </c>
      <c r="S2352" s="38">
        <f t="shared" ca="1" si="441"/>
        <v>89.551222987581639</v>
      </c>
      <c r="T2352" s="38">
        <f t="shared" ca="1" si="442"/>
        <v>84.821880758839541</v>
      </c>
      <c r="U2352" s="38" t="str">
        <f t="shared" ca="1" si="443"/>
        <v>-</v>
      </c>
      <c r="V2352" s="38"/>
      <c r="W2352" s="38"/>
    </row>
    <row r="2353" spans="1:23" x14ac:dyDescent="0.35">
      <c r="A2353" s="2" t="str">
        <f>BASE_NOTAS[[#This Row],[Sigla]]&amp;BASE_NOTAS[[#This Row],[CÓDIGO]]</f>
        <v>ALCH_SB</v>
      </c>
      <c r="B2353" s="2" t="s">
        <v>157</v>
      </c>
      <c r="C2353" s="4" t="s">
        <v>481</v>
      </c>
      <c r="D2353" s="2" t="s">
        <v>482</v>
      </c>
      <c r="E2353" s="38">
        <v>52.270303121680797</v>
      </c>
      <c r="F2353" s="2" t="s">
        <v>611</v>
      </c>
      <c r="G2353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42.072761949326306</v>
      </c>
      <c r="H235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53" s="38" t="str">
        <f t="shared" ca="1" si="432"/>
        <v>-</v>
      </c>
      <c r="K2353" s="38" t="str">
        <f t="shared" ca="1" si="433"/>
        <v>-</v>
      </c>
      <c r="L2353" s="38" t="str">
        <f t="shared" ca="1" si="434"/>
        <v>-</v>
      </c>
      <c r="M2353" s="38" t="str">
        <f t="shared" ca="1" si="435"/>
        <v>-</v>
      </c>
      <c r="N2353" s="38" t="str">
        <f t="shared" ca="1" si="436"/>
        <v>-</v>
      </c>
      <c r="O2353" s="38" t="str">
        <f t="shared" ca="1" si="437"/>
        <v>-</v>
      </c>
      <c r="P2353" s="38" t="str">
        <f t="shared" ca="1" si="438"/>
        <v>-</v>
      </c>
      <c r="Q2353" s="38">
        <f t="shared" ca="1" si="439"/>
        <v>62.091870623158378</v>
      </c>
      <c r="R2353" s="38">
        <f t="shared" ca="1" si="440"/>
        <v>48.405688097310339</v>
      </c>
      <c r="S2353" s="38">
        <f t="shared" ca="1" si="441"/>
        <v>52.270303121680797</v>
      </c>
      <c r="T2353" s="38">
        <f t="shared" ca="1" si="442"/>
        <v>42.072761949326306</v>
      </c>
      <c r="U2353" s="38" t="str">
        <f t="shared" ca="1" si="443"/>
        <v>-</v>
      </c>
      <c r="V2353" s="38"/>
      <c r="W2353" s="38"/>
    </row>
    <row r="2354" spans="1:23" x14ac:dyDescent="0.35">
      <c r="A2354" s="2" t="str">
        <f>BASE_NOTAS[[#This Row],[Sigla]]&amp;BASE_NOTAS[[#This Row],[CÓDIGO]]</f>
        <v>APCH_SB</v>
      </c>
      <c r="B2354" s="2" t="s">
        <v>184</v>
      </c>
      <c r="C2354" s="4" t="s">
        <v>481</v>
      </c>
      <c r="D2354" s="2" t="s">
        <v>482</v>
      </c>
      <c r="E2354" s="38">
        <v>91.388756474128854</v>
      </c>
      <c r="F2354" s="2" t="s">
        <v>611</v>
      </c>
      <c r="G2354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80.702719421440179</v>
      </c>
      <c r="H235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54" s="38" t="str">
        <f t="shared" ca="1" si="432"/>
        <v>-</v>
      </c>
      <c r="K2354" s="38" t="str">
        <f t="shared" ca="1" si="433"/>
        <v>-</v>
      </c>
      <c r="L2354" s="38" t="str">
        <f t="shared" ca="1" si="434"/>
        <v>-</v>
      </c>
      <c r="M2354" s="38" t="str">
        <f t="shared" ca="1" si="435"/>
        <v>-</v>
      </c>
      <c r="N2354" s="38" t="str">
        <f t="shared" ca="1" si="436"/>
        <v>-</v>
      </c>
      <c r="O2354" s="38" t="str">
        <f t="shared" ca="1" si="437"/>
        <v>-</v>
      </c>
      <c r="P2354" s="38" t="str">
        <f t="shared" ca="1" si="438"/>
        <v>-</v>
      </c>
      <c r="Q2354" s="38">
        <f t="shared" ca="1" si="439"/>
        <v>80.359315253569463</v>
      </c>
      <c r="R2354" s="38">
        <f t="shared" ca="1" si="440"/>
        <v>78.552300613281446</v>
      </c>
      <c r="S2354" s="38">
        <f t="shared" ca="1" si="441"/>
        <v>91.388756474128854</v>
      </c>
      <c r="T2354" s="38">
        <f t="shared" ca="1" si="442"/>
        <v>80.702719421440179</v>
      </c>
      <c r="U2354" s="38" t="str">
        <f t="shared" ca="1" si="443"/>
        <v>-</v>
      </c>
      <c r="V2354" s="38"/>
      <c r="W2354" s="38"/>
    </row>
    <row r="2355" spans="1:23" x14ac:dyDescent="0.35">
      <c r="A2355" s="2" t="str">
        <f>BASE_NOTAS[[#This Row],[Sigla]]&amp;BASE_NOTAS[[#This Row],[CÓDIGO]]</f>
        <v>AMCH_SB</v>
      </c>
      <c r="B2355" s="2" t="s">
        <v>158</v>
      </c>
      <c r="C2355" s="4" t="s">
        <v>481</v>
      </c>
      <c r="D2355" s="2" t="s">
        <v>482</v>
      </c>
      <c r="E2355" s="38">
        <v>82.268740261351311</v>
      </c>
      <c r="F2355" s="2" t="s">
        <v>611</v>
      </c>
      <c r="G2355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82.338176715354436</v>
      </c>
      <c r="H235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55" s="38" t="str">
        <f t="shared" ca="1" si="432"/>
        <v>-</v>
      </c>
      <c r="K2355" s="38" t="str">
        <f t="shared" ca="1" si="433"/>
        <v>-</v>
      </c>
      <c r="L2355" s="38" t="str">
        <f t="shared" ca="1" si="434"/>
        <v>-</v>
      </c>
      <c r="M2355" s="38" t="str">
        <f t="shared" ca="1" si="435"/>
        <v>-</v>
      </c>
      <c r="N2355" s="38" t="str">
        <f t="shared" ca="1" si="436"/>
        <v>-</v>
      </c>
      <c r="O2355" s="38" t="str">
        <f t="shared" ca="1" si="437"/>
        <v>-</v>
      </c>
      <c r="P2355" s="38" t="str">
        <f t="shared" ca="1" si="438"/>
        <v>-</v>
      </c>
      <c r="Q2355" s="38">
        <f t="shared" ca="1" si="439"/>
        <v>79.377296876540498</v>
      </c>
      <c r="R2355" s="38">
        <f t="shared" ca="1" si="440"/>
        <v>81.789435272520635</v>
      </c>
      <c r="S2355" s="38">
        <f t="shared" ca="1" si="441"/>
        <v>82.268740261351311</v>
      </c>
      <c r="T2355" s="38">
        <f t="shared" ca="1" si="442"/>
        <v>82.338176715354436</v>
      </c>
      <c r="U2355" s="38" t="str">
        <f t="shared" ca="1" si="443"/>
        <v>-</v>
      </c>
      <c r="V2355" s="38"/>
      <c r="W2355" s="38"/>
    </row>
    <row r="2356" spans="1:23" x14ac:dyDescent="0.35">
      <c r="A2356" s="2" t="str">
        <f>BASE_NOTAS[[#This Row],[Sigla]]&amp;BASE_NOTAS[[#This Row],[CÓDIGO]]</f>
        <v>BACH_SB</v>
      </c>
      <c r="B2356" s="2" t="s">
        <v>187</v>
      </c>
      <c r="C2356" s="4" t="s">
        <v>481</v>
      </c>
      <c r="D2356" s="2" t="s">
        <v>482</v>
      </c>
      <c r="E2356" s="38">
        <v>28.846067064921115</v>
      </c>
      <c r="F2356" s="2" t="s">
        <v>611</v>
      </c>
      <c r="G2356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5.285740851338204</v>
      </c>
      <c r="H235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56" s="38" t="str">
        <f t="shared" ca="1" si="432"/>
        <v>-</v>
      </c>
      <c r="K2356" s="38" t="str">
        <f t="shared" ca="1" si="433"/>
        <v>-</v>
      </c>
      <c r="L2356" s="38" t="str">
        <f t="shared" ca="1" si="434"/>
        <v>-</v>
      </c>
      <c r="M2356" s="38" t="str">
        <f t="shared" ca="1" si="435"/>
        <v>-</v>
      </c>
      <c r="N2356" s="38" t="str">
        <f t="shared" ca="1" si="436"/>
        <v>-</v>
      </c>
      <c r="O2356" s="38" t="str">
        <f t="shared" ca="1" si="437"/>
        <v>-</v>
      </c>
      <c r="P2356" s="38" t="str">
        <f t="shared" ca="1" si="438"/>
        <v>-</v>
      </c>
      <c r="Q2356" s="38">
        <f t="shared" ca="1" si="439"/>
        <v>40.503070468372961</v>
      </c>
      <c r="R2356" s="38">
        <f t="shared" ca="1" si="440"/>
        <v>18.358767373799267</v>
      </c>
      <c r="S2356" s="38">
        <f t="shared" ca="1" si="441"/>
        <v>28.846067064921115</v>
      </c>
      <c r="T2356" s="38">
        <f t="shared" ca="1" si="442"/>
        <v>5.285740851338204</v>
      </c>
      <c r="U2356" s="38" t="str">
        <f t="shared" ca="1" si="443"/>
        <v>-</v>
      </c>
      <c r="V2356" s="38"/>
      <c r="W2356" s="38"/>
    </row>
    <row r="2357" spans="1:23" x14ac:dyDescent="0.35">
      <c r="A2357" s="2" t="str">
        <f>BASE_NOTAS[[#This Row],[Sigla]]&amp;BASE_NOTAS[[#This Row],[CÓDIGO]]</f>
        <v>CECH_SB</v>
      </c>
      <c r="B2357" s="2" t="s">
        <v>188</v>
      </c>
      <c r="C2357" s="4" t="s">
        <v>481</v>
      </c>
      <c r="D2357" s="2" t="s">
        <v>482</v>
      </c>
      <c r="E2357" s="38">
        <v>56.236693227220805</v>
      </c>
      <c r="F2357" s="2" t="s">
        <v>611</v>
      </c>
      <c r="G2357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49.243398222326462</v>
      </c>
      <c r="H235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57" s="38" t="str">
        <f t="shared" ca="1" si="432"/>
        <v>-</v>
      </c>
      <c r="K2357" s="38" t="str">
        <f t="shared" ca="1" si="433"/>
        <v>-</v>
      </c>
      <c r="L2357" s="38" t="str">
        <f t="shared" ca="1" si="434"/>
        <v>-</v>
      </c>
      <c r="M2357" s="38" t="str">
        <f t="shared" ca="1" si="435"/>
        <v>-</v>
      </c>
      <c r="N2357" s="38" t="str">
        <f t="shared" ca="1" si="436"/>
        <v>-</v>
      </c>
      <c r="O2357" s="38" t="str">
        <f t="shared" ca="1" si="437"/>
        <v>-</v>
      </c>
      <c r="P2357" s="38" t="str">
        <f t="shared" ca="1" si="438"/>
        <v>-</v>
      </c>
      <c r="Q2357" s="38">
        <f t="shared" ca="1" si="439"/>
        <v>51.066264832841171</v>
      </c>
      <c r="R2357" s="38">
        <f t="shared" ca="1" si="440"/>
        <v>54.772843651575236</v>
      </c>
      <c r="S2357" s="38">
        <f t="shared" ca="1" si="441"/>
        <v>56.236693227220805</v>
      </c>
      <c r="T2357" s="38">
        <f t="shared" ca="1" si="442"/>
        <v>49.243398222326462</v>
      </c>
      <c r="U2357" s="38" t="str">
        <f t="shared" ca="1" si="443"/>
        <v>-</v>
      </c>
      <c r="V2357" s="38"/>
      <c r="W2357" s="38"/>
    </row>
    <row r="2358" spans="1:23" x14ac:dyDescent="0.35">
      <c r="A2358" s="2" t="str">
        <f>BASE_NOTAS[[#This Row],[Sigla]]&amp;BASE_NOTAS[[#This Row],[CÓDIGO]]</f>
        <v>DFCH_SB</v>
      </c>
      <c r="B2358" s="2" t="s">
        <v>189</v>
      </c>
      <c r="C2358" s="4" t="s">
        <v>481</v>
      </c>
      <c r="D2358" s="2" t="s">
        <v>482</v>
      </c>
      <c r="E2358" s="38">
        <v>74.722446985474193</v>
      </c>
      <c r="F2358" s="2" t="s">
        <v>611</v>
      </c>
      <c r="G2358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69.748347431234095</v>
      </c>
      <c r="H235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58" s="38" t="str">
        <f t="shared" ca="1" si="432"/>
        <v>-</v>
      </c>
      <c r="K2358" s="38" t="str">
        <f t="shared" ca="1" si="433"/>
        <v>-</v>
      </c>
      <c r="L2358" s="38" t="str">
        <f t="shared" ca="1" si="434"/>
        <v>-</v>
      </c>
      <c r="M2358" s="38" t="str">
        <f t="shared" ca="1" si="435"/>
        <v>-</v>
      </c>
      <c r="N2358" s="38" t="str">
        <f t="shared" ca="1" si="436"/>
        <v>-</v>
      </c>
      <c r="O2358" s="38" t="str">
        <f t="shared" ca="1" si="437"/>
        <v>-</v>
      </c>
      <c r="P2358" s="38" t="str">
        <f t="shared" ca="1" si="438"/>
        <v>-</v>
      </c>
      <c r="Q2358" s="38">
        <f t="shared" ca="1" si="439"/>
        <v>65.316392105532884</v>
      </c>
      <c r="R2358" s="38">
        <f t="shared" ca="1" si="440"/>
        <v>83.079193990924352</v>
      </c>
      <c r="S2358" s="38">
        <f t="shared" ca="1" si="441"/>
        <v>74.722446985474193</v>
      </c>
      <c r="T2358" s="38">
        <f t="shared" ca="1" si="442"/>
        <v>69.748347431234095</v>
      </c>
      <c r="U2358" s="38" t="str">
        <f t="shared" ca="1" si="443"/>
        <v>-</v>
      </c>
      <c r="V2358" s="38"/>
      <c r="W2358" s="38"/>
    </row>
    <row r="2359" spans="1:23" x14ac:dyDescent="0.35">
      <c r="A2359" s="2" t="str">
        <f>BASE_NOTAS[[#This Row],[Sigla]]&amp;BASE_NOTAS[[#This Row],[CÓDIGO]]</f>
        <v>ESCH_SB</v>
      </c>
      <c r="B2359" s="2" t="s">
        <v>183</v>
      </c>
      <c r="C2359" s="4" t="s">
        <v>481</v>
      </c>
      <c r="D2359" s="2" t="s">
        <v>482</v>
      </c>
      <c r="E2359" s="38">
        <v>94.888709605767772</v>
      </c>
      <c r="F2359" s="2" t="s">
        <v>611</v>
      </c>
      <c r="G2359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99.07934591131486</v>
      </c>
      <c r="H235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59" s="38" t="str">
        <f t="shared" ca="1" si="432"/>
        <v>-</v>
      </c>
      <c r="K2359" s="38" t="str">
        <f t="shared" ca="1" si="433"/>
        <v>-</v>
      </c>
      <c r="L2359" s="38" t="str">
        <f t="shared" ca="1" si="434"/>
        <v>-</v>
      </c>
      <c r="M2359" s="38" t="str">
        <f t="shared" ca="1" si="435"/>
        <v>-</v>
      </c>
      <c r="N2359" s="38" t="str">
        <f t="shared" ca="1" si="436"/>
        <v>-</v>
      </c>
      <c r="O2359" s="38" t="str">
        <f t="shared" ca="1" si="437"/>
        <v>-</v>
      </c>
      <c r="P2359" s="38" t="str">
        <f t="shared" ca="1" si="438"/>
        <v>-</v>
      </c>
      <c r="Q2359" s="38">
        <f t="shared" ca="1" si="439"/>
        <v>88.897809083036819</v>
      </c>
      <c r="R2359" s="38">
        <f t="shared" ca="1" si="440"/>
        <v>87.983183010289622</v>
      </c>
      <c r="S2359" s="38">
        <f t="shared" ca="1" si="441"/>
        <v>94.888709605767772</v>
      </c>
      <c r="T2359" s="38">
        <f t="shared" ca="1" si="442"/>
        <v>99.07934591131486</v>
      </c>
      <c r="U2359" s="38" t="str">
        <f t="shared" ca="1" si="443"/>
        <v>-</v>
      </c>
      <c r="V2359" s="38"/>
      <c r="W2359" s="38"/>
    </row>
    <row r="2360" spans="1:23" x14ac:dyDescent="0.35">
      <c r="A2360" s="2" t="str">
        <f>BASE_NOTAS[[#This Row],[Sigla]]&amp;BASE_NOTAS[[#This Row],[CÓDIGO]]</f>
        <v>GOCH_SB</v>
      </c>
      <c r="B2360" s="2" t="s">
        <v>190</v>
      </c>
      <c r="C2360" s="4" t="s">
        <v>481</v>
      </c>
      <c r="D2360" s="2" t="s">
        <v>482</v>
      </c>
      <c r="E2360" s="38">
        <v>84.030953712090721</v>
      </c>
      <c r="F2360" s="2" t="s">
        <v>611</v>
      </c>
      <c r="G2360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89.954727809899239</v>
      </c>
      <c r="H236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60" s="38" t="str">
        <f t="shared" ca="1" si="432"/>
        <v>-</v>
      </c>
      <c r="K2360" s="38" t="str">
        <f t="shared" ca="1" si="433"/>
        <v>-</v>
      </c>
      <c r="L2360" s="38" t="str">
        <f t="shared" ca="1" si="434"/>
        <v>-</v>
      </c>
      <c r="M2360" s="38" t="str">
        <f t="shared" ca="1" si="435"/>
        <v>-</v>
      </c>
      <c r="N2360" s="38" t="str">
        <f t="shared" ca="1" si="436"/>
        <v>-</v>
      </c>
      <c r="O2360" s="38" t="str">
        <f t="shared" ca="1" si="437"/>
        <v>-</v>
      </c>
      <c r="P2360" s="38" t="str">
        <f t="shared" ca="1" si="438"/>
        <v>-</v>
      </c>
      <c r="Q2360" s="38">
        <f t="shared" ca="1" si="439"/>
        <v>88.581497522645009</v>
      </c>
      <c r="R2360" s="38">
        <f t="shared" ca="1" si="440"/>
        <v>84.335267641595749</v>
      </c>
      <c r="S2360" s="38">
        <f t="shared" ca="1" si="441"/>
        <v>84.030953712090721</v>
      </c>
      <c r="T2360" s="38">
        <f t="shared" ca="1" si="442"/>
        <v>89.954727809899239</v>
      </c>
      <c r="U2360" s="38" t="str">
        <f t="shared" ca="1" si="443"/>
        <v>-</v>
      </c>
      <c r="V2360" s="38"/>
      <c r="W2360" s="38"/>
    </row>
    <row r="2361" spans="1:23" x14ac:dyDescent="0.35">
      <c r="A2361" s="2" t="str">
        <f>BASE_NOTAS[[#This Row],[Sigla]]&amp;BASE_NOTAS[[#This Row],[CÓDIGO]]</f>
        <v>MACH_SB</v>
      </c>
      <c r="B2361" s="2" t="s">
        <v>191</v>
      </c>
      <c r="C2361" s="4" t="s">
        <v>481</v>
      </c>
      <c r="D2361" s="2" t="s">
        <v>482</v>
      </c>
      <c r="E2361" s="38">
        <v>65.831451567560293</v>
      </c>
      <c r="F2361" s="2" t="s">
        <v>611</v>
      </c>
      <c r="G2361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45.246858064483988</v>
      </c>
      <c r="H236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61" s="38" t="str">
        <f t="shared" ca="1" si="432"/>
        <v>-</v>
      </c>
      <c r="K2361" s="38" t="str">
        <f t="shared" ca="1" si="433"/>
        <v>-</v>
      </c>
      <c r="L2361" s="38" t="str">
        <f t="shared" ca="1" si="434"/>
        <v>-</v>
      </c>
      <c r="M2361" s="38" t="str">
        <f t="shared" ca="1" si="435"/>
        <v>-</v>
      </c>
      <c r="N2361" s="38" t="str">
        <f t="shared" ca="1" si="436"/>
        <v>-</v>
      </c>
      <c r="O2361" s="38" t="str">
        <f t="shared" ca="1" si="437"/>
        <v>-</v>
      </c>
      <c r="P2361" s="38" t="str">
        <f t="shared" ca="1" si="438"/>
        <v>-</v>
      </c>
      <c r="Q2361" s="38">
        <f t="shared" ca="1" si="439"/>
        <v>61.099740846914443</v>
      </c>
      <c r="R2361" s="38">
        <f t="shared" ca="1" si="440"/>
        <v>52.411914054324292</v>
      </c>
      <c r="S2361" s="38">
        <f t="shared" ca="1" si="441"/>
        <v>65.831451567560293</v>
      </c>
      <c r="T2361" s="38">
        <f t="shared" ca="1" si="442"/>
        <v>45.246858064483988</v>
      </c>
      <c r="U2361" s="38" t="str">
        <f t="shared" ca="1" si="443"/>
        <v>-</v>
      </c>
      <c r="V2361" s="38"/>
      <c r="W2361" s="38"/>
    </row>
    <row r="2362" spans="1:23" x14ac:dyDescent="0.35">
      <c r="A2362" s="2" t="str">
        <f>BASE_NOTAS[[#This Row],[Sigla]]&amp;BASE_NOTAS[[#This Row],[CÓDIGO]]</f>
        <v>MTCH_SB</v>
      </c>
      <c r="B2362" s="2" t="s">
        <v>195</v>
      </c>
      <c r="C2362" s="4" t="s">
        <v>481</v>
      </c>
      <c r="D2362" s="2" t="s">
        <v>482</v>
      </c>
      <c r="E2362" s="38">
        <v>94.989490861643091</v>
      </c>
      <c r="F2362" s="2" t="s">
        <v>611</v>
      </c>
      <c r="G2362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96.976224842859907</v>
      </c>
      <c r="H236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62" s="38" t="str">
        <f t="shared" ca="1" si="432"/>
        <v>-</v>
      </c>
      <c r="K2362" s="38" t="str">
        <f t="shared" ca="1" si="433"/>
        <v>-</v>
      </c>
      <c r="L2362" s="38" t="str">
        <f t="shared" ca="1" si="434"/>
        <v>-</v>
      </c>
      <c r="M2362" s="38" t="str">
        <f t="shared" ca="1" si="435"/>
        <v>-</v>
      </c>
      <c r="N2362" s="38" t="str">
        <f t="shared" ca="1" si="436"/>
        <v>-</v>
      </c>
      <c r="O2362" s="38" t="str">
        <f t="shared" ca="1" si="437"/>
        <v>-</v>
      </c>
      <c r="P2362" s="38" t="str">
        <f t="shared" ca="1" si="438"/>
        <v>-</v>
      </c>
      <c r="Q2362" s="38">
        <f t="shared" ca="1" si="439"/>
        <v>95.864059413784176</v>
      </c>
      <c r="R2362" s="38">
        <f t="shared" ca="1" si="440"/>
        <v>90.177024279215559</v>
      </c>
      <c r="S2362" s="38">
        <f t="shared" ca="1" si="441"/>
        <v>94.989490861643091</v>
      </c>
      <c r="T2362" s="38">
        <f t="shared" ca="1" si="442"/>
        <v>96.976224842859907</v>
      </c>
      <c r="U2362" s="38" t="str">
        <f t="shared" ca="1" si="443"/>
        <v>-</v>
      </c>
      <c r="V2362" s="38"/>
      <c r="W2362" s="38"/>
    </row>
    <row r="2363" spans="1:23" x14ac:dyDescent="0.35">
      <c r="A2363" s="2" t="str">
        <f>BASE_NOTAS[[#This Row],[Sigla]]&amp;BASE_NOTAS[[#This Row],[CÓDIGO]]</f>
        <v>MSCH_SB</v>
      </c>
      <c r="B2363" s="2" t="s">
        <v>193</v>
      </c>
      <c r="C2363" s="4" t="s">
        <v>481</v>
      </c>
      <c r="D2363" s="2" t="s">
        <v>482</v>
      </c>
      <c r="E2363" s="38">
        <v>87.377037979633002</v>
      </c>
      <c r="F2363" s="2" t="s">
        <v>611</v>
      </c>
      <c r="G2363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87.999766235072173</v>
      </c>
      <c r="H236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63" s="38" t="str">
        <f t="shared" ca="1" si="432"/>
        <v>-</v>
      </c>
      <c r="K2363" s="38" t="str">
        <f t="shared" ca="1" si="433"/>
        <v>-</v>
      </c>
      <c r="L2363" s="38" t="str">
        <f t="shared" ca="1" si="434"/>
        <v>-</v>
      </c>
      <c r="M2363" s="38" t="str">
        <f t="shared" ca="1" si="435"/>
        <v>-</v>
      </c>
      <c r="N2363" s="38" t="str">
        <f t="shared" ca="1" si="436"/>
        <v>-</v>
      </c>
      <c r="O2363" s="38" t="str">
        <f t="shared" ca="1" si="437"/>
        <v>-</v>
      </c>
      <c r="P2363" s="38" t="str">
        <f t="shared" ca="1" si="438"/>
        <v>-</v>
      </c>
      <c r="Q2363" s="38">
        <f t="shared" ca="1" si="439"/>
        <v>94.26413060318751</v>
      </c>
      <c r="R2363" s="38">
        <f t="shared" ca="1" si="440"/>
        <v>93.422294805193303</v>
      </c>
      <c r="S2363" s="38">
        <f t="shared" ca="1" si="441"/>
        <v>87.377037979633002</v>
      </c>
      <c r="T2363" s="38">
        <f t="shared" ca="1" si="442"/>
        <v>87.999766235072173</v>
      </c>
      <c r="U2363" s="38" t="str">
        <f t="shared" ca="1" si="443"/>
        <v>-</v>
      </c>
      <c r="V2363" s="38"/>
      <c r="W2363" s="38"/>
    </row>
    <row r="2364" spans="1:23" x14ac:dyDescent="0.35">
      <c r="A2364" s="2" t="str">
        <f>BASE_NOTAS[[#This Row],[Sigla]]&amp;BASE_NOTAS[[#This Row],[CÓDIGO]]</f>
        <v>MGCH_SB</v>
      </c>
      <c r="B2364" s="2" t="s">
        <v>192</v>
      </c>
      <c r="C2364" s="4" t="s">
        <v>481</v>
      </c>
      <c r="D2364" s="2" t="s">
        <v>482</v>
      </c>
      <c r="E2364" s="38">
        <v>79.961932366504584</v>
      </c>
      <c r="F2364" s="2" t="s">
        <v>611</v>
      </c>
      <c r="G2364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73.517600913239392</v>
      </c>
      <c r="H236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64" s="38" t="str">
        <f t="shared" ca="1" si="432"/>
        <v>-</v>
      </c>
      <c r="K2364" s="38" t="str">
        <f t="shared" ca="1" si="433"/>
        <v>-</v>
      </c>
      <c r="L2364" s="38" t="str">
        <f t="shared" ca="1" si="434"/>
        <v>-</v>
      </c>
      <c r="M2364" s="38" t="str">
        <f t="shared" ca="1" si="435"/>
        <v>-</v>
      </c>
      <c r="N2364" s="38" t="str">
        <f t="shared" ca="1" si="436"/>
        <v>-</v>
      </c>
      <c r="O2364" s="38" t="str">
        <f t="shared" ca="1" si="437"/>
        <v>-</v>
      </c>
      <c r="P2364" s="38" t="str">
        <f t="shared" ca="1" si="438"/>
        <v>-</v>
      </c>
      <c r="Q2364" s="38">
        <f t="shared" ca="1" si="439"/>
        <v>81.896460086490691</v>
      </c>
      <c r="R2364" s="38">
        <f t="shared" ca="1" si="440"/>
        <v>79.226753766720989</v>
      </c>
      <c r="S2364" s="38">
        <f t="shared" ca="1" si="441"/>
        <v>79.961932366504584</v>
      </c>
      <c r="T2364" s="38">
        <f t="shared" ca="1" si="442"/>
        <v>73.517600913239392</v>
      </c>
      <c r="U2364" s="38" t="str">
        <f t="shared" ca="1" si="443"/>
        <v>-</v>
      </c>
      <c r="V2364" s="38"/>
      <c r="W2364" s="38"/>
    </row>
    <row r="2365" spans="1:23" x14ac:dyDescent="0.35">
      <c r="A2365" s="2" t="str">
        <f>BASE_NOTAS[[#This Row],[Sigla]]&amp;BASE_NOTAS[[#This Row],[CÓDIGO]]</f>
        <v>PACH_SB</v>
      </c>
      <c r="B2365" s="2" t="s">
        <v>196</v>
      </c>
      <c r="C2365" s="4" t="s">
        <v>481</v>
      </c>
      <c r="D2365" s="2" t="s">
        <v>482</v>
      </c>
      <c r="E2365" s="38">
        <v>60.571503245971101</v>
      </c>
      <c r="F2365" s="2" t="s">
        <v>611</v>
      </c>
      <c r="G2365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41.50963812281141</v>
      </c>
      <c r="H236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65" s="38" t="str">
        <f t="shared" ca="1" si="432"/>
        <v>-</v>
      </c>
      <c r="K2365" s="38" t="str">
        <f t="shared" ca="1" si="433"/>
        <v>-</v>
      </c>
      <c r="L2365" s="38" t="str">
        <f t="shared" ca="1" si="434"/>
        <v>-</v>
      </c>
      <c r="M2365" s="38" t="str">
        <f t="shared" ca="1" si="435"/>
        <v>-</v>
      </c>
      <c r="N2365" s="38" t="str">
        <f t="shared" ca="1" si="436"/>
        <v>-</v>
      </c>
      <c r="O2365" s="38" t="str">
        <f t="shared" ca="1" si="437"/>
        <v>-</v>
      </c>
      <c r="P2365" s="38" t="str">
        <f t="shared" ca="1" si="438"/>
        <v>-</v>
      </c>
      <c r="Q2365" s="38">
        <f t="shared" ca="1" si="439"/>
        <v>56.909533326224064</v>
      </c>
      <c r="R2365" s="38">
        <f t="shared" ca="1" si="440"/>
        <v>50.73308354678926</v>
      </c>
      <c r="S2365" s="38">
        <f t="shared" ca="1" si="441"/>
        <v>60.571503245971101</v>
      </c>
      <c r="T2365" s="38">
        <f t="shared" ca="1" si="442"/>
        <v>41.50963812281141</v>
      </c>
      <c r="U2365" s="38" t="str">
        <f t="shared" ca="1" si="443"/>
        <v>-</v>
      </c>
      <c r="V2365" s="38"/>
      <c r="W2365" s="38"/>
    </row>
    <row r="2366" spans="1:23" x14ac:dyDescent="0.35">
      <c r="A2366" s="2" t="str">
        <f>BASE_NOTAS[[#This Row],[Sigla]]&amp;BASE_NOTAS[[#This Row],[CÓDIGO]]</f>
        <v>PBCH_SB</v>
      </c>
      <c r="B2366" s="2" t="s">
        <v>197</v>
      </c>
      <c r="C2366" s="4" t="s">
        <v>481</v>
      </c>
      <c r="D2366" s="2" t="s">
        <v>482</v>
      </c>
      <c r="E2366" s="38">
        <v>50.111764179331516</v>
      </c>
      <c r="F2366" s="2" t="s">
        <v>611</v>
      </c>
      <c r="G2366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42.25492483986131</v>
      </c>
      <c r="H236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66" s="38" t="str">
        <f t="shared" ca="1" si="432"/>
        <v>-</v>
      </c>
      <c r="K2366" s="38" t="str">
        <f t="shared" ca="1" si="433"/>
        <v>-</v>
      </c>
      <c r="L2366" s="38" t="str">
        <f t="shared" ca="1" si="434"/>
        <v>-</v>
      </c>
      <c r="M2366" s="38" t="str">
        <f t="shared" ca="1" si="435"/>
        <v>-</v>
      </c>
      <c r="N2366" s="38" t="str">
        <f t="shared" ca="1" si="436"/>
        <v>-</v>
      </c>
      <c r="O2366" s="38" t="str">
        <f t="shared" ca="1" si="437"/>
        <v>-</v>
      </c>
      <c r="P2366" s="38" t="str">
        <f t="shared" ca="1" si="438"/>
        <v>-</v>
      </c>
      <c r="Q2366" s="38">
        <f t="shared" ca="1" si="439"/>
        <v>47.884244753094464</v>
      </c>
      <c r="R2366" s="38">
        <f t="shared" ca="1" si="440"/>
        <v>36.019276925852736</v>
      </c>
      <c r="S2366" s="38">
        <f t="shared" ca="1" si="441"/>
        <v>50.111764179331516</v>
      </c>
      <c r="T2366" s="38">
        <f t="shared" ca="1" si="442"/>
        <v>42.25492483986131</v>
      </c>
      <c r="U2366" s="38" t="str">
        <f t="shared" ca="1" si="443"/>
        <v>-</v>
      </c>
      <c r="V2366" s="38"/>
      <c r="W2366" s="38"/>
    </row>
    <row r="2367" spans="1:23" x14ac:dyDescent="0.35">
      <c r="A2367" s="2" t="str">
        <f>BASE_NOTAS[[#This Row],[Sigla]]&amp;BASE_NOTAS[[#This Row],[CÓDIGO]]</f>
        <v>PRCH_SB</v>
      </c>
      <c r="B2367" s="2" t="s">
        <v>200</v>
      </c>
      <c r="C2367" s="4" t="s">
        <v>481</v>
      </c>
      <c r="D2367" s="2" t="s">
        <v>482</v>
      </c>
      <c r="E2367" s="38">
        <v>91.399474263626999</v>
      </c>
      <c r="F2367" s="2" t="s">
        <v>611</v>
      </c>
      <c r="G2367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83.491981137503842</v>
      </c>
      <c r="H236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67" s="38" t="str">
        <f t="shared" ca="1" si="432"/>
        <v>-</v>
      </c>
      <c r="K2367" s="38" t="str">
        <f t="shared" ca="1" si="433"/>
        <v>-</v>
      </c>
      <c r="L2367" s="38" t="str">
        <f t="shared" ca="1" si="434"/>
        <v>-</v>
      </c>
      <c r="M2367" s="38" t="str">
        <f t="shared" ca="1" si="435"/>
        <v>-</v>
      </c>
      <c r="N2367" s="38" t="str">
        <f t="shared" ca="1" si="436"/>
        <v>-</v>
      </c>
      <c r="O2367" s="38" t="str">
        <f t="shared" ca="1" si="437"/>
        <v>-</v>
      </c>
      <c r="P2367" s="38" t="str">
        <f t="shared" ca="1" si="438"/>
        <v>-</v>
      </c>
      <c r="Q2367" s="38">
        <f t="shared" ca="1" si="439"/>
        <v>88.941891889392522</v>
      </c>
      <c r="R2367" s="38">
        <f t="shared" ca="1" si="440"/>
        <v>90.313302745321025</v>
      </c>
      <c r="S2367" s="38">
        <f t="shared" ca="1" si="441"/>
        <v>91.399474263626999</v>
      </c>
      <c r="T2367" s="38">
        <f t="shared" ca="1" si="442"/>
        <v>83.491981137503842</v>
      </c>
      <c r="U2367" s="38" t="str">
        <f t="shared" ca="1" si="443"/>
        <v>-</v>
      </c>
      <c r="V2367" s="38"/>
      <c r="W2367" s="38"/>
    </row>
    <row r="2368" spans="1:23" x14ac:dyDescent="0.35">
      <c r="A2368" s="2" t="str">
        <f>BASE_NOTAS[[#This Row],[Sigla]]&amp;BASE_NOTAS[[#This Row],[CÓDIGO]]</f>
        <v>PECH_SB</v>
      </c>
      <c r="B2368" s="2" t="s">
        <v>198</v>
      </c>
      <c r="C2368" s="4" t="s">
        <v>481</v>
      </c>
      <c r="D2368" s="2" t="s">
        <v>482</v>
      </c>
      <c r="E2368" s="38">
        <v>46.798530002333102</v>
      </c>
      <c r="F2368" s="2" t="s">
        <v>611</v>
      </c>
      <c r="G2368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39.793883207627665</v>
      </c>
      <c r="H236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68" s="38" t="str">
        <f t="shared" ca="1" si="432"/>
        <v>-</v>
      </c>
      <c r="K2368" s="38" t="str">
        <f t="shared" ca="1" si="433"/>
        <v>-</v>
      </c>
      <c r="L2368" s="38" t="str">
        <f t="shared" ca="1" si="434"/>
        <v>-</v>
      </c>
      <c r="M2368" s="38" t="str">
        <f t="shared" ca="1" si="435"/>
        <v>-</v>
      </c>
      <c r="N2368" s="38" t="str">
        <f t="shared" ca="1" si="436"/>
        <v>-</v>
      </c>
      <c r="O2368" s="38" t="str">
        <f t="shared" ca="1" si="437"/>
        <v>-</v>
      </c>
      <c r="P2368" s="38" t="str">
        <f t="shared" ca="1" si="438"/>
        <v>-</v>
      </c>
      <c r="Q2368" s="38">
        <f t="shared" ca="1" si="439"/>
        <v>58.977099969850222</v>
      </c>
      <c r="R2368" s="38">
        <f t="shared" ca="1" si="440"/>
        <v>50.424004512553566</v>
      </c>
      <c r="S2368" s="38">
        <f t="shared" ca="1" si="441"/>
        <v>46.798530002333102</v>
      </c>
      <c r="T2368" s="38">
        <f t="shared" ca="1" si="442"/>
        <v>39.793883207627665</v>
      </c>
      <c r="U2368" s="38" t="str">
        <f t="shared" ca="1" si="443"/>
        <v>-</v>
      </c>
      <c r="V2368" s="38"/>
      <c r="W2368" s="38"/>
    </row>
    <row r="2369" spans="1:23" x14ac:dyDescent="0.35">
      <c r="A2369" s="2" t="str">
        <f>BASE_NOTAS[[#This Row],[Sigla]]&amp;BASE_NOTAS[[#This Row],[CÓDIGO]]</f>
        <v>PICH_SB</v>
      </c>
      <c r="B2369" s="2" t="s">
        <v>199</v>
      </c>
      <c r="C2369" s="4" t="s">
        <v>481</v>
      </c>
      <c r="D2369" s="2" t="s">
        <v>482</v>
      </c>
      <c r="E2369" s="38">
        <v>0</v>
      </c>
      <c r="F2369" s="2" t="s">
        <v>611</v>
      </c>
      <c r="G2369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236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69" s="38" t="str">
        <f t="shared" ca="1" si="432"/>
        <v>-</v>
      </c>
      <c r="K2369" s="38" t="str">
        <f t="shared" ca="1" si="433"/>
        <v>-</v>
      </c>
      <c r="L2369" s="38" t="str">
        <f t="shared" ca="1" si="434"/>
        <v>-</v>
      </c>
      <c r="M2369" s="38" t="str">
        <f t="shared" ca="1" si="435"/>
        <v>-</v>
      </c>
      <c r="N2369" s="38" t="str">
        <f t="shared" ca="1" si="436"/>
        <v>-</v>
      </c>
      <c r="O2369" s="38" t="str">
        <f t="shared" ca="1" si="437"/>
        <v>-</v>
      </c>
      <c r="P2369" s="38" t="str">
        <f t="shared" ca="1" si="438"/>
        <v>-</v>
      </c>
      <c r="Q2369" s="38">
        <f t="shared" ca="1" si="439"/>
        <v>0</v>
      </c>
      <c r="R2369" s="38">
        <f t="shared" ca="1" si="440"/>
        <v>0</v>
      </c>
      <c r="S2369" s="38">
        <f t="shared" ca="1" si="441"/>
        <v>0</v>
      </c>
      <c r="T2369" s="38">
        <f t="shared" ca="1" si="442"/>
        <v>0</v>
      </c>
      <c r="U2369" s="38" t="str">
        <f t="shared" ca="1" si="443"/>
        <v>-</v>
      </c>
      <c r="V2369" s="38"/>
      <c r="W2369" s="38"/>
    </row>
    <row r="2370" spans="1:23" x14ac:dyDescent="0.35">
      <c r="A2370" s="2" t="str">
        <f>BASE_NOTAS[[#This Row],[Sigla]]&amp;BASE_NOTAS[[#This Row],[CÓDIGO]]</f>
        <v>RJCH_SB</v>
      </c>
      <c r="B2370" s="2" t="s">
        <v>201</v>
      </c>
      <c r="C2370" s="4" t="s">
        <v>481</v>
      </c>
      <c r="D2370" s="2" t="s">
        <v>482</v>
      </c>
      <c r="E2370" s="38">
        <v>76.23120184332619</v>
      </c>
      <c r="F2370" s="2" t="s">
        <v>611</v>
      </c>
      <c r="G2370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76.354595384390564</v>
      </c>
      <c r="H237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70" s="38" t="str">
        <f t="shared" ca="1" si="432"/>
        <v>-</v>
      </c>
      <c r="K2370" s="38" t="str">
        <f t="shared" ca="1" si="433"/>
        <v>-</v>
      </c>
      <c r="L2370" s="38" t="str">
        <f t="shared" ca="1" si="434"/>
        <v>-</v>
      </c>
      <c r="M2370" s="38" t="str">
        <f t="shared" ca="1" si="435"/>
        <v>-</v>
      </c>
      <c r="N2370" s="38" t="str">
        <f t="shared" ca="1" si="436"/>
        <v>-</v>
      </c>
      <c r="O2370" s="38" t="str">
        <f t="shared" ca="1" si="437"/>
        <v>-</v>
      </c>
      <c r="P2370" s="38" t="str">
        <f t="shared" ca="1" si="438"/>
        <v>-</v>
      </c>
      <c r="Q2370" s="38">
        <f t="shared" ca="1" si="439"/>
        <v>78.820764578288404</v>
      </c>
      <c r="R2370" s="38">
        <f t="shared" ca="1" si="440"/>
        <v>79.544225751727822</v>
      </c>
      <c r="S2370" s="38">
        <f t="shared" ca="1" si="441"/>
        <v>76.23120184332619</v>
      </c>
      <c r="T2370" s="38">
        <f t="shared" ca="1" si="442"/>
        <v>76.354595384390564</v>
      </c>
      <c r="U2370" s="38" t="str">
        <f t="shared" ca="1" si="443"/>
        <v>-</v>
      </c>
      <c r="V2370" s="38"/>
      <c r="W2370" s="38"/>
    </row>
    <row r="2371" spans="1:23" x14ac:dyDescent="0.35">
      <c r="A2371" s="2" t="str">
        <f>BASE_NOTAS[[#This Row],[Sigla]]&amp;BASE_NOTAS[[#This Row],[CÓDIGO]]</f>
        <v>RNCH_SB</v>
      </c>
      <c r="B2371" s="2" t="s">
        <v>202</v>
      </c>
      <c r="C2371" s="4" t="s">
        <v>481</v>
      </c>
      <c r="D2371" s="2" t="s">
        <v>482</v>
      </c>
      <c r="E2371" s="38">
        <v>67.683000111573548</v>
      </c>
      <c r="F2371" s="2" t="s">
        <v>611</v>
      </c>
      <c r="G2371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57.75045501377604</v>
      </c>
      <c r="H237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71" s="38" t="str">
        <f t="shared" ref="J2371:J2434" ca="1" si="444">INDEX(INDIRECT("[Indicadores_Consolidado_2026_07_31.xlsx]"&amp;C2371&amp;"!$V$37:$V$64"),MATCH(B2371,INDIRECT("[Indicadores_Consolidado_2026_07_31.xlsx]"&amp;C2371&amp;"!$F$37:$F$64")))</f>
        <v>-</v>
      </c>
      <c r="K2371" s="38" t="str">
        <f t="shared" ref="K2371:K2434" ca="1" si="445">INDEX(INDIRECT("[Indicadores_Consolidado_2026_07_31.xlsx]"&amp;C2371&amp;"!$W$37:$W$64"),MATCH(B2371,INDIRECT("[Indicadores_Consolidado_2026_07_31.xlsx]"&amp;C2371&amp;"!$F$37:$F$64")))</f>
        <v>-</v>
      </c>
      <c r="L2371" s="38" t="str">
        <f t="shared" ref="L2371:L2434" ca="1" si="446">INDEX(INDIRECT("[Indicadores_Consolidado_2026_07_31.xlsx]"&amp;C2371&amp;"!$X$37:$X$64"),MATCH(B2371,INDIRECT("[Indicadores_Consolidado_2026_07_31.xlsx]"&amp;C2371&amp;"!$F$37:$F$64")))</f>
        <v>-</v>
      </c>
      <c r="M2371" s="38" t="str">
        <f t="shared" ref="M2371:M2434" ca="1" si="447">INDEX(INDIRECT("[Indicadores_Consolidado_2026_07_31.xlsx]"&amp;C2371&amp;"!$Y$37:$Y$64"),MATCH(B2371,INDIRECT("[Indicadores_Consolidado_2026_07_31.xlsx]"&amp;C2371&amp;"!$F$37:$F$64")))</f>
        <v>-</v>
      </c>
      <c r="N2371" s="38" t="str">
        <f t="shared" ref="N2371:N2434" ca="1" si="448">INDEX(INDIRECT("[Indicadores_Consolidado_2026_07_31.xlsx]"&amp;C2371&amp;"!$Z$37:$Z$64"),MATCH(B2371,INDIRECT("[Indicadores_Consolidado_2026_07_31.xlsx]"&amp;C2371&amp;"!$F$37:$F$64")))</f>
        <v>-</v>
      </c>
      <c r="O2371" s="38" t="str">
        <f t="shared" ref="O2371:O2434" ca="1" si="449">INDEX(INDIRECT("[Indicadores_Consolidado_2026_07_31.xlsx]"&amp;C2371&amp;"!$AA$37:$AA$64"),MATCH(B2371,INDIRECT("[Indicadores_Consolidado_2026_07_31.xlsx]"&amp;C2371&amp;"!$F$37:$F$64")))</f>
        <v>-</v>
      </c>
      <c r="P2371" s="38" t="str">
        <f t="shared" ref="P2371:P2434" ca="1" si="450">INDEX(INDIRECT("[Indicadores_Consolidado_2026_07_31.xlsx]"&amp;C2371&amp;"!$AB$37:$AB$64"),MATCH(B2371,INDIRECT("[Indicadores_Consolidado_2026_07_31.xlsx]"&amp;C2371&amp;"!$F$37:$F$64")))</f>
        <v>-</v>
      </c>
      <c r="Q2371" s="38">
        <f t="shared" ref="Q2371:Q2434" ca="1" si="451">INDEX(INDIRECT("[Indicadores_Consolidado_2026_07_31.xlsx]"&amp;C2371&amp;"!$AC$37:$AC$64"),MATCH(B2371,INDIRECT("[Indicadores_Consolidado_2026_07_31.xlsx]"&amp;C2371&amp;"!$F$37:$F$64")))</f>
        <v>53.944580395952322</v>
      </c>
      <c r="R2371" s="38">
        <f t="shared" ref="R2371:R2434" ca="1" si="452">INDEX(INDIRECT("[Indicadores_Consolidado_2026_07_31.xlsx]"&amp;C2371&amp;"!$AD$37:$AD$64"),MATCH(B2371,INDIRECT("[Indicadores_Consolidado_2026_07_31.xlsx]"&amp;C2371&amp;"!$F$37:$F$64")))</f>
        <v>62.532981137115129</v>
      </c>
      <c r="S2371" s="38">
        <f t="shared" ref="S2371:U2434" ca="1" si="453">INDEX(INDIRECT("[Indicadores_Consolidado_2026_07_31.xlsx]"&amp;C2371&amp;"!$AE$37:$AE$64"),MATCH(B2371,INDIRECT("[Indicadores_Consolidado_2026_07_31.xlsx]"&amp;C2371&amp;"!$F$37:$F$64")))</f>
        <v>67.683000111573548</v>
      </c>
      <c r="T2371" s="38">
        <f t="shared" ref="T2371:T2434" ca="1" si="454">INDEX(INDIRECT("[Indicadores_Consolidado_2026_07_31.xlsx]"&amp;C2371&amp;"!$AF$37:$AF$64"),MATCH(B2371,INDIRECT("[Indicadores_Consolidado_2026_07_31.xlsx]"&amp;C2371&amp;"!$F$37:$F$64")))</f>
        <v>57.75045501377604</v>
      </c>
      <c r="U2371" s="38" t="str">
        <f t="shared" ref="U2371:U2434" ca="1" si="455">INDEX(INDIRECT("[Indicadores_Consolidado_2026_07_31.xlsx]"&amp;C2371&amp;"!$AG$37:$AG$64"),MATCH(B2371,INDIRECT("[Indicadores_Consolidado_2026_07_31.xlsx]"&amp;C2371&amp;"!$F$37:$F$64")))</f>
        <v>-</v>
      </c>
      <c r="V2371" s="38"/>
      <c r="W2371" s="38"/>
    </row>
    <row r="2372" spans="1:23" x14ac:dyDescent="0.35">
      <c r="A2372" s="2" t="str">
        <f>BASE_NOTAS[[#This Row],[Sigla]]&amp;BASE_NOTAS[[#This Row],[CÓDIGO]]</f>
        <v>RSCH_SB</v>
      </c>
      <c r="B2372" s="2" t="s">
        <v>205</v>
      </c>
      <c r="C2372" s="4" t="s">
        <v>481</v>
      </c>
      <c r="D2372" s="2" t="s">
        <v>482</v>
      </c>
      <c r="E2372" s="38">
        <v>87.376557178307522</v>
      </c>
      <c r="F2372" s="2" t="s">
        <v>611</v>
      </c>
      <c r="G2372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87.284848936482575</v>
      </c>
      <c r="H237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72" s="38" t="str">
        <f t="shared" ca="1" si="444"/>
        <v>-</v>
      </c>
      <c r="K2372" s="38" t="str">
        <f t="shared" ca="1" si="445"/>
        <v>-</v>
      </c>
      <c r="L2372" s="38" t="str">
        <f t="shared" ca="1" si="446"/>
        <v>-</v>
      </c>
      <c r="M2372" s="38" t="str">
        <f t="shared" ca="1" si="447"/>
        <v>-</v>
      </c>
      <c r="N2372" s="38" t="str">
        <f t="shared" ca="1" si="448"/>
        <v>-</v>
      </c>
      <c r="O2372" s="38" t="str">
        <f t="shared" ca="1" si="449"/>
        <v>-</v>
      </c>
      <c r="P2372" s="38" t="str">
        <f t="shared" ca="1" si="450"/>
        <v>-</v>
      </c>
      <c r="Q2372" s="38">
        <f t="shared" ca="1" si="451"/>
        <v>86.428554871535681</v>
      </c>
      <c r="R2372" s="38">
        <f t="shared" ca="1" si="452"/>
        <v>82.912260764262086</v>
      </c>
      <c r="S2372" s="38">
        <f t="shared" ca="1" si="453"/>
        <v>87.376557178307522</v>
      </c>
      <c r="T2372" s="38">
        <f t="shared" ca="1" si="454"/>
        <v>87.284848936482575</v>
      </c>
      <c r="U2372" s="38" t="str">
        <f t="shared" ca="1" si="455"/>
        <v>-</v>
      </c>
      <c r="V2372" s="38"/>
      <c r="W2372" s="38"/>
    </row>
    <row r="2373" spans="1:23" x14ac:dyDescent="0.35">
      <c r="A2373" s="2" t="str">
        <f>BASE_NOTAS[[#This Row],[Sigla]]&amp;BASE_NOTAS[[#This Row],[CÓDIGO]]</f>
        <v>ROCH_SB</v>
      </c>
      <c r="B2373" s="2" t="s">
        <v>203</v>
      </c>
      <c r="C2373" s="4" t="s">
        <v>481</v>
      </c>
      <c r="D2373" s="2" t="s">
        <v>482</v>
      </c>
      <c r="E2373" s="38">
        <v>94.937883057185417</v>
      </c>
      <c r="F2373" s="2" t="s">
        <v>611</v>
      </c>
      <c r="G2373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92.356382201741397</v>
      </c>
      <c r="H237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73" s="38" t="str">
        <f t="shared" ca="1" si="444"/>
        <v>-</v>
      </c>
      <c r="K2373" s="38" t="str">
        <f t="shared" ca="1" si="445"/>
        <v>-</v>
      </c>
      <c r="L2373" s="38" t="str">
        <f t="shared" ca="1" si="446"/>
        <v>-</v>
      </c>
      <c r="M2373" s="38" t="str">
        <f t="shared" ca="1" si="447"/>
        <v>-</v>
      </c>
      <c r="N2373" s="38" t="str">
        <f t="shared" ca="1" si="448"/>
        <v>-</v>
      </c>
      <c r="O2373" s="38" t="str">
        <f t="shared" ca="1" si="449"/>
        <v>-</v>
      </c>
      <c r="P2373" s="38" t="str">
        <f t="shared" ca="1" si="450"/>
        <v>-</v>
      </c>
      <c r="Q2373" s="38">
        <f t="shared" ca="1" si="451"/>
        <v>100</v>
      </c>
      <c r="R2373" s="38">
        <f t="shared" ca="1" si="452"/>
        <v>99.249258498618204</v>
      </c>
      <c r="S2373" s="38">
        <f t="shared" ca="1" si="453"/>
        <v>94.937883057185417</v>
      </c>
      <c r="T2373" s="38">
        <f t="shared" ca="1" si="454"/>
        <v>92.356382201741397</v>
      </c>
      <c r="U2373" s="38" t="str">
        <f t="shared" ca="1" si="455"/>
        <v>-</v>
      </c>
      <c r="V2373" s="38"/>
      <c r="W2373" s="38"/>
    </row>
    <row r="2374" spans="1:23" x14ac:dyDescent="0.35">
      <c r="A2374" s="2" t="str">
        <f>BASE_NOTAS[[#This Row],[Sigla]]&amp;BASE_NOTAS[[#This Row],[CÓDIGO]]</f>
        <v>RRCH_SB</v>
      </c>
      <c r="B2374" s="2" t="s">
        <v>204</v>
      </c>
      <c r="C2374" s="4" t="s">
        <v>481</v>
      </c>
      <c r="D2374" s="2" t="s">
        <v>482</v>
      </c>
      <c r="E2374" s="38">
        <v>85.634375292573083</v>
      </c>
      <c r="F2374" s="2" t="s">
        <v>611</v>
      </c>
      <c r="G2374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76.241552191683127</v>
      </c>
      <c r="H237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74" s="38" t="str">
        <f t="shared" ca="1" si="444"/>
        <v>-</v>
      </c>
      <c r="K2374" s="38" t="str">
        <f t="shared" ca="1" si="445"/>
        <v>-</v>
      </c>
      <c r="L2374" s="38" t="str">
        <f t="shared" ca="1" si="446"/>
        <v>-</v>
      </c>
      <c r="M2374" s="38" t="str">
        <f t="shared" ca="1" si="447"/>
        <v>-</v>
      </c>
      <c r="N2374" s="38" t="str">
        <f t="shared" ca="1" si="448"/>
        <v>-</v>
      </c>
      <c r="O2374" s="38" t="str">
        <f t="shared" ca="1" si="449"/>
        <v>-</v>
      </c>
      <c r="P2374" s="38" t="str">
        <f t="shared" ca="1" si="450"/>
        <v>-</v>
      </c>
      <c r="Q2374" s="38">
        <f t="shared" ca="1" si="451"/>
        <v>91.731080342268712</v>
      </c>
      <c r="R2374" s="38">
        <f t="shared" ca="1" si="452"/>
        <v>89.108122763773409</v>
      </c>
      <c r="S2374" s="38">
        <f t="shared" ca="1" si="453"/>
        <v>85.634375292573083</v>
      </c>
      <c r="T2374" s="38">
        <f t="shared" ca="1" si="454"/>
        <v>76.241552191683127</v>
      </c>
      <c r="U2374" s="38" t="str">
        <f t="shared" ca="1" si="455"/>
        <v>-</v>
      </c>
      <c r="V2374" s="38"/>
      <c r="W2374" s="38"/>
    </row>
    <row r="2375" spans="1:23" x14ac:dyDescent="0.35">
      <c r="A2375" s="2" t="str">
        <f>BASE_NOTAS[[#This Row],[Sigla]]&amp;BASE_NOTAS[[#This Row],[CÓDIGO]]</f>
        <v>SCCH_SB</v>
      </c>
      <c r="B2375" s="2" t="s">
        <v>194</v>
      </c>
      <c r="C2375" s="4" t="s">
        <v>481</v>
      </c>
      <c r="D2375" s="2" t="s">
        <v>482</v>
      </c>
      <c r="E2375" s="38">
        <v>100</v>
      </c>
      <c r="F2375" s="2" t="s">
        <v>611</v>
      </c>
      <c r="G2375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237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75" s="38" t="str">
        <f t="shared" ca="1" si="444"/>
        <v>-</v>
      </c>
      <c r="K2375" s="38" t="str">
        <f t="shared" ca="1" si="445"/>
        <v>-</v>
      </c>
      <c r="L2375" s="38" t="str">
        <f t="shared" ca="1" si="446"/>
        <v>-</v>
      </c>
      <c r="M2375" s="38" t="str">
        <f t="shared" ca="1" si="447"/>
        <v>-</v>
      </c>
      <c r="N2375" s="38" t="str">
        <f t="shared" ca="1" si="448"/>
        <v>-</v>
      </c>
      <c r="O2375" s="38" t="str">
        <f t="shared" ca="1" si="449"/>
        <v>-</v>
      </c>
      <c r="P2375" s="38" t="str">
        <f t="shared" ca="1" si="450"/>
        <v>-</v>
      </c>
      <c r="Q2375" s="38">
        <f t="shared" ca="1" si="451"/>
        <v>99.61739889020555</v>
      </c>
      <c r="R2375" s="38">
        <f t="shared" ca="1" si="452"/>
        <v>100</v>
      </c>
      <c r="S2375" s="38">
        <f t="shared" ca="1" si="453"/>
        <v>100</v>
      </c>
      <c r="T2375" s="38">
        <f t="shared" ca="1" si="454"/>
        <v>100</v>
      </c>
      <c r="U2375" s="38" t="str">
        <f t="shared" ca="1" si="455"/>
        <v>-</v>
      </c>
      <c r="V2375" s="38"/>
      <c r="W2375" s="38"/>
    </row>
    <row r="2376" spans="1:23" x14ac:dyDescent="0.35">
      <c r="A2376" s="2" t="str">
        <f>BASE_NOTAS[[#This Row],[Sigla]]&amp;BASE_NOTAS[[#This Row],[CÓDIGO]]</f>
        <v>SPCH_SB</v>
      </c>
      <c r="B2376" s="2" t="s">
        <v>186</v>
      </c>
      <c r="C2376" s="4" t="s">
        <v>481</v>
      </c>
      <c r="D2376" s="2" t="s">
        <v>482</v>
      </c>
      <c r="E2376" s="38">
        <v>85.448123453047813</v>
      </c>
      <c r="F2376" s="2" t="s">
        <v>611</v>
      </c>
      <c r="G2376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80.766000773539574</v>
      </c>
      <c r="H237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76" s="38" t="str">
        <f t="shared" ca="1" si="444"/>
        <v>-</v>
      </c>
      <c r="K2376" s="38" t="str">
        <f t="shared" ca="1" si="445"/>
        <v>-</v>
      </c>
      <c r="L2376" s="38" t="str">
        <f t="shared" ca="1" si="446"/>
        <v>-</v>
      </c>
      <c r="M2376" s="38" t="str">
        <f t="shared" ca="1" si="447"/>
        <v>-</v>
      </c>
      <c r="N2376" s="38" t="str">
        <f t="shared" ca="1" si="448"/>
        <v>-</v>
      </c>
      <c r="O2376" s="38" t="str">
        <f t="shared" ca="1" si="449"/>
        <v>-</v>
      </c>
      <c r="P2376" s="38" t="str">
        <f t="shared" ca="1" si="450"/>
        <v>-</v>
      </c>
      <c r="Q2376" s="38">
        <f t="shared" ca="1" si="451"/>
        <v>80.928258782118007</v>
      </c>
      <c r="R2376" s="38">
        <f t="shared" ca="1" si="452"/>
        <v>82.286433348417262</v>
      </c>
      <c r="S2376" s="38">
        <f t="shared" ca="1" si="453"/>
        <v>85.448123453047813</v>
      </c>
      <c r="T2376" s="38">
        <f t="shared" ca="1" si="454"/>
        <v>80.766000773539574</v>
      </c>
      <c r="U2376" s="38" t="str">
        <f t="shared" ca="1" si="455"/>
        <v>-</v>
      </c>
      <c r="V2376" s="38"/>
      <c r="W2376" s="38"/>
    </row>
    <row r="2377" spans="1:23" x14ac:dyDescent="0.35">
      <c r="A2377" s="2" t="str">
        <f>BASE_NOTAS[[#This Row],[Sigla]]&amp;BASE_NOTAS[[#This Row],[CÓDIGO]]</f>
        <v>SECH_SB</v>
      </c>
      <c r="B2377" s="2" t="s">
        <v>206</v>
      </c>
      <c r="C2377" s="4" t="s">
        <v>481</v>
      </c>
      <c r="D2377" s="2" t="s">
        <v>482</v>
      </c>
      <c r="E2377" s="38">
        <v>39.387156731652404</v>
      </c>
      <c r="F2377" s="2" t="s">
        <v>611</v>
      </c>
      <c r="G2377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12.742719663532327</v>
      </c>
      <c r="H237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77" s="38" t="str">
        <f t="shared" ca="1" si="444"/>
        <v>-</v>
      </c>
      <c r="K2377" s="38" t="str">
        <f t="shared" ca="1" si="445"/>
        <v>-</v>
      </c>
      <c r="L2377" s="38" t="str">
        <f t="shared" ca="1" si="446"/>
        <v>-</v>
      </c>
      <c r="M2377" s="38" t="str">
        <f t="shared" ca="1" si="447"/>
        <v>-</v>
      </c>
      <c r="N2377" s="38" t="str">
        <f t="shared" ca="1" si="448"/>
        <v>-</v>
      </c>
      <c r="O2377" s="38" t="str">
        <f t="shared" ca="1" si="449"/>
        <v>-</v>
      </c>
      <c r="P2377" s="38" t="str">
        <f t="shared" ca="1" si="450"/>
        <v>-</v>
      </c>
      <c r="Q2377" s="38">
        <f t="shared" ca="1" si="451"/>
        <v>16.904389029286335</v>
      </c>
      <c r="R2377" s="38">
        <f t="shared" ca="1" si="452"/>
        <v>24.218652525982293</v>
      </c>
      <c r="S2377" s="38">
        <f t="shared" ca="1" si="453"/>
        <v>39.387156731652404</v>
      </c>
      <c r="T2377" s="38">
        <f t="shared" ca="1" si="454"/>
        <v>12.742719663532327</v>
      </c>
      <c r="U2377" s="38" t="str">
        <f t="shared" ca="1" si="455"/>
        <v>-</v>
      </c>
      <c r="V2377" s="38"/>
      <c r="W2377" s="38"/>
    </row>
    <row r="2378" spans="1:23" x14ac:dyDescent="0.35">
      <c r="A2378" s="2" t="str">
        <f>BASE_NOTAS[[#This Row],[Sigla]]&amp;BASE_NOTAS[[#This Row],[CÓDIGO]]</f>
        <v>TOCH_SB</v>
      </c>
      <c r="B2378" s="2" t="s">
        <v>185</v>
      </c>
      <c r="C2378" s="4" t="s">
        <v>481</v>
      </c>
      <c r="D2378" s="2" t="s">
        <v>482</v>
      </c>
      <c r="E2378" s="38">
        <v>65.429142121245704</v>
      </c>
      <c r="F2378" s="2" t="s">
        <v>611</v>
      </c>
      <c r="G2378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63.522444101940891</v>
      </c>
      <c r="H237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378" s="38" t="str">
        <f t="shared" ca="1" si="444"/>
        <v>-</v>
      </c>
      <c r="K2378" s="38" t="str">
        <f t="shared" ca="1" si="445"/>
        <v>-</v>
      </c>
      <c r="L2378" s="38" t="str">
        <f t="shared" ca="1" si="446"/>
        <v>-</v>
      </c>
      <c r="M2378" s="38" t="str">
        <f t="shared" ca="1" si="447"/>
        <v>-</v>
      </c>
      <c r="N2378" s="38" t="str">
        <f t="shared" ca="1" si="448"/>
        <v>-</v>
      </c>
      <c r="O2378" s="38" t="str">
        <f t="shared" ca="1" si="449"/>
        <v>-</v>
      </c>
      <c r="P2378" s="38" t="str">
        <f t="shared" ca="1" si="450"/>
        <v>-</v>
      </c>
      <c r="Q2378" s="38">
        <f t="shared" ca="1" si="451"/>
        <v>83.979482538894246</v>
      </c>
      <c r="R2378" s="38">
        <f t="shared" ca="1" si="452"/>
        <v>72.355167409631733</v>
      </c>
      <c r="S2378" s="38">
        <f t="shared" ca="1" si="453"/>
        <v>65.429142121245704</v>
      </c>
      <c r="T2378" s="38">
        <f t="shared" ca="1" si="454"/>
        <v>63.522444101940891</v>
      </c>
      <c r="U2378" s="38" t="str">
        <f t="shared" ca="1" si="455"/>
        <v>-</v>
      </c>
      <c r="V2378" s="38"/>
      <c r="W2378" s="38"/>
    </row>
    <row r="2379" spans="1:23" x14ac:dyDescent="0.35">
      <c r="A2379" s="2" t="str">
        <f>BASE_NOTAS[[#This Row],[Sigla]]&amp;BASE_NOTAS[[#This Row],[CÓDIGO]]</f>
        <v>ACIN_TC</v>
      </c>
      <c r="B2379" s="2" t="s">
        <v>156</v>
      </c>
      <c r="C2379" s="4" t="s">
        <v>483</v>
      </c>
      <c r="D2379" s="2" t="s">
        <v>484</v>
      </c>
      <c r="E2379" s="38">
        <v>5.4093178572482747</v>
      </c>
      <c r="F2379" s="2" t="s">
        <v>470</v>
      </c>
      <c r="G2379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2.2023824802404568</v>
      </c>
      <c r="H237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2379" s="38" t="str">
        <f t="shared" ca="1" si="444"/>
        <v>-</v>
      </c>
      <c r="K2379" s="38" t="str">
        <f t="shared" ca="1" si="445"/>
        <v>-</v>
      </c>
      <c r="L2379" s="38" t="str">
        <f t="shared" ca="1" si="446"/>
        <v>-</v>
      </c>
      <c r="M2379" s="38" t="str">
        <f t="shared" ca="1" si="447"/>
        <v>-</v>
      </c>
      <c r="N2379" s="38" t="str">
        <f t="shared" ca="1" si="448"/>
        <v>-</v>
      </c>
      <c r="O2379" s="38">
        <f t="shared" ca="1" si="449"/>
        <v>4.5568549766726631</v>
      </c>
      <c r="P2379" s="38">
        <f t="shared" ca="1" si="450"/>
        <v>0.84008547476583073</v>
      </c>
      <c r="Q2379" s="38">
        <f t="shared" ca="1" si="451"/>
        <v>5.4093178572482747</v>
      </c>
      <c r="R2379" s="38">
        <f t="shared" ca="1" si="452"/>
        <v>2.2023824802404568</v>
      </c>
      <c r="S2379" s="38" t="str">
        <f t="shared" ca="1" si="453"/>
        <v>-</v>
      </c>
      <c r="T2379" s="38" t="str">
        <f t="shared" ca="1" si="454"/>
        <v>-</v>
      </c>
      <c r="U2379" s="38" t="str">
        <f t="shared" ca="1" si="455"/>
        <v>-</v>
      </c>
      <c r="V2379" s="38"/>
      <c r="W2379" s="38"/>
    </row>
    <row r="2380" spans="1:23" x14ac:dyDescent="0.35">
      <c r="A2380" s="2" t="str">
        <f>BASE_NOTAS[[#This Row],[Sigla]]&amp;BASE_NOTAS[[#This Row],[CÓDIGO]]</f>
        <v>ALIN_TC</v>
      </c>
      <c r="B2380" s="2" t="s">
        <v>157</v>
      </c>
      <c r="C2380" s="4" t="s">
        <v>483</v>
      </c>
      <c r="D2380" s="2" t="s">
        <v>484</v>
      </c>
      <c r="E2380" s="38">
        <v>22.222002046229886</v>
      </c>
      <c r="F2380" s="2" t="s">
        <v>470</v>
      </c>
      <c r="G2380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15.424814219156294</v>
      </c>
      <c r="H238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2380" s="38" t="str">
        <f t="shared" ca="1" si="444"/>
        <v>-</v>
      </c>
      <c r="K2380" s="38" t="str">
        <f t="shared" ca="1" si="445"/>
        <v>-</v>
      </c>
      <c r="L2380" s="38" t="str">
        <f t="shared" ca="1" si="446"/>
        <v>-</v>
      </c>
      <c r="M2380" s="38" t="str">
        <f t="shared" ca="1" si="447"/>
        <v>-</v>
      </c>
      <c r="N2380" s="38" t="str">
        <f t="shared" ca="1" si="448"/>
        <v>-</v>
      </c>
      <c r="O2380" s="38">
        <f t="shared" ca="1" si="449"/>
        <v>10.631710572712135</v>
      </c>
      <c r="P2380" s="38">
        <f t="shared" ca="1" si="450"/>
        <v>7.6025015756185432</v>
      </c>
      <c r="Q2380" s="38">
        <f t="shared" ca="1" si="451"/>
        <v>22.222002046229886</v>
      </c>
      <c r="R2380" s="38">
        <f t="shared" ca="1" si="452"/>
        <v>15.424814219156294</v>
      </c>
      <c r="S2380" s="38" t="str">
        <f t="shared" ca="1" si="453"/>
        <v>-</v>
      </c>
      <c r="T2380" s="38" t="str">
        <f t="shared" ca="1" si="454"/>
        <v>-</v>
      </c>
      <c r="U2380" s="38" t="str">
        <f t="shared" ca="1" si="455"/>
        <v>-</v>
      </c>
      <c r="V2380" s="38"/>
      <c r="W2380" s="38"/>
    </row>
    <row r="2381" spans="1:23" x14ac:dyDescent="0.35">
      <c r="A2381" s="2" t="str">
        <f>BASE_NOTAS[[#This Row],[Sigla]]&amp;BASE_NOTAS[[#This Row],[CÓDIGO]]</f>
        <v>APIN_TC</v>
      </c>
      <c r="B2381" s="2" t="s">
        <v>184</v>
      </c>
      <c r="C2381" s="4" t="s">
        <v>483</v>
      </c>
      <c r="D2381" s="2" t="s">
        <v>484</v>
      </c>
      <c r="E2381" s="38">
        <v>4.666576371989188</v>
      </c>
      <c r="F2381" s="2" t="s">
        <v>470</v>
      </c>
      <c r="G2381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3.9962144784776688</v>
      </c>
      <c r="H238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2381" s="38" t="str">
        <f t="shared" ca="1" si="444"/>
        <v>-</v>
      </c>
      <c r="K2381" s="38" t="str">
        <f t="shared" ca="1" si="445"/>
        <v>-</v>
      </c>
      <c r="L2381" s="38" t="str">
        <f t="shared" ca="1" si="446"/>
        <v>-</v>
      </c>
      <c r="M2381" s="38" t="str">
        <f t="shared" ca="1" si="447"/>
        <v>-</v>
      </c>
      <c r="N2381" s="38" t="str">
        <f t="shared" ca="1" si="448"/>
        <v>-</v>
      </c>
      <c r="O2381" s="38">
        <f t="shared" ca="1" si="449"/>
        <v>0</v>
      </c>
      <c r="P2381" s="38">
        <f t="shared" ca="1" si="450"/>
        <v>0.22848670368895396</v>
      </c>
      <c r="Q2381" s="38">
        <f t="shared" ca="1" si="451"/>
        <v>4.666576371989188</v>
      </c>
      <c r="R2381" s="38">
        <f t="shared" ca="1" si="452"/>
        <v>3.9962144784776688</v>
      </c>
      <c r="S2381" s="38" t="str">
        <f t="shared" ca="1" si="453"/>
        <v>-</v>
      </c>
      <c r="T2381" s="38" t="str">
        <f t="shared" ca="1" si="454"/>
        <v>-</v>
      </c>
      <c r="U2381" s="38" t="str">
        <f t="shared" ca="1" si="455"/>
        <v>-</v>
      </c>
      <c r="V2381" s="38"/>
      <c r="W2381" s="38"/>
    </row>
    <row r="2382" spans="1:23" x14ac:dyDescent="0.35">
      <c r="A2382" s="2" t="str">
        <f>BASE_NOTAS[[#This Row],[Sigla]]&amp;BASE_NOTAS[[#This Row],[CÓDIGO]]</f>
        <v>AMIN_TC</v>
      </c>
      <c r="B2382" s="2" t="s">
        <v>158</v>
      </c>
      <c r="C2382" s="4" t="s">
        <v>483</v>
      </c>
      <c r="D2382" s="2" t="s">
        <v>484</v>
      </c>
      <c r="E2382" s="38">
        <v>17.499872065626761</v>
      </c>
      <c r="F2382" s="2" t="s">
        <v>470</v>
      </c>
      <c r="G2382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19.003301123836806</v>
      </c>
      <c r="H238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2382" s="38" t="str">
        <f t="shared" ca="1" si="444"/>
        <v>-</v>
      </c>
      <c r="K2382" s="38" t="str">
        <f t="shared" ca="1" si="445"/>
        <v>-</v>
      </c>
      <c r="L2382" s="38" t="str">
        <f t="shared" ca="1" si="446"/>
        <v>-</v>
      </c>
      <c r="M2382" s="38" t="str">
        <f t="shared" ca="1" si="447"/>
        <v>-</v>
      </c>
      <c r="N2382" s="38" t="str">
        <f t="shared" ca="1" si="448"/>
        <v>-</v>
      </c>
      <c r="O2382" s="38">
        <f t="shared" ca="1" si="449"/>
        <v>26.240849311959291</v>
      </c>
      <c r="P2382" s="38">
        <f t="shared" ca="1" si="450"/>
        <v>18.383184597246249</v>
      </c>
      <c r="Q2382" s="38">
        <f t="shared" ca="1" si="451"/>
        <v>17.499872065626761</v>
      </c>
      <c r="R2382" s="38">
        <f t="shared" ca="1" si="452"/>
        <v>19.003301123836806</v>
      </c>
      <c r="S2382" s="38" t="str">
        <f t="shared" ca="1" si="453"/>
        <v>-</v>
      </c>
      <c r="T2382" s="38" t="str">
        <f t="shared" ca="1" si="454"/>
        <v>-</v>
      </c>
      <c r="U2382" s="38" t="str">
        <f t="shared" ca="1" si="455"/>
        <v>-</v>
      </c>
      <c r="V2382" s="38"/>
      <c r="W2382" s="38"/>
    </row>
    <row r="2383" spans="1:23" x14ac:dyDescent="0.35">
      <c r="A2383" s="2" t="str">
        <f>BASE_NOTAS[[#This Row],[Sigla]]&amp;BASE_NOTAS[[#This Row],[CÓDIGO]]</f>
        <v>BAIN_TC</v>
      </c>
      <c r="B2383" s="2" t="s">
        <v>187</v>
      </c>
      <c r="C2383" s="4" t="s">
        <v>483</v>
      </c>
      <c r="D2383" s="2" t="s">
        <v>484</v>
      </c>
      <c r="E2383" s="38">
        <v>17.044881223956292</v>
      </c>
      <c r="F2383" s="2" t="s">
        <v>470</v>
      </c>
      <c r="G2383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17.734775629993422</v>
      </c>
      <c r="H238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2383" s="38" t="str">
        <f t="shared" ca="1" si="444"/>
        <v>-</v>
      </c>
      <c r="K2383" s="38" t="str">
        <f t="shared" ca="1" si="445"/>
        <v>-</v>
      </c>
      <c r="L2383" s="38" t="str">
        <f t="shared" ca="1" si="446"/>
        <v>-</v>
      </c>
      <c r="M2383" s="38" t="str">
        <f t="shared" ca="1" si="447"/>
        <v>-</v>
      </c>
      <c r="N2383" s="38" t="str">
        <f t="shared" ca="1" si="448"/>
        <v>-</v>
      </c>
      <c r="O2383" s="38">
        <f t="shared" ca="1" si="449"/>
        <v>17.565850162669815</v>
      </c>
      <c r="P2383" s="38">
        <f t="shared" ca="1" si="450"/>
        <v>14.229717827954481</v>
      </c>
      <c r="Q2383" s="38">
        <f t="shared" ca="1" si="451"/>
        <v>17.044881223956292</v>
      </c>
      <c r="R2383" s="38">
        <f t="shared" ca="1" si="452"/>
        <v>17.734775629993422</v>
      </c>
      <c r="S2383" s="38" t="str">
        <f t="shared" ca="1" si="453"/>
        <v>-</v>
      </c>
      <c r="T2383" s="38" t="str">
        <f t="shared" ca="1" si="454"/>
        <v>-</v>
      </c>
      <c r="U2383" s="38" t="str">
        <f t="shared" ca="1" si="455"/>
        <v>-</v>
      </c>
      <c r="V2383" s="38"/>
      <c r="W2383" s="38"/>
    </row>
    <row r="2384" spans="1:23" x14ac:dyDescent="0.35">
      <c r="A2384" s="2" t="str">
        <f>BASE_NOTAS[[#This Row],[Sigla]]&amp;BASE_NOTAS[[#This Row],[CÓDIGO]]</f>
        <v>CEIN_TC</v>
      </c>
      <c r="B2384" s="2" t="s">
        <v>188</v>
      </c>
      <c r="C2384" s="4" t="s">
        <v>483</v>
      </c>
      <c r="D2384" s="2" t="s">
        <v>484</v>
      </c>
      <c r="E2384" s="38">
        <v>35.374321653948655</v>
      </c>
      <c r="F2384" s="2" t="s">
        <v>470</v>
      </c>
      <c r="G2384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30.805334955585177</v>
      </c>
      <c r="H238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2384" s="38" t="str">
        <f t="shared" ca="1" si="444"/>
        <v>-</v>
      </c>
      <c r="K2384" s="38" t="str">
        <f t="shared" ca="1" si="445"/>
        <v>-</v>
      </c>
      <c r="L2384" s="38" t="str">
        <f t="shared" ca="1" si="446"/>
        <v>-</v>
      </c>
      <c r="M2384" s="38" t="str">
        <f t="shared" ca="1" si="447"/>
        <v>-</v>
      </c>
      <c r="N2384" s="38" t="str">
        <f t="shared" ca="1" si="448"/>
        <v>-</v>
      </c>
      <c r="O2384" s="38">
        <f t="shared" ca="1" si="449"/>
        <v>29.944653921338755</v>
      </c>
      <c r="P2384" s="38">
        <f t="shared" ca="1" si="450"/>
        <v>30.819813949003699</v>
      </c>
      <c r="Q2384" s="38">
        <f t="shared" ca="1" si="451"/>
        <v>35.374321653948655</v>
      </c>
      <c r="R2384" s="38">
        <f t="shared" ca="1" si="452"/>
        <v>30.805334955585177</v>
      </c>
      <c r="S2384" s="38" t="str">
        <f t="shared" ca="1" si="453"/>
        <v>-</v>
      </c>
      <c r="T2384" s="38" t="str">
        <f t="shared" ca="1" si="454"/>
        <v>-</v>
      </c>
      <c r="U2384" s="38" t="str">
        <f t="shared" ca="1" si="455"/>
        <v>-</v>
      </c>
      <c r="V2384" s="38"/>
      <c r="W2384" s="38"/>
    </row>
    <row r="2385" spans="1:23" x14ac:dyDescent="0.35">
      <c r="A2385" s="2" t="str">
        <f>BASE_NOTAS[[#This Row],[Sigla]]&amp;BASE_NOTAS[[#This Row],[CÓDIGO]]</f>
        <v>DFIN_TC</v>
      </c>
      <c r="B2385" s="2" t="s">
        <v>189</v>
      </c>
      <c r="C2385" s="4" t="s">
        <v>483</v>
      </c>
      <c r="D2385" s="2" t="s">
        <v>484</v>
      </c>
      <c r="E2385" s="38">
        <v>27.189097451880539</v>
      </c>
      <c r="F2385" s="2" t="s">
        <v>470</v>
      </c>
      <c r="G2385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24.26475439342595</v>
      </c>
      <c r="H238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2385" s="38" t="str">
        <f t="shared" ca="1" si="444"/>
        <v>-</v>
      </c>
      <c r="K2385" s="38" t="str">
        <f t="shared" ca="1" si="445"/>
        <v>-</v>
      </c>
      <c r="L2385" s="38" t="str">
        <f t="shared" ca="1" si="446"/>
        <v>-</v>
      </c>
      <c r="M2385" s="38" t="str">
        <f t="shared" ca="1" si="447"/>
        <v>-</v>
      </c>
      <c r="N2385" s="38" t="str">
        <f t="shared" ca="1" si="448"/>
        <v>-</v>
      </c>
      <c r="O2385" s="38">
        <f t="shared" ca="1" si="449"/>
        <v>32.835597286151156</v>
      </c>
      <c r="P2385" s="38">
        <f t="shared" ca="1" si="450"/>
        <v>24.788010736813263</v>
      </c>
      <c r="Q2385" s="38">
        <f t="shared" ca="1" si="451"/>
        <v>27.189097451880539</v>
      </c>
      <c r="R2385" s="38">
        <f t="shared" ca="1" si="452"/>
        <v>24.26475439342595</v>
      </c>
      <c r="S2385" s="38" t="str">
        <f t="shared" ca="1" si="453"/>
        <v>-</v>
      </c>
      <c r="T2385" s="38" t="str">
        <f t="shared" ca="1" si="454"/>
        <v>-</v>
      </c>
      <c r="U2385" s="38" t="str">
        <f t="shared" ca="1" si="455"/>
        <v>-</v>
      </c>
      <c r="V2385" s="38"/>
      <c r="W2385" s="38"/>
    </row>
    <row r="2386" spans="1:23" x14ac:dyDescent="0.35">
      <c r="A2386" s="2" t="str">
        <f>BASE_NOTAS[[#This Row],[Sigla]]&amp;BASE_NOTAS[[#This Row],[CÓDIGO]]</f>
        <v>ESIN_TC</v>
      </c>
      <c r="B2386" s="2" t="s">
        <v>183</v>
      </c>
      <c r="C2386" s="4" t="s">
        <v>483</v>
      </c>
      <c r="D2386" s="2" t="s">
        <v>484</v>
      </c>
      <c r="E2386" s="38">
        <v>29.369831424836178</v>
      </c>
      <c r="F2386" s="2" t="s">
        <v>470</v>
      </c>
      <c r="G2386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21.08595766349768</v>
      </c>
      <c r="H238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2386" s="38" t="str">
        <f t="shared" ca="1" si="444"/>
        <v>-</v>
      </c>
      <c r="K2386" s="38" t="str">
        <f t="shared" ca="1" si="445"/>
        <v>-</v>
      </c>
      <c r="L2386" s="38" t="str">
        <f t="shared" ca="1" si="446"/>
        <v>-</v>
      </c>
      <c r="M2386" s="38" t="str">
        <f t="shared" ca="1" si="447"/>
        <v>-</v>
      </c>
      <c r="N2386" s="38" t="str">
        <f t="shared" ca="1" si="448"/>
        <v>-</v>
      </c>
      <c r="O2386" s="38">
        <f t="shared" ca="1" si="449"/>
        <v>25.997857586956219</v>
      </c>
      <c r="P2386" s="38">
        <f t="shared" ca="1" si="450"/>
        <v>22.395245519694885</v>
      </c>
      <c r="Q2386" s="38">
        <f t="shared" ca="1" si="451"/>
        <v>29.369831424836178</v>
      </c>
      <c r="R2386" s="38">
        <f t="shared" ca="1" si="452"/>
        <v>21.08595766349768</v>
      </c>
      <c r="S2386" s="38" t="str">
        <f t="shared" ca="1" si="453"/>
        <v>-</v>
      </c>
      <c r="T2386" s="38" t="str">
        <f t="shared" ca="1" si="454"/>
        <v>-</v>
      </c>
      <c r="U2386" s="38" t="str">
        <f t="shared" ca="1" si="455"/>
        <v>-</v>
      </c>
      <c r="V2386" s="38"/>
      <c r="W2386" s="38"/>
    </row>
    <row r="2387" spans="1:23" x14ac:dyDescent="0.35">
      <c r="A2387" s="2" t="str">
        <f>BASE_NOTAS[[#This Row],[Sigla]]&amp;BASE_NOTAS[[#This Row],[CÓDIGO]]</f>
        <v>GOIN_TC</v>
      </c>
      <c r="B2387" s="2" t="s">
        <v>190</v>
      </c>
      <c r="C2387" s="4" t="s">
        <v>483</v>
      </c>
      <c r="D2387" s="2" t="s">
        <v>484</v>
      </c>
      <c r="E2387" s="38">
        <v>16.388406418490582</v>
      </c>
      <c r="F2387" s="2" t="s">
        <v>470</v>
      </c>
      <c r="G2387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19.50843573646716</v>
      </c>
      <c r="H238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2387" s="38" t="str">
        <f t="shared" ca="1" si="444"/>
        <v>-</v>
      </c>
      <c r="K2387" s="38" t="str">
        <f t="shared" ca="1" si="445"/>
        <v>-</v>
      </c>
      <c r="L2387" s="38" t="str">
        <f t="shared" ca="1" si="446"/>
        <v>-</v>
      </c>
      <c r="M2387" s="38" t="str">
        <f t="shared" ca="1" si="447"/>
        <v>-</v>
      </c>
      <c r="N2387" s="38" t="str">
        <f t="shared" ca="1" si="448"/>
        <v>-</v>
      </c>
      <c r="O2387" s="38">
        <f t="shared" ca="1" si="449"/>
        <v>27.01406915238578</v>
      </c>
      <c r="P2387" s="38">
        <f t="shared" ca="1" si="450"/>
        <v>17.046745320972637</v>
      </c>
      <c r="Q2387" s="38">
        <f t="shared" ca="1" si="451"/>
        <v>16.388406418490582</v>
      </c>
      <c r="R2387" s="38">
        <f t="shared" ca="1" si="452"/>
        <v>19.50843573646716</v>
      </c>
      <c r="S2387" s="38" t="str">
        <f t="shared" ca="1" si="453"/>
        <v>-</v>
      </c>
      <c r="T2387" s="38" t="str">
        <f t="shared" ca="1" si="454"/>
        <v>-</v>
      </c>
      <c r="U2387" s="38" t="str">
        <f t="shared" ca="1" si="455"/>
        <v>-</v>
      </c>
      <c r="V2387" s="38"/>
      <c r="W2387" s="38"/>
    </row>
    <row r="2388" spans="1:23" x14ac:dyDescent="0.35">
      <c r="A2388" s="2" t="str">
        <f>BASE_NOTAS[[#This Row],[Sigla]]&amp;BASE_NOTAS[[#This Row],[CÓDIGO]]</f>
        <v>MAIN_TC</v>
      </c>
      <c r="B2388" s="2" t="s">
        <v>191</v>
      </c>
      <c r="C2388" s="4" t="s">
        <v>483</v>
      </c>
      <c r="D2388" s="2" t="s">
        <v>484</v>
      </c>
      <c r="E2388" s="38">
        <v>8.4326599204685539</v>
      </c>
      <c r="F2388" s="2" t="s">
        <v>470</v>
      </c>
      <c r="G2388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3.4856781410855078</v>
      </c>
      <c r="H238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2388" s="38" t="str">
        <f t="shared" ca="1" si="444"/>
        <v>-</v>
      </c>
      <c r="K2388" s="38" t="str">
        <f t="shared" ca="1" si="445"/>
        <v>-</v>
      </c>
      <c r="L2388" s="38" t="str">
        <f t="shared" ca="1" si="446"/>
        <v>-</v>
      </c>
      <c r="M2388" s="38" t="str">
        <f t="shared" ca="1" si="447"/>
        <v>-</v>
      </c>
      <c r="N2388" s="38" t="str">
        <f t="shared" ca="1" si="448"/>
        <v>-</v>
      </c>
      <c r="O2388" s="38">
        <f t="shared" ca="1" si="449"/>
        <v>4.2396051793134237</v>
      </c>
      <c r="P2388" s="38">
        <f t="shared" ca="1" si="450"/>
        <v>4.1389872516658901</v>
      </c>
      <c r="Q2388" s="38">
        <f t="shared" ca="1" si="451"/>
        <v>8.4326599204685539</v>
      </c>
      <c r="R2388" s="38">
        <f t="shared" ca="1" si="452"/>
        <v>3.4856781410855078</v>
      </c>
      <c r="S2388" s="38" t="str">
        <f t="shared" ca="1" si="453"/>
        <v>-</v>
      </c>
      <c r="T2388" s="38" t="str">
        <f t="shared" ca="1" si="454"/>
        <v>-</v>
      </c>
      <c r="U2388" s="38" t="str">
        <f t="shared" ca="1" si="455"/>
        <v>-</v>
      </c>
      <c r="V2388" s="38"/>
      <c r="W2388" s="38"/>
    </row>
    <row r="2389" spans="1:23" x14ac:dyDescent="0.35">
      <c r="A2389" s="2" t="str">
        <f>BASE_NOTAS[[#This Row],[Sigla]]&amp;BASE_NOTAS[[#This Row],[CÓDIGO]]</f>
        <v>MTIN_TC</v>
      </c>
      <c r="B2389" s="2" t="s">
        <v>195</v>
      </c>
      <c r="C2389" s="4" t="s">
        <v>483</v>
      </c>
      <c r="D2389" s="2" t="s">
        <v>484</v>
      </c>
      <c r="E2389" s="38">
        <v>16.878648108808335</v>
      </c>
      <c r="F2389" s="2" t="s">
        <v>470</v>
      </c>
      <c r="G2389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15.235610820256252</v>
      </c>
      <c r="H238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2389" s="38" t="str">
        <f t="shared" ca="1" si="444"/>
        <v>-</v>
      </c>
      <c r="K2389" s="38" t="str">
        <f t="shared" ca="1" si="445"/>
        <v>-</v>
      </c>
      <c r="L2389" s="38" t="str">
        <f t="shared" ca="1" si="446"/>
        <v>-</v>
      </c>
      <c r="M2389" s="38" t="str">
        <f t="shared" ca="1" si="447"/>
        <v>-</v>
      </c>
      <c r="N2389" s="38" t="str">
        <f t="shared" ca="1" si="448"/>
        <v>-</v>
      </c>
      <c r="O2389" s="38">
        <f t="shared" ca="1" si="449"/>
        <v>13.878222649058136</v>
      </c>
      <c r="P2389" s="38">
        <f t="shared" ca="1" si="450"/>
        <v>8.8492459866282545</v>
      </c>
      <c r="Q2389" s="38">
        <f t="shared" ca="1" si="451"/>
        <v>16.878648108808335</v>
      </c>
      <c r="R2389" s="38">
        <f t="shared" ca="1" si="452"/>
        <v>15.235610820256252</v>
      </c>
      <c r="S2389" s="38" t="str">
        <f t="shared" ca="1" si="453"/>
        <v>-</v>
      </c>
      <c r="T2389" s="38" t="str">
        <f t="shared" ca="1" si="454"/>
        <v>-</v>
      </c>
      <c r="U2389" s="38" t="str">
        <f t="shared" ca="1" si="455"/>
        <v>-</v>
      </c>
      <c r="V2389" s="38"/>
      <c r="W2389" s="38"/>
    </row>
    <row r="2390" spans="1:23" x14ac:dyDescent="0.35">
      <c r="A2390" s="2" t="str">
        <f>BASE_NOTAS[[#This Row],[Sigla]]&amp;BASE_NOTAS[[#This Row],[CÓDIGO]]</f>
        <v>MSIN_TC</v>
      </c>
      <c r="B2390" s="2" t="s">
        <v>193</v>
      </c>
      <c r="C2390" s="4" t="s">
        <v>483</v>
      </c>
      <c r="D2390" s="2" t="s">
        <v>484</v>
      </c>
      <c r="E2390" s="38">
        <v>25.025436975109631</v>
      </c>
      <c r="F2390" s="2" t="s">
        <v>470</v>
      </c>
      <c r="G2390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14.048795490181362</v>
      </c>
      <c r="H239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2390" s="38" t="str">
        <f t="shared" ca="1" si="444"/>
        <v>-</v>
      </c>
      <c r="K2390" s="38" t="str">
        <f t="shared" ca="1" si="445"/>
        <v>-</v>
      </c>
      <c r="L2390" s="38" t="str">
        <f t="shared" ca="1" si="446"/>
        <v>-</v>
      </c>
      <c r="M2390" s="38" t="str">
        <f t="shared" ca="1" si="447"/>
        <v>-</v>
      </c>
      <c r="N2390" s="38" t="str">
        <f t="shared" ca="1" si="448"/>
        <v>-</v>
      </c>
      <c r="O2390" s="38">
        <f t="shared" ca="1" si="449"/>
        <v>16.715441125132415</v>
      </c>
      <c r="P2390" s="38">
        <f t="shared" ca="1" si="450"/>
        <v>10.391863497921777</v>
      </c>
      <c r="Q2390" s="38">
        <f t="shared" ca="1" si="451"/>
        <v>25.025436975109631</v>
      </c>
      <c r="R2390" s="38">
        <f t="shared" ca="1" si="452"/>
        <v>14.048795490181362</v>
      </c>
      <c r="S2390" s="38" t="str">
        <f t="shared" ca="1" si="453"/>
        <v>-</v>
      </c>
      <c r="T2390" s="38" t="str">
        <f t="shared" ca="1" si="454"/>
        <v>-</v>
      </c>
      <c r="U2390" s="38" t="str">
        <f t="shared" ca="1" si="455"/>
        <v>-</v>
      </c>
      <c r="V2390" s="38"/>
      <c r="W2390" s="38"/>
    </row>
    <row r="2391" spans="1:23" x14ac:dyDescent="0.35">
      <c r="A2391" s="2" t="str">
        <f>BASE_NOTAS[[#This Row],[Sigla]]&amp;BASE_NOTAS[[#This Row],[CÓDIGO]]</f>
        <v>MGIN_TC</v>
      </c>
      <c r="B2391" s="2" t="s">
        <v>192</v>
      </c>
      <c r="C2391" s="4" t="s">
        <v>483</v>
      </c>
      <c r="D2391" s="2" t="s">
        <v>484</v>
      </c>
      <c r="E2391" s="38">
        <v>38.127634046732695</v>
      </c>
      <c r="F2391" s="2" t="s">
        <v>470</v>
      </c>
      <c r="G2391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39.387411498155103</v>
      </c>
      <c r="H239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2391" s="38" t="str">
        <f t="shared" ca="1" si="444"/>
        <v>-</v>
      </c>
      <c r="K2391" s="38" t="str">
        <f t="shared" ca="1" si="445"/>
        <v>-</v>
      </c>
      <c r="L2391" s="38" t="str">
        <f t="shared" ca="1" si="446"/>
        <v>-</v>
      </c>
      <c r="M2391" s="38" t="str">
        <f t="shared" ca="1" si="447"/>
        <v>-</v>
      </c>
      <c r="N2391" s="38" t="str">
        <f t="shared" ca="1" si="448"/>
        <v>-</v>
      </c>
      <c r="O2391" s="38">
        <f t="shared" ca="1" si="449"/>
        <v>42.122404686720685</v>
      </c>
      <c r="P2391" s="38">
        <f t="shared" ca="1" si="450"/>
        <v>39.323251377583468</v>
      </c>
      <c r="Q2391" s="38">
        <f t="shared" ca="1" si="451"/>
        <v>38.127634046732695</v>
      </c>
      <c r="R2391" s="38">
        <f t="shared" ca="1" si="452"/>
        <v>39.387411498155103</v>
      </c>
      <c r="S2391" s="38" t="str">
        <f t="shared" ca="1" si="453"/>
        <v>-</v>
      </c>
      <c r="T2391" s="38" t="str">
        <f t="shared" ca="1" si="454"/>
        <v>-</v>
      </c>
      <c r="U2391" s="38" t="str">
        <f t="shared" ca="1" si="455"/>
        <v>-</v>
      </c>
      <c r="V2391" s="38"/>
      <c r="W2391" s="38"/>
    </row>
    <row r="2392" spans="1:23" x14ac:dyDescent="0.35">
      <c r="A2392" s="2" t="str">
        <f>BASE_NOTAS[[#This Row],[Sigla]]&amp;BASE_NOTAS[[#This Row],[CÓDIGO]]</f>
        <v>PAIN_TC</v>
      </c>
      <c r="B2392" s="2" t="s">
        <v>196</v>
      </c>
      <c r="C2392" s="4" t="s">
        <v>483</v>
      </c>
      <c r="D2392" s="2" t="s">
        <v>484</v>
      </c>
      <c r="E2392" s="38">
        <v>4.9938847586219666</v>
      </c>
      <c r="F2392" s="2" t="s">
        <v>470</v>
      </c>
      <c r="G2392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5.2184282011604273</v>
      </c>
      <c r="H239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2392" s="38" t="str">
        <f t="shared" ca="1" si="444"/>
        <v>-</v>
      </c>
      <c r="K2392" s="38" t="str">
        <f t="shared" ca="1" si="445"/>
        <v>-</v>
      </c>
      <c r="L2392" s="38" t="str">
        <f t="shared" ca="1" si="446"/>
        <v>-</v>
      </c>
      <c r="M2392" s="38" t="str">
        <f t="shared" ca="1" si="447"/>
        <v>-</v>
      </c>
      <c r="N2392" s="38" t="str">
        <f t="shared" ca="1" si="448"/>
        <v>-</v>
      </c>
      <c r="O2392" s="38">
        <f t="shared" ca="1" si="449"/>
        <v>9.3521132396914819</v>
      </c>
      <c r="P2392" s="38">
        <f t="shared" ca="1" si="450"/>
        <v>6.0587745176691916</v>
      </c>
      <c r="Q2392" s="38">
        <f t="shared" ca="1" si="451"/>
        <v>4.9938847586219666</v>
      </c>
      <c r="R2392" s="38">
        <f t="shared" ca="1" si="452"/>
        <v>5.2184282011604273</v>
      </c>
      <c r="S2392" s="38" t="str">
        <f t="shared" ca="1" si="453"/>
        <v>-</v>
      </c>
      <c r="T2392" s="38" t="str">
        <f t="shared" ca="1" si="454"/>
        <v>-</v>
      </c>
      <c r="U2392" s="38" t="str">
        <f t="shared" ca="1" si="455"/>
        <v>-</v>
      </c>
      <c r="V2392" s="38"/>
      <c r="W2392" s="38"/>
    </row>
    <row r="2393" spans="1:23" x14ac:dyDescent="0.35">
      <c r="A2393" s="2" t="str">
        <f>BASE_NOTAS[[#This Row],[Sigla]]&amp;BASE_NOTAS[[#This Row],[CÓDIGO]]</f>
        <v>PBIN_TC</v>
      </c>
      <c r="B2393" s="2" t="s">
        <v>197</v>
      </c>
      <c r="C2393" s="4" t="s">
        <v>483</v>
      </c>
      <c r="D2393" s="2" t="s">
        <v>484</v>
      </c>
      <c r="E2393" s="38">
        <v>30.297458625071521</v>
      </c>
      <c r="F2393" s="2" t="s">
        <v>470</v>
      </c>
      <c r="G2393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23.29272578067842</v>
      </c>
      <c r="H239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2393" s="38" t="str">
        <f t="shared" ca="1" si="444"/>
        <v>-</v>
      </c>
      <c r="K2393" s="38" t="str">
        <f t="shared" ca="1" si="445"/>
        <v>-</v>
      </c>
      <c r="L2393" s="38" t="str">
        <f t="shared" ca="1" si="446"/>
        <v>-</v>
      </c>
      <c r="M2393" s="38" t="str">
        <f t="shared" ca="1" si="447"/>
        <v>-</v>
      </c>
      <c r="N2393" s="38" t="str">
        <f t="shared" ca="1" si="448"/>
        <v>-</v>
      </c>
      <c r="O2393" s="38">
        <f t="shared" ca="1" si="449"/>
        <v>23.564674716274553</v>
      </c>
      <c r="P2393" s="38">
        <f t="shared" ca="1" si="450"/>
        <v>19.539982817711714</v>
      </c>
      <c r="Q2393" s="38">
        <f t="shared" ca="1" si="451"/>
        <v>30.297458625071521</v>
      </c>
      <c r="R2393" s="38">
        <f t="shared" ca="1" si="452"/>
        <v>23.29272578067842</v>
      </c>
      <c r="S2393" s="38" t="str">
        <f t="shared" ca="1" si="453"/>
        <v>-</v>
      </c>
      <c r="T2393" s="38" t="str">
        <f t="shared" ca="1" si="454"/>
        <v>-</v>
      </c>
      <c r="U2393" s="38" t="str">
        <f t="shared" ca="1" si="455"/>
        <v>-</v>
      </c>
      <c r="V2393" s="38"/>
      <c r="W2393" s="38"/>
    </row>
    <row r="2394" spans="1:23" x14ac:dyDescent="0.35">
      <c r="A2394" s="2" t="str">
        <f>BASE_NOTAS[[#This Row],[Sigla]]&amp;BASE_NOTAS[[#This Row],[CÓDIGO]]</f>
        <v>PRIN_TC</v>
      </c>
      <c r="B2394" s="2" t="s">
        <v>200</v>
      </c>
      <c r="C2394" s="4" t="s">
        <v>483</v>
      </c>
      <c r="D2394" s="2" t="s">
        <v>484</v>
      </c>
      <c r="E2394" s="38">
        <v>48.034705509970834</v>
      </c>
      <c r="F2394" s="2" t="s">
        <v>470</v>
      </c>
      <c r="G2394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46.759933901740752</v>
      </c>
      <c r="H239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2394" s="38" t="str">
        <f t="shared" ca="1" si="444"/>
        <v>-</v>
      </c>
      <c r="K2394" s="38" t="str">
        <f t="shared" ca="1" si="445"/>
        <v>-</v>
      </c>
      <c r="L2394" s="38" t="str">
        <f t="shared" ca="1" si="446"/>
        <v>-</v>
      </c>
      <c r="M2394" s="38" t="str">
        <f t="shared" ca="1" si="447"/>
        <v>-</v>
      </c>
      <c r="N2394" s="38" t="str">
        <f t="shared" ca="1" si="448"/>
        <v>-</v>
      </c>
      <c r="O2394" s="38">
        <f t="shared" ca="1" si="449"/>
        <v>52.392450955266682</v>
      </c>
      <c r="P2394" s="38">
        <f t="shared" ca="1" si="450"/>
        <v>44.355094568493627</v>
      </c>
      <c r="Q2394" s="38">
        <f t="shared" ca="1" si="451"/>
        <v>48.034705509970834</v>
      </c>
      <c r="R2394" s="38">
        <f t="shared" ca="1" si="452"/>
        <v>46.759933901740752</v>
      </c>
      <c r="S2394" s="38" t="str">
        <f t="shared" ca="1" si="453"/>
        <v>-</v>
      </c>
      <c r="T2394" s="38" t="str">
        <f t="shared" ca="1" si="454"/>
        <v>-</v>
      </c>
      <c r="U2394" s="38" t="str">
        <f t="shared" ca="1" si="455"/>
        <v>-</v>
      </c>
      <c r="V2394" s="38"/>
      <c r="W2394" s="38"/>
    </row>
    <row r="2395" spans="1:23" x14ac:dyDescent="0.35">
      <c r="A2395" s="2" t="str">
        <f>BASE_NOTAS[[#This Row],[Sigla]]&amp;BASE_NOTAS[[#This Row],[CÓDIGO]]</f>
        <v>PEIN_TC</v>
      </c>
      <c r="B2395" s="2" t="s">
        <v>198</v>
      </c>
      <c r="C2395" s="4" t="s">
        <v>483</v>
      </c>
      <c r="D2395" s="2" t="s">
        <v>484</v>
      </c>
      <c r="E2395" s="38">
        <v>32.398901895090702</v>
      </c>
      <c r="F2395" s="2" t="s">
        <v>470</v>
      </c>
      <c r="G2395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31.98752468515535</v>
      </c>
      <c r="H239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2395" s="38" t="str">
        <f t="shared" ca="1" si="444"/>
        <v>-</v>
      </c>
      <c r="K2395" s="38" t="str">
        <f t="shared" ca="1" si="445"/>
        <v>-</v>
      </c>
      <c r="L2395" s="38" t="str">
        <f t="shared" ca="1" si="446"/>
        <v>-</v>
      </c>
      <c r="M2395" s="38" t="str">
        <f t="shared" ca="1" si="447"/>
        <v>-</v>
      </c>
      <c r="N2395" s="38" t="str">
        <f t="shared" ca="1" si="448"/>
        <v>-</v>
      </c>
      <c r="O2395" s="38">
        <f t="shared" ca="1" si="449"/>
        <v>27.28485443100644</v>
      </c>
      <c r="P2395" s="38">
        <f t="shared" ca="1" si="450"/>
        <v>18.821922645410101</v>
      </c>
      <c r="Q2395" s="38">
        <f t="shared" ca="1" si="451"/>
        <v>32.398901895090702</v>
      </c>
      <c r="R2395" s="38">
        <f t="shared" ca="1" si="452"/>
        <v>31.98752468515535</v>
      </c>
      <c r="S2395" s="38" t="str">
        <f t="shared" ca="1" si="453"/>
        <v>-</v>
      </c>
      <c r="T2395" s="38" t="str">
        <f t="shared" ca="1" si="454"/>
        <v>-</v>
      </c>
      <c r="U2395" s="38" t="str">
        <f t="shared" ca="1" si="455"/>
        <v>-</v>
      </c>
      <c r="V2395" s="38"/>
      <c r="W2395" s="38"/>
    </row>
    <row r="2396" spans="1:23" x14ac:dyDescent="0.35">
      <c r="A2396" s="2" t="str">
        <f>BASE_NOTAS[[#This Row],[Sigla]]&amp;BASE_NOTAS[[#This Row],[CÓDIGO]]</f>
        <v>PIIN_TC</v>
      </c>
      <c r="B2396" s="2" t="s">
        <v>199</v>
      </c>
      <c r="C2396" s="4" t="s">
        <v>483</v>
      </c>
      <c r="D2396" s="2" t="s">
        <v>484</v>
      </c>
      <c r="E2396" s="38">
        <v>14.133938428028531</v>
      </c>
      <c r="F2396" s="2" t="s">
        <v>470</v>
      </c>
      <c r="G2396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16.392006879350745</v>
      </c>
      <c r="H239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2396" s="38" t="str">
        <f t="shared" ca="1" si="444"/>
        <v>-</v>
      </c>
      <c r="K2396" s="38" t="str">
        <f t="shared" ca="1" si="445"/>
        <v>-</v>
      </c>
      <c r="L2396" s="38" t="str">
        <f t="shared" ca="1" si="446"/>
        <v>-</v>
      </c>
      <c r="M2396" s="38" t="str">
        <f t="shared" ca="1" si="447"/>
        <v>-</v>
      </c>
      <c r="N2396" s="38" t="str">
        <f t="shared" ca="1" si="448"/>
        <v>-</v>
      </c>
      <c r="O2396" s="38">
        <f t="shared" ca="1" si="449"/>
        <v>10.775368541639926</v>
      </c>
      <c r="P2396" s="38">
        <f t="shared" ca="1" si="450"/>
        <v>10.938977669138223</v>
      </c>
      <c r="Q2396" s="38">
        <f t="shared" ca="1" si="451"/>
        <v>14.133938428028531</v>
      </c>
      <c r="R2396" s="38">
        <f t="shared" ca="1" si="452"/>
        <v>16.392006879350745</v>
      </c>
      <c r="S2396" s="38" t="str">
        <f t="shared" ca="1" si="453"/>
        <v>-</v>
      </c>
      <c r="T2396" s="38" t="str">
        <f t="shared" ca="1" si="454"/>
        <v>-</v>
      </c>
      <c r="U2396" s="38" t="str">
        <f t="shared" ca="1" si="455"/>
        <v>-</v>
      </c>
      <c r="V2396" s="38"/>
      <c r="W2396" s="38"/>
    </row>
    <row r="2397" spans="1:23" x14ac:dyDescent="0.35">
      <c r="A2397" s="2" t="str">
        <f>BASE_NOTAS[[#This Row],[Sigla]]&amp;BASE_NOTAS[[#This Row],[CÓDIGO]]</f>
        <v>RJIN_TC</v>
      </c>
      <c r="B2397" s="2" t="s">
        <v>201</v>
      </c>
      <c r="C2397" s="4" t="s">
        <v>483</v>
      </c>
      <c r="D2397" s="2" t="s">
        <v>484</v>
      </c>
      <c r="E2397" s="38">
        <v>54.302540793373886</v>
      </c>
      <c r="F2397" s="2" t="s">
        <v>470</v>
      </c>
      <c r="G2397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58.926377002073124</v>
      </c>
      <c r="H239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2397" s="38" t="str">
        <f t="shared" ca="1" si="444"/>
        <v>-</v>
      </c>
      <c r="K2397" s="38" t="str">
        <f t="shared" ca="1" si="445"/>
        <v>-</v>
      </c>
      <c r="L2397" s="38" t="str">
        <f t="shared" ca="1" si="446"/>
        <v>-</v>
      </c>
      <c r="M2397" s="38" t="str">
        <f t="shared" ca="1" si="447"/>
        <v>-</v>
      </c>
      <c r="N2397" s="38" t="str">
        <f t="shared" ca="1" si="448"/>
        <v>-</v>
      </c>
      <c r="O2397" s="38">
        <f t="shared" ca="1" si="449"/>
        <v>64.105065900824044</v>
      </c>
      <c r="P2397" s="38">
        <f t="shared" ca="1" si="450"/>
        <v>49.437582497393194</v>
      </c>
      <c r="Q2397" s="38">
        <f t="shared" ca="1" si="451"/>
        <v>54.302540793373886</v>
      </c>
      <c r="R2397" s="38">
        <f t="shared" ca="1" si="452"/>
        <v>58.926377002073124</v>
      </c>
      <c r="S2397" s="38" t="str">
        <f t="shared" ca="1" si="453"/>
        <v>-</v>
      </c>
      <c r="T2397" s="38" t="str">
        <f t="shared" ca="1" si="454"/>
        <v>-</v>
      </c>
      <c r="U2397" s="38" t="str">
        <f t="shared" ca="1" si="455"/>
        <v>-</v>
      </c>
      <c r="V2397" s="38"/>
      <c r="W2397" s="38"/>
    </row>
    <row r="2398" spans="1:23" x14ac:dyDescent="0.35">
      <c r="A2398" s="2" t="str">
        <f>BASE_NOTAS[[#This Row],[Sigla]]&amp;BASE_NOTAS[[#This Row],[CÓDIGO]]</f>
        <v>RNIN_TC</v>
      </c>
      <c r="B2398" s="2" t="s">
        <v>202</v>
      </c>
      <c r="C2398" s="4" t="s">
        <v>483</v>
      </c>
      <c r="D2398" s="2" t="s">
        <v>484</v>
      </c>
      <c r="E2398" s="38">
        <v>14.443067166148444</v>
      </c>
      <c r="F2398" s="2" t="s">
        <v>470</v>
      </c>
      <c r="G2398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13.307950177101294</v>
      </c>
      <c r="H239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2398" s="38" t="str">
        <f t="shared" ca="1" si="444"/>
        <v>-</v>
      </c>
      <c r="K2398" s="38" t="str">
        <f t="shared" ca="1" si="445"/>
        <v>-</v>
      </c>
      <c r="L2398" s="38" t="str">
        <f t="shared" ca="1" si="446"/>
        <v>-</v>
      </c>
      <c r="M2398" s="38" t="str">
        <f t="shared" ca="1" si="447"/>
        <v>-</v>
      </c>
      <c r="N2398" s="38" t="str">
        <f t="shared" ca="1" si="448"/>
        <v>-</v>
      </c>
      <c r="O2398" s="38">
        <f t="shared" ca="1" si="449"/>
        <v>11.642609577475561</v>
      </c>
      <c r="P2398" s="38">
        <f t="shared" ca="1" si="450"/>
        <v>10.17201570473112</v>
      </c>
      <c r="Q2398" s="38">
        <f t="shared" ca="1" si="451"/>
        <v>14.443067166148444</v>
      </c>
      <c r="R2398" s="38">
        <f t="shared" ca="1" si="452"/>
        <v>13.307950177101294</v>
      </c>
      <c r="S2398" s="38" t="str">
        <f t="shared" ca="1" si="453"/>
        <v>-</v>
      </c>
      <c r="T2398" s="38" t="str">
        <f t="shared" ca="1" si="454"/>
        <v>-</v>
      </c>
      <c r="U2398" s="38" t="str">
        <f t="shared" ca="1" si="455"/>
        <v>-</v>
      </c>
      <c r="V2398" s="38"/>
      <c r="W2398" s="38"/>
    </row>
    <row r="2399" spans="1:23" x14ac:dyDescent="0.35">
      <c r="A2399" s="2" t="str">
        <f>BASE_NOTAS[[#This Row],[Sigla]]&amp;BASE_NOTAS[[#This Row],[CÓDIGO]]</f>
        <v>RSIN_TC</v>
      </c>
      <c r="B2399" s="2" t="s">
        <v>205</v>
      </c>
      <c r="C2399" s="4" t="s">
        <v>483</v>
      </c>
      <c r="D2399" s="2" t="s">
        <v>484</v>
      </c>
      <c r="E2399" s="38">
        <v>44.457858073866383</v>
      </c>
      <c r="F2399" s="2" t="s">
        <v>470</v>
      </c>
      <c r="G2399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39.750072873452766</v>
      </c>
      <c r="H239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2399" s="38" t="str">
        <f t="shared" ca="1" si="444"/>
        <v>-</v>
      </c>
      <c r="K2399" s="38" t="str">
        <f t="shared" ca="1" si="445"/>
        <v>-</v>
      </c>
      <c r="L2399" s="38" t="str">
        <f t="shared" ca="1" si="446"/>
        <v>-</v>
      </c>
      <c r="M2399" s="38" t="str">
        <f t="shared" ca="1" si="447"/>
        <v>-</v>
      </c>
      <c r="N2399" s="38" t="str">
        <f t="shared" ca="1" si="448"/>
        <v>-</v>
      </c>
      <c r="O2399" s="38">
        <f t="shared" ca="1" si="449"/>
        <v>54.172635545086536</v>
      </c>
      <c r="P2399" s="38">
        <f t="shared" ca="1" si="450"/>
        <v>46.693122056974389</v>
      </c>
      <c r="Q2399" s="38">
        <f t="shared" ca="1" si="451"/>
        <v>44.457858073866383</v>
      </c>
      <c r="R2399" s="38">
        <f t="shared" ca="1" si="452"/>
        <v>39.750072873452766</v>
      </c>
      <c r="S2399" s="38" t="str">
        <f t="shared" ca="1" si="453"/>
        <v>-</v>
      </c>
      <c r="T2399" s="38" t="str">
        <f t="shared" ca="1" si="454"/>
        <v>-</v>
      </c>
      <c r="U2399" s="38" t="str">
        <f t="shared" ca="1" si="455"/>
        <v>-</v>
      </c>
      <c r="V2399" s="38"/>
      <c r="W2399" s="38"/>
    </row>
    <row r="2400" spans="1:23" x14ac:dyDescent="0.35">
      <c r="A2400" s="2" t="str">
        <f>BASE_NOTAS[[#This Row],[Sigla]]&amp;BASE_NOTAS[[#This Row],[CÓDIGO]]</f>
        <v>ROIN_TC</v>
      </c>
      <c r="B2400" s="2" t="s">
        <v>203</v>
      </c>
      <c r="C2400" s="4" t="s">
        <v>483</v>
      </c>
      <c r="D2400" s="2" t="s">
        <v>484</v>
      </c>
      <c r="E2400" s="38">
        <v>1.9496959055808418</v>
      </c>
      <c r="F2400" s="2" t="s">
        <v>470</v>
      </c>
      <c r="G2400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240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2400" s="38" t="str">
        <f t="shared" ca="1" si="444"/>
        <v>-</v>
      </c>
      <c r="K2400" s="38" t="str">
        <f t="shared" ca="1" si="445"/>
        <v>-</v>
      </c>
      <c r="L2400" s="38" t="str">
        <f t="shared" ca="1" si="446"/>
        <v>-</v>
      </c>
      <c r="M2400" s="38" t="str">
        <f t="shared" ca="1" si="447"/>
        <v>-</v>
      </c>
      <c r="N2400" s="38" t="str">
        <f t="shared" ca="1" si="448"/>
        <v>-</v>
      </c>
      <c r="O2400" s="38">
        <f t="shared" ca="1" si="449"/>
        <v>2.3737740129278184</v>
      </c>
      <c r="P2400" s="38">
        <f t="shared" ca="1" si="450"/>
        <v>0</v>
      </c>
      <c r="Q2400" s="38">
        <f t="shared" ca="1" si="451"/>
        <v>1.9496959055808418</v>
      </c>
      <c r="R2400" s="38">
        <f t="shared" ca="1" si="452"/>
        <v>0</v>
      </c>
      <c r="S2400" s="38" t="str">
        <f t="shared" ca="1" si="453"/>
        <v>-</v>
      </c>
      <c r="T2400" s="38" t="str">
        <f t="shared" ca="1" si="454"/>
        <v>-</v>
      </c>
      <c r="U2400" s="38" t="str">
        <f t="shared" ca="1" si="455"/>
        <v>-</v>
      </c>
      <c r="V2400" s="38"/>
      <c r="W2400" s="38"/>
    </row>
    <row r="2401" spans="1:23" x14ac:dyDescent="0.35">
      <c r="A2401" s="2" t="str">
        <f>BASE_NOTAS[[#This Row],[Sigla]]&amp;BASE_NOTAS[[#This Row],[CÓDIGO]]</f>
        <v>RRIN_TC</v>
      </c>
      <c r="B2401" s="2" t="s">
        <v>204</v>
      </c>
      <c r="C2401" s="4" t="s">
        <v>483</v>
      </c>
      <c r="D2401" s="2" t="s">
        <v>484</v>
      </c>
      <c r="E2401" s="38">
        <v>0</v>
      </c>
      <c r="F2401" s="2" t="s">
        <v>470</v>
      </c>
      <c r="G2401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2.4357501103658237</v>
      </c>
      <c r="H240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2401" s="38" t="str">
        <f t="shared" ca="1" si="444"/>
        <v>-</v>
      </c>
      <c r="K2401" s="38" t="str">
        <f t="shared" ca="1" si="445"/>
        <v>-</v>
      </c>
      <c r="L2401" s="38" t="str">
        <f t="shared" ca="1" si="446"/>
        <v>-</v>
      </c>
      <c r="M2401" s="38" t="str">
        <f t="shared" ca="1" si="447"/>
        <v>-</v>
      </c>
      <c r="N2401" s="38" t="str">
        <f t="shared" ca="1" si="448"/>
        <v>-</v>
      </c>
      <c r="O2401" s="38">
        <f t="shared" ca="1" si="449"/>
        <v>0.49097380666968915</v>
      </c>
      <c r="P2401" s="38">
        <f t="shared" ca="1" si="450"/>
        <v>2.8298391668563613E-2</v>
      </c>
      <c r="Q2401" s="38">
        <f t="shared" ca="1" si="451"/>
        <v>0</v>
      </c>
      <c r="R2401" s="38">
        <f t="shared" ca="1" si="452"/>
        <v>2.4357501103658237</v>
      </c>
      <c r="S2401" s="38" t="str">
        <f t="shared" ca="1" si="453"/>
        <v>-</v>
      </c>
      <c r="T2401" s="38" t="str">
        <f t="shared" ca="1" si="454"/>
        <v>-</v>
      </c>
      <c r="U2401" s="38" t="str">
        <f t="shared" ca="1" si="455"/>
        <v>-</v>
      </c>
      <c r="V2401" s="38"/>
      <c r="W2401" s="38"/>
    </row>
    <row r="2402" spans="1:23" x14ac:dyDescent="0.35">
      <c r="A2402" s="2" t="str">
        <f>BASE_NOTAS[[#This Row],[Sigla]]&amp;BASE_NOTAS[[#This Row],[CÓDIGO]]</f>
        <v>SCIN_TC</v>
      </c>
      <c r="B2402" s="2" t="s">
        <v>194</v>
      </c>
      <c r="C2402" s="4" t="s">
        <v>483</v>
      </c>
      <c r="D2402" s="2" t="s">
        <v>484</v>
      </c>
      <c r="E2402" s="38">
        <v>58.282228572577729</v>
      </c>
      <c r="F2402" s="2" t="s">
        <v>470</v>
      </c>
      <c r="G2402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58.474194022308289</v>
      </c>
      <c r="H240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2402" s="38" t="str">
        <f t="shared" ca="1" si="444"/>
        <v>-</v>
      </c>
      <c r="K2402" s="38" t="str">
        <f t="shared" ca="1" si="445"/>
        <v>-</v>
      </c>
      <c r="L2402" s="38" t="str">
        <f t="shared" ca="1" si="446"/>
        <v>-</v>
      </c>
      <c r="M2402" s="38" t="str">
        <f t="shared" ca="1" si="447"/>
        <v>-</v>
      </c>
      <c r="N2402" s="38" t="str">
        <f t="shared" ca="1" si="448"/>
        <v>-</v>
      </c>
      <c r="O2402" s="38">
        <f t="shared" ca="1" si="449"/>
        <v>59.573067459678278</v>
      </c>
      <c r="P2402" s="38">
        <f t="shared" ca="1" si="450"/>
        <v>44.950784067590597</v>
      </c>
      <c r="Q2402" s="38">
        <f t="shared" ca="1" si="451"/>
        <v>58.282228572577729</v>
      </c>
      <c r="R2402" s="38">
        <f t="shared" ca="1" si="452"/>
        <v>58.474194022308289</v>
      </c>
      <c r="S2402" s="38" t="str">
        <f t="shared" ca="1" si="453"/>
        <v>-</v>
      </c>
      <c r="T2402" s="38" t="str">
        <f t="shared" ca="1" si="454"/>
        <v>-</v>
      </c>
      <c r="U2402" s="38" t="str">
        <f t="shared" ca="1" si="455"/>
        <v>-</v>
      </c>
      <c r="V2402" s="38"/>
      <c r="W2402" s="38"/>
    </row>
    <row r="2403" spans="1:23" x14ac:dyDescent="0.35">
      <c r="A2403" s="2" t="str">
        <f>BASE_NOTAS[[#This Row],[Sigla]]&amp;BASE_NOTAS[[#This Row],[CÓDIGO]]</f>
        <v>SPIN_TC</v>
      </c>
      <c r="B2403" s="2" t="s">
        <v>186</v>
      </c>
      <c r="C2403" s="4" t="s">
        <v>483</v>
      </c>
      <c r="D2403" s="2" t="s">
        <v>484</v>
      </c>
      <c r="E2403" s="38">
        <v>100</v>
      </c>
      <c r="F2403" s="2" t="s">
        <v>470</v>
      </c>
      <c r="G2403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240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2403" s="38" t="str">
        <f t="shared" ca="1" si="444"/>
        <v>-</v>
      </c>
      <c r="K2403" s="38" t="str">
        <f t="shared" ca="1" si="445"/>
        <v>-</v>
      </c>
      <c r="L2403" s="38" t="str">
        <f t="shared" ca="1" si="446"/>
        <v>-</v>
      </c>
      <c r="M2403" s="38" t="str">
        <f t="shared" ca="1" si="447"/>
        <v>-</v>
      </c>
      <c r="N2403" s="38" t="str">
        <f t="shared" ca="1" si="448"/>
        <v>-</v>
      </c>
      <c r="O2403" s="38">
        <f t="shared" ca="1" si="449"/>
        <v>100</v>
      </c>
      <c r="P2403" s="38">
        <f t="shared" ca="1" si="450"/>
        <v>100</v>
      </c>
      <c r="Q2403" s="38">
        <f t="shared" ca="1" si="451"/>
        <v>100</v>
      </c>
      <c r="R2403" s="38">
        <f t="shared" ca="1" si="452"/>
        <v>100</v>
      </c>
      <c r="S2403" s="38" t="str">
        <f t="shared" ca="1" si="453"/>
        <v>-</v>
      </c>
      <c r="T2403" s="38" t="str">
        <f t="shared" ca="1" si="454"/>
        <v>-</v>
      </c>
      <c r="U2403" s="38" t="str">
        <f t="shared" ca="1" si="455"/>
        <v>-</v>
      </c>
      <c r="V2403" s="38"/>
      <c r="W2403" s="38"/>
    </row>
    <row r="2404" spans="1:23" x14ac:dyDescent="0.35">
      <c r="A2404" s="2" t="str">
        <f>BASE_NOTAS[[#This Row],[Sigla]]&amp;BASE_NOTAS[[#This Row],[CÓDIGO]]</f>
        <v>SEIN_TC</v>
      </c>
      <c r="B2404" s="2" t="s">
        <v>206</v>
      </c>
      <c r="C2404" s="4" t="s">
        <v>483</v>
      </c>
      <c r="D2404" s="2" t="s">
        <v>484</v>
      </c>
      <c r="E2404" s="38">
        <v>10.48832638951964</v>
      </c>
      <c r="F2404" s="2" t="s">
        <v>470</v>
      </c>
      <c r="G2404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12.529620713643959</v>
      </c>
      <c r="H240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2404" s="38" t="str">
        <f t="shared" ca="1" si="444"/>
        <v>-</v>
      </c>
      <c r="K2404" s="38" t="str">
        <f t="shared" ca="1" si="445"/>
        <v>-</v>
      </c>
      <c r="L2404" s="38" t="str">
        <f t="shared" ca="1" si="446"/>
        <v>-</v>
      </c>
      <c r="M2404" s="38" t="str">
        <f t="shared" ca="1" si="447"/>
        <v>-</v>
      </c>
      <c r="N2404" s="38" t="str">
        <f t="shared" ca="1" si="448"/>
        <v>-</v>
      </c>
      <c r="O2404" s="38">
        <f t="shared" ca="1" si="449"/>
        <v>9.1483974278027951</v>
      </c>
      <c r="P2404" s="38">
        <f t="shared" ca="1" si="450"/>
        <v>8.5829294579774267</v>
      </c>
      <c r="Q2404" s="38">
        <f t="shared" ca="1" si="451"/>
        <v>10.48832638951964</v>
      </c>
      <c r="R2404" s="38">
        <f t="shared" ca="1" si="452"/>
        <v>12.529620713643959</v>
      </c>
      <c r="S2404" s="38" t="str">
        <f t="shared" ca="1" si="453"/>
        <v>-</v>
      </c>
      <c r="T2404" s="38" t="str">
        <f t="shared" ca="1" si="454"/>
        <v>-</v>
      </c>
      <c r="U2404" s="38" t="str">
        <f t="shared" ca="1" si="455"/>
        <v>-</v>
      </c>
      <c r="V2404" s="38"/>
      <c r="W2404" s="38"/>
    </row>
    <row r="2405" spans="1:23" x14ac:dyDescent="0.35">
      <c r="A2405" s="2" t="str">
        <f>BASE_NOTAS[[#This Row],[Sigla]]&amp;BASE_NOTAS[[#This Row],[CÓDIGO]]</f>
        <v>TOIN_TC</v>
      </c>
      <c r="B2405" s="2" t="s">
        <v>185</v>
      </c>
      <c r="C2405" s="4" t="s">
        <v>483</v>
      </c>
      <c r="D2405" s="2" t="s">
        <v>484</v>
      </c>
      <c r="E2405" s="38">
        <v>11.469927225394287</v>
      </c>
      <c r="F2405" s="2" t="s">
        <v>470</v>
      </c>
      <c r="G2405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8.4499598633157849</v>
      </c>
      <c r="H240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2405" s="38" t="str">
        <f t="shared" ca="1" si="444"/>
        <v>-</v>
      </c>
      <c r="K2405" s="38" t="str">
        <f t="shared" ca="1" si="445"/>
        <v>-</v>
      </c>
      <c r="L2405" s="38" t="str">
        <f t="shared" ca="1" si="446"/>
        <v>-</v>
      </c>
      <c r="M2405" s="38" t="str">
        <f t="shared" ca="1" si="447"/>
        <v>-</v>
      </c>
      <c r="N2405" s="38" t="str">
        <f t="shared" ca="1" si="448"/>
        <v>-</v>
      </c>
      <c r="O2405" s="38">
        <f t="shared" ca="1" si="449"/>
        <v>4.2421527049839778</v>
      </c>
      <c r="P2405" s="38">
        <f t="shared" ca="1" si="450"/>
        <v>4.2241700373611186</v>
      </c>
      <c r="Q2405" s="38">
        <f t="shared" ca="1" si="451"/>
        <v>11.469927225394287</v>
      </c>
      <c r="R2405" s="38">
        <f t="shared" ca="1" si="452"/>
        <v>8.4499598633157849</v>
      </c>
      <c r="S2405" s="38" t="str">
        <f t="shared" ca="1" si="453"/>
        <v>-</v>
      </c>
      <c r="T2405" s="38" t="str">
        <f t="shared" ca="1" si="454"/>
        <v>-</v>
      </c>
      <c r="U2405" s="38" t="str">
        <f t="shared" ca="1" si="455"/>
        <v>-</v>
      </c>
      <c r="V2405" s="38"/>
      <c r="W2405" s="38"/>
    </row>
    <row r="2406" spans="1:23" x14ac:dyDescent="0.35">
      <c r="A2406" s="2" t="str">
        <f>BASE_NOTAS[[#This Row],[Sigla]]&amp;BASE_NOTAS[[#This Row],[CÓDIGO]]</f>
        <v>ACIN_AC</v>
      </c>
      <c r="B2406" s="2" t="s">
        <v>156</v>
      </c>
      <c r="C2406" s="4" t="s">
        <v>485</v>
      </c>
      <c r="D2406" s="2" t="s">
        <v>486</v>
      </c>
      <c r="E2406" s="38">
        <v>57.276511596882315</v>
      </c>
      <c r="F2406" s="2" t="s">
        <v>470</v>
      </c>
      <c r="G2406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57.276511596882315</v>
      </c>
      <c r="H240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2022</v>
      </c>
      <c r="J2406" s="38" t="str">
        <f t="shared" ca="1" si="444"/>
        <v>-</v>
      </c>
      <c r="K2406" s="38" t="str">
        <f t="shared" ca="1" si="445"/>
        <v>-</v>
      </c>
      <c r="L2406" s="38" t="str">
        <f t="shared" ca="1" si="446"/>
        <v>-</v>
      </c>
      <c r="M2406" s="38" t="str">
        <f t="shared" ca="1" si="447"/>
        <v>-</v>
      </c>
      <c r="N2406" s="38" t="str">
        <f t="shared" ca="1" si="448"/>
        <v>-</v>
      </c>
      <c r="O2406" s="38">
        <f t="shared" ca="1" si="449"/>
        <v>76.663048817046302</v>
      </c>
      <c r="P2406" s="38">
        <f t="shared" ca="1" si="450"/>
        <v>76.070672674008435</v>
      </c>
      <c r="Q2406" s="38">
        <f t="shared" ca="1" si="451"/>
        <v>57.276511596882315</v>
      </c>
      <c r="R2406" s="38" t="str">
        <f t="shared" ca="1" si="452"/>
        <v>-</v>
      </c>
      <c r="S2406" s="38" t="str">
        <f t="shared" ca="1" si="453"/>
        <v>-</v>
      </c>
      <c r="T2406" s="38" t="str">
        <f t="shared" ca="1" si="454"/>
        <v>-</v>
      </c>
      <c r="U2406" s="38" t="str">
        <f t="shared" ca="1" si="455"/>
        <v>-</v>
      </c>
      <c r="V2406" s="38"/>
      <c r="W2406" s="38"/>
    </row>
    <row r="2407" spans="1:23" x14ac:dyDescent="0.35">
      <c r="A2407" s="2" t="str">
        <f>BASE_NOTAS[[#This Row],[Sigla]]&amp;BASE_NOTAS[[#This Row],[CÓDIGO]]</f>
        <v>ALIN_AC</v>
      </c>
      <c r="B2407" s="2" t="s">
        <v>157</v>
      </c>
      <c r="C2407" s="4" t="s">
        <v>485</v>
      </c>
      <c r="D2407" s="2" t="s">
        <v>486</v>
      </c>
      <c r="E2407" s="38">
        <v>58.649074447102009</v>
      </c>
      <c r="F2407" s="2" t="s">
        <v>470</v>
      </c>
      <c r="G2407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58.649074447102009</v>
      </c>
      <c r="H240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2022</v>
      </c>
      <c r="J2407" s="38" t="str">
        <f t="shared" ca="1" si="444"/>
        <v>-</v>
      </c>
      <c r="K2407" s="38" t="str">
        <f t="shared" ca="1" si="445"/>
        <v>-</v>
      </c>
      <c r="L2407" s="38" t="str">
        <f t="shared" ca="1" si="446"/>
        <v>-</v>
      </c>
      <c r="M2407" s="38" t="str">
        <f t="shared" ca="1" si="447"/>
        <v>-</v>
      </c>
      <c r="N2407" s="38" t="str">
        <f t="shared" ca="1" si="448"/>
        <v>-</v>
      </c>
      <c r="O2407" s="38">
        <f t="shared" ca="1" si="449"/>
        <v>31.47272448868846</v>
      </c>
      <c r="P2407" s="38">
        <f t="shared" ca="1" si="450"/>
        <v>26.881300854909174</v>
      </c>
      <c r="Q2407" s="38">
        <f t="shared" ca="1" si="451"/>
        <v>58.649074447102009</v>
      </c>
      <c r="R2407" s="38" t="str">
        <f t="shared" ca="1" si="452"/>
        <v>-</v>
      </c>
      <c r="S2407" s="38" t="str">
        <f t="shared" ca="1" si="453"/>
        <v>-</v>
      </c>
      <c r="T2407" s="38" t="str">
        <f t="shared" ca="1" si="454"/>
        <v>-</v>
      </c>
      <c r="U2407" s="38" t="str">
        <f t="shared" ca="1" si="455"/>
        <v>-</v>
      </c>
      <c r="V2407" s="38"/>
      <c r="W2407" s="38"/>
    </row>
    <row r="2408" spans="1:23" x14ac:dyDescent="0.35">
      <c r="A2408" s="2" t="str">
        <f>BASE_NOTAS[[#This Row],[Sigla]]&amp;BASE_NOTAS[[#This Row],[CÓDIGO]]</f>
        <v>APIN_AC</v>
      </c>
      <c r="B2408" s="2" t="s">
        <v>184</v>
      </c>
      <c r="C2408" s="4" t="s">
        <v>485</v>
      </c>
      <c r="D2408" s="2" t="s">
        <v>486</v>
      </c>
      <c r="E2408" s="38">
        <v>38.720461266335562</v>
      </c>
      <c r="F2408" s="2" t="s">
        <v>470</v>
      </c>
      <c r="G2408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38.720461266335562</v>
      </c>
      <c r="H240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2022</v>
      </c>
      <c r="J2408" s="38" t="str">
        <f t="shared" ca="1" si="444"/>
        <v>-</v>
      </c>
      <c r="K2408" s="38" t="str">
        <f t="shared" ca="1" si="445"/>
        <v>-</v>
      </c>
      <c r="L2408" s="38" t="str">
        <f t="shared" ca="1" si="446"/>
        <v>-</v>
      </c>
      <c r="M2408" s="38" t="str">
        <f t="shared" ca="1" si="447"/>
        <v>-</v>
      </c>
      <c r="N2408" s="38" t="str">
        <f t="shared" ca="1" si="448"/>
        <v>-</v>
      </c>
      <c r="O2408" s="38">
        <f t="shared" ca="1" si="449"/>
        <v>100</v>
      </c>
      <c r="P2408" s="38">
        <f t="shared" ca="1" si="450"/>
        <v>86.178450642568109</v>
      </c>
      <c r="Q2408" s="38">
        <f t="shared" ca="1" si="451"/>
        <v>38.720461266335562</v>
      </c>
      <c r="R2408" s="38" t="str">
        <f t="shared" ca="1" si="452"/>
        <v>-</v>
      </c>
      <c r="S2408" s="38" t="str">
        <f t="shared" ca="1" si="453"/>
        <v>-</v>
      </c>
      <c r="T2408" s="38" t="str">
        <f t="shared" ca="1" si="454"/>
        <v>-</v>
      </c>
      <c r="U2408" s="38" t="str">
        <f t="shared" ca="1" si="455"/>
        <v>-</v>
      </c>
      <c r="V2408" s="38"/>
      <c r="W2408" s="38"/>
    </row>
    <row r="2409" spans="1:23" x14ac:dyDescent="0.35">
      <c r="A2409" s="2" t="str">
        <f>BASE_NOTAS[[#This Row],[Sigla]]&amp;BASE_NOTAS[[#This Row],[CÓDIGO]]</f>
        <v>AMIN_AC</v>
      </c>
      <c r="B2409" s="2" t="s">
        <v>158</v>
      </c>
      <c r="C2409" s="4" t="s">
        <v>485</v>
      </c>
      <c r="D2409" s="2" t="s">
        <v>486</v>
      </c>
      <c r="E2409" s="38">
        <v>70.719025083294568</v>
      </c>
      <c r="F2409" s="2" t="s">
        <v>470</v>
      </c>
      <c r="G2409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70.719025083294568</v>
      </c>
      <c r="H240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2022</v>
      </c>
      <c r="J2409" s="38" t="str">
        <f t="shared" ca="1" si="444"/>
        <v>-</v>
      </c>
      <c r="K2409" s="38" t="str">
        <f t="shared" ca="1" si="445"/>
        <v>-</v>
      </c>
      <c r="L2409" s="38" t="str">
        <f t="shared" ca="1" si="446"/>
        <v>-</v>
      </c>
      <c r="M2409" s="38" t="str">
        <f t="shared" ca="1" si="447"/>
        <v>-</v>
      </c>
      <c r="N2409" s="38" t="str">
        <f t="shared" ca="1" si="448"/>
        <v>-</v>
      </c>
      <c r="O2409" s="38">
        <f t="shared" ca="1" si="449"/>
        <v>75.135914686101188</v>
      </c>
      <c r="P2409" s="38">
        <f t="shared" ca="1" si="450"/>
        <v>100</v>
      </c>
      <c r="Q2409" s="38">
        <f t="shared" ca="1" si="451"/>
        <v>70.719025083294568</v>
      </c>
      <c r="R2409" s="38" t="str">
        <f t="shared" ca="1" si="452"/>
        <v>-</v>
      </c>
      <c r="S2409" s="38" t="str">
        <f t="shared" ca="1" si="453"/>
        <v>-</v>
      </c>
      <c r="T2409" s="38" t="str">
        <f t="shared" ca="1" si="454"/>
        <v>-</v>
      </c>
      <c r="U2409" s="38" t="str">
        <f t="shared" ca="1" si="455"/>
        <v>-</v>
      </c>
      <c r="V2409" s="38"/>
      <c r="W2409" s="38"/>
    </row>
    <row r="2410" spans="1:23" x14ac:dyDescent="0.35">
      <c r="A2410" s="2" t="str">
        <f>BASE_NOTAS[[#This Row],[Sigla]]&amp;BASE_NOTAS[[#This Row],[CÓDIGO]]</f>
        <v>BAIN_AC</v>
      </c>
      <c r="B2410" s="2" t="s">
        <v>187</v>
      </c>
      <c r="C2410" s="4" t="s">
        <v>485</v>
      </c>
      <c r="D2410" s="2" t="s">
        <v>486</v>
      </c>
      <c r="E2410" s="38">
        <v>23.745899252018081</v>
      </c>
      <c r="F2410" s="2" t="s">
        <v>470</v>
      </c>
      <c r="G2410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23.745899252018081</v>
      </c>
      <c r="H241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2022</v>
      </c>
      <c r="J2410" s="38" t="str">
        <f t="shared" ca="1" si="444"/>
        <v>-</v>
      </c>
      <c r="K2410" s="38" t="str">
        <f t="shared" ca="1" si="445"/>
        <v>-</v>
      </c>
      <c r="L2410" s="38" t="str">
        <f t="shared" ca="1" si="446"/>
        <v>-</v>
      </c>
      <c r="M2410" s="38" t="str">
        <f t="shared" ca="1" si="447"/>
        <v>-</v>
      </c>
      <c r="N2410" s="38" t="str">
        <f t="shared" ca="1" si="448"/>
        <v>-</v>
      </c>
      <c r="O2410" s="38">
        <f t="shared" ca="1" si="449"/>
        <v>9.3833459010353906</v>
      </c>
      <c r="P2410" s="38">
        <f t="shared" ca="1" si="450"/>
        <v>13.469627946765309</v>
      </c>
      <c r="Q2410" s="38">
        <f t="shared" ca="1" si="451"/>
        <v>23.745899252018081</v>
      </c>
      <c r="R2410" s="38" t="str">
        <f t="shared" ca="1" si="452"/>
        <v>-</v>
      </c>
      <c r="S2410" s="38" t="str">
        <f t="shared" ca="1" si="453"/>
        <v>-</v>
      </c>
      <c r="T2410" s="38" t="str">
        <f t="shared" ca="1" si="454"/>
        <v>-</v>
      </c>
      <c r="U2410" s="38" t="str">
        <f t="shared" ca="1" si="455"/>
        <v>-</v>
      </c>
      <c r="V2410" s="38"/>
      <c r="W2410" s="38"/>
    </row>
    <row r="2411" spans="1:23" x14ac:dyDescent="0.35">
      <c r="A2411" s="2" t="str">
        <f>BASE_NOTAS[[#This Row],[Sigla]]&amp;BASE_NOTAS[[#This Row],[CÓDIGO]]</f>
        <v>CEIN_AC</v>
      </c>
      <c r="B2411" s="2" t="s">
        <v>188</v>
      </c>
      <c r="C2411" s="4" t="s">
        <v>485</v>
      </c>
      <c r="D2411" s="2" t="s">
        <v>486</v>
      </c>
      <c r="E2411" s="38">
        <v>40.702259053299919</v>
      </c>
      <c r="F2411" s="2" t="s">
        <v>470</v>
      </c>
      <c r="G2411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40.702259053299919</v>
      </c>
      <c r="H241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2022</v>
      </c>
      <c r="J2411" s="38" t="str">
        <f t="shared" ca="1" si="444"/>
        <v>-</v>
      </c>
      <c r="K2411" s="38" t="str">
        <f t="shared" ca="1" si="445"/>
        <v>-</v>
      </c>
      <c r="L2411" s="38" t="str">
        <f t="shared" ca="1" si="446"/>
        <v>-</v>
      </c>
      <c r="M2411" s="38" t="str">
        <f t="shared" ca="1" si="447"/>
        <v>-</v>
      </c>
      <c r="N2411" s="38" t="str">
        <f t="shared" ca="1" si="448"/>
        <v>-</v>
      </c>
      <c r="O2411" s="38">
        <f t="shared" ca="1" si="449"/>
        <v>23.984088535483732</v>
      </c>
      <c r="P2411" s="38">
        <f t="shared" ca="1" si="450"/>
        <v>27.047719056402851</v>
      </c>
      <c r="Q2411" s="38">
        <f t="shared" ca="1" si="451"/>
        <v>40.702259053299919</v>
      </c>
      <c r="R2411" s="38" t="str">
        <f t="shared" ca="1" si="452"/>
        <v>-</v>
      </c>
      <c r="S2411" s="38" t="str">
        <f t="shared" ca="1" si="453"/>
        <v>-</v>
      </c>
      <c r="T2411" s="38" t="str">
        <f t="shared" ca="1" si="454"/>
        <v>-</v>
      </c>
      <c r="U2411" s="38" t="str">
        <f t="shared" ca="1" si="455"/>
        <v>-</v>
      </c>
      <c r="V2411" s="38"/>
      <c r="W2411" s="38"/>
    </row>
    <row r="2412" spans="1:23" x14ac:dyDescent="0.35">
      <c r="A2412" s="2" t="str">
        <f>BASE_NOTAS[[#This Row],[Sigla]]&amp;BASE_NOTAS[[#This Row],[CÓDIGO]]</f>
        <v>DFIN_AC</v>
      </c>
      <c r="B2412" s="2" t="s">
        <v>189</v>
      </c>
      <c r="C2412" s="4" t="s">
        <v>485</v>
      </c>
      <c r="D2412" s="2" t="s">
        <v>486</v>
      </c>
      <c r="E2412" s="38">
        <v>14.112752969059283</v>
      </c>
      <c r="F2412" s="2" t="s">
        <v>470</v>
      </c>
      <c r="G2412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14.112752969059283</v>
      </c>
      <c r="H241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2022</v>
      </c>
      <c r="J2412" s="38" t="str">
        <f t="shared" ca="1" si="444"/>
        <v>-</v>
      </c>
      <c r="K2412" s="38" t="str">
        <f t="shared" ca="1" si="445"/>
        <v>-</v>
      </c>
      <c r="L2412" s="38" t="str">
        <f t="shared" ca="1" si="446"/>
        <v>-</v>
      </c>
      <c r="M2412" s="38" t="str">
        <f t="shared" ca="1" si="447"/>
        <v>-</v>
      </c>
      <c r="N2412" s="38" t="str">
        <f t="shared" ca="1" si="448"/>
        <v>-</v>
      </c>
      <c r="O2412" s="38">
        <f t="shared" ca="1" si="449"/>
        <v>17.602857137502692</v>
      </c>
      <c r="P2412" s="38">
        <f t="shared" ca="1" si="450"/>
        <v>15.588558122694298</v>
      </c>
      <c r="Q2412" s="38">
        <f t="shared" ca="1" si="451"/>
        <v>14.112752969059283</v>
      </c>
      <c r="R2412" s="38" t="str">
        <f t="shared" ca="1" si="452"/>
        <v>-</v>
      </c>
      <c r="S2412" s="38" t="str">
        <f t="shared" ca="1" si="453"/>
        <v>-</v>
      </c>
      <c r="T2412" s="38" t="str">
        <f t="shared" ca="1" si="454"/>
        <v>-</v>
      </c>
      <c r="U2412" s="38" t="str">
        <f t="shared" ca="1" si="455"/>
        <v>-</v>
      </c>
      <c r="V2412" s="38"/>
      <c r="W2412" s="38"/>
    </row>
    <row r="2413" spans="1:23" x14ac:dyDescent="0.35">
      <c r="A2413" s="2" t="str">
        <f>BASE_NOTAS[[#This Row],[Sigla]]&amp;BASE_NOTAS[[#This Row],[CÓDIGO]]</f>
        <v>ESIN_AC</v>
      </c>
      <c r="B2413" s="2" t="s">
        <v>183</v>
      </c>
      <c r="C2413" s="4" t="s">
        <v>485</v>
      </c>
      <c r="D2413" s="2" t="s">
        <v>486</v>
      </c>
      <c r="E2413" s="38">
        <v>56.51891399272774</v>
      </c>
      <c r="F2413" s="2" t="s">
        <v>470</v>
      </c>
      <c r="G2413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56.51891399272774</v>
      </c>
      <c r="H241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2022</v>
      </c>
      <c r="J2413" s="38" t="str">
        <f t="shared" ca="1" si="444"/>
        <v>-</v>
      </c>
      <c r="K2413" s="38" t="str">
        <f t="shared" ca="1" si="445"/>
        <v>-</v>
      </c>
      <c r="L2413" s="38" t="str">
        <f t="shared" ca="1" si="446"/>
        <v>-</v>
      </c>
      <c r="M2413" s="38" t="str">
        <f t="shared" ca="1" si="447"/>
        <v>-</v>
      </c>
      <c r="N2413" s="38" t="str">
        <f t="shared" ca="1" si="448"/>
        <v>-</v>
      </c>
      <c r="O2413" s="38">
        <f t="shared" ca="1" si="449"/>
        <v>18.100063786875452</v>
      </c>
      <c r="P2413" s="38">
        <f t="shared" ca="1" si="450"/>
        <v>27.655952873584877</v>
      </c>
      <c r="Q2413" s="38">
        <f t="shared" ca="1" si="451"/>
        <v>56.51891399272774</v>
      </c>
      <c r="R2413" s="38" t="str">
        <f t="shared" ca="1" si="452"/>
        <v>-</v>
      </c>
      <c r="S2413" s="38" t="str">
        <f t="shared" ca="1" si="453"/>
        <v>-</v>
      </c>
      <c r="T2413" s="38" t="str">
        <f t="shared" ca="1" si="454"/>
        <v>-</v>
      </c>
      <c r="U2413" s="38" t="str">
        <f t="shared" ca="1" si="455"/>
        <v>-</v>
      </c>
      <c r="V2413" s="38"/>
      <c r="W2413" s="38"/>
    </row>
    <row r="2414" spans="1:23" x14ac:dyDescent="0.35">
      <c r="A2414" s="2" t="str">
        <f>BASE_NOTAS[[#This Row],[Sigla]]&amp;BASE_NOTAS[[#This Row],[CÓDIGO]]</f>
        <v>GOIN_AC</v>
      </c>
      <c r="B2414" s="2" t="s">
        <v>190</v>
      </c>
      <c r="C2414" s="4" t="s">
        <v>485</v>
      </c>
      <c r="D2414" s="2" t="s">
        <v>486</v>
      </c>
      <c r="E2414" s="38">
        <v>30.61158420893435</v>
      </c>
      <c r="F2414" s="2" t="s">
        <v>470</v>
      </c>
      <c r="G2414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30.61158420893435</v>
      </c>
      <c r="H241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2022</v>
      </c>
      <c r="J2414" s="38" t="str">
        <f t="shared" ca="1" si="444"/>
        <v>-</v>
      </c>
      <c r="K2414" s="38" t="str">
        <f t="shared" ca="1" si="445"/>
        <v>-</v>
      </c>
      <c r="L2414" s="38" t="str">
        <f t="shared" ca="1" si="446"/>
        <v>-</v>
      </c>
      <c r="M2414" s="38" t="str">
        <f t="shared" ca="1" si="447"/>
        <v>-</v>
      </c>
      <c r="N2414" s="38" t="str">
        <f t="shared" ca="1" si="448"/>
        <v>-</v>
      </c>
      <c r="O2414" s="38">
        <f t="shared" ca="1" si="449"/>
        <v>10.214794863139851</v>
      </c>
      <c r="P2414" s="38">
        <f t="shared" ca="1" si="450"/>
        <v>7.1803869990555436</v>
      </c>
      <c r="Q2414" s="38">
        <f t="shared" ca="1" si="451"/>
        <v>30.61158420893435</v>
      </c>
      <c r="R2414" s="38" t="str">
        <f t="shared" ca="1" si="452"/>
        <v>-</v>
      </c>
      <c r="S2414" s="38" t="str">
        <f t="shared" ca="1" si="453"/>
        <v>-</v>
      </c>
      <c r="T2414" s="38" t="str">
        <f t="shared" ca="1" si="454"/>
        <v>-</v>
      </c>
      <c r="U2414" s="38" t="str">
        <f t="shared" ca="1" si="455"/>
        <v>-</v>
      </c>
      <c r="V2414" s="38"/>
      <c r="W2414" s="38"/>
    </row>
    <row r="2415" spans="1:23" x14ac:dyDescent="0.35">
      <c r="A2415" s="2" t="str">
        <f>BASE_NOTAS[[#This Row],[Sigla]]&amp;BASE_NOTAS[[#This Row],[CÓDIGO]]</f>
        <v>MAIN_AC</v>
      </c>
      <c r="B2415" s="2" t="s">
        <v>191</v>
      </c>
      <c r="C2415" s="4" t="s">
        <v>485</v>
      </c>
      <c r="D2415" s="2" t="s">
        <v>486</v>
      </c>
      <c r="E2415" s="38">
        <v>27.035959225974505</v>
      </c>
      <c r="F2415" s="2" t="s">
        <v>470</v>
      </c>
      <c r="G2415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27.035959225974505</v>
      </c>
      <c r="H241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2022</v>
      </c>
      <c r="J2415" s="38" t="str">
        <f t="shared" ca="1" si="444"/>
        <v>-</v>
      </c>
      <c r="K2415" s="38" t="str">
        <f t="shared" ca="1" si="445"/>
        <v>-</v>
      </c>
      <c r="L2415" s="38" t="str">
        <f t="shared" ca="1" si="446"/>
        <v>-</v>
      </c>
      <c r="M2415" s="38" t="str">
        <f t="shared" ca="1" si="447"/>
        <v>-</v>
      </c>
      <c r="N2415" s="38" t="str">
        <f t="shared" ca="1" si="448"/>
        <v>-</v>
      </c>
      <c r="O2415" s="38">
        <f t="shared" ca="1" si="449"/>
        <v>41.761699770166508</v>
      </c>
      <c r="P2415" s="38">
        <f t="shared" ca="1" si="450"/>
        <v>46.454535938887446</v>
      </c>
      <c r="Q2415" s="38">
        <f t="shared" ca="1" si="451"/>
        <v>27.035959225974505</v>
      </c>
      <c r="R2415" s="38" t="str">
        <f t="shared" ca="1" si="452"/>
        <v>-</v>
      </c>
      <c r="S2415" s="38" t="str">
        <f t="shared" ca="1" si="453"/>
        <v>-</v>
      </c>
      <c r="T2415" s="38" t="str">
        <f t="shared" ca="1" si="454"/>
        <v>-</v>
      </c>
      <c r="U2415" s="38" t="str">
        <f t="shared" ca="1" si="455"/>
        <v>-</v>
      </c>
      <c r="V2415" s="38"/>
      <c r="W2415" s="38"/>
    </row>
    <row r="2416" spans="1:23" x14ac:dyDescent="0.35">
      <c r="A2416" s="2" t="str">
        <f>BASE_NOTAS[[#This Row],[Sigla]]&amp;BASE_NOTAS[[#This Row],[CÓDIGO]]</f>
        <v>MTIN_AC</v>
      </c>
      <c r="B2416" s="2" t="s">
        <v>195</v>
      </c>
      <c r="C2416" s="4" t="s">
        <v>485</v>
      </c>
      <c r="D2416" s="2" t="s">
        <v>486</v>
      </c>
      <c r="E2416" s="38">
        <v>71.534608963475719</v>
      </c>
      <c r="F2416" s="2" t="s">
        <v>470</v>
      </c>
      <c r="G2416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71.534608963475719</v>
      </c>
      <c r="H241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2022</v>
      </c>
      <c r="J2416" s="38" t="str">
        <f t="shared" ca="1" si="444"/>
        <v>-</v>
      </c>
      <c r="K2416" s="38" t="str">
        <f t="shared" ca="1" si="445"/>
        <v>-</v>
      </c>
      <c r="L2416" s="38" t="str">
        <f t="shared" ca="1" si="446"/>
        <v>-</v>
      </c>
      <c r="M2416" s="38" t="str">
        <f t="shared" ca="1" si="447"/>
        <v>-</v>
      </c>
      <c r="N2416" s="38" t="str">
        <f t="shared" ca="1" si="448"/>
        <v>-</v>
      </c>
      <c r="O2416" s="38">
        <f t="shared" ca="1" si="449"/>
        <v>29.284120594980482</v>
      </c>
      <c r="P2416" s="38">
        <f t="shared" ca="1" si="450"/>
        <v>31.598061676837709</v>
      </c>
      <c r="Q2416" s="38">
        <f t="shared" ca="1" si="451"/>
        <v>71.534608963475719</v>
      </c>
      <c r="R2416" s="38" t="str">
        <f t="shared" ca="1" si="452"/>
        <v>-</v>
      </c>
      <c r="S2416" s="38" t="str">
        <f t="shared" ca="1" si="453"/>
        <v>-</v>
      </c>
      <c r="T2416" s="38" t="str">
        <f t="shared" ca="1" si="454"/>
        <v>-</v>
      </c>
      <c r="U2416" s="38" t="str">
        <f t="shared" ca="1" si="455"/>
        <v>-</v>
      </c>
      <c r="V2416" s="38"/>
      <c r="W2416" s="38"/>
    </row>
    <row r="2417" spans="1:23" x14ac:dyDescent="0.35">
      <c r="A2417" s="2" t="str">
        <f>BASE_NOTAS[[#This Row],[Sigla]]&amp;BASE_NOTAS[[#This Row],[CÓDIGO]]</f>
        <v>MSIN_AC</v>
      </c>
      <c r="B2417" s="2" t="s">
        <v>193</v>
      </c>
      <c r="C2417" s="4" t="s">
        <v>485</v>
      </c>
      <c r="D2417" s="2" t="s">
        <v>486</v>
      </c>
      <c r="E2417" s="38">
        <v>62.020670237512867</v>
      </c>
      <c r="F2417" s="2" t="s">
        <v>470</v>
      </c>
      <c r="G2417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62.020670237512867</v>
      </c>
      <c r="H241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2022</v>
      </c>
      <c r="J2417" s="38" t="str">
        <f t="shared" ca="1" si="444"/>
        <v>-</v>
      </c>
      <c r="K2417" s="38" t="str">
        <f t="shared" ca="1" si="445"/>
        <v>-</v>
      </c>
      <c r="L2417" s="38" t="str">
        <f t="shared" ca="1" si="446"/>
        <v>-</v>
      </c>
      <c r="M2417" s="38" t="str">
        <f t="shared" ca="1" si="447"/>
        <v>-</v>
      </c>
      <c r="N2417" s="38" t="str">
        <f t="shared" ca="1" si="448"/>
        <v>-</v>
      </c>
      <c r="O2417" s="38">
        <f t="shared" ca="1" si="449"/>
        <v>25.582045509577757</v>
      </c>
      <c r="P2417" s="38">
        <f t="shared" ca="1" si="450"/>
        <v>27.194108297440422</v>
      </c>
      <c r="Q2417" s="38">
        <f t="shared" ca="1" si="451"/>
        <v>62.020670237512867</v>
      </c>
      <c r="R2417" s="38" t="str">
        <f t="shared" ca="1" si="452"/>
        <v>-</v>
      </c>
      <c r="S2417" s="38" t="str">
        <f t="shared" ca="1" si="453"/>
        <v>-</v>
      </c>
      <c r="T2417" s="38" t="str">
        <f t="shared" ca="1" si="454"/>
        <v>-</v>
      </c>
      <c r="U2417" s="38" t="str">
        <f t="shared" ca="1" si="455"/>
        <v>-</v>
      </c>
      <c r="V2417" s="38"/>
      <c r="W2417" s="38"/>
    </row>
    <row r="2418" spans="1:23" x14ac:dyDescent="0.35">
      <c r="A2418" s="2" t="str">
        <f>BASE_NOTAS[[#This Row],[Sigla]]&amp;BASE_NOTAS[[#This Row],[CÓDIGO]]</f>
        <v>MGIN_AC</v>
      </c>
      <c r="B2418" s="2" t="s">
        <v>192</v>
      </c>
      <c r="C2418" s="4" t="s">
        <v>485</v>
      </c>
      <c r="D2418" s="2" t="s">
        <v>486</v>
      </c>
      <c r="E2418" s="38">
        <v>40.904286805890465</v>
      </c>
      <c r="F2418" s="2" t="s">
        <v>470</v>
      </c>
      <c r="G2418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40.904286805890465</v>
      </c>
      <c r="H241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2022</v>
      </c>
      <c r="J2418" s="38" t="str">
        <f t="shared" ca="1" si="444"/>
        <v>-</v>
      </c>
      <c r="K2418" s="38" t="str">
        <f t="shared" ca="1" si="445"/>
        <v>-</v>
      </c>
      <c r="L2418" s="38" t="str">
        <f t="shared" ca="1" si="446"/>
        <v>-</v>
      </c>
      <c r="M2418" s="38" t="str">
        <f t="shared" ca="1" si="447"/>
        <v>-</v>
      </c>
      <c r="N2418" s="38" t="str">
        <f t="shared" ca="1" si="448"/>
        <v>-</v>
      </c>
      <c r="O2418" s="38">
        <f t="shared" ca="1" si="449"/>
        <v>9.0539557781553128</v>
      </c>
      <c r="P2418" s="38">
        <f t="shared" ca="1" si="450"/>
        <v>12.133296821936902</v>
      </c>
      <c r="Q2418" s="38">
        <f t="shared" ca="1" si="451"/>
        <v>40.904286805890465</v>
      </c>
      <c r="R2418" s="38" t="str">
        <f t="shared" ca="1" si="452"/>
        <v>-</v>
      </c>
      <c r="S2418" s="38" t="str">
        <f t="shared" ca="1" si="453"/>
        <v>-</v>
      </c>
      <c r="T2418" s="38" t="str">
        <f t="shared" ca="1" si="454"/>
        <v>-</v>
      </c>
      <c r="U2418" s="38" t="str">
        <f t="shared" ca="1" si="455"/>
        <v>-</v>
      </c>
      <c r="V2418" s="38"/>
      <c r="W2418" s="38"/>
    </row>
    <row r="2419" spans="1:23" x14ac:dyDescent="0.35">
      <c r="A2419" s="2" t="str">
        <f>BASE_NOTAS[[#This Row],[Sigla]]&amp;BASE_NOTAS[[#This Row],[CÓDIGO]]</f>
        <v>PAIN_AC</v>
      </c>
      <c r="B2419" s="2" t="s">
        <v>196</v>
      </c>
      <c r="C2419" s="4" t="s">
        <v>485</v>
      </c>
      <c r="D2419" s="2" t="s">
        <v>486</v>
      </c>
      <c r="E2419" s="38">
        <v>68.91493989696437</v>
      </c>
      <c r="F2419" s="2" t="s">
        <v>470</v>
      </c>
      <c r="G2419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68.91493989696437</v>
      </c>
      <c r="H241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2022</v>
      </c>
      <c r="J2419" s="38" t="str">
        <f t="shared" ca="1" si="444"/>
        <v>-</v>
      </c>
      <c r="K2419" s="38" t="str">
        <f t="shared" ca="1" si="445"/>
        <v>-</v>
      </c>
      <c r="L2419" s="38" t="str">
        <f t="shared" ca="1" si="446"/>
        <v>-</v>
      </c>
      <c r="M2419" s="38" t="str">
        <f t="shared" ca="1" si="447"/>
        <v>-</v>
      </c>
      <c r="N2419" s="38" t="str">
        <f t="shared" ca="1" si="448"/>
        <v>-</v>
      </c>
      <c r="O2419" s="38">
        <f t="shared" ca="1" si="449"/>
        <v>56.896454615698602</v>
      </c>
      <c r="P2419" s="38">
        <f t="shared" ca="1" si="450"/>
        <v>68.432788969186504</v>
      </c>
      <c r="Q2419" s="38">
        <f t="shared" ca="1" si="451"/>
        <v>68.91493989696437</v>
      </c>
      <c r="R2419" s="38" t="str">
        <f t="shared" ca="1" si="452"/>
        <v>-</v>
      </c>
      <c r="S2419" s="38" t="str">
        <f t="shared" ca="1" si="453"/>
        <v>-</v>
      </c>
      <c r="T2419" s="38" t="str">
        <f t="shared" ca="1" si="454"/>
        <v>-</v>
      </c>
      <c r="U2419" s="38" t="str">
        <f t="shared" ca="1" si="455"/>
        <v>-</v>
      </c>
      <c r="V2419" s="38"/>
      <c r="W2419" s="38"/>
    </row>
    <row r="2420" spans="1:23" x14ac:dyDescent="0.35">
      <c r="A2420" s="2" t="str">
        <f>BASE_NOTAS[[#This Row],[Sigla]]&amp;BASE_NOTAS[[#This Row],[CÓDIGO]]</f>
        <v>PBIN_AC</v>
      </c>
      <c r="B2420" s="2" t="s">
        <v>197</v>
      </c>
      <c r="C2420" s="4" t="s">
        <v>485</v>
      </c>
      <c r="D2420" s="2" t="s">
        <v>486</v>
      </c>
      <c r="E2420" s="38">
        <v>39.584783492122313</v>
      </c>
      <c r="F2420" s="2" t="s">
        <v>470</v>
      </c>
      <c r="G2420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39.584783492122313</v>
      </c>
      <c r="H242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2022</v>
      </c>
      <c r="J2420" s="38" t="str">
        <f t="shared" ca="1" si="444"/>
        <v>-</v>
      </c>
      <c r="K2420" s="38" t="str">
        <f t="shared" ca="1" si="445"/>
        <v>-</v>
      </c>
      <c r="L2420" s="38" t="str">
        <f t="shared" ca="1" si="446"/>
        <v>-</v>
      </c>
      <c r="M2420" s="38" t="str">
        <f t="shared" ca="1" si="447"/>
        <v>-</v>
      </c>
      <c r="N2420" s="38" t="str">
        <f t="shared" ca="1" si="448"/>
        <v>-</v>
      </c>
      <c r="O2420" s="38">
        <f t="shared" ca="1" si="449"/>
        <v>20.084535818351355</v>
      </c>
      <c r="P2420" s="38">
        <f t="shared" ca="1" si="450"/>
        <v>18.446083485626321</v>
      </c>
      <c r="Q2420" s="38">
        <f t="shared" ca="1" si="451"/>
        <v>39.584783492122313</v>
      </c>
      <c r="R2420" s="38" t="str">
        <f t="shared" ca="1" si="452"/>
        <v>-</v>
      </c>
      <c r="S2420" s="38" t="str">
        <f t="shared" ca="1" si="453"/>
        <v>-</v>
      </c>
      <c r="T2420" s="38" t="str">
        <f t="shared" ca="1" si="454"/>
        <v>-</v>
      </c>
      <c r="U2420" s="38" t="str">
        <f t="shared" ca="1" si="455"/>
        <v>-</v>
      </c>
      <c r="V2420" s="38"/>
      <c r="W2420" s="38"/>
    </row>
    <row r="2421" spans="1:23" x14ac:dyDescent="0.35">
      <c r="A2421" s="2" t="str">
        <f>BASE_NOTAS[[#This Row],[Sigla]]&amp;BASE_NOTAS[[#This Row],[CÓDIGO]]</f>
        <v>PRIN_AC</v>
      </c>
      <c r="B2421" s="2" t="s">
        <v>200</v>
      </c>
      <c r="C2421" s="4" t="s">
        <v>485</v>
      </c>
      <c r="D2421" s="2" t="s">
        <v>486</v>
      </c>
      <c r="E2421" s="38">
        <v>24.095623097007067</v>
      </c>
      <c r="F2421" s="2" t="s">
        <v>470</v>
      </c>
      <c r="G2421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24.095623097007067</v>
      </c>
      <c r="H242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2022</v>
      </c>
      <c r="J2421" s="38" t="str">
        <f t="shared" ca="1" si="444"/>
        <v>-</v>
      </c>
      <c r="K2421" s="38" t="str">
        <f t="shared" ca="1" si="445"/>
        <v>-</v>
      </c>
      <c r="L2421" s="38" t="str">
        <f t="shared" ca="1" si="446"/>
        <v>-</v>
      </c>
      <c r="M2421" s="38" t="str">
        <f t="shared" ca="1" si="447"/>
        <v>-</v>
      </c>
      <c r="N2421" s="38" t="str">
        <f t="shared" ca="1" si="448"/>
        <v>-</v>
      </c>
      <c r="O2421" s="38">
        <f t="shared" ca="1" si="449"/>
        <v>3.2344318174046802</v>
      </c>
      <c r="P2421" s="38">
        <f t="shared" ca="1" si="450"/>
        <v>0.29478021218270745</v>
      </c>
      <c r="Q2421" s="38">
        <f t="shared" ca="1" si="451"/>
        <v>24.095623097007067</v>
      </c>
      <c r="R2421" s="38" t="str">
        <f t="shared" ca="1" si="452"/>
        <v>-</v>
      </c>
      <c r="S2421" s="38" t="str">
        <f t="shared" ca="1" si="453"/>
        <v>-</v>
      </c>
      <c r="T2421" s="38" t="str">
        <f t="shared" ca="1" si="454"/>
        <v>-</v>
      </c>
      <c r="U2421" s="38" t="str">
        <f t="shared" ca="1" si="455"/>
        <v>-</v>
      </c>
      <c r="V2421" s="38"/>
      <c r="W2421" s="38"/>
    </row>
    <row r="2422" spans="1:23" x14ac:dyDescent="0.35">
      <c r="A2422" s="2" t="str">
        <f>BASE_NOTAS[[#This Row],[Sigla]]&amp;BASE_NOTAS[[#This Row],[CÓDIGO]]</f>
        <v>PEIN_AC</v>
      </c>
      <c r="B2422" s="2" t="s">
        <v>198</v>
      </c>
      <c r="C2422" s="4" t="s">
        <v>485</v>
      </c>
      <c r="D2422" s="2" t="s">
        <v>486</v>
      </c>
      <c r="E2422" s="38">
        <v>52.275173330376646</v>
      </c>
      <c r="F2422" s="2" t="s">
        <v>470</v>
      </c>
      <c r="G2422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52.275173330376646</v>
      </c>
      <c r="H242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2022</v>
      </c>
      <c r="J2422" s="38" t="str">
        <f t="shared" ca="1" si="444"/>
        <v>-</v>
      </c>
      <c r="K2422" s="38" t="str">
        <f t="shared" ca="1" si="445"/>
        <v>-</v>
      </c>
      <c r="L2422" s="38" t="str">
        <f t="shared" ca="1" si="446"/>
        <v>-</v>
      </c>
      <c r="M2422" s="38" t="str">
        <f t="shared" ca="1" si="447"/>
        <v>-</v>
      </c>
      <c r="N2422" s="38" t="str">
        <f t="shared" ca="1" si="448"/>
        <v>-</v>
      </c>
      <c r="O2422" s="38">
        <f t="shared" ca="1" si="449"/>
        <v>22.295928957793272</v>
      </c>
      <c r="P2422" s="38">
        <f t="shared" ca="1" si="450"/>
        <v>34.744160471216276</v>
      </c>
      <c r="Q2422" s="38">
        <f t="shared" ca="1" si="451"/>
        <v>52.275173330376646</v>
      </c>
      <c r="R2422" s="38" t="str">
        <f t="shared" ca="1" si="452"/>
        <v>-</v>
      </c>
      <c r="S2422" s="38" t="str">
        <f t="shared" ca="1" si="453"/>
        <v>-</v>
      </c>
      <c r="T2422" s="38" t="str">
        <f t="shared" ca="1" si="454"/>
        <v>-</v>
      </c>
      <c r="U2422" s="38" t="str">
        <f t="shared" ca="1" si="455"/>
        <v>-</v>
      </c>
      <c r="V2422" s="38"/>
      <c r="W2422" s="38"/>
    </row>
    <row r="2423" spans="1:23" x14ac:dyDescent="0.35">
      <c r="A2423" s="2" t="str">
        <f>BASE_NOTAS[[#This Row],[Sigla]]&amp;BASE_NOTAS[[#This Row],[CÓDIGO]]</f>
        <v>PIIN_AC</v>
      </c>
      <c r="B2423" s="2" t="s">
        <v>199</v>
      </c>
      <c r="C2423" s="4" t="s">
        <v>485</v>
      </c>
      <c r="D2423" s="2" t="s">
        <v>486</v>
      </c>
      <c r="E2423" s="38">
        <v>14.709275882341322</v>
      </c>
      <c r="F2423" s="2" t="s">
        <v>470</v>
      </c>
      <c r="G2423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14.709275882341322</v>
      </c>
      <c r="H242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2022</v>
      </c>
      <c r="J2423" s="38" t="str">
        <f t="shared" ca="1" si="444"/>
        <v>-</v>
      </c>
      <c r="K2423" s="38" t="str">
        <f t="shared" ca="1" si="445"/>
        <v>-</v>
      </c>
      <c r="L2423" s="38" t="str">
        <f t="shared" ca="1" si="446"/>
        <v>-</v>
      </c>
      <c r="M2423" s="38" t="str">
        <f t="shared" ca="1" si="447"/>
        <v>-</v>
      </c>
      <c r="N2423" s="38" t="str">
        <f t="shared" ca="1" si="448"/>
        <v>-</v>
      </c>
      <c r="O2423" s="38">
        <f t="shared" ca="1" si="449"/>
        <v>10.684096431727072</v>
      </c>
      <c r="P2423" s="38">
        <f t="shared" ca="1" si="450"/>
        <v>4.4175511921627217</v>
      </c>
      <c r="Q2423" s="38">
        <f t="shared" ca="1" si="451"/>
        <v>14.709275882341322</v>
      </c>
      <c r="R2423" s="38" t="str">
        <f t="shared" ca="1" si="452"/>
        <v>-</v>
      </c>
      <c r="S2423" s="38" t="str">
        <f t="shared" ca="1" si="453"/>
        <v>-</v>
      </c>
      <c r="T2423" s="38" t="str">
        <f t="shared" ca="1" si="454"/>
        <v>-</v>
      </c>
      <c r="U2423" s="38" t="str">
        <f t="shared" ca="1" si="455"/>
        <v>-</v>
      </c>
      <c r="V2423" s="38"/>
      <c r="W2423" s="38"/>
    </row>
    <row r="2424" spans="1:23" x14ac:dyDescent="0.35">
      <c r="A2424" s="2" t="str">
        <f>BASE_NOTAS[[#This Row],[Sigla]]&amp;BASE_NOTAS[[#This Row],[CÓDIGO]]</f>
        <v>RJIN_AC</v>
      </c>
      <c r="B2424" s="2" t="s">
        <v>201</v>
      </c>
      <c r="C2424" s="4" t="s">
        <v>485</v>
      </c>
      <c r="D2424" s="2" t="s">
        <v>486</v>
      </c>
      <c r="E2424" s="38">
        <v>27.897425876120707</v>
      </c>
      <c r="F2424" s="2" t="s">
        <v>470</v>
      </c>
      <c r="G2424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27.897425876120707</v>
      </c>
      <c r="H242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2022</v>
      </c>
      <c r="J2424" s="38" t="str">
        <f t="shared" ca="1" si="444"/>
        <v>-</v>
      </c>
      <c r="K2424" s="38" t="str">
        <f t="shared" ca="1" si="445"/>
        <v>-</v>
      </c>
      <c r="L2424" s="38" t="str">
        <f t="shared" ca="1" si="446"/>
        <v>-</v>
      </c>
      <c r="M2424" s="38" t="str">
        <f t="shared" ca="1" si="447"/>
        <v>-</v>
      </c>
      <c r="N2424" s="38" t="str">
        <f t="shared" ca="1" si="448"/>
        <v>-</v>
      </c>
      <c r="O2424" s="38">
        <f t="shared" ca="1" si="449"/>
        <v>14.706047476460565</v>
      </c>
      <c r="P2424" s="38">
        <f t="shared" ca="1" si="450"/>
        <v>21.413461087055644</v>
      </c>
      <c r="Q2424" s="38">
        <f t="shared" ca="1" si="451"/>
        <v>27.897425876120707</v>
      </c>
      <c r="R2424" s="38" t="str">
        <f t="shared" ca="1" si="452"/>
        <v>-</v>
      </c>
      <c r="S2424" s="38" t="str">
        <f t="shared" ca="1" si="453"/>
        <v>-</v>
      </c>
      <c r="T2424" s="38" t="str">
        <f t="shared" ca="1" si="454"/>
        <v>-</v>
      </c>
      <c r="U2424" s="38" t="str">
        <f t="shared" ca="1" si="455"/>
        <v>-</v>
      </c>
      <c r="V2424" s="38"/>
      <c r="W2424" s="38"/>
    </row>
    <row r="2425" spans="1:23" x14ac:dyDescent="0.35">
      <c r="A2425" s="2" t="str">
        <f>BASE_NOTAS[[#This Row],[Sigla]]&amp;BASE_NOTAS[[#This Row],[CÓDIGO]]</f>
        <v>RNIN_AC</v>
      </c>
      <c r="B2425" s="2" t="s">
        <v>202</v>
      </c>
      <c r="C2425" s="4" t="s">
        <v>485</v>
      </c>
      <c r="D2425" s="2" t="s">
        <v>486</v>
      </c>
      <c r="E2425" s="38">
        <v>40.418577959712479</v>
      </c>
      <c r="F2425" s="2" t="s">
        <v>470</v>
      </c>
      <c r="G2425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40.418577959712479</v>
      </c>
      <c r="H242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2022</v>
      </c>
      <c r="J2425" s="38" t="str">
        <f t="shared" ca="1" si="444"/>
        <v>-</v>
      </c>
      <c r="K2425" s="38" t="str">
        <f t="shared" ca="1" si="445"/>
        <v>-</v>
      </c>
      <c r="L2425" s="38" t="str">
        <f t="shared" ca="1" si="446"/>
        <v>-</v>
      </c>
      <c r="M2425" s="38" t="str">
        <f t="shared" ca="1" si="447"/>
        <v>-</v>
      </c>
      <c r="N2425" s="38" t="str">
        <f t="shared" ca="1" si="448"/>
        <v>-</v>
      </c>
      <c r="O2425" s="38">
        <f t="shared" ca="1" si="449"/>
        <v>19.821813496927103</v>
      </c>
      <c r="P2425" s="38">
        <f t="shared" ca="1" si="450"/>
        <v>21.611426531508645</v>
      </c>
      <c r="Q2425" s="38">
        <f t="shared" ca="1" si="451"/>
        <v>40.418577959712479</v>
      </c>
      <c r="R2425" s="38" t="str">
        <f t="shared" ca="1" si="452"/>
        <v>-</v>
      </c>
      <c r="S2425" s="38" t="str">
        <f t="shared" ca="1" si="453"/>
        <v>-</v>
      </c>
      <c r="T2425" s="38" t="str">
        <f t="shared" ca="1" si="454"/>
        <v>-</v>
      </c>
      <c r="U2425" s="38" t="str">
        <f t="shared" ca="1" si="455"/>
        <v>-</v>
      </c>
      <c r="V2425" s="38"/>
      <c r="W2425" s="38"/>
    </row>
    <row r="2426" spans="1:23" x14ac:dyDescent="0.35">
      <c r="A2426" s="2" t="str">
        <f>BASE_NOTAS[[#This Row],[Sigla]]&amp;BASE_NOTAS[[#This Row],[CÓDIGO]]</f>
        <v>RSIN_AC</v>
      </c>
      <c r="B2426" s="2" t="s">
        <v>205</v>
      </c>
      <c r="C2426" s="4" t="s">
        <v>485</v>
      </c>
      <c r="D2426" s="2" t="s">
        <v>486</v>
      </c>
      <c r="E2426" s="38">
        <v>38.713349781651026</v>
      </c>
      <c r="F2426" s="2" t="s">
        <v>470</v>
      </c>
      <c r="G2426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38.713349781651026</v>
      </c>
      <c r="H242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2022</v>
      </c>
      <c r="J2426" s="38" t="str">
        <f t="shared" ca="1" si="444"/>
        <v>-</v>
      </c>
      <c r="K2426" s="38" t="str">
        <f t="shared" ca="1" si="445"/>
        <v>-</v>
      </c>
      <c r="L2426" s="38" t="str">
        <f t="shared" ca="1" si="446"/>
        <v>-</v>
      </c>
      <c r="M2426" s="38" t="str">
        <f t="shared" ca="1" si="447"/>
        <v>-</v>
      </c>
      <c r="N2426" s="38" t="str">
        <f t="shared" ca="1" si="448"/>
        <v>-</v>
      </c>
      <c r="O2426" s="38">
        <f t="shared" ca="1" si="449"/>
        <v>0</v>
      </c>
      <c r="P2426" s="38">
        <f t="shared" ca="1" si="450"/>
        <v>0</v>
      </c>
      <c r="Q2426" s="38">
        <f t="shared" ca="1" si="451"/>
        <v>38.713349781651026</v>
      </c>
      <c r="R2426" s="38" t="str">
        <f t="shared" ca="1" si="452"/>
        <v>-</v>
      </c>
      <c r="S2426" s="38" t="str">
        <f t="shared" ca="1" si="453"/>
        <v>-</v>
      </c>
      <c r="T2426" s="38" t="str">
        <f t="shared" ca="1" si="454"/>
        <v>-</v>
      </c>
      <c r="U2426" s="38" t="str">
        <f t="shared" ca="1" si="455"/>
        <v>-</v>
      </c>
      <c r="V2426" s="38"/>
      <c r="W2426" s="38"/>
    </row>
    <row r="2427" spans="1:23" x14ac:dyDescent="0.35">
      <c r="A2427" s="2" t="str">
        <f>BASE_NOTAS[[#This Row],[Sigla]]&amp;BASE_NOTAS[[#This Row],[CÓDIGO]]</f>
        <v>ROIN_AC</v>
      </c>
      <c r="B2427" s="2" t="s">
        <v>203</v>
      </c>
      <c r="C2427" s="4" t="s">
        <v>485</v>
      </c>
      <c r="D2427" s="2" t="s">
        <v>486</v>
      </c>
      <c r="E2427" s="38">
        <v>84.750280191773129</v>
      </c>
      <c r="F2427" s="2" t="s">
        <v>470</v>
      </c>
      <c r="G2427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84.750280191773129</v>
      </c>
      <c r="H242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2022</v>
      </c>
      <c r="J2427" s="38" t="str">
        <f t="shared" ca="1" si="444"/>
        <v>-</v>
      </c>
      <c r="K2427" s="38" t="str">
        <f t="shared" ca="1" si="445"/>
        <v>-</v>
      </c>
      <c r="L2427" s="38" t="str">
        <f t="shared" ca="1" si="446"/>
        <v>-</v>
      </c>
      <c r="M2427" s="38" t="str">
        <f t="shared" ca="1" si="447"/>
        <v>-</v>
      </c>
      <c r="N2427" s="38" t="str">
        <f t="shared" ca="1" si="448"/>
        <v>-</v>
      </c>
      <c r="O2427" s="38">
        <f t="shared" ca="1" si="449"/>
        <v>29.219099795038218</v>
      </c>
      <c r="P2427" s="38">
        <f t="shared" ca="1" si="450"/>
        <v>49.328209808411792</v>
      </c>
      <c r="Q2427" s="38">
        <f t="shared" ca="1" si="451"/>
        <v>84.750280191773129</v>
      </c>
      <c r="R2427" s="38" t="str">
        <f t="shared" ca="1" si="452"/>
        <v>-</v>
      </c>
      <c r="S2427" s="38" t="str">
        <f t="shared" ca="1" si="453"/>
        <v>-</v>
      </c>
      <c r="T2427" s="38" t="str">
        <f t="shared" ca="1" si="454"/>
        <v>-</v>
      </c>
      <c r="U2427" s="38" t="str">
        <f t="shared" ca="1" si="455"/>
        <v>-</v>
      </c>
      <c r="V2427" s="38"/>
      <c r="W2427" s="38"/>
    </row>
    <row r="2428" spans="1:23" x14ac:dyDescent="0.35">
      <c r="A2428" s="2" t="str">
        <f>BASE_NOTAS[[#This Row],[Sigla]]&amp;BASE_NOTAS[[#This Row],[CÓDIGO]]</f>
        <v>RRIN_AC</v>
      </c>
      <c r="B2428" s="2" t="s">
        <v>204</v>
      </c>
      <c r="C2428" s="4" t="s">
        <v>485</v>
      </c>
      <c r="D2428" s="2" t="s">
        <v>486</v>
      </c>
      <c r="E2428" s="38">
        <v>100</v>
      </c>
      <c r="F2428" s="2" t="s">
        <v>470</v>
      </c>
      <c r="G2428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242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2022</v>
      </c>
      <c r="J2428" s="38" t="str">
        <f t="shared" ca="1" si="444"/>
        <v>-</v>
      </c>
      <c r="K2428" s="38" t="str">
        <f t="shared" ca="1" si="445"/>
        <v>-</v>
      </c>
      <c r="L2428" s="38" t="str">
        <f t="shared" ca="1" si="446"/>
        <v>-</v>
      </c>
      <c r="M2428" s="38" t="str">
        <f t="shared" ca="1" si="447"/>
        <v>-</v>
      </c>
      <c r="N2428" s="38" t="str">
        <f t="shared" ca="1" si="448"/>
        <v>-</v>
      </c>
      <c r="O2428" s="38">
        <f t="shared" ca="1" si="449"/>
        <v>71.17662008412934</v>
      </c>
      <c r="P2428" s="38">
        <f t="shared" ca="1" si="450"/>
        <v>97.890542038346155</v>
      </c>
      <c r="Q2428" s="38">
        <f t="shared" ca="1" si="451"/>
        <v>100</v>
      </c>
      <c r="R2428" s="38" t="str">
        <f t="shared" ca="1" si="452"/>
        <v>-</v>
      </c>
      <c r="S2428" s="38" t="str">
        <f t="shared" ca="1" si="453"/>
        <v>-</v>
      </c>
      <c r="T2428" s="38" t="str">
        <f t="shared" ca="1" si="454"/>
        <v>-</v>
      </c>
      <c r="U2428" s="38" t="str">
        <f t="shared" ca="1" si="455"/>
        <v>-</v>
      </c>
      <c r="V2428" s="38"/>
      <c r="W2428" s="38"/>
    </row>
    <row r="2429" spans="1:23" x14ac:dyDescent="0.35">
      <c r="A2429" s="2" t="str">
        <f>BASE_NOTAS[[#This Row],[Sigla]]&amp;BASE_NOTAS[[#This Row],[CÓDIGO]]</f>
        <v>SCIN_AC</v>
      </c>
      <c r="B2429" s="2" t="s">
        <v>194</v>
      </c>
      <c r="C2429" s="4" t="s">
        <v>485</v>
      </c>
      <c r="D2429" s="2" t="s">
        <v>486</v>
      </c>
      <c r="E2429" s="38">
        <v>50.446021175789888</v>
      </c>
      <c r="F2429" s="2" t="s">
        <v>470</v>
      </c>
      <c r="G2429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50.446021175789888</v>
      </c>
      <c r="H242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2022</v>
      </c>
      <c r="J2429" s="38" t="str">
        <f t="shared" ca="1" si="444"/>
        <v>-</v>
      </c>
      <c r="K2429" s="38" t="str">
        <f t="shared" ca="1" si="445"/>
        <v>-</v>
      </c>
      <c r="L2429" s="38" t="str">
        <f t="shared" ca="1" si="446"/>
        <v>-</v>
      </c>
      <c r="M2429" s="38" t="str">
        <f t="shared" ca="1" si="447"/>
        <v>-</v>
      </c>
      <c r="N2429" s="38" t="str">
        <f t="shared" ca="1" si="448"/>
        <v>-</v>
      </c>
      <c r="O2429" s="38">
        <f t="shared" ca="1" si="449"/>
        <v>13.633081144725443</v>
      </c>
      <c r="P2429" s="38">
        <f t="shared" ca="1" si="450"/>
        <v>12.888985826676787</v>
      </c>
      <c r="Q2429" s="38">
        <f t="shared" ca="1" si="451"/>
        <v>50.446021175789888</v>
      </c>
      <c r="R2429" s="38" t="str">
        <f t="shared" ca="1" si="452"/>
        <v>-</v>
      </c>
      <c r="S2429" s="38" t="str">
        <f t="shared" ca="1" si="453"/>
        <v>-</v>
      </c>
      <c r="T2429" s="38" t="str">
        <f t="shared" ca="1" si="454"/>
        <v>-</v>
      </c>
      <c r="U2429" s="38" t="str">
        <f t="shared" ca="1" si="455"/>
        <v>-</v>
      </c>
      <c r="V2429" s="38"/>
      <c r="W2429" s="38"/>
    </row>
    <row r="2430" spans="1:23" x14ac:dyDescent="0.35">
      <c r="A2430" s="2" t="str">
        <f>BASE_NOTAS[[#This Row],[Sigla]]&amp;BASE_NOTAS[[#This Row],[CÓDIGO]]</f>
        <v>SPIN_AC</v>
      </c>
      <c r="B2430" s="2" t="s">
        <v>186</v>
      </c>
      <c r="C2430" s="4" t="s">
        <v>485</v>
      </c>
      <c r="D2430" s="2" t="s">
        <v>486</v>
      </c>
      <c r="E2430" s="38">
        <v>0</v>
      </c>
      <c r="F2430" s="2" t="s">
        <v>470</v>
      </c>
      <c r="G2430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243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2022</v>
      </c>
      <c r="J2430" s="38" t="str">
        <f t="shared" ca="1" si="444"/>
        <v>-</v>
      </c>
      <c r="K2430" s="38" t="str">
        <f t="shared" ca="1" si="445"/>
        <v>-</v>
      </c>
      <c r="L2430" s="38" t="str">
        <f t="shared" ca="1" si="446"/>
        <v>-</v>
      </c>
      <c r="M2430" s="38" t="str">
        <f t="shared" ca="1" si="447"/>
        <v>-</v>
      </c>
      <c r="N2430" s="38" t="str">
        <f t="shared" ca="1" si="448"/>
        <v>-</v>
      </c>
      <c r="O2430" s="38">
        <f t="shared" ca="1" si="449"/>
        <v>3.3236072598244606</v>
      </c>
      <c r="P2430" s="38">
        <f t="shared" ca="1" si="450"/>
        <v>7.2898067295836739</v>
      </c>
      <c r="Q2430" s="38">
        <f t="shared" ca="1" si="451"/>
        <v>0</v>
      </c>
      <c r="R2430" s="38" t="str">
        <f t="shared" ca="1" si="452"/>
        <v>-</v>
      </c>
      <c r="S2430" s="38" t="str">
        <f t="shared" ca="1" si="453"/>
        <v>-</v>
      </c>
      <c r="T2430" s="38" t="str">
        <f t="shared" ca="1" si="454"/>
        <v>-</v>
      </c>
      <c r="U2430" s="38" t="str">
        <f t="shared" ca="1" si="455"/>
        <v>-</v>
      </c>
      <c r="V2430" s="38"/>
      <c r="W2430" s="38"/>
    </row>
    <row r="2431" spans="1:23" x14ac:dyDescent="0.35">
      <c r="A2431" s="2" t="str">
        <f>BASE_NOTAS[[#This Row],[Sigla]]&amp;BASE_NOTAS[[#This Row],[CÓDIGO]]</f>
        <v>SEIN_AC</v>
      </c>
      <c r="B2431" s="2" t="s">
        <v>206</v>
      </c>
      <c r="C2431" s="4" t="s">
        <v>485</v>
      </c>
      <c r="D2431" s="2" t="s">
        <v>486</v>
      </c>
      <c r="E2431" s="38">
        <v>52.429023466785075</v>
      </c>
      <c r="F2431" s="2" t="s">
        <v>470</v>
      </c>
      <c r="G2431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52.429023466785075</v>
      </c>
      <c r="H243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2022</v>
      </c>
      <c r="J2431" s="38" t="str">
        <f t="shared" ca="1" si="444"/>
        <v>-</v>
      </c>
      <c r="K2431" s="38" t="str">
        <f t="shared" ca="1" si="445"/>
        <v>-</v>
      </c>
      <c r="L2431" s="38" t="str">
        <f t="shared" ca="1" si="446"/>
        <v>-</v>
      </c>
      <c r="M2431" s="38" t="str">
        <f t="shared" ca="1" si="447"/>
        <v>-</v>
      </c>
      <c r="N2431" s="38" t="str">
        <f t="shared" ca="1" si="448"/>
        <v>-</v>
      </c>
      <c r="O2431" s="38">
        <f t="shared" ca="1" si="449"/>
        <v>26.269113998572159</v>
      </c>
      <c r="P2431" s="38">
        <f t="shared" ca="1" si="450"/>
        <v>12.224612286948416</v>
      </c>
      <c r="Q2431" s="38">
        <f t="shared" ca="1" si="451"/>
        <v>52.429023466785075</v>
      </c>
      <c r="R2431" s="38" t="str">
        <f t="shared" ca="1" si="452"/>
        <v>-</v>
      </c>
      <c r="S2431" s="38" t="str">
        <f t="shared" ca="1" si="453"/>
        <v>-</v>
      </c>
      <c r="T2431" s="38" t="str">
        <f t="shared" ca="1" si="454"/>
        <v>-</v>
      </c>
      <c r="U2431" s="38" t="str">
        <f t="shared" ca="1" si="455"/>
        <v>-</v>
      </c>
      <c r="V2431" s="38"/>
      <c r="W2431" s="38"/>
    </row>
    <row r="2432" spans="1:23" x14ac:dyDescent="0.35">
      <c r="A2432" s="2" t="str">
        <f>BASE_NOTAS[[#This Row],[Sigla]]&amp;BASE_NOTAS[[#This Row],[CÓDIGO]]</f>
        <v>TOIN_AC</v>
      </c>
      <c r="B2432" s="2" t="s">
        <v>185</v>
      </c>
      <c r="C2432" s="4" t="s">
        <v>485</v>
      </c>
      <c r="D2432" s="2" t="s">
        <v>486</v>
      </c>
      <c r="E2432" s="38">
        <v>36.072319906654101</v>
      </c>
      <c r="F2432" s="2" t="s">
        <v>470</v>
      </c>
      <c r="G2432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36.072319906654101</v>
      </c>
      <c r="H243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2022</v>
      </c>
      <c r="J2432" s="38" t="str">
        <f t="shared" ca="1" si="444"/>
        <v>-</v>
      </c>
      <c r="K2432" s="38" t="str">
        <f t="shared" ca="1" si="445"/>
        <v>-</v>
      </c>
      <c r="L2432" s="38" t="str">
        <f t="shared" ca="1" si="446"/>
        <v>-</v>
      </c>
      <c r="M2432" s="38" t="str">
        <f t="shared" ca="1" si="447"/>
        <v>-</v>
      </c>
      <c r="N2432" s="38" t="str">
        <f t="shared" ca="1" si="448"/>
        <v>-</v>
      </c>
      <c r="O2432" s="38">
        <f t="shared" ca="1" si="449"/>
        <v>22.213337778936662</v>
      </c>
      <c r="P2432" s="38">
        <f t="shared" ca="1" si="450"/>
        <v>27.238513013207662</v>
      </c>
      <c r="Q2432" s="38">
        <f t="shared" ca="1" si="451"/>
        <v>36.072319906654101</v>
      </c>
      <c r="R2432" s="38" t="str">
        <f t="shared" ca="1" si="452"/>
        <v>-</v>
      </c>
      <c r="S2432" s="38" t="str">
        <f t="shared" ca="1" si="453"/>
        <v>-</v>
      </c>
      <c r="T2432" s="38" t="str">
        <f t="shared" ca="1" si="454"/>
        <v>-</v>
      </c>
      <c r="U2432" s="38" t="str">
        <f t="shared" ca="1" si="455"/>
        <v>-</v>
      </c>
      <c r="V2432" s="38"/>
      <c r="W2432" s="38"/>
    </row>
    <row r="2433" spans="1:23" x14ac:dyDescent="0.35">
      <c r="A2433" s="2" t="str">
        <f>BASE_NOTAS[[#This Row],[Sigla]]&amp;BASE_NOTAS[[#This Row],[CÓDIGO]]</f>
        <v>ACPM_CR</v>
      </c>
      <c r="B2433" s="2" t="s">
        <v>156</v>
      </c>
      <c r="C2433" s="4" t="s">
        <v>487</v>
      </c>
      <c r="D2433" s="2" t="s">
        <v>488</v>
      </c>
      <c r="E2433" s="38">
        <v>57.95159893041096</v>
      </c>
      <c r="F2433" s="2" t="s">
        <v>611</v>
      </c>
      <c r="G2433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57.624410304943005</v>
      </c>
      <c r="H243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33" s="38" t="str">
        <f t="shared" ca="1" si="444"/>
        <v>-</v>
      </c>
      <c r="K2433" s="38" t="str">
        <f t="shared" ca="1" si="445"/>
        <v>-</v>
      </c>
      <c r="L2433" s="38" t="str">
        <f t="shared" ca="1" si="446"/>
        <v>-</v>
      </c>
      <c r="M2433" s="38" t="str">
        <f t="shared" ca="1" si="447"/>
        <v>-</v>
      </c>
      <c r="N2433" s="38" t="str">
        <f t="shared" ca="1" si="448"/>
        <v>-</v>
      </c>
      <c r="O2433" s="38" t="str">
        <f t="shared" ca="1" si="449"/>
        <v>-</v>
      </c>
      <c r="P2433" s="38" t="str">
        <f t="shared" ca="1" si="450"/>
        <v>-</v>
      </c>
      <c r="Q2433" s="38">
        <f t="shared" ca="1" si="451"/>
        <v>78.921583790349587</v>
      </c>
      <c r="R2433" s="38">
        <f t="shared" ca="1" si="452"/>
        <v>66.290217974997688</v>
      </c>
      <c r="S2433" s="38">
        <f t="shared" ca="1" si="453"/>
        <v>57.95159893041096</v>
      </c>
      <c r="T2433" s="38">
        <f t="shared" ca="1" si="454"/>
        <v>57.624410304943005</v>
      </c>
      <c r="U2433" s="38" t="str">
        <f t="shared" ca="1" si="455"/>
        <v>-</v>
      </c>
      <c r="V2433" s="38"/>
      <c r="W2433" s="38"/>
    </row>
    <row r="2434" spans="1:23" x14ac:dyDescent="0.35">
      <c r="A2434" s="2" t="str">
        <f>BASE_NOTAS[[#This Row],[Sigla]]&amp;BASE_NOTAS[[#This Row],[CÓDIGO]]</f>
        <v>ALPM_CR</v>
      </c>
      <c r="B2434" s="2" t="s">
        <v>157</v>
      </c>
      <c r="C2434" s="4" t="s">
        <v>487</v>
      </c>
      <c r="D2434" s="2" t="s">
        <v>488</v>
      </c>
      <c r="E2434" s="38">
        <v>87.530475439256989</v>
      </c>
      <c r="F2434" s="2" t="s">
        <v>611</v>
      </c>
      <c r="G2434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77.654009395247698</v>
      </c>
      <c r="H243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34" s="38" t="str">
        <f t="shared" ca="1" si="444"/>
        <v>-</v>
      </c>
      <c r="K2434" s="38" t="str">
        <f t="shared" ca="1" si="445"/>
        <v>-</v>
      </c>
      <c r="L2434" s="38" t="str">
        <f t="shared" ca="1" si="446"/>
        <v>-</v>
      </c>
      <c r="M2434" s="38" t="str">
        <f t="shared" ca="1" si="447"/>
        <v>-</v>
      </c>
      <c r="N2434" s="38" t="str">
        <f t="shared" ca="1" si="448"/>
        <v>-</v>
      </c>
      <c r="O2434" s="38" t="str">
        <f t="shared" ca="1" si="449"/>
        <v>-</v>
      </c>
      <c r="P2434" s="38" t="str">
        <f t="shared" ca="1" si="450"/>
        <v>-</v>
      </c>
      <c r="Q2434" s="38">
        <f t="shared" ca="1" si="451"/>
        <v>81.769517420118973</v>
      </c>
      <c r="R2434" s="38">
        <f t="shared" ca="1" si="452"/>
        <v>83.802757731377653</v>
      </c>
      <c r="S2434" s="38">
        <f t="shared" ca="1" si="453"/>
        <v>87.530475439256989</v>
      </c>
      <c r="T2434" s="38">
        <f t="shared" ca="1" si="454"/>
        <v>77.654009395247698</v>
      </c>
      <c r="U2434" s="38" t="str">
        <f t="shared" ca="1" si="455"/>
        <v>-</v>
      </c>
      <c r="V2434" s="38"/>
      <c r="W2434" s="38"/>
    </row>
    <row r="2435" spans="1:23" x14ac:dyDescent="0.35">
      <c r="A2435" s="2" t="str">
        <f>BASE_NOTAS[[#This Row],[Sigla]]&amp;BASE_NOTAS[[#This Row],[CÓDIGO]]</f>
        <v>APPM_CR</v>
      </c>
      <c r="B2435" s="2" t="s">
        <v>184</v>
      </c>
      <c r="C2435" s="4" t="s">
        <v>487</v>
      </c>
      <c r="D2435" s="2" t="s">
        <v>488</v>
      </c>
      <c r="E2435" s="38">
        <v>79.692986851304994</v>
      </c>
      <c r="F2435" s="2" t="s">
        <v>611</v>
      </c>
      <c r="G2435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75.678267557415182</v>
      </c>
      <c r="H243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35" s="38" t="str">
        <f t="shared" ref="J2435:J2498" ca="1" si="456">INDEX(INDIRECT("[Indicadores_Consolidado_2026_07_31.xlsx]"&amp;C2435&amp;"!$V$37:$V$64"),MATCH(B2435,INDIRECT("[Indicadores_Consolidado_2026_07_31.xlsx]"&amp;C2435&amp;"!$F$37:$F$64")))</f>
        <v>-</v>
      </c>
      <c r="K2435" s="38" t="str">
        <f t="shared" ref="K2435:K2498" ca="1" si="457">INDEX(INDIRECT("[Indicadores_Consolidado_2026_07_31.xlsx]"&amp;C2435&amp;"!$W$37:$W$64"),MATCH(B2435,INDIRECT("[Indicadores_Consolidado_2026_07_31.xlsx]"&amp;C2435&amp;"!$F$37:$F$64")))</f>
        <v>-</v>
      </c>
      <c r="L2435" s="38" t="str">
        <f t="shared" ref="L2435:L2498" ca="1" si="458">INDEX(INDIRECT("[Indicadores_Consolidado_2026_07_31.xlsx]"&amp;C2435&amp;"!$X$37:$X$64"),MATCH(B2435,INDIRECT("[Indicadores_Consolidado_2026_07_31.xlsx]"&amp;C2435&amp;"!$F$37:$F$64")))</f>
        <v>-</v>
      </c>
      <c r="M2435" s="38" t="str">
        <f t="shared" ref="M2435:M2498" ca="1" si="459">INDEX(INDIRECT("[Indicadores_Consolidado_2026_07_31.xlsx]"&amp;C2435&amp;"!$Y$37:$Y$64"),MATCH(B2435,INDIRECT("[Indicadores_Consolidado_2026_07_31.xlsx]"&amp;C2435&amp;"!$F$37:$F$64")))</f>
        <v>-</v>
      </c>
      <c r="N2435" s="38" t="str">
        <f t="shared" ref="N2435:N2498" ca="1" si="460">INDEX(INDIRECT("[Indicadores_Consolidado_2026_07_31.xlsx]"&amp;C2435&amp;"!$Z$37:$Z$64"),MATCH(B2435,INDIRECT("[Indicadores_Consolidado_2026_07_31.xlsx]"&amp;C2435&amp;"!$F$37:$F$64")))</f>
        <v>-</v>
      </c>
      <c r="O2435" s="38" t="str">
        <f t="shared" ref="O2435:O2498" ca="1" si="461">INDEX(INDIRECT("[Indicadores_Consolidado_2026_07_31.xlsx]"&amp;C2435&amp;"!$AA$37:$AA$64"),MATCH(B2435,INDIRECT("[Indicadores_Consolidado_2026_07_31.xlsx]"&amp;C2435&amp;"!$F$37:$F$64")))</f>
        <v>-</v>
      </c>
      <c r="P2435" s="38" t="str">
        <f t="shared" ref="P2435:P2498" ca="1" si="462">INDEX(INDIRECT("[Indicadores_Consolidado_2026_07_31.xlsx]"&amp;C2435&amp;"!$AB$37:$AB$64"),MATCH(B2435,INDIRECT("[Indicadores_Consolidado_2026_07_31.xlsx]"&amp;C2435&amp;"!$F$37:$F$64")))</f>
        <v>-</v>
      </c>
      <c r="Q2435" s="38">
        <f t="shared" ref="Q2435:Q2498" ca="1" si="463">INDEX(INDIRECT("[Indicadores_Consolidado_2026_07_31.xlsx]"&amp;C2435&amp;"!$AC$37:$AC$64"),MATCH(B2435,INDIRECT("[Indicadores_Consolidado_2026_07_31.xlsx]"&amp;C2435&amp;"!$F$37:$F$64")))</f>
        <v>88.735335772071551</v>
      </c>
      <c r="R2435" s="38">
        <f t="shared" ref="R2435:R2498" ca="1" si="464">INDEX(INDIRECT("[Indicadores_Consolidado_2026_07_31.xlsx]"&amp;C2435&amp;"!$AD$37:$AD$64"),MATCH(B2435,INDIRECT("[Indicadores_Consolidado_2026_07_31.xlsx]"&amp;C2435&amp;"!$F$37:$F$64")))</f>
        <v>88.062806004767822</v>
      </c>
      <c r="S2435" s="38">
        <f t="shared" ref="S2435:U2498" ca="1" si="465">INDEX(INDIRECT("[Indicadores_Consolidado_2026_07_31.xlsx]"&amp;C2435&amp;"!$AE$37:$AE$64"),MATCH(B2435,INDIRECT("[Indicadores_Consolidado_2026_07_31.xlsx]"&amp;C2435&amp;"!$F$37:$F$64")))</f>
        <v>79.692986851304994</v>
      </c>
      <c r="T2435" s="38">
        <f t="shared" ref="T2435:T2498" ca="1" si="466">INDEX(INDIRECT("[Indicadores_Consolidado_2026_07_31.xlsx]"&amp;C2435&amp;"!$AF$37:$AF$64"),MATCH(B2435,INDIRECT("[Indicadores_Consolidado_2026_07_31.xlsx]"&amp;C2435&amp;"!$F$37:$F$64")))</f>
        <v>75.678267557415182</v>
      </c>
      <c r="U2435" s="38" t="str">
        <f t="shared" ref="U2435:U2498" ca="1" si="467">INDEX(INDIRECT("[Indicadores_Consolidado_2026_07_31.xlsx]"&amp;C2435&amp;"!$AG$37:$AG$64"),MATCH(B2435,INDIRECT("[Indicadores_Consolidado_2026_07_31.xlsx]"&amp;C2435&amp;"!$F$37:$F$64")))</f>
        <v>-</v>
      </c>
      <c r="V2435" s="38"/>
      <c r="W2435" s="38"/>
    </row>
    <row r="2436" spans="1:23" x14ac:dyDescent="0.35">
      <c r="A2436" s="2" t="str">
        <f>BASE_NOTAS[[#This Row],[Sigla]]&amp;BASE_NOTAS[[#This Row],[CÓDIGO]]</f>
        <v>AMPM_CR</v>
      </c>
      <c r="B2436" s="2" t="s">
        <v>158</v>
      </c>
      <c r="C2436" s="4" t="s">
        <v>487</v>
      </c>
      <c r="D2436" s="2" t="s">
        <v>488</v>
      </c>
      <c r="E2436" s="38">
        <v>90.565185229439606</v>
      </c>
      <c r="F2436" s="2" t="s">
        <v>611</v>
      </c>
      <c r="G2436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91.849686953452689</v>
      </c>
      <c r="H243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36" s="38" t="str">
        <f t="shared" ca="1" si="456"/>
        <v>-</v>
      </c>
      <c r="K2436" s="38" t="str">
        <f t="shared" ca="1" si="457"/>
        <v>-</v>
      </c>
      <c r="L2436" s="38" t="str">
        <f t="shared" ca="1" si="458"/>
        <v>-</v>
      </c>
      <c r="M2436" s="38" t="str">
        <f t="shared" ca="1" si="459"/>
        <v>-</v>
      </c>
      <c r="N2436" s="38" t="str">
        <f t="shared" ca="1" si="460"/>
        <v>-</v>
      </c>
      <c r="O2436" s="38" t="str">
        <f t="shared" ca="1" si="461"/>
        <v>-</v>
      </c>
      <c r="P2436" s="38" t="str">
        <f t="shared" ca="1" si="462"/>
        <v>-</v>
      </c>
      <c r="Q2436" s="38">
        <f t="shared" ca="1" si="463"/>
        <v>100</v>
      </c>
      <c r="R2436" s="38">
        <f t="shared" ca="1" si="464"/>
        <v>100</v>
      </c>
      <c r="S2436" s="38">
        <f t="shared" ca="1" si="465"/>
        <v>90.565185229439606</v>
      </c>
      <c r="T2436" s="38">
        <f t="shared" ca="1" si="466"/>
        <v>91.849686953452689</v>
      </c>
      <c r="U2436" s="38" t="str">
        <f t="shared" ca="1" si="467"/>
        <v>-</v>
      </c>
      <c r="V2436" s="38"/>
      <c r="W2436" s="38"/>
    </row>
    <row r="2437" spans="1:23" x14ac:dyDescent="0.35">
      <c r="A2437" s="2" t="str">
        <f>BASE_NOTAS[[#This Row],[Sigla]]&amp;BASE_NOTAS[[#This Row],[CÓDIGO]]</f>
        <v>BAPM_CR</v>
      </c>
      <c r="B2437" s="2" t="s">
        <v>187</v>
      </c>
      <c r="C2437" s="4" t="s">
        <v>487</v>
      </c>
      <c r="D2437" s="2" t="s">
        <v>488</v>
      </c>
      <c r="E2437" s="38">
        <v>85.183011301349069</v>
      </c>
      <c r="F2437" s="2" t="s">
        <v>611</v>
      </c>
      <c r="G2437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80.851174445712985</v>
      </c>
      <c r="H243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37" s="38" t="str">
        <f t="shared" ca="1" si="456"/>
        <v>-</v>
      </c>
      <c r="K2437" s="38" t="str">
        <f t="shared" ca="1" si="457"/>
        <v>-</v>
      </c>
      <c r="L2437" s="38" t="str">
        <f t="shared" ca="1" si="458"/>
        <v>-</v>
      </c>
      <c r="M2437" s="38" t="str">
        <f t="shared" ca="1" si="459"/>
        <v>-</v>
      </c>
      <c r="N2437" s="38" t="str">
        <f t="shared" ca="1" si="460"/>
        <v>-</v>
      </c>
      <c r="O2437" s="38" t="str">
        <f t="shared" ca="1" si="461"/>
        <v>-</v>
      </c>
      <c r="P2437" s="38" t="str">
        <f t="shared" ca="1" si="462"/>
        <v>-</v>
      </c>
      <c r="Q2437" s="38">
        <f t="shared" ca="1" si="463"/>
        <v>87.521311464236149</v>
      </c>
      <c r="R2437" s="38">
        <f t="shared" ca="1" si="464"/>
        <v>88.598301404766858</v>
      </c>
      <c r="S2437" s="38">
        <f t="shared" ca="1" si="465"/>
        <v>85.183011301349069</v>
      </c>
      <c r="T2437" s="38">
        <f t="shared" ca="1" si="466"/>
        <v>80.851174445712985</v>
      </c>
      <c r="U2437" s="38" t="str">
        <f t="shared" ca="1" si="467"/>
        <v>-</v>
      </c>
      <c r="V2437" s="38"/>
      <c r="W2437" s="38"/>
    </row>
    <row r="2438" spans="1:23" x14ac:dyDescent="0.35">
      <c r="A2438" s="2" t="str">
        <f>BASE_NOTAS[[#This Row],[Sigla]]&amp;BASE_NOTAS[[#This Row],[CÓDIGO]]</f>
        <v>CEPM_CR</v>
      </c>
      <c r="B2438" s="2" t="s">
        <v>188</v>
      </c>
      <c r="C2438" s="4" t="s">
        <v>487</v>
      </c>
      <c r="D2438" s="2" t="s">
        <v>488</v>
      </c>
      <c r="E2438" s="38">
        <v>83.099606963899191</v>
      </c>
      <c r="F2438" s="2" t="s">
        <v>611</v>
      </c>
      <c r="G2438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80.956142379734899</v>
      </c>
      <c r="H243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38" s="38" t="str">
        <f t="shared" ca="1" si="456"/>
        <v>-</v>
      </c>
      <c r="K2438" s="38" t="str">
        <f t="shared" ca="1" si="457"/>
        <v>-</v>
      </c>
      <c r="L2438" s="38" t="str">
        <f t="shared" ca="1" si="458"/>
        <v>-</v>
      </c>
      <c r="M2438" s="38" t="str">
        <f t="shared" ca="1" si="459"/>
        <v>-</v>
      </c>
      <c r="N2438" s="38" t="str">
        <f t="shared" ca="1" si="460"/>
        <v>-</v>
      </c>
      <c r="O2438" s="38" t="str">
        <f t="shared" ca="1" si="461"/>
        <v>-</v>
      </c>
      <c r="P2438" s="38" t="str">
        <f t="shared" ca="1" si="462"/>
        <v>-</v>
      </c>
      <c r="Q2438" s="38">
        <f t="shared" ca="1" si="463"/>
        <v>91.52961683324348</v>
      </c>
      <c r="R2438" s="38">
        <f t="shared" ca="1" si="464"/>
        <v>92.236448211545124</v>
      </c>
      <c r="S2438" s="38">
        <f t="shared" ca="1" si="465"/>
        <v>83.099606963899191</v>
      </c>
      <c r="T2438" s="38">
        <f t="shared" ca="1" si="466"/>
        <v>80.956142379734899</v>
      </c>
      <c r="U2438" s="38" t="str">
        <f t="shared" ca="1" si="467"/>
        <v>-</v>
      </c>
      <c r="V2438" s="38"/>
      <c r="W2438" s="38"/>
    </row>
    <row r="2439" spans="1:23" x14ac:dyDescent="0.35">
      <c r="A2439" s="2" t="str">
        <f>BASE_NOTAS[[#This Row],[Sigla]]&amp;BASE_NOTAS[[#This Row],[CÓDIGO]]</f>
        <v>DFPM_CR</v>
      </c>
      <c r="B2439" s="2" t="s">
        <v>189</v>
      </c>
      <c r="C2439" s="4" t="s">
        <v>487</v>
      </c>
      <c r="D2439" s="2" t="s">
        <v>488</v>
      </c>
      <c r="E2439" s="38">
        <v>74.080664583557876</v>
      </c>
      <c r="F2439" s="2" t="s">
        <v>611</v>
      </c>
      <c r="G2439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61.998741209284852</v>
      </c>
      <c r="H243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39" s="38" t="str">
        <f t="shared" ca="1" si="456"/>
        <v>-</v>
      </c>
      <c r="K2439" s="38" t="str">
        <f t="shared" ca="1" si="457"/>
        <v>-</v>
      </c>
      <c r="L2439" s="38" t="str">
        <f t="shared" ca="1" si="458"/>
        <v>-</v>
      </c>
      <c r="M2439" s="38" t="str">
        <f t="shared" ca="1" si="459"/>
        <v>-</v>
      </c>
      <c r="N2439" s="38" t="str">
        <f t="shared" ca="1" si="460"/>
        <v>-</v>
      </c>
      <c r="O2439" s="38" t="str">
        <f t="shared" ca="1" si="461"/>
        <v>-</v>
      </c>
      <c r="P2439" s="38" t="str">
        <f t="shared" ca="1" si="462"/>
        <v>-</v>
      </c>
      <c r="Q2439" s="38">
        <f t="shared" ca="1" si="463"/>
        <v>92.006665788697603</v>
      </c>
      <c r="R2439" s="38">
        <f t="shared" ca="1" si="464"/>
        <v>95.246709839075635</v>
      </c>
      <c r="S2439" s="38">
        <f t="shared" ca="1" si="465"/>
        <v>74.080664583557876</v>
      </c>
      <c r="T2439" s="38">
        <f t="shared" ca="1" si="466"/>
        <v>61.998741209284852</v>
      </c>
      <c r="U2439" s="38" t="str">
        <f t="shared" ca="1" si="467"/>
        <v>-</v>
      </c>
      <c r="V2439" s="38"/>
      <c r="W2439" s="38"/>
    </row>
    <row r="2440" spans="1:23" x14ac:dyDescent="0.35">
      <c r="A2440" s="2" t="str">
        <f>BASE_NOTAS[[#This Row],[Sigla]]&amp;BASE_NOTAS[[#This Row],[CÓDIGO]]</f>
        <v>ESPM_CR</v>
      </c>
      <c r="B2440" s="2" t="s">
        <v>183</v>
      </c>
      <c r="C2440" s="4" t="s">
        <v>487</v>
      </c>
      <c r="D2440" s="2" t="s">
        <v>488</v>
      </c>
      <c r="E2440" s="38">
        <v>91.534938471623889</v>
      </c>
      <c r="F2440" s="2" t="s">
        <v>611</v>
      </c>
      <c r="G2440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86.873903477367406</v>
      </c>
      <c r="H244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40" s="38" t="str">
        <f t="shared" ca="1" si="456"/>
        <v>-</v>
      </c>
      <c r="K2440" s="38" t="str">
        <f t="shared" ca="1" si="457"/>
        <v>-</v>
      </c>
      <c r="L2440" s="38" t="str">
        <f t="shared" ca="1" si="458"/>
        <v>-</v>
      </c>
      <c r="M2440" s="38" t="str">
        <f t="shared" ca="1" si="459"/>
        <v>-</v>
      </c>
      <c r="N2440" s="38" t="str">
        <f t="shared" ca="1" si="460"/>
        <v>-</v>
      </c>
      <c r="O2440" s="38" t="str">
        <f t="shared" ca="1" si="461"/>
        <v>-</v>
      </c>
      <c r="P2440" s="38" t="str">
        <f t="shared" ca="1" si="462"/>
        <v>-</v>
      </c>
      <c r="Q2440" s="38">
        <f t="shared" ca="1" si="463"/>
        <v>88.396773964421797</v>
      </c>
      <c r="R2440" s="38">
        <f t="shared" ca="1" si="464"/>
        <v>89.575508708209043</v>
      </c>
      <c r="S2440" s="38">
        <f t="shared" ca="1" si="465"/>
        <v>91.534938471623889</v>
      </c>
      <c r="T2440" s="38">
        <f t="shared" ca="1" si="466"/>
        <v>86.873903477367406</v>
      </c>
      <c r="U2440" s="38" t="str">
        <f t="shared" ca="1" si="467"/>
        <v>-</v>
      </c>
      <c r="V2440" s="38"/>
      <c r="W2440" s="38"/>
    </row>
    <row r="2441" spans="1:23" x14ac:dyDescent="0.35">
      <c r="A2441" s="2" t="str">
        <f>BASE_NOTAS[[#This Row],[Sigla]]&amp;BASE_NOTAS[[#This Row],[CÓDIGO]]</f>
        <v>GOPM_CR</v>
      </c>
      <c r="B2441" s="2" t="s">
        <v>190</v>
      </c>
      <c r="C2441" s="4" t="s">
        <v>487</v>
      </c>
      <c r="D2441" s="2" t="s">
        <v>488</v>
      </c>
      <c r="E2441" s="38">
        <v>33.888124475924798</v>
      </c>
      <c r="F2441" s="2" t="s">
        <v>611</v>
      </c>
      <c r="G2441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31.25938546854043</v>
      </c>
      <c r="H244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41" s="38" t="str">
        <f t="shared" ca="1" si="456"/>
        <v>-</v>
      </c>
      <c r="K2441" s="38" t="str">
        <f t="shared" ca="1" si="457"/>
        <v>-</v>
      </c>
      <c r="L2441" s="38" t="str">
        <f t="shared" ca="1" si="458"/>
        <v>-</v>
      </c>
      <c r="M2441" s="38" t="str">
        <f t="shared" ca="1" si="459"/>
        <v>-</v>
      </c>
      <c r="N2441" s="38" t="str">
        <f t="shared" ca="1" si="460"/>
        <v>-</v>
      </c>
      <c r="O2441" s="38" t="str">
        <f t="shared" ca="1" si="461"/>
        <v>-</v>
      </c>
      <c r="P2441" s="38" t="str">
        <f t="shared" ca="1" si="462"/>
        <v>-</v>
      </c>
      <c r="Q2441" s="38">
        <f t="shared" ca="1" si="463"/>
        <v>41.138484877391846</v>
      </c>
      <c r="R2441" s="38">
        <f t="shared" ca="1" si="464"/>
        <v>38.200712570892158</v>
      </c>
      <c r="S2441" s="38">
        <f t="shared" ca="1" si="465"/>
        <v>33.888124475924798</v>
      </c>
      <c r="T2441" s="38">
        <f t="shared" ca="1" si="466"/>
        <v>31.25938546854043</v>
      </c>
      <c r="U2441" s="38" t="str">
        <f t="shared" ca="1" si="467"/>
        <v>-</v>
      </c>
      <c r="V2441" s="38"/>
      <c r="W2441" s="38"/>
    </row>
    <row r="2442" spans="1:23" x14ac:dyDescent="0.35">
      <c r="A2442" s="2" t="str">
        <f>BASE_NOTAS[[#This Row],[Sigla]]&amp;BASE_NOTAS[[#This Row],[CÓDIGO]]</f>
        <v>MAPM_CR</v>
      </c>
      <c r="B2442" s="2" t="s">
        <v>191</v>
      </c>
      <c r="C2442" s="4" t="s">
        <v>487</v>
      </c>
      <c r="D2442" s="2" t="s">
        <v>488</v>
      </c>
      <c r="E2442" s="38">
        <v>71.674450722688789</v>
      </c>
      <c r="F2442" s="2" t="s">
        <v>611</v>
      </c>
      <c r="G2442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67.919541799423641</v>
      </c>
      <c r="H244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42" s="38" t="str">
        <f t="shared" ca="1" si="456"/>
        <v>-</v>
      </c>
      <c r="K2442" s="38" t="str">
        <f t="shared" ca="1" si="457"/>
        <v>-</v>
      </c>
      <c r="L2442" s="38" t="str">
        <f t="shared" ca="1" si="458"/>
        <v>-</v>
      </c>
      <c r="M2442" s="38" t="str">
        <f t="shared" ca="1" si="459"/>
        <v>-</v>
      </c>
      <c r="N2442" s="38" t="str">
        <f t="shared" ca="1" si="460"/>
        <v>-</v>
      </c>
      <c r="O2442" s="38" t="str">
        <f t="shared" ca="1" si="461"/>
        <v>-</v>
      </c>
      <c r="P2442" s="38" t="str">
        <f t="shared" ca="1" si="462"/>
        <v>-</v>
      </c>
      <c r="Q2442" s="38">
        <f t="shared" ca="1" si="463"/>
        <v>75.616334917019216</v>
      </c>
      <c r="R2442" s="38">
        <f t="shared" ca="1" si="464"/>
        <v>75.393501119687429</v>
      </c>
      <c r="S2442" s="38">
        <f t="shared" ca="1" si="465"/>
        <v>71.674450722688789</v>
      </c>
      <c r="T2442" s="38">
        <f t="shared" ca="1" si="466"/>
        <v>67.919541799423641</v>
      </c>
      <c r="U2442" s="38" t="str">
        <f t="shared" ca="1" si="467"/>
        <v>-</v>
      </c>
      <c r="V2442" s="38"/>
      <c r="W2442" s="38"/>
    </row>
    <row r="2443" spans="1:23" x14ac:dyDescent="0.35">
      <c r="A2443" s="2" t="str">
        <f>BASE_NOTAS[[#This Row],[Sigla]]&amp;BASE_NOTAS[[#This Row],[CÓDIGO]]</f>
        <v>MTPM_CR</v>
      </c>
      <c r="B2443" s="2" t="s">
        <v>195</v>
      </c>
      <c r="C2443" s="4" t="s">
        <v>487</v>
      </c>
      <c r="D2443" s="2" t="s">
        <v>488</v>
      </c>
      <c r="E2443" s="38">
        <v>0</v>
      </c>
      <c r="F2443" s="2" t="s">
        <v>611</v>
      </c>
      <c r="G2443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244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43" s="38" t="str">
        <f t="shared" ca="1" si="456"/>
        <v>-</v>
      </c>
      <c r="K2443" s="38" t="str">
        <f t="shared" ca="1" si="457"/>
        <v>-</v>
      </c>
      <c r="L2443" s="38" t="str">
        <f t="shared" ca="1" si="458"/>
        <v>-</v>
      </c>
      <c r="M2443" s="38" t="str">
        <f t="shared" ca="1" si="459"/>
        <v>-</v>
      </c>
      <c r="N2443" s="38" t="str">
        <f t="shared" ca="1" si="460"/>
        <v>-</v>
      </c>
      <c r="O2443" s="38" t="str">
        <f t="shared" ca="1" si="461"/>
        <v>-</v>
      </c>
      <c r="P2443" s="38" t="str">
        <f t="shared" ca="1" si="462"/>
        <v>-</v>
      </c>
      <c r="Q2443" s="38">
        <f t="shared" ca="1" si="463"/>
        <v>0</v>
      </c>
      <c r="R2443" s="38">
        <f t="shared" ca="1" si="464"/>
        <v>0</v>
      </c>
      <c r="S2443" s="38">
        <f t="shared" ca="1" si="465"/>
        <v>0</v>
      </c>
      <c r="T2443" s="38">
        <f t="shared" ca="1" si="466"/>
        <v>0</v>
      </c>
      <c r="U2443" s="38" t="str">
        <f t="shared" ca="1" si="467"/>
        <v>-</v>
      </c>
      <c r="V2443" s="38"/>
      <c r="W2443" s="38"/>
    </row>
    <row r="2444" spans="1:23" x14ac:dyDescent="0.35">
      <c r="A2444" s="2" t="str">
        <f>BASE_NOTAS[[#This Row],[Sigla]]&amp;BASE_NOTAS[[#This Row],[CÓDIGO]]</f>
        <v>MSPM_CR</v>
      </c>
      <c r="B2444" s="2" t="s">
        <v>193</v>
      </c>
      <c r="C2444" s="4" t="s">
        <v>487</v>
      </c>
      <c r="D2444" s="2" t="s">
        <v>488</v>
      </c>
      <c r="E2444" s="38">
        <v>32.213246586064841</v>
      </c>
      <c r="F2444" s="2" t="s">
        <v>611</v>
      </c>
      <c r="G2444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29.773424651360145</v>
      </c>
      <c r="H244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44" s="38" t="str">
        <f t="shared" ca="1" si="456"/>
        <v>-</v>
      </c>
      <c r="K2444" s="38" t="str">
        <f t="shared" ca="1" si="457"/>
        <v>-</v>
      </c>
      <c r="L2444" s="38" t="str">
        <f t="shared" ca="1" si="458"/>
        <v>-</v>
      </c>
      <c r="M2444" s="38" t="str">
        <f t="shared" ca="1" si="459"/>
        <v>-</v>
      </c>
      <c r="N2444" s="38" t="str">
        <f t="shared" ca="1" si="460"/>
        <v>-</v>
      </c>
      <c r="O2444" s="38" t="str">
        <f t="shared" ca="1" si="461"/>
        <v>-</v>
      </c>
      <c r="P2444" s="38" t="str">
        <f t="shared" ca="1" si="462"/>
        <v>-</v>
      </c>
      <c r="Q2444" s="38">
        <f t="shared" ca="1" si="463"/>
        <v>40.019121113299782</v>
      </c>
      <c r="R2444" s="38">
        <f t="shared" ca="1" si="464"/>
        <v>40.834103820723435</v>
      </c>
      <c r="S2444" s="38">
        <f t="shared" ca="1" si="465"/>
        <v>32.213246586064841</v>
      </c>
      <c r="T2444" s="38">
        <f t="shared" ca="1" si="466"/>
        <v>29.773424651360145</v>
      </c>
      <c r="U2444" s="38" t="str">
        <f t="shared" ca="1" si="467"/>
        <v>-</v>
      </c>
      <c r="V2444" s="38"/>
      <c r="W2444" s="38"/>
    </row>
    <row r="2445" spans="1:23" x14ac:dyDescent="0.35">
      <c r="A2445" s="2" t="str">
        <f>BASE_NOTAS[[#This Row],[Sigla]]&amp;BASE_NOTAS[[#This Row],[CÓDIGO]]</f>
        <v>MGPM_CR</v>
      </c>
      <c r="B2445" s="2" t="s">
        <v>192</v>
      </c>
      <c r="C2445" s="4" t="s">
        <v>487</v>
      </c>
      <c r="D2445" s="2" t="s">
        <v>488</v>
      </c>
      <c r="E2445" s="38">
        <v>80.980670269009551</v>
      </c>
      <c r="F2445" s="2" t="s">
        <v>611</v>
      </c>
      <c r="G2445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79.088928029420728</v>
      </c>
      <c r="H244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45" s="38" t="str">
        <f t="shared" ca="1" si="456"/>
        <v>-</v>
      </c>
      <c r="K2445" s="38" t="str">
        <f t="shared" ca="1" si="457"/>
        <v>-</v>
      </c>
      <c r="L2445" s="38" t="str">
        <f t="shared" ca="1" si="458"/>
        <v>-</v>
      </c>
      <c r="M2445" s="38" t="str">
        <f t="shared" ca="1" si="459"/>
        <v>-</v>
      </c>
      <c r="N2445" s="38" t="str">
        <f t="shared" ca="1" si="460"/>
        <v>-</v>
      </c>
      <c r="O2445" s="38" t="str">
        <f t="shared" ca="1" si="461"/>
        <v>-</v>
      </c>
      <c r="P2445" s="38" t="str">
        <f t="shared" ca="1" si="462"/>
        <v>-</v>
      </c>
      <c r="Q2445" s="38">
        <f t="shared" ca="1" si="463"/>
        <v>72.664121372316259</v>
      </c>
      <c r="R2445" s="38">
        <f t="shared" ca="1" si="464"/>
        <v>75.902835097176123</v>
      </c>
      <c r="S2445" s="38">
        <f t="shared" ca="1" si="465"/>
        <v>80.980670269009551</v>
      </c>
      <c r="T2445" s="38">
        <f t="shared" ca="1" si="466"/>
        <v>79.088928029420728</v>
      </c>
      <c r="U2445" s="38" t="str">
        <f t="shared" ca="1" si="467"/>
        <v>-</v>
      </c>
      <c r="V2445" s="38"/>
      <c r="W2445" s="38"/>
    </row>
    <row r="2446" spans="1:23" x14ac:dyDescent="0.35">
      <c r="A2446" s="2" t="str">
        <f>BASE_NOTAS[[#This Row],[Sigla]]&amp;BASE_NOTAS[[#This Row],[CÓDIGO]]</f>
        <v>PAPM_CR</v>
      </c>
      <c r="B2446" s="2" t="s">
        <v>196</v>
      </c>
      <c r="C2446" s="4" t="s">
        <v>487</v>
      </c>
      <c r="D2446" s="2" t="s">
        <v>488</v>
      </c>
      <c r="E2446" s="38">
        <v>83.70685995226151</v>
      </c>
      <c r="F2446" s="2" t="s">
        <v>611</v>
      </c>
      <c r="G2446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80.447447315376081</v>
      </c>
      <c r="H244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46" s="38" t="str">
        <f t="shared" ca="1" si="456"/>
        <v>-</v>
      </c>
      <c r="K2446" s="38" t="str">
        <f t="shared" ca="1" si="457"/>
        <v>-</v>
      </c>
      <c r="L2446" s="38" t="str">
        <f t="shared" ca="1" si="458"/>
        <v>-</v>
      </c>
      <c r="M2446" s="38" t="str">
        <f t="shared" ca="1" si="459"/>
        <v>-</v>
      </c>
      <c r="N2446" s="38" t="str">
        <f t="shared" ca="1" si="460"/>
        <v>-</v>
      </c>
      <c r="O2446" s="38" t="str">
        <f t="shared" ca="1" si="461"/>
        <v>-</v>
      </c>
      <c r="P2446" s="38" t="str">
        <f t="shared" ca="1" si="462"/>
        <v>-</v>
      </c>
      <c r="Q2446" s="38">
        <f t="shared" ca="1" si="463"/>
        <v>92.526778608525902</v>
      </c>
      <c r="R2446" s="38">
        <f t="shared" ca="1" si="464"/>
        <v>91.253161350095823</v>
      </c>
      <c r="S2446" s="38">
        <f t="shared" ca="1" si="465"/>
        <v>83.70685995226151</v>
      </c>
      <c r="T2446" s="38">
        <f t="shared" ca="1" si="466"/>
        <v>80.447447315376081</v>
      </c>
      <c r="U2446" s="38" t="str">
        <f t="shared" ca="1" si="467"/>
        <v>-</v>
      </c>
      <c r="V2446" s="38"/>
      <c r="W2446" s="38"/>
    </row>
    <row r="2447" spans="1:23" x14ac:dyDescent="0.35">
      <c r="A2447" s="2" t="str">
        <f>BASE_NOTAS[[#This Row],[Sigla]]&amp;BASE_NOTAS[[#This Row],[CÓDIGO]]</f>
        <v>PBPM_CR</v>
      </c>
      <c r="B2447" s="2" t="s">
        <v>197</v>
      </c>
      <c r="C2447" s="4" t="s">
        <v>487</v>
      </c>
      <c r="D2447" s="2" t="s">
        <v>488</v>
      </c>
      <c r="E2447" s="38">
        <v>73.882537856888163</v>
      </c>
      <c r="F2447" s="2" t="s">
        <v>611</v>
      </c>
      <c r="G2447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72.595449722257172</v>
      </c>
      <c r="H244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47" s="38" t="str">
        <f t="shared" ca="1" si="456"/>
        <v>-</v>
      </c>
      <c r="K2447" s="38" t="str">
        <f t="shared" ca="1" si="457"/>
        <v>-</v>
      </c>
      <c r="L2447" s="38" t="str">
        <f t="shared" ca="1" si="458"/>
        <v>-</v>
      </c>
      <c r="M2447" s="38" t="str">
        <f t="shared" ca="1" si="459"/>
        <v>-</v>
      </c>
      <c r="N2447" s="38" t="str">
        <f t="shared" ca="1" si="460"/>
        <v>-</v>
      </c>
      <c r="O2447" s="38" t="str">
        <f t="shared" ca="1" si="461"/>
        <v>-</v>
      </c>
      <c r="P2447" s="38" t="str">
        <f t="shared" ca="1" si="462"/>
        <v>-</v>
      </c>
      <c r="Q2447" s="38">
        <f t="shared" ca="1" si="463"/>
        <v>73.338089718445389</v>
      </c>
      <c r="R2447" s="38">
        <f t="shared" ca="1" si="464"/>
        <v>75.478777672016122</v>
      </c>
      <c r="S2447" s="38">
        <f t="shared" ca="1" si="465"/>
        <v>73.882537856888163</v>
      </c>
      <c r="T2447" s="38">
        <f t="shared" ca="1" si="466"/>
        <v>72.595449722257172</v>
      </c>
      <c r="U2447" s="38" t="str">
        <f t="shared" ca="1" si="467"/>
        <v>-</v>
      </c>
      <c r="V2447" s="38"/>
      <c r="W2447" s="38"/>
    </row>
    <row r="2448" spans="1:23" x14ac:dyDescent="0.35">
      <c r="A2448" s="2" t="str">
        <f>BASE_NOTAS[[#This Row],[Sigla]]&amp;BASE_NOTAS[[#This Row],[CÓDIGO]]</f>
        <v>PRPM_CR</v>
      </c>
      <c r="B2448" s="2" t="s">
        <v>200</v>
      </c>
      <c r="C2448" s="4" t="s">
        <v>487</v>
      </c>
      <c r="D2448" s="2" t="s">
        <v>488</v>
      </c>
      <c r="E2448" s="38">
        <v>65.258521731821787</v>
      </c>
      <c r="F2448" s="2" t="s">
        <v>611</v>
      </c>
      <c r="G2448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66.925511187197046</v>
      </c>
      <c r="H244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48" s="38" t="str">
        <f t="shared" ca="1" si="456"/>
        <v>-</v>
      </c>
      <c r="K2448" s="38" t="str">
        <f t="shared" ca="1" si="457"/>
        <v>-</v>
      </c>
      <c r="L2448" s="38" t="str">
        <f t="shared" ca="1" si="458"/>
        <v>-</v>
      </c>
      <c r="M2448" s="38" t="str">
        <f t="shared" ca="1" si="459"/>
        <v>-</v>
      </c>
      <c r="N2448" s="38" t="str">
        <f t="shared" ca="1" si="460"/>
        <v>-</v>
      </c>
      <c r="O2448" s="38" t="str">
        <f t="shared" ca="1" si="461"/>
        <v>-</v>
      </c>
      <c r="P2448" s="38" t="str">
        <f t="shared" ca="1" si="462"/>
        <v>-</v>
      </c>
      <c r="Q2448" s="38">
        <f t="shared" ca="1" si="463"/>
        <v>59.175645640241868</v>
      </c>
      <c r="R2448" s="38">
        <f t="shared" ca="1" si="464"/>
        <v>59.550636422514437</v>
      </c>
      <c r="S2448" s="38">
        <f t="shared" ca="1" si="465"/>
        <v>65.258521731821787</v>
      </c>
      <c r="T2448" s="38">
        <f t="shared" ca="1" si="466"/>
        <v>66.925511187197046</v>
      </c>
      <c r="U2448" s="38" t="str">
        <f t="shared" ca="1" si="467"/>
        <v>-</v>
      </c>
      <c r="V2448" s="38"/>
      <c r="W2448" s="38"/>
    </row>
    <row r="2449" spans="1:23" x14ac:dyDescent="0.35">
      <c r="A2449" s="2" t="str">
        <f>BASE_NOTAS[[#This Row],[Sigla]]&amp;BASE_NOTAS[[#This Row],[CÓDIGO]]</f>
        <v>PEPM_CR</v>
      </c>
      <c r="B2449" s="2" t="s">
        <v>198</v>
      </c>
      <c r="C2449" s="4" t="s">
        <v>487</v>
      </c>
      <c r="D2449" s="2" t="s">
        <v>488</v>
      </c>
      <c r="E2449" s="38">
        <v>87.148935498129944</v>
      </c>
      <c r="F2449" s="2" t="s">
        <v>611</v>
      </c>
      <c r="G2449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86.817979854901949</v>
      </c>
      <c r="H244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49" s="38" t="str">
        <f t="shared" ca="1" si="456"/>
        <v>-</v>
      </c>
      <c r="K2449" s="38" t="str">
        <f t="shared" ca="1" si="457"/>
        <v>-</v>
      </c>
      <c r="L2449" s="38" t="str">
        <f t="shared" ca="1" si="458"/>
        <v>-</v>
      </c>
      <c r="M2449" s="38" t="str">
        <f t="shared" ca="1" si="459"/>
        <v>-</v>
      </c>
      <c r="N2449" s="38" t="str">
        <f t="shared" ca="1" si="460"/>
        <v>-</v>
      </c>
      <c r="O2449" s="38" t="str">
        <f t="shared" ca="1" si="461"/>
        <v>-</v>
      </c>
      <c r="P2449" s="38" t="str">
        <f t="shared" ca="1" si="462"/>
        <v>-</v>
      </c>
      <c r="Q2449" s="38">
        <f t="shared" ca="1" si="463"/>
        <v>89.297686730236336</v>
      </c>
      <c r="R2449" s="38">
        <f t="shared" ca="1" si="464"/>
        <v>92.672680802626857</v>
      </c>
      <c r="S2449" s="38">
        <f t="shared" ca="1" si="465"/>
        <v>87.148935498129944</v>
      </c>
      <c r="T2449" s="38">
        <f t="shared" ca="1" si="466"/>
        <v>86.817979854901949</v>
      </c>
      <c r="U2449" s="38" t="str">
        <f t="shared" ca="1" si="467"/>
        <v>-</v>
      </c>
      <c r="V2449" s="38"/>
      <c r="W2449" s="38"/>
    </row>
    <row r="2450" spans="1:23" x14ac:dyDescent="0.35">
      <c r="A2450" s="2" t="str">
        <f>BASE_NOTAS[[#This Row],[Sigla]]&amp;BASE_NOTAS[[#This Row],[CÓDIGO]]</f>
        <v>PIPM_CR</v>
      </c>
      <c r="B2450" s="2" t="s">
        <v>199</v>
      </c>
      <c r="C2450" s="4" t="s">
        <v>487</v>
      </c>
      <c r="D2450" s="2" t="s">
        <v>488</v>
      </c>
      <c r="E2450" s="38">
        <v>88.749391654385448</v>
      </c>
      <c r="F2450" s="2" t="s">
        <v>611</v>
      </c>
      <c r="G2450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86.524341397681454</v>
      </c>
      <c r="H245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50" s="38" t="str">
        <f t="shared" ca="1" si="456"/>
        <v>-</v>
      </c>
      <c r="K2450" s="38" t="str">
        <f t="shared" ca="1" si="457"/>
        <v>-</v>
      </c>
      <c r="L2450" s="38" t="str">
        <f t="shared" ca="1" si="458"/>
        <v>-</v>
      </c>
      <c r="M2450" s="38" t="str">
        <f t="shared" ca="1" si="459"/>
        <v>-</v>
      </c>
      <c r="N2450" s="38" t="str">
        <f t="shared" ca="1" si="460"/>
        <v>-</v>
      </c>
      <c r="O2450" s="38" t="str">
        <f t="shared" ca="1" si="461"/>
        <v>-</v>
      </c>
      <c r="P2450" s="38" t="str">
        <f t="shared" ca="1" si="462"/>
        <v>-</v>
      </c>
      <c r="Q2450" s="38">
        <f t="shared" ca="1" si="463"/>
        <v>93.352370649796569</v>
      </c>
      <c r="R2450" s="38">
        <f t="shared" ca="1" si="464"/>
        <v>97.029909512564771</v>
      </c>
      <c r="S2450" s="38">
        <f t="shared" ca="1" si="465"/>
        <v>88.749391654385448</v>
      </c>
      <c r="T2450" s="38">
        <f t="shared" ca="1" si="466"/>
        <v>86.524341397681454</v>
      </c>
      <c r="U2450" s="38" t="str">
        <f t="shared" ca="1" si="467"/>
        <v>-</v>
      </c>
      <c r="V2450" s="38"/>
      <c r="W2450" s="38"/>
    </row>
    <row r="2451" spans="1:23" x14ac:dyDescent="0.35">
      <c r="A2451" s="2" t="str">
        <f>BASE_NOTAS[[#This Row],[Sigla]]&amp;BASE_NOTAS[[#This Row],[CÓDIGO]]</f>
        <v>RJPM_CR</v>
      </c>
      <c r="B2451" s="2" t="s">
        <v>201</v>
      </c>
      <c r="C2451" s="4" t="s">
        <v>487</v>
      </c>
      <c r="D2451" s="2" t="s">
        <v>488</v>
      </c>
      <c r="E2451" s="38">
        <v>100</v>
      </c>
      <c r="F2451" s="2" t="s">
        <v>611</v>
      </c>
      <c r="G2451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245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51" s="38" t="str">
        <f t="shared" ca="1" si="456"/>
        <v>-</v>
      </c>
      <c r="K2451" s="38" t="str">
        <f t="shared" ca="1" si="457"/>
        <v>-</v>
      </c>
      <c r="L2451" s="38" t="str">
        <f t="shared" ca="1" si="458"/>
        <v>-</v>
      </c>
      <c r="M2451" s="38" t="str">
        <f t="shared" ca="1" si="459"/>
        <v>-</v>
      </c>
      <c r="N2451" s="38" t="str">
        <f t="shared" ca="1" si="460"/>
        <v>-</v>
      </c>
      <c r="O2451" s="38" t="str">
        <f t="shared" ca="1" si="461"/>
        <v>-</v>
      </c>
      <c r="P2451" s="38" t="str">
        <f t="shared" ca="1" si="462"/>
        <v>-</v>
      </c>
      <c r="Q2451" s="38">
        <f t="shared" ca="1" si="463"/>
        <v>94.405538270066131</v>
      </c>
      <c r="R2451" s="38">
        <f t="shared" ca="1" si="464"/>
        <v>81.504598796344098</v>
      </c>
      <c r="S2451" s="38">
        <f t="shared" ca="1" si="465"/>
        <v>100</v>
      </c>
      <c r="T2451" s="38">
        <f t="shared" ca="1" si="466"/>
        <v>100</v>
      </c>
      <c r="U2451" s="38" t="str">
        <f t="shared" ca="1" si="467"/>
        <v>-</v>
      </c>
      <c r="V2451" s="38"/>
      <c r="W2451" s="38"/>
    </row>
    <row r="2452" spans="1:23" x14ac:dyDescent="0.35">
      <c r="A2452" s="2" t="str">
        <f>BASE_NOTAS[[#This Row],[Sigla]]&amp;BASE_NOTAS[[#This Row],[CÓDIGO]]</f>
        <v>RNPM_CR</v>
      </c>
      <c r="B2452" s="2" t="s">
        <v>202</v>
      </c>
      <c r="C2452" s="4" t="s">
        <v>487</v>
      </c>
      <c r="D2452" s="2" t="s">
        <v>488</v>
      </c>
      <c r="E2452" s="38">
        <v>81.539224815841962</v>
      </c>
      <c r="F2452" s="2" t="s">
        <v>611</v>
      </c>
      <c r="G2452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78.881288950220352</v>
      </c>
      <c r="H245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52" s="38" t="str">
        <f t="shared" ca="1" si="456"/>
        <v>-</v>
      </c>
      <c r="K2452" s="38" t="str">
        <f t="shared" ca="1" si="457"/>
        <v>-</v>
      </c>
      <c r="L2452" s="38" t="str">
        <f t="shared" ca="1" si="458"/>
        <v>-</v>
      </c>
      <c r="M2452" s="38" t="str">
        <f t="shared" ca="1" si="459"/>
        <v>-</v>
      </c>
      <c r="N2452" s="38" t="str">
        <f t="shared" ca="1" si="460"/>
        <v>-</v>
      </c>
      <c r="O2452" s="38" t="str">
        <f t="shared" ca="1" si="461"/>
        <v>-</v>
      </c>
      <c r="P2452" s="38" t="str">
        <f t="shared" ca="1" si="462"/>
        <v>-</v>
      </c>
      <c r="Q2452" s="38">
        <f t="shared" ca="1" si="463"/>
        <v>81.906848681656086</v>
      </c>
      <c r="R2452" s="38">
        <f t="shared" ca="1" si="464"/>
        <v>81.504598796344098</v>
      </c>
      <c r="S2452" s="38">
        <f t="shared" ca="1" si="465"/>
        <v>81.539224815841962</v>
      </c>
      <c r="T2452" s="38">
        <f t="shared" ca="1" si="466"/>
        <v>78.881288950220352</v>
      </c>
      <c r="U2452" s="38" t="str">
        <f t="shared" ca="1" si="467"/>
        <v>-</v>
      </c>
      <c r="V2452" s="38"/>
      <c r="W2452" s="38"/>
    </row>
    <row r="2453" spans="1:23" x14ac:dyDescent="0.35">
      <c r="A2453" s="2" t="str">
        <f>BASE_NOTAS[[#This Row],[Sigla]]&amp;BASE_NOTAS[[#This Row],[CÓDIGO]]</f>
        <v>RSPM_CR</v>
      </c>
      <c r="B2453" s="2" t="s">
        <v>205</v>
      </c>
      <c r="C2453" s="4" t="s">
        <v>487</v>
      </c>
      <c r="D2453" s="2" t="s">
        <v>488</v>
      </c>
      <c r="E2453" s="38">
        <v>69.792334565268064</v>
      </c>
      <c r="F2453" s="2" t="s">
        <v>611</v>
      </c>
      <c r="G2453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67.339865397645781</v>
      </c>
      <c r="H245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53" s="38" t="str">
        <f t="shared" ca="1" si="456"/>
        <v>-</v>
      </c>
      <c r="K2453" s="38" t="str">
        <f t="shared" ca="1" si="457"/>
        <v>-</v>
      </c>
      <c r="L2453" s="38" t="str">
        <f t="shared" ca="1" si="458"/>
        <v>-</v>
      </c>
      <c r="M2453" s="38" t="str">
        <f t="shared" ca="1" si="459"/>
        <v>-</v>
      </c>
      <c r="N2453" s="38" t="str">
        <f t="shared" ca="1" si="460"/>
        <v>-</v>
      </c>
      <c r="O2453" s="38" t="str">
        <f t="shared" ca="1" si="461"/>
        <v>-</v>
      </c>
      <c r="P2453" s="38" t="str">
        <f t="shared" ca="1" si="462"/>
        <v>-</v>
      </c>
      <c r="Q2453" s="38">
        <f t="shared" ca="1" si="463"/>
        <v>69.129465708140927</v>
      </c>
      <c r="R2453" s="38">
        <f t="shared" ca="1" si="464"/>
        <v>68.35169137550777</v>
      </c>
      <c r="S2453" s="38">
        <f t="shared" ca="1" si="465"/>
        <v>69.792334565268064</v>
      </c>
      <c r="T2453" s="38">
        <f t="shared" ca="1" si="466"/>
        <v>67.339865397645781</v>
      </c>
      <c r="U2453" s="38" t="str">
        <f t="shared" ca="1" si="467"/>
        <v>-</v>
      </c>
      <c r="V2453" s="38"/>
      <c r="W2453" s="38"/>
    </row>
    <row r="2454" spans="1:23" x14ac:dyDescent="0.35">
      <c r="A2454" s="2" t="str">
        <f>BASE_NOTAS[[#This Row],[Sigla]]&amp;BASE_NOTAS[[#This Row],[CÓDIGO]]</f>
        <v>ROPM_CR</v>
      </c>
      <c r="B2454" s="2" t="s">
        <v>203</v>
      </c>
      <c r="C2454" s="4" t="s">
        <v>487</v>
      </c>
      <c r="D2454" s="2" t="s">
        <v>488</v>
      </c>
      <c r="E2454" s="38">
        <v>32.829350316605314</v>
      </c>
      <c r="F2454" s="2" t="s">
        <v>611</v>
      </c>
      <c r="G2454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30.915128708831446</v>
      </c>
      <c r="H245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54" s="38" t="str">
        <f t="shared" ca="1" si="456"/>
        <v>-</v>
      </c>
      <c r="K2454" s="38" t="str">
        <f t="shared" ca="1" si="457"/>
        <v>-</v>
      </c>
      <c r="L2454" s="38" t="str">
        <f t="shared" ca="1" si="458"/>
        <v>-</v>
      </c>
      <c r="M2454" s="38" t="str">
        <f t="shared" ca="1" si="459"/>
        <v>-</v>
      </c>
      <c r="N2454" s="38" t="str">
        <f t="shared" ca="1" si="460"/>
        <v>-</v>
      </c>
      <c r="O2454" s="38" t="str">
        <f t="shared" ca="1" si="461"/>
        <v>-</v>
      </c>
      <c r="P2454" s="38" t="str">
        <f t="shared" ca="1" si="462"/>
        <v>-</v>
      </c>
      <c r="Q2454" s="38">
        <f t="shared" ca="1" si="463"/>
        <v>39.310602313280377</v>
      </c>
      <c r="R2454" s="38">
        <f t="shared" ca="1" si="464"/>
        <v>29.686178207246044</v>
      </c>
      <c r="S2454" s="38">
        <f t="shared" ca="1" si="465"/>
        <v>32.829350316605314</v>
      </c>
      <c r="T2454" s="38">
        <f t="shared" ca="1" si="466"/>
        <v>30.915128708831446</v>
      </c>
      <c r="U2454" s="38" t="str">
        <f t="shared" ca="1" si="467"/>
        <v>-</v>
      </c>
      <c r="V2454" s="38"/>
      <c r="W2454" s="38"/>
    </row>
    <row r="2455" spans="1:23" x14ac:dyDescent="0.35">
      <c r="A2455" s="2" t="str">
        <f>BASE_NOTAS[[#This Row],[Sigla]]&amp;BASE_NOTAS[[#This Row],[CÓDIGO]]</f>
        <v>RRPM_CR</v>
      </c>
      <c r="B2455" s="2" t="s">
        <v>204</v>
      </c>
      <c r="C2455" s="4" t="s">
        <v>487</v>
      </c>
      <c r="D2455" s="2" t="s">
        <v>488</v>
      </c>
      <c r="E2455" s="38">
        <v>66.729756795124132</v>
      </c>
      <c r="F2455" s="2" t="s">
        <v>611</v>
      </c>
      <c r="G2455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71.905046160180575</v>
      </c>
      <c r="H245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55" s="38" t="str">
        <f t="shared" ca="1" si="456"/>
        <v>-</v>
      </c>
      <c r="K2455" s="38" t="str">
        <f t="shared" ca="1" si="457"/>
        <v>-</v>
      </c>
      <c r="L2455" s="38" t="str">
        <f t="shared" ca="1" si="458"/>
        <v>-</v>
      </c>
      <c r="M2455" s="38" t="str">
        <f t="shared" ca="1" si="459"/>
        <v>-</v>
      </c>
      <c r="N2455" s="38" t="str">
        <f t="shared" ca="1" si="460"/>
        <v>-</v>
      </c>
      <c r="O2455" s="38" t="str">
        <f t="shared" ca="1" si="461"/>
        <v>-</v>
      </c>
      <c r="P2455" s="38" t="str">
        <f t="shared" ca="1" si="462"/>
        <v>-</v>
      </c>
      <c r="Q2455" s="38">
        <f t="shared" ca="1" si="463"/>
        <v>79.64898066152125</v>
      </c>
      <c r="R2455" s="38">
        <f t="shared" ca="1" si="464"/>
        <v>68.35169137550777</v>
      </c>
      <c r="S2455" s="38">
        <f t="shared" ca="1" si="465"/>
        <v>66.729756795124132</v>
      </c>
      <c r="T2455" s="38">
        <f t="shared" ca="1" si="466"/>
        <v>71.905046160180575</v>
      </c>
      <c r="U2455" s="38" t="str">
        <f t="shared" ca="1" si="467"/>
        <v>-</v>
      </c>
      <c r="V2455" s="38"/>
      <c r="W2455" s="38"/>
    </row>
    <row r="2456" spans="1:23" x14ac:dyDescent="0.35">
      <c r="A2456" s="2" t="str">
        <f>BASE_NOTAS[[#This Row],[Sigla]]&amp;BASE_NOTAS[[#This Row],[CÓDIGO]]</f>
        <v>SCPM_CR</v>
      </c>
      <c r="B2456" s="2" t="s">
        <v>194</v>
      </c>
      <c r="C2456" s="4" t="s">
        <v>487</v>
      </c>
      <c r="D2456" s="2" t="s">
        <v>488</v>
      </c>
      <c r="E2456" s="38">
        <v>72.373961036516107</v>
      </c>
      <c r="F2456" s="2" t="s">
        <v>611</v>
      </c>
      <c r="G2456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76.333758915861935</v>
      </c>
      <c r="H245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56" s="38" t="str">
        <f t="shared" ca="1" si="456"/>
        <v>-</v>
      </c>
      <c r="K2456" s="38" t="str">
        <f t="shared" ca="1" si="457"/>
        <v>-</v>
      </c>
      <c r="L2456" s="38" t="str">
        <f t="shared" ca="1" si="458"/>
        <v>-</v>
      </c>
      <c r="M2456" s="38" t="str">
        <f t="shared" ca="1" si="459"/>
        <v>-</v>
      </c>
      <c r="N2456" s="38" t="str">
        <f t="shared" ca="1" si="460"/>
        <v>-</v>
      </c>
      <c r="O2456" s="38" t="str">
        <f t="shared" ca="1" si="461"/>
        <v>-</v>
      </c>
      <c r="P2456" s="38" t="str">
        <f t="shared" ca="1" si="462"/>
        <v>-</v>
      </c>
      <c r="Q2456" s="38">
        <f t="shared" ca="1" si="463"/>
        <v>69.229273121842226</v>
      </c>
      <c r="R2456" s="38">
        <f t="shared" ca="1" si="464"/>
        <v>71.25394048854217</v>
      </c>
      <c r="S2456" s="38">
        <f t="shared" ca="1" si="465"/>
        <v>72.373961036516107</v>
      </c>
      <c r="T2456" s="38">
        <f t="shared" ca="1" si="466"/>
        <v>76.333758915861935</v>
      </c>
      <c r="U2456" s="38" t="str">
        <f t="shared" ca="1" si="467"/>
        <v>-</v>
      </c>
      <c r="V2456" s="38"/>
      <c r="W2456" s="38"/>
    </row>
    <row r="2457" spans="1:23" x14ac:dyDescent="0.35">
      <c r="A2457" s="2" t="str">
        <f>BASE_NOTAS[[#This Row],[Sigla]]&amp;BASE_NOTAS[[#This Row],[CÓDIGO]]</f>
        <v>SPPM_CR</v>
      </c>
      <c r="B2457" s="2" t="s">
        <v>186</v>
      </c>
      <c r="C2457" s="4" t="s">
        <v>487</v>
      </c>
      <c r="D2457" s="2" t="s">
        <v>488</v>
      </c>
      <c r="E2457" s="38">
        <v>90.216158081718618</v>
      </c>
      <c r="F2457" s="2" t="s">
        <v>611</v>
      </c>
      <c r="G2457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85.023150347669571</v>
      </c>
      <c r="H245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57" s="38" t="str">
        <f t="shared" ca="1" si="456"/>
        <v>-</v>
      </c>
      <c r="K2457" s="38" t="str">
        <f t="shared" ca="1" si="457"/>
        <v>-</v>
      </c>
      <c r="L2457" s="38" t="str">
        <f t="shared" ca="1" si="458"/>
        <v>-</v>
      </c>
      <c r="M2457" s="38" t="str">
        <f t="shared" ca="1" si="459"/>
        <v>-</v>
      </c>
      <c r="N2457" s="38" t="str">
        <f t="shared" ca="1" si="460"/>
        <v>-</v>
      </c>
      <c r="O2457" s="38" t="str">
        <f t="shared" ca="1" si="461"/>
        <v>-</v>
      </c>
      <c r="P2457" s="38" t="str">
        <f t="shared" ca="1" si="462"/>
        <v>-</v>
      </c>
      <c r="Q2457" s="38">
        <f t="shared" ca="1" si="463"/>
        <v>83.02222748327975</v>
      </c>
      <c r="R2457" s="38">
        <f t="shared" ca="1" si="464"/>
        <v>86.327538514661128</v>
      </c>
      <c r="S2457" s="38">
        <f t="shared" ca="1" si="465"/>
        <v>90.216158081718618</v>
      </c>
      <c r="T2457" s="38">
        <f t="shared" ca="1" si="466"/>
        <v>85.023150347669571</v>
      </c>
      <c r="U2457" s="38" t="str">
        <f t="shared" ca="1" si="467"/>
        <v>-</v>
      </c>
      <c r="V2457" s="38"/>
      <c r="W2457" s="38"/>
    </row>
    <row r="2458" spans="1:23" x14ac:dyDescent="0.35">
      <c r="A2458" s="2" t="str">
        <f>BASE_NOTAS[[#This Row],[Sigla]]&amp;BASE_NOTAS[[#This Row],[CÓDIGO]]</f>
        <v>SEPM_CR</v>
      </c>
      <c r="B2458" s="2" t="s">
        <v>206</v>
      </c>
      <c r="C2458" s="4" t="s">
        <v>487</v>
      </c>
      <c r="D2458" s="2" t="s">
        <v>488</v>
      </c>
      <c r="E2458" s="38">
        <v>76.893385843199695</v>
      </c>
      <c r="F2458" s="2" t="s">
        <v>611</v>
      </c>
      <c r="G2458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74.79584753072578</v>
      </c>
      <c r="H245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58" s="38" t="str">
        <f t="shared" ca="1" si="456"/>
        <v>-</v>
      </c>
      <c r="K2458" s="38" t="str">
        <f t="shared" ca="1" si="457"/>
        <v>-</v>
      </c>
      <c r="L2458" s="38" t="str">
        <f t="shared" ca="1" si="458"/>
        <v>-</v>
      </c>
      <c r="M2458" s="38" t="str">
        <f t="shared" ca="1" si="459"/>
        <v>-</v>
      </c>
      <c r="N2458" s="38" t="str">
        <f t="shared" ca="1" si="460"/>
        <v>-</v>
      </c>
      <c r="O2458" s="38" t="str">
        <f t="shared" ca="1" si="461"/>
        <v>-</v>
      </c>
      <c r="P2458" s="38" t="str">
        <f t="shared" ca="1" si="462"/>
        <v>-</v>
      </c>
      <c r="Q2458" s="38">
        <f t="shared" ca="1" si="463"/>
        <v>82.817539848258463</v>
      </c>
      <c r="R2458" s="38">
        <f t="shared" ca="1" si="464"/>
        <v>82.313753324089134</v>
      </c>
      <c r="S2458" s="38">
        <f t="shared" ca="1" si="465"/>
        <v>76.893385843199695</v>
      </c>
      <c r="T2458" s="38">
        <f t="shared" ca="1" si="466"/>
        <v>74.79584753072578</v>
      </c>
      <c r="U2458" s="38" t="str">
        <f t="shared" ca="1" si="467"/>
        <v>-</v>
      </c>
      <c r="V2458" s="38"/>
      <c r="W2458" s="38"/>
    </row>
    <row r="2459" spans="1:23" x14ac:dyDescent="0.35">
      <c r="A2459" s="2" t="str">
        <f>BASE_NOTAS[[#This Row],[Sigla]]&amp;BASE_NOTAS[[#This Row],[CÓDIGO]]</f>
        <v>TOPM_CR</v>
      </c>
      <c r="B2459" s="2" t="s">
        <v>185</v>
      </c>
      <c r="C2459" s="4" t="s">
        <v>487</v>
      </c>
      <c r="D2459" s="2" t="s">
        <v>488</v>
      </c>
      <c r="E2459" s="38">
        <v>48.621180175286391</v>
      </c>
      <c r="F2459" s="2" t="s">
        <v>611</v>
      </c>
      <c r="G2459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48.005072643978423</v>
      </c>
      <c r="H245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59" s="38" t="str">
        <f t="shared" ca="1" si="456"/>
        <v>-</v>
      </c>
      <c r="K2459" s="38" t="str">
        <f t="shared" ca="1" si="457"/>
        <v>-</v>
      </c>
      <c r="L2459" s="38" t="str">
        <f t="shared" ca="1" si="458"/>
        <v>-</v>
      </c>
      <c r="M2459" s="38" t="str">
        <f t="shared" ca="1" si="459"/>
        <v>-</v>
      </c>
      <c r="N2459" s="38" t="str">
        <f t="shared" ca="1" si="460"/>
        <v>-</v>
      </c>
      <c r="O2459" s="38" t="str">
        <f t="shared" ca="1" si="461"/>
        <v>-</v>
      </c>
      <c r="P2459" s="38" t="str">
        <f t="shared" ca="1" si="462"/>
        <v>-</v>
      </c>
      <c r="Q2459" s="38">
        <f t="shared" ca="1" si="463"/>
        <v>66.531164966997125</v>
      </c>
      <c r="R2459" s="38">
        <f t="shared" ca="1" si="464"/>
        <v>57.064557353049842</v>
      </c>
      <c r="S2459" s="38">
        <f t="shared" ca="1" si="465"/>
        <v>48.621180175286391</v>
      </c>
      <c r="T2459" s="38">
        <f t="shared" ca="1" si="466"/>
        <v>48.005072643978423</v>
      </c>
      <c r="U2459" s="38" t="str">
        <f t="shared" ca="1" si="467"/>
        <v>-</v>
      </c>
      <c r="V2459" s="38"/>
      <c r="W2459" s="38"/>
    </row>
    <row r="2460" spans="1:23" x14ac:dyDescent="0.35">
      <c r="A2460" s="2" t="str">
        <f>BASE_NOTAS[[#This Row],[Sigla]]&amp;BASE_NOTAS[[#This Row],[CÓDIGO]]</f>
        <v>ACPM_QC</v>
      </c>
      <c r="B2460" s="2" t="s">
        <v>156</v>
      </c>
      <c r="C2460" s="4" t="s">
        <v>489</v>
      </c>
      <c r="D2460" s="2" t="s">
        <v>490</v>
      </c>
      <c r="E2460" s="38">
        <v>76.317316702419035</v>
      </c>
      <c r="F2460" s="2" t="s">
        <v>611</v>
      </c>
      <c r="G2460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45.769126684023206</v>
      </c>
      <c r="H246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60" s="38" t="str">
        <f t="shared" ca="1" si="456"/>
        <v>-</v>
      </c>
      <c r="K2460" s="38" t="str">
        <f t="shared" ca="1" si="457"/>
        <v>-</v>
      </c>
      <c r="L2460" s="38" t="str">
        <f t="shared" ca="1" si="458"/>
        <v>-</v>
      </c>
      <c r="M2460" s="38" t="str">
        <f t="shared" ca="1" si="459"/>
        <v>-</v>
      </c>
      <c r="N2460" s="38" t="str">
        <f t="shared" ca="1" si="460"/>
        <v>-</v>
      </c>
      <c r="O2460" s="38" t="str">
        <f t="shared" ca="1" si="461"/>
        <v>-</v>
      </c>
      <c r="P2460" s="38" t="str">
        <f t="shared" ca="1" si="462"/>
        <v>-</v>
      </c>
      <c r="Q2460" s="38">
        <f t="shared" ca="1" si="463"/>
        <v>65.271237501965913</v>
      </c>
      <c r="R2460" s="38">
        <f t="shared" ca="1" si="464"/>
        <v>71.45577329241884</v>
      </c>
      <c r="S2460" s="38">
        <f t="shared" ca="1" si="465"/>
        <v>76.317316702419035</v>
      </c>
      <c r="T2460" s="38">
        <f t="shared" ca="1" si="466"/>
        <v>45.769126684023206</v>
      </c>
      <c r="U2460" s="38" t="str">
        <f t="shared" ca="1" si="467"/>
        <v>-</v>
      </c>
      <c r="V2460" s="38"/>
      <c r="W2460" s="38"/>
    </row>
    <row r="2461" spans="1:23" x14ac:dyDescent="0.35">
      <c r="A2461" s="2" t="str">
        <f>BASE_NOTAS[[#This Row],[Sigla]]&amp;BASE_NOTAS[[#This Row],[CÓDIGO]]</f>
        <v>ALPM_QC</v>
      </c>
      <c r="B2461" s="2" t="s">
        <v>157</v>
      </c>
      <c r="C2461" s="4" t="s">
        <v>489</v>
      </c>
      <c r="D2461" s="2" t="s">
        <v>490</v>
      </c>
      <c r="E2461" s="38">
        <v>25.588519279713395</v>
      </c>
      <c r="F2461" s="2" t="s">
        <v>611</v>
      </c>
      <c r="G2461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77.928948655719992</v>
      </c>
      <c r="H246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61" s="38" t="str">
        <f t="shared" ca="1" si="456"/>
        <v>-</v>
      </c>
      <c r="K2461" s="38" t="str">
        <f t="shared" ca="1" si="457"/>
        <v>-</v>
      </c>
      <c r="L2461" s="38" t="str">
        <f t="shared" ca="1" si="458"/>
        <v>-</v>
      </c>
      <c r="M2461" s="38" t="str">
        <f t="shared" ca="1" si="459"/>
        <v>-</v>
      </c>
      <c r="N2461" s="38" t="str">
        <f t="shared" ca="1" si="460"/>
        <v>-</v>
      </c>
      <c r="O2461" s="38" t="str">
        <f t="shared" ca="1" si="461"/>
        <v>-</v>
      </c>
      <c r="P2461" s="38" t="str">
        <f t="shared" ca="1" si="462"/>
        <v>-</v>
      </c>
      <c r="Q2461" s="38">
        <f t="shared" ca="1" si="463"/>
        <v>72.489140585863126</v>
      </c>
      <c r="R2461" s="38">
        <f t="shared" ca="1" si="464"/>
        <v>23.994534423722296</v>
      </c>
      <c r="S2461" s="38">
        <f t="shared" ca="1" si="465"/>
        <v>25.588519279713395</v>
      </c>
      <c r="T2461" s="38">
        <f t="shared" ca="1" si="466"/>
        <v>77.928948655719992</v>
      </c>
      <c r="U2461" s="38" t="str">
        <f t="shared" ca="1" si="467"/>
        <v>-</v>
      </c>
      <c r="V2461" s="38"/>
      <c r="W2461" s="38"/>
    </row>
    <row r="2462" spans="1:23" x14ac:dyDescent="0.35">
      <c r="A2462" s="2" t="str">
        <f>BASE_NOTAS[[#This Row],[Sigla]]&amp;BASE_NOTAS[[#This Row],[CÓDIGO]]</f>
        <v>APPM_QC</v>
      </c>
      <c r="B2462" s="2" t="s">
        <v>184</v>
      </c>
      <c r="C2462" s="4" t="s">
        <v>489</v>
      </c>
      <c r="D2462" s="2" t="s">
        <v>490</v>
      </c>
      <c r="E2462" s="38">
        <v>68.153787082371352</v>
      </c>
      <c r="F2462" s="2" t="s">
        <v>611</v>
      </c>
      <c r="G2462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246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62" s="38" t="str">
        <f t="shared" ca="1" si="456"/>
        <v>-</v>
      </c>
      <c r="K2462" s="38" t="str">
        <f t="shared" ca="1" si="457"/>
        <v>-</v>
      </c>
      <c r="L2462" s="38" t="str">
        <f t="shared" ca="1" si="458"/>
        <v>-</v>
      </c>
      <c r="M2462" s="38" t="str">
        <f t="shared" ca="1" si="459"/>
        <v>-</v>
      </c>
      <c r="N2462" s="38" t="str">
        <f t="shared" ca="1" si="460"/>
        <v>-</v>
      </c>
      <c r="O2462" s="38" t="str">
        <f t="shared" ca="1" si="461"/>
        <v>-</v>
      </c>
      <c r="P2462" s="38" t="str">
        <f t="shared" ca="1" si="462"/>
        <v>-</v>
      </c>
      <c r="Q2462" s="38">
        <f t="shared" ca="1" si="463"/>
        <v>59.390887647509714</v>
      </c>
      <c r="R2462" s="38">
        <f t="shared" ca="1" si="464"/>
        <v>62.233161853719622</v>
      </c>
      <c r="S2462" s="38">
        <f t="shared" ca="1" si="465"/>
        <v>68.153787082371352</v>
      </c>
      <c r="T2462" s="38">
        <f t="shared" ca="1" si="466"/>
        <v>100</v>
      </c>
      <c r="U2462" s="38" t="str">
        <f t="shared" ca="1" si="467"/>
        <v>-</v>
      </c>
      <c r="V2462" s="38"/>
      <c r="W2462" s="38"/>
    </row>
    <row r="2463" spans="1:23" x14ac:dyDescent="0.35">
      <c r="A2463" s="2" t="str">
        <f>BASE_NOTAS[[#This Row],[Sigla]]&amp;BASE_NOTAS[[#This Row],[CÓDIGO]]</f>
        <v>AMPM_QC</v>
      </c>
      <c r="B2463" s="2" t="s">
        <v>158</v>
      </c>
      <c r="C2463" s="4" t="s">
        <v>489</v>
      </c>
      <c r="D2463" s="2" t="s">
        <v>490</v>
      </c>
      <c r="E2463" s="38">
        <v>25.492686174638429</v>
      </c>
      <c r="F2463" s="2" t="s">
        <v>611</v>
      </c>
      <c r="G2463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94.045771863676435</v>
      </c>
      <c r="H246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63" s="38" t="str">
        <f t="shared" ca="1" si="456"/>
        <v>-</v>
      </c>
      <c r="K2463" s="38" t="str">
        <f t="shared" ca="1" si="457"/>
        <v>-</v>
      </c>
      <c r="L2463" s="38" t="str">
        <f t="shared" ca="1" si="458"/>
        <v>-</v>
      </c>
      <c r="M2463" s="38" t="str">
        <f t="shared" ca="1" si="459"/>
        <v>-</v>
      </c>
      <c r="N2463" s="38" t="str">
        <f t="shared" ca="1" si="460"/>
        <v>-</v>
      </c>
      <c r="O2463" s="38" t="str">
        <f t="shared" ca="1" si="461"/>
        <v>-</v>
      </c>
      <c r="P2463" s="38" t="str">
        <f t="shared" ca="1" si="462"/>
        <v>-</v>
      </c>
      <c r="Q2463" s="38">
        <f t="shared" ca="1" si="463"/>
        <v>12.214710859447191</v>
      </c>
      <c r="R2463" s="38">
        <f t="shared" ca="1" si="464"/>
        <v>22.619637699784217</v>
      </c>
      <c r="S2463" s="38">
        <f t="shared" ca="1" si="465"/>
        <v>25.492686174638429</v>
      </c>
      <c r="T2463" s="38">
        <f t="shared" ca="1" si="466"/>
        <v>94.045771863676435</v>
      </c>
      <c r="U2463" s="38" t="str">
        <f t="shared" ca="1" si="467"/>
        <v>-</v>
      </c>
      <c r="V2463" s="38"/>
      <c r="W2463" s="38"/>
    </row>
    <row r="2464" spans="1:23" x14ac:dyDescent="0.35">
      <c r="A2464" s="2" t="str">
        <f>BASE_NOTAS[[#This Row],[Sigla]]&amp;BASE_NOTAS[[#This Row],[CÓDIGO]]</f>
        <v>BAPM_QC</v>
      </c>
      <c r="B2464" s="2" t="s">
        <v>187</v>
      </c>
      <c r="C2464" s="4" t="s">
        <v>489</v>
      </c>
      <c r="D2464" s="2" t="s">
        <v>490</v>
      </c>
      <c r="E2464" s="38">
        <v>1.6604018451133438</v>
      </c>
      <c r="F2464" s="2" t="s">
        <v>611</v>
      </c>
      <c r="G2464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55.683153465314163</v>
      </c>
      <c r="H246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64" s="38" t="str">
        <f t="shared" ca="1" si="456"/>
        <v>-</v>
      </c>
      <c r="K2464" s="38" t="str">
        <f t="shared" ca="1" si="457"/>
        <v>-</v>
      </c>
      <c r="L2464" s="38" t="str">
        <f t="shared" ca="1" si="458"/>
        <v>-</v>
      </c>
      <c r="M2464" s="38" t="str">
        <f t="shared" ca="1" si="459"/>
        <v>-</v>
      </c>
      <c r="N2464" s="38" t="str">
        <f t="shared" ca="1" si="460"/>
        <v>-</v>
      </c>
      <c r="O2464" s="38" t="str">
        <f t="shared" ca="1" si="461"/>
        <v>-</v>
      </c>
      <c r="P2464" s="38" t="str">
        <f t="shared" ca="1" si="462"/>
        <v>-</v>
      </c>
      <c r="Q2464" s="38">
        <f t="shared" ca="1" si="463"/>
        <v>10.130380710101454</v>
      </c>
      <c r="R2464" s="38">
        <f t="shared" ca="1" si="464"/>
        <v>8.7364628256829384</v>
      </c>
      <c r="S2464" s="38">
        <f t="shared" ca="1" si="465"/>
        <v>1.6604018451133438</v>
      </c>
      <c r="T2464" s="38">
        <f t="shared" ca="1" si="466"/>
        <v>55.683153465314163</v>
      </c>
      <c r="U2464" s="38" t="str">
        <f t="shared" ca="1" si="467"/>
        <v>-</v>
      </c>
      <c r="V2464" s="38"/>
      <c r="W2464" s="38"/>
    </row>
    <row r="2465" spans="1:23" x14ac:dyDescent="0.35">
      <c r="A2465" s="2" t="str">
        <f>BASE_NOTAS[[#This Row],[Sigla]]&amp;BASE_NOTAS[[#This Row],[CÓDIGO]]</f>
        <v>CEPM_QC</v>
      </c>
      <c r="B2465" s="2" t="s">
        <v>188</v>
      </c>
      <c r="C2465" s="4" t="s">
        <v>489</v>
      </c>
      <c r="D2465" s="2" t="s">
        <v>490</v>
      </c>
      <c r="E2465" s="38">
        <v>7.6455351090550963</v>
      </c>
      <c r="F2465" s="2" t="s">
        <v>611</v>
      </c>
      <c r="G2465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80.257080253174337</v>
      </c>
      <c r="H246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65" s="38" t="str">
        <f t="shared" ca="1" si="456"/>
        <v>-</v>
      </c>
      <c r="K2465" s="38" t="str">
        <f t="shared" ca="1" si="457"/>
        <v>-</v>
      </c>
      <c r="L2465" s="38" t="str">
        <f t="shared" ca="1" si="458"/>
        <v>-</v>
      </c>
      <c r="M2465" s="38" t="str">
        <f t="shared" ca="1" si="459"/>
        <v>-</v>
      </c>
      <c r="N2465" s="38" t="str">
        <f t="shared" ca="1" si="460"/>
        <v>-</v>
      </c>
      <c r="O2465" s="38" t="str">
        <f t="shared" ca="1" si="461"/>
        <v>-</v>
      </c>
      <c r="P2465" s="38" t="str">
        <f t="shared" ca="1" si="462"/>
        <v>-</v>
      </c>
      <c r="Q2465" s="38">
        <f t="shared" ca="1" si="463"/>
        <v>65.028475223446407</v>
      </c>
      <c r="R2465" s="38">
        <f t="shared" ca="1" si="464"/>
        <v>6.5449368632316807</v>
      </c>
      <c r="S2465" s="38">
        <f t="shared" ca="1" si="465"/>
        <v>7.6455351090550963</v>
      </c>
      <c r="T2465" s="38">
        <f t="shared" ca="1" si="466"/>
        <v>80.257080253174337</v>
      </c>
      <c r="U2465" s="38" t="str">
        <f t="shared" ca="1" si="467"/>
        <v>-</v>
      </c>
      <c r="V2465" s="38"/>
      <c r="W2465" s="38"/>
    </row>
    <row r="2466" spans="1:23" x14ac:dyDescent="0.35">
      <c r="A2466" s="2" t="str">
        <f>BASE_NOTAS[[#This Row],[Sigla]]&amp;BASE_NOTAS[[#This Row],[CÓDIGO]]</f>
        <v>DFPM_QC</v>
      </c>
      <c r="B2466" s="2" t="s">
        <v>189</v>
      </c>
      <c r="C2466" s="4" t="s">
        <v>489</v>
      </c>
      <c r="D2466" s="2" t="s">
        <v>490</v>
      </c>
      <c r="E2466" s="38">
        <v>47.992271144739952</v>
      </c>
      <c r="F2466" s="2" t="s">
        <v>611</v>
      </c>
      <c r="G2466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87.760083822725392</v>
      </c>
      <c r="H246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66" s="38" t="str">
        <f t="shared" ca="1" si="456"/>
        <v>-</v>
      </c>
      <c r="K2466" s="38" t="str">
        <f t="shared" ca="1" si="457"/>
        <v>-</v>
      </c>
      <c r="L2466" s="38" t="str">
        <f t="shared" ca="1" si="458"/>
        <v>-</v>
      </c>
      <c r="M2466" s="38" t="str">
        <f t="shared" ca="1" si="459"/>
        <v>-</v>
      </c>
      <c r="N2466" s="38" t="str">
        <f t="shared" ca="1" si="460"/>
        <v>-</v>
      </c>
      <c r="O2466" s="38" t="str">
        <f t="shared" ca="1" si="461"/>
        <v>-</v>
      </c>
      <c r="P2466" s="38" t="str">
        <f t="shared" ca="1" si="462"/>
        <v>-</v>
      </c>
      <c r="Q2466" s="38">
        <f t="shared" ca="1" si="463"/>
        <v>0</v>
      </c>
      <c r="R2466" s="38">
        <f t="shared" ca="1" si="464"/>
        <v>45.628654364430652</v>
      </c>
      <c r="S2466" s="38">
        <f t="shared" ca="1" si="465"/>
        <v>47.992271144739952</v>
      </c>
      <c r="T2466" s="38">
        <f t="shared" ca="1" si="466"/>
        <v>87.760083822725392</v>
      </c>
      <c r="U2466" s="38" t="str">
        <f t="shared" ca="1" si="467"/>
        <v>-</v>
      </c>
      <c r="V2466" s="38"/>
      <c r="W2466" s="38"/>
    </row>
    <row r="2467" spans="1:23" x14ac:dyDescent="0.35">
      <c r="A2467" s="2" t="str">
        <f>BASE_NOTAS[[#This Row],[Sigla]]&amp;BASE_NOTAS[[#This Row],[CÓDIGO]]</f>
        <v>ESPM_QC</v>
      </c>
      <c r="B2467" s="2" t="s">
        <v>183</v>
      </c>
      <c r="C2467" s="4" t="s">
        <v>489</v>
      </c>
      <c r="D2467" s="2" t="s">
        <v>490</v>
      </c>
      <c r="E2467" s="38">
        <v>38.947429174827306</v>
      </c>
      <c r="F2467" s="2" t="s">
        <v>611</v>
      </c>
      <c r="G2467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50.69228407620988</v>
      </c>
      <c r="H246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67" s="38" t="str">
        <f t="shared" ca="1" si="456"/>
        <v>-</v>
      </c>
      <c r="K2467" s="38" t="str">
        <f t="shared" ca="1" si="457"/>
        <v>-</v>
      </c>
      <c r="L2467" s="38" t="str">
        <f t="shared" ca="1" si="458"/>
        <v>-</v>
      </c>
      <c r="M2467" s="38" t="str">
        <f t="shared" ca="1" si="459"/>
        <v>-</v>
      </c>
      <c r="N2467" s="38" t="str">
        <f t="shared" ca="1" si="460"/>
        <v>-</v>
      </c>
      <c r="O2467" s="38" t="str">
        <f t="shared" ca="1" si="461"/>
        <v>-</v>
      </c>
      <c r="P2467" s="38" t="str">
        <f t="shared" ca="1" si="462"/>
        <v>-</v>
      </c>
      <c r="Q2467" s="38">
        <f t="shared" ca="1" si="463"/>
        <v>15.592016984214569</v>
      </c>
      <c r="R2467" s="38">
        <f t="shared" ca="1" si="464"/>
        <v>33.131138661096458</v>
      </c>
      <c r="S2467" s="38">
        <f t="shared" ca="1" si="465"/>
        <v>38.947429174827306</v>
      </c>
      <c r="T2467" s="38">
        <f t="shared" ca="1" si="466"/>
        <v>50.69228407620988</v>
      </c>
      <c r="U2467" s="38" t="str">
        <f t="shared" ca="1" si="467"/>
        <v>-</v>
      </c>
      <c r="V2467" s="38"/>
      <c r="W2467" s="38"/>
    </row>
    <row r="2468" spans="1:23" x14ac:dyDescent="0.35">
      <c r="A2468" s="2" t="str">
        <f>BASE_NOTAS[[#This Row],[Sigla]]&amp;BASE_NOTAS[[#This Row],[CÓDIGO]]</f>
        <v>GOPM_QC</v>
      </c>
      <c r="B2468" s="2" t="s">
        <v>190</v>
      </c>
      <c r="C2468" s="4" t="s">
        <v>489</v>
      </c>
      <c r="D2468" s="2" t="s">
        <v>490</v>
      </c>
      <c r="E2468" s="38">
        <v>87.792392679022896</v>
      </c>
      <c r="F2468" s="2" t="s">
        <v>611</v>
      </c>
      <c r="G2468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37.181259363947319</v>
      </c>
      <c r="H246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68" s="38" t="str">
        <f t="shared" ca="1" si="456"/>
        <v>-</v>
      </c>
      <c r="K2468" s="38" t="str">
        <f t="shared" ca="1" si="457"/>
        <v>-</v>
      </c>
      <c r="L2468" s="38" t="str">
        <f t="shared" ca="1" si="458"/>
        <v>-</v>
      </c>
      <c r="M2468" s="38" t="str">
        <f t="shared" ca="1" si="459"/>
        <v>-</v>
      </c>
      <c r="N2468" s="38" t="str">
        <f t="shared" ca="1" si="460"/>
        <v>-</v>
      </c>
      <c r="O2468" s="38" t="str">
        <f t="shared" ca="1" si="461"/>
        <v>-</v>
      </c>
      <c r="P2468" s="38" t="str">
        <f t="shared" ca="1" si="462"/>
        <v>-</v>
      </c>
      <c r="Q2468" s="38">
        <f t="shared" ca="1" si="463"/>
        <v>97.261970177061201</v>
      </c>
      <c r="R2468" s="38">
        <f t="shared" ca="1" si="464"/>
        <v>83.184155313225389</v>
      </c>
      <c r="S2468" s="38">
        <f t="shared" ca="1" si="465"/>
        <v>87.792392679022896</v>
      </c>
      <c r="T2468" s="38">
        <f t="shared" ca="1" si="466"/>
        <v>37.181259363947319</v>
      </c>
      <c r="U2468" s="38" t="str">
        <f t="shared" ca="1" si="467"/>
        <v>-</v>
      </c>
      <c r="V2468" s="38"/>
      <c r="W2468" s="38"/>
    </row>
    <row r="2469" spans="1:23" x14ac:dyDescent="0.35">
      <c r="A2469" s="2" t="str">
        <f>BASE_NOTAS[[#This Row],[Sigla]]&amp;BASE_NOTAS[[#This Row],[CÓDIGO]]</f>
        <v>MAPM_QC</v>
      </c>
      <c r="B2469" s="2" t="s">
        <v>191</v>
      </c>
      <c r="C2469" s="4" t="s">
        <v>489</v>
      </c>
      <c r="D2469" s="2" t="s">
        <v>490</v>
      </c>
      <c r="E2469" s="38">
        <v>66.659472884726171</v>
      </c>
      <c r="F2469" s="2" t="s">
        <v>611</v>
      </c>
      <c r="G2469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56.206325027061411</v>
      </c>
      <c r="H246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69" s="38" t="str">
        <f t="shared" ca="1" si="456"/>
        <v>-</v>
      </c>
      <c r="K2469" s="38" t="str">
        <f t="shared" ca="1" si="457"/>
        <v>-</v>
      </c>
      <c r="L2469" s="38" t="str">
        <f t="shared" ca="1" si="458"/>
        <v>-</v>
      </c>
      <c r="M2469" s="38" t="str">
        <f t="shared" ca="1" si="459"/>
        <v>-</v>
      </c>
      <c r="N2469" s="38" t="str">
        <f t="shared" ca="1" si="460"/>
        <v>-</v>
      </c>
      <c r="O2469" s="38" t="str">
        <f t="shared" ca="1" si="461"/>
        <v>-</v>
      </c>
      <c r="P2469" s="38" t="str">
        <f t="shared" ca="1" si="462"/>
        <v>-</v>
      </c>
      <c r="Q2469" s="38">
        <f t="shared" ca="1" si="463"/>
        <v>84.465522414662615</v>
      </c>
      <c r="R2469" s="38">
        <f t="shared" ca="1" si="464"/>
        <v>60.963044149021947</v>
      </c>
      <c r="S2469" s="38">
        <f t="shared" ca="1" si="465"/>
        <v>66.659472884726171</v>
      </c>
      <c r="T2469" s="38">
        <f t="shared" ca="1" si="466"/>
        <v>56.206325027061411</v>
      </c>
      <c r="U2469" s="38" t="str">
        <f t="shared" ca="1" si="467"/>
        <v>-</v>
      </c>
      <c r="V2469" s="38"/>
      <c r="W2469" s="38"/>
    </row>
    <row r="2470" spans="1:23" x14ac:dyDescent="0.35">
      <c r="A2470" s="2" t="str">
        <f>BASE_NOTAS[[#This Row],[Sigla]]&amp;BASE_NOTAS[[#This Row],[CÓDIGO]]</f>
        <v>MTPM_QC</v>
      </c>
      <c r="B2470" s="2" t="s">
        <v>195</v>
      </c>
      <c r="C2470" s="4" t="s">
        <v>489</v>
      </c>
      <c r="D2470" s="2" t="s">
        <v>490</v>
      </c>
      <c r="E2470" s="38">
        <v>64.134620637289174</v>
      </c>
      <c r="F2470" s="2" t="s">
        <v>611</v>
      </c>
      <c r="G2470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247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70" s="38" t="str">
        <f t="shared" ca="1" si="456"/>
        <v>-</v>
      </c>
      <c r="K2470" s="38" t="str">
        <f t="shared" ca="1" si="457"/>
        <v>-</v>
      </c>
      <c r="L2470" s="38" t="str">
        <f t="shared" ca="1" si="458"/>
        <v>-</v>
      </c>
      <c r="M2470" s="38" t="str">
        <f t="shared" ca="1" si="459"/>
        <v>-</v>
      </c>
      <c r="N2470" s="38" t="str">
        <f t="shared" ca="1" si="460"/>
        <v>-</v>
      </c>
      <c r="O2470" s="38" t="str">
        <f t="shared" ca="1" si="461"/>
        <v>-</v>
      </c>
      <c r="P2470" s="38" t="str">
        <f t="shared" ca="1" si="462"/>
        <v>-</v>
      </c>
      <c r="Q2470" s="38">
        <f t="shared" ca="1" si="463"/>
        <v>88.447179305722088</v>
      </c>
      <c r="R2470" s="38">
        <f t="shared" ca="1" si="464"/>
        <v>71.932512677669564</v>
      </c>
      <c r="S2470" s="38">
        <f t="shared" ca="1" si="465"/>
        <v>64.134620637289174</v>
      </c>
      <c r="T2470" s="38">
        <f t="shared" ca="1" si="466"/>
        <v>0</v>
      </c>
      <c r="U2470" s="38" t="str">
        <f t="shared" ca="1" si="467"/>
        <v>-</v>
      </c>
      <c r="V2470" s="38"/>
      <c r="W2470" s="38"/>
    </row>
    <row r="2471" spans="1:23" x14ac:dyDescent="0.35">
      <c r="A2471" s="2" t="str">
        <f>BASE_NOTAS[[#This Row],[Sigla]]&amp;BASE_NOTAS[[#This Row],[CÓDIGO]]</f>
        <v>MSPM_QC</v>
      </c>
      <c r="B2471" s="2" t="s">
        <v>193</v>
      </c>
      <c r="C2471" s="4" t="s">
        <v>489</v>
      </c>
      <c r="D2471" s="2" t="s">
        <v>490</v>
      </c>
      <c r="E2471" s="38">
        <v>90.956813085035591</v>
      </c>
      <c r="F2471" s="2" t="s">
        <v>611</v>
      </c>
      <c r="G2471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27.05719159913874</v>
      </c>
      <c r="H247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71" s="38" t="str">
        <f t="shared" ca="1" si="456"/>
        <v>-</v>
      </c>
      <c r="K2471" s="38" t="str">
        <f t="shared" ca="1" si="457"/>
        <v>-</v>
      </c>
      <c r="L2471" s="38" t="str">
        <f t="shared" ca="1" si="458"/>
        <v>-</v>
      </c>
      <c r="M2471" s="38" t="str">
        <f t="shared" ca="1" si="459"/>
        <v>-</v>
      </c>
      <c r="N2471" s="38" t="str">
        <f t="shared" ca="1" si="460"/>
        <v>-</v>
      </c>
      <c r="O2471" s="38" t="str">
        <f t="shared" ca="1" si="461"/>
        <v>-</v>
      </c>
      <c r="P2471" s="38" t="str">
        <f t="shared" ca="1" si="462"/>
        <v>-</v>
      </c>
      <c r="Q2471" s="38">
        <f t="shared" ca="1" si="463"/>
        <v>100</v>
      </c>
      <c r="R2471" s="38">
        <f t="shared" ca="1" si="464"/>
        <v>93.203552574497877</v>
      </c>
      <c r="S2471" s="38">
        <f t="shared" ca="1" si="465"/>
        <v>90.956813085035591</v>
      </c>
      <c r="T2471" s="38">
        <f t="shared" ca="1" si="466"/>
        <v>27.05719159913874</v>
      </c>
      <c r="U2471" s="38" t="str">
        <f t="shared" ca="1" si="467"/>
        <v>-</v>
      </c>
      <c r="V2471" s="38"/>
      <c r="W2471" s="38"/>
    </row>
    <row r="2472" spans="1:23" x14ac:dyDescent="0.35">
      <c r="A2472" s="2" t="str">
        <f>BASE_NOTAS[[#This Row],[Sigla]]&amp;BASE_NOTAS[[#This Row],[CÓDIGO]]</f>
        <v>MGPM_QC</v>
      </c>
      <c r="B2472" s="2" t="s">
        <v>192</v>
      </c>
      <c r="C2472" s="4" t="s">
        <v>489</v>
      </c>
      <c r="D2472" s="2" t="s">
        <v>490</v>
      </c>
      <c r="E2472" s="38">
        <v>51.263775529870045</v>
      </c>
      <c r="F2472" s="2" t="s">
        <v>611</v>
      </c>
      <c r="G2472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53.98018102270975</v>
      </c>
      <c r="H247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72" s="38" t="str">
        <f t="shared" ca="1" si="456"/>
        <v>-</v>
      </c>
      <c r="K2472" s="38" t="str">
        <f t="shared" ca="1" si="457"/>
        <v>-</v>
      </c>
      <c r="L2472" s="38" t="str">
        <f t="shared" ca="1" si="458"/>
        <v>-</v>
      </c>
      <c r="M2472" s="38" t="str">
        <f t="shared" ca="1" si="459"/>
        <v>-</v>
      </c>
      <c r="N2472" s="38" t="str">
        <f t="shared" ca="1" si="460"/>
        <v>-</v>
      </c>
      <c r="O2472" s="38" t="str">
        <f t="shared" ca="1" si="461"/>
        <v>-</v>
      </c>
      <c r="P2472" s="38" t="str">
        <f t="shared" ca="1" si="462"/>
        <v>-</v>
      </c>
      <c r="Q2472" s="38">
        <f t="shared" ca="1" si="463"/>
        <v>83.229000173064293</v>
      </c>
      <c r="R2472" s="38">
        <f t="shared" ca="1" si="464"/>
        <v>48.182821041197712</v>
      </c>
      <c r="S2472" s="38">
        <f t="shared" ca="1" si="465"/>
        <v>51.263775529870045</v>
      </c>
      <c r="T2472" s="38">
        <f t="shared" ca="1" si="466"/>
        <v>53.98018102270975</v>
      </c>
      <c r="U2472" s="38" t="str">
        <f t="shared" ca="1" si="467"/>
        <v>-</v>
      </c>
      <c r="V2472" s="38"/>
      <c r="W2472" s="38"/>
    </row>
    <row r="2473" spans="1:23" x14ac:dyDescent="0.35">
      <c r="A2473" s="2" t="str">
        <f>BASE_NOTAS[[#This Row],[Sigla]]&amp;BASE_NOTAS[[#This Row],[CÓDIGO]]</f>
        <v>PAPM_QC</v>
      </c>
      <c r="B2473" s="2" t="s">
        <v>196</v>
      </c>
      <c r="C2473" s="4" t="s">
        <v>489</v>
      </c>
      <c r="D2473" s="2" t="s">
        <v>490</v>
      </c>
      <c r="E2473" s="38">
        <v>52.528506519937032</v>
      </c>
      <c r="F2473" s="2" t="s">
        <v>611</v>
      </c>
      <c r="G2473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60.575561663774792</v>
      </c>
      <c r="H247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73" s="38" t="str">
        <f t="shared" ca="1" si="456"/>
        <v>-</v>
      </c>
      <c r="K2473" s="38" t="str">
        <f t="shared" ca="1" si="457"/>
        <v>-</v>
      </c>
      <c r="L2473" s="38" t="str">
        <f t="shared" ca="1" si="458"/>
        <v>-</v>
      </c>
      <c r="M2473" s="38" t="str">
        <f t="shared" ca="1" si="459"/>
        <v>-</v>
      </c>
      <c r="N2473" s="38" t="str">
        <f t="shared" ca="1" si="460"/>
        <v>-</v>
      </c>
      <c r="O2473" s="38" t="str">
        <f t="shared" ca="1" si="461"/>
        <v>-</v>
      </c>
      <c r="P2473" s="38" t="str">
        <f t="shared" ca="1" si="462"/>
        <v>-</v>
      </c>
      <c r="Q2473" s="38">
        <f t="shared" ca="1" si="463"/>
        <v>80.39568496483966</v>
      </c>
      <c r="R2473" s="38">
        <f t="shared" ca="1" si="464"/>
        <v>48.862180336793884</v>
      </c>
      <c r="S2473" s="38">
        <f t="shared" ca="1" si="465"/>
        <v>52.528506519937032</v>
      </c>
      <c r="T2473" s="38">
        <f t="shared" ca="1" si="466"/>
        <v>60.575561663774792</v>
      </c>
      <c r="U2473" s="38" t="str">
        <f t="shared" ca="1" si="467"/>
        <v>-</v>
      </c>
      <c r="V2473" s="38"/>
      <c r="W2473" s="38"/>
    </row>
    <row r="2474" spans="1:23" x14ac:dyDescent="0.35">
      <c r="A2474" s="2" t="str">
        <f>BASE_NOTAS[[#This Row],[Sigla]]&amp;BASE_NOTAS[[#This Row],[CÓDIGO]]</f>
        <v>PBPM_QC</v>
      </c>
      <c r="B2474" s="2" t="s">
        <v>197</v>
      </c>
      <c r="C2474" s="4" t="s">
        <v>489</v>
      </c>
      <c r="D2474" s="2" t="s">
        <v>490</v>
      </c>
      <c r="E2474" s="38">
        <v>42.713921067626032</v>
      </c>
      <c r="F2474" s="2" t="s">
        <v>611</v>
      </c>
      <c r="G2474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88.698544422280307</v>
      </c>
      <c r="H247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74" s="38" t="str">
        <f t="shared" ca="1" si="456"/>
        <v>-</v>
      </c>
      <c r="K2474" s="38" t="str">
        <f t="shared" ca="1" si="457"/>
        <v>-</v>
      </c>
      <c r="L2474" s="38" t="str">
        <f t="shared" ca="1" si="458"/>
        <v>-</v>
      </c>
      <c r="M2474" s="38" t="str">
        <f t="shared" ca="1" si="459"/>
        <v>-</v>
      </c>
      <c r="N2474" s="38" t="str">
        <f t="shared" ca="1" si="460"/>
        <v>-</v>
      </c>
      <c r="O2474" s="38" t="str">
        <f t="shared" ca="1" si="461"/>
        <v>-</v>
      </c>
      <c r="P2474" s="38" t="str">
        <f t="shared" ca="1" si="462"/>
        <v>-</v>
      </c>
      <c r="Q2474" s="38">
        <f t="shared" ca="1" si="463"/>
        <v>78.020931003839351</v>
      </c>
      <c r="R2474" s="38">
        <f t="shared" ca="1" si="464"/>
        <v>41.210008041280958</v>
      </c>
      <c r="S2474" s="38">
        <f t="shared" ca="1" si="465"/>
        <v>42.713921067626032</v>
      </c>
      <c r="T2474" s="38">
        <f t="shared" ca="1" si="466"/>
        <v>88.698544422280307</v>
      </c>
      <c r="U2474" s="38" t="str">
        <f t="shared" ca="1" si="467"/>
        <v>-</v>
      </c>
      <c r="V2474" s="38"/>
      <c r="W2474" s="38"/>
    </row>
    <row r="2475" spans="1:23" x14ac:dyDescent="0.35">
      <c r="A2475" s="2" t="str">
        <f>BASE_NOTAS[[#This Row],[Sigla]]&amp;BASE_NOTAS[[#This Row],[CÓDIGO]]</f>
        <v>PRPM_QC</v>
      </c>
      <c r="B2475" s="2" t="s">
        <v>200</v>
      </c>
      <c r="C2475" s="4" t="s">
        <v>489</v>
      </c>
      <c r="D2475" s="2" t="s">
        <v>490</v>
      </c>
      <c r="E2475" s="38">
        <v>73.259143261250699</v>
      </c>
      <c r="F2475" s="2" t="s">
        <v>611</v>
      </c>
      <c r="G2475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57.615382560556363</v>
      </c>
      <c r="H247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75" s="38" t="str">
        <f t="shared" ca="1" si="456"/>
        <v>-</v>
      </c>
      <c r="K2475" s="38" t="str">
        <f t="shared" ca="1" si="457"/>
        <v>-</v>
      </c>
      <c r="L2475" s="38" t="str">
        <f t="shared" ca="1" si="458"/>
        <v>-</v>
      </c>
      <c r="M2475" s="38" t="str">
        <f t="shared" ca="1" si="459"/>
        <v>-</v>
      </c>
      <c r="N2475" s="38" t="str">
        <f t="shared" ca="1" si="460"/>
        <v>-</v>
      </c>
      <c r="O2475" s="38" t="str">
        <f t="shared" ca="1" si="461"/>
        <v>-</v>
      </c>
      <c r="P2475" s="38" t="str">
        <f t="shared" ca="1" si="462"/>
        <v>-</v>
      </c>
      <c r="Q2475" s="38">
        <f t="shared" ca="1" si="463"/>
        <v>92.700321879409813</v>
      </c>
      <c r="R2475" s="38">
        <f t="shared" ca="1" si="464"/>
        <v>71.599693355726927</v>
      </c>
      <c r="S2475" s="38">
        <f t="shared" ca="1" si="465"/>
        <v>73.259143261250699</v>
      </c>
      <c r="T2475" s="38">
        <f t="shared" ca="1" si="466"/>
        <v>57.615382560556363</v>
      </c>
      <c r="U2475" s="38" t="str">
        <f t="shared" ca="1" si="467"/>
        <v>-</v>
      </c>
      <c r="V2475" s="38"/>
      <c r="W2475" s="38"/>
    </row>
    <row r="2476" spans="1:23" x14ac:dyDescent="0.35">
      <c r="A2476" s="2" t="str">
        <f>BASE_NOTAS[[#This Row],[Sigla]]&amp;BASE_NOTAS[[#This Row],[CÓDIGO]]</f>
        <v>PEPM_QC</v>
      </c>
      <c r="B2476" s="2" t="s">
        <v>198</v>
      </c>
      <c r="C2476" s="4" t="s">
        <v>489</v>
      </c>
      <c r="D2476" s="2" t="s">
        <v>490</v>
      </c>
      <c r="E2476" s="38">
        <v>3.7882296768965174</v>
      </c>
      <c r="F2476" s="2" t="s">
        <v>611</v>
      </c>
      <c r="G2476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74.921753482088263</v>
      </c>
      <c r="H247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76" s="38" t="str">
        <f t="shared" ca="1" si="456"/>
        <v>-</v>
      </c>
      <c r="K2476" s="38" t="str">
        <f t="shared" ca="1" si="457"/>
        <v>-</v>
      </c>
      <c r="L2476" s="38" t="str">
        <f t="shared" ca="1" si="458"/>
        <v>-</v>
      </c>
      <c r="M2476" s="38" t="str">
        <f t="shared" ca="1" si="459"/>
        <v>-</v>
      </c>
      <c r="N2476" s="38" t="str">
        <f t="shared" ca="1" si="460"/>
        <v>-</v>
      </c>
      <c r="O2476" s="38" t="str">
        <f t="shared" ca="1" si="461"/>
        <v>-</v>
      </c>
      <c r="P2476" s="38" t="str">
        <f t="shared" ca="1" si="462"/>
        <v>-</v>
      </c>
      <c r="Q2476" s="38">
        <f t="shared" ca="1" si="463"/>
        <v>64.455328466014663</v>
      </c>
      <c r="R2476" s="38">
        <f t="shared" ca="1" si="464"/>
        <v>3.3832498000298727</v>
      </c>
      <c r="S2476" s="38">
        <f t="shared" ca="1" si="465"/>
        <v>3.7882296768965174</v>
      </c>
      <c r="T2476" s="38">
        <f t="shared" ca="1" si="466"/>
        <v>74.921753482088263</v>
      </c>
      <c r="U2476" s="38" t="str">
        <f t="shared" ca="1" si="467"/>
        <v>-</v>
      </c>
      <c r="V2476" s="38"/>
      <c r="W2476" s="38"/>
    </row>
    <row r="2477" spans="1:23" x14ac:dyDescent="0.35">
      <c r="A2477" s="2" t="str">
        <f>BASE_NOTAS[[#This Row],[Sigla]]&amp;BASE_NOTAS[[#This Row],[CÓDIGO]]</f>
        <v>PIPM_QC</v>
      </c>
      <c r="B2477" s="2" t="s">
        <v>199</v>
      </c>
      <c r="C2477" s="4" t="s">
        <v>489</v>
      </c>
      <c r="D2477" s="2" t="s">
        <v>490</v>
      </c>
      <c r="E2477" s="38">
        <v>37.893584134832096</v>
      </c>
      <c r="F2477" s="2" t="s">
        <v>611</v>
      </c>
      <c r="G2477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79.600163723411043</v>
      </c>
      <c r="H247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77" s="38" t="str">
        <f t="shared" ca="1" si="456"/>
        <v>-</v>
      </c>
      <c r="K2477" s="38" t="str">
        <f t="shared" ca="1" si="457"/>
        <v>-</v>
      </c>
      <c r="L2477" s="38" t="str">
        <f t="shared" ca="1" si="458"/>
        <v>-</v>
      </c>
      <c r="M2477" s="38" t="str">
        <f t="shared" ca="1" si="459"/>
        <v>-</v>
      </c>
      <c r="N2477" s="38" t="str">
        <f t="shared" ca="1" si="460"/>
        <v>-</v>
      </c>
      <c r="O2477" s="38" t="str">
        <f t="shared" ca="1" si="461"/>
        <v>-</v>
      </c>
      <c r="P2477" s="38" t="str">
        <f t="shared" ca="1" si="462"/>
        <v>-</v>
      </c>
      <c r="Q2477" s="38">
        <f t="shared" ca="1" si="463"/>
        <v>76.46344192834043</v>
      </c>
      <c r="R2477" s="38">
        <f t="shared" ca="1" si="464"/>
        <v>37.813730814815685</v>
      </c>
      <c r="S2477" s="38">
        <f t="shared" ca="1" si="465"/>
        <v>37.893584134832096</v>
      </c>
      <c r="T2477" s="38">
        <f t="shared" ca="1" si="466"/>
        <v>79.600163723411043</v>
      </c>
      <c r="U2477" s="38" t="str">
        <f t="shared" ca="1" si="467"/>
        <v>-</v>
      </c>
      <c r="V2477" s="38"/>
      <c r="W2477" s="38"/>
    </row>
    <row r="2478" spans="1:23" x14ac:dyDescent="0.35">
      <c r="A2478" s="2" t="str">
        <f>BASE_NOTAS[[#This Row],[Sigla]]&amp;BASE_NOTAS[[#This Row],[CÓDIGO]]</f>
        <v>RJPM_QC</v>
      </c>
      <c r="B2478" s="2" t="s">
        <v>201</v>
      </c>
      <c r="C2478" s="4" t="s">
        <v>489</v>
      </c>
      <c r="D2478" s="2" t="s">
        <v>490</v>
      </c>
      <c r="E2478" s="38">
        <v>0</v>
      </c>
      <c r="F2478" s="2" t="s">
        <v>611</v>
      </c>
      <c r="G2478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79.005487133687041</v>
      </c>
      <c r="H247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78" s="38" t="str">
        <f t="shared" ca="1" si="456"/>
        <v>-</v>
      </c>
      <c r="K2478" s="38" t="str">
        <f t="shared" ca="1" si="457"/>
        <v>-</v>
      </c>
      <c r="L2478" s="38" t="str">
        <f t="shared" ca="1" si="458"/>
        <v>-</v>
      </c>
      <c r="M2478" s="38" t="str">
        <f t="shared" ca="1" si="459"/>
        <v>-</v>
      </c>
      <c r="N2478" s="38" t="str">
        <f t="shared" ca="1" si="460"/>
        <v>-</v>
      </c>
      <c r="O2478" s="38" t="str">
        <f t="shared" ca="1" si="461"/>
        <v>-</v>
      </c>
      <c r="P2478" s="38" t="str">
        <f t="shared" ca="1" si="462"/>
        <v>-</v>
      </c>
      <c r="Q2478" s="38">
        <f t="shared" ca="1" si="463"/>
        <v>62.976106704633636</v>
      </c>
      <c r="R2478" s="38">
        <f t="shared" ca="1" si="464"/>
        <v>0</v>
      </c>
      <c r="S2478" s="38">
        <f t="shared" ca="1" si="465"/>
        <v>0</v>
      </c>
      <c r="T2478" s="38">
        <f t="shared" ca="1" si="466"/>
        <v>79.005487133687041</v>
      </c>
      <c r="U2478" s="38" t="str">
        <f t="shared" ca="1" si="467"/>
        <v>-</v>
      </c>
      <c r="V2478" s="38"/>
      <c r="W2478" s="38"/>
    </row>
    <row r="2479" spans="1:23" x14ac:dyDescent="0.35">
      <c r="A2479" s="2" t="str">
        <f>BASE_NOTAS[[#This Row],[Sigla]]&amp;BASE_NOTAS[[#This Row],[CÓDIGO]]</f>
        <v>RNPM_QC</v>
      </c>
      <c r="B2479" s="2" t="s">
        <v>202</v>
      </c>
      <c r="C2479" s="4" t="s">
        <v>489</v>
      </c>
      <c r="D2479" s="2" t="s">
        <v>490</v>
      </c>
      <c r="E2479" s="38">
        <v>29.050990464400794</v>
      </c>
      <c r="F2479" s="2" t="s">
        <v>611</v>
      </c>
      <c r="G2479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85.792983610085798</v>
      </c>
      <c r="H247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79" s="38" t="str">
        <f t="shared" ca="1" si="456"/>
        <v>-</v>
      </c>
      <c r="K2479" s="38" t="str">
        <f t="shared" ca="1" si="457"/>
        <v>-</v>
      </c>
      <c r="L2479" s="38" t="str">
        <f t="shared" ca="1" si="458"/>
        <v>-</v>
      </c>
      <c r="M2479" s="38" t="str">
        <f t="shared" ca="1" si="459"/>
        <v>-</v>
      </c>
      <c r="N2479" s="38" t="str">
        <f t="shared" ca="1" si="460"/>
        <v>-</v>
      </c>
      <c r="O2479" s="38" t="str">
        <f t="shared" ca="1" si="461"/>
        <v>-</v>
      </c>
      <c r="P2479" s="38" t="str">
        <f t="shared" ca="1" si="462"/>
        <v>-</v>
      </c>
      <c r="Q2479" s="38">
        <f t="shared" ca="1" si="463"/>
        <v>74.442543212609664</v>
      </c>
      <c r="R2479" s="38">
        <f t="shared" ca="1" si="464"/>
        <v>28.034452621293394</v>
      </c>
      <c r="S2479" s="38">
        <f t="shared" ca="1" si="465"/>
        <v>29.050990464400794</v>
      </c>
      <c r="T2479" s="38">
        <f t="shared" ca="1" si="466"/>
        <v>85.792983610085798</v>
      </c>
      <c r="U2479" s="38" t="str">
        <f t="shared" ca="1" si="467"/>
        <v>-</v>
      </c>
      <c r="V2479" s="38"/>
      <c r="W2479" s="38"/>
    </row>
    <row r="2480" spans="1:23" x14ac:dyDescent="0.35">
      <c r="A2480" s="2" t="str">
        <f>BASE_NOTAS[[#This Row],[Sigla]]&amp;BASE_NOTAS[[#This Row],[CÓDIGO]]</f>
        <v>RSPM_QC</v>
      </c>
      <c r="B2480" s="2" t="s">
        <v>205</v>
      </c>
      <c r="C2480" s="4" t="s">
        <v>489</v>
      </c>
      <c r="D2480" s="2" t="s">
        <v>490</v>
      </c>
      <c r="E2480" s="38">
        <v>82.751681444886543</v>
      </c>
      <c r="F2480" s="2" t="s">
        <v>611</v>
      </c>
      <c r="G2480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37.678837276935248</v>
      </c>
      <c r="H248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80" s="38" t="str">
        <f t="shared" ca="1" si="456"/>
        <v>-</v>
      </c>
      <c r="K2480" s="38" t="str">
        <f t="shared" ca="1" si="457"/>
        <v>-</v>
      </c>
      <c r="L2480" s="38" t="str">
        <f t="shared" ca="1" si="458"/>
        <v>-</v>
      </c>
      <c r="M2480" s="38" t="str">
        <f t="shared" ca="1" si="459"/>
        <v>-</v>
      </c>
      <c r="N2480" s="38" t="str">
        <f t="shared" ca="1" si="460"/>
        <v>-</v>
      </c>
      <c r="O2480" s="38" t="str">
        <f t="shared" ca="1" si="461"/>
        <v>-</v>
      </c>
      <c r="P2480" s="38" t="str">
        <f t="shared" ca="1" si="462"/>
        <v>-</v>
      </c>
      <c r="Q2480" s="38">
        <f t="shared" ca="1" si="463"/>
        <v>94.123694078423412</v>
      </c>
      <c r="R2480" s="38">
        <f t="shared" ca="1" si="464"/>
        <v>77.359740140526114</v>
      </c>
      <c r="S2480" s="38">
        <f t="shared" ca="1" si="465"/>
        <v>82.751681444886543</v>
      </c>
      <c r="T2480" s="38">
        <f t="shared" ca="1" si="466"/>
        <v>37.678837276935248</v>
      </c>
      <c r="U2480" s="38" t="str">
        <f t="shared" ca="1" si="467"/>
        <v>-</v>
      </c>
      <c r="V2480" s="38"/>
      <c r="W2480" s="38"/>
    </row>
    <row r="2481" spans="1:23" x14ac:dyDescent="0.35">
      <c r="A2481" s="2" t="str">
        <f>BASE_NOTAS[[#This Row],[Sigla]]&amp;BASE_NOTAS[[#This Row],[CÓDIGO]]</f>
        <v>ROPM_QC</v>
      </c>
      <c r="B2481" s="2" t="s">
        <v>203</v>
      </c>
      <c r="C2481" s="4" t="s">
        <v>489</v>
      </c>
      <c r="D2481" s="2" t="s">
        <v>490</v>
      </c>
      <c r="E2481" s="38">
        <v>79.455360006528238</v>
      </c>
      <c r="F2481" s="2" t="s">
        <v>611</v>
      </c>
      <c r="G2481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6.6918943597715996</v>
      </c>
      <c r="H248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81" s="38" t="str">
        <f t="shared" ca="1" si="456"/>
        <v>-</v>
      </c>
      <c r="K2481" s="38" t="str">
        <f t="shared" ca="1" si="457"/>
        <v>-</v>
      </c>
      <c r="L2481" s="38" t="str">
        <f t="shared" ca="1" si="458"/>
        <v>-</v>
      </c>
      <c r="M2481" s="38" t="str">
        <f t="shared" ca="1" si="459"/>
        <v>-</v>
      </c>
      <c r="N2481" s="38" t="str">
        <f t="shared" ca="1" si="460"/>
        <v>-</v>
      </c>
      <c r="O2481" s="38" t="str">
        <f t="shared" ca="1" si="461"/>
        <v>-</v>
      </c>
      <c r="P2481" s="38" t="str">
        <f t="shared" ca="1" si="462"/>
        <v>-</v>
      </c>
      <c r="Q2481" s="38">
        <f t="shared" ca="1" si="463"/>
        <v>89.855665919403378</v>
      </c>
      <c r="R2481" s="38">
        <f t="shared" ca="1" si="464"/>
        <v>75.27640569814325</v>
      </c>
      <c r="S2481" s="38">
        <f t="shared" ca="1" si="465"/>
        <v>79.455360006528238</v>
      </c>
      <c r="T2481" s="38">
        <f t="shared" ca="1" si="466"/>
        <v>6.6918943597715996</v>
      </c>
      <c r="U2481" s="38" t="str">
        <f t="shared" ca="1" si="467"/>
        <v>-</v>
      </c>
      <c r="V2481" s="38"/>
      <c r="W2481" s="38"/>
    </row>
    <row r="2482" spans="1:23" x14ac:dyDescent="0.35">
      <c r="A2482" s="2" t="str">
        <f>BASE_NOTAS[[#This Row],[Sigla]]&amp;BASE_NOTAS[[#This Row],[CÓDIGO]]</f>
        <v>RRPM_QC</v>
      </c>
      <c r="B2482" s="2" t="s">
        <v>204</v>
      </c>
      <c r="C2482" s="4" t="s">
        <v>489</v>
      </c>
      <c r="D2482" s="2" t="s">
        <v>490</v>
      </c>
      <c r="E2482" s="38">
        <v>77.574362608150309</v>
      </c>
      <c r="F2482" s="2" t="s">
        <v>611</v>
      </c>
      <c r="G2482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69.734955590103638</v>
      </c>
      <c r="H248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82" s="38" t="str">
        <f t="shared" ca="1" si="456"/>
        <v>-</v>
      </c>
      <c r="K2482" s="38" t="str">
        <f t="shared" ca="1" si="457"/>
        <v>-</v>
      </c>
      <c r="L2482" s="38" t="str">
        <f t="shared" ca="1" si="458"/>
        <v>-</v>
      </c>
      <c r="M2482" s="38" t="str">
        <f t="shared" ca="1" si="459"/>
        <v>-</v>
      </c>
      <c r="N2482" s="38" t="str">
        <f t="shared" ca="1" si="460"/>
        <v>-</v>
      </c>
      <c r="O2482" s="38" t="str">
        <f t="shared" ca="1" si="461"/>
        <v>-</v>
      </c>
      <c r="P2482" s="38" t="str">
        <f t="shared" ca="1" si="462"/>
        <v>-</v>
      </c>
      <c r="Q2482" s="38">
        <f t="shared" ca="1" si="463"/>
        <v>89.616730860119759</v>
      </c>
      <c r="R2482" s="38">
        <f t="shared" ca="1" si="464"/>
        <v>69.878334889938685</v>
      </c>
      <c r="S2482" s="38">
        <f t="shared" ca="1" si="465"/>
        <v>77.574362608150309</v>
      </c>
      <c r="T2482" s="38">
        <f t="shared" ca="1" si="466"/>
        <v>69.734955590103638</v>
      </c>
      <c r="U2482" s="38" t="str">
        <f t="shared" ca="1" si="467"/>
        <v>-</v>
      </c>
      <c r="V2482" s="38"/>
      <c r="W2482" s="38"/>
    </row>
    <row r="2483" spans="1:23" x14ac:dyDescent="0.35">
      <c r="A2483" s="2" t="str">
        <f>BASE_NOTAS[[#This Row],[Sigla]]&amp;BASE_NOTAS[[#This Row],[CÓDIGO]]</f>
        <v>SCPM_QC</v>
      </c>
      <c r="B2483" s="2" t="s">
        <v>194</v>
      </c>
      <c r="C2483" s="4" t="s">
        <v>489</v>
      </c>
      <c r="D2483" s="2" t="s">
        <v>490</v>
      </c>
      <c r="E2483" s="38">
        <v>50.981392541715898</v>
      </c>
      <c r="F2483" s="2" t="s">
        <v>611</v>
      </c>
      <c r="G2483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69.350018844700628</v>
      </c>
      <c r="H248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83" s="38" t="str">
        <f t="shared" ca="1" si="456"/>
        <v>-</v>
      </c>
      <c r="K2483" s="38" t="str">
        <f t="shared" ca="1" si="457"/>
        <v>-</v>
      </c>
      <c r="L2483" s="38" t="str">
        <f t="shared" ca="1" si="458"/>
        <v>-</v>
      </c>
      <c r="M2483" s="38" t="str">
        <f t="shared" ca="1" si="459"/>
        <v>-</v>
      </c>
      <c r="N2483" s="38" t="str">
        <f t="shared" ca="1" si="460"/>
        <v>-</v>
      </c>
      <c r="O2483" s="38" t="str">
        <f t="shared" ca="1" si="461"/>
        <v>-</v>
      </c>
      <c r="P2483" s="38" t="str">
        <f t="shared" ca="1" si="462"/>
        <v>-</v>
      </c>
      <c r="Q2483" s="38">
        <f t="shared" ca="1" si="463"/>
        <v>82.880057077154348</v>
      </c>
      <c r="R2483" s="38">
        <f t="shared" ca="1" si="464"/>
        <v>47.754789541891533</v>
      </c>
      <c r="S2483" s="38">
        <f t="shared" ca="1" si="465"/>
        <v>50.981392541715898</v>
      </c>
      <c r="T2483" s="38">
        <f t="shared" ca="1" si="466"/>
        <v>69.350018844700628</v>
      </c>
      <c r="U2483" s="38" t="str">
        <f t="shared" ca="1" si="467"/>
        <v>-</v>
      </c>
      <c r="V2483" s="38"/>
      <c r="W2483" s="38"/>
    </row>
    <row r="2484" spans="1:23" x14ac:dyDescent="0.35">
      <c r="A2484" s="2" t="str">
        <f>BASE_NOTAS[[#This Row],[Sigla]]&amp;BASE_NOTAS[[#This Row],[CÓDIGO]]</f>
        <v>SPPM_QC</v>
      </c>
      <c r="B2484" s="2" t="s">
        <v>186</v>
      </c>
      <c r="C2484" s="4" t="s">
        <v>489</v>
      </c>
      <c r="D2484" s="2" t="s">
        <v>490</v>
      </c>
      <c r="E2484" s="38">
        <v>37.050385800006353</v>
      </c>
      <c r="F2484" s="2" t="s">
        <v>611</v>
      </c>
      <c r="G2484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86.535716113967467</v>
      </c>
      <c r="H248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84" s="38" t="str">
        <f t="shared" ca="1" si="456"/>
        <v>-</v>
      </c>
      <c r="K2484" s="38" t="str">
        <f t="shared" ca="1" si="457"/>
        <v>-</v>
      </c>
      <c r="L2484" s="38" t="str">
        <f t="shared" ca="1" si="458"/>
        <v>-</v>
      </c>
      <c r="M2484" s="38" t="str">
        <f t="shared" ca="1" si="459"/>
        <v>-</v>
      </c>
      <c r="N2484" s="38" t="str">
        <f t="shared" ca="1" si="460"/>
        <v>-</v>
      </c>
      <c r="O2484" s="38" t="str">
        <f t="shared" ca="1" si="461"/>
        <v>-</v>
      </c>
      <c r="P2484" s="38" t="str">
        <f t="shared" ca="1" si="462"/>
        <v>-</v>
      </c>
      <c r="Q2484" s="38">
        <f t="shared" ca="1" si="463"/>
        <v>75.788627477460011</v>
      </c>
      <c r="R2484" s="38">
        <f t="shared" ca="1" si="464"/>
        <v>32.68518742162594</v>
      </c>
      <c r="S2484" s="38">
        <f t="shared" ca="1" si="465"/>
        <v>37.050385800006353</v>
      </c>
      <c r="T2484" s="38">
        <f t="shared" ca="1" si="466"/>
        <v>86.535716113967467</v>
      </c>
      <c r="U2484" s="38" t="str">
        <f t="shared" ca="1" si="467"/>
        <v>-</v>
      </c>
      <c r="V2484" s="38"/>
      <c r="W2484" s="38"/>
    </row>
    <row r="2485" spans="1:23" x14ac:dyDescent="0.35">
      <c r="A2485" s="2" t="str">
        <f>BASE_NOTAS[[#This Row],[Sigla]]&amp;BASE_NOTAS[[#This Row],[CÓDIGO]]</f>
        <v>SEPM_QC</v>
      </c>
      <c r="B2485" s="2" t="s">
        <v>206</v>
      </c>
      <c r="C2485" s="4" t="s">
        <v>489</v>
      </c>
      <c r="D2485" s="2" t="s">
        <v>490</v>
      </c>
      <c r="E2485" s="38">
        <v>33.537126310603369</v>
      </c>
      <c r="F2485" s="2" t="s">
        <v>611</v>
      </c>
      <c r="G2485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75.177085189648793</v>
      </c>
      <c r="H248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85" s="38" t="str">
        <f t="shared" ca="1" si="456"/>
        <v>-</v>
      </c>
      <c r="K2485" s="38" t="str">
        <f t="shared" ca="1" si="457"/>
        <v>-</v>
      </c>
      <c r="L2485" s="38" t="str">
        <f t="shared" ca="1" si="458"/>
        <v>-</v>
      </c>
      <c r="M2485" s="38" t="str">
        <f t="shared" ca="1" si="459"/>
        <v>-</v>
      </c>
      <c r="N2485" s="38" t="str">
        <f t="shared" ca="1" si="460"/>
        <v>-</v>
      </c>
      <c r="O2485" s="38" t="str">
        <f t="shared" ca="1" si="461"/>
        <v>-</v>
      </c>
      <c r="P2485" s="38" t="str">
        <f t="shared" ca="1" si="462"/>
        <v>-</v>
      </c>
      <c r="Q2485" s="38">
        <f t="shared" ca="1" si="463"/>
        <v>79.674538627449323</v>
      </c>
      <c r="R2485" s="38">
        <f t="shared" ca="1" si="464"/>
        <v>40.021593160355032</v>
      </c>
      <c r="S2485" s="38">
        <f t="shared" ca="1" si="465"/>
        <v>33.537126310603369</v>
      </c>
      <c r="T2485" s="38">
        <f t="shared" ca="1" si="466"/>
        <v>75.177085189648793</v>
      </c>
      <c r="U2485" s="38" t="str">
        <f t="shared" ca="1" si="467"/>
        <v>-</v>
      </c>
      <c r="V2485" s="38"/>
      <c r="W2485" s="38"/>
    </row>
    <row r="2486" spans="1:23" x14ac:dyDescent="0.35">
      <c r="A2486" s="2" t="str">
        <f>BASE_NOTAS[[#This Row],[Sigla]]&amp;BASE_NOTAS[[#This Row],[CÓDIGO]]</f>
        <v>TOPM_QC</v>
      </c>
      <c r="B2486" s="2" t="s">
        <v>185</v>
      </c>
      <c r="C2486" s="4" t="s">
        <v>489</v>
      </c>
      <c r="D2486" s="2" t="s">
        <v>490</v>
      </c>
      <c r="E2486" s="38">
        <v>100</v>
      </c>
      <c r="F2486" s="2" t="s">
        <v>611</v>
      </c>
      <c r="G2486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16.553712825277344</v>
      </c>
      <c r="H248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86" s="38" t="str">
        <f t="shared" ca="1" si="456"/>
        <v>-</v>
      </c>
      <c r="K2486" s="38" t="str">
        <f t="shared" ca="1" si="457"/>
        <v>-</v>
      </c>
      <c r="L2486" s="38" t="str">
        <f t="shared" ca="1" si="458"/>
        <v>-</v>
      </c>
      <c r="M2486" s="38" t="str">
        <f t="shared" ca="1" si="459"/>
        <v>-</v>
      </c>
      <c r="N2486" s="38" t="str">
        <f t="shared" ca="1" si="460"/>
        <v>-</v>
      </c>
      <c r="O2486" s="38" t="str">
        <f t="shared" ca="1" si="461"/>
        <v>-</v>
      </c>
      <c r="P2486" s="38" t="str">
        <f t="shared" ca="1" si="462"/>
        <v>-</v>
      </c>
      <c r="Q2486" s="38">
        <f t="shared" ca="1" si="463"/>
        <v>99.488319620396823</v>
      </c>
      <c r="R2486" s="38">
        <f t="shared" ca="1" si="464"/>
        <v>100</v>
      </c>
      <c r="S2486" s="38">
        <f t="shared" ca="1" si="465"/>
        <v>100</v>
      </c>
      <c r="T2486" s="38">
        <f t="shared" ca="1" si="466"/>
        <v>16.553712825277344</v>
      </c>
      <c r="U2486" s="38" t="str">
        <f t="shared" ca="1" si="467"/>
        <v>-</v>
      </c>
      <c r="V2486" s="38"/>
      <c r="W2486" s="38"/>
    </row>
    <row r="2487" spans="1:23" x14ac:dyDescent="0.35">
      <c r="A2487" s="2" t="str">
        <f>BASE_NOTAS[[#This Row],[Sigla]]&amp;BASE_NOTAS[[#This Row],[CÓDIGO]]</f>
        <v>ACPM_VC</v>
      </c>
      <c r="B2487" s="2" t="s">
        <v>156</v>
      </c>
      <c r="C2487" s="4" t="s">
        <v>491</v>
      </c>
      <c r="D2487" s="2" t="s">
        <v>492</v>
      </c>
      <c r="E2487" s="38">
        <v>57.692177802625544</v>
      </c>
      <c r="F2487" s="2" t="s">
        <v>611</v>
      </c>
      <c r="G2487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49.617185164345372</v>
      </c>
      <c r="H248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87" s="38" t="str">
        <f t="shared" ca="1" si="456"/>
        <v>-</v>
      </c>
      <c r="K2487" s="38" t="str">
        <f t="shared" ca="1" si="457"/>
        <v>-</v>
      </c>
      <c r="L2487" s="38" t="str">
        <f t="shared" ca="1" si="458"/>
        <v>-</v>
      </c>
      <c r="M2487" s="38" t="str">
        <f t="shared" ca="1" si="459"/>
        <v>-</v>
      </c>
      <c r="N2487" s="38" t="str">
        <f t="shared" ca="1" si="460"/>
        <v>-</v>
      </c>
      <c r="O2487" s="38" t="str">
        <f t="shared" ca="1" si="461"/>
        <v>-</v>
      </c>
      <c r="P2487" s="38" t="str">
        <f t="shared" ca="1" si="462"/>
        <v>-</v>
      </c>
      <c r="Q2487" s="38">
        <f t="shared" ca="1" si="463"/>
        <v>65.990101904111938</v>
      </c>
      <c r="R2487" s="38">
        <f t="shared" ca="1" si="464"/>
        <v>55.077211598273969</v>
      </c>
      <c r="S2487" s="38">
        <f t="shared" ca="1" si="465"/>
        <v>57.692177802625544</v>
      </c>
      <c r="T2487" s="38">
        <f t="shared" ca="1" si="466"/>
        <v>49.617185164345372</v>
      </c>
      <c r="U2487" s="38" t="str">
        <f t="shared" ca="1" si="467"/>
        <v>-</v>
      </c>
      <c r="V2487" s="38"/>
      <c r="W2487" s="38"/>
    </row>
    <row r="2488" spans="1:23" x14ac:dyDescent="0.35">
      <c r="A2488" s="2" t="str">
        <f>BASE_NOTAS[[#This Row],[Sigla]]&amp;BASE_NOTAS[[#This Row],[CÓDIGO]]</f>
        <v>ALPM_VC</v>
      </c>
      <c r="B2488" s="2" t="s">
        <v>157</v>
      </c>
      <c r="C2488" s="4" t="s">
        <v>491</v>
      </c>
      <c r="D2488" s="2" t="s">
        <v>492</v>
      </c>
      <c r="E2488" s="38">
        <v>45.210031588964405</v>
      </c>
      <c r="F2488" s="2" t="s">
        <v>611</v>
      </c>
      <c r="G2488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37.366756177485314</v>
      </c>
      <c r="H248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88" s="38" t="str">
        <f t="shared" ca="1" si="456"/>
        <v>-</v>
      </c>
      <c r="K2488" s="38" t="str">
        <f t="shared" ca="1" si="457"/>
        <v>-</v>
      </c>
      <c r="L2488" s="38" t="str">
        <f t="shared" ca="1" si="458"/>
        <v>-</v>
      </c>
      <c r="M2488" s="38" t="str">
        <f t="shared" ca="1" si="459"/>
        <v>-</v>
      </c>
      <c r="N2488" s="38" t="str">
        <f t="shared" ca="1" si="460"/>
        <v>-</v>
      </c>
      <c r="O2488" s="38" t="str">
        <f t="shared" ca="1" si="461"/>
        <v>-</v>
      </c>
      <c r="P2488" s="38" t="str">
        <f t="shared" ca="1" si="462"/>
        <v>-</v>
      </c>
      <c r="Q2488" s="38">
        <f t="shared" ca="1" si="463"/>
        <v>39.545472087990568</v>
      </c>
      <c r="R2488" s="38">
        <f t="shared" ca="1" si="464"/>
        <v>27.075561235934963</v>
      </c>
      <c r="S2488" s="38">
        <f t="shared" ca="1" si="465"/>
        <v>45.210031588964405</v>
      </c>
      <c r="T2488" s="38">
        <f t="shared" ca="1" si="466"/>
        <v>37.366756177485314</v>
      </c>
      <c r="U2488" s="38" t="str">
        <f t="shared" ca="1" si="467"/>
        <v>-</v>
      </c>
      <c r="V2488" s="38"/>
      <c r="W2488" s="38"/>
    </row>
    <row r="2489" spans="1:23" x14ac:dyDescent="0.35">
      <c r="A2489" s="2" t="str">
        <f>BASE_NOTAS[[#This Row],[Sigla]]&amp;BASE_NOTAS[[#This Row],[CÓDIGO]]</f>
        <v>APPM_VC</v>
      </c>
      <c r="B2489" s="2" t="s">
        <v>184</v>
      </c>
      <c r="C2489" s="4" t="s">
        <v>491</v>
      </c>
      <c r="D2489" s="2" t="s">
        <v>492</v>
      </c>
      <c r="E2489" s="38">
        <v>45.920944856881398</v>
      </c>
      <c r="F2489" s="2" t="s">
        <v>611</v>
      </c>
      <c r="G2489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29.346363148522229</v>
      </c>
      <c r="H248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89" s="38" t="str">
        <f t="shared" ca="1" si="456"/>
        <v>-</v>
      </c>
      <c r="K2489" s="38" t="str">
        <f t="shared" ca="1" si="457"/>
        <v>-</v>
      </c>
      <c r="L2489" s="38" t="str">
        <f t="shared" ca="1" si="458"/>
        <v>-</v>
      </c>
      <c r="M2489" s="38" t="str">
        <f t="shared" ca="1" si="459"/>
        <v>-</v>
      </c>
      <c r="N2489" s="38" t="str">
        <f t="shared" ca="1" si="460"/>
        <v>-</v>
      </c>
      <c r="O2489" s="38" t="str">
        <f t="shared" ca="1" si="461"/>
        <v>-</v>
      </c>
      <c r="P2489" s="38" t="str">
        <f t="shared" ca="1" si="462"/>
        <v>-</v>
      </c>
      <c r="Q2489" s="38">
        <f t="shared" ca="1" si="463"/>
        <v>49.523626866942791</v>
      </c>
      <c r="R2489" s="38">
        <f t="shared" ca="1" si="464"/>
        <v>54.364899454280305</v>
      </c>
      <c r="S2489" s="38">
        <f t="shared" ca="1" si="465"/>
        <v>45.920944856881398</v>
      </c>
      <c r="T2489" s="38">
        <f t="shared" ca="1" si="466"/>
        <v>29.346363148522229</v>
      </c>
      <c r="U2489" s="38" t="str">
        <f t="shared" ca="1" si="467"/>
        <v>-</v>
      </c>
      <c r="V2489" s="38"/>
      <c r="W2489" s="38"/>
    </row>
    <row r="2490" spans="1:23" x14ac:dyDescent="0.35">
      <c r="A2490" s="2" t="str">
        <f>BASE_NOTAS[[#This Row],[Sigla]]&amp;BASE_NOTAS[[#This Row],[CÓDIGO]]</f>
        <v>AMPM_VC</v>
      </c>
      <c r="B2490" s="2" t="s">
        <v>158</v>
      </c>
      <c r="C2490" s="4" t="s">
        <v>491</v>
      </c>
      <c r="D2490" s="2" t="s">
        <v>492</v>
      </c>
      <c r="E2490" s="38">
        <v>3.6840539826039018</v>
      </c>
      <c r="F2490" s="2" t="s">
        <v>611</v>
      </c>
      <c r="G2490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1.8641316148458531</v>
      </c>
      <c r="H249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90" s="38" t="str">
        <f t="shared" ca="1" si="456"/>
        <v>-</v>
      </c>
      <c r="K2490" s="38" t="str">
        <f t="shared" ca="1" si="457"/>
        <v>-</v>
      </c>
      <c r="L2490" s="38" t="str">
        <f t="shared" ca="1" si="458"/>
        <v>-</v>
      </c>
      <c r="M2490" s="38" t="str">
        <f t="shared" ca="1" si="459"/>
        <v>-</v>
      </c>
      <c r="N2490" s="38" t="str">
        <f t="shared" ca="1" si="460"/>
        <v>-</v>
      </c>
      <c r="O2490" s="38" t="str">
        <f t="shared" ca="1" si="461"/>
        <v>-</v>
      </c>
      <c r="P2490" s="38" t="str">
        <f t="shared" ca="1" si="462"/>
        <v>-</v>
      </c>
      <c r="Q2490" s="38">
        <f t="shared" ca="1" si="463"/>
        <v>11.624697438575067</v>
      </c>
      <c r="R2490" s="38">
        <f t="shared" ca="1" si="464"/>
        <v>0</v>
      </c>
      <c r="S2490" s="38">
        <f t="shared" ca="1" si="465"/>
        <v>3.6840539826039018</v>
      </c>
      <c r="T2490" s="38">
        <f t="shared" ca="1" si="466"/>
        <v>1.8641316148458531</v>
      </c>
      <c r="U2490" s="38" t="str">
        <f t="shared" ca="1" si="467"/>
        <v>-</v>
      </c>
      <c r="V2490" s="38"/>
      <c r="W2490" s="38"/>
    </row>
    <row r="2491" spans="1:23" x14ac:dyDescent="0.35">
      <c r="A2491" s="2" t="str">
        <f>BASE_NOTAS[[#This Row],[Sigla]]&amp;BASE_NOTAS[[#This Row],[CÓDIGO]]</f>
        <v>BAPM_VC</v>
      </c>
      <c r="B2491" s="2" t="s">
        <v>187</v>
      </c>
      <c r="C2491" s="4" t="s">
        <v>491</v>
      </c>
      <c r="D2491" s="2" t="s">
        <v>492</v>
      </c>
      <c r="E2491" s="38">
        <v>37.538372519420086</v>
      </c>
      <c r="F2491" s="2" t="s">
        <v>611</v>
      </c>
      <c r="G2491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38.047237476224829</v>
      </c>
      <c r="H249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91" s="38" t="str">
        <f t="shared" ca="1" si="456"/>
        <v>-</v>
      </c>
      <c r="K2491" s="38" t="str">
        <f t="shared" ca="1" si="457"/>
        <v>-</v>
      </c>
      <c r="L2491" s="38" t="str">
        <f t="shared" ca="1" si="458"/>
        <v>-</v>
      </c>
      <c r="M2491" s="38" t="str">
        <f t="shared" ca="1" si="459"/>
        <v>-</v>
      </c>
      <c r="N2491" s="38" t="str">
        <f t="shared" ca="1" si="460"/>
        <v>-</v>
      </c>
      <c r="O2491" s="38" t="str">
        <f t="shared" ca="1" si="461"/>
        <v>-</v>
      </c>
      <c r="P2491" s="38" t="str">
        <f t="shared" ca="1" si="462"/>
        <v>-</v>
      </c>
      <c r="Q2491" s="38">
        <f t="shared" ca="1" si="463"/>
        <v>44.928836580562219</v>
      </c>
      <c r="R2491" s="38">
        <f t="shared" ca="1" si="464"/>
        <v>35.242863469166785</v>
      </c>
      <c r="S2491" s="38">
        <f t="shared" ca="1" si="465"/>
        <v>37.538372519420086</v>
      </c>
      <c r="T2491" s="38">
        <f t="shared" ca="1" si="466"/>
        <v>38.047237476224829</v>
      </c>
      <c r="U2491" s="38" t="str">
        <f t="shared" ca="1" si="467"/>
        <v>-</v>
      </c>
      <c r="V2491" s="38"/>
      <c r="W2491" s="38"/>
    </row>
    <row r="2492" spans="1:23" x14ac:dyDescent="0.35">
      <c r="A2492" s="2" t="str">
        <f>BASE_NOTAS[[#This Row],[Sigla]]&amp;BASE_NOTAS[[#This Row],[CÓDIGO]]</f>
        <v>CEPM_VC</v>
      </c>
      <c r="B2492" s="2" t="s">
        <v>188</v>
      </c>
      <c r="C2492" s="4" t="s">
        <v>491</v>
      </c>
      <c r="D2492" s="2" t="s">
        <v>492</v>
      </c>
      <c r="E2492" s="38">
        <v>45.17605641854103</v>
      </c>
      <c r="F2492" s="2" t="s">
        <v>611</v>
      </c>
      <c r="G2492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45.533166121066216</v>
      </c>
      <c r="H249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92" s="38" t="str">
        <f t="shared" ca="1" si="456"/>
        <v>-</v>
      </c>
      <c r="K2492" s="38" t="str">
        <f t="shared" ca="1" si="457"/>
        <v>-</v>
      </c>
      <c r="L2492" s="38" t="str">
        <f t="shared" ca="1" si="458"/>
        <v>-</v>
      </c>
      <c r="M2492" s="38" t="str">
        <f t="shared" ca="1" si="459"/>
        <v>-</v>
      </c>
      <c r="N2492" s="38" t="str">
        <f t="shared" ca="1" si="460"/>
        <v>-</v>
      </c>
      <c r="O2492" s="38" t="str">
        <f t="shared" ca="1" si="461"/>
        <v>-</v>
      </c>
      <c r="P2492" s="38" t="str">
        <f t="shared" ca="1" si="462"/>
        <v>-</v>
      </c>
      <c r="Q2492" s="38">
        <f t="shared" ca="1" si="463"/>
        <v>48.513533724615868</v>
      </c>
      <c r="R2492" s="38">
        <f t="shared" ca="1" si="464"/>
        <v>44.046159503130163</v>
      </c>
      <c r="S2492" s="38">
        <f t="shared" ca="1" si="465"/>
        <v>45.17605641854103</v>
      </c>
      <c r="T2492" s="38">
        <f t="shared" ca="1" si="466"/>
        <v>45.533166121066216</v>
      </c>
      <c r="U2492" s="38" t="str">
        <f t="shared" ca="1" si="467"/>
        <v>-</v>
      </c>
      <c r="V2492" s="38"/>
      <c r="W2492" s="38"/>
    </row>
    <row r="2493" spans="1:23" x14ac:dyDescent="0.35">
      <c r="A2493" s="2" t="str">
        <f>BASE_NOTAS[[#This Row],[Sigla]]&amp;BASE_NOTAS[[#This Row],[CÓDIGO]]</f>
        <v>DFPM_VC</v>
      </c>
      <c r="B2493" s="2" t="s">
        <v>189</v>
      </c>
      <c r="C2493" s="4" t="s">
        <v>491</v>
      </c>
      <c r="D2493" s="2" t="s">
        <v>492</v>
      </c>
      <c r="E2493" s="38">
        <v>13.175314816023093</v>
      </c>
      <c r="F2493" s="2" t="s">
        <v>611</v>
      </c>
      <c r="G2493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2.2881790737336827</v>
      </c>
      <c r="H249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93" s="38" t="str">
        <f t="shared" ca="1" si="456"/>
        <v>-</v>
      </c>
      <c r="K2493" s="38" t="str">
        <f t="shared" ca="1" si="457"/>
        <v>-</v>
      </c>
      <c r="L2493" s="38" t="str">
        <f t="shared" ca="1" si="458"/>
        <v>-</v>
      </c>
      <c r="M2493" s="38" t="str">
        <f t="shared" ca="1" si="459"/>
        <v>-</v>
      </c>
      <c r="N2493" s="38" t="str">
        <f t="shared" ca="1" si="460"/>
        <v>-</v>
      </c>
      <c r="O2493" s="38" t="str">
        <f t="shared" ca="1" si="461"/>
        <v>-</v>
      </c>
      <c r="P2493" s="38" t="str">
        <f t="shared" ca="1" si="462"/>
        <v>-</v>
      </c>
      <c r="Q2493" s="38">
        <f t="shared" ca="1" si="463"/>
        <v>30.18837680066359</v>
      </c>
      <c r="R2493" s="38">
        <f t="shared" ca="1" si="464"/>
        <v>21.308447723304965</v>
      </c>
      <c r="S2493" s="38">
        <f t="shared" ca="1" si="465"/>
        <v>13.175314816023093</v>
      </c>
      <c r="T2493" s="38">
        <f t="shared" ca="1" si="466"/>
        <v>2.2881790737336827</v>
      </c>
      <c r="U2493" s="38" t="str">
        <f t="shared" ca="1" si="467"/>
        <v>-</v>
      </c>
      <c r="V2493" s="38"/>
      <c r="W2493" s="38"/>
    </row>
    <row r="2494" spans="1:23" x14ac:dyDescent="0.35">
      <c r="A2494" s="2" t="str">
        <f>BASE_NOTAS[[#This Row],[Sigla]]&amp;BASE_NOTAS[[#This Row],[CÓDIGO]]</f>
        <v>ESPM_VC</v>
      </c>
      <c r="B2494" s="2" t="s">
        <v>183</v>
      </c>
      <c r="C2494" s="4" t="s">
        <v>491</v>
      </c>
      <c r="D2494" s="2" t="s">
        <v>492</v>
      </c>
      <c r="E2494" s="38">
        <v>28.925720248579719</v>
      </c>
      <c r="F2494" s="2" t="s">
        <v>611</v>
      </c>
      <c r="G2494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24.344571285793535</v>
      </c>
      <c r="H249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94" s="38" t="str">
        <f t="shared" ca="1" si="456"/>
        <v>-</v>
      </c>
      <c r="K2494" s="38" t="str">
        <f t="shared" ca="1" si="457"/>
        <v>-</v>
      </c>
      <c r="L2494" s="38" t="str">
        <f t="shared" ca="1" si="458"/>
        <v>-</v>
      </c>
      <c r="M2494" s="38" t="str">
        <f t="shared" ca="1" si="459"/>
        <v>-</v>
      </c>
      <c r="N2494" s="38" t="str">
        <f t="shared" ca="1" si="460"/>
        <v>-</v>
      </c>
      <c r="O2494" s="38" t="str">
        <f t="shared" ca="1" si="461"/>
        <v>-</v>
      </c>
      <c r="P2494" s="38" t="str">
        <f t="shared" ca="1" si="462"/>
        <v>-</v>
      </c>
      <c r="Q2494" s="38">
        <f t="shared" ca="1" si="463"/>
        <v>35.666328056671667</v>
      </c>
      <c r="R2494" s="38">
        <f t="shared" ca="1" si="464"/>
        <v>13.542305974138271</v>
      </c>
      <c r="S2494" s="38">
        <f t="shared" ca="1" si="465"/>
        <v>28.925720248579719</v>
      </c>
      <c r="T2494" s="38">
        <f t="shared" ca="1" si="466"/>
        <v>24.344571285793535</v>
      </c>
      <c r="U2494" s="38" t="str">
        <f t="shared" ca="1" si="467"/>
        <v>-</v>
      </c>
      <c r="V2494" s="38"/>
      <c r="W2494" s="38"/>
    </row>
    <row r="2495" spans="1:23" x14ac:dyDescent="0.35">
      <c r="A2495" s="2" t="str">
        <f>BASE_NOTAS[[#This Row],[Sigla]]&amp;BASE_NOTAS[[#This Row],[CÓDIGO]]</f>
        <v>GOPM_VC</v>
      </c>
      <c r="B2495" s="2" t="s">
        <v>190</v>
      </c>
      <c r="C2495" s="4" t="s">
        <v>491</v>
      </c>
      <c r="D2495" s="2" t="s">
        <v>492</v>
      </c>
      <c r="E2495" s="38">
        <v>97.989271813817581</v>
      </c>
      <c r="F2495" s="2" t="s">
        <v>611</v>
      </c>
      <c r="G2495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249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95" s="38" t="str">
        <f t="shared" ca="1" si="456"/>
        <v>-</v>
      </c>
      <c r="K2495" s="38" t="str">
        <f t="shared" ca="1" si="457"/>
        <v>-</v>
      </c>
      <c r="L2495" s="38" t="str">
        <f t="shared" ca="1" si="458"/>
        <v>-</v>
      </c>
      <c r="M2495" s="38" t="str">
        <f t="shared" ca="1" si="459"/>
        <v>-</v>
      </c>
      <c r="N2495" s="38" t="str">
        <f t="shared" ca="1" si="460"/>
        <v>-</v>
      </c>
      <c r="O2495" s="38" t="str">
        <f t="shared" ca="1" si="461"/>
        <v>-</v>
      </c>
      <c r="P2495" s="38" t="str">
        <f t="shared" ca="1" si="462"/>
        <v>-</v>
      </c>
      <c r="Q2495" s="38">
        <f t="shared" ca="1" si="463"/>
        <v>100</v>
      </c>
      <c r="R2495" s="38">
        <f t="shared" ca="1" si="464"/>
        <v>100</v>
      </c>
      <c r="S2495" s="38">
        <f t="shared" ca="1" si="465"/>
        <v>97.989271813817581</v>
      </c>
      <c r="T2495" s="38">
        <f t="shared" ca="1" si="466"/>
        <v>100</v>
      </c>
      <c r="U2495" s="38" t="str">
        <f t="shared" ca="1" si="467"/>
        <v>-</v>
      </c>
      <c r="V2495" s="38"/>
      <c r="W2495" s="38"/>
    </row>
    <row r="2496" spans="1:23" x14ac:dyDescent="0.35">
      <c r="A2496" s="2" t="str">
        <f>BASE_NOTAS[[#This Row],[Sigla]]&amp;BASE_NOTAS[[#This Row],[CÓDIGO]]</f>
        <v>MAPM_VC</v>
      </c>
      <c r="B2496" s="2" t="s">
        <v>191</v>
      </c>
      <c r="C2496" s="4" t="s">
        <v>491</v>
      </c>
      <c r="D2496" s="2" t="s">
        <v>492</v>
      </c>
      <c r="E2496" s="38">
        <v>50.974816247635601</v>
      </c>
      <c r="F2496" s="2" t="s">
        <v>611</v>
      </c>
      <c r="G2496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56.634960770995768</v>
      </c>
      <c r="H249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96" s="38" t="str">
        <f t="shared" ca="1" si="456"/>
        <v>-</v>
      </c>
      <c r="K2496" s="38" t="str">
        <f t="shared" ca="1" si="457"/>
        <v>-</v>
      </c>
      <c r="L2496" s="38" t="str">
        <f t="shared" ca="1" si="458"/>
        <v>-</v>
      </c>
      <c r="M2496" s="38" t="str">
        <f t="shared" ca="1" si="459"/>
        <v>-</v>
      </c>
      <c r="N2496" s="38" t="str">
        <f t="shared" ca="1" si="460"/>
        <v>-</v>
      </c>
      <c r="O2496" s="38" t="str">
        <f t="shared" ca="1" si="461"/>
        <v>-</v>
      </c>
      <c r="P2496" s="38" t="str">
        <f t="shared" ca="1" si="462"/>
        <v>-</v>
      </c>
      <c r="Q2496" s="38">
        <f t="shared" ca="1" si="463"/>
        <v>55.944396110559921</v>
      </c>
      <c r="R2496" s="38">
        <f t="shared" ca="1" si="464"/>
        <v>49.672210424661863</v>
      </c>
      <c r="S2496" s="38">
        <f t="shared" ca="1" si="465"/>
        <v>50.974816247635601</v>
      </c>
      <c r="T2496" s="38">
        <f t="shared" ca="1" si="466"/>
        <v>56.634960770995768</v>
      </c>
      <c r="U2496" s="38" t="str">
        <f t="shared" ca="1" si="467"/>
        <v>-</v>
      </c>
      <c r="V2496" s="38"/>
      <c r="W2496" s="38"/>
    </row>
    <row r="2497" spans="1:23" x14ac:dyDescent="0.35">
      <c r="A2497" s="2" t="str">
        <f>BASE_NOTAS[[#This Row],[Sigla]]&amp;BASE_NOTAS[[#This Row],[CÓDIGO]]</f>
        <v>MTPM_VC</v>
      </c>
      <c r="B2497" s="2" t="s">
        <v>195</v>
      </c>
      <c r="C2497" s="4" t="s">
        <v>491</v>
      </c>
      <c r="D2497" s="2" t="s">
        <v>492</v>
      </c>
      <c r="E2497" s="38">
        <v>100</v>
      </c>
      <c r="F2497" s="2" t="s">
        <v>611</v>
      </c>
      <c r="G2497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95.789498872432461</v>
      </c>
      <c r="H249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97" s="38" t="str">
        <f t="shared" ca="1" si="456"/>
        <v>-</v>
      </c>
      <c r="K2497" s="38" t="str">
        <f t="shared" ca="1" si="457"/>
        <v>-</v>
      </c>
      <c r="L2497" s="38" t="str">
        <f t="shared" ca="1" si="458"/>
        <v>-</v>
      </c>
      <c r="M2497" s="38" t="str">
        <f t="shared" ca="1" si="459"/>
        <v>-</v>
      </c>
      <c r="N2497" s="38" t="str">
        <f t="shared" ca="1" si="460"/>
        <v>-</v>
      </c>
      <c r="O2497" s="38" t="str">
        <f t="shared" ca="1" si="461"/>
        <v>-</v>
      </c>
      <c r="P2497" s="38" t="str">
        <f t="shared" ca="1" si="462"/>
        <v>-</v>
      </c>
      <c r="Q2497" s="38">
        <f t="shared" ca="1" si="463"/>
        <v>96.185390147404632</v>
      </c>
      <c r="R2497" s="38">
        <f t="shared" ca="1" si="464"/>
        <v>81.93214175568977</v>
      </c>
      <c r="S2497" s="38">
        <f t="shared" ca="1" si="465"/>
        <v>100</v>
      </c>
      <c r="T2497" s="38">
        <f t="shared" ca="1" si="466"/>
        <v>95.789498872432461</v>
      </c>
      <c r="U2497" s="38" t="str">
        <f t="shared" ca="1" si="467"/>
        <v>-</v>
      </c>
      <c r="V2497" s="38"/>
      <c r="W2497" s="38"/>
    </row>
    <row r="2498" spans="1:23" x14ac:dyDescent="0.35">
      <c r="A2498" s="2" t="str">
        <f>BASE_NOTAS[[#This Row],[Sigla]]&amp;BASE_NOTAS[[#This Row],[CÓDIGO]]</f>
        <v>MSPM_VC</v>
      </c>
      <c r="B2498" s="2" t="s">
        <v>193</v>
      </c>
      <c r="C2498" s="4" t="s">
        <v>491</v>
      </c>
      <c r="D2498" s="2" t="s">
        <v>492</v>
      </c>
      <c r="E2498" s="38">
        <v>73.528862358086286</v>
      </c>
      <c r="F2498" s="2" t="s">
        <v>611</v>
      </c>
      <c r="G2498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67.390345826391567</v>
      </c>
      <c r="H249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98" s="38" t="str">
        <f t="shared" ca="1" si="456"/>
        <v>-</v>
      </c>
      <c r="K2498" s="38" t="str">
        <f t="shared" ca="1" si="457"/>
        <v>-</v>
      </c>
      <c r="L2498" s="38" t="str">
        <f t="shared" ca="1" si="458"/>
        <v>-</v>
      </c>
      <c r="M2498" s="38" t="str">
        <f t="shared" ca="1" si="459"/>
        <v>-</v>
      </c>
      <c r="N2498" s="38" t="str">
        <f t="shared" ca="1" si="460"/>
        <v>-</v>
      </c>
      <c r="O2498" s="38" t="str">
        <f t="shared" ca="1" si="461"/>
        <v>-</v>
      </c>
      <c r="P2498" s="38" t="str">
        <f t="shared" ca="1" si="462"/>
        <v>-</v>
      </c>
      <c r="Q2498" s="38">
        <f t="shared" ca="1" si="463"/>
        <v>68.301642843646576</v>
      </c>
      <c r="R2498" s="38">
        <f t="shared" ca="1" si="464"/>
        <v>70.496797308060465</v>
      </c>
      <c r="S2498" s="38">
        <f t="shared" ca="1" si="465"/>
        <v>73.528862358086286</v>
      </c>
      <c r="T2498" s="38">
        <f t="shared" ca="1" si="466"/>
        <v>67.390345826391567</v>
      </c>
      <c r="U2498" s="38" t="str">
        <f t="shared" ca="1" si="467"/>
        <v>-</v>
      </c>
      <c r="V2498" s="38"/>
      <c r="W2498" s="38"/>
    </row>
    <row r="2499" spans="1:23" x14ac:dyDescent="0.35">
      <c r="A2499" s="2" t="str">
        <f>BASE_NOTAS[[#This Row],[Sigla]]&amp;BASE_NOTAS[[#This Row],[CÓDIGO]]</f>
        <v>MGPM_VC</v>
      </c>
      <c r="B2499" s="2" t="s">
        <v>192</v>
      </c>
      <c r="C2499" s="4" t="s">
        <v>491</v>
      </c>
      <c r="D2499" s="2" t="s">
        <v>492</v>
      </c>
      <c r="E2499" s="38">
        <v>41.374369421831226</v>
      </c>
      <c r="F2499" s="2" t="s">
        <v>611</v>
      </c>
      <c r="G2499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39.765641030107659</v>
      </c>
      <c r="H249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499" s="38" t="str">
        <f t="shared" ref="J2499:J2562" ca="1" si="468">INDEX(INDIRECT("[Indicadores_Consolidado_2026_07_31.xlsx]"&amp;C2499&amp;"!$V$37:$V$64"),MATCH(B2499,INDIRECT("[Indicadores_Consolidado_2026_07_31.xlsx]"&amp;C2499&amp;"!$F$37:$F$64")))</f>
        <v>-</v>
      </c>
      <c r="K2499" s="38" t="str">
        <f t="shared" ref="K2499:K2562" ca="1" si="469">INDEX(INDIRECT("[Indicadores_Consolidado_2026_07_31.xlsx]"&amp;C2499&amp;"!$W$37:$W$64"),MATCH(B2499,INDIRECT("[Indicadores_Consolidado_2026_07_31.xlsx]"&amp;C2499&amp;"!$F$37:$F$64")))</f>
        <v>-</v>
      </c>
      <c r="L2499" s="38" t="str">
        <f t="shared" ref="L2499:L2562" ca="1" si="470">INDEX(INDIRECT("[Indicadores_Consolidado_2026_07_31.xlsx]"&amp;C2499&amp;"!$X$37:$X$64"),MATCH(B2499,INDIRECT("[Indicadores_Consolidado_2026_07_31.xlsx]"&amp;C2499&amp;"!$F$37:$F$64")))</f>
        <v>-</v>
      </c>
      <c r="M2499" s="38" t="str">
        <f t="shared" ref="M2499:M2562" ca="1" si="471">INDEX(INDIRECT("[Indicadores_Consolidado_2026_07_31.xlsx]"&amp;C2499&amp;"!$Y$37:$Y$64"),MATCH(B2499,INDIRECT("[Indicadores_Consolidado_2026_07_31.xlsx]"&amp;C2499&amp;"!$F$37:$F$64")))</f>
        <v>-</v>
      </c>
      <c r="N2499" s="38" t="str">
        <f t="shared" ref="N2499:N2562" ca="1" si="472">INDEX(INDIRECT("[Indicadores_Consolidado_2026_07_31.xlsx]"&amp;C2499&amp;"!$Z$37:$Z$64"),MATCH(B2499,INDIRECT("[Indicadores_Consolidado_2026_07_31.xlsx]"&amp;C2499&amp;"!$F$37:$F$64")))</f>
        <v>-</v>
      </c>
      <c r="O2499" s="38" t="str">
        <f t="shared" ref="O2499:O2562" ca="1" si="473">INDEX(INDIRECT("[Indicadores_Consolidado_2026_07_31.xlsx]"&amp;C2499&amp;"!$AA$37:$AA$64"),MATCH(B2499,INDIRECT("[Indicadores_Consolidado_2026_07_31.xlsx]"&amp;C2499&amp;"!$F$37:$F$64")))</f>
        <v>-</v>
      </c>
      <c r="P2499" s="38" t="str">
        <f t="shared" ref="P2499:P2562" ca="1" si="474">INDEX(INDIRECT("[Indicadores_Consolidado_2026_07_31.xlsx]"&amp;C2499&amp;"!$AB$37:$AB$64"),MATCH(B2499,INDIRECT("[Indicadores_Consolidado_2026_07_31.xlsx]"&amp;C2499&amp;"!$F$37:$F$64")))</f>
        <v>-</v>
      </c>
      <c r="Q2499" s="38">
        <f t="shared" ref="Q2499:Q2562" ca="1" si="475">INDEX(INDIRECT("[Indicadores_Consolidado_2026_07_31.xlsx]"&amp;C2499&amp;"!$AC$37:$AC$64"),MATCH(B2499,INDIRECT("[Indicadores_Consolidado_2026_07_31.xlsx]"&amp;C2499&amp;"!$F$37:$F$64")))</f>
        <v>50.780837455038409</v>
      </c>
      <c r="R2499" s="38">
        <f t="shared" ref="R2499:R2562" ca="1" si="476">INDEX(INDIRECT("[Indicadores_Consolidado_2026_07_31.xlsx]"&amp;C2499&amp;"!$AD$37:$AD$64"),MATCH(B2499,INDIRECT("[Indicadores_Consolidado_2026_07_31.xlsx]"&amp;C2499&amp;"!$F$37:$F$64")))</f>
        <v>35.361326894678868</v>
      </c>
      <c r="S2499" s="38">
        <f t="shared" ref="S2499:U2562" ca="1" si="477">INDEX(INDIRECT("[Indicadores_Consolidado_2026_07_31.xlsx]"&amp;C2499&amp;"!$AE$37:$AE$64"),MATCH(B2499,INDIRECT("[Indicadores_Consolidado_2026_07_31.xlsx]"&amp;C2499&amp;"!$F$37:$F$64")))</f>
        <v>41.374369421831226</v>
      </c>
      <c r="T2499" s="38">
        <f t="shared" ref="T2499:T2562" ca="1" si="478">INDEX(INDIRECT("[Indicadores_Consolidado_2026_07_31.xlsx]"&amp;C2499&amp;"!$AF$37:$AF$64"),MATCH(B2499,INDIRECT("[Indicadores_Consolidado_2026_07_31.xlsx]"&amp;C2499&amp;"!$F$37:$F$64")))</f>
        <v>39.765641030107659</v>
      </c>
      <c r="U2499" s="38" t="str">
        <f t="shared" ref="U2499:U2562" ca="1" si="479">INDEX(INDIRECT("[Indicadores_Consolidado_2026_07_31.xlsx]"&amp;C2499&amp;"!$AG$37:$AG$64"),MATCH(B2499,INDIRECT("[Indicadores_Consolidado_2026_07_31.xlsx]"&amp;C2499&amp;"!$F$37:$F$64")))</f>
        <v>-</v>
      </c>
      <c r="V2499" s="38"/>
      <c r="W2499" s="38"/>
    </row>
    <row r="2500" spans="1:23" x14ac:dyDescent="0.35">
      <c r="A2500" s="2" t="str">
        <f>BASE_NOTAS[[#This Row],[Sigla]]&amp;BASE_NOTAS[[#This Row],[CÓDIGO]]</f>
        <v>PAPM_VC</v>
      </c>
      <c r="B2500" s="2" t="s">
        <v>196</v>
      </c>
      <c r="C2500" s="4" t="s">
        <v>491</v>
      </c>
      <c r="D2500" s="2" t="s">
        <v>492</v>
      </c>
      <c r="E2500" s="38">
        <v>26.645965350612062</v>
      </c>
      <c r="F2500" s="2" t="s">
        <v>611</v>
      </c>
      <c r="G2500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27.196964436917348</v>
      </c>
      <c r="H250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00" s="38" t="str">
        <f t="shared" ca="1" si="468"/>
        <v>-</v>
      </c>
      <c r="K2500" s="38" t="str">
        <f t="shared" ca="1" si="469"/>
        <v>-</v>
      </c>
      <c r="L2500" s="38" t="str">
        <f t="shared" ca="1" si="470"/>
        <v>-</v>
      </c>
      <c r="M2500" s="38" t="str">
        <f t="shared" ca="1" si="471"/>
        <v>-</v>
      </c>
      <c r="N2500" s="38" t="str">
        <f t="shared" ca="1" si="472"/>
        <v>-</v>
      </c>
      <c r="O2500" s="38" t="str">
        <f t="shared" ca="1" si="473"/>
        <v>-</v>
      </c>
      <c r="P2500" s="38" t="str">
        <f t="shared" ca="1" si="474"/>
        <v>-</v>
      </c>
      <c r="Q2500" s="38">
        <f t="shared" ca="1" si="475"/>
        <v>23.249394877150134</v>
      </c>
      <c r="R2500" s="38">
        <f t="shared" ca="1" si="476"/>
        <v>4.8245440182620047</v>
      </c>
      <c r="S2500" s="38">
        <f t="shared" ca="1" si="477"/>
        <v>26.645965350612062</v>
      </c>
      <c r="T2500" s="38">
        <f t="shared" ca="1" si="478"/>
        <v>27.196964436917348</v>
      </c>
      <c r="U2500" s="38" t="str">
        <f t="shared" ca="1" si="479"/>
        <v>-</v>
      </c>
      <c r="V2500" s="38"/>
      <c r="W2500" s="38"/>
    </row>
    <row r="2501" spans="1:23" x14ac:dyDescent="0.35">
      <c r="A2501" s="2" t="str">
        <f>BASE_NOTAS[[#This Row],[Sigla]]&amp;BASE_NOTAS[[#This Row],[CÓDIGO]]</f>
        <v>PBPM_VC</v>
      </c>
      <c r="B2501" s="2" t="s">
        <v>197</v>
      </c>
      <c r="C2501" s="4" t="s">
        <v>491</v>
      </c>
      <c r="D2501" s="2" t="s">
        <v>492</v>
      </c>
      <c r="E2501" s="38">
        <v>60.767336767374836</v>
      </c>
      <c r="F2501" s="2" t="s">
        <v>611</v>
      </c>
      <c r="G2501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56.363346821677183</v>
      </c>
      <c r="H250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01" s="38" t="str">
        <f t="shared" ca="1" si="468"/>
        <v>-</v>
      </c>
      <c r="K2501" s="38" t="str">
        <f t="shared" ca="1" si="469"/>
        <v>-</v>
      </c>
      <c r="L2501" s="38" t="str">
        <f t="shared" ca="1" si="470"/>
        <v>-</v>
      </c>
      <c r="M2501" s="38" t="str">
        <f t="shared" ca="1" si="471"/>
        <v>-</v>
      </c>
      <c r="N2501" s="38" t="str">
        <f t="shared" ca="1" si="472"/>
        <v>-</v>
      </c>
      <c r="O2501" s="38" t="str">
        <f t="shared" ca="1" si="473"/>
        <v>-</v>
      </c>
      <c r="P2501" s="38" t="str">
        <f t="shared" ca="1" si="474"/>
        <v>-</v>
      </c>
      <c r="Q2501" s="38">
        <f t="shared" ca="1" si="475"/>
        <v>61.195274485989138</v>
      </c>
      <c r="R2501" s="38">
        <f t="shared" ca="1" si="476"/>
        <v>60.813188655086378</v>
      </c>
      <c r="S2501" s="38">
        <f t="shared" ca="1" si="477"/>
        <v>60.767336767374836</v>
      </c>
      <c r="T2501" s="38">
        <f t="shared" ca="1" si="478"/>
        <v>56.363346821677183</v>
      </c>
      <c r="U2501" s="38" t="str">
        <f t="shared" ca="1" si="479"/>
        <v>-</v>
      </c>
      <c r="V2501" s="38"/>
      <c r="W2501" s="38"/>
    </row>
    <row r="2502" spans="1:23" x14ac:dyDescent="0.35">
      <c r="A2502" s="2" t="str">
        <f>BASE_NOTAS[[#This Row],[Sigla]]&amp;BASE_NOTAS[[#This Row],[CÓDIGO]]</f>
        <v>PRPM_VC</v>
      </c>
      <c r="B2502" s="2" t="s">
        <v>200</v>
      </c>
      <c r="C2502" s="4" t="s">
        <v>491</v>
      </c>
      <c r="D2502" s="2" t="s">
        <v>492</v>
      </c>
      <c r="E2502" s="38">
        <v>70.49257178006107</v>
      </c>
      <c r="F2502" s="2" t="s">
        <v>611</v>
      </c>
      <c r="G2502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65.701272432956458</v>
      </c>
      <c r="H250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02" s="38" t="str">
        <f t="shared" ca="1" si="468"/>
        <v>-</v>
      </c>
      <c r="K2502" s="38" t="str">
        <f t="shared" ca="1" si="469"/>
        <v>-</v>
      </c>
      <c r="L2502" s="38" t="str">
        <f t="shared" ca="1" si="470"/>
        <v>-</v>
      </c>
      <c r="M2502" s="38" t="str">
        <f t="shared" ca="1" si="471"/>
        <v>-</v>
      </c>
      <c r="N2502" s="38" t="str">
        <f t="shared" ca="1" si="472"/>
        <v>-</v>
      </c>
      <c r="O2502" s="38" t="str">
        <f t="shared" ca="1" si="473"/>
        <v>-</v>
      </c>
      <c r="P2502" s="38" t="str">
        <f t="shared" ca="1" si="474"/>
        <v>-</v>
      </c>
      <c r="Q2502" s="38">
        <f t="shared" ca="1" si="475"/>
        <v>0</v>
      </c>
      <c r="R2502" s="38">
        <f t="shared" ca="1" si="476"/>
        <v>72.51679500225373</v>
      </c>
      <c r="S2502" s="38">
        <f t="shared" ca="1" si="477"/>
        <v>70.49257178006107</v>
      </c>
      <c r="T2502" s="38">
        <f t="shared" ca="1" si="478"/>
        <v>65.701272432956458</v>
      </c>
      <c r="U2502" s="38" t="str">
        <f t="shared" ca="1" si="479"/>
        <v>-</v>
      </c>
      <c r="V2502" s="38"/>
      <c r="W2502" s="38"/>
    </row>
    <row r="2503" spans="1:23" x14ac:dyDescent="0.35">
      <c r="A2503" s="2" t="str">
        <f>BASE_NOTAS[[#This Row],[Sigla]]&amp;BASE_NOTAS[[#This Row],[CÓDIGO]]</f>
        <v>PEPM_VC</v>
      </c>
      <c r="B2503" s="2" t="s">
        <v>198</v>
      </c>
      <c r="C2503" s="4" t="s">
        <v>491</v>
      </c>
      <c r="D2503" s="2" t="s">
        <v>492</v>
      </c>
      <c r="E2503" s="38">
        <v>31.4158811938049</v>
      </c>
      <c r="F2503" s="2" t="s">
        <v>611</v>
      </c>
      <c r="G2503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29.818450428545557</v>
      </c>
      <c r="H250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03" s="38" t="str">
        <f t="shared" ca="1" si="468"/>
        <v>-</v>
      </c>
      <c r="K2503" s="38" t="str">
        <f t="shared" ca="1" si="469"/>
        <v>-</v>
      </c>
      <c r="L2503" s="38" t="str">
        <f t="shared" ca="1" si="470"/>
        <v>-</v>
      </c>
      <c r="M2503" s="38" t="str">
        <f t="shared" ca="1" si="471"/>
        <v>-</v>
      </c>
      <c r="N2503" s="38" t="str">
        <f t="shared" ca="1" si="472"/>
        <v>-</v>
      </c>
      <c r="O2503" s="38" t="str">
        <f t="shared" ca="1" si="473"/>
        <v>-</v>
      </c>
      <c r="P2503" s="38" t="str">
        <f t="shared" ca="1" si="474"/>
        <v>-</v>
      </c>
      <c r="Q2503" s="38">
        <f t="shared" ca="1" si="475"/>
        <v>42.083279837621561</v>
      </c>
      <c r="R2503" s="38">
        <f t="shared" ca="1" si="476"/>
        <v>32.738823815823032</v>
      </c>
      <c r="S2503" s="38">
        <f t="shared" ca="1" si="477"/>
        <v>31.4158811938049</v>
      </c>
      <c r="T2503" s="38">
        <f t="shared" ca="1" si="478"/>
        <v>29.818450428545557</v>
      </c>
      <c r="U2503" s="38" t="str">
        <f t="shared" ca="1" si="479"/>
        <v>-</v>
      </c>
      <c r="V2503" s="38"/>
      <c r="W2503" s="38"/>
    </row>
    <row r="2504" spans="1:23" x14ac:dyDescent="0.35">
      <c r="A2504" s="2" t="str">
        <f>BASE_NOTAS[[#This Row],[Sigla]]&amp;BASE_NOTAS[[#This Row],[CÓDIGO]]</f>
        <v>PIPM_VC</v>
      </c>
      <c r="B2504" s="2" t="s">
        <v>199</v>
      </c>
      <c r="C2504" s="4" t="s">
        <v>491</v>
      </c>
      <c r="D2504" s="2" t="s">
        <v>492</v>
      </c>
      <c r="E2504" s="38">
        <v>65.066066666900909</v>
      </c>
      <c r="F2504" s="2" t="s">
        <v>611</v>
      </c>
      <c r="G2504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65.139923511679712</v>
      </c>
      <c r="H250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04" s="38" t="str">
        <f t="shared" ca="1" si="468"/>
        <v>-</v>
      </c>
      <c r="K2504" s="38" t="str">
        <f t="shared" ca="1" si="469"/>
        <v>-</v>
      </c>
      <c r="L2504" s="38" t="str">
        <f t="shared" ca="1" si="470"/>
        <v>-</v>
      </c>
      <c r="M2504" s="38" t="str">
        <f t="shared" ca="1" si="471"/>
        <v>-</v>
      </c>
      <c r="N2504" s="38" t="str">
        <f t="shared" ca="1" si="472"/>
        <v>-</v>
      </c>
      <c r="O2504" s="38" t="str">
        <f t="shared" ca="1" si="473"/>
        <v>-</v>
      </c>
      <c r="P2504" s="38" t="str">
        <f t="shared" ca="1" si="474"/>
        <v>-</v>
      </c>
      <c r="Q2504" s="38">
        <f t="shared" ca="1" si="475"/>
        <v>56.516446408536893</v>
      </c>
      <c r="R2504" s="38">
        <f t="shared" ca="1" si="476"/>
        <v>57.976671778719023</v>
      </c>
      <c r="S2504" s="38">
        <f t="shared" ca="1" si="477"/>
        <v>65.066066666900909</v>
      </c>
      <c r="T2504" s="38">
        <f t="shared" ca="1" si="478"/>
        <v>65.139923511679712</v>
      </c>
      <c r="U2504" s="38" t="str">
        <f t="shared" ca="1" si="479"/>
        <v>-</v>
      </c>
      <c r="V2504" s="38"/>
      <c r="W2504" s="38"/>
    </row>
    <row r="2505" spans="1:23" x14ac:dyDescent="0.35">
      <c r="A2505" s="2" t="str">
        <f>BASE_NOTAS[[#This Row],[Sigla]]&amp;BASE_NOTAS[[#This Row],[CÓDIGO]]</f>
        <v>RJPM_VC</v>
      </c>
      <c r="B2505" s="2" t="s">
        <v>201</v>
      </c>
      <c r="C2505" s="4" t="s">
        <v>491</v>
      </c>
      <c r="D2505" s="2" t="s">
        <v>492</v>
      </c>
      <c r="E2505" s="38">
        <v>0</v>
      </c>
      <c r="F2505" s="2" t="s">
        <v>611</v>
      </c>
      <c r="G2505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250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05" s="38" t="str">
        <f t="shared" ca="1" si="468"/>
        <v>-</v>
      </c>
      <c r="K2505" s="38" t="str">
        <f t="shared" ca="1" si="469"/>
        <v>-</v>
      </c>
      <c r="L2505" s="38" t="str">
        <f t="shared" ca="1" si="470"/>
        <v>-</v>
      </c>
      <c r="M2505" s="38" t="str">
        <f t="shared" ca="1" si="471"/>
        <v>-</v>
      </c>
      <c r="N2505" s="38" t="str">
        <f t="shared" ca="1" si="472"/>
        <v>-</v>
      </c>
      <c r="O2505" s="38" t="str">
        <f t="shared" ca="1" si="473"/>
        <v>-</v>
      </c>
      <c r="P2505" s="38" t="str">
        <f t="shared" ca="1" si="474"/>
        <v>-</v>
      </c>
      <c r="Q2505" s="38">
        <f t="shared" ca="1" si="475"/>
        <v>34.912572044813558</v>
      </c>
      <c r="R2505" s="38">
        <f t="shared" ca="1" si="476"/>
        <v>12.704076320962129</v>
      </c>
      <c r="S2505" s="38">
        <f t="shared" ca="1" si="477"/>
        <v>0</v>
      </c>
      <c r="T2505" s="38">
        <f t="shared" ca="1" si="478"/>
        <v>0</v>
      </c>
      <c r="U2505" s="38" t="str">
        <f t="shared" ca="1" si="479"/>
        <v>-</v>
      </c>
      <c r="V2505" s="38"/>
      <c r="W2505" s="38"/>
    </row>
    <row r="2506" spans="1:23" x14ac:dyDescent="0.35">
      <c r="A2506" s="2" t="str">
        <f>BASE_NOTAS[[#This Row],[Sigla]]&amp;BASE_NOTAS[[#This Row],[CÓDIGO]]</f>
        <v>RNPM_VC</v>
      </c>
      <c r="B2506" s="2" t="s">
        <v>202</v>
      </c>
      <c r="C2506" s="4" t="s">
        <v>491</v>
      </c>
      <c r="D2506" s="2" t="s">
        <v>492</v>
      </c>
      <c r="E2506" s="38">
        <v>41.855442773808591</v>
      </c>
      <c r="F2506" s="2" t="s">
        <v>611</v>
      </c>
      <c r="G2506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40.432357830007859</v>
      </c>
      <c r="H250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06" s="38" t="str">
        <f t="shared" ca="1" si="468"/>
        <v>-</v>
      </c>
      <c r="K2506" s="38" t="str">
        <f t="shared" ca="1" si="469"/>
        <v>-</v>
      </c>
      <c r="L2506" s="38" t="str">
        <f t="shared" ca="1" si="470"/>
        <v>-</v>
      </c>
      <c r="M2506" s="38" t="str">
        <f t="shared" ca="1" si="471"/>
        <v>-</v>
      </c>
      <c r="N2506" s="38" t="str">
        <f t="shared" ca="1" si="472"/>
        <v>-</v>
      </c>
      <c r="O2506" s="38" t="str">
        <f t="shared" ca="1" si="473"/>
        <v>-</v>
      </c>
      <c r="P2506" s="38" t="str">
        <f t="shared" ca="1" si="474"/>
        <v>-</v>
      </c>
      <c r="Q2506" s="38">
        <f t="shared" ca="1" si="475"/>
        <v>53.623878330178911</v>
      </c>
      <c r="R2506" s="38">
        <f t="shared" ca="1" si="476"/>
        <v>46.790564175965891</v>
      </c>
      <c r="S2506" s="38">
        <f t="shared" ca="1" si="477"/>
        <v>41.855442773808591</v>
      </c>
      <c r="T2506" s="38">
        <f t="shared" ca="1" si="478"/>
        <v>40.432357830007859</v>
      </c>
      <c r="U2506" s="38" t="str">
        <f t="shared" ca="1" si="479"/>
        <v>-</v>
      </c>
      <c r="V2506" s="38"/>
      <c r="W2506" s="38"/>
    </row>
    <row r="2507" spans="1:23" x14ac:dyDescent="0.35">
      <c r="A2507" s="2" t="str">
        <f>BASE_NOTAS[[#This Row],[Sigla]]&amp;BASE_NOTAS[[#This Row],[CÓDIGO]]</f>
        <v>RSPM_VC</v>
      </c>
      <c r="B2507" s="2" t="s">
        <v>205</v>
      </c>
      <c r="C2507" s="4" t="s">
        <v>491</v>
      </c>
      <c r="D2507" s="2" t="s">
        <v>492</v>
      </c>
      <c r="E2507" s="38">
        <v>70.514530928827156</v>
      </c>
      <c r="F2507" s="2" t="s">
        <v>611</v>
      </c>
      <c r="G2507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65.812103866915919</v>
      </c>
      <c r="H250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07" s="38" t="str">
        <f t="shared" ca="1" si="468"/>
        <v>-</v>
      </c>
      <c r="K2507" s="38" t="str">
        <f t="shared" ca="1" si="469"/>
        <v>-</v>
      </c>
      <c r="L2507" s="38" t="str">
        <f t="shared" ca="1" si="470"/>
        <v>-</v>
      </c>
      <c r="M2507" s="38" t="str">
        <f t="shared" ca="1" si="471"/>
        <v>-</v>
      </c>
      <c r="N2507" s="38" t="str">
        <f t="shared" ca="1" si="472"/>
        <v>-</v>
      </c>
      <c r="O2507" s="38" t="str">
        <f t="shared" ca="1" si="473"/>
        <v>-</v>
      </c>
      <c r="P2507" s="38" t="str">
        <f t="shared" ca="1" si="474"/>
        <v>-</v>
      </c>
      <c r="Q2507" s="38">
        <f t="shared" ca="1" si="475"/>
        <v>62.360412040040103</v>
      </c>
      <c r="R2507" s="38">
        <f t="shared" ca="1" si="476"/>
        <v>53.894300182897972</v>
      </c>
      <c r="S2507" s="38">
        <f t="shared" ca="1" si="477"/>
        <v>70.514530928827156</v>
      </c>
      <c r="T2507" s="38">
        <f t="shared" ca="1" si="478"/>
        <v>65.812103866915919</v>
      </c>
      <c r="U2507" s="38" t="str">
        <f t="shared" ca="1" si="479"/>
        <v>-</v>
      </c>
      <c r="V2507" s="38"/>
      <c r="W2507" s="38"/>
    </row>
    <row r="2508" spans="1:23" x14ac:dyDescent="0.35">
      <c r="A2508" s="2" t="str">
        <f>BASE_NOTAS[[#This Row],[Sigla]]&amp;BASE_NOTAS[[#This Row],[CÓDIGO]]</f>
        <v>ROPM_VC</v>
      </c>
      <c r="B2508" s="2" t="s">
        <v>203</v>
      </c>
      <c r="C2508" s="4" t="s">
        <v>491</v>
      </c>
      <c r="D2508" s="2" t="s">
        <v>492</v>
      </c>
      <c r="E2508" s="38">
        <v>83.955438690604296</v>
      </c>
      <c r="F2508" s="2" t="s">
        <v>611</v>
      </c>
      <c r="G2508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67.131261795453753</v>
      </c>
      <c r="H250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08" s="38" t="str">
        <f t="shared" ca="1" si="468"/>
        <v>-</v>
      </c>
      <c r="K2508" s="38" t="str">
        <f t="shared" ca="1" si="469"/>
        <v>-</v>
      </c>
      <c r="L2508" s="38" t="str">
        <f t="shared" ca="1" si="470"/>
        <v>-</v>
      </c>
      <c r="M2508" s="38" t="str">
        <f t="shared" ca="1" si="471"/>
        <v>-</v>
      </c>
      <c r="N2508" s="38" t="str">
        <f t="shared" ca="1" si="472"/>
        <v>-</v>
      </c>
      <c r="O2508" s="38" t="str">
        <f t="shared" ca="1" si="473"/>
        <v>-</v>
      </c>
      <c r="P2508" s="38" t="str">
        <f t="shared" ca="1" si="474"/>
        <v>-</v>
      </c>
      <c r="Q2508" s="38">
        <f t="shared" ca="1" si="475"/>
        <v>75.603009752536579</v>
      </c>
      <c r="R2508" s="38">
        <f t="shared" ca="1" si="476"/>
        <v>82.330004539906213</v>
      </c>
      <c r="S2508" s="38">
        <f t="shared" ca="1" si="477"/>
        <v>83.955438690604296</v>
      </c>
      <c r="T2508" s="38">
        <f t="shared" ca="1" si="478"/>
        <v>67.131261795453753</v>
      </c>
      <c r="U2508" s="38" t="str">
        <f t="shared" ca="1" si="479"/>
        <v>-</v>
      </c>
      <c r="V2508" s="38"/>
      <c r="W2508" s="38"/>
    </row>
    <row r="2509" spans="1:23" x14ac:dyDescent="0.35">
      <c r="A2509" s="2" t="str">
        <f>BASE_NOTAS[[#This Row],[Sigla]]&amp;BASE_NOTAS[[#This Row],[CÓDIGO]]</f>
        <v>RRPM_VC</v>
      </c>
      <c r="B2509" s="2" t="s">
        <v>204</v>
      </c>
      <c r="C2509" s="4" t="s">
        <v>491</v>
      </c>
      <c r="D2509" s="2" t="s">
        <v>492</v>
      </c>
      <c r="E2509" s="38">
        <v>39.60734434746437</v>
      </c>
      <c r="F2509" s="2" t="s">
        <v>611</v>
      </c>
      <c r="G2509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31.995549123709317</v>
      </c>
      <c r="H250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09" s="38" t="str">
        <f t="shared" ca="1" si="468"/>
        <v>-</v>
      </c>
      <c r="K2509" s="38" t="str">
        <f t="shared" ca="1" si="469"/>
        <v>-</v>
      </c>
      <c r="L2509" s="38" t="str">
        <f t="shared" ca="1" si="470"/>
        <v>-</v>
      </c>
      <c r="M2509" s="38" t="str">
        <f t="shared" ca="1" si="471"/>
        <v>-</v>
      </c>
      <c r="N2509" s="38" t="str">
        <f t="shared" ca="1" si="472"/>
        <v>-</v>
      </c>
      <c r="O2509" s="38" t="str">
        <f t="shared" ca="1" si="473"/>
        <v>-</v>
      </c>
      <c r="P2509" s="38" t="str">
        <f t="shared" ca="1" si="474"/>
        <v>-</v>
      </c>
      <c r="Q2509" s="38">
        <f t="shared" ca="1" si="475"/>
        <v>41.398633259352948</v>
      </c>
      <c r="R2509" s="38">
        <f t="shared" ca="1" si="476"/>
        <v>37.046660046445169</v>
      </c>
      <c r="S2509" s="38">
        <f t="shared" ca="1" si="477"/>
        <v>39.60734434746437</v>
      </c>
      <c r="T2509" s="38">
        <f t="shared" ca="1" si="478"/>
        <v>31.995549123709317</v>
      </c>
      <c r="U2509" s="38" t="str">
        <f t="shared" ca="1" si="479"/>
        <v>-</v>
      </c>
      <c r="V2509" s="38"/>
      <c r="W2509" s="38"/>
    </row>
    <row r="2510" spans="1:23" x14ac:dyDescent="0.35">
      <c r="A2510" s="2" t="str">
        <f>BASE_NOTAS[[#This Row],[Sigla]]&amp;BASE_NOTAS[[#This Row],[CÓDIGO]]</f>
        <v>SCPM_VC</v>
      </c>
      <c r="B2510" s="2" t="s">
        <v>194</v>
      </c>
      <c r="C2510" s="4" t="s">
        <v>491</v>
      </c>
      <c r="D2510" s="2" t="s">
        <v>492</v>
      </c>
      <c r="E2510" s="38">
        <v>63.995259477241575</v>
      </c>
      <c r="F2510" s="2" t="s">
        <v>611</v>
      </c>
      <c r="G2510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54.975802750956106</v>
      </c>
      <c r="H251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10" s="38" t="str">
        <f t="shared" ca="1" si="468"/>
        <v>-</v>
      </c>
      <c r="K2510" s="38" t="str">
        <f t="shared" ca="1" si="469"/>
        <v>-</v>
      </c>
      <c r="L2510" s="38" t="str">
        <f t="shared" ca="1" si="470"/>
        <v>-</v>
      </c>
      <c r="M2510" s="38" t="str">
        <f t="shared" ca="1" si="471"/>
        <v>-</v>
      </c>
      <c r="N2510" s="38" t="str">
        <f t="shared" ca="1" si="472"/>
        <v>-</v>
      </c>
      <c r="O2510" s="38" t="str">
        <f t="shared" ca="1" si="473"/>
        <v>-</v>
      </c>
      <c r="P2510" s="38" t="str">
        <f t="shared" ca="1" si="474"/>
        <v>-</v>
      </c>
      <c r="Q2510" s="38">
        <f t="shared" ca="1" si="475"/>
        <v>68.697310064976563</v>
      </c>
      <c r="R2510" s="38">
        <f t="shared" ca="1" si="476"/>
        <v>62.065461858953419</v>
      </c>
      <c r="S2510" s="38">
        <f t="shared" ca="1" si="477"/>
        <v>63.995259477241575</v>
      </c>
      <c r="T2510" s="38">
        <f t="shared" ca="1" si="478"/>
        <v>54.975802750956106</v>
      </c>
      <c r="U2510" s="38" t="str">
        <f t="shared" ca="1" si="479"/>
        <v>-</v>
      </c>
      <c r="V2510" s="38"/>
      <c r="W2510" s="38"/>
    </row>
    <row r="2511" spans="1:23" x14ac:dyDescent="0.35">
      <c r="A2511" s="2" t="str">
        <f>BASE_NOTAS[[#This Row],[Sigla]]&amp;BASE_NOTAS[[#This Row],[CÓDIGO]]</f>
        <v>SPPM_VC</v>
      </c>
      <c r="B2511" s="2" t="s">
        <v>186</v>
      </c>
      <c r="C2511" s="4" t="s">
        <v>491</v>
      </c>
      <c r="D2511" s="2" t="s">
        <v>492</v>
      </c>
      <c r="E2511" s="38">
        <v>33.326172439096332</v>
      </c>
      <c r="F2511" s="2" t="s">
        <v>611</v>
      </c>
      <c r="G2511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29.786280398014007</v>
      </c>
      <c r="H251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11" s="38" t="str">
        <f t="shared" ca="1" si="468"/>
        <v>-</v>
      </c>
      <c r="K2511" s="38" t="str">
        <f t="shared" ca="1" si="469"/>
        <v>-</v>
      </c>
      <c r="L2511" s="38" t="str">
        <f t="shared" ca="1" si="470"/>
        <v>-</v>
      </c>
      <c r="M2511" s="38" t="str">
        <f t="shared" ca="1" si="471"/>
        <v>-</v>
      </c>
      <c r="N2511" s="38" t="str">
        <f t="shared" ca="1" si="472"/>
        <v>-</v>
      </c>
      <c r="O2511" s="38" t="str">
        <f t="shared" ca="1" si="473"/>
        <v>-</v>
      </c>
      <c r="P2511" s="38" t="str">
        <f t="shared" ca="1" si="474"/>
        <v>-</v>
      </c>
      <c r="Q2511" s="38">
        <f t="shared" ca="1" si="475"/>
        <v>44.245602821593202</v>
      </c>
      <c r="R2511" s="38">
        <f t="shared" ca="1" si="476"/>
        <v>36.793814656838173</v>
      </c>
      <c r="S2511" s="38">
        <f t="shared" ca="1" si="477"/>
        <v>33.326172439096332</v>
      </c>
      <c r="T2511" s="38">
        <f t="shared" ca="1" si="478"/>
        <v>29.786280398014007</v>
      </c>
      <c r="U2511" s="38" t="str">
        <f t="shared" ca="1" si="479"/>
        <v>-</v>
      </c>
      <c r="V2511" s="38"/>
      <c r="W2511" s="38"/>
    </row>
    <row r="2512" spans="1:23" x14ac:dyDescent="0.35">
      <c r="A2512" s="2" t="str">
        <f>BASE_NOTAS[[#This Row],[Sigla]]&amp;BASE_NOTAS[[#This Row],[CÓDIGO]]</f>
        <v>SEPM_VC</v>
      </c>
      <c r="B2512" s="2" t="s">
        <v>206</v>
      </c>
      <c r="C2512" s="4" t="s">
        <v>491</v>
      </c>
      <c r="D2512" s="2" t="s">
        <v>492</v>
      </c>
      <c r="E2512" s="38">
        <v>49.01915139798129</v>
      </c>
      <c r="F2512" s="2" t="s">
        <v>611</v>
      </c>
      <c r="G2512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50.127967460942813</v>
      </c>
      <c r="H251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12" s="38" t="str">
        <f t="shared" ca="1" si="468"/>
        <v>-</v>
      </c>
      <c r="K2512" s="38" t="str">
        <f t="shared" ca="1" si="469"/>
        <v>-</v>
      </c>
      <c r="L2512" s="38" t="str">
        <f t="shared" ca="1" si="470"/>
        <v>-</v>
      </c>
      <c r="M2512" s="38" t="str">
        <f t="shared" ca="1" si="471"/>
        <v>-</v>
      </c>
      <c r="N2512" s="38" t="str">
        <f t="shared" ca="1" si="472"/>
        <v>-</v>
      </c>
      <c r="O2512" s="38" t="str">
        <f t="shared" ca="1" si="473"/>
        <v>-</v>
      </c>
      <c r="P2512" s="38" t="str">
        <f t="shared" ca="1" si="474"/>
        <v>-</v>
      </c>
      <c r="Q2512" s="38">
        <f t="shared" ca="1" si="475"/>
        <v>50.824077627184181</v>
      </c>
      <c r="R2512" s="38">
        <f t="shared" ca="1" si="476"/>
        <v>47.538504545129655</v>
      </c>
      <c r="S2512" s="38">
        <f t="shared" ca="1" si="477"/>
        <v>49.01915139798129</v>
      </c>
      <c r="T2512" s="38">
        <f t="shared" ca="1" si="478"/>
        <v>50.127967460942813</v>
      </c>
      <c r="U2512" s="38" t="str">
        <f t="shared" ca="1" si="479"/>
        <v>-</v>
      </c>
      <c r="V2512" s="38"/>
      <c r="W2512" s="38"/>
    </row>
    <row r="2513" spans="1:23" x14ac:dyDescent="0.35">
      <c r="A2513" s="2" t="str">
        <f>BASE_NOTAS[[#This Row],[Sigla]]&amp;BASE_NOTAS[[#This Row],[CÓDIGO]]</f>
        <v>TOPM_VC</v>
      </c>
      <c r="B2513" s="2" t="s">
        <v>185</v>
      </c>
      <c r="C2513" s="4" t="s">
        <v>491</v>
      </c>
      <c r="D2513" s="2" t="s">
        <v>492</v>
      </c>
      <c r="E2513" s="38">
        <v>77.305774430306826</v>
      </c>
      <c r="F2513" s="2" t="s">
        <v>611</v>
      </c>
      <c r="G2513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73.886824463100353</v>
      </c>
      <c r="H251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13" s="38" t="str">
        <f t="shared" ca="1" si="468"/>
        <v>-</v>
      </c>
      <c r="K2513" s="38" t="str">
        <f t="shared" ca="1" si="469"/>
        <v>-</v>
      </c>
      <c r="L2513" s="38" t="str">
        <f t="shared" ca="1" si="470"/>
        <v>-</v>
      </c>
      <c r="M2513" s="38" t="str">
        <f t="shared" ca="1" si="471"/>
        <v>-</v>
      </c>
      <c r="N2513" s="38" t="str">
        <f t="shared" ca="1" si="472"/>
        <v>-</v>
      </c>
      <c r="O2513" s="38" t="str">
        <f t="shared" ca="1" si="473"/>
        <v>-</v>
      </c>
      <c r="P2513" s="38" t="str">
        <f t="shared" ca="1" si="474"/>
        <v>-</v>
      </c>
      <c r="Q2513" s="38">
        <f t="shared" ca="1" si="475"/>
        <v>67.77169692968117</v>
      </c>
      <c r="R2513" s="38">
        <f t="shared" ca="1" si="476"/>
        <v>65.690418600997887</v>
      </c>
      <c r="S2513" s="38">
        <f t="shared" ca="1" si="477"/>
        <v>77.305774430306826</v>
      </c>
      <c r="T2513" s="38">
        <f t="shared" ca="1" si="478"/>
        <v>73.886824463100353</v>
      </c>
      <c r="U2513" s="38" t="str">
        <f t="shared" ca="1" si="479"/>
        <v>-</v>
      </c>
      <c r="V2513" s="38"/>
      <c r="W2513" s="38"/>
    </row>
    <row r="2514" spans="1:23" x14ac:dyDescent="0.35">
      <c r="A2514" s="2" t="str">
        <f>BASE_NOTAS[[#This Row],[Sigla]]&amp;BASE_NOTAS[[#This Row],[CÓDIGO]]</f>
        <v>ACPM_IN</v>
      </c>
      <c r="B2514" s="2" t="s">
        <v>156</v>
      </c>
      <c r="C2514" s="4" t="s">
        <v>493</v>
      </c>
      <c r="D2514" s="2" t="s">
        <v>494</v>
      </c>
      <c r="E2514" s="38">
        <v>63.884765013401292</v>
      </c>
      <c r="F2514" s="2" t="s">
        <v>611</v>
      </c>
      <c r="G2514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60.073232039643933</v>
      </c>
      <c r="H251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14" s="38" t="str">
        <f t="shared" ca="1" si="468"/>
        <v>-</v>
      </c>
      <c r="K2514" s="38" t="str">
        <f t="shared" ca="1" si="469"/>
        <v>-</v>
      </c>
      <c r="L2514" s="38" t="str">
        <f t="shared" ca="1" si="470"/>
        <v>-</v>
      </c>
      <c r="M2514" s="38" t="str">
        <f t="shared" ca="1" si="471"/>
        <v>-</v>
      </c>
      <c r="N2514" s="38" t="str">
        <f t="shared" ca="1" si="472"/>
        <v>-</v>
      </c>
      <c r="O2514" s="38" t="str">
        <f t="shared" ca="1" si="473"/>
        <v>-</v>
      </c>
      <c r="P2514" s="38" t="str">
        <f t="shared" ca="1" si="474"/>
        <v>-</v>
      </c>
      <c r="Q2514" s="38">
        <f t="shared" ca="1" si="475"/>
        <v>54.196091447817977</v>
      </c>
      <c r="R2514" s="38">
        <f t="shared" ca="1" si="476"/>
        <v>54.159415359492471</v>
      </c>
      <c r="S2514" s="38">
        <f t="shared" ca="1" si="477"/>
        <v>63.884765013401292</v>
      </c>
      <c r="T2514" s="38">
        <f t="shared" ca="1" si="478"/>
        <v>60.073232039643933</v>
      </c>
      <c r="U2514" s="38" t="str">
        <f t="shared" ca="1" si="479"/>
        <v>-</v>
      </c>
      <c r="V2514" s="38"/>
      <c r="W2514" s="38"/>
    </row>
    <row r="2515" spans="1:23" x14ac:dyDescent="0.35">
      <c r="A2515" s="2" t="str">
        <f>BASE_NOTAS[[#This Row],[Sigla]]&amp;BASE_NOTAS[[#This Row],[CÓDIGO]]</f>
        <v>ALPM_IN</v>
      </c>
      <c r="B2515" s="2" t="s">
        <v>157</v>
      </c>
      <c r="C2515" s="4" t="s">
        <v>493</v>
      </c>
      <c r="D2515" s="2" t="s">
        <v>494</v>
      </c>
      <c r="E2515" s="38">
        <v>66.466913716066017</v>
      </c>
      <c r="F2515" s="2" t="s">
        <v>611</v>
      </c>
      <c r="G2515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62.598569827925822</v>
      </c>
      <c r="H251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15" s="38" t="str">
        <f t="shared" ca="1" si="468"/>
        <v>-</v>
      </c>
      <c r="K2515" s="38" t="str">
        <f t="shared" ca="1" si="469"/>
        <v>-</v>
      </c>
      <c r="L2515" s="38" t="str">
        <f t="shared" ca="1" si="470"/>
        <v>-</v>
      </c>
      <c r="M2515" s="38" t="str">
        <f t="shared" ca="1" si="471"/>
        <v>-</v>
      </c>
      <c r="N2515" s="38" t="str">
        <f t="shared" ca="1" si="472"/>
        <v>-</v>
      </c>
      <c r="O2515" s="38" t="str">
        <f t="shared" ca="1" si="473"/>
        <v>-</v>
      </c>
      <c r="P2515" s="38" t="str">
        <f t="shared" ca="1" si="474"/>
        <v>-</v>
      </c>
      <c r="Q2515" s="38">
        <f t="shared" ca="1" si="475"/>
        <v>83.825036852685656</v>
      </c>
      <c r="R2515" s="38">
        <f t="shared" ca="1" si="476"/>
        <v>74.041070959412636</v>
      </c>
      <c r="S2515" s="38">
        <f t="shared" ca="1" si="477"/>
        <v>66.466913716066017</v>
      </c>
      <c r="T2515" s="38">
        <f t="shared" ca="1" si="478"/>
        <v>62.598569827925822</v>
      </c>
      <c r="U2515" s="38" t="str">
        <f t="shared" ca="1" si="479"/>
        <v>-</v>
      </c>
      <c r="V2515" s="38"/>
      <c r="W2515" s="38"/>
    </row>
    <row r="2516" spans="1:23" x14ac:dyDescent="0.35">
      <c r="A2516" s="2" t="str">
        <f>BASE_NOTAS[[#This Row],[Sigla]]&amp;BASE_NOTAS[[#This Row],[CÓDIGO]]</f>
        <v>APPM_IN</v>
      </c>
      <c r="B2516" s="2" t="s">
        <v>184</v>
      </c>
      <c r="C2516" s="4" t="s">
        <v>493</v>
      </c>
      <c r="D2516" s="2" t="s">
        <v>494</v>
      </c>
      <c r="E2516" s="38">
        <v>0</v>
      </c>
      <c r="F2516" s="2" t="s">
        <v>611</v>
      </c>
      <c r="G2516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251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16" s="38" t="str">
        <f t="shared" ca="1" si="468"/>
        <v>-</v>
      </c>
      <c r="K2516" s="38" t="str">
        <f t="shared" ca="1" si="469"/>
        <v>-</v>
      </c>
      <c r="L2516" s="38" t="str">
        <f t="shared" ca="1" si="470"/>
        <v>-</v>
      </c>
      <c r="M2516" s="38" t="str">
        <f t="shared" ca="1" si="471"/>
        <v>-</v>
      </c>
      <c r="N2516" s="38" t="str">
        <f t="shared" ca="1" si="472"/>
        <v>-</v>
      </c>
      <c r="O2516" s="38" t="str">
        <f t="shared" ca="1" si="473"/>
        <v>-</v>
      </c>
      <c r="P2516" s="38" t="str">
        <f t="shared" ca="1" si="474"/>
        <v>-</v>
      </c>
      <c r="Q2516" s="38">
        <f t="shared" ca="1" si="475"/>
        <v>18.721047467865219</v>
      </c>
      <c r="R2516" s="38">
        <f t="shared" ca="1" si="476"/>
        <v>18.413018798628229</v>
      </c>
      <c r="S2516" s="38">
        <f t="shared" ca="1" si="477"/>
        <v>0</v>
      </c>
      <c r="T2516" s="38">
        <f t="shared" ca="1" si="478"/>
        <v>0</v>
      </c>
      <c r="U2516" s="38" t="str">
        <f t="shared" ca="1" si="479"/>
        <v>-</v>
      </c>
      <c r="V2516" s="38"/>
      <c r="W2516" s="38"/>
    </row>
    <row r="2517" spans="1:23" x14ac:dyDescent="0.35">
      <c r="A2517" s="2" t="str">
        <f>BASE_NOTAS[[#This Row],[Sigla]]&amp;BASE_NOTAS[[#This Row],[CÓDIGO]]</f>
        <v>AMPM_IN</v>
      </c>
      <c r="B2517" s="2" t="s">
        <v>158</v>
      </c>
      <c r="C2517" s="4" t="s">
        <v>493</v>
      </c>
      <c r="D2517" s="2" t="s">
        <v>494</v>
      </c>
      <c r="E2517" s="38">
        <v>39.849146780847924</v>
      </c>
      <c r="F2517" s="2" t="s">
        <v>611</v>
      </c>
      <c r="G2517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34.943494540558021</v>
      </c>
      <c r="H251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17" s="38" t="str">
        <f t="shared" ca="1" si="468"/>
        <v>-</v>
      </c>
      <c r="K2517" s="38" t="str">
        <f t="shared" ca="1" si="469"/>
        <v>-</v>
      </c>
      <c r="L2517" s="38" t="str">
        <f t="shared" ca="1" si="470"/>
        <v>-</v>
      </c>
      <c r="M2517" s="38" t="str">
        <f t="shared" ca="1" si="471"/>
        <v>-</v>
      </c>
      <c r="N2517" s="38" t="str">
        <f t="shared" ca="1" si="472"/>
        <v>-</v>
      </c>
      <c r="O2517" s="38" t="str">
        <f t="shared" ca="1" si="473"/>
        <v>-</v>
      </c>
      <c r="P2517" s="38" t="str">
        <f t="shared" ca="1" si="474"/>
        <v>-</v>
      </c>
      <c r="Q2517" s="38">
        <f t="shared" ca="1" si="475"/>
        <v>11.272834764152492</v>
      </c>
      <c r="R2517" s="38">
        <f t="shared" ca="1" si="476"/>
        <v>17.691254262559525</v>
      </c>
      <c r="S2517" s="38">
        <f t="shared" ca="1" si="477"/>
        <v>39.849146780847924</v>
      </c>
      <c r="T2517" s="38">
        <f t="shared" ca="1" si="478"/>
        <v>34.943494540558021</v>
      </c>
      <c r="U2517" s="38" t="str">
        <f t="shared" ca="1" si="479"/>
        <v>-</v>
      </c>
      <c r="V2517" s="38"/>
      <c r="W2517" s="38"/>
    </row>
    <row r="2518" spans="1:23" x14ac:dyDescent="0.35">
      <c r="A2518" s="2" t="str">
        <f>BASE_NOTAS[[#This Row],[Sigla]]&amp;BASE_NOTAS[[#This Row],[CÓDIGO]]</f>
        <v>BAPM_IN</v>
      </c>
      <c r="B2518" s="2" t="s">
        <v>187</v>
      </c>
      <c r="C2518" s="4" t="s">
        <v>493</v>
      </c>
      <c r="D2518" s="2" t="s">
        <v>494</v>
      </c>
      <c r="E2518" s="38">
        <v>78.705191905156525</v>
      </c>
      <c r="F2518" s="2" t="s">
        <v>611</v>
      </c>
      <c r="G2518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78.378681363247267</v>
      </c>
      <c r="H251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18" s="38" t="str">
        <f t="shared" ca="1" si="468"/>
        <v>-</v>
      </c>
      <c r="K2518" s="38" t="str">
        <f t="shared" ca="1" si="469"/>
        <v>-</v>
      </c>
      <c r="L2518" s="38" t="str">
        <f t="shared" ca="1" si="470"/>
        <v>-</v>
      </c>
      <c r="M2518" s="38" t="str">
        <f t="shared" ca="1" si="471"/>
        <v>-</v>
      </c>
      <c r="N2518" s="38" t="str">
        <f t="shared" ca="1" si="472"/>
        <v>-</v>
      </c>
      <c r="O2518" s="38" t="str">
        <f t="shared" ca="1" si="473"/>
        <v>-</v>
      </c>
      <c r="P2518" s="38" t="str">
        <f t="shared" ca="1" si="474"/>
        <v>-</v>
      </c>
      <c r="Q2518" s="38">
        <f t="shared" ca="1" si="475"/>
        <v>79.412829366839603</v>
      </c>
      <c r="R2518" s="38">
        <f t="shared" ca="1" si="476"/>
        <v>76.802400537597393</v>
      </c>
      <c r="S2518" s="38">
        <f t="shared" ca="1" si="477"/>
        <v>78.705191905156525</v>
      </c>
      <c r="T2518" s="38">
        <f t="shared" ca="1" si="478"/>
        <v>78.378681363247267</v>
      </c>
      <c r="U2518" s="38" t="str">
        <f t="shared" ca="1" si="479"/>
        <v>-</v>
      </c>
      <c r="V2518" s="38"/>
      <c r="W2518" s="38"/>
    </row>
    <row r="2519" spans="1:23" x14ac:dyDescent="0.35">
      <c r="A2519" s="2" t="str">
        <f>BASE_NOTAS[[#This Row],[Sigla]]&amp;BASE_NOTAS[[#This Row],[CÓDIGO]]</f>
        <v>CEPM_IN</v>
      </c>
      <c r="B2519" s="2" t="s">
        <v>188</v>
      </c>
      <c r="C2519" s="4" t="s">
        <v>493</v>
      </c>
      <c r="D2519" s="2" t="s">
        <v>494</v>
      </c>
      <c r="E2519" s="38">
        <v>62.960690331195778</v>
      </c>
      <c r="F2519" s="2" t="s">
        <v>611</v>
      </c>
      <c r="G2519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58.64797251083764</v>
      </c>
      <c r="H251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19" s="38" t="str">
        <f t="shared" ca="1" si="468"/>
        <v>-</v>
      </c>
      <c r="K2519" s="38" t="str">
        <f t="shared" ca="1" si="469"/>
        <v>-</v>
      </c>
      <c r="L2519" s="38" t="str">
        <f t="shared" ca="1" si="470"/>
        <v>-</v>
      </c>
      <c r="M2519" s="38" t="str">
        <f t="shared" ca="1" si="471"/>
        <v>-</v>
      </c>
      <c r="N2519" s="38" t="str">
        <f t="shared" ca="1" si="472"/>
        <v>-</v>
      </c>
      <c r="O2519" s="38" t="str">
        <f t="shared" ca="1" si="473"/>
        <v>-</v>
      </c>
      <c r="P2519" s="38" t="str">
        <f t="shared" ca="1" si="474"/>
        <v>-</v>
      </c>
      <c r="Q2519" s="38">
        <f t="shared" ca="1" si="475"/>
        <v>57.940216281174102</v>
      </c>
      <c r="R2519" s="38">
        <f t="shared" ca="1" si="476"/>
        <v>50.540763017543796</v>
      </c>
      <c r="S2519" s="38">
        <f t="shared" ca="1" si="477"/>
        <v>62.960690331195778</v>
      </c>
      <c r="T2519" s="38">
        <f t="shared" ca="1" si="478"/>
        <v>58.64797251083764</v>
      </c>
      <c r="U2519" s="38" t="str">
        <f t="shared" ca="1" si="479"/>
        <v>-</v>
      </c>
      <c r="V2519" s="38"/>
      <c r="W2519" s="38"/>
    </row>
    <row r="2520" spans="1:23" x14ac:dyDescent="0.35">
      <c r="A2520" s="2" t="str">
        <f>BASE_NOTAS[[#This Row],[Sigla]]&amp;BASE_NOTAS[[#This Row],[CÓDIGO]]</f>
        <v>DFPM_IN</v>
      </c>
      <c r="B2520" s="2" t="s">
        <v>189</v>
      </c>
      <c r="C2520" s="4" t="s">
        <v>493</v>
      </c>
      <c r="D2520" s="2" t="s">
        <v>494</v>
      </c>
      <c r="E2520" s="38">
        <v>20.985342671698731</v>
      </c>
      <c r="F2520" s="2" t="s">
        <v>611</v>
      </c>
      <c r="G2520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18.986399123917863</v>
      </c>
      <c r="H252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20" s="38" t="str">
        <f t="shared" ca="1" si="468"/>
        <v>-</v>
      </c>
      <c r="K2520" s="38" t="str">
        <f t="shared" ca="1" si="469"/>
        <v>-</v>
      </c>
      <c r="L2520" s="38" t="str">
        <f t="shared" ca="1" si="470"/>
        <v>-</v>
      </c>
      <c r="M2520" s="38" t="str">
        <f t="shared" ca="1" si="471"/>
        <v>-</v>
      </c>
      <c r="N2520" s="38" t="str">
        <f t="shared" ca="1" si="472"/>
        <v>-</v>
      </c>
      <c r="O2520" s="38" t="str">
        <f t="shared" ca="1" si="473"/>
        <v>-</v>
      </c>
      <c r="P2520" s="38" t="str">
        <f t="shared" ca="1" si="474"/>
        <v>-</v>
      </c>
      <c r="Q2520" s="38">
        <f t="shared" ca="1" si="475"/>
        <v>14.7942747161824</v>
      </c>
      <c r="R2520" s="38">
        <f t="shared" ca="1" si="476"/>
        <v>15.539547638686983</v>
      </c>
      <c r="S2520" s="38">
        <f t="shared" ca="1" si="477"/>
        <v>20.985342671698731</v>
      </c>
      <c r="T2520" s="38">
        <f t="shared" ca="1" si="478"/>
        <v>18.986399123917863</v>
      </c>
      <c r="U2520" s="38" t="str">
        <f t="shared" ca="1" si="479"/>
        <v>-</v>
      </c>
      <c r="V2520" s="38"/>
      <c r="W2520" s="38"/>
    </row>
    <row r="2521" spans="1:23" x14ac:dyDescent="0.35">
      <c r="A2521" s="2" t="str">
        <f>BASE_NOTAS[[#This Row],[Sigla]]&amp;BASE_NOTAS[[#This Row],[CÓDIGO]]</f>
        <v>ESPM_IN</v>
      </c>
      <c r="B2521" s="2" t="s">
        <v>183</v>
      </c>
      <c r="C2521" s="4" t="s">
        <v>493</v>
      </c>
      <c r="D2521" s="2" t="s">
        <v>494</v>
      </c>
      <c r="E2521" s="38">
        <v>75.531258595822663</v>
      </c>
      <c r="F2521" s="2" t="s">
        <v>611</v>
      </c>
      <c r="G2521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81.400467621367198</v>
      </c>
      <c r="H252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21" s="38" t="str">
        <f t="shared" ca="1" si="468"/>
        <v>-</v>
      </c>
      <c r="K2521" s="38" t="str">
        <f t="shared" ca="1" si="469"/>
        <v>-</v>
      </c>
      <c r="L2521" s="38" t="str">
        <f t="shared" ca="1" si="470"/>
        <v>-</v>
      </c>
      <c r="M2521" s="38" t="str">
        <f t="shared" ca="1" si="471"/>
        <v>-</v>
      </c>
      <c r="N2521" s="38" t="str">
        <f t="shared" ca="1" si="472"/>
        <v>-</v>
      </c>
      <c r="O2521" s="38" t="str">
        <f t="shared" ca="1" si="473"/>
        <v>-</v>
      </c>
      <c r="P2521" s="38" t="str">
        <f t="shared" ca="1" si="474"/>
        <v>-</v>
      </c>
      <c r="Q2521" s="38">
        <f t="shared" ca="1" si="475"/>
        <v>76.618213545887443</v>
      </c>
      <c r="R2521" s="38">
        <f t="shared" ca="1" si="476"/>
        <v>74.138410915370741</v>
      </c>
      <c r="S2521" s="38">
        <f t="shared" ca="1" si="477"/>
        <v>75.531258595822663</v>
      </c>
      <c r="T2521" s="38">
        <f t="shared" ca="1" si="478"/>
        <v>81.400467621367198</v>
      </c>
      <c r="U2521" s="38" t="str">
        <f t="shared" ca="1" si="479"/>
        <v>-</v>
      </c>
      <c r="V2521" s="38"/>
      <c r="W2521" s="38"/>
    </row>
    <row r="2522" spans="1:23" x14ac:dyDescent="0.35">
      <c r="A2522" s="2" t="str">
        <f>BASE_NOTAS[[#This Row],[Sigla]]&amp;BASE_NOTAS[[#This Row],[CÓDIGO]]</f>
        <v>GOPM_IN</v>
      </c>
      <c r="B2522" s="2" t="s">
        <v>190</v>
      </c>
      <c r="C2522" s="4" t="s">
        <v>493</v>
      </c>
      <c r="D2522" s="2" t="s">
        <v>494</v>
      </c>
      <c r="E2522" s="38">
        <v>72.868645842014956</v>
      </c>
      <c r="F2522" s="2" t="s">
        <v>611</v>
      </c>
      <c r="G2522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71.993311658274195</v>
      </c>
      <c r="H252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22" s="38" t="str">
        <f t="shared" ca="1" si="468"/>
        <v>-</v>
      </c>
      <c r="K2522" s="38" t="str">
        <f t="shared" ca="1" si="469"/>
        <v>-</v>
      </c>
      <c r="L2522" s="38" t="str">
        <f t="shared" ca="1" si="470"/>
        <v>-</v>
      </c>
      <c r="M2522" s="38" t="str">
        <f t="shared" ca="1" si="471"/>
        <v>-</v>
      </c>
      <c r="N2522" s="38" t="str">
        <f t="shared" ca="1" si="472"/>
        <v>-</v>
      </c>
      <c r="O2522" s="38" t="str">
        <f t="shared" ca="1" si="473"/>
        <v>-</v>
      </c>
      <c r="P2522" s="38" t="str">
        <f t="shared" ca="1" si="474"/>
        <v>-</v>
      </c>
      <c r="Q2522" s="38">
        <f t="shared" ca="1" si="475"/>
        <v>61.009061943193423</v>
      </c>
      <c r="R2522" s="38">
        <f t="shared" ca="1" si="476"/>
        <v>59.494468098146939</v>
      </c>
      <c r="S2522" s="38">
        <f t="shared" ca="1" si="477"/>
        <v>72.868645842014956</v>
      </c>
      <c r="T2522" s="38">
        <f t="shared" ca="1" si="478"/>
        <v>71.993311658274195</v>
      </c>
      <c r="U2522" s="38" t="str">
        <f t="shared" ca="1" si="479"/>
        <v>-</v>
      </c>
      <c r="V2522" s="38"/>
      <c r="W2522" s="38"/>
    </row>
    <row r="2523" spans="1:23" x14ac:dyDescent="0.35">
      <c r="A2523" s="2" t="str">
        <f>BASE_NOTAS[[#This Row],[Sigla]]&amp;BASE_NOTAS[[#This Row],[CÓDIGO]]</f>
        <v>MAPM_IN</v>
      </c>
      <c r="B2523" s="2" t="s">
        <v>191</v>
      </c>
      <c r="C2523" s="4" t="s">
        <v>493</v>
      </c>
      <c r="D2523" s="2" t="s">
        <v>494</v>
      </c>
      <c r="E2523" s="38">
        <v>73.244437824553316</v>
      </c>
      <c r="F2523" s="2" t="s">
        <v>611</v>
      </c>
      <c r="G2523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71.046559934698607</v>
      </c>
      <c r="H252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23" s="38" t="str">
        <f t="shared" ca="1" si="468"/>
        <v>-</v>
      </c>
      <c r="K2523" s="38" t="str">
        <f t="shared" ca="1" si="469"/>
        <v>-</v>
      </c>
      <c r="L2523" s="38" t="str">
        <f t="shared" ca="1" si="470"/>
        <v>-</v>
      </c>
      <c r="M2523" s="38" t="str">
        <f t="shared" ca="1" si="471"/>
        <v>-</v>
      </c>
      <c r="N2523" s="38" t="str">
        <f t="shared" ca="1" si="472"/>
        <v>-</v>
      </c>
      <c r="O2523" s="38" t="str">
        <f t="shared" ca="1" si="473"/>
        <v>-</v>
      </c>
      <c r="P2523" s="38" t="str">
        <f t="shared" ca="1" si="474"/>
        <v>-</v>
      </c>
      <c r="Q2523" s="38">
        <f t="shared" ca="1" si="475"/>
        <v>86.026177809031182</v>
      </c>
      <c r="R2523" s="38">
        <f t="shared" ca="1" si="476"/>
        <v>80.280099813275569</v>
      </c>
      <c r="S2523" s="38">
        <f t="shared" ca="1" si="477"/>
        <v>73.244437824553316</v>
      </c>
      <c r="T2523" s="38">
        <f t="shared" ca="1" si="478"/>
        <v>71.046559934698607</v>
      </c>
      <c r="U2523" s="38" t="str">
        <f t="shared" ca="1" si="479"/>
        <v>-</v>
      </c>
      <c r="V2523" s="38"/>
      <c r="W2523" s="38"/>
    </row>
    <row r="2524" spans="1:23" x14ac:dyDescent="0.35">
      <c r="A2524" s="2" t="str">
        <f>BASE_NOTAS[[#This Row],[Sigla]]&amp;BASE_NOTAS[[#This Row],[CÓDIGO]]</f>
        <v>MTPM_IN</v>
      </c>
      <c r="B2524" s="2" t="s">
        <v>195</v>
      </c>
      <c r="C2524" s="4" t="s">
        <v>493</v>
      </c>
      <c r="D2524" s="2" t="s">
        <v>494</v>
      </c>
      <c r="E2524" s="38">
        <v>58.572841110559466</v>
      </c>
      <c r="F2524" s="2" t="s">
        <v>611</v>
      </c>
      <c r="G2524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60.95306689155278</v>
      </c>
      <c r="H252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24" s="38" t="str">
        <f t="shared" ca="1" si="468"/>
        <v>-</v>
      </c>
      <c r="K2524" s="38" t="str">
        <f t="shared" ca="1" si="469"/>
        <v>-</v>
      </c>
      <c r="L2524" s="38" t="str">
        <f t="shared" ca="1" si="470"/>
        <v>-</v>
      </c>
      <c r="M2524" s="38" t="str">
        <f t="shared" ca="1" si="471"/>
        <v>-</v>
      </c>
      <c r="N2524" s="38" t="str">
        <f t="shared" ca="1" si="472"/>
        <v>-</v>
      </c>
      <c r="O2524" s="38" t="str">
        <f t="shared" ca="1" si="473"/>
        <v>-</v>
      </c>
      <c r="P2524" s="38" t="str">
        <f t="shared" ca="1" si="474"/>
        <v>-</v>
      </c>
      <c r="Q2524" s="38">
        <f t="shared" ca="1" si="475"/>
        <v>21.644821027199953</v>
      </c>
      <c r="R2524" s="38">
        <f t="shared" ca="1" si="476"/>
        <v>20.171394766485705</v>
      </c>
      <c r="S2524" s="38">
        <f t="shared" ca="1" si="477"/>
        <v>58.572841110559466</v>
      </c>
      <c r="T2524" s="38">
        <f t="shared" ca="1" si="478"/>
        <v>60.95306689155278</v>
      </c>
      <c r="U2524" s="38" t="str">
        <f t="shared" ca="1" si="479"/>
        <v>-</v>
      </c>
      <c r="V2524" s="38"/>
      <c r="W2524" s="38"/>
    </row>
    <row r="2525" spans="1:23" x14ac:dyDescent="0.35">
      <c r="A2525" s="2" t="str">
        <f>BASE_NOTAS[[#This Row],[Sigla]]&amp;BASE_NOTAS[[#This Row],[CÓDIGO]]</f>
        <v>MSPM_IN</v>
      </c>
      <c r="B2525" s="2" t="s">
        <v>193</v>
      </c>
      <c r="C2525" s="4" t="s">
        <v>493</v>
      </c>
      <c r="D2525" s="2" t="s">
        <v>494</v>
      </c>
      <c r="E2525" s="38">
        <v>45.687093325634322</v>
      </c>
      <c r="F2525" s="2" t="s">
        <v>611</v>
      </c>
      <c r="G2525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40.837499290858879</v>
      </c>
      <c r="H252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25" s="38" t="str">
        <f t="shared" ca="1" si="468"/>
        <v>-</v>
      </c>
      <c r="K2525" s="38" t="str">
        <f t="shared" ca="1" si="469"/>
        <v>-</v>
      </c>
      <c r="L2525" s="38" t="str">
        <f t="shared" ca="1" si="470"/>
        <v>-</v>
      </c>
      <c r="M2525" s="38" t="str">
        <f t="shared" ca="1" si="471"/>
        <v>-</v>
      </c>
      <c r="N2525" s="38" t="str">
        <f t="shared" ca="1" si="472"/>
        <v>-</v>
      </c>
      <c r="O2525" s="38" t="str">
        <f t="shared" ca="1" si="473"/>
        <v>-</v>
      </c>
      <c r="P2525" s="38" t="str">
        <f t="shared" ca="1" si="474"/>
        <v>-</v>
      </c>
      <c r="Q2525" s="38">
        <f t="shared" ca="1" si="475"/>
        <v>32.944571266284754</v>
      </c>
      <c r="R2525" s="38">
        <f t="shared" ca="1" si="476"/>
        <v>30.024705388528133</v>
      </c>
      <c r="S2525" s="38">
        <f t="shared" ca="1" si="477"/>
        <v>45.687093325634322</v>
      </c>
      <c r="T2525" s="38">
        <f t="shared" ca="1" si="478"/>
        <v>40.837499290858879</v>
      </c>
      <c r="U2525" s="38" t="str">
        <f t="shared" ca="1" si="479"/>
        <v>-</v>
      </c>
      <c r="V2525" s="38"/>
      <c r="W2525" s="38"/>
    </row>
    <row r="2526" spans="1:23" x14ac:dyDescent="0.35">
      <c r="A2526" s="2" t="str">
        <f>BASE_NOTAS[[#This Row],[Sigla]]&amp;BASE_NOTAS[[#This Row],[CÓDIGO]]</f>
        <v>MGPM_IN</v>
      </c>
      <c r="B2526" s="2" t="s">
        <v>192</v>
      </c>
      <c r="C2526" s="4" t="s">
        <v>493</v>
      </c>
      <c r="D2526" s="2" t="s">
        <v>494</v>
      </c>
      <c r="E2526" s="38">
        <v>73.699983729847631</v>
      </c>
      <c r="F2526" s="2" t="s">
        <v>611</v>
      </c>
      <c r="G2526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71.823589431759217</v>
      </c>
      <c r="H252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26" s="38" t="str">
        <f t="shared" ca="1" si="468"/>
        <v>-</v>
      </c>
      <c r="K2526" s="38" t="str">
        <f t="shared" ca="1" si="469"/>
        <v>-</v>
      </c>
      <c r="L2526" s="38" t="str">
        <f t="shared" ca="1" si="470"/>
        <v>-</v>
      </c>
      <c r="M2526" s="38" t="str">
        <f t="shared" ca="1" si="471"/>
        <v>-</v>
      </c>
      <c r="N2526" s="38" t="str">
        <f t="shared" ca="1" si="472"/>
        <v>-</v>
      </c>
      <c r="O2526" s="38" t="str">
        <f t="shared" ca="1" si="473"/>
        <v>-</v>
      </c>
      <c r="P2526" s="38" t="str">
        <f t="shared" ca="1" si="474"/>
        <v>-</v>
      </c>
      <c r="Q2526" s="38">
        <f t="shared" ca="1" si="475"/>
        <v>75.085454097692079</v>
      </c>
      <c r="R2526" s="38">
        <f t="shared" ca="1" si="476"/>
        <v>71.584413847955943</v>
      </c>
      <c r="S2526" s="38">
        <f t="shared" ca="1" si="477"/>
        <v>73.699983729847631</v>
      </c>
      <c r="T2526" s="38">
        <f t="shared" ca="1" si="478"/>
        <v>71.823589431759217</v>
      </c>
      <c r="U2526" s="38" t="str">
        <f t="shared" ca="1" si="479"/>
        <v>-</v>
      </c>
      <c r="V2526" s="38"/>
      <c r="W2526" s="38"/>
    </row>
    <row r="2527" spans="1:23" x14ac:dyDescent="0.35">
      <c r="A2527" s="2" t="str">
        <f>BASE_NOTAS[[#This Row],[Sigla]]&amp;BASE_NOTAS[[#This Row],[CÓDIGO]]</f>
        <v>PAPM_IN</v>
      </c>
      <c r="B2527" s="2" t="s">
        <v>196</v>
      </c>
      <c r="C2527" s="4" t="s">
        <v>493</v>
      </c>
      <c r="D2527" s="2" t="s">
        <v>494</v>
      </c>
      <c r="E2527" s="38">
        <v>70.475962284573313</v>
      </c>
      <c r="F2527" s="2" t="s">
        <v>611</v>
      </c>
      <c r="G2527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64.308027004892111</v>
      </c>
      <c r="H252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27" s="38" t="str">
        <f t="shared" ca="1" si="468"/>
        <v>-</v>
      </c>
      <c r="K2527" s="38" t="str">
        <f t="shared" ca="1" si="469"/>
        <v>-</v>
      </c>
      <c r="L2527" s="38" t="str">
        <f t="shared" ca="1" si="470"/>
        <v>-</v>
      </c>
      <c r="M2527" s="38" t="str">
        <f t="shared" ca="1" si="471"/>
        <v>-</v>
      </c>
      <c r="N2527" s="38" t="str">
        <f t="shared" ca="1" si="472"/>
        <v>-</v>
      </c>
      <c r="O2527" s="38" t="str">
        <f t="shared" ca="1" si="473"/>
        <v>-</v>
      </c>
      <c r="P2527" s="38" t="str">
        <f t="shared" ca="1" si="474"/>
        <v>-</v>
      </c>
      <c r="Q2527" s="38">
        <f t="shared" ca="1" si="475"/>
        <v>79.966661419847938</v>
      </c>
      <c r="R2527" s="38">
        <f t="shared" ca="1" si="476"/>
        <v>72.60870620002035</v>
      </c>
      <c r="S2527" s="38">
        <f t="shared" ca="1" si="477"/>
        <v>70.475962284573313</v>
      </c>
      <c r="T2527" s="38">
        <f t="shared" ca="1" si="478"/>
        <v>64.308027004892111</v>
      </c>
      <c r="U2527" s="38" t="str">
        <f t="shared" ca="1" si="479"/>
        <v>-</v>
      </c>
      <c r="V2527" s="38"/>
      <c r="W2527" s="38"/>
    </row>
    <row r="2528" spans="1:23" x14ac:dyDescent="0.35">
      <c r="A2528" s="2" t="str">
        <f>BASE_NOTAS[[#This Row],[Sigla]]&amp;BASE_NOTAS[[#This Row],[CÓDIGO]]</f>
        <v>PBPM_IN</v>
      </c>
      <c r="B2528" s="2" t="s">
        <v>197</v>
      </c>
      <c r="C2528" s="4" t="s">
        <v>493</v>
      </c>
      <c r="D2528" s="2" t="s">
        <v>494</v>
      </c>
      <c r="E2528" s="38">
        <v>80.794028200924416</v>
      </c>
      <c r="F2528" s="2" t="s">
        <v>611</v>
      </c>
      <c r="G2528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77.397166006271874</v>
      </c>
      <c r="H252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28" s="38" t="str">
        <f t="shared" ca="1" si="468"/>
        <v>-</v>
      </c>
      <c r="K2528" s="38" t="str">
        <f t="shared" ca="1" si="469"/>
        <v>-</v>
      </c>
      <c r="L2528" s="38" t="str">
        <f t="shared" ca="1" si="470"/>
        <v>-</v>
      </c>
      <c r="M2528" s="38" t="str">
        <f t="shared" ca="1" si="471"/>
        <v>-</v>
      </c>
      <c r="N2528" s="38" t="str">
        <f t="shared" ca="1" si="472"/>
        <v>-</v>
      </c>
      <c r="O2528" s="38" t="str">
        <f t="shared" ca="1" si="473"/>
        <v>-</v>
      </c>
      <c r="P2528" s="38" t="str">
        <f t="shared" ca="1" si="474"/>
        <v>-</v>
      </c>
      <c r="Q2528" s="38">
        <f t="shared" ca="1" si="475"/>
        <v>76.380715699996415</v>
      </c>
      <c r="R2528" s="38">
        <f t="shared" ca="1" si="476"/>
        <v>80.680062218346308</v>
      </c>
      <c r="S2528" s="38">
        <f t="shared" ca="1" si="477"/>
        <v>80.794028200924416</v>
      </c>
      <c r="T2528" s="38">
        <f t="shared" ca="1" si="478"/>
        <v>77.397166006271874</v>
      </c>
      <c r="U2528" s="38" t="str">
        <f t="shared" ca="1" si="479"/>
        <v>-</v>
      </c>
      <c r="V2528" s="38"/>
      <c r="W2528" s="38"/>
    </row>
    <row r="2529" spans="1:23" x14ac:dyDescent="0.35">
      <c r="A2529" s="2" t="str">
        <f>BASE_NOTAS[[#This Row],[Sigla]]&amp;BASE_NOTAS[[#This Row],[CÓDIGO]]</f>
        <v>PRPM_IN</v>
      </c>
      <c r="B2529" s="2" t="s">
        <v>200</v>
      </c>
      <c r="C2529" s="4" t="s">
        <v>493</v>
      </c>
      <c r="D2529" s="2" t="s">
        <v>494</v>
      </c>
      <c r="E2529" s="38">
        <v>79.074395334150211</v>
      </c>
      <c r="F2529" s="2" t="s">
        <v>611</v>
      </c>
      <c r="G2529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79.604106074528573</v>
      </c>
      <c r="H252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29" s="38" t="str">
        <f t="shared" ca="1" si="468"/>
        <v>-</v>
      </c>
      <c r="K2529" s="38" t="str">
        <f t="shared" ca="1" si="469"/>
        <v>-</v>
      </c>
      <c r="L2529" s="38" t="str">
        <f t="shared" ca="1" si="470"/>
        <v>-</v>
      </c>
      <c r="M2529" s="38" t="str">
        <f t="shared" ca="1" si="471"/>
        <v>-</v>
      </c>
      <c r="N2529" s="38" t="str">
        <f t="shared" ca="1" si="472"/>
        <v>-</v>
      </c>
      <c r="O2529" s="38" t="str">
        <f t="shared" ca="1" si="473"/>
        <v>-</v>
      </c>
      <c r="P2529" s="38" t="str">
        <f t="shared" ca="1" si="474"/>
        <v>-</v>
      </c>
      <c r="Q2529" s="38">
        <f t="shared" ca="1" si="475"/>
        <v>68.141108314135181</v>
      </c>
      <c r="R2529" s="38">
        <f t="shared" ca="1" si="476"/>
        <v>67.246891135587902</v>
      </c>
      <c r="S2529" s="38">
        <f t="shared" ca="1" si="477"/>
        <v>79.074395334150211</v>
      </c>
      <c r="T2529" s="38">
        <f t="shared" ca="1" si="478"/>
        <v>79.604106074528573</v>
      </c>
      <c r="U2529" s="38" t="str">
        <f t="shared" ca="1" si="479"/>
        <v>-</v>
      </c>
      <c r="V2529" s="38"/>
      <c r="W2529" s="38"/>
    </row>
    <row r="2530" spans="1:23" x14ac:dyDescent="0.35">
      <c r="A2530" s="2" t="str">
        <f>BASE_NOTAS[[#This Row],[Sigla]]&amp;BASE_NOTAS[[#This Row],[CÓDIGO]]</f>
        <v>PEPM_IN</v>
      </c>
      <c r="B2530" s="2" t="s">
        <v>198</v>
      </c>
      <c r="C2530" s="4" t="s">
        <v>493</v>
      </c>
      <c r="D2530" s="2" t="s">
        <v>494</v>
      </c>
      <c r="E2530" s="38">
        <v>64.870380721597627</v>
      </c>
      <c r="F2530" s="2" t="s">
        <v>611</v>
      </c>
      <c r="G2530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60.269328132795437</v>
      </c>
      <c r="H253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30" s="38" t="str">
        <f t="shared" ca="1" si="468"/>
        <v>-</v>
      </c>
      <c r="K2530" s="38" t="str">
        <f t="shared" ca="1" si="469"/>
        <v>-</v>
      </c>
      <c r="L2530" s="38" t="str">
        <f t="shared" ca="1" si="470"/>
        <v>-</v>
      </c>
      <c r="M2530" s="38" t="str">
        <f t="shared" ca="1" si="471"/>
        <v>-</v>
      </c>
      <c r="N2530" s="38" t="str">
        <f t="shared" ca="1" si="472"/>
        <v>-</v>
      </c>
      <c r="O2530" s="38" t="str">
        <f t="shared" ca="1" si="473"/>
        <v>-</v>
      </c>
      <c r="P2530" s="38" t="str">
        <f t="shared" ca="1" si="474"/>
        <v>-</v>
      </c>
      <c r="Q2530" s="38">
        <f t="shared" ca="1" si="475"/>
        <v>56.477336531594005</v>
      </c>
      <c r="R2530" s="38">
        <f t="shared" ca="1" si="476"/>
        <v>57.622426239658594</v>
      </c>
      <c r="S2530" s="38">
        <f t="shared" ca="1" si="477"/>
        <v>64.870380721597627</v>
      </c>
      <c r="T2530" s="38">
        <f t="shared" ca="1" si="478"/>
        <v>60.269328132795437</v>
      </c>
      <c r="U2530" s="38" t="str">
        <f t="shared" ca="1" si="479"/>
        <v>-</v>
      </c>
      <c r="V2530" s="38"/>
      <c r="W2530" s="38"/>
    </row>
    <row r="2531" spans="1:23" x14ac:dyDescent="0.35">
      <c r="A2531" s="2" t="str">
        <f>BASE_NOTAS[[#This Row],[Sigla]]&amp;BASE_NOTAS[[#This Row],[CÓDIGO]]</f>
        <v>PIPM_IN</v>
      </c>
      <c r="B2531" s="2" t="s">
        <v>199</v>
      </c>
      <c r="C2531" s="4" t="s">
        <v>493</v>
      </c>
      <c r="D2531" s="2" t="s">
        <v>494</v>
      </c>
      <c r="E2531" s="38">
        <v>95.795433711070615</v>
      </c>
      <c r="F2531" s="2" t="s">
        <v>611</v>
      </c>
      <c r="G2531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93.500386332774582</v>
      </c>
      <c r="H253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31" s="38" t="str">
        <f t="shared" ca="1" si="468"/>
        <v>-</v>
      </c>
      <c r="K2531" s="38" t="str">
        <f t="shared" ca="1" si="469"/>
        <v>-</v>
      </c>
      <c r="L2531" s="38" t="str">
        <f t="shared" ca="1" si="470"/>
        <v>-</v>
      </c>
      <c r="M2531" s="38" t="str">
        <f t="shared" ca="1" si="471"/>
        <v>-</v>
      </c>
      <c r="N2531" s="38" t="str">
        <f t="shared" ca="1" si="472"/>
        <v>-</v>
      </c>
      <c r="O2531" s="38" t="str">
        <f t="shared" ca="1" si="473"/>
        <v>-</v>
      </c>
      <c r="P2531" s="38" t="str">
        <f t="shared" ca="1" si="474"/>
        <v>-</v>
      </c>
      <c r="Q2531" s="38">
        <f t="shared" ca="1" si="475"/>
        <v>100</v>
      </c>
      <c r="R2531" s="38">
        <f t="shared" ca="1" si="476"/>
        <v>100</v>
      </c>
      <c r="S2531" s="38">
        <f t="shared" ca="1" si="477"/>
        <v>95.795433711070615</v>
      </c>
      <c r="T2531" s="38">
        <f t="shared" ca="1" si="478"/>
        <v>93.500386332774582</v>
      </c>
      <c r="U2531" s="38" t="str">
        <f t="shared" ca="1" si="479"/>
        <v>-</v>
      </c>
      <c r="V2531" s="38"/>
      <c r="W2531" s="38"/>
    </row>
    <row r="2532" spans="1:23" x14ac:dyDescent="0.35">
      <c r="A2532" s="2" t="str">
        <f>BASE_NOTAS[[#This Row],[Sigla]]&amp;BASE_NOTAS[[#This Row],[CÓDIGO]]</f>
        <v>RJPM_IN</v>
      </c>
      <c r="B2532" s="2" t="s">
        <v>201</v>
      </c>
      <c r="C2532" s="4" t="s">
        <v>493</v>
      </c>
      <c r="D2532" s="2" t="s">
        <v>494</v>
      </c>
      <c r="E2532" s="38">
        <v>37.360286092469053</v>
      </c>
      <c r="F2532" s="2" t="s">
        <v>611</v>
      </c>
      <c r="G2532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42.689868857349722</v>
      </c>
      <c r="H253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32" s="38" t="str">
        <f t="shared" ca="1" si="468"/>
        <v>-</v>
      </c>
      <c r="K2532" s="38" t="str">
        <f t="shared" ca="1" si="469"/>
        <v>-</v>
      </c>
      <c r="L2532" s="38" t="str">
        <f t="shared" ca="1" si="470"/>
        <v>-</v>
      </c>
      <c r="M2532" s="38" t="str">
        <f t="shared" ca="1" si="471"/>
        <v>-</v>
      </c>
      <c r="N2532" s="38" t="str">
        <f t="shared" ca="1" si="472"/>
        <v>-</v>
      </c>
      <c r="O2532" s="38" t="str">
        <f t="shared" ca="1" si="473"/>
        <v>-</v>
      </c>
      <c r="P2532" s="38" t="str">
        <f t="shared" ca="1" si="474"/>
        <v>-</v>
      </c>
      <c r="Q2532" s="38">
        <f t="shared" ca="1" si="475"/>
        <v>21.123548942791672</v>
      </c>
      <c r="R2532" s="38">
        <f t="shared" ca="1" si="476"/>
        <v>24.319648521005163</v>
      </c>
      <c r="S2532" s="38">
        <f t="shared" ca="1" si="477"/>
        <v>37.360286092469053</v>
      </c>
      <c r="T2532" s="38">
        <f t="shared" ca="1" si="478"/>
        <v>42.689868857349722</v>
      </c>
      <c r="U2532" s="38" t="str">
        <f t="shared" ca="1" si="479"/>
        <v>-</v>
      </c>
      <c r="V2532" s="38"/>
      <c r="W2532" s="38"/>
    </row>
    <row r="2533" spans="1:23" x14ac:dyDescent="0.35">
      <c r="A2533" s="2" t="str">
        <f>BASE_NOTAS[[#This Row],[Sigla]]&amp;BASE_NOTAS[[#This Row],[CÓDIGO]]</f>
        <v>RNPM_IN</v>
      </c>
      <c r="B2533" s="2" t="s">
        <v>202</v>
      </c>
      <c r="C2533" s="4" t="s">
        <v>493</v>
      </c>
      <c r="D2533" s="2" t="s">
        <v>494</v>
      </c>
      <c r="E2533" s="38">
        <v>59.971888892378345</v>
      </c>
      <c r="F2533" s="2" t="s">
        <v>611</v>
      </c>
      <c r="G2533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60.208867682786277</v>
      </c>
      <c r="H253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33" s="38" t="str">
        <f t="shared" ca="1" si="468"/>
        <v>-</v>
      </c>
      <c r="K2533" s="38" t="str">
        <f t="shared" ca="1" si="469"/>
        <v>-</v>
      </c>
      <c r="L2533" s="38" t="str">
        <f t="shared" ca="1" si="470"/>
        <v>-</v>
      </c>
      <c r="M2533" s="38" t="str">
        <f t="shared" ca="1" si="471"/>
        <v>-</v>
      </c>
      <c r="N2533" s="38" t="str">
        <f t="shared" ca="1" si="472"/>
        <v>-</v>
      </c>
      <c r="O2533" s="38" t="str">
        <f t="shared" ca="1" si="473"/>
        <v>-</v>
      </c>
      <c r="P2533" s="38" t="str">
        <f t="shared" ca="1" si="474"/>
        <v>-</v>
      </c>
      <c r="Q2533" s="38">
        <f t="shared" ca="1" si="475"/>
        <v>70.811924141169044</v>
      </c>
      <c r="R2533" s="38">
        <f t="shared" ca="1" si="476"/>
        <v>65.364417678790005</v>
      </c>
      <c r="S2533" s="38">
        <f t="shared" ca="1" si="477"/>
        <v>59.971888892378345</v>
      </c>
      <c r="T2533" s="38">
        <f t="shared" ca="1" si="478"/>
        <v>60.208867682786277</v>
      </c>
      <c r="U2533" s="38" t="str">
        <f t="shared" ca="1" si="479"/>
        <v>-</v>
      </c>
      <c r="V2533" s="38"/>
      <c r="W2533" s="38"/>
    </row>
    <row r="2534" spans="1:23" x14ac:dyDescent="0.35">
      <c r="A2534" s="2" t="str">
        <f>BASE_NOTAS[[#This Row],[Sigla]]&amp;BASE_NOTAS[[#This Row],[CÓDIGO]]</f>
        <v>RSPM_IN</v>
      </c>
      <c r="B2534" s="2" t="s">
        <v>205</v>
      </c>
      <c r="C2534" s="4" t="s">
        <v>493</v>
      </c>
      <c r="D2534" s="2" t="s">
        <v>494</v>
      </c>
      <c r="E2534" s="38">
        <v>77.763205108111464</v>
      </c>
      <c r="F2534" s="2" t="s">
        <v>611</v>
      </c>
      <c r="G2534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74.151271935027097</v>
      </c>
      <c r="H253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34" s="38" t="str">
        <f t="shared" ca="1" si="468"/>
        <v>-</v>
      </c>
      <c r="K2534" s="38" t="str">
        <f t="shared" ca="1" si="469"/>
        <v>-</v>
      </c>
      <c r="L2534" s="38" t="str">
        <f t="shared" ca="1" si="470"/>
        <v>-</v>
      </c>
      <c r="M2534" s="38" t="str">
        <f t="shared" ca="1" si="471"/>
        <v>-</v>
      </c>
      <c r="N2534" s="38" t="str">
        <f t="shared" ca="1" si="472"/>
        <v>-</v>
      </c>
      <c r="O2534" s="38" t="str">
        <f t="shared" ca="1" si="473"/>
        <v>-</v>
      </c>
      <c r="P2534" s="38" t="str">
        <f t="shared" ca="1" si="474"/>
        <v>-</v>
      </c>
      <c r="Q2534" s="38">
        <f t="shared" ca="1" si="475"/>
        <v>85.173304796870298</v>
      </c>
      <c r="R2534" s="38">
        <f t="shared" ca="1" si="476"/>
        <v>79.225678031656599</v>
      </c>
      <c r="S2534" s="38">
        <f t="shared" ca="1" si="477"/>
        <v>77.763205108111464</v>
      </c>
      <c r="T2534" s="38">
        <f t="shared" ca="1" si="478"/>
        <v>74.151271935027097</v>
      </c>
      <c r="U2534" s="38" t="str">
        <f t="shared" ca="1" si="479"/>
        <v>-</v>
      </c>
      <c r="V2534" s="38"/>
      <c r="W2534" s="38"/>
    </row>
    <row r="2535" spans="1:23" x14ac:dyDescent="0.35">
      <c r="A2535" s="2" t="str">
        <f>BASE_NOTAS[[#This Row],[Sigla]]&amp;BASE_NOTAS[[#This Row],[CÓDIGO]]</f>
        <v>ROPM_IN</v>
      </c>
      <c r="B2535" s="2" t="s">
        <v>203</v>
      </c>
      <c r="C2535" s="4" t="s">
        <v>493</v>
      </c>
      <c r="D2535" s="2" t="s">
        <v>494</v>
      </c>
      <c r="E2535" s="38">
        <v>52.298140738265104</v>
      </c>
      <c r="F2535" s="2" t="s">
        <v>611</v>
      </c>
      <c r="G2535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52.085848227612551</v>
      </c>
      <c r="H253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35" s="38" t="str">
        <f t="shared" ca="1" si="468"/>
        <v>-</v>
      </c>
      <c r="K2535" s="38" t="str">
        <f t="shared" ca="1" si="469"/>
        <v>-</v>
      </c>
      <c r="L2535" s="38" t="str">
        <f t="shared" ca="1" si="470"/>
        <v>-</v>
      </c>
      <c r="M2535" s="38" t="str">
        <f t="shared" ca="1" si="471"/>
        <v>-</v>
      </c>
      <c r="N2535" s="38" t="str">
        <f t="shared" ca="1" si="472"/>
        <v>-</v>
      </c>
      <c r="O2535" s="38" t="str">
        <f t="shared" ca="1" si="473"/>
        <v>-</v>
      </c>
      <c r="P2535" s="38" t="str">
        <f t="shared" ca="1" si="474"/>
        <v>-</v>
      </c>
      <c r="Q2535" s="38">
        <f t="shared" ca="1" si="475"/>
        <v>57.290357266275436</v>
      </c>
      <c r="R2535" s="38">
        <f t="shared" ca="1" si="476"/>
        <v>48.261169655009162</v>
      </c>
      <c r="S2535" s="38">
        <f t="shared" ca="1" si="477"/>
        <v>52.298140738265104</v>
      </c>
      <c r="T2535" s="38">
        <f t="shared" ca="1" si="478"/>
        <v>52.085848227612551</v>
      </c>
      <c r="U2535" s="38" t="str">
        <f t="shared" ca="1" si="479"/>
        <v>-</v>
      </c>
      <c r="V2535" s="38"/>
      <c r="W2535" s="38"/>
    </row>
    <row r="2536" spans="1:23" x14ac:dyDescent="0.35">
      <c r="A2536" s="2" t="str">
        <f>BASE_NOTAS[[#This Row],[Sigla]]&amp;BASE_NOTAS[[#This Row],[CÓDIGO]]</f>
        <v>RRPM_IN</v>
      </c>
      <c r="B2536" s="2" t="s">
        <v>204</v>
      </c>
      <c r="C2536" s="4" t="s">
        <v>493</v>
      </c>
      <c r="D2536" s="2" t="s">
        <v>494</v>
      </c>
      <c r="E2536" s="38">
        <v>53.433154729633934</v>
      </c>
      <c r="F2536" s="2" t="s">
        <v>611</v>
      </c>
      <c r="G2536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49.015866058350724</v>
      </c>
      <c r="H253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36" s="38" t="str">
        <f t="shared" ca="1" si="468"/>
        <v>-</v>
      </c>
      <c r="K2536" s="38" t="str">
        <f t="shared" ca="1" si="469"/>
        <v>-</v>
      </c>
      <c r="L2536" s="38" t="str">
        <f t="shared" ca="1" si="470"/>
        <v>-</v>
      </c>
      <c r="M2536" s="38" t="str">
        <f t="shared" ca="1" si="471"/>
        <v>-</v>
      </c>
      <c r="N2536" s="38" t="str">
        <f t="shared" ca="1" si="472"/>
        <v>-</v>
      </c>
      <c r="O2536" s="38" t="str">
        <f t="shared" ca="1" si="473"/>
        <v>-</v>
      </c>
      <c r="P2536" s="38" t="str">
        <f t="shared" ca="1" si="474"/>
        <v>-</v>
      </c>
      <c r="Q2536" s="38">
        <f t="shared" ca="1" si="475"/>
        <v>0</v>
      </c>
      <c r="R2536" s="38">
        <f t="shared" ca="1" si="476"/>
        <v>0</v>
      </c>
      <c r="S2536" s="38">
        <f t="shared" ca="1" si="477"/>
        <v>53.433154729633934</v>
      </c>
      <c r="T2536" s="38">
        <f t="shared" ca="1" si="478"/>
        <v>49.015866058350724</v>
      </c>
      <c r="U2536" s="38" t="str">
        <f t="shared" ca="1" si="479"/>
        <v>-</v>
      </c>
      <c r="V2536" s="38"/>
      <c r="W2536" s="38"/>
    </row>
    <row r="2537" spans="1:23" x14ac:dyDescent="0.35">
      <c r="A2537" s="2" t="str">
        <f>BASE_NOTAS[[#This Row],[Sigla]]&amp;BASE_NOTAS[[#This Row],[CÓDIGO]]</f>
        <v>SCPM_IN</v>
      </c>
      <c r="B2537" s="2" t="s">
        <v>194</v>
      </c>
      <c r="C2537" s="4" t="s">
        <v>493</v>
      </c>
      <c r="D2537" s="2" t="s">
        <v>494</v>
      </c>
      <c r="E2537" s="38">
        <v>100</v>
      </c>
      <c r="F2537" s="2" t="s">
        <v>611</v>
      </c>
      <c r="G2537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253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37" s="38" t="str">
        <f t="shared" ca="1" si="468"/>
        <v>-</v>
      </c>
      <c r="K2537" s="38" t="str">
        <f t="shared" ca="1" si="469"/>
        <v>-</v>
      </c>
      <c r="L2537" s="38" t="str">
        <f t="shared" ca="1" si="470"/>
        <v>-</v>
      </c>
      <c r="M2537" s="38" t="str">
        <f t="shared" ca="1" si="471"/>
        <v>-</v>
      </c>
      <c r="N2537" s="38" t="str">
        <f t="shared" ca="1" si="472"/>
        <v>-</v>
      </c>
      <c r="O2537" s="38" t="str">
        <f t="shared" ca="1" si="473"/>
        <v>-</v>
      </c>
      <c r="P2537" s="38" t="str">
        <f t="shared" ca="1" si="474"/>
        <v>-</v>
      </c>
      <c r="Q2537" s="38">
        <f t="shared" ca="1" si="475"/>
        <v>94.643899200133262</v>
      </c>
      <c r="R2537" s="38">
        <f t="shared" ca="1" si="476"/>
        <v>85.146002337041494</v>
      </c>
      <c r="S2537" s="38">
        <f t="shared" ca="1" si="477"/>
        <v>100</v>
      </c>
      <c r="T2537" s="38">
        <f t="shared" ca="1" si="478"/>
        <v>100</v>
      </c>
      <c r="U2537" s="38" t="str">
        <f t="shared" ca="1" si="479"/>
        <v>-</v>
      </c>
      <c r="V2537" s="38"/>
      <c r="W2537" s="38"/>
    </row>
    <row r="2538" spans="1:23" x14ac:dyDescent="0.35">
      <c r="A2538" s="2" t="str">
        <f>BASE_NOTAS[[#This Row],[Sigla]]&amp;BASE_NOTAS[[#This Row],[CÓDIGO]]</f>
        <v>SPPM_IN</v>
      </c>
      <c r="B2538" s="2" t="s">
        <v>186</v>
      </c>
      <c r="C2538" s="4" t="s">
        <v>493</v>
      </c>
      <c r="D2538" s="2" t="s">
        <v>494</v>
      </c>
      <c r="E2538" s="38">
        <v>53.523884073648617</v>
      </c>
      <c r="F2538" s="2" t="s">
        <v>611</v>
      </c>
      <c r="G2538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50.950516789169107</v>
      </c>
      <c r="H253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38" s="38" t="str">
        <f t="shared" ca="1" si="468"/>
        <v>-</v>
      </c>
      <c r="K2538" s="38" t="str">
        <f t="shared" ca="1" si="469"/>
        <v>-</v>
      </c>
      <c r="L2538" s="38" t="str">
        <f t="shared" ca="1" si="470"/>
        <v>-</v>
      </c>
      <c r="M2538" s="38" t="str">
        <f t="shared" ca="1" si="471"/>
        <v>-</v>
      </c>
      <c r="N2538" s="38" t="str">
        <f t="shared" ca="1" si="472"/>
        <v>-</v>
      </c>
      <c r="O2538" s="38" t="str">
        <f t="shared" ca="1" si="473"/>
        <v>-</v>
      </c>
      <c r="P2538" s="38" t="str">
        <f t="shared" ca="1" si="474"/>
        <v>-</v>
      </c>
      <c r="Q2538" s="38">
        <f t="shared" ca="1" si="475"/>
        <v>54.563944171175464</v>
      </c>
      <c r="R2538" s="38">
        <f t="shared" ca="1" si="476"/>
        <v>50.131273126071541</v>
      </c>
      <c r="S2538" s="38">
        <f t="shared" ca="1" si="477"/>
        <v>53.523884073648617</v>
      </c>
      <c r="T2538" s="38">
        <f t="shared" ca="1" si="478"/>
        <v>50.950516789169107</v>
      </c>
      <c r="U2538" s="38" t="str">
        <f t="shared" ca="1" si="479"/>
        <v>-</v>
      </c>
      <c r="V2538" s="38"/>
      <c r="W2538" s="38"/>
    </row>
    <row r="2539" spans="1:23" x14ac:dyDescent="0.35">
      <c r="A2539" s="2" t="str">
        <f>BASE_NOTAS[[#This Row],[Sigla]]&amp;BASE_NOTAS[[#This Row],[CÓDIGO]]</f>
        <v>SEPM_IN</v>
      </c>
      <c r="B2539" s="2" t="s">
        <v>206</v>
      </c>
      <c r="C2539" s="4" t="s">
        <v>493</v>
      </c>
      <c r="D2539" s="2" t="s">
        <v>494</v>
      </c>
      <c r="E2539" s="38">
        <v>67.659603883268304</v>
      </c>
      <c r="F2539" s="2" t="s">
        <v>611</v>
      </c>
      <c r="G2539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76.037572032211926</v>
      </c>
      <c r="H253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39" s="38" t="str">
        <f t="shared" ca="1" si="468"/>
        <v>-</v>
      </c>
      <c r="K2539" s="38" t="str">
        <f t="shared" ca="1" si="469"/>
        <v>-</v>
      </c>
      <c r="L2539" s="38" t="str">
        <f t="shared" ca="1" si="470"/>
        <v>-</v>
      </c>
      <c r="M2539" s="38" t="str">
        <f t="shared" ca="1" si="471"/>
        <v>-</v>
      </c>
      <c r="N2539" s="38" t="str">
        <f t="shared" ca="1" si="472"/>
        <v>-</v>
      </c>
      <c r="O2539" s="38" t="str">
        <f t="shared" ca="1" si="473"/>
        <v>-</v>
      </c>
      <c r="P2539" s="38" t="str">
        <f t="shared" ca="1" si="474"/>
        <v>-</v>
      </c>
      <c r="Q2539" s="38">
        <f t="shared" ca="1" si="475"/>
        <v>58.732361618893023</v>
      </c>
      <c r="R2539" s="38">
        <f t="shared" ca="1" si="476"/>
        <v>64.32070078235742</v>
      </c>
      <c r="S2539" s="38">
        <f t="shared" ca="1" si="477"/>
        <v>67.659603883268304</v>
      </c>
      <c r="T2539" s="38">
        <f t="shared" ca="1" si="478"/>
        <v>76.037572032211926</v>
      </c>
      <c r="U2539" s="38" t="str">
        <f t="shared" ca="1" si="479"/>
        <v>-</v>
      </c>
      <c r="V2539" s="38"/>
      <c r="W2539" s="38"/>
    </row>
    <row r="2540" spans="1:23" x14ac:dyDescent="0.35">
      <c r="A2540" s="2" t="str">
        <f>BASE_NOTAS[[#This Row],[Sigla]]&amp;BASE_NOTAS[[#This Row],[CÓDIGO]]</f>
        <v>TOPM_IN</v>
      </c>
      <c r="B2540" s="2" t="s">
        <v>185</v>
      </c>
      <c r="C2540" s="4" t="s">
        <v>493</v>
      </c>
      <c r="D2540" s="2" t="s">
        <v>494</v>
      </c>
      <c r="E2540" s="38">
        <v>46.354861117676037</v>
      </c>
      <c r="F2540" s="2" t="s">
        <v>611</v>
      </c>
      <c r="G2540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45.883724333662265</v>
      </c>
      <c r="H254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40" s="38" t="str">
        <f t="shared" ca="1" si="468"/>
        <v>-</v>
      </c>
      <c r="K2540" s="38" t="str">
        <f t="shared" ca="1" si="469"/>
        <v>-</v>
      </c>
      <c r="L2540" s="38" t="str">
        <f t="shared" ca="1" si="470"/>
        <v>-</v>
      </c>
      <c r="M2540" s="38" t="str">
        <f t="shared" ca="1" si="471"/>
        <v>-</v>
      </c>
      <c r="N2540" s="38" t="str">
        <f t="shared" ca="1" si="472"/>
        <v>-</v>
      </c>
      <c r="O2540" s="38" t="str">
        <f t="shared" ca="1" si="473"/>
        <v>-</v>
      </c>
      <c r="P2540" s="38" t="str">
        <f t="shared" ca="1" si="474"/>
        <v>-</v>
      </c>
      <c r="Q2540" s="38">
        <f t="shared" ca="1" si="475"/>
        <v>44.197287330935751</v>
      </c>
      <c r="R2540" s="38">
        <f t="shared" ca="1" si="476"/>
        <v>47.968139644952103</v>
      </c>
      <c r="S2540" s="38">
        <f t="shared" ca="1" si="477"/>
        <v>46.354861117676037</v>
      </c>
      <c r="T2540" s="38">
        <f t="shared" ca="1" si="478"/>
        <v>45.883724333662265</v>
      </c>
      <c r="U2540" s="38" t="str">
        <f t="shared" ca="1" si="479"/>
        <v>-</v>
      </c>
      <c r="V2540" s="38"/>
      <c r="W2540" s="38"/>
    </row>
    <row r="2541" spans="1:23" x14ac:dyDescent="0.35">
      <c r="A2541" s="2" t="str">
        <f>BASE_NOTAS[[#This Row],[Sigla]]&amp;BASE_NOTAS[[#This Row],[CÓDIGO]]</f>
        <v>ACSP_VS</v>
      </c>
      <c r="B2541" s="2" t="s">
        <v>156</v>
      </c>
      <c r="C2541" s="4" t="s">
        <v>495</v>
      </c>
      <c r="D2541" s="2" t="s">
        <v>496</v>
      </c>
      <c r="E2541" s="38">
        <v>21.268269123692789</v>
      </c>
      <c r="F2541" s="2" t="s">
        <v>611</v>
      </c>
      <c r="G2541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28.671485780275859</v>
      </c>
      <c r="H254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41" s="38" t="str">
        <f t="shared" ca="1" si="468"/>
        <v>-</v>
      </c>
      <c r="K2541" s="38" t="str">
        <f t="shared" ca="1" si="469"/>
        <v>-</v>
      </c>
      <c r="L2541" s="38" t="str">
        <f t="shared" ca="1" si="470"/>
        <v>-</v>
      </c>
      <c r="M2541" s="38" t="str">
        <f t="shared" ca="1" si="471"/>
        <v>-</v>
      </c>
      <c r="N2541" s="38" t="str">
        <f t="shared" ca="1" si="472"/>
        <v>-</v>
      </c>
      <c r="O2541" s="38" t="str">
        <f t="shared" ca="1" si="473"/>
        <v>-</v>
      </c>
      <c r="P2541" s="38" t="str">
        <f t="shared" ca="1" si="474"/>
        <v>-</v>
      </c>
      <c r="Q2541" s="38">
        <f t="shared" ca="1" si="475"/>
        <v>24.253294237365736</v>
      </c>
      <c r="R2541" s="38">
        <f t="shared" ca="1" si="476"/>
        <v>5.7120595666507654</v>
      </c>
      <c r="S2541" s="38">
        <f t="shared" ca="1" si="477"/>
        <v>21.268269123692789</v>
      </c>
      <c r="T2541" s="38">
        <f t="shared" ca="1" si="478"/>
        <v>28.671485780275859</v>
      </c>
      <c r="U2541" s="38" t="str">
        <f t="shared" ca="1" si="479"/>
        <v>-</v>
      </c>
      <c r="V2541" s="38"/>
      <c r="W2541" s="38"/>
    </row>
    <row r="2542" spans="1:23" x14ac:dyDescent="0.35">
      <c r="A2542" s="2" t="str">
        <f>BASE_NOTAS[[#This Row],[Sigla]]&amp;BASE_NOTAS[[#This Row],[CÓDIGO]]</f>
        <v>ALSP_VS</v>
      </c>
      <c r="B2542" s="2" t="s">
        <v>157</v>
      </c>
      <c r="C2542" s="4" t="s">
        <v>495</v>
      </c>
      <c r="D2542" s="2" t="s">
        <v>496</v>
      </c>
      <c r="E2542" s="38">
        <v>81.514229620664338</v>
      </c>
      <c r="F2542" s="2" t="s">
        <v>611</v>
      </c>
      <c r="G2542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83.656914477308987</v>
      </c>
      <c r="H254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42" s="38" t="str">
        <f t="shared" ca="1" si="468"/>
        <v>-</v>
      </c>
      <c r="K2542" s="38" t="str">
        <f t="shared" ca="1" si="469"/>
        <v>-</v>
      </c>
      <c r="L2542" s="38" t="str">
        <f t="shared" ca="1" si="470"/>
        <v>-</v>
      </c>
      <c r="M2542" s="38" t="str">
        <f t="shared" ca="1" si="471"/>
        <v>-</v>
      </c>
      <c r="N2542" s="38" t="str">
        <f t="shared" ca="1" si="472"/>
        <v>-</v>
      </c>
      <c r="O2542" s="38" t="str">
        <f t="shared" ca="1" si="473"/>
        <v>-</v>
      </c>
      <c r="P2542" s="38" t="str">
        <f t="shared" ca="1" si="474"/>
        <v>-</v>
      </c>
      <c r="Q2542" s="38">
        <f t="shared" ca="1" si="475"/>
        <v>80.554123100521778</v>
      </c>
      <c r="R2542" s="38">
        <f t="shared" ca="1" si="476"/>
        <v>78.372217822872912</v>
      </c>
      <c r="S2542" s="38">
        <f t="shared" ca="1" si="477"/>
        <v>81.514229620664338</v>
      </c>
      <c r="T2542" s="38">
        <f t="shared" ca="1" si="478"/>
        <v>83.656914477308987</v>
      </c>
      <c r="U2542" s="38" t="str">
        <f t="shared" ca="1" si="479"/>
        <v>-</v>
      </c>
      <c r="V2542" s="38"/>
      <c r="W2542" s="38"/>
    </row>
    <row r="2543" spans="1:23" x14ac:dyDescent="0.35">
      <c r="A2543" s="2" t="str">
        <f>BASE_NOTAS[[#This Row],[Sigla]]&amp;BASE_NOTAS[[#This Row],[CÓDIGO]]</f>
        <v>APSP_VS</v>
      </c>
      <c r="B2543" s="2" t="s">
        <v>184</v>
      </c>
      <c r="C2543" s="4" t="s">
        <v>495</v>
      </c>
      <c r="D2543" s="2" t="s">
        <v>496</v>
      </c>
      <c r="E2543" s="38">
        <v>32.578535622039325</v>
      </c>
      <c r="F2543" s="2" t="s">
        <v>611</v>
      </c>
      <c r="G2543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35.169624357110507</v>
      </c>
      <c r="H254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43" s="38" t="str">
        <f t="shared" ca="1" si="468"/>
        <v>-</v>
      </c>
      <c r="K2543" s="38" t="str">
        <f t="shared" ca="1" si="469"/>
        <v>-</v>
      </c>
      <c r="L2543" s="38" t="str">
        <f t="shared" ca="1" si="470"/>
        <v>-</v>
      </c>
      <c r="M2543" s="38" t="str">
        <f t="shared" ca="1" si="471"/>
        <v>-</v>
      </c>
      <c r="N2543" s="38" t="str">
        <f t="shared" ca="1" si="472"/>
        <v>-</v>
      </c>
      <c r="O2543" s="38" t="str">
        <f t="shared" ca="1" si="473"/>
        <v>-</v>
      </c>
      <c r="P2543" s="38" t="str">
        <f t="shared" ca="1" si="474"/>
        <v>-</v>
      </c>
      <c r="Q2543" s="38">
        <f t="shared" ca="1" si="475"/>
        <v>28.378737273462818</v>
      </c>
      <c r="R2543" s="38">
        <f t="shared" ca="1" si="476"/>
        <v>21.192708482301484</v>
      </c>
      <c r="S2543" s="38">
        <f t="shared" ca="1" si="477"/>
        <v>32.578535622039325</v>
      </c>
      <c r="T2543" s="38">
        <f t="shared" ca="1" si="478"/>
        <v>35.169624357110507</v>
      </c>
      <c r="U2543" s="38" t="str">
        <f t="shared" ca="1" si="479"/>
        <v>-</v>
      </c>
      <c r="V2543" s="38"/>
      <c r="W2543" s="38"/>
    </row>
    <row r="2544" spans="1:23" x14ac:dyDescent="0.35">
      <c r="A2544" s="2" t="str">
        <f>BASE_NOTAS[[#This Row],[Sigla]]&amp;BASE_NOTAS[[#This Row],[CÓDIGO]]</f>
        <v>AMSP_VS</v>
      </c>
      <c r="B2544" s="2" t="s">
        <v>158</v>
      </c>
      <c r="C2544" s="4" t="s">
        <v>495</v>
      </c>
      <c r="D2544" s="2" t="s">
        <v>496</v>
      </c>
      <c r="E2544" s="38">
        <v>87.599572347234528</v>
      </c>
      <c r="F2544" s="2" t="s">
        <v>611</v>
      </c>
      <c r="G2544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80.904654196472833</v>
      </c>
      <c r="H254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44" s="38" t="str">
        <f t="shared" ca="1" si="468"/>
        <v>-</v>
      </c>
      <c r="K2544" s="38" t="str">
        <f t="shared" ca="1" si="469"/>
        <v>-</v>
      </c>
      <c r="L2544" s="38" t="str">
        <f t="shared" ca="1" si="470"/>
        <v>-</v>
      </c>
      <c r="M2544" s="38" t="str">
        <f t="shared" ca="1" si="471"/>
        <v>-</v>
      </c>
      <c r="N2544" s="38" t="str">
        <f t="shared" ca="1" si="472"/>
        <v>-</v>
      </c>
      <c r="O2544" s="38" t="str">
        <f t="shared" ca="1" si="473"/>
        <v>-</v>
      </c>
      <c r="P2544" s="38" t="str">
        <f t="shared" ca="1" si="474"/>
        <v>-</v>
      </c>
      <c r="Q2544" s="38">
        <f t="shared" ca="1" si="475"/>
        <v>92.552382453138577</v>
      </c>
      <c r="R2544" s="38">
        <f t="shared" ca="1" si="476"/>
        <v>86.779247951583145</v>
      </c>
      <c r="S2544" s="38">
        <f t="shared" ca="1" si="477"/>
        <v>87.599572347234528</v>
      </c>
      <c r="T2544" s="38">
        <f t="shared" ca="1" si="478"/>
        <v>80.904654196472833</v>
      </c>
      <c r="U2544" s="38" t="str">
        <f t="shared" ca="1" si="479"/>
        <v>-</v>
      </c>
      <c r="V2544" s="38"/>
      <c r="W2544" s="38"/>
    </row>
    <row r="2545" spans="1:23" x14ac:dyDescent="0.35">
      <c r="A2545" s="2" t="str">
        <f>BASE_NOTAS[[#This Row],[Sigla]]&amp;BASE_NOTAS[[#This Row],[CÓDIGO]]</f>
        <v>BASP_VS</v>
      </c>
      <c r="B2545" s="2" t="s">
        <v>187</v>
      </c>
      <c r="C2545" s="4" t="s">
        <v>495</v>
      </c>
      <c r="D2545" s="2" t="s">
        <v>496</v>
      </c>
      <c r="E2545" s="38">
        <v>87.933558797885468</v>
      </c>
      <c r="F2545" s="2" t="s">
        <v>611</v>
      </c>
      <c r="G2545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86.960902963529648</v>
      </c>
      <c r="H254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45" s="38" t="str">
        <f t="shared" ca="1" si="468"/>
        <v>-</v>
      </c>
      <c r="K2545" s="38" t="str">
        <f t="shared" ca="1" si="469"/>
        <v>-</v>
      </c>
      <c r="L2545" s="38" t="str">
        <f t="shared" ca="1" si="470"/>
        <v>-</v>
      </c>
      <c r="M2545" s="38" t="str">
        <f t="shared" ca="1" si="471"/>
        <v>-</v>
      </c>
      <c r="N2545" s="38" t="str">
        <f t="shared" ca="1" si="472"/>
        <v>-</v>
      </c>
      <c r="O2545" s="38" t="str">
        <f t="shared" ca="1" si="473"/>
        <v>-</v>
      </c>
      <c r="P2545" s="38" t="str">
        <f t="shared" ca="1" si="474"/>
        <v>-</v>
      </c>
      <c r="Q2545" s="38">
        <f t="shared" ca="1" si="475"/>
        <v>81.560824348426095</v>
      </c>
      <c r="R2545" s="38">
        <f t="shared" ca="1" si="476"/>
        <v>76.619419578515277</v>
      </c>
      <c r="S2545" s="38">
        <f t="shared" ca="1" si="477"/>
        <v>87.933558797885468</v>
      </c>
      <c r="T2545" s="38">
        <f t="shared" ca="1" si="478"/>
        <v>86.960902963529648</v>
      </c>
      <c r="U2545" s="38" t="str">
        <f t="shared" ca="1" si="479"/>
        <v>-</v>
      </c>
      <c r="V2545" s="38"/>
      <c r="W2545" s="38"/>
    </row>
    <row r="2546" spans="1:23" x14ac:dyDescent="0.35">
      <c r="A2546" s="2" t="str">
        <f>BASE_NOTAS[[#This Row],[Sigla]]&amp;BASE_NOTAS[[#This Row],[CÓDIGO]]</f>
        <v>CESP_VS</v>
      </c>
      <c r="B2546" s="2" t="s">
        <v>188</v>
      </c>
      <c r="C2546" s="4" t="s">
        <v>495</v>
      </c>
      <c r="D2546" s="2" t="s">
        <v>496</v>
      </c>
      <c r="E2546" s="38">
        <v>100</v>
      </c>
      <c r="F2546" s="2" t="s">
        <v>611</v>
      </c>
      <c r="G2546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254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46" s="38" t="str">
        <f t="shared" ca="1" si="468"/>
        <v>-</v>
      </c>
      <c r="K2546" s="38" t="str">
        <f t="shared" ca="1" si="469"/>
        <v>-</v>
      </c>
      <c r="L2546" s="38" t="str">
        <f t="shared" ca="1" si="470"/>
        <v>-</v>
      </c>
      <c r="M2546" s="38" t="str">
        <f t="shared" ca="1" si="471"/>
        <v>-</v>
      </c>
      <c r="N2546" s="38" t="str">
        <f t="shared" ca="1" si="472"/>
        <v>-</v>
      </c>
      <c r="O2546" s="38" t="str">
        <f t="shared" ca="1" si="473"/>
        <v>-</v>
      </c>
      <c r="P2546" s="38" t="str">
        <f t="shared" ca="1" si="474"/>
        <v>-</v>
      </c>
      <c r="Q2546" s="38">
        <f t="shared" ca="1" si="475"/>
        <v>92.188438368804825</v>
      </c>
      <c r="R2546" s="38">
        <f t="shared" ca="1" si="476"/>
        <v>90.175108537678</v>
      </c>
      <c r="S2546" s="38">
        <f t="shared" ca="1" si="477"/>
        <v>100</v>
      </c>
      <c r="T2546" s="38">
        <f t="shared" ca="1" si="478"/>
        <v>100</v>
      </c>
      <c r="U2546" s="38" t="str">
        <f t="shared" ca="1" si="479"/>
        <v>-</v>
      </c>
      <c r="V2546" s="38"/>
      <c r="W2546" s="38"/>
    </row>
    <row r="2547" spans="1:23" x14ac:dyDescent="0.35">
      <c r="A2547" s="2" t="str">
        <f>BASE_NOTAS[[#This Row],[Sigla]]&amp;BASE_NOTAS[[#This Row],[CÓDIGO]]</f>
        <v>DFSP_VS</v>
      </c>
      <c r="B2547" s="2" t="s">
        <v>189</v>
      </c>
      <c r="C2547" s="4" t="s">
        <v>495</v>
      </c>
      <c r="D2547" s="2" t="s">
        <v>496</v>
      </c>
      <c r="E2547" s="38">
        <v>93.38796216489969</v>
      </c>
      <c r="F2547" s="2" t="s">
        <v>611</v>
      </c>
      <c r="G2547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90.107419510519861</v>
      </c>
      <c r="H254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47" s="38" t="str">
        <f t="shared" ca="1" si="468"/>
        <v>-</v>
      </c>
      <c r="K2547" s="38" t="str">
        <f t="shared" ca="1" si="469"/>
        <v>-</v>
      </c>
      <c r="L2547" s="38" t="str">
        <f t="shared" ca="1" si="470"/>
        <v>-</v>
      </c>
      <c r="M2547" s="38" t="str">
        <f t="shared" ca="1" si="471"/>
        <v>-</v>
      </c>
      <c r="N2547" s="38" t="str">
        <f t="shared" ca="1" si="472"/>
        <v>-</v>
      </c>
      <c r="O2547" s="38" t="str">
        <f t="shared" ca="1" si="473"/>
        <v>-</v>
      </c>
      <c r="P2547" s="38" t="str">
        <f t="shared" ca="1" si="474"/>
        <v>-</v>
      </c>
      <c r="Q2547" s="38">
        <f t="shared" ca="1" si="475"/>
        <v>87.018778752671977</v>
      </c>
      <c r="R2547" s="38">
        <f t="shared" ca="1" si="476"/>
        <v>82.434825972260782</v>
      </c>
      <c r="S2547" s="38">
        <f t="shared" ca="1" si="477"/>
        <v>93.38796216489969</v>
      </c>
      <c r="T2547" s="38">
        <f t="shared" ca="1" si="478"/>
        <v>90.107419510519861</v>
      </c>
      <c r="U2547" s="38" t="str">
        <f t="shared" ca="1" si="479"/>
        <v>-</v>
      </c>
      <c r="V2547" s="38"/>
      <c r="W2547" s="38"/>
    </row>
    <row r="2548" spans="1:23" x14ac:dyDescent="0.35">
      <c r="A2548" s="2" t="str">
        <f>BASE_NOTAS[[#This Row],[Sigla]]&amp;BASE_NOTAS[[#This Row],[CÓDIGO]]</f>
        <v>ESSP_VS</v>
      </c>
      <c r="B2548" s="2" t="s">
        <v>183</v>
      </c>
      <c r="C2548" s="4" t="s">
        <v>495</v>
      </c>
      <c r="D2548" s="2" t="s">
        <v>496</v>
      </c>
      <c r="E2548" s="38">
        <v>78.956134826193932</v>
      </c>
      <c r="F2548" s="2" t="s">
        <v>611</v>
      </c>
      <c r="G2548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80.637933228989823</v>
      </c>
      <c r="H254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48" s="38" t="str">
        <f t="shared" ca="1" si="468"/>
        <v>-</v>
      </c>
      <c r="K2548" s="38" t="str">
        <f t="shared" ca="1" si="469"/>
        <v>-</v>
      </c>
      <c r="L2548" s="38" t="str">
        <f t="shared" ca="1" si="470"/>
        <v>-</v>
      </c>
      <c r="M2548" s="38" t="str">
        <f t="shared" ca="1" si="471"/>
        <v>-</v>
      </c>
      <c r="N2548" s="38" t="str">
        <f t="shared" ca="1" si="472"/>
        <v>-</v>
      </c>
      <c r="O2548" s="38" t="str">
        <f t="shared" ca="1" si="473"/>
        <v>-</v>
      </c>
      <c r="P2548" s="38" t="str">
        <f t="shared" ca="1" si="474"/>
        <v>-</v>
      </c>
      <c r="Q2548" s="38">
        <f t="shared" ca="1" si="475"/>
        <v>68.565289354433602</v>
      </c>
      <c r="R2548" s="38">
        <f t="shared" ca="1" si="476"/>
        <v>67.803624132304449</v>
      </c>
      <c r="S2548" s="38">
        <f t="shared" ca="1" si="477"/>
        <v>78.956134826193932</v>
      </c>
      <c r="T2548" s="38">
        <f t="shared" ca="1" si="478"/>
        <v>80.637933228989823</v>
      </c>
      <c r="U2548" s="38" t="str">
        <f t="shared" ca="1" si="479"/>
        <v>-</v>
      </c>
      <c r="V2548" s="38"/>
      <c r="W2548" s="38"/>
    </row>
    <row r="2549" spans="1:23" x14ac:dyDescent="0.35">
      <c r="A2549" s="2" t="str">
        <f>BASE_NOTAS[[#This Row],[Sigla]]&amp;BASE_NOTAS[[#This Row],[CÓDIGO]]</f>
        <v>GOSP_VS</v>
      </c>
      <c r="B2549" s="2" t="s">
        <v>190</v>
      </c>
      <c r="C2549" s="4" t="s">
        <v>495</v>
      </c>
      <c r="D2549" s="2" t="s">
        <v>496</v>
      </c>
      <c r="E2549" s="38">
        <v>70.486135532621603</v>
      </c>
      <c r="F2549" s="2" t="s">
        <v>611</v>
      </c>
      <c r="G2549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69.645445798185065</v>
      </c>
      <c r="H254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49" s="38" t="str">
        <f t="shared" ca="1" si="468"/>
        <v>-</v>
      </c>
      <c r="K2549" s="38" t="str">
        <f t="shared" ca="1" si="469"/>
        <v>-</v>
      </c>
      <c r="L2549" s="38" t="str">
        <f t="shared" ca="1" si="470"/>
        <v>-</v>
      </c>
      <c r="M2549" s="38" t="str">
        <f t="shared" ca="1" si="471"/>
        <v>-</v>
      </c>
      <c r="N2549" s="38" t="str">
        <f t="shared" ca="1" si="472"/>
        <v>-</v>
      </c>
      <c r="O2549" s="38" t="str">
        <f t="shared" ca="1" si="473"/>
        <v>-</v>
      </c>
      <c r="P2549" s="38" t="str">
        <f t="shared" ca="1" si="474"/>
        <v>-</v>
      </c>
      <c r="Q2549" s="38">
        <f t="shared" ca="1" si="475"/>
        <v>61.898733404068189</v>
      </c>
      <c r="R2549" s="38">
        <f t="shared" ca="1" si="476"/>
        <v>63.679181766839122</v>
      </c>
      <c r="S2549" s="38">
        <f t="shared" ca="1" si="477"/>
        <v>70.486135532621603</v>
      </c>
      <c r="T2549" s="38">
        <f t="shared" ca="1" si="478"/>
        <v>69.645445798185065</v>
      </c>
      <c r="U2549" s="38" t="str">
        <f t="shared" ca="1" si="479"/>
        <v>-</v>
      </c>
      <c r="V2549" s="38"/>
      <c r="W2549" s="38"/>
    </row>
    <row r="2550" spans="1:23" x14ac:dyDescent="0.35">
      <c r="A2550" s="2" t="str">
        <f>BASE_NOTAS[[#This Row],[Sigla]]&amp;BASE_NOTAS[[#This Row],[CÓDIGO]]</f>
        <v>MASP_VS</v>
      </c>
      <c r="B2550" s="2" t="s">
        <v>191</v>
      </c>
      <c r="C2550" s="4" t="s">
        <v>495</v>
      </c>
      <c r="D2550" s="2" t="s">
        <v>496</v>
      </c>
      <c r="E2550" s="38">
        <v>89.607432943041516</v>
      </c>
      <c r="F2550" s="2" t="s">
        <v>611</v>
      </c>
      <c r="G2550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90.989334689690835</v>
      </c>
      <c r="H255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50" s="38" t="str">
        <f t="shared" ca="1" si="468"/>
        <v>-</v>
      </c>
      <c r="K2550" s="38" t="str">
        <f t="shared" ca="1" si="469"/>
        <v>-</v>
      </c>
      <c r="L2550" s="38" t="str">
        <f t="shared" ca="1" si="470"/>
        <v>-</v>
      </c>
      <c r="M2550" s="38" t="str">
        <f t="shared" ca="1" si="471"/>
        <v>-</v>
      </c>
      <c r="N2550" s="38" t="str">
        <f t="shared" ca="1" si="472"/>
        <v>-</v>
      </c>
      <c r="O2550" s="38" t="str">
        <f t="shared" ca="1" si="473"/>
        <v>-</v>
      </c>
      <c r="P2550" s="38" t="str">
        <f t="shared" ca="1" si="474"/>
        <v>-</v>
      </c>
      <c r="Q2550" s="38">
        <f t="shared" ca="1" si="475"/>
        <v>80.259398650407618</v>
      </c>
      <c r="R2550" s="38">
        <f t="shared" ca="1" si="476"/>
        <v>79.04368676613025</v>
      </c>
      <c r="S2550" s="38">
        <f t="shared" ca="1" si="477"/>
        <v>89.607432943041516</v>
      </c>
      <c r="T2550" s="38">
        <f t="shared" ca="1" si="478"/>
        <v>90.989334689690835</v>
      </c>
      <c r="U2550" s="38" t="str">
        <f t="shared" ca="1" si="479"/>
        <v>-</v>
      </c>
      <c r="V2550" s="38"/>
      <c r="W2550" s="38"/>
    </row>
    <row r="2551" spans="1:23" x14ac:dyDescent="0.35">
      <c r="A2551" s="2" t="str">
        <f>BASE_NOTAS[[#This Row],[Sigla]]&amp;BASE_NOTAS[[#This Row],[CÓDIGO]]</f>
        <v>MTSP_VS</v>
      </c>
      <c r="B2551" s="2" t="s">
        <v>195</v>
      </c>
      <c r="C2551" s="4" t="s">
        <v>495</v>
      </c>
      <c r="D2551" s="2" t="s">
        <v>496</v>
      </c>
      <c r="E2551" s="38">
        <v>57.572960364277264</v>
      </c>
      <c r="F2551" s="2" t="s">
        <v>611</v>
      </c>
      <c r="G2551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62.983843719211649</v>
      </c>
      <c r="H255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51" s="38" t="str">
        <f t="shared" ca="1" si="468"/>
        <v>-</v>
      </c>
      <c r="K2551" s="38" t="str">
        <f t="shared" ca="1" si="469"/>
        <v>-</v>
      </c>
      <c r="L2551" s="38" t="str">
        <f t="shared" ca="1" si="470"/>
        <v>-</v>
      </c>
      <c r="M2551" s="38" t="str">
        <f t="shared" ca="1" si="471"/>
        <v>-</v>
      </c>
      <c r="N2551" s="38" t="str">
        <f t="shared" ca="1" si="472"/>
        <v>-</v>
      </c>
      <c r="O2551" s="38" t="str">
        <f t="shared" ca="1" si="473"/>
        <v>-</v>
      </c>
      <c r="P2551" s="38" t="str">
        <f t="shared" ca="1" si="474"/>
        <v>-</v>
      </c>
      <c r="Q2551" s="38">
        <f t="shared" ca="1" si="475"/>
        <v>62.244367989043766</v>
      </c>
      <c r="R2551" s="38">
        <f t="shared" ca="1" si="476"/>
        <v>45.126190760360849</v>
      </c>
      <c r="S2551" s="38">
        <f t="shared" ca="1" si="477"/>
        <v>57.572960364277264</v>
      </c>
      <c r="T2551" s="38">
        <f t="shared" ca="1" si="478"/>
        <v>62.983843719211649</v>
      </c>
      <c r="U2551" s="38" t="str">
        <f t="shared" ca="1" si="479"/>
        <v>-</v>
      </c>
      <c r="V2551" s="38"/>
      <c r="W2551" s="38"/>
    </row>
    <row r="2552" spans="1:23" x14ac:dyDescent="0.35">
      <c r="A2552" s="2" t="str">
        <f>BASE_NOTAS[[#This Row],[Sigla]]&amp;BASE_NOTAS[[#This Row],[CÓDIGO]]</f>
        <v>MSSP_VS</v>
      </c>
      <c r="B2552" s="2" t="s">
        <v>193</v>
      </c>
      <c r="C2552" s="4" t="s">
        <v>495</v>
      </c>
      <c r="D2552" s="2" t="s">
        <v>496</v>
      </c>
      <c r="E2552" s="38">
        <v>45.67010992943824</v>
      </c>
      <c r="F2552" s="2" t="s">
        <v>611</v>
      </c>
      <c r="G2552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44.729299892146621</v>
      </c>
      <c r="H255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52" s="38" t="str">
        <f t="shared" ca="1" si="468"/>
        <v>-</v>
      </c>
      <c r="K2552" s="38" t="str">
        <f t="shared" ca="1" si="469"/>
        <v>-</v>
      </c>
      <c r="L2552" s="38" t="str">
        <f t="shared" ca="1" si="470"/>
        <v>-</v>
      </c>
      <c r="M2552" s="38" t="str">
        <f t="shared" ca="1" si="471"/>
        <v>-</v>
      </c>
      <c r="N2552" s="38" t="str">
        <f t="shared" ca="1" si="472"/>
        <v>-</v>
      </c>
      <c r="O2552" s="38" t="str">
        <f t="shared" ca="1" si="473"/>
        <v>-</v>
      </c>
      <c r="P2552" s="38" t="str">
        <f t="shared" ca="1" si="474"/>
        <v>-</v>
      </c>
      <c r="Q2552" s="38">
        <f t="shared" ca="1" si="475"/>
        <v>34.493669327499248</v>
      </c>
      <c r="R2552" s="38">
        <f t="shared" ca="1" si="476"/>
        <v>18.438832633032561</v>
      </c>
      <c r="S2552" s="38">
        <f t="shared" ca="1" si="477"/>
        <v>45.67010992943824</v>
      </c>
      <c r="T2552" s="38">
        <f t="shared" ca="1" si="478"/>
        <v>44.729299892146621</v>
      </c>
      <c r="U2552" s="38" t="str">
        <f t="shared" ca="1" si="479"/>
        <v>-</v>
      </c>
      <c r="V2552" s="38"/>
      <c r="W2552" s="38"/>
    </row>
    <row r="2553" spans="1:23" x14ac:dyDescent="0.35">
      <c r="A2553" s="2" t="str">
        <f>BASE_NOTAS[[#This Row],[Sigla]]&amp;BASE_NOTAS[[#This Row],[CÓDIGO]]</f>
        <v>MGSP_VS</v>
      </c>
      <c r="B2553" s="2" t="s">
        <v>192</v>
      </c>
      <c r="C2553" s="4" t="s">
        <v>495</v>
      </c>
      <c r="D2553" s="2" t="s">
        <v>496</v>
      </c>
      <c r="E2553" s="38">
        <v>96.090837248602483</v>
      </c>
      <c r="F2553" s="2" t="s">
        <v>611</v>
      </c>
      <c r="G2553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94.185648469293014</v>
      </c>
      <c r="H255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53" s="38" t="str">
        <f t="shared" ca="1" si="468"/>
        <v>-</v>
      </c>
      <c r="K2553" s="38" t="str">
        <f t="shared" ca="1" si="469"/>
        <v>-</v>
      </c>
      <c r="L2553" s="38" t="str">
        <f t="shared" ca="1" si="470"/>
        <v>-</v>
      </c>
      <c r="M2553" s="38" t="str">
        <f t="shared" ca="1" si="471"/>
        <v>-</v>
      </c>
      <c r="N2553" s="38" t="str">
        <f t="shared" ca="1" si="472"/>
        <v>-</v>
      </c>
      <c r="O2553" s="38" t="str">
        <f t="shared" ca="1" si="473"/>
        <v>-</v>
      </c>
      <c r="P2553" s="38" t="str">
        <f t="shared" ca="1" si="474"/>
        <v>-</v>
      </c>
      <c r="Q2553" s="38">
        <f t="shared" ca="1" si="475"/>
        <v>91.900651231478065</v>
      </c>
      <c r="R2553" s="38">
        <f t="shared" ca="1" si="476"/>
        <v>88.949945781191175</v>
      </c>
      <c r="S2553" s="38">
        <f t="shared" ca="1" si="477"/>
        <v>96.090837248602483</v>
      </c>
      <c r="T2553" s="38">
        <f t="shared" ca="1" si="478"/>
        <v>94.185648469293014</v>
      </c>
      <c r="U2553" s="38" t="str">
        <f t="shared" ca="1" si="479"/>
        <v>-</v>
      </c>
      <c r="V2553" s="38"/>
      <c r="W2553" s="38"/>
    </row>
    <row r="2554" spans="1:23" x14ac:dyDescent="0.35">
      <c r="A2554" s="2" t="str">
        <f>BASE_NOTAS[[#This Row],[Sigla]]&amp;BASE_NOTAS[[#This Row],[CÓDIGO]]</f>
        <v>PASP_VS</v>
      </c>
      <c r="B2554" s="2" t="s">
        <v>196</v>
      </c>
      <c r="C2554" s="4" t="s">
        <v>495</v>
      </c>
      <c r="D2554" s="2" t="s">
        <v>496</v>
      </c>
      <c r="E2554" s="38">
        <v>65.124680596609281</v>
      </c>
      <c r="F2554" s="2" t="s">
        <v>611</v>
      </c>
      <c r="G2554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61.426591311073309</v>
      </c>
      <c r="H255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54" s="38" t="str">
        <f t="shared" ca="1" si="468"/>
        <v>-</v>
      </c>
      <c r="K2554" s="38" t="str">
        <f t="shared" ca="1" si="469"/>
        <v>-</v>
      </c>
      <c r="L2554" s="38" t="str">
        <f t="shared" ca="1" si="470"/>
        <v>-</v>
      </c>
      <c r="M2554" s="38" t="str">
        <f t="shared" ca="1" si="471"/>
        <v>-</v>
      </c>
      <c r="N2554" s="38" t="str">
        <f t="shared" ca="1" si="472"/>
        <v>-</v>
      </c>
      <c r="O2554" s="38" t="str">
        <f t="shared" ca="1" si="473"/>
        <v>-</v>
      </c>
      <c r="P2554" s="38" t="str">
        <f t="shared" ca="1" si="474"/>
        <v>-</v>
      </c>
      <c r="Q2554" s="38">
        <f t="shared" ca="1" si="475"/>
        <v>57.741861805990943</v>
      </c>
      <c r="R2554" s="38">
        <f t="shared" ca="1" si="476"/>
        <v>44.677652783976832</v>
      </c>
      <c r="S2554" s="38">
        <f t="shared" ca="1" si="477"/>
        <v>65.124680596609281</v>
      </c>
      <c r="T2554" s="38">
        <f t="shared" ca="1" si="478"/>
        <v>61.426591311073309</v>
      </c>
      <c r="U2554" s="38" t="str">
        <f t="shared" ca="1" si="479"/>
        <v>-</v>
      </c>
      <c r="V2554" s="38"/>
      <c r="W2554" s="38"/>
    </row>
    <row r="2555" spans="1:23" x14ac:dyDescent="0.35">
      <c r="A2555" s="2" t="str">
        <f>BASE_NOTAS[[#This Row],[Sigla]]&amp;BASE_NOTAS[[#This Row],[CÓDIGO]]</f>
        <v>PBSP_VS</v>
      </c>
      <c r="B2555" s="2" t="s">
        <v>197</v>
      </c>
      <c r="C2555" s="4" t="s">
        <v>495</v>
      </c>
      <c r="D2555" s="2" t="s">
        <v>496</v>
      </c>
      <c r="E2555" s="38">
        <v>95.289305965718015</v>
      </c>
      <c r="F2555" s="2" t="s">
        <v>611</v>
      </c>
      <c r="G2555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88.855903689669518</v>
      </c>
      <c r="H255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55" s="38" t="str">
        <f t="shared" ca="1" si="468"/>
        <v>-</v>
      </c>
      <c r="K2555" s="38" t="str">
        <f t="shared" ca="1" si="469"/>
        <v>-</v>
      </c>
      <c r="L2555" s="38" t="str">
        <f t="shared" ca="1" si="470"/>
        <v>-</v>
      </c>
      <c r="M2555" s="38" t="str">
        <f t="shared" ca="1" si="471"/>
        <v>-</v>
      </c>
      <c r="N2555" s="38" t="str">
        <f t="shared" ca="1" si="472"/>
        <v>-</v>
      </c>
      <c r="O2555" s="38" t="str">
        <f t="shared" ca="1" si="473"/>
        <v>-</v>
      </c>
      <c r="P2555" s="38" t="str">
        <f t="shared" ca="1" si="474"/>
        <v>-</v>
      </c>
      <c r="Q2555" s="38">
        <f t="shared" ca="1" si="475"/>
        <v>100</v>
      </c>
      <c r="R2555" s="38">
        <f t="shared" ca="1" si="476"/>
        <v>100</v>
      </c>
      <c r="S2555" s="38">
        <f t="shared" ca="1" si="477"/>
        <v>95.289305965718015</v>
      </c>
      <c r="T2555" s="38">
        <f t="shared" ca="1" si="478"/>
        <v>88.855903689669518</v>
      </c>
      <c r="U2555" s="38" t="str">
        <f t="shared" ca="1" si="479"/>
        <v>-</v>
      </c>
      <c r="V2555" s="38"/>
      <c r="W2555" s="38"/>
    </row>
    <row r="2556" spans="1:23" x14ac:dyDescent="0.35">
      <c r="A2556" s="2" t="str">
        <f>BASE_NOTAS[[#This Row],[Sigla]]&amp;BASE_NOTAS[[#This Row],[CÓDIGO]]</f>
        <v>PRSP_VS</v>
      </c>
      <c r="B2556" s="2" t="s">
        <v>200</v>
      </c>
      <c r="C2556" s="4" t="s">
        <v>495</v>
      </c>
      <c r="D2556" s="2" t="s">
        <v>496</v>
      </c>
      <c r="E2556" s="38">
        <v>60.883022254237204</v>
      </c>
      <c r="F2556" s="2" t="s">
        <v>611</v>
      </c>
      <c r="G2556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64.490191964286467</v>
      </c>
      <c r="H255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56" s="38" t="str">
        <f t="shared" ca="1" si="468"/>
        <v>-</v>
      </c>
      <c r="K2556" s="38" t="str">
        <f t="shared" ca="1" si="469"/>
        <v>-</v>
      </c>
      <c r="L2556" s="38" t="str">
        <f t="shared" ca="1" si="470"/>
        <v>-</v>
      </c>
      <c r="M2556" s="38" t="str">
        <f t="shared" ca="1" si="471"/>
        <v>-</v>
      </c>
      <c r="N2556" s="38" t="str">
        <f t="shared" ca="1" si="472"/>
        <v>-</v>
      </c>
      <c r="O2556" s="38" t="str">
        <f t="shared" ca="1" si="473"/>
        <v>-</v>
      </c>
      <c r="P2556" s="38" t="str">
        <f t="shared" ca="1" si="474"/>
        <v>-</v>
      </c>
      <c r="Q2556" s="38">
        <f t="shared" ca="1" si="475"/>
        <v>55.800669306410164</v>
      </c>
      <c r="R2556" s="38">
        <f t="shared" ca="1" si="476"/>
        <v>47.260366467823609</v>
      </c>
      <c r="S2556" s="38">
        <f t="shared" ca="1" si="477"/>
        <v>60.883022254237204</v>
      </c>
      <c r="T2556" s="38">
        <f t="shared" ca="1" si="478"/>
        <v>64.490191964286467</v>
      </c>
      <c r="U2556" s="38" t="str">
        <f t="shared" ca="1" si="479"/>
        <v>-</v>
      </c>
      <c r="V2556" s="38"/>
      <c r="W2556" s="38"/>
    </row>
    <row r="2557" spans="1:23" x14ac:dyDescent="0.35">
      <c r="A2557" s="2" t="str">
        <f>BASE_NOTAS[[#This Row],[Sigla]]&amp;BASE_NOTAS[[#This Row],[CÓDIGO]]</f>
        <v>PESP_VS</v>
      </c>
      <c r="B2557" s="2" t="s">
        <v>198</v>
      </c>
      <c r="C2557" s="4" t="s">
        <v>495</v>
      </c>
      <c r="D2557" s="2" t="s">
        <v>496</v>
      </c>
      <c r="E2557" s="38">
        <v>94.623953387927756</v>
      </c>
      <c r="F2557" s="2" t="s">
        <v>611</v>
      </c>
      <c r="G2557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93.316913620030618</v>
      </c>
      <c r="H255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57" s="38" t="str">
        <f t="shared" ca="1" si="468"/>
        <v>-</v>
      </c>
      <c r="K2557" s="38" t="str">
        <f t="shared" ca="1" si="469"/>
        <v>-</v>
      </c>
      <c r="L2557" s="38" t="str">
        <f t="shared" ca="1" si="470"/>
        <v>-</v>
      </c>
      <c r="M2557" s="38" t="str">
        <f t="shared" ca="1" si="471"/>
        <v>-</v>
      </c>
      <c r="N2557" s="38" t="str">
        <f t="shared" ca="1" si="472"/>
        <v>-</v>
      </c>
      <c r="O2557" s="38" t="str">
        <f t="shared" ca="1" si="473"/>
        <v>-</v>
      </c>
      <c r="P2557" s="38" t="str">
        <f t="shared" ca="1" si="474"/>
        <v>-</v>
      </c>
      <c r="Q2557" s="38">
        <f t="shared" ca="1" si="475"/>
        <v>83.932681249550001</v>
      </c>
      <c r="R2557" s="38">
        <f t="shared" ca="1" si="476"/>
        <v>82.80687408788981</v>
      </c>
      <c r="S2557" s="38">
        <f t="shared" ca="1" si="477"/>
        <v>94.623953387927756</v>
      </c>
      <c r="T2557" s="38">
        <f t="shared" ca="1" si="478"/>
        <v>93.316913620030618</v>
      </c>
      <c r="U2557" s="38" t="str">
        <f t="shared" ca="1" si="479"/>
        <v>-</v>
      </c>
      <c r="V2557" s="38"/>
      <c r="W2557" s="38"/>
    </row>
    <row r="2558" spans="1:23" x14ac:dyDescent="0.35">
      <c r="A2558" s="2" t="str">
        <f>BASE_NOTAS[[#This Row],[Sigla]]&amp;BASE_NOTAS[[#This Row],[CÓDIGO]]</f>
        <v>PISP_VS</v>
      </c>
      <c r="B2558" s="2" t="s">
        <v>199</v>
      </c>
      <c r="C2558" s="4" t="s">
        <v>495</v>
      </c>
      <c r="D2558" s="2" t="s">
        <v>496</v>
      </c>
      <c r="E2558" s="38">
        <v>79.331455200266006</v>
      </c>
      <c r="F2558" s="2" t="s">
        <v>611</v>
      </c>
      <c r="G2558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85.660078045501123</v>
      </c>
      <c r="H255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58" s="38" t="str">
        <f t="shared" ca="1" si="468"/>
        <v>-</v>
      </c>
      <c r="K2558" s="38" t="str">
        <f t="shared" ca="1" si="469"/>
        <v>-</v>
      </c>
      <c r="L2558" s="38" t="str">
        <f t="shared" ca="1" si="470"/>
        <v>-</v>
      </c>
      <c r="M2558" s="38" t="str">
        <f t="shared" ca="1" si="471"/>
        <v>-</v>
      </c>
      <c r="N2558" s="38" t="str">
        <f t="shared" ca="1" si="472"/>
        <v>-</v>
      </c>
      <c r="O2558" s="38" t="str">
        <f t="shared" ca="1" si="473"/>
        <v>-</v>
      </c>
      <c r="P2558" s="38" t="str">
        <f t="shared" ca="1" si="474"/>
        <v>-</v>
      </c>
      <c r="Q2558" s="38">
        <f t="shared" ca="1" si="475"/>
        <v>75.863883721994455</v>
      </c>
      <c r="R2558" s="38">
        <f t="shared" ca="1" si="476"/>
        <v>65.947140625434116</v>
      </c>
      <c r="S2558" s="38">
        <f t="shared" ca="1" si="477"/>
        <v>79.331455200266006</v>
      </c>
      <c r="T2558" s="38">
        <f t="shared" ca="1" si="478"/>
        <v>85.660078045501123</v>
      </c>
      <c r="U2558" s="38" t="str">
        <f t="shared" ca="1" si="479"/>
        <v>-</v>
      </c>
      <c r="V2558" s="38"/>
      <c r="W2558" s="38"/>
    </row>
    <row r="2559" spans="1:23" x14ac:dyDescent="0.35">
      <c r="A2559" s="2" t="str">
        <f>BASE_NOTAS[[#This Row],[Sigla]]&amp;BASE_NOTAS[[#This Row],[CÓDIGO]]</f>
        <v>RJSP_VS</v>
      </c>
      <c r="B2559" s="2" t="s">
        <v>201</v>
      </c>
      <c r="C2559" s="4" t="s">
        <v>495</v>
      </c>
      <c r="D2559" s="2" t="s">
        <v>496</v>
      </c>
      <c r="E2559" s="38">
        <v>89.716607511810977</v>
      </c>
      <c r="F2559" s="2" t="s">
        <v>611</v>
      </c>
      <c r="G2559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87.354874277243397</v>
      </c>
      <c r="H255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59" s="38" t="str">
        <f t="shared" ca="1" si="468"/>
        <v>-</v>
      </c>
      <c r="K2559" s="38" t="str">
        <f t="shared" ca="1" si="469"/>
        <v>-</v>
      </c>
      <c r="L2559" s="38" t="str">
        <f t="shared" ca="1" si="470"/>
        <v>-</v>
      </c>
      <c r="M2559" s="38" t="str">
        <f t="shared" ca="1" si="471"/>
        <v>-</v>
      </c>
      <c r="N2559" s="38" t="str">
        <f t="shared" ca="1" si="472"/>
        <v>-</v>
      </c>
      <c r="O2559" s="38" t="str">
        <f t="shared" ca="1" si="473"/>
        <v>-</v>
      </c>
      <c r="P2559" s="38" t="str">
        <f t="shared" ca="1" si="474"/>
        <v>-</v>
      </c>
      <c r="Q2559" s="38">
        <f t="shared" ca="1" si="475"/>
        <v>78.764517250196917</v>
      </c>
      <c r="R2559" s="38">
        <f t="shared" ca="1" si="476"/>
        <v>79.74800334669311</v>
      </c>
      <c r="S2559" s="38">
        <f t="shared" ca="1" si="477"/>
        <v>89.716607511810977</v>
      </c>
      <c r="T2559" s="38">
        <f t="shared" ca="1" si="478"/>
        <v>87.354874277243397</v>
      </c>
      <c r="U2559" s="38" t="str">
        <f t="shared" ca="1" si="479"/>
        <v>-</v>
      </c>
      <c r="V2559" s="38"/>
      <c r="W2559" s="38"/>
    </row>
    <row r="2560" spans="1:23" x14ac:dyDescent="0.35">
      <c r="A2560" s="2" t="str">
        <f>BASE_NOTAS[[#This Row],[Sigla]]&amp;BASE_NOTAS[[#This Row],[CÓDIGO]]</f>
        <v>RNSP_VS</v>
      </c>
      <c r="B2560" s="2" t="s">
        <v>202</v>
      </c>
      <c r="C2560" s="4" t="s">
        <v>495</v>
      </c>
      <c r="D2560" s="2" t="s">
        <v>496</v>
      </c>
      <c r="E2560" s="38">
        <v>85.441405837605814</v>
      </c>
      <c r="F2560" s="2" t="s">
        <v>611</v>
      </c>
      <c r="G2560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83.903461699060017</v>
      </c>
      <c r="H256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60" s="38" t="str">
        <f t="shared" ca="1" si="468"/>
        <v>-</v>
      </c>
      <c r="K2560" s="38" t="str">
        <f t="shared" ca="1" si="469"/>
        <v>-</v>
      </c>
      <c r="L2560" s="38" t="str">
        <f t="shared" ca="1" si="470"/>
        <v>-</v>
      </c>
      <c r="M2560" s="38" t="str">
        <f t="shared" ca="1" si="471"/>
        <v>-</v>
      </c>
      <c r="N2560" s="38" t="str">
        <f t="shared" ca="1" si="472"/>
        <v>-</v>
      </c>
      <c r="O2560" s="38" t="str">
        <f t="shared" ca="1" si="473"/>
        <v>-</v>
      </c>
      <c r="P2560" s="38" t="str">
        <f t="shared" ca="1" si="474"/>
        <v>-</v>
      </c>
      <c r="Q2560" s="38">
        <f t="shared" ca="1" si="475"/>
        <v>87.106362068920546</v>
      </c>
      <c r="R2560" s="38">
        <f t="shared" ca="1" si="476"/>
        <v>76.503805183390625</v>
      </c>
      <c r="S2560" s="38">
        <f t="shared" ca="1" si="477"/>
        <v>85.441405837605814</v>
      </c>
      <c r="T2560" s="38">
        <f t="shared" ca="1" si="478"/>
        <v>83.903461699060017</v>
      </c>
      <c r="U2560" s="38" t="str">
        <f t="shared" ca="1" si="479"/>
        <v>-</v>
      </c>
      <c r="V2560" s="38"/>
      <c r="W2560" s="38"/>
    </row>
    <row r="2561" spans="1:23" x14ac:dyDescent="0.35">
      <c r="A2561" s="2" t="str">
        <f>BASE_NOTAS[[#This Row],[Sigla]]&amp;BASE_NOTAS[[#This Row],[CÓDIGO]]</f>
        <v>RSSP_VS</v>
      </c>
      <c r="B2561" s="2" t="s">
        <v>205</v>
      </c>
      <c r="C2561" s="4" t="s">
        <v>495</v>
      </c>
      <c r="D2561" s="2" t="s">
        <v>496</v>
      </c>
      <c r="E2561" s="38">
        <v>78.723757993136303</v>
      </c>
      <c r="F2561" s="2" t="s">
        <v>611</v>
      </c>
      <c r="G2561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76.860900335878512</v>
      </c>
      <c r="H256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61" s="38" t="str">
        <f t="shared" ca="1" si="468"/>
        <v>-</v>
      </c>
      <c r="K2561" s="38" t="str">
        <f t="shared" ca="1" si="469"/>
        <v>-</v>
      </c>
      <c r="L2561" s="38" t="str">
        <f t="shared" ca="1" si="470"/>
        <v>-</v>
      </c>
      <c r="M2561" s="38" t="str">
        <f t="shared" ca="1" si="471"/>
        <v>-</v>
      </c>
      <c r="N2561" s="38" t="str">
        <f t="shared" ca="1" si="472"/>
        <v>-</v>
      </c>
      <c r="O2561" s="38" t="str">
        <f t="shared" ca="1" si="473"/>
        <v>-</v>
      </c>
      <c r="P2561" s="38" t="str">
        <f t="shared" ca="1" si="474"/>
        <v>-</v>
      </c>
      <c r="Q2561" s="38">
        <f t="shared" ca="1" si="475"/>
        <v>66.131619290564174</v>
      </c>
      <c r="R2561" s="38">
        <f t="shared" ca="1" si="476"/>
        <v>65.060408343107255</v>
      </c>
      <c r="S2561" s="38">
        <f t="shared" ca="1" si="477"/>
        <v>78.723757993136303</v>
      </c>
      <c r="T2561" s="38">
        <f t="shared" ca="1" si="478"/>
        <v>76.860900335878512</v>
      </c>
      <c r="U2561" s="38" t="str">
        <f t="shared" ca="1" si="479"/>
        <v>-</v>
      </c>
      <c r="V2561" s="38"/>
      <c r="W2561" s="38"/>
    </row>
    <row r="2562" spans="1:23" x14ac:dyDescent="0.35">
      <c r="A2562" s="2" t="str">
        <f>BASE_NOTAS[[#This Row],[Sigla]]&amp;BASE_NOTAS[[#This Row],[CÓDIGO]]</f>
        <v>ROSP_VS</v>
      </c>
      <c r="B2562" s="2" t="s">
        <v>203</v>
      </c>
      <c r="C2562" s="4" t="s">
        <v>495</v>
      </c>
      <c r="D2562" s="2" t="s">
        <v>496</v>
      </c>
      <c r="E2562" s="38">
        <v>32.572624342377438</v>
      </c>
      <c r="F2562" s="2" t="s">
        <v>611</v>
      </c>
      <c r="G2562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28.177514681003785</v>
      </c>
      <c r="H256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62" s="38" t="str">
        <f t="shared" ca="1" si="468"/>
        <v>-</v>
      </c>
      <c r="K2562" s="38" t="str">
        <f t="shared" ca="1" si="469"/>
        <v>-</v>
      </c>
      <c r="L2562" s="38" t="str">
        <f t="shared" ca="1" si="470"/>
        <v>-</v>
      </c>
      <c r="M2562" s="38" t="str">
        <f t="shared" ca="1" si="471"/>
        <v>-</v>
      </c>
      <c r="N2562" s="38" t="str">
        <f t="shared" ca="1" si="472"/>
        <v>-</v>
      </c>
      <c r="O2562" s="38" t="str">
        <f t="shared" ca="1" si="473"/>
        <v>-</v>
      </c>
      <c r="P2562" s="38" t="str">
        <f t="shared" ca="1" si="474"/>
        <v>-</v>
      </c>
      <c r="Q2562" s="38">
        <f t="shared" ca="1" si="475"/>
        <v>48.962585040270966</v>
      </c>
      <c r="R2562" s="38">
        <f t="shared" ca="1" si="476"/>
        <v>4.7907496176257638</v>
      </c>
      <c r="S2562" s="38">
        <f t="shared" ca="1" si="477"/>
        <v>32.572624342377438</v>
      </c>
      <c r="T2562" s="38">
        <f t="shared" ca="1" si="478"/>
        <v>28.177514681003785</v>
      </c>
      <c r="U2562" s="38" t="str">
        <f t="shared" ca="1" si="479"/>
        <v>-</v>
      </c>
      <c r="V2562" s="38"/>
      <c r="W2562" s="38"/>
    </row>
    <row r="2563" spans="1:23" x14ac:dyDescent="0.35">
      <c r="A2563" s="2" t="str">
        <f>BASE_NOTAS[[#This Row],[Sigla]]&amp;BASE_NOTAS[[#This Row],[CÓDIGO]]</f>
        <v>RRSP_VS</v>
      </c>
      <c r="B2563" s="2" t="s">
        <v>204</v>
      </c>
      <c r="C2563" s="4" t="s">
        <v>495</v>
      </c>
      <c r="D2563" s="2" t="s">
        <v>496</v>
      </c>
      <c r="E2563" s="38">
        <v>0</v>
      </c>
      <c r="F2563" s="2" t="s">
        <v>611</v>
      </c>
      <c r="G2563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256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63" s="38" t="str">
        <f t="shared" ref="J2563:J2626" ca="1" si="480">INDEX(INDIRECT("[Indicadores_Consolidado_2026_07_31.xlsx]"&amp;C2563&amp;"!$V$37:$V$64"),MATCH(B2563,INDIRECT("[Indicadores_Consolidado_2026_07_31.xlsx]"&amp;C2563&amp;"!$F$37:$F$64")))</f>
        <v>-</v>
      </c>
      <c r="K2563" s="38" t="str">
        <f t="shared" ref="K2563:K2626" ca="1" si="481">INDEX(INDIRECT("[Indicadores_Consolidado_2026_07_31.xlsx]"&amp;C2563&amp;"!$W$37:$W$64"),MATCH(B2563,INDIRECT("[Indicadores_Consolidado_2026_07_31.xlsx]"&amp;C2563&amp;"!$F$37:$F$64")))</f>
        <v>-</v>
      </c>
      <c r="L2563" s="38" t="str">
        <f t="shared" ref="L2563:L2626" ca="1" si="482">INDEX(INDIRECT("[Indicadores_Consolidado_2026_07_31.xlsx]"&amp;C2563&amp;"!$X$37:$X$64"),MATCH(B2563,INDIRECT("[Indicadores_Consolidado_2026_07_31.xlsx]"&amp;C2563&amp;"!$F$37:$F$64")))</f>
        <v>-</v>
      </c>
      <c r="M2563" s="38" t="str">
        <f t="shared" ref="M2563:M2626" ca="1" si="483">INDEX(INDIRECT("[Indicadores_Consolidado_2026_07_31.xlsx]"&amp;C2563&amp;"!$Y$37:$Y$64"),MATCH(B2563,INDIRECT("[Indicadores_Consolidado_2026_07_31.xlsx]"&amp;C2563&amp;"!$F$37:$F$64")))</f>
        <v>-</v>
      </c>
      <c r="N2563" s="38" t="str">
        <f t="shared" ref="N2563:N2626" ca="1" si="484">INDEX(INDIRECT("[Indicadores_Consolidado_2026_07_31.xlsx]"&amp;C2563&amp;"!$Z$37:$Z$64"),MATCH(B2563,INDIRECT("[Indicadores_Consolidado_2026_07_31.xlsx]"&amp;C2563&amp;"!$F$37:$F$64")))</f>
        <v>-</v>
      </c>
      <c r="O2563" s="38" t="str">
        <f t="shared" ref="O2563:O2626" ca="1" si="485">INDEX(INDIRECT("[Indicadores_Consolidado_2026_07_31.xlsx]"&amp;C2563&amp;"!$AA$37:$AA$64"),MATCH(B2563,INDIRECT("[Indicadores_Consolidado_2026_07_31.xlsx]"&amp;C2563&amp;"!$F$37:$F$64")))</f>
        <v>-</v>
      </c>
      <c r="P2563" s="38" t="str">
        <f t="shared" ref="P2563:P2626" ca="1" si="486">INDEX(INDIRECT("[Indicadores_Consolidado_2026_07_31.xlsx]"&amp;C2563&amp;"!$AB$37:$AB$64"),MATCH(B2563,INDIRECT("[Indicadores_Consolidado_2026_07_31.xlsx]"&amp;C2563&amp;"!$F$37:$F$64")))</f>
        <v>-</v>
      </c>
      <c r="Q2563" s="38">
        <f t="shared" ref="Q2563:Q2626" ca="1" si="487">INDEX(INDIRECT("[Indicadores_Consolidado_2026_07_31.xlsx]"&amp;C2563&amp;"!$AC$37:$AC$64"),MATCH(B2563,INDIRECT("[Indicadores_Consolidado_2026_07_31.xlsx]"&amp;C2563&amp;"!$F$37:$F$64")))</f>
        <v>0</v>
      </c>
      <c r="R2563" s="38">
        <f t="shared" ref="R2563:R2626" ca="1" si="488">INDEX(INDIRECT("[Indicadores_Consolidado_2026_07_31.xlsx]"&amp;C2563&amp;"!$AD$37:$AD$64"),MATCH(B2563,INDIRECT("[Indicadores_Consolidado_2026_07_31.xlsx]"&amp;C2563&amp;"!$F$37:$F$64")))</f>
        <v>0</v>
      </c>
      <c r="S2563" s="38">
        <f t="shared" ref="S2563:U2626" ca="1" si="489">INDEX(INDIRECT("[Indicadores_Consolidado_2026_07_31.xlsx]"&amp;C2563&amp;"!$AE$37:$AE$64"),MATCH(B2563,INDIRECT("[Indicadores_Consolidado_2026_07_31.xlsx]"&amp;C2563&amp;"!$F$37:$F$64")))</f>
        <v>0</v>
      </c>
      <c r="T2563" s="38">
        <f t="shared" ref="T2563:T2626" ca="1" si="490">INDEX(INDIRECT("[Indicadores_Consolidado_2026_07_31.xlsx]"&amp;C2563&amp;"!$AF$37:$AF$64"),MATCH(B2563,INDIRECT("[Indicadores_Consolidado_2026_07_31.xlsx]"&amp;C2563&amp;"!$F$37:$F$64")))</f>
        <v>0</v>
      </c>
      <c r="U2563" s="38" t="str">
        <f t="shared" ref="U2563:U2626" ca="1" si="491">INDEX(INDIRECT("[Indicadores_Consolidado_2026_07_31.xlsx]"&amp;C2563&amp;"!$AG$37:$AG$64"),MATCH(B2563,INDIRECT("[Indicadores_Consolidado_2026_07_31.xlsx]"&amp;C2563&amp;"!$F$37:$F$64")))</f>
        <v>-</v>
      </c>
      <c r="V2563" s="38"/>
      <c r="W2563" s="38"/>
    </row>
    <row r="2564" spans="1:23" x14ac:dyDescent="0.35">
      <c r="A2564" s="2" t="str">
        <f>BASE_NOTAS[[#This Row],[Sigla]]&amp;BASE_NOTAS[[#This Row],[CÓDIGO]]</f>
        <v>SCSP_VS</v>
      </c>
      <c r="B2564" s="2" t="s">
        <v>194</v>
      </c>
      <c r="C2564" s="4" t="s">
        <v>495</v>
      </c>
      <c r="D2564" s="2" t="s">
        <v>496</v>
      </c>
      <c r="E2564" s="38">
        <v>66.342197447722072</v>
      </c>
      <c r="F2564" s="2" t="s">
        <v>611</v>
      </c>
      <c r="G2564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66.274180354928916</v>
      </c>
      <c r="H256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64" s="38" t="str">
        <f t="shared" ca="1" si="480"/>
        <v>-</v>
      </c>
      <c r="K2564" s="38" t="str">
        <f t="shared" ca="1" si="481"/>
        <v>-</v>
      </c>
      <c r="L2564" s="38" t="str">
        <f t="shared" ca="1" si="482"/>
        <v>-</v>
      </c>
      <c r="M2564" s="38" t="str">
        <f t="shared" ca="1" si="483"/>
        <v>-</v>
      </c>
      <c r="N2564" s="38" t="str">
        <f t="shared" ca="1" si="484"/>
        <v>-</v>
      </c>
      <c r="O2564" s="38" t="str">
        <f t="shared" ca="1" si="485"/>
        <v>-</v>
      </c>
      <c r="P2564" s="38" t="str">
        <f t="shared" ca="1" si="486"/>
        <v>-</v>
      </c>
      <c r="Q2564" s="38">
        <f t="shared" ca="1" si="487"/>
        <v>54.227300849248685</v>
      </c>
      <c r="R2564" s="38">
        <f t="shared" ca="1" si="488"/>
        <v>50.755944054587246</v>
      </c>
      <c r="S2564" s="38">
        <f t="shared" ca="1" si="489"/>
        <v>66.342197447722072</v>
      </c>
      <c r="T2564" s="38">
        <f t="shared" ca="1" si="490"/>
        <v>66.274180354928916</v>
      </c>
      <c r="U2564" s="38" t="str">
        <f t="shared" ca="1" si="491"/>
        <v>-</v>
      </c>
      <c r="V2564" s="38"/>
      <c r="W2564" s="38"/>
    </row>
    <row r="2565" spans="1:23" x14ac:dyDescent="0.35">
      <c r="A2565" s="2" t="str">
        <f>BASE_NOTAS[[#This Row],[Sigla]]&amp;BASE_NOTAS[[#This Row],[CÓDIGO]]</f>
        <v>SPSP_VS</v>
      </c>
      <c r="B2565" s="2" t="s">
        <v>186</v>
      </c>
      <c r="C2565" s="4" t="s">
        <v>495</v>
      </c>
      <c r="D2565" s="2" t="s">
        <v>496</v>
      </c>
      <c r="E2565" s="38">
        <v>91.525410447678738</v>
      </c>
      <c r="F2565" s="2" t="s">
        <v>611</v>
      </c>
      <c r="G2565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89.910333065266585</v>
      </c>
      <c r="H256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65" s="38" t="str">
        <f t="shared" ca="1" si="480"/>
        <v>-</v>
      </c>
      <c r="K2565" s="38" t="str">
        <f t="shared" ca="1" si="481"/>
        <v>-</v>
      </c>
      <c r="L2565" s="38" t="str">
        <f t="shared" ca="1" si="482"/>
        <v>-</v>
      </c>
      <c r="M2565" s="38" t="str">
        <f t="shared" ca="1" si="483"/>
        <v>-</v>
      </c>
      <c r="N2565" s="38" t="str">
        <f t="shared" ca="1" si="484"/>
        <v>-</v>
      </c>
      <c r="O2565" s="38" t="str">
        <f t="shared" ca="1" si="485"/>
        <v>-</v>
      </c>
      <c r="P2565" s="38" t="str">
        <f t="shared" ca="1" si="486"/>
        <v>-</v>
      </c>
      <c r="Q2565" s="38">
        <f t="shared" ca="1" si="487"/>
        <v>85.390963367975985</v>
      </c>
      <c r="R2565" s="38">
        <f t="shared" ca="1" si="488"/>
        <v>81.537067494942704</v>
      </c>
      <c r="S2565" s="38">
        <f t="shared" ca="1" si="489"/>
        <v>91.525410447678738</v>
      </c>
      <c r="T2565" s="38">
        <f t="shared" ca="1" si="490"/>
        <v>89.910333065266585</v>
      </c>
      <c r="U2565" s="38" t="str">
        <f t="shared" ca="1" si="491"/>
        <v>-</v>
      </c>
      <c r="V2565" s="38"/>
      <c r="W2565" s="38"/>
    </row>
    <row r="2566" spans="1:23" x14ac:dyDescent="0.35">
      <c r="A2566" s="2" t="str">
        <f>BASE_NOTAS[[#This Row],[Sigla]]&amp;BASE_NOTAS[[#This Row],[CÓDIGO]]</f>
        <v>SESP_VS</v>
      </c>
      <c r="B2566" s="2" t="s">
        <v>206</v>
      </c>
      <c r="C2566" s="4" t="s">
        <v>495</v>
      </c>
      <c r="D2566" s="2" t="s">
        <v>496</v>
      </c>
      <c r="E2566" s="38">
        <v>77.697068752532957</v>
      </c>
      <c r="F2566" s="2" t="s">
        <v>611</v>
      </c>
      <c r="G2566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73.238044529099341</v>
      </c>
      <c r="H256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66" s="38" t="str">
        <f t="shared" ca="1" si="480"/>
        <v>-</v>
      </c>
      <c r="K2566" s="38" t="str">
        <f t="shared" ca="1" si="481"/>
        <v>-</v>
      </c>
      <c r="L2566" s="38" t="str">
        <f t="shared" ca="1" si="482"/>
        <v>-</v>
      </c>
      <c r="M2566" s="38" t="str">
        <f t="shared" ca="1" si="483"/>
        <v>-</v>
      </c>
      <c r="N2566" s="38" t="str">
        <f t="shared" ca="1" si="484"/>
        <v>-</v>
      </c>
      <c r="O2566" s="38" t="str">
        <f t="shared" ca="1" si="485"/>
        <v>-</v>
      </c>
      <c r="P2566" s="38" t="str">
        <f t="shared" ca="1" si="486"/>
        <v>-</v>
      </c>
      <c r="Q2566" s="38">
        <f t="shared" ca="1" si="487"/>
        <v>73.778467945323143</v>
      </c>
      <c r="R2566" s="38">
        <f t="shared" ca="1" si="488"/>
        <v>68.413730134467514</v>
      </c>
      <c r="S2566" s="38">
        <f t="shared" ca="1" si="489"/>
        <v>77.697068752532957</v>
      </c>
      <c r="T2566" s="38">
        <f t="shared" ca="1" si="490"/>
        <v>73.238044529099341</v>
      </c>
      <c r="U2566" s="38" t="str">
        <f t="shared" ca="1" si="491"/>
        <v>-</v>
      </c>
      <c r="V2566" s="38"/>
      <c r="W2566" s="38"/>
    </row>
    <row r="2567" spans="1:23" x14ac:dyDescent="0.35">
      <c r="A2567" s="2" t="str">
        <f>BASE_NOTAS[[#This Row],[Sigla]]&amp;BASE_NOTAS[[#This Row],[CÓDIGO]]</f>
        <v>TOSP_VS</v>
      </c>
      <c r="B2567" s="2" t="s">
        <v>185</v>
      </c>
      <c r="C2567" s="4" t="s">
        <v>495</v>
      </c>
      <c r="D2567" s="2" t="s">
        <v>496</v>
      </c>
      <c r="E2567" s="38">
        <v>59.572225810741699</v>
      </c>
      <c r="F2567" s="2" t="s">
        <v>611</v>
      </c>
      <c r="G2567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55.436622540615708</v>
      </c>
      <c r="H256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567" s="38" t="str">
        <f t="shared" ca="1" si="480"/>
        <v>-</v>
      </c>
      <c r="K2567" s="38" t="str">
        <f t="shared" ca="1" si="481"/>
        <v>-</v>
      </c>
      <c r="L2567" s="38" t="str">
        <f t="shared" ca="1" si="482"/>
        <v>-</v>
      </c>
      <c r="M2567" s="38" t="str">
        <f t="shared" ca="1" si="483"/>
        <v>-</v>
      </c>
      <c r="N2567" s="38" t="str">
        <f t="shared" ca="1" si="484"/>
        <v>-</v>
      </c>
      <c r="O2567" s="38" t="str">
        <f t="shared" ca="1" si="485"/>
        <v>-</v>
      </c>
      <c r="P2567" s="38" t="str">
        <f t="shared" ca="1" si="486"/>
        <v>-</v>
      </c>
      <c r="Q2567" s="38">
        <f t="shared" ca="1" si="487"/>
        <v>45.588367799776066</v>
      </c>
      <c r="R2567" s="38">
        <f t="shared" ca="1" si="488"/>
        <v>52.388127132461399</v>
      </c>
      <c r="S2567" s="38">
        <f t="shared" ca="1" si="489"/>
        <v>59.572225810741699</v>
      </c>
      <c r="T2567" s="38">
        <f t="shared" ca="1" si="490"/>
        <v>55.436622540615708</v>
      </c>
      <c r="U2567" s="38" t="str">
        <f t="shared" ca="1" si="491"/>
        <v>-</v>
      </c>
      <c r="V2567" s="38"/>
      <c r="W2567" s="38"/>
    </row>
    <row r="2568" spans="1:23" x14ac:dyDescent="0.35">
      <c r="A2568" s="2" t="str">
        <f>BASE_NOTAS[[#This Row],[Sigla]]&amp;BASE_NOTAS[[#This Row],[CÓDIGO]]</f>
        <v>ACAS_UC</v>
      </c>
      <c r="B2568" s="2" t="s">
        <v>156</v>
      </c>
      <c r="C2568" s="4" t="s">
        <v>661</v>
      </c>
      <c r="D2568" s="2" t="s">
        <v>660</v>
      </c>
      <c r="E2568" s="38">
        <v>47.605217152201732</v>
      </c>
      <c r="F2568" s="2" t="s">
        <v>611</v>
      </c>
      <c r="G2568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50.386400242938393</v>
      </c>
      <c r="H256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2568" s="38" t="str">
        <f t="shared" ca="1" si="480"/>
        <v>-</v>
      </c>
      <c r="K2568" s="38" t="str">
        <f t="shared" ca="1" si="481"/>
        <v>-</v>
      </c>
      <c r="L2568" s="38" t="str">
        <f t="shared" ca="1" si="482"/>
        <v>-</v>
      </c>
      <c r="M2568" s="38" t="str">
        <f t="shared" ca="1" si="483"/>
        <v>-</v>
      </c>
      <c r="N2568" s="38" t="str">
        <f t="shared" ca="1" si="484"/>
        <v>-</v>
      </c>
      <c r="O2568" s="38" t="str">
        <f t="shared" ca="1" si="485"/>
        <v>-</v>
      </c>
      <c r="P2568" s="38" t="str">
        <f t="shared" ca="1" si="486"/>
        <v>-</v>
      </c>
      <c r="Q2568" s="38" t="str">
        <f t="shared" ca="1" si="487"/>
        <v>-</v>
      </c>
      <c r="R2568" s="38" t="str">
        <f t="shared" ca="1" si="488"/>
        <v>-</v>
      </c>
      <c r="S2568" s="38">
        <f t="shared" ca="1" si="489"/>
        <v>47.605217152201732</v>
      </c>
      <c r="T2568" s="38" t="str">
        <f t="shared" ca="1" si="490"/>
        <v>-</v>
      </c>
      <c r="U2568" s="38">
        <f t="shared" ca="1" si="491"/>
        <v>50.386400242938393</v>
      </c>
      <c r="V2568" s="38"/>
      <c r="W2568" s="38"/>
    </row>
    <row r="2569" spans="1:23" x14ac:dyDescent="0.35">
      <c r="A2569" s="2" t="str">
        <f>BASE_NOTAS[[#This Row],[Sigla]]&amp;BASE_NOTAS[[#This Row],[CÓDIGO]]</f>
        <v>ALAS_UC</v>
      </c>
      <c r="B2569" s="2" t="s">
        <v>157</v>
      </c>
      <c r="C2569" s="4" t="s">
        <v>661</v>
      </c>
      <c r="D2569" s="2" t="s">
        <v>660</v>
      </c>
      <c r="E2569" s="38">
        <v>3.2731620163242834</v>
      </c>
      <c r="F2569" s="2" t="s">
        <v>611</v>
      </c>
      <c r="G2569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3.2782674156574285</v>
      </c>
      <c r="H256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2569" s="38" t="str">
        <f t="shared" ca="1" si="480"/>
        <v>-</v>
      </c>
      <c r="K2569" s="38" t="str">
        <f t="shared" ca="1" si="481"/>
        <v>-</v>
      </c>
      <c r="L2569" s="38" t="str">
        <f t="shared" ca="1" si="482"/>
        <v>-</v>
      </c>
      <c r="M2569" s="38" t="str">
        <f t="shared" ca="1" si="483"/>
        <v>-</v>
      </c>
      <c r="N2569" s="38" t="str">
        <f t="shared" ca="1" si="484"/>
        <v>-</v>
      </c>
      <c r="O2569" s="38" t="str">
        <f t="shared" ca="1" si="485"/>
        <v>-</v>
      </c>
      <c r="P2569" s="38" t="str">
        <f t="shared" ca="1" si="486"/>
        <v>-</v>
      </c>
      <c r="Q2569" s="38" t="str">
        <f t="shared" ca="1" si="487"/>
        <v>-</v>
      </c>
      <c r="R2569" s="38" t="str">
        <f t="shared" ca="1" si="488"/>
        <v>-</v>
      </c>
      <c r="S2569" s="38">
        <f t="shared" ca="1" si="489"/>
        <v>3.2731620163242834</v>
      </c>
      <c r="T2569" s="38" t="str">
        <f t="shared" ca="1" si="490"/>
        <v>-</v>
      </c>
      <c r="U2569" s="38">
        <f t="shared" ca="1" si="491"/>
        <v>3.2782674156574285</v>
      </c>
      <c r="V2569" s="38"/>
      <c r="W2569" s="38"/>
    </row>
    <row r="2570" spans="1:23" x14ac:dyDescent="0.35">
      <c r="A2570" s="2" t="str">
        <f>BASE_NOTAS[[#This Row],[Sigla]]&amp;BASE_NOTAS[[#This Row],[CÓDIGO]]</f>
        <v>APAS_UC</v>
      </c>
      <c r="B2570" s="2" t="s">
        <v>184</v>
      </c>
      <c r="C2570" s="4" t="s">
        <v>661</v>
      </c>
      <c r="D2570" s="2" t="s">
        <v>660</v>
      </c>
      <c r="E2570" s="38">
        <v>52.894072487503664</v>
      </c>
      <c r="F2570" s="2" t="s">
        <v>611</v>
      </c>
      <c r="G2570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52.894072487503664</v>
      </c>
      <c r="H257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2570" s="38" t="str">
        <f t="shared" ca="1" si="480"/>
        <v>-</v>
      </c>
      <c r="K2570" s="38" t="str">
        <f t="shared" ca="1" si="481"/>
        <v>-</v>
      </c>
      <c r="L2570" s="38" t="str">
        <f t="shared" ca="1" si="482"/>
        <v>-</v>
      </c>
      <c r="M2570" s="38" t="str">
        <f t="shared" ca="1" si="483"/>
        <v>-</v>
      </c>
      <c r="N2570" s="38" t="str">
        <f t="shared" ca="1" si="484"/>
        <v>-</v>
      </c>
      <c r="O2570" s="38" t="str">
        <f t="shared" ca="1" si="485"/>
        <v>-</v>
      </c>
      <c r="P2570" s="38" t="str">
        <f t="shared" ca="1" si="486"/>
        <v>-</v>
      </c>
      <c r="Q2570" s="38" t="str">
        <f t="shared" ca="1" si="487"/>
        <v>-</v>
      </c>
      <c r="R2570" s="38" t="str">
        <f t="shared" ca="1" si="488"/>
        <v>-</v>
      </c>
      <c r="S2570" s="38">
        <f t="shared" ca="1" si="489"/>
        <v>52.894072487503664</v>
      </c>
      <c r="T2570" s="38" t="str">
        <f t="shared" ca="1" si="490"/>
        <v>-</v>
      </c>
      <c r="U2570" s="38">
        <f t="shared" ca="1" si="491"/>
        <v>52.894072487503664</v>
      </c>
      <c r="V2570" s="38"/>
      <c r="W2570" s="38"/>
    </row>
    <row r="2571" spans="1:23" x14ac:dyDescent="0.35">
      <c r="A2571" s="2" t="str">
        <f>BASE_NOTAS[[#This Row],[Sigla]]&amp;BASE_NOTAS[[#This Row],[CÓDIGO]]</f>
        <v>AMAS_UC</v>
      </c>
      <c r="B2571" s="2" t="s">
        <v>158</v>
      </c>
      <c r="C2571" s="4" t="s">
        <v>661</v>
      </c>
      <c r="D2571" s="2" t="s">
        <v>660</v>
      </c>
      <c r="E2571" s="38">
        <v>71.548010201607397</v>
      </c>
      <c r="F2571" s="2" t="s">
        <v>611</v>
      </c>
      <c r="G2571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78.000744481720687</v>
      </c>
      <c r="H257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2571" s="38" t="str">
        <f t="shared" ca="1" si="480"/>
        <v>-</v>
      </c>
      <c r="K2571" s="38" t="str">
        <f t="shared" ca="1" si="481"/>
        <v>-</v>
      </c>
      <c r="L2571" s="38" t="str">
        <f t="shared" ca="1" si="482"/>
        <v>-</v>
      </c>
      <c r="M2571" s="38" t="str">
        <f t="shared" ca="1" si="483"/>
        <v>-</v>
      </c>
      <c r="N2571" s="38" t="str">
        <f t="shared" ca="1" si="484"/>
        <v>-</v>
      </c>
      <c r="O2571" s="38" t="str">
        <f t="shared" ca="1" si="485"/>
        <v>-</v>
      </c>
      <c r="P2571" s="38" t="str">
        <f t="shared" ca="1" si="486"/>
        <v>-</v>
      </c>
      <c r="Q2571" s="38" t="str">
        <f t="shared" ca="1" si="487"/>
        <v>-</v>
      </c>
      <c r="R2571" s="38" t="str">
        <f t="shared" ca="1" si="488"/>
        <v>-</v>
      </c>
      <c r="S2571" s="38">
        <f t="shared" ca="1" si="489"/>
        <v>71.548010201607397</v>
      </c>
      <c r="T2571" s="38" t="str">
        <f t="shared" ca="1" si="490"/>
        <v>-</v>
      </c>
      <c r="U2571" s="38">
        <f t="shared" ca="1" si="491"/>
        <v>78.000744481720687</v>
      </c>
      <c r="V2571" s="38"/>
      <c r="W2571" s="38"/>
    </row>
    <row r="2572" spans="1:23" x14ac:dyDescent="0.35">
      <c r="A2572" s="2" t="str">
        <f>BASE_NOTAS[[#This Row],[Sigla]]&amp;BASE_NOTAS[[#This Row],[CÓDIGO]]</f>
        <v>BAAS_UC</v>
      </c>
      <c r="B2572" s="2" t="s">
        <v>187</v>
      </c>
      <c r="C2572" s="4" t="s">
        <v>661</v>
      </c>
      <c r="D2572" s="2" t="s">
        <v>660</v>
      </c>
      <c r="E2572" s="38">
        <v>17.923238919236102</v>
      </c>
      <c r="F2572" s="2" t="s">
        <v>611</v>
      </c>
      <c r="G2572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17.929920849548385</v>
      </c>
      <c r="H257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2572" s="38" t="str">
        <f t="shared" ca="1" si="480"/>
        <v>-</v>
      </c>
      <c r="K2572" s="38" t="str">
        <f t="shared" ca="1" si="481"/>
        <v>-</v>
      </c>
      <c r="L2572" s="38" t="str">
        <f t="shared" ca="1" si="482"/>
        <v>-</v>
      </c>
      <c r="M2572" s="38" t="str">
        <f t="shared" ca="1" si="483"/>
        <v>-</v>
      </c>
      <c r="N2572" s="38" t="str">
        <f t="shared" ca="1" si="484"/>
        <v>-</v>
      </c>
      <c r="O2572" s="38" t="str">
        <f t="shared" ca="1" si="485"/>
        <v>-</v>
      </c>
      <c r="P2572" s="38" t="str">
        <f t="shared" ca="1" si="486"/>
        <v>-</v>
      </c>
      <c r="Q2572" s="38" t="str">
        <f t="shared" ca="1" si="487"/>
        <v>-</v>
      </c>
      <c r="R2572" s="38" t="str">
        <f t="shared" ca="1" si="488"/>
        <v>-</v>
      </c>
      <c r="S2572" s="38">
        <f t="shared" ca="1" si="489"/>
        <v>17.923238919236102</v>
      </c>
      <c r="T2572" s="38" t="str">
        <f t="shared" ca="1" si="490"/>
        <v>-</v>
      </c>
      <c r="U2572" s="38">
        <f t="shared" ca="1" si="491"/>
        <v>17.929920849548385</v>
      </c>
      <c r="V2572" s="38"/>
      <c r="W2572" s="38"/>
    </row>
    <row r="2573" spans="1:23" x14ac:dyDescent="0.35">
      <c r="A2573" s="2" t="str">
        <f>BASE_NOTAS[[#This Row],[Sigla]]&amp;BASE_NOTAS[[#This Row],[CÓDIGO]]</f>
        <v>CEAS_UC</v>
      </c>
      <c r="B2573" s="2" t="s">
        <v>188</v>
      </c>
      <c r="C2573" s="4" t="s">
        <v>661</v>
      </c>
      <c r="D2573" s="2" t="s">
        <v>660</v>
      </c>
      <c r="E2573" s="38">
        <v>1.3083782632728322</v>
      </c>
      <c r="F2573" s="2" t="s">
        <v>611</v>
      </c>
      <c r="G2573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1.3770475926824206</v>
      </c>
      <c r="H257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2573" s="38" t="str">
        <f t="shared" ca="1" si="480"/>
        <v>-</v>
      </c>
      <c r="K2573" s="38" t="str">
        <f t="shared" ca="1" si="481"/>
        <v>-</v>
      </c>
      <c r="L2573" s="38" t="str">
        <f t="shared" ca="1" si="482"/>
        <v>-</v>
      </c>
      <c r="M2573" s="38" t="str">
        <f t="shared" ca="1" si="483"/>
        <v>-</v>
      </c>
      <c r="N2573" s="38" t="str">
        <f t="shared" ca="1" si="484"/>
        <v>-</v>
      </c>
      <c r="O2573" s="38" t="str">
        <f t="shared" ca="1" si="485"/>
        <v>-</v>
      </c>
      <c r="P2573" s="38" t="str">
        <f t="shared" ca="1" si="486"/>
        <v>-</v>
      </c>
      <c r="Q2573" s="38" t="str">
        <f t="shared" ca="1" si="487"/>
        <v>-</v>
      </c>
      <c r="R2573" s="38" t="str">
        <f t="shared" ca="1" si="488"/>
        <v>-</v>
      </c>
      <c r="S2573" s="38">
        <f t="shared" ca="1" si="489"/>
        <v>1.3083782632728322</v>
      </c>
      <c r="T2573" s="38" t="str">
        <f t="shared" ca="1" si="490"/>
        <v>-</v>
      </c>
      <c r="U2573" s="38">
        <f t="shared" ca="1" si="491"/>
        <v>1.3770475926824206</v>
      </c>
      <c r="V2573" s="38"/>
      <c r="W2573" s="38"/>
    </row>
    <row r="2574" spans="1:23" x14ac:dyDescent="0.35">
      <c r="A2574" s="2" t="str">
        <f>BASE_NOTAS[[#This Row],[Sigla]]&amp;BASE_NOTAS[[#This Row],[CÓDIGO]]</f>
        <v>DFAS_UC</v>
      </c>
      <c r="B2574" s="2" t="s">
        <v>189</v>
      </c>
      <c r="C2574" s="4" t="s">
        <v>661</v>
      </c>
      <c r="D2574" s="2" t="s">
        <v>660</v>
      </c>
      <c r="E2574" s="38">
        <v>99.840562752527163</v>
      </c>
      <c r="F2574" s="2" t="s">
        <v>611</v>
      </c>
      <c r="G2574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99.840562752527163</v>
      </c>
      <c r="H257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2574" s="38" t="str">
        <f t="shared" ca="1" si="480"/>
        <v>-</v>
      </c>
      <c r="K2574" s="38" t="str">
        <f t="shared" ca="1" si="481"/>
        <v>-</v>
      </c>
      <c r="L2574" s="38" t="str">
        <f t="shared" ca="1" si="482"/>
        <v>-</v>
      </c>
      <c r="M2574" s="38" t="str">
        <f t="shared" ca="1" si="483"/>
        <v>-</v>
      </c>
      <c r="N2574" s="38" t="str">
        <f t="shared" ca="1" si="484"/>
        <v>-</v>
      </c>
      <c r="O2574" s="38" t="str">
        <f t="shared" ca="1" si="485"/>
        <v>-</v>
      </c>
      <c r="P2574" s="38" t="str">
        <f t="shared" ca="1" si="486"/>
        <v>-</v>
      </c>
      <c r="Q2574" s="38" t="str">
        <f t="shared" ca="1" si="487"/>
        <v>-</v>
      </c>
      <c r="R2574" s="38" t="str">
        <f t="shared" ca="1" si="488"/>
        <v>-</v>
      </c>
      <c r="S2574" s="38">
        <f t="shared" ca="1" si="489"/>
        <v>99.840562752527163</v>
      </c>
      <c r="T2574" s="38" t="str">
        <f t="shared" ca="1" si="490"/>
        <v>-</v>
      </c>
      <c r="U2574" s="38">
        <f t="shared" ca="1" si="491"/>
        <v>99.840562752527163</v>
      </c>
      <c r="V2574" s="38"/>
      <c r="W2574" s="38"/>
    </row>
    <row r="2575" spans="1:23" x14ac:dyDescent="0.35">
      <c r="A2575" s="2" t="str">
        <f>BASE_NOTAS[[#This Row],[Sigla]]&amp;BASE_NOTAS[[#This Row],[CÓDIGO]]</f>
        <v>ESAS_UC</v>
      </c>
      <c r="B2575" s="2" t="s">
        <v>183</v>
      </c>
      <c r="C2575" s="4" t="s">
        <v>661</v>
      </c>
      <c r="D2575" s="2" t="s">
        <v>660</v>
      </c>
      <c r="E2575" s="38">
        <v>2.6742627753652859</v>
      </c>
      <c r="F2575" s="2" t="s">
        <v>611</v>
      </c>
      <c r="G2575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2.6742627753652859</v>
      </c>
      <c r="H257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2575" s="38" t="str">
        <f t="shared" ca="1" si="480"/>
        <v>-</v>
      </c>
      <c r="K2575" s="38" t="str">
        <f t="shared" ca="1" si="481"/>
        <v>-</v>
      </c>
      <c r="L2575" s="38" t="str">
        <f t="shared" ca="1" si="482"/>
        <v>-</v>
      </c>
      <c r="M2575" s="38" t="str">
        <f t="shared" ca="1" si="483"/>
        <v>-</v>
      </c>
      <c r="N2575" s="38" t="str">
        <f t="shared" ca="1" si="484"/>
        <v>-</v>
      </c>
      <c r="O2575" s="38" t="str">
        <f t="shared" ca="1" si="485"/>
        <v>-</v>
      </c>
      <c r="P2575" s="38" t="str">
        <f t="shared" ca="1" si="486"/>
        <v>-</v>
      </c>
      <c r="Q2575" s="38" t="str">
        <f t="shared" ca="1" si="487"/>
        <v>-</v>
      </c>
      <c r="R2575" s="38" t="str">
        <f t="shared" ca="1" si="488"/>
        <v>-</v>
      </c>
      <c r="S2575" s="38">
        <f t="shared" ca="1" si="489"/>
        <v>2.6742627753652859</v>
      </c>
      <c r="T2575" s="38" t="str">
        <f t="shared" ca="1" si="490"/>
        <v>-</v>
      </c>
      <c r="U2575" s="38">
        <f t="shared" ca="1" si="491"/>
        <v>2.6742627753652859</v>
      </c>
      <c r="V2575" s="38"/>
      <c r="W2575" s="38"/>
    </row>
    <row r="2576" spans="1:23" x14ac:dyDescent="0.35">
      <c r="A2576" s="2" t="str">
        <f>BASE_NOTAS[[#This Row],[Sigla]]&amp;BASE_NOTAS[[#This Row],[CÓDIGO]]</f>
        <v>GOAS_UC</v>
      </c>
      <c r="B2576" s="2" t="s">
        <v>190</v>
      </c>
      <c r="C2576" s="4" t="s">
        <v>661</v>
      </c>
      <c r="D2576" s="2" t="s">
        <v>660</v>
      </c>
      <c r="E2576" s="38">
        <v>6.406664109343108</v>
      </c>
      <c r="F2576" s="2" t="s">
        <v>611</v>
      </c>
      <c r="G2576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6.406664109343108</v>
      </c>
      <c r="H257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2576" s="38" t="str">
        <f t="shared" ca="1" si="480"/>
        <v>-</v>
      </c>
      <c r="K2576" s="38" t="str">
        <f t="shared" ca="1" si="481"/>
        <v>-</v>
      </c>
      <c r="L2576" s="38" t="str">
        <f t="shared" ca="1" si="482"/>
        <v>-</v>
      </c>
      <c r="M2576" s="38" t="str">
        <f t="shared" ca="1" si="483"/>
        <v>-</v>
      </c>
      <c r="N2576" s="38" t="str">
        <f t="shared" ca="1" si="484"/>
        <v>-</v>
      </c>
      <c r="O2576" s="38" t="str">
        <f t="shared" ca="1" si="485"/>
        <v>-</v>
      </c>
      <c r="P2576" s="38" t="str">
        <f t="shared" ca="1" si="486"/>
        <v>-</v>
      </c>
      <c r="Q2576" s="38" t="str">
        <f t="shared" ca="1" si="487"/>
        <v>-</v>
      </c>
      <c r="R2576" s="38" t="str">
        <f t="shared" ca="1" si="488"/>
        <v>-</v>
      </c>
      <c r="S2576" s="38">
        <f t="shared" ca="1" si="489"/>
        <v>6.406664109343108</v>
      </c>
      <c r="T2576" s="38" t="str">
        <f t="shared" ca="1" si="490"/>
        <v>-</v>
      </c>
      <c r="U2576" s="38">
        <f t="shared" ca="1" si="491"/>
        <v>6.406664109343108</v>
      </c>
      <c r="V2576" s="38"/>
      <c r="W2576" s="38"/>
    </row>
    <row r="2577" spans="1:23" x14ac:dyDescent="0.35">
      <c r="A2577" s="2" t="str">
        <f>BASE_NOTAS[[#This Row],[Sigla]]&amp;BASE_NOTAS[[#This Row],[CÓDIGO]]</f>
        <v>MAAS_UC</v>
      </c>
      <c r="B2577" s="2" t="s">
        <v>191</v>
      </c>
      <c r="C2577" s="4" t="s">
        <v>661</v>
      </c>
      <c r="D2577" s="2" t="s">
        <v>660</v>
      </c>
      <c r="E2577" s="38">
        <v>53.268700208708253</v>
      </c>
      <c r="F2577" s="2" t="s">
        <v>611</v>
      </c>
      <c r="G2577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53.268700208708253</v>
      </c>
      <c r="H257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2577" s="38" t="str">
        <f t="shared" ca="1" si="480"/>
        <v>-</v>
      </c>
      <c r="K2577" s="38" t="str">
        <f t="shared" ca="1" si="481"/>
        <v>-</v>
      </c>
      <c r="L2577" s="38" t="str">
        <f t="shared" ca="1" si="482"/>
        <v>-</v>
      </c>
      <c r="M2577" s="38" t="str">
        <f t="shared" ca="1" si="483"/>
        <v>-</v>
      </c>
      <c r="N2577" s="38" t="str">
        <f t="shared" ca="1" si="484"/>
        <v>-</v>
      </c>
      <c r="O2577" s="38" t="str">
        <f t="shared" ca="1" si="485"/>
        <v>-</v>
      </c>
      <c r="P2577" s="38" t="str">
        <f t="shared" ca="1" si="486"/>
        <v>-</v>
      </c>
      <c r="Q2577" s="38" t="str">
        <f t="shared" ca="1" si="487"/>
        <v>-</v>
      </c>
      <c r="R2577" s="38" t="str">
        <f t="shared" ca="1" si="488"/>
        <v>-</v>
      </c>
      <c r="S2577" s="38">
        <f t="shared" ca="1" si="489"/>
        <v>53.268700208708253</v>
      </c>
      <c r="T2577" s="38" t="str">
        <f t="shared" ca="1" si="490"/>
        <v>-</v>
      </c>
      <c r="U2577" s="38">
        <f t="shared" ca="1" si="491"/>
        <v>53.268700208708253</v>
      </c>
      <c r="V2577" s="38"/>
      <c r="W2577" s="38"/>
    </row>
    <row r="2578" spans="1:23" x14ac:dyDescent="0.35">
      <c r="A2578" s="2" t="str">
        <f>BASE_NOTAS[[#This Row],[Sigla]]&amp;BASE_NOTAS[[#This Row],[CÓDIGO]]</f>
        <v>MTAS_UC</v>
      </c>
      <c r="B2578" s="2" t="s">
        <v>195</v>
      </c>
      <c r="C2578" s="4" t="s">
        <v>661</v>
      </c>
      <c r="D2578" s="2" t="s">
        <v>660</v>
      </c>
      <c r="E2578" s="38">
        <v>34.550054184291248</v>
      </c>
      <c r="F2578" s="2" t="s">
        <v>611</v>
      </c>
      <c r="G2578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34.6310314861731</v>
      </c>
      <c r="H257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2578" s="38" t="str">
        <f t="shared" ca="1" si="480"/>
        <v>-</v>
      </c>
      <c r="K2578" s="38" t="str">
        <f t="shared" ca="1" si="481"/>
        <v>-</v>
      </c>
      <c r="L2578" s="38" t="str">
        <f t="shared" ca="1" si="482"/>
        <v>-</v>
      </c>
      <c r="M2578" s="38" t="str">
        <f t="shared" ca="1" si="483"/>
        <v>-</v>
      </c>
      <c r="N2578" s="38" t="str">
        <f t="shared" ca="1" si="484"/>
        <v>-</v>
      </c>
      <c r="O2578" s="38" t="str">
        <f t="shared" ca="1" si="485"/>
        <v>-</v>
      </c>
      <c r="P2578" s="38" t="str">
        <f t="shared" ca="1" si="486"/>
        <v>-</v>
      </c>
      <c r="Q2578" s="38" t="str">
        <f t="shared" ca="1" si="487"/>
        <v>-</v>
      </c>
      <c r="R2578" s="38" t="str">
        <f t="shared" ca="1" si="488"/>
        <v>-</v>
      </c>
      <c r="S2578" s="38">
        <f t="shared" ca="1" si="489"/>
        <v>34.550054184291248</v>
      </c>
      <c r="T2578" s="38" t="str">
        <f t="shared" ca="1" si="490"/>
        <v>-</v>
      </c>
      <c r="U2578" s="38">
        <f t="shared" ca="1" si="491"/>
        <v>34.6310314861731</v>
      </c>
      <c r="V2578" s="38"/>
      <c r="W2578" s="38"/>
    </row>
    <row r="2579" spans="1:23" x14ac:dyDescent="0.35">
      <c r="A2579" s="2" t="str">
        <f>BASE_NOTAS[[#This Row],[Sigla]]&amp;BASE_NOTAS[[#This Row],[CÓDIGO]]</f>
        <v>MSAS_UC</v>
      </c>
      <c r="B2579" s="2" t="s">
        <v>193</v>
      </c>
      <c r="C2579" s="4" t="s">
        <v>661</v>
      </c>
      <c r="D2579" s="2" t="s">
        <v>660</v>
      </c>
      <c r="E2579" s="38">
        <v>5.2365441157164119</v>
      </c>
      <c r="F2579" s="2" t="s">
        <v>611</v>
      </c>
      <c r="G2579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5.2365441157164119</v>
      </c>
      <c r="H257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2579" s="38" t="str">
        <f t="shared" ca="1" si="480"/>
        <v>-</v>
      </c>
      <c r="K2579" s="38" t="str">
        <f t="shared" ca="1" si="481"/>
        <v>-</v>
      </c>
      <c r="L2579" s="38" t="str">
        <f t="shared" ca="1" si="482"/>
        <v>-</v>
      </c>
      <c r="M2579" s="38" t="str">
        <f t="shared" ca="1" si="483"/>
        <v>-</v>
      </c>
      <c r="N2579" s="38" t="str">
        <f t="shared" ca="1" si="484"/>
        <v>-</v>
      </c>
      <c r="O2579" s="38" t="str">
        <f t="shared" ca="1" si="485"/>
        <v>-</v>
      </c>
      <c r="P2579" s="38" t="str">
        <f t="shared" ca="1" si="486"/>
        <v>-</v>
      </c>
      <c r="Q2579" s="38" t="str">
        <f t="shared" ca="1" si="487"/>
        <v>-</v>
      </c>
      <c r="R2579" s="38" t="str">
        <f t="shared" ca="1" si="488"/>
        <v>-</v>
      </c>
      <c r="S2579" s="38">
        <f t="shared" ca="1" si="489"/>
        <v>5.2365441157164119</v>
      </c>
      <c r="T2579" s="38" t="str">
        <f t="shared" ca="1" si="490"/>
        <v>-</v>
      </c>
      <c r="U2579" s="38">
        <f t="shared" ca="1" si="491"/>
        <v>5.2365441157164119</v>
      </c>
      <c r="V2579" s="38"/>
      <c r="W2579" s="38"/>
    </row>
    <row r="2580" spans="1:23" x14ac:dyDescent="0.35">
      <c r="A2580" s="2" t="str">
        <f>BASE_NOTAS[[#This Row],[Sigla]]&amp;BASE_NOTAS[[#This Row],[CÓDIGO]]</f>
        <v>MGAS_UC</v>
      </c>
      <c r="B2580" s="2" t="s">
        <v>192</v>
      </c>
      <c r="C2580" s="4" t="s">
        <v>661</v>
      </c>
      <c r="D2580" s="2" t="s">
        <v>660</v>
      </c>
      <c r="E2580" s="38">
        <v>7.6107617823436131</v>
      </c>
      <c r="F2580" s="2" t="s">
        <v>611</v>
      </c>
      <c r="G2580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7.6107617823436131</v>
      </c>
      <c r="H258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2580" s="38" t="str">
        <f t="shared" ca="1" si="480"/>
        <v>-</v>
      </c>
      <c r="K2580" s="38" t="str">
        <f t="shared" ca="1" si="481"/>
        <v>-</v>
      </c>
      <c r="L2580" s="38" t="str">
        <f t="shared" ca="1" si="482"/>
        <v>-</v>
      </c>
      <c r="M2580" s="38" t="str">
        <f t="shared" ca="1" si="483"/>
        <v>-</v>
      </c>
      <c r="N2580" s="38" t="str">
        <f t="shared" ca="1" si="484"/>
        <v>-</v>
      </c>
      <c r="O2580" s="38" t="str">
        <f t="shared" ca="1" si="485"/>
        <v>-</v>
      </c>
      <c r="P2580" s="38" t="str">
        <f t="shared" ca="1" si="486"/>
        <v>-</v>
      </c>
      <c r="Q2580" s="38" t="str">
        <f t="shared" ca="1" si="487"/>
        <v>-</v>
      </c>
      <c r="R2580" s="38" t="str">
        <f t="shared" ca="1" si="488"/>
        <v>-</v>
      </c>
      <c r="S2580" s="38">
        <f t="shared" ca="1" si="489"/>
        <v>7.6107617823436131</v>
      </c>
      <c r="T2580" s="38" t="str">
        <f t="shared" ca="1" si="490"/>
        <v>-</v>
      </c>
      <c r="U2580" s="38">
        <f t="shared" ca="1" si="491"/>
        <v>7.6107617823436131</v>
      </c>
      <c r="V2580" s="38"/>
      <c r="W2580" s="38"/>
    </row>
    <row r="2581" spans="1:23" x14ac:dyDescent="0.35">
      <c r="A2581" s="2" t="str">
        <f>BASE_NOTAS[[#This Row],[Sigla]]&amp;BASE_NOTAS[[#This Row],[CÓDIGO]]</f>
        <v>PAAS_UC</v>
      </c>
      <c r="B2581" s="2" t="s">
        <v>196</v>
      </c>
      <c r="C2581" s="4" t="s">
        <v>661</v>
      </c>
      <c r="D2581" s="2" t="s">
        <v>660</v>
      </c>
      <c r="E2581" s="38">
        <v>72.912980798883694</v>
      </c>
      <c r="F2581" s="2" t="s">
        <v>611</v>
      </c>
      <c r="G2581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72.912984936622991</v>
      </c>
      <c r="H258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2581" s="38" t="str">
        <f t="shared" ca="1" si="480"/>
        <v>-</v>
      </c>
      <c r="K2581" s="38" t="str">
        <f t="shared" ca="1" si="481"/>
        <v>-</v>
      </c>
      <c r="L2581" s="38" t="str">
        <f t="shared" ca="1" si="482"/>
        <v>-</v>
      </c>
      <c r="M2581" s="38" t="str">
        <f t="shared" ca="1" si="483"/>
        <v>-</v>
      </c>
      <c r="N2581" s="38" t="str">
        <f t="shared" ca="1" si="484"/>
        <v>-</v>
      </c>
      <c r="O2581" s="38" t="str">
        <f t="shared" ca="1" si="485"/>
        <v>-</v>
      </c>
      <c r="P2581" s="38" t="str">
        <f t="shared" ca="1" si="486"/>
        <v>-</v>
      </c>
      <c r="Q2581" s="38" t="str">
        <f t="shared" ca="1" si="487"/>
        <v>-</v>
      </c>
      <c r="R2581" s="38" t="str">
        <f t="shared" ca="1" si="488"/>
        <v>-</v>
      </c>
      <c r="S2581" s="38">
        <f t="shared" ca="1" si="489"/>
        <v>72.912980798883694</v>
      </c>
      <c r="T2581" s="38" t="str">
        <f t="shared" ca="1" si="490"/>
        <v>-</v>
      </c>
      <c r="U2581" s="38">
        <f t="shared" ca="1" si="491"/>
        <v>72.912984936622991</v>
      </c>
      <c r="V2581" s="38"/>
      <c r="W2581" s="38"/>
    </row>
    <row r="2582" spans="1:23" x14ac:dyDescent="0.35">
      <c r="A2582" s="2" t="str">
        <f>BASE_NOTAS[[#This Row],[Sigla]]&amp;BASE_NOTAS[[#This Row],[CÓDIGO]]</f>
        <v>PBAS_UC</v>
      </c>
      <c r="B2582" s="2" t="s">
        <v>197</v>
      </c>
      <c r="C2582" s="4" t="s">
        <v>661</v>
      </c>
      <c r="D2582" s="2" t="s">
        <v>660</v>
      </c>
      <c r="E2582" s="38">
        <v>1.1345399363331323</v>
      </c>
      <c r="F2582" s="2" t="s">
        <v>611</v>
      </c>
      <c r="G2582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1.1345399363331323</v>
      </c>
      <c r="H258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2582" s="38" t="str">
        <f t="shared" ca="1" si="480"/>
        <v>-</v>
      </c>
      <c r="K2582" s="38" t="str">
        <f t="shared" ca="1" si="481"/>
        <v>-</v>
      </c>
      <c r="L2582" s="38" t="str">
        <f t="shared" ca="1" si="482"/>
        <v>-</v>
      </c>
      <c r="M2582" s="38" t="str">
        <f t="shared" ca="1" si="483"/>
        <v>-</v>
      </c>
      <c r="N2582" s="38" t="str">
        <f t="shared" ca="1" si="484"/>
        <v>-</v>
      </c>
      <c r="O2582" s="38" t="str">
        <f t="shared" ca="1" si="485"/>
        <v>-</v>
      </c>
      <c r="P2582" s="38" t="str">
        <f t="shared" ca="1" si="486"/>
        <v>-</v>
      </c>
      <c r="Q2582" s="38" t="str">
        <f t="shared" ca="1" si="487"/>
        <v>-</v>
      </c>
      <c r="R2582" s="38" t="str">
        <f t="shared" ca="1" si="488"/>
        <v>-</v>
      </c>
      <c r="S2582" s="38">
        <f t="shared" ca="1" si="489"/>
        <v>1.1345399363331323</v>
      </c>
      <c r="T2582" s="38" t="str">
        <f t="shared" ca="1" si="490"/>
        <v>-</v>
      </c>
      <c r="U2582" s="38">
        <f t="shared" ca="1" si="491"/>
        <v>1.1345399363331323</v>
      </c>
      <c r="V2582" s="38"/>
      <c r="W2582" s="38"/>
    </row>
    <row r="2583" spans="1:23" x14ac:dyDescent="0.35">
      <c r="A2583" s="2" t="str">
        <f>BASE_NOTAS[[#This Row],[Sigla]]&amp;BASE_NOTAS[[#This Row],[CÓDIGO]]</f>
        <v>PRAS_UC</v>
      </c>
      <c r="B2583" s="2" t="s">
        <v>200</v>
      </c>
      <c r="C2583" s="4" t="s">
        <v>661</v>
      </c>
      <c r="D2583" s="2" t="s">
        <v>660</v>
      </c>
      <c r="E2583" s="38">
        <v>10.772788006876297</v>
      </c>
      <c r="F2583" s="2" t="s">
        <v>611</v>
      </c>
      <c r="G2583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10.772788006876297</v>
      </c>
      <c r="H258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2583" s="38" t="str">
        <f t="shared" ca="1" si="480"/>
        <v>-</v>
      </c>
      <c r="K2583" s="38" t="str">
        <f t="shared" ca="1" si="481"/>
        <v>-</v>
      </c>
      <c r="L2583" s="38" t="str">
        <f t="shared" ca="1" si="482"/>
        <v>-</v>
      </c>
      <c r="M2583" s="38" t="str">
        <f t="shared" ca="1" si="483"/>
        <v>-</v>
      </c>
      <c r="N2583" s="38" t="str">
        <f t="shared" ca="1" si="484"/>
        <v>-</v>
      </c>
      <c r="O2583" s="38" t="str">
        <f t="shared" ca="1" si="485"/>
        <v>-</v>
      </c>
      <c r="P2583" s="38" t="str">
        <f t="shared" ca="1" si="486"/>
        <v>-</v>
      </c>
      <c r="Q2583" s="38" t="str">
        <f t="shared" ca="1" si="487"/>
        <v>-</v>
      </c>
      <c r="R2583" s="38" t="str">
        <f t="shared" ca="1" si="488"/>
        <v>-</v>
      </c>
      <c r="S2583" s="38">
        <f t="shared" ca="1" si="489"/>
        <v>10.772788006876297</v>
      </c>
      <c r="T2583" s="38" t="str">
        <f t="shared" ca="1" si="490"/>
        <v>-</v>
      </c>
      <c r="U2583" s="38">
        <f t="shared" ca="1" si="491"/>
        <v>10.772788006876297</v>
      </c>
      <c r="V2583" s="38"/>
      <c r="W2583" s="38"/>
    </row>
    <row r="2584" spans="1:23" x14ac:dyDescent="0.35">
      <c r="A2584" s="2" t="str">
        <f>BASE_NOTAS[[#This Row],[Sigla]]&amp;BASE_NOTAS[[#This Row],[CÓDIGO]]</f>
        <v>PEAS_UC</v>
      </c>
      <c r="B2584" s="2" t="s">
        <v>198</v>
      </c>
      <c r="C2584" s="4" t="s">
        <v>661</v>
      </c>
      <c r="D2584" s="2" t="s">
        <v>660</v>
      </c>
      <c r="E2584" s="38">
        <v>8.430593475329502</v>
      </c>
      <c r="F2584" s="2" t="s">
        <v>611</v>
      </c>
      <c r="G2584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8.4345708758051181</v>
      </c>
      <c r="H258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2584" s="38" t="str">
        <f t="shared" ca="1" si="480"/>
        <v>-</v>
      </c>
      <c r="K2584" s="38" t="str">
        <f t="shared" ca="1" si="481"/>
        <v>-</v>
      </c>
      <c r="L2584" s="38" t="str">
        <f t="shared" ca="1" si="482"/>
        <v>-</v>
      </c>
      <c r="M2584" s="38" t="str">
        <f t="shared" ca="1" si="483"/>
        <v>-</v>
      </c>
      <c r="N2584" s="38" t="str">
        <f t="shared" ca="1" si="484"/>
        <v>-</v>
      </c>
      <c r="O2584" s="38" t="str">
        <f t="shared" ca="1" si="485"/>
        <v>-</v>
      </c>
      <c r="P2584" s="38" t="str">
        <f t="shared" ca="1" si="486"/>
        <v>-</v>
      </c>
      <c r="Q2584" s="38" t="str">
        <f t="shared" ca="1" si="487"/>
        <v>-</v>
      </c>
      <c r="R2584" s="38" t="str">
        <f t="shared" ca="1" si="488"/>
        <v>-</v>
      </c>
      <c r="S2584" s="38">
        <f t="shared" ca="1" si="489"/>
        <v>8.430593475329502</v>
      </c>
      <c r="T2584" s="38" t="str">
        <f t="shared" ca="1" si="490"/>
        <v>-</v>
      </c>
      <c r="U2584" s="38">
        <f t="shared" ca="1" si="491"/>
        <v>8.4345708758051181</v>
      </c>
      <c r="V2584" s="38"/>
      <c r="W2584" s="38"/>
    </row>
    <row r="2585" spans="1:23" x14ac:dyDescent="0.35">
      <c r="A2585" s="2" t="str">
        <f>BASE_NOTAS[[#This Row],[Sigla]]&amp;BASE_NOTAS[[#This Row],[CÓDIGO]]</f>
        <v>PIAS_UC</v>
      </c>
      <c r="B2585" s="2" t="s">
        <v>199</v>
      </c>
      <c r="C2585" s="4" t="s">
        <v>661</v>
      </c>
      <c r="D2585" s="2" t="s">
        <v>660</v>
      </c>
      <c r="E2585" s="38">
        <v>0.741626859574813</v>
      </c>
      <c r="F2585" s="2" t="s">
        <v>611</v>
      </c>
      <c r="G2585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0.741626859574813</v>
      </c>
      <c r="H258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2585" s="38" t="str">
        <f t="shared" ca="1" si="480"/>
        <v>-</v>
      </c>
      <c r="K2585" s="38" t="str">
        <f t="shared" ca="1" si="481"/>
        <v>-</v>
      </c>
      <c r="L2585" s="38" t="str">
        <f t="shared" ca="1" si="482"/>
        <v>-</v>
      </c>
      <c r="M2585" s="38" t="str">
        <f t="shared" ca="1" si="483"/>
        <v>-</v>
      </c>
      <c r="N2585" s="38" t="str">
        <f t="shared" ca="1" si="484"/>
        <v>-</v>
      </c>
      <c r="O2585" s="38" t="str">
        <f t="shared" ca="1" si="485"/>
        <v>-</v>
      </c>
      <c r="P2585" s="38" t="str">
        <f t="shared" ca="1" si="486"/>
        <v>-</v>
      </c>
      <c r="Q2585" s="38" t="str">
        <f t="shared" ca="1" si="487"/>
        <v>-</v>
      </c>
      <c r="R2585" s="38" t="str">
        <f t="shared" ca="1" si="488"/>
        <v>-</v>
      </c>
      <c r="S2585" s="38">
        <f t="shared" ca="1" si="489"/>
        <v>0.741626859574813</v>
      </c>
      <c r="T2585" s="38" t="str">
        <f t="shared" ca="1" si="490"/>
        <v>-</v>
      </c>
      <c r="U2585" s="38">
        <f t="shared" ca="1" si="491"/>
        <v>0.741626859574813</v>
      </c>
      <c r="V2585" s="38"/>
      <c r="W2585" s="38"/>
    </row>
    <row r="2586" spans="1:23" x14ac:dyDescent="0.35">
      <c r="A2586" s="2" t="str">
        <f>BASE_NOTAS[[#This Row],[Sigla]]&amp;BASE_NOTAS[[#This Row],[CÓDIGO]]</f>
        <v>RJAS_UC</v>
      </c>
      <c r="B2586" s="2" t="s">
        <v>201</v>
      </c>
      <c r="C2586" s="4" t="s">
        <v>661</v>
      </c>
      <c r="D2586" s="2" t="s">
        <v>660</v>
      </c>
      <c r="E2586" s="38">
        <v>13.385652843248829</v>
      </c>
      <c r="F2586" s="2" t="s">
        <v>611</v>
      </c>
      <c r="G2586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13.385652843248829</v>
      </c>
      <c r="H258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2586" s="38" t="str">
        <f t="shared" ca="1" si="480"/>
        <v>-</v>
      </c>
      <c r="K2586" s="38" t="str">
        <f t="shared" ca="1" si="481"/>
        <v>-</v>
      </c>
      <c r="L2586" s="38" t="str">
        <f t="shared" ca="1" si="482"/>
        <v>-</v>
      </c>
      <c r="M2586" s="38" t="str">
        <f t="shared" ca="1" si="483"/>
        <v>-</v>
      </c>
      <c r="N2586" s="38" t="str">
        <f t="shared" ca="1" si="484"/>
        <v>-</v>
      </c>
      <c r="O2586" s="38" t="str">
        <f t="shared" ca="1" si="485"/>
        <v>-</v>
      </c>
      <c r="P2586" s="38" t="str">
        <f t="shared" ca="1" si="486"/>
        <v>-</v>
      </c>
      <c r="Q2586" s="38" t="str">
        <f t="shared" ca="1" si="487"/>
        <v>-</v>
      </c>
      <c r="R2586" s="38" t="str">
        <f t="shared" ca="1" si="488"/>
        <v>-</v>
      </c>
      <c r="S2586" s="38">
        <f t="shared" ca="1" si="489"/>
        <v>13.385652843248829</v>
      </c>
      <c r="T2586" s="38" t="str">
        <f t="shared" ca="1" si="490"/>
        <v>-</v>
      </c>
      <c r="U2586" s="38">
        <f t="shared" ca="1" si="491"/>
        <v>13.385652843248829</v>
      </c>
      <c r="V2586" s="38"/>
      <c r="W2586" s="38"/>
    </row>
    <row r="2587" spans="1:23" x14ac:dyDescent="0.35">
      <c r="A2587" s="2" t="str">
        <f>BASE_NOTAS[[#This Row],[Sigla]]&amp;BASE_NOTAS[[#This Row],[CÓDIGO]]</f>
        <v>RNAS_UC</v>
      </c>
      <c r="B2587" s="2" t="s">
        <v>202</v>
      </c>
      <c r="C2587" s="4" t="s">
        <v>661</v>
      </c>
      <c r="D2587" s="2" t="s">
        <v>660</v>
      </c>
      <c r="E2587" s="38">
        <v>0</v>
      </c>
      <c r="F2587" s="2" t="s">
        <v>611</v>
      </c>
      <c r="G2587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258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2587" s="38" t="str">
        <f t="shared" ca="1" si="480"/>
        <v>-</v>
      </c>
      <c r="K2587" s="38" t="str">
        <f t="shared" ca="1" si="481"/>
        <v>-</v>
      </c>
      <c r="L2587" s="38" t="str">
        <f t="shared" ca="1" si="482"/>
        <v>-</v>
      </c>
      <c r="M2587" s="38" t="str">
        <f t="shared" ca="1" si="483"/>
        <v>-</v>
      </c>
      <c r="N2587" s="38" t="str">
        <f t="shared" ca="1" si="484"/>
        <v>-</v>
      </c>
      <c r="O2587" s="38" t="str">
        <f t="shared" ca="1" si="485"/>
        <v>-</v>
      </c>
      <c r="P2587" s="38" t="str">
        <f t="shared" ca="1" si="486"/>
        <v>-</v>
      </c>
      <c r="Q2587" s="38" t="str">
        <f t="shared" ca="1" si="487"/>
        <v>-</v>
      </c>
      <c r="R2587" s="38" t="str">
        <f t="shared" ca="1" si="488"/>
        <v>-</v>
      </c>
      <c r="S2587" s="38">
        <f t="shared" ca="1" si="489"/>
        <v>0</v>
      </c>
      <c r="T2587" s="38" t="str">
        <f t="shared" ca="1" si="490"/>
        <v>-</v>
      </c>
      <c r="U2587" s="38">
        <f t="shared" ca="1" si="491"/>
        <v>0</v>
      </c>
      <c r="V2587" s="38"/>
      <c r="W2587" s="38"/>
    </row>
    <row r="2588" spans="1:23" x14ac:dyDescent="0.35">
      <c r="A2588" s="2" t="str">
        <f>BASE_NOTAS[[#This Row],[Sigla]]&amp;BASE_NOTAS[[#This Row],[CÓDIGO]]</f>
        <v>RSAS_UC</v>
      </c>
      <c r="B2588" s="2" t="s">
        <v>205</v>
      </c>
      <c r="C2588" s="4" t="s">
        <v>661</v>
      </c>
      <c r="D2588" s="2" t="s">
        <v>660</v>
      </c>
      <c r="E2588" s="38">
        <v>2.1703389999998488</v>
      </c>
      <c r="F2588" s="2" t="s">
        <v>611</v>
      </c>
      <c r="G2588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2.1703389999998488</v>
      </c>
      <c r="H258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2588" s="38" t="str">
        <f t="shared" ca="1" si="480"/>
        <v>-</v>
      </c>
      <c r="K2588" s="38" t="str">
        <f t="shared" ca="1" si="481"/>
        <v>-</v>
      </c>
      <c r="L2588" s="38" t="str">
        <f t="shared" ca="1" si="482"/>
        <v>-</v>
      </c>
      <c r="M2588" s="38" t="str">
        <f t="shared" ca="1" si="483"/>
        <v>-</v>
      </c>
      <c r="N2588" s="38" t="str">
        <f t="shared" ca="1" si="484"/>
        <v>-</v>
      </c>
      <c r="O2588" s="38" t="str">
        <f t="shared" ca="1" si="485"/>
        <v>-</v>
      </c>
      <c r="P2588" s="38" t="str">
        <f t="shared" ca="1" si="486"/>
        <v>-</v>
      </c>
      <c r="Q2588" s="38" t="str">
        <f t="shared" ca="1" si="487"/>
        <v>-</v>
      </c>
      <c r="R2588" s="38" t="str">
        <f t="shared" ca="1" si="488"/>
        <v>-</v>
      </c>
      <c r="S2588" s="38">
        <f t="shared" ca="1" si="489"/>
        <v>2.1703389999998488</v>
      </c>
      <c r="T2588" s="38" t="str">
        <f t="shared" ca="1" si="490"/>
        <v>-</v>
      </c>
      <c r="U2588" s="38">
        <f t="shared" ca="1" si="491"/>
        <v>2.1703389999998488</v>
      </c>
      <c r="V2588" s="38"/>
      <c r="W2588" s="38"/>
    </row>
    <row r="2589" spans="1:23" x14ac:dyDescent="0.35">
      <c r="A2589" s="2" t="str">
        <f>BASE_NOTAS[[#This Row],[Sigla]]&amp;BASE_NOTAS[[#This Row],[CÓDIGO]]</f>
        <v>ROAS_UC</v>
      </c>
      <c r="B2589" s="2" t="s">
        <v>203</v>
      </c>
      <c r="C2589" s="4" t="s">
        <v>661</v>
      </c>
      <c r="D2589" s="2" t="s">
        <v>660</v>
      </c>
      <c r="E2589" s="38">
        <v>63.288662840369469</v>
      </c>
      <c r="F2589" s="2" t="s">
        <v>611</v>
      </c>
      <c r="G2589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63.288662840369469</v>
      </c>
      <c r="H258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2589" s="38" t="str">
        <f t="shared" ca="1" si="480"/>
        <v>-</v>
      </c>
      <c r="K2589" s="38" t="str">
        <f t="shared" ca="1" si="481"/>
        <v>-</v>
      </c>
      <c r="L2589" s="38" t="str">
        <f t="shared" ca="1" si="482"/>
        <v>-</v>
      </c>
      <c r="M2589" s="38" t="str">
        <f t="shared" ca="1" si="483"/>
        <v>-</v>
      </c>
      <c r="N2589" s="38" t="str">
        <f t="shared" ca="1" si="484"/>
        <v>-</v>
      </c>
      <c r="O2589" s="38" t="str">
        <f t="shared" ca="1" si="485"/>
        <v>-</v>
      </c>
      <c r="P2589" s="38" t="str">
        <f t="shared" ca="1" si="486"/>
        <v>-</v>
      </c>
      <c r="Q2589" s="38" t="str">
        <f t="shared" ca="1" si="487"/>
        <v>-</v>
      </c>
      <c r="R2589" s="38" t="str">
        <f t="shared" ca="1" si="488"/>
        <v>-</v>
      </c>
      <c r="S2589" s="38">
        <f t="shared" ca="1" si="489"/>
        <v>63.288662840369469</v>
      </c>
      <c r="T2589" s="38" t="str">
        <f t="shared" ca="1" si="490"/>
        <v>-</v>
      </c>
      <c r="U2589" s="38">
        <f t="shared" ca="1" si="491"/>
        <v>63.288662840369469</v>
      </c>
      <c r="V2589" s="38"/>
      <c r="W2589" s="38"/>
    </row>
    <row r="2590" spans="1:23" x14ac:dyDescent="0.35">
      <c r="A2590" s="2" t="str">
        <f>BASE_NOTAS[[#This Row],[Sigla]]&amp;BASE_NOTAS[[#This Row],[CÓDIGO]]</f>
        <v>RRAS_UC</v>
      </c>
      <c r="B2590" s="2" t="s">
        <v>204</v>
      </c>
      <c r="C2590" s="4" t="s">
        <v>661</v>
      </c>
      <c r="D2590" s="2" t="s">
        <v>660</v>
      </c>
      <c r="E2590" s="38">
        <v>100</v>
      </c>
      <c r="F2590" s="2" t="s">
        <v>611</v>
      </c>
      <c r="G2590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259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2590" s="38" t="str">
        <f t="shared" ca="1" si="480"/>
        <v>-</v>
      </c>
      <c r="K2590" s="38" t="str">
        <f t="shared" ca="1" si="481"/>
        <v>-</v>
      </c>
      <c r="L2590" s="38" t="str">
        <f t="shared" ca="1" si="482"/>
        <v>-</v>
      </c>
      <c r="M2590" s="38" t="str">
        <f t="shared" ca="1" si="483"/>
        <v>-</v>
      </c>
      <c r="N2590" s="38" t="str">
        <f t="shared" ca="1" si="484"/>
        <v>-</v>
      </c>
      <c r="O2590" s="38" t="str">
        <f t="shared" ca="1" si="485"/>
        <v>-</v>
      </c>
      <c r="P2590" s="38" t="str">
        <f t="shared" ca="1" si="486"/>
        <v>-</v>
      </c>
      <c r="Q2590" s="38" t="str">
        <f t="shared" ca="1" si="487"/>
        <v>-</v>
      </c>
      <c r="R2590" s="38" t="str">
        <f t="shared" ca="1" si="488"/>
        <v>-</v>
      </c>
      <c r="S2590" s="38">
        <f t="shared" ca="1" si="489"/>
        <v>100</v>
      </c>
      <c r="T2590" s="38" t="str">
        <f t="shared" ca="1" si="490"/>
        <v>-</v>
      </c>
      <c r="U2590" s="38">
        <f t="shared" ca="1" si="491"/>
        <v>100</v>
      </c>
      <c r="V2590" s="38"/>
      <c r="W2590" s="38"/>
    </row>
    <row r="2591" spans="1:23" x14ac:dyDescent="0.35">
      <c r="A2591" s="2" t="str">
        <f>BASE_NOTAS[[#This Row],[Sigla]]&amp;BASE_NOTAS[[#This Row],[CÓDIGO]]</f>
        <v>SCAS_UC</v>
      </c>
      <c r="B2591" s="2" t="s">
        <v>194</v>
      </c>
      <c r="C2591" s="4" t="s">
        <v>661</v>
      </c>
      <c r="D2591" s="2" t="s">
        <v>660</v>
      </c>
      <c r="E2591" s="38">
        <v>4.470695775609526</v>
      </c>
      <c r="F2591" s="2" t="s">
        <v>611</v>
      </c>
      <c r="G2591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4.496584322362315</v>
      </c>
      <c r="H259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2591" s="38" t="str">
        <f t="shared" ca="1" si="480"/>
        <v>-</v>
      </c>
      <c r="K2591" s="38" t="str">
        <f t="shared" ca="1" si="481"/>
        <v>-</v>
      </c>
      <c r="L2591" s="38" t="str">
        <f t="shared" ca="1" si="482"/>
        <v>-</v>
      </c>
      <c r="M2591" s="38" t="str">
        <f t="shared" ca="1" si="483"/>
        <v>-</v>
      </c>
      <c r="N2591" s="38" t="str">
        <f t="shared" ca="1" si="484"/>
        <v>-</v>
      </c>
      <c r="O2591" s="38" t="str">
        <f t="shared" ca="1" si="485"/>
        <v>-</v>
      </c>
      <c r="P2591" s="38" t="str">
        <f t="shared" ca="1" si="486"/>
        <v>-</v>
      </c>
      <c r="Q2591" s="38" t="str">
        <f t="shared" ca="1" si="487"/>
        <v>-</v>
      </c>
      <c r="R2591" s="38" t="str">
        <f t="shared" ca="1" si="488"/>
        <v>-</v>
      </c>
      <c r="S2591" s="38">
        <f t="shared" ca="1" si="489"/>
        <v>4.470695775609526</v>
      </c>
      <c r="T2591" s="38" t="str">
        <f t="shared" ca="1" si="490"/>
        <v>-</v>
      </c>
      <c r="U2591" s="38">
        <f t="shared" ca="1" si="491"/>
        <v>4.496584322362315</v>
      </c>
      <c r="V2591" s="38"/>
      <c r="W2591" s="38"/>
    </row>
    <row r="2592" spans="1:23" x14ac:dyDescent="0.35">
      <c r="A2592" s="2" t="str">
        <f>BASE_NOTAS[[#This Row],[Sigla]]&amp;BASE_NOTAS[[#This Row],[CÓDIGO]]</f>
        <v>SPAS_UC</v>
      </c>
      <c r="B2592" s="2" t="s">
        <v>186</v>
      </c>
      <c r="C2592" s="4" t="s">
        <v>661</v>
      </c>
      <c r="D2592" s="2" t="s">
        <v>660</v>
      </c>
      <c r="E2592" s="38">
        <v>27.318328348652244</v>
      </c>
      <c r="F2592" s="2" t="s">
        <v>611</v>
      </c>
      <c r="G2592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27.392399339482232</v>
      </c>
      <c r="H259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2592" s="38" t="str">
        <f t="shared" ca="1" si="480"/>
        <v>-</v>
      </c>
      <c r="K2592" s="38" t="str">
        <f t="shared" ca="1" si="481"/>
        <v>-</v>
      </c>
      <c r="L2592" s="38" t="str">
        <f t="shared" ca="1" si="482"/>
        <v>-</v>
      </c>
      <c r="M2592" s="38" t="str">
        <f t="shared" ca="1" si="483"/>
        <v>-</v>
      </c>
      <c r="N2592" s="38" t="str">
        <f t="shared" ca="1" si="484"/>
        <v>-</v>
      </c>
      <c r="O2592" s="38" t="str">
        <f t="shared" ca="1" si="485"/>
        <v>-</v>
      </c>
      <c r="P2592" s="38" t="str">
        <f t="shared" ca="1" si="486"/>
        <v>-</v>
      </c>
      <c r="Q2592" s="38" t="str">
        <f t="shared" ca="1" si="487"/>
        <v>-</v>
      </c>
      <c r="R2592" s="38" t="str">
        <f t="shared" ca="1" si="488"/>
        <v>-</v>
      </c>
      <c r="S2592" s="38">
        <f t="shared" ca="1" si="489"/>
        <v>27.318328348652244</v>
      </c>
      <c r="T2592" s="38" t="str">
        <f t="shared" ca="1" si="490"/>
        <v>-</v>
      </c>
      <c r="U2592" s="38">
        <f t="shared" ca="1" si="491"/>
        <v>27.392399339482232</v>
      </c>
      <c r="V2592" s="38"/>
      <c r="W2592" s="38"/>
    </row>
    <row r="2593" spans="1:23" x14ac:dyDescent="0.35">
      <c r="A2593" s="2" t="str">
        <f>BASE_NOTAS[[#This Row],[Sigla]]&amp;BASE_NOTAS[[#This Row],[CÓDIGO]]</f>
        <v>SEAS_UC</v>
      </c>
      <c r="B2593" s="2" t="s">
        <v>206</v>
      </c>
      <c r="C2593" s="4" t="s">
        <v>661</v>
      </c>
      <c r="D2593" s="2" t="s">
        <v>660</v>
      </c>
      <c r="E2593" s="38">
        <v>4.7535827298002635</v>
      </c>
      <c r="F2593" s="2" t="s">
        <v>611</v>
      </c>
      <c r="G2593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4.7535827298002635</v>
      </c>
      <c r="H259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2593" s="38" t="str">
        <f t="shared" ca="1" si="480"/>
        <v>-</v>
      </c>
      <c r="K2593" s="38" t="str">
        <f t="shared" ca="1" si="481"/>
        <v>-</v>
      </c>
      <c r="L2593" s="38" t="str">
        <f t="shared" ca="1" si="482"/>
        <v>-</v>
      </c>
      <c r="M2593" s="38" t="str">
        <f t="shared" ca="1" si="483"/>
        <v>-</v>
      </c>
      <c r="N2593" s="38" t="str">
        <f t="shared" ca="1" si="484"/>
        <v>-</v>
      </c>
      <c r="O2593" s="38" t="str">
        <f t="shared" ca="1" si="485"/>
        <v>-</v>
      </c>
      <c r="P2593" s="38" t="str">
        <f t="shared" ca="1" si="486"/>
        <v>-</v>
      </c>
      <c r="Q2593" s="38" t="str">
        <f t="shared" ca="1" si="487"/>
        <v>-</v>
      </c>
      <c r="R2593" s="38" t="str">
        <f t="shared" ca="1" si="488"/>
        <v>-</v>
      </c>
      <c r="S2593" s="38">
        <f t="shared" ca="1" si="489"/>
        <v>4.7535827298002635</v>
      </c>
      <c r="T2593" s="38" t="str">
        <f t="shared" ca="1" si="490"/>
        <v>-</v>
      </c>
      <c r="U2593" s="38">
        <f t="shared" ca="1" si="491"/>
        <v>4.7535827298002635</v>
      </c>
      <c r="V2593" s="38"/>
      <c r="W2593" s="38"/>
    </row>
    <row r="2594" spans="1:23" x14ac:dyDescent="0.35">
      <c r="A2594" s="2" t="str">
        <f>BASE_NOTAS[[#This Row],[Sigla]]&amp;BASE_NOTAS[[#This Row],[CÓDIGO]]</f>
        <v>TOAS_UC</v>
      </c>
      <c r="B2594" s="2" t="s">
        <v>185</v>
      </c>
      <c r="C2594" s="4" t="s">
        <v>661</v>
      </c>
      <c r="D2594" s="2" t="s">
        <v>660</v>
      </c>
      <c r="E2594" s="38">
        <v>33.207990438904247</v>
      </c>
      <c r="F2594" s="2" t="s">
        <v>611</v>
      </c>
      <c r="G2594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33.212725285210688</v>
      </c>
      <c r="H259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2026</v>
      </c>
      <c r="J2594" s="38" t="str">
        <f t="shared" ca="1" si="480"/>
        <v>-</v>
      </c>
      <c r="K2594" s="38" t="str">
        <f t="shared" ca="1" si="481"/>
        <v>-</v>
      </c>
      <c r="L2594" s="38" t="str">
        <f t="shared" ca="1" si="482"/>
        <v>-</v>
      </c>
      <c r="M2594" s="38" t="str">
        <f t="shared" ca="1" si="483"/>
        <v>-</v>
      </c>
      <c r="N2594" s="38" t="str">
        <f t="shared" ca="1" si="484"/>
        <v>-</v>
      </c>
      <c r="O2594" s="38" t="str">
        <f t="shared" ca="1" si="485"/>
        <v>-</v>
      </c>
      <c r="P2594" s="38" t="str">
        <f t="shared" ca="1" si="486"/>
        <v>-</v>
      </c>
      <c r="Q2594" s="38" t="str">
        <f t="shared" ca="1" si="487"/>
        <v>-</v>
      </c>
      <c r="R2594" s="38" t="str">
        <f t="shared" ca="1" si="488"/>
        <v>-</v>
      </c>
      <c r="S2594" s="38">
        <f t="shared" ca="1" si="489"/>
        <v>33.207990438904247</v>
      </c>
      <c r="T2594" s="38" t="str">
        <f t="shared" ca="1" si="490"/>
        <v>-</v>
      </c>
      <c r="U2594" s="38">
        <f t="shared" ca="1" si="491"/>
        <v>33.212725285210688</v>
      </c>
      <c r="V2594" s="38"/>
      <c r="W2594" s="38"/>
    </row>
    <row r="2595" spans="1:23" x14ac:dyDescent="0.35">
      <c r="A2595" s="2" t="str">
        <f>BASE_NOTAS[[#This Row],[Sigla]]&amp;BASE_NOTAS[[#This Row],[CÓDIGO]]</f>
        <v>ACAS_VN</v>
      </c>
      <c r="B2595" s="2" t="s">
        <v>156</v>
      </c>
      <c r="C2595" s="4" t="s">
        <v>497</v>
      </c>
      <c r="D2595" s="2" t="s">
        <v>498</v>
      </c>
      <c r="E2595" s="38">
        <v>31.053240268735067</v>
      </c>
      <c r="F2595" s="2" t="s">
        <v>611</v>
      </c>
      <c r="G2595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31.053240268735067</v>
      </c>
      <c r="H259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595" s="38" t="str">
        <f t="shared" ca="1" si="480"/>
        <v>-</v>
      </c>
      <c r="K2595" s="38" t="str">
        <f t="shared" ca="1" si="481"/>
        <v>-</v>
      </c>
      <c r="L2595" s="38" t="str">
        <f t="shared" ca="1" si="482"/>
        <v>-</v>
      </c>
      <c r="M2595" s="38" t="str">
        <f t="shared" ca="1" si="483"/>
        <v>-</v>
      </c>
      <c r="N2595" s="38" t="str">
        <f t="shared" ca="1" si="484"/>
        <v>-</v>
      </c>
      <c r="O2595" s="38" t="str">
        <f t="shared" ca="1" si="485"/>
        <v>-</v>
      </c>
      <c r="P2595" s="38" t="str">
        <f t="shared" ca="1" si="486"/>
        <v>-</v>
      </c>
      <c r="Q2595" s="38" t="str">
        <f t="shared" ca="1" si="487"/>
        <v>-</v>
      </c>
      <c r="R2595" s="38" t="str">
        <f t="shared" ca="1" si="488"/>
        <v>-</v>
      </c>
      <c r="S2595" s="38">
        <f t="shared" ca="1" si="489"/>
        <v>31.053240268735067</v>
      </c>
      <c r="T2595" s="38" t="str">
        <f t="shared" ca="1" si="490"/>
        <v>-</v>
      </c>
      <c r="U2595" s="38" t="str">
        <f t="shared" ca="1" si="491"/>
        <v>-</v>
      </c>
      <c r="V2595" s="38"/>
      <c r="W2595" s="38"/>
    </row>
    <row r="2596" spans="1:23" x14ac:dyDescent="0.35">
      <c r="A2596" s="2" t="str">
        <f>BASE_NOTAS[[#This Row],[Sigla]]&amp;BASE_NOTAS[[#This Row],[CÓDIGO]]</f>
        <v>ALAS_VN</v>
      </c>
      <c r="B2596" s="2" t="s">
        <v>157</v>
      </c>
      <c r="C2596" s="4" t="s">
        <v>497</v>
      </c>
      <c r="D2596" s="2" t="s">
        <v>498</v>
      </c>
      <c r="E2596" s="38">
        <v>36.75458963292153</v>
      </c>
      <c r="F2596" s="2" t="s">
        <v>611</v>
      </c>
      <c r="G2596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36.75458963292153</v>
      </c>
      <c r="H259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596" s="38" t="str">
        <f t="shared" ca="1" si="480"/>
        <v>-</v>
      </c>
      <c r="K2596" s="38" t="str">
        <f t="shared" ca="1" si="481"/>
        <v>-</v>
      </c>
      <c r="L2596" s="38" t="str">
        <f t="shared" ca="1" si="482"/>
        <v>-</v>
      </c>
      <c r="M2596" s="38" t="str">
        <f t="shared" ca="1" si="483"/>
        <v>-</v>
      </c>
      <c r="N2596" s="38" t="str">
        <f t="shared" ca="1" si="484"/>
        <v>-</v>
      </c>
      <c r="O2596" s="38" t="str">
        <f t="shared" ca="1" si="485"/>
        <v>-</v>
      </c>
      <c r="P2596" s="38" t="str">
        <f t="shared" ca="1" si="486"/>
        <v>-</v>
      </c>
      <c r="Q2596" s="38" t="str">
        <f t="shared" ca="1" si="487"/>
        <v>-</v>
      </c>
      <c r="R2596" s="38" t="str">
        <f t="shared" ca="1" si="488"/>
        <v>-</v>
      </c>
      <c r="S2596" s="38">
        <f t="shared" ca="1" si="489"/>
        <v>36.75458963292153</v>
      </c>
      <c r="T2596" s="38" t="str">
        <f t="shared" ca="1" si="490"/>
        <v>-</v>
      </c>
      <c r="U2596" s="38" t="str">
        <f t="shared" ca="1" si="491"/>
        <v>-</v>
      </c>
      <c r="V2596" s="38"/>
      <c r="W2596" s="38"/>
    </row>
    <row r="2597" spans="1:23" x14ac:dyDescent="0.35">
      <c r="A2597" s="2" t="str">
        <f>BASE_NOTAS[[#This Row],[Sigla]]&amp;BASE_NOTAS[[#This Row],[CÓDIGO]]</f>
        <v>APAS_VN</v>
      </c>
      <c r="B2597" s="2" t="s">
        <v>184</v>
      </c>
      <c r="C2597" s="4" t="s">
        <v>497</v>
      </c>
      <c r="D2597" s="2" t="s">
        <v>498</v>
      </c>
      <c r="E2597" s="38">
        <v>46.049976202652502</v>
      </c>
      <c r="F2597" s="2" t="s">
        <v>611</v>
      </c>
      <c r="G2597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46.049976202652502</v>
      </c>
      <c r="H259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597" s="38" t="str">
        <f t="shared" ca="1" si="480"/>
        <v>-</v>
      </c>
      <c r="K2597" s="38" t="str">
        <f t="shared" ca="1" si="481"/>
        <v>-</v>
      </c>
      <c r="L2597" s="38" t="str">
        <f t="shared" ca="1" si="482"/>
        <v>-</v>
      </c>
      <c r="M2597" s="38" t="str">
        <f t="shared" ca="1" si="483"/>
        <v>-</v>
      </c>
      <c r="N2597" s="38" t="str">
        <f t="shared" ca="1" si="484"/>
        <v>-</v>
      </c>
      <c r="O2597" s="38" t="str">
        <f t="shared" ca="1" si="485"/>
        <v>-</v>
      </c>
      <c r="P2597" s="38" t="str">
        <f t="shared" ca="1" si="486"/>
        <v>-</v>
      </c>
      <c r="Q2597" s="38" t="str">
        <f t="shared" ca="1" si="487"/>
        <v>-</v>
      </c>
      <c r="R2597" s="38" t="str">
        <f t="shared" ca="1" si="488"/>
        <v>-</v>
      </c>
      <c r="S2597" s="38">
        <f t="shared" ca="1" si="489"/>
        <v>46.049976202652502</v>
      </c>
      <c r="T2597" s="38" t="str">
        <f t="shared" ca="1" si="490"/>
        <v>-</v>
      </c>
      <c r="U2597" s="38" t="str">
        <f t="shared" ca="1" si="491"/>
        <v>-</v>
      </c>
      <c r="V2597" s="38"/>
      <c r="W2597" s="38"/>
    </row>
    <row r="2598" spans="1:23" x14ac:dyDescent="0.35">
      <c r="A2598" s="2" t="str">
        <f>BASE_NOTAS[[#This Row],[Sigla]]&amp;BASE_NOTAS[[#This Row],[CÓDIGO]]</f>
        <v>AMAS_VN</v>
      </c>
      <c r="B2598" s="2" t="s">
        <v>158</v>
      </c>
      <c r="C2598" s="4" t="s">
        <v>497</v>
      </c>
      <c r="D2598" s="2" t="s">
        <v>498</v>
      </c>
      <c r="E2598" s="38">
        <v>56.885697431018819</v>
      </c>
      <c r="F2598" s="2" t="s">
        <v>611</v>
      </c>
      <c r="G2598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56.885697431018819</v>
      </c>
      <c r="H259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598" s="38" t="str">
        <f t="shared" ca="1" si="480"/>
        <v>-</v>
      </c>
      <c r="K2598" s="38" t="str">
        <f t="shared" ca="1" si="481"/>
        <v>-</v>
      </c>
      <c r="L2598" s="38" t="str">
        <f t="shared" ca="1" si="482"/>
        <v>-</v>
      </c>
      <c r="M2598" s="38" t="str">
        <f t="shared" ca="1" si="483"/>
        <v>-</v>
      </c>
      <c r="N2598" s="38" t="str">
        <f t="shared" ca="1" si="484"/>
        <v>-</v>
      </c>
      <c r="O2598" s="38" t="str">
        <f t="shared" ca="1" si="485"/>
        <v>-</v>
      </c>
      <c r="P2598" s="38" t="str">
        <f t="shared" ca="1" si="486"/>
        <v>-</v>
      </c>
      <c r="Q2598" s="38" t="str">
        <f t="shared" ca="1" si="487"/>
        <v>-</v>
      </c>
      <c r="R2598" s="38" t="str">
        <f t="shared" ca="1" si="488"/>
        <v>-</v>
      </c>
      <c r="S2598" s="38">
        <f t="shared" ca="1" si="489"/>
        <v>56.885697431018819</v>
      </c>
      <c r="T2598" s="38" t="str">
        <f t="shared" ca="1" si="490"/>
        <v>-</v>
      </c>
      <c r="U2598" s="38" t="str">
        <f t="shared" ca="1" si="491"/>
        <v>-</v>
      </c>
      <c r="V2598" s="38"/>
      <c r="W2598" s="38"/>
    </row>
    <row r="2599" spans="1:23" x14ac:dyDescent="0.35">
      <c r="A2599" s="2" t="str">
        <f>BASE_NOTAS[[#This Row],[Sigla]]&amp;BASE_NOTAS[[#This Row],[CÓDIGO]]</f>
        <v>BAAS_VN</v>
      </c>
      <c r="B2599" s="2" t="s">
        <v>187</v>
      </c>
      <c r="C2599" s="4" t="s">
        <v>497</v>
      </c>
      <c r="D2599" s="2" t="s">
        <v>498</v>
      </c>
      <c r="E2599" s="38">
        <v>64.727125922737443</v>
      </c>
      <c r="F2599" s="2" t="s">
        <v>611</v>
      </c>
      <c r="G2599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64.727125922737443</v>
      </c>
      <c r="H259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599" s="38" t="str">
        <f t="shared" ca="1" si="480"/>
        <v>-</v>
      </c>
      <c r="K2599" s="38" t="str">
        <f t="shared" ca="1" si="481"/>
        <v>-</v>
      </c>
      <c r="L2599" s="38" t="str">
        <f t="shared" ca="1" si="482"/>
        <v>-</v>
      </c>
      <c r="M2599" s="38" t="str">
        <f t="shared" ca="1" si="483"/>
        <v>-</v>
      </c>
      <c r="N2599" s="38" t="str">
        <f t="shared" ca="1" si="484"/>
        <v>-</v>
      </c>
      <c r="O2599" s="38" t="str">
        <f t="shared" ca="1" si="485"/>
        <v>-</v>
      </c>
      <c r="P2599" s="38" t="str">
        <f t="shared" ca="1" si="486"/>
        <v>-</v>
      </c>
      <c r="Q2599" s="38" t="str">
        <f t="shared" ca="1" si="487"/>
        <v>-</v>
      </c>
      <c r="R2599" s="38" t="str">
        <f t="shared" ca="1" si="488"/>
        <v>-</v>
      </c>
      <c r="S2599" s="38">
        <f t="shared" ca="1" si="489"/>
        <v>64.727125922737443</v>
      </c>
      <c r="T2599" s="38" t="str">
        <f t="shared" ca="1" si="490"/>
        <v>-</v>
      </c>
      <c r="U2599" s="38" t="str">
        <f t="shared" ca="1" si="491"/>
        <v>-</v>
      </c>
      <c r="V2599" s="38"/>
      <c r="W2599" s="38"/>
    </row>
    <row r="2600" spans="1:23" x14ac:dyDescent="0.35">
      <c r="A2600" s="2" t="str">
        <f>BASE_NOTAS[[#This Row],[Sigla]]&amp;BASE_NOTAS[[#This Row],[CÓDIGO]]</f>
        <v>CEAS_VN</v>
      </c>
      <c r="B2600" s="2" t="s">
        <v>188</v>
      </c>
      <c r="C2600" s="4" t="s">
        <v>497</v>
      </c>
      <c r="D2600" s="2" t="s">
        <v>498</v>
      </c>
      <c r="E2600" s="38">
        <v>91.068778609162521</v>
      </c>
      <c r="F2600" s="2" t="s">
        <v>611</v>
      </c>
      <c r="G2600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91.068778609162521</v>
      </c>
      <c r="H260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600" s="38" t="str">
        <f t="shared" ca="1" si="480"/>
        <v>-</v>
      </c>
      <c r="K2600" s="38" t="str">
        <f t="shared" ca="1" si="481"/>
        <v>-</v>
      </c>
      <c r="L2600" s="38" t="str">
        <f t="shared" ca="1" si="482"/>
        <v>-</v>
      </c>
      <c r="M2600" s="38" t="str">
        <f t="shared" ca="1" si="483"/>
        <v>-</v>
      </c>
      <c r="N2600" s="38" t="str">
        <f t="shared" ca="1" si="484"/>
        <v>-</v>
      </c>
      <c r="O2600" s="38" t="str">
        <f t="shared" ca="1" si="485"/>
        <v>-</v>
      </c>
      <c r="P2600" s="38" t="str">
        <f t="shared" ca="1" si="486"/>
        <v>-</v>
      </c>
      <c r="Q2600" s="38" t="str">
        <f t="shared" ca="1" si="487"/>
        <v>-</v>
      </c>
      <c r="R2600" s="38" t="str">
        <f t="shared" ca="1" si="488"/>
        <v>-</v>
      </c>
      <c r="S2600" s="38">
        <f t="shared" ca="1" si="489"/>
        <v>91.068778609162521</v>
      </c>
      <c r="T2600" s="38" t="str">
        <f t="shared" ca="1" si="490"/>
        <v>-</v>
      </c>
      <c r="U2600" s="38" t="str">
        <f t="shared" ca="1" si="491"/>
        <v>-</v>
      </c>
      <c r="V2600" s="38"/>
      <c r="W2600" s="38"/>
    </row>
    <row r="2601" spans="1:23" x14ac:dyDescent="0.35">
      <c r="A2601" s="2" t="str">
        <f>BASE_NOTAS[[#This Row],[Sigla]]&amp;BASE_NOTAS[[#This Row],[CÓDIGO]]</f>
        <v>DFAS_VN</v>
      </c>
      <c r="B2601" s="2" t="s">
        <v>189</v>
      </c>
      <c r="C2601" s="4" t="s">
        <v>497</v>
      </c>
      <c r="D2601" s="2" t="s">
        <v>498</v>
      </c>
      <c r="E2601" s="38">
        <v>60.743308268654694</v>
      </c>
      <c r="F2601" s="2" t="s">
        <v>611</v>
      </c>
      <c r="G2601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60.743308268654694</v>
      </c>
      <c r="H260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601" s="38" t="str">
        <f t="shared" ca="1" si="480"/>
        <v>-</v>
      </c>
      <c r="K2601" s="38" t="str">
        <f t="shared" ca="1" si="481"/>
        <v>-</v>
      </c>
      <c r="L2601" s="38" t="str">
        <f t="shared" ca="1" si="482"/>
        <v>-</v>
      </c>
      <c r="M2601" s="38" t="str">
        <f t="shared" ca="1" si="483"/>
        <v>-</v>
      </c>
      <c r="N2601" s="38" t="str">
        <f t="shared" ca="1" si="484"/>
        <v>-</v>
      </c>
      <c r="O2601" s="38" t="str">
        <f t="shared" ca="1" si="485"/>
        <v>-</v>
      </c>
      <c r="P2601" s="38" t="str">
        <f t="shared" ca="1" si="486"/>
        <v>-</v>
      </c>
      <c r="Q2601" s="38" t="str">
        <f t="shared" ca="1" si="487"/>
        <v>-</v>
      </c>
      <c r="R2601" s="38" t="str">
        <f t="shared" ca="1" si="488"/>
        <v>-</v>
      </c>
      <c r="S2601" s="38">
        <f t="shared" ca="1" si="489"/>
        <v>60.743308268654694</v>
      </c>
      <c r="T2601" s="38" t="str">
        <f t="shared" ca="1" si="490"/>
        <v>-</v>
      </c>
      <c r="U2601" s="38" t="str">
        <f t="shared" ca="1" si="491"/>
        <v>-</v>
      </c>
      <c r="V2601" s="38"/>
      <c r="W2601" s="38"/>
    </row>
    <row r="2602" spans="1:23" x14ac:dyDescent="0.35">
      <c r="A2602" s="2" t="str">
        <f>BASE_NOTAS[[#This Row],[Sigla]]&amp;BASE_NOTAS[[#This Row],[CÓDIGO]]</f>
        <v>ESAS_VN</v>
      </c>
      <c r="B2602" s="2" t="s">
        <v>183</v>
      </c>
      <c r="C2602" s="4" t="s">
        <v>497</v>
      </c>
      <c r="D2602" s="2" t="s">
        <v>498</v>
      </c>
      <c r="E2602" s="38">
        <v>52.199871422457846</v>
      </c>
      <c r="F2602" s="2" t="s">
        <v>611</v>
      </c>
      <c r="G2602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52.199871422457846</v>
      </c>
      <c r="H260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602" s="38" t="str">
        <f t="shared" ca="1" si="480"/>
        <v>-</v>
      </c>
      <c r="K2602" s="38" t="str">
        <f t="shared" ca="1" si="481"/>
        <v>-</v>
      </c>
      <c r="L2602" s="38" t="str">
        <f t="shared" ca="1" si="482"/>
        <v>-</v>
      </c>
      <c r="M2602" s="38" t="str">
        <f t="shared" ca="1" si="483"/>
        <v>-</v>
      </c>
      <c r="N2602" s="38" t="str">
        <f t="shared" ca="1" si="484"/>
        <v>-</v>
      </c>
      <c r="O2602" s="38" t="str">
        <f t="shared" ca="1" si="485"/>
        <v>-</v>
      </c>
      <c r="P2602" s="38" t="str">
        <f t="shared" ca="1" si="486"/>
        <v>-</v>
      </c>
      <c r="Q2602" s="38" t="str">
        <f t="shared" ca="1" si="487"/>
        <v>-</v>
      </c>
      <c r="R2602" s="38" t="str">
        <f t="shared" ca="1" si="488"/>
        <v>-</v>
      </c>
      <c r="S2602" s="38">
        <f t="shared" ca="1" si="489"/>
        <v>52.199871422457846</v>
      </c>
      <c r="T2602" s="38" t="str">
        <f t="shared" ca="1" si="490"/>
        <v>-</v>
      </c>
      <c r="U2602" s="38" t="str">
        <f t="shared" ca="1" si="491"/>
        <v>-</v>
      </c>
      <c r="V2602" s="38"/>
      <c r="W2602" s="38"/>
    </row>
    <row r="2603" spans="1:23" x14ac:dyDescent="0.35">
      <c r="A2603" s="2" t="str">
        <f>BASE_NOTAS[[#This Row],[Sigla]]&amp;BASE_NOTAS[[#This Row],[CÓDIGO]]</f>
        <v>GOAS_VN</v>
      </c>
      <c r="B2603" s="2" t="s">
        <v>190</v>
      </c>
      <c r="C2603" s="4" t="s">
        <v>497</v>
      </c>
      <c r="D2603" s="2" t="s">
        <v>498</v>
      </c>
      <c r="E2603" s="38">
        <v>56.621554854300527</v>
      </c>
      <c r="F2603" s="2" t="s">
        <v>611</v>
      </c>
      <c r="G2603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56.621554854300527</v>
      </c>
      <c r="H260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603" s="38" t="str">
        <f t="shared" ca="1" si="480"/>
        <v>-</v>
      </c>
      <c r="K2603" s="38" t="str">
        <f t="shared" ca="1" si="481"/>
        <v>-</v>
      </c>
      <c r="L2603" s="38" t="str">
        <f t="shared" ca="1" si="482"/>
        <v>-</v>
      </c>
      <c r="M2603" s="38" t="str">
        <f t="shared" ca="1" si="483"/>
        <v>-</v>
      </c>
      <c r="N2603" s="38" t="str">
        <f t="shared" ca="1" si="484"/>
        <v>-</v>
      </c>
      <c r="O2603" s="38" t="str">
        <f t="shared" ca="1" si="485"/>
        <v>-</v>
      </c>
      <c r="P2603" s="38" t="str">
        <f t="shared" ca="1" si="486"/>
        <v>-</v>
      </c>
      <c r="Q2603" s="38" t="str">
        <f t="shared" ca="1" si="487"/>
        <v>-</v>
      </c>
      <c r="R2603" s="38" t="str">
        <f t="shared" ca="1" si="488"/>
        <v>-</v>
      </c>
      <c r="S2603" s="38">
        <f t="shared" ca="1" si="489"/>
        <v>56.621554854300527</v>
      </c>
      <c r="T2603" s="38" t="str">
        <f t="shared" ca="1" si="490"/>
        <v>-</v>
      </c>
      <c r="U2603" s="38" t="str">
        <f t="shared" ca="1" si="491"/>
        <v>-</v>
      </c>
      <c r="V2603" s="38"/>
      <c r="W2603" s="38"/>
    </row>
    <row r="2604" spans="1:23" x14ac:dyDescent="0.35">
      <c r="A2604" s="2" t="str">
        <f>BASE_NOTAS[[#This Row],[Sigla]]&amp;BASE_NOTAS[[#This Row],[CÓDIGO]]</f>
        <v>MAAS_VN</v>
      </c>
      <c r="B2604" s="2" t="s">
        <v>191</v>
      </c>
      <c r="C2604" s="4" t="s">
        <v>497</v>
      </c>
      <c r="D2604" s="2" t="s">
        <v>498</v>
      </c>
      <c r="E2604" s="38">
        <v>39.326824264090575</v>
      </c>
      <c r="F2604" s="2" t="s">
        <v>611</v>
      </c>
      <c r="G2604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39.326824264090575</v>
      </c>
      <c r="H260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604" s="38" t="str">
        <f t="shared" ca="1" si="480"/>
        <v>-</v>
      </c>
      <c r="K2604" s="38" t="str">
        <f t="shared" ca="1" si="481"/>
        <v>-</v>
      </c>
      <c r="L2604" s="38" t="str">
        <f t="shared" ca="1" si="482"/>
        <v>-</v>
      </c>
      <c r="M2604" s="38" t="str">
        <f t="shared" ca="1" si="483"/>
        <v>-</v>
      </c>
      <c r="N2604" s="38" t="str">
        <f t="shared" ca="1" si="484"/>
        <v>-</v>
      </c>
      <c r="O2604" s="38" t="str">
        <f t="shared" ca="1" si="485"/>
        <v>-</v>
      </c>
      <c r="P2604" s="38" t="str">
        <f t="shared" ca="1" si="486"/>
        <v>-</v>
      </c>
      <c r="Q2604" s="38" t="str">
        <f t="shared" ca="1" si="487"/>
        <v>-</v>
      </c>
      <c r="R2604" s="38" t="str">
        <f t="shared" ca="1" si="488"/>
        <v>-</v>
      </c>
      <c r="S2604" s="38">
        <f t="shared" ca="1" si="489"/>
        <v>39.326824264090575</v>
      </c>
      <c r="T2604" s="38" t="str">
        <f t="shared" ca="1" si="490"/>
        <v>-</v>
      </c>
      <c r="U2604" s="38" t="str">
        <f t="shared" ca="1" si="491"/>
        <v>-</v>
      </c>
      <c r="V2604" s="38"/>
      <c r="W2604" s="38"/>
    </row>
    <row r="2605" spans="1:23" x14ac:dyDescent="0.35">
      <c r="A2605" s="2" t="str">
        <f>BASE_NOTAS[[#This Row],[Sigla]]&amp;BASE_NOTAS[[#This Row],[CÓDIGO]]</f>
        <v>MTAS_VN</v>
      </c>
      <c r="B2605" s="2" t="s">
        <v>195</v>
      </c>
      <c r="C2605" s="4" t="s">
        <v>497</v>
      </c>
      <c r="D2605" s="2" t="s">
        <v>498</v>
      </c>
      <c r="E2605" s="38">
        <v>30.955308921997059</v>
      </c>
      <c r="F2605" s="2" t="s">
        <v>611</v>
      </c>
      <c r="G2605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30.955308921997059</v>
      </c>
      <c r="H260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605" s="38" t="str">
        <f t="shared" ca="1" si="480"/>
        <v>-</v>
      </c>
      <c r="K2605" s="38" t="str">
        <f t="shared" ca="1" si="481"/>
        <v>-</v>
      </c>
      <c r="L2605" s="38" t="str">
        <f t="shared" ca="1" si="482"/>
        <v>-</v>
      </c>
      <c r="M2605" s="38" t="str">
        <f t="shared" ca="1" si="483"/>
        <v>-</v>
      </c>
      <c r="N2605" s="38" t="str">
        <f t="shared" ca="1" si="484"/>
        <v>-</v>
      </c>
      <c r="O2605" s="38" t="str">
        <f t="shared" ca="1" si="485"/>
        <v>-</v>
      </c>
      <c r="P2605" s="38" t="str">
        <f t="shared" ca="1" si="486"/>
        <v>-</v>
      </c>
      <c r="Q2605" s="38" t="str">
        <f t="shared" ca="1" si="487"/>
        <v>-</v>
      </c>
      <c r="R2605" s="38" t="str">
        <f t="shared" ca="1" si="488"/>
        <v>-</v>
      </c>
      <c r="S2605" s="38">
        <f t="shared" ca="1" si="489"/>
        <v>30.955308921997059</v>
      </c>
      <c r="T2605" s="38" t="str">
        <f t="shared" ca="1" si="490"/>
        <v>-</v>
      </c>
      <c r="U2605" s="38" t="str">
        <f t="shared" ca="1" si="491"/>
        <v>-</v>
      </c>
      <c r="V2605" s="38"/>
      <c r="W2605" s="38"/>
    </row>
    <row r="2606" spans="1:23" x14ac:dyDescent="0.35">
      <c r="A2606" s="2" t="str">
        <f>BASE_NOTAS[[#This Row],[Sigla]]&amp;BASE_NOTAS[[#This Row],[CÓDIGO]]</f>
        <v>MSAS_VN</v>
      </c>
      <c r="B2606" s="2" t="s">
        <v>193</v>
      </c>
      <c r="C2606" s="4" t="s">
        <v>497</v>
      </c>
      <c r="D2606" s="2" t="s">
        <v>498</v>
      </c>
      <c r="E2606" s="38">
        <v>59.77597657861665</v>
      </c>
      <c r="F2606" s="2" t="s">
        <v>611</v>
      </c>
      <c r="G2606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59.77597657861665</v>
      </c>
      <c r="H260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606" s="38" t="str">
        <f t="shared" ca="1" si="480"/>
        <v>-</v>
      </c>
      <c r="K2606" s="38" t="str">
        <f t="shared" ca="1" si="481"/>
        <v>-</v>
      </c>
      <c r="L2606" s="38" t="str">
        <f t="shared" ca="1" si="482"/>
        <v>-</v>
      </c>
      <c r="M2606" s="38" t="str">
        <f t="shared" ca="1" si="483"/>
        <v>-</v>
      </c>
      <c r="N2606" s="38" t="str">
        <f t="shared" ca="1" si="484"/>
        <v>-</v>
      </c>
      <c r="O2606" s="38" t="str">
        <f t="shared" ca="1" si="485"/>
        <v>-</v>
      </c>
      <c r="P2606" s="38" t="str">
        <f t="shared" ca="1" si="486"/>
        <v>-</v>
      </c>
      <c r="Q2606" s="38" t="str">
        <f t="shared" ca="1" si="487"/>
        <v>-</v>
      </c>
      <c r="R2606" s="38" t="str">
        <f t="shared" ca="1" si="488"/>
        <v>-</v>
      </c>
      <c r="S2606" s="38">
        <f t="shared" ca="1" si="489"/>
        <v>59.77597657861665</v>
      </c>
      <c r="T2606" s="38" t="str">
        <f t="shared" ca="1" si="490"/>
        <v>-</v>
      </c>
      <c r="U2606" s="38" t="str">
        <f t="shared" ca="1" si="491"/>
        <v>-</v>
      </c>
      <c r="V2606" s="38"/>
      <c r="W2606" s="38"/>
    </row>
    <row r="2607" spans="1:23" x14ac:dyDescent="0.35">
      <c r="A2607" s="2" t="str">
        <f>BASE_NOTAS[[#This Row],[Sigla]]&amp;BASE_NOTAS[[#This Row],[CÓDIGO]]</f>
        <v>MGAS_VN</v>
      </c>
      <c r="B2607" s="2" t="s">
        <v>192</v>
      </c>
      <c r="C2607" s="4" t="s">
        <v>497</v>
      </c>
      <c r="D2607" s="2" t="s">
        <v>498</v>
      </c>
      <c r="E2607" s="38">
        <v>58.561042612492777</v>
      </c>
      <c r="F2607" s="2" t="s">
        <v>611</v>
      </c>
      <c r="G2607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58.561042612492777</v>
      </c>
      <c r="H260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607" s="38" t="str">
        <f t="shared" ca="1" si="480"/>
        <v>-</v>
      </c>
      <c r="K2607" s="38" t="str">
        <f t="shared" ca="1" si="481"/>
        <v>-</v>
      </c>
      <c r="L2607" s="38" t="str">
        <f t="shared" ca="1" si="482"/>
        <v>-</v>
      </c>
      <c r="M2607" s="38" t="str">
        <f t="shared" ca="1" si="483"/>
        <v>-</v>
      </c>
      <c r="N2607" s="38" t="str">
        <f t="shared" ca="1" si="484"/>
        <v>-</v>
      </c>
      <c r="O2607" s="38" t="str">
        <f t="shared" ca="1" si="485"/>
        <v>-</v>
      </c>
      <c r="P2607" s="38" t="str">
        <f t="shared" ca="1" si="486"/>
        <v>-</v>
      </c>
      <c r="Q2607" s="38" t="str">
        <f t="shared" ca="1" si="487"/>
        <v>-</v>
      </c>
      <c r="R2607" s="38" t="str">
        <f t="shared" ca="1" si="488"/>
        <v>-</v>
      </c>
      <c r="S2607" s="38">
        <f t="shared" ca="1" si="489"/>
        <v>58.561042612492777</v>
      </c>
      <c r="T2607" s="38" t="str">
        <f t="shared" ca="1" si="490"/>
        <v>-</v>
      </c>
      <c r="U2607" s="38" t="str">
        <f t="shared" ca="1" si="491"/>
        <v>-</v>
      </c>
      <c r="V2607" s="38"/>
      <c r="W2607" s="38"/>
    </row>
    <row r="2608" spans="1:23" x14ac:dyDescent="0.35">
      <c r="A2608" s="2" t="str">
        <f>BASE_NOTAS[[#This Row],[Sigla]]&amp;BASE_NOTAS[[#This Row],[CÓDIGO]]</f>
        <v>PAAS_VN</v>
      </c>
      <c r="B2608" s="2" t="s">
        <v>196</v>
      </c>
      <c r="C2608" s="4" t="s">
        <v>497</v>
      </c>
      <c r="D2608" s="2" t="s">
        <v>498</v>
      </c>
      <c r="E2608" s="38">
        <v>14.316569577040958</v>
      </c>
      <c r="F2608" s="2" t="s">
        <v>611</v>
      </c>
      <c r="G2608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14.316569577040958</v>
      </c>
      <c r="H260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608" s="38" t="str">
        <f t="shared" ca="1" si="480"/>
        <v>-</v>
      </c>
      <c r="K2608" s="38" t="str">
        <f t="shared" ca="1" si="481"/>
        <v>-</v>
      </c>
      <c r="L2608" s="38" t="str">
        <f t="shared" ca="1" si="482"/>
        <v>-</v>
      </c>
      <c r="M2608" s="38" t="str">
        <f t="shared" ca="1" si="483"/>
        <v>-</v>
      </c>
      <c r="N2608" s="38" t="str">
        <f t="shared" ca="1" si="484"/>
        <v>-</v>
      </c>
      <c r="O2608" s="38" t="str">
        <f t="shared" ca="1" si="485"/>
        <v>-</v>
      </c>
      <c r="P2608" s="38" t="str">
        <f t="shared" ca="1" si="486"/>
        <v>-</v>
      </c>
      <c r="Q2608" s="38" t="str">
        <f t="shared" ca="1" si="487"/>
        <v>-</v>
      </c>
      <c r="R2608" s="38" t="str">
        <f t="shared" ca="1" si="488"/>
        <v>-</v>
      </c>
      <c r="S2608" s="38">
        <f t="shared" ca="1" si="489"/>
        <v>14.316569577040958</v>
      </c>
      <c r="T2608" s="38" t="str">
        <f t="shared" ca="1" si="490"/>
        <v>-</v>
      </c>
      <c r="U2608" s="38" t="str">
        <f t="shared" ca="1" si="491"/>
        <v>-</v>
      </c>
      <c r="V2608" s="38"/>
      <c r="W2608" s="38"/>
    </row>
    <row r="2609" spans="1:23" x14ac:dyDescent="0.35">
      <c r="A2609" s="2" t="str">
        <f>BASE_NOTAS[[#This Row],[Sigla]]&amp;BASE_NOTAS[[#This Row],[CÓDIGO]]</f>
        <v>PBAS_VN</v>
      </c>
      <c r="B2609" s="2" t="s">
        <v>197</v>
      </c>
      <c r="C2609" s="4" t="s">
        <v>497</v>
      </c>
      <c r="D2609" s="2" t="s">
        <v>498</v>
      </c>
      <c r="E2609" s="38">
        <v>79.951046317347974</v>
      </c>
      <c r="F2609" s="2" t="s">
        <v>611</v>
      </c>
      <c r="G2609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79.951046317347974</v>
      </c>
      <c r="H260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609" s="38" t="str">
        <f t="shared" ca="1" si="480"/>
        <v>-</v>
      </c>
      <c r="K2609" s="38" t="str">
        <f t="shared" ca="1" si="481"/>
        <v>-</v>
      </c>
      <c r="L2609" s="38" t="str">
        <f t="shared" ca="1" si="482"/>
        <v>-</v>
      </c>
      <c r="M2609" s="38" t="str">
        <f t="shared" ca="1" si="483"/>
        <v>-</v>
      </c>
      <c r="N2609" s="38" t="str">
        <f t="shared" ca="1" si="484"/>
        <v>-</v>
      </c>
      <c r="O2609" s="38" t="str">
        <f t="shared" ca="1" si="485"/>
        <v>-</v>
      </c>
      <c r="P2609" s="38" t="str">
        <f t="shared" ca="1" si="486"/>
        <v>-</v>
      </c>
      <c r="Q2609" s="38" t="str">
        <f t="shared" ca="1" si="487"/>
        <v>-</v>
      </c>
      <c r="R2609" s="38" t="str">
        <f t="shared" ca="1" si="488"/>
        <v>-</v>
      </c>
      <c r="S2609" s="38">
        <f t="shared" ca="1" si="489"/>
        <v>79.951046317347974</v>
      </c>
      <c r="T2609" s="38" t="str">
        <f t="shared" ca="1" si="490"/>
        <v>-</v>
      </c>
      <c r="U2609" s="38" t="str">
        <f t="shared" ca="1" si="491"/>
        <v>-</v>
      </c>
      <c r="V2609" s="38"/>
      <c r="W2609" s="38"/>
    </row>
    <row r="2610" spans="1:23" x14ac:dyDescent="0.35">
      <c r="A2610" s="2" t="str">
        <f>BASE_NOTAS[[#This Row],[Sigla]]&amp;BASE_NOTAS[[#This Row],[CÓDIGO]]</f>
        <v>PRAS_VN</v>
      </c>
      <c r="B2610" s="2" t="s">
        <v>200</v>
      </c>
      <c r="C2610" s="4" t="s">
        <v>497</v>
      </c>
      <c r="D2610" s="2" t="s">
        <v>498</v>
      </c>
      <c r="E2610" s="38">
        <v>46.734568416840276</v>
      </c>
      <c r="F2610" s="2" t="s">
        <v>611</v>
      </c>
      <c r="G2610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46.734568416840276</v>
      </c>
      <c r="H261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610" s="38" t="str">
        <f t="shared" ca="1" si="480"/>
        <v>-</v>
      </c>
      <c r="K2610" s="38" t="str">
        <f t="shared" ca="1" si="481"/>
        <v>-</v>
      </c>
      <c r="L2610" s="38" t="str">
        <f t="shared" ca="1" si="482"/>
        <v>-</v>
      </c>
      <c r="M2610" s="38" t="str">
        <f t="shared" ca="1" si="483"/>
        <v>-</v>
      </c>
      <c r="N2610" s="38" t="str">
        <f t="shared" ca="1" si="484"/>
        <v>-</v>
      </c>
      <c r="O2610" s="38" t="str">
        <f t="shared" ca="1" si="485"/>
        <v>-</v>
      </c>
      <c r="P2610" s="38" t="str">
        <f t="shared" ca="1" si="486"/>
        <v>-</v>
      </c>
      <c r="Q2610" s="38" t="str">
        <f t="shared" ca="1" si="487"/>
        <v>-</v>
      </c>
      <c r="R2610" s="38" t="str">
        <f t="shared" ca="1" si="488"/>
        <v>-</v>
      </c>
      <c r="S2610" s="38">
        <f t="shared" ca="1" si="489"/>
        <v>46.734568416840276</v>
      </c>
      <c r="T2610" s="38" t="str">
        <f t="shared" ca="1" si="490"/>
        <v>-</v>
      </c>
      <c r="U2610" s="38" t="str">
        <f t="shared" ca="1" si="491"/>
        <v>-</v>
      </c>
      <c r="V2610" s="38"/>
      <c r="W2610" s="38"/>
    </row>
    <row r="2611" spans="1:23" x14ac:dyDescent="0.35">
      <c r="A2611" s="2" t="str">
        <f>BASE_NOTAS[[#This Row],[Sigla]]&amp;BASE_NOTAS[[#This Row],[CÓDIGO]]</f>
        <v>PEAS_VN</v>
      </c>
      <c r="B2611" s="2" t="s">
        <v>198</v>
      </c>
      <c r="C2611" s="4" t="s">
        <v>497</v>
      </c>
      <c r="D2611" s="2" t="s">
        <v>498</v>
      </c>
      <c r="E2611" s="38">
        <v>65.222174725972977</v>
      </c>
      <c r="F2611" s="2" t="s">
        <v>611</v>
      </c>
      <c r="G2611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65.222174725972977</v>
      </c>
      <c r="H261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611" s="38" t="str">
        <f t="shared" ca="1" si="480"/>
        <v>-</v>
      </c>
      <c r="K2611" s="38" t="str">
        <f t="shared" ca="1" si="481"/>
        <v>-</v>
      </c>
      <c r="L2611" s="38" t="str">
        <f t="shared" ca="1" si="482"/>
        <v>-</v>
      </c>
      <c r="M2611" s="38" t="str">
        <f t="shared" ca="1" si="483"/>
        <v>-</v>
      </c>
      <c r="N2611" s="38" t="str">
        <f t="shared" ca="1" si="484"/>
        <v>-</v>
      </c>
      <c r="O2611" s="38" t="str">
        <f t="shared" ca="1" si="485"/>
        <v>-</v>
      </c>
      <c r="P2611" s="38" t="str">
        <f t="shared" ca="1" si="486"/>
        <v>-</v>
      </c>
      <c r="Q2611" s="38" t="str">
        <f t="shared" ca="1" si="487"/>
        <v>-</v>
      </c>
      <c r="R2611" s="38" t="str">
        <f t="shared" ca="1" si="488"/>
        <v>-</v>
      </c>
      <c r="S2611" s="38">
        <f t="shared" ca="1" si="489"/>
        <v>65.222174725972977</v>
      </c>
      <c r="T2611" s="38" t="str">
        <f t="shared" ca="1" si="490"/>
        <v>-</v>
      </c>
      <c r="U2611" s="38" t="str">
        <f t="shared" ca="1" si="491"/>
        <v>-</v>
      </c>
      <c r="V2611" s="38"/>
      <c r="W2611" s="38"/>
    </row>
    <row r="2612" spans="1:23" x14ac:dyDescent="0.35">
      <c r="A2612" s="2" t="str">
        <f>BASE_NOTAS[[#This Row],[Sigla]]&amp;BASE_NOTAS[[#This Row],[CÓDIGO]]</f>
        <v>PIAS_VN</v>
      </c>
      <c r="B2612" s="2" t="s">
        <v>199</v>
      </c>
      <c r="C2612" s="4" t="s">
        <v>497</v>
      </c>
      <c r="D2612" s="2" t="s">
        <v>498</v>
      </c>
      <c r="E2612" s="38">
        <v>100</v>
      </c>
      <c r="F2612" s="2" t="s">
        <v>611</v>
      </c>
      <c r="G2612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261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612" s="38" t="str">
        <f t="shared" ca="1" si="480"/>
        <v>-</v>
      </c>
      <c r="K2612" s="38" t="str">
        <f t="shared" ca="1" si="481"/>
        <v>-</v>
      </c>
      <c r="L2612" s="38" t="str">
        <f t="shared" ca="1" si="482"/>
        <v>-</v>
      </c>
      <c r="M2612" s="38" t="str">
        <f t="shared" ca="1" si="483"/>
        <v>-</v>
      </c>
      <c r="N2612" s="38" t="str">
        <f t="shared" ca="1" si="484"/>
        <v>-</v>
      </c>
      <c r="O2612" s="38" t="str">
        <f t="shared" ca="1" si="485"/>
        <v>-</v>
      </c>
      <c r="P2612" s="38" t="str">
        <f t="shared" ca="1" si="486"/>
        <v>-</v>
      </c>
      <c r="Q2612" s="38" t="str">
        <f t="shared" ca="1" si="487"/>
        <v>-</v>
      </c>
      <c r="R2612" s="38" t="str">
        <f t="shared" ca="1" si="488"/>
        <v>-</v>
      </c>
      <c r="S2612" s="38">
        <f t="shared" ca="1" si="489"/>
        <v>100</v>
      </c>
      <c r="T2612" s="38" t="str">
        <f t="shared" ca="1" si="490"/>
        <v>-</v>
      </c>
      <c r="U2612" s="38" t="str">
        <f t="shared" ca="1" si="491"/>
        <v>-</v>
      </c>
      <c r="V2612" s="38"/>
      <c r="W2612" s="38"/>
    </row>
    <row r="2613" spans="1:23" x14ac:dyDescent="0.35">
      <c r="A2613" s="2" t="str">
        <f>BASE_NOTAS[[#This Row],[Sigla]]&amp;BASE_NOTAS[[#This Row],[CÓDIGO]]</f>
        <v>RJAS_VN</v>
      </c>
      <c r="B2613" s="2" t="s">
        <v>201</v>
      </c>
      <c r="C2613" s="4" t="s">
        <v>497</v>
      </c>
      <c r="D2613" s="2" t="s">
        <v>498</v>
      </c>
      <c r="E2613" s="38">
        <v>54.931888338129752</v>
      </c>
      <c r="F2613" s="2" t="s">
        <v>611</v>
      </c>
      <c r="G2613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54.931888338129752</v>
      </c>
      <c r="H261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613" s="38" t="str">
        <f t="shared" ca="1" si="480"/>
        <v>-</v>
      </c>
      <c r="K2613" s="38" t="str">
        <f t="shared" ca="1" si="481"/>
        <v>-</v>
      </c>
      <c r="L2613" s="38" t="str">
        <f t="shared" ca="1" si="482"/>
        <v>-</v>
      </c>
      <c r="M2613" s="38" t="str">
        <f t="shared" ca="1" si="483"/>
        <v>-</v>
      </c>
      <c r="N2613" s="38" t="str">
        <f t="shared" ca="1" si="484"/>
        <v>-</v>
      </c>
      <c r="O2613" s="38" t="str">
        <f t="shared" ca="1" si="485"/>
        <v>-</v>
      </c>
      <c r="P2613" s="38" t="str">
        <f t="shared" ca="1" si="486"/>
        <v>-</v>
      </c>
      <c r="Q2613" s="38" t="str">
        <f t="shared" ca="1" si="487"/>
        <v>-</v>
      </c>
      <c r="R2613" s="38" t="str">
        <f t="shared" ca="1" si="488"/>
        <v>-</v>
      </c>
      <c r="S2613" s="38">
        <f t="shared" ca="1" si="489"/>
        <v>54.931888338129752</v>
      </c>
      <c r="T2613" s="38" t="str">
        <f t="shared" ca="1" si="490"/>
        <v>-</v>
      </c>
      <c r="U2613" s="38" t="str">
        <f t="shared" ca="1" si="491"/>
        <v>-</v>
      </c>
      <c r="V2613" s="38"/>
      <c r="W2613" s="38"/>
    </row>
    <row r="2614" spans="1:23" x14ac:dyDescent="0.35">
      <c r="A2614" s="2" t="str">
        <f>BASE_NOTAS[[#This Row],[Sigla]]&amp;BASE_NOTAS[[#This Row],[CÓDIGO]]</f>
        <v>RNAS_VN</v>
      </c>
      <c r="B2614" s="2" t="s">
        <v>202</v>
      </c>
      <c r="C2614" s="4" t="s">
        <v>497</v>
      </c>
      <c r="D2614" s="2" t="s">
        <v>498</v>
      </c>
      <c r="E2614" s="38">
        <v>91.993662865802477</v>
      </c>
      <c r="F2614" s="2" t="s">
        <v>611</v>
      </c>
      <c r="G2614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91.993662865802477</v>
      </c>
      <c r="H261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614" s="38" t="str">
        <f t="shared" ca="1" si="480"/>
        <v>-</v>
      </c>
      <c r="K2614" s="38" t="str">
        <f t="shared" ca="1" si="481"/>
        <v>-</v>
      </c>
      <c r="L2614" s="38" t="str">
        <f t="shared" ca="1" si="482"/>
        <v>-</v>
      </c>
      <c r="M2614" s="38" t="str">
        <f t="shared" ca="1" si="483"/>
        <v>-</v>
      </c>
      <c r="N2614" s="38" t="str">
        <f t="shared" ca="1" si="484"/>
        <v>-</v>
      </c>
      <c r="O2614" s="38" t="str">
        <f t="shared" ca="1" si="485"/>
        <v>-</v>
      </c>
      <c r="P2614" s="38" t="str">
        <f t="shared" ca="1" si="486"/>
        <v>-</v>
      </c>
      <c r="Q2614" s="38" t="str">
        <f t="shared" ca="1" si="487"/>
        <v>-</v>
      </c>
      <c r="R2614" s="38" t="str">
        <f t="shared" ca="1" si="488"/>
        <v>-</v>
      </c>
      <c r="S2614" s="38">
        <f t="shared" ca="1" si="489"/>
        <v>91.993662865802477</v>
      </c>
      <c r="T2614" s="38" t="str">
        <f t="shared" ca="1" si="490"/>
        <v>-</v>
      </c>
      <c r="U2614" s="38" t="str">
        <f t="shared" ca="1" si="491"/>
        <v>-</v>
      </c>
      <c r="V2614" s="38"/>
      <c r="W2614" s="38"/>
    </row>
    <row r="2615" spans="1:23" x14ac:dyDescent="0.35">
      <c r="A2615" s="2" t="str">
        <f>BASE_NOTAS[[#This Row],[Sigla]]&amp;BASE_NOTAS[[#This Row],[CÓDIGO]]</f>
        <v>RSAS_VN</v>
      </c>
      <c r="B2615" s="2" t="s">
        <v>205</v>
      </c>
      <c r="C2615" s="4" t="s">
        <v>497</v>
      </c>
      <c r="D2615" s="2" t="s">
        <v>498</v>
      </c>
      <c r="E2615" s="38">
        <v>40.728163765519206</v>
      </c>
      <c r="F2615" s="2" t="s">
        <v>611</v>
      </c>
      <c r="G2615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40.728163765519206</v>
      </c>
      <c r="H261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615" s="38" t="str">
        <f t="shared" ca="1" si="480"/>
        <v>-</v>
      </c>
      <c r="K2615" s="38" t="str">
        <f t="shared" ca="1" si="481"/>
        <v>-</v>
      </c>
      <c r="L2615" s="38" t="str">
        <f t="shared" ca="1" si="482"/>
        <v>-</v>
      </c>
      <c r="M2615" s="38" t="str">
        <f t="shared" ca="1" si="483"/>
        <v>-</v>
      </c>
      <c r="N2615" s="38" t="str">
        <f t="shared" ca="1" si="484"/>
        <v>-</v>
      </c>
      <c r="O2615" s="38" t="str">
        <f t="shared" ca="1" si="485"/>
        <v>-</v>
      </c>
      <c r="P2615" s="38" t="str">
        <f t="shared" ca="1" si="486"/>
        <v>-</v>
      </c>
      <c r="Q2615" s="38" t="str">
        <f t="shared" ca="1" si="487"/>
        <v>-</v>
      </c>
      <c r="R2615" s="38" t="str">
        <f t="shared" ca="1" si="488"/>
        <v>-</v>
      </c>
      <c r="S2615" s="38">
        <f t="shared" ca="1" si="489"/>
        <v>40.728163765519206</v>
      </c>
      <c r="T2615" s="38" t="str">
        <f t="shared" ca="1" si="490"/>
        <v>-</v>
      </c>
      <c r="U2615" s="38" t="str">
        <f t="shared" ca="1" si="491"/>
        <v>-</v>
      </c>
      <c r="V2615" s="38"/>
      <c r="W2615" s="38"/>
    </row>
    <row r="2616" spans="1:23" x14ac:dyDescent="0.35">
      <c r="A2616" s="2" t="str">
        <f>BASE_NOTAS[[#This Row],[Sigla]]&amp;BASE_NOTAS[[#This Row],[CÓDIGO]]</f>
        <v>ROAS_VN</v>
      </c>
      <c r="B2616" s="2" t="s">
        <v>203</v>
      </c>
      <c r="C2616" s="4" t="s">
        <v>497</v>
      </c>
      <c r="D2616" s="2" t="s">
        <v>498</v>
      </c>
      <c r="E2616" s="38">
        <v>0</v>
      </c>
      <c r="F2616" s="2" t="s">
        <v>611</v>
      </c>
      <c r="G2616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261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616" s="38" t="str">
        <f t="shared" ca="1" si="480"/>
        <v>-</v>
      </c>
      <c r="K2616" s="38" t="str">
        <f t="shared" ca="1" si="481"/>
        <v>-</v>
      </c>
      <c r="L2616" s="38" t="str">
        <f t="shared" ca="1" si="482"/>
        <v>-</v>
      </c>
      <c r="M2616" s="38" t="str">
        <f t="shared" ca="1" si="483"/>
        <v>-</v>
      </c>
      <c r="N2616" s="38" t="str">
        <f t="shared" ca="1" si="484"/>
        <v>-</v>
      </c>
      <c r="O2616" s="38" t="str">
        <f t="shared" ca="1" si="485"/>
        <v>-</v>
      </c>
      <c r="P2616" s="38" t="str">
        <f t="shared" ca="1" si="486"/>
        <v>-</v>
      </c>
      <c r="Q2616" s="38" t="str">
        <f t="shared" ca="1" si="487"/>
        <v>-</v>
      </c>
      <c r="R2616" s="38" t="str">
        <f t="shared" ca="1" si="488"/>
        <v>-</v>
      </c>
      <c r="S2616" s="38">
        <f t="shared" ca="1" si="489"/>
        <v>0</v>
      </c>
      <c r="T2616" s="38" t="str">
        <f t="shared" ca="1" si="490"/>
        <v>-</v>
      </c>
      <c r="U2616" s="38" t="str">
        <f t="shared" ca="1" si="491"/>
        <v>-</v>
      </c>
      <c r="V2616" s="38"/>
      <c r="W2616" s="38"/>
    </row>
    <row r="2617" spans="1:23" x14ac:dyDescent="0.35">
      <c r="A2617" s="2" t="str">
        <f>BASE_NOTAS[[#This Row],[Sigla]]&amp;BASE_NOTAS[[#This Row],[CÓDIGO]]</f>
        <v>RRAS_VN</v>
      </c>
      <c r="B2617" s="2" t="s">
        <v>204</v>
      </c>
      <c r="C2617" s="4" t="s">
        <v>497</v>
      </c>
      <c r="D2617" s="2" t="s">
        <v>498</v>
      </c>
      <c r="E2617" s="38">
        <v>27.578324078819794</v>
      </c>
      <c r="F2617" s="2" t="s">
        <v>611</v>
      </c>
      <c r="G2617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27.578324078819794</v>
      </c>
      <c r="H261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617" s="38" t="str">
        <f t="shared" ca="1" si="480"/>
        <v>-</v>
      </c>
      <c r="K2617" s="38" t="str">
        <f t="shared" ca="1" si="481"/>
        <v>-</v>
      </c>
      <c r="L2617" s="38" t="str">
        <f t="shared" ca="1" si="482"/>
        <v>-</v>
      </c>
      <c r="M2617" s="38" t="str">
        <f t="shared" ca="1" si="483"/>
        <v>-</v>
      </c>
      <c r="N2617" s="38" t="str">
        <f t="shared" ca="1" si="484"/>
        <v>-</v>
      </c>
      <c r="O2617" s="38" t="str">
        <f t="shared" ca="1" si="485"/>
        <v>-</v>
      </c>
      <c r="P2617" s="38" t="str">
        <f t="shared" ca="1" si="486"/>
        <v>-</v>
      </c>
      <c r="Q2617" s="38" t="str">
        <f t="shared" ca="1" si="487"/>
        <v>-</v>
      </c>
      <c r="R2617" s="38" t="str">
        <f t="shared" ca="1" si="488"/>
        <v>-</v>
      </c>
      <c r="S2617" s="38">
        <f t="shared" ca="1" si="489"/>
        <v>27.578324078819794</v>
      </c>
      <c r="T2617" s="38" t="str">
        <f t="shared" ca="1" si="490"/>
        <v>-</v>
      </c>
      <c r="U2617" s="38" t="str">
        <f t="shared" ca="1" si="491"/>
        <v>-</v>
      </c>
      <c r="V2617" s="38"/>
      <c r="W2617" s="38"/>
    </row>
    <row r="2618" spans="1:23" x14ac:dyDescent="0.35">
      <c r="A2618" s="2" t="str">
        <f>BASE_NOTAS[[#This Row],[Sigla]]&amp;BASE_NOTAS[[#This Row],[CÓDIGO]]</f>
        <v>SCAS_VN</v>
      </c>
      <c r="B2618" s="2" t="s">
        <v>194</v>
      </c>
      <c r="C2618" s="4" t="s">
        <v>497</v>
      </c>
      <c r="D2618" s="2" t="s">
        <v>498</v>
      </c>
      <c r="E2618" s="38">
        <v>59.326573794274019</v>
      </c>
      <c r="F2618" s="2" t="s">
        <v>611</v>
      </c>
      <c r="G2618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59.326573794274019</v>
      </c>
      <c r="H261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618" s="38" t="str">
        <f t="shared" ca="1" si="480"/>
        <v>-</v>
      </c>
      <c r="K2618" s="38" t="str">
        <f t="shared" ca="1" si="481"/>
        <v>-</v>
      </c>
      <c r="L2618" s="38" t="str">
        <f t="shared" ca="1" si="482"/>
        <v>-</v>
      </c>
      <c r="M2618" s="38" t="str">
        <f t="shared" ca="1" si="483"/>
        <v>-</v>
      </c>
      <c r="N2618" s="38" t="str">
        <f t="shared" ca="1" si="484"/>
        <v>-</v>
      </c>
      <c r="O2618" s="38" t="str">
        <f t="shared" ca="1" si="485"/>
        <v>-</v>
      </c>
      <c r="P2618" s="38" t="str">
        <f t="shared" ca="1" si="486"/>
        <v>-</v>
      </c>
      <c r="Q2618" s="38" t="str">
        <f t="shared" ca="1" si="487"/>
        <v>-</v>
      </c>
      <c r="R2618" s="38" t="str">
        <f t="shared" ca="1" si="488"/>
        <v>-</v>
      </c>
      <c r="S2618" s="38">
        <f t="shared" ca="1" si="489"/>
        <v>59.326573794274019</v>
      </c>
      <c r="T2618" s="38" t="str">
        <f t="shared" ca="1" si="490"/>
        <v>-</v>
      </c>
      <c r="U2618" s="38" t="str">
        <f t="shared" ca="1" si="491"/>
        <v>-</v>
      </c>
      <c r="V2618" s="38"/>
      <c r="W2618" s="38"/>
    </row>
    <row r="2619" spans="1:23" x14ac:dyDescent="0.35">
      <c r="A2619" s="2" t="str">
        <f>BASE_NOTAS[[#This Row],[Sigla]]&amp;BASE_NOTAS[[#This Row],[CÓDIGO]]</f>
        <v>SPAS_VN</v>
      </c>
      <c r="B2619" s="2" t="s">
        <v>186</v>
      </c>
      <c r="C2619" s="4" t="s">
        <v>497</v>
      </c>
      <c r="D2619" s="2" t="s">
        <v>498</v>
      </c>
      <c r="E2619" s="38">
        <v>39.799917517175807</v>
      </c>
      <c r="F2619" s="2" t="s">
        <v>611</v>
      </c>
      <c r="G2619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39.799917517175807</v>
      </c>
      <c r="H261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619" s="38" t="str">
        <f t="shared" ca="1" si="480"/>
        <v>-</v>
      </c>
      <c r="K2619" s="38" t="str">
        <f t="shared" ca="1" si="481"/>
        <v>-</v>
      </c>
      <c r="L2619" s="38" t="str">
        <f t="shared" ca="1" si="482"/>
        <v>-</v>
      </c>
      <c r="M2619" s="38" t="str">
        <f t="shared" ca="1" si="483"/>
        <v>-</v>
      </c>
      <c r="N2619" s="38" t="str">
        <f t="shared" ca="1" si="484"/>
        <v>-</v>
      </c>
      <c r="O2619" s="38" t="str">
        <f t="shared" ca="1" si="485"/>
        <v>-</v>
      </c>
      <c r="P2619" s="38" t="str">
        <f t="shared" ca="1" si="486"/>
        <v>-</v>
      </c>
      <c r="Q2619" s="38" t="str">
        <f t="shared" ca="1" si="487"/>
        <v>-</v>
      </c>
      <c r="R2619" s="38" t="str">
        <f t="shared" ca="1" si="488"/>
        <v>-</v>
      </c>
      <c r="S2619" s="38">
        <f t="shared" ca="1" si="489"/>
        <v>39.799917517175807</v>
      </c>
      <c r="T2619" s="38" t="str">
        <f t="shared" ca="1" si="490"/>
        <v>-</v>
      </c>
      <c r="U2619" s="38" t="str">
        <f t="shared" ca="1" si="491"/>
        <v>-</v>
      </c>
      <c r="V2619" s="38"/>
      <c r="W2619" s="38"/>
    </row>
    <row r="2620" spans="1:23" x14ac:dyDescent="0.35">
      <c r="A2620" s="2" t="str">
        <f>BASE_NOTAS[[#This Row],[Sigla]]&amp;BASE_NOTAS[[#This Row],[CÓDIGO]]</f>
        <v>SEAS_VN</v>
      </c>
      <c r="B2620" s="2" t="s">
        <v>206</v>
      </c>
      <c r="C2620" s="4" t="s">
        <v>497</v>
      </c>
      <c r="D2620" s="2" t="s">
        <v>498</v>
      </c>
      <c r="E2620" s="38">
        <v>39.272208436624581</v>
      </c>
      <c r="F2620" s="2" t="s">
        <v>611</v>
      </c>
      <c r="G2620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39.272208436624581</v>
      </c>
      <c r="H262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620" s="38" t="str">
        <f t="shared" ca="1" si="480"/>
        <v>-</v>
      </c>
      <c r="K2620" s="38" t="str">
        <f t="shared" ca="1" si="481"/>
        <v>-</v>
      </c>
      <c r="L2620" s="38" t="str">
        <f t="shared" ca="1" si="482"/>
        <v>-</v>
      </c>
      <c r="M2620" s="38" t="str">
        <f t="shared" ca="1" si="483"/>
        <v>-</v>
      </c>
      <c r="N2620" s="38" t="str">
        <f t="shared" ca="1" si="484"/>
        <v>-</v>
      </c>
      <c r="O2620" s="38" t="str">
        <f t="shared" ca="1" si="485"/>
        <v>-</v>
      </c>
      <c r="P2620" s="38" t="str">
        <f t="shared" ca="1" si="486"/>
        <v>-</v>
      </c>
      <c r="Q2620" s="38" t="str">
        <f t="shared" ca="1" si="487"/>
        <v>-</v>
      </c>
      <c r="R2620" s="38" t="str">
        <f t="shared" ca="1" si="488"/>
        <v>-</v>
      </c>
      <c r="S2620" s="38">
        <f t="shared" ca="1" si="489"/>
        <v>39.272208436624581</v>
      </c>
      <c r="T2620" s="38" t="str">
        <f t="shared" ca="1" si="490"/>
        <v>-</v>
      </c>
      <c r="U2620" s="38" t="str">
        <f t="shared" ca="1" si="491"/>
        <v>-</v>
      </c>
      <c r="V2620" s="38"/>
      <c r="W2620" s="38"/>
    </row>
    <row r="2621" spans="1:23" x14ac:dyDescent="0.35">
      <c r="A2621" s="2" t="str">
        <f>BASE_NOTAS[[#This Row],[Sigla]]&amp;BASE_NOTAS[[#This Row],[CÓDIGO]]</f>
        <v>TOAS_VN</v>
      </c>
      <c r="B2621" s="2" t="s">
        <v>185</v>
      </c>
      <c r="C2621" s="4" t="s">
        <v>497</v>
      </c>
      <c r="D2621" s="2" t="s">
        <v>498</v>
      </c>
      <c r="E2621" s="38">
        <v>61.718953701253412</v>
      </c>
      <c r="F2621" s="2" t="s">
        <v>611</v>
      </c>
      <c r="G2621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61.718953701253412</v>
      </c>
      <c r="H262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2024</v>
      </c>
      <c r="J2621" s="38" t="str">
        <f t="shared" ca="1" si="480"/>
        <v>-</v>
      </c>
      <c r="K2621" s="38" t="str">
        <f t="shared" ca="1" si="481"/>
        <v>-</v>
      </c>
      <c r="L2621" s="38" t="str">
        <f t="shared" ca="1" si="482"/>
        <v>-</v>
      </c>
      <c r="M2621" s="38" t="str">
        <f t="shared" ca="1" si="483"/>
        <v>-</v>
      </c>
      <c r="N2621" s="38" t="str">
        <f t="shared" ca="1" si="484"/>
        <v>-</v>
      </c>
      <c r="O2621" s="38" t="str">
        <f t="shared" ca="1" si="485"/>
        <v>-</v>
      </c>
      <c r="P2621" s="38" t="str">
        <f t="shared" ca="1" si="486"/>
        <v>-</v>
      </c>
      <c r="Q2621" s="38" t="str">
        <f t="shared" ca="1" si="487"/>
        <v>-</v>
      </c>
      <c r="R2621" s="38" t="str">
        <f t="shared" ca="1" si="488"/>
        <v>-</v>
      </c>
      <c r="S2621" s="38">
        <f t="shared" ca="1" si="489"/>
        <v>61.718953701253412</v>
      </c>
      <c r="T2621" s="38" t="str">
        <f t="shared" ca="1" si="490"/>
        <v>-</v>
      </c>
      <c r="U2621" s="38" t="str">
        <f t="shared" ca="1" si="491"/>
        <v>-</v>
      </c>
      <c r="V2621" s="38"/>
      <c r="W2621" s="38"/>
    </row>
    <row r="2622" spans="1:23" x14ac:dyDescent="0.35">
      <c r="A2622" s="2" t="str">
        <f>BASE_NOTAS[[#This Row],[Sigla]]&amp;BASE_NOTAS[[#This Row],[CÓDIGO]]</f>
        <v>ACSS_TI</v>
      </c>
      <c r="B2622" s="2" t="s">
        <v>156</v>
      </c>
      <c r="C2622" s="4" t="s">
        <v>500</v>
      </c>
      <c r="D2622" s="2" t="s">
        <v>501</v>
      </c>
      <c r="E2622" s="38">
        <v>0</v>
      </c>
      <c r="F2622" s="2" t="s">
        <v>611</v>
      </c>
      <c r="G2622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262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622" s="38" t="str">
        <f t="shared" ca="1" si="480"/>
        <v>-</v>
      </c>
      <c r="K2622" s="38" t="str">
        <f t="shared" ca="1" si="481"/>
        <v>-</v>
      </c>
      <c r="L2622" s="38" t="str">
        <f t="shared" ca="1" si="482"/>
        <v>-</v>
      </c>
      <c r="M2622" s="38" t="str">
        <f t="shared" ca="1" si="483"/>
        <v>-</v>
      </c>
      <c r="N2622" s="38" t="str">
        <f t="shared" ca="1" si="484"/>
        <v>-</v>
      </c>
      <c r="O2622" s="38" t="str">
        <f t="shared" ca="1" si="485"/>
        <v>-</v>
      </c>
      <c r="P2622" s="38" t="str">
        <f t="shared" ca="1" si="486"/>
        <v>-</v>
      </c>
      <c r="Q2622" s="38">
        <f t="shared" ca="1" si="487"/>
        <v>97.541237188957098</v>
      </c>
      <c r="R2622" s="38">
        <f t="shared" ca="1" si="488"/>
        <v>95.309039496901221</v>
      </c>
      <c r="S2622" s="38">
        <f t="shared" ca="1" si="489"/>
        <v>0</v>
      </c>
      <c r="T2622" s="38">
        <f t="shared" ca="1" si="490"/>
        <v>100</v>
      </c>
      <c r="U2622" s="38" t="str">
        <f t="shared" ca="1" si="491"/>
        <v>-</v>
      </c>
      <c r="V2622" s="38"/>
      <c r="W2622" s="38"/>
    </row>
    <row r="2623" spans="1:23" x14ac:dyDescent="0.35">
      <c r="A2623" s="2" t="str">
        <f>BASE_NOTAS[[#This Row],[Sigla]]&amp;BASE_NOTAS[[#This Row],[CÓDIGO]]</f>
        <v>ALSS_TI</v>
      </c>
      <c r="B2623" s="2" t="s">
        <v>157</v>
      </c>
      <c r="C2623" s="4" t="s">
        <v>500</v>
      </c>
      <c r="D2623" s="2" t="s">
        <v>501</v>
      </c>
      <c r="E2623" s="38">
        <v>97.084206276388542</v>
      </c>
      <c r="F2623" s="2" t="s">
        <v>611</v>
      </c>
      <c r="G2623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94.079771615550527</v>
      </c>
      <c r="H262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623" s="38" t="str">
        <f t="shared" ca="1" si="480"/>
        <v>-</v>
      </c>
      <c r="K2623" s="38" t="str">
        <f t="shared" ca="1" si="481"/>
        <v>-</v>
      </c>
      <c r="L2623" s="38" t="str">
        <f t="shared" ca="1" si="482"/>
        <v>-</v>
      </c>
      <c r="M2623" s="38" t="str">
        <f t="shared" ca="1" si="483"/>
        <v>-</v>
      </c>
      <c r="N2623" s="38" t="str">
        <f t="shared" ca="1" si="484"/>
        <v>-</v>
      </c>
      <c r="O2623" s="38" t="str">
        <f t="shared" ca="1" si="485"/>
        <v>-</v>
      </c>
      <c r="P2623" s="38" t="str">
        <f t="shared" ca="1" si="486"/>
        <v>-</v>
      </c>
      <c r="Q2623" s="38">
        <f t="shared" ca="1" si="487"/>
        <v>96.319517760903153</v>
      </c>
      <c r="R2623" s="38">
        <f t="shared" ca="1" si="488"/>
        <v>93.447957062132971</v>
      </c>
      <c r="S2623" s="38">
        <f t="shared" ca="1" si="489"/>
        <v>97.084206276388542</v>
      </c>
      <c r="T2623" s="38">
        <f t="shared" ca="1" si="490"/>
        <v>94.079771615550527</v>
      </c>
      <c r="U2623" s="38" t="str">
        <f t="shared" ca="1" si="491"/>
        <v>-</v>
      </c>
      <c r="V2623" s="38"/>
      <c r="W2623" s="38"/>
    </row>
    <row r="2624" spans="1:23" x14ac:dyDescent="0.35">
      <c r="A2624" s="2" t="str">
        <f>BASE_NOTAS[[#This Row],[Sigla]]&amp;BASE_NOTAS[[#This Row],[CÓDIGO]]</f>
        <v>APSS_TI</v>
      </c>
      <c r="B2624" s="2" t="s">
        <v>184</v>
      </c>
      <c r="C2624" s="4" t="s">
        <v>500</v>
      </c>
      <c r="D2624" s="2" t="s">
        <v>501</v>
      </c>
      <c r="E2624" s="38">
        <v>98.239620302992549</v>
      </c>
      <c r="F2624" s="2" t="s">
        <v>611</v>
      </c>
      <c r="G2624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95.141719172168024</v>
      </c>
      <c r="H262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624" s="38" t="str">
        <f t="shared" ca="1" si="480"/>
        <v>-</v>
      </c>
      <c r="K2624" s="38" t="str">
        <f t="shared" ca="1" si="481"/>
        <v>-</v>
      </c>
      <c r="L2624" s="38" t="str">
        <f t="shared" ca="1" si="482"/>
        <v>-</v>
      </c>
      <c r="M2624" s="38" t="str">
        <f t="shared" ca="1" si="483"/>
        <v>-</v>
      </c>
      <c r="N2624" s="38" t="str">
        <f t="shared" ca="1" si="484"/>
        <v>-</v>
      </c>
      <c r="O2624" s="38" t="str">
        <f t="shared" ca="1" si="485"/>
        <v>-</v>
      </c>
      <c r="P2624" s="38" t="str">
        <f t="shared" ca="1" si="486"/>
        <v>-</v>
      </c>
      <c r="Q2624" s="38">
        <f t="shared" ca="1" si="487"/>
        <v>100</v>
      </c>
      <c r="R2624" s="38">
        <f t="shared" ca="1" si="488"/>
        <v>90.436222491867213</v>
      </c>
      <c r="S2624" s="38">
        <f t="shared" ca="1" si="489"/>
        <v>98.239620302992549</v>
      </c>
      <c r="T2624" s="38">
        <f t="shared" ca="1" si="490"/>
        <v>95.141719172168024</v>
      </c>
      <c r="U2624" s="38" t="str">
        <f t="shared" ca="1" si="491"/>
        <v>-</v>
      </c>
      <c r="V2624" s="38"/>
      <c r="W2624" s="38"/>
    </row>
    <row r="2625" spans="1:23" x14ac:dyDescent="0.35">
      <c r="A2625" s="2" t="str">
        <f>BASE_NOTAS[[#This Row],[Sigla]]&amp;BASE_NOTAS[[#This Row],[CÓDIGO]]</f>
        <v>AMSS_TI</v>
      </c>
      <c r="B2625" s="2" t="s">
        <v>158</v>
      </c>
      <c r="C2625" s="4" t="s">
        <v>500</v>
      </c>
      <c r="D2625" s="2" t="s">
        <v>501</v>
      </c>
      <c r="E2625" s="38">
        <v>97.587795786914455</v>
      </c>
      <c r="F2625" s="2" t="s">
        <v>611</v>
      </c>
      <c r="G2625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96.853254992603425</v>
      </c>
      <c r="H262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625" s="38" t="str">
        <f t="shared" ca="1" si="480"/>
        <v>-</v>
      </c>
      <c r="K2625" s="38" t="str">
        <f t="shared" ca="1" si="481"/>
        <v>-</v>
      </c>
      <c r="L2625" s="38" t="str">
        <f t="shared" ca="1" si="482"/>
        <v>-</v>
      </c>
      <c r="M2625" s="38" t="str">
        <f t="shared" ca="1" si="483"/>
        <v>-</v>
      </c>
      <c r="N2625" s="38" t="str">
        <f t="shared" ca="1" si="484"/>
        <v>-</v>
      </c>
      <c r="O2625" s="38" t="str">
        <f t="shared" ca="1" si="485"/>
        <v>-</v>
      </c>
      <c r="P2625" s="38" t="str">
        <f t="shared" ca="1" si="486"/>
        <v>-</v>
      </c>
      <c r="Q2625" s="38">
        <f t="shared" ca="1" si="487"/>
        <v>94.122395954510566</v>
      </c>
      <c r="R2625" s="38">
        <f t="shared" ca="1" si="488"/>
        <v>96.317018508362182</v>
      </c>
      <c r="S2625" s="38">
        <f t="shared" ca="1" si="489"/>
        <v>97.587795786914455</v>
      </c>
      <c r="T2625" s="38">
        <f t="shared" ca="1" si="490"/>
        <v>96.853254992603425</v>
      </c>
      <c r="U2625" s="38" t="str">
        <f t="shared" ca="1" si="491"/>
        <v>-</v>
      </c>
      <c r="V2625" s="38"/>
      <c r="W2625" s="38"/>
    </row>
    <row r="2626" spans="1:23" x14ac:dyDescent="0.35">
      <c r="A2626" s="2" t="str">
        <f>BASE_NOTAS[[#This Row],[Sigla]]&amp;BASE_NOTAS[[#This Row],[CÓDIGO]]</f>
        <v>BASS_TI</v>
      </c>
      <c r="B2626" s="2" t="s">
        <v>187</v>
      </c>
      <c r="C2626" s="4" t="s">
        <v>500</v>
      </c>
      <c r="D2626" s="2" t="s">
        <v>501</v>
      </c>
      <c r="E2626" s="38">
        <v>98.857034090845403</v>
      </c>
      <c r="F2626" s="2" t="s">
        <v>611</v>
      </c>
      <c r="G2626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80.499600803094324</v>
      </c>
      <c r="H262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626" s="38" t="str">
        <f t="shared" ca="1" si="480"/>
        <v>-</v>
      </c>
      <c r="K2626" s="38" t="str">
        <f t="shared" ca="1" si="481"/>
        <v>-</v>
      </c>
      <c r="L2626" s="38" t="str">
        <f t="shared" ca="1" si="482"/>
        <v>-</v>
      </c>
      <c r="M2626" s="38" t="str">
        <f t="shared" ca="1" si="483"/>
        <v>-</v>
      </c>
      <c r="N2626" s="38" t="str">
        <f t="shared" ca="1" si="484"/>
        <v>-</v>
      </c>
      <c r="O2626" s="38" t="str">
        <f t="shared" ca="1" si="485"/>
        <v>-</v>
      </c>
      <c r="P2626" s="38" t="str">
        <f t="shared" ca="1" si="486"/>
        <v>-</v>
      </c>
      <c r="Q2626" s="38">
        <f t="shared" ca="1" si="487"/>
        <v>94.829048118599445</v>
      </c>
      <c r="R2626" s="38">
        <f t="shared" ca="1" si="488"/>
        <v>95.264859472140955</v>
      </c>
      <c r="S2626" s="38">
        <f t="shared" ca="1" si="489"/>
        <v>98.857034090845403</v>
      </c>
      <c r="T2626" s="38">
        <f t="shared" ca="1" si="490"/>
        <v>80.499600803094324</v>
      </c>
      <c r="U2626" s="38" t="str">
        <f t="shared" ca="1" si="491"/>
        <v>-</v>
      </c>
      <c r="V2626" s="38"/>
      <c r="W2626" s="38"/>
    </row>
    <row r="2627" spans="1:23" x14ac:dyDescent="0.35">
      <c r="A2627" s="2" t="str">
        <f>BASE_NOTAS[[#This Row],[Sigla]]&amp;BASE_NOTAS[[#This Row],[CÓDIGO]]</f>
        <v>CESS_TI</v>
      </c>
      <c r="B2627" s="2" t="s">
        <v>188</v>
      </c>
      <c r="C2627" s="4" t="s">
        <v>500</v>
      </c>
      <c r="D2627" s="2" t="s">
        <v>501</v>
      </c>
      <c r="E2627" s="38">
        <v>93.466955349642063</v>
      </c>
      <c r="F2627" s="2" t="s">
        <v>611</v>
      </c>
      <c r="G2627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89.527789759541989</v>
      </c>
      <c r="H262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627" s="38" t="str">
        <f t="shared" ref="J2627:J2690" ca="1" si="492">INDEX(INDIRECT("[Indicadores_Consolidado_2026_07_31.xlsx]"&amp;C2627&amp;"!$V$37:$V$64"),MATCH(B2627,INDIRECT("[Indicadores_Consolidado_2026_07_31.xlsx]"&amp;C2627&amp;"!$F$37:$F$64")))</f>
        <v>-</v>
      </c>
      <c r="K2627" s="38" t="str">
        <f t="shared" ref="K2627:K2690" ca="1" si="493">INDEX(INDIRECT("[Indicadores_Consolidado_2026_07_31.xlsx]"&amp;C2627&amp;"!$W$37:$W$64"),MATCH(B2627,INDIRECT("[Indicadores_Consolidado_2026_07_31.xlsx]"&amp;C2627&amp;"!$F$37:$F$64")))</f>
        <v>-</v>
      </c>
      <c r="L2627" s="38" t="str">
        <f t="shared" ref="L2627:L2690" ca="1" si="494">INDEX(INDIRECT("[Indicadores_Consolidado_2026_07_31.xlsx]"&amp;C2627&amp;"!$X$37:$X$64"),MATCH(B2627,INDIRECT("[Indicadores_Consolidado_2026_07_31.xlsx]"&amp;C2627&amp;"!$F$37:$F$64")))</f>
        <v>-</v>
      </c>
      <c r="M2627" s="38" t="str">
        <f t="shared" ref="M2627:M2690" ca="1" si="495">INDEX(INDIRECT("[Indicadores_Consolidado_2026_07_31.xlsx]"&amp;C2627&amp;"!$Y$37:$Y$64"),MATCH(B2627,INDIRECT("[Indicadores_Consolidado_2026_07_31.xlsx]"&amp;C2627&amp;"!$F$37:$F$64")))</f>
        <v>-</v>
      </c>
      <c r="N2627" s="38" t="str">
        <f t="shared" ref="N2627:N2690" ca="1" si="496">INDEX(INDIRECT("[Indicadores_Consolidado_2026_07_31.xlsx]"&amp;C2627&amp;"!$Z$37:$Z$64"),MATCH(B2627,INDIRECT("[Indicadores_Consolidado_2026_07_31.xlsx]"&amp;C2627&amp;"!$F$37:$F$64")))</f>
        <v>-</v>
      </c>
      <c r="O2627" s="38" t="str">
        <f t="shared" ref="O2627:O2690" ca="1" si="497">INDEX(INDIRECT("[Indicadores_Consolidado_2026_07_31.xlsx]"&amp;C2627&amp;"!$AA$37:$AA$64"),MATCH(B2627,INDIRECT("[Indicadores_Consolidado_2026_07_31.xlsx]"&amp;C2627&amp;"!$F$37:$F$64")))</f>
        <v>-</v>
      </c>
      <c r="P2627" s="38" t="str">
        <f t="shared" ref="P2627:P2690" ca="1" si="498">INDEX(INDIRECT("[Indicadores_Consolidado_2026_07_31.xlsx]"&amp;C2627&amp;"!$AB$37:$AB$64"),MATCH(B2627,INDIRECT("[Indicadores_Consolidado_2026_07_31.xlsx]"&amp;C2627&amp;"!$F$37:$F$64")))</f>
        <v>-</v>
      </c>
      <c r="Q2627" s="38">
        <f t="shared" ref="Q2627:Q2690" ca="1" si="499">INDEX(INDIRECT("[Indicadores_Consolidado_2026_07_31.xlsx]"&amp;C2627&amp;"!$AC$37:$AC$64"),MATCH(B2627,INDIRECT("[Indicadores_Consolidado_2026_07_31.xlsx]"&amp;C2627&amp;"!$F$37:$F$64")))</f>
        <v>74.476060705927097</v>
      </c>
      <c r="R2627" s="38">
        <f t="shared" ref="R2627:R2690" ca="1" si="500">INDEX(INDIRECT("[Indicadores_Consolidado_2026_07_31.xlsx]"&amp;C2627&amp;"!$AD$37:$AD$64"),MATCH(B2627,INDIRECT("[Indicadores_Consolidado_2026_07_31.xlsx]"&amp;C2627&amp;"!$F$37:$F$64")))</f>
        <v>82.94343752912755</v>
      </c>
      <c r="S2627" s="38">
        <f t="shared" ref="S2627:U2690" ca="1" si="501">INDEX(INDIRECT("[Indicadores_Consolidado_2026_07_31.xlsx]"&amp;C2627&amp;"!$AE$37:$AE$64"),MATCH(B2627,INDIRECT("[Indicadores_Consolidado_2026_07_31.xlsx]"&amp;C2627&amp;"!$F$37:$F$64")))</f>
        <v>93.466955349642063</v>
      </c>
      <c r="T2627" s="38">
        <f t="shared" ref="T2627:T2690" ca="1" si="502">INDEX(INDIRECT("[Indicadores_Consolidado_2026_07_31.xlsx]"&amp;C2627&amp;"!$AF$37:$AF$64"),MATCH(B2627,INDIRECT("[Indicadores_Consolidado_2026_07_31.xlsx]"&amp;C2627&amp;"!$F$37:$F$64")))</f>
        <v>89.527789759541989</v>
      </c>
      <c r="U2627" s="38" t="str">
        <f t="shared" ref="U2627:U2690" ca="1" si="503">INDEX(INDIRECT("[Indicadores_Consolidado_2026_07_31.xlsx]"&amp;C2627&amp;"!$AG$37:$AG$64"),MATCH(B2627,INDIRECT("[Indicadores_Consolidado_2026_07_31.xlsx]"&amp;C2627&amp;"!$F$37:$F$64")))</f>
        <v>-</v>
      </c>
      <c r="V2627" s="38"/>
      <c r="W2627" s="38"/>
    </row>
    <row r="2628" spans="1:23" x14ac:dyDescent="0.35">
      <c r="A2628" s="2" t="str">
        <f>BASE_NOTAS[[#This Row],[Sigla]]&amp;BASE_NOTAS[[#This Row],[CÓDIGO]]</f>
        <v>DFSS_TI</v>
      </c>
      <c r="B2628" s="2" t="s">
        <v>189</v>
      </c>
      <c r="C2628" s="4" t="s">
        <v>500</v>
      </c>
      <c r="D2628" s="2" t="s">
        <v>501</v>
      </c>
      <c r="E2628" s="38">
        <v>98.562156409454289</v>
      </c>
      <c r="F2628" s="2" t="s">
        <v>611</v>
      </c>
      <c r="G2628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95.726589791177574</v>
      </c>
      <c r="H262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628" s="38" t="str">
        <f t="shared" ca="1" si="492"/>
        <v>-</v>
      </c>
      <c r="K2628" s="38" t="str">
        <f t="shared" ca="1" si="493"/>
        <v>-</v>
      </c>
      <c r="L2628" s="38" t="str">
        <f t="shared" ca="1" si="494"/>
        <v>-</v>
      </c>
      <c r="M2628" s="38" t="str">
        <f t="shared" ca="1" si="495"/>
        <v>-</v>
      </c>
      <c r="N2628" s="38" t="str">
        <f t="shared" ca="1" si="496"/>
        <v>-</v>
      </c>
      <c r="O2628" s="38" t="str">
        <f t="shared" ca="1" si="497"/>
        <v>-</v>
      </c>
      <c r="P2628" s="38" t="str">
        <f t="shared" ca="1" si="498"/>
        <v>-</v>
      </c>
      <c r="Q2628" s="38">
        <f t="shared" ca="1" si="499"/>
        <v>98.320789186591128</v>
      </c>
      <c r="R2628" s="38">
        <f t="shared" ca="1" si="500"/>
        <v>96.07348701475685</v>
      </c>
      <c r="S2628" s="38">
        <f t="shared" ca="1" si="501"/>
        <v>98.562156409454289</v>
      </c>
      <c r="T2628" s="38">
        <f t="shared" ca="1" si="502"/>
        <v>95.726589791177574</v>
      </c>
      <c r="U2628" s="38" t="str">
        <f t="shared" ca="1" si="503"/>
        <v>-</v>
      </c>
      <c r="V2628" s="38"/>
      <c r="W2628" s="38"/>
    </row>
    <row r="2629" spans="1:23" x14ac:dyDescent="0.35">
      <c r="A2629" s="2" t="str">
        <f>BASE_NOTAS[[#This Row],[Sigla]]&amp;BASE_NOTAS[[#This Row],[CÓDIGO]]</f>
        <v>ESSS_TI</v>
      </c>
      <c r="B2629" s="2" t="s">
        <v>183</v>
      </c>
      <c r="C2629" s="4" t="s">
        <v>500</v>
      </c>
      <c r="D2629" s="2" t="s">
        <v>501</v>
      </c>
      <c r="E2629" s="38">
        <v>77.144362468848129</v>
      </c>
      <c r="F2629" s="2" t="s">
        <v>611</v>
      </c>
      <c r="G2629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64.539547795347744</v>
      </c>
      <c r="H262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629" s="38" t="str">
        <f t="shared" ca="1" si="492"/>
        <v>-</v>
      </c>
      <c r="K2629" s="38" t="str">
        <f t="shared" ca="1" si="493"/>
        <v>-</v>
      </c>
      <c r="L2629" s="38" t="str">
        <f t="shared" ca="1" si="494"/>
        <v>-</v>
      </c>
      <c r="M2629" s="38" t="str">
        <f t="shared" ca="1" si="495"/>
        <v>-</v>
      </c>
      <c r="N2629" s="38" t="str">
        <f t="shared" ca="1" si="496"/>
        <v>-</v>
      </c>
      <c r="O2629" s="38" t="str">
        <f t="shared" ca="1" si="497"/>
        <v>-</v>
      </c>
      <c r="P2629" s="38" t="str">
        <f t="shared" ca="1" si="498"/>
        <v>-</v>
      </c>
      <c r="Q2629" s="38">
        <f t="shared" ca="1" si="499"/>
        <v>46.054860765192693</v>
      </c>
      <c r="R2629" s="38">
        <f t="shared" ca="1" si="500"/>
        <v>57.972541072641945</v>
      </c>
      <c r="S2629" s="38">
        <f t="shared" ca="1" si="501"/>
        <v>77.144362468848129</v>
      </c>
      <c r="T2629" s="38">
        <f t="shared" ca="1" si="502"/>
        <v>64.539547795347744</v>
      </c>
      <c r="U2629" s="38" t="str">
        <f t="shared" ca="1" si="503"/>
        <v>-</v>
      </c>
      <c r="V2629" s="38"/>
      <c r="W2629" s="38"/>
    </row>
    <row r="2630" spans="1:23" x14ac:dyDescent="0.35">
      <c r="A2630" s="2" t="str">
        <f>BASE_NOTAS[[#This Row],[Sigla]]&amp;BASE_NOTAS[[#This Row],[CÓDIGO]]</f>
        <v>GOSS_TI</v>
      </c>
      <c r="B2630" s="2" t="s">
        <v>190</v>
      </c>
      <c r="C2630" s="4" t="s">
        <v>500</v>
      </c>
      <c r="D2630" s="2" t="s">
        <v>501</v>
      </c>
      <c r="E2630" s="38">
        <v>97.546293859082311</v>
      </c>
      <c r="F2630" s="2" t="s">
        <v>611</v>
      </c>
      <c r="G2630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83.508142408839348</v>
      </c>
      <c r="H263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630" s="38" t="str">
        <f t="shared" ca="1" si="492"/>
        <v>-</v>
      </c>
      <c r="K2630" s="38" t="str">
        <f t="shared" ca="1" si="493"/>
        <v>-</v>
      </c>
      <c r="L2630" s="38" t="str">
        <f t="shared" ca="1" si="494"/>
        <v>-</v>
      </c>
      <c r="M2630" s="38" t="str">
        <f t="shared" ca="1" si="495"/>
        <v>-</v>
      </c>
      <c r="N2630" s="38" t="str">
        <f t="shared" ca="1" si="496"/>
        <v>-</v>
      </c>
      <c r="O2630" s="38" t="str">
        <f t="shared" ca="1" si="497"/>
        <v>-</v>
      </c>
      <c r="P2630" s="38" t="str">
        <f t="shared" ca="1" si="498"/>
        <v>-</v>
      </c>
      <c r="Q2630" s="38">
        <f t="shared" ca="1" si="499"/>
        <v>94.30534944006989</v>
      </c>
      <c r="R2630" s="38">
        <f t="shared" ca="1" si="500"/>
        <v>97.649798317639736</v>
      </c>
      <c r="S2630" s="38">
        <f t="shared" ca="1" si="501"/>
        <v>97.546293859082311</v>
      </c>
      <c r="T2630" s="38">
        <f t="shared" ca="1" si="502"/>
        <v>83.508142408839348</v>
      </c>
      <c r="U2630" s="38" t="str">
        <f t="shared" ca="1" si="503"/>
        <v>-</v>
      </c>
      <c r="V2630" s="38"/>
      <c r="W2630" s="38"/>
    </row>
    <row r="2631" spans="1:23" x14ac:dyDescent="0.35">
      <c r="A2631" s="2" t="str">
        <f>BASE_NOTAS[[#This Row],[Sigla]]&amp;BASE_NOTAS[[#This Row],[CÓDIGO]]</f>
        <v>MASS_TI</v>
      </c>
      <c r="B2631" s="2" t="s">
        <v>191</v>
      </c>
      <c r="C2631" s="4" t="s">
        <v>500</v>
      </c>
      <c r="D2631" s="2" t="s">
        <v>501</v>
      </c>
      <c r="E2631" s="38">
        <v>90.984998214192728</v>
      </c>
      <c r="F2631" s="2" t="s">
        <v>611</v>
      </c>
      <c r="G2631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86.838264620913023</v>
      </c>
      <c r="H263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631" s="38" t="str">
        <f t="shared" ca="1" si="492"/>
        <v>-</v>
      </c>
      <c r="K2631" s="38" t="str">
        <f t="shared" ca="1" si="493"/>
        <v>-</v>
      </c>
      <c r="L2631" s="38" t="str">
        <f t="shared" ca="1" si="494"/>
        <v>-</v>
      </c>
      <c r="M2631" s="38" t="str">
        <f t="shared" ca="1" si="495"/>
        <v>-</v>
      </c>
      <c r="N2631" s="38" t="str">
        <f t="shared" ca="1" si="496"/>
        <v>-</v>
      </c>
      <c r="O2631" s="38" t="str">
        <f t="shared" ca="1" si="497"/>
        <v>-</v>
      </c>
      <c r="P2631" s="38" t="str">
        <f t="shared" ca="1" si="498"/>
        <v>-</v>
      </c>
      <c r="Q2631" s="38">
        <f t="shared" ca="1" si="499"/>
        <v>94.878971359817299</v>
      </c>
      <c r="R2631" s="38">
        <f t="shared" ca="1" si="500"/>
        <v>87.616731369668088</v>
      </c>
      <c r="S2631" s="38">
        <f t="shared" ca="1" si="501"/>
        <v>90.984998214192728</v>
      </c>
      <c r="T2631" s="38">
        <f t="shared" ca="1" si="502"/>
        <v>86.838264620913023</v>
      </c>
      <c r="U2631" s="38" t="str">
        <f t="shared" ca="1" si="503"/>
        <v>-</v>
      </c>
      <c r="V2631" s="38"/>
      <c r="W2631" s="38"/>
    </row>
    <row r="2632" spans="1:23" x14ac:dyDescent="0.35">
      <c r="A2632" s="2" t="str">
        <f>BASE_NOTAS[[#This Row],[Sigla]]&amp;BASE_NOTAS[[#This Row],[CÓDIGO]]</f>
        <v>MTSS_TI</v>
      </c>
      <c r="B2632" s="2" t="s">
        <v>195</v>
      </c>
      <c r="C2632" s="4" t="s">
        <v>500</v>
      </c>
      <c r="D2632" s="2" t="s">
        <v>501</v>
      </c>
      <c r="E2632" s="38">
        <v>95.971619543980694</v>
      </c>
      <c r="F2632" s="2" t="s">
        <v>611</v>
      </c>
      <c r="G2632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89.078576228190386</v>
      </c>
      <c r="H263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632" s="38" t="str">
        <f t="shared" ca="1" si="492"/>
        <v>-</v>
      </c>
      <c r="K2632" s="38" t="str">
        <f t="shared" ca="1" si="493"/>
        <v>-</v>
      </c>
      <c r="L2632" s="38" t="str">
        <f t="shared" ca="1" si="494"/>
        <v>-</v>
      </c>
      <c r="M2632" s="38" t="str">
        <f t="shared" ca="1" si="495"/>
        <v>-</v>
      </c>
      <c r="N2632" s="38" t="str">
        <f t="shared" ca="1" si="496"/>
        <v>-</v>
      </c>
      <c r="O2632" s="38" t="str">
        <f t="shared" ca="1" si="497"/>
        <v>-</v>
      </c>
      <c r="P2632" s="38" t="str">
        <f t="shared" ca="1" si="498"/>
        <v>-</v>
      </c>
      <c r="Q2632" s="38">
        <f t="shared" ca="1" si="499"/>
        <v>95.930988926243103</v>
      </c>
      <c r="R2632" s="38">
        <f t="shared" ca="1" si="500"/>
        <v>92.635959857052669</v>
      </c>
      <c r="S2632" s="38">
        <f t="shared" ca="1" si="501"/>
        <v>95.971619543980694</v>
      </c>
      <c r="T2632" s="38">
        <f t="shared" ca="1" si="502"/>
        <v>89.078576228190386</v>
      </c>
      <c r="U2632" s="38" t="str">
        <f t="shared" ca="1" si="503"/>
        <v>-</v>
      </c>
      <c r="V2632" s="38"/>
      <c r="W2632" s="38"/>
    </row>
    <row r="2633" spans="1:23" x14ac:dyDescent="0.35">
      <c r="A2633" s="2" t="str">
        <f>BASE_NOTAS[[#This Row],[Sigla]]&amp;BASE_NOTAS[[#This Row],[CÓDIGO]]</f>
        <v>MSSS_TI</v>
      </c>
      <c r="B2633" s="2" t="s">
        <v>193</v>
      </c>
      <c r="C2633" s="4" t="s">
        <v>500</v>
      </c>
      <c r="D2633" s="2" t="s">
        <v>501</v>
      </c>
      <c r="E2633" s="38">
        <v>52.602276459514364</v>
      </c>
      <c r="F2633" s="2" t="s">
        <v>611</v>
      </c>
      <c r="G2633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38.520386737435395</v>
      </c>
      <c r="H263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633" s="38" t="str">
        <f t="shared" ca="1" si="492"/>
        <v>-</v>
      </c>
      <c r="K2633" s="38" t="str">
        <f t="shared" ca="1" si="493"/>
        <v>-</v>
      </c>
      <c r="L2633" s="38" t="str">
        <f t="shared" ca="1" si="494"/>
        <v>-</v>
      </c>
      <c r="M2633" s="38" t="str">
        <f t="shared" ca="1" si="495"/>
        <v>-</v>
      </c>
      <c r="N2633" s="38" t="str">
        <f t="shared" ca="1" si="496"/>
        <v>-</v>
      </c>
      <c r="O2633" s="38" t="str">
        <f t="shared" ca="1" si="497"/>
        <v>-</v>
      </c>
      <c r="P2633" s="38" t="str">
        <f t="shared" ca="1" si="498"/>
        <v>-</v>
      </c>
      <c r="Q2633" s="38">
        <f t="shared" ca="1" si="499"/>
        <v>36.255235014451195</v>
      </c>
      <c r="R2633" s="38">
        <f t="shared" ca="1" si="500"/>
        <v>0</v>
      </c>
      <c r="S2633" s="38">
        <f t="shared" ca="1" si="501"/>
        <v>52.602276459514364</v>
      </c>
      <c r="T2633" s="38">
        <f t="shared" ca="1" si="502"/>
        <v>38.520386737435395</v>
      </c>
      <c r="U2633" s="38" t="str">
        <f t="shared" ca="1" si="503"/>
        <v>-</v>
      </c>
      <c r="V2633" s="38"/>
      <c r="W2633" s="38"/>
    </row>
    <row r="2634" spans="1:23" x14ac:dyDescent="0.35">
      <c r="A2634" s="2" t="str">
        <f>BASE_NOTAS[[#This Row],[Sigla]]&amp;BASE_NOTAS[[#This Row],[CÓDIGO]]</f>
        <v>MGSS_TI</v>
      </c>
      <c r="B2634" s="2" t="s">
        <v>192</v>
      </c>
      <c r="C2634" s="4" t="s">
        <v>500</v>
      </c>
      <c r="D2634" s="2" t="s">
        <v>501</v>
      </c>
      <c r="E2634" s="38">
        <v>86.14109788867836</v>
      </c>
      <c r="F2634" s="2" t="s">
        <v>611</v>
      </c>
      <c r="G2634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58.525031986354023</v>
      </c>
      <c r="H263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634" s="38" t="str">
        <f t="shared" ca="1" si="492"/>
        <v>-</v>
      </c>
      <c r="K2634" s="38" t="str">
        <f t="shared" ca="1" si="493"/>
        <v>-</v>
      </c>
      <c r="L2634" s="38" t="str">
        <f t="shared" ca="1" si="494"/>
        <v>-</v>
      </c>
      <c r="M2634" s="38" t="str">
        <f t="shared" ca="1" si="495"/>
        <v>-</v>
      </c>
      <c r="N2634" s="38" t="str">
        <f t="shared" ca="1" si="496"/>
        <v>-</v>
      </c>
      <c r="O2634" s="38" t="str">
        <f t="shared" ca="1" si="497"/>
        <v>-</v>
      </c>
      <c r="P2634" s="38" t="str">
        <f t="shared" ca="1" si="498"/>
        <v>-</v>
      </c>
      <c r="Q2634" s="38">
        <f t="shared" ca="1" si="499"/>
        <v>84.138880066779421</v>
      </c>
      <c r="R2634" s="38">
        <f t="shared" ca="1" si="500"/>
        <v>86.515899458778563</v>
      </c>
      <c r="S2634" s="38">
        <f t="shared" ca="1" si="501"/>
        <v>86.14109788867836</v>
      </c>
      <c r="T2634" s="38">
        <f t="shared" ca="1" si="502"/>
        <v>58.525031986354023</v>
      </c>
      <c r="U2634" s="38" t="str">
        <f t="shared" ca="1" si="503"/>
        <v>-</v>
      </c>
      <c r="V2634" s="38"/>
      <c r="W2634" s="38"/>
    </row>
    <row r="2635" spans="1:23" x14ac:dyDescent="0.35">
      <c r="A2635" s="2" t="str">
        <f>BASE_NOTAS[[#This Row],[Sigla]]&amp;BASE_NOTAS[[#This Row],[CÓDIGO]]</f>
        <v>PASS_TI</v>
      </c>
      <c r="B2635" s="2" t="s">
        <v>196</v>
      </c>
      <c r="C2635" s="4" t="s">
        <v>500</v>
      </c>
      <c r="D2635" s="2" t="s">
        <v>501</v>
      </c>
      <c r="E2635" s="38">
        <v>100</v>
      </c>
      <c r="F2635" s="2" t="s">
        <v>611</v>
      </c>
      <c r="G2635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93.561729280330567</v>
      </c>
      <c r="H263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635" s="38" t="str">
        <f t="shared" ca="1" si="492"/>
        <v>-</v>
      </c>
      <c r="K2635" s="38" t="str">
        <f t="shared" ca="1" si="493"/>
        <v>-</v>
      </c>
      <c r="L2635" s="38" t="str">
        <f t="shared" ca="1" si="494"/>
        <v>-</v>
      </c>
      <c r="M2635" s="38" t="str">
        <f t="shared" ca="1" si="495"/>
        <v>-</v>
      </c>
      <c r="N2635" s="38" t="str">
        <f t="shared" ca="1" si="496"/>
        <v>-</v>
      </c>
      <c r="O2635" s="38" t="str">
        <f t="shared" ca="1" si="497"/>
        <v>-</v>
      </c>
      <c r="P2635" s="38" t="str">
        <f t="shared" ca="1" si="498"/>
        <v>-</v>
      </c>
      <c r="Q2635" s="38">
        <f t="shared" ca="1" si="499"/>
        <v>98.229750041468492</v>
      </c>
      <c r="R2635" s="38">
        <f t="shared" ca="1" si="500"/>
        <v>97.446987226015381</v>
      </c>
      <c r="S2635" s="38">
        <f t="shared" ca="1" si="501"/>
        <v>100</v>
      </c>
      <c r="T2635" s="38">
        <f t="shared" ca="1" si="502"/>
        <v>93.561729280330567</v>
      </c>
      <c r="U2635" s="38" t="str">
        <f t="shared" ca="1" si="503"/>
        <v>-</v>
      </c>
      <c r="V2635" s="38"/>
      <c r="W2635" s="38"/>
    </row>
    <row r="2636" spans="1:23" x14ac:dyDescent="0.35">
      <c r="A2636" s="2" t="str">
        <f>BASE_NOTAS[[#This Row],[Sigla]]&amp;BASE_NOTAS[[#This Row],[CÓDIGO]]</f>
        <v>PBSS_TI</v>
      </c>
      <c r="B2636" s="2" t="s">
        <v>197</v>
      </c>
      <c r="C2636" s="4" t="s">
        <v>500</v>
      </c>
      <c r="D2636" s="2" t="s">
        <v>501</v>
      </c>
      <c r="E2636" s="38">
        <v>84.004655945456051</v>
      </c>
      <c r="F2636" s="2" t="s">
        <v>611</v>
      </c>
      <c r="G2636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91.508997212365642</v>
      </c>
      <c r="H263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636" s="38" t="str">
        <f t="shared" ca="1" si="492"/>
        <v>-</v>
      </c>
      <c r="K2636" s="38" t="str">
        <f t="shared" ca="1" si="493"/>
        <v>-</v>
      </c>
      <c r="L2636" s="38" t="str">
        <f t="shared" ca="1" si="494"/>
        <v>-</v>
      </c>
      <c r="M2636" s="38" t="str">
        <f t="shared" ca="1" si="495"/>
        <v>-</v>
      </c>
      <c r="N2636" s="38" t="str">
        <f t="shared" ca="1" si="496"/>
        <v>-</v>
      </c>
      <c r="O2636" s="38" t="str">
        <f t="shared" ca="1" si="497"/>
        <v>-</v>
      </c>
      <c r="P2636" s="38" t="str">
        <f t="shared" ca="1" si="498"/>
        <v>-</v>
      </c>
      <c r="Q2636" s="38">
        <f t="shared" ca="1" si="499"/>
        <v>97.902561861491819</v>
      </c>
      <c r="R2636" s="38">
        <f t="shared" ca="1" si="500"/>
        <v>100</v>
      </c>
      <c r="S2636" s="38">
        <f t="shared" ca="1" si="501"/>
        <v>84.004655945456051</v>
      </c>
      <c r="T2636" s="38">
        <f t="shared" ca="1" si="502"/>
        <v>91.508997212365642</v>
      </c>
      <c r="U2636" s="38" t="str">
        <f t="shared" ca="1" si="503"/>
        <v>-</v>
      </c>
      <c r="V2636" s="38"/>
      <c r="W2636" s="38"/>
    </row>
    <row r="2637" spans="1:23" x14ac:dyDescent="0.35">
      <c r="A2637" s="2" t="str">
        <f>BASE_NOTAS[[#This Row],[Sigla]]&amp;BASE_NOTAS[[#This Row],[CÓDIGO]]</f>
        <v>PRSS_TI</v>
      </c>
      <c r="B2637" s="2" t="s">
        <v>200</v>
      </c>
      <c r="C2637" s="4" t="s">
        <v>500</v>
      </c>
      <c r="D2637" s="2" t="s">
        <v>501</v>
      </c>
      <c r="E2637" s="38">
        <v>98.573016647907352</v>
      </c>
      <c r="F2637" s="2" t="s">
        <v>611</v>
      </c>
      <c r="G2637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88.932583467421594</v>
      </c>
      <c r="H263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637" s="38" t="str">
        <f t="shared" ca="1" si="492"/>
        <v>-</v>
      </c>
      <c r="K2637" s="38" t="str">
        <f t="shared" ca="1" si="493"/>
        <v>-</v>
      </c>
      <c r="L2637" s="38" t="str">
        <f t="shared" ca="1" si="494"/>
        <v>-</v>
      </c>
      <c r="M2637" s="38" t="str">
        <f t="shared" ca="1" si="495"/>
        <v>-</v>
      </c>
      <c r="N2637" s="38" t="str">
        <f t="shared" ca="1" si="496"/>
        <v>-</v>
      </c>
      <c r="O2637" s="38" t="str">
        <f t="shared" ca="1" si="497"/>
        <v>-</v>
      </c>
      <c r="P2637" s="38" t="str">
        <f t="shared" ca="1" si="498"/>
        <v>-</v>
      </c>
      <c r="Q2637" s="38">
        <f t="shared" ca="1" si="499"/>
        <v>92.551426143793904</v>
      </c>
      <c r="R2637" s="38">
        <f t="shared" ca="1" si="500"/>
        <v>97.608968506674444</v>
      </c>
      <c r="S2637" s="38">
        <f t="shared" ca="1" si="501"/>
        <v>98.573016647907352</v>
      </c>
      <c r="T2637" s="38">
        <f t="shared" ca="1" si="502"/>
        <v>88.932583467421594</v>
      </c>
      <c r="U2637" s="38" t="str">
        <f t="shared" ca="1" si="503"/>
        <v>-</v>
      </c>
      <c r="V2637" s="38"/>
      <c r="W2637" s="38"/>
    </row>
    <row r="2638" spans="1:23" x14ac:dyDescent="0.35">
      <c r="A2638" s="2" t="str">
        <f>BASE_NOTAS[[#This Row],[Sigla]]&amp;BASE_NOTAS[[#This Row],[CÓDIGO]]</f>
        <v>PESS_TI</v>
      </c>
      <c r="B2638" s="2" t="s">
        <v>198</v>
      </c>
      <c r="C2638" s="4" t="s">
        <v>500</v>
      </c>
      <c r="D2638" s="2" t="s">
        <v>501</v>
      </c>
      <c r="E2638" s="38">
        <v>78.496065331510067</v>
      </c>
      <c r="F2638" s="2" t="s">
        <v>611</v>
      </c>
      <c r="G2638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80.665983530438425</v>
      </c>
      <c r="H263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638" s="38" t="str">
        <f t="shared" ca="1" si="492"/>
        <v>-</v>
      </c>
      <c r="K2638" s="38" t="str">
        <f t="shared" ca="1" si="493"/>
        <v>-</v>
      </c>
      <c r="L2638" s="38" t="str">
        <f t="shared" ca="1" si="494"/>
        <v>-</v>
      </c>
      <c r="M2638" s="38" t="str">
        <f t="shared" ca="1" si="495"/>
        <v>-</v>
      </c>
      <c r="N2638" s="38" t="str">
        <f t="shared" ca="1" si="496"/>
        <v>-</v>
      </c>
      <c r="O2638" s="38" t="str">
        <f t="shared" ca="1" si="497"/>
        <v>-</v>
      </c>
      <c r="P2638" s="38" t="str">
        <f t="shared" ca="1" si="498"/>
        <v>-</v>
      </c>
      <c r="Q2638" s="38">
        <f t="shared" ca="1" si="499"/>
        <v>87.780599654854853</v>
      </c>
      <c r="R2638" s="38">
        <f t="shared" ca="1" si="500"/>
        <v>89.288055447215029</v>
      </c>
      <c r="S2638" s="38">
        <f t="shared" ca="1" si="501"/>
        <v>78.496065331510067</v>
      </c>
      <c r="T2638" s="38">
        <f t="shared" ca="1" si="502"/>
        <v>80.665983530438425</v>
      </c>
      <c r="U2638" s="38" t="str">
        <f t="shared" ca="1" si="503"/>
        <v>-</v>
      </c>
      <c r="V2638" s="38"/>
      <c r="W2638" s="38"/>
    </row>
    <row r="2639" spans="1:23" x14ac:dyDescent="0.35">
      <c r="A2639" s="2" t="str">
        <f>BASE_NOTAS[[#This Row],[Sigla]]&amp;BASE_NOTAS[[#This Row],[CÓDIGO]]</f>
        <v>PISS_TI</v>
      </c>
      <c r="B2639" s="2" t="s">
        <v>199</v>
      </c>
      <c r="C2639" s="4" t="s">
        <v>500</v>
      </c>
      <c r="D2639" s="2" t="s">
        <v>501</v>
      </c>
      <c r="E2639" s="38">
        <v>99.125509774328179</v>
      </c>
      <c r="F2639" s="2" t="s">
        <v>611</v>
      </c>
      <c r="G2639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86.680727850235442</v>
      </c>
      <c r="H263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639" s="38" t="str">
        <f t="shared" ca="1" si="492"/>
        <v>-</v>
      </c>
      <c r="K2639" s="38" t="str">
        <f t="shared" ca="1" si="493"/>
        <v>-</v>
      </c>
      <c r="L2639" s="38" t="str">
        <f t="shared" ca="1" si="494"/>
        <v>-</v>
      </c>
      <c r="M2639" s="38" t="str">
        <f t="shared" ca="1" si="495"/>
        <v>-</v>
      </c>
      <c r="N2639" s="38" t="str">
        <f t="shared" ca="1" si="496"/>
        <v>-</v>
      </c>
      <c r="O2639" s="38" t="str">
        <f t="shared" ca="1" si="497"/>
        <v>-</v>
      </c>
      <c r="P2639" s="38" t="str">
        <f t="shared" ca="1" si="498"/>
        <v>-</v>
      </c>
      <c r="Q2639" s="38">
        <f t="shared" ca="1" si="499"/>
        <v>97.884790606519047</v>
      </c>
      <c r="R2639" s="38">
        <f t="shared" ca="1" si="500"/>
        <v>95.295972920099615</v>
      </c>
      <c r="S2639" s="38">
        <f t="shared" ca="1" si="501"/>
        <v>99.125509774328179</v>
      </c>
      <c r="T2639" s="38">
        <f t="shared" ca="1" si="502"/>
        <v>86.680727850235442</v>
      </c>
      <c r="U2639" s="38" t="str">
        <f t="shared" ca="1" si="503"/>
        <v>-</v>
      </c>
      <c r="V2639" s="38"/>
      <c r="W2639" s="38"/>
    </row>
    <row r="2640" spans="1:23" x14ac:dyDescent="0.35">
      <c r="A2640" s="2" t="str">
        <f>BASE_NOTAS[[#This Row],[Sigla]]&amp;BASE_NOTAS[[#This Row],[CÓDIGO]]</f>
        <v>RJSS_TI</v>
      </c>
      <c r="B2640" s="2" t="s">
        <v>201</v>
      </c>
      <c r="C2640" s="4" t="s">
        <v>500</v>
      </c>
      <c r="D2640" s="2" t="s">
        <v>501</v>
      </c>
      <c r="E2640" s="38">
        <v>98.919006318943133</v>
      </c>
      <c r="F2640" s="2" t="s">
        <v>611</v>
      </c>
      <c r="G2640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91.395862258017615</v>
      </c>
      <c r="H264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640" s="38" t="str">
        <f t="shared" ca="1" si="492"/>
        <v>-</v>
      </c>
      <c r="K2640" s="38" t="str">
        <f t="shared" ca="1" si="493"/>
        <v>-</v>
      </c>
      <c r="L2640" s="38" t="str">
        <f t="shared" ca="1" si="494"/>
        <v>-</v>
      </c>
      <c r="M2640" s="38" t="str">
        <f t="shared" ca="1" si="495"/>
        <v>-</v>
      </c>
      <c r="N2640" s="38" t="str">
        <f t="shared" ca="1" si="496"/>
        <v>-</v>
      </c>
      <c r="O2640" s="38" t="str">
        <f t="shared" ca="1" si="497"/>
        <v>-</v>
      </c>
      <c r="P2640" s="38" t="str">
        <f t="shared" ca="1" si="498"/>
        <v>-</v>
      </c>
      <c r="Q2640" s="38">
        <f t="shared" ca="1" si="499"/>
        <v>97.065649289494388</v>
      </c>
      <c r="R2640" s="38">
        <f t="shared" ca="1" si="500"/>
        <v>97.185402291008955</v>
      </c>
      <c r="S2640" s="38">
        <f t="shared" ca="1" si="501"/>
        <v>98.919006318943133</v>
      </c>
      <c r="T2640" s="38">
        <f t="shared" ca="1" si="502"/>
        <v>91.395862258017615</v>
      </c>
      <c r="U2640" s="38" t="str">
        <f t="shared" ca="1" si="503"/>
        <v>-</v>
      </c>
      <c r="V2640" s="38"/>
      <c r="W2640" s="38"/>
    </row>
    <row r="2641" spans="1:23" x14ac:dyDescent="0.35">
      <c r="A2641" s="2" t="str">
        <f>BASE_NOTAS[[#This Row],[Sigla]]&amp;BASE_NOTAS[[#This Row],[CÓDIGO]]</f>
        <v>RNSS_TI</v>
      </c>
      <c r="B2641" s="2" t="s">
        <v>202</v>
      </c>
      <c r="C2641" s="4" t="s">
        <v>500</v>
      </c>
      <c r="D2641" s="2" t="s">
        <v>501</v>
      </c>
      <c r="E2641" s="38">
        <v>93.963114806290974</v>
      </c>
      <c r="F2641" s="2" t="s">
        <v>611</v>
      </c>
      <c r="G2641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90.172241285757451</v>
      </c>
      <c r="H264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641" s="38" t="str">
        <f t="shared" ca="1" si="492"/>
        <v>-</v>
      </c>
      <c r="K2641" s="38" t="str">
        <f t="shared" ca="1" si="493"/>
        <v>-</v>
      </c>
      <c r="L2641" s="38" t="str">
        <f t="shared" ca="1" si="494"/>
        <v>-</v>
      </c>
      <c r="M2641" s="38" t="str">
        <f t="shared" ca="1" si="495"/>
        <v>-</v>
      </c>
      <c r="N2641" s="38" t="str">
        <f t="shared" ca="1" si="496"/>
        <v>-</v>
      </c>
      <c r="O2641" s="38" t="str">
        <f t="shared" ca="1" si="497"/>
        <v>-</v>
      </c>
      <c r="P2641" s="38" t="str">
        <f t="shared" ca="1" si="498"/>
        <v>-</v>
      </c>
      <c r="Q2641" s="38">
        <f t="shared" ca="1" si="499"/>
        <v>95.034770720423822</v>
      </c>
      <c r="R2641" s="38">
        <f t="shared" ca="1" si="500"/>
        <v>89.118288961053679</v>
      </c>
      <c r="S2641" s="38">
        <f t="shared" ca="1" si="501"/>
        <v>93.963114806290974</v>
      </c>
      <c r="T2641" s="38">
        <f t="shared" ca="1" si="502"/>
        <v>90.172241285757451</v>
      </c>
      <c r="U2641" s="38" t="str">
        <f t="shared" ca="1" si="503"/>
        <v>-</v>
      </c>
      <c r="V2641" s="38"/>
      <c r="W2641" s="38"/>
    </row>
    <row r="2642" spans="1:23" x14ac:dyDescent="0.35">
      <c r="A2642" s="2" t="str">
        <f>BASE_NOTAS[[#This Row],[Sigla]]&amp;BASE_NOTAS[[#This Row],[CÓDIGO]]</f>
        <v>RSSS_TI</v>
      </c>
      <c r="B2642" s="2" t="s">
        <v>205</v>
      </c>
      <c r="C2642" s="4" t="s">
        <v>500</v>
      </c>
      <c r="D2642" s="2" t="s">
        <v>501</v>
      </c>
      <c r="E2642" s="38">
        <v>92.541989688954914</v>
      </c>
      <c r="F2642" s="2" t="s">
        <v>611</v>
      </c>
      <c r="G2642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82.165152953946603</v>
      </c>
      <c r="H264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642" s="38" t="str">
        <f t="shared" ca="1" si="492"/>
        <v>-</v>
      </c>
      <c r="K2642" s="38" t="str">
        <f t="shared" ca="1" si="493"/>
        <v>-</v>
      </c>
      <c r="L2642" s="38" t="str">
        <f t="shared" ca="1" si="494"/>
        <v>-</v>
      </c>
      <c r="M2642" s="38" t="str">
        <f t="shared" ca="1" si="495"/>
        <v>-</v>
      </c>
      <c r="N2642" s="38" t="str">
        <f t="shared" ca="1" si="496"/>
        <v>-</v>
      </c>
      <c r="O2642" s="38" t="str">
        <f t="shared" ca="1" si="497"/>
        <v>-</v>
      </c>
      <c r="P2642" s="38" t="str">
        <f t="shared" ca="1" si="498"/>
        <v>-</v>
      </c>
      <c r="Q2642" s="38">
        <f t="shared" ca="1" si="499"/>
        <v>89.769641656732986</v>
      </c>
      <c r="R2642" s="38">
        <f t="shared" ca="1" si="500"/>
        <v>84.332196735949992</v>
      </c>
      <c r="S2642" s="38">
        <f t="shared" ca="1" si="501"/>
        <v>92.541989688954914</v>
      </c>
      <c r="T2642" s="38">
        <f t="shared" ca="1" si="502"/>
        <v>82.165152953946603</v>
      </c>
      <c r="U2642" s="38" t="str">
        <f t="shared" ca="1" si="503"/>
        <v>-</v>
      </c>
      <c r="V2642" s="38"/>
      <c r="W2642" s="38"/>
    </row>
    <row r="2643" spans="1:23" x14ac:dyDescent="0.35">
      <c r="A2643" s="2" t="str">
        <f>BASE_NOTAS[[#This Row],[Sigla]]&amp;BASE_NOTAS[[#This Row],[CÓDIGO]]</f>
        <v>ROSS_TI</v>
      </c>
      <c r="B2643" s="2" t="s">
        <v>203</v>
      </c>
      <c r="C2643" s="4" t="s">
        <v>500</v>
      </c>
      <c r="D2643" s="2" t="s">
        <v>501</v>
      </c>
      <c r="E2643" s="38">
        <v>87.686256865996697</v>
      </c>
      <c r="F2643" s="2" t="s">
        <v>611</v>
      </c>
      <c r="G2643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66.168412361617115</v>
      </c>
      <c r="H264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643" s="38" t="str">
        <f t="shared" ca="1" si="492"/>
        <v>-</v>
      </c>
      <c r="K2643" s="38" t="str">
        <f t="shared" ca="1" si="493"/>
        <v>-</v>
      </c>
      <c r="L2643" s="38" t="str">
        <f t="shared" ca="1" si="494"/>
        <v>-</v>
      </c>
      <c r="M2643" s="38" t="str">
        <f t="shared" ca="1" si="495"/>
        <v>-</v>
      </c>
      <c r="N2643" s="38" t="str">
        <f t="shared" ca="1" si="496"/>
        <v>-</v>
      </c>
      <c r="O2643" s="38" t="str">
        <f t="shared" ca="1" si="497"/>
        <v>-</v>
      </c>
      <c r="P2643" s="38" t="str">
        <f t="shared" ca="1" si="498"/>
        <v>-</v>
      </c>
      <c r="Q2643" s="38">
        <f t="shared" ca="1" si="499"/>
        <v>95.680763296929285</v>
      </c>
      <c r="R2643" s="38">
        <f t="shared" ca="1" si="500"/>
        <v>78.299574180926157</v>
      </c>
      <c r="S2643" s="38">
        <f t="shared" ca="1" si="501"/>
        <v>87.686256865996697</v>
      </c>
      <c r="T2643" s="38">
        <f t="shared" ca="1" si="502"/>
        <v>66.168412361617115</v>
      </c>
      <c r="U2643" s="38" t="str">
        <f t="shared" ca="1" si="503"/>
        <v>-</v>
      </c>
      <c r="V2643" s="38"/>
      <c r="W2643" s="38"/>
    </row>
    <row r="2644" spans="1:23" x14ac:dyDescent="0.35">
      <c r="A2644" s="2" t="str">
        <f>BASE_NOTAS[[#This Row],[Sigla]]&amp;BASE_NOTAS[[#This Row],[CÓDIGO]]</f>
        <v>RRSS_TI</v>
      </c>
      <c r="B2644" s="2" t="s">
        <v>204</v>
      </c>
      <c r="C2644" s="4" t="s">
        <v>500</v>
      </c>
      <c r="D2644" s="2" t="s">
        <v>501</v>
      </c>
      <c r="E2644" s="38">
        <v>26.301138229757186</v>
      </c>
      <c r="F2644" s="2" t="s">
        <v>611</v>
      </c>
      <c r="G2644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264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644" s="38" t="str">
        <f t="shared" ca="1" si="492"/>
        <v>-</v>
      </c>
      <c r="K2644" s="38" t="str">
        <f t="shared" ca="1" si="493"/>
        <v>-</v>
      </c>
      <c r="L2644" s="38" t="str">
        <f t="shared" ca="1" si="494"/>
        <v>-</v>
      </c>
      <c r="M2644" s="38" t="str">
        <f t="shared" ca="1" si="495"/>
        <v>-</v>
      </c>
      <c r="N2644" s="38" t="str">
        <f t="shared" ca="1" si="496"/>
        <v>-</v>
      </c>
      <c r="O2644" s="38" t="str">
        <f t="shared" ca="1" si="497"/>
        <v>-</v>
      </c>
      <c r="P2644" s="38" t="str">
        <f t="shared" ca="1" si="498"/>
        <v>-</v>
      </c>
      <c r="Q2644" s="38">
        <f t="shared" ca="1" si="499"/>
        <v>0</v>
      </c>
      <c r="R2644" s="38">
        <f t="shared" ca="1" si="500"/>
        <v>9.8161376851916629</v>
      </c>
      <c r="S2644" s="38">
        <f t="shared" ca="1" si="501"/>
        <v>26.301138229757186</v>
      </c>
      <c r="T2644" s="38">
        <f t="shared" ca="1" si="502"/>
        <v>0</v>
      </c>
      <c r="U2644" s="38" t="str">
        <f t="shared" ca="1" si="503"/>
        <v>-</v>
      </c>
      <c r="V2644" s="38"/>
      <c r="W2644" s="38"/>
    </row>
    <row r="2645" spans="1:23" x14ac:dyDescent="0.35">
      <c r="A2645" s="2" t="str">
        <f>BASE_NOTAS[[#This Row],[Sigla]]&amp;BASE_NOTAS[[#This Row],[CÓDIGO]]</f>
        <v>SCSS_TI</v>
      </c>
      <c r="B2645" s="2" t="s">
        <v>194</v>
      </c>
      <c r="C2645" s="4" t="s">
        <v>500</v>
      </c>
      <c r="D2645" s="2" t="s">
        <v>501</v>
      </c>
      <c r="E2645" s="38">
        <v>95.23707069627126</v>
      </c>
      <c r="F2645" s="2" t="s">
        <v>611</v>
      </c>
      <c r="G2645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88.671707316876066</v>
      </c>
      <c r="H264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645" s="38" t="str">
        <f t="shared" ca="1" si="492"/>
        <v>-</v>
      </c>
      <c r="K2645" s="38" t="str">
        <f t="shared" ca="1" si="493"/>
        <v>-</v>
      </c>
      <c r="L2645" s="38" t="str">
        <f t="shared" ca="1" si="494"/>
        <v>-</v>
      </c>
      <c r="M2645" s="38" t="str">
        <f t="shared" ca="1" si="495"/>
        <v>-</v>
      </c>
      <c r="N2645" s="38" t="str">
        <f t="shared" ca="1" si="496"/>
        <v>-</v>
      </c>
      <c r="O2645" s="38" t="str">
        <f t="shared" ca="1" si="497"/>
        <v>-</v>
      </c>
      <c r="P2645" s="38" t="str">
        <f t="shared" ca="1" si="498"/>
        <v>-</v>
      </c>
      <c r="Q2645" s="38">
        <f t="shared" ca="1" si="499"/>
        <v>96.557576900434526</v>
      </c>
      <c r="R2645" s="38">
        <f t="shared" ca="1" si="500"/>
        <v>96.216155775071059</v>
      </c>
      <c r="S2645" s="38">
        <f t="shared" ca="1" si="501"/>
        <v>95.23707069627126</v>
      </c>
      <c r="T2645" s="38">
        <f t="shared" ca="1" si="502"/>
        <v>88.671707316876066</v>
      </c>
      <c r="U2645" s="38" t="str">
        <f t="shared" ca="1" si="503"/>
        <v>-</v>
      </c>
      <c r="V2645" s="38"/>
      <c r="W2645" s="38"/>
    </row>
    <row r="2646" spans="1:23" x14ac:dyDescent="0.35">
      <c r="A2646" s="2" t="str">
        <f>BASE_NOTAS[[#This Row],[Sigla]]&amp;BASE_NOTAS[[#This Row],[CÓDIGO]]</f>
        <v>SPSS_TI</v>
      </c>
      <c r="B2646" s="2" t="s">
        <v>186</v>
      </c>
      <c r="C2646" s="4" t="s">
        <v>500</v>
      </c>
      <c r="D2646" s="2" t="s">
        <v>501</v>
      </c>
      <c r="E2646" s="38">
        <v>97.286056183404042</v>
      </c>
      <c r="F2646" s="2" t="s">
        <v>611</v>
      </c>
      <c r="G2646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87.77248661085261</v>
      </c>
      <c r="H264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646" s="38" t="str">
        <f t="shared" ca="1" si="492"/>
        <v>-</v>
      </c>
      <c r="K2646" s="38" t="str">
        <f t="shared" ca="1" si="493"/>
        <v>-</v>
      </c>
      <c r="L2646" s="38" t="str">
        <f t="shared" ca="1" si="494"/>
        <v>-</v>
      </c>
      <c r="M2646" s="38" t="str">
        <f t="shared" ca="1" si="495"/>
        <v>-</v>
      </c>
      <c r="N2646" s="38" t="str">
        <f t="shared" ca="1" si="496"/>
        <v>-</v>
      </c>
      <c r="O2646" s="38" t="str">
        <f t="shared" ca="1" si="497"/>
        <v>-</v>
      </c>
      <c r="P2646" s="38" t="str">
        <f t="shared" ca="1" si="498"/>
        <v>-</v>
      </c>
      <c r="Q2646" s="38">
        <f t="shared" ca="1" si="499"/>
        <v>98.605973479838426</v>
      </c>
      <c r="R2646" s="38">
        <f t="shared" ca="1" si="500"/>
        <v>96.983492702013791</v>
      </c>
      <c r="S2646" s="38">
        <f t="shared" ca="1" si="501"/>
        <v>97.286056183404042</v>
      </c>
      <c r="T2646" s="38">
        <f t="shared" ca="1" si="502"/>
        <v>87.77248661085261</v>
      </c>
      <c r="U2646" s="38" t="str">
        <f t="shared" ca="1" si="503"/>
        <v>-</v>
      </c>
      <c r="V2646" s="38"/>
      <c r="W2646" s="38"/>
    </row>
    <row r="2647" spans="1:23" x14ac:dyDescent="0.35">
      <c r="A2647" s="2" t="str">
        <f>BASE_NOTAS[[#This Row],[Sigla]]&amp;BASE_NOTAS[[#This Row],[CÓDIGO]]</f>
        <v>SESS_TI</v>
      </c>
      <c r="B2647" s="2" t="s">
        <v>206</v>
      </c>
      <c r="C2647" s="4" t="s">
        <v>500</v>
      </c>
      <c r="D2647" s="2" t="s">
        <v>501</v>
      </c>
      <c r="E2647" s="38">
        <v>98.306073233864225</v>
      </c>
      <c r="F2647" s="2" t="s">
        <v>611</v>
      </c>
      <c r="G2647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69.377268221216511</v>
      </c>
      <c r="H264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647" s="38" t="str">
        <f t="shared" ca="1" si="492"/>
        <v>-</v>
      </c>
      <c r="K2647" s="38" t="str">
        <f t="shared" ca="1" si="493"/>
        <v>-</v>
      </c>
      <c r="L2647" s="38" t="str">
        <f t="shared" ca="1" si="494"/>
        <v>-</v>
      </c>
      <c r="M2647" s="38" t="str">
        <f t="shared" ca="1" si="495"/>
        <v>-</v>
      </c>
      <c r="N2647" s="38" t="str">
        <f t="shared" ca="1" si="496"/>
        <v>-</v>
      </c>
      <c r="O2647" s="38" t="str">
        <f t="shared" ca="1" si="497"/>
        <v>-</v>
      </c>
      <c r="P2647" s="38" t="str">
        <f t="shared" ca="1" si="498"/>
        <v>-</v>
      </c>
      <c r="Q2647" s="38">
        <f t="shared" ca="1" si="499"/>
        <v>50.692143865537645</v>
      </c>
      <c r="R2647" s="38">
        <f t="shared" ca="1" si="500"/>
        <v>86.422318679023775</v>
      </c>
      <c r="S2647" s="38">
        <f t="shared" ca="1" si="501"/>
        <v>98.306073233864225</v>
      </c>
      <c r="T2647" s="38">
        <f t="shared" ca="1" si="502"/>
        <v>69.377268221216511</v>
      </c>
      <c r="U2647" s="38" t="str">
        <f t="shared" ca="1" si="503"/>
        <v>-</v>
      </c>
      <c r="V2647" s="38"/>
      <c r="W2647" s="38"/>
    </row>
    <row r="2648" spans="1:23" x14ac:dyDescent="0.35">
      <c r="A2648" s="2" t="str">
        <f>BASE_NOTAS[[#This Row],[Sigla]]&amp;BASE_NOTAS[[#This Row],[CÓDIGO]]</f>
        <v>TOSS_TI</v>
      </c>
      <c r="B2648" s="2" t="s">
        <v>185</v>
      </c>
      <c r="C2648" s="4" t="s">
        <v>500</v>
      </c>
      <c r="D2648" s="2" t="s">
        <v>501</v>
      </c>
      <c r="E2648" s="38">
        <v>99.342865597433757</v>
      </c>
      <c r="F2648" s="2" t="s">
        <v>611</v>
      </c>
      <c r="G2648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90.303241020819002</v>
      </c>
      <c r="H264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648" s="38" t="str">
        <f t="shared" ca="1" si="492"/>
        <v>-</v>
      </c>
      <c r="K2648" s="38" t="str">
        <f t="shared" ca="1" si="493"/>
        <v>-</v>
      </c>
      <c r="L2648" s="38" t="str">
        <f t="shared" ca="1" si="494"/>
        <v>-</v>
      </c>
      <c r="M2648" s="38" t="str">
        <f t="shared" ca="1" si="495"/>
        <v>-</v>
      </c>
      <c r="N2648" s="38" t="str">
        <f t="shared" ca="1" si="496"/>
        <v>-</v>
      </c>
      <c r="O2648" s="38" t="str">
        <f t="shared" ca="1" si="497"/>
        <v>-</v>
      </c>
      <c r="P2648" s="38" t="str">
        <f t="shared" ca="1" si="498"/>
        <v>-</v>
      </c>
      <c r="Q2648" s="38">
        <f t="shared" ca="1" si="499"/>
        <v>95.65124998320583</v>
      </c>
      <c r="R2648" s="38">
        <f t="shared" ca="1" si="500"/>
        <v>96.098416386297487</v>
      </c>
      <c r="S2648" s="38">
        <f t="shared" ca="1" si="501"/>
        <v>99.342865597433757</v>
      </c>
      <c r="T2648" s="38">
        <f t="shared" ca="1" si="502"/>
        <v>90.303241020819002</v>
      </c>
      <c r="U2648" s="38" t="str">
        <f t="shared" ca="1" si="503"/>
        <v>-</v>
      </c>
      <c r="V2648" s="38"/>
      <c r="W2648" s="38"/>
    </row>
    <row r="2649" spans="1:23" x14ac:dyDescent="0.35">
      <c r="A2649" s="2" t="str">
        <f>BASE_NOTAS[[#This Row],[Sigla]]&amp;BASE_NOTAS[[#This Row],[CÓDIGO]]</f>
        <v>ACSS_TE</v>
      </c>
      <c r="B2649" s="2" t="s">
        <v>156</v>
      </c>
      <c r="C2649" s="4" t="s">
        <v>499</v>
      </c>
      <c r="D2649" s="2" t="s">
        <v>502</v>
      </c>
      <c r="E2649" s="38">
        <v>100</v>
      </c>
      <c r="F2649" s="2" t="s">
        <v>471</v>
      </c>
      <c r="G2649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264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2649" s="38" t="str">
        <f t="shared" ca="1" si="492"/>
        <v>-</v>
      </c>
      <c r="K2649" s="38" t="str">
        <f t="shared" ca="1" si="493"/>
        <v>-</v>
      </c>
      <c r="L2649" s="38" t="str">
        <f t="shared" ca="1" si="494"/>
        <v>-</v>
      </c>
      <c r="M2649" s="38" t="str">
        <f t="shared" ca="1" si="495"/>
        <v>-</v>
      </c>
      <c r="N2649" s="38" t="str">
        <f t="shared" ca="1" si="496"/>
        <v>-</v>
      </c>
      <c r="O2649" s="38" t="str">
        <f t="shared" ca="1" si="497"/>
        <v>-</v>
      </c>
      <c r="P2649" s="38" t="str">
        <f t="shared" ca="1" si="498"/>
        <v>-</v>
      </c>
      <c r="Q2649" s="38">
        <f t="shared" ca="1" si="499"/>
        <v>3.826530612244909</v>
      </c>
      <c r="R2649" s="38">
        <f t="shared" ca="1" si="500"/>
        <v>100</v>
      </c>
      <c r="S2649" s="38" t="str">
        <f t="shared" ca="1" si="501"/>
        <v>-</v>
      </c>
      <c r="T2649" s="38" t="str">
        <f t="shared" ca="1" si="502"/>
        <v>-</v>
      </c>
      <c r="U2649" s="38" t="str">
        <f t="shared" ca="1" si="503"/>
        <v>-</v>
      </c>
      <c r="V2649" s="38"/>
      <c r="W2649" s="38"/>
    </row>
    <row r="2650" spans="1:23" x14ac:dyDescent="0.35">
      <c r="A2650" s="2" t="str">
        <f>BASE_NOTAS[[#This Row],[Sigla]]&amp;BASE_NOTAS[[#This Row],[CÓDIGO]]</f>
        <v>ALSS_TE</v>
      </c>
      <c r="B2650" s="2" t="s">
        <v>157</v>
      </c>
      <c r="C2650" s="4" t="s">
        <v>499</v>
      </c>
      <c r="D2650" s="2" t="s">
        <v>502</v>
      </c>
      <c r="E2650" s="38">
        <v>76.963420386690004</v>
      </c>
      <c r="F2650" s="2" t="s">
        <v>471</v>
      </c>
      <c r="G2650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76.963420386690004</v>
      </c>
      <c r="H265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2650" s="38" t="str">
        <f t="shared" ca="1" si="492"/>
        <v>-</v>
      </c>
      <c r="K2650" s="38" t="str">
        <f t="shared" ca="1" si="493"/>
        <v>-</v>
      </c>
      <c r="L2650" s="38" t="str">
        <f t="shared" ca="1" si="494"/>
        <v>-</v>
      </c>
      <c r="M2650" s="38" t="str">
        <f t="shared" ca="1" si="495"/>
        <v>-</v>
      </c>
      <c r="N2650" s="38" t="str">
        <f t="shared" ca="1" si="496"/>
        <v>-</v>
      </c>
      <c r="O2650" s="38" t="str">
        <f t="shared" ca="1" si="497"/>
        <v>-</v>
      </c>
      <c r="P2650" s="38" t="str">
        <f t="shared" ca="1" si="498"/>
        <v>-</v>
      </c>
      <c r="Q2650" s="38">
        <f t="shared" ca="1" si="499"/>
        <v>100</v>
      </c>
      <c r="R2650" s="38">
        <f t="shared" ca="1" si="500"/>
        <v>76.963420386690004</v>
      </c>
      <c r="S2650" s="38" t="str">
        <f t="shared" ca="1" si="501"/>
        <v>-</v>
      </c>
      <c r="T2650" s="38" t="str">
        <f t="shared" ca="1" si="502"/>
        <v>-</v>
      </c>
      <c r="U2650" s="38" t="str">
        <f t="shared" ca="1" si="503"/>
        <v>-</v>
      </c>
      <c r="V2650" s="38"/>
      <c r="W2650" s="38"/>
    </row>
    <row r="2651" spans="1:23" x14ac:dyDescent="0.35">
      <c r="A2651" s="2" t="str">
        <f>BASE_NOTAS[[#This Row],[Sigla]]&amp;BASE_NOTAS[[#This Row],[CÓDIGO]]</f>
        <v>APSS_TE</v>
      </c>
      <c r="B2651" s="2" t="s">
        <v>184</v>
      </c>
      <c r="C2651" s="4" t="s">
        <v>499</v>
      </c>
      <c r="D2651" s="2" t="s">
        <v>502</v>
      </c>
      <c r="E2651" s="38">
        <v>100</v>
      </c>
      <c r="F2651" s="2" t="s">
        <v>471</v>
      </c>
      <c r="G2651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265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2651" s="38" t="str">
        <f t="shared" ca="1" si="492"/>
        <v>-</v>
      </c>
      <c r="K2651" s="38" t="str">
        <f t="shared" ca="1" si="493"/>
        <v>-</v>
      </c>
      <c r="L2651" s="38" t="str">
        <f t="shared" ca="1" si="494"/>
        <v>-</v>
      </c>
      <c r="M2651" s="38" t="str">
        <f t="shared" ca="1" si="495"/>
        <v>-</v>
      </c>
      <c r="N2651" s="38" t="str">
        <f t="shared" ca="1" si="496"/>
        <v>-</v>
      </c>
      <c r="O2651" s="38" t="str">
        <f t="shared" ca="1" si="497"/>
        <v>-</v>
      </c>
      <c r="P2651" s="38" t="str">
        <f t="shared" ca="1" si="498"/>
        <v>-</v>
      </c>
      <c r="Q2651" s="38">
        <f t="shared" ca="1" si="499"/>
        <v>100</v>
      </c>
      <c r="R2651" s="38">
        <f t="shared" ca="1" si="500"/>
        <v>100</v>
      </c>
      <c r="S2651" s="38" t="str">
        <f t="shared" ca="1" si="501"/>
        <v>-</v>
      </c>
      <c r="T2651" s="38" t="str">
        <f t="shared" ca="1" si="502"/>
        <v>-</v>
      </c>
      <c r="U2651" s="38" t="str">
        <f t="shared" ca="1" si="503"/>
        <v>-</v>
      </c>
      <c r="V2651" s="38"/>
      <c r="W2651" s="38"/>
    </row>
    <row r="2652" spans="1:23" x14ac:dyDescent="0.35">
      <c r="A2652" s="2" t="str">
        <f>BASE_NOTAS[[#This Row],[Sigla]]&amp;BASE_NOTAS[[#This Row],[CÓDIGO]]</f>
        <v>AMSS_TE</v>
      </c>
      <c r="B2652" s="2" t="s">
        <v>158</v>
      </c>
      <c r="C2652" s="4" t="s">
        <v>499</v>
      </c>
      <c r="D2652" s="2" t="s">
        <v>502</v>
      </c>
      <c r="E2652" s="38">
        <v>99.215710508525646</v>
      </c>
      <c r="F2652" s="2" t="s">
        <v>471</v>
      </c>
      <c r="G2652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99.215710508525646</v>
      </c>
      <c r="H265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2652" s="38" t="str">
        <f t="shared" ca="1" si="492"/>
        <v>-</v>
      </c>
      <c r="K2652" s="38" t="str">
        <f t="shared" ca="1" si="493"/>
        <v>-</v>
      </c>
      <c r="L2652" s="38" t="str">
        <f t="shared" ca="1" si="494"/>
        <v>-</v>
      </c>
      <c r="M2652" s="38" t="str">
        <f t="shared" ca="1" si="495"/>
        <v>-</v>
      </c>
      <c r="N2652" s="38" t="str">
        <f t="shared" ca="1" si="496"/>
        <v>-</v>
      </c>
      <c r="O2652" s="38" t="str">
        <f t="shared" ca="1" si="497"/>
        <v>-</v>
      </c>
      <c r="P2652" s="38" t="str">
        <f t="shared" ca="1" si="498"/>
        <v>-</v>
      </c>
      <c r="Q2652" s="38">
        <f t="shared" ca="1" si="499"/>
        <v>100</v>
      </c>
      <c r="R2652" s="38">
        <f t="shared" ca="1" si="500"/>
        <v>99.215710508525646</v>
      </c>
      <c r="S2652" s="38" t="str">
        <f t="shared" ca="1" si="501"/>
        <v>-</v>
      </c>
      <c r="T2652" s="38" t="str">
        <f t="shared" ca="1" si="502"/>
        <v>-</v>
      </c>
      <c r="U2652" s="38" t="str">
        <f t="shared" ca="1" si="503"/>
        <v>-</v>
      </c>
      <c r="V2652" s="38"/>
      <c r="W2652" s="38"/>
    </row>
    <row r="2653" spans="1:23" x14ac:dyDescent="0.35">
      <c r="A2653" s="2" t="str">
        <f>BASE_NOTAS[[#This Row],[Sigla]]&amp;BASE_NOTAS[[#This Row],[CÓDIGO]]</f>
        <v>BASS_TE</v>
      </c>
      <c r="B2653" s="2" t="s">
        <v>187</v>
      </c>
      <c r="C2653" s="4" t="s">
        <v>499</v>
      </c>
      <c r="D2653" s="2" t="s">
        <v>502</v>
      </c>
      <c r="E2653" s="38">
        <v>94.183420884562679</v>
      </c>
      <c r="F2653" s="2" t="s">
        <v>471</v>
      </c>
      <c r="G2653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94.183420884562679</v>
      </c>
      <c r="H265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2653" s="38" t="str">
        <f t="shared" ca="1" si="492"/>
        <v>-</v>
      </c>
      <c r="K2653" s="38" t="str">
        <f t="shared" ca="1" si="493"/>
        <v>-</v>
      </c>
      <c r="L2653" s="38" t="str">
        <f t="shared" ca="1" si="494"/>
        <v>-</v>
      </c>
      <c r="M2653" s="38" t="str">
        <f t="shared" ca="1" si="495"/>
        <v>-</v>
      </c>
      <c r="N2653" s="38" t="str">
        <f t="shared" ca="1" si="496"/>
        <v>-</v>
      </c>
      <c r="O2653" s="38" t="str">
        <f t="shared" ca="1" si="497"/>
        <v>-</v>
      </c>
      <c r="P2653" s="38" t="str">
        <f t="shared" ca="1" si="498"/>
        <v>-</v>
      </c>
      <c r="Q2653" s="38">
        <f t="shared" ca="1" si="499"/>
        <v>90.002402402402396</v>
      </c>
      <c r="R2653" s="38">
        <f t="shared" ca="1" si="500"/>
        <v>94.183420884562679</v>
      </c>
      <c r="S2653" s="38" t="str">
        <f t="shared" ca="1" si="501"/>
        <v>-</v>
      </c>
      <c r="T2653" s="38" t="str">
        <f t="shared" ca="1" si="502"/>
        <v>-</v>
      </c>
      <c r="U2653" s="38" t="str">
        <f t="shared" ca="1" si="503"/>
        <v>-</v>
      </c>
      <c r="V2653" s="38"/>
      <c r="W2653" s="38"/>
    </row>
    <row r="2654" spans="1:23" x14ac:dyDescent="0.35">
      <c r="A2654" s="2" t="str">
        <f>BASE_NOTAS[[#This Row],[Sigla]]&amp;BASE_NOTAS[[#This Row],[CÓDIGO]]</f>
        <v>CESS_TE</v>
      </c>
      <c r="B2654" s="2" t="s">
        <v>188</v>
      </c>
      <c r="C2654" s="4" t="s">
        <v>499</v>
      </c>
      <c r="D2654" s="2" t="s">
        <v>502</v>
      </c>
      <c r="E2654" s="38">
        <v>95.686292579091244</v>
      </c>
      <c r="F2654" s="2" t="s">
        <v>471</v>
      </c>
      <c r="G2654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95.686292579091244</v>
      </c>
      <c r="H265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2654" s="38" t="str">
        <f t="shared" ca="1" si="492"/>
        <v>-</v>
      </c>
      <c r="K2654" s="38" t="str">
        <f t="shared" ca="1" si="493"/>
        <v>-</v>
      </c>
      <c r="L2654" s="38" t="str">
        <f t="shared" ca="1" si="494"/>
        <v>-</v>
      </c>
      <c r="M2654" s="38" t="str">
        <f t="shared" ca="1" si="495"/>
        <v>-</v>
      </c>
      <c r="N2654" s="38" t="str">
        <f t="shared" ca="1" si="496"/>
        <v>-</v>
      </c>
      <c r="O2654" s="38" t="str">
        <f t="shared" ca="1" si="497"/>
        <v>-</v>
      </c>
      <c r="P2654" s="38" t="str">
        <f t="shared" ca="1" si="498"/>
        <v>-</v>
      </c>
      <c r="Q2654" s="38">
        <f t="shared" ca="1" si="499"/>
        <v>94.361111111111114</v>
      </c>
      <c r="R2654" s="38">
        <f t="shared" ca="1" si="500"/>
        <v>95.686292579091244</v>
      </c>
      <c r="S2654" s="38" t="str">
        <f t="shared" ca="1" si="501"/>
        <v>-</v>
      </c>
      <c r="T2654" s="38" t="str">
        <f t="shared" ca="1" si="502"/>
        <v>-</v>
      </c>
      <c r="U2654" s="38" t="str">
        <f t="shared" ca="1" si="503"/>
        <v>-</v>
      </c>
      <c r="V2654" s="38"/>
      <c r="W2654" s="38"/>
    </row>
    <row r="2655" spans="1:23" x14ac:dyDescent="0.35">
      <c r="A2655" s="2" t="str">
        <f>BASE_NOTAS[[#This Row],[Sigla]]&amp;BASE_NOTAS[[#This Row],[CÓDIGO]]</f>
        <v>DFSS_TE</v>
      </c>
      <c r="B2655" s="2" t="s">
        <v>189</v>
      </c>
      <c r="C2655" s="4" t="s">
        <v>499</v>
      </c>
      <c r="D2655" s="2" t="s">
        <v>502</v>
      </c>
      <c r="E2655" s="38">
        <v>99.669106298501248</v>
      </c>
      <c r="F2655" s="2" t="s">
        <v>471</v>
      </c>
      <c r="G2655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99.669106298501248</v>
      </c>
      <c r="H265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2655" s="38" t="str">
        <f t="shared" ca="1" si="492"/>
        <v>-</v>
      </c>
      <c r="K2655" s="38" t="str">
        <f t="shared" ca="1" si="493"/>
        <v>-</v>
      </c>
      <c r="L2655" s="38" t="str">
        <f t="shared" ca="1" si="494"/>
        <v>-</v>
      </c>
      <c r="M2655" s="38" t="str">
        <f t="shared" ca="1" si="495"/>
        <v>-</v>
      </c>
      <c r="N2655" s="38" t="str">
        <f t="shared" ca="1" si="496"/>
        <v>-</v>
      </c>
      <c r="O2655" s="38" t="str">
        <f t="shared" ca="1" si="497"/>
        <v>-</v>
      </c>
      <c r="P2655" s="38" t="str">
        <f t="shared" ca="1" si="498"/>
        <v>-</v>
      </c>
      <c r="Q2655" s="38">
        <f t="shared" ca="1" si="499"/>
        <v>89.53193177310591</v>
      </c>
      <c r="R2655" s="38">
        <f t="shared" ca="1" si="500"/>
        <v>99.669106298501248</v>
      </c>
      <c r="S2655" s="38" t="str">
        <f t="shared" ca="1" si="501"/>
        <v>-</v>
      </c>
      <c r="T2655" s="38" t="str">
        <f t="shared" ca="1" si="502"/>
        <v>-</v>
      </c>
      <c r="U2655" s="38" t="str">
        <f t="shared" ca="1" si="503"/>
        <v>-</v>
      </c>
      <c r="V2655" s="38"/>
      <c r="W2655" s="38"/>
    </row>
    <row r="2656" spans="1:23" x14ac:dyDescent="0.35">
      <c r="A2656" s="2" t="str">
        <f>BASE_NOTAS[[#This Row],[Sigla]]&amp;BASE_NOTAS[[#This Row],[CÓDIGO]]</f>
        <v>ESSS_TE</v>
      </c>
      <c r="B2656" s="2" t="s">
        <v>183</v>
      </c>
      <c r="C2656" s="4" t="s">
        <v>499</v>
      </c>
      <c r="D2656" s="2" t="s">
        <v>502</v>
      </c>
      <c r="E2656" s="38">
        <v>81.180226515838655</v>
      </c>
      <c r="F2656" s="2" t="s">
        <v>471</v>
      </c>
      <c r="G2656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81.180226515838655</v>
      </c>
      <c r="H265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2656" s="38" t="str">
        <f t="shared" ca="1" si="492"/>
        <v>-</v>
      </c>
      <c r="K2656" s="38" t="str">
        <f t="shared" ca="1" si="493"/>
        <v>-</v>
      </c>
      <c r="L2656" s="38" t="str">
        <f t="shared" ca="1" si="494"/>
        <v>-</v>
      </c>
      <c r="M2656" s="38" t="str">
        <f t="shared" ca="1" si="495"/>
        <v>-</v>
      </c>
      <c r="N2656" s="38" t="str">
        <f t="shared" ca="1" si="496"/>
        <v>-</v>
      </c>
      <c r="O2656" s="38" t="str">
        <f t="shared" ca="1" si="497"/>
        <v>-</v>
      </c>
      <c r="P2656" s="38" t="str">
        <f t="shared" ca="1" si="498"/>
        <v>-</v>
      </c>
      <c r="Q2656" s="38">
        <f t="shared" ca="1" si="499"/>
        <v>86.847089314194577</v>
      </c>
      <c r="R2656" s="38">
        <f t="shared" ca="1" si="500"/>
        <v>81.180226515838655</v>
      </c>
      <c r="S2656" s="38" t="str">
        <f t="shared" ca="1" si="501"/>
        <v>-</v>
      </c>
      <c r="T2656" s="38" t="str">
        <f t="shared" ca="1" si="502"/>
        <v>-</v>
      </c>
      <c r="U2656" s="38" t="str">
        <f t="shared" ca="1" si="503"/>
        <v>-</v>
      </c>
      <c r="V2656" s="38"/>
      <c r="W2656" s="38"/>
    </row>
    <row r="2657" spans="1:23" x14ac:dyDescent="0.35">
      <c r="A2657" s="2" t="str">
        <f>BASE_NOTAS[[#This Row],[Sigla]]&amp;BASE_NOTAS[[#This Row],[CÓDIGO]]</f>
        <v>GOSS_TE</v>
      </c>
      <c r="B2657" s="2" t="s">
        <v>190</v>
      </c>
      <c r="C2657" s="4" t="s">
        <v>499</v>
      </c>
      <c r="D2657" s="2" t="s">
        <v>502</v>
      </c>
      <c r="E2657" s="38">
        <v>0</v>
      </c>
      <c r="F2657" s="2" t="s">
        <v>471</v>
      </c>
      <c r="G2657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265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2657" s="38" t="str">
        <f t="shared" ca="1" si="492"/>
        <v>-</v>
      </c>
      <c r="K2657" s="38" t="str">
        <f t="shared" ca="1" si="493"/>
        <v>-</v>
      </c>
      <c r="L2657" s="38" t="str">
        <f t="shared" ca="1" si="494"/>
        <v>-</v>
      </c>
      <c r="M2657" s="38" t="str">
        <f t="shared" ca="1" si="495"/>
        <v>-</v>
      </c>
      <c r="N2657" s="38" t="str">
        <f t="shared" ca="1" si="496"/>
        <v>-</v>
      </c>
      <c r="O2657" s="38" t="str">
        <f t="shared" ca="1" si="497"/>
        <v>-</v>
      </c>
      <c r="P2657" s="38" t="str">
        <f t="shared" ca="1" si="498"/>
        <v>-</v>
      </c>
      <c r="Q2657" s="38">
        <f t="shared" ca="1" si="499"/>
        <v>32.302587985838969</v>
      </c>
      <c r="R2657" s="38">
        <f t="shared" ca="1" si="500"/>
        <v>0</v>
      </c>
      <c r="S2657" s="38" t="str">
        <f t="shared" ca="1" si="501"/>
        <v>-</v>
      </c>
      <c r="T2657" s="38" t="str">
        <f t="shared" ca="1" si="502"/>
        <v>-</v>
      </c>
      <c r="U2657" s="38" t="str">
        <f t="shared" ca="1" si="503"/>
        <v>-</v>
      </c>
      <c r="V2657" s="38"/>
      <c r="W2657" s="38"/>
    </row>
    <row r="2658" spans="1:23" x14ac:dyDescent="0.35">
      <c r="A2658" s="2" t="str">
        <f>BASE_NOTAS[[#This Row],[Sigla]]&amp;BASE_NOTAS[[#This Row],[CÓDIGO]]</f>
        <v>MASS_TE</v>
      </c>
      <c r="B2658" s="2" t="s">
        <v>191</v>
      </c>
      <c r="C2658" s="4" t="s">
        <v>499</v>
      </c>
      <c r="D2658" s="2" t="s">
        <v>502</v>
      </c>
      <c r="E2658" s="38">
        <v>83.483802977923702</v>
      </c>
      <c r="F2658" s="2" t="s">
        <v>471</v>
      </c>
      <c r="G2658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83.483802977923702</v>
      </c>
      <c r="H265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2658" s="38" t="str">
        <f t="shared" ca="1" si="492"/>
        <v>-</v>
      </c>
      <c r="K2658" s="38" t="str">
        <f t="shared" ca="1" si="493"/>
        <v>-</v>
      </c>
      <c r="L2658" s="38" t="str">
        <f t="shared" ca="1" si="494"/>
        <v>-</v>
      </c>
      <c r="M2658" s="38" t="str">
        <f t="shared" ca="1" si="495"/>
        <v>-</v>
      </c>
      <c r="N2658" s="38" t="str">
        <f t="shared" ca="1" si="496"/>
        <v>-</v>
      </c>
      <c r="O2658" s="38" t="str">
        <f t="shared" ca="1" si="497"/>
        <v>-</v>
      </c>
      <c r="P2658" s="38" t="str">
        <f t="shared" ca="1" si="498"/>
        <v>-</v>
      </c>
      <c r="Q2658" s="38">
        <f t="shared" ca="1" si="499"/>
        <v>78.265922401171309</v>
      </c>
      <c r="R2658" s="38">
        <f t="shared" ca="1" si="500"/>
        <v>83.483802977923702</v>
      </c>
      <c r="S2658" s="38" t="str">
        <f t="shared" ca="1" si="501"/>
        <v>-</v>
      </c>
      <c r="T2658" s="38" t="str">
        <f t="shared" ca="1" si="502"/>
        <v>-</v>
      </c>
      <c r="U2658" s="38" t="str">
        <f t="shared" ca="1" si="503"/>
        <v>-</v>
      </c>
      <c r="V2658" s="38"/>
      <c r="W2658" s="38"/>
    </row>
    <row r="2659" spans="1:23" x14ac:dyDescent="0.35">
      <c r="A2659" s="2" t="str">
        <f>BASE_NOTAS[[#This Row],[Sigla]]&amp;BASE_NOTAS[[#This Row],[CÓDIGO]]</f>
        <v>MTSS_TE</v>
      </c>
      <c r="B2659" s="2" t="s">
        <v>195</v>
      </c>
      <c r="C2659" s="4" t="s">
        <v>499</v>
      </c>
      <c r="D2659" s="2" t="s">
        <v>502</v>
      </c>
      <c r="E2659" s="38">
        <v>95.470162283171021</v>
      </c>
      <c r="F2659" s="2" t="s">
        <v>471</v>
      </c>
      <c r="G2659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95.470162283171021</v>
      </c>
      <c r="H265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2659" s="38" t="str">
        <f t="shared" ca="1" si="492"/>
        <v>-</v>
      </c>
      <c r="K2659" s="38" t="str">
        <f t="shared" ca="1" si="493"/>
        <v>-</v>
      </c>
      <c r="L2659" s="38" t="str">
        <f t="shared" ca="1" si="494"/>
        <v>-</v>
      </c>
      <c r="M2659" s="38" t="str">
        <f t="shared" ca="1" si="495"/>
        <v>-</v>
      </c>
      <c r="N2659" s="38" t="str">
        <f t="shared" ca="1" si="496"/>
        <v>-</v>
      </c>
      <c r="O2659" s="38" t="str">
        <f t="shared" ca="1" si="497"/>
        <v>-</v>
      </c>
      <c r="P2659" s="38" t="str">
        <f t="shared" ca="1" si="498"/>
        <v>-</v>
      </c>
      <c r="Q2659" s="38">
        <f t="shared" ca="1" si="499"/>
        <v>82.45133599322935</v>
      </c>
      <c r="R2659" s="38">
        <f t="shared" ca="1" si="500"/>
        <v>95.470162283171021</v>
      </c>
      <c r="S2659" s="38" t="str">
        <f t="shared" ca="1" si="501"/>
        <v>-</v>
      </c>
      <c r="T2659" s="38" t="str">
        <f t="shared" ca="1" si="502"/>
        <v>-</v>
      </c>
      <c r="U2659" s="38" t="str">
        <f t="shared" ca="1" si="503"/>
        <v>-</v>
      </c>
      <c r="V2659" s="38"/>
      <c r="W2659" s="38"/>
    </row>
    <row r="2660" spans="1:23" x14ac:dyDescent="0.35">
      <c r="A2660" s="2" t="str">
        <f>BASE_NOTAS[[#This Row],[Sigla]]&amp;BASE_NOTAS[[#This Row],[CÓDIGO]]</f>
        <v>MSSS_TE</v>
      </c>
      <c r="B2660" s="2" t="s">
        <v>193</v>
      </c>
      <c r="C2660" s="4" t="s">
        <v>499</v>
      </c>
      <c r="D2660" s="2" t="s">
        <v>502</v>
      </c>
      <c r="E2660" s="38">
        <v>72.995588353752282</v>
      </c>
      <c r="F2660" s="2" t="s">
        <v>471</v>
      </c>
      <c r="G2660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72.995588353752282</v>
      </c>
      <c r="H266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2660" s="38" t="str">
        <f t="shared" ca="1" si="492"/>
        <v>-</v>
      </c>
      <c r="K2660" s="38" t="str">
        <f t="shared" ca="1" si="493"/>
        <v>-</v>
      </c>
      <c r="L2660" s="38" t="str">
        <f t="shared" ca="1" si="494"/>
        <v>-</v>
      </c>
      <c r="M2660" s="38" t="str">
        <f t="shared" ca="1" si="495"/>
        <v>-</v>
      </c>
      <c r="N2660" s="38" t="str">
        <f t="shared" ca="1" si="496"/>
        <v>-</v>
      </c>
      <c r="O2660" s="38" t="str">
        <f t="shared" ca="1" si="497"/>
        <v>-</v>
      </c>
      <c r="P2660" s="38" t="str">
        <f t="shared" ca="1" si="498"/>
        <v>-</v>
      </c>
      <c r="Q2660" s="38">
        <f t="shared" ca="1" si="499"/>
        <v>18.437037037037044</v>
      </c>
      <c r="R2660" s="38">
        <f t="shared" ca="1" si="500"/>
        <v>72.995588353752282</v>
      </c>
      <c r="S2660" s="38" t="str">
        <f t="shared" ca="1" si="501"/>
        <v>-</v>
      </c>
      <c r="T2660" s="38" t="str">
        <f t="shared" ca="1" si="502"/>
        <v>-</v>
      </c>
      <c r="U2660" s="38" t="str">
        <f t="shared" ca="1" si="503"/>
        <v>-</v>
      </c>
      <c r="V2660" s="38"/>
      <c r="W2660" s="38"/>
    </row>
    <row r="2661" spans="1:23" x14ac:dyDescent="0.35">
      <c r="A2661" s="2" t="str">
        <f>BASE_NOTAS[[#This Row],[Sigla]]&amp;BASE_NOTAS[[#This Row],[CÓDIGO]]</f>
        <v>MGSS_TE</v>
      </c>
      <c r="B2661" s="2" t="s">
        <v>192</v>
      </c>
      <c r="C2661" s="4" t="s">
        <v>499</v>
      </c>
      <c r="D2661" s="2" t="s">
        <v>502</v>
      </c>
      <c r="E2661" s="38">
        <v>69.714400721427836</v>
      </c>
      <c r="F2661" s="2" t="s">
        <v>471</v>
      </c>
      <c r="G2661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69.714400721427836</v>
      </c>
      <c r="H266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2661" s="38" t="str">
        <f t="shared" ca="1" si="492"/>
        <v>-</v>
      </c>
      <c r="K2661" s="38" t="str">
        <f t="shared" ca="1" si="493"/>
        <v>-</v>
      </c>
      <c r="L2661" s="38" t="str">
        <f t="shared" ca="1" si="494"/>
        <v>-</v>
      </c>
      <c r="M2661" s="38" t="str">
        <f t="shared" ca="1" si="495"/>
        <v>-</v>
      </c>
      <c r="N2661" s="38" t="str">
        <f t="shared" ca="1" si="496"/>
        <v>-</v>
      </c>
      <c r="O2661" s="38" t="str">
        <f t="shared" ca="1" si="497"/>
        <v>-</v>
      </c>
      <c r="P2661" s="38" t="str">
        <f t="shared" ca="1" si="498"/>
        <v>-</v>
      </c>
      <c r="Q2661" s="38">
        <f t="shared" ca="1" si="499"/>
        <v>9.8483440778662725</v>
      </c>
      <c r="R2661" s="38">
        <f t="shared" ca="1" si="500"/>
        <v>69.714400721427836</v>
      </c>
      <c r="S2661" s="38" t="str">
        <f t="shared" ca="1" si="501"/>
        <v>-</v>
      </c>
      <c r="T2661" s="38" t="str">
        <f t="shared" ca="1" si="502"/>
        <v>-</v>
      </c>
      <c r="U2661" s="38" t="str">
        <f t="shared" ca="1" si="503"/>
        <v>-</v>
      </c>
      <c r="V2661" s="38"/>
      <c r="W2661" s="38"/>
    </row>
    <row r="2662" spans="1:23" x14ac:dyDescent="0.35">
      <c r="A2662" s="2" t="str">
        <f>BASE_NOTAS[[#This Row],[Sigla]]&amp;BASE_NOTAS[[#This Row],[CÓDIGO]]</f>
        <v>PASS_TE</v>
      </c>
      <c r="B2662" s="2" t="s">
        <v>196</v>
      </c>
      <c r="C2662" s="4" t="s">
        <v>499</v>
      </c>
      <c r="D2662" s="2" t="s">
        <v>502</v>
      </c>
      <c r="E2662" s="38">
        <v>90.942133843726538</v>
      </c>
      <c r="F2662" s="2" t="s">
        <v>471</v>
      </c>
      <c r="G2662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90.942133843726538</v>
      </c>
      <c r="H266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2662" s="38" t="str">
        <f t="shared" ca="1" si="492"/>
        <v>-</v>
      </c>
      <c r="K2662" s="38" t="str">
        <f t="shared" ca="1" si="493"/>
        <v>-</v>
      </c>
      <c r="L2662" s="38" t="str">
        <f t="shared" ca="1" si="494"/>
        <v>-</v>
      </c>
      <c r="M2662" s="38" t="str">
        <f t="shared" ca="1" si="495"/>
        <v>-</v>
      </c>
      <c r="N2662" s="38" t="str">
        <f t="shared" ca="1" si="496"/>
        <v>-</v>
      </c>
      <c r="O2662" s="38" t="str">
        <f t="shared" ca="1" si="497"/>
        <v>-</v>
      </c>
      <c r="P2662" s="38" t="str">
        <f t="shared" ca="1" si="498"/>
        <v>-</v>
      </c>
      <c r="Q2662" s="38">
        <f t="shared" ca="1" si="499"/>
        <v>80.105866928875784</v>
      </c>
      <c r="R2662" s="38">
        <f t="shared" ca="1" si="500"/>
        <v>90.942133843726538</v>
      </c>
      <c r="S2662" s="38" t="str">
        <f t="shared" ca="1" si="501"/>
        <v>-</v>
      </c>
      <c r="T2662" s="38" t="str">
        <f t="shared" ca="1" si="502"/>
        <v>-</v>
      </c>
      <c r="U2662" s="38" t="str">
        <f t="shared" ca="1" si="503"/>
        <v>-</v>
      </c>
      <c r="V2662" s="38"/>
      <c r="W2662" s="38"/>
    </row>
    <row r="2663" spans="1:23" x14ac:dyDescent="0.35">
      <c r="A2663" s="2" t="str">
        <f>BASE_NOTAS[[#This Row],[Sigla]]&amp;BASE_NOTAS[[#This Row],[CÓDIGO]]</f>
        <v>PBSS_TE</v>
      </c>
      <c r="B2663" s="2" t="s">
        <v>197</v>
      </c>
      <c r="C2663" s="4" t="s">
        <v>499</v>
      </c>
      <c r="D2663" s="2" t="s">
        <v>502</v>
      </c>
      <c r="E2663" s="38">
        <v>85.149683559040341</v>
      </c>
      <c r="F2663" s="2" t="s">
        <v>471</v>
      </c>
      <c r="G2663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85.149683559040341</v>
      </c>
      <c r="H266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2663" s="38" t="str">
        <f t="shared" ca="1" si="492"/>
        <v>-</v>
      </c>
      <c r="K2663" s="38" t="str">
        <f t="shared" ca="1" si="493"/>
        <v>-</v>
      </c>
      <c r="L2663" s="38" t="str">
        <f t="shared" ca="1" si="494"/>
        <v>-</v>
      </c>
      <c r="M2663" s="38" t="str">
        <f t="shared" ca="1" si="495"/>
        <v>-</v>
      </c>
      <c r="N2663" s="38" t="str">
        <f t="shared" ca="1" si="496"/>
        <v>-</v>
      </c>
      <c r="O2663" s="38" t="str">
        <f t="shared" ca="1" si="497"/>
        <v>-</v>
      </c>
      <c r="P2663" s="38" t="str">
        <f t="shared" ca="1" si="498"/>
        <v>-</v>
      </c>
      <c r="Q2663" s="38">
        <f t="shared" ca="1" si="499"/>
        <v>98.633209032525372</v>
      </c>
      <c r="R2663" s="38">
        <f t="shared" ca="1" si="500"/>
        <v>85.149683559040341</v>
      </c>
      <c r="S2663" s="38" t="str">
        <f t="shared" ca="1" si="501"/>
        <v>-</v>
      </c>
      <c r="T2663" s="38" t="str">
        <f t="shared" ca="1" si="502"/>
        <v>-</v>
      </c>
      <c r="U2663" s="38" t="str">
        <f t="shared" ca="1" si="503"/>
        <v>-</v>
      </c>
      <c r="V2663" s="38"/>
      <c r="W2663" s="38"/>
    </row>
    <row r="2664" spans="1:23" x14ac:dyDescent="0.35">
      <c r="A2664" s="2" t="str">
        <f>BASE_NOTAS[[#This Row],[Sigla]]&amp;BASE_NOTAS[[#This Row],[CÓDIGO]]</f>
        <v>PRSS_TE</v>
      </c>
      <c r="B2664" s="2" t="s">
        <v>200</v>
      </c>
      <c r="C2664" s="4" t="s">
        <v>499</v>
      </c>
      <c r="D2664" s="2" t="s">
        <v>502</v>
      </c>
      <c r="E2664" s="38">
        <v>91.745246459633762</v>
      </c>
      <c r="F2664" s="2" t="s">
        <v>471</v>
      </c>
      <c r="G2664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91.745246459633762</v>
      </c>
      <c r="H266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2664" s="38" t="str">
        <f t="shared" ca="1" si="492"/>
        <v>-</v>
      </c>
      <c r="K2664" s="38" t="str">
        <f t="shared" ca="1" si="493"/>
        <v>-</v>
      </c>
      <c r="L2664" s="38" t="str">
        <f t="shared" ca="1" si="494"/>
        <v>-</v>
      </c>
      <c r="M2664" s="38" t="str">
        <f t="shared" ca="1" si="495"/>
        <v>-</v>
      </c>
      <c r="N2664" s="38" t="str">
        <f t="shared" ca="1" si="496"/>
        <v>-</v>
      </c>
      <c r="O2664" s="38" t="str">
        <f t="shared" ca="1" si="497"/>
        <v>-</v>
      </c>
      <c r="P2664" s="38" t="str">
        <f t="shared" ca="1" si="498"/>
        <v>-</v>
      </c>
      <c r="Q2664" s="38">
        <f t="shared" ca="1" si="499"/>
        <v>97.03941852363576</v>
      </c>
      <c r="R2664" s="38">
        <f t="shared" ca="1" si="500"/>
        <v>91.745246459633762</v>
      </c>
      <c r="S2664" s="38" t="str">
        <f t="shared" ca="1" si="501"/>
        <v>-</v>
      </c>
      <c r="T2664" s="38" t="str">
        <f t="shared" ca="1" si="502"/>
        <v>-</v>
      </c>
      <c r="U2664" s="38" t="str">
        <f t="shared" ca="1" si="503"/>
        <v>-</v>
      </c>
      <c r="V2664" s="38"/>
      <c r="W2664" s="38"/>
    </row>
    <row r="2665" spans="1:23" x14ac:dyDescent="0.35">
      <c r="A2665" s="2" t="str">
        <f>BASE_NOTAS[[#This Row],[Sigla]]&amp;BASE_NOTAS[[#This Row],[CÓDIGO]]</f>
        <v>PESS_TE</v>
      </c>
      <c r="B2665" s="2" t="s">
        <v>198</v>
      </c>
      <c r="C2665" s="4" t="s">
        <v>499</v>
      </c>
      <c r="D2665" s="2" t="s">
        <v>502</v>
      </c>
      <c r="E2665" s="38">
        <v>97.474798419391405</v>
      </c>
      <c r="F2665" s="2" t="s">
        <v>471</v>
      </c>
      <c r="G2665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97.474798419391405</v>
      </c>
      <c r="H266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2665" s="38" t="str">
        <f t="shared" ca="1" si="492"/>
        <v>-</v>
      </c>
      <c r="K2665" s="38" t="str">
        <f t="shared" ca="1" si="493"/>
        <v>-</v>
      </c>
      <c r="L2665" s="38" t="str">
        <f t="shared" ca="1" si="494"/>
        <v>-</v>
      </c>
      <c r="M2665" s="38" t="str">
        <f t="shared" ca="1" si="495"/>
        <v>-</v>
      </c>
      <c r="N2665" s="38" t="str">
        <f t="shared" ca="1" si="496"/>
        <v>-</v>
      </c>
      <c r="O2665" s="38" t="str">
        <f t="shared" ca="1" si="497"/>
        <v>-</v>
      </c>
      <c r="P2665" s="38" t="str">
        <f t="shared" ca="1" si="498"/>
        <v>-</v>
      </c>
      <c r="Q2665" s="38">
        <f t="shared" ca="1" si="499"/>
        <v>96.56693118251593</v>
      </c>
      <c r="R2665" s="38">
        <f t="shared" ca="1" si="500"/>
        <v>97.474798419391405</v>
      </c>
      <c r="S2665" s="38" t="str">
        <f t="shared" ca="1" si="501"/>
        <v>-</v>
      </c>
      <c r="T2665" s="38" t="str">
        <f t="shared" ca="1" si="502"/>
        <v>-</v>
      </c>
      <c r="U2665" s="38" t="str">
        <f t="shared" ca="1" si="503"/>
        <v>-</v>
      </c>
      <c r="V2665" s="38"/>
      <c r="W2665" s="38"/>
    </row>
    <row r="2666" spans="1:23" x14ac:dyDescent="0.35">
      <c r="A2666" s="2" t="str">
        <f>BASE_NOTAS[[#This Row],[Sigla]]&amp;BASE_NOTAS[[#This Row],[CÓDIGO]]</f>
        <v>PISS_TE</v>
      </c>
      <c r="B2666" s="2" t="s">
        <v>199</v>
      </c>
      <c r="C2666" s="4" t="s">
        <v>499</v>
      </c>
      <c r="D2666" s="2" t="s">
        <v>502</v>
      </c>
      <c r="E2666" s="38">
        <v>54.025965836045636</v>
      </c>
      <c r="F2666" s="2" t="s">
        <v>471</v>
      </c>
      <c r="G2666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54.025965836045636</v>
      </c>
      <c r="H2666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2666" s="38" t="str">
        <f t="shared" ca="1" si="492"/>
        <v>-</v>
      </c>
      <c r="K2666" s="38" t="str">
        <f t="shared" ca="1" si="493"/>
        <v>-</v>
      </c>
      <c r="L2666" s="38" t="str">
        <f t="shared" ca="1" si="494"/>
        <v>-</v>
      </c>
      <c r="M2666" s="38" t="str">
        <f t="shared" ca="1" si="495"/>
        <v>-</v>
      </c>
      <c r="N2666" s="38" t="str">
        <f t="shared" ca="1" si="496"/>
        <v>-</v>
      </c>
      <c r="O2666" s="38" t="str">
        <f t="shared" ca="1" si="497"/>
        <v>-</v>
      </c>
      <c r="P2666" s="38" t="str">
        <f t="shared" ca="1" si="498"/>
        <v>-</v>
      </c>
      <c r="Q2666" s="38">
        <f t="shared" ca="1" si="499"/>
        <v>0</v>
      </c>
      <c r="R2666" s="38">
        <f t="shared" ca="1" si="500"/>
        <v>54.025965836045636</v>
      </c>
      <c r="S2666" s="38" t="str">
        <f t="shared" ca="1" si="501"/>
        <v>-</v>
      </c>
      <c r="T2666" s="38" t="str">
        <f t="shared" ca="1" si="502"/>
        <v>-</v>
      </c>
      <c r="U2666" s="38" t="str">
        <f t="shared" ca="1" si="503"/>
        <v>-</v>
      </c>
      <c r="V2666" s="38"/>
      <c r="W2666" s="38"/>
    </row>
    <row r="2667" spans="1:23" x14ac:dyDescent="0.35">
      <c r="A2667" s="2" t="str">
        <f>BASE_NOTAS[[#This Row],[Sigla]]&amp;BASE_NOTAS[[#This Row],[CÓDIGO]]</f>
        <v>RJSS_TE</v>
      </c>
      <c r="B2667" s="2" t="s">
        <v>201</v>
      </c>
      <c r="C2667" s="4" t="s">
        <v>499</v>
      </c>
      <c r="D2667" s="2" t="s">
        <v>502</v>
      </c>
      <c r="E2667" s="38">
        <v>98.049994730097538</v>
      </c>
      <c r="F2667" s="2" t="s">
        <v>471</v>
      </c>
      <c r="G2667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98.049994730097538</v>
      </c>
      <c r="H2667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2667" s="38" t="str">
        <f t="shared" ca="1" si="492"/>
        <v>-</v>
      </c>
      <c r="K2667" s="38" t="str">
        <f t="shared" ca="1" si="493"/>
        <v>-</v>
      </c>
      <c r="L2667" s="38" t="str">
        <f t="shared" ca="1" si="494"/>
        <v>-</v>
      </c>
      <c r="M2667" s="38" t="str">
        <f t="shared" ca="1" si="495"/>
        <v>-</v>
      </c>
      <c r="N2667" s="38" t="str">
        <f t="shared" ca="1" si="496"/>
        <v>-</v>
      </c>
      <c r="O2667" s="38" t="str">
        <f t="shared" ca="1" si="497"/>
        <v>-</v>
      </c>
      <c r="P2667" s="38" t="str">
        <f t="shared" ca="1" si="498"/>
        <v>-</v>
      </c>
      <c r="Q2667" s="38">
        <f t="shared" ca="1" si="499"/>
        <v>97.323891292590588</v>
      </c>
      <c r="R2667" s="38">
        <f t="shared" ca="1" si="500"/>
        <v>98.049994730097538</v>
      </c>
      <c r="S2667" s="38" t="str">
        <f t="shared" ca="1" si="501"/>
        <v>-</v>
      </c>
      <c r="T2667" s="38" t="str">
        <f t="shared" ca="1" si="502"/>
        <v>-</v>
      </c>
      <c r="U2667" s="38" t="str">
        <f t="shared" ca="1" si="503"/>
        <v>-</v>
      </c>
      <c r="V2667" s="38"/>
      <c r="W2667" s="38"/>
    </row>
    <row r="2668" spans="1:23" x14ac:dyDescent="0.35">
      <c r="A2668" s="2" t="str">
        <f>BASE_NOTAS[[#This Row],[Sigla]]&amp;BASE_NOTAS[[#This Row],[CÓDIGO]]</f>
        <v>RNSS_TE</v>
      </c>
      <c r="B2668" s="2" t="s">
        <v>202</v>
      </c>
      <c r="C2668" s="4" t="s">
        <v>499</v>
      </c>
      <c r="D2668" s="2" t="s">
        <v>502</v>
      </c>
      <c r="E2668" s="38">
        <v>100</v>
      </c>
      <c r="F2668" s="2" t="s">
        <v>471</v>
      </c>
      <c r="G2668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2668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2668" s="38" t="str">
        <f t="shared" ca="1" si="492"/>
        <v>-</v>
      </c>
      <c r="K2668" s="38" t="str">
        <f t="shared" ca="1" si="493"/>
        <v>-</v>
      </c>
      <c r="L2668" s="38" t="str">
        <f t="shared" ca="1" si="494"/>
        <v>-</v>
      </c>
      <c r="M2668" s="38" t="str">
        <f t="shared" ca="1" si="495"/>
        <v>-</v>
      </c>
      <c r="N2668" s="38" t="str">
        <f t="shared" ca="1" si="496"/>
        <v>-</v>
      </c>
      <c r="O2668" s="38" t="str">
        <f t="shared" ca="1" si="497"/>
        <v>-</v>
      </c>
      <c r="P2668" s="38" t="str">
        <f t="shared" ca="1" si="498"/>
        <v>-</v>
      </c>
      <c r="Q2668" s="38">
        <f t="shared" ca="1" si="499"/>
        <v>83.822222222222223</v>
      </c>
      <c r="R2668" s="38">
        <f t="shared" ca="1" si="500"/>
        <v>100</v>
      </c>
      <c r="S2668" s="38" t="str">
        <f t="shared" ca="1" si="501"/>
        <v>-</v>
      </c>
      <c r="T2668" s="38" t="str">
        <f t="shared" ca="1" si="502"/>
        <v>-</v>
      </c>
      <c r="U2668" s="38" t="str">
        <f t="shared" ca="1" si="503"/>
        <v>-</v>
      </c>
      <c r="V2668" s="38"/>
      <c r="W2668" s="38"/>
    </row>
    <row r="2669" spans="1:23" x14ac:dyDescent="0.35">
      <c r="A2669" s="2" t="str">
        <f>BASE_NOTAS[[#This Row],[Sigla]]&amp;BASE_NOTAS[[#This Row],[CÓDIGO]]</f>
        <v>RSSS_TE</v>
      </c>
      <c r="B2669" s="2" t="s">
        <v>205</v>
      </c>
      <c r="C2669" s="4" t="s">
        <v>499</v>
      </c>
      <c r="D2669" s="2" t="s">
        <v>502</v>
      </c>
      <c r="E2669" s="38">
        <v>71.819275752645268</v>
      </c>
      <c r="F2669" s="2" t="s">
        <v>471</v>
      </c>
      <c r="G2669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71.819275752645268</v>
      </c>
      <c r="H2669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2669" s="38" t="str">
        <f t="shared" ca="1" si="492"/>
        <v>-</v>
      </c>
      <c r="K2669" s="38" t="str">
        <f t="shared" ca="1" si="493"/>
        <v>-</v>
      </c>
      <c r="L2669" s="38" t="str">
        <f t="shared" ca="1" si="494"/>
        <v>-</v>
      </c>
      <c r="M2669" s="38" t="str">
        <f t="shared" ca="1" si="495"/>
        <v>-</v>
      </c>
      <c r="N2669" s="38" t="str">
        <f t="shared" ca="1" si="496"/>
        <v>-</v>
      </c>
      <c r="O2669" s="38" t="str">
        <f t="shared" ca="1" si="497"/>
        <v>-</v>
      </c>
      <c r="P2669" s="38" t="str">
        <f t="shared" ca="1" si="498"/>
        <v>-</v>
      </c>
      <c r="Q2669" s="38">
        <f t="shared" ca="1" si="499"/>
        <v>76.005735067841655</v>
      </c>
      <c r="R2669" s="38">
        <f t="shared" ca="1" si="500"/>
        <v>71.819275752645268</v>
      </c>
      <c r="S2669" s="38" t="str">
        <f t="shared" ca="1" si="501"/>
        <v>-</v>
      </c>
      <c r="T2669" s="38" t="str">
        <f t="shared" ca="1" si="502"/>
        <v>-</v>
      </c>
      <c r="U2669" s="38" t="str">
        <f t="shared" ca="1" si="503"/>
        <v>-</v>
      </c>
      <c r="V2669" s="38"/>
      <c r="W2669" s="38"/>
    </row>
    <row r="2670" spans="1:23" x14ac:dyDescent="0.35">
      <c r="A2670" s="2" t="str">
        <f>BASE_NOTAS[[#This Row],[Sigla]]&amp;BASE_NOTAS[[#This Row],[CÓDIGO]]</f>
        <v>ROSS_TE</v>
      </c>
      <c r="B2670" s="2" t="s">
        <v>203</v>
      </c>
      <c r="C2670" s="4" t="s">
        <v>499</v>
      </c>
      <c r="D2670" s="2" t="s">
        <v>502</v>
      </c>
      <c r="E2670" s="38">
        <v>90.224877566131482</v>
      </c>
      <c r="F2670" s="2" t="s">
        <v>471</v>
      </c>
      <c r="G2670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90.224877566131482</v>
      </c>
      <c r="H2670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2670" s="38" t="str">
        <f t="shared" ca="1" si="492"/>
        <v>-</v>
      </c>
      <c r="K2670" s="38" t="str">
        <f t="shared" ca="1" si="493"/>
        <v>-</v>
      </c>
      <c r="L2670" s="38" t="str">
        <f t="shared" ca="1" si="494"/>
        <v>-</v>
      </c>
      <c r="M2670" s="38" t="str">
        <f t="shared" ca="1" si="495"/>
        <v>-</v>
      </c>
      <c r="N2670" s="38" t="str">
        <f t="shared" ca="1" si="496"/>
        <v>-</v>
      </c>
      <c r="O2670" s="38" t="str">
        <f t="shared" ca="1" si="497"/>
        <v>-</v>
      </c>
      <c r="P2670" s="38" t="str">
        <f t="shared" ca="1" si="498"/>
        <v>-</v>
      </c>
      <c r="Q2670" s="38">
        <f t="shared" ca="1" si="499"/>
        <v>68.612262124002456</v>
      </c>
      <c r="R2670" s="38">
        <f t="shared" ca="1" si="500"/>
        <v>90.224877566131482</v>
      </c>
      <c r="S2670" s="38" t="str">
        <f t="shared" ca="1" si="501"/>
        <v>-</v>
      </c>
      <c r="T2670" s="38" t="str">
        <f t="shared" ca="1" si="502"/>
        <v>-</v>
      </c>
      <c r="U2670" s="38" t="str">
        <f t="shared" ca="1" si="503"/>
        <v>-</v>
      </c>
      <c r="V2670" s="38"/>
      <c r="W2670" s="38"/>
    </row>
    <row r="2671" spans="1:23" x14ac:dyDescent="0.35">
      <c r="A2671" s="2" t="str">
        <f>BASE_NOTAS[[#This Row],[Sigla]]&amp;BASE_NOTAS[[#This Row],[CÓDIGO]]</f>
        <v>RRSS_TE</v>
      </c>
      <c r="B2671" s="2" t="s">
        <v>204</v>
      </c>
      <c r="C2671" s="4" t="s">
        <v>499</v>
      </c>
      <c r="D2671" s="2" t="s">
        <v>502</v>
      </c>
      <c r="E2671" s="38">
        <v>38.500676897814913</v>
      </c>
      <c r="F2671" s="2" t="s">
        <v>471</v>
      </c>
      <c r="G2671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38.500676897814913</v>
      </c>
      <c r="H2671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2671" s="38" t="str">
        <f t="shared" ca="1" si="492"/>
        <v>-</v>
      </c>
      <c r="K2671" s="38" t="str">
        <f t="shared" ca="1" si="493"/>
        <v>-</v>
      </c>
      <c r="L2671" s="38" t="str">
        <f t="shared" ca="1" si="494"/>
        <v>-</v>
      </c>
      <c r="M2671" s="38" t="str">
        <f t="shared" ca="1" si="495"/>
        <v>-</v>
      </c>
      <c r="N2671" s="38" t="str">
        <f t="shared" ca="1" si="496"/>
        <v>-</v>
      </c>
      <c r="O2671" s="38" t="str">
        <f t="shared" ca="1" si="497"/>
        <v>-</v>
      </c>
      <c r="P2671" s="38" t="str">
        <f t="shared" ca="1" si="498"/>
        <v>-</v>
      </c>
      <c r="Q2671" s="38">
        <f t="shared" ca="1" si="499"/>
        <v>49.90508731966591</v>
      </c>
      <c r="R2671" s="38">
        <f t="shared" ca="1" si="500"/>
        <v>38.500676897814913</v>
      </c>
      <c r="S2671" s="38" t="str">
        <f t="shared" ca="1" si="501"/>
        <v>-</v>
      </c>
      <c r="T2671" s="38" t="str">
        <f t="shared" ca="1" si="502"/>
        <v>-</v>
      </c>
      <c r="U2671" s="38" t="str">
        <f t="shared" ca="1" si="503"/>
        <v>-</v>
      </c>
      <c r="V2671" s="38"/>
      <c r="W2671" s="38"/>
    </row>
    <row r="2672" spans="1:23" x14ac:dyDescent="0.35">
      <c r="A2672" s="2" t="str">
        <f>BASE_NOTAS[[#This Row],[Sigla]]&amp;BASE_NOTAS[[#This Row],[CÓDIGO]]</f>
        <v>SCSS_TE</v>
      </c>
      <c r="B2672" s="2" t="s">
        <v>194</v>
      </c>
      <c r="C2672" s="4" t="s">
        <v>499</v>
      </c>
      <c r="D2672" s="2" t="s">
        <v>502</v>
      </c>
      <c r="E2672" s="38">
        <v>92.417529310845538</v>
      </c>
      <c r="F2672" s="2" t="s">
        <v>471</v>
      </c>
      <c r="G2672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92.417529310845538</v>
      </c>
      <c r="H2672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2672" s="38" t="str">
        <f t="shared" ca="1" si="492"/>
        <v>-</v>
      </c>
      <c r="K2672" s="38" t="str">
        <f t="shared" ca="1" si="493"/>
        <v>-</v>
      </c>
      <c r="L2672" s="38" t="str">
        <f t="shared" ca="1" si="494"/>
        <v>-</v>
      </c>
      <c r="M2672" s="38" t="str">
        <f t="shared" ca="1" si="495"/>
        <v>-</v>
      </c>
      <c r="N2672" s="38" t="str">
        <f t="shared" ca="1" si="496"/>
        <v>-</v>
      </c>
      <c r="O2672" s="38" t="str">
        <f t="shared" ca="1" si="497"/>
        <v>-</v>
      </c>
      <c r="P2672" s="38" t="str">
        <f t="shared" ca="1" si="498"/>
        <v>-</v>
      </c>
      <c r="Q2672" s="38">
        <f t="shared" ca="1" si="499"/>
        <v>85.818138017937883</v>
      </c>
      <c r="R2672" s="38">
        <f t="shared" ca="1" si="500"/>
        <v>92.417529310845538</v>
      </c>
      <c r="S2672" s="38" t="str">
        <f t="shared" ca="1" si="501"/>
        <v>-</v>
      </c>
      <c r="T2672" s="38" t="str">
        <f t="shared" ca="1" si="502"/>
        <v>-</v>
      </c>
      <c r="U2672" s="38" t="str">
        <f t="shared" ca="1" si="503"/>
        <v>-</v>
      </c>
      <c r="V2672" s="38"/>
      <c r="W2672" s="38"/>
    </row>
    <row r="2673" spans="1:23" x14ac:dyDescent="0.35">
      <c r="A2673" s="2" t="str">
        <f>BASE_NOTAS[[#This Row],[Sigla]]&amp;BASE_NOTAS[[#This Row],[CÓDIGO]]</f>
        <v>SPSS_TE</v>
      </c>
      <c r="B2673" s="2" t="s">
        <v>186</v>
      </c>
      <c r="C2673" s="4" t="s">
        <v>499</v>
      </c>
      <c r="D2673" s="2" t="s">
        <v>502</v>
      </c>
      <c r="E2673" s="38">
        <v>91.861727467072143</v>
      </c>
      <c r="F2673" s="2" t="s">
        <v>471</v>
      </c>
      <c r="G2673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91.861727467072143</v>
      </c>
      <c r="H2673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2673" s="38" t="str">
        <f t="shared" ca="1" si="492"/>
        <v>-</v>
      </c>
      <c r="K2673" s="38" t="str">
        <f t="shared" ca="1" si="493"/>
        <v>-</v>
      </c>
      <c r="L2673" s="38" t="str">
        <f t="shared" ca="1" si="494"/>
        <v>-</v>
      </c>
      <c r="M2673" s="38" t="str">
        <f t="shared" ca="1" si="495"/>
        <v>-</v>
      </c>
      <c r="N2673" s="38" t="str">
        <f t="shared" ca="1" si="496"/>
        <v>-</v>
      </c>
      <c r="O2673" s="38" t="str">
        <f t="shared" ca="1" si="497"/>
        <v>-</v>
      </c>
      <c r="P2673" s="38" t="str">
        <f t="shared" ca="1" si="498"/>
        <v>-</v>
      </c>
      <c r="Q2673" s="38">
        <f t="shared" ca="1" si="499"/>
        <v>94.472220070185102</v>
      </c>
      <c r="R2673" s="38">
        <f t="shared" ca="1" si="500"/>
        <v>91.861727467072143</v>
      </c>
      <c r="S2673" s="38" t="str">
        <f t="shared" ca="1" si="501"/>
        <v>-</v>
      </c>
      <c r="T2673" s="38" t="str">
        <f t="shared" ca="1" si="502"/>
        <v>-</v>
      </c>
      <c r="U2673" s="38" t="str">
        <f t="shared" ca="1" si="503"/>
        <v>-</v>
      </c>
      <c r="V2673" s="38"/>
      <c r="W2673" s="38"/>
    </row>
    <row r="2674" spans="1:23" x14ac:dyDescent="0.35">
      <c r="A2674" s="2" t="str">
        <f>BASE_NOTAS[[#This Row],[Sigla]]&amp;BASE_NOTAS[[#This Row],[CÓDIGO]]</f>
        <v>SESS_TE</v>
      </c>
      <c r="B2674" s="2" t="s">
        <v>206</v>
      </c>
      <c r="C2674" s="4" t="s">
        <v>499</v>
      </c>
      <c r="D2674" s="2" t="s">
        <v>502</v>
      </c>
      <c r="E2674" s="38">
        <v>100</v>
      </c>
      <c r="F2674" s="2" t="s">
        <v>471</v>
      </c>
      <c r="G2674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2674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2674" s="38" t="str">
        <f t="shared" ca="1" si="492"/>
        <v>-</v>
      </c>
      <c r="K2674" s="38" t="str">
        <f t="shared" ca="1" si="493"/>
        <v>-</v>
      </c>
      <c r="L2674" s="38" t="str">
        <f t="shared" ca="1" si="494"/>
        <v>-</v>
      </c>
      <c r="M2674" s="38" t="str">
        <f t="shared" ca="1" si="495"/>
        <v>-</v>
      </c>
      <c r="N2674" s="38" t="str">
        <f t="shared" ca="1" si="496"/>
        <v>-</v>
      </c>
      <c r="O2674" s="38" t="str">
        <f t="shared" ca="1" si="497"/>
        <v>-</v>
      </c>
      <c r="P2674" s="38" t="str">
        <f t="shared" ca="1" si="498"/>
        <v>-</v>
      </c>
      <c r="Q2674" s="38">
        <f t="shared" ca="1" si="499"/>
        <v>90.581727337615987</v>
      </c>
      <c r="R2674" s="38">
        <f t="shared" ca="1" si="500"/>
        <v>100</v>
      </c>
      <c r="S2674" s="38" t="str">
        <f t="shared" ca="1" si="501"/>
        <v>-</v>
      </c>
      <c r="T2674" s="38" t="str">
        <f t="shared" ca="1" si="502"/>
        <v>-</v>
      </c>
      <c r="U2674" s="38" t="str">
        <f t="shared" ca="1" si="503"/>
        <v>-</v>
      </c>
      <c r="V2674" s="38"/>
      <c r="W2674" s="38"/>
    </row>
    <row r="2675" spans="1:23" x14ac:dyDescent="0.35">
      <c r="A2675" s="2" t="str">
        <f>BASE_NOTAS[[#This Row],[Sigla]]&amp;BASE_NOTAS[[#This Row],[CÓDIGO]]</f>
        <v>TOSS_TE</v>
      </c>
      <c r="B2675" s="2" t="s">
        <v>185</v>
      </c>
      <c r="C2675" s="4" t="s">
        <v>499</v>
      </c>
      <c r="D2675" s="2" t="s">
        <v>502</v>
      </c>
      <c r="E2675" s="38">
        <v>75.367068946169098</v>
      </c>
      <c r="F2675" s="2" t="s">
        <v>471</v>
      </c>
      <c r="G2675" s="38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75.367068946169098</v>
      </c>
      <c r="H2675" s="4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2023</v>
      </c>
      <c r="J2675" s="38" t="str">
        <f t="shared" ca="1" si="492"/>
        <v>-</v>
      </c>
      <c r="K2675" s="38" t="str">
        <f t="shared" ca="1" si="493"/>
        <v>-</v>
      </c>
      <c r="L2675" s="38" t="str">
        <f t="shared" ca="1" si="494"/>
        <v>-</v>
      </c>
      <c r="M2675" s="38" t="str">
        <f t="shared" ca="1" si="495"/>
        <v>-</v>
      </c>
      <c r="N2675" s="38" t="str">
        <f t="shared" ca="1" si="496"/>
        <v>-</v>
      </c>
      <c r="O2675" s="38" t="str">
        <f t="shared" ca="1" si="497"/>
        <v>-</v>
      </c>
      <c r="P2675" s="38" t="str">
        <f t="shared" ca="1" si="498"/>
        <v>-</v>
      </c>
      <c r="Q2675" s="38">
        <f t="shared" ca="1" si="499"/>
        <v>91.925430544628028</v>
      </c>
      <c r="R2675" s="38">
        <f t="shared" ca="1" si="500"/>
        <v>75.367068946169098</v>
      </c>
      <c r="S2675" s="38" t="str">
        <f t="shared" ca="1" si="501"/>
        <v>-</v>
      </c>
      <c r="T2675" s="38" t="str">
        <f t="shared" ca="1" si="502"/>
        <v>-</v>
      </c>
      <c r="U2675" s="38" t="str">
        <f t="shared" ca="1" si="503"/>
        <v>-</v>
      </c>
      <c r="V2675" s="38"/>
      <c r="W2675" s="38"/>
    </row>
    <row r="2676" spans="1:23" x14ac:dyDescent="0.35">
      <c r="A2676" s="70" t="str">
        <f>BASE_NOTAS[[#This Row],[Sigla]]&amp;BASE_NOTAS[[#This Row],[CÓDIGO]]</f>
        <v>ACSP_FM</v>
      </c>
      <c r="B2676" s="70" t="s">
        <v>156</v>
      </c>
      <c r="C2676" s="71" t="s">
        <v>664</v>
      </c>
      <c r="D2676" s="70" t="s">
        <v>665</v>
      </c>
      <c r="E2676" s="38">
        <v>32.764324044825116</v>
      </c>
      <c r="F2676" s="2" t="s">
        <v>611</v>
      </c>
      <c r="G2676" s="7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0</v>
      </c>
      <c r="H2676" s="71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676" s="38" t="str">
        <f t="shared" ca="1" si="492"/>
        <v>-</v>
      </c>
      <c r="K2676" s="38" t="str">
        <f t="shared" ca="1" si="493"/>
        <v>-</v>
      </c>
      <c r="L2676" s="38" t="str">
        <f t="shared" ca="1" si="494"/>
        <v>-</v>
      </c>
      <c r="M2676" s="38" t="str">
        <f t="shared" ca="1" si="495"/>
        <v>-</v>
      </c>
      <c r="N2676" s="38" t="str">
        <f t="shared" ca="1" si="496"/>
        <v>-</v>
      </c>
      <c r="O2676" s="38" t="str">
        <f t="shared" ca="1" si="497"/>
        <v>-</v>
      </c>
      <c r="P2676" s="38" t="str">
        <f t="shared" ca="1" si="498"/>
        <v>-</v>
      </c>
      <c r="Q2676" s="38" t="str">
        <f t="shared" ca="1" si="499"/>
        <v>-</v>
      </c>
      <c r="R2676" s="38" t="str">
        <f t="shared" ca="1" si="500"/>
        <v>-</v>
      </c>
      <c r="S2676" s="38">
        <f t="shared" ca="1" si="501"/>
        <v>32.764324044825116</v>
      </c>
      <c r="T2676" s="38">
        <f t="shared" ca="1" si="502"/>
        <v>0</v>
      </c>
      <c r="U2676" s="38" t="str">
        <f t="shared" ca="1" si="503"/>
        <v>-</v>
      </c>
      <c r="V2676" s="38"/>
    </row>
    <row r="2677" spans="1:23" x14ac:dyDescent="0.35">
      <c r="A2677" s="70" t="str">
        <f>BASE_NOTAS[[#This Row],[Sigla]]&amp;BASE_NOTAS[[#This Row],[CÓDIGO]]</f>
        <v>ALSP_FM</v>
      </c>
      <c r="B2677" s="70" t="s">
        <v>157</v>
      </c>
      <c r="C2677" s="71" t="s">
        <v>664</v>
      </c>
      <c r="D2677" s="70" t="s">
        <v>665</v>
      </c>
      <c r="E2677" s="38">
        <v>58.32663692137924</v>
      </c>
      <c r="F2677" s="2" t="s">
        <v>611</v>
      </c>
      <c r="G2677" s="7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61.375119754052214</v>
      </c>
      <c r="H2677" s="71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677" s="38" t="str">
        <f t="shared" ca="1" si="492"/>
        <v>-</v>
      </c>
      <c r="K2677" s="38" t="str">
        <f t="shared" ca="1" si="493"/>
        <v>-</v>
      </c>
      <c r="L2677" s="38" t="str">
        <f t="shared" ca="1" si="494"/>
        <v>-</v>
      </c>
      <c r="M2677" s="38" t="str">
        <f t="shared" ca="1" si="495"/>
        <v>-</v>
      </c>
      <c r="N2677" s="38" t="str">
        <f t="shared" ca="1" si="496"/>
        <v>-</v>
      </c>
      <c r="O2677" s="38" t="str">
        <f t="shared" ca="1" si="497"/>
        <v>-</v>
      </c>
      <c r="P2677" s="38" t="str">
        <f t="shared" ca="1" si="498"/>
        <v>-</v>
      </c>
      <c r="Q2677" s="38" t="str">
        <f t="shared" ca="1" si="499"/>
        <v>-</v>
      </c>
      <c r="R2677" s="38" t="str">
        <f t="shared" ca="1" si="500"/>
        <v>-</v>
      </c>
      <c r="S2677" s="38">
        <f t="shared" ca="1" si="501"/>
        <v>58.32663692137924</v>
      </c>
      <c r="T2677" s="38">
        <f t="shared" ca="1" si="502"/>
        <v>61.375119754052214</v>
      </c>
      <c r="U2677" s="38" t="str">
        <f t="shared" ca="1" si="503"/>
        <v>-</v>
      </c>
      <c r="V2677" s="38"/>
    </row>
    <row r="2678" spans="1:23" x14ac:dyDescent="0.35">
      <c r="A2678" s="70" t="str">
        <f>BASE_NOTAS[[#This Row],[Sigla]]&amp;BASE_NOTAS[[#This Row],[CÓDIGO]]</f>
        <v>APSP_FM</v>
      </c>
      <c r="B2678" s="70" t="s">
        <v>184</v>
      </c>
      <c r="C2678" s="71" t="s">
        <v>664</v>
      </c>
      <c r="D2678" s="70" t="s">
        <v>665</v>
      </c>
      <c r="E2678" s="38">
        <v>100</v>
      </c>
      <c r="F2678" s="2" t="s">
        <v>611</v>
      </c>
      <c r="G2678" s="7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42.075877344994964</v>
      </c>
      <c r="H2678" s="71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678" s="38" t="str">
        <f t="shared" ca="1" si="492"/>
        <v>-</v>
      </c>
      <c r="K2678" s="38" t="str">
        <f t="shared" ca="1" si="493"/>
        <v>-</v>
      </c>
      <c r="L2678" s="38" t="str">
        <f t="shared" ca="1" si="494"/>
        <v>-</v>
      </c>
      <c r="M2678" s="38" t="str">
        <f t="shared" ca="1" si="495"/>
        <v>-</v>
      </c>
      <c r="N2678" s="38" t="str">
        <f t="shared" ca="1" si="496"/>
        <v>-</v>
      </c>
      <c r="O2678" s="38" t="str">
        <f t="shared" ca="1" si="497"/>
        <v>-</v>
      </c>
      <c r="P2678" s="38" t="str">
        <f t="shared" ca="1" si="498"/>
        <v>-</v>
      </c>
      <c r="Q2678" s="38" t="str">
        <f t="shared" ca="1" si="499"/>
        <v>-</v>
      </c>
      <c r="R2678" s="38" t="str">
        <f t="shared" ca="1" si="500"/>
        <v>-</v>
      </c>
      <c r="S2678" s="38">
        <f t="shared" ca="1" si="501"/>
        <v>100</v>
      </c>
      <c r="T2678" s="38">
        <f t="shared" ca="1" si="502"/>
        <v>42.075877344994964</v>
      </c>
      <c r="U2678" s="38" t="str">
        <f t="shared" ca="1" si="503"/>
        <v>-</v>
      </c>
      <c r="V2678" s="38"/>
    </row>
    <row r="2679" spans="1:23" x14ac:dyDescent="0.35">
      <c r="A2679" s="70" t="str">
        <f>BASE_NOTAS[[#This Row],[Sigla]]&amp;BASE_NOTAS[[#This Row],[CÓDIGO]]</f>
        <v>AMSP_FM</v>
      </c>
      <c r="B2679" s="70" t="s">
        <v>158</v>
      </c>
      <c r="C2679" s="71" t="s">
        <v>664</v>
      </c>
      <c r="D2679" s="70" t="s">
        <v>665</v>
      </c>
      <c r="E2679" s="38">
        <v>56.157973922548784</v>
      </c>
      <c r="F2679" s="2" t="s">
        <v>611</v>
      </c>
      <c r="G2679" s="7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100</v>
      </c>
      <c r="H2679" s="71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679" s="38" t="str">
        <f t="shared" ca="1" si="492"/>
        <v>-</v>
      </c>
      <c r="K2679" s="38" t="str">
        <f t="shared" ca="1" si="493"/>
        <v>-</v>
      </c>
      <c r="L2679" s="38" t="str">
        <f t="shared" ca="1" si="494"/>
        <v>-</v>
      </c>
      <c r="M2679" s="38" t="str">
        <f t="shared" ca="1" si="495"/>
        <v>-</v>
      </c>
      <c r="N2679" s="38" t="str">
        <f t="shared" ca="1" si="496"/>
        <v>-</v>
      </c>
      <c r="O2679" s="38" t="str">
        <f t="shared" ca="1" si="497"/>
        <v>-</v>
      </c>
      <c r="P2679" s="38" t="str">
        <f t="shared" ca="1" si="498"/>
        <v>-</v>
      </c>
      <c r="Q2679" s="38" t="str">
        <f t="shared" ca="1" si="499"/>
        <v>-</v>
      </c>
      <c r="R2679" s="38" t="str">
        <f t="shared" ca="1" si="500"/>
        <v>-</v>
      </c>
      <c r="S2679" s="38">
        <f t="shared" ca="1" si="501"/>
        <v>56.157973922548784</v>
      </c>
      <c r="T2679" s="38">
        <f t="shared" ca="1" si="502"/>
        <v>100</v>
      </c>
      <c r="U2679" s="38" t="str">
        <f t="shared" ca="1" si="503"/>
        <v>-</v>
      </c>
      <c r="V2679" s="38"/>
    </row>
    <row r="2680" spans="1:23" x14ac:dyDescent="0.35">
      <c r="A2680" s="70" t="str">
        <f>BASE_NOTAS[[#This Row],[Sigla]]&amp;BASE_NOTAS[[#This Row],[CÓDIGO]]</f>
        <v>BASP_FM</v>
      </c>
      <c r="B2680" s="70" t="s">
        <v>187</v>
      </c>
      <c r="C2680" s="71" t="s">
        <v>664</v>
      </c>
      <c r="D2680" s="70" t="s">
        <v>665</v>
      </c>
      <c r="E2680" s="38">
        <v>51.469314730211138</v>
      </c>
      <c r="F2680" s="2" t="s">
        <v>611</v>
      </c>
      <c r="G2680" s="7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82.040136167598973</v>
      </c>
      <c r="H2680" s="71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680" s="38" t="str">
        <f t="shared" ca="1" si="492"/>
        <v>-</v>
      </c>
      <c r="K2680" s="38" t="str">
        <f t="shared" ca="1" si="493"/>
        <v>-</v>
      </c>
      <c r="L2680" s="38" t="str">
        <f t="shared" ca="1" si="494"/>
        <v>-</v>
      </c>
      <c r="M2680" s="38" t="str">
        <f t="shared" ca="1" si="495"/>
        <v>-</v>
      </c>
      <c r="N2680" s="38" t="str">
        <f t="shared" ca="1" si="496"/>
        <v>-</v>
      </c>
      <c r="O2680" s="38" t="str">
        <f t="shared" ca="1" si="497"/>
        <v>-</v>
      </c>
      <c r="P2680" s="38" t="str">
        <f t="shared" ca="1" si="498"/>
        <v>-</v>
      </c>
      <c r="Q2680" s="38" t="str">
        <f t="shared" ca="1" si="499"/>
        <v>-</v>
      </c>
      <c r="R2680" s="38" t="str">
        <f t="shared" ca="1" si="500"/>
        <v>-</v>
      </c>
      <c r="S2680" s="38">
        <f t="shared" ca="1" si="501"/>
        <v>51.469314730211138</v>
      </c>
      <c r="T2680" s="38">
        <f t="shared" ca="1" si="502"/>
        <v>82.040136167598973</v>
      </c>
      <c r="U2680" s="38" t="str">
        <f t="shared" ca="1" si="503"/>
        <v>-</v>
      </c>
      <c r="V2680" s="38"/>
    </row>
    <row r="2681" spans="1:23" x14ac:dyDescent="0.35">
      <c r="A2681" s="70" t="str">
        <f>BASE_NOTAS[[#This Row],[Sigla]]&amp;BASE_NOTAS[[#This Row],[CÓDIGO]]</f>
        <v>CESP_FM</v>
      </c>
      <c r="B2681" s="70" t="s">
        <v>188</v>
      </c>
      <c r="C2681" s="71" t="s">
        <v>664</v>
      </c>
      <c r="D2681" s="70" t="s">
        <v>665</v>
      </c>
      <c r="E2681" s="38">
        <v>81.477409280636707</v>
      </c>
      <c r="F2681" s="2" t="s">
        <v>611</v>
      </c>
      <c r="G2681" s="7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97.539127343989492</v>
      </c>
      <c r="H2681" s="71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681" s="38" t="str">
        <f t="shared" ca="1" si="492"/>
        <v>-</v>
      </c>
      <c r="K2681" s="38" t="str">
        <f t="shared" ca="1" si="493"/>
        <v>-</v>
      </c>
      <c r="L2681" s="38" t="str">
        <f t="shared" ca="1" si="494"/>
        <v>-</v>
      </c>
      <c r="M2681" s="38" t="str">
        <f t="shared" ca="1" si="495"/>
        <v>-</v>
      </c>
      <c r="N2681" s="38" t="str">
        <f t="shared" ca="1" si="496"/>
        <v>-</v>
      </c>
      <c r="O2681" s="38" t="str">
        <f t="shared" ca="1" si="497"/>
        <v>-</v>
      </c>
      <c r="P2681" s="38" t="str">
        <f t="shared" ca="1" si="498"/>
        <v>-</v>
      </c>
      <c r="Q2681" s="38" t="str">
        <f t="shared" ca="1" si="499"/>
        <v>-</v>
      </c>
      <c r="R2681" s="38" t="str">
        <f t="shared" ca="1" si="500"/>
        <v>-</v>
      </c>
      <c r="S2681" s="38">
        <f t="shared" ca="1" si="501"/>
        <v>81.477409280636707</v>
      </c>
      <c r="T2681" s="38">
        <f t="shared" ca="1" si="502"/>
        <v>97.539127343989492</v>
      </c>
      <c r="U2681" s="38" t="str">
        <f t="shared" ca="1" si="503"/>
        <v>-</v>
      </c>
      <c r="V2681" s="38"/>
    </row>
    <row r="2682" spans="1:23" x14ac:dyDescent="0.35">
      <c r="A2682" s="70" t="str">
        <f>BASE_NOTAS[[#This Row],[Sigla]]&amp;BASE_NOTAS[[#This Row],[CÓDIGO]]</f>
        <v>DFSP_FM</v>
      </c>
      <c r="B2682" s="70" t="s">
        <v>189</v>
      </c>
      <c r="C2682" s="71" t="s">
        <v>664</v>
      </c>
      <c r="D2682" s="70" t="s">
        <v>665</v>
      </c>
      <c r="E2682" s="38">
        <v>50.356306021701322</v>
      </c>
      <c r="F2682" s="2" t="s">
        <v>611</v>
      </c>
      <c r="G2682" s="7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58.981475557707682</v>
      </c>
      <c r="H2682" s="71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682" s="38" t="str">
        <f t="shared" ca="1" si="492"/>
        <v>-</v>
      </c>
      <c r="K2682" s="38" t="str">
        <f t="shared" ca="1" si="493"/>
        <v>-</v>
      </c>
      <c r="L2682" s="38" t="str">
        <f t="shared" ca="1" si="494"/>
        <v>-</v>
      </c>
      <c r="M2682" s="38" t="str">
        <f t="shared" ca="1" si="495"/>
        <v>-</v>
      </c>
      <c r="N2682" s="38" t="str">
        <f t="shared" ca="1" si="496"/>
        <v>-</v>
      </c>
      <c r="O2682" s="38" t="str">
        <f t="shared" ca="1" si="497"/>
        <v>-</v>
      </c>
      <c r="P2682" s="38" t="str">
        <f t="shared" ca="1" si="498"/>
        <v>-</v>
      </c>
      <c r="Q2682" s="38" t="str">
        <f t="shared" ca="1" si="499"/>
        <v>-</v>
      </c>
      <c r="R2682" s="38" t="str">
        <f t="shared" ca="1" si="500"/>
        <v>-</v>
      </c>
      <c r="S2682" s="38">
        <f t="shared" ca="1" si="501"/>
        <v>50.356306021701322</v>
      </c>
      <c r="T2682" s="38">
        <f t="shared" ca="1" si="502"/>
        <v>58.981475557707682</v>
      </c>
      <c r="U2682" s="38" t="str">
        <f t="shared" ca="1" si="503"/>
        <v>-</v>
      </c>
      <c r="V2682" s="38"/>
    </row>
    <row r="2683" spans="1:23" x14ac:dyDescent="0.35">
      <c r="A2683" s="70" t="str">
        <f>BASE_NOTAS[[#This Row],[Sigla]]&amp;BASE_NOTAS[[#This Row],[CÓDIGO]]</f>
        <v>ESSP_FM</v>
      </c>
      <c r="B2683" s="70" t="s">
        <v>183</v>
      </c>
      <c r="C2683" s="71" t="s">
        <v>664</v>
      </c>
      <c r="D2683" s="70" t="s">
        <v>665</v>
      </c>
      <c r="E2683" s="38">
        <v>30.70374415512569</v>
      </c>
      <c r="F2683" s="2" t="s">
        <v>611</v>
      </c>
      <c r="G2683" s="7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67.456508278649594</v>
      </c>
      <c r="H2683" s="71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683" s="38" t="str">
        <f t="shared" ca="1" si="492"/>
        <v>-</v>
      </c>
      <c r="K2683" s="38" t="str">
        <f t="shared" ca="1" si="493"/>
        <v>-</v>
      </c>
      <c r="L2683" s="38" t="str">
        <f t="shared" ca="1" si="494"/>
        <v>-</v>
      </c>
      <c r="M2683" s="38" t="str">
        <f t="shared" ca="1" si="495"/>
        <v>-</v>
      </c>
      <c r="N2683" s="38" t="str">
        <f t="shared" ca="1" si="496"/>
        <v>-</v>
      </c>
      <c r="O2683" s="38" t="str">
        <f t="shared" ca="1" si="497"/>
        <v>-</v>
      </c>
      <c r="P2683" s="38" t="str">
        <f t="shared" ca="1" si="498"/>
        <v>-</v>
      </c>
      <c r="Q2683" s="38" t="str">
        <f t="shared" ca="1" si="499"/>
        <v>-</v>
      </c>
      <c r="R2683" s="38" t="str">
        <f t="shared" ca="1" si="500"/>
        <v>-</v>
      </c>
      <c r="S2683" s="38">
        <f t="shared" ca="1" si="501"/>
        <v>30.70374415512569</v>
      </c>
      <c r="T2683" s="38">
        <f t="shared" ca="1" si="502"/>
        <v>67.456508278649594</v>
      </c>
      <c r="U2683" s="38" t="str">
        <f t="shared" ca="1" si="503"/>
        <v>-</v>
      </c>
      <c r="V2683" s="38"/>
    </row>
    <row r="2684" spans="1:23" x14ac:dyDescent="0.35">
      <c r="A2684" s="70" t="str">
        <f>BASE_NOTAS[[#This Row],[Sigla]]&amp;BASE_NOTAS[[#This Row],[CÓDIGO]]</f>
        <v>GOSP_FM</v>
      </c>
      <c r="B2684" s="70" t="s">
        <v>190</v>
      </c>
      <c r="C2684" s="71" t="s">
        <v>664</v>
      </c>
      <c r="D2684" s="70" t="s">
        <v>665</v>
      </c>
      <c r="E2684" s="38">
        <v>48.911261711463226</v>
      </c>
      <c r="F2684" s="2" t="s">
        <v>611</v>
      </c>
      <c r="G2684" s="7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71.569834572262451</v>
      </c>
      <c r="H2684" s="71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684" s="38" t="str">
        <f t="shared" ca="1" si="492"/>
        <v>-</v>
      </c>
      <c r="K2684" s="38" t="str">
        <f t="shared" ca="1" si="493"/>
        <v>-</v>
      </c>
      <c r="L2684" s="38" t="str">
        <f t="shared" ca="1" si="494"/>
        <v>-</v>
      </c>
      <c r="M2684" s="38" t="str">
        <f t="shared" ca="1" si="495"/>
        <v>-</v>
      </c>
      <c r="N2684" s="38" t="str">
        <f t="shared" ca="1" si="496"/>
        <v>-</v>
      </c>
      <c r="O2684" s="38" t="str">
        <f t="shared" ca="1" si="497"/>
        <v>-</v>
      </c>
      <c r="P2684" s="38" t="str">
        <f t="shared" ca="1" si="498"/>
        <v>-</v>
      </c>
      <c r="Q2684" s="38" t="str">
        <f t="shared" ca="1" si="499"/>
        <v>-</v>
      </c>
      <c r="R2684" s="38" t="str">
        <f t="shared" ca="1" si="500"/>
        <v>-</v>
      </c>
      <c r="S2684" s="38">
        <f t="shared" ca="1" si="501"/>
        <v>48.911261711463226</v>
      </c>
      <c r="T2684" s="38">
        <f t="shared" ca="1" si="502"/>
        <v>71.569834572262451</v>
      </c>
      <c r="U2684" s="38" t="str">
        <f t="shared" ca="1" si="503"/>
        <v>-</v>
      </c>
      <c r="V2684" s="38"/>
    </row>
    <row r="2685" spans="1:23" x14ac:dyDescent="0.35">
      <c r="A2685" s="70" t="str">
        <f>BASE_NOTAS[[#This Row],[Sigla]]&amp;BASE_NOTAS[[#This Row],[CÓDIGO]]</f>
        <v>MASP_FM</v>
      </c>
      <c r="B2685" s="70" t="s">
        <v>191</v>
      </c>
      <c r="C2685" s="71" t="s">
        <v>664</v>
      </c>
      <c r="D2685" s="70" t="s">
        <v>665</v>
      </c>
      <c r="E2685" s="38">
        <v>26.734719640995223</v>
      </c>
      <c r="F2685" s="2" t="s">
        <v>611</v>
      </c>
      <c r="G2685" s="7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77.633260998579743</v>
      </c>
      <c r="H2685" s="71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685" s="38" t="str">
        <f t="shared" ca="1" si="492"/>
        <v>-</v>
      </c>
      <c r="K2685" s="38" t="str">
        <f t="shared" ca="1" si="493"/>
        <v>-</v>
      </c>
      <c r="L2685" s="38" t="str">
        <f t="shared" ca="1" si="494"/>
        <v>-</v>
      </c>
      <c r="M2685" s="38" t="str">
        <f t="shared" ca="1" si="495"/>
        <v>-</v>
      </c>
      <c r="N2685" s="38" t="str">
        <f t="shared" ca="1" si="496"/>
        <v>-</v>
      </c>
      <c r="O2685" s="38" t="str">
        <f t="shared" ca="1" si="497"/>
        <v>-</v>
      </c>
      <c r="P2685" s="38" t="str">
        <f t="shared" ca="1" si="498"/>
        <v>-</v>
      </c>
      <c r="Q2685" s="38" t="str">
        <f t="shared" ca="1" si="499"/>
        <v>-</v>
      </c>
      <c r="R2685" s="38" t="str">
        <f t="shared" ca="1" si="500"/>
        <v>-</v>
      </c>
      <c r="S2685" s="38">
        <f t="shared" ca="1" si="501"/>
        <v>26.734719640995223</v>
      </c>
      <c r="T2685" s="38">
        <f t="shared" ca="1" si="502"/>
        <v>77.633260998579743</v>
      </c>
      <c r="U2685" s="38" t="str">
        <f t="shared" ca="1" si="503"/>
        <v>-</v>
      </c>
      <c r="V2685" s="38"/>
    </row>
    <row r="2686" spans="1:23" x14ac:dyDescent="0.35">
      <c r="A2686" s="70" t="str">
        <f>BASE_NOTAS[[#This Row],[Sigla]]&amp;BASE_NOTAS[[#This Row],[CÓDIGO]]</f>
        <v>MTSP_FM</v>
      </c>
      <c r="B2686" s="70" t="s">
        <v>195</v>
      </c>
      <c r="C2686" s="71" t="s">
        <v>664</v>
      </c>
      <c r="D2686" s="70" t="s">
        <v>665</v>
      </c>
      <c r="E2686" s="38">
        <v>0</v>
      </c>
      <c r="F2686" s="2" t="s">
        <v>611</v>
      </c>
      <c r="G2686" s="7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19.445638197639482</v>
      </c>
      <c r="H2686" s="71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686" s="38" t="str">
        <f t="shared" ca="1" si="492"/>
        <v>-</v>
      </c>
      <c r="K2686" s="38" t="str">
        <f t="shared" ca="1" si="493"/>
        <v>-</v>
      </c>
      <c r="L2686" s="38" t="str">
        <f t="shared" ca="1" si="494"/>
        <v>-</v>
      </c>
      <c r="M2686" s="38" t="str">
        <f t="shared" ca="1" si="495"/>
        <v>-</v>
      </c>
      <c r="N2686" s="38" t="str">
        <f t="shared" ca="1" si="496"/>
        <v>-</v>
      </c>
      <c r="O2686" s="38" t="str">
        <f t="shared" ca="1" si="497"/>
        <v>-</v>
      </c>
      <c r="P2686" s="38" t="str">
        <f t="shared" ca="1" si="498"/>
        <v>-</v>
      </c>
      <c r="Q2686" s="38" t="str">
        <f t="shared" ca="1" si="499"/>
        <v>-</v>
      </c>
      <c r="R2686" s="38" t="str">
        <f t="shared" ca="1" si="500"/>
        <v>-</v>
      </c>
      <c r="S2686" s="38">
        <f t="shared" ca="1" si="501"/>
        <v>0</v>
      </c>
      <c r="T2686" s="38">
        <f t="shared" ca="1" si="502"/>
        <v>19.445638197639482</v>
      </c>
      <c r="U2686" s="38" t="str">
        <f t="shared" ca="1" si="503"/>
        <v>-</v>
      </c>
      <c r="V2686" s="38"/>
    </row>
    <row r="2687" spans="1:23" x14ac:dyDescent="0.35">
      <c r="A2687" s="70" t="str">
        <f>BASE_NOTAS[[#This Row],[Sigla]]&amp;BASE_NOTAS[[#This Row],[CÓDIGO]]</f>
        <v>MSSP_FM</v>
      </c>
      <c r="B2687" s="70" t="s">
        <v>193</v>
      </c>
      <c r="C2687" s="71" t="s">
        <v>664</v>
      </c>
      <c r="D2687" s="70" t="s">
        <v>665</v>
      </c>
      <c r="E2687" s="38">
        <v>3.9797667511042789</v>
      </c>
      <c r="F2687" s="2" t="s">
        <v>611</v>
      </c>
      <c r="G2687" s="7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23.822048464366446</v>
      </c>
      <c r="H2687" s="71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687" s="38" t="str">
        <f t="shared" ca="1" si="492"/>
        <v>-</v>
      </c>
      <c r="K2687" s="38" t="str">
        <f t="shared" ca="1" si="493"/>
        <v>-</v>
      </c>
      <c r="L2687" s="38" t="str">
        <f t="shared" ca="1" si="494"/>
        <v>-</v>
      </c>
      <c r="M2687" s="38" t="str">
        <f t="shared" ca="1" si="495"/>
        <v>-</v>
      </c>
      <c r="N2687" s="38" t="str">
        <f t="shared" ca="1" si="496"/>
        <v>-</v>
      </c>
      <c r="O2687" s="38" t="str">
        <f t="shared" ca="1" si="497"/>
        <v>-</v>
      </c>
      <c r="P2687" s="38" t="str">
        <f t="shared" ca="1" si="498"/>
        <v>-</v>
      </c>
      <c r="Q2687" s="38" t="str">
        <f t="shared" ca="1" si="499"/>
        <v>-</v>
      </c>
      <c r="R2687" s="38" t="str">
        <f t="shared" ca="1" si="500"/>
        <v>-</v>
      </c>
      <c r="S2687" s="38">
        <f t="shared" ca="1" si="501"/>
        <v>3.9797667511042789</v>
      </c>
      <c r="T2687" s="38">
        <f t="shared" ca="1" si="502"/>
        <v>23.822048464366446</v>
      </c>
      <c r="U2687" s="38" t="str">
        <f t="shared" ca="1" si="503"/>
        <v>-</v>
      </c>
      <c r="V2687" s="38"/>
    </row>
    <row r="2688" spans="1:23" x14ac:dyDescent="0.35">
      <c r="A2688" s="70" t="str">
        <f>BASE_NOTAS[[#This Row],[Sigla]]&amp;BASE_NOTAS[[#This Row],[CÓDIGO]]</f>
        <v>MGSP_FM</v>
      </c>
      <c r="B2688" s="70" t="s">
        <v>192</v>
      </c>
      <c r="C2688" s="71" t="s">
        <v>664</v>
      </c>
      <c r="D2688" s="70" t="s">
        <v>665</v>
      </c>
      <c r="E2688" s="38">
        <v>49.149776732479175</v>
      </c>
      <c r="F2688" s="2" t="s">
        <v>611</v>
      </c>
      <c r="G2688" s="7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69.167432931719105</v>
      </c>
      <c r="H2688" s="71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688" s="38" t="str">
        <f t="shared" ca="1" si="492"/>
        <v>-</v>
      </c>
      <c r="K2688" s="38" t="str">
        <f t="shared" ca="1" si="493"/>
        <v>-</v>
      </c>
      <c r="L2688" s="38" t="str">
        <f t="shared" ca="1" si="494"/>
        <v>-</v>
      </c>
      <c r="M2688" s="38" t="str">
        <f t="shared" ca="1" si="495"/>
        <v>-</v>
      </c>
      <c r="N2688" s="38" t="str">
        <f t="shared" ca="1" si="496"/>
        <v>-</v>
      </c>
      <c r="O2688" s="38" t="str">
        <f t="shared" ca="1" si="497"/>
        <v>-</v>
      </c>
      <c r="P2688" s="38" t="str">
        <f t="shared" ca="1" si="498"/>
        <v>-</v>
      </c>
      <c r="Q2688" s="38" t="str">
        <f t="shared" ca="1" si="499"/>
        <v>-</v>
      </c>
      <c r="R2688" s="38" t="str">
        <f t="shared" ca="1" si="500"/>
        <v>-</v>
      </c>
      <c r="S2688" s="38">
        <f t="shared" ca="1" si="501"/>
        <v>49.149776732479175</v>
      </c>
      <c r="T2688" s="38">
        <f t="shared" ca="1" si="502"/>
        <v>69.167432931719105</v>
      </c>
      <c r="U2688" s="38" t="str">
        <f t="shared" ca="1" si="503"/>
        <v>-</v>
      </c>
      <c r="V2688" s="38"/>
    </row>
    <row r="2689" spans="1:22" x14ac:dyDescent="0.35">
      <c r="A2689" s="70" t="str">
        <f>BASE_NOTAS[[#This Row],[Sigla]]&amp;BASE_NOTAS[[#This Row],[CÓDIGO]]</f>
        <v>PASP_FM</v>
      </c>
      <c r="B2689" s="70" t="s">
        <v>196</v>
      </c>
      <c r="C2689" s="71" t="s">
        <v>664</v>
      </c>
      <c r="D2689" s="70" t="s">
        <v>665</v>
      </c>
      <c r="E2689" s="38">
        <v>66.460771500636383</v>
      </c>
      <c r="F2689" s="2" t="s">
        <v>611</v>
      </c>
      <c r="G2689" s="7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74.716271046689911</v>
      </c>
      <c r="H2689" s="71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689" s="38" t="str">
        <f t="shared" ca="1" si="492"/>
        <v>-</v>
      </c>
      <c r="K2689" s="38" t="str">
        <f t="shared" ca="1" si="493"/>
        <v>-</v>
      </c>
      <c r="L2689" s="38" t="str">
        <f t="shared" ca="1" si="494"/>
        <v>-</v>
      </c>
      <c r="M2689" s="38" t="str">
        <f t="shared" ca="1" si="495"/>
        <v>-</v>
      </c>
      <c r="N2689" s="38" t="str">
        <f t="shared" ca="1" si="496"/>
        <v>-</v>
      </c>
      <c r="O2689" s="38" t="str">
        <f t="shared" ca="1" si="497"/>
        <v>-</v>
      </c>
      <c r="P2689" s="38" t="str">
        <f t="shared" ca="1" si="498"/>
        <v>-</v>
      </c>
      <c r="Q2689" s="38" t="str">
        <f t="shared" ca="1" si="499"/>
        <v>-</v>
      </c>
      <c r="R2689" s="38" t="str">
        <f t="shared" ca="1" si="500"/>
        <v>-</v>
      </c>
      <c r="S2689" s="38">
        <f t="shared" ca="1" si="501"/>
        <v>66.460771500636383</v>
      </c>
      <c r="T2689" s="38">
        <f t="shared" ca="1" si="502"/>
        <v>74.716271046689911</v>
      </c>
      <c r="U2689" s="38" t="str">
        <f t="shared" ca="1" si="503"/>
        <v>-</v>
      </c>
      <c r="V2689" s="38"/>
    </row>
    <row r="2690" spans="1:22" x14ac:dyDescent="0.35">
      <c r="A2690" s="70" t="str">
        <f>BASE_NOTAS[[#This Row],[Sigla]]&amp;BASE_NOTAS[[#This Row],[CÓDIGO]]</f>
        <v>PBSP_FM</v>
      </c>
      <c r="B2690" s="70" t="s">
        <v>197</v>
      </c>
      <c r="C2690" s="71" t="s">
        <v>664</v>
      </c>
      <c r="D2690" s="70" t="s">
        <v>665</v>
      </c>
      <c r="E2690" s="38">
        <v>63.57790693103162</v>
      </c>
      <c r="F2690" s="2" t="s">
        <v>611</v>
      </c>
      <c r="G2690" s="7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66.828416836082226</v>
      </c>
      <c r="H2690" s="71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690" s="38" t="str">
        <f t="shared" ca="1" si="492"/>
        <v>-</v>
      </c>
      <c r="K2690" s="38" t="str">
        <f t="shared" ca="1" si="493"/>
        <v>-</v>
      </c>
      <c r="L2690" s="38" t="str">
        <f t="shared" ca="1" si="494"/>
        <v>-</v>
      </c>
      <c r="M2690" s="38" t="str">
        <f t="shared" ca="1" si="495"/>
        <v>-</v>
      </c>
      <c r="N2690" s="38" t="str">
        <f t="shared" ca="1" si="496"/>
        <v>-</v>
      </c>
      <c r="O2690" s="38" t="str">
        <f t="shared" ca="1" si="497"/>
        <v>-</v>
      </c>
      <c r="P2690" s="38" t="str">
        <f t="shared" ca="1" si="498"/>
        <v>-</v>
      </c>
      <c r="Q2690" s="38" t="str">
        <f t="shared" ca="1" si="499"/>
        <v>-</v>
      </c>
      <c r="R2690" s="38" t="str">
        <f t="shared" ca="1" si="500"/>
        <v>-</v>
      </c>
      <c r="S2690" s="38">
        <f t="shared" ca="1" si="501"/>
        <v>63.57790693103162</v>
      </c>
      <c r="T2690" s="38">
        <f t="shared" ca="1" si="502"/>
        <v>66.828416836082226</v>
      </c>
      <c r="U2690" s="38" t="str">
        <f t="shared" ca="1" si="503"/>
        <v>-</v>
      </c>
      <c r="V2690" s="38"/>
    </row>
    <row r="2691" spans="1:22" x14ac:dyDescent="0.35">
      <c r="A2691" s="70" t="str">
        <f>BASE_NOTAS[[#This Row],[Sigla]]&amp;BASE_NOTAS[[#This Row],[CÓDIGO]]</f>
        <v>PRSP_FM</v>
      </c>
      <c r="B2691" s="70" t="s">
        <v>200</v>
      </c>
      <c r="C2691" s="71" t="s">
        <v>664</v>
      </c>
      <c r="D2691" s="70" t="s">
        <v>665</v>
      </c>
      <c r="E2691" s="38">
        <v>33.787325458979211</v>
      </c>
      <c r="F2691" s="2" t="s">
        <v>611</v>
      </c>
      <c r="G2691" s="7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77.75554011518588</v>
      </c>
      <c r="H2691" s="71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691" s="38" t="str">
        <f t="shared" ref="J2691:J2702" ca="1" si="504">INDEX(INDIRECT("[Indicadores_Consolidado_2026_07_31.xlsx]"&amp;C2691&amp;"!$V$37:$V$64"),MATCH(B2691,INDIRECT("[Indicadores_Consolidado_2026_07_31.xlsx]"&amp;C2691&amp;"!$F$37:$F$64")))</f>
        <v>-</v>
      </c>
      <c r="K2691" s="38" t="str">
        <f t="shared" ref="K2691:K2702" ca="1" si="505">INDEX(INDIRECT("[Indicadores_Consolidado_2026_07_31.xlsx]"&amp;C2691&amp;"!$W$37:$W$64"),MATCH(B2691,INDIRECT("[Indicadores_Consolidado_2026_07_31.xlsx]"&amp;C2691&amp;"!$F$37:$F$64")))</f>
        <v>-</v>
      </c>
      <c r="L2691" s="38" t="str">
        <f t="shared" ref="L2691:L2702" ca="1" si="506">INDEX(INDIRECT("[Indicadores_Consolidado_2026_07_31.xlsx]"&amp;C2691&amp;"!$X$37:$X$64"),MATCH(B2691,INDIRECT("[Indicadores_Consolidado_2026_07_31.xlsx]"&amp;C2691&amp;"!$F$37:$F$64")))</f>
        <v>-</v>
      </c>
      <c r="M2691" s="38" t="str">
        <f t="shared" ref="M2691:M2702" ca="1" si="507">INDEX(INDIRECT("[Indicadores_Consolidado_2026_07_31.xlsx]"&amp;C2691&amp;"!$Y$37:$Y$64"),MATCH(B2691,INDIRECT("[Indicadores_Consolidado_2026_07_31.xlsx]"&amp;C2691&amp;"!$F$37:$F$64")))</f>
        <v>-</v>
      </c>
      <c r="N2691" s="38" t="str">
        <f t="shared" ref="N2691:N2702" ca="1" si="508">INDEX(INDIRECT("[Indicadores_Consolidado_2026_07_31.xlsx]"&amp;C2691&amp;"!$Z$37:$Z$64"),MATCH(B2691,INDIRECT("[Indicadores_Consolidado_2026_07_31.xlsx]"&amp;C2691&amp;"!$F$37:$F$64")))</f>
        <v>-</v>
      </c>
      <c r="O2691" s="38" t="str">
        <f t="shared" ref="O2691:O2702" ca="1" si="509">INDEX(INDIRECT("[Indicadores_Consolidado_2026_07_31.xlsx]"&amp;C2691&amp;"!$AA$37:$AA$64"),MATCH(B2691,INDIRECT("[Indicadores_Consolidado_2026_07_31.xlsx]"&amp;C2691&amp;"!$F$37:$F$64")))</f>
        <v>-</v>
      </c>
      <c r="P2691" s="38" t="str">
        <f t="shared" ref="P2691:P2702" ca="1" si="510">INDEX(INDIRECT("[Indicadores_Consolidado_2026_07_31.xlsx]"&amp;C2691&amp;"!$AB$37:$AB$64"),MATCH(B2691,INDIRECT("[Indicadores_Consolidado_2026_07_31.xlsx]"&amp;C2691&amp;"!$F$37:$F$64")))</f>
        <v>-</v>
      </c>
      <c r="Q2691" s="38" t="str">
        <f t="shared" ref="Q2691:Q2702" ca="1" si="511">INDEX(INDIRECT("[Indicadores_Consolidado_2026_07_31.xlsx]"&amp;C2691&amp;"!$AC$37:$AC$64"),MATCH(B2691,INDIRECT("[Indicadores_Consolidado_2026_07_31.xlsx]"&amp;C2691&amp;"!$F$37:$F$64")))</f>
        <v>-</v>
      </c>
      <c r="R2691" s="38" t="str">
        <f t="shared" ref="R2691:R2702" ca="1" si="512">INDEX(INDIRECT("[Indicadores_Consolidado_2026_07_31.xlsx]"&amp;C2691&amp;"!$AD$37:$AD$64"),MATCH(B2691,INDIRECT("[Indicadores_Consolidado_2026_07_31.xlsx]"&amp;C2691&amp;"!$F$37:$F$64")))</f>
        <v>-</v>
      </c>
      <c r="S2691" s="38">
        <f t="shared" ref="S2691:U2702" ca="1" si="513">INDEX(INDIRECT("[Indicadores_Consolidado_2026_07_31.xlsx]"&amp;C2691&amp;"!$AE$37:$AE$64"),MATCH(B2691,INDIRECT("[Indicadores_Consolidado_2026_07_31.xlsx]"&amp;C2691&amp;"!$F$37:$F$64")))</f>
        <v>33.787325458979211</v>
      </c>
      <c r="T2691" s="38">
        <f t="shared" ref="T2691:T2702" ca="1" si="514">INDEX(INDIRECT("[Indicadores_Consolidado_2026_07_31.xlsx]"&amp;C2691&amp;"!$AF$37:$AF$64"),MATCH(B2691,INDIRECT("[Indicadores_Consolidado_2026_07_31.xlsx]"&amp;C2691&amp;"!$F$37:$F$64")))</f>
        <v>77.75554011518588</v>
      </c>
      <c r="U2691" s="38" t="str">
        <f t="shared" ref="U2691:U2702" ca="1" si="515">INDEX(INDIRECT("[Indicadores_Consolidado_2026_07_31.xlsx]"&amp;C2691&amp;"!$AG$37:$AG$64"),MATCH(B2691,INDIRECT("[Indicadores_Consolidado_2026_07_31.xlsx]"&amp;C2691&amp;"!$F$37:$F$64")))</f>
        <v>-</v>
      </c>
      <c r="V2691" s="38"/>
    </row>
    <row r="2692" spans="1:22" x14ac:dyDescent="0.35">
      <c r="A2692" s="70" t="str">
        <f>BASE_NOTAS[[#This Row],[Sigla]]&amp;BASE_NOTAS[[#This Row],[CÓDIGO]]</f>
        <v>PESP_FM</v>
      </c>
      <c r="B2692" s="70" t="s">
        <v>198</v>
      </c>
      <c r="C2692" s="71" t="s">
        <v>664</v>
      </c>
      <c r="D2692" s="70" t="s">
        <v>665</v>
      </c>
      <c r="E2692" s="38">
        <v>46.437403994459437</v>
      </c>
      <c r="F2692" s="2" t="s">
        <v>611</v>
      </c>
      <c r="G2692" s="7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62.581426777846985</v>
      </c>
      <c r="H2692" s="71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692" s="38" t="str">
        <f t="shared" ca="1" si="504"/>
        <v>-</v>
      </c>
      <c r="K2692" s="38" t="str">
        <f t="shared" ca="1" si="505"/>
        <v>-</v>
      </c>
      <c r="L2692" s="38" t="str">
        <f t="shared" ca="1" si="506"/>
        <v>-</v>
      </c>
      <c r="M2692" s="38" t="str">
        <f t="shared" ca="1" si="507"/>
        <v>-</v>
      </c>
      <c r="N2692" s="38" t="str">
        <f t="shared" ca="1" si="508"/>
        <v>-</v>
      </c>
      <c r="O2692" s="38" t="str">
        <f t="shared" ca="1" si="509"/>
        <v>-</v>
      </c>
      <c r="P2692" s="38" t="str">
        <f t="shared" ca="1" si="510"/>
        <v>-</v>
      </c>
      <c r="Q2692" s="38" t="str">
        <f t="shared" ca="1" si="511"/>
        <v>-</v>
      </c>
      <c r="R2692" s="38" t="str">
        <f t="shared" ca="1" si="512"/>
        <v>-</v>
      </c>
      <c r="S2692" s="38">
        <f t="shared" ca="1" si="513"/>
        <v>46.437403994459437</v>
      </c>
      <c r="T2692" s="38">
        <f t="shared" ca="1" si="514"/>
        <v>62.581426777846985</v>
      </c>
      <c r="U2692" s="38" t="str">
        <f t="shared" ca="1" si="515"/>
        <v>-</v>
      </c>
      <c r="V2692" s="38"/>
    </row>
    <row r="2693" spans="1:22" x14ac:dyDescent="0.35">
      <c r="A2693" s="70" t="str">
        <f>BASE_NOTAS[[#This Row],[Sigla]]&amp;BASE_NOTAS[[#This Row],[CÓDIGO]]</f>
        <v>PISP_FM</v>
      </c>
      <c r="B2693" s="70" t="s">
        <v>199</v>
      </c>
      <c r="C2693" s="71" t="s">
        <v>664</v>
      </c>
      <c r="D2693" s="70" t="s">
        <v>665</v>
      </c>
      <c r="E2693" s="38">
        <v>7.5376552830752246</v>
      </c>
      <c r="F2693" s="2" t="s">
        <v>611</v>
      </c>
      <c r="G2693" s="7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46.181308772204254</v>
      </c>
      <c r="H2693" s="71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693" s="38" t="str">
        <f t="shared" ca="1" si="504"/>
        <v>-</v>
      </c>
      <c r="K2693" s="38" t="str">
        <f t="shared" ca="1" si="505"/>
        <v>-</v>
      </c>
      <c r="L2693" s="38" t="str">
        <f t="shared" ca="1" si="506"/>
        <v>-</v>
      </c>
      <c r="M2693" s="38" t="str">
        <f t="shared" ca="1" si="507"/>
        <v>-</v>
      </c>
      <c r="N2693" s="38" t="str">
        <f t="shared" ca="1" si="508"/>
        <v>-</v>
      </c>
      <c r="O2693" s="38" t="str">
        <f t="shared" ca="1" si="509"/>
        <v>-</v>
      </c>
      <c r="P2693" s="38" t="str">
        <f t="shared" ca="1" si="510"/>
        <v>-</v>
      </c>
      <c r="Q2693" s="38" t="str">
        <f t="shared" ca="1" si="511"/>
        <v>-</v>
      </c>
      <c r="R2693" s="38" t="str">
        <f t="shared" ca="1" si="512"/>
        <v>-</v>
      </c>
      <c r="S2693" s="38">
        <f t="shared" ca="1" si="513"/>
        <v>7.5376552830752246</v>
      </c>
      <c r="T2693" s="38">
        <f t="shared" ca="1" si="514"/>
        <v>46.181308772204254</v>
      </c>
      <c r="U2693" s="38" t="str">
        <f t="shared" ca="1" si="515"/>
        <v>-</v>
      </c>
      <c r="V2693" s="38"/>
    </row>
    <row r="2694" spans="1:22" x14ac:dyDescent="0.35">
      <c r="A2694" s="70" t="str">
        <f>BASE_NOTAS[[#This Row],[Sigla]]&amp;BASE_NOTAS[[#This Row],[CÓDIGO]]</f>
        <v>RJSP_FM</v>
      </c>
      <c r="B2694" s="70" t="s">
        <v>201</v>
      </c>
      <c r="C2694" s="71" t="s">
        <v>664</v>
      </c>
      <c r="D2694" s="70" t="s">
        <v>665</v>
      </c>
      <c r="E2694" s="38">
        <v>65.181264284948867</v>
      </c>
      <c r="F2694" s="2" t="s">
        <v>611</v>
      </c>
      <c r="G2694" s="7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89.707445663724485</v>
      </c>
      <c r="H2694" s="71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694" s="38" t="str">
        <f t="shared" ca="1" si="504"/>
        <v>-</v>
      </c>
      <c r="K2694" s="38" t="str">
        <f t="shared" ca="1" si="505"/>
        <v>-</v>
      </c>
      <c r="L2694" s="38" t="str">
        <f t="shared" ca="1" si="506"/>
        <v>-</v>
      </c>
      <c r="M2694" s="38" t="str">
        <f t="shared" ca="1" si="507"/>
        <v>-</v>
      </c>
      <c r="N2694" s="38" t="str">
        <f t="shared" ca="1" si="508"/>
        <v>-</v>
      </c>
      <c r="O2694" s="38" t="str">
        <f t="shared" ca="1" si="509"/>
        <v>-</v>
      </c>
      <c r="P2694" s="38" t="str">
        <f t="shared" ca="1" si="510"/>
        <v>-</v>
      </c>
      <c r="Q2694" s="38" t="str">
        <f t="shared" ca="1" si="511"/>
        <v>-</v>
      </c>
      <c r="R2694" s="38" t="str">
        <f t="shared" ca="1" si="512"/>
        <v>-</v>
      </c>
      <c r="S2694" s="38">
        <f t="shared" ca="1" si="513"/>
        <v>65.181264284948867</v>
      </c>
      <c r="T2694" s="38">
        <f t="shared" ca="1" si="514"/>
        <v>89.707445663724485</v>
      </c>
      <c r="U2694" s="38" t="str">
        <f t="shared" ca="1" si="515"/>
        <v>-</v>
      </c>
      <c r="V2694" s="38"/>
    </row>
    <row r="2695" spans="1:22" x14ac:dyDescent="0.35">
      <c r="A2695" s="70" t="str">
        <f>BASE_NOTAS[[#This Row],[Sigla]]&amp;BASE_NOTAS[[#This Row],[CÓDIGO]]</f>
        <v>RNSP_FM</v>
      </c>
      <c r="B2695" s="70" t="s">
        <v>202</v>
      </c>
      <c r="C2695" s="71" t="s">
        <v>664</v>
      </c>
      <c r="D2695" s="70" t="s">
        <v>665</v>
      </c>
      <c r="E2695" s="38">
        <v>70.749334149545575</v>
      </c>
      <c r="F2695" s="2" t="s">
        <v>611</v>
      </c>
      <c r="G2695" s="7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93.717546101120789</v>
      </c>
      <c r="H2695" s="71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695" s="38" t="str">
        <f t="shared" ca="1" si="504"/>
        <v>-</v>
      </c>
      <c r="K2695" s="38" t="str">
        <f t="shared" ca="1" si="505"/>
        <v>-</v>
      </c>
      <c r="L2695" s="38" t="str">
        <f t="shared" ca="1" si="506"/>
        <v>-</v>
      </c>
      <c r="M2695" s="38" t="str">
        <f t="shared" ca="1" si="507"/>
        <v>-</v>
      </c>
      <c r="N2695" s="38" t="str">
        <f t="shared" ca="1" si="508"/>
        <v>-</v>
      </c>
      <c r="O2695" s="38" t="str">
        <f t="shared" ca="1" si="509"/>
        <v>-</v>
      </c>
      <c r="P2695" s="38" t="str">
        <f t="shared" ca="1" si="510"/>
        <v>-</v>
      </c>
      <c r="Q2695" s="38" t="str">
        <f t="shared" ca="1" si="511"/>
        <v>-</v>
      </c>
      <c r="R2695" s="38" t="str">
        <f t="shared" ca="1" si="512"/>
        <v>-</v>
      </c>
      <c r="S2695" s="38">
        <f t="shared" ca="1" si="513"/>
        <v>70.749334149545575</v>
      </c>
      <c r="T2695" s="38">
        <f t="shared" ca="1" si="514"/>
        <v>93.717546101120789</v>
      </c>
      <c r="U2695" s="38" t="str">
        <f t="shared" ca="1" si="515"/>
        <v>-</v>
      </c>
      <c r="V2695" s="38"/>
    </row>
    <row r="2696" spans="1:22" x14ac:dyDescent="0.35">
      <c r="A2696" s="70" t="str">
        <f>BASE_NOTAS[[#This Row],[Sigla]]&amp;BASE_NOTAS[[#This Row],[CÓDIGO]]</f>
        <v>RSSP_FM</v>
      </c>
      <c r="B2696" s="70" t="s">
        <v>205</v>
      </c>
      <c r="C2696" s="71" t="s">
        <v>664</v>
      </c>
      <c r="D2696" s="70" t="s">
        <v>665</v>
      </c>
      <c r="E2696" s="38">
        <v>62.050754937481862</v>
      </c>
      <c r="F2696" s="2" t="s">
        <v>611</v>
      </c>
      <c r="G2696" s="7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79.822923056115954</v>
      </c>
      <c r="H2696" s="71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696" s="38" t="str">
        <f t="shared" ca="1" si="504"/>
        <v>-</v>
      </c>
      <c r="K2696" s="38" t="str">
        <f t="shared" ca="1" si="505"/>
        <v>-</v>
      </c>
      <c r="L2696" s="38" t="str">
        <f t="shared" ca="1" si="506"/>
        <v>-</v>
      </c>
      <c r="M2696" s="38" t="str">
        <f t="shared" ca="1" si="507"/>
        <v>-</v>
      </c>
      <c r="N2696" s="38" t="str">
        <f t="shared" ca="1" si="508"/>
        <v>-</v>
      </c>
      <c r="O2696" s="38" t="str">
        <f t="shared" ca="1" si="509"/>
        <v>-</v>
      </c>
      <c r="P2696" s="38" t="str">
        <f t="shared" ca="1" si="510"/>
        <v>-</v>
      </c>
      <c r="Q2696" s="38" t="str">
        <f t="shared" ca="1" si="511"/>
        <v>-</v>
      </c>
      <c r="R2696" s="38" t="str">
        <f t="shared" ca="1" si="512"/>
        <v>-</v>
      </c>
      <c r="S2696" s="38">
        <f t="shared" ca="1" si="513"/>
        <v>62.050754937481862</v>
      </c>
      <c r="T2696" s="38">
        <f t="shared" ca="1" si="514"/>
        <v>79.822923056115954</v>
      </c>
      <c r="U2696" s="38" t="str">
        <f t="shared" ca="1" si="515"/>
        <v>-</v>
      </c>
      <c r="V2696" s="38"/>
    </row>
    <row r="2697" spans="1:22" x14ac:dyDescent="0.35">
      <c r="A2697" s="70" t="str">
        <f>BASE_NOTAS[[#This Row],[Sigla]]&amp;BASE_NOTAS[[#This Row],[CÓDIGO]]</f>
        <v>ROSP_FM</v>
      </c>
      <c r="B2697" s="70" t="s">
        <v>203</v>
      </c>
      <c r="C2697" s="71" t="s">
        <v>664</v>
      </c>
      <c r="D2697" s="70" t="s">
        <v>665</v>
      </c>
      <c r="E2697" s="38">
        <v>49.281147495274894</v>
      </c>
      <c r="F2697" s="2" t="s">
        <v>611</v>
      </c>
      <c r="G2697" s="7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13.732366438583057</v>
      </c>
      <c r="H2697" s="71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697" s="38" t="str">
        <f t="shared" ca="1" si="504"/>
        <v>-</v>
      </c>
      <c r="K2697" s="38" t="str">
        <f t="shared" ca="1" si="505"/>
        <v>-</v>
      </c>
      <c r="L2697" s="38" t="str">
        <f t="shared" ca="1" si="506"/>
        <v>-</v>
      </c>
      <c r="M2697" s="38" t="str">
        <f t="shared" ca="1" si="507"/>
        <v>-</v>
      </c>
      <c r="N2697" s="38" t="str">
        <f t="shared" ca="1" si="508"/>
        <v>-</v>
      </c>
      <c r="O2697" s="38" t="str">
        <f t="shared" ca="1" si="509"/>
        <v>-</v>
      </c>
      <c r="P2697" s="38" t="str">
        <f t="shared" ca="1" si="510"/>
        <v>-</v>
      </c>
      <c r="Q2697" s="38" t="str">
        <f t="shared" ca="1" si="511"/>
        <v>-</v>
      </c>
      <c r="R2697" s="38" t="str">
        <f t="shared" ca="1" si="512"/>
        <v>-</v>
      </c>
      <c r="S2697" s="38">
        <f t="shared" ca="1" si="513"/>
        <v>49.281147495274894</v>
      </c>
      <c r="T2697" s="38">
        <f t="shared" ca="1" si="514"/>
        <v>13.732366438583057</v>
      </c>
      <c r="U2697" s="38" t="str">
        <f t="shared" ca="1" si="515"/>
        <v>-</v>
      </c>
      <c r="V2697" s="38"/>
    </row>
    <row r="2698" spans="1:22" x14ac:dyDescent="0.35">
      <c r="A2698" s="70" t="str">
        <f>BASE_NOTAS[[#This Row],[Sigla]]&amp;BASE_NOTAS[[#This Row],[CÓDIGO]]</f>
        <v>RRSP_FM</v>
      </c>
      <c r="B2698" s="70" t="s">
        <v>204</v>
      </c>
      <c r="C2698" s="71" t="s">
        <v>664</v>
      </c>
      <c r="D2698" s="70" t="s">
        <v>665</v>
      </c>
      <c r="E2698" s="38">
        <v>24.615989865712635</v>
      </c>
      <c r="F2698" s="2" t="s">
        <v>611</v>
      </c>
      <c r="G2698" s="7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67.949102416646156</v>
      </c>
      <c r="H2698" s="71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698" s="38" t="str">
        <f t="shared" ca="1" si="504"/>
        <v>-</v>
      </c>
      <c r="K2698" s="38" t="str">
        <f t="shared" ca="1" si="505"/>
        <v>-</v>
      </c>
      <c r="L2698" s="38" t="str">
        <f t="shared" ca="1" si="506"/>
        <v>-</v>
      </c>
      <c r="M2698" s="38" t="str">
        <f t="shared" ca="1" si="507"/>
        <v>-</v>
      </c>
      <c r="N2698" s="38" t="str">
        <f t="shared" ca="1" si="508"/>
        <v>-</v>
      </c>
      <c r="O2698" s="38" t="str">
        <f t="shared" ca="1" si="509"/>
        <v>-</v>
      </c>
      <c r="P2698" s="38" t="str">
        <f t="shared" ca="1" si="510"/>
        <v>-</v>
      </c>
      <c r="Q2698" s="38" t="str">
        <f t="shared" ca="1" si="511"/>
        <v>-</v>
      </c>
      <c r="R2698" s="38" t="str">
        <f t="shared" ca="1" si="512"/>
        <v>-</v>
      </c>
      <c r="S2698" s="38">
        <f t="shared" ca="1" si="513"/>
        <v>24.615989865712635</v>
      </c>
      <c r="T2698" s="38">
        <f t="shared" ca="1" si="514"/>
        <v>67.949102416646156</v>
      </c>
      <c r="U2698" s="38" t="str">
        <f t="shared" ca="1" si="515"/>
        <v>-</v>
      </c>
      <c r="V2698" s="38"/>
    </row>
    <row r="2699" spans="1:22" x14ac:dyDescent="0.35">
      <c r="A2699" s="70" t="str">
        <f>BASE_NOTAS[[#This Row],[Sigla]]&amp;BASE_NOTAS[[#This Row],[CÓDIGO]]</f>
        <v>SCSP_FM</v>
      </c>
      <c r="B2699" s="70" t="s">
        <v>194</v>
      </c>
      <c r="C2699" s="71" t="s">
        <v>664</v>
      </c>
      <c r="D2699" s="70" t="s">
        <v>665</v>
      </c>
      <c r="E2699" s="38">
        <v>61.717664996977334</v>
      </c>
      <c r="F2699" s="2" t="s">
        <v>611</v>
      </c>
      <c r="G2699" s="7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84.394878731744711</v>
      </c>
      <c r="H2699" s="71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699" s="38" t="str">
        <f t="shared" ca="1" si="504"/>
        <v>-</v>
      </c>
      <c r="K2699" s="38" t="str">
        <f t="shared" ca="1" si="505"/>
        <v>-</v>
      </c>
      <c r="L2699" s="38" t="str">
        <f t="shared" ca="1" si="506"/>
        <v>-</v>
      </c>
      <c r="M2699" s="38" t="str">
        <f t="shared" ca="1" si="507"/>
        <v>-</v>
      </c>
      <c r="N2699" s="38" t="str">
        <f t="shared" ca="1" si="508"/>
        <v>-</v>
      </c>
      <c r="O2699" s="38" t="str">
        <f t="shared" ca="1" si="509"/>
        <v>-</v>
      </c>
      <c r="P2699" s="38" t="str">
        <f t="shared" ca="1" si="510"/>
        <v>-</v>
      </c>
      <c r="Q2699" s="38" t="str">
        <f t="shared" ca="1" si="511"/>
        <v>-</v>
      </c>
      <c r="R2699" s="38" t="str">
        <f t="shared" ca="1" si="512"/>
        <v>-</v>
      </c>
      <c r="S2699" s="38">
        <f t="shared" ca="1" si="513"/>
        <v>61.717664996977334</v>
      </c>
      <c r="T2699" s="38">
        <f t="shared" ca="1" si="514"/>
        <v>84.394878731744711</v>
      </c>
      <c r="U2699" s="38" t="str">
        <f t="shared" ca="1" si="515"/>
        <v>-</v>
      </c>
      <c r="V2699" s="38"/>
    </row>
    <row r="2700" spans="1:22" x14ac:dyDescent="0.35">
      <c r="A2700" s="70" t="str">
        <f>BASE_NOTAS[[#This Row],[Sigla]]&amp;BASE_NOTAS[[#This Row],[CÓDIGO]]</f>
        <v>SPSP_FM</v>
      </c>
      <c r="B2700" s="70" t="s">
        <v>186</v>
      </c>
      <c r="C2700" s="71" t="s">
        <v>664</v>
      </c>
      <c r="D2700" s="70" t="s">
        <v>665</v>
      </c>
      <c r="E2700" s="38">
        <v>71.143578556961984</v>
      </c>
      <c r="F2700" s="2" t="s">
        <v>611</v>
      </c>
      <c r="G2700" s="7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90.874060105844876</v>
      </c>
      <c r="H2700" s="71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700" s="38" t="str">
        <f t="shared" ca="1" si="504"/>
        <v>-</v>
      </c>
      <c r="K2700" s="38" t="str">
        <f t="shared" ca="1" si="505"/>
        <v>-</v>
      </c>
      <c r="L2700" s="38" t="str">
        <f t="shared" ca="1" si="506"/>
        <v>-</v>
      </c>
      <c r="M2700" s="38" t="str">
        <f t="shared" ca="1" si="507"/>
        <v>-</v>
      </c>
      <c r="N2700" s="38" t="str">
        <f t="shared" ca="1" si="508"/>
        <v>-</v>
      </c>
      <c r="O2700" s="38" t="str">
        <f t="shared" ca="1" si="509"/>
        <v>-</v>
      </c>
      <c r="P2700" s="38" t="str">
        <f t="shared" ca="1" si="510"/>
        <v>-</v>
      </c>
      <c r="Q2700" s="38" t="str">
        <f t="shared" ca="1" si="511"/>
        <v>-</v>
      </c>
      <c r="R2700" s="38" t="str">
        <f t="shared" ca="1" si="512"/>
        <v>-</v>
      </c>
      <c r="S2700" s="38">
        <f t="shared" ca="1" si="513"/>
        <v>71.143578556961984</v>
      </c>
      <c r="T2700" s="38">
        <f t="shared" ca="1" si="514"/>
        <v>90.874060105844876</v>
      </c>
      <c r="U2700" s="38" t="str">
        <f t="shared" ca="1" si="515"/>
        <v>-</v>
      </c>
      <c r="V2700" s="38"/>
    </row>
    <row r="2701" spans="1:22" x14ac:dyDescent="0.35">
      <c r="A2701" s="70" t="str">
        <f>BASE_NOTAS[[#This Row],[Sigla]]&amp;BASE_NOTAS[[#This Row],[CÓDIGO]]</f>
        <v>SESP_FM</v>
      </c>
      <c r="B2701" s="70" t="s">
        <v>206</v>
      </c>
      <c r="C2701" s="71" t="s">
        <v>664</v>
      </c>
      <c r="D2701" s="70" t="s">
        <v>665</v>
      </c>
      <c r="E2701" s="38">
        <v>82.586104867440497</v>
      </c>
      <c r="F2701" s="2" t="s">
        <v>611</v>
      </c>
      <c r="G2701" s="7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85.466546724919056</v>
      </c>
      <c r="H2701" s="71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701" s="38" t="str">
        <f t="shared" ca="1" si="504"/>
        <v>-</v>
      </c>
      <c r="K2701" s="38" t="str">
        <f t="shared" ca="1" si="505"/>
        <v>-</v>
      </c>
      <c r="L2701" s="38" t="str">
        <f t="shared" ca="1" si="506"/>
        <v>-</v>
      </c>
      <c r="M2701" s="38" t="str">
        <f t="shared" ca="1" si="507"/>
        <v>-</v>
      </c>
      <c r="N2701" s="38" t="str">
        <f t="shared" ca="1" si="508"/>
        <v>-</v>
      </c>
      <c r="O2701" s="38" t="str">
        <f t="shared" ca="1" si="509"/>
        <v>-</v>
      </c>
      <c r="P2701" s="38" t="str">
        <f t="shared" ca="1" si="510"/>
        <v>-</v>
      </c>
      <c r="Q2701" s="38" t="str">
        <f t="shared" ca="1" si="511"/>
        <v>-</v>
      </c>
      <c r="R2701" s="38" t="str">
        <f t="shared" ca="1" si="512"/>
        <v>-</v>
      </c>
      <c r="S2701" s="38">
        <f t="shared" ca="1" si="513"/>
        <v>82.586104867440497</v>
      </c>
      <c r="T2701" s="38">
        <f t="shared" ca="1" si="514"/>
        <v>85.466546724919056</v>
      </c>
      <c r="U2701" s="38" t="str">
        <f t="shared" ca="1" si="515"/>
        <v>-</v>
      </c>
      <c r="V2701" s="38"/>
    </row>
    <row r="2702" spans="1:22" x14ac:dyDescent="0.35">
      <c r="A2702" s="70" t="str">
        <f>BASE_NOTAS[[#This Row],[Sigla]]&amp;BASE_NOTAS[[#This Row],[CÓDIGO]]</f>
        <v>TOSP_FM</v>
      </c>
      <c r="B2702" s="70" t="s">
        <v>185</v>
      </c>
      <c r="C2702" s="71" t="s">
        <v>664</v>
      </c>
      <c r="D2702" s="70" t="s">
        <v>665</v>
      </c>
      <c r="E2702" s="38">
        <v>41.071519044249506</v>
      </c>
      <c r="F2702" s="2" t="s">
        <v>611</v>
      </c>
      <c r="G2702" s="72">
        <f ca="1">IF(DADOS_CLP[[#This Row],[2026]]&lt;&gt;"-",DADOS_CLP[[#This Row],[2026]],IF(DADOS_CLP[[#This Row],[2025]]&lt;&gt;"-",DADOS_CLP[[#This Row],[2025]],IF(DADOS_CLP[[#This Row],[2024]]&lt;&gt;"-",DADOS_CLP[[#This Row],[2024]],IF(DADOS_CLP[[#This Row],[2023]]&lt;&gt;"-",DADOS_CLP[[#This Row],[2023]],IF(DADOS_CLP[[#This Row],[2022]]&lt;&gt;"-",DADOS_CLP[[#This Row],[2022]],IF(DADOS_CLP[[#This Row],[2021]]&lt;&gt;"-",DADOS_CLP[[#This Row],[2021]],IF(DADOS_CLP[[#This Row],[2020]]&lt;&gt;"-",DADOS_CLP[[#This Row],[2020]],IF(DADOS_CLP[[#This Row],[2019]]&lt;&gt;"-",DADOS_CLP[[#This Row],[2019]],IF(DADOS_CLP[[#This Row],[2018]]&lt;&gt;"-",DADOS_CLP[[#This Row],[2018]],IF(DADOS_CLP[[#This Row],[2017]]&lt;&gt;"-",DADOS_CLP[[#This Row],[2017]],IF(DADOS_CLP[[#This Row],[2016]]&lt;&gt;"-",DADOS_CLP[[#This Row],[2016]],IF(DADOS_CLP[[#This Row],[2015]]&lt;&gt;"-",DADOS_CLP[[#This Row],[2015]],"SEM NOTA"))))))))))))</f>
        <v>28.559377775676992</v>
      </c>
      <c r="H2702" s="71" t="str">
        <f ca="1">IF(DADOS_CLP[[#This Row],[2026]]&lt;&gt;"-",DADOS_CLP[[#Headers],[2026]],IF(DADOS_CLP[[#This Row],[2025]]&lt;&gt;"-",DADOS_CLP[[#Headers],[2025]],IF(DADOS_CLP[[#This Row],[2024]]&lt;&gt;"-",DADOS_CLP[[#Headers],[2024]],IF(DADOS_CLP[[#This Row],[2023]]&lt;&gt;"-",DADOS_CLP[[#Headers],[2023]],IF(DADOS_CLP[[#This Row],[2022]]&lt;&gt;"-",DADOS_CLP[[#Headers],[2022]],IF(DADOS_CLP[[#This Row],[2021]]&lt;&gt;"-",DADOS_CLP[[#Headers],[2021]],IF(DADOS_CLP[[#This Row],[2020]]&lt;&gt;"-",DADOS_CLP[[#Headers],[2020]],IF(DADOS_CLP[[#This Row],[2019]]&lt;&gt;"-",DADOS_CLP[[#Headers],[2019]],IF(DADOS_CLP[[#This Row],[2018]]&lt;&gt;"-",DADOS_CLP[[#Headers],[2018]],IF(DADOS_CLP[[#This Row],[2017]]&lt;&gt;"-",DADOS_CLP[[#Headers],[2017]],IF(DADOS_CLP[[#This Row],[2016]]&lt;&gt;"-",DADOS_CLP[[#Headers],[2016]],IF(DADOS_CLP[[#This Row],[2015]]&lt;&gt;"-",DADOS_CLP[[#Headers],[2015]],"SEM NOTA"))))))))))))</f>
        <v>2025</v>
      </c>
      <c r="J2702" s="38" t="str">
        <f t="shared" ca="1" si="504"/>
        <v>-</v>
      </c>
      <c r="K2702" s="38" t="str">
        <f t="shared" ca="1" si="505"/>
        <v>-</v>
      </c>
      <c r="L2702" s="38" t="str">
        <f t="shared" ca="1" si="506"/>
        <v>-</v>
      </c>
      <c r="M2702" s="38" t="str">
        <f t="shared" ca="1" si="507"/>
        <v>-</v>
      </c>
      <c r="N2702" s="38" t="str">
        <f t="shared" ca="1" si="508"/>
        <v>-</v>
      </c>
      <c r="O2702" s="38" t="str">
        <f t="shared" ca="1" si="509"/>
        <v>-</v>
      </c>
      <c r="P2702" s="38" t="str">
        <f t="shared" ca="1" si="510"/>
        <v>-</v>
      </c>
      <c r="Q2702" s="38" t="str">
        <f t="shared" ca="1" si="511"/>
        <v>-</v>
      </c>
      <c r="R2702" s="38" t="str">
        <f t="shared" ca="1" si="512"/>
        <v>-</v>
      </c>
      <c r="S2702" s="38">
        <f t="shared" ca="1" si="513"/>
        <v>41.071519044249506</v>
      </c>
      <c r="T2702" s="38">
        <f t="shared" ca="1" si="514"/>
        <v>28.559377775676992</v>
      </c>
      <c r="U2702" s="38" t="str">
        <f t="shared" ca="1" si="515"/>
        <v>-</v>
      </c>
      <c r="V2702" s="38"/>
    </row>
  </sheetData>
  <mergeCells count="2">
    <mergeCell ref="A1:H1"/>
    <mergeCell ref="J1:U1"/>
  </mergeCells>
  <phoneticPr fontId="1" type="noConversion"/>
  <pageMargins left="0.511811024" right="0.511811024" top="0.78740157499999996" bottom="0.78740157499999996" header="0.31496062000000002" footer="0.31496062000000002"/>
  <pageSetup paperSize="9" orientation="portrait" horizontalDpi="1200" verticalDpi="1200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I5318"/>
  <sheetViews>
    <sheetView zoomScale="60" zoomScaleNormal="60" workbookViewId="0">
      <pane xSplit="5" ySplit="1" topLeftCell="AB2" activePane="bottomRight" state="frozen"/>
      <selection pane="topRight" activeCell="F1" sqref="F1"/>
      <selection pane="bottomLeft" activeCell="A2" sqref="A2"/>
      <selection pane="bottomRight" activeCell="AI2" sqref="AI2"/>
    </sheetView>
  </sheetViews>
  <sheetFormatPr defaultColWidth="8.7265625" defaultRowHeight="14.5" outlineLevelCol="1" x14ac:dyDescent="0.35"/>
  <cols>
    <col min="1" max="1" width="20.453125" style="2" bestFit="1" customWidth="1"/>
    <col min="2" max="2" width="17.81640625" style="2" bestFit="1" customWidth="1"/>
    <col min="3" max="3" width="31.453125" style="15" bestFit="1" customWidth="1"/>
    <col min="4" max="4" width="15.453125" style="15" bestFit="1" customWidth="1"/>
    <col min="5" max="5" width="47.453125" style="15" customWidth="1"/>
    <col min="6" max="6" width="13.453125" style="3" customWidth="1"/>
    <col min="7" max="7" width="15.453125" style="3" customWidth="1"/>
    <col min="8" max="8" width="12.1796875" style="3" customWidth="1"/>
    <col min="9" max="9" width="17" style="3" customWidth="1"/>
    <col min="10" max="10" width="27.26953125" style="3" customWidth="1"/>
    <col min="11" max="11" width="14.453125" style="3" customWidth="1"/>
    <col min="12" max="17" width="15" style="3" customWidth="1"/>
    <col min="18" max="19" width="14.7265625" style="3" customWidth="1"/>
    <col min="20" max="20" width="15.453125" style="3" customWidth="1"/>
    <col min="21" max="21" width="15.26953125" style="3" customWidth="1"/>
    <col min="22" max="27" width="15.453125" style="3" customWidth="1"/>
    <col min="28" max="28" width="18" style="3" customWidth="1" outlineLevel="1"/>
    <col min="29" max="32" width="16.1796875" style="3" customWidth="1" outlineLevel="1"/>
    <col min="33" max="33" width="17.1796875" style="3" bestFit="1" customWidth="1" outlineLevel="1"/>
    <col min="34" max="34" width="21.453125" style="3" bestFit="1" customWidth="1"/>
    <col min="35" max="35" width="17.453125" style="3" bestFit="1" customWidth="1"/>
    <col min="36" max="16384" width="8.7265625" style="3"/>
  </cols>
  <sheetData>
    <row r="1" spans="1:35" s="40" customFormat="1" ht="30" customHeight="1" x14ac:dyDescent="0.35">
      <c r="A1" s="40" t="s">
        <v>2</v>
      </c>
      <c r="B1" s="40" t="s">
        <v>3</v>
      </c>
      <c r="C1" s="40" t="s">
        <v>207</v>
      </c>
      <c r="D1" s="40" t="s">
        <v>4</v>
      </c>
      <c r="E1" s="40" t="s">
        <v>83</v>
      </c>
      <c r="F1" s="49" t="s">
        <v>350</v>
      </c>
      <c r="G1" s="49" t="s">
        <v>236</v>
      </c>
      <c r="H1" s="49" t="s">
        <v>214</v>
      </c>
      <c r="I1" s="49" t="s">
        <v>237</v>
      </c>
      <c r="J1" s="60" t="s">
        <v>10</v>
      </c>
      <c r="K1" s="60" t="s">
        <v>219</v>
      </c>
      <c r="L1" s="60" t="s">
        <v>235</v>
      </c>
      <c r="M1" s="60" t="s">
        <v>234</v>
      </c>
      <c r="N1" s="60" t="s">
        <v>231</v>
      </c>
      <c r="O1" s="60" t="s">
        <v>230</v>
      </c>
      <c r="P1" s="60" t="s">
        <v>232</v>
      </c>
      <c r="Q1" s="60" t="s">
        <v>233</v>
      </c>
      <c r="R1" s="60" t="s">
        <v>220</v>
      </c>
      <c r="S1" s="60" t="s">
        <v>221</v>
      </c>
      <c r="T1" s="60" t="s">
        <v>222</v>
      </c>
      <c r="U1" s="60" t="s">
        <v>223</v>
      </c>
      <c r="V1" s="60" t="s">
        <v>224</v>
      </c>
      <c r="W1" s="60" t="s">
        <v>225</v>
      </c>
      <c r="X1" s="60" t="s">
        <v>226</v>
      </c>
      <c r="Y1" s="60" t="s">
        <v>227</v>
      </c>
      <c r="Z1" s="60" t="s">
        <v>228</v>
      </c>
      <c r="AA1" s="60" t="s">
        <v>229</v>
      </c>
      <c r="AB1" s="49" t="s">
        <v>433</v>
      </c>
      <c r="AC1" s="49" t="s">
        <v>422</v>
      </c>
      <c r="AD1" s="49" t="s">
        <v>472</v>
      </c>
      <c r="AE1" s="49" t="s">
        <v>612</v>
      </c>
      <c r="AF1" s="49" t="s">
        <v>668</v>
      </c>
      <c r="AG1" s="49" t="s">
        <v>475</v>
      </c>
      <c r="AH1" s="50" t="s">
        <v>673</v>
      </c>
      <c r="AI1" s="50" t="s">
        <v>676</v>
      </c>
    </row>
    <row r="2" spans="1:35" s="2" customFormat="1" ht="17" x14ac:dyDescent="0.35">
      <c r="A2" s="2" t="s">
        <v>0</v>
      </c>
      <c r="B2" s="2" t="s">
        <v>156</v>
      </c>
      <c r="C2" s="15" t="s">
        <v>208</v>
      </c>
      <c r="D2" s="15" t="s">
        <v>388</v>
      </c>
      <c r="E2" s="15" t="s">
        <v>373</v>
      </c>
      <c r="F2" s="2" t="str">
        <f>VLOOKUP(GERAL[[#This Row],[CÓD]],SEALL,6,FALSE)</f>
        <v>E</v>
      </c>
      <c r="G2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" s="2" t="str">
        <f>VLOOKUP(GERAL[[#This Row],[CÓD]],SEALL,4,FALSE)</f>
        <v>11, 12</v>
      </c>
      <c r="K2" s="2" t="str">
        <f>IF(ISERR(FIND("01",GERAL[[#This Row],[ODS]])),"NÃO","SIM")</f>
        <v>NÃO</v>
      </c>
      <c r="L2" s="2" t="str">
        <f>IF(ISERR(FIND("02",GERAL[[#This Row],[ODS]])),"NÃO","SIM")</f>
        <v>NÃO</v>
      </c>
      <c r="M2" s="2" t="str">
        <f>IF(ISERR(FIND("03",GERAL[[#This Row],[ODS]])),"NÃO","SIM")</f>
        <v>NÃO</v>
      </c>
      <c r="N2" s="2" t="str">
        <f>IF(ISERR(FIND("04",GERAL[[#This Row],[ODS]])),"NÃO","SIM")</f>
        <v>NÃO</v>
      </c>
      <c r="O2" s="2" t="str">
        <f>IF(ISERR(FIND("05",GERAL[[#This Row],[ODS]])),"NÃO","SIM")</f>
        <v>NÃO</v>
      </c>
      <c r="P2" s="2" t="str">
        <f>IF(ISERR(FIND("06",GERAL[[#This Row],[ODS]])),"NÃO","SIM")</f>
        <v>NÃO</v>
      </c>
      <c r="Q2" s="2" t="str">
        <f>IF(ISERR(FIND("07",GERAL[[#This Row],[ODS]])),"NÃO","SIM")</f>
        <v>NÃO</v>
      </c>
      <c r="R2" s="2" t="str">
        <f>IF(ISERR(FIND("08",GERAL[[#This Row],[ODS]])),"NÃO","SIM")</f>
        <v>NÃO</v>
      </c>
      <c r="S2" s="2" t="str">
        <f>IF(ISERR(FIND("09",GERAL[[#This Row],[ODS]])),"NÃO","SIM")</f>
        <v>NÃO</v>
      </c>
      <c r="T2" s="2" t="str">
        <f>IF(ISERR(FIND("10",GERAL[[#This Row],[ODS]])),"NÃO","SIM")</f>
        <v>NÃO</v>
      </c>
      <c r="U2" s="2" t="str">
        <f>IF(ISERR(FIND("11",GERAL[[#This Row],[ODS]])),"NÃO","SIM")</f>
        <v>SIM</v>
      </c>
      <c r="V2" s="2" t="str">
        <f>IF(ISERR(FIND("12",GERAL[[#This Row],[ODS]])),"NÃO","SIM")</f>
        <v>SIM</v>
      </c>
      <c r="W2" s="2" t="str">
        <f>IF(ISERR(FIND("13",GERAL[[#This Row],[ODS]])),"NÃO","SIM")</f>
        <v>NÃO</v>
      </c>
      <c r="X2" s="2" t="str">
        <f>IF(ISERR(FIND("14",GERAL[[#This Row],[ODS]])),"NÃO","SIM")</f>
        <v>NÃO</v>
      </c>
      <c r="Y2" s="2" t="str">
        <f>IF(ISERR(FIND("15",GERAL[[#This Row],[ODS]])),"NÃO","SIM")</f>
        <v>NÃO</v>
      </c>
      <c r="Z2" s="2" t="str">
        <f>IF(ISERR(FIND("16",GERAL[[#This Row],[ODS]])),"NÃO","SIM")</f>
        <v>NÃO</v>
      </c>
      <c r="AA2" s="2" t="str">
        <f>IF(ISERR(FIND("17",GERAL[[#This Row],[ODS]])),"NÃO","SIM")</f>
        <v>NÃO</v>
      </c>
      <c r="AB2" s="1">
        <v>14.703018933178368</v>
      </c>
      <c r="AC2" s="1">
        <v>0</v>
      </c>
      <c r="AD2" s="1">
        <v>0</v>
      </c>
      <c r="AE2" s="1">
        <v>0</v>
      </c>
      <c r="AF2" s="1">
        <v>0</v>
      </c>
      <c r="AG2" s="1" t="str">
        <f>GERAL[[#This Row],[SIGLA]]&amp;GERAL[[#This Row],[CÓD]]</f>
        <v>ACAS_CS</v>
      </c>
      <c r="AH2" s="1">
        <f ca="1">VLOOKUP(GERAL[[#This Row],[REF_NOTA]],BASE_NOTAS[],7,FALSE)</f>
        <v>1.0478413756884808</v>
      </c>
      <c r="AI2" s="31">
        <f ca="1">IF(GERAL[[#This Row],[Nota 2025]]="",0,GERAL[[#This Row],[Nota 2026]]-GERAL[[#This Row],[Nota 2025]])</f>
        <v>1.0478413756884808</v>
      </c>
    </row>
    <row r="3" spans="1:35" s="2" customFormat="1" ht="17" x14ac:dyDescent="0.35">
      <c r="A3" s="2" t="s">
        <v>1</v>
      </c>
      <c r="B3" s="2" t="s">
        <v>157</v>
      </c>
      <c r="C3" s="15" t="s">
        <v>208</v>
      </c>
      <c r="D3" s="15" t="s">
        <v>388</v>
      </c>
      <c r="E3" s="15" t="s">
        <v>373</v>
      </c>
      <c r="F3" s="2" t="str">
        <f>VLOOKUP(GERAL[[#This Row],[CÓD]],SEALL,6,FALSE)</f>
        <v>E</v>
      </c>
      <c r="G3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" s="2" t="str">
        <f>VLOOKUP(GERAL[[#This Row],[CÓD]],SEALL,4,FALSE)</f>
        <v>11, 12</v>
      </c>
      <c r="K3" s="2" t="str">
        <f>IF(ISERR(FIND("01",GERAL[[#This Row],[ODS]])),"NÃO","SIM")</f>
        <v>NÃO</v>
      </c>
      <c r="L3" s="2" t="str">
        <f>IF(ISERR(FIND("02",GERAL[[#This Row],[ODS]])),"NÃO","SIM")</f>
        <v>NÃO</v>
      </c>
      <c r="M3" s="2" t="str">
        <f>IF(ISERR(FIND("03",GERAL[[#This Row],[ODS]])),"NÃO","SIM")</f>
        <v>NÃO</v>
      </c>
      <c r="N3" s="2" t="str">
        <f>IF(ISERR(FIND("04",GERAL[[#This Row],[ODS]])),"NÃO","SIM")</f>
        <v>NÃO</v>
      </c>
      <c r="O3" s="2" t="str">
        <f>IF(ISERR(FIND("05",GERAL[[#This Row],[ODS]])),"NÃO","SIM")</f>
        <v>NÃO</v>
      </c>
      <c r="P3" s="2" t="str">
        <f>IF(ISERR(FIND("06",GERAL[[#This Row],[ODS]])),"NÃO","SIM")</f>
        <v>NÃO</v>
      </c>
      <c r="Q3" s="2" t="str">
        <f>IF(ISERR(FIND("07",GERAL[[#This Row],[ODS]])),"NÃO","SIM")</f>
        <v>NÃO</v>
      </c>
      <c r="R3" s="2" t="str">
        <f>IF(ISERR(FIND("08",GERAL[[#This Row],[ODS]])),"NÃO","SIM")</f>
        <v>NÃO</v>
      </c>
      <c r="S3" s="2" t="str">
        <f>IF(ISERR(FIND("09",GERAL[[#This Row],[ODS]])),"NÃO","SIM")</f>
        <v>NÃO</v>
      </c>
      <c r="T3" s="2" t="str">
        <f>IF(ISERR(FIND("10",GERAL[[#This Row],[ODS]])),"NÃO","SIM")</f>
        <v>NÃO</v>
      </c>
      <c r="U3" s="2" t="str">
        <f>IF(ISERR(FIND("11",GERAL[[#This Row],[ODS]])),"NÃO","SIM")</f>
        <v>SIM</v>
      </c>
      <c r="V3" s="2" t="str">
        <f>IF(ISERR(FIND("12",GERAL[[#This Row],[ODS]])),"NÃO","SIM")</f>
        <v>SIM</v>
      </c>
      <c r="W3" s="2" t="str">
        <f>IF(ISERR(FIND("13",GERAL[[#This Row],[ODS]])),"NÃO","SIM")</f>
        <v>NÃO</v>
      </c>
      <c r="X3" s="2" t="str">
        <f>IF(ISERR(FIND("14",GERAL[[#This Row],[ODS]])),"NÃO","SIM")</f>
        <v>NÃO</v>
      </c>
      <c r="Y3" s="2" t="str">
        <f>IF(ISERR(FIND("15",GERAL[[#This Row],[ODS]])),"NÃO","SIM")</f>
        <v>NÃO</v>
      </c>
      <c r="Z3" s="2" t="str">
        <f>IF(ISERR(FIND("16",GERAL[[#This Row],[ODS]])),"NÃO","SIM")</f>
        <v>NÃO</v>
      </c>
      <c r="AA3" s="2" t="str">
        <f>IF(ISERR(FIND("17",GERAL[[#This Row],[ODS]])),"NÃO","SIM")</f>
        <v>NÃO</v>
      </c>
      <c r="AB3" s="1">
        <v>11.136026337025475</v>
      </c>
      <c r="AC3" s="1">
        <v>13.352142827954875</v>
      </c>
      <c r="AD3" s="1">
        <v>12.361229111234431</v>
      </c>
      <c r="AE3" s="1">
        <v>12.361229111234431</v>
      </c>
      <c r="AF3" s="1">
        <v>10.312085331237304</v>
      </c>
      <c r="AG3" s="1" t="str">
        <f>GERAL[[#This Row],[SIGLA]]&amp;GERAL[[#This Row],[CÓD]]</f>
        <v>ALAS_CS</v>
      </c>
      <c r="AH3" s="1">
        <f ca="1">VLOOKUP(GERAL[[#This Row],[REF_NOTA]],BASE_NOTAS[],7,FALSE)</f>
        <v>5.3801986644193569</v>
      </c>
      <c r="AI3" s="31">
        <f ca="1">IF(GERAL[[#This Row],[Nota 2025]]="",0,GERAL[[#This Row],[Nota 2026]]-GERAL[[#This Row],[Nota 2025]])</f>
        <v>-4.9318866668179471</v>
      </c>
    </row>
    <row r="4" spans="1:35" s="2" customFormat="1" ht="17" x14ac:dyDescent="0.35">
      <c r="A4" s="2" t="s">
        <v>159</v>
      </c>
      <c r="B4" s="2" t="s">
        <v>184</v>
      </c>
      <c r="C4" s="15" t="s">
        <v>208</v>
      </c>
      <c r="D4" s="15" t="s">
        <v>388</v>
      </c>
      <c r="E4" s="15" t="s">
        <v>373</v>
      </c>
      <c r="F4" s="2" t="str">
        <f>VLOOKUP(GERAL[[#This Row],[CÓD]],SEALL,6,FALSE)</f>
        <v>E</v>
      </c>
      <c r="G4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" s="2" t="str">
        <f>VLOOKUP(GERAL[[#This Row],[CÓD]],SEALL,4,FALSE)</f>
        <v>11, 12</v>
      </c>
      <c r="K4" s="2" t="str">
        <f>IF(ISERR(FIND("01",GERAL[[#This Row],[ODS]])),"NÃO","SIM")</f>
        <v>NÃO</v>
      </c>
      <c r="L4" s="2" t="str">
        <f>IF(ISERR(FIND("02",GERAL[[#This Row],[ODS]])),"NÃO","SIM")</f>
        <v>NÃO</v>
      </c>
      <c r="M4" s="2" t="str">
        <f>IF(ISERR(FIND("03",GERAL[[#This Row],[ODS]])),"NÃO","SIM")</f>
        <v>NÃO</v>
      </c>
      <c r="N4" s="2" t="str">
        <f>IF(ISERR(FIND("04",GERAL[[#This Row],[ODS]])),"NÃO","SIM")</f>
        <v>NÃO</v>
      </c>
      <c r="O4" s="2" t="str">
        <f>IF(ISERR(FIND("05",GERAL[[#This Row],[ODS]])),"NÃO","SIM")</f>
        <v>NÃO</v>
      </c>
      <c r="P4" s="2" t="str">
        <f>IF(ISERR(FIND("06",GERAL[[#This Row],[ODS]])),"NÃO","SIM")</f>
        <v>NÃO</v>
      </c>
      <c r="Q4" s="2" t="str">
        <f>IF(ISERR(FIND("07",GERAL[[#This Row],[ODS]])),"NÃO","SIM")</f>
        <v>NÃO</v>
      </c>
      <c r="R4" s="2" t="str">
        <f>IF(ISERR(FIND("08",GERAL[[#This Row],[ODS]])),"NÃO","SIM")</f>
        <v>NÃO</v>
      </c>
      <c r="S4" s="2" t="str">
        <f>IF(ISERR(FIND("09",GERAL[[#This Row],[ODS]])),"NÃO","SIM")</f>
        <v>NÃO</v>
      </c>
      <c r="T4" s="2" t="str">
        <f>IF(ISERR(FIND("10",GERAL[[#This Row],[ODS]])),"NÃO","SIM")</f>
        <v>NÃO</v>
      </c>
      <c r="U4" s="2" t="str">
        <f>IF(ISERR(FIND("11",GERAL[[#This Row],[ODS]])),"NÃO","SIM")</f>
        <v>SIM</v>
      </c>
      <c r="V4" s="2" t="str">
        <f>IF(ISERR(FIND("12",GERAL[[#This Row],[ODS]])),"NÃO","SIM")</f>
        <v>SIM</v>
      </c>
      <c r="W4" s="2" t="str">
        <f>IF(ISERR(FIND("13",GERAL[[#This Row],[ODS]])),"NÃO","SIM")</f>
        <v>NÃO</v>
      </c>
      <c r="X4" s="2" t="str">
        <f>IF(ISERR(FIND("14",GERAL[[#This Row],[ODS]])),"NÃO","SIM")</f>
        <v>NÃO</v>
      </c>
      <c r="Y4" s="2" t="str">
        <f>IF(ISERR(FIND("15",GERAL[[#This Row],[ODS]])),"NÃO","SIM")</f>
        <v>NÃO</v>
      </c>
      <c r="Z4" s="2" t="str">
        <f>IF(ISERR(FIND("16",GERAL[[#This Row],[ODS]])),"NÃO","SIM")</f>
        <v>NÃO</v>
      </c>
      <c r="AA4" s="2" t="str">
        <f>IF(ISERR(FIND("17",GERAL[[#This Row],[ODS]])),"NÃO","SIM")</f>
        <v>NÃO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 t="str">
        <f>GERAL[[#This Row],[SIGLA]]&amp;GERAL[[#This Row],[CÓD]]</f>
        <v>APAS_CS</v>
      </c>
      <c r="AH4" s="1">
        <f ca="1">VLOOKUP(GERAL[[#This Row],[REF_NOTA]],BASE_NOTAS[],7,FALSE)</f>
        <v>0</v>
      </c>
      <c r="AI4" s="31">
        <f ca="1">IF(GERAL[[#This Row],[Nota 2025]]="",0,GERAL[[#This Row],[Nota 2026]]-GERAL[[#This Row],[Nota 2025]])</f>
        <v>0</v>
      </c>
    </row>
    <row r="5" spans="1:35" s="2" customFormat="1" ht="17" x14ac:dyDescent="0.35">
      <c r="A5" s="2" t="s">
        <v>155</v>
      </c>
      <c r="B5" s="2" t="s">
        <v>158</v>
      </c>
      <c r="C5" s="15" t="s">
        <v>208</v>
      </c>
      <c r="D5" s="15" t="s">
        <v>388</v>
      </c>
      <c r="E5" s="15" t="s">
        <v>373</v>
      </c>
      <c r="F5" s="2" t="str">
        <f>VLOOKUP(GERAL[[#This Row],[CÓD]],SEALL,6,FALSE)</f>
        <v>E</v>
      </c>
      <c r="G5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" s="2" t="str">
        <f>VLOOKUP(GERAL[[#This Row],[CÓD]],SEALL,4,FALSE)</f>
        <v>11, 12</v>
      </c>
      <c r="K5" s="2" t="str">
        <f>IF(ISERR(FIND("01",GERAL[[#This Row],[ODS]])),"NÃO","SIM")</f>
        <v>NÃO</v>
      </c>
      <c r="L5" s="2" t="str">
        <f>IF(ISERR(FIND("02",GERAL[[#This Row],[ODS]])),"NÃO","SIM")</f>
        <v>NÃO</v>
      </c>
      <c r="M5" s="2" t="str">
        <f>IF(ISERR(FIND("03",GERAL[[#This Row],[ODS]])),"NÃO","SIM")</f>
        <v>NÃO</v>
      </c>
      <c r="N5" s="2" t="str">
        <f>IF(ISERR(FIND("04",GERAL[[#This Row],[ODS]])),"NÃO","SIM")</f>
        <v>NÃO</v>
      </c>
      <c r="O5" s="2" t="str">
        <f>IF(ISERR(FIND("05",GERAL[[#This Row],[ODS]])),"NÃO","SIM")</f>
        <v>NÃO</v>
      </c>
      <c r="P5" s="2" t="str">
        <f>IF(ISERR(FIND("06",GERAL[[#This Row],[ODS]])),"NÃO","SIM")</f>
        <v>NÃO</v>
      </c>
      <c r="Q5" s="2" t="str">
        <f>IF(ISERR(FIND("07",GERAL[[#This Row],[ODS]])),"NÃO","SIM")</f>
        <v>NÃO</v>
      </c>
      <c r="R5" s="2" t="str">
        <f>IF(ISERR(FIND("08",GERAL[[#This Row],[ODS]])),"NÃO","SIM")</f>
        <v>NÃO</v>
      </c>
      <c r="S5" s="2" t="str">
        <f>IF(ISERR(FIND("09",GERAL[[#This Row],[ODS]])),"NÃO","SIM")</f>
        <v>NÃO</v>
      </c>
      <c r="T5" s="2" t="str">
        <f>IF(ISERR(FIND("10",GERAL[[#This Row],[ODS]])),"NÃO","SIM")</f>
        <v>NÃO</v>
      </c>
      <c r="U5" s="2" t="str">
        <f>IF(ISERR(FIND("11",GERAL[[#This Row],[ODS]])),"NÃO","SIM")</f>
        <v>SIM</v>
      </c>
      <c r="V5" s="2" t="str">
        <f>IF(ISERR(FIND("12",GERAL[[#This Row],[ODS]])),"NÃO","SIM")</f>
        <v>SIM</v>
      </c>
      <c r="W5" s="2" t="str">
        <f>IF(ISERR(FIND("13",GERAL[[#This Row],[ODS]])),"NÃO","SIM")</f>
        <v>NÃO</v>
      </c>
      <c r="X5" s="2" t="str">
        <f>IF(ISERR(FIND("14",GERAL[[#This Row],[ODS]])),"NÃO","SIM")</f>
        <v>NÃO</v>
      </c>
      <c r="Y5" s="2" t="str">
        <f>IF(ISERR(FIND("15",GERAL[[#This Row],[ODS]])),"NÃO","SIM")</f>
        <v>NÃO</v>
      </c>
      <c r="Z5" s="2" t="str">
        <f>IF(ISERR(FIND("16",GERAL[[#This Row],[ODS]])),"NÃO","SIM")</f>
        <v>NÃO</v>
      </c>
      <c r="AA5" s="2" t="str">
        <f>IF(ISERR(FIND("17",GERAL[[#This Row],[ODS]])),"NÃO","SIM")</f>
        <v>NÃO</v>
      </c>
      <c r="AB5" s="1">
        <v>11.886840490819282</v>
      </c>
      <c r="AC5" s="1">
        <v>14.050095746928379</v>
      </c>
      <c r="AD5" s="1">
        <v>28.138245061844714</v>
      </c>
      <c r="AE5" s="1">
        <v>28.138245061844714</v>
      </c>
      <c r="AF5" s="1">
        <v>0.16543431587960894</v>
      </c>
      <c r="AG5" s="1" t="str">
        <f>GERAL[[#This Row],[SIGLA]]&amp;GERAL[[#This Row],[CÓD]]</f>
        <v>AMAS_CS</v>
      </c>
      <c r="AH5" s="1">
        <f ca="1">VLOOKUP(GERAL[[#This Row],[REF_NOTA]],BASE_NOTAS[],7,FALSE)</f>
        <v>21.998988564720658</v>
      </c>
      <c r="AI5" s="31">
        <f ca="1">IF(GERAL[[#This Row],[Nota 2025]]="",0,GERAL[[#This Row],[Nota 2026]]-GERAL[[#This Row],[Nota 2025]])</f>
        <v>21.83355424884105</v>
      </c>
    </row>
    <row r="6" spans="1:35" s="2" customFormat="1" ht="17" x14ac:dyDescent="0.35">
      <c r="A6" s="2" t="s">
        <v>160</v>
      </c>
      <c r="B6" s="2" t="s">
        <v>187</v>
      </c>
      <c r="C6" s="15" t="s">
        <v>208</v>
      </c>
      <c r="D6" s="15" t="s">
        <v>388</v>
      </c>
      <c r="E6" s="15" t="s">
        <v>373</v>
      </c>
      <c r="F6" s="2" t="str">
        <f>VLOOKUP(GERAL[[#This Row],[CÓD]],SEALL,6,FALSE)</f>
        <v>E</v>
      </c>
      <c r="G6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" s="2" t="str">
        <f>VLOOKUP(GERAL[[#This Row],[CÓD]],SEALL,4,FALSE)</f>
        <v>11, 12</v>
      </c>
      <c r="K6" s="2" t="str">
        <f>IF(ISERR(FIND("01",GERAL[[#This Row],[ODS]])),"NÃO","SIM")</f>
        <v>NÃO</v>
      </c>
      <c r="L6" s="2" t="str">
        <f>IF(ISERR(FIND("02",GERAL[[#This Row],[ODS]])),"NÃO","SIM")</f>
        <v>NÃO</v>
      </c>
      <c r="M6" s="2" t="str">
        <f>IF(ISERR(FIND("03",GERAL[[#This Row],[ODS]])),"NÃO","SIM")</f>
        <v>NÃO</v>
      </c>
      <c r="N6" s="2" t="str">
        <f>IF(ISERR(FIND("04",GERAL[[#This Row],[ODS]])),"NÃO","SIM")</f>
        <v>NÃO</v>
      </c>
      <c r="O6" s="2" t="str">
        <f>IF(ISERR(FIND("05",GERAL[[#This Row],[ODS]])),"NÃO","SIM")</f>
        <v>NÃO</v>
      </c>
      <c r="P6" s="2" t="str">
        <f>IF(ISERR(FIND("06",GERAL[[#This Row],[ODS]])),"NÃO","SIM")</f>
        <v>NÃO</v>
      </c>
      <c r="Q6" s="2" t="str">
        <f>IF(ISERR(FIND("07",GERAL[[#This Row],[ODS]])),"NÃO","SIM")</f>
        <v>NÃO</v>
      </c>
      <c r="R6" s="2" t="str">
        <f>IF(ISERR(FIND("08",GERAL[[#This Row],[ODS]])),"NÃO","SIM")</f>
        <v>NÃO</v>
      </c>
      <c r="S6" s="2" t="str">
        <f>IF(ISERR(FIND("09",GERAL[[#This Row],[ODS]])),"NÃO","SIM")</f>
        <v>NÃO</v>
      </c>
      <c r="T6" s="2" t="str">
        <f>IF(ISERR(FIND("10",GERAL[[#This Row],[ODS]])),"NÃO","SIM")</f>
        <v>NÃO</v>
      </c>
      <c r="U6" s="2" t="str">
        <f>IF(ISERR(FIND("11",GERAL[[#This Row],[ODS]])),"NÃO","SIM")</f>
        <v>SIM</v>
      </c>
      <c r="V6" s="2" t="str">
        <f>IF(ISERR(FIND("12",GERAL[[#This Row],[ODS]])),"NÃO","SIM")</f>
        <v>SIM</v>
      </c>
      <c r="W6" s="2" t="str">
        <f>IF(ISERR(FIND("13",GERAL[[#This Row],[ODS]])),"NÃO","SIM")</f>
        <v>NÃO</v>
      </c>
      <c r="X6" s="2" t="str">
        <f>IF(ISERR(FIND("14",GERAL[[#This Row],[ODS]])),"NÃO","SIM")</f>
        <v>NÃO</v>
      </c>
      <c r="Y6" s="2" t="str">
        <f>IF(ISERR(FIND("15",GERAL[[#This Row],[ODS]])),"NÃO","SIM")</f>
        <v>NÃO</v>
      </c>
      <c r="Z6" s="2" t="str">
        <f>IF(ISERR(FIND("16",GERAL[[#This Row],[ODS]])),"NÃO","SIM")</f>
        <v>NÃO</v>
      </c>
      <c r="AA6" s="2" t="str">
        <f>IF(ISERR(FIND("17",GERAL[[#This Row],[ODS]])),"NÃO","SIM")</f>
        <v>NÃO</v>
      </c>
      <c r="AB6" s="1">
        <v>2.7483632980432744</v>
      </c>
      <c r="AC6" s="1">
        <v>3.2980529603494104</v>
      </c>
      <c r="AD6" s="1">
        <v>5.0639149059548556</v>
      </c>
      <c r="AE6" s="1">
        <v>5.0639149059548556</v>
      </c>
      <c r="AF6" s="1">
        <v>2.8876789234018529</v>
      </c>
      <c r="AG6" s="1" t="str">
        <f>GERAL[[#This Row],[SIGLA]]&amp;GERAL[[#This Row],[CÓD]]</f>
        <v>BAAS_CS</v>
      </c>
      <c r="AH6" s="1">
        <f ca="1">VLOOKUP(GERAL[[#This Row],[REF_NOTA]],BASE_NOTAS[],7,FALSE)</f>
        <v>2.9607143792897723</v>
      </c>
      <c r="AI6" s="31">
        <f ca="1">IF(GERAL[[#This Row],[Nota 2025]]="",0,GERAL[[#This Row],[Nota 2026]]-GERAL[[#This Row],[Nota 2025]])</f>
        <v>7.3035455887919376E-2</v>
      </c>
    </row>
    <row r="7" spans="1:35" s="2" customFormat="1" ht="17" x14ac:dyDescent="0.35">
      <c r="A7" s="2" t="s">
        <v>161</v>
      </c>
      <c r="B7" s="2" t="s">
        <v>188</v>
      </c>
      <c r="C7" s="15" t="s">
        <v>208</v>
      </c>
      <c r="D7" s="15" t="s">
        <v>388</v>
      </c>
      <c r="E7" s="15" t="s">
        <v>373</v>
      </c>
      <c r="F7" s="2" t="str">
        <f>VLOOKUP(GERAL[[#This Row],[CÓD]],SEALL,6,FALSE)</f>
        <v>E</v>
      </c>
      <c r="G7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7" s="2" t="str">
        <f>VLOOKUP(GERAL[[#This Row],[CÓD]],SEALL,4,FALSE)</f>
        <v>11, 12</v>
      </c>
      <c r="K7" s="2" t="str">
        <f>IF(ISERR(FIND("01",GERAL[[#This Row],[ODS]])),"NÃO","SIM")</f>
        <v>NÃO</v>
      </c>
      <c r="L7" s="2" t="str">
        <f>IF(ISERR(FIND("02",GERAL[[#This Row],[ODS]])),"NÃO","SIM")</f>
        <v>NÃO</v>
      </c>
      <c r="M7" s="2" t="str">
        <f>IF(ISERR(FIND("03",GERAL[[#This Row],[ODS]])),"NÃO","SIM")</f>
        <v>NÃO</v>
      </c>
      <c r="N7" s="2" t="str">
        <f>IF(ISERR(FIND("04",GERAL[[#This Row],[ODS]])),"NÃO","SIM")</f>
        <v>NÃO</v>
      </c>
      <c r="O7" s="2" t="str">
        <f>IF(ISERR(FIND("05",GERAL[[#This Row],[ODS]])),"NÃO","SIM")</f>
        <v>NÃO</v>
      </c>
      <c r="P7" s="2" t="str">
        <f>IF(ISERR(FIND("06",GERAL[[#This Row],[ODS]])),"NÃO","SIM")</f>
        <v>NÃO</v>
      </c>
      <c r="Q7" s="2" t="str">
        <f>IF(ISERR(FIND("07",GERAL[[#This Row],[ODS]])),"NÃO","SIM")</f>
        <v>NÃO</v>
      </c>
      <c r="R7" s="2" t="str">
        <f>IF(ISERR(FIND("08",GERAL[[#This Row],[ODS]])),"NÃO","SIM")</f>
        <v>NÃO</v>
      </c>
      <c r="S7" s="2" t="str">
        <f>IF(ISERR(FIND("09",GERAL[[#This Row],[ODS]])),"NÃO","SIM")</f>
        <v>NÃO</v>
      </c>
      <c r="T7" s="2" t="str">
        <f>IF(ISERR(FIND("10",GERAL[[#This Row],[ODS]])),"NÃO","SIM")</f>
        <v>NÃO</v>
      </c>
      <c r="U7" s="2" t="str">
        <f>IF(ISERR(FIND("11",GERAL[[#This Row],[ODS]])),"NÃO","SIM")</f>
        <v>SIM</v>
      </c>
      <c r="V7" s="2" t="str">
        <f>IF(ISERR(FIND("12",GERAL[[#This Row],[ODS]])),"NÃO","SIM")</f>
        <v>SIM</v>
      </c>
      <c r="W7" s="2" t="str">
        <f>IF(ISERR(FIND("13",GERAL[[#This Row],[ODS]])),"NÃO","SIM")</f>
        <v>NÃO</v>
      </c>
      <c r="X7" s="2" t="str">
        <f>IF(ISERR(FIND("14",GERAL[[#This Row],[ODS]])),"NÃO","SIM")</f>
        <v>NÃO</v>
      </c>
      <c r="Y7" s="2" t="str">
        <f>IF(ISERR(FIND("15",GERAL[[#This Row],[ODS]])),"NÃO","SIM")</f>
        <v>NÃO</v>
      </c>
      <c r="Z7" s="2" t="str">
        <f>IF(ISERR(FIND("16",GERAL[[#This Row],[ODS]])),"NÃO","SIM")</f>
        <v>NÃO</v>
      </c>
      <c r="AA7" s="2" t="str">
        <f>IF(ISERR(FIND("17",GERAL[[#This Row],[ODS]])),"NÃO","SIM")</f>
        <v>NÃO</v>
      </c>
      <c r="AB7" s="1">
        <v>7.2682996041569634</v>
      </c>
      <c r="AC7" s="1">
        <v>4.9716925422667684</v>
      </c>
      <c r="AD7" s="1">
        <v>4.8000744188657283</v>
      </c>
      <c r="AE7" s="1">
        <v>4.8000744188657283</v>
      </c>
      <c r="AF7" s="1">
        <v>8.765713965775392</v>
      </c>
      <c r="AG7" s="1" t="str">
        <f>GERAL[[#This Row],[SIGLA]]&amp;GERAL[[#This Row],[CÓD]]</f>
        <v>CEAS_CS</v>
      </c>
      <c r="AH7" s="1">
        <f ca="1">VLOOKUP(GERAL[[#This Row],[REF_NOTA]],BASE_NOTAS[],7,FALSE)</f>
        <v>10.673778946879205</v>
      </c>
      <c r="AI7" s="31">
        <f ca="1">IF(GERAL[[#This Row],[Nota 2025]]="",0,GERAL[[#This Row],[Nota 2026]]-GERAL[[#This Row],[Nota 2025]])</f>
        <v>1.9080649811038128</v>
      </c>
    </row>
    <row r="8" spans="1:35" s="2" customFormat="1" ht="17" x14ac:dyDescent="0.35">
      <c r="A8" s="2" t="s">
        <v>162</v>
      </c>
      <c r="B8" s="2" t="s">
        <v>189</v>
      </c>
      <c r="C8" s="15" t="s">
        <v>208</v>
      </c>
      <c r="D8" s="15" t="s">
        <v>388</v>
      </c>
      <c r="E8" s="15" t="s">
        <v>373</v>
      </c>
      <c r="F8" s="2" t="str">
        <f>VLOOKUP(GERAL[[#This Row],[CÓD]],SEALL,6,FALSE)</f>
        <v>E</v>
      </c>
      <c r="G8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8" s="2" t="str">
        <f>VLOOKUP(GERAL[[#This Row],[CÓD]],SEALL,4,FALSE)</f>
        <v>11, 12</v>
      </c>
      <c r="K8" s="2" t="str">
        <f>IF(ISERR(FIND("01",GERAL[[#This Row],[ODS]])),"NÃO","SIM")</f>
        <v>NÃO</v>
      </c>
      <c r="L8" s="2" t="str">
        <f>IF(ISERR(FIND("02",GERAL[[#This Row],[ODS]])),"NÃO","SIM")</f>
        <v>NÃO</v>
      </c>
      <c r="M8" s="2" t="str">
        <f>IF(ISERR(FIND("03",GERAL[[#This Row],[ODS]])),"NÃO","SIM")</f>
        <v>NÃO</v>
      </c>
      <c r="N8" s="2" t="str">
        <f>IF(ISERR(FIND("04",GERAL[[#This Row],[ODS]])),"NÃO","SIM")</f>
        <v>NÃO</v>
      </c>
      <c r="O8" s="2" t="str">
        <f>IF(ISERR(FIND("05",GERAL[[#This Row],[ODS]])),"NÃO","SIM")</f>
        <v>NÃO</v>
      </c>
      <c r="P8" s="2" t="str">
        <f>IF(ISERR(FIND("06",GERAL[[#This Row],[ODS]])),"NÃO","SIM")</f>
        <v>NÃO</v>
      </c>
      <c r="Q8" s="2" t="str">
        <f>IF(ISERR(FIND("07",GERAL[[#This Row],[ODS]])),"NÃO","SIM")</f>
        <v>NÃO</v>
      </c>
      <c r="R8" s="2" t="str">
        <f>IF(ISERR(FIND("08",GERAL[[#This Row],[ODS]])),"NÃO","SIM")</f>
        <v>NÃO</v>
      </c>
      <c r="S8" s="2" t="str">
        <f>IF(ISERR(FIND("09",GERAL[[#This Row],[ODS]])),"NÃO","SIM")</f>
        <v>NÃO</v>
      </c>
      <c r="T8" s="2" t="str">
        <f>IF(ISERR(FIND("10",GERAL[[#This Row],[ODS]])),"NÃO","SIM")</f>
        <v>NÃO</v>
      </c>
      <c r="U8" s="2" t="str">
        <f>IF(ISERR(FIND("11",GERAL[[#This Row],[ODS]])),"NÃO","SIM")</f>
        <v>SIM</v>
      </c>
      <c r="V8" s="2" t="str">
        <f>IF(ISERR(FIND("12",GERAL[[#This Row],[ODS]])),"NÃO","SIM")</f>
        <v>SIM</v>
      </c>
      <c r="W8" s="2" t="str">
        <f>IF(ISERR(FIND("13",GERAL[[#This Row],[ODS]])),"NÃO","SIM")</f>
        <v>NÃO</v>
      </c>
      <c r="X8" s="2" t="str">
        <f>IF(ISERR(FIND("14",GERAL[[#This Row],[ODS]])),"NÃO","SIM")</f>
        <v>NÃO</v>
      </c>
      <c r="Y8" s="2" t="str">
        <f>IF(ISERR(FIND("15",GERAL[[#This Row],[ODS]])),"NÃO","SIM")</f>
        <v>NÃO</v>
      </c>
      <c r="Z8" s="2" t="str">
        <f>IF(ISERR(FIND("16",GERAL[[#This Row],[ODS]])),"NÃO","SIM")</f>
        <v>NÃO</v>
      </c>
      <c r="AA8" s="2" t="str">
        <f>IF(ISERR(FIND("17",GERAL[[#This Row],[ODS]])),"NÃO","SIM")</f>
        <v>NÃO</v>
      </c>
      <c r="AB8" s="1">
        <v>72.779306679767529</v>
      </c>
      <c r="AC8" s="1">
        <v>67.288504100482001</v>
      </c>
      <c r="AD8" s="1">
        <v>92.479455449141341</v>
      </c>
      <c r="AE8" s="1">
        <v>92.479455449141341</v>
      </c>
      <c r="AF8" s="1">
        <v>100</v>
      </c>
      <c r="AG8" s="1" t="str">
        <f>GERAL[[#This Row],[SIGLA]]&amp;GERAL[[#This Row],[CÓD]]</f>
        <v>DFAS_CS</v>
      </c>
      <c r="AH8" s="1">
        <f ca="1">VLOOKUP(GERAL[[#This Row],[REF_NOTA]],BASE_NOTAS[],7,FALSE)</f>
        <v>99.413161190104077</v>
      </c>
      <c r="AI8" s="31">
        <f ca="1">IF(GERAL[[#This Row],[Nota 2025]]="",0,GERAL[[#This Row],[Nota 2026]]-GERAL[[#This Row],[Nota 2025]])</f>
        <v>-0.58683880989592296</v>
      </c>
    </row>
    <row r="9" spans="1:35" s="2" customFormat="1" ht="17" x14ac:dyDescent="0.35">
      <c r="A9" s="2" t="s">
        <v>163</v>
      </c>
      <c r="B9" s="2" t="s">
        <v>183</v>
      </c>
      <c r="C9" s="15" t="s">
        <v>208</v>
      </c>
      <c r="D9" s="15" t="s">
        <v>388</v>
      </c>
      <c r="E9" s="15" t="s">
        <v>373</v>
      </c>
      <c r="F9" s="2" t="str">
        <f>VLOOKUP(GERAL[[#This Row],[CÓD]],SEALL,6,FALSE)</f>
        <v>E</v>
      </c>
      <c r="G9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9" s="2" t="str">
        <f>VLOOKUP(GERAL[[#This Row],[CÓD]],SEALL,4,FALSE)</f>
        <v>11, 12</v>
      </c>
      <c r="K9" s="2" t="str">
        <f>IF(ISERR(FIND("01",GERAL[[#This Row],[ODS]])),"NÃO","SIM")</f>
        <v>NÃO</v>
      </c>
      <c r="L9" s="2" t="str">
        <f>IF(ISERR(FIND("02",GERAL[[#This Row],[ODS]])),"NÃO","SIM")</f>
        <v>NÃO</v>
      </c>
      <c r="M9" s="2" t="str">
        <f>IF(ISERR(FIND("03",GERAL[[#This Row],[ODS]])),"NÃO","SIM")</f>
        <v>NÃO</v>
      </c>
      <c r="N9" s="2" t="str">
        <f>IF(ISERR(FIND("04",GERAL[[#This Row],[ODS]])),"NÃO","SIM")</f>
        <v>NÃO</v>
      </c>
      <c r="O9" s="2" t="str">
        <f>IF(ISERR(FIND("05",GERAL[[#This Row],[ODS]])),"NÃO","SIM")</f>
        <v>NÃO</v>
      </c>
      <c r="P9" s="2" t="str">
        <f>IF(ISERR(FIND("06",GERAL[[#This Row],[ODS]])),"NÃO","SIM")</f>
        <v>NÃO</v>
      </c>
      <c r="Q9" s="2" t="str">
        <f>IF(ISERR(FIND("07",GERAL[[#This Row],[ODS]])),"NÃO","SIM")</f>
        <v>NÃO</v>
      </c>
      <c r="R9" s="2" t="str">
        <f>IF(ISERR(FIND("08",GERAL[[#This Row],[ODS]])),"NÃO","SIM")</f>
        <v>NÃO</v>
      </c>
      <c r="S9" s="2" t="str">
        <f>IF(ISERR(FIND("09",GERAL[[#This Row],[ODS]])),"NÃO","SIM")</f>
        <v>NÃO</v>
      </c>
      <c r="T9" s="2" t="str">
        <f>IF(ISERR(FIND("10",GERAL[[#This Row],[ODS]])),"NÃO","SIM")</f>
        <v>NÃO</v>
      </c>
      <c r="U9" s="2" t="str">
        <f>IF(ISERR(FIND("11",GERAL[[#This Row],[ODS]])),"NÃO","SIM")</f>
        <v>SIM</v>
      </c>
      <c r="V9" s="2" t="str">
        <f>IF(ISERR(FIND("12",GERAL[[#This Row],[ODS]])),"NÃO","SIM")</f>
        <v>SIM</v>
      </c>
      <c r="W9" s="2" t="str">
        <f>IF(ISERR(FIND("13",GERAL[[#This Row],[ODS]])),"NÃO","SIM")</f>
        <v>NÃO</v>
      </c>
      <c r="X9" s="2" t="str">
        <f>IF(ISERR(FIND("14",GERAL[[#This Row],[ODS]])),"NÃO","SIM")</f>
        <v>NÃO</v>
      </c>
      <c r="Y9" s="2" t="str">
        <f>IF(ISERR(FIND("15",GERAL[[#This Row],[ODS]])),"NÃO","SIM")</f>
        <v>NÃO</v>
      </c>
      <c r="Z9" s="2" t="str">
        <f>IF(ISERR(FIND("16",GERAL[[#This Row],[ODS]])),"NÃO","SIM")</f>
        <v>NÃO</v>
      </c>
      <c r="AA9" s="2" t="str">
        <f>IF(ISERR(FIND("17",GERAL[[#This Row],[ODS]])),"NÃO","SIM")</f>
        <v>NÃO</v>
      </c>
      <c r="AB9" s="1">
        <v>38.951949323747051</v>
      </c>
      <c r="AC9" s="1">
        <v>25.955616729721399</v>
      </c>
      <c r="AD9" s="1">
        <v>24.576048671881644</v>
      </c>
      <c r="AE9" s="1">
        <v>24.576048671881644</v>
      </c>
      <c r="AF9" s="1">
        <v>28.023975179145786</v>
      </c>
      <c r="AG9" s="1" t="str">
        <f>GERAL[[#This Row],[SIGLA]]&amp;GERAL[[#This Row],[CÓD]]</f>
        <v>ESAS_CS</v>
      </c>
      <c r="AH9" s="1">
        <f ca="1">VLOOKUP(GERAL[[#This Row],[REF_NOTA]],BASE_NOTAS[],7,FALSE)</f>
        <v>25.169202037545858</v>
      </c>
      <c r="AI9" s="31">
        <f ca="1">IF(GERAL[[#This Row],[Nota 2025]]="",0,GERAL[[#This Row],[Nota 2026]]-GERAL[[#This Row],[Nota 2025]])</f>
        <v>-2.854773141599928</v>
      </c>
    </row>
    <row r="10" spans="1:35" s="2" customFormat="1" ht="17" x14ac:dyDescent="0.35">
      <c r="A10" s="2" t="s">
        <v>164</v>
      </c>
      <c r="B10" s="2" t="s">
        <v>190</v>
      </c>
      <c r="C10" s="15" t="s">
        <v>208</v>
      </c>
      <c r="D10" s="15" t="s">
        <v>388</v>
      </c>
      <c r="E10" s="15" t="s">
        <v>373</v>
      </c>
      <c r="F10" s="2" t="str">
        <f>VLOOKUP(GERAL[[#This Row],[CÓD]],SEALL,6,FALSE)</f>
        <v>E</v>
      </c>
      <c r="G10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0" s="2" t="str">
        <f>VLOOKUP(GERAL[[#This Row],[CÓD]],SEALL,4,FALSE)</f>
        <v>11, 12</v>
      </c>
      <c r="K10" s="2" t="str">
        <f>IF(ISERR(FIND("01",GERAL[[#This Row],[ODS]])),"NÃO","SIM")</f>
        <v>NÃO</v>
      </c>
      <c r="L10" s="2" t="str">
        <f>IF(ISERR(FIND("02",GERAL[[#This Row],[ODS]])),"NÃO","SIM")</f>
        <v>NÃO</v>
      </c>
      <c r="M10" s="2" t="str">
        <f>IF(ISERR(FIND("03",GERAL[[#This Row],[ODS]])),"NÃO","SIM")</f>
        <v>NÃO</v>
      </c>
      <c r="N10" s="2" t="str">
        <f>IF(ISERR(FIND("04",GERAL[[#This Row],[ODS]])),"NÃO","SIM")</f>
        <v>NÃO</v>
      </c>
      <c r="O10" s="2" t="str">
        <f>IF(ISERR(FIND("05",GERAL[[#This Row],[ODS]])),"NÃO","SIM")</f>
        <v>NÃO</v>
      </c>
      <c r="P10" s="2" t="str">
        <f>IF(ISERR(FIND("06",GERAL[[#This Row],[ODS]])),"NÃO","SIM")</f>
        <v>NÃO</v>
      </c>
      <c r="Q10" s="2" t="str">
        <f>IF(ISERR(FIND("07",GERAL[[#This Row],[ODS]])),"NÃO","SIM")</f>
        <v>NÃO</v>
      </c>
      <c r="R10" s="2" t="str">
        <f>IF(ISERR(FIND("08",GERAL[[#This Row],[ODS]])),"NÃO","SIM")</f>
        <v>NÃO</v>
      </c>
      <c r="S10" s="2" t="str">
        <f>IF(ISERR(FIND("09",GERAL[[#This Row],[ODS]])),"NÃO","SIM")</f>
        <v>NÃO</v>
      </c>
      <c r="T10" s="2" t="str">
        <f>IF(ISERR(FIND("10",GERAL[[#This Row],[ODS]])),"NÃO","SIM")</f>
        <v>NÃO</v>
      </c>
      <c r="U10" s="2" t="str">
        <f>IF(ISERR(FIND("11",GERAL[[#This Row],[ODS]])),"NÃO","SIM")</f>
        <v>SIM</v>
      </c>
      <c r="V10" s="2" t="str">
        <f>IF(ISERR(FIND("12",GERAL[[#This Row],[ODS]])),"NÃO","SIM")</f>
        <v>SIM</v>
      </c>
      <c r="W10" s="2" t="str">
        <f>IF(ISERR(FIND("13",GERAL[[#This Row],[ODS]])),"NÃO","SIM")</f>
        <v>NÃO</v>
      </c>
      <c r="X10" s="2" t="str">
        <f>IF(ISERR(FIND("14",GERAL[[#This Row],[ODS]])),"NÃO","SIM")</f>
        <v>NÃO</v>
      </c>
      <c r="Y10" s="2" t="str">
        <f>IF(ISERR(FIND("15",GERAL[[#This Row],[ODS]])),"NÃO","SIM")</f>
        <v>NÃO</v>
      </c>
      <c r="Z10" s="2" t="str">
        <f>IF(ISERR(FIND("16",GERAL[[#This Row],[ODS]])),"NÃO","SIM")</f>
        <v>NÃO</v>
      </c>
      <c r="AA10" s="2" t="str">
        <f>IF(ISERR(FIND("17",GERAL[[#This Row],[ODS]])),"NÃO","SIM")</f>
        <v>NÃO</v>
      </c>
      <c r="AB10" s="1">
        <v>41.852697184737366</v>
      </c>
      <c r="AC10" s="1">
        <v>40.897229702816716</v>
      </c>
      <c r="AD10" s="1">
        <v>40.797302192074675</v>
      </c>
      <c r="AE10" s="1">
        <v>40.797302192074675</v>
      </c>
      <c r="AF10" s="1">
        <v>44.395298429457277</v>
      </c>
      <c r="AG10" s="1" t="str">
        <f>GERAL[[#This Row],[SIGLA]]&amp;GERAL[[#This Row],[CÓD]]</f>
        <v>GOAS_CS</v>
      </c>
      <c r="AH10" s="1">
        <f ca="1">VLOOKUP(GERAL[[#This Row],[REF_NOTA]],BASE_NOTAS[],7,FALSE)</f>
        <v>44.641727113955</v>
      </c>
      <c r="AI10" s="31">
        <f ca="1">IF(GERAL[[#This Row],[Nota 2025]]="",0,GERAL[[#This Row],[Nota 2026]]-GERAL[[#This Row],[Nota 2025]])</f>
        <v>0.24642868449772237</v>
      </c>
    </row>
    <row r="11" spans="1:35" s="2" customFormat="1" ht="17" x14ac:dyDescent="0.35">
      <c r="A11" s="2" t="s">
        <v>165</v>
      </c>
      <c r="B11" s="2" t="s">
        <v>191</v>
      </c>
      <c r="C11" s="15" t="s">
        <v>208</v>
      </c>
      <c r="D11" s="15" t="s">
        <v>388</v>
      </c>
      <c r="E11" s="15" t="s">
        <v>373</v>
      </c>
      <c r="F11" s="2" t="str">
        <f>VLOOKUP(GERAL[[#This Row],[CÓD]],SEALL,6,FALSE)</f>
        <v>E</v>
      </c>
      <c r="G11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1" s="2" t="str">
        <f>VLOOKUP(GERAL[[#This Row],[CÓD]],SEALL,4,FALSE)</f>
        <v>11, 12</v>
      </c>
      <c r="K11" s="2" t="str">
        <f>IF(ISERR(FIND("01",GERAL[[#This Row],[ODS]])),"NÃO","SIM")</f>
        <v>NÃO</v>
      </c>
      <c r="L11" s="2" t="str">
        <f>IF(ISERR(FIND("02",GERAL[[#This Row],[ODS]])),"NÃO","SIM")</f>
        <v>NÃO</v>
      </c>
      <c r="M11" s="2" t="str">
        <f>IF(ISERR(FIND("03",GERAL[[#This Row],[ODS]])),"NÃO","SIM")</f>
        <v>NÃO</v>
      </c>
      <c r="N11" s="2" t="str">
        <f>IF(ISERR(FIND("04",GERAL[[#This Row],[ODS]])),"NÃO","SIM")</f>
        <v>NÃO</v>
      </c>
      <c r="O11" s="2" t="str">
        <f>IF(ISERR(FIND("05",GERAL[[#This Row],[ODS]])),"NÃO","SIM")</f>
        <v>NÃO</v>
      </c>
      <c r="P11" s="2" t="str">
        <f>IF(ISERR(FIND("06",GERAL[[#This Row],[ODS]])),"NÃO","SIM")</f>
        <v>NÃO</v>
      </c>
      <c r="Q11" s="2" t="str">
        <f>IF(ISERR(FIND("07",GERAL[[#This Row],[ODS]])),"NÃO","SIM")</f>
        <v>NÃO</v>
      </c>
      <c r="R11" s="2" t="str">
        <f>IF(ISERR(FIND("08",GERAL[[#This Row],[ODS]])),"NÃO","SIM")</f>
        <v>NÃO</v>
      </c>
      <c r="S11" s="2" t="str">
        <f>IF(ISERR(FIND("09",GERAL[[#This Row],[ODS]])),"NÃO","SIM")</f>
        <v>NÃO</v>
      </c>
      <c r="T11" s="2" t="str">
        <f>IF(ISERR(FIND("10",GERAL[[#This Row],[ODS]])),"NÃO","SIM")</f>
        <v>NÃO</v>
      </c>
      <c r="U11" s="2" t="str">
        <f>IF(ISERR(FIND("11",GERAL[[#This Row],[ODS]])),"NÃO","SIM")</f>
        <v>SIM</v>
      </c>
      <c r="V11" s="2" t="str">
        <f>IF(ISERR(FIND("12",GERAL[[#This Row],[ODS]])),"NÃO","SIM")</f>
        <v>SIM</v>
      </c>
      <c r="W11" s="2" t="str">
        <f>IF(ISERR(FIND("13",GERAL[[#This Row],[ODS]])),"NÃO","SIM")</f>
        <v>NÃO</v>
      </c>
      <c r="X11" s="2" t="str">
        <f>IF(ISERR(FIND("14",GERAL[[#This Row],[ODS]])),"NÃO","SIM")</f>
        <v>NÃO</v>
      </c>
      <c r="Y11" s="2" t="str">
        <f>IF(ISERR(FIND("15",GERAL[[#This Row],[ODS]])),"NÃO","SIM")</f>
        <v>NÃO</v>
      </c>
      <c r="Z11" s="2" t="str">
        <f>IF(ISERR(FIND("16",GERAL[[#This Row],[ODS]])),"NÃO","SIM")</f>
        <v>NÃO</v>
      </c>
      <c r="AA11" s="2" t="str">
        <f>IF(ISERR(FIND("17",GERAL[[#This Row],[ODS]])),"NÃO","SIM")</f>
        <v>NÃO</v>
      </c>
      <c r="AB11" s="1">
        <v>25.221278780633178</v>
      </c>
      <c r="AC11" s="1">
        <v>1.1953480841988804</v>
      </c>
      <c r="AD11" s="1">
        <v>0.40280130355243349</v>
      </c>
      <c r="AE11" s="1">
        <v>0.40280130355243349</v>
      </c>
      <c r="AF11" s="1">
        <v>0.64198371355781358</v>
      </c>
      <c r="AG11" s="1" t="str">
        <f>GERAL[[#This Row],[SIGLA]]&amp;GERAL[[#This Row],[CÓD]]</f>
        <v>MAAS_CS</v>
      </c>
      <c r="AH11" s="1">
        <f ca="1">VLOOKUP(GERAL[[#This Row],[REF_NOTA]],BASE_NOTAS[],7,FALSE)</f>
        <v>7.3255926968924854</v>
      </c>
      <c r="AI11" s="31">
        <f ca="1">IF(GERAL[[#This Row],[Nota 2025]]="",0,GERAL[[#This Row],[Nota 2026]]-GERAL[[#This Row],[Nota 2025]])</f>
        <v>6.6836089833346719</v>
      </c>
    </row>
    <row r="12" spans="1:35" s="2" customFormat="1" ht="17" x14ac:dyDescent="0.35">
      <c r="A12" s="2" t="s">
        <v>168</v>
      </c>
      <c r="B12" s="2" t="s">
        <v>195</v>
      </c>
      <c r="C12" s="15" t="s">
        <v>208</v>
      </c>
      <c r="D12" s="15" t="s">
        <v>388</v>
      </c>
      <c r="E12" s="15" t="s">
        <v>373</v>
      </c>
      <c r="F12" s="2" t="str">
        <f>VLOOKUP(GERAL[[#This Row],[CÓD]],SEALL,6,FALSE)</f>
        <v>E</v>
      </c>
      <c r="G12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2" s="2" t="str">
        <f>VLOOKUP(GERAL[[#This Row],[CÓD]],SEALL,4,FALSE)</f>
        <v>11, 12</v>
      </c>
      <c r="K12" s="2" t="str">
        <f>IF(ISERR(FIND("01",GERAL[[#This Row],[ODS]])),"NÃO","SIM")</f>
        <v>NÃO</v>
      </c>
      <c r="L12" s="2" t="str">
        <f>IF(ISERR(FIND("02",GERAL[[#This Row],[ODS]])),"NÃO","SIM")</f>
        <v>NÃO</v>
      </c>
      <c r="M12" s="2" t="str">
        <f>IF(ISERR(FIND("03",GERAL[[#This Row],[ODS]])),"NÃO","SIM")</f>
        <v>NÃO</v>
      </c>
      <c r="N12" s="2" t="str">
        <f>IF(ISERR(FIND("04",GERAL[[#This Row],[ODS]])),"NÃO","SIM")</f>
        <v>NÃO</v>
      </c>
      <c r="O12" s="2" t="str">
        <f>IF(ISERR(FIND("05",GERAL[[#This Row],[ODS]])),"NÃO","SIM")</f>
        <v>NÃO</v>
      </c>
      <c r="P12" s="2" t="str">
        <f>IF(ISERR(FIND("06",GERAL[[#This Row],[ODS]])),"NÃO","SIM")</f>
        <v>NÃO</v>
      </c>
      <c r="Q12" s="2" t="str">
        <f>IF(ISERR(FIND("07",GERAL[[#This Row],[ODS]])),"NÃO","SIM")</f>
        <v>NÃO</v>
      </c>
      <c r="R12" s="2" t="str">
        <f>IF(ISERR(FIND("08",GERAL[[#This Row],[ODS]])),"NÃO","SIM")</f>
        <v>NÃO</v>
      </c>
      <c r="S12" s="2" t="str">
        <f>IF(ISERR(FIND("09",GERAL[[#This Row],[ODS]])),"NÃO","SIM")</f>
        <v>NÃO</v>
      </c>
      <c r="T12" s="2" t="str">
        <f>IF(ISERR(FIND("10",GERAL[[#This Row],[ODS]])),"NÃO","SIM")</f>
        <v>NÃO</v>
      </c>
      <c r="U12" s="2" t="str">
        <f>IF(ISERR(FIND("11",GERAL[[#This Row],[ODS]])),"NÃO","SIM")</f>
        <v>SIM</v>
      </c>
      <c r="V12" s="2" t="str">
        <f>IF(ISERR(FIND("12",GERAL[[#This Row],[ODS]])),"NÃO","SIM")</f>
        <v>SIM</v>
      </c>
      <c r="W12" s="2" t="str">
        <f>IF(ISERR(FIND("13",GERAL[[#This Row],[ODS]])),"NÃO","SIM")</f>
        <v>NÃO</v>
      </c>
      <c r="X12" s="2" t="str">
        <f>IF(ISERR(FIND("14",GERAL[[#This Row],[ODS]])),"NÃO","SIM")</f>
        <v>NÃO</v>
      </c>
      <c r="Y12" s="2" t="str">
        <f>IF(ISERR(FIND("15",GERAL[[#This Row],[ODS]])),"NÃO","SIM")</f>
        <v>NÃO</v>
      </c>
      <c r="Z12" s="2" t="str">
        <f>IF(ISERR(FIND("16",GERAL[[#This Row],[ODS]])),"NÃO","SIM")</f>
        <v>NÃO</v>
      </c>
      <c r="AA12" s="2" t="str">
        <f>IF(ISERR(FIND("17",GERAL[[#This Row],[ODS]])),"NÃO","SIM")</f>
        <v>NÃO</v>
      </c>
      <c r="AB12" s="1">
        <v>15.510396109700473</v>
      </c>
      <c r="AC12" s="1">
        <v>21.067631756849384</v>
      </c>
      <c r="AD12" s="1">
        <v>23.992256985661967</v>
      </c>
      <c r="AE12" s="1">
        <v>23.992256985661967</v>
      </c>
      <c r="AF12" s="1">
        <v>27.509626324435395</v>
      </c>
      <c r="AG12" s="1" t="str">
        <f>GERAL[[#This Row],[SIGLA]]&amp;GERAL[[#This Row],[CÓD]]</f>
        <v>MTAS_CS</v>
      </c>
      <c r="AH12" s="1">
        <f ca="1">VLOOKUP(GERAL[[#This Row],[REF_NOTA]],BASE_NOTAS[],7,FALSE)</f>
        <v>28.913731072676459</v>
      </c>
      <c r="AI12" s="31">
        <f ca="1">IF(GERAL[[#This Row],[Nota 2025]]="",0,GERAL[[#This Row],[Nota 2026]]-GERAL[[#This Row],[Nota 2025]])</f>
        <v>1.404104748241064</v>
      </c>
    </row>
    <row r="13" spans="1:35" s="2" customFormat="1" ht="17" x14ac:dyDescent="0.35">
      <c r="A13" s="2" t="s">
        <v>167</v>
      </c>
      <c r="B13" s="2" t="s">
        <v>193</v>
      </c>
      <c r="C13" s="15" t="s">
        <v>208</v>
      </c>
      <c r="D13" s="15" t="s">
        <v>388</v>
      </c>
      <c r="E13" s="15" t="s">
        <v>373</v>
      </c>
      <c r="F13" s="2" t="str">
        <f>VLOOKUP(GERAL[[#This Row],[CÓD]],SEALL,6,FALSE)</f>
        <v>E</v>
      </c>
      <c r="G13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3" s="2" t="str">
        <f>VLOOKUP(GERAL[[#This Row],[CÓD]],SEALL,4,FALSE)</f>
        <v>11, 12</v>
      </c>
      <c r="K13" s="2" t="str">
        <f>IF(ISERR(FIND("01",GERAL[[#This Row],[ODS]])),"NÃO","SIM")</f>
        <v>NÃO</v>
      </c>
      <c r="L13" s="2" t="str">
        <f>IF(ISERR(FIND("02",GERAL[[#This Row],[ODS]])),"NÃO","SIM")</f>
        <v>NÃO</v>
      </c>
      <c r="M13" s="2" t="str">
        <f>IF(ISERR(FIND("03",GERAL[[#This Row],[ODS]])),"NÃO","SIM")</f>
        <v>NÃO</v>
      </c>
      <c r="N13" s="2" t="str">
        <f>IF(ISERR(FIND("04",GERAL[[#This Row],[ODS]])),"NÃO","SIM")</f>
        <v>NÃO</v>
      </c>
      <c r="O13" s="2" t="str">
        <f>IF(ISERR(FIND("05",GERAL[[#This Row],[ODS]])),"NÃO","SIM")</f>
        <v>NÃO</v>
      </c>
      <c r="P13" s="2" t="str">
        <f>IF(ISERR(FIND("06",GERAL[[#This Row],[ODS]])),"NÃO","SIM")</f>
        <v>NÃO</v>
      </c>
      <c r="Q13" s="2" t="str">
        <f>IF(ISERR(FIND("07",GERAL[[#This Row],[ODS]])),"NÃO","SIM")</f>
        <v>NÃO</v>
      </c>
      <c r="R13" s="2" t="str">
        <f>IF(ISERR(FIND("08",GERAL[[#This Row],[ODS]])),"NÃO","SIM")</f>
        <v>NÃO</v>
      </c>
      <c r="S13" s="2" t="str">
        <f>IF(ISERR(FIND("09",GERAL[[#This Row],[ODS]])),"NÃO","SIM")</f>
        <v>NÃO</v>
      </c>
      <c r="T13" s="2" t="str">
        <f>IF(ISERR(FIND("10",GERAL[[#This Row],[ODS]])),"NÃO","SIM")</f>
        <v>NÃO</v>
      </c>
      <c r="U13" s="2" t="str">
        <f>IF(ISERR(FIND("11",GERAL[[#This Row],[ODS]])),"NÃO","SIM")</f>
        <v>SIM</v>
      </c>
      <c r="V13" s="2" t="str">
        <f>IF(ISERR(FIND("12",GERAL[[#This Row],[ODS]])),"NÃO","SIM")</f>
        <v>SIM</v>
      </c>
      <c r="W13" s="2" t="str">
        <f>IF(ISERR(FIND("13",GERAL[[#This Row],[ODS]])),"NÃO","SIM")</f>
        <v>NÃO</v>
      </c>
      <c r="X13" s="2" t="str">
        <f>IF(ISERR(FIND("14",GERAL[[#This Row],[ODS]])),"NÃO","SIM")</f>
        <v>NÃO</v>
      </c>
      <c r="Y13" s="2" t="str">
        <f>IF(ISERR(FIND("15",GERAL[[#This Row],[ODS]])),"NÃO","SIM")</f>
        <v>NÃO</v>
      </c>
      <c r="Z13" s="2" t="str">
        <f>IF(ISERR(FIND("16",GERAL[[#This Row],[ODS]])),"NÃO","SIM")</f>
        <v>NÃO</v>
      </c>
      <c r="AA13" s="2" t="str">
        <f>IF(ISERR(FIND("17",GERAL[[#This Row],[ODS]])),"NÃO","SIM")</f>
        <v>NÃO</v>
      </c>
      <c r="AB13" s="1">
        <v>59.410961640419572</v>
      </c>
      <c r="AC13" s="1">
        <v>65.092140053625499</v>
      </c>
      <c r="AD13" s="1">
        <v>65.630542187662513</v>
      </c>
      <c r="AE13" s="1">
        <v>65.630542187662513</v>
      </c>
      <c r="AF13" s="1">
        <v>72.080383685055892</v>
      </c>
      <c r="AG13" s="1" t="str">
        <f>GERAL[[#This Row],[SIGLA]]&amp;GERAL[[#This Row],[CÓD]]</f>
        <v>MSAS_CS</v>
      </c>
      <c r="AH13" s="1">
        <f ca="1">VLOOKUP(GERAL[[#This Row],[REF_NOTA]],BASE_NOTAS[],7,FALSE)</f>
        <v>71.370681309770561</v>
      </c>
      <c r="AI13" s="31">
        <f ca="1">IF(GERAL[[#This Row],[Nota 2025]]="",0,GERAL[[#This Row],[Nota 2026]]-GERAL[[#This Row],[Nota 2025]])</f>
        <v>-0.70970237528533175</v>
      </c>
    </row>
    <row r="14" spans="1:35" s="2" customFormat="1" ht="17" x14ac:dyDescent="0.35">
      <c r="A14" s="2" t="s">
        <v>166</v>
      </c>
      <c r="B14" s="2" t="s">
        <v>192</v>
      </c>
      <c r="C14" s="15" t="s">
        <v>208</v>
      </c>
      <c r="D14" s="15" t="s">
        <v>388</v>
      </c>
      <c r="E14" s="15" t="s">
        <v>373</v>
      </c>
      <c r="F14" s="2" t="str">
        <f>VLOOKUP(GERAL[[#This Row],[CÓD]],SEALL,6,FALSE)</f>
        <v>E</v>
      </c>
      <c r="G14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4" s="2" t="str">
        <f>VLOOKUP(GERAL[[#This Row],[CÓD]],SEALL,4,FALSE)</f>
        <v>11, 12</v>
      </c>
      <c r="K14" s="2" t="str">
        <f>IF(ISERR(FIND("01",GERAL[[#This Row],[ODS]])),"NÃO","SIM")</f>
        <v>NÃO</v>
      </c>
      <c r="L14" s="2" t="str">
        <f>IF(ISERR(FIND("02",GERAL[[#This Row],[ODS]])),"NÃO","SIM")</f>
        <v>NÃO</v>
      </c>
      <c r="M14" s="2" t="str">
        <f>IF(ISERR(FIND("03",GERAL[[#This Row],[ODS]])),"NÃO","SIM")</f>
        <v>NÃO</v>
      </c>
      <c r="N14" s="2" t="str">
        <f>IF(ISERR(FIND("04",GERAL[[#This Row],[ODS]])),"NÃO","SIM")</f>
        <v>NÃO</v>
      </c>
      <c r="O14" s="2" t="str">
        <f>IF(ISERR(FIND("05",GERAL[[#This Row],[ODS]])),"NÃO","SIM")</f>
        <v>NÃO</v>
      </c>
      <c r="P14" s="2" t="str">
        <f>IF(ISERR(FIND("06",GERAL[[#This Row],[ODS]])),"NÃO","SIM")</f>
        <v>NÃO</v>
      </c>
      <c r="Q14" s="2" t="str">
        <f>IF(ISERR(FIND("07",GERAL[[#This Row],[ODS]])),"NÃO","SIM")</f>
        <v>NÃO</v>
      </c>
      <c r="R14" s="2" t="str">
        <f>IF(ISERR(FIND("08",GERAL[[#This Row],[ODS]])),"NÃO","SIM")</f>
        <v>NÃO</v>
      </c>
      <c r="S14" s="2" t="str">
        <f>IF(ISERR(FIND("09",GERAL[[#This Row],[ODS]])),"NÃO","SIM")</f>
        <v>NÃO</v>
      </c>
      <c r="T14" s="2" t="str">
        <f>IF(ISERR(FIND("10",GERAL[[#This Row],[ODS]])),"NÃO","SIM")</f>
        <v>NÃO</v>
      </c>
      <c r="U14" s="2" t="str">
        <f>IF(ISERR(FIND("11",GERAL[[#This Row],[ODS]])),"NÃO","SIM")</f>
        <v>SIM</v>
      </c>
      <c r="V14" s="2" t="str">
        <f>IF(ISERR(FIND("12",GERAL[[#This Row],[ODS]])),"NÃO","SIM")</f>
        <v>SIM</v>
      </c>
      <c r="W14" s="2" t="str">
        <f>IF(ISERR(FIND("13",GERAL[[#This Row],[ODS]])),"NÃO","SIM")</f>
        <v>NÃO</v>
      </c>
      <c r="X14" s="2" t="str">
        <f>IF(ISERR(FIND("14",GERAL[[#This Row],[ODS]])),"NÃO","SIM")</f>
        <v>NÃO</v>
      </c>
      <c r="Y14" s="2" t="str">
        <f>IF(ISERR(FIND("15",GERAL[[#This Row],[ODS]])),"NÃO","SIM")</f>
        <v>NÃO</v>
      </c>
      <c r="Z14" s="2" t="str">
        <f>IF(ISERR(FIND("16",GERAL[[#This Row],[ODS]])),"NÃO","SIM")</f>
        <v>NÃO</v>
      </c>
      <c r="AA14" s="2" t="str">
        <f>IF(ISERR(FIND("17",GERAL[[#This Row],[ODS]])),"NÃO","SIM")</f>
        <v>NÃO</v>
      </c>
      <c r="AB14" s="1">
        <v>29.492351712778454</v>
      </c>
      <c r="AC14" s="1">
        <v>32.176067668411086</v>
      </c>
      <c r="AD14" s="1">
        <v>35.042596251393732</v>
      </c>
      <c r="AE14" s="1">
        <v>35.042596251393732</v>
      </c>
      <c r="AF14" s="1">
        <v>37.26352546999955</v>
      </c>
      <c r="AG14" s="1" t="str">
        <f>GERAL[[#This Row],[SIGLA]]&amp;GERAL[[#This Row],[CÓD]]</f>
        <v>MGAS_CS</v>
      </c>
      <c r="AH14" s="1">
        <f ca="1">VLOOKUP(GERAL[[#This Row],[REF_NOTA]],BASE_NOTAS[],7,FALSE)</f>
        <v>35.545641317353287</v>
      </c>
      <c r="AI14" s="31">
        <f ca="1">IF(GERAL[[#This Row],[Nota 2025]]="",0,GERAL[[#This Row],[Nota 2026]]-GERAL[[#This Row],[Nota 2025]])</f>
        <v>-1.7178841526462634</v>
      </c>
    </row>
    <row r="15" spans="1:35" s="2" customFormat="1" ht="17" x14ac:dyDescent="0.35">
      <c r="A15" s="2" t="s">
        <v>169</v>
      </c>
      <c r="B15" s="2" t="s">
        <v>196</v>
      </c>
      <c r="C15" s="15" t="s">
        <v>208</v>
      </c>
      <c r="D15" s="15" t="s">
        <v>388</v>
      </c>
      <c r="E15" s="15" t="s">
        <v>373</v>
      </c>
      <c r="F15" s="2" t="str">
        <f>VLOOKUP(GERAL[[#This Row],[CÓD]],SEALL,6,FALSE)</f>
        <v>E</v>
      </c>
      <c r="G15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5" s="2" t="str">
        <f>VLOOKUP(GERAL[[#This Row],[CÓD]],SEALL,4,FALSE)</f>
        <v>11, 12</v>
      </c>
      <c r="K15" s="2" t="str">
        <f>IF(ISERR(FIND("01",GERAL[[#This Row],[ODS]])),"NÃO","SIM")</f>
        <v>NÃO</v>
      </c>
      <c r="L15" s="2" t="str">
        <f>IF(ISERR(FIND("02",GERAL[[#This Row],[ODS]])),"NÃO","SIM")</f>
        <v>NÃO</v>
      </c>
      <c r="M15" s="2" t="str">
        <f>IF(ISERR(FIND("03",GERAL[[#This Row],[ODS]])),"NÃO","SIM")</f>
        <v>NÃO</v>
      </c>
      <c r="N15" s="2" t="str">
        <f>IF(ISERR(FIND("04",GERAL[[#This Row],[ODS]])),"NÃO","SIM")</f>
        <v>NÃO</v>
      </c>
      <c r="O15" s="2" t="str">
        <f>IF(ISERR(FIND("05",GERAL[[#This Row],[ODS]])),"NÃO","SIM")</f>
        <v>NÃO</v>
      </c>
      <c r="P15" s="2" t="str">
        <f>IF(ISERR(FIND("06",GERAL[[#This Row],[ODS]])),"NÃO","SIM")</f>
        <v>NÃO</v>
      </c>
      <c r="Q15" s="2" t="str">
        <f>IF(ISERR(FIND("07",GERAL[[#This Row],[ODS]])),"NÃO","SIM")</f>
        <v>NÃO</v>
      </c>
      <c r="R15" s="2" t="str">
        <f>IF(ISERR(FIND("08",GERAL[[#This Row],[ODS]])),"NÃO","SIM")</f>
        <v>NÃO</v>
      </c>
      <c r="S15" s="2" t="str">
        <f>IF(ISERR(FIND("09",GERAL[[#This Row],[ODS]])),"NÃO","SIM")</f>
        <v>NÃO</v>
      </c>
      <c r="T15" s="2" t="str">
        <f>IF(ISERR(FIND("10",GERAL[[#This Row],[ODS]])),"NÃO","SIM")</f>
        <v>NÃO</v>
      </c>
      <c r="U15" s="2" t="str">
        <f>IF(ISERR(FIND("11",GERAL[[#This Row],[ODS]])),"NÃO","SIM")</f>
        <v>SIM</v>
      </c>
      <c r="V15" s="2" t="str">
        <f>IF(ISERR(FIND("12",GERAL[[#This Row],[ODS]])),"NÃO","SIM")</f>
        <v>SIM</v>
      </c>
      <c r="W15" s="2" t="str">
        <f>IF(ISERR(FIND("13",GERAL[[#This Row],[ODS]])),"NÃO","SIM")</f>
        <v>NÃO</v>
      </c>
      <c r="X15" s="2" t="str">
        <f>IF(ISERR(FIND("14",GERAL[[#This Row],[ODS]])),"NÃO","SIM")</f>
        <v>NÃO</v>
      </c>
      <c r="Y15" s="2" t="str">
        <f>IF(ISERR(FIND("15",GERAL[[#This Row],[ODS]])),"NÃO","SIM")</f>
        <v>NÃO</v>
      </c>
      <c r="Z15" s="2" t="str">
        <f>IF(ISERR(FIND("16",GERAL[[#This Row],[ODS]])),"NÃO","SIM")</f>
        <v>NÃO</v>
      </c>
      <c r="AA15" s="2" t="str">
        <f>IF(ISERR(FIND("17",GERAL[[#This Row],[ODS]])),"NÃO","SIM")</f>
        <v>NÃO</v>
      </c>
      <c r="AB15" s="1">
        <v>4.2991449220642064</v>
      </c>
      <c r="AC15" s="1">
        <v>2.8987976665323965</v>
      </c>
      <c r="AD15" s="1">
        <v>7.9974342709163722</v>
      </c>
      <c r="AE15" s="1">
        <v>7.9974342709163722</v>
      </c>
      <c r="AF15" s="1">
        <v>4.1186713169202829</v>
      </c>
      <c r="AG15" s="1" t="str">
        <f>GERAL[[#This Row],[SIGLA]]&amp;GERAL[[#This Row],[CÓD]]</f>
        <v>PAAS_CS</v>
      </c>
      <c r="AH15" s="1">
        <f ca="1">VLOOKUP(GERAL[[#This Row],[REF_NOTA]],BASE_NOTAS[],7,FALSE)</f>
        <v>1.3187842952683206</v>
      </c>
      <c r="AI15" s="31">
        <f ca="1">IF(GERAL[[#This Row],[Nota 2025]]="",0,GERAL[[#This Row],[Nota 2026]]-GERAL[[#This Row],[Nota 2025]])</f>
        <v>-2.799887021651962</v>
      </c>
    </row>
    <row r="16" spans="1:35" s="2" customFormat="1" ht="17" x14ac:dyDescent="0.35">
      <c r="A16" s="2" t="s">
        <v>170</v>
      </c>
      <c r="B16" s="2" t="s">
        <v>197</v>
      </c>
      <c r="C16" s="15" t="s">
        <v>208</v>
      </c>
      <c r="D16" s="15" t="s">
        <v>388</v>
      </c>
      <c r="E16" s="15" t="s">
        <v>373</v>
      </c>
      <c r="F16" s="2" t="str">
        <f>VLOOKUP(GERAL[[#This Row],[CÓD]],SEALL,6,FALSE)</f>
        <v>E</v>
      </c>
      <c r="G16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6" s="2" t="str">
        <f>VLOOKUP(GERAL[[#This Row],[CÓD]],SEALL,4,FALSE)</f>
        <v>11, 12</v>
      </c>
      <c r="K16" s="2" t="str">
        <f>IF(ISERR(FIND("01",GERAL[[#This Row],[ODS]])),"NÃO","SIM")</f>
        <v>NÃO</v>
      </c>
      <c r="L16" s="2" t="str">
        <f>IF(ISERR(FIND("02",GERAL[[#This Row],[ODS]])),"NÃO","SIM")</f>
        <v>NÃO</v>
      </c>
      <c r="M16" s="2" t="str">
        <f>IF(ISERR(FIND("03",GERAL[[#This Row],[ODS]])),"NÃO","SIM")</f>
        <v>NÃO</v>
      </c>
      <c r="N16" s="2" t="str">
        <f>IF(ISERR(FIND("04",GERAL[[#This Row],[ODS]])),"NÃO","SIM")</f>
        <v>NÃO</v>
      </c>
      <c r="O16" s="2" t="str">
        <f>IF(ISERR(FIND("05",GERAL[[#This Row],[ODS]])),"NÃO","SIM")</f>
        <v>NÃO</v>
      </c>
      <c r="P16" s="2" t="str">
        <f>IF(ISERR(FIND("06",GERAL[[#This Row],[ODS]])),"NÃO","SIM")</f>
        <v>NÃO</v>
      </c>
      <c r="Q16" s="2" t="str">
        <f>IF(ISERR(FIND("07",GERAL[[#This Row],[ODS]])),"NÃO","SIM")</f>
        <v>NÃO</v>
      </c>
      <c r="R16" s="2" t="str">
        <f>IF(ISERR(FIND("08",GERAL[[#This Row],[ODS]])),"NÃO","SIM")</f>
        <v>NÃO</v>
      </c>
      <c r="S16" s="2" t="str">
        <f>IF(ISERR(FIND("09",GERAL[[#This Row],[ODS]])),"NÃO","SIM")</f>
        <v>NÃO</v>
      </c>
      <c r="T16" s="2" t="str">
        <f>IF(ISERR(FIND("10",GERAL[[#This Row],[ODS]])),"NÃO","SIM")</f>
        <v>NÃO</v>
      </c>
      <c r="U16" s="2" t="str">
        <f>IF(ISERR(FIND("11",GERAL[[#This Row],[ODS]])),"NÃO","SIM")</f>
        <v>SIM</v>
      </c>
      <c r="V16" s="2" t="str">
        <f>IF(ISERR(FIND("12",GERAL[[#This Row],[ODS]])),"NÃO","SIM")</f>
        <v>SIM</v>
      </c>
      <c r="W16" s="2" t="str">
        <f>IF(ISERR(FIND("13",GERAL[[#This Row],[ODS]])),"NÃO","SIM")</f>
        <v>NÃO</v>
      </c>
      <c r="X16" s="2" t="str">
        <f>IF(ISERR(FIND("14",GERAL[[#This Row],[ODS]])),"NÃO","SIM")</f>
        <v>NÃO</v>
      </c>
      <c r="Y16" s="2" t="str">
        <f>IF(ISERR(FIND("15",GERAL[[#This Row],[ODS]])),"NÃO","SIM")</f>
        <v>NÃO</v>
      </c>
      <c r="Z16" s="2" t="str">
        <f>IF(ISERR(FIND("16",GERAL[[#This Row],[ODS]])),"NÃO","SIM")</f>
        <v>NÃO</v>
      </c>
      <c r="AA16" s="2" t="str">
        <f>IF(ISERR(FIND("17",GERAL[[#This Row],[ODS]])),"NÃO","SIM")</f>
        <v>NÃO</v>
      </c>
      <c r="AB16" s="1">
        <v>12.909040629210821</v>
      </c>
      <c r="AC16" s="1">
        <v>12.937540443527389</v>
      </c>
      <c r="AD16" s="1">
        <v>13.107108012097873</v>
      </c>
      <c r="AE16" s="1">
        <v>13.107108012097873</v>
      </c>
      <c r="AF16" s="1">
        <v>4.4619034890561409</v>
      </c>
      <c r="AG16" s="1" t="str">
        <f>GERAL[[#This Row],[SIGLA]]&amp;GERAL[[#This Row],[CÓD]]</f>
        <v>PBAS_CS</v>
      </c>
      <c r="AH16" s="1">
        <f ca="1">VLOOKUP(GERAL[[#This Row],[REF_NOTA]],BASE_NOTAS[],7,FALSE)</f>
        <v>8.7917988002023328</v>
      </c>
      <c r="AI16" s="31">
        <f ca="1">IF(GERAL[[#This Row],[Nota 2025]]="",0,GERAL[[#This Row],[Nota 2026]]-GERAL[[#This Row],[Nota 2025]])</f>
        <v>4.329895311146192</v>
      </c>
    </row>
    <row r="17" spans="1:35" s="2" customFormat="1" ht="17" x14ac:dyDescent="0.35">
      <c r="A17" s="2" t="s">
        <v>173</v>
      </c>
      <c r="B17" s="2" t="s">
        <v>200</v>
      </c>
      <c r="C17" s="15" t="s">
        <v>208</v>
      </c>
      <c r="D17" s="15" t="s">
        <v>388</v>
      </c>
      <c r="E17" s="15" t="s">
        <v>373</v>
      </c>
      <c r="F17" s="2" t="str">
        <f>VLOOKUP(GERAL[[#This Row],[CÓD]],SEALL,6,FALSE)</f>
        <v>E</v>
      </c>
      <c r="G17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7" s="2" t="str">
        <f>VLOOKUP(GERAL[[#This Row],[CÓD]],SEALL,4,FALSE)</f>
        <v>11, 12</v>
      </c>
      <c r="K17" s="2" t="str">
        <f>IF(ISERR(FIND("01",GERAL[[#This Row],[ODS]])),"NÃO","SIM")</f>
        <v>NÃO</v>
      </c>
      <c r="L17" s="2" t="str">
        <f>IF(ISERR(FIND("02",GERAL[[#This Row],[ODS]])),"NÃO","SIM")</f>
        <v>NÃO</v>
      </c>
      <c r="M17" s="2" t="str">
        <f>IF(ISERR(FIND("03",GERAL[[#This Row],[ODS]])),"NÃO","SIM")</f>
        <v>NÃO</v>
      </c>
      <c r="N17" s="2" t="str">
        <f>IF(ISERR(FIND("04",GERAL[[#This Row],[ODS]])),"NÃO","SIM")</f>
        <v>NÃO</v>
      </c>
      <c r="O17" s="2" t="str">
        <f>IF(ISERR(FIND("05",GERAL[[#This Row],[ODS]])),"NÃO","SIM")</f>
        <v>NÃO</v>
      </c>
      <c r="P17" s="2" t="str">
        <f>IF(ISERR(FIND("06",GERAL[[#This Row],[ODS]])),"NÃO","SIM")</f>
        <v>NÃO</v>
      </c>
      <c r="Q17" s="2" t="str">
        <f>IF(ISERR(FIND("07",GERAL[[#This Row],[ODS]])),"NÃO","SIM")</f>
        <v>NÃO</v>
      </c>
      <c r="R17" s="2" t="str">
        <f>IF(ISERR(FIND("08",GERAL[[#This Row],[ODS]])),"NÃO","SIM")</f>
        <v>NÃO</v>
      </c>
      <c r="S17" s="2" t="str">
        <f>IF(ISERR(FIND("09",GERAL[[#This Row],[ODS]])),"NÃO","SIM")</f>
        <v>NÃO</v>
      </c>
      <c r="T17" s="2" t="str">
        <f>IF(ISERR(FIND("10",GERAL[[#This Row],[ODS]])),"NÃO","SIM")</f>
        <v>NÃO</v>
      </c>
      <c r="U17" s="2" t="str">
        <f>IF(ISERR(FIND("11",GERAL[[#This Row],[ODS]])),"NÃO","SIM")</f>
        <v>SIM</v>
      </c>
      <c r="V17" s="2" t="str">
        <f>IF(ISERR(FIND("12",GERAL[[#This Row],[ODS]])),"NÃO","SIM")</f>
        <v>SIM</v>
      </c>
      <c r="W17" s="2" t="str">
        <f>IF(ISERR(FIND("13",GERAL[[#This Row],[ODS]])),"NÃO","SIM")</f>
        <v>NÃO</v>
      </c>
      <c r="X17" s="2" t="str">
        <f>IF(ISERR(FIND("14",GERAL[[#This Row],[ODS]])),"NÃO","SIM")</f>
        <v>NÃO</v>
      </c>
      <c r="Y17" s="2" t="str">
        <f>IF(ISERR(FIND("15",GERAL[[#This Row],[ODS]])),"NÃO","SIM")</f>
        <v>NÃO</v>
      </c>
      <c r="Z17" s="2" t="str">
        <f>IF(ISERR(FIND("16",GERAL[[#This Row],[ODS]])),"NÃO","SIM")</f>
        <v>NÃO</v>
      </c>
      <c r="AA17" s="2" t="str">
        <f>IF(ISERR(FIND("17",GERAL[[#This Row],[ODS]])),"NÃO","SIM")</f>
        <v>NÃO</v>
      </c>
      <c r="AB17" s="1">
        <v>100</v>
      </c>
      <c r="AC17" s="1">
        <v>100</v>
      </c>
      <c r="AD17" s="1">
        <v>100</v>
      </c>
      <c r="AE17" s="1">
        <v>100</v>
      </c>
      <c r="AF17" s="1">
        <v>96.819724067213514</v>
      </c>
      <c r="AG17" s="1" t="str">
        <f>GERAL[[#This Row],[SIGLA]]&amp;GERAL[[#This Row],[CÓD]]</f>
        <v>PRAS_CS</v>
      </c>
      <c r="AH17" s="1">
        <f ca="1">VLOOKUP(GERAL[[#This Row],[REF_NOTA]],BASE_NOTAS[],7,FALSE)</f>
        <v>100</v>
      </c>
      <c r="AI17" s="31">
        <f ca="1">IF(GERAL[[#This Row],[Nota 2025]]="",0,GERAL[[#This Row],[Nota 2026]]-GERAL[[#This Row],[Nota 2025]])</f>
        <v>3.1802759327864862</v>
      </c>
    </row>
    <row r="18" spans="1:35" s="2" customFormat="1" ht="17" x14ac:dyDescent="0.35">
      <c r="A18" s="2" t="s">
        <v>171</v>
      </c>
      <c r="B18" s="2" t="s">
        <v>198</v>
      </c>
      <c r="C18" s="15" t="s">
        <v>208</v>
      </c>
      <c r="D18" s="15" t="s">
        <v>388</v>
      </c>
      <c r="E18" s="15" t="s">
        <v>373</v>
      </c>
      <c r="F18" s="2" t="str">
        <f>VLOOKUP(GERAL[[#This Row],[CÓD]],SEALL,6,FALSE)</f>
        <v>E</v>
      </c>
      <c r="G18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8" s="2" t="str">
        <f>VLOOKUP(GERAL[[#This Row],[CÓD]],SEALL,4,FALSE)</f>
        <v>11, 12</v>
      </c>
      <c r="K18" s="2" t="str">
        <f>IF(ISERR(FIND("01",GERAL[[#This Row],[ODS]])),"NÃO","SIM")</f>
        <v>NÃO</v>
      </c>
      <c r="L18" s="2" t="str">
        <f>IF(ISERR(FIND("02",GERAL[[#This Row],[ODS]])),"NÃO","SIM")</f>
        <v>NÃO</v>
      </c>
      <c r="M18" s="2" t="str">
        <f>IF(ISERR(FIND("03",GERAL[[#This Row],[ODS]])),"NÃO","SIM")</f>
        <v>NÃO</v>
      </c>
      <c r="N18" s="2" t="str">
        <f>IF(ISERR(FIND("04",GERAL[[#This Row],[ODS]])),"NÃO","SIM")</f>
        <v>NÃO</v>
      </c>
      <c r="O18" s="2" t="str">
        <f>IF(ISERR(FIND("05",GERAL[[#This Row],[ODS]])),"NÃO","SIM")</f>
        <v>NÃO</v>
      </c>
      <c r="P18" s="2" t="str">
        <f>IF(ISERR(FIND("06",GERAL[[#This Row],[ODS]])),"NÃO","SIM")</f>
        <v>NÃO</v>
      </c>
      <c r="Q18" s="2" t="str">
        <f>IF(ISERR(FIND("07",GERAL[[#This Row],[ODS]])),"NÃO","SIM")</f>
        <v>NÃO</v>
      </c>
      <c r="R18" s="2" t="str">
        <f>IF(ISERR(FIND("08",GERAL[[#This Row],[ODS]])),"NÃO","SIM")</f>
        <v>NÃO</v>
      </c>
      <c r="S18" s="2" t="str">
        <f>IF(ISERR(FIND("09",GERAL[[#This Row],[ODS]])),"NÃO","SIM")</f>
        <v>NÃO</v>
      </c>
      <c r="T18" s="2" t="str">
        <f>IF(ISERR(FIND("10",GERAL[[#This Row],[ODS]])),"NÃO","SIM")</f>
        <v>NÃO</v>
      </c>
      <c r="U18" s="2" t="str">
        <f>IF(ISERR(FIND("11",GERAL[[#This Row],[ODS]])),"NÃO","SIM")</f>
        <v>SIM</v>
      </c>
      <c r="V18" s="2" t="str">
        <f>IF(ISERR(FIND("12",GERAL[[#This Row],[ODS]])),"NÃO","SIM")</f>
        <v>SIM</v>
      </c>
      <c r="W18" s="2" t="str">
        <f>IF(ISERR(FIND("13",GERAL[[#This Row],[ODS]])),"NÃO","SIM")</f>
        <v>NÃO</v>
      </c>
      <c r="X18" s="2" t="str">
        <f>IF(ISERR(FIND("14",GERAL[[#This Row],[ODS]])),"NÃO","SIM")</f>
        <v>NÃO</v>
      </c>
      <c r="Y18" s="2" t="str">
        <f>IF(ISERR(FIND("15",GERAL[[#This Row],[ODS]])),"NÃO","SIM")</f>
        <v>NÃO</v>
      </c>
      <c r="Z18" s="2" t="str">
        <f>IF(ISERR(FIND("16",GERAL[[#This Row],[ODS]])),"NÃO","SIM")</f>
        <v>NÃO</v>
      </c>
      <c r="AA18" s="2" t="str">
        <f>IF(ISERR(FIND("17",GERAL[[#This Row],[ODS]])),"NÃO","SIM")</f>
        <v>NÃO</v>
      </c>
      <c r="AB18" s="1">
        <v>18.976564063538515</v>
      </c>
      <c r="AC18" s="1">
        <v>10.106203444217989</v>
      </c>
      <c r="AD18" s="1">
        <v>11.267536879504757</v>
      </c>
      <c r="AE18" s="1">
        <v>11.267536879504757</v>
      </c>
      <c r="AF18" s="1">
        <v>2.8084246665215264</v>
      </c>
      <c r="AG18" s="1" t="str">
        <f>GERAL[[#This Row],[SIGLA]]&amp;GERAL[[#This Row],[CÓD]]</f>
        <v>PEAS_CS</v>
      </c>
      <c r="AH18" s="1">
        <f ca="1">VLOOKUP(GERAL[[#This Row],[REF_NOTA]],BASE_NOTAS[],7,FALSE)</f>
        <v>2.4674678500666238</v>
      </c>
      <c r="AI18" s="31">
        <f ca="1">IF(GERAL[[#This Row],[Nota 2025]]="",0,GERAL[[#This Row],[Nota 2026]]-GERAL[[#This Row],[Nota 2025]])</f>
        <v>-0.34095681645490261</v>
      </c>
    </row>
    <row r="19" spans="1:35" s="2" customFormat="1" ht="17" x14ac:dyDescent="0.35">
      <c r="A19" s="2" t="s">
        <v>172</v>
      </c>
      <c r="B19" s="2" t="s">
        <v>199</v>
      </c>
      <c r="C19" s="15" t="s">
        <v>208</v>
      </c>
      <c r="D19" s="15" t="s">
        <v>388</v>
      </c>
      <c r="E19" s="15" t="s">
        <v>373</v>
      </c>
      <c r="F19" s="2" t="str">
        <f>VLOOKUP(GERAL[[#This Row],[CÓD]],SEALL,6,FALSE)</f>
        <v>E</v>
      </c>
      <c r="G19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9" s="2" t="str">
        <f>VLOOKUP(GERAL[[#This Row],[CÓD]],SEALL,4,FALSE)</f>
        <v>11, 12</v>
      </c>
      <c r="K19" s="2" t="str">
        <f>IF(ISERR(FIND("01",GERAL[[#This Row],[ODS]])),"NÃO","SIM")</f>
        <v>NÃO</v>
      </c>
      <c r="L19" s="2" t="str">
        <f>IF(ISERR(FIND("02",GERAL[[#This Row],[ODS]])),"NÃO","SIM")</f>
        <v>NÃO</v>
      </c>
      <c r="M19" s="2" t="str">
        <f>IF(ISERR(FIND("03",GERAL[[#This Row],[ODS]])),"NÃO","SIM")</f>
        <v>NÃO</v>
      </c>
      <c r="N19" s="2" t="str">
        <f>IF(ISERR(FIND("04",GERAL[[#This Row],[ODS]])),"NÃO","SIM")</f>
        <v>NÃO</v>
      </c>
      <c r="O19" s="2" t="str">
        <f>IF(ISERR(FIND("05",GERAL[[#This Row],[ODS]])),"NÃO","SIM")</f>
        <v>NÃO</v>
      </c>
      <c r="P19" s="2" t="str">
        <f>IF(ISERR(FIND("06",GERAL[[#This Row],[ODS]])),"NÃO","SIM")</f>
        <v>NÃO</v>
      </c>
      <c r="Q19" s="2" t="str">
        <f>IF(ISERR(FIND("07",GERAL[[#This Row],[ODS]])),"NÃO","SIM")</f>
        <v>NÃO</v>
      </c>
      <c r="R19" s="2" t="str">
        <f>IF(ISERR(FIND("08",GERAL[[#This Row],[ODS]])),"NÃO","SIM")</f>
        <v>NÃO</v>
      </c>
      <c r="S19" s="2" t="str">
        <f>IF(ISERR(FIND("09",GERAL[[#This Row],[ODS]])),"NÃO","SIM")</f>
        <v>NÃO</v>
      </c>
      <c r="T19" s="2" t="str">
        <f>IF(ISERR(FIND("10",GERAL[[#This Row],[ODS]])),"NÃO","SIM")</f>
        <v>NÃO</v>
      </c>
      <c r="U19" s="2" t="str">
        <f>IF(ISERR(FIND("11",GERAL[[#This Row],[ODS]])),"NÃO","SIM")</f>
        <v>SIM</v>
      </c>
      <c r="V19" s="2" t="str">
        <f>IF(ISERR(FIND("12",GERAL[[#This Row],[ODS]])),"NÃO","SIM")</f>
        <v>SIM</v>
      </c>
      <c r="W19" s="2" t="str">
        <f>IF(ISERR(FIND("13",GERAL[[#This Row],[ODS]])),"NÃO","SIM")</f>
        <v>NÃO</v>
      </c>
      <c r="X19" s="2" t="str">
        <f>IF(ISERR(FIND("14",GERAL[[#This Row],[ODS]])),"NÃO","SIM")</f>
        <v>NÃO</v>
      </c>
      <c r="Y19" s="2" t="str">
        <f>IF(ISERR(FIND("15",GERAL[[#This Row],[ODS]])),"NÃO","SIM")</f>
        <v>NÃO</v>
      </c>
      <c r="Z19" s="2" t="str">
        <f>IF(ISERR(FIND("16",GERAL[[#This Row],[ODS]])),"NÃO","SIM")</f>
        <v>NÃO</v>
      </c>
      <c r="AA19" s="2" t="str">
        <f>IF(ISERR(FIND("17",GERAL[[#This Row],[ODS]])),"NÃO","SIM")</f>
        <v>NÃO</v>
      </c>
      <c r="AB19" s="1">
        <v>0.72389081765654784</v>
      </c>
      <c r="AC19" s="1">
        <v>0.67490527246044651</v>
      </c>
      <c r="AD19" s="1">
        <v>2.2934067397783653</v>
      </c>
      <c r="AE19" s="1">
        <v>2.2934067397783653</v>
      </c>
      <c r="AF19" s="1">
        <v>1.7113743420038625</v>
      </c>
      <c r="AG19" s="1" t="str">
        <f>GERAL[[#This Row],[SIGLA]]&amp;GERAL[[#This Row],[CÓD]]</f>
        <v>PIAS_CS</v>
      </c>
      <c r="AH19" s="1">
        <f ca="1">VLOOKUP(GERAL[[#This Row],[REF_NOTA]],BASE_NOTAS[],7,FALSE)</f>
        <v>26.255403131840488</v>
      </c>
      <c r="AI19" s="31">
        <f ca="1">IF(GERAL[[#This Row],[Nota 2025]]="",0,GERAL[[#This Row],[Nota 2026]]-GERAL[[#This Row],[Nota 2025]])</f>
        <v>24.544028789836627</v>
      </c>
    </row>
    <row r="20" spans="1:35" s="2" customFormat="1" ht="17" x14ac:dyDescent="0.35">
      <c r="A20" s="2" t="s">
        <v>174</v>
      </c>
      <c r="B20" s="2" t="s">
        <v>201</v>
      </c>
      <c r="C20" s="15" t="s">
        <v>208</v>
      </c>
      <c r="D20" s="15" t="s">
        <v>388</v>
      </c>
      <c r="E20" s="15" t="s">
        <v>373</v>
      </c>
      <c r="F20" s="2" t="str">
        <f>VLOOKUP(GERAL[[#This Row],[CÓD]],SEALL,6,FALSE)</f>
        <v>E</v>
      </c>
      <c r="G20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" s="2" t="str">
        <f>VLOOKUP(GERAL[[#This Row],[CÓD]],SEALL,4,FALSE)</f>
        <v>11, 12</v>
      </c>
      <c r="K20" s="2" t="str">
        <f>IF(ISERR(FIND("01",GERAL[[#This Row],[ODS]])),"NÃO","SIM")</f>
        <v>NÃO</v>
      </c>
      <c r="L20" s="2" t="str">
        <f>IF(ISERR(FIND("02",GERAL[[#This Row],[ODS]])),"NÃO","SIM")</f>
        <v>NÃO</v>
      </c>
      <c r="M20" s="2" t="str">
        <f>IF(ISERR(FIND("03",GERAL[[#This Row],[ODS]])),"NÃO","SIM")</f>
        <v>NÃO</v>
      </c>
      <c r="N20" s="2" t="str">
        <f>IF(ISERR(FIND("04",GERAL[[#This Row],[ODS]])),"NÃO","SIM")</f>
        <v>NÃO</v>
      </c>
      <c r="O20" s="2" t="str">
        <f>IF(ISERR(FIND("05",GERAL[[#This Row],[ODS]])),"NÃO","SIM")</f>
        <v>NÃO</v>
      </c>
      <c r="P20" s="2" t="str">
        <f>IF(ISERR(FIND("06",GERAL[[#This Row],[ODS]])),"NÃO","SIM")</f>
        <v>NÃO</v>
      </c>
      <c r="Q20" s="2" t="str">
        <f>IF(ISERR(FIND("07",GERAL[[#This Row],[ODS]])),"NÃO","SIM")</f>
        <v>NÃO</v>
      </c>
      <c r="R20" s="2" t="str">
        <f>IF(ISERR(FIND("08",GERAL[[#This Row],[ODS]])),"NÃO","SIM")</f>
        <v>NÃO</v>
      </c>
      <c r="S20" s="2" t="str">
        <f>IF(ISERR(FIND("09",GERAL[[#This Row],[ODS]])),"NÃO","SIM")</f>
        <v>NÃO</v>
      </c>
      <c r="T20" s="2" t="str">
        <f>IF(ISERR(FIND("10",GERAL[[#This Row],[ODS]])),"NÃO","SIM")</f>
        <v>NÃO</v>
      </c>
      <c r="U20" s="2" t="str">
        <f>IF(ISERR(FIND("11",GERAL[[#This Row],[ODS]])),"NÃO","SIM")</f>
        <v>SIM</v>
      </c>
      <c r="V20" s="2" t="str">
        <f>IF(ISERR(FIND("12",GERAL[[#This Row],[ODS]])),"NÃO","SIM")</f>
        <v>SIM</v>
      </c>
      <c r="W20" s="2" t="str">
        <f>IF(ISERR(FIND("13",GERAL[[#This Row],[ODS]])),"NÃO","SIM")</f>
        <v>NÃO</v>
      </c>
      <c r="X20" s="2" t="str">
        <f>IF(ISERR(FIND("14",GERAL[[#This Row],[ODS]])),"NÃO","SIM")</f>
        <v>NÃO</v>
      </c>
      <c r="Y20" s="2" t="str">
        <f>IF(ISERR(FIND("15",GERAL[[#This Row],[ODS]])),"NÃO","SIM")</f>
        <v>NÃO</v>
      </c>
      <c r="Z20" s="2" t="str">
        <f>IF(ISERR(FIND("16",GERAL[[#This Row],[ODS]])),"NÃO","SIM")</f>
        <v>NÃO</v>
      </c>
      <c r="AA20" s="2" t="str">
        <f>IF(ISERR(FIND("17",GERAL[[#This Row],[ODS]])),"NÃO","SIM")</f>
        <v>NÃO</v>
      </c>
      <c r="AB20" s="1">
        <v>30.147489441120428</v>
      </c>
      <c r="AC20" s="1">
        <v>36.44055894422452</v>
      </c>
      <c r="AD20" s="1">
        <v>41.914602460940145</v>
      </c>
      <c r="AE20" s="1">
        <v>41.914602460940145</v>
      </c>
      <c r="AF20" s="1">
        <v>27.832439423904432</v>
      </c>
      <c r="AG20" s="1" t="str">
        <f>GERAL[[#This Row],[SIGLA]]&amp;GERAL[[#This Row],[CÓD]]</f>
        <v>RJAS_CS</v>
      </c>
      <c r="AH20" s="1">
        <f ca="1">VLOOKUP(GERAL[[#This Row],[REF_NOTA]],BASE_NOTAS[],7,FALSE)</f>
        <v>44.334170807425039</v>
      </c>
      <c r="AI20" s="31">
        <f ca="1">IF(GERAL[[#This Row],[Nota 2025]]="",0,GERAL[[#This Row],[Nota 2026]]-GERAL[[#This Row],[Nota 2025]])</f>
        <v>16.501731383520607</v>
      </c>
    </row>
    <row r="21" spans="1:35" s="2" customFormat="1" ht="17" x14ac:dyDescent="0.35">
      <c r="A21" s="2" t="s">
        <v>175</v>
      </c>
      <c r="B21" s="2" t="s">
        <v>202</v>
      </c>
      <c r="C21" s="15" t="s">
        <v>208</v>
      </c>
      <c r="D21" s="15" t="s">
        <v>388</v>
      </c>
      <c r="E21" s="15" t="s">
        <v>373</v>
      </c>
      <c r="F21" s="2" t="str">
        <f>VLOOKUP(GERAL[[#This Row],[CÓD]],SEALL,6,FALSE)</f>
        <v>E</v>
      </c>
      <c r="G21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" s="2" t="str">
        <f>VLOOKUP(GERAL[[#This Row],[CÓD]],SEALL,4,FALSE)</f>
        <v>11, 12</v>
      </c>
      <c r="K21" s="2" t="str">
        <f>IF(ISERR(FIND("01",GERAL[[#This Row],[ODS]])),"NÃO","SIM")</f>
        <v>NÃO</v>
      </c>
      <c r="L21" s="2" t="str">
        <f>IF(ISERR(FIND("02",GERAL[[#This Row],[ODS]])),"NÃO","SIM")</f>
        <v>NÃO</v>
      </c>
      <c r="M21" s="2" t="str">
        <f>IF(ISERR(FIND("03",GERAL[[#This Row],[ODS]])),"NÃO","SIM")</f>
        <v>NÃO</v>
      </c>
      <c r="N21" s="2" t="str">
        <f>IF(ISERR(FIND("04",GERAL[[#This Row],[ODS]])),"NÃO","SIM")</f>
        <v>NÃO</v>
      </c>
      <c r="O21" s="2" t="str">
        <f>IF(ISERR(FIND("05",GERAL[[#This Row],[ODS]])),"NÃO","SIM")</f>
        <v>NÃO</v>
      </c>
      <c r="P21" s="2" t="str">
        <f>IF(ISERR(FIND("06",GERAL[[#This Row],[ODS]])),"NÃO","SIM")</f>
        <v>NÃO</v>
      </c>
      <c r="Q21" s="2" t="str">
        <f>IF(ISERR(FIND("07",GERAL[[#This Row],[ODS]])),"NÃO","SIM")</f>
        <v>NÃO</v>
      </c>
      <c r="R21" s="2" t="str">
        <f>IF(ISERR(FIND("08",GERAL[[#This Row],[ODS]])),"NÃO","SIM")</f>
        <v>NÃO</v>
      </c>
      <c r="S21" s="2" t="str">
        <f>IF(ISERR(FIND("09",GERAL[[#This Row],[ODS]])),"NÃO","SIM")</f>
        <v>NÃO</v>
      </c>
      <c r="T21" s="2" t="str">
        <f>IF(ISERR(FIND("10",GERAL[[#This Row],[ODS]])),"NÃO","SIM")</f>
        <v>NÃO</v>
      </c>
      <c r="U21" s="2" t="str">
        <f>IF(ISERR(FIND("11",GERAL[[#This Row],[ODS]])),"NÃO","SIM")</f>
        <v>SIM</v>
      </c>
      <c r="V21" s="2" t="str">
        <f>IF(ISERR(FIND("12",GERAL[[#This Row],[ODS]])),"NÃO","SIM")</f>
        <v>SIM</v>
      </c>
      <c r="W21" s="2" t="str">
        <f>IF(ISERR(FIND("13",GERAL[[#This Row],[ODS]])),"NÃO","SIM")</f>
        <v>NÃO</v>
      </c>
      <c r="X21" s="2" t="str">
        <f>IF(ISERR(FIND("14",GERAL[[#This Row],[ODS]])),"NÃO","SIM")</f>
        <v>NÃO</v>
      </c>
      <c r="Y21" s="2" t="str">
        <f>IF(ISERR(FIND("15",GERAL[[#This Row],[ODS]])),"NÃO","SIM")</f>
        <v>NÃO</v>
      </c>
      <c r="Z21" s="2" t="str">
        <f>IF(ISERR(FIND("16",GERAL[[#This Row],[ODS]])),"NÃO","SIM")</f>
        <v>NÃO</v>
      </c>
      <c r="AA21" s="2" t="str">
        <f>IF(ISERR(FIND("17",GERAL[[#This Row],[ODS]])),"NÃO","SIM")</f>
        <v>NÃO</v>
      </c>
      <c r="AB21" s="1">
        <v>18.052895016236263</v>
      </c>
      <c r="AC21" s="1">
        <v>11.139970399780031</v>
      </c>
      <c r="AD21" s="1">
        <v>17.431221982386372</v>
      </c>
      <c r="AE21" s="1">
        <v>17.431221982386372</v>
      </c>
      <c r="AF21" s="1">
        <v>6.0555342880690421</v>
      </c>
      <c r="AG21" s="1" t="str">
        <f>GERAL[[#This Row],[SIGLA]]&amp;GERAL[[#This Row],[CÓD]]</f>
        <v>RNAS_CS</v>
      </c>
      <c r="AH21" s="1">
        <f ca="1">VLOOKUP(GERAL[[#This Row],[REF_NOTA]],BASE_NOTAS[],7,FALSE)</f>
        <v>12.939717825529634</v>
      </c>
      <c r="AI21" s="31">
        <f ca="1">IF(GERAL[[#This Row],[Nota 2025]]="",0,GERAL[[#This Row],[Nota 2026]]-GERAL[[#This Row],[Nota 2025]])</f>
        <v>6.8841835374605918</v>
      </c>
    </row>
    <row r="22" spans="1:35" s="2" customFormat="1" ht="17" x14ac:dyDescent="0.35">
      <c r="A22" s="2" t="s">
        <v>178</v>
      </c>
      <c r="B22" s="2" t="s">
        <v>205</v>
      </c>
      <c r="C22" s="15" t="s">
        <v>208</v>
      </c>
      <c r="D22" s="15" t="s">
        <v>388</v>
      </c>
      <c r="E22" s="15" t="s">
        <v>373</v>
      </c>
      <c r="F22" s="2" t="str">
        <f>VLOOKUP(GERAL[[#This Row],[CÓD]],SEALL,6,FALSE)</f>
        <v>E</v>
      </c>
      <c r="G22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" s="2" t="str">
        <f>VLOOKUP(GERAL[[#This Row],[CÓD]],SEALL,4,FALSE)</f>
        <v>11, 12</v>
      </c>
      <c r="K22" s="2" t="str">
        <f>IF(ISERR(FIND("01",GERAL[[#This Row],[ODS]])),"NÃO","SIM")</f>
        <v>NÃO</v>
      </c>
      <c r="L22" s="2" t="str">
        <f>IF(ISERR(FIND("02",GERAL[[#This Row],[ODS]])),"NÃO","SIM")</f>
        <v>NÃO</v>
      </c>
      <c r="M22" s="2" t="str">
        <f>IF(ISERR(FIND("03",GERAL[[#This Row],[ODS]])),"NÃO","SIM")</f>
        <v>NÃO</v>
      </c>
      <c r="N22" s="2" t="str">
        <f>IF(ISERR(FIND("04",GERAL[[#This Row],[ODS]])),"NÃO","SIM")</f>
        <v>NÃO</v>
      </c>
      <c r="O22" s="2" t="str">
        <f>IF(ISERR(FIND("05",GERAL[[#This Row],[ODS]])),"NÃO","SIM")</f>
        <v>NÃO</v>
      </c>
      <c r="P22" s="2" t="str">
        <f>IF(ISERR(FIND("06",GERAL[[#This Row],[ODS]])),"NÃO","SIM")</f>
        <v>NÃO</v>
      </c>
      <c r="Q22" s="2" t="str">
        <f>IF(ISERR(FIND("07",GERAL[[#This Row],[ODS]])),"NÃO","SIM")</f>
        <v>NÃO</v>
      </c>
      <c r="R22" s="2" t="str">
        <f>IF(ISERR(FIND("08",GERAL[[#This Row],[ODS]])),"NÃO","SIM")</f>
        <v>NÃO</v>
      </c>
      <c r="S22" s="2" t="str">
        <f>IF(ISERR(FIND("09",GERAL[[#This Row],[ODS]])),"NÃO","SIM")</f>
        <v>NÃO</v>
      </c>
      <c r="T22" s="2" t="str">
        <f>IF(ISERR(FIND("10",GERAL[[#This Row],[ODS]])),"NÃO","SIM")</f>
        <v>NÃO</v>
      </c>
      <c r="U22" s="2" t="str">
        <f>IF(ISERR(FIND("11",GERAL[[#This Row],[ODS]])),"NÃO","SIM")</f>
        <v>SIM</v>
      </c>
      <c r="V22" s="2" t="str">
        <f>IF(ISERR(FIND("12",GERAL[[#This Row],[ODS]])),"NÃO","SIM")</f>
        <v>SIM</v>
      </c>
      <c r="W22" s="2" t="str">
        <f>IF(ISERR(FIND("13",GERAL[[#This Row],[ODS]])),"NÃO","SIM")</f>
        <v>NÃO</v>
      </c>
      <c r="X22" s="2" t="str">
        <f>IF(ISERR(FIND("14",GERAL[[#This Row],[ODS]])),"NÃO","SIM")</f>
        <v>NÃO</v>
      </c>
      <c r="Y22" s="2" t="str">
        <f>IF(ISERR(FIND("15",GERAL[[#This Row],[ODS]])),"NÃO","SIM")</f>
        <v>NÃO</v>
      </c>
      <c r="Z22" s="2" t="str">
        <f>IF(ISERR(FIND("16",GERAL[[#This Row],[ODS]])),"NÃO","SIM")</f>
        <v>NÃO</v>
      </c>
      <c r="AA22" s="2" t="str">
        <f>IF(ISERR(FIND("17",GERAL[[#This Row],[ODS]])),"NÃO","SIM")</f>
        <v>NÃO</v>
      </c>
      <c r="AB22" s="1">
        <v>77.568983475243243</v>
      </c>
      <c r="AC22" s="1">
        <v>79.043339853215869</v>
      </c>
      <c r="AD22" s="1">
        <v>81.884553094506714</v>
      </c>
      <c r="AE22" s="1">
        <v>81.884553094506714</v>
      </c>
      <c r="AF22" s="1">
        <v>74.90316759663925</v>
      </c>
      <c r="AG22" s="1" t="str">
        <f>GERAL[[#This Row],[SIGLA]]&amp;GERAL[[#This Row],[CÓD]]</f>
        <v>RSAS_CS</v>
      </c>
      <c r="AH22" s="1">
        <f ca="1">VLOOKUP(GERAL[[#This Row],[REF_NOTA]],BASE_NOTAS[],7,FALSE)</f>
        <v>71.999938356243206</v>
      </c>
      <c r="AI22" s="31">
        <f ca="1">IF(GERAL[[#This Row],[Nota 2025]]="",0,GERAL[[#This Row],[Nota 2026]]-GERAL[[#This Row],[Nota 2025]])</f>
        <v>-2.903229240396044</v>
      </c>
    </row>
    <row r="23" spans="1:35" s="2" customFormat="1" ht="17" x14ac:dyDescent="0.35">
      <c r="A23" s="2" t="s">
        <v>176</v>
      </c>
      <c r="B23" s="2" t="s">
        <v>203</v>
      </c>
      <c r="C23" s="15" t="s">
        <v>208</v>
      </c>
      <c r="D23" s="15" t="s">
        <v>388</v>
      </c>
      <c r="E23" s="15" t="s">
        <v>373</v>
      </c>
      <c r="F23" s="2" t="str">
        <f>VLOOKUP(GERAL[[#This Row],[CÓD]],SEALL,6,FALSE)</f>
        <v>E</v>
      </c>
      <c r="G23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" s="2" t="str">
        <f>VLOOKUP(GERAL[[#This Row],[CÓD]],SEALL,4,FALSE)</f>
        <v>11, 12</v>
      </c>
      <c r="K23" s="2" t="str">
        <f>IF(ISERR(FIND("01",GERAL[[#This Row],[ODS]])),"NÃO","SIM")</f>
        <v>NÃO</v>
      </c>
      <c r="L23" s="2" t="str">
        <f>IF(ISERR(FIND("02",GERAL[[#This Row],[ODS]])),"NÃO","SIM")</f>
        <v>NÃO</v>
      </c>
      <c r="M23" s="2" t="str">
        <f>IF(ISERR(FIND("03",GERAL[[#This Row],[ODS]])),"NÃO","SIM")</f>
        <v>NÃO</v>
      </c>
      <c r="N23" s="2" t="str">
        <f>IF(ISERR(FIND("04",GERAL[[#This Row],[ODS]])),"NÃO","SIM")</f>
        <v>NÃO</v>
      </c>
      <c r="O23" s="2" t="str">
        <f>IF(ISERR(FIND("05",GERAL[[#This Row],[ODS]])),"NÃO","SIM")</f>
        <v>NÃO</v>
      </c>
      <c r="P23" s="2" t="str">
        <f>IF(ISERR(FIND("06",GERAL[[#This Row],[ODS]])),"NÃO","SIM")</f>
        <v>NÃO</v>
      </c>
      <c r="Q23" s="2" t="str">
        <f>IF(ISERR(FIND("07",GERAL[[#This Row],[ODS]])),"NÃO","SIM")</f>
        <v>NÃO</v>
      </c>
      <c r="R23" s="2" t="str">
        <f>IF(ISERR(FIND("08",GERAL[[#This Row],[ODS]])),"NÃO","SIM")</f>
        <v>NÃO</v>
      </c>
      <c r="S23" s="2" t="str">
        <f>IF(ISERR(FIND("09",GERAL[[#This Row],[ODS]])),"NÃO","SIM")</f>
        <v>NÃO</v>
      </c>
      <c r="T23" s="2" t="str">
        <f>IF(ISERR(FIND("10",GERAL[[#This Row],[ODS]])),"NÃO","SIM")</f>
        <v>NÃO</v>
      </c>
      <c r="U23" s="2" t="str">
        <f>IF(ISERR(FIND("11",GERAL[[#This Row],[ODS]])),"NÃO","SIM")</f>
        <v>SIM</v>
      </c>
      <c r="V23" s="2" t="str">
        <f>IF(ISERR(FIND("12",GERAL[[#This Row],[ODS]])),"NÃO","SIM")</f>
        <v>SIM</v>
      </c>
      <c r="W23" s="2" t="str">
        <f>IF(ISERR(FIND("13",GERAL[[#This Row],[ODS]])),"NÃO","SIM")</f>
        <v>NÃO</v>
      </c>
      <c r="X23" s="2" t="str">
        <f>IF(ISERR(FIND("14",GERAL[[#This Row],[ODS]])),"NÃO","SIM")</f>
        <v>NÃO</v>
      </c>
      <c r="Y23" s="2" t="str">
        <f>IF(ISERR(FIND("15",GERAL[[#This Row],[ODS]])),"NÃO","SIM")</f>
        <v>NÃO</v>
      </c>
      <c r="Z23" s="2" t="str">
        <f>IF(ISERR(FIND("16",GERAL[[#This Row],[ODS]])),"NÃO","SIM")</f>
        <v>NÃO</v>
      </c>
      <c r="AA23" s="2" t="str">
        <f>IF(ISERR(FIND("17",GERAL[[#This Row],[ODS]])),"NÃO","SIM")</f>
        <v>NÃO</v>
      </c>
      <c r="AB23" s="1">
        <v>24.45340905122012</v>
      </c>
      <c r="AC23" s="1">
        <v>29.952103144472581</v>
      </c>
      <c r="AD23" s="1">
        <v>21.64849404620719</v>
      </c>
      <c r="AE23" s="1">
        <v>21.64849404620719</v>
      </c>
      <c r="AF23" s="1">
        <v>31.073422282657742</v>
      </c>
      <c r="AG23" s="1" t="str">
        <f>GERAL[[#This Row],[SIGLA]]&amp;GERAL[[#This Row],[CÓD]]</f>
        <v>ROAS_CS</v>
      </c>
      <c r="AH23" s="1">
        <f ca="1">VLOOKUP(GERAL[[#This Row],[REF_NOTA]],BASE_NOTAS[],7,FALSE)</f>
        <v>25.616831647522275</v>
      </c>
      <c r="AI23" s="31">
        <f ca="1">IF(GERAL[[#This Row],[Nota 2025]]="",0,GERAL[[#This Row],[Nota 2026]]-GERAL[[#This Row],[Nota 2025]])</f>
        <v>-5.4565906351354663</v>
      </c>
    </row>
    <row r="24" spans="1:35" s="2" customFormat="1" ht="17" x14ac:dyDescent="0.35">
      <c r="A24" s="2" t="s">
        <v>177</v>
      </c>
      <c r="B24" s="2" t="s">
        <v>204</v>
      </c>
      <c r="C24" s="15" t="s">
        <v>208</v>
      </c>
      <c r="D24" s="15" t="s">
        <v>388</v>
      </c>
      <c r="E24" s="15" t="s">
        <v>373</v>
      </c>
      <c r="F24" s="2" t="str">
        <f>VLOOKUP(GERAL[[#This Row],[CÓD]],SEALL,6,FALSE)</f>
        <v>E</v>
      </c>
      <c r="G24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4" s="2" t="str">
        <f>VLOOKUP(GERAL[[#This Row],[CÓD]],SEALL,4,FALSE)</f>
        <v>11, 12</v>
      </c>
      <c r="K24" s="2" t="str">
        <f>IF(ISERR(FIND("01",GERAL[[#This Row],[ODS]])),"NÃO","SIM")</f>
        <v>NÃO</v>
      </c>
      <c r="L24" s="2" t="str">
        <f>IF(ISERR(FIND("02",GERAL[[#This Row],[ODS]])),"NÃO","SIM")</f>
        <v>NÃO</v>
      </c>
      <c r="M24" s="2" t="str">
        <f>IF(ISERR(FIND("03",GERAL[[#This Row],[ODS]])),"NÃO","SIM")</f>
        <v>NÃO</v>
      </c>
      <c r="N24" s="2" t="str">
        <f>IF(ISERR(FIND("04",GERAL[[#This Row],[ODS]])),"NÃO","SIM")</f>
        <v>NÃO</v>
      </c>
      <c r="O24" s="2" t="str">
        <f>IF(ISERR(FIND("05",GERAL[[#This Row],[ODS]])),"NÃO","SIM")</f>
        <v>NÃO</v>
      </c>
      <c r="P24" s="2" t="str">
        <f>IF(ISERR(FIND("06",GERAL[[#This Row],[ODS]])),"NÃO","SIM")</f>
        <v>NÃO</v>
      </c>
      <c r="Q24" s="2" t="str">
        <f>IF(ISERR(FIND("07",GERAL[[#This Row],[ODS]])),"NÃO","SIM")</f>
        <v>NÃO</v>
      </c>
      <c r="R24" s="2" t="str">
        <f>IF(ISERR(FIND("08",GERAL[[#This Row],[ODS]])),"NÃO","SIM")</f>
        <v>NÃO</v>
      </c>
      <c r="S24" s="2" t="str">
        <f>IF(ISERR(FIND("09",GERAL[[#This Row],[ODS]])),"NÃO","SIM")</f>
        <v>NÃO</v>
      </c>
      <c r="T24" s="2" t="str">
        <f>IF(ISERR(FIND("10",GERAL[[#This Row],[ODS]])),"NÃO","SIM")</f>
        <v>NÃO</v>
      </c>
      <c r="U24" s="2" t="str">
        <f>IF(ISERR(FIND("11",GERAL[[#This Row],[ODS]])),"NÃO","SIM")</f>
        <v>SIM</v>
      </c>
      <c r="V24" s="2" t="str">
        <f>IF(ISERR(FIND("12",GERAL[[#This Row],[ODS]])),"NÃO","SIM")</f>
        <v>SIM</v>
      </c>
      <c r="W24" s="2" t="str">
        <f>IF(ISERR(FIND("13",GERAL[[#This Row],[ODS]])),"NÃO","SIM")</f>
        <v>NÃO</v>
      </c>
      <c r="X24" s="2" t="str">
        <f>IF(ISERR(FIND("14",GERAL[[#This Row],[ODS]])),"NÃO","SIM")</f>
        <v>NÃO</v>
      </c>
      <c r="Y24" s="2" t="str">
        <f>IF(ISERR(FIND("15",GERAL[[#This Row],[ODS]])),"NÃO","SIM")</f>
        <v>NÃO</v>
      </c>
      <c r="Z24" s="2" t="str">
        <f>IF(ISERR(FIND("16",GERAL[[#This Row],[ODS]])),"NÃO","SIM")</f>
        <v>NÃO</v>
      </c>
      <c r="AA24" s="2" t="str">
        <f>IF(ISERR(FIND("17",GERAL[[#This Row],[ODS]])),"NÃO","SIM")</f>
        <v>NÃO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 t="str">
        <f>GERAL[[#This Row],[SIGLA]]&amp;GERAL[[#This Row],[CÓD]]</f>
        <v>RRAS_CS</v>
      </c>
      <c r="AH24" s="1">
        <f ca="1">VLOOKUP(GERAL[[#This Row],[REF_NOTA]],BASE_NOTAS[],7,FALSE)</f>
        <v>0</v>
      </c>
      <c r="AI24" s="31">
        <f ca="1">IF(GERAL[[#This Row],[Nota 2025]]="",0,GERAL[[#This Row],[Nota 2026]]-GERAL[[#This Row],[Nota 2025]])</f>
        <v>0</v>
      </c>
    </row>
    <row r="25" spans="1:35" s="2" customFormat="1" ht="17" x14ac:dyDescent="0.35">
      <c r="A25" s="2" t="s">
        <v>179</v>
      </c>
      <c r="B25" s="2" t="s">
        <v>194</v>
      </c>
      <c r="C25" s="15" t="s">
        <v>208</v>
      </c>
      <c r="D25" s="15" t="s">
        <v>388</v>
      </c>
      <c r="E25" s="15" t="s">
        <v>373</v>
      </c>
      <c r="F25" s="2" t="str">
        <f>VLOOKUP(GERAL[[#This Row],[CÓD]],SEALL,6,FALSE)</f>
        <v>E</v>
      </c>
      <c r="G25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" s="2" t="str">
        <f>VLOOKUP(GERAL[[#This Row],[CÓD]],SEALL,4,FALSE)</f>
        <v>11, 12</v>
      </c>
      <c r="K25" s="2" t="str">
        <f>IF(ISERR(FIND("01",GERAL[[#This Row],[ODS]])),"NÃO","SIM")</f>
        <v>NÃO</v>
      </c>
      <c r="L25" s="2" t="str">
        <f>IF(ISERR(FIND("02",GERAL[[#This Row],[ODS]])),"NÃO","SIM")</f>
        <v>NÃO</v>
      </c>
      <c r="M25" s="2" t="str">
        <f>IF(ISERR(FIND("03",GERAL[[#This Row],[ODS]])),"NÃO","SIM")</f>
        <v>NÃO</v>
      </c>
      <c r="N25" s="2" t="str">
        <f>IF(ISERR(FIND("04",GERAL[[#This Row],[ODS]])),"NÃO","SIM")</f>
        <v>NÃO</v>
      </c>
      <c r="O25" s="2" t="str">
        <f>IF(ISERR(FIND("05",GERAL[[#This Row],[ODS]])),"NÃO","SIM")</f>
        <v>NÃO</v>
      </c>
      <c r="P25" s="2" t="str">
        <f>IF(ISERR(FIND("06",GERAL[[#This Row],[ODS]])),"NÃO","SIM")</f>
        <v>NÃO</v>
      </c>
      <c r="Q25" s="2" t="str">
        <f>IF(ISERR(FIND("07",GERAL[[#This Row],[ODS]])),"NÃO","SIM")</f>
        <v>NÃO</v>
      </c>
      <c r="R25" s="2" t="str">
        <f>IF(ISERR(FIND("08",GERAL[[#This Row],[ODS]])),"NÃO","SIM")</f>
        <v>NÃO</v>
      </c>
      <c r="S25" s="2" t="str">
        <f>IF(ISERR(FIND("09",GERAL[[#This Row],[ODS]])),"NÃO","SIM")</f>
        <v>NÃO</v>
      </c>
      <c r="T25" s="2" t="str">
        <f>IF(ISERR(FIND("10",GERAL[[#This Row],[ODS]])),"NÃO","SIM")</f>
        <v>NÃO</v>
      </c>
      <c r="U25" s="2" t="str">
        <f>IF(ISERR(FIND("11",GERAL[[#This Row],[ODS]])),"NÃO","SIM")</f>
        <v>SIM</v>
      </c>
      <c r="V25" s="2" t="str">
        <f>IF(ISERR(FIND("12",GERAL[[#This Row],[ODS]])),"NÃO","SIM")</f>
        <v>SIM</v>
      </c>
      <c r="W25" s="2" t="str">
        <f>IF(ISERR(FIND("13",GERAL[[#This Row],[ODS]])),"NÃO","SIM")</f>
        <v>NÃO</v>
      </c>
      <c r="X25" s="2" t="str">
        <f>IF(ISERR(FIND("14",GERAL[[#This Row],[ODS]])),"NÃO","SIM")</f>
        <v>NÃO</v>
      </c>
      <c r="Y25" s="2" t="str">
        <f>IF(ISERR(FIND("15",GERAL[[#This Row],[ODS]])),"NÃO","SIM")</f>
        <v>NÃO</v>
      </c>
      <c r="Z25" s="2" t="str">
        <f>IF(ISERR(FIND("16",GERAL[[#This Row],[ODS]])),"NÃO","SIM")</f>
        <v>NÃO</v>
      </c>
      <c r="AA25" s="2" t="str">
        <f>IF(ISERR(FIND("17",GERAL[[#This Row],[ODS]])),"NÃO","SIM")</f>
        <v>NÃO</v>
      </c>
      <c r="AB25" s="1">
        <v>85.076499552675884</v>
      </c>
      <c r="AC25" s="1">
        <v>84.533850028129194</v>
      </c>
      <c r="AD25" s="1">
        <v>82.19978111063682</v>
      </c>
      <c r="AE25" s="1">
        <v>82.19978111063682</v>
      </c>
      <c r="AF25" s="1">
        <v>81.42232537515271</v>
      </c>
      <c r="AG25" s="1" t="str">
        <f>GERAL[[#This Row],[SIGLA]]&amp;GERAL[[#This Row],[CÓD]]</f>
        <v>SCAS_CS</v>
      </c>
      <c r="AH25" s="1">
        <f ca="1">VLOOKUP(GERAL[[#This Row],[REF_NOTA]],BASE_NOTAS[],7,FALSE)</f>
        <v>79.196117475413701</v>
      </c>
      <c r="AI25" s="31">
        <f ca="1">IF(GERAL[[#This Row],[Nota 2025]]="",0,GERAL[[#This Row],[Nota 2026]]-GERAL[[#This Row],[Nota 2025]])</f>
        <v>-2.2262078997390091</v>
      </c>
    </row>
    <row r="26" spans="1:35" s="2" customFormat="1" ht="17" x14ac:dyDescent="0.35">
      <c r="A26" s="2" t="s">
        <v>181</v>
      </c>
      <c r="B26" s="2" t="s">
        <v>186</v>
      </c>
      <c r="C26" s="15" t="s">
        <v>208</v>
      </c>
      <c r="D26" s="15" t="s">
        <v>388</v>
      </c>
      <c r="E26" s="15" t="s">
        <v>373</v>
      </c>
      <c r="F26" s="2" t="str">
        <f>VLOOKUP(GERAL[[#This Row],[CÓD]],SEALL,6,FALSE)</f>
        <v>E</v>
      </c>
      <c r="G26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6" s="2" t="str">
        <f>VLOOKUP(GERAL[[#This Row],[CÓD]],SEALL,4,FALSE)</f>
        <v>11, 12</v>
      </c>
      <c r="K26" s="2" t="str">
        <f>IF(ISERR(FIND("01",GERAL[[#This Row],[ODS]])),"NÃO","SIM")</f>
        <v>NÃO</v>
      </c>
      <c r="L26" s="2" t="str">
        <f>IF(ISERR(FIND("02",GERAL[[#This Row],[ODS]])),"NÃO","SIM")</f>
        <v>NÃO</v>
      </c>
      <c r="M26" s="2" t="str">
        <f>IF(ISERR(FIND("03",GERAL[[#This Row],[ODS]])),"NÃO","SIM")</f>
        <v>NÃO</v>
      </c>
      <c r="N26" s="2" t="str">
        <f>IF(ISERR(FIND("04",GERAL[[#This Row],[ODS]])),"NÃO","SIM")</f>
        <v>NÃO</v>
      </c>
      <c r="O26" s="2" t="str">
        <f>IF(ISERR(FIND("05",GERAL[[#This Row],[ODS]])),"NÃO","SIM")</f>
        <v>NÃO</v>
      </c>
      <c r="P26" s="2" t="str">
        <f>IF(ISERR(FIND("06",GERAL[[#This Row],[ODS]])),"NÃO","SIM")</f>
        <v>NÃO</v>
      </c>
      <c r="Q26" s="2" t="str">
        <f>IF(ISERR(FIND("07",GERAL[[#This Row],[ODS]])),"NÃO","SIM")</f>
        <v>NÃO</v>
      </c>
      <c r="R26" s="2" t="str">
        <f>IF(ISERR(FIND("08",GERAL[[#This Row],[ODS]])),"NÃO","SIM")</f>
        <v>NÃO</v>
      </c>
      <c r="S26" s="2" t="str">
        <f>IF(ISERR(FIND("09",GERAL[[#This Row],[ODS]])),"NÃO","SIM")</f>
        <v>NÃO</v>
      </c>
      <c r="T26" s="2" t="str">
        <f>IF(ISERR(FIND("10",GERAL[[#This Row],[ODS]])),"NÃO","SIM")</f>
        <v>NÃO</v>
      </c>
      <c r="U26" s="2" t="str">
        <f>IF(ISERR(FIND("11",GERAL[[#This Row],[ODS]])),"NÃO","SIM")</f>
        <v>SIM</v>
      </c>
      <c r="V26" s="2" t="str">
        <f>IF(ISERR(FIND("12",GERAL[[#This Row],[ODS]])),"NÃO","SIM")</f>
        <v>SIM</v>
      </c>
      <c r="W26" s="2" t="str">
        <f>IF(ISERR(FIND("13",GERAL[[#This Row],[ODS]])),"NÃO","SIM")</f>
        <v>NÃO</v>
      </c>
      <c r="X26" s="2" t="str">
        <f>IF(ISERR(FIND("14",GERAL[[#This Row],[ODS]])),"NÃO","SIM")</f>
        <v>NÃO</v>
      </c>
      <c r="Y26" s="2" t="str">
        <f>IF(ISERR(FIND("15",GERAL[[#This Row],[ODS]])),"NÃO","SIM")</f>
        <v>NÃO</v>
      </c>
      <c r="Z26" s="2" t="str">
        <f>IF(ISERR(FIND("16",GERAL[[#This Row],[ODS]])),"NÃO","SIM")</f>
        <v>NÃO</v>
      </c>
      <c r="AA26" s="2" t="str">
        <f>IF(ISERR(FIND("17",GERAL[[#This Row],[ODS]])),"NÃO","SIM")</f>
        <v>NÃO</v>
      </c>
      <c r="AB26" s="1">
        <v>73.470582716216029</v>
      </c>
      <c r="AC26" s="1">
        <v>71.507176451763812</v>
      </c>
      <c r="AD26" s="1">
        <v>72.524739926791099</v>
      </c>
      <c r="AE26" s="1">
        <v>72.524739926791099</v>
      </c>
      <c r="AF26" s="1">
        <v>77.093571073676586</v>
      </c>
      <c r="AG26" s="1" t="str">
        <f>GERAL[[#This Row],[SIGLA]]&amp;GERAL[[#This Row],[CÓD]]</f>
        <v>SPAS_CS</v>
      </c>
      <c r="AH26" s="1">
        <f ca="1">VLOOKUP(GERAL[[#This Row],[REF_NOTA]],BASE_NOTAS[],7,FALSE)</f>
        <v>83.909299481517621</v>
      </c>
      <c r="AI26" s="31">
        <f ca="1">IF(GERAL[[#This Row],[Nota 2025]]="",0,GERAL[[#This Row],[Nota 2026]]-GERAL[[#This Row],[Nota 2025]])</f>
        <v>6.8157284078410356</v>
      </c>
    </row>
    <row r="27" spans="1:35" s="2" customFormat="1" ht="17" x14ac:dyDescent="0.35">
      <c r="A27" s="2" t="s">
        <v>180</v>
      </c>
      <c r="B27" s="2" t="s">
        <v>206</v>
      </c>
      <c r="C27" s="15" t="s">
        <v>208</v>
      </c>
      <c r="D27" s="15" t="s">
        <v>388</v>
      </c>
      <c r="E27" s="15" t="s">
        <v>373</v>
      </c>
      <c r="F27" s="2" t="str">
        <f>VLOOKUP(GERAL[[#This Row],[CÓD]],SEALL,6,FALSE)</f>
        <v>E</v>
      </c>
      <c r="G27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7" s="2" t="str">
        <f>VLOOKUP(GERAL[[#This Row],[CÓD]],SEALL,4,FALSE)</f>
        <v>11, 12</v>
      </c>
      <c r="K27" s="2" t="str">
        <f>IF(ISERR(FIND("01",GERAL[[#This Row],[ODS]])),"NÃO","SIM")</f>
        <v>NÃO</v>
      </c>
      <c r="L27" s="2" t="str">
        <f>IF(ISERR(FIND("02",GERAL[[#This Row],[ODS]])),"NÃO","SIM")</f>
        <v>NÃO</v>
      </c>
      <c r="M27" s="2" t="str">
        <f>IF(ISERR(FIND("03",GERAL[[#This Row],[ODS]])),"NÃO","SIM")</f>
        <v>NÃO</v>
      </c>
      <c r="N27" s="2" t="str">
        <f>IF(ISERR(FIND("04",GERAL[[#This Row],[ODS]])),"NÃO","SIM")</f>
        <v>NÃO</v>
      </c>
      <c r="O27" s="2" t="str">
        <f>IF(ISERR(FIND("05",GERAL[[#This Row],[ODS]])),"NÃO","SIM")</f>
        <v>NÃO</v>
      </c>
      <c r="P27" s="2" t="str">
        <f>IF(ISERR(FIND("06",GERAL[[#This Row],[ODS]])),"NÃO","SIM")</f>
        <v>NÃO</v>
      </c>
      <c r="Q27" s="2" t="str">
        <f>IF(ISERR(FIND("07",GERAL[[#This Row],[ODS]])),"NÃO","SIM")</f>
        <v>NÃO</v>
      </c>
      <c r="R27" s="2" t="str">
        <f>IF(ISERR(FIND("08",GERAL[[#This Row],[ODS]])),"NÃO","SIM")</f>
        <v>NÃO</v>
      </c>
      <c r="S27" s="2" t="str">
        <f>IF(ISERR(FIND("09",GERAL[[#This Row],[ODS]])),"NÃO","SIM")</f>
        <v>NÃO</v>
      </c>
      <c r="T27" s="2" t="str">
        <f>IF(ISERR(FIND("10",GERAL[[#This Row],[ODS]])),"NÃO","SIM")</f>
        <v>NÃO</v>
      </c>
      <c r="U27" s="2" t="str">
        <f>IF(ISERR(FIND("11",GERAL[[#This Row],[ODS]])),"NÃO","SIM")</f>
        <v>SIM</v>
      </c>
      <c r="V27" s="2" t="str">
        <f>IF(ISERR(FIND("12",GERAL[[#This Row],[ODS]])),"NÃO","SIM")</f>
        <v>SIM</v>
      </c>
      <c r="W27" s="2" t="str">
        <f>IF(ISERR(FIND("13",GERAL[[#This Row],[ODS]])),"NÃO","SIM")</f>
        <v>NÃO</v>
      </c>
      <c r="X27" s="2" t="str">
        <f>IF(ISERR(FIND("14",GERAL[[#This Row],[ODS]])),"NÃO","SIM")</f>
        <v>NÃO</v>
      </c>
      <c r="Y27" s="2" t="str">
        <f>IF(ISERR(FIND("15",GERAL[[#This Row],[ODS]])),"NÃO","SIM")</f>
        <v>NÃO</v>
      </c>
      <c r="Z27" s="2" t="str">
        <f>IF(ISERR(FIND("16",GERAL[[#This Row],[ODS]])),"NÃO","SIM")</f>
        <v>NÃO</v>
      </c>
      <c r="AA27" s="2" t="str">
        <f>IF(ISERR(FIND("17",GERAL[[#This Row],[ODS]])),"NÃO","SIM")</f>
        <v>NÃO</v>
      </c>
      <c r="AB27" s="1">
        <v>27.299849619214566</v>
      </c>
      <c r="AC27" s="1">
        <v>26.443074644185156</v>
      </c>
      <c r="AD27" s="1">
        <v>21.086031395398766</v>
      </c>
      <c r="AE27" s="1">
        <v>21.086031395398766</v>
      </c>
      <c r="AF27" s="1">
        <v>23.503343787966806</v>
      </c>
      <c r="AG27" s="1" t="str">
        <f>GERAL[[#This Row],[SIGLA]]&amp;GERAL[[#This Row],[CÓD]]</f>
        <v>SEAS_CS</v>
      </c>
      <c r="AH27" s="1">
        <f ca="1">VLOOKUP(GERAL[[#This Row],[REF_NOTA]],BASE_NOTAS[],7,FALSE)</f>
        <v>17.838891355892528</v>
      </c>
      <c r="AI27" s="31">
        <f ca="1">IF(GERAL[[#This Row],[Nota 2025]]="",0,GERAL[[#This Row],[Nota 2026]]-GERAL[[#This Row],[Nota 2025]])</f>
        <v>-5.6644524320742775</v>
      </c>
    </row>
    <row r="28" spans="1:35" s="2" customFormat="1" ht="17" x14ac:dyDescent="0.35">
      <c r="A28" s="2" t="s">
        <v>182</v>
      </c>
      <c r="B28" s="2" t="s">
        <v>185</v>
      </c>
      <c r="C28" s="15" t="s">
        <v>208</v>
      </c>
      <c r="D28" s="15" t="s">
        <v>388</v>
      </c>
      <c r="E28" s="15" t="s">
        <v>373</v>
      </c>
      <c r="F28" s="2" t="str">
        <f>VLOOKUP(GERAL[[#This Row],[CÓD]],SEALL,6,FALSE)</f>
        <v>E</v>
      </c>
      <c r="G28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8" s="2" t="str">
        <f>VLOOKUP(GERAL[[#This Row],[CÓD]],SEALL,4,FALSE)</f>
        <v>11, 12</v>
      </c>
      <c r="K28" s="2" t="str">
        <f>IF(ISERR(FIND("01",GERAL[[#This Row],[ODS]])),"NÃO","SIM")</f>
        <v>NÃO</v>
      </c>
      <c r="L28" s="2" t="str">
        <f>IF(ISERR(FIND("02",GERAL[[#This Row],[ODS]])),"NÃO","SIM")</f>
        <v>NÃO</v>
      </c>
      <c r="M28" s="2" t="str">
        <f>IF(ISERR(FIND("03",GERAL[[#This Row],[ODS]])),"NÃO","SIM")</f>
        <v>NÃO</v>
      </c>
      <c r="N28" s="2" t="str">
        <f>IF(ISERR(FIND("04",GERAL[[#This Row],[ODS]])),"NÃO","SIM")</f>
        <v>NÃO</v>
      </c>
      <c r="O28" s="2" t="str">
        <f>IF(ISERR(FIND("05",GERAL[[#This Row],[ODS]])),"NÃO","SIM")</f>
        <v>NÃO</v>
      </c>
      <c r="P28" s="2" t="str">
        <f>IF(ISERR(FIND("06",GERAL[[#This Row],[ODS]])),"NÃO","SIM")</f>
        <v>NÃO</v>
      </c>
      <c r="Q28" s="2" t="str">
        <f>IF(ISERR(FIND("07",GERAL[[#This Row],[ODS]])),"NÃO","SIM")</f>
        <v>NÃO</v>
      </c>
      <c r="R28" s="2" t="str">
        <f>IF(ISERR(FIND("08",GERAL[[#This Row],[ODS]])),"NÃO","SIM")</f>
        <v>NÃO</v>
      </c>
      <c r="S28" s="2" t="str">
        <f>IF(ISERR(FIND("09",GERAL[[#This Row],[ODS]])),"NÃO","SIM")</f>
        <v>NÃO</v>
      </c>
      <c r="T28" s="2" t="str">
        <f>IF(ISERR(FIND("10",GERAL[[#This Row],[ODS]])),"NÃO","SIM")</f>
        <v>NÃO</v>
      </c>
      <c r="U28" s="2" t="str">
        <f>IF(ISERR(FIND("11",GERAL[[#This Row],[ODS]])),"NÃO","SIM")</f>
        <v>SIM</v>
      </c>
      <c r="V28" s="2" t="str">
        <f>IF(ISERR(FIND("12",GERAL[[#This Row],[ODS]])),"NÃO","SIM")</f>
        <v>SIM</v>
      </c>
      <c r="W28" s="2" t="str">
        <f>IF(ISERR(FIND("13",GERAL[[#This Row],[ODS]])),"NÃO","SIM")</f>
        <v>NÃO</v>
      </c>
      <c r="X28" s="2" t="str">
        <f>IF(ISERR(FIND("14",GERAL[[#This Row],[ODS]])),"NÃO","SIM")</f>
        <v>NÃO</v>
      </c>
      <c r="Y28" s="2" t="str">
        <f>IF(ISERR(FIND("15",GERAL[[#This Row],[ODS]])),"NÃO","SIM")</f>
        <v>NÃO</v>
      </c>
      <c r="Z28" s="2" t="str">
        <f>IF(ISERR(FIND("16",GERAL[[#This Row],[ODS]])),"NÃO","SIM")</f>
        <v>NÃO</v>
      </c>
      <c r="AA28" s="2" t="str">
        <f>IF(ISERR(FIND("17",GERAL[[#This Row],[ODS]])),"NÃO","SIM")</f>
        <v>NÃO</v>
      </c>
      <c r="AB28" s="1">
        <v>6.0668331165144398</v>
      </c>
      <c r="AC28" s="1">
        <v>0.27687636339451244</v>
      </c>
      <c r="AD28" s="1">
        <v>0.62668629399649334</v>
      </c>
      <c r="AE28" s="1">
        <v>0.62668629399649334</v>
      </c>
      <c r="AF28" s="1">
        <v>4.2529272586802769</v>
      </c>
      <c r="AG28" s="1" t="str">
        <f>GERAL[[#This Row],[SIGLA]]&amp;GERAL[[#This Row],[CÓD]]</f>
        <v>TOAS_CS</v>
      </c>
      <c r="AH28" s="1">
        <f ca="1">VLOOKUP(GERAL[[#This Row],[REF_NOTA]],BASE_NOTAS[],7,FALSE)</f>
        <v>20.689458573003588</v>
      </c>
      <c r="AI28" s="31">
        <f ca="1">IF(GERAL[[#This Row],[Nota 2025]]="",0,GERAL[[#This Row],[Nota 2026]]-GERAL[[#This Row],[Nota 2025]])</f>
        <v>16.436531314323311</v>
      </c>
    </row>
    <row r="29" spans="1:35" ht="17" x14ac:dyDescent="0.35">
      <c r="A29" s="2" t="s">
        <v>0</v>
      </c>
      <c r="B29" s="2" t="s">
        <v>156</v>
      </c>
      <c r="C29" s="15" t="s">
        <v>208</v>
      </c>
      <c r="D29" s="15" t="s">
        <v>398</v>
      </c>
      <c r="E29" s="15" t="s">
        <v>374</v>
      </c>
      <c r="F29" s="2" t="str">
        <f>VLOOKUP(GERAL[[#This Row],[CÓD]],SEALL,6,FALSE)</f>
        <v>E</v>
      </c>
      <c r="G29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9" s="2" t="str">
        <f>VLOOKUP(GERAL[[#This Row],[CÓD]],SEALL,4,FALSE)</f>
        <v>06, 13, 15</v>
      </c>
      <c r="K29" s="2" t="str">
        <f>IF(ISERR(FIND("01",GERAL[[#This Row],[ODS]])),"NÃO","SIM")</f>
        <v>NÃO</v>
      </c>
      <c r="L29" s="2" t="str">
        <f>IF(ISERR(FIND("02",GERAL[[#This Row],[ODS]])),"NÃO","SIM")</f>
        <v>NÃO</v>
      </c>
      <c r="M29" s="2" t="str">
        <f>IF(ISERR(FIND("03",GERAL[[#This Row],[ODS]])),"NÃO","SIM")</f>
        <v>NÃO</v>
      </c>
      <c r="N29" s="2" t="str">
        <f>IF(ISERR(FIND("04",GERAL[[#This Row],[ODS]])),"NÃO","SIM")</f>
        <v>NÃO</v>
      </c>
      <c r="O29" s="2" t="str">
        <f>IF(ISERR(FIND("05",GERAL[[#This Row],[ODS]])),"NÃO","SIM")</f>
        <v>NÃO</v>
      </c>
      <c r="P29" s="2" t="str">
        <f>IF(ISERR(FIND("06",GERAL[[#This Row],[ODS]])),"NÃO","SIM")</f>
        <v>SIM</v>
      </c>
      <c r="Q29" s="2" t="str">
        <f>IF(ISERR(FIND("07",GERAL[[#This Row],[ODS]])),"NÃO","SIM")</f>
        <v>NÃO</v>
      </c>
      <c r="R29" s="2" t="str">
        <f>IF(ISERR(FIND("08",GERAL[[#This Row],[ODS]])),"NÃO","SIM")</f>
        <v>NÃO</v>
      </c>
      <c r="S29" s="2" t="str">
        <f>IF(ISERR(FIND("09",GERAL[[#This Row],[ODS]])),"NÃO","SIM")</f>
        <v>NÃO</v>
      </c>
      <c r="T29" s="2" t="str">
        <f>IF(ISERR(FIND("10",GERAL[[#This Row],[ODS]])),"NÃO","SIM")</f>
        <v>NÃO</v>
      </c>
      <c r="U29" s="2" t="str">
        <f>IF(ISERR(FIND("11",GERAL[[#This Row],[ODS]])),"NÃO","SIM")</f>
        <v>NÃO</v>
      </c>
      <c r="V29" s="2" t="str">
        <f>IF(ISERR(FIND("12",GERAL[[#This Row],[ODS]])),"NÃO","SIM")</f>
        <v>NÃO</v>
      </c>
      <c r="W29" s="2" t="str">
        <f>IF(ISERR(FIND("13",GERAL[[#This Row],[ODS]])),"NÃO","SIM")</f>
        <v>SIM</v>
      </c>
      <c r="X29" s="2" t="str">
        <f>IF(ISERR(FIND("14",GERAL[[#This Row],[ODS]])),"NÃO","SIM")</f>
        <v>NÃO</v>
      </c>
      <c r="Y29" s="2" t="str">
        <f>IF(ISERR(FIND("15",GERAL[[#This Row],[ODS]])),"NÃO","SIM")</f>
        <v>SIM</v>
      </c>
      <c r="Z29" s="2" t="str">
        <f>IF(ISERR(FIND("16",GERAL[[#This Row],[ODS]])),"NÃO","SIM")</f>
        <v>NÃO</v>
      </c>
      <c r="AA29" s="2" t="str">
        <f>IF(ISERR(FIND("17",GERAL[[#This Row],[ODS]])),"NÃO","SIM")</f>
        <v>NÃO</v>
      </c>
      <c r="AB29" s="1"/>
      <c r="AC29" s="1"/>
      <c r="AD29" s="1"/>
      <c r="AE29" s="1"/>
      <c r="AF29" s="1">
        <v>65.371788419148416</v>
      </c>
      <c r="AG29" s="1" t="str">
        <f>GERAL[[#This Row],[SIGLA]]&amp;GERAL[[#This Row],[CÓD]]</f>
        <v>ACAS_DM</v>
      </c>
      <c r="AH29" s="1">
        <f ca="1">VLOOKUP(GERAL[[#This Row],[REF_NOTA]],BASE_NOTAS[],7,FALSE)</f>
        <v>78.396676142679866</v>
      </c>
      <c r="AI29" s="31">
        <f ca="1">IF(GERAL[[#This Row],[Nota 2025]]="",0,GERAL[[#This Row],[Nota 2026]]-GERAL[[#This Row],[Nota 2025]])</f>
        <v>13.02488772353145</v>
      </c>
    </row>
    <row r="30" spans="1:35" ht="17" x14ac:dyDescent="0.35">
      <c r="A30" s="2" t="s">
        <v>1</v>
      </c>
      <c r="B30" s="2" t="s">
        <v>157</v>
      </c>
      <c r="C30" s="15" t="s">
        <v>208</v>
      </c>
      <c r="D30" s="15" t="s">
        <v>398</v>
      </c>
      <c r="E30" s="15" t="s">
        <v>374</v>
      </c>
      <c r="F30" s="2" t="str">
        <f>VLOOKUP(GERAL[[#This Row],[CÓD]],SEALL,6,FALSE)</f>
        <v>E</v>
      </c>
      <c r="G30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3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3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0" s="2" t="str">
        <f>VLOOKUP(GERAL[[#This Row],[CÓD]],SEALL,4,FALSE)</f>
        <v>06, 13, 15</v>
      </c>
      <c r="K30" s="2" t="str">
        <f>IF(ISERR(FIND("01",GERAL[[#This Row],[ODS]])),"NÃO","SIM")</f>
        <v>NÃO</v>
      </c>
      <c r="L30" s="2" t="str">
        <f>IF(ISERR(FIND("02",GERAL[[#This Row],[ODS]])),"NÃO","SIM")</f>
        <v>NÃO</v>
      </c>
      <c r="M30" s="2" t="str">
        <f>IF(ISERR(FIND("03",GERAL[[#This Row],[ODS]])),"NÃO","SIM")</f>
        <v>NÃO</v>
      </c>
      <c r="N30" s="2" t="str">
        <f>IF(ISERR(FIND("04",GERAL[[#This Row],[ODS]])),"NÃO","SIM")</f>
        <v>NÃO</v>
      </c>
      <c r="O30" s="2" t="str">
        <f>IF(ISERR(FIND("05",GERAL[[#This Row],[ODS]])),"NÃO","SIM")</f>
        <v>NÃO</v>
      </c>
      <c r="P30" s="2" t="str">
        <f>IF(ISERR(FIND("06",GERAL[[#This Row],[ODS]])),"NÃO","SIM")</f>
        <v>SIM</v>
      </c>
      <c r="Q30" s="2" t="str">
        <f>IF(ISERR(FIND("07",GERAL[[#This Row],[ODS]])),"NÃO","SIM")</f>
        <v>NÃO</v>
      </c>
      <c r="R30" s="2" t="str">
        <f>IF(ISERR(FIND("08",GERAL[[#This Row],[ODS]])),"NÃO","SIM")</f>
        <v>NÃO</v>
      </c>
      <c r="S30" s="2" t="str">
        <f>IF(ISERR(FIND("09",GERAL[[#This Row],[ODS]])),"NÃO","SIM")</f>
        <v>NÃO</v>
      </c>
      <c r="T30" s="2" t="str">
        <f>IF(ISERR(FIND("10",GERAL[[#This Row],[ODS]])),"NÃO","SIM")</f>
        <v>NÃO</v>
      </c>
      <c r="U30" s="2" t="str">
        <f>IF(ISERR(FIND("11",GERAL[[#This Row],[ODS]])),"NÃO","SIM")</f>
        <v>NÃO</v>
      </c>
      <c r="V30" s="2" t="str">
        <f>IF(ISERR(FIND("12",GERAL[[#This Row],[ODS]])),"NÃO","SIM")</f>
        <v>NÃO</v>
      </c>
      <c r="W30" s="2" t="str">
        <f>IF(ISERR(FIND("13",GERAL[[#This Row],[ODS]])),"NÃO","SIM")</f>
        <v>SIM</v>
      </c>
      <c r="X30" s="2" t="str">
        <f>IF(ISERR(FIND("14",GERAL[[#This Row],[ODS]])),"NÃO","SIM")</f>
        <v>NÃO</v>
      </c>
      <c r="Y30" s="2" t="str">
        <f>IF(ISERR(FIND("15",GERAL[[#This Row],[ODS]])),"NÃO","SIM")</f>
        <v>SIM</v>
      </c>
      <c r="Z30" s="2" t="str">
        <f>IF(ISERR(FIND("16",GERAL[[#This Row],[ODS]])),"NÃO","SIM")</f>
        <v>NÃO</v>
      </c>
      <c r="AA30" s="2" t="str">
        <f>IF(ISERR(FIND("17",GERAL[[#This Row],[ODS]])),"NÃO","SIM")</f>
        <v>NÃO</v>
      </c>
      <c r="AB30" s="1"/>
      <c r="AC30" s="1"/>
      <c r="AD30" s="1"/>
      <c r="AE30" s="1"/>
      <c r="AF30" s="1">
        <v>85.088130499040716</v>
      </c>
      <c r="AG30" s="1" t="str">
        <f>GERAL[[#This Row],[SIGLA]]&amp;GERAL[[#This Row],[CÓD]]</f>
        <v>ALAS_DM</v>
      </c>
      <c r="AH30" s="1">
        <f ca="1">VLOOKUP(GERAL[[#This Row],[REF_NOTA]],BASE_NOTAS[],7,FALSE)</f>
        <v>94.914198604397924</v>
      </c>
      <c r="AI30" s="31">
        <f ca="1">IF(GERAL[[#This Row],[Nota 2025]]="",0,GERAL[[#This Row],[Nota 2026]]-GERAL[[#This Row],[Nota 2025]])</f>
        <v>9.8260681053572085</v>
      </c>
    </row>
    <row r="31" spans="1:35" ht="17" x14ac:dyDescent="0.35">
      <c r="A31" s="2" t="s">
        <v>159</v>
      </c>
      <c r="B31" s="2" t="s">
        <v>184</v>
      </c>
      <c r="C31" s="15" t="s">
        <v>208</v>
      </c>
      <c r="D31" s="15" t="s">
        <v>398</v>
      </c>
      <c r="E31" s="15" t="s">
        <v>374</v>
      </c>
      <c r="F31" s="2" t="str">
        <f>VLOOKUP(GERAL[[#This Row],[CÓD]],SEALL,6,FALSE)</f>
        <v>E</v>
      </c>
      <c r="G31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3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3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1" s="2" t="str">
        <f>VLOOKUP(GERAL[[#This Row],[CÓD]],SEALL,4,FALSE)</f>
        <v>06, 13, 15</v>
      </c>
      <c r="K31" s="2" t="str">
        <f>IF(ISERR(FIND("01",GERAL[[#This Row],[ODS]])),"NÃO","SIM")</f>
        <v>NÃO</v>
      </c>
      <c r="L31" s="2" t="str">
        <f>IF(ISERR(FIND("02",GERAL[[#This Row],[ODS]])),"NÃO","SIM")</f>
        <v>NÃO</v>
      </c>
      <c r="M31" s="2" t="str">
        <f>IF(ISERR(FIND("03",GERAL[[#This Row],[ODS]])),"NÃO","SIM")</f>
        <v>NÃO</v>
      </c>
      <c r="N31" s="2" t="str">
        <f>IF(ISERR(FIND("04",GERAL[[#This Row],[ODS]])),"NÃO","SIM")</f>
        <v>NÃO</v>
      </c>
      <c r="O31" s="2" t="str">
        <f>IF(ISERR(FIND("05",GERAL[[#This Row],[ODS]])),"NÃO","SIM")</f>
        <v>NÃO</v>
      </c>
      <c r="P31" s="2" t="str">
        <f>IF(ISERR(FIND("06",GERAL[[#This Row],[ODS]])),"NÃO","SIM")</f>
        <v>SIM</v>
      </c>
      <c r="Q31" s="2" t="str">
        <f>IF(ISERR(FIND("07",GERAL[[#This Row],[ODS]])),"NÃO","SIM")</f>
        <v>NÃO</v>
      </c>
      <c r="R31" s="2" t="str">
        <f>IF(ISERR(FIND("08",GERAL[[#This Row],[ODS]])),"NÃO","SIM")</f>
        <v>NÃO</v>
      </c>
      <c r="S31" s="2" t="str">
        <f>IF(ISERR(FIND("09",GERAL[[#This Row],[ODS]])),"NÃO","SIM")</f>
        <v>NÃO</v>
      </c>
      <c r="T31" s="2" t="str">
        <f>IF(ISERR(FIND("10",GERAL[[#This Row],[ODS]])),"NÃO","SIM")</f>
        <v>NÃO</v>
      </c>
      <c r="U31" s="2" t="str">
        <f>IF(ISERR(FIND("11",GERAL[[#This Row],[ODS]])),"NÃO","SIM")</f>
        <v>NÃO</v>
      </c>
      <c r="V31" s="2" t="str">
        <f>IF(ISERR(FIND("12",GERAL[[#This Row],[ODS]])),"NÃO","SIM")</f>
        <v>NÃO</v>
      </c>
      <c r="W31" s="2" t="str">
        <f>IF(ISERR(FIND("13",GERAL[[#This Row],[ODS]])),"NÃO","SIM")</f>
        <v>SIM</v>
      </c>
      <c r="X31" s="2" t="str">
        <f>IF(ISERR(FIND("14",GERAL[[#This Row],[ODS]])),"NÃO","SIM")</f>
        <v>NÃO</v>
      </c>
      <c r="Y31" s="2" t="str">
        <f>IF(ISERR(FIND("15",GERAL[[#This Row],[ODS]])),"NÃO","SIM")</f>
        <v>SIM</v>
      </c>
      <c r="Z31" s="2" t="str">
        <f>IF(ISERR(FIND("16",GERAL[[#This Row],[ODS]])),"NÃO","SIM")</f>
        <v>NÃO</v>
      </c>
      <c r="AA31" s="2" t="str">
        <f>IF(ISERR(FIND("17",GERAL[[#This Row],[ODS]])),"NÃO","SIM")</f>
        <v>NÃO</v>
      </c>
      <c r="AB31" s="1"/>
      <c r="AC31" s="1"/>
      <c r="AD31" s="1"/>
      <c r="AE31" s="1"/>
      <c r="AF31" s="1">
        <v>99.438791094255834</v>
      </c>
      <c r="AG31" s="1" t="str">
        <f>GERAL[[#This Row],[SIGLA]]&amp;GERAL[[#This Row],[CÓD]]</f>
        <v>APAS_DM</v>
      </c>
      <c r="AH31" s="1">
        <f ca="1">VLOOKUP(GERAL[[#This Row],[REF_NOTA]],BASE_NOTAS[],7,FALSE)</f>
        <v>99.221126717784415</v>
      </c>
      <c r="AI31" s="31">
        <f ca="1">IF(GERAL[[#This Row],[Nota 2025]]="",0,GERAL[[#This Row],[Nota 2026]]-GERAL[[#This Row],[Nota 2025]])</f>
        <v>-0.21766437647141856</v>
      </c>
    </row>
    <row r="32" spans="1:35" ht="17" x14ac:dyDescent="0.35">
      <c r="A32" s="2" t="s">
        <v>155</v>
      </c>
      <c r="B32" s="2" t="s">
        <v>158</v>
      </c>
      <c r="C32" s="15" t="s">
        <v>208</v>
      </c>
      <c r="D32" s="15" t="s">
        <v>398</v>
      </c>
      <c r="E32" s="15" t="s">
        <v>374</v>
      </c>
      <c r="F32" s="2" t="str">
        <f>VLOOKUP(GERAL[[#This Row],[CÓD]],SEALL,6,FALSE)</f>
        <v>E</v>
      </c>
      <c r="G32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3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3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2" s="2" t="str">
        <f>VLOOKUP(GERAL[[#This Row],[CÓD]],SEALL,4,FALSE)</f>
        <v>06, 13, 15</v>
      </c>
      <c r="K32" s="2" t="str">
        <f>IF(ISERR(FIND("01",GERAL[[#This Row],[ODS]])),"NÃO","SIM")</f>
        <v>NÃO</v>
      </c>
      <c r="L32" s="2" t="str">
        <f>IF(ISERR(FIND("02",GERAL[[#This Row],[ODS]])),"NÃO","SIM")</f>
        <v>NÃO</v>
      </c>
      <c r="M32" s="2" t="str">
        <f>IF(ISERR(FIND("03",GERAL[[#This Row],[ODS]])),"NÃO","SIM")</f>
        <v>NÃO</v>
      </c>
      <c r="N32" s="2" t="str">
        <f>IF(ISERR(FIND("04",GERAL[[#This Row],[ODS]])),"NÃO","SIM")</f>
        <v>NÃO</v>
      </c>
      <c r="O32" s="2" t="str">
        <f>IF(ISERR(FIND("05",GERAL[[#This Row],[ODS]])),"NÃO","SIM")</f>
        <v>NÃO</v>
      </c>
      <c r="P32" s="2" t="str">
        <f>IF(ISERR(FIND("06",GERAL[[#This Row],[ODS]])),"NÃO","SIM")</f>
        <v>SIM</v>
      </c>
      <c r="Q32" s="2" t="str">
        <f>IF(ISERR(FIND("07",GERAL[[#This Row],[ODS]])),"NÃO","SIM")</f>
        <v>NÃO</v>
      </c>
      <c r="R32" s="2" t="str">
        <f>IF(ISERR(FIND("08",GERAL[[#This Row],[ODS]])),"NÃO","SIM")</f>
        <v>NÃO</v>
      </c>
      <c r="S32" s="2" t="str">
        <f>IF(ISERR(FIND("09",GERAL[[#This Row],[ODS]])),"NÃO","SIM")</f>
        <v>NÃO</v>
      </c>
      <c r="T32" s="2" t="str">
        <f>IF(ISERR(FIND("10",GERAL[[#This Row],[ODS]])),"NÃO","SIM")</f>
        <v>NÃO</v>
      </c>
      <c r="U32" s="2" t="str">
        <f>IF(ISERR(FIND("11",GERAL[[#This Row],[ODS]])),"NÃO","SIM")</f>
        <v>NÃO</v>
      </c>
      <c r="V32" s="2" t="str">
        <f>IF(ISERR(FIND("12",GERAL[[#This Row],[ODS]])),"NÃO","SIM")</f>
        <v>NÃO</v>
      </c>
      <c r="W32" s="2" t="str">
        <f>IF(ISERR(FIND("13",GERAL[[#This Row],[ODS]])),"NÃO","SIM")</f>
        <v>SIM</v>
      </c>
      <c r="X32" s="2" t="str">
        <f>IF(ISERR(FIND("14",GERAL[[#This Row],[ODS]])),"NÃO","SIM")</f>
        <v>NÃO</v>
      </c>
      <c r="Y32" s="2" t="str">
        <f>IF(ISERR(FIND("15",GERAL[[#This Row],[ODS]])),"NÃO","SIM")</f>
        <v>SIM</v>
      </c>
      <c r="Z32" s="2" t="str">
        <f>IF(ISERR(FIND("16",GERAL[[#This Row],[ODS]])),"NÃO","SIM")</f>
        <v>NÃO</v>
      </c>
      <c r="AA32" s="2" t="str">
        <f>IF(ISERR(FIND("17",GERAL[[#This Row],[ODS]])),"NÃO","SIM")</f>
        <v>NÃO</v>
      </c>
      <c r="AB32" s="1"/>
      <c r="AC32" s="1"/>
      <c r="AD32" s="1"/>
      <c r="AE32" s="1"/>
      <c r="AF32" s="1">
        <v>92.376985876218072</v>
      </c>
      <c r="AG32" s="1" t="str">
        <f>GERAL[[#This Row],[SIGLA]]&amp;GERAL[[#This Row],[CÓD]]</f>
        <v>AMAS_DM</v>
      </c>
      <c r="AH32" s="1">
        <f ca="1">VLOOKUP(GERAL[[#This Row],[REF_NOTA]],BASE_NOTAS[],7,FALSE)</f>
        <v>92.842730375727371</v>
      </c>
      <c r="AI32" s="31">
        <f ca="1">IF(GERAL[[#This Row],[Nota 2025]]="",0,GERAL[[#This Row],[Nota 2026]]-GERAL[[#This Row],[Nota 2025]])</f>
        <v>0.46574449950929875</v>
      </c>
    </row>
    <row r="33" spans="1:35" ht="17" x14ac:dyDescent="0.35">
      <c r="A33" s="2" t="s">
        <v>160</v>
      </c>
      <c r="B33" s="2" t="s">
        <v>187</v>
      </c>
      <c r="C33" s="15" t="s">
        <v>208</v>
      </c>
      <c r="D33" s="15" t="s">
        <v>398</v>
      </c>
      <c r="E33" s="15" t="s">
        <v>374</v>
      </c>
      <c r="F33" s="2" t="str">
        <f>VLOOKUP(GERAL[[#This Row],[CÓD]],SEALL,6,FALSE)</f>
        <v>E</v>
      </c>
      <c r="G33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3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3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3" s="2" t="str">
        <f>VLOOKUP(GERAL[[#This Row],[CÓD]],SEALL,4,FALSE)</f>
        <v>06, 13, 15</v>
      </c>
      <c r="K33" s="2" t="str">
        <f>IF(ISERR(FIND("01",GERAL[[#This Row],[ODS]])),"NÃO","SIM")</f>
        <v>NÃO</v>
      </c>
      <c r="L33" s="2" t="str">
        <f>IF(ISERR(FIND("02",GERAL[[#This Row],[ODS]])),"NÃO","SIM")</f>
        <v>NÃO</v>
      </c>
      <c r="M33" s="2" t="str">
        <f>IF(ISERR(FIND("03",GERAL[[#This Row],[ODS]])),"NÃO","SIM")</f>
        <v>NÃO</v>
      </c>
      <c r="N33" s="2" t="str">
        <f>IF(ISERR(FIND("04",GERAL[[#This Row],[ODS]])),"NÃO","SIM")</f>
        <v>NÃO</v>
      </c>
      <c r="O33" s="2" t="str">
        <f>IF(ISERR(FIND("05",GERAL[[#This Row],[ODS]])),"NÃO","SIM")</f>
        <v>NÃO</v>
      </c>
      <c r="P33" s="2" t="str">
        <f>IF(ISERR(FIND("06",GERAL[[#This Row],[ODS]])),"NÃO","SIM")</f>
        <v>SIM</v>
      </c>
      <c r="Q33" s="2" t="str">
        <f>IF(ISERR(FIND("07",GERAL[[#This Row],[ODS]])),"NÃO","SIM")</f>
        <v>NÃO</v>
      </c>
      <c r="R33" s="2" t="str">
        <f>IF(ISERR(FIND("08",GERAL[[#This Row],[ODS]])),"NÃO","SIM")</f>
        <v>NÃO</v>
      </c>
      <c r="S33" s="2" t="str">
        <f>IF(ISERR(FIND("09",GERAL[[#This Row],[ODS]])),"NÃO","SIM")</f>
        <v>NÃO</v>
      </c>
      <c r="T33" s="2" t="str">
        <f>IF(ISERR(FIND("10",GERAL[[#This Row],[ODS]])),"NÃO","SIM")</f>
        <v>NÃO</v>
      </c>
      <c r="U33" s="2" t="str">
        <f>IF(ISERR(FIND("11",GERAL[[#This Row],[ODS]])),"NÃO","SIM")</f>
        <v>NÃO</v>
      </c>
      <c r="V33" s="2" t="str">
        <f>IF(ISERR(FIND("12",GERAL[[#This Row],[ODS]])),"NÃO","SIM")</f>
        <v>NÃO</v>
      </c>
      <c r="W33" s="2" t="str">
        <f>IF(ISERR(FIND("13",GERAL[[#This Row],[ODS]])),"NÃO","SIM")</f>
        <v>SIM</v>
      </c>
      <c r="X33" s="2" t="str">
        <f>IF(ISERR(FIND("14",GERAL[[#This Row],[ODS]])),"NÃO","SIM")</f>
        <v>NÃO</v>
      </c>
      <c r="Y33" s="2" t="str">
        <f>IF(ISERR(FIND("15",GERAL[[#This Row],[ODS]])),"NÃO","SIM")</f>
        <v>SIM</v>
      </c>
      <c r="Z33" s="2" t="str">
        <f>IF(ISERR(FIND("16",GERAL[[#This Row],[ODS]])),"NÃO","SIM")</f>
        <v>NÃO</v>
      </c>
      <c r="AA33" s="2" t="str">
        <f>IF(ISERR(FIND("17",GERAL[[#This Row],[ODS]])),"NÃO","SIM")</f>
        <v>NÃO</v>
      </c>
      <c r="AB33" s="1"/>
      <c r="AC33" s="1"/>
      <c r="AD33" s="1"/>
      <c r="AE33" s="1"/>
      <c r="AF33" s="1">
        <v>64.408630911644735</v>
      </c>
      <c r="AG33" s="1" t="str">
        <f>GERAL[[#This Row],[SIGLA]]&amp;GERAL[[#This Row],[CÓD]]</f>
        <v>BAAS_DM</v>
      </c>
      <c r="AH33" s="1">
        <f ca="1">VLOOKUP(GERAL[[#This Row],[REF_NOTA]],BASE_NOTAS[],7,FALSE)</f>
        <v>67.245281583874259</v>
      </c>
      <c r="AI33" s="31">
        <f ca="1">IF(GERAL[[#This Row],[Nota 2025]]="",0,GERAL[[#This Row],[Nota 2026]]-GERAL[[#This Row],[Nota 2025]])</f>
        <v>2.8366506722295242</v>
      </c>
    </row>
    <row r="34" spans="1:35" ht="17" x14ac:dyDescent="0.35">
      <c r="A34" s="2" t="s">
        <v>161</v>
      </c>
      <c r="B34" s="2" t="s">
        <v>188</v>
      </c>
      <c r="C34" s="15" t="s">
        <v>208</v>
      </c>
      <c r="D34" s="15" t="s">
        <v>398</v>
      </c>
      <c r="E34" s="15" t="s">
        <v>374</v>
      </c>
      <c r="F34" s="2" t="str">
        <f>VLOOKUP(GERAL[[#This Row],[CÓD]],SEALL,6,FALSE)</f>
        <v>E</v>
      </c>
      <c r="G34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3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3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4" s="2" t="str">
        <f>VLOOKUP(GERAL[[#This Row],[CÓD]],SEALL,4,FALSE)</f>
        <v>06, 13, 15</v>
      </c>
      <c r="K34" s="2" t="str">
        <f>IF(ISERR(FIND("01",GERAL[[#This Row],[ODS]])),"NÃO","SIM")</f>
        <v>NÃO</v>
      </c>
      <c r="L34" s="2" t="str">
        <f>IF(ISERR(FIND("02",GERAL[[#This Row],[ODS]])),"NÃO","SIM")</f>
        <v>NÃO</v>
      </c>
      <c r="M34" s="2" t="str">
        <f>IF(ISERR(FIND("03",GERAL[[#This Row],[ODS]])),"NÃO","SIM")</f>
        <v>NÃO</v>
      </c>
      <c r="N34" s="2" t="str">
        <f>IF(ISERR(FIND("04",GERAL[[#This Row],[ODS]])),"NÃO","SIM")</f>
        <v>NÃO</v>
      </c>
      <c r="O34" s="2" t="str">
        <f>IF(ISERR(FIND("05",GERAL[[#This Row],[ODS]])),"NÃO","SIM")</f>
        <v>NÃO</v>
      </c>
      <c r="P34" s="2" t="str">
        <f>IF(ISERR(FIND("06",GERAL[[#This Row],[ODS]])),"NÃO","SIM")</f>
        <v>SIM</v>
      </c>
      <c r="Q34" s="2" t="str">
        <f>IF(ISERR(FIND("07",GERAL[[#This Row],[ODS]])),"NÃO","SIM")</f>
        <v>NÃO</v>
      </c>
      <c r="R34" s="2" t="str">
        <f>IF(ISERR(FIND("08",GERAL[[#This Row],[ODS]])),"NÃO","SIM")</f>
        <v>NÃO</v>
      </c>
      <c r="S34" s="2" t="str">
        <f>IF(ISERR(FIND("09",GERAL[[#This Row],[ODS]])),"NÃO","SIM")</f>
        <v>NÃO</v>
      </c>
      <c r="T34" s="2" t="str">
        <f>IF(ISERR(FIND("10",GERAL[[#This Row],[ODS]])),"NÃO","SIM")</f>
        <v>NÃO</v>
      </c>
      <c r="U34" s="2" t="str">
        <f>IF(ISERR(FIND("11",GERAL[[#This Row],[ODS]])),"NÃO","SIM")</f>
        <v>NÃO</v>
      </c>
      <c r="V34" s="2" t="str">
        <f>IF(ISERR(FIND("12",GERAL[[#This Row],[ODS]])),"NÃO","SIM")</f>
        <v>NÃO</v>
      </c>
      <c r="W34" s="2" t="str">
        <f>IF(ISERR(FIND("13",GERAL[[#This Row],[ODS]])),"NÃO","SIM")</f>
        <v>SIM</v>
      </c>
      <c r="X34" s="2" t="str">
        <f>IF(ISERR(FIND("14",GERAL[[#This Row],[ODS]])),"NÃO","SIM")</f>
        <v>NÃO</v>
      </c>
      <c r="Y34" s="2" t="str">
        <f>IF(ISERR(FIND("15",GERAL[[#This Row],[ODS]])),"NÃO","SIM")</f>
        <v>SIM</v>
      </c>
      <c r="Z34" s="2" t="str">
        <f>IF(ISERR(FIND("16",GERAL[[#This Row],[ODS]])),"NÃO","SIM")</f>
        <v>NÃO</v>
      </c>
      <c r="AA34" s="2" t="str">
        <f>IF(ISERR(FIND("17",GERAL[[#This Row],[ODS]])),"NÃO","SIM")</f>
        <v>NÃO</v>
      </c>
      <c r="AB34" s="1"/>
      <c r="AC34" s="1"/>
      <c r="AD34" s="1"/>
      <c r="AE34" s="1"/>
      <c r="AF34" s="1">
        <v>59.378161549700692</v>
      </c>
      <c r="AG34" s="1" t="str">
        <f>GERAL[[#This Row],[SIGLA]]&amp;GERAL[[#This Row],[CÓD]]</f>
        <v>CEAS_DM</v>
      </c>
      <c r="AH34" s="1">
        <f ca="1">VLOOKUP(GERAL[[#This Row],[REF_NOTA]],BASE_NOTAS[],7,FALSE)</f>
        <v>69.600789559569989</v>
      </c>
      <c r="AI34" s="31">
        <f ca="1">IF(GERAL[[#This Row],[Nota 2025]]="",0,GERAL[[#This Row],[Nota 2026]]-GERAL[[#This Row],[Nota 2025]])</f>
        <v>10.222628009869297</v>
      </c>
    </row>
    <row r="35" spans="1:35" ht="17" x14ac:dyDescent="0.35">
      <c r="A35" s="2" t="s">
        <v>162</v>
      </c>
      <c r="B35" s="2" t="s">
        <v>189</v>
      </c>
      <c r="C35" s="15" t="s">
        <v>208</v>
      </c>
      <c r="D35" s="15" t="s">
        <v>398</v>
      </c>
      <c r="E35" s="15" t="s">
        <v>374</v>
      </c>
      <c r="F35" s="2" t="str">
        <f>VLOOKUP(GERAL[[#This Row],[CÓD]],SEALL,6,FALSE)</f>
        <v>E</v>
      </c>
      <c r="G35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3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3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5" s="2" t="str">
        <f>VLOOKUP(GERAL[[#This Row],[CÓD]],SEALL,4,FALSE)</f>
        <v>06, 13, 15</v>
      </c>
      <c r="K35" s="2" t="str">
        <f>IF(ISERR(FIND("01",GERAL[[#This Row],[ODS]])),"NÃO","SIM")</f>
        <v>NÃO</v>
      </c>
      <c r="L35" s="2" t="str">
        <f>IF(ISERR(FIND("02",GERAL[[#This Row],[ODS]])),"NÃO","SIM")</f>
        <v>NÃO</v>
      </c>
      <c r="M35" s="2" t="str">
        <f>IF(ISERR(FIND("03",GERAL[[#This Row],[ODS]])),"NÃO","SIM")</f>
        <v>NÃO</v>
      </c>
      <c r="N35" s="2" t="str">
        <f>IF(ISERR(FIND("04",GERAL[[#This Row],[ODS]])),"NÃO","SIM")</f>
        <v>NÃO</v>
      </c>
      <c r="O35" s="2" t="str">
        <f>IF(ISERR(FIND("05",GERAL[[#This Row],[ODS]])),"NÃO","SIM")</f>
        <v>NÃO</v>
      </c>
      <c r="P35" s="2" t="str">
        <f>IF(ISERR(FIND("06",GERAL[[#This Row],[ODS]])),"NÃO","SIM")</f>
        <v>SIM</v>
      </c>
      <c r="Q35" s="2" t="str">
        <f>IF(ISERR(FIND("07",GERAL[[#This Row],[ODS]])),"NÃO","SIM")</f>
        <v>NÃO</v>
      </c>
      <c r="R35" s="2" t="str">
        <f>IF(ISERR(FIND("08",GERAL[[#This Row],[ODS]])),"NÃO","SIM")</f>
        <v>NÃO</v>
      </c>
      <c r="S35" s="2" t="str">
        <f>IF(ISERR(FIND("09",GERAL[[#This Row],[ODS]])),"NÃO","SIM")</f>
        <v>NÃO</v>
      </c>
      <c r="T35" s="2" t="str">
        <f>IF(ISERR(FIND("10",GERAL[[#This Row],[ODS]])),"NÃO","SIM")</f>
        <v>NÃO</v>
      </c>
      <c r="U35" s="2" t="str">
        <f>IF(ISERR(FIND("11",GERAL[[#This Row],[ODS]])),"NÃO","SIM")</f>
        <v>NÃO</v>
      </c>
      <c r="V35" s="2" t="str">
        <f>IF(ISERR(FIND("12",GERAL[[#This Row],[ODS]])),"NÃO","SIM")</f>
        <v>NÃO</v>
      </c>
      <c r="W35" s="2" t="str">
        <f>IF(ISERR(FIND("13",GERAL[[#This Row],[ODS]])),"NÃO","SIM")</f>
        <v>SIM</v>
      </c>
      <c r="X35" s="2" t="str">
        <f>IF(ISERR(FIND("14",GERAL[[#This Row],[ODS]])),"NÃO","SIM")</f>
        <v>NÃO</v>
      </c>
      <c r="Y35" s="2" t="str">
        <f>IF(ISERR(FIND("15",GERAL[[#This Row],[ODS]])),"NÃO","SIM")</f>
        <v>SIM</v>
      </c>
      <c r="Z35" s="2" t="str">
        <f>IF(ISERR(FIND("16",GERAL[[#This Row],[ODS]])),"NÃO","SIM")</f>
        <v>NÃO</v>
      </c>
      <c r="AA35" s="2" t="str">
        <f>IF(ISERR(FIND("17",GERAL[[#This Row],[ODS]])),"NÃO","SIM")</f>
        <v>NÃO</v>
      </c>
      <c r="AB35" s="1"/>
      <c r="AC35" s="1"/>
      <c r="AD35" s="1"/>
      <c r="AE35" s="1"/>
      <c r="AF35" s="1">
        <v>99.281003555005853</v>
      </c>
      <c r="AG35" s="1" t="str">
        <f>GERAL[[#This Row],[SIGLA]]&amp;GERAL[[#This Row],[CÓD]]</f>
        <v>DFAS_DM</v>
      </c>
      <c r="AH35" s="1">
        <f ca="1">VLOOKUP(GERAL[[#This Row],[REF_NOTA]],BASE_NOTAS[],7,FALSE)</f>
        <v>97.2867443305705</v>
      </c>
      <c r="AI35" s="31">
        <f ca="1">IF(GERAL[[#This Row],[Nota 2025]]="",0,GERAL[[#This Row],[Nota 2026]]-GERAL[[#This Row],[Nota 2025]])</f>
        <v>-1.9942592244353534</v>
      </c>
    </row>
    <row r="36" spans="1:35" s="45" customFormat="1" ht="17" x14ac:dyDescent="0.35">
      <c r="A36" s="2" t="s">
        <v>163</v>
      </c>
      <c r="B36" s="2" t="s">
        <v>183</v>
      </c>
      <c r="C36" s="15" t="s">
        <v>208</v>
      </c>
      <c r="D36" s="15" t="s">
        <v>398</v>
      </c>
      <c r="E36" s="15" t="s">
        <v>374</v>
      </c>
      <c r="F36" s="2" t="str">
        <f>VLOOKUP(GERAL[[#This Row],[CÓD]],SEALL,6,FALSE)</f>
        <v>E</v>
      </c>
      <c r="G36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3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3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6" s="2" t="str">
        <f>VLOOKUP(GERAL[[#This Row],[CÓD]],SEALL,4,FALSE)</f>
        <v>06, 13, 15</v>
      </c>
      <c r="K36" s="2" t="str">
        <f>IF(ISERR(FIND("01",GERAL[[#This Row],[ODS]])),"NÃO","SIM")</f>
        <v>NÃO</v>
      </c>
      <c r="L36" s="2" t="str">
        <f>IF(ISERR(FIND("02",GERAL[[#This Row],[ODS]])),"NÃO","SIM")</f>
        <v>NÃO</v>
      </c>
      <c r="M36" s="2" t="str">
        <f>IF(ISERR(FIND("03",GERAL[[#This Row],[ODS]])),"NÃO","SIM")</f>
        <v>NÃO</v>
      </c>
      <c r="N36" s="2" t="str">
        <f>IF(ISERR(FIND("04",GERAL[[#This Row],[ODS]])),"NÃO","SIM")</f>
        <v>NÃO</v>
      </c>
      <c r="O36" s="2" t="str">
        <f>IF(ISERR(FIND("05",GERAL[[#This Row],[ODS]])),"NÃO","SIM")</f>
        <v>NÃO</v>
      </c>
      <c r="P36" s="2" t="str">
        <f>IF(ISERR(FIND("06",GERAL[[#This Row],[ODS]])),"NÃO","SIM")</f>
        <v>SIM</v>
      </c>
      <c r="Q36" s="2" t="str">
        <f>IF(ISERR(FIND("07",GERAL[[#This Row],[ODS]])),"NÃO","SIM")</f>
        <v>NÃO</v>
      </c>
      <c r="R36" s="2" t="str">
        <f>IF(ISERR(FIND("08",GERAL[[#This Row],[ODS]])),"NÃO","SIM")</f>
        <v>NÃO</v>
      </c>
      <c r="S36" s="2" t="str">
        <f>IF(ISERR(FIND("09",GERAL[[#This Row],[ODS]])),"NÃO","SIM")</f>
        <v>NÃO</v>
      </c>
      <c r="T36" s="2" t="str">
        <f>IF(ISERR(FIND("10",GERAL[[#This Row],[ODS]])),"NÃO","SIM")</f>
        <v>NÃO</v>
      </c>
      <c r="U36" s="2" t="str">
        <f>IF(ISERR(FIND("11",GERAL[[#This Row],[ODS]])),"NÃO","SIM")</f>
        <v>NÃO</v>
      </c>
      <c r="V36" s="2" t="str">
        <f>IF(ISERR(FIND("12",GERAL[[#This Row],[ODS]])),"NÃO","SIM")</f>
        <v>NÃO</v>
      </c>
      <c r="W36" s="2" t="str">
        <f>IF(ISERR(FIND("13",GERAL[[#This Row],[ODS]])),"NÃO","SIM")</f>
        <v>SIM</v>
      </c>
      <c r="X36" s="2" t="str">
        <f>IF(ISERR(FIND("14",GERAL[[#This Row],[ODS]])),"NÃO","SIM")</f>
        <v>NÃO</v>
      </c>
      <c r="Y36" s="2" t="str">
        <f>IF(ISERR(FIND("15",GERAL[[#This Row],[ODS]])),"NÃO","SIM")</f>
        <v>SIM</v>
      </c>
      <c r="Z36" s="2" t="str">
        <f>IF(ISERR(FIND("16",GERAL[[#This Row],[ODS]])),"NÃO","SIM")</f>
        <v>NÃO</v>
      </c>
      <c r="AA36" s="2" t="str">
        <f>IF(ISERR(FIND("17",GERAL[[#This Row],[ODS]])),"NÃO","SIM")</f>
        <v>NÃO</v>
      </c>
      <c r="AB36" s="1"/>
      <c r="AC36" s="1"/>
      <c r="AD36" s="1"/>
      <c r="AE36" s="1"/>
      <c r="AF36" s="1">
        <v>99.644942877309106</v>
      </c>
      <c r="AG36" s="1" t="str">
        <f>GERAL[[#This Row],[SIGLA]]&amp;GERAL[[#This Row],[CÓD]]</f>
        <v>ESAS_DM</v>
      </c>
      <c r="AH36" s="1">
        <f ca="1">VLOOKUP(GERAL[[#This Row],[REF_NOTA]],BASE_NOTAS[],7,FALSE)</f>
        <v>99.438987573485264</v>
      </c>
      <c r="AI36" s="31">
        <f ca="1">IF(GERAL[[#This Row],[Nota 2025]]="",0,GERAL[[#This Row],[Nota 2026]]-GERAL[[#This Row],[Nota 2025]])</f>
        <v>-0.20595530382384197</v>
      </c>
    </row>
    <row r="37" spans="1:35" ht="17" x14ac:dyDescent="0.35">
      <c r="A37" s="2" t="s">
        <v>164</v>
      </c>
      <c r="B37" s="2" t="s">
        <v>190</v>
      </c>
      <c r="C37" s="15" t="s">
        <v>208</v>
      </c>
      <c r="D37" s="15" t="s">
        <v>398</v>
      </c>
      <c r="E37" s="15" t="s">
        <v>374</v>
      </c>
      <c r="F37" s="2" t="str">
        <f>VLOOKUP(GERAL[[#This Row],[CÓD]],SEALL,6,FALSE)</f>
        <v>E</v>
      </c>
      <c r="G37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3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3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7" s="2" t="str">
        <f>VLOOKUP(GERAL[[#This Row],[CÓD]],SEALL,4,FALSE)</f>
        <v>06, 13, 15</v>
      </c>
      <c r="K37" s="2" t="str">
        <f>IF(ISERR(FIND("01",GERAL[[#This Row],[ODS]])),"NÃO","SIM")</f>
        <v>NÃO</v>
      </c>
      <c r="L37" s="2" t="str">
        <f>IF(ISERR(FIND("02",GERAL[[#This Row],[ODS]])),"NÃO","SIM")</f>
        <v>NÃO</v>
      </c>
      <c r="M37" s="2" t="str">
        <f>IF(ISERR(FIND("03",GERAL[[#This Row],[ODS]])),"NÃO","SIM")</f>
        <v>NÃO</v>
      </c>
      <c r="N37" s="2" t="str">
        <f>IF(ISERR(FIND("04",GERAL[[#This Row],[ODS]])),"NÃO","SIM")</f>
        <v>NÃO</v>
      </c>
      <c r="O37" s="2" t="str">
        <f>IF(ISERR(FIND("05",GERAL[[#This Row],[ODS]])),"NÃO","SIM")</f>
        <v>NÃO</v>
      </c>
      <c r="P37" s="2" t="str">
        <f>IF(ISERR(FIND("06",GERAL[[#This Row],[ODS]])),"NÃO","SIM")</f>
        <v>SIM</v>
      </c>
      <c r="Q37" s="2" t="str">
        <f>IF(ISERR(FIND("07",GERAL[[#This Row],[ODS]])),"NÃO","SIM")</f>
        <v>NÃO</v>
      </c>
      <c r="R37" s="2" t="str">
        <f>IF(ISERR(FIND("08",GERAL[[#This Row],[ODS]])),"NÃO","SIM")</f>
        <v>NÃO</v>
      </c>
      <c r="S37" s="2" t="str">
        <f>IF(ISERR(FIND("09",GERAL[[#This Row],[ODS]])),"NÃO","SIM")</f>
        <v>NÃO</v>
      </c>
      <c r="T37" s="2" t="str">
        <f>IF(ISERR(FIND("10",GERAL[[#This Row],[ODS]])),"NÃO","SIM")</f>
        <v>NÃO</v>
      </c>
      <c r="U37" s="2" t="str">
        <f>IF(ISERR(FIND("11",GERAL[[#This Row],[ODS]])),"NÃO","SIM")</f>
        <v>NÃO</v>
      </c>
      <c r="V37" s="2" t="str">
        <f>IF(ISERR(FIND("12",GERAL[[#This Row],[ODS]])),"NÃO","SIM")</f>
        <v>NÃO</v>
      </c>
      <c r="W37" s="2" t="str">
        <f>IF(ISERR(FIND("13",GERAL[[#This Row],[ODS]])),"NÃO","SIM")</f>
        <v>SIM</v>
      </c>
      <c r="X37" s="2" t="str">
        <f>IF(ISERR(FIND("14",GERAL[[#This Row],[ODS]])),"NÃO","SIM")</f>
        <v>NÃO</v>
      </c>
      <c r="Y37" s="2" t="str">
        <f>IF(ISERR(FIND("15",GERAL[[#This Row],[ODS]])),"NÃO","SIM")</f>
        <v>SIM</v>
      </c>
      <c r="Z37" s="2" t="str">
        <f>IF(ISERR(FIND("16",GERAL[[#This Row],[ODS]])),"NÃO","SIM")</f>
        <v>NÃO</v>
      </c>
      <c r="AA37" s="2" t="str">
        <f>IF(ISERR(FIND("17",GERAL[[#This Row],[ODS]])),"NÃO","SIM")</f>
        <v>NÃO</v>
      </c>
      <c r="AB37" s="1"/>
      <c r="AC37" s="1"/>
      <c r="AD37" s="1"/>
      <c r="AE37" s="1"/>
      <c r="AF37" s="1">
        <v>91.44620109548768</v>
      </c>
      <c r="AG37" s="1" t="str">
        <f>GERAL[[#This Row],[SIGLA]]&amp;GERAL[[#This Row],[CÓD]]</f>
        <v>GOAS_DM</v>
      </c>
      <c r="AH37" s="1">
        <f ca="1">VLOOKUP(GERAL[[#This Row],[REF_NOTA]],BASE_NOTAS[],7,FALSE)</f>
        <v>94.748847058843197</v>
      </c>
      <c r="AI37" s="31">
        <f ca="1">IF(GERAL[[#This Row],[Nota 2025]]="",0,GERAL[[#This Row],[Nota 2026]]-GERAL[[#This Row],[Nota 2025]])</f>
        <v>3.3026459633555163</v>
      </c>
    </row>
    <row r="38" spans="1:35" ht="17" x14ac:dyDescent="0.35">
      <c r="A38" s="2" t="s">
        <v>165</v>
      </c>
      <c r="B38" s="2" t="s">
        <v>191</v>
      </c>
      <c r="C38" s="15" t="s">
        <v>208</v>
      </c>
      <c r="D38" s="15" t="s">
        <v>398</v>
      </c>
      <c r="E38" s="15" t="s">
        <v>374</v>
      </c>
      <c r="F38" s="2" t="str">
        <f>VLOOKUP(GERAL[[#This Row],[CÓD]],SEALL,6,FALSE)</f>
        <v>E</v>
      </c>
      <c r="G38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3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3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8" s="2" t="str">
        <f>VLOOKUP(GERAL[[#This Row],[CÓD]],SEALL,4,FALSE)</f>
        <v>06, 13, 15</v>
      </c>
      <c r="K38" s="2" t="str">
        <f>IF(ISERR(FIND("01",GERAL[[#This Row],[ODS]])),"NÃO","SIM")</f>
        <v>NÃO</v>
      </c>
      <c r="L38" s="2" t="str">
        <f>IF(ISERR(FIND("02",GERAL[[#This Row],[ODS]])),"NÃO","SIM")</f>
        <v>NÃO</v>
      </c>
      <c r="M38" s="2" t="str">
        <f>IF(ISERR(FIND("03",GERAL[[#This Row],[ODS]])),"NÃO","SIM")</f>
        <v>NÃO</v>
      </c>
      <c r="N38" s="2" t="str">
        <f>IF(ISERR(FIND("04",GERAL[[#This Row],[ODS]])),"NÃO","SIM")</f>
        <v>NÃO</v>
      </c>
      <c r="O38" s="2" t="str">
        <f>IF(ISERR(FIND("05",GERAL[[#This Row],[ODS]])),"NÃO","SIM")</f>
        <v>NÃO</v>
      </c>
      <c r="P38" s="2" t="str">
        <f>IF(ISERR(FIND("06",GERAL[[#This Row],[ODS]])),"NÃO","SIM")</f>
        <v>SIM</v>
      </c>
      <c r="Q38" s="2" t="str">
        <f>IF(ISERR(FIND("07",GERAL[[#This Row],[ODS]])),"NÃO","SIM")</f>
        <v>NÃO</v>
      </c>
      <c r="R38" s="2" t="str">
        <f>IF(ISERR(FIND("08",GERAL[[#This Row],[ODS]])),"NÃO","SIM")</f>
        <v>NÃO</v>
      </c>
      <c r="S38" s="2" t="str">
        <f>IF(ISERR(FIND("09",GERAL[[#This Row],[ODS]])),"NÃO","SIM")</f>
        <v>NÃO</v>
      </c>
      <c r="T38" s="2" t="str">
        <f>IF(ISERR(FIND("10",GERAL[[#This Row],[ODS]])),"NÃO","SIM")</f>
        <v>NÃO</v>
      </c>
      <c r="U38" s="2" t="str">
        <f>IF(ISERR(FIND("11",GERAL[[#This Row],[ODS]])),"NÃO","SIM")</f>
        <v>NÃO</v>
      </c>
      <c r="V38" s="2" t="str">
        <f>IF(ISERR(FIND("12",GERAL[[#This Row],[ODS]])),"NÃO","SIM")</f>
        <v>NÃO</v>
      </c>
      <c r="W38" s="2" t="str">
        <f>IF(ISERR(FIND("13",GERAL[[#This Row],[ODS]])),"NÃO","SIM")</f>
        <v>SIM</v>
      </c>
      <c r="X38" s="2" t="str">
        <f>IF(ISERR(FIND("14",GERAL[[#This Row],[ODS]])),"NÃO","SIM")</f>
        <v>NÃO</v>
      </c>
      <c r="Y38" s="2" t="str">
        <f>IF(ISERR(FIND("15",GERAL[[#This Row],[ODS]])),"NÃO","SIM")</f>
        <v>SIM</v>
      </c>
      <c r="Z38" s="2" t="str">
        <f>IF(ISERR(FIND("16",GERAL[[#This Row],[ODS]])),"NÃO","SIM")</f>
        <v>NÃO</v>
      </c>
      <c r="AA38" s="2" t="str">
        <f>IF(ISERR(FIND("17",GERAL[[#This Row],[ODS]])),"NÃO","SIM")</f>
        <v>NÃO</v>
      </c>
      <c r="AB38" s="1"/>
      <c r="AC38" s="1"/>
      <c r="AD38" s="1"/>
      <c r="AE38" s="1"/>
      <c r="AF38" s="1">
        <v>0</v>
      </c>
      <c r="AG38" s="1" t="str">
        <f>GERAL[[#This Row],[SIGLA]]&amp;GERAL[[#This Row],[CÓD]]</f>
        <v>MAAS_DM</v>
      </c>
      <c r="AH38" s="1">
        <f ca="1">VLOOKUP(GERAL[[#This Row],[REF_NOTA]],BASE_NOTAS[],7,FALSE)</f>
        <v>21.481863003622564</v>
      </c>
      <c r="AI38" s="31">
        <f ca="1">IF(GERAL[[#This Row],[Nota 2025]]="",0,GERAL[[#This Row],[Nota 2026]]-GERAL[[#This Row],[Nota 2025]])</f>
        <v>21.481863003622564</v>
      </c>
    </row>
    <row r="39" spans="1:35" ht="17" x14ac:dyDescent="0.35">
      <c r="A39" s="2" t="s">
        <v>168</v>
      </c>
      <c r="B39" s="2" t="s">
        <v>195</v>
      </c>
      <c r="C39" s="15" t="s">
        <v>208</v>
      </c>
      <c r="D39" s="15" t="s">
        <v>398</v>
      </c>
      <c r="E39" s="15" t="s">
        <v>374</v>
      </c>
      <c r="F39" s="2" t="str">
        <f>VLOOKUP(GERAL[[#This Row],[CÓD]],SEALL,6,FALSE)</f>
        <v>E</v>
      </c>
      <c r="G39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3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3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9" s="2" t="str">
        <f>VLOOKUP(GERAL[[#This Row],[CÓD]],SEALL,4,FALSE)</f>
        <v>06, 13, 15</v>
      </c>
      <c r="K39" s="2" t="str">
        <f>IF(ISERR(FIND("01",GERAL[[#This Row],[ODS]])),"NÃO","SIM")</f>
        <v>NÃO</v>
      </c>
      <c r="L39" s="2" t="str">
        <f>IF(ISERR(FIND("02",GERAL[[#This Row],[ODS]])),"NÃO","SIM")</f>
        <v>NÃO</v>
      </c>
      <c r="M39" s="2" t="str">
        <f>IF(ISERR(FIND("03",GERAL[[#This Row],[ODS]])),"NÃO","SIM")</f>
        <v>NÃO</v>
      </c>
      <c r="N39" s="2" t="str">
        <f>IF(ISERR(FIND("04",GERAL[[#This Row],[ODS]])),"NÃO","SIM")</f>
        <v>NÃO</v>
      </c>
      <c r="O39" s="2" t="str">
        <f>IF(ISERR(FIND("05",GERAL[[#This Row],[ODS]])),"NÃO","SIM")</f>
        <v>NÃO</v>
      </c>
      <c r="P39" s="2" t="str">
        <f>IF(ISERR(FIND("06",GERAL[[#This Row],[ODS]])),"NÃO","SIM")</f>
        <v>SIM</v>
      </c>
      <c r="Q39" s="2" t="str">
        <f>IF(ISERR(FIND("07",GERAL[[#This Row],[ODS]])),"NÃO","SIM")</f>
        <v>NÃO</v>
      </c>
      <c r="R39" s="2" t="str">
        <f>IF(ISERR(FIND("08",GERAL[[#This Row],[ODS]])),"NÃO","SIM")</f>
        <v>NÃO</v>
      </c>
      <c r="S39" s="2" t="str">
        <f>IF(ISERR(FIND("09",GERAL[[#This Row],[ODS]])),"NÃO","SIM")</f>
        <v>NÃO</v>
      </c>
      <c r="T39" s="2" t="str">
        <f>IF(ISERR(FIND("10",GERAL[[#This Row],[ODS]])),"NÃO","SIM")</f>
        <v>NÃO</v>
      </c>
      <c r="U39" s="2" t="str">
        <f>IF(ISERR(FIND("11",GERAL[[#This Row],[ODS]])),"NÃO","SIM")</f>
        <v>NÃO</v>
      </c>
      <c r="V39" s="2" t="str">
        <f>IF(ISERR(FIND("12",GERAL[[#This Row],[ODS]])),"NÃO","SIM")</f>
        <v>NÃO</v>
      </c>
      <c r="W39" s="2" t="str">
        <f>IF(ISERR(FIND("13",GERAL[[#This Row],[ODS]])),"NÃO","SIM")</f>
        <v>SIM</v>
      </c>
      <c r="X39" s="2" t="str">
        <f>IF(ISERR(FIND("14",GERAL[[#This Row],[ODS]])),"NÃO","SIM")</f>
        <v>NÃO</v>
      </c>
      <c r="Y39" s="2" t="str">
        <f>IF(ISERR(FIND("15",GERAL[[#This Row],[ODS]])),"NÃO","SIM")</f>
        <v>SIM</v>
      </c>
      <c r="Z39" s="2" t="str">
        <f>IF(ISERR(FIND("16",GERAL[[#This Row],[ODS]])),"NÃO","SIM")</f>
        <v>NÃO</v>
      </c>
      <c r="AA39" s="2" t="str">
        <f>IF(ISERR(FIND("17",GERAL[[#This Row],[ODS]])),"NÃO","SIM")</f>
        <v>NÃO</v>
      </c>
      <c r="AB39" s="1"/>
      <c r="AC39" s="1"/>
      <c r="AD39" s="1"/>
      <c r="AE39" s="1"/>
      <c r="AF39" s="1">
        <v>84.605427477862278</v>
      </c>
      <c r="AG39" s="1" t="str">
        <f>GERAL[[#This Row],[SIGLA]]&amp;GERAL[[#This Row],[CÓD]]</f>
        <v>MTAS_DM</v>
      </c>
      <c r="AH39" s="1">
        <f ca="1">VLOOKUP(GERAL[[#This Row],[REF_NOTA]],BASE_NOTAS[],7,FALSE)</f>
        <v>81.466074997931713</v>
      </c>
      <c r="AI39" s="31">
        <f ca="1">IF(GERAL[[#This Row],[Nota 2025]]="",0,GERAL[[#This Row],[Nota 2026]]-GERAL[[#This Row],[Nota 2025]])</f>
        <v>-3.1393524799305652</v>
      </c>
    </row>
    <row r="40" spans="1:35" ht="17" x14ac:dyDescent="0.35">
      <c r="A40" s="2" t="s">
        <v>167</v>
      </c>
      <c r="B40" s="2" t="s">
        <v>193</v>
      </c>
      <c r="C40" s="15" t="s">
        <v>208</v>
      </c>
      <c r="D40" s="15" t="s">
        <v>398</v>
      </c>
      <c r="E40" s="15" t="s">
        <v>374</v>
      </c>
      <c r="F40" s="2" t="str">
        <f>VLOOKUP(GERAL[[#This Row],[CÓD]],SEALL,6,FALSE)</f>
        <v>E</v>
      </c>
      <c r="G40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4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4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0" s="2" t="str">
        <f>VLOOKUP(GERAL[[#This Row],[CÓD]],SEALL,4,FALSE)</f>
        <v>06, 13, 15</v>
      </c>
      <c r="K40" s="2" t="str">
        <f>IF(ISERR(FIND("01",GERAL[[#This Row],[ODS]])),"NÃO","SIM")</f>
        <v>NÃO</v>
      </c>
      <c r="L40" s="2" t="str">
        <f>IF(ISERR(FIND("02",GERAL[[#This Row],[ODS]])),"NÃO","SIM")</f>
        <v>NÃO</v>
      </c>
      <c r="M40" s="2" t="str">
        <f>IF(ISERR(FIND("03",GERAL[[#This Row],[ODS]])),"NÃO","SIM")</f>
        <v>NÃO</v>
      </c>
      <c r="N40" s="2" t="str">
        <f>IF(ISERR(FIND("04",GERAL[[#This Row],[ODS]])),"NÃO","SIM")</f>
        <v>NÃO</v>
      </c>
      <c r="O40" s="2" t="str">
        <f>IF(ISERR(FIND("05",GERAL[[#This Row],[ODS]])),"NÃO","SIM")</f>
        <v>NÃO</v>
      </c>
      <c r="P40" s="2" t="str">
        <f>IF(ISERR(FIND("06",GERAL[[#This Row],[ODS]])),"NÃO","SIM")</f>
        <v>SIM</v>
      </c>
      <c r="Q40" s="2" t="str">
        <f>IF(ISERR(FIND("07",GERAL[[#This Row],[ODS]])),"NÃO","SIM")</f>
        <v>NÃO</v>
      </c>
      <c r="R40" s="2" t="str">
        <f>IF(ISERR(FIND("08",GERAL[[#This Row],[ODS]])),"NÃO","SIM")</f>
        <v>NÃO</v>
      </c>
      <c r="S40" s="2" t="str">
        <f>IF(ISERR(FIND("09",GERAL[[#This Row],[ODS]])),"NÃO","SIM")</f>
        <v>NÃO</v>
      </c>
      <c r="T40" s="2" t="str">
        <f>IF(ISERR(FIND("10",GERAL[[#This Row],[ODS]])),"NÃO","SIM")</f>
        <v>NÃO</v>
      </c>
      <c r="U40" s="2" t="str">
        <f>IF(ISERR(FIND("11",GERAL[[#This Row],[ODS]])),"NÃO","SIM")</f>
        <v>NÃO</v>
      </c>
      <c r="V40" s="2" t="str">
        <f>IF(ISERR(FIND("12",GERAL[[#This Row],[ODS]])),"NÃO","SIM")</f>
        <v>NÃO</v>
      </c>
      <c r="W40" s="2" t="str">
        <f>IF(ISERR(FIND("13",GERAL[[#This Row],[ODS]])),"NÃO","SIM")</f>
        <v>SIM</v>
      </c>
      <c r="X40" s="2" t="str">
        <f>IF(ISERR(FIND("14",GERAL[[#This Row],[ODS]])),"NÃO","SIM")</f>
        <v>NÃO</v>
      </c>
      <c r="Y40" s="2" t="str">
        <f>IF(ISERR(FIND("15",GERAL[[#This Row],[ODS]])),"NÃO","SIM")</f>
        <v>SIM</v>
      </c>
      <c r="Z40" s="2" t="str">
        <f>IF(ISERR(FIND("16",GERAL[[#This Row],[ODS]])),"NÃO","SIM")</f>
        <v>NÃO</v>
      </c>
      <c r="AA40" s="2" t="str">
        <f>IF(ISERR(FIND("17",GERAL[[#This Row],[ODS]])),"NÃO","SIM")</f>
        <v>NÃO</v>
      </c>
      <c r="AB40" s="1"/>
      <c r="AC40" s="1"/>
      <c r="AD40" s="1"/>
      <c r="AE40" s="1"/>
      <c r="AF40" s="1">
        <v>80.869692961894103</v>
      </c>
      <c r="AG40" s="1" t="str">
        <f>GERAL[[#This Row],[SIGLA]]&amp;GERAL[[#This Row],[CÓD]]</f>
        <v>MSAS_DM</v>
      </c>
      <c r="AH40" s="1">
        <f ca="1">VLOOKUP(GERAL[[#This Row],[REF_NOTA]],BASE_NOTAS[],7,FALSE)</f>
        <v>82.86310293915902</v>
      </c>
      <c r="AI40" s="31">
        <f ca="1">IF(GERAL[[#This Row],[Nota 2025]]="",0,GERAL[[#This Row],[Nota 2026]]-GERAL[[#This Row],[Nota 2025]])</f>
        <v>1.9934099772649176</v>
      </c>
    </row>
    <row r="41" spans="1:35" ht="17" x14ac:dyDescent="0.35">
      <c r="A41" s="2" t="s">
        <v>166</v>
      </c>
      <c r="B41" s="2" t="s">
        <v>192</v>
      </c>
      <c r="C41" s="15" t="s">
        <v>208</v>
      </c>
      <c r="D41" s="15" t="s">
        <v>398</v>
      </c>
      <c r="E41" s="15" t="s">
        <v>374</v>
      </c>
      <c r="F41" s="2" t="str">
        <f>VLOOKUP(GERAL[[#This Row],[CÓD]],SEALL,6,FALSE)</f>
        <v>E</v>
      </c>
      <c r="G41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4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4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1" s="2" t="str">
        <f>VLOOKUP(GERAL[[#This Row],[CÓD]],SEALL,4,FALSE)</f>
        <v>06, 13, 15</v>
      </c>
      <c r="K41" s="2" t="str">
        <f>IF(ISERR(FIND("01",GERAL[[#This Row],[ODS]])),"NÃO","SIM")</f>
        <v>NÃO</v>
      </c>
      <c r="L41" s="2" t="str">
        <f>IF(ISERR(FIND("02",GERAL[[#This Row],[ODS]])),"NÃO","SIM")</f>
        <v>NÃO</v>
      </c>
      <c r="M41" s="2" t="str">
        <f>IF(ISERR(FIND("03",GERAL[[#This Row],[ODS]])),"NÃO","SIM")</f>
        <v>NÃO</v>
      </c>
      <c r="N41" s="2" t="str">
        <f>IF(ISERR(FIND("04",GERAL[[#This Row],[ODS]])),"NÃO","SIM")</f>
        <v>NÃO</v>
      </c>
      <c r="O41" s="2" t="str">
        <f>IF(ISERR(FIND("05",GERAL[[#This Row],[ODS]])),"NÃO","SIM")</f>
        <v>NÃO</v>
      </c>
      <c r="P41" s="2" t="str">
        <f>IF(ISERR(FIND("06",GERAL[[#This Row],[ODS]])),"NÃO","SIM")</f>
        <v>SIM</v>
      </c>
      <c r="Q41" s="2" t="str">
        <f>IF(ISERR(FIND("07",GERAL[[#This Row],[ODS]])),"NÃO","SIM")</f>
        <v>NÃO</v>
      </c>
      <c r="R41" s="2" t="str">
        <f>IF(ISERR(FIND("08",GERAL[[#This Row],[ODS]])),"NÃO","SIM")</f>
        <v>NÃO</v>
      </c>
      <c r="S41" s="2" t="str">
        <f>IF(ISERR(FIND("09",GERAL[[#This Row],[ODS]])),"NÃO","SIM")</f>
        <v>NÃO</v>
      </c>
      <c r="T41" s="2" t="str">
        <f>IF(ISERR(FIND("10",GERAL[[#This Row],[ODS]])),"NÃO","SIM")</f>
        <v>NÃO</v>
      </c>
      <c r="U41" s="2" t="str">
        <f>IF(ISERR(FIND("11",GERAL[[#This Row],[ODS]])),"NÃO","SIM")</f>
        <v>NÃO</v>
      </c>
      <c r="V41" s="2" t="str">
        <f>IF(ISERR(FIND("12",GERAL[[#This Row],[ODS]])),"NÃO","SIM")</f>
        <v>NÃO</v>
      </c>
      <c r="W41" s="2" t="str">
        <f>IF(ISERR(FIND("13",GERAL[[#This Row],[ODS]])),"NÃO","SIM")</f>
        <v>SIM</v>
      </c>
      <c r="X41" s="2" t="str">
        <f>IF(ISERR(FIND("14",GERAL[[#This Row],[ODS]])),"NÃO","SIM")</f>
        <v>NÃO</v>
      </c>
      <c r="Y41" s="2" t="str">
        <f>IF(ISERR(FIND("15",GERAL[[#This Row],[ODS]])),"NÃO","SIM")</f>
        <v>SIM</v>
      </c>
      <c r="Z41" s="2" t="str">
        <f>IF(ISERR(FIND("16",GERAL[[#This Row],[ODS]])),"NÃO","SIM")</f>
        <v>NÃO</v>
      </c>
      <c r="AA41" s="2" t="str">
        <f>IF(ISERR(FIND("17",GERAL[[#This Row],[ODS]])),"NÃO","SIM")</f>
        <v>NÃO</v>
      </c>
      <c r="AB41" s="1"/>
      <c r="AC41" s="1"/>
      <c r="AD41" s="1"/>
      <c r="AE41" s="1"/>
      <c r="AF41" s="1">
        <v>90.258505652383079</v>
      </c>
      <c r="AG41" s="1" t="str">
        <f>GERAL[[#This Row],[SIGLA]]&amp;GERAL[[#This Row],[CÓD]]</f>
        <v>MGAS_DM</v>
      </c>
      <c r="AH41" s="1">
        <f ca="1">VLOOKUP(GERAL[[#This Row],[REF_NOTA]],BASE_NOTAS[],7,FALSE)</f>
        <v>88.685825319780449</v>
      </c>
      <c r="AI41" s="31">
        <f ca="1">IF(GERAL[[#This Row],[Nota 2025]]="",0,GERAL[[#This Row],[Nota 2026]]-GERAL[[#This Row],[Nota 2025]])</f>
        <v>-1.57268033260263</v>
      </c>
    </row>
    <row r="42" spans="1:35" ht="17" x14ac:dyDescent="0.35">
      <c r="A42" s="2" t="s">
        <v>169</v>
      </c>
      <c r="B42" s="2" t="s">
        <v>196</v>
      </c>
      <c r="C42" s="15" t="s">
        <v>208</v>
      </c>
      <c r="D42" s="15" t="s">
        <v>398</v>
      </c>
      <c r="E42" s="15" t="s">
        <v>374</v>
      </c>
      <c r="F42" s="2" t="str">
        <f>VLOOKUP(GERAL[[#This Row],[CÓD]],SEALL,6,FALSE)</f>
        <v>E</v>
      </c>
      <c r="G42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4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4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2" s="2" t="str">
        <f>VLOOKUP(GERAL[[#This Row],[CÓD]],SEALL,4,FALSE)</f>
        <v>06, 13, 15</v>
      </c>
      <c r="K42" s="2" t="str">
        <f>IF(ISERR(FIND("01",GERAL[[#This Row],[ODS]])),"NÃO","SIM")</f>
        <v>NÃO</v>
      </c>
      <c r="L42" s="2" t="str">
        <f>IF(ISERR(FIND("02",GERAL[[#This Row],[ODS]])),"NÃO","SIM")</f>
        <v>NÃO</v>
      </c>
      <c r="M42" s="2" t="str">
        <f>IF(ISERR(FIND("03",GERAL[[#This Row],[ODS]])),"NÃO","SIM")</f>
        <v>NÃO</v>
      </c>
      <c r="N42" s="2" t="str">
        <f>IF(ISERR(FIND("04",GERAL[[#This Row],[ODS]])),"NÃO","SIM")</f>
        <v>NÃO</v>
      </c>
      <c r="O42" s="2" t="str">
        <f>IF(ISERR(FIND("05",GERAL[[#This Row],[ODS]])),"NÃO","SIM")</f>
        <v>NÃO</v>
      </c>
      <c r="P42" s="2" t="str">
        <f>IF(ISERR(FIND("06",GERAL[[#This Row],[ODS]])),"NÃO","SIM")</f>
        <v>SIM</v>
      </c>
      <c r="Q42" s="2" t="str">
        <f>IF(ISERR(FIND("07",GERAL[[#This Row],[ODS]])),"NÃO","SIM")</f>
        <v>NÃO</v>
      </c>
      <c r="R42" s="2" t="str">
        <f>IF(ISERR(FIND("08",GERAL[[#This Row],[ODS]])),"NÃO","SIM")</f>
        <v>NÃO</v>
      </c>
      <c r="S42" s="2" t="str">
        <f>IF(ISERR(FIND("09",GERAL[[#This Row],[ODS]])),"NÃO","SIM")</f>
        <v>NÃO</v>
      </c>
      <c r="T42" s="2" t="str">
        <f>IF(ISERR(FIND("10",GERAL[[#This Row],[ODS]])),"NÃO","SIM")</f>
        <v>NÃO</v>
      </c>
      <c r="U42" s="2" t="str">
        <f>IF(ISERR(FIND("11",GERAL[[#This Row],[ODS]])),"NÃO","SIM")</f>
        <v>NÃO</v>
      </c>
      <c r="V42" s="2" t="str">
        <f>IF(ISERR(FIND("12",GERAL[[#This Row],[ODS]])),"NÃO","SIM")</f>
        <v>NÃO</v>
      </c>
      <c r="W42" s="2" t="str">
        <f>IF(ISERR(FIND("13",GERAL[[#This Row],[ODS]])),"NÃO","SIM")</f>
        <v>SIM</v>
      </c>
      <c r="X42" s="2" t="str">
        <f>IF(ISERR(FIND("14",GERAL[[#This Row],[ODS]])),"NÃO","SIM")</f>
        <v>NÃO</v>
      </c>
      <c r="Y42" s="2" t="str">
        <f>IF(ISERR(FIND("15",GERAL[[#This Row],[ODS]])),"NÃO","SIM")</f>
        <v>SIM</v>
      </c>
      <c r="Z42" s="2" t="str">
        <f>IF(ISERR(FIND("16",GERAL[[#This Row],[ODS]])),"NÃO","SIM")</f>
        <v>NÃO</v>
      </c>
      <c r="AA42" s="2" t="str">
        <f>IF(ISERR(FIND("17",GERAL[[#This Row],[ODS]])),"NÃO","SIM")</f>
        <v>NÃO</v>
      </c>
      <c r="AB42" s="1"/>
      <c r="AC42" s="1"/>
      <c r="AD42" s="1"/>
      <c r="AE42" s="1"/>
      <c r="AF42" s="1">
        <v>81.047297909866344</v>
      </c>
      <c r="AG42" s="1" t="str">
        <f>GERAL[[#This Row],[SIGLA]]&amp;GERAL[[#This Row],[CÓD]]</f>
        <v>PAAS_DM</v>
      </c>
      <c r="AH42" s="1">
        <f ca="1">VLOOKUP(GERAL[[#This Row],[REF_NOTA]],BASE_NOTAS[],7,FALSE)</f>
        <v>87.593264637212314</v>
      </c>
      <c r="AI42" s="31">
        <f ca="1">IF(GERAL[[#This Row],[Nota 2025]]="",0,GERAL[[#This Row],[Nota 2026]]-GERAL[[#This Row],[Nota 2025]])</f>
        <v>6.5459667273459701</v>
      </c>
    </row>
    <row r="43" spans="1:35" ht="17" x14ac:dyDescent="0.35">
      <c r="A43" s="2" t="s">
        <v>170</v>
      </c>
      <c r="B43" s="2" t="s">
        <v>197</v>
      </c>
      <c r="C43" s="15" t="s">
        <v>208</v>
      </c>
      <c r="D43" s="15" t="s">
        <v>398</v>
      </c>
      <c r="E43" s="15" t="s">
        <v>374</v>
      </c>
      <c r="F43" s="2" t="str">
        <f>VLOOKUP(GERAL[[#This Row],[CÓD]],SEALL,6,FALSE)</f>
        <v>E</v>
      </c>
      <c r="G43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4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4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3" s="2" t="str">
        <f>VLOOKUP(GERAL[[#This Row],[CÓD]],SEALL,4,FALSE)</f>
        <v>06, 13, 15</v>
      </c>
      <c r="K43" s="2" t="str">
        <f>IF(ISERR(FIND("01",GERAL[[#This Row],[ODS]])),"NÃO","SIM")</f>
        <v>NÃO</v>
      </c>
      <c r="L43" s="2" t="str">
        <f>IF(ISERR(FIND("02",GERAL[[#This Row],[ODS]])),"NÃO","SIM")</f>
        <v>NÃO</v>
      </c>
      <c r="M43" s="2" t="str">
        <f>IF(ISERR(FIND("03",GERAL[[#This Row],[ODS]])),"NÃO","SIM")</f>
        <v>NÃO</v>
      </c>
      <c r="N43" s="2" t="str">
        <f>IF(ISERR(FIND("04",GERAL[[#This Row],[ODS]])),"NÃO","SIM")</f>
        <v>NÃO</v>
      </c>
      <c r="O43" s="2" t="str">
        <f>IF(ISERR(FIND("05",GERAL[[#This Row],[ODS]])),"NÃO","SIM")</f>
        <v>NÃO</v>
      </c>
      <c r="P43" s="2" t="str">
        <f>IF(ISERR(FIND("06",GERAL[[#This Row],[ODS]])),"NÃO","SIM")</f>
        <v>SIM</v>
      </c>
      <c r="Q43" s="2" t="str">
        <f>IF(ISERR(FIND("07",GERAL[[#This Row],[ODS]])),"NÃO","SIM")</f>
        <v>NÃO</v>
      </c>
      <c r="R43" s="2" t="str">
        <f>IF(ISERR(FIND("08",GERAL[[#This Row],[ODS]])),"NÃO","SIM")</f>
        <v>NÃO</v>
      </c>
      <c r="S43" s="2" t="str">
        <f>IF(ISERR(FIND("09",GERAL[[#This Row],[ODS]])),"NÃO","SIM")</f>
        <v>NÃO</v>
      </c>
      <c r="T43" s="2" t="str">
        <f>IF(ISERR(FIND("10",GERAL[[#This Row],[ODS]])),"NÃO","SIM")</f>
        <v>NÃO</v>
      </c>
      <c r="U43" s="2" t="str">
        <f>IF(ISERR(FIND("11",GERAL[[#This Row],[ODS]])),"NÃO","SIM")</f>
        <v>NÃO</v>
      </c>
      <c r="V43" s="2" t="str">
        <f>IF(ISERR(FIND("12",GERAL[[#This Row],[ODS]])),"NÃO","SIM")</f>
        <v>NÃO</v>
      </c>
      <c r="W43" s="2" t="str">
        <f>IF(ISERR(FIND("13",GERAL[[#This Row],[ODS]])),"NÃO","SIM")</f>
        <v>SIM</v>
      </c>
      <c r="X43" s="2" t="str">
        <f>IF(ISERR(FIND("14",GERAL[[#This Row],[ODS]])),"NÃO","SIM")</f>
        <v>NÃO</v>
      </c>
      <c r="Y43" s="2" t="str">
        <f>IF(ISERR(FIND("15",GERAL[[#This Row],[ODS]])),"NÃO","SIM")</f>
        <v>SIM</v>
      </c>
      <c r="Z43" s="2" t="str">
        <f>IF(ISERR(FIND("16",GERAL[[#This Row],[ODS]])),"NÃO","SIM")</f>
        <v>NÃO</v>
      </c>
      <c r="AA43" s="2" t="str">
        <f>IF(ISERR(FIND("17",GERAL[[#This Row],[ODS]])),"NÃO","SIM")</f>
        <v>NÃO</v>
      </c>
      <c r="AB43" s="1"/>
      <c r="AC43" s="1"/>
      <c r="AD43" s="1"/>
      <c r="AE43" s="1"/>
      <c r="AF43" s="1">
        <v>79.391896641140832</v>
      </c>
      <c r="AG43" s="1" t="str">
        <f>GERAL[[#This Row],[SIGLA]]&amp;GERAL[[#This Row],[CÓD]]</f>
        <v>PBAS_DM</v>
      </c>
      <c r="AH43" s="1">
        <f ca="1">VLOOKUP(GERAL[[#This Row],[REF_NOTA]],BASE_NOTAS[],7,FALSE)</f>
        <v>79.178750416756131</v>
      </c>
      <c r="AI43" s="31">
        <f ca="1">IF(GERAL[[#This Row],[Nota 2025]]="",0,GERAL[[#This Row],[Nota 2026]]-GERAL[[#This Row],[Nota 2025]])</f>
        <v>-0.2131462243847011</v>
      </c>
    </row>
    <row r="44" spans="1:35" ht="17" x14ac:dyDescent="0.35">
      <c r="A44" s="2" t="s">
        <v>173</v>
      </c>
      <c r="B44" s="2" t="s">
        <v>200</v>
      </c>
      <c r="C44" s="15" t="s">
        <v>208</v>
      </c>
      <c r="D44" s="15" t="s">
        <v>398</v>
      </c>
      <c r="E44" s="15" t="s">
        <v>374</v>
      </c>
      <c r="F44" s="2" t="str">
        <f>VLOOKUP(GERAL[[#This Row],[CÓD]],SEALL,6,FALSE)</f>
        <v>E</v>
      </c>
      <c r="G44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4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4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4" s="2" t="str">
        <f>VLOOKUP(GERAL[[#This Row],[CÓD]],SEALL,4,FALSE)</f>
        <v>06, 13, 15</v>
      </c>
      <c r="K44" s="2" t="str">
        <f>IF(ISERR(FIND("01",GERAL[[#This Row],[ODS]])),"NÃO","SIM")</f>
        <v>NÃO</v>
      </c>
      <c r="L44" s="2" t="str">
        <f>IF(ISERR(FIND("02",GERAL[[#This Row],[ODS]])),"NÃO","SIM")</f>
        <v>NÃO</v>
      </c>
      <c r="M44" s="2" t="str">
        <f>IF(ISERR(FIND("03",GERAL[[#This Row],[ODS]])),"NÃO","SIM")</f>
        <v>NÃO</v>
      </c>
      <c r="N44" s="2" t="str">
        <f>IF(ISERR(FIND("04",GERAL[[#This Row],[ODS]])),"NÃO","SIM")</f>
        <v>NÃO</v>
      </c>
      <c r="O44" s="2" t="str">
        <f>IF(ISERR(FIND("05",GERAL[[#This Row],[ODS]])),"NÃO","SIM")</f>
        <v>NÃO</v>
      </c>
      <c r="P44" s="2" t="str">
        <f>IF(ISERR(FIND("06",GERAL[[#This Row],[ODS]])),"NÃO","SIM")</f>
        <v>SIM</v>
      </c>
      <c r="Q44" s="2" t="str">
        <f>IF(ISERR(FIND("07",GERAL[[#This Row],[ODS]])),"NÃO","SIM")</f>
        <v>NÃO</v>
      </c>
      <c r="R44" s="2" t="str">
        <f>IF(ISERR(FIND("08",GERAL[[#This Row],[ODS]])),"NÃO","SIM")</f>
        <v>NÃO</v>
      </c>
      <c r="S44" s="2" t="str">
        <f>IF(ISERR(FIND("09",GERAL[[#This Row],[ODS]])),"NÃO","SIM")</f>
        <v>NÃO</v>
      </c>
      <c r="T44" s="2" t="str">
        <f>IF(ISERR(FIND("10",GERAL[[#This Row],[ODS]])),"NÃO","SIM")</f>
        <v>NÃO</v>
      </c>
      <c r="U44" s="2" t="str">
        <f>IF(ISERR(FIND("11",GERAL[[#This Row],[ODS]])),"NÃO","SIM")</f>
        <v>NÃO</v>
      </c>
      <c r="V44" s="2" t="str">
        <f>IF(ISERR(FIND("12",GERAL[[#This Row],[ODS]])),"NÃO","SIM")</f>
        <v>NÃO</v>
      </c>
      <c r="W44" s="2" t="str">
        <f>IF(ISERR(FIND("13",GERAL[[#This Row],[ODS]])),"NÃO","SIM")</f>
        <v>SIM</v>
      </c>
      <c r="X44" s="2" t="str">
        <f>IF(ISERR(FIND("14",GERAL[[#This Row],[ODS]])),"NÃO","SIM")</f>
        <v>NÃO</v>
      </c>
      <c r="Y44" s="2" t="str">
        <f>IF(ISERR(FIND("15",GERAL[[#This Row],[ODS]])),"NÃO","SIM")</f>
        <v>SIM</v>
      </c>
      <c r="Z44" s="2" t="str">
        <f>IF(ISERR(FIND("16",GERAL[[#This Row],[ODS]])),"NÃO","SIM")</f>
        <v>NÃO</v>
      </c>
      <c r="AA44" s="2" t="str">
        <f>IF(ISERR(FIND("17",GERAL[[#This Row],[ODS]])),"NÃO","SIM")</f>
        <v>NÃO</v>
      </c>
      <c r="AB44" s="1"/>
      <c r="AC44" s="1"/>
      <c r="AD44" s="1"/>
      <c r="AE44" s="1"/>
      <c r="AF44" s="1">
        <v>99.766749159966608</v>
      </c>
      <c r="AG44" s="1" t="str">
        <f>GERAL[[#This Row],[SIGLA]]&amp;GERAL[[#This Row],[CÓD]]</f>
        <v>PRAS_DM</v>
      </c>
      <c r="AH44" s="1">
        <f ca="1">VLOOKUP(GERAL[[#This Row],[REF_NOTA]],BASE_NOTAS[],7,FALSE)</f>
        <v>99.599078850869859</v>
      </c>
      <c r="AI44" s="31">
        <f ca="1">IF(GERAL[[#This Row],[Nota 2025]]="",0,GERAL[[#This Row],[Nota 2026]]-GERAL[[#This Row],[Nota 2025]])</f>
        <v>-0.16767030909674929</v>
      </c>
    </row>
    <row r="45" spans="1:35" ht="17" x14ac:dyDescent="0.35">
      <c r="A45" s="2" t="s">
        <v>171</v>
      </c>
      <c r="B45" s="2" t="s">
        <v>198</v>
      </c>
      <c r="C45" s="15" t="s">
        <v>208</v>
      </c>
      <c r="D45" s="15" t="s">
        <v>398</v>
      </c>
      <c r="E45" s="15" t="s">
        <v>374</v>
      </c>
      <c r="F45" s="2" t="str">
        <f>VLOOKUP(GERAL[[#This Row],[CÓD]],SEALL,6,FALSE)</f>
        <v>E</v>
      </c>
      <c r="G45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4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4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5" s="2" t="str">
        <f>VLOOKUP(GERAL[[#This Row],[CÓD]],SEALL,4,FALSE)</f>
        <v>06, 13, 15</v>
      </c>
      <c r="K45" s="2" t="str">
        <f>IF(ISERR(FIND("01",GERAL[[#This Row],[ODS]])),"NÃO","SIM")</f>
        <v>NÃO</v>
      </c>
      <c r="L45" s="2" t="str">
        <f>IF(ISERR(FIND("02",GERAL[[#This Row],[ODS]])),"NÃO","SIM")</f>
        <v>NÃO</v>
      </c>
      <c r="M45" s="2" t="str">
        <f>IF(ISERR(FIND("03",GERAL[[#This Row],[ODS]])),"NÃO","SIM")</f>
        <v>NÃO</v>
      </c>
      <c r="N45" s="2" t="str">
        <f>IF(ISERR(FIND("04",GERAL[[#This Row],[ODS]])),"NÃO","SIM")</f>
        <v>NÃO</v>
      </c>
      <c r="O45" s="2" t="str">
        <f>IF(ISERR(FIND("05",GERAL[[#This Row],[ODS]])),"NÃO","SIM")</f>
        <v>NÃO</v>
      </c>
      <c r="P45" s="2" t="str">
        <f>IF(ISERR(FIND("06",GERAL[[#This Row],[ODS]])),"NÃO","SIM")</f>
        <v>SIM</v>
      </c>
      <c r="Q45" s="2" t="str">
        <f>IF(ISERR(FIND("07",GERAL[[#This Row],[ODS]])),"NÃO","SIM")</f>
        <v>NÃO</v>
      </c>
      <c r="R45" s="2" t="str">
        <f>IF(ISERR(FIND("08",GERAL[[#This Row],[ODS]])),"NÃO","SIM")</f>
        <v>NÃO</v>
      </c>
      <c r="S45" s="2" t="str">
        <f>IF(ISERR(FIND("09",GERAL[[#This Row],[ODS]])),"NÃO","SIM")</f>
        <v>NÃO</v>
      </c>
      <c r="T45" s="2" t="str">
        <f>IF(ISERR(FIND("10",GERAL[[#This Row],[ODS]])),"NÃO","SIM")</f>
        <v>NÃO</v>
      </c>
      <c r="U45" s="2" t="str">
        <f>IF(ISERR(FIND("11",GERAL[[#This Row],[ODS]])),"NÃO","SIM")</f>
        <v>NÃO</v>
      </c>
      <c r="V45" s="2" t="str">
        <f>IF(ISERR(FIND("12",GERAL[[#This Row],[ODS]])),"NÃO","SIM")</f>
        <v>NÃO</v>
      </c>
      <c r="W45" s="2" t="str">
        <f>IF(ISERR(FIND("13",GERAL[[#This Row],[ODS]])),"NÃO","SIM")</f>
        <v>SIM</v>
      </c>
      <c r="X45" s="2" t="str">
        <f>IF(ISERR(FIND("14",GERAL[[#This Row],[ODS]])),"NÃO","SIM")</f>
        <v>NÃO</v>
      </c>
      <c r="Y45" s="2" t="str">
        <f>IF(ISERR(FIND("15",GERAL[[#This Row],[ODS]])),"NÃO","SIM")</f>
        <v>SIM</v>
      </c>
      <c r="Z45" s="2" t="str">
        <f>IF(ISERR(FIND("16",GERAL[[#This Row],[ODS]])),"NÃO","SIM")</f>
        <v>NÃO</v>
      </c>
      <c r="AA45" s="2" t="str">
        <f>IF(ISERR(FIND("17",GERAL[[#This Row],[ODS]])),"NÃO","SIM")</f>
        <v>NÃO</v>
      </c>
      <c r="AB45" s="1"/>
      <c r="AC45" s="1"/>
      <c r="AD45" s="1"/>
      <c r="AE45" s="1"/>
      <c r="AF45" s="1">
        <v>77.432598932191482</v>
      </c>
      <c r="AG45" s="1" t="str">
        <f>GERAL[[#This Row],[SIGLA]]&amp;GERAL[[#This Row],[CÓD]]</f>
        <v>PEAS_DM</v>
      </c>
      <c r="AH45" s="1">
        <f ca="1">VLOOKUP(GERAL[[#This Row],[REF_NOTA]],BASE_NOTAS[],7,FALSE)</f>
        <v>76.249391560016278</v>
      </c>
      <c r="AI45" s="31">
        <f ca="1">IF(GERAL[[#This Row],[Nota 2025]]="",0,GERAL[[#This Row],[Nota 2026]]-GERAL[[#This Row],[Nota 2025]])</f>
        <v>-1.1832073721752039</v>
      </c>
    </row>
    <row r="46" spans="1:35" ht="17" x14ac:dyDescent="0.35">
      <c r="A46" s="2" t="s">
        <v>172</v>
      </c>
      <c r="B46" s="2" t="s">
        <v>199</v>
      </c>
      <c r="C46" s="15" t="s">
        <v>208</v>
      </c>
      <c r="D46" s="15" t="s">
        <v>398</v>
      </c>
      <c r="E46" s="15" t="s">
        <v>374</v>
      </c>
      <c r="F46" s="2" t="str">
        <f>VLOOKUP(GERAL[[#This Row],[CÓD]],SEALL,6,FALSE)</f>
        <v>E</v>
      </c>
      <c r="G46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4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4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6" s="2" t="str">
        <f>VLOOKUP(GERAL[[#This Row],[CÓD]],SEALL,4,FALSE)</f>
        <v>06, 13, 15</v>
      </c>
      <c r="K46" s="2" t="str">
        <f>IF(ISERR(FIND("01",GERAL[[#This Row],[ODS]])),"NÃO","SIM")</f>
        <v>NÃO</v>
      </c>
      <c r="L46" s="2" t="str">
        <f>IF(ISERR(FIND("02",GERAL[[#This Row],[ODS]])),"NÃO","SIM")</f>
        <v>NÃO</v>
      </c>
      <c r="M46" s="2" t="str">
        <f>IF(ISERR(FIND("03",GERAL[[#This Row],[ODS]])),"NÃO","SIM")</f>
        <v>NÃO</v>
      </c>
      <c r="N46" s="2" t="str">
        <f>IF(ISERR(FIND("04",GERAL[[#This Row],[ODS]])),"NÃO","SIM")</f>
        <v>NÃO</v>
      </c>
      <c r="O46" s="2" t="str">
        <f>IF(ISERR(FIND("05",GERAL[[#This Row],[ODS]])),"NÃO","SIM")</f>
        <v>NÃO</v>
      </c>
      <c r="P46" s="2" t="str">
        <f>IF(ISERR(FIND("06",GERAL[[#This Row],[ODS]])),"NÃO","SIM")</f>
        <v>SIM</v>
      </c>
      <c r="Q46" s="2" t="str">
        <f>IF(ISERR(FIND("07",GERAL[[#This Row],[ODS]])),"NÃO","SIM")</f>
        <v>NÃO</v>
      </c>
      <c r="R46" s="2" t="str">
        <f>IF(ISERR(FIND("08",GERAL[[#This Row],[ODS]])),"NÃO","SIM")</f>
        <v>NÃO</v>
      </c>
      <c r="S46" s="2" t="str">
        <f>IF(ISERR(FIND("09",GERAL[[#This Row],[ODS]])),"NÃO","SIM")</f>
        <v>NÃO</v>
      </c>
      <c r="T46" s="2" t="str">
        <f>IF(ISERR(FIND("10",GERAL[[#This Row],[ODS]])),"NÃO","SIM")</f>
        <v>NÃO</v>
      </c>
      <c r="U46" s="2" t="str">
        <f>IF(ISERR(FIND("11",GERAL[[#This Row],[ODS]])),"NÃO","SIM")</f>
        <v>NÃO</v>
      </c>
      <c r="V46" s="2" t="str">
        <f>IF(ISERR(FIND("12",GERAL[[#This Row],[ODS]])),"NÃO","SIM")</f>
        <v>NÃO</v>
      </c>
      <c r="W46" s="2" t="str">
        <f>IF(ISERR(FIND("13",GERAL[[#This Row],[ODS]])),"NÃO","SIM")</f>
        <v>SIM</v>
      </c>
      <c r="X46" s="2" t="str">
        <f>IF(ISERR(FIND("14",GERAL[[#This Row],[ODS]])),"NÃO","SIM")</f>
        <v>NÃO</v>
      </c>
      <c r="Y46" s="2" t="str">
        <f>IF(ISERR(FIND("15",GERAL[[#This Row],[ODS]])),"NÃO","SIM")</f>
        <v>SIM</v>
      </c>
      <c r="Z46" s="2" t="str">
        <f>IF(ISERR(FIND("16",GERAL[[#This Row],[ODS]])),"NÃO","SIM")</f>
        <v>NÃO</v>
      </c>
      <c r="AA46" s="2" t="str">
        <f>IF(ISERR(FIND("17",GERAL[[#This Row],[ODS]])),"NÃO","SIM")</f>
        <v>NÃO</v>
      </c>
      <c r="AB46" s="1"/>
      <c r="AC46" s="1"/>
      <c r="AD46" s="1"/>
      <c r="AE46" s="1"/>
      <c r="AF46" s="1">
        <v>14.315557865485175</v>
      </c>
      <c r="AG46" s="1" t="str">
        <f>GERAL[[#This Row],[SIGLA]]&amp;GERAL[[#This Row],[CÓD]]</f>
        <v>PIAS_DM</v>
      </c>
      <c r="AH46" s="1">
        <f ca="1">VLOOKUP(GERAL[[#This Row],[REF_NOTA]],BASE_NOTAS[],7,FALSE)</f>
        <v>0</v>
      </c>
      <c r="AI46" s="31">
        <f ca="1">IF(GERAL[[#This Row],[Nota 2025]]="",0,GERAL[[#This Row],[Nota 2026]]-GERAL[[#This Row],[Nota 2025]])</f>
        <v>-14.315557865485175</v>
      </c>
    </row>
    <row r="47" spans="1:35" ht="17" x14ac:dyDescent="0.35">
      <c r="A47" s="2" t="s">
        <v>174</v>
      </c>
      <c r="B47" s="2" t="s">
        <v>201</v>
      </c>
      <c r="C47" s="15" t="s">
        <v>208</v>
      </c>
      <c r="D47" s="15" t="s">
        <v>398</v>
      </c>
      <c r="E47" s="15" t="s">
        <v>374</v>
      </c>
      <c r="F47" s="2" t="str">
        <f>VLOOKUP(GERAL[[#This Row],[CÓD]],SEALL,6,FALSE)</f>
        <v>E</v>
      </c>
      <c r="G47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4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4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7" s="2" t="str">
        <f>VLOOKUP(GERAL[[#This Row],[CÓD]],SEALL,4,FALSE)</f>
        <v>06, 13, 15</v>
      </c>
      <c r="K47" s="2" t="str">
        <f>IF(ISERR(FIND("01",GERAL[[#This Row],[ODS]])),"NÃO","SIM")</f>
        <v>NÃO</v>
      </c>
      <c r="L47" s="2" t="str">
        <f>IF(ISERR(FIND("02",GERAL[[#This Row],[ODS]])),"NÃO","SIM")</f>
        <v>NÃO</v>
      </c>
      <c r="M47" s="2" t="str">
        <f>IF(ISERR(FIND("03",GERAL[[#This Row],[ODS]])),"NÃO","SIM")</f>
        <v>NÃO</v>
      </c>
      <c r="N47" s="2" t="str">
        <f>IF(ISERR(FIND("04",GERAL[[#This Row],[ODS]])),"NÃO","SIM")</f>
        <v>NÃO</v>
      </c>
      <c r="O47" s="2" t="str">
        <f>IF(ISERR(FIND("05",GERAL[[#This Row],[ODS]])),"NÃO","SIM")</f>
        <v>NÃO</v>
      </c>
      <c r="P47" s="2" t="str">
        <f>IF(ISERR(FIND("06",GERAL[[#This Row],[ODS]])),"NÃO","SIM")</f>
        <v>SIM</v>
      </c>
      <c r="Q47" s="2" t="str">
        <f>IF(ISERR(FIND("07",GERAL[[#This Row],[ODS]])),"NÃO","SIM")</f>
        <v>NÃO</v>
      </c>
      <c r="R47" s="2" t="str">
        <f>IF(ISERR(FIND("08",GERAL[[#This Row],[ODS]])),"NÃO","SIM")</f>
        <v>NÃO</v>
      </c>
      <c r="S47" s="2" t="str">
        <f>IF(ISERR(FIND("09",GERAL[[#This Row],[ODS]])),"NÃO","SIM")</f>
        <v>NÃO</v>
      </c>
      <c r="T47" s="2" t="str">
        <f>IF(ISERR(FIND("10",GERAL[[#This Row],[ODS]])),"NÃO","SIM")</f>
        <v>NÃO</v>
      </c>
      <c r="U47" s="2" t="str">
        <f>IF(ISERR(FIND("11",GERAL[[#This Row],[ODS]])),"NÃO","SIM")</f>
        <v>NÃO</v>
      </c>
      <c r="V47" s="2" t="str">
        <f>IF(ISERR(FIND("12",GERAL[[#This Row],[ODS]])),"NÃO","SIM")</f>
        <v>NÃO</v>
      </c>
      <c r="W47" s="2" t="str">
        <f>IF(ISERR(FIND("13",GERAL[[#This Row],[ODS]])),"NÃO","SIM")</f>
        <v>SIM</v>
      </c>
      <c r="X47" s="2" t="str">
        <f>IF(ISERR(FIND("14",GERAL[[#This Row],[ODS]])),"NÃO","SIM")</f>
        <v>NÃO</v>
      </c>
      <c r="Y47" s="2" t="str">
        <f>IF(ISERR(FIND("15",GERAL[[#This Row],[ODS]])),"NÃO","SIM")</f>
        <v>SIM</v>
      </c>
      <c r="Z47" s="2" t="str">
        <f>IF(ISERR(FIND("16",GERAL[[#This Row],[ODS]])),"NÃO","SIM")</f>
        <v>NÃO</v>
      </c>
      <c r="AA47" s="2" t="str">
        <f>IF(ISERR(FIND("17",GERAL[[#This Row],[ODS]])),"NÃO","SIM")</f>
        <v>NÃO</v>
      </c>
      <c r="AB47" s="1"/>
      <c r="AC47" s="1"/>
      <c r="AD47" s="1"/>
      <c r="AE47" s="1"/>
      <c r="AF47" s="1">
        <v>98.999190375221957</v>
      </c>
      <c r="AG47" s="1" t="str">
        <f>GERAL[[#This Row],[SIGLA]]&amp;GERAL[[#This Row],[CÓD]]</f>
        <v>RJAS_DM</v>
      </c>
      <c r="AH47" s="1">
        <f ca="1">VLOOKUP(GERAL[[#This Row],[REF_NOTA]],BASE_NOTAS[],7,FALSE)</f>
        <v>99.165410557919671</v>
      </c>
      <c r="AI47" s="31">
        <f ca="1">IF(GERAL[[#This Row],[Nota 2025]]="",0,GERAL[[#This Row],[Nota 2026]]-GERAL[[#This Row],[Nota 2025]])</f>
        <v>0.16622018269771388</v>
      </c>
    </row>
    <row r="48" spans="1:35" ht="17" x14ac:dyDescent="0.35">
      <c r="A48" s="2" t="s">
        <v>175</v>
      </c>
      <c r="B48" s="2" t="s">
        <v>202</v>
      </c>
      <c r="C48" s="15" t="s">
        <v>208</v>
      </c>
      <c r="D48" s="15" t="s">
        <v>398</v>
      </c>
      <c r="E48" s="15" t="s">
        <v>374</v>
      </c>
      <c r="F48" s="2" t="str">
        <f>VLOOKUP(GERAL[[#This Row],[CÓD]],SEALL,6,FALSE)</f>
        <v>E</v>
      </c>
      <c r="G48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4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4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8" s="2" t="str">
        <f>VLOOKUP(GERAL[[#This Row],[CÓD]],SEALL,4,FALSE)</f>
        <v>06, 13, 15</v>
      </c>
      <c r="K48" s="2" t="str">
        <f>IF(ISERR(FIND("01",GERAL[[#This Row],[ODS]])),"NÃO","SIM")</f>
        <v>NÃO</v>
      </c>
      <c r="L48" s="2" t="str">
        <f>IF(ISERR(FIND("02",GERAL[[#This Row],[ODS]])),"NÃO","SIM")</f>
        <v>NÃO</v>
      </c>
      <c r="M48" s="2" t="str">
        <f>IF(ISERR(FIND("03",GERAL[[#This Row],[ODS]])),"NÃO","SIM")</f>
        <v>NÃO</v>
      </c>
      <c r="N48" s="2" t="str">
        <f>IF(ISERR(FIND("04",GERAL[[#This Row],[ODS]])),"NÃO","SIM")</f>
        <v>NÃO</v>
      </c>
      <c r="O48" s="2" t="str">
        <f>IF(ISERR(FIND("05",GERAL[[#This Row],[ODS]])),"NÃO","SIM")</f>
        <v>NÃO</v>
      </c>
      <c r="P48" s="2" t="str">
        <f>IF(ISERR(FIND("06",GERAL[[#This Row],[ODS]])),"NÃO","SIM")</f>
        <v>SIM</v>
      </c>
      <c r="Q48" s="2" t="str">
        <f>IF(ISERR(FIND("07",GERAL[[#This Row],[ODS]])),"NÃO","SIM")</f>
        <v>NÃO</v>
      </c>
      <c r="R48" s="2" t="str">
        <f>IF(ISERR(FIND("08",GERAL[[#This Row],[ODS]])),"NÃO","SIM")</f>
        <v>NÃO</v>
      </c>
      <c r="S48" s="2" t="str">
        <f>IF(ISERR(FIND("09",GERAL[[#This Row],[ODS]])),"NÃO","SIM")</f>
        <v>NÃO</v>
      </c>
      <c r="T48" s="2" t="str">
        <f>IF(ISERR(FIND("10",GERAL[[#This Row],[ODS]])),"NÃO","SIM")</f>
        <v>NÃO</v>
      </c>
      <c r="U48" s="2" t="str">
        <f>IF(ISERR(FIND("11",GERAL[[#This Row],[ODS]])),"NÃO","SIM")</f>
        <v>NÃO</v>
      </c>
      <c r="V48" s="2" t="str">
        <f>IF(ISERR(FIND("12",GERAL[[#This Row],[ODS]])),"NÃO","SIM")</f>
        <v>NÃO</v>
      </c>
      <c r="W48" s="2" t="str">
        <f>IF(ISERR(FIND("13",GERAL[[#This Row],[ODS]])),"NÃO","SIM")</f>
        <v>SIM</v>
      </c>
      <c r="X48" s="2" t="str">
        <f>IF(ISERR(FIND("14",GERAL[[#This Row],[ODS]])),"NÃO","SIM")</f>
        <v>NÃO</v>
      </c>
      <c r="Y48" s="2" t="str">
        <f>IF(ISERR(FIND("15",GERAL[[#This Row],[ODS]])),"NÃO","SIM")</f>
        <v>SIM</v>
      </c>
      <c r="Z48" s="2" t="str">
        <f>IF(ISERR(FIND("16",GERAL[[#This Row],[ODS]])),"NÃO","SIM")</f>
        <v>NÃO</v>
      </c>
      <c r="AA48" s="2" t="str">
        <f>IF(ISERR(FIND("17",GERAL[[#This Row],[ODS]])),"NÃO","SIM")</f>
        <v>NÃO</v>
      </c>
      <c r="AB48" s="1"/>
      <c r="AC48" s="1"/>
      <c r="AD48" s="1"/>
      <c r="AE48" s="1"/>
      <c r="AF48" s="1">
        <v>82.549013998204018</v>
      </c>
      <c r="AG48" s="1" t="str">
        <f>GERAL[[#This Row],[SIGLA]]&amp;GERAL[[#This Row],[CÓD]]</f>
        <v>RNAS_DM</v>
      </c>
      <c r="AH48" s="1">
        <f ca="1">VLOOKUP(GERAL[[#This Row],[REF_NOTA]],BASE_NOTAS[],7,FALSE)</f>
        <v>85.02474413371614</v>
      </c>
      <c r="AI48" s="31">
        <f ca="1">IF(GERAL[[#This Row],[Nota 2025]]="",0,GERAL[[#This Row],[Nota 2026]]-GERAL[[#This Row],[Nota 2025]])</f>
        <v>2.4757301355121228</v>
      </c>
    </row>
    <row r="49" spans="1:35" ht="17" x14ac:dyDescent="0.35">
      <c r="A49" s="2" t="s">
        <v>178</v>
      </c>
      <c r="B49" s="2" t="s">
        <v>205</v>
      </c>
      <c r="C49" s="15" t="s">
        <v>208</v>
      </c>
      <c r="D49" s="15" t="s">
        <v>398</v>
      </c>
      <c r="E49" s="15" t="s">
        <v>374</v>
      </c>
      <c r="F49" s="2" t="str">
        <f>VLOOKUP(GERAL[[#This Row],[CÓD]],SEALL,6,FALSE)</f>
        <v>E</v>
      </c>
      <c r="G49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4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4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9" s="2" t="str">
        <f>VLOOKUP(GERAL[[#This Row],[CÓD]],SEALL,4,FALSE)</f>
        <v>06, 13, 15</v>
      </c>
      <c r="K49" s="2" t="str">
        <f>IF(ISERR(FIND("01",GERAL[[#This Row],[ODS]])),"NÃO","SIM")</f>
        <v>NÃO</v>
      </c>
      <c r="L49" s="2" t="str">
        <f>IF(ISERR(FIND("02",GERAL[[#This Row],[ODS]])),"NÃO","SIM")</f>
        <v>NÃO</v>
      </c>
      <c r="M49" s="2" t="str">
        <f>IF(ISERR(FIND("03",GERAL[[#This Row],[ODS]])),"NÃO","SIM")</f>
        <v>NÃO</v>
      </c>
      <c r="N49" s="2" t="str">
        <f>IF(ISERR(FIND("04",GERAL[[#This Row],[ODS]])),"NÃO","SIM")</f>
        <v>NÃO</v>
      </c>
      <c r="O49" s="2" t="str">
        <f>IF(ISERR(FIND("05",GERAL[[#This Row],[ODS]])),"NÃO","SIM")</f>
        <v>NÃO</v>
      </c>
      <c r="P49" s="2" t="str">
        <f>IF(ISERR(FIND("06",GERAL[[#This Row],[ODS]])),"NÃO","SIM")</f>
        <v>SIM</v>
      </c>
      <c r="Q49" s="2" t="str">
        <f>IF(ISERR(FIND("07",GERAL[[#This Row],[ODS]])),"NÃO","SIM")</f>
        <v>NÃO</v>
      </c>
      <c r="R49" s="2" t="str">
        <f>IF(ISERR(FIND("08",GERAL[[#This Row],[ODS]])),"NÃO","SIM")</f>
        <v>NÃO</v>
      </c>
      <c r="S49" s="2" t="str">
        <f>IF(ISERR(FIND("09",GERAL[[#This Row],[ODS]])),"NÃO","SIM")</f>
        <v>NÃO</v>
      </c>
      <c r="T49" s="2" t="str">
        <f>IF(ISERR(FIND("10",GERAL[[#This Row],[ODS]])),"NÃO","SIM")</f>
        <v>NÃO</v>
      </c>
      <c r="U49" s="2" t="str">
        <f>IF(ISERR(FIND("11",GERAL[[#This Row],[ODS]])),"NÃO","SIM")</f>
        <v>NÃO</v>
      </c>
      <c r="V49" s="2" t="str">
        <f>IF(ISERR(FIND("12",GERAL[[#This Row],[ODS]])),"NÃO","SIM")</f>
        <v>NÃO</v>
      </c>
      <c r="W49" s="2" t="str">
        <f>IF(ISERR(FIND("13",GERAL[[#This Row],[ODS]])),"NÃO","SIM")</f>
        <v>SIM</v>
      </c>
      <c r="X49" s="2" t="str">
        <f>IF(ISERR(FIND("14",GERAL[[#This Row],[ODS]])),"NÃO","SIM")</f>
        <v>NÃO</v>
      </c>
      <c r="Y49" s="2" t="str">
        <f>IF(ISERR(FIND("15",GERAL[[#This Row],[ODS]])),"NÃO","SIM")</f>
        <v>SIM</v>
      </c>
      <c r="Z49" s="2" t="str">
        <f>IF(ISERR(FIND("16",GERAL[[#This Row],[ODS]])),"NÃO","SIM")</f>
        <v>NÃO</v>
      </c>
      <c r="AA49" s="2" t="str">
        <f>IF(ISERR(FIND("17",GERAL[[#This Row],[ODS]])),"NÃO","SIM")</f>
        <v>NÃO</v>
      </c>
      <c r="AB49" s="1"/>
      <c r="AC49" s="1"/>
      <c r="AD49" s="1"/>
      <c r="AE49" s="1"/>
      <c r="AF49" s="1">
        <v>97.948689051901994</v>
      </c>
      <c r="AG49" s="1" t="str">
        <f>GERAL[[#This Row],[SIGLA]]&amp;GERAL[[#This Row],[CÓD]]</f>
        <v>RSAS_DM</v>
      </c>
      <c r="AH49" s="1">
        <f ca="1">VLOOKUP(GERAL[[#This Row],[REF_NOTA]],BASE_NOTAS[],7,FALSE)</f>
        <v>99.526162427527908</v>
      </c>
      <c r="AI49" s="31">
        <f ca="1">IF(GERAL[[#This Row],[Nota 2025]]="",0,GERAL[[#This Row],[Nota 2026]]-GERAL[[#This Row],[Nota 2025]])</f>
        <v>1.5774733756259138</v>
      </c>
    </row>
    <row r="50" spans="1:35" ht="17" x14ac:dyDescent="0.35">
      <c r="A50" s="2" t="s">
        <v>176</v>
      </c>
      <c r="B50" s="2" t="s">
        <v>203</v>
      </c>
      <c r="C50" s="15" t="s">
        <v>208</v>
      </c>
      <c r="D50" s="15" t="s">
        <v>398</v>
      </c>
      <c r="E50" s="15" t="s">
        <v>374</v>
      </c>
      <c r="F50" s="2" t="str">
        <f>VLOOKUP(GERAL[[#This Row],[CÓD]],SEALL,6,FALSE)</f>
        <v>E</v>
      </c>
      <c r="G50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5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5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0" s="2" t="str">
        <f>VLOOKUP(GERAL[[#This Row],[CÓD]],SEALL,4,FALSE)</f>
        <v>06, 13, 15</v>
      </c>
      <c r="K50" s="2" t="str">
        <f>IF(ISERR(FIND("01",GERAL[[#This Row],[ODS]])),"NÃO","SIM")</f>
        <v>NÃO</v>
      </c>
      <c r="L50" s="2" t="str">
        <f>IF(ISERR(FIND("02",GERAL[[#This Row],[ODS]])),"NÃO","SIM")</f>
        <v>NÃO</v>
      </c>
      <c r="M50" s="2" t="str">
        <f>IF(ISERR(FIND("03",GERAL[[#This Row],[ODS]])),"NÃO","SIM")</f>
        <v>NÃO</v>
      </c>
      <c r="N50" s="2" t="str">
        <f>IF(ISERR(FIND("04",GERAL[[#This Row],[ODS]])),"NÃO","SIM")</f>
        <v>NÃO</v>
      </c>
      <c r="O50" s="2" t="str">
        <f>IF(ISERR(FIND("05",GERAL[[#This Row],[ODS]])),"NÃO","SIM")</f>
        <v>NÃO</v>
      </c>
      <c r="P50" s="2" t="str">
        <f>IF(ISERR(FIND("06",GERAL[[#This Row],[ODS]])),"NÃO","SIM")</f>
        <v>SIM</v>
      </c>
      <c r="Q50" s="2" t="str">
        <f>IF(ISERR(FIND("07",GERAL[[#This Row],[ODS]])),"NÃO","SIM")</f>
        <v>NÃO</v>
      </c>
      <c r="R50" s="2" t="str">
        <f>IF(ISERR(FIND("08",GERAL[[#This Row],[ODS]])),"NÃO","SIM")</f>
        <v>NÃO</v>
      </c>
      <c r="S50" s="2" t="str">
        <f>IF(ISERR(FIND("09",GERAL[[#This Row],[ODS]])),"NÃO","SIM")</f>
        <v>NÃO</v>
      </c>
      <c r="T50" s="2" t="str">
        <f>IF(ISERR(FIND("10",GERAL[[#This Row],[ODS]])),"NÃO","SIM")</f>
        <v>NÃO</v>
      </c>
      <c r="U50" s="2" t="str">
        <f>IF(ISERR(FIND("11",GERAL[[#This Row],[ODS]])),"NÃO","SIM")</f>
        <v>NÃO</v>
      </c>
      <c r="V50" s="2" t="str">
        <f>IF(ISERR(FIND("12",GERAL[[#This Row],[ODS]])),"NÃO","SIM")</f>
        <v>NÃO</v>
      </c>
      <c r="W50" s="2" t="str">
        <f>IF(ISERR(FIND("13",GERAL[[#This Row],[ODS]])),"NÃO","SIM")</f>
        <v>SIM</v>
      </c>
      <c r="X50" s="2" t="str">
        <f>IF(ISERR(FIND("14",GERAL[[#This Row],[ODS]])),"NÃO","SIM")</f>
        <v>NÃO</v>
      </c>
      <c r="Y50" s="2" t="str">
        <f>IF(ISERR(FIND("15",GERAL[[#This Row],[ODS]])),"NÃO","SIM")</f>
        <v>SIM</v>
      </c>
      <c r="Z50" s="2" t="str">
        <f>IF(ISERR(FIND("16",GERAL[[#This Row],[ODS]])),"NÃO","SIM")</f>
        <v>NÃO</v>
      </c>
      <c r="AA50" s="2" t="str">
        <f>IF(ISERR(FIND("17",GERAL[[#This Row],[ODS]])),"NÃO","SIM")</f>
        <v>NÃO</v>
      </c>
      <c r="AB50" s="1"/>
      <c r="AC50" s="1"/>
      <c r="AD50" s="1"/>
      <c r="AE50" s="1"/>
      <c r="AF50" s="1">
        <v>86.960412942152658</v>
      </c>
      <c r="AG50" s="1" t="str">
        <f>GERAL[[#This Row],[SIGLA]]&amp;GERAL[[#This Row],[CÓD]]</f>
        <v>ROAS_DM</v>
      </c>
      <c r="AH50" s="1">
        <f ca="1">VLOOKUP(GERAL[[#This Row],[REF_NOTA]],BASE_NOTAS[],7,FALSE)</f>
        <v>89.268796114032483</v>
      </c>
      <c r="AI50" s="31">
        <f ca="1">IF(GERAL[[#This Row],[Nota 2025]]="",0,GERAL[[#This Row],[Nota 2026]]-GERAL[[#This Row],[Nota 2025]])</f>
        <v>2.3083831718798251</v>
      </c>
    </row>
    <row r="51" spans="1:35" ht="17" x14ac:dyDescent="0.35">
      <c r="A51" s="2" t="s">
        <v>177</v>
      </c>
      <c r="B51" s="2" t="s">
        <v>204</v>
      </c>
      <c r="C51" s="15" t="s">
        <v>208</v>
      </c>
      <c r="D51" s="15" t="s">
        <v>398</v>
      </c>
      <c r="E51" s="15" t="s">
        <v>374</v>
      </c>
      <c r="F51" s="2" t="str">
        <f>VLOOKUP(GERAL[[#This Row],[CÓD]],SEALL,6,FALSE)</f>
        <v>E</v>
      </c>
      <c r="G51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5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5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1" s="2" t="str">
        <f>VLOOKUP(GERAL[[#This Row],[CÓD]],SEALL,4,FALSE)</f>
        <v>06, 13, 15</v>
      </c>
      <c r="K51" s="2" t="str">
        <f>IF(ISERR(FIND("01",GERAL[[#This Row],[ODS]])),"NÃO","SIM")</f>
        <v>NÃO</v>
      </c>
      <c r="L51" s="2" t="str">
        <f>IF(ISERR(FIND("02",GERAL[[#This Row],[ODS]])),"NÃO","SIM")</f>
        <v>NÃO</v>
      </c>
      <c r="M51" s="2" t="str">
        <f>IF(ISERR(FIND("03",GERAL[[#This Row],[ODS]])),"NÃO","SIM")</f>
        <v>NÃO</v>
      </c>
      <c r="N51" s="2" t="str">
        <f>IF(ISERR(FIND("04",GERAL[[#This Row],[ODS]])),"NÃO","SIM")</f>
        <v>NÃO</v>
      </c>
      <c r="O51" s="2" t="str">
        <f>IF(ISERR(FIND("05",GERAL[[#This Row],[ODS]])),"NÃO","SIM")</f>
        <v>NÃO</v>
      </c>
      <c r="P51" s="2" t="str">
        <f>IF(ISERR(FIND("06",GERAL[[#This Row],[ODS]])),"NÃO","SIM")</f>
        <v>SIM</v>
      </c>
      <c r="Q51" s="2" t="str">
        <f>IF(ISERR(FIND("07",GERAL[[#This Row],[ODS]])),"NÃO","SIM")</f>
        <v>NÃO</v>
      </c>
      <c r="R51" s="2" t="str">
        <f>IF(ISERR(FIND("08",GERAL[[#This Row],[ODS]])),"NÃO","SIM")</f>
        <v>NÃO</v>
      </c>
      <c r="S51" s="2" t="str">
        <f>IF(ISERR(FIND("09",GERAL[[#This Row],[ODS]])),"NÃO","SIM")</f>
        <v>NÃO</v>
      </c>
      <c r="T51" s="2" t="str">
        <f>IF(ISERR(FIND("10",GERAL[[#This Row],[ODS]])),"NÃO","SIM")</f>
        <v>NÃO</v>
      </c>
      <c r="U51" s="2" t="str">
        <f>IF(ISERR(FIND("11",GERAL[[#This Row],[ODS]])),"NÃO","SIM")</f>
        <v>NÃO</v>
      </c>
      <c r="V51" s="2" t="str">
        <f>IF(ISERR(FIND("12",GERAL[[#This Row],[ODS]])),"NÃO","SIM")</f>
        <v>NÃO</v>
      </c>
      <c r="W51" s="2" t="str">
        <f>IF(ISERR(FIND("13",GERAL[[#This Row],[ODS]])),"NÃO","SIM")</f>
        <v>SIM</v>
      </c>
      <c r="X51" s="2" t="str">
        <f>IF(ISERR(FIND("14",GERAL[[#This Row],[ODS]])),"NÃO","SIM")</f>
        <v>NÃO</v>
      </c>
      <c r="Y51" s="2" t="str">
        <f>IF(ISERR(FIND("15",GERAL[[#This Row],[ODS]])),"NÃO","SIM")</f>
        <v>SIM</v>
      </c>
      <c r="Z51" s="2" t="str">
        <f>IF(ISERR(FIND("16",GERAL[[#This Row],[ODS]])),"NÃO","SIM")</f>
        <v>NÃO</v>
      </c>
      <c r="AA51" s="2" t="str">
        <f>IF(ISERR(FIND("17",GERAL[[#This Row],[ODS]])),"NÃO","SIM")</f>
        <v>NÃO</v>
      </c>
      <c r="AB51" s="1"/>
      <c r="AC51" s="1"/>
      <c r="AD51" s="1"/>
      <c r="AE51" s="1"/>
      <c r="AF51" s="1">
        <v>84.163918218452608</v>
      </c>
      <c r="AG51" s="1" t="str">
        <f>GERAL[[#This Row],[SIGLA]]&amp;GERAL[[#This Row],[CÓD]]</f>
        <v>RRAS_DM</v>
      </c>
      <c r="AH51" s="1">
        <f ca="1">VLOOKUP(GERAL[[#This Row],[REF_NOTA]],BASE_NOTAS[],7,FALSE)</f>
        <v>82.313984460090893</v>
      </c>
      <c r="AI51" s="31">
        <f ca="1">IF(GERAL[[#This Row],[Nota 2025]]="",0,GERAL[[#This Row],[Nota 2026]]-GERAL[[#This Row],[Nota 2025]])</f>
        <v>-1.8499337583617148</v>
      </c>
    </row>
    <row r="52" spans="1:35" ht="17" x14ac:dyDescent="0.35">
      <c r="A52" s="2" t="s">
        <v>179</v>
      </c>
      <c r="B52" s="2" t="s">
        <v>194</v>
      </c>
      <c r="C52" s="15" t="s">
        <v>208</v>
      </c>
      <c r="D52" s="15" t="s">
        <v>398</v>
      </c>
      <c r="E52" s="15" t="s">
        <v>374</v>
      </c>
      <c r="F52" s="2" t="str">
        <f>VLOOKUP(GERAL[[#This Row],[CÓD]],SEALL,6,FALSE)</f>
        <v>E</v>
      </c>
      <c r="G52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5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5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2" s="2" t="str">
        <f>VLOOKUP(GERAL[[#This Row],[CÓD]],SEALL,4,FALSE)</f>
        <v>06, 13, 15</v>
      </c>
      <c r="K52" s="2" t="str">
        <f>IF(ISERR(FIND("01",GERAL[[#This Row],[ODS]])),"NÃO","SIM")</f>
        <v>NÃO</v>
      </c>
      <c r="L52" s="2" t="str">
        <f>IF(ISERR(FIND("02",GERAL[[#This Row],[ODS]])),"NÃO","SIM")</f>
        <v>NÃO</v>
      </c>
      <c r="M52" s="2" t="str">
        <f>IF(ISERR(FIND("03",GERAL[[#This Row],[ODS]])),"NÃO","SIM")</f>
        <v>NÃO</v>
      </c>
      <c r="N52" s="2" t="str">
        <f>IF(ISERR(FIND("04",GERAL[[#This Row],[ODS]])),"NÃO","SIM")</f>
        <v>NÃO</v>
      </c>
      <c r="O52" s="2" t="str">
        <f>IF(ISERR(FIND("05",GERAL[[#This Row],[ODS]])),"NÃO","SIM")</f>
        <v>NÃO</v>
      </c>
      <c r="P52" s="2" t="str">
        <f>IF(ISERR(FIND("06",GERAL[[#This Row],[ODS]])),"NÃO","SIM")</f>
        <v>SIM</v>
      </c>
      <c r="Q52" s="2" t="str">
        <f>IF(ISERR(FIND("07",GERAL[[#This Row],[ODS]])),"NÃO","SIM")</f>
        <v>NÃO</v>
      </c>
      <c r="R52" s="2" t="str">
        <f>IF(ISERR(FIND("08",GERAL[[#This Row],[ODS]])),"NÃO","SIM")</f>
        <v>NÃO</v>
      </c>
      <c r="S52" s="2" t="str">
        <f>IF(ISERR(FIND("09",GERAL[[#This Row],[ODS]])),"NÃO","SIM")</f>
        <v>NÃO</v>
      </c>
      <c r="T52" s="2" t="str">
        <f>IF(ISERR(FIND("10",GERAL[[#This Row],[ODS]])),"NÃO","SIM")</f>
        <v>NÃO</v>
      </c>
      <c r="U52" s="2" t="str">
        <f>IF(ISERR(FIND("11",GERAL[[#This Row],[ODS]])),"NÃO","SIM")</f>
        <v>NÃO</v>
      </c>
      <c r="V52" s="2" t="str">
        <f>IF(ISERR(FIND("12",GERAL[[#This Row],[ODS]])),"NÃO","SIM")</f>
        <v>NÃO</v>
      </c>
      <c r="W52" s="2" t="str">
        <f>IF(ISERR(FIND("13",GERAL[[#This Row],[ODS]])),"NÃO","SIM")</f>
        <v>SIM</v>
      </c>
      <c r="X52" s="2" t="str">
        <f>IF(ISERR(FIND("14",GERAL[[#This Row],[ODS]])),"NÃO","SIM")</f>
        <v>NÃO</v>
      </c>
      <c r="Y52" s="2" t="str">
        <f>IF(ISERR(FIND("15",GERAL[[#This Row],[ODS]])),"NÃO","SIM")</f>
        <v>SIM</v>
      </c>
      <c r="Z52" s="2" t="str">
        <f>IF(ISERR(FIND("16",GERAL[[#This Row],[ODS]])),"NÃO","SIM")</f>
        <v>NÃO</v>
      </c>
      <c r="AA52" s="2" t="str">
        <f>IF(ISERR(FIND("17",GERAL[[#This Row],[ODS]])),"NÃO","SIM")</f>
        <v>NÃO</v>
      </c>
      <c r="AB52" s="1"/>
      <c r="AC52" s="1"/>
      <c r="AD52" s="1"/>
      <c r="AE52" s="1"/>
      <c r="AF52" s="1">
        <v>99.379129886334908</v>
      </c>
      <c r="AG52" s="1" t="str">
        <f>GERAL[[#This Row],[SIGLA]]&amp;GERAL[[#This Row],[CÓD]]</f>
        <v>SCAS_DM</v>
      </c>
      <c r="AH52" s="1">
        <f ca="1">VLOOKUP(GERAL[[#This Row],[REF_NOTA]],BASE_NOTAS[],7,FALSE)</f>
        <v>99.178534683604013</v>
      </c>
      <c r="AI52" s="31">
        <f ca="1">IF(GERAL[[#This Row],[Nota 2025]]="",0,GERAL[[#This Row],[Nota 2026]]-GERAL[[#This Row],[Nota 2025]])</f>
        <v>-0.20059520273089504</v>
      </c>
    </row>
    <row r="53" spans="1:35" ht="17" x14ac:dyDescent="0.35">
      <c r="A53" s="2" t="s">
        <v>181</v>
      </c>
      <c r="B53" s="2" t="s">
        <v>186</v>
      </c>
      <c r="C53" s="15" t="s">
        <v>208</v>
      </c>
      <c r="D53" s="15" t="s">
        <v>398</v>
      </c>
      <c r="E53" s="15" t="s">
        <v>374</v>
      </c>
      <c r="F53" s="2" t="str">
        <f>VLOOKUP(GERAL[[#This Row],[CÓD]],SEALL,6,FALSE)</f>
        <v>E</v>
      </c>
      <c r="G53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5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5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3" s="2" t="str">
        <f>VLOOKUP(GERAL[[#This Row],[CÓD]],SEALL,4,FALSE)</f>
        <v>06, 13, 15</v>
      </c>
      <c r="K53" s="2" t="str">
        <f>IF(ISERR(FIND("01",GERAL[[#This Row],[ODS]])),"NÃO","SIM")</f>
        <v>NÃO</v>
      </c>
      <c r="L53" s="2" t="str">
        <f>IF(ISERR(FIND("02",GERAL[[#This Row],[ODS]])),"NÃO","SIM")</f>
        <v>NÃO</v>
      </c>
      <c r="M53" s="2" t="str">
        <f>IF(ISERR(FIND("03",GERAL[[#This Row],[ODS]])),"NÃO","SIM")</f>
        <v>NÃO</v>
      </c>
      <c r="N53" s="2" t="str">
        <f>IF(ISERR(FIND("04",GERAL[[#This Row],[ODS]])),"NÃO","SIM")</f>
        <v>NÃO</v>
      </c>
      <c r="O53" s="2" t="str">
        <f>IF(ISERR(FIND("05",GERAL[[#This Row],[ODS]])),"NÃO","SIM")</f>
        <v>NÃO</v>
      </c>
      <c r="P53" s="2" t="str">
        <f>IF(ISERR(FIND("06",GERAL[[#This Row],[ODS]])),"NÃO","SIM")</f>
        <v>SIM</v>
      </c>
      <c r="Q53" s="2" t="str">
        <f>IF(ISERR(FIND("07",GERAL[[#This Row],[ODS]])),"NÃO","SIM")</f>
        <v>NÃO</v>
      </c>
      <c r="R53" s="2" t="str">
        <f>IF(ISERR(FIND("08",GERAL[[#This Row],[ODS]])),"NÃO","SIM")</f>
        <v>NÃO</v>
      </c>
      <c r="S53" s="2" t="str">
        <f>IF(ISERR(FIND("09",GERAL[[#This Row],[ODS]])),"NÃO","SIM")</f>
        <v>NÃO</v>
      </c>
      <c r="T53" s="2" t="str">
        <f>IF(ISERR(FIND("10",GERAL[[#This Row],[ODS]])),"NÃO","SIM")</f>
        <v>NÃO</v>
      </c>
      <c r="U53" s="2" t="str">
        <f>IF(ISERR(FIND("11",GERAL[[#This Row],[ODS]])),"NÃO","SIM")</f>
        <v>NÃO</v>
      </c>
      <c r="V53" s="2" t="str">
        <f>IF(ISERR(FIND("12",GERAL[[#This Row],[ODS]])),"NÃO","SIM")</f>
        <v>NÃO</v>
      </c>
      <c r="W53" s="2" t="str">
        <f>IF(ISERR(FIND("13",GERAL[[#This Row],[ODS]])),"NÃO","SIM")</f>
        <v>SIM</v>
      </c>
      <c r="X53" s="2" t="str">
        <f>IF(ISERR(FIND("14",GERAL[[#This Row],[ODS]])),"NÃO","SIM")</f>
        <v>NÃO</v>
      </c>
      <c r="Y53" s="2" t="str">
        <f>IF(ISERR(FIND("15",GERAL[[#This Row],[ODS]])),"NÃO","SIM")</f>
        <v>SIM</v>
      </c>
      <c r="Z53" s="2" t="str">
        <f>IF(ISERR(FIND("16",GERAL[[#This Row],[ODS]])),"NÃO","SIM")</f>
        <v>NÃO</v>
      </c>
      <c r="AA53" s="2" t="str">
        <f>IF(ISERR(FIND("17",GERAL[[#This Row],[ODS]])),"NÃO","SIM")</f>
        <v>NÃO</v>
      </c>
      <c r="AB53" s="1"/>
      <c r="AC53" s="1"/>
      <c r="AD53" s="1"/>
      <c r="AE53" s="1"/>
      <c r="AF53" s="1">
        <v>100</v>
      </c>
      <c r="AG53" s="1" t="str">
        <f>GERAL[[#This Row],[SIGLA]]&amp;GERAL[[#This Row],[CÓD]]</f>
        <v>SPAS_DM</v>
      </c>
      <c r="AH53" s="1">
        <f ca="1">VLOOKUP(GERAL[[#This Row],[REF_NOTA]],BASE_NOTAS[],7,FALSE)</f>
        <v>100</v>
      </c>
      <c r="AI53" s="31">
        <f ca="1">IF(GERAL[[#This Row],[Nota 2025]]="",0,GERAL[[#This Row],[Nota 2026]]-GERAL[[#This Row],[Nota 2025]])</f>
        <v>0</v>
      </c>
    </row>
    <row r="54" spans="1:35" ht="17" x14ac:dyDescent="0.35">
      <c r="A54" s="2" t="s">
        <v>180</v>
      </c>
      <c r="B54" s="2" t="s">
        <v>206</v>
      </c>
      <c r="C54" s="15" t="s">
        <v>208</v>
      </c>
      <c r="D54" s="15" t="s">
        <v>398</v>
      </c>
      <c r="E54" s="15" t="s">
        <v>374</v>
      </c>
      <c r="F54" s="2" t="str">
        <f>VLOOKUP(GERAL[[#This Row],[CÓD]],SEALL,6,FALSE)</f>
        <v>E</v>
      </c>
      <c r="G54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5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5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4" s="2" t="str">
        <f>VLOOKUP(GERAL[[#This Row],[CÓD]],SEALL,4,FALSE)</f>
        <v>06, 13, 15</v>
      </c>
      <c r="K54" s="2" t="str">
        <f>IF(ISERR(FIND("01",GERAL[[#This Row],[ODS]])),"NÃO","SIM")</f>
        <v>NÃO</v>
      </c>
      <c r="L54" s="2" t="str">
        <f>IF(ISERR(FIND("02",GERAL[[#This Row],[ODS]])),"NÃO","SIM")</f>
        <v>NÃO</v>
      </c>
      <c r="M54" s="2" t="str">
        <f>IF(ISERR(FIND("03",GERAL[[#This Row],[ODS]])),"NÃO","SIM")</f>
        <v>NÃO</v>
      </c>
      <c r="N54" s="2" t="str">
        <f>IF(ISERR(FIND("04",GERAL[[#This Row],[ODS]])),"NÃO","SIM")</f>
        <v>NÃO</v>
      </c>
      <c r="O54" s="2" t="str">
        <f>IF(ISERR(FIND("05",GERAL[[#This Row],[ODS]])),"NÃO","SIM")</f>
        <v>NÃO</v>
      </c>
      <c r="P54" s="2" t="str">
        <f>IF(ISERR(FIND("06",GERAL[[#This Row],[ODS]])),"NÃO","SIM")</f>
        <v>SIM</v>
      </c>
      <c r="Q54" s="2" t="str">
        <f>IF(ISERR(FIND("07",GERAL[[#This Row],[ODS]])),"NÃO","SIM")</f>
        <v>NÃO</v>
      </c>
      <c r="R54" s="2" t="str">
        <f>IF(ISERR(FIND("08",GERAL[[#This Row],[ODS]])),"NÃO","SIM")</f>
        <v>NÃO</v>
      </c>
      <c r="S54" s="2" t="str">
        <f>IF(ISERR(FIND("09",GERAL[[#This Row],[ODS]])),"NÃO","SIM")</f>
        <v>NÃO</v>
      </c>
      <c r="T54" s="2" t="str">
        <f>IF(ISERR(FIND("10",GERAL[[#This Row],[ODS]])),"NÃO","SIM")</f>
        <v>NÃO</v>
      </c>
      <c r="U54" s="2" t="str">
        <f>IF(ISERR(FIND("11",GERAL[[#This Row],[ODS]])),"NÃO","SIM")</f>
        <v>NÃO</v>
      </c>
      <c r="V54" s="2" t="str">
        <f>IF(ISERR(FIND("12",GERAL[[#This Row],[ODS]])),"NÃO","SIM")</f>
        <v>NÃO</v>
      </c>
      <c r="W54" s="2" t="str">
        <f>IF(ISERR(FIND("13",GERAL[[#This Row],[ODS]])),"NÃO","SIM")</f>
        <v>SIM</v>
      </c>
      <c r="X54" s="2" t="str">
        <f>IF(ISERR(FIND("14",GERAL[[#This Row],[ODS]])),"NÃO","SIM")</f>
        <v>NÃO</v>
      </c>
      <c r="Y54" s="2" t="str">
        <f>IF(ISERR(FIND("15",GERAL[[#This Row],[ODS]])),"NÃO","SIM")</f>
        <v>SIM</v>
      </c>
      <c r="Z54" s="2" t="str">
        <f>IF(ISERR(FIND("16",GERAL[[#This Row],[ODS]])),"NÃO","SIM")</f>
        <v>NÃO</v>
      </c>
      <c r="AA54" s="2" t="str">
        <f>IF(ISERR(FIND("17",GERAL[[#This Row],[ODS]])),"NÃO","SIM")</f>
        <v>NÃO</v>
      </c>
      <c r="AB54" s="1"/>
      <c r="AC54" s="1"/>
      <c r="AD54" s="1"/>
      <c r="AE54" s="1"/>
      <c r="AF54" s="1">
        <v>82.235711587770695</v>
      </c>
      <c r="AG54" s="1" t="str">
        <f>GERAL[[#This Row],[SIGLA]]&amp;GERAL[[#This Row],[CÓD]]</f>
        <v>SEAS_DM</v>
      </c>
      <c r="AH54" s="1">
        <f ca="1">VLOOKUP(GERAL[[#This Row],[REF_NOTA]],BASE_NOTAS[],7,FALSE)</f>
        <v>92.811130298896444</v>
      </c>
      <c r="AI54" s="31">
        <f ca="1">IF(GERAL[[#This Row],[Nota 2025]]="",0,GERAL[[#This Row],[Nota 2026]]-GERAL[[#This Row],[Nota 2025]])</f>
        <v>10.575418711125749</v>
      </c>
    </row>
    <row r="55" spans="1:35" ht="17" x14ac:dyDescent="0.35">
      <c r="A55" s="2" t="s">
        <v>182</v>
      </c>
      <c r="B55" s="2" t="s">
        <v>185</v>
      </c>
      <c r="C55" s="15" t="s">
        <v>208</v>
      </c>
      <c r="D55" s="15" t="s">
        <v>398</v>
      </c>
      <c r="E55" s="15" t="s">
        <v>374</v>
      </c>
      <c r="F55" s="2" t="str">
        <f>VLOOKUP(GERAL[[#This Row],[CÓD]],SEALL,6,FALSE)</f>
        <v>E</v>
      </c>
      <c r="G55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5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5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5" s="2" t="str">
        <f>VLOOKUP(GERAL[[#This Row],[CÓD]],SEALL,4,FALSE)</f>
        <v>06, 13, 15</v>
      </c>
      <c r="K55" s="2" t="str">
        <f>IF(ISERR(FIND("01",GERAL[[#This Row],[ODS]])),"NÃO","SIM")</f>
        <v>NÃO</v>
      </c>
      <c r="L55" s="2" t="str">
        <f>IF(ISERR(FIND("02",GERAL[[#This Row],[ODS]])),"NÃO","SIM")</f>
        <v>NÃO</v>
      </c>
      <c r="M55" s="2" t="str">
        <f>IF(ISERR(FIND("03",GERAL[[#This Row],[ODS]])),"NÃO","SIM")</f>
        <v>NÃO</v>
      </c>
      <c r="N55" s="2" t="str">
        <f>IF(ISERR(FIND("04",GERAL[[#This Row],[ODS]])),"NÃO","SIM")</f>
        <v>NÃO</v>
      </c>
      <c r="O55" s="2" t="str">
        <f>IF(ISERR(FIND("05",GERAL[[#This Row],[ODS]])),"NÃO","SIM")</f>
        <v>NÃO</v>
      </c>
      <c r="P55" s="2" t="str">
        <f>IF(ISERR(FIND("06",GERAL[[#This Row],[ODS]])),"NÃO","SIM")</f>
        <v>SIM</v>
      </c>
      <c r="Q55" s="2" t="str">
        <f>IF(ISERR(FIND("07",GERAL[[#This Row],[ODS]])),"NÃO","SIM")</f>
        <v>NÃO</v>
      </c>
      <c r="R55" s="2" t="str">
        <f>IF(ISERR(FIND("08",GERAL[[#This Row],[ODS]])),"NÃO","SIM")</f>
        <v>NÃO</v>
      </c>
      <c r="S55" s="2" t="str">
        <f>IF(ISERR(FIND("09",GERAL[[#This Row],[ODS]])),"NÃO","SIM")</f>
        <v>NÃO</v>
      </c>
      <c r="T55" s="2" t="str">
        <f>IF(ISERR(FIND("10",GERAL[[#This Row],[ODS]])),"NÃO","SIM")</f>
        <v>NÃO</v>
      </c>
      <c r="U55" s="2" t="str">
        <f>IF(ISERR(FIND("11",GERAL[[#This Row],[ODS]])),"NÃO","SIM")</f>
        <v>NÃO</v>
      </c>
      <c r="V55" s="2" t="str">
        <f>IF(ISERR(FIND("12",GERAL[[#This Row],[ODS]])),"NÃO","SIM")</f>
        <v>NÃO</v>
      </c>
      <c r="W55" s="2" t="str">
        <f>IF(ISERR(FIND("13",GERAL[[#This Row],[ODS]])),"NÃO","SIM")</f>
        <v>SIM</v>
      </c>
      <c r="X55" s="2" t="str">
        <f>IF(ISERR(FIND("14",GERAL[[#This Row],[ODS]])),"NÃO","SIM")</f>
        <v>NÃO</v>
      </c>
      <c r="Y55" s="2" t="str">
        <f>IF(ISERR(FIND("15",GERAL[[#This Row],[ODS]])),"NÃO","SIM")</f>
        <v>SIM</v>
      </c>
      <c r="Z55" s="2" t="str">
        <f>IF(ISERR(FIND("16",GERAL[[#This Row],[ODS]])),"NÃO","SIM")</f>
        <v>NÃO</v>
      </c>
      <c r="AA55" s="2" t="str">
        <f>IF(ISERR(FIND("17",GERAL[[#This Row],[ODS]])),"NÃO","SIM")</f>
        <v>NÃO</v>
      </c>
      <c r="AB55" s="1"/>
      <c r="AC55" s="1"/>
      <c r="AD55" s="1"/>
      <c r="AE55" s="1"/>
      <c r="AF55" s="1">
        <v>16.563928363279416</v>
      </c>
      <c r="AG55" s="1" t="str">
        <f>GERAL[[#This Row],[SIGLA]]&amp;GERAL[[#This Row],[CÓD]]</f>
        <v>TOAS_DM</v>
      </c>
      <c r="AH55" s="1">
        <f ca="1">VLOOKUP(GERAL[[#This Row],[REF_NOTA]],BASE_NOTAS[],7,FALSE)</f>
        <v>38.824264150254471</v>
      </c>
      <c r="AI55" s="31">
        <f ca="1">IF(GERAL[[#This Row],[Nota 2025]]="",0,GERAL[[#This Row],[Nota 2026]]-GERAL[[#This Row],[Nota 2025]])</f>
        <v>22.260335786975055</v>
      </c>
    </row>
    <row r="56" spans="1:35" ht="17" x14ac:dyDescent="0.35">
      <c r="A56" s="2" t="s">
        <v>0</v>
      </c>
      <c r="B56" s="2" t="s">
        <v>156</v>
      </c>
      <c r="C56" s="2" t="s">
        <v>208</v>
      </c>
      <c r="D56" s="15" t="s">
        <v>5</v>
      </c>
      <c r="E56" s="2" t="s">
        <v>84</v>
      </c>
      <c r="F56" s="2" t="str">
        <f>VLOOKUP(GERAL[[#This Row],[CÓD]],SEALL,6,FALSE)</f>
        <v>E</v>
      </c>
      <c r="G56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5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5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6" s="2" t="str">
        <f>VLOOKUP(GERAL[[#This Row],[CÓD]],SEALL,4,FALSE)</f>
        <v>09, 11, 12, 13, 14</v>
      </c>
      <c r="K56" s="2" t="str">
        <f>IF(ISERR(FIND("01",GERAL[[#This Row],[ODS]])),"NÃO","SIM")</f>
        <v>NÃO</v>
      </c>
      <c r="L56" s="2" t="str">
        <f>IF(ISERR(FIND("02",GERAL[[#This Row],[ODS]])),"NÃO","SIM")</f>
        <v>NÃO</v>
      </c>
      <c r="M56" s="2" t="str">
        <f>IF(ISERR(FIND("03",GERAL[[#This Row],[ODS]])),"NÃO","SIM")</f>
        <v>NÃO</v>
      </c>
      <c r="N56" s="2" t="str">
        <f>IF(ISERR(FIND("04",GERAL[[#This Row],[ODS]])),"NÃO","SIM")</f>
        <v>NÃO</v>
      </c>
      <c r="O56" s="2" t="str">
        <f>IF(ISERR(FIND("05",GERAL[[#This Row],[ODS]])),"NÃO","SIM")</f>
        <v>NÃO</v>
      </c>
      <c r="P56" s="2" t="str">
        <f>IF(ISERR(FIND("06",GERAL[[#This Row],[ODS]])),"NÃO","SIM")</f>
        <v>NÃO</v>
      </c>
      <c r="Q56" s="2" t="str">
        <f>IF(ISERR(FIND("07",GERAL[[#This Row],[ODS]])),"NÃO","SIM")</f>
        <v>NÃO</v>
      </c>
      <c r="R56" s="2" t="str">
        <f>IF(ISERR(FIND("08",GERAL[[#This Row],[ODS]])),"NÃO","SIM")</f>
        <v>NÃO</v>
      </c>
      <c r="S56" s="2" t="str">
        <f>IF(ISERR(FIND("09",GERAL[[#This Row],[ODS]])),"NÃO","SIM")</f>
        <v>SIM</v>
      </c>
      <c r="T56" s="2" t="str">
        <f>IF(ISERR(FIND("10",GERAL[[#This Row],[ODS]])),"NÃO","SIM")</f>
        <v>NÃO</v>
      </c>
      <c r="U56" s="2" t="str">
        <f>IF(ISERR(FIND("11",GERAL[[#This Row],[ODS]])),"NÃO","SIM")</f>
        <v>SIM</v>
      </c>
      <c r="V56" s="2" t="str">
        <f>IF(ISERR(FIND("12",GERAL[[#This Row],[ODS]])),"NÃO","SIM")</f>
        <v>SIM</v>
      </c>
      <c r="W56" s="2" t="str">
        <f>IF(ISERR(FIND("13",GERAL[[#This Row],[ODS]])),"NÃO","SIM")</f>
        <v>SIM</v>
      </c>
      <c r="X56" s="2" t="str">
        <f>IF(ISERR(FIND("14",GERAL[[#This Row],[ODS]])),"NÃO","SIM")</f>
        <v>SIM</v>
      </c>
      <c r="Y56" s="2" t="str">
        <f>IF(ISERR(FIND("15",GERAL[[#This Row],[ODS]])),"NÃO","SIM")</f>
        <v>NÃO</v>
      </c>
      <c r="Z56" s="2" t="str">
        <f>IF(ISERR(FIND("16",GERAL[[#This Row],[ODS]])),"NÃO","SIM")</f>
        <v>NÃO</v>
      </c>
      <c r="AA56" s="2" t="str">
        <f>IF(ISERR(FIND("17",GERAL[[#This Row],[ODS]])),"NÃO","SIM")</f>
        <v>NÃO</v>
      </c>
      <c r="AB56" s="1">
        <v>51.489415900756804</v>
      </c>
      <c r="AC56" s="1">
        <v>0</v>
      </c>
      <c r="AD56" s="1">
        <v>20.699749434784934</v>
      </c>
      <c r="AE56" s="1">
        <v>24.800300871709027</v>
      </c>
      <c r="AF56" s="1">
        <v>44.895287776444881</v>
      </c>
      <c r="AG56" s="1" t="str">
        <f>GERAL[[#This Row],[SIGLA]]&amp;GERAL[[#This Row],[CÓD]]</f>
        <v>ACAS_EM</v>
      </c>
      <c r="AH56" s="1">
        <f ca="1">VLOOKUP(GERAL[[#This Row],[REF_NOTA]],BASE_NOTAS[],7,FALSE)</f>
        <v>8.9906671674671088</v>
      </c>
      <c r="AI56" s="31">
        <f ca="1">IF(GERAL[[#This Row],[Nota 2025]]="",0,GERAL[[#This Row],[Nota 2026]]-GERAL[[#This Row],[Nota 2025]])</f>
        <v>-35.904620608977773</v>
      </c>
    </row>
    <row r="57" spans="1:35" ht="17" x14ac:dyDescent="0.35">
      <c r="A57" s="2" t="s">
        <v>1</v>
      </c>
      <c r="B57" s="2" t="s">
        <v>157</v>
      </c>
      <c r="C57" s="2" t="s">
        <v>208</v>
      </c>
      <c r="D57" s="15" t="s">
        <v>5</v>
      </c>
      <c r="E57" s="2" t="s">
        <v>84</v>
      </c>
      <c r="F57" s="2" t="str">
        <f>VLOOKUP(GERAL[[#This Row],[CÓD]],SEALL,6,FALSE)</f>
        <v>E</v>
      </c>
      <c r="G57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5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5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7" s="2" t="str">
        <f>VLOOKUP(GERAL[[#This Row],[CÓD]],SEALL,4,FALSE)</f>
        <v>09, 11, 12, 13, 14</v>
      </c>
      <c r="K57" s="2" t="str">
        <f>IF(ISERR(FIND("01",GERAL[[#This Row],[ODS]])),"NÃO","SIM")</f>
        <v>NÃO</v>
      </c>
      <c r="L57" s="2" t="str">
        <f>IF(ISERR(FIND("02",GERAL[[#This Row],[ODS]])),"NÃO","SIM")</f>
        <v>NÃO</v>
      </c>
      <c r="M57" s="2" t="str">
        <f>IF(ISERR(FIND("03",GERAL[[#This Row],[ODS]])),"NÃO","SIM")</f>
        <v>NÃO</v>
      </c>
      <c r="N57" s="2" t="str">
        <f>IF(ISERR(FIND("04",GERAL[[#This Row],[ODS]])),"NÃO","SIM")</f>
        <v>NÃO</v>
      </c>
      <c r="O57" s="2" t="str">
        <f>IF(ISERR(FIND("05",GERAL[[#This Row],[ODS]])),"NÃO","SIM")</f>
        <v>NÃO</v>
      </c>
      <c r="P57" s="2" t="str">
        <f>IF(ISERR(FIND("06",GERAL[[#This Row],[ODS]])),"NÃO","SIM")</f>
        <v>NÃO</v>
      </c>
      <c r="Q57" s="2" t="str">
        <f>IF(ISERR(FIND("07",GERAL[[#This Row],[ODS]])),"NÃO","SIM")</f>
        <v>NÃO</v>
      </c>
      <c r="R57" s="2" t="str">
        <f>IF(ISERR(FIND("08",GERAL[[#This Row],[ODS]])),"NÃO","SIM")</f>
        <v>NÃO</v>
      </c>
      <c r="S57" s="2" t="str">
        <f>IF(ISERR(FIND("09",GERAL[[#This Row],[ODS]])),"NÃO","SIM")</f>
        <v>SIM</v>
      </c>
      <c r="T57" s="2" t="str">
        <f>IF(ISERR(FIND("10",GERAL[[#This Row],[ODS]])),"NÃO","SIM")</f>
        <v>NÃO</v>
      </c>
      <c r="U57" s="2" t="str">
        <f>IF(ISERR(FIND("11",GERAL[[#This Row],[ODS]])),"NÃO","SIM")</f>
        <v>SIM</v>
      </c>
      <c r="V57" s="2" t="str">
        <f>IF(ISERR(FIND("12",GERAL[[#This Row],[ODS]])),"NÃO","SIM")</f>
        <v>SIM</v>
      </c>
      <c r="W57" s="2" t="str">
        <f>IF(ISERR(FIND("13",GERAL[[#This Row],[ODS]])),"NÃO","SIM")</f>
        <v>SIM</v>
      </c>
      <c r="X57" s="2" t="str">
        <f>IF(ISERR(FIND("14",GERAL[[#This Row],[ODS]])),"NÃO","SIM")</f>
        <v>SIM</v>
      </c>
      <c r="Y57" s="2" t="str">
        <f>IF(ISERR(FIND("15",GERAL[[#This Row],[ODS]])),"NÃO","SIM")</f>
        <v>NÃO</v>
      </c>
      <c r="Z57" s="2" t="str">
        <f>IF(ISERR(FIND("16",GERAL[[#This Row],[ODS]])),"NÃO","SIM")</f>
        <v>NÃO</v>
      </c>
      <c r="AA57" s="2" t="str">
        <f>IF(ISERR(FIND("17",GERAL[[#This Row],[ODS]])),"NÃO","SIM")</f>
        <v>NÃO</v>
      </c>
      <c r="AB57" s="1">
        <v>93.448205653527708</v>
      </c>
      <c r="AC57" s="1">
        <v>65.687861096896313</v>
      </c>
      <c r="AD57" s="1">
        <v>61.392847638216537</v>
      </c>
      <c r="AE57" s="1">
        <v>63.269923579743789</v>
      </c>
      <c r="AF57" s="1">
        <v>54.608028298201475</v>
      </c>
      <c r="AG57" s="1" t="str">
        <f>GERAL[[#This Row],[SIGLA]]&amp;GERAL[[#This Row],[CÓD]]</f>
        <v>ALAS_EM</v>
      </c>
      <c r="AH57" s="1">
        <f ca="1">VLOOKUP(GERAL[[#This Row],[REF_NOTA]],BASE_NOTAS[],7,FALSE)</f>
        <v>66.464768752156914</v>
      </c>
      <c r="AI57" s="31">
        <f ca="1">IF(GERAL[[#This Row],[Nota 2025]]="",0,GERAL[[#This Row],[Nota 2026]]-GERAL[[#This Row],[Nota 2025]])</f>
        <v>11.856740453955439</v>
      </c>
    </row>
    <row r="58" spans="1:35" ht="17" x14ac:dyDescent="0.35">
      <c r="A58" s="2" t="s">
        <v>155</v>
      </c>
      <c r="B58" s="2" t="s">
        <v>158</v>
      </c>
      <c r="C58" s="2" t="s">
        <v>208</v>
      </c>
      <c r="D58" s="15" t="s">
        <v>5</v>
      </c>
      <c r="E58" s="2" t="s">
        <v>84</v>
      </c>
      <c r="F58" s="2" t="str">
        <f>VLOOKUP(GERAL[[#This Row],[CÓD]],SEALL,6,FALSE)</f>
        <v>E</v>
      </c>
      <c r="G58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5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5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8" s="2" t="str">
        <f>VLOOKUP(GERAL[[#This Row],[CÓD]],SEALL,4,FALSE)</f>
        <v>09, 11, 12, 13, 14</v>
      </c>
      <c r="K58" s="2" t="str">
        <f>IF(ISERR(FIND("01",GERAL[[#This Row],[ODS]])),"NÃO","SIM")</f>
        <v>NÃO</v>
      </c>
      <c r="L58" s="2" t="str">
        <f>IF(ISERR(FIND("02",GERAL[[#This Row],[ODS]])),"NÃO","SIM")</f>
        <v>NÃO</v>
      </c>
      <c r="M58" s="2" t="str">
        <f>IF(ISERR(FIND("03",GERAL[[#This Row],[ODS]])),"NÃO","SIM")</f>
        <v>NÃO</v>
      </c>
      <c r="N58" s="2" t="str">
        <f>IF(ISERR(FIND("04",GERAL[[#This Row],[ODS]])),"NÃO","SIM")</f>
        <v>NÃO</v>
      </c>
      <c r="O58" s="2" t="str">
        <f>IF(ISERR(FIND("05",GERAL[[#This Row],[ODS]])),"NÃO","SIM")</f>
        <v>NÃO</v>
      </c>
      <c r="P58" s="2" t="str">
        <f>IF(ISERR(FIND("06",GERAL[[#This Row],[ODS]])),"NÃO","SIM")</f>
        <v>NÃO</v>
      </c>
      <c r="Q58" s="2" t="str">
        <f>IF(ISERR(FIND("07",GERAL[[#This Row],[ODS]])),"NÃO","SIM")</f>
        <v>NÃO</v>
      </c>
      <c r="R58" s="2" t="str">
        <f>IF(ISERR(FIND("08",GERAL[[#This Row],[ODS]])),"NÃO","SIM")</f>
        <v>NÃO</v>
      </c>
      <c r="S58" s="2" t="str">
        <f>IF(ISERR(FIND("09",GERAL[[#This Row],[ODS]])),"NÃO","SIM")</f>
        <v>SIM</v>
      </c>
      <c r="T58" s="2" t="str">
        <f>IF(ISERR(FIND("10",GERAL[[#This Row],[ODS]])),"NÃO","SIM")</f>
        <v>NÃO</v>
      </c>
      <c r="U58" s="2" t="str">
        <f>IF(ISERR(FIND("11",GERAL[[#This Row],[ODS]])),"NÃO","SIM")</f>
        <v>SIM</v>
      </c>
      <c r="V58" s="2" t="str">
        <f>IF(ISERR(FIND("12",GERAL[[#This Row],[ODS]])),"NÃO","SIM")</f>
        <v>SIM</v>
      </c>
      <c r="W58" s="2" t="str">
        <f>IF(ISERR(FIND("13",GERAL[[#This Row],[ODS]])),"NÃO","SIM")</f>
        <v>SIM</v>
      </c>
      <c r="X58" s="2" t="str">
        <f>IF(ISERR(FIND("14",GERAL[[#This Row],[ODS]])),"NÃO","SIM")</f>
        <v>SIM</v>
      </c>
      <c r="Y58" s="2" t="str">
        <f>IF(ISERR(FIND("15",GERAL[[#This Row],[ODS]])),"NÃO","SIM")</f>
        <v>NÃO</v>
      </c>
      <c r="Z58" s="2" t="str">
        <f>IF(ISERR(FIND("16",GERAL[[#This Row],[ODS]])),"NÃO","SIM")</f>
        <v>NÃO</v>
      </c>
      <c r="AA58" s="2" t="str">
        <f>IF(ISERR(FIND("17",GERAL[[#This Row],[ODS]])),"NÃO","SIM")</f>
        <v>NÃO</v>
      </c>
      <c r="AB58" s="1">
        <v>100</v>
      </c>
      <c r="AC58" s="1">
        <v>81.374995774243331</v>
      </c>
      <c r="AD58" s="1">
        <v>78.310916011797644</v>
      </c>
      <c r="AE58" s="1">
        <v>96.86153367899685</v>
      </c>
      <c r="AF58" s="1">
        <v>99.1206407707202</v>
      </c>
      <c r="AG58" s="1" t="str">
        <f>GERAL[[#This Row],[SIGLA]]&amp;GERAL[[#This Row],[CÓD]]</f>
        <v>AMAS_EM</v>
      </c>
      <c r="AH58" s="1">
        <f ca="1">VLOOKUP(GERAL[[#This Row],[REF_NOTA]],BASE_NOTAS[],7,FALSE)</f>
        <v>93.48057020942224</v>
      </c>
      <c r="AI58" s="31">
        <f ca="1">IF(GERAL[[#This Row],[Nota 2025]]="",0,GERAL[[#This Row],[Nota 2026]]-GERAL[[#This Row],[Nota 2025]])</f>
        <v>-5.6400705612979607</v>
      </c>
    </row>
    <row r="59" spans="1:35" ht="17" x14ac:dyDescent="0.35">
      <c r="A59" s="2" t="s">
        <v>159</v>
      </c>
      <c r="B59" s="2" t="s">
        <v>184</v>
      </c>
      <c r="C59" s="2" t="s">
        <v>208</v>
      </c>
      <c r="D59" s="15" t="s">
        <v>5</v>
      </c>
      <c r="E59" s="2" t="s">
        <v>84</v>
      </c>
      <c r="F59" s="2" t="str">
        <f>VLOOKUP(GERAL[[#This Row],[CÓD]],SEALL,6,FALSE)</f>
        <v>E</v>
      </c>
      <c r="G59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5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5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9" s="2" t="str">
        <f>VLOOKUP(GERAL[[#This Row],[CÓD]],SEALL,4,FALSE)</f>
        <v>09, 11, 12, 13, 14</v>
      </c>
      <c r="K59" s="2" t="str">
        <f>IF(ISERR(FIND("01",GERAL[[#This Row],[ODS]])),"NÃO","SIM")</f>
        <v>NÃO</v>
      </c>
      <c r="L59" s="2" t="str">
        <f>IF(ISERR(FIND("02",GERAL[[#This Row],[ODS]])),"NÃO","SIM")</f>
        <v>NÃO</v>
      </c>
      <c r="M59" s="2" t="str">
        <f>IF(ISERR(FIND("03",GERAL[[#This Row],[ODS]])),"NÃO","SIM")</f>
        <v>NÃO</v>
      </c>
      <c r="N59" s="2" t="str">
        <f>IF(ISERR(FIND("04",GERAL[[#This Row],[ODS]])),"NÃO","SIM")</f>
        <v>NÃO</v>
      </c>
      <c r="O59" s="2" t="str">
        <f>IF(ISERR(FIND("05",GERAL[[#This Row],[ODS]])),"NÃO","SIM")</f>
        <v>NÃO</v>
      </c>
      <c r="P59" s="2" t="str">
        <f>IF(ISERR(FIND("06",GERAL[[#This Row],[ODS]])),"NÃO","SIM")</f>
        <v>NÃO</v>
      </c>
      <c r="Q59" s="2" t="str">
        <f>IF(ISERR(FIND("07",GERAL[[#This Row],[ODS]])),"NÃO","SIM")</f>
        <v>NÃO</v>
      </c>
      <c r="R59" s="2" t="str">
        <f>IF(ISERR(FIND("08",GERAL[[#This Row],[ODS]])),"NÃO","SIM")</f>
        <v>NÃO</v>
      </c>
      <c r="S59" s="2" t="str">
        <f>IF(ISERR(FIND("09",GERAL[[#This Row],[ODS]])),"NÃO","SIM")</f>
        <v>SIM</v>
      </c>
      <c r="T59" s="2" t="str">
        <f>IF(ISERR(FIND("10",GERAL[[#This Row],[ODS]])),"NÃO","SIM")</f>
        <v>NÃO</v>
      </c>
      <c r="U59" s="2" t="str">
        <f>IF(ISERR(FIND("11",GERAL[[#This Row],[ODS]])),"NÃO","SIM")</f>
        <v>SIM</v>
      </c>
      <c r="V59" s="2" t="str">
        <f>IF(ISERR(FIND("12",GERAL[[#This Row],[ODS]])),"NÃO","SIM")</f>
        <v>SIM</v>
      </c>
      <c r="W59" s="2" t="str">
        <f>IF(ISERR(FIND("13",GERAL[[#This Row],[ODS]])),"NÃO","SIM")</f>
        <v>SIM</v>
      </c>
      <c r="X59" s="2" t="str">
        <f>IF(ISERR(FIND("14",GERAL[[#This Row],[ODS]])),"NÃO","SIM")</f>
        <v>SIM</v>
      </c>
      <c r="Y59" s="2" t="str">
        <f>IF(ISERR(FIND("15",GERAL[[#This Row],[ODS]])),"NÃO","SIM")</f>
        <v>NÃO</v>
      </c>
      <c r="Z59" s="2" t="str">
        <f>IF(ISERR(FIND("16",GERAL[[#This Row],[ODS]])),"NÃO","SIM")</f>
        <v>NÃO</v>
      </c>
      <c r="AA59" s="2" t="str">
        <f>IF(ISERR(FIND("17",GERAL[[#This Row],[ODS]])),"NÃO","SIM")</f>
        <v>NÃO</v>
      </c>
      <c r="AB59" s="1">
        <v>99.150099700423738</v>
      </c>
      <c r="AC59" s="1">
        <v>100</v>
      </c>
      <c r="AD59" s="1">
        <v>100</v>
      </c>
      <c r="AE59" s="1">
        <v>100</v>
      </c>
      <c r="AF59" s="1">
        <v>100</v>
      </c>
      <c r="AG59" s="1" t="str">
        <f>GERAL[[#This Row],[SIGLA]]&amp;GERAL[[#This Row],[CÓD]]</f>
        <v>APAS_EM</v>
      </c>
      <c r="AH59" s="1">
        <f ca="1">VLOOKUP(GERAL[[#This Row],[REF_NOTA]],BASE_NOTAS[],7,FALSE)</f>
        <v>100</v>
      </c>
      <c r="AI59" s="31">
        <f ca="1">IF(GERAL[[#This Row],[Nota 2025]]="",0,GERAL[[#This Row],[Nota 2026]]-GERAL[[#This Row],[Nota 2025]])</f>
        <v>0</v>
      </c>
    </row>
    <row r="60" spans="1:35" ht="17" x14ac:dyDescent="0.35">
      <c r="A60" s="2" t="s">
        <v>160</v>
      </c>
      <c r="B60" s="2" t="s">
        <v>187</v>
      </c>
      <c r="C60" s="2" t="s">
        <v>208</v>
      </c>
      <c r="D60" s="15" t="s">
        <v>5</v>
      </c>
      <c r="E60" s="2" t="s">
        <v>84</v>
      </c>
      <c r="F60" s="2" t="str">
        <f>VLOOKUP(GERAL[[#This Row],[CÓD]],SEALL,6,FALSE)</f>
        <v>E</v>
      </c>
      <c r="G60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6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6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0" s="2" t="str">
        <f>VLOOKUP(GERAL[[#This Row],[CÓD]],SEALL,4,FALSE)</f>
        <v>09, 11, 12, 13, 14</v>
      </c>
      <c r="K60" s="2" t="str">
        <f>IF(ISERR(FIND("01",GERAL[[#This Row],[ODS]])),"NÃO","SIM")</f>
        <v>NÃO</v>
      </c>
      <c r="L60" s="2" t="str">
        <f>IF(ISERR(FIND("02",GERAL[[#This Row],[ODS]])),"NÃO","SIM")</f>
        <v>NÃO</v>
      </c>
      <c r="M60" s="2" t="str">
        <f>IF(ISERR(FIND("03",GERAL[[#This Row],[ODS]])),"NÃO","SIM")</f>
        <v>NÃO</v>
      </c>
      <c r="N60" s="2" t="str">
        <f>IF(ISERR(FIND("04",GERAL[[#This Row],[ODS]])),"NÃO","SIM")</f>
        <v>NÃO</v>
      </c>
      <c r="O60" s="2" t="str">
        <f>IF(ISERR(FIND("05",GERAL[[#This Row],[ODS]])),"NÃO","SIM")</f>
        <v>NÃO</v>
      </c>
      <c r="P60" s="2" t="str">
        <f>IF(ISERR(FIND("06",GERAL[[#This Row],[ODS]])),"NÃO","SIM")</f>
        <v>NÃO</v>
      </c>
      <c r="Q60" s="2" t="str">
        <f>IF(ISERR(FIND("07",GERAL[[#This Row],[ODS]])),"NÃO","SIM")</f>
        <v>NÃO</v>
      </c>
      <c r="R60" s="2" t="str">
        <f>IF(ISERR(FIND("08",GERAL[[#This Row],[ODS]])),"NÃO","SIM")</f>
        <v>NÃO</v>
      </c>
      <c r="S60" s="2" t="str">
        <f>IF(ISERR(FIND("09",GERAL[[#This Row],[ODS]])),"NÃO","SIM")</f>
        <v>SIM</v>
      </c>
      <c r="T60" s="2" t="str">
        <f>IF(ISERR(FIND("10",GERAL[[#This Row],[ODS]])),"NÃO","SIM")</f>
        <v>NÃO</v>
      </c>
      <c r="U60" s="2" t="str">
        <f>IF(ISERR(FIND("11",GERAL[[#This Row],[ODS]])),"NÃO","SIM")</f>
        <v>SIM</v>
      </c>
      <c r="V60" s="2" t="str">
        <f>IF(ISERR(FIND("12",GERAL[[#This Row],[ODS]])),"NÃO","SIM")</f>
        <v>SIM</v>
      </c>
      <c r="W60" s="2" t="str">
        <f>IF(ISERR(FIND("13",GERAL[[#This Row],[ODS]])),"NÃO","SIM")</f>
        <v>SIM</v>
      </c>
      <c r="X60" s="2" t="str">
        <f>IF(ISERR(FIND("14",GERAL[[#This Row],[ODS]])),"NÃO","SIM")</f>
        <v>SIM</v>
      </c>
      <c r="Y60" s="2" t="str">
        <f>IF(ISERR(FIND("15",GERAL[[#This Row],[ODS]])),"NÃO","SIM")</f>
        <v>NÃO</v>
      </c>
      <c r="Z60" s="2" t="str">
        <f>IF(ISERR(FIND("16",GERAL[[#This Row],[ODS]])),"NÃO","SIM")</f>
        <v>NÃO</v>
      </c>
      <c r="AA60" s="2" t="str">
        <f>IF(ISERR(FIND("17",GERAL[[#This Row],[ODS]])),"NÃO","SIM")</f>
        <v>NÃO</v>
      </c>
      <c r="AB60" s="1">
        <v>94.476804083457964</v>
      </c>
      <c r="AC60" s="1">
        <v>63.867230883330159</v>
      </c>
      <c r="AD60" s="1">
        <v>60.385051302682108</v>
      </c>
      <c r="AE60" s="1">
        <v>62.452677715440409</v>
      </c>
      <c r="AF60" s="1">
        <v>46.369959817263762</v>
      </c>
      <c r="AG60" s="1" t="str">
        <f>GERAL[[#This Row],[SIGLA]]&amp;GERAL[[#This Row],[CÓD]]</f>
        <v>BAAS_EM</v>
      </c>
      <c r="AH60" s="1">
        <f ca="1">VLOOKUP(GERAL[[#This Row],[REF_NOTA]],BASE_NOTAS[],7,FALSE)</f>
        <v>59.147348184361661</v>
      </c>
      <c r="AI60" s="31">
        <f ca="1">IF(GERAL[[#This Row],[Nota 2025]]="",0,GERAL[[#This Row],[Nota 2026]]-GERAL[[#This Row],[Nota 2025]])</f>
        <v>12.777388367097899</v>
      </c>
    </row>
    <row r="61" spans="1:35" ht="17" x14ac:dyDescent="0.35">
      <c r="A61" s="2" t="s">
        <v>161</v>
      </c>
      <c r="B61" s="2" t="s">
        <v>188</v>
      </c>
      <c r="C61" s="2" t="s">
        <v>208</v>
      </c>
      <c r="D61" s="15" t="s">
        <v>5</v>
      </c>
      <c r="E61" s="2" t="s">
        <v>84</v>
      </c>
      <c r="F61" s="2" t="str">
        <f>VLOOKUP(GERAL[[#This Row],[CÓD]],SEALL,6,FALSE)</f>
        <v>E</v>
      </c>
      <c r="G61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6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6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1" s="2" t="str">
        <f>VLOOKUP(GERAL[[#This Row],[CÓD]],SEALL,4,FALSE)</f>
        <v>09, 11, 12, 13, 14</v>
      </c>
      <c r="K61" s="2" t="str">
        <f>IF(ISERR(FIND("01",GERAL[[#This Row],[ODS]])),"NÃO","SIM")</f>
        <v>NÃO</v>
      </c>
      <c r="L61" s="2" t="str">
        <f>IF(ISERR(FIND("02",GERAL[[#This Row],[ODS]])),"NÃO","SIM")</f>
        <v>NÃO</v>
      </c>
      <c r="M61" s="2" t="str">
        <f>IF(ISERR(FIND("03",GERAL[[#This Row],[ODS]])),"NÃO","SIM")</f>
        <v>NÃO</v>
      </c>
      <c r="N61" s="2" t="str">
        <f>IF(ISERR(FIND("04",GERAL[[#This Row],[ODS]])),"NÃO","SIM")</f>
        <v>NÃO</v>
      </c>
      <c r="O61" s="2" t="str">
        <f>IF(ISERR(FIND("05",GERAL[[#This Row],[ODS]])),"NÃO","SIM")</f>
        <v>NÃO</v>
      </c>
      <c r="P61" s="2" t="str">
        <f>IF(ISERR(FIND("06",GERAL[[#This Row],[ODS]])),"NÃO","SIM")</f>
        <v>NÃO</v>
      </c>
      <c r="Q61" s="2" t="str">
        <f>IF(ISERR(FIND("07",GERAL[[#This Row],[ODS]])),"NÃO","SIM")</f>
        <v>NÃO</v>
      </c>
      <c r="R61" s="2" t="str">
        <f>IF(ISERR(FIND("08",GERAL[[#This Row],[ODS]])),"NÃO","SIM")</f>
        <v>NÃO</v>
      </c>
      <c r="S61" s="2" t="str">
        <f>IF(ISERR(FIND("09",GERAL[[#This Row],[ODS]])),"NÃO","SIM")</f>
        <v>SIM</v>
      </c>
      <c r="T61" s="2" t="str">
        <f>IF(ISERR(FIND("10",GERAL[[#This Row],[ODS]])),"NÃO","SIM")</f>
        <v>NÃO</v>
      </c>
      <c r="U61" s="2" t="str">
        <f>IF(ISERR(FIND("11",GERAL[[#This Row],[ODS]])),"NÃO","SIM")</f>
        <v>SIM</v>
      </c>
      <c r="V61" s="2" t="str">
        <f>IF(ISERR(FIND("12",GERAL[[#This Row],[ODS]])),"NÃO","SIM")</f>
        <v>SIM</v>
      </c>
      <c r="W61" s="2" t="str">
        <f>IF(ISERR(FIND("13",GERAL[[#This Row],[ODS]])),"NÃO","SIM")</f>
        <v>SIM</v>
      </c>
      <c r="X61" s="2" t="str">
        <f>IF(ISERR(FIND("14",GERAL[[#This Row],[ODS]])),"NÃO","SIM")</f>
        <v>SIM</v>
      </c>
      <c r="Y61" s="2" t="str">
        <f>IF(ISERR(FIND("15",GERAL[[#This Row],[ODS]])),"NÃO","SIM")</f>
        <v>NÃO</v>
      </c>
      <c r="Z61" s="2" t="str">
        <f>IF(ISERR(FIND("16",GERAL[[#This Row],[ODS]])),"NÃO","SIM")</f>
        <v>NÃO</v>
      </c>
      <c r="AA61" s="2" t="str">
        <f>IF(ISERR(FIND("17",GERAL[[#This Row],[ODS]])),"NÃO","SIM")</f>
        <v>NÃO</v>
      </c>
      <c r="AB61" s="1">
        <v>92.370806598804677</v>
      </c>
      <c r="AC61" s="1">
        <v>66.212638970838213</v>
      </c>
      <c r="AD61" s="1">
        <v>60.801217369686555</v>
      </c>
      <c r="AE61" s="1">
        <v>65.566792586025713</v>
      </c>
      <c r="AF61" s="1">
        <v>52.967843407167962</v>
      </c>
      <c r="AG61" s="1" t="str">
        <f>GERAL[[#This Row],[SIGLA]]&amp;GERAL[[#This Row],[CÓD]]</f>
        <v>CEAS_EM</v>
      </c>
      <c r="AH61" s="1">
        <f ca="1">VLOOKUP(GERAL[[#This Row],[REF_NOTA]],BASE_NOTAS[],7,FALSE)</f>
        <v>64.005430655402748</v>
      </c>
      <c r="AI61" s="31">
        <f ca="1">IF(GERAL[[#This Row],[Nota 2025]]="",0,GERAL[[#This Row],[Nota 2026]]-GERAL[[#This Row],[Nota 2025]])</f>
        <v>11.037587248234786</v>
      </c>
    </row>
    <row r="62" spans="1:35" ht="17" x14ac:dyDescent="0.35">
      <c r="A62" s="2" t="s">
        <v>162</v>
      </c>
      <c r="B62" s="2" t="s">
        <v>189</v>
      </c>
      <c r="C62" s="2" t="s">
        <v>208</v>
      </c>
      <c r="D62" s="15" t="s">
        <v>5</v>
      </c>
      <c r="E62" s="2" t="s">
        <v>84</v>
      </c>
      <c r="F62" s="2" t="str">
        <f>VLOOKUP(GERAL[[#This Row],[CÓD]],SEALL,6,FALSE)</f>
        <v>E</v>
      </c>
      <c r="G62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6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6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2" s="2" t="str">
        <f>VLOOKUP(GERAL[[#This Row],[CÓD]],SEALL,4,FALSE)</f>
        <v>09, 11, 12, 13, 14</v>
      </c>
      <c r="K62" s="2" t="str">
        <f>IF(ISERR(FIND("01",GERAL[[#This Row],[ODS]])),"NÃO","SIM")</f>
        <v>NÃO</v>
      </c>
      <c r="L62" s="2" t="str">
        <f>IF(ISERR(FIND("02",GERAL[[#This Row],[ODS]])),"NÃO","SIM")</f>
        <v>NÃO</v>
      </c>
      <c r="M62" s="2" t="str">
        <f>IF(ISERR(FIND("03",GERAL[[#This Row],[ODS]])),"NÃO","SIM")</f>
        <v>NÃO</v>
      </c>
      <c r="N62" s="2" t="str">
        <f>IF(ISERR(FIND("04",GERAL[[#This Row],[ODS]])),"NÃO","SIM")</f>
        <v>NÃO</v>
      </c>
      <c r="O62" s="2" t="str">
        <f>IF(ISERR(FIND("05",GERAL[[#This Row],[ODS]])),"NÃO","SIM")</f>
        <v>NÃO</v>
      </c>
      <c r="P62" s="2" t="str">
        <f>IF(ISERR(FIND("06",GERAL[[#This Row],[ODS]])),"NÃO","SIM")</f>
        <v>NÃO</v>
      </c>
      <c r="Q62" s="2" t="str">
        <f>IF(ISERR(FIND("07",GERAL[[#This Row],[ODS]])),"NÃO","SIM")</f>
        <v>NÃO</v>
      </c>
      <c r="R62" s="2" t="str">
        <f>IF(ISERR(FIND("08",GERAL[[#This Row],[ODS]])),"NÃO","SIM")</f>
        <v>NÃO</v>
      </c>
      <c r="S62" s="2" t="str">
        <f>IF(ISERR(FIND("09",GERAL[[#This Row],[ODS]])),"NÃO","SIM")</f>
        <v>SIM</v>
      </c>
      <c r="T62" s="2" t="str">
        <f>IF(ISERR(FIND("10",GERAL[[#This Row],[ODS]])),"NÃO","SIM")</f>
        <v>NÃO</v>
      </c>
      <c r="U62" s="2" t="str">
        <f>IF(ISERR(FIND("11",GERAL[[#This Row],[ODS]])),"NÃO","SIM")</f>
        <v>SIM</v>
      </c>
      <c r="V62" s="2" t="str">
        <f>IF(ISERR(FIND("12",GERAL[[#This Row],[ODS]])),"NÃO","SIM")</f>
        <v>SIM</v>
      </c>
      <c r="W62" s="2" t="str">
        <f>IF(ISERR(FIND("13",GERAL[[#This Row],[ODS]])),"NÃO","SIM")</f>
        <v>SIM</v>
      </c>
      <c r="X62" s="2" t="str">
        <f>IF(ISERR(FIND("14",GERAL[[#This Row],[ODS]])),"NÃO","SIM")</f>
        <v>SIM</v>
      </c>
      <c r="Y62" s="2" t="str">
        <f>IF(ISERR(FIND("15",GERAL[[#This Row],[ODS]])),"NÃO","SIM")</f>
        <v>NÃO</v>
      </c>
      <c r="Z62" s="2" t="str">
        <f>IF(ISERR(FIND("16",GERAL[[#This Row],[ODS]])),"NÃO","SIM")</f>
        <v>NÃO</v>
      </c>
      <c r="AA62" s="2" t="str">
        <f>IF(ISERR(FIND("17",GERAL[[#This Row],[ODS]])),"NÃO","SIM")</f>
        <v>NÃO</v>
      </c>
      <c r="AB62" s="1">
        <v>94.395129283839168</v>
      </c>
      <c r="AC62" s="1">
        <v>66.496761553386307</v>
      </c>
      <c r="AD62" s="1">
        <v>62.601340630147384</v>
      </c>
      <c r="AE62" s="1">
        <v>65.431310249342744</v>
      </c>
      <c r="AF62" s="1">
        <v>57.441444416188517</v>
      </c>
      <c r="AG62" s="1" t="str">
        <f>GERAL[[#This Row],[SIGLA]]&amp;GERAL[[#This Row],[CÓD]]</f>
        <v>DFAS_EM</v>
      </c>
      <c r="AH62" s="1">
        <f ca="1">VLOOKUP(GERAL[[#This Row],[REF_NOTA]],BASE_NOTAS[],7,FALSE)</f>
        <v>68.432754734143657</v>
      </c>
      <c r="AI62" s="31">
        <f ca="1">IF(GERAL[[#This Row],[Nota 2025]]="",0,GERAL[[#This Row],[Nota 2026]]-GERAL[[#This Row],[Nota 2025]])</f>
        <v>10.99131031795514</v>
      </c>
    </row>
    <row r="63" spans="1:35" ht="17" x14ac:dyDescent="0.35">
      <c r="A63" s="2" t="s">
        <v>163</v>
      </c>
      <c r="B63" s="2" t="s">
        <v>183</v>
      </c>
      <c r="C63" s="2" t="s">
        <v>208</v>
      </c>
      <c r="D63" s="15" t="s">
        <v>5</v>
      </c>
      <c r="E63" s="2" t="s">
        <v>84</v>
      </c>
      <c r="F63" s="2" t="str">
        <f>VLOOKUP(GERAL[[#This Row],[CÓD]],SEALL,6,FALSE)</f>
        <v>E</v>
      </c>
      <c r="G63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6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6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3" s="2" t="str">
        <f>VLOOKUP(GERAL[[#This Row],[CÓD]],SEALL,4,FALSE)</f>
        <v>09, 11, 12, 13, 14</v>
      </c>
      <c r="K63" s="2" t="str">
        <f>IF(ISERR(FIND("01",GERAL[[#This Row],[ODS]])),"NÃO","SIM")</f>
        <v>NÃO</v>
      </c>
      <c r="L63" s="2" t="str">
        <f>IF(ISERR(FIND("02",GERAL[[#This Row],[ODS]])),"NÃO","SIM")</f>
        <v>NÃO</v>
      </c>
      <c r="M63" s="2" t="str">
        <f>IF(ISERR(FIND("03",GERAL[[#This Row],[ODS]])),"NÃO","SIM")</f>
        <v>NÃO</v>
      </c>
      <c r="N63" s="2" t="str">
        <f>IF(ISERR(FIND("04",GERAL[[#This Row],[ODS]])),"NÃO","SIM")</f>
        <v>NÃO</v>
      </c>
      <c r="O63" s="2" t="str">
        <f>IF(ISERR(FIND("05",GERAL[[#This Row],[ODS]])),"NÃO","SIM")</f>
        <v>NÃO</v>
      </c>
      <c r="P63" s="2" t="str">
        <f>IF(ISERR(FIND("06",GERAL[[#This Row],[ODS]])),"NÃO","SIM")</f>
        <v>NÃO</v>
      </c>
      <c r="Q63" s="2" t="str">
        <f>IF(ISERR(FIND("07",GERAL[[#This Row],[ODS]])),"NÃO","SIM")</f>
        <v>NÃO</v>
      </c>
      <c r="R63" s="2" t="str">
        <f>IF(ISERR(FIND("08",GERAL[[#This Row],[ODS]])),"NÃO","SIM")</f>
        <v>NÃO</v>
      </c>
      <c r="S63" s="2" t="str">
        <f>IF(ISERR(FIND("09",GERAL[[#This Row],[ODS]])),"NÃO","SIM")</f>
        <v>SIM</v>
      </c>
      <c r="T63" s="2" t="str">
        <f>IF(ISERR(FIND("10",GERAL[[#This Row],[ODS]])),"NÃO","SIM")</f>
        <v>NÃO</v>
      </c>
      <c r="U63" s="2" t="str">
        <f>IF(ISERR(FIND("11",GERAL[[#This Row],[ODS]])),"NÃO","SIM")</f>
        <v>SIM</v>
      </c>
      <c r="V63" s="2" t="str">
        <f>IF(ISERR(FIND("12",GERAL[[#This Row],[ODS]])),"NÃO","SIM")</f>
        <v>SIM</v>
      </c>
      <c r="W63" s="2" t="str">
        <f>IF(ISERR(FIND("13",GERAL[[#This Row],[ODS]])),"NÃO","SIM")</f>
        <v>SIM</v>
      </c>
      <c r="X63" s="2" t="str">
        <f>IF(ISERR(FIND("14",GERAL[[#This Row],[ODS]])),"NÃO","SIM")</f>
        <v>SIM</v>
      </c>
      <c r="Y63" s="2" t="str">
        <f>IF(ISERR(FIND("15",GERAL[[#This Row],[ODS]])),"NÃO","SIM")</f>
        <v>NÃO</v>
      </c>
      <c r="Z63" s="2" t="str">
        <f>IF(ISERR(FIND("16",GERAL[[#This Row],[ODS]])),"NÃO","SIM")</f>
        <v>NÃO</v>
      </c>
      <c r="AA63" s="2" t="str">
        <f>IF(ISERR(FIND("17",GERAL[[#This Row],[ODS]])),"NÃO","SIM")</f>
        <v>NÃO</v>
      </c>
      <c r="AB63" s="1">
        <v>89.669278572994585</v>
      </c>
      <c r="AC63" s="1">
        <v>62.027749375029494</v>
      </c>
      <c r="AD63" s="1">
        <v>56.751601123962082</v>
      </c>
      <c r="AE63" s="1">
        <v>60.86015384317664</v>
      </c>
      <c r="AF63" s="1">
        <v>50.441278230661815</v>
      </c>
      <c r="AG63" s="1" t="str">
        <f>GERAL[[#This Row],[SIGLA]]&amp;GERAL[[#This Row],[CÓD]]</f>
        <v>ESAS_EM</v>
      </c>
      <c r="AH63" s="1">
        <f ca="1">VLOOKUP(GERAL[[#This Row],[REF_NOTA]],BASE_NOTAS[],7,FALSE)</f>
        <v>62.300182997893003</v>
      </c>
      <c r="AI63" s="31">
        <f ca="1">IF(GERAL[[#This Row],[Nota 2025]]="",0,GERAL[[#This Row],[Nota 2026]]-GERAL[[#This Row],[Nota 2025]])</f>
        <v>11.858904767231188</v>
      </c>
    </row>
    <row r="64" spans="1:35" ht="17" x14ac:dyDescent="0.35">
      <c r="A64" s="2" t="s">
        <v>164</v>
      </c>
      <c r="B64" s="2" t="s">
        <v>190</v>
      </c>
      <c r="C64" s="2" t="s">
        <v>208</v>
      </c>
      <c r="D64" s="15" t="s">
        <v>5</v>
      </c>
      <c r="E64" s="2" t="s">
        <v>84</v>
      </c>
      <c r="F64" s="2" t="str">
        <f>VLOOKUP(GERAL[[#This Row],[CÓD]],SEALL,6,FALSE)</f>
        <v>E</v>
      </c>
      <c r="G64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6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6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4" s="2" t="str">
        <f>VLOOKUP(GERAL[[#This Row],[CÓD]],SEALL,4,FALSE)</f>
        <v>09, 11, 12, 13, 14</v>
      </c>
      <c r="K64" s="2" t="str">
        <f>IF(ISERR(FIND("01",GERAL[[#This Row],[ODS]])),"NÃO","SIM")</f>
        <v>NÃO</v>
      </c>
      <c r="L64" s="2" t="str">
        <f>IF(ISERR(FIND("02",GERAL[[#This Row],[ODS]])),"NÃO","SIM")</f>
        <v>NÃO</v>
      </c>
      <c r="M64" s="2" t="str">
        <f>IF(ISERR(FIND("03",GERAL[[#This Row],[ODS]])),"NÃO","SIM")</f>
        <v>NÃO</v>
      </c>
      <c r="N64" s="2" t="str">
        <f>IF(ISERR(FIND("04",GERAL[[#This Row],[ODS]])),"NÃO","SIM")</f>
        <v>NÃO</v>
      </c>
      <c r="O64" s="2" t="str">
        <f>IF(ISERR(FIND("05",GERAL[[#This Row],[ODS]])),"NÃO","SIM")</f>
        <v>NÃO</v>
      </c>
      <c r="P64" s="2" t="str">
        <f>IF(ISERR(FIND("06",GERAL[[#This Row],[ODS]])),"NÃO","SIM")</f>
        <v>NÃO</v>
      </c>
      <c r="Q64" s="2" t="str">
        <f>IF(ISERR(FIND("07",GERAL[[#This Row],[ODS]])),"NÃO","SIM")</f>
        <v>NÃO</v>
      </c>
      <c r="R64" s="2" t="str">
        <f>IF(ISERR(FIND("08",GERAL[[#This Row],[ODS]])),"NÃO","SIM")</f>
        <v>NÃO</v>
      </c>
      <c r="S64" s="2" t="str">
        <f>IF(ISERR(FIND("09",GERAL[[#This Row],[ODS]])),"NÃO","SIM")</f>
        <v>SIM</v>
      </c>
      <c r="T64" s="2" t="str">
        <f>IF(ISERR(FIND("10",GERAL[[#This Row],[ODS]])),"NÃO","SIM")</f>
        <v>NÃO</v>
      </c>
      <c r="U64" s="2" t="str">
        <f>IF(ISERR(FIND("11",GERAL[[#This Row],[ODS]])),"NÃO","SIM")</f>
        <v>SIM</v>
      </c>
      <c r="V64" s="2" t="str">
        <f>IF(ISERR(FIND("12",GERAL[[#This Row],[ODS]])),"NÃO","SIM")</f>
        <v>SIM</v>
      </c>
      <c r="W64" s="2" t="str">
        <f>IF(ISERR(FIND("13",GERAL[[#This Row],[ODS]])),"NÃO","SIM")</f>
        <v>SIM</v>
      </c>
      <c r="X64" s="2" t="str">
        <f>IF(ISERR(FIND("14",GERAL[[#This Row],[ODS]])),"NÃO","SIM")</f>
        <v>SIM</v>
      </c>
      <c r="Y64" s="2" t="str">
        <f>IF(ISERR(FIND("15",GERAL[[#This Row],[ODS]])),"NÃO","SIM")</f>
        <v>NÃO</v>
      </c>
      <c r="Z64" s="2" t="str">
        <f>IF(ISERR(FIND("16",GERAL[[#This Row],[ODS]])),"NÃO","SIM")</f>
        <v>NÃO</v>
      </c>
      <c r="AA64" s="2" t="str">
        <f>IF(ISERR(FIND("17",GERAL[[#This Row],[ODS]])),"NÃO","SIM")</f>
        <v>NÃO</v>
      </c>
      <c r="AB64" s="1">
        <v>92.664895726444797</v>
      </c>
      <c r="AC64" s="1">
        <v>64.623486631678901</v>
      </c>
      <c r="AD64" s="1">
        <v>59.723545971083993</v>
      </c>
      <c r="AE64" s="1">
        <v>60.249854802376248</v>
      </c>
      <c r="AF64" s="1">
        <v>53.638223385163805</v>
      </c>
      <c r="AG64" s="1" t="str">
        <f>GERAL[[#This Row],[SIGLA]]&amp;GERAL[[#This Row],[CÓD]]</f>
        <v>GOAS_EM</v>
      </c>
      <c r="AH64" s="1">
        <f ca="1">VLOOKUP(GERAL[[#This Row],[REF_NOTA]],BASE_NOTAS[],7,FALSE)</f>
        <v>64.040676947170027</v>
      </c>
      <c r="AI64" s="31">
        <f ca="1">IF(GERAL[[#This Row],[Nota 2025]]="",0,GERAL[[#This Row],[Nota 2026]]-GERAL[[#This Row],[Nota 2025]])</f>
        <v>10.402453562006222</v>
      </c>
    </row>
    <row r="65" spans="1:35" ht="17" x14ac:dyDescent="0.35">
      <c r="A65" s="2" t="s">
        <v>165</v>
      </c>
      <c r="B65" s="2" t="s">
        <v>191</v>
      </c>
      <c r="C65" s="2" t="s">
        <v>208</v>
      </c>
      <c r="D65" s="15" t="s">
        <v>5</v>
      </c>
      <c r="E65" s="2" t="s">
        <v>84</v>
      </c>
      <c r="F65" s="2" t="str">
        <f>VLOOKUP(GERAL[[#This Row],[CÓD]],SEALL,6,FALSE)</f>
        <v>E</v>
      </c>
      <c r="G65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6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6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5" s="2" t="str">
        <f>VLOOKUP(GERAL[[#This Row],[CÓD]],SEALL,4,FALSE)</f>
        <v>09, 11, 12, 13, 14</v>
      </c>
      <c r="K65" s="2" t="str">
        <f>IF(ISERR(FIND("01",GERAL[[#This Row],[ODS]])),"NÃO","SIM")</f>
        <v>NÃO</v>
      </c>
      <c r="L65" s="2" t="str">
        <f>IF(ISERR(FIND("02",GERAL[[#This Row],[ODS]])),"NÃO","SIM")</f>
        <v>NÃO</v>
      </c>
      <c r="M65" s="2" t="str">
        <f>IF(ISERR(FIND("03",GERAL[[#This Row],[ODS]])),"NÃO","SIM")</f>
        <v>NÃO</v>
      </c>
      <c r="N65" s="2" t="str">
        <f>IF(ISERR(FIND("04",GERAL[[#This Row],[ODS]])),"NÃO","SIM")</f>
        <v>NÃO</v>
      </c>
      <c r="O65" s="2" t="str">
        <f>IF(ISERR(FIND("05",GERAL[[#This Row],[ODS]])),"NÃO","SIM")</f>
        <v>NÃO</v>
      </c>
      <c r="P65" s="2" t="str">
        <f>IF(ISERR(FIND("06",GERAL[[#This Row],[ODS]])),"NÃO","SIM")</f>
        <v>NÃO</v>
      </c>
      <c r="Q65" s="2" t="str">
        <f>IF(ISERR(FIND("07",GERAL[[#This Row],[ODS]])),"NÃO","SIM")</f>
        <v>NÃO</v>
      </c>
      <c r="R65" s="2" t="str">
        <f>IF(ISERR(FIND("08",GERAL[[#This Row],[ODS]])),"NÃO","SIM")</f>
        <v>NÃO</v>
      </c>
      <c r="S65" s="2" t="str">
        <f>IF(ISERR(FIND("09",GERAL[[#This Row],[ODS]])),"NÃO","SIM")</f>
        <v>SIM</v>
      </c>
      <c r="T65" s="2" t="str">
        <f>IF(ISERR(FIND("10",GERAL[[#This Row],[ODS]])),"NÃO","SIM")</f>
        <v>NÃO</v>
      </c>
      <c r="U65" s="2" t="str">
        <f>IF(ISERR(FIND("11",GERAL[[#This Row],[ODS]])),"NÃO","SIM")</f>
        <v>SIM</v>
      </c>
      <c r="V65" s="2" t="str">
        <f>IF(ISERR(FIND("12",GERAL[[#This Row],[ODS]])),"NÃO","SIM")</f>
        <v>SIM</v>
      </c>
      <c r="W65" s="2" t="str">
        <f>IF(ISERR(FIND("13",GERAL[[#This Row],[ODS]])),"NÃO","SIM")</f>
        <v>SIM</v>
      </c>
      <c r="X65" s="2" t="str">
        <f>IF(ISERR(FIND("14",GERAL[[#This Row],[ODS]])),"NÃO","SIM")</f>
        <v>SIM</v>
      </c>
      <c r="Y65" s="2" t="str">
        <f>IF(ISERR(FIND("15",GERAL[[#This Row],[ODS]])),"NÃO","SIM")</f>
        <v>NÃO</v>
      </c>
      <c r="Z65" s="2" t="str">
        <f>IF(ISERR(FIND("16",GERAL[[#This Row],[ODS]])),"NÃO","SIM")</f>
        <v>NÃO</v>
      </c>
      <c r="AA65" s="2" t="str">
        <f>IF(ISERR(FIND("17",GERAL[[#This Row],[ODS]])),"NÃO","SIM")</f>
        <v>NÃO</v>
      </c>
      <c r="AB65" s="1">
        <v>81.815810728294252</v>
      </c>
      <c r="AC65" s="1">
        <v>56.796261663312094</v>
      </c>
      <c r="AD65" s="1">
        <v>42.345263044092839</v>
      </c>
      <c r="AE65" s="1">
        <v>50.702146027428476</v>
      </c>
      <c r="AF65" s="1">
        <v>0</v>
      </c>
      <c r="AG65" s="1" t="str">
        <f>GERAL[[#This Row],[SIGLA]]&amp;GERAL[[#This Row],[CÓD]]</f>
        <v>MAAS_EM</v>
      </c>
      <c r="AH65" s="1">
        <f ca="1">VLOOKUP(GERAL[[#This Row],[REF_NOTA]],BASE_NOTAS[],7,FALSE)</f>
        <v>20.134369378816103</v>
      </c>
      <c r="AI65" s="31">
        <f ca="1">IF(GERAL[[#This Row],[Nota 2025]]="",0,GERAL[[#This Row],[Nota 2026]]-GERAL[[#This Row],[Nota 2025]])</f>
        <v>20.134369378816103</v>
      </c>
    </row>
    <row r="66" spans="1:35" ht="17" x14ac:dyDescent="0.35">
      <c r="A66" s="2" t="s">
        <v>166</v>
      </c>
      <c r="B66" s="2" t="s">
        <v>192</v>
      </c>
      <c r="C66" s="2" t="s">
        <v>208</v>
      </c>
      <c r="D66" s="15" t="s">
        <v>5</v>
      </c>
      <c r="E66" s="2" t="s">
        <v>84</v>
      </c>
      <c r="F66" s="2" t="str">
        <f>VLOOKUP(GERAL[[#This Row],[CÓD]],SEALL,6,FALSE)</f>
        <v>E</v>
      </c>
      <c r="G66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6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6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6" s="2" t="str">
        <f>VLOOKUP(GERAL[[#This Row],[CÓD]],SEALL,4,FALSE)</f>
        <v>09, 11, 12, 13, 14</v>
      </c>
      <c r="K66" s="2" t="str">
        <f>IF(ISERR(FIND("01",GERAL[[#This Row],[ODS]])),"NÃO","SIM")</f>
        <v>NÃO</v>
      </c>
      <c r="L66" s="2" t="str">
        <f>IF(ISERR(FIND("02",GERAL[[#This Row],[ODS]])),"NÃO","SIM")</f>
        <v>NÃO</v>
      </c>
      <c r="M66" s="2" t="str">
        <f>IF(ISERR(FIND("03",GERAL[[#This Row],[ODS]])),"NÃO","SIM")</f>
        <v>NÃO</v>
      </c>
      <c r="N66" s="2" t="str">
        <f>IF(ISERR(FIND("04",GERAL[[#This Row],[ODS]])),"NÃO","SIM")</f>
        <v>NÃO</v>
      </c>
      <c r="O66" s="2" t="str">
        <f>IF(ISERR(FIND("05",GERAL[[#This Row],[ODS]])),"NÃO","SIM")</f>
        <v>NÃO</v>
      </c>
      <c r="P66" s="2" t="str">
        <f>IF(ISERR(FIND("06",GERAL[[#This Row],[ODS]])),"NÃO","SIM")</f>
        <v>NÃO</v>
      </c>
      <c r="Q66" s="2" t="str">
        <f>IF(ISERR(FIND("07",GERAL[[#This Row],[ODS]])),"NÃO","SIM")</f>
        <v>NÃO</v>
      </c>
      <c r="R66" s="2" t="str">
        <f>IF(ISERR(FIND("08",GERAL[[#This Row],[ODS]])),"NÃO","SIM")</f>
        <v>NÃO</v>
      </c>
      <c r="S66" s="2" t="str">
        <f>IF(ISERR(FIND("09",GERAL[[#This Row],[ODS]])),"NÃO","SIM")</f>
        <v>SIM</v>
      </c>
      <c r="T66" s="2" t="str">
        <f>IF(ISERR(FIND("10",GERAL[[#This Row],[ODS]])),"NÃO","SIM")</f>
        <v>NÃO</v>
      </c>
      <c r="U66" s="2" t="str">
        <f>IF(ISERR(FIND("11",GERAL[[#This Row],[ODS]])),"NÃO","SIM")</f>
        <v>SIM</v>
      </c>
      <c r="V66" s="2" t="str">
        <f>IF(ISERR(FIND("12",GERAL[[#This Row],[ODS]])),"NÃO","SIM")</f>
        <v>SIM</v>
      </c>
      <c r="W66" s="2" t="str">
        <f>IF(ISERR(FIND("13",GERAL[[#This Row],[ODS]])),"NÃO","SIM")</f>
        <v>SIM</v>
      </c>
      <c r="X66" s="2" t="str">
        <f>IF(ISERR(FIND("14",GERAL[[#This Row],[ODS]])),"NÃO","SIM")</f>
        <v>SIM</v>
      </c>
      <c r="Y66" s="2" t="str">
        <f>IF(ISERR(FIND("15",GERAL[[#This Row],[ODS]])),"NÃO","SIM")</f>
        <v>NÃO</v>
      </c>
      <c r="Z66" s="2" t="str">
        <f>IF(ISERR(FIND("16",GERAL[[#This Row],[ODS]])),"NÃO","SIM")</f>
        <v>NÃO</v>
      </c>
      <c r="AA66" s="2" t="str">
        <f>IF(ISERR(FIND("17",GERAL[[#This Row],[ODS]])),"NÃO","SIM")</f>
        <v>NÃO</v>
      </c>
      <c r="AB66" s="1">
        <v>92.629299713319455</v>
      </c>
      <c r="AC66" s="1">
        <v>64.110534756638714</v>
      </c>
      <c r="AD66" s="1">
        <v>59.156053751185581</v>
      </c>
      <c r="AE66" s="1">
        <v>62.024068405075532</v>
      </c>
      <c r="AF66" s="1">
        <v>52.315949479121912</v>
      </c>
      <c r="AG66" s="1" t="str">
        <f>GERAL[[#This Row],[SIGLA]]&amp;GERAL[[#This Row],[CÓD]]</f>
        <v>MGAS_EM</v>
      </c>
      <c r="AH66" s="1">
        <f ca="1">VLOOKUP(GERAL[[#This Row],[REF_NOTA]],BASE_NOTAS[],7,FALSE)</f>
        <v>63.74761878557733</v>
      </c>
      <c r="AI66" s="31">
        <f ca="1">IF(GERAL[[#This Row],[Nota 2025]]="",0,GERAL[[#This Row],[Nota 2026]]-GERAL[[#This Row],[Nota 2025]])</f>
        <v>11.431669306455419</v>
      </c>
    </row>
    <row r="67" spans="1:35" ht="17" x14ac:dyDescent="0.35">
      <c r="A67" s="2" t="s">
        <v>167</v>
      </c>
      <c r="B67" s="2" t="s">
        <v>193</v>
      </c>
      <c r="C67" s="2" t="s">
        <v>208</v>
      </c>
      <c r="D67" s="15" t="s">
        <v>5</v>
      </c>
      <c r="E67" s="2" t="s">
        <v>84</v>
      </c>
      <c r="F67" s="2" t="str">
        <f>VLOOKUP(GERAL[[#This Row],[CÓD]],SEALL,6,FALSE)</f>
        <v>E</v>
      </c>
      <c r="G67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6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6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7" s="2" t="str">
        <f>VLOOKUP(GERAL[[#This Row],[CÓD]],SEALL,4,FALSE)</f>
        <v>09, 11, 12, 13, 14</v>
      </c>
      <c r="K67" s="2" t="str">
        <f>IF(ISERR(FIND("01",GERAL[[#This Row],[ODS]])),"NÃO","SIM")</f>
        <v>NÃO</v>
      </c>
      <c r="L67" s="2" t="str">
        <f>IF(ISERR(FIND("02",GERAL[[#This Row],[ODS]])),"NÃO","SIM")</f>
        <v>NÃO</v>
      </c>
      <c r="M67" s="2" t="str">
        <f>IF(ISERR(FIND("03",GERAL[[#This Row],[ODS]])),"NÃO","SIM")</f>
        <v>NÃO</v>
      </c>
      <c r="N67" s="2" t="str">
        <f>IF(ISERR(FIND("04",GERAL[[#This Row],[ODS]])),"NÃO","SIM")</f>
        <v>NÃO</v>
      </c>
      <c r="O67" s="2" t="str">
        <f>IF(ISERR(FIND("05",GERAL[[#This Row],[ODS]])),"NÃO","SIM")</f>
        <v>NÃO</v>
      </c>
      <c r="P67" s="2" t="str">
        <f>IF(ISERR(FIND("06",GERAL[[#This Row],[ODS]])),"NÃO","SIM")</f>
        <v>NÃO</v>
      </c>
      <c r="Q67" s="2" t="str">
        <f>IF(ISERR(FIND("07",GERAL[[#This Row],[ODS]])),"NÃO","SIM")</f>
        <v>NÃO</v>
      </c>
      <c r="R67" s="2" t="str">
        <f>IF(ISERR(FIND("08",GERAL[[#This Row],[ODS]])),"NÃO","SIM")</f>
        <v>NÃO</v>
      </c>
      <c r="S67" s="2" t="str">
        <f>IF(ISERR(FIND("09",GERAL[[#This Row],[ODS]])),"NÃO","SIM")</f>
        <v>SIM</v>
      </c>
      <c r="T67" s="2" t="str">
        <f>IF(ISERR(FIND("10",GERAL[[#This Row],[ODS]])),"NÃO","SIM")</f>
        <v>NÃO</v>
      </c>
      <c r="U67" s="2" t="str">
        <f>IF(ISERR(FIND("11",GERAL[[#This Row],[ODS]])),"NÃO","SIM")</f>
        <v>SIM</v>
      </c>
      <c r="V67" s="2" t="str">
        <f>IF(ISERR(FIND("12",GERAL[[#This Row],[ODS]])),"NÃO","SIM")</f>
        <v>SIM</v>
      </c>
      <c r="W67" s="2" t="str">
        <f>IF(ISERR(FIND("13",GERAL[[#This Row],[ODS]])),"NÃO","SIM")</f>
        <v>SIM</v>
      </c>
      <c r="X67" s="2" t="str">
        <f>IF(ISERR(FIND("14",GERAL[[#This Row],[ODS]])),"NÃO","SIM")</f>
        <v>SIM</v>
      </c>
      <c r="Y67" s="2" t="str">
        <f>IF(ISERR(FIND("15",GERAL[[#This Row],[ODS]])),"NÃO","SIM")</f>
        <v>NÃO</v>
      </c>
      <c r="Z67" s="2" t="str">
        <f>IF(ISERR(FIND("16",GERAL[[#This Row],[ODS]])),"NÃO","SIM")</f>
        <v>NÃO</v>
      </c>
      <c r="AA67" s="2" t="str">
        <f>IF(ISERR(FIND("17",GERAL[[#This Row],[ODS]])),"NÃO","SIM")</f>
        <v>NÃO</v>
      </c>
      <c r="AB67" s="1">
        <v>90.869176989239705</v>
      </c>
      <c r="AC67" s="1">
        <v>65.017010222880629</v>
      </c>
      <c r="AD67" s="1">
        <v>55.530791426835748</v>
      </c>
      <c r="AE67" s="1">
        <v>59.367420282650329</v>
      </c>
      <c r="AF67" s="1">
        <v>47.44433953511917</v>
      </c>
      <c r="AG67" s="1" t="str">
        <f>GERAL[[#This Row],[SIGLA]]&amp;GERAL[[#This Row],[CÓD]]</f>
        <v>MSAS_EM</v>
      </c>
      <c r="AH67" s="1">
        <f ca="1">VLOOKUP(GERAL[[#This Row],[REF_NOTA]],BASE_NOTAS[],7,FALSE)</f>
        <v>58.42417685517249</v>
      </c>
      <c r="AI67" s="31">
        <f ca="1">IF(GERAL[[#This Row],[Nota 2025]]="",0,GERAL[[#This Row],[Nota 2026]]-GERAL[[#This Row],[Nota 2025]])</f>
        <v>10.979837320053321</v>
      </c>
    </row>
    <row r="68" spans="1:35" ht="17" x14ac:dyDescent="0.35">
      <c r="A68" s="2" t="s">
        <v>168</v>
      </c>
      <c r="B68" s="2" t="s">
        <v>195</v>
      </c>
      <c r="C68" s="2" t="s">
        <v>208</v>
      </c>
      <c r="D68" s="15" t="s">
        <v>5</v>
      </c>
      <c r="E68" s="2" t="s">
        <v>84</v>
      </c>
      <c r="F68" s="2" t="str">
        <f>VLOOKUP(GERAL[[#This Row],[CÓD]],SEALL,6,FALSE)</f>
        <v>E</v>
      </c>
      <c r="G68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6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6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8" s="2" t="str">
        <f>VLOOKUP(GERAL[[#This Row],[CÓD]],SEALL,4,FALSE)</f>
        <v>09, 11, 12, 13, 14</v>
      </c>
      <c r="K68" s="2" t="str">
        <f>IF(ISERR(FIND("01",GERAL[[#This Row],[ODS]])),"NÃO","SIM")</f>
        <v>NÃO</v>
      </c>
      <c r="L68" s="2" t="str">
        <f>IF(ISERR(FIND("02",GERAL[[#This Row],[ODS]])),"NÃO","SIM")</f>
        <v>NÃO</v>
      </c>
      <c r="M68" s="2" t="str">
        <f>IF(ISERR(FIND("03",GERAL[[#This Row],[ODS]])),"NÃO","SIM")</f>
        <v>NÃO</v>
      </c>
      <c r="N68" s="2" t="str">
        <f>IF(ISERR(FIND("04",GERAL[[#This Row],[ODS]])),"NÃO","SIM")</f>
        <v>NÃO</v>
      </c>
      <c r="O68" s="2" t="str">
        <f>IF(ISERR(FIND("05",GERAL[[#This Row],[ODS]])),"NÃO","SIM")</f>
        <v>NÃO</v>
      </c>
      <c r="P68" s="2" t="str">
        <f>IF(ISERR(FIND("06",GERAL[[#This Row],[ODS]])),"NÃO","SIM")</f>
        <v>NÃO</v>
      </c>
      <c r="Q68" s="2" t="str">
        <f>IF(ISERR(FIND("07",GERAL[[#This Row],[ODS]])),"NÃO","SIM")</f>
        <v>NÃO</v>
      </c>
      <c r="R68" s="2" t="str">
        <f>IF(ISERR(FIND("08",GERAL[[#This Row],[ODS]])),"NÃO","SIM")</f>
        <v>NÃO</v>
      </c>
      <c r="S68" s="2" t="str">
        <f>IF(ISERR(FIND("09",GERAL[[#This Row],[ODS]])),"NÃO","SIM")</f>
        <v>SIM</v>
      </c>
      <c r="T68" s="2" t="str">
        <f>IF(ISERR(FIND("10",GERAL[[#This Row],[ODS]])),"NÃO","SIM")</f>
        <v>NÃO</v>
      </c>
      <c r="U68" s="2" t="str">
        <f>IF(ISERR(FIND("11",GERAL[[#This Row],[ODS]])),"NÃO","SIM")</f>
        <v>SIM</v>
      </c>
      <c r="V68" s="2" t="str">
        <f>IF(ISERR(FIND("12",GERAL[[#This Row],[ODS]])),"NÃO","SIM")</f>
        <v>SIM</v>
      </c>
      <c r="W68" s="2" t="str">
        <f>IF(ISERR(FIND("13",GERAL[[#This Row],[ODS]])),"NÃO","SIM")</f>
        <v>SIM</v>
      </c>
      <c r="X68" s="2" t="str">
        <f>IF(ISERR(FIND("14",GERAL[[#This Row],[ODS]])),"NÃO","SIM")</f>
        <v>SIM</v>
      </c>
      <c r="Y68" s="2" t="str">
        <f>IF(ISERR(FIND("15",GERAL[[#This Row],[ODS]])),"NÃO","SIM")</f>
        <v>NÃO</v>
      </c>
      <c r="Z68" s="2" t="str">
        <f>IF(ISERR(FIND("16",GERAL[[#This Row],[ODS]])),"NÃO","SIM")</f>
        <v>NÃO</v>
      </c>
      <c r="AA68" s="2" t="str">
        <f>IF(ISERR(FIND("17",GERAL[[#This Row],[ODS]])),"NÃO","SIM")</f>
        <v>NÃO</v>
      </c>
      <c r="AB68" s="1">
        <v>68.890664253106877</v>
      </c>
      <c r="AC68" s="1">
        <v>46.001840967379984</v>
      </c>
      <c r="AD68" s="1">
        <v>36.731482535384728</v>
      </c>
      <c r="AE68" s="1">
        <v>14.926297085197291</v>
      </c>
      <c r="AF68" s="1">
        <v>17.215602709247833</v>
      </c>
      <c r="AG68" s="1" t="str">
        <f>GERAL[[#This Row],[SIGLA]]&amp;GERAL[[#This Row],[CÓD]]</f>
        <v>MTAS_EM</v>
      </c>
      <c r="AH68" s="1">
        <f ca="1">VLOOKUP(GERAL[[#This Row],[REF_NOTA]],BASE_NOTAS[],7,FALSE)</f>
        <v>24.412259544368069</v>
      </c>
      <c r="AI68" s="31">
        <f ca="1">IF(GERAL[[#This Row],[Nota 2025]]="",0,GERAL[[#This Row],[Nota 2026]]-GERAL[[#This Row],[Nota 2025]])</f>
        <v>7.1966568351202369</v>
      </c>
    </row>
    <row r="69" spans="1:35" ht="17" x14ac:dyDescent="0.35">
      <c r="A69" s="2" t="s">
        <v>169</v>
      </c>
      <c r="B69" s="2" t="s">
        <v>196</v>
      </c>
      <c r="C69" s="2" t="s">
        <v>208</v>
      </c>
      <c r="D69" s="15" t="s">
        <v>5</v>
      </c>
      <c r="E69" s="2" t="s">
        <v>84</v>
      </c>
      <c r="F69" s="2" t="str">
        <f>VLOOKUP(GERAL[[#This Row],[CÓD]],SEALL,6,FALSE)</f>
        <v>E</v>
      </c>
      <c r="G69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6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6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9" s="2" t="str">
        <f>VLOOKUP(GERAL[[#This Row],[CÓD]],SEALL,4,FALSE)</f>
        <v>09, 11, 12, 13, 14</v>
      </c>
      <c r="K69" s="2" t="str">
        <f>IF(ISERR(FIND("01",GERAL[[#This Row],[ODS]])),"NÃO","SIM")</f>
        <v>NÃO</v>
      </c>
      <c r="L69" s="2" t="str">
        <f>IF(ISERR(FIND("02",GERAL[[#This Row],[ODS]])),"NÃO","SIM")</f>
        <v>NÃO</v>
      </c>
      <c r="M69" s="2" t="str">
        <f>IF(ISERR(FIND("03",GERAL[[#This Row],[ODS]])),"NÃO","SIM")</f>
        <v>NÃO</v>
      </c>
      <c r="N69" s="2" t="str">
        <f>IF(ISERR(FIND("04",GERAL[[#This Row],[ODS]])),"NÃO","SIM")</f>
        <v>NÃO</v>
      </c>
      <c r="O69" s="2" t="str">
        <f>IF(ISERR(FIND("05",GERAL[[#This Row],[ODS]])),"NÃO","SIM")</f>
        <v>NÃO</v>
      </c>
      <c r="P69" s="2" t="str">
        <f>IF(ISERR(FIND("06",GERAL[[#This Row],[ODS]])),"NÃO","SIM")</f>
        <v>NÃO</v>
      </c>
      <c r="Q69" s="2" t="str">
        <f>IF(ISERR(FIND("07",GERAL[[#This Row],[ODS]])),"NÃO","SIM")</f>
        <v>NÃO</v>
      </c>
      <c r="R69" s="2" t="str">
        <f>IF(ISERR(FIND("08",GERAL[[#This Row],[ODS]])),"NÃO","SIM")</f>
        <v>NÃO</v>
      </c>
      <c r="S69" s="2" t="str">
        <f>IF(ISERR(FIND("09",GERAL[[#This Row],[ODS]])),"NÃO","SIM")</f>
        <v>SIM</v>
      </c>
      <c r="T69" s="2" t="str">
        <f>IF(ISERR(FIND("10",GERAL[[#This Row],[ODS]])),"NÃO","SIM")</f>
        <v>NÃO</v>
      </c>
      <c r="U69" s="2" t="str">
        <f>IF(ISERR(FIND("11",GERAL[[#This Row],[ODS]])),"NÃO","SIM")</f>
        <v>SIM</v>
      </c>
      <c r="V69" s="2" t="str">
        <f>IF(ISERR(FIND("12",GERAL[[#This Row],[ODS]])),"NÃO","SIM")</f>
        <v>SIM</v>
      </c>
      <c r="W69" s="2" t="str">
        <f>IF(ISERR(FIND("13",GERAL[[#This Row],[ODS]])),"NÃO","SIM")</f>
        <v>SIM</v>
      </c>
      <c r="X69" s="2" t="str">
        <f>IF(ISERR(FIND("14",GERAL[[#This Row],[ODS]])),"NÃO","SIM")</f>
        <v>SIM</v>
      </c>
      <c r="Y69" s="2" t="str">
        <f>IF(ISERR(FIND("15",GERAL[[#This Row],[ODS]])),"NÃO","SIM")</f>
        <v>NÃO</v>
      </c>
      <c r="Z69" s="2" t="str">
        <f>IF(ISERR(FIND("16",GERAL[[#This Row],[ODS]])),"NÃO","SIM")</f>
        <v>NÃO</v>
      </c>
      <c r="AA69" s="2" t="str">
        <f>IF(ISERR(FIND("17",GERAL[[#This Row],[ODS]])),"NÃO","SIM")</f>
        <v>NÃO</v>
      </c>
      <c r="AB69" s="1">
        <v>52.935534624278873</v>
      </c>
      <c r="AC69" s="1">
        <v>37.093266918251899</v>
      </c>
      <c r="AD69" s="1">
        <v>28.699051453882603</v>
      </c>
      <c r="AE69" s="1">
        <v>43.098393579079222</v>
      </c>
      <c r="AF69" s="1">
        <v>35.166504546014522</v>
      </c>
      <c r="AG69" s="1" t="str">
        <f>GERAL[[#This Row],[SIGLA]]&amp;GERAL[[#This Row],[CÓD]]</f>
        <v>PAAS_EM</v>
      </c>
      <c r="AH69" s="1">
        <f ca="1">VLOOKUP(GERAL[[#This Row],[REF_NOTA]],BASE_NOTAS[],7,FALSE)</f>
        <v>19.243341288608192</v>
      </c>
      <c r="AI69" s="31">
        <f ca="1">IF(GERAL[[#This Row],[Nota 2025]]="",0,GERAL[[#This Row],[Nota 2026]]-GERAL[[#This Row],[Nota 2025]])</f>
        <v>-15.92316325740633</v>
      </c>
    </row>
    <row r="70" spans="1:35" ht="17" x14ac:dyDescent="0.35">
      <c r="A70" s="2" t="s">
        <v>170</v>
      </c>
      <c r="B70" s="2" t="s">
        <v>197</v>
      </c>
      <c r="C70" s="2" t="s">
        <v>208</v>
      </c>
      <c r="D70" s="15" t="s">
        <v>5</v>
      </c>
      <c r="E70" s="2" t="s">
        <v>84</v>
      </c>
      <c r="F70" s="2" t="str">
        <f>VLOOKUP(GERAL[[#This Row],[CÓD]],SEALL,6,FALSE)</f>
        <v>E</v>
      </c>
      <c r="G70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7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7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70" s="2" t="str">
        <f>VLOOKUP(GERAL[[#This Row],[CÓD]],SEALL,4,FALSE)</f>
        <v>09, 11, 12, 13, 14</v>
      </c>
      <c r="K70" s="2" t="str">
        <f>IF(ISERR(FIND("01",GERAL[[#This Row],[ODS]])),"NÃO","SIM")</f>
        <v>NÃO</v>
      </c>
      <c r="L70" s="2" t="str">
        <f>IF(ISERR(FIND("02",GERAL[[#This Row],[ODS]])),"NÃO","SIM")</f>
        <v>NÃO</v>
      </c>
      <c r="M70" s="2" t="str">
        <f>IF(ISERR(FIND("03",GERAL[[#This Row],[ODS]])),"NÃO","SIM")</f>
        <v>NÃO</v>
      </c>
      <c r="N70" s="2" t="str">
        <f>IF(ISERR(FIND("04",GERAL[[#This Row],[ODS]])),"NÃO","SIM")</f>
        <v>NÃO</v>
      </c>
      <c r="O70" s="2" t="str">
        <f>IF(ISERR(FIND("05",GERAL[[#This Row],[ODS]])),"NÃO","SIM")</f>
        <v>NÃO</v>
      </c>
      <c r="P70" s="2" t="str">
        <f>IF(ISERR(FIND("06",GERAL[[#This Row],[ODS]])),"NÃO","SIM")</f>
        <v>NÃO</v>
      </c>
      <c r="Q70" s="2" t="str">
        <f>IF(ISERR(FIND("07",GERAL[[#This Row],[ODS]])),"NÃO","SIM")</f>
        <v>NÃO</v>
      </c>
      <c r="R70" s="2" t="str">
        <f>IF(ISERR(FIND("08",GERAL[[#This Row],[ODS]])),"NÃO","SIM")</f>
        <v>NÃO</v>
      </c>
      <c r="S70" s="2" t="str">
        <f>IF(ISERR(FIND("09",GERAL[[#This Row],[ODS]])),"NÃO","SIM")</f>
        <v>SIM</v>
      </c>
      <c r="T70" s="2" t="str">
        <f>IF(ISERR(FIND("10",GERAL[[#This Row],[ODS]])),"NÃO","SIM")</f>
        <v>NÃO</v>
      </c>
      <c r="U70" s="2" t="str">
        <f>IF(ISERR(FIND("11",GERAL[[#This Row],[ODS]])),"NÃO","SIM")</f>
        <v>SIM</v>
      </c>
      <c r="V70" s="2" t="str">
        <f>IF(ISERR(FIND("12",GERAL[[#This Row],[ODS]])),"NÃO","SIM")</f>
        <v>SIM</v>
      </c>
      <c r="W70" s="2" t="str">
        <f>IF(ISERR(FIND("13",GERAL[[#This Row],[ODS]])),"NÃO","SIM")</f>
        <v>SIM</v>
      </c>
      <c r="X70" s="2" t="str">
        <f>IF(ISERR(FIND("14",GERAL[[#This Row],[ODS]])),"NÃO","SIM")</f>
        <v>SIM</v>
      </c>
      <c r="Y70" s="2" t="str">
        <f>IF(ISERR(FIND("15",GERAL[[#This Row],[ODS]])),"NÃO","SIM")</f>
        <v>NÃO</v>
      </c>
      <c r="Z70" s="2" t="str">
        <f>IF(ISERR(FIND("16",GERAL[[#This Row],[ODS]])),"NÃO","SIM")</f>
        <v>NÃO</v>
      </c>
      <c r="AA70" s="2" t="str">
        <f>IF(ISERR(FIND("17",GERAL[[#This Row],[ODS]])),"NÃO","SIM")</f>
        <v>NÃO</v>
      </c>
      <c r="AB70" s="1">
        <v>92.307277364420941</v>
      </c>
      <c r="AC70" s="1">
        <v>65.491510145331503</v>
      </c>
      <c r="AD70" s="1">
        <v>60.111047769564017</v>
      </c>
      <c r="AE70" s="1">
        <v>64.298968339260739</v>
      </c>
      <c r="AF70" s="1">
        <v>52.635067459260689</v>
      </c>
      <c r="AG70" s="1" t="str">
        <f>GERAL[[#This Row],[SIGLA]]&amp;GERAL[[#This Row],[CÓD]]</f>
        <v>PBAS_EM</v>
      </c>
      <c r="AH70" s="1">
        <f ca="1">VLOOKUP(GERAL[[#This Row],[REF_NOTA]],BASE_NOTAS[],7,FALSE)</f>
        <v>64.725129399534296</v>
      </c>
      <c r="AI70" s="31">
        <f ca="1">IF(GERAL[[#This Row],[Nota 2025]]="",0,GERAL[[#This Row],[Nota 2026]]-GERAL[[#This Row],[Nota 2025]])</f>
        <v>12.090061940273607</v>
      </c>
    </row>
    <row r="71" spans="1:35" ht="17" x14ac:dyDescent="0.35">
      <c r="A71" s="2" t="s">
        <v>171</v>
      </c>
      <c r="B71" s="2" t="s">
        <v>198</v>
      </c>
      <c r="C71" s="2" t="s">
        <v>208</v>
      </c>
      <c r="D71" s="15" t="s">
        <v>5</v>
      </c>
      <c r="E71" s="2" t="s">
        <v>84</v>
      </c>
      <c r="F71" s="2" t="str">
        <f>VLOOKUP(GERAL[[#This Row],[CÓD]],SEALL,6,FALSE)</f>
        <v>E</v>
      </c>
      <c r="G71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7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7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71" s="2" t="str">
        <f>VLOOKUP(GERAL[[#This Row],[CÓD]],SEALL,4,FALSE)</f>
        <v>09, 11, 12, 13, 14</v>
      </c>
      <c r="K71" s="2" t="str">
        <f>IF(ISERR(FIND("01",GERAL[[#This Row],[ODS]])),"NÃO","SIM")</f>
        <v>NÃO</v>
      </c>
      <c r="L71" s="2" t="str">
        <f>IF(ISERR(FIND("02",GERAL[[#This Row],[ODS]])),"NÃO","SIM")</f>
        <v>NÃO</v>
      </c>
      <c r="M71" s="2" t="str">
        <f>IF(ISERR(FIND("03",GERAL[[#This Row],[ODS]])),"NÃO","SIM")</f>
        <v>NÃO</v>
      </c>
      <c r="N71" s="2" t="str">
        <f>IF(ISERR(FIND("04",GERAL[[#This Row],[ODS]])),"NÃO","SIM")</f>
        <v>NÃO</v>
      </c>
      <c r="O71" s="2" t="str">
        <f>IF(ISERR(FIND("05",GERAL[[#This Row],[ODS]])),"NÃO","SIM")</f>
        <v>NÃO</v>
      </c>
      <c r="P71" s="2" t="str">
        <f>IF(ISERR(FIND("06",GERAL[[#This Row],[ODS]])),"NÃO","SIM")</f>
        <v>NÃO</v>
      </c>
      <c r="Q71" s="2" t="str">
        <f>IF(ISERR(FIND("07",GERAL[[#This Row],[ODS]])),"NÃO","SIM")</f>
        <v>NÃO</v>
      </c>
      <c r="R71" s="2" t="str">
        <f>IF(ISERR(FIND("08",GERAL[[#This Row],[ODS]])),"NÃO","SIM")</f>
        <v>NÃO</v>
      </c>
      <c r="S71" s="2" t="str">
        <f>IF(ISERR(FIND("09",GERAL[[#This Row],[ODS]])),"NÃO","SIM")</f>
        <v>SIM</v>
      </c>
      <c r="T71" s="2" t="str">
        <f>IF(ISERR(FIND("10",GERAL[[#This Row],[ODS]])),"NÃO","SIM")</f>
        <v>NÃO</v>
      </c>
      <c r="U71" s="2" t="str">
        <f>IF(ISERR(FIND("11",GERAL[[#This Row],[ODS]])),"NÃO","SIM")</f>
        <v>SIM</v>
      </c>
      <c r="V71" s="2" t="str">
        <f>IF(ISERR(FIND("12",GERAL[[#This Row],[ODS]])),"NÃO","SIM")</f>
        <v>SIM</v>
      </c>
      <c r="W71" s="2" t="str">
        <f>IF(ISERR(FIND("13",GERAL[[#This Row],[ODS]])),"NÃO","SIM")</f>
        <v>SIM</v>
      </c>
      <c r="X71" s="2" t="str">
        <f>IF(ISERR(FIND("14",GERAL[[#This Row],[ODS]])),"NÃO","SIM")</f>
        <v>SIM</v>
      </c>
      <c r="Y71" s="2" t="str">
        <f>IF(ISERR(FIND("15",GERAL[[#This Row],[ODS]])),"NÃO","SIM")</f>
        <v>NÃO</v>
      </c>
      <c r="Z71" s="2" t="str">
        <f>IF(ISERR(FIND("16",GERAL[[#This Row],[ODS]])),"NÃO","SIM")</f>
        <v>NÃO</v>
      </c>
      <c r="AA71" s="2" t="str">
        <f>IF(ISERR(FIND("17",GERAL[[#This Row],[ODS]])),"NÃO","SIM")</f>
        <v>NÃO</v>
      </c>
      <c r="AB71" s="1">
        <v>93.477158872332467</v>
      </c>
      <c r="AC71" s="1">
        <v>65.858494631245364</v>
      </c>
      <c r="AD71" s="1">
        <v>61.114899029927827</v>
      </c>
      <c r="AE71" s="1">
        <v>64.239575009779998</v>
      </c>
      <c r="AF71" s="1">
        <v>55.187317918632651</v>
      </c>
      <c r="AG71" s="1" t="str">
        <f>GERAL[[#This Row],[SIGLA]]&amp;GERAL[[#This Row],[CÓD]]</f>
        <v>PEAS_EM</v>
      </c>
      <c r="AH71" s="1">
        <f ca="1">VLOOKUP(GERAL[[#This Row],[REF_NOTA]],BASE_NOTAS[],7,FALSE)</f>
        <v>66.495841380747578</v>
      </c>
      <c r="AI71" s="31">
        <f ca="1">IF(GERAL[[#This Row],[Nota 2025]]="",0,GERAL[[#This Row],[Nota 2026]]-GERAL[[#This Row],[Nota 2025]])</f>
        <v>11.308523462114927</v>
      </c>
    </row>
    <row r="72" spans="1:35" ht="17" x14ac:dyDescent="0.35">
      <c r="A72" s="2" t="s">
        <v>172</v>
      </c>
      <c r="B72" s="2" t="s">
        <v>199</v>
      </c>
      <c r="C72" s="2" t="s">
        <v>208</v>
      </c>
      <c r="D72" s="15" t="s">
        <v>5</v>
      </c>
      <c r="E72" s="2" t="s">
        <v>84</v>
      </c>
      <c r="F72" s="2" t="str">
        <f>VLOOKUP(GERAL[[#This Row],[CÓD]],SEALL,6,FALSE)</f>
        <v>E</v>
      </c>
      <c r="G72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7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7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72" s="2" t="str">
        <f>VLOOKUP(GERAL[[#This Row],[CÓD]],SEALL,4,FALSE)</f>
        <v>09, 11, 12, 13, 14</v>
      </c>
      <c r="K72" s="2" t="str">
        <f>IF(ISERR(FIND("01",GERAL[[#This Row],[ODS]])),"NÃO","SIM")</f>
        <v>NÃO</v>
      </c>
      <c r="L72" s="2" t="str">
        <f>IF(ISERR(FIND("02",GERAL[[#This Row],[ODS]])),"NÃO","SIM")</f>
        <v>NÃO</v>
      </c>
      <c r="M72" s="2" t="str">
        <f>IF(ISERR(FIND("03",GERAL[[#This Row],[ODS]])),"NÃO","SIM")</f>
        <v>NÃO</v>
      </c>
      <c r="N72" s="2" t="str">
        <f>IF(ISERR(FIND("04",GERAL[[#This Row],[ODS]])),"NÃO","SIM")</f>
        <v>NÃO</v>
      </c>
      <c r="O72" s="2" t="str">
        <f>IF(ISERR(FIND("05",GERAL[[#This Row],[ODS]])),"NÃO","SIM")</f>
        <v>NÃO</v>
      </c>
      <c r="P72" s="2" t="str">
        <f>IF(ISERR(FIND("06",GERAL[[#This Row],[ODS]])),"NÃO","SIM")</f>
        <v>NÃO</v>
      </c>
      <c r="Q72" s="2" t="str">
        <f>IF(ISERR(FIND("07",GERAL[[#This Row],[ODS]])),"NÃO","SIM")</f>
        <v>NÃO</v>
      </c>
      <c r="R72" s="2" t="str">
        <f>IF(ISERR(FIND("08",GERAL[[#This Row],[ODS]])),"NÃO","SIM")</f>
        <v>NÃO</v>
      </c>
      <c r="S72" s="2" t="str">
        <f>IF(ISERR(FIND("09",GERAL[[#This Row],[ODS]])),"NÃO","SIM")</f>
        <v>SIM</v>
      </c>
      <c r="T72" s="2" t="str">
        <f>IF(ISERR(FIND("10",GERAL[[#This Row],[ODS]])),"NÃO","SIM")</f>
        <v>NÃO</v>
      </c>
      <c r="U72" s="2" t="str">
        <f>IF(ISERR(FIND("11",GERAL[[#This Row],[ODS]])),"NÃO","SIM")</f>
        <v>SIM</v>
      </c>
      <c r="V72" s="2" t="str">
        <f>IF(ISERR(FIND("12",GERAL[[#This Row],[ODS]])),"NÃO","SIM")</f>
        <v>SIM</v>
      </c>
      <c r="W72" s="2" t="str">
        <f>IF(ISERR(FIND("13",GERAL[[#This Row],[ODS]])),"NÃO","SIM")</f>
        <v>SIM</v>
      </c>
      <c r="X72" s="2" t="str">
        <f>IF(ISERR(FIND("14",GERAL[[#This Row],[ODS]])),"NÃO","SIM")</f>
        <v>SIM</v>
      </c>
      <c r="Y72" s="2" t="str">
        <f>IF(ISERR(FIND("15",GERAL[[#This Row],[ODS]])),"NÃO","SIM")</f>
        <v>NÃO</v>
      </c>
      <c r="Z72" s="2" t="str">
        <f>IF(ISERR(FIND("16",GERAL[[#This Row],[ODS]])),"NÃO","SIM")</f>
        <v>NÃO</v>
      </c>
      <c r="AA72" s="2" t="str">
        <f>IF(ISERR(FIND("17",GERAL[[#This Row],[ODS]])),"NÃO","SIM")</f>
        <v>NÃO</v>
      </c>
      <c r="AB72" s="1">
        <v>92.059038301726034</v>
      </c>
      <c r="AC72" s="1">
        <v>63.157735369229364</v>
      </c>
      <c r="AD72" s="1">
        <v>61.5696132880419</v>
      </c>
      <c r="AE72" s="1">
        <v>61.092490543398462</v>
      </c>
      <c r="AF72" s="1">
        <v>38.119181463636743</v>
      </c>
      <c r="AG72" s="1" t="str">
        <f>GERAL[[#This Row],[SIGLA]]&amp;GERAL[[#This Row],[CÓD]]</f>
        <v>PIAS_EM</v>
      </c>
      <c r="AH72" s="1">
        <f ca="1">VLOOKUP(GERAL[[#This Row],[REF_NOTA]],BASE_NOTAS[],7,FALSE)</f>
        <v>46.093030080745024</v>
      </c>
      <c r="AI72" s="31">
        <f ca="1">IF(GERAL[[#This Row],[Nota 2025]]="",0,GERAL[[#This Row],[Nota 2026]]-GERAL[[#This Row],[Nota 2025]])</f>
        <v>7.9738486171082812</v>
      </c>
    </row>
    <row r="73" spans="1:35" ht="17" x14ac:dyDescent="0.35">
      <c r="A73" s="2" t="s">
        <v>173</v>
      </c>
      <c r="B73" s="2" t="s">
        <v>200</v>
      </c>
      <c r="C73" s="2" t="s">
        <v>208</v>
      </c>
      <c r="D73" s="15" t="s">
        <v>5</v>
      </c>
      <c r="E73" s="2" t="s">
        <v>84</v>
      </c>
      <c r="F73" s="2" t="str">
        <f>VLOOKUP(GERAL[[#This Row],[CÓD]],SEALL,6,FALSE)</f>
        <v>E</v>
      </c>
      <c r="G73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7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7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73" s="2" t="str">
        <f>VLOOKUP(GERAL[[#This Row],[CÓD]],SEALL,4,FALSE)</f>
        <v>09, 11, 12, 13, 14</v>
      </c>
      <c r="K73" s="2" t="str">
        <f>IF(ISERR(FIND("01",GERAL[[#This Row],[ODS]])),"NÃO","SIM")</f>
        <v>NÃO</v>
      </c>
      <c r="L73" s="2" t="str">
        <f>IF(ISERR(FIND("02",GERAL[[#This Row],[ODS]])),"NÃO","SIM")</f>
        <v>NÃO</v>
      </c>
      <c r="M73" s="2" t="str">
        <f>IF(ISERR(FIND("03",GERAL[[#This Row],[ODS]])),"NÃO","SIM")</f>
        <v>NÃO</v>
      </c>
      <c r="N73" s="2" t="str">
        <f>IF(ISERR(FIND("04",GERAL[[#This Row],[ODS]])),"NÃO","SIM")</f>
        <v>NÃO</v>
      </c>
      <c r="O73" s="2" t="str">
        <f>IF(ISERR(FIND("05",GERAL[[#This Row],[ODS]])),"NÃO","SIM")</f>
        <v>NÃO</v>
      </c>
      <c r="P73" s="2" t="str">
        <f>IF(ISERR(FIND("06",GERAL[[#This Row],[ODS]])),"NÃO","SIM")</f>
        <v>NÃO</v>
      </c>
      <c r="Q73" s="2" t="str">
        <f>IF(ISERR(FIND("07",GERAL[[#This Row],[ODS]])),"NÃO","SIM")</f>
        <v>NÃO</v>
      </c>
      <c r="R73" s="2" t="str">
        <f>IF(ISERR(FIND("08",GERAL[[#This Row],[ODS]])),"NÃO","SIM")</f>
        <v>NÃO</v>
      </c>
      <c r="S73" s="2" t="str">
        <f>IF(ISERR(FIND("09",GERAL[[#This Row],[ODS]])),"NÃO","SIM")</f>
        <v>SIM</v>
      </c>
      <c r="T73" s="2" t="str">
        <f>IF(ISERR(FIND("10",GERAL[[#This Row],[ODS]])),"NÃO","SIM")</f>
        <v>NÃO</v>
      </c>
      <c r="U73" s="2" t="str">
        <f>IF(ISERR(FIND("11",GERAL[[#This Row],[ODS]])),"NÃO","SIM")</f>
        <v>SIM</v>
      </c>
      <c r="V73" s="2" t="str">
        <f>IF(ISERR(FIND("12",GERAL[[#This Row],[ODS]])),"NÃO","SIM")</f>
        <v>SIM</v>
      </c>
      <c r="W73" s="2" t="str">
        <f>IF(ISERR(FIND("13",GERAL[[#This Row],[ODS]])),"NÃO","SIM")</f>
        <v>SIM</v>
      </c>
      <c r="X73" s="2" t="str">
        <f>IF(ISERR(FIND("14",GERAL[[#This Row],[ODS]])),"NÃO","SIM")</f>
        <v>SIM</v>
      </c>
      <c r="Y73" s="2" t="str">
        <f>IF(ISERR(FIND("15",GERAL[[#This Row],[ODS]])),"NÃO","SIM")</f>
        <v>NÃO</v>
      </c>
      <c r="Z73" s="2" t="str">
        <f>IF(ISERR(FIND("16",GERAL[[#This Row],[ODS]])),"NÃO","SIM")</f>
        <v>NÃO</v>
      </c>
      <c r="AA73" s="2" t="str">
        <f>IF(ISERR(FIND("17",GERAL[[#This Row],[ODS]])),"NÃO","SIM")</f>
        <v>NÃO</v>
      </c>
      <c r="AB73" s="1">
        <v>93.131276721018963</v>
      </c>
      <c r="AC73" s="1">
        <v>64.560450462683917</v>
      </c>
      <c r="AD73" s="1">
        <v>59.783727613692875</v>
      </c>
      <c r="AE73" s="1">
        <v>63.825519753840844</v>
      </c>
      <c r="AF73" s="1">
        <v>54.707375658409973</v>
      </c>
      <c r="AG73" s="1" t="str">
        <f>GERAL[[#This Row],[SIGLA]]&amp;GERAL[[#This Row],[CÓD]]</f>
        <v>PRAS_EM</v>
      </c>
      <c r="AH73" s="1">
        <f ca="1">VLOOKUP(GERAL[[#This Row],[REF_NOTA]],BASE_NOTAS[],7,FALSE)</f>
        <v>66.11147190869778</v>
      </c>
      <c r="AI73" s="31">
        <f ca="1">IF(GERAL[[#This Row],[Nota 2025]]="",0,GERAL[[#This Row],[Nota 2026]]-GERAL[[#This Row],[Nota 2025]])</f>
        <v>11.404096250287807</v>
      </c>
    </row>
    <row r="74" spans="1:35" ht="17" x14ac:dyDescent="0.35">
      <c r="A74" s="2" t="s">
        <v>174</v>
      </c>
      <c r="B74" s="2" t="s">
        <v>201</v>
      </c>
      <c r="C74" s="2" t="s">
        <v>208</v>
      </c>
      <c r="D74" s="15" t="s">
        <v>5</v>
      </c>
      <c r="E74" s="2" t="s">
        <v>84</v>
      </c>
      <c r="F74" s="2" t="str">
        <f>VLOOKUP(GERAL[[#This Row],[CÓD]],SEALL,6,FALSE)</f>
        <v>E</v>
      </c>
      <c r="G74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7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7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74" s="2" t="str">
        <f>VLOOKUP(GERAL[[#This Row],[CÓD]],SEALL,4,FALSE)</f>
        <v>09, 11, 12, 13, 14</v>
      </c>
      <c r="K74" s="2" t="str">
        <f>IF(ISERR(FIND("01",GERAL[[#This Row],[ODS]])),"NÃO","SIM")</f>
        <v>NÃO</v>
      </c>
      <c r="L74" s="2" t="str">
        <f>IF(ISERR(FIND("02",GERAL[[#This Row],[ODS]])),"NÃO","SIM")</f>
        <v>NÃO</v>
      </c>
      <c r="M74" s="2" t="str">
        <f>IF(ISERR(FIND("03",GERAL[[#This Row],[ODS]])),"NÃO","SIM")</f>
        <v>NÃO</v>
      </c>
      <c r="N74" s="2" t="str">
        <f>IF(ISERR(FIND("04",GERAL[[#This Row],[ODS]])),"NÃO","SIM")</f>
        <v>NÃO</v>
      </c>
      <c r="O74" s="2" t="str">
        <f>IF(ISERR(FIND("05",GERAL[[#This Row],[ODS]])),"NÃO","SIM")</f>
        <v>NÃO</v>
      </c>
      <c r="P74" s="2" t="str">
        <f>IF(ISERR(FIND("06",GERAL[[#This Row],[ODS]])),"NÃO","SIM")</f>
        <v>NÃO</v>
      </c>
      <c r="Q74" s="2" t="str">
        <f>IF(ISERR(FIND("07",GERAL[[#This Row],[ODS]])),"NÃO","SIM")</f>
        <v>NÃO</v>
      </c>
      <c r="R74" s="2" t="str">
        <f>IF(ISERR(FIND("08",GERAL[[#This Row],[ODS]])),"NÃO","SIM")</f>
        <v>NÃO</v>
      </c>
      <c r="S74" s="2" t="str">
        <f>IF(ISERR(FIND("09",GERAL[[#This Row],[ODS]])),"NÃO","SIM")</f>
        <v>SIM</v>
      </c>
      <c r="T74" s="2" t="str">
        <f>IF(ISERR(FIND("10",GERAL[[#This Row],[ODS]])),"NÃO","SIM")</f>
        <v>NÃO</v>
      </c>
      <c r="U74" s="2" t="str">
        <f>IF(ISERR(FIND("11",GERAL[[#This Row],[ODS]])),"NÃO","SIM")</f>
        <v>SIM</v>
      </c>
      <c r="V74" s="2" t="str">
        <f>IF(ISERR(FIND("12",GERAL[[#This Row],[ODS]])),"NÃO","SIM")</f>
        <v>SIM</v>
      </c>
      <c r="W74" s="2" t="str">
        <f>IF(ISERR(FIND("13",GERAL[[#This Row],[ODS]])),"NÃO","SIM")</f>
        <v>SIM</v>
      </c>
      <c r="X74" s="2" t="str">
        <f>IF(ISERR(FIND("14",GERAL[[#This Row],[ODS]])),"NÃO","SIM")</f>
        <v>SIM</v>
      </c>
      <c r="Y74" s="2" t="str">
        <f>IF(ISERR(FIND("15",GERAL[[#This Row],[ODS]])),"NÃO","SIM")</f>
        <v>NÃO</v>
      </c>
      <c r="Z74" s="2" t="str">
        <f>IF(ISERR(FIND("16",GERAL[[#This Row],[ODS]])),"NÃO","SIM")</f>
        <v>NÃO</v>
      </c>
      <c r="AA74" s="2" t="str">
        <f>IF(ISERR(FIND("17",GERAL[[#This Row],[ODS]])),"NÃO","SIM")</f>
        <v>NÃO</v>
      </c>
      <c r="AB74" s="1">
        <v>92.677042462484508</v>
      </c>
      <c r="AC74" s="1">
        <v>65.045669891713473</v>
      </c>
      <c r="AD74" s="1">
        <v>60.565932893626687</v>
      </c>
      <c r="AE74" s="1">
        <v>63.966502256067052</v>
      </c>
      <c r="AF74" s="1">
        <v>55.633411106732375</v>
      </c>
      <c r="AG74" s="1" t="str">
        <f>GERAL[[#This Row],[SIGLA]]&amp;GERAL[[#This Row],[CÓD]]</f>
        <v>RJAS_EM</v>
      </c>
      <c r="AH74" s="1">
        <f ca="1">VLOOKUP(GERAL[[#This Row],[REF_NOTA]],BASE_NOTAS[],7,FALSE)</f>
        <v>66.631700748945562</v>
      </c>
      <c r="AI74" s="31">
        <f ca="1">IF(GERAL[[#This Row],[Nota 2025]]="",0,GERAL[[#This Row],[Nota 2026]]-GERAL[[#This Row],[Nota 2025]])</f>
        <v>10.998289642213187</v>
      </c>
    </row>
    <row r="75" spans="1:35" ht="17" x14ac:dyDescent="0.35">
      <c r="A75" s="2" t="s">
        <v>175</v>
      </c>
      <c r="B75" s="2" t="s">
        <v>202</v>
      </c>
      <c r="C75" s="2" t="s">
        <v>208</v>
      </c>
      <c r="D75" s="15" t="s">
        <v>5</v>
      </c>
      <c r="E75" s="2" t="s">
        <v>84</v>
      </c>
      <c r="F75" s="2" t="str">
        <f>VLOOKUP(GERAL[[#This Row],[CÓD]],SEALL,6,FALSE)</f>
        <v>E</v>
      </c>
      <c r="G75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7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7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75" s="2" t="str">
        <f>VLOOKUP(GERAL[[#This Row],[CÓD]],SEALL,4,FALSE)</f>
        <v>09, 11, 12, 13, 14</v>
      </c>
      <c r="K75" s="2" t="str">
        <f>IF(ISERR(FIND("01",GERAL[[#This Row],[ODS]])),"NÃO","SIM")</f>
        <v>NÃO</v>
      </c>
      <c r="L75" s="2" t="str">
        <f>IF(ISERR(FIND("02",GERAL[[#This Row],[ODS]])),"NÃO","SIM")</f>
        <v>NÃO</v>
      </c>
      <c r="M75" s="2" t="str">
        <f>IF(ISERR(FIND("03",GERAL[[#This Row],[ODS]])),"NÃO","SIM")</f>
        <v>NÃO</v>
      </c>
      <c r="N75" s="2" t="str">
        <f>IF(ISERR(FIND("04",GERAL[[#This Row],[ODS]])),"NÃO","SIM")</f>
        <v>NÃO</v>
      </c>
      <c r="O75" s="2" t="str">
        <f>IF(ISERR(FIND("05",GERAL[[#This Row],[ODS]])),"NÃO","SIM")</f>
        <v>NÃO</v>
      </c>
      <c r="P75" s="2" t="str">
        <f>IF(ISERR(FIND("06",GERAL[[#This Row],[ODS]])),"NÃO","SIM")</f>
        <v>NÃO</v>
      </c>
      <c r="Q75" s="2" t="str">
        <f>IF(ISERR(FIND("07",GERAL[[#This Row],[ODS]])),"NÃO","SIM")</f>
        <v>NÃO</v>
      </c>
      <c r="R75" s="2" t="str">
        <f>IF(ISERR(FIND("08",GERAL[[#This Row],[ODS]])),"NÃO","SIM")</f>
        <v>NÃO</v>
      </c>
      <c r="S75" s="2" t="str">
        <f>IF(ISERR(FIND("09",GERAL[[#This Row],[ODS]])),"NÃO","SIM")</f>
        <v>SIM</v>
      </c>
      <c r="T75" s="2" t="str">
        <f>IF(ISERR(FIND("10",GERAL[[#This Row],[ODS]])),"NÃO","SIM")</f>
        <v>NÃO</v>
      </c>
      <c r="U75" s="2" t="str">
        <f>IF(ISERR(FIND("11",GERAL[[#This Row],[ODS]])),"NÃO","SIM")</f>
        <v>SIM</v>
      </c>
      <c r="V75" s="2" t="str">
        <f>IF(ISERR(FIND("12",GERAL[[#This Row],[ODS]])),"NÃO","SIM")</f>
        <v>SIM</v>
      </c>
      <c r="W75" s="2" t="str">
        <f>IF(ISERR(FIND("13",GERAL[[#This Row],[ODS]])),"NÃO","SIM")</f>
        <v>SIM</v>
      </c>
      <c r="X75" s="2" t="str">
        <f>IF(ISERR(FIND("14",GERAL[[#This Row],[ODS]])),"NÃO","SIM")</f>
        <v>SIM</v>
      </c>
      <c r="Y75" s="2" t="str">
        <f>IF(ISERR(FIND("15",GERAL[[#This Row],[ODS]])),"NÃO","SIM")</f>
        <v>NÃO</v>
      </c>
      <c r="Z75" s="2" t="str">
        <f>IF(ISERR(FIND("16",GERAL[[#This Row],[ODS]])),"NÃO","SIM")</f>
        <v>NÃO</v>
      </c>
      <c r="AA75" s="2" t="str">
        <f>IF(ISERR(FIND("17",GERAL[[#This Row],[ODS]])),"NÃO","SIM")</f>
        <v>NÃO</v>
      </c>
      <c r="AB75" s="1">
        <v>92.885644087318795</v>
      </c>
      <c r="AC75" s="1">
        <v>65.929936386136177</v>
      </c>
      <c r="AD75" s="1">
        <v>61.269959060360293</v>
      </c>
      <c r="AE75" s="1">
        <v>64.838231526179968</v>
      </c>
      <c r="AF75" s="1">
        <v>54.255255916203573</v>
      </c>
      <c r="AG75" s="1" t="str">
        <f>GERAL[[#This Row],[SIGLA]]&amp;GERAL[[#This Row],[CÓD]]</f>
        <v>RNAS_EM</v>
      </c>
      <c r="AH75" s="1">
        <f ca="1">VLOOKUP(GERAL[[#This Row],[REF_NOTA]],BASE_NOTAS[],7,FALSE)</f>
        <v>65.944585347853049</v>
      </c>
      <c r="AI75" s="31">
        <f ca="1">IF(GERAL[[#This Row],[Nota 2025]]="",0,GERAL[[#This Row],[Nota 2026]]-GERAL[[#This Row],[Nota 2025]])</f>
        <v>11.689329431649476</v>
      </c>
    </row>
    <row r="76" spans="1:35" ht="17" x14ac:dyDescent="0.35">
      <c r="A76" s="2" t="s">
        <v>176</v>
      </c>
      <c r="B76" s="2" t="s">
        <v>203</v>
      </c>
      <c r="C76" s="2" t="s">
        <v>208</v>
      </c>
      <c r="D76" s="15" t="s">
        <v>5</v>
      </c>
      <c r="E76" s="2" t="s">
        <v>84</v>
      </c>
      <c r="F76" s="2" t="str">
        <f>VLOOKUP(GERAL[[#This Row],[CÓD]],SEALL,6,FALSE)</f>
        <v>E</v>
      </c>
      <c r="G76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7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7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76" s="2" t="str">
        <f>VLOOKUP(GERAL[[#This Row],[CÓD]],SEALL,4,FALSE)</f>
        <v>09, 11, 12, 13, 14</v>
      </c>
      <c r="K76" s="2" t="str">
        <f>IF(ISERR(FIND("01",GERAL[[#This Row],[ODS]])),"NÃO","SIM")</f>
        <v>NÃO</v>
      </c>
      <c r="L76" s="2" t="str">
        <f>IF(ISERR(FIND("02",GERAL[[#This Row],[ODS]])),"NÃO","SIM")</f>
        <v>NÃO</v>
      </c>
      <c r="M76" s="2" t="str">
        <f>IF(ISERR(FIND("03",GERAL[[#This Row],[ODS]])),"NÃO","SIM")</f>
        <v>NÃO</v>
      </c>
      <c r="N76" s="2" t="str">
        <f>IF(ISERR(FIND("04",GERAL[[#This Row],[ODS]])),"NÃO","SIM")</f>
        <v>NÃO</v>
      </c>
      <c r="O76" s="2" t="str">
        <f>IF(ISERR(FIND("05",GERAL[[#This Row],[ODS]])),"NÃO","SIM")</f>
        <v>NÃO</v>
      </c>
      <c r="P76" s="2" t="str">
        <f>IF(ISERR(FIND("06",GERAL[[#This Row],[ODS]])),"NÃO","SIM")</f>
        <v>NÃO</v>
      </c>
      <c r="Q76" s="2" t="str">
        <f>IF(ISERR(FIND("07",GERAL[[#This Row],[ODS]])),"NÃO","SIM")</f>
        <v>NÃO</v>
      </c>
      <c r="R76" s="2" t="str">
        <f>IF(ISERR(FIND("08",GERAL[[#This Row],[ODS]])),"NÃO","SIM")</f>
        <v>NÃO</v>
      </c>
      <c r="S76" s="2" t="str">
        <f>IF(ISERR(FIND("09",GERAL[[#This Row],[ODS]])),"NÃO","SIM")</f>
        <v>SIM</v>
      </c>
      <c r="T76" s="2" t="str">
        <f>IF(ISERR(FIND("10",GERAL[[#This Row],[ODS]])),"NÃO","SIM")</f>
        <v>NÃO</v>
      </c>
      <c r="U76" s="2" t="str">
        <f>IF(ISERR(FIND("11",GERAL[[#This Row],[ODS]])),"NÃO","SIM")</f>
        <v>SIM</v>
      </c>
      <c r="V76" s="2" t="str">
        <f>IF(ISERR(FIND("12",GERAL[[#This Row],[ODS]])),"NÃO","SIM")</f>
        <v>SIM</v>
      </c>
      <c r="W76" s="2" t="str">
        <f>IF(ISERR(FIND("13",GERAL[[#This Row],[ODS]])),"NÃO","SIM")</f>
        <v>SIM</v>
      </c>
      <c r="X76" s="2" t="str">
        <f>IF(ISERR(FIND("14",GERAL[[#This Row],[ODS]])),"NÃO","SIM")</f>
        <v>SIM</v>
      </c>
      <c r="Y76" s="2" t="str">
        <f>IF(ISERR(FIND("15",GERAL[[#This Row],[ODS]])),"NÃO","SIM")</f>
        <v>NÃO</v>
      </c>
      <c r="Z76" s="2" t="str">
        <f>IF(ISERR(FIND("16",GERAL[[#This Row],[ODS]])),"NÃO","SIM")</f>
        <v>NÃO</v>
      </c>
      <c r="AA76" s="2" t="str">
        <f>IF(ISERR(FIND("17",GERAL[[#This Row],[ODS]])),"NÃO","SIM")</f>
        <v>NÃO</v>
      </c>
      <c r="AB76" s="1">
        <v>40.803170501028696</v>
      </c>
      <c r="AC76" s="1">
        <v>22.393433325654726</v>
      </c>
      <c r="AD76" s="1">
        <v>4.2479587020316245</v>
      </c>
      <c r="AE76" s="1">
        <v>0</v>
      </c>
      <c r="AF76" s="1">
        <v>17.346735698198827</v>
      </c>
      <c r="AG76" s="1" t="str">
        <f>GERAL[[#This Row],[SIGLA]]&amp;GERAL[[#This Row],[CÓD]]</f>
        <v>ROAS_EM</v>
      </c>
      <c r="AH76" s="1">
        <f ca="1">VLOOKUP(GERAL[[#This Row],[REF_NOTA]],BASE_NOTAS[],7,FALSE)</f>
        <v>0</v>
      </c>
      <c r="AI76" s="31">
        <f ca="1">IF(GERAL[[#This Row],[Nota 2025]]="",0,GERAL[[#This Row],[Nota 2026]]-GERAL[[#This Row],[Nota 2025]])</f>
        <v>-17.346735698198827</v>
      </c>
    </row>
    <row r="77" spans="1:35" ht="17" x14ac:dyDescent="0.35">
      <c r="A77" s="2" t="s">
        <v>177</v>
      </c>
      <c r="B77" s="2" t="s">
        <v>204</v>
      </c>
      <c r="C77" s="2" t="s">
        <v>208</v>
      </c>
      <c r="D77" s="15" t="s">
        <v>5</v>
      </c>
      <c r="E77" s="2" t="s">
        <v>84</v>
      </c>
      <c r="F77" s="2" t="str">
        <f>VLOOKUP(GERAL[[#This Row],[CÓD]],SEALL,6,FALSE)</f>
        <v>E</v>
      </c>
      <c r="G77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7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7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77" s="2" t="str">
        <f>VLOOKUP(GERAL[[#This Row],[CÓD]],SEALL,4,FALSE)</f>
        <v>09, 11, 12, 13, 14</v>
      </c>
      <c r="K77" s="2" t="str">
        <f>IF(ISERR(FIND("01",GERAL[[#This Row],[ODS]])),"NÃO","SIM")</f>
        <v>NÃO</v>
      </c>
      <c r="L77" s="2" t="str">
        <f>IF(ISERR(FIND("02",GERAL[[#This Row],[ODS]])),"NÃO","SIM")</f>
        <v>NÃO</v>
      </c>
      <c r="M77" s="2" t="str">
        <f>IF(ISERR(FIND("03",GERAL[[#This Row],[ODS]])),"NÃO","SIM")</f>
        <v>NÃO</v>
      </c>
      <c r="N77" s="2" t="str">
        <f>IF(ISERR(FIND("04",GERAL[[#This Row],[ODS]])),"NÃO","SIM")</f>
        <v>NÃO</v>
      </c>
      <c r="O77" s="2" t="str">
        <f>IF(ISERR(FIND("05",GERAL[[#This Row],[ODS]])),"NÃO","SIM")</f>
        <v>NÃO</v>
      </c>
      <c r="P77" s="2" t="str">
        <f>IF(ISERR(FIND("06",GERAL[[#This Row],[ODS]])),"NÃO","SIM")</f>
        <v>NÃO</v>
      </c>
      <c r="Q77" s="2" t="str">
        <f>IF(ISERR(FIND("07",GERAL[[#This Row],[ODS]])),"NÃO","SIM")</f>
        <v>NÃO</v>
      </c>
      <c r="R77" s="2" t="str">
        <f>IF(ISERR(FIND("08",GERAL[[#This Row],[ODS]])),"NÃO","SIM")</f>
        <v>NÃO</v>
      </c>
      <c r="S77" s="2" t="str">
        <f>IF(ISERR(FIND("09",GERAL[[#This Row],[ODS]])),"NÃO","SIM")</f>
        <v>SIM</v>
      </c>
      <c r="T77" s="2" t="str">
        <f>IF(ISERR(FIND("10",GERAL[[#This Row],[ODS]])),"NÃO","SIM")</f>
        <v>NÃO</v>
      </c>
      <c r="U77" s="2" t="str">
        <f>IF(ISERR(FIND("11",GERAL[[#This Row],[ODS]])),"NÃO","SIM")</f>
        <v>SIM</v>
      </c>
      <c r="V77" s="2" t="str">
        <f>IF(ISERR(FIND("12",GERAL[[#This Row],[ODS]])),"NÃO","SIM")</f>
        <v>SIM</v>
      </c>
      <c r="W77" s="2" t="str">
        <f>IF(ISERR(FIND("13",GERAL[[#This Row],[ODS]])),"NÃO","SIM")</f>
        <v>SIM</v>
      </c>
      <c r="X77" s="2" t="str">
        <f>IF(ISERR(FIND("14",GERAL[[#This Row],[ODS]])),"NÃO","SIM")</f>
        <v>SIM</v>
      </c>
      <c r="Y77" s="2" t="str">
        <f>IF(ISERR(FIND("15",GERAL[[#This Row],[ODS]])),"NÃO","SIM")</f>
        <v>NÃO</v>
      </c>
      <c r="Z77" s="2" t="str">
        <f>IF(ISERR(FIND("16",GERAL[[#This Row],[ODS]])),"NÃO","SIM")</f>
        <v>NÃO</v>
      </c>
      <c r="AA77" s="2" t="str">
        <f>IF(ISERR(FIND("17",GERAL[[#This Row],[ODS]])),"NÃO","SIM")</f>
        <v>NÃO</v>
      </c>
      <c r="AB77" s="1">
        <v>0</v>
      </c>
      <c r="AC77" s="1">
        <v>81.216032380245878</v>
      </c>
      <c r="AD77" s="1">
        <v>0</v>
      </c>
      <c r="AE77" s="1">
        <v>91.965518118279519</v>
      </c>
      <c r="AF77" s="1">
        <v>71.91711429350147</v>
      </c>
      <c r="AG77" s="1" t="str">
        <f>GERAL[[#This Row],[SIGLA]]&amp;GERAL[[#This Row],[CÓD]]</f>
        <v>RRAS_EM</v>
      </c>
      <c r="AH77" s="1">
        <f ca="1">VLOOKUP(GERAL[[#This Row],[REF_NOTA]],BASE_NOTAS[],7,FALSE)</f>
        <v>74.7621627692712</v>
      </c>
      <c r="AI77" s="31">
        <f ca="1">IF(GERAL[[#This Row],[Nota 2025]]="",0,GERAL[[#This Row],[Nota 2026]]-GERAL[[#This Row],[Nota 2025]])</f>
        <v>2.8450484757697296</v>
      </c>
    </row>
    <row r="78" spans="1:35" ht="17" x14ac:dyDescent="0.35">
      <c r="A78" s="2" t="s">
        <v>178</v>
      </c>
      <c r="B78" s="2" t="s">
        <v>205</v>
      </c>
      <c r="C78" s="2" t="s">
        <v>208</v>
      </c>
      <c r="D78" s="15" t="s">
        <v>5</v>
      </c>
      <c r="E78" s="2" t="s">
        <v>84</v>
      </c>
      <c r="F78" s="2" t="str">
        <f>VLOOKUP(GERAL[[#This Row],[CÓD]],SEALL,6,FALSE)</f>
        <v>E</v>
      </c>
      <c r="G78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7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7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78" s="2" t="str">
        <f>VLOOKUP(GERAL[[#This Row],[CÓD]],SEALL,4,FALSE)</f>
        <v>09, 11, 12, 13, 14</v>
      </c>
      <c r="K78" s="2" t="str">
        <f>IF(ISERR(FIND("01",GERAL[[#This Row],[ODS]])),"NÃO","SIM")</f>
        <v>NÃO</v>
      </c>
      <c r="L78" s="2" t="str">
        <f>IF(ISERR(FIND("02",GERAL[[#This Row],[ODS]])),"NÃO","SIM")</f>
        <v>NÃO</v>
      </c>
      <c r="M78" s="2" t="str">
        <f>IF(ISERR(FIND("03",GERAL[[#This Row],[ODS]])),"NÃO","SIM")</f>
        <v>NÃO</v>
      </c>
      <c r="N78" s="2" t="str">
        <f>IF(ISERR(FIND("04",GERAL[[#This Row],[ODS]])),"NÃO","SIM")</f>
        <v>NÃO</v>
      </c>
      <c r="O78" s="2" t="str">
        <f>IF(ISERR(FIND("05",GERAL[[#This Row],[ODS]])),"NÃO","SIM")</f>
        <v>NÃO</v>
      </c>
      <c r="P78" s="2" t="str">
        <f>IF(ISERR(FIND("06",GERAL[[#This Row],[ODS]])),"NÃO","SIM")</f>
        <v>NÃO</v>
      </c>
      <c r="Q78" s="2" t="str">
        <f>IF(ISERR(FIND("07",GERAL[[#This Row],[ODS]])),"NÃO","SIM")</f>
        <v>NÃO</v>
      </c>
      <c r="R78" s="2" t="str">
        <f>IF(ISERR(FIND("08",GERAL[[#This Row],[ODS]])),"NÃO","SIM")</f>
        <v>NÃO</v>
      </c>
      <c r="S78" s="2" t="str">
        <f>IF(ISERR(FIND("09",GERAL[[#This Row],[ODS]])),"NÃO","SIM")</f>
        <v>SIM</v>
      </c>
      <c r="T78" s="2" t="str">
        <f>IF(ISERR(FIND("10",GERAL[[#This Row],[ODS]])),"NÃO","SIM")</f>
        <v>NÃO</v>
      </c>
      <c r="U78" s="2" t="str">
        <f>IF(ISERR(FIND("11",GERAL[[#This Row],[ODS]])),"NÃO","SIM")</f>
        <v>SIM</v>
      </c>
      <c r="V78" s="2" t="str">
        <f>IF(ISERR(FIND("12",GERAL[[#This Row],[ODS]])),"NÃO","SIM")</f>
        <v>SIM</v>
      </c>
      <c r="W78" s="2" t="str">
        <f>IF(ISERR(FIND("13",GERAL[[#This Row],[ODS]])),"NÃO","SIM")</f>
        <v>SIM</v>
      </c>
      <c r="X78" s="2" t="str">
        <f>IF(ISERR(FIND("14",GERAL[[#This Row],[ODS]])),"NÃO","SIM")</f>
        <v>SIM</v>
      </c>
      <c r="Y78" s="2" t="str">
        <f>IF(ISERR(FIND("15",GERAL[[#This Row],[ODS]])),"NÃO","SIM")</f>
        <v>NÃO</v>
      </c>
      <c r="Z78" s="2" t="str">
        <f>IF(ISERR(FIND("16",GERAL[[#This Row],[ODS]])),"NÃO","SIM")</f>
        <v>NÃO</v>
      </c>
      <c r="AA78" s="2" t="str">
        <f>IF(ISERR(FIND("17",GERAL[[#This Row],[ODS]])),"NÃO","SIM")</f>
        <v>NÃO</v>
      </c>
      <c r="AB78" s="1">
        <v>92.855561624593932</v>
      </c>
      <c r="AC78" s="1">
        <v>65.517434848427271</v>
      </c>
      <c r="AD78" s="1">
        <v>60.215894668149048</v>
      </c>
      <c r="AE78" s="1">
        <v>62.848857232843628</v>
      </c>
      <c r="AF78" s="1">
        <v>55.581315830469016</v>
      </c>
      <c r="AG78" s="1" t="str">
        <f>GERAL[[#This Row],[SIGLA]]&amp;GERAL[[#This Row],[CÓD]]</f>
        <v>RSAS_EM</v>
      </c>
      <c r="AH78" s="1">
        <f ca="1">VLOOKUP(GERAL[[#This Row],[REF_NOTA]],BASE_NOTAS[],7,FALSE)</f>
        <v>66.083261410644724</v>
      </c>
      <c r="AI78" s="31">
        <f ca="1">IF(GERAL[[#This Row],[Nota 2025]]="",0,GERAL[[#This Row],[Nota 2026]]-GERAL[[#This Row],[Nota 2025]])</f>
        <v>10.501945580175708</v>
      </c>
    </row>
    <row r="79" spans="1:35" ht="17" x14ac:dyDescent="0.35">
      <c r="A79" s="2" t="s">
        <v>179</v>
      </c>
      <c r="B79" s="2" t="s">
        <v>194</v>
      </c>
      <c r="C79" s="2" t="s">
        <v>208</v>
      </c>
      <c r="D79" s="15" t="s">
        <v>5</v>
      </c>
      <c r="E79" s="2" t="s">
        <v>84</v>
      </c>
      <c r="F79" s="2" t="str">
        <f>VLOOKUP(GERAL[[#This Row],[CÓD]],SEALL,6,FALSE)</f>
        <v>E</v>
      </c>
      <c r="G79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7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7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79" s="2" t="str">
        <f>VLOOKUP(GERAL[[#This Row],[CÓD]],SEALL,4,FALSE)</f>
        <v>09, 11, 12, 13, 14</v>
      </c>
      <c r="K79" s="2" t="str">
        <f>IF(ISERR(FIND("01",GERAL[[#This Row],[ODS]])),"NÃO","SIM")</f>
        <v>NÃO</v>
      </c>
      <c r="L79" s="2" t="str">
        <f>IF(ISERR(FIND("02",GERAL[[#This Row],[ODS]])),"NÃO","SIM")</f>
        <v>NÃO</v>
      </c>
      <c r="M79" s="2" t="str">
        <f>IF(ISERR(FIND("03",GERAL[[#This Row],[ODS]])),"NÃO","SIM")</f>
        <v>NÃO</v>
      </c>
      <c r="N79" s="2" t="str">
        <f>IF(ISERR(FIND("04",GERAL[[#This Row],[ODS]])),"NÃO","SIM")</f>
        <v>NÃO</v>
      </c>
      <c r="O79" s="2" t="str">
        <f>IF(ISERR(FIND("05",GERAL[[#This Row],[ODS]])),"NÃO","SIM")</f>
        <v>NÃO</v>
      </c>
      <c r="P79" s="2" t="str">
        <f>IF(ISERR(FIND("06",GERAL[[#This Row],[ODS]])),"NÃO","SIM")</f>
        <v>NÃO</v>
      </c>
      <c r="Q79" s="2" t="str">
        <f>IF(ISERR(FIND("07",GERAL[[#This Row],[ODS]])),"NÃO","SIM")</f>
        <v>NÃO</v>
      </c>
      <c r="R79" s="2" t="str">
        <f>IF(ISERR(FIND("08",GERAL[[#This Row],[ODS]])),"NÃO","SIM")</f>
        <v>NÃO</v>
      </c>
      <c r="S79" s="2" t="str">
        <f>IF(ISERR(FIND("09",GERAL[[#This Row],[ODS]])),"NÃO","SIM")</f>
        <v>SIM</v>
      </c>
      <c r="T79" s="2" t="str">
        <f>IF(ISERR(FIND("10",GERAL[[#This Row],[ODS]])),"NÃO","SIM")</f>
        <v>NÃO</v>
      </c>
      <c r="U79" s="2" t="str">
        <f>IF(ISERR(FIND("11",GERAL[[#This Row],[ODS]])),"NÃO","SIM")</f>
        <v>SIM</v>
      </c>
      <c r="V79" s="2" t="str">
        <f>IF(ISERR(FIND("12",GERAL[[#This Row],[ODS]])),"NÃO","SIM")</f>
        <v>SIM</v>
      </c>
      <c r="W79" s="2" t="str">
        <f>IF(ISERR(FIND("13",GERAL[[#This Row],[ODS]])),"NÃO","SIM")</f>
        <v>SIM</v>
      </c>
      <c r="X79" s="2" t="str">
        <f>IF(ISERR(FIND("14",GERAL[[#This Row],[ODS]])),"NÃO","SIM")</f>
        <v>SIM</v>
      </c>
      <c r="Y79" s="2" t="str">
        <f>IF(ISERR(FIND("15",GERAL[[#This Row],[ODS]])),"NÃO","SIM")</f>
        <v>NÃO</v>
      </c>
      <c r="Z79" s="2" t="str">
        <f>IF(ISERR(FIND("16",GERAL[[#This Row],[ODS]])),"NÃO","SIM")</f>
        <v>NÃO</v>
      </c>
      <c r="AA79" s="2" t="str">
        <f>IF(ISERR(FIND("17",GERAL[[#This Row],[ODS]])),"NÃO","SIM")</f>
        <v>NÃO</v>
      </c>
      <c r="AB79" s="1">
        <v>94.965085582134776</v>
      </c>
      <c r="AC79" s="1">
        <v>64.507138799139199</v>
      </c>
      <c r="AD79" s="1">
        <v>59.662435673991929</v>
      </c>
      <c r="AE79" s="1">
        <v>63.739129531985292</v>
      </c>
      <c r="AF79" s="1">
        <v>55.080897079790311</v>
      </c>
      <c r="AG79" s="1" t="str">
        <f>GERAL[[#This Row],[SIGLA]]&amp;GERAL[[#This Row],[CÓD]]</f>
        <v>SCAS_EM</v>
      </c>
      <c r="AH79" s="1">
        <f ca="1">VLOOKUP(GERAL[[#This Row],[REF_NOTA]],BASE_NOTAS[],7,FALSE)</f>
        <v>66.315521048950657</v>
      </c>
      <c r="AI79" s="31">
        <f ca="1">IF(GERAL[[#This Row],[Nota 2025]]="",0,GERAL[[#This Row],[Nota 2026]]-GERAL[[#This Row],[Nota 2025]])</f>
        <v>11.234623969160346</v>
      </c>
    </row>
    <row r="80" spans="1:35" ht="17" x14ac:dyDescent="0.35">
      <c r="A80" s="2" t="s">
        <v>180</v>
      </c>
      <c r="B80" s="2" t="s">
        <v>206</v>
      </c>
      <c r="C80" s="2" t="s">
        <v>208</v>
      </c>
      <c r="D80" s="15" t="s">
        <v>5</v>
      </c>
      <c r="E80" s="2" t="s">
        <v>84</v>
      </c>
      <c r="F80" s="2" t="str">
        <f>VLOOKUP(GERAL[[#This Row],[CÓD]],SEALL,6,FALSE)</f>
        <v>E</v>
      </c>
      <c r="G80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8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80" s="2" t="str">
        <f>VLOOKUP(GERAL[[#This Row],[CÓD]],SEALL,4,FALSE)</f>
        <v>09, 11, 12, 13, 14</v>
      </c>
      <c r="K80" s="2" t="str">
        <f>IF(ISERR(FIND("01",GERAL[[#This Row],[ODS]])),"NÃO","SIM")</f>
        <v>NÃO</v>
      </c>
      <c r="L80" s="2" t="str">
        <f>IF(ISERR(FIND("02",GERAL[[#This Row],[ODS]])),"NÃO","SIM")</f>
        <v>NÃO</v>
      </c>
      <c r="M80" s="2" t="str">
        <f>IF(ISERR(FIND("03",GERAL[[#This Row],[ODS]])),"NÃO","SIM")</f>
        <v>NÃO</v>
      </c>
      <c r="N80" s="2" t="str">
        <f>IF(ISERR(FIND("04",GERAL[[#This Row],[ODS]])),"NÃO","SIM")</f>
        <v>NÃO</v>
      </c>
      <c r="O80" s="2" t="str">
        <f>IF(ISERR(FIND("05",GERAL[[#This Row],[ODS]])),"NÃO","SIM")</f>
        <v>NÃO</v>
      </c>
      <c r="P80" s="2" t="str">
        <f>IF(ISERR(FIND("06",GERAL[[#This Row],[ODS]])),"NÃO","SIM")</f>
        <v>NÃO</v>
      </c>
      <c r="Q80" s="2" t="str">
        <f>IF(ISERR(FIND("07",GERAL[[#This Row],[ODS]])),"NÃO","SIM")</f>
        <v>NÃO</v>
      </c>
      <c r="R80" s="2" t="str">
        <f>IF(ISERR(FIND("08",GERAL[[#This Row],[ODS]])),"NÃO","SIM")</f>
        <v>NÃO</v>
      </c>
      <c r="S80" s="2" t="str">
        <f>IF(ISERR(FIND("09",GERAL[[#This Row],[ODS]])),"NÃO","SIM")</f>
        <v>SIM</v>
      </c>
      <c r="T80" s="2" t="str">
        <f>IF(ISERR(FIND("10",GERAL[[#This Row],[ODS]])),"NÃO","SIM")</f>
        <v>NÃO</v>
      </c>
      <c r="U80" s="2" t="str">
        <f>IF(ISERR(FIND("11",GERAL[[#This Row],[ODS]])),"NÃO","SIM")</f>
        <v>SIM</v>
      </c>
      <c r="V80" s="2" t="str">
        <f>IF(ISERR(FIND("12",GERAL[[#This Row],[ODS]])),"NÃO","SIM")</f>
        <v>SIM</v>
      </c>
      <c r="W80" s="2" t="str">
        <f>IF(ISERR(FIND("13",GERAL[[#This Row],[ODS]])),"NÃO","SIM")</f>
        <v>SIM</v>
      </c>
      <c r="X80" s="2" t="str">
        <f>IF(ISERR(FIND("14",GERAL[[#This Row],[ODS]])),"NÃO","SIM")</f>
        <v>SIM</v>
      </c>
      <c r="Y80" s="2" t="str">
        <f>IF(ISERR(FIND("15",GERAL[[#This Row],[ODS]])),"NÃO","SIM")</f>
        <v>NÃO</v>
      </c>
      <c r="Z80" s="2" t="str">
        <f>IF(ISERR(FIND("16",GERAL[[#This Row],[ODS]])),"NÃO","SIM")</f>
        <v>NÃO</v>
      </c>
      <c r="AA80" s="2" t="str">
        <f>IF(ISERR(FIND("17",GERAL[[#This Row],[ODS]])),"NÃO","SIM")</f>
        <v>NÃO</v>
      </c>
      <c r="AB80" s="1">
        <v>91.591236319963585</v>
      </c>
      <c r="AC80" s="1">
        <v>63.906380418647004</v>
      </c>
      <c r="AD80" s="1">
        <v>58.033045569251001</v>
      </c>
      <c r="AE80" s="1">
        <v>61.445424015571454</v>
      </c>
      <c r="AF80" s="1">
        <v>52.751640267460132</v>
      </c>
      <c r="AG80" s="1" t="str">
        <f>GERAL[[#This Row],[SIGLA]]&amp;GERAL[[#This Row],[CÓD]]</f>
        <v>SEAS_EM</v>
      </c>
      <c r="AH80" s="1">
        <f ca="1">VLOOKUP(GERAL[[#This Row],[REF_NOTA]],BASE_NOTAS[],7,FALSE)</f>
        <v>64.789710655446129</v>
      </c>
      <c r="AI80" s="31">
        <f ca="1">IF(GERAL[[#This Row],[Nota 2025]]="",0,GERAL[[#This Row],[Nota 2026]]-GERAL[[#This Row],[Nota 2025]])</f>
        <v>12.038070387985996</v>
      </c>
    </row>
    <row r="81" spans="1:35" ht="17" x14ac:dyDescent="0.35">
      <c r="A81" s="2" t="s">
        <v>181</v>
      </c>
      <c r="B81" s="2" t="s">
        <v>186</v>
      </c>
      <c r="C81" s="2" t="s">
        <v>208</v>
      </c>
      <c r="D81" s="15" t="s">
        <v>5</v>
      </c>
      <c r="E81" s="2" t="s">
        <v>84</v>
      </c>
      <c r="F81" s="2" t="str">
        <f>VLOOKUP(GERAL[[#This Row],[CÓD]],SEALL,6,FALSE)</f>
        <v>E</v>
      </c>
      <c r="G81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8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81" s="2" t="str">
        <f>VLOOKUP(GERAL[[#This Row],[CÓD]],SEALL,4,FALSE)</f>
        <v>09, 11, 12, 13, 14</v>
      </c>
      <c r="K81" s="2" t="str">
        <f>IF(ISERR(FIND("01",GERAL[[#This Row],[ODS]])),"NÃO","SIM")</f>
        <v>NÃO</v>
      </c>
      <c r="L81" s="2" t="str">
        <f>IF(ISERR(FIND("02",GERAL[[#This Row],[ODS]])),"NÃO","SIM")</f>
        <v>NÃO</v>
      </c>
      <c r="M81" s="2" t="str">
        <f>IF(ISERR(FIND("03",GERAL[[#This Row],[ODS]])),"NÃO","SIM")</f>
        <v>NÃO</v>
      </c>
      <c r="N81" s="2" t="str">
        <f>IF(ISERR(FIND("04",GERAL[[#This Row],[ODS]])),"NÃO","SIM")</f>
        <v>NÃO</v>
      </c>
      <c r="O81" s="2" t="str">
        <f>IF(ISERR(FIND("05",GERAL[[#This Row],[ODS]])),"NÃO","SIM")</f>
        <v>NÃO</v>
      </c>
      <c r="P81" s="2" t="str">
        <f>IF(ISERR(FIND("06",GERAL[[#This Row],[ODS]])),"NÃO","SIM")</f>
        <v>NÃO</v>
      </c>
      <c r="Q81" s="2" t="str">
        <f>IF(ISERR(FIND("07",GERAL[[#This Row],[ODS]])),"NÃO","SIM")</f>
        <v>NÃO</v>
      </c>
      <c r="R81" s="2" t="str">
        <f>IF(ISERR(FIND("08",GERAL[[#This Row],[ODS]])),"NÃO","SIM")</f>
        <v>NÃO</v>
      </c>
      <c r="S81" s="2" t="str">
        <f>IF(ISERR(FIND("09",GERAL[[#This Row],[ODS]])),"NÃO","SIM")</f>
        <v>SIM</v>
      </c>
      <c r="T81" s="2" t="str">
        <f>IF(ISERR(FIND("10",GERAL[[#This Row],[ODS]])),"NÃO","SIM")</f>
        <v>NÃO</v>
      </c>
      <c r="U81" s="2" t="str">
        <f>IF(ISERR(FIND("11",GERAL[[#This Row],[ODS]])),"NÃO","SIM")</f>
        <v>SIM</v>
      </c>
      <c r="V81" s="2" t="str">
        <f>IF(ISERR(FIND("12",GERAL[[#This Row],[ODS]])),"NÃO","SIM")</f>
        <v>SIM</v>
      </c>
      <c r="W81" s="2" t="str">
        <f>IF(ISERR(FIND("13",GERAL[[#This Row],[ODS]])),"NÃO","SIM")</f>
        <v>SIM</v>
      </c>
      <c r="X81" s="2" t="str">
        <f>IF(ISERR(FIND("14",GERAL[[#This Row],[ODS]])),"NÃO","SIM")</f>
        <v>SIM</v>
      </c>
      <c r="Y81" s="2" t="str">
        <f>IF(ISERR(FIND("15",GERAL[[#This Row],[ODS]])),"NÃO","SIM")</f>
        <v>NÃO</v>
      </c>
      <c r="Z81" s="2" t="str">
        <f>IF(ISERR(FIND("16",GERAL[[#This Row],[ODS]])),"NÃO","SIM")</f>
        <v>NÃO</v>
      </c>
      <c r="AA81" s="2" t="str">
        <f>IF(ISERR(FIND("17",GERAL[[#This Row],[ODS]])),"NÃO","SIM")</f>
        <v>NÃO</v>
      </c>
      <c r="AB81" s="1">
        <v>93.714269688564599</v>
      </c>
      <c r="AC81" s="1">
        <v>65.825391076217244</v>
      </c>
      <c r="AD81" s="1">
        <v>61.717200694720368</v>
      </c>
      <c r="AE81" s="1">
        <v>64.716857869679984</v>
      </c>
      <c r="AF81" s="1">
        <v>56.243303192862761</v>
      </c>
      <c r="AG81" s="1" t="str">
        <f>GERAL[[#This Row],[SIGLA]]&amp;GERAL[[#This Row],[CÓD]]</f>
        <v>SPAS_EM</v>
      </c>
      <c r="AH81" s="1">
        <f ca="1">VLOOKUP(GERAL[[#This Row],[REF_NOTA]],BASE_NOTAS[],7,FALSE)</f>
        <v>67.505073530934155</v>
      </c>
      <c r="AI81" s="31">
        <f ca="1">IF(GERAL[[#This Row],[Nota 2025]]="",0,GERAL[[#This Row],[Nota 2026]]-GERAL[[#This Row],[Nota 2025]])</f>
        <v>11.261770338071393</v>
      </c>
    </row>
    <row r="82" spans="1:35" ht="17" x14ac:dyDescent="0.35">
      <c r="A82" s="2" t="s">
        <v>182</v>
      </c>
      <c r="B82" s="2" t="s">
        <v>185</v>
      </c>
      <c r="C82" s="2" t="s">
        <v>208</v>
      </c>
      <c r="D82" s="15" t="s">
        <v>5</v>
      </c>
      <c r="E82" s="2" t="s">
        <v>84</v>
      </c>
      <c r="F82" s="2" t="str">
        <f>VLOOKUP(GERAL[[#This Row],[CÓD]],SEALL,6,FALSE)</f>
        <v>E</v>
      </c>
      <c r="G82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8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82" s="2" t="str">
        <f>VLOOKUP(GERAL[[#This Row],[CÓD]],SEALL,4,FALSE)</f>
        <v>09, 11, 12, 13, 14</v>
      </c>
      <c r="K82" s="2" t="str">
        <f>IF(ISERR(FIND("01",GERAL[[#This Row],[ODS]])),"NÃO","SIM")</f>
        <v>NÃO</v>
      </c>
      <c r="L82" s="2" t="str">
        <f>IF(ISERR(FIND("02",GERAL[[#This Row],[ODS]])),"NÃO","SIM")</f>
        <v>NÃO</v>
      </c>
      <c r="M82" s="2" t="str">
        <f>IF(ISERR(FIND("03",GERAL[[#This Row],[ODS]])),"NÃO","SIM")</f>
        <v>NÃO</v>
      </c>
      <c r="N82" s="2" t="str">
        <f>IF(ISERR(FIND("04",GERAL[[#This Row],[ODS]])),"NÃO","SIM")</f>
        <v>NÃO</v>
      </c>
      <c r="O82" s="2" t="str">
        <f>IF(ISERR(FIND("05",GERAL[[#This Row],[ODS]])),"NÃO","SIM")</f>
        <v>NÃO</v>
      </c>
      <c r="P82" s="2" t="str">
        <f>IF(ISERR(FIND("06",GERAL[[#This Row],[ODS]])),"NÃO","SIM")</f>
        <v>NÃO</v>
      </c>
      <c r="Q82" s="2" t="str">
        <f>IF(ISERR(FIND("07",GERAL[[#This Row],[ODS]])),"NÃO","SIM")</f>
        <v>NÃO</v>
      </c>
      <c r="R82" s="2" t="str">
        <f>IF(ISERR(FIND("08",GERAL[[#This Row],[ODS]])),"NÃO","SIM")</f>
        <v>NÃO</v>
      </c>
      <c r="S82" s="2" t="str">
        <f>IF(ISERR(FIND("09",GERAL[[#This Row],[ODS]])),"NÃO","SIM")</f>
        <v>SIM</v>
      </c>
      <c r="T82" s="2" t="str">
        <f>IF(ISERR(FIND("10",GERAL[[#This Row],[ODS]])),"NÃO","SIM")</f>
        <v>NÃO</v>
      </c>
      <c r="U82" s="2" t="str">
        <f>IF(ISERR(FIND("11",GERAL[[#This Row],[ODS]])),"NÃO","SIM")</f>
        <v>SIM</v>
      </c>
      <c r="V82" s="2" t="str">
        <f>IF(ISERR(FIND("12",GERAL[[#This Row],[ODS]])),"NÃO","SIM")</f>
        <v>SIM</v>
      </c>
      <c r="W82" s="2" t="str">
        <f>IF(ISERR(FIND("13",GERAL[[#This Row],[ODS]])),"NÃO","SIM")</f>
        <v>SIM</v>
      </c>
      <c r="X82" s="2" t="str">
        <f>IF(ISERR(FIND("14",GERAL[[#This Row],[ODS]])),"NÃO","SIM")</f>
        <v>SIM</v>
      </c>
      <c r="Y82" s="2" t="str">
        <f>IF(ISERR(FIND("15",GERAL[[#This Row],[ODS]])),"NÃO","SIM")</f>
        <v>NÃO</v>
      </c>
      <c r="Z82" s="2" t="str">
        <f>IF(ISERR(FIND("16",GERAL[[#This Row],[ODS]])),"NÃO","SIM")</f>
        <v>NÃO</v>
      </c>
      <c r="AA82" s="2" t="str">
        <f>IF(ISERR(FIND("17",GERAL[[#This Row],[ODS]])),"NÃO","SIM")</f>
        <v>NÃO</v>
      </c>
      <c r="AB82" s="1">
        <v>96.629110299470398</v>
      </c>
      <c r="AC82" s="1">
        <v>54.767058398839893</v>
      </c>
      <c r="AD82" s="1">
        <v>50.436829617062614</v>
      </c>
      <c r="AE82" s="1">
        <v>39.54055327807329</v>
      </c>
      <c r="AF82" s="1">
        <v>3.5330201435633768</v>
      </c>
      <c r="AG82" s="1" t="str">
        <f>GERAL[[#This Row],[SIGLA]]&amp;GERAL[[#This Row],[CÓD]]</f>
        <v>TOAS_EM</v>
      </c>
      <c r="AH82" s="1">
        <f ca="1">VLOOKUP(GERAL[[#This Row],[REF_NOTA]],BASE_NOTAS[],7,FALSE)</f>
        <v>26.758739075412805</v>
      </c>
      <c r="AI82" s="31">
        <f ca="1">IF(GERAL[[#This Row],[Nota 2025]]="",0,GERAL[[#This Row],[Nota 2026]]-GERAL[[#This Row],[Nota 2025]])</f>
        <v>23.225718931849428</v>
      </c>
    </row>
    <row r="83" spans="1:35" ht="17" x14ac:dyDescent="0.35">
      <c r="A83" s="2" t="s">
        <v>0</v>
      </c>
      <c r="B83" s="2" t="s">
        <v>156</v>
      </c>
      <c r="C83" s="2" t="s">
        <v>208</v>
      </c>
      <c r="D83" s="15" t="s">
        <v>6</v>
      </c>
      <c r="E83" s="2" t="s">
        <v>85</v>
      </c>
      <c r="F83" s="2" t="str">
        <f>VLOOKUP(GERAL[[#This Row],[CÓD]],SEALL,6,FALSE)</f>
        <v>EG</v>
      </c>
      <c r="G83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8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3" s="2" t="str">
        <f>VLOOKUP(GERAL[[#This Row],[CÓD]],SEALL,4,FALSE)</f>
        <v>03, 06, 11</v>
      </c>
      <c r="K83" s="2" t="str">
        <f>IF(ISERR(FIND("01",GERAL[[#This Row],[ODS]])),"NÃO","SIM")</f>
        <v>NÃO</v>
      </c>
      <c r="L83" s="2" t="str">
        <f>IF(ISERR(FIND("02",GERAL[[#This Row],[ODS]])),"NÃO","SIM")</f>
        <v>NÃO</v>
      </c>
      <c r="M83" s="2" t="str">
        <f>IF(ISERR(FIND("03",GERAL[[#This Row],[ODS]])),"NÃO","SIM")</f>
        <v>SIM</v>
      </c>
      <c r="N83" s="2" t="str">
        <f>IF(ISERR(FIND("04",GERAL[[#This Row],[ODS]])),"NÃO","SIM")</f>
        <v>NÃO</v>
      </c>
      <c r="O83" s="2" t="str">
        <f>IF(ISERR(FIND("05",GERAL[[#This Row],[ODS]])),"NÃO","SIM")</f>
        <v>NÃO</v>
      </c>
      <c r="P83" s="2" t="str">
        <f>IF(ISERR(FIND("06",GERAL[[#This Row],[ODS]])),"NÃO","SIM")</f>
        <v>SIM</v>
      </c>
      <c r="Q83" s="2" t="str">
        <f>IF(ISERR(FIND("07",GERAL[[#This Row],[ODS]])),"NÃO","SIM")</f>
        <v>NÃO</v>
      </c>
      <c r="R83" s="2" t="str">
        <f>IF(ISERR(FIND("08",GERAL[[#This Row],[ODS]])),"NÃO","SIM")</f>
        <v>NÃO</v>
      </c>
      <c r="S83" s="2" t="str">
        <f>IF(ISERR(FIND("09",GERAL[[#This Row],[ODS]])),"NÃO","SIM")</f>
        <v>NÃO</v>
      </c>
      <c r="T83" s="2" t="str">
        <f>IF(ISERR(FIND("10",GERAL[[#This Row],[ODS]])),"NÃO","SIM")</f>
        <v>NÃO</v>
      </c>
      <c r="U83" s="2" t="str">
        <f>IF(ISERR(FIND("11",GERAL[[#This Row],[ODS]])),"NÃO","SIM")</f>
        <v>SIM</v>
      </c>
      <c r="V83" s="2" t="str">
        <f>IF(ISERR(FIND("12",GERAL[[#This Row],[ODS]])),"NÃO","SIM")</f>
        <v>NÃO</v>
      </c>
      <c r="W83" s="2" t="str">
        <f>IF(ISERR(FIND("13",GERAL[[#This Row],[ODS]])),"NÃO","SIM")</f>
        <v>NÃO</v>
      </c>
      <c r="X83" s="2" t="str">
        <f>IF(ISERR(FIND("14",GERAL[[#This Row],[ODS]])),"NÃO","SIM")</f>
        <v>NÃO</v>
      </c>
      <c r="Y83" s="2" t="str">
        <f>IF(ISERR(FIND("15",GERAL[[#This Row],[ODS]])),"NÃO","SIM")</f>
        <v>NÃO</v>
      </c>
      <c r="Z83" s="2" t="str">
        <f>IF(ISERR(FIND("16",GERAL[[#This Row],[ODS]])),"NÃO","SIM")</f>
        <v>NÃO</v>
      </c>
      <c r="AA83" s="2" t="str">
        <f>IF(ISERR(FIND("17",GERAL[[#This Row],[ODS]])),"NÃO","SIM")</f>
        <v>NÃO</v>
      </c>
      <c r="AB83" s="1">
        <v>55.587303202170013</v>
      </c>
      <c r="AC83" s="1">
        <v>63.057756367224208</v>
      </c>
      <c r="AD83" s="1">
        <v>47.908423893153234</v>
      </c>
      <c r="AE83" s="1">
        <v>35.242250258469511</v>
      </c>
      <c r="AF83" s="1">
        <v>50.167232294442144</v>
      </c>
      <c r="AG83" s="1" t="str">
        <f>GERAL[[#This Row],[SIGLA]]&amp;GERAL[[#This Row],[CÓD]]</f>
        <v>ACAS_LC</v>
      </c>
      <c r="AH83" s="1">
        <f ca="1">VLOOKUP(GERAL[[#This Row],[REF_NOTA]],BASE_NOTAS[],7,FALSE)</f>
        <v>45.161599896268498</v>
      </c>
      <c r="AI83" s="31">
        <f ca="1">IF(GERAL[[#This Row],[Nota 2025]]="",0,GERAL[[#This Row],[Nota 2026]]-GERAL[[#This Row],[Nota 2025]])</f>
        <v>-5.0056323981736455</v>
      </c>
    </row>
    <row r="84" spans="1:35" ht="17" x14ac:dyDescent="0.35">
      <c r="A84" s="2" t="s">
        <v>1</v>
      </c>
      <c r="B84" s="2" t="s">
        <v>157</v>
      </c>
      <c r="C84" s="2" t="s">
        <v>208</v>
      </c>
      <c r="D84" s="15" t="s">
        <v>6</v>
      </c>
      <c r="E84" s="2" t="s">
        <v>85</v>
      </c>
      <c r="F84" s="2" t="str">
        <f>VLOOKUP(GERAL[[#This Row],[CÓD]],SEALL,6,FALSE)</f>
        <v>EG</v>
      </c>
      <c r="G84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8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4" s="2" t="str">
        <f>VLOOKUP(GERAL[[#This Row],[CÓD]],SEALL,4,FALSE)</f>
        <v>03, 06, 11</v>
      </c>
      <c r="K84" s="2" t="str">
        <f>IF(ISERR(FIND("01",GERAL[[#This Row],[ODS]])),"NÃO","SIM")</f>
        <v>NÃO</v>
      </c>
      <c r="L84" s="2" t="str">
        <f>IF(ISERR(FIND("02",GERAL[[#This Row],[ODS]])),"NÃO","SIM")</f>
        <v>NÃO</v>
      </c>
      <c r="M84" s="2" t="str">
        <f>IF(ISERR(FIND("03",GERAL[[#This Row],[ODS]])),"NÃO","SIM")</f>
        <v>SIM</v>
      </c>
      <c r="N84" s="2" t="str">
        <f>IF(ISERR(FIND("04",GERAL[[#This Row],[ODS]])),"NÃO","SIM")</f>
        <v>NÃO</v>
      </c>
      <c r="O84" s="2" t="str">
        <f>IF(ISERR(FIND("05",GERAL[[#This Row],[ODS]])),"NÃO","SIM")</f>
        <v>NÃO</v>
      </c>
      <c r="P84" s="2" t="str">
        <f>IF(ISERR(FIND("06",GERAL[[#This Row],[ODS]])),"NÃO","SIM")</f>
        <v>SIM</v>
      </c>
      <c r="Q84" s="2" t="str">
        <f>IF(ISERR(FIND("07",GERAL[[#This Row],[ODS]])),"NÃO","SIM")</f>
        <v>NÃO</v>
      </c>
      <c r="R84" s="2" t="str">
        <f>IF(ISERR(FIND("08",GERAL[[#This Row],[ODS]])),"NÃO","SIM")</f>
        <v>NÃO</v>
      </c>
      <c r="S84" s="2" t="str">
        <f>IF(ISERR(FIND("09",GERAL[[#This Row],[ODS]])),"NÃO","SIM")</f>
        <v>NÃO</v>
      </c>
      <c r="T84" s="2" t="str">
        <f>IF(ISERR(FIND("10",GERAL[[#This Row],[ODS]])),"NÃO","SIM")</f>
        <v>NÃO</v>
      </c>
      <c r="U84" s="2" t="str">
        <f>IF(ISERR(FIND("11",GERAL[[#This Row],[ODS]])),"NÃO","SIM")</f>
        <v>SIM</v>
      </c>
      <c r="V84" s="2" t="str">
        <f>IF(ISERR(FIND("12",GERAL[[#This Row],[ODS]])),"NÃO","SIM")</f>
        <v>NÃO</v>
      </c>
      <c r="W84" s="2" t="str">
        <f>IF(ISERR(FIND("13",GERAL[[#This Row],[ODS]])),"NÃO","SIM")</f>
        <v>NÃO</v>
      </c>
      <c r="X84" s="2" t="str">
        <f>IF(ISERR(FIND("14",GERAL[[#This Row],[ODS]])),"NÃO","SIM")</f>
        <v>NÃO</v>
      </c>
      <c r="Y84" s="2" t="str">
        <f>IF(ISERR(FIND("15",GERAL[[#This Row],[ODS]])),"NÃO","SIM")</f>
        <v>NÃO</v>
      </c>
      <c r="Z84" s="2" t="str">
        <f>IF(ISERR(FIND("16",GERAL[[#This Row],[ODS]])),"NÃO","SIM")</f>
        <v>NÃO</v>
      </c>
      <c r="AA84" s="2" t="str">
        <f>IF(ISERR(FIND("17",GERAL[[#This Row],[ODS]])),"NÃO","SIM")</f>
        <v>NÃO</v>
      </c>
      <c r="AB84" s="1">
        <v>39.212514246822138</v>
      </c>
      <c r="AC84" s="1">
        <v>52.283170092970096</v>
      </c>
      <c r="AD84" s="1">
        <v>41.801704716409269</v>
      </c>
      <c r="AE84" s="1">
        <v>51.33875005617864</v>
      </c>
      <c r="AF84" s="1">
        <v>61.749212083206515</v>
      </c>
      <c r="AG84" s="1" t="str">
        <f>GERAL[[#This Row],[SIGLA]]&amp;GERAL[[#This Row],[CÓD]]</f>
        <v>ALAS_LC</v>
      </c>
      <c r="AH84" s="1">
        <f ca="1">VLOOKUP(GERAL[[#This Row],[REF_NOTA]],BASE_NOTAS[],7,FALSE)</f>
        <v>64.384816247759005</v>
      </c>
      <c r="AI84" s="31">
        <f ca="1">IF(GERAL[[#This Row],[Nota 2025]]="",0,GERAL[[#This Row],[Nota 2026]]-GERAL[[#This Row],[Nota 2025]])</f>
        <v>2.6356041645524897</v>
      </c>
    </row>
    <row r="85" spans="1:35" ht="17" x14ac:dyDescent="0.35">
      <c r="A85" s="2" t="s">
        <v>159</v>
      </c>
      <c r="B85" s="2" t="s">
        <v>184</v>
      </c>
      <c r="C85" s="2" t="s">
        <v>208</v>
      </c>
      <c r="D85" s="15" t="s">
        <v>6</v>
      </c>
      <c r="E85" s="2" t="s">
        <v>85</v>
      </c>
      <c r="F85" s="2" t="str">
        <f>VLOOKUP(GERAL[[#This Row],[CÓD]],SEALL,6,FALSE)</f>
        <v>EG</v>
      </c>
      <c r="G85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8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5" s="2" t="str">
        <f>VLOOKUP(GERAL[[#This Row],[CÓD]],SEALL,4,FALSE)</f>
        <v>03, 06, 11</v>
      </c>
      <c r="K85" s="2" t="str">
        <f>IF(ISERR(FIND("01",GERAL[[#This Row],[ODS]])),"NÃO","SIM")</f>
        <v>NÃO</v>
      </c>
      <c r="L85" s="2" t="str">
        <f>IF(ISERR(FIND("02",GERAL[[#This Row],[ODS]])),"NÃO","SIM")</f>
        <v>NÃO</v>
      </c>
      <c r="M85" s="2" t="str">
        <f>IF(ISERR(FIND("03",GERAL[[#This Row],[ODS]])),"NÃO","SIM")</f>
        <v>SIM</v>
      </c>
      <c r="N85" s="2" t="str">
        <f>IF(ISERR(FIND("04",GERAL[[#This Row],[ODS]])),"NÃO","SIM")</f>
        <v>NÃO</v>
      </c>
      <c r="O85" s="2" t="str">
        <f>IF(ISERR(FIND("05",GERAL[[#This Row],[ODS]])),"NÃO","SIM")</f>
        <v>NÃO</v>
      </c>
      <c r="P85" s="2" t="str">
        <f>IF(ISERR(FIND("06",GERAL[[#This Row],[ODS]])),"NÃO","SIM")</f>
        <v>SIM</v>
      </c>
      <c r="Q85" s="2" t="str">
        <f>IF(ISERR(FIND("07",GERAL[[#This Row],[ODS]])),"NÃO","SIM")</f>
        <v>NÃO</v>
      </c>
      <c r="R85" s="2" t="str">
        <f>IF(ISERR(FIND("08",GERAL[[#This Row],[ODS]])),"NÃO","SIM")</f>
        <v>NÃO</v>
      </c>
      <c r="S85" s="2" t="str">
        <f>IF(ISERR(FIND("09",GERAL[[#This Row],[ODS]])),"NÃO","SIM")</f>
        <v>NÃO</v>
      </c>
      <c r="T85" s="2" t="str">
        <f>IF(ISERR(FIND("10",GERAL[[#This Row],[ODS]])),"NÃO","SIM")</f>
        <v>NÃO</v>
      </c>
      <c r="U85" s="2" t="str">
        <f>IF(ISERR(FIND("11",GERAL[[#This Row],[ODS]])),"NÃO","SIM")</f>
        <v>SIM</v>
      </c>
      <c r="V85" s="2" t="str">
        <f>IF(ISERR(FIND("12",GERAL[[#This Row],[ODS]])),"NÃO","SIM")</f>
        <v>NÃO</v>
      </c>
      <c r="W85" s="2" t="str">
        <f>IF(ISERR(FIND("13",GERAL[[#This Row],[ODS]])),"NÃO","SIM")</f>
        <v>NÃO</v>
      </c>
      <c r="X85" s="2" t="str">
        <f>IF(ISERR(FIND("14",GERAL[[#This Row],[ODS]])),"NÃO","SIM")</f>
        <v>NÃO</v>
      </c>
      <c r="Y85" s="2" t="str">
        <f>IF(ISERR(FIND("15",GERAL[[#This Row],[ODS]])),"NÃO","SIM")</f>
        <v>NÃO</v>
      </c>
      <c r="Z85" s="2" t="str">
        <f>IF(ISERR(FIND("16",GERAL[[#This Row],[ODS]])),"NÃO","SIM")</f>
        <v>NÃO</v>
      </c>
      <c r="AA85" s="2" t="str">
        <f>IF(ISERR(FIND("17",GERAL[[#This Row],[ODS]])),"NÃO","SIM")</f>
        <v>NÃO</v>
      </c>
      <c r="AB85" s="1">
        <v>72.883270212890565</v>
      </c>
      <c r="AC85" s="1">
        <v>80.030333467497201</v>
      </c>
      <c r="AD85" s="1">
        <v>45.327448984655881</v>
      </c>
      <c r="AE85" s="1">
        <v>78.569290468532955</v>
      </c>
      <c r="AF85" s="1">
        <v>74.482488455134757</v>
      </c>
      <c r="AG85" s="1" t="str">
        <f>GERAL[[#This Row],[SIGLA]]&amp;GERAL[[#This Row],[CÓD]]</f>
        <v>APAS_LC</v>
      </c>
      <c r="AH85" s="1">
        <f ca="1">VLOOKUP(GERAL[[#This Row],[REF_NOTA]],BASE_NOTAS[],7,FALSE)</f>
        <v>55.963894564695202</v>
      </c>
      <c r="AI85" s="31">
        <f ca="1">IF(GERAL[[#This Row],[Nota 2025]]="",0,GERAL[[#This Row],[Nota 2026]]-GERAL[[#This Row],[Nota 2025]])</f>
        <v>-18.518593890439554</v>
      </c>
    </row>
    <row r="86" spans="1:35" ht="17" x14ac:dyDescent="0.35">
      <c r="A86" s="2" t="s">
        <v>155</v>
      </c>
      <c r="B86" s="2" t="s">
        <v>158</v>
      </c>
      <c r="C86" s="2" t="s">
        <v>208</v>
      </c>
      <c r="D86" s="15" t="s">
        <v>6</v>
      </c>
      <c r="E86" s="2" t="s">
        <v>85</v>
      </c>
      <c r="F86" s="2" t="str">
        <f>VLOOKUP(GERAL[[#This Row],[CÓD]],SEALL,6,FALSE)</f>
        <v>EG</v>
      </c>
      <c r="G86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8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6" s="2" t="str">
        <f>VLOOKUP(GERAL[[#This Row],[CÓD]],SEALL,4,FALSE)</f>
        <v>03, 06, 11</v>
      </c>
      <c r="K86" s="2" t="str">
        <f>IF(ISERR(FIND("01",GERAL[[#This Row],[ODS]])),"NÃO","SIM")</f>
        <v>NÃO</v>
      </c>
      <c r="L86" s="2" t="str">
        <f>IF(ISERR(FIND("02",GERAL[[#This Row],[ODS]])),"NÃO","SIM")</f>
        <v>NÃO</v>
      </c>
      <c r="M86" s="2" t="str">
        <f>IF(ISERR(FIND("03",GERAL[[#This Row],[ODS]])),"NÃO","SIM")</f>
        <v>SIM</v>
      </c>
      <c r="N86" s="2" t="str">
        <f>IF(ISERR(FIND("04",GERAL[[#This Row],[ODS]])),"NÃO","SIM")</f>
        <v>NÃO</v>
      </c>
      <c r="O86" s="2" t="str">
        <f>IF(ISERR(FIND("05",GERAL[[#This Row],[ODS]])),"NÃO","SIM")</f>
        <v>NÃO</v>
      </c>
      <c r="P86" s="2" t="str">
        <f>IF(ISERR(FIND("06",GERAL[[#This Row],[ODS]])),"NÃO","SIM")</f>
        <v>SIM</v>
      </c>
      <c r="Q86" s="2" t="str">
        <f>IF(ISERR(FIND("07",GERAL[[#This Row],[ODS]])),"NÃO","SIM")</f>
        <v>NÃO</v>
      </c>
      <c r="R86" s="2" t="str">
        <f>IF(ISERR(FIND("08",GERAL[[#This Row],[ODS]])),"NÃO","SIM")</f>
        <v>NÃO</v>
      </c>
      <c r="S86" s="2" t="str">
        <f>IF(ISERR(FIND("09",GERAL[[#This Row],[ODS]])),"NÃO","SIM")</f>
        <v>NÃO</v>
      </c>
      <c r="T86" s="2" t="str">
        <f>IF(ISERR(FIND("10",GERAL[[#This Row],[ODS]])),"NÃO","SIM")</f>
        <v>NÃO</v>
      </c>
      <c r="U86" s="2" t="str">
        <f>IF(ISERR(FIND("11",GERAL[[#This Row],[ODS]])),"NÃO","SIM")</f>
        <v>SIM</v>
      </c>
      <c r="V86" s="2" t="str">
        <f>IF(ISERR(FIND("12",GERAL[[#This Row],[ODS]])),"NÃO","SIM")</f>
        <v>NÃO</v>
      </c>
      <c r="W86" s="2" t="str">
        <f>IF(ISERR(FIND("13",GERAL[[#This Row],[ODS]])),"NÃO","SIM")</f>
        <v>NÃO</v>
      </c>
      <c r="X86" s="2" t="str">
        <f>IF(ISERR(FIND("14",GERAL[[#This Row],[ODS]])),"NÃO","SIM")</f>
        <v>NÃO</v>
      </c>
      <c r="Y86" s="2" t="str">
        <f>IF(ISERR(FIND("15",GERAL[[#This Row],[ODS]])),"NÃO","SIM")</f>
        <v>NÃO</v>
      </c>
      <c r="Z86" s="2" t="str">
        <f>IF(ISERR(FIND("16",GERAL[[#This Row],[ODS]])),"NÃO","SIM")</f>
        <v>NÃO</v>
      </c>
      <c r="AA86" s="2" t="str">
        <f>IF(ISERR(FIND("17",GERAL[[#This Row],[ODS]])),"NÃO","SIM")</f>
        <v>NÃO</v>
      </c>
      <c r="AB86" s="1">
        <v>59.046429201246895</v>
      </c>
      <c r="AC86" s="1">
        <v>57.226329022097346</v>
      </c>
      <c r="AD86" s="1">
        <v>53.689884570477545</v>
      </c>
      <c r="AE86" s="1">
        <v>78.192794134895877</v>
      </c>
      <c r="AF86" s="1">
        <v>80.830879545266669</v>
      </c>
      <c r="AG86" s="1" t="str">
        <f>GERAL[[#This Row],[SIGLA]]&amp;GERAL[[#This Row],[CÓD]]</f>
        <v>AMAS_LC</v>
      </c>
      <c r="AH86" s="1">
        <f ca="1">VLOOKUP(GERAL[[#This Row],[REF_NOTA]],BASE_NOTAS[],7,FALSE)</f>
        <v>84.089748144964119</v>
      </c>
      <c r="AI86" s="31">
        <f ca="1">IF(GERAL[[#This Row],[Nota 2025]]="",0,GERAL[[#This Row],[Nota 2026]]-GERAL[[#This Row],[Nota 2025]])</f>
        <v>3.2588685996974505</v>
      </c>
    </row>
    <row r="87" spans="1:35" ht="17" x14ac:dyDescent="0.35">
      <c r="A87" s="2" t="s">
        <v>160</v>
      </c>
      <c r="B87" s="2" t="s">
        <v>187</v>
      </c>
      <c r="C87" s="2" t="s">
        <v>208</v>
      </c>
      <c r="D87" s="15" t="s">
        <v>6</v>
      </c>
      <c r="E87" s="2" t="s">
        <v>85</v>
      </c>
      <c r="F87" s="2" t="str">
        <f>VLOOKUP(GERAL[[#This Row],[CÓD]],SEALL,6,FALSE)</f>
        <v>EG</v>
      </c>
      <c r="G87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8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7" s="2" t="str">
        <f>VLOOKUP(GERAL[[#This Row],[CÓD]],SEALL,4,FALSE)</f>
        <v>03, 06, 11</v>
      </c>
      <c r="K87" s="2" t="str">
        <f>IF(ISERR(FIND("01",GERAL[[#This Row],[ODS]])),"NÃO","SIM")</f>
        <v>NÃO</v>
      </c>
      <c r="L87" s="2" t="str">
        <f>IF(ISERR(FIND("02",GERAL[[#This Row],[ODS]])),"NÃO","SIM")</f>
        <v>NÃO</v>
      </c>
      <c r="M87" s="2" t="str">
        <f>IF(ISERR(FIND("03",GERAL[[#This Row],[ODS]])),"NÃO","SIM")</f>
        <v>SIM</v>
      </c>
      <c r="N87" s="2" t="str">
        <f>IF(ISERR(FIND("04",GERAL[[#This Row],[ODS]])),"NÃO","SIM")</f>
        <v>NÃO</v>
      </c>
      <c r="O87" s="2" t="str">
        <f>IF(ISERR(FIND("05",GERAL[[#This Row],[ODS]])),"NÃO","SIM")</f>
        <v>NÃO</v>
      </c>
      <c r="P87" s="2" t="str">
        <f>IF(ISERR(FIND("06",GERAL[[#This Row],[ODS]])),"NÃO","SIM")</f>
        <v>SIM</v>
      </c>
      <c r="Q87" s="2" t="str">
        <f>IF(ISERR(FIND("07",GERAL[[#This Row],[ODS]])),"NÃO","SIM")</f>
        <v>NÃO</v>
      </c>
      <c r="R87" s="2" t="str">
        <f>IF(ISERR(FIND("08",GERAL[[#This Row],[ODS]])),"NÃO","SIM")</f>
        <v>NÃO</v>
      </c>
      <c r="S87" s="2" t="str">
        <f>IF(ISERR(FIND("09",GERAL[[#This Row],[ODS]])),"NÃO","SIM")</f>
        <v>NÃO</v>
      </c>
      <c r="T87" s="2" t="str">
        <f>IF(ISERR(FIND("10",GERAL[[#This Row],[ODS]])),"NÃO","SIM")</f>
        <v>NÃO</v>
      </c>
      <c r="U87" s="2" t="str">
        <f>IF(ISERR(FIND("11",GERAL[[#This Row],[ODS]])),"NÃO","SIM")</f>
        <v>SIM</v>
      </c>
      <c r="V87" s="2" t="str">
        <f>IF(ISERR(FIND("12",GERAL[[#This Row],[ODS]])),"NÃO","SIM")</f>
        <v>NÃO</v>
      </c>
      <c r="W87" s="2" t="str">
        <f>IF(ISERR(FIND("13",GERAL[[#This Row],[ODS]])),"NÃO","SIM")</f>
        <v>NÃO</v>
      </c>
      <c r="X87" s="2" t="str">
        <f>IF(ISERR(FIND("14",GERAL[[#This Row],[ODS]])),"NÃO","SIM")</f>
        <v>NÃO</v>
      </c>
      <c r="Y87" s="2" t="str">
        <f>IF(ISERR(FIND("15",GERAL[[#This Row],[ODS]])),"NÃO","SIM")</f>
        <v>NÃO</v>
      </c>
      <c r="Z87" s="2" t="str">
        <f>IF(ISERR(FIND("16",GERAL[[#This Row],[ODS]])),"NÃO","SIM")</f>
        <v>NÃO</v>
      </c>
      <c r="AA87" s="2" t="str">
        <f>IF(ISERR(FIND("17",GERAL[[#This Row],[ODS]])),"NÃO","SIM")</f>
        <v>NÃO</v>
      </c>
      <c r="AB87" s="1">
        <v>34.394710375448241</v>
      </c>
      <c r="AC87" s="1">
        <v>40.954247373929178</v>
      </c>
      <c r="AD87" s="1">
        <v>39.966611380331848</v>
      </c>
      <c r="AE87" s="1">
        <v>62.703292896215743</v>
      </c>
      <c r="AF87" s="1">
        <v>47.066152625520076</v>
      </c>
      <c r="AG87" s="1" t="str">
        <f>GERAL[[#This Row],[SIGLA]]&amp;GERAL[[#This Row],[CÓD]]</f>
        <v>BAAS_LC</v>
      </c>
      <c r="AH87" s="1">
        <f ca="1">VLOOKUP(GERAL[[#This Row],[REF_NOTA]],BASE_NOTAS[],7,FALSE)</f>
        <v>51.969700382950748</v>
      </c>
      <c r="AI87" s="31">
        <f ca="1">IF(GERAL[[#This Row],[Nota 2025]]="",0,GERAL[[#This Row],[Nota 2026]]-GERAL[[#This Row],[Nota 2025]])</f>
        <v>4.9035477574306725</v>
      </c>
    </row>
    <row r="88" spans="1:35" ht="17" x14ac:dyDescent="0.35">
      <c r="A88" s="2" t="s">
        <v>161</v>
      </c>
      <c r="B88" s="2" t="s">
        <v>188</v>
      </c>
      <c r="C88" s="2" t="s">
        <v>208</v>
      </c>
      <c r="D88" s="15" t="s">
        <v>6</v>
      </c>
      <c r="E88" s="2" t="s">
        <v>85</v>
      </c>
      <c r="F88" s="2" t="str">
        <f>VLOOKUP(GERAL[[#This Row],[CÓD]],SEALL,6,FALSE)</f>
        <v>EG</v>
      </c>
      <c r="G88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8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8" s="2" t="str">
        <f>VLOOKUP(GERAL[[#This Row],[CÓD]],SEALL,4,FALSE)</f>
        <v>03, 06, 11</v>
      </c>
      <c r="K88" s="2" t="str">
        <f>IF(ISERR(FIND("01",GERAL[[#This Row],[ODS]])),"NÃO","SIM")</f>
        <v>NÃO</v>
      </c>
      <c r="L88" s="2" t="str">
        <f>IF(ISERR(FIND("02",GERAL[[#This Row],[ODS]])),"NÃO","SIM")</f>
        <v>NÃO</v>
      </c>
      <c r="M88" s="2" t="str">
        <f>IF(ISERR(FIND("03",GERAL[[#This Row],[ODS]])),"NÃO","SIM")</f>
        <v>SIM</v>
      </c>
      <c r="N88" s="2" t="str">
        <f>IF(ISERR(FIND("04",GERAL[[#This Row],[ODS]])),"NÃO","SIM")</f>
        <v>NÃO</v>
      </c>
      <c r="O88" s="2" t="str">
        <f>IF(ISERR(FIND("05",GERAL[[#This Row],[ODS]])),"NÃO","SIM")</f>
        <v>NÃO</v>
      </c>
      <c r="P88" s="2" t="str">
        <f>IF(ISERR(FIND("06",GERAL[[#This Row],[ODS]])),"NÃO","SIM")</f>
        <v>SIM</v>
      </c>
      <c r="Q88" s="2" t="str">
        <f>IF(ISERR(FIND("07",GERAL[[#This Row],[ODS]])),"NÃO","SIM")</f>
        <v>NÃO</v>
      </c>
      <c r="R88" s="2" t="str">
        <f>IF(ISERR(FIND("08",GERAL[[#This Row],[ODS]])),"NÃO","SIM")</f>
        <v>NÃO</v>
      </c>
      <c r="S88" s="2" t="str">
        <f>IF(ISERR(FIND("09",GERAL[[#This Row],[ODS]])),"NÃO","SIM")</f>
        <v>NÃO</v>
      </c>
      <c r="T88" s="2" t="str">
        <f>IF(ISERR(FIND("10",GERAL[[#This Row],[ODS]])),"NÃO","SIM")</f>
        <v>NÃO</v>
      </c>
      <c r="U88" s="2" t="str">
        <f>IF(ISERR(FIND("11",GERAL[[#This Row],[ODS]])),"NÃO","SIM")</f>
        <v>SIM</v>
      </c>
      <c r="V88" s="2" t="str">
        <f>IF(ISERR(FIND("12",GERAL[[#This Row],[ODS]])),"NÃO","SIM")</f>
        <v>NÃO</v>
      </c>
      <c r="W88" s="2" t="str">
        <f>IF(ISERR(FIND("13",GERAL[[#This Row],[ODS]])),"NÃO","SIM")</f>
        <v>NÃO</v>
      </c>
      <c r="X88" s="2" t="str">
        <f>IF(ISERR(FIND("14",GERAL[[#This Row],[ODS]])),"NÃO","SIM")</f>
        <v>NÃO</v>
      </c>
      <c r="Y88" s="2" t="str">
        <f>IF(ISERR(FIND("15",GERAL[[#This Row],[ODS]])),"NÃO","SIM")</f>
        <v>NÃO</v>
      </c>
      <c r="Z88" s="2" t="str">
        <f>IF(ISERR(FIND("16",GERAL[[#This Row],[ODS]])),"NÃO","SIM")</f>
        <v>NÃO</v>
      </c>
      <c r="AA88" s="2" t="str">
        <f>IF(ISERR(FIND("17",GERAL[[#This Row],[ODS]])),"NÃO","SIM")</f>
        <v>NÃO</v>
      </c>
      <c r="AB88" s="1">
        <v>49.34241468748062</v>
      </c>
      <c r="AC88" s="1">
        <v>46.196083653815293</v>
      </c>
      <c r="AD88" s="1">
        <v>42.75859231862281</v>
      </c>
      <c r="AE88" s="1">
        <v>62.956664558640753</v>
      </c>
      <c r="AF88" s="1">
        <v>74.371899479401492</v>
      </c>
      <c r="AG88" s="1" t="str">
        <f>GERAL[[#This Row],[SIGLA]]&amp;GERAL[[#This Row],[CÓD]]</f>
        <v>CEAS_LC</v>
      </c>
      <c r="AH88" s="1">
        <f ca="1">VLOOKUP(GERAL[[#This Row],[REF_NOTA]],BASE_NOTAS[],7,FALSE)</f>
        <v>71.845384528520015</v>
      </c>
      <c r="AI88" s="31">
        <f ca="1">IF(GERAL[[#This Row],[Nota 2025]]="",0,GERAL[[#This Row],[Nota 2026]]-GERAL[[#This Row],[Nota 2025]])</f>
        <v>-2.5265149508814773</v>
      </c>
    </row>
    <row r="89" spans="1:35" ht="17" x14ac:dyDescent="0.35">
      <c r="A89" s="2" t="s">
        <v>162</v>
      </c>
      <c r="B89" s="2" t="s">
        <v>189</v>
      </c>
      <c r="C89" s="2" t="s">
        <v>208</v>
      </c>
      <c r="D89" s="15" t="s">
        <v>6</v>
      </c>
      <c r="E89" s="2" t="s">
        <v>85</v>
      </c>
      <c r="F89" s="2" t="str">
        <f>VLOOKUP(GERAL[[#This Row],[CÓD]],SEALL,6,FALSE)</f>
        <v>EG</v>
      </c>
      <c r="G89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8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9" s="2" t="str">
        <f>VLOOKUP(GERAL[[#This Row],[CÓD]],SEALL,4,FALSE)</f>
        <v>03, 06, 11</v>
      </c>
      <c r="K89" s="2" t="str">
        <f>IF(ISERR(FIND("01",GERAL[[#This Row],[ODS]])),"NÃO","SIM")</f>
        <v>NÃO</v>
      </c>
      <c r="L89" s="2" t="str">
        <f>IF(ISERR(FIND("02",GERAL[[#This Row],[ODS]])),"NÃO","SIM")</f>
        <v>NÃO</v>
      </c>
      <c r="M89" s="2" t="str">
        <f>IF(ISERR(FIND("03",GERAL[[#This Row],[ODS]])),"NÃO","SIM")</f>
        <v>SIM</v>
      </c>
      <c r="N89" s="2" t="str">
        <f>IF(ISERR(FIND("04",GERAL[[#This Row],[ODS]])),"NÃO","SIM")</f>
        <v>NÃO</v>
      </c>
      <c r="O89" s="2" t="str">
        <f>IF(ISERR(FIND("05",GERAL[[#This Row],[ODS]])),"NÃO","SIM")</f>
        <v>NÃO</v>
      </c>
      <c r="P89" s="2" t="str">
        <f>IF(ISERR(FIND("06",GERAL[[#This Row],[ODS]])),"NÃO","SIM")</f>
        <v>SIM</v>
      </c>
      <c r="Q89" s="2" t="str">
        <f>IF(ISERR(FIND("07",GERAL[[#This Row],[ODS]])),"NÃO","SIM")</f>
        <v>NÃO</v>
      </c>
      <c r="R89" s="2" t="str">
        <f>IF(ISERR(FIND("08",GERAL[[#This Row],[ODS]])),"NÃO","SIM")</f>
        <v>NÃO</v>
      </c>
      <c r="S89" s="2" t="str">
        <f>IF(ISERR(FIND("09",GERAL[[#This Row],[ODS]])),"NÃO","SIM")</f>
        <v>NÃO</v>
      </c>
      <c r="T89" s="2" t="str">
        <f>IF(ISERR(FIND("10",GERAL[[#This Row],[ODS]])),"NÃO","SIM")</f>
        <v>NÃO</v>
      </c>
      <c r="U89" s="2" t="str">
        <f>IF(ISERR(FIND("11",GERAL[[#This Row],[ODS]])),"NÃO","SIM")</f>
        <v>SIM</v>
      </c>
      <c r="V89" s="2" t="str">
        <f>IF(ISERR(FIND("12",GERAL[[#This Row],[ODS]])),"NÃO","SIM")</f>
        <v>NÃO</v>
      </c>
      <c r="W89" s="2" t="str">
        <f>IF(ISERR(FIND("13",GERAL[[#This Row],[ODS]])),"NÃO","SIM")</f>
        <v>NÃO</v>
      </c>
      <c r="X89" s="2" t="str">
        <f>IF(ISERR(FIND("14",GERAL[[#This Row],[ODS]])),"NÃO","SIM")</f>
        <v>NÃO</v>
      </c>
      <c r="Y89" s="2" t="str">
        <f>IF(ISERR(FIND("15",GERAL[[#This Row],[ODS]])),"NÃO","SIM")</f>
        <v>NÃO</v>
      </c>
      <c r="Z89" s="2" t="str">
        <f>IF(ISERR(FIND("16",GERAL[[#This Row],[ODS]])),"NÃO","SIM")</f>
        <v>NÃO</v>
      </c>
      <c r="AA89" s="2" t="str">
        <f>IF(ISERR(FIND("17",GERAL[[#This Row],[ODS]])),"NÃO","SIM")</f>
        <v>NÃO</v>
      </c>
      <c r="AB89" s="1">
        <v>100</v>
      </c>
      <c r="AC89" s="1">
        <v>87.192400634925733</v>
      </c>
      <c r="AD89" s="1">
        <v>100</v>
      </c>
      <c r="AE89" s="1">
        <v>0</v>
      </c>
      <c r="AF89" s="1">
        <v>20.64113235668475</v>
      </c>
      <c r="AG89" s="1" t="str">
        <f>GERAL[[#This Row],[SIGLA]]&amp;GERAL[[#This Row],[CÓD]]</f>
        <v>DFAS_LC</v>
      </c>
      <c r="AH89" s="1">
        <f ca="1">VLOOKUP(GERAL[[#This Row],[REF_NOTA]],BASE_NOTAS[],7,FALSE)</f>
        <v>39.775260263202782</v>
      </c>
      <c r="AI89" s="31">
        <f ca="1">IF(GERAL[[#This Row],[Nota 2025]]="",0,GERAL[[#This Row],[Nota 2026]]-GERAL[[#This Row],[Nota 2025]])</f>
        <v>19.134127906518032</v>
      </c>
    </row>
    <row r="90" spans="1:35" ht="17" x14ac:dyDescent="0.35">
      <c r="A90" s="2" t="s">
        <v>163</v>
      </c>
      <c r="B90" s="2" t="s">
        <v>183</v>
      </c>
      <c r="C90" s="2" t="s">
        <v>208</v>
      </c>
      <c r="D90" s="15" t="s">
        <v>6</v>
      </c>
      <c r="E90" s="2" t="s">
        <v>85</v>
      </c>
      <c r="F90" s="2" t="str">
        <f>VLOOKUP(GERAL[[#This Row],[CÓD]],SEALL,6,FALSE)</f>
        <v>EG</v>
      </c>
      <c r="G90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9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0" s="2" t="str">
        <f>VLOOKUP(GERAL[[#This Row],[CÓD]],SEALL,4,FALSE)</f>
        <v>03, 06, 11</v>
      </c>
      <c r="K90" s="2" t="str">
        <f>IF(ISERR(FIND("01",GERAL[[#This Row],[ODS]])),"NÃO","SIM")</f>
        <v>NÃO</v>
      </c>
      <c r="L90" s="2" t="str">
        <f>IF(ISERR(FIND("02",GERAL[[#This Row],[ODS]])),"NÃO","SIM")</f>
        <v>NÃO</v>
      </c>
      <c r="M90" s="2" t="str">
        <f>IF(ISERR(FIND("03",GERAL[[#This Row],[ODS]])),"NÃO","SIM")</f>
        <v>SIM</v>
      </c>
      <c r="N90" s="2" t="str">
        <f>IF(ISERR(FIND("04",GERAL[[#This Row],[ODS]])),"NÃO","SIM")</f>
        <v>NÃO</v>
      </c>
      <c r="O90" s="2" t="str">
        <f>IF(ISERR(FIND("05",GERAL[[#This Row],[ODS]])),"NÃO","SIM")</f>
        <v>NÃO</v>
      </c>
      <c r="P90" s="2" t="str">
        <f>IF(ISERR(FIND("06",GERAL[[#This Row],[ODS]])),"NÃO","SIM")</f>
        <v>SIM</v>
      </c>
      <c r="Q90" s="2" t="str">
        <f>IF(ISERR(FIND("07",GERAL[[#This Row],[ODS]])),"NÃO","SIM")</f>
        <v>NÃO</v>
      </c>
      <c r="R90" s="2" t="str">
        <f>IF(ISERR(FIND("08",GERAL[[#This Row],[ODS]])),"NÃO","SIM")</f>
        <v>NÃO</v>
      </c>
      <c r="S90" s="2" t="str">
        <f>IF(ISERR(FIND("09",GERAL[[#This Row],[ODS]])),"NÃO","SIM")</f>
        <v>NÃO</v>
      </c>
      <c r="T90" s="2" t="str">
        <f>IF(ISERR(FIND("10",GERAL[[#This Row],[ODS]])),"NÃO","SIM")</f>
        <v>NÃO</v>
      </c>
      <c r="U90" s="2" t="str">
        <f>IF(ISERR(FIND("11",GERAL[[#This Row],[ODS]])),"NÃO","SIM")</f>
        <v>SIM</v>
      </c>
      <c r="V90" s="2" t="str">
        <f>IF(ISERR(FIND("12",GERAL[[#This Row],[ODS]])),"NÃO","SIM")</f>
        <v>NÃO</v>
      </c>
      <c r="W90" s="2" t="str">
        <f>IF(ISERR(FIND("13",GERAL[[#This Row],[ODS]])),"NÃO","SIM")</f>
        <v>NÃO</v>
      </c>
      <c r="X90" s="2" t="str">
        <f>IF(ISERR(FIND("14",GERAL[[#This Row],[ODS]])),"NÃO","SIM")</f>
        <v>NÃO</v>
      </c>
      <c r="Y90" s="2" t="str">
        <f>IF(ISERR(FIND("15",GERAL[[#This Row],[ODS]])),"NÃO","SIM")</f>
        <v>NÃO</v>
      </c>
      <c r="Z90" s="2" t="str">
        <f>IF(ISERR(FIND("16",GERAL[[#This Row],[ODS]])),"NÃO","SIM")</f>
        <v>NÃO</v>
      </c>
      <c r="AA90" s="2" t="str">
        <f>IF(ISERR(FIND("17",GERAL[[#This Row],[ODS]])),"NÃO","SIM")</f>
        <v>NÃO</v>
      </c>
      <c r="AB90" s="1">
        <v>58.112141766492307</v>
      </c>
      <c r="AC90" s="1">
        <v>77.184910007021145</v>
      </c>
      <c r="AD90" s="1">
        <v>54.140005076252997</v>
      </c>
      <c r="AE90" s="1">
        <v>68.475430366105627</v>
      </c>
      <c r="AF90" s="1">
        <v>94.593782072999616</v>
      </c>
      <c r="AG90" s="1" t="str">
        <f>GERAL[[#This Row],[SIGLA]]&amp;GERAL[[#This Row],[CÓD]]</f>
        <v>ESAS_LC</v>
      </c>
      <c r="AH90" s="1">
        <f ca="1">VLOOKUP(GERAL[[#This Row],[REF_NOTA]],BASE_NOTAS[],7,FALSE)</f>
        <v>100</v>
      </c>
      <c r="AI90" s="31">
        <f ca="1">IF(GERAL[[#This Row],[Nota 2025]]="",0,GERAL[[#This Row],[Nota 2026]]-GERAL[[#This Row],[Nota 2025]])</f>
        <v>5.4062179270003838</v>
      </c>
    </row>
    <row r="91" spans="1:35" ht="17" x14ac:dyDescent="0.35">
      <c r="A91" s="2" t="s">
        <v>164</v>
      </c>
      <c r="B91" s="2" t="s">
        <v>190</v>
      </c>
      <c r="C91" s="2" t="s">
        <v>208</v>
      </c>
      <c r="D91" s="15" t="s">
        <v>6</v>
      </c>
      <c r="E91" s="2" t="s">
        <v>85</v>
      </c>
      <c r="F91" s="2" t="str">
        <f>VLOOKUP(GERAL[[#This Row],[CÓD]],SEALL,6,FALSE)</f>
        <v>EG</v>
      </c>
      <c r="G91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9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1" s="2" t="str">
        <f>VLOOKUP(GERAL[[#This Row],[CÓD]],SEALL,4,FALSE)</f>
        <v>03, 06, 11</v>
      </c>
      <c r="K91" s="2" t="str">
        <f>IF(ISERR(FIND("01",GERAL[[#This Row],[ODS]])),"NÃO","SIM")</f>
        <v>NÃO</v>
      </c>
      <c r="L91" s="2" t="str">
        <f>IF(ISERR(FIND("02",GERAL[[#This Row],[ODS]])),"NÃO","SIM")</f>
        <v>NÃO</v>
      </c>
      <c r="M91" s="2" t="str">
        <f>IF(ISERR(FIND("03",GERAL[[#This Row],[ODS]])),"NÃO","SIM")</f>
        <v>SIM</v>
      </c>
      <c r="N91" s="2" t="str">
        <f>IF(ISERR(FIND("04",GERAL[[#This Row],[ODS]])),"NÃO","SIM")</f>
        <v>NÃO</v>
      </c>
      <c r="O91" s="2" t="str">
        <f>IF(ISERR(FIND("05",GERAL[[#This Row],[ODS]])),"NÃO","SIM")</f>
        <v>NÃO</v>
      </c>
      <c r="P91" s="2" t="str">
        <f>IF(ISERR(FIND("06",GERAL[[#This Row],[ODS]])),"NÃO","SIM")</f>
        <v>SIM</v>
      </c>
      <c r="Q91" s="2" t="str">
        <f>IF(ISERR(FIND("07",GERAL[[#This Row],[ODS]])),"NÃO","SIM")</f>
        <v>NÃO</v>
      </c>
      <c r="R91" s="2" t="str">
        <f>IF(ISERR(FIND("08",GERAL[[#This Row],[ODS]])),"NÃO","SIM")</f>
        <v>NÃO</v>
      </c>
      <c r="S91" s="2" t="str">
        <f>IF(ISERR(FIND("09",GERAL[[#This Row],[ODS]])),"NÃO","SIM")</f>
        <v>NÃO</v>
      </c>
      <c r="T91" s="2" t="str">
        <f>IF(ISERR(FIND("10",GERAL[[#This Row],[ODS]])),"NÃO","SIM")</f>
        <v>NÃO</v>
      </c>
      <c r="U91" s="2" t="str">
        <f>IF(ISERR(FIND("11",GERAL[[#This Row],[ODS]])),"NÃO","SIM")</f>
        <v>SIM</v>
      </c>
      <c r="V91" s="2" t="str">
        <f>IF(ISERR(FIND("12",GERAL[[#This Row],[ODS]])),"NÃO","SIM")</f>
        <v>NÃO</v>
      </c>
      <c r="W91" s="2" t="str">
        <f>IF(ISERR(FIND("13",GERAL[[#This Row],[ODS]])),"NÃO","SIM")</f>
        <v>NÃO</v>
      </c>
      <c r="X91" s="2" t="str">
        <f>IF(ISERR(FIND("14",GERAL[[#This Row],[ODS]])),"NÃO","SIM")</f>
        <v>NÃO</v>
      </c>
      <c r="Y91" s="2" t="str">
        <f>IF(ISERR(FIND("15",GERAL[[#This Row],[ODS]])),"NÃO","SIM")</f>
        <v>NÃO</v>
      </c>
      <c r="Z91" s="2" t="str">
        <f>IF(ISERR(FIND("16",GERAL[[#This Row],[ODS]])),"NÃO","SIM")</f>
        <v>NÃO</v>
      </c>
      <c r="AA91" s="2" t="str">
        <f>IF(ISERR(FIND("17",GERAL[[#This Row],[ODS]])),"NÃO","SIM")</f>
        <v>NÃO</v>
      </c>
      <c r="AB91" s="1">
        <v>37.47336109440748</v>
      </c>
      <c r="AC91" s="1">
        <v>59.504580933853056</v>
      </c>
      <c r="AD91" s="1">
        <v>44.929368685426155</v>
      </c>
      <c r="AE91" s="1">
        <v>67.512841769822217</v>
      </c>
      <c r="AF91" s="1">
        <v>64.338396115790033</v>
      </c>
      <c r="AG91" s="1" t="str">
        <f>GERAL[[#This Row],[SIGLA]]&amp;GERAL[[#This Row],[CÓD]]</f>
        <v>GOAS_LC</v>
      </c>
      <c r="AH91" s="1">
        <f ca="1">VLOOKUP(GERAL[[#This Row],[REF_NOTA]],BASE_NOTAS[],7,FALSE)</f>
        <v>61.901538756768957</v>
      </c>
      <c r="AI91" s="31">
        <f ca="1">IF(GERAL[[#This Row],[Nota 2025]]="",0,GERAL[[#This Row],[Nota 2026]]-GERAL[[#This Row],[Nota 2025]])</f>
        <v>-2.4368573590210758</v>
      </c>
    </row>
    <row r="92" spans="1:35" ht="17" x14ac:dyDescent="0.35">
      <c r="A92" s="2" t="s">
        <v>165</v>
      </c>
      <c r="B92" s="2" t="s">
        <v>191</v>
      </c>
      <c r="C92" s="2" t="s">
        <v>208</v>
      </c>
      <c r="D92" s="15" t="s">
        <v>6</v>
      </c>
      <c r="E92" s="2" t="s">
        <v>85</v>
      </c>
      <c r="F92" s="2" t="str">
        <f>VLOOKUP(GERAL[[#This Row],[CÓD]],SEALL,6,FALSE)</f>
        <v>EG</v>
      </c>
      <c r="G92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9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2" s="2" t="str">
        <f>VLOOKUP(GERAL[[#This Row],[CÓD]],SEALL,4,FALSE)</f>
        <v>03, 06, 11</v>
      </c>
      <c r="K92" s="2" t="str">
        <f>IF(ISERR(FIND("01",GERAL[[#This Row],[ODS]])),"NÃO","SIM")</f>
        <v>NÃO</v>
      </c>
      <c r="L92" s="2" t="str">
        <f>IF(ISERR(FIND("02",GERAL[[#This Row],[ODS]])),"NÃO","SIM")</f>
        <v>NÃO</v>
      </c>
      <c r="M92" s="2" t="str">
        <f>IF(ISERR(FIND("03",GERAL[[#This Row],[ODS]])),"NÃO","SIM")</f>
        <v>SIM</v>
      </c>
      <c r="N92" s="2" t="str">
        <f>IF(ISERR(FIND("04",GERAL[[#This Row],[ODS]])),"NÃO","SIM")</f>
        <v>NÃO</v>
      </c>
      <c r="O92" s="2" t="str">
        <f>IF(ISERR(FIND("05",GERAL[[#This Row],[ODS]])),"NÃO","SIM")</f>
        <v>NÃO</v>
      </c>
      <c r="P92" s="2" t="str">
        <f>IF(ISERR(FIND("06",GERAL[[#This Row],[ODS]])),"NÃO","SIM")</f>
        <v>SIM</v>
      </c>
      <c r="Q92" s="2" t="str">
        <f>IF(ISERR(FIND("07",GERAL[[#This Row],[ODS]])),"NÃO","SIM")</f>
        <v>NÃO</v>
      </c>
      <c r="R92" s="2" t="str">
        <f>IF(ISERR(FIND("08",GERAL[[#This Row],[ODS]])),"NÃO","SIM")</f>
        <v>NÃO</v>
      </c>
      <c r="S92" s="2" t="str">
        <f>IF(ISERR(FIND("09",GERAL[[#This Row],[ODS]])),"NÃO","SIM")</f>
        <v>NÃO</v>
      </c>
      <c r="T92" s="2" t="str">
        <f>IF(ISERR(FIND("10",GERAL[[#This Row],[ODS]])),"NÃO","SIM")</f>
        <v>NÃO</v>
      </c>
      <c r="U92" s="2" t="str">
        <f>IF(ISERR(FIND("11",GERAL[[#This Row],[ODS]])),"NÃO","SIM")</f>
        <v>SIM</v>
      </c>
      <c r="V92" s="2" t="str">
        <f>IF(ISERR(FIND("12",GERAL[[#This Row],[ODS]])),"NÃO","SIM")</f>
        <v>NÃO</v>
      </c>
      <c r="W92" s="2" t="str">
        <f>IF(ISERR(FIND("13",GERAL[[#This Row],[ODS]])),"NÃO","SIM")</f>
        <v>NÃO</v>
      </c>
      <c r="X92" s="2" t="str">
        <f>IF(ISERR(FIND("14",GERAL[[#This Row],[ODS]])),"NÃO","SIM")</f>
        <v>NÃO</v>
      </c>
      <c r="Y92" s="2" t="str">
        <f>IF(ISERR(FIND("15",GERAL[[#This Row],[ODS]])),"NÃO","SIM")</f>
        <v>NÃO</v>
      </c>
      <c r="Z92" s="2" t="str">
        <f>IF(ISERR(FIND("16",GERAL[[#This Row],[ODS]])),"NÃO","SIM")</f>
        <v>NÃO</v>
      </c>
      <c r="AA92" s="2" t="str">
        <f>IF(ISERR(FIND("17",GERAL[[#This Row],[ODS]])),"NÃO","SIM")</f>
        <v>NÃO</v>
      </c>
      <c r="AB92" s="1">
        <v>24.276823050707133</v>
      </c>
      <c r="AC92" s="1">
        <v>8.8563870003274197</v>
      </c>
      <c r="AD92" s="1">
        <v>0</v>
      </c>
      <c r="AE92" s="1">
        <v>41.592579896579181</v>
      </c>
      <c r="AF92" s="1">
        <v>2.7071924463708452</v>
      </c>
      <c r="AG92" s="1" t="str">
        <f>GERAL[[#This Row],[SIGLA]]&amp;GERAL[[#This Row],[CÓD]]</f>
        <v>MAAS_LC</v>
      </c>
      <c r="AH92" s="1">
        <f ca="1">VLOOKUP(GERAL[[#This Row],[REF_NOTA]],BASE_NOTAS[],7,FALSE)</f>
        <v>0</v>
      </c>
      <c r="AI92" s="31">
        <f ca="1">IF(GERAL[[#This Row],[Nota 2025]]="",0,GERAL[[#This Row],[Nota 2026]]-GERAL[[#This Row],[Nota 2025]])</f>
        <v>-2.7071924463708452</v>
      </c>
    </row>
    <row r="93" spans="1:35" ht="17" x14ac:dyDescent="0.35">
      <c r="A93" s="2" t="s">
        <v>168</v>
      </c>
      <c r="B93" s="2" t="s">
        <v>195</v>
      </c>
      <c r="C93" s="2" t="s">
        <v>208</v>
      </c>
      <c r="D93" s="15" t="s">
        <v>6</v>
      </c>
      <c r="E93" s="2" t="s">
        <v>85</v>
      </c>
      <c r="F93" s="2" t="str">
        <f>VLOOKUP(GERAL[[#This Row],[CÓD]],SEALL,6,FALSE)</f>
        <v>EG</v>
      </c>
      <c r="G93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9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3" s="2" t="str">
        <f>VLOOKUP(GERAL[[#This Row],[CÓD]],SEALL,4,FALSE)</f>
        <v>03, 06, 11</v>
      </c>
      <c r="K93" s="2" t="str">
        <f>IF(ISERR(FIND("01",GERAL[[#This Row],[ODS]])),"NÃO","SIM")</f>
        <v>NÃO</v>
      </c>
      <c r="L93" s="2" t="str">
        <f>IF(ISERR(FIND("02",GERAL[[#This Row],[ODS]])),"NÃO","SIM")</f>
        <v>NÃO</v>
      </c>
      <c r="M93" s="2" t="str">
        <f>IF(ISERR(FIND("03",GERAL[[#This Row],[ODS]])),"NÃO","SIM")</f>
        <v>SIM</v>
      </c>
      <c r="N93" s="2" t="str">
        <f>IF(ISERR(FIND("04",GERAL[[#This Row],[ODS]])),"NÃO","SIM")</f>
        <v>NÃO</v>
      </c>
      <c r="O93" s="2" t="str">
        <f>IF(ISERR(FIND("05",GERAL[[#This Row],[ODS]])),"NÃO","SIM")</f>
        <v>NÃO</v>
      </c>
      <c r="P93" s="2" t="str">
        <f>IF(ISERR(FIND("06",GERAL[[#This Row],[ODS]])),"NÃO","SIM")</f>
        <v>SIM</v>
      </c>
      <c r="Q93" s="2" t="str">
        <f>IF(ISERR(FIND("07",GERAL[[#This Row],[ODS]])),"NÃO","SIM")</f>
        <v>NÃO</v>
      </c>
      <c r="R93" s="2" t="str">
        <f>IF(ISERR(FIND("08",GERAL[[#This Row],[ODS]])),"NÃO","SIM")</f>
        <v>NÃO</v>
      </c>
      <c r="S93" s="2" t="str">
        <f>IF(ISERR(FIND("09",GERAL[[#This Row],[ODS]])),"NÃO","SIM")</f>
        <v>NÃO</v>
      </c>
      <c r="T93" s="2" t="str">
        <f>IF(ISERR(FIND("10",GERAL[[#This Row],[ODS]])),"NÃO","SIM")</f>
        <v>NÃO</v>
      </c>
      <c r="U93" s="2" t="str">
        <f>IF(ISERR(FIND("11",GERAL[[#This Row],[ODS]])),"NÃO","SIM")</f>
        <v>SIM</v>
      </c>
      <c r="V93" s="2" t="str">
        <f>IF(ISERR(FIND("12",GERAL[[#This Row],[ODS]])),"NÃO","SIM")</f>
        <v>NÃO</v>
      </c>
      <c r="W93" s="2" t="str">
        <f>IF(ISERR(FIND("13",GERAL[[#This Row],[ODS]])),"NÃO","SIM")</f>
        <v>NÃO</v>
      </c>
      <c r="X93" s="2" t="str">
        <f>IF(ISERR(FIND("14",GERAL[[#This Row],[ODS]])),"NÃO","SIM")</f>
        <v>NÃO</v>
      </c>
      <c r="Y93" s="2" t="str">
        <f>IF(ISERR(FIND("15",GERAL[[#This Row],[ODS]])),"NÃO","SIM")</f>
        <v>NÃO</v>
      </c>
      <c r="Z93" s="2" t="str">
        <f>IF(ISERR(FIND("16",GERAL[[#This Row],[ODS]])),"NÃO","SIM")</f>
        <v>NÃO</v>
      </c>
      <c r="AA93" s="2" t="str">
        <f>IF(ISERR(FIND("17",GERAL[[#This Row],[ODS]])),"NÃO","SIM")</f>
        <v>NÃO</v>
      </c>
      <c r="AB93" s="1">
        <v>28.413252373861663</v>
      </c>
      <c r="AC93" s="1">
        <v>38.417690110403576</v>
      </c>
      <c r="AD93" s="1">
        <v>18.309503080330391</v>
      </c>
      <c r="AE93" s="1">
        <v>55.684516787848047</v>
      </c>
      <c r="AF93" s="1">
        <v>57.189323935811466</v>
      </c>
      <c r="AG93" s="1" t="str">
        <f>GERAL[[#This Row],[SIGLA]]&amp;GERAL[[#This Row],[CÓD]]</f>
        <v>MTAS_LC</v>
      </c>
      <c r="AH93" s="1">
        <f ca="1">VLOOKUP(GERAL[[#This Row],[REF_NOTA]],BASE_NOTAS[],7,FALSE)</f>
        <v>48.23931889295136</v>
      </c>
      <c r="AI93" s="31">
        <f ca="1">IF(GERAL[[#This Row],[Nota 2025]]="",0,GERAL[[#This Row],[Nota 2026]]-GERAL[[#This Row],[Nota 2025]])</f>
        <v>-8.9500050428601057</v>
      </c>
    </row>
    <row r="94" spans="1:35" ht="17" x14ac:dyDescent="0.35">
      <c r="A94" s="2" t="s">
        <v>167</v>
      </c>
      <c r="B94" s="2" t="s">
        <v>193</v>
      </c>
      <c r="C94" s="2" t="s">
        <v>208</v>
      </c>
      <c r="D94" s="15" t="s">
        <v>6</v>
      </c>
      <c r="E94" s="2" t="s">
        <v>85</v>
      </c>
      <c r="F94" s="2" t="str">
        <f>VLOOKUP(GERAL[[#This Row],[CÓD]],SEALL,6,FALSE)</f>
        <v>EG</v>
      </c>
      <c r="G94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9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4" s="2" t="str">
        <f>VLOOKUP(GERAL[[#This Row],[CÓD]],SEALL,4,FALSE)</f>
        <v>03, 06, 11</v>
      </c>
      <c r="K94" s="2" t="str">
        <f>IF(ISERR(FIND("01",GERAL[[#This Row],[ODS]])),"NÃO","SIM")</f>
        <v>NÃO</v>
      </c>
      <c r="L94" s="2" t="str">
        <f>IF(ISERR(FIND("02",GERAL[[#This Row],[ODS]])),"NÃO","SIM")</f>
        <v>NÃO</v>
      </c>
      <c r="M94" s="2" t="str">
        <f>IF(ISERR(FIND("03",GERAL[[#This Row],[ODS]])),"NÃO","SIM")</f>
        <v>SIM</v>
      </c>
      <c r="N94" s="2" t="str">
        <f>IF(ISERR(FIND("04",GERAL[[#This Row],[ODS]])),"NÃO","SIM")</f>
        <v>NÃO</v>
      </c>
      <c r="O94" s="2" t="str">
        <f>IF(ISERR(FIND("05",GERAL[[#This Row],[ODS]])),"NÃO","SIM")</f>
        <v>NÃO</v>
      </c>
      <c r="P94" s="2" t="str">
        <f>IF(ISERR(FIND("06",GERAL[[#This Row],[ODS]])),"NÃO","SIM")</f>
        <v>SIM</v>
      </c>
      <c r="Q94" s="2" t="str">
        <f>IF(ISERR(FIND("07",GERAL[[#This Row],[ODS]])),"NÃO","SIM")</f>
        <v>NÃO</v>
      </c>
      <c r="R94" s="2" t="str">
        <f>IF(ISERR(FIND("08",GERAL[[#This Row],[ODS]])),"NÃO","SIM")</f>
        <v>NÃO</v>
      </c>
      <c r="S94" s="2" t="str">
        <f>IF(ISERR(FIND("09",GERAL[[#This Row],[ODS]])),"NÃO","SIM")</f>
        <v>NÃO</v>
      </c>
      <c r="T94" s="2" t="str">
        <f>IF(ISERR(FIND("10",GERAL[[#This Row],[ODS]])),"NÃO","SIM")</f>
        <v>NÃO</v>
      </c>
      <c r="U94" s="2" t="str">
        <f>IF(ISERR(FIND("11",GERAL[[#This Row],[ODS]])),"NÃO","SIM")</f>
        <v>SIM</v>
      </c>
      <c r="V94" s="2" t="str">
        <f>IF(ISERR(FIND("12",GERAL[[#This Row],[ODS]])),"NÃO","SIM")</f>
        <v>NÃO</v>
      </c>
      <c r="W94" s="2" t="str">
        <f>IF(ISERR(FIND("13",GERAL[[#This Row],[ODS]])),"NÃO","SIM")</f>
        <v>NÃO</v>
      </c>
      <c r="X94" s="2" t="str">
        <f>IF(ISERR(FIND("14",GERAL[[#This Row],[ODS]])),"NÃO","SIM")</f>
        <v>NÃO</v>
      </c>
      <c r="Y94" s="2" t="str">
        <f>IF(ISERR(FIND("15",GERAL[[#This Row],[ODS]])),"NÃO","SIM")</f>
        <v>NÃO</v>
      </c>
      <c r="Z94" s="2" t="str">
        <f>IF(ISERR(FIND("16",GERAL[[#This Row],[ODS]])),"NÃO","SIM")</f>
        <v>NÃO</v>
      </c>
      <c r="AA94" s="2" t="str">
        <f>IF(ISERR(FIND("17",GERAL[[#This Row],[ODS]])),"NÃO","SIM")</f>
        <v>NÃO</v>
      </c>
      <c r="AB94" s="1">
        <v>70.278495452476321</v>
      </c>
      <c r="AC94" s="1">
        <v>75.063248629811952</v>
      </c>
      <c r="AD94" s="1">
        <v>56.129177571629427</v>
      </c>
      <c r="AE94" s="1">
        <v>90.236545142166079</v>
      </c>
      <c r="AF94" s="1">
        <v>91.12150803549865</v>
      </c>
      <c r="AG94" s="1" t="str">
        <f>GERAL[[#This Row],[SIGLA]]&amp;GERAL[[#This Row],[CÓD]]</f>
        <v>MSAS_LC</v>
      </c>
      <c r="AH94" s="1">
        <f ca="1">VLOOKUP(GERAL[[#This Row],[REF_NOTA]],BASE_NOTAS[],7,FALSE)</f>
        <v>81.893643872990069</v>
      </c>
      <c r="AI94" s="31">
        <f ca="1">IF(GERAL[[#This Row],[Nota 2025]]="",0,GERAL[[#This Row],[Nota 2026]]-GERAL[[#This Row],[Nota 2025]])</f>
        <v>-9.2278641625085811</v>
      </c>
    </row>
    <row r="95" spans="1:35" ht="17" x14ac:dyDescent="0.35">
      <c r="A95" s="2" t="s">
        <v>166</v>
      </c>
      <c r="B95" s="2" t="s">
        <v>192</v>
      </c>
      <c r="C95" s="2" t="s">
        <v>208</v>
      </c>
      <c r="D95" s="15" t="s">
        <v>6</v>
      </c>
      <c r="E95" s="2" t="s">
        <v>85</v>
      </c>
      <c r="F95" s="2" t="str">
        <f>VLOOKUP(GERAL[[#This Row],[CÓD]],SEALL,6,FALSE)</f>
        <v>EG</v>
      </c>
      <c r="G95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9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5" s="2" t="str">
        <f>VLOOKUP(GERAL[[#This Row],[CÓD]],SEALL,4,FALSE)</f>
        <v>03, 06, 11</v>
      </c>
      <c r="K95" s="2" t="str">
        <f>IF(ISERR(FIND("01",GERAL[[#This Row],[ODS]])),"NÃO","SIM")</f>
        <v>NÃO</v>
      </c>
      <c r="L95" s="2" t="str">
        <f>IF(ISERR(FIND("02",GERAL[[#This Row],[ODS]])),"NÃO","SIM")</f>
        <v>NÃO</v>
      </c>
      <c r="M95" s="2" t="str">
        <f>IF(ISERR(FIND("03",GERAL[[#This Row],[ODS]])),"NÃO","SIM")</f>
        <v>SIM</v>
      </c>
      <c r="N95" s="2" t="str">
        <f>IF(ISERR(FIND("04",GERAL[[#This Row],[ODS]])),"NÃO","SIM")</f>
        <v>NÃO</v>
      </c>
      <c r="O95" s="2" t="str">
        <f>IF(ISERR(FIND("05",GERAL[[#This Row],[ODS]])),"NÃO","SIM")</f>
        <v>NÃO</v>
      </c>
      <c r="P95" s="2" t="str">
        <f>IF(ISERR(FIND("06",GERAL[[#This Row],[ODS]])),"NÃO","SIM")</f>
        <v>SIM</v>
      </c>
      <c r="Q95" s="2" t="str">
        <f>IF(ISERR(FIND("07",GERAL[[#This Row],[ODS]])),"NÃO","SIM")</f>
        <v>NÃO</v>
      </c>
      <c r="R95" s="2" t="str">
        <f>IF(ISERR(FIND("08",GERAL[[#This Row],[ODS]])),"NÃO","SIM")</f>
        <v>NÃO</v>
      </c>
      <c r="S95" s="2" t="str">
        <f>IF(ISERR(FIND("09",GERAL[[#This Row],[ODS]])),"NÃO","SIM")</f>
        <v>NÃO</v>
      </c>
      <c r="T95" s="2" t="str">
        <f>IF(ISERR(FIND("10",GERAL[[#This Row],[ODS]])),"NÃO","SIM")</f>
        <v>NÃO</v>
      </c>
      <c r="U95" s="2" t="str">
        <f>IF(ISERR(FIND("11",GERAL[[#This Row],[ODS]])),"NÃO","SIM")</f>
        <v>SIM</v>
      </c>
      <c r="V95" s="2" t="str">
        <f>IF(ISERR(FIND("12",GERAL[[#This Row],[ODS]])),"NÃO","SIM")</f>
        <v>NÃO</v>
      </c>
      <c r="W95" s="2" t="str">
        <f>IF(ISERR(FIND("13",GERAL[[#This Row],[ODS]])),"NÃO","SIM")</f>
        <v>NÃO</v>
      </c>
      <c r="X95" s="2" t="str">
        <f>IF(ISERR(FIND("14",GERAL[[#This Row],[ODS]])),"NÃO","SIM")</f>
        <v>NÃO</v>
      </c>
      <c r="Y95" s="2" t="str">
        <f>IF(ISERR(FIND("15",GERAL[[#This Row],[ODS]])),"NÃO","SIM")</f>
        <v>NÃO</v>
      </c>
      <c r="Z95" s="2" t="str">
        <f>IF(ISERR(FIND("16",GERAL[[#This Row],[ODS]])),"NÃO","SIM")</f>
        <v>NÃO</v>
      </c>
      <c r="AA95" s="2" t="str">
        <f>IF(ISERR(FIND("17",GERAL[[#This Row],[ODS]])),"NÃO","SIM")</f>
        <v>NÃO</v>
      </c>
      <c r="AB95" s="1">
        <v>61.858015569625437</v>
      </c>
      <c r="AC95" s="1">
        <v>59.179282933592795</v>
      </c>
      <c r="AD95" s="1">
        <v>46.006861062374597</v>
      </c>
      <c r="AE95" s="1">
        <v>74.179313722484252</v>
      </c>
      <c r="AF95" s="1">
        <v>71.497421065460117</v>
      </c>
      <c r="AG95" s="1" t="str">
        <f>GERAL[[#This Row],[SIGLA]]&amp;GERAL[[#This Row],[CÓD]]</f>
        <v>MGAS_LC</v>
      </c>
      <c r="AH95" s="1">
        <f ca="1">VLOOKUP(GERAL[[#This Row],[REF_NOTA]],BASE_NOTAS[],7,FALSE)</f>
        <v>78.772332931369846</v>
      </c>
      <c r="AI95" s="31">
        <f ca="1">IF(GERAL[[#This Row],[Nota 2025]]="",0,GERAL[[#This Row],[Nota 2026]]-GERAL[[#This Row],[Nota 2025]])</f>
        <v>7.2749118659097292</v>
      </c>
    </row>
    <row r="96" spans="1:35" ht="17" x14ac:dyDescent="0.35">
      <c r="A96" s="2" t="s">
        <v>169</v>
      </c>
      <c r="B96" s="2" t="s">
        <v>196</v>
      </c>
      <c r="C96" s="2" t="s">
        <v>208</v>
      </c>
      <c r="D96" s="15" t="s">
        <v>6</v>
      </c>
      <c r="E96" s="2" t="s">
        <v>85</v>
      </c>
      <c r="F96" s="2" t="str">
        <f>VLOOKUP(GERAL[[#This Row],[CÓD]],SEALL,6,FALSE)</f>
        <v>EG</v>
      </c>
      <c r="G96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9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6" s="2" t="str">
        <f>VLOOKUP(GERAL[[#This Row],[CÓD]],SEALL,4,FALSE)</f>
        <v>03, 06, 11</v>
      </c>
      <c r="K96" s="2" t="str">
        <f>IF(ISERR(FIND("01",GERAL[[#This Row],[ODS]])),"NÃO","SIM")</f>
        <v>NÃO</v>
      </c>
      <c r="L96" s="2" t="str">
        <f>IF(ISERR(FIND("02",GERAL[[#This Row],[ODS]])),"NÃO","SIM")</f>
        <v>NÃO</v>
      </c>
      <c r="M96" s="2" t="str">
        <f>IF(ISERR(FIND("03",GERAL[[#This Row],[ODS]])),"NÃO","SIM")</f>
        <v>SIM</v>
      </c>
      <c r="N96" s="2" t="str">
        <f>IF(ISERR(FIND("04",GERAL[[#This Row],[ODS]])),"NÃO","SIM")</f>
        <v>NÃO</v>
      </c>
      <c r="O96" s="2" t="str">
        <f>IF(ISERR(FIND("05",GERAL[[#This Row],[ODS]])),"NÃO","SIM")</f>
        <v>NÃO</v>
      </c>
      <c r="P96" s="2" t="str">
        <f>IF(ISERR(FIND("06",GERAL[[#This Row],[ODS]])),"NÃO","SIM")</f>
        <v>SIM</v>
      </c>
      <c r="Q96" s="2" t="str">
        <f>IF(ISERR(FIND("07",GERAL[[#This Row],[ODS]])),"NÃO","SIM")</f>
        <v>NÃO</v>
      </c>
      <c r="R96" s="2" t="str">
        <f>IF(ISERR(FIND("08",GERAL[[#This Row],[ODS]])),"NÃO","SIM")</f>
        <v>NÃO</v>
      </c>
      <c r="S96" s="2" t="str">
        <f>IF(ISERR(FIND("09",GERAL[[#This Row],[ODS]])),"NÃO","SIM")</f>
        <v>NÃO</v>
      </c>
      <c r="T96" s="2" t="str">
        <f>IF(ISERR(FIND("10",GERAL[[#This Row],[ODS]])),"NÃO","SIM")</f>
        <v>NÃO</v>
      </c>
      <c r="U96" s="2" t="str">
        <f>IF(ISERR(FIND("11",GERAL[[#This Row],[ODS]])),"NÃO","SIM")</f>
        <v>SIM</v>
      </c>
      <c r="V96" s="2" t="str">
        <f>IF(ISERR(FIND("12",GERAL[[#This Row],[ODS]])),"NÃO","SIM")</f>
        <v>NÃO</v>
      </c>
      <c r="W96" s="2" t="str">
        <f>IF(ISERR(FIND("13",GERAL[[#This Row],[ODS]])),"NÃO","SIM")</f>
        <v>NÃO</v>
      </c>
      <c r="X96" s="2" t="str">
        <f>IF(ISERR(FIND("14",GERAL[[#This Row],[ODS]])),"NÃO","SIM")</f>
        <v>NÃO</v>
      </c>
      <c r="Y96" s="2" t="str">
        <f>IF(ISERR(FIND("15",GERAL[[#This Row],[ODS]])),"NÃO","SIM")</f>
        <v>NÃO</v>
      </c>
      <c r="Z96" s="2" t="str">
        <f>IF(ISERR(FIND("16",GERAL[[#This Row],[ODS]])),"NÃO","SIM")</f>
        <v>NÃO</v>
      </c>
      <c r="AA96" s="2" t="str">
        <f>IF(ISERR(FIND("17",GERAL[[#This Row],[ODS]])),"NÃO","SIM")</f>
        <v>NÃO</v>
      </c>
      <c r="AB96" s="1">
        <v>13.058698878369368</v>
      </c>
      <c r="AC96" s="1">
        <v>7.1323764713973361</v>
      </c>
      <c r="AD96" s="1">
        <v>18.997349304086715</v>
      </c>
      <c r="AE96" s="1">
        <v>32.644131564986161</v>
      </c>
      <c r="AF96" s="1">
        <v>57.988961918504259</v>
      </c>
      <c r="AG96" s="1" t="str">
        <f>GERAL[[#This Row],[SIGLA]]&amp;GERAL[[#This Row],[CÓD]]</f>
        <v>PAAS_LC</v>
      </c>
      <c r="AH96" s="1">
        <f ca="1">VLOOKUP(GERAL[[#This Row],[REF_NOTA]],BASE_NOTAS[],7,FALSE)</f>
        <v>44.294762311392702</v>
      </c>
      <c r="AI96" s="31">
        <f ca="1">IF(GERAL[[#This Row],[Nota 2025]]="",0,GERAL[[#This Row],[Nota 2026]]-GERAL[[#This Row],[Nota 2025]])</f>
        <v>-13.694199607111557</v>
      </c>
    </row>
    <row r="97" spans="1:35" ht="17" x14ac:dyDescent="0.35">
      <c r="A97" s="2" t="s">
        <v>170</v>
      </c>
      <c r="B97" s="2" t="s">
        <v>197</v>
      </c>
      <c r="C97" s="2" t="s">
        <v>208</v>
      </c>
      <c r="D97" s="15" t="s">
        <v>6</v>
      </c>
      <c r="E97" s="2" t="s">
        <v>85</v>
      </c>
      <c r="F97" s="2" t="str">
        <f>VLOOKUP(GERAL[[#This Row],[CÓD]],SEALL,6,FALSE)</f>
        <v>EG</v>
      </c>
      <c r="G97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9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7" s="2" t="str">
        <f>VLOOKUP(GERAL[[#This Row],[CÓD]],SEALL,4,FALSE)</f>
        <v>03, 06, 11</v>
      </c>
      <c r="K97" s="2" t="str">
        <f>IF(ISERR(FIND("01",GERAL[[#This Row],[ODS]])),"NÃO","SIM")</f>
        <v>NÃO</v>
      </c>
      <c r="L97" s="2" t="str">
        <f>IF(ISERR(FIND("02",GERAL[[#This Row],[ODS]])),"NÃO","SIM")</f>
        <v>NÃO</v>
      </c>
      <c r="M97" s="2" t="str">
        <f>IF(ISERR(FIND("03",GERAL[[#This Row],[ODS]])),"NÃO","SIM")</f>
        <v>SIM</v>
      </c>
      <c r="N97" s="2" t="str">
        <f>IF(ISERR(FIND("04",GERAL[[#This Row],[ODS]])),"NÃO","SIM")</f>
        <v>NÃO</v>
      </c>
      <c r="O97" s="2" t="str">
        <f>IF(ISERR(FIND("05",GERAL[[#This Row],[ODS]])),"NÃO","SIM")</f>
        <v>NÃO</v>
      </c>
      <c r="P97" s="2" t="str">
        <f>IF(ISERR(FIND("06",GERAL[[#This Row],[ODS]])),"NÃO","SIM")</f>
        <v>SIM</v>
      </c>
      <c r="Q97" s="2" t="str">
        <f>IF(ISERR(FIND("07",GERAL[[#This Row],[ODS]])),"NÃO","SIM")</f>
        <v>NÃO</v>
      </c>
      <c r="R97" s="2" t="str">
        <f>IF(ISERR(FIND("08",GERAL[[#This Row],[ODS]])),"NÃO","SIM")</f>
        <v>NÃO</v>
      </c>
      <c r="S97" s="2" t="str">
        <f>IF(ISERR(FIND("09",GERAL[[#This Row],[ODS]])),"NÃO","SIM")</f>
        <v>NÃO</v>
      </c>
      <c r="T97" s="2" t="str">
        <f>IF(ISERR(FIND("10",GERAL[[#This Row],[ODS]])),"NÃO","SIM")</f>
        <v>NÃO</v>
      </c>
      <c r="U97" s="2" t="str">
        <f>IF(ISERR(FIND("11",GERAL[[#This Row],[ODS]])),"NÃO","SIM")</f>
        <v>SIM</v>
      </c>
      <c r="V97" s="2" t="str">
        <f>IF(ISERR(FIND("12",GERAL[[#This Row],[ODS]])),"NÃO","SIM")</f>
        <v>NÃO</v>
      </c>
      <c r="W97" s="2" t="str">
        <f>IF(ISERR(FIND("13",GERAL[[#This Row],[ODS]])),"NÃO","SIM")</f>
        <v>NÃO</v>
      </c>
      <c r="X97" s="2" t="str">
        <f>IF(ISERR(FIND("14",GERAL[[#This Row],[ODS]])),"NÃO","SIM")</f>
        <v>NÃO</v>
      </c>
      <c r="Y97" s="2" t="str">
        <f>IF(ISERR(FIND("15",GERAL[[#This Row],[ODS]])),"NÃO","SIM")</f>
        <v>NÃO</v>
      </c>
      <c r="Z97" s="2" t="str">
        <f>IF(ISERR(FIND("16",GERAL[[#This Row],[ODS]])),"NÃO","SIM")</f>
        <v>NÃO</v>
      </c>
      <c r="AA97" s="2" t="str">
        <f>IF(ISERR(FIND("17",GERAL[[#This Row],[ODS]])),"NÃO","SIM")</f>
        <v>NÃO</v>
      </c>
      <c r="AB97" s="1">
        <v>48.136013195114927</v>
      </c>
      <c r="AC97" s="1">
        <v>27.943610794697786</v>
      </c>
      <c r="AD97" s="1">
        <v>11.918710310230079</v>
      </c>
      <c r="AE97" s="1">
        <v>59.80152147419706</v>
      </c>
      <c r="AF97" s="1">
        <v>32.505396948147109</v>
      </c>
      <c r="AG97" s="1" t="str">
        <f>GERAL[[#This Row],[SIGLA]]&amp;GERAL[[#This Row],[CÓD]]</f>
        <v>PBAS_LC</v>
      </c>
      <c r="AH97" s="1">
        <f ca="1">VLOOKUP(GERAL[[#This Row],[REF_NOTA]],BASE_NOTAS[],7,FALSE)</f>
        <v>48.690433068651394</v>
      </c>
      <c r="AI97" s="31">
        <f ca="1">IF(GERAL[[#This Row],[Nota 2025]]="",0,GERAL[[#This Row],[Nota 2026]]-GERAL[[#This Row],[Nota 2025]])</f>
        <v>16.185036120504286</v>
      </c>
    </row>
    <row r="98" spans="1:35" ht="17" x14ac:dyDescent="0.35">
      <c r="A98" s="2" t="s">
        <v>173</v>
      </c>
      <c r="B98" s="2" t="s">
        <v>200</v>
      </c>
      <c r="C98" s="2" t="s">
        <v>208</v>
      </c>
      <c r="D98" s="15" t="s">
        <v>6</v>
      </c>
      <c r="E98" s="2" t="s">
        <v>85</v>
      </c>
      <c r="F98" s="2" t="str">
        <f>VLOOKUP(GERAL[[#This Row],[CÓD]],SEALL,6,FALSE)</f>
        <v>EG</v>
      </c>
      <c r="G98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9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8" s="2" t="str">
        <f>VLOOKUP(GERAL[[#This Row],[CÓD]],SEALL,4,FALSE)</f>
        <v>03, 06, 11</v>
      </c>
      <c r="K98" s="2" t="str">
        <f>IF(ISERR(FIND("01",GERAL[[#This Row],[ODS]])),"NÃO","SIM")</f>
        <v>NÃO</v>
      </c>
      <c r="L98" s="2" t="str">
        <f>IF(ISERR(FIND("02",GERAL[[#This Row],[ODS]])),"NÃO","SIM")</f>
        <v>NÃO</v>
      </c>
      <c r="M98" s="2" t="str">
        <f>IF(ISERR(FIND("03",GERAL[[#This Row],[ODS]])),"NÃO","SIM")</f>
        <v>SIM</v>
      </c>
      <c r="N98" s="2" t="str">
        <f>IF(ISERR(FIND("04",GERAL[[#This Row],[ODS]])),"NÃO","SIM")</f>
        <v>NÃO</v>
      </c>
      <c r="O98" s="2" t="str">
        <f>IF(ISERR(FIND("05",GERAL[[#This Row],[ODS]])),"NÃO","SIM")</f>
        <v>NÃO</v>
      </c>
      <c r="P98" s="2" t="str">
        <f>IF(ISERR(FIND("06",GERAL[[#This Row],[ODS]])),"NÃO","SIM")</f>
        <v>SIM</v>
      </c>
      <c r="Q98" s="2" t="str">
        <f>IF(ISERR(FIND("07",GERAL[[#This Row],[ODS]])),"NÃO","SIM")</f>
        <v>NÃO</v>
      </c>
      <c r="R98" s="2" t="str">
        <f>IF(ISERR(FIND("08",GERAL[[#This Row],[ODS]])),"NÃO","SIM")</f>
        <v>NÃO</v>
      </c>
      <c r="S98" s="2" t="str">
        <f>IF(ISERR(FIND("09",GERAL[[#This Row],[ODS]])),"NÃO","SIM")</f>
        <v>NÃO</v>
      </c>
      <c r="T98" s="2" t="str">
        <f>IF(ISERR(FIND("10",GERAL[[#This Row],[ODS]])),"NÃO","SIM")</f>
        <v>NÃO</v>
      </c>
      <c r="U98" s="2" t="str">
        <f>IF(ISERR(FIND("11",GERAL[[#This Row],[ODS]])),"NÃO","SIM")</f>
        <v>SIM</v>
      </c>
      <c r="V98" s="2" t="str">
        <f>IF(ISERR(FIND("12",GERAL[[#This Row],[ODS]])),"NÃO","SIM")</f>
        <v>NÃO</v>
      </c>
      <c r="W98" s="2" t="str">
        <f>IF(ISERR(FIND("13",GERAL[[#This Row],[ODS]])),"NÃO","SIM")</f>
        <v>NÃO</v>
      </c>
      <c r="X98" s="2" t="str">
        <f>IF(ISERR(FIND("14",GERAL[[#This Row],[ODS]])),"NÃO","SIM")</f>
        <v>NÃO</v>
      </c>
      <c r="Y98" s="2" t="str">
        <f>IF(ISERR(FIND("15",GERAL[[#This Row],[ODS]])),"NÃO","SIM")</f>
        <v>NÃO</v>
      </c>
      <c r="Z98" s="2" t="str">
        <f>IF(ISERR(FIND("16",GERAL[[#This Row],[ODS]])),"NÃO","SIM")</f>
        <v>NÃO</v>
      </c>
      <c r="AA98" s="2" t="str">
        <f>IF(ISERR(FIND("17",GERAL[[#This Row],[ODS]])),"NÃO","SIM")</f>
        <v>NÃO</v>
      </c>
      <c r="AB98" s="1">
        <v>64.703498083694896</v>
      </c>
      <c r="AC98" s="1">
        <v>62.695970271385335</v>
      </c>
      <c r="AD98" s="1">
        <v>49.359574231957772</v>
      </c>
      <c r="AE98" s="1">
        <v>61.588492978427588</v>
      </c>
      <c r="AF98" s="1">
        <v>74.228003808708635</v>
      </c>
      <c r="AG98" s="1" t="str">
        <f>GERAL[[#This Row],[SIGLA]]&amp;GERAL[[#This Row],[CÓD]]</f>
        <v>PRAS_LC</v>
      </c>
      <c r="AH98" s="1">
        <f ca="1">VLOOKUP(GERAL[[#This Row],[REF_NOTA]],BASE_NOTAS[],7,FALSE)</f>
        <v>78.269526835673645</v>
      </c>
      <c r="AI98" s="31">
        <f ca="1">IF(GERAL[[#This Row],[Nota 2025]]="",0,GERAL[[#This Row],[Nota 2026]]-GERAL[[#This Row],[Nota 2025]])</f>
        <v>4.0415230269650095</v>
      </c>
    </row>
    <row r="99" spans="1:35" ht="17" x14ac:dyDescent="0.35">
      <c r="A99" s="2" t="s">
        <v>171</v>
      </c>
      <c r="B99" s="2" t="s">
        <v>198</v>
      </c>
      <c r="C99" s="2" t="s">
        <v>208</v>
      </c>
      <c r="D99" s="15" t="s">
        <v>6</v>
      </c>
      <c r="E99" s="2" t="s">
        <v>85</v>
      </c>
      <c r="F99" s="2" t="str">
        <f>VLOOKUP(GERAL[[#This Row],[CÓD]],SEALL,6,FALSE)</f>
        <v>EG</v>
      </c>
      <c r="G99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9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9" s="2" t="str">
        <f>VLOOKUP(GERAL[[#This Row],[CÓD]],SEALL,4,FALSE)</f>
        <v>03, 06, 11</v>
      </c>
      <c r="K99" s="2" t="str">
        <f>IF(ISERR(FIND("01",GERAL[[#This Row],[ODS]])),"NÃO","SIM")</f>
        <v>NÃO</v>
      </c>
      <c r="L99" s="2" t="str">
        <f>IF(ISERR(FIND("02",GERAL[[#This Row],[ODS]])),"NÃO","SIM")</f>
        <v>NÃO</v>
      </c>
      <c r="M99" s="2" t="str">
        <f>IF(ISERR(FIND("03",GERAL[[#This Row],[ODS]])),"NÃO","SIM")</f>
        <v>SIM</v>
      </c>
      <c r="N99" s="2" t="str">
        <f>IF(ISERR(FIND("04",GERAL[[#This Row],[ODS]])),"NÃO","SIM")</f>
        <v>NÃO</v>
      </c>
      <c r="O99" s="2" t="str">
        <f>IF(ISERR(FIND("05",GERAL[[#This Row],[ODS]])),"NÃO","SIM")</f>
        <v>NÃO</v>
      </c>
      <c r="P99" s="2" t="str">
        <f>IF(ISERR(FIND("06",GERAL[[#This Row],[ODS]])),"NÃO","SIM")</f>
        <v>SIM</v>
      </c>
      <c r="Q99" s="2" t="str">
        <f>IF(ISERR(FIND("07",GERAL[[#This Row],[ODS]])),"NÃO","SIM")</f>
        <v>NÃO</v>
      </c>
      <c r="R99" s="2" t="str">
        <f>IF(ISERR(FIND("08",GERAL[[#This Row],[ODS]])),"NÃO","SIM")</f>
        <v>NÃO</v>
      </c>
      <c r="S99" s="2" t="str">
        <f>IF(ISERR(FIND("09",GERAL[[#This Row],[ODS]])),"NÃO","SIM")</f>
        <v>NÃO</v>
      </c>
      <c r="T99" s="2" t="str">
        <f>IF(ISERR(FIND("10",GERAL[[#This Row],[ODS]])),"NÃO","SIM")</f>
        <v>NÃO</v>
      </c>
      <c r="U99" s="2" t="str">
        <f>IF(ISERR(FIND("11",GERAL[[#This Row],[ODS]])),"NÃO","SIM")</f>
        <v>SIM</v>
      </c>
      <c r="V99" s="2" t="str">
        <f>IF(ISERR(FIND("12",GERAL[[#This Row],[ODS]])),"NÃO","SIM")</f>
        <v>NÃO</v>
      </c>
      <c r="W99" s="2" t="str">
        <f>IF(ISERR(FIND("13",GERAL[[#This Row],[ODS]])),"NÃO","SIM")</f>
        <v>NÃO</v>
      </c>
      <c r="X99" s="2" t="str">
        <f>IF(ISERR(FIND("14",GERAL[[#This Row],[ODS]])),"NÃO","SIM")</f>
        <v>NÃO</v>
      </c>
      <c r="Y99" s="2" t="str">
        <f>IF(ISERR(FIND("15",GERAL[[#This Row],[ODS]])),"NÃO","SIM")</f>
        <v>NÃO</v>
      </c>
      <c r="Z99" s="2" t="str">
        <f>IF(ISERR(FIND("16",GERAL[[#This Row],[ODS]])),"NÃO","SIM")</f>
        <v>NÃO</v>
      </c>
      <c r="AA99" s="2" t="str">
        <f>IF(ISERR(FIND("17",GERAL[[#This Row],[ODS]])),"NÃO","SIM")</f>
        <v>NÃO</v>
      </c>
      <c r="AB99" s="1">
        <v>47.96547191305617</v>
      </c>
      <c r="AC99" s="1">
        <v>24.973842668775525</v>
      </c>
      <c r="AD99" s="1">
        <v>25.940498628423903</v>
      </c>
      <c r="AE99" s="1">
        <v>54.770296200453217</v>
      </c>
      <c r="AF99" s="1">
        <v>61.690074772388925</v>
      </c>
      <c r="AG99" s="1" t="str">
        <f>GERAL[[#This Row],[SIGLA]]&amp;GERAL[[#This Row],[CÓD]]</f>
        <v>PEAS_LC</v>
      </c>
      <c r="AH99" s="1">
        <f ca="1">VLOOKUP(GERAL[[#This Row],[REF_NOTA]],BASE_NOTAS[],7,FALSE)</f>
        <v>52.877251102763204</v>
      </c>
      <c r="AI99" s="31">
        <f ca="1">IF(GERAL[[#This Row],[Nota 2025]]="",0,GERAL[[#This Row],[Nota 2026]]-GERAL[[#This Row],[Nota 2025]])</f>
        <v>-8.8128236696257218</v>
      </c>
    </row>
    <row r="100" spans="1:35" ht="17" x14ac:dyDescent="0.35">
      <c r="A100" s="2" t="s">
        <v>172</v>
      </c>
      <c r="B100" s="2" t="s">
        <v>199</v>
      </c>
      <c r="C100" s="2" t="s">
        <v>208</v>
      </c>
      <c r="D100" s="15" t="s">
        <v>6</v>
      </c>
      <c r="E100" s="2" t="s">
        <v>85</v>
      </c>
      <c r="F100" s="2" t="str">
        <f>VLOOKUP(GERAL[[#This Row],[CÓD]],SEALL,6,FALSE)</f>
        <v>EG</v>
      </c>
      <c r="G100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0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0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0" s="2" t="str">
        <f>VLOOKUP(GERAL[[#This Row],[CÓD]],SEALL,4,FALSE)</f>
        <v>03, 06, 11</v>
      </c>
      <c r="K100" s="2" t="str">
        <f>IF(ISERR(FIND("01",GERAL[[#This Row],[ODS]])),"NÃO","SIM")</f>
        <v>NÃO</v>
      </c>
      <c r="L100" s="2" t="str">
        <f>IF(ISERR(FIND("02",GERAL[[#This Row],[ODS]])),"NÃO","SIM")</f>
        <v>NÃO</v>
      </c>
      <c r="M100" s="2" t="str">
        <f>IF(ISERR(FIND("03",GERAL[[#This Row],[ODS]])),"NÃO","SIM")</f>
        <v>SIM</v>
      </c>
      <c r="N100" s="2" t="str">
        <f>IF(ISERR(FIND("04",GERAL[[#This Row],[ODS]])),"NÃO","SIM")</f>
        <v>NÃO</v>
      </c>
      <c r="O100" s="2" t="str">
        <f>IF(ISERR(FIND("05",GERAL[[#This Row],[ODS]])),"NÃO","SIM")</f>
        <v>NÃO</v>
      </c>
      <c r="P100" s="2" t="str">
        <f>IF(ISERR(FIND("06",GERAL[[#This Row],[ODS]])),"NÃO","SIM")</f>
        <v>SIM</v>
      </c>
      <c r="Q100" s="2" t="str">
        <f>IF(ISERR(FIND("07",GERAL[[#This Row],[ODS]])),"NÃO","SIM")</f>
        <v>NÃO</v>
      </c>
      <c r="R100" s="2" t="str">
        <f>IF(ISERR(FIND("08",GERAL[[#This Row],[ODS]])),"NÃO","SIM")</f>
        <v>NÃO</v>
      </c>
      <c r="S100" s="2" t="str">
        <f>IF(ISERR(FIND("09",GERAL[[#This Row],[ODS]])),"NÃO","SIM")</f>
        <v>NÃO</v>
      </c>
      <c r="T100" s="2" t="str">
        <f>IF(ISERR(FIND("10",GERAL[[#This Row],[ODS]])),"NÃO","SIM")</f>
        <v>NÃO</v>
      </c>
      <c r="U100" s="2" t="str">
        <f>IF(ISERR(FIND("11",GERAL[[#This Row],[ODS]])),"NÃO","SIM")</f>
        <v>SIM</v>
      </c>
      <c r="V100" s="2" t="str">
        <f>IF(ISERR(FIND("12",GERAL[[#This Row],[ODS]])),"NÃO","SIM")</f>
        <v>NÃO</v>
      </c>
      <c r="W100" s="2" t="str">
        <f>IF(ISERR(FIND("13",GERAL[[#This Row],[ODS]])),"NÃO","SIM")</f>
        <v>NÃO</v>
      </c>
      <c r="X100" s="2" t="str">
        <f>IF(ISERR(FIND("14",GERAL[[#This Row],[ODS]])),"NÃO","SIM")</f>
        <v>NÃO</v>
      </c>
      <c r="Y100" s="2" t="str">
        <f>IF(ISERR(FIND("15",GERAL[[#This Row],[ODS]])),"NÃO","SIM")</f>
        <v>NÃO</v>
      </c>
      <c r="Z100" s="2" t="str">
        <f>IF(ISERR(FIND("16",GERAL[[#This Row],[ODS]])),"NÃO","SIM")</f>
        <v>NÃO</v>
      </c>
      <c r="AA100" s="2" t="str">
        <f>IF(ISERR(FIND("17",GERAL[[#This Row],[ODS]])),"NÃO","SIM")</f>
        <v>NÃO</v>
      </c>
      <c r="AB100" s="1">
        <v>32.245080029490204</v>
      </c>
      <c r="AC100" s="1">
        <v>31.743034170431773</v>
      </c>
      <c r="AD100" s="1">
        <v>29.230150374531888</v>
      </c>
      <c r="AE100" s="1">
        <v>46.74875856333108</v>
      </c>
      <c r="AF100" s="1">
        <v>0</v>
      </c>
      <c r="AG100" s="1" t="str">
        <f>GERAL[[#This Row],[SIGLA]]&amp;GERAL[[#This Row],[CÓD]]</f>
        <v>PIAS_LC</v>
      </c>
      <c r="AH100" s="1">
        <f ca="1">VLOOKUP(GERAL[[#This Row],[REF_NOTA]],BASE_NOTAS[],7,FALSE)</f>
        <v>7.8017628004819155</v>
      </c>
      <c r="AI100" s="31">
        <f ca="1">IF(GERAL[[#This Row],[Nota 2025]]="",0,GERAL[[#This Row],[Nota 2026]]-GERAL[[#This Row],[Nota 2025]])</f>
        <v>7.8017628004819155</v>
      </c>
    </row>
    <row r="101" spans="1:35" ht="17" x14ac:dyDescent="0.35">
      <c r="A101" s="2" t="s">
        <v>174</v>
      </c>
      <c r="B101" s="2" t="s">
        <v>201</v>
      </c>
      <c r="C101" s="2" t="s">
        <v>208</v>
      </c>
      <c r="D101" s="15" t="s">
        <v>6</v>
      </c>
      <c r="E101" s="2" t="s">
        <v>85</v>
      </c>
      <c r="F101" s="2" t="str">
        <f>VLOOKUP(GERAL[[#This Row],[CÓD]],SEALL,6,FALSE)</f>
        <v>EG</v>
      </c>
      <c r="G101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0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0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1" s="2" t="str">
        <f>VLOOKUP(GERAL[[#This Row],[CÓD]],SEALL,4,FALSE)</f>
        <v>03, 06, 11</v>
      </c>
      <c r="K101" s="2" t="str">
        <f>IF(ISERR(FIND("01",GERAL[[#This Row],[ODS]])),"NÃO","SIM")</f>
        <v>NÃO</v>
      </c>
      <c r="L101" s="2" t="str">
        <f>IF(ISERR(FIND("02",GERAL[[#This Row],[ODS]])),"NÃO","SIM")</f>
        <v>NÃO</v>
      </c>
      <c r="M101" s="2" t="str">
        <f>IF(ISERR(FIND("03",GERAL[[#This Row],[ODS]])),"NÃO","SIM")</f>
        <v>SIM</v>
      </c>
      <c r="N101" s="2" t="str">
        <f>IF(ISERR(FIND("04",GERAL[[#This Row],[ODS]])),"NÃO","SIM")</f>
        <v>NÃO</v>
      </c>
      <c r="O101" s="2" t="str">
        <f>IF(ISERR(FIND("05",GERAL[[#This Row],[ODS]])),"NÃO","SIM")</f>
        <v>NÃO</v>
      </c>
      <c r="P101" s="2" t="str">
        <f>IF(ISERR(FIND("06",GERAL[[#This Row],[ODS]])),"NÃO","SIM")</f>
        <v>SIM</v>
      </c>
      <c r="Q101" s="2" t="str">
        <f>IF(ISERR(FIND("07",GERAL[[#This Row],[ODS]])),"NÃO","SIM")</f>
        <v>NÃO</v>
      </c>
      <c r="R101" s="2" t="str">
        <f>IF(ISERR(FIND("08",GERAL[[#This Row],[ODS]])),"NÃO","SIM")</f>
        <v>NÃO</v>
      </c>
      <c r="S101" s="2" t="str">
        <f>IF(ISERR(FIND("09",GERAL[[#This Row],[ODS]])),"NÃO","SIM")</f>
        <v>NÃO</v>
      </c>
      <c r="T101" s="2" t="str">
        <f>IF(ISERR(FIND("10",GERAL[[#This Row],[ODS]])),"NÃO","SIM")</f>
        <v>NÃO</v>
      </c>
      <c r="U101" s="2" t="str">
        <f>IF(ISERR(FIND("11",GERAL[[#This Row],[ODS]])),"NÃO","SIM")</f>
        <v>SIM</v>
      </c>
      <c r="V101" s="2" t="str">
        <f>IF(ISERR(FIND("12",GERAL[[#This Row],[ODS]])),"NÃO","SIM")</f>
        <v>NÃO</v>
      </c>
      <c r="W101" s="2" t="str">
        <f>IF(ISERR(FIND("13",GERAL[[#This Row],[ODS]])),"NÃO","SIM")</f>
        <v>NÃO</v>
      </c>
      <c r="X101" s="2" t="str">
        <f>IF(ISERR(FIND("14",GERAL[[#This Row],[ODS]])),"NÃO","SIM")</f>
        <v>NÃO</v>
      </c>
      <c r="Y101" s="2" t="str">
        <f>IF(ISERR(FIND("15",GERAL[[#This Row],[ODS]])),"NÃO","SIM")</f>
        <v>NÃO</v>
      </c>
      <c r="Z101" s="2" t="str">
        <f>IF(ISERR(FIND("16",GERAL[[#This Row],[ODS]])),"NÃO","SIM")</f>
        <v>NÃO</v>
      </c>
      <c r="AA101" s="2" t="str">
        <f>IF(ISERR(FIND("17",GERAL[[#This Row],[ODS]])),"NÃO","SIM")</f>
        <v>NÃO</v>
      </c>
      <c r="AB101" s="1">
        <v>57.142577778689109</v>
      </c>
      <c r="AC101" s="1">
        <v>100</v>
      </c>
      <c r="AD101" s="1">
        <v>78.063432428888319</v>
      </c>
      <c r="AE101" s="1">
        <v>89.719936179035443</v>
      </c>
      <c r="AF101" s="1">
        <v>87.5304756616178</v>
      </c>
      <c r="AG101" s="1" t="str">
        <f>GERAL[[#This Row],[SIGLA]]&amp;GERAL[[#This Row],[CÓD]]</f>
        <v>RJAS_LC</v>
      </c>
      <c r="AH101" s="1">
        <f ca="1">VLOOKUP(GERAL[[#This Row],[REF_NOTA]],BASE_NOTAS[],7,FALSE)</f>
        <v>98.945224155835547</v>
      </c>
      <c r="AI101" s="31">
        <f ca="1">IF(GERAL[[#This Row],[Nota 2025]]="",0,GERAL[[#This Row],[Nota 2026]]-GERAL[[#This Row],[Nota 2025]])</f>
        <v>11.414748494217747</v>
      </c>
    </row>
    <row r="102" spans="1:35" ht="17" x14ac:dyDescent="0.35">
      <c r="A102" s="2" t="s">
        <v>175</v>
      </c>
      <c r="B102" s="2" t="s">
        <v>202</v>
      </c>
      <c r="C102" s="2" t="s">
        <v>208</v>
      </c>
      <c r="D102" s="15" t="s">
        <v>6</v>
      </c>
      <c r="E102" s="2" t="s">
        <v>85</v>
      </c>
      <c r="F102" s="2" t="str">
        <f>VLOOKUP(GERAL[[#This Row],[CÓD]],SEALL,6,FALSE)</f>
        <v>EG</v>
      </c>
      <c r="G102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0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0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2" s="2" t="str">
        <f>VLOOKUP(GERAL[[#This Row],[CÓD]],SEALL,4,FALSE)</f>
        <v>03, 06, 11</v>
      </c>
      <c r="K102" s="2" t="str">
        <f>IF(ISERR(FIND("01",GERAL[[#This Row],[ODS]])),"NÃO","SIM")</f>
        <v>NÃO</v>
      </c>
      <c r="L102" s="2" t="str">
        <f>IF(ISERR(FIND("02",GERAL[[#This Row],[ODS]])),"NÃO","SIM")</f>
        <v>NÃO</v>
      </c>
      <c r="M102" s="2" t="str">
        <f>IF(ISERR(FIND("03",GERAL[[#This Row],[ODS]])),"NÃO","SIM")</f>
        <v>SIM</v>
      </c>
      <c r="N102" s="2" t="str">
        <f>IF(ISERR(FIND("04",GERAL[[#This Row],[ODS]])),"NÃO","SIM")</f>
        <v>NÃO</v>
      </c>
      <c r="O102" s="2" t="str">
        <f>IF(ISERR(FIND("05",GERAL[[#This Row],[ODS]])),"NÃO","SIM")</f>
        <v>NÃO</v>
      </c>
      <c r="P102" s="2" t="str">
        <f>IF(ISERR(FIND("06",GERAL[[#This Row],[ODS]])),"NÃO","SIM")</f>
        <v>SIM</v>
      </c>
      <c r="Q102" s="2" t="str">
        <f>IF(ISERR(FIND("07",GERAL[[#This Row],[ODS]])),"NÃO","SIM")</f>
        <v>NÃO</v>
      </c>
      <c r="R102" s="2" t="str">
        <f>IF(ISERR(FIND("08",GERAL[[#This Row],[ODS]])),"NÃO","SIM")</f>
        <v>NÃO</v>
      </c>
      <c r="S102" s="2" t="str">
        <f>IF(ISERR(FIND("09",GERAL[[#This Row],[ODS]])),"NÃO","SIM")</f>
        <v>NÃO</v>
      </c>
      <c r="T102" s="2" t="str">
        <f>IF(ISERR(FIND("10",GERAL[[#This Row],[ODS]])),"NÃO","SIM")</f>
        <v>NÃO</v>
      </c>
      <c r="U102" s="2" t="str">
        <f>IF(ISERR(FIND("11",GERAL[[#This Row],[ODS]])),"NÃO","SIM")</f>
        <v>SIM</v>
      </c>
      <c r="V102" s="2" t="str">
        <f>IF(ISERR(FIND("12",GERAL[[#This Row],[ODS]])),"NÃO","SIM")</f>
        <v>NÃO</v>
      </c>
      <c r="W102" s="2" t="str">
        <f>IF(ISERR(FIND("13",GERAL[[#This Row],[ODS]])),"NÃO","SIM")</f>
        <v>NÃO</v>
      </c>
      <c r="X102" s="2" t="str">
        <f>IF(ISERR(FIND("14",GERAL[[#This Row],[ODS]])),"NÃO","SIM")</f>
        <v>NÃO</v>
      </c>
      <c r="Y102" s="2" t="str">
        <f>IF(ISERR(FIND("15",GERAL[[#This Row],[ODS]])),"NÃO","SIM")</f>
        <v>NÃO</v>
      </c>
      <c r="Z102" s="2" t="str">
        <f>IF(ISERR(FIND("16",GERAL[[#This Row],[ODS]])),"NÃO","SIM")</f>
        <v>NÃO</v>
      </c>
      <c r="AA102" s="2" t="str">
        <f>IF(ISERR(FIND("17",GERAL[[#This Row],[ODS]])),"NÃO","SIM")</f>
        <v>NÃO</v>
      </c>
      <c r="AB102" s="1">
        <v>54.012923878102583</v>
      </c>
      <c r="AC102" s="1">
        <v>51.250004914537925</v>
      </c>
      <c r="AD102" s="1">
        <v>33.751182396496958</v>
      </c>
      <c r="AE102" s="1">
        <v>25.281270303677161</v>
      </c>
      <c r="AF102" s="1">
        <v>58.593277886407805</v>
      </c>
      <c r="AG102" s="1" t="str">
        <f>GERAL[[#This Row],[SIGLA]]&amp;GERAL[[#This Row],[CÓD]]</f>
        <v>RNAS_LC</v>
      </c>
      <c r="AH102" s="1">
        <f ca="1">VLOOKUP(GERAL[[#This Row],[REF_NOTA]],BASE_NOTAS[],7,FALSE)</f>
        <v>53.394265332371837</v>
      </c>
      <c r="AI102" s="31">
        <f ca="1">IF(GERAL[[#This Row],[Nota 2025]]="",0,GERAL[[#This Row],[Nota 2026]]-GERAL[[#This Row],[Nota 2025]])</f>
        <v>-5.1990125540359671</v>
      </c>
    </row>
    <row r="103" spans="1:35" ht="17" x14ac:dyDescent="0.35">
      <c r="A103" s="2" t="s">
        <v>178</v>
      </c>
      <c r="B103" s="2" t="s">
        <v>205</v>
      </c>
      <c r="C103" s="2" t="s">
        <v>208</v>
      </c>
      <c r="D103" s="15" t="s">
        <v>6</v>
      </c>
      <c r="E103" s="2" t="s">
        <v>85</v>
      </c>
      <c r="F103" s="2" t="str">
        <f>VLOOKUP(GERAL[[#This Row],[CÓD]],SEALL,6,FALSE)</f>
        <v>EG</v>
      </c>
      <c r="G103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0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0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3" s="2" t="str">
        <f>VLOOKUP(GERAL[[#This Row],[CÓD]],SEALL,4,FALSE)</f>
        <v>03, 06, 11</v>
      </c>
      <c r="K103" s="2" t="str">
        <f>IF(ISERR(FIND("01",GERAL[[#This Row],[ODS]])),"NÃO","SIM")</f>
        <v>NÃO</v>
      </c>
      <c r="L103" s="2" t="str">
        <f>IF(ISERR(FIND("02",GERAL[[#This Row],[ODS]])),"NÃO","SIM")</f>
        <v>NÃO</v>
      </c>
      <c r="M103" s="2" t="str">
        <f>IF(ISERR(FIND("03",GERAL[[#This Row],[ODS]])),"NÃO","SIM")</f>
        <v>SIM</v>
      </c>
      <c r="N103" s="2" t="str">
        <f>IF(ISERR(FIND("04",GERAL[[#This Row],[ODS]])),"NÃO","SIM")</f>
        <v>NÃO</v>
      </c>
      <c r="O103" s="2" t="str">
        <f>IF(ISERR(FIND("05",GERAL[[#This Row],[ODS]])),"NÃO","SIM")</f>
        <v>NÃO</v>
      </c>
      <c r="P103" s="2" t="str">
        <f>IF(ISERR(FIND("06",GERAL[[#This Row],[ODS]])),"NÃO","SIM")</f>
        <v>SIM</v>
      </c>
      <c r="Q103" s="2" t="str">
        <f>IF(ISERR(FIND("07",GERAL[[#This Row],[ODS]])),"NÃO","SIM")</f>
        <v>NÃO</v>
      </c>
      <c r="R103" s="2" t="str">
        <f>IF(ISERR(FIND("08",GERAL[[#This Row],[ODS]])),"NÃO","SIM")</f>
        <v>NÃO</v>
      </c>
      <c r="S103" s="2" t="str">
        <f>IF(ISERR(FIND("09",GERAL[[#This Row],[ODS]])),"NÃO","SIM")</f>
        <v>NÃO</v>
      </c>
      <c r="T103" s="2" t="str">
        <f>IF(ISERR(FIND("10",GERAL[[#This Row],[ODS]])),"NÃO","SIM")</f>
        <v>NÃO</v>
      </c>
      <c r="U103" s="2" t="str">
        <f>IF(ISERR(FIND("11",GERAL[[#This Row],[ODS]])),"NÃO","SIM")</f>
        <v>SIM</v>
      </c>
      <c r="V103" s="2" t="str">
        <f>IF(ISERR(FIND("12",GERAL[[#This Row],[ODS]])),"NÃO","SIM")</f>
        <v>NÃO</v>
      </c>
      <c r="W103" s="2" t="str">
        <f>IF(ISERR(FIND("13",GERAL[[#This Row],[ODS]])),"NÃO","SIM")</f>
        <v>NÃO</v>
      </c>
      <c r="X103" s="2" t="str">
        <f>IF(ISERR(FIND("14",GERAL[[#This Row],[ODS]])),"NÃO","SIM")</f>
        <v>NÃO</v>
      </c>
      <c r="Y103" s="2" t="str">
        <f>IF(ISERR(FIND("15",GERAL[[#This Row],[ODS]])),"NÃO","SIM")</f>
        <v>NÃO</v>
      </c>
      <c r="Z103" s="2" t="str">
        <f>IF(ISERR(FIND("16",GERAL[[#This Row],[ODS]])),"NÃO","SIM")</f>
        <v>NÃO</v>
      </c>
      <c r="AA103" s="2" t="str">
        <f>IF(ISERR(FIND("17",GERAL[[#This Row],[ODS]])),"NÃO","SIM")</f>
        <v>NÃO</v>
      </c>
      <c r="AB103" s="1">
        <v>42.649893353136363</v>
      </c>
      <c r="AC103" s="1">
        <v>50.30299875586639</v>
      </c>
      <c r="AD103" s="1">
        <v>44.527605000740493</v>
      </c>
      <c r="AE103" s="1">
        <v>63.866003364936198</v>
      </c>
      <c r="AF103" s="1">
        <v>58.171772203617813</v>
      </c>
      <c r="AG103" s="1" t="str">
        <f>GERAL[[#This Row],[SIGLA]]&amp;GERAL[[#This Row],[CÓD]]</f>
        <v>RSAS_LC</v>
      </c>
      <c r="AH103" s="1">
        <f ca="1">VLOOKUP(GERAL[[#This Row],[REF_NOTA]],BASE_NOTAS[],7,FALSE)</f>
        <v>63.191637470634873</v>
      </c>
      <c r="AI103" s="31">
        <f ca="1">IF(GERAL[[#This Row],[Nota 2025]]="",0,GERAL[[#This Row],[Nota 2026]]-GERAL[[#This Row],[Nota 2025]])</f>
        <v>5.0198652670170603</v>
      </c>
    </row>
    <row r="104" spans="1:35" ht="17" x14ac:dyDescent="0.35">
      <c r="A104" s="2" t="s">
        <v>176</v>
      </c>
      <c r="B104" s="2" t="s">
        <v>203</v>
      </c>
      <c r="C104" s="2" t="s">
        <v>208</v>
      </c>
      <c r="D104" s="15" t="s">
        <v>6</v>
      </c>
      <c r="E104" s="2" t="s">
        <v>85</v>
      </c>
      <c r="F104" s="2" t="str">
        <f>VLOOKUP(GERAL[[#This Row],[CÓD]],SEALL,6,FALSE)</f>
        <v>EG</v>
      </c>
      <c r="G104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0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0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4" s="2" t="str">
        <f>VLOOKUP(GERAL[[#This Row],[CÓD]],SEALL,4,FALSE)</f>
        <v>03, 06, 11</v>
      </c>
      <c r="K104" s="2" t="str">
        <f>IF(ISERR(FIND("01",GERAL[[#This Row],[ODS]])),"NÃO","SIM")</f>
        <v>NÃO</v>
      </c>
      <c r="L104" s="2" t="str">
        <f>IF(ISERR(FIND("02",GERAL[[#This Row],[ODS]])),"NÃO","SIM")</f>
        <v>NÃO</v>
      </c>
      <c r="M104" s="2" t="str">
        <f>IF(ISERR(FIND("03",GERAL[[#This Row],[ODS]])),"NÃO","SIM")</f>
        <v>SIM</v>
      </c>
      <c r="N104" s="2" t="str">
        <f>IF(ISERR(FIND("04",GERAL[[#This Row],[ODS]])),"NÃO","SIM")</f>
        <v>NÃO</v>
      </c>
      <c r="O104" s="2" t="str">
        <f>IF(ISERR(FIND("05",GERAL[[#This Row],[ODS]])),"NÃO","SIM")</f>
        <v>NÃO</v>
      </c>
      <c r="P104" s="2" t="str">
        <f>IF(ISERR(FIND("06",GERAL[[#This Row],[ODS]])),"NÃO","SIM")</f>
        <v>SIM</v>
      </c>
      <c r="Q104" s="2" t="str">
        <f>IF(ISERR(FIND("07",GERAL[[#This Row],[ODS]])),"NÃO","SIM")</f>
        <v>NÃO</v>
      </c>
      <c r="R104" s="2" t="str">
        <f>IF(ISERR(FIND("08",GERAL[[#This Row],[ODS]])),"NÃO","SIM")</f>
        <v>NÃO</v>
      </c>
      <c r="S104" s="2" t="str">
        <f>IF(ISERR(FIND("09",GERAL[[#This Row],[ODS]])),"NÃO","SIM")</f>
        <v>NÃO</v>
      </c>
      <c r="T104" s="2" t="str">
        <f>IF(ISERR(FIND("10",GERAL[[#This Row],[ODS]])),"NÃO","SIM")</f>
        <v>NÃO</v>
      </c>
      <c r="U104" s="2" t="str">
        <f>IF(ISERR(FIND("11",GERAL[[#This Row],[ODS]])),"NÃO","SIM")</f>
        <v>SIM</v>
      </c>
      <c r="V104" s="2" t="str">
        <f>IF(ISERR(FIND("12",GERAL[[#This Row],[ODS]])),"NÃO","SIM")</f>
        <v>NÃO</v>
      </c>
      <c r="W104" s="2" t="str">
        <f>IF(ISERR(FIND("13",GERAL[[#This Row],[ODS]])),"NÃO","SIM")</f>
        <v>NÃO</v>
      </c>
      <c r="X104" s="2" t="str">
        <f>IF(ISERR(FIND("14",GERAL[[#This Row],[ODS]])),"NÃO","SIM")</f>
        <v>NÃO</v>
      </c>
      <c r="Y104" s="2" t="str">
        <f>IF(ISERR(FIND("15",GERAL[[#This Row],[ODS]])),"NÃO","SIM")</f>
        <v>NÃO</v>
      </c>
      <c r="Z104" s="2" t="str">
        <f>IF(ISERR(FIND("16",GERAL[[#This Row],[ODS]])),"NÃO","SIM")</f>
        <v>NÃO</v>
      </c>
      <c r="AA104" s="2" t="str">
        <f>IF(ISERR(FIND("17",GERAL[[#This Row],[ODS]])),"NÃO","SIM")</f>
        <v>NÃO</v>
      </c>
      <c r="AB104" s="1">
        <v>0</v>
      </c>
      <c r="AC104" s="1">
        <v>0</v>
      </c>
      <c r="AD104" s="1">
        <v>36.325337335033453</v>
      </c>
      <c r="AE104" s="1">
        <v>30.729400206282715</v>
      </c>
      <c r="AF104" s="1">
        <v>58.898809243047644</v>
      </c>
      <c r="AG104" s="1" t="str">
        <f>GERAL[[#This Row],[SIGLA]]&amp;GERAL[[#This Row],[CÓD]]</f>
        <v>ROAS_LC</v>
      </c>
      <c r="AH104" s="1">
        <f ca="1">VLOOKUP(GERAL[[#This Row],[REF_NOTA]],BASE_NOTAS[],7,FALSE)</f>
        <v>57.926253302156475</v>
      </c>
      <c r="AI104" s="31">
        <f ca="1">IF(GERAL[[#This Row],[Nota 2025]]="",0,GERAL[[#This Row],[Nota 2026]]-GERAL[[#This Row],[Nota 2025]])</f>
        <v>-0.97255594089116926</v>
      </c>
    </row>
    <row r="105" spans="1:35" ht="17" x14ac:dyDescent="0.35">
      <c r="A105" s="2" t="s">
        <v>177</v>
      </c>
      <c r="B105" s="2" t="s">
        <v>204</v>
      </c>
      <c r="C105" s="2" t="s">
        <v>208</v>
      </c>
      <c r="D105" s="15" t="s">
        <v>6</v>
      </c>
      <c r="E105" s="2" t="s">
        <v>85</v>
      </c>
      <c r="F105" s="2" t="str">
        <f>VLOOKUP(GERAL[[#This Row],[CÓD]],SEALL,6,FALSE)</f>
        <v>EG</v>
      </c>
      <c r="G105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0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0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5" s="2" t="str">
        <f>VLOOKUP(GERAL[[#This Row],[CÓD]],SEALL,4,FALSE)</f>
        <v>03, 06, 11</v>
      </c>
      <c r="K105" s="2" t="str">
        <f>IF(ISERR(FIND("01",GERAL[[#This Row],[ODS]])),"NÃO","SIM")</f>
        <v>NÃO</v>
      </c>
      <c r="L105" s="2" t="str">
        <f>IF(ISERR(FIND("02",GERAL[[#This Row],[ODS]])),"NÃO","SIM")</f>
        <v>NÃO</v>
      </c>
      <c r="M105" s="2" t="str">
        <f>IF(ISERR(FIND("03",GERAL[[#This Row],[ODS]])),"NÃO","SIM")</f>
        <v>SIM</v>
      </c>
      <c r="N105" s="2" t="str">
        <f>IF(ISERR(FIND("04",GERAL[[#This Row],[ODS]])),"NÃO","SIM")</f>
        <v>NÃO</v>
      </c>
      <c r="O105" s="2" t="str">
        <f>IF(ISERR(FIND("05",GERAL[[#This Row],[ODS]])),"NÃO","SIM")</f>
        <v>NÃO</v>
      </c>
      <c r="P105" s="2" t="str">
        <f>IF(ISERR(FIND("06",GERAL[[#This Row],[ODS]])),"NÃO","SIM")</f>
        <v>SIM</v>
      </c>
      <c r="Q105" s="2" t="str">
        <f>IF(ISERR(FIND("07",GERAL[[#This Row],[ODS]])),"NÃO","SIM")</f>
        <v>NÃO</v>
      </c>
      <c r="R105" s="2" t="str">
        <f>IF(ISERR(FIND("08",GERAL[[#This Row],[ODS]])),"NÃO","SIM")</f>
        <v>NÃO</v>
      </c>
      <c r="S105" s="2" t="str">
        <f>IF(ISERR(FIND("09",GERAL[[#This Row],[ODS]])),"NÃO","SIM")</f>
        <v>NÃO</v>
      </c>
      <c r="T105" s="2" t="str">
        <f>IF(ISERR(FIND("10",GERAL[[#This Row],[ODS]])),"NÃO","SIM")</f>
        <v>NÃO</v>
      </c>
      <c r="U105" s="2" t="str">
        <f>IF(ISERR(FIND("11",GERAL[[#This Row],[ODS]])),"NÃO","SIM")</f>
        <v>SIM</v>
      </c>
      <c r="V105" s="2" t="str">
        <f>IF(ISERR(FIND("12",GERAL[[#This Row],[ODS]])),"NÃO","SIM")</f>
        <v>NÃO</v>
      </c>
      <c r="W105" s="2" t="str">
        <f>IF(ISERR(FIND("13",GERAL[[#This Row],[ODS]])),"NÃO","SIM")</f>
        <v>NÃO</v>
      </c>
      <c r="X105" s="2" t="str">
        <f>IF(ISERR(FIND("14",GERAL[[#This Row],[ODS]])),"NÃO","SIM")</f>
        <v>NÃO</v>
      </c>
      <c r="Y105" s="2" t="str">
        <f>IF(ISERR(FIND("15",GERAL[[#This Row],[ODS]])),"NÃO","SIM")</f>
        <v>NÃO</v>
      </c>
      <c r="Z105" s="2" t="str">
        <f>IF(ISERR(FIND("16",GERAL[[#This Row],[ODS]])),"NÃO","SIM")</f>
        <v>NÃO</v>
      </c>
      <c r="AA105" s="2" t="str">
        <f>IF(ISERR(FIND("17",GERAL[[#This Row],[ODS]])),"NÃO","SIM")</f>
        <v>NÃO</v>
      </c>
      <c r="AB105" s="1">
        <v>69.932038762611967</v>
      </c>
      <c r="AC105" s="1">
        <v>69.506253820915305</v>
      </c>
      <c r="AD105" s="1">
        <v>54.615843608672208</v>
      </c>
      <c r="AE105" s="1">
        <v>76.376582472883797</v>
      </c>
      <c r="AF105" s="1">
        <v>100</v>
      </c>
      <c r="AG105" s="1" t="str">
        <f>GERAL[[#This Row],[SIGLA]]&amp;GERAL[[#This Row],[CÓD]]</f>
        <v>RRAS_LC</v>
      </c>
      <c r="AH105" s="1">
        <f ca="1">VLOOKUP(GERAL[[#This Row],[REF_NOTA]],BASE_NOTAS[],7,FALSE)</f>
        <v>63.606454598419916</v>
      </c>
      <c r="AI105" s="31">
        <f ca="1">IF(GERAL[[#This Row],[Nota 2025]]="",0,GERAL[[#This Row],[Nota 2026]]-GERAL[[#This Row],[Nota 2025]])</f>
        <v>-36.393545401580084</v>
      </c>
    </row>
    <row r="106" spans="1:35" ht="17" x14ac:dyDescent="0.35">
      <c r="A106" s="2" t="s">
        <v>179</v>
      </c>
      <c r="B106" s="2" t="s">
        <v>194</v>
      </c>
      <c r="C106" s="2" t="s">
        <v>208</v>
      </c>
      <c r="D106" s="15" t="s">
        <v>6</v>
      </c>
      <c r="E106" s="2" t="s">
        <v>85</v>
      </c>
      <c r="F106" s="2" t="str">
        <f>VLOOKUP(GERAL[[#This Row],[CÓD]],SEALL,6,FALSE)</f>
        <v>EG</v>
      </c>
      <c r="G106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0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0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6" s="2" t="str">
        <f>VLOOKUP(GERAL[[#This Row],[CÓD]],SEALL,4,FALSE)</f>
        <v>03, 06, 11</v>
      </c>
      <c r="K106" s="2" t="str">
        <f>IF(ISERR(FIND("01",GERAL[[#This Row],[ODS]])),"NÃO","SIM")</f>
        <v>NÃO</v>
      </c>
      <c r="L106" s="2" t="str">
        <f>IF(ISERR(FIND("02",GERAL[[#This Row],[ODS]])),"NÃO","SIM")</f>
        <v>NÃO</v>
      </c>
      <c r="M106" s="2" t="str">
        <f>IF(ISERR(FIND("03",GERAL[[#This Row],[ODS]])),"NÃO","SIM")</f>
        <v>SIM</v>
      </c>
      <c r="N106" s="2" t="str">
        <f>IF(ISERR(FIND("04",GERAL[[#This Row],[ODS]])),"NÃO","SIM")</f>
        <v>NÃO</v>
      </c>
      <c r="O106" s="2" t="str">
        <f>IF(ISERR(FIND("05",GERAL[[#This Row],[ODS]])),"NÃO","SIM")</f>
        <v>NÃO</v>
      </c>
      <c r="P106" s="2" t="str">
        <f>IF(ISERR(FIND("06",GERAL[[#This Row],[ODS]])),"NÃO","SIM")</f>
        <v>SIM</v>
      </c>
      <c r="Q106" s="2" t="str">
        <f>IF(ISERR(FIND("07",GERAL[[#This Row],[ODS]])),"NÃO","SIM")</f>
        <v>NÃO</v>
      </c>
      <c r="R106" s="2" t="str">
        <f>IF(ISERR(FIND("08",GERAL[[#This Row],[ODS]])),"NÃO","SIM")</f>
        <v>NÃO</v>
      </c>
      <c r="S106" s="2" t="str">
        <f>IF(ISERR(FIND("09",GERAL[[#This Row],[ODS]])),"NÃO","SIM")</f>
        <v>NÃO</v>
      </c>
      <c r="T106" s="2" t="str">
        <f>IF(ISERR(FIND("10",GERAL[[#This Row],[ODS]])),"NÃO","SIM")</f>
        <v>NÃO</v>
      </c>
      <c r="U106" s="2" t="str">
        <f>IF(ISERR(FIND("11",GERAL[[#This Row],[ODS]])),"NÃO","SIM")</f>
        <v>SIM</v>
      </c>
      <c r="V106" s="2" t="str">
        <f>IF(ISERR(FIND("12",GERAL[[#This Row],[ODS]])),"NÃO","SIM")</f>
        <v>NÃO</v>
      </c>
      <c r="W106" s="2" t="str">
        <f>IF(ISERR(FIND("13",GERAL[[#This Row],[ODS]])),"NÃO","SIM")</f>
        <v>NÃO</v>
      </c>
      <c r="X106" s="2" t="str">
        <f>IF(ISERR(FIND("14",GERAL[[#This Row],[ODS]])),"NÃO","SIM")</f>
        <v>NÃO</v>
      </c>
      <c r="Y106" s="2" t="str">
        <f>IF(ISERR(FIND("15",GERAL[[#This Row],[ODS]])),"NÃO","SIM")</f>
        <v>NÃO</v>
      </c>
      <c r="Z106" s="2" t="str">
        <f>IF(ISERR(FIND("16",GERAL[[#This Row],[ODS]])),"NÃO","SIM")</f>
        <v>NÃO</v>
      </c>
      <c r="AA106" s="2" t="str">
        <f>IF(ISERR(FIND("17",GERAL[[#This Row],[ODS]])),"NÃO","SIM")</f>
        <v>NÃO</v>
      </c>
      <c r="AB106" s="1">
        <v>53.693543009034094</v>
      </c>
      <c r="AC106" s="1">
        <v>58.44453526365411</v>
      </c>
      <c r="AD106" s="1">
        <v>40.536265238023169</v>
      </c>
      <c r="AE106" s="1">
        <v>65.345204245804936</v>
      </c>
      <c r="AF106" s="1">
        <v>68.281828096914282</v>
      </c>
      <c r="AG106" s="1" t="str">
        <f>GERAL[[#This Row],[SIGLA]]&amp;GERAL[[#This Row],[CÓD]]</f>
        <v>SCAS_LC</v>
      </c>
      <c r="AH106" s="1">
        <f ca="1">VLOOKUP(GERAL[[#This Row],[REF_NOTA]],BASE_NOTAS[],7,FALSE)</f>
        <v>77.485964518121193</v>
      </c>
      <c r="AI106" s="31">
        <f ca="1">IF(GERAL[[#This Row],[Nota 2025]]="",0,GERAL[[#This Row],[Nota 2026]]-GERAL[[#This Row],[Nota 2025]])</f>
        <v>9.2041364212069112</v>
      </c>
    </row>
    <row r="107" spans="1:35" ht="17" x14ac:dyDescent="0.35">
      <c r="A107" s="2" t="s">
        <v>181</v>
      </c>
      <c r="B107" s="2" t="s">
        <v>186</v>
      </c>
      <c r="C107" s="2" t="s">
        <v>208</v>
      </c>
      <c r="D107" s="15" t="s">
        <v>6</v>
      </c>
      <c r="E107" s="2" t="s">
        <v>85</v>
      </c>
      <c r="F107" s="2" t="str">
        <f>VLOOKUP(GERAL[[#This Row],[CÓD]],SEALL,6,FALSE)</f>
        <v>EG</v>
      </c>
      <c r="G107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0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0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7" s="2" t="str">
        <f>VLOOKUP(GERAL[[#This Row],[CÓD]],SEALL,4,FALSE)</f>
        <v>03, 06, 11</v>
      </c>
      <c r="K107" s="2" t="str">
        <f>IF(ISERR(FIND("01",GERAL[[#This Row],[ODS]])),"NÃO","SIM")</f>
        <v>NÃO</v>
      </c>
      <c r="L107" s="2" t="str">
        <f>IF(ISERR(FIND("02",GERAL[[#This Row],[ODS]])),"NÃO","SIM")</f>
        <v>NÃO</v>
      </c>
      <c r="M107" s="2" t="str">
        <f>IF(ISERR(FIND("03",GERAL[[#This Row],[ODS]])),"NÃO","SIM")</f>
        <v>SIM</v>
      </c>
      <c r="N107" s="2" t="str">
        <f>IF(ISERR(FIND("04",GERAL[[#This Row],[ODS]])),"NÃO","SIM")</f>
        <v>NÃO</v>
      </c>
      <c r="O107" s="2" t="str">
        <f>IF(ISERR(FIND("05",GERAL[[#This Row],[ODS]])),"NÃO","SIM")</f>
        <v>NÃO</v>
      </c>
      <c r="P107" s="2" t="str">
        <f>IF(ISERR(FIND("06",GERAL[[#This Row],[ODS]])),"NÃO","SIM")</f>
        <v>SIM</v>
      </c>
      <c r="Q107" s="2" t="str">
        <f>IF(ISERR(FIND("07",GERAL[[#This Row],[ODS]])),"NÃO","SIM")</f>
        <v>NÃO</v>
      </c>
      <c r="R107" s="2" t="str">
        <f>IF(ISERR(FIND("08",GERAL[[#This Row],[ODS]])),"NÃO","SIM")</f>
        <v>NÃO</v>
      </c>
      <c r="S107" s="2" t="str">
        <f>IF(ISERR(FIND("09",GERAL[[#This Row],[ODS]])),"NÃO","SIM")</f>
        <v>NÃO</v>
      </c>
      <c r="T107" s="2" t="str">
        <f>IF(ISERR(FIND("10",GERAL[[#This Row],[ODS]])),"NÃO","SIM")</f>
        <v>NÃO</v>
      </c>
      <c r="U107" s="2" t="str">
        <f>IF(ISERR(FIND("11",GERAL[[#This Row],[ODS]])),"NÃO","SIM")</f>
        <v>SIM</v>
      </c>
      <c r="V107" s="2" t="str">
        <f>IF(ISERR(FIND("12",GERAL[[#This Row],[ODS]])),"NÃO","SIM")</f>
        <v>NÃO</v>
      </c>
      <c r="W107" s="2" t="str">
        <f>IF(ISERR(FIND("13",GERAL[[#This Row],[ODS]])),"NÃO","SIM")</f>
        <v>NÃO</v>
      </c>
      <c r="X107" s="2" t="str">
        <f>IF(ISERR(FIND("14",GERAL[[#This Row],[ODS]])),"NÃO","SIM")</f>
        <v>NÃO</v>
      </c>
      <c r="Y107" s="2" t="str">
        <f>IF(ISERR(FIND("15",GERAL[[#This Row],[ODS]])),"NÃO","SIM")</f>
        <v>NÃO</v>
      </c>
      <c r="Z107" s="2" t="str">
        <f>IF(ISERR(FIND("16",GERAL[[#This Row],[ODS]])),"NÃO","SIM")</f>
        <v>NÃO</v>
      </c>
      <c r="AA107" s="2" t="str">
        <f>IF(ISERR(FIND("17",GERAL[[#This Row],[ODS]])),"NÃO","SIM")</f>
        <v>NÃO</v>
      </c>
      <c r="AB107" s="1">
        <v>89.844355057655946</v>
      </c>
      <c r="AC107" s="1">
        <v>94.169244739513886</v>
      </c>
      <c r="AD107" s="1">
        <v>69.653163947814548</v>
      </c>
      <c r="AE107" s="1">
        <v>100</v>
      </c>
      <c r="AF107" s="1">
        <v>87.37421194387538</v>
      </c>
      <c r="AG107" s="1" t="str">
        <f>GERAL[[#This Row],[SIGLA]]&amp;GERAL[[#This Row],[CÓD]]</f>
        <v>SPAS_LC</v>
      </c>
      <c r="AH107" s="1">
        <f ca="1">VLOOKUP(GERAL[[#This Row],[REF_NOTA]],BASE_NOTAS[],7,FALSE)</f>
        <v>99.184661384899115</v>
      </c>
      <c r="AI107" s="31">
        <f ca="1">IF(GERAL[[#This Row],[Nota 2025]]="",0,GERAL[[#This Row],[Nota 2026]]-GERAL[[#This Row],[Nota 2025]])</f>
        <v>11.810449441023735</v>
      </c>
    </row>
    <row r="108" spans="1:35" ht="17" x14ac:dyDescent="0.35">
      <c r="A108" s="2" t="s">
        <v>180</v>
      </c>
      <c r="B108" s="2" t="s">
        <v>206</v>
      </c>
      <c r="C108" s="2" t="s">
        <v>208</v>
      </c>
      <c r="D108" s="15" t="s">
        <v>6</v>
      </c>
      <c r="E108" s="2" t="s">
        <v>85</v>
      </c>
      <c r="F108" s="2" t="str">
        <f>VLOOKUP(GERAL[[#This Row],[CÓD]],SEALL,6,FALSE)</f>
        <v>EG</v>
      </c>
      <c r="G108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0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0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8" s="2" t="str">
        <f>VLOOKUP(GERAL[[#This Row],[CÓD]],SEALL,4,FALSE)</f>
        <v>03, 06, 11</v>
      </c>
      <c r="K108" s="2" t="str">
        <f>IF(ISERR(FIND("01",GERAL[[#This Row],[ODS]])),"NÃO","SIM")</f>
        <v>NÃO</v>
      </c>
      <c r="L108" s="2" t="str">
        <f>IF(ISERR(FIND("02",GERAL[[#This Row],[ODS]])),"NÃO","SIM")</f>
        <v>NÃO</v>
      </c>
      <c r="M108" s="2" t="str">
        <f>IF(ISERR(FIND("03",GERAL[[#This Row],[ODS]])),"NÃO","SIM")</f>
        <v>SIM</v>
      </c>
      <c r="N108" s="2" t="str">
        <f>IF(ISERR(FIND("04",GERAL[[#This Row],[ODS]])),"NÃO","SIM")</f>
        <v>NÃO</v>
      </c>
      <c r="O108" s="2" t="str">
        <f>IF(ISERR(FIND("05",GERAL[[#This Row],[ODS]])),"NÃO","SIM")</f>
        <v>NÃO</v>
      </c>
      <c r="P108" s="2" t="str">
        <f>IF(ISERR(FIND("06",GERAL[[#This Row],[ODS]])),"NÃO","SIM")</f>
        <v>SIM</v>
      </c>
      <c r="Q108" s="2" t="str">
        <f>IF(ISERR(FIND("07",GERAL[[#This Row],[ODS]])),"NÃO","SIM")</f>
        <v>NÃO</v>
      </c>
      <c r="R108" s="2" t="str">
        <f>IF(ISERR(FIND("08",GERAL[[#This Row],[ODS]])),"NÃO","SIM")</f>
        <v>NÃO</v>
      </c>
      <c r="S108" s="2" t="str">
        <f>IF(ISERR(FIND("09",GERAL[[#This Row],[ODS]])),"NÃO","SIM")</f>
        <v>NÃO</v>
      </c>
      <c r="T108" s="2" t="str">
        <f>IF(ISERR(FIND("10",GERAL[[#This Row],[ODS]])),"NÃO","SIM")</f>
        <v>NÃO</v>
      </c>
      <c r="U108" s="2" t="str">
        <f>IF(ISERR(FIND("11",GERAL[[#This Row],[ODS]])),"NÃO","SIM")</f>
        <v>SIM</v>
      </c>
      <c r="V108" s="2" t="str">
        <f>IF(ISERR(FIND("12",GERAL[[#This Row],[ODS]])),"NÃO","SIM")</f>
        <v>NÃO</v>
      </c>
      <c r="W108" s="2" t="str">
        <f>IF(ISERR(FIND("13",GERAL[[#This Row],[ODS]])),"NÃO","SIM")</f>
        <v>NÃO</v>
      </c>
      <c r="X108" s="2" t="str">
        <f>IF(ISERR(FIND("14",GERAL[[#This Row],[ODS]])),"NÃO","SIM")</f>
        <v>NÃO</v>
      </c>
      <c r="Y108" s="2" t="str">
        <f>IF(ISERR(FIND("15",GERAL[[#This Row],[ODS]])),"NÃO","SIM")</f>
        <v>NÃO</v>
      </c>
      <c r="Z108" s="2" t="str">
        <f>IF(ISERR(FIND("16",GERAL[[#This Row],[ODS]])),"NÃO","SIM")</f>
        <v>NÃO</v>
      </c>
      <c r="AA108" s="2" t="str">
        <f>IF(ISERR(FIND("17",GERAL[[#This Row],[ODS]])),"NÃO","SIM")</f>
        <v>NÃO</v>
      </c>
      <c r="AB108" s="1">
        <v>53.083968895113998</v>
      </c>
      <c r="AC108" s="1">
        <v>48.908345633391562</v>
      </c>
      <c r="AD108" s="1">
        <v>50.051783409876627</v>
      </c>
      <c r="AE108" s="1">
        <v>69.552388613820568</v>
      </c>
      <c r="AF108" s="1">
        <v>83.51208940864224</v>
      </c>
      <c r="AG108" s="1" t="str">
        <f>GERAL[[#This Row],[SIGLA]]&amp;GERAL[[#This Row],[CÓD]]</f>
        <v>SEAS_LC</v>
      </c>
      <c r="AH108" s="1">
        <f ca="1">VLOOKUP(GERAL[[#This Row],[REF_NOTA]],BASE_NOTAS[],7,FALSE)</f>
        <v>68.814735895638066</v>
      </c>
      <c r="AI108" s="31">
        <f ca="1">IF(GERAL[[#This Row],[Nota 2025]]="",0,GERAL[[#This Row],[Nota 2026]]-GERAL[[#This Row],[Nota 2025]])</f>
        <v>-14.697353513004174</v>
      </c>
    </row>
    <row r="109" spans="1:35" ht="17" x14ac:dyDescent="0.35">
      <c r="A109" s="2" t="s">
        <v>182</v>
      </c>
      <c r="B109" s="2" t="s">
        <v>185</v>
      </c>
      <c r="C109" s="2" t="s">
        <v>208</v>
      </c>
      <c r="D109" s="15" t="s">
        <v>6</v>
      </c>
      <c r="E109" s="2" t="s">
        <v>85</v>
      </c>
      <c r="F109" s="2" t="str">
        <f>VLOOKUP(GERAL[[#This Row],[CÓD]],SEALL,6,FALSE)</f>
        <v>EG</v>
      </c>
      <c r="G109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0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0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9" s="2" t="str">
        <f>VLOOKUP(GERAL[[#This Row],[CÓD]],SEALL,4,FALSE)</f>
        <v>03, 06, 11</v>
      </c>
      <c r="K109" s="2" t="str">
        <f>IF(ISERR(FIND("01",GERAL[[#This Row],[ODS]])),"NÃO","SIM")</f>
        <v>NÃO</v>
      </c>
      <c r="L109" s="2" t="str">
        <f>IF(ISERR(FIND("02",GERAL[[#This Row],[ODS]])),"NÃO","SIM")</f>
        <v>NÃO</v>
      </c>
      <c r="M109" s="2" t="str">
        <f>IF(ISERR(FIND("03",GERAL[[#This Row],[ODS]])),"NÃO","SIM")</f>
        <v>SIM</v>
      </c>
      <c r="N109" s="2" t="str">
        <f>IF(ISERR(FIND("04",GERAL[[#This Row],[ODS]])),"NÃO","SIM")</f>
        <v>NÃO</v>
      </c>
      <c r="O109" s="2" t="str">
        <f>IF(ISERR(FIND("05",GERAL[[#This Row],[ODS]])),"NÃO","SIM")</f>
        <v>NÃO</v>
      </c>
      <c r="P109" s="2" t="str">
        <f>IF(ISERR(FIND("06",GERAL[[#This Row],[ODS]])),"NÃO","SIM")</f>
        <v>SIM</v>
      </c>
      <c r="Q109" s="2" t="str">
        <f>IF(ISERR(FIND("07",GERAL[[#This Row],[ODS]])),"NÃO","SIM")</f>
        <v>NÃO</v>
      </c>
      <c r="R109" s="2" t="str">
        <f>IF(ISERR(FIND("08",GERAL[[#This Row],[ODS]])),"NÃO","SIM")</f>
        <v>NÃO</v>
      </c>
      <c r="S109" s="2" t="str">
        <f>IF(ISERR(FIND("09",GERAL[[#This Row],[ODS]])),"NÃO","SIM")</f>
        <v>NÃO</v>
      </c>
      <c r="T109" s="2" t="str">
        <f>IF(ISERR(FIND("10",GERAL[[#This Row],[ODS]])),"NÃO","SIM")</f>
        <v>NÃO</v>
      </c>
      <c r="U109" s="2" t="str">
        <f>IF(ISERR(FIND("11",GERAL[[#This Row],[ODS]])),"NÃO","SIM")</f>
        <v>SIM</v>
      </c>
      <c r="V109" s="2" t="str">
        <f>IF(ISERR(FIND("12",GERAL[[#This Row],[ODS]])),"NÃO","SIM")</f>
        <v>NÃO</v>
      </c>
      <c r="W109" s="2" t="str">
        <f>IF(ISERR(FIND("13",GERAL[[#This Row],[ODS]])),"NÃO","SIM")</f>
        <v>NÃO</v>
      </c>
      <c r="X109" s="2" t="str">
        <f>IF(ISERR(FIND("14",GERAL[[#This Row],[ODS]])),"NÃO","SIM")</f>
        <v>NÃO</v>
      </c>
      <c r="Y109" s="2" t="str">
        <f>IF(ISERR(FIND("15",GERAL[[#This Row],[ODS]])),"NÃO","SIM")</f>
        <v>NÃO</v>
      </c>
      <c r="Z109" s="2" t="str">
        <f>IF(ISERR(FIND("16",GERAL[[#This Row],[ODS]])),"NÃO","SIM")</f>
        <v>NÃO</v>
      </c>
      <c r="AA109" s="2" t="str">
        <f>IF(ISERR(FIND("17",GERAL[[#This Row],[ODS]])),"NÃO","SIM")</f>
        <v>NÃO</v>
      </c>
      <c r="AB109" s="1">
        <v>53.970086063799918</v>
      </c>
      <c r="AC109" s="1">
        <v>49.239154780366384</v>
      </c>
      <c r="AD109" s="1">
        <v>22.183610113746976</v>
      </c>
      <c r="AE109" s="1">
        <v>31.906811844283052</v>
      </c>
      <c r="AF109" s="1">
        <v>38.993643033331111</v>
      </c>
      <c r="AG109" s="1" t="str">
        <f>GERAL[[#This Row],[SIGLA]]&amp;GERAL[[#This Row],[CÓD]]</f>
        <v>TOAS_LC</v>
      </c>
      <c r="AH109" s="1">
        <f ca="1">VLOOKUP(GERAL[[#This Row],[REF_NOTA]],BASE_NOTAS[],7,FALSE)</f>
        <v>53.466220654333462</v>
      </c>
      <c r="AI109" s="31">
        <f ca="1">IF(GERAL[[#This Row],[Nota 2025]]="",0,GERAL[[#This Row],[Nota 2026]]-GERAL[[#This Row],[Nota 2025]])</f>
        <v>14.472577621002351</v>
      </c>
    </row>
    <row r="110" spans="1:35" ht="17" x14ac:dyDescent="0.35">
      <c r="A110" s="2" t="s">
        <v>0</v>
      </c>
      <c r="B110" s="2" t="s">
        <v>156</v>
      </c>
      <c r="C110" s="2" t="s">
        <v>208</v>
      </c>
      <c r="D110" s="15" t="s">
        <v>7</v>
      </c>
      <c r="E110" s="2" t="s">
        <v>658</v>
      </c>
      <c r="F110" s="2" t="str">
        <f>VLOOKUP(GERAL[[#This Row],[CÓD]],SEALL,6,FALSE)</f>
        <v>E</v>
      </c>
      <c r="G110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1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1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10" s="2" t="str">
        <f>VLOOKUP(GERAL[[#This Row],[CÓD]],SEALL,4,FALSE)</f>
        <v>03, 11, 12, 14</v>
      </c>
      <c r="K110" s="2" t="str">
        <f>IF(ISERR(FIND("01",GERAL[[#This Row],[ODS]])),"NÃO","SIM")</f>
        <v>NÃO</v>
      </c>
      <c r="L110" s="2" t="str">
        <f>IF(ISERR(FIND("02",GERAL[[#This Row],[ODS]])),"NÃO","SIM")</f>
        <v>NÃO</v>
      </c>
      <c r="M110" s="2" t="str">
        <f>IF(ISERR(FIND("03",GERAL[[#This Row],[ODS]])),"NÃO","SIM")</f>
        <v>SIM</v>
      </c>
      <c r="N110" s="2" t="str">
        <f>IF(ISERR(FIND("04",GERAL[[#This Row],[ODS]])),"NÃO","SIM")</f>
        <v>NÃO</v>
      </c>
      <c r="O110" s="2" t="str">
        <f>IF(ISERR(FIND("05",GERAL[[#This Row],[ODS]])),"NÃO","SIM")</f>
        <v>NÃO</v>
      </c>
      <c r="P110" s="2" t="str">
        <f>IF(ISERR(FIND("06",GERAL[[#This Row],[ODS]])),"NÃO","SIM")</f>
        <v>NÃO</v>
      </c>
      <c r="Q110" s="2" t="str">
        <f>IF(ISERR(FIND("07",GERAL[[#This Row],[ODS]])),"NÃO","SIM")</f>
        <v>NÃO</v>
      </c>
      <c r="R110" s="2" t="str">
        <f>IF(ISERR(FIND("08",GERAL[[#This Row],[ODS]])),"NÃO","SIM")</f>
        <v>NÃO</v>
      </c>
      <c r="S110" s="2" t="str">
        <f>IF(ISERR(FIND("09",GERAL[[#This Row],[ODS]])),"NÃO","SIM")</f>
        <v>NÃO</v>
      </c>
      <c r="T110" s="2" t="str">
        <f>IF(ISERR(FIND("10",GERAL[[#This Row],[ODS]])),"NÃO","SIM")</f>
        <v>NÃO</v>
      </c>
      <c r="U110" s="2" t="str">
        <f>IF(ISERR(FIND("11",GERAL[[#This Row],[ODS]])),"NÃO","SIM")</f>
        <v>SIM</v>
      </c>
      <c r="V110" s="2" t="str">
        <f>IF(ISERR(FIND("12",GERAL[[#This Row],[ODS]])),"NÃO","SIM")</f>
        <v>SIM</v>
      </c>
      <c r="W110" s="2" t="str">
        <f>IF(ISERR(FIND("13",GERAL[[#This Row],[ODS]])),"NÃO","SIM")</f>
        <v>NÃO</v>
      </c>
      <c r="X110" s="2" t="str">
        <f>IF(ISERR(FIND("14",GERAL[[#This Row],[ODS]])),"NÃO","SIM")</f>
        <v>SIM</v>
      </c>
      <c r="Y110" s="2" t="str">
        <f>IF(ISERR(FIND("15",GERAL[[#This Row],[ODS]])),"NÃO","SIM")</f>
        <v>NÃO</v>
      </c>
      <c r="Z110" s="2" t="str">
        <f>IF(ISERR(FIND("16",GERAL[[#This Row],[ODS]])),"NÃO","SIM")</f>
        <v>NÃO</v>
      </c>
      <c r="AA110" s="2" t="str">
        <f>IF(ISERR(FIND("17",GERAL[[#This Row],[ODS]])),"NÃO","SIM")</f>
        <v>NÃO</v>
      </c>
      <c r="AB110" s="1"/>
      <c r="AC110" s="1"/>
      <c r="AD110" s="1"/>
      <c r="AE110" s="1"/>
      <c r="AF110" s="1">
        <v>45.6057077254832</v>
      </c>
      <c r="AG110" s="1" t="str">
        <f>GERAL[[#This Row],[SIGLA]]&amp;GERAL[[#This Row],[CÓD]]</f>
        <v>ACAS_LX</v>
      </c>
      <c r="AH110" s="1">
        <f ca="1">VLOOKUP(GERAL[[#This Row],[REF_NOTA]],BASE_NOTAS[],7,FALSE)</f>
        <v>45.6057077254832</v>
      </c>
      <c r="AI110" s="31">
        <f ca="1">IF(GERAL[[#This Row],[Nota 2025]]="",0,GERAL[[#This Row],[Nota 2026]]-GERAL[[#This Row],[Nota 2025]])</f>
        <v>0</v>
      </c>
    </row>
    <row r="111" spans="1:35" ht="17" x14ac:dyDescent="0.35">
      <c r="A111" s="2" t="s">
        <v>1</v>
      </c>
      <c r="B111" s="2" t="s">
        <v>157</v>
      </c>
      <c r="C111" s="2" t="s">
        <v>208</v>
      </c>
      <c r="D111" s="15" t="s">
        <v>7</v>
      </c>
      <c r="E111" s="2" t="s">
        <v>658</v>
      </c>
      <c r="F111" s="2" t="str">
        <f>VLOOKUP(GERAL[[#This Row],[CÓD]],SEALL,6,FALSE)</f>
        <v>E</v>
      </c>
      <c r="G111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1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1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11" s="2" t="str">
        <f>VLOOKUP(GERAL[[#This Row],[CÓD]],SEALL,4,FALSE)</f>
        <v>03, 11, 12, 14</v>
      </c>
      <c r="K111" s="2" t="str">
        <f>IF(ISERR(FIND("01",GERAL[[#This Row],[ODS]])),"NÃO","SIM")</f>
        <v>NÃO</v>
      </c>
      <c r="L111" s="2" t="str">
        <f>IF(ISERR(FIND("02",GERAL[[#This Row],[ODS]])),"NÃO","SIM")</f>
        <v>NÃO</v>
      </c>
      <c r="M111" s="2" t="str">
        <f>IF(ISERR(FIND("03",GERAL[[#This Row],[ODS]])),"NÃO","SIM")</f>
        <v>SIM</v>
      </c>
      <c r="N111" s="2" t="str">
        <f>IF(ISERR(FIND("04",GERAL[[#This Row],[ODS]])),"NÃO","SIM")</f>
        <v>NÃO</v>
      </c>
      <c r="O111" s="2" t="str">
        <f>IF(ISERR(FIND("05",GERAL[[#This Row],[ODS]])),"NÃO","SIM")</f>
        <v>NÃO</v>
      </c>
      <c r="P111" s="2" t="str">
        <f>IF(ISERR(FIND("06",GERAL[[#This Row],[ODS]])),"NÃO","SIM")</f>
        <v>NÃO</v>
      </c>
      <c r="Q111" s="2" t="str">
        <f>IF(ISERR(FIND("07",GERAL[[#This Row],[ODS]])),"NÃO","SIM")</f>
        <v>NÃO</v>
      </c>
      <c r="R111" s="2" t="str">
        <f>IF(ISERR(FIND("08",GERAL[[#This Row],[ODS]])),"NÃO","SIM")</f>
        <v>NÃO</v>
      </c>
      <c r="S111" s="2" t="str">
        <f>IF(ISERR(FIND("09",GERAL[[#This Row],[ODS]])),"NÃO","SIM")</f>
        <v>NÃO</v>
      </c>
      <c r="T111" s="2" t="str">
        <f>IF(ISERR(FIND("10",GERAL[[#This Row],[ODS]])),"NÃO","SIM")</f>
        <v>NÃO</v>
      </c>
      <c r="U111" s="2" t="str">
        <f>IF(ISERR(FIND("11",GERAL[[#This Row],[ODS]])),"NÃO","SIM")</f>
        <v>SIM</v>
      </c>
      <c r="V111" s="2" t="str">
        <f>IF(ISERR(FIND("12",GERAL[[#This Row],[ODS]])),"NÃO","SIM")</f>
        <v>SIM</v>
      </c>
      <c r="W111" s="2" t="str">
        <f>IF(ISERR(FIND("13",GERAL[[#This Row],[ODS]])),"NÃO","SIM")</f>
        <v>NÃO</v>
      </c>
      <c r="X111" s="2" t="str">
        <f>IF(ISERR(FIND("14",GERAL[[#This Row],[ODS]])),"NÃO","SIM")</f>
        <v>SIM</v>
      </c>
      <c r="Y111" s="2" t="str">
        <f>IF(ISERR(FIND("15",GERAL[[#This Row],[ODS]])),"NÃO","SIM")</f>
        <v>NÃO</v>
      </c>
      <c r="Z111" s="2" t="str">
        <f>IF(ISERR(FIND("16",GERAL[[#This Row],[ODS]])),"NÃO","SIM")</f>
        <v>NÃO</v>
      </c>
      <c r="AA111" s="2" t="str">
        <f>IF(ISERR(FIND("17",GERAL[[#This Row],[ODS]])),"NÃO","SIM")</f>
        <v>NÃO</v>
      </c>
      <c r="AB111" s="1"/>
      <c r="AC111" s="1"/>
      <c r="AD111" s="1"/>
      <c r="AE111" s="1"/>
      <c r="AF111" s="1">
        <v>88.567108391530212</v>
      </c>
      <c r="AG111" s="1" t="str">
        <f>GERAL[[#This Row],[SIGLA]]&amp;GERAL[[#This Row],[CÓD]]</f>
        <v>ALAS_LX</v>
      </c>
      <c r="AH111" s="1">
        <f ca="1">VLOOKUP(GERAL[[#This Row],[REF_NOTA]],BASE_NOTAS[],7,FALSE)</f>
        <v>90.194881904435391</v>
      </c>
      <c r="AI111" s="31">
        <f ca="1">IF(GERAL[[#This Row],[Nota 2025]]="",0,GERAL[[#This Row],[Nota 2026]]-GERAL[[#This Row],[Nota 2025]])</f>
        <v>1.6277735129051791</v>
      </c>
    </row>
    <row r="112" spans="1:35" ht="17" x14ac:dyDescent="0.35">
      <c r="A112" s="2" t="s">
        <v>159</v>
      </c>
      <c r="B112" s="2" t="s">
        <v>184</v>
      </c>
      <c r="C112" s="2" t="s">
        <v>208</v>
      </c>
      <c r="D112" s="15" t="s">
        <v>7</v>
      </c>
      <c r="E112" s="2" t="s">
        <v>658</v>
      </c>
      <c r="F112" s="2" t="str">
        <f>VLOOKUP(GERAL[[#This Row],[CÓD]],SEALL,6,FALSE)</f>
        <v>E</v>
      </c>
      <c r="G112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1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1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12" s="2" t="str">
        <f>VLOOKUP(GERAL[[#This Row],[CÓD]],SEALL,4,FALSE)</f>
        <v>03, 11, 12, 14</v>
      </c>
      <c r="K112" s="2" t="str">
        <f>IF(ISERR(FIND("01",GERAL[[#This Row],[ODS]])),"NÃO","SIM")</f>
        <v>NÃO</v>
      </c>
      <c r="L112" s="2" t="str">
        <f>IF(ISERR(FIND("02",GERAL[[#This Row],[ODS]])),"NÃO","SIM")</f>
        <v>NÃO</v>
      </c>
      <c r="M112" s="2" t="str">
        <f>IF(ISERR(FIND("03",GERAL[[#This Row],[ODS]])),"NÃO","SIM")</f>
        <v>SIM</v>
      </c>
      <c r="N112" s="2" t="str">
        <f>IF(ISERR(FIND("04",GERAL[[#This Row],[ODS]])),"NÃO","SIM")</f>
        <v>NÃO</v>
      </c>
      <c r="O112" s="2" t="str">
        <f>IF(ISERR(FIND("05",GERAL[[#This Row],[ODS]])),"NÃO","SIM")</f>
        <v>NÃO</v>
      </c>
      <c r="P112" s="2" t="str">
        <f>IF(ISERR(FIND("06",GERAL[[#This Row],[ODS]])),"NÃO","SIM")</f>
        <v>NÃO</v>
      </c>
      <c r="Q112" s="2" t="str">
        <f>IF(ISERR(FIND("07",GERAL[[#This Row],[ODS]])),"NÃO","SIM")</f>
        <v>NÃO</v>
      </c>
      <c r="R112" s="2" t="str">
        <f>IF(ISERR(FIND("08",GERAL[[#This Row],[ODS]])),"NÃO","SIM")</f>
        <v>NÃO</v>
      </c>
      <c r="S112" s="2" t="str">
        <f>IF(ISERR(FIND("09",GERAL[[#This Row],[ODS]])),"NÃO","SIM")</f>
        <v>NÃO</v>
      </c>
      <c r="T112" s="2" t="str">
        <f>IF(ISERR(FIND("10",GERAL[[#This Row],[ODS]])),"NÃO","SIM")</f>
        <v>NÃO</v>
      </c>
      <c r="U112" s="2" t="str">
        <f>IF(ISERR(FIND("11",GERAL[[#This Row],[ODS]])),"NÃO","SIM")</f>
        <v>SIM</v>
      </c>
      <c r="V112" s="2" t="str">
        <f>IF(ISERR(FIND("12",GERAL[[#This Row],[ODS]])),"NÃO","SIM")</f>
        <v>SIM</v>
      </c>
      <c r="W112" s="2" t="str">
        <f>IF(ISERR(FIND("13",GERAL[[#This Row],[ODS]])),"NÃO","SIM")</f>
        <v>NÃO</v>
      </c>
      <c r="X112" s="2" t="str">
        <f>IF(ISERR(FIND("14",GERAL[[#This Row],[ODS]])),"NÃO","SIM")</f>
        <v>SIM</v>
      </c>
      <c r="Y112" s="2" t="str">
        <f>IF(ISERR(FIND("15",GERAL[[#This Row],[ODS]])),"NÃO","SIM")</f>
        <v>NÃO</v>
      </c>
      <c r="Z112" s="2" t="str">
        <f>IF(ISERR(FIND("16",GERAL[[#This Row],[ODS]])),"NÃO","SIM")</f>
        <v>NÃO</v>
      </c>
      <c r="AA112" s="2" t="str">
        <f>IF(ISERR(FIND("17",GERAL[[#This Row],[ODS]])),"NÃO","SIM")</f>
        <v>NÃO</v>
      </c>
      <c r="AB112" s="1"/>
      <c r="AC112" s="1"/>
      <c r="AD112" s="1"/>
      <c r="AE112" s="1"/>
      <c r="AF112" s="1">
        <v>78.363104839463062</v>
      </c>
      <c r="AG112" s="1" t="str">
        <f>GERAL[[#This Row],[SIGLA]]&amp;GERAL[[#This Row],[CÓD]]</f>
        <v>APAS_LX</v>
      </c>
      <c r="AH112" s="1">
        <f ca="1">VLOOKUP(GERAL[[#This Row],[REF_NOTA]],BASE_NOTAS[],7,FALSE)</f>
        <v>78.363104839463062</v>
      </c>
      <c r="AI112" s="31">
        <f ca="1">IF(GERAL[[#This Row],[Nota 2025]]="",0,GERAL[[#This Row],[Nota 2026]]-GERAL[[#This Row],[Nota 2025]])</f>
        <v>0</v>
      </c>
    </row>
    <row r="113" spans="1:35" ht="17" x14ac:dyDescent="0.35">
      <c r="A113" s="2" t="s">
        <v>155</v>
      </c>
      <c r="B113" s="2" t="s">
        <v>158</v>
      </c>
      <c r="C113" s="2" t="s">
        <v>208</v>
      </c>
      <c r="D113" s="15" t="s">
        <v>7</v>
      </c>
      <c r="E113" s="2" t="s">
        <v>658</v>
      </c>
      <c r="F113" s="2" t="str">
        <f>VLOOKUP(GERAL[[#This Row],[CÓD]],SEALL,6,FALSE)</f>
        <v>E</v>
      </c>
      <c r="G113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1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1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13" s="2" t="str">
        <f>VLOOKUP(GERAL[[#This Row],[CÓD]],SEALL,4,FALSE)</f>
        <v>03, 11, 12, 14</v>
      </c>
      <c r="K113" s="2" t="str">
        <f>IF(ISERR(FIND("01",GERAL[[#This Row],[ODS]])),"NÃO","SIM")</f>
        <v>NÃO</v>
      </c>
      <c r="L113" s="2" t="str">
        <f>IF(ISERR(FIND("02",GERAL[[#This Row],[ODS]])),"NÃO","SIM")</f>
        <v>NÃO</v>
      </c>
      <c r="M113" s="2" t="str">
        <f>IF(ISERR(FIND("03",GERAL[[#This Row],[ODS]])),"NÃO","SIM")</f>
        <v>SIM</v>
      </c>
      <c r="N113" s="2" t="str">
        <f>IF(ISERR(FIND("04",GERAL[[#This Row],[ODS]])),"NÃO","SIM")</f>
        <v>NÃO</v>
      </c>
      <c r="O113" s="2" t="str">
        <f>IF(ISERR(FIND("05",GERAL[[#This Row],[ODS]])),"NÃO","SIM")</f>
        <v>NÃO</v>
      </c>
      <c r="P113" s="2" t="str">
        <f>IF(ISERR(FIND("06",GERAL[[#This Row],[ODS]])),"NÃO","SIM")</f>
        <v>NÃO</v>
      </c>
      <c r="Q113" s="2" t="str">
        <f>IF(ISERR(FIND("07",GERAL[[#This Row],[ODS]])),"NÃO","SIM")</f>
        <v>NÃO</v>
      </c>
      <c r="R113" s="2" t="str">
        <f>IF(ISERR(FIND("08",GERAL[[#This Row],[ODS]])),"NÃO","SIM")</f>
        <v>NÃO</v>
      </c>
      <c r="S113" s="2" t="str">
        <f>IF(ISERR(FIND("09",GERAL[[#This Row],[ODS]])),"NÃO","SIM")</f>
        <v>NÃO</v>
      </c>
      <c r="T113" s="2" t="str">
        <f>IF(ISERR(FIND("10",GERAL[[#This Row],[ODS]])),"NÃO","SIM")</f>
        <v>NÃO</v>
      </c>
      <c r="U113" s="2" t="str">
        <f>IF(ISERR(FIND("11",GERAL[[#This Row],[ODS]])),"NÃO","SIM")</f>
        <v>SIM</v>
      </c>
      <c r="V113" s="2" t="str">
        <f>IF(ISERR(FIND("12",GERAL[[#This Row],[ODS]])),"NÃO","SIM")</f>
        <v>SIM</v>
      </c>
      <c r="W113" s="2" t="str">
        <f>IF(ISERR(FIND("13",GERAL[[#This Row],[ODS]])),"NÃO","SIM")</f>
        <v>NÃO</v>
      </c>
      <c r="X113" s="2" t="str">
        <f>IF(ISERR(FIND("14",GERAL[[#This Row],[ODS]])),"NÃO","SIM")</f>
        <v>SIM</v>
      </c>
      <c r="Y113" s="2" t="str">
        <f>IF(ISERR(FIND("15",GERAL[[#This Row],[ODS]])),"NÃO","SIM")</f>
        <v>NÃO</v>
      </c>
      <c r="Z113" s="2" t="str">
        <f>IF(ISERR(FIND("16",GERAL[[#This Row],[ODS]])),"NÃO","SIM")</f>
        <v>NÃO</v>
      </c>
      <c r="AA113" s="2" t="str">
        <f>IF(ISERR(FIND("17",GERAL[[#This Row],[ODS]])),"NÃO","SIM")</f>
        <v>NÃO</v>
      </c>
      <c r="AB113" s="1"/>
      <c r="AC113" s="1"/>
      <c r="AD113" s="1"/>
      <c r="AE113" s="1"/>
      <c r="AF113" s="1">
        <v>55.098397263483285</v>
      </c>
      <c r="AG113" s="1" t="str">
        <f>GERAL[[#This Row],[SIGLA]]&amp;GERAL[[#This Row],[CÓD]]</f>
        <v>AMAS_LX</v>
      </c>
      <c r="AH113" s="1">
        <f ca="1">VLOOKUP(GERAL[[#This Row],[REF_NOTA]],BASE_NOTAS[],7,FALSE)</f>
        <v>55.295585459621329</v>
      </c>
      <c r="AI113" s="31">
        <f ca="1">IF(GERAL[[#This Row],[Nota 2025]]="",0,GERAL[[#This Row],[Nota 2026]]-GERAL[[#This Row],[Nota 2025]])</f>
        <v>0.19718819613804328</v>
      </c>
    </row>
    <row r="114" spans="1:35" ht="17" x14ac:dyDescent="0.35">
      <c r="A114" s="2" t="s">
        <v>160</v>
      </c>
      <c r="B114" s="2" t="s">
        <v>187</v>
      </c>
      <c r="C114" s="2" t="s">
        <v>208</v>
      </c>
      <c r="D114" s="15" t="s">
        <v>7</v>
      </c>
      <c r="E114" s="2" t="s">
        <v>658</v>
      </c>
      <c r="F114" s="2" t="str">
        <f>VLOOKUP(GERAL[[#This Row],[CÓD]],SEALL,6,FALSE)</f>
        <v>E</v>
      </c>
      <c r="G114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1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1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14" s="2" t="str">
        <f>VLOOKUP(GERAL[[#This Row],[CÓD]],SEALL,4,FALSE)</f>
        <v>03, 11, 12, 14</v>
      </c>
      <c r="K114" s="2" t="str">
        <f>IF(ISERR(FIND("01",GERAL[[#This Row],[ODS]])),"NÃO","SIM")</f>
        <v>NÃO</v>
      </c>
      <c r="L114" s="2" t="str">
        <f>IF(ISERR(FIND("02",GERAL[[#This Row],[ODS]])),"NÃO","SIM")</f>
        <v>NÃO</v>
      </c>
      <c r="M114" s="2" t="str">
        <f>IF(ISERR(FIND("03",GERAL[[#This Row],[ODS]])),"NÃO","SIM")</f>
        <v>SIM</v>
      </c>
      <c r="N114" s="2" t="str">
        <f>IF(ISERR(FIND("04",GERAL[[#This Row],[ODS]])),"NÃO","SIM")</f>
        <v>NÃO</v>
      </c>
      <c r="O114" s="2" t="str">
        <f>IF(ISERR(FIND("05",GERAL[[#This Row],[ODS]])),"NÃO","SIM")</f>
        <v>NÃO</v>
      </c>
      <c r="P114" s="2" t="str">
        <f>IF(ISERR(FIND("06",GERAL[[#This Row],[ODS]])),"NÃO","SIM")</f>
        <v>NÃO</v>
      </c>
      <c r="Q114" s="2" t="str">
        <f>IF(ISERR(FIND("07",GERAL[[#This Row],[ODS]])),"NÃO","SIM")</f>
        <v>NÃO</v>
      </c>
      <c r="R114" s="2" t="str">
        <f>IF(ISERR(FIND("08",GERAL[[#This Row],[ODS]])),"NÃO","SIM")</f>
        <v>NÃO</v>
      </c>
      <c r="S114" s="2" t="str">
        <f>IF(ISERR(FIND("09",GERAL[[#This Row],[ODS]])),"NÃO","SIM")</f>
        <v>NÃO</v>
      </c>
      <c r="T114" s="2" t="str">
        <f>IF(ISERR(FIND("10",GERAL[[#This Row],[ODS]])),"NÃO","SIM")</f>
        <v>NÃO</v>
      </c>
      <c r="U114" s="2" t="str">
        <f>IF(ISERR(FIND("11",GERAL[[#This Row],[ODS]])),"NÃO","SIM")</f>
        <v>SIM</v>
      </c>
      <c r="V114" s="2" t="str">
        <f>IF(ISERR(FIND("12",GERAL[[#This Row],[ODS]])),"NÃO","SIM")</f>
        <v>SIM</v>
      </c>
      <c r="W114" s="2" t="str">
        <f>IF(ISERR(FIND("13",GERAL[[#This Row],[ODS]])),"NÃO","SIM")</f>
        <v>NÃO</v>
      </c>
      <c r="X114" s="2" t="str">
        <f>IF(ISERR(FIND("14",GERAL[[#This Row],[ODS]])),"NÃO","SIM")</f>
        <v>SIM</v>
      </c>
      <c r="Y114" s="2" t="str">
        <f>IF(ISERR(FIND("15",GERAL[[#This Row],[ODS]])),"NÃO","SIM")</f>
        <v>NÃO</v>
      </c>
      <c r="Z114" s="2" t="str">
        <f>IF(ISERR(FIND("16",GERAL[[#This Row],[ODS]])),"NÃO","SIM")</f>
        <v>NÃO</v>
      </c>
      <c r="AA114" s="2" t="str">
        <f>IF(ISERR(FIND("17",GERAL[[#This Row],[ODS]])),"NÃO","SIM")</f>
        <v>NÃO</v>
      </c>
      <c r="AB114" s="1"/>
      <c r="AC114" s="1"/>
      <c r="AD114" s="1"/>
      <c r="AE114" s="1"/>
      <c r="AF114" s="1">
        <v>45.196550573707441</v>
      </c>
      <c r="AG114" s="1" t="str">
        <f>GERAL[[#This Row],[SIGLA]]&amp;GERAL[[#This Row],[CÓD]]</f>
        <v>BAAS_LX</v>
      </c>
      <c r="AH114" s="1">
        <f ca="1">VLOOKUP(GERAL[[#This Row],[REF_NOTA]],BASE_NOTAS[],7,FALSE)</f>
        <v>45.24672056783492</v>
      </c>
      <c r="AI114" s="31">
        <f ca="1">IF(GERAL[[#This Row],[Nota 2025]]="",0,GERAL[[#This Row],[Nota 2026]]-GERAL[[#This Row],[Nota 2025]])</f>
        <v>5.0169994127479356E-2</v>
      </c>
    </row>
    <row r="115" spans="1:35" ht="17" x14ac:dyDescent="0.35">
      <c r="A115" s="2" t="s">
        <v>161</v>
      </c>
      <c r="B115" s="2" t="s">
        <v>188</v>
      </c>
      <c r="C115" s="2" t="s">
        <v>208</v>
      </c>
      <c r="D115" s="15" t="s">
        <v>7</v>
      </c>
      <c r="E115" s="2" t="s">
        <v>658</v>
      </c>
      <c r="F115" s="2" t="str">
        <f>VLOOKUP(GERAL[[#This Row],[CÓD]],SEALL,6,FALSE)</f>
        <v>E</v>
      </c>
      <c r="G115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1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1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15" s="2" t="str">
        <f>VLOOKUP(GERAL[[#This Row],[CÓD]],SEALL,4,FALSE)</f>
        <v>03, 11, 12, 14</v>
      </c>
      <c r="K115" s="2" t="str">
        <f>IF(ISERR(FIND("01",GERAL[[#This Row],[ODS]])),"NÃO","SIM")</f>
        <v>NÃO</v>
      </c>
      <c r="L115" s="2" t="str">
        <f>IF(ISERR(FIND("02",GERAL[[#This Row],[ODS]])),"NÃO","SIM")</f>
        <v>NÃO</v>
      </c>
      <c r="M115" s="2" t="str">
        <f>IF(ISERR(FIND("03",GERAL[[#This Row],[ODS]])),"NÃO","SIM")</f>
        <v>SIM</v>
      </c>
      <c r="N115" s="2" t="str">
        <f>IF(ISERR(FIND("04",GERAL[[#This Row],[ODS]])),"NÃO","SIM")</f>
        <v>NÃO</v>
      </c>
      <c r="O115" s="2" t="str">
        <f>IF(ISERR(FIND("05",GERAL[[#This Row],[ODS]])),"NÃO","SIM")</f>
        <v>NÃO</v>
      </c>
      <c r="P115" s="2" t="str">
        <f>IF(ISERR(FIND("06",GERAL[[#This Row],[ODS]])),"NÃO","SIM")</f>
        <v>NÃO</v>
      </c>
      <c r="Q115" s="2" t="str">
        <f>IF(ISERR(FIND("07",GERAL[[#This Row],[ODS]])),"NÃO","SIM")</f>
        <v>NÃO</v>
      </c>
      <c r="R115" s="2" t="str">
        <f>IF(ISERR(FIND("08",GERAL[[#This Row],[ODS]])),"NÃO","SIM")</f>
        <v>NÃO</v>
      </c>
      <c r="S115" s="2" t="str">
        <f>IF(ISERR(FIND("09",GERAL[[#This Row],[ODS]])),"NÃO","SIM")</f>
        <v>NÃO</v>
      </c>
      <c r="T115" s="2" t="str">
        <f>IF(ISERR(FIND("10",GERAL[[#This Row],[ODS]])),"NÃO","SIM")</f>
        <v>NÃO</v>
      </c>
      <c r="U115" s="2" t="str">
        <f>IF(ISERR(FIND("11",GERAL[[#This Row],[ODS]])),"NÃO","SIM")</f>
        <v>SIM</v>
      </c>
      <c r="V115" s="2" t="str">
        <f>IF(ISERR(FIND("12",GERAL[[#This Row],[ODS]])),"NÃO","SIM")</f>
        <v>SIM</v>
      </c>
      <c r="W115" s="2" t="str">
        <f>IF(ISERR(FIND("13",GERAL[[#This Row],[ODS]])),"NÃO","SIM")</f>
        <v>NÃO</v>
      </c>
      <c r="X115" s="2" t="str">
        <f>IF(ISERR(FIND("14",GERAL[[#This Row],[ODS]])),"NÃO","SIM")</f>
        <v>SIM</v>
      </c>
      <c r="Y115" s="2" t="str">
        <f>IF(ISERR(FIND("15",GERAL[[#This Row],[ODS]])),"NÃO","SIM")</f>
        <v>NÃO</v>
      </c>
      <c r="Z115" s="2" t="str">
        <f>IF(ISERR(FIND("16",GERAL[[#This Row],[ODS]])),"NÃO","SIM")</f>
        <v>NÃO</v>
      </c>
      <c r="AA115" s="2" t="str">
        <f>IF(ISERR(FIND("17",GERAL[[#This Row],[ODS]])),"NÃO","SIM")</f>
        <v>NÃO</v>
      </c>
      <c r="AB115" s="1"/>
      <c r="AC115" s="1"/>
      <c r="AD115" s="1"/>
      <c r="AE115" s="1"/>
      <c r="AF115" s="1">
        <v>38.535655581061249</v>
      </c>
      <c r="AG115" s="1" t="str">
        <f>GERAL[[#This Row],[SIGLA]]&amp;GERAL[[#This Row],[CÓD]]</f>
        <v>CEAS_LX</v>
      </c>
      <c r="AH115" s="1">
        <f ca="1">VLOOKUP(GERAL[[#This Row],[REF_NOTA]],BASE_NOTAS[],7,FALSE)</f>
        <v>38.555767570288488</v>
      </c>
      <c r="AI115" s="31">
        <f ca="1">IF(GERAL[[#This Row],[Nota 2025]]="",0,GERAL[[#This Row],[Nota 2026]]-GERAL[[#This Row],[Nota 2025]])</f>
        <v>2.011198922723878E-2</v>
      </c>
    </row>
    <row r="116" spans="1:35" ht="17" x14ac:dyDescent="0.35">
      <c r="A116" s="2" t="s">
        <v>162</v>
      </c>
      <c r="B116" s="2" t="s">
        <v>189</v>
      </c>
      <c r="C116" s="2" t="s">
        <v>208</v>
      </c>
      <c r="D116" s="15" t="s">
        <v>7</v>
      </c>
      <c r="E116" s="2" t="s">
        <v>658</v>
      </c>
      <c r="F116" s="2" t="str">
        <f>VLOOKUP(GERAL[[#This Row],[CÓD]],SEALL,6,FALSE)</f>
        <v>E</v>
      </c>
      <c r="G116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1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1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16" s="2" t="str">
        <f>VLOOKUP(GERAL[[#This Row],[CÓD]],SEALL,4,FALSE)</f>
        <v>03, 11, 12, 14</v>
      </c>
      <c r="K116" s="2" t="str">
        <f>IF(ISERR(FIND("01",GERAL[[#This Row],[ODS]])),"NÃO","SIM")</f>
        <v>NÃO</v>
      </c>
      <c r="L116" s="2" t="str">
        <f>IF(ISERR(FIND("02",GERAL[[#This Row],[ODS]])),"NÃO","SIM")</f>
        <v>NÃO</v>
      </c>
      <c r="M116" s="2" t="str">
        <f>IF(ISERR(FIND("03",GERAL[[#This Row],[ODS]])),"NÃO","SIM")</f>
        <v>SIM</v>
      </c>
      <c r="N116" s="2" t="str">
        <f>IF(ISERR(FIND("04",GERAL[[#This Row],[ODS]])),"NÃO","SIM")</f>
        <v>NÃO</v>
      </c>
      <c r="O116" s="2" t="str">
        <f>IF(ISERR(FIND("05",GERAL[[#This Row],[ODS]])),"NÃO","SIM")</f>
        <v>NÃO</v>
      </c>
      <c r="P116" s="2" t="str">
        <f>IF(ISERR(FIND("06",GERAL[[#This Row],[ODS]])),"NÃO","SIM")</f>
        <v>NÃO</v>
      </c>
      <c r="Q116" s="2" t="str">
        <f>IF(ISERR(FIND("07",GERAL[[#This Row],[ODS]])),"NÃO","SIM")</f>
        <v>NÃO</v>
      </c>
      <c r="R116" s="2" t="str">
        <f>IF(ISERR(FIND("08",GERAL[[#This Row],[ODS]])),"NÃO","SIM")</f>
        <v>NÃO</v>
      </c>
      <c r="S116" s="2" t="str">
        <f>IF(ISERR(FIND("09",GERAL[[#This Row],[ODS]])),"NÃO","SIM")</f>
        <v>NÃO</v>
      </c>
      <c r="T116" s="2" t="str">
        <f>IF(ISERR(FIND("10",GERAL[[#This Row],[ODS]])),"NÃO","SIM")</f>
        <v>NÃO</v>
      </c>
      <c r="U116" s="2" t="str">
        <f>IF(ISERR(FIND("11",GERAL[[#This Row],[ODS]])),"NÃO","SIM")</f>
        <v>SIM</v>
      </c>
      <c r="V116" s="2" t="str">
        <f>IF(ISERR(FIND("12",GERAL[[#This Row],[ODS]])),"NÃO","SIM")</f>
        <v>SIM</v>
      </c>
      <c r="W116" s="2" t="str">
        <f>IF(ISERR(FIND("13",GERAL[[#This Row],[ODS]])),"NÃO","SIM")</f>
        <v>NÃO</v>
      </c>
      <c r="X116" s="2" t="str">
        <f>IF(ISERR(FIND("14",GERAL[[#This Row],[ODS]])),"NÃO","SIM")</f>
        <v>SIM</v>
      </c>
      <c r="Y116" s="2" t="str">
        <f>IF(ISERR(FIND("15",GERAL[[#This Row],[ODS]])),"NÃO","SIM")</f>
        <v>NÃO</v>
      </c>
      <c r="Z116" s="2" t="str">
        <f>IF(ISERR(FIND("16",GERAL[[#This Row],[ODS]])),"NÃO","SIM")</f>
        <v>NÃO</v>
      </c>
      <c r="AA116" s="2" t="str">
        <f>IF(ISERR(FIND("17",GERAL[[#This Row],[ODS]])),"NÃO","SIM")</f>
        <v>NÃO</v>
      </c>
      <c r="AB116" s="1"/>
      <c r="AC116" s="1"/>
      <c r="AD116" s="1"/>
      <c r="AE116" s="1"/>
      <c r="AF116" s="1">
        <v>100</v>
      </c>
      <c r="AG116" s="1" t="str">
        <f>GERAL[[#This Row],[SIGLA]]&amp;GERAL[[#This Row],[CÓD]]</f>
        <v>DFAS_LX</v>
      </c>
      <c r="AH116" s="1">
        <f ca="1">VLOOKUP(GERAL[[#This Row],[REF_NOTA]],BASE_NOTAS[],7,FALSE)</f>
        <v>100</v>
      </c>
      <c r="AI116" s="31">
        <f ca="1">IF(GERAL[[#This Row],[Nota 2025]]="",0,GERAL[[#This Row],[Nota 2026]]-GERAL[[#This Row],[Nota 2025]])</f>
        <v>0</v>
      </c>
    </row>
    <row r="117" spans="1:35" ht="17" x14ac:dyDescent="0.35">
      <c r="A117" s="2" t="s">
        <v>163</v>
      </c>
      <c r="B117" s="2" t="s">
        <v>183</v>
      </c>
      <c r="C117" s="2" t="s">
        <v>208</v>
      </c>
      <c r="D117" s="15" t="s">
        <v>7</v>
      </c>
      <c r="E117" s="2" t="s">
        <v>658</v>
      </c>
      <c r="F117" s="2" t="str">
        <f>VLOOKUP(GERAL[[#This Row],[CÓD]],SEALL,6,FALSE)</f>
        <v>E</v>
      </c>
      <c r="G117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1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1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17" s="2" t="str">
        <f>VLOOKUP(GERAL[[#This Row],[CÓD]],SEALL,4,FALSE)</f>
        <v>03, 11, 12, 14</v>
      </c>
      <c r="K117" s="2" t="str">
        <f>IF(ISERR(FIND("01",GERAL[[#This Row],[ODS]])),"NÃO","SIM")</f>
        <v>NÃO</v>
      </c>
      <c r="L117" s="2" t="str">
        <f>IF(ISERR(FIND("02",GERAL[[#This Row],[ODS]])),"NÃO","SIM")</f>
        <v>NÃO</v>
      </c>
      <c r="M117" s="2" t="str">
        <f>IF(ISERR(FIND("03",GERAL[[#This Row],[ODS]])),"NÃO","SIM")</f>
        <v>SIM</v>
      </c>
      <c r="N117" s="2" t="str">
        <f>IF(ISERR(FIND("04",GERAL[[#This Row],[ODS]])),"NÃO","SIM")</f>
        <v>NÃO</v>
      </c>
      <c r="O117" s="2" t="str">
        <f>IF(ISERR(FIND("05",GERAL[[#This Row],[ODS]])),"NÃO","SIM")</f>
        <v>NÃO</v>
      </c>
      <c r="P117" s="2" t="str">
        <f>IF(ISERR(FIND("06",GERAL[[#This Row],[ODS]])),"NÃO","SIM")</f>
        <v>NÃO</v>
      </c>
      <c r="Q117" s="2" t="str">
        <f>IF(ISERR(FIND("07",GERAL[[#This Row],[ODS]])),"NÃO","SIM")</f>
        <v>NÃO</v>
      </c>
      <c r="R117" s="2" t="str">
        <f>IF(ISERR(FIND("08",GERAL[[#This Row],[ODS]])),"NÃO","SIM")</f>
        <v>NÃO</v>
      </c>
      <c r="S117" s="2" t="str">
        <f>IF(ISERR(FIND("09",GERAL[[#This Row],[ODS]])),"NÃO","SIM")</f>
        <v>NÃO</v>
      </c>
      <c r="T117" s="2" t="str">
        <f>IF(ISERR(FIND("10",GERAL[[#This Row],[ODS]])),"NÃO","SIM")</f>
        <v>NÃO</v>
      </c>
      <c r="U117" s="2" t="str">
        <f>IF(ISERR(FIND("11",GERAL[[#This Row],[ODS]])),"NÃO","SIM")</f>
        <v>SIM</v>
      </c>
      <c r="V117" s="2" t="str">
        <f>IF(ISERR(FIND("12",GERAL[[#This Row],[ODS]])),"NÃO","SIM")</f>
        <v>SIM</v>
      </c>
      <c r="W117" s="2" t="str">
        <f>IF(ISERR(FIND("13",GERAL[[#This Row],[ODS]])),"NÃO","SIM")</f>
        <v>NÃO</v>
      </c>
      <c r="X117" s="2" t="str">
        <f>IF(ISERR(FIND("14",GERAL[[#This Row],[ODS]])),"NÃO","SIM")</f>
        <v>SIM</v>
      </c>
      <c r="Y117" s="2" t="str">
        <f>IF(ISERR(FIND("15",GERAL[[#This Row],[ODS]])),"NÃO","SIM")</f>
        <v>NÃO</v>
      </c>
      <c r="Z117" s="2" t="str">
        <f>IF(ISERR(FIND("16",GERAL[[#This Row],[ODS]])),"NÃO","SIM")</f>
        <v>NÃO</v>
      </c>
      <c r="AA117" s="2" t="str">
        <f>IF(ISERR(FIND("17",GERAL[[#This Row],[ODS]])),"NÃO","SIM")</f>
        <v>NÃO</v>
      </c>
      <c r="AB117" s="1"/>
      <c r="AC117" s="1"/>
      <c r="AD117" s="1"/>
      <c r="AE117" s="1"/>
      <c r="AF117" s="1">
        <v>94.091354859878862</v>
      </c>
      <c r="AG117" s="1" t="str">
        <f>GERAL[[#This Row],[SIGLA]]&amp;GERAL[[#This Row],[CÓD]]</f>
        <v>ESAS_LX</v>
      </c>
      <c r="AH117" s="1">
        <f ca="1">VLOOKUP(GERAL[[#This Row],[REF_NOTA]],BASE_NOTAS[],7,FALSE)</f>
        <v>97.774611171418542</v>
      </c>
      <c r="AI117" s="31">
        <f ca="1">IF(GERAL[[#This Row],[Nota 2025]]="",0,GERAL[[#This Row],[Nota 2026]]-GERAL[[#This Row],[Nota 2025]])</f>
        <v>3.6832563115396795</v>
      </c>
    </row>
    <row r="118" spans="1:35" ht="17" x14ac:dyDescent="0.35">
      <c r="A118" s="2" t="s">
        <v>164</v>
      </c>
      <c r="B118" s="2" t="s">
        <v>190</v>
      </c>
      <c r="C118" s="2" t="s">
        <v>208</v>
      </c>
      <c r="D118" s="15" t="s">
        <v>7</v>
      </c>
      <c r="E118" s="2" t="s">
        <v>658</v>
      </c>
      <c r="F118" s="2" t="str">
        <f>VLOOKUP(GERAL[[#This Row],[CÓD]],SEALL,6,FALSE)</f>
        <v>E</v>
      </c>
      <c r="G118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1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1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18" s="2" t="str">
        <f>VLOOKUP(GERAL[[#This Row],[CÓD]],SEALL,4,FALSE)</f>
        <v>03, 11, 12, 14</v>
      </c>
      <c r="K118" s="2" t="str">
        <f>IF(ISERR(FIND("01",GERAL[[#This Row],[ODS]])),"NÃO","SIM")</f>
        <v>NÃO</v>
      </c>
      <c r="L118" s="2" t="str">
        <f>IF(ISERR(FIND("02",GERAL[[#This Row],[ODS]])),"NÃO","SIM")</f>
        <v>NÃO</v>
      </c>
      <c r="M118" s="2" t="str">
        <f>IF(ISERR(FIND("03",GERAL[[#This Row],[ODS]])),"NÃO","SIM")</f>
        <v>SIM</v>
      </c>
      <c r="N118" s="2" t="str">
        <f>IF(ISERR(FIND("04",GERAL[[#This Row],[ODS]])),"NÃO","SIM")</f>
        <v>NÃO</v>
      </c>
      <c r="O118" s="2" t="str">
        <f>IF(ISERR(FIND("05",GERAL[[#This Row],[ODS]])),"NÃO","SIM")</f>
        <v>NÃO</v>
      </c>
      <c r="P118" s="2" t="str">
        <f>IF(ISERR(FIND("06",GERAL[[#This Row],[ODS]])),"NÃO","SIM")</f>
        <v>NÃO</v>
      </c>
      <c r="Q118" s="2" t="str">
        <f>IF(ISERR(FIND("07",GERAL[[#This Row],[ODS]])),"NÃO","SIM")</f>
        <v>NÃO</v>
      </c>
      <c r="R118" s="2" t="str">
        <f>IF(ISERR(FIND("08",GERAL[[#This Row],[ODS]])),"NÃO","SIM")</f>
        <v>NÃO</v>
      </c>
      <c r="S118" s="2" t="str">
        <f>IF(ISERR(FIND("09",GERAL[[#This Row],[ODS]])),"NÃO","SIM")</f>
        <v>NÃO</v>
      </c>
      <c r="T118" s="2" t="str">
        <f>IF(ISERR(FIND("10",GERAL[[#This Row],[ODS]])),"NÃO","SIM")</f>
        <v>NÃO</v>
      </c>
      <c r="U118" s="2" t="str">
        <f>IF(ISERR(FIND("11",GERAL[[#This Row],[ODS]])),"NÃO","SIM")</f>
        <v>SIM</v>
      </c>
      <c r="V118" s="2" t="str">
        <f>IF(ISERR(FIND("12",GERAL[[#This Row],[ODS]])),"NÃO","SIM")</f>
        <v>SIM</v>
      </c>
      <c r="W118" s="2" t="str">
        <f>IF(ISERR(FIND("13",GERAL[[#This Row],[ODS]])),"NÃO","SIM")</f>
        <v>NÃO</v>
      </c>
      <c r="X118" s="2" t="str">
        <f>IF(ISERR(FIND("14",GERAL[[#This Row],[ODS]])),"NÃO","SIM")</f>
        <v>SIM</v>
      </c>
      <c r="Y118" s="2" t="str">
        <f>IF(ISERR(FIND("15",GERAL[[#This Row],[ODS]])),"NÃO","SIM")</f>
        <v>NÃO</v>
      </c>
      <c r="Z118" s="2" t="str">
        <f>IF(ISERR(FIND("16",GERAL[[#This Row],[ODS]])),"NÃO","SIM")</f>
        <v>NÃO</v>
      </c>
      <c r="AA118" s="2" t="str">
        <f>IF(ISERR(FIND("17",GERAL[[#This Row],[ODS]])),"NÃO","SIM")</f>
        <v>NÃO</v>
      </c>
      <c r="AB118" s="1"/>
      <c r="AC118" s="1"/>
      <c r="AD118" s="1"/>
      <c r="AE118" s="1"/>
      <c r="AF118" s="1">
        <v>28.438666446817237</v>
      </c>
      <c r="AG118" s="1" t="str">
        <f>GERAL[[#This Row],[SIGLA]]&amp;GERAL[[#This Row],[CÓD]]</f>
        <v>GOAS_LX</v>
      </c>
      <c r="AH118" s="1">
        <f ca="1">VLOOKUP(GERAL[[#This Row],[REF_NOTA]],BASE_NOTAS[],7,FALSE)</f>
        <v>35.628276420746801</v>
      </c>
      <c r="AI118" s="31">
        <f ca="1">IF(GERAL[[#This Row],[Nota 2025]]="",0,GERAL[[#This Row],[Nota 2026]]-GERAL[[#This Row],[Nota 2025]])</f>
        <v>7.1896099739295636</v>
      </c>
    </row>
    <row r="119" spans="1:35" ht="17" x14ac:dyDescent="0.35">
      <c r="A119" s="2" t="s">
        <v>165</v>
      </c>
      <c r="B119" s="2" t="s">
        <v>191</v>
      </c>
      <c r="C119" s="2" t="s">
        <v>208</v>
      </c>
      <c r="D119" s="15" t="s">
        <v>7</v>
      </c>
      <c r="E119" s="2" t="s">
        <v>658</v>
      </c>
      <c r="F119" s="2" t="str">
        <f>VLOOKUP(GERAL[[#This Row],[CÓD]],SEALL,6,FALSE)</f>
        <v>E</v>
      </c>
      <c r="G119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1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1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19" s="2" t="str">
        <f>VLOOKUP(GERAL[[#This Row],[CÓD]],SEALL,4,FALSE)</f>
        <v>03, 11, 12, 14</v>
      </c>
      <c r="K119" s="2" t="str">
        <f>IF(ISERR(FIND("01",GERAL[[#This Row],[ODS]])),"NÃO","SIM")</f>
        <v>NÃO</v>
      </c>
      <c r="L119" s="2" t="str">
        <f>IF(ISERR(FIND("02",GERAL[[#This Row],[ODS]])),"NÃO","SIM")</f>
        <v>NÃO</v>
      </c>
      <c r="M119" s="2" t="str">
        <f>IF(ISERR(FIND("03",GERAL[[#This Row],[ODS]])),"NÃO","SIM")</f>
        <v>SIM</v>
      </c>
      <c r="N119" s="2" t="str">
        <f>IF(ISERR(FIND("04",GERAL[[#This Row],[ODS]])),"NÃO","SIM")</f>
        <v>NÃO</v>
      </c>
      <c r="O119" s="2" t="str">
        <f>IF(ISERR(FIND("05",GERAL[[#This Row],[ODS]])),"NÃO","SIM")</f>
        <v>NÃO</v>
      </c>
      <c r="P119" s="2" t="str">
        <f>IF(ISERR(FIND("06",GERAL[[#This Row],[ODS]])),"NÃO","SIM")</f>
        <v>NÃO</v>
      </c>
      <c r="Q119" s="2" t="str">
        <f>IF(ISERR(FIND("07",GERAL[[#This Row],[ODS]])),"NÃO","SIM")</f>
        <v>NÃO</v>
      </c>
      <c r="R119" s="2" t="str">
        <f>IF(ISERR(FIND("08",GERAL[[#This Row],[ODS]])),"NÃO","SIM")</f>
        <v>NÃO</v>
      </c>
      <c r="S119" s="2" t="str">
        <f>IF(ISERR(FIND("09",GERAL[[#This Row],[ODS]])),"NÃO","SIM")</f>
        <v>NÃO</v>
      </c>
      <c r="T119" s="2" t="str">
        <f>IF(ISERR(FIND("10",GERAL[[#This Row],[ODS]])),"NÃO","SIM")</f>
        <v>NÃO</v>
      </c>
      <c r="U119" s="2" t="str">
        <f>IF(ISERR(FIND("11",GERAL[[#This Row],[ODS]])),"NÃO","SIM")</f>
        <v>SIM</v>
      </c>
      <c r="V119" s="2" t="str">
        <f>IF(ISERR(FIND("12",GERAL[[#This Row],[ODS]])),"NÃO","SIM")</f>
        <v>SIM</v>
      </c>
      <c r="W119" s="2" t="str">
        <f>IF(ISERR(FIND("13",GERAL[[#This Row],[ODS]])),"NÃO","SIM")</f>
        <v>NÃO</v>
      </c>
      <c r="X119" s="2" t="str">
        <f>IF(ISERR(FIND("14",GERAL[[#This Row],[ODS]])),"NÃO","SIM")</f>
        <v>SIM</v>
      </c>
      <c r="Y119" s="2" t="str">
        <f>IF(ISERR(FIND("15",GERAL[[#This Row],[ODS]])),"NÃO","SIM")</f>
        <v>NÃO</v>
      </c>
      <c r="Z119" s="2" t="str">
        <f>IF(ISERR(FIND("16",GERAL[[#This Row],[ODS]])),"NÃO","SIM")</f>
        <v>NÃO</v>
      </c>
      <c r="AA119" s="2" t="str">
        <f>IF(ISERR(FIND("17",GERAL[[#This Row],[ODS]])),"NÃO","SIM")</f>
        <v>NÃO</v>
      </c>
      <c r="AB119" s="1"/>
      <c r="AC119" s="1"/>
      <c r="AD119" s="1"/>
      <c r="AE119" s="1"/>
      <c r="AF119" s="1">
        <v>27.011306314684461</v>
      </c>
      <c r="AG119" s="1" t="str">
        <f>GERAL[[#This Row],[SIGLA]]&amp;GERAL[[#This Row],[CÓD]]</f>
        <v>MAAS_LX</v>
      </c>
      <c r="AH119" s="1">
        <f ca="1">VLOOKUP(GERAL[[#This Row],[REF_NOTA]],BASE_NOTAS[],7,FALSE)</f>
        <v>26.951417396476401</v>
      </c>
      <c r="AI119" s="31">
        <f ca="1">IF(GERAL[[#This Row],[Nota 2025]]="",0,GERAL[[#This Row],[Nota 2026]]-GERAL[[#This Row],[Nota 2025]])</f>
        <v>-5.9888918208059749E-2</v>
      </c>
    </row>
    <row r="120" spans="1:35" ht="17" x14ac:dyDescent="0.35">
      <c r="A120" s="2" t="s">
        <v>168</v>
      </c>
      <c r="B120" s="2" t="s">
        <v>195</v>
      </c>
      <c r="C120" s="2" t="s">
        <v>208</v>
      </c>
      <c r="D120" s="15" t="s">
        <v>7</v>
      </c>
      <c r="E120" s="2" t="s">
        <v>658</v>
      </c>
      <c r="F120" s="2" t="str">
        <f>VLOOKUP(GERAL[[#This Row],[CÓD]],SEALL,6,FALSE)</f>
        <v>E</v>
      </c>
      <c r="G120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2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2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20" s="2" t="str">
        <f>VLOOKUP(GERAL[[#This Row],[CÓD]],SEALL,4,FALSE)</f>
        <v>03, 11, 12, 14</v>
      </c>
      <c r="K120" s="2" t="str">
        <f>IF(ISERR(FIND("01",GERAL[[#This Row],[ODS]])),"NÃO","SIM")</f>
        <v>NÃO</v>
      </c>
      <c r="L120" s="2" t="str">
        <f>IF(ISERR(FIND("02",GERAL[[#This Row],[ODS]])),"NÃO","SIM")</f>
        <v>NÃO</v>
      </c>
      <c r="M120" s="2" t="str">
        <f>IF(ISERR(FIND("03",GERAL[[#This Row],[ODS]])),"NÃO","SIM")</f>
        <v>SIM</v>
      </c>
      <c r="N120" s="2" t="str">
        <f>IF(ISERR(FIND("04",GERAL[[#This Row],[ODS]])),"NÃO","SIM")</f>
        <v>NÃO</v>
      </c>
      <c r="O120" s="2" t="str">
        <f>IF(ISERR(FIND("05",GERAL[[#This Row],[ODS]])),"NÃO","SIM")</f>
        <v>NÃO</v>
      </c>
      <c r="P120" s="2" t="str">
        <f>IF(ISERR(FIND("06",GERAL[[#This Row],[ODS]])),"NÃO","SIM")</f>
        <v>NÃO</v>
      </c>
      <c r="Q120" s="2" t="str">
        <f>IF(ISERR(FIND("07",GERAL[[#This Row],[ODS]])),"NÃO","SIM")</f>
        <v>NÃO</v>
      </c>
      <c r="R120" s="2" t="str">
        <f>IF(ISERR(FIND("08",GERAL[[#This Row],[ODS]])),"NÃO","SIM")</f>
        <v>NÃO</v>
      </c>
      <c r="S120" s="2" t="str">
        <f>IF(ISERR(FIND("09",GERAL[[#This Row],[ODS]])),"NÃO","SIM")</f>
        <v>NÃO</v>
      </c>
      <c r="T120" s="2" t="str">
        <f>IF(ISERR(FIND("10",GERAL[[#This Row],[ODS]])),"NÃO","SIM")</f>
        <v>NÃO</v>
      </c>
      <c r="U120" s="2" t="str">
        <f>IF(ISERR(FIND("11",GERAL[[#This Row],[ODS]])),"NÃO","SIM")</f>
        <v>SIM</v>
      </c>
      <c r="V120" s="2" t="str">
        <f>IF(ISERR(FIND("12",GERAL[[#This Row],[ODS]])),"NÃO","SIM")</f>
        <v>SIM</v>
      </c>
      <c r="W120" s="2" t="str">
        <f>IF(ISERR(FIND("13",GERAL[[#This Row],[ODS]])),"NÃO","SIM")</f>
        <v>NÃO</v>
      </c>
      <c r="X120" s="2" t="str">
        <f>IF(ISERR(FIND("14",GERAL[[#This Row],[ODS]])),"NÃO","SIM")</f>
        <v>SIM</v>
      </c>
      <c r="Y120" s="2" t="str">
        <f>IF(ISERR(FIND("15",GERAL[[#This Row],[ODS]])),"NÃO","SIM")</f>
        <v>NÃO</v>
      </c>
      <c r="Z120" s="2" t="str">
        <f>IF(ISERR(FIND("16",GERAL[[#This Row],[ODS]])),"NÃO","SIM")</f>
        <v>NÃO</v>
      </c>
      <c r="AA120" s="2" t="str">
        <f>IF(ISERR(FIND("17",GERAL[[#This Row],[ODS]])),"NÃO","SIM")</f>
        <v>NÃO</v>
      </c>
      <c r="AB120" s="1"/>
      <c r="AC120" s="1"/>
      <c r="AD120" s="1"/>
      <c r="AE120" s="1"/>
      <c r="AF120" s="1">
        <v>70.76648446324846</v>
      </c>
      <c r="AG120" s="1" t="str">
        <f>GERAL[[#This Row],[SIGLA]]&amp;GERAL[[#This Row],[CÓD]]</f>
        <v>MTAS_LX</v>
      </c>
      <c r="AH120" s="1">
        <f ca="1">VLOOKUP(GERAL[[#This Row],[REF_NOTA]],BASE_NOTAS[],7,FALSE)</f>
        <v>72.606080962724917</v>
      </c>
      <c r="AI120" s="31">
        <f ca="1">IF(GERAL[[#This Row],[Nota 2025]]="",0,GERAL[[#This Row],[Nota 2026]]-GERAL[[#This Row],[Nota 2025]])</f>
        <v>1.8395964994764569</v>
      </c>
    </row>
    <row r="121" spans="1:35" ht="17" x14ac:dyDescent="0.35">
      <c r="A121" s="2" t="s">
        <v>167</v>
      </c>
      <c r="B121" s="2" t="s">
        <v>193</v>
      </c>
      <c r="C121" s="2" t="s">
        <v>208</v>
      </c>
      <c r="D121" s="15" t="s">
        <v>7</v>
      </c>
      <c r="E121" s="2" t="s">
        <v>658</v>
      </c>
      <c r="F121" s="2" t="str">
        <f>VLOOKUP(GERAL[[#This Row],[CÓD]],SEALL,6,FALSE)</f>
        <v>E</v>
      </c>
      <c r="G121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2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2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21" s="2" t="str">
        <f>VLOOKUP(GERAL[[#This Row],[CÓD]],SEALL,4,FALSE)</f>
        <v>03, 11, 12, 14</v>
      </c>
      <c r="K121" s="2" t="str">
        <f>IF(ISERR(FIND("01",GERAL[[#This Row],[ODS]])),"NÃO","SIM")</f>
        <v>NÃO</v>
      </c>
      <c r="L121" s="2" t="str">
        <f>IF(ISERR(FIND("02",GERAL[[#This Row],[ODS]])),"NÃO","SIM")</f>
        <v>NÃO</v>
      </c>
      <c r="M121" s="2" t="str">
        <f>IF(ISERR(FIND("03",GERAL[[#This Row],[ODS]])),"NÃO","SIM")</f>
        <v>SIM</v>
      </c>
      <c r="N121" s="2" t="str">
        <f>IF(ISERR(FIND("04",GERAL[[#This Row],[ODS]])),"NÃO","SIM")</f>
        <v>NÃO</v>
      </c>
      <c r="O121" s="2" t="str">
        <f>IF(ISERR(FIND("05",GERAL[[#This Row],[ODS]])),"NÃO","SIM")</f>
        <v>NÃO</v>
      </c>
      <c r="P121" s="2" t="str">
        <f>IF(ISERR(FIND("06",GERAL[[#This Row],[ODS]])),"NÃO","SIM")</f>
        <v>NÃO</v>
      </c>
      <c r="Q121" s="2" t="str">
        <f>IF(ISERR(FIND("07",GERAL[[#This Row],[ODS]])),"NÃO","SIM")</f>
        <v>NÃO</v>
      </c>
      <c r="R121" s="2" t="str">
        <f>IF(ISERR(FIND("08",GERAL[[#This Row],[ODS]])),"NÃO","SIM")</f>
        <v>NÃO</v>
      </c>
      <c r="S121" s="2" t="str">
        <f>IF(ISERR(FIND("09",GERAL[[#This Row],[ODS]])),"NÃO","SIM")</f>
        <v>NÃO</v>
      </c>
      <c r="T121" s="2" t="str">
        <f>IF(ISERR(FIND("10",GERAL[[#This Row],[ODS]])),"NÃO","SIM")</f>
        <v>NÃO</v>
      </c>
      <c r="U121" s="2" t="str">
        <f>IF(ISERR(FIND("11",GERAL[[#This Row],[ODS]])),"NÃO","SIM")</f>
        <v>SIM</v>
      </c>
      <c r="V121" s="2" t="str">
        <f>IF(ISERR(FIND("12",GERAL[[#This Row],[ODS]])),"NÃO","SIM")</f>
        <v>SIM</v>
      </c>
      <c r="W121" s="2" t="str">
        <f>IF(ISERR(FIND("13",GERAL[[#This Row],[ODS]])),"NÃO","SIM")</f>
        <v>NÃO</v>
      </c>
      <c r="X121" s="2" t="str">
        <f>IF(ISERR(FIND("14",GERAL[[#This Row],[ODS]])),"NÃO","SIM")</f>
        <v>SIM</v>
      </c>
      <c r="Y121" s="2" t="str">
        <f>IF(ISERR(FIND("15",GERAL[[#This Row],[ODS]])),"NÃO","SIM")</f>
        <v>NÃO</v>
      </c>
      <c r="Z121" s="2" t="str">
        <f>IF(ISERR(FIND("16",GERAL[[#This Row],[ODS]])),"NÃO","SIM")</f>
        <v>NÃO</v>
      </c>
      <c r="AA121" s="2" t="str">
        <f>IF(ISERR(FIND("17",GERAL[[#This Row],[ODS]])),"NÃO","SIM")</f>
        <v>NÃO</v>
      </c>
      <c r="AB121" s="1"/>
      <c r="AC121" s="1"/>
      <c r="AD121" s="1"/>
      <c r="AE121" s="1"/>
      <c r="AF121" s="1">
        <v>85.525381917677933</v>
      </c>
      <c r="AG121" s="1" t="str">
        <f>GERAL[[#This Row],[SIGLA]]&amp;GERAL[[#This Row],[CÓD]]</f>
        <v>MSAS_LX</v>
      </c>
      <c r="AH121" s="1">
        <f ca="1">VLOOKUP(GERAL[[#This Row],[REF_NOTA]],BASE_NOTAS[],7,FALSE)</f>
        <v>88.707292796603596</v>
      </c>
      <c r="AI121" s="31">
        <f ca="1">IF(GERAL[[#This Row],[Nota 2025]]="",0,GERAL[[#This Row],[Nota 2026]]-GERAL[[#This Row],[Nota 2025]])</f>
        <v>3.1819108789256632</v>
      </c>
    </row>
    <row r="122" spans="1:35" ht="17" x14ac:dyDescent="0.35">
      <c r="A122" s="2" t="s">
        <v>166</v>
      </c>
      <c r="B122" s="2" t="s">
        <v>192</v>
      </c>
      <c r="C122" s="2" t="s">
        <v>208</v>
      </c>
      <c r="D122" s="15" t="s">
        <v>7</v>
      </c>
      <c r="E122" s="2" t="s">
        <v>658</v>
      </c>
      <c r="F122" s="2" t="str">
        <f>VLOOKUP(GERAL[[#This Row],[CÓD]],SEALL,6,FALSE)</f>
        <v>E</v>
      </c>
      <c r="G122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2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2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22" s="2" t="str">
        <f>VLOOKUP(GERAL[[#This Row],[CÓD]],SEALL,4,FALSE)</f>
        <v>03, 11, 12, 14</v>
      </c>
      <c r="K122" s="2" t="str">
        <f>IF(ISERR(FIND("01",GERAL[[#This Row],[ODS]])),"NÃO","SIM")</f>
        <v>NÃO</v>
      </c>
      <c r="L122" s="2" t="str">
        <f>IF(ISERR(FIND("02",GERAL[[#This Row],[ODS]])),"NÃO","SIM")</f>
        <v>NÃO</v>
      </c>
      <c r="M122" s="2" t="str">
        <f>IF(ISERR(FIND("03",GERAL[[#This Row],[ODS]])),"NÃO","SIM")</f>
        <v>SIM</v>
      </c>
      <c r="N122" s="2" t="str">
        <f>IF(ISERR(FIND("04",GERAL[[#This Row],[ODS]])),"NÃO","SIM")</f>
        <v>NÃO</v>
      </c>
      <c r="O122" s="2" t="str">
        <f>IF(ISERR(FIND("05",GERAL[[#This Row],[ODS]])),"NÃO","SIM")</f>
        <v>NÃO</v>
      </c>
      <c r="P122" s="2" t="str">
        <f>IF(ISERR(FIND("06",GERAL[[#This Row],[ODS]])),"NÃO","SIM")</f>
        <v>NÃO</v>
      </c>
      <c r="Q122" s="2" t="str">
        <f>IF(ISERR(FIND("07",GERAL[[#This Row],[ODS]])),"NÃO","SIM")</f>
        <v>NÃO</v>
      </c>
      <c r="R122" s="2" t="str">
        <f>IF(ISERR(FIND("08",GERAL[[#This Row],[ODS]])),"NÃO","SIM")</f>
        <v>NÃO</v>
      </c>
      <c r="S122" s="2" t="str">
        <f>IF(ISERR(FIND("09",GERAL[[#This Row],[ODS]])),"NÃO","SIM")</f>
        <v>NÃO</v>
      </c>
      <c r="T122" s="2" t="str">
        <f>IF(ISERR(FIND("10",GERAL[[#This Row],[ODS]])),"NÃO","SIM")</f>
        <v>NÃO</v>
      </c>
      <c r="U122" s="2" t="str">
        <f>IF(ISERR(FIND("11",GERAL[[#This Row],[ODS]])),"NÃO","SIM")</f>
        <v>SIM</v>
      </c>
      <c r="V122" s="2" t="str">
        <f>IF(ISERR(FIND("12",GERAL[[#This Row],[ODS]])),"NÃO","SIM")</f>
        <v>SIM</v>
      </c>
      <c r="W122" s="2" t="str">
        <f>IF(ISERR(FIND("13",GERAL[[#This Row],[ODS]])),"NÃO","SIM")</f>
        <v>NÃO</v>
      </c>
      <c r="X122" s="2" t="str">
        <f>IF(ISERR(FIND("14",GERAL[[#This Row],[ODS]])),"NÃO","SIM")</f>
        <v>SIM</v>
      </c>
      <c r="Y122" s="2" t="str">
        <f>IF(ISERR(FIND("15",GERAL[[#This Row],[ODS]])),"NÃO","SIM")</f>
        <v>NÃO</v>
      </c>
      <c r="Z122" s="2" t="str">
        <f>IF(ISERR(FIND("16",GERAL[[#This Row],[ODS]])),"NÃO","SIM")</f>
        <v>NÃO</v>
      </c>
      <c r="AA122" s="2" t="str">
        <f>IF(ISERR(FIND("17",GERAL[[#This Row],[ODS]])),"NÃO","SIM")</f>
        <v>NÃO</v>
      </c>
      <c r="AB122" s="1"/>
      <c r="AC122" s="1"/>
      <c r="AD122" s="1"/>
      <c r="AE122" s="1"/>
      <c r="AF122" s="1">
        <v>75.439629227849309</v>
      </c>
      <c r="AG122" s="1" t="str">
        <f>GERAL[[#This Row],[SIGLA]]&amp;GERAL[[#This Row],[CÓD]]</f>
        <v>MGAS_LX</v>
      </c>
      <c r="AH122" s="1">
        <f ca="1">VLOOKUP(GERAL[[#This Row],[REF_NOTA]],BASE_NOTAS[],7,FALSE)</f>
        <v>76.883701230768651</v>
      </c>
      <c r="AI122" s="31">
        <f ca="1">IF(GERAL[[#This Row],[Nota 2025]]="",0,GERAL[[#This Row],[Nota 2026]]-GERAL[[#This Row],[Nota 2025]])</f>
        <v>1.4440720029193415</v>
      </c>
    </row>
    <row r="123" spans="1:35" ht="17" x14ac:dyDescent="0.35">
      <c r="A123" s="2" t="s">
        <v>169</v>
      </c>
      <c r="B123" s="2" t="s">
        <v>196</v>
      </c>
      <c r="C123" s="2" t="s">
        <v>208</v>
      </c>
      <c r="D123" s="15" t="s">
        <v>7</v>
      </c>
      <c r="E123" s="2" t="s">
        <v>658</v>
      </c>
      <c r="F123" s="2" t="str">
        <f>VLOOKUP(GERAL[[#This Row],[CÓD]],SEALL,6,FALSE)</f>
        <v>E</v>
      </c>
      <c r="G123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2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2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23" s="2" t="str">
        <f>VLOOKUP(GERAL[[#This Row],[CÓD]],SEALL,4,FALSE)</f>
        <v>03, 11, 12, 14</v>
      </c>
      <c r="K123" s="2" t="str">
        <f>IF(ISERR(FIND("01",GERAL[[#This Row],[ODS]])),"NÃO","SIM")</f>
        <v>NÃO</v>
      </c>
      <c r="L123" s="2" t="str">
        <f>IF(ISERR(FIND("02",GERAL[[#This Row],[ODS]])),"NÃO","SIM")</f>
        <v>NÃO</v>
      </c>
      <c r="M123" s="2" t="str">
        <f>IF(ISERR(FIND("03",GERAL[[#This Row],[ODS]])),"NÃO","SIM")</f>
        <v>SIM</v>
      </c>
      <c r="N123" s="2" t="str">
        <f>IF(ISERR(FIND("04",GERAL[[#This Row],[ODS]])),"NÃO","SIM")</f>
        <v>NÃO</v>
      </c>
      <c r="O123" s="2" t="str">
        <f>IF(ISERR(FIND("05",GERAL[[#This Row],[ODS]])),"NÃO","SIM")</f>
        <v>NÃO</v>
      </c>
      <c r="P123" s="2" t="str">
        <f>IF(ISERR(FIND("06",GERAL[[#This Row],[ODS]])),"NÃO","SIM")</f>
        <v>NÃO</v>
      </c>
      <c r="Q123" s="2" t="str">
        <f>IF(ISERR(FIND("07",GERAL[[#This Row],[ODS]])),"NÃO","SIM")</f>
        <v>NÃO</v>
      </c>
      <c r="R123" s="2" t="str">
        <f>IF(ISERR(FIND("08",GERAL[[#This Row],[ODS]])),"NÃO","SIM")</f>
        <v>NÃO</v>
      </c>
      <c r="S123" s="2" t="str">
        <f>IF(ISERR(FIND("09",GERAL[[#This Row],[ODS]])),"NÃO","SIM")</f>
        <v>NÃO</v>
      </c>
      <c r="T123" s="2" t="str">
        <f>IF(ISERR(FIND("10",GERAL[[#This Row],[ODS]])),"NÃO","SIM")</f>
        <v>NÃO</v>
      </c>
      <c r="U123" s="2" t="str">
        <f>IF(ISERR(FIND("11",GERAL[[#This Row],[ODS]])),"NÃO","SIM")</f>
        <v>SIM</v>
      </c>
      <c r="V123" s="2" t="str">
        <f>IF(ISERR(FIND("12",GERAL[[#This Row],[ODS]])),"NÃO","SIM")</f>
        <v>SIM</v>
      </c>
      <c r="W123" s="2" t="str">
        <f>IF(ISERR(FIND("13",GERAL[[#This Row],[ODS]])),"NÃO","SIM")</f>
        <v>NÃO</v>
      </c>
      <c r="X123" s="2" t="str">
        <f>IF(ISERR(FIND("14",GERAL[[#This Row],[ODS]])),"NÃO","SIM")</f>
        <v>SIM</v>
      </c>
      <c r="Y123" s="2" t="str">
        <f>IF(ISERR(FIND("15",GERAL[[#This Row],[ODS]])),"NÃO","SIM")</f>
        <v>NÃO</v>
      </c>
      <c r="Z123" s="2" t="str">
        <f>IF(ISERR(FIND("16",GERAL[[#This Row],[ODS]])),"NÃO","SIM")</f>
        <v>NÃO</v>
      </c>
      <c r="AA123" s="2" t="str">
        <f>IF(ISERR(FIND("17",GERAL[[#This Row],[ODS]])),"NÃO","SIM")</f>
        <v>NÃO</v>
      </c>
      <c r="AB123" s="1"/>
      <c r="AC123" s="1"/>
      <c r="AD123" s="1"/>
      <c r="AE123" s="1"/>
      <c r="AF123" s="1">
        <v>25.459403894553162</v>
      </c>
      <c r="AG123" s="1" t="str">
        <f>GERAL[[#This Row],[SIGLA]]&amp;GERAL[[#This Row],[CÓD]]</f>
        <v>PAAS_LX</v>
      </c>
      <c r="AH123" s="1">
        <f ca="1">VLOOKUP(GERAL[[#This Row],[REF_NOTA]],BASE_NOTAS[],7,FALSE)</f>
        <v>26.561254771011107</v>
      </c>
      <c r="AI123" s="31">
        <f ca="1">IF(GERAL[[#This Row],[Nota 2025]]="",0,GERAL[[#This Row],[Nota 2026]]-GERAL[[#This Row],[Nota 2025]])</f>
        <v>1.1018508764579451</v>
      </c>
    </row>
    <row r="124" spans="1:35" ht="17" x14ac:dyDescent="0.35">
      <c r="A124" s="2" t="s">
        <v>170</v>
      </c>
      <c r="B124" s="2" t="s">
        <v>197</v>
      </c>
      <c r="C124" s="2" t="s">
        <v>208</v>
      </c>
      <c r="D124" s="15" t="s">
        <v>7</v>
      </c>
      <c r="E124" s="2" t="s">
        <v>658</v>
      </c>
      <c r="F124" s="2" t="str">
        <f>VLOOKUP(GERAL[[#This Row],[CÓD]],SEALL,6,FALSE)</f>
        <v>E</v>
      </c>
      <c r="G124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2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2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24" s="2" t="str">
        <f>VLOOKUP(GERAL[[#This Row],[CÓD]],SEALL,4,FALSE)</f>
        <v>03, 11, 12, 14</v>
      </c>
      <c r="K124" s="2" t="str">
        <f>IF(ISERR(FIND("01",GERAL[[#This Row],[ODS]])),"NÃO","SIM")</f>
        <v>NÃO</v>
      </c>
      <c r="L124" s="2" t="str">
        <f>IF(ISERR(FIND("02",GERAL[[#This Row],[ODS]])),"NÃO","SIM")</f>
        <v>NÃO</v>
      </c>
      <c r="M124" s="2" t="str">
        <f>IF(ISERR(FIND("03",GERAL[[#This Row],[ODS]])),"NÃO","SIM")</f>
        <v>SIM</v>
      </c>
      <c r="N124" s="2" t="str">
        <f>IF(ISERR(FIND("04",GERAL[[#This Row],[ODS]])),"NÃO","SIM")</f>
        <v>NÃO</v>
      </c>
      <c r="O124" s="2" t="str">
        <f>IF(ISERR(FIND("05",GERAL[[#This Row],[ODS]])),"NÃO","SIM")</f>
        <v>NÃO</v>
      </c>
      <c r="P124" s="2" t="str">
        <f>IF(ISERR(FIND("06",GERAL[[#This Row],[ODS]])),"NÃO","SIM")</f>
        <v>NÃO</v>
      </c>
      <c r="Q124" s="2" t="str">
        <f>IF(ISERR(FIND("07",GERAL[[#This Row],[ODS]])),"NÃO","SIM")</f>
        <v>NÃO</v>
      </c>
      <c r="R124" s="2" t="str">
        <f>IF(ISERR(FIND("08",GERAL[[#This Row],[ODS]])),"NÃO","SIM")</f>
        <v>NÃO</v>
      </c>
      <c r="S124" s="2" t="str">
        <f>IF(ISERR(FIND("09",GERAL[[#This Row],[ODS]])),"NÃO","SIM")</f>
        <v>NÃO</v>
      </c>
      <c r="T124" s="2" t="str">
        <f>IF(ISERR(FIND("10",GERAL[[#This Row],[ODS]])),"NÃO","SIM")</f>
        <v>NÃO</v>
      </c>
      <c r="U124" s="2" t="str">
        <f>IF(ISERR(FIND("11",GERAL[[#This Row],[ODS]])),"NÃO","SIM")</f>
        <v>SIM</v>
      </c>
      <c r="V124" s="2" t="str">
        <f>IF(ISERR(FIND("12",GERAL[[#This Row],[ODS]])),"NÃO","SIM")</f>
        <v>SIM</v>
      </c>
      <c r="W124" s="2" t="str">
        <f>IF(ISERR(FIND("13",GERAL[[#This Row],[ODS]])),"NÃO","SIM")</f>
        <v>NÃO</v>
      </c>
      <c r="X124" s="2" t="str">
        <f>IF(ISERR(FIND("14",GERAL[[#This Row],[ODS]])),"NÃO","SIM")</f>
        <v>SIM</v>
      </c>
      <c r="Y124" s="2" t="str">
        <f>IF(ISERR(FIND("15",GERAL[[#This Row],[ODS]])),"NÃO","SIM")</f>
        <v>NÃO</v>
      </c>
      <c r="Z124" s="2" t="str">
        <f>IF(ISERR(FIND("16",GERAL[[#This Row],[ODS]])),"NÃO","SIM")</f>
        <v>NÃO</v>
      </c>
      <c r="AA124" s="2" t="str">
        <f>IF(ISERR(FIND("17",GERAL[[#This Row],[ODS]])),"NÃO","SIM")</f>
        <v>NÃO</v>
      </c>
      <c r="AB124" s="1"/>
      <c r="AC124" s="1"/>
      <c r="AD124" s="1"/>
      <c r="AE124" s="1"/>
      <c r="AF124" s="1">
        <v>74.940946321386519</v>
      </c>
      <c r="AG124" s="1" t="str">
        <f>GERAL[[#This Row],[SIGLA]]&amp;GERAL[[#This Row],[CÓD]]</f>
        <v>PBAS_LX</v>
      </c>
      <c r="AH124" s="1">
        <f ca="1">VLOOKUP(GERAL[[#This Row],[REF_NOTA]],BASE_NOTAS[],7,FALSE)</f>
        <v>83.184276460540787</v>
      </c>
      <c r="AI124" s="31">
        <f ca="1">IF(GERAL[[#This Row],[Nota 2025]]="",0,GERAL[[#This Row],[Nota 2026]]-GERAL[[#This Row],[Nota 2025]])</f>
        <v>8.243330139154267</v>
      </c>
    </row>
    <row r="125" spans="1:35" ht="17" x14ac:dyDescent="0.35">
      <c r="A125" s="2" t="s">
        <v>173</v>
      </c>
      <c r="B125" s="2" t="s">
        <v>200</v>
      </c>
      <c r="C125" s="2" t="s">
        <v>208</v>
      </c>
      <c r="D125" s="15" t="s">
        <v>7</v>
      </c>
      <c r="E125" s="2" t="s">
        <v>658</v>
      </c>
      <c r="F125" s="2" t="str">
        <f>VLOOKUP(GERAL[[#This Row],[CÓD]],SEALL,6,FALSE)</f>
        <v>E</v>
      </c>
      <c r="G125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2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2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25" s="2" t="str">
        <f>VLOOKUP(GERAL[[#This Row],[CÓD]],SEALL,4,FALSE)</f>
        <v>03, 11, 12, 14</v>
      </c>
      <c r="K125" s="2" t="str">
        <f>IF(ISERR(FIND("01",GERAL[[#This Row],[ODS]])),"NÃO","SIM")</f>
        <v>NÃO</v>
      </c>
      <c r="L125" s="2" t="str">
        <f>IF(ISERR(FIND("02",GERAL[[#This Row],[ODS]])),"NÃO","SIM")</f>
        <v>NÃO</v>
      </c>
      <c r="M125" s="2" t="str">
        <f>IF(ISERR(FIND("03",GERAL[[#This Row],[ODS]])),"NÃO","SIM")</f>
        <v>SIM</v>
      </c>
      <c r="N125" s="2" t="str">
        <f>IF(ISERR(FIND("04",GERAL[[#This Row],[ODS]])),"NÃO","SIM")</f>
        <v>NÃO</v>
      </c>
      <c r="O125" s="2" t="str">
        <f>IF(ISERR(FIND("05",GERAL[[#This Row],[ODS]])),"NÃO","SIM")</f>
        <v>NÃO</v>
      </c>
      <c r="P125" s="2" t="str">
        <f>IF(ISERR(FIND("06",GERAL[[#This Row],[ODS]])),"NÃO","SIM")</f>
        <v>NÃO</v>
      </c>
      <c r="Q125" s="2" t="str">
        <f>IF(ISERR(FIND("07",GERAL[[#This Row],[ODS]])),"NÃO","SIM")</f>
        <v>NÃO</v>
      </c>
      <c r="R125" s="2" t="str">
        <f>IF(ISERR(FIND("08",GERAL[[#This Row],[ODS]])),"NÃO","SIM")</f>
        <v>NÃO</v>
      </c>
      <c r="S125" s="2" t="str">
        <f>IF(ISERR(FIND("09",GERAL[[#This Row],[ODS]])),"NÃO","SIM")</f>
        <v>NÃO</v>
      </c>
      <c r="T125" s="2" t="str">
        <f>IF(ISERR(FIND("10",GERAL[[#This Row],[ODS]])),"NÃO","SIM")</f>
        <v>NÃO</v>
      </c>
      <c r="U125" s="2" t="str">
        <f>IF(ISERR(FIND("11",GERAL[[#This Row],[ODS]])),"NÃO","SIM")</f>
        <v>SIM</v>
      </c>
      <c r="V125" s="2" t="str">
        <f>IF(ISERR(FIND("12",GERAL[[#This Row],[ODS]])),"NÃO","SIM")</f>
        <v>SIM</v>
      </c>
      <c r="W125" s="2" t="str">
        <f>IF(ISERR(FIND("13",GERAL[[#This Row],[ODS]])),"NÃO","SIM")</f>
        <v>NÃO</v>
      </c>
      <c r="X125" s="2" t="str">
        <f>IF(ISERR(FIND("14",GERAL[[#This Row],[ODS]])),"NÃO","SIM")</f>
        <v>SIM</v>
      </c>
      <c r="Y125" s="2" t="str">
        <f>IF(ISERR(FIND("15",GERAL[[#This Row],[ODS]])),"NÃO","SIM")</f>
        <v>NÃO</v>
      </c>
      <c r="Z125" s="2" t="str">
        <f>IF(ISERR(FIND("16",GERAL[[#This Row],[ODS]])),"NÃO","SIM")</f>
        <v>NÃO</v>
      </c>
      <c r="AA125" s="2" t="str">
        <f>IF(ISERR(FIND("17",GERAL[[#This Row],[ODS]])),"NÃO","SIM")</f>
        <v>NÃO</v>
      </c>
      <c r="AB125" s="1"/>
      <c r="AC125" s="1"/>
      <c r="AD125" s="1"/>
      <c r="AE125" s="1"/>
      <c r="AF125" s="1">
        <v>93.520325560174427</v>
      </c>
      <c r="AG125" s="1" t="str">
        <f>GERAL[[#This Row],[SIGLA]]&amp;GERAL[[#This Row],[CÓD]]</f>
        <v>PRAS_LX</v>
      </c>
      <c r="AH125" s="1">
        <f ca="1">VLOOKUP(GERAL[[#This Row],[REF_NOTA]],BASE_NOTAS[],7,FALSE)</f>
        <v>95.011579429945797</v>
      </c>
      <c r="AI125" s="31">
        <f ca="1">IF(GERAL[[#This Row],[Nota 2025]]="",0,GERAL[[#This Row],[Nota 2026]]-GERAL[[#This Row],[Nota 2025]])</f>
        <v>1.49125386977137</v>
      </c>
    </row>
    <row r="126" spans="1:35" ht="17" x14ac:dyDescent="0.35">
      <c r="A126" s="2" t="s">
        <v>171</v>
      </c>
      <c r="B126" s="2" t="s">
        <v>198</v>
      </c>
      <c r="C126" s="2" t="s">
        <v>208</v>
      </c>
      <c r="D126" s="15" t="s">
        <v>7</v>
      </c>
      <c r="E126" s="2" t="s">
        <v>658</v>
      </c>
      <c r="F126" s="2" t="str">
        <f>VLOOKUP(GERAL[[#This Row],[CÓD]],SEALL,6,FALSE)</f>
        <v>E</v>
      </c>
      <c r="G126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2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2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26" s="2" t="str">
        <f>VLOOKUP(GERAL[[#This Row],[CÓD]],SEALL,4,FALSE)</f>
        <v>03, 11, 12, 14</v>
      </c>
      <c r="K126" s="2" t="str">
        <f>IF(ISERR(FIND("01",GERAL[[#This Row],[ODS]])),"NÃO","SIM")</f>
        <v>NÃO</v>
      </c>
      <c r="L126" s="2" t="str">
        <f>IF(ISERR(FIND("02",GERAL[[#This Row],[ODS]])),"NÃO","SIM")</f>
        <v>NÃO</v>
      </c>
      <c r="M126" s="2" t="str">
        <f>IF(ISERR(FIND("03",GERAL[[#This Row],[ODS]])),"NÃO","SIM")</f>
        <v>SIM</v>
      </c>
      <c r="N126" s="2" t="str">
        <f>IF(ISERR(FIND("04",GERAL[[#This Row],[ODS]])),"NÃO","SIM")</f>
        <v>NÃO</v>
      </c>
      <c r="O126" s="2" t="str">
        <f>IF(ISERR(FIND("05",GERAL[[#This Row],[ODS]])),"NÃO","SIM")</f>
        <v>NÃO</v>
      </c>
      <c r="P126" s="2" t="str">
        <f>IF(ISERR(FIND("06",GERAL[[#This Row],[ODS]])),"NÃO","SIM")</f>
        <v>NÃO</v>
      </c>
      <c r="Q126" s="2" t="str">
        <f>IF(ISERR(FIND("07",GERAL[[#This Row],[ODS]])),"NÃO","SIM")</f>
        <v>NÃO</v>
      </c>
      <c r="R126" s="2" t="str">
        <f>IF(ISERR(FIND("08",GERAL[[#This Row],[ODS]])),"NÃO","SIM")</f>
        <v>NÃO</v>
      </c>
      <c r="S126" s="2" t="str">
        <f>IF(ISERR(FIND("09",GERAL[[#This Row],[ODS]])),"NÃO","SIM")</f>
        <v>NÃO</v>
      </c>
      <c r="T126" s="2" t="str">
        <f>IF(ISERR(FIND("10",GERAL[[#This Row],[ODS]])),"NÃO","SIM")</f>
        <v>NÃO</v>
      </c>
      <c r="U126" s="2" t="str">
        <f>IF(ISERR(FIND("11",GERAL[[#This Row],[ODS]])),"NÃO","SIM")</f>
        <v>SIM</v>
      </c>
      <c r="V126" s="2" t="str">
        <f>IF(ISERR(FIND("12",GERAL[[#This Row],[ODS]])),"NÃO","SIM")</f>
        <v>SIM</v>
      </c>
      <c r="W126" s="2" t="str">
        <f>IF(ISERR(FIND("13",GERAL[[#This Row],[ODS]])),"NÃO","SIM")</f>
        <v>NÃO</v>
      </c>
      <c r="X126" s="2" t="str">
        <f>IF(ISERR(FIND("14",GERAL[[#This Row],[ODS]])),"NÃO","SIM")</f>
        <v>SIM</v>
      </c>
      <c r="Y126" s="2" t="str">
        <f>IF(ISERR(FIND("15",GERAL[[#This Row],[ODS]])),"NÃO","SIM")</f>
        <v>NÃO</v>
      </c>
      <c r="Z126" s="2" t="str">
        <f>IF(ISERR(FIND("16",GERAL[[#This Row],[ODS]])),"NÃO","SIM")</f>
        <v>NÃO</v>
      </c>
      <c r="AA126" s="2" t="str">
        <f>IF(ISERR(FIND("17",GERAL[[#This Row],[ODS]])),"NÃO","SIM")</f>
        <v>NÃO</v>
      </c>
      <c r="AB126" s="1"/>
      <c r="AC126" s="1"/>
      <c r="AD126" s="1"/>
      <c r="AE126" s="1"/>
      <c r="AF126" s="1">
        <v>84.293209440918986</v>
      </c>
      <c r="AG126" s="1" t="str">
        <f>GERAL[[#This Row],[SIGLA]]&amp;GERAL[[#This Row],[CÓD]]</f>
        <v>PEAS_LX</v>
      </c>
      <c r="AH126" s="1">
        <f ca="1">VLOOKUP(GERAL[[#This Row],[REF_NOTA]],BASE_NOTAS[],7,FALSE)</f>
        <v>88.211541272177698</v>
      </c>
      <c r="AI126" s="31">
        <f ca="1">IF(GERAL[[#This Row],[Nota 2025]]="",0,GERAL[[#This Row],[Nota 2026]]-GERAL[[#This Row],[Nota 2025]])</f>
        <v>3.9183318312587119</v>
      </c>
    </row>
    <row r="127" spans="1:35" ht="17" x14ac:dyDescent="0.35">
      <c r="A127" s="2" t="s">
        <v>172</v>
      </c>
      <c r="B127" s="2" t="s">
        <v>199</v>
      </c>
      <c r="C127" s="2" t="s">
        <v>208</v>
      </c>
      <c r="D127" s="15" t="s">
        <v>7</v>
      </c>
      <c r="E127" s="2" t="s">
        <v>658</v>
      </c>
      <c r="F127" s="2" t="str">
        <f>VLOOKUP(GERAL[[#This Row],[CÓD]],SEALL,6,FALSE)</f>
        <v>E</v>
      </c>
      <c r="G127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2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2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27" s="2" t="str">
        <f>VLOOKUP(GERAL[[#This Row],[CÓD]],SEALL,4,FALSE)</f>
        <v>03, 11, 12, 14</v>
      </c>
      <c r="K127" s="2" t="str">
        <f>IF(ISERR(FIND("01",GERAL[[#This Row],[ODS]])),"NÃO","SIM")</f>
        <v>NÃO</v>
      </c>
      <c r="L127" s="2" t="str">
        <f>IF(ISERR(FIND("02",GERAL[[#This Row],[ODS]])),"NÃO","SIM")</f>
        <v>NÃO</v>
      </c>
      <c r="M127" s="2" t="str">
        <f>IF(ISERR(FIND("03",GERAL[[#This Row],[ODS]])),"NÃO","SIM")</f>
        <v>SIM</v>
      </c>
      <c r="N127" s="2" t="str">
        <f>IF(ISERR(FIND("04",GERAL[[#This Row],[ODS]])),"NÃO","SIM")</f>
        <v>NÃO</v>
      </c>
      <c r="O127" s="2" t="str">
        <f>IF(ISERR(FIND("05",GERAL[[#This Row],[ODS]])),"NÃO","SIM")</f>
        <v>NÃO</v>
      </c>
      <c r="P127" s="2" t="str">
        <f>IF(ISERR(FIND("06",GERAL[[#This Row],[ODS]])),"NÃO","SIM")</f>
        <v>NÃO</v>
      </c>
      <c r="Q127" s="2" t="str">
        <f>IF(ISERR(FIND("07",GERAL[[#This Row],[ODS]])),"NÃO","SIM")</f>
        <v>NÃO</v>
      </c>
      <c r="R127" s="2" t="str">
        <f>IF(ISERR(FIND("08",GERAL[[#This Row],[ODS]])),"NÃO","SIM")</f>
        <v>NÃO</v>
      </c>
      <c r="S127" s="2" t="str">
        <f>IF(ISERR(FIND("09",GERAL[[#This Row],[ODS]])),"NÃO","SIM")</f>
        <v>NÃO</v>
      </c>
      <c r="T127" s="2" t="str">
        <f>IF(ISERR(FIND("10",GERAL[[#This Row],[ODS]])),"NÃO","SIM")</f>
        <v>NÃO</v>
      </c>
      <c r="U127" s="2" t="str">
        <f>IF(ISERR(FIND("11",GERAL[[#This Row],[ODS]])),"NÃO","SIM")</f>
        <v>SIM</v>
      </c>
      <c r="V127" s="2" t="str">
        <f>IF(ISERR(FIND("12",GERAL[[#This Row],[ODS]])),"NÃO","SIM")</f>
        <v>SIM</v>
      </c>
      <c r="W127" s="2" t="str">
        <f>IF(ISERR(FIND("13",GERAL[[#This Row],[ODS]])),"NÃO","SIM")</f>
        <v>NÃO</v>
      </c>
      <c r="X127" s="2" t="str">
        <f>IF(ISERR(FIND("14",GERAL[[#This Row],[ODS]])),"NÃO","SIM")</f>
        <v>SIM</v>
      </c>
      <c r="Y127" s="2" t="str">
        <f>IF(ISERR(FIND("15",GERAL[[#This Row],[ODS]])),"NÃO","SIM")</f>
        <v>NÃO</v>
      </c>
      <c r="Z127" s="2" t="str">
        <f>IF(ISERR(FIND("16",GERAL[[#This Row],[ODS]])),"NÃO","SIM")</f>
        <v>NÃO</v>
      </c>
      <c r="AA127" s="2" t="str">
        <f>IF(ISERR(FIND("17",GERAL[[#This Row],[ODS]])),"NÃO","SIM")</f>
        <v>NÃO</v>
      </c>
      <c r="AB127" s="1"/>
      <c r="AC127" s="1"/>
      <c r="AD127" s="1"/>
      <c r="AE127" s="1"/>
      <c r="AF127" s="1">
        <v>3.9405801437710011</v>
      </c>
      <c r="AG127" s="1" t="str">
        <f>GERAL[[#This Row],[SIGLA]]&amp;GERAL[[#This Row],[CÓD]]</f>
        <v>PIAS_LX</v>
      </c>
      <c r="AH127" s="1">
        <f ca="1">VLOOKUP(GERAL[[#This Row],[REF_NOTA]],BASE_NOTAS[],7,FALSE)</f>
        <v>34.269593849592042</v>
      </c>
      <c r="AI127" s="31">
        <f ca="1">IF(GERAL[[#This Row],[Nota 2025]]="",0,GERAL[[#This Row],[Nota 2026]]-GERAL[[#This Row],[Nota 2025]])</f>
        <v>30.329013705821041</v>
      </c>
    </row>
    <row r="128" spans="1:35" ht="17" x14ac:dyDescent="0.35">
      <c r="A128" s="2" t="s">
        <v>174</v>
      </c>
      <c r="B128" s="2" t="s">
        <v>201</v>
      </c>
      <c r="C128" s="2" t="s">
        <v>208</v>
      </c>
      <c r="D128" s="15" t="s">
        <v>7</v>
      </c>
      <c r="E128" s="2" t="s">
        <v>658</v>
      </c>
      <c r="F128" s="2" t="str">
        <f>VLOOKUP(GERAL[[#This Row],[CÓD]],SEALL,6,FALSE)</f>
        <v>E</v>
      </c>
      <c r="G128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2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2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28" s="2" t="str">
        <f>VLOOKUP(GERAL[[#This Row],[CÓD]],SEALL,4,FALSE)</f>
        <v>03, 11, 12, 14</v>
      </c>
      <c r="K128" s="2" t="str">
        <f>IF(ISERR(FIND("01",GERAL[[#This Row],[ODS]])),"NÃO","SIM")</f>
        <v>NÃO</v>
      </c>
      <c r="L128" s="2" t="str">
        <f>IF(ISERR(FIND("02",GERAL[[#This Row],[ODS]])),"NÃO","SIM")</f>
        <v>NÃO</v>
      </c>
      <c r="M128" s="2" t="str">
        <f>IF(ISERR(FIND("03",GERAL[[#This Row],[ODS]])),"NÃO","SIM")</f>
        <v>SIM</v>
      </c>
      <c r="N128" s="2" t="str">
        <f>IF(ISERR(FIND("04",GERAL[[#This Row],[ODS]])),"NÃO","SIM")</f>
        <v>NÃO</v>
      </c>
      <c r="O128" s="2" t="str">
        <f>IF(ISERR(FIND("05",GERAL[[#This Row],[ODS]])),"NÃO","SIM")</f>
        <v>NÃO</v>
      </c>
      <c r="P128" s="2" t="str">
        <f>IF(ISERR(FIND("06",GERAL[[#This Row],[ODS]])),"NÃO","SIM")</f>
        <v>NÃO</v>
      </c>
      <c r="Q128" s="2" t="str">
        <f>IF(ISERR(FIND("07",GERAL[[#This Row],[ODS]])),"NÃO","SIM")</f>
        <v>NÃO</v>
      </c>
      <c r="R128" s="2" t="str">
        <f>IF(ISERR(FIND("08",GERAL[[#This Row],[ODS]])),"NÃO","SIM")</f>
        <v>NÃO</v>
      </c>
      <c r="S128" s="2" t="str">
        <f>IF(ISERR(FIND("09",GERAL[[#This Row],[ODS]])),"NÃO","SIM")</f>
        <v>NÃO</v>
      </c>
      <c r="T128" s="2" t="str">
        <f>IF(ISERR(FIND("10",GERAL[[#This Row],[ODS]])),"NÃO","SIM")</f>
        <v>NÃO</v>
      </c>
      <c r="U128" s="2" t="str">
        <f>IF(ISERR(FIND("11",GERAL[[#This Row],[ODS]])),"NÃO","SIM")</f>
        <v>SIM</v>
      </c>
      <c r="V128" s="2" t="str">
        <f>IF(ISERR(FIND("12",GERAL[[#This Row],[ODS]])),"NÃO","SIM")</f>
        <v>SIM</v>
      </c>
      <c r="W128" s="2" t="str">
        <f>IF(ISERR(FIND("13",GERAL[[#This Row],[ODS]])),"NÃO","SIM")</f>
        <v>NÃO</v>
      </c>
      <c r="X128" s="2" t="str">
        <f>IF(ISERR(FIND("14",GERAL[[#This Row],[ODS]])),"NÃO","SIM")</f>
        <v>SIM</v>
      </c>
      <c r="Y128" s="2" t="str">
        <f>IF(ISERR(FIND("15",GERAL[[#This Row],[ODS]])),"NÃO","SIM")</f>
        <v>NÃO</v>
      </c>
      <c r="Z128" s="2" t="str">
        <f>IF(ISERR(FIND("16",GERAL[[#This Row],[ODS]])),"NÃO","SIM")</f>
        <v>NÃO</v>
      </c>
      <c r="AA128" s="2" t="str">
        <f>IF(ISERR(FIND("17",GERAL[[#This Row],[ODS]])),"NÃO","SIM")</f>
        <v>NÃO</v>
      </c>
      <c r="AB128" s="1"/>
      <c r="AC128" s="1"/>
      <c r="AD128" s="1"/>
      <c r="AE128" s="1"/>
      <c r="AF128" s="1">
        <v>87.287666786355302</v>
      </c>
      <c r="AG128" s="1" t="str">
        <f>GERAL[[#This Row],[SIGLA]]&amp;GERAL[[#This Row],[CÓD]]</f>
        <v>RJAS_LX</v>
      </c>
      <c r="AH128" s="1">
        <f ca="1">VLOOKUP(GERAL[[#This Row],[REF_NOTA]],BASE_NOTAS[],7,FALSE)</f>
        <v>92.017200321794618</v>
      </c>
      <c r="AI128" s="31">
        <f ca="1">IF(GERAL[[#This Row],[Nota 2025]]="",0,GERAL[[#This Row],[Nota 2026]]-GERAL[[#This Row],[Nota 2025]])</f>
        <v>4.729533535439316</v>
      </c>
    </row>
    <row r="129" spans="1:35" ht="17" x14ac:dyDescent="0.35">
      <c r="A129" s="2" t="s">
        <v>175</v>
      </c>
      <c r="B129" s="2" t="s">
        <v>202</v>
      </c>
      <c r="C129" s="2" t="s">
        <v>208</v>
      </c>
      <c r="D129" s="15" t="s">
        <v>7</v>
      </c>
      <c r="E129" s="2" t="s">
        <v>658</v>
      </c>
      <c r="F129" s="2" t="str">
        <f>VLOOKUP(GERAL[[#This Row],[CÓD]],SEALL,6,FALSE)</f>
        <v>E</v>
      </c>
      <c r="G129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2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2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29" s="2" t="str">
        <f>VLOOKUP(GERAL[[#This Row],[CÓD]],SEALL,4,FALSE)</f>
        <v>03, 11, 12, 14</v>
      </c>
      <c r="K129" s="2" t="str">
        <f>IF(ISERR(FIND("01",GERAL[[#This Row],[ODS]])),"NÃO","SIM")</f>
        <v>NÃO</v>
      </c>
      <c r="L129" s="2" t="str">
        <f>IF(ISERR(FIND("02",GERAL[[#This Row],[ODS]])),"NÃO","SIM")</f>
        <v>NÃO</v>
      </c>
      <c r="M129" s="2" t="str">
        <f>IF(ISERR(FIND("03",GERAL[[#This Row],[ODS]])),"NÃO","SIM")</f>
        <v>SIM</v>
      </c>
      <c r="N129" s="2" t="str">
        <f>IF(ISERR(FIND("04",GERAL[[#This Row],[ODS]])),"NÃO","SIM")</f>
        <v>NÃO</v>
      </c>
      <c r="O129" s="2" t="str">
        <f>IF(ISERR(FIND("05",GERAL[[#This Row],[ODS]])),"NÃO","SIM")</f>
        <v>NÃO</v>
      </c>
      <c r="P129" s="2" t="str">
        <f>IF(ISERR(FIND("06",GERAL[[#This Row],[ODS]])),"NÃO","SIM")</f>
        <v>NÃO</v>
      </c>
      <c r="Q129" s="2" t="str">
        <f>IF(ISERR(FIND("07",GERAL[[#This Row],[ODS]])),"NÃO","SIM")</f>
        <v>NÃO</v>
      </c>
      <c r="R129" s="2" t="str">
        <f>IF(ISERR(FIND("08",GERAL[[#This Row],[ODS]])),"NÃO","SIM")</f>
        <v>NÃO</v>
      </c>
      <c r="S129" s="2" t="str">
        <f>IF(ISERR(FIND("09",GERAL[[#This Row],[ODS]])),"NÃO","SIM")</f>
        <v>NÃO</v>
      </c>
      <c r="T129" s="2" t="str">
        <f>IF(ISERR(FIND("10",GERAL[[#This Row],[ODS]])),"NÃO","SIM")</f>
        <v>NÃO</v>
      </c>
      <c r="U129" s="2" t="str">
        <f>IF(ISERR(FIND("11",GERAL[[#This Row],[ODS]])),"NÃO","SIM")</f>
        <v>SIM</v>
      </c>
      <c r="V129" s="2" t="str">
        <f>IF(ISERR(FIND("12",GERAL[[#This Row],[ODS]])),"NÃO","SIM")</f>
        <v>SIM</v>
      </c>
      <c r="W129" s="2" t="str">
        <f>IF(ISERR(FIND("13",GERAL[[#This Row],[ODS]])),"NÃO","SIM")</f>
        <v>NÃO</v>
      </c>
      <c r="X129" s="2" t="str">
        <f>IF(ISERR(FIND("14",GERAL[[#This Row],[ODS]])),"NÃO","SIM")</f>
        <v>SIM</v>
      </c>
      <c r="Y129" s="2" t="str">
        <f>IF(ISERR(FIND("15",GERAL[[#This Row],[ODS]])),"NÃO","SIM")</f>
        <v>NÃO</v>
      </c>
      <c r="Z129" s="2" t="str">
        <f>IF(ISERR(FIND("16",GERAL[[#This Row],[ODS]])),"NÃO","SIM")</f>
        <v>NÃO</v>
      </c>
      <c r="AA129" s="2" t="str">
        <f>IF(ISERR(FIND("17",GERAL[[#This Row],[ODS]])),"NÃO","SIM")</f>
        <v>NÃO</v>
      </c>
      <c r="AB129" s="1"/>
      <c r="AC129" s="1"/>
      <c r="AD129" s="1"/>
      <c r="AE129" s="1"/>
      <c r="AF129" s="1">
        <v>55.813803818899849</v>
      </c>
      <c r="AG129" s="1" t="str">
        <f>GERAL[[#This Row],[SIGLA]]&amp;GERAL[[#This Row],[CÓD]]</f>
        <v>RNAS_LX</v>
      </c>
      <c r="AH129" s="1">
        <f ca="1">VLOOKUP(GERAL[[#This Row],[REF_NOTA]],BASE_NOTAS[],7,FALSE)</f>
        <v>59.391004256731797</v>
      </c>
      <c r="AI129" s="31">
        <f ca="1">IF(GERAL[[#This Row],[Nota 2025]]="",0,GERAL[[#This Row],[Nota 2026]]-GERAL[[#This Row],[Nota 2025]])</f>
        <v>3.577200437831948</v>
      </c>
    </row>
    <row r="130" spans="1:35" ht="17" x14ac:dyDescent="0.35">
      <c r="A130" s="2" t="s">
        <v>178</v>
      </c>
      <c r="B130" s="2" t="s">
        <v>205</v>
      </c>
      <c r="C130" s="2" t="s">
        <v>208</v>
      </c>
      <c r="D130" s="15" t="s">
        <v>7</v>
      </c>
      <c r="E130" s="2" t="s">
        <v>658</v>
      </c>
      <c r="F130" s="2" t="str">
        <f>VLOOKUP(GERAL[[#This Row],[CÓD]],SEALL,6,FALSE)</f>
        <v>E</v>
      </c>
      <c r="G130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3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3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30" s="2" t="str">
        <f>VLOOKUP(GERAL[[#This Row],[CÓD]],SEALL,4,FALSE)</f>
        <v>03, 11, 12, 14</v>
      </c>
      <c r="K130" s="2" t="str">
        <f>IF(ISERR(FIND("01",GERAL[[#This Row],[ODS]])),"NÃO","SIM")</f>
        <v>NÃO</v>
      </c>
      <c r="L130" s="2" t="str">
        <f>IF(ISERR(FIND("02",GERAL[[#This Row],[ODS]])),"NÃO","SIM")</f>
        <v>NÃO</v>
      </c>
      <c r="M130" s="2" t="str">
        <f>IF(ISERR(FIND("03",GERAL[[#This Row],[ODS]])),"NÃO","SIM")</f>
        <v>SIM</v>
      </c>
      <c r="N130" s="2" t="str">
        <f>IF(ISERR(FIND("04",GERAL[[#This Row],[ODS]])),"NÃO","SIM")</f>
        <v>NÃO</v>
      </c>
      <c r="O130" s="2" t="str">
        <f>IF(ISERR(FIND("05",GERAL[[#This Row],[ODS]])),"NÃO","SIM")</f>
        <v>NÃO</v>
      </c>
      <c r="P130" s="2" t="str">
        <f>IF(ISERR(FIND("06",GERAL[[#This Row],[ODS]])),"NÃO","SIM")</f>
        <v>NÃO</v>
      </c>
      <c r="Q130" s="2" t="str">
        <f>IF(ISERR(FIND("07",GERAL[[#This Row],[ODS]])),"NÃO","SIM")</f>
        <v>NÃO</v>
      </c>
      <c r="R130" s="2" t="str">
        <f>IF(ISERR(FIND("08",GERAL[[#This Row],[ODS]])),"NÃO","SIM")</f>
        <v>NÃO</v>
      </c>
      <c r="S130" s="2" t="str">
        <f>IF(ISERR(FIND("09",GERAL[[#This Row],[ODS]])),"NÃO","SIM")</f>
        <v>NÃO</v>
      </c>
      <c r="T130" s="2" t="str">
        <f>IF(ISERR(FIND("10",GERAL[[#This Row],[ODS]])),"NÃO","SIM")</f>
        <v>NÃO</v>
      </c>
      <c r="U130" s="2" t="str">
        <f>IF(ISERR(FIND("11",GERAL[[#This Row],[ODS]])),"NÃO","SIM")</f>
        <v>SIM</v>
      </c>
      <c r="V130" s="2" t="str">
        <f>IF(ISERR(FIND("12",GERAL[[#This Row],[ODS]])),"NÃO","SIM")</f>
        <v>SIM</v>
      </c>
      <c r="W130" s="2" t="str">
        <f>IF(ISERR(FIND("13",GERAL[[#This Row],[ODS]])),"NÃO","SIM")</f>
        <v>NÃO</v>
      </c>
      <c r="X130" s="2" t="str">
        <f>IF(ISERR(FIND("14",GERAL[[#This Row],[ODS]])),"NÃO","SIM")</f>
        <v>SIM</v>
      </c>
      <c r="Y130" s="2" t="str">
        <f>IF(ISERR(FIND("15",GERAL[[#This Row],[ODS]])),"NÃO","SIM")</f>
        <v>NÃO</v>
      </c>
      <c r="Z130" s="2" t="str">
        <f>IF(ISERR(FIND("16",GERAL[[#This Row],[ODS]])),"NÃO","SIM")</f>
        <v>NÃO</v>
      </c>
      <c r="AA130" s="2" t="str">
        <f>IF(ISERR(FIND("17",GERAL[[#This Row],[ODS]])),"NÃO","SIM")</f>
        <v>NÃO</v>
      </c>
      <c r="AB130" s="1"/>
      <c r="AC130" s="1"/>
      <c r="AD130" s="1"/>
      <c r="AE130" s="1"/>
      <c r="AF130" s="1">
        <v>95.807646829918127</v>
      </c>
      <c r="AG130" s="1" t="str">
        <f>GERAL[[#This Row],[SIGLA]]&amp;GERAL[[#This Row],[CÓD]]</f>
        <v>RSAS_LX</v>
      </c>
      <c r="AH130" s="1">
        <f ca="1">VLOOKUP(GERAL[[#This Row],[REF_NOTA]],BASE_NOTAS[],7,FALSE)</f>
        <v>96.226773428828267</v>
      </c>
      <c r="AI130" s="31">
        <f ca="1">IF(GERAL[[#This Row],[Nota 2025]]="",0,GERAL[[#This Row],[Nota 2026]]-GERAL[[#This Row],[Nota 2025]])</f>
        <v>0.41912659891013959</v>
      </c>
    </row>
    <row r="131" spans="1:35" ht="17" x14ac:dyDescent="0.35">
      <c r="A131" s="2" t="s">
        <v>176</v>
      </c>
      <c r="B131" s="2" t="s">
        <v>203</v>
      </c>
      <c r="C131" s="2" t="s">
        <v>208</v>
      </c>
      <c r="D131" s="15" t="s">
        <v>7</v>
      </c>
      <c r="E131" s="2" t="s">
        <v>658</v>
      </c>
      <c r="F131" s="2" t="str">
        <f>VLOOKUP(GERAL[[#This Row],[CÓD]],SEALL,6,FALSE)</f>
        <v>E</v>
      </c>
      <c r="G131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3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3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31" s="2" t="str">
        <f>VLOOKUP(GERAL[[#This Row],[CÓD]],SEALL,4,FALSE)</f>
        <v>03, 11, 12, 14</v>
      </c>
      <c r="K131" s="2" t="str">
        <f>IF(ISERR(FIND("01",GERAL[[#This Row],[ODS]])),"NÃO","SIM")</f>
        <v>NÃO</v>
      </c>
      <c r="L131" s="2" t="str">
        <f>IF(ISERR(FIND("02",GERAL[[#This Row],[ODS]])),"NÃO","SIM")</f>
        <v>NÃO</v>
      </c>
      <c r="M131" s="2" t="str">
        <f>IF(ISERR(FIND("03",GERAL[[#This Row],[ODS]])),"NÃO","SIM")</f>
        <v>SIM</v>
      </c>
      <c r="N131" s="2" t="str">
        <f>IF(ISERR(FIND("04",GERAL[[#This Row],[ODS]])),"NÃO","SIM")</f>
        <v>NÃO</v>
      </c>
      <c r="O131" s="2" t="str">
        <f>IF(ISERR(FIND("05",GERAL[[#This Row],[ODS]])),"NÃO","SIM")</f>
        <v>NÃO</v>
      </c>
      <c r="P131" s="2" t="str">
        <f>IF(ISERR(FIND("06",GERAL[[#This Row],[ODS]])),"NÃO","SIM")</f>
        <v>NÃO</v>
      </c>
      <c r="Q131" s="2" t="str">
        <f>IF(ISERR(FIND("07",GERAL[[#This Row],[ODS]])),"NÃO","SIM")</f>
        <v>NÃO</v>
      </c>
      <c r="R131" s="2" t="str">
        <f>IF(ISERR(FIND("08",GERAL[[#This Row],[ODS]])),"NÃO","SIM")</f>
        <v>NÃO</v>
      </c>
      <c r="S131" s="2" t="str">
        <f>IF(ISERR(FIND("09",GERAL[[#This Row],[ODS]])),"NÃO","SIM")</f>
        <v>NÃO</v>
      </c>
      <c r="T131" s="2" t="str">
        <f>IF(ISERR(FIND("10",GERAL[[#This Row],[ODS]])),"NÃO","SIM")</f>
        <v>NÃO</v>
      </c>
      <c r="U131" s="2" t="str">
        <f>IF(ISERR(FIND("11",GERAL[[#This Row],[ODS]])),"NÃO","SIM")</f>
        <v>SIM</v>
      </c>
      <c r="V131" s="2" t="str">
        <f>IF(ISERR(FIND("12",GERAL[[#This Row],[ODS]])),"NÃO","SIM")</f>
        <v>SIM</v>
      </c>
      <c r="W131" s="2" t="str">
        <f>IF(ISERR(FIND("13",GERAL[[#This Row],[ODS]])),"NÃO","SIM")</f>
        <v>NÃO</v>
      </c>
      <c r="X131" s="2" t="str">
        <f>IF(ISERR(FIND("14",GERAL[[#This Row],[ODS]])),"NÃO","SIM")</f>
        <v>SIM</v>
      </c>
      <c r="Y131" s="2" t="str">
        <f>IF(ISERR(FIND("15",GERAL[[#This Row],[ODS]])),"NÃO","SIM")</f>
        <v>NÃO</v>
      </c>
      <c r="Z131" s="2" t="str">
        <f>IF(ISERR(FIND("16",GERAL[[#This Row],[ODS]])),"NÃO","SIM")</f>
        <v>NÃO</v>
      </c>
      <c r="AA131" s="2" t="str">
        <f>IF(ISERR(FIND("17",GERAL[[#This Row],[ODS]])),"NÃO","SIM")</f>
        <v>NÃO</v>
      </c>
      <c r="AB131" s="1"/>
      <c r="AC131" s="1"/>
      <c r="AD131" s="1"/>
      <c r="AE131" s="1"/>
      <c r="AF131" s="1">
        <v>62.167127721653607</v>
      </c>
      <c r="AG131" s="1" t="str">
        <f>GERAL[[#This Row],[SIGLA]]&amp;GERAL[[#This Row],[CÓD]]</f>
        <v>ROAS_LX</v>
      </c>
      <c r="AH131" s="1">
        <f ca="1">VLOOKUP(GERAL[[#This Row],[REF_NOTA]],BASE_NOTAS[],7,FALSE)</f>
        <v>90.816587030208552</v>
      </c>
      <c r="AI131" s="31">
        <f ca="1">IF(GERAL[[#This Row],[Nota 2025]]="",0,GERAL[[#This Row],[Nota 2026]]-GERAL[[#This Row],[Nota 2025]])</f>
        <v>28.649459308554945</v>
      </c>
    </row>
    <row r="132" spans="1:35" ht="17" x14ac:dyDescent="0.35">
      <c r="A132" s="2" t="s">
        <v>177</v>
      </c>
      <c r="B132" s="2" t="s">
        <v>204</v>
      </c>
      <c r="C132" s="2" t="s">
        <v>208</v>
      </c>
      <c r="D132" s="15" t="s">
        <v>7</v>
      </c>
      <c r="E132" s="2" t="s">
        <v>658</v>
      </c>
      <c r="F132" s="2" t="str">
        <f>VLOOKUP(GERAL[[#This Row],[CÓD]],SEALL,6,FALSE)</f>
        <v>E</v>
      </c>
      <c r="G132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3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3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32" s="2" t="str">
        <f>VLOOKUP(GERAL[[#This Row],[CÓD]],SEALL,4,FALSE)</f>
        <v>03, 11, 12, 14</v>
      </c>
      <c r="K132" s="2" t="str">
        <f>IF(ISERR(FIND("01",GERAL[[#This Row],[ODS]])),"NÃO","SIM")</f>
        <v>NÃO</v>
      </c>
      <c r="L132" s="2" t="str">
        <f>IF(ISERR(FIND("02",GERAL[[#This Row],[ODS]])),"NÃO","SIM")</f>
        <v>NÃO</v>
      </c>
      <c r="M132" s="2" t="str">
        <f>IF(ISERR(FIND("03",GERAL[[#This Row],[ODS]])),"NÃO","SIM")</f>
        <v>SIM</v>
      </c>
      <c r="N132" s="2" t="str">
        <f>IF(ISERR(FIND("04",GERAL[[#This Row],[ODS]])),"NÃO","SIM")</f>
        <v>NÃO</v>
      </c>
      <c r="O132" s="2" t="str">
        <f>IF(ISERR(FIND("05",GERAL[[#This Row],[ODS]])),"NÃO","SIM")</f>
        <v>NÃO</v>
      </c>
      <c r="P132" s="2" t="str">
        <f>IF(ISERR(FIND("06",GERAL[[#This Row],[ODS]])),"NÃO","SIM")</f>
        <v>NÃO</v>
      </c>
      <c r="Q132" s="2" t="str">
        <f>IF(ISERR(FIND("07",GERAL[[#This Row],[ODS]])),"NÃO","SIM")</f>
        <v>NÃO</v>
      </c>
      <c r="R132" s="2" t="str">
        <f>IF(ISERR(FIND("08",GERAL[[#This Row],[ODS]])),"NÃO","SIM")</f>
        <v>NÃO</v>
      </c>
      <c r="S132" s="2" t="str">
        <f>IF(ISERR(FIND("09",GERAL[[#This Row],[ODS]])),"NÃO","SIM")</f>
        <v>NÃO</v>
      </c>
      <c r="T132" s="2" t="str">
        <f>IF(ISERR(FIND("10",GERAL[[#This Row],[ODS]])),"NÃO","SIM")</f>
        <v>NÃO</v>
      </c>
      <c r="U132" s="2" t="str">
        <f>IF(ISERR(FIND("11",GERAL[[#This Row],[ODS]])),"NÃO","SIM")</f>
        <v>SIM</v>
      </c>
      <c r="V132" s="2" t="str">
        <f>IF(ISERR(FIND("12",GERAL[[#This Row],[ODS]])),"NÃO","SIM")</f>
        <v>SIM</v>
      </c>
      <c r="W132" s="2" t="str">
        <f>IF(ISERR(FIND("13",GERAL[[#This Row],[ODS]])),"NÃO","SIM")</f>
        <v>NÃO</v>
      </c>
      <c r="X132" s="2" t="str">
        <f>IF(ISERR(FIND("14",GERAL[[#This Row],[ODS]])),"NÃO","SIM")</f>
        <v>SIM</v>
      </c>
      <c r="Y132" s="2" t="str">
        <f>IF(ISERR(FIND("15",GERAL[[#This Row],[ODS]])),"NÃO","SIM")</f>
        <v>NÃO</v>
      </c>
      <c r="Z132" s="2" t="str">
        <f>IF(ISERR(FIND("16",GERAL[[#This Row],[ODS]])),"NÃO","SIM")</f>
        <v>NÃO</v>
      </c>
      <c r="AA132" s="2" t="str">
        <f>IF(ISERR(FIND("17",GERAL[[#This Row],[ODS]])),"NÃO","SIM")</f>
        <v>NÃO</v>
      </c>
      <c r="AB132" s="1"/>
      <c r="AC132" s="1"/>
      <c r="AD132" s="1"/>
      <c r="AE132" s="1"/>
      <c r="AF132" s="1">
        <v>0</v>
      </c>
      <c r="AG132" s="1" t="str">
        <f>GERAL[[#This Row],[SIGLA]]&amp;GERAL[[#This Row],[CÓD]]</f>
        <v>RRAS_LX</v>
      </c>
      <c r="AH132" s="1">
        <f ca="1">VLOOKUP(GERAL[[#This Row],[REF_NOTA]],BASE_NOTAS[],7,FALSE)</f>
        <v>0</v>
      </c>
      <c r="AI132" s="31">
        <f ca="1">IF(GERAL[[#This Row],[Nota 2025]]="",0,GERAL[[#This Row],[Nota 2026]]-GERAL[[#This Row],[Nota 2025]])</f>
        <v>0</v>
      </c>
    </row>
    <row r="133" spans="1:35" ht="17" x14ac:dyDescent="0.35">
      <c r="A133" s="2" t="s">
        <v>179</v>
      </c>
      <c r="B133" s="2" t="s">
        <v>194</v>
      </c>
      <c r="C133" s="2" t="s">
        <v>208</v>
      </c>
      <c r="D133" s="15" t="s">
        <v>7</v>
      </c>
      <c r="E133" s="2" t="s">
        <v>658</v>
      </c>
      <c r="F133" s="2" t="str">
        <f>VLOOKUP(GERAL[[#This Row],[CÓD]],SEALL,6,FALSE)</f>
        <v>E</v>
      </c>
      <c r="G133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3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3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33" s="2" t="str">
        <f>VLOOKUP(GERAL[[#This Row],[CÓD]],SEALL,4,FALSE)</f>
        <v>03, 11, 12, 14</v>
      </c>
      <c r="K133" s="2" t="str">
        <f>IF(ISERR(FIND("01",GERAL[[#This Row],[ODS]])),"NÃO","SIM")</f>
        <v>NÃO</v>
      </c>
      <c r="L133" s="2" t="str">
        <f>IF(ISERR(FIND("02",GERAL[[#This Row],[ODS]])),"NÃO","SIM")</f>
        <v>NÃO</v>
      </c>
      <c r="M133" s="2" t="str">
        <f>IF(ISERR(FIND("03",GERAL[[#This Row],[ODS]])),"NÃO","SIM")</f>
        <v>SIM</v>
      </c>
      <c r="N133" s="2" t="str">
        <f>IF(ISERR(FIND("04",GERAL[[#This Row],[ODS]])),"NÃO","SIM")</f>
        <v>NÃO</v>
      </c>
      <c r="O133" s="2" t="str">
        <f>IF(ISERR(FIND("05",GERAL[[#This Row],[ODS]])),"NÃO","SIM")</f>
        <v>NÃO</v>
      </c>
      <c r="P133" s="2" t="str">
        <f>IF(ISERR(FIND("06",GERAL[[#This Row],[ODS]])),"NÃO","SIM")</f>
        <v>NÃO</v>
      </c>
      <c r="Q133" s="2" t="str">
        <f>IF(ISERR(FIND("07",GERAL[[#This Row],[ODS]])),"NÃO","SIM")</f>
        <v>NÃO</v>
      </c>
      <c r="R133" s="2" t="str">
        <f>IF(ISERR(FIND("08",GERAL[[#This Row],[ODS]])),"NÃO","SIM")</f>
        <v>NÃO</v>
      </c>
      <c r="S133" s="2" t="str">
        <f>IF(ISERR(FIND("09",GERAL[[#This Row],[ODS]])),"NÃO","SIM")</f>
        <v>NÃO</v>
      </c>
      <c r="T133" s="2" t="str">
        <f>IF(ISERR(FIND("10",GERAL[[#This Row],[ODS]])),"NÃO","SIM")</f>
        <v>NÃO</v>
      </c>
      <c r="U133" s="2" t="str">
        <f>IF(ISERR(FIND("11",GERAL[[#This Row],[ODS]])),"NÃO","SIM")</f>
        <v>SIM</v>
      </c>
      <c r="V133" s="2" t="str">
        <f>IF(ISERR(FIND("12",GERAL[[#This Row],[ODS]])),"NÃO","SIM")</f>
        <v>SIM</v>
      </c>
      <c r="W133" s="2" t="str">
        <f>IF(ISERR(FIND("13",GERAL[[#This Row],[ODS]])),"NÃO","SIM")</f>
        <v>NÃO</v>
      </c>
      <c r="X133" s="2" t="str">
        <f>IF(ISERR(FIND("14",GERAL[[#This Row],[ODS]])),"NÃO","SIM")</f>
        <v>SIM</v>
      </c>
      <c r="Y133" s="2" t="str">
        <f>IF(ISERR(FIND("15",GERAL[[#This Row],[ODS]])),"NÃO","SIM")</f>
        <v>NÃO</v>
      </c>
      <c r="Z133" s="2" t="str">
        <f>IF(ISERR(FIND("16",GERAL[[#This Row],[ODS]])),"NÃO","SIM")</f>
        <v>NÃO</v>
      </c>
      <c r="AA133" s="2" t="str">
        <f>IF(ISERR(FIND("17",GERAL[[#This Row],[ODS]])),"NÃO","SIM")</f>
        <v>NÃO</v>
      </c>
      <c r="AB133" s="1"/>
      <c r="AC133" s="1"/>
      <c r="AD133" s="1"/>
      <c r="AE133" s="1"/>
      <c r="AF133" s="1">
        <v>98.64495461467051</v>
      </c>
      <c r="AG133" s="1" t="str">
        <f>GERAL[[#This Row],[SIGLA]]&amp;GERAL[[#This Row],[CÓD]]</f>
        <v>SCAS_LX</v>
      </c>
      <c r="AH133" s="1">
        <f ca="1">VLOOKUP(GERAL[[#This Row],[REF_NOTA]],BASE_NOTAS[],7,FALSE)</f>
        <v>97.885397316925193</v>
      </c>
      <c r="AI133" s="31">
        <f ca="1">IF(GERAL[[#This Row],[Nota 2025]]="",0,GERAL[[#This Row],[Nota 2026]]-GERAL[[#This Row],[Nota 2025]])</f>
        <v>-0.75955729774531733</v>
      </c>
    </row>
    <row r="134" spans="1:35" ht="17" x14ac:dyDescent="0.35">
      <c r="A134" s="2" t="s">
        <v>181</v>
      </c>
      <c r="B134" s="2" t="s">
        <v>186</v>
      </c>
      <c r="C134" s="2" t="s">
        <v>208</v>
      </c>
      <c r="D134" s="15" t="s">
        <v>7</v>
      </c>
      <c r="E134" s="2" t="s">
        <v>658</v>
      </c>
      <c r="F134" s="2" t="str">
        <f>VLOOKUP(GERAL[[#This Row],[CÓD]],SEALL,6,FALSE)</f>
        <v>E</v>
      </c>
      <c r="G134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3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3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34" s="2" t="str">
        <f>VLOOKUP(GERAL[[#This Row],[CÓD]],SEALL,4,FALSE)</f>
        <v>03, 11, 12, 14</v>
      </c>
      <c r="K134" s="2" t="str">
        <f>IF(ISERR(FIND("01",GERAL[[#This Row],[ODS]])),"NÃO","SIM")</f>
        <v>NÃO</v>
      </c>
      <c r="L134" s="2" t="str">
        <f>IF(ISERR(FIND("02",GERAL[[#This Row],[ODS]])),"NÃO","SIM")</f>
        <v>NÃO</v>
      </c>
      <c r="M134" s="2" t="str">
        <f>IF(ISERR(FIND("03",GERAL[[#This Row],[ODS]])),"NÃO","SIM")</f>
        <v>SIM</v>
      </c>
      <c r="N134" s="2" t="str">
        <f>IF(ISERR(FIND("04",GERAL[[#This Row],[ODS]])),"NÃO","SIM")</f>
        <v>NÃO</v>
      </c>
      <c r="O134" s="2" t="str">
        <f>IF(ISERR(FIND("05",GERAL[[#This Row],[ODS]])),"NÃO","SIM")</f>
        <v>NÃO</v>
      </c>
      <c r="P134" s="2" t="str">
        <f>IF(ISERR(FIND("06",GERAL[[#This Row],[ODS]])),"NÃO","SIM")</f>
        <v>NÃO</v>
      </c>
      <c r="Q134" s="2" t="str">
        <f>IF(ISERR(FIND("07",GERAL[[#This Row],[ODS]])),"NÃO","SIM")</f>
        <v>NÃO</v>
      </c>
      <c r="R134" s="2" t="str">
        <f>IF(ISERR(FIND("08",GERAL[[#This Row],[ODS]])),"NÃO","SIM")</f>
        <v>NÃO</v>
      </c>
      <c r="S134" s="2" t="str">
        <f>IF(ISERR(FIND("09",GERAL[[#This Row],[ODS]])),"NÃO","SIM")</f>
        <v>NÃO</v>
      </c>
      <c r="T134" s="2" t="str">
        <f>IF(ISERR(FIND("10",GERAL[[#This Row],[ODS]])),"NÃO","SIM")</f>
        <v>NÃO</v>
      </c>
      <c r="U134" s="2" t="str">
        <f>IF(ISERR(FIND("11",GERAL[[#This Row],[ODS]])),"NÃO","SIM")</f>
        <v>SIM</v>
      </c>
      <c r="V134" s="2" t="str">
        <f>IF(ISERR(FIND("12",GERAL[[#This Row],[ODS]])),"NÃO","SIM")</f>
        <v>SIM</v>
      </c>
      <c r="W134" s="2" t="str">
        <f>IF(ISERR(FIND("13",GERAL[[#This Row],[ODS]])),"NÃO","SIM")</f>
        <v>NÃO</v>
      </c>
      <c r="X134" s="2" t="str">
        <f>IF(ISERR(FIND("14",GERAL[[#This Row],[ODS]])),"NÃO","SIM")</f>
        <v>SIM</v>
      </c>
      <c r="Y134" s="2" t="str">
        <f>IF(ISERR(FIND("15",GERAL[[#This Row],[ODS]])),"NÃO","SIM")</f>
        <v>NÃO</v>
      </c>
      <c r="Z134" s="2" t="str">
        <f>IF(ISERR(FIND("16",GERAL[[#This Row],[ODS]])),"NÃO","SIM")</f>
        <v>NÃO</v>
      </c>
      <c r="AA134" s="2" t="str">
        <f>IF(ISERR(FIND("17",GERAL[[#This Row],[ODS]])),"NÃO","SIM")</f>
        <v>NÃO</v>
      </c>
      <c r="AB134" s="1"/>
      <c r="AC134" s="1"/>
      <c r="AD134" s="1"/>
      <c r="AE134" s="1"/>
      <c r="AF134" s="1">
        <v>87.468354555047881</v>
      </c>
      <c r="AG134" s="1" t="str">
        <f>GERAL[[#This Row],[SIGLA]]&amp;GERAL[[#This Row],[CÓD]]</f>
        <v>SPAS_LX</v>
      </c>
      <c r="AH134" s="1">
        <f ca="1">VLOOKUP(GERAL[[#This Row],[REF_NOTA]],BASE_NOTAS[],7,FALSE)</f>
        <v>91.107508610343672</v>
      </c>
      <c r="AI134" s="31">
        <f ca="1">IF(GERAL[[#This Row],[Nota 2025]]="",0,GERAL[[#This Row],[Nota 2026]]-GERAL[[#This Row],[Nota 2025]])</f>
        <v>3.6391540552957906</v>
      </c>
    </row>
    <row r="135" spans="1:35" ht="17" x14ac:dyDescent="0.35">
      <c r="A135" s="2" t="s">
        <v>180</v>
      </c>
      <c r="B135" s="2" t="s">
        <v>206</v>
      </c>
      <c r="C135" s="2" t="s">
        <v>208</v>
      </c>
      <c r="D135" s="15" t="s">
        <v>7</v>
      </c>
      <c r="E135" s="2" t="s">
        <v>658</v>
      </c>
      <c r="F135" s="2" t="str">
        <f>VLOOKUP(GERAL[[#This Row],[CÓD]],SEALL,6,FALSE)</f>
        <v>E</v>
      </c>
      <c r="G135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3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3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35" s="2" t="str">
        <f>VLOOKUP(GERAL[[#This Row],[CÓD]],SEALL,4,FALSE)</f>
        <v>03, 11, 12, 14</v>
      </c>
      <c r="K135" s="2" t="str">
        <f>IF(ISERR(FIND("01",GERAL[[#This Row],[ODS]])),"NÃO","SIM")</f>
        <v>NÃO</v>
      </c>
      <c r="L135" s="2" t="str">
        <f>IF(ISERR(FIND("02",GERAL[[#This Row],[ODS]])),"NÃO","SIM")</f>
        <v>NÃO</v>
      </c>
      <c r="M135" s="2" t="str">
        <f>IF(ISERR(FIND("03",GERAL[[#This Row],[ODS]])),"NÃO","SIM")</f>
        <v>SIM</v>
      </c>
      <c r="N135" s="2" t="str">
        <f>IF(ISERR(FIND("04",GERAL[[#This Row],[ODS]])),"NÃO","SIM")</f>
        <v>NÃO</v>
      </c>
      <c r="O135" s="2" t="str">
        <f>IF(ISERR(FIND("05",GERAL[[#This Row],[ODS]])),"NÃO","SIM")</f>
        <v>NÃO</v>
      </c>
      <c r="P135" s="2" t="str">
        <f>IF(ISERR(FIND("06",GERAL[[#This Row],[ODS]])),"NÃO","SIM")</f>
        <v>NÃO</v>
      </c>
      <c r="Q135" s="2" t="str">
        <f>IF(ISERR(FIND("07",GERAL[[#This Row],[ODS]])),"NÃO","SIM")</f>
        <v>NÃO</v>
      </c>
      <c r="R135" s="2" t="str">
        <f>IF(ISERR(FIND("08",GERAL[[#This Row],[ODS]])),"NÃO","SIM")</f>
        <v>NÃO</v>
      </c>
      <c r="S135" s="2" t="str">
        <f>IF(ISERR(FIND("09",GERAL[[#This Row],[ODS]])),"NÃO","SIM")</f>
        <v>NÃO</v>
      </c>
      <c r="T135" s="2" t="str">
        <f>IF(ISERR(FIND("10",GERAL[[#This Row],[ODS]])),"NÃO","SIM")</f>
        <v>NÃO</v>
      </c>
      <c r="U135" s="2" t="str">
        <f>IF(ISERR(FIND("11",GERAL[[#This Row],[ODS]])),"NÃO","SIM")</f>
        <v>SIM</v>
      </c>
      <c r="V135" s="2" t="str">
        <f>IF(ISERR(FIND("12",GERAL[[#This Row],[ODS]])),"NÃO","SIM")</f>
        <v>SIM</v>
      </c>
      <c r="W135" s="2" t="str">
        <f>IF(ISERR(FIND("13",GERAL[[#This Row],[ODS]])),"NÃO","SIM")</f>
        <v>NÃO</v>
      </c>
      <c r="X135" s="2" t="str">
        <f>IF(ISERR(FIND("14",GERAL[[#This Row],[ODS]])),"NÃO","SIM")</f>
        <v>SIM</v>
      </c>
      <c r="Y135" s="2" t="str">
        <f>IF(ISERR(FIND("15",GERAL[[#This Row],[ODS]])),"NÃO","SIM")</f>
        <v>NÃO</v>
      </c>
      <c r="Z135" s="2" t="str">
        <f>IF(ISERR(FIND("16",GERAL[[#This Row],[ODS]])),"NÃO","SIM")</f>
        <v>NÃO</v>
      </c>
      <c r="AA135" s="2" t="str">
        <f>IF(ISERR(FIND("17",GERAL[[#This Row],[ODS]])),"NÃO","SIM")</f>
        <v>NÃO</v>
      </c>
      <c r="AB135" s="1"/>
      <c r="AC135" s="1"/>
      <c r="AD135" s="1"/>
      <c r="AE135" s="1"/>
      <c r="AF135" s="1">
        <v>75.452761513471614</v>
      </c>
      <c r="AG135" s="1" t="str">
        <f>GERAL[[#This Row],[SIGLA]]&amp;GERAL[[#This Row],[CÓD]]</f>
        <v>SEAS_LX</v>
      </c>
      <c r="AH135" s="1">
        <f ca="1">VLOOKUP(GERAL[[#This Row],[REF_NOTA]],BASE_NOTAS[],7,FALSE)</f>
        <v>91.097844721063495</v>
      </c>
      <c r="AI135" s="31">
        <f ca="1">IF(GERAL[[#This Row],[Nota 2025]]="",0,GERAL[[#This Row],[Nota 2026]]-GERAL[[#This Row],[Nota 2025]])</f>
        <v>15.645083207591881</v>
      </c>
    </row>
    <row r="136" spans="1:35" ht="17" x14ac:dyDescent="0.35">
      <c r="A136" s="2" t="s">
        <v>182</v>
      </c>
      <c r="B136" s="2" t="s">
        <v>185</v>
      </c>
      <c r="C136" s="2" t="s">
        <v>208</v>
      </c>
      <c r="D136" s="15" t="s">
        <v>7</v>
      </c>
      <c r="E136" s="2" t="s">
        <v>658</v>
      </c>
      <c r="F136" s="2" t="str">
        <f>VLOOKUP(GERAL[[#This Row],[CÓD]],SEALL,6,FALSE)</f>
        <v>E</v>
      </c>
      <c r="G136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3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3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36" s="2" t="str">
        <f>VLOOKUP(GERAL[[#This Row],[CÓD]],SEALL,4,FALSE)</f>
        <v>03, 11, 12, 14</v>
      </c>
      <c r="K136" s="2" t="str">
        <f>IF(ISERR(FIND("01",GERAL[[#This Row],[ODS]])),"NÃO","SIM")</f>
        <v>NÃO</v>
      </c>
      <c r="L136" s="2" t="str">
        <f>IF(ISERR(FIND("02",GERAL[[#This Row],[ODS]])),"NÃO","SIM")</f>
        <v>NÃO</v>
      </c>
      <c r="M136" s="2" t="str">
        <f>IF(ISERR(FIND("03",GERAL[[#This Row],[ODS]])),"NÃO","SIM")</f>
        <v>SIM</v>
      </c>
      <c r="N136" s="2" t="str">
        <f>IF(ISERR(FIND("04",GERAL[[#This Row],[ODS]])),"NÃO","SIM")</f>
        <v>NÃO</v>
      </c>
      <c r="O136" s="2" t="str">
        <f>IF(ISERR(FIND("05",GERAL[[#This Row],[ODS]])),"NÃO","SIM")</f>
        <v>NÃO</v>
      </c>
      <c r="P136" s="2" t="str">
        <f>IF(ISERR(FIND("06",GERAL[[#This Row],[ODS]])),"NÃO","SIM")</f>
        <v>NÃO</v>
      </c>
      <c r="Q136" s="2" t="str">
        <f>IF(ISERR(FIND("07",GERAL[[#This Row],[ODS]])),"NÃO","SIM")</f>
        <v>NÃO</v>
      </c>
      <c r="R136" s="2" t="str">
        <f>IF(ISERR(FIND("08",GERAL[[#This Row],[ODS]])),"NÃO","SIM")</f>
        <v>NÃO</v>
      </c>
      <c r="S136" s="2" t="str">
        <f>IF(ISERR(FIND("09",GERAL[[#This Row],[ODS]])),"NÃO","SIM")</f>
        <v>NÃO</v>
      </c>
      <c r="T136" s="2" t="str">
        <f>IF(ISERR(FIND("10",GERAL[[#This Row],[ODS]])),"NÃO","SIM")</f>
        <v>NÃO</v>
      </c>
      <c r="U136" s="2" t="str">
        <f>IF(ISERR(FIND("11",GERAL[[#This Row],[ODS]])),"NÃO","SIM")</f>
        <v>SIM</v>
      </c>
      <c r="V136" s="2" t="str">
        <f>IF(ISERR(FIND("12",GERAL[[#This Row],[ODS]])),"NÃO","SIM")</f>
        <v>SIM</v>
      </c>
      <c r="W136" s="2" t="str">
        <f>IF(ISERR(FIND("13",GERAL[[#This Row],[ODS]])),"NÃO","SIM")</f>
        <v>NÃO</v>
      </c>
      <c r="X136" s="2" t="str">
        <f>IF(ISERR(FIND("14",GERAL[[#This Row],[ODS]])),"NÃO","SIM")</f>
        <v>SIM</v>
      </c>
      <c r="Y136" s="2" t="str">
        <f>IF(ISERR(FIND("15",GERAL[[#This Row],[ODS]])),"NÃO","SIM")</f>
        <v>NÃO</v>
      </c>
      <c r="Z136" s="2" t="str">
        <f>IF(ISERR(FIND("16",GERAL[[#This Row],[ODS]])),"NÃO","SIM")</f>
        <v>NÃO</v>
      </c>
      <c r="AA136" s="2" t="str">
        <f>IF(ISERR(FIND("17",GERAL[[#This Row],[ODS]])),"NÃO","SIM")</f>
        <v>NÃO</v>
      </c>
      <c r="AB136" s="1"/>
      <c r="AC136" s="1"/>
      <c r="AD136" s="1"/>
      <c r="AE136" s="1"/>
      <c r="AF136" s="1">
        <v>46.375425018797458</v>
      </c>
      <c r="AG136" s="1" t="str">
        <f>GERAL[[#This Row],[SIGLA]]&amp;GERAL[[#This Row],[CÓD]]</f>
        <v>TOAS_LX</v>
      </c>
      <c r="AH136" s="1">
        <f ca="1">VLOOKUP(GERAL[[#This Row],[REF_NOTA]],BASE_NOTAS[],7,FALSE)</f>
        <v>48.331968843789099</v>
      </c>
      <c r="AI136" s="31">
        <f ca="1">IF(GERAL[[#This Row],[Nota 2025]]="",0,GERAL[[#This Row],[Nota 2026]]-GERAL[[#This Row],[Nota 2025]])</f>
        <v>1.9565438249916411</v>
      </c>
    </row>
    <row r="137" spans="1:35" ht="17" x14ac:dyDescent="0.35">
      <c r="A137" s="2" t="s">
        <v>0</v>
      </c>
      <c r="B137" s="2" t="s">
        <v>156</v>
      </c>
      <c r="C137" s="2" t="s">
        <v>208</v>
      </c>
      <c r="D137" s="15" t="s">
        <v>9</v>
      </c>
      <c r="E137" s="2" t="s">
        <v>87</v>
      </c>
      <c r="F137" s="2" t="str">
        <f>VLOOKUP(GERAL[[#This Row],[CÓD]],SEALL,6,FALSE)</f>
        <v>E</v>
      </c>
      <c r="G137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3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3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37" s="2" t="str">
        <f>VLOOKUP(GERAL[[#This Row],[CÓD]],SEALL,4,FALSE)</f>
        <v>06</v>
      </c>
      <c r="K137" s="2" t="str">
        <f>IF(ISERR(FIND("01",GERAL[[#This Row],[ODS]])),"NÃO","SIM")</f>
        <v>NÃO</v>
      </c>
      <c r="L137" s="2" t="str">
        <f>IF(ISERR(FIND("02",GERAL[[#This Row],[ODS]])),"NÃO","SIM")</f>
        <v>NÃO</v>
      </c>
      <c r="M137" s="2" t="str">
        <f>IF(ISERR(FIND("03",GERAL[[#This Row],[ODS]])),"NÃO","SIM")</f>
        <v>NÃO</v>
      </c>
      <c r="N137" s="2" t="str">
        <f>IF(ISERR(FIND("04",GERAL[[#This Row],[ODS]])),"NÃO","SIM")</f>
        <v>NÃO</v>
      </c>
      <c r="O137" s="2" t="str">
        <f>IF(ISERR(FIND("05",GERAL[[#This Row],[ODS]])),"NÃO","SIM")</f>
        <v>NÃO</v>
      </c>
      <c r="P137" s="2" t="str">
        <f>IF(ISERR(FIND("06",GERAL[[#This Row],[ODS]])),"NÃO","SIM")</f>
        <v>SIM</v>
      </c>
      <c r="Q137" s="2" t="str">
        <f>IF(ISERR(FIND("07",GERAL[[#This Row],[ODS]])),"NÃO","SIM")</f>
        <v>NÃO</v>
      </c>
      <c r="R137" s="2" t="str">
        <f>IF(ISERR(FIND("08",GERAL[[#This Row],[ODS]])),"NÃO","SIM")</f>
        <v>NÃO</v>
      </c>
      <c r="S137" s="2" t="str">
        <f>IF(ISERR(FIND("09",GERAL[[#This Row],[ODS]])),"NÃO","SIM")</f>
        <v>NÃO</v>
      </c>
      <c r="T137" s="2" t="str">
        <f>IF(ISERR(FIND("10",GERAL[[#This Row],[ODS]])),"NÃO","SIM")</f>
        <v>NÃO</v>
      </c>
      <c r="U137" s="2" t="str">
        <f>IF(ISERR(FIND("11",GERAL[[#This Row],[ODS]])),"NÃO","SIM")</f>
        <v>NÃO</v>
      </c>
      <c r="V137" s="2" t="str">
        <f>IF(ISERR(FIND("12",GERAL[[#This Row],[ODS]])),"NÃO","SIM")</f>
        <v>NÃO</v>
      </c>
      <c r="W137" s="2" t="str">
        <f>IF(ISERR(FIND("13",GERAL[[#This Row],[ODS]])),"NÃO","SIM")</f>
        <v>NÃO</v>
      </c>
      <c r="X137" s="2" t="str">
        <f>IF(ISERR(FIND("14",GERAL[[#This Row],[ODS]])),"NÃO","SIM")</f>
        <v>NÃO</v>
      </c>
      <c r="Y137" s="2" t="str">
        <f>IF(ISERR(FIND("15",GERAL[[#This Row],[ODS]])),"NÃO","SIM")</f>
        <v>NÃO</v>
      </c>
      <c r="Z137" s="2" t="str">
        <f>IF(ISERR(FIND("16",GERAL[[#This Row],[ODS]])),"NÃO","SIM")</f>
        <v>NÃO</v>
      </c>
      <c r="AA137" s="2" t="str">
        <f>IF(ISERR(FIND("17",GERAL[[#This Row],[ODS]])),"NÃO","SIM")</f>
        <v>NÃO</v>
      </c>
      <c r="AB137" s="1">
        <v>29.003157419936826</v>
      </c>
      <c r="AC137" s="1">
        <v>26.609808102345426</v>
      </c>
      <c r="AD137" s="1">
        <v>0.86393088552917163</v>
      </c>
      <c r="AE137" s="1">
        <v>10.584112149532714</v>
      </c>
      <c r="AF137" s="1">
        <v>17.224988682661831</v>
      </c>
      <c r="AG137" s="1" t="str">
        <f>GERAL[[#This Row],[SIGLA]]&amp;GERAL[[#This Row],[CÓD]]</f>
        <v>ACAS_PA</v>
      </c>
      <c r="AH137" s="1">
        <f ca="1">VLOOKUP(GERAL[[#This Row],[REF_NOTA]],BASE_NOTAS[],7,FALSE)</f>
        <v>24.639394655947044</v>
      </c>
      <c r="AI137" s="31">
        <f ca="1">IF(GERAL[[#This Row],[Nota 2025]]="",0,GERAL[[#This Row],[Nota 2026]]-GERAL[[#This Row],[Nota 2025]])</f>
        <v>7.4144059732852128</v>
      </c>
    </row>
    <row r="138" spans="1:35" ht="17" x14ac:dyDescent="0.35">
      <c r="A138" s="2" t="s">
        <v>1</v>
      </c>
      <c r="B138" s="2" t="s">
        <v>157</v>
      </c>
      <c r="C138" s="2" t="s">
        <v>208</v>
      </c>
      <c r="D138" s="15" t="s">
        <v>9</v>
      </c>
      <c r="E138" s="2" t="s">
        <v>87</v>
      </c>
      <c r="F138" s="2" t="str">
        <f>VLOOKUP(GERAL[[#This Row],[CÓD]],SEALL,6,FALSE)</f>
        <v>E</v>
      </c>
      <c r="G138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3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3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38" s="2" t="str">
        <f>VLOOKUP(GERAL[[#This Row],[CÓD]],SEALL,4,FALSE)</f>
        <v>06</v>
      </c>
      <c r="K138" s="2" t="str">
        <f>IF(ISERR(FIND("01",GERAL[[#This Row],[ODS]])),"NÃO","SIM")</f>
        <v>NÃO</v>
      </c>
      <c r="L138" s="2" t="str">
        <f>IF(ISERR(FIND("02",GERAL[[#This Row],[ODS]])),"NÃO","SIM")</f>
        <v>NÃO</v>
      </c>
      <c r="M138" s="2" t="str">
        <f>IF(ISERR(FIND("03",GERAL[[#This Row],[ODS]])),"NÃO","SIM")</f>
        <v>NÃO</v>
      </c>
      <c r="N138" s="2" t="str">
        <f>IF(ISERR(FIND("04",GERAL[[#This Row],[ODS]])),"NÃO","SIM")</f>
        <v>NÃO</v>
      </c>
      <c r="O138" s="2" t="str">
        <f>IF(ISERR(FIND("05",GERAL[[#This Row],[ODS]])),"NÃO","SIM")</f>
        <v>NÃO</v>
      </c>
      <c r="P138" s="2" t="str">
        <f>IF(ISERR(FIND("06",GERAL[[#This Row],[ODS]])),"NÃO","SIM")</f>
        <v>SIM</v>
      </c>
      <c r="Q138" s="2" t="str">
        <f>IF(ISERR(FIND("07",GERAL[[#This Row],[ODS]])),"NÃO","SIM")</f>
        <v>NÃO</v>
      </c>
      <c r="R138" s="2" t="str">
        <f>IF(ISERR(FIND("08",GERAL[[#This Row],[ODS]])),"NÃO","SIM")</f>
        <v>NÃO</v>
      </c>
      <c r="S138" s="2" t="str">
        <f>IF(ISERR(FIND("09",GERAL[[#This Row],[ODS]])),"NÃO","SIM")</f>
        <v>NÃO</v>
      </c>
      <c r="T138" s="2" t="str">
        <f>IF(ISERR(FIND("10",GERAL[[#This Row],[ODS]])),"NÃO","SIM")</f>
        <v>NÃO</v>
      </c>
      <c r="U138" s="2" t="str">
        <f>IF(ISERR(FIND("11",GERAL[[#This Row],[ODS]])),"NÃO","SIM")</f>
        <v>NÃO</v>
      </c>
      <c r="V138" s="2" t="str">
        <f>IF(ISERR(FIND("12",GERAL[[#This Row],[ODS]])),"NÃO","SIM")</f>
        <v>NÃO</v>
      </c>
      <c r="W138" s="2" t="str">
        <f>IF(ISERR(FIND("13",GERAL[[#This Row],[ODS]])),"NÃO","SIM")</f>
        <v>NÃO</v>
      </c>
      <c r="X138" s="2" t="str">
        <f>IF(ISERR(FIND("14",GERAL[[#This Row],[ODS]])),"NÃO","SIM")</f>
        <v>NÃO</v>
      </c>
      <c r="Y138" s="2" t="str">
        <f>IF(ISERR(FIND("15",GERAL[[#This Row],[ODS]])),"NÃO","SIM")</f>
        <v>NÃO</v>
      </c>
      <c r="Z138" s="2" t="str">
        <f>IF(ISERR(FIND("16",GERAL[[#This Row],[ODS]])),"NÃO","SIM")</f>
        <v>NÃO</v>
      </c>
      <c r="AA138" s="2" t="str">
        <f>IF(ISERR(FIND("17",GERAL[[#This Row],[ODS]])),"NÃO","SIM")</f>
        <v>NÃO</v>
      </c>
      <c r="AB138" s="1">
        <v>98.691926026161482</v>
      </c>
      <c r="AC138" s="1">
        <v>86.52452025586355</v>
      </c>
      <c r="AD138" s="1">
        <v>60.259179265658751</v>
      </c>
      <c r="AE138" s="1">
        <v>73.364485981308405</v>
      </c>
      <c r="AF138" s="1">
        <v>0</v>
      </c>
      <c r="AG138" s="1" t="str">
        <f>GERAL[[#This Row],[SIGLA]]&amp;GERAL[[#This Row],[CÓD]]</f>
        <v>ALAS_PA</v>
      </c>
      <c r="AH138" s="1">
        <f ca="1">VLOOKUP(GERAL[[#This Row],[REF_NOTA]],BASE_NOTAS[],7,FALSE)</f>
        <v>0</v>
      </c>
      <c r="AI138" s="31">
        <f ca="1">IF(GERAL[[#This Row],[Nota 2025]]="",0,GERAL[[#This Row],[Nota 2026]]-GERAL[[#This Row],[Nota 2025]])</f>
        <v>0</v>
      </c>
    </row>
    <row r="139" spans="1:35" ht="17" x14ac:dyDescent="0.35">
      <c r="A139" s="2" t="s">
        <v>159</v>
      </c>
      <c r="B139" s="2" t="s">
        <v>184</v>
      </c>
      <c r="C139" s="2" t="s">
        <v>208</v>
      </c>
      <c r="D139" s="15" t="s">
        <v>9</v>
      </c>
      <c r="E139" s="2" t="s">
        <v>87</v>
      </c>
      <c r="F139" s="2" t="str">
        <f>VLOOKUP(GERAL[[#This Row],[CÓD]],SEALL,6,FALSE)</f>
        <v>E</v>
      </c>
      <c r="G139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3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3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39" s="2" t="str">
        <f>VLOOKUP(GERAL[[#This Row],[CÓD]],SEALL,4,FALSE)</f>
        <v>06</v>
      </c>
      <c r="K139" s="2" t="str">
        <f>IF(ISERR(FIND("01",GERAL[[#This Row],[ODS]])),"NÃO","SIM")</f>
        <v>NÃO</v>
      </c>
      <c r="L139" s="2" t="str">
        <f>IF(ISERR(FIND("02",GERAL[[#This Row],[ODS]])),"NÃO","SIM")</f>
        <v>NÃO</v>
      </c>
      <c r="M139" s="2" t="str">
        <f>IF(ISERR(FIND("03",GERAL[[#This Row],[ODS]])),"NÃO","SIM")</f>
        <v>NÃO</v>
      </c>
      <c r="N139" s="2" t="str">
        <f>IF(ISERR(FIND("04",GERAL[[#This Row],[ODS]])),"NÃO","SIM")</f>
        <v>NÃO</v>
      </c>
      <c r="O139" s="2" t="str">
        <f>IF(ISERR(FIND("05",GERAL[[#This Row],[ODS]])),"NÃO","SIM")</f>
        <v>NÃO</v>
      </c>
      <c r="P139" s="2" t="str">
        <f>IF(ISERR(FIND("06",GERAL[[#This Row],[ODS]])),"NÃO","SIM")</f>
        <v>SIM</v>
      </c>
      <c r="Q139" s="2" t="str">
        <f>IF(ISERR(FIND("07",GERAL[[#This Row],[ODS]])),"NÃO","SIM")</f>
        <v>NÃO</v>
      </c>
      <c r="R139" s="2" t="str">
        <f>IF(ISERR(FIND("08",GERAL[[#This Row],[ODS]])),"NÃO","SIM")</f>
        <v>NÃO</v>
      </c>
      <c r="S139" s="2" t="str">
        <f>IF(ISERR(FIND("09",GERAL[[#This Row],[ODS]])),"NÃO","SIM")</f>
        <v>NÃO</v>
      </c>
      <c r="T139" s="2" t="str">
        <f>IF(ISERR(FIND("10",GERAL[[#This Row],[ODS]])),"NÃO","SIM")</f>
        <v>NÃO</v>
      </c>
      <c r="U139" s="2" t="str">
        <f>IF(ISERR(FIND("11",GERAL[[#This Row],[ODS]])),"NÃO","SIM")</f>
        <v>NÃO</v>
      </c>
      <c r="V139" s="2" t="str">
        <f>IF(ISERR(FIND("12",GERAL[[#This Row],[ODS]])),"NÃO","SIM")</f>
        <v>NÃO</v>
      </c>
      <c r="W139" s="2" t="str">
        <f>IF(ISERR(FIND("13",GERAL[[#This Row],[ODS]])),"NÃO","SIM")</f>
        <v>NÃO</v>
      </c>
      <c r="X139" s="2" t="str">
        <f>IF(ISERR(FIND("14",GERAL[[#This Row],[ODS]])),"NÃO","SIM")</f>
        <v>NÃO</v>
      </c>
      <c r="Y139" s="2" t="str">
        <f>IF(ISERR(FIND("15",GERAL[[#This Row],[ODS]])),"NÃO","SIM")</f>
        <v>NÃO</v>
      </c>
      <c r="Z139" s="2" t="str">
        <f>IF(ISERR(FIND("16",GERAL[[#This Row],[ODS]])),"NÃO","SIM")</f>
        <v>NÃO</v>
      </c>
      <c r="AA139" s="2" t="str">
        <f>IF(ISERR(FIND("17",GERAL[[#This Row],[ODS]])),"NÃO","SIM")</f>
        <v>NÃO</v>
      </c>
      <c r="AB139" s="1">
        <v>0</v>
      </c>
      <c r="AC139" s="1">
        <v>0</v>
      </c>
      <c r="AD139" s="1">
        <v>0</v>
      </c>
      <c r="AE139" s="1">
        <v>0</v>
      </c>
      <c r="AF139" s="1">
        <v>36.555002263467628</v>
      </c>
      <c r="AG139" s="1" t="str">
        <f>GERAL[[#This Row],[SIGLA]]&amp;GERAL[[#This Row],[CÓD]]</f>
        <v>APAS_PA</v>
      </c>
      <c r="AH139" s="1">
        <f ca="1">VLOOKUP(GERAL[[#This Row],[REF_NOTA]],BASE_NOTAS[],7,FALSE)</f>
        <v>65.33459446677702</v>
      </c>
      <c r="AI139" s="31">
        <f ca="1">IF(GERAL[[#This Row],[Nota 2025]]="",0,GERAL[[#This Row],[Nota 2026]]-GERAL[[#This Row],[Nota 2025]])</f>
        <v>28.779592203309392</v>
      </c>
    </row>
    <row r="140" spans="1:35" ht="17" x14ac:dyDescent="0.35">
      <c r="A140" s="2" t="s">
        <v>155</v>
      </c>
      <c r="B140" s="2" t="s">
        <v>158</v>
      </c>
      <c r="C140" s="2" t="s">
        <v>208</v>
      </c>
      <c r="D140" s="15" t="s">
        <v>9</v>
      </c>
      <c r="E140" s="2" t="s">
        <v>87</v>
      </c>
      <c r="F140" s="2" t="str">
        <f>VLOOKUP(GERAL[[#This Row],[CÓD]],SEALL,6,FALSE)</f>
        <v>E</v>
      </c>
      <c r="G140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4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4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40" s="2" t="str">
        <f>VLOOKUP(GERAL[[#This Row],[CÓD]],SEALL,4,FALSE)</f>
        <v>06</v>
      </c>
      <c r="K140" s="2" t="str">
        <f>IF(ISERR(FIND("01",GERAL[[#This Row],[ODS]])),"NÃO","SIM")</f>
        <v>NÃO</v>
      </c>
      <c r="L140" s="2" t="str">
        <f>IF(ISERR(FIND("02",GERAL[[#This Row],[ODS]])),"NÃO","SIM")</f>
        <v>NÃO</v>
      </c>
      <c r="M140" s="2" t="str">
        <f>IF(ISERR(FIND("03",GERAL[[#This Row],[ODS]])),"NÃO","SIM")</f>
        <v>NÃO</v>
      </c>
      <c r="N140" s="2" t="str">
        <f>IF(ISERR(FIND("04",GERAL[[#This Row],[ODS]])),"NÃO","SIM")</f>
        <v>NÃO</v>
      </c>
      <c r="O140" s="2" t="str">
        <f>IF(ISERR(FIND("05",GERAL[[#This Row],[ODS]])),"NÃO","SIM")</f>
        <v>NÃO</v>
      </c>
      <c r="P140" s="2" t="str">
        <f>IF(ISERR(FIND("06",GERAL[[#This Row],[ODS]])),"NÃO","SIM")</f>
        <v>SIM</v>
      </c>
      <c r="Q140" s="2" t="str">
        <f>IF(ISERR(FIND("07",GERAL[[#This Row],[ODS]])),"NÃO","SIM")</f>
        <v>NÃO</v>
      </c>
      <c r="R140" s="2" t="str">
        <f>IF(ISERR(FIND("08",GERAL[[#This Row],[ODS]])),"NÃO","SIM")</f>
        <v>NÃO</v>
      </c>
      <c r="S140" s="2" t="str">
        <f>IF(ISERR(FIND("09",GERAL[[#This Row],[ODS]])),"NÃO","SIM")</f>
        <v>NÃO</v>
      </c>
      <c r="T140" s="2" t="str">
        <f>IF(ISERR(FIND("10",GERAL[[#This Row],[ODS]])),"NÃO","SIM")</f>
        <v>NÃO</v>
      </c>
      <c r="U140" s="2" t="str">
        <f>IF(ISERR(FIND("11",GERAL[[#This Row],[ODS]])),"NÃO","SIM")</f>
        <v>NÃO</v>
      </c>
      <c r="V140" s="2" t="str">
        <f>IF(ISERR(FIND("12",GERAL[[#This Row],[ODS]])),"NÃO","SIM")</f>
        <v>NÃO</v>
      </c>
      <c r="W140" s="2" t="str">
        <f>IF(ISERR(FIND("13",GERAL[[#This Row],[ODS]])),"NÃO","SIM")</f>
        <v>NÃO</v>
      </c>
      <c r="X140" s="2" t="str">
        <f>IF(ISERR(FIND("14",GERAL[[#This Row],[ODS]])),"NÃO","SIM")</f>
        <v>NÃO</v>
      </c>
      <c r="Y140" s="2" t="str">
        <f>IF(ISERR(FIND("15",GERAL[[#This Row],[ODS]])),"NÃO","SIM")</f>
        <v>NÃO</v>
      </c>
      <c r="Z140" s="2" t="str">
        <f>IF(ISERR(FIND("16",GERAL[[#This Row],[ODS]])),"NÃO","SIM")</f>
        <v>NÃO</v>
      </c>
      <c r="AA140" s="2" t="str">
        <f>IF(ISERR(FIND("17",GERAL[[#This Row],[ODS]])),"NÃO","SIM")</f>
        <v>NÃO</v>
      </c>
      <c r="AB140" s="1">
        <v>12.539467749210615</v>
      </c>
      <c r="AC140" s="1">
        <v>32.643923240938179</v>
      </c>
      <c r="AD140" s="1">
        <v>47.170626349892011</v>
      </c>
      <c r="AE140" s="1">
        <v>47.359813084112155</v>
      </c>
      <c r="AF140" s="1">
        <v>66.047985513807149</v>
      </c>
      <c r="AG140" s="1" t="str">
        <f>GERAL[[#This Row],[SIGLA]]&amp;GERAL[[#This Row],[CÓD]]</f>
        <v>AMAS_PA</v>
      </c>
      <c r="AH140" s="1">
        <f ca="1">VLOOKUP(GERAL[[#This Row],[REF_NOTA]],BASE_NOTAS[],7,FALSE)</f>
        <v>56.112556159848666</v>
      </c>
      <c r="AI140" s="31">
        <f ca="1">IF(GERAL[[#This Row],[Nota 2025]]="",0,GERAL[[#This Row],[Nota 2026]]-GERAL[[#This Row],[Nota 2025]])</f>
        <v>-9.935429353958483</v>
      </c>
    </row>
    <row r="141" spans="1:35" ht="17" x14ac:dyDescent="0.35">
      <c r="A141" s="2" t="s">
        <v>160</v>
      </c>
      <c r="B141" s="2" t="s">
        <v>187</v>
      </c>
      <c r="C141" s="2" t="s">
        <v>208</v>
      </c>
      <c r="D141" s="15" t="s">
        <v>9</v>
      </c>
      <c r="E141" s="2" t="s">
        <v>87</v>
      </c>
      <c r="F141" s="2" t="str">
        <f>VLOOKUP(GERAL[[#This Row],[CÓD]],SEALL,6,FALSE)</f>
        <v>E</v>
      </c>
      <c r="G141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4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4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41" s="2" t="str">
        <f>VLOOKUP(GERAL[[#This Row],[CÓD]],SEALL,4,FALSE)</f>
        <v>06</v>
      </c>
      <c r="K141" s="2" t="str">
        <f>IF(ISERR(FIND("01",GERAL[[#This Row],[ODS]])),"NÃO","SIM")</f>
        <v>NÃO</v>
      </c>
      <c r="L141" s="2" t="str">
        <f>IF(ISERR(FIND("02",GERAL[[#This Row],[ODS]])),"NÃO","SIM")</f>
        <v>NÃO</v>
      </c>
      <c r="M141" s="2" t="str">
        <f>IF(ISERR(FIND("03",GERAL[[#This Row],[ODS]])),"NÃO","SIM")</f>
        <v>NÃO</v>
      </c>
      <c r="N141" s="2" t="str">
        <f>IF(ISERR(FIND("04",GERAL[[#This Row],[ODS]])),"NÃO","SIM")</f>
        <v>NÃO</v>
      </c>
      <c r="O141" s="2" t="str">
        <f>IF(ISERR(FIND("05",GERAL[[#This Row],[ODS]])),"NÃO","SIM")</f>
        <v>NÃO</v>
      </c>
      <c r="P141" s="2" t="str">
        <f>IF(ISERR(FIND("06",GERAL[[#This Row],[ODS]])),"NÃO","SIM")</f>
        <v>SIM</v>
      </c>
      <c r="Q141" s="2" t="str">
        <f>IF(ISERR(FIND("07",GERAL[[#This Row],[ODS]])),"NÃO","SIM")</f>
        <v>NÃO</v>
      </c>
      <c r="R141" s="2" t="str">
        <f>IF(ISERR(FIND("08",GERAL[[#This Row],[ODS]])),"NÃO","SIM")</f>
        <v>NÃO</v>
      </c>
      <c r="S141" s="2" t="str">
        <f>IF(ISERR(FIND("09",GERAL[[#This Row],[ODS]])),"NÃO","SIM")</f>
        <v>NÃO</v>
      </c>
      <c r="T141" s="2" t="str">
        <f>IF(ISERR(FIND("10",GERAL[[#This Row],[ODS]])),"NÃO","SIM")</f>
        <v>NÃO</v>
      </c>
      <c r="U141" s="2" t="str">
        <f>IF(ISERR(FIND("11",GERAL[[#This Row],[ODS]])),"NÃO","SIM")</f>
        <v>NÃO</v>
      </c>
      <c r="V141" s="2" t="str">
        <f>IF(ISERR(FIND("12",GERAL[[#This Row],[ODS]])),"NÃO","SIM")</f>
        <v>NÃO</v>
      </c>
      <c r="W141" s="2" t="str">
        <f>IF(ISERR(FIND("13",GERAL[[#This Row],[ODS]])),"NÃO","SIM")</f>
        <v>NÃO</v>
      </c>
      <c r="X141" s="2" t="str">
        <f>IF(ISERR(FIND("14",GERAL[[#This Row],[ODS]])),"NÃO","SIM")</f>
        <v>NÃO</v>
      </c>
      <c r="Y141" s="2" t="str">
        <f>IF(ISERR(FIND("15",GERAL[[#This Row],[ODS]])),"NÃO","SIM")</f>
        <v>NÃO</v>
      </c>
      <c r="Z141" s="2" t="str">
        <f>IF(ISERR(FIND("16",GERAL[[#This Row],[ODS]])),"NÃO","SIM")</f>
        <v>NÃO</v>
      </c>
      <c r="AA141" s="2" t="str">
        <f>IF(ISERR(FIND("17",GERAL[[#This Row],[ODS]])),"NÃO","SIM")</f>
        <v>NÃO</v>
      </c>
      <c r="AB141" s="1">
        <v>75.191700496165993</v>
      </c>
      <c r="AC141" s="1">
        <v>70.597014925373131</v>
      </c>
      <c r="AD141" s="1">
        <v>75.896328293736502</v>
      </c>
      <c r="AE141" s="1">
        <v>66.962616822429908</v>
      </c>
      <c r="AF141" s="1">
        <v>62.607514712539604</v>
      </c>
      <c r="AG141" s="1" t="str">
        <f>GERAL[[#This Row],[SIGLA]]&amp;GERAL[[#This Row],[CÓD]]</f>
        <v>BAAS_PA</v>
      </c>
      <c r="AH141" s="1">
        <f ca="1">VLOOKUP(GERAL[[#This Row],[REF_NOTA]],BASE_NOTAS[],7,FALSE)</f>
        <v>60.912745329865217</v>
      </c>
      <c r="AI141" s="31">
        <f ca="1">IF(GERAL[[#This Row],[Nota 2025]]="",0,GERAL[[#This Row],[Nota 2026]]-GERAL[[#This Row],[Nota 2025]])</f>
        <v>-1.6947693826743873</v>
      </c>
    </row>
    <row r="142" spans="1:35" ht="17" x14ac:dyDescent="0.35">
      <c r="A142" s="2" t="s">
        <v>161</v>
      </c>
      <c r="B142" s="2" t="s">
        <v>188</v>
      </c>
      <c r="C142" s="2" t="s">
        <v>208</v>
      </c>
      <c r="D142" s="15" t="s">
        <v>9</v>
      </c>
      <c r="E142" s="2" t="s">
        <v>87</v>
      </c>
      <c r="F142" s="2" t="str">
        <f>VLOOKUP(GERAL[[#This Row],[CÓD]],SEALL,6,FALSE)</f>
        <v>E</v>
      </c>
      <c r="G142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4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4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42" s="2" t="str">
        <f>VLOOKUP(GERAL[[#This Row],[CÓD]],SEALL,4,FALSE)</f>
        <v>06</v>
      </c>
      <c r="K142" s="2" t="str">
        <f>IF(ISERR(FIND("01",GERAL[[#This Row],[ODS]])),"NÃO","SIM")</f>
        <v>NÃO</v>
      </c>
      <c r="L142" s="2" t="str">
        <f>IF(ISERR(FIND("02",GERAL[[#This Row],[ODS]])),"NÃO","SIM")</f>
        <v>NÃO</v>
      </c>
      <c r="M142" s="2" t="str">
        <f>IF(ISERR(FIND("03",GERAL[[#This Row],[ODS]])),"NÃO","SIM")</f>
        <v>NÃO</v>
      </c>
      <c r="N142" s="2" t="str">
        <f>IF(ISERR(FIND("04",GERAL[[#This Row],[ODS]])),"NÃO","SIM")</f>
        <v>NÃO</v>
      </c>
      <c r="O142" s="2" t="str">
        <f>IF(ISERR(FIND("05",GERAL[[#This Row],[ODS]])),"NÃO","SIM")</f>
        <v>NÃO</v>
      </c>
      <c r="P142" s="2" t="str">
        <f>IF(ISERR(FIND("06",GERAL[[#This Row],[ODS]])),"NÃO","SIM")</f>
        <v>SIM</v>
      </c>
      <c r="Q142" s="2" t="str">
        <f>IF(ISERR(FIND("07",GERAL[[#This Row],[ODS]])),"NÃO","SIM")</f>
        <v>NÃO</v>
      </c>
      <c r="R142" s="2" t="str">
        <f>IF(ISERR(FIND("08",GERAL[[#This Row],[ODS]])),"NÃO","SIM")</f>
        <v>NÃO</v>
      </c>
      <c r="S142" s="2" t="str">
        <f>IF(ISERR(FIND("09",GERAL[[#This Row],[ODS]])),"NÃO","SIM")</f>
        <v>NÃO</v>
      </c>
      <c r="T142" s="2" t="str">
        <f>IF(ISERR(FIND("10",GERAL[[#This Row],[ODS]])),"NÃO","SIM")</f>
        <v>NÃO</v>
      </c>
      <c r="U142" s="2" t="str">
        <f>IF(ISERR(FIND("11",GERAL[[#This Row],[ODS]])),"NÃO","SIM")</f>
        <v>NÃO</v>
      </c>
      <c r="V142" s="2" t="str">
        <f>IF(ISERR(FIND("12",GERAL[[#This Row],[ODS]])),"NÃO","SIM")</f>
        <v>NÃO</v>
      </c>
      <c r="W142" s="2" t="str">
        <f>IF(ISERR(FIND("13",GERAL[[#This Row],[ODS]])),"NÃO","SIM")</f>
        <v>NÃO</v>
      </c>
      <c r="X142" s="2" t="str">
        <f>IF(ISERR(FIND("14",GERAL[[#This Row],[ODS]])),"NÃO","SIM")</f>
        <v>NÃO</v>
      </c>
      <c r="Y142" s="2" t="str">
        <f>IF(ISERR(FIND("15",GERAL[[#This Row],[ODS]])),"NÃO","SIM")</f>
        <v>NÃO</v>
      </c>
      <c r="Z142" s="2" t="str">
        <f>IF(ISERR(FIND("16",GERAL[[#This Row],[ODS]])),"NÃO","SIM")</f>
        <v>NÃO</v>
      </c>
      <c r="AA142" s="2" t="str">
        <f>IF(ISERR(FIND("17",GERAL[[#This Row],[ODS]])),"NÃO","SIM")</f>
        <v>NÃO</v>
      </c>
      <c r="AB142" s="1">
        <v>69.012178619756426</v>
      </c>
      <c r="AC142" s="1">
        <v>63.240938166311302</v>
      </c>
      <c r="AD142" s="1">
        <v>64.060475161987043</v>
      </c>
      <c r="AE142" s="1">
        <v>62.523364485981297</v>
      </c>
      <c r="AF142" s="1">
        <v>61.521050248981439</v>
      </c>
      <c r="AG142" s="1" t="str">
        <f>GERAL[[#This Row],[SIGLA]]&amp;GERAL[[#This Row],[CÓD]]</f>
        <v>CEAS_PA</v>
      </c>
      <c r="AH142" s="1">
        <f ca="1">VLOOKUP(GERAL[[#This Row],[REF_NOTA]],BASE_NOTAS[],7,FALSE)</f>
        <v>51.265074485694029</v>
      </c>
      <c r="AI142" s="31">
        <f ca="1">IF(GERAL[[#This Row],[Nota 2025]]="",0,GERAL[[#This Row],[Nota 2026]]-GERAL[[#This Row],[Nota 2025]])</f>
        <v>-10.25597576328741</v>
      </c>
    </row>
    <row r="143" spans="1:35" ht="17" x14ac:dyDescent="0.35">
      <c r="A143" s="2" t="s">
        <v>162</v>
      </c>
      <c r="B143" s="2" t="s">
        <v>189</v>
      </c>
      <c r="C143" s="2" t="s">
        <v>208</v>
      </c>
      <c r="D143" s="15" t="s">
        <v>9</v>
      </c>
      <c r="E143" s="2" t="s">
        <v>87</v>
      </c>
      <c r="F143" s="2" t="str">
        <f>VLOOKUP(GERAL[[#This Row],[CÓD]],SEALL,6,FALSE)</f>
        <v>E</v>
      </c>
      <c r="G143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4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4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43" s="2" t="str">
        <f>VLOOKUP(GERAL[[#This Row],[CÓD]],SEALL,4,FALSE)</f>
        <v>06</v>
      </c>
      <c r="K143" s="2" t="str">
        <f>IF(ISERR(FIND("01",GERAL[[#This Row],[ODS]])),"NÃO","SIM")</f>
        <v>NÃO</v>
      </c>
      <c r="L143" s="2" t="str">
        <f>IF(ISERR(FIND("02",GERAL[[#This Row],[ODS]])),"NÃO","SIM")</f>
        <v>NÃO</v>
      </c>
      <c r="M143" s="2" t="str">
        <f>IF(ISERR(FIND("03",GERAL[[#This Row],[ODS]])),"NÃO","SIM")</f>
        <v>NÃO</v>
      </c>
      <c r="N143" s="2" t="str">
        <f>IF(ISERR(FIND("04",GERAL[[#This Row],[ODS]])),"NÃO","SIM")</f>
        <v>NÃO</v>
      </c>
      <c r="O143" s="2" t="str">
        <f>IF(ISERR(FIND("05",GERAL[[#This Row],[ODS]])),"NÃO","SIM")</f>
        <v>NÃO</v>
      </c>
      <c r="P143" s="2" t="str">
        <f>IF(ISERR(FIND("06",GERAL[[#This Row],[ODS]])),"NÃO","SIM")</f>
        <v>SIM</v>
      </c>
      <c r="Q143" s="2" t="str">
        <f>IF(ISERR(FIND("07",GERAL[[#This Row],[ODS]])),"NÃO","SIM")</f>
        <v>NÃO</v>
      </c>
      <c r="R143" s="2" t="str">
        <f>IF(ISERR(FIND("08",GERAL[[#This Row],[ODS]])),"NÃO","SIM")</f>
        <v>NÃO</v>
      </c>
      <c r="S143" s="2" t="str">
        <f>IF(ISERR(FIND("09",GERAL[[#This Row],[ODS]])),"NÃO","SIM")</f>
        <v>NÃO</v>
      </c>
      <c r="T143" s="2" t="str">
        <f>IF(ISERR(FIND("10",GERAL[[#This Row],[ODS]])),"NÃO","SIM")</f>
        <v>NÃO</v>
      </c>
      <c r="U143" s="2" t="str">
        <f>IF(ISERR(FIND("11",GERAL[[#This Row],[ODS]])),"NÃO","SIM")</f>
        <v>NÃO</v>
      </c>
      <c r="V143" s="2" t="str">
        <f>IF(ISERR(FIND("12",GERAL[[#This Row],[ODS]])),"NÃO","SIM")</f>
        <v>NÃO</v>
      </c>
      <c r="W143" s="2" t="str">
        <f>IF(ISERR(FIND("13",GERAL[[#This Row],[ODS]])),"NÃO","SIM")</f>
        <v>NÃO</v>
      </c>
      <c r="X143" s="2" t="str">
        <f>IF(ISERR(FIND("14",GERAL[[#This Row],[ODS]])),"NÃO","SIM")</f>
        <v>NÃO</v>
      </c>
      <c r="Y143" s="2" t="str">
        <f>IF(ISERR(FIND("15",GERAL[[#This Row],[ODS]])),"NÃO","SIM")</f>
        <v>NÃO</v>
      </c>
      <c r="Z143" s="2" t="str">
        <f>IF(ISERR(FIND("16",GERAL[[#This Row],[ODS]])),"NÃO","SIM")</f>
        <v>NÃO</v>
      </c>
      <c r="AA143" s="2" t="str">
        <f>IF(ISERR(FIND("17",GERAL[[#This Row],[ODS]])),"NÃO","SIM")</f>
        <v>NÃO</v>
      </c>
      <c r="AB143" s="1">
        <v>93.527289129454218</v>
      </c>
      <c r="AC143" s="1">
        <v>85.69296375266525</v>
      </c>
      <c r="AD143" s="1">
        <v>85.896328293736502</v>
      </c>
      <c r="AE143" s="1">
        <v>87.219626168224295</v>
      </c>
      <c r="AF143" s="1">
        <v>86.917157084653695</v>
      </c>
      <c r="AG143" s="1" t="str">
        <f>GERAL[[#This Row],[SIGLA]]&amp;GERAL[[#This Row],[CÓD]]</f>
        <v>DFAS_PA</v>
      </c>
      <c r="AH143" s="1">
        <f ca="1">VLOOKUP(GERAL[[#This Row],[REF_NOTA]],BASE_NOTAS[],7,FALSE)</f>
        <v>83.589501064081347</v>
      </c>
      <c r="AI143" s="31">
        <f ca="1">IF(GERAL[[#This Row],[Nota 2025]]="",0,GERAL[[#This Row],[Nota 2026]]-GERAL[[#This Row],[Nota 2025]])</f>
        <v>-3.3276560205723484</v>
      </c>
    </row>
    <row r="144" spans="1:35" ht="17" x14ac:dyDescent="0.35">
      <c r="A144" s="2" t="s">
        <v>163</v>
      </c>
      <c r="B144" s="2" t="s">
        <v>183</v>
      </c>
      <c r="C144" s="2" t="s">
        <v>208</v>
      </c>
      <c r="D144" s="15" t="s">
        <v>9</v>
      </c>
      <c r="E144" s="2" t="s">
        <v>87</v>
      </c>
      <c r="F144" s="2" t="str">
        <f>VLOOKUP(GERAL[[#This Row],[CÓD]],SEALL,6,FALSE)</f>
        <v>E</v>
      </c>
      <c r="G144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4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4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44" s="2" t="str">
        <f>VLOOKUP(GERAL[[#This Row],[CÓD]],SEALL,4,FALSE)</f>
        <v>06</v>
      </c>
      <c r="K144" s="2" t="str">
        <f>IF(ISERR(FIND("01",GERAL[[#This Row],[ODS]])),"NÃO","SIM")</f>
        <v>NÃO</v>
      </c>
      <c r="L144" s="2" t="str">
        <f>IF(ISERR(FIND("02",GERAL[[#This Row],[ODS]])),"NÃO","SIM")</f>
        <v>NÃO</v>
      </c>
      <c r="M144" s="2" t="str">
        <f>IF(ISERR(FIND("03",GERAL[[#This Row],[ODS]])),"NÃO","SIM")</f>
        <v>NÃO</v>
      </c>
      <c r="N144" s="2" t="str">
        <f>IF(ISERR(FIND("04",GERAL[[#This Row],[ODS]])),"NÃO","SIM")</f>
        <v>NÃO</v>
      </c>
      <c r="O144" s="2" t="str">
        <f>IF(ISERR(FIND("05",GERAL[[#This Row],[ODS]])),"NÃO","SIM")</f>
        <v>NÃO</v>
      </c>
      <c r="P144" s="2" t="str">
        <f>IF(ISERR(FIND("06",GERAL[[#This Row],[ODS]])),"NÃO","SIM")</f>
        <v>SIM</v>
      </c>
      <c r="Q144" s="2" t="str">
        <f>IF(ISERR(FIND("07",GERAL[[#This Row],[ODS]])),"NÃO","SIM")</f>
        <v>NÃO</v>
      </c>
      <c r="R144" s="2" t="str">
        <f>IF(ISERR(FIND("08",GERAL[[#This Row],[ODS]])),"NÃO","SIM")</f>
        <v>NÃO</v>
      </c>
      <c r="S144" s="2" t="str">
        <f>IF(ISERR(FIND("09",GERAL[[#This Row],[ODS]])),"NÃO","SIM")</f>
        <v>NÃO</v>
      </c>
      <c r="T144" s="2" t="str">
        <f>IF(ISERR(FIND("10",GERAL[[#This Row],[ODS]])),"NÃO","SIM")</f>
        <v>NÃO</v>
      </c>
      <c r="U144" s="2" t="str">
        <f>IF(ISERR(FIND("11",GERAL[[#This Row],[ODS]])),"NÃO","SIM")</f>
        <v>NÃO</v>
      </c>
      <c r="V144" s="2" t="str">
        <f>IF(ISERR(FIND("12",GERAL[[#This Row],[ODS]])),"NÃO","SIM")</f>
        <v>NÃO</v>
      </c>
      <c r="W144" s="2" t="str">
        <f>IF(ISERR(FIND("13",GERAL[[#This Row],[ODS]])),"NÃO","SIM")</f>
        <v>NÃO</v>
      </c>
      <c r="X144" s="2" t="str">
        <f>IF(ISERR(FIND("14",GERAL[[#This Row],[ODS]])),"NÃO","SIM")</f>
        <v>NÃO</v>
      </c>
      <c r="Y144" s="2" t="str">
        <f>IF(ISERR(FIND("15",GERAL[[#This Row],[ODS]])),"NÃO","SIM")</f>
        <v>NÃO</v>
      </c>
      <c r="Z144" s="2" t="str">
        <f>IF(ISERR(FIND("16",GERAL[[#This Row],[ODS]])),"NÃO","SIM")</f>
        <v>NÃO</v>
      </c>
      <c r="AA144" s="2" t="str">
        <f>IF(ISERR(FIND("17",GERAL[[#This Row],[ODS]])),"NÃO","SIM")</f>
        <v>NÃO</v>
      </c>
      <c r="AB144" s="1">
        <v>81.912494361750106</v>
      </c>
      <c r="AC144" s="1">
        <v>77.07889125799575</v>
      </c>
      <c r="AD144" s="1">
        <v>77.753779697624182</v>
      </c>
      <c r="AE144" s="1">
        <v>78.434579439252332</v>
      </c>
      <c r="AF144" s="1">
        <v>70.529651425984611</v>
      </c>
      <c r="AG144" s="1" t="str">
        <f>GERAL[[#This Row],[SIGLA]]&amp;GERAL[[#This Row],[CÓD]]</f>
        <v>ESAS_PA</v>
      </c>
      <c r="AH144" s="1">
        <f ca="1">VLOOKUP(GERAL[[#This Row],[REF_NOTA]],BASE_NOTAS[],7,FALSE)</f>
        <v>62.09505793331757</v>
      </c>
      <c r="AI144" s="31">
        <f ca="1">IF(GERAL[[#This Row],[Nota 2025]]="",0,GERAL[[#This Row],[Nota 2026]]-GERAL[[#This Row],[Nota 2025]])</f>
        <v>-8.4345934926670409</v>
      </c>
    </row>
    <row r="145" spans="1:35" ht="17" x14ac:dyDescent="0.35">
      <c r="A145" s="2" t="s">
        <v>164</v>
      </c>
      <c r="B145" s="2" t="s">
        <v>190</v>
      </c>
      <c r="C145" s="2" t="s">
        <v>208</v>
      </c>
      <c r="D145" s="15" t="s">
        <v>9</v>
      </c>
      <c r="E145" s="2" t="s">
        <v>87</v>
      </c>
      <c r="F145" s="2" t="str">
        <f>VLOOKUP(GERAL[[#This Row],[CÓD]],SEALL,6,FALSE)</f>
        <v>E</v>
      </c>
      <c r="G145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4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4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45" s="2" t="str">
        <f>VLOOKUP(GERAL[[#This Row],[CÓD]],SEALL,4,FALSE)</f>
        <v>06</v>
      </c>
      <c r="K145" s="2" t="str">
        <f>IF(ISERR(FIND("01",GERAL[[#This Row],[ODS]])),"NÃO","SIM")</f>
        <v>NÃO</v>
      </c>
      <c r="L145" s="2" t="str">
        <f>IF(ISERR(FIND("02",GERAL[[#This Row],[ODS]])),"NÃO","SIM")</f>
        <v>NÃO</v>
      </c>
      <c r="M145" s="2" t="str">
        <f>IF(ISERR(FIND("03",GERAL[[#This Row],[ODS]])),"NÃO","SIM")</f>
        <v>NÃO</v>
      </c>
      <c r="N145" s="2" t="str">
        <f>IF(ISERR(FIND("04",GERAL[[#This Row],[ODS]])),"NÃO","SIM")</f>
        <v>NÃO</v>
      </c>
      <c r="O145" s="2" t="str">
        <f>IF(ISERR(FIND("05",GERAL[[#This Row],[ODS]])),"NÃO","SIM")</f>
        <v>NÃO</v>
      </c>
      <c r="P145" s="2" t="str">
        <f>IF(ISERR(FIND("06",GERAL[[#This Row],[ODS]])),"NÃO","SIM")</f>
        <v>SIM</v>
      </c>
      <c r="Q145" s="2" t="str">
        <f>IF(ISERR(FIND("07",GERAL[[#This Row],[ODS]])),"NÃO","SIM")</f>
        <v>NÃO</v>
      </c>
      <c r="R145" s="2" t="str">
        <f>IF(ISERR(FIND("08",GERAL[[#This Row],[ODS]])),"NÃO","SIM")</f>
        <v>NÃO</v>
      </c>
      <c r="S145" s="2" t="str">
        <f>IF(ISERR(FIND("09",GERAL[[#This Row],[ODS]])),"NÃO","SIM")</f>
        <v>NÃO</v>
      </c>
      <c r="T145" s="2" t="str">
        <f>IF(ISERR(FIND("10",GERAL[[#This Row],[ODS]])),"NÃO","SIM")</f>
        <v>NÃO</v>
      </c>
      <c r="U145" s="2" t="str">
        <f>IF(ISERR(FIND("11",GERAL[[#This Row],[ODS]])),"NÃO","SIM")</f>
        <v>NÃO</v>
      </c>
      <c r="V145" s="2" t="str">
        <f>IF(ISERR(FIND("12",GERAL[[#This Row],[ODS]])),"NÃO","SIM")</f>
        <v>NÃO</v>
      </c>
      <c r="W145" s="2" t="str">
        <f>IF(ISERR(FIND("13",GERAL[[#This Row],[ODS]])),"NÃO","SIM")</f>
        <v>NÃO</v>
      </c>
      <c r="X145" s="2" t="str">
        <f>IF(ISERR(FIND("14",GERAL[[#This Row],[ODS]])),"NÃO","SIM")</f>
        <v>NÃO</v>
      </c>
      <c r="Y145" s="2" t="str">
        <f>IF(ISERR(FIND("15",GERAL[[#This Row],[ODS]])),"NÃO","SIM")</f>
        <v>NÃO</v>
      </c>
      <c r="Z145" s="2" t="str">
        <f>IF(ISERR(FIND("16",GERAL[[#This Row],[ODS]])),"NÃO","SIM")</f>
        <v>NÃO</v>
      </c>
      <c r="AA145" s="2" t="str">
        <f>IF(ISERR(FIND("17",GERAL[[#This Row],[ODS]])),"NÃO","SIM")</f>
        <v>NÃO</v>
      </c>
      <c r="AB145" s="1">
        <v>100</v>
      </c>
      <c r="AC145" s="1">
        <v>100</v>
      </c>
      <c r="AD145" s="1">
        <v>100</v>
      </c>
      <c r="AE145" s="1">
        <v>100</v>
      </c>
      <c r="AF145" s="1">
        <v>100</v>
      </c>
      <c r="AG145" s="1" t="str">
        <f>GERAL[[#This Row],[SIGLA]]&amp;GERAL[[#This Row],[CÓD]]</f>
        <v>GOAS_PA</v>
      </c>
      <c r="AH145" s="1">
        <f ca="1">VLOOKUP(GERAL[[#This Row],[REF_NOTA]],BASE_NOTAS[],7,FALSE)</f>
        <v>94.041144478600145</v>
      </c>
      <c r="AI145" s="31">
        <f ca="1">IF(GERAL[[#This Row],[Nota 2025]]="",0,GERAL[[#This Row],[Nota 2026]]-GERAL[[#This Row],[Nota 2025]])</f>
        <v>-5.9588555213998546</v>
      </c>
    </row>
    <row r="146" spans="1:35" ht="17" x14ac:dyDescent="0.35">
      <c r="A146" s="2" t="s">
        <v>165</v>
      </c>
      <c r="B146" s="2" t="s">
        <v>191</v>
      </c>
      <c r="C146" s="2" t="s">
        <v>208</v>
      </c>
      <c r="D146" s="15" t="s">
        <v>9</v>
      </c>
      <c r="E146" s="2" t="s">
        <v>87</v>
      </c>
      <c r="F146" s="2" t="str">
        <f>VLOOKUP(GERAL[[#This Row],[CÓD]],SEALL,6,FALSE)</f>
        <v>E</v>
      </c>
      <c r="G146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4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4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46" s="2" t="str">
        <f>VLOOKUP(GERAL[[#This Row],[CÓD]],SEALL,4,FALSE)</f>
        <v>06</v>
      </c>
      <c r="K146" s="2" t="str">
        <f>IF(ISERR(FIND("01",GERAL[[#This Row],[ODS]])),"NÃO","SIM")</f>
        <v>NÃO</v>
      </c>
      <c r="L146" s="2" t="str">
        <f>IF(ISERR(FIND("02",GERAL[[#This Row],[ODS]])),"NÃO","SIM")</f>
        <v>NÃO</v>
      </c>
      <c r="M146" s="2" t="str">
        <f>IF(ISERR(FIND("03",GERAL[[#This Row],[ODS]])),"NÃO","SIM")</f>
        <v>NÃO</v>
      </c>
      <c r="N146" s="2" t="str">
        <f>IF(ISERR(FIND("04",GERAL[[#This Row],[ODS]])),"NÃO","SIM")</f>
        <v>NÃO</v>
      </c>
      <c r="O146" s="2" t="str">
        <f>IF(ISERR(FIND("05",GERAL[[#This Row],[ODS]])),"NÃO","SIM")</f>
        <v>NÃO</v>
      </c>
      <c r="P146" s="2" t="str">
        <f>IF(ISERR(FIND("06",GERAL[[#This Row],[ODS]])),"NÃO","SIM")</f>
        <v>SIM</v>
      </c>
      <c r="Q146" s="2" t="str">
        <f>IF(ISERR(FIND("07",GERAL[[#This Row],[ODS]])),"NÃO","SIM")</f>
        <v>NÃO</v>
      </c>
      <c r="R146" s="2" t="str">
        <f>IF(ISERR(FIND("08",GERAL[[#This Row],[ODS]])),"NÃO","SIM")</f>
        <v>NÃO</v>
      </c>
      <c r="S146" s="2" t="str">
        <f>IF(ISERR(FIND("09",GERAL[[#This Row],[ODS]])),"NÃO","SIM")</f>
        <v>NÃO</v>
      </c>
      <c r="T146" s="2" t="str">
        <f>IF(ISERR(FIND("10",GERAL[[#This Row],[ODS]])),"NÃO","SIM")</f>
        <v>NÃO</v>
      </c>
      <c r="U146" s="2" t="str">
        <f>IF(ISERR(FIND("11",GERAL[[#This Row],[ODS]])),"NÃO","SIM")</f>
        <v>NÃO</v>
      </c>
      <c r="V146" s="2" t="str">
        <f>IF(ISERR(FIND("12",GERAL[[#This Row],[ODS]])),"NÃO","SIM")</f>
        <v>NÃO</v>
      </c>
      <c r="W146" s="2" t="str">
        <f>IF(ISERR(FIND("13",GERAL[[#This Row],[ODS]])),"NÃO","SIM")</f>
        <v>NÃO</v>
      </c>
      <c r="X146" s="2" t="str">
        <f>IF(ISERR(FIND("14",GERAL[[#This Row],[ODS]])),"NÃO","SIM")</f>
        <v>NÃO</v>
      </c>
      <c r="Y146" s="2" t="str">
        <f>IF(ISERR(FIND("15",GERAL[[#This Row],[ODS]])),"NÃO","SIM")</f>
        <v>NÃO</v>
      </c>
      <c r="Z146" s="2" t="str">
        <f>IF(ISERR(FIND("16",GERAL[[#This Row],[ODS]])),"NÃO","SIM")</f>
        <v>NÃO</v>
      </c>
      <c r="AA146" s="2" t="str">
        <f>IF(ISERR(FIND("17",GERAL[[#This Row],[ODS]])),"NÃO","SIM")</f>
        <v>NÃO</v>
      </c>
      <c r="AB146" s="1">
        <v>31.799729364005401</v>
      </c>
      <c r="AC146" s="1">
        <v>32.985074626865668</v>
      </c>
      <c r="AD146" s="1">
        <v>33.822894168466533</v>
      </c>
      <c r="AE146" s="1">
        <v>33.060747663551396</v>
      </c>
      <c r="AF146" s="1">
        <v>31.484834766862818</v>
      </c>
      <c r="AG146" s="1" t="str">
        <f>GERAL[[#This Row],[SIGLA]]&amp;GERAL[[#This Row],[CÓD]]</f>
        <v>MAAS_PA</v>
      </c>
      <c r="AH146" s="1">
        <f ca="1">VLOOKUP(GERAL[[#This Row],[REF_NOTA]],BASE_NOTAS[],7,FALSE)</f>
        <v>24.166469614566097</v>
      </c>
      <c r="AI146" s="31">
        <f ca="1">IF(GERAL[[#This Row],[Nota 2025]]="",0,GERAL[[#This Row],[Nota 2026]]-GERAL[[#This Row],[Nota 2025]])</f>
        <v>-7.318365152296721</v>
      </c>
    </row>
    <row r="147" spans="1:35" ht="17" x14ac:dyDescent="0.35">
      <c r="A147" s="2" t="s">
        <v>168</v>
      </c>
      <c r="B147" s="2" t="s">
        <v>195</v>
      </c>
      <c r="C147" s="2" t="s">
        <v>208</v>
      </c>
      <c r="D147" s="15" t="s">
        <v>9</v>
      </c>
      <c r="E147" s="2" t="s">
        <v>87</v>
      </c>
      <c r="F147" s="2" t="str">
        <f>VLOOKUP(GERAL[[#This Row],[CÓD]],SEALL,6,FALSE)</f>
        <v>E</v>
      </c>
      <c r="G147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4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4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47" s="2" t="str">
        <f>VLOOKUP(GERAL[[#This Row],[CÓD]],SEALL,4,FALSE)</f>
        <v>06</v>
      </c>
      <c r="K147" s="2" t="str">
        <f>IF(ISERR(FIND("01",GERAL[[#This Row],[ODS]])),"NÃO","SIM")</f>
        <v>NÃO</v>
      </c>
      <c r="L147" s="2" t="str">
        <f>IF(ISERR(FIND("02",GERAL[[#This Row],[ODS]])),"NÃO","SIM")</f>
        <v>NÃO</v>
      </c>
      <c r="M147" s="2" t="str">
        <f>IF(ISERR(FIND("03",GERAL[[#This Row],[ODS]])),"NÃO","SIM")</f>
        <v>NÃO</v>
      </c>
      <c r="N147" s="2" t="str">
        <f>IF(ISERR(FIND("04",GERAL[[#This Row],[ODS]])),"NÃO","SIM")</f>
        <v>NÃO</v>
      </c>
      <c r="O147" s="2" t="str">
        <f>IF(ISERR(FIND("05",GERAL[[#This Row],[ODS]])),"NÃO","SIM")</f>
        <v>NÃO</v>
      </c>
      <c r="P147" s="2" t="str">
        <f>IF(ISERR(FIND("06",GERAL[[#This Row],[ODS]])),"NÃO","SIM")</f>
        <v>SIM</v>
      </c>
      <c r="Q147" s="2" t="str">
        <f>IF(ISERR(FIND("07",GERAL[[#This Row],[ODS]])),"NÃO","SIM")</f>
        <v>NÃO</v>
      </c>
      <c r="R147" s="2" t="str">
        <f>IF(ISERR(FIND("08",GERAL[[#This Row],[ODS]])),"NÃO","SIM")</f>
        <v>NÃO</v>
      </c>
      <c r="S147" s="2" t="str">
        <f>IF(ISERR(FIND("09",GERAL[[#This Row],[ODS]])),"NÃO","SIM")</f>
        <v>NÃO</v>
      </c>
      <c r="T147" s="2" t="str">
        <f>IF(ISERR(FIND("10",GERAL[[#This Row],[ODS]])),"NÃO","SIM")</f>
        <v>NÃO</v>
      </c>
      <c r="U147" s="2" t="str">
        <f>IF(ISERR(FIND("11",GERAL[[#This Row],[ODS]])),"NÃO","SIM")</f>
        <v>NÃO</v>
      </c>
      <c r="V147" s="2" t="str">
        <f>IF(ISERR(FIND("12",GERAL[[#This Row],[ODS]])),"NÃO","SIM")</f>
        <v>NÃO</v>
      </c>
      <c r="W147" s="2" t="str">
        <f>IF(ISERR(FIND("13",GERAL[[#This Row],[ODS]])),"NÃO","SIM")</f>
        <v>NÃO</v>
      </c>
      <c r="X147" s="2" t="str">
        <f>IF(ISERR(FIND("14",GERAL[[#This Row],[ODS]])),"NÃO","SIM")</f>
        <v>NÃO</v>
      </c>
      <c r="Y147" s="2" t="str">
        <f>IF(ISERR(FIND("15",GERAL[[#This Row],[ODS]])),"NÃO","SIM")</f>
        <v>NÃO</v>
      </c>
      <c r="Z147" s="2" t="str">
        <f>IF(ISERR(FIND("16",GERAL[[#This Row],[ODS]])),"NÃO","SIM")</f>
        <v>NÃO</v>
      </c>
      <c r="AA147" s="2" t="str">
        <f>IF(ISERR(FIND("17",GERAL[[#This Row],[ODS]])),"NÃO","SIM")</f>
        <v>NÃO</v>
      </c>
      <c r="AB147" s="1">
        <v>65.651781686964355</v>
      </c>
      <c r="AC147" s="1">
        <v>66.80170575692965</v>
      </c>
      <c r="AD147" s="1">
        <v>57.019438444924411</v>
      </c>
      <c r="AE147" s="1">
        <v>60.233644859813083</v>
      </c>
      <c r="AF147" s="1">
        <v>58.103214124038033</v>
      </c>
      <c r="AG147" s="1" t="str">
        <f>GERAL[[#This Row],[SIGLA]]&amp;GERAL[[#This Row],[CÓD]]</f>
        <v>MTAS_PA</v>
      </c>
      <c r="AH147" s="1">
        <f ca="1">VLOOKUP(GERAL[[#This Row],[REF_NOTA]],BASE_NOTAS[],7,FALSE)</f>
        <v>61.220146606762839</v>
      </c>
      <c r="AI147" s="31">
        <f ca="1">IF(GERAL[[#This Row],[Nota 2025]]="",0,GERAL[[#This Row],[Nota 2026]]-GERAL[[#This Row],[Nota 2025]])</f>
        <v>3.1169324827248062</v>
      </c>
    </row>
    <row r="148" spans="1:35" ht="17" x14ac:dyDescent="0.35">
      <c r="A148" s="2" t="s">
        <v>167</v>
      </c>
      <c r="B148" s="2" t="s">
        <v>193</v>
      </c>
      <c r="C148" s="2" t="s">
        <v>208</v>
      </c>
      <c r="D148" s="15" t="s">
        <v>9</v>
      </c>
      <c r="E148" s="2" t="s">
        <v>87</v>
      </c>
      <c r="F148" s="2" t="str">
        <f>VLOOKUP(GERAL[[#This Row],[CÓD]],SEALL,6,FALSE)</f>
        <v>E</v>
      </c>
      <c r="G148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4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4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48" s="2" t="str">
        <f>VLOOKUP(GERAL[[#This Row],[CÓD]],SEALL,4,FALSE)</f>
        <v>06</v>
      </c>
      <c r="K148" s="2" t="str">
        <f>IF(ISERR(FIND("01",GERAL[[#This Row],[ODS]])),"NÃO","SIM")</f>
        <v>NÃO</v>
      </c>
      <c r="L148" s="2" t="str">
        <f>IF(ISERR(FIND("02",GERAL[[#This Row],[ODS]])),"NÃO","SIM")</f>
        <v>NÃO</v>
      </c>
      <c r="M148" s="2" t="str">
        <f>IF(ISERR(FIND("03",GERAL[[#This Row],[ODS]])),"NÃO","SIM")</f>
        <v>NÃO</v>
      </c>
      <c r="N148" s="2" t="str">
        <f>IF(ISERR(FIND("04",GERAL[[#This Row],[ODS]])),"NÃO","SIM")</f>
        <v>NÃO</v>
      </c>
      <c r="O148" s="2" t="str">
        <f>IF(ISERR(FIND("05",GERAL[[#This Row],[ODS]])),"NÃO","SIM")</f>
        <v>NÃO</v>
      </c>
      <c r="P148" s="2" t="str">
        <f>IF(ISERR(FIND("06",GERAL[[#This Row],[ODS]])),"NÃO","SIM")</f>
        <v>SIM</v>
      </c>
      <c r="Q148" s="2" t="str">
        <f>IF(ISERR(FIND("07",GERAL[[#This Row],[ODS]])),"NÃO","SIM")</f>
        <v>NÃO</v>
      </c>
      <c r="R148" s="2" t="str">
        <f>IF(ISERR(FIND("08",GERAL[[#This Row],[ODS]])),"NÃO","SIM")</f>
        <v>NÃO</v>
      </c>
      <c r="S148" s="2" t="str">
        <f>IF(ISERR(FIND("09",GERAL[[#This Row],[ODS]])),"NÃO","SIM")</f>
        <v>NÃO</v>
      </c>
      <c r="T148" s="2" t="str">
        <f>IF(ISERR(FIND("10",GERAL[[#This Row],[ODS]])),"NÃO","SIM")</f>
        <v>NÃO</v>
      </c>
      <c r="U148" s="2" t="str">
        <f>IF(ISERR(FIND("11",GERAL[[#This Row],[ODS]])),"NÃO","SIM")</f>
        <v>NÃO</v>
      </c>
      <c r="V148" s="2" t="str">
        <f>IF(ISERR(FIND("12",GERAL[[#This Row],[ODS]])),"NÃO","SIM")</f>
        <v>NÃO</v>
      </c>
      <c r="W148" s="2" t="str">
        <f>IF(ISERR(FIND("13",GERAL[[#This Row],[ODS]])),"NÃO","SIM")</f>
        <v>NÃO</v>
      </c>
      <c r="X148" s="2" t="str">
        <f>IF(ISERR(FIND("14",GERAL[[#This Row],[ODS]])),"NÃO","SIM")</f>
        <v>NÃO</v>
      </c>
      <c r="Y148" s="2" t="str">
        <f>IF(ISERR(FIND("15",GERAL[[#This Row],[ODS]])),"NÃO","SIM")</f>
        <v>NÃO</v>
      </c>
      <c r="Z148" s="2" t="str">
        <f>IF(ISERR(FIND("16",GERAL[[#This Row],[ODS]])),"NÃO","SIM")</f>
        <v>NÃO</v>
      </c>
      <c r="AA148" s="2" t="str">
        <f>IF(ISERR(FIND("17",GERAL[[#This Row],[ODS]])),"NÃO","SIM")</f>
        <v>NÃO</v>
      </c>
      <c r="AB148" s="1">
        <v>91.565178168696434</v>
      </c>
      <c r="AC148" s="1">
        <v>87.398720682302766</v>
      </c>
      <c r="AD148" s="1">
        <v>89.503239740820732</v>
      </c>
      <c r="AE148" s="1">
        <v>88.621495327102807</v>
      </c>
      <c r="AF148" s="1">
        <v>70.801267541874154</v>
      </c>
      <c r="AG148" s="1" t="str">
        <f>GERAL[[#This Row],[SIGLA]]&amp;GERAL[[#This Row],[CÓD]]</f>
        <v>MSAS_PA</v>
      </c>
      <c r="AH148" s="1">
        <f ca="1">VLOOKUP(GERAL[[#This Row],[REF_NOTA]],BASE_NOTAS[],7,FALSE)</f>
        <v>85.835895010640812</v>
      </c>
      <c r="AI148" s="31">
        <f ca="1">IF(GERAL[[#This Row],[Nota 2025]]="",0,GERAL[[#This Row],[Nota 2026]]-GERAL[[#This Row],[Nota 2025]])</f>
        <v>15.034627468766658</v>
      </c>
    </row>
    <row r="149" spans="1:35" ht="17" x14ac:dyDescent="0.35">
      <c r="A149" s="2" t="s">
        <v>166</v>
      </c>
      <c r="B149" s="2" t="s">
        <v>192</v>
      </c>
      <c r="C149" s="2" t="s">
        <v>208</v>
      </c>
      <c r="D149" s="15" t="s">
        <v>9</v>
      </c>
      <c r="E149" s="2" t="s">
        <v>87</v>
      </c>
      <c r="F149" s="2" t="str">
        <f>VLOOKUP(GERAL[[#This Row],[CÓD]],SEALL,6,FALSE)</f>
        <v>E</v>
      </c>
      <c r="G149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4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4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49" s="2" t="str">
        <f>VLOOKUP(GERAL[[#This Row],[CÓD]],SEALL,4,FALSE)</f>
        <v>06</v>
      </c>
      <c r="K149" s="2" t="str">
        <f>IF(ISERR(FIND("01",GERAL[[#This Row],[ODS]])),"NÃO","SIM")</f>
        <v>NÃO</v>
      </c>
      <c r="L149" s="2" t="str">
        <f>IF(ISERR(FIND("02",GERAL[[#This Row],[ODS]])),"NÃO","SIM")</f>
        <v>NÃO</v>
      </c>
      <c r="M149" s="2" t="str">
        <f>IF(ISERR(FIND("03",GERAL[[#This Row],[ODS]])),"NÃO","SIM")</f>
        <v>NÃO</v>
      </c>
      <c r="N149" s="2" t="str">
        <f>IF(ISERR(FIND("04",GERAL[[#This Row],[ODS]])),"NÃO","SIM")</f>
        <v>NÃO</v>
      </c>
      <c r="O149" s="2" t="str">
        <f>IF(ISERR(FIND("05",GERAL[[#This Row],[ODS]])),"NÃO","SIM")</f>
        <v>NÃO</v>
      </c>
      <c r="P149" s="2" t="str">
        <f>IF(ISERR(FIND("06",GERAL[[#This Row],[ODS]])),"NÃO","SIM")</f>
        <v>SIM</v>
      </c>
      <c r="Q149" s="2" t="str">
        <f>IF(ISERR(FIND("07",GERAL[[#This Row],[ODS]])),"NÃO","SIM")</f>
        <v>NÃO</v>
      </c>
      <c r="R149" s="2" t="str">
        <f>IF(ISERR(FIND("08",GERAL[[#This Row],[ODS]])),"NÃO","SIM")</f>
        <v>NÃO</v>
      </c>
      <c r="S149" s="2" t="str">
        <f>IF(ISERR(FIND("09",GERAL[[#This Row],[ODS]])),"NÃO","SIM")</f>
        <v>NÃO</v>
      </c>
      <c r="T149" s="2" t="str">
        <f>IF(ISERR(FIND("10",GERAL[[#This Row],[ODS]])),"NÃO","SIM")</f>
        <v>NÃO</v>
      </c>
      <c r="U149" s="2" t="str">
        <f>IF(ISERR(FIND("11",GERAL[[#This Row],[ODS]])),"NÃO","SIM")</f>
        <v>NÃO</v>
      </c>
      <c r="V149" s="2" t="str">
        <f>IF(ISERR(FIND("12",GERAL[[#This Row],[ODS]])),"NÃO","SIM")</f>
        <v>NÃO</v>
      </c>
      <c r="W149" s="2" t="str">
        <f>IF(ISERR(FIND("13",GERAL[[#This Row],[ODS]])),"NÃO","SIM")</f>
        <v>NÃO</v>
      </c>
      <c r="X149" s="2" t="str">
        <f>IF(ISERR(FIND("14",GERAL[[#This Row],[ODS]])),"NÃO","SIM")</f>
        <v>NÃO</v>
      </c>
      <c r="Y149" s="2" t="str">
        <f>IF(ISERR(FIND("15",GERAL[[#This Row],[ODS]])),"NÃO","SIM")</f>
        <v>NÃO</v>
      </c>
      <c r="Z149" s="2" t="str">
        <f>IF(ISERR(FIND("16",GERAL[[#This Row],[ODS]])),"NÃO","SIM")</f>
        <v>NÃO</v>
      </c>
      <c r="AA149" s="2" t="str">
        <f>IF(ISERR(FIND("17",GERAL[[#This Row],[ODS]])),"NÃO","SIM")</f>
        <v>NÃO</v>
      </c>
      <c r="AB149" s="1">
        <v>83.243121335137573</v>
      </c>
      <c r="AC149" s="1">
        <v>78.976545842217476</v>
      </c>
      <c r="AD149" s="1">
        <v>80.604751619870399</v>
      </c>
      <c r="AE149" s="1">
        <v>80.303738317756995</v>
      </c>
      <c r="AF149" s="1">
        <v>76.143051154368493</v>
      </c>
      <c r="AG149" s="1" t="str">
        <f>GERAL[[#This Row],[SIGLA]]&amp;GERAL[[#This Row],[CÓD]]</f>
        <v>MGAS_PA</v>
      </c>
      <c r="AH149" s="1">
        <f ca="1">VLOOKUP(GERAL[[#This Row],[REF_NOTA]],BASE_NOTAS[],7,FALSE)</f>
        <v>74.745802790257756</v>
      </c>
      <c r="AI149" s="31">
        <f ca="1">IF(GERAL[[#This Row],[Nota 2025]]="",0,GERAL[[#This Row],[Nota 2026]]-GERAL[[#This Row],[Nota 2025]])</f>
        <v>-1.3972483641107374</v>
      </c>
    </row>
    <row r="150" spans="1:35" ht="17" x14ac:dyDescent="0.35">
      <c r="A150" s="2" t="s">
        <v>169</v>
      </c>
      <c r="B150" s="2" t="s">
        <v>196</v>
      </c>
      <c r="C150" s="2" t="s">
        <v>208</v>
      </c>
      <c r="D150" s="15" t="s">
        <v>9</v>
      </c>
      <c r="E150" s="2" t="s">
        <v>87</v>
      </c>
      <c r="F150" s="2" t="str">
        <f>VLOOKUP(GERAL[[#This Row],[CÓD]],SEALL,6,FALSE)</f>
        <v>E</v>
      </c>
      <c r="G150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5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50" s="2" t="str">
        <f>VLOOKUP(GERAL[[#This Row],[CÓD]],SEALL,4,FALSE)</f>
        <v>06</v>
      </c>
      <c r="K150" s="2" t="str">
        <f>IF(ISERR(FIND("01",GERAL[[#This Row],[ODS]])),"NÃO","SIM")</f>
        <v>NÃO</v>
      </c>
      <c r="L150" s="2" t="str">
        <f>IF(ISERR(FIND("02",GERAL[[#This Row],[ODS]])),"NÃO","SIM")</f>
        <v>NÃO</v>
      </c>
      <c r="M150" s="2" t="str">
        <f>IF(ISERR(FIND("03",GERAL[[#This Row],[ODS]])),"NÃO","SIM")</f>
        <v>NÃO</v>
      </c>
      <c r="N150" s="2" t="str">
        <f>IF(ISERR(FIND("04",GERAL[[#This Row],[ODS]])),"NÃO","SIM")</f>
        <v>NÃO</v>
      </c>
      <c r="O150" s="2" t="str">
        <f>IF(ISERR(FIND("05",GERAL[[#This Row],[ODS]])),"NÃO","SIM")</f>
        <v>NÃO</v>
      </c>
      <c r="P150" s="2" t="str">
        <f>IF(ISERR(FIND("06",GERAL[[#This Row],[ODS]])),"NÃO","SIM")</f>
        <v>SIM</v>
      </c>
      <c r="Q150" s="2" t="str">
        <f>IF(ISERR(FIND("07",GERAL[[#This Row],[ODS]])),"NÃO","SIM")</f>
        <v>NÃO</v>
      </c>
      <c r="R150" s="2" t="str">
        <f>IF(ISERR(FIND("08",GERAL[[#This Row],[ODS]])),"NÃO","SIM")</f>
        <v>NÃO</v>
      </c>
      <c r="S150" s="2" t="str">
        <f>IF(ISERR(FIND("09",GERAL[[#This Row],[ODS]])),"NÃO","SIM")</f>
        <v>NÃO</v>
      </c>
      <c r="T150" s="2" t="str">
        <f>IF(ISERR(FIND("10",GERAL[[#This Row],[ODS]])),"NÃO","SIM")</f>
        <v>NÃO</v>
      </c>
      <c r="U150" s="2" t="str">
        <f>IF(ISERR(FIND("11",GERAL[[#This Row],[ODS]])),"NÃO","SIM")</f>
        <v>NÃO</v>
      </c>
      <c r="V150" s="2" t="str">
        <f>IF(ISERR(FIND("12",GERAL[[#This Row],[ODS]])),"NÃO","SIM")</f>
        <v>NÃO</v>
      </c>
      <c r="W150" s="2" t="str">
        <f>IF(ISERR(FIND("13",GERAL[[#This Row],[ODS]])),"NÃO","SIM")</f>
        <v>NÃO</v>
      </c>
      <c r="X150" s="2" t="str">
        <f>IF(ISERR(FIND("14",GERAL[[#This Row],[ODS]])),"NÃO","SIM")</f>
        <v>NÃO</v>
      </c>
      <c r="Y150" s="2" t="str">
        <f>IF(ISERR(FIND("15",GERAL[[#This Row],[ODS]])),"NÃO","SIM")</f>
        <v>NÃO</v>
      </c>
      <c r="Z150" s="2" t="str">
        <f>IF(ISERR(FIND("16",GERAL[[#This Row],[ODS]])),"NÃO","SIM")</f>
        <v>NÃO</v>
      </c>
      <c r="AA150" s="2" t="str">
        <f>IF(ISERR(FIND("17",GERAL[[#This Row],[ODS]])),"NÃO","SIM")</f>
        <v>NÃO</v>
      </c>
      <c r="AB150" s="1">
        <v>74.966170500676583</v>
      </c>
      <c r="AC150" s="1">
        <v>80.298507462686572</v>
      </c>
      <c r="AD150" s="1">
        <v>80.950323974082067</v>
      </c>
      <c r="AE150" s="1">
        <v>85.490654205607484</v>
      </c>
      <c r="AF150" s="1">
        <v>25.23766410140334</v>
      </c>
      <c r="AG150" s="1" t="str">
        <f>GERAL[[#This Row],[SIGLA]]&amp;GERAL[[#This Row],[CÓD]]</f>
        <v>PAAS_PA</v>
      </c>
      <c r="AH150" s="1">
        <f ca="1">VLOOKUP(GERAL[[#This Row],[REF_NOTA]],BASE_NOTAS[],7,FALSE)</f>
        <v>22.629463230078045</v>
      </c>
      <c r="AI150" s="31">
        <f ca="1">IF(GERAL[[#This Row],[Nota 2025]]="",0,GERAL[[#This Row],[Nota 2026]]-GERAL[[#This Row],[Nota 2025]])</f>
        <v>-2.6082008713252947</v>
      </c>
    </row>
    <row r="151" spans="1:35" ht="17" x14ac:dyDescent="0.35">
      <c r="A151" s="2" t="s">
        <v>170</v>
      </c>
      <c r="B151" s="2" t="s">
        <v>197</v>
      </c>
      <c r="C151" s="2" t="s">
        <v>208</v>
      </c>
      <c r="D151" s="15" t="s">
        <v>9</v>
      </c>
      <c r="E151" s="2" t="s">
        <v>87</v>
      </c>
      <c r="F151" s="2" t="str">
        <f>VLOOKUP(GERAL[[#This Row],[CÓD]],SEALL,6,FALSE)</f>
        <v>E</v>
      </c>
      <c r="G151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5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51" s="2" t="str">
        <f>VLOOKUP(GERAL[[#This Row],[CÓD]],SEALL,4,FALSE)</f>
        <v>06</v>
      </c>
      <c r="K151" s="2" t="str">
        <f>IF(ISERR(FIND("01",GERAL[[#This Row],[ODS]])),"NÃO","SIM")</f>
        <v>NÃO</v>
      </c>
      <c r="L151" s="2" t="str">
        <f>IF(ISERR(FIND("02",GERAL[[#This Row],[ODS]])),"NÃO","SIM")</f>
        <v>NÃO</v>
      </c>
      <c r="M151" s="2" t="str">
        <f>IF(ISERR(FIND("03",GERAL[[#This Row],[ODS]])),"NÃO","SIM")</f>
        <v>NÃO</v>
      </c>
      <c r="N151" s="2" t="str">
        <f>IF(ISERR(FIND("04",GERAL[[#This Row],[ODS]])),"NÃO","SIM")</f>
        <v>NÃO</v>
      </c>
      <c r="O151" s="2" t="str">
        <f>IF(ISERR(FIND("05",GERAL[[#This Row],[ODS]])),"NÃO","SIM")</f>
        <v>NÃO</v>
      </c>
      <c r="P151" s="2" t="str">
        <f>IF(ISERR(FIND("06",GERAL[[#This Row],[ODS]])),"NÃO","SIM")</f>
        <v>SIM</v>
      </c>
      <c r="Q151" s="2" t="str">
        <f>IF(ISERR(FIND("07",GERAL[[#This Row],[ODS]])),"NÃO","SIM")</f>
        <v>NÃO</v>
      </c>
      <c r="R151" s="2" t="str">
        <f>IF(ISERR(FIND("08",GERAL[[#This Row],[ODS]])),"NÃO","SIM")</f>
        <v>NÃO</v>
      </c>
      <c r="S151" s="2" t="str">
        <f>IF(ISERR(FIND("09",GERAL[[#This Row],[ODS]])),"NÃO","SIM")</f>
        <v>NÃO</v>
      </c>
      <c r="T151" s="2" t="str">
        <f>IF(ISERR(FIND("10",GERAL[[#This Row],[ODS]])),"NÃO","SIM")</f>
        <v>NÃO</v>
      </c>
      <c r="U151" s="2" t="str">
        <f>IF(ISERR(FIND("11",GERAL[[#This Row],[ODS]])),"NÃO","SIM")</f>
        <v>NÃO</v>
      </c>
      <c r="V151" s="2" t="str">
        <f>IF(ISERR(FIND("12",GERAL[[#This Row],[ODS]])),"NÃO","SIM")</f>
        <v>NÃO</v>
      </c>
      <c r="W151" s="2" t="str">
        <f>IF(ISERR(FIND("13",GERAL[[#This Row],[ODS]])),"NÃO","SIM")</f>
        <v>NÃO</v>
      </c>
      <c r="X151" s="2" t="str">
        <f>IF(ISERR(FIND("14",GERAL[[#This Row],[ODS]])),"NÃO","SIM")</f>
        <v>NÃO</v>
      </c>
      <c r="Y151" s="2" t="str">
        <f>IF(ISERR(FIND("15",GERAL[[#This Row],[ODS]])),"NÃO","SIM")</f>
        <v>NÃO</v>
      </c>
      <c r="Z151" s="2" t="str">
        <f>IF(ISERR(FIND("16",GERAL[[#This Row],[ODS]])),"NÃO","SIM")</f>
        <v>NÃO</v>
      </c>
      <c r="AA151" s="2" t="str">
        <f>IF(ISERR(FIND("17",GERAL[[#This Row],[ODS]])),"NÃO","SIM")</f>
        <v>NÃO</v>
      </c>
      <c r="AB151" s="1">
        <v>78.46188543076228</v>
      </c>
      <c r="AC151" s="1">
        <v>77.441364605543711</v>
      </c>
      <c r="AD151" s="1">
        <v>85.2267818574514</v>
      </c>
      <c r="AE151" s="1">
        <v>79.742990654205613</v>
      </c>
      <c r="AF151" s="1">
        <v>73.177908555907649</v>
      </c>
      <c r="AG151" s="1" t="str">
        <f>GERAL[[#This Row],[SIGLA]]&amp;GERAL[[#This Row],[CÓD]]</f>
        <v>PBAS_PA</v>
      </c>
      <c r="AH151" s="1">
        <f ca="1">VLOOKUP(GERAL[[#This Row],[REF_NOTA]],BASE_NOTAS[],7,FALSE)</f>
        <v>54.149917238117759</v>
      </c>
      <c r="AI151" s="31">
        <f ca="1">IF(GERAL[[#This Row],[Nota 2025]]="",0,GERAL[[#This Row],[Nota 2026]]-GERAL[[#This Row],[Nota 2025]])</f>
        <v>-19.027991317789891</v>
      </c>
    </row>
    <row r="152" spans="1:35" ht="17" x14ac:dyDescent="0.35">
      <c r="A152" s="2" t="s">
        <v>173</v>
      </c>
      <c r="B152" s="2" t="s">
        <v>200</v>
      </c>
      <c r="C152" s="2" t="s">
        <v>208</v>
      </c>
      <c r="D152" s="15" t="s">
        <v>9</v>
      </c>
      <c r="E152" s="2" t="s">
        <v>87</v>
      </c>
      <c r="F152" s="2" t="str">
        <f>VLOOKUP(GERAL[[#This Row],[CÓD]],SEALL,6,FALSE)</f>
        <v>E</v>
      </c>
      <c r="G152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5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52" s="2" t="str">
        <f>VLOOKUP(GERAL[[#This Row],[CÓD]],SEALL,4,FALSE)</f>
        <v>06</v>
      </c>
      <c r="K152" s="2" t="str">
        <f>IF(ISERR(FIND("01",GERAL[[#This Row],[ODS]])),"NÃO","SIM")</f>
        <v>NÃO</v>
      </c>
      <c r="L152" s="2" t="str">
        <f>IF(ISERR(FIND("02",GERAL[[#This Row],[ODS]])),"NÃO","SIM")</f>
        <v>NÃO</v>
      </c>
      <c r="M152" s="2" t="str">
        <f>IF(ISERR(FIND("03",GERAL[[#This Row],[ODS]])),"NÃO","SIM")</f>
        <v>NÃO</v>
      </c>
      <c r="N152" s="2" t="str">
        <f>IF(ISERR(FIND("04",GERAL[[#This Row],[ODS]])),"NÃO","SIM")</f>
        <v>NÃO</v>
      </c>
      <c r="O152" s="2" t="str">
        <f>IF(ISERR(FIND("05",GERAL[[#This Row],[ODS]])),"NÃO","SIM")</f>
        <v>NÃO</v>
      </c>
      <c r="P152" s="2" t="str">
        <f>IF(ISERR(FIND("06",GERAL[[#This Row],[ODS]])),"NÃO","SIM")</f>
        <v>SIM</v>
      </c>
      <c r="Q152" s="2" t="str">
        <f>IF(ISERR(FIND("07",GERAL[[#This Row],[ODS]])),"NÃO","SIM")</f>
        <v>NÃO</v>
      </c>
      <c r="R152" s="2" t="str">
        <f>IF(ISERR(FIND("08",GERAL[[#This Row],[ODS]])),"NÃO","SIM")</f>
        <v>NÃO</v>
      </c>
      <c r="S152" s="2" t="str">
        <f>IF(ISERR(FIND("09",GERAL[[#This Row],[ODS]])),"NÃO","SIM")</f>
        <v>NÃO</v>
      </c>
      <c r="T152" s="2" t="str">
        <f>IF(ISERR(FIND("10",GERAL[[#This Row],[ODS]])),"NÃO","SIM")</f>
        <v>NÃO</v>
      </c>
      <c r="U152" s="2" t="str">
        <f>IF(ISERR(FIND("11",GERAL[[#This Row],[ODS]])),"NÃO","SIM")</f>
        <v>NÃO</v>
      </c>
      <c r="V152" s="2" t="str">
        <f>IF(ISERR(FIND("12",GERAL[[#This Row],[ODS]])),"NÃO","SIM")</f>
        <v>NÃO</v>
      </c>
      <c r="W152" s="2" t="str">
        <f>IF(ISERR(FIND("13",GERAL[[#This Row],[ODS]])),"NÃO","SIM")</f>
        <v>NÃO</v>
      </c>
      <c r="X152" s="2" t="str">
        <f>IF(ISERR(FIND("14",GERAL[[#This Row],[ODS]])),"NÃO","SIM")</f>
        <v>NÃO</v>
      </c>
      <c r="Y152" s="2" t="str">
        <f>IF(ISERR(FIND("15",GERAL[[#This Row],[ODS]])),"NÃO","SIM")</f>
        <v>NÃO</v>
      </c>
      <c r="Z152" s="2" t="str">
        <f>IF(ISERR(FIND("16",GERAL[[#This Row],[ODS]])),"NÃO","SIM")</f>
        <v>NÃO</v>
      </c>
      <c r="AA152" s="2" t="str">
        <f>IF(ISERR(FIND("17",GERAL[[#This Row],[ODS]])),"NÃO","SIM")</f>
        <v>NÃO</v>
      </c>
      <c r="AB152" s="1">
        <v>87.618403247631932</v>
      </c>
      <c r="AC152" s="1">
        <v>86.52452025586355</v>
      </c>
      <c r="AD152" s="1">
        <v>88.747300215982719</v>
      </c>
      <c r="AE152" s="1">
        <v>84.275700934579433</v>
      </c>
      <c r="AF152" s="1">
        <v>83.18243549117247</v>
      </c>
      <c r="AG152" s="1" t="str">
        <f>GERAL[[#This Row],[SIGLA]]&amp;GERAL[[#This Row],[CÓD]]</f>
        <v>PRAS_PA</v>
      </c>
      <c r="AH152" s="1">
        <f ca="1">VLOOKUP(GERAL[[#This Row],[REF_NOTA]],BASE_NOTAS[],7,FALSE)</f>
        <v>79.214944431307643</v>
      </c>
      <c r="AI152" s="31">
        <f ca="1">IF(GERAL[[#This Row],[Nota 2025]]="",0,GERAL[[#This Row],[Nota 2026]]-GERAL[[#This Row],[Nota 2025]])</f>
        <v>-3.9674910598648268</v>
      </c>
    </row>
    <row r="153" spans="1:35" ht="17" x14ac:dyDescent="0.35">
      <c r="A153" s="2" t="s">
        <v>171</v>
      </c>
      <c r="B153" s="2" t="s">
        <v>198</v>
      </c>
      <c r="C153" s="2" t="s">
        <v>208</v>
      </c>
      <c r="D153" s="15" t="s">
        <v>9</v>
      </c>
      <c r="E153" s="2" t="s">
        <v>87</v>
      </c>
      <c r="F153" s="2" t="str">
        <f>VLOOKUP(GERAL[[#This Row],[CÓD]],SEALL,6,FALSE)</f>
        <v>E</v>
      </c>
      <c r="G153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5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53" s="2" t="str">
        <f>VLOOKUP(GERAL[[#This Row],[CÓD]],SEALL,4,FALSE)</f>
        <v>06</v>
      </c>
      <c r="K153" s="2" t="str">
        <f>IF(ISERR(FIND("01",GERAL[[#This Row],[ODS]])),"NÃO","SIM")</f>
        <v>NÃO</v>
      </c>
      <c r="L153" s="2" t="str">
        <f>IF(ISERR(FIND("02",GERAL[[#This Row],[ODS]])),"NÃO","SIM")</f>
        <v>NÃO</v>
      </c>
      <c r="M153" s="2" t="str">
        <f>IF(ISERR(FIND("03",GERAL[[#This Row],[ODS]])),"NÃO","SIM")</f>
        <v>NÃO</v>
      </c>
      <c r="N153" s="2" t="str">
        <f>IF(ISERR(FIND("04",GERAL[[#This Row],[ODS]])),"NÃO","SIM")</f>
        <v>NÃO</v>
      </c>
      <c r="O153" s="2" t="str">
        <f>IF(ISERR(FIND("05",GERAL[[#This Row],[ODS]])),"NÃO","SIM")</f>
        <v>NÃO</v>
      </c>
      <c r="P153" s="2" t="str">
        <f>IF(ISERR(FIND("06",GERAL[[#This Row],[ODS]])),"NÃO","SIM")</f>
        <v>SIM</v>
      </c>
      <c r="Q153" s="2" t="str">
        <f>IF(ISERR(FIND("07",GERAL[[#This Row],[ODS]])),"NÃO","SIM")</f>
        <v>NÃO</v>
      </c>
      <c r="R153" s="2" t="str">
        <f>IF(ISERR(FIND("08",GERAL[[#This Row],[ODS]])),"NÃO","SIM")</f>
        <v>NÃO</v>
      </c>
      <c r="S153" s="2" t="str">
        <f>IF(ISERR(FIND("09",GERAL[[#This Row],[ODS]])),"NÃO","SIM")</f>
        <v>NÃO</v>
      </c>
      <c r="T153" s="2" t="str">
        <f>IF(ISERR(FIND("10",GERAL[[#This Row],[ODS]])),"NÃO","SIM")</f>
        <v>NÃO</v>
      </c>
      <c r="U153" s="2" t="str">
        <f>IF(ISERR(FIND("11",GERAL[[#This Row],[ODS]])),"NÃO","SIM")</f>
        <v>NÃO</v>
      </c>
      <c r="V153" s="2" t="str">
        <f>IF(ISERR(FIND("12",GERAL[[#This Row],[ODS]])),"NÃO","SIM")</f>
        <v>NÃO</v>
      </c>
      <c r="W153" s="2" t="str">
        <f>IF(ISERR(FIND("13",GERAL[[#This Row],[ODS]])),"NÃO","SIM")</f>
        <v>NÃO</v>
      </c>
      <c r="X153" s="2" t="str">
        <f>IF(ISERR(FIND("14",GERAL[[#This Row],[ODS]])),"NÃO","SIM")</f>
        <v>NÃO</v>
      </c>
      <c r="Y153" s="2" t="str">
        <f>IF(ISERR(FIND("15",GERAL[[#This Row],[ODS]])),"NÃO","SIM")</f>
        <v>NÃO</v>
      </c>
      <c r="Z153" s="2" t="str">
        <f>IF(ISERR(FIND("16",GERAL[[#This Row],[ODS]])),"NÃO","SIM")</f>
        <v>NÃO</v>
      </c>
      <c r="AA153" s="2" t="str">
        <f>IF(ISERR(FIND("17",GERAL[[#This Row],[ODS]])),"NÃO","SIM")</f>
        <v>NÃO</v>
      </c>
      <c r="AB153" s="1">
        <v>52.886783942264316</v>
      </c>
      <c r="AC153" s="1">
        <v>52.665245202558644</v>
      </c>
      <c r="AD153" s="1">
        <v>62.39740820734341</v>
      </c>
      <c r="AE153" s="1">
        <v>52.967289719626166</v>
      </c>
      <c r="AF153" s="1">
        <v>63.535536441828881</v>
      </c>
      <c r="AG153" s="1" t="str">
        <f>GERAL[[#This Row],[SIGLA]]&amp;GERAL[[#This Row],[CÓD]]</f>
        <v>PEAS_PA</v>
      </c>
      <c r="AH153" s="1">
        <f ca="1">VLOOKUP(GERAL[[#This Row],[REF_NOTA]],BASE_NOTAS[],7,FALSE)</f>
        <v>55.474107353984401</v>
      </c>
      <c r="AI153" s="31">
        <f ca="1">IF(GERAL[[#This Row],[Nota 2025]]="",0,GERAL[[#This Row],[Nota 2026]]-GERAL[[#This Row],[Nota 2025]])</f>
        <v>-8.0614290878444805</v>
      </c>
    </row>
    <row r="154" spans="1:35" ht="17" x14ac:dyDescent="0.35">
      <c r="A154" s="2" t="s">
        <v>172</v>
      </c>
      <c r="B154" s="2" t="s">
        <v>199</v>
      </c>
      <c r="C154" s="2" t="s">
        <v>208</v>
      </c>
      <c r="D154" s="15" t="s">
        <v>9</v>
      </c>
      <c r="E154" s="2" t="s">
        <v>87</v>
      </c>
      <c r="F154" s="2" t="str">
        <f>VLOOKUP(GERAL[[#This Row],[CÓD]],SEALL,6,FALSE)</f>
        <v>E</v>
      </c>
      <c r="G154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5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54" s="2" t="str">
        <f>VLOOKUP(GERAL[[#This Row],[CÓD]],SEALL,4,FALSE)</f>
        <v>06</v>
      </c>
      <c r="K154" s="2" t="str">
        <f>IF(ISERR(FIND("01",GERAL[[#This Row],[ODS]])),"NÃO","SIM")</f>
        <v>NÃO</v>
      </c>
      <c r="L154" s="2" t="str">
        <f>IF(ISERR(FIND("02",GERAL[[#This Row],[ODS]])),"NÃO","SIM")</f>
        <v>NÃO</v>
      </c>
      <c r="M154" s="2" t="str">
        <f>IF(ISERR(FIND("03",GERAL[[#This Row],[ODS]])),"NÃO","SIM")</f>
        <v>NÃO</v>
      </c>
      <c r="N154" s="2" t="str">
        <f>IF(ISERR(FIND("04",GERAL[[#This Row],[ODS]])),"NÃO","SIM")</f>
        <v>NÃO</v>
      </c>
      <c r="O154" s="2" t="str">
        <f>IF(ISERR(FIND("05",GERAL[[#This Row],[ODS]])),"NÃO","SIM")</f>
        <v>NÃO</v>
      </c>
      <c r="P154" s="2" t="str">
        <f>IF(ISERR(FIND("06",GERAL[[#This Row],[ODS]])),"NÃO","SIM")</f>
        <v>SIM</v>
      </c>
      <c r="Q154" s="2" t="str">
        <f>IF(ISERR(FIND("07",GERAL[[#This Row],[ODS]])),"NÃO","SIM")</f>
        <v>NÃO</v>
      </c>
      <c r="R154" s="2" t="str">
        <f>IF(ISERR(FIND("08",GERAL[[#This Row],[ODS]])),"NÃO","SIM")</f>
        <v>NÃO</v>
      </c>
      <c r="S154" s="2" t="str">
        <f>IF(ISERR(FIND("09",GERAL[[#This Row],[ODS]])),"NÃO","SIM")</f>
        <v>NÃO</v>
      </c>
      <c r="T154" s="2" t="str">
        <f>IF(ISERR(FIND("10",GERAL[[#This Row],[ODS]])),"NÃO","SIM")</f>
        <v>NÃO</v>
      </c>
      <c r="U154" s="2" t="str">
        <f>IF(ISERR(FIND("11",GERAL[[#This Row],[ODS]])),"NÃO","SIM")</f>
        <v>NÃO</v>
      </c>
      <c r="V154" s="2" t="str">
        <f>IF(ISERR(FIND("12",GERAL[[#This Row],[ODS]])),"NÃO","SIM")</f>
        <v>NÃO</v>
      </c>
      <c r="W154" s="2" t="str">
        <f>IF(ISERR(FIND("13",GERAL[[#This Row],[ODS]])),"NÃO","SIM")</f>
        <v>NÃO</v>
      </c>
      <c r="X154" s="2" t="str">
        <f>IF(ISERR(FIND("14",GERAL[[#This Row],[ODS]])),"NÃO","SIM")</f>
        <v>NÃO</v>
      </c>
      <c r="Y154" s="2" t="str">
        <f>IF(ISERR(FIND("15",GERAL[[#This Row],[ODS]])),"NÃO","SIM")</f>
        <v>NÃO</v>
      </c>
      <c r="Z154" s="2" t="str">
        <f>IF(ISERR(FIND("16",GERAL[[#This Row],[ODS]])),"NÃO","SIM")</f>
        <v>NÃO</v>
      </c>
      <c r="AA154" s="2" t="str">
        <f>IF(ISERR(FIND("17",GERAL[[#This Row],[ODS]])),"NÃO","SIM")</f>
        <v>NÃO</v>
      </c>
      <c r="AB154" s="1">
        <v>56.743346865133063</v>
      </c>
      <c r="AC154" s="1">
        <v>63.262260127931775</v>
      </c>
      <c r="AD154" s="1">
        <v>63.736501079913609</v>
      </c>
      <c r="AE154" s="1">
        <v>55.233644859813083</v>
      </c>
      <c r="AF154" s="1">
        <v>66.296966953372561</v>
      </c>
      <c r="AG154" s="1" t="str">
        <f>GERAL[[#This Row],[SIGLA]]&amp;GERAL[[#This Row],[CÓD]]</f>
        <v>PIAS_PA</v>
      </c>
      <c r="AH154" s="1">
        <f ca="1">VLOOKUP(GERAL[[#This Row],[REF_NOTA]],BASE_NOTAS[],7,FALSE)</f>
        <v>100</v>
      </c>
      <c r="AI154" s="31">
        <f ca="1">IF(GERAL[[#This Row],[Nota 2025]]="",0,GERAL[[#This Row],[Nota 2026]]-GERAL[[#This Row],[Nota 2025]])</f>
        <v>33.703033046627439</v>
      </c>
    </row>
    <row r="155" spans="1:35" ht="17" x14ac:dyDescent="0.35">
      <c r="A155" s="2" t="s">
        <v>174</v>
      </c>
      <c r="B155" s="2" t="s">
        <v>201</v>
      </c>
      <c r="C155" s="2" t="s">
        <v>208</v>
      </c>
      <c r="D155" s="15" t="s">
        <v>9</v>
      </c>
      <c r="E155" s="2" t="s">
        <v>87</v>
      </c>
      <c r="F155" s="2" t="str">
        <f>VLOOKUP(GERAL[[#This Row],[CÓD]],SEALL,6,FALSE)</f>
        <v>E</v>
      </c>
      <c r="G155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5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55" s="2" t="str">
        <f>VLOOKUP(GERAL[[#This Row],[CÓD]],SEALL,4,FALSE)</f>
        <v>06</v>
      </c>
      <c r="K155" s="2" t="str">
        <f>IF(ISERR(FIND("01",GERAL[[#This Row],[ODS]])),"NÃO","SIM")</f>
        <v>NÃO</v>
      </c>
      <c r="L155" s="2" t="str">
        <f>IF(ISERR(FIND("02",GERAL[[#This Row],[ODS]])),"NÃO","SIM")</f>
        <v>NÃO</v>
      </c>
      <c r="M155" s="2" t="str">
        <f>IF(ISERR(FIND("03",GERAL[[#This Row],[ODS]])),"NÃO","SIM")</f>
        <v>NÃO</v>
      </c>
      <c r="N155" s="2" t="str">
        <f>IF(ISERR(FIND("04",GERAL[[#This Row],[ODS]])),"NÃO","SIM")</f>
        <v>NÃO</v>
      </c>
      <c r="O155" s="2" t="str">
        <f>IF(ISERR(FIND("05",GERAL[[#This Row],[ODS]])),"NÃO","SIM")</f>
        <v>NÃO</v>
      </c>
      <c r="P155" s="2" t="str">
        <f>IF(ISERR(FIND("06",GERAL[[#This Row],[ODS]])),"NÃO","SIM")</f>
        <v>SIM</v>
      </c>
      <c r="Q155" s="2" t="str">
        <f>IF(ISERR(FIND("07",GERAL[[#This Row],[ODS]])),"NÃO","SIM")</f>
        <v>NÃO</v>
      </c>
      <c r="R155" s="2" t="str">
        <f>IF(ISERR(FIND("08",GERAL[[#This Row],[ODS]])),"NÃO","SIM")</f>
        <v>NÃO</v>
      </c>
      <c r="S155" s="2" t="str">
        <f>IF(ISERR(FIND("09",GERAL[[#This Row],[ODS]])),"NÃO","SIM")</f>
        <v>NÃO</v>
      </c>
      <c r="T155" s="2" t="str">
        <f>IF(ISERR(FIND("10",GERAL[[#This Row],[ODS]])),"NÃO","SIM")</f>
        <v>NÃO</v>
      </c>
      <c r="U155" s="2" t="str">
        <f>IF(ISERR(FIND("11",GERAL[[#This Row],[ODS]])),"NÃO","SIM")</f>
        <v>NÃO</v>
      </c>
      <c r="V155" s="2" t="str">
        <f>IF(ISERR(FIND("12",GERAL[[#This Row],[ODS]])),"NÃO","SIM")</f>
        <v>NÃO</v>
      </c>
      <c r="W155" s="2" t="str">
        <f>IF(ISERR(FIND("13",GERAL[[#This Row],[ODS]])),"NÃO","SIM")</f>
        <v>NÃO</v>
      </c>
      <c r="X155" s="2" t="str">
        <f>IF(ISERR(FIND("14",GERAL[[#This Row],[ODS]])),"NÃO","SIM")</f>
        <v>NÃO</v>
      </c>
      <c r="Y155" s="2" t="str">
        <f>IF(ISERR(FIND("15",GERAL[[#This Row],[ODS]])),"NÃO","SIM")</f>
        <v>NÃO</v>
      </c>
      <c r="Z155" s="2" t="str">
        <f>IF(ISERR(FIND("16",GERAL[[#This Row],[ODS]])),"NÃO","SIM")</f>
        <v>NÃO</v>
      </c>
      <c r="AA155" s="2" t="str">
        <f>IF(ISERR(FIND("17",GERAL[[#This Row],[ODS]])),"NÃO","SIM")</f>
        <v>NÃO</v>
      </c>
      <c r="AB155" s="1">
        <v>80.626973387460524</v>
      </c>
      <c r="AC155" s="1">
        <v>59.381663113006397</v>
      </c>
      <c r="AD155" s="1">
        <v>64.470842332613387</v>
      </c>
      <c r="AE155" s="1">
        <v>91.518691588785046</v>
      </c>
      <c r="AF155" s="1">
        <v>39.90493435943867</v>
      </c>
      <c r="AG155" s="1" t="str">
        <f>GERAL[[#This Row],[SIGLA]]&amp;GERAL[[#This Row],[CÓD]]</f>
        <v>RJAS_PA</v>
      </c>
      <c r="AH155" s="1">
        <f ca="1">VLOOKUP(GERAL[[#This Row],[REF_NOTA]],BASE_NOTAS[],7,FALSE)</f>
        <v>38.708914637030034</v>
      </c>
      <c r="AI155" s="31">
        <f ca="1">IF(GERAL[[#This Row],[Nota 2025]]="",0,GERAL[[#This Row],[Nota 2026]]-GERAL[[#This Row],[Nota 2025]])</f>
        <v>-1.1960197224086357</v>
      </c>
    </row>
    <row r="156" spans="1:35" ht="17" x14ac:dyDescent="0.35">
      <c r="A156" s="2" t="s">
        <v>175</v>
      </c>
      <c r="B156" s="2" t="s">
        <v>202</v>
      </c>
      <c r="C156" s="2" t="s">
        <v>208</v>
      </c>
      <c r="D156" s="15" t="s">
        <v>9</v>
      </c>
      <c r="E156" s="2" t="s">
        <v>87</v>
      </c>
      <c r="F156" s="2" t="str">
        <f>VLOOKUP(GERAL[[#This Row],[CÓD]],SEALL,6,FALSE)</f>
        <v>E</v>
      </c>
      <c r="G156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5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56" s="2" t="str">
        <f>VLOOKUP(GERAL[[#This Row],[CÓD]],SEALL,4,FALSE)</f>
        <v>06</v>
      </c>
      <c r="K156" s="2" t="str">
        <f>IF(ISERR(FIND("01",GERAL[[#This Row],[ODS]])),"NÃO","SIM")</f>
        <v>NÃO</v>
      </c>
      <c r="L156" s="2" t="str">
        <f>IF(ISERR(FIND("02",GERAL[[#This Row],[ODS]])),"NÃO","SIM")</f>
        <v>NÃO</v>
      </c>
      <c r="M156" s="2" t="str">
        <f>IF(ISERR(FIND("03",GERAL[[#This Row],[ODS]])),"NÃO","SIM")</f>
        <v>NÃO</v>
      </c>
      <c r="N156" s="2" t="str">
        <f>IF(ISERR(FIND("04",GERAL[[#This Row],[ODS]])),"NÃO","SIM")</f>
        <v>NÃO</v>
      </c>
      <c r="O156" s="2" t="str">
        <f>IF(ISERR(FIND("05",GERAL[[#This Row],[ODS]])),"NÃO","SIM")</f>
        <v>NÃO</v>
      </c>
      <c r="P156" s="2" t="str">
        <f>IF(ISERR(FIND("06",GERAL[[#This Row],[ODS]])),"NÃO","SIM")</f>
        <v>SIM</v>
      </c>
      <c r="Q156" s="2" t="str">
        <f>IF(ISERR(FIND("07",GERAL[[#This Row],[ODS]])),"NÃO","SIM")</f>
        <v>NÃO</v>
      </c>
      <c r="R156" s="2" t="str">
        <f>IF(ISERR(FIND("08",GERAL[[#This Row],[ODS]])),"NÃO","SIM")</f>
        <v>NÃO</v>
      </c>
      <c r="S156" s="2" t="str">
        <f>IF(ISERR(FIND("09",GERAL[[#This Row],[ODS]])),"NÃO","SIM")</f>
        <v>NÃO</v>
      </c>
      <c r="T156" s="2" t="str">
        <f>IF(ISERR(FIND("10",GERAL[[#This Row],[ODS]])),"NÃO","SIM")</f>
        <v>NÃO</v>
      </c>
      <c r="U156" s="2" t="str">
        <f>IF(ISERR(FIND("11",GERAL[[#This Row],[ODS]])),"NÃO","SIM")</f>
        <v>NÃO</v>
      </c>
      <c r="V156" s="2" t="str">
        <f>IF(ISERR(FIND("12",GERAL[[#This Row],[ODS]])),"NÃO","SIM")</f>
        <v>NÃO</v>
      </c>
      <c r="W156" s="2" t="str">
        <f>IF(ISERR(FIND("13",GERAL[[#This Row],[ODS]])),"NÃO","SIM")</f>
        <v>NÃO</v>
      </c>
      <c r="X156" s="2" t="str">
        <f>IF(ISERR(FIND("14",GERAL[[#This Row],[ODS]])),"NÃO","SIM")</f>
        <v>NÃO</v>
      </c>
      <c r="Y156" s="2" t="str">
        <f>IF(ISERR(FIND("15",GERAL[[#This Row],[ODS]])),"NÃO","SIM")</f>
        <v>NÃO</v>
      </c>
      <c r="Z156" s="2" t="str">
        <f>IF(ISERR(FIND("16",GERAL[[#This Row],[ODS]])),"NÃO","SIM")</f>
        <v>NÃO</v>
      </c>
      <c r="AA156" s="2" t="str">
        <f>IF(ISERR(FIND("17",GERAL[[#This Row],[ODS]])),"NÃO","SIM")</f>
        <v>NÃO</v>
      </c>
      <c r="AB156" s="1">
        <v>50.405953991880914</v>
      </c>
      <c r="AC156" s="1">
        <v>49.317697228144993</v>
      </c>
      <c r="AD156" s="1">
        <v>48.92008639308856</v>
      </c>
      <c r="AE156" s="1">
        <v>51.121495327102807</v>
      </c>
      <c r="AF156" s="1">
        <v>51.312811226799461</v>
      </c>
      <c r="AG156" s="1" t="str">
        <f>GERAL[[#This Row],[SIGLA]]&amp;GERAL[[#This Row],[CÓD]]</f>
        <v>RNAS_PA</v>
      </c>
      <c r="AH156" s="1">
        <f ca="1">VLOOKUP(GERAL[[#This Row],[REF_NOTA]],BASE_NOTAS[],7,FALSE)</f>
        <v>46.914164104989368</v>
      </c>
      <c r="AI156" s="31">
        <f ca="1">IF(GERAL[[#This Row],[Nota 2025]]="",0,GERAL[[#This Row],[Nota 2026]]-GERAL[[#This Row],[Nota 2025]])</f>
        <v>-4.3986471218100931</v>
      </c>
    </row>
    <row r="157" spans="1:35" ht="17" x14ac:dyDescent="0.35">
      <c r="A157" s="2" t="s">
        <v>178</v>
      </c>
      <c r="B157" s="2" t="s">
        <v>205</v>
      </c>
      <c r="C157" s="2" t="s">
        <v>208</v>
      </c>
      <c r="D157" s="15" t="s">
        <v>9</v>
      </c>
      <c r="E157" s="2" t="s">
        <v>87</v>
      </c>
      <c r="F157" s="2" t="str">
        <f>VLOOKUP(GERAL[[#This Row],[CÓD]],SEALL,6,FALSE)</f>
        <v>E</v>
      </c>
      <c r="G157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5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57" s="2" t="str">
        <f>VLOOKUP(GERAL[[#This Row],[CÓD]],SEALL,4,FALSE)</f>
        <v>06</v>
      </c>
      <c r="K157" s="2" t="str">
        <f>IF(ISERR(FIND("01",GERAL[[#This Row],[ODS]])),"NÃO","SIM")</f>
        <v>NÃO</v>
      </c>
      <c r="L157" s="2" t="str">
        <f>IF(ISERR(FIND("02",GERAL[[#This Row],[ODS]])),"NÃO","SIM")</f>
        <v>NÃO</v>
      </c>
      <c r="M157" s="2" t="str">
        <f>IF(ISERR(FIND("03",GERAL[[#This Row],[ODS]])),"NÃO","SIM")</f>
        <v>NÃO</v>
      </c>
      <c r="N157" s="2" t="str">
        <f>IF(ISERR(FIND("04",GERAL[[#This Row],[ODS]])),"NÃO","SIM")</f>
        <v>NÃO</v>
      </c>
      <c r="O157" s="2" t="str">
        <f>IF(ISERR(FIND("05",GERAL[[#This Row],[ODS]])),"NÃO","SIM")</f>
        <v>NÃO</v>
      </c>
      <c r="P157" s="2" t="str">
        <f>IF(ISERR(FIND("06",GERAL[[#This Row],[ODS]])),"NÃO","SIM")</f>
        <v>SIM</v>
      </c>
      <c r="Q157" s="2" t="str">
        <f>IF(ISERR(FIND("07",GERAL[[#This Row],[ODS]])),"NÃO","SIM")</f>
        <v>NÃO</v>
      </c>
      <c r="R157" s="2" t="str">
        <f>IF(ISERR(FIND("08",GERAL[[#This Row],[ODS]])),"NÃO","SIM")</f>
        <v>NÃO</v>
      </c>
      <c r="S157" s="2" t="str">
        <f>IF(ISERR(FIND("09",GERAL[[#This Row],[ODS]])),"NÃO","SIM")</f>
        <v>NÃO</v>
      </c>
      <c r="T157" s="2" t="str">
        <f>IF(ISERR(FIND("10",GERAL[[#This Row],[ODS]])),"NÃO","SIM")</f>
        <v>NÃO</v>
      </c>
      <c r="U157" s="2" t="str">
        <f>IF(ISERR(FIND("11",GERAL[[#This Row],[ODS]])),"NÃO","SIM")</f>
        <v>NÃO</v>
      </c>
      <c r="V157" s="2" t="str">
        <f>IF(ISERR(FIND("12",GERAL[[#This Row],[ODS]])),"NÃO","SIM")</f>
        <v>NÃO</v>
      </c>
      <c r="W157" s="2" t="str">
        <f>IF(ISERR(FIND("13",GERAL[[#This Row],[ODS]])),"NÃO","SIM")</f>
        <v>NÃO</v>
      </c>
      <c r="X157" s="2" t="str">
        <f>IF(ISERR(FIND("14",GERAL[[#This Row],[ODS]])),"NÃO","SIM")</f>
        <v>NÃO</v>
      </c>
      <c r="Y157" s="2" t="str">
        <f>IF(ISERR(FIND("15",GERAL[[#This Row],[ODS]])),"NÃO","SIM")</f>
        <v>NÃO</v>
      </c>
      <c r="Z157" s="2" t="str">
        <f>IF(ISERR(FIND("16",GERAL[[#This Row],[ODS]])),"NÃO","SIM")</f>
        <v>NÃO</v>
      </c>
      <c r="AA157" s="2" t="str">
        <f>IF(ISERR(FIND("17",GERAL[[#This Row],[ODS]])),"NÃO","SIM")</f>
        <v>NÃO</v>
      </c>
      <c r="AB157" s="1">
        <v>71.335137573297246</v>
      </c>
      <c r="AC157" s="1">
        <v>71.300639658848624</v>
      </c>
      <c r="AD157" s="1">
        <v>71.814254859611225</v>
      </c>
      <c r="AE157" s="1">
        <v>73.925233644859816</v>
      </c>
      <c r="AF157" s="1">
        <v>67.270258035310093</v>
      </c>
      <c r="AG157" s="1" t="str">
        <f>GERAL[[#This Row],[SIGLA]]&amp;GERAL[[#This Row],[CÓD]]</f>
        <v>RSAS_PA</v>
      </c>
      <c r="AH157" s="1">
        <f ca="1">VLOOKUP(GERAL[[#This Row],[REF_NOTA]],BASE_NOTAS[],7,FALSE)</f>
        <v>65.381886970915119</v>
      </c>
      <c r="AI157" s="31">
        <f ca="1">IF(GERAL[[#This Row],[Nota 2025]]="",0,GERAL[[#This Row],[Nota 2026]]-GERAL[[#This Row],[Nota 2025]])</f>
        <v>-1.888371064394974</v>
      </c>
    </row>
    <row r="158" spans="1:35" ht="17" x14ac:dyDescent="0.35">
      <c r="A158" s="2" t="s">
        <v>176</v>
      </c>
      <c r="B158" s="2" t="s">
        <v>203</v>
      </c>
      <c r="C158" s="2" t="s">
        <v>208</v>
      </c>
      <c r="D158" s="15" t="s">
        <v>9</v>
      </c>
      <c r="E158" s="2" t="s">
        <v>87</v>
      </c>
      <c r="F158" s="2" t="str">
        <f>VLOOKUP(GERAL[[#This Row],[CÓD]],SEALL,6,FALSE)</f>
        <v>E</v>
      </c>
      <c r="G158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5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58" s="2" t="str">
        <f>VLOOKUP(GERAL[[#This Row],[CÓD]],SEALL,4,FALSE)</f>
        <v>06</v>
      </c>
      <c r="K158" s="2" t="str">
        <f>IF(ISERR(FIND("01",GERAL[[#This Row],[ODS]])),"NÃO","SIM")</f>
        <v>NÃO</v>
      </c>
      <c r="L158" s="2" t="str">
        <f>IF(ISERR(FIND("02",GERAL[[#This Row],[ODS]])),"NÃO","SIM")</f>
        <v>NÃO</v>
      </c>
      <c r="M158" s="2" t="str">
        <f>IF(ISERR(FIND("03",GERAL[[#This Row],[ODS]])),"NÃO","SIM")</f>
        <v>NÃO</v>
      </c>
      <c r="N158" s="2" t="str">
        <f>IF(ISERR(FIND("04",GERAL[[#This Row],[ODS]])),"NÃO","SIM")</f>
        <v>NÃO</v>
      </c>
      <c r="O158" s="2" t="str">
        <f>IF(ISERR(FIND("05",GERAL[[#This Row],[ODS]])),"NÃO","SIM")</f>
        <v>NÃO</v>
      </c>
      <c r="P158" s="2" t="str">
        <f>IF(ISERR(FIND("06",GERAL[[#This Row],[ODS]])),"NÃO","SIM")</f>
        <v>SIM</v>
      </c>
      <c r="Q158" s="2" t="str">
        <f>IF(ISERR(FIND("07",GERAL[[#This Row],[ODS]])),"NÃO","SIM")</f>
        <v>NÃO</v>
      </c>
      <c r="R158" s="2" t="str">
        <f>IF(ISERR(FIND("08",GERAL[[#This Row],[ODS]])),"NÃO","SIM")</f>
        <v>NÃO</v>
      </c>
      <c r="S158" s="2" t="str">
        <f>IF(ISERR(FIND("09",GERAL[[#This Row],[ODS]])),"NÃO","SIM")</f>
        <v>NÃO</v>
      </c>
      <c r="T158" s="2" t="str">
        <f>IF(ISERR(FIND("10",GERAL[[#This Row],[ODS]])),"NÃO","SIM")</f>
        <v>NÃO</v>
      </c>
      <c r="U158" s="2" t="str">
        <f>IF(ISERR(FIND("11",GERAL[[#This Row],[ODS]])),"NÃO","SIM")</f>
        <v>NÃO</v>
      </c>
      <c r="V158" s="2" t="str">
        <f>IF(ISERR(FIND("12",GERAL[[#This Row],[ODS]])),"NÃO","SIM")</f>
        <v>NÃO</v>
      </c>
      <c r="W158" s="2" t="str">
        <f>IF(ISERR(FIND("13",GERAL[[#This Row],[ODS]])),"NÃO","SIM")</f>
        <v>NÃO</v>
      </c>
      <c r="X158" s="2" t="str">
        <f>IF(ISERR(FIND("14",GERAL[[#This Row],[ODS]])),"NÃO","SIM")</f>
        <v>NÃO</v>
      </c>
      <c r="Y158" s="2" t="str">
        <f>IF(ISERR(FIND("15",GERAL[[#This Row],[ODS]])),"NÃO","SIM")</f>
        <v>NÃO</v>
      </c>
      <c r="Z158" s="2" t="str">
        <f>IF(ISERR(FIND("16",GERAL[[#This Row],[ODS]])),"NÃO","SIM")</f>
        <v>NÃO</v>
      </c>
      <c r="AA158" s="2" t="str">
        <f>IF(ISERR(FIND("17",GERAL[[#This Row],[ODS]])),"NÃO","SIM")</f>
        <v>NÃO</v>
      </c>
      <c r="AB158" s="1">
        <v>28.822733423545316</v>
      </c>
      <c r="AC158" s="1">
        <v>31.9402985074627</v>
      </c>
      <c r="AD158" s="1">
        <v>28.941684665226802</v>
      </c>
      <c r="AE158" s="1">
        <v>26.471962616822424</v>
      </c>
      <c r="AF158" s="1">
        <v>74.30964237211407</v>
      </c>
      <c r="AG158" s="1" t="str">
        <f>GERAL[[#This Row],[SIGLA]]&amp;GERAL[[#This Row],[CÓD]]</f>
        <v>ROAS_PA</v>
      </c>
      <c r="AH158" s="1">
        <f ca="1">VLOOKUP(GERAL[[#This Row],[REF_NOTA]],BASE_NOTAS[],7,FALSE)</f>
        <v>51.099550721210697</v>
      </c>
      <c r="AI158" s="31">
        <f ca="1">IF(GERAL[[#This Row],[Nota 2025]]="",0,GERAL[[#This Row],[Nota 2026]]-GERAL[[#This Row],[Nota 2025]])</f>
        <v>-23.210091650903372</v>
      </c>
    </row>
    <row r="159" spans="1:35" ht="17" x14ac:dyDescent="0.35">
      <c r="A159" s="2" t="s">
        <v>177</v>
      </c>
      <c r="B159" s="2" t="s">
        <v>204</v>
      </c>
      <c r="C159" s="2" t="s">
        <v>208</v>
      </c>
      <c r="D159" s="15" t="s">
        <v>9</v>
      </c>
      <c r="E159" s="2" t="s">
        <v>87</v>
      </c>
      <c r="F159" s="2" t="str">
        <f>VLOOKUP(GERAL[[#This Row],[CÓD]],SEALL,6,FALSE)</f>
        <v>E</v>
      </c>
      <c r="G159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5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59" s="2" t="str">
        <f>VLOOKUP(GERAL[[#This Row],[CÓD]],SEALL,4,FALSE)</f>
        <v>06</v>
      </c>
      <c r="K159" s="2" t="str">
        <f>IF(ISERR(FIND("01",GERAL[[#This Row],[ODS]])),"NÃO","SIM")</f>
        <v>NÃO</v>
      </c>
      <c r="L159" s="2" t="str">
        <f>IF(ISERR(FIND("02",GERAL[[#This Row],[ODS]])),"NÃO","SIM")</f>
        <v>NÃO</v>
      </c>
      <c r="M159" s="2" t="str">
        <f>IF(ISERR(FIND("03",GERAL[[#This Row],[ODS]])),"NÃO","SIM")</f>
        <v>NÃO</v>
      </c>
      <c r="N159" s="2" t="str">
        <f>IF(ISERR(FIND("04",GERAL[[#This Row],[ODS]])),"NÃO","SIM")</f>
        <v>NÃO</v>
      </c>
      <c r="O159" s="2" t="str">
        <f>IF(ISERR(FIND("05",GERAL[[#This Row],[ODS]])),"NÃO","SIM")</f>
        <v>NÃO</v>
      </c>
      <c r="P159" s="2" t="str">
        <f>IF(ISERR(FIND("06",GERAL[[#This Row],[ODS]])),"NÃO","SIM")</f>
        <v>SIM</v>
      </c>
      <c r="Q159" s="2" t="str">
        <f>IF(ISERR(FIND("07",GERAL[[#This Row],[ODS]])),"NÃO","SIM")</f>
        <v>NÃO</v>
      </c>
      <c r="R159" s="2" t="str">
        <f>IF(ISERR(FIND("08",GERAL[[#This Row],[ODS]])),"NÃO","SIM")</f>
        <v>NÃO</v>
      </c>
      <c r="S159" s="2" t="str">
        <f>IF(ISERR(FIND("09",GERAL[[#This Row],[ODS]])),"NÃO","SIM")</f>
        <v>NÃO</v>
      </c>
      <c r="T159" s="2" t="str">
        <f>IF(ISERR(FIND("10",GERAL[[#This Row],[ODS]])),"NÃO","SIM")</f>
        <v>NÃO</v>
      </c>
      <c r="U159" s="2" t="str">
        <f>IF(ISERR(FIND("11",GERAL[[#This Row],[ODS]])),"NÃO","SIM")</f>
        <v>NÃO</v>
      </c>
      <c r="V159" s="2" t="str">
        <f>IF(ISERR(FIND("12",GERAL[[#This Row],[ODS]])),"NÃO","SIM")</f>
        <v>NÃO</v>
      </c>
      <c r="W159" s="2" t="str">
        <f>IF(ISERR(FIND("13",GERAL[[#This Row],[ODS]])),"NÃO","SIM")</f>
        <v>NÃO</v>
      </c>
      <c r="X159" s="2" t="str">
        <f>IF(ISERR(FIND("14",GERAL[[#This Row],[ODS]])),"NÃO","SIM")</f>
        <v>NÃO</v>
      </c>
      <c r="Y159" s="2" t="str">
        <f>IF(ISERR(FIND("15",GERAL[[#This Row],[ODS]])),"NÃO","SIM")</f>
        <v>NÃO</v>
      </c>
      <c r="Z159" s="2" t="str">
        <f>IF(ISERR(FIND("16",GERAL[[#This Row],[ODS]])),"NÃO","SIM")</f>
        <v>NÃO</v>
      </c>
      <c r="AA159" s="2" t="str">
        <f>IF(ISERR(FIND("17",GERAL[[#This Row],[ODS]])),"NÃO","SIM")</f>
        <v>NÃO</v>
      </c>
      <c r="AB159" s="1">
        <v>18.493459630130786</v>
      </c>
      <c r="AC159" s="1">
        <v>30.021321961620501</v>
      </c>
      <c r="AD159" s="1">
        <v>23.412526997840175</v>
      </c>
      <c r="AE159" s="1">
        <v>27.523364485981304</v>
      </c>
      <c r="AF159" s="1">
        <v>16.636487098234497</v>
      </c>
      <c r="AG159" s="1" t="str">
        <f>GERAL[[#This Row],[SIGLA]]&amp;GERAL[[#This Row],[CÓD]]</f>
        <v>RRAS_PA</v>
      </c>
      <c r="AH159" s="1">
        <f ca="1">VLOOKUP(GERAL[[#This Row],[REF_NOTA]],BASE_NOTAS[],7,FALSE)</f>
        <v>2.1991014424213944</v>
      </c>
      <c r="AI159" s="31">
        <f ca="1">IF(GERAL[[#This Row],[Nota 2025]]="",0,GERAL[[#This Row],[Nota 2026]]-GERAL[[#This Row],[Nota 2025]])</f>
        <v>-14.437385655813102</v>
      </c>
    </row>
    <row r="160" spans="1:35" ht="17" x14ac:dyDescent="0.35">
      <c r="A160" s="2" t="s">
        <v>179</v>
      </c>
      <c r="B160" s="2" t="s">
        <v>194</v>
      </c>
      <c r="C160" s="2" t="s">
        <v>208</v>
      </c>
      <c r="D160" s="15" t="s">
        <v>9</v>
      </c>
      <c r="E160" s="2" t="s">
        <v>87</v>
      </c>
      <c r="F160" s="2" t="str">
        <f>VLOOKUP(GERAL[[#This Row],[CÓD]],SEALL,6,FALSE)</f>
        <v>E</v>
      </c>
      <c r="G160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6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60" s="2" t="str">
        <f>VLOOKUP(GERAL[[#This Row],[CÓD]],SEALL,4,FALSE)</f>
        <v>06</v>
      </c>
      <c r="K160" s="2" t="str">
        <f>IF(ISERR(FIND("01",GERAL[[#This Row],[ODS]])),"NÃO","SIM")</f>
        <v>NÃO</v>
      </c>
      <c r="L160" s="2" t="str">
        <f>IF(ISERR(FIND("02",GERAL[[#This Row],[ODS]])),"NÃO","SIM")</f>
        <v>NÃO</v>
      </c>
      <c r="M160" s="2" t="str">
        <f>IF(ISERR(FIND("03",GERAL[[#This Row],[ODS]])),"NÃO","SIM")</f>
        <v>NÃO</v>
      </c>
      <c r="N160" s="2" t="str">
        <f>IF(ISERR(FIND("04",GERAL[[#This Row],[ODS]])),"NÃO","SIM")</f>
        <v>NÃO</v>
      </c>
      <c r="O160" s="2" t="str">
        <f>IF(ISERR(FIND("05",GERAL[[#This Row],[ODS]])),"NÃO","SIM")</f>
        <v>NÃO</v>
      </c>
      <c r="P160" s="2" t="str">
        <f>IF(ISERR(FIND("06",GERAL[[#This Row],[ODS]])),"NÃO","SIM")</f>
        <v>SIM</v>
      </c>
      <c r="Q160" s="2" t="str">
        <f>IF(ISERR(FIND("07",GERAL[[#This Row],[ODS]])),"NÃO","SIM")</f>
        <v>NÃO</v>
      </c>
      <c r="R160" s="2" t="str">
        <f>IF(ISERR(FIND("08",GERAL[[#This Row],[ODS]])),"NÃO","SIM")</f>
        <v>NÃO</v>
      </c>
      <c r="S160" s="2" t="str">
        <f>IF(ISERR(FIND("09",GERAL[[#This Row],[ODS]])),"NÃO","SIM")</f>
        <v>NÃO</v>
      </c>
      <c r="T160" s="2" t="str">
        <f>IF(ISERR(FIND("10",GERAL[[#This Row],[ODS]])),"NÃO","SIM")</f>
        <v>NÃO</v>
      </c>
      <c r="U160" s="2" t="str">
        <f>IF(ISERR(FIND("11",GERAL[[#This Row],[ODS]])),"NÃO","SIM")</f>
        <v>NÃO</v>
      </c>
      <c r="V160" s="2" t="str">
        <f>IF(ISERR(FIND("12",GERAL[[#This Row],[ODS]])),"NÃO","SIM")</f>
        <v>NÃO</v>
      </c>
      <c r="W160" s="2" t="str">
        <f>IF(ISERR(FIND("13",GERAL[[#This Row],[ODS]])),"NÃO","SIM")</f>
        <v>NÃO</v>
      </c>
      <c r="X160" s="2" t="str">
        <f>IF(ISERR(FIND("14",GERAL[[#This Row],[ODS]])),"NÃO","SIM")</f>
        <v>NÃO</v>
      </c>
      <c r="Y160" s="2" t="str">
        <f>IF(ISERR(FIND("15",GERAL[[#This Row],[ODS]])),"NÃO","SIM")</f>
        <v>NÃO</v>
      </c>
      <c r="Z160" s="2" t="str">
        <f>IF(ISERR(FIND("16",GERAL[[#This Row],[ODS]])),"NÃO","SIM")</f>
        <v>NÃO</v>
      </c>
      <c r="AA160" s="2" t="str">
        <f>IF(ISERR(FIND("17",GERAL[[#This Row],[ODS]])),"NÃO","SIM")</f>
        <v>NÃO</v>
      </c>
      <c r="AB160" s="1">
        <v>88.092016238159673</v>
      </c>
      <c r="AC160" s="1">
        <v>86.588486140724939</v>
      </c>
      <c r="AD160" s="1">
        <v>88.077753779697616</v>
      </c>
      <c r="AE160" s="1">
        <v>85.186915887850461</v>
      </c>
      <c r="AF160" s="1">
        <v>78.202806699864183</v>
      </c>
      <c r="AG160" s="1" t="str">
        <f>GERAL[[#This Row],[SIGLA]]&amp;GERAL[[#This Row],[CÓD]]</f>
        <v>SCAS_PA</v>
      </c>
      <c r="AH160" s="1">
        <f ca="1">VLOOKUP(GERAL[[#This Row],[REF_NOTA]],BASE_NOTAS[],7,FALSE)</f>
        <v>75.502482856467253</v>
      </c>
      <c r="AI160" s="31">
        <f ca="1">IF(GERAL[[#This Row],[Nota 2025]]="",0,GERAL[[#This Row],[Nota 2026]]-GERAL[[#This Row],[Nota 2025]])</f>
        <v>-2.7003238433969301</v>
      </c>
    </row>
    <row r="161" spans="1:35" ht="17" x14ac:dyDescent="0.35">
      <c r="A161" s="2" t="s">
        <v>181</v>
      </c>
      <c r="B161" s="2" t="s">
        <v>186</v>
      </c>
      <c r="C161" s="2" t="s">
        <v>208</v>
      </c>
      <c r="D161" s="15" t="s">
        <v>9</v>
      </c>
      <c r="E161" s="2" t="s">
        <v>87</v>
      </c>
      <c r="F161" s="2" t="str">
        <f>VLOOKUP(GERAL[[#This Row],[CÓD]],SEALL,6,FALSE)</f>
        <v>E</v>
      </c>
      <c r="G161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6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61" s="2" t="str">
        <f>VLOOKUP(GERAL[[#This Row],[CÓD]],SEALL,4,FALSE)</f>
        <v>06</v>
      </c>
      <c r="K161" s="2" t="str">
        <f>IF(ISERR(FIND("01",GERAL[[#This Row],[ODS]])),"NÃO","SIM")</f>
        <v>NÃO</v>
      </c>
      <c r="L161" s="2" t="str">
        <f>IF(ISERR(FIND("02",GERAL[[#This Row],[ODS]])),"NÃO","SIM")</f>
        <v>NÃO</v>
      </c>
      <c r="M161" s="2" t="str">
        <f>IF(ISERR(FIND("03",GERAL[[#This Row],[ODS]])),"NÃO","SIM")</f>
        <v>NÃO</v>
      </c>
      <c r="N161" s="2" t="str">
        <f>IF(ISERR(FIND("04",GERAL[[#This Row],[ODS]])),"NÃO","SIM")</f>
        <v>NÃO</v>
      </c>
      <c r="O161" s="2" t="str">
        <f>IF(ISERR(FIND("05",GERAL[[#This Row],[ODS]])),"NÃO","SIM")</f>
        <v>NÃO</v>
      </c>
      <c r="P161" s="2" t="str">
        <f>IF(ISERR(FIND("06",GERAL[[#This Row],[ODS]])),"NÃO","SIM")</f>
        <v>SIM</v>
      </c>
      <c r="Q161" s="2" t="str">
        <f>IF(ISERR(FIND("07",GERAL[[#This Row],[ODS]])),"NÃO","SIM")</f>
        <v>NÃO</v>
      </c>
      <c r="R161" s="2" t="str">
        <f>IF(ISERR(FIND("08",GERAL[[#This Row],[ODS]])),"NÃO","SIM")</f>
        <v>NÃO</v>
      </c>
      <c r="S161" s="2" t="str">
        <f>IF(ISERR(FIND("09",GERAL[[#This Row],[ODS]])),"NÃO","SIM")</f>
        <v>NÃO</v>
      </c>
      <c r="T161" s="2" t="str">
        <f>IF(ISERR(FIND("10",GERAL[[#This Row],[ODS]])),"NÃO","SIM")</f>
        <v>NÃO</v>
      </c>
      <c r="U161" s="2" t="str">
        <f>IF(ISERR(FIND("11",GERAL[[#This Row],[ODS]])),"NÃO","SIM")</f>
        <v>NÃO</v>
      </c>
      <c r="V161" s="2" t="str">
        <f>IF(ISERR(FIND("12",GERAL[[#This Row],[ODS]])),"NÃO","SIM")</f>
        <v>NÃO</v>
      </c>
      <c r="W161" s="2" t="str">
        <f>IF(ISERR(FIND("13",GERAL[[#This Row],[ODS]])),"NÃO","SIM")</f>
        <v>NÃO</v>
      </c>
      <c r="X161" s="2" t="str">
        <f>IF(ISERR(FIND("14",GERAL[[#This Row],[ODS]])),"NÃO","SIM")</f>
        <v>NÃO</v>
      </c>
      <c r="Y161" s="2" t="str">
        <f>IF(ISERR(FIND("15",GERAL[[#This Row],[ODS]])),"NÃO","SIM")</f>
        <v>NÃO</v>
      </c>
      <c r="Z161" s="2" t="str">
        <f>IF(ISERR(FIND("16",GERAL[[#This Row],[ODS]])),"NÃO","SIM")</f>
        <v>NÃO</v>
      </c>
      <c r="AA161" s="2" t="str">
        <f>IF(ISERR(FIND("17",GERAL[[#This Row],[ODS]])),"NÃO","SIM")</f>
        <v>NÃO</v>
      </c>
      <c r="AB161" s="1">
        <v>87.122237257555255</v>
      </c>
      <c r="AC161" s="1">
        <v>85.650319829424305</v>
      </c>
      <c r="AD161" s="1">
        <v>87.127429805615549</v>
      </c>
      <c r="AE161" s="1">
        <v>86.565420560747654</v>
      </c>
      <c r="AF161" s="1">
        <v>84.200995925758264</v>
      </c>
      <c r="AG161" s="1" t="str">
        <f>GERAL[[#This Row],[SIGLA]]&amp;GERAL[[#This Row],[CÓD]]</f>
        <v>SPAS_PA</v>
      </c>
      <c r="AH161" s="1">
        <f ca="1">VLOOKUP(GERAL[[#This Row],[REF_NOTA]],BASE_NOTAS[],7,FALSE)</f>
        <v>82.170725939938521</v>
      </c>
      <c r="AI161" s="31">
        <f ca="1">IF(GERAL[[#This Row],[Nota 2025]]="",0,GERAL[[#This Row],[Nota 2026]]-GERAL[[#This Row],[Nota 2025]])</f>
        <v>-2.0302699858197428</v>
      </c>
    </row>
    <row r="162" spans="1:35" ht="17" x14ac:dyDescent="0.35">
      <c r="A162" s="2" t="s">
        <v>180</v>
      </c>
      <c r="B162" s="2" t="s">
        <v>206</v>
      </c>
      <c r="C162" s="2" t="s">
        <v>208</v>
      </c>
      <c r="D162" s="15" t="s">
        <v>9</v>
      </c>
      <c r="E162" s="2" t="s">
        <v>87</v>
      </c>
      <c r="F162" s="2" t="str">
        <f>VLOOKUP(GERAL[[#This Row],[CÓD]],SEALL,6,FALSE)</f>
        <v>E</v>
      </c>
      <c r="G162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6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62" s="2" t="str">
        <f>VLOOKUP(GERAL[[#This Row],[CÓD]],SEALL,4,FALSE)</f>
        <v>06</v>
      </c>
      <c r="K162" s="2" t="str">
        <f>IF(ISERR(FIND("01",GERAL[[#This Row],[ODS]])),"NÃO","SIM")</f>
        <v>NÃO</v>
      </c>
      <c r="L162" s="2" t="str">
        <f>IF(ISERR(FIND("02",GERAL[[#This Row],[ODS]])),"NÃO","SIM")</f>
        <v>NÃO</v>
      </c>
      <c r="M162" s="2" t="str">
        <f>IF(ISERR(FIND("03",GERAL[[#This Row],[ODS]])),"NÃO","SIM")</f>
        <v>NÃO</v>
      </c>
      <c r="N162" s="2" t="str">
        <f>IF(ISERR(FIND("04",GERAL[[#This Row],[ODS]])),"NÃO","SIM")</f>
        <v>NÃO</v>
      </c>
      <c r="O162" s="2" t="str">
        <f>IF(ISERR(FIND("05",GERAL[[#This Row],[ODS]])),"NÃO","SIM")</f>
        <v>NÃO</v>
      </c>
      <c r="P162" s="2" t="str">
        <f>IF(ISERR(FIND("06",GERAL[[#This Row],[ODS]])),"NÃO","SIM")</f>
        <v>SIM</v>
      </c>
      <c r="Q162" s="2" t="str">
        <f>IF(ISERR(FIND("07",GERAL[[#This Row],[ODS]])),"NÃO","SIM")</f>
        <v>NÃO</v>
      </c>
      <c r="R162" s="2" t="str">
        <f>IF(ISERR(FIND("08",GERAL[[#This Row],[ODS]])),"NÃO","SIM")</f>
        <v>NÃO</v>
      </c>
      <c r="S162" s="2" t="str">
        <f>IF(ISERR(FIND("09",GERAL[[#This Row],[ODS]])),"NÃO","SIM")</f>
        <v>NÃO</v>
      </c>
      <c r="T162" s="2" t="str">
        <f>IF(ISERR(FIND("10",GERAL[[#This Row],[ODS]])),"NÃO","SIM")</f>
        <v>NÃO</v>
      </c>
      <c r="U162" s="2" t="str">
        <f>IF(ISERR(FIND("11",GERAL[[#This Row],[ODS]])),"NÃO","SIM")</f>
        <v>NÃO</v>
      </c>
      <c r="V162" s="2" t="str">
        <f>IF(ISERR(FIND("12",GERAL[[#This Row],[ODS]])),"NÃO","SIM")</f>
        <v>NÃO</v>
      </c>
      <c r="W162" s="2" t="str">
        <f>IF(ISERR(FIND("13",GERAL[[#This Row],[ODS]])),"NÃO","SIM")</f>
        <v>NÃO</v>
      </c>
      <c r="X162" s="2" t="str">
        <f>IF(ISERR(FIND("14",GERAL[[#This Row],[ODS]])),"NÃO","SIM")</f>
        <v>NÃO</v>
      </c>
      <c r="Y162" s="2" t="str">
        <f>IF(ISERR(FIND("15",GERAL[[#This Row],[ODS]])),"NÃO","SIM")</f>
        <v>NÃO</v>
      </c>
      <c r="Z162" s="2" t="str">
        <f>IF(ISERR(FIND("16",GERAL[[#This Row],[ODS]])),"NÃO","SIM")</f>
        <v>NÃO</v>
      </c>
      <c r="AA162" s="2" t="str">
        <f>IF(ISERR(FIND("17",GERAL[[#This Row],[ODS]])),"NÃO","SIM")</f>
        <v>NÃO</v>
      </c>
      <c r="AB162" s="1">
        <v>67.613892647722139</v>
      </c>
      <c r="AC162" s="1">
        <v>60.746268656716424</v>
      </c>
      <c r="AD162" s="1">
        <v>57.192224622030238</v>
      </c>
      <c r="AE162" s="1">
        <v>31.63551401869158</v>
      </c>
      <c r="AF162" s="1">
        <v>54.594839293798088</v>
      </c>
      <c r="AG162" s="1" t="str">
        <f>GERAL[[#This Row],[SIGLA]]&amp;GERAL[[#This Row],[CÓD]]</f>
        <v>SEAS_PA</v>
      </c>
      <c r="AH162" s="1">
        <f ca="1">VLOOKUP(GERAL[[#This Row],[REF_NOTA]],BASE_NOTAS[],7,FALSE)</f>
        <v>69.236226058169791</v>
      </c>
      <c r="AI162" s="31">
        <f ca="1">IF(GERAL[[#This Row],[Nota 2025]]="",0,GERAL[[#This Row],[Nota 2026]]-GERAL[[#This Row],[Nota 2025]])</f>
        <v>14.641386764371703</v>
      </c>
    </row>
    <row r="163" spans="1:35" ht="17" x14ac:dyDescent="0.35">
      <c r="A163" s="2" t="s">
        <v>182</v>
      </c>
      <c r="B163" s="2" t="s">
        <v>185</v>
      </c>
      <c r="C163" s="2" t="s">
        <v>208</v>
      </c>
      <c r="D163" s="15" t="s">
        <v>9</v>
      </c>
      <c r="E163" s="2" t="s">
        <v>87</v>
      </c>
      <c r="F163" s="2" t="str">
        <f>VLOOKUP(GERAL[[#This Row],[CÓD]],SEALL,6,FALSE)</f>
        <v>E</v>
      </c>
      <c r="G163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6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63" s="2" t="str">
        <f>VLOOKUP(GERAL[[#This Row],[CÓD]],SEALL,4,FALSE)</f>
        <v>06</v>
      </c>
      <c r="K163" s="2" t="str">
        <f>IF(ISERR(FIND("01",GERAL[[#This Row],[ODS]])),"NÃO","SIM")</f>
        <v>NÃO</v>
      </c>
      <c r="L163" s="2" t="str">
        <f>IF(ISERR(FIND("02",GERAL[[#This Row],[ODS]])),"NÃO","SIM")</f>
        <v>NÃO</v>
      </c>
      <c r="M163" s="2" t="str">
        <f>IF(ISERR(FIND("03",GERAL[[#This Row],[ODS]])),"NÃO","SIM")</f>
        <v>NÃO</v>
      </c>
      <c r="N163" s="2" t="str">
        <f>IF(ISERR(FIND("04",GERAL[[#This Row],[ODS]])),"NÃO","SIM")</f>
        <v>NÃO</v>
      </c>
      <c r="O163" s="2" t="str">
        <f>IF(ISERR(FIND("05",GERAL[[#This Row],[ODS]])),"NÃO","SIM")</f>
        <v>NÃO</v>
      </c>
      <c r="P163" s="2" t="str">
        <f>IF(ISERR(FIND("06",GERAL[[#This Row],[ODS]])),"NÃO","SIM")</f>
        <v>SIM</v>
      </c>
      <c r="Q163" s="2" t="str">
        <f>IF(ISERR(FIND("07",GERAL[[#This Row],[ODS]])),"NÃO","SIM")</f>
        <v>NÃO</v>
      </c>
      <c r="R163" s="2" t="str">
        <f>IF(ISERR(FIND("08",GERAL[[#This Row],[ODS]])),"NÃO","SIM")</f>
        <v>NÃO</v>
      </c>
      <c r="S163" s="2" t="str">
        <f>IF(ISERR(FIND("09",GERAL[[#This Row],[ODS]])),"NÃO","SIM")</f>
        <v>NÃO</v>
      </c>
      <c r="T163" s="2" t="str">
        <f>IF(ISERR(FIND("10",GERAL[[#This Row],[ODS]])),"NÃO","SIM")</f>
        <v>NÃO</v>
      </c>
      <c r="U163" s="2" t="str">
        <f>IF(ISERR(FIND("11",GERAL[[#This Row],[ODS]])),"NÃO","SIM")</f>
        <v>NÃO</v>
      </c>
      <c r="V163" s="2" t="str">
        <f>IF(ISERR(FIND("12",GERAL[[#This Row],[ODS]])),"NÃO","SIM")</f>
        <v>NÃO</v>
      </c>
      <c r="W163" s="2" t="str">
        <f>IF(ISERR(FIND("13",GERAL[[#This Row],[ODS]])),"NÃO","SIM")</f>
        <v>NÃO</v>
      </c>
      <c r="X163" s="2" t="str">
        <f>IF(ISERR(FIND("14",GERAL[[#This Row],[ODS]])),"NÃO","SIM")</f>
        <v>NÃO</v>
      </c>
      <c r="Y163" s="2" t="str">
        <f>IF(ISERR(FIND("15",GERAL[[#This Row],[ODS]])),"NÃO","SIM")</f>
        <v>NÃO</v>
      </c>
      <c r="Z163" s="2" t="str">
        <f>IF(ISERR(FIND("16",GERAL[[#This Row],[ODS]])),"NÃO","SIM")</f>
        <v>NÃO</v>
      </c>
      <c r="AA163" s="2" t="str">
        <f>IF(ISERR(FIND("17",GERAL[[#This Row],[ODS]])),"NÃO","SIM")</f>
        <v>NÃO</v>
      </c>
      <c r="AB163" s="1">
        <v>90.054127198917456</v>
      </c>
      <c r="AC163" s="1">
        <v>86.780383795309177</v>
      </c>
      <c r="AD163" s="1">
        <v>84.989200863930876</v>
      </c>
      <c r="AE163" s="1">
        <v>85.39719626168224</v>
      </c>
      <c r="AF163" s="1">
        <v>88.048890900860115</v>
      </c>
      <c r="AG163" s="1" t="str">
        <f>GERAL[[#This Row],[SIGLA]]&amp;GERAL[[#This Row],[CÓD]]</f>
        <v>TOAS_PA</v>
      </c>
      <c r="AH163" s="1">
        <f ca="1">VLOOKUP(GERAL[[#This Row],[REF_NOTA]],BASE_NOTAS[],7,FALSE)</f>
        <v>83.518562307874205</v>
      </c>
      <c r="AI163" s="31">
        <f ca="1">IF(GERAL[[#This Row],[Nota 2025]]="",0,GERAL[[#This Row],[Nota 2026]]-GERAL[[#This Row],[Nota 2025]])</f>
        <v>-4.5303285929859101</v>
      </c>
    </row>
    <row r="164" spans="1:35" ht="17" x14ac:dyDescent="0.35">
      <c r="A164" s="2" t="s">
        <v>0</v>
      </c>
      <c r="B164" s="2" t="s">
        <v>156</v>
      </c>
      <c r="C164" s="15" t="s">
        <v>208</v>
      </c>
      <c r="D164" s="15" t="s">
        <v>399</v>
      </c>
      <c r="E164" s="15" t="s">
        <v>375</v>
      </c>
      <c r="F164" s="2" t="str">
        <f>VLOOKUP(GERAL[[#This Row],[CÓD]],SEALL,6,FALSE)</f>
        <v>E</v>
      </c>
      <c r="G164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6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64" s="2" t="str">
        <f>VLOOKUP(GERAL[[#This Row],[CÓD]],SEALL,4,FALSE)</f>
        <v>02, 06, 08, 13, 15</v>
      </c>
      <c r="K164" s="2" t="str">
        <f>IF(ISERR(FIND("01",GERAL[[#This Row],[ODS]])),"NÃO","SIM")</f>
        <v>NÃO</v>
      </c>
      <c r="L164" s="2" t="str">
        <f>IF(ISERR(FIND("02",GERAL[[#This Row],[ODS]])),"NÃO","SIM")</f>
        <v>SIM</v>
      </c>
      <c r="M164" s="2" t="str">
        <f>IF(ISERR(FIND("03",GERAL[[#This Row],[ODS]])),"NÃO","SIM")</f>
        <v>NÃO</v>
      </c>
      <c r="N164" s="2" t="str">
        <f>IF(ISERR(FIND("04",GERAL[[#This Row],[ODS]])),"NÃO","SIM")</f>
        <v>NÃO</v>
      </c>
      <c r="O164" s="2" t="str">
        <f>IF(ISERR(FIND("05",GERAL[[#This Row],[ODS]])),"NÃO","SIM")</f>
        <v>NÃO</v>
      </c>
      <c r="P164" s="2" t="str">
        <f>IF(ISERR(FIND("06",GERAL[[#This Row],[ODS]])),"NÃO","SIM")</f>
        <v>SIM</v>
      </c>
      <c r="Q164" s="2" t="str">
        <f>IF(ISERR(FIND("07",GERAL[[#This Row],[ODS]])),"NÃO","SIM")</f>
        <v>NÃO</v>
      </c>
      <c r="R164" s="2" t="str">
        <f>IF(ISERR(FIND("08",GERAL[[#This Row],[ODS]])),"NÃO","SIM")</f>
        <v>SIM</v>
      </c>
      <c r="S164" s="2" t="str">
        <f>IF(ISERR(FIND("09",GERAL[[#This Row],[ODS]])),"NÃO","SIM")</f>
        <v>NÃO</v>
      </c>
      <c r="T164" s="2" t="str">
        <f>IF(ISERR(FIND("10",GERAL[[#This Row],[ODS]])),"NÃO","SIM")</f>
        <v>NÃO</v>
      </c>
      <c r="U164" s="2" t="str">
        <f>IF(ISERR(FIND("11",GERAL[[#This Row],[ODS]])),"NÃO","SIM")</f>
        <v>NÃO</v>
      </c>
      <c r="V164" s="2" t="str">
        <f>IF(ISERR(FIND("12",GERAL[[#This Row],[ODS]])),"NÃO","SIM")</f>
        <v>NÃO</v>
      </c>
      <c r="W164" s="2" t="str">
        <f>IF(ISERR(FIND("13",GERAL[[#This Row],[ODS]])),"NÃO","SIM")</f>
        <v>SIM</v>
      </c>
      <c r="X164" s="2" t="str">
        <f>IF(ISERR(FIND("14",GERAL[[#This Row],[ODS]])),"NÃO","SIM")</f>
        <v>NÃO</v>
      </c>
      <c r="Y164" s="2" t="str">
        <f>IF(ISERR(FIND("15",GERAL[[#This Row],[ODS]])),"NÃO","SIM")</f>
        <v>SIM</v>
      </c>
      <c r="Z164" s="2" t="str">
        <f>IF(ISERR(FIND("16",GERAL[[#This Row],[ODS]])),"NÃO","SIM")</f>
        <v>NÃO</v>
      </c>
      <c r="AA164" s="2" t="str">
        <f>IF(ISERR(FIND("17",GERAL[[#This Row],[ODS]])),"NÃO","SIM")</f>
        <v>NÃO</v>
      </c>
      <c r="AB164" s="1">
        <v>6.7981672298156344</v>
      </c>
      <c r="AC164" s="1">
        <v>18.873165315532237</v>
      </c>
      <c r="AD164" s="1">
        <v>15.97958596099051</v>
      </c>
      <c r="AE164" s="1">
        <v>0.95819153747916719</v>
      </c>
      <c r="AF164" s="1">
        <v>3.344953105180025</v>
      </c>
      <c r="AG164" s="1" t="str">
        <f>GERAL[[#This Row],[SIGLA]]&amp;GERAL[[#This Row],[CÓD]]</f>
        <v>ACAS_RD</v>
      </c>
      <c r="AH164" s="1">
        <f ca="1">VLOOKUP(GERAL[[#This Row],[REF_NOTA]],BASE_NOTAS[],7,FALSE)</f>
        <v>1.6676703268438069</v>
      </c>
      <c r="AI164" s="31">
        <f ca="1">IF(GERAL[[#This Row],[Nota 2025]]="",0,GERAL[[#This Row],[Nota 2026]]-GERAL[[#This Row],[Nota 2025]])</f>
        <v>-1.6772827783362181</v>
      </c>
    </row>
    <row r="165" spans="1:35" ht="17" x14ac:dyDescent="0.35">
      <c r="A165" s="2" t="s">
        <v>1</v>
      </c>
      <c r="B165" s="2" t="s">
        <v>157</v>
      </c>
      <c r="C165" s="15" t="s">
        <v>208</v>
      </c>
      <c r="D165" s="15" t="s">
        <v>399</v>
      </c>
      <c r="E165" s="15" t="s">
        <v>375</v>
      </c>
      <c r="F165" s="2" t="str">
        <f>VLOOKUP(GERAL[[#This Row],[CÓD]],SEALL,6,FALSE)</f>
        <v>E</v>
      </c>
      <c r="G165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6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65" s="2" t="str">
        <f>VLOOKUP(GERAL[[#This Row],[CÓD]],SEALL,4,FALSE)</f>
        <v>02, 06, 08, 13, 15</v>
      </c>
      <c r="K165" s="2" t="str">
        <f>IF(ISERR(FIND("01",GERAL[[#This Row],[ODS]])),"NÃO","SIM")</f>
        <v>NÃO</v>
      </c>
      <c r="L165" s="2" t="str">
        <f>IF(ISERR(FIND("02",GERAL[[#This Row],[ODS]])),"NÃO","SIM")</f>
        <v>SIM</v>
      </c>
      <c r="M165" s="2" t="str">
        <f>IF(ISERR(FIND("03",GERAL[[#This Row],[ODS]])),"NÃO","SIM")</f>
        <v>NÃO</v>
      </c>
      <c r="N165" s="2" t="str">
        <f>IF(ISERR(FIND("04",GERAL[[#This Row],[ODS]])),"NÃO","SIM")</f>
        <v>NÃO</v>
      </c>
      <c r="O165" s="2" t="str">
        <f>IF(ISERR(FIND("05",GERAL[[#This Row],[ODS]])),"NÃO","SIM")</f>
        <v>NÃO</v>
      </c>
      <c r="P165" s="2" t="str">
        <f>IF(ISERR(FIND("06",GERAL[[#This Row],[ODS]])),"NÃO","SIM")</f>
        <v>SIM</v>
      </c>
      <c r="Q165" s="2" t="str">
        <f>IF(ISERR(FIND("07",GERAL[[#This Row],[ODS]])),"NÃO","SIM")</f>
        <v>NÃO</v>
      </c>
      <c r="R165" s="2" t="str">
        <f>IF(ISERR(FIND("08",GERAL[[#This Row],[ODS]])),"NÃO","SIM")</f>
        <v>SIM</v>
      </c>
      <c r="S165" s="2" t="str">
        <f>IF(ISERR(FIND("09",GERAL[[#This Row],[ODS]])),"NÃO","SIM")</f>
        <v>NÃO</v>
      </c>
      <c r="T165" s="2" t="str">
        <f>IF(ISERR(FIND("10",GERAL[[#This Row],[ODS]])),"NÃO","SIM")</f>
        <v>NÃO</v>
      </c>
      <c r="U165" s="2" t="str">
        <f>IF(ISERR(FIND("11",GERAL[[#This Row],[ODS]])),"NÃO","SIM")</f>
        <v>NÃO</v>
      </c>
      <c r="V165" s="2" t="str">
        <f>IF(ISERR(FIND("12",GERAL[[#This Row],[ODS]])),"NÃO","SIM")</f>
        <v>NÃO</v>
      </c>
      <c r="W165" s="2" t="str">
        <f>IF(ISERR(FIND("13",GERAL[[#This Row],[ODS]])),"NÃO","SIM")</f>
        <v>SIM</v>
      </c>
      <c r="X165" s="2" t="str">
        <f>IF(ISERR(FIND("14",GERAL[[#This Row],[ODS]])),"NÃO","SIM")</f>
        <v>NÃO</v>
      </c>
      <c r="Y165" s="2" t="str">
        <f>IF(ISERR(FIND("15",GERAL[[#This Row],[ODS]])),"NÃO","SIM")</f>
        <v>SIM</v>
      </c>
      <c r="Z165" s="2" t="str">
        <f>IF(ISERR(FIND("16",GERAL[[#This Row],[ODS]])),"NÃO","SIM")</f>
        <v>NÃO</v>
      </c>
      <c r="AA165" s="2" t="str">
        <f>IF(ISERR(FIND("17",GERAL[[#This Row],[ODS]])),"NÃO","SIM")</f>
        <v>NÃO</v>
      </c>
      <c r="AB165" s="1">
        <v>0</v>
      </c>
      <c r="AC165" s="1">
        <v>54.565464444913346</v>
      </c>
      <c r="AD165" s="1">
        <v>4.2346920888582158</v>
      </c>
      <c r="AE165" s="1">
        <v>68.411578974694521</v>
      </c>
      <c r="AF165" s="1">
        <v>43.172764566265542</v>
      </c>
      <c r="AG165" s="1" t="str">
        <f>GERAL[[#This Row],[SIGLA]]&amp;GERAL[[#This Row],[CÓD]]</f>
        <v>ALAS_RD</v>
      </c>
      <c r="AH165" s="1">
        <f ca="1">VLOOKUP(GERAL[[#This Row],[REF_NOTA]],BASE_NOTAS[],7,FALSE)</f>
        <v>45.936393960013696</v>
      </c>
      <c r="AI165" s="31">
        <f ca="1">IF(GERAL[[#This Row],[Nota 2025]]="",0,GERAL[[#This Row],[Nota 2026]]-GERAL[[#This Row],[Nota 2025]])</f>
        <v>2.763629393748154</v>
      </c>
    </row>
    <row r="166" spans="1:35" ht="17" x14ac:dyDescent="0.35">
      <c r="A166" s="2" t="s">
        <v>159</v>
      </c>
      <c r="B166" s="2" t="s">
        <v>184</v>
      </c>
      <c r="C166" s="15" t="s">
        <v>208</v>
      </c>
      <c r="D166" s="15" t="s">
        <v>399</v>
      </c>
      <c r="E166" s="15" t="s">
        <v>375</v>
      </c>
      <c r="F166" s="2" t="str">
        <f>VLOOKUP(GERAL[[#This Row],[CÓD]],SEALL,6,FALSE)</f>
        <v>E</v>
      </c>
      <c r="G166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6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66" s="2" t="str">
        <f>VLOOKUP(GERAL[[#This Row],[CÓD]],SEALL,4,FALSE)</f>
        <v>02, 06, 08, 13, 15</v>
      </c>
      <c r="K166" s="2" t="str">
        <f>IF(ISERR(FIND("01",GERAL[[#This Row],[ODS]])),"NÃO","SIM")</f>
        <v>NÃO</v>
      </c>
      <c r="L166" s="2" t="str">
        <f>IF(ISERR(FIND("02",GERAL[[#This Row],[ODS]])),"NÃO","SIM")</f>
        <v>SIM</v>
      </c>
      <c r="M166" s="2" t="str">
        <f>IF(ISERR(FIND("03",GERAL[[#This Row],[ODS]])),"NÃO","SIM")</f>
        <v>NÃO</v>
      </c>
      <c r="N166" s="2" t="str">
        <f>IF(ISERR(FIND("04",GERAL[[#This Row],[ODS]])),"NÃO","SIM")</f>
        <v>NÃO</v>
      </c>
      <c r="O166" s="2" t="str">
        <f>IF(ISERR(FIND("05",GERAL[[#This Row],[ODS]])),"NÃO","SIM")</f>
        <v>NÃO</v>
      </c>
      <c r="P166" s="2" t="str">
        <f>IF(ISERR(FIND("06",GERAL[[#This Row],[ODS]])),"NÃO","SIM")</f>
        <v>SIM</v>
      </c>
      <c r="Q166" s="2" t="str">
        <f>IF(ISERR(FIND("07",GERAL[[#This Row],[ODS]])),"NÃO","SIM")</f>
        <v>NÃO</v>
      </c>
      <c r="R166" s="2" t="str">
        <f>IF(ISERR(FIND("08",GERAL[[#This Row],[ODS]])),"NÃO","SIM")</f>
        <v>SIM</v>
      </c>
      <c r="S166" s="2" t="str">
        <f>IF(ISERR(FIND("09",GERAL[[#This Row],[ODS]])),"NÃO","SIM")</f>
        <v>NÃO</v>
      </c>
      <c r="T166" s="2" t="str">
        <f>IF(ISERR(FIND("10",GERAL[[#This Row],[ODS]])),"NÃO","SIM")</f>
        <v>NÃO</v>
      </c>
      <c r="U166" s="2" t="str">
        <f>IF(ISERR(FIND("11",GERAL[[#This Row],[ODS]])),"NÃO","SIM")</f>
        <v>NÃO</v>
      </c>
      <c r="V166" s="2" t="str">
        <f>IF(ISERR(FIND("12",GERAL[[#This Row],[ODS]])),"NÃO","SIM")</f>
        <v>NÃO</v>
      </c>
      <c r="W166" s="2" t="str">
        <f>IF(ISERR(FIND("13",GERAL[[#This Row],[ODS]])),"NÃO","SIM")</f>
        <v>SIM</v>
      </c>
      <c r="X166" s="2" t="str">
        <f>IF(ISERR(FIND("14",GERAL[[#This Row],[ODS]])),"NÃO","SIM")</f>
        <v>NÃO</v>
      </c>
      <c r="Y166" s="2" t="str">
        <f>IF(ISERR(FIND("15",GERAL[[#This Row],[ODS]])),"NÃO","SIM")</f>
        <v>SIM</v>
      </c>
      <c r="Z166" s="2" t="str">
        <f>IF(ISERR(FIND("16",GERAL[[#This Row],[ODS]])),"NÃO","SIM")</f>
        <v>NÃO</v>
      </c>
      <c r="AA166" s="2" t="str">
        <f>IF(ISERR(FIND("17",GERAL[[#This Row],[ODS]])),"NÃO","SIM")</f>
        <v>NÃO</v>
      </c>
      <c r="AB166" s="1">
        <v>16.374443105577441</v>
      </c>
      <c r="AC166" s="1">
        <v>14.56623816845554</v>
      </c>
      <c r="AD166" s="1">
        <v>27.503139296700997</v>
      </c>
      <c r="AE166" s="1">
        <v>1.6858882475016399</v>
      </c>
      <c r="AF166" s="1">
        <v>0</v>
      </c>
      <c r="AG166" s="1" t="str">
        <f>GERAL[[#This Row],[SIGLA]]&amp;GERAL[[#This Row],[CÓD]]</f>
        <v>APAS_RD</v>
      </c>
      <c r="AH166" s="1">
        <f ca="1">VLOOKUP(GERAL[[#This Row],[REF_NOTA]],BASE_NOTAS[],7,FALSE)</f>
        <v>1.2246817592720478</v>
      </c>
      <c r="AI166" s="31">
        <f ca="1">IF(GERAL[[#This Row],[Nota 2025]]="",0,GERAL[[#This Row],[Nota 2026]]-GERAL[[#This Row],[Nota 2025]])</f>
        <v>1.2246817592720478</v>
      </c>
    </row>
    <row r="167" spans="1:35" ht="17" x14ac:dyDescent="0.35">
      <c r="A167" s="2" t="s">
        <v>155</v>
      </c>
      <c r="B167" s="2" t="s">
        <v>158</v>
      </c>
      <c r="C167" s="15" t="s">
        <v>208</v>
      </c>
      <c r="D167" s="15" t="s">
        <v>399</v>
      </c>
      <c r="E167" s="15" t="s">
        <v>375</v>
      </c>
      <c r="F167" s="2" t="str">
        <f>VLOOKUP(GERAL[[#This Row],[CÓD]],SEALL,6,FALSE)</f>
        <v>E</v>
      </c>
      <c r="G167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6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67" s="2" t="str">
        <f>VLOOKUP(GERAL[[#This Row],[CÓD]],SEALL,4,FALSE)</f>
        <v>02, 06, 08, 13, 15</v>
      </c>
      <c r="K167" s="2" t="str">
        <f>IF(ISERR(FIND("01",GERAL[[#This Row],[ODS]])),"NÃO","SIM")</f>
        <v>NÃO</v>
      </c>
      <c r="L167" s="2" t="str">
        <f>IF(ISERR(FIND("02",GERAL[[#This Row],[ODS]])),"NÃO","SIM")</f>
        <v>SIM</v>
      </c>
      <c r="M167" s="2" t="str">
        <f>IF(ISERR(FIND("03",GERAL[[#This Row],[ODS]])),"NÃO","SIM")</f>
        <v>NÃO</v>
      </c>
      <c r="N167" s="2" t="str">
        <f>IF(ISERR(FIND("04",GERAL[[#This Row],[ODS]])),"NÃO","SIM")</f>
        <v>NÃO</v>
      </c>
      <c r="O167" s="2" t="str">
        <f>IF(ISERR(FIND("05",GERAL[[#This Row],[ODS]])),"NÃO","SIM")</f>
        <v>NÃO</v>
      </c>
      <c r="P167" s="2" t="str">
        <f>IF(ISERR(FIND("06",GERAL[[#This Row],[ODS]])),"NÃO","SIM")</f>
        <v>SIM</v>
      </c>
      <c r="Q167" s="2" t="str">
        <f>IF(ISERR(FIND("07",GERAL[[#This Row],[ODS]])),"NÃO","SIM")</f>
        <v>NÃO</v>
      </c>
      <c r="R167" s="2" t="str">
        <f>IF(ISERR(FIND("08",GERAL[[#This Row],[ODS]])),"NÃO","SIM")</f>
        <v>SIM</v>
      </c>
      <c r="S167" s="2" t="str">
        <f>IF(ISERR(FIND("09",GERAL[[#This Row],[ODS]])),"NÃO","SIM")</f>
        <v>NÃO</v>
      </c>
      <c r="T167" s="2" t="str">
        <f>IF(ISERR(FIND("10",GERAL[[#This Row],[ODS]])),"NÃO","SIM")</f>
        <v>NÃO</v>
      </c>
      <c r="U167" s="2" t="str">
        <f>IF(ISERR(FIND("11",GERAL[[#This Row],[ODS]])),"NÃO","SIM")</f>
        <v>NÃO</v>
      </c>
      <c r="V167" s="2" t="str">
        <f>IF(ISERR(FIND("12",GERAL[[#This Row],[ODS]])),"NÃO","SIM")</f>
        <v>NÃO</v>
      </c>
      <c r="W167" s="2" t="str">
        <f>IF(ISERR(FIND("13",GERAL[[#This Row],[ODS]])),"NÃO","SIM")</f>
        <v>SIM</v>
      </c>
      <c r="X167" s="2" t="str">
        <f>IF(ISERR(FIND("14",GERAL[[#This Row],[ODS]])),"NÃO","SIM")</f>
        <v>NÃO</v>
      </c>
      <c r="Y167" s="2" t="str">
        <f>IF(ISERR(FIND("15",GERAL[[#This Row],[ODS]])),"NÃO","SIM")</f>
        <v>SIM</v>
      </c>
      <c r="Z167" s="2" t="str">
        <f>IF(ISERR(FIND("16",GERAL[[#This Row],[ODS]])),"NÃO","SIM")</f>
        <v>NÃO</v>
      </c>
      <c r="AA167" s="2" t="str">
        <f>IF(ISERR(FIND("17",GERAL[[#This Row],[ODS]])),"NÃO","SIM")</f>
        <v>NÃO</v>
      </c>
      <c r="AB167" s="1">
        <v>7.6091291676112114</v>
      </c>
      <c r="AC167" s="1">
        <v>0</v>
      </c>
      <c r="AD167" s="1">
        <v>11.893346257100072</v>
      </c>
      <c r="AE167" s="1">
        <v>0</v>
      </c>
      <c r="AF167" s="1">
        <v>0.16845973081640125</v>
      </c>
      <c r="AG167" s="1" t="str">
        <f>GERAL[[#This Row],[SIGLA]]&amp;GERAL[[#This Row],[CÓD]]</f>
        <v>AMAS_RD</v>
      </c>
      <c r="AH167" s="1">
        <f ca="1">VLOOKUP(GERAL[[#This Row],[REF_NOTA]],BASE_NOTAS[],7,FALSE)</f>
        <v>0</v>
      </c>
      <c r="AI167" s="31">
        <f ca="1">IF(GERAL[[#This Row],[Nota 2025]]="",0,GERAL[[#This Row],[Nota 2026]]-GERAL[[#This Row],[Nota 2025]])</f>
        <v>-0.16845973081640125</v>
      </c>
    </row>
    <row r="168" spans="1:35" ht="17" x14ac:dyDescent="0.35">
      <c r="A168" s="2" t="s">
        <v>160</v>
      </c>
      <c r="B168" s="2" t="s">
        <v>187</v>
      </c>
      <c r="C168" s="15" t="s">
        <v>208</v>
      </c>
      <c r="D168" s="15" t="s">
        <v>399</v>
      </c>
      <c r="E168" s="15" t="s">
        <v>375</v>
      </c>
      <c r="F168" s="2" t="str">
        <f>VLOOKUP(GERAL[[#This Row],[CÓD]],SEALL,6,FALSE)</f>
        <v>E</v>
      </c>
      <c r="G168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6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68" s="2" t="str">
        <f>VLOOKUP(GERAL[[#This Row],[CÓD]],SEALL,4,FALSE)</f>
        <v>02, 06, 08, 13, 15</v>
      </c>
      <c r="K168" s="2" t="str">
        <f>IF(ISERR(FIND("01",GERAL[[#This Row],[ODS]])),"NÃO","SIM")</f>
        <v>NÃO</v>
      </c>
      <c r="L168" s="2" t="str">
        <f>IF(ISERR(FIND("02",GERAL[[#This Row],[ODS]])),"NÃO","SIM")</f>
        <v>SIM</v>
      </c>
      <c r="M168" s="2" t="str">
        <f>IF(ISERR(FIND("03",GERAL[[#This Row],[ODS]])),"NÃO","SIM")</f>
        <v>NÃO</v>
      </c>
      <c r="N168" s="2" t="str">
        <f>IF(ISERR(FIND("04",GERAL[[#This Row],[ODS]])),"NÃO","SIM")</f>
        <v>NÃO</v>
      </c>
      <c r="O168" s="2" t="str">
        <f>IF(ISERR(FIND("05",GERAL[[#This Row],[ODS]])),"NÃO","SIM")</f>
        <v>NÃO</v>
      </c>
      <c r="P168" s="2" t="str">
        <f>IF(ISERR(FIND("06",GERAL[[#This Row],[ODS]])),"NÃO","SIM")</f>
        <v>SIM</v>
      </c>
      <c r="Q168" s="2" t="str">
        <f>IF(ISERR(FIND("07",GERAL[[#This Row],[ODS]])),"NÃO","SIM")</f>
        <v>NÃO</v>
      </c>
      <c r="R168" s="2" t="str">
        <f>IF(ISERR(FIND("08",GERAL[[#This Row],[ODS]])),"NÃO","SIM")</f>
        <v>SIM</v>
      </c>
      <c r="S168" s="2" t="str">
        <f>IF(ISERR(FIND("09",GERAL[[#This Row],[ODS]])),"NÃO","SIM")</f>
        <v>NÃO</v>
      </c>
      <c r="T168" s="2" t="str">
        <f>IF(ISERR(FIND("10",GERAL[[#This Row],[ODS]])),"NÃO","SIM")</f>
        <v>NÃO</v>
      </c>
      <c r="U168" s="2" t="str">
        <f>IF(ISERR(FIND("11",GERAL[[#This Row],[ODS]])),"NÃO","SIM")</f>
        <v>NÃO</v>
      </c>
      <c r="V168" s="2" t="str">
        <f>IF(ISERR(FIND("12",GERAL[[#This Row],[ODS]])),"NÃO","SIM")</f>
        <v>NÃO</v>
      </c>
      <c r="W168" s="2" t="str">
        <f>IF(ISERR(FIND("13",GERAL[[#This Row],[ODS]])),"NÃO","SIM")</f>
        <v>SIM</v>
      </c>
      <c r="X168" s="2" t="str">
        <f>IF(ISERR(FIND("14",GERAL[[#This Row],[ODS]])),"NÃO","SIM")</f>
        <v>NÃO</v>
      </c>
      <c r="Y168" s="2" t="str">
        <f>IF(ISERR(FIND("15",GERAL[[#This Row],[ODS]])),"NÃO","SIM")</f>
        <v>SIM</v>
      </c>
      <c r="Z168" s="2" t="str">
        <f>IF(ISERR(FIND("16",GERAL[[#This Row],[ODS]])),"NÃO","SIM")</f>
        <v>NÃO</v>
      </c>
      <c r="AA168" s="2" t="str">
        <f>IF(ISERR(FIND("17",GERAL[[#This Row],[ODS]])),"NÃO","SIM")</f>
        <v>NÃO</v>
      </c>
      <c r="AB168" s="1">
        <v>12.862674594578118</v>
      </c>
      <c r="AC168" s="1">
        <v>36.040670195037507</v>
      </c>
      <c r="AD168" s="1">
        <v>7.9182949906131173</v>
      </c>
      <c r="AE168" s="1">
        <v>43.192486320610293</v>
      </c>
      <c r="AF168" s="1">
        <v>39.402794262846875</v>
      </c>
      <c r="AG168" s="1" t="str">
        <f>GERAL[[#This Row],[SIGLA]]&amp;GERAL[[#This Row],[CÓD]]</f>
        <v>BAAS_RD</v>
      </c>
      <c r="AH168" s="1">
        <f ca="1">VLOOKUP(GERAL[[#This Row],[REF_NOTA]],BASE_NOTAS[],7,FALSE)</f>
        <v>45.838148748629699</v>
      </c>
      <c r="AI168" s="31">
        <f ca="1">IF(GERAL[[#This Row],[Nota 2025]]="",0,GERAL[[#This Row],[Nota 2026]]-GERAL[[#This Row],[Nota 2025]])</f>
        <v>6.435354485782824</v>
      </c>
    </row>
    <row r="169" spans="1:35" ht="17" x14ac:dyDescent="0.35">
      <c r="A169" s="2" t="s">
        <v>161</v>
      </c>
      <c r="B169" s="2" t="s">
        <v>188</v>
      </c>
      <c r="C169" s="15" t="s">
        <v>208</v>
      </c>
      <c r="D169" s="15" t="s">
        <v>399</v>
      </c>
      <c r="E169" s="15" t="s">
        <v>375</v>
      </c>
      <c r="F169" s="2" t="str">
        <f>VLOOKUP(GERAL[[#This Row],[CÓD]],SEALL,6,FALSE)</f>
        <v>E</v>
      </c>
      <c r="G169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6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69" s="2" t="str">
        <f>VLOOKUP(GERAL[[#This Row],[CÓD]],SEALL,4,FALSE)</f>
        <v>02, 06, 08, 13, 15</v>
      </c>
      <c r="K169" s="2" t="str">
        <f>IF(ISERR(FIND("01",GERAL[[#This Row],[ODS]])),"NÃO","SIM")</f>
        <v>NÃO</v>
      </c>
      <c r="L169" s="2" t="str">
        <f>IF(ISERR(FIND("02",GERAL[[#This Row],[ODS]])),"NÃO","SIM")</f>
        <v>SIM</v>
      </c>
      <c r="M169" s="2" t="str">
        <f>IF(ISERR(FIND("03",GERAL[[#This Row],[ODS]])),"NÃO","SIM")</f>
        <v>NÃO</v>
      </c>
      <c r="N169" s="2" t="str">
        <f>IF(ISERR(FIND("04",GERAL[[#This Row],[ODS]])),"NÃO","SIM")</f>
        <v>NÃO</v>
      </c>
      <c r="O169" s="2" t="str">
        <f>IF(ISERR(FIND("05",GERAL[[#This Row],[ODS]])),"NÃO","SIM")</f>
        <v>NÃO</v>
      </c>
      <c r="P169" s="2" t="str">
        <f>IF(ISERR(FIND("06",GERAL[[#This Row],[ODS]])),"NÃO","SIM")</f>
        <v>SIM</v>
      </c>
      <c r="Q169" s="2" t="str">
        <f>IF(ISERR(FIND("07",GERAL[[#This Row],[ODS]])),"NÃO","SIM")</f>
        <v>NÃO</v>
      </c>
      <c r="R169" s="2" t="str">
        <f>IF(ISERR(FIND("08",GERAL[[#This Row],[ODS]])),"NÃO","SIM")</f>
        <v>SIM</v>
      </c>
      <c r="S169" s="2" t="str">
        <f>IF(ISERR(FIND("09",GERAL[[#This Row],[ODS]])),"NÃO","SIM")</f>
        <v>NÃO</v>
      </c>
      <c r="T169" s="2" t="str">
        <f>IF(ISERR(FIND("10",GERAL[[#This Row],[ODS]])),"NÃO","SIM")</f>
        <v>NÃO</v>
      </c>
      <c r="U169" s="2" t="str">
        <f>IF(ISERR(FIND("11",GERAL[[#This Row],[ODS]])),"NÃO","SIM")</f>
        <v>NÃO</v>
      </c>
      <c r="V169" s="2" t="str">
        <f>IF(ISERR(FIND("12",GERAL[[#This Row],[ODS]])),"NÃO","SIM")</f>
        <v>NÃO</v>
      </c>
      <c r="W169" s="2" t="str">
        <f>IF(ISERR(FIND("13",GERAL[[#This Row],[ODS]])),"NÃO","SIM")</f>
        <v>SIM</v>
      </c>
      <c r="X169" s="2" t="str">
        <f>IF(ISERR(FIND("14",GERAL[[#This Row],[ODS]])),"NÃO","SIM")</f>
        <v>NÃO</v>
      </c>
      <c r="Y169" s="2" t="str">
        <f>IF(ISERR(FIND("15",GERAL[[#This Row],[ODS]])),"NÃO","SIM")</f>
        <v>SIM</v>
      </c>
      <c r="Z169" s="2" t="str">
        <f>IF(ISERR(FIND("16",GERAL[[#This Row],[ODS]])),"NÃO","SIM")</f>
        <v>NÃO</v>
      </c>
      <c r="AA169" s="2" t="str">
        <f>IF(ISERR(FIND("17",GERAL[[#This Row],[ODS]])),"NÃO","SIM")</f>
        <v>NÃO</v>
      </c>
      <c r="AB169" s="1">
        <v>2.25812942951208</v>
      </c>
      <c r="AC169" s="1">
        <v>54.897544446378852</v>
      </c>
      <c r="AD169" s="1">
        <v>4.6526966169076838</v>
      </c>
      <c r="AE169" s="1">
        <v>3.9900792204436084</v>
      </c>
      <c r="AF169" s="1">
        <v>0.80509435680958863</v>
      </c>
      <c r="AG169" s="1" t="str">
        <f>GERAL[[#This Row],[SIGLA]]&amp;GERAL[[#This Row],[CÓD]]</f>
        <v>CEAS_RD</v>
      </c>
      <c r="AH169" s="1">
        <f ca="1">VLOOKUP(GERAL[[#This Row],[REF_NOTA]],BASE_NOTAS[],7,FALSE)</f>
        <v>87.098943659760337</v>
      </c>
      <c r="AI169" s="31">
        <f ca="1">IF(GERAL[[#This Row],[Nota 2025]]="",0,GERAL[[#This Row],[Nota 2026]]-GERAL[[#This Row],[Nota 2025]])</f>
        <v>86.293849302950747</v>
      </c>
    </row>
    <row r="170" spans="1:35" ht="17" x14ac:dyDescent="0.35">
      <c r="A170" s="2" t="s">
        <v>162</v>
      </c>
      <c r="B170" s="2" t="s">
        <v>189</v>
      </c>
      <c r="C170" s="15" t="s">
        <v>208</v>
      </c>
      <c r="D170" s="15" t="s">
        <v>399</v>
      </c>
      <c r="E170" s="15" t="s">
        <v>375</v>
      </c>
      <c r="F170" s="2" t="str">
        <f>VLOOKUP(GERAL[[#This Row],[CÓD]],SEALL,6,FALSE)</f>
        <v>E</v>
      </c>
      <c r="G170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7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7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70" s="2" t="str">
        <f>VLOOKUP(GERAL[[#This Row],[CÓD]],SEALL,4,FALSE)</f>
        <v>02, 06, 08, 13, 15</v>
      </c>
      <c r="K170" s="2" t="str">
        <f>IF(ISERR(FIND("01",GERAL[[#This Row],[ODS]])),"NÃO","SIM")</f>
        <v>NÃO</v>
      </c>
      <c r="L170" s="2" t="str">
        <f>IF(ISERR(FIND("02",GERAL[[#This Row],[ODS]])),"NÃO","SIM")</f>
        <v>SIM</v>
      </c>
      <c r="M170" s="2" t="str">
        <f>IF(ISERR(FIND("03",GERAL[[#This Row],[ODS]])),"NÃO","SIM")</f>
        <v>NÃO</v>
      </c>
      <c r="N170" s="2" t="str">
        <f>IF(ISERR(FIND("04",GERAL[[#This Row],[ODS]])),"NÃO","SIM")</f>
        <v>NÃO</v>
      </c>
      <c r="O170" s="2" t="str">
        <f>IF(ISERR(FIND("05",GERAL[[#This Row],[ODS]])),"NÃO","SIM")</f>
        <v>NÃO</v>
      </c>
      <c r="P170" s="2" t="str">
        <f>IF(ISERR(FIND("06",GERAL[[#This Row],[ODS]])),"NÃO","SIM")</f>
        <v>SIM</v>
      </c>
      <c r="Q170" s="2" t="str">
        <f>IF(ISERR(FIND("07",GERAL[[#This Row],[ODS]])),"NÃO","SIM")</f>
        <v>NÃO</v>
      </c>
      <c r="R170" s="2" t="str">
        <f>IF(ISERR(FIND("08",GERAL[[#This Row],[ODS]])),"NÃO","SIM")</f>
        <v>SIM</v>
      </c>
      <c r="S170" s="2" t="str">
        <f>IF(ISERR(FIND("09",GERAL[[#This Row],[ODS]])),"NÃO","SIM")</f>
        <v>NÃO</v>
      </c>
      <c r="T170" s="2" t="str">
        <f>IF(ISERR(FIND("10",GERAL[[#This Row],[ODS]])),"NÃO","SIM")</f>
        <v>NÃO</v>
      </c>
      <c r="U170" s="2" t="str">
        <f>IF(ISERR(FIND("11",GERAL[[#This Row],[ODS]])),"NÃO","SIM")</f>
        <v>NÃO</v>
      </c>
      <c r="V170" s="2" t="str">
        <f>IF(ISERR(FIND("12",GERAL[[#This Row],[ODS]])),"NÃO","SIM")</f>
        <v>NÃO</v>
      </c>
      <c r="W170" s="2" t="str">
        <f>IF(ISERR(FIND("13",GERAL[[#This Row],[ODS]])),"NÃO","SIM")</f>
        <v>SIM</v>
      </c>
      <c r="X170" s="2" t="str">
        <f>IF(ISERR(FIND("14",GERAL[[#This Row],[ODS]])),"NÃO","SIM")</f>
        <v>NÃO</v>
      </c>
      <c r="Y170" s="2" t="str">
        <f>IF(ISERR(FIND("15",GERAL[[#This Row],[ODS]])),"NÃO","SIM")</f>
        <v>SIM</v>
      </c>
      <c r="Z170" s="2" t="str">
        <f>IF(ISERR(FIND("16",GERAL[[#This Row],[ODS]])),"NÃO","SIM")</f>
        <v>NÃO</v>
      </c>
      <c r="AA170" s="2" t="str">
        <f>IF(ISERR(FIND("17",GERAL[[#This Row],[ODS]])),"NÃO","SIM")</f>
        <v>NÃO</v>
      </c>
      <c r="AB170" s="1">
        <v>1.7174705463029434</v>
      </c>
      <c r="AC170" s="1">
        <v>5.3125005932427376</v>
      </c>
      <c r="AD170" s="1">
        <v>7.0373881298376721</v>
      </c>
      <c r="AE170" s="1">
        <v>91.490047796415425</v>
      </c>
      <c r="AF170" s="1">
        <v>86.914936082905697</v>
      </c>
      <c r="AG170" s="1" t="str">
        <f>GERAL[[#This Row],[SIGLA]]&amp;GERAL[[#This Row],[CÓD]]</f>
        <v>DFAS_RD</v>
      </c>
      <c r="AH170" s="1">
        <f ca="1">VLOOKUP(GERAL[[#This Row],[REF_NOTA]],BASE_NOTAS[],7,FALSE)</f>
        <v>16.425719613421222</v>
      </c>
      <c r="AI170" s="31">
        <f ca="1">IF(GERAL[[#This Row],[Nota 2025]]="",0,GERAL[[#This Row],[Nota 2026]]-GERAL[[#This Row],[Nota 2025]])</f>
        <v>-70.489216469484475</v>
      </c>
    </row>
    <row r="171" spans="1:35" ht="17" x14ac:dyDescent="0.35">
      <c r="A171" s="2" t="s">
        <v>163</v>
      </c>
      <c r="B171" s="2" t="s">
        <v>183</v>
      </c>
      <c r="C171" s="15" t="s">
        <v>208</v>
      </c>
      <c r="D171" s="15" t="s">
        <v>399</v>
      </c>
      <c r="E171" s="15" t="s">
        <v>375</v>
      </c>
      <c r="F171" s="2" t="str">
        <f>VLOOKUP(GERAL[[#This Row],[CÓD]],SEALL,6,FALSE)</f>
        <v>E</v>
      </c>
      <c r="G171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7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7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71" s="2" t="str">
        <f>VLOOKUP(GERAL[[#This Row],[CÓD]],SEALL,4,FALSE)</f>
        <v>02, 06, 08, 13, 15</v>
      </c>
      <c r="K171" s="2" t="str">
        <f>IF(ISERR(FIND("01",GERAL[[#This Row],[ODS]])),"NÃO","SIM")</f>
        <v>NÃO</v>
      </c>
      <c r="L171" s="2" t="str">
        <f>IF(ISERR(FIND("02",GERAL[[#This Row],[ODS]])),"NÃO","SIM")</f>
        <v>SIM</v>
      </c>
      <c r="M171" s="2" t="str">
        <f>IF(ISERR(FIND("03",GERAL[[#This Row],[ODS]])),"NÃO","SIM")</f>
        <v>NÃO</v>
      </c>
      <c r="N171" s="2" t="str">
        <f>IF(ISERR(FIND("04",GERAL[[#This Row],[ODS]])),"NÃO","SIM")</f>
        <v>NÃO</v>
      </c>
      <c r="O171" s="2" t="str">
        <f>IF(ISERR(FIND("05",GERAL[[#This Row],[ODS]])),"NÃO","SIM")</f>
        <v>NÃO</v>
      </c>
      <c r="P171" s="2" t="str">
        <f>IF(ISERR(FIND("06",GERAL[[#This Row],[ODS]])),"NÃO","SIM")</f>
        <v>SIM</v>
      </c>
      <c r="Q171" s="2" t="str">
        <f>IF(ISERR(FIND("07",GERAL[[#This Row],[ODS]])),"NÃO","SIM")</f>
        <v>NÃO</v>
      </c>
      <c r="R171" s="2" t="str">
        <f>IF(ISERR(FIND("08",GERAL[[#This Row],[ODS]])),"NÃO","SIM")</f>
        <v>SIM</v>
      </c>
      <c r="S171" s="2" t="str">
        <f>IF(ISERR(FIND("09",GERAL[[#This Row],[ODS]])),"NÃO","SIM")</f>
        <v>NÃO</v>
      </c>
      <c r="T171" s="2" t="str">
        <f>IF(ISERR(FIND("10",GERAL[[#This Row],[ODS]])),"NÃO","SIM")</f>
        <v>NÃO</v>
      </c>
      <c r="U171" s="2" t="str">
        <f>IF(ISERR(FIND("11",GERAL[[#This Row],[ODS]])),"NÃO","SIM")</f>
        <v>NÃO</v>
      </c>
      <c r="V171" s="2" t="str">
        <f>IF(ISERR(FIND("12",GERAL[[#This Row],[ODS]])),"NÃO","SIM")</f>
        <v>NÃO</v>
      </c>
      <c r="W171" s="2" t="str">
        <f>IF(ISERR(FIND("13",GERAL[[#This Row],[ODS]])),"NÃO","SIM")</f>
        <v>SIM</v>
      </c>
      <c r="X171" s="2" t="str">
        <f>IF(ISERR(FIND("14",GERAL[[#This Row],[ODS]])),"NÃO","SIM")</f>
        <v>NÃO</v>
      </c>
      <c r="Y171" s="2" t="str">
        <f>IF(ISERR(FIND("15",GERAL[[#This Row],[ODS]])),"NÃO","SIM")</f>
        <v>SIM</v>
      </c>
      <c r="Z171" s="2" t="str">
        <f>IF(ISERR(FIND("16",GERAL[[#This Row],[ODS]])),"NÃO","SIM")</f>
        <v>NÃO</v>
      </c>
      <c r="AA171" s="2" t="str">
        <f>IF(ISERR(FIND("17",GERAL[[#This Row],[ODS]])),"NÃO","SIM")</f>
        <v>NÃO</v>
      </c>
      <c r="AB171" s="1">
        <v>11.263611764067564</v>
      </c>
      <c r="AC171" s="1">
        <v>36.724498156266776</v>
      </c>
      <c r="AD171" s="1">
        <v>13.836513690975563</v>
      </c>
      <c r="AE171" s="1">
        <v>100</v>
      </c>
      <c r="AF171" s="1">
        <v>93.638023823157425</v>
      </c>
      <c r="AG171" s="1" t="str">
        <f>GERAL[[#This Row],[SIGLA]]&amp;GERAL[[#This Row],[CÓD]]</f>
        <v>ESAS_RD</v>
      </c>
      <c r="AH171" s="1">
        <f ca="1">VLOOKUP(GERAL[[#This Row],[REF_NOTA]],BASE_NOTAS[],7,FALSE)</f>
        <v>39.025063304379543</v>
      </c>
      <c r="AI171" s="31">
        <f ca="1">IF(GERAL[[#This Row],[Nota 2025]]="",0,GERAL[[#This Row],[Nota 2026]]-GERAL[[#This Row],[Nota 2025]])</f>
        <v>-54.612960518777882</v>
      </c>
    </row>
    <row r="172" spans="1:35" ht="17" x14ac:dyDescent="0.35">
      <c r="A172" s="2" t="s">
        <v>164</v>
      </c>
      <c r="B172" s="2" t="s">
        <v>190</v>
      </c>
      <c r="C172" s="15" t="s">
        <v>208</v>
      </c>
      <c r="D172" s="15" t="s">
        <v>399</v>
      </c>
      <c r="E172" s="15" t="s">
        <v>375</v>
      </c>
      <c r="F172" s="2" t="str">
        <f>VLOOKUP(GERAL[[#This Row],[CÓD]],SEALL,6,FALSE)</f>
        <v>E</v>
      </c>
      <c r="G172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7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7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72" s="2" t="str">
        <f>VLOOKUP(GERAL[[#This Row],[CÓD]],SEALL,4,FALSE)</f>
        <v>02, 06, 08, 13, 15</v>
      </c>
      <c r="K172" s="2" t="str">
        <f>IF(ISERR(FIND("01",GERAL[[#This Row],[ODS]])),"NÃO","SIM")</f>
        <v>NÃO</v>
      </c>
      <c r="L172" s="2" t="str">
        <f>IF(ISERR(FIND("02",GERAL[[#This Row],[ODS]])),"NÃO","SIM")</f>
        <v>SIM</v>
      </c>
      <c r="M172" s="2" t="str">
        <f>IF(ISERR(FIND("03",GERAL[[#This Row],[ODS]])),"NÃO","SIM")</f>
        <v>NÃO</v>
      </c>
      <c r="N172" s="2" t="str">
        <f>IF(ISERR(FIND("04",GERAL[[#This Row],[ODS]])),"NÃO","SIM")</f>
        <v>NÃO</v>
      </c>
      <c r="O172" s="2" t="str">
        <f>IF(ISERR(FIND("05",GERAL[[#This Row],[ODS]])),"NÃO","SIM")</f>
        <v>NÃO</v>
      </c>
      <c r="P172" s="2" t="str">
        <f>IF(ISERR(FIND("06",GERAL[[#This Row],[ODS]])),"NÃO","SIM")</f>
        <v>SIM</v>
      </c>
      <c r="Q172" s="2" t="str">
        <f>IF(ISERR(FIND("07",GERAL[[#This Row],[ODS]])),"NÃO","SIM")</f>
        <v>NÃO</v>
      </c>
      <c r="R172" s="2" t="str">
        <f>IF(ISERR(FIND("08",GERAL[[#This Row],[ODS]])),"NÃO","SIM")</f>
        <v>SIM</v>
      </c>
      <c r="S172" s="2" t="str">
        <f>IF(ISERR(FIND("09",GERAL[[#This Row],[ODS]])),"NÃO","SIM")</f>
        <v>NÃO</v>
      </c>
      <c r="T172" s="2" t="str">
        <f>IF(ISERR(FIND("10",GERAL[[#This Row],[ODS]])),"NÃO","SIM")</f>
        <v>NÃO</v>
      </c>
      <c r="U172" s="2" t="str">
        <f>IF(ISERR(FIND("11",GERAL[[#This Row],[ODS]])),"NÃO","SIM")</f>
        <v>NÃO</v>
      </c>
      <c r="V172" s="2" t="str">
        <f>IF(ISERR(FIND("12",GERAL[[#This Row],[ODS]])),"NÃO","SIM")</f>
        <v>NÃO</v>
      </c>
      <c r="W172" s="2" t="str">
        <f>IF(ISERR(FIND("13",GERAL[[#This Row],[ODS]])),"NÃO","SIM")</f>
        <v>SIM</v>
      </c>
      <c r="X172" s="2" t="str">
        <f>IF(ISERR(FIND("14",GERAL[[#This Row],[ODS]])),"NÃO","SIM")</f>
        <v>NÃO</v>
      </c>
      <c r="Y172" s="2" t="str">
        <f>IF(ISERR(FIND("15",GERAL[[#This Row],[ODS]])),"NÃO","SIM")</f>
        <v>SIM</v>
      </c>
      <c r="Z172" s="2" t="str">
        <f>IF(ISERR(FIND("16",GERAL[[#This Row],[ODS]])),"NÃO","SIM")</f>
        <v>NÃO</v>
      </c>
      <c r="AA172" s="2" t="str">
        <f>IF(ISERR(FIND("17",GERAL[[#This Row],[ODS]])),"NÃO","SIM")</f>
        <v>NÃO</v>
      </c>
      <c r="AB172" s="1">
        <v>0.43835252675713382</v>
      </c>
      <c r="AC172" s="1">
        <v>5.3207225499204958</v>
      </c>
      <c r="AD172" s="1">
        <v>8.2792702479945355</v>
      </c>
      <c r="AE172" s="1">
        <v>85.381906029985018</v>
      </c>
      <c r="AF172" s="1">
        <v>51.317252182644509</v>
      </c>
      <c r="AG172" s="1" t="str">
        <f>GERAL[[#This Row],[SIGLA]]&amp;GERAL[[#This Row],[CÓD]]</f>
        <v>GOAS_RD</v>
      </c>
      <c r="AH172" s="1">
        <f ca="1">VLOOKUP(GERAL[[#This Row],[REF_NOTA]],BASE_NOTAS[],7,FALSE)</f>
        <v>16.549133126168666</v>
      </c>
      <c r="AI172" s="31">
        <f ca="1">IF(GERAL[[#This Row],[Nota 2025]]="",0,GERAL[[#This Row],[Nota 2026]]-GERAL[[#This Row],[Nota 2025]])</f>
        <v>-34.76811905647584</v>
      </c>
    </row>
    <row r="173" spans="1:35" ht="17" x14ac:dyDescent="0.35">
      <c r="A173" s="2" t="s">
        <v>165</v>
      </c>
      <c r="B173" s="2" t="s">
        <v>191</v>
      </c>
      <c r="C173" s="15" t="s">
        <v>208</v>
      </c>
      <c r="D173" s="15" t="s">
        <v>399</v>
      </c>
      <c r="E173" s="15" t="s">
        <v>375</v>
      </c>
      <c r="F173" s="2" t="str">
        <f>VLOOKUP(GERAL[[#This Row],[CÓD]],SEALL,6,FALSE)</f>
        <v>E</v>
      </c>
      <c r="G173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7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7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73" s="2" t="str">
        <f>VLOOKUP(GERAL[[#This Row],[CÓD]],SEALL,4,FALSE)</f>
        <v>02, 06, 08, 13, 15</v>
      </c>
      <c r="K173" s="2" t="str">
        <f>IF(ISERR(FIND("01",GERAL[[#This Row],[ODS]])),"NÃO","SIM")</f>
        <v>NÃO</v>
      </c>
      <c r="L173" s="2" t="str">
        <f>IF(ISERR(FIND("02",GERAL[[#This Row],[ODS]])),"NÃO","SIM")</f>
        <v>SIM</v>
      </c>
      <c r="M173" s="2" t="str">
        <f>IF(ISERR(FIND("03",GERAL[[#This Row],[ODS]])),"NÃO","SIM")</f>
        <v>NÃO</v>
      </c>
      <c r="N173" s="2" t="str">
        <f>IF(ISERR(FIND("04",GERAL[[#This Row],[ODS]])),"NÃO","SIM")</f>
        <v>NÃO</v>
      </c>
      <c r="O173" s="2" t="str">
        <f>IF(ISERR(FIND("05",GERAL[[#This Row],[ODS]])),"NÃO","SIM")</f>
        <v>NÃO</v>
      </c>
      <c r="P173" s="2" t="str">
        <f>IF(ISERR(FIND("06",GERAL[[#This Row],[ODS]])),"NÃO","SIM")</f>
        <v>SIM</v>
      </c>
      <c r="Q173" s="2" t="str">
        <f>IF(ISERR(FIND("07",GERAL[[#This Row],[ODS]])),"NÃO","SIM")</f>
        <v>NÃO</v>
      </c>
      <c r="R173" s="2" t="str">
        <f>IF(ISERR(FIND("08",GERAL[[#This Row],[ODS]])),"NÃO","SIM")</f>
        <v>SIM</v>
      </c>
      <c r="S173" s="2" t="str">
        <f>IF(ISERR(FIND("09",GERAL[[#This Row],[ODS]])),"NÃO","SIM")</f>
        <v>NÃO</v>
      </c>
      <c r="T173" s="2" t="str">
        <f>IF(ISERR(FIND("10",GERAL[[#This Row],[ODS]])),"NÃO","SIM")</f>
        <v>NÃO</v>
      </c>
      <c r="U173" s="2" t="str">
        <f>IF(ISERR(FIND("11",GERAL[[#This Row],[ODS]])),"NÃO","SIM")</f>
        <v>NÃO</v>
      </c>
      <c r="V173" s="2" t="str">
        <f>IF(ISERR(FIND("12",GERAL[[#This Row],[ODS]])),"NÃO","SIM")</f>
        <v>NÃO</v>
      </c>
      <c r="W173" s="2" t="str">
        <f>IF(ISERR(FIND("13",GERAL[[#This Row],[ODS]])),"NÃO","SIM")</f>
        <v>SIM</v>
      </c>
      <c r="X173" s="2" t="str">
        <f>IF(ISERR(FIND("14",GERAL[[#This Row],[ODS]])),"NÃO","SIM")</f>
        <v>NÃO</v>
      </c>
      <c r="Y173" s="2" t="str">
        <f>IF(ISERR(FIND("15",GERAL[[#This Row],[ODS]])),"NÃO","SIM")</f>
        <v>SIM</v>
      </c>
      <c r="Z173" s="2" t="str">
        <f>IF(ISERR(FIND("16",GERAL[[#This Row],[ODS]])),"NÃO","SIM")</f>
        <v>NÃO</v>
      </c>
      <c r="AA173" s="2" t="str">
        <f>IF(ISERR(FIND("17",GERAL[[#This Row],[ODS]])),"NÃO","SIM")</f>
        <v>NÃO</v>
      </c>
      <c r="AB173" s="1">
        <v>100</v>
      </c>
      <c r="AC173" s="1">
        <v>55.502148242800232</v>
      </c>
      <c r="AD173" s="1">
        <v>100</v>
      </c>
      <c r="AE173" s="1">
        <v>99.681785345678222</v>
      </c>
      <c r="AF173" s="1">
        <v>76.439479913249812</v>
      </c>
      <c r="AG173" s="1" t="str">
        <f>GERAL[[#This Row],[SIGLA]]&amp;GERAL[[#This Row],[CÓD]]</f>
        <v>MAAS_RD</v>
      </c>
      <c r="AH173" s="1">
        <f ca="1">VLOOKUP(GERAL[[#This Row],[REF_NOTA]],BASE_NOTAS[],7,FALSE)</f>
        <v>25.866422428877335</v>
      </c>
      <c r="AI173" s="31">
        <f ca="1">IF(GERAL[[#This Row],[Nota 2025]]="",0,GERAL[[#This Row],[Nota 2026]]-GERAL[[#This Row],[Nota 2025]])</f>
        <v>-50.573057484372477</v>
      </c>
    </row>
    <row r="174" spans="1:35" ht="17" x14ac:dyDescent="0.35">
      <c r="A174" s="2" t="s">
        <v>168</v>
      </c>
      <c r="B174" s="2" t="s">
        <v>195</v>
      </c>
      <c r="C174" s="15" t="s">
        <v>208</v>
      </c>
      <c r="D174" s="15" t="s">
        <v>399</v>
      </c>
      <c r="E174" s="15" t="s">
        <v>375</v>
      </c>
      <c r="F174" s="2" t="str">
        <f>VLOOKUP(GERAL[[#This Row],[CÓD]],SEALL,6,FALSE)</f>
        <v>E</v>
      </c>
      <c r="G174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7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7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74" s="2" t="str">
        <f>VLOOKUP(GERAL[[#This Row],[CÓD]],SEALL,4,FALSE)</f>
        <v>02, 06, 08, 13, 15</v>
      </c>
      <c r="K174" s="2" t="str">
        <f>IF(ISERR(FIND("01",GERAL[[#This Row],[ODS]])),"NÃO","SIM")</f>
        <v>NÃO</v>
      </c>
      <c r="L174" s="2" t="str">
        <f>IF(ISERR(FIND("02",GERAL[[#This Row],[ODS]])),"NÃO","SIM")</f>
        <v>SIM</v>
      </c>
      <c r="M174" s="2" t="str">
        <f>IF(ISERR(FIND("03",GERAL[[#This Row],[ODS]])),"NÃO","SIM")</f>
        <v>NÃO</v>
      </c>
      <c r="N174" s="2" t="str">
        <f>IF(ISERR(FIND("04",GERAL[[#This Row],[ODS]])),"NÃO","SIM")</f>
        <v>NÃO</v>
      </c>
      <c r="O174" s="2" t="str">
        <f>IF(ISERR(FIND("05",GERAL[[#This Row],[ODS]])),"NÃO","SIM")</f>
        <v>NÃO</v>
      </c>
      <c r="P174" s="2" t="str">
        <f>IF(ISERR(FIND("06",GERAL[[#This Row],[ODS]])),"NÃO","SIM")</f>
        <v>SIM</v>
      </c>
      <c r="Q174" s="2" t="str">
        <f>IF(ISERR(FIND("07",GERAL[[#This Row],[ODS]])),"NÃO","SIM")</f>
        <v>NÃO</v>
      </c>
      <c r="R174" s="2" t="str">
        <f>IF(ISERR(FIND("08",GERAL[[#This Row],[ODS]])),"NÃO","SIM")</f>
        <v>SIM</v>
      </c>
      <c r="S174" s="2" t="str">
        <f>IF(ISERR(FIND("09",GERAL[[#This Row],[ODS]])),"NÃO","SIM")</f>
        <v>NÃO</v>
      </c>
      <c r="T174" s="2" t="str">
        <f>IF(ISERR(FIND("10",GERAL[[#This Row],[ODS]])),"NÃO","SIM")</f>
        <v>NÃO</v>
      </c>
      <c r="U174" s="2" t="str">
        <f>IF(ISERR(FIND("11",GERAL[[#This Row],[ODS]])),"NÃO","SIM")</f>
        <v>NÃO</v>
      </c>
      <c r="V174" s="2" t="str">
        <f>IF(ISERR(FIND("12",GERAL[[#This Row],[ODS]])),"NÃO","SIM")</f>
        <v>NÃO</v>
      </c>
      <c r="W174" s="2" t="str">
        <f>IF(ISERR(FIND("13",GERAL[[#This Row],[ODS]])),"NÃO","SIM")</f>
        <v>SIM</v>
      </c>
      <c r="X174" s="2" t="str">
        <f>IF(ISERR(FIND("14",GERAL[[#This Row],[ODS]])),"NÃO","SIM")</f>
        <v>NÃO</v>
      </c>
      <c r="Y174" s="2" t="str">
        <f>IF(ISERR(FIND("15",GERAL[[#This Row],[ODS]])),"NÃO","SIM")</f>
        <v>SIM</v>
      </c>
      <c r="Z174" s="2" t="str">
        <f>IF(ISERR(FIND("16",GERAL[[#This Row],[ODS]])),"NÃO","SIM")</f>
        <v>NÃO</v>
      </c>
      <c r="AA174" s="2" t="str">
        <f>IF(ISERR(FIND("17",GERAL[[#This Row],[ODS]])),"NÃO","SIM")</f>
        <v>NÃO</v>
      </c>
      <c r="AB174" s="1">
        <v>23.794052846603435</v>
      </c>
      <c r="AC174" s="1">
        <v>21.663195250797141</v>
      </c>
      <c r="AD174" s="1">
        <v>52.947719393935877</v>
      </c>
      <c r="AE174" s="1">
        <v>41.440525543430795</v>
      </c>
      <c r="AF174" s="1">
        <v>35.331686039206794</v>
      </c>
      <c r="AG174" s="1" t="str">
        <f>GERAL[[#This Row],[SIGLA]]&amp;GERAL[[#This Row],[CÓD]]</f>
        <v>MTAS_RD</v>
      </c>
      <c r="AH174" s="1">
        <f ca="1">VLOOKUP(GERAL[[#This Row],[REF_NOTA]],BASE_NOTAS[],7,FALSE)</f>
        <v>10.231095462965207</v>
      </c>
      <c r="AI174" s="31">
        <f ca="1">IF(GERAL[[#This Row],[Nota 2025]]="",0,GERAL[[#This Row],[Nota 2026]]-GERAL[[#This Row],[Nota 2025]])</f>
        <v>-25.100590576241586</v>
      </c>
    </row>
    <row r="175" spans="1:35" ht="17" x14ac:dyDescent="0.35">
      <c r="A175" s="2" t="s">
        <v>167</v>
      </c>
      <c r="B175" s="2" t="s">
        <v>193</v>
      </c>
      <c r="C175" s="15" t="s">
        <v>208</v>
      </c>
      <c r="D175" s="15" t="s">
        <v>399</v>
      </c>
      <c r="E175" s="15" t="s">
        <v>375</v>
      </c>
      <c r="F175" s="2" t="str">
        <f>VLOOKUP(GERAL[[#This Row],[CÓD]],SEALL,6,FALSE)</f>
        <v>E</v>
      </c>
      <c r="G175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7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7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75" s="2" t="str">
        <f>VLOOKUP(GERAL[[#This Row],[CÓD]],SEALL,4,FALSE)</f>
        <v>02, 06, 08, 13, 15</v>
      </c>
      <c r="K175" s="2" t="str">
        <f>IF(ISERR(FIND("01",GERAL[[#This Row],[ODS]])),"NÃO","SIM")</f>
        <v>NÃO</v>
      </c>
      <c r="L175" s="2" t="str">
        <f>IF(ISERR(FIND("02",GERAL[[#This Row],[ODS]])),"NÃO","SIM")</f>
        <v>SIM</v>
      </c>
      <c r="M175" s="2" t="str">
        <f>IF(ISERR(FIND("03",GERAL[[#This Row],[ODS]])),"NÃO","SIM")</f>
        <v>NÃO</v>
      </c>
      <c r="N175" s="2" t="str">
        <f>IF(ISERR(FIND("04",GERAL[[#This Row],[ODS]])),"NÃO","SIM")</f>
        <v>NÃO</v>
      </c>
      <c r="O175" s="2" t="str">
        <f>IF(ISERR(FIND("05",GERAL[[#This Row],[ODS]])),"NÃO","SIM")</f>
        <v>NÃO</v>
      </c>
      <c r="P175" s="2" t="str">
        <f>IF(ISERR(FIND("06",GERAL[[#This Row],[ODS]])),"NÃO","SIM")</f>
        <v>SIM</v>
      </c>
      <c r="Q175" s="2" t="str">
        <f>IF(ISERR(FIND("07",GERAL[[#This Row],[ODS]])),"NÃO","SIM")</f>
        <v>NÃO</v>
      </c>
      <c r="R175" s="2" t="str">
        <f>IF(ISERR(FIND("08",GERAL[[#This Row],[ODS]])),"NÃO","SIM")</f>
        <v>SIM</v>
      </c>
      <c r="S175" s="2" t="str">
        <f>IF(ISERR(FIND("09",GERAL[[#This Row],[ODS]])),"NÃO","SIM")</f>
        <v>NÃO</v>
      </c>
      <c r="T175" s="2" t="str">
        <f>IF(ISERR(FIND("10",GERAL[[#This Row],[ODS]])),"NÃO","SIM")</f>
        <v>NÃO</v>
      </c>
      <c r="U175" s="2" t="str">
        <f>IF(ISERR(FIND("11",GERAL[[#This Row],[ODS]])),"NÃO","SIM")</f>
        <v>NÃO</v>
      </c>
      <c r="V175" s="2" t="str">
        <f>IF(ISERR(FIND("12",GERAL[[#This Row],[ODS]])),"NÃO","SIM")</f>
        <v>NÃO</v>
      </c>
      <c r="W175" s="2" t="str">
        <f>IF(ISERR(FIND("13",GERAL[[#This Row],[ODS]])),"NÃO","SIM")</f>
        <v>SIM</v>
      </c>
      <c r="X175" s="2" t="str">
        <f>IF(ISERR(FIND("14",GERAL[[#This Row],[ODS]])),"NÃO","SIM")</f>
        <v>NÃO</v>
      </c>
      <c r="Y175" s="2" t="str">
        <f>IF(ISERR(FIND("15",GERAL[[#This Row],[ODS]])),"NÃO","SIM")</f>
        <v>SIM</v>
      </c>
      <c r="Z175" s="2" t="str">
        <f>IF(ISERR(FIND("16",GERAL[[#This Row],[ODS]])),"NÃO","SIM")</f>
        <v>NÃO</v>
      </c>
      <c r="AA175" s="2" t="str">
        <f>IF(ISERR(FIND("17",GERAL[[#This Row],[ODS]])),"NÃO","SIM")</f>
        <v>NÃO</v>
      </c>
      <c r="AB175" s="1">
        <v>20.607452907401193</v>
      </c>
      <c r="AC175" s="1">
        <v>2.4387738510597869</v>
      </c>
      <c r="AD175" s="1">
        <v>9.1341557370484026</v>
      </c>
      <c r="AE175" s="1">
        <v>73.966431456273085</v>
      </c>
      <c r="AF175" s="1">
        <v>30.510248575459965</v>
      </c>
      <c r="AG175" s="1" t="str">
        <f>GERAL[[#This Row],[SIGLA]]&amp;GERAL[[#This Row],[CÓD]]</f>
        <v>MSAS_RD</v>
      </c>
      <c r="AH175" s="1">
        <f ca="1">VLOOKUP(GERAL[[#This Row],[REF_NOTA]],BASE_NOTAS[],7,FALSE)</f>
        <v>17.81124539726401</v>
      </c>
      <c r="AI175" s="31">
        <f ca="1">IF(GERAL[[#This Row],[Nota 2025]]="",0,GERAL[[#This Row],[Nota 2026]]-GERAL[[#This Row],[Nota 2025]])</f>
        <v>-12.699003178195955</v>
      </c>
    </row>
    <row r="176" spans="1:35" ht="17" x14ac:dyDescent="0.35">
      <c r="A176" s="2" t="s">
        <v>166</v>
      </c>
      <c r="B176" s="2" t="s">
        <v>192</v>
      </c>
      <c r="C176" s="15" t="s">
        <v>208</v>
      </c>
      <c r="D176" s="15" t="s">
        <v>399</v>
      </c>
      <c r="E176" s="15" t="s">
        <v>375</v>
      </c>
      <c r="F176" s="2" t="str">
        <f>VLOOKUP(GERAL[[#This Row],[CÓD]],SEALL,6,FALSE)</f>
        <v>E</v>
      </c>
      <c r="G176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7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7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76" s="2" t="str">
        <f>VLOOKUP(GERAL[[#This Row],[CÓD]],SEALL,4,FALSE)</f>
        <v>02, 06, 08, 13, 15</v>
      </c>
      <c r="K176" s="2" t="str">
        <f>IF(ISERR(FIND("01",GERAL[[#This Row],[ODS]])),"NÃO","SIM")</f>
        <v>NÃO</v>
      </c>
      <c r="L176" s="2" t="str">
        <f>IF(ISERR(FIND("02",GERAL[[#This Row],[ODS]])),"NÃO","SIM")</f>
        <v>SIM</v>
      </c>
      <c r="M176" s="2" t="str">
        <f>IF(ISERR(FIND("03",GERAL[[#This Row],[ODS]])),"NÃO","SIM")</f>
        <v>NÃO</v>
      </c>
      <c r="N176" s="2" t="str">
        <f>IF(ISERR(FIND("04",GERAL[[#This Row],[ODS]])),"NÃO","SIM")</f>
        <v>NÃO</v>
      </c>
      <c r="O176" s="2" t="str">
        <f>IF(ISERR(FIND("05",GERAL[[#This Row],[ODS]])),"NÃO","SIM")</f>
        <v>NÃO</v>
      </c>
      <c r="P176" s="2" t="str">
        <f>IF(ISERR(FIND("06",GERAL[[#This Row],[ODS]])),"NÃO","SIM")</f>
        <v>SIM</v>
      </c>
      <c r="Q176" s="2" t="str">
        <f>IF(ISERR(FIND("07",GERAL[[#This Row],[ODS]])),"NÃO","SIM")</f>
        <v>NÃO</v>
      </c>
      <c r="R176" s="2" t="str">
        <f>IF(ISERR(FIND("08",GERAL[[#This Row],[ODS]])),"NÃO","SIM")</f>
        <v>SIM</v>
      </c>
      <c r="S176" s="2" t="str">
        <f>IF(ISERR(FIND("09",GERAL[[#This Row],[ODS]])),"NÃO","SIM")</f>
        <v>NÃO</v>
      </c>
      <c r="T176" s="2" t="str">
        <f>IF(ISERR(FIND("10",GERAL[[#This Row],[ODS]])),"NÃO","SIM")</f>
        <v>NÃO</v>
      </c>
      <c r="U176" s="2" t="str">
        <f>IF(ISERR(FIND("11",GERAL[[#This Row],[ODS]])),"NÃO","SIM")</f>
        <v>NÃO</v>
      </c>
      <c r="V176" s="2" t="str">
        <f>IF(ISERR(FIND("12",GERAL[[#This Row],[ODS]])),"NÃO","SIM")</f>
        <v>NÃO</v>
      </c>
      <c r="W176" s="2" t="str">
        <f>IF(ISERR(FIND("13",GERAL[[#This Row],[ODS]])),"NÃO","SIM")</f>
        <v>SIM</v>
      </c>
      <c r="X176" s="2" t="str">
        <f>IF(ISERR(FIND("14",GERAL[[#This Row],[ODS]])),"NÃO","SIM")</f>
        <v>NÃO</v>
      </c>
      <c r="Y176" s="2" t="str">
        <f>IF(ISERR(FIND("15",GERAL[[#This Row],[ODS]])),"NÃO","SIM")</f>
        <v>SIM</v>
      </c>
      <c r="Z176" s="2" t="str">
        <f>IF(ISERR(FIND("16",GERAL[[#This Row],[ODS]])),"NÃO","SIM")</f>
        <v>NÃO</v>
      </c>
      <c r="AA176" s="2" t="str">
        <f>IF(ISERR(FIND("17",GERAL[[#This Row],[ODS]])),"NÃO","SIM")</f>
        <v>NÃO</v>
      </c>
      <c r="AB176" s="1">
        <v>2.3142325797908159</v>
      </c>
      <c r="AC176" s="1">
        <v>23.078425838192647</v>
      </c>
      <c r="AD176" s="1">
        <v>12.586887983224651</v>
      </c>
      <c r="AE176" s="1">
        <v>84.609703680740694</v>
      </c>
      <c r="AF176" s="1">
        <v>75.514433969138537</v>
      </c>
      <c r="AG176" s="1" t="str">
        <f>GERAL[[#This Row],[SIGLA]]&amp;GERAL[[#This Row],[CÓD]]</f>
        <v>MGAS_RD</v>
      </c>
      <c r="AH176" s="1">
        <f ca="1">VLOOKUP(GERAL[[#This Row],[REF_NOTA]],BASE_NOTAS[],7,FALSE)</f>
        <v>34.270269544661943</v>
      </c>
      <c r="AI176" s="31">
        <f ca="1">IF(GERAL[[#This Row],[Nota 2025]]="",0,GERAL[[#This Row],[Nota 2026]]-GERAL[[#This Row],[Nota 2025]])</f>
        <v>-41.244164424476594</v>
      </c>
    </row>
    <row r="177" spans="1:35" ht="17" x14ac:dyDescent="0.35">
      <c r="A177" s="2" t="s">
        <v>169</v>
      </c>
      <c r="B177" s="2" t="s">
        <v>196</v>
      </c>
      <c r="C177" s="15" t="s">
        <v>208</v>
      </c>
      <c r="D177" s="15" t="s">
        <v>399</v>
      </c>
      <c r="E177" s="15" t="s">
        <v>375</v>
      </c>
      <c r="F177" s="2" t="str">
        <f>VLOOKUP(GERAL[[#This Row],[CÓD]],SEALL,6,FALSE)</f>
        <v>E</v>
      </c>
      <c r="G177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7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7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77" s="2" t="str">
        <f>VLOOKUP(GERAL[[#This Row],[CÓD]],SEALL,4,FALSE)</f>
        <v>02, 06, 08, 13, 15</v>
      </c>
      <c r="K177" s="2" t="str">
        <f>IF(ISERR(FIND("01",GERAL[[#This Row],[ODS]])),"NÃO","SIM")</f>
        <v>NÃO</v>
      </c>
      <c r="L177" s="2" t="str">
        <f>IF(ISERR(FIND("02",GERAL[[#This Row],[ODS]])),"NÃO","SIM")</f>
        <v>SIM</v>
      </c>
      <c r="M177" s="2" t="str">
        <f>IF(ISERR(FIND("03",GERAL[[#This Row],[ODS]])),"NÃO","SIM")</f>
        <v>NÃO</v>
      </c>
      <c r="N177" s="2" t="str">
        <f>IF(ISERR(FIND("04",GERAL[[#This Row],[ODS]])),"NÃO","SIM")</f>
        <v>NÃO</v>
      </c>
      <c r="O177" s="2" t="str">
        <f>IF(ISERR(FIND("05",GERAL[[#This Row],[ODS]])),"NÃO","SIM")</f>
        <v>NÃO</v>
      </c>
      <c r="P177" s="2" t="str">
        <f>IF(ISERR(FIND("06",GERAL[[#This Row],[ODS]])),"NÃO","SIM")</f>
        <v>SIM</v>
      </c>
      <c r="Q177" s="2" t="str">
        <f>IF(ISERR(FIND("07",GERAL[[#This Row],[ODS]])),"NÃO","SIM")</f>
        <v>NÃO</v>
      </c>
      <c r="R177" s="2" t="str">
        <f>IF(ISERR(FIND("08",GERAL[[#This Row],[ODS]])),"NÃO","SIM")</f>
        <v>SIM</v>
      </c>
      <c r="S177" s="2" t="str">
        <f>IF(ISERR(FIND("09",GERAL[[#This Row],[ODS]])),"NÃO","SIM")</f>
        <v>NÃO</v>
      </c>
      <c r="T177" s="2" t="str">
        <f>IF(ISERR(FIND("10",GERAL[[#This Row],[ODS]])),"NÃO","SIM")</f>
        <v>NÃO</v>
      </c>
      <c r="U177" s="2" t="str">
        <f>IF(ISERR(FIND("11",GERAL[[#This Row],[ODS]])),"NÃO","SIM")</f>
        <v>NÃO</v>
      </c>
      <c r="V177" s="2" t="str">
        <f>IF(ISERR(FIND("12",GERAL[[#This Row],[ODS]])),"NÃO","SIM")</f>
        <v>NÃO</v>
      </c>
      <c r="W177" s="2" t="str">
        <f>IF(ISERR(FIND("13",GERAL[[#This Row],[ODS]])),"NÃO","SIM")</f>
        <v>SIM</v>
      </c>
      <c r="X177" s="2" t="str">
        <f>IF(ISERR(FIND("14",GERAL[[#This Row],[ODS]])),"NÃO","SIM")</f>
        <v>NÃO</v>
      </c>
      <c r="Y177" s="2" t="str">
        <f>IF(ISERR(FIND("15",GERAL[[#This Row],[ODS]])),"NÃO","SIM")</f>
        <v>SIM</v>
      </c>
      <c r="Z177" s="2" t="str">
        <f>IF(ISERR(FIND("16",GERAL[[#This Row],[ODS]])),"NÃO","SIM")</f>
        <v>NÃO</v>
      </c>
      <c r="AA177" s="2" t="str">
        <f>IF(ISERR(FIND("17",GERAL[[#This Row],[ODS]])),"NÃO","SIM")</f>
        <v>NÃO</v>
      </c>
      <c r="AB177" s="1">
        <v>57.350739745462086</v>
      </c>
      <c r="AC177" s="1">
        <v>41.307323044004498</v>
      </c>
      <c r="AD177" s="1">
        <v>67.019364645752603</v>
      </c>
      <c r="AE177" s="1">
        <v>28.540132217633413</v>
      </c>
      <c r="AF177" s="1">
        <v>16.943985320121367</v>
      </c>
      <c r="AG177" s="1" t="str">
        <f>GERAL[[#This Row],[SIGLA]]&amp;GERAL[[#This Row],[CÓD]]</f>
        <v>PAAS_RD</v>
      </c>
      <c r="AH177" s="1">
        <f ca="1">VLOOKUP(GERAL[[#This Row],[REF_NOTA]],BASE_NOTAS[],7,FALSE)</f>
        <v>7.9340540087966831</v>
      </c>
      <c r="AI177" s="31">
        <f ca="1">IF(GERAL[[#This Row],[Nota 2025]]="",0,GERAL[[#This Row],[Nota 2026]]-GERAL[[#This Row],[Nota 2025]])</f>
        <v>-9.0099313113246851</v>
      </c>
    </row>
    <row r="178" spans="1:35" ht="17" x14ac:dyDescent="0.35">
      <c r="A178" s="2" t="s">
        <v>170</v>
      </c>
      <c r="B178" s="2" t="s">
        <v>197</v>
      </c>
      <c r="C178" s="15" t="s">
        <v>208</v>
      </c>
      <c r="D178" s="15" t="s">
        <v>399</v>
      </c>
      <c r="E178" s="15" t="s">
        <v>375</v>
      </c>
      <c r="F178" s="2" t="str">
        <f>VLOOKUP(GERAL[[#This Row],[CÓD]],SEALL,6,FALSE)</f>
        <v>E</v>
      </c>
      <c r="G178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7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7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78" s="2" t="str">
        <f>VLOOKUP(GERAL[[#This Row],[CÓD]],SEALL,4,FALSE)</f>
        <v>02, 06, 08, 13, 15</v>
      </c>
      <c r="K178" s="2" t="str">
        <f>IF(ISERR(FIND("01",GERAL[[#This Row],[ODS]])),"NÃO","SIM")</f>
        <v>NÃO</v>
      </c>
      <c r="L178" s="2" t="str">
        <f>IF(ISERR(FIND("02",GERAL[[#This Row],[ODS]])),"NÃO","SIM")</f>
        <v>SIM</v>
      </c>
      <c r="M178" s="2" t="str">
        <f>IF(ISERR(FIND("03",GERAL[[#This Row],[ODS]])),"NÃO","SIM")</f>
        <v>NÃO</v>
      </c>
      <c r="N178" s="2" t="str">
        <f>IF(ISERR(FIND("04",GERAL[[#This Row],[ODS]])),"NÃO","SIM")</f>
        <v>NÃO</v>
      </c>
      <c r="O178" s="2" t="str">
        <f>IF(ISERR(FIND("05",GERAL[[#This Row],[ODS]])),"NÃO","SIM")</f>
        <v>NÃO</v>
      </c>
      <c r="P178" s="2" t="str">
        <f>IF(ISERR(FIND("06",GERAL[[#This Row],[ODS]])),"NÃO","SIM")</f>
        <v>SIM</v>
      </c>
      <c r="Q178" s="2" t="str">
        <f>IF(ISERR(FIND("07",GERAL[[#This Row],[ODS]])),"NÃO","SIM")</f>
        <v>NÃO</v>
      </c>
      <c r="R178" s="2" t="str">
        <f>IF(ISERR(FIND("08",GERAL[[#This Row],[ODS]])),"NÃO","SIM")</f>
        <v>SIM</v>
      </c>
      <c r="S178" s="2" t="str">
        <f>IF(ISERR(FIND("09",GERAL[[#This Row],[ODS]])),"NÃO","SIM")</f>
        <v>NÃO</v>
      </c>
      <c r="T178" s="2" t="str">
        <f>IF(ISERR(FIND("10",GERAL[[#This Row],[ODS]])),"NÃO","SIM")</f>
        <v>NÃO</v>
      </c>
      <c r="U178" s="2" t="str">
        <f>IF(ISERR(FIND("11",GERAL[[#This Row],[ODS]])),"NÃO","SIM")</f>
        <v>NÃO</v>
      </c>
      <c r="V178" s="2" t="str">
        <f>IF(ISERR(FIND("12",GERAL[[#This Row],[ODS]])),"NÃO","SIM")</f>
        <v>NÃO</v>
      </c>
      <c r="W178" s="2" t="str">
        <f>IF(ISERR(FIND("13",GERAL[[#This Row],[ODS]])),"NÃO","SIM")</f>
        <v>SIM</v>
      </c>
      <c r="X178" s="2" t="str">
        <f>IF(ISERR(FIND("14",GERAL[[#This Row],[ODS]])),"NÃO","SIM")</f>
        <v>NÃO</v>
      </c>
      <c r="Y178" s="2" t="str">
        <f>IF(ISERR(FIND("15",GERAL[[#This Row],[ODS]])),"NÃO","SIM")</f>
        <v>SIM</v>
      </c>
      <c r="Z178" s="2" t="str">
        <f>IF(ISERR(FIND("16",GERAL[[#This Row],[ODS]])),"NÃO","SIM")</f>
        <v>NÃO</v>
      </c>
      <c r="AA178" s="2" t="str">
        <f>IF(ISERR(FIND("17",GERAL[[#This Row],[ODS]])),"NÃO","SIM")</f>
        <v>NÃO</v>
      </c>
      <c r="AB178" s="1">
        <v>38.198102818436141</v>
      </c>
      <c r="AC178" s="1">
        <v>75.177500369937761</v>
      </c>
      <c r="AD178" s="1">
        <v>0.98291204128828535</v>
      </c>
      <c r="AE178" s="1">
        <v>18.748497954121774</v>
      </c>
      <c r="AF178" s="1">
        <v>11.203430286217237</v>
      </c>
      <c r="AG178" s="1" t="str">
        <f>GERAL[[#This Row],[SIGLA]]&amp;GERAL[[#This Row],[CÓD]]</f>
        <v>PBAS_RD</v>
      </c>
      <c r="AH178" s="1">
        <f ca="1">VLOOKUP(GERAL[[#This Row],[REF_NOTA]],BASE_NOTAS[],7,FALSE)</f>
        <v>100</v>
      </c>
      <c r="AI178" s="31">
        <f ca="1">IF(GERAL[[#This Row],[Nota 2025]]="",0,GERAL[[#This Row],[Nota 2026]]-GERAL[[#This Row],[Nota 2025]])</f>
        <v>88.796569713782759</v>
      </c>
    </row>
    <row r="179" spans="1:35" ht="17" x14ac:dyDescent="0.35">
      <c r="A179" s="2" t="s">
        <v>173</v>
      </c>
      <c r="B179" s="2" t="s">
        <v>200</v>
      </c>
      <c r="C179" s="15" t="s">
        <v>208</v>
      </c>
      <c r="D179" s="15" t="s">
        <v>399</v>
      </c>
      <c r="E179" s="15" t="s">
        <v>375</v>
      </c>
      <c r="F179" s="2" t="str">
        <f>VLOOKUP(GERAL[[#This Row],[CÓD]],SEALL,6,FALSE)</f>
        <v>E</v>
      </c>
      <c r="G179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7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7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79" s="2" t="str">
        <f>VLOOKUP(GERAL[[#This Row],[CÓD]],SEALL,4,FALSE)</f>
        <v>02, 06, 08, 13, 15</v>
      </c>
      <c r="K179" s="2" t="str">
        <f>IF(ISERR(FIND("01",GERAL[[#This Row],[ODS]])),"NÃO","SIM")</f>
        <v>NÃO</v>
      </c>
      <c r="L179" s="2" t="str">
        <f>IF(ISERR(FIND("02",GERAL[[#This Row],[ODS]])),"NÃO","SIM")</f>
        <v>SIM</v>
      </c>
      <c r="M179" s="2" t="str">
        <f>IF(ISERR(FIND("03",GERAL[[#This Row],[ODS]])),"NÃO","SIM")</f>
        <v>NÃO</v>
      </c>
      <c r="N179" s="2" t="str">
        <f>IF(ISERR(FIND("04",GERAL[[#This Row],[ODS]])),"NÃO","SIM")</f>
        <v>NÃO</v>
      </c>
      <c r="O179" s="2" t="str">
        <f>IF(ISERR(FIND("05",GERAL[[#This Row],[ODS]])),"NÃO","SIM")</f>
        <v>NÃO</v>
      </c>
      <c r="P179" s="2" t="str">
        <f>IF(ISERR(FIND("06",GERAL[[#This Row],[ODS]])),"NÃO","SIM")</f>
        <v>SIM</v>
      </c>
      <c r="Q179" s="2" t="str">
        <f>IF(ISERR(FIND("07",GERAL[[#This Row],[ODS]])),"NÃO","SIM")</f>
        <v>NÃO</v>
      </c>
      <c r="R179" s="2" t="str">
        <f>IF(ISERR(FIND("08",GERAL[[#This Row],[ODS]])),"NÃO","SIM")</f>
        <v>SIM</v>
      </c>
      <c r="S179" s="2" t="str">
        <f>IF(ISERR(FIND("09",GERAL[[#This Row],[ODS]])),"NÃO","SIM")</f>
        <v>NÃO</v>
      </c>
      <c r="T179" s="2" t="str">
        <f>IF(ISERR(FIND("10",GERAL[[#This Row],[ODS]])),"NÃO","SIM")</f>
        <v>NÃO</v>
      </c>
      <c r="U179" s="2" t="str">
        <f>IF(ISERR(FIND("11",GERAL[[#This Row],[ODS]])),"NÃO","SIM")</f>
        <v>NÃO</v>
      </c>
      <c r="V179" s="2" t="str">
        <f>IF(ISERR(FIND("12",GERAL[[#This Row],[ODS]])),"NÃO","SIM")</f>
        <v>NÃO</v>
      </c>
      <c r="W179" s="2" t="str">
        <f>IF(ISERR(FIND("13",GERAL[[#This Row],[ODS]])),"NÃO","SIM")</f>
        <v>SIM</v>
      </c>
      <c r="X179" s="2" t="str">
        <f>IF(ISERR(FIND("14",GERAL[[#This Row],[ODS]])),"NÃO","SIM")</f>
        <v>NÃO</v>
      </c>
      <c r="Y179" s="2" t="str">
        <f>IF(ISERR(FIND("15",GERAL[[#This Row],[ODS]])),"NÃO","SIM")</f>
        <v>SIM</v>
      </c>
      <c r="Z179" s="2" t="str">
        <f>IF(ISERR(FIND("16",GERAL[[#This Row],[ODS]])),"NÃO","SIM")</f>
        <v>NÃO</v>
      </c>
      <c r="AA179" s="2" t="str">
        <f>IF(ISERR(FIND("17",GERAL[[#This Row],[ODS]])),"NÃO","SIM")</f>
        <v>NÃO</v>
      </c>
      <c r="AB179" s="1">
        <v>0.83955880907893077</v>
      </c>
      <c r="AC179" s="1">
        <v>19.009285927288179</v>
      </c>
      <c r="AD179" s="1">
        <v>3.9754555956265101</v>
      </c>
      <c r="AE179" s="1">
        <v>22.945621135451439</v>
      </c>
      <c r="AF179" s="1">
        <v>48.029661882432066</v>
      </c>
      <c r="AG179" s="1" t="str">
        <f>GERAL[[#This Row],[SIGLA]]&amp;GERAL[[#This Row],[CÓD]]</f>
        <v>PRAS_RD</v>
      </c>
      <c r="AH179" s="1">
        <f ca="1">VLOOKUP(GERAL[[#This Row],[REF_NOTA]],BASE_NOTAS[],7,FALSE)</f>
        <v>23.851416517534091</v>
      </c>
      <c r="AI179" s="31">
        <f ca="1">IF(GERAL[[#This Row],[Nota 2025]]="",0,GERAL[[#This Row],[Nota 2026]]-GERAL[[#This Row],[Nota 2025]])</f>
        <v>-24.178245364897975</v>
      </c>
    </row>
    <row r="180" spans="1:35" ht="17" x14ac:dyDescent="0.35">
      <c r="A180" s="2" t="s">
        <v>171</v>
      </c>
      <c r="B180" s="2" t="s">
        <v>198</v>
      </c>
      <c r="C180" s="15" t="s">
        <v>208</v>
      </c>
      <c r="D180" s="15" t="s">
        <v>399</v>
      </c>
      <c r="E180" s="15" t="s">
        <v>375</v>
      </c>
      <c r="F180" s="2" t="str">
        <f>VLOOKUP(GERAL[[#This Row],[CÓD]],SEALL,6,FALSE)</f>
        <v>E</v>
      </c>
      <c r="G180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8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8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80" s="2" t="str">
        <f>VLOOKUP(GERAL[[#This Row],[CÓD]],SEALL,4,FALSE)</f>
        <v>02, 06, 08, 13, 15</v>
      </c>
      <c r="K180" s="2" t="str">
        <f>IF(ISERR(FIND("01",GERAL[[#This Row],[ODS]])),"NÃO","SIM")</f>
        <v>NÃO</v>
      </c>
      <c r="L180" s="2" t="str">
        <f>IF(ISERR(FIND("02",GERAL[[#This Row],[ODS]])),"NÃO","SIM")</f>
        <v>SIM</v>
      </c>
      <c r="M180" s="2" t="str">
        <f>IF(ISERR(FIND("03",GERAL[[#This Row],[ODS]])),"NÃO","SIM")</f>
        <v>NÃO</v>
      </c>
      <c r="N180" s="2" t="str">
        <f>IF(ISERR(FIND("04",GERAL[[#This Row],[ODS]])),"NÃO","SIM")</f>
        <v>NÃO</v>
      </c>
      <c r="O180" s="2" t="str">
        <f>IF(ISERR(FIND("05",GERAL[[#This Row],[ODS]])),"NÃO","SIM")</f>
        <v>NÃO</v>
      </c>
      <c r="P180" s="2" t="str">
        <f>IF(ISERR(FIND("06",GERAL[[#This Row],[ODS]])),"NÃO","SIM")</f>
        <v>SIM</v>
      </c>
      <c r="Q180" s="2" t="str">
        <f>IF(ISERR(FIND("07",GERAL[[#This Row],[ODS]])),"NÃO","SIM")</f>
        <v>NÃO</v>
      </c>
      <c r="R180" s="2" t="str">
        <f>IF(ISERR(FIND("08",GERAL[[#This Row],[ODS]])),"NÃO","SIM")</f>
        <v>SIM</v>
      </c>
      <c r="S180" s="2" t="str">
        <f>IF(ISERR(FIND("09",GERAL[[#This Row],[ODS]])),"NÃO","SIM")</f>
        <v>NÃO</v>
      </c>
      <c r="T180" s="2" t="str">
        <f>IF(ISERR(FIND("10",GERAL[[#This Row],[ODS]])),"NÃO","SIM")</f>
        <v>NÃO</v>
      </c>
      <c r="U180" s="2" t="str">
        <f>IF(ISERR(FIND("11",GERAL[[#This Row],[ODS]])),"NÃO","SIM")</f>
        <v>NÃO</v>
      </c>
      <c r="V180" s="2" t="str">
        <f>IF(ISERR(FIND("12",GERAL[[#This Row],[ODS]])),"NÃO","SIM")</f>
        <v>NÃO</v>
      </c>
      <c r="W180" s="2" t="str">
        <f>IF(ISERR(FIND("13",GERAL[[#This Row],[ODS]])),"NÃO","SIM")</f>
        <v>SIM</v>
      </c>
      <c r="X180" s="2" t="str">
        <f>IF(ISERR(FIND("14",GERAL[[#This Row],[ODS]])),"NÃO","SIM")</f>
        <v>NÃO</v>
      </c>
      <c r="Y180" s="2" t="str">
        <f>IF(ISERR(FIND("15",GERAL[[#This Row],[ODS]])),"NÃO","SIM")</f>
        <v>SIM</v>
      </c>
      <c r="Z180" s="2" t="str">
        <f>IF(ISERR(FIND("16",GERAL[[#This Row],[ODS]])),"NÃO","SIM")</f>
        <v>NÃO</v>
      </c>
      <c r="AA180" s="2" t="str">
        <f>IF(ISERR(FIND("17",GERAL[[#This Row],[ODS]])),"NÃO","SIM")</f>
        <v>NÃO</v>
      </c>
      <c r="AB180" s="1">
        <v>5.443842265400991</v>
      </c>
      <c r="AC180" s="1">
        <v>37.942642163955178</v>
      </c>
      <c r="AD180" s="1">
        <v>3.1307078666552477</v>
      </c>
      <c r="AE180" s="1">
        <v>41.532073574401416</v>
      </c>
      <c r="AF180" s="1">
        <v>20.533251902666041</v>
      </c>
      <c r="AG180" s="1" t="str">
        <f>GERAL[[#This Row],[SIGLA]]&amp;GERAL[[#This Row],[CÓD]]</f>
        <v>PEAS_RD</v>
      </c>
      <c r="AH180" s="1">
        <f ca="1">VLOOKUP(GERAL[[#This Row],[REF_NOTA]],BASE_NOTAS[],7,FALSE)</f>
        <v>48.064785340812925</v>
      </c>
      <c r="AI180" s="31">
        <f ca="1">IF(GERAL[[#This Row],[Nota 2025]]="",0,GERAL[[#This Row],[Nota 2026]]-GERAL[[#This Row],[Nota 2025]])</f>
        <v>27.531533438146884</v>
      </c>
    </row>
    <row r="181" spans="1:35" ht="17" x14ac:dyDescent="0.35">
      <c r="A181" s="2" t="s">
        <v>172</v>
      </c>
      <c r="B181" s="2" t="s">
        <v>199</v>
      </c>
      <c r="C181" s="15" t="s">
        <v>208</v>
      </c>
      <c r="D181" s="15" t="s">
        <v>399</v>
      </c>
      <c r="E181" s="15" t="s">
        <v>375</v>
      </c>
      <c r="F181" s="2" t="str">
        <f>VLOOKUP(GERAL[[#This Row],[CÓD]],SEALL,6,FALSE)</f>
        <v>E</v>
      </c>
      <c r="G181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8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8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81" s="2" t="str">
        <f>VLOOKUP(GERAL[[#This Row],[CÓD]],SEALL,4,FALSE)</f>
        <v>02, 06, 08, 13, 15</v>
      </c>
      <c r="K181" s="2" t="str">
        <f>IF(ISERR(FIND("01",GERAL[[#This Row],[ODS]])),"NÃO","SIM")</f>
        <v>NÃO</v>
      </c>
      <c r="L181" s="2" t="str">
        <f>IF(ISERR(FIND("02",GERAL[[#This Row],[ODS]])),"NÃO","SIM")</f>
        <v>SIM</v>
      </c>
      <c r="M181" s="2" t="str">
        <f>IF(ISERR(FIND("03",GERAL[[#This Row],[ODS]])),"NÃO","SIM")</f>
        <v>NÃO</v>
      </c>
      <c r="N181" s="2" t="str">
        <f>IF(ISERR(FIND("04",GERAL[[#This Row],[ODS]])),"NÃO","SIM")</f>
        <v>NÃO</v>
      </c>
      <c r="O181" s="2" t="str">
        <f>IF(ISERR(FIND("05",GERAL[[#This Row],[ODS]])),"NÃO","SIM")</f>
        <v>NÃO</v>
      </c>
      <c r="P181" s="2" t="str">
        <f>IF(ISERR(FIND("06",GERAL[[#This Row],[ODS]])),"NÃO","SIM")</f>
        <v>SIM</v>
      </c>
      <c r="Q181" s="2" t="str">
        <f>IF(ISERR(FIND("07",GERAL[[#This Row],[ODS]])),"NÃO","SIM")</f>
        <v>NÃO</v>
      </c>
      <c r="R181" s="2" t="str">
        <f>IF(ISERR(FIND("08",GERAL[[#This Row],[ODS]])),"NÃO","SIM")</f>
        <v>SIM</v>
      </c>
      <c r="S181" s="2" t="str">
        <f>IF(ISERR(FIND("09",GERAL[[#This Row],[ODS]])),"NÃO","SIM")</f>
        <v>NÃO</v>
      </c>
      <c r="T181" s="2" t="str">
        <f>IF(ISERR(FIND("10",GERAL[[#This Row],[ODS]])),"NÃO","SIM")</f>
        <v>NÃO</v>
      </c>
      <c r="U181" s="2" t="str">
        <f>IF(ISERR(FIND("11",GERAL[[#This Row],[ODS]])),"NÃO","SIM")</f>
        <v>NÃO</v>
      </c>
      <c r="V181" s="2" t="str">
        <f>IF(ISERR(FIND("12",GERAL[[#This Row],[ODS]])),"NÃO","SIM")</f>
        <v>NÃO</v>
      </c>
      <c r="W181" s="2" t="str">
        <f>IF(ISERR(FIND("13",GERAL[[#This Row],[ODS]])),"NÃO","SIM")</f>
        <v>SIM</v>
      </c>
      <c r="X181" s="2" t="str">
        <f>IF(ISERR(FIND("14",GERAL[[#This Row],[ODS]])),"NÃO","SIM")</f>
        <v>NÃO</v>
      </c>
      <c r="Y181" s="2" t="str">
        <f>IF(ISERR(FIND("15",GERAL[[#This Row],[ODS]])),"NÃO","SIM")</f>
        <v>SIM</v>
      </c>
      <c r="Z181" s="2" t="str">
        <f>IF(ISERR(FIND("16",GERAL[[#This Row],[ODS]])),"NÃO","SIM")</f>
        <v>NÃO</v>
      </c>
      <c r="AA181" s="2" t="str">
        <f>IF(ISERR(FIND("17",GERAL[[#This Row],[ODS]])),"NÃO","SIM")</f>
        <v>NÃO</v>
      </c>
      <c r="AB181" s="1">
        <v>0.42159399463497871</v>
      </c>
      <c r="AC181" s="1">
        <v>12.261287815229347</v>
      </c>
      <c r="AD181" s="1">
        <v>4.9181637411651353</v>
      </c>
      <c r="AE181" s="1">
        <v>23.783358815107427</v>
      </c>
      <c r="AF181" s="1">
        <v>22.066636793711673</v>
      </c>
      <c r="AG181" s="1" t="str">
        <f>GERAL[[#This Row],[SIGLA]]&amp;GERAL[[#This Row],[CÓD]]</f>
        <v>PIAS_RD</v>
      </c>
      <c r="AH181" s="1">
        <f ca="1">VLOOKUP(GERAL[[#This Row],[REF_NOTA]],BASE_NOTAS[],7,FALSE)</f>
        <v>29.118227561529213</v>
      </c>
      <c r="AI181" s="31">
        <f ca="1">IF(GERAL[[#This Row],[Nota 2025]]="",0,GERAL[[#This Row],[Nota 2026]]-GERAL[[#This Row],[Nota 2025]])</f>
        <v>7.0515907678175402</v>
      </c>
    </row>
    <row r="182" spans="1:35" ht="17" x14ac:dyDescent="0.35">
      <c r="A182" s="2" t="s">
        <v>174</v>
      </c>
      <c r="B182" s="2" t="s">
        <v>201</v>
      </c>
      <c r="C182" s="15" t="s">
        <v>208</v>
      </c>
      <c r="D182" s="15" t="s">
        <v>399</v>
      </c>
      <c r="E182" s="15" t="s">
        <v>375</v>
      </c>
      <c r="F182" s="2" t="str">
        <f>VLOOKUP(GERAL[[#This Row],[CÓD]],SEALL,6,FALSE)</f>
        <v>E</v>
      </c>
      <c r="G182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8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8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82" s="2" t="str">
        <f>VLOOKUP(GERAL[[#This Row],[CÓD]],SEALL,4,FALSE)</f>
        <v>02, 06, 08, 13, 15</v>
      </c>
      <c r="K182" s="2" t="str">
        <f>IF(ISERR(FIND("01",GERAL[[#This Row],[ODS]])),"NÃO","SIM")</f>
        <v>NÃO</v>
      </c>
      <c r="L182" s="2" t="str">
        <f>IF(ISERR(FIND("02",GERAL[[#This Row],[ODS]])),"NÃO","SIM")</f>
        <v>SIM</v>
      </c>
      <c r="M182" s="2" t="str">
        <f>IF(ISERR(FIND("03",GERAL[[#This Row],[ODS]])),"NÃO","SIM")</f>
        <v>NÃO</v>
      </c>
      <c r="N182" s="2" t="str">
        <f>IF(ISERR(FIND("04",GERAL[[#This Row],[ODS]])),"NÃO","SIM")</f>
        <v>NÃO</v>
      </c>
      <c r="O182" s="2" t="str">
        <f>IF(ISERR(FIND("05",GERAL[[#This Row],[ODS]])),"NÃO","SIM")</f>
        <v>NÃO</v>
      </c>
      <c r="P182" s="2" t="str">
        <f>IF(ISERR(FIND("06",GERAL[[#This Row],[ODS]])),"NÃO","SIM")</f>
        <v>SIM</v>
      </c>
      <c r="Q182" s="2" t="str">
        <f>IF(ISERR(FIND("07",GERAL[[#This Row],[ODS]])),"NÃO","SIM")</f>
        <v>NÃO</v>
      </c>
      <c r="R182" s="2" t="str">
        <f>IF(ISERR(FIND("08",GERAL[[#This Row],[ODS]])),"NÃO","SIM")</f>
        <v>SIM</v>
      </c>
      <c r="S182" s="2" t="str">
        <f>IF(ISERR(FIND("09",GERAL[[#This Row],[ODS]])),"NÃO","SIM")</f>
        <v>NÃO</v>
      </c>
      <c r="T182" s="2" t="str">
        <f>IF(ISERR(FIND("10",GERAL[[#This Row],[ODS]])),"NÃO","SIM")</f>
        <v>NÃO</v>
      </c>
      <c r="U182" s="2" t="str">
        <f>IF(ISERR(FIND("11",GERAL[[#This Row],[ODS]])),"NÃO","SIM")</f>
        <v>NÃO</v>
      </c>
      <c r="V182" s="2" t="str">
        <f>IF(ISERR(FIND("12",GERAL[[#This Row],[ODS]])),"NÃO","SIM")</f>
        <v>NÃO</v>
      </c>
      <c r="W182" s="2" t="str">
        <f>IF(ISERR(FIND("13",GERAL[[#This Row],[ODS]])),"NÃO","SIM")</f>
        <v>SIM</v>
      </c>
      <c r="X182" s="2" t="str">
        <f>IF(ISERR(FIND("14",GERAL[[#This Row],[ODS]])),"NÃO","SIM")</f>
        <v>NÃO</v>
      </c>
      <c r="Y182" s="2" t="str">
        <f>IF(ISERR(FIND("15",GERAL[[#This Row],[ODS]])),"NÃO","SIM")</f>
        <v>SIM</v>
      </c>
      <c r="Z182" s="2" t="str">
        <f>IF(ISERR(FIND("16",GERAL[[#This Row],[ODS]])),"NÃO","SIM")</f>
        <v>NÃO</v>
      </c>
      <c r="AA182" s="2" t="str">
        <f>IF(ISERR(FIND("17",GERAL[[#This Row],[ODS]])),"NÃO","SIM")</f>
        <v>NÃO</v>
      </c>
      <c r="AB182" s="1">
        <v>0.10600765005201883</v>
      </c>
      <c r="AC182" s="1">
        <v>18.8482481205968</v>
      </c>
      <c r="AD182" s="1">
        <v>13.154556575064275</v>
      </c>
      <c r="AE182" s="1">
        <v>49.11414936113205</v>
      </c>
      <c r="AF182" s="1">
        <v>58.581656809722496</v>
      </c>
      <c r="AG182" s="1" t="str">
        <f>GERAL[[#This Row],[SIGLA]]&amp;GERAL[[#This Row],[CÓD]]</f>
        <v>RJAS_RD</v>
      </c>
      <c r="AH182" s="1">
        <f ca="1">VLOOKUP(GERAL[[#This Row],[REF_NOTA]],BASE_NOTAS[],7,FALSE)</f>
        <v>39.626787912579275</v>
      </c>
      <c r="AI182" s="31">
        <f ca="1">IF(GERAL[[#This Row],[Nota 2025]]="",0,GERAL[[#This Row],[Nota 2026]]-GERAL[[#This Row],[Nota 2025]])</f>
        <v>-18.954868897143221</v>
      </c>
    </row>
    <row r="183" spans="1:35" ht="17" x14ac:dyDescent="0.35">
      <c r="A183" s="2" t="s">
        <v>175</v>
      </c>
      <c r="B183" s="2" t="s">
        <v>202</v>
      </c>
      <c r="C183" s="15" t="s">
        <v>208</v>
      </c>
      <c r="D183" s="15" t="s">
        <v>399</v>
      </c>
      <c r="E183" s="15" t="s">
        <v>375</v>
      </c>
      <c r="F183" s="2" t="str">
        <f>VLOOKUP(GERAL[[#This Row],[CÓD]],SEALL,6,FALSE)</f>
        <v>E</v>
      </c>
      <c r="G183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8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8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83" s="2" t="str">
        <f>VLOOKUP(GERAL[[#This Row],[CÓD]],SEALL,4,FALSE)</f>
        <v>02, 06, 08, 13, 15</v>
      </c>
      <c r="K183" s="2" t="str">
        <f>IF(ISERR(FIND("01",GERAL[[#This Row],[ODS]])),"NÃO","SIM")</f>
        <v>NÃO</v>
      </c>
      <c r="L183" s="2" t="str">
        <f>IF(ISERR(FIND("02",GERAL[[#This Row],[ODS]])),"NÃO","SIM")</f>
        <v>SIM</v>
      </c>
      <c r="M183" s="2" t="str">
        <f>IF(ISERR(FIND("03",GERAL[[#This Row],[ODS]])),"NÃO","SIM")</f>
        <v>NÃO</v>
      </c>
      <c r="N183" s="2" t="str">
        <f>IF(ISERR(FIND("04",GERAL[[#This Row],[ODS]])),"NÃO","SIM")</f>
        <v>NÃO</v>
      </c>
      <c r="O183" s="2" t="str">
        <f>IF(ISERR(FIND("05",GERAL[[#This Row],[ODS]])),"NÃO","SIM")</f>
        <v>NÃO</v>
      </c>
      <c r="P183" s="2" t="str">
        <f>IF(ISERR(FIND("06",GERAL[[#This Row],[ODS]])),"NÃO","SIM")</f>
        <v>SIM</v>
      </c>
      <c r="Q183" s="2" t="str">
        <f>IF(ISERR(FIND("07",GERAL[[#This Row],[ODS]])),"NÃO","SIM")</f>
        <v>NÃO</v>
      </c>
      <c r="R183" s="2" t="str">
        <f>IF(ISERR(FIND("08",GERAL[[#This Row],[ODS]])),"NÃO","SIM")</f>
        <v>SIM</v>
      </c>
      <c r="S183" s="2" t="str">
        <f>IF(ISERR(FIND("09",GERAL[[#This Row],[ODS]])),"NÃO","SIM")</f>
        <v>NÃO</v>
      </c>
      <c r="T183" s="2" t="str">
        <f>IF(ISERR(FIND("10",GERAL[[#This Row],[ODS]])),"NÃO","SIM")</f>
        <v>NÃO</v>
      </c>
      <c r="U183" s="2" t="str">
        <f>IF(ISERR(FIND("11",GERAL[[#This Row],[ODS]])),"NÃO","SIM")</f>
        <v>NÃO</v>
      </c>
      <c r="V183" s="2" t="str">
        <f>IF(ISERR(FIND("12",GERAL[[#This Row],[ODS]])),"NÃO","SIM")</f>
        <v>NÃO</v>
      </c>
      <c r="W183" s="2" t="str">
        <f>IF(ISERR(FIND("13",GERAL[[#This Row],[ODS]])),"NÃO","SIM")</f>
        <v>SIM</v>
      </c>
      <c r="X183" s="2" t="str">
        <f>IF(ISERR(FIND("14",GERAL[[#This Row],[ODS]])),"NÃO","SIM")</f>
        <v>NÃO</v>
      </c>
      <c r="Y183" s="2" t="str">
        <f>IF(ISERR(FIND("15",GERAL[[#This Row],[ODS]])),"NÃO","SIM")</f>
        <v>SIM</v>
      </c>
      <c r="Z183" s="2" t="str">
        <f>IF(ISERR(FIND("16",GERAL[[#This Row],[ODS]])),"NÃO","SIM")</f>
        <v>NÃO</v>
      </c>
      <c r="AA183" s="2" t="str">
        <f>IF(ISERR(FIND("17",GERAL[[#This Row],[ODS]])),"NÃO","SIM")</f>
        <v>NÃO</v>
      </c>
      <c r="AB183" s="1">
        <v>19.388989147591339</v>
      </c>
      <c r="AC183" s="1">
        <v>100</v>
      </c>
      <c r="AD183" s="1">
        <v>0</v>
      </c>
      <c r="AE183" s="1">
        <v>8.9499337049673908</v>
      </c>
      <c r="AF183" s="1">
        <v>3.4371386742827101</v>
      </c>
      <c r="AG183" s="1" t="str">
        <f>GERAL[[#This Row],[SIGLA]]&amp;GERAL[[#This Row],[CÓD]]</f>
        <v>RNAS_RD</v>
      </c>
      <c r="AH183" s="1">
        <f ca="1">VLOOKUP(GERAL[[#This Row],[REF_NOTA]],BASE_NOTAS[],7,FALSE)</f>
        <v>69.156695828094385</v>
      </c>
      <c r="AI183" s="31">
        <f ca="1">IF(GERAL[[#This Row],[Nota 2025]]="",0,GERAL[[#This Row],[Nota 2026]]-GERAL[[#This Row],[Nota 2025]])</f>
        <v>65.719557153811678</v>
      </c>
    </row>
    <row r="184" spans="1:35" ht="17" x14ac:dyDescent="0.35">
      <c r="A184" s="2" t="s">
        <v>178</v>
      </c>
      <c r="B184" s="2" t="s">
        <v>205</v>
      </c>
      <c r="C184" s="15" t="s">
        <v>208</v>
      </c>
      <c r="D184" s="15" t="s">
        <v>399</v>
      </c>
      <c r="E184" s="15" t="s">
        <v>375</v>
      </c>
      <c r="F184" s="2" t="str">
        <f>VLOOKUP(GERAL[[#This Row],[CÓD]],SEALL,6,FALSE)</f>
        <v>E</v>
      </c>
      <c r="G184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8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8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84" s="2" t="str">
        <f>VLOOKUP(GERAL[[#This Row],[CÓD]],SEALL,4,FALSE)</f>
        <v>02, 06, 08, 13, 15</v>
      </c>
      <c r="K184" s="2" t="str">
        <f>IF(ISERR(FIND("01",GERAL[[#This Row],[ODS]])),"NÃO","SIM")</f>
        <v>NÃO</v>
      </c>
      <c r="L184" s="2" t="str">
        <f>IF(ISERR(FIND("02",GERAL[[#This Row],[ODS]])),"NÃO","SIM")</f>
        <v>SIM</v>
      </c>
      <c r="M184" s="2" t="str">
        <f>IF(ISERR(FIND("03",GERAL[[#This Row],[ODS]])),"NÃO","SIM")</f>
        <v>NÃO</v>
      </c>
      <c r="N184" s="2" t="str">
        <f>IF(ISERR(FIND("04",GERAL[[#This Row],[ODS]])),"NÃO","SIM")</f>
        <v>NÃO</v>
      </c>
      <c r="O184" s="2" t="str">
        <f>IF(ISERR(FIND("05",GERAL[[#This Row],[ODS]])),"NÃO","SIM")</f>
        <v>NÃO</v>
      </c>
      <c r="P184" s="2" t="str">
        <f>IF(ISERR(FIND("06",GERAL[[#This Row],[ODS]])),"NÃO","SIM")</f>
        <v>SIM</v>
      </c>
      <c r="Q184" s="2" t="str">
        <f>IF(ISERR(FIND("07",GERAL[[#This Row],[ODS]])),"NÃO","SIM")</f>
        <v>NÃO</v>
      </c>
      <c r="R184" s="2" t="str">
        <f>IF(ISERR(FIND("08",GERAL[[#This Row],[ODS]])),"NÃO","SIM")</f>
        <v>SIM</v>
      </c>
      <c r="S184" s="2" t="str">
        <f>IF(ISERR(FIND("09",GERAL[[#This Row],[ODS]])),"NÃO","SIM")</f>
        <v>NÃO</v>
      </c>
      <c r="T184" s="2" t="str">
        <f>IF(ISERR(FIND("10",GERAL[[#This Row],[ODS]])),"NÃO","SIM")</f>
        <v>NÃO</v>
      </c>
      <c r="U184" s="2" t="str">
        <f>IF(ISERR(FIND("11",GERAL[[#This Row],[ODS]])),"NÃO","SIM")</f>
        <v>NÃO</v>
      </c>
      <c r="V184" s="2" t="str">
        <f>IF(ISERR(FIND("12",GERAL[[#This Row],[ODS]])),"NÃO","SIM")</f>
        <v>NÃO</v>
      </c>
      <c r="W184" s="2" t="str">
        <f>IF(ISERR(FIND("13",GERAL[[#This Row],[ODS]])),"NÃO","SIM")</f>
        <v>SIM</v>
      </c>
      <c r="X184" s="2" t="str">
        <f>IF(ISERR(FIND("14",GERAL[[#This Row],[ODS]])),"NÃO","SIM")</f>
        <v>NÃO</v>
      </c>
      <c r="Y184" s="2" t="str">
        <f>IF(ISERR(FIND("15",GERAL[[#This Row],[ODS]])),"NÃO","SIM")</f>
        <v>SIM</v>
      </c>
      <c r="Z184" s="2" t="str">
        <f>IF(ISERR(FIND("16",GERAL[[#This Row],[ODS]])),"NÃO","SIM")</f>
        <v>NÃO</v>
      </c>
      <c r="AA184" s="2" t="str">
        <f>IF(ISERR(FIND("17",GERAL[[#This Row],[ODS]])),"NÃO","SIM")</f>
        <v>NÃO</v>
      </c>
      <c r="AB184" s="1">
        <v>3.4406051722615461</v>
      </c>
      <c r="AC184" s="1">
        <v>15.201862227835797</v>
      </c>
      <c r="AD184" s="1">
        <v>1.3283165206326404</v>
      </c>
      <c r="AE184" s="1">
        <v>20.322823218928484</v>
      </c>
      <c r="AF184" s="1">
        <v>20.857622059873769</v>
      </c>
      <c r="AG184" s="1" t="str">
        <f>GERAL[[#This Row],[SIGLA]]&amp;GERAL[[#This Row],[CÓD]]</f>
        <v>RSAS_RD</v>
      </c>
      <c r="AH184" s="1">
        <f ca="1">VLOOKUP(GERAL[[#This Row],[REF_NOTA]],BASE_NOTAS[],7,FALSE)</f>
        <v>18.99792863921677</v>
      </c>
      <c r="AI184" s="31">
        <f ca="1">IF(GERAL[[#This Row],[Nota 2025]]="",0,GERAL[[#This Row],[Nota 2026]]-GERAL[[#This Row],[Nota 2025]])</f>
        <v>-1.8596934206569991</v>
      </c>
    </row>
    <row r="185" spans="1:35" ht="17" x14ac:dyDescent="0.35">
      <c r="A185" s="2" t="s">
        <v>176</v>
      </c>
      <c r="B185" s="2" t="s">
        <v>203</v>
      </c>
      <c r="C185" s="15" t="s">
        <v>208</v>
      </c>
      <c r="D185" s="15" t="s">
        <v>399</v>
      </c>
      <c r="E185" s="15" t="s">
        <v>375</v>
      </c>
      <c r="F185" s="2" t="str">
        <f>VLOOKUP(GERAL[[#This Row],[CÓD]],SEALL,6,FALSE)</f>
        <v>E</v>
      </c>
      <c r="G185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8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8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85" s="2" t="str">
        <f>VLOOKUP(GERAL[[#This Row],[CÓD]],SEALL,4,FALSE)</f>
        <v>02, 06, 08, 13, 15</v>
      </c>
      <c r="K185" s="2" t="str">
        <f>IF(ISERR(FIND("01",GERAL[[#This Row],[ODS]])),"NÃO","SIM")</f>
        <v>NÃO</v>
      </c>
      <c r="L185" s="2" t="str">
        <f>IF(ISERR(FIND("02",GERAL[[#This Row],[ODS]])),"NÃO","SIM")</f>
        <v>SIM</v>
      </c>
      <c r="M185" s="2" t="str">
        <f>IF(ISERR(FIND("03",GERAL[[#This Row],[ODS]])),"NÃO","SIM")</f>
        <v>NÃO</v>
      </c>
      <c r="N185" s="2" t="str">
        <f>IF(ISERR(FIND("04",GERAL[[#This Row],[ODS]])),"NÃO","SIM")</f>
        <v>NÃO</v>
      </c>
      <c r="O185" s="2" t="str">
        <f>IF(ISERR(FIND("05",GERAL[[#This Row],[ODS]])),"NÃO","SIM")</f>
        <v>NÃO</v>
      </c>
      <c r="P185" s="2" t="str">
        <f>IF(ISERR(FIND("06",GERAL[[#This Row],[ODS]])),"NÃO","SIM")</f>
        <v>SIM</v>
      </c>
      <c r="Q185" s="2" t="str">
        <f>IF(ISERR(FIND("07",GERAL[[#This Row],[ODS]])),"NÃO","SIM")</f>
        <v>NÃO</v>
      </c>
      <c r="R185" s="2" t="str">
        <f>IF(ISERR(FIND("08",GERAL[[#This Row],[ODS]])),"NÃO","SIM")</f>
        <v>SIM</v>
      </c>
      <c r="S185" s="2" t="str">
        <f>IF(ISERR(FIND("09",GERAL[[#This Row],[ODS]])),"NÃO","SIM")</f>
        <v>NÃO</v>
      </c>
      <c r="T185" s="2" t="str">
        <f>IF(ISERR(FIND("10",GERAL[[#This Row],[ODS]])),"NÃO","SIM")</f>
        <v>NÃO</v>
      </c>
      <c r="U185" s="2" t="str">
        <f>IF(ISERR(FIND("11",GERAL[[#This Row],[ODS]])),"NÃO","SIM")</f>
        <v>NÃO</v>
      </c>
      <c r="V185" s="2" t="str">
        <f>IF(ISERR(FIND("12",GERAL[[#This Row],[ODS]])),"NÃO","SIM")</f>
        <v>NÃO</v>
      </c>
      <c r="W185" s="2" t="str">
        <f>IF(ISERR(FIND("13",GERAL[[#This Row],[ODS]])),"NÃO","SIM")</f>
        <v>SIM</v>
      </c>
      <c r="X185" s="2" t="str">
        <f>IF(ISERR(FIND("14",GERAL[[#This Row],[ODS]])),"NÃO","SIM")</f>
        <v>NÃO</v>
      </c>
      <c r="Y185" s="2" t="str">
        <f>IF(ISERR(FIND("15",GERAL[[#This Row],[ODS]])),"NÃO","SIM")</f>
        <v>SIM</v>
      </c>
      <c r="Z185" s="2" t="str">
        <f>IF(ISERR(FIND("16",GERAL[[#This Row],[ODS]])),"NÃO","SIM")</f>
        <v>NÃO</v>
      </c>
      <c r="AA185" s="2" t="str">
        <f>IF(ISERR(FIND("17",GERAL[[#This Row],[ODS]])),"NÃO","SIM")</f>
        <v>NÃO</v>
      </c>
      <c r="AB185" s="1">
        <v>16.982088323291418</v>
      </c>
      <c r="AC185" s="1">
        <v>26.092923739488082</v>
      </c>
      <c r="AD185" s="1">
        <v>33.864725515853614</v>
      </c>
      <c r="AE185" s="1">
        <v>11.003942112502408</v>
      </c>
      <c r="AF185" s="1">
        <v>8.851091288917452</v>
      </c>
      <c r="AG185" s="1" t="str">
        <f>GERAL[[#This Row],[SIGLA]]&amp;GERAL[[#This Row],[CÓD]]</f>
        <v>ROAS_RD</v>
      </c>
      <c r="AH185" s="1">
        <f ca="1">VLOOKUP(GERAL[[#This Row],[REF_NOTA]],BASE_NOTAS[],7,FALSE)</f>
        <v>7.065818121673094</v>
      </c>
      <c r="AI185" s="31">
        <f ca="1">IF(GERAL[[#This Row],[Nota 2025]]="",0,GERAL[[#This Row],[Nota 2026]]-GERAL[[#This Row],[Nota 2025]])</f>
        <v>-1.785273167244358</v>
      </c>
    </row>
    <row r="186" spans="1:35" ht="17" x14ac:dyDescent="0.35">
      <c r="A186" s="2" t="s">
        <v>177</v>
      </c>
      <c r="B186" s="2" t="s">
        <v>204</v>
      </c>
      <c r="C186" s="15" t="s">
        <v>208</v>
      </c>
      <c r="D186" s="15" t="s">
        <v>399</v>
      </c>
      <c r="E186" s="15" t="s">
        <v>375</v>
      </c>
      <c r="F186" s="2" t="str">
        <f>VLOOKUP(GERAL[[#This Row],[CÓD]],SEALL,6,FALSE)</f>
        <v>E</v>
      </c>
      <c r="G186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8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8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86" s="2" t="str">
        <f>VLOOKUP(GERAL[[#This Row],[CÓD]],SEALL,4,FALSE)</f>
        <v>02, 06, 08, 13, 15</v>
      </c>
      <c r="K186" s="2" t="str">
        <f>IF(ISERR(FIND("01",GERAL[[#This Row],[ODS]])),"NÃO","SIM")</f>
        <v>NÃO</v>
      </c>
      <c r="L186" s="2" t="str">
        <f>IF(ISERR(FIND("02",GERAL[[#This Row],[ODS]])),"NÃO","SIM")</f>
        <v>SIM</v>
      </c>
      <c r="M186" s="2" t="str">
        <f>IF(ISERR(FIND("03",GERAL[[#This Row],[ODS]])),"NÃO","SIM")</f>
        <v>NÃO</v>
      </c>
      <c r="N186" s="2" t="str">
        <f>IF(ISERR(FIND("04",GERAL[[#This Row],[ODS]])),"NÃO","SIM")</f>
        <v>NÃO</v>
      </c>
      <c r="O186" s="2" t="str">
        <f>IF(ISERR(FIND("05",GERAL[[#This Row],[ODS]])),"NÃO","SIM")</f>
        <v>NÃO</v>
      </c>
      <c r="P186" s="2" t="str">
        <f>IF(ISERR(FIND("06",GERAL[[#This Row],[ODS]])),"NÃO","SIM")</f>
        <v>SIM</v>
      </c>
      <c r="Q186" s="2" t="str">
        <f>IF(ISERR(FIND("07",GERAL[[#This Row],[ODS]])),"NÃO","SIM")</f>
        <v>NÃO</v>
      </c>
      <c r="R186" s="2" t="str">
        <f>IF(ISERR(FIND("08",GERAL[[#This Row],[ODS]])),"NÃO","SIM")</f>
        <v>SIM</v>
      </c>
      <c r="S186" s="2" t="str">
        <f>IF(ISERR(FIND("09",GERAL[[#This Row],[ODS]])),"NÃO","SIM")</f>
        <v>NÃO</v>
      </c>
      <c r="T186" s="2" t="str">
        <f>IF(ISERR(FIND("10",GERAL[[#This Row],[ODS]])),"NÃO","SIM")</f>
        <v>NÃO</v>
      </c>
      <c r="U186" s="2" t="str">
        <f>IF(ISERR(FIND("11",GERAL[[#This Row],[ODS]])),"NÃO","SIM")</f>
        <v>NÃO</v>
      </c>
      <c r="V186" s="2" t="str">
        <f>IF(ISERR(FIND("12",GERAL[[#This Row],[ODS]])),"NÃO","SIM")</f>
        <v>NÃO</v>
      </c>
      <c r="W186" s="2" t="str">
        <f>IF(ISERR(FIND("13",GERAL[[#This Row],[ODS]])),"NÃO","SIM")</f>
        <v>SIM</v>
      </c>
      <c r="X186" s="2" t="str">
        <f>IF(ISERR(FIND("14",GERAL[[#This Row],[ODS]])),"NÃO","SIM")</f>
        <v>NÃO</v>
      </c>
      <c r="Y186" s="2" t="str">
        <f>IF(ISERR(FIND("15",GERAL[[#This Row],[ODS]])),"NÃO","SIM")</f>
        <v>SIM</v>
      </c>
      <c r="Z186" s="2" t="str">
        <f>IF(ISERR(FIND("16",GERAL[[#This Row],[ODS]])),"NÃO","SIM")</f>
        <v>NÃO</v>
      </c>
      <c r="AA186" s="2" t="str">
        <f>IF(ISERR(FIND("17",GERAL[[#This Row],[ODS]])),"NÃO","SIM")</f>
        <v>NÃO</v>
      </c>
      <c r="AB186" s="1">
        <v>12.759239497461619</v>
      </c>
      <c r="AC186" s="1">
        <v>21.116963917137355</v>
      </c>
      <c r="AD186" s="1">
        <v>24.186807230264449</v>
      </c>
      <c r="AE186" s="1">
        <v>14.538277816590092</v>
      </c>
      <c r="AF186" s="1">
        <v>21.517358823542384</v>
      </c>
      <c r="AG186" s="1" t="str">
        <f>GERAL[[#This Row],[SIGLA]]&amp;GERAL[[#This Row],[CÓD]]</f>
        <v>RRAS_RD</v>
      </c>
      <c r="AH186" s="1">
        <f ca="1">VLOOKUP(GERAL[[#This Row],[REF_NOTA]],BASE_NOTAS[],7,FALSE)</f>
        <v>9.1991959239243375</v>
      </c>
      <c r="AI186" s="31">
        <f ca="1">IF(GERAL[[#This Row],[Nota 2025]]="",0,GERAL[[#This Row],[Nota 2026]]-GERAL[[#This Row],[Nota 2025]])</f>
        <v>-12.318162899618047</v>
      </c>
    </row>
    <row r="187" spans="1:35" ht="17" x14ac:dyDescent="0.35">
      <c r="A187" s="2" t="s">
        <v>179</v>
      </c>
      <c r="B187" s="2" t="s">
        <v>194</v>
      </c>
      <c r="C187" s="15" t="s">
        <v>208</v>
      </c>
      <c r="D187" s="15" t="s">
        <v>399</v>
      </c>
      <c r="E187" s="15" t="s">
        <v>375</v>
      </c>
      <c r="F187" s="2" t="str">
        <f>VLOOKUP(GERAL[[#This Row],[CÓD]],SEALL,6,FALSE)</f>
        <v>E</v>
      </c>
      <c r="G187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8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8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87" s="2" t="str">
        <f>VLOOKUP(GERAL[[#This Row],[CÓD]],SEALL,4,FALSE)</f>
        <v>02, 06, 08, 13, 15</v>
      </c>
      <c r="K187" s="2" t="str">
        <f>IF(ISERR(FIND("01",GERAL[[#This Row],[ODS]])),"NÃO","SIM")</f>
        <v>NÃO</v>
      </c>
      <c r="L187" s="2" t="str">
        <f>IF(ISERR(FIND("02",GERAL[[#This Row],[ODS]])),"NÃO","SIM")</f>
        <v>SIM</v>
      </c>
      <c r="M187" s="2" t="str">
        <f>IF(ISERR(FIND("03",GERAL[[#This Row],[ODS]])),"NÃO","SIM")</f>
        <v>NÃO</v>
      </c>
      <c r="N187" s="2" t="str">
        <f>IF(ISERR(FIND("04",GERAL[[#This Row],[ODS]])),"NÃO","SIM")</f>
        <v>NÃO</v>
      </c>
      <c r="O187" s="2" t="str">
        <f>IF(ISERR(FIND("05",GERAL[[#This Row],[ODS]])),"NÃO","SIM")</f>
        <v>NÃO</v>
      </c>
      <c r="P187" s="2" t="str">
        <f>IF(ISERR(FIND("06",GERAL[[#This Row],[ODS]])),"NÃO","SIM")</f>
        <v>SIM</v>
      </c>
      <c r="Q187" s="2" t="str">
        <f>IF(ISERR(FIND("07",GERAL[[#This Row],[ODS]])),"NÃO","SIM")</f>
        <v>NÃO</v>
      </c>
      <c r="R187" s="2" t="str">
        <f>IF(ISERR(FIND("08",GERAL[[#This Row],[ODS]])),"NÃO","SIM")</f>
        <v>SIM</v>
      </c>
      <c r="S187" s="2" t="str">
        <f>IF(ISERR(FIND("09",GERAL[[#This Row],[ODS]])),"NÃO","SIM")</f>
        <v>NÃO</v>
      </c>
      <c r="T187" s="2" t="str">
        <f>IF(ISERR(FIND("10",GERAL[[#This Row],[ODS]])),"NÃO","SIM")</f>
        <v>NÃO</v>
      </c>
      <c r="U187" s="2" t="str">
        <f>IF(ISERR(FIND("11",GERAL[[#This Row],[ODS]])),"NÃO","SIM")</f>
        <v>NÃO</v>
      </c>
      <c r="V187" s="2" t="str">
        <f>IF(ISERR(FIND("12",GERAL[[#This Row],[ODS]])),"NÃO","SIM")</f>
        <v>NÃO</v>
      </c>
      <c r="W187" s="2" t="str">
        <f>IF(ISERR(FIND("13",GERAL[[#This Row],[ODS]])),"NÃO","SIM")</f>
        <v>SIM</v>
      </c>
      <c r="X187" s="2" t="str">
        <f>IF(ISERR(FIND("14",GERAL[[#This Row],[ODS]])),"NÃO","SIM")</f>
        <v>NÃO</v>
      </c>
      <c r="Y187" s="2" t="str">
        <f>IF(ISERR(FIND("15",GERAL[[#This Row],[ODS]])),"NÃO","SIM")</f>
        <v>SIM</v>
      </c>
      <c r="Z187" s="2" t="str">
        <f>IF(ISERR(FIND("16",GERAL[[#This Row],[ODS]])),"NÃO","SIM")</f>
        <v>NÃO</v>
      </c>
      <c r="AA187" s="2" t="str">
        <f>IF(ISERR(FIND("17",GERAL[[#This Row],[ODS]])),"NÃO","SIM")</f>
        <v>NÃO</v>
      </c>
      <c r="AB187" s="1">
        <v>1.5554930849896784</v>
      </c>
      <c r="AC187" s="1">
        <v>34.742417120686312</v>
      </c>
      <c r="AD187" s="1">
        <v>5.8572769810227898</v>
      </c>
      <c r="AE187" s="1">
        <v>36.063340642768175</v>
      </c>
      <c r="AF187" s="1">
        <v>49.065504496055397</v>
      </c>
      <c r="AG187" s="1" t="str">
        <f>GERAL[[#This Row],[SIGLA]]&amp;GERAL[[#This Row],[CÓD]]</f>
        <v>SCAS_RD</v>
      </c>
      <c r="AH187" s="1">
        <f ca="1">VLOOKUP(GERAL[[#This Row],[REF_NOTA]],BASE_NOTAS[],7,FALSE)</f>
        <v>33.265684157187692</v>
      </c>
      <c r="AI187" s="31">
        <f ca="1">IF(GERAL[[#This Row],[Nota 2025]]="",0,GERAL[[#This Row],[Nota 2026]]-GERAL[[#This Row],[Nota 2025]])</f>
        <v>-15.799820338867704</v>
      </c>
    </row>
    <row r="188" spans="1:35" ht="17" x14ac:dyDescent="0.35">
      <c r="A188" s="2" t="s">
        <v>181</v>
      </c>
      <c r="B188" s="2" t="s">
        <v>186</v>
      </c>
      <c r="C188" s="15" t="s">
        <v>208</v>
      </c>
      <c r="D188" s="15" t="s">
        <v>399</v>
      </c>
      <c r="E188" s="15" t="s">
        <v>375</v>
      </c>
      <c r="F188" s="2" t="str">
        <f>VLOOKUP(GERAL[[#This Row],[CÓD]],SEALL,6,FALSE)</f>
        <v>E</v>
      </c>
      <c r="G188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8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8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88" s="2" t="str">
        <f>VLOOKUP(GERAL[[#This Row],[CÓD]],SEALL,4,FALSE)</f>
        <v>02, 06, 08, 13, 15</v>
      </c>
      <c r="K188" s="2" t="str">
        <f>IF(ISERR(FIND("01",GERAL[[#This Row],[ODS]])),"NÃO","SIM")</f>
        <v>NÃO</v>
      </c>
      <c r="L188" s="2" t="str">
        <f>IF(ISERR(FIND("02",GERAL[[#This Row],[ODS]])),"NÃO","SIM")</f>
        <v>SIM</v>
      </c>
      <c r="M188" s="2" t="str">
        <f>IF(ISERR(FIND("03",GERAL[[#This Row],[ODS]])),"NÃO","SIM")</f>
        <v>NÃO</v>
      </c>
      <c r="N188" s="2" t="str">
        <f>IF(ISERR(FIND("04",GERAL[[#This Row],[ODS]])),"NÃO","SIM")</f>
        <v>NÃO</v>
      </c>
      <c r="O188" s="2" t="str">
        <f>IF(ISERR(FIND("05",GERAL[[#This Row],[ODS]])),"NÃO","SIM")</f>
        <v>NÃO</v>
      </c>
      <c r="P188" s="2" t="str">
        <f>IF(ISERR(FIND("06",GERAL[[#This Row],[ODS]])),"NÃO","SIM")</f>
        <v>SIM</v>
      </c>
      <c r="Q188" s="2" t="str">
        <f>IF(ISERR(FIND("07",GERAL[[#This Row],[ODS]])),"NÃO","SIM")</f>
        <v>NÃO</v>
      </c>
      <c r="R188" s="2" t="str">
        <f>IF(ISERR(FIND("08",GERAL[[#This Row],[ODS]])),"NÃO","SIM")</f>
        <v>SIM</v>
      </c>
      <c r="S188" s="2" t="str">
        <f>IF(ISERR(FIND("09",GERAL[[#This Row],[ODS]])),"NÃO","SIM")</f>
        <v>NÃO</v>
      </c>
      <c r="T188" s="2" t="str">
        <f>IF(ISERR(FIND("10",GERAL[[#This Row],[ODS]])),"NÃO","SIM")</f>
        <v>NÃO</v>
      </c>
      <c r="U188" s="2" t="str">
        <f>IF(ISERR(FIND("11",GERAL[[#This Row],[ODS]])),"NÃO","SIM")</f>
        <v>NÃO</v>
      </c>
      <c r="V188" s="2" t="str">
        <f>IF(ISERR(FIND("12",GERAL[[#This Row],[ODS]])),"NÃO","SIM")</f>
        <v>NÃO</v>
      </c>
      <c r="W188" s="2" t="str">
        <f>IF(ISERR(FIND("13",GERAL[[#This Row],[ODS]])),"NÃO","SIM")</f>
        <v>SIM</v>
      </c>
      <c r="X188" s="2" t="str">
        <f>IF(ISERR(FIND("14",GERAL[[#This Row],[ODS]])),"NÃO","SIM")</f>
        <v>NÃO</v>
      </c>
      <c r="Y188" s="2" t="str">
        <f>IF(ISERR(FIND("15",GERAL[[#This Row],[ODS]])),"NÃO","SIM")</f>
        <v>SIM</v>
      </c>
      <c r="Z188" s="2" t="str">
        <f>IF(ISERR(FIND("16",GERAL[[#This Row],[ODS]])),"NÃO","SIM")</f>
        <v>NÃO</v>
      </c>
      <c r="AA188" s="2" t="str">
        <f>IF(ISERR(FIND("17",GERAL[[#This Row],[ODS]])),"NÃO","SIM")</f>
        <v>NÃO</v>
      </c>
      <c r="AB188" s="1">
        <v>2.1819931769460665</v>
      </c>
      <c r="AC188" s="1">
        <v>6.426795320637579</v>
      </c>
      <c r="AD188" s="1">
        <v>3.2727253663544666</v>
      </c>
      <c r="AE188" s="1">
        <v>42.412730821253334</v>
      </c>
      <c r="AF188" s="1">
        <v>41.323671815860322</v>
      </c>
      <c r="AG188" s="1" t="str">
        <f>GERAL[[#This Row],[SIGLA]]&amp;GERAL[[#This Row],[CÓD]]</f>
        <v>SPAS_RD</v>
      </c>
      <c r="AH188" s="1">
        <f ca="1">VLOOKUP(GERAL[[#This Row],[REF_NOTA]],BASE_NOTAS[],7,FALSE)</f>
        <v>21.088328153577692</v>
      </c>
      <c r="AI188" s="31">
        <f ca="1">IF(GERAL[[#This Row],[Nota 2025]]="",0,GERAL[[#This Row],[Nota 2026]]-GERAL[[#This Row],[Nota 2025]])</f>
        <v>-20.235343662282631</v>
      </c>
    </row>
    <row r="189" spans="1:35" ht="17" x14ac:dyDescent="0.35">
      <c r="A189" s="2" t="s">
        <v>180</v>
      </c>
      <c r="B189" s="2" t="s">
        <v>206</v>
      </c>
      <c r="C189" s="15" t="s">
        <v>208</v>
      </c>
      <c r="D189" s="15" t="s">
        <v>399</v>
      </c>
      <c r="E189" s="15" t="s">
        <v>375</v>
      </c>
      <c r="F189" s="2" t="str">
        <f>VLOOKUP(GERAL[[#This Row],[CÓD]],SEALL,6,FALSE)</f>
        <v>E</v>
      </c>
      <c r="G189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8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8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89" s="2" t="str">
        <f>VLOOKUP(GERAL[[#This Row],[CÓD]],SEALL,4,FALSE)</f>
        <v>02, 06, 08, 13, 15</v>
      </c>
      <c r="K189" s="2" t="str">
        <f>IF(ISERR(FIND("01",GERAL[[#This Row],[ODS]])),"NÃO","SIM")</f>
        <v>NÃO</v>
      </c>
      <c r="L189" s="2" t="str">
        <f>IF(ISERR(FIND("02",GERAL[[#This Row],[ODS]])),"NÃO","SIM")</f>
        <v>SIM</v>
      </c>
      <c r="M189" s="2" t="str">
        <f>IF(ISERR(FIND("03",GERAL[[#This Row],[ODS]])),"NÃO","SIM")</f>
        <v>NÃO</v>
      </c>
      <c r="N189" s="2" t="str">
        <f>IF(ISERR(FIND("04",GERAL[[#This Row],[ODS]])),"NÃO","SIM")</f>
        <v>NÃO</v>
      </c>
      <c r="O189" s="2" t="str">
        <f>IF(ISERR(FIND("05",GERAL[[#This Row],[ODS]])),"NÃO","SIM")</f>
        <v>NÃO</v>
      </c>
      <c r="P189" s="2" t="str">
        <f>IF(ISERR(FIND("06",GERAL[[#This Row],[ODS]])),"NÃO","SIM")</f>
        <v>SIM</v>
      </c>
      <c r="Q189" s="2" t="str">
        <f>IF(ISERR(FIND("07",GERAL[[#This Row],[ODS]])),"NÃO","SIM")</f>
        <v>NÃO</v>
      </c>
      <c r="R189" s="2" t="str">
        <f>IF(ISERR(FIND("08",GERAL[[#This Row],[ODS]])),"NÃO","SIM")</f>
        <v>SIM</v>
      </c>
      <c r="S189" s="2" t="str">
        <f>IF(ISERR(FIND("09",GERAL[[#This Row],[ODS]])),"NÃO","SIM")</f>
        <v>NÃO</v>
      </c>
      <c r="T189" s="2" t="str">
        <f>IF(ISERR(FIND("10",GERAL[[#This Row],[ODS]])),"NÃO","SIM")</f>
        <v>NÃO</v>
      </c>
      <c r="U189" s="2" t="str">
        <f>IF(ISERR(FIND("11",GERAL[[#This Row],[ODS]])),"NÃO","SIM")</f>
        <v>NÃO</v>
      </c>
      <c r="V189" s="2" t="str">
        <f>IF(ISERR(FIND("12",GERAL[[#This Row],[ODS]])),"NÃO","SIM")</f>
        <v>NÃO</v>
      </c>
      <c r="W189" s="2" t="str">
        <f>IF(ISERR(FIND("13",GERAL[[#This Row],[ODS]])),"NÃO","SIM")</f>
        <v>SIM</v>
      </c>
      <c r="X189" s="2" t="str">
        <f>IF(ISERR(FIND("14",GERAL[[#This Row],[ODS]])),"NÃO","SIM")</f>
        <v>NÃO</v>
      </c>
      <c r="Y189" s="2" t="str">
        <f>IF(ISERR(FIND("15",GERAL[[#This Row],[ODS]])),"NÃO","SIM")</f>
        <v>SIM</v>
      </c>
      <c r="Z189" s="2" t="str">
        <f>IF(ISERR(FIND("16",GERAL[[#This Row],[ODS]])),"NÃO","SIM")</f>
        <v>NÃO</v>
      </c>
      <c r="AA189" s="2" t="str">
        <f>IF(ISERR(FIND("17",GERAL[[#This Row],[ODS]])),"NÃO","SIM")</f>
        <v>NÃO</v>
      </c>
      <c r="AB189" s="1">
        <v>4.4717094490410076</v>
      </c>
      <c r="AC189" s="1">
        <v>49.434813991555572</v>
      </c>
      <c r="AD189" s="1">
        <v>17.195445156257779</v>
      </c>
      <c r="AE189" s="1">
        <v>71.085660819542156</v>
      </c>
      <c r="AF189" s="1">
        <v>100</v>
      </c>
      <c r="AG189" s="1" t="str">
        <f>GERAL[[#This Row],[SIGLA]]&amp;GERAL[[#This Row],[CÓD]]</f>
        <v>SEAS_RD</v>
      </c>
      <c r="AH189" s="1">
        <f ca="1">VLOOKUP(GERAL[[#This Row],[REF_NOTA]],BASE_NOTAS[],7,FALSE)</f>
        <v>46.404948178795003</v>
      </c>
      <c r="AI189" s="31">
        <f ca="1">IF(GERAL[[#This Row],[Nota 2025]]="",0,GERAL[[#This Row],[Nota 2026]]-GERAL[[#This Row],[Nota 2025]])</f>
        <v>-53.595051821204997</v>
      </c>
    </row>
    <row r="190" spans="1:35" ht="17" x14ac:dyDescent="0.35">
      <c r="A190" s="2" t="s">
        <v>182</v>
      </c>
      <c r="B190" s="2" t="s">
        <v>185</v>
      </c>
      <c r="C190" s="15" t="s">
        <v>208</v>
      </c>
      <c r="D190" s="15" t="s">
        <v>399</v>
      </c>
      <c r="E190" s="15" t="s">
        <v>375</v>
      </c>
      <c r="F190" s="2" t="str">
        <f>VLOOKUP(GERAL[[#This Row],[CÓD]],SEALL,6,FALSE)</f>
        <v>E</v>
      </c>
      <c r="G190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9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9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90" s="2" t="str">
        <f>VLOOKUP(GERAL[[#This Row],[CÓD]],SEALL,4,FALSE)</f>
        <v>02, 06, 08, 13, 15</v>
      </c>
      <c r="K190" s="2" t="str">
        <f>IF(ISERR(FIND("01",GERAL[[#This Row],[ODS]])),"NÃO","SIM")</f>
        <v>NÃO</v>
      </c>
      <c r="L190" s="2" t="str">
        <f>IF(ISERR(FIND("02",GERAL[[#This Row],[ODS]])),"NÃO","SIM")</f>
        <v>SIM</v>
      </c>
      <c r="M190" s="2" t="str">
        <f>IF(ISERR(FIND("03",GERAL[[#This Row],[ODS]])),"NÃO","SIM")</f>
        <v>NÃO</v>
      </c>
      <c r="N190" s="2" t="str">
        <f>IF(ISERR(FIND("04",GERAL[[#This Row],[ODS]])),"NÃO","SIM")</f>
        <v>NÃO</v>
      </c>
      <c r="O190" s="2" t="str">
        <f>IF(ISERR(FIND("05",GERAL[[#This Row],[ODS]])),"NÃO","SIM")</f>
        <v>NÃO</v>
      </c>
      <c r="P190" s="2" t="str">
        <f>IF(ISERR(FIND("06",GERAL[[#This Row],[ODS]])),"NÃO","SIM")</f>
        <v>SIM</v>
      </c>
      <c r="Q190" s="2" t="str">
        <f>IF(ISERR(FIND("07",GERAL[[#This Row],[ODS]])),"NÃO","SIM")</f>
        <v>NÃO</v>
      </c>
      <c r="R190" s="2" t="str">
        <f>IF(ISERR(FIND("08",GERAL[[#This Row],[ODS]])),"NÃO","SIM")</f>
        <v>SIM</v>
      </c>
      <c r="S190" s="2" t="str">
        <f>IF(ISERR(FIND("09",GERAL[[#This Row],[ODS]])),"NÃO","SIM")</f>
        <v>NÃO</v>
      </c>
      <c r="T190" s="2" t="str">
        <f>IF(ISERR(FIND("10",GERAL[[#This Row],[ODS]])),"NÃO","SIM")</f>
        <v>NÃO</v>
      </c>
      <c r="U190" s="2" t="str">
        <f>IF(ISERR(FIND("11",GERAL[[#This Row],[ODS]])),"NÃO","SIM")</f>
        <v>NÃO</v>
      </c>
      <c r="V190" s="2" t="str">
        <f>IF(ISERR(FIND("12",GERAL[[#This Row],[ODS]])),"NÃO","SIM")</f>
        <v>NÃO</v>
      </c>
      <c r="W190" s="2" t="str">
        <f>IF(ISERR(FIND("13",GERAL[[#This Row],[ODS]])),"NÃO","SIM")</f>
        <v>SIM</v>
      </c>
      <c r="X190" s="2" t="str">
        <f>IF(ISERR(FIND("14",GERAL[[#This Row],[ODS]])),"NÃO","SIM")</f>
        <v>NÃO</v>
      </c>
      <c r="Y190" s="2" t="str">
        <f>IF(ISERR(FIND("15",GERAL[[#This Row],[ODS]])),"NÃO","SIM")</f>
        <v>SIM</v>
      </c>
      <c r="Z190" s="2" t="str">
        <f>IF(ISERR(FIND("16",GERAL[[#This Row],[ODS]])),"NÃO","SIM")</f>
        <v>NÃO</v>
      </c>
      <c r="AA190" s="2" t="str">
        <f>IF(ISERR(FIND("17",GERAL[[#This Row],[ODS]])),"NÃO","SIM")</f>
        <v>NÃO</v>
      </c>
      <c r="AB190" s="1">
        <v>5.083592514158668</v>
      </c>
      <c r="AC190" s="1">
        <v>16.810712112816621</v>
      </c>
      <c r="AD190" s="1">
        <v>42.741404738773575</v>
      </c>
      <c r="AE190" s="1">
        <v>81.918701648649318</v>
      </c>
      <c r="AF190" s="1">
        <v>85.842541336006818</v>
      </c>
      <c r="AG190" s="1" t="str">
        <f>GERAL[[#This Row],[SIGLA]]&amp;GERAL[[#This Row],[CÓD]]</f>
        <v>TOAS_RD</v>
      </c>
      <c r="AH190" s="1">
        <f ca="1">VLOOKUP(GERAL[[#This Row],[REF_NOTA]],BASE_NOTAS[],7,FALSE)</f>
        <v>26.298661233146266</v>
      </c>
      <c r="AI190" s="31">
        <f ca="1">IF(GERAL[[#This Row],[Nota 2025]]="",0,GERAL[[#This Row],[Nota 2026]]-GERAL[[#This Row],[Nota 2025]])</f>
        <v>-59.543880102860555</v>
      </c>
    </row>
    <row r="191" spans="1:35" ht="17" x14ac:dyDescent="0.35">
      <c r="A191" s="2" t="s">
        <v>0</v>
      </c>
      <c r="B191" s="2" t="s">
        <v>156</v>
      </c>
      <c r="C191" s="15" t="s">
        <v>208</v>
      </c>
      <c r="D191" s="15" t="s">
        <v>387</v>
      </c>
      <c r="E191" s="15" t="s">
        <v>423</v>
      </c>
      <c r="F191" s="2" t="str">
        <f>VLOOKUP(GERAL[[#This Row],[CÓD]],SEALL,6,FALSE)</f>
        <v>E</v>
      </c>
      <c r="G191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9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9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91" s="2" t="str">
        <f>VLOOKUP(GERAL[[#This Row],[CÓD]],SEALL,4,FALSE)</f>
        <v>11, 12</v>
      </c>
      <c r="K191" s="2" t="str">
        <f>IF(ISERR(FIND("01",GERAL[[#This Row],[ODS]])),"NÃO","SIM")</f>
        <v>NÃO</v>
      </c>
      <c r="L191" s="2" t="str">
        <f>IF(ISERR(FIND("02",GERAL[[#This Row],[ODS]])),"NÃO","SIM")</f>
        <v>NÃO</v>
      </c>
      <c r="M191" s="2" t="str">
        <f>IF(ISERR(FIND("03",GERAL[[#This Row],[ODS]])),"NÃO","SIM")</f>
        <v>NÃO</v>
      </c>
      <c r="N191" s="2" t="str">
        <f>IF(ISERR(FIND("04",GERAL[[#This Row],[ODS]])),"NÃO","SIM")</f>
        <v>NÃO</v>
      </c>
      <c r="O191" s="2" t="str">
        <f>IF(ISERR(FIND("05",GERAL[[#This Row],[ODS]])),"NÃO","SIM")</f>
        <v>NÃO</v>
      </c>
      <c r="P191" s="2" t="str">
        <f>IF(ISERR(FIND("06",GERAL[[#This Row],[ODS]])),"NÃO","SIM")</f>
        <v>NÃO</v>
      </c>
      <c r="Q191" s="2" t="str">
        <f>IF(ISERR(FIND("07",GERAL[[#This Row],[ODS]])),"NÃO","SIM")</f>
        <v>NÃO</v>
      </c>
      <c r="R191" s="2" t="str">
        <f>IF(ISERR(FIND("08",GERAL[[#This Row],[ODS]])),"NÃO","SIM")</f>
        <v>NÃO</v>
      </c>
      <c r="S191" s="2" t="str">
        <f>IF(ISERR(FIND("09",GERAL[[#This Row],[ODS]])),"NÃO","SIM")</f>
        <v>NÃO</v>
      </c>
      <c r="T191" s="2" t="str">
        <f>IF(ISERR(FIND("10",GERAL[[#This Row],[ODS]])),"NÃO","SIM")</f>
        <v>NÃO</v>
      </c>
      <c r="U191" s="2" t="str">
        <f>IF(ISERR(FIND("11",GERAL[[#This Row],[ODS]])),"NÃO","SIM")</f>
        <v>SIM</v>
      </c>
      <c r="V191" s="2" t="str">
        <f>IF(ISERR(FIND("12",GERAL[[#This Row],[ODS]])),"NÃO","SIM")</f>
        <v>SIM</v>
      </c>
      <c r="W191" s="2" t="str">
        <f>IF(ISERR(FIND("13",GERAL[[#This Row],[ODS]])),"NÃO","SIM")</f>
        <v>NÃO</v>
      </c>
      <c r="X191" s="2" t="str">
        <f>IF(ISERR(FIND("14",GERAL[[#This Row],[ODS]])),"NÃO","SIM")</f>
        <v>NÃO</v>
      </c>
      <c r="Y191" s="2" t="str">
        <f>IF(ISERR(FIND("15",GERAL[[#This Row],[ODS]])),"NÃO","SIM")</f>
        <v>NÃO</v>
      </c>
      <c r="Z191" s="2" t="str">
        <f>IF(ISERR(FIND("16",GERAL[[#This Row],[ODS]])),"NÃO","SIM")</f>
        <v>NÃO</v>
      </c>
      <c r="AA191" s="2" t="str">
        <f>IF(ISERR(FIND("17",GERAL[[#This Row],[ODS]])),"NÃO","SIM")</f>
        <v>NÃO</v>
      </c>
      <c r="AB191" s="1">
        <v>1.4411541568528947</v>
      </c>
      <c r="AC191" s="1">
        <v>2.4238378833488166</v>
      </c>
      <c r="AD191" s="1">
        <v>8.2578202139709926</v>
      </c>
      <c r="AE191" s="1">
        <v>0</v>
      </c>
      <c r="AF191" s="1">
        <v>0</v>
      </c>
      <c r="AG191" s="1" t="str">
        <f>GERAL[[#This Row],[SIGLA]]&amp;GERAL[[#This Row],[CÓD]]</f>
        <v>ACAS_RL</v>
      </c>
      <c r="AH191" s="1">
        <f ca="1">VLOOKUP(GERAL[[#This Row],[REF_NOTA]],BASE_NOTAS[],7,FALSE)</f>
        <v>2.114040500504752</v>
      </c>
      <c r="AI191" s="31">
        <f ca="1">IF(GERAL[[#This Row],[Nota 2025]]="",0,GERAL[[#This Row],[Nota 2026]]-GERAL[[#This Row],[Nota 2025]])</f>
        <v>2.114040500504752</v>
      </c>
    </row>
    <row r="192" spans="1:35" ht="17" x14ac:dyDescent="0.35">
      <c r="A192" s="2" t="s">
        <v>1</v>
      </c>
      <c r="B192" s="2" t="s">
        <v>157</v>
      </c>
      <c r="C192" s="15" t="s">
        <v>208</v>
      </c>
      <c r="D192" s="15" t="s">
        <v>387</v>
      </c>
      <c r="E192" s="15" t="s">
        <v>423</v>
      </c>
      <c r="F192" s="2" t="str">
        <f>VLOOKUP(GERAL[[#This Row],[CÓD]],SEALL,6,FALSE)</f>
        <v>E</v>
      </c>
      <c r="G192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9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9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92" s="2" t="str">
        <f>VLOOKUP(GERAL[[#This Row],[CÓD]],SEALL,4,FALSE)</f>
        <v>11, 12</v>
      </c>
      <c r="K192" s="2" t="str">
        <f>IF(ISERR(FIND("01",GERAL[[#This Row],[ODS]])),"NÃO","SIM")</f>
        <v>NÃO</v>
      </c>
      <c r="L192" s="2" t="str">
        <f>IF(ISERR(FIND("02",GERAL[[#This Row],[ODS]])),"NÃO","SIM")</f>
        <v>NÃO</v>
      </c>
      <c r="M192" s="2" t="str">
        <f>IF(ISERR(FIND("03",GERAL[[#This Row],[ODS]])),"NÃO","SIM")</f>
        <v>NÃO</v>
      </c>
      <c r="N192" s="2" t="str">
        <f>IF(ISERR(FIND("04",GERAL[[#This Row],[ODS]])),"NÃO","SIM")</f>
        <v>NÃO</v>
      </c>
      <c r="O192" s="2" t="str">
        <f>IF(ISERR(FIND("05",GERAL[[#This Row],[ODS]])),"NÃO","SIM")</f>
        <v>NÃO</v>
      </c>
      <c r="P192" s="2" t="str">
        <f>IF(ISERR(FIND("06",GERAL[[#This Row],[ODS]])),"NÃO","SIM")</f>
        <v>NÃO</v>
      </c>
      <c r="Q192" s="2" t="str">
        <f>IF(ISERR(FIND("07",GERAL[[#This Row],[ODS]])),"NÃO","SIM")</f>
        <v>NÃO</v>
      </c>
      <c r="R192" s="2" t="str">
        <f>IF(ISERR(FIND("08",GERAL[[#This Row],[ODS]])),"NÃO","SIM")</f>
        <v>NÃO</v>
      </c>
      <c r="S192" s="2" t="str">
        <f>IF(ISERR(FIND("09",GERAL[[#This Row],[ODS]])),"NÃO","SIM")</f>
        <v>NÃO</v>
      </c>
      <c r="T192" s="2" t="str">
        <f>IF(ISERR(FIND("10",GERAL[[#This Row],[ODS]])),"NÃO","SIM")</f>
        <v>NÃO</v>
      </c>
      <c r="U192" s="2" t="str">
        <f>IF(ISERR(FIND("11",GERAL[[#This Row],[ODS]])),"NÃO","SIM")</f>
        <v>SIM</v>
      </c>
      <c r="V192" s="2" t="str">
        <f>IF(ISERR(FIND("12",GERAL[[#This Row],[ODS]])),"NÃO","SIM")</f>
        <v>SIM</v>
      </c>
      <c r="W192" s="2" t="str">
        <f>IF(ISERR(FIND("13",GERAL[[#This Row],[ODS]])),"NÃO","SIM")</f>
        <v>NÃO</v>
      </c>
      <c r="X192" s="2" t="str">
        <f>IF(ISERR(FIND("14",GERAL[[#This Row],[ODS]])),"NÃO","SIM")</f>
        <v>NÃO</v>
      </c>
      <c r="Y192" s="2" t="str">
        <f>IF(ISERR(FIND("15",GERAL[[#This Row],[ODS]])),"NÃO","SIM")</f>
        <v>NÃO</v>
      </c>
      <c r="Z192" s="2" t="str">
        <f>IF(ISERR(FIND("16",GERAL[[#This Row],[ODS]])),"NÃO","SIM")</f>
        <v>NÃO</v>
      </c>
      <c r="AA192" s="2" t="str">
        <f>IF(ISERR(FIND("17",GERAL[[#This Row],[ODS]])),"NÃO","SIM")</f>
        <v>NÃO</v>
      </c>
      <c r="AB192" s="1">
        <v>6.2193384802319471</v>
      </c>
      <c r="AC192" s="1">
        <v>10.509192760368325</v>
      </c>
      <c r="AD192" s="1">
        <v>1.1455607336028237</v>
      </c>
      <c r="AE192" s="1">
        <v>3.3170526795629667</v>
      </c>
      <c r="AF192" s="1">
        <v>6.7900038470673136</v>
      </c>
      <c r="AG192" s="1" t="str">
        <f>GERAL[[#This Row],[SIGLA]]&amp;GERAL[[#This Row],[CÓD]]</f>
        <v>ALAS_RL</v>
      </c>
      <c r="AH192" s="1">
        <f ca="1">VLOOKUP(GERAL[[#This Row],[REF_NOTA]],BASE_NOTAS[],7,FALSE)</f>
        <v>1.9603062171001588</v>
      </c>
      <c r="AI192" s="31">
        <f ca="1">IF(GERAL[[#This Row],[Nota 2025]]="",0,GERAL[[#This Row],[Nota 2026]]-GERAL[[#This Row],[Nota 2025]])</f>
        <v>-4.8296976299671552</v>
      </c>
    </row>
    <row r="193" spans="1:35" ht="17" x14ac:dyDescent="0.35">
      <c r="A193" s="2" t="s">
        <v>159</v>
      </c>
      <c r="B193" s="2" t="s">
        <v>184</v>
      </c>
      <c r="C193" s="15" t="s">
        <v>208</v>
      </c>
      <c r="D193" s="15" t="s">
        <v>387</v>
      </c>
      <c r="E193" s="15" t="s">
        <v>423</v>
      </c>
      <c r="F193" s="2" t="str">
        <f>VLOOKUP(GERAL[[#This Row],[CÓD]],SEALL,6,FALSE)</f>
        <v>E</v>
      </c>
      <c r="G193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9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9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93" s="2" t="str">
        <f>VLOOKUP(GERAL[[#This Row],[CÓD]],SEALL,4,FALSE)</f>
        <v>11, 12</v>
      </c>
      <c r="K193" s="2" t="str">
        <f>IF(ISERR(FIND("01",GERAL[[#This Row],[ODS]])),"NÃO","SIM")</f>
        <v>NÃO</v>
      </c>
      <c r="L193" s="2" t="str">
        <f>IF(ISERR(FIND("02",GERAL[[#This Row],[ODS]])),"NÃO","SIM")</f>
        <v>NÃO</v>
      </c>
      <c r="M193" s="2" t="str">
        <f>IF(ISERR(FIND("03",GERAL[[#This Row],[ODS]])),"NÃO","SIM")</f>
        <v>NÃO</v>
      </c>
      <c r="N193" s="2" t="str">
        <f>IF(ISERR(FIND("04",GERAL[[#This Row],[ODS]])),"NÃO","SIM")</f>
        <v>NÃO</v>
      </c>
      <c r="O193" s="2" t="str">
        <f>IF(ISERR(FIND("05",GERAL[[#This Row],[ODS]])),"NÃO","SIM")</f>
        <v>NÃO</v>
      </c>
      <c r="P193" s="2" t="str">
        <f>IF(ISERR(FIND("06",GERAL[[#This Row],[ODS]])),"NÃO","SIM")</f>
        <v>NÃO</v>
      </c>
      <c r="Q193" s="2" t="str">
        <f>IF(ISERR(FIND("07",GERAL[[#This Row],[ODS]])),"NÃO","SIM")</f>
        <v>NÃO</v>
      </c>
      <c r="R193" s="2" t="str">
        <f>IF(ISERR(FIND("08",GERAL[[#This Row],[ODS]])),"NÃO","SIM")</f>
        <v>NÃO</v>
      </c>
      <c r="S193" s="2" t="str">
        <f>IF(ISERR(FIND("09",GERAL[[#This Row],[ODS]])),"NÃO","SIM")</f>
        <v>NÃO</v>
      </c>
      <c r="T193" s="2" t="str">
        <f>IF(ISERR(FIND("10",GERAL[[#This Row],[ODS]])),"NÃO","SIM")</f>
        <v>NÃO</v>
      </c>
      <c r="U193" s="2" t="str">
        <f>IF(ISERR(FIND("11",GERAL[[#This Row],[ODS]])),"NÃO","SIM")</f>
        <v>SIM</v>
      </c>
      <c r="V193" s="2" t="str">
        <f>IF(ISERR(FIND("12",GERAL[[#This Row],[ODS]])),"NÃO","SIM")</f>
        <v>SIM</v>
      </c>
      <c r="W193" s="2" t="str">
        <f>IF(ISERR(FIND("13",GERAL[[#This Row],[ODS]])),"NÃO","SIM")</f>
        <v>NÃO</v>
      </c>
      <c r="X193" s="2" t="str">
        <f>IF(ISERR(FIND("14",GERAL[[#This Row],[ODS]])),"NÃO","SIM")</f>
        <v>NÃO</v>
      </c>
      <c r="Y193" s="2" t="str">
        <f>IF(ISERR(FIND("15",GERAL[[#This Row],[ODS]])),"NÃO","SIM")</f>
        <v>NÃO</v>
      </c>
      <c r="Z193" s="2" t="str">
        <f>IF(ISERR(FIND("16",GERAL[[#This Row],[ODS]])),"NÃO","SIM")</f>
        <v>NÃO</v>
      </c>
      <c r="AA193" s="2" t="str">
        <f>IF(ISERR(FIND("17",GERAL[[#This Row],[ODS]])),"NÃO","SIM")</f>
        <v>NÃO</v>
      </c>
      <c r="AB193" s="1">
        <v>5.721635203204908</v>
      </c>
      <c r="AC193" s="1">
        <v>0</v>
      </c>
      <c r="AD193" s="1">
        <v>38.077533269648441</v>
      </c>
      <c r="AE193" s="1">
        <v>51.350363081621865</v>
      </c>
      <c r="AF193" s="1">
        <v>0</v>
      </c>
      <c r="AG193" s="1" t="str">
        <f>GERAL[[#This Row],[SIGLA]]&amp;GERAL[[#This Row],[CÓD]]</f>
        <v>APAS_RL</v>
      </c>
      <c r="AH193" s="1">
        <f ca="1">VLOOKUP(GERAL[[#This Row],[REF_NOTA]],BASE_NOTAS[],7,FALSE)</f>
        <v>2.643604209481218</v>
      </c>
      <c r="AI193" s="31">
        <f ca="1">IF(GERAL[[#This Row],[Nota 2025]]="",0,GERAL[[#This Row],[Nota 2026]]-GERAL[[#This Row],[Nota 2025]])</f>
        <v>2.643604209481218</v>
      </c>
    </row>
    <row r="194" spans="1:35" ht="17" x14ac:dyDescent="0.35">
      <c r="A194" s="2" t="s">
        <v>155</v>
      </c>
      <c r="B194" s="2" t="s">
        <v>158</v>
      </c>
      <c r="C194" s="15" t="s">
        <v>208</v>
      </c>
      <c r="D194" s="15" t="s">
        <v>387</v>
      </c>
      <c r="E194" s="15" t="s">
        <v>423</v>
      </c>
      <c r="F194" s="2" t="str">
        <f>VLOOKUP(GERAL[[#This Row],[CÓD]],SEALL,6,FALSE)</f>
        <v>E</v>
      </c>
      <c r="G194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9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9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94" s="2" t="str">
        <f>VLOOKUP(GERAL[[#This Row],[CÓD]],SEALL,4,FALSE)</f>
        <v>11, 12</v>
      </c>
      <c r="K194" s="2" t="str">
        <f>IF(ISERR(FIND("01",GERAL[[#This Row],[ODS]])),"NÃO","SIM")</f>
        <v>NÃO</v>
      </c>
      <c r="L194" s="2" t="str">
        <f>IF(ISERR(FIND("02",GERAL[[#This Row],[ODS]])),"NÃO","SIM")</f>
        <v>NÃO</v>
      </c>
      <c r="M194" s="2" t="str">
        <f>IF(ISERR(FIND("03",GERAL[[#This Row],[ODS]])),"NÃO","SIM")</f>
        <v>NÃO</v>
      </c>
      <c r="N194" s="2" t="str">
        <f>IF(ISERR(FIND("04",GERAL[[#This Row],[ODS]])),"NÃO","SIM")</f>
        <v>NÃO</v>
      </c>
      <c r="O194" s="2" t="str">
        <f>IF(ISERR(FIND("05",GERAL[[#This Row],[ODS]])),"NÃO","SIM")</f>
        <v>NÃO</v>
      </c>
      <c r="P194" s="2" t="str">
        <f>IF(ISERR(FIND("06",GERAL[[#This Row],[ODS]])),"NÃO","SIM")</f>
        <v>NÃO</v>
      </c>
      <c r="Q194" s="2" t="str">
        <f>IF(ISERR(FIND("07",GERAL[[#This Row],[ODS]])),"NÃO","SIM")</f>
        <v>NÃO</v>
      </c>
      <c r="R194" s="2" t="str">
        <f>IF(ISERR(FIND("08",GERAL[[#This Row],[ODS]])),"NÃO","SIM")</f>
        <v>NÃO</v>
      </c>
      <c r="S194" s="2" t="str">
        <f>IF(ISERR(FIND("09",GERAL[[#This Row],[ODS]])),"NÃO","SIM")</f>
        <v>NÃO</v>
      </c>
      <c r="T194" s="2" t="str">
        <f>IF(ISERR(FIND("10",GERAL[[#This Row],[ODS]])),"NÃO","SIM")</f>
        <v>NÃO</v>
      </c>
      <c r="U194" s="2" t="str">
        <f>IF(ISERR(FIND("11",GERAL[[#This Row],[ODS]])),"NÃO","SIM")</f>
        <v>SIM</v>
      </c>
      <c r="V194" s="2" t="str">
        <f>IF(ISERR(FIND("12",GERAL[[#This Row],[ODS]])),"NÃO","SIM")</f>
        <v>SIM</v>
      </c>
      <c r="W194" s="2" t="str">
        <f>IF(ISERR(FIND("13",GERAL[[#This Row],[ODS]])),"NÃO","SIM")</f>
        <v>NÃO</v>
      </c>
      <c r="X194" s="2" t="str">
        <f>IF(ISERR(FIND("14",GERAL[[#This Row],[ODS]])),"NÃO","SIM")</f>
        <v>NÃO</v>
      </c>
      <c r="Y194" s="2" t="str">
        <f>IF(ISERR(FIND("15",GERAL[[#This Row],[ODS]])),"NÃO","SIM")</f>
        <v>NÃO</v>
      </c>
      <c r="Z194" s="2" t="str">
        <f>IF(ISERR(FIND("16",GERAL[[#This Row],[ODS]])),"NÃO","SIM")</f>
        <v>NÃO</v>
      </c>
      <c r="AA194" s="2" t="str">
        <f>IF(ISERR(FIND("17",GERAL[[#This Row],[ODS]])),"NÃO","SIM")</f>
        <v>NÃO</v>
      </c>
      <c r="AB194" s="1">
        <v>26.5399332731428</v>
      </c>
      <c r="AC194" s="1">
        <v>13.19447999261577</v>
      </c>
      <c r="AD194" s="1">
        <v>3.200946038103953</v>
      </c>
      <c r="AE194" s="1">
        <v>4.8776838237360547</v>
      </c>
      <c r="AF194" s="1">
        <v>51.253517339792431</v>
      </c>
      <c r="AG194" s="1" t="str">
        <f>GERAL[[#This Row],[SIGLA]]&amp;GERAL[[#This Row],[CÓD]]</f>
        <v>AMAS_RL</v>
      </c>
      <c r="AH194" s="1">
        <f ca="1">VLOOKUP(GERAL[[#This Row],[REF_NOTA]],BASE_NOTAS[],7,FALSE)</f>
        <v>6.605467550701853</v>
      </c>
      <c r="AI194" s="31">
        <f ca="1">IF(GERAL[[#This Row],[Nota 2025]]="",0,GERAL[[#This Row],[Nota 2026]]-GERAL[[#This Row],[Nota 2025]])</f>
        <v>-44.648049789090578</v>
      </c>
    </row>
    <row r="195" spans="1:35" ht="17" x14ac:dyDescent="0.35">
      <c r="A195" s="2" t="s">
        <v>160</v>
      </c>
      <c r="B195" s="2" t="s">
        <v>187</v>
      </c>
      <c r="C195" s="15" t="s">
        <v>208</v>
      </c>
      <c r="D195" s="15" t="s">
        <v>387</v>
      </c>
      <c r="E195" s="15" t="s">
        <v>423</v>
      </c>
      <c r="F195" s="2" t="str">
        <f>VLOOKUP(GERAL[[#This Row],[CÓD]],SEALL,6,FALSE)</f>
        <v>E</v>
      </c>
      <c r="G195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9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9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95" s="2" t="str">
        <f>VLOOKUP(GERAL[[#This Row],[CÓD]],SEALL,4,FALSE)</f>
        <v>11, 12</v>
      </c>
      <c r="K195" s="2" t="str">
        <f>IF(ISERR(FIND("01",GERAL[[#This Row],[ODS]])),"NÃO","SIM")</f>
        <v>NÃO</v>
      </c>
      <c r="L195" s="2" t="str">
        <f>IF(ISERR(FIND("02",GERAL[[#This Row],[ODS]])),"NÃO","SIM")</f>
        <v>NÃO</v>
      </c>
      <c r="M195" s="2" t="str">
        <f>IF(ISERR(FIND("03",GERAL[[#This Row],[ODS]])),"NÃO","SIM")</f>
        <v>NÃO</v>
      </c>
      <c r="N195" s="2" t="str">
        <f>IF(ISERR(FIND("04",GERAL[[#This Row],[ODS]])),"NÃO","SIM")</f>
        <v>NÃO</v>
      </c>
      <c r="O195" s="2" t="str">
        <f>IF(ISERR(FIND("05",GERAL[[#This Row],[ODS]])),"NÃO","SIM")</f>
        <v>NÃO</v>
      </c>
      <c r="P195" s="2" t="str">
        <f>IF(ISERR(FIND("06",GERAL[[#This Row],[ODS]])),"NÃO","SIM")</f>
        <v>NÃO</v>
      </c>
      <c r="Q195" s="2" t="str">
        <f>IF(ISERR(FIND("07",GERAL[[#This Row],[ODS]])),"NÃO","SIM")</f>
        <v>NÃO</v>
      </c>
      <c r="R195" s="2" t="str">
        <f>IF(ISERR(FIND("08",GERAL[[#This Row],[ODS]])),"NÃO","SIM")</f>
        <v>NÃO</v>
      </c>
      <c r="S195" s="2" t="str">
        <f>IF(ISERR(FIND("09",GERAL[[#This Row],[ODS]])),"NÃO","SIM")</f>
        <v>NÃO</v>
      </c>
      <c r="T195" s="2" t="str">
        <f>IF(ISERR(FIND("10",GERAL[[#This Row],[ODS]])),"NÃO","SIM")</f>
        <v>NÃO</v>
      </c>
      <c r="U195" s="2" t="str">
        <f>IF(ISERR(FIND("11",GERAL[[#This Row],[ODS]])),"NÃO","SIM")</f>
        <v>SIM</v>
      </c>
      <c r="V195" s="2" t="str">
        <f>IF(ISERR(FIND("12",GERAL[[#This Row],[ODS]])),"NÃO","SIM")</f>
        <v>SIM</v>
      </c>
      <c r="W195" s="2" t="str">
        <f>IF(ISERR(FIND("13",GERAL[[#This Row],[ODS]])),"NÃO","SIM")</f>
        <v>NÃO</v>
      </c>
      <c r="X195" s="2" t="str">
        <f>IF(ISERR(FIND("14",GERAL[[#This Row],[ODS]])),"NÃO","SIM")</f>
        <v>NÃO</v>
      </c>
      <c r="Y195" s="2" t="str">
        <f>IF(ISERR(FIND("15",GERAL[[#This Row],[ODS]])),"NÃO","SIM")</f>
        <v>NÃO</v>
      </c>
      <c r="Z195" s="2" t="str">
        <f>IF(ISERR(FIND("16",GERAL[[#This Row],[ODS]])),"NÃO","SIM")</f>
        <v>NÃO</v>
      </c>
      <c r="AA195" s="2" t="str">
        <f>IF(ISERR(FIND("17",GERAL[[#This Row],[ODS]])),"NÃO","SIM")</f>
        <v>NÃO</v>
      </c>
      <c r="AB195" s="1">
        <v>14.405547805004037</v>
      </c>
      <c r="AC195" s="1">
        <v>12.433167371267311</v>
      </c>
      <c r="AD195" s="1">
        <v>7.9197247949660818</v>
      </c>
      <c r="AE195" s="1">
        <v>9.1617395102904435</v>
      </c>
      <c r="AF195" s="1">
        <v>7.8865298524853076</v>
      </c>
      <c r="AG195" s="1" t="str">
        <f>GERAL[[#This Row],[SIGLA]]&amp;GERAL[[#This Row],[CÓD]]</f>
        <v>BAAS_RL</v>
      </c>
      <c r="AH195" s="1">
        <f ca="1">VLOOKUP(GERAL[[#This Row],[REF_NOTA]],BASE_NOTAS[],7,FALSE)</f>
        <v>1.891043688034701</v>
      </c>
      <c r="AI195" s="31">
        <f ca="1">IF(GERAL[[#This Row],[Nota 2025]]="",0,GERAL[[#This Row],[Nota 2026]]-GERAL[[#This Row],[Nota 2025]])</f>
        <v>-5.9954861644506066</v>
      </c>
    </row>
    <row r="196" spans="1:35" ht="17" x14ac:dyDescent="0.35">
      <c r="A196" s="2" t="s">
        <v>161</v>
      </c>
      <c r="B196" s="2" t="s">
        <v>188</v>
      </c>
      <c r="C196" s="15" t="s">
        <v>208</v>
      </c>
      <c r="D196" s="15" t="s">
        <v>387</v>
      </c>
      <c r="E196" s="15" t="s">
        <v>423</v>
      </c>
      <c r="F196" s="2" t="str">
        <f>VLOOKUP(GERAL[[#This Row],[CÓD]],SEALL,6,FALSE)</f>
        <v>E</v>
      </c>
      <c r="G196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9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9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96" s="2" t="str">
        <f>VLOOKUP(GERAL[[#This Row],[CÓD]],SEALL,4,FALSE)</f>
        <v>11, 12</v>
      </c>
      <c r="K196" s="2" t="str">
        <f>IF(ISERR(FIND("01",GERAL[[#This Row],[ODS]])),"NÃO","SIM")</f>
        <v>NÃO</v>
      </c>
      <c r="L196" s="2" t="str">
        <f>IF(ISERR(FIND("02",GERAL[[#This Row],[ODS]])),"NÃO","SIM")</f>
        <v>NÃO</v>
      </c>
      <c r="M196" s="2" t="str">
        <f>IF(ISERR(FIND("03",GERAL[[#This Row],[ODS]])),"NÃO","SIM")</f>
        <v>NÃO</v>
      </c>
      <c r="N196" s="2" t="str">
        <f>IF(ISERR(FIND("04",GERAL[[#This Row],[ODS]])),"NÃO","SIM")</f>
        <v>NÃO</v>
      </c>
      <c r="O196" s="2" t="str">
        <f>IF(ISERR(FIND("05",GERAL[[#This Row],[ODS]])),"NÃO","SIM")</f>
        <v>NÃO</v>
      </c>
      <c r="P196" s="2" t="str">
        <f>IF(ISERR(FIND("06",GERAL[[#This Row],[ODS]])),"NÃO","SIM")</f>
        <v>NÃO</v>
      </c>
      <c r="Q196" s="2" t="str">
        <f>IF(ISERR(FIND("07",GERAL[[#This Row],[ODS]])),"NÃO","SIM")</f>
        <v>NÃO</v>
      </c>
      <c r="R196" s="2" t="str">
        <f>IF(ISERR(FIND("08",GERAL[[#This Row],[ODS]])),"NÃO","SIM")</f>
        <v>NÃO</v>
      </c>
      <c r="S196" s="2" t="str">
        <f>IF(ISERR(FIND("09",GERAL[[#This Row],[ODS]])),"NÃO","SIM")</f>
        <v>NÃO</v>
      </c>
      <c r="T196" s="2" t="str">
        <f>IF(ISERR(FIND("10",GERAL[[#This Row],[ODS]])),"NÃO","SIM")</f>
        <v>NÃO</v>
      </c>
      <c r="U196" s="2" t="str">
        <f>IF(ISERR(FIND("11",GERAL[[#This Row],[ODS]])),"NÃO","SIM")</f>
        <v>SIM</v>
      </c>
      <c r="V196" s="2" t="str">
        <f>IF(ISERR(FIND("12",GERAL[[#This Row],[ODS]])),"NÃO","SIM")</f>
        <v>SIM</v>
      </c>
      <c r="W196" s="2" t="str">
        <f>IF(ISERR(FIND("13",GERAL[[#This Row],[ODS]])),"NÃO","SIM")</f>
        <v>NÃO</v>
      </c>
      <c r="X196" s="2" t="str">
        <f>IF(ISERR(FIND("14",GERAL[[#This Row],[ODS]])),"NÃO","SIM")</f>
        <v>NÃO</v>
      </c>
      <c r="Y196" s="2" t="str">
        <f>IF(ISERR(FIND("15",GERAL[[#This Row],[ODS]])),"NÃO","SIM")</f>
        <v>NÃO</v>
      </c>
      <c r="Z196" s="2" t="str">
        <f>IF(ISERR(FIND("16",GERAL[[#This Row],[ODS]])),"NÃO","SIM")</f>
        <v>NÃO</v>
      </c>
      <c r="AA196" s="2" t="str">
        <f>IF(ISERR(FIND("17",GERAL[[#This Row],[ODS]])),"NÃO","SIM")</f>
        <v>NÃO</v>
      </c>
      <c r="AB196" s="1">
        <v>6.7546183485432287</v>
      </c>
      <c r="AC196" s="1">
        <v>7.381892656072166</v>
      </c>
      <c r="AD196" s="1">
        <v>5.3366310979557721</v>
      </c>
      <c r="AE196" s="1">
        <v>7.5462035164449031</v>
      </c>
      <c r="AF196" s="1">
        <v>11.922695394334072</v>
      </c>
      <c r="AG196" s="1" t="str">
        <f>GERAL[[#This Row],[SIGLA]]&amp;GERAL[[#This Row],[CÓD]]</f>
        <v>CEAS_RL</v>
      </c>
      <c r="AH196" s="1">
        <f ca="1">VLOOKUP(GERAL[[#This Row],[REF_NOTA]],BASE_NOTAS[],7,FALSE)</f>
        <v>4.6029369712081758</v>
      </c>
      <c r="AI196" s="31">
        <f ca="1">IF(GERAL[[#This Row],[Nota 2025]]="",0,GERAL[[#This Row],[Nota 2026]]-GERAL[[#This Row],[Nota 2025]])</f>
        <v>-7.3197584231258963</v>
      </c>
    </row>
    <row r="197" spans="1:35" ht="17" x14ac:dyDescent="0.35">
      <c r="A197" s="2" t="s">
        <v>162</v>
      </c>
      <c r="B197" s="2" t="s">
        <v>189</v>
      </c>
      <c r="C197" s="15" t="s">
        <v>208</v>
      </c>
      <c r="D197" s="15" t="s">
        <v>387</v>
      </c>
      <c r="E197" s="15" t="s">
        <v>423</v>
      </c>
      <c r="F197" s="2" t="str">
        <f>VLOOKUP(GERAL[[#This Row],[CÓD]],SEALL,6,FALSE)</f>
        <v>E</v>
      </c>
      <c r="G197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9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9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97" s="2" t="str">
        <f>VLOOKUP(GERAL[[#This Row],[CÓD]],SEALL,4,FALSE)</f>
        <v>11, 12</v>
      </c>
      <c r="K197" s="2" t="str">
        <f>IF(ISERR(FIND("01",GERAL[[#This Row],[ODS]])),"NÃO","SIM")</f>
        <v>NÃO</v>
      </c>
      <c r="L197" s="2" t="str">
        <f>IF(ISERR(FIND("02",GERAL[[#This Row],[ODS]])),"NÃO","SIM")</f>
        <v>NÃO</v>
      </c>
      <c r="M197" s="2" t="str">
        <f>IF(ISERR(FIND("03",GERAL[[#This Row],[ODS]])),"NÃO","SIM")</f>
        <v>NÃO</v>
      </c>
      <c r="N197" s="2" t="str">
        <f>IF(ISERR(FIND("04",GERAL[[#This Row],[ODS]])),"NÃO","SIM")</f>
        <v>NÃO</v>
      </c>
      <c r="O197" s="2" t="str">
        <f>IF(ISERR(FIND("05",GERAL[[#This Row],[ODS]])),"NÃO","SIM")</f>
        <v>NÃO</v>
      </c>
      <c r="P197" s="2" t="str">
        <f>IF(ISERR(FIND("06",GERAL[[#This Row],[ODS]])),"NÃO","SIM")</f>
        <v>NÃO</v>
      </c>
      <c r="Q197" s="2" t="str">
        <f>IF(ISERR(FIND("07",GERAL[[#This Row],[ODS]])),"NÃO","SIM")</f>
        <v>NÃO</v>
      </c>
      <c r="R197" s="2" t="str">
        <f>IF(ISERR(FIND("08",GERAL[[#This Row],[ODS]])),"NÃO","SIM")</f>
        <v>NÃO</v>
      </c>
      <c r="S197" s="2" t="str">
        <f>IF(ISERR(FIND("09",GERAL[[#This Row],[ODS]])),"NÃO","SIM")</f>
        <v>NÃO</v>
      </c>
      <c r="T197" s="2" t="str">
        <f>IF(ISERR(FIND("10",GERAL[[#This Row],[ODS]])),"NÃO","SIM")</f>
        <v>NÃO</v>
      </c>
      <c r="U197" s="2" t="str">
        <f>IF(ISERR(FIND("11",GERAL[[#This Row],[ODS]])),"NÃO","SIM")</f>
        <v>SIM</v>
      </c>
      <c r="V197" s="2" t="str">
        <f>IF(ISERR(FIND("12",GERAL[[#This Row],[ODS]])),"NÃO","SIM")</f>
        <v>SIM</v>
      </c>
      <c r="W197" s="2" t="str">
        <f>IF(ISERR(FIND("13",GERAL[[#This Row],[ODS]])),"NÃO","SIM")</f>
        <v>NÃO</v>
      </c>
      <c r="X197" s="2" t="str">
        <f>IF(ISERR(FIND("14",GERAL[[#This Row],[ODS]])),"NÃO","SIM")</f>
        <v>NÃO</v>
      </c>
      <c r="Y197" s="2" t="str">
        <f>IF(ISERR(FIND("15",GERAL[[#This Row],[ODS]])),"NÃO","SIM")</f>
        <v>NÃO</v>
      </c>
      <c r="Z197" s="2" t="str">
        <f>IF(ISERR(FIND("16",GERAL[[#This Row],[ODS]])),"NÃO","SIM")</f>
        <v>NÃO</v>
      </c>
      <c r="AA197" s="2" t="str">
        <f>IF(ISERR(FIND("17",GERAL[[#This Row],[ODS]])),"NÃO","SIM")</f>
        <v>NÃO</v>
      </c>
      <c r="AB197" s="1">
        <v>54.250187353534372</v>
      </c>
      <c r="AC197" s="1">
        <v>45.259354428526038</v>
      </c>
      <c r="AD197" s="1">
        <v>17.257921457599874</v>
      </c>
      <c r="AE197" s="1">
        <v>19.804287473973623</v>
      </c>
      <c r="AF197" s="1">
        <v>79.654842415125088</v>
      </c>
      <c r="AG197" s="1" t="str">
        <f>GERAL[[#This Row],[SIGLA]]&amp;GERAL[[#This Row],[CÓD]]</f>
        <v>DFAS_RL</v>
      </c>
      <c r="AH197" s="1">
        <f ca="1">VLOOKUP(GERAL[[#This Row],[REF_NOTA]],BASE_NOTAS[],7,FALSE)</f>
        <v>100</v>
      </c>
      <c r="AI197" s="31">
        <f ca="1">IF(GERAL[[#This Row],[Nota 2025]]="",0,GERAL[[#This Row],[Nota 2026]]-GERAL[[#This Row],[Nota 2025]])</f>
        <v>20.345157584874912</v>
      </c>
    </row>
    <row r="198" spans="1:35" ht="17" x14ac:dyDescent="0.35">
      <c r="A198" s="2" t="s">
        <v>163</v>
      </c>
      <c r="B198" s="2" t="s">
        <v>183</v>
      </c>
      <c r="C198" s="15" t="s">
        <v>208</v>
      </c>
      <c r="D198" s="15" t="s">
        <v>387</v>
      </c>
      <c r="E198" s="15" t="s">
        <v>423</v>
      </c>
      <c r="F198" s="2" t="str">
        <f>VLOOKUP(GERAL[[#This Row],[CÓD]],SEALL,6,FALSE)</f>
        <v>E</v>
      </c>
      <c r="G198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9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9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98" s="2" t="str">
        <f>VLOOKUP(GERAL[[#This Row],[CÓD]],SEALL,4,FALSE)</f>
        <v>11, 12</v>
      </c>
      <c r="K198" s="2" t="str">
        <f>IF(ISERR(FIND("01",GERAL[[#This Row],[ODS]])),"NÃO","SIM")</f>
        <v>NÃO</v>
      </c>
      <c r="L198" s="2" t="str">
        <f>IF(ISERR(FIND("02",GERAL[[#This Row],[ODS]])),"NÃO","SIM")</f>
        <v>NÃO</v>
      </c>
      <c r="M198" s="2" t="str">
        <f>IF(ISERR(FIND("03",GERAL[[#This Row],[ODS]])),"NÃO","SIM")</f>
        <v>NÃO</v>
      </c>
      <c r="N198" s="2" t="str">
        <f>IF(ISERR(FIND("04",GERAL[[#This Row],[ODS]])),"NÃO","SIM")</f>
        <v>NÃO</v>
      </c>
      <c r="O198" s="2" t="str">
        <f>IF(ISERR(FIND("05",GERAL[[#This Row],[ODS]])),"NÃO","SIM")</f>
        <v>NÃO</v>
      </c>
      <c r="P198" s="2" t="str">
        <f>IF(ISERR(FIND("06",GERAL[[#This Row],[ODS]])),"NÃO","SIM")</f>
        <v>NÃO</v>
      </c>
      <c r="Q198" s="2" t="str">
        <f>IF(ISERR(FIND("07",GERAL[[#This Row],[ODS]])),"NÃO","SIM")</f>
        <v>NÃO</v>
      </c>
      <c r="R198" s="2" t="str">
        <f>IF(ISERR(FIND("08",GERAL[[#This Row],[ODS]])),"NÃO","SIM")</f>
        <v>NÃO</v>
      </c>
      <c r="S198" s="2" t="str">
        <f>IF(ISERR(FIND("09",GERAL[[#This Row],[ODS]])),"NÃO","SIM")</f>
        <v>NÃO</v>
      </c>
      <c r="T198" s="2" t="str">
        <f>IF(ISERR(FIND("10",GERAL[[#This Row],[ODS]])),"NÃO","SIM")</f>
        <v>NÃO</v>
      </c>
      <c r="U198" s="2" t="str">
        <f>IF(ISERR(FIND("11",GERAL[[#This Row],[ODS]])),"NÃO","SIM")</f>
        <v>SIM</v>
      </c>
      <c r="V198" s="2" t="str">
        <f>IF(ISERR(FIND("12",GERAL[[#This Row],[ODS]])),"NÃO","SIM")</f>
        <v>SIM</v>
      </c>
      <c r="W198" s="2" t="str">
        <f>IF(ISERR(FIND("13",GERAL[[#This Row],[ODS]])),"NÃO","SIM")</f>
        <v>NÃO</v>
      </c>
      <c r="X198" s="2" t="str">
        <f>IF(ISERR(FIND("14",GERAL[[#This Row],[ODS]])),"NÃO","SIM")</f>
        <v>NÃO</v>
      </c>
      <c r="Y198" s="2" t="str">
        <f>IF(ISERR(FIND("15",GERAL[[#This Row],[ODS]])),"NÃO","SIM")</f>
        <v>NÃO</v>
      </c>
      <c r="Z198" s="2" t="str">
        <f>IF(ISERR(FIND("16",GERAL[[#This Row],[ODS]])),"NÃO","SIM")</f>
        <v>NÃO</v>
      </c>
      <c r="AA198" s="2" t="str">
        <f>IF(ISERR(FIND("17",GERAL[[#This Row],[ODS]])),"NÃO","SIM")</f>
        <v>NÃO</v>
      </c>
      <c r="AB198" s="1">
        <v>28.392479250941133</v>
      </c>
      <c r="AC198" s="1">
        <v>29.449091938145372</v>
      </c>
      <c r="AD198" s="1">
        <v>13.655962474903028</v>
      </c>
      <c r="AE198" s="1">
        <v>16.42073391062382</v>
      </c>
      <c r="AF198" s="1">
        <v>22.389599756839662</v>
      </c>
      <c r="AG198" s="1" t="str">
        <f>GERAL[[#This Row],[SIGLA]]&amp;GERAL[[#This Row],[CÓD]]</f>
        <v>ESAS_RL</v>
      </c>
      <c r="AH198" s="1">
        <f ca="1">VLOOKUP(GERAL[[#This Row],[REF_NOTA]],BASE_NOTAS[],7,FALSE)</f>
        <v>18.726314723624995</v>
      </c>
      <c r="AI198" s="31">
        <f ca="1">IF(GERAL[[#This Row],[Nota 2025]]="",0,GERAL[[#This Row],[Nota 2026]]-GERAL[[#This Row],[Nota 2025]])</f>
        <v>-3.6632850332146667</v>
      </c>
    </row>
    <row r="199" spans="1:35" ht="17" x14ac:dyDescent="0.35">
      <c r="A199" s="2" t="s">
        <v>164</v>
      </c>
      <c r="B199" s="2" t="s">
        <v>190</v>
      </c>
      <c r="C199" s="15" t="s">
        <v>208</v>
      </c>
      <c r="D199" s="15" t="s">
        <v>387</v>
      </c>
      <c r="E199" s="15" t="s">
        <v>423</v>
      </c>
      <c r="F199" s="2" t="str">
        <f>VLOOKUP(GERAL[[#This Row],[CÓD]],SEALL,6,FALSE)</f>
        <v>E</v>
      </c>
      <c r="G199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9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9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99" s="2" t="str">
        <f>VLOOKUP(GERAL[[#This Row],[CÓD]],SEALL,4,FALSE)</f>
        <v>11, 12</v>
      </c>
      <c r="K199" s="2" t="str">
        <f>IF(ISERR(FIND("01",GERAL[[#This Row],[ODS]])),"NÃO","SIM")</f>
        <v>NÃO</v>
      </c>
      <c r="L199" s="2" t="str">
        <f>IF(ISERR(FIND("02",GERAL[[#This Row],[ODS]])),"NÃO","SIM")</f>
        <v>NÃO</v>
      </c>
      <c r="M199" s="2" t="str">
        <f>IF(ISERR(FIND("03",GERAL[[#This Row],[ODS]])),"NÃO","SIM")</f>
        <v>NÃO</v>
      </c>
      <c r="N199" s="2" t="str">
        <f>IF(ISERR(FIND("04",GERAL[[#This Row],[ODS]])),"NÃO","SIM")</f>
        <v>NÃO</v>
      </c>
      <c r="O199" s="2" t="str">
        <f>IF(ISERR(FIND("05",GERAL[[#This Row],[ODS]])),"NÃO","SIM")</f>
        <v>NÃO</v>
      </c>
      <c r="P199" s="2" t="str">
        <f>IF(ISERR(FIND("06",GERAL[[#This Row],[ODS]])),"NÃO","SIM")</f>
        <v>NÃO</v>
      </c>
      <c r="Q199" s="2" t="str">
        <f>IF(ISERR(FIND("07",GERAL[[#This Row],[ODS]])),"NÃO","SIM")</f>
        <v>NÃO</v>
      </c>
      <c r="R199" s="2" t="str">
        <f>IF(ISERR(FIND("08",GERAL[[#This Row],[ODS]])),"NÃO","SIM")</f>
        <v>NÃO</v>
      </c>
      <c r="S199" s="2" t="str">
        <f>IF(ISERR(FIND("09",GERAL[[#This Row],[ODS]])),"NÃO","SIM")</f>
        <v>NÃO</v>
      </c>
      <c r="T199" s="2" t="str">
        <f>IF(ISERR(FIND("10",GERAL[[#This Row],[ODS]])),"NÃO","SIM")</f>
        <v>NÃO</v>
      </c>
      <c r="U199" s="2" t="str">
        <f>IF(ISERR(FIND("11",GERAL[[#This Row],[ODS]])),"NÃO","SIM")</f>
        <v>SIM</v>
      </c>
      <c r="V199" s="2" t="str">
        <f>IF(ISERR(FIND("12",GERAL[[#This Row],[ODS]])),"NÃO","SIM")</f>
        <v>SIM</v>
      </c>
      <c r="W199" s="2" t="str">
        <f>IF(ISERR(FIND("13",GERAL[[#This Row],[ODS]])),"NÃO","SIM")</f>
        <v>NÃO</v>
      </c>
      <c r="X199" s="2" t="str">
        <f>IF(ISERR(FIND("14",GERAL[[#This Row],[ODS]])),"NÃO","SIM")</f>
        <v>NÃO</v>
      </c>
      <c r="Y199" s="2" t="str">
        <f>IF(ISERR(FIND("15",GERAL[[#This Row],[ODS]])),"NÃO","SIM")</f>
        <v>NÃO</v>
      </c>
      <c r="Z199" s="2" t="str">
        <f>IF(ISERR(FIND("16",GERAL[[#This Row],[ODS]])),"NÃO","SIM")</f>
        <v>NÃO</v>
      </c>
      <c r="AA199" s="2" t="str">
        <f>IF(ISERR(FIND("17",GERAL[[#This Row],[ODS]])),"NÃO","SIM")</f>
        <v>NÃO</v>
      </c>
      <c r="AB199" s="1">
        <v>24.415687233439471</v>
      </c>
      <c r="AC199" s="1">
        <v>31.280122504184739</v>
      </c>
      <c r="AD199" s="1">
        <v>15.702298822085279</v>
      </c>
      <c r="AE199" s="1">
        <v>15.928923936060658</v>
      </c>
      <c r="AF199" s="1">
        <v>14.184722133288746</v>
      </c>
      <c r="AG199" s="1" t="str">
        <f>GERAL[[#This Row],[SIGLA]]&amp;GERAL[[#This Row],[CÓD]]</f>
        <v>GOAS_RL</v>
      </c>
      <c r="AH199" s="1">
        <f ca="1">VLOOKUP(GERAL[[#This Row],[REF_NOTA]],BASE_NOTAS[],7,FALSE)</f>
        <v>5.1896642685682268</v>
      </c>
      <c r="AI199" s="31">
        <f ca="1">IF(GERAL[[#This Row],[Nota 2025]]="",0,GERAL[[#This Row],[Nota 2026]]-GERAL[[#This Row],[Nota 2025]])</f>
        <v>-8.9950578647205184</v>
      </c>
    </row>
    <row r="200" spans="1:35" ht="17" x14ac:dyDescent="0.35">
      <c r="A200" s="2" t="s">
        <v>165</v>
      </c>
      <c r="B200" s="2" t="s">
        <v>191</v>
      </c>
      <c r="C200" s="15" t="s">
        <v>208</v>
      </c>
      <c r="D200" s="15" t="s">
        <v>387</v>
      </c>
      <c r="E200" s="15" t="s">
        <v>423</v>
      </c>
      <c r="F200" s="2" t="str">
        <f>VLOOKUP(GERAL[[#This Row],[CÓD]],SEALL,6,FALSE)</f>
        <v>E</v>
      </c>
      <c r="G200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0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0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0" s="2" t="str">
        <f>VLOOKUP(GERAL[[#This Row],[CÓD]],SEALL,4,FALSE)</f>
        <v>11, 12</v>
      </c>
      <c r="K200" s="2" t="str">
        <f>IF(ISERR(FIND("01",GERAL[[#This Row],[ODS]])),"NÃO","SIM")</f>
        <v>NÃO</v>
      </c>
      <c r="L200" s="2" t="str">
        <f>IF(ISERR(FIND("02",GERAL[[#This Row],[ODS]])),"NÃO","SIM")</f>
        <v>NÃO</v>
      </c>
      <c r="M200" s="2" t="str">
        <f>IF(ISERR(FIND("03",GERAL[[#This Row],[ODS]])),"NÃO","SIM")</f>
        <v>NÃO</v>
      </c>
      <c r="N200" s="2" t="str">
        <f>IF(ISERR(FIND("04",GERAL[[#This Row],[ODS]])),"NÃO","SIM")</f>
        <v>NÃO</v>
      </c>
      <c r="O200" s="2" t="str">
        <f>IF(ISERR(FIND("05",GERAL[[#This Row],[ODS]])),"NÃO","SIM")</f>
        <v>NÃO</v>
      </c>
      <c r="P200" s="2" t="str">
        <f>IF(ISERR(FIND("06",GERAL[[#This Row],[ODS]])),"NÃO","SIM")</f>
        <v>NÃO</v>
      </c>
      <c r="Q200" s="2" t="str">
        <f>IF(ISERR(FIND("07",GERAL[[#This Row],[ODS]])),"NÃO","SIM")</f>
        <v>NÃO</v>
      </c>
      <c r="R200" s="2" t="str">
        <f>IF(ISERR(FIND("08",GERAL[[#This Row],[ODS]])),"NÃO","SIM")</f>
        <v>NÃO</v>
      </c>
      <c r="S200" s="2" t="str">
        <f>IF(ISERR(FIND("09",GERAL[[#This Row],[ODS]])),"NÃO","SIM")</f>
        <v>NÃO</v>
      </c>
      <c r="T200" s="2" t="str">
        <f>IF(ISERR(FIND("10",GERAL[[#This Row],[ODS]])),"NÃO","SIM")</f>
        <v>NÃO</v>
      </c>
      <c r="U200" s="2" t="str">
        <f>IF(ISERR(FIND("11",GERAL[[#This Row],[ODS]])),"NÃO","SIM")</f>
        <v>SIM</v>
      </c>
      <c r="V200" s="2" t="str">
        <f>IF(ISERR(FIND("12",GERAL[[#This Row],[ODS]])),"NÃO","SIM")</f>
        <v>SIM</v>
      </c>
      <c r="W200" s="2" t="str">
        <f>IF(ISERR(FIND("13",GERAL[[#This Row],[ODS]])),"NÃO","SIM")</f>
        <v>NÃO</v>
      </c>
      <c r="X200" s="2" t="str">
        <f>IF(ISERR(FIND("14",GERAL[[#This Row],[ODS]])),"NÃO","SIM")</f>
        <v>NÃO</v>
      </c>
      <c r="Y200" s="2" t="str">
        <f>IF(ISERR(FIND("15",GERAL[[#This Row],[ODS]])),"NÃO","SIM")</f>
        <v>NÃO</v>
      </c>
      <c r="Z200" s="2" t="str">
        <f>IF(ISERR(FIND("16",GERAL[[#This Row],[ODS]])),"NÃO","SIM")</f>
        <v>NÃO</v>
      </c>
      <c r="AA200" s="2" t="str">
        <f>IF(ISERR(FIND("17",GERAL[[#This Row],[ODS]])),"NÃO","SIM")</f>
        <v>NÃO</v>
      </c>
      <c r="AB200" s="1">
        <v>21.75305938986634</v>
      </c>
      <c r="AC200" s="1">
        <v>9.7833917546427429</v>
      </c>
      <c r="AD200" s="1">
        <v>6.5268190536237629</v>
      </c>
      <c r="AE200" s="1">
        <v>5.2929157722990849</v>
      </c>
      <c r="AF200" s="1">
        <v>3.8800515062268217</v>
      </c>
      <c r="AG200" s="1" t="str">
        <f>GERAL[[#This Row],[SIGLA]]&amp;GERAL[[#This Row],[CÓD]]</f>
        <v>MAAS_RL</v>
      </c>
      <c r="AH200" s="1">
        <f ca="1">VLOOKUP(GERAL[[#This Row],[REF_NOTA]],BASE_NOTAS[],7,FALSE)</f>
        <v>0.66625860600597298</v>
      </c>
      <c r="AI200" s="31">
        <f ca="1">IF(GERAL[[#This Row],[Nota 2025]]="",0,GERAL[[#This Row],[Nota 2026]]-GERAL[[#This Row],[Nota 2025]])</f>
        <v>-3.2137929002208487</v>
      </c>
    </row>
    <row r="201" spans="1:35" ht="17" x14ac:dyDescent="0.35">
      <c r="A201" s="2" t="s">
        <v>168</v>
      </c>
      <c r="B201" s="2" t="s">
        <v>195</v>
      </c>
      <c r="C201" s="15" t="s">
        <v>208</v>
      </c>
      <c r="D201" s="15" t="s">
        <v>387</v>
      </c>
      <c r="E201" s="15" t="s">
        <v>423</v>
      </c>
      <c r="F201" s="2" t="str">
        <f>VLOOKUP(GERAL[[#This Row],[CÓD]],SEALL,6,FALSE)</f>
        <v>E</v>
      </c>
      <c r="G201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0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0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1" s="2" t="str">
        <f>VLOOKUP(GERAL[[#This Row],[CÓD]],SEALL,4,FALSE)</f>
        <v>11, 12</v>
      </c>
      <c r="K201" s="2" t="str">
        <f>IF(ISERR(FIND("01",GERAL[[#This Row],[ODS]])),"NÃO","SIM")</f>
        <v>NÃO</v>
      </c>
      <c r="L201" s="2" t="str">
        <f>IF(ISERR(FIND("02",GERAL[[#This Row],[ODS]])),"NÃO","SIM")</f>
        <v>NÃO</v>
      </c>
      <c r="M201" s="2" t="str">
        <f>IF(ISERR(FIND("03",GERAL[[#This Row],[ODS]])),"NÃO","SIM")</f>
        <v>NÃO</v>
      </c>
      <c r="N201" s="2" t="str">
        <f>IF(ISERR(FIND("04",GERAL[[#This Row],[ODS]])),"NÃO","SIM")</f>
        <v>NÃO</v>
      </c>
      <c r="O201" s="2" t="str">
        <f>IF(ISERR(FIND("05",GERAL[[#This Row],[ODS]])),"NÃO","SIM")</f>
        <v>NÃO</v>
      </c>
      <c r="P201" s="2" t="str">
        <f>IF(ISERR(FIND("06",GERAL[[#This Row],[ODS]])),"NÃO","SIM")</f>
        <v>NÃO</v>
      </c>
      <c r="Q201" s="2" t="str">
        <f>IF(ISERR(FIND("07",GERAL[[#This Row],[ODS]])),"NÃO","SIM")</f>
        <v>NÃO</v>
      </c>
      <c r="R201" s="2" t="str">
        <f>IF(ISERR(FIND("08",GERAL[[#This Row],[ODS]])),"NÃO","SIM")</f>
        <v>NÃO</v>
      </c>
      <c r="S201" s="2" t="str">
        <f>IF(ISERR(FIND("09",GERAL[[#This Row],[ODS]])),"NÃO","SIM")</f>
        <v>NÃO</v>
      </c>
      <c r="T201" s="2" t="str">
        <f>IF(ISERR(FIND("10",GERAL[[#This Row],[ODS]])),"NÃO","SIM")</f>
        <v>NÃO</v>
      </c>
      <c r="U201" s="2" t="str">
        <f>IF(ISERR(FIND("11",GERAL[[#This Row],[ODS]])),"NÃO","SIM")</f>
        <v>SIM</v>
      </c>
      <c r="V201" s="2" t="str">
        <f>IF(ISERR(FIND("12",GERAL[[#This Row],[ODS]])),"NÃO","SIM")</f>
        <v>SIM</v>
      </c>
      <c r="W201" s="2" t="str">
        <f>IF(ISERR(FIND("13",GERAL[[#This Row],[ODS]])),"NÃO","SIM")</f>
        <v>NÃO</v>
      </c>
      <c r="X201" s="2" t="str">
        <f>IF(ISERR(FIND("14",GERAL[[#This Row],[ODS]])),"NÃO","SIM")</f>
        <v>NÃO</v>
      </c>
      <c r="Y201" s="2" t="str">
        <f>IF(ISERR(FIND("15",GERAL[[#This Row],[ODS]])),"NÃO","SIM")</f>
        <v>NÃO</v>
      </c>
      <c r="Z201" s="2" t="str">
        <f>IF(ISERR(FIND("16",GERAL[[#This Row],[ODS]])),"NÃO","SIM")</f>
        <v>NÃO</v>
      </c>
      <c r="AA201" s="2" t="str">
        <f>IF(ISERR(FIND("17",GERAL[[#This Row],[ODS]])),"NÃO","SIM")</f>
        <v>NÃO</v>
      </c>
      <c r="AB201" s="1">
        <v>25.709356551109309</v>
      </c>
      <c r="AC201" s="1">
        <v>28.60118640751454</v>
      </c>
      <c r="AD201" s="1">
        <v>11.710241190571505</v>
      </c>
      <c r="AE201" s="1">
        <v>22.935474552550261</v>
      </c>
      <c r="AF201" s="1">
        <v>49.49234881769997</v>
      </c>
      <c r="AG201" s="1" t="str">
        <f>GERAL[[#This Row],[SIGLA]]&amp;GERAL[[#This Row],[CÓD]]</f>
        <v>MTAS_RL</v>
      </c>
      <c r="AH201" s="1">
        <f ca="1">VLOOKUP(GERAL[[#This Row],[REF_NOTA]],BASE_NOTAS[],7,FALSE)</f>
        <v>10.280069820993228</v>
      </c>
      <c r="AI201" s="31">
        <f ca="1">IF(GERAL[[#This Row],[Nota 2025]]="",0,GERAL[[#This Row],[Nota 2026]]-GERAL[[#This Row],[Nota 2025]])</f>
        <v>-39.212278996706743</v>
      </c>
    </row>
    <row r="202" spans="1:35" ht="17" x14ac:dyDescent="0.35">
      <c r="A202" s="2" t="s">
        <v>167</v>
      </c>
      <c r="B202" s="2" t="s">
        <v>193</v>
      </c>
      <c r="C202" s="15" t="s">
        <v>208</v>
      </c>
      <c r="D202" s="15" t="s">
        <v>387</v>
      </c>
      <c r="E202" s="15" t="s">
        <v>423</v>
      </c>
      <c r="F202" s="2" t="str">
        <f>VLOOKUP(GERAL[[#This Row],[CÓD]],SEALL,6,FALSE)</f>
        <v>E</v>
      </c>
      <c r="G202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0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0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2" s="2" t="str">
        <f>VLOOKUP(GERAL[[#This Row],[CÓD]],SEALL,4,FALSE)</f>
        <v>11, 12</v>
      </c>
      <c r="K202" s="2" t="str">
        <f>IF(ISERR(FIND("01",GERAL[[#This Row],[ODS]])),"NÃO","SIM")</f>
        <v>NÃO</v>
      </c>
      <c r="L202" s="2" t="str">
        <f>IF(ISERR(FIND("02",GERAL[[#This Row],[ODS]])),"NÃO","SIM")</f>
        <v>NÃO</v>
      </c>
      <c r="M202" s="2" t="str">
        <f>IF(ISERR(FIND("03",GERAL[[#This Row],[ODS]])),"NÃO","SIM")</f>
        <v>NÃO</v>
      </c>
      <c r="N202" s="2" t="str">
        <f>IF(ISERR(FIND("04",GERAL[[#This Row],[ODS]])),"NÃO","SIM")</f>
        <v>NÃO</v>
      </c>
      <c r="O202" s="2" t="str">
        <f>IF(ISERR(FIND("05",GERAL[[#This Row],[ODS]])),"NÃO","SIM")</f>
        <v>NÃO</v>
      </c>
      <c r="P202" s="2" t="str">
        <f>IF(ISERR(FIND("06",GERAL[[#This Row],[ODS]])),"NÃO","SIM")</f>
        <v>NÃO</v>
      </c>
      <c r="Q202" s="2" t="str">
        <f>IF(ISERR(FIND("07",GERAL[[#This Row],[ODS]])),"NÃO","SIM")</f>
        <v>NÃO</v>
      </c>
      <c r="R202" s="2" t="str">
        <f>IF(ISERR(FIND("08",GERAL[[#This Row],[ODS]])),"NÃO","SIM")</f>
        <v>NÃO</v>
      </c>
      <c r="S202" s="2" t="str">
        <f>IF(ISERR(FIND("09",GERAL[[#This Row],[ODS]])),"NÃO","SIM")</f>
        <v>NÃO</v>
      </c>
      <c r="T202" s="2" t="str">
        <f>IF(ISERR(FIND("10",GERAL[[#This Row],[ODS]])),"NÃO","SIM")</f>
        <v>NÃO</v>
      </c>
      <c r="U202" s="2" t="str">
        <f>IF(ISERR(FIND("11",GERAL[[#This Row],[ODS]])),"NÃO","SIM")</f>
        <v>SIM</v>
      </c>
      <c r="V202" s="2" t="str">
        <f>IF(ISERR(FIND("12",GERAL[[#This Row],[ODS]])),"NÃO","SIM")</f>
        <v>SIM</v>
      </c>
      <c r="W202" s="2" t="str">
        <f>IF(ISERR(FIND("13",GERAL[[#This Row],[ODS]])),"NÃO","SIM")</f>
        <v>NÃO</v>
      </c>
      <c r="X202" s="2" t="str">
        <f>IF(ISERR(FIND("14",GERAL[[#This Row],[ODS]])),"NÃO","SIM")</f>
        <v>NÃO</v>
      </c>
      <c r="Y202" s="2" t="str">
        <f>IF(ISERR(FIND("15",GERAL[[#This Row],[ODS]])),"NÃO","SIM")</f>
        <v>NÃO</v>
      </c>
      <c r="Z202" s="2" t="str">
        <f>IF(ISERR(FIND("16",GERAL[[#This Row],[ODS]])),"NÃO","SIM")</f>
        <v>NÃO</v>
      </c>
      <c r="AA202" s="2" t="str">
        <f>IF(ISERR(FIND("17",GERAL[[#This Row],[ODS]])),"NÃO","SIM")</f>
        <v>NÃO</v>
      </c>
      <c r="AB202" s="1">
        <v>36.8690376105301</v>
      </c>
      <c r="AC202" s="1">
        <v>37.608171535323656</v>
      </c>
      <c r="AD202" s="1">
        <v>20.591302985267141</v>
      </c>
      <c r="AE202" s="1">
        <v>19.673318396780402</v>
      </c>
      <c r="AF202" s="1">
        <v>27.723500286087553</v>
      </c>
      <c r="AG202" s="1" t="str">
        <f>GERAL[[#This Row],[SIGLA]]&amp;GERAL[[#This Row],[CÓD]]</f>
        <v>MSAS_RL</v>
      </c>
      <c r="AH202" s="1">
        <f ca="1">VLOOKUP(GERAL[[#This Row],[REF_NOTA]],BASE_NOTAS[],7,FALSE)</f>
        <v>19.144295534782998</v>
      </c>
      <c r="AI202" s="31">
        <f ca="1">IF(GERAL[[#This Row],[Nota 2025]]="",0,GERAL[[#This Row],[Nota 2026]]-GERAL[[#This Row],[Nota 2025]])</f>
        <v>-8.5792047513045553</v>
      </c>
    </row>
    <row r="203" spans="1:35" ht="17" x14ac:dyDescent="0.35">
      <c r="A203" s="2" t="s">
        <v>166</v>
      </c>
      <c r="B203" s="2" t="s">
        <v>192</v>
      </c>
      <c r="C203" s="15" t="s">
        <v>208</v>
      </c>
      <c r="D203" s="15" t="s">
        <v>387</v>
      </c>
      <c r="E203" s="15" t="s">
        <v>423</v>
      </c>
      <c r="F203" s="2" t="str">
        <f>VLOOKUP(GERAL[[#This Row],[CÓD]],SEALL,6,FALSE)</f>
        <v>E</v>
      </c>
      <c r="G203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0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0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3" s="2" t="str">
        <f>VLOOKUP(GERAL[[#This Row],[CÓD]],SEALL,4,FALSE)</f>
        <v>11, 12</v>
      </c>
      <c r="K203" s="2" t="str">
        <f>IF(ISERR(FIND("01",GERAL[[#This Row],[ODS]])),"NÃO","SIM")</f>
        <v>NÃO</v>
      </c>
      <c r="L203" s="2" t="str">
        <f>IF(ISERR(FIND("02",GERAL[[#This Row],[ODS]])),"NÃO","SIM")</f>
        <v>NÃO</v>
      </c>
      <c r="M203" s="2" t="str">
        <f>IF(ISERR(FIND("03",GERAL[[#This Row],[ODS]])),"NÃO","SIM")</f>
        <v>NÃO</v>
      </c>
      <c r="N203" s="2" t="str">
        <f>IF(ISERR(FIND("04",GERAL[[#This Row],[ODS]])),"NÃO","SIM")</f>
        <v>NÃO</v>
      </c>
      <c r="O203" s="2" t="str">
        <f>IF(ISERR(FIND("05",GERAL[[#This Row],[ODS]])),"NÃO","SIM")</f>
        <v>NÃO</v>
      </c>
      <c r="P203" s="2" t="str">
        <f>IF(ISERR(FIND("06",GERAL[[#This Row],[ODS]])),"NÃO","SIM")</f>
        <v>NÃO</v>
      </c>
      <c r="Q203" s="2" t="str">
        <f>IF(ISERR(FIND("07",GERAL[[#This Row],[ODS]])),"NÃO","SIM")</f>
        <v>NÃO</v>
      </c>
      <c r="R203" s="2" t="str">
        <f>IF(ISERR(FIND("08",GERAL[[#This Row],[ODS]])),"NÃO","SIM")</f>
        <v>NÃO</v>
      </c>
      <c r="S203" s="2" t="str">
        <f>IF(ISERR(FIND("09",GERAL[[#This Row],[ODS]])),"NÃO","SIM")</f>
        <v>NÃO</v>
      </c>
      <c r="T203" s="2" t="str">
        <f>IF(ISERR(FIND("10",GERAL[[#This Row],[ODS]])),"NÃO","SIM")</f>
        <v>NÃO</v>
      </c>
      <c r="U203" s="2" t="str">
        <f>IF(ISERR(FIND("11",GERAL[[#This Row],[ODS]])),"NÃO","SIM")</f>
        <v>SIM</v>
      </c>
      <c r="V203" s="2" t="str">
        <f>IF(ISERR(FIND("12",GERAL[[#This Row],[ODS]])),"NÃO","SIM")</f>
        <v>SIM</v>
      </c>
      <c r="W203" s="2" t="str">
        <f>IF(ISERR(FIND("13",GERAL[[#This Row],[ODS]])),"NÃO","SIM")</f>
        <v>NÃO</v>
      </c>
      <c r="X203" s="2" t="str">
        <f>IF(ISERR(FIND("14",GERAL[[#This Row],[ODS]])),"NÃO","SIM")</f>
        <v>NÃO</v>
      </c>
      <c r="Y203" s="2" t="str">
        <f>IF(ISERR(FIND("15",GERAL[[#This Row],[ODS]])),"NÃO","SIM")</f>
        <v>NÃO</v>
      </c>
      <c r="Z203" s="2" t="str">
        <f>IF(ISERR(FIND("16",GERAL[[#This Row],[ODS]])),"NÃO","SIM")</f>
        <v>NÃO</v>
      </c>
      <c r="AA203" s="2" t="str">
        <f>IF(ISERR(FIND("17",GERAL[[#This Row],[ODS]])),"NÃO","SIM")</f>
        <v>NÃO</v>
      </c>
      <c r="AB203" s="1">
        <v>44.911899463940522</v>
      </c>
      <c r="AC203" s="1">
        <v>41.808137942088464</v>
      </c>
      <c r="AD203" s="1">
        <v>18.694927461353068</v>
      </c>
      <c r="AE203" s="1">
        <v>21.005203070993744</v>
      </c>
      <c r="AF203" s="1">
        <v>28.049264870893527</v>
      </c>
      <c r="AG203" s="1" t="str">
        <f>GERAL[[#This Row],[SIGLA]]&amp;GERAL[[#This Row],[CÓD]]</f>
        <v>MGAS_RL</v>
      </c>
      <c r="AH203" s="1">
        <f ca="1">VLOOKUP(GERAL[[#This Row],[REF_NOTA]],BASE_NOTAS[],7,FALSE)</f>
        <v>15.686079728611432</v>
      </c>
      <c r="AI203" s="31">
        <f ca="1">IF(GERAL[[#This Row],[Nota 2025]]="",0,GERAL[[#This Row],[Nota 2026]]-GERAL[[#This Row],[Nota 2025]])</f>
        <v>-12.363185142282095</v>
      </c>
    </row>
    <row r="204" spans="1:35" ht="17" x14ac:dyDescent="0.35">
      <c r="A204" s="2" t="s">
        <v>169</v>
      </c>
      <c r="B204" s="2" t="s">
        <v>196</v>
      </c>
      <c r="C204" s="15" t="s">
        <v>208</v>
      </c>
      <c r="D204" s="15" t="s">
        <v>387</v>
      </c>
      <c r="E204" s="15" t="s">
        <v>423</v>
      </c>
      <c r="F204" s="2" t="str">
        <f>VLOOKUP(GERAL[[#This Row],[CÓD]],SEALL,6,FALSE)</f>
        <v>E</v>
      </c>
      <c r="G204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0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0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4" s="2" t="str">
        <f>VLOOKUP(GERAL[[#This Row],[CÓD]],SEALL,4,FALSE)</f>
        <v>11, 12</v>
      </c>
      <c r="K204" s="2" t="str">
        <f>IF(ISERR(FIND("01",GERAL[[#This Row],[ODS]])),"NÃO","SIM")</f>
        <v>NÃO</v>
      </c>
      <c r="L204" s="2" t="str">
        <f>IF(ISERR(FIND("02",GERAL[[#This Row],[ODS]])),"NÃO","SIM")</f>
        <v>NÃO</v>
      </c>
      <c r="M204" s="2" t="str">
        <f>IF(ISERR(FIND("03",GERAL[[#This Row],[ODS]])),"NÃO","SIM")</f>
        <v>NÃO</v>
      </c>
      <c r="N204" s="2" t="str">
        <f>IF(ISERR(FIND("04",GERAL[[#This Row],[ODS]])),"NÃO","SIM")</f>
        <v>NÃO</v>
      </c>
      <c r="O204" s="2" t="str">
        <f>IF(ISERR(FIND("05",GERAL[[#This Row],[ODS]])),"NÃO","SIM")</f>
        <v>NÃO</v>
      </c>
      <c r="P204" s="2" t="str">
        <f>IF(ISERR(FIND("06",GERAL[[#This Row],[ODS]])),"NÃO","SIM")</f>
        <v>NÃO</v>
      </c>
      <c r="Q204" s="2" t="str">
        <f>IF(ISERR(FIND("07",GERAL[[#This Row],[ODS]])),"NÃO","SIM")</f>
        <v>NÃO</v>
      </c>
      <c r="R204" s="2" t="str">
        <f>IF(ISERR(FIND("08",GERAL[[#This Row],[ODS]])),"NÃO","SIM")</f>
        <v>NÃO</v>
      </c>
      <c r="S204" s="2" t="str">
        <f>IF(ISERR(FIND("09",GERAL[[#This Row],[ODS]])),"NÃO","SIM")</f>
        <v>NÃO</v>
      </c>
      <c r="T204" s="2" t="str">
        <f>IF(ISERR(FIND("10",GERAL[[#This Row],[ODS]])),"NÃO","SIM")</f>
        <v>NÃO</v>
      </c>
      <c r="U204" s="2" t="str">
        <f>IF(ISERR(FIND("11",GERAL[[#This Row],[ODS]])),"NÃO","SIM")</f>
        <v>SIM</v>
      </c>
      <c r="V204" s="2" t="str">
        <f>IF(ISERR(FIND("12",GERAL[[#This Row],[ODS]])),"NÃO","SIM")</f>
        <v>SIM</v>
      </c>
      <c r="W204" s="2" t="str">
        <f>IF(ISERR(FIND("13",GERAL[[#This Row],[ODS]])),"NÃO","SIM")</f>
        <v>NÃO</v>
      </c>
      <c r="X204" s="2" t="str">
        <f>IF(ISERR(FIND("14",GERAL[[#This Row],[ODS]])),"NÃO","SIM")</f>
        <v>NÃO</v>
      </c>
      <c r="Y204" s="2" t="str">
        <f>IF(ISERR(FIND("15",GERAL[[#This Row],[ODS]])),"NÃO","SIM")</f>
        <v>NÃO</v>
      </c>
      <c r="Z204" s="2" t="str">
        <f>IF(ISERR(FIND("16",GERAL[[#This Row],[ODS]])),"NÃO","SIM")</f>
        <v>NÃO</v>
      </c>
      <c r="AA204" s="2" t="str">
        <f>IF(ISERR(FIND("17",GERAL[[#This Row],[ODS]])),"NÃO","SIM")</f>
        <v>NÃO</v>
      </c>
      <c r="AB204" s="1">
        <v>12.199861805428373</v>
      </c>
      <c r="AC204" s="1">
        <v>7.8429421102437518</v>
      </c>
      <c r="AD204" s="1">
        <v>6.7069949249432952</v>
      </c>
      <c r="AE204" s="1">
        <v>4.1120678105029862</v>
      </c>
      <c r="AF204" s="1">
        <v>8.3189963337250585</v>
      </c>
      <c r="AG204" s="1" t="str">
        <f>GERAL[[#This Row],[SIGLA]]&amp;GERAL[[#This Row],[CÓD]]</f>
        <v>PAAS_RL</v>
      </c>
      <c r="AH204" s="1">
        <f ca="1">VLOOKUP(GERAL[[#This Row],[REF_NOTA]],BASE_NOTAS[],7,FALSE)</f>
        <v>1.6563900590852547</v>
      </c>
      <c r="AI204" s="31">
        <f ca="1">IF(GERAL[[#This Row],[Nota 2025]]="",0,GERAL[[#This Row],[Nota 2026]]-GERAL[[#This Row],[Nota 2025]])</f>
        <v>-6.6626062746398036</v>
      </c>
    </row>
    <row r="205" spans="1:35" ht="17" x14ac:dyDescent="0.35">
      <c r="A205" s="2" t="s">
        <v>170</v>
      </c>
      <c r="B205" s="2" t="s">
        <v>197</v>
      </c>
      <c r="C205" s="15" t="s">
        <v>208</v>
      </c>
      <c r="D205" s="15" t="s">
        <v>387</v>
      </c>
      <c r="E205" s="15" t="s">
        <v>423</v>
      </c>
      <c r="F205" s="2" t="str">
        <f>VLOOKUP(GERAL[[#This Row],[CÓD]],SEALL,6,FALSE)</f>
        <v>E</v>
      </c>
      <c r="G205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0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0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5" s="2" t="str">
        <f>VLOOKUP(GERAL[[#This Row],[CÓD]],SEALL,4,FALSE)</f>
        <v>11, 12</v>
      </c>
      <c r="K205" s="2" t="str">
        <f>IF(ISERR(FIND("01",GERAL[[#This Row],[ODS]])),"NÃO","SIM")</f>
        <v>NÃO</v>
      </c>
      <c r="L205" s="2" t="str">
        <f>IF(ISERR(FIND("02",GERAL[[#This Row],[ODS]])),"NÃO","SIM")</f>
        <v>NÃO</v>
      </c>
      <c r="M205" s="2" t="str">
        <f>IF(ISERR(FIND("03",GERAL[[#This Row],[ODS]])),"NÃO","SIM")</f>
        <v>NÃO</v>
      </c>
      <c r="N205" s="2" t="str">
        <f>IF(ISERR(FIND("04",GERAL[[#This Row],[ODS]])),"NÃO","SIM")</f>
        <v>NÃO</v>
      </c>
      <c r="O205" s="2" t="str">
        <f>IF(ISERR(FIND("05",GERAL[[#This Row],[ODS]])),"NÃO","SIM")</f>
        <v>NÃO</v>
      </c>
      <c r="P205" s="2" t="str">
        <f>IF(ISERR(FIND("06",GERAL[[#This Row],[ODS]])),"NÃO","SIM")</f>
        <v>NÃO</v>
      </c>
      <c r="Q205" s="2" t="str">
        <f>IF(ISERR(FIND("07",GERAL[[#This Row],[ODS]])),"NÃO","SIM")</f>
        <v>NÃO</v>
      </c>
      <c r="R205" s="2" t="str">
        <f>IF(ISERR(FIND("08",GERAL[[#This Row],[ODS]])),"NÃO","SIM")</f>
        <v>NÃO</v>
      </c>
      <c r="S205" s="2" t="str">
        <f>IF(ISERR(FIND("09",GERAL[[#This Row],[ODS]])),"NÃO","SIM")</f>
        <v>NÃO</v>
      </c>
      <c r="T205" s="2" t="str">
        <f>IF(ISERR(FIND("10",GERAL[[#This Row],[ODS]])),"NÃO","SIM")</f>
        <v>NÃO</v>
      </c>
      <c r="U205" s="2" t="str">
        <f>IF(ISERR(FIND("11",GERAL[[#This Row],[ODS]])),"NÃO","SIM")</f>
        <v>SIM</v>
      </c>
      <c r="V205" s="2" t="str">
        <f>IF(ISERR(FIND("12",GERAL[[#This Row],[ODS]])),"NÃO","SIM")</f>
        <v>SIM</v>
      </c>
      <c r="W205" s="2" t="str">
        <f>IF(ISERR(FIND("13",GERAL[[#This Row],[ODS]])),"NÃO","SIM")</f>
        <v>NÃO</v>
      </c>
      <c r="X205" s="2" t="str">
        <f>IF(ISERR(FIND("14",GERAL[[#This Row],[ODS]])),"NÃO","SIM")</f>
        <v>NÃO</v>
      </c>
      <c r="Y205" s="2" t="str">
        <f>IF(ISERR(FIND("15",GERAL[[#This Row],[ODS]])),"NÃO","SIM")</f>
        <v>NÃO</v>
      </c>
      <c r="Z205" s="2" t="str">
        <f>IF(ISERR(FIND("16",GERAL[[#This Row],[ODS]])),"NÃO","SIM")</f>
        <v>NÃO</v>
      </c>
      <c r="AA205" s="2" t="str">
        <f>IF(ISERR(FIND("17",GERAL[[#This Row],[ODS]])),"NÃO","SIM")</f>
        <v>NÃO</v>
      </c>
      <c r="AB205" s="1">
        <v>23.535245434842249</v>
      </c>
      <c r="AC205" s="1">
        <v>19.029476082976718</v>
      </c>
      <c r="AD205" s="1">
        <v>15.629963598093582</v>
      </c>
      <c r="AE205" s="1">
        <v>6.4807516973882136</v>
      </c>
      <c r="AF205" s="1">
        <v>7.4348097048147839</v>
      </c>
      <c r="AG205" s="1" t="str">
        <f>GERAL[[#This Row],[SIGLA]]&amp;GERAL[[#This Row],[CÓD]]</f>
        <v>PBAS_RL</v>
      </c>
      <c r="AH205" s="1">
        <f ca="1">VLOOKUP(GERAL[[#This Row],[REF_NOTA]],BASE_NOTAS[],7,FALSE)</f>
        <v>3.623760253218304</v>
      </c>
      <c r="AI205" s="31">
        <f ca="1">IF(GERAL[[#This Row],[Nota 2025]]="",0,GERAL[[#This Row],[Nota 2026]]-GERAL[[#This Row],[Nota 2025]])</f>
        <v>-3.8110494515964799</v>
      </c>
    </row>
    <row r="206" spans="1:35" ht="17" x14ac:dyDescent="0.35">
      <c r="A206" s="2" t="s">
        <v>173</v>
      </c>
      <c r="B206" s="2" t="s">
        <v>200</v>
      </c>
      <c r="C206" s="15" t="s">
        <v>208</v>
      </c>
      <c r="D206" s="15" t="s">
        <v>387</v>
      </c>
      <c r="E206" s="15" t="s">
        <v>423</v>
      </c>
      <c r="F206" s="2" t="str">
        <f>VLOOKUP(GERAL[[#This Row],[CÓD]],SEALL,6,FALSE)</f>
        <v>E</v>
      </c>
      <c r="G206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0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0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6" s="2" t="str">
        <f>VLOOKUP(GERAL[[#This Row],[CÓD]],SEALL,4,FALSE)</f>
        <v>11, 12</v>
      </c>
      <c r="K206" s="2" t="str">
        <f>IF(ISERR(FIND("01",GERAL[[#This Row],[ODS]])),"NÃO","SIM")</f>
        <v>NÃO</v>
      </c>
      <c r="L206" s="2" t="str">
        <f>IF(ISERR(FIND("02",GERAL[[#This Row],[ODS]])),"NÃO","SIM")</f>
        <v>NÃO</v>
      </c>
      <c r="M206" s="2" t="str">
        <f>IF(ISERR(FIND("03",GERAL[[#This Row],[ODS]])),"NÃO","SIM")</f>
        <v>NÃO</v>
      </c>
      <c r="N206" s="2" t="str">
        <f>IF(ISERR(FIND("04",GERAL[[#This Row],[ODS]])),"NÃO","SIM")</f>
        <v>NÃO</v>
      </c>
      <c r="O206" s="2" t="str">
        <f>IF(ISERR(FIND("05",GERAL[[#This Row],[ODS]])),"NÃO","SIM")</f>
        <v>NÃO</v>
      </c>
      <c r="P206" s="2" t="str">
        <f>IF(ISERR(FIND("06",GERAL[[#This Row],[ODS]])),"NÃO","SIM")</f>
        <v>NÃO</v>
      </c>
      <c r="Q206" s="2" t="str">
        <f>IF(ISERR(FIND("07",GERAL[[#This Row],[ODS]])),"NÃO","SIM")</f>
        <v>NÃO</v>
      </c>
      <c r="R206" s="2" t="str">
        <f>IF(ISERR(FIND("08",GERAL[[#This Row],[ODS]])),"NÃO","SIM")</f>
        <v>NÃO</v>
      </c>
      <c r="S206" s="2" t="str">
        <f>IF(ISERR(FIND("09",GERAL[[#This Row],[ODS]])),"NÃO","SIM")</f>
        <v>NÃO</v>
      </c>
      <c r="T206" s="2" t="str">
        <f>IF(ISERR(FIND("10",GERAL[[#This Row],[ODS]])),"NÃO","SIM")</f>
        <v>NÃO</v>
      </c>
      <c r="U206" s="2" t="str">
        <f>IF(ISERR(FIND("11",GERAL[[#This Row],[ODS]])),"NÃO","SIM")</f>
        <v>SIM</v>
      </c>
      <c r="V206" s="2" t="str">
        <f>IF(ISERR(FIND("12",GERAL[[#This Row],[ODS]])),"NÃO","SIM")</f>
        <v>SIM</v>
      </c>
      <c r="W206" s="2" t="str">
        <f>IF(ISERR(FIND("13",GERAL[[#This Row],[ODS]])),"NÃO","SIM")</f>
        <v>NÃO</v>
      </c>
      <c r="X206" s="2" t="str">
        <f>IF(ISERR(FIND("14",GERAL[[#This Row],[ODS]])),"NÃO","SIM")</f>
        <v>NÃO</v>
      </c>
      <c r="Y206" s="2" t="str">
        <f>IF(ISERR(FIND("15",GERAL[[#This Row],[ODS]])),"NÃO","SIM")</f>
        <v>NÃO</v>
      </c>
      <c r="Z206" s="2" t="str">
        <f>IF(ISERR(FIND("16",GERAL[[#This Row],[ODS]])),"NÃO","SIM")</f>
        <v>NÃO</v>
      </c>
      <c r="AA206" s="2" t="str">
        <f>IF(ISERR(FIND("17",GERAL[[#This Row],[ODS]])),"NÃO","SIM")</f>
        <v>NÃO</v>
      </c>
      <c r="AB206" s="1">
        <v>100</v>
      </c>
      <c r="AC206" s="1">
        <v>98.997509335781018</v>
      </c>
      <c r="AD206" s="1">
        <v>48.906092256772745</v>
      </c>
      <c r="AE206" s="1">
        <v>51.267721281692793</v>
      </c>
      <c r="AF206" s="1">
        <v>100</v>
      </c>
      <c r="AG206" s="1" t="str">
        <f>GERAL[[#This Row],[SIGLA]]&amp;GERAL[[#This Row],[CÓD]]</f>
        <v>PRAS_RL</v>
      </c>
      <c r="AH206" s="1">
        <f ca="1">VLOOKUP(GERAL[[#This Row],[REF_NOTA]],BASE_NOTAS[],7,FALSE)</f>
        <v>55.204606574477964</v>
      </c>
      <c r="AI206" s="31">
        <f ca="1">IF(GERAL[[#This Row],[Nota 2025]]="",0,GERAL[[#This Row],[Nota 2026]]-GERAL[[#This Row],[Nota 2025]])</f>
        <v>-44.795393425522036</v>
      </c>
    </row>
    <row r="207" spans="1:35" ht="17" x14ac:dyDescent="0.35">
      <c r="A207" s="2" t="s">
        <v>171</v>
      </c>
      <c r="B207" s="2" t="s">
        <v>198</v>
      </c>
      <c r="C207" s="15" t="s">
        <v>208</v>
      </c>
      <c r="D207" s="15" t="s">
        <v>387</v>
      </c>
      <c r="E207" s="15" t="s">
        <v>423</v>
      </c>
      <c r="F207" s="2" t="str">
        <f>VLOOKUP(GERAL[[#This Row],[CÓD]],SEALL,6,FALSE)</f>
        <v>E</v>
      </c>
      <c r="G207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0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0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7" s="2" t="str">
        <f>VLOOKUP(GERAL[[#This Row],[CÓD]],SEALL,4,FALSE)</f>
        <v>11, 12</v>
      </c>
      <c r="K207" s="2" t="str">
        <f>IF(ISERR(FIND("01",GERAL[[#This Row],[ODS]])),"NÃO","SIM")</f>
        <v>NÃO</v>
      </c>
      <c r="L207" s="2" t="str">
        <f>IF(ISERR(FIND("02",GERAL[[#This Row],[ODS]])),"NÃO","SIM")</f>
        <v>NÃO</v>
      </c>
      <c r="M207" s="2" t="str">
        <f>IF(ISERR(FIND("03",GERAL[[#This Row],[ODS]])),"NÃO","SIM")</f>
        <v>NÃO</v>
      </c>
      <c r="N207" s="2" t="str">
        <f>IF(ISERR(FIND("04",GERAL[[#This Row],[ODS]])),"NÃO","SIM")</f>
        <v>NÃO</v>
      </c>
      <c r="O207" s="2" t="str">
        <f>IF(ISERR(FIND("05",GERAL[[#This Row],[ODS]])),"NÃO","SIM")</f>
        <v>NÃO</v>
      </c>
      <c r="P207" s="2" t="str">
        <f>IF(ISERR(FIND("06",GERAL[[#This Row],[ODS]])),"NÃO","SIM")</f>
        <v>NÃO</v>
      </c>
      <c r="Q207" s="2" t="str">
        <f>IF(ISERR(FIND("07",GERAL[[#This Row],[ODS]])),"NÃO","SIM")</f>
        <v>NÃO</v>
      </c>
      <c r="R207" s="2" t="str">
        <f>IF(ISERR(FIND("08",GERAL[[#This Row],[ODS]])),"NÃO","SIM")</f>
        <v>NÃO</v>
      </c>
      <c r="S207" s="2" t="str">
        <f>IF(ISERR(FIND("09",GERAL[[#This Row],[ODS]])),"NÃO","SIM")</f>
        <v>NÃO</v>
      </c>
      <c r="T207" s="2" t="str">
        <f>IF(ISERR(FIND("10",GERAL[[#This Row],[ODS]])),"NÃO","SIM")</f>
        <v>NÃO</v>
      </c>
      <c r="U207" s="2" t="str">
        <f>IF(ISERR(FIND("11",GERAL[[#This Row],[ODS]])),"NÃO","SIM")</f>
        <v>SIM</v>
      </c>
      <c r="V207" s="2" t="str">
        <f>IF(ISERR(FIND("12",GERAL[[#This Row],[ODS]])),"NÃO","SIM")</f>
        <v>SIM</v>
      </c>
      <c r="W207" s="2" t="str">
        <f>IF(ISERR(FIND("13",GERAL[[#This Row],[ODS]])),"NÃO","SIM")</f>
        <v>NÃO</v>
      </c>
      <c r="X207" s="2" t="str">
        <f>IF(ISERR(FIND("14",GERAL[[#This Row],[ODS]])),"NÃO","SIM")</f>
        <v>NÃO</v>
      </c>
      <c r="Y207" s="2" t="str">
        <f>IF(ISERR(FIND("15",GERAL[[#This Row],[ODS]])),"NÃO","SIM")</f>
        <v>NÃO</v>
      </c>
      <c r="Z207" s="2" t="str">
        <f>IF(ISERR(FIND("16",GERAL[[#This Row],[ODS]])),"NÃO","SIM")</f>
        <v>NÃO</v>
      </c>
      <c r="AA207" s="2" t="str">
        <f>IF(ISERR(FIND("17",GERAL[[#This Row],[ODS]])),"NÃO","SIM")</f>
        <v>NÃO</v>
      </c>
      <c r="AB207" s="1">
        <v>5.3606253427086168</v>
      </c>
      <c r="AC207" s="1">
        <v>6.4610480803985677</v>
      </c>
      <c r="AD207" s="1">
        <v>0</v>
      </c>
      <c r="AE207" s="1">
        <v>5.7599168004061214</v>
      </c>
      <c r="AF207" s="1">
        <v>12.400078445350292</v>
      </c>
      <c r="AG207" s="1" t="str">
        <f>GERAL[[#This Row],[SIGLA]]&amp;GERAL[[#This Row],[CÓD]]</f>
        <v>PEAS_RL</v>
      </c>
      <c r="AH207" s="1">
        <f ca="1">VLOOKUP(GERAL[[#This Row],[REF_NOTA]],BASE_NOTAS[],7,FALSE)</f>
        <v>5.1675623359377747</v>
      </c>
      <c r="AI207" s="31">
        <f ca="1">IF(GERAL[[#This Row],[Nota 2025]]="",0,GERAL[[#This Row],[Nota 2026]]-GERAL[[#This Row],[Nota 2025]])</f>
        <v>-7.2325161094125177</v>
      </c>
    </row>
    <row r="208" spans="1:35" ht="17" x14ac:dyDescent="0.35">
      <c r="A208" s="2" t="s">
        <v>172</v>
      </c>
      <c r="B208" s="2" t="s">
        <v>199</v>
      </c>
      <c r="C208" s="15" t="s">
        <v>208</v>
      </c>
      <c r="D208" s="15" t="s">
        <v>387</v>
      </c>
      <c r="E208" s="15" t="s">
        <v>423</v>
      </c>
      <c r="F208" s="2" t="str">
        <f>VLOOKUP(GERAL[[#This Row],[CÓD]],SEALL,6,FALSE)</f>
        <v>E</v>
      </c>
      <c r="G208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0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0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8" s="2" t="str">
        <f>VLOOKUP(GERAL[[#This Row],[CÓD]],SEALL,4,FALSE)</f>
        <v>11, 12</v>
      </c>
      <c r="K208" s="2" t="str">
        <f>IF(ISERR(FIND("01",GERAL[[#This Row],[ODS]])),"NÃO","SIM")</f>
        <v>NÃO</v>
      </c>
      <c r="L208" s="2" t="str">
        <f>IF(ISERR(FIND("02",GERAL[[#This Row],[ODS]])),"NÃO","SIM")</f>
        <v>NÃO</v>
      </c>
      <c r="M208" s="2" t="str">
        <f>IF(ISERR(FIND("03",GERAL[[#This Row],[ODS]])),"NÃO","SIM")</f>
        <v>NÃO</v>
      </c>
      <c r="N208" s="2" t="str">
        <f>IF(ISERR(FIND("04",GERAL[[#This Row],[ODS]])),"NÃO","SIM")</f>
        <v>NÃO</v>
      </c>
      <c r="O208" s="2" t="str">
        <f>IF(ISERR(FIND("05",GERAL[[#This Row],[ODS]])),"NÃO","SIM")</f>
        <v>NÃO</v>
      </c>
      <c r="P208" s="2" t="str">
        <f>IF(ISERR(FIND("06",GERAL[[#This Row],[ODS]])),"NÃO","SIM")</f>
        <v>NÃO</v>
      </c>
      <c r="Q208" s="2" t="str">
        <f>IF(ISERR(FIND("07",GERAL[[#This Row],[ODS]])),"NÃO","SIM")</f>
        <v>NÃO</v>
      </c>
      <c r="R208" s="2" t="str">
        <f>IF(ISERR(FIND("08",GERAL[[#This Row],[ODS]])),"NÃO","SIM")</f>
        <v>NÃO</v>
      </c>
      <c r="S208" s="2" t="str">
        <f>IF(ISERR(FIND("09",GERAL[[#This Row],[ODS]])),"NÃO","SIM")</f>
        <v>NÃO</v>
      </c>
      <c r="T208" s="2" t="str">
        <f>IF(ISERR(FIND("10",GERAL[[#This Row],[ODS]])),"NÃO","SIM")</f>
        <v>NÃO</v>
      </c>
      <c r="U208" s="2" t="str">
        <f>IF(ISERR(FIND("11",GERAL[[#This Row],[ODS]])),"NÃO","SIM")</f>
        <v>SIM</v>
      </c>
      <c r="V208" s="2" t="str">
        <f>IF(ISERR(FIND("12",GERAL[[#This Row],[ODS]])),"NÃO","SIM")</f>
        <v>SIM</v>
      </c>
      <c r="W208" s="2" t="str">
        <f>IF(ISERR(FIND("13",GERAL[[#This Row],[ODS]])),"NÃO","SIM")</f>
        <v>NÃO</v>
      </c>
      <c r="X208" s="2" t="str">
        <f>IF(ISERR(FIND("14",GERAL[[#This Row],[ODS]])),"NÃO","SIM")</f>
        <v>NÃO</v>
      </c>
      <c r="Y208" s="2" t="str">
        <f>IF(ISERR(FIND("15",GERAL[[#This Row],[ODS]])),"NÃO","SIM")</f>
        <v>NÃO</v>
      </c>
      <c r="Z208" s="2" t="str">
        <f>IF(ISERR(FIND("16",GERAL[[#This Row],[ODS]])),"NÃO","SIM")</f>
        <v>NÃO</v>
      </c>
      <c r="AA208" s="2" t="str">
        <f>IF(ISERR(FIND("17",GERAL[[#This Row],[ODS]])),"NÃO","SIM")</f>
        <v>NÃO</v>
      </c>
      <c r="AB208" s="1">
        <v>2.2268477747381588</v>
      </c>
      <c r="AC208" s="1">
        <v>4.7490047551286452</v>
      </c>
      <c r="AD208" s="1">
        <v>10.062825787158431</v>
      </c>
      <c r="AE208" s="1">
        <v>6.9269443633709624</v>
      </c>
      <c r="AF208" s="1">
        <v>12.588675398955793</v>
      </c>
      <c r="AG208" s="1" t="str">
        <f>GERAL[[#This Row],[SIGLA]]&amp;GERAL[[#This Row],[CÓD]]</f>
        <v>PIAS_RL</v>
      </c>
      <c r="AH208" s="1">
        <f ca="1">VLOOKUP(GERAL[[#This Row],[REF_NOTA]],BASE_NOTAS[],7,FALSE)</f>
        <v>7.563515196256307</v>
      </c>
      <c r="AI208" s="31">
        <f ca="1">IF(GERAL[[#This Row],[Nota 2025]]="",0,GERAL[[#This Row],[Nota 2026]]-GERAL[[#This Row],[Nota 2025]])</f>
        <v>-5.0251602026994862</v>
      </c>
    </row>
    <row r="209" spans="1:35" ht="17" x14ac:dyDescent="0.35">
      <c r="A209" s="2" t="s">
        <v>174</v>
      </c>
      <c r="B209" s="2" t="s">
        <v>201</v>
      </c>
      <c r="C209" s="15" t="s">
        <v>208</v>
      </c>
      <c r="D209" s="15" t="s">
        <v>387</v>
      </c>
      <c r="E209" s="15" t="s">
        <v>423</v>
      </c>
      <c r="F209" s="2" t="str">
        <f>VLOOKUP(GERAL[[#This Row],[CÓD]],SEALL,6,FALSE)</f>
        <v>E</v>
      </c>
      <c r="G209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0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0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9" s="2" t="str">
        <f>VLOOKUP(GERAL[[#This Row],[CÓD]],SEALL,4,FALSE)</f>
        <v>11, 12</v>
      </c>
      <c r="K209" s="2" t="str">
        <f>IF(ISERR(FIND("01",GERAL[[#This Row],[ODS]])),"NÃO","SIM")</f>
        <v>NÃO</v>
      </c>
      <c r="L209" s="2" t="str">
        <f>IF(ISERR(FIND("02",GERAL[[#This Row],[ODS]])),"NÃO","SIM")</f>
        <v>NÃO</v>
      </c>
      <c r="M209" s="2" t="str">
        <f>IF(ISERR(FIND("03",GERAL[[#This Row],[ODS]])),"NÃO","SIM")</f>
        <v>NÃO</v>
      </c>
      <c r="N209" s="2" t="str">
        <f>IF(ISERR(FIND("04",GERAL[[#This Row],[ODS]])),"NÃO","SIM")</f>
        <v>NÃO</v>
      </c>
      <c r="O209" s="2" t="str">
        <f>IF(ISERR(FIND("05",GERAL[[#This Row],[ODS]])),"NÃO","SIM")</f>
        <v>NÃO</v>
      </c>
      <c r="P209" s="2" t="str">
        <f>IF(ISERR(FIND("06",GERAL[[#This Row],[ODS]])),"NÃO","SIM")</f>
        <v>NÃO</v>
      </c>
      <c r="Q209" s="2" t="str">
        <f>IF(ISERR(FIND("07",GERAL[[#This Row],[ODS]])),"NÃO","SIM")</f>
        <v>NÃO</v>
      </c>
      <c r="R209" s="2" t="str">
        <f>IF(ISERR(FIND("08",GERAL[[#This Row],[ODS]])),"NÃO","SIM")</f>
        <v>NÃO</v>
      </c>
      <c r="S209" s="2" t="str">
        <f>IF(ISERR(FIND("09",GERAL[[#This Row],[ODS]])),"NÃO","SIM")</f>
        <v>NÃO</v>
      </c>
      <c r="T209" s="2" t="str">
        <f>IF(ISERR(FIND("10",GERAL[[#This Row],[ODS]])),"NÃO","SIM")</f>
        <v>NÃO</v>
      </c>
      <c r="U209" s="2" t="str">
        <f>IF(ISERR(FIND("11",GERAL[[#This Row],[ODS]])),"NÃO","SIM")</f>
        <v>SIM</v>
      </c>
      <c r="V209" s="2" t="str">
        <f>IF(ISERR(FIND("12",GERAL[[#This Row],[ODS]])),"NÃO","SIM")</f>
        <v>SIM</v>
      </c>
      <c r="W209" s="2" t="str">
        <f>IF(ISERR(FIND("13",GERAL[[#This Row],[ODS]])),"NÃO","SIM")</f>
        <v>NÃO</v>
      </c>
      <c r="X209" s="2" t="str">
        <f>IF(ISERR(FIND("14",GERAL[[#This Row],[ODS]])),"NÃO","SIM")</f>
        <v>NÃO</v>
      </c>
      <c r="Y209" s="2" t="str">
        <f>IF(ISERR(FIND("15",GERAL[[#This Row],[ODS]])),"NÃO","SIM")</f>
        <v>NÃO</v>
      </c>
      <c r="Z209" s="2" t="str">
        <f>IF(ISERR(FIND("16",GERAL[[#This Row],[ODS]])),"NÃO","SIM")</f>
        <v>NÃO</v>
      </c>
      <c r="AA209" s="2" t="str">
        <f>IF(ISERR(FIND("17",GERAL[[#This Row],[ODS]])),"NÃO","SIM")</f>
        <v>NÃO</v>
      </c>
      <c r="AB209" s="1">
        <v>13.410034038006383</v>
      </c>
      <c r="AC209" s="1">
        <v>15.005600739009992</v>
      </c>
      <c r="AD209" s="1">
        <v>6.340931731704071</v>
      </c>
      <c r="AE209" s="1">
        <v>7.5225682381838102</v>
      </c>
      <c r="AF209" s="1">
        <v>15.702493639443366</v>
      </c>
      <c r="AG209" s="1" t="str">
        <f>GERAL[[#This Row],[SIGLA]]&amp;GERAL[[#This Row],[CÓD]]</f>
        <v>RJAS_RL</v>
      </c>
      <c r="AH209" s="1">
        <f ca="1">VLOOKUP(GERAL[[#This Row],[REF_NOTA]],BASE_NOTAS[],7,FALSE)</f>
        <v>17.609475036724493</v>
      </c>
      <c r="AI209" s="31">
        <f ca="1">IF(GERAL[[#This Row],[Nota 2025]]="",0,GERAL[[#This Row],[Nota 2026]]-GERAL[[#This Row],[Nota 2025]])</f>
        <v>1.9069813972811271</v>
      </c>
    </row>
    <row r="210" spans="1:35" ht="17" x14ac:dyDescent="0.35">
      <c r="A210" s="2" t="s">
        <v>175</v>
      </c>
      <c r="B210" s="2" t="s">
        <v>202</v>
      </c>
      <c r="C210" s="15" t="s">
        <v>208</v>
      </c>
      <c r="D210" s="15" t="s">
        <v>387</v>
      </c>
      <c r="E210" s="15" t="s">
        <v>423</v>
      </c>
      <c r="F210" s="2" t="str">
        <f>VLOOKUP(GERAL[[#This Row],[CÓD]],SEALL,6,FALSE)</f>
        <v>E</v>
      </c>
      <c r="G210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1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1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0" s="2" t="str">
        <f>VLOOKUP(GERAL[[#This Row],[CÓD]],SEALL,4,FALSE)</f>
        <v>11, 12</v>
      </c>
      <c r="K210" s="2" t="str">
        <f>IF(ISERR(FIND("01",GERAL[[#This Row],[ODS]])),"NÃO","SIM")</f>
        <v>NÃO</v>
      </c>
      <c r="L210" s="2" t="str">
        <f>IF(ISERR(FIND("02",GERAL[[#This Row],[ODS]])),"NÃO","SIM")</f>
        <v>NÃO</v>
      </c>
      <c r="M210" s="2" t="str">
        <f>IF(ISERR(FIND("03",GERAL[[#This Row],[ODS]])),"NÃO","SIM")</f>
        <v>NÃO</v>
      </c>
      <c r="N210" s="2" t="str">
        <f>IF(ISERR(FIND("04",GERAL[[#This Row],[ODS]])),"NÃO","SIM")</f>
        <v>NÃO</v>
      </c>
      <c r="O210" s="2" t="str">
        <f>IF(ISERR(FIND("05",GERAL[[#This Row],[ODS]])),"NÃO","SIM")</f>
        <v>NÃO</v>
      </c>
      <c r="P210" s="2" t="str">
        <f>IF(ISERR(FIND("06",GERAL[[#This Row],[ODS]])),"NÃO","SIM")</f>
        <v>NÃO</v>
      </c>
      <c r="Q210" s="2" t="str">
        <f>IF(ISERR(FIND("07",GERAL[[#This Row],[ODS]])),"NÃO","SIM")</f>
        <v>NÃO</v>
      </c>
      <c r="R210" s="2" t="str">
        <f>IF(ISERR(FIND("08",GERAL[[#This Row],[ODS]])),"NÃO","SIM")</f>
        <v>NÃO</v>
      </c>
      <c r="S210" s="2" t="str">
        <f>IF(ISERR(FIND("09",GERAL[[#This Row],[ODS]])),"NÃO","SIM")</f>
        <v>NÃO</v>
      </c>
      <c r="T210" s="2" t="str">
        <f>IF(ISERR(FIND("10",GERAL[[#This Row],[ODS]])),"NÃO","SIM")</f>
        <v>NÃO</v>
      </c>
      <c r="U210" s="2" t="str">
        <f>IF(ISERR(FIND("11",GERAL[[#This Row],[ODS]])),"NÃO","SIM")</f>
        <v>SIM</v>
      </c>
      <c r="V210" s="2" t="str">
        <f>IF(ISERR(FIND("12",GERAL[[#This Row],[ODS]])),"NÃO","SIM")</f>
        <v>SIM</v>
      </c>
      <c r="W210" s="2" t="str">
        <f>IF(ISERR(FIND("13",GERAL[[#This Row],[ODS]])),"NÃO","SIM")</f>
        <v>NÃO</v>
      </c>
      <c r="X210" s="2" t="str">
        <f>IF(ISERR(FIND("14",GERAL[[#This Row],[ODS]])),"NÃO","SIM")</f>
        <v>NÃO</v>
      </c>
      <c r="Y210" s="2" t="str">
        <f>IF(ISERR(FIND("15",GERAL[[#This Row],[ODS]])),"NÃO","SIM")</f>
        <v>NÃO</v>
      </c>
      <c r="Z210" s="2" t="str">
        <f>IF(ISERR(FIND("16",GERAL[[#This Row],[ODS]])),"NÃO","SIM")</f>
        <v>NÃO</v>
      </c>
      <c r="AA210" s="2" t="str">
        <f>IF(ISERR(FIND("17",GERAL[[#This Row],[ODS]])),"NÃO","SIM")</f>
        <v>NÃO</v>
      </c>
      <c r="AB210" s="1">
        <v>8.3097560407131184</v>
      </c>
      <c r="AC210" s="1">
        <v>13.82545670595324</v>
      </c>
      <c r="AD210" s="1">
        <v>5.0689902973858807</v>
      </c>
      <c r="AE210" s="1">
        <v>7.026689488256145</v>
      </c>
      <c r="AF210" s="1">
        <v>9.9938184877427592</v>
      </c>
      <c r="AG210" s="1" t="str">
        <f>GERAL[[#This Row],[SIGLA]]&amp;GERAL[[#This Row],[CÓD]]</f>
        <v>RNAS_RL</v>
      </c>
      <c r="AH210" s="1">
        <f ca="1">VLOOKUP(GERAL[[#This Row],[REF_NOTA]],BASE_NOTAS[],7,FALSE)</f>
        <v>4.5054195448566317</v>
      </c>
      <c r="AI210" s="31">
        <f ca="1">IF(GERAL[[#This Row],[Nota 2025]]="",0,GERAL[[#This Row],[Nota 2026]]-GERAL[[#This Row],[Nota 2025]])</f>
        <v>-5.4883989428861275</v>
      </c>
    </row>
    <row r="211" spans="1:35" ht="17" x14ac:dyDescent="0.35">
      <c r="A211" s="2" t="s">
        <v>178</v>
      </c>
      <c r="B211" s="2" t="s">
        <v>205</v>
      </c>
      <c r="C211" s="15" t="s">
        <v>208</v>
      </c>
      <c r="D211" s="15" t="s">
        <v>387</v>
      </c>
      <c r="E211" s="15" t="s">
        <v>423</v>
      </c>
      <c r="F211" s="2" t="str">
        <f>VLOOKUP(GERAL[[#This Row],[CÓD]],SEALL,6,FALSE)</f>
        <v>E</v>
      </c>
      <c r="G211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1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1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1" s="2" t="str">
        <f>VLOOKUP(GERAL[[#This Row],[CÓD]],SEALL,4,FALSE)</f>
        <v>11, 12</v>
      </c>
      <c r="K211" s="2" t="str">
        <f>IF(ISERR(FIND("01",GERAL[[#This Row],[ODS]])),"NÃO","SIM")</f>
        <v>NÃO</v>
      </c>
      <c r="L211" s="2" t="str">
        <f>IF(ISERR(FIND("02",GERAL[[#This Row],[ODS]])),"NÃO","SIM")</f>
        <v>NÃO</v>
      </c>
      <c r="M211" s="2" t="str">
        <f>IF(ISERR(FIND("03",GERAL[[#This Row],[ODS]])),"NÃO","SIM")</f>
        <v>NÃO</v>
      </c>
      <c r="N211" s="2" t="str">
        <f>IF(ISERR(FIND("04",GERAL[[#This Row],[ODS]])),"NÃO","SIM")</f>
        <v>NÃO</v>
      </c>
      <c r="O211" s="2" t="str">
        <f>IF(ISERR(FIND("05",GERAL[[#This Row],[ODS]])),"NÃO","SIM")</f>
        <v>NÃO</v>
      </c>
      <c r="P211" s="2" t="str">
        <f>IF(ISERR(FIND("06",GERAL[[#This Row],[ODS]])),"NÃO","SIM")</f>
        <v>NÃO</v>
      </c>
      <c r="Q211" s="2" t="str">
        <f>IF(ISERR(FIND("07",GERAL[[#This Row],[ODS]])),"NÃO","SIM")</f>
        <v>NÃO</v>
      </c>
      <c r="R211" s="2" t="str">
        <f>IF(ISERR(FIND("08",GERAL[[#This Row],[ODS]])),"NÃO","SIM")</f>
        <v>NÃO</v>
      </c>
      <c r="S211" s="2" t="str">
        <f>IF(ISERR(FIND("09",GERAL[[#This Row],[ODS]])),"NÃO","SIM")</f>
        <v>NÃO</v>
      </c>
      <c r="T211" s="2" t="str">
        <f>IF(ISERR(FIND("10",GERAL[[#This Row],[ODS]])),"NÃO","SIM")</f>
        <v>NÃO</v>
      </c>
      <c r="U211" s="2" t="str">
        <f>IF(ISERR(FIND("11",GERAL[[#This Row],[ODS]])),"NÃO","SIM")</f>
        <v>SIM</v>
      </c>
      <c r="V211" s="2" t="str">
        <f>IF(ISERR(FIND("12",GERAL[[#This Row],[ODS]])),"NÃO","SIM")</f>
        <v>SIM</v>
      </c>
      <c r="W211" s="2" t="str">
        <f>IF(ISERR(FIND("13",GERAL[[#This Row],[ODS]])),"NÃO","SIM")</f>
        <v>NÃO</v>
      </c>
      <c r="X211" s="2" t="str">
        <f>IF(ISERR(FIND("14",GERAL[[#This Row],[ODS]])),"NÃO","SIM")</f>
        <v>NÃO</v>
      </c>
      <c r="Y211" s="2" t="str">
        <f>IF(ISERR(FIND("15",GERAL[[#This Row],[ODS]])),"NÃO","SIM")</f>
        <v>NÃO</v>
      </c>
      <c r="Z211" s="2" t="str">
        <f>IF(ISERR(FIND("16",GERAL[[#This Row],[ODS]])),"NÃO","SIM")</f>
        <v>NÃO</v>
      </c>
      <c r="AA211" s="2" t="str">
        <f>IF(ISERR(FIND("17",GERAL[[#This Row],[ODS]])),"NÃO","SIM")</f>
        <v>NÃO</v>
      </c>
      <c r="AB211" s="1">
        <v>98.414212551228445</v>
      </c>
      <c r="AC211" s="1">
        <v>100</v>
      </c>
      <c r="AD211" s="1">
        <v>43.201330753569444</v>
      </c>
      <c r="AE211" s="1">
        <v>46.666218413639079</v>
      </c>
      <c r="AF211" s="1">
        <v>58.403217859563028</v>
      </c>
      <c r="AG211" s="1" t="str">
        <f>GERAL[[#This Row],[SIGLA]]&amp;GERAL[[#This Row],[CÓD]]</f>
        <v>RSAS_RL</v>
      </c>
      <c r="AH211" s="1">
        <f ca="1">VLOOKUP(GERAL[[#This Row],[REF_NOTA]],BASE_NOTAS[],7,FALSE)</f>
        <v>34.315700351168402</v>
      </c>
      <c r="AI211" s="31">
        <f ca="1">IF(GERAL[[#This Row],[Nota 2025]]="",0,GERAL[[#This Row],[Nota 2026]]-GERAL[[#This Row],[Nota 2025]])</f>
        <v>-24.087517508394626</v>
      </c>
    </row>
    <row r="212" spans="1:35" ht="17" x14ac:dyDescent="0.35">
      <c r="A212" s="2" t="s">
        <v>176</v>
      </c>
      <c r="B212" s="2" t="s">
        <v>203</v>
      </c>
      <c r="C212" s="15" t="s">
        <v>208</v>
      </c>
      <c r="D212" s="15" t="s">
        <v>387</v>
      </c>
      <c r="E212" s="15" t="s">
        <v>423</v>
      </c>
      <c r="F212" s="2" t="str">
        <f>VLOOKUP(GERAL[[#This Row],[CÓD]],SEALL,6,FALSE)</f>
        <v>E</v>
      </c>
      <c r="G212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1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1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2" s="2" t="str">
        <f>VLOOKUP(GERAL[[#This Row],[CÓD]],SEALL,4,FALSE)</f>
        <v>11, 12</v>
      </c>
      <c r="K212" s="2" t="str">
        <f>IF(ISERR(FIND("01",GERAL[[#This Row],[ODS]])),"NÃO","SIM")</f>
        <v>NÃO</v>
      </c>
      <c r="L212" s="2" t="str">
        <f>IF(ISERR(FIND("02",GERAL[[#This Row],[ODS]])),"NÃO","SIM")</f>
        <v>NÃO</v>
      </c>
      <c r="M212" s="2" t="str">
        <f>IF(ISERR(FIND("03",GERAL[[#This Row],[ODS]])),"NÃO","SIM")</f>
        <v>NÃO</v>
      </c>
      <c r="N212" s="2" t="str">
        <f>IF(ISERR(FIND("04",GERAL[[#This Row],[ODS]])),"NÃO","SIM")</f>
        <v>NÃO</v>
      </c>
      <c r="O212" s="2" t="str">
        <f>IF(ISERR(FIND("05",GERAL[[#This Row],[ODS]])),"NÃO","SIM")</f>
        <v>NÃO</v>
      </c>
      <c r="P212" s="2" t="str">
        <f>IF(ISERR(FIND("06",GERAL[[#This Row],[ODS]])),"NÃO","SIM")</f>
        <v>NÃO</v>
      </c>
      <c r="Q212" s="2" t="str">
        <f>IF(ISERR(FIND("07",GERAL[[#This Row],[ODS]])),"NÃO","SIM")</f>
        <v>NÃO</v>
      </c>
      <c r="R212" s="2" t="str">
        <f>IF(ISERR(FIND("08",GERAL[[#This Row],[ODS]])),"NÃO","SIM")</f>
        <v>NÃO</v>
      </c>
      <c r="S212" s="2" t="str">
        <f>IF(ISERR(FIND("09",GERAL[[#This Row],[ODS]])),"NÃO","SIM")</f>
        <v>NÃO</v>
      </c>
      <c r="T212" s="2" t="str">
        <f>IF(ISERR(FIND("10",GERAL[[#This Row],[ODS]])),"NÃO","SIM")</f>
        <v>NÃO</v>
      </c>
      <c r="U212" s="2" t="str">
        <f>IF(ISERR(FIND("11",GERAL[[#This Row],[ODS]])),"NÃO","SIM")</f>
        <v>SIM</v>
      </c>
      <c r="V212" s="2" t="str">
        <f>IF(ISERR(FIND("12",GERAL[[#This Row],[ODS]])),"NÃO","SIM")</f>
        <v>SIM</v>
      </c>
      <c r="W212" s="2" t="str">
        <f>IF(ISERR(FIND("13",GERAL[[#This Row],[ODS]])),"NÃO","SIM")</f>
        <v>NÃO</v>
      </c>
      <c r="X212" s="2" t="str">
        <f>IF(ISERR(FIND("14",GERAL[[#This Row],[ODS]])),"NÃO","SIM")</f>
        <v>NÃO</v>
      </c>
      <c r="Y212" s="2" t="str">
        <f>IF(ISERR(FIND("15",GERAL[[#This Row],[ODS]])),"NÃO","SIM")</f>
        <v>NÃO</v>
      </c>
      <c r="Z212" s="2" t="str">
        <f>IF(ISERR(FIND("16",GERAL[[#This Row],[ODS]])),"NÃO","SIM")</f>
        <v>NÃO</v>
      </c>
      <c r="AA212" s="2" t="str">
        <f>IF(ISERR(FIND("17",GERAL[[#This Row],[ODS]])),"NÃO","SIM")</f>
        <v>NÃO</v>
      </c>
      <c r="AB212" s="1">
        <v>36.214713848912993</v>
      </c>
      <c r="AC212" s="1">
        <v>37.587561018932966</v>
      </c>
      <c r="AD212" s="1">
        <v>18.739670400306967</v>
      </c>
      <c r="AE212" s="1">
        <v>25.171216018722731</v>
      </c>
      <c r="AF212" s="1">
        <v>34.334799147612372</v>
      </c>
      <c r="AG212" s="1" t="str">
        <f>GERAL[[#This Row],[SIGLA]]&amp;GERAL[[#This Row],[CÓD]]</f>
        <v>ROAS_RL</v>
      </c>
      <c r="AH212" s="1">
        <f ca="1">VLOOKUP(GERAL[[#This Row],[REF_NOTA]],BASE_NOTAS[],7,FALSE)</f>
        <v>11.140754469233068</v>
      </c>
      <c r="AI212" s="31">
        <f ca="1">IF(GERAL[[#This Row],[Nota 2025]]="",0,GERAL[[#This Row],[Nota 2026]]-GERAL[[#This Row],[Nota 2025]])</f>
        <v>-23.194044678379306</v>
      </c>
    </row>
    <row r="213" spans="1:35" ht="17" x14ac:dyDescent="0.35">
      <c r="A213" s="2" t="s">
        <v>177</v>
      </c>
      <c r="B213" s="2" t="s">
        <v>204</v>
      </c>
      <c r="C213" s="15" t="s">
        <v>208</v>
      </c>
      <c r="D213" s="15" t="s">
        <v>387</v>
      </c>
      <c r="E213" s="15" t="s">
        <v>423</v>
      </c>
      <c r="F213" s="2" t="str">
        <f>VLOOKUP(GERAL[[#This Row],[CÓD]],SEALL,6,FALSE)</f>
        <v>E</v>
      </c>
      <c r="G213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1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1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3" s="2" t="str">
        <f>VLOOKUP(GERAL[[#This Row],[CÓD]],SEALL,4,FALSE)</f>
        <v>11, 12</v>
      </c>
      <c r="K213" s="2" t="str">
        <f>IF(ISERR(FIND("01",GERAL[[#This Row],[ODS]])),"NÃO","SIM")</f>
        <v>NÃO</v>
      </c>
      <c r="L213" s="2" t="str">
        <f>IF(ISERR(FIND("02",GERAL[[#This Row],[ODS]])),"NÃO","SIM")</f>
        <v>NÃO</v>
      </c>
      <c r="M213" s="2" t="str">
        <f>IF(ISERR(FIND("03",GERAL[[#This Row],[ODS]])),"NÃO","SIM")</f>
        <v>NÃO</v>
      </c>
      <c r="N213" s="2" t="str">
        <f>IF(ISERR(FIND("04",GERAL[[#This Row],[ODS]])),"NÃO","SIM")</f>
        <v>NÃO</v>
      </c>
      <c r="O213" s="2" t="str">
        <f>IF(ISERR(FIND("05",GERAL[[#This Row],[ODS]])),"NÃO","SIM")</f>
        <v>NÃO</v>
      </c>
      <c r="P213" s="2" t="str">
        <f>IF(ISERR(FIND("06",GERAL[[#This Row],[ODS]])),"NÃO","SIM")</f>
        <v>NÃO</v>
      </c>
      <c r="Q213" s="2" t="str">
        <f>IF(ISERR(FIND("07",GERAL[[#This Row],[ODS]])),"NÃO","SIM")</f>
        <v>NÃO</v>
      </c>
      <c r="R213" s="2" t="str">
        <f>IF(ISERR(FIND("08",GERAL[[#This Row],[ODS]])),"NÃO","SIM")</f>
        <v>NÃO</v>
      </c>
      <c r="S213" s="2" t="str">
        <f>IF(ISERR(FIND("09",GERAL[[#This Row],[ODS]])),"NÃO","SIM")</f>
        <v>NÃO</v>
      </c>
      <c r="T213" s="2" t="str">
        <f>IF(ISERR(FIND("10",GERAL[[#This Row],[ODS]])),"NÃO","SIM")</f>
        <v>NÃO</v>
      </c>
      <c r="U213" s="2" t="str">
        <f>IF(ISERR(FIND("11",GERAL[[#This Row],[ODS]])),"NÃO","SIM")</f>
        <v>SIM</v>
      </c>
      <c r="V213" s="2" t="str">
        <f>IF(ISERR(FIND("12",GERAL[[#This Row],[ODS]])),"NÃO","SIM")</f>
        <v>SIM</v>
      </c>
      <c r="W213" s="2" t="str">
        <f>IF(ISERR(FIND("13",GERAL[[#This Row],[ODS]])),"NÃO","SIM")</f>
        <v>NÃO</v>
      </c>
      <c r="X213" s="2" t="str">
        <f>IF(ISERR(FIND("14",GERAL[[#This Row],[ODS]])),"NÃO","SIM")</f>
        <v>NÃO</v>
      </c>
      <c r="Y213" s="2" t="str">
        <f>IF(ISERR(FIND("15",GERAL[[#This Row],[ODS]])),"NÃO","SIM")</f>
        <v>NÃO</v>
      </c>
      <c r="Z213" s="2" t="str">
        <f>IF(ISERR(FIND("16",GERAL[[#This Row],[ODS]])),"NÃO","SIM")</f>
        <v>NÃO</v>
      </c>
      <c r="AA213" s="2" t="str">
        <f>IF(ISERR(FIND("17",GERAL[[#This Row],[ODS]])),"NÃO","SIM")</f>
        <v>NÃO</v>
      </c>
      <c r="AB213" s="1">
        <v>0</v>
      </c>
      <c r="AC213" s="1">
        <v>0</v>
      </c>
      <c r="AD213" s="1">
        <v>100</v>
      </c>
      <c r="AE213" s="1">
        <v>100</v>
      </c>
      <c r="AF213" s="1">
        <v>0</v>
      </c>
      <c r="AG213" s="1" t="str">
        <f>GERAL[[#This Row],[SIGLA]]&amp;GERAL[[#This Row],[CÓD]]</f>
        <v>RRAS_RL</v>
      </c>
      <c r="AH213" s="1">
        <f ca="1">VLOOKUP(GERAL[[#This Row],[REF_NOTA]],BASE_NOTAS[],7,FALSE)</f>
        <v>0</v>
      </c>
      <c r="AI213" s="31">
        <f ca="1">IF(GERAL[[#This Row],[Nota 2025]]="",0,GERAL[[#This Row],[Nota 2026]]-GERAL[[#This Row],[Nota 2025]])</f>
        <v>0</v>
      </c>
    </row>
    <row r="214" spans="1:35" ht="17" x14ac:dyDescent="0.35">
      <c r="A214" s="2" t="s">
        <v>179</v>
      </c>
      <c r="B214" s="2" t="s">
        <v>194</v>
      </c>
      <c r="C214" s="15" t="s">
        <v>208</v>
      </c>
      <c r="D214" s="15" t="s">
        <v>387</v>
      </c>
      <c r="E214" s="15" t="s">
        <v>423</v>
      </c>
      <c r="F214" s="2" t="str">
        <f>VLOOKUP(GERAL[[#This Row],[CÓD]],SEALL,6,FALSE)</f>
        <v>E</v>
      </c>
      <c r="G214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1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1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4" s="2" t="str">
        <f>VLOOKUP(GERAL[[#This Row],[CÓD]],SEALL,4,FALSE)</f>
        <v>11, 12</v>
      </c>
      <c r="K214" s="2" t="str">
        <f>IF(ISERR(FIND("01",GERAL[[#This Row],[ODS]])),"NÃO","SIM")</f>
        <v>NÃO</v>
      </c>
      <c r="L214" s="2" t="str">
        <f>IF(ISERR(FIND("02",GERAL[[#This Row],[ODS]])),"NÃO","SIM")</f>
        <v>NÃO</v>
      </c>
      <c r="M214" s="2" t="str">
        <f>IF(ISERR(FIND("03",GERAL[[#This Row],[ODS]])),"NÃO","SIM")</f>
        <v>NÃO</v>
      </c>
      <c r="N214" s="2" t="str">
        <f>IF(ISERR(FIND("04",GERAL[[#This Row],[ODS]])),"NÃO","SIM")</f>
        <v>NÃO</v>
      </c>
      <c r="O214" s="2" t="str">
        <f>IF(ISERR(FIND("05",GERAL[[#This Row],[ODS]])),"NÃO","SIM")</f>
        <v>NÃO</v>
      </c>
      <c r="P214" s="2" t="str">
        <f>IF(ISERR(FIND("06",GERAL[[#This Row],[ODS]])),"NÃO","SIM")</f>
        <v>NÃO</v>
      </c>
      <c r="Q214" s="2" t="str">
        <f>IF(ISERR(FIND("07",GERAL[[#This Row],[ODS]])),"NÃO","SIM")</f>
        <v>NÃO</v>
      </c>
      <c r="R214" s="2" t="str">
        <f>IF(ISERR(FIND("08",GERAL[[#This Row],[ODS]])),"NÃO","SIM")</f>
        <v>NÃO</v>
      </c>
      <c r="S214" s="2" t="str">
        <f>IF(ISERR(FIND("09",GERAL[[#This Row],[ODS]])),"NÃO","SIM")</f>
        <v>NÃO</v>
      </c>
      <c r="T214" s="2" t="str">
        <f>IF(ISERR(FIND("10",GERAL[[#This Row],[ODS]])),"NÃO","SIM")</f>
        <v>NÃO</v>
      </c>
      <c r="U214" s="2" t="str">
        <f>IF(ISERR(FIND("11",GERAL[[#This Row],[ODS]])),"NÃO","SIM")</f>
        <v>SIM</v>
      </c>
      <c r="V214" s="2" t="str">
        <f>IF(ISERR(FIND("12",GERAL[[#This Row],[ODS]])),"NÃO","SIM")</f>
        <v>SIM</v>
      </c>
      <c r="W214" s="2" t="str">
        <f>IF(ISERR(FIND("13",GERAL[[#This Row],[ODS]])),"NÃO","SIM")</f>
        <v>NÃO</v>
      </c>
      <c r="X214" s="2" t="str">
        <f>IF(ISERR(FIND("14",GERAL[[#This Row],[ODS]])),"NÃO","SIM")</f>
        <v>NÃO</v>
      </c>
      <c r="Y214" s="2" t="str">
        <f>IF(ISERR(FIND("15",GERAL[[#This Row],[ODS]])),"NÃO","SIM")</f>
        <v>NÃO</v>
      </c>
      <c r="Z214" s="2" t="str">
        <f>IF(ISERR(FIND("16",GERAL[[#This Row],[ODS]])),"NÃO","SIM")</f>
        <v>NÃO</v>
      </c>
      <c r="AA214" s="2" t="str">
        <f>IF(ISERR(FIND("17",GERAL[[#This Row],[ODS]])),"NÃO","SIM")</f>
        <v>NÃO</v>
      </c>
      <c r="AB214" s="1">
        <v>92.628531766966631</v>
      </c>
      <c r="AC214" s="1">
        <v>90.683158153375118</v>
      </c>
      <c r="AD214" s="1">
        <v>47.489359204417099</v>
      </c>
      <c r="AE214" s="1">
        <v>45.6093817337131</v>
      </c>
      <c r="AF214" s="1">
        <v>71.55436819288056</v>
      </c>
      <c r="AG214" s="1" t="str">
        <f>GERAL[[#This Row],[SIGLA]]&amp;GERAL[[#This Row],[CÓD]]</f>
        <v>SCAS_RL</v>
      </c>
      <c r="AH214" s="1">
        <f ca="1">VLOOKUP(GERAL[[#This Row],[REF_NOTA]],BASE_NOTAS[],7,FALSE)</f>
        <v>32.958418135716336</v>
      </c>
      <c r="AI214" s="31">
        <f ca="1">IF(GERAL[[#This Row],[Nota 2025]]="",0,GERAL[[#This Row],[Nota 2026]]-GERAL[[#This Row],[Nota 2025]])</f>
        <v>-38.595950057164224</v>
      </c>
    </row>
    <row r="215" spans="1:35" ht="17" x14ac:dyDescent="0.35">
      <c r="A215" s="2" t="s">
        <v>181</v>
      </c>
      <c r="B215" s="2" t="s">
        <v>186</v>
      </c>
      <c r="C215" s="15" t="s">
        <v>208</v>
      </c>
      <c r="D215" s="15" t="s">
        <v>387</v>
      </c>
      <c r="E215" s="15" t="s">
        <v>423</v>
      </c>
      <c r="F215" s="2" t="str">
        <f>VLOOKUP(GERAL[[#This Row],[CÓD]],SEALL,6,FALSE)</f>
        <v>E</v>
      </c>
      <c r="G215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1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1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5" s="2" t="str">
        <f>VLOOKUP(GERAL[[#This Row],[CÓD]],SEALL,4,FALSE)</f>
        <v>11, 12</v>
      </c>
      <c r="K215" s="2" t="str">
        <f>IF(ISERR(FIND("01",GERAL[[#This Row],[ODS]])),"NÃO","SIM")</f>
        <v>NÃO</v>
      </c>
      <c r="L215" s="2" t="str">
        <f>IF(ISERR(FIND("02",GERAL[[#This Row],[ODS]])),"NÃO","SIM")</f>
        <v>NÃO</v>
      </c>
      <c r="M215" s="2" t="str">
        <f>IF(ISERR(FIND("03",GERAL[[#This Row],[ODS]])),"NÃO","SIM")</f>
        <v>NÃO</v>
      </c>
      <c r="N215" s="2" t="str">
        <f>IF(ISERR(FIND("04",GERAL[[#This Row],[ODS]])),"NÃO","SIM")</f>
        <v>NÃO</v>
      </c>
      <c r="O215" s="2" t="str">
        <f>IF(ISERR(FIND("05",GERAL[[#This Row],[ODS]])),"NÃO","SIM")</f>
        <v>NÃO</v>
      </c>
      <c r="P215" s="2" t="str">
        <f>IF(ISERR(FIND("06",GERAL[[#This Row],[ODS]])),"NÃO","SIM")</f>
        <v>NÃO</v>
      </c>
      <c r="Q215" s="2" t="str">
        <f>IF(ISERR(FIND("07",GERAL[[#This Row],[ODS]])),"NÃO","SIM")</f>
        <v>NÃO</v>
      </c>
      <c r="R215" s="2" t="str">
        <f>IF(ISERR(FIND("08",GERAL[[#This Row],[ODS]])),"NÃO","SIM")</f>
        <v>NÃO</v>
      </c>
      <c r="S215" s="2" t="str">
        <f>IF(ISERR(FIND("09",GERAL[[#This Row],[ODS]])),"NÃO","SIM")</f>
        <v>NÃO</v>
      </c>
      <c r="T215" s="2" t="str">
        <f>IF(ISERR(FIND("10",GERAL[[#This Row],[ODS]])),"NÃO","SIM")</f>
        <v>NÃO</v>
      </c>
      <c r="U215" s="2" t="str">
        <f>IF(ISERR(FIND("11",GERAL[[#This Row],[ODS]])),"NÃO","SIM")</f>
        <v>SIM</v>
      </c>
      <c r="V215" s="2" t="str">
        <f>IF(ISERR(FIND("12",GERAL[[#This Row],[ODS]])),"NÃO","SIM")</f>
        <v>SIM</v>
      </c>
      <c r="W215" s="2" t="str">
        <f>IF(ISERR(FIND("13",GERAL[[#This Row],[ODS]])),"NÃO","SIM")</f>
        <v>NÃO</v>
      </c>
      <c r="X215" s="2" t="str">
        <f>IF(ISERR(FIND("14",GERAL[[#This Row],[ODS]])),"NÃO","SIM")</f>
        <v>NÃO</v>
      </c>
      <c r="Y215" s="2" t="str">
        <f>IF(ISERR(FIND("15",GERAL[[#This Row],[ODS]])),"NÃO","SIM")</f>
        <v>NÃO</v>
      </c>
      <c r="Z215" s="2" t="str">
        <f>IF(ISERR(FIND("16",GERAL[[#This Row],[ODS]])),"NÃO","SIM")</f>
        <v>NÃO</v>
      </c>
      <c r="AA215" s="2" t="str">
        <f>IF(ISERR(FIND("17",GERAL[[#This Row],[ODS]])),"NÃO","SIM")</f>
        <v>NÃO</v>
      </c>
      <c r="AB215" s="1">
        <v>43.336457884535456</v>
      </c>
      <c r="AC215" s="1">
        <v>38.376299327806734</v>
      </c>
      <c r="AD215" s="1">
        <v>14.483351963365434</v>
      </c>
      <c r="AE215" s="1">
        <v>16.478689590660121</v>
      </c>
      <c r="AF215" s="1">
        <v>24.359372958855644</v>
      </c>
      <c r="AG215" s="1" t="str">
        <f>GERAL[[#This Row],[SIGLA]]&amp;GERAL[[#This Row],[CÓD]]</f>
        <v>SPAS_RL</v>
      </c>
      <c r="AH215" s="1">
        <f ca="1">VLOOKUP(GERAL[[#This Row],[REF_NOTA]],BASE_NOTAS[],7,FALSE)</f>
        <v>15.57701366741513</v>
      </c>
      <c r="AI215" s="31">
        <f ca="1">IF(GERAL[[#This Row],[Nota 2025]]="",0,GERAL[[#This Row],[Nota 2026]]-GERAL[[#This Row],[Nota 2025]])</f>
        <v>-8.782359291440514</v>
      </c>
    </row>
    <row r="216" spans="1:35" ht="17" x14ac:dyDescent="0.35">
      <c r="A216" s="2" t="s">
        <v>180</v>
      </c>
      <c r="B216" s="2" t="s">
        <v>206</v>
      </c>
      <c r="C216" s="15" t="s">
        <v>208</v>
      </c>
      <c r="D216" s="15" t="s">
        <v>387</v>
      </c>
      <c r="E216" s="15" t="s">
        <v>423</v>
      </c>
      <c r="F216" s="2" t="str">
        <f>VLOOKUP(GERAL[[#This Row],[CÓD]],SEALL,6,FALSE)</f>
        <v>E</v>
      </c>
      <c r="G216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1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1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6" s="2" t="str">
        <f>VLOOKUP(GERAL[[#This Row],[CÓD]],SEALL,4,FALSE)</f>
        <v>11, 12</v>
      </c>
      <c r="K216" s="2" t="str">
        <f>IF(ISERR(FIND("01",GERAL[[#This Row],[ODS]])),"NÃO","SIM")</f>
        <v>NÃO</v>
      </c>
      <c r="L216" s="2" t="str">
        <f>IF(ISERR(FIND("02",GERAL[[#This Row],[ODS]])),"NÃO","SIM")</f>
        <v>NÃO</v>
      </c>
      <c r="M216" s="2" t="str">
        <f>IF(ISERR(FIND("03",GERAL[[#This Row],[ODS]])),"NÃO","SIM")</f>
        <v>NÃO</v>
      </c>
      <c r="N216" s="2" t="str">
        <f>IF(ISERR(FIND("04",GERAL[[#This Row],[ODS]])),"NÃO","SIM")</f>
        <v>NÃO</v>
      </c>
      <c r="O216" s="2" t="str">
        <f>IF(ISERR(FIND("05",GERAL[[#This Row],[ODS]])),"NÃO","SIM")</f>
        <v>NÃO</v>
      </c>
      <c r="P216" s="2" t="str">
        <f>IF(ISERR(FIND("06",GERAL[[#This Row],[ODS]])),"NÃO","SIM")</f>
        <v>NÃO</v>
      </c>
      <c r="Q216" s="2" t="str">
        <f>IF(ISERR(FIND("07",GERAL[[#This Row],[ODS]])),"NÃO","SIM")</f>
        <v>NÃO</v>
      </c>
      <c r="R216" s="2" t="str">
        <f>IF(ISERR(FIND("08",GERAL[[#This Row],[ODS]])),"NÃO","SIM")</f>
        <v>NÃO</v>
      </c>
      <c r="S216" s="2" t="str">
        <f>IF(ISERR(FIND("09",GERAL[[#This Row],[ODS]])),"NÃO","SIM")</f>
        <v>NÃO</v>
      </c>
      <c r="T216" s="2" t="str">
        <f>IF(ISERR(FIND("10",GERAL[[#This Row],[ODS]])),"NÃO","SIM")</f>
        <v>NÃO</v>
      </c>
      <c r="U216" s="2" t="str">
        <f>IF(ISERR(FIND("11",GERAL[[#This Row],[ODS]])),"NÃO","SIM")</f>
        <v>SIM</v>
      </c>
      <c r="V216" s="2" t="str">
        <f>IF(ISERR(FIND("12",GERAL[[#This Row],[ODS]])),"NÃO","SIM")</f>
        <v>SIM</v>
      </c>
      <c r="W216" s="2" t="str">
        <f>IF(ISERR(FIND("13",GERAL[[#This Row],[ODS]])),"NÃO","SIM")</f>
        <v>NÃO</v>
      </c>
      <c r="X216" s="2" t="str">
        <f>IF(ISERR(FIND("14",GERAL[[#This Row],[ODS]])),"NÃO","SIM")</f>
        <v>NÃO</v>
      </c>
      <c r="Y216" s="2" t="str">
        <f>IF(ISERR(FIND("15",GERAL[[#This Row],[ODS]])),"NÃO","SIM")</f>
        <v>NÃO</v>
      </c>
      <c r="Z216" s="2" t="str">
        <f>IF(ISERR(FIND("16",GERAL[[#This Row],[ODS]])),"NÃO","SIM")</f>
        <v>NÃO</v>
      </c>
      <c r="AA216" s="2" t="str">
        <f>IF(ISERR(FIND("17",GERAL[[#This Row],[ODS]])),"NÃO","SIM")</f>
        <v>NÃO</v>
      </c>
      <c r="AB216" s="1">
        <v>15.409395090069433</v>
      </c>
      <c r="AC216" s="1">
        <v>28.392392444871227</v>
      </c>
      <c r="AD216" s="1">
        <v>10.072908419857512</v>
      </c>
      <c r="AE216" s="1">
        <v>9.3733450453154532</v>
      </c>
      <c r="AF216" s="1">
        <v>12.275286498521702</v>
      </c>
      <c r="AG216" s="1" t="str">
        <f>GERAL[[#This Row],[SIGLA]]&amp;GERAL[[#This Row],[CÓD]]</f>
        <v>SEAS_RL</v>
      </c>
      <c r="AH216" s="1">
        <f ca="1">VLOOKUP(GERAL[[#This Row],[REF_NOTA]],BASE_NOTAS[],7,FALSE)</f>
        <v>2.9796880839725755</v>
      </c>
      <c r="AI216" s="31">
        <f ca="1">IF(GERAL[[#This Row],[Nota 2025]]="",0,GERAL[[#This Row],[Nota 2026]]-GERAL[[#This Row],[Nota 2025]])</f>
        <v>-9.2955984145491257</v>
      </c>
    </row>
    <row r="217" spans="1:35" ht="17" x14ac:dyDescent="0.35">
      <c r="A217" s="2" t="s">
        <v>182</v>
      </c>
      <c r="B217" s="2" t="s">
        <v>185</v>
      </c>
      <c r="C217" s="15" t="s">
        <v>208</v>
      </c>
      <c r="D217" s="15" t="s">
        <v>387</v>
      </c>
      <c r="E217" s="15" t="s">
        <v>423</v>
      </c>
      <c r="F217" s="2" t="str">
        <f>VLOOKUP(GERAL[[#This Row],[CÓD]],SEALL,6,FALSE)</f>
        <v>E</v>
      </c>
      <c r="G217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1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1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7" s="2" t="str">
        <f>VLOOKUP(GERAL[[#This Row],[CÓD]],SEALL,4,FALSE)</f>
        <v>11, 12</v>
      </c>
      <c r="K217" s="2" t="str">
        <f>IF(ISERR(FIND("01",GERAL[[#This Row],[ODS]])),"NÃO","SIM")</f>
        <v>NÃO</v>
      </c>
      <c r="L217" s="2" t="str">
        <f>IF(ISERR(FIND("02",GERAL[[#This Row],[ODS]])),"NÃO","SIM")</f>
        <v>NÃO</v>
      </c>
      <c r="M217" s="2" t="str">
        <f>IF(ISERR(FIND("03",GERAL[[#This Row],[ODS]])),"NÃO","SIM")</f>
        <v>NÃO</v>
      </c>
      <c r="N217" s="2" t="str">
        <f>IF(ISERR(FIND("04",GERAL[[#This Row],[ODS]])),"NÃO","SIM")</f>
        <v>NÃO</v>
      </c>
      <c r="O217" s="2" t="str">
        <f>IF(ISERR(FIND("05",GERAL[[#This Row],[ODS]])),"NÃO","SIM")</f>
        <v>NÃO</v>
      </c>
      <c r="P217" s="2" t="str">
        <f>IF(ISERR(FIND("06",GERAL[[#This Row],[ODS]])),"NÃO","SIM")</f>
        <v>NÃO</v>
      </c>
      <c r="Q217" s="2" t="str">
        <f>IF(ISERR(FIND("07",GERAL[[#This Row],[ODS]])),"NÃO","SIM")</f>
        <v>NÃO</v>
      </c>
      <c r="R217" s="2" t="str">
        <f>IF(ISERR(FIND("08",GERAL[[#This Row],[ODS]])),"NÃO","SIM")</f>
        <v>NÃO</v>
      </c>
      <c r="S217" s="2" t="str">
        <f>IF(ISERR(FIND("09",GERAL[[#This Row],[ODS]])),"NÃO","SIM")</f>
        <v>NÃO</v>
      </c>
      <c r="T217" s="2" t="str">
        <f>IF(ISERR(FIND("10",GERAL[[#This Row],[ODS]])),"NÃO","SIM")</f>
        <v>NÃO</v>
      </c>
      <c r="U217" s="2" t="str">
        <f>IF(ISERR(FIND("11",GERAL[[#This Row],[ODS]])),"NÃO","SIM")</f>
        <v>SIM</v>
      </c>
      <c r="V217" s="2" t="str">
        <f>IF(ISERR(FIND("12",GERAL[[#This Row],[ODS]])),"NÃO","SIM")</f>
        <v>SIM</v>
      </c>
      <c r="W217" s="2" t="str">
        <f>IF(ISERR(FIND("13",GERAL[[#This Row],[ODS]])),"NÃO","SIM")</f>
        <v>NÃO</v>
      </c>
      <c r="X217" s="2" t="str">
        <f>IF(ISERR(FIND("14",GERAL[[#This Row],[ODS]])),"NÃO","SIM")</f>
        <v>NÃO</v>
      </c>
      <c r="Y217" s="2" t="str">
        <f>IF(ISERR(FIND("15",GERAL[[#This Row],[ODS]])),"NÃO","SIM")</f>
        <v>NÃO</v>
      </c>
      <c r="Z217" s="2" t="str">
        <f>IF(ISERR(FIND("16",GERAL[[#This Row],[ODS]])),"NÃO","SIM")</f>
        <v>NÃO</v>
      </c>
      <c r="AA217" s="2" t="str">
        <f>IF(ISERR(FIND("17",GERAL[[#This Row],[ODS]])),"NÃO","SIM")</f>
        <v>NÃO</v>
      </c>
      <c r="AB217" s="1">
        <v>11.323647008097213</v>
      </c>
      <c r="AC217" s="1">
        <v>5.9472275802044701</v>
      </c>
      <c r="AD217" s="1">
        <v>2.9457345514625635</v>
      </c>
      <c r="AE217" s="1">
        <v>5.0126600424828887</v>
      </c>
      <c r="AF217" s="1">
        <v>3.6293331825507749</v>
      </c>
      <c r="AG217" s="1" t="str">
        <f>GERAL[[#This Row],[SIGLA]]&amp;GERAL[[#This Row],[CÓD]]</f>
        <v>TOAS_RL</v>
      </c>
      <c r="AH217" s="1">
        <f ca="1">VLOOKUP(GERAL[[#This Row],[REF_NOTA]],BASE_NOTAS[],7,FALSE)</f>
        <v>5.5642533278941855</v>
      </c>
      <c r="AI217" s="31">
        <f ca="1">IF(GERAL[[#This Row],[Nota 2025]]="",0,GERAL[[#This Row],[Nota 2026]]-GERAL[[#This Row],[Nota 2025]])</f>
        <v>1.9349201453434106</v>
      </c>
    </row>
    <row r="218" spans="1:35" ht="17" x14ac:dyDescent="0.35">
      <c r="A218" s="2" t="s">
        <v>0</v>
      </c>
      <c r="B218" s="2" t="s">
        <v>156</v>
      </c>
      <c r="C218" s="2" t="s">
        <v>208</v>
      </c>
      <c r="D218" s="15" t="s">
        <v>8</v>
      </c>
      <c r="E218" s="2" t="s">
        <v>86</v>
      </c>
      <c r="F218" s="2" t="str">
        <f>VLOOKUP(GERAL[[#This Row],[CÓD]],SEALL,6,FALSE)</f>
        <v>ES</v>
      </c>
      <c r="G218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1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8" s="2" t="str">
        <f>VLOOKUP(GERAL[[#This Row],[CÓD]],SEALL,4,FALSE)</f>
        <v>03, 06</v>
      </c>
      <c r="K218" s="2" t="str">
        <f>IF(ISERR(FIND("01",GERAL[[#This Row],[ODS]])),"NÃO","SIM")</f>
        <v>NÃO</v>
      </c>
      <c r="L218" s="2" t="str">
        <f>IF(ISERR(FIND("02",GERAL[[#This Row],[ODS]])),"NÃO","SIM")</f>
        <v>NÃO</v>
      </c>
      <c r="M218" s="2" t="str">
        <f>IF(ISERR(FIND("03",GERAL[[#This Row],[ODS]])),"NÃO","SIM")</f>
        <v>SIM</v>
      </c>
      <c r="N218" s="2" t="str">
        <f>IF(ISERR(FIND("04",GERAL[[#This Row],[ODS]])),"NÃO","SIM")</f>
        <v>NÃO</v>
      </c>
      <c r="O218" s="2" t="str">
        <f>IF(ISERR(FIND("05",GERAL[[#This Row],[ODS]])),"NÃO","SIM")</f>
        <v>NÃO</v>
      </c>
      <c r="P218" s="2" t="str">
        <f>IF(ISERR(FIND("06",GERAL[[#This Row],[ODS]])),"NÃO","SIM")</f>
        <v>SIM</v>
      </c>
      <c r="Q218" s="2" t="str">
        <f>IF(ISERR(FIND("07",GERAL[[#This Row],[ODS]])),"NÃO","SIM")</f>
        <v>NÃO</v>
      </c>
      <c r="R218" s="2" t="str">
        <f>IF(ISERR(FIND("08",GERAL[[#This Row],[ODS]])),"NÃO","SIM")</f>
        <v>NÃO</v>
      </c>
      <c r="S218" s="2" t="str">
        <f>IF(ISERR(FIND("09",GERAL[[#This Row],[ODS]])),"NÃO","SIM")</f>
        <v>NÃO</v>
      </c>
      <c r="T218" s="2" t="str">
        <f>IF(ISERR(FIND("10",GERAL[[#This Row],[ODS]])),"NÃO","SIM")</f>
        <v>NÃO</v>
      </c>
      <c r="U218" s="2" t="str">
        <f>IF(ISERR(FIND("11",GERAL[[#This Row],[ODS]])),"NÃO","SIM")</f>
        <v>NÃO</v>
      </c>
      <c r="V218" s="2" t="str">
        <f>IF(ISERR(FIND("12",GERAL[[#This Row],[ODS]])),"NÃO","SIM")</f>
        <v>NÃO</v>
      </c>
      <c r="W218" s="2" t="str">
        <f>IF(ISERR(FIND("13",GERAL[[#This Row],[ODS]])),"NÃO","SIM")</f>
        <v>NÃO</v>
      </c>
      <c r="X218" s="2" t="str">
        <f>IF(ISERR(FIND("14",GERAL[[#This Row],[ODS]])),"NÃO","SIM")</f>
        <v>NÃO</v>
      </c>
      <c r="Y218" s="2" t="str">
        <f>IF(ISERR(FIND("15",GERAL[[#This Row],[ODS]])),"NÃO","SIM")</f>
        <v>NÃO</v>
      </c>
      <c r="Z218" s="2" t="str">
        <f>IF(ISERR(FIND("16",GERAL[[#This Row],[ODS]])),"NÃO","SIM")</f>
        <v>NÃO</v>
      </c>
      <c r="AA218" s="2" t="str">
        <f>IF(ISERR(FIND("17",GERAL[[#This Row],[ODS]])),"NÃO","SIM")</f>
        <v>NÃO</v>
      </c>
      <c r="AB218" s="1">
        <v>8.7402482346289183</v>
      </c>
      <c r="AC218" s="1">
        <v>9.2048400041264866</v>
      </c>
      <c r="AD218" s="1">
        <v>3.2515248415425191</v>
      </c>
      <c r="AE218" s="1">
        <v>0</v>
      </c>
      <c r="AF218" s="1">
        <v>10.273696713485442</v>
      </c>
      <c r="AG218" s="1" t="str">
        <f>GERAL[[#This Row],[SIGLA]]&amp;GERAL[[#This Row],[CÓD]]</f>
        <v>ACAS_TE</v>
      </c>
      <c r="AH218" s="1">
        <f ca="1">VLOOKUP(GERAL[[#This Row],[REF_NOTA]],BASE_NOTAS[],7,FALSE)</f>
        <v>9.9008571455294199</v>
      </c>
      <c r="AI218" s="31">
        <f ca="1">IF(GERAL[[#This Row],[Nota 2025]]="",0,GERAL[[#This Row],[Nota 2026]]-GERAL[[#This Row],[Nota 2025]])</f>
        <v>-0.37283956795602258</v>
      </c>
    </row>
    <row r="219" spans="1:35" ht="17" x14ac:dyDescent="0.35">
      <c r="A219" s="2" t="s">
        <v>1</v>
      </c>
      <c r="B219" s="2" t="s">
        <v>157</v>
      </c>
      <c r="C219" s="2" t="s">
        <v>208</v>
      </c>
      <c r="D219" s="15" t="s">
        <v>8</v>
      </c>
      <c r="E219" s="2" t="s">
        <v>86</v>
      </c>
      <c r="F219" s="2" t="str">
        <f>VLOOKUP(GERAL[[#This Row],[CÓD]],SEALL,6,FALSE)</f>
        <v>ES</v>
      </c>
      <c r="G219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1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9" s="2" t="str">
        <f>VLOOKUP(GERAL[[#This Row],[CÓD]],SEALL,4,FALSE)</f>
        <v>03, 06</v>
      </c>
      <c r="K219" s="2" t="str">
        <f>IF(ISERR(FIND("01",GERAL[[#This Row],[ODS]])),"NÃO","SIM")</f>
        <v>NÃO</v>
      </c>
      <c r="L219" s="2" t="str">
        <f>IF(ISERR(FIND("02",GERAL[[#This Row],[ODS]])),"NÃO","SIM")</f>
        <v>NÃO</v>
      </c>
      <c r="M219" s="2" t="str">
        <f>IF(ISERR(FIND("03",GERAL[[#This Row],[ODS]])),"NÃO","SIM")</f>
        <v>SIM</v>
      </c>
      <c r="N219" s="2" t="str">
        <f>IF(ISERR(FIND("04",GERAL[[#This Row],[ODS]])),"NÃO","SIM")</f>
        <v>NÃO</v>
      </c>
      <c r="O219" s="2" t="str">
        <f>IF(ISERR(FIND("05",GERAL[[#This Row],[ODS]])),"NÃO","SIM")</f>
        <v>NÃO</v>
      </c>
      <c r="P219" s="2" t="str">
        <f>IF(ISERR(FIND("06",GERAL[[#This Row],[ODS]])),"NÃO","SIM")</f>
        <v>SIM</v>
      </c>
      <c r="Q219" s="2" t="str">
        <f>IF(ISERR(FIND("07",GERAL[[#This Row],[ODS]])),"NÃO","SIM")</f>
        <v>NÃO</v>
      </c>
      <c r="R219" s="2" t="str">
        <f>IF(ISERR(FIND("08",GERAL[[#This Row],[ODS]])),"NÃO","SIM")</f>
        <v>NÃO</v>
      </c>
      <c r="S219" s="2" t="str">
        <f>IF(ISERR(FIND("09",GERAL[[#This Row],[ODS]])),"NÃO","SIM")</f>
        <v>NÃO</v>
      </c>
      <c r="T219" s="2" t="str">
        <f>IF(ISERR(FIND("10",GERAL[[#This Row],[ODS]])),"NÃO","SIM")</f>
        <v>NÃO</v>
      </c>
      <c r="U219" s="2" t="str">
        <f>IF(ISERR(FIND("11",GERAL[[#This Row],[ODS]])),"NÃO","SIM")</f>
        <v>NÃO</v>
      </c>
      <c r="V219" s="2" t="str">
        <f>IF(ISERR(FIND("12",GERAL[[#This Row],[ODS]])),"NÃO","SIM")</f>
        <v>NÃO</v>
      </c>
      <c r="W219" s="2" t="str">
        <f>IF(ISERR(FIND("13",GERAL[[#This Row],[ODS]])),"NÃO","SIM")</f>
        <v>NÃO</v>
      </c>
      <c r="X219" s="2" t="str">
        <f>IF(ISERR(FIND("14",GERAL[[#This Row],[ODS]])),"NÃO","SIM")</f>
        <v>NÃO</v>
      </c>
      <c r="Y219" s="2" t="str">
        <f>IF(ISERR(FIND("15",GERAL[[#This Row],[ODS]])),"NÃO","SIM")</f>
        <v>NÃO</v>
      </c>
      <c r="Z219" s="2" t="str">
        <f>IF(ISERR(FIND("16",GERAL[[#This Row],[ODS]])),"NÃO","SIM")</f>
        <v>NÃO</v>
      </c>
      <c r="AA219" s="2" t="str">
        <f>IF(ISERR(FIND("17",GERAL[[#This Row],[ODS]])),"NÃO","SIM")</f>
        <v>NÃO</v>
      </c>
      <c r="AB219" s="1">
        <v>11.002293624058774</v>
      </c>
      <c r="AC219" s="1">
        <v>11.776975531007698</v>
      </c>
      <c r="AD219" s="1">
        <v>13.125372875161172</v>
      </c>
      <c r="AE219" s="1">
        <v>13.117648199770137</v>
      </c>
      <c r="AF219" s="1">
        <v>23.244810729189499</v>
      </c>
      <c r="AG219" s="1" t="str">
        <f>GERAL[[#This Row],[SIGLA]]&amp;GERAL[[#This Row],[CÓD]]</f>
        <v>ALAS_TE</v>
      </c>
      <c r="AH219" s="1">
        <f ca="1">VLOOKUP(GERAL[[#This Row],[REF_NOTA]],BASE_NOTAS[],7,FALSE)</f>
        <v>37.33956025808456</v>
      </c>
      <c r="AI219" s="31">
        <f ca="1">IF(GERAL[[#This Row],[Nota 2025]]="",0,GERAL[[#This Row],[Nota 2026]]-GERAL[[#This Row],[Nota 2025]])</f>
        <v>14.094749528895061</v>
      </c>
    </row>
    <row r="220" spans="1:35" ht="17" x14ac:dyDescent="0.35">
      <c r="A220" s="2" t="s">
        <v>159</v>
      </c>
      <c r="B220" s="2" t="s">
        <v>184</v>
      </c>
      <c r="C220" s="2" t="s">
        <v>208</v>
      </c>
      <c r="D220" s="15" t="s">
        <v>8</v>
      </c>
      <c r="E220" s="2" t="s">
        <v>86</v>
      </c>
      <c r="F220" s="2" t="str">
        <f>VLOOKUP(GERAL[[#This Row],[CÓD]],SEALL,6,FALSE)</f>
        <v>ES</v>
      </c>
      <c r="G220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2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0" s="2" t="str">
        <f>VLOOKUP(GERAL[[#This Row],[CÓD]],SEALL,4,FALSE)</f>
        <v>03, 06</v>
      </c>
      <c r="K220" s="2" t="str">
        <f>IF(ISERR(FIND("01",GERAL[[#This Row],[ODS]])),"NÃO","SIM")</f>
        <v>NÃO</v>
      </c>
      <c r="L220" s="2" t="str">
        <f>IF(ISERR(FIND("02",GERAL[[#This Row],[ODS]])),"NÃO","SIM")</f>
        <v>NÃO</v>
      </c>
      <c r="M220" s="2" t="str">
        <f>IF(ISERR(FIND("03",GERAL[[#This Row],[ODS]])),"NÃO","SIM")</f>
        <v>SIM</v>
      </c>
      <c r="N220" s="2" t="str">
        <f>IF(ISERR(FIND("04",GERAL[[#This Row],[ODS]])),"NÃO","SIM")</f>
        <v>NÃO</v>
      </c>
      <c r="O220" s="2" t="str">
        <f>IF(ISERR(FIND("05",GERAL[[#This Row],[ODS]])),"NÃO","SIM")</f>
        <v>NÃO</v>
      </c>
      <c r="P220" s="2" t="str">
        <f>IF(ISERR(FIND("06",GERAL[[#This Row],[ODS]])),"NÃO","SIM")</f>
        <v>SIM</v>
      </c>
      <c r="Q220" s="2" t="str">
        <f>IF(ISERR(FIND("07",GERAL[[#This Row],[ODS]])),"NÃO","SIM")</f>
        <v>NÃO</v>
      </c>
      <c r="R220" s="2" t="str">
        <f>IF(ISERR(FIND("08",GERAL[[#This Row],[ODS]])),"NÃO","SIM")</f>
        <v>NÃO</v>
      </c>
      <c r="S220" s="2" t="str">
        <f>IF(ISERR(FIND("09",GERAL[[#This Row],[ODS]])),"NÃO","SIM")</f>
        <v>NÃO</v>
      </c>
      <c r="T220" s="2" t="str">
        <f>IF(ISERR(FIND("10",GERAL[[#This Row],[ODS]])),"NÃO","SIM")</f>
        <v>NÃO</v>
      </c>
      <c r="U220" s="2" t="str">
        <f>IF(ISERR(FIND("11",GERAL[[#This Row],[ODS]])),"NÃO","SIM")</f>
        <v>NÃO</v>
      </c>
      <c r="V220" s="2" t="str">
        <f>IF(ISERR(FIND("12",GERAL[[#This Row],[ODS]])),"NÃO","SIM")</f>
        <v>NÃO</v>
      </c>
      <c r="W220" s="2" t="str">
        <f>IF(ISERR(FIND("13",GERAL[[#This Row],[ODS]])),"NÃO","SIM")</f>
        <v>NÃO</v>
      </c>
      <c r="X220" s="2" t="str">
        <f>IF(ISERR(FIND("14",GERAL[[#This Row],[ODS]])),"NÃO","SIM")</f>
        <v>NÃO</v>
      </c>
      <c r="Y220" s="2" t="str">
        <f>IF(ISERR(FIND("15",GERAL[[#This Row],[ODS]])),"NÃO","SIM")</f>
        <v>NÃO</v>
      </c>
      <c r="Z220" s="2" t="str">
        <f>IF(ISERR(FIND("16",GERAL[[#This Row],[ODS]])),"NÃO","SIM")</f>
        <v>NÃO</v>
      </c>
      <c r="AA220" s="2" t="str">
        <f>IF(ISERR(FIND("17",GERAL[[#This Row],[ODS]])),"NÃO","SIM")</f>
        <v>NÃO</v>
      </c>
      <c r="AB220" s="1">
        <v>6.6267586983273397</v>
      </c>
      <c r="AC220" s="1">
        <v>7.6684426740931126</v>
      </c>
      <c r="AD220" s="1">
        <v>5.5036486121617436</v>
      </c>
      <c r="AE220" s="1">
        <v>8.574687124100091</v>
      </c>
      <c r="AF220" s="1">
        <v>0</v>
      </c>
      <c r="AG220" s="1" t="str">
        <f>GERAL[[#This Row],[SIGLA]]&amp;GERAL[[#This Row],[CÓD]]</f>
        <v>APAS_TE</v>
      </c>
      <c r="AH220" s="1">
        <f ca="1">VLOOKUP(GERAL[[#This Row],[REF_NOTA]],BASE_NOTAS[],7,FALSE)</f>
        <v>0.22595532519491382</v>
      </c>
      <c r="AI220" s="31">
        <f ca="1">IF(GERAL[[#This Row],[Nota 2025]]="",0,GERAL[[#This Row],[Nota 2026]]-GERAL[[#This Row],[Nota 2025]])</f>
        <v>0.22595532519491382</v>
      </c>
    </row>
    <row r="221" spans="1:35" ht="17" x14ac:dyDescent="0.35">
      <c r="A221" s="2" t="s">
        <v>155</v>
      </c>
      <c r="B221" s="2" t="s">
        <v>158</v>
      </c>
      <c r="C221" s="2" t="s">
        <v>208</v>
      </c>
      <c r="D221" s="15" t="s">
        <v>8</v>
      </c>
      <c r="E221" s="2" t="s">
        <v>86</v>
      </c>
      <c r="F221" s="2" t="str">
        <f>VLOOKUP(GERAL[[#This Row],[CÓD]],SEALL,6,FALSE)</f>
        <v>ES</v>
      </c>
      <c r="G221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2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1" s="2" t="str">
        <f>VLOOKUP(GERAL[[#This Row],[CÓD]],SEALL,4,FALSE)</f>
        <v>03, 06</v>
      </c>
      <c r="K221" s="2" t="str">
        <f>IF(ISERR(FIND("01",GERAL[[#This Row],[ODS]])),"NÃO","SIM")</f>
        <v>NÃO</v>
      </c>
      <c r="L221" s="2" t="str">
        <f>IF(ISERR(FIND("02",GERAL[[#This Row],[ODS]])),"NÃO","SIM")</f>
        <v>NÃO</v>
      </c>
      <c r="M221" s="2" t="str">
        <f>IF(ISERR(FIND("03",GERAL[[#This Row],[ODS]])),"NÃO","SIM")</f>
        <v>SIM</v>
      </c>
      <c r="N221" s="2" t="str">
        <f>IF(ISERR(FIND("04",GERAL[[#This Row],[ODS]])),"NÃO","SIM")</f>
        <v>NÃO</v>
      </c>
      <c r="O221" s="2" t="str">
        <f>IF(ISERR(FIND("05",GERAL[[#This Row],[ODS]])),"NÃO","SIM")</f>
        <v>NÃO</v>
      </c>
      <c r="P221" s="2" t="str">
        <f>IF(ISERR(FIND("06",GERAL[[#This Row],[ODS]])),"NÃO","SIM")</f>
        <v>SIM</v>
      </c>
      <c r="Q221" s="2" t="str">
        <f>IF(ISERR(FIND("07",GERAL[[#This Row],[ODS]])),"NÃO","SIM")</f>
        <v>NÃO</v>
      </c>
      <c r="R221" s="2" t="str">
        <f>IF(ISERR(FIND("08",GERAL[[#This Row],[ODS]])),"NÃO","SIM")</f>
        <v>NÃO</v>
      </c>
      <c r="S221" s="2" t="str">
        <f>IF(ISERR(FIND("09",GERAL[[#This Row],[ODS]])),"NÃO","SIM")</f>
        <v>NÃO</v>
      </c>
      <c r="T221" s="2" t="str">
        <f>IF(ISERR(FIND("10",GERAL[[#This Row],[ODS]])),"NÃO","SIM")</f>
        <v>NÃO</v>
      </c>
      <c r="U221" s="2" t="str">
        <f>IF(ISERR(FIND("11",GERAL[[#This Row],[ODS]])),"NÃO","SIM")</f>
        <v>NÃO</v>
      </c>
      <c r="V221" s="2" t="str">
        <f>IF(ISERR(FIND("12",GERAL[[#This Row],[ODS]])),"NÃO","SIM")</f>
        <v>NÃO</v>
      </c>
      <c r="W221" s="2" t="str">
        <f>IF(ISERR(FIND("13",GERAL[[#This Row],[ODS]])),"NÃO","SIM")</f>
        <v>NÃO</v>
      </c>
      <c r="X221" s="2" t="str">
        <f>IF(ISERR(FIND("14",GERAL[[#This Row],[ODS]])),"NÃO","SIM")</f>
        <v>NÃO</v>
      </c>
      <c r="Y221" s="2" t="str">
        <f>IF(ISERR(FIND("15",GERAL[[#This Row],[ODS]])),"NÃO","SIM")</f>
        <v>NÃO</v>
      </c>
      <c r="Z221" s="2" t="str">
        <f>IF(ISERR(FIND("16",GERAL[[#This Row],[ODS]])),"NÃO","SIM")</f>
        <v>NÃO</v>
      </c>
      <c r="AA221" s="2" t="str">
        <f>IF(ISERR(FIND("17",GERAL[[#This Row],[ODS]])),"NÃO","SIM")</f>
        <v>NÃO</v>
      </c>
      <c r="AB221" s="1">
        <v>25.338922188124485</v>
      </c>
      <c r="AC221" s="1">
        <v>16.180213253080538</v>
      </c>
      <c r="AD221" s="1">
        <v>13.588431203184847</v>
      </c>
      <c r="AE221" s="1">
        <v>18.56181189807668</v>
      </c>
      <c r="AF221" s="1">
        <v>8.5449904687248424</v>
      </c>
      <c r="AG221" s="1" t="str">
        <f>GERAL[[#This Row],[SIGLA]]&amp;GERAL[[#This Row],[CÓD]]</f>
        <v>AMAS_TE</v>
      </c>
      <c r="AH221" s="1">
        <f ca="1">VLOOKUP(GERAL[[#This Row],[REF_NOTA]],BASE_NOTAS[],7,FALSE)</f>
        <v>2.6678422977573355</v>
      </c>
      <c r="AI221" s="31">
        <f ca="1">IF(GERAL[[#This Row],[Nota 2025]]="",0,GERAL[[#This Row],[Nota 2026]]-GERAL[[#This Row],[Nota 2025]])</f>
        <v>-5.8771481709675069</v>
      </c>
    </row>
    <row r="222" spans="1:35" ht="17" x14ac:dyDescent="0.35">
      <c r="A222" s="2" t="s">
        <v>160</v>
      </c>
      <c r="B222" s="2" t="s">
        <v>187</v>
      </c>
      <c r="C222" s="2" t="s">
        <v>208</v>
      </c>
      <c r="D222" s="15" t="s">
        <v>8</v>
      </c>
      <c r="E222" s="2" t="s">
        <v>86</v>
      </c>
      <c r="F222" s="2" t="str">
        <f>VLOOKUP(GERAL[[#This Row],[CÓD]],SEALL,6,FALSE)</f>
        <v>ES</v>
      </c>
      <c r="G222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2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2" s="2" t="str">
        <f>VLOOKUP(GERAL[[#This Row],[CÓD]],SEALL,4,FALSE)</f>
        <v>03, 06</v>
      </c>
      <c r="K222" s="2" t="str">
        <f>IF(ISERR(FIND("01",GERAL[[#This Row],[ODS]])),"NÃO","SIM")</f>
        <v>NÃO</v>
      </c>
      <c r="L222" s="2" t="str">
        <f>IF(ISERR(FIND("02",GERAL[[#This Row],[ODS]])),"NÃO","SIM")</f>
        <v>NÃO</v>
      </c>
      <c r="M222" s="2" t="str">
        <f>IF(ISERR(FIND("03",GERAL[[#This Row],[ODS]])),"NÃO","SIM")</f>
        <v>SIM</v>
      </c>
      <c r="N222" s="2" t="str">
        <f>IF(ISERR(FIND("04",GERAL[[#This Row],[ODS]])),"NÃO","SIM")</f>
        <v>NÃO</v>
      </c>
      <c r="O222" s="2" t="str">
        <f>IF(ISERR(FIND("05",GERAL[[#This Row],[ODS]])),"NÃO","SIM")</f>
        <v>NÃO</v>
      </c>
      <c r="P222" s="2" t="str">
        <f>IF(ISERR(FIND("06",GERAL[[#This Row],[ODS]])),"NÃO","SIM")</f>
        <v>SIM</v>
      </c>
      <c r="Q222" s="2" t="str">
        <f>IF(ISERR(FIND("07",GERAL[[#This Row],[ODS]])),"NÃO","SIM")</f>
        <v>NÃO</v>
      </c>
      <c r="R222" s="2" t="str">
        <f>IF(ISERR(FIND("08",GERAL[[#This Row],[ODS]])),"NÃO","SIM")</f>
        <v>NÃO</v>
      </c>
      <c r="S222" s="2" t="str">
        <f>IF(ISERR(FIND("09",GERAL[[#This Row],[ODS]])),"NÃO","SIM")</f>
        <v>NÃO</v>
      </c>
      <c r="T222" s="2" t="str">
        <f>IF(ISERR(FIND("10",GERAL[[#This Row],[ODS]])),"NÃO","SIM")</f>
        <v>NÃO</v>
      </c>
      <c r="U222" s="2" t="str">
        <f>IF(ISERR(FIND("11",GERAL[[#This Row],[ODS]])),"NÃO","SIM")</f>
        <v>NÃO</v>
      </c>
      <c r="V222" s="2" t="str">
        <f>IF(ISERR(FIND("12",GERAL[[#This Row],[ODS]])),"NÃO","SIM")</f>
        <v>NÃO</v>
      </c>
      <c r="W222" s="2" t="str">
        <f>IF(ISERR(FIND("13",GERAL[[#This Row],[ODS]])),"NÃO","SIM")</f>
        <v>NÃO</v>
      </c>
      <c r="X222" s="2" t="str">
        <f>IF(ISERR(FIND("14",GERAL[[#This Row],[ODS]])),"NÃO","SIM")</f>
        <v>NÃO</v>
      </c>
      <c r="Y222" s="2" t="str">
        <f>IF(ISERR(FIND("15",GERAL[[#This Row],[ODS]])),"NÃO","SIM")</f>
        <v>NÃO</v>
      </c>
      <c r="Z222" s="2" t="str">
        <f>IF(ISERR(FIND("16",GERAL[[#This Row],[ODS]])),"NÃO","SIM")</f>
        <v>NÃO</v>
      </c>
      <c r="AA222" s="2" t="str">
        <f>IF(ISERR(FIND("17",GERAL[[#This Row],[ODS]])),"NÃO","SIM")</f>
        <v>NÃO</v>
      </c>
      <c r="AB222" s="1">
        <v>48.682664491749975</v>
      </c>
      <c r="AC222" s="1">
        <v>45.337407463235934</v>
      </c>
      <c r="AD222" s="1">
        <v>44.335183724232238</v>
      </c>
      <c r="AE222" s="1">
        <v>52.044831107148383</v>
      </c>
      <c r="AF222" s="1">
        <v>48.238252623326581</v>
      </c>
      <c r="AG222" s="1" t="str">
        <f>GERAL[[#This Row],[SIGLA]]&amp;GERAL[[#This Row],[CÓD]]</f>
        <v>BAAS_TE</v>
      </c>
      <c r="AH222" s="1">
        <f ca="1">VLOOKUP(GERAL[[#This Row],[REF_NOTA]],BASE_NOTAS[],7,FALSE)</f>
        <v>44.787011319724215</v>
      </c>
      <c r="AI222" s="31">
        <f ca="1">IF(GERAL[[#This Row],[Nota 2025]]="",0,GERAL[[#This Row],[Nota 2026]]-GERAL[[#This Row],[Nota 2025]])</f>
        <v>-3.4512413036023659</v>
      </c>
    </row>
    <row r="223" spans="1:35" ht="17" x14ac:dyDescent="0.35">
      <c r="A223" s="2" t="s">
        <v>161</v>
      </c>
      <c r="B223" s="2" t="s">
        <v>188</v>
      </c>
      <c r="C223" s="2" t="s">
        <v>208</v>
      </c>
      <c r="D223" s="15" t="s">
        <v>8</v>
      </c>
      <c r="E223" s="2" t="s">
        <v>86</v>
      </c>
      <c r="F223" s="2" t="str">
        <f>VLOOKUP(GERAL[[#This Row],[CÓD]],SEALL,6,FALSE)</f>
        <v>ES</v>
      </c>
      <c r="G223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2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3" s="2" t="str">
        <f>VLOOKUP(GERAL[[#This Row],[CÓD]],SEALL,4,FALSE)</f>
        <v>03, 06</v>
      </c>
      <c r="K223" s="2" t="str">
        <f>IF(ISERR(FIND("01",GERAL[[#This Row],[ODS]])),"NÃO","SIM")</f>
        <v>NÃO</v>
      </c>
      <c r="L223" s="2" t="str">
        <f>IF(ISERR(FIND("02",GERAL[[#This Row],[ODS]])),"NÃO","SIM")</f>
        <v>NÃO</v>
      </c>
      <c r="M223" s="2" t="str">
        <f>IF(ISERR(FIND("03",GERAL[[#This Row],[ODS]])),"NÃO","SIM")</f>
        <v>SIM</v>
      </c>
      <c r="N223" s="2" t="str">
        <f>IF(ISERR(FIND("04",GERAL[[#This Row],[ODS]])),"NÃO","SIM")</f>
        <v>NÃO</v>
      </c>
      <c r="O223" s="2" t="str">
        <f>IF(ISERR(FIND("05",GERAL[[#This Row],[ODS]])),"NÃO","SIM")</f>
        <v>NÃO</v>
      </c>
      <c r="P223" s="2" t="str">
        <f>IF(ISERR(FIND("06",GERAL[[#This Row],[ODS]])),"NÃO","SIM")</f>
        <v>SIM</v>
      </c>
      <c r="Q223" s="2" t="str">
        <f>IF(ISERR(FIND("07",GERAL[[#This Row],[ODS]])),"NÃO","SIM")</f>
        <v>NÃO</v>
      </c>
      <c r="R223" s="2" t="str">
        <f>IF(ISERR(FIND("08",GERAL[[#This Row],[ODS]])),"NÃO","SIM")</f>
        <v>NÃO</v>
      </c>
      <c r="S223" s="2" t="str">
        <f>IF(ISERR(FIND("09",GERAL[[#This Row],[ODS]])),"NÃO","SIM")</f>
        <v>NÃO</v>
      </c>
      <c r="T223" s="2" t="str">
        <f>IF(ISERR(FIND("10",GERAL[[#This Row],[ODS]])),"NÃO","SIM")</f>
        <v>NÃO</v>
      </c>
      <c r="U223" s="2" t="str">
        <f>IF(ISERR(FIND("11",GERAL[[#This Row],[ODS]])),"NÃO","SIM")</f>
        <v>NÃO</v>
      </c>
      <c r="V223" s="2" t="str">
        <f>IF(ISERR(FIND("12",GERAL[[#This Row],[ODS]])),"NÃO","SIM")</f>
        <v>NÃO</v>
      </c>
      <c r="W223" s="2" t="str">
        <f>IF(ISERR(FIND("13",GERAL[[#This Row],[ODS]])),"NÃO","SIM")</f>
        <v>NÃO</v>
      </c>
      <c r="X223" s="2" t="str">
        <f>IF(ISERR(FIND("14",GERAL[[#This Row],[ODS]])),"NÃO","SIM")</f>
        <v>NÃO</v>
      </c>
      <c r="Y223" s="2" t="str">
        <f>IF(ISERR(FIND("15",GERAL[[#This Row],[ODS]])),"NÃO","SIM")</f>
        <v>NÃO</v>
      </c>
      <c r="Z223" s="2" t="str">
        <f>IF(ISERR(FIND("16",GERAL[[#This Row],[ODS]])),"NÃO","SIM")</f>
        <v>NÃO</v>
      </c>
      <c r="AA223" s="2" t="str">
        <f>IF(ISERR(FIND("17",GERAL[[#This Row],[ODS]])),"NÃO","SIM")</f>
        <v>NÃO</v>
      </c>
      <c r="AB223" s="1">
        <v>32.589572496826761</v>
      </c>
      <c r="AC223" s="1">
        <v>29.922137935734781</v>
      </c>
      <c r="AD223" s="1">
        <v>33.61549978802821</v>
      </c>
      <c r="AE223" s="1">
        <v>38.395188710106709</v>
      </c>
      <c r="AF223" s="1">
        <v>27.779410242366588</v>
      </c>
      <c r="AG223" s="1" t="str">
        <f>GERAL[[#This Row],[SIGLA]]&amp;GERAL[[#This Row],[CÓD]]</f>
        <v>CEAS_TE</v>
      </c>
      <c r="AH223" s="1">
        <f ca="1">VLOOKUP(GERAL[[#This Row],[REF_NOTA]],BASE_NOTAS[],7,FALSE)</f>
        <v>26.714064443404506</v>
      </c>
      <c r="AI223" s="31">
        <f ca="1">IF(GERAL[[#This Row],[Nota 2025]]="",0,GERAL[[#This Row],[Nota 2026]]-GERAL[[#This Row],[Nota 2025]])</f>
        <v>-1.0653457989620811</v>
      </c>
    </row>
    <row r="224" spans="1:35" ht="17" x14ac:dyDescent="0.35">
      <c r="A224" s="2" t="s">
        <v>162</v>
      </c>
      <c r="B224" s="2" t="s">
        <v>189</v>
      </c>
      <c r="C224" s="2" t="s">
        <v>208</v>
      </c>
      <c r="D224" s="15" t="s">
        <v>8</v>
      </c>
      <c r="E224" s="2" t="s">
        <v>86</v>
      </c>
      <c r="F224" s="2" t="str">
        <f>VLOOKUP(GERAL[[#This Row],[CÓD]],SEALL,6,FALSE)</f>
        <v>ES</v>
      </c>
      <c r="G224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2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4" s="2" t="str">
        <f>VLOOKUP(GERAL[[#This Row],[CÓD]],SEALL,4,FALSE)</f>
        <v>03, 06</v>
      </c>
      <c r="K224" s="2" t="str">
        <f>IF(ISERR(FIND("01",GERAL[[#This Row],[ODS]])),"NÃO","SIM")</f>
        <v>NÃO</v>
      </c>
      <c r="L224" s="2" t="str">
        <f>IF(ISERR(FIND("02",GERAL[[#This Row],[ODS]])),"NÃO","SIM")</f>
        <v>NÃO</v>
      </c>
      <c r="M224" s="2" t="str">
        <f>IF(ISERR(FIND("03",GERAL[[#This Row],[ODS]])),"NÃO","SIM")</f>
        <v>SIM</v>
      </c>
      <c r="N224" s="2" t="str">
        <f>IF(ISERR(FIND("04",GERAL[[#This Row],[ODS]])),"NÃO","SIM")</f>
        <v>NÃO</v>
      </c>
      <c r="O224" s="2" t="str">
        <f>IF(ISERR(FIND("05",GERAL[[#This Row],[ODS]])),"NÃO","SIM")</f>
        <v>NÃO</v>
      </c>
      <c r="P224" s="2" t="str">
        <f>IF(ISERR(FIND("06",GERAL[[#This Row],[ODS]])),"NÃO","SIM")</f>
        <v>SIM</v>
      </c>
      <c r="Q224" s="2" t="str">
        <f>IF(ISERR(FIND("07",GERAL[[#This Row],[ODS]])),"NÃO","SIM")</f>
        <v>NÃO</v>
      </c>
      <c r="R224" s="2" t="str">
        <f>IF(ISERR(FIND("08",GERAL[[#This Row],[ODS]])),"NÃO","SIM")</f>
        <v>NÃO</v>
      </c>
      <c r="S224" s="2" t="str">
        <f>IF(ISERR(FIND("09",GERAL[[#This Row],[ODS]])),"NÃO","SIM")</f>
        <v>NÃO</v>
      </c>
      <c r="T224" s="2" t="str">
        <f>IF(ISERR(FIND("10",GERAL[[#This Row],[ODS]])),"NÃO","SIM")</f>
        <v>NÃO</v>
      </c>
      <c r="U224" s="2" t="str">
        <f>IF(ISERR(FIND("11",GERAL[[#This Row],[ODS]])),"NÃO","SIM")</f>
        <v>NÃO</v>
      </c>
      <c r="V224" s="2" t="str">
        <f>IF(ISERR(FIND("12",GERAL[[#This Row],[ODS]])),"NÃO","SIM")</f>
        <v>NÃO</v>
      </c>
      <c r="W224" s="2" t="str">
        <f>IF(ISERR(FIND("13",GERAL[[#This Row],[ODS]])),"NÃO","SIM")</f>
        <v>NÃO</v>
      </c>
      <c r="X224" s="2" t="str">
        <f>IF(ISERR(FIND("14",GERAL[[#This Row],[ODS]])),"NÃO","SIM")</f>
        <v>NÃO</v>
      </c>
      <c r="Y224" s="2" t="str">
        <f>IF(ISERR(FIND("15",GERAL[[#This Row],[ODS]])),"NÃO","SIM")</f>
        <v>NÃO</v>
      </c>
      <c r="Z224" s="2" t="str">
        <f>IF(ISERR(FIND("16",GERAL[[#This Row],[ODS]])),"NÃO","SIM")</f>
        <v>NÃO</v>
      </c>
      <c r="AA224" s="2" t="str">
        <f>IF(ISERR(FIND("17",GERAL[[#This Row],[ODS]])),"NÃO","SIM")</f>
        <v>NÃO</v>
      </c>
      <c r="AB224" s="1">
        <v>100</v>
      </c>
      <c r="AC224" s="1">
        <v>100</v>
      </c>
      <c r="AD224" s="1">
        <v>100</v>
      </c>
      <c r="AE224" s="1">
        <v>100</v>
      </c>
      <c r="AF224" s="1">
        <v>94.928793653085279</v>
      </c>
      <c r="AG224" s="1" t="str">
        <f>GERAL[[#This Row],[SIGLA]]&amp;GERAL[[#This Row],[CÓD]]</f>
        <v>DFAS_TE</v>
      </c>
      <c r="AH224" s="1">
        <f ca="1">VLOOKUP(GERAL[[#This Row],[REF_NOTA]],BASE_NOTAS[],7,FALSE)</f>
        <v>99.493691023699569</v>
      </c>
      <c r="AI224" s="31">
        <f ca="1">IF(GERAL[[#This Row],[Nota 2025]]="",0,GERAL[[#This Row],[Nota 2026]]-GERAL[[#This Row],[Nota 2025]])</f>
        <v>4.5648973706142897</v>
      </c>
    </row>
    <row r="225" spans="1:35" ht="17" x14ac:dyDescent="0.35">
      <c r="A225" s="2" t="s">
        <v>163</v>
      </c>
      <c r="B225" s="2" t="s">
        <v>183</v>
      </c>
      <c r="C225" s="2" t="s">
        <v>208</v>
      </c>
      <c r="D225" s="15" t="s">
        <v>8</v>
      </c>
      <c r="E225" s="2" t="s">
        <v>86</v>
      </c>
      <c r="F225" s="2" t="str">
        <f>VLOOKUP(GERAL[[#This Row],[CÓD]],SEALL,6,FALSE)</f>
        <v>ES</v>
      </c>
      <c r="G225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2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5" s="2" t="str">
        <f>VLOOKUP(GERAL[[#This Row],[CÓD]],SEALL,4,FALSE)</f>
        <v>03, 06</v>
      </c>
      <c r="K225" s="2" t="str">
        <f>IF(ISERR(FIND("01",GERAL[[#This Row],[ODS]])),"NÃO","SIM")</f>
        <v>NÃO</v>
      </c>
      <c r="L225" s="2" t="str">
        <f>IF(ISERR(FIND("02",GERAL[[#This Row],[ODS]])),"NÃO","SIM")</f>
        <v>NÃO</v>
      </c>
      <c r="M225" s="2" t="str">
        <f>IF(ISERR(FIND("03",GERAL[[#This Row],[ODS]])),"NÃO","SIM")</f>
        <v>SIM</v>
      </c>
      <c r="N225" s="2" t="str">
        <f>IF(ISERR(FIND("04",GERAL[[#This Row],[ODS]])),"NÃO","SIM")</f>
        <v>NÃO</v>
      </c>
      <c r="O225" s="2" t="str">
        <f>IF(ISERR(FIND("05",GERAL[[#This Row],[ODS]])),"NÃO","SIM")</f>
        <v>NÃO</v>
      </c>
      <c r="P225" s="2" t="str">
        <f>IF(ISERR(FIND("06",GERAL[[#This Row],[ODS]])),"NÃO","SIM")</f>
        <v>SIM</v>
      </c>
      <c r="Q225" s="2" t="str">
        <f>IF(ISERR(FIND("07",GERAL[[#This Row],[ODS]])),"NÃO","SIM")</f>
        <v>NÃO</v>
      </c>
      <c r="R225" s="2" t="str">
        <f>IF(ISERR(FIND("08",GERAL[[#This Row],[ODS]])),"NÃO","SIM")</f>
        <v>NÃO</v>
      </c>
      <c r="S225" s="2" t="str">
        <f>IF(ISERR(FIND("09",GERAL[[#This Row],[ODS]])),"NÃO","SIM")</f>
        <v>NÃO</v>
      </c>
      <c r="T225" s="2" t="str">
        <f>IF(ISERR(FIND("10",GERAL[[#This Row],[ODS]])),"NÃO","SIM")</f>
        <v>NÃO</v>
      </c>
      <c r="U225" s="2" t="str">
        <f>IF(ISERR(FIND("11",GERAL[[#This Row],[ODS]])),"NÃO","SIM")</f>
        <v>NÃO</v>
      </c>
      <c r="V225" s="2" t="str">
        <f>IF(ISERR(FIND("12",GERAL[[#This Row],[ODS]])),"NÃO","SIM")</f>
        <v>NÃO</v>
      </c>
      <c r="W225" s="2" t="str">
        <f>IF(ISERR(FIND("13",GERAL[[#This Row],[ODS]])),"NÃO","SIM")</f>
        <v>NÃO</v>
      </c>
      <c r="X225" s="2" t="str">
        <f>IF(ISERR(FIND("14",GERAL[[#This Row],[ODS]])),"NÃO","SIM")</f>
        <v>NÃO</v>
      </c>
      <c r="Y225" s="2" t="str">
        <f>IF(ISERR(FIND("15",GERAL[[#This Row],[ODS]])),"NÃO","SIM")</f>
        <v>NÃO</v>
      </c>
      <c r="Z225" s="2" t="str">
        <f>IF(ISERR(FIND("16",GERAL[[#This Row],[ODS]])),"NÃO","SIM")</f>
        <v>NÃO</v>
      </c>
      <c r="AA225" s="2" t="str">
        <f>IF(ISERR(FIND("17",GERAL[[#This Row],[ODS]])),"NÃO","SIM")</f>
        <v>NÃO</v>
      </c>
      <c r="AB225" s="1">
        <v>43.300563809166711</v>
      </c>
      <c r="AC225" s="1">
        <v>42.303834968531753</v>
      </c>
      <c r="AD225" s="1">
        <v>42.731449453539653</v>
      </c>
      <c r="AE225" s="1">
        <v>48.113842824736039</v>
      </c>
      <c r="AF225" s="1">
        <v>44.244243905373828</v>
      </c>
      <c r="AG225" s="1" t="str">
        <f>GERAL[[#This Row],[SIGLA]]&amp;GERAL[[#This Row],[CÓD]]</f>
        <v>ESAS_TE</v>
      </c>
      <c r="AH225" s="1">
        <f ca="1">VLOOKUP(GERAL[[#This Row],[REF_NOTA]],BASE_NOTAS[],7,FALSE)</f>
        <v>44.631578437044027</v>
      </c>
      <c r="AI225" s="31">
        <f ca="1">IF(GERAL[[#This Row],[Nota 2025]]="",0,GERAL[[#This Row],[Nota 2026]]-GERAL[[#This Row],[Nota 2025]])</f>
        <v>0.3873345316701986</v>
      </c>
    </row>
    <row r="226" spans="1:35" ht="17" x14ac:dyDescent="0.35">
      <c r="A226" s="2" t="s">
        <v>164</v>
      </c>
      <c r="B226" s="2" t="s">
        <v>190</v>
      </c>
      <c r="C226" s="2" t="s">
        <v>208</v>
      </c>
      <c r="D226" s="15" t="s">
        <v>8</v>
      </c>
      <c r="E226" s="2" t="s">
        <v>86</v>
      </c>
      <c r="F226" s="2" t="str">
        <f>VLOOKUP(GERAL[[#This Row],[CÓD]],SEALL,6,FALSE)</f>
        <v>ES</v>
      </c>
      <c r="G226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2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6" s="2" t="str">
        <f>VLOOKUP(GERAL[[#This Row],[CÓD]],SEALL,4,FALSE)</f>
        <v>03, 06</v>
      </c>
      <c r="K226" s="2" t="str">
        <f>IF(ISERR(FIND("01",GERAL[[#This Row],[ODS]])),"NÃO","SIM")</f>
        <v>NÃO</v>
      </c>
      <c r="L226" s="2" t="str">
        <f>IF(ISERR(FIND("02",GERAL[[#This Row],[ODS]])),"NÃO","SIM")</f>
        <v>NÃO</v>
      </c>
      <c r="M226" s="2" t="str">
        <f>IF(ISERR(FIND("03",GERAL[[#This Row],[ODS]])),"NÃO","SIM")</f>
        <v>SIM</v>
      </c>
      <c r="N226" s="2" t="str">
        <f>IF(ISERR(FIND("04",GERAL[[#This Row],[ODS]])),"NÃO","SIM")</f>
        <v>NÃO</v>
      </c>
      <c r="O226" s="2" t="str">
        <f>IF(ISERR(FIND("05",GERAL[[#This Row],[ODS]])),"NÃO","SIM")</f>
        <v>NÃO</v>
      </c>
      <c r="P226" s="2" t="str">
        <f>IF(ISERR(FIND("06",GERAL[[#This Row],[ODS]])),"NÃO","SIM")</f>
        <v>SIM</v>
      </c>
      <c r="Q226" s="2" t="str">
        <f>IF(ISERR(FIND("07",GERAL[[#This Row],[ODS]])),"NÃO","SIM")</f>
        <v>NÃO</v>
      </c>
      <c r="R226" s="2" t="str">
        <f>IF(ISERR(FIND("08",GERAL[[#This Row],[ODS]])),"NÃO","SIM")</f>
        <v>NÃO</v>
      </c>
      <c r="S226" s="2" t="str">
        <f>IF(ISERR(FIND("09",GERAL[[#This Row],[ODS]])),"NÃO","SIM")</f>
        <v>NÃO</v>
      </c>
      <c r="T226" s="2" t="str">
        <f>IF(ISERR(FIND("10",GERAL[[#This Row],[ODS]])),"NÃO","SIM")</f>
        <v>NÃO</v>
      </c>
      <c r="U226" s="2" t="str">
        <f>IF(ISERR(FIND("11",GERAL[[#This Row],[ODS]])),"NÃO","SIM")</f>
        <v>NÃO</v>
      </c>
      <c r="V226" s="2" t="str">
        <f>IF(ISERR(FIND("12",GERAL[[#This Row],[ODS]])),"NÃO","SIM")</f>
        <v>NÃO</v>
      </c>
      <c r="W226" s="2" t="str">
        <f>IF(ISERR(FIND("13",GERAL[[#This Row],[ODS]])),"NÃO","SIM")</f>
        <v>NÃO</v>
      </c>
      <c r="X226" s="2" t="str">
        <f>IF(ISERR(FIND("14",GERAL[[#This Row],[ODS]])),"NÃO","SIM")</f>
        <v>NÃO</v>
      </c>
      <c r="Y226" s="2" t="str">
        <f>IF(ISERR(FIND("15",GERAL[[#This Row],[ODS]])),"NÃO","SIM")</f>
        <v>NÃO</v>
      </c>
      <c r="Z226" s="2" t="str">
        <f>IF(ISERR(FIND("16",GERAL[[#This Row],[ODS]])),"NÃO","SIM")</f>
        <v>NÃO</v>
      </c>
      <c r="AA226" s="2" t="str">
        <f>IF(ISERR(FIND("17",GERAL[[#This Row],[ODS]])),"NÃO","SIM")</f>
        <v>NÃO</v>
      </c>
      <c r="AB226" s="1">
        <v>57.544852614400057</v>
      </c>
      <c r="AC226" s="1">
        <v>54.276811791052268</v>
      </c>
      <c r="AD226" s="1">
        <v>59.621222125951469</v>
      </c>
      <c r="AE226" s="1">
        <v>67.850440432445353</v>
      </c>
      <c r="AF226" s="1">
        <v>61.915978095962934</v>
      </c>
      <c r="AG226" s="1" t="str">
        <f>GERAL[[#This Row],[SIGLA]]&amp;GERAL[[#This Row],[CÓD]]</f>
        <v>GOAS_TE</v>
      </c>
      <c r="AH226" s="1">
        <f ca="1">VLOOKUP(GERAL[[#This Row],[REF_NOTA]],BASE_NOTAS[],7,FALSE)</f>
        <v>67.642996353569032</v>
      </c>
      <c r="AI226" s="31">
        <f ca="1">IF(GERAL[[#This Row],[Nota 2025]]="",0,GERAL[[#This Row],[Nota 2026]]-GERAL[[#This Row],[Nota 2025]])</f>
        <v>5.7270182576060975</v>
      </c>
    </row>
    <row r="227" spans="1:35" ht="17" x14ac:dyDescent="0.35">
      <c r="A227" s="2" t="s">
        <v>165</v>
      </c>
      <c r="B227" s="2" t="s">
        <v>191</v>
      </c>
      <c r="C227" s="2" t="s">
        <v>208</v>
      </c>
      <c r="D227" s="15" t="s">
        <v>8</v>
      </c>
      <c r="E227" s="2" t="s">
        <v>86</v>
      </c>
      <c r="F227" s="2" t="str">
        <f>VLOOKUP(GERAL[[#This Row],[CÓD]],SEALL,6,FALSE)</f>
        <v>ES</v>
      </c>
      <c r="G227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2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7" s="2" t="str">
        <f>VLOOKUP(GERAL[[#This Row],[CÓD]],SEALL,4,FALSE)</f>
        <v>03, 06</v>
      </c>
      <c r="K227" s="2" t="str">
        <f>IF(ISERR(FIND("01",GERAL[[#This Row],[ODS]])),"NÃO","SIM")</f>
        <v>NÃO</v>
      </c>
      <c r="L227" s="2" t="str">
        <f>IF(ISERR(FIND("02",GERAL[[#This Row],[ODS]])),"NÃO","SIM")</f>
        <v>NÃO</v>
      </c>
      <c r="M227" s="2" t="str">
        <f>IF(ISERR(FIND("03",GERAL[[#This Row],[ODS]])),"NÃO","SIM")</f>
        <v>SIM</v>
      </c>
      <c r="N227" s="2" t="str">
        <f>IF(ISERR(FIND("04",GERAL[[#This Row],[ODS]])),"NÃO","SIM")</f>
        <v>NÃO</v>
      </c>
      <c r="O227" s="2" t="str">
        <f>IF(ISERR(FIND("05",GERAL[[#This Row],[ODS]])),"NÃO","SIM")</f>
        <v>NÃO</v>
      </c>
      <c r="P227" s="2" t="str">
        <f>IF(ISERR(FIND("06",GERAL[[#This Row],[ODS]])),"NÃO","SIM")</f>
        <v>SIM</v>
      </c>
      <c r="Q227" s="2" t="str">
        <f>IF(ISERR(FIND("07",GERAL[[#This Row],[ODS]])),"NÃO","SIM")</f>
        <v>NÃO</v>
      </c>
      <c r="R227" s="2" t="str">
        <f>IF(ISERR(FIND("08",GERAL[[#This Row],[ODS]])),"NÃO","SIM")</f>
        <v>NÃO</v>
      </c>
      <c r="S227" s="2" t="str">
        <f>IF(ISERR(FIND("09",GERAL[[#This Row],[ODS]])),"NÃO","SIM")</f>
        <v>NÃO</v>
      </c>
      <c r="T227" s="2" t="str">
        <f>IF(ISERR(FIND("10",GERAL[[#This Row],[ODS]])),"NÃO","SIM")</f>
        <v>NÃO</v>
      </c>
      <c r="U227" s="2" t="str">
        <f>IF(ISERR(FIND("11",GERAL[[#This Row],[ODS]])),"NÃO","SIM")</f>
        <v>NÃO</v>
      </c>
      <c r="V227" s="2" t="str">
        <f>IF(ISERR(FIND("12",GERAL[[#This Row],[ODS]])),"NÃO","SIM")</f>
        <v>NÃO</v>
      </c>
      <c r="W227" s="2" t="str">
        <f>IF(ISERR(FIND("13",GERAL[[#This Row],[ODS]])),"NÃO","SIM")</f>
        <v>NÃO</v>
      </c>
      <c r="X227" s="2" t="str">
        <f>IF(ISERR(FIND("14",GERAL[[#This Row],[ODS]])),"NÃO","SIM")</f>
        <v>NÃO</v>
      </c>
      <c r="Y227" s="2" t="str">
        <f>IF(ISERR(FIND("15",GERAL[[#This Row],[ODS]])),"NÃO","SIM")</f>
        <v>NÃO</v>
      </c>
      <c r="Z227" s="2" t="str">
        <f>IF(ISERR(FIND("16",GERAL[[#This Row],[ODS]])),"NÃO","SIM")</f>
        <v>NÃO</v>
      </c>
      <c r="AA227" s="2" t="str">
        <f>IF(ISERR(FIND("17",GERAL[[#This Row],[ODS]])),"NÃO","SIM")</f>
        <v>NÃO</v>
      </c>
      <c r="AB227" s="1">
        <v>7.7857284353291574</v>
      </c>
      <c r="AC227" s="1">
        <v>6.8400747409017431</v>
      </c>
      <c r="AD227" s="1">
        <v>4.8365135612786494</v>
      </c>
      <c r="AE227" s="1">
        <v>12.835886344073552</v>
      </c>
      <c r="AF227" s="1">
        <v>5.3808929152046154</v>
      </c>
      <c r="AG227" s="1" t="str">
        <f>GERAL[[#This Row],[SIGLA]]&amp;GERAL[[#This Row],[CÓD]]</f>
        <v>MAAS_TE</v>
      </c>
      <c r="AH227" s="1">
        <f ca="1">VLOOKUP(GERAL[[#This Row],[REF_NOTA]],BASE_NOTAS[],7,FALSE)</f>
        <v>0.97337912752576972</v>
      </c>
      <c r="AI227" s="31">
        <f ca="1">IF(GERAL[[#This Row],[Nota 2025]]="",0,GERAL[[#This Row],[Nota 2026]]-GERAL[[#This Row],[Nota 2025]])</f>
        <v>-4.4075137876788455</v>
      </c>
    </row>
    <row r="228" spans="1:35" ht="17" x14ac:dyDescent="0.35">
      <c r="A228" s="2" t="s">
        <v>168</v>
      </c>
      <c r="B228" s="2" t="s">
        <v>195</v>
      </c>
      <c r="C228" s="2" t="s">
        <v>208</v>
      </c>
      <c r="D228" s="15" t="s">
        <v>8</v>
      </c>
      <c r="E228" s="2" t="s">
        <v>86</v>
      </c>
      <c r="F228" s="2" t="str">
        <f>VLOOKUP(GERAL[[#This Row],[CÓD]],SEALL,6,FALSE)</f>
        <v>ES</v>
      </c>
      <c r="G228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2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8" s="2" t="str">
        <f>VLOOKUP(GERAL[[#This Row],[CÓD]],SEALL,4,FALSE)</f>
        <v>03, 06</v>
      </c>
      <c r="K228" s="2" t="str">
        <f>IF(ISERR(FIND("01",GERAL[[#This Row],[ODS]])),"NÃO","SIM")</f>
        <v>NÃO</v>
      </c>
      <c r="L228" s="2" t="str">
        <f>IF(ISERR(FIND("02",GERAL[[#This Row],[ODS]])),"NÃO","SIM")</f>
        <v>NÃO</v>
      </c>
      <c r="M228" s="2" t="str">
        <f>IF(ISERR(FIND("03",GERAL[[#This Row],[ODS]])),"NÃO","SIM")</f>
        <v>SIM</v>
      </c>
      <c r="N228" s="2" t="str">
        <f>IF(ISERR(FIND("04",GERAL[[#This Row],[ODS]])),"NÃO","SIM")</f>
        <v>NÃO</v>
      </c>
      <c r="O228" s="2" t="str">
        <f>IF(ISERR(FIND("05",GERAL[[#This Row],[ODS]])),"NÃO","SIM")</f>
        <v>NÃO</v>
      </c>
      <c r="P228" s="2" t="str">
        <f>IF(ISERR(FIND("06",GERAL[[#This Row],[ODS]])),"NÃO","SIM")</f>
        <v>SIM</v>
      </c>
      <c r="Q228" s="2" t="str">
        <f>IF(ISERR(FIND("07",GERAL[[#This Row],[ODS]])),"NÃO","SIM")</f>
        <v>NÃO</v>
      </c>
      <c r="R228" s="2" t="str">
        <f>IF(ISERR(FIND("08",GERAL[[#This Row],[ODS]])),"NÃO","SIM")</f>
        <v>NÃO</v>
      </c>
      <c r="S228" s="2" t="str">
        <f>IF(ISERR(FIND("09",GERAL[[#This Row],[ODS]])),"NÃO","SIM")</f>
        <v>NÃO</v>
      </c>
      <c r="T228" s="2" t="str">
        <f>IF(ISERR(FIND("10",GERAL[[#This Row],[ODS]])),"NÃO","SIM")</f>
        <v>NÃO</v>
      </c>
      <c r="U228" s="2" t="str">
        <f>IF(ISERR(FIND("11",GERAL[[#This Row],[ODS]])),"NÃO","SIM")</f>
        <v>NÃO</v>
      </c>
      <c r="V228" s="2" t="str">
        <f>IF(ISERR(FIND("12",GERAL[[#This Row],[ODS]])),"NÃO","SIM")</f>
        <v>NÃO</v>
      </c>
      <c r="W228" s="2" t="str">
        <f>IF(ISERR(FIND("13",GERAL[[#This Row],[ODS]])),"NÃO","SIM")</f>
        <v>NÃO</v>
      </c>
      <c r="X228" s="2" t="str">
        <f>IF(ISERR(FIND("14",GERAL[[#This Row],[ODS]])),"NÃO","SIM")</f>
        <v>NÃO</v>
      </c>
      <c r="Y228" s="2" t="str">
        <f>IF(ISERR(FIND("15",GERAL[[#This Row],[ODS]])),"NÃO","SIM")</f>
        <v>NÃO</v>
      </c>
      <c r="Z228" s="2" t="str">
        <f>IF(ISERR(FIND("16",GERAL[[#This Row],[ODS]])),"NÃO","SIM")</f>
        <v>NÃO</v>
      </c>
      <c r="AA228" s="2" t="str">
        <f>IF(ISERR(FIND("17",GERAL[[#This Row],[ODS]])),"NÃO","SIM")</f>
        <v>NÃO</v>
      </c>
      <c r="AB228" s="1">
        <v>42.402932737463431</v>
      </c>
      <c r="AC228" s="1">
        <v>37.478789982803292</v>
      </c>
      <c r="AD228" s="1">
        <v>48.565217255818446</v>
      </c>
      <c r="AE228" s="1">
        <v>42.924267980155335</v>
      </c>
      <c r="AF228" s="1">
        <v>28.065415181387927</v>
      </c>
      <c r="AG228" s="1" t="str">
        <f>GERAL[[#This Row],[SIGLA]]&amp;GERAL[[#This Row],[CÓD]]</f>
        <v>MTAS_TE</v>
      </c>
      <c r="AH228" s="1">
        <f ca="1">VLOOKUP(GERAL[[#This Row],[REF_NOTA]],BASE_NOTAS[],7,FALSE)</f>
        <v>22.686326914637007</v>
      </c>
      <c r="AI228" s="31">
        <f ca="1">IF(GERAL[[#This Row],[Nota 2025]]="",0,GERAL[[#This Row],[Nota 2026]]-GERAL[[#This Row],[Nota 2025]])</f>
        <v>-5.3790882667509194</v>
      </c>
    </row>
    <row r="229" spans="1:35" ht="17" x14ac:dyDescent="0.35">
      <c r="A229" s="2" t="s">
        <v>167</v>
      </c>
      <c r="B229" s="2" t="s">
        <v>193</v>
      </c>
      <c r="C229" s="2" t="s">
        <v>208</v>
      </c>
      <c r="D229" s="15" t="s">
        <v>8</v>
      </c>
      <c r="E229" s="2" t="s">
        <v>86</v>
      </c>
      <c r="F229" s="2" t="str">
        <f>VLOOKUP(GERAL[[#This Row],[CÓD]],SEALL,6,FALSE)</f>
        <v>ES</v>
      </c>
      <c r="G229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2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9" s="2" t="str">
        <f>VLOOKUP(GERAL[[#This Row],[CÓD]],SEALL,4,FALSE)</f>
        <v>03, 06</v>
      </c>
      <c r="K229" s="2" t="str">
        <f>IF(ISERR(FIND("01",GERAL[[#This Row],[ODS]])),"NÃO","SIM")</f>
        <v>NÃO</v>
      </c>
      <c r="L229" s="2" t="str">
        <f>IF(ISERR(FIND("02",GERAL[[#This Row],[ODS]])),"NÃO","SIM")</f>
        <v>NÃO</v>
      </c>
      <c r="M229" s="2" t="str">
        <f>IF(ISERR(FIND("03",GERAL[[#This Row],[ODS]])),"NÃO","SIM")</f>
        <v>SIM</v>
      </c>
      <c r="N229" s="2" t="str">
        <f>IF(ISERR(FIND("04",GERAL[[#This Row],[ODS]])),"NÃO","SIM")</f>
        <v>NÃO</v>
      </c>
      <c r="O229" s="2" t="str">
        <f>IF(ISERR(FIND("05",GERAL[[#This Row],[ODS]])),"NÃO","SIM")</f>
        <v>NÃO</v>
      </c>
      <c r="P229" s="2" t="str">
        <f>IF(ISERR(FIND("06",GERAL[[#This Row],[ODS]])),"NÃO","SIM")</f>
        <v>SIM</v>
      </c>
      <c r="Q229" s="2" t="str">
        <f>IF(ISERR(FIND("07",GERAL[[#This Row],[ODS]])),"NÃO","SIM")</f>
        <v>NÃO</v>
      </c>
      <c r="R229" s="2" t="str">
        <f>IF(ISERR(FIND("08",GERAL[[#This Row],[ODS]])),"NÃO","SIM")</f>
        <v>NÃO</v>
      </c>
      <c r="S229" s="2" t="str">
        <f>IF(ISERR(FIND("09",GERAL[[#This Row],[ODS]])),"NÃO","SIM")</f>
        <v>NÃO</v>
      </c>
      <c r="T229" s="2" t="str">
        <f>IF(ISERR(FIND("10",GERAL[[#This Row],[ODS]])),"NÃO","SIM")</f>
        <v>NÃO</v>
      </c>
      <c r="U229" s="2" t="str">
        <f>IF(ISERR(FIND("11",GERAL[[#This Row],[ODS]])),"NÃO","SIM")</f>
        <v>NÃO</v>
      </c>
      <c r="V229" s="2" t="str">
        <f>IF(ISERR(FIND("12",GERAL[[#This Row],[ODS]])),"NÃO","SIM")</f>
        <v>NÃO</v>
      </c>
      <c r="W229" s="2" t="str">
        <f>IF(ISERR(FIND("13",GERAL[[#This Row],[ODS]])),"NÃO","SIM")</f>
        <v>NÃO</v>
      </c>
      <c r="X229" s="2" t="str">
        <f>IF(ISERR(FIND("14",GERAL[[#This Row],[ODS]])),"NÃO","SIM")</f>
        <v>NÃO</v>
      </c>
      <c r="Y229" s="2" t="str">
        <f>IF(ISERR(FIND("15",GERAL[[#This Row],[ODS]])),"NÃO","SIM")</f>
        <v>NÃO</v>
      </c>
      <c r="Z229" s="2" t="str">
        <f>IF(ISERR(FIND("16",GERAL[[#This Row],[ODS]])),"NÃO","SIM")</f>
        <v>NÃO</v>
      </c>
      <c r="AA229" s="2" t="str">
        <f>IF(ISERR(FIND("17",GERAL[[#This Row],[ODS]])),"NÃO","SIM")</f>
        <v>NÃO</v>
      </c>
      <c r="AB229" s="1">
        <v>47.40169113994061</v>
      </c>
      <c r="AC229" s="1">
        <v>43.431589586126364</v>
      </c>
      <c r="AD229" s="1">
        <v>46.595403091077706</v>
      </c>
      <c r="AE229" s="1">
        <v>56.444005442070399</v>
      </c>
      <c r="AF229" s="1">
        <v>51.068227680327674</v>
      </c>
      <c r="AG229" s="1" t="str">
        <f>GERAL[[#This Row],[SIGLA]]&amp;GERAL[[#This Row],[CÓD]]</f>
        <v>MSAS_TE</v>
      </c>
      <c r="AH229" s="1">
        <f ca="1">VLOOKUP(GERAL[[#This Row],[REF_NOTA]],BASE_NOTAS[],7,FALSE)</f>
        <v>46.782226455507761</v>
      </c>
      <c r="AI229" s="31">
        <f ca="1">IF(GERAL[[#This Row],[Nota 2025]]="",0,GERAL[[#This Row],[Nota 2026]]-GERAL[[#This Row],[Nota 2025]])</f>
        <v>-4.2860012248199126</v>
      </c>
    </row>
    <row r="230" spans="1:35" ht="17" x14ac:dyDescent="0.35">
      <c r="A230" s="2" t="s">
        <v>166</v>
      </c>
      <c r="B230" s="2" t="s">
        <v>192</v>
      </c>
      <c r="C230" s="2" t="s">
        <v>208</v>
      </c>
      <c r="D230" s="15" t="s">
        <v>8</v>
      </c>
      <c r="E230" s="2" t="s">
        <v>86</v>
      </c>
      <c r="F230" s="2" t="str">
        <f>VLOOKUP(GERAL[[#This Row],[CÓD]],SEALL,6,FALSE)</f>
        <v>ES</v>
      </c>
      <c r="G230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3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0" s="2" t="str">
        <f>VLOOKUP(GERAL[[#This Row],[CÓD]],SEALL,4,FALSE)</f>
        <v>03, 06</v>
      </c>
      <c r="K230" s="2" t="str">
        <f>IF(ISERR(FIND("01",GERAL[[#This Row],[ODS]])),"NÃO","SIM")</f>
        <v>NÃO</v>
      </c>
      <c r="L230" s="2" t="str">
        <f>IF(ISERR(FIND("02",GERAL[[#This Row],[ODS]])),"NÃO","SIM")</f>
        <v>NÃO</v>
      </c>
      <c r="M230" s="2" t="str">
        <f>IF(ISERR(FIND("03",GERAL[[#This Row],[ODS]])),"NÃO","SIM")</f>
        <v>SIM</v>
      </c>
      <c r="N230" s="2" t="str">
        <f>IF(ISERR(FIND("04",GERAL[[#This Row],[ODS]])),"NÃO","SIM")</f>
        <v>NÃO</v>
      </c>
      <c r="O230" s="2" t="str">
        <f>IF(ISERR(FIND("05",GERAL[[#This Row],[ODS]])),"NÃO","SIM")</f>
        <v>NÃO</v>
      </c>
      <c r="P230" s="2" t="str">
        <f>IF(ISERR(FIND("06",GERAL[[#This Row],[ODS]])),"NÃO","SIM")</f>
        <v>SIM</v>
      </c>
      <c r="Q230" s="2" t="str">
        <f>IF(ISERR(FIND("07",GERAL[[#This Row],[ODS]])),"NÃO","SIM")</f>
        <v>NÃO</v>
      </c>
      <c r="R230" s="2" t="str">
        <f>IF(ISERR(FIND("08",GERAL[[#This Row],[ODS]])),"NÃO","SIM")</f>
        <v>NÃO</v>
      </c>
      <c r="S230" s="2" t="str">
        <f>IF(ISERR(FIND("09",GERAL[[#This Row],[ODS]])),"NÃO","SIM")</f>
        <v>NÃO</v>
      </c>
      <c r="T230" s="2" t="str">
        <f>IF(ISERR(FIND("10",GERAL[[#This Row],[ODS]])),"NÃO","SIM")</f>
        <v>NÃO</v>
      </c>
      <c r="U230" s="2" t="str">
        <f>IF(ISERR(FIND("11",GERAL[[#This Row],[ODS]])),"NÃO","SIM")</f>
        <v>NÃO</v>
      </c>
      <c r="V230" s="2" t="str">
        <f>IF(ISERR(FIND("12",GERAL[[#This Row],[ODS]])),"NÃO","SIM")</f>
        <v>NÃO</v>
      </c>
      <c r="W230" s="2" t="str">
        <f>IF(ISERR(FIND("13",GERAL[[#This Row],[ODS]])),"NÃO","SIM")</f>
        <v>NÃO</v>
      </c>
      <c r="X230" s="2" t="str">
        <f>IF(ISERR(FIND("14",GERAL[[#This Row],[ODS]])),"NÃO","SIM")</f>
        <v>NÃO</v>
      </c>
      <c r="Y230" s="2" t="str">
        <f>IF(ISERR(FIND("15",GERAL[[#This Row],[ODS]])),"NÃO","SIM")</f>
        <v>NÃO</v>
      </c>
      <c r="Z230" s="2" t="str">
        <f>IF(ISERR(FIND("16",GERAL[[#This Row],[ODS]])),"NÃO","SIM")</f>
        <v>NÃO</v>
      </c>
      <c r="AA230" s="2" t="str">
        <f>IF(ISERR(FIND("17",GERAL[[#This Row],[ODS]])),"NÃO","SIM")</f>
        <v>NÃO</v>
      </c>
      <c r="AB230" s="1">
        <v>44.694558803697682</v>
      </c>
      <c r="AC230" s="1">
        <v>40.456404592190843</v>
      </c>
      <c r="AD230" s="1">
        <v>43.504883372918393</v>
      </c>
      <c r="AE230" s="1">
        <v>48.564390212847414</v>
      </c>
      <c r="AF230" s="1">
        <v>41.409151028592994</v>
      </c>
      <c r="AG230" s="1" t="str">
        <f>GERAL[[#This Row],[SIGLA]]&amp;GERAL[[#This Row],[CÓD]]</f>
        <v>MGAS_TE</v>
      </c>
      <c r="AH230" s="1">
        <f ca="1">VLOOKUP(GERAL[[#This Row],[REF_NOTA]],BASE_NOTAS[],7,FALSE)</f>
        <v>48.057363524679083</v>
      </c>
      <c r="AI230" s="31">
        <f ca="1">IF(GERAL[[#This Row],[Nota 2025]]="",0,GERAL[[#This Row],[Nota 2026]]-GERAL[[#This Row],[Nota 2025]])</f>
        <v>6.6482124960860887</v>
      </c>
    </row>
    <row r="231" spans="1:35" ht="17" x14ac:dyDescent="0.35">
      <c r="A231" s="2" t="s">
        <v>169</v>
      </c>
      <c r="B231" s="2" t="s">
        <v>196</v>
      </c>
      <c r="C231" s="2" t="s">
        <v>208</v>
      </c>
      <c r="D231" s="15" t="s">
        <v>8</v>
      </c>
      <c r="E231" s="2" t="s">
        <v>86</v>
      </c>
      <c r="F231" s="2" t="str">
        <f>VLOOKUP(GERAL[[#This Row],[CÓD]],SEALL,6,FALSE)</f>
        <v>ES</v>
      </c>
      <c r="G231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3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1" s="2" t="str">
        <f>VLOOKUP(GERAL[[#This Row],[CÓD]],SEALL,4,FALSE)</f>
        <v>03, 06</v>
      </c>
      <c r="K231" s="2" t="str">
        <f>IF(ISERR(FIND("01",GERAL[[#This Row],[ODS]])),"NÃO","SIM")</f>
        <v>NÃO</v>
      </c>
      <c r="L231" s="2" t="str">
        <f>IF(ISERR(FIND("02",GERAL[[#This Row],[ODS]])),"NÃO","SIM")</f>
        <v>NÃO</v>
      </c>
      <c r="M231" s="2" t="str">
        <f>IF(ISERR(FIND("03",GERAL[[#This Row],[ODS]])),"NÃO","SIM")</f>
        <v>SIM</v>
      </c>
      <c r="N231" s="2" t="str">
        <f>IF(ISERR(FIND("04",GERAL[[#This Row],[ODS]])),"NÃO","SIM")</f>
        <v>NÃO</v>
      </c>
      <c r="O231" s="2" t="str">
        <f>IF(ISERR(FIND("05",GERAL[[#This Row],[ODS]])),"NÃO","SIM")</f>
        <v>NÃO</v>
      </c>
      <c r="P231" s="2" t="str">
        <f>IF(ISERR(FIND("06",GERAL[[#This Row],[ODS]])),"NÃO","SIM")</f>
        <v>SIM</v>
      </c>
      <c r="Q231" s="2" t="str">
        <f>IF(ISERR(FIND("07",GERAL[[#This Row],[ODS]])),"NÃO","SIM")</f>
        <v>NÃO</v>
      </c>
      <c r="R231" s="2" t="str">
        <f>IF(ISERR(FIND("08",GERAL[[#This Row],[ODS]])),"NÃO","SIM")</f>
        <v>NÃO</v>
      </c>
      <c r="S231" s="2" t="str">
        <f>IF(ISERR(FIND("09",GERAL[[#This Row],[ODS]])),"NÃO","SIM")</f>
        <v>NÃO</v>
      </c>
      <c r="T231" s="2" t="str">
        <f>IF(ISERR(FIND("10",GERAL[[#This Row],[ODS]])),"NÃO","SIM")</f>
        <v>NÃO</v>
      </c>
      <c r="U231" s="2" t="str">
        <f>IF(ISERR(FIND("11",GERAL[[#This Row],[ODS]])),"NÃO","SIM")</f>
        <v>NÃO</v>
      </c>
      <c r="V231" s="2" t="str">
        <f>IF(ISERR(FIND("12",GERAL[[#This Row],[ODS]])),"NÃO","SIM")</f>
        <v>NÃO</v>
      </c>
      <c r="W231" s="2" t="str">
        <f>IF(ISERR(FIND("13",GERAL[[#This Row],[ODS]])),"NÃO","SIM")</f>
        <v>NÃO</v>
      </c>
      <c r="X231" s="2" t="str">
        <f>IF(ISERR(FIND("14",GERAL[[#This Row],[ODS]])),"NÃO","SIM")</f>
        <v>NÃO</v>
      </c>
      <c r="Y231" s="2" t="str">
        <f>IF(ISERR(FIND("15",GERAL[[#This Row],[ODS]])),"NÃO","SIM")</f>
        <v>NÃO</v>
      </c>
      <c r="Z231" s="2" t="str">
        <f>IF(ISERR(FIND("16",GERAL[[#This Row],[ODS]])),"NÃO","SIM")</f>
        <v>NÃO</v>
      </c>
      <c r="AA231" s="2" t="str">
        <f>IF(ISERR(FIND("17",GERAL[[#This Row],[ODS]])),"NÃO","SIM")</f>
        <v>NÃO</v>
      </c>
      <c r="AB231" s="1">
        <v>0</v>
      </c>
      <c r="AC231" s="1">
        <v>1.2384652275987726</v>
      </c>
      <c r="AD231" s="1">
        <v>0.59172371156178383</v>
      </c>
      <c r="AE231" s="1">
        <v>5.1856869603263345</v>
      </c>
      <c r="AF231" s="1">
        <v>5.4432677781430217</v>
      </c>
      <c r="AG231" s="1" t="str">
        <f>GERAL[[#This Row],[SIGLA]]&amp;GERAL[[#This Row],[CÓD]]</f>
        <v>PAAS_TE</v>
      </c>
      <c r="AH231" s="1">
        <f ca="1">VLOOKUP(GERAL[[#This Row],[REF_NOTA]],BASE_NOTAS[],7,FALSE)</f>
        <v>1.1667780329255297</v>
      </c>
      <c r="AI231" s="31">
        <f ca="1">IF(GERAL[[#This Row],[Nota 2025]]="",0,GERAL[[#This Row],[Nota 2026]]-GERAL[[#This Row],[Nota 2025]])</f>
        <v>-4.2764897452174919</v>
      </c>
    </row>
    <row r="232" spans="1:35" ht="17" x14ac:dyDescent="0.35">
      <c r="A232" s="2" t="s">
        <v>170</v>
      </c>
      <c r="B232" s="2" t="s">
        <v>197</v>
      </c>
      <c r="C232" s="2" t="s">
        <v>208</v>
      </c>
      <c r="D232" s="15" t="s">
        <v>8</v>
      </c>
      <c r="E232" s="2" t="s">
        <v>86</v>
      </c>
      <c r="F232" s="2" t="str">
        <f>VLOOKUP(GERAL[[#This Row],[CÓD]],SEALL,6,FALSE)</f>
        <v>ES</v>
      </c>
      <c r="G232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3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2" s="2" t="str">
        <f>VLOOKUP(GERAL[[#This Row],[CÓD]],SEALL,4,FALSE)</f>
        <v>03, 06</v>
      </c>
      <c r="K232" s="2" t="str">
        <f>IF(ISERR(FIND("01",GERAL[[#This Row],[ODS]])),"NÃO","SIM")</f>
        <v>NÃO</v>
      </c>
      <c r="L232" s="2" t="str">
        <f>IF(ISERR(FIND("02",GERAL[[#This Row],[ODS]])),"NÃO","SIM")</f>
        <v>NÃO</v>
      </c>
      <c r="M232" s="2" t="str">
        <f>IF(ISERR(FIND("03",GERAL[[#This Row],[ODS]])),"NÃO","SIM")</f>
        <v>SIM</v>
      </c>
      <c r="N232" s="2" t="str">
        <f>IF(ISERR(FIND("04",GERAL[[#This Row],[ODS]])),"NÃO","SIM")</f>
        <v>NÃO</v>
      </c>
      <c r="O232" s="2" t="str">
        <f>IF(ISERR(FIND("05",GERAL[[#This Row],[ODS]])),"NÃO","SIM")</f>
        <v>NÃO</v>
      </c>
      <c r="P232" s="2" t="str">
        <f>IF(ISERR(FIND("06",GERAL[[#This Row],[ODS]])),"NÃO","SIM")</f>
        <v>SIM</v>
      </c>
      <c r="Q232" s="2" t="str">
        <f>IF(ISERR(FIND("07",GERAL[[#This Row],[ODS]])),"NÃO","SIM")</f>
        <v>NÃO</v>
      </c>
      <c r="R232" s="2" t="str">
        <f>IF(ISERR(FIND("08",GERAL[[#This Row],[ODS]])),"NÃO","SIM")</f>
        <v>NÃO</v>
      </c>
      <c r="S232" s="2" t="str">
        <f>IF(ISERR(FIND("09",GERAL[[#This Row],[ODS]])),"NÃO","SIM")</f>
        <v>NÃO</v>
      </c>
      <c r="T232" s="2" t="str">
        <f>IF(ISERR(FIND("10",GERAL[[#This Row],[ODS]])),"NÃO","SIM")</f>
        <v>NÃO</v>
      </c>
      <c r="U232" s="2" t="str">
        <f>IF(ISERR(FIND("11",GERAL[[#This Row],[ODS]])),"NÃO","SIM")</f>
        <v>NÃO</v>
      </c>
      <c r="V232" s="2" t="str">
        <f>IF(ISERR(FIND("12",GERAL[[#This Row],[ODS]])),"NÃO","SIM")</f>
        <v>NÃO</v>
      </c>
      <c r="W232" s="2" t="str">
        <f>IF(ISERR(FIND("13",GERAL[[#This Row],[ODS]])),"NÃO","SIM")</f>
        <v>NÃO</v>
      </c>
      <c r="X232" s="2" t="str">
        <f>IF(ISERR(FIND("14",GERAL[[#This Row],[ODS]])),"NÃO","SIM")</f>
        <v>NÃO</v>
      </c>
      <c r="Y232" s="2" t="str">
        <f>IF(ISERR(FIND("15",GERAL[[#This Row],[ODS]])),"NÃO","SIM")</f>
        <v>NÃO</v>
      </c>
      <c r="Z232" s="2" t="str">
        <f>IF(ISERR(FIND("16",GERAL[[#This Row],[ODS]])),"NÃO","SIM")</f>
        <v>NÃO</v>
      </c>
      <c r="AA232" s="2" t="str">
        <f>IF(ISERR(FIND("17",GERAL[[#This Row],[ODS]])),"NÃO","SIM")</f>
        <v>NÃO</v>
      </c>
      <c r="AB232" s="1">
        <v>37.574077294207441</v>
      </c>
      <c r="AC232" s="1">
        <v>36.033102881152558</v>
      </c>
      <c r="AD232" s="1">
        <v>35.054654148145467</v>
      </c>
      <c r="AE232" s="1">
        <v>35.310665774494787</v>
      </c>
      <c r="AF232" s="1">
        <v>35.698979775117948</v>
      </c>
      <c r="AG232" s="1" t="str">
        <f>GERAL[[#This Row],[SIGLA]]&amp;GERAL[[#This Row],[CÓD]]</f>
        <v>PBAS_TE</v>
      </c>
      <c r="AH232" s="1">
        <f ca="1">VLOOKUP(GERAL[[#This Row],[REF_NOTA]],BASE_NOTAS[],7,FALSE)</f>
        <v>33.273516311007839</v>
      </c>
      <c r="AI232" s="31">
        <f ca="1">IF(GERAL[[#This Row],[Nota 2025]]="",0,GERAL[[#This Row],[Nota 2026]]-GERAL[[#This Row],[Nota 2025]])</f>
        <v>-2.4254634641101092</v>
      </c>
    </row>
    <row r="233" spans="1:35" ht="17" x14ac:dyDescent="0.35">
      <c r="A233" s="2" t="s">
        <v>173</v>
      </c>
      <c r="B233" s="2" t="s">
        <v>200</v>
      </c>
      <c r="C233" s="2" t="s">
        <v>208</v>
      </c>
      <c r="D233" s="15" t="s">
        <v>8</v>
      </c>
      <c r="E233" s="2" t="s">
        <v>86</v>
      </c>
      <c r="F233" s="2" t="str">
        <f>VLOOKUP(GERAL[[#This Row],[CÓD]],SEALL,6,FALSE)</f>
        <v>ES</v>
      </c>
      <c r="G233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3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3" s="2" t="str">
        <f>VLOOKUP(GERAL[[#This Row],[CÓD]],SEALL,4,FALSE)</f>
        <v>03, 06</v>
      </c>
      <c r="K233" s="2" t="str">
        <f>IF(ISERR(FIND("01",GERAL[[#This Row],[ODS]])),"NÃO","SIM")</f>
        <v>NÃO</v>
      </c>
      <c r="L233" s="2" t="str">
        <f>IF(ISERR(FIND("02",GERAL[[#This Row],[ODS]])),"NÃO","SIM")</f>
        <v>NÃO</v>
      </c>
      <c r="M233" s="2" t="str">
        <f>IF(ISERR(FIND("03",GERAL[[#This Row],[ODS]])),"NÃO","SIM")</f>
        <v>SIM</v>
      </c>
      <c r="N233" s="2" t="str">
        <f>IF(ISERR(FIND("04",GERAL[[#This Row],[ODS]])),"NÃO","SIM")</f>
        <v>NÃO</v>
      </c>
      <c r="O233" s="2" t="str">
        <f>IF(ISERR(FIND("05",GERAL[[#This Row],[ODS]])),"NÃO","SIM")</f>
        <v>NÃO</v>
      </c>
      <c r="P233" s="2" t="str">
        <f>IF(ISERR(FIND("06",GERAL[[#This Row],[ODS]])),"NÃO","SIM")</f>
        <v>SIM</v>
      </c>
      <c r="Q233" s="2" t="str">
        <f>IF(ISERR(FIND("07",GERAL[[#This Row],[ODS]])),"NÃO","SIM")</f>
        <v>NÃO</v>
      </c>
      <c r="R233" s="2" t="str">
        <f>IF(ISERR(FIND("08",GERAL[[#This Row],[ODS]])),"NÃO","SIM")</f>
        <v>NÃO</v>
      </c>
      <c r="S233" s="2" t="str">
        <f>IF(ISERR(FIND("09",GERAL[[#This Row],[ODS]])),"NÃO","SIM")</f>
        <v>NÃO</v>
      </c>
      <c r="T233" s="2" t="str">
        <f>IF(ISERR(FIND("10",GERAL[[#This Row],[ODS]])),"NÃO","SIM")</f>
        <v>NÃO</v>
      </c>
      <c r="U233" s="2" t="str">
        <f>IF(ISERR(FIND("11",GERAL[[#This Row],[ODS]])),"NÃO","SIM")</f>
        <v>NÃO</v>
      </c>
      <c r="V233" s="2" t="str">
        <f>IF(ISERR(FIND("12",GERAL[[#This Row],[ODS]])),"NÃO","SIM")</f>
        <v>NÃO</v>
      </c>
      <c r="W233" s="2" t="str">
        <f>IF(ISERR(FIND("13",GERAL[[#This Row],[ODS]])),"NÃO","SIM")</f>
        <v>NÃO</v>
      </c>
      <c r="X233" s="2" t="str">
        <f>IF(ISERR(FIND("14",GERAL[[#This Row],[ODS]])),"NÃO","SIM")</f>
        <v>NÃO</v>
      </c>
      <c r="Y233" s="2" t="str">
        <f>IF(ISERR(FIND("15",GERAL[[#This Row],[ODS]])),"NÃO","SIM")</f>
        <v>NÃO</v>
      </c>
      <c r="Z233" s="2" t="str">
        <f>IF(ISERR(FIND("16",GERAL[[#This Row],[ODS]])),"NÃO","SIM")</f>
        <v>NÃO</v>
      </c>
      <c r="AA233" s="2" t="str">
        <f>IF(ISERR(FIND("17",GERAL[[#This Row],[ODS]])),"NÃO","SIM")</f>
        <v>NÃO</v>
      </c>
      <c r="AB233" s="1">
        <v>84.689325600469076</v>
      </c>
      <c r="AC233" s="1">
        <v>77.102763598056342</v>
      </c>
      <c r="AD233" s="1">
        <v>80.214256110749957</v>
      </c>
      <c r="AE233" s="1">
        <v>86.69735051090953</v>
      </c>
      <c r="AF233" s="1">
        <v>81.244860116644759</v>
      </c>
      <c r="AG233" s="1" t="str">
        <f>GERAL[[#This Row],[SIGLA]]&amp;GERAL[[#This Row],[CÓD]]</f>
        <v>PRAS_TE</v>
      </c>
      <c r="AH233" s="1">
        <f ca="1">VLOOKUP(GERAL[[#This Row],[REF_NOTA]],BASE_NOTAS[],7,FALSE)</f>
        <v>87.608942011219668</v>
      </c>
      <c r="AI233" s="31">
        <f ca="1">IF(GERAL[[#This Row],[Nota 2025]]="",0,GERAL[[#This Row],[Nota 2026]]-GERAL[[#This Row],[Nota 2025]])</f>
        <v>6.3640818945749089</v>
      </c>
    </row>
    <row r="234" spans="1:35" ht="17" x14ac:dyDescent="0.35">
      <c r="A234" s="2" t="s">
        <v>171</v>
      </c>
      <c r="B234" s="2" t="s">
        <v>198</v>
      </c>
      <c r="C234" s="2" t="s">
        <v>208</v>
      </c>
      <c r="D234" s="15" t="s">
        <v>8</v>
      </c>
      <c r="E234" s="2" t="s">
        <v>86</v>
      </c>
      <c r="F234" s="2" t="str">
        <f>VLOOKUP(GERAL[[#This Row],[CÓD]],SEALL,6,FALSE)</f>
        <v>ES</v>
      </c>
      <c r="G234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3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4" s="2" t="str">
        <f>VLOOKUP(GERAL[[#This Row],[CÓD]],SEALL,4,FALSE)</f>
        <v>03, 06</v>
      </c>
      <c r="K234" s="2" t="str">
        <f>IF(ISERR(FIND("01",GERAL[[#This Row],[ODS]])),"NÃO","SIM")</f>
        <v>NÃO</v>
      </c>
      <c r="L234" s="2" t="str">
        <f>IF(ISERR(FIND("02",GERAL[[#This Row],[ODS]])),"NÃO","SIM")</f>
        <v>NÃO</v>
      </c>
      <c r="M234" s="2" t="str">
        <f>IF(ISERR(FIND("03",GERAL[[#This Row],[ODS]])),"NÃO","SIM")</f>
        <v>SIM</v>
      </c>
      <c r="N234" s="2" t="str">
        <f>IF(ISERR(FIND("04",GERAL[[#This Row],[ODS]])),"NÃO","SIM")</f>
        <v>NÃO</v>
      </c>
      <c r="O234" s="2" t="str">
        <f>IF(ISERR(FIND("05",GERAL[[#This Row],[ODS]])),"NÃO","SIM")</f>
        <v>NÃO</v>
      </c>
      <c r="P234" s="2" t="str">
        <f>IF(ISERR(FIND("06",GERAL[[#This Row],[ODS]])),"NÃO","SIM")</f>
        <v>SIM</v>
      </c>
      <c r="Q234" s="2" t="str">
        <f>IF(ISERR(FIND("07",GERAL[[#This Row],[ODS]])),"NÃO","SIM")</f>
        <v>NÃO</v>
      </c>
      <c r="R234" s="2" t="str">
        <f>IF(ISERR(FIND("08",GERAL[[#This Row],[ODS]])),"NÃO","SIM")</f>
        <v>NÃO</v>
      </c>
      <c r="S234" s="2" t="str">
        <f>IF(ISERR(FIND("09",GERAL[[#This Row],[ODS]])),"NÃO","SIM")</f>
        <v>NÃO</v>
      </c>
      <c r="T234" s="2" t="str">
        <f>IF(ISERR(FIND("10",GERAL[[#This Row],[ODS]])),"NÃO","SIM")</f>
        <v>NÃO</v>
      </c>
      <c r="U234" s="2" t="str">
        <f>IF(ISERR(FIND("11",GERAL[[#This Row],[ODS]])),"NÃO","SIM")</f>
        <v>NÃO</v>
      </c>
      <c r="V234" s="2" t="str">
        <f>IF(ISERR(FIND("12",GERAL[[#This Row],[ODS]])),"NÃO","SIM")</f>
        <v>NÃO</v>
      </c>
      <c r="W234" s="2" t="str">
        <f>IF(ISERR(FIND("13",GERAL[[#This Row],[ODS]])),"NÃO","SIM")</f>
        <v>NÃO</v>
      </c>
      <c r="X234" s="2" t="str">
        <f>IF(ISERR(FIND("14",GERAL[[#This Row],[ODS]])),"NÃO","SIM")</f>
        <v>NÃO</v>
      </c>
      <c r="Y234" s="2" t="str">
        <f>IF(ISERR(FIND("15",GERAL[[#This Row],[ODS]])),"NÃO","SIM")</f>
        <v>NÃO</v>
      </c>
      <c r="Z234" s="2" t="str">
        <f>IF(ISERR(FIND("16",GERAL[[#This Row],[ODS]])),"NÃO","SIM")</f>
        <v>NÃO</v>
      </c>
      <c r="AA234" s="2" t="str">
        <f>IF(ISERR(FIND("17",GERAL[[#This Row],[ODS]])),"NÃO","SIM")</f>
        <v>NÃO</v>
      </c>
      <c r="AB234" s="1">
        <v>26.220235772978011</v>
      </c>
      <c r="AC234" s="1">
        <v>24.88189124797346</v>
      </c>
      <c r="AD234" s="1">
        <v>29.014106899469379</v>
      </c>
      <c r="AE234" s="1">
        <v>28.988120920658172</v>
      </c>
      <c r="AF234" s="1">
        <v>25.661275169451507</v>
      </c>
      <c r="AG234" s="1" t="str">
        <f>GERAL[[#This Row],[SIGLA]]&amp;GERAL[[#This Row],[CÓD]]</f>
        <v>PEAS_TE</v>
      </c>
      <c r="AH234" s="1">
        <f ca="1">VLOOKUP(GERAL[[#This Row],[REF_NOTA]],BASE_NOTAS[],7,FALSE)</f>
        <v>18.456555923656921</v>
      </c>
      <c r="AI234" s="31">
        <f ca="1">IF(GERAL[[#This Row],[Nota 2025]]="",0,GERAL[[#This Row],[Nota 2026]]-GERAL[[#This Row],[Nota 2025]])</f>
        <v>-7.2047192457945854</v>
      </c>
    </row>
    <row r="235" spans="1:35" ht="17" x14ac:dyDescent="0.35">
      <c r="A235" s="2" t="s">
        <v>172</v>
      </c>
      <c r="B235" s="2" t="s">
        <v>199</v>
      </c>
      <c r="C235" s="2" t="s">
        <v>208</v>
      </c>
      <c r="D235" s="15" t="s">
        <v>8</v>
      </c>
      <c r="E235" s="2" t="s">
        <v>86</v>
      </c>
      <c r="F235" s="2" t="str">
        <f>VLOOKUP(GERAL[[#This Row],[CÓD]],SEALL,6,FALSE)</f>
        <v>ES</v>
      </c>
      <c r="G235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3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5" s="2" t="str">
        <f>VLOOKUP(GERAL[[#This Row],[CÓD]],SEALL,4,FALSE)</f>
        <v>03, 06</v>
      </c>
      <c r="K235" s="2" t="str">
        <f>IF(ISERR(FIND("01",GERAL[[#This Row],[ODS]])),"NÃO","SIM")</f>
        <v>NÃO</v>
      </c>
      <c r="L235" s="2" t="str">
        <f>IF(ISERR(FIND("02",GERAL[[#This Row],[ODS]])),"NÃO","SIM")</f>
        <v>NÃO</v>
      </c>
      <c r="M235" s="2" t="str">
        <f>IF(ISERR(FIND("03",GERAL[[#This Row],[ODS]])),"NÃO","SIM")</f>
        <v>SIM</v>
      </c>
      <c r="N235" s="2" t="str">
        <f>IF(ISERR(FIND("04",GERAL[[#This Row],[ODS]])),"NÃO","SIM")</f>
        <v>NÃO</v>
      </c>
      <c r="O235" s="2" t="str">
        <f>IF(ISERR(FIND("05",GERAL[[#This Row],[ODS]])),"NÃO","SIM")</f>
        <v>NÃO</v>
      </c>
      <c r="P235" s="2" t="str">
        <f>IF(ISERR(FIND("06",GERAL[[#This Row],[ODS]])),"NÃO","SIM")</f>
        <v>SIM</v>
      </c>
      <c r="Q235" s="2" t="str">
        <f>IF(ISERR(FIND("07",GERAL[[#This Row],[ODS]])),"NÃO","SIM")</f>
        <v>NÃO</v>
      </c>
      <c r="R235" s="2" t="str">
        <f>IF(ISERR(FIND("08",GERAL[[#This Row],[ODS]])),"NÃO","SIM")</f>
        <v>NÃO</v>
      </c>
      <c r="S235" s="2" t="str">
        <f>IF(ISERR(FIND("09",GERAL[[#This Row],[ODS]])),"NÃO","SIM")</f>
        <v>NÃO</v>
      </c>
      <c r="T235" s="2" t="str">
        <f>IF(ISERR(FIND("10",GERAL[[#This Row],[ODS]])),"NÃO","SIM")</f>
        <v>NÃO</v>
      </c>
      <c r="U235" s="2" t="str">
        <f>IF(ISERR(FIND("11",GERAL[[#This Row],[ODS]])),"NÃO","SIM")</f>
        <v>NÃO</v>
      </c>
      <c r="V235" s="2" t="str">
        <f>IF(ISERR(FIND("12",GERAL[[#This Row],[ODS]])),"NÃO","SIM")</f>
        <v>NÃO</v>
      </c>
      <c r="W235" s="2" t="str">
        <f>IF(ISERR(FIND("13",GERAL[[#This Row],[ODS]])),"NÃO","SIM")</f>
        <v>NÃO</v>
      </c>
      <c r="X235" s="2" t="str">
        <f>IF(ISERR(FIND("14",GERAL[[#This Row],[ODS]])),"NÃO","SIM")</f>
        <v>NÃO</v>
      </c>
      <c r="Y235" s="2" t="str">
        <f>IF(ISERR(FIND("15",GERAL[[#This Row],[ODS]])),"NÃO","SIM")</f>
        <v>NÃO</v>
      </c>
      <c r="Z235" s="2" t="str">
        <f>IF(ISERR(FIND("16",GERAL[[#This Row],[ODS]])),"NÃO","SIM")</f>
        <v>NÃO</v>
      </c>
      <c r="AA235" s="2" t="str">
        <f>IF(ISERR(FIND("17",GERAL[[#This Row],[ODS]])),"NÃO","SIM")</f>
        <v>NÃO</v>
      </c>
      <c r="AB235" s="1">
        <v>13.416764071976766</v>
      </c>
      <c r="AC235" s="1">
        <v>11.789064649997421</v>
      </c>
      <c r="AD235" s="1">
        <v>11.803744982831278</v>
      </c>
      <c r="AE235" s="1">
        <v>19.011283538953869</v>
      </c>
      <c r="AF235" s="1">
        <v>9.9877923715797241</v>
      </c>
      <c r="AG235" s="1" t="str">
        <f>GERAL[[#This Row],[SIGLA]]&amp;GERAL[[#This Row],[CÓD]]</f>
        <v>PIAS_TE</v>
      </c>
      <c r="AH235" s="1">
        <f ca="1">VLOOKUP(GERAL[[#This Row],[REF_NOTA]],BASE_NOTAS[],7,FALSE)</f>
        <v>8.4143740545139032</v>
      </c>
      <c r="AI235" s="31">
        <f ca="1">IF(GERAL[[#This Row],[Nota 2025]]="",0,GERAL[[#This Row],[Nota 2026]]-GERAL[[#This Row],[Nota 2025]])</f>
        <v>-1.5734183170658209</v>
      </c>
    </row>
    <row r="236" spans="1:35" ht="17" x14ac:dyDescent="0.35">
      <c r="A236" s="2" t="s">
        <v>174</v>
      </c>
      <c r="B236" s="2" t="s">
        <v>201</v>
      </c>
      <c r="C236" s="2" t="s">
        <v>208</v>
      </c>
      <c r="D236" s="15" t="s">
        <v>8</v>
      </c>
      <c r="E236" s="2" t="s">
        <v>86</v>
      </c>
      <c r="F236" s="2" t="str">
        <f>VLOOKUP(GERAL[[#This Row],[CÓD]],SEALL,6,FALSE)</f>
        <v>ES</v>
      </c>
      <c r="G236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3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6" s="2" t="str">
        <f>VLOOKUP(GERAL[[#This Row],[CÓD]],SEALL,4,FALSE)</f>
        <v>03, 06</v>
      </c>
      <c r="K236" s="2" t="str">
        <f>IF(ISERR(FIND("01",GERAL[[#This Row],[ODS]])),"NÃO","SIM")</f>
        <v>NÃO</v>
      </c>
      <c r="L236" s="2" t="str">
        <f>IF(ISERR(FIND("02",GERAL[[#This Row],[ODS]])),"NÃO","SIM")</f>
        <v>NÃO</v>
      </c>
      <c r="M236" s="2" t="str">
        <f>IF(ISERR(FIND("03",GERAL[[#This Row],[ODS]])),"NÃO","SIM")</f>
        <v>SIM</v>
      </c>
      <c r="N236" s="2" t="str">
        <f>IF(ISERR(FIND("04",GERAL[[#This Row],[ODS]])),"NÃO","SIM")</f>
        <v>NÃO</v>
      </c>
      <c r="O236" s="2" t="str">
        <f>IF(ISERR(FIND("05",GERAL[[#This Row],[ODS]])),"NÃO","SIM")</f>
        <v>NÃO</v>
      </c>
      <c r="P236" s="2" t="str">
        <f>IF(ISERR(FIND("06",GERAL[[#This Row],[ODS]])),"NÃO","SIM")</f>
        <v>SIM</v>
      </c>
      <c r="Q236" s="2" t="str">
        <f>IF(ISERR(FIND("07",GERAL[[#This Row],[ODS]])),"NÃO","SIM")</f>
        <v>NÃO</v>
      </c>
      <c r="R236" s="2" t="str">
        <f>IF(ISERR(FIND("08",GERAL[[#This Row],[ODS]])),"NÃO","SIM")</f>
        <v>NÃO</v>
      </c>
      <c r="S236" s="2" t="str">
        <f>IF(ISERR(FIND("09",GERAL[[#This Row],[ODS]])),"NÃO","SIM")</f>
        <v>NÃO</v>
      </c>
      <c r="T236" s="2" t="str">
        <f>IF(ISERR(FIND("10",GERAL[[#This Row],[ODS]])),"NÃO","SIM")</f>
        <v>NÃO</v>
      </c>
      <c r="U236" s="2" t="str">
        <f>IF(ISERR(FIND("11",GERAL[[#This Row],[ODS]])),"NÃO","SIM")</f>
        <v>NÃO</v>
      </c>
      <c r="V236" s="2" t="str">
        <f>IF(ISERR(FIND("12",GERAL[[#This Row],[ODS]])),"NÃO","SIM")</f>
        <v>NÃO</v>
      </c>
      <c r="W236" s="2" t="str">
        <f>IF(ISERR(FIND("13",GERAL[[#This Row],[ODS]])),"NÃO","SIM")</f>
        <v>NÃO</v>
      </c>
      <c r="X236" s="2" t="str">
        <f>IF(ISERR(FIND("14",GERAL[[#This Row],[ODS]])),"NÃO","SIM")</f>
        <v>NÃO</v>
      </c>
      <c r="Y236" s="2" t="str">
        <f>IF(ISERR(FIND("15",GERAL[[#This Row],[ODS]])),"NÃO","SIM")</f>
        <v>NÃO</v>
      </c>
      <c r="Z236" s="2" t="str">
        <f>IF(ISERR(FIND("16",GERAL[[#This Row],[ODS]])),"NÃO","SIM")</f>
        <v>NÃO</v>
      </c>
      <c r="AA236" s="2" t="str">
        <f>IF(ISERR(FIND("17",GERAL[[#This Row],[ODS]])),"NÃO","SIM")</f>
        <v>NÃO</v>
      </c>
      <c r="AB236" s="1">
        <v>41.577402412575751</v>
      </c>
      <c r="AC236" s="1">
        <v>45.900830608090295</v>
      </c>
      <c r="AD236" s="1">
        <v>43.219322909769453</v>
      </c>
      <c r="AE236" s="1">
        <v>61.217218609432756</v>
      </c>
      <c r="AF236" s="1">
        <v>28.780845467542221</v>
      </c>
      <c r="AG236" s="1" t="str">
        <f>GERAL[[#This Row],[SIGLA]]&amp;GERAL[[#This Row],[CÓD]]</f>
        <v>RJAS_TE</v>
      </c>
      <c r="AH236" s="1">
        <f ca="1">VLOOKUP(GERAL[[#This Row],[REF_NOTA]],BASE_NOTAS[],7,FALSE)</f>
        <v>51.176186045858628</v>
      </c>
      <c r="AI236" s="31">
        <f ca="1">IF(GERAL[[#This Row],[Nota 2025]]="",0,GERAL[[#This Row],[Nota 2026]]-GERAL[[#This Row],[Nota 2025]])</f>
        <v>22.395340578316407</v>
      </c>
    </row>
    <row r="237" spans="1:35" ht="17" x14ac:dyDescent="0.35">
      <c r="A237" s="2" t="s">
        <v>175</v>
      </c>
      <c r="B237" s="2" t="s">
        <v>202</v>
      </c>
      <c r="C237" s="2" t="s">
        <v>208</v>
      </c>
      <c r="D237" s="15" t="s">
        <v>8</v>
      </c>
      <c r="E237" s="2" t="s">
        <v>86</v>
      </c>
      <c r="F237" s="2" t="str">
        <f>VLOOKUP(GERAL[[#This Row],[CÓD]],SEALL,6,FALSE)</f>
        <v>ES</v>
      </c>
      <c r="G237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3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7" s="2" t="str">
        <f>VLOOKUP(GERAL[[#This Row],[CÓD]],SEALL,4,FALSE)</f>
        <v>03, 06</v>
      </c>
      <c r="K237" s="2" t="str">
        <f>IF(ISERR(FIND("01",GERAL[[#This Row],[ODS]])),"NÃO","SIM")</f>
        <v>NÃO</v>
      </c>
      <c r="L237" s="2" t="str">
        <f>IF(ISERR(FIND("02",GERAL[[#This Row],[ODS]])),"NÃO","SIM")</f>
        <v>NÃO</v>
      </c>
      <c r="M237" s="2" t="str">
        <f>IF(ISERR(FIND("03",GERAL[[#This Row],[ODS]])),"NÃO","SIM")</f>
        <v>SIM</v>
      </c>
      <c r="N237" s="2" t="str">
        <f>IF(ISERR(FIND("04",GERAL[[#This Row],[ODS]])),"NÃO","SIM")</f>
        <v>NÃO</v>
      </c>
      <c r="O237" s="2" t="str">
        <f>IF(ISERR(FIND("05",GERAL[[#This Row],[ODS]])),"NÃO","SIM")</f>
        <v>NÃO</v>
      </c>
      <c r="P237" s="2" t="str">
        <f>IF(ISERR(FIND("06",GERAL[[#This Row],[ODS]])),"NÃO","SIM")</f>
        <v>SIM</v>
      </c>
      <c r="Q237" s="2" t="str">
        <f>IF(ISERR(FIND("07",GERAL[[#This Row],[ODS]])),"NÃO","SIM")</f>
        <v>NÃO</v>
      </c>
      <c r="R237" s="2" t="str">
        <f>IF(ISERR(FIND("08",GERAL[[#This Row],[ODS]])),"NÃO","SIM")</f>
        <v>NÃO</v>
      </c>
      <c r="S237" s="2" t="str">
        <f>IF(ISERR(FIND("09",GERAL[[#This Row],[ODS]])),"NÃO","SIM")</f>
        <v>NÃO</v>
      </c>
      <c r="T237" s="2" t="str">
        <f>IF(ISERR(FIND("10",GERAL[[#This Row],[ODS]])),"NÃO","SIM")</f>
        <v>NÃO</v>
      </c>
      <c r="U237" s="2" t="str">
        <f>IF(ISERR(FIND("11",GERAL[[#This Row],[ODS]])),"NÃO","SIM")</f>
        <v>NÃO</v>
      </c>
      <c r="V237" s="2" t="str">
        <f>IF(ISERR(FIND("12",GERAL[[#This Row],[ODS]])),"NÃO","SIM")</f>
        <v>NÃO</v>
      </c>
      <c r="W237" s="2" t="str">
        <f>IF(ISERR(FIND("13",GERAL[[#This Row],[ODS]])),"NÃO","SIM")</f>
        <v>NÃO</v>
      </c>
      <c r="X237" s="2" t="str">
        <f>IF(ISERR(FIND("14",GERAL[[#This Row],[ODS]])),"NÃO","SIM")</f>
        <v>NÃO</v>
      </c>
      <c r="Y237" s="2" t="str">
        <f>IF(ISERR(FIND("15",GERAL[[#This Row],[ODS]])),"NÃO","SIM")</f>
        <v>NÃO</v>
      </c>
      <c r="Z237" s="2" t="str">
        <f>IF(ISERR(FIND("16",GERAL[[#This Row],[ODS]])),"NÃO","SIM")</f>
        <v>NÃO</v>
      </c>
      <c r="AA237" s="2" t="str">
        <f>IF(ISERR(FIND("17",GERAL[[#This Row],[ODS]])),"NÃO","SIM")</f>
        <v>NÃO</v>
      </c>
      <c r="AB237" s="1">
        <v>33.720673654364028</v>
      </c>
      <c r="AC237" s="1">
        <v>29.871469304344355</v>
      </c>
      <c r="AD237" s="1">
        <v>32.650146772068503</v>
      </c>
      <c r="AE237" s="1">
        <v>33.839781492536218</v>
      </c>
      <c r="AF237" s="1">
        <v>33.391599999283841</v>
      </c>
      <c r="AG237" s="1" t="str">
        <f>GERAL[[#This Row],[SIGLA]]&amp;GERAL[[#This Row],[CÓD]]</f>
        <v>RNAS_TE</v>
      </c>
      <c r="AH237" s="1">
        <f ca="1">VLOOKUP(GERAL[[#This Row],[REF_NOTA]],BASE_NOTAS[],7,FALSE)</f>
        <v>31.276461386626959</v>
      </c>
      <c r="AI237" s="31">
        <f ca="1">IF(GERAL[[#This Row],[Nota 2025]]="",0,GERAL[[#This Row],[Nota 2026]]-GERAL[[#This Row],[Nota 2025]])</f>
        <v>-2.1151386126568816</v>
      </c>
    </row>
    <row r="238" spans="1:35" ht="17" x14ac:dyDescent="0.35">
      <c r="A238" s="2" t="s">
        <v>178</v>
      </c>
      <c r="B238" s="2" t="s">
        <v>205</v>
      </c>
      <c r="C238" s="2" t="s">
        <v>208</v>
      </c>
      <c r="D238" s="15" t="s">
        <v>8</v>
      </c>
      <c r="E238" s="2" t="s">
        <v>86</v>
      </c>
      <c r="F238" s="2" t="str">
        <f>VLOOKUP(GERAL[[#This Row],[CÓD]],SEALL,6,FALSE)</f>
        <v>ES</v>
      </c>
      <c r="G238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3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8" s="2" t="str">
        <f>VLOOKUP(GERAL[[#This Row],[CÓD]],SEALL,4,FALSE)</f>
        <v>03, 06</v>
      </c>
      <c r="K238" s="2" t="str">
        <f>IF(ISERR(FIND("01",GERAL[[#This Row],[ODS]])),"NÃO","SIM")</f>
        <v>NÃO</v>
      </c>
      <c r="L238" s="2" t="str">
        <f>IF(ISERR(FIND("02",GERAL[[#This Row],[ODS]])),"NÃO","SIM")</f>
        <v>NÃO</v>
      </c>
      <c r="M238" s="2" t="str">
        <f>IF(ISERR(FIND("03",GERAL[[#This Row],[ODS]])),"NÃO","SIM")</f>
        <v>SIM</v>
      </c>
      <c r="N238" s="2" t="str">
        <f>IF(ISERR(FIND("04",GERAL[[#This Row],[ODS]])),"NÃO","SIM")</f>
        <v>NÃO</v>
      </c>
      <c r="O238" s="2" t="str">
        <f>IF(ISERR(FIND("05",GERAL[[#This Row],[ODS]])),"NÃO","SIM")</f>
        <v>NÃO</v>
      </c>
      <c r="P238" s="2" t="str">
        <f>IF(ISERR(FIND("06",GERAL[[#This Row],[ODS]])),"NÃO","SIM")</f>
        <v>SIM</v>
      </c>
      <c r="Q238" s="2" t="str">
        <f>IF(ISERR(FIND("07",GERAL[[#This Row],[ODS]])),"NÃO","SIM")</f>
        <v>NÃO</v>
      </c>
      <c r="R238" s="2" t="str">
        <f>IF(ISERR(FIND("08",GERAL[[#This Row],[ODS]])),"NÃO","SIM")</f>
        <v>NÃO</v>
      </c>
      <c r="S238" s="2" t="str">
        <f>IF(ISERR(FIND("09",GERAL[[#This Row],[ODS]])),"NÃO","SIM")</f>
        <v>NÃO</v>
      </c>
      <c r="T238" s="2" t="str">
        <f>IF(ISERR(FIND("10",GERAL[[#This Row],[ODS]])),"NÃO","SIM")</f>
        <v>NÃO</v>
      </c>
      <c r="U238" s="2" t="str">
        <f>IF(ISERR(FIND("11",GERAL[[#This Row],[ODS]])),"NÃO","SIM")</f>
        <v>NÃO</v>
      </c>
      <c r="V238" s="2" t="str">
        <f>IF(ISERR(FIND("12",GERAL[[#This Row],[ODS]])),"NÃO","SIM")</f>
        <v>NÃO</v>
      </c>
      <c r="W238" s="2" t="str">
        <f>IF(ISERR(FIND("13",GERAL[[#This Row],[ODS]])),"NÃO","SIM")</f>
        <v>NÃO</v>
      </c>
      <c r="X238" s="2" t="str">
        <f>IF(ISERR(FIND("14",GERAL[[#This Row],[ODS]])),"NÃO","SIM")</f>
        <v>NÃO</v>
      </c>
      <c r="Y238" s="2" t="str">
        <f>IF(ISERR(FIND("15",GERAL[[#This Row],[ODS]])),"NÃO","SIM")</f>
        <v>NÃO</v>
      </c>
      <c r="Z238" s="2" t="str">
        <f>IF(ISERR(FIND("16",GERAL[[#This Row],[ODS]])),"NÃO","SIM")</f>
        <v>NÃO</v>
      </c>
      <c r="AA238" s="2" t="str">
        <f>IF(ISERR(FIND("17",GERAL[[#This Row],[ODS]])),"NÃO","SIM")</f>
        <v>NÃO</v>
      </c>
      <c r="AB238" s="1">
        <v>25.175555936330984</v>
      </c>
      <c r="AC238" s="1">
        <v>22.94873826800422</v>
      </c>
      <c r="AD238" s="1">
        <v>23.053480368101635</v>
      </c>
      <c r="AE238" s="1">
        <v>29.798578231839638</v>
      </c>
      <c r="AF238" s="1">
        <v>21.882747788624609</v>
      </c>
      <c r="AG238" s="1" t="str">
        <f>GERAL[[#This Row],[SIGLA]]&amp;GERAL[[#This Row],[CÓD]]</f>
        <v>RSAS_TE</v>
      </c>
      <c r="AH238" s="1">
        <f ca="1">VLOOKUP(GERAL[[#This Row],[REF_NOTA]],BASE_NOTAS[],7,FALSE)</f>
        <v>20.317248397307637</v>
      </c>
      <c r="AI238" s="31">
        <f ca="1">IF(GERAL[[#This Row],[Nota 2025]]="",0,GERAL[[#This Row],[Nota 2026]]-GERAL[[#This Row],[Nota 2025]])</f>
        <v>-1.5654993913169726</v>
      </c>
    </row>
    <row r="239" spans="1:35" ht="17" x14ac:dyDescent="0.35">
      <c r="A239" s="2" t="s">
        <v>176</v>
      </c>
      <c r="B239" s="2" t="s">
        <v>203</v>
      </c>
      <c r="C239" s="2" t="s">
        <v>208</v>
      </c>
      <c r="D239" s="15" t="s">
        <v>8</v>
      </c>
      <c r="E239" s="2" t="s">
        <v>86</v>
      </c>
      <c r="F239" s="2" t="str">
        <f>VLOOKUP(GERAL[[#This Row],[CÓD]],SEALL,6,FALSE)</f>
        <v>ES</v>
      </c>
      <c r="G239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3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9" s="2" t="str">
        <f>VLOOKUP(GERAL[[#This Row],[CÓD]],SEALL,4,FALSE)</f>
        <v>03, 06</v>
      </c>
      <c r="K239" s="2" t="str">
        <f>IF(ISERR(FIND("01",GERAL[[#This Row],[ODS]])),"NÃO","SIM")</f>
        <v>NÃO</v>
      </c>
      <c r="L239" s="2" t="str">
        <f>IF(ISERR(FIND("02",GERAL[[#This Row],[ODS]])),"NÃO","SIM")</f>
        <v>NÃO</v>
      </c>
      <c r="M239" s="2" t="str">
        <f>IF(ISERR(FIND("03",GERAL[[#This Row],[ODS]])),"NÃO","SIM")</f>
        <v>SIM</v>
      </c>
      <c r="N239" s="2" t="str">
        <f>IF(ISERR(FIND("04",GERAL[[#This Row],[ODS]])),"NÃO","SIM")</f>
        <v>NÃO</v>
      </c>
      <c r="O239" s="2" t="str">
        <f>IF(ISERR(FIND("05",GERAL[[#This Row],[ODS]])),"NÃO","SIM")</f>
        <v>NÃO</v>
      </c>
      <c r="P239" s="2" t="str">
        <f>IF(ISERR(FIND("06",GERAL[[#This Row],[ODS]])),"NÃO","SIM")</f>
        <v>SIM</v>
      </c>
      <c r="Q239" s="2" t="str">
        <f>IF(ISERR(FIND("07",GERAL[[#This Row],[ODS]])),"NÃO","SIM")</f>
        <v>NÃO</v>
      </c>
      <c r="R239" s="2" t="str">
        <f>IF(ISERR(FIND("08",GERAL[[#This Row],[ODS]])),"NÃO","SIM")</f>
        <v>NÃO</v>
      </c>
      <c r="S239" s="2" t="str">
        <f>IF(ISERR(FIND("09",GERAL[[#This Row],[ODS]])),"NÃO","SIM")</f>
        <v>NÃO</v>
      </c>
      <c r="T239" s="2" t="str">
        <f>IF(ISERR(FIND("10",GERAL[[#This Row],[ODS]])),"NÃO","SIM")</f>
        <v>NÃO</v>
      </c>
      <c r="U239" s="2" t="str">
        <f>IF(ISERR(FIND("11",GERAL[[#This Row],[ODS]])),"NÃO","SIM")</f>
        <v>NÃO</v>
      </c>
      <c r="V239" s="2" t="str">
        <f>IF(ISERR(FIND("12",GERAL[[#This Row],[ODS]])),"NÃO","SIM")</f>
        <v>NÃO</v>
      </c>
      <c r="W239" s="2" t="str">
        <f>IF(ISERR(FIND("13",GERAL[[#This Row],[ODS]])),"NÃO","SIM")</f>
        <v>NÃO</v>
      </c>
      <c r="X239" s="2" t="str">
        <f>IF(ISERR(FIND("14",GERAL[[#This Row],[ODS]])),"NÃO","SIM")</f>
        <v>NÃO</v>
      </c>
      <c r="Y239" s="2" t="str">
        <f>IF(ISERR(FIND("15",GERAL[[#This Row],[ODS]])),"NÃO","SIM")</f>
        <v>NÃO</v>
      </c>
      <c r="Z239" s="2" t="str">
        <f>IF(ISERR(FIND("16",GERAL[[#This Row],[ODS]])),"NÃO","SIM")</f>
        <v>NÃO</v>
      </c>
      <c r="AA239" s="2" t="str">
        <f>IF(ISERR(FIND("17",GERAL[[#This Row],[ODS]])),"NÃO","SIM")</f>
        <v>NÃO</v>
      </c>
      <c r="AB239" s="1">
        <v>0.31739863003392332</v>
      </c>
      <c r="AC239" s="1">
        <v>0</v>
      </c>
      <c r="AD239" s="1">
        <v>0</v>
      </c>
      <c r="AE239" s="1">
        <v>5.6012304505696147</v>
      </c>
      <c r="AF239" s="1">
        <v>1.2971472671915787</v>
      </c>
      <c r="AG239" s="1" t="str">
        <f>GERAL[[#This Row],[SIGLA]]&amp;GERAL[[#This Row],[CÓD]]</f>
        <v>ROAS_TE</v>
      </c>
      <c r="AH239" s="1">
        <f ca="1">VLOOKUP(GERAL[[#This Row],[REF_NOTA]],BASE_NOTAS[],7,FALSE)</f>
        <v>0</v>
      </c>
      <c r="AI239" s="31">
        <f ca="1">IF(GERAL[[#This Row],[Nota 2025]]="",0,GERAL[[#This Row],[Nota 2026]]-GERAL[[#This Row],[Nota 2025]])</f>
        <v>-1.2971472671915787</v>
      </c>
    </row>
    <row r="240" spans="1:35" ht="17" x14ac:dyDescent="0.35">
      <c r="A240" s="2" t="s">
        <v>177</v>
      </c>
      <c r="B240" s="2" t="s">
        <v>204</v>
      </c>
      <c r="C240" s="2" t="s">
        <v>208</v>
      </c>
      <c r="D240" s="15" t="s">
        <v>8</v>
      </c>
      <c r="E240" s="2" t="s">
        <v>86</v>
      </c>
      <c r="F240" s="2" t="str">
        <f>VLOOKUP(GERAL[[#This Row],[CÓD]],SEALL,6,FALSE)</f>
        <v>ES</v>
      </c>
      <c r="G240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4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40" s="2" t="str">
        <f>VLOOKUP(GERAL[[#This Row],[CÓD]],SEALL,4,FALSE)</f>
        <v>03, 06</v>
      </c>
      <c r="K240" s="2" t="str">
        <f>IF(ISERR(FIND("01",GERAL[[#This Row],[ODS]])),"NÃO","SIM")</f>
        <v>NÃO</v>
      </c>
      <c r="L240" s="2" t="str">
        <f>IF(ISERR(FIND("02",GERAL[[#This Row],[ODS]])),"NÃO","SIM")</f>
        <v>NÃO</v>
      </c>
      <c r="M240" s="2" t="str">
        <f>IF(ISERR(FIND("03",GERAL[[#This Row],[ODS]])),"NÃO","SIM")</f>
        <v>SIM</v>
      </c>
      <c r="N240" s="2" t="str">
        <f>IF(ISERR(FIND("04",GERAL[[#This Row],[ODS]])),"NÃO","SIM")</f>
        <v>NÃO</v>
      </c>
      <c r="O240" s="2" t="str">
        <f>IF(ISERR(FIND("05",GERAL[[#This Row],[ODS]])),"NÃO","SIM")</f>
        <v>NÃO</v>
      </c>
      <c r="P240" s="2" t="str">
        <f>IF(ISERR(FIND("06",GERAL[[#This Row],[ODS]])),"NÃO","SIM")</f>
        <v>SIM</v>
      </c>
      <c r="Q240" s="2" t="str">
        <f>IF(ISERR(FIND("07",GERAL[[#This Row],[ODS]])),"NÃO","SIM")</f>
        <v>NÃO</v>
      </c>
      <c r="R240" s="2" t="str">
        <f>IF(ISERR(FIND("08",GERAL[[#This Row],[ODS]])),"NÃO","SIM")</f>
        <v>NÃO</v>
      </c>
      <c r="S240" s="2" t="str">
        <f>IF(ISERR(FIND("09",GERAL[[#This Row],[ODS]])),"NÃO","SIM")</f>
        <v>NÃO</v>
      </c>
      <c r="T240" s="2" t="str">
        <f>IF(ISERR(FIND("10",GERAL[[#This Row],[ODS]])),"NÃO","SIM")</f>
        <v>NÃO</v>
      </c>
      <c r="U240" s="2" t="str">
        <f>IF(ISERR(FIND("11",GERAL[[#This Row],[ODS]])),"NÃO","SIM")</f>
        <v>NÃO</v>
      </c>
      <c r="V240" s="2" t="str">
        <f>IF(ISERR(FIND("12",GERAL[[#This Row],[ODS]])),"NÃO","SIM")</f>
        <v>NÃO</v>
      </c>
      <c r="W240" s="2" t="str">
        <f>IF(ISERR(FIND("13",GERAL[[#This Row],[ODS]])),"NÃO","SIM")</f>
        <v>NÃO</v>
      </c>
      <c r="X240" s="2" t="str">
        <f>IF(ISERR(FIND("14",GERAL[[#This Row],[ODS]])),"NÃO","SIM")</f>
        <v>NÃO</v>
      </c>
      <c r="Y240" s="2" t="str">
        <f>IF(ISERR(FIND("15",GERAL[[#This Row],[ODS]])),"NÃO","SIM")</f>
        <v>NÃO</v>
      </c>
      <c r="Z240" s="2" t="str">
        <f>IF(ISERR(FIND("16",GERAL[[#This Row],[ODS]])),"NÃO","SIM")</f>
        <v>NÃO</v>
      </c>
      <c r="AA240" s="2" t="str">
        <f>IF(ISERR(FIND("17",GERAL[[#This Row],[ODS]])),"NÃO","SIM")</f>
        <v>NÃO</v>
      </c>
      <c r="AB240" s="1">
        <v>74.285905283617339</v>
      </c>
      <c r="AC240" s="1">
        <v>68.121631308554953</v>
      </c>
      <c r="AD240" s="1">
        <v>79.405515383784987</v>
      </c>
      <c r="AE240" s="1">
        <v>89.792528451589618</v>
      </c>
      <c r="AF240" s="1">
        <v>100</v>
      </c>
      <c r="AG240" s="1" t="str">
        <f>GERAL[[#This Row],[SIGLA]]&amp;GERAL[[#This Row],[CÓD]]</f>
        <v>RRAS_TE</v>
      </c>
      <c r="AH240" s="1">
        <f ca="1">VLOOKUP(GERAL[[#This Row],[REF_NOTA]],BASE_NOTAS[],7,FALSE)</f>
        <v>100</v>
      </c>
      <c r="AI240" s="31">
        <f ca="1">IF(GERAL[[#This Row],[Nota 2025]]="",0,GERAL[[#This Row],[Nota 2026]]-GERAL[[#This Row],[Nota 2025]])</f>
        <v>0</v>
      </c>
    </row>
    <row r="241" spans="1:35" ht="17" x14ac:dyDescent="0.35">
      <c r="A241" s="2" t="s">
        <v>179</v>
      </c>
      <c r="B241" s="2" t="s">
        <v>194</v>
      </c>
      <c r="C241" s="2" t="s">
        <v>208</v>
      </c>
      <c r="D241" s="15" t="s">
        <v>8</v>
      </c>
      <c r="E241" s="2" t="s">
        <v>86</v>
      </c>
      <c r="F241" s="2" t="str">
        <f>VLOOKUP(GERAL[[#This Row],[CÓD]],SEALL,6,FALSE)</f>
        <v>ES</v>
      </c>
      <c r="G241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4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41" s="2" t="str">
        <f>VLOOKUP(GERAL[[#This Row],[CÓD]],SEALL,4,FALSE)</f>
        <v>03, 06</v>
      </c>
      <c r="K241" s="2" t="str">
        <f>IF(ISERR(FIND("01",GERAL[[#This Row],[ODS]])),"NÃO","SIM")</f>
        <v>NÃO</v>
      </c>
      <c r="L241" s="2" t="str">
        <f>IF(ISERR(FIND("02",GERAL[[#This Row],[ODS]])),"NÃO","SIM")</f>
        <v>NÃO</v>
      </c>
      <c r="M241" s="2" t="str">
        <f>IF(ISERR(FIND("03",GERAL[[#This Row],[ODS]])),"NÃO","SIM")</f>
        <v>SIM</v>
      </c>
      <c r="N241" s="2" t="str">
        <f>IF(ISERR(FIND("04",GERAL[[#This Row],[ODS]])),"NÃO","SIM")</f>
        <v>NÃO</v>
      </c>
      <c r="O241" s="2" t="str">
        <f>IF(ISERR(FIND("05",GERAL[[#This Row],[ODS]])),"NÃO","SIM")</f>
        <v>NÃO</v>
      </c>
      <c r="P241" s="2" t="str">
        <f>IF(ISERR(FIND("06",GERAL[[#This Row],[ODS]])),"NÃO","SIM")</f>
        <v>SIM</v>
      </c>
      <c r="Q241" s="2" t="str">
        <f>IF(ISERR(FIND("07",GERAL[[#This Row],[ODS]])),"NÃO","SIM")</f>
        <v>NÃO</v>
      </c>
      <c r="R241" s="2" t="str">
        <f>IF(ISERR(FIND("08",GERAL[[#This Row],[ODS]])),"NÃO","SIM")</f>
        <v>NÃO</v>
      </c>
      <c r="S241" s="2" t="str">
        <f>IF(ISERR(FIND("09",GERAL[[#This Row],[ODS]])),"NÃO","SIM")</f>
        <v>NÃO</v>
      </c>
      <c r="T241" s="2" t="str">
        <f>IF(ISERR(FIND("10",GERAL[[#This Row],[ODS]])),"NÃO","SIM")</f>
        <v>NÃO</v>
      </c>
      <c r="U241" s="2" t="str">
        <f>IF(ISERR(FIND("11",GERAL[[#This Row],[ODS]])),"NÃO","SIM")</f>
        <v>NÃO</v>
      </c>
      <c r="V241" s="2" t="str">
        <f>IF(ISERR(FIND("12",GERAL[[#This Row],[ODS]])),"NÃO","SIM")</f>
        <v>NÃO</v>
      </c>
      <c r="W241" s="2" t="str">
        <f>IF(ISERR(FIND("13",GERAL[[#This Row],[ODS]])),"NÃO","SIM")</f>
        <v>NÃO</v>
      </c>
      <c r="X241" s="2" t="str">
        <f>IF(ISERR(FIND("14",GERAL[[#This Row],[ODS]])),"NÃO","SIM")</f>
        <v>NÃO</v>
      </c>
      <c r="Y241" s="2" t="str">
        <f>IF(ISERR(FIND("15",GERAL[[#This Row],[ODS]])),"NÃO","SIM")</f>
        <v>NÃO</v>
      </c>
      <c r="Z241" s="2" t="str">
        <f>IF(ISERR(FIND("16",GERAL[[#This Row],[ODS]])),"NÃO","SIM")</f>
        <v>NÃO</v>
      </c>
      <c r="AA241" s="2" t="str">
        <f>IF(ISERR(FIND("17",GERAL[[#This Row],[ODS]])),"NÃO","SIM")</f>
        <v>NÃO</v>
      </c>
      <c r="AB241" s="1">
        <v>29.361152082958352</v>
      </c>
      <c r="AC241" s="1">
        <v>27.080027519409537</v>
      </c>
      <c r="AD241" s="1">
        <v>29.085952136501774</v>
      </c>
      <c r="AE241" s="1">
        <v>36.727852131109174</v>
      </c>
      <c r="AF241" s="1">
        <v>22.621578789382074</v>
      </c>
      <c r="AG241" s="1" t="str">
        <f>GERAL[[#This Row],[SIGLA]]&amp;GERAL[[#This Row],[CÓD]]</f>
        <v>SCAS_TE</v>
      </c>
      <c r="AH241" s="1">
        <f ca="1">VLOOKUP(GERAL[[#This Row],[REF_NOTA]],BASE_NOTAS[],7,FALSE)</f>
        <v>27.561577134649017</v>
      </c>
      <c r="AI241" s="31">
        <f ca="1">IF(GERAL[[#This Row],[Nota 2025]]="",0,GERAL[[#This Row],[Nota 2026]]-GERAL[[#This Row],[Nota 2025]])</f>
        <v>4.9399983452669431</v>
      </c>
    </row>
    <row r="242" spans="1:35" ht="17" x14ac:dyDescent="0.35">
      <c r="A242" s="2" t="s">
        <v>181</v>
      </c>
      <c r="B242" s="2" t="s">
        <v>186</v>
      </c>
      <c r="C242" s="2" t="s">
        <v>208</v>
      </c>
      <c r="D242" s="15" t="s">
        <v>8</v>
      </c>
      <c r="E242" s="2" t="s">
        <v>86</v>
      </c>
      <c r="F242" s="2" t="str">
        <f>VLOOKUP(GERAL[[#This Row],[CÓD]],SEALL,6,FALSE)</f>
        <v>ES</v>
      </c>
      <c r="G242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4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42" s="2" t="str">
        <f>VLOOKUP(GERAL[[#This Row],[CÓD]],SEALL,4,FALSE)</f>
        <v>03, 06</v>
      </c>
      <c r="K242" s="2" t="str">
        <f>IF(ISERR(FIND("01",GERAL[[#This Row],[ODS]])),"NÃO","SIM")</f>
        <v>NÃO</v>
      </c>
      <c r="L242" s="2" t="str">
        <f>IF(ISERR(FIND("02",GERAL[[#This Row],[ODS]])),"NÃO","SIM")</f>
        <v>NÃO</v>
      </c>
      <c r="M242" s="2" t="str">
        <f>IF(ISERR(FIND("03",GERAL[[#This Row],[ODS]])),"NÃO","SIM")</f>
        <v>SIM</v>
      </c>
      <c r="N242" s="2" t="str">
        <f>IF(ISERR(FIND("04",GERAL[[#This Row],[ODS]])),"NÃO","SIM")</f>
        <v>NÃO</v>
      </c>
      <c r="O242" s="2" t="str">
        <f>IF(ISERR(FIND("05",GERAL[[#This Row],[ODS]])),"NÃO","SIM")</f>
        <v>NÃO</v>
      </c>
      <c r="P242" s="2" t="str">
        <f>IF(ISERR(FIND("06",GERAL[[#This Row],[ODS]])),"NÃO","SIM")</f>
        <v>SIM</v>
      </c>
      <c r="Q242" s="2" t="str">
        <f>IF(ISERR(FIND("07",GERAL[[#This Row],[ODS]])),"NÃO","SIM")</f>
        <v>NÃO</v>
      </c>
      <c r="R242" s="2" t="str">
        <f>IF(ISERR(FIND("08",GERAL[[#This Row],[ODS]])),"NÃO","SIM")</f>
        <v>NÃO</v>
      </c>
      <c r="S242" s="2" t="str">
        <f>IF(ISERR(FIND("09",GERAL[[#This Row],[ODS]])),"NÃO","SIM")</f>
        <v>NÃO</v>
      </c>
      <c r="T242" s="2" t="str">
        <f>IF(ISERR(FIND("10",GERAL[[#This Row],[ODS]])),"NÃO","SIM")</f>
        <v>NÃO</v>
      </c>
      <c r="U242" s="2" t="str">
        <f>IF(ISERR(FIND("11",GERAL[[#This Row],[ODS]])),"NÃO","SIM")</f>
        <v>NÃO</v>
      </c>
      <c r="V242" s="2" t="str">
        <f>IF(ISERR(FIND("12",GERAL[[#This Row],[ODS]])),"NÃO","SIM")</f>
        <v>NÃO</v>
      </c>
      <c r="W242" s="2" t="str">
        <f>IF(ISERR(FIND("13",GERAL[[#This Row],[ODS]])),"NÃO","SIM")</f>
        <v>NÃO</v>
      </c>
      <c r="X242" s="2" t="str">
        <f>IF(ISERR(FIND("14",GERAL[[#This Row],[ODS]])),"NÃO","SIM")</f>
        <v>NÃO</v>
      </c>
      <c r="Y242" s="2" t="str">
        <f>IF(ISERR(FIND("15",GERAL[[#This Row],[ODS]])),"NÃO","SIM")</f>
        <v>NÃO</v>
      </c>
      <c r="Z242" s="2" t="str">
        <f>IF(ISERR(FIND("16",GERAL[[#This Row],[ODS]])),"NÃO","SIM")</f>
        <v>NÃO</v>
      </c>
      <c r="AA242" s="2" t="str">
        <f>IF(ISERR(FIND("17",GERAL[[#This Row],[ODS]])),"NÃO","SIM")</f>
        <v>NÃO</v>
      </c>
      <c r="AB242" s="1">
        <v>82.921837044785093</v>
      </c>
      <c r="AC242" s="1">
        <v>77.076135267247409</v>
      </c>
      <c r="AD242" s="1">
        <v>80.964542827596929</v>
      </c>
      <c r="AE242" s="1">
        <v>87.875485433966276</v>
      </c>
      <c r="AF242" s="1">
        <v>83.881745058948383</v>
      </c>
      <c r="AG242" s="1" t="str">
        <f>GERAL[[#This Row],[SIGLA]]&amp;GERAL[[#This Row],[CÓD]]</f>
        <v>SPAS_TE</v>
      </c>
      <c r="AH242" s="1">
        <f ca="1">VLOOKUP(GERAL[[#This Row],[REF_NOTA]],BASE_NOTAS[],7,FALSE)</f>
        <v>88.070084133970738</v>
      </c>
      <c r="AI242" s="31">
        <f ca="1">IF(GERAL[[#This Row],[Nota 2025]]="",0,GERAL[[#This Row],[Nota 2026]]-GERAL[[#This Row],[Nota 2025]])</f>
        <v>4.1883390750223555</v>
      </c>
    </row>
    <row r="243" spans="1:35" ht="17" x14ac:dyDescent="0.35">
      <c r="A243" s="2" t="s">
        <v>180</v>
      </c>
      <c r="B243" s="2" t="s">
        <v>206</v>
      </c>
      <c r="C243" s="2" t="s">
        <v>208</v>
      </c>
      <c r="D243" s="15" t="s">
        <v>8</v>
      </c>
      <c r="E243" s="2" t="s">
        <v>86</v>
      </c>
      <c r="F243" s="2" t="str">
        <f>VLOOKUP(GERAL[[#This Row],[CÓD]],SEALL,6,FALSE)</f>
        <v>ES</v>
      </c>
      <c r="G243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4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43" s="2" t="str">
        <f>VLOOKUP(GERAL[[#This Row],[CÓD]],SEALL,4,FALSE)</f>
        <v>03, 06</v>
      </c>
      <c r="K243" s="2" t="str">
        <f>IF(ISERR(FIND("01",GERAL[[#This Row],[ODS]])),"NÃO","SIM")</f>
        <v>NÃO</v>
      </c>
      <c r="L243" s="2" t="str">
        <f>IF(ISERR(FIND("02",GERAL[[#This Row],[ODS]])),"NÃO","SIM")</f>
        <v>NÃO</v>
      </c>
      <c r="M243" s="2" t="str">
        <f>IF(ISERR(FIND("03",GERAL[[#This Row],[ODS]])),"NÃO","SIM")</f>
        <v>SIM</v>
      </c>
      <c r="N243" s="2" t="str">
        <f>IF(ISERR(FIND("04",GERAL[[#This Row],[ODS]])),"NÃO","SIM")</f>
        <v>NÃO</v>
      </c>
      <c r="O243" s="2" t="str">
        <f>IF(ISERR(FIND("05",GERAL[[#This Row],[ODS]])),"NÃO","SIM")</f>
        <v>NÃO</v>
      </c>
      <c r="P243" s="2" t="str">
        <f>IF(ISERR(FIND("06",GERAL[[#This Row],[ODS]])),"NÃO","SIM")</f>
        <v>SIM</v>
      </c>
      <c r="Q243" s="2" t="str">
        <f>IF(ISERR(FIND("07",GERAL[[#This Row],[ODS]])),"NÃO","SIM")</f>
        <v>NÃO</v>
      </c>
      <c r="R243" s="2" t="str">
        <f>IF(ISERR(FIND("08",GERAL[[#This Row],[ODS]])),"NÃO","SIM")</f>
        <v>NÃO</v>
      </c>
      <c r="S243" s="2" t="str">
        <f>IF(ISERR(FIND("09",GERAL[[#This Row],[ODS]])),"NÃO","SIM")</f>
        <v>NÃO</v>
      </c>
      <c r="T243" s="2" t="str">
        <f>IF(ISERR(FIND("10",GERAL[[#This Row],[ODS]])),"NÃO","SIM")</f>
        <v>NÃO</v>
      </c>
      <c r="U243" s="2" t="str">
        <f>IF(ISERR(FIND("11",GERAL[[#This Row],[ODS]])),"NÃO","SIM")</f>
        <v>NÃO</v>
      </c>
      <c r="V243" s="2" t="str">
        <f>IF(ISERR(FIND("12",GERAL[[#This Row],[ODS]])),"NÃO","SIM")</f>
        <v>NÃO</v>
      </c>
      <c r="W243" s="2" t="str">
        <f>IF(ISERR(FIND("13",GERAL[[#This Row],[ODS]])),"NÃO","SIM")</f>
        <v>NÃO</v>
      </c>
      <c r="X243" s="2" t="str">
        <f>IF(ISERR(FIND("14",GERAL[[#This Row],[ODS]])),"NÃO","SIM")</f>
        <v>NÃO</v>
      </c>
      <c r="Y243" s="2" t="str">
        <f>IF(ISERR(FIND("15",GERAL[[#This Row],[ODS]])),"NÃO","SIM")</f>
        <v>NÃO</v>
      </c>
      <c r="Z243" s="2" t="str">
        <f>IF(ISERR(FIND("16",GERAL[[#This Row],[ODS]])),"NÃO","SIM")</f>
        <v>NÃO</v>
      </c>
      <c r="AA243" s="2" t="str">
        <f>IF(ISERR(FIND("17",GERAL[[#This Row],[ODS]])),"NÃO","SIM")</f>
        <v>NÃO</v>
      </c>
      <c r="AB243" s="1">
        <v>26.066445604034381</v>
      </c>
      <c r="AC243" s="1">
        <v>22.69373385789725</v>
      </c>
      <c r="AD243" s="1">
        <v>32.796466600269206</v>
      </c>
      <c r="AE243" s="1">
        <v>41.749676513830146</v>
      </c>
      <c r="AF243" s="1">
        <v>30.693168663569072</v>
      </c>
      <c r="AG243" s="1" t="str">
        <f>GERAL[[#This Row],[SIGLA]]&amp;GERAL[[#This Row],[CÓD]]</f>
        <v>SEAS_TE</v>
      </c>
      <c r="AH243" s="1">
        <f ca="1">VLOOKUP(GERAL[[#This Row],[REF_NOTA]],BASE_NOTAS[],7,FALSE)</f>
        <v>65.118966558769131</v>
      </c>
      <c r="AI243" s="31">
        <f ca="1">IF(GERAL[[#This Row],[Nota 2025]]="",0,GERAL[[#This Row],[Nota 2026]]-GERAL[[#This Row],[Nota 2025]])</f>
        <v>34.425797895200063</v>
      </c>
    </row>
    <row r="244" spans="1:35" ht="17" x14ac:dyDescent="0.35">
      <c r="A244" s="2" t="s">
        <v>182</v>
      </c>
      <c r="B244" s="2" t="s">
        <v>185</v>
      </c>
      <c r="C244" s="2" t="s">
        <v>208</v>
      </c>
      <c r="D244" s="15" t="s">
        <v>8</v>
      </c>
      <c r="E244" s="2" t="s">
        <v>86</v>
      </c>
      <c r="F244" s="2" t="str">
        <f>VLOOKUP(GERAL[[#This Row],[CÓD]],SEALL,6,FALSE)</f>
        <v>ES</v>
      </c>
      <c r="G244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4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44" s="2" t="str">
        <f>VLOOKUP(GERAL[[#This Row],[CÓD]],SEALL,4,FALSE)</f>
        <v>03, 06</v>
      </c>
      <c r="K244" s="2" t="str">
        <f>IF(ISERR(FIND("01",GERAL[[#This Row],[ODS]])),"NÃO","SIM")</f>
        <v>NÃO</v>
      </c>
      <c r="L244" s="2" t="str">
        <f>IF(ISERR(FIND("02",GERAL[[#This Row],[ODS]])),"NÃO","SIM")</f>
        <v>NÃO</v>
      </c>
      <c r="M244" s="2" t="str">
        <f>IF(ISERR(FIND("03",GERAL[[#This Row],[ODS]])),"NÃO","SIM")</f>
        <v>SIM</v>
      </c>
      <c r="N244" s="2" t="str">
        <f>IF(ISERR(FIND("04",GERAL[[#This Row],[ODS]])),"NÃO","SIM")</f>
        <v>NÃO</v>
      </c>
      <c r="O244" s="2" t="str">
        <f>IF(ISERR(FIND("05",GERAL[[#This Row],[ODS]])),"NÃO","SIM")</f>
        <v>NÃO</v>
      </c>
      <c r="P244" s="2" t="str">
        <f>IF(ISERR(FIND("06",GERAL[[#This Row],[ODS]])),"NÃO","SIM")</f>
        <v>SIM</v>
      </c>
      <c r="Q244" s="2" t="str">
        <f>IF(ISERR(FIND("07",GERAL[[#This Row],[ODS]])),"NÃO","SIM")</f>
        <v>NÃO</v>
      </c>
      <c r="R244" s="2" t="str">
        <f>IF(ISERR(FIND("08",GERAL[[#This Row],[ODS]])),"NÃO","SIM")</f>
        <v>NÃO</v>
      </c>
      <c r="S244" s="2" t="str">
        <f>IF(ISERR(FIND("09",GERAL[[#This Row],[ODS]])),"NÃO","SIM")</f>
        <v>NÃO</v>
      </c>
      <c r="T244" s="2" t="str">
        <f>IF(ISERR(FIND("10",GERAL[[#This Row],[ODS]])),"NÃO","SIM")</f>
        <v>NÃO</v>
      </c>
      <c r="U244" s="2" t="str">
        <f>IF(ISERR(FIND("11",GERAL[[#This Row],[ODS]])),"NÃO","SIM")</f>
        <v>NÃO</v>
      </c>
      <c r="V244" s="2" t="str">
        <f>IF(ISERR(FIND("12",GERAL[[#This Row],[ODS]])),"NÃO","SIM")</f>
        <v>NÃO</v>
      </c>
      <c r="W244" s="2" t="str">
        <f>IF(ISERR(FIND("13",GERAL[[#This Row],[ODS]])),"NÃO","SIM")</f>
        <v>NÃO</v>
      </c>
      <c r="X244" s="2" t="str">
        <f>IF(ISERR(FIND("14",GERAL[[#This Row],[ODS]])),"NÃO","SIM")</f>
        <v>NÃO</v>
      </c>
      <c r="Y244" s="2" t="str">
        <f>IF(ISERR(FIND("15",GERAL[[#This Row],[ODS]])),"NÃO","SIM")</f>
        <v>NÃO</v>
      </c>
      <c r="Z244" s="2" t="str">
        <f>IF(ISERR(FIND("16",GERAL[[#This Row],[ODS]])),"NÃO","SIM")</f>
        <v>NÃO</v>
      </c>
      <c r="AA244" s="2" t="str">
        <f>IF(ISERR(FIND("17",GERAL[[#This Row],[ODS]])),"NÃO","SIM")</f>
        <v>NÃO</v>
      </c>
      <c r="AB244" s="1">
        <v>29.233098151562604</v>
      </c>
      <c r="AC244" s="1">
        <v>25.63081211776262</v>
      </c>
      <c r="AD244" s="1">
        <v>28.147423206413269</v>
      </c>
      <c r="AE244" s="1">
        <v>34.725878235147469</v>
      </c>
      <c r="AF244" s="1">
        <v>30.58684361344789</v>
      </c>
      <c r="AG244" s="1" t="str">
        <f>GERAL[[#This Row],[SIGLA]]&amp;GERAL[[#This Row],[CÓD]]</f>
        <v>TOAS_TE</v>
      </c>
      <c r="AH244" s="1">
        <f ca="1">VLOOKUP(GERAL[[#This Row],[REF_NOTA]],BASE_NOTAS[],7,FALSE)</f>
        <v>31.088693071043323</v>
      </c>
      <c r="AI244" s="31">
        <f ca="1">IF(GERAL[[#This Row],[Nota 2025]]="",0,GERAL[[#This Row],[Nota 2026]]-GERAL[[#This Row],[Nota 2025]])</f>
        <v>0.50184945759543353</v>
      </c>
    </row>
    <row r="245" spans="1:35" ht="17" x14ac:dyDescent="0.35">
      <c r="A245" s="2" t="s">
        <v>0</v>
      </c>
      <c r="B245" s="2" t="s">
        <v>156</v>
      </c>
      <c r="C245" s="15" t="s">
        <v>208</v>
      </c>
      <c r="D245" s="15" t="s">
        <v>400</v>
      </c>
      <c r="E245" s="15" t="s">
        <v>376</v>
      </c>
      <c r="F245" s="2" t="str">
        <f>VLOOKUP(GERAL[[#This Row],[CÓD]],SEALL,6,FALSE)</f>
        <v>EG</v>
      </c>
      <c r="G245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4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4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5" s="2" t="str">
        <f>VLOOKUP(GERAL[[#This Row],[CÓD]],SEALL,4,FALSE)</f>
        <v>13, 15, 16</v>
      </c>
      <c r="K245" s="2" t="str">
        <f>IF(ISERR(FIND("01",GERAL[[#This Row],[ODS]])),"NÃO","SIM")</f>
        <v>NÃO</v>
      </c>
      <c r="L245" s="2" t="str">
        <f>IF(ISERR(FIND("02",GERAL[[#This Row],[ODS]])),"NÃO","SIM")</f>
        <v>NÃO</v>
      </c>
      <c r="M245" s="2" t="str">
        <f>IF(ISERR(FIND("03",GERAL[[#This Row],[ODS]])),"NÃO","SIM")</f>
        <v>NÃO</v>
      </c>
      <c r="N245" s="2" t="str">
        <f>IF(ISERR(FIND("04",GERAL[[#This Row],[ODS]])),"NÃO","SIM")</f>
        <v>NÃO</v>
      </c>
      <c r="O245" s="2" t="str">
        <f>IF(ISERR(FIND("05",GERAL[[#This Row],[ODS]])),"NÃO","SIM")</f>
        <v>NÃO</v>
      </c>
      <c r="P245" s="2" t="str">
        <f>IF(ISERR(FIND("06",GERAL[[#This Row],[ODS]])),"NÃO","SIM")</f>
        <v>NÃO</v>
      </c>
      <c r="Q245" s="2" t="str">
        <f>IF(ISERR(FIND("07",GERAL[[#This Row],[ODS]])),"NÃO","SIM")</f>
        <v>NÃO</v>
      </c>
      <c r="R245" s="2" t="str">
        <f>IF(ISERR(FIND("08",GERAL[[#This Row],[ODS]])),"NÃO","SIM")</f>
        <v>NÃO</v>
      </c>
      <c r="S245" s="2" t="str">
        <f>IF(ISERR(FIND("09",GERAL[[#This Row],[ODS]])),"NÃO","SIM")</f>
        <v>NÃO</v>
      </c>
      <c r="T245" s="2" t="str">
        <f>IF(ISERR(FIND("10",GERAL[[#This Row],[ODS]])),"NÃO","SIM")</f>
        <v>NÃO</v>
      </c>
      <c r="U245" s="2" t="str">
        <f>IF(ISERR(FIND("11",GERAL[[#This Row],[ODS]])),"NÃO","SIM")</f>
        <v>NÃO</v>
      </c>
      <c r="V245" s="2" t="str">
        <f>IF(ISERR(FIND("12",GERAL[[#This Row],[ODS]])),"NÃO","SIM")</f>
        <v>NÃO</v>
      </c>
      <c r="W245" s="2" t="str">
        <f>IF(ISERR(FIND("13",GERAL[[#This Row],[ODS]])),"NÃO","SIM")</f>
        <v>SIM</v>
      </c>
      <c r="X245" s="2" t="str">
        <f>IF(ISERR(FIND("14",GERAL[[#This Row],[ODS]])),"NÃO","SIM")</f>
        <v>NÃO</v>
      </c>
      <c r="Y245" s="2" t="str">
        <f>IF(ISERR(FIND("15",GERAL[[#This Row],[ODS]])),"NÃO","SIM")</f>
        <v>SIM</v>
      </c>
      <c r="Z245" s="2" t="str">
        <f>IF(ISERR(FIND("16",GERAL[[#This Row],[ODS]])),"NÃO","SIM")</f>
        <v>SIM</v>
      </c>
      <c r="AA245" s="2" t="str">
        <f>IF(ISERR(FIND("17",GERAL[[#This Row],[ODS]])),"NÃO","SIM")</f>
        <v>NÃO</v>
      </c>
      <c r="AB245" s="1">
        <v>11.111111111111111</v>
      </c>
      <c r="AC245" s="1">
        <v>62.5</v>
      </c>
      <c r="AD245" s="1">
        <v>62.5</v>
      </c>
      <c r="AE245" s="1">
        <v>62.5</v>
      </c>
      <c r="AF245" s="1">
        <v>12.5</v>
      </c>
      <c r="AG245" s="1" t="str">
        <f>GERAL[[#This Row],[SIGLA]]&amp;GERAL[[#This Row],[CÓD]]</f>
        <v>ACAS_TR</v>
      </c>
      <c r="AH245" s="1">
        <f ca="1">VLOOKUP(GERAL[[#This Row],[REF_NOTA]],BASE_NOTAS[],7,FALSE)</f>
        <v>100</v>
      </c>
      <c r="AI245" s="31">
        <f ca="1">IF(GERAL[[#This Row],[Nota 2025]]="",0,GERAL[[#This Row],[Nota 2026]]-GERAL[[#This Row],[Nota 2025]])</f>
        <v>87.5</v>
      </c>
    </row>
    <row r="246" spans="1:35" ht="17" x14ac:dyDescent="0.35">
      <c r="A246" s="2" t="s">
        <v>1</v>
      </c>
      <c r="B246" s="2" t="s">
        <v>157</v>
      </c>
      <c r="C246" s="15" t="s">
        <v>208</v>
      </c>
      <c r="D246" s="15" t="s">
        <v>400</v>
      </c>
      <c r="E246" s="15" t="s">
        <v>376</v>
      </c>
      <c r="F246" s="2" t="str">
        <f>VLOOKUP(GERAL[[#This Row],[CÓD]],SEALL,6,FALSE)</f>
        <v>EG</v>
      </c>
      <c r="G246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4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4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6" s="2" t="str">
        <f>VLOOKUP(GERAL[[#This Row],[CÓD]],SEALL,4,FALSE)</f>
        <v>13, 15, 16</v>
      </c>
      <c r="K246" s="2" t="str">
        <f>IF(ISERR(FIND("01",GERAL[[#This Row],[ODS]])),"NÃO","SIM")</f>
        <v>NÃO</v>
      </c>
      <c r="L246" s="2" t="str">
        <f>IF(ISERR(FIND("02",GERAL[[#This Row],[ODS]])),"NÃO","SIM")</f>
        <v>NÃO</v>
      </c>
      <c r="M246" s="2" t="str">
        <f>IF(ISERR(FIND("03",GERAL[[#This Row],[ODS]])),"NÃO","SIM")</f>
        <v>NÃO</v>
      </c>
      <c r="N246" s="2" t="str">
        <f>IF(ISERR(FIND("04",GERAL[[#This Row],[ODS]])),"NÃO","SIM")</f>
        <v>NÃO</v>
      </c>
      <c r="O246" s="2" t="str">
        <f>IF(ISERR(FIND("05",GERAL[[#This Row],[ODS]])),"NÃO","SIM")</f>
        <v>NÃO</v>
      </c>
      <c r="P246" s="2" t="str">
        <f>IF(ISERR(FIND("06",GERAL[[#This Row],[ODS]])),"NÃO","SIM")</f>
        <v>NÃO</v>
      </c>
      <c r="Q246" s="2" t="str">
        <f>IF(ISERR(FIND("07",GERAL[[#This Row],[ODS]])),"NÃO","SIM")</f>
        <v>NÃO</v>
      </c>
      <c r="R246" s="2" t="str">
        <f>IF(ISERR(FIND("08",GERAL[[#This Row],[ODS]])),"NÃO","SIM")</f>
        <v>NÃO</v>
      </c>
      <c r="S246" s="2" t="str">
        <f>IF(ISERR(FIND("09",GERAL[[#This Row],[ODS]])),"NÃO","SIM")</f>
        <v>NÃO</v>
      </c>
      <c r="T246" s="2" t="str">
        <f>IF(ISERR(FIND("10",GERAL[[#This Row],[ODS]])),"NÃO","SIM")</f>
        <v>NÃO</v>
      </c>
      <c r="U246" s="2" t="str">
        <f>IF(ISERR(FIND("11",GERAL[[#This Row],[ODS]])),"NÃO","SIM")</f>
        <v>NÃO</v>
      </c>
      <c r="V246" s="2" t="str">
        <f>IF(ISERR(FIND("12",GERAL[[#This Row],[ODS]])),"NÃO","SIM")</f>
        <v>NÃO</v>
      </c>
      <c r="W246" s="2" t="str">
        <f>IF(ISERR(FIND("13",GERAL[[#This Row],[ODS]])),"NÃO","SIM")</f>
        <v>SIM</v>
      </c>
      <c r="X246" s="2" t="str">
        <f>IF(ISERR(FIND("14",GERAL[[#This Row],[ODS]])),"NÃO","SIM")</f>
        <v>NÃO</v>
      </c>
      <c r="Y246" s="2" t="str">
        <f>IF(ISERR(FIND("15",GERAL[[#This Row],[ODS]])),"NÃO","SIM")</f>
        <v>SIM</v>
      </c>
      <c r="Z246" s="2" t="str">
        <f>IF(ISERR(FIND("16",GERAL[[#This Row],[ODS]])),"NÃO","SIM")</f>
        <v>SIM</v>
      </c>
      <c r="AA246" s="2" t="str">
        <f>IF(ISERR(FIND("17",GERAL[[#This Row],[ODS]])),"NÃO","SIM")</f>
        <v>NÃO</v>
      </c>
      <c r="AB246" s="1">
        <v>0</v>
      </c>
      <c r="AC246" s="1">
        <v>37.5</v>
      </c>
      <c r="AD246" s="1">
        <v>37.5</v>
      </c>
      <c r="AE246" s="1">
        <v>37.5</v>
      </c>
      <c r="AF246" s="1">
        <v>37.5</v>
      </c>
      <c r="AG246" s="1" t="str">
        <f>GERAL[[#This Row],[SIGLA]]&amp;GERAL[[#This Row],[CÓD]]</f>
        <v>ALAS_TR</v>
      </c>
      <c r="AH246" s="1">
        <f ca="1">VLOOKUP(GERAL[[#This Row],[REF_NOTA]],BASE_NOTAS[],7,FALSE)</f>
        <v>37.5</v>
      </c>
      <c r="AI246" s="31">
        <f ca="1">IF(GERAL[[#This Row],[Nota 2025]]="",0,GERAL[[#This Row],[Nota 2026]]-GERAL[[#This Row],[Nota 2025]])</f>
        <v>0</v>
      </c>
    </row>
    <row r="247" spans="1:35" ht="17" x14ac:dyDescent="0.35">
      <c r="A247" s="2" t="s">
        <v>159</v>
      </c>
      <c r="B247" s="2" t="s">
        <v>184</v>
      </c>
      <c r="C247" s="15" t="s">
        <v>208</v>
      </c>
      <c r="D247" s="15" t="s">
        <v>400</v>
      </c>
      <c r="E247" s="15" t="s">
        <v>376</v>
      </c>
      <c r="F247" s="2" t="str">
        <f>VLOOKUP(GERAL[[#This Row],[CÓD]],SEALL,6,FALSE)</f>
        <v>EG</v>
      </c>
      <c r="G247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4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4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7" s="2" t="str">
        <f>VLOOKUP(GERAL[[#This Row],[CÓD]],SEALL,4,FALSE)</f>
        <v>13, 15, 16</v>
      </c>
      <c r="K247" s="2" t="str">
        <f>IF(ISERR(FIND("01",GERAL[[#This Row],[ODS]])),"NÃO","SIM")</f>
        <v>NÃO</v>
      </c>
      <c r="L247" s="2" t="str">
        <f>IF(ISERR(FIND("02",GERAL[[#This Row],[ODS]])),"NÃO","SIM")</f>
        <v>NÃO</v>
      </c>
      <c r="M247" s="2" t="str">
        <f>IF(ISERR(FIND("03",GERAL[[#This Row],[ODS]])),"NÃO","SIM")</f>
        <v>NÃO</v>
      </c>
      <c r="N247" s="2" t="str">
        <f>IF(ISERR(FIND("04",GERAL[[#This Row],[ODS]])),"NÃO","SIM")</f>
        <v>NÃO</v>
      </c>
      <c r="O247" s="2" t="str">
        <f>IF(ISERR(FIND("05",GERAL[[#This Row],[ODS]])),"NÃO","SIM")</f>
        <v>NÃO</v>
      </c>
      <c r="P247" s="2" t="str">
        <f>IF(ISERR(FIND("06",GERAL[[#This Row],[ODS]])),"NÃO","SIM")</f>
        <v>NÃO</v>
      </c>
      <c r="Q247" s="2" t="str">
        <f>IF(ISERR(FIND("07",GERAL[[#This Row],[ODS]])),"NÃO","SIM")</f>
        <v>NÃO</v>
      </c>
      <c r="R247" s="2" t="str">
        <f>IF(ISERR(FIND("08",GERAL[[#This Row],[ODS]])),"NÃO","SIM")</f>
        <v>NÃO</v>
      </c>
      <c r="S247" s="2" t="str">
        <f>IF(ISERR(FIND("09",GERAL[[#This Row],[ODS]])),"NÃO","SIM")</f>
        <v>NÃO</v>
      </c>
      <c r="T247" s="2" t="str">
        <f>IF(ISERR(FIND("10",GERAL[[#This Row],[ODS]])),"NÃO","SIM")</f>
        <v>NÃO</v>
      </c>
      <c r="U247" s="2" t="str">
        <f>IF(ISERR(FIND("11",GERAL[[#This Row],[ODS]])),"NÃO","SIM")</f>
        <v>NÃO</v>
      </c>
      <c r="V247" s="2" t="str">
        <f>IF(ISERR(FIND("12",GERAL[[#This Row],[ODS]])),"NÃO","SIM")</f>
        <v>NÃO</v>
      </c>
      <c r="W247" s="2" t="str">
        <f>IF(ISERR(FIND("13",GERAL[[#This Row],[ODS]])),"NÃO","SIM")</f>
        <v>SIM</v>
      </c>
      <c r="X247" s="2" t="str">
        <f>IF(ISERR(FIND("14",GERAL[[#This Row],[ODS]])),"NÃO","SIM")</f>
        <v>NÃO</v>
      </c>
      <c r="Y247" s="2" t="str">
        <f>IF(ISERR(FIND("15",GERAL[[#This Row],[ODS]])),"NÃO","SIM")</f>
        <v>SIM</v>
      </c>
      <c r="Z247" s="2" t="str">
        <f>IF(ISERR(FIND("16",GERAL[[#This Row],[ODS]])),"NÃO","SIM")</f>
        <v>SIM</v>
      </c>
      <c r="AA247" s="2" t="str">
        <f>IF(ISERR(FIND("17",GERAL[[#This Row],[ODS]])),"NÃO","SIM")</f>
        <v>NÃO</v>
      </c>
      <c r="AB247" s="1">
        <v>44.444444444444443</v>
      </c>
      <c r="AC247" s="1">
        <v>37.5</v>
      </c>
      <c r="AD247" s="1">
        <v>37.5</v>
      </c>
      <c r="AE247" s="1">
        <v>37.5</v>
      </c>
      <c r="AF247" s="1">
        <v>62.5</v>
      </c>
      <c r="AG247" s="1" t="str">
        <f>GERAL[[#This Row],[SIGLA]]&amp;GERAL[[#This Row],[CÓD]]</f>
        <v>APAS_TR</v>
      </c>
      <c r="AH247" s="1">
        <f ca="1">VLOOKUP(GERAL[[#This Row],[REF_NOTA]],BASE_NOTAS[],7,FALSE)</f>
        <v>75</v>
      </c>
      <c r="AI247" s="31">
        <f ca="1">IF(GERAL[[#This Row],[Nota 2025]]="",0,GERAL[[#This Row],[Nota 2026]]-GERAL[[#This Row],[Nota 2025]])</f>
        <v>12.5</v>
      </c>
    </row>
    <row r="248" spans="1:35" ht="17" x14ac:dyDescent="0.35">
      <c r="A248" s="2" t="s">
        <v>155</v>
      </c>
      <c r="B248" s="2" t="s">
        <v>158</v>
      </c>
      <c r="C248" s="15" t="s">
        <v>208</v>
      </c>
      <c r="D248" s="15" t="s">
        <v>400</v>
      </c>
      <c r="E248" s="15" t="s">
        <v>376</v>
      </c>
      <c r="F248" s="2" t="str">
        <f>VLOOKUP(GERAL[[#This Row],[CÓD]],SEALL,6,FALSE)</f>
        <v>EG</v>
      </c>
      <c r="G248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4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4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8" s="2" t="str">
        <f>VLOOKUP(GERAL[[#This Row],[CÓD]],SEALL,4,FALSE)</f>
        <v>13, 15, 16</v>
      </c>
      <c r="K248" s="2" t="str">
        <f>IF(ISERR(FIND("01",GERAL[[#This Row],[ODS]])),"NÃO","SIM")</f>
        <v>NÃO</v>
      </c>
      <c r="L248" s="2" t="str">
        <f>IF(ISERR(FIND("02",GERAL[[#This Row],[ODS]])),"NÃO","SIM")</f>
        <v>NÃO</v>
      </c>
      <c r="M248" s="2" t="str">
        <f>IF(ISERR(FIND("03",GERAL[[#This Row],[ODS]])),"NÃO","SIM")</f>
        <v>NÃO</v>
      </c>
      <c r="N248" s="2" t="str">
        <f>IF(ISERR(FIND("04",GERAL[[#This Row],[ODS]])),"NÃO","SIM")</f>
        <v>NÃO</v>
      </c>
      <c r="O248" s="2" t="str">
        <f>IF(ISERR(FIND("05",GERAL[[#This Row],[ODS]])),"NÃO","SIM")</f>
        <v>NÃO</v>
      </c>
      <c r="P248" s="2" t="str">
        <f>IF(ISERR(FIND("06",GERAL[[#This Row],[ODS]])),"NÃO","SIM")</f>
        <v>NÃO</v>
      </c>
      <c r="Q248" s="2" t="str">
        <f>IF(ISERR(FIND("07",GERAL[[#This Row],[ODS]])),"NÃO","SIM")</f>
        <v>NÃO</v>
      </c>
      <c r="R248" s="2" t="str">
        <f>IF(ISERR(FIND("08",GERAL[[#This Row],[ODS]])),"NÃO","SIM")</f>
        <v>NÃO</v>
      </c>
      <c r="S248" s="2" t="str">
        <f>IF(ISERR(FIND("09",GERAL[[#This Row],[ODS]])),"NÃO","SIM")</f>
        <v>NÃO</v>
      </c>
      <c r="T248" s="2" t="str">
        <f>IF(ISERR(FIND("10",GERAL[[#This Row],[ODS]])),"NÃO","SIM")</f>
        <v>NÃO</v>
      </c>
      <c r="U248" s="2" t="str">
        <f>IF(ISERR(FIND("11",GERAL[[#This Row],[ODS]])),"NÃO","SIM")</f>
        <v>NÃO</v>
      </c>
      <c r="V248" s="2" t="str">
        <f>IF(ISERR(FIND("12",GERAL[[#This Row],[ODS]])),"NÃO","SIM")</f>
        <v>NÃO</v>
      </c>
      <c r="W248" s="2" t="str">
        <f>IF(ISERR(FIND("13",GERAL[[#This Row],[ODS]])),"NÃO","SIM")</f>
        <v>SIM</v>
      </c>
      <c r="X248" s="2" t="str">
        <f>IF(ISERR(FIND("14",GERAL[[#This Row],[ODS]])),"NÃO","SIM")</f>
        <v>NÃO</v>
      </c>
      <c r="Y248" s="2" t="str">
        <f>IF(ISERR(FIND("15",GERAL[[#This Row],[ODS]])),"NÃO","SIM")</f>
        <v>SIM</v>
      </c>
      <c r="Z248" s="2" t="str">
        <f>IF(ISERR(FIND("16",GERAL[[#This Row],[ODS]])),"NÃO","SIM")</f>
        <v>SIM</v>
      </c>
      <c r="AA248" s="2" t="str">
        <f>IF(ISERR(FIND("17",GERAL[[#This Row],[ODS]])),"NÃO","SIM")</f>
        <v>NÃO</v>
      </c>
      <c r="AB248" s="1">
        <v>77.777777777777786</v>
      </c>
      <c r="AC248" s="1">
        <v>75</v>
      </c>
      <c r="AD248" s="1">
        <v>100</v>
      </c>
      <c r="AE248" s="1">
        <v>100</v>
      </c>
      <c r="AF248" s="1">
        <v>87.5</v>
      </c>
      <c r="AG248" s="1" t="str">
        <f>GERAL[[#This Row],[SIGLA]]&amp;GERAL[[#This Row],[CÓD]]</f>
        <v>AMAS_TR</v>
      </c>
      <c r="AH248" s="1">
        <f ca="1">VLOOKUP(GERAL[[#This Row],[REF_NOTA]],BASE_NOTAS[],7,FALSE)</f>
        <v>75</v>
      </c>
      <c r="AI248" s="31">
        <f ca="1">IF(GERAL[[#This Row],[Nota 2025]]="",0,GERAL[[#This Row],[Nota 2026]]-GERAL[[#This Row],[Nota 2025]])</f>
        <v>-12.5</v>
      </c>
    </row>
    <row r="249" spans="1:35" ht="17" x14ac:dyDescent="0.35">
      <c r="A249" s="2" t="s">
        <v>160</v>
      </c>
      <c r="B249" s="2" t="s">
        <v>187</v>
      </c>
      <c r="C249" s="15" t="s">
        <v>208</v>
      </c>
      <c r="D249" s="15" t="s">
        <v>400</v>
      </c>
      <c r="E249" s="15" t="s">
        <v>376</v>
      </c>
      <c r="F249" s="2" t="str">
        <f>VLOOKUP(GERAL[[#This Row],[CÓD]],SEALL,6,FALSE)</f>
        <v>EG</v>
      </c>
      <c r="G249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4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4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9" s="2" t="str">
        <f>VLOOKUP(GERAL[[#This Row],[CÓD]],SEALL,4,FALSE)</f>
        <v>13, 15, 16</v>
      </c>
      <c r="K249" s="2" t="str">
        <f>IF(ISERR(FIND("01",GERAL[[#This Row],[ODS]])),"NÃO","SIM")</f>
        <v>NÃO</v>
      </c>
      <c r="L249" s="2" t="str">
        <f>IF(ISERR(FIND("02",GERAL[[#This Row],[ODS]])),"NÃO","SIM")</f>
        <v>NÃO</v>
      </c>
      <c r="M249" s="2" t="str">
        <f>IF(ISERR(FIND("03",GERAL[[#This Row],[ODS]])),"NÃO","SIM")</f>
        <v>NÃO</v>
      </c>
      <c r="N249" s="2" t="str">
        <f>IF(ISERR(FIND("04",GERAL[[#This Row],[ODS]])),"NÃO","SIM")</f>
        <v>NÃO</v>
      </c>
      <c r="O249" s="2" t="str">
        <f>IF(ISERR(FIND("05",GERAL[[#This Row],[ODS]])),"NÃO","SIM")</f>
        <v>NÃO</v>
      </c>
      <c r="P249" s="2" t="str">
        <f>IF(ISERR(FIND("06",GERAL[[#This Row],[ODS]])),"NÃO","SIM")</f>
        <v>NÃO</v>
      </c>
      <c r="Q249" s="2" t="str">
        <f>IF(ISERR(FIND("07",GERAL[[#This Row],[ODS]])),"NÃO","SIM")</f>
        <v>NÃO</v>
      </c>
      <c r="R249" s="2" t="str">
        <f>IF(ISERR(FIND("08",GERAL[[#This Row],[ODS]])),"NÃO","SIM")</f>
        <v>NÃO</v>
      </c>
      <c r="S249" s="2" t="str">
        <f>IF(ISERR(FIND("09",GERAL[[#This Row],[ODS]])),"NÃO","SIM")</f>
        <v>NÃO</v>
      </c>
      <c r="T249" s="2" t="str">
        <f>IF(ISERR(FIND("10",GERAL[[#This Row],[ODS]])),"NÃO","SIM")</f>
        <v>NÃO</v>
      </c>
      <c r="U249" s="2" t="str">
        <f>IF(ISERR(FIND("11",GERAL[[#This Row],[ODS]])),"NÃO","SIM")</f>
        <v>NÃO</v>
      </c>
      <c r="V249" s="2" t="str">
        <f>IF(ISERR(FIND("12",GERAL[[#This Row],[ODS]])),"NÃO","SIM")</f>
        <v>NÃO</v>
      </c>
      <c r="W249" s="2" t="str">
        <f>IF(ISERR(FIND("13",GERAL[[#This Row],[ODS]])),"NÃO","SIM")</f>
        <v>SIM</v>
      </c>
      <c r="X249" s="2" t="str">
        <f>IF(ISERR(FIND("14",GERAL[[#This Row],[ODS]])),"NÃO","SIM")</f>
        <v>NÃO</v>
      </c>
      <c r="Y249" s="2" t="str">
        <f>IF(ISERR(FIND("15",GERAL[[#This Row],[ODS]])),"NÃO","SIM")</f>
        <v>SIM</v>
      </c>
      <c r="Z249" s="2" t="str">
        <f>IF(ISERR(FIND("16",GERAL[[#This Row],[ODS]])),"NÃO","SIM")</f>
        <v>SIM</v>
      </c>
      <c r="AA249" s="2" t="str">
        <f>IF(ISERR(FIND("17",GERAL[[#This Row],[ODS]])),"NÃO","SIM")</f>
        <v>NÃO</v>
      </c>
      <c r="AB249" s="1">
        <v>11.111111111111111</v>
      </c>
      <c r="AC249" s="1">
        <v>0</v>
      </c>
      <c r="AD249" s="1">
        <v>0</v>
      </c>
      <c r="AE249" s="1">
        <v>0</v>
      </c>
      <c r="AF249" s="1">
        <v>0</v>
      </c>
      <c r="AG249" s="1" t="str">
        <f>GERAL[[#This Row],[SIGLA]]&amp;GERAL[[#This Row],[CÓD]]</f>
        <v>BAAS_TR</v>
      </c>
      <c r="AH249" s="1">
        <f ca="1">VLOOKUP(GERAL[[#This Row],[REF_NOTA]],BASE_NOTAS[],7,FALSE)</f>
        <v>0</v>
      </c>
      <c r="AI249" s="31">
        <f ca="1">IF(GERAL[[#This Row],[Nota 2025]]="",0,GERAL[[#This Row],[Nota 2026]]-GERAL[[#This Row],[Nota 2025]])</f>
        <v>0</v>
      </c>
    </row>
    <row r="250" spans="1:35" ht="17" x14ac:dyDescent="0.35">
      <c r="A250" s="2" t="s">
        <v>161</v>
      </c>
      <c r="B250" s="2" t="s">
        <v>188</v>
      </c>
      <c r="C250" s="15" t="s">
        <v>208</v>
      </c>
      <c r="D250" s="15" t="s">
        <v>400</v>
      </c>
      <c r="E250" s="15" t="s">
        <v>376</v>
      </c>
      <c r="F250" s="2" t="str">
        <f>VLOOKUP(GERAL[[#This Row],[CÓD]],SEALL,6,FALSE)</f>
        <v>EG</v>
      </c>
      <c r="G250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5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5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50" s="2" t="str">
        <f>VLOOKUP(GERAL[[#This Row],[CÓD]],SEALL,4,FALSE)</f>
        <v>13, 15, 16</v>
      </c>
      <c r="K250" s="2" t="str">
        <f>IF(ISERR(FIND("01",GERAL[[#This Row],[ODS]])),"NÃO","SIM")</f>
        <v>NÃO</v>
      </c>
      <c r="L250" s="2" t="str">
        <f>IF(ISERR(FIND("02",GERAL[[#This Row],[ODS]])),"NÃO","SIM")</f>
        <v>NÃO</v>
      </c>
      <c r="M250" s="2" t="str">
        <f>IF(ISERR(FIND("03",GERAL[[#This Row],[ODS]])),"NÃO","SIM")</f>
        <v>NÃO</v>
      </c>
      <c r="N250" s="2" t="str">
        <f>IF(ISERR(FIND("04",GERAL[[#This Row],[ODS]])),"NÃO","SIM")</f>
        <v>NÃO</v>
      </c>
      <c r="O250" s="2" t="str">
        <f>IF(ISERR(FIND("05",GERAL[[#This Row],[ODS]])),"NÃO","SIM")</f>
        <v>NÃO</v>
      </c>
      <c r="P250" s="2" t="str">
        <f>IF(ISERR(FIND("06",GERAL[[#This Row],[ODS]])),"NÃO","SIM")</f>
        <v>NÃO</v>
      </c>
      <c r="Q250" s="2" t="str">
        <f>IF(ISERR(FIND("07",GERAL[[#This Row],[ODS]])),"NÃO","SIM")</f>
        <v>NÃO</v>
      </c>
      <c r="R250" s="2" t="str">
        <f>IF(ISERR(FIND("08",GERAL[[#This Row],[ODS]])),"NÃO","SIM")</f>
        <v>NÃO</v>
      </c>
      <c r="S250" s="2" t="str">
        <f>IF(ISERR(FIND("09",GERAL[[#This Row],[ODS]])),"NÃO","SIM")</f>
        <v>NÃO</v>
      </c>
      <c r="T250" s="2" t="str">
        <f>IF(ISERR(FIND("10",GERAL[[#This Row],[ODS]])),"NÃO","SIM")</f>
        <v>NÃO</v>
      </c>
      <c r="U250" s="2" t="str">
        <f>IF(ISERR(FIND("11",GERAL[[#This Row],[ODS]])),"NÃO","SIM")</f>
        <v>NÃO</v>
      </c>
      <c r="V250" s="2" t="str">
        <f>IF(ISERR(FIND("12",GERAL[[#This Row],[ODS]])),"NÃO","SIM")</f>
        <v>NÃO</v>
      </c>
      <c r="W250" s="2" t="str">
        <f>IF(ISERR(FIND("13",GERAL[[#This Row],[ODS]])),"NÃO","SIM")</f>
        <v>SIM</v>
      </c>
      <c r="X250" s="2" t="str">
        <f>IF(ISERR(FIND("14",GERAL[[#This Row],[ODS]])),"NÃO","SIM")</f>
        <v>NÃO</v>
      </c>
      <c r="Y250" s="2" t="str">
        <f>IF(ISERR(FIND("15",GERAL[[#This Row],[ODS]])),"NÃO","SIM")</f>
        <v>SIM</v>
      </c>
      <c r="Z250" s="2" t="str">
        <f>IF(ISERR(FIND("16",GERAL[[#This Row],[ODS]])),"NÃO","SIM")</f>
        <v>SIM</v>
      </c>
      <c r="AA250" s="2" t="str">
        <f>IF(ISERR(FIND("17",GERAL[[#This Row],[ODS]])),"NÃO","SIM")</f>
        <v>NÃO</v>
      </c>
      <c r="AB250" s="1">
        <v>77.777777777777786</v>
      </c>
      <c r="AC250" s="1">
        <v>87.5</v>
      </c>
      <c r="AD250" s="1">
        <v>87.5</v>
      </c>
      <c r="AE250" s="1">
        <v>87.5</v>
      </c>
      <c r="AF250" s="1">
        <v>100</v>
      </c>
      <c r="AG250" s="1" t="str">
        <f>GERAL[[#This Row],[SIGLA]]&amp;GERAL[[#This Row],[CÓD]]</f>
        <v>CEAS_TR</v>
      </c>
      <c r="AH250" s="1">
        <f ca="1">VLOOKUP(GERAL[[#This Row],[REF_NOTA]],BASE_NOTAS[],7,FALSE)</f>
        <v>75</v>
      </c>
      <c r="AI250" s="31">
        <f ca="1">IF(GERAL[[#This Row],[Nota 2025]]="",0,GERAL[[#This Row],[Nota 2026]]-GERAL[[#This Row],[Nota 2025]])</f>
        <v>-25</v>
      </c>
    </row>
    <row r="251" spans="1:35" ht="17" x14ac:dyDescent="0.35">
      <c r="A251" s="2" t="s">
        <v>162</v>
      </c>
      <c r="B251" s="2" t="s">
        <v>189</v>
      </c>
      <c r="C251" s="15" t="s">
        <v>208</v>
      </c>
      <c r="D251" s="15" t="s">
        <v>400</v>
      </c>
      <c r="E251" s="15" t="s">
        <v>376</v>
      </c>
      <c r="F251" s="2" t="str">
        <f>VLOOKUP(GERAL[[#This Row],[CÓD]],SEALL,6,FALSE)</f>
        <v>EG</v>
      </c>
      <c r="G251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5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5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51" s="2" t="str">
        <f>VLOOKUP(GERAL[[#This Row],[CÓD]],SEALL,4,FALSE)</f>
        <v>13, 15, 16</v>
      </c>
      <c r="K251" s="2" t="str">
        <f>IF(ISERR(FIND("01",GERAL[[#This Row],[ODS]])),"NÃO","SIM")</f>
        <v>NÃO</v>
      </c>
      <c r="L251" s="2" t="str">
        <f>IF(ISERR(FIND("02",GERAL[[#This Row],[ODS]])),"NÃO","SIM")</f>
        <v>NÃO</v>
      </c>
      <c r="M251" s="2" t="str">
        <f>IF(ISERR(FIND("03",GERAL[[#This Row],[ODS]])),"NÃO","SIM")</f>
        <v>NÃO</v>
      </c>
      <c r="N251" s="2" t="str">
        <f>IF(ISERR(FIND("04",GERAL[[#This Row],[ODS]])),"NÃO","SIM")</f>
        <v>NÃO</v>
      </c>
      <c r="O251" s="2" t="str">
        <f>IF(ISERR(FIND("05",GERAL[[#This Row],[ODS]])),"NÃO","SIM")</f>
        <v>NÃO</v>
      </c>
      <c r="P251" s="2" t="str">
        <f>IF(ISERR(FIND("06",GERAL[[#This Row],[ODS]])),"NÃO","SIM")</f>
        <v>NÃO</v>
      </c>
      <c r="Q251" s="2" t="str">
        <f>IF(ISERR(FIND("07",GERAL[[#This Row],[ODS]])),"NÃO","SIM")</f>
        <v>NÃO</v>
      </c>
      <c r="R251" s="2" t="str">
        <f>IF(ISERR(FIND("08",GERAL[[#This Row],[ODS]])),"NÃO","SIM")</f>
        <v>NÃO</v>
      </c>
      <c r="S251" s="2" t="str">
        <f>IF(ISERR(FIND("09",GERAL[[#This Row],[ODS]])),"NÃO","SIM")</f>
        <v>NÃO</v>
      </c>
      <c r="T251" s="2" t="str">
        <f>IF(ISERR(FIND("10",GERAL[[#This Row],[ODS]])),"NÃO","SIM")</f>
        <v>NÃO</v>
      </c>
      <c r="U251" s="2" t="str">
        <f>IF(ISERR(FIND("11",GERAL[[#This Row],[ODS]])),"NÃO","SIM")</f>
        <v>NÃO</v>
      </c>
      <c r="V251" s="2" t="str">
        <f>IF(ISERR(FIND("12",GERAL[[#This Row],[ODS]])),"NÃO","SIM")</f>
        <v>NÃO</v>
      </c>
      <c r="W251" s="2" t="str">
        <f>IF(ISERR(FIND("13",GERAL[[#This Row],[ODS]])),"NÃO","SIM")</f>
        <v>SIM</v>
      </c>
      <c r="X251" s="2" t="str">
        <f>IF(ISERR(FIND("14",GERAL[[#This Row],[ODS]])),"NÃO","SIM")</f>
        <v>NÃO</v>
      </c>
      <c r="Y251" s="2" t="str">
        <f>IF(ISERR(FIND("15",GERAL[[#This Row],[ODS]])),"NÃO","SIM")</f>
        <v>SIM</v>
      </c>
      <c r="Z251" s="2" t="str">
        <f>IF(ISERR(FIND("16",GERAL[[#This Row],[ODS]])),"NÃO","SIM")</f>
        <v>SIM</v>
      </c>
      <c r="AA251" s="2" t="str">
        <f>IF(ISERR(FIND("17",GERAL[[#This Row],[ODS]])),"NÃO","SIM")</f>
        <v>NÃO</v>
      </c>
      <c r="AB251" s="1">
        <v>55.555555555555557</v>
      </c>
      <c r="AC251" s="1">
        <v>50</v>
      </c>
      <c r="AD251" s="1">
        <v>50</v>
      </c>
      <c r="AE251" s="1">
        <v>75</v>
      </c>
      <c r="AF251" s="1">
        <v>100</v>
      </c>
      <c r="AG251" s="1" t="str">
        <f>GERAL[[#This Row],[SIGLA]]&amp;GERAL[[#This Row],[CÓD]]</f>
        <v>DFAS_TR</v>
      </c>
      <c r="AH251" s="1">
        <f ca="1">VLOOKUP(GERAL[[#This Row],[REF_NOTA]],BASE_NOTAS[],7,FALSE)</f>
        <v>62.5</v>
      </c>
      <c r="AI251" s="31">
        <f ca="1">IF(GERAL[[#This Row],[Nota 2025]]="",0,GERAL[[#This Row],[Nota 2026]]-GERAL[[#This Row],[Nota 2025]])</f>
        <v>-37.5</v>
      </c>
    </row>
    <row r="252" spans="1:35" ht="17" x14ac:dyDescent="0.35">
      <c r="A252" s="2" t="s">
        <v>163</v>
      </c>
      <c r="B252" s="2" t="s">
        <v>183</v>
      </c>
      <c r="C252" s="15" t="s">
        <v>208</v>
      </c>
      <c r="D252" s="15" t="s">
        <v>400</v>
      </c>
      <c r="E252" s="15" t="s">
        <v>376</v>
      </c>
      <c r="F252" s="2" t="str">
        <f>VLOOKUP(GERAL[[#This Row],[CÓD]],SEALL,6,FALSE)</f>
        <v>EG</v>
      </c>
      <c r="G252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5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5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52" s="2" t="str">
        <f>VLOOKUP(GERAL[[#This Row],[CÓD]],SEALL,4,FALSE)</f>
        <v>13, 15, 16</v>
      </c>
      <c r="K252" s="2" t="str">
        <f>IF(ISERR(FIND("01",GERAL[[#This Row],[ODS]])),"NÃO","SIM")</f>
        <v>NÃO</v>
      </c>
      <c r="L252" s="2" t="str">
        <f>IF(ISERR(FIND("02",GERAL[[#This Row],[ODS]])),"NÃO","SIM")</f>
        <v>NÃO</v>
      </c>
      <c r="M252" s="2" t="str">
        <f>IF(ISERR(FIND("03",GERAL[[#This Row],[ODS]])),"NÃO","SIM")</f>
        <v>NÃO</v>
      </c>
      <c r="N252" s="2" t="str">
        <f>IF(ISERR(FIND("04",GERAL[[#This Row],[ODS]])),"NÃO","SIM")</f>
        <v>NÃO</v>
      </c>
      <c r="O252" s="2" t="str">
        <f>IF(ISERR(FIND("05",GERAL[[#This Row],[ODS]])),"NÃO","SIM")</f>
        <v>NÃO</v>
      </c>
      <c r="P252" s="2" t="str">
        <f>IF(ISERR(FIND("06",GERAL[[#This Row],[ODS]])),"NÃO","SIM")</f>
        <v>NÃO</v>
      </c>
      <c r="Q252" s="2" t="str">
        <f>IF(ISERR(FIND("07",GERAL[[#This Row],[ODS]])),"NÃO","SIM")</f>
        <v>NÃO</v>
      </c>
      <c r="R252" s="2" t="str">
        <f>IF(ISERR(FIND("08",GERAL[[#This Row],[ODS]])),"NÃO","SIM")</f>
        <v>NÃO</v>
      </c>
      <c r="S252" s="2" t="str">
        <f>IF(ISERR(FIND("09",GERAL[[#This Row],[ODS]])),"NÃO","SIM")</f>
        <v>NÃO</v>
      </c>
      <c r="T252" s="2" t="str">
        <f>IF(ISERR(FIND("10",GERAL[[#This Row],[ODS]])),"NÃO","SIM")</f>
        <v>NÃO</v>
      </c>
      <c r="U252" s="2" t="str">
        <f>IF(ISERR(FIND("11",GERAL[[#This Row],[ODS]])),"NÃO","SIM")</f>
        <v>NÃO</v>
      </c>
      <c r="V252" s="2" t="str">
        <f>IF(ISERR(FIND("12",GERAL[[#This Row],[ODS]])),"NÃO","SIM")</f>
        <v>NÃO</v>
      </c>
      <c r="W252" s="2" t="str">
        <f>IF(ISERR(FIND("13",GERAL[[#This Row],[ODS]])),"NÃO","SIM")</f>
        <v>SIM</v>
      </c>
      <c r="X252" s="2" t="str">
        <f>IF(ISERR(FIND("14",GERAL[[#This Row],[ODS]])),"NÃO","SIM")</f>
        <v>NÃO</v>
      </c>
      <c r="Y252" s="2" t="str">
        <f>IF(ISERR(FIND("15",GERAL[[#This Row],[ODS]])),"NÃO","SIM")</f>
        <v>SIM</v>
      </c>
      <c r="Z252" s="2" t="str">
        <f>IF(ISERR(FIND("16",GERAL[[#This Row],[ODS]])),"NÃO","SIM")</f>
        <v>SIM</v>
      </c>
      <c r="AA252" s="2" t="str">
        <f>IF(ISERR(FIND("17",GERAL[[#This Row],[ODS]])),"NÃO","SIM")</f>
        <v>NÃO</v>
      </c>
      <c r="AB252" s="1">
        <v>11.111111111111111</v>
      </c>
      <c r="AC252" s="1">
        <v>0</v>
      </c>
      <c r="AD252" s="1">
        <v>100</v>
      </c>
      <c r="AE252" s="1">
        <v>100</v>
      </c>
      <c r="AF252" s="1">
        <v>100</v>
      </c>
      <c r="AG252" s="1" t="str">
        <f>GERAL[[#This Row],[SIGLA]]&amp;GERAL[[#This Row],[CÓD]]</f>
        <v>ESAS_TR</v>
      </c>
      <c r="AH252" s="1">
        <f ca="1">VLOOKUP(GERAL[[#This Row],[REF_NOTA]],BASE_NOTAS[],7,FALSE)</f>
        <v>100</v>
      </c>
      <c r="AI252" s="31">
        <f ca="1">IF(GERAL[[#This Row],[Nota 2025]]="",0,GERAL[[#This Row],[Nota 2026]]-GERAL[[#This Row],[Nota 2025]])</f>
        <v>0</v>
      </c>
    </row>
    <row r="253" spans="1:35" ht="17" x14ac:dyDescent="0.35">
      <c r="A253" s="2" t="s">
        <v>164</v>
      </c>
      <c r="B253" s="2" t="s">
        <v>190</v>
      </c>
      <c r="C253" s="15" t="s">
        <v>208</v>
      </c>
      <c r="D253" s="15" t="s">
        <v>400</v>
      </c>
      <c r="E253" s="15" t="s">
        <v>376</v>
      </c>
      <c r="F253" s="2" t="str">
        <f>VLOOKUP(GERAL[[#This Row],[CÓD]],SEALL,6,FALSE)</f>
        <v>EG</v>
      </c>
      <c r="G253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5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5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53" s="2" t="str">
        <f>VLOOKUP(GERAL[[#This Row],[CÓD]],SEALL,4,FALSE)</f>
        <v>13, 15, 16</v>
      </c>
      <c r="K253" s="2" t="str">
        <f>IF(ISERR(FIND("01",GERAL[[#This Row],[ODS]])),"NÃO","SIM")</f>
        <v>NÃO</v>
      </c>
      <c r="L253" s="2" t="str">
        <f>IF(ISERR(FIND("02",GERAL[[#This Row],[ODS]])),"NÃO","SIM")</f>
        <v>NÃO</v>
      </c>
      <c r="M253" s="2" t="str">
        <f>IF(ISERR(FIND("03",GERAL[[#This Row],[ODS]])),"NÃO","SIM")</f>
        <v>NÃO</v>
      </c>
      <c r="N253" s="2" t="str">
        <f>IF(ISERR(FIND("04",GERAL[[#This Row],[ODS]])),"NÃO","SIM")</f>
        <v>NÃO</v>
      </c>
      <c r="O253" s="2" t="str">
        <f>IF(ISERR(FIND("05",GERAL[[#This Row],[ODS]])),"NÃO","SIM")</f>
        <v>NÃO</v>
      </c>
      <c r="P253" s="2" t="str">
        <f>IF(ISERR(FIND("06",GERAL[[#This Row],[ODS]])),"NÃO","SIM")</f>
        <v>NÃO</v>
      </c>
      <c r="Q253" s="2" t="str">
        <f>IF(ISERR(FIND("07",GERAL[[#This Row],[ODS]])),"NÃO","SIM")</f>
        <v>NÃO</v>
      </c>
      <c r="R253" s="2" t="str">
        <f>IF(ISERR(FIND("08",GERAL[[#This Row],[ODS]])),"NÃO","SIM")</f>
        <v>NÃO</v>
      </c>
      <c r="S253" s="2" t="str">
        <f>IF(ISERR(FIND("09",GERAL[[#This Row],[ODS]])),"NÃO","SIM")</f>
        <v>NÃO</v>
      </c>
      <c r="T253" s="2" t="str">
        <f>IF(ISERR(FIND("10",GERAL[[#This Row],[ODS]])),"NÃO","SIM")</f>
        <v>NÃO</v>
      </c>
      <c r="U253" s="2" t="str">
        <f>IF(ISERR(FIND("11",GERAL[[#This Row],[ODS]])),"NÃO","SIM")</f>
        <v>NÃO</v>
      </c>
      <c r="V253" s="2" t="str">
        <f>IF(ISERR(FIND("12",GERAL[[#This Row],[ODS]])),"NÃO","SIM")</f>
        <v>NÃO</v>
      </c>
      <c r="W253" s="2" t="str">
        <f>IF(ISERR(FIND("13",GERAL[[#This Row],[ODS]])),"NÃO","SIM")</f>
        <v>SIM</v>
      </c>
      <c r="X253" s="2" t="str">
        <f>IF(ISERR(FIND("14",GERAL[[#This Row],[ODS]])),"NÃO","SIM")</f>
        <v>NÃO</v>
      </c>
      <c r="Y253" s="2" t="str">
        <f>IF(ISERR(FIND("15",GERAL[[#This Row],[ODS]])),"NÃO","SIM")</f>
        <v>SIM</v>
      </c>
      <c r="Z253" s="2" t="str">
        <f>IF(ISERR(FIND("16",GERAL[[#This Row],[ODS]])),"NÃO","SIM")</f>
        <v>SIM</v>
      </c>
      <c r="AA253" s="2" t="str">
        <f>IF(ISERR(FIND("17",GERAL[[#This Row],[ODS]])),"NÃO","SIM")</f>
        <v>NÃO</v>
      </c>
      <c r="AB253" s="1">
        <v>66.666666666666657</v>
      </c>
      <c r="AC253" s="1">
        <v>100</v>
      </c>
      <c r="AD253" s="1">
        <v>100</v>
      </c>
      <c r="AE253" s="1">
        <v>100</v>
      </c>
      <c r="AF253" s="1">
        <v>100</v>
      </c>
      <c r="AG253" s="1" t="str">
        <f>GERAL[[#This Row],[SIGLA]]&amp;GERAL[[#This Row],[CÓD]]</f>
        <v>GOAS_TR</v>
      </c>
      <c r="AH253" s="1">
        <f ca="1">VLOOKUP(GERAL[[#This Row],[REF_NOTA]],BASE_NOTAS[],7,FALSE)</f>
        <v>100</v>
      </c>
      <c r="AI253" s="31">
        <f ca="1">IF(GERAL[[#This Row],[Nota 2025]]="",0,GERAL[[#This Row],[Nota 2026]]-GERAL[[#This Row],[Nota 2025]])</f>
        <v>0</v>
      </c>
    </row>
    <row r="254" spans="1:35" ht="17" x14ac:dyDescent="0.35">
      <c r="A254" s="2" t="s">
        <v>165</v>
      </c>
      <c r="B254" s="2" t="s">
        <v>191</v>
      </c>
      <c r="C254" s="15" t="s">
        <v>208</v>
      </c>
      <c r="D254" s="15" t="s">
        <v>400</v>
      </c>
      <c r="E254" s="15" t="s">
        <v>376</v>
      </c>
      <c r="F254" s="2" t="str">
        <f>VLOOKUP(GERAL[[#This Row],[CÓD]],SEALL,6,FALSE)</f>
        <v>EG</v>
      </c>
      <c r="G254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5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5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54" s="2" t="str">
        <f>VLOOKUP(GERAL[[#This Row],[CÓD]],SEALL,4,FALSE)</f>
        <v>13, 15, 16</v>
      </c>
      <c r="K254" s="2" t="str">
        <f>IF(ISERR(FIND("01",GERAL[[#This Row],[ODS]])),"NÃO","SIM")</f>
        <v>NÃO</v>
      </c>
      <c r="L254" s="2" t="str">
        <f>IF(ISERR(FIND("02",GERAL[[#This Row],[ODS]])),"NÃO","SIM")</f>
        <v>NÃO</v>
      </c>
      <c r="M254" s="2" t="str">
        <f>IF(ISERR(FIND("03",GERAL[[#This Row],[ODS]])),"NÃO","SIM")</f>
        <v>NÃO</v>
      </c>
      <c r="N254" s="2" t="str">
        <f>IF(ISERR(FIND("04",GERAL[[#This Row],[ODS]])),"NÃO","SIM")</f>
        <v>NÃO</v>
      </c>
      <c r="O254" s="2" t="str">
        <f>IF(ISERR(FIND("05",GERAL[[#This Row],[ODS]])),"NÃO","SIM")</f>
        <v>NÃO</v>
      </c>
      <c r="P254" s="2" t="str">
        <f>IF(ISERR(FIND("06",GERAL[[#This Row],[ODS]])),"NÃO","SIM")</f>
        <v>NÃO</v>
      </c>
      <c r="Q254" s="2" t="str">
        <f>IF(ISERR(FIND("07",GERAL[[#This Row],[ODS]])),"NÃO","SIM")</f>
        <v>NÃO</v>
      </c>
      <c r="R254" s="2" t="str">
        <f>IF(ISERR(FIND("08",GERAL[[#This Row],[ODS]])),"NÃO","SIM")</f>
        <v>NÃO</v>
      </c>
      <c r="S254" s="2" t="str">
        <f>IF(ISERR(FIND("09",GERAL[[#This Row],[ODS]])),"NÃO","SIM")</f>
        <v>NÃO</v>
      </c>
      <c r="T254" s="2" t="str">
        <f>IF(ISERR(FIND("10",GERAL[[#This Row],[ODS]])),"NÃO","SIM")</f>
        <v>NÃO</v>
      </c>
      <c r="U254" s="2" t="str">
        <f>IF(ISERR(FIND("11",GERAL[[#This Row],[ODS]])),"NÃO","SIM")</f>
        <v>NÃO</v>
      </c>
      <c r="V254" s="2" t="str">
        <f>IF(ISERR(FIND("12",GERAL[[#This Row],[ODS]])),"NÃO","SIM")</f>
        <v>NÃO</v>
      </c>
      <c r="W254" s="2" t="str">
        <f>IF(ISERR(FIND("13",GERAL[[#This Row],[ODS]])),"NÃO","SIM")</f>
        <v>SIM</v>
      </c>
      <c r="X254" s="2" t="str">
        <f>IF(ISERR(FIND("14",GERAL[[#This Row],[ODS]])),"NÃO","SIM")</f>
        <v>NÃO</v>
      </c>
      <c r="Y254" s="2" t="str">
        <f>IF(ISERR(FIND("15",GERAL[[#This Row],[ODS]])),"NÃO","SIM")</f>
        <v>SIM</v>
      </c>
      <c r="Z254" s="2" t="str">
        <f>IF(ISERR(FIND("16",GERAL[[#This Row],[ODS]])),"NÃO","SIM")</f>
        <v>SIM</v>
      </c>
      <c r="AA254" s="2" t="str">
        <f>IF(ISERR(FIND("17",GERAL[[#This Row],[ODS]])),"NÃO","SIM")</f>
        <v>NÃO</v>
      </c>
      <c r="AB254" s="1">
        <v>11.111111111111111</v>
      </c>
      <c r="AC254" s="1">
        <v>37.5</v>
      </c>
      <c r="AD254" s="1">
        <v>37.5</v>
      </c>
      <c r="AE254" s="1">
        <v>37.5</v>
      </c>
      <c r="AF254" s="1">
        <v>0</v>
      </c>
      <c r="AG254" s="1" t="str">
        <f>GERAL[[#This Row],[SIGLA]]&amp;GERAL[[#This Row],[CÓD]]</f>
        <v>MAAS_TR</v>
      </c>
      <c r="AH254" s="1">
        <f ca="1">VLOOKUP(GERAL[[#This Row],[REF_NOTA]],BASE_NOTAS[],7,FALSE)</f>
        <v>0</v>
      </c>
      <c r="AI254" s="31">
        <f ca="1">IF(GERAL[[#This Row],[Nota 2025]]="",0,GERAL[[#This Row],[Nota 2026]]-GERAL[[#This Row],[Nota 2025]])</f>
        <v>0</v>
      </c>
    </row>
    <row r="255" spans="1:35" ht="17" x14ac:dyDescent="0.35">
      <c r="A255" s="2" t="s">
        <v>168</v>
      </c>
      <c r="B255" s="2" t="s">
        <v>195</v>
      </c>
      <c r="C255" s="15" t="s">
        <v>208</v>
      </c>
      <c r="D255" s="15" t="s">
        <v>400</v>
      </c>
      <c r="E255" s="15" t="s">
        <v>376</v>
      </c>
      <c r="F255" s="2" t="str">
        <f>VLOOKUP(GERAL[[#This Row],[CÓD]],SEALL,6,FALSE)</f>
        <v>EG</v>
      </c>
      <c r="G255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5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5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55" s="2" t="str">
        <f>VLOOKUP(GERAL[[#This Row],[CÓD]],SEALL,4,FALSE)</f>
        <v>13, 15, 16</v>
      </c>
      <c r="K255" s="2" t="str">
        <f>IF(ISERR(FIND("01",GERAL[[#This Row],[ODS]])),"NÃO","SIM")</f>
        <v>NÃO</v>
      </c>
      <c r="L255" s="2" t="str">
        <f>IF(ISERR(FIND("02",GERAL[[#This Row],[ODS]])),"NÃO","SIM")</f>
        <v>NÃO</v>
      </c>
      <c r="M255" s="2" t="str">
        <f>IF(ISERR(FIND("03",GERAL[[#This Row],[ODS]])),"NÃO","SIM")</f>
        <v>NÃO</v>
      </c>
      <c r="N255" s="2" t="str">
        <f>IF(ISERR(FIND("04",GERAL[[#This Row],[ODS]])),"NÃO","SIM")</f>
        <v>NÃO</v>
      </c>
      <c r="O255" s="2" t="str">
        <f>IF(ISERR(FIND("05",GERAL[[#This Row],[ODS]])),"NÃO","SIM")</f>
        <v>NÃO</v>
      </c>
      <c r="P255" s="2" t="str">
        <f>IF(ISERR(FIND("06",GERAL[[#This Row],[ODS]])),"NÃO","SIM")</f>
        <v>NÃO</v>
      </c>
      <c r="Q255" s="2" t="str">
        <f>IF(ISERR(FIND("07",GERAL[[#This Row],[ODS]])),"NÃO","SIM")</f>
        <v>NÃO</v>
      </c>
      <c r="R255" s="2" t="str">
        <f>IF(ISERR(FIND("08",GERAL[[#This Row],[ODS]])),"NÃO","SIM")</f>
        <v>NÃO</v>
      </c>
      <c r="S255" s="2" t="str">
        <f>IF(ISERR(FIND("09",GERAL[[#This Row],[ODS]])),"NÃO","SIM")</f>
        <v>NÃO</v>
      </c>
      <c r="T255" s="2" t="str">
        <f>IF(ISERR(FIND("10",GERAL[[#This Row],[ODS]])),"NÃO","SIM")</f>
        <v>NÃO</v>
      </c>
      <c r="U255" s="2" t="str">
        <f>IF(ISERR(FIND("11",GERAL[[#This Row],[ODS]])),"NÃO","SIM")</f>
        <v>NÃO</v>
      </c>
      <c r="V255" s="2" t="str">
        <f>IF(ISERR(FIND("12",GERAL[[#This Row],[ODS]])),"NÃO","SIM")</f>
        <v>NÃO</v>
      </c>
      <c r="W255" s="2" t="str">
        <f>IF(ISERR(FIND("13",GERAL[[#This Row],[ODS]])),"NÃO","SIM")</f>
        <v>SIM</v>
      </c>
      <c r="X255" s="2" t="str">
        <f>IF(ISERR(FIND("14",GERAL[[#This Row],[ODS]])),"NÃO","SIM")</f>
        <v>NÃO</v>
      </c>
      <c r="Y255" s="2" t="str">
        <f>IF(ISERR(FIND("15",GERAL[[#This Row],[ODS]])),"NÃO","SIM")</f>
        <v>SIM</v>
      </c>
      <c r="Z255" s="2" t="str">
        <f>IF(ISERR(FIND("16",GERAL[[#This Row],[ODS]])),"NÃO","SIM")</f>
        <v>SIM</v>
      </c>
      <c r="AA255" s="2" t="str">
        <f>IF(ISERR(FIND("17",GERAL[[#This Row],[ODS]])),"NÃO","SIM")</f>
        <v>NÃO</v>
      </c>
      <c r="AB255" s="1">
        <v>100</v>
      </c>
      <c r="AC255" s="1">
        <v>100</v>
      </c>
      <c r="AD255" s="1">
        <v>100</v>
      </c>
      <c r="AE255" s="1">
        <v>100</v>
      </c>
      <c r="AF255" s="1">
        <v>100</v>
      </c>
      <c r="AG255" s="1" t="str">
        <f>GERAL[[#This Row],[SIGLA]]&amp;GERAL[[#This Row],[CÓD]]</f>
        <v>MTAS_TR</v>
      </c>
      <c r="AH255" s="1">
        <f ca="1">VLOOKUP(GERAL[[#This Row],[REF_NOTA]],BASE_NOTAS[],7,FALSE)</f>
        <v>100</v>
      </c>
      <c r="AI255" s="31">
        <f ca="1">IF(GERAL[[#This Row],[Nota 2025]]="",0,GERAL[[#This Row],[Nota 2026]]-GERAL[[#This Row],[Nota 2025]])</f>
        <v>0</v>
      </c>
    </row>
    <row r="256" spans="1:35" ht="17" x14ac:dyDescent="0.35">
      <c r="A256" s="2" t="s">
        <v>167</v>
      </c>
      <c r="B256" s="2" t="s">
        <v>193</v>
      </c>
      <c r="C256" s="15" t="s">
        <v>208</v>
      </c>
      <c r="D256" s="15" t="s">
        <v>400</v>
      </c>
      <c r="E256" s="15" t="s">
        <v>376</v>
      </c>
      <c r="F256" s="2" t="str">
        <f>VLOOKUP(GERAL[[#This Row],[CÓD]],SEALL,6,FALSE)</f>
        <v>EG</v>
      </c>
      <c r="G256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5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5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56" s="2" t="str">
        <f>VLOOKUP(GERAL[[#This Row],[CÓD]],SEALL,4,FALSE)</f>
        <v>13, 15, 16</v>
      </c>
      <c r="K256" s="2" t="str">
        <f>IF(ISERR(FIND("01",GERAL[[#This Row],[ODS]])),"NÃO","SIM")</f>
        <v>NÃO</v>
      </c>
      <c r="L256" s="2" t="str">
        <f>IF(ISERR(FIND("02",GERAL[[#This Row],[ODS]])),"NÃO","SIM")</f>
        <v>NÃO</v>
      </c>
      <c r="M256" s="2" t="str">
        <f>IF(ISERR(FIND("03",GERAL[[#This Row],[ODS]])),"NÃO","SIM")</f>
        <v>NÃO</v>
      </c>
      <c r="N256" s="2" t="str">
        <f>IF(ISERR(FIND("04",GERAL[[#This Row],[ODS]])),"NÃO","SIM")</f>
        <v>NÃO</v>
      </c>
      <c r="O256" s="2" t="str">
        <f>IF(ISERR(FIND("05",GERAL[[#This Row],[ODS]])),"NÃO","SIM")</f>
        <v>NÃO</v>
      </c>
      <c r="P256" s="2" t="str">
        <f>IF(ISERR(FIND("06",GERAL[[#This Row],[ODS]])),"NÃO","SIM")</f>
        <v>NÃO</v>
      </c>
      <c r="Q256" s="2" t="str">
        <f>IF(ISERR(FIND("07",GERAL[[#This Row],[ODS]])),"NÃO","SIM")</f>
        <v>NÃO</v>
      </c>
      <c r="R256" s="2" t="str">
        <f>IF(ISERR(FIND("08",GERAL[[#This Row],[ODS]])),"NÃO","SIM")</f>
        <v>NÃO</v>
      </c>
      <c r="S256" s="2" t="str">
        <f>IF(ISERR(FIND("09",GERAL[[#This Row],[ODS]])),"NÃO","SIM")</f>
        <v>NÃO</v>
      </c>
      <c r="T256" s="2" t="str">
        <f>IF(ISERR(FIND("10",GERAL[[#This Row],[ODS]])),"NÃO","SIM")</f>
        <v>NÃO</v>
      </c>
      <c r="U256" s="2" t="str">
        <f>IF(ISERR(FIND("11",GERAL[[#This Row],[ODS]])),"NÃO","SIM")</f>
        <v>NÃO</v>
      </c>
      <c r="V256" s="2" t="str">
        <f>IF(ISERR(FIND("12",GERAL[[#This Row],[ODS]])),"NÃO","SIM")</f>
        <v>NÃO</v>
      </c>
      <c r="W256" s="2" t="str">
        <f>IF(ISERR(FIND("13",GERAL[[#This Row],[ODS]])),"NÃO","SIM")</f>
        <v>SIM</v>
      </c>
      <c r="X256" s="2" t="str">
        <f>IF(ISERR(FIND("14",GERAL[[#This Row],[ODS]])),"NÃO","SIM")</f>
        <v>NÃO</v>
      </c>
      <c r="Y256" s="2" t="str">
        <f>IF(ISERR(FIND("15",GERAL[[#This Row],[ODS]])),"NÃO","SIM")</f>
        <v>SIM</v>
      </c>
      <c r="Z256" s="2" t="str">
        <f>IF(ISERR(FIND("16",GERAL[[#This Row],[ODS]])),"NÃO","SIM")</f>
        <v>SIM</v>
      </c>
      <c r="AA256" s="2" t="str">
        <f>IF(ISERR(FIND("17",GERAL[[#This Row],[ODS]])),"NÃO","SIM")</f>
        <v>NÃO</v>
      </c>
      <c r="AB256" s="1">
        <v>0</v>
      </c>
      <c r="AC256" s="1">
        <v>37.5</v>
      </c>
      <c r="AD256" s="1">
        <v>37.5</v>
      </c>
      <c r="AE256" s="1">
        <v>12.5</v>
      </c>
      <c r="AF256" s="1">
        <v>0</v>
      </c>
      <c r="AG256" s="1" t="str">
        <f>GERAL[[#This Row],[SIGLA]]&amp;GERAL[[#This Row],[CÓD]]</f>
        <v>MSAS_TR</v>
      </c>
      <c r="AH256" s="1">
        <f ca="1">VLOOKUP(GERAL[[#This Row],[REF_NOTA]],BASE_NOTAS[],7,FALSE)</f>
        <v>37.5</v>
      </c>
      <c r="AI256" s="31">
        <f ca="1">IF(GERAL[[#This Row],[Nota 2025]]="",0,GERAL[[#This Row],[Nota 2026]]-GERAL[[#This Row],[Nota 2025]])</f>
        <v>37.5</v>
      </c>
    </row>
    <row r="257" spans="1:35" ht="17" x14ac:dyDescent="0.35">
      <c r="A257" s="2" t="s">
        <v>166</v>
      </c>
      <c r="B257" s="2" t="s">
        <v>192</v>
      </c>
      <c r="C257" s="15" t="s">
        <v>208</v>
      </c>
      <c r="D257" s="15" t="s">
        <v>400</v>
      </c>
      <c r="E257" s="15" t="s">
        <v>376</v>
      </c>
      <c r="F257" s="2" t="str">
        <f>VLOOKUP(GERAL[[#This Row],[CÓD]],SEALL,6,FALSE)</f>
        <v>EG</v>
      </c>
      <c r="G257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5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5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57" s="2" t="str">
        <f>VLOOKUP(GERAL[[#This Row],[CÓD]],SEALL,4,FALSE)</f>
        <v>13, 15, 16</v>
      </c>
      <c r="K257" s="2" t="str">
        <f>IF(ISERR(FIND("01",GERAL[[#This Row],[ODS]])),"NÃO","SIM")</f>
        <v>NÃO</v>
      </c>
      <c r="L257" s="2" t="str">
        <f>IF(ISERR(FIND("02",GERAL[[#This Row],[ODS]])),"NÃO","SIM")</f>
        <v>NÃO</v>
      </c>
      <c r="M257" s="2" t="str">
        <f>IF(ISERR(FIND("03",GERAL[[#This Row],[ODS]])),"NÃO","SIM")</f>
        <v>NÃO</v>
      </c>
      <c r="N257" s="2" t="str">
        <f>IF(ISERR(FIND("04",GERAL[[#This Row],[ODS]])),"NÃO","SIM")</f>
        <v>NÃO</v>
      </c>
      <c r="O257" s="2" t="str">
        <f>IF(ISERR(FIND("05",GERAL[[#This Row],[ODS]])),"NÃO","SIM")</f>
        <v>NÃO</v>
      </c>
      <c r="P257" s="2" t="str">
        <f>IF(ISERR(FIND("06",GERAL[[#This Row],[ODS]])),"NÃO","SIM")</f>
        <v>NÃO</v>
      </c>
      <c r="Q257" s="2" t="str">
        <f>IF(ISERR(FIND("07",GERAL[[#This Row],[ODS]])),"NÃO","SIM")</f>
        <v>NÃO</v>
      </c>
      <c r="R257" s="2" t="str">
        <f>IF(ISERR(FIND("08",GERAL[[#This Row],[ODS]])),"NÃO","SIM")</f>
        <v>NÃO</v>
      </c>
      <c r="S257" s="2" t="str">
        <f>IF(ISERR(FIND("09",GERAL[[#This Row],[ODS]])),"NÃO","SIM")</f>
        <v>NÃO</v>
      </c>
      <c r="T257" s="2" t="str">
        <f>IF(ISERR(FIND("10",GERAL[[#This Row],[ODS]])),"NÃO","SIM")</f>
        <v>NÃO</v>
      </c>
      <c r="U257" s="2" t="str">
        <f>IF(ISERR(FIND("11",GERAL[[#This Row],[ODS]])),"NÃO","SIM")</f>
        <v>NÃO</v>
      </c>
      <c r="V257" s="2" t="str">
        <f>IF(ISERR(FIND("12",GERAL[[#This Row],[ODS]])),"NÃO","SIM")</f>
        <v>NÃO</v>
      </c>
      <c r="W257" s="2" t="str">
        <f>IF(ISERR(FIND("13",GERAL[[#This Row],[ODS]])),"NÃO","SIM")</f>
        <v>SIM</v>
      </c>
      <c r="X257" s="2" t="str">
        <f>IF(ISERR(FIND("14",GERAL[[#This Row],[ODS]])),"NÃO","SIM")</f>
        <v>NÃO</v>
      </c>
      <c r="Y257" s="2" t="str">
        <f>IF(ISERR(FIND("15",GERAL[[#This Row],[ODS]])),"NÃO","SIM")</f>
        <v>SIM</v>
      </c>
      <c r="Z257" s="2" t="str">
        <f>IF(ISERR(FIND("16",GERAL[[#This Row],[ODS]])),"NÃO","SIM")</f>
        <v>SIM</v>
      </c>
      <c r="AA257" s="2" t="str">
        <f>IF(ISERR(FIND("17",GERAL[[#This Row],[ODS]])),"NÃO","SIM")</f>
        <v>NÃO</v>
      </c>
      <c r="AB257" s="1">
        <v>88.888888888888886</v>
      </c>
      <c r="AC257" s="1">
        <v>75</v>
      </c>
      <c r="AD257" s="1">
        <v>87.5</v>
      </c>
      <c r="AE257" s="1">
        <v>75</v>
      </c>
      <c r="AF257" s="1">
        <v>75</v>
      </c>
      <c r="AG257" s="1" t="str">
        <f>GERAL[[#This Row],[SIGLA]]&amp;GERAL[[#This Row],[CÓD]]</f>
        <v>MGAS_TR</v>
      </c>
      <c r="AH257" s="1">
        <f ca="1">VLOOKUP(GERAL[[#This Row],[REF_NOTA]],BASE_NOTAS[],7,FALSE)</f>
        <v>62.5</v>
      </c>
      <c r="AI257" s="31">
        <f ca="1">IF(GERAL[[#This Row],[Nota 2025]]="",0,GERAL[[#This Row],[Nota 2026]]-GERAL[[#This Row],[Nota 2025]])</f>
        <v>-12.5</v>
      </c>
    </row>
    <row r="258" spans="1:35" ht="17" x14ac:dyDescent="0.35">
      <c r="A258" s="2" t="s">
        <v>169</v>
      </c>
      <c r="B258" s="2" t="s">
        <v>196</v>
      </c>
      <c r="C258" s="15" t="s">
        <v>208</v>
      </c>
      <c r="D258" s="15" t="s">
        <v>400</v>
      </c>
      <c r="E258" s="15" t="s">
        <v>376</v>
      </c>
      <c r="F258" s="2" t="str">
        <f>VLOOKUP(GERAL[[#This Row],[CÓD]],SEALL,6,FALSE)</f>
        <v>EG</v>
      </c>
      <c r="G258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5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5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58" s="2" t="str">
        <f>VLOOKUP(GERAL[[#This Row],[CÓD]],SEALL,4,FALSE)</f>
        <v>13, 15, 16</v>
      </c>
      <c r="K258" s="2" t="str">
        <f>IF(ISERR(FIND("01",GERAL[[#This Row],[ODS]])),"NÃO","SIM")</f>
        <v>NÃO</v>
      </c>
      <c r="L258" s="2" t="str">
        <f>IF(ISERR(FIND("02",GERAL[[#This Row],[ODS]])),"NÃO","SIM")</f>
        <v>NÃO</v>
      </c>
      <c r="M258" s="2" t="str">
        <f>IF(ISERR(FIND("03",GERAL[[#This Row],[ODS]])),"NÃO","SIM")</f>
        <v>NÃO</v>
      </c>
      <c r="N258" s="2" t="str">
        <f>IF(ISERR(FIND("04",GERAL[[#This Row],[ODS]])),"NÃO","SIM")</f>
        <v>NÃO</v>
      </c>
      <c r="O258" s="2" t="str">
        <f>IF(ISERR(FIND("05",GERAL[[#This Row],[ODS]])),"NÃO","SIM")</f>
        <v>NÃO</v>
      </c>
      <c r="P258" s="2" t="str">
        <f>IF(ISERR(FIND("06",GERAL[[#This Row],[ODS]])),"NÃO","SIM")</f>
        <v>NÃO</v>
      </c>
      <c r="Q258" s="2" t="str">
        <f>IF(ISERR(FIND("07",GERAL[[#This Row],[ODS]])),"NÃO","SIM")</f>
        <v>NÃO</v>
      </c>
      <c r="R258" s="2" t="str">
        <f>IF(ISERR(FIND("08",GERAL[[#This Row],[ODS]])),"NÃO","SIM")</f>
        <v>NÃO</v>
      </c>
      <c r="S258" s="2" t="str">
        <f>IF(ISERR(FIND("09",GERAL[[#This Row],[ODS]])),"NÃO","SIM")</f>
        <v>NÃO</v>
      </c>
      <c r="T258" s="2" t="str">
        <f>IF(ISERR(FIND("10",GERAL[[#This Row],[ODS]])),"NÃO","SIM")</f>
        <v>NÃO</v>
      </c>
      <c r="U258" s="2" t="str">
        <f>IF(ISERR(FIND("11",GERAL[[#This Row],[ODS]])),"NÃO","SIM")</f>
        <v>NÃO</v>
      </c>
      <c r="V258" s="2" t="str">
        <f>IF(ISERR(FIND("12",GERAL[[#This Row],[ODS]])),"NÃO","SIM")</f>
        <v>NÃO</v>
      </c>
      <c r="W258" s="2" t="str">
        <f>IF(ISERR(FIND("13",GERAL[[#This Row],[ODS]])),"NÃO","SIM")</f>
        <v>SIM</v>
      </c>
      <c r="X258" s="2" t="str">
        <f>IF(ISERR(FIND("14",GERAL[[#This Row],[ODS]])),"NÃO","SIM")</f>
        <v>NÃO</v>
      </c>
      <c r="Y258" s="2" t="str">
        <f>IF(ISERR(FIND("15",GERAL[[#This Row],[ODS]])),"NÃO","SIM")</f>
        <v>SIM</v>
      </c>
      <c r="Z258" s="2" t="str">
        <f>IF(ISERR(FIND("16",GERAL[[#This Row],[ODS]])),"NÃO","SIM")</f>
        <v>SIM</v>
      </c>
      <c r="AA258" s="2" t="str">
        <f>IF(ISERR(FIND("17",GERAL[[#This Row],[ODS]])),"NÃO","SIM")</f>
        <v>NÃO</v>
      </c>
      <c r="AB258" s="1">
        <v>88.888888888888886</v>
      </c>
      <c r="AC258" s="1">
        <v>87.5</v>
      </c>
      <c r="AD258" s="1">
        <v>100</v>
      </c>
      <c r="AE258" s="1">
        <v>87.5</v>
      </c>
      <c r="AF258" s="1">
        <v>100</v>
      </c>
      <c r="AG258" s="1" t="str">
        <f>GERAL[[#This Row],[SIGLA]]&amp;GERAL[[#This Row],[CÓD]]</f>
        <v>PAAS_TR</v>
      </c>
      <c r="AH258" s="1">
        <f ca="1">VLOOKUP(GERAL[[#This Row],[REF_NOTA]],BASE_NOTAS[],7,FALSE)</f>
        <v>100</v>
      </c>
      <c r="AI258" s="31">
        <f ca="1">IF(GERAL[[#This Row],[Nota 2025]]="",0,GERAL[[#This Row],[Nota 2026]]-GERAL[[#This Row],[Nota 2025]])</f>
        <v>0</v>
      </c>
    </row>
    <row r="259" spans="1:35" ht="17" x14ac:dyDescent="0.35">
      <c r="A259" s="2" t="s">
        <v>170</v>
      </c>
      <c r="B259" s="2" t="s">
        <v>197</v>
      </c>
      <c r="C259" s="15" t="s">
        <v>208</v>
      </c>
      <c r="D259" s="15" t="s">
        <v>400</v>
      </c>
      <c r="E259" s="15" t="s">
        <v>376</v>
      </c>
      <c r="F259" s="2" t="str">
        <f>VLOOKUP(GERAL[[#This Row],[CÓD]],SEALL,6,FALSE)</f>
        <v>EG</v>
      </c>
      <c r="G259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5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5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59" s="2" t="str">
        <f>VLOOKUP(GERAL[[#This Row],[CÓD]],SEALL,4,FALSE)</f>
        <v>13, 15, 16</v>
      </c>
      <c r="K259" s="2" t="str">
        <f>IF(ISERR(FIND("01",GERAL[[#This Row],[ODS]])),"NÃO","SIM")</f>
        <v>NÃO</v>
      </c>
      <c r="L259" s="2" t="str">
        <f>IF(ISERR(FIND("02",GERAL[[#This Row],[ODS]])),"NÃO","SIM")</f>
        <v>NÃO</v>
      </c>
      <c r="M259" s="2" t="str">
        <f>IF(ISERR(FIND("03",GERAL[[#This Row],[ODS]])),"NÃO","SIM")</f>
        <v>NÃO</v>
      </c>
      <c r="N259" s="2" t="str">
        <f>IF(ISERR(FIND("04",GERAL[[#This Row],[ODS]])),"NÃO","SIM")</f>
        <v>NÃO</v>
      </c>
      <c r="O259" s="2" t="str">
        <f>IF(ISERR(FIND("05",GERAL[[#This Row],[ODS]])),"NÃO","SIM")</f>
        <v>NÃO</v>
      </c>
      <c r="P259" s="2" t="str">
        <f>IF(ISERR(FIND("06",GERAL[[#This Row],[ODS]])),"NÃO","SIM")</f>
        <v>NÃO</v>
      </c>
      <c r="Q259" s="2" t="str">
        <f>IF(ISERR(FIND("07",GERAL[[#This Row],[ODS]])),"NÃO","SIM")</f>
        <v>NÃO</v>
      </c>
      <c r="R259" s="2" t="str">
        <f>IF(ISERR(FIND("08",GERAL[[#This Row],[ODS]])),"NÃO","SIM")</f>
        <v>NÃO</v>
      </c>
      <c r="S259" s="2" t="str">
        <f>IF(ISERR(FIND("09",GERAL[[#This Row],[ODS]])),"NÃO","SIM")</f>
        <v>NÃO</v>
      </c>
      <c r="T259" s="2" t="str">
        <f>IF(ISERR(FIND("10",GERAL[[#This Row],[ODS]])),"NÃO","SIM")</f>
        <v>NÃO</v>
      </c>
      <c r="U259" s="2" t="str">
        <f>IF(ISERR(FIND("11",GERAL[[#This Row],[ODS]])),"NÃO","SIM")</f>
        <v>NÃO</v>
      </c>
      <c r="V259" s="2" t="str">
        <f>IF(ISERR(FIND("12",GERAL[[#This Row],[ODS]])),"NÃO","SIM")</f>
        <v>NÃO</v>
      </c>
      <c r="W259" s="2" t="str">
        <f>IF(ISERR(FIND("13",GERAL[[#This Row],[ODS]])),"NÃO","SIM")</f>
        <v>SIM</v>
      </c>
      <c r="X259" s="2" t="str">
        <f>IF(ISERR(FIND("14",GERAL[[#This Row],[ODS]])),"NÃO","SIM")</f>
        <v>NÃO</v>
      </c>
      <c r="Y259" s="2" t="str">
        <f>IF(ISERR(FIND("15",GERAL[[#This Row],[ODS]])),"NÃO","SIM")</f>
        <v>SIM</v>
      </c>
      <c r="Z259" s="2" t="str">
        <f>IF(ISERR(FIND("16",GERAL[[#This Row],[ODS]])),"NÃO","SIM")</f>
        <v>SIM</v>
      </c>
      <c r="AA259" s="2" t="str">
        <f>IF(ISERR(FIND("17",GERAL[[#This Row],[ODS]])),"NÃO","SIM")</f>
        <v>NÃO</v>
      </c>
      <c r="AB259" s="1">
        <v>66.666666666666657</v>
      </c>
      <c r="AC259" s="1">
        <v>50</v>
      </c>
      <c r="AD259" s="1">
        <v>50</v>
      </c>
      <c r="AE259" s="1">
        <v>75</v>
      </c>
      <c r="AF259" s="1">
        <v>62.5</v>
      </c>
      <c r="AG259" s="1" t="str">
        <f>GERAL[[#This Row],[SIGLA]]&amp;GERAL[[#This Row],[CÓD]]</f>
        <v>PBAS_TR</v>
      </c>
      <c r="AH259" s="1">
        <f ca="1">VLOOKUP(GERAL[[#This Row],[REF_NOTA]],BASE_NOTAS[],7,FALSE)</f>
        <v>87.5</v>
      </c>
      <c r="AI259" s="31">
        <f ca="1">IF(GERAL[[#This Row],[Nota 2025]]="",0,GERAL[[#This Row],[Nota 2026]]-GERAL[[#This Row],[Nota 2025]])</f>
        <v>25</v>
      </c>
    </row>
    <row r="260" spans="1:35" ht="17" x14ac:dyDescent="0.35">
      <c r="A260" s="2" t="s">
        <v>173</v>
      </c>
      <c r="B260" s="2" t="s">
        <v>200</v>
      </c>
      <c r="C260" s="15" t="s">
        <v>208</v>
      </c>
      <c r="D260" s="15" t="s">
        <v>400</v>
      </c>
      <c r="E260" s="15" t="s">
        <v>376</v>
      </c>
      <c r="F260" s="2" t="str">
        <f>VLOOKUP(GERAL[[#This Row],[CÓD]],SEALL,6,FALSE)</f>
        <v>EG</v>
      </c>
      <c r="G260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6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6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0" s="2" t="str">
        <f>VLOOKUP(GERAL[[#This Row],[CÓD]],SEALL,4,FALSE)</f>
        <v>13, 15, 16</v>
      </c>
      <c r="K260" s="2" t="str">
        <f>IF(ISERR(FIND("01",GERAL[[#This Row],[ODS]])),"NÃO","SIM")</f>
        <v>NÃO</v>
      </c>
      <c r="L260" s="2" t="str">
        <f>IF(ISERR(FIND("02",GERAL[[#This Row],[ODS]])),"NÃO","SIM")</f>
        <v>NÃO</v>
      </c>
      <c r="M260" s="2" t="str">
        <f>IF(ISERR(FIND("03",GERAL[[#This Row],[ODS]])),"NÃO","SIM")</f>
        <v>NÃO</v>
      </c>
      <c r="N260" s="2" t="str">
        <f>IF(ISERR(FIND("04",GERAL[[#This Row],[ODS]])),"NÃO","SIM")</f>
        <v>NÃO</v>
      </c>
      <c r="O260" s="2" t="str">
        <f>IF(ISERR(FIND("05",GERAL[[#This Row],[ODS]])),"NÃO","SIM")</f>
        <v>NÃO</v>
      </c>
      <c r="P260" s="2" t="str">
        <f>IF(ISERR(FIND("06",GERAL[[#This Row],[ODS]])),"NÃO","SIM")</f>
        <v>NÃO</v>
      </c>
      <c r="Q260" s="2" t="str">
        <f>IF(ISERR(FIND("07",GERAL[[#This Row],[ODS]])),"NÃO","SIM")</f>
        <v>NÃO</v>
      </c>
      <c r="R260" s="2" t="str">
        <f>IF(ISERR(FIND("08",GERAL[[#This Row],[ODS]])),"NÃO","SIM")</f>
        <v>NÃO</v>
      </c>
      <c r="S260" s="2" t="str">
        <f>IF(ISERR(FIND("09",GERAL[[#This Row],[ODS]])),"NÃO","SIM")</f>
        <v>NÃO</v>
      </c>
      <c r="T260" s="2" t="str">
        <f>IF(ISERR(FIND("10",GERAL[[#This Row],[ODS]])),"NÃO","SIM")</f>
        <v>NÃO</v>
      </c>
      <c r="U260" s="2" t="str">
        <f>IF(ISERR(FIND("11",GERAL[[#This Row],[ODS]])),"NÃO","SIM")</f>
        <v>NÃO</v>
      </c>
      <c r="V260" s="2" t="str">
        <f>IF(ISERR(FIND("12",GERAL[[#This Row],[ODS]])),"NÃO","SIM")</f>
        <v>NÃO</v>
      </c>
      <c r="W260" s="2" t="str">
        <f>IF(ISERR(FIND("13",GERAL[[#This Row],[ODS]])),"NÃO","SIM")</f>
        <v>SIM</v>
      </c>
      <c r="X260" s="2" t="str">
        <f>IF(ISERR(FIND("14",GERAL[[#This Row],[ODS]])),"NÃO","SIM")</f>
        <v>NÃO</v>
      </c>
      <c r="Y260" s="2" t="str">
        <f>IF(ISERR(FIND("15",GERAL[[#This Row],[ODS]])),"NÃO","SIM")</f>
        <v>SIM</v>
      </c>
      <c r="Z260" s="2" t="str">
        <f>IF(ISERR(FIND("16",GERAL[[#This Row],[ODS]])),"NÃO","SIM")</f>
        <v>SIM</v>
      </c>
      <c r="AA260" s="2" t="str">
        <f>IF(ISERR(FIND("17",GERAL[[#This Row],[ODS]])),"NÃO","SIM")</f>
        <v>NÃO</v>
      </c>
      <c r="AB260" s="1">
        <v>11.111111111111111</v>
      </c>
      <c r="AC260" s="1">
        <v>37.5</v>
      </c>
      <c r="AD260" s="1">
        <v>50</v>
      </c>
      <c r="AE260" s="1">
        <v>100</v>
      </c>
      <c r="AF260" s="1">
        <v>100</v>
      </c>
      <c r="AG260" s="1" t="str">
        <f>GERAL[[#This Row],[SIGLA]]&amp;GERAL[[#This Row],[CÓD]]</f>
        <v>PRAS_TR</v>
      </c>
      <c r="AH260" s="1">
        <f ca="1">VLOOKUP(GERAL[[#This Row],[REF_NOTA]],BASE_NOTAS[],7,FALSE)</f>
        <v>62.5</v>
      </c>
      <c r="AI260" s="31">
        <f ca="1">IF(GERAL[[#This Row],[Nota 2025]]="",0,GERAL[[#This Row],[Nota 2026]]-GERAL[[#This Row],[Nota 2025]])</f>
        <v>-37.5</v>
      </c>
    </row>
    <row r="261" spans="1:35" ht="17" x14ac:dyDescent="0.35">
      <c r="A261" s="2" t="s">
        <v>171</v>
      </c>
      <c r="B261" s="2" t="s">
        <v>198</v>
      </c>
      <c r="C261" s="15" t="s">
        <v>208</v>
      </c>
      <c r="D261" s="15" t="s">
        <v>400</v>
      </c>
      <c r="E261" s="15" t="s">
        <v>376</v>
      </c>
      <c r="F261" s="2" t="str">
        <f>VLOOKUP(GERAL[[#This Row],[CÓD]],SEALL,6,FALSE)</f>
        <v>EG</v>
      </c>
      <c r="G261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6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6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1" s="2" t="str">
        <f>VLOOKUP(GERAL[[#This Row],[CÓD]],SEALL,4,FALSE)</f>
        <v>13, 15, 16</v>
      </c>
      <c r="K261" s="2" t="str">
        <f>IF(ISERR(FIND("01",GERAL[[#This Row],[ODS]])),"NÃO","SIM")</f>
        <v>NÃO</v>
      </c>
      <c r="L261" s="2" t="str">
        <f>IF(ISERR(FIND("02",GERAL[[#This Row],[ODS]])),"NÃO","SIM")</f>
        <v>NÃO</v>
      </c>
      <c r="M261" s="2" t="str">
        <f>IF(ISERR(FIND("03",GERAL[[#This Row],[ODS]])),"NÃO","SIM")</f>
        <v>NÃO</v>
      </c>
      <c r="N261" s="2" t="str">
        <f>IF(ISERR(FIND("04",GERAL[[#This Row],[ODS]])),"NÃO","SIM")</f>
        <v>NÃO</v>
      </c>
      <c r="O261" s="2" t="str">
        <f>IF(ISERR(FIND("05",GERAL[[#This Row],[ODS]])),"NÃO","SIM")</f>
        <v>NÃO</v>
      </c>
      <c r="P261" s="2" t="str">
        <f>IF(ISERR(FIND("06",GERAL[[#This Row],[ODS]])),"NÃO","SIM")</f>
        <v>NÃO</v>
      </c>
      <c r="Q261" s="2" t="str">
        <f>IF(ISERR(FIND("07",GERAL[[#This Row],[ODS]])),"NÃO","SIM")</f>
        <v>NÃO</v>
      </c>
      <c r="R261" s="2" t="str">
        <f>IF(ISERR(FIND("08",GERAL[[#This Row],[ODS]])),"NÃO","SIM")</f>
        <v>NÃO</v>
      </c>
      <c r="S261" s="2" t="str">
        <f>IF(ISERR(FIND("09",GERAL[[#This Row],[ODS]])),"NÃO","SIM")</f>
        <v>NÃO</v>
      </c>
      <c r="T261" s="2" t="str">
        <f>IF(ISERR(FIND("10",GERAL[[#This Row],[ODS]])),"NÃO","SIM")</f>
        <v>NÃO</v>
      </c>
      <c r="U261" s="2" t="str">
        <f>IF(ISERR(FIND("11",GERAL[[#This Row],[ODS]])),"NÃO","SIM")</f>
        <v>NÃO</v>
      </c>
      <c r="V261" s="2" t="str">
        <f>IF(ISERR(FIND("12",GERAL[[#This Row],[ODS]])),"NÃO","SIM")</f>
        <v>NÃO</v>
      </c>
      <c r="W261" s="2" t="str">
        <f>IF(ISERR(FIND("13",GERAL[[#This Row],[ODS]])),"NÃO","SIM")</f>
        <v>SIM</v>
      </c>
      <c r="X261" s="2" t="str">
        <f>IF(ISERR(FIND("14",GERAL[[#This Row],[ODS]])),"NÃO","SIM")</f>
        <v>NÃO</v>
      </c>
      <c r="Y261" s="2" t="str">
        <f>IF(ISERR(FIND("15",GERAL[[#This Row],[ODS]])),"NÃO","SIM")</f>
        <v>SIM</v>
      </c>
      <c r="Z261" s="2" t="str">
        <f>IF(ISERR(FIND("16",GERAL[[#This Row],[ODS]])),"NÃO","SIM")</f>
        <v>SIM</v>
      </c>
      <c r="AA261" s="2" t="str">
        <f>IF(ISERR(FIND("17",GERAL[[#This Row],[ODS]])),"NÃO","SIM")</f>
        <v>NÃO</v>
      </c>
      <c r="AB261" s="1">
        <v>11.111111111111111</v>
      </c>
      <c r="AC261" s="1">
        <v>50</v>
      </c>
      <c r="AD261" s="1">
        <v>50</v>
      </c>
      <c r="AE261" s="1">
        <v>50</v>
      </c>
      <c r="AF261" s="1">
        <v>0</v>
      </c>
      <c r="AG261" s="1" t="str">
        <f>GERAL[[#This Row],[SIGLA]]&amp;GERAL[[#This Row],[CÓD]]</f>
        <v>PEAS_TR</v>
      </c>
      <c r="AH261" s="1">
        <f ca="1">VLOOKUP(GERAL[[#This Row],[REF_NOTA]],BASE_NOTAS[],7,FALSE)</f>
        <v>0</v>
      </c>
      <c r="AI261" s="31">
        <f ca="1">IF(GERAL[[#This Row],[Nota 2025]]="",0,GERAL[[#This Row],[Nota 2026]]-GERAL[[#This Row],[Nota 2025]])</f>
        <v>0</v>
      </c>
    </row>
    <row r="262" spans="1:35" ht="17" x14ac:dyDescent="0.35">
      <c r="A262" s="2" t="s">
        <v>172</v>
      </c>
      <c r="B262" s="2" t="s">
        <v>199</v>
      </c>
      <c r="C262" s="15" t="s">
        <v>208</v>
      </c>
      <c r="D262" s="15" t="s">
        <v>400</v>
      </c>
      <c r="E262" s="15" t="s">
        <v>376</v>
      </c>
      <c r="F262" s="2" t="str">
        <f>VLOOKUP(GERAL[[#This Row],[CÓD]],SEALL,6,FALSE)</f>
        <v>EG</v>
      </c>
      <c r="G262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6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6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2" s="2" t="str">
        <f>VLOOKUP(GERAL[[#This Row],[CÓD]],SEALL,4,FALSE)</f>
        <v>13, 15, 16</v>
      </c>
      <c r="K262" s="2" t="str">
        <f>IF(ISERR(FIND("01",GERAL[[#This Row],[ODS]])),"NÃO","SIM")</f>
        <v>NÃO</v>
      </c>
      <c r="L262" s="2" t="str">
        <f>IF(ISERR(FIND("02",GERAL[[#This Row],[ODS]])),"NÃO","SIM")</f>
        <v>NÃO</v>
      </c>
      <c r="M262" s="2" t="str">
        <f>IF(ISERR(FIND("03",GERAL[[#This Row],[ODS]])),"NÃO","SIM")</f>
        <v>NÃO</v>
      </c>
      <c r="N262" s="2" t="str">
        <f>IF(ISERR(FIND("04",GERAL[[#This Row],[ODS]])),"NÃO","SIM")</f>
        <v>NÃO</v>
      </c>
      <c r="O262" s="2" t="str">
        <f>IF(ISERR(FIND("05",GERAL[[#This Row],[ODS]])),"NÃO","SIM")</f>
        <v>NÃO</v>
      </c>
      <c r="P262" s="2" t="str">
        <f>IF(ISERR(FIND("06",GERAL[[#This Row],[ODS]])),"NÃO","SIM")</f>
        <v>NÃO</v>
      </c>
      <c r="Q262" s="2" t="str">
        <f>IF(ISERR(FIND("07",GERAL[[#This Row],[ODS]])),"NÃO","SIM")</f>
        <v>NÃO</v>
      </c>
      <c r="R262" s="2" t="str">
        <f>IF(ISERR(FIND("08",GERAL[[#This Row],[ODS]])),"NÃO","SIM")</f>
        <v>NÃO</v>
      </c>
      <c r="S262" s="2" t="str">
        <f>IF(ISERR(FIND("09",GERAL[[#This Row],[ODS]])),"NÃO","SIM")</f>
        <v>NÃO</v>
      </c>
      <c r="T262" s="2" t="str">
        <f>IF(ISERR(FIND("10",GERAL[[#This Row],[ODS]])),"NÃO","SIM")</f>
        <v>NÃO</v>
      </c>
      <c r="U262" s="2" t="str">
        <f>IF(ISERR(FIND("11",GERAL[[#This Row],[ODS]])),"NÃO","SIM")</f>
        <v>NÃO</v>
      </c>
      <c r="V262" s="2" t="str">
        <f>IF(ISERR(FIND("12",GERAL[[#This Row],[ODS]])),"NÃO","SIM")</f>
        <v>NÃO</v>
      </c>
      <c r="W262" s="2" t="str">
        <f>IF(ISERR(FIND("13",GERAL[[#This Row],[ODS]])),"NÃO","SIM")</f>
        <v>SIM</v>
      </c>
      <c r="X262" s="2" t="str">
        <f>IF(ISERR(FIND("14",GERAL[[#This Row],[ODS]])),"NÃO","SIM")</f>
        <v>NÃO</v>
      </c>
      <c r="Y262" s="2" t="str">
        <f>IF(ISERR(FIND("15",GERAL[[#This Row],[ODS]])),"NÃO","SIM")</f>
        <v>SIM</v>
      </c>
      <c r="Z262" s="2" t="str">
        <f>IF(ISERR(FIND("16",GERAL[[#This Row],[ODS]])),"NÃO","SIM")</f>
        <v>SIM</v>
      </c>
      <c r="AA262" s="2" t="str">
        <f>IF(ISERR(FIND("17",GERAL[[#This Row],[ODS]])),"NÃO","SIM")</f>
        <v>NÃO</v>
      </c>
      <c r="AB262" s="1">
        <v>0</v>
      </c>
      <c r="AC262" s="1">
        <v>0</v>
      </c>
      <c r="AD262" s="1">
        <v>75</v>
      </c>
      <c r="AE262" s="1">
        <v>0</v>
      </c>
      <c r="AF262" s="1">
        <v>100</v>
      </c>
      <c r="AG262" s="1" t="str">
        <f>GERAL[[#This Row],[SIGLA]]&amp;GERAL[[#This Row],[CÓD]]</f>
        <v>PIAS_TR</v>
      </c>
      <c r="AH262" s="1">
        <f ca="1">VLOOKUP(GERAL[[#This Row],[REF_NOTA]],BASE_NOTAS[],7,FALSE)</f>
        <v>87.5</v>
      </c>
      <c r="AI262" s="31">
        <f ca="1">IF(GERAL[[#This Row],[Nota 2025]]="",0,GERAL[[#This Row],[Nota 2026]]-GERAL[[#This Row],[Nota 2025]])</f>
        <v>-12.5</v>
      </c>
    </row>
    <row r="263" spans="1:35" ht="17" x14ac:dyDescent="0.35">
      <c r="A263" s="2" t="s">
        <v>174</v>
      </c>
      <c r="B263" s="2" t="s">
        <v>201</v>
      </c>
      <c r="C263" s="15" t="s">
        <v>208</v>
      </c>
      <c r="D263" s="15" t="s">
        <v>400</v>
      </c>
      <c r="E263" s="15" t="s">
        <v>376</v>
      </c>
      <c r="F263" s="2" t="str">
        <f>VLOOKUP(GERAL[[#This Row],[CÓD]],SEALL,6,FALSE)</f>
        <v>EG</v>
      </c>
      <c r="G263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6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6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3" s="2" t="str">
        <f>VLOOKUP(GERAL[[#This Row],[CÓD]],SEALL,4,FALSE)</f>
        <v>13, 15, 16</v>
      </c>
      <c r="K263" s="2" t="str">
        <f>IF(ISERR(FIND("01",GERAL[[#This Row],[ODS]])),"NÃO","SIM")</f>
        <v>NÃO</v>
      </c>
      <c r="L263" s="2" t="str">
        <f>IF(ISERR(FIND("02",GERAL[[#This Row],[ODS]])),"NÃO","SIM")</f>
        <v>NÃO</v>
      </c>
      <c r="M263" s="2" t="str">
        <f>IF(ISERR(FIND("03",GERAL[[#This Row],[ODS]])),"NÃO","SIM")</f>
        <v>NÃO</v>
      </c>
      <c r="N263" s="2" t="str">
        <f>IF(ISERR(FIND("04",GERAL[[#This Row],[ODS]])),"NÃO","SIM")</f>
        <v>NÃO</v>
      </c>
      <c r="O263" s="2" t="str">
        <f>IF(ISERR(FIND("05",GERAL[[#This Row],[ODS]])),"NÃO","SIM")</f>
        <v>NÃO</v>
      </c>
      <c r="P263" s="2" t="str">
        <f>IF(ISERR(FIND("06",GERAL[[#This Row],[ODS]])),"NÃO","SIM")</f>
        <v>NÃO</v>
      </c>
      <c r="Q263" s="2" t="str">
        <f>IF(ISERR(FIND("07",GERAL[[#This Row],[ODS]])),"NÃO","SIM")</f>
        <v>NÃO</v>
      </c>
      <c r="R263" s="2" t="str">
        <f>IF(ISERR(FIND("08",GERAL[[#This Row],[ODS]])),"NÃO","SIM")</f>
        <v>NÃO</v>
      </c>
      <c r="S263" s="2" t="str">
        <f>IF(ISERR(FIND("09",GERAL[[#This Row],[ODS]])),"NÃO","SIM")</f>
        <v>NÃO</v>
      </c>
      <c r="T263" s="2" t="str">
        <f>IF(ISERR(FIND("10",GERAL[[#This Row],[ODS]])),"NÃO","SIM")</f>
        <v>NÃO</v>
      </c>
      <c r="U263" s="2" t="str">
        <f>IF(ISERR(FIND("11",GERAL[[#This Row],[ODS]])),"NÃO","SIM")</f>
        <v>NÃO</v>
      </c>
      <c r="V263" s="2" t="str">
        <f>IF(ISERR(FIND("12",GERAL[[#This Row],[ODS]])),"NÃO","SIM")</f>
        <v>NÃO</v>
      </c>
      <c r="W263" s="2" t="str">
        <f>IF(ISERR(FIND("13",GERAL[[#This Row],[ODS]])),"NÃO","SIM")</f>
        <v>SIM</v>
      </c>
      <c r="X263" s="2" t="str">
        <f>IF(ISERR(FIND("14",GERAL[[#This Row],[ODS]])),"NÃO","SIM")</f>
        <v>NÃO</v>
      </c>
      <c r="Y263" s="2" t="str">
        <f>IF(ISERR(FIND("15",GERAL[[#This Row],[ODS]])),"NÃO","SIM")</f>
        <v>SIM</v>
      </c>
      <c r="Z263" s="2" t="str">
        <f>IF(ISERR(FIND("16",GERAL[[#This Row],[ODS]])),"NÃO","SIM")</f>
        <v>SIM</v>
      </c>
      <c r="AA263" s="2" t="str">
        <f>IF(ISERR(FIND("17",GERAL[[#This Row],[ODS]])),"NÃO","SIM")</f>
        <v>NÃO</v>
      </c>
      <c r="AB263" s="1">
        <v>55.555555555555557</v>
      </c>
      <c r="AC263" s="1">
        <v>50</v>
      </c>
      <c r="AD263" s="1">
        <v>50</v>
      </c>
      <c r="AE263" s="1">
        <v>50</v>
      </c>
      <c r="AF263" s="1">
        <v>50</v>
      </c>
      <c r="AG263" s="1" t="str">
        <f>GERAL[[#This Row],[SIGLA]]&amp;GERAL[[#This Row],[CÓD]]</f>
        <v>RJAS_TR</v>
      </c>
      <c r="AH263" s="1">
        <f ca="1">VLOOKUP(GERAL[[#This Row],[REF_NOTA]],BASE_NOTAS[],7,FALSE)</f>
        <v>62.5</v>
      </c>
      <c r="AI263" s="31">
        <f ca="1">IF(GERAL[[#This Row],[Nota 2025]]="",0,GERAL[[#This Row],[Nota 2026]]-GERAL[[#This Row],[Nota 2025]])</f>
        <v>12.5</v>
      </c>
    </row>
    <row r="264" spans="1:35" ht="17" x14ac:dyDescent="0.35">
      <c r="A264" s="2" t="s">
        <v>175</v>
      </c>
      <c r="B264" s="2" t="s">
        <v>202</v>
      </c>
      <c r="C264" s="15" t="s">
        <v>208</v>
      </c>
      <c r="D264" s="15" t="s">
        <v>400</v>
      </c>
      <c r="E264" s="15" t="s">
        <v>376</v>
      </c>
      <c r="F264" s="2" t="str">
        <f>VLOOKUP(GERAL[[#This Row],[CÓD]],SEALL,6,FALSE)</f>
        <v>EG</v>
      </c>
      <c r="G264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6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6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4" s="2" t="str">
        <f>VLOOKUP(GERAL[[#This Row],[CÓD]],SEALL,4,FALSE)</f>
        <v>13, 15, 16</v>
      </c>
      <c r="K264" s="2" t="str">
        <f>IF(ISERR(FIND("01",GERAL[[#This Row],[ODS]])),"NÃO","SIM")</f>
        <v>NÃO</v>
      </c>
      <c r="L264" s="2" t="str">
        <f>IF(ISERR(FIND("02",GERAL[[#This Row],[ODS]])),"NÃO","SIM")</f>
        <v>NÃO</v>
      </c>
      <c r="M264" s="2" t="str">
        <f>IF(ISERR(FIND("03",GERAL[[#This Row],[ODS]])),"NÃO","SIM")</f>
        <v>NÃO</v>
      </c>
      <c r="N264" s="2" t="str">
        <f>IF(ISERR(FIND("04",GERAL[[#This Row],[ODS]])),"NÃO","SIM")</f>
        <v>NÃO</v>
      </c>
      <c r="O264" s="2" t="str">
        <f>IF(ISERR(FIND("05",GERAL[[#This Row],[ODS]])),"NÃO","SIM")</f>
        <v>NÃO</v>
      </c>
      <c r="P264" s="2" t="str">
        <f>IF(ISERR(FIND("06",GERAL[[#This Row],[ODS]])),"NÃO","SIM")</f>
        <v>NÃO</v>
      </c>
      <c r="Q264" s="2" t="str">
        <f>IF(ISERR(FIND("07",GERAL[[#This Row],[ODS]])),"NÃO","SIM")</f>
        <v>NÃO</v>
      </c>
      <c r="R264" s="2" t="str">
        <f>IF(ISERR(FIND("08",GERAL[[#This Row],[ODS]])),"NÃO","SIM")</f>
        <v>NÃO</v>
      </c>
      <c r="S264" s="2" t="str">
        <f>IF(ISERR(FIND("09",GERAL[[#This Row],[ODS]])),"NÃO","SIM")</f>
        <v>NÃO</v>
      </c>
      <c r="T264" s="2" t="str">
        <f>IF(ISERR(FIND("10",GERAL[[#This Row],[ODS]])),"NÃO","SIM")</f>
        <v>NÃO</v>
      </c>
      <c r="U264" s="2" t="str">
        <f>IF(ISERR(FIND("11",GERAL[[#This Row],[ODS]])),"NÃO","SIM")</f>
        <v>NÃO</v>
      </c>
      <c r="V264" s="2" t="str">
        <f>IF(ISERR(FIND("12",GERAL[[#This Row],[ODS]])),"NÃO","SIM")</f>
        <v>NÃO</v>
      </c>
      <c r="W264" s="2" t="str">
        <f>IF(ISERR(FIND("13",GERAL[[#This Row],[ODS]])),"NÃO","SIM")</f>
        <v>SIM</v>
      </c>
      <c r="X264" s="2" t="str">
        <f>IF(ISERR(FIND("14",GERAL[[#This Row],[ODS]])),"NÃO","SIM")</f>
        <v>NÃO</v>
      </c>
      <c r="Y264" s="2" t="str">
        <f>IF(ISERR(FIND("15",GERAL[[#This Row],[ODS]])),"NÃO","SIM")</f>
        <v>SIM</v>
      </c>
      <c r="Z264" s="2" t="str">
        <f>IF(ISERR(FIND("16",GERAL[[#This Row],[ODS]])),"NÃO","SIM")</f>
        <v>SIM</v>
      </c>
      <c r="AA264" s="2" t="str">
        <f>IF(ISERR(FIND("17",GERAL[[#This Row],[ODS]])),"NÃO","SIM")</f>
        <v>NÃO</v>
      </c>
      <c r="AB264" s="1">
        <v>0</v>
      </c>
      <c r="AC264" s="1">
        <v>50</v>
      </c>
      <c r="AD264" s="1">
        <v>50</v>
      </c>
      <c r="AE264" s="1">
        <v>50</v>
      </c>
      <c r="AF264" s="1">
        <v>75</v>
      </c>
      <c r="AG264" s="1" t="str">
        <f>GERAL[[#This Row],[SIGLA]]&amp;GERAL[[#This Row],[CÓD]]</f>
        <v>RNAS_TR</v>
      </c>
      <c r="AH264" s="1">
        <f ca="1">VLOOKUP(GERAL[[#This Row],[REF_NOTA]],BASE_NOTAS[],7,FALSE)</f>
        <v>62.5</v>
      </c>
      <c r="AI264" s="31">
        <f ca="1">IF(GERAL[[#This Row],[Nota 2025]]="",0,GERAL[[#This Row],[Nota 2026]]-GERAL[[#This Row],[Nota 2025]])</f>
        <v>-12.5</v>
      </c>
    </row>
    <row r="265" spans="1:35" ht="17" x14ac:dyDescent="0.35">
      <c r="A265" s="2" t="s">
        <v>178</v>
      </c>
      <c r="B265" s="2" t="s">
        <v>205</v>
      </c>
      <c r="C265" s="15" t="s">
        <v>208</v>
      </c>
      <c r="D265" s="15" t="s">
        <v>400</v>
      </c>
      <c r="E265" s="15" t="s">
        <v>376</v>
      </c>
      <c r="F265" s="2" t="str">
        <f>VLOOKUP(GERAL[[#This Row],[CÓD]],SEALL,6,FALSE)</f>
        <v>EG</v>
      </c>
      <c r="G265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6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6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5" s="2" t="str">
        <f>VLOOKUP(GERAL[[#This Row],[CÓD]],SEALL,4,FALSE)</f>
        <v>13, 15, 16</v>
      </c>
      <c r="K265" s="2" t="str">
        <f>IF(ISERR(FIND("01",GERAL[[#This Row],[ODS]])),"NÃO","SIM")</f>
        <v>NÃO</v>
      </c>
      <c r="L265" s="2" t="str">
        <f>IF(ISERR(FIND("02",GERAL[[#This Row],[ODS]])),"NÃO","SIM")</f>
        <v>NÃO</v>
      </c>
      <c r="M265" s="2" t="str">
        <f>IF(ISERR(FIND("03",GERAL[[#This Row],[ODS]])),"NÃO","SIM")</f>
        <v>NÃO</v>
      </c>
      <c r="N265" s="2" t="str">
        <f>IF(ISERR(FIND("04",GERAL[[#This Row],[ODS]])),"NÃO","SIM")</f>
        <v>NÃO</v>
      </c>
      <c r="O265" s="2" t="str">
        <f>IF(ISERR(FIND("05",GERAL[[#This Row],[ODS]])),"NÃO","SIM")</f>
        <v>NÃO</v>
      </c>
      <c r="P265" s="2" t="str">
        <f>IF(ISERR(FIND("06",GERAL[[#This Row],[ODS]])),"NÃO","SIM")</f>
        <v>NÃO</v>
      </c>
      <c r="Q265" s="2" t="str">
        <f>IF(ISERR(FIND("07",GERAL[[#This Row],[ODS]])),"NÃO","SIM")</f>
        <v>NÃO</v>
      </c>
      <c r="R265" s="2" t="str">
        <f>IF(ISERR(FIND("08",GERAL[[#This Row],[ODS]])),"NÃO","SIM")</f>
        <v>NÃO</v>
      </c>
      <c r="S265" s="2" t="str">
        <f>IF(ISERR(FIND("09",GERAL[[#This Row],[ODS]])),"NÃO","SIM")</f>
        <v>NÃO</v>
      </c>
      <c r="T265" s="2" t="str">
        <f>IF(ISERR(FIND("10",GERAL[[#This Row],[ODS]])),"NÃO","SIM")</f>
        <v>NÃO</v>
      </c>
      <c r="U265" s="2" t="str">
        <f>IF(ISERR(FIND("11",GERAL[[#This Row],[ODS]])),"NÃO","SIM")</f>
        <v>NÃO</v>
      </c>
      <c r="V265" s="2" t="str">
        <f>IF(ISERR(FIND("12",GERAL[[#This Row],[ODS]])),"NÃO","SIM")</f>
        <v>NÃO</v>
      </c>
      <c r="W265" s="2" t="str">
        <f>IF(ISERR(FIND("13",GERAL[[#This Row],[ODS]])),"NÃO","SIM")</f>
        <v>SIM</v>
      </c>
      <c r="X265" s="2" t="str">
        <f>IF(ISERR(FIND("14",GERAL[[#This Row],[ODS]])),"NÃO","SIM")</f>
        <v>NÃO</v>
      </c>
      <c r="Y265" s="2" t="str">
        <f>IF(ISERR(FIND("15",GERAL[[#This Row],[ODS]])),"NÃO","SIM")</f>
        <v>SIM</v>
      </c>
      <c r="Z265" s="2" t="str">
        <f>IF(ISERR(FIND("16",GERAL[[#This Row],[ODS]])),"NÃO","SIM")</f>
        <v>SIM</v>
      </c>
      <c r="AA265" s="2" t="str">
        <f>IF(ISERR(FIND("17",GERAL[[#This Row],[ODS]])),"NÃO","SIM")</f>
        <v>NÃO</v>
      </c>
      <c r="AB265" s="1">
        <v>0</v>
      </c>
      <c r="AC265" s="1">
        <v>37.5</v>
      </c>
      <c r="AD265" s="1">
        <v>100</v>
      </c>
      <c r="AE265" s="1">
        <v>100</v>
      </c>
      <c r="AF265" s="1">
        <v>100</v>
      </c>
      <c r="AG265" s="1" t="str">
        <f>GERAL[[#This Row],[SIGLA]]&amp;GERAL[[#This Row],[CÓD]]</f>
        <v>RSAS_TR</v>
      </c>
      <c r="AH265" s="1">
        <f ca="1">VLOOKUP(GERAL[[#This Row],[REF_NOTA]],BASE_NOTAS[],7,FALSE)</f>
        <v>100</v>
      </c>
      <c r="AI265" s="31">
        <f ca="1">IF(GERAL[[#This Row],[Nota 2025]]="",0,GERAL[[#This Row],[Nota 2026]]-GERAL[[#This Row],[Nota 2025]])</f>
        <v>0</v>
      </c>
    </row>
    <row r="266" spans="1:35" ht="17" x14ac:dyDescent="0.35">
      <c r="A266" s="2" t="s">
        <v>176</v>
      </c>
      <c r="B266" s="2" t="s">
        <v>203</v>
      </c>
      <c r="C266" s="15" t="s">
        <v>208</v>
      </c>
      <c r="D266" s="15" t="s">
        <v>400</v>
      </c>
      <c r="E266" s="15" t="s">
        <v>376</v>
      </c>
      <c r="F266" s="2" t="str">
        <f>VLOOKUP(GERAL[[#This Row],[CÓD]],SEALL,6,FALSE)</f>
        <v>EG</v>
      </c>
      <c r="G266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6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6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6" s="2" t="str">
        <f>VLOOKUP(GERAL[[#This Row],[CÓD]],SEALL,4,FALSE)</f>
        <v>13, 15, 16</v>
      </c>
      <c r="K266" s="2" t="str">
        <f>IF(ISERR(FIND("01",GERAL[[#This Row],[ODS]])),"NÃO","SIM")</f>
        <v>NÃO</v>
      </c>
      <c r="L266" s="2" t="str">
        <f>IF(ISERR(FIND("02",GERAL[[#This Row],[ODS]])),"NÃO","SIM")</f>
        <v>NÃO</v>
      </c>
      <c r="M266" s="2" t="str">
        <f>IF(ISERR(FIND("03",GERAL[[#This Row],[ODS]])),"NÃO","SIM")</f>
        <v>NÃO</v>
      </c>
      <c r="N266" s="2" t="str">
        <f>IF(ISERR(FIND("04",GERAL[[#This Row],[ODS]])),"NÃO","SIM")</f>
        <v>NÃO</v>
      </c>
      <c r="O266" s="2" t="str">
        <f>IF(ISERR(FIND("05",GERAL[[#This Row],[ODS]])),"NÃO","SIM")</f>
        <v>NÃO</v>
      </c>
      <c r="P266" s="2" t="str">
        <f>IF(ISERR(FIND("06",GERAL[[#This Row],[ODS]])),"NÃO","SIM")</f>
        <v>NÃO</v>
      </c>
      <c r="Q266" s="2" t="str">
        <f>IF(ISERR(FIND("07",GERAL[[#This Row],[ODS]])),"NÃO","SIM")</f>
        <v>NÃO</v>
      </c>
      <c r="R266" s="2" t="str">
        <f>IF(ISERR(FIND("08",GERAL[[#This Row],[ODS]])),"NÃO","SIM")</f>
        <v>NÃO</v>
      </c>
      <c r="S266" s="2" t="str">
        <f>IF(ISERR(FIND("09",GERAL[[#This Row],[ODS]])),"NÃO","SIM")</f>
        <v>NÃO</v>
      </c>
      <c r="T266" s="2" t="str">
        <f>IF(ISERR(FIND("10",GERAL[[#This Row],[ODS]])),"NÃO","SIM")</f>
        <v>NÃO</v>
      </c>
      <c r="U266" s="2" t="str">
        <f>IF(ISERR(FIND("11",GERAL[[#This Row],[ODS]])),"NÃO","SIM")</f>
        <v>NÃO</v>
      </c>
      <c r="V266" s="2" t="str">
        <f>IF(ISERR(FIND("12",GERAL[[#This Row],[ODS]])),"NÃO","SIM")</f>
        <v>NÃO</v>
      </c>
      <c r="W266" s="2" t="str">
        <f>IF(ISERR(FIND("13",GERAL[[#This Row],[ODS]])),"NÃO","SIM")</f>
        <v>SIM</v>
      </c>
      <c r="X266" s="2" t="str">
        <f>IF(ISERR(FIND("14",GERAL[[#This Row],[ODS]])),"NÃO","SIM")</f>
        <v>NÃO</v>
      </c>
      <c r="Y266" s="2" t="str">
        <f>IF(ISERR(FIND("15",GERAL[[#This Row],[ODS]])),"NÃO","SIM")</f>
        <v>SIM</v>
      </c>
      <c r="Z266" s="2" t="str">
        <f>IF(ISERR(FIND("16",GERAL[[#This Row],[ODS]])),"NÃO","SIM")</f>
        <v>SIM</v>
      </c>
      <c r="AA266" s="2" t="str">
        <f>IF(ISERR(FIND("17",GERAL[[#This Row],[ODS]])),"NÃO","SIM")</f>
        <v>NÃO</v>
      </c>
      <c r="AB266" s="1">
        <v>66.666666666666657</v>
      </c>
      <c r="AC266" s="1">
        <v>62.5</v>
      </c>
      <c r="AD266" s="1">
        <v>75</v>
      </c>
      <c r="AE266" s="1">
        <v>75</v>
      </c>
      <c r="AF266" s="1">
        <v>62.5</v>
      </c>
      <c r="AG266" s="1" t="str">
        <f>GERAL[[#This Row],[SIGLA]]&amp;GERAL[[#This Row],[CÓD]]</f>
        <v>ROAS_TR</v>
      </c>
      <c r="AH266" s="1">
        <f ca="1">VLOOKUP(GERAL[[#This Row],[REF_NOTA]],BASE_NOTAS[],7,FALSE)</f>
        <v>87.5</v>
      </c>
      <c r="AI266" s="31">
        <f ca="1">IF(GERAL[[#This Row],[Nota 2025]]="",0,GERAL[[#This Row],[Nota 2026]]-GERAL[[#This Row],[Nota 2025]])</f>
        <v>25</v>
      </c>
    </row>
    <row r="267" spans="1:35" ht="17" x14ac:dyDescent="0.35">
      <c r="A267" s="2" t="s">
        <v>177</v>
      </c>
      <c r="B267" s="2" t="s">
        <v>204</v>
      </c>
      <c r="C267" s="15" t="s">
        <v>208</v>
      </c>
      <c r="D267" s="15" t="s">
        <v>400</v>
      </c>
      <c r="E267" s="15" t="s">
        <v>376</v>
      </c>
      <c r="F267" s="2" t="str">
        <f>VLOOKUP(GERAL[[#This Row],[CÓD]],SEALL,6,FALSE)</f>
        <v>EG</v>
      </c>
      <c r="G267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6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6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7" s="2" t="str">
        <f>VLOOKUP(GERAL[[#This Row],[CÓD]],SEALL,4,FALSE)</f>
        <v>13, 15, 16</v>
      </c>
      <c r="K267" s="2" t="str">
        <f>IF(ISERR(FIND("01",GERAL[[#This Row],[ODS]])),"NÃO","SIM")</f>
        <v>NÃO</v>
      </c>
      <c r="L267" s="2" t="str">
        <f>IF(ISERR(FIND("02",GERAL[[#This Row],[ODS]])),"NÃO","SIM")</f>
        <v>NÃO</v>
      </c>
      <c r="M267" s="2" t="str">
        <f>IF(ISERR(FIND("03",GERAL[[#This Row],[ODS]])),"NÃO","SIM")</f>
        <v>NÃO</v>
      </c>
      <c r="N267" s="2" t="str">
        <f>IF(ISERR(FIND("04",GERAL[[#This Row],[ODS]])),"NÃO","SIM")</f>
        <v>NÃO</v>
      </c>
      <c r="O267" s="2" t="str">
        <f>IF(ISERR(FIND("05",GERAL[[#This Row],[ODS]])),"NÃO","SIM")</f>
        <v>NÃO</v>
      </c>
      <c r="P267" s="2" t="str">
        <f>IF(ISERR(FIND("06",GERAL[[#This Row],[ODS]])),"NÃO","SIM")</f>
        <v>NÃO</v>
      </c>
      <c r="Q267" s="2" t="str">
        <f>IF(ISERR(FIND("07",GERAL[[#This Row],[ODS]])),"NÃO","SIM")</f>
        <v>NÃO</v>
      </c>
      <c r="R267" s="2" t="str">
        <f>IF(ISERR(FIND("08",GERAL[[#This Row],[ODS]])),"NÃO","SIM")</f>
        <v>NÃO</v>
      </c>
      <c r="S267" s="2" t="str">
        <f>IF(ISERR(FIND("09",GERAL[[#This Row],[ODS]])),"NÃO","SIM")</f>
        <v>NÃO</v>
      </c>
      <c r="T267" s="2" t="str">
        <f>IF(ISERR(FIND("10",GERAL[[#This Row],[ODS]])),"NÃO","SIM")</f>
        <v>NÃO</v>
      </c>
      <c r="U267" s="2" t="str">
        <f>IF(ISERR(FIND("11",GERAL[[#This Row],[ODS]])),"NÃO","SIM")</f>
        <v>NÃO</v>
      </c>
      <c r="V267" s="2" t="str">
        <f>IF(ISERR(FIND("12",GERAL[[#This Row],[ODS]])),"NÃO","SIM")</f>
        <v>NÃO</v>
      </c>
      <c r="W267" s="2" t="str">
        <f>IF(ISERR(FIND("13",GERAL[[#This Row],[ODS]])),"NÃO","SIM")</f>
        <v>SIM</v>
      </c>
      <c r="X267" s="2" t="str">
        <f>IF(ISERR(FIND("14",GERAL[[#This Row],[ODS]])),"NÃO","SIM")</f>
        <v>NÃO</v>
      </c>
      <c r="Y267" s="2" t="str">
        <f>IF(ISERR(FIND("15",GERAL[[#This Row],[ODS]])),"NÃO","SIM")</f>
        <v>SIM</v>
      </c>
      <c r="Z267" s="2" t="str">
        <f>IF(ISERR(FIND("16",GERAL[[#This Row],[ODS]])),"NÃO","SIM")</f>
        <v>SIM</v>
      </c>
      <c r="AA267" s="2" t="str">
        <f>IF(ISERR(FIND("17",GERAL[[#This Row],[ODS]])),"NÃO","SIM")</f>
        <v>NÃO</v>
      </c>
      <c r="AB267" s="1">
        <v>44.444444444444443</v>
      </c>
      <c r="AC267" s="1">
        <v>0</v>
      </c>
      <c r="AD267" s="1">
        <v>0</v>
      </c>
      <c r="AE267" s="1">
        <v>0</v>
      </c>
      <c r="AF267" s="1">
        <v>75</v>
      </c>
      <c r="AG267" s="1" t="str">
        <f>GERAL[[#This Row],[SIGLA]]&amp;GERAL[[#This Row],[CÓD]]</f>
        <v>RRAS_TR</v>
      </c>
      <c r="AH267" s="1">
        <f ca="1">VLOOKUP(GERAL[[#This Row],[REF_NOTA]],BASE_NOTAS[],7,FALSE)</f>
        <v>100</v>
      </c>
      <c r="AI267" s="31">
        <f ca="1">IF(GERAL[[#This Row],[Nota 2025]]="",0,GERAL[[#This Row],[Nota 2026]]-GERAL[[#This Row],[Nota 2025]])</f>
        <v>25</v>
      </c>
    </row>
    <row r="268" spans="1:35" ht="17" x14ac:dyDescent="0.35">
      <c r="A268" s="2" t="s">
        <v>179</v>
      </c>
      <c r="B268" s="2" t="s">
        <v>194</v>
      </c>
      <c r="C268" s="15" t="s">
        <v>208</v>
      </c>
      <c r="D268" s="15" t="s">
        <v>400</v>
      </c>
      <c r="E268" s="15" t="s">
        <v>376</v>
      </c>
      <c r="F268" s="2" t="str">
        <f>VLOOKUP(GERAL[[#This Row],[CÓD]],SEALL,6,FALSE)</f>
        <v>EG</v>
      </c>
      <c r="G268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6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6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8" s="2" t="str">
        <f>VLOOKUP(GERAL[[#This Row],[CÓD]],SEALL,4,FALSE)</f>
        <v>13, 15, 16</v>
      </c>
      <c r="K268" s="2" t="str">
        <f>IF(ISERR(FIND("01",GERAL[[#This Row],[ODS]])),"NÃO","SIM")</f>
        <v>NÃO</v>
      </c>
      <c r="L268" s="2" t="str">
        <f>IF(ISERR(FIND("02",GERAL[[#This Row],[ODS]])),"NÃO","SIM")</f>
        <v>NÃO</v>
      </c>
      <c r="M268" s="2" t="str">
        <f>IF(ISERR(FIND("03",GERAL[[#This Row],[ODS]])),"NÃO","SIM")</f>
        <v>NÃO</v>
      </c>
      <c r="N268" s="2" t="str">
        <f>IF(ISERR(FIND("04",GERAL[[#This Row],[ODS]])),"NÃO","SIM")</f>
        <v>NÃO</v>
      </c>
      <c r="O268" s="2" t="str">
        <f>IF(ISERR(FIND("05",GERAL[[#This Row],[ODS]])),"NÃO","SIM")</f>
        <v>NÃO</v>
      </c>
      <c r="P268" s="2" t="str">
        <f>IF(ISERR(FIND("06",GERAL[[#This Row],[ODS]])),"NÃO","SIM")</f>
        <v>NÃO</v>
      </c>
      <c r="Q268" s="2" t="str">
        <f>IF(ISERR(FIND("07",GERAL[[#This Row],[ODS]])),"NÃO","SIM")</f>
        <v>NÃO</v>
      </c>
      <c r="R268" s="2" t="str">
        <f>IF(ISERR(FIND("08",GERAL[[#This Row],[ODS]])),"NÃO","SIM")</f>
        <v>NÃO</v>
      </c>
      <c r="S268" s="2" t="str">
        <f>IF(ISERR(FIND("09",GERAL[[#This Row],[ODS]])),"NÃO","SIM")</f>
        <v>NÃO</v>
      </c>
      <c r="T268" s="2" t="str">
        <f>IF(ISERR(FIND("10",GERAL[[#This Row],[ODS]])),"NÃO","SIM")</f>
        <v>NÃO</v>
      </c>
      <c r="U268" s="2" t="str">
        <f>IF(ISERR(FIND("11",GERAL[[#This Row],[ODS]])),"NÃO","SIM")</f>
        <v>NÃO</v>
      </c>
      <c r="V268" s="2" t="str">
        <f>IF(ISERR(FIND("12",GERAL[[#This Row],[ODS]])),"NÃO","SIM")</f>
        <v>NÃO</v>
      </c>
      <c r="W268" s="2" t="str">
        <f>IF(ISERR(FIND("13",GERAL[[#This Row],[ODS]])),"NÃO","SIM")</f>
        <v>SIM</v>
      </c>
      <c r="X268" s="2" t="str">
        <f>IF(ISERR(FIND("14",GERAL[[#This Row],[ODS]])),"NÃO","SIM")</f>
        <v>NÃO</v>
      </c>
      <c r="Y268" s="2" t="str">
        <f>IF(ISERR(FIND("15",GERAL[[#This Row],[ODS]])),"NÃO","SIM")</f>
        <v>SIM</v>
      </c>
      <c r="Z268" s="2" t="str">
        <f>IF(ISERR(FIND("16",GERAL[[#This Row],[ODS]])),"NÃO","SIM")</f>
        <v>SIM</v>
      </c>
      <c r="AA268" s="2" t="str">
        <f>IF(ISERR(FIND("17",GERAL[[#This Row],[ODS]])),"NÃO","SIM")</f>
        <v>NÃO</v>
      </c>
      <c r="AB268" s="1">
        <v>0</v>
      </c>
      <c r="AC268" s="1">
        <v>37.5</v>
      </c>
      <c r="AD268" s="1">
        <v>0</v>
      </c>
      <c r="AE268" s="1">
        <v>0</v>
      </c>
      <c r="AF268" s="1">
        <v>0</v>
      </c>
      <c r="AG268" s="1" t="str">
        <f>GERAL[[#This Row],[SIGLA]]&amp;GERAL[[#This Row],[CÓD]]</f>
        <v>SCAS_TR</v>
      </c>
      <c r="AH268" s="1">
        <f ca="1">VLOOKUP(GERAL[[#This Row],[REF_NOTA]],BASE_NOTAS[],7,FALSE)</f>
        <v>75</v>
      </c>
      <c r="AI268" s="31">
        <f ca="1">IF(GERAL[[#This Row],[Nota 2025]]="",0,GERAL[[#This Row],[Nota 2026]]-GERAL[[#This Row],[Nota 2025]])</f>
        <v>75</v>
      </c>
    </row>
    <row r="269" spans="1:35" ht="17" x14ac:dyDescent="0.35">
      <c r="A269" s="2" t="s">
        <v>181</v>
      </c>
      <c r="B269" s="2" t="s">
        <v>186</v>
      </c>
      <c r="C269" s="15" t="s">
        <v>208</v>
      </c>
      <c r="D269" s="15" t="s">
        <v>400</v>
      </c>
      <c r="E269" s="15" t="s">
        <v>376</v>
      </c>
      <c r="F269" s="2" t="str">
        <f>VLOOKUP(GERAL[[#This Row],[CÓD]],SEALL,6,FALSE)</f>
        <v>EG</v>
      </c>
      <c r="G269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6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6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9" s="2" t="str">
        <f>VLOOKUP(GERAL[[#This Row],[CÓD]],SEALL,4,FALSE)</f>
        <v>13, 15, 16</v>
      </c>
      <c r="K269" s="2" t="str">
        <f>IF(ISERR(FIND("01",GERAL[[#This Row],[ODS]])),"NÃO","SIM")</f>
        <v>NÃO</v>
      </c>
      <c r="L269" s="2" t="str">
        <f>IF(ISERR(FIND("02",GERAL[[#This Row],[ODS]])),"NÃO","SIM")</f>
        <v>NÃO</v>
      </c>
      <c r="M269" s="2" t="str">
        <f>IF(ISERR(FIND("03",GERAL[[#This Row],[ODS]])),"NÃO","SIM")</f>
        <v>NÃO</v>
      </c>
      <c r="N269" s="2" t="str">
        <f>IF(ISERR(FIND("04",GERAL[[#This Row],[ODS]])),"NÃO","SIM")</f>
        <v>NÃO</v>
      </c>
      <c r="O269" s="2" t="str">
        <f>IF(ISERR(FIND("05",GERAL[[#This Row],[ODS]])),"NÃO","SIM")</f>
        <v>NÃO</v>
      </c>
      <c r="P269" s="2" t="str">
        <f>IF(ISERR(FIND("06",GERAL[[#This Row],[ODS]])),"NÃO","SIM")</f>
        <v>NÃO</v>
      </c>
      <c r="Q269" s="2" t="str">
        <f>IF(ISERR(FIND("07",GERAL[[#This Row],[ODS]])),"NÃO","SIM")</f>
        <v>NÃO</v>
      </c>
      <c r="R269" s="2" t="str">
        <f>IF(ISERR(FIND("08",GERAL[[#This Row],[ODS]])),"NÃO","SIM")</f>
        <v>NÃO</v>
      </c>
      <c r="S269" s="2" t="str">
        <f>IF(ISERR(FIND("09",GERAL[[#This Row],[ODS]])),"NÃO","SIM")</f>
        <v>NÃO</v>
      </c>
      <c r="T269" s="2" t="str">
        <f>IF(ISERR(FIND("10",GERAL[[#This Row],[ODS]])),"NÃO","SIM")</f>
        <v>NÃO</v>
      </c>
      <c r="U269" s="2" t="str">
        <f>IF(ISERR(FIND("11",GERAL[[#This Row],[ODS]])),"NÃO","SIM")</f>
        <v>NÃO</v>
      </c>
      <c r="V269" s="2" t="str">
        <f>IF(ISERR(FIND("12",GERAL[[#This Row],[ODS]])),"NÃO","SIM")</f>
        <v>NÃO</v>
      </c>
      <c r="W269" s="2" t="str">
        <f>IF(ISERR(FIND("13",GERAL[[#This Row],[ODS]])),"NÃO","SIM")</f>
        <v>SIM</v>
      </c>
      <c r="X269" s="2" t="str">
        <f>IF(ISERR(FIND("14",GERAL[[#This Row],[ODS]])),"NÃO","SIM")</f>
        <v>NÃO</v>
      </c>
      <c r="Y269" s="2" t="str">
        <f>IF(ISERR(FIND("15",GERAL[[#This Row],[ODS]])),"NÃO","SIM")</f>
        <v>SIM</v>
      </c>
      <c r="Z269" s="2" t="str">
        <f>IF(ISERR(FIND("16",GERAL[[#This Row],[ODS]])),"NÃO","SIM")</f>
        <v>SIM</v>
      </c>
      <c r="AA269" s="2" t="str">
        <f>IF(ISERR(FIND("17",GERAL[[#This Row],[ODS]])),"NÃO","SIM")</f>
        <v>NÃO</v>
      </c>
      <c r="AB269" s="1">
        <v>100</v>
      </c>
      <c r="AC269" s="1">
        <v>87.5</v>
      </c>
      <c r="AD269" s="1">
        <v>100</v>
      </c>
      <c r="AE269" s="1">
        <v>100</v>
      </c>
      <c r="AF269" s="1">
        <v>100</v>
      </c>
      <c r="AG269" s="1" t="str">
        <f>GERAL[[#This Row],[SIGLA]]&amp;GERAL[[#This Row],[CÓD]]</f>
        <v>SPAS_TR</v>
      </c>
      <c r="AH269" s="1">
        <f ca="1">VLOOKUP(GERAL[[#This Row],[REF_NOTA]],BASE_NOTAS[],7,FALSE)</f>
        <v>100</v>
      </c>
      <c r="AI269" s="31">
        <f ca="1">IF(GERAL[[#This Row],[Nota 2025]]="",0,GERAL[[#This Row],[Nota 2026]]-GERAL[[#This Row],[Nota 2025]])</f>
        <v>0</v>
      </c>
    </row>
    <row r="270" spans="1:35" ht="17" x14ac:dyDescent="0.35">
      <c r="A270" s="2" t="s">
        <v>180</v>
      </c>
      <c r="B270" s="2" t="s">
        <v>206</v>
      </c>
      <c r="C270" s="15" t="s">
        <v>208</v>
      </c>
      <c r="D270" s="15" t="s">
        <v>400</v>
      </c>
      <c r="E270" s="15" t="s">
        <v>376</v>
      </c>
      <c r="F270" s="2" t="str">
        <f>VLOOKUP(GERAL[[#This Row],[CÓD]],SEALL,6,FALSE)</f>
        <v>EG</v>
      </c>
      <c r="G270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7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7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70" s="2" t="str">
        <f>VLOOKUP(GERAL[[#This Row],[CÓD]],SEALL,4,FALSE)</f>
        <v>13, 15, 16</v>
      </c>
      <c r="K270" s="2" t="str">
        <f>IF(ISERR(FIND("01",GERAL[[#This Row],[ODS]])),"NÃO","SIM")</f>
        <v>NÃO</v>
      </c>
      <c r="L270" s="2" t="str">
        <f>IF(ISERR(FIND("02",GERAL[[#This Row],[ODS]])),"NÃO","SIM")</f>
        <v>NÃO</v>
      </c>
      <c r="M270" s="2" t="str">
        <f>IF(ISERR(FIND("03",GERAL[[#This Row],[ODS]])),"NÃO","SIM")</f>
        <v>NÃO</v>
      </c>
      <c r="N270" s="2" t="str">
        <f>IF(ISERR(FIND("04",GERAL[[#This Row],[ODS]])),"NÃO","SIM")</f>
        <v>NÃO</v>
      </c>
      <c r="O270" s="2" t="str">
        <f>IF(ISERR(FIND("05",GERAL[[#This Row],[ODS]])),"NÃO","SIM")</f>
        <v>NÃO</v>
      </c>
      <c r="P270" s="2" t="str">
        <f>IF(ISERR(FIND("06",GERAL[[#This Row],[ODS]])),"NÃO","SIM")</f>
        <v>NÃO</v>
      </c>
      <c r="Q270" s="2" t="str">
        <f>IF(ISERR(FIND("07",GERAL[[#This Row],[ODS]])),"NÃO","SIM")</f>
        <v>NÃO</v>
      </c>
      <c r="R270" s="2" t="str">
        <f>IF(ISERR(FIND("08",GERAL[[#This Row],[ODS]])),"NÃO","SIM")</f>
        <v>NÃO</v>
      </c>
      <c r="S270" s="2" t="str">
        <f>IF(ISERR(FIND("09",GERAL[[#This Row],[ODS]])),"NÃO","SIM")</f>
        <v>NÃO</v>
      </c>
      <c r="T270" s="2" t="str">
        <f>IF(ISERR(FIND("10",GERAL[[#This Row],[ODS]])),"NÃO","SIM")</f>
        <v>NÃO</v>
      </c>
      <c r="U270" s="2" t="str">
        <f>IF(ISERR(FIND("11",GERAL[[#This Row],[ODS]])),"NÃO","SIM")</f>
        <v>NÃO</v>
      </c>
      <c r="V270" s="2" t="str">
        <f>IF(ISERR(FIND("12",GERAL[[#This Row],[ODS]])),"NÃO","SIM")</f>
        <v>NÃO</v>
      </c>
      <c r="W270" s="2" t="str">
        <f>IF(ISERR(FIND("13",GERAL[[#This Row],[ODS]])),"NÃO","SIM")</f>
        <v>SIM</v>
      </c>
      <c r="X270" s="2" t="str">
        <f>IF(ISERR(FIND("14",GERAL[[#This Row],[ODS]])),"NÃO","SIM")</f>
        <v>NÃO</v>
      </c>
      <c r="Y270" s="2" t="str">
        <f>IF(ISERR(FIND("15",GERAL[[#This Row],[ODS]])),"NÃO","SIM")</f>
        <v>SIM</v>
      </c>
      <c r="Z270" s="2" t="str">
        <f>IF(ISERR(FIND("16",GERAL[[#This Row],[ODS]])),"NÃO","SIM")</f>
        <v>SIM</v>
      </c>
      <c r="AA270" s="2" t="str">
        <f>IF(ISERR(FIND("17",GERAL[[#This Row],[ODS]])),"NÃO","SIM")</f>
        <v>NÃO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 t="str">
        <f>GERAL[[#This Row],[SIGLA]]&amp;GERAL[[#This Row],[CÓD]]</f>
        <v>SEAS_TR</v>
      </c>
      <c r="AH270" s="1">
        <f ca="1">VLOOKUP(GERAL[[#This Row],[REF_NOTA]],BASE_NOTAS[],7,FALSE)</f>
        <v>0</v>
      </c>
      <c r="AI270" s="31">
        <f ca="1">IF(GERAL[[#This Row],[Nota 2025]]="",0,GERAL[[#This Row],[Nota 2026]]-GERAL[[#This Row],[Nota 2025]])</f>
        <v>0</v>
      </c>
    </row>
    <row r="271" spans="1:35" ht="17" x14ac:dyDescent="0.35">
      <c r="A271" s="2" t="s">
        <v>182</v>
      </c>
      <c r="B271" s="2" t="s">
        <v>185</v>
      </c>
      <c r="C271" s="15" t="s">
        <v>208</v>
      </c>
      <c r="D271" s="15" t="s">
        <v>400</v>
      </c>
      <c r="E271" s="15" t="s">
        <v>376</v>
      </c>
      <c r="F271" s="2" t="str">
        <f>VLOOKUP(GERAL[[#This Row],[CÓD]],SEALL,6,FALSE)</f>
        <v>EG</v>
      </c>
      <c r="G271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7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7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71" s="2" t="str">
        <f>VLOOKUP(GERAL[[#This Row],[CÓD]],SEALL,4,FALSE)</f>
        <v>13, 15, 16</v>
      </c>
      <c r="K271" s="2" t="str">
        <f>IF(ISERR(FIND("01",GERAL[[#This Row],[ODS]])),"NÃO","SIM")</f>
        <v>NÃO</v>
      </c>
      <c r="L271" s="2" t="str">
        <f>IF(ISERR(FIND("02",GERAL[[#This Row],[ODS]])),"NÃO","SIM")</f>
        <v>NÃO</v>
      </c>
      <c r="M271" s="2" t="str">
        <f>IF(ISERR(FIND("03",GERAL[[#This Row],[ODS]])),"NÃO","SIM")</f>
        <v>NÃO</v>
      </c>
      <c r="N271" s="2" t="str">
        <f>IF(ISERR(FIND("04",GERAL[[#This Row],[ODS]])),"NÃO","SIM")</f>
        <v>NÃO</v>
      </c>
      <c r="O271" s="2" t="str">
        <f>IF(ISERR(FIND("05",GERAL[[#This Row],[ODS]])),"NÃO","SIM")</f>
        <v>NÃO</v>
      </c>
      <c r="P271" s="2" t="str">
        <f>IF(ISERR(FIND("06",GERAL[[#This Row],[ODS]])),"NÃO","SIM")</f>
        <v>NÃO</v>
      </c>
      <c r="Q271" s="2" t="str">
        <f>IF(ISERR(FIND("07",GERAL[[#This Row],[ODS]])),"NÃO","SIM")</f>
        <v>NÃO</v>
      </c>
      <c r="R271" s="2" t="str">
        <f>IF(ISERR(FIND("08",GERAL[[#This Row],[ODS]])),"NÃO","SIM")</f>
        <v>NÃO</v>
      </c>
      <c r="S271" s="2" t="str">
        <f>IF(ISERR(FIND("09",GERAL[[#This Row],[ODS]])),"NÃO","SIM")</f>
        <v>NÃO</v>
      </c>
      <c r="T271" s="2" t="str">
        <f>IF(ISERR(FIND("10",GERAL[[#This Row],[ODS]])),"NÃO","SIM")</f>
        <v>NÃO</v>
      </c>
      <c r="U271" s="2" t="str">
        <f>IF(ISERR(FIND("11",GERAL[[#This Row],[ODS]])),"NÃO","SIM")</f>
        <v>NÃO</v>
      </c>
      <c r="V271" s="2" t="str">
        <f>IF(ISERR(FIND("12",GERAL[[#This Row],[ODS]])),"NÃO","SIM")</f>
        <v>NÃO</v>
      </c>
      <c r="W271" s="2" t="str">
        <f>IF(ISERR(FIND("13",GERAL[[#This Row],[ODS]])),"NÃO","SIM")</f>
        <v>SIM</v>
      </c>
      <c r="X271" s="2" t="str">
        <f>IF(ISERR(FIND("14",GERAL[[#This Row],[ODS]])),"NÃO","SIM")</f>
        <v>NÃO</v>
      </c>
      <c r="Y271" s="2" t="str">
        <f>IF(ISERR(FIND("15",GERAL[[#This Row],[ODS]])),"NÃO","SIM")</f>
        <v>SIM</v>
      </c>
      <c r="Z271" s="2" t="str">
        <f>IF(ISERR(FIND("16",GERAL[[#This Row],[ODS]])),"NÃO","SIM")</f>
        <v>SIM</v>
      </c>
      <c r="AA271" s="2" t="str">
        <f>IF(ISERR(FIND("17",GERAL[[#This Row],[ODS]])),"NÃO","SIM")</f>
        <v>NÃO</v>
      </c>
      <c r="AB271" s="1">
        <v>11.111111111111111</v>
      </c>
      <c r="AC271" s="1">
        <v>0</v>
      </c>
      <c r="AD271" s="1">
        <v>0</v>
      </c>
      <c r="AE271" s="1">
        <v>100</v>
      </c>
      <c r="AF271" s="1">
        <v>87.5</v>
      </c>
      <c r="AG271" s="1" t="str">
        <f>GERAL[[#This Row],[SIGLA]]&amp;GERAL[[#This Row],[CÓD]]</f>
        <v>TOAS_TR</v>
      </c>
      <c r="AH271" s="1">
        <f ca="1">VLOOKUP(GERAL[[#This Row],[REF_NOTA]],BASE_NOTAS[],7,FALSE)</f>
        <v>87.5</v>
      </c>
      <c r="AI271" s="31">
        <f ca="1">IF(GERAL[[#This Row],[Nota 2025]]="",0,GERAL[[#This Row],[Nota 2026]]-GERAL[[#This Row],[Nota 2025]])</f>
        <v>0</v>
      </c>
    </row>
    <row r="272" spans="1:35" ht="17" x14ac:dyDescent="0.35">
      <c r="A272" s="2" t="s">
        <v>0</v>
      </c>
      <c r="B272" s="2" t="s">
        <v>156</v>
      </c>
      <c r="C272" s="15" t="s">
        <v>208</v>
      </c>
      <c r="D272" s="15" t="s">
        <v>389</v>
      </c>
      <c r="E272" s="15" t="s">
        <v>659</v>
      </c>
      <c r="F272" s="2" t="str">
        <f>VLOOKUP(GERAL[[#This Row],[CÓD]],SEALL,6,FALSE)</f>
        <v>E</v>
      </c>
      <c r="G272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7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7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72" s="2" t="str">
        <f>VLOOKUP(GERAL[[#This Row],[CÓD]],SEALL,4,FALSE)</f>
        <v>13, 15</v>
      </c>
      <c r="K272" s="2" t="str">
        <f>IF(ISERR(FIND("01",GERAL[[#This Row],[ODS]])),"NÃO","SIM")</f>
        <v>NÃO</v>
      </c>
      <c r="L272" s="2" t="str">
        <f>IF(ISERR(FIND("02",GERAL[[#This Row],[ODS]])),"NÃO","SIM")</f>
        <v>NÃO</v>
      </c>
      <c r="M272" s="2" t="str">
        <f>IF(ISERR(FIND("03",GERAL[[#This Row],[ODS]])),"NÃO","SIM")</f>
        <v>NÃO</v>
      </c>
      <c r="N272" s="2" t="str">
        <f>IF(ISERR(FIND("04",GERAL[[#This Row],[ODS]])),"NÃO","SIM")</f>
        <v>NÃO</v>
      </c>
      <c r="O272" s="2" t="str">
        <f>IF(ISERR(FIND("05",GERAL[[#This Row],[ODS]])),"NÃO","SIM")</f>
        <v>NÃO</v>
      </c>
      <c r="P272" s="2" t="str">
        <f>IF(ISERR(FIND("06",GERAL[[#This Row],[ODS]])),"NÃO","SIM")</f>
        <v>NÃO</v>
      </c>
      <c r="Q272" s="2" t="str">
        <f>IF(ISERR(FIND("07",GERAL[[#This Row],[ODS]])),"NÃO","SIM")</f>
        <v>NÃO</v>
      </c>
      <c r="R272" s="2" t="str">
        <f>IF(ISERR(FIND("08",GERAL[[#This Row],[ODS]])),"NÃO","SIM")</f>
        <v>NÃO</v>
      </c>
      <c r="S272" s="2" t="str">
        <f>IF(ISERR(FIND("09",GERAL[[#This Row],[ODS]])),"NÃO","SIM")</f>
        <v>NÃO</v>
      </c>
      <c r="T272" s="2" t="str">
        <f>IF(ISERR(FIND("10",GERAL[[#This Row],[ODS]])),"NÃO","SIM")</f>
        <v>NÃO</v>
      </c>
      <c r="U272" s="2" t="str">
        <f>IF(ISERR(FIND("11",GERAL[[#This Row],[ODS]])),"NÃO","SIM")</f>
        <v>NÃO</v>
      </c>
      <c r="V272" s="2" t="str">
        <f>IF(ISERR(FIND("12",GERAL[[#This Row],[ODS]])),"NÃO","SIM")</f>
        <v>NÃO</v>
      </c>
      <c r="W272" s="2" t="str">
        <f>IF(ISERR(FIND("13",GERAL[[#This Row],[ODS]])),"NÃO","SIM")</f>
        <v>SIM</v>
      </c>
      <c r="X272" s="2" t="str">
        <f>IF(ISERR(FIND("14",GERAL[[#This Row],[ODS]])),"NÃO","SIM")</f>
        <v>NÃO</v>
      </c>
      <c r="Y272" s="2" t="str">
        <f>IF(ISERR(FIND("15",GERAL[[#This Row],[ODS]])),"NÃO","SIM")</f>
        <v>SIM</v>
      </c>
      <c r="Z272" s="2" t="str">
        <f>IF(ISERR(FIND("16",GERAL[[#This Row],[ODS]])),"NÃO","SIM")</f>
        <v>NÃO</v>
      </c>
      <c r="AA272" s="2" t="str">
        <f>IF(ISERR(FIND("17",GERAL[[#This Row],[ODS]])),"NÃO","SIM")</f>
        <v>NÃO</v>
      </c>
      <c r="AB272" s="1"/>
      <c r="AC272" s="1"/>
      <c r="AD272" s="1"/>
      <c r="AE272" s="1"/>
      <c r="AF272" s="1">
        <v>36.669682403187885</v>
      </c>
      <c r="AG272" s="1" t="str">
        <f>GERAL[[#This Row],[SIGLA]]&amp;GERAL[[#This Row],[CÓD]]</f>
        <v>ACAS_VD</v>
      </c>
      <c r="AH272" s="1">
        <f ca="1">VLOOKUP(GERAL[[#This Row],[REF_NOTA]],BASE_NOTAS[],7,FALSE)</f>
        <v>90.018598476042584</v>
      </c>
      <c r="AI272" s="31">
        <f ca="1">IF(GERAL[[#This Row],[Nota 2025]]="",0,GERAL[[#This Row],[Nota 2026]]-GERAL[[#This Row],[Nota 2025]])</f>
        <v>53.348916072854699</v>
      </c>
    </row>
    <row r="273" spans="1:35" ht="17" x14ac:dyDescent="0.35">
      <c r="A273" s="2" t="s">
        <v>1</v>
      </c>
      <c r="B273" s="2" t="s">
        <v>157</v>
      </c>
      <c r="C273" s="15" t="s">
        <v>208</v>
      </c>
      <c r="D273" s="15" t="s">
        <v>389</v>
      </c>
      <c r="E273" s="15" t="s">
        <v>659</v>
      </c>
      <c r="F273" s="2" t="str">
        <f>VLOOKUP(GERAL[[#This Row],[CÓD]],SEALL,6,FALSE)</f>
        <v>E</v>
      </c>
      <c r="G273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7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7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73" s="2" t="str">
        <f>VLOOKUP(GERAL[[#This Row],[CÓD]],SEALL,4,FALSE)</f>
        <v>13, 15</v>
      </c>
      <c r="K273" s="2" t="str">
        <f>IF(ISERR(FIND("01",GERAL[[#This Row],[ODS]])),"NÃO","SIM")</f>
        <v>NÃO</v>
      </c>
      <c r="L273" s="2" t="str">
        <f>IF(ISERR(FIND("02",GERAL[[#This Row],[ODS]])),"NÃO","SIM")</f>
        <v>NÃO</v>
      </c>
      <c r="M273" s="2" t="str">
        <f>IF(ISERR(FIND("03",GERAL[[#This Row],[ODS]])),"NÃO","SIM")</f>
        <v>NÃO</v>
      </c>
      <c r="N273" s="2" t="str">
        <f>IF(ISERR(FIND("04",GERAL[[#This Row],[ODS]])),"NÃO","SIM")</f>
        <v>NÃO</v>
      </c>
      <c r="O273" s="2" t="str">
        <f>IF(ISERR(FIND("05",GERAL[[#This Row],[ODS]])),"NÃO","SIM")</f>
        <v>NÃO</v>
      </c>
      <c r="P273" s="2" t="str">
        <f>IF(ISERR(FIND("06",GERAL[[#This Row],[ODS]])),"NÃO","SIM")</f>
        <v>NÃO</v>
      </c>
      <c r="Q273" s="2" t="str">
        <f>IF(ISERR(FIND("07",GERAL[[#This Row],[ODS]])),"NÃO","SIM")</f>
        <v>NÃO</v>
      </c>
      <c r="R273" s="2" t="str">
        <f>IF(ISERR(FIND("08",GERAL[[#This Row],[ODS]])),"NÃO","SIM")</f>
        <v>NÃO</v>
      </c>
      <c r="S273" s="2" t="str">
        <f>IF(ISERR(FIND("09",GERAL[[#This Row],[ODS]])),"NÃO","SIM")</f>
        <v>NÃO</v>
      </c>
      <c r="T273" s="2" t="str">
        <f>IF(ISERR(FIND("10",GERAL[[#This Row],[ODS]])),"NÃO","SIM")</f>
        <v>NÃO</v>
      </c>
      <c r="U273" s="2" t="str">
        <f>IF(ISERR(FIND("11",GERAL[[#This Row],[ODS]])),"NÃO","SIM")</f>
        <v>NÃO</v>
      </c>
      <c r="V273" s="2" t="str">
        <f>IF(ISERR(FIND("12",GERAL[[#This Row],[ODS]])),"NÃO","SIM")</f>
        <v>NÃO</v>
      </c>
      <c r="W273" s="2" t="str">
        <f>IF(ISERR(FIND("13",GERAL[[#This Row],[ODS]])),"NÃO","SIM")</f>
        <v>SIM</v>
      </c>
      <c r="X273" s="2" t="str">
        <f>IF(ISERR(FIND("14",GERAL[[#This Row],[ODS]])),"NÃO","SIM")</f>
        <v>NÃO</v>
      </c>
      <c r="Y273" s="2" t="str">
        <f>IF(ISERR(FIND("15",GERAL[[#This Row],[ODS]])),"NÃO","SIM")</f>
        <v>SIM</v>
      </c>
      <c r="Z273" s="2" t="str">
        <f>IF(ISERR(FIND("16",GERAL[[#This Row],[ODS]])),"NÃO","SIM")</f>
        <v>NÃO</v>
      </c>
      <c r="AA273" s="2" t="str">
        <f>IF(ISERR(FIND("17",GERAL[[#This Row],[ODS]])),"NÃO","SIM")</f>
        <v>NÃO</v>
      </c>
      <c r="AB273" s="1"/>
      <c r="AC273" s="1"/>
      <c r="AD273" s="1"/>
      <c r="AE273" s="1"/>
      <c r="AF273" s="1">
        <v>76.619947074525314</v>
      </c>
      <c r="AG273" s="1" t="str">
        <f>GERAL[[#This Row],[SIGLA]]&amp;GERAL[[#This Row],[CÓD]]</f>
        <v>ALAS_VD</v>
      </c>
      <c r="AH273" s="1">
        <f ca="1">VLOOKUP(GERAL[[#This Row],[REF_NOTA]],BASE_NOTAS[],7,FALSE)</f>
        <v>98.530790895390908</v>
      </c>
      <c r="AI273" s="31">
        <f ca="1">IF(GERAL[[#This Row],[Nota 2025]]="",0,GERAL[[#This Row],[Nota 2026]]-GERAL[[#This Row],[Nota 2025]])</f>
        <v>21.910843820865594</v>
      </c>
    </row>
    <row r="274" spans="1:35" ht="17" x14ac:dyDescent="0.35">
      <c r="A274" s="2" t="s">
        <v>159</v>
      </c>
      <c r="B274" s="2" t="s">
        <v>184</v>
      </c>
      <c r="C274" s="15" t="s">
        <v>208</v>
      </c>
      <c r="D274" s="15" t="s">
        <v>389</v>
      </c>
      <c r="E274" s="15" t="s">
        <v>659</v>
      </c>
      <c r="F274" s="2" t="str">
        <f>VLOOKUP(GERAL[[#This Row],[CÓD]],SEALL,6,FALSE)</f>
        <v>E</v>
      </c>
      <c r="G274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7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7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74" s="2" t="str">
        <f>VLOOKUP(GERAL[[#This Row],[CÓD]],SEALL,4,FALSE)</f>
        <v>13, 15</v>
      </c>
      <c r="K274" s="2" t="str">
        <f>IF(ISERR(FIND("01",GERAL[[#This Row],[ODS]])),"NÃO","SIM")</f>
        <v>NÃO</v>
      </c>
      <c r="L274" s="2" t="str">
        <f>IF(ISERR(FIND("02",GERAL[[#This Row],[ODS]])),"NÃO","SIM")</f>
        <v>NÃO</v>
      </c>
      <c r="M274" s="2" t="str">
        <f>IF(ISERR(FIND("03",GERAL[[#This Row],[ODS]])),"NÃO","SIM")</f>
        <v>NÃO</v>
      </c>
      <c r="N274" s="2" t="str">
        <f>IF(ISERR(FIND("04",GERAL[[#This Row],[ODS]])),"NÃO","SIM")</f>
        <v>NÃO</v>
      </c>
      <c r="O274" s="2" t="str">
        <f>IF(ISERR(FIND("05",GERAL[[#This Row],[ODS]])),"NÃO","SIM")</f>
        <v>NÃO</v>
      </c>
      <c r="P274" s="2" t="str">
        <f>IF(ISERR(FIND("06",GERAL[[#This Row],[ODS]])),"NÃO","SIM")</f>
        <v>NÃO</v>
      </c>
      <c r="Q274" s="2" t="str">
        <f>IF(ISERR(FIND("07",GERAL[[#This Row],[ODS]])),"NÃO","SIM")</f>
        <v>NÃO</v>
      </c>
      <c r="R274" s="2" t="str">
        <f>IF(ISERR(FIND("08",GERAL[[#This Row],[ODS]])),"NÃO","SIM")</f>
        <v>NÃO</v>
      </c>
      <c r="S274" s="2" t="str">
        <f>IF(ISERR(FIND("09",GERAL[[#This Row],[ODS]])),"NÃO","SIM")</f>
        <v>NÃO</v>
      </c>
      <c r="T274" s="2" t="str">
        <f>IF(ISERR(FIND("10",GERAL[[#This Row],[ODS]])),"NÃO","SIM")</f>
        <v>NÃO</v>
      </c>
      <c r="U274" s="2" t="str">
        <f>IF(ISERR(FIND("11",GERAL[[#This Row],[ODS]])),"NÃO","SIM")</f>
        <v>NÃO</v>
      </c>
      <c r="V274" s="2" t="str">
        <f>IF(ISERR(FIND("12",GERAL[[#This Row],[ODS]])),"NÃO","SIM")</f>
        <v>NÃO</v>
      </c>
      <c r="W274" s="2" t="str">
        <f>IF(ISERR(FIND("13",GERAL[[#This Row],[ODS]])),"NÃO","SIM")</f>
        <v>SIM</v>
      </c>
      <c r="X274" s="2" t="str">
        <f>IF(ISERR(FIND("14",GERAL[[#This Row],[ODS]])),"NÃO","SIM")</f>
        <v>NÃO</v>
      </c>
      <c r="Y274" s="2" t="str">
        <f>IF(ISERR(FIND("15",GERAL[[#This Row],[ODS]])),"NÃO","SIM")</f>
        <v>SIM</v>
      </c>
      <c r="Z274" s="2" t="str">
        <f>IF(ISERR(FIND("16",GERAL[[#This Row],[ODS]])),"NÃO","SIM")</f>
        <v>NÃO</v>
      </c>
      <c r="AA274" s="2" t="str">
        <f>IF(ISERR(FIND("17",GERAL[[#This Row],[ODS]])),"NÃO","SIM")</f>
        <v>NÃO</v>
      </c>
      <c r="AB274" s="1"/>
      <c r="AC274" s="1"/>
      <c r="AD274" s="1"/>
      <c r="AE274" s="1"/>
      <c r="AF274" s="1">
        <v>80.233230011328274</v>
      </c>
      <c r="AG274" s="1" t="str">
        <f>GERAL[[#This Row],[SIGLA]]&amp;GERAL[[#This Row],[CÓD]]</f>
        <v>APAS_VD</v>
      </c>
      <c r="AH274" s="1">
        <f ca="1">VLOOKUP(GERAL[[#This Row],[REF_NOTA]],BASE_NOTAS[],7,FALSE)</f>
        <v>64.492894774739682</v>
      </c>
      <c r="AI274" s="31">
        <f ca="1">IF(GERAL[[#This Row],[Nota 2025]]="",0,GERAL[[#This Row],[Nota 2026]]-GERAL[[#This Row],[Nota 2025]])</f>
        <v>-15.740335236588592</v>
      </c>
    </row>
    <row r="275" spans="1:35" ht="17" x14ac:dyDescent="0.35">
      <c r="A275" s="2" t="s">
        <v>155</v>
      </c>
      <c r="B275" s="2" t="s">
        <v>158</v>
      </c>
      <c r="C275" s="15" t="s">
        <v>208</v>
      </c>
      <c r="D275" s="15" t="s">
        <v>389</v>
      </c>
      <c r="E275" s="15" t="s">
        <v>659</v>
      </c>
      <c r="F275" s="2" t="str">
        <f>VLOOKUP(GERAL[[#This Row],[CÓD]],SEALL,6,FALSE)</f>
        <v>E</v>
      </c>
      <c r="G275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7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7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75" s="2" t="str">
        <f>VLOOKUP(GERAL[[#This Row],[CÓD]],SEALL,4,FALSE)</f>
        <v>13, 15</v>
      </c>
      <c r="K275" s="2" t="str">
        <f>IF(ISERR(FIND("01",GERAL[[#This Row],[ODS]])),"NÃO","SIM")</f>
        <v>NÃO</v>
      </c>
      <c r="L275" s="2" t="str">
        <f>IF(ISERR(FIND("02",GERAL[[#This Row],[ODS]])),"NÃO","SIM")</f>
        <v>NÃO</v>
      </c>
      <c r="M275" s="2" t="str">
        <f>IF(ISERR(FIND("03",GERAL[[#This Row],[ODS]])),"NÃO","SIM")</f>
        <v>NÃO</v>
      </c>
      <c r="N275" s="2" t="str">
        <f>IF(ISERR(FIND("04",GERAL[[#This Row],[ODS]])),"NÃO","SIM")</f>
        <v>NÃO</v>
      </c>
      <c r="O275" s="2" t="str">
        <f>IF(ISERR(FIND("05",GERAL[[#This Row],[ODS]])),"NÃO","SIM")</f>
        <v>NÃO</v>
      </c>
      <c r="P275" s="2" t="str">
        <f>IF(ISERR(FIND("06",GERAL[[#This Row],[ODS]])),"NÃO","SIM")</f>
        <v>NÃO</v>
      </c>
      <c r="Q275" s="2" t="str">
        <f>IF(ISERR(FIND("07",GERAL[[#This Row],[ODS]])),"NÃO","SIM")</f>
        <v>NÃO</v>
      </c>
      <c r="R275" s="2" t="str">
        <f>IF(ISERR(FIND("08",GERAL[[#This Row],[ODS]])),"NÃO","SIM")</f>
        <v>NÃO</v>
      </c>
      <c r="S275" s="2" t="str">
        <f>IF(ISERR(FIND("09",GERAL[[#This Row],[ODS]])),"NÃO","SIM")</f>
        <v>NÃO</v>
      </c>
      <c r="T275" s="2" t="str">
        <f>IF(ISERR(FIND("10",GERAL[[#This Row],[ODS]])),"NÃO","SIM")</f>
        <v>NÃO</v>
      </c>
      <c r="U275" s="2" t="str">
        <f>IF(ISERR(FIND("11",GERAL[[#This Row],[ODS]])),"NÃO","SIM")</f>
        <v>NÃO</v>
      </c>
      <c r="V275" s="2" t="str">
        <f>IF(ISERR(FIND("12",GERAL[[#This Row],[ODS]])),"NÃO","SIM")</f>
        <v>NÃO</v>
      </c>
      <c r="W275" s="2" t="str">
        <f>IF(ISERR(FIND("13",GERAL[[#This Row],[ODS]])),"NÃO","SIM")</f>
        <v>SIM</v>
      </c>
      <c r="X275" s="2" t="str">
        <f>IF(ISERR(FIND("14",GERAL[[#This Row],[ODS]])),"NÃO","SIM")</f>
        <v>NÃO</v>
      </c>
      <c r="Y275" s="2" t="str">
        <f>IF(ISERR(FIND("15",GERAL[[#This Row],[ODS]])),"NÃO","SIM")</f>
        <v>SIM</v>
      </c>
      <c r="Z275" s="2" t="str">
        <f>IF(ISERR(FIND("16",GERAL[[#This Row],[ODS]])),"NÃO","SIM")</f>
        <v>NÃO</v>
      </c>
      <c r="AA275" s="2" t="str">
        <f>IF(ISERR(FIND("17",GERAL[[#This Row],[ODS]])),"NÃO","SIM")</f>
        <v>NÃO</v>
      </c>
      <c r="AB275" s="1"/>
      <c r="AC275" s="1"/>
      <c r="AD275" s="1"/>
      <c r="AE275" s="1"/>
      <c r="AF275" s="1">
        <v>57.015552265201478</v>
      </c>
      <c r="AG275" s="1" t="str">
        <f>GERAL[[#This Row],[SIGLA]]&amp;GERAL[[#This Row],[CÓD]]</f>
        <v>AMAS_VD</v>
      </c>
      <c r="AH275" s="1">
        <f ca="1">VLOOKUP(GERAL[[#This Row],[REF_NOTA]],BASE_NOTAS[],7,FALSE)</f>
        <v>80.078262140172995</v>
      </c>
      <c r="AI275" s="31">
        <f ca="1">IF(GERAL[[#This Row],[Nota 2025]]="",0,GERAL[[#This Row],[Nota 2026]]-GERAL[[#This Row],[Nota 2025]])</f>
        <v>23.062709874971517</v>
      </c>
    </row>
    <row r="276" spans="1:35" ht="17" x14ac:dyDescent="0.35">
      <c r="A276" s="2" t="s">
        <v>160</v>
      </c>
      <c r="B276" s="2" t="s">
        <v>187</v>
      </c>
      <c r="C276" s="15" t="s">
        <v>208</v>
      </c>
      <c r="D276" s="15" t="s">
        <v>389</v>
      </c>
      <c r="E276" s="15" t="s">
        <v>659</v>
      </c>
      <c r="F276" s="2" t="str">
        <f>VLOOKUP(GERAL[[#This Row],[CÓD]],SEALL,6,FALSE)</f>
        <v>E</v>
      </c>
      <c r="G276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7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7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76" s="2" t="str">
        <f>VLOOKUP(GERAL[[#This Row],[CÓD]],SEALL,4,FALSE)</f>
        <v>13, 15</v>
      </c>
      <c r="K276" s="2" t="str">
        <f>IF(ISERR(FIND("01",GERAL[[#This Row],[ODS]])),"NÃO","SIM")</f>
        <v>NÃO</v>
      </c>
      <c r="L276" s="2" t="str">
        <f>IF(ISERR(FIND("02",GERAL[[#This Row],[ODS]])),"NÃO","SIM")</f>
        <v>NÃO</v>
      </c>
      <c r="M276" s="2" t="str">
        <f>IF(ISERR(FIND("03",GERAL[[#This Row],[ODS]])),"NÃO","SIM")</f>
        <v>NÃO</v>
      </c>
      <c r="N276" s="2" t="str">
        <f>IF(ISERR(FIND("04",GERAL[[#This Row],[ODS]])),"NÃO","SIM")</f>
        <v>NÃO</v>
      </c>
      <c r="O276" s="2" t="str">
        <f>IF(ISERR(FIND("05",GERAL[[#This Row],[ODS]])),"NÃO","SIM")</f>
        <v>NÃO</v>
      </c>
      <c r="P276" s="2" t="str">
        <f>IF(ISERR(FIND("06",GERAL[[#This Row],[ODS]])),"NÃO","SIM")</f>
        <v>NÃO</v>
      </c>
      <c r="Q276" s="2" t="str">
        <f>IF(ISERR(FIND("07",GERAL[[#This Row],[ODS]])),"NÃO","SIM")</f>
        <v>NÃO</v>
      </c>
      <c r="R276" s="2" t="str">
        <f>IF(ISERR(FIND("08",GERAL[[#This Row],[ODS]])),"NÃO","SIM")</f>
        <v>NÃO</v>
      </c>
      <c r="S276" s="2" t="str">
        <f>IF(ISERR(FIND("09",GERAL[[#This Row],[ODS]])),"NÃO","SIM")</f>
        <v>NÃO</v>
      </c>
      <c r="T276" s="2" t="str">
        <f>IF(ISERR(FIND("10",GERAL[[#This Row],[ODS]])),"NÃO","SIM")</f>
        <v>NÃO</v>
      </c>
      <c r="U276" s="2" t="str">
        <f>IF(ISERR(FIND("11",GERAL[[#This Row],[ODS]])),"NÃO","SIM")</f>
        <v>NÃO</v>
      </c>
      <c r="V276" s="2" t="str">
        <f>IF(ISERR(FIND("12",GERAL[[#This Row],[ODS]])),"NÃO","SIM")</f>
        <v>NÃO</v>
      </c>
      <c r="W276" s="2" t="str">
        <f>IF(ISERR(FIND("13",GERAL[[#This Row],[ODS]])),"NÃO","SIM")</f>
        <v>SIM</v>
      </c>
      <c r="X276" s="2" t="str">
        <f>IF(ISERR(FIND("14",GERAL[[#This Row],[ODS]])),"NÃO","SIM")</f>
        <v>NÃO</v>
      </c>
      <c r="Y276" s="2" t="str">
        <f>IF(ISERR(FIND("15",GERAL[[#This Row],[ODS]])),"NÃO","SIM")</f>
        <v>SIM</v>
      </c>
      <c r="Z276" s="2" t="str">
        <f>IF(ISERR(FIND("16",GERAL[[#This Row],[ODS]])),"NÃO","SIM")</f>
        <v>NÃO</v>
      </c>
      <c r="AA276" s="2" t="str">
        <f>IF(ISERR(FIND("17",GERAL[[#This Row],[ODS]])),"NÃO","SIM")</f>
        <v>NÃO</v>
      </c>
      <c r="AB276" s="1"/>
      <c r="AC276" s="1"/>
      <c r="AD276" s="1"/>
      <c r="AE276" s="1"/>
      <c r="AF276" s="1">
        <v>79.453395048094762</v>
      </c>
      <c r="AG276" s="1" t="str">
        <f>GERAL[[#This Row],[SIGLA]]&amp;GERAL[[#This Row],[CÓD]]</f>
        <v>BAAS_VD</v>
      </c>
      <c r="AH276" s="1">
        <f ca="1">VLOOKUP(GERAL[[#This Row],[REF_NOTA]],BASE_NOTAS[],7,FALSE)</f>
        <v>80.922710923740581</v>
      </c>
      <c r="AI276" s="31">
        <f ca="1">IF(GERAL[[#This Row],[Nota 2025]]="",0,GERAL[[#This Row],[Nota 2026]]-GERAL[[#This Row],[Nota 2025]])</f>
        <v>1.4693158756458189</v>
      </c>
    </row>
    <row r="277" spans="1:35" ht="17" x14ac:dyDescent="0.35">
      <c r="A277" s="2" t="s">
        <v>161</v>
      </c>
      <c r="B277" s="2" t="s">
        <v>188</v>
      </c>
      <c r="C277" s="15" t="s">
        <v>208</v>
      </c>
      <c r="D277" s="15" t="s">
        <v>389</v>
      </c>
      <c r="E277" s="15" t="s">
        <v>659</v>
      </c>
      <c r="F277" s="2" t="str">
        <f>VLOOKUP(GERAL[[#This Row],[CÓD]],SEALL,6,FALSE)</f>
        <v>E</v>
      </c>
      <c r="G277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7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7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77" s="2" t="str">
        <f>VLOOKUP(GERAL[[#This Row],[CÓD]],SEALL,4,FALSE)</f>
        <v>13, 15</v>
      </c>
      <c r="K277" s="2" t="str">
        <f>IF(ISERR(FIND("01",GERAL[[#This Row],[ODS]])),"NÃO","SIM")</f>
        <v>NÃO</v>
      </c>
      <c r="L277" s="2" t="str">
        <f>IF(ISERR(FIND("02",GERAL[[#This Row],[ODS]])),"NÃO","SIM")</f>
        <v>NÃO</v>
      </c>
      <c r="M277" s="2" t="str">
        <f>IF(ISERR(FIND("03",GERAL[[#This Row],[ODS]])),"NÃO","SIM")</f>
        <v>NÃO</v>
      </c>
      <c r="N277" s="2" t="str">
        <f>IF(ISERR(FIND("04",GERAL[[#This Row],[ODS]])),"NÃO","SIM")</f>
        <v>NÃO</v>
      </c>
      <c r="O277" s="2" t="str">
        <f>IF(ISERR(FIND("05",GERAL[[#This Row],[ODS]])),"NÃO","SIM")</f>
        <v>NÃO</v>
      </c>
      <c r="P277" s="2" t="str">
        <f>IF(ISERR(FIND("06",GERAL[[#This Row],[ODS]])),"NÃO","SIM")</f>
        <v>NÃO</v>
      </c>
      <c r="Q277" s="2" t="str">
        <f>IF(ISERR(FIND("07",GERAL[[#This Row],[ODS]])),"NÃO","SIM")</f>
        <v>NÃO</v>
      </c>
      <c r="R277" s="2" t="str">
        <f>IF(ISERR(FIND("08",GERAL[[#This Row],[ODS]])),"NÃO","SIM")</f>
        <v>NÃO</v>
      </c>
      <c r="S277" s="2" t="str">
        <f>IF(ISERR(FIND("09",GERAL[[#This Row],[ODS]])),"NÃO","SIM")</f>
        <v>NÃO</v>
      </c>
      <c r="T277" s="2" t="str">
        <f>IF(ISERR(FIND("10",GERAL[[#This Row],[ODS]])),"NÃO","SIM")</f>
        <v>NÃO</v>
      </c>
      <c r="U277" s="2" t="str">
        <f>IF(ISERR(FIND("11",GERAL[[#This Row],[ODS]])),"NÃO","SIM")</f>
        <v>NÃO</v>
      </c>
      <c r="V277" s="2" t="str">
        <f>IF(ISERR(FIND("12",GERAL[[#This Row],[ODS]])),"NÃO","SIM")</f>
        <v>NÃO</v>
      </c>
      <c r="W277" s="2" t="str">
        <f>IF(ISERR(FIND("13",GERAL[[#This Row],[ODS]])),"NÃO","SIM")</f>
        <v>SIM</v>
      </c>
      <c r="X277" s="2" t="str">
        <f>IF(ISERR(FIND("14",GERAL[[#This Row],[ODS]])),"NÃO","SIM")</f>
        <v>NÃO</v>
      </c>
      <c r="Y277" s="2" t="str">
        <f>IF(ISERR(FIND("15",GERAL[[#This Row],[ODS]])),"NÃO","SIM")</f>
        <v>SIM</v>
      </c>
      <c r="Z277" s="2" t="str">
        <f>IF(ISERR(FIND("16",GERAL[[#This Row],[ODS]])),"NÃO","SIM")</f>
        <v>NÃO</v>
      </c>
      <c r="AA277" s="2" t="str">
        <f>IF(ISERR(FIND("17",GERAL[[#This Row],[ODS]])),"NÃO","SIM")</f>
        <v>NÃO</v>
      </c>
      <c r="AB277" s="1"/>
      <c r="AC277" s="1"/>
      <c r="AD277" s="1"/>
      <c r="AE277" s="1"/>
      <c r="AF277" s="1">
        <v>40.596440568693737</v>
      </c>
      <c r="AG277" s="1" t="str">
        <f>GERAL[[#This Row],[SIGLA]]&amp;GERAL[[#This Row],[CÓD]]</f>
        <v>CEAS_VD</v>
      </c>
      <c r="AH277" s="1">
        <f ca="1">VLOOKUP(GERAL[[#This Row],[REF_NOTA]],BASE_NOTAS[],7,FALSE)</f>
        <v>86.21183193154549</v>
      </c>
      <c r="AI277" s="31">
        <f ca="1">IF(GERAL[[#This Row],[Nota 2025]]="",0,GERAL[[#This Row],[Nota 2026]]-GERAL[[#This Row],[Nota 2025]])</f>
        <v>45.615391362851753</v>
      </c>
    </row>
    <row r="278" spans="1:35" ht="17" x14ac:dyDescent="0.35">
      <c r="A278" s="2" t="s">
        <v>162</v>
      </c>
      <c r="B278" s="2" t="s">
        <v>189</v>
      </c>
      <c r="C278" s="15" t="s">
        <v>208</v>
      </c>
      <c r="D278" s="15" t="s">
        <v>389</v>
      </c>
      <c r="E278" s="15" t="s">
        <v>659</v>
      </c>
      <c r="F278" s="2" t="str">
        <f>VLOOKUP(GERAL[[#This Row],[CÓD]],SEALL,6,FALSE)</f>
        <v>E</v>
      </c>
      <c r="G278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7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7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78" s="2" t="str">
        <f>VLOOKUP(GERAL[[#This Row],[CÓD]],SEALL,4,FALSE)</f>
        <v>13, 15</v>
      </c>
      <c r="K278" s="2" t="str">
        <f>IF(ISERR(FIND("01",GERAL[[#This Row],[ODS]])),"NÃO","SIM")</f>
        <v>NÃO</v>
      </c>
      <c r="L278" s="2" t="str">
        <f>IF(ISERR(FIND("02",GERAL[[#This Row],[ODS]])),"NÃO","SIM")</f>
        <v>NÃO</v>
      </c>
      <c r="M278" s="2" t="str">
        <f>IF(ISERR(FIND("03",GERAL[[#This Row],[ODS]])),"NÃO","SIM")</f>
        <v>NÃO</v>
      </c>
      <c r="N278" s="2" t="str">
        <f>IF(ISERR(FIND("04",GERAL[[#This Row],[ODS]])),"NÃO","SIM")</f>
        <v>NÃO</v>
      </c>
      <c r="O278" s="2" t="str">
        <f>IF(ISERR(FIND("05",GERAL[[#This Row],[ODS]])),"NÃO","SIM")</f>
        <v>NÃO</v>
      </c>
      <c r="P278" s="2" t="str">
        <f>IF(ISERR(FIND("06",GERAL[[#This Row],[ODS]])),"NÃO","SIM")</f>
        <v>NÃO</v>
      </c>
      <c r="Q278" s="2" t="str">
        <f>IF(ISERR(FIND("07",GERAL[[#This Row],[ODS]])),"NÃO","SIM")</f>
        <v>NÃO</v>
      </c>
      <c r="R278" s="2" t="str">
        <f>IF(ISERR(FIND("08",GERAL[[#This Row],[ODS]])),"NÃO","SIM")</f>
        <v>NÃO</v>
      </c>
      <c r="S278" s="2" t="str">
        <f>IF(ISERR(FIND("09",GERAL[[#This Row],[ODS]])),"NÃO","SIM")</f>
        <v>NÃO</v>
      </c>
      <c r="T278" s="2" t="str">
        <f>IF(ISERR(FIND("10",GERAL[[#This Row],[ODS]])),"NÃO","SIM")</f>
        <v>NÃO</v>
      </c>
      <c r="U278" s="2" t="str">
        <f>IF(ISERR(FIND("11",GERAL[[#This Row],[ODS]])),"NÃO","SIM")</f>
        <v>NÃO</v>
      </c>
      <c r="V278" s="2" t="str">
        <f>IF(ISERR(FIND("12",GERAL[[#This Row],[ODS]])),"NÃO","SIM")</f>
        <v>NÃO</v>
      </c>
      <c r="W278" s="2" t="str">
        <f>IF(ISERR(FIND("13",GERAL[[#This Row],[ODS]])),"NÃO","SIM")</f>
        <v>SIM</v>
      </c>
      <c r="X278" s="2" t="str">
        <f>IF(ISERR(FIND("14",GERAL[[#This Row],[ODS]])),"NÃO","SIM")</f>
        <v>NÃO</v>
      </c>
      <c r="Y278" s="2" t="str">
        <f>IF(ISERR(FIND("15",GERAL[[#This Row],[ODS]])),"NÃO","SIM")</f>
        <v>SIM</v>
      </c>
      <c r="Z278" s="2" t="str">
        <f>IF(ISERR(FIND("16",GERAL[[#This Row],[ODS]])),"NÃO","SIM")</f>
        <v>NÃO</v>
      </c>
      <c r="AA278" s="2" t="str">
        <f>IF(ISERR(FIND("17",GERAL[[#This Row],[ODS]])),"NÃO","SIM")</f>
        <v>NÃO</v>
      </c>
      <c r="AB278" s="1"/>
      <c r="AC278" s="1"/>
      <c r="AD278" s="1"/>
      <c r="AE278" s="1"/>
      <c r="AF278" s="1">
        <v>100</v>
      </c>
      <c r="AG278" s="1" t="str">
        <f>GERAL[[#This Row],[SIGLA]]&amp;GERAL[[#This Row],[CÓD]]</f>
        <v>DFAS_VD</v>
      </c>
      <c r="AH278" s="1">
        <f ca="1">VLOOKUP(GERAL[[#This Row],[REF_NOTA]],BASE_NOTAS[],7,FALSE)</f>
        <v>0</v>
      </c>
      <c r="AI278" s="31">
        <f ca="1">IF(GERAL[[#This Row],[Nota 2025]]="",0,GERAL[[#This Row],[Nota 2026]]-GERAL[[#This Row],[Nota 2025]])</f>
        <v>-100</v>
      </c>
    </row>
    <row r="279" spans="1:35" ht="17" x14ac:dyDescent="0.35">
      <c r="A279" s="2" t="s">
        <v>163</v>
      </c>
      <c r="B279" s="2" t="s">
        <v>183</v>
      </c>
      <c r="C279" s="15" t="s">
        <v>208</v>
      </c>
      <c r="D279" s="15" t="s">
        <v>389</v>
      </c>
      <c r="E279" s="15" t="s">
        <v>659</v>
      </c>
      <c r="F279" s="2" t="str">
        <f>VLOOKUP(GERAL[[#This Row],[CÓD]],SEALL,6,FALSE)</f>
        <v>E</v>
      </c>
      <c r="G279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7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7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79" s="2" t="str">
        <f>VLOOKUP(GERAL[[#This Row],[CÓD]],SEALL,4,FALSE)</f>
        <v>13, 15</v>
      </c>
      <c r="K279" s="2" t="str">
        <f>IF(ISERR(FIND("01",GERAL[[#This Row],[ODS]])),"NÃO","SIM")</f>
        <v>NÃO</v>
      </c>
      <c r="L279" s="2" t="str">
        <f>IF(ISERR(FIND("02",GERAL[[#This Row],[ODS]])),"NÃO","SIM")</f>
        <v>NÃO</v>
      </c>
      <c r="M279" s="2" t="str">
        <f>IF(ISERR(FIND("03",GERAL[[#This Row],[ODS]])),"NÃO","SIM")</f>
        <v>NÃO</v>
      </c>
      <c r="N279" s="2" t="str">
        <f>IF(ISERR(FIND("04",GERAL[[#This Row],[ODS]])),"NÃO","SIM")</f>
        <v>NÃO</v>
      </c>
      <c r="O279" s="2" t="str">
        <f>IF(ISERR(FIND("05",GERAL[[#This Row],[ODS]])),"NÃO","SIM")</f>
        <v>NÃO</v>
      </c>
      <c r="P279" s="2" t="str">
        <f>IF(ISERR(FIND("06",GERAL[[#This Row],[ODS]])),"NÃO","SIM")</f>
        <v>NÃO</v>
      </c>
      <c r="Q279" s="2" t="str">
        <f>IF(ISERR(FIND("07",GERAL[[#This Row],[ODS]])),"NÃO","SIM")</f>
        <v>NÃO</v>
      </c>
      <c r="R279" s="2" t="str">
        <f>IF(ISERR(FIND("08",GERAL[[#This Row],[ODS]])),"NÃO","SIM")</f>
        <v>NÃO</v>
      </c>
      <c r="S279" s="2" t="str">
        <f>IF(ISERR(FIND("09",GERAL[[#This Row],[ODS]])),"NÃO","SIM")</f>
        <v>NÃO</v>
      </c>
      <c r="T279" s="2" t="str">
        <f>IF(ISERR(FIND("10",GERAL[[#This Row],[ODS]])),"NÃO","SIM")</f>
        <v>NÃO</v>
      </c>
      <c r="U279" s="2" t="str">
        <f>IF(ISERR(FIND("11",GERAL[[#This Row],[ODS]])),"NÃO","SIM")</f>
        <v>NÃO</v>
      </c>
      <c r="V279" s="2" t="str">
        <f>IF(ISERR(FIND("12",GERAL[[#This Row],[ODS]])),"NÃO","SIM")</f>
        <v>NÃO</v>
      </c>
      <c r="W279" s="2" t="str">
        <f>IF(ISERR(FIND("13",GERAL[[#This Row],[ODS]])),"NÃO","SIM")</f>
        <v>SIM</v>
      </c>
      <c r="X279" s="2" t="str">
        <f>IF(ISERR(FIND("14",GERAL[[#This Row],[ODS]])),"NÃO","SIM")</f>
        <v>NÃO</v>
      </c>
      <c r="Y279" s="2" t="str">
        <f>IF(ISERR(FIND("15",GERAL[[#This Row],[ODS]])),"NÃO","SIM")</f>
        <v>SIM</v>
      </c>
      <c r="Z279" s="2" t="str">
        <f>IF(ISERR(FIND("16",GERAL[[#This Row],[ODS]])),"NÃO","SIM")</f>
        <v>NÃO</v>
      </c>
      <c r="AA279" s="2" t="str">
        <f>IF(ISERR(FIND("17",GERAL[[#This Row],[ODS]])),"NÃO","SIM")</f>
        <v>NÃO</v>
      </c>
      <c r="AB279" s="1"/>
      <c r="AC279" s="1"/>
      <c r="AD279" s="1"/>
      <c r="AE279" s="1"/>
      <c r="AF279" s="1">
        <v>82.772431426288477</v>
      </c>
      <c r="AG279" s="1" t="str">
        <f>GERAL[[#This Row],[SIGLA]]&amp;GERAL[[#This Row],[CÓD]]</f>
        <v>ESAS_VD</v>
      </c>
      <c r="AH279" s="1">
        <f ca="1">VLOOKUP(GERAL[[#This Row],[REF_NOTA]],BASE_NOTAS[],7,FALSE)</f>
        <v>58.848349885093675</v>
      </c>
      <c r="AI279" s="31">
        <f ca="1">IF(GERAL[[#This Row],[Nota 2025]]="",0,GERAL[[#This Row],[Nota 2026]]-GERAL[[#This Row],[Nota 2025]])</f>
        <v>-23.924081541194802</v>
      </c>
    </row>
    <row r="280" spans="1:35" ht="17" x14ac:dyDescent="0.35">
      <c r="A280" s="2" t="s">
        <v>164</v>
      </c>
      <c r="B280" s="2" t="s">
        <v>190</v>
      </c>
      <c r="C280" s="15" t="s">
        <v>208</v>
      </c>
      <c r="D280" s="15" t="s">
        <v>389</v>
      </c>
      <c r="E280" s="15" t="s">
        <v>659</v>
      </c>
      <c r="F280" s="2" t="str">
        <f>VLOOKUP(GERAL[[#This Row],[CÓD]],SEALL,6,FALSE)</f>
        <v>E</v>
      </c>
      <c r="G280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8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8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80" s="2" t="str">
        <f>VLOOKUP(GERAL[[#This Row],[CÓD]],SEALL,4,FALSE)</f>
        <v>13, 15</v>
      </c>
      <c r="K280" s="2" t="str">
        <f>IF(ISERR(FIND("01",GERAL[[#This Row],[ODS]])),"NÃO","SIM")</f>
        <v>NÃO</v>
      </c>
      <c r="L280" s="2" t="str">
        <f>IF(ISERR(FIND("02",GERAL[[#This Row],[ODS]])),"NÃO","SIM")</f>
        <v>NÃO</v>
      </c>
      <c r="M280" s="2" t="str">
        <f>IF(ISERR(FIND("03",GERAL[[#This Row],[ODS]])),"NÃO","SIM")</f>
        <v>NÃO</v>
      </c>
      <c r="N280" s="2" t="str">
        <f>IF(ISERR(FIND("04",GERAL[[#This Row],[ODS]])),"NÃO","SIM")</f>
        <v>NÃO</v>
      </c>
      <c r="O280" s="2" t="str">
        <f>IF(ISERR(FIND("05",GERAL[[#This Row],[ODS]])),"NÃO","SIM")</f>
        <v>NÃO</v>
      </c>
      <c r="P280" s="2" t="str">
        <f>IF(ISERR(FIND("06",GERAL[[#This Row],[ODS]])),"NÃO","SIM")</f>
        <v>NÃO</v>
      </c>
      <c r="Q280" s="2" t="str">
        <f>IF(ISERR(FIND("07",GERAL[[#This Row],[ODS]])),"NÃO","SIM")</f>
        <v>NÃO</v>
      </c>
      <c r="R280" s="2" t="str">
        <f>IF(ISERR(FIND("08",GERAL[[#This Row],[ODS]])),"NÃO","SIM")</f>
        <v>NÃO</v>
      </c>
      <c r="S280" s="2" t="str">
        <f>IF(ISERR(FIND("09",GERAL[[#This Row],[ODS]])),"NÃO","SIM")</f>
        <v>NÃO</v>
      </c>
      <c r="T280" s="2" t="str">
        <f>IF(ISERR(FIND("10",GERAL[[#This Row],[ODS]])),"NÃO","SIM")</f>
        <v>NÃO</v>
      </c>
      <c r="U280" s="2" t="str">
        <f>IF(ISERR(FIND("11",GERAL[[#This Row],[ODS]])),"NÃO","SIM")</f>
        <v>NÃO</v>
      </c>
      <c r="V280" s="2" t="str">
        <f>IF(ISERR(FIND("12",GERAL[[#This Row],[ODS]])),"NÃO","SIM")</f>
        <v>NÃO</v>
      </c>
      <c r="W280" s="2" t="str">
        <f>IF(ISERR(FIND("13",GERAL[[#This Row],[ODS]])),"NÃO","SIM")</f>
        <v>SIM</v>
      </c>
      <c r="X280" s="2" t="str">
        <f>IF(ISERR(FIND("14",GERAL[[#This Row],[ODS]])),"NÃO","SIM")</f>
        <v>NÃO</v>
      </c>
      <c r="Y280" s="2" t="str">
        <f>IF(ISERR(FIND("15",GERAL[[#This Row],[ODS]])),"NÃO","SIM")</f>
        <v>SIM</v>
      </c>
      <c r="Z280" s="2" t="str">
        <f>IF(ISERR(FIND("16",GERAL[[#This Row],[ODS]])),"NÃO","SIM")</f>
        <v>NÃO</v>
      </c>
      <c r="AA280" s="2" t="str">
        <f>IF(ISERR(FIND("17",GERAL[[#This Row],[ODS]])),"NÃO","SIM")</f>
        <v>NÃO</v>
      </c>
      <c r="AB280" s="1"/>
      <c r="AC280" s="1"/>
      <c r="AD280" s="1"/>
      <c r="AE280" s="1"/>
      <c r="AF280" s="1">
        <v>88.412827494700537</v>
      </c>
      <c r="AG280" s="1" t="str">
        <f>GERAL[[#This Row],[SIGLA]]&amp;GERAL[[#This Row],[CÓD]]</f>
        <v>GOAS_VD</v>
      </c>
      <c r="AH280" s="1">
        <f ca="1">VLOOKUP(GERAL[[#This Row],[REF_NOTA]],BASE_NOTAS[],7,FALSE)</f>
        <v>90.008748557374531</v>
      </c>
      <c r="AI280" s="31">
        <f ca="1">IF(GERAL[[#This Row],[Nota 2025]]="",0,GERAL[[#This Row],[Nota 2026]]-GERAL[[#This Row],[Nota 2025]])</f>
        <v>1.5959210626739946</v>
      </c>
    </row>
    <row r="281" spans="1:35" ht="17" x14ac:dyDescent="0.35">
      <c r="A281" s="2" t="s">
        <v>165</v>
      </c>
      <c r="B281" s="2" t="s">
        <v>191</v>
      </c>
      <c r="C281" s="15" t="s">
        <v>208</v>
      </c>
      <c r="D281" s="15" t="s">
        <v>389</v>
      </c>
      <c r="E281" s="15" t="s">
        <v>659</v>
      </c>
      <c r="F281" s="2" t="str">
        <f>VLOOKUP(GERAL[[#This Row],[CÓD]],SEALL,6,FALSE)</f>
        <v>E</v>
      </c>
      <c r="G281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8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8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81" s="2" t="str">
        <f>VLOOKUP(GERAL[[#This Row],[CÓD]],SEALL,4,FALSE)</f>
        <v>13, 15</v>
      </c>
      <c r="K281" s="2" t="str">
        <f>IF(ISERR(FIND("01",GERAL[[#This Row],[ODS]])),"NÃO","SIM")</f>
        <v>NÃO</v>
      </c>
      <c r="L281" s="2" t="str">
        <f>IF(ISERR(FIND("02",GERAL[[#This Row],[ODS]])),"NÃO","SIM")</f>
        <v>NÃO</v>
      </c>
      <c r="M281" s="2" t="str">
        <f>IF(ISERR(FIND("03",GERAL[[#This Row],[ODS]])),"NÃO","SIM")</f>
        <v>NÃO</v>
      </c>
      <c r="N281" s="2" t="str">
        <f>IF(ISERR(FIND("04",GERAL[[#This Row],[ODS]])),"NÃO","SIM")</f>
        <v>NÃO</v>
      </c>
      <c r="O281" s="2" t="str">
        <f>IF(ISERR(FIND("05",GERAL[[#This Row],[ODS]])),"NÃO","SIM")</f>
        <v>NÃO</v>
      </c>
      <c r="P281" s="2" t="str">
        <f>IF(ISERR(FIND("06",GERAL[[#This Row],[ODS]])),"NÃO","SIM")</f>
        <v>NÃO</v>
      </c>
      <c r="Q281" s="2" t="str">
        <f>IF(ISERR(FIND("07",GERAL[[#This Row],[ODS]])),"NÃO","SIM")</f>
        <v>NÃO</v>
      </c>
      <c r="R281" s="2" t="str">
        <f>IF(ISERR(FIND("08",GERAL[[#This Row],[ODS]])),"NÃO","SIM")</f>
        <v>NÃO</v>
      </c>
      <c r="S281" s="2" t="str">
        <f>IF(ISERR(FIND("09",GERAL[[#This Row],[ODS]])),"NÃO","SIM")</f>
        <v>NÃO</v>
      </c>
      <c r="T281" s="2" t="str">
        <f>IF(ISERR(FIND("10",GERAL[[#This Row],[ODS]])),"NÃO","SIM")</f>
        <v>NÃO</v>
      </c>
      <c r="U281" s="2" t="str">
        <f>IF(ISERR(FIND("11",GERAL[[#This Row],[ODS]])),"NÃO","SIM")</f>
        <v>NÃO</v>
      </c>
      <c r="V281" s="2" t="str">
        <f>IF(ISERR(FIND("12",GERAL[[#This Row],[ODS]])),"NÃO","SIM")</f>
        <v>NÃO</v>
      </c>
      <c r="W281" s="2" t="str">
        <f>IF(ISERR(FIND("13",GERAL[[#This Row],[ODS]])),"NÃO","SIM")</f>
        <v>SIM</v>
      </c>
      <c r="X281" s="2" t="str">
        <f>IF(ISERR(FIND("14",GERAL[[#This Row],[ODS]])),"NÃO","SIM")</f>
        <v>NÃO</v>
      </c>
      <c r="Y281" s="2" t="str">
        <f>IF(ISERR(FIND("15",GERAL[[#This Row],[ODS]])),"NÃO","SIM")</f>
        <v>SIM</v>
      </c>
      <c r="Z281" s="2" t="str">
        <f>IF(ISERR(FIND("16",GERAL[[#This Row],[ODS]])),"NÃO","SIM")</f>
        <v>NÃO</v>
      </c>
      <c r="AA281" s="2" t="str">
        <f>IF(ISERR(FIND("17",GERAL[[#This Row],[ODS]])),"NÃO","SIM")</f>
        <v>NÃO</v>
      </c>
      <c r="AB281" s="1"/>
      <c r="AC281" s="1"/>
      <c r="AD281" s="1"/>
      <c r="AE281" s="1"/>
      <c r="AF281" s="1">
        <v>69.423930377954889</v>
      </c>
      <c r="AG281" s="1" t="str">
        <f>GERAL[[#This Row],[SIGLA]]&amp;GERAL[[#This Row],[CÓD]]</f>
        <v>MAAS_VD</v>
      </c>
      <c r="AH281" s="1">
        <f ca="1">VLOOKUP(GERAL[[#This Row],[REF_NOTA]],BASE_NOTAS[],7,FALSE)</f>
        <v>85.126596170401783</v>
      </c>
      <c r="AI281" s="31">
        <f ca="1">IF(GERAL[[#This Row],[Nota 2025]]="",0,GERAL[[#This Row],[Nota 2026]]-GERAL[[#This Row],[Nota 2025]])</f>
        <v>15.702665792446894</v>
      </c>
    </row>
    <row r="282" spans="1:35" ht="17" x14ac:dyDescent="0.35">
      <c r="A282" s="2" t="s">
        <v>168</v>
      </c>
      <c r="B282" s="2" t="s">
        <v>195</v>
      </c>
      <c r="C282" s="15" t="s">
        <v>208</v>
      </c>
      <c r="D282" s="15" t="s">
        <v>389</v>
      </c>
      <c r="E282" s="15" t="s">
        <v>659</v>
      </c>
      <c r="F282" s="2" t="str">
        <f>VLOOKUP(GERAL[[#This Row],[CÓD]],SEALL,6,FALSE)</f>
        <v>E</v>
      </c>
      <c r="G282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8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8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82" s="2" t="str">
        <f>VLOOKUP(GERAL[[#This Row],[CÓD]],SEALL,4,FALSE)</f>
        <v>13, 15</v>
      </c>
      <c r="K282" s="2" t="str">
        <f>IF(ISERR(FIND("01",GERAL[[#This Row],[ODS]])),"NÃO","SIM")</f>
        <v>NÃO</v>
      </c>
      <c r="L282" s="2" t="str">
        <f>IF(ISERR(FIND("02",GERAL[[#This Row],[ODS]])),"NÃO","SIM")</f>
        <v>NÃO</v>
      </c>
      <c r="M282" s="2" t="str">
        <f>IF(ISERR(FIND("03",GERAL[[#This Row],[ODS]])),"NÃO","SIM")</f>
        <v>NÃO</v>
      </c>
      <c r="N282" s="2" t="str">
        <f>IF(ISERR(FIND("04",GERAL[[#This Row],[ODS]])),"NÃO","SIM")</f>
        <v>NÃO</v>
      </c>
      <c r="O282" s="2" t="str">
        <f>IF(ISERR(FIND("05",GERAL[[#This Row],[ODS]])),"NÃO","SIM")</f>
        <v>NÃO</v>
      </c>
      <c r="P282" s="2" t="str">
        <f>IF(ISERR(FIND("06",GERAL[[#This Row],[ODS]])),"NÃO","SIM")</f>
        <v>NÃO</v>
      </c>
      <c r="Q282" s="2" t="str">
        <f>IF(ISERR(FIND("07",GERAL[[#This Row],[ODS]])),"NÃO","SIM")</f>
        <v>NÃO</v>
      </c>
      <c r="R282" s="2" t="str">
        <f>IF(ISERR(FIND("08",GERAL[[#This Row],[ODS]])),"NÃO","SIM")</f>
        <v>NÃO</v>
      </c>
      <c r="S282" s="2" t="str">
        <f>IF(ISERR(FIND("09",GERAL[[#This Row],[ODS]])),"NÃO","SIM")</f>
        <v>NÃO</v>
      </c>
      <c r="T282" s="2" t="str">
        <f>IF(ISERR(FIND("10",GERAL[[#This Row],[ODS]])),"NÃO","SIM")</f>
        <v>NÃO</v>
      </c>
      <c r="U282" s="2" t="str">
        <f>IF(ISERR(FIND("11",GERAL[[#This Row],[ODS]])),"NÃO","SIM")</f>
        <v>NÃO</v>
      </c>
      <c r="V282" s="2" t="str">
        <f>IF(ISERR(FIND("12",GERAL[[#This Row],[ODS]])),"NÃO","SIM")</f>
        <v>NÃO</v>
      </c>
      <c r="W282" s="2" t="str">
        <f>IF(ISERR(FIND("13",GERAL[[#This Row],[ODS]])),"NÃO","SIM")</f>
        <v>SIM</v>
      </c>
      <c r="X282" s="2" t="str">
        <f>IF(ISERR(FIND("14",GERAL[[#This Row],[ODS]])),"NÃO","SIM")</f>
        <v>NÃO</v>
      </c>
      <c r="Y282" s="2" t="str">
        <f>IF(ISERR(FIND("15",GERAL[[#This Row],[ODS]])),"NÃO","SIM")</f>
        <v>SIM</v>
      </c>
      <c r="Z282" s="2" t="str">
        <f>IF(ISERR(FIND("16",GERAL[[#This Row],[ODS]])),"NÃO","SIM")</f>
        <v>NÃO</v>
      </c>
      <c r="AA282" s="2" t="str">
        <f>IF(ISERR(FIND("17",GERAL[[#This Row],[ODS]])),"NÃO","SIM")</f>
        <v>NÃO</v>
      </c>
      <c r="AB282" s="1"/>
      <c r="AC282" s="1"/>
      <c r="AD282" s="1"/>
      <c r="AE282" s="1"/>
      <c r="AF282" s="1">
        <v>73.708784699079601</v>
      </c>
      <c r="AG282" s="1" t="str">
        <f>GERAL[[#This Row],[SIGLA]]&amp;GERAL[[#This Row],[CÓD]]</f>
        <v>MTAS_VD</v>
      </c>
      <c r="AH282" s="1">
        <f ca="1">VLOOKUP(GERAL[[#This Row],[REF_NOTA]],BASE_NOTAS[],7,FALSE)</f>
        <v>72.146894708611313</v>
      </c>
      <c r="AI282" s="31">
        <f ca="1">IF(GERAL[[#This Row],[Nota 2025]]="",0,GERAL[[#This Row],[Nota 2026]]-GERAL[[#This Row],[Nota 2025]])</f>
        <v>-1.5618899904682877</v>
      </c>
    </row>
    <row r="283" spans="1:35" ht="17" x14ac:dyDescent="0.35">
      <c r="A283" s="2" t="s">
        <v>167</v>
      </c>
      <c r="B283" s="2" t="s">
        <v>193</v>
      </c>
      <c r="C283" s="15" t="s">
        <v>208</v>
      </c>
      <c r="D283" s="15" t="s">
        <v>389</v>
      </c>
      <c r="E283" s="15" t="s">
        <v>659</v>
      </c>
      <c r="F283" s="2" t="str">
        <f>VLOOKUP(GERAL[[#This Row],[CÓD]],SEALL,6,FALSE)</f>
        <v>E</v>
      </c>
      <c r="G283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8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8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83" s="2" t="str">
        <f>VLOOKUP(GERAL[[#This Row],[CÓD]],SEALL,4,FALSE)</f>
        <v>13, 15</v>
      </c>
      <c r="K283" s="2" t="str">
        <f>IF(ISERR(FIND("01",GERAL[[#This Row],[ODS]])),"NÃO","SIM")</f>
        <v>NÃO</v>
      </c>
      <c r="L283" s="2" t="str">
        <f>IF(ISERR(FIND("02",GERAL[[#This Row],[ODS]])),"NÃO","SIM")</f>
        <v>NÃO</v>
      </c>
      <c r="M283" s="2" t="str">
        <f>IF(ISERR(FIND("03",GERAL[[#This Row],[ODS]])),"NÃO","SIM")</f>
        <v>NÃO</v>
      </c>
      <c r="N283" s="2" t="str">
        <f>IF(ISERR(FIND("04",GERAL[[#This Row],[ODS]])),"NÃO","SIM")</f>
        <v>NÃO</v>
      </c>
      <c r="O283" s="2" t="str">
        <f>IF(ISERR(FIND("05",GERAL[[#This Row],[ODS]])),"NÃO","SIM")</f>
        <v>NÃO</v>
      </c>
      <c r="P283" s="2" t="str">
        <f>IF(ISERR(FIND("06",GERAL[[#This Row],[ODS]])),"NÃO","SIM")</f>
        <v>NÃO</v>
      </c>
      <c r="Q283" s="2" t="str">
        <f>IF(ISERR(FIND("07",GERAL[[#This Row],[ODS]])),"NÃO","SIM")</f>
        <v>NÃO</v>
      </c>
      <c r="R283" s="2" t="str">
        <f>IF(ISERR(FIND("08",GERAL[[#This Row],[ODS]])),"NÃO","SIM")</f>
        <v>NÃO</v>
      </c>
      <c r="S283" s="2" t="str">
        <f>IF(ISERR(FIND("09",GERAL[[#This Row],[ODS]])),"NÃO","SIM")</f>
        <v>NÃO</v>
      </c>
      <c r="T283" s="2" t="str">
        <f>IF(ISERR(FIND("10",GERAL[[#This Row],[ODS]])),"NÃO","SIM")</f>
        <v>NÃO</v>
      </c>
      <c r="U283" s="2" t="str">
        <f>IF(ISERR(FIND("11",GERAL[[#This Row],[ODS]])),"NÃO","SIM")</f>
        <v>NÃO</v>
      </c>
      <c r="V283" s="2" t="str">
        <f>IF(ISERR(FIND("12",GERAL[[#This Row],[ODS]])),"NÃO","SIM")</f>
        <v>NÃO</v>
      </c>
      <c r="W283" s="2" t="str">
        <f>IF(ISERR(FIND("13",GERAL[[#This Row],[ODS]])),"NÃO","SIM")</f>
        <v>SIM</v>
      </c>
      <c r="X283" s="2" t="str">
        <f>IF(ISERR(FIND("14",GERAL[[#This Row],[ODS]])),"NÃO","SIM")</f>
        <v>NÃO</v>
      </c>
      <c r="Y283" s="2" t="str">
        <f>IF(ISERR(FIND("15",GERAL[[#This Row],[ODS]])),"NÃO","SIM")</f>
        <v>SIM</v>
      </c>
      <c r="Z283" s="2" t="str">
        <f>IF(ISERR(FIND("16",GERAL[[#This Row],[ODS]])),"NÃO","SIM")</f>
        <v>NÃO</v>
      </c>
      <c r="AA283" s="2" t="str">
        <f>IF(ISERR(FIND("17",GERAL[[#This Row],[ODS]])),"NÃO","SIM")</f>
        <v>NÃO</v>
      </c>
      <c r="AB283" s="1"/>
      <c r="AC283" s="1"/>
      <c r="AD283" s="1"/>
      <c r="AE283" s="1"/>
      <c r="AF283" s="1">
        <v>74.92170202130724</v>
      </c>
      <c r="AG283" s="1" t="str">
        <f>GERAL[[#This Row],[SIGLA]]&amp;GERAL[[#This Row],[CÓD]]</f>
        <v>MSAS_VD</v>
      </c>
      <c r="AH283" s="1">
        <f ca="1">VLOOKUP(GERAL[[#This Row],[REF_NOTA]],BASE_NOTAS[],7,FALSE)</f>
        <v>81.607133779210372</v>
      </c>
      <c r="AI283" s="31">
        <f ca="1">IF(GERAL[[#This Row],[Nota 2025]]="",0,GERAL[[#This Row],[Nota 2026]]-GERAL[[#This Row],[Nota 2025]])</f>
        <v>6.6854317579031317</v>
      </c>
    </row>
    <row r="284" spans="1:35" ht="17" x14ac:dyDescent="0.35">
      <c r="A284" s="2" t="s">
        <v>166</v>
      </c>
      <c r="B284" s="2" t="s">
        <v>192</v>
      </c>
      <c r="C284" s="15" t="s">
        <v>208</v>
      </c>
      <c r="D284" s="15" t="s">
        <v>389</v>
      </c>
      <c r="E284" s="15" t="s">
        <v>659</v>
      </c>
      <c r="F284" s="2" t="str">
        <f>VLOOKUP(GERAL[[#This Row],[CÓD]],SEALL,6,FALSE)</f>
        <v>E</v>
      </c>
      <c r="G284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8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8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84" s="2" t="str">
        <f>VLOOKUP(GERAL[[#This Row],[CÓD]],SEALL,4,FALSE)</f>
        <v>13, 15</v>
      </c>
      <c r="K284" s="2" t="str">
        <f>IF(ISERR(FIND("01",GERAL[[#This Row],[ODS]])),"NÃO","SIM")</f>
        <v>NÃO</v>
      </c>
      <c r="L284" s="2" t="str">
        <f>IF(ISERR(FIND("02",GERAL[[#This Row],[ODS]])),"NÃO","SIM")</f>
        <v>NÃO</v>
      </c>
      <c r="M284" s="2" t="str">
        <f>IF(ISERR(FIND("03",GERAL[[#This Row],[ODS]])),"NÃO","SIM")</f>
        <v>NÃO</v>
      </c>
      <c r="N284" s="2" t="str">
        <f>IF(ISERR(FIND("04",GERAL[[#This Row],[ODS]])),"NÃO","SIM")</f>
        <v>NÃO</v>
      </c>
      <c r="O284" s="2" t="str">
        <f>IF(ISERR(FIND("05",GERAL[[#This Row],[ODS]])),"NÃO","SIM")</f>
        <v>NÃO</v>
      </c>
      <c r="P284" s="2" t="str">
        <f>IF(ISERR(FIND("06",GERAL[[#This Row],[ODS]])),"NÃO","SIM")</f>
        <v>NÃO</v>
      </c>
      <c r="Q284" s="2" t="str">
        <f>IF(ISERR(FIND("07",GERAL[[#This Row],[ODS]])),"NÃO","SIM")</f>
        <v>NÃO</v>
      </c>
      <c r="R284" s="2" t="str">
        <f>IF(ISERR(FIND("08",GERAL[[#This Row],[ODS]])),"NÃO","SIM")</f>
        <v>NÃO</v>
      </c>
      <c r="S284" s="2" t="str">
        <f>IF(ISERR(FIND("09",GERAL[[#This Row],[ODS]])),"NÃO","SIM")</f>
        <v>NÃO</v>
      </c>
      <c r="T284" s="2" t="str">
        <f>IF(ISERR(FIND("10",GERAL[[#This Row],[ODS]])),"NÃO","SIM")</f>
        <v>NÃO</v>
      </c>
      <c r="U284" s="2" t="str">
        <f>IF(ISERR(FIND("11",GERAL[[#This Row],[ODS]])),"NÃO","SIM")</f>
        <v>NÃO</v>
      </c>
      <c r="V284" s="2" t="str">
        <f>IF(ISERR(FIND("12",GERAL[[#This Row],[ODS]])),"NÃO","SIM")</f>
        <v>NÃO</v>
      </c>
      <c r="W284" s="2" t="str">
        <f>IF(ISERR(FIND("13",GERAL[[#This Row],[ODS]])),"NÃO","SIM")</f>
        <v>SIM</v>
      </c>
      <c r="X284" s="2" t="str">
        <f>IF(ISERR(FIND("14",GERAL[[#This Row],[ODS]])),"NÃO","SIM")</f>
        <v>NÃO</v>
      </c>
      <c r="Y284" s="2" t="str">
        <f>IF(ISERR(FIND("15",GERAL[[#This Row],[ODS]])),"NÃO","SIM")</f>
        <v>SIM</v>
      </c>
      <c r="Z284" s="2" t="str">
        <f>IF(ISERR(FIND("16",GERAL[[#This Row],[ODS]])),"NÃO","SIM")</f>
        <v>NÃO</v>
      </c>
      <c r="AA284" s="2" t="str">
        <f>IF(ISERR(FIND("17",GERAL[[#This Row],[ODS]])),"NÃO","SIM")</f>
        <v>NÃO</v>
      </c>
      <c r="AB284" s="1"/>
      <c r="AC284" s="1"/>
      <c r="AD284" s="1"/>
      <c r="AE284" s="1"/>
      <c r="AF284" s="1">
        <v>76.78074723484626</v>
      </c>
      <c r="AG284" s="1" t="str">
        <f>GERAL[[#This Row],[SIGLA]]&amp;GERAL[[#This Row],[CÓD]]</f>
        <v>MGAS_VD</v>
      </c>
      <c r="AH284" s="1">
        <f ca="1">VLOOKUP(GERAL[[#This Row],[REF_NOTA]],BASE_NOTAS[],7,FALSE)</f>
        <v>73.370470994965075</v>
      </c>
      <c r="AI284" s="31">
        <f ca="1">IF(GERAL[[#This Row],[Nota 2025]]="",0,GERAL[[#This Row],[Nota 2026]]-GERAL[[#This Row],[Nota 2025]])</f>
        <v>-3.4102762398811848</v>
      </c>
    </row>
    <row r="285" spans="1:35" ht="17" x14ac:dyDescent="0.35">
      <c r="A285" s="2" t="s">
        <v>169</v>
      </c>
      <c r="B285" s="2" t="s">
        <v>196</v>
      </c>
      <c r="C285" s="15" t="s">
        <v>208</v>
      </c>
      <c r="D285" s="15" t="s">
        <v>389</v>
      </c>
      <c r="E285" s="15" t="s">
        <v>659</v>
      </c>
      <c r="F285" s="2" t="str">
        <f>VLOOKUP(GERAL[[#This Row],[CÓD]],SEALL,6,FALSE)</f>
        <v>E</v>
      </c>
      <c r="G285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8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8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85" s="2" t="str">
        <f>VLOOKUP(GERAL[[#This Row],[CÓD]],SEALL,4,FALSE)</f>
        <v>13, 15</v>
      </c>
      <c r="K285" s="2" t="str">
        <f>IF(ISERR(FIND("01",GERAL[[#This Row],[ODS]])),"NÃO","SIM")</f>
        <v>NÃO</v>
      </c>
      <c r="L285" s="2" t="str">
        <f>IF(ISERR(FIND("02",GERAL[[#This Row],[ODS]])),"NÃO","SIM")</f>
        <v>NÃO</v>
      </c>
      <c r="M285" s="2" t="str">
        <f>IF(ISERR(FIND("03",GERAL[[#This Row],[ODS]])),"NÃO","SIM")</f>
        <v>NÃO</v>
      </c>
      <c r="N285" s="2" t="str">
        <f>IF(ISERR(FIND("04",GERAL[[#This Row],[ODS]])),"NÃO","SIM")</f>
        <v>NÃO</v>
      </c>
      <c r="O285" s="2" t="str">
        <f>IF(ISERR(FIND("05",GERAL[[#This Row],[ODS]])),"NÃO","SIM")</f>
        <v>NÃO</v>
      </c>
      <c r="P285" s="2" t="str">
        <f>IF(ISERR(FIND("06",GERAL[[#This Row],[ODS]])),"NÃO","SIM")</f>
        <v>NÃO</v>
      </c>
      <c r="Q285" s="2" t="str">
        <f>IF(ISERR(FIND("07",GERAL[[#This Row],[ODS]])),"NÃO","SIM")</f>
        <v>NÃO</v>
      </c>
      <c r="R285" s="2" t="str">
        <f>IF(ISERR(FIND("08",GERAL[[#This Row],[ODS]])),"NÃO","SIM")</f>
        <v>NÃO</v>
      </c>
      <c r="S285" s="2" t="str">
        <f>IF(ISERR(FIND("09",GERAL[[#This Row],[ODS]])),"NÃO","SIM")</f>
        <v>NÃO</v>
      </c>
      <c r="T285" s="2" t="str">
        <f>IF(ISERR(FIND("10",GERAL[[#This Row],[ODS]])),"NÃO","SIM")</f>
        <v>NÃO</v>
      </c>
      <c r="U285" s="2" t="str">
        <f>IF(ISERR(FIND("11",GERAL[[#This Row],[ODS]])),"NÃO","SIM")</f>
        <v>NÃO</v>
      </c>
      <c r="V285" s="2" t="str">
        <f>IF(ISERR(FIND("12",GERAL[[#This Row],[ODS]])),"NÃO","SIM")</f>
        <v>NÃO</v>
      </c>
      <c r="W285" s="2" t="str">
        <f>IF(ISERR(FIND("13",GERAL[[#This Row],[ODS]])),"NÃO","SIM")</f>
        <v>SIM</v>
      </c>
      <c r="X285" s="2" t="str">
        <f>IF(ISERR(FIND("14",GERAL[[#This Row],[ODS]])),"NÃO","SIM")</f>
        <v>NÃO</v>
      </c>
      <c r="Y285" s="2" t="str">
        <f>IF(ISERR(FIND("15",GERAL[[#This Row],[ODS]])),"NÃO","SIM")</f>
        <v>SIM</v>
      </c>
      <c r="Z285" s="2" t="str">
        <f>IF(ISERR(FIND("16",GERAL[[#This Row],[ODS]])),"NÃO","SIM")</f>
        <v>NÃO</v>
      </c>
      <c r="AA285" s="2" t="str">
        <f>IF(ISERR(FIND("17",GERAL[[#This Row],[ODS]])),"NÃO","SIM")</f>
        <v>NÃO</v>
      </c>
      <c r="AB285" s="1"/>
      <c r="AC285" s="1"/>
      <c r="AD285" s="1"/>
      <c r="AE285" s="1"/>
      <c r="AF285" s="1">
        <v>59.876539064591448</v>
      </c>
      <c r="AG285" s="1" t="str">
        <f>GERAL[[#This Row],[SIGLA]]&amp;GERAL[[#This Row],[CÓD]]</f>
        <v>PAAS_VD</v>
      </c>
      <c r="AH285" s="1">
        <f ca="1">VLOOKUP(GERAL[[#This Row],[REF_NOTA]],BASE_NOTAS[],7,FALSE)</f>
        <v>88.991419472509165</v>
      </c>
      <c r="AI285" s="31">
        <f ca="1">IF(GERAL[[#This Row],[Nota 2025]]="",0,GERAL[[#This Row],[Nota 2026]]-GERAL[[#This Row],[Nota 2025]])</f>
        <v>29.114880407917717</v>
      </c>
    </row>
    <row r="286" spans="1:35" ht="17" x14ac:dyDescent="0.35">
      <c r="A286" s="2" t="s">
        <v>170</v>
      </c>
      <c r="B286" s="2" t="s">
        <v>197</v>
      </c>
      <c r="C286" s="15" t="s">
        <v>208</v>
      </c>
      <c r="D286" s="15" t="s">
        <v>389</v>
      </c>
      <c r="E286" s="15" t="s">
        <v>659</v>
      </c>
      <c r="F286" s="2" t="str">
        <f>VLOOKUP(GERAL[[#This Row],[CÓD]],SEALL,6,FALSE)</f>
        <v>E</v>
      </c>
      <c r="G286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8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8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86" s="2" t="str">
        <f>VLOOKUP(GERAL[[#This Row],[CÓD]],SEALL,4,FALSE)</f>
        <v>13, 15</v>
      </c>
      <c r="K286" s="2" t="str">
        <f>IF(ISERR(FIND("01",GERAL[[#This Row],[ODS]])),"NÃO","SIM")</f>
        <v>NÃO</v>
      </c>
      <c r="L286" s="2" t="str">
        <f>IF(ISERR(FIND("02",GERAL[[#This Row],[ODS]])),"NÃO","SIM")</f>
        <v>NÃO</v>
      </c>
      <c r="M286" s="2" t="str">
        <f>IF(ISERR(FIND("03",GERAL[[#This Row],[ODS]])),"NÃO","SIM")</f>
        <v>NÃO</v>
      </c>
      <c r="N286" s="2" t="str">
        <f>IF(ISERR(FIND("04",GERAL[[#This Row],[ODS]])),"NÃO","SIM")</f>
        <v>NÃO</v>
      </c>
      <c r="O286" s="2" t="str">
        <f>IF(ISERR(FIND("05",GERAL[[#This Row],[ODS]])),"NÃO","SIM")</f>
        <v>NÃO</v>
      </c>
      <c r="P286" s="2" t="str">
        <f>IF(ISERR(FIND("06",GERAL[[#This Row],[ODS]])),"NÃO","SIM")</f>
        <v>NÃO</v>
      </c>
      <c r="Q286" s="2" t="str">
        <f>IF(ISERR(FIND("07",GERAL[[#This Row],[ODS]])),"NÃO","SIM")</f>
        <v>NÃO</v>
      </c>
      <c r="R286" s="2" t="str">
        <f>IF(ISERR(FIND("08",GERAL[[#This Row],[ODS]])),"NÃO","SIM")</f>
        <v>NÃO</v>
      </c>
      <c r="S286" s="2" t="str">
        <f>IF(ISERR(FIND("09",GERAL[[#This Row],[ODS]])),"NÃO","SIM")</f>
        <v>NÃO</v>
      </c>
      <c r="T286" s="2" t="str">
        <f>IF(ISERR(FIND("10",GERAL[[#This Row],[ODS]])),"NÃO","SIM")</f>
        <v>NÃO</v>
      </c>
      <c r="U286" s="2" t="str">
        <f>IF(ISERR(FIND("11",GERAL[[#This Row],[ODS]])),"NÃO","SIM")</f>
        <v>NÃO</v>
      </c>
      <c r="V286" s="2" t="str">
        <f>IF(ISERR(FIND("12",GERAL[[#This Row],[ODS]])),"NÃO","SIM")</f>
        <v>NÃO</v>
      </c>
      <c r="W286" s="2" t="str">
        <f>IF(ISERR(FIND("13",GERAL[[#This Row],[ODS]])),"NÃO","SIM")</f>
        <v>SIM</v>
      </c>
      <c r="X286" s="2" t="str">
        <f>IF(ISERR(FIND("14",GERAL[[#This Row],[ODS]])),"NÃO","SIM")</f>
        <v>NÃO</v>
      </c>
      <c r="Y286" s="2" t="str">
        <f>IF(ISERR(FIND("15",GERAL[[#This Row],[ODS]])),"NÃO","SIM")</f>
        <v>SIM</v>
      </c>
      <c r="Z286" s="2" t="str">
        <f>IF(ISERR(FIND("16",GERAL[[#This Row],[ODS]])),"NÃO","SIM")</f>
        <v>NÃO</v>
      </c>
      <c r="AA286" s="2" t="str">
        <f>IF(ISERR(FIND("17",GERAL[[#This Row],[ODS]])),"NÃO","SIM")</f>
        <v>NÃO</v>
      </c>
      <c r="AB286" s="1"/>
      <c r="AC286" s="1"/>
      <c r="AD286" s="1"/>
      <c r="AE286" s="1"/>
      <c r="AF286" s="1">
        <v>73.216263854962236</v>
      </c>
      <c r="AG286" s="1" t="str">
        <f>GERAL[[#This Row],[SIGLA]]&amp;GERAL[[#This Row],[CÓD]]</f>
        <v>PBAS_VD</v>
      </c>
      <c r="AH286" s="1">
        <f ca="1">VLOOKUP(GERAL[[#This Row],[REF_NOTA]],BASE_NOTAS[],7,FALSE)</f>
        <v>78.108543323333407</v>
      </c>
      <c r="AI286" s="31">
        <f ca="1">IF(GERAL[[#This Row],[Nota 2025]]="",0,GERAL[[#This Row],[Nota 2026]]-GERAL[[#This Row],[Nota 2025]])</f>
        <v>4.8922794683711714</v>
      </c>
    </row>
    <row r="287" spans="1:35" ht="17" x14ac:dyDescent="0.35">
      <c r="A287" s="2" t="s">
        <v>173</v>
      </c>
      <c r="B287" s="2" t="s">
        <v>200</v>
      </c>
      <c r="C287" s="15" t="s">
        <v>208</v>
      </c>
      <c r="D287" s="15" t="s">
        <v>389</v>
      </c>
      <c r="E287" s="15" t="s">
        <v>659</v>
      </c>
      <c r="F287" s="2" t="str">
        <f>VLOOKUP(GERAL[[#This Row],[CÓD]],SEALL,6,FALSE)</f>
        <v>E</v>
      </c>
      <c r="G287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8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8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87" s="2" t="str">
        <f>VLOOKUP(GERAL[[#This Row],[CÓD]],SEALL,4,FALSE)</f>
        <v>13, 15</v>
      </c>
      <c r="K287" s="2" t="str">
        <f>IF(ISERR(FIND("01",GERAL[[#This Row],[ODS]])),"NÃO","SIM")</f>
        <v>NÃO</v>
      </c>
      <c r="L287" s="2" t="str">
        <f>IF(ISERR(FIND("02",GERAL[[#This Row],[ODS]])),"NÃO","SIM")</f>
        <v>NÃO</v>
      </c>
      <c r="M287" s="2" t="str">
        <f>IF(ISERR(FIND("03",GERAL[[#This Row],[ODS]])),"NÃO","SIM")</f>
        <v>NÃO</v>
      </c>
      <c r="N287" s="2" t="str">
        <f>IF(ISERR(FIND("04",GERAL[[#This Row],[ODS]])),"NÃO","SIM")</f>
        <v>NÃO</v>
      </c>
      <c r="O287" s="2" t="str">
        <f>IF(ISERR(FIND("05",GERAL[[#This Row],[ODS]])),"NÃO","SIM")</f>
        <v>NÃO</v>
      </c>
      <c r="P287" s="2" t="str">
        <f>IF(ISERR(FIND("06",GERAL[[#This Row],[ODS]])),"NÃO","SIM")</f>
        <v>NÃO</v>
      </c>
      <c r="Q287" s="2" t="str">
        <f>IF(ISERR(FIND("07",GERAL[[#This Row],[ODS]])),"NÃO","SIM")</f>
        <v>NÃO</v>
      </c>
      <c r="R287" s="2" t="str">
        <f>IF(ISERR(FIND("08",GERAL[[#This Row],[ODS]])),"NÃO","SIM")</f>
        <v>NÃO</v>
      </c>
      <c r="S287" s="2" t="str">
        <f>IF(ISERR(FIND("09",GERAL[[#This Row],[ODS]])),"NÃO","SIM")</f>
        <v>NÃO</v>
      </c>
      <c r="T287" s="2" t="str">
        <f>IF(ISERR(FIND("10",GERAL[[#This Row],[ODS]])),"NÃO","SIM")</f>
        <v>NÃO</v>
      </c>
      <c r="U287" s="2" t="str">
        <f>IF(ISERR(FIND("11",GERAL[[#This Row],[ODS]])),"NÃO","SIM")</f>
        <v>NÃO</v>
      </c>
      <c r="V287" s="2" t="str">
        <f>IF(ISERR(FIND("12",GERAL[[#This Row],[ODS]])),"NÃO","SIM")</f>
        <v>NÃO</v>
      </c>
      <c r="W287" s="2" t="str">
        <f>IF(ISERR(FIND("13",GERAL[[#This Row],[ODS]])),"NÃO","SIM")</f>
        <v>SIM</v>
      </c>
      <c r="X287" s="2" t="str">
        <f>IF(ISERR(FIND("14",GERAL[[#This Row],[ODS]])),"NÃO","SIM")</f>
        <v>NÃO</v>
      </c>
      <c r="Y287" s="2" t="str">
        <f>IF(ISERR(FIND("15",GERAL[[#This Row],[ODS]])),"NÃO","SIM")</f>
        <v>SIM</v>
      </c>
      <c r="Z287" s="2" t="str">
        <f>IF(ISERR(FIND("16",GERAL[[#This Row],[ODS]])),"NÃO","SIM")</f>
        <v>NÃO</v>
      </c>
      <c r="AA287" s="2" t="str">
        <f>IF(ISERR(FIND("17",GERAL[[#This Row],[ODS]])),"NÃO","SIM")</f>
        <v>NÃO</v>
      </c>
      <c r="AB287" s="1"/>
      <c r="AC287" s="1"/>
      <c r="AD287" s="1"/>
      <c r="AE287" s="1"/>
      <c r="AF287" s="1">
        <v>84.097124401634161</v>
      </c>
      <c r="AG287" s="1" t="str">
        <f>GERAL[[#This Row],[SIGLA]]&amp;GERAL[[#This Row],[CÓD]]</f>
        <v>PRAS_VD</v>
      </c>
      <c r="AH287" s="1">
        <f ca="1">VLOOKUP(GERAL[[#This Row],[REF_NOTA]],BASE_NOTAS[],7,FALSE)</f>
        <v>55.121126519431613</v>
      </c>
      <c r="AI287" s="31">
        <f ca="1">IF(GERAL[[#This Row],[Nota 2025]]="",0,GERAL[[#This Row],[Nota 2026]]-GERAL[[#This Row],[Nota 2025]])</f>
        <v>-28.975997882202549</v>
      </c>
    </row>
    <row r="288" spans="1:35" ht="17" x14ac:dyDescent="0.35">
      <c r="A288" s="2" t="s">
        <v>171</v>
      </c>
      <c r="B288" s="2" t="s">
        <v>198</v>
      </c>
      <c r="C288" s="15" t="s">
        <v>208</v>
      </c>
      <c r="D288" s="15" t="s">
        <v>389</v>
      </c>
      <c r="E288" s="15" t="s">
        <v>659</v>
      </c>
      <c r="F288" s="2" t="str">
        <f>VLOOKUP(GERAL[[#This Row],[CÓD]],SEALL,6,FALSE)</f>
        <v>E</v>
      </c>
      <c r="G288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8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8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88" s="2" t="str">
        <f>VLOOKUP(GERAL[[#This Row],[CÓD]],SEALL,4,FALSE)</f>
        <v>13, 15</v>
      </c>
      <c r="K288" s="2" t="str">
        <f>IF(ISERR(FIND("01",GERAL[[#This Row],[ODS]])),"NÃO","SIM")</f>
        <v>NÃO</v>
      </c>
      <c r="L288" s="2" t="str">
        <f>IF(ISERR(FIND("02",GERAL[[#This Row],[ODS]])),"NÃO","SIM")</f>
        <v>NÃO</v>
      </c>
      <c r="M288" s="2" t="str">
        <f>IF(ISERR(FIND("03",GERAL[[#This Row],[ODS]])),"NÃO","SIM")</f>
        <v>NÃO</v>
      </c>
      <c r="N288" s="2" t="str">
        <f>IF(ISERR(FIND("04",GERAL[[#This Row],[ODS]])),"NÃO","SIM")</f>
        <v>NÃO</v>
      </c>
      <c r="O288" s="2" t="str">
        <f>IF(ISERR(FIND("05",GERAL[[#This Row],[ODS]])),"NÃO","SIM")</f>
        <v>NÃO</v>
      </c>
      <c r="P288" s="2" t="str">
        <f>IF(ISERR(FIND("06",GERAL[[#This Row],[ODS]])),"NÃO","SIM")</f>
        <v>NÃO</v>
      </c>
      <c r="Q288" s="2" t="str">
        <f>IF(ISERR(FIND("07",GERAL[[#This Row],[ODS]])),"NÃO","SIM")</f>
        <v>NÃO</v>
      </c>
      <c r="R288" s="2" t="str">
        <f>IF(ISERR(FIND("08",GERAL[[#This Row],[ODS]])),"NÃO","SIM")</f>
        <v>NÃO</v>
      </c>
      <c r="S288" s="2" t="str">
        <f>IF(ISERR(FIND("09",GERAL[[#This Row],[ODS]])),"NÃO","SIM")</f>
        <v>NÃO</v>
      </c>
      <c r="T288" s="2" t="str">
        <f>IF(ISERR(FIND("10",GERAL[[#This Row],[ODS]])),"NÃO","SIM")</f>
        <v>NÃO</v>
      </c>
      <c r="U288" s="2" t="str">
        <f>IF(ISERR(FIND("11",GERAL[[#This Row],[ODS]])),"NÃO","SIM")</f>
        <v>NÃO</v>
      </c>
      <c r="V288" s="2" t="str">
        <f>IF(ISERR(FIND("12",GERAL[[#This Row],[ODS]])),"NÃO","SIM")</f>
        <v>NÃO</v>
      </c>
      <c r="W288" s="2" t="str">
        <f>IF(ISERR(FIND("13",GERAL[[#This Row],[ODS]])),"NÃO","SIM")</f>
        <v>SIM</v>
      </c>
      <c r="X288" s="2" t="str">
        <f>IF(ISERR(FIND("14",GERAL[[#This Row],[ODS]])),"NÃO","SIM")</f>
        <v>NÃO</v>
      </c>
      <c r="Y288" s="2" t="str">
        <f>IF(ISERR(FIND("15",GERAL[[#This Row],[ODS]])),"NÃO","SIM")</f>
        <v>SIM</v>
      </c>
      <c r="Z288" s="2" t="str">
        <f>IF(ISERR(FIND("16",GERAL[[#This Row],[ODS]])),"NÃO","SIM")</f>
        <v>NÃO</v>
      </c>
      <c r="AA288" s="2" t="str">
        <f>IF(ISERR(FIND("17",GERAL[[#This Row],[ODS]])),"NÃO","SIM")</f>
        <v>NÃO</v>
      </c>
      <c r="AB288" s="1"/>
      <c r="AC288" s="1"/>
      <c r="AD288" s="1"/>
      <c r="AE288" s="1"/>
      <c r="AF288" s="1">
        <v>57.076886156749588</v>
      </c>
      <c r="AG288" s="1" t="str">
        <f>GERAL[[#This Row],[SIGLA]]&amp;GERAL[[#This Row],[CÓD]]</f>
        <v>PEAS_VD</v>
      </c>
      <c r="AH288" s="1">
        <f ca="1">VLOOKUP(GERAL[[#This Row],[REF_NOTA]],BASE_NOTAS[],7,FALSE)</f>
        <v>76.82907914666221</v>
      </c>
      <c r="AI288" s="31">
        <f ca="1">IF(GERAL[[#This Row],[Nota 2025]]="",0,GERAL[[#This Row],[Nota 2026]]-GERAL[[#This Row],[Nota 2025]])</f>
        <v>19.752192989912622</v>
      </c>
    </row>
    <row r="289" spans="1:35" ht="17" x14ac:dyDescent="0.35">
      <c r="A289" s="2" t="s">
        <v>172</v>
      </c>
      <c r="B289" s="2" t="s">
        <v>199</v>
      </c>
      <c r="C289" s="15" t="s">
        <v>208</v>
      </c>
      <c r="D289" s="15" t="s">
        <v>389</v>
      </c>
      <c r="E289" s="15" t="s">
        <v>659</v>
      </c>
      <c r="F289" s="2" t="str">
        <f>VLOOKUP(GERAL[[#This Row],[CÓD]],SEALL,6,FALSE)</f>
        <v>E</v>
      </c>
      <c r="G289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8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8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89" s="2" t="str">
        <f>VLOOKUP(GERAL[[#This Row],[CÓD]],SEALL,4,FALSE)</f>
        <v>13, 15</v>
      </c>
      <c r="K289" s="2" t="str">
        <f>IF(ISERR(FIND("01",GERAL[[#This Row],[ODS]])),"NÃO","SIM")</f>
        <v>NÃO</v>
      </c>
      <c r="L289" s="2" t="str">
        <f>IF(ISERR(FIND("02",GERAL[[#This Row],[ODS]])),"NÃO","SIM")</f>
        <v>NÃO</v>
      </c>
      <c r="M289" s="2" t="str">
        <f>IF(ISERR(FIND("03",GERAL[[#This Row],[ODS]])),"NÃO","SIM")</f>
        <v>NÃO</v>
      </c>
      <c r="N289" s="2" t="str">
        <f>IF(ISERR(FIND("04",GERAL[[#This Row],[ODS]])),"NÃO","SIM")</f>
        <v>NÃO</v>
      </c>
      <c r="O289" s="2" t="str">
        <f>IF(ISERR(FIND("05",GERAL[[#This Row],[ODS]])),"NÃO","SIM")</f>
        <v>NÃO</v>
      </c>
      <c r="P289" s="2" t="str">
        <f>IF(ISERR(FIND("06",GERAL[[#This Row],[ODS]])),"NÃO","SIM")</f>
        <v>NÃO</v>
      </c>
      <c r="Q289" s="2" t="str">
        <f>IF(ISERR(FIND("07",GERAL[[#This Row],[ODS]])),"NÃO","SIM")</f>
        <v>NÃO</v>
      </c>
      <c r="R289" s="2" t="str">
        <f>IF(ISERR(FIND("08",GERAL[[#This Row],[ODS]])),"NÃO","SIM")</f>
        <v>NÃO</v>
      </c>
      <c r="S289" s="2" t="str">
        <f>IF(ISERR(FIND("09",GERAL[[#This Row],[ODS]])),"NÃO","SIM")</f>
        <v>NÃO</v>
      </c>
      <c r="T289" s="2" t="str">
        <f>IF(ISERR(FIND("10",GERAL[[#This Row],[ODS]])),"NÃO","SIM")</f>
        <v>NÃO</v>
      </c>
      <c r="U289" s="2" t="str">
        <f>IF(ISERR(FIND("11",GERAL[[#This Row],[ODS]])),"NÃO","SIM")</f>
        <v>NÃO</v>
      </c>
      <c r="V289" s="2" t="str">
        <f>IF(ISERR(FIND("12",GERAL[[#This Row],[ODS]])),"NÃO","SIM")</f>
        <v>NÃO</v>
      </c>
      <c r="W289" s="2" t="str">
        <f>IF(ISERR(FIND("13",GERAL[[#This Row],[ODS]])),"NÃO","SIM")</f>
        <v>SIM</v>
      </c>
      <c r="X289" s="2" t="str">
        <f>IF(ISERR(FIND("14",GERAL[[#This Row],[ODS]])),"NÃO","SIM")</f>
        <v>NÃO</v>
      </c>
      <c r="Y289" s="2" t="str">
        <f>IF(ISERR(FIND("15",GERAL[[#This Row],[ODS]])),"NÃO","SIM")</f>
        <v>SIM</v>
      </c>
      <c r="Z289" s="2" t="str">
        <f>IF(ISERR(FIND("16",GERAL[[#This Row],[ODS]])),"NÃO","SIM")</f>
        <v>NÃO</v>
      </c>
      <c r="AA289" s="2" t="str">
        <f>IF(ISERR(FIND("17",GERAL[[#This Row],[ODS]])),"NÃO","SIM")</f>
        <v>NÃO</v>
      </c>
      <c r="AB289" s="1"/>
      <c r="AC289" s="1"/>
      <c r="AD289" s="1"/>
      <c r="AE289" s="1"/>
      <c r="AF289" s="1">
        <v>49.811545884796914</v>
      </c>
      <c r="AG289" s="1" t="str">
        <f>GERAL[[#This Row],[SIGLA]]&amp;GERAL[[#This Row],[CÓD]]</f>
        <v>PIAS_VD</v>
      </c>
      <c r="AH289" s="1">
        <f ca="1">VLOOKUP(GERAL[[#This Row],[REF_NOTA]],BASE_NOTAS[],7,FALSE)</f>
        <v>73.38152087280406</v>
      </c>
      <c r="AI289" s="31">
        <f ca="1">IF(GERAL[[#This Row],[Nota 2025]]="",0,GERAL[[#This Row],[Nota 2026]]-GERAL[[#This Row],[Nota 2025]])</f>
        <v>23.569974988007147</v>
      </c>
    </row>
    <row r="290" spans="1:35" ht="17" x14ac:dyDescent="0.35">
      <c r="A290" s="2" t="s">
        <v>174</v>
      </c>
      <c r="B290" s="2" t="s">
        <v>201</v>
      </c>
      <c r="C290" s="15" t="s">
        <v>208</v>
      </c>
      <c r="D290" s="15" t="s">
        <v>389</v>
      </c>
      <c r="E290" s="15" t="s">
        <v>659</v>
      </c>
      <c r="F290" s="2" t="str">
        <f>VLOOKUP(GERAL[[#This Row],[CÓD]],SEALL,6,FALSE)</f>
        <v>E</v>
      </c>
      <c r="G290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9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9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90" s="2" t="str">
        <f>VLOOKUP(GERAL[[#This Row],[CÓD]],SEALL,4,FALSE)</f>
        <v>13, 15</v>
      </c>
      <c r="K290" s="2" t="str">
        <f>IF(ISERR(FIND("01",GERAL[[#This Row],[ODS]])),"NÃO","SIM")</f>
        <v>NÃO</v>
      </c>
      <c r="L290" s="2" t="str">
        <f>IF(ISERR(FIND("02",GERAL[[#This Row],[ODS]])),"NÃO","SIM")</f>
        <v>NÃO</v>
      </c>
      <c r="M290" s="2" t="str">
        <f>IF(ISERR(FIND("03",GERAL[[#This Row],[ODS]])),"NÃO","SIM")</f>
        <v>NÃO</v>
      </c>
      <c r="N290" s="2" t="str">
        <f>IF(ISERR(FIND("04",GERAL[[#This Row],[ODS]])),"NÃO","SIM")</f>
        <v>NÃO</v>
      </c>
      <c r="O290" s="2" t="str">
        <f>IF(ISERR(FIND("05",GERAL[[#This Row],[ODS]])),"NÃO","SIM")</f>
        <v>NÃO</v>
      </c>
      <c r="P290" s="2" t="str">
        <f>IF(ISERR(FIND("06",GERAL[[#This Row],[ODS]])),"NÃO","SIM")</f>
        <v>NÃO</v>
      </c>
      <c r="Q290" s="2" t="str">
        <f>IF(ISERR(FIND("07",GERAL[[#This Row],[ODS]])),"NÃO","SIM")</f>
        <v>NÃO</v>
      </c>
      <c r="R290" s="2" t="str">
        <f>IF(ISERR(FIND("08",GERAL[[#This Row],[ODS]])),"NÃO","SIM")</f>
        <v>NÃO</v>
      </c>
      <c r="S290" s="2" t="str">
        <f>IF(ISERR(FIND("09",GERAL[[#This Row],[ODS]])),"NÃO","SIM")</f>
        <v>NÃO</v>
      </c>
      <c r="T290" s="2" t="str">
        <f>IF(ISERR(FIND("10",GERAL[[#This Row],[ODS]])),"NÃO","SIM")</f>
        <v>NÃO</v>
      </c>
      <c r="U290" s="2" t="str">
        <f>IF(ISERR(FIND("11",GERAL[[#This Row],[ODS]])),"NÃO","SIM")</f>
        <v>NÃO</v>
      </c>
      <c r="V290" s="2" t="str">
        <f>IF(ISERR(FIND("12",GERAL[[#This Row],[ODS]])),"NÃO","SIM")</f>
        <v>NÃO</v>
      </c>
      <c r="W290" s="2" t="str">
        <f>IF(ISERR(FIND("13",GERAL[[#This Row],[ODS]])),"NÃO","SIM")</f>
        <v>SIM</v>
      </c>
      <c r="X290" s="2" t="str">
        <f>IF(ISERR(FIND("14",GERAL[[#This Row],[ODS]])),"NÃO","SIM")</f>
        <v>NÃO</v>
      </c>
      <c r="Y290" s="2" t="str">
        <f>IF(ISERR(FIND("15",GERAL[[#This Row],[ODS]])),"NÃO","SIM")</f>
        <v>SIM</v>
      </c>
      <c r="Z290" s="2" t="str">
        <f>IF(ISERR(FIND("16",GERAL[[#This Row],[ODS]])),"NÃO","SIM")</f>
        <v>NÃO</v>
      </c>
      <c r="AA290" s="2" t="str">
        <f>IF(ISERR(FIND("17",GERAL[[#This Row],[ODS]])),"NÃO","SIM")</f>
        <v>NÃO</v>
      </c>
      <c r="AB290" s="1"/>
      <c r="AC290" s="1"/>
      <c r="AD290" s="1"/>
      <c r="AE290" s="1"/>
      <c r="AF290" s="1">
        <v>0</v>
      </c>
      <c r="AG290" s="1" t="str">
        <f>GERAL[[#This Row],[SIGLA]]&amp;GERAL[[#This Row],[CÓD]]</f>
        <v>RJAS_VD</v>
      </c>
      <c r="AH290" s="1">
        <f ca="1">VLOOKUP(GERAL[[#This Row],[REF_NOTA]],BASE_NOTAS[],7,FALSE)</f>
        <v>80.9212263791743</v>
      </c>
      <c r="AI290" s="31">
        <f ca="1">IF(GERAL[[#This Row],[Nota 2025]]="",0,GERAL[[#This Row],[Nota 2026]]-GERAL[[#This Row],[Nota 2025]])</f>
        <v>80.9212263791743</v>
      </c>
    </row>
    <row r="291" spans="1:35" ht="17" x14ac:dyDescent="0.35">
      <c r="A291" s="2" t="s">
        <v>175</v>
      </c>
      <c r="B291" s="2" t="s">
        <v>202</v>
      </c>
      <c r="C291" s="15" t="s">
        <v>208</v>
      </c>
      <c r="D291" s="15" t="s">
        <v>389</v>
      </c>
      <c r="E291" s="15" t="s">
        <v>659</v>
      </c>
      <c r="F291" s="2" t="str">
        <f>VLOOKUP(GERAL[[#This Row],[CÓD]],SEALL,6,FALSE)</f>
        <v>E</v>
      </c>
      <c r="G291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9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9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91" s="2" t="str">
        <f>VLOOKUP(GERAL[[#This Row],[CÓD]],SEALL,4,FALSE)</f>
        <v>13, 15</v>
      </c>
      <c r="K291" s="2" t="str">
        <f>IF(ISERR(FIND("01",GERAL[[#This Row],[ODS]])),"NÃO","SIM")</f>
        <v>NÃO</v>
      </c>
      <c r="L291" s="2" t="str">
        <f>IF(ISERR(FIND("02",GERAL[[#This Row],[ODS]])),"NÃO","SIM")</f>
        <v>NÃO</v>
      </c>
      <c r="M291" s="2" t="str">
        <f>IF(ISERR(FIND("03",GERAL[[#This Row],[ODS]])),"NÃO","SIM")</f>
        <v>NÃO</v>
      </c>
      <c r="N291" s="2" t="str">
        <f>IF(ISERR(FIND("04",GERAL[[#This Row],[ODS]])),"NÃO","SIM")</f>
        <v>NÃO</v>
      </c>
      <c r="O291" s="2" t="str">
        <f>IF(ISERR(FIND("05",GERAL[[#This Row],[ODS]])),"NÃO","SIM")</f>
        <v>NÃO</v>
      </c>
      <c r="P291" s="2" t="str">
        <f>IF(ISERR(FIND("06",GERAL[[#This Row],[ODS]])),"NÃO","SIM")</f>
        <v>NÃO</v>
      </c>
      <c r="Q291" s="2" t="str">
        <f>IF(ISERR(FIND("07",GERAL[[#This Row],[ODS]])),"NÃO","SIM")</f>
        <v>NÃO</v>
      </c>
      <c r="R291" s="2" t="str">
        <f>IF(ISERR(FIND("08",GERAL[[#This Row],[ODS]])),"NÃO","SIM")</f>
        <v>NÃO</v>
      </c>
      <c r="S291" s="2" t="str">
        <f>IF(ISERR(FIND("09",GERAL[[#This Row],[ODS]])),"NÃO","SIM")</f>
        <v>NÃO</v>
      </c>
      <c r="T291" s="2" t="str">
        <f>IF(ISERR(FIND("10",GERAL[[#This Row],[ODS]])),"NÃO","SIM")</f>
        <v>NÃO</v>
      </c>
      <c r="U291" s="2" t="str">
        <f>IF(ISERR(FIND("11",GERAL[[#This Row],[ODS]])),"NÃO","SIM")</f>
        <v>NÃO</v>
      </c>
      <c r="V291" s="2" t="str">
        <f>IF(ISERR(FIND("12",GERAL[[#This Row],[ODS]])),"NÃO","SIM")</f>
        <v>NÃO</v>
      </c>
      <c r="W291" s="2" t="str">
        <f>IF(ISERR(FIND("13",GERAL[[#This Row],[ODS]])),"NÃO","SIM")</f>
        <v>SIM</v>
      </c>
      <c r="X291" s="2" t="str">
        <f>IF(ISERR(FIND("14",GERAL[[#This Row],[ODS]])),"NÃO","SIM")</f>
        <v>NÃO</v>
      </c>
      <c r="Y291" s="2" t="str">
        <f>IF(ISERR(FIND("15",GERAL[[#This Row],[ODS]])),"NÃO","SIM")</f>
        <v>SIM</v>
      </c>
      <c r="Z291" s="2" t="str">
        <f>IF(ISERR(FIND("16",GERAL[[#This Row],[ODS]])),"NÃO","SIM")</f>
        <v>NÃO</v>
      </c>
      <c r="AA291" s="2" t="str">
        <f>IF(ISERR(FIND("17",GERAL[[#This Row],[ODS]])),"NÃO","SIM")</f>
        <v>NÃO</v>
      </c>
      <c r="AB291" s="1"/>
      <c r="AC291" s="1"/>
      <c r="AD291" s="1"/>
      <c r="AE291" s="1"/>
      <c r="AF291" s="1">
        <v>68.823758723019765</v>
      </c>
      <c r="AG291" s="1" t="str">
        <f>GERAL[[#This Row],[SIGLA]]&amp;GERAL[[#This Row],[CÓD]]</f>
        <v>RNAS_VD</v>
      </c>
      <c r="AH291" s="1">
        <f ca="1">VLOOKUP(GERAL[[#This Row],[REF_NOTA]],BASE_NOTAS[],7,FALSE)</f>
        <v>82.746045072060497</v>
      </c>
      <c r="AI291" s="31">
        <f ca="1">IF(GERAL[[#This Row],[Nota 2025]]="",0,GERAL[[#This Row],[Nota 2026]]-GERAL[[#This Row],[Nota 2025]])</f>
        <v>13.922286349040732</v>
      </c>
    </row>
    <row r="292" spans="1:35" ht="17" x14ac:dyDescent="0.35">
      <c r="A292" s="2" t="s">
        <v>178</v>
      </c>
      <c r="B292" s="2" t="s">
        <v>205</v>
      </c>
      <c r="C292" s="15" t="s">
        <v>208</v>
      </c>
      <c r="D292" s="15" t="s">
        <v>389</v>
      </c>
      <c r="E292" s="15" t="s">
        <v>659</v>
      </c>
      <c r="F292" s="2" t="str">
        <f>VLOOKUP(GERAL[[#This Row],[CÓD]],SEALL,6,FALSE)</f>
        <v>E</v>
      </c>
      <c r="G292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9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9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92" s="2" t="str">
        <f>VLOOKUP(GERAL[[#This Row],[CÓD]],SEALL,4,FALSE)</f>
        <v>13, 15</v>
      </c>
      <c r="K292" s="2" t="str">
        <f>IF(ISERR(FIND("01",GERAL[[#This Row],[ODS]])),"NÃO","SIM")</f>
        <v>NÃO</v>
      </c>
      <c r="L292" s="2" t="str">
        <f>IF(ISERR(FIND("02",GERAL[[#This Row],[ODS]])),"NÃO","SIM")</f>
        <v>NÃO</v>
      </c>
      <c r="M292" s="2" t="str">
        <f>IF(ISERR(FIND("03",GERAL[[#This Row],[ODS]])),"NÃO","SIM")</f>
        <v>NÃO</v>
      </c>
      <c r="N292" s="2" t="str">
        <f>IF(ISERR(FIND("04",GERAL[[#This Row],[ODS]])),"NÃO","SIM")</f>
        <v>NÃO</v>
      </c>
      <c r="O292" s="2" t="str">
        <f>IF(ISERR(FIND("05",GERAL[[#This Row],[ODS]])),"NÃO","SIM")</f>
        <v>NÃO</v>
      </c>
      <c r="P292" s="2" t="str">
        <f>IF(ISERR(FIND("06",GERAL[[#This Row],[ODS]])),"NÃO","SIM")</f>
        <v>NÃO</v>
      </c>
      <c r="Q292" s="2" t="str">
        <f>IF(ISERR(FIND("07",GERAL[[#This Row],[ODS]])),"NÃO","SIM")</f>
        <v>NÃO</v>
      </c>
      <c r="R292" s="2" t="str">
        <f>IF(ISERR(FIND("08",GERAL[[#This Row],[ODS]])),"NÃO","SIM")</f>
        <v>NÃO</v>
      </c>
      <c r="S292" s="2" t="str">
        <f>IF(ISERR(FIND("09",GERAL[[#This Row],[ODS]])),"NÃO","SIM")</f>
        <v>NÃO</v>
      </c>
      <c r="T292" s="2" t="str">
        <f>IF(ISERR(FIND("10",GERAL[[#This Row],[ODS]])),"NÃO","SIM")</f>
        <v>NÃO</v>
      </c>
      <c r="U292" s="2" t="str">
        <f>IF(ISERR(FIND("11",GERAL[[#This Row],[ODS]])),"NÃO","SIM")</f>
        <v>NÃO</v>
      </c>
      <c r="V292" s="2" t="str">
        <f>IF(ISERR(FIND("12",GERAL[[#This Row],[ODS]])),"NÃO","SIM")</f>
        <v>NÃO</v>
      </c>
      <c r="W292" s="2" t="str">
        <f>IF(ISERR(FIND("13",GERAL[[#This Row],[ODS]])),"NÃO","SIM")</f>
        <v>SIM</v>
      </c>
      <c r="X292" s="2" t="str">
        <f>IF(ISERR(FIND("14",GERAL[[#This Row],[ODS]])),"NÃO","SIM")</f>
        <v>NÃO</v>
      </c>
      <c r="Y292" s="2" t="str">
        <f>IF(ISERR(FIND("15",GERAL[[#This Row],[ODS]])),"NÃO","SIM")</f>
        <v>SIM</v>
      </c>
      <c r="Z292" s="2" t="str">
        <f>IF(ISERR(FIND("16",GERAL[[#This Row],[ODS]])),"NÃO","SIM")</f>
        <v>NÃO</v>
      </c>
      <c r="AA292" s="2" t="str">
        <f>IF(ISERR(FIND("17",GERAL[[#This Row],[ODS]])),"NÃO","SIM")</f>
        <v>NÃO</v>
      </c>
      <c r="AB292" s="1"/>
      <c r="AC292" s="1"/>
      <c r="AD292" s="1"/>
      <c r="AE292" s="1"/>
      <c r="AF292" s="1">
        <v>16.947804910306232</v>
      </c>
      <c r="AG292" s="1" t="str">
        <f>GERAL[[#This Row],[SIGLA]]&amp;GERAL[[#This Row],[CÓD]]</f>
        <v>RSAS_VD</v>
      </c>
      <c r="AH292" s="1">
        <f ca="1">VLOOKUP(GERAL[[#This Row],[REF_NOTA]],BASE_NOTAS[],7,FALSE)</f>
        <v>100</v>
      </c>
      <c r="AI292" s="31">
        <f ca="1">IF(GERAL[[#This Row],[Nota 2025]]="",0,GERAL[[#This Row],[Nota 2026]]-GERAL[[#This Row],[Nota 2025]])</f>
        <v>83.052195089693768</v>
      </c>
    </row>
    <row r="293" spans="1:35" ht="17" x14ac:dyDescent="0.35">
      <c r="A293" s="2" t="s">
        <v>176</v>
      </c>
      <c r="B293" s="2" t="s">
        <v>203</v>
      </c>
      <c r="C293" s="15" t="s">
        <v>208</v>
      </c>
      <c r="D293" s="15" t="s">
        <v>389</v>
      </c>
      <c r="E293" s="15" t="s">
        <v>659</v>
      </c>
      <c r="F293" s="2" t="str">
        <f>VLOOKUP(GERAL[[#This Row],[CÓD]],SEALL,6,FALSE)</f>
        <v>E</v>
      </c>
      <c r="G293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9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9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93" s="2" t="str">
        <f>VLOOKUP(GERAL[[#This Row],[CÓD]],SEALL,4,FALSE)</f>
        <v>13, 15</v>
      </c>
      <c r="K293" s="2" t="str">
        <f>IF(ISERR(FIND("01",GERAL[[#This Row],[ODS]])),"NÃO","SIM")</f>
        <v>NÃO</v>
      </c>
      <c r="L293" s="2" t="str">
        <f>IF(ISERR(FIND("02",GERAL[[#This Row],[ODS]])),"NÃO","SIM")</f>
        <v>NÃO</v>
      </c>
      <c r="M293" s="2" t="str">
        <f>IF(ISERR(FIND("03",GERAL[[#This Row],[ODS]])),"NÃO","SIM")</f>
        <v>NÃO</v>
      </c>
      <c r="N293" s="2" t="str">
        <f>IF(ISERR(FIND("04",GERAL[[#This Row],[ODS]])),"NÃO","SIM")</f>
        <v>NÃO</v>
      </c>
      <c r="O293" s="2" t="str">
        <f>IF(ISERR(FIND("05",GERAL[[#This Row],[ODS]])),"NÃO","SIM")</f>
        <v>NÃO</v>
      </c>
      <c r="P293" s="2" t="str">
        <f>IF(ISERR(FIND("06",GERAL[[#This Row],[ODS]])),"NÃO","SIM")</f>
        <v>NÃO</v>
      </c>
      <c r="Q293" s="2" t="str">
        <f>IF(ISERR(FIND("07",GERAL[[#This Row],[ODS]])),"NÃO","SIM")</f>
        <v>NÃO</v>
      </c>
      <c r="R293" s="2" t="str">
        <f>IF(ISERR(FIND("08",GERAL[[#This Row],[ODS]])),"NÃO","SIM")</f>
        <v>NÃO</v>
      </c>
      <c r="S293" s="2" t="str">
        <f>IF(ISERR(FIND("09",GERAL[[#This Row],[ODS]])),"NÃO","SIM")</f>
        <v>NÃO</v>
      </c>
      <c r="T293" s="2" t="str">
        <f>IF(ISERR(FIND("10",GERAL[[#This Row],[ODS]])),"NÃO","SIM")</f>
        <v>NÃO</v>
      </c>
      <c r="U293" s="2" t="str">
        <f>IF(ISERR(FIND("11",GERAL[[#This Row],[ODS]])),"NÃO","SIM")</f>
        <v>NÃO</v>
      </c>
      <c r="V293" s="2" t="str">
        <f>IF(ISERR(FIND("12",GERAL[[#This Row],[ODS]])),"NÃO","SIM")</f>
        <v>NÃO</v>
      </c>
      <c r="W293" s="2" t="str">
        <f>IF(ISERR(FIND("13",GERAL[[#This Row],[ODS]])),"NÃO","SIM")</f>
        <v>SIM</v>
      </c>
      <c r="X293" s="2" t="str">
        <f>IF(ISERR(FIND("14",GERAL[[#This Row],[ODS]])),"NÃO","SIM")</f>
        <v>NÃO</v>
      </c>
      <c r="Y293" s="2" t="str">
        <f>IF(ISERR(FIND("15",GERAL[[#This Row],[ODS]])),"NÃO","SIM")</f>
        <v>SIM</v>
      </c>
      <c r="Z293" s="2" t="str">
        <f>IF(ISERR(FIND("16",GERAL[[#This Row],[ODS]])),"NÃO","SIM")</f>
        <v>NÃO</v>
      </c>
      <c r="AA293" s="2" t="str">
        <f>IF(ISERR(FIND("17",GERAL[[#This Row],[ODS]])),"NÃO","SIM")</f>
        <v>NÃO</v>
      </c>
      <c r="AB293" s="1"/>
      <c r="AC293" s="1"/>
      <c r="AD293" s="1"/>
      <c r="AE293" s="1"/>
      <c r="AF293" s="1">
        <v>77.648059973083434</v>
      </c>
      <c r="AG293" s="1" t="str">
        <f>GERAL[[#This Row],[SIGLA]]&amp;GERAL[[#This Row],[CÓD]]</f>
        <v>ROAS_VD</v>
      </c>
      <c r="AH293" s="1">
        <f ca="1">VLOOKUP(GERAL[[#This Row],[REF_NOTA]],BASE_NOTAS[],7,FALSE)</f>
        <v>83.764324769517245</v>
      </c>
      <c r="AI293" s="31">
        <f ca="1">IF(GERAL[[#This Row],[Nota 2025]]="",0,GERAL[[#This Row],[Nota 2026]]-GERAL[[#This Row],[Nota 2025]])</f>
        <v>6.1162647964338106</v>
      </c>
    </row>
    <row r="294" spans="1:35" ht="17" x14ac:dyDescent="0.35">
      <c r="A294" s="2" t="s">
        <v>177</v>
      </c>
      <c r="B294" s="2" t="s">
        <v>204</v>
      </c>
      <c r="C294" s="15" t="s">
        <v>208</v>
      </c>
      <c r="D294" s="15" t="s">
        <v>389</v>
      </c>
      <c r="E294" s="15" t="s">
        <v>659</v>
      </c>
      <c r="F294" s="2" t="str">
        <f>VLOOKUP(GERAL[[#This Row],[CÓD]],SEALL,6,FALSE)</f>
        <v>E</v>
      </c>
      <c r="G294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9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9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94" s="2" t="str">
        <f>VLOOKUP(GERAL[[#This Row],[CÓD]],SEALL,4,FALSE)</f>
        <v>13, 15</v>
      </c>
      <c r="K294" s="2" t="str">
        <f>IF(ISERR(FIND("01",GERAL[[#This Row],[ODS]])),"NÃO","SIM")</f>
        <v>NÃO</v>
      </c>
      <c r="L294" s="2" t="str">
        <f>IF(ISERR(FIND("02",GERAL[[#This Row],[ODS]])),"NÃO","SIM")</f>
        <v>NÃO</v>
      </c>
      <c r="M294" s="2" t="str">
        <f>IF(ISERR(FIND("03",GERAL[[#This Row],[ODS]])),"NÃO","SIM")</f>
        <v>NÃO</v>
      </c>
      <c r="N294" s="2" t="str">
        <f>IF(ISERR(FIND("04",GERAL[[#This Row],[ODS]])),"NÃO","SIM")</f>
        <v>NÃO</v>
      </c>
      <c r="O294" s="2" t="str">
        <f>IF(ISERR(FIND("05",GERAL[[#This Row],[ODS]])),"NÃO","SIM")</f>
        <v>NÃO</v>
      </c>
      <c r="P294" s="2" t="str">
        <f>IF(ISERR(FIND("06",GERAL[[#This Row],[ODS]])),"NÃO","SIM")</f>
        <v>NÃO</v>
      </c>
      <c r="Q294" s="2" t="str">
        <f>IF(ISERR(FIND("07",GERAL[[#This Row],[ODS]])),"NÃO","SIM")</f>
        <v>NÃO</v>
      </c>
      <c r="R294" s="2" t="str">
        <f>IF(ISERR(FIND("08",GERAL[[#This Row],[ODS]])),"NÃO","SIM")</f>
        <v>NÃO</v>
      </c>
      <c r="S294" s="2" t="str">
        <f>IF(ISERR(FIND("09",GERAL[[#This Row],[ODS]])),"NÃO","SIM")</f>
        <v>NÃO</v>
      </c>
      <c r="T294" s="2" t="str">
        <f>IF(ISERR(FIND("10",GERAL[[#This Row],[ODS]])),"NÃO","SIM")</f>
        <v>NÃO</v>
      </c>
      <c r="U294" s="2" t="str">
        <f>IF(ISERR(FIND("11",GERAL[[#This Row],[ODS]])),"NÃO","SIM")</f>
        <v>NÃO</v>
      </c>
      <c r="V294" s="2" t="str">
        <f>IF(ISERR(FIND("12",GERAL[[#This Row],[ODS]])),"NÃO","SIM")</f>
        <v>NÃO</v>
      </c>
      <c r="W294" s="2" t="str">
        <f>IF(ISERR(FIND("13",GERAL[[#This Row],[ODS]])),"NÃO","SIM")</f>
        <v>SIM</v>
      </c>
      <c r="X294" s="2" t="str">
        <f>IF(ISERR(FIND("14",GERAL[[#This Row],[ODS]])),"NÃO","SIM")</f>
        <v>NÃO</v>
      </c>
      <c r="Y294" s="2" t="str">
        <f>IF(ISERR(FIND("15",GERAL[[#This Row],[ODS]])),"NÃO","SIM")</f>
        <v>SIM</v>
      </c>
      <c r="Z294" s="2" t="str">
        <f>IF(ISERR(FIND("16",GERAL[[#This Row],[ODS]])),"NÃO","SIM")</f>
        <v>NÃO</v>
      </c>
      <c r="AA294" s="2" t="str">
        <f>IF(ISERR(FIND("17",GERAL[[#This Row],[ODS]])),"NÃO","SIM")</f>
        <v>NÃO</v>
      </c>
      <c r="AB294" s="1"/>
      <c r="AC294" s="1"/>
      <c r="AD294" s="1"/>
      <c r="AE294" s="1"/>
      <c r="AF294" s="1">
        <v>48.29348395986559</v>
      </c>
      <c r="AG294" s="1" t="str">
        <f>GERAL[[#This Row],[SIGLA]]&amp;GERAL[[#This Row],[CÓD]]</f>
        <v>RRAS_VD</v>
      </c>
      <c r="AH294" s="1">
        <f ca="1">VLOOKUP(GERAL[[#This Row],[REF_NOTA]],BASE_NOTAS[],7,FALSE)</f>
        <v>74.815222473489399</v>
      </c>
      <c r="AI294" s="31">
        <f ca="1">IF(GERAL[[#This Row],[Nota 2025]]="",0,GERAL[[#This Row],[Nota 2026]]-GERAL[[#This Row],[Nota 2025]])</f>
        <v>26.521738513623809</v>
      </c>
    </row>
    <row r="295" spans="1:35" ht="17" x14ac:dyDescent="0.35">
      <c r="A295" s="2" t="s">
        <v>179</v>
      </c>
      <c r="B295" s="2" t="s">
        <v>194</v>
      </c>
      <c r="C295" s="15" t="s">
        <v>208</v>
      </c>
      <c r="D295" s="15" t="s">
        <v>389</v>
      </c>
      <c r="E295" s="15" t="s">
        <v>659</v>
      </c>
      <c r="F295" s="2" t="str">
        <f>VLOOKUP(GERAL[[#This Row],[CÓD]],SEALL,6,FALSE)</f>
        <v>E</v>
      </c>
      <c r="G295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9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9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95" s="2" t="str">
        <f>VLOOKUP(GERAL[[#This Row],[CÓD]],SEALL,4,FALSE)</f>
        <v>13, 15</v>
      </c>
      <c r="K295" s="2" t="str">
        <f>IF(ISERR(FIND("01",GERAL[[#This Row],[ODS]])),"NÃO","SIM")</f>
        <v>NÃO</v>
      </c>
      <c r="L295" s="2" t="str">
        <f>IF(ISERR(FIND("02",GERAL[[#This Row],[ODS]])),"NÃO","SIM")</f>
        <v>NÃO</v>
      </c>
      <c r="M295" s="2" t="str">
        <f>IF(ISERR(FIND("03",GERAL[[#This Row],[ODS]])),"NÃO","SIM")</f>
        <v>NÃO</v>
      </c>
      <c r="N295" s="2" t="str">
        <f>IF(ISERR(FIND("04",GERAL[[#This Row],[ODS]])),"NÃO","SIM")</f>
        <v>NÃO</v>
      </c>
      <c r="O295" s="2" t="str">
        <f>IF(ISERR(FIND("05",GERAL[[#This Row],[ODS]])),"NÃO","SIM")</f>
        <v>NÃO</v>
      </c>
      <c r="P295" s="2" t="str">
        <f>IF(ISERR(FIND("06",GERAL[[#This Row],[ODS]])),"NÃO","SIM")</f>
        <v>NÃO</v>
      </c>
      <c r="Q295" s="2" t="str">
        <f>IF(ISERR(FIND("07",GERAL[[#This Row],[ODS]])),"NÃO","SIM")</f>
        <v>NÃO</v>
      </c>
      <c r="R295" s="2" t="str">
        <f>IF(ISERR(FIND("08",GERAL[[#This Row],[ODS]])),"NÃO","SIM")</f>
        <v>NÃO</v>
      </c>
      <c r="S295" s="2" t="str">
        <f>IF(ISERR(FIND("09",GERAL[[#This Row],[ODS]])),"NÃO","SIM")</f>
        <v>NÃO</v>
      </c>
      <c r="T295" s="2" t="str">
        <f>IF(ISERR(FIND("10",GERAL[[#This Row],[ODS]])),"NÃO","SIM")</f>
        <v>NÃO</v>
      </c>
      <c r="U295" s="2" t="str">
        <f>IF(ISERR(FIND("11",GERAL[[#This Row],[ODS]])),"NÃO","SIM")</f>
        <v>NÃO</v>
      </c>
      <c r="V295" s="2" t="str">
        <f>IF(ISERR(FIND("12",GERAL[[#This Row],[ODS]])),"NÃO","SIM")</f>
        <v>NÃO</v>
      </c>
      <c r="W295" s="2" t="str">
        <f>IF(ISERR(FIND("13",GERAL[[#This Row],[ODS]])),"NÃO","SIM")</f>
        <v>SIM</v>
      </c>
      <c r="X295" s="2" t="str">
        <f>IF(ISERR(FIND("14",GERAL[[#This Row],[ODS]])),"NÃO","SIM")</f>
        <v>NÃO</v>
      </c>
      <c r="Y295" s="2" t="str">
        <f>IF(ISERR(FIND("15",GERAL[[#This Row],[ODS]])),"NÃO","SIM")</f>
        <v>SIM</v>
      </c>
      <c r="Z295" s="2" t="str">
        <f>IF(ISERR(FIND("16",GERAL[[#This Row],[ODS]])),"NÃO","SIM")</f>
        <v>NÃO</v>
      </c>
      <c r="AA295" s="2" t="str">
        <f>IF(ISERR(FIND("17",GERAL[[#This Row],[ODS]])),"NÃO","SIM")</f>
        <v>NÃO</v>
      </c>
      <c r="AB295" s="1"/>
      <c r="AC295" s="1"/>
      <c r="AD295" s="1"/>
      <c r="AE295" s="1"/>
      <c r="AF295" s="1">
        <v>71.522345025859266</v>
      </c>
      <c r="AG295" s="1" t="str">
        <f>GERAL[[#This Row],[SIGLA]]&amp;GERAL[[#This Row],[CÓD]]</f>
        <v>SCAS_VD</v>
      </c>
      <c r="AH295" s="1">
        <f ca="1">VLOOKUP(GERAL[[#This Row],[REF_NOTA]],BASE_NOTAS[],7,FALSE)</f>
        <v>66.399600449437699</v>
      </c>
      <c r="AI295" s="31">
        <f ca="1">IF(GERAL[[#This Row],[Nota 2025]]="",0,GERAL[[#This Row],[Nota 2026]]-GERAL[[#This Row],[Nota 2025]])</f>
        <v>-5.1227445764215673</v>
      </c>
    </row>
    <row r="296" spans="1:35" ht="17" x14ac:dyDescent="0.35">
      <c r="A296" s="2" t="s">
        <v>181</v>
      </c>
      <c r="B296" s="2" t="s">
        <v>186</v>
      </c>
      <c r="C296" s="15" t="s">
        <v>208</v>
      </c>
      <c r="D296" s="15" t="s">
        <v>389</v>
      </c>
      <c r="E296" s="15" t="s">
        <v>659</v>
      </c>
      <c r="F296" s="2" t="str">
        <f>VLOOKUP(GERAL[[#This Row],[CÓD]],SEALL,6,FALSE)</f>
        <v>E</v>
      </c>
      <c r="G296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9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9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96" s="2" t="str">
        <f>VLOOKUP(GERAL[[#This Row],[CÓD]],SEALL,4,FALSE)</f>
        <v>13, 15</v>
      </c>
      <c r="K296" s="2" t="str">
        <f>IF(ISERR(FIND("01",GERAL[[#This Row],[ODS]])),"NÃO","SIM")</f>
        <v>NÃO</v>
      </c>
      <c r="L296" s="2" t="str">
        <f>IF(ISERR(FIND("02",GERAL[[#This Row],[ODS]])),"NÃO","SIM")</f>
        <v>NÃO</v>
      </c>
      <c r="M296" s="2" t="str">
        <f>IF(ISERR(FIND("03",GERAL[[#This Row],[ODS]])),"NÃO","SIM")</f>
        <v>NÃO</v>
      </c>
      <c r="N296" s="2" t="str">
        <f>IF(ISERR(FIND("04",GERAL[[#This Row],[ODS]])),"NÃO","SIM")</f>
        <v>NÃO</v>
      </c>
      <c r="O296" s="2" t="str">
        <f>IF(ISERR(FIND("05",GERAL[[#This Row],[ODS]])),"NÃO","SIM")</f>
        <v>NÃO</v>
      </c>
      <c r="P296" s="2" t="str">
        <f>IF(ISERR(FIND("06",GERAL[[#This Row],[ODS]])),"NÃO","SIM")</f>
        <v>NÃO</v>
      </c>
      <c r="Q296" s="2" t="str">
        <f>IF(ISERR(FIND("07",GERAL[[#This Row],[ODS]])),"NÃO","SIM")</f>
        <v>NÃO</v>
      </c>
      <c r="R296" s="2" t="str">
        <f>IF(ISERR(FIND("08",GERAL[[#This Row],[ODS]])),"NÃO","SIM")</f>
        <v>NÃO</v>
      </c>
      <c r="S296" s="2" t="str">
        <f>IF(ISERR(FIND("09",GERAL[[#This Row],[ODS]])),"NÃO","SIM")</f>
        <v>NÃO</v>
      </c>
      <c r="T296" s="2" t="str">
        <f>IF(ISERR(FIND("10",GERAL[[#This Row],[ODS]])),"NÃO","SIM")</f>
        <v>NÃO</v>
      </c>
      <c r="U296" s="2" t="str">
        <f>IF(ISERR(FIND("11",GERAL[[#This Row],[ODS]])),"NÃO","SIM")</f>
        <v>NÃO</v>
      </c>
      <c r="V296" s="2" t="str">
        <f>IF(ISERR(FIND("12",GERAL[[#This Row],[ODS]])),"NÃO","SIM")</f>
        <v>NÃO</v>
      </c>
      <c r="W296" s="2" t="str">
        <f>IF(ISERR(FIND("13",GERAL[[#This Row],[ODS]])),"NÃO","SIM")</f>
        <v>SIM</v>
      </c>
      <c r="X296" s="2" t="str">
        <f>IF(ISERR(FIND("14",GERAL[[#This Row],[ODS]])),"NÃO","SIM")</f>
        <v>NÃO</v>
      </c>
      <c r="Y296" s="2" t="str">
        <f>IF(ISERR(FIND("15",GERAL[[#This Row],[ODS]])),"NÃO","SIM")</f>
        <v>SIM</v>
      </c>
      <c r="Z296" s="2" t="str">
        <f>IF(ISERR(FIND("16",GERAL[[#This Row],[ODS]])),"NÃO","SIM")</f>
        <v>NÃO</v>
      </c>
      <c r="AA296" s="2" t="str">
        <f>IF(ISERR(FIND("17",GERAL[[#This Row],[ODS]])),"NÃO","SIM")</f>
        <v>NÃO</v>
      </c>
      <c r="AB296" s="1"/>
      <c r="AC296" s="1"/>
      <c r="AD296" s="1"/>
      <c r="AE296" s="1"/>
      <c r="AF296" s="1">
        <v>74.806213112431934</v>
      </c>
      <c r="AG296" s="1" t="str">
        <f>GERAL[[#This Row],[SIGLA]]&amp;GERAL[[#This Row],[CÓD]]</f>
        <v>SPAS_VD</v>
      </c>
      <c r="AH296" s="1">
        <f ca="1">VLOOKUP(GERAL[[#This Row],[REF_NOTA]],BASE_NOTAS[],7,FALSE)</f>
        <v>51.900359527478173</v>
      </c>
      <c r="AI296" s="31">
        <f ca="1">IF(GERAL[[#This Row],[Nota 2025]]="",0,GERAL[[#This Row],[Nota 2026]]-GERAL[[#This Row],[Nota 2025]])</f>
        <v>-22.905853584953761</v>
      </c>
    </row>
    <row r="297" spans="1:35" ht="17" x14ac:dyDescent="0.35">
      <c r="A297" s="2" t="s">
        <v>180</v>
      </c>
      <c r="B297" s="2" t="s">
        <v>206</v>
      </c>
      <c r="C297" s="15" t="s">
        <v>208</v>
      </c>
      <c r="D297" s="15" t="s">
        <v>389</v>
      </c>
      <c r="E297" s="15" t="s">
        <v>659</v>
      </c>
      <c r="F297" s="2" t="str">
        <f>VLOOKUP(GERAL[[#This Row],[CÓD]],SEALL,6,FALSE)</f>
        <v>E</v>
      </c>
      <c r="G297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9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9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97" s="2" t="str">
        <f>VLOOKUP(GERAL[[#This Row],[CÓD]],SEALL,4,FALSE)</f>
        <v>13, 15</v>
      </c>
      <c r="K297" s="2" t="str">
        <f>IF(ISERR(FIND("01",GERAL[[#This Row],[ODS]])),"NÃO","SIM")</f>
        <v>NÃO</v>
      </c>
      <c r="L297" s="2" t="str">
        <f>IF(ISERR(FIND("02",GERAL[[#This Row],[ODS]])),"NÃO","SIM")</f>
        <v>NÃO</v>
      </c>
      <c r="M297" s="2" t="str">
        <f>IF(ISERR(FIND("03",GERAL[[#This Row],[ODS]])),"NÃO","SIM")</f>
        <v>NÃO</v>
      </c>
      <c r="N297" s="2" t="str">
        <f>IF(ISERR(FIND("04",GERAL[[#This Row],[ODS]])),"NÃO","SIM")</f>
        <v>NÃO</v>
      </c>
      <c r="O297" s="2" t="str">
        <f>IF(ISERR(FIND("05",GERAL[[#This Row],[ODS]])),"NÃO","SIM")</f>
        <v>NÃO</v>
      </c>
      <c r="P297" s="2" t="str">
        <f>IF(ISERR(FIND("06",GERAL[[#This Row],[ODS]])),"NÃO","SIM")</f>
        <v>NÃO</v>
      </c>
      <c r="Q297" s="2" t="str">
        <f>IF(ISERR(FIND("07",GERAL[[#This Row],[ODS]])),"NÃO","SIM")</f>
        <v>NÃO</v>
      </c>
      <c r="R297" s="2" t="str">
        <f>IF(ISERR(FIND("08",GERAL[[#This Row],[ODS]])),"NÃO","SIM")</f>
        <v>NÃO</v>
      </c>
      <c r="S297" s="2" t="str">
        <f>IF(ISERR(FIND("09",GERAL[[#This Row],[ODS]])),"NÃO","SIM")</f>
        <v>NÃO</v>
      </c>
      <c r="T297" s="2" t="str">
        <f>IF(ISERR(FIND("10",GERAL[[#This Row],[ODS]])),"NÃO","SIM")</f>
        <v>NÃO</v>
      </c>
      <c r="U297" s="2" t="str">
        <f>IF(ISERR(FIND("11",GERAL[[#This Row],[ODS]])),"NÃO","SIM")</f>
        <v>NÃO</v>
      </c>
      <c r="V297" s="2" t="str">
        <f>IF(ISERR(FIND("12",GERAL[[#This Row],[ODS]])),"NÃO","SIM")</f>
        <v>NÃO</v>
      </c>
      <c r="W297" s="2" t="str">
        <f>IF(ISERR(FIND("13",GERAL[[#This Row],[ODS]])),"NÃO","SIM")</f>
        <v>SIM</v>
      </c>
      <c r="X297" s="2" t="str">
        <f>IF(ISERR(FIND("14",GERAL[[#This Row],[ODS]])),"NÃO","SIM")</f>
        <v>NÃO</v>
      </c>
      <c r="Y297" s="2" t="str">
        <f>IF(ISERR(FIND("15",GERAL[[#This Row],[ODS]])),"NÃO","SIM")</f>
        <v>SIM</v>
      </c>
      <c r="Z297" s="2" t="str">
        <f>IF(ISERR(FIND("16",GERAL[[#This Row],[ODS]])),"NÃO","SIM")</f>
        <v>NÃO</v>
      </c>
      <c r="AA297" s="2" t="str">
        <f>IF(ISERR(FIND("17",GERAL[[#This Row],[ODS]])),"NÃO","SIM")</f>
        <v>NÃO</v>
      </c>
      <c r="AB297" s="1"/>
      <c r="AC297" s="1"/>
      <c r="AD297" s="1"/>
      <c r="AE297" s="1"/>
      <c r="AF297" s="1">
        <v>76.857886013241554</v>
      </c>
      <c r="AG297" s="1" t="str">
        <f>GERAL[[#This Row],[SIGLA]]&amp;GERAL[[#This Row],[CÓD]]</f>
        <v>SEAS_VD</v>
      </c>
      <c r="AH297" s="1">
        <f ca="1">VLOOKUP(GERAL[[#This Row],[REF_NOTA]],BASE_NOTAS[],7,FALSE)</f>
        <v>96.630252224061081</v>
      </c>
      <c r="AI297" s="31">
        <f ca="1">IF(GERAL[[#This Row],[Nota 2025]]="",0,GERAL[[#This Row],[Nota 2026]]-GERAL[[#This Row],[Nota 2025]])</f>
        <v>19.772366210819527</v>
      </c>
    </row>
    <row r="298" spans="1:35" ht="17" x14ac:dyDescent="0.35">
      <c r="A298" s="2" t="s">
        <v>182</v>
      </c>
      <c r="B298" s="2" t="s">
        <v>185</v>
      </c>
      <c r="C298" s="15" t="s">
        <v>208</v>
      </c>
      <c r="D298" s="15" t="s">
        <v>389</v>
      </c>
      <c r="E298" s="15" t="s">
        <v>659</v>
      </c>
      <c r="F298" s="2" t="str">
        <f>VLOOKUP(GERAL[[#This Row],[CÓD]],SEALL,6,FALSE)</f>
        <v>E</v>
      </c>
      <c r="G298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9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9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98" s="2" t="str">
        <f>VLOOKUP(GERAL[[#This Row],[CÓD]],SEALL,4,FALSE)</f>
        <v>13, 15</v>
      </c>
      <c r="K298" s="2" t="str">
        <f>IF(ISERR(FIND("01",GERAL[[#This Row],[ODS]])),"NÃO","SIM")</f>
        <v>NÃO</v>
      </c>
      <c r="L298" s="2" t="str">
        <f>IF(ISERR(FIND("02",GERAL[[#This Row],[ODS]])),"NÃO","SIM")</f>
        <v>NÃO</v>
      </c>
      <c r="M298" s="2" t="str">
        <f>IF(ISERR(FIND("03",GERAL[[#This Row],[ODS]])),"NÃO","SIM")</f>
        <v>NÃO</v>
      </c>
      <c r="N298" s="2" t="str">
        <f>IF(ISERR(FIND("04",GERAL[[#This Row],[ODS]])),"NÃO","SIM")</f>
        <v>NÃO</v>
      </c>
      <c r="O298" s="2" t="str">
        <f>IF(ISERR(FIND("05",GERAL[[#This Row],[ODS]])),"NÃO","SIM")</f>
        <v>NÃO</v>
      </c>
      <c r="P298" s="2" t="str">
        <f>IF(ISERR(FIND("06",GERAL[[#This Row],[ODS]])),"NÃO","SIM")</f>
        <v>NÃO</v>
      </c>
      <c r="Q298" s="2" t="str">
        <f>IF(ISERR(FIND("07",GERAL[[#This Row],[ODS]])),"NÃO","SIM")</f>
        <v>NÃO</v>
      </c>
      <c r="R298" s="2" t="str">
        <f>IF(ISERR(FIND("08",GERAL[[#This Row],[ODS]])),"NÃO","SIM")</f>
        <v>NÃO</v>
      </c>
      <c r="S298" s="2" t="str">
        <f>IF(ISERR(FIND("09",GERAL[[#This Row],[ODS]])),"NÃO","SIM")</f>
        <v>NÃO</v>
      </c>
      <c r="T298" s="2" t="str">
        <f>IF(ISERR(FIND("10",GERAL[[#This Row],[ODS]])),"NÃO","SIM")</f>
        <v>NÃO</v>
      </c>
      <c r="U298" s="2" t="str">
        <f>IF(ISERR(FIND("11",GERAL[[#This Row],[ODS]])),"NÃO","SIM")</f>
        <v>NÃO</v>
      </c>
      <c r="V298" s="2" t="str">
        <f>IF(ISERR(FIND("12",GERAL[[#This Row],[ODS]])),"NÃO","SIM")</f>
        <v>NÃO</v>
      </c>
      <c r="W298" s="2" t="str">
        <f>IF(ISERR(FIND("13",GERAL[[#This Row],[ODS]])),"NÃO","SIM")</f>
        <v>SIM</v>
      </c>
      <c r="X298" s="2" t="str">
        <f>IF(ISERR(FIND("14",GERAL[[#This Row],[ODS]])),"NÃO","SIM")</f>
        <v>NÃO</v>
      </c>
      <c r="Y298" s="2" t="str">
        <f>IF(ISERR(FIND("15",GERAL[[#This Row],[ODS]])),"NÃO","SIM")</f>
        <v>SIM</v>
      </c>
      <c r="Z298" s="2" t="str">
        <f>IF(ISERR(FIND("16",GERAL[[#This Row],[ODS]])),"NÃO","SIM")</f>
        <v>NÃO</v>
      </c>
      <c r="AA298" s="2" t="str">
        <f>IF(ISERR(FIND("17",GERAL[[#This Row],[ODS]])),"NÃO","SIM")</f>
        <v>NÃO</v>
      </c>
      <c r="AB298" s="1"/>
      <c r="AC298" s="1"/>
      <c r="AD298" s="1"/>
      <c r="AE298" s="1"/>
      <c r="AF298" s="1">
        <v>69.084620111516017</v>
      </c>
      <c r="AG298" s="1" t="str">
        <f>GERAL[[#This Row],[SIGLA]]&amp;GERAL[[#This Row],[CÓD]]</f>
        <v>TOAS_VD</v>
      </c>
      <c r="AH298" s="1">
        <f ca="1">VLOOKUP(GERAL[[#This Row],[REF_NOTA]],BASE_NOTAS[],7,FALSE)</f>
        <v>86.718153900603141</v>
      </c>
      <c r="AI298" s="31">
        <f ca="1">IF(GERAL[[#This Row],[Nota 2025]]="",0,GERAL[[#This Row],[Nota 2026]]-GERAL[[#This Row],[Nota 2025]])</f>
        <v>17.633533789087124</v>
      </c>
    </row>
    <row r="299" spans="1:35" ht="17" x14ac:dyDescent="0.35">
      <c r="A299" s="2" t="s">
        <v>0</v>
      </c>
      <c r="B299" s="2" t="s">
        <v>156</v>
      </c>
      <c r="C299" s="2" t="s">
        <v>209</v>
      </c>
      <c r="D299" s="15" t="s">
        <v>18</v>
      </c>
      <c r="E299" s="2" t="s">
        <v>88</v>
      </c>
      <c r="F299" s="2" t="str">
        <f>VLOOKUP(GERAL[[#This Row],[CÓD]],SEALL,6,FALSE)</f>
        <v>S</v>
      </c>
      <c r="G29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9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9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99" s="2" t="str">
        <f>VLOOKUP(GERAL[[#This Row],[CÓD]],SEALL,4,FALSE)</f>
        <v>08, 10</v>
      </c>
      <c r="K299" s="2" t="str">
        <f>IF(ISERR(FIND("01",GERAL[[#This Row],[ODS]])),"NÃO","SIM")</f>
        <v>NÃO</v>
      </c>
      <c r="L299" s="2" t="str">
        <f>IF(ISERR(FIND("02",GERAL[[#This Row],[ODS]])),"NÃO","SIM")</f>
        <v>NÃO</v>
      </c>
      <c r="M299" s="2" t="str">
        <f>IF(ISERR(FIND("03",GERAL[[#This Row],[ODS]])),"NÃO","SIM")</f>
        <v>NÃO</v>
      </c>
      <c r="N299" s="2" t="str">
        <f>IF(ISERR(FIND("04",GERAL[[#This Row],[ODS]])),"NÃO","SIM")</f>
        <v>NÃO</v>
      </c>
      <c r="O299" s="2" t="str">
        <f>IF(ISERR(FIND("05",GERAL[[#This Row],[ODS]])),"NÃO","SIM")</f>
        <v>NÃO</v>
      </c>
      <c r="P299" s="2" t="str">
        <f>IF(ISERR(FIND("06",GERAL[[#This Row],[ODS]])),"NÃO","SIM")</f>
        <v>NÃO</v>
      </c>
      <c r="Q299" s="2" t="str">
        <f>IF(ISERR(FIND("07",GERAL[[#This Row],[ODS]])),"NÃO","SIM")</f>
        <v>NÃO</v>
      </c>
      <c r="R299" s="2" t="str">
        <f>IF(ISERR(FIND("08",GERAL[[#This Row],[ODS]])),"NÃO","SIM")</f>
        <v>SIM</v>
      </c>
      <c r="S299" s="2" t="str">
        <f>IF(ISERR(FIND("09",GERAL[[#This Row],[ODS]])),"NÃO","SIM")</f>
        <v>NÃO</v>
      </c>
      <c r="T299" s="2" t="str">
        <f>IF(ISERR(FIND("10",GERAL[[#This Row],[ODS]])),"NÃO","SIM")</f>
        <v>SIM</v>
      </c>
      <c r="U299" s="2" t="str">
        <f>IF(ISERR(FIND("11",GERAL[[#This Row],[ODS]])),"NÃO","SIM")</f>
        <v>NÃO</v>
      </c>
      <c r="V299" s="2" t="str">
        <f>IF(ISERR(FIND("12",GERAL[[#This Row],[ODS]])),"NÃO","SIM")</f>
        <v>NÃO</v>
      </c>
      <c r="W299" s="2" t="str">
        <f>IF(ISERR(FIND("13",GERAL[[#This Row],[ODS]])),"NÃO","SIM")</f>
        <v>NÃO</v>
      </c>
      <c r="X299" s="2" t="str">
        <f>IF(ISERR(FIND("14",GERAL[[#This Row],[ODS]])),"NÃO","SIM")</f>
        <v>NÃO</v>
      </c>
      <c r="Y299" s="2" t="str">
        <f>IF(ISERR(FIND("15",GERAL[[#This Row],[ODS]])),"NÃO","SIM")</f>
        <v>NÃO</v>
      </c>
      <c r="Z299" s="2" t="str">
        <f>IF(ISERR(FIND("16",GERAL[[#This Row],[ODS]])),"NÃO","SIM")</f>
        <v>NÃO</v>
      </c>
      <c r="AA299" s="2" t="str">
        <f>IF(ISERR(FIND("17",GERAL[[#This Row],[ODS]])),"NÃO","SIM")</f>
        <v>NÃO</v>
      </c>
      <c r="AB299" s="1">
        <v>79.629460618782517</v>
      </c>
      <c r="AC299" s="1">
        <v>77.350036576444765</v>
      </c>
      <c r="AD299" s="1">
        <v>77.692506682762783</v>
      </c>
      <c r="AE299" s="1">
        <v>82.308251838681002</v>
      </c>
      <c r="AF299" s="1">
        <v>84.072783584978708</v>
      </c>
      <c r="AG299" s="1" t="str">
        <f>GERAL[[#This Row],[SIGLA]]&amp;GERAL[[#This Row],[CÓD]]</f>
        <v>ACCH_CM</v>
      </c>
      <c r="AH299" s="1">
        <f ca="1">VLOOKUP(GERAL[[#This Row],[REF_NOTA]],BASE_NOTAS[],7,FALSE)</f>
        <v>85.281155015197569</v>
      </c>
      <c r="AI299" s="31">
        <f ca="1">IF(GERAL[[#This Row],[Nota 2025]]="",0,GERAL[[#This Row],[Nota 2026]]-GERAL[[#This Row],[Nota 2025]])</f>
        <v>1.2083714302188611</v>
      </c>
    </row>
    <row r="300" spans="1:35" ht="17" x14ac:dyDescent="0.35">
      <c r="A300" s="2" t="s">
        <v>1</v>
      </c>
      <c r="B300" s="2" t="s">
        <v>157</v>
      </c>
      <c r="C300" s="2" t="s">
        <v>209</v>
      </c>
      <c r="D300" s="15" t="s">
        <v>18</v>
      </c>
      <c r="E300" s="2" t="s">
        <v>88</v>
      </c>
      <c r="F300" s="2" t="str">
        <f>VLOOKUP(GERAL[[#This Row],[CÓD]],SEALL,6,FALSE)</f>
        <v>S</v>
      </c>
      <c r="G30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0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0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00" s="2" t="str">
        <f>VLOOKUP(GERAL[[#This Row],[CÓD]],SEALL,4,FALSE)</f>
        <v>08, 10</v>
      </c>
      <c r="K300" s="2" t="str">
        <f>IF(ISERR(FIND("01",GERAL[[#This Row],[ODS]])),"NÃO","SIM")</f>
        <v>NÃO</v>
      </c>
      <c r="L300" s="2" t="str">
        <f>IF(ISERR(FIND("02",GERAL[[#This Row],[ODS]])),"NÃO","SIM")</f>
        <v>NÃO</v>
      </c>
      <c r="M300" s="2" t="str">
        <f>IF(ISERR(FIND("03",GERAL[[#This Row],[ODS]])),"NÃO","SIM")</f>
        <v>NÃO</v>
      </c>
      <c r="N300" s="2" t="str">
        <f>IF(ISERR(FIND("04",GERAL[[#This Row],[ODS]])),"NÃO","SIM")</f>
        <v>NÃO</v>
      </c>
      <c r="O300" s="2" t="str">
        <f>IF(ISERR(FIND("05",GERAL[[#This Row],[ODS]])),"NÃO","SIM")</f>
        <v>NÃO</v>
      </c>
      <c r="P300" s="2" t="str">
        <f>IF(ISERR(FIND("06",GERAL[[#This Row],[ODS]])),"NÃO","SIM")</f>
        <v>NÃO</v>
      </c>
      <c r="Q300" s="2" t="str">
        <f>IF(ISERR(FIND("07",GERAL[[#This Row],[ODS]])),"NÃO","SIM")</f>
        <v>NÃO</v>
      </c>
      <c r="R300" s="2" t="str">
        <f>IF(ISERR(FIND("08",GERAL[[#This Row],[ODS]])),"NÃO","SIM")</f>
        <v>SIM</v>
      </c>
      <c r="S300" s="2" t="str">
        <f>IF(ISERR(FIND("09",GERAL[[#This Row],[ODS]])),"NÃO","SIM")</f>
        <v>NÃO</v>
      </c>
      <c r="T300" s="2" t="str">
        <f>IF(ISERR(FIND("10",GERAL[[#This Row],[ODS]])),"NÃO","SIM")</f>
        <v>SIM</v>
      </c>
      <c r="U300" s="2" t="str">
        <f>IF(ISERR(FIND("11",GERAL[[#This Row],[ODS]])),"NÃO","SIM")</f>
        <v>NÃO</v>
      </c>
      <c r="V300" s="2" t="str">
        <f>IF(ISERR(FIND("12",GERAL[[#This Row],[ODS]])),"NÃO","SIM")</f>
        <v>NÃO</v>
      </c>
      <c r="W300" s="2" t="str">
        <f>IF(ISERR(FIND("13",GERAL[[#This Row],[ODS]])),"NÃO","SIM")</f>
        <v>NÃO</v>
      </c>
      <c r="X300" s="2" t="str">
        <f>IF(ISERR(FIND("14",GERAL[[#This Row],[ODS]])),"NÃO","SIM")</f>
        <v>NÃO</v>
      </c>
      <c r="Y300" s="2" t="str">
        <f>IF(ISERR(FIND("15",GERAL[[#This Row],[ODS]])),"NÃO","SIM")</f>
        <v>NÃO</v>
      </c>
      <c r="Z300" s="2" t="str">
        <f>IF(ISERR(FIND("16",GERAL[[#This Row],[ODS]])),"NÃO","SIM")</f>
        <v>NÃO</v>
      </c>
      <c r="AA300" s="2" t="str">
        <f>IF(ISERR(FIND("17",GERAL[[#This Row],[ODS]])),"NÃO","SIM")</f>
        <v>NÃO</v>
      </c>
      <c r="AB300" s="1">
        <v>93.620516564753132</v>
      </c>
      <c r="AC300" s="1">
        <v>93.169348939283097</v>
      </c>
      <c r="AD300" s="1">
        <v>94.662412692937835</v>
      </c>
      <c r="AE300" s="1">
        <v>95.425523316899699</v>
      </c>
      <c r="AF300" s="1">
        <v>94.572202864885796</v>
      </c>
      <c r="AG300" s="1" t="str">
        <f>GERAL[[#This Row],[SIGLA]]&amp;GERAL[[#This Row],[CÓD]]</f>
        <v>ALCH_CM</v>
      </c>
      <c r="AH300" s="1">
        <f ca="1">VLOOKUP(GERAL[[#This Row],[REF_NOTA]],BASE_NOTAS[],7,FALSE)</f>
        <v>93.297872340425528</v>
      </c>
      <c r="AI300" s="31">
        <f ca="1">IF(GERAL[[#This Row],[Nota 2025]]="",0,GERAL[[#This Row],[Nota 2026]]-GERAL[[#This Row],[Nota 2025]])</f>
        <v>-1.2743305244602681</v>
      </c>
    </row>
    <row r="301" spans="1:35" ht="17" x14ac:dyDescent="0.35">
      <c r="A301" s="2" t="s">
        <v>159</v>
      </c>
      <c r="B301" s="2" t="s">
        <v>184</v>
      </c>
      <c r="C301" s="2" t="s">
        <v>209</v>
      </c>
      <c r="D301" s="15" t="s">
        <v>18</v>
      </c>
      <c r="E301" s="2" t="s">
        <v>88</v>
      </c>
      <c r="F301" s="2" t="str">
        <f>VLOOKUP(GERAL[[#This Row],[CÓD]],SEALL,6,FALSE)</f>
        <v>S</v>
      </c>
      <c r="G30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0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0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01" s="2" t="str">
        <f>VLOOKUP(GERAL[[#This Row],[CÓD]],SEALL,4,FALSE)</f>
        <v>08, 10</v>
      </c>
      <c r="K301" s="2" t="str">
        <f>IF(ISERR(FIND("01",GERAL[[#This Row],[ODS]])),"NÃO","SIM")</f>
        <v>NÃO</v>
      </c>
      <c r="L301" s="2" t="str">
        <f>IF(ISERR(FIND("02",GERAL[[#This Row],[ODS]])),"NÃO","SIM")</f>
        <v>NÃO</v>
      </c>
      <c r="M301" s="2" t="str">
        <f>IF(ISERR(FIND("03",GERAL[[#This Row],[ODS]])),"NÃO","SIM")</f>
        <v>NÃO</v>
      </c>
      <c r="N301" s="2" t="str">
        <f>IF(ISERR(FIND("04",GERAL[[#This Row],[ODS]])),"NÃO","SIM")</f>
        <v>NÃO</v>
      </c>
      <c r="O301" s="2" t="str">
        <f>IF(ISERR(FIND("05",GERAL[[#This Row],[ODS]])),"NÃO","SIM")</f>
        <v>NÃO</v>
      </c>
      <c r="P301" s="2" t="str">
        <f>IF(ISERR(FIND("06",GERAL[[#This Row],[ODS]])),"NÃO","SIM")</f>
        <v>NÃO</v>
      </c>
      <c r="Q301" s="2" t="str">
        <f>IF(ISERR(FIND("07",GERAL[[#This Row],[ODS]])),"NÃO","SIM")</f>
        <v>NÃO</v>
      </c>
      <c r="R301" s="2" t="str">
        <f>IF(ISERR(FIND("08",GERAL[[#This Row],[ODS]])),"NÃO","SIM")</f>
        <v>SIM</v>
      </c>
      <c r="S301" s="2" t="str">
        <f>IF(ISERR(FIND("09",GERAL[[#This Row],[ODS]])),"NÃO","SIM")</f>
        <v>NÃO</v>
      </c>
      <c r="T301" s="2" t="str">
        <f>IF(ISERR(FIND("10",GERAL[[#This Row],[ODS]])),"NÃO","SIM")</f>
        <v>SIM</v>
      </c>
      <c r="U301" s="2" t="str">
        <f>IF(ISERR(FIND("11",GERAL[[#This Row],[ODS]])),"NÃO","SIM")</f>
        <v>NÃO</v>
      </c>
      <c r="V301" s="2" t="str">
        <f>IF(ISERR(FIND("12",GERAL[[#This Row],[ODS]])),"NÃO","SIM")</f>
        <v>NÃO</v>
      </c>
      <c r="W301" s="2" t="str">
        <f>IF(ISERR(FIND("13",GERAL[[#This Row],[ODS]])),"NÃO","SIM")</f>
        <v>NÃO</v>
      </c>
      <c r="X301" s="2" t="str">
        <f>IF(ISERR(FIND("14",GERAL[[#This Row],[ODS]])),"NÃO","SIM")</f>
        <v>NÃO</v>
      </c>
      <c r="Y301" s="2" t="str">
        <f>IF(ISERR(FIND("15",GERAL[[#This Row],[ODS]])),"NÃO","SIM")</f>
        <v>NÃO</v>
      </c>
      <c r="Z301" s="2" t="str">
        <f>IF(ISERR(FIND("16",GERAL[[#This Row],[ODS]])),"NÃO","SIM")</f>
        <v>NÃO</v>
      </c>
      <c r="AA301" s="2" t="str">
        <f>IF(ISERR(FIND("17",GERAL[[#This Row],[ODS]])),"NÃO","SIM")</f>
        <v>NÃO</v>
      </c>
      <c r="AB301" s="1">
        <v>75.120927261111618</v>
      </c>
      <c r="AC301" s="1">
        <v>75.164594001463058</v>
      </c>
      <c r="AD301" s="1">
        <v>77.813227558851423</v>
      </c>
      <c r="AE301" s="1">
        <v>76.028449042269457</v>
      </c>
      <c r="AF301" s="1">
        <v>76.79442508710801</v>
      </c>
      <c r="AG301" s="1" t="str">
        <f>GERAL[[#This Row],[SIGLA]]&amp;GERAL[[#This Row],[CÓD]]</f>
        <v>APCH_CM</v>
      </c>
      <c r="AH301" s="1">
        <f ca="1">VLOOKUP(GERAL[[#This Row],[REF_NOTA]],BASE_NOTAS[],7,FALSE)</f>
        <v>75.828267477203653</v>
      </c>
      <c r="AI301" s="31">
        <f ca="1">IF(GERAL[[#This Row],[Nota 2025]]="",0,GERAL[[#This Row],[Nota 2026]]-GERAL[[#This Row],[Nota 2025]])</f>
        <v>-0.96615760990435717</v>
      </c>
    </row>
    <row r="302" spans="1:35" ht="17" x14ac:dyDescent="0.35">
      <c r="A302" s="2" t="s">
        <v>155</v>
      </c>
      <c r="B302" s="2" t="s">
        <v>158</v>
      </c>
      <c r="C302" s="2" t="s">
        <v>209</v>
      </c>
      <c r="D302" s="15" t="s">
        <v>18</v>
      </c>
      <c r="E302" s="2" t="s">
        <v>88</v>
      </c>
      <c r="F302" s="2" t="str">
        <f>VLOOKUP(GERAL[[#This Row],[CÓD]],SEALL,6,FALSE)</f>
        <v>S</v>
      </c>
      <c r="G30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0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0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02" s="2" t="str">
        <f>VLOOKUP(GERAL[[#This Row],[CÓD]],SEALL,4,FALSE)</f>
        <v>08, 10</v>
      </c>
      <c r="K302" s="2" t="str">
        <f>IF(ISERR(FIND("01",GERAL[[#This Row],[ODS]])),"NÃO","SIM")</f>
        <v>NÃO</v>
      </c>
      <c r="L302" s="2" t="str">
        <f>IF(ISERR(FIND("02",GERAL[[#This Row],[ODS]])),"NÃO","SIM")</f>
        <v>NÃO</v>
      </c>
      <c r="M302" s="2" t="str">
        <f>IF(ISERR(FIND("03",GERAL[[#This Row],[ODS]])),"NÃO","SIM")</f>
        <v>NÃO</v>
      </c>
      <c r="N302" s="2" t="str">
        <f>IF(ISERR(FIND("04",GERAL[[#This Row],[ODS]])),"NÃO","SIM")</f>
        <v>NÃO</v>
      </c>
      <c r="O302" s="2" t="str">
        <f>IF(ISERR(FIND("05",GERAL[[#This Row],[ODS]])),"NÃO","SIM")</f>
        <v>NÃO</v>
      </c>
      <c r="P302" s="2" t="str">
        <f>IF(ISERR(FIND("06",GERAL[[#This Row],[ODS]])),"NÃO","SIM")</f>
        <v>NÃO</v>
      </c>
      <c r="Q302" s="2" t="str">
        <f>IF(ISERR(FIND("07",GERAL[[#This Row],[ODS]])),"NÃO","SIM")</f>
        <v>NÃO</v>
      </c>
      <c r="R302" s="2" t="str">
        <f>IF(ISERR(FIND("08",GERAL[[#This Row],[ODS]])),"NÃO","SIM")</f>
        <v>SIM</v>
      </c>
      <c r="S302" s="2" t="str">
        <f>IF(ISERR(FIND("09",GERAL[[#This Row],[ODS]])),"NÃO","SIM")</f>
        <v>NÃO</v>
      </c>
      <c r="T302" s="2" t="str">
        <f>IF(ISERR(FIND("10",GERAL[[#This Row],[ODS]])),"NÃO","SIM")</f>
        <v>SIM</v>
      </c>
      <c r="U302" s="2" t="str">
        <f>IF(ISERR(FIND("11",GERAL[[#This Row],[ODS]])),"NÃO","SIM")</f>
        <v>NÃO</v>
      </c>
      <c r="V302" s="2" t="str">
        <f>IF(ISERR(FIND("12",GERAL[[#This Row],[ODS]])),"NÃO","SIM")</f>
        <v>NÃO</v>
      </c>
      <c r="W302" s="2" t="str">
        <f>IF(ISERR(FIND("13",GERAL[[#This Row],[ODS]])),"NÃO","SIM")</f>
        <v>NÃO</v>
      </c>
      <c r="X302" s="2" t="str">
        <f>IF(ISERR(FIND("14",GERAL[[#This Row],[ODS]])),"NÃO","SIM")</f>
        <v>NÃO</v>
      </c>
      <c r="Y302" s="2" t="str">
        <f>IF(ISERR(FIND("15",GERAL[[#This Row],[ODS]])),"NÃO","SIM")</f>
        <v>NÃO</v>
      </c>
      <c r="Z302" s="2" t="str">
        <f>IF(ISERR(FIND("16",GERAL[[#This Row],[ODS]])),"NÃO","SIM")</f>
        <v>NÃO</v>
      </c>
      <c r="AA302" s="2" t="str">
        <f>IF(ISERR(FIND("17",GERAL[[#This Row],[ODS]])),"NÃO","SIM")</f>
        <v>NÃO</v>
      </c>
      <c r="AB302" s="1">
        <v>81.162727023820395</v>
      </c>
      <c r="AC302" s="1">
        <v>88.871616678858814</v>
      </c>
      <c r="AD302" s="1">
        <v>86.80693282745537</v>
      </c>
      <c r="AE302" s="1">
        <v>87.860664349793907</v>
      </c>
      <c r="AF302" s="1">
        <v>90.809136662795197</v>
      </c>
      <c r="AG302" s="1" t="str">
        <f>GERAL[[#This Row],[SIGLA]]&amp;GERAL[[#This Row],[CÓD]]</f>
        <v>AMCH_CM</v>
      </c>
      <c r="AH302" s="1">
        <f ca="1">VLOOKUP(GERAL[[#This Row],[REF_NOTA]],BASE_NOTAS[],7,FALSE)</f>
        <v>91.124620060790278</v>
      </c>
      <c r="AI302" s="31">
        <f ca="1">IF(GERAL[[#This Row],[Nota 2025]]="",0,GERAL[[#This Row],[Nota 2026]]-GERAL[[#This Row],[Nota 2025]])</f>
        <v>0.31548339799508085</v>
      </c>
    </row>
    <row r="303" spans="1:35" ht="17" x14ac:dyDescent="0.35">
      <c r="A303" s="2" t="s">
        <v>160</v>
      </c>
      <c r="B303" s="2" t="s">
        <v>187</v>
      </c>
      <c r="C303" s="2" t="s">
        <v>209</v>
      </c>
      <c r="D303" s="15" t="s">
        <v>18</v>
      </c>
      <c r="E303" s="2" t="s">
        <v>88</v>
      </c>
      <c r="F303" s="2" t="str">
        <f>VLOOKUP(GERAL[[#This Row],[CÓD]],SEALL,6,FALSE)</f>
        <v>S</v>
      </c>
      <c r="G30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0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0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03" s="2" t="str">
        <f>VLOOKUP(GERAL[[#This Row],[CÓD]],SEALL,4,FALSE)</f>
        <v>08, 10</v>
      </c>
      <c r="K303" s="2" t="str">
        <f>IF(ISERR(FIND("01",GERAL[[#This Row],[ODS]])),"NÃO","SIM")</f>
        <v>NÃO</v>
      </c>
      <c r="L303" s="2" t="str">
        <f>IF(ISERR(FIND("02",GERAL[[#This Row],[ODS]])),"NÃO","SIM")</f>
        <v>NÃO</v>
      </c>
      <c r="M303" s="2" t="str">
        <f>IF(ISERR(FIND("03",GERAL[[#This Row],[ODS]])),"NÃO","SIM")</f>
        <v>NÃO</v>
      </c>
      <c r="N303" s="2" t="str">
        <f>IF(ISERR(FIND("04",GERAL[[#This Row],[ODS]])),"NÃO","SIM")</f>
        <v>NÃO</v>
      </c>
      <c r="O303" s="2" t="str">
        <f>IF(ISERR(FIND("05",GERAL[[#This Row],[ODS]])),"NÃO","SIM")</f>
        <v>NÃO</v>
      </c>
      <c r="P303" s="2" t="str">
        <f>IF(ISERR(FIND("06",GERAL[[#This Row],[ODS]])),"NÃO","SIM")</f>
        <v>NÃO</v>
      </c>
      <c r="Q303" s="2" t="str">
        <f>IF(ISERR(FIND("07",GERAL[[#This Row],[ODS]])),"NÃO","SIM")</f>
        <v>NÃO</v>
      </c>
      <c r="R303" s="2" t="str">
        <f>IF(ISERR(FIND("08",GERAL[[#This Row],[ODS]])),"NÃO","SIM")</f>
        <v>SIM</v>
      </c>
      <c r="S303" s="2" t="str">
        <f>IF(ISERR(FIND("09",GERAL[[#This Row],[ODS]])),"NÃO","SIM")</f>
        <v>NÃO</v>
      </c>
      <c r="T303" s="2" t="str">
        <f>IF(ISERR(FIND("10",GERAL[[#This Row],[ODS]])),"NÃO","SIM")</f>
        <v>SIM</v>
      </c>
      <c r="U303" s="2" t="str">
        <f>IF(ISERR(FIND("11",GERAL[[#This Row],[ODS]])),"NÃO","SIM")</f>
        <v>NÃO</v>
      </c>
      <c r="V303" s="2" t="str">
        <f>IF(ISERR(FIND("12",GERAL[[#This Row],[ODS]])),"NÃO","SIM")</f>
        <v>NÃO</v>
      </c>
      <c r="W303" s="2" t="str">
        <f>IF(ISERR(FIND("13",GERAL[[#This Row],[ODS]])),"NÃO","SIM")</f>
        <v>NÃO</v>
      </c>
      <c r="X303" s="2" t="str">
        <f>IF(ISERR(FIND("14",GERAL[[#This Row],[ODS]])),"NÃO","SIM")</f>
        <v>NÃO</v>
      </c>
      <c r="Y303" s="2" t="str">
        <f>IF(ISERR(FIND("15",GERAL[[#This Row],[ODS]])),"NÃO","SIM")</f>
        <v>NÃO</v>
      </c>
      <c r="Z303" s="2" t="str">
        <f>IF(ISERR(FIND("16",GERAL[[#This Row],[ODS]])),"NÃO","SIM")</f>
        <v>NÃO</v>
      </c>
      <c r="AA303" s="2" t="str">
        <f>IF(ISERR(FIND("17",GERAL[[#This Row],[ODS]])),"NÃO","SIM")</f>
        <v>NÃO</v>
      </c>
      <c r="AB303" s="1">
        <v>89.486173222597429</v>
      </c>
      <c r="AC303" s="1">
        <v>96.305779078273588</v>
      </c>
      <c r="AD303" s="1">
        <v>97.620074157109599</v>
      </c>
      <c r="AE303" s="1">
        <v>97.623858401357793</v>
      </c>
      <c r="AF303" s="1">
        <v>96.964769647696471</v>
      </c>
      <c r="AG303" s="1" t="str">
        <f>GERAL[[#This Row],[SIGLA]]&amp;GERAL[[#This Row],[CÓD]]</f>
        <v>BACH_CM</v>
      </c>
      <c r="AH303" s="1">
        <f ca="1">VLOOKUP(GERAL[[#This Row],[REF_NOTA]],BASE_NOTAS[],7,FALSE)</f>
        <v>98.442249240121583</v>
      </c>
      <c r="AI303" s="31">
        <f ca="1">IF(GERAL[[#This Row],[Nota 2025]]="",0,GERAL[[#This Row],[Nota 2026]]-GERAL[[#This Row],[Nota 2025]])</f>
        <v>1.4774795924251123</v>
      </c>
    </row>
    <row r="304" spans="1:35" ht="17" x14ac:dyDescent="0.35">
      <c r="A304" s="2" t="s">
        <v>161</v>
      </c>
      <c r="B304" s="2" t="s">
        <v>188</v>
      </c>
      <c r="C304" s="2" t="s">
        <v>209</v>
      </c>
      <c r="D304" s="15" t="s">
        <v>18</v>
      </c>
      <c r="E304" s="2" t="s">
        <v>88</v>
      </c>
      <c r="F304" s="2" t="str">
        <f>VLOOKUP(GERAL[[#This Row],[CÓD]],SEALL,6,FALSE)</f>
        <v>S</v>
      </c>
      <c r="G30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0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0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04" s="2" t="str">
        <f>VLOOKUP(GERAL[[#This Row],[CÓD]],SEALL,4,FALSE)</f>
        <v>08, 10</v>
      </c>
      <c r="K304" s="2" t="str">
        <f>IF(ISERR(FIND("01",GERAL[[#This Row],[ODS]])),"NÃO","SIM")</f>
        <v>NÃO</v>
      </c>
      <c r="L304" s="2" t="str">
        <f>IF(ISERR(FIND("02",GERAL[[#This Row],[ODS]])),"NÃO","SIM")</f>
        <v>NÃO</v>
      </c>
      <c r="M304" s="2" t="str">
        <f>IF(ISERR(FIND("03",GERAL[[#This Row],[ODS]])),"NÃO","SIM")</f>
        <v>NÃO</v>
      </c>
      <c r="N304" s="2" t="str">
        <f>IF(ISERR(FIND("04",GERAL[[#This Row],[ODS]])),"NÃO","SIM")</f>
        <v>NÃO</v>
      </c>
      <c r="O304" s="2" t="str">
        <f>IF(ISERR(FIND("05",GERAL[[#This Row],[ODS]])),"NÃO","SIM")</f>
        <v>NÃO</v>
      </c>
      <c r="P304" s="2" t="str">
        <f>IF(ISERR(FIND("06",GERAL[[#This Row],[ODS]])),"NÃO","SIM")</f>
        <v>NÃO</v>
      </c>
      <c r="Q304" s="2" t="str">
        <f>IF(ISERR(FIND("07",GERAL[[#This Row],[ODS]])),"NÃO","SIM")</f>
        <v>NÃO</v>
      </c>
      <c r="R304" s="2" t="str">
        <f>IF(ISERR(FIND("08",GERAL[[#This Row],[ODS]])),"NÃO","SIM")</f>
        <v>SIM</v>
      </c>
      <c r="S304" s="2" t="str">
        <f>IF(ISERR(FIND("09",GERAL[[#This Row],[ODS]])),"NÃO","SIM")</f>
        <v>NÃO</v>
      </c>
      <c r="T304" s="2" t="str">
        <f>IF(ISERR(FIND("10",GERAL[[#This Row],[ODS]])),"NÃO","SIM")</f>
        <v>SIM</v>
      </c>
      <c r="U304" s="2" t="str">
        <f>IF(ISERR(FIND("11",GERAL[[#This Row],[ODS]])),"NÃO","SIM")</f>
        <v>NÃO</v>
      </c>
      <c r="V304" s="2" t="str">
        <f>IF(ISERR(FIND("12",GERAL[[#This Row],[ODS]])),"NÃO","SIM")</f>
        <v>NÃO</v>
      </c>
      <c r="W304" s="2" t="str">
        <f>IF(ISERR(FIND("13",GERAL[[#This Row],[ODS]])),"NÃO","SIM")</f>
        <v>NÃO</v>
      </c>
      <c r="X304" s="2" t="str">
        <f>IF(ISERR(FIND("14",GERAL[[#This Row],[ODS]])),"NÃO","SIM")</f>
        <v>NÃO</v>
      </c>
      <c r="Y304" s="2" t="str">
        <f>IF(ISERR(FIND("15",GERAL[[#This Row],[ODS]])),"NÃO","SIM")</f>
        <v>NÃO</v>
      </c>
      <c r="Z304" s="2" t="str">
        <f>IF(ISERR(FIND("16",GERAL[[#This Row],[ODS]])),"NÃO","SIM")</f>
        <v>NÃO</v>
      </c>
      <c r="AA304" s="2" t="str">
        <f>IF(ISERR(FIND("17",GERAL[[#This Row],[ODS]])),"NÃO","SIM")</f>
        <v>NÃO</v>
      </c>
      <c r="AB304" s="1">
        <v>89.741717623437069</v>
      </c>
      <c r="AC304" s="1">
        <v>91.221653255303579</v>
      </c>
      <c r="AD304" s="1">
        <v>95.015952401483148</v>
      </c>
      <c r="AE304" s="1">
        <v>95.781136345267925</v>
      </c>
      <c r="AF304" s="1">
        <v>97.700348432055748</v>
      </c>
      <c r="AG304" s="1" t="str">
        <f>GERAL[[#This Row],[SIGLA]]&amp;GERAL[[#This Row],[CÓD]]</f>
        <v>CECH_CM</v>
      </c>
      <c r="AH304" s="1">
        <f ca="1">VLOOKUP(GERAL[[#This Row],[REF_NOTA]],BASE_NOTAS[],7,FALSE)</f>
        <v>98.062310030395139</v>
      </c>
      <c r="AI304" s="31">
        <f ca="1">IF(GERAL[[#This Row],[Nota 2025]]="",0,GERAL[[#This Row],[Nota 2026]]-GERAL[[#This Row],[Nota 2025]])</f>
        <v>0.36196159833939134</v>
      </c>
    </row>
    <row r="305" spans="1:35" ht="17" x14ac:dyDescent="0.35">
      <c r="A305" s="2" t="s">
        <v>162</v>
      </c>
      <c r="B305" s="2" t="s">
        <v>189</v>
      </c>
      <c r="C305" s="2" t="s">
        <v>209</v>
      </c>
      <c r="D305" s="15" t="s">
        <v>18</v>
      </c>
      <c r="E305" s="2" t="s">
        <v>88</v>
      </c>
      <c r="F305" s="2" t="str">
        <f>VLOOKUP(GERAL[[#This Row],[CÓD]],SEALL,6,FALSE)</f>
        <v>S</v>
      </c>
      <c r="G30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0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0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05" s="2" t="str">
        <f>VLOOKUP(GERAL[[#This Row],[CÓD]],SEALL,4,FALSE)</f>
        <v>08, 10</v>
      </c>
      <c r="K305" s="2" t="str">
        <f>IF(ISERR(FIND("01",GERAL[[#This Row],[ODS]])),"NÃO","SIM")</f>
        <v>NÃO</v>
      </c>
      <c r="L305" s="2" t="str">
        <f>IF(ISERR(FIND("02",GERAL[[#This Row],[ODS]])),"NÃO","SIM")</f>
        <v>NÃO</v>
      </c>
      <c r="M305" s="2" t="str">
        <f>IF(ISERR(FIND("03",GERAL[[#This Row],[ODS]])),"NÃO","SIM")</f>
        <v>NÃO</v>
      </c>
      <c r="N305" s="2" t="str">
        <f>IF(ISERR(FIND("04",GERAL[[#This Row],[ODS]])),"NÃO","SIM")</f>
        <v>NÃO</v>
      </c>
      <c r="O305" s="2" t="str">
        <f>IF(ISERR(FIND("05",GERAL[[#This Row],[ODS]])),"NÃO","SIM")</f>
        <v>NÃO</v>
      </c>
      <c r="P305" s="2" t="str">
        <f>IF(ISERR(FIND("06",GERAL[[#This Row],[ODS]])),"NÃO","SIM")</f>
        <v>NÃO</v>
      </c>
      <c r="Q305" s="2" t="str">
        <f>IF(ISERR(FIND("07",GERAL[[#This Row],[ODS]])),"NÃO","SIM")</f>
        <v>NÃO</v>
      </c>
      <c r="R305" s="2" t="str">
        <f>IF(ISERR(FIND("08",GERAL[[#This Row],[ODS]])),"NÃO","SIM")</f>
        <v>SIM</v>
      </c>
      <c r="S305" s="2" t="str">
        <f>IF(ISERR(FIND("09",GERAL[[#This Row],[ODS]])),"NÃO","SIM")</f>
        <v>NÃO</v>
      </c>
      <c r="T305" s="2" t="str">
        <f>IF(ISERR(FIND("10",GERAL[[#This Row],[ODS]])),"NÃO","SIM")</f>
        <v>SIM</v>
      </c>
      <c r="U305" s="2" t="str">
        <f>IF(ISERR(FIND("11",GERAL[[#This Row],[ODS]])),"NÃO","SIM")</f>
        <v>NÃO</v>
      </c>
      <c r="V305" s="2" t="str">
        <f>IF(ISERR(FIND("12",GERAL[[#This Row],[ODS]])),"NÃO","SIM")</f>
        <v>NÃO</v>
      </c>
      <c r="W305" s="2" t="str">
        <f>IF(ISERR(FIND("13",GERAL[[#This Row],[ODS]])),"NÃO","SIM")</f>
        <v>NÃO</v>
      </c>
      <c r="X305" s="2" t="str">
        <f>IF(ISERR(FIND("14",GERAL[[#This Row],[ODS]])),"NÃO","SIM")</f>
        <v>NÃO</v>
      </c>
      <c r="Y305" s="2" t="str">
        <f>IF(ISERR(FIND("15",GERAL[[#This Row],[ODS]])),"NÃO","SIM")</f>
        <v>NÃO</v>
      </c>
      <c r="Z305" s="2" t="str">
        <f>IF(ISERR(FIND("16",GERAL[[#This Row],[ODS]])),"NÃO","SIM")</f>
        <v>NÃO</v>
      </c>
      <c r="AA305" s="2" t="str">
        <f>IF(ISERR(FIND("17",GERAL[[#This Row],[ODS]])),"NÃO","SIM")</f>
        <v>NÃO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 t="str">
        <f>GERAL[[#This Row],[SIGLA]]&amp;GERAL[[#This Row],[CÓD]]</f>
        <v>DFCH_CM</v>
      </c>
      <c r="AH305" s="1">
        <f ca="1">VLOOKUP(GERAL[[#This Row],[REF_NOTA]],BASE_NOTAS[],7,FALSE)</f>
        <v>0</v>
      </c>
      <c r="AI305" s="31">
        <f ca="1">IF(GERAL[[#This Row],[Nota 2025]]="",0,GERAL[[#This Row],[Nota 2026]]-GERAL[[#This Row],[Nota 2025]])</f>
        <v>0</v>
      </c>
    </row>
    <row r="306" spans="1:35" ht="17" x14ac:dyDescent="0.35">
      <c r="A306" s="2" t="s">
        <v>163</v>
      </c>
      <c r="B306" s="2" t="s">
        <v>183</v>
      </c>
      <c r="C306" s="2" t="s">
        <v>209</v>
      </c>
      <c r="D306" s="15" t="s">
        <v>18</v>
      </c>
      <c r="E306" s="2" t="s">
        <v>88</v>
      </c>
      <c r="F306" s="2" t="str">
        <f>VLOOKUP(GERAL[[#This Row],[CÓD]],SEALL,6,FALSE)</f>
        <v>S</v>
      </c>
      <c r="G30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0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0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06" s="2" t="str">
        <f>VLOOKUP(GERAL[[#This Row],[CÓD]],SEALL,4,FALSE)</f>
        <v>08, 10</v>
      </c>
      <c r="K306" s="2" t="str">
        <f>IF(ISERR(FIND("01",GERAL[[#This Row],[ODS]])),"NÃO","SIM")</f>
        <v>NÃO</v>
      </c>
      <c r="L306" s="2" t="str">
        <f>IF(ISERR(FIND("02",GERAL[[#This Row],[ODS]])),"NÃO","SIM")</f>
        <v>NÃO</v>
      </c>
      <c r="M306" s="2" t="str">
        <f>IF(ISERR(FIND("03",GERAL[[#This Row],[ODS]])),"NÃO","SIM")</f>
        <v>NÃO</v>
      </c>
      <c r="N306" s="2" t="str">
        <f>IF(ISERR(FIND("04",GERAL[[#This Row],[ODS]])),"NÃO","SIM")</f>
        <v>NÃO</v>
      </c>
      <c r="O306" s="2" t="str">
        <f>IF(ISERR(FIND("05",GERAL[[#This Row],[ODS]])),"NÃO","SIM")</f>
        <v>NÃO</v>
      </c>
      <c r="P306" s="2" t="str">
        <f>IF(ISERR(FIND("06",GERAL[[#This Row],[ODS]])),"NÃO","SIM")</f>
        <v>NÃO</v>
      </c>
      <c r="Q306" s="2" t="str">
        <f>IF(ISERR(FIND("07",GERAL[[#This Row],[ODS]])),"NÃO","SIM")</f>
        <v>NÃO</v>
      </c>
      <c r="R306" s="2" t="str">
        <f>IF(ISERR(FIND("08",GERAL[[#This Row],[ODS]])),"NÃO","SIM")</f>
        <v>SIM</v>
      </c>
      <c r="S306" s="2" t="str">
        <f>IF(ISERR(FIND("09",GERAL[[#This Row],[ODS]])),"NÃO","SIM")</f>
        <v>NÃO</v>
      </c>
      <c r="T306" s="2" t="str">
        <f>IF(ISERR(FIND("10",GERAL[[#This Row],[ODS]])),"NÃO","SIM")</f>
        <v>SIM</v>
      </c>
      <c r="U306" s="2" t="str">
        <f>IF(ISERR(FIND("11",GERAL[[#This Row],[ODS]])),"NÃO","SIM")</f>
        <v>NÃO</v>
      </c>
      <c r="V306" s="2" t="str">
        <f>IF(ISERR(FIND("12",GERAL[[#This Row],[ODS]])),"NÃO","SIM")</f>
        <v>NÃO</v>
      </c>
      <c r="W306" s="2" t="str">
        <f>IF(ISERR(FIND("13",GERAL[[#This Row],[ODS]])),"NÃO","SIM")</f>
        <v>NÃO</v>
      </c>
      <c r="X306" s="2" t="str">
        <f>IF(ISERR(FIND("14",GERAL[[#This Row],[ODS]])),"NÃO","SIM")</f>
        <v>NÃO</v>
      </c>
      <c r="Y306" s="2" t="str">
        <f>IF(ISERR(FIND("15",GERAL[[#This Row],[ODS]])),"NÃO","SIM")</f>
        <v>NÃO</v>
      </c>
      <c r="Z306" s="2" t="str">
        <f>IF(ISERR(FIND("16",GERAL[[#This Row],[ODS]])),"NÃO","SIM")</f>
        <v>NÃO</v>
      </c>
      <c r="AA306" s="2" t="str">
        <f>IF(ISERR(FIND("17",GERAL[[#This Row],[ODS]])),"NÃO","SIM")</f>
        <v>NÃO</v>
      </c>
      <c r="AB306" s="1">
        <v>69.599342885826417</v>
      </c>
      <c r="AC306" s="1">
        <v>68.068763716166785</v>
      </c>
      <c r="AD306" s="1">
        <v>64.835733379322249</v>
      </c>
      <c r="AE306" s="1">
        <v>65.69142487674776</v>
      </c>
      <c r="AF306" s="1">
        <v>62.818428184281842</v>
      </c>
      <c r="AG306" s="1" t="str">
        <f>GERAL[[#This Row],[SIGLA]]&amp;GERAL[[#This Row],[CÓD]]</f>
        <v>ESCH_CM</v>
      </c>
      <c r="AH306" s="1">
        <f ca="1">VLOOKUP(GERAL[[#This Row],[REF_NOTA]],BASE_NOTAS[],7,FALSE)</f>
        <v>63.70820668693009</v>
      </c>
      <c r="AI306" s="31">
        <f ca="1">IF(GERAL[[#This Row],[Nota 2025]]="",0,GERAL[[#This Row],[Nota 2026]]-GERAL[[#This Row],[Nota 2025]])</f>
        <v>0.88977850264824809</v>
      </c>
    </row>
    <row r="307" spans="1:35" ht="17" x14ac:dyDescent="0.35">
      <c r="A307" s="2" t="s">
        <v>164</v>
      </c>
      <c r="B307" s="2" t="s">
        <v>190</v>
      </c>
      <c r="C307" s="2" t="s">
        <v>209</v>
      </c>
      <c r="D307" s="15" t="s">
        <v>18</v>
      </c>
      <c r="E307" s="2" t="s">
        <v>88</v>
      </c>
      <c r="F307" s="2" t="str">
        <f>VLOOKUP(GERAL[[#This Row],[CÓD]],SEALL,6,FALSE)</f>
        <v>S</v>
      </c>
      <c r="G30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0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0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07" s="2" t="str">
        <f>VLOOKUP(GERAL[[#This Row],[CÓD]],SEALL,4,FALSE)</f>
        <v>08, 10</v>
      </c>
      <c r="K307" s="2" t="str">
        <f>IF(ISERR(FIND("01",GERAL[[#This Row],[ODS]])),"NÃO","SIM")</f>
        <v>NÃO</v>
      </c>
      <c r="L307" s="2" t="str">
        <f>IF(ISERR(FIND("02",GERAL[[#This Row],[ODS]])),"NÃO","SIM")</f>
        <v>NÃO</v>
      </c>
      <c r="M307" s="2" t="str">
        <f>IF(ISERR(FIND("03",GERAL[[#This Row],[ODS]])),"NÃO","SIM")</f>
        <v>NÃO</v>
      </c>
      <c r="N307" s="2" t="str">
        <f>IF(ISERR(FIND("04",GERAL[[#This Row],[ODS]])),"NÃO","SIM")</f>
        <v>NÃO</v>
      </c>
      <c r="O307" s="2" t="str">
        <f>IF(ISERR(FIND("05",GERAL[[#This Row],[ODS]])),"NÃO","SIM")</f>
        <v>NÃO</v>
      </c>
      <c r="P307" s="2" t="str">
        <f>IF(ISERR(FIND("06",GERAL[[#This Row],[ODS]])),"NÃO","SIM")</f>
        <v>NÃO</v>
      </c>
      <c r="Q307" s="2" t="str">
        <f>IF(ISERR(FIND("07",GERAL[[#This Row],[ODS]])),"NÃO","SIM")</f>
        <v>NÃO</v>
      </c>
      <c r="R307" s="2" t="str">
        <f>IF(ISERR(FIND("08",GERAL[[#This Row],[ODS]])),"NÃO","SIM")</f>
        <v>SIM</v>
      </c>
      <c r="S307" s="2" t="str">
        <f>IF(ISERR(FIND("09",GERAL[[#This Row],[ODS]])),"NÃO","SIM")</f>
        <v>NÃO</v>
      </c>
      <c r="T307" s="2" t="str">
        <f>IF(ISERR(FIND("10",GERAL[[#This Row],[ODS]])),"NÃO","SIM")</f>
        <v>SIM</v>
      </c>
      <c r="U307" s="2" t="str">
        <f>IF(ISERR(FIND("11",GERAL[[#This Row],[ODS]])),"NÃO","SIM")</f>
        <v>NÃO</v>
      </c>
      <c r="V307" s="2" t="str">
        <f>IF(ISERR(FIND("12",GERAL[[#This Row],[ODS]])),"NÃO","SIM")</f>
        <v>NÃO</v>
      </c>
      <c r="W307" s="2" t="str">
        <f>IF(ISERR(FIND("13",GERAL[[#This Row],[ODS]])),"NÃO","SIM")</f>
        <v>NÃO</v>
      </c>
      <c r="X307" s="2" t="str">
        <f>IF(ISERR(FIND("14",GERAL[[#This Row],[ODS]])),"NÃO","SIM")</f>
        <v>NÃO</v>
      </c>
      <c r="Y307" s="2" t="str">
        <f>IF(ISERR(FIND("15",GERAL[[#This Row],[ODS]])),"NÃO","SIM")</f>
        <v>NÃO</v>
      </c>
      <c r="Z307" s="2" t="str">
        <f>IF(ISERR(FIND("16",GERAL[[#This Row],[ODS]])),"NÃO","SIM")</f>
        <v>NÃO</v>
      </c>
      <c r="AA307" s="2" t="str">
        <f>IF(ISERR(FIND("17",GERAL[[#This Row],[ODS]])),"NÃO","SIM")</f>
        <v>NÃO</v>
      </c>
      <c r="AB307" s="1">
        <v>69.234279456055489</v>
      </c>
      <c r="AC307" s="1">
        <v>68.525969275786395</v>
      </c>
      <c r="AD307" s="1">
        <v>67.319134258860061</v>
      </c>
      <c r="AE307" s="1">
        <v>63.048573506829385</v>
      </c>
      <c r="AF307" s="1">
        <v>63.306233062330627</v>
      </c>
      <c r="AG307" s="1" t="str">
        <f>GERAL[[#This Row],[SIGLA]]&amp;GERAL[[#This Row],[CÓD]]</f>
        <v>GOCH_CM</v>
      </c>
      <c r="AH307" s="1">
        <f ca="1">VLOOKUP(GERAL[[#This Row],[REF_NOTA]],BASE_NOTAS[],7,FALSE)</f>
        <v>64.80243161094225</v>
      </c>
      <c r="AI307" s="31">
        <f ca="1">IF(GERAL[[#This Row],[Nota 2025]]="",0,GERAL[[#This Row],[Nota 2026]]-GERAL[[#This Row],[Nota 2025]])</f>
        <v>1.4961985486116234</v>
      </c>
    </row>
    <row r="308" spans="1:35" ht="17" x14ac:dyDescent="0.35">
      <c r="A308" s="2" t="s">
        <v>165</v>
      </c>
      <c r="B308" s="2" t="s">
        <v>191</v>
      </c>
      <c r="C308" s="2" t="s">
        <v>209</v>
      </c>
      <c r="D308" s="15" t="s">
        <v>18</v>
      </c>
      <c r="E308" s="2" t="s">
        <v>88</v>
      </c>
      <c r="F308" s="2" t="str">
        <f>VLOOKUP(GERAL[[#This Row],[CÓD]],SEALL,6,FALSE)</f>
        <v>S</v>
      </c>
      <c r="G30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0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0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08" s="2" t="str">
        <f>VLOOKUP(GERAL[[#This Row],[CÓD]],SEALL,4,FALSE)</f>
        <v>08, 10</v>
      </c>
      <c r="K308" s="2" t="str">
        <f>IF(ISERR(FIND("01",GERAL[[#This Row],[ODS]])),"NÃO","SIM")</f>
        <v>NÃO</v>
      </c>
      <c r="L308" s="2" t="str">
        <f>IF(ISERR(FIND("02",GERAL[[#This Row],[ODS]])),"NÃO","SIM")</f>
        <v>NÃO</v>
      </c>
      <c r="M308" s="2" t="str">
        <f>IF(ISERR(FIND("03",GERAL[[#This Row],[ODS]])),"NÃO","SIM")</f>
        <v>NÃO</v>
      </c>
      <c r="N308" s="2" t="str">
        <f>IF(ISERR(FIND("04",GERAL[[#This Row],[ODS]])),"NÃO","SIM")</f>
        <v>NÃO</v>
      </c>
      <c r="O308" s="2" t="str">
        <f>IF(ISERR(FIND("05",GERAL[[#This Row],[ODS]])),"NÃO","SIM")</f>
        <v>NÃO</v>
      </c>
      <c r="P308" s="2" t="str">
        <f>IF(ISERR(FIND("06",GERAL[[#This Row],[ODS]])),"NÃO","SIM")</f>
        <v>NÃO</v>
      </c>
      <c r="Q308" s="2" t="str">
        <f>IF(ISERR(FIND("07",GERAL[[#This Row],[ODS]])),"NÃO","SIM")</f>
        <v>NÃO</v>
      </c>
      <c r="R308" s="2" t="str">
        <f>IF(ISERR(FIND("08",GERAL[[#This Row],[ODS]])),"NÃO","SIM")</f>
        <v>SIM</v>
      </c>
      <c r="S308" s="2" t="str">
        <f>IF(ISERR(FIND("09",GERAL[[#This Row],[ODS]])),"NÃO","SIM")</f>
        <v>NÃO</v>
      </c>
      <c r="T308" s="2" t="str">
        <f>IF(ISERR(FIND("10",GERAL[[#This Row],[ODS]])),"NÃO","SIM")</f>
        <v>SIM</v>
      </c>
      <c r="U308" s="2" t="str">
        <f>IF(ISERR(FIND("11",GERAL[[#This Row],[ODS]])),"NÃO","SIM")</f>
        <v>NÃO</v>
      </c>
      <c r="V308" s="2" t="str">
        <f>IF(ISERR(FIND("12",GERAL[[#This Row],[ODS]])),"NÃO","SIM")</f>
        <v>NÃO</v>
      </c>
      <c r="W308" s="2" t="str">
        <f>IF(ISERR(FIND("13",GERAL[[#This Row],[ODS]])),"NÃO","SIM")</f>
        <v>NÃO</v>
      </c>
      <c r="X308" s="2" t="str">
        <f>IF(ISERR(FIND("14",GERAL[[#This Row],[ODS]])),"NÃO","SIM")</f>
        <v>NÃO</v>
      </c>
      <c r="Y308" s="2" t="str">
        <f>IF(ISERR(FIND("15",GERAL[[#This Row],[ODS]])),"NÃO","SIM")</f>
        <v>NÃO</v>
      </c>
      <c r="Z308" s="2" t="str">
        <f>IF(ISERR(FIND("16",GERAL[[#This Row],[ODS]])),"NÃO","SIM")</f>
        <v>NÃO</v>
      </c>
      <c r="AA308" s="2" t="str">
        <f>IF(ISERR(FIND("17",GERAL[[#This Row],[ODS]])),"NÃO","SIM")</f>
        <v>NÃO</v>
      </c>
      <c r="AB308" s="1">
        <v>100</v>
      </c>
      <c r="AC308" s="1">
        <v>100</v>
      </c>
      <c r="AD308" s="1">
        <v>100</v>
      </c>
      <c r="AE308" s="1">
        <v>100</v>
      </c>
      <c r="AF308" s="1">
        <v>100</v>
      </c>
      <c r="AG308" s="1" t="str">
        <f>GERAL[[#This Row],[SIGLA]]&amp;GERAL[[#This Row],[CÓD]]</f>
        <v>MACH_CM</v>
      </c>
      <c r="AH308" s="1">
        <f ca="1">VLOOKUP(GERAL[[#This Row],[REF_NOTA]],BASE_NOTAS[],7,FALSE)</f>
        <v>100</v>
      </c>
      <c r="AI308" s="31">
        <f ca="1">IF(GERAL[[#This Row],[Nota 2025]]="",0,GERAL[[#This Row],[Nota 2026]]-GERAL[[#This Row],[Nota 2025]])</f>
        <v>0</v>
      </c>
    </row>
    <row r="309" spans="1:35" ht="17" x14ac:dyDescent="0.35">
      <c r="A309" s="2" t="s">
        <v>168</v>
      </c>
      <c r="B309" s="2" t="s">
        <v>195</v>
      </c>
      <c r="C309" s="2" t="s">
        <v>209</v>
      </c>
      <c r="D309" s="15" t="s">
        <v>18</v>
      </c>
      <c r="E309" s="2" t="s">
        <v>88</v>
      </c>
      <c r="F309" s="2" t="str">
        <f>VLOOKUP(GERAL[[#This Row],[CÓD]],SEALL,6,FALSE)</f>
        <v>S</v>
      </c>
      <c r="G30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0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0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09" s="2" t="str">
        <f>VLOOKUP(GERAL[[#This Row],[CÓD]],SEALL,4,FALSE)</f>
        <v>08, 10</v>
      </c>
      <c r="K309" s="2" t="str">
        <f>IF(ISERR(FIND("01",GERAL[[#This Row],[ODS]])),"NÃO","SIM")</f>
        <v>NÃO</v>
      </c>
      <c r="L309" s="2" t="str">
        <f>IF(ISERR(FIND("02",GERAL[[#This Row],[ODS]])),"NÃO","SIM")</f>
        <v>NÃO</v>
      </c>
      <c r="M309" s="2" t="str">
        <f>IF(ISERR(FIND("03",GERAL[[#This Row],[ODS]])),"NÃO","SIM")</f>
        <v>NÃO</v>
      </c>
      <c r="N309" s="2" t="str">
        <f>IF(ISERR(FIND("04",GERAL[[#This Row],[ODS]])),"NÃO","SIM")</f>
        <v>NÃO</v>
      </c>
      <c r="O309" s="2" t="str">
        <f>IF(ISERR(FIND("05",GERAL[[#This Row],[ODS]])),"NÃO","SIM")</f>
        <v>NÃO</v>
      </c>
      <c r="P309" s="2" t="str">
        <f>IF(ISERR(FIND("06",GERAL[[#This Row],[ODS]])),"NÃO","SIM")</f>
        <v>NÃO</v>
      </c>
      <c r="Q309" s="2" t="str">
        <f>IF(ISERR(FIND("07",GERAL[[#This Row],[ODS]])),"NÃO","SIM")</f>
        <v>NÃO</v>
      </c>
      <c r="R309" s="2" t="str">
        <f>IF(ISERR(FIND("08",GERAL[[#This Row],[ODS]])),"NÃO","SIM")</f>
        <v>SIM</v>
      </c>
      <c r="S309" s="2" t="str">
        <f>IF(ISERR(FIND("09",GERAL[[#This Row],[ODS]])),"NÃO","SIM")</f>
        <v>NÃO</v>
      </c>
      <c r="T309" s="2" t="str">
        <f>IF(ISERR(FIND("10",GERAL[[#This Row],[ODS]])),"NÃO","SIM")</f>
        <v>SIM</v>
      </c>
      <c r="U309" s="2" t="str">
        <f>IF(ISERR(FIND("11",GERAL[[#This Row],[ODS]])),"NÃO","SIM")</f>
        <v>NÃO</v>
      </c>
      <c r="V309" s="2" t="str">
        <f>IF(ISERR(FIND("12",GERAL[[#This Row],[ODS]])),"NÃO","SIM")</f>
        <v>NÃO</v>
      </c>
      <c r="W309" s="2" t="str">
        <f>IF(ISERR(FIND("13",GERAL[[#This Row],[ODS]])),"NÃO","SIM")</f>
        <v>NÃO</v>
      </c>
      <c r="X309" s="2" t="str">
        <f>IF(ISERR(FIND("14",GERAL[[#This Row],[ODS]])),"NÃO","SIM")</f>
        <v>NÃO</v>
      </c>
      <c r="Y309" s="2" t="str">
        <f>IF(ISERR(FIND("15",GERAL[[#This Row],[ODS]])),"NÃO","SIM")</f>
        <v>NÃO</v>
      </c>
      <c r="Z309" s="2" t="str">
        <f>IF(ISERR(FIND("16",GERAL[[#This Row],[ODS]])),"NÃO","SIM")</f>
        <v>NÃO</v>
      </c>
      <c r="AA309" s="2" t="str">
        <f>IF(ISERR(FIND("17",GERAL[[#This Row],[ODS]])),"NÃO","SIM")</f>
        <v>NÃO</v>
      </c>
      <c r="AB309" s="1">
        <v>62.781783334854431</v>
      </c>
      <c r="AC309" s="1">
        <v>65.042062911485004</v>
      </c>
      <c r="AD309" s="1">
        <v>56.549107527808914</v>
      </c>
      <c r="AE309" s="1">
        <v>55.604946253940028</v>
      </c>
      <c r="AF309" s="1">
        <v>54.502516453735964</v>
      </c>
      <c r="AG309" s="1" t="str">
        <f>GERAL[[#This Row],[SIGLA]]&amp;GERAL[[#This Row],[CÓD]]</f>
        <v>MTCH_CM</v>
      </c>
      <c r="AH309" s="1">
        <f ca="1">VLOOKUP(GERAL[[#This Row],[REF_NOTA]],BASE_NOTAS[],7,FALSE)</f>
        <v>55.904255319148938</v>
      </c>
      <c r="AI309" s="31">
        <f ca="1">IF(GERAL[[#This Row],[Nota 2025]]="",0,GERAL[[#This Row],[Nota 2026]]-GERAL[[#This Row],[Nota 2025]])</f>
        <v>1.4017388654129732</v>
      </c>
    </row>
    <row r="310" spans="1:35" ht="17" x14ac:dyDescent="0.35">
      <c r="A310" s="2" t="s">
        <v>167</v>
      </c>
      <c r="B310" s="2" t="s">
        <v>193</v>
      </c>
      <c r="C310" s="2" t="s">
        <v>209</v>
      </c>
      <c r="D310" s="15" t="s">
        <v>18</v>
      </c>
      <c r="E310" s="2" t="s">
        <v>88</v>
      </c>
      <c r="F310" s="2" t="str">
        <f>VLOOKUP(GERAL[[#This Row],[CÓD]],SEALL,6,FALSE)</f>
        <v>S</v>
      </c>
      <c r="G31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1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1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10" s="2" t="str">
        <f>VLOOKUP(GERAL[[#This Row],[CÓD]],SEALL,4,FALSE)</f>
        <v>08, 10</v>
      </c>
      <c r="K310" s="2" t="str">
        <f>IF(ISERR(FIND("01",GERAL[[#This Row],[ODS]])),"NÃO","SIM")</f>
        <v>NÃO</v>
      </c>
      <c r="L310" s="2" t="str">
        <f>IF(ISERR(FIND("02",GERAL[[#This Row],[ODS]])),"NÃO","SIM")</f>
        <v>NÃO</v>
      </c>
      <c r="M310" s="2" t="str">
        <f>IF(ISERR(FIND("03",GERAL[[#This Row],[ODS]])),"NÃO","SIM")</f>
        <v>NÃO</v>
      </c>
      <c r="N310" s="2" t="str">
        <f>IF(ISERR(FIND("04",GERAL[[#This Row],[ODS]])),"NÃO","SIM")</f>
        <v>NÃO</v>
      </c>
      <c r="O310" s="2" t="str">
        <f>IF(ISERR(FIND("05",GERAL[[#This Row],[ODS]])),"NÃO","SIM")</f>
        <v>NÃO</v>
      </c>
      <c r="P310" s="2" t="str">
        <f>IF(ISERR(FIND("06",GERAL[[#This Row],[ODS]])),"NÃO","SIM")</f>
        <v>NÃO</v>
      </c>
      <c r="Q310" s="2" t="str">
        <f>IF(ISERR(FIND("07",GERAL[[#This Row],[ODS]])),"NÃO","SIM")</f>
        <v>NÃO</v>
      </c>
      <c r="R310" s="2" t="str">
        <f>IF(ISERR(FIND("08",GERAL[[#This Row],[ODS]])),"NÃO","SIM")</f>
        <v>SIM</v>
      </c>
      <c r="S310" s="2" t="str">
        <f>IF(ISERR(FIND("09",GERAL[[#This Row],[ODS]])),"NÃO","SIM")</f>
        <v>NÃO</v>
      </c>
      <c r="T310" s="2" t="str">
        <f>IF(ISERR(FIND("10",GERAL[[#This Row],[ODS]])),"NÃO","SIM")</f>
        <v>SIM</v>
      </c>
      <c r="U310" s="2" t="str">
        <f>IF(ISERR(FIND("11",GERAL[[#This Row],[ODS]])),"NÃO","SIM")</f>
        <v>NÃO</v>
      </c>
      <c r="V310" s="2" t="str">
        <f>IF(ISERR(FIND("12",GERAL[[#This Row],[ODS]])),"NÃO","SIM")</f>
        <v>NÃO</v>
      </c>
      <c r="W310" s="2" t="str">
        <f>IF(ISERR(FIND("13",GERAL[[#This Row],[ODS]])),"NÃO","SIM")</f>
        <v>NÃO</v>
      </c>
      <c r="X310" s="2" t="str">
        <f>IF(ISERR(FIND("14",GERAL[[#This Row],[ODS]])),"NÃO","SIM")</f>
        <v>NÃO</v>
      </c>
      <c r="Y310" s="2" t="str">
        <f>IF(ISERR(FIND("15",GERAL[[#This Row],[ODS]])),"NÃO","SIM")</f>
        <v>NÃO</v>
      </c>
      <c r="Z310" s="2" t="str">
        <f>IF(ISERR(FIND("16",GERAL[[#This Row],[ODS]])),"NÃO","SIM")</f>
        <v>NÃO</v>
      </c>
      <c r="AA310" s="2" t="str">
        <f>IF(ISERR(FIND("17",GERAL[[#This Row],[ODS]])),"NÃO","SIM")</f>
        <v>NÃO</v>
      </c>
      <c r="AB310" s="1">
        <v>61.832618417450028</v>
      </c>
      <c r="AC310" s="1">
        <v>61.750182882223847</v>
      </c>
      <c r="AD310" s="1">
        <v>54.910752780891606</v>
      </c>
      <c r="AE310" s="1">
        <v>54.497696597429893</v>
      </c>
      <c r="AF310" s="1">
        <v>58.513356562137048</v>
      </c>
      <c r="AG310" s="1" t="str">
        <f>GERAL[[#This Row],[SIGLA]]&amp;GERAL[[#This Row],[CÓD]]</f>
        <v>MSCH_CM</v>
      </c>
      <c r="AH310" s="1">
        <f ca="1">VLOOKUP(GERAL[[#This Row],[REF_NOTA]],BASE_NOTAS[],7,FALSE)</f>
        <v>58.465045592705167</v>
      </c>
      <c r="AI310" s="31">
        <f ca="1">IF(GERAL[[#This Row],[Nota 2025]]="",0,GERAL[[#This Row],[Nota 2026]]-GERAL[[#This Row],[Nota 2025]])</f>
        <v>-4.831096943188129E-2</v>
      </c>
    </row>
    <row r="311" spans="1:35" ht="17" x14ac:dyDescent="0.35">
      <c r="A311" s="2" t="s">
        <v>166</v>
      </c>
      <c r="B311" s="2" t="s">
        <v>192</v>
      </c>
      <c r="C311" s="2" t="s">
        <v>209</v>
      </c>
      <c r="D311" s="15" t="s">
        <v>18</v>
      </c>
      <c r="E311" s="2" t="s">
        <v>88</v>
      </c>
      <c r="F311" s="2" t="str">
        <f>VLOOKUP(GERAL[[#This Row],[CÓD]],SEALL,6,FALSE)</f>
        <v>S</v>
      </c>
      <c r="G31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1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1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11" s="2" t="str">
        <f>VLOOKUP(GERAL[[#This Row],[CÓD]],SEALL,4,FALSE)</f>
        <v>08, 10</v>
      </c>
      <c r="K311" s="2" t="str">
        <f>IF(ISERR(FIND("01",GERAL[[#This Row],[ODS]])),"NÃO","SIM")</f>
        <v>NÃO</v>
      </c>
      <c r="L311" s="2" t="str">
        <f>IF(ISERR(FIND("02",GERAL[[#This Row],[ODS]])),"NÃO","SIM")</f>
        <v>NÃO</v>
      </c>
      <c r="M311" s="2" t="str">
        <f>IF(ISERR(FIND("03",GERAL[[#This Row],[ODS]])),"NÃO","SIM")</f>
        <v>NÃO</v>
      </c>
      <c r="N311" s="2" t="str">
        <f>IF(ISERR(FIND("04",GERAL[[#This Row],[ODS]])),"NÃO","SIM")</f>
        <v>NÃO</v>
      </c>
      <c r="O311" s="2" t="str">
        <f>IF(ISERR(FIND("05",GERAL[[#This Row],[ODS]])),"NÃO","SIM")</f>
        <v>NÃO</v>
      </c>
      <c r="P311" s="2" t="str">
        <f>IF(ISERR(FIND("06",GERAL[[#This Row],[ODS]])),"NÃO","SIM")</f>
        <v>NÃO</v>
      </c>
      <c r="Q311" s="2" t="str">
        <f>IF(ISERR(FIND("07",GERAL[[#This Row],[ODS]])),"NÃO","SIM")</f>
        <v>NÃO</v>
      </c>
      <c r="R311" s="2" t="str">
        <f>IF(ISERR(FIND("08",GERAL[[#This Row],[ODS]])),"NÃO","SIM")</f>
        <v>SIM</v>
      </c>
      <c r="S311" s="2" t="str">
        <f>IF(ISERR(FIND("09",GERAL[[#This Row],[ODS]])),"NÃO","SIM")</f>
        <v>NÃO</v>
      </c>
      <c r="T311" s="2" t="str">
        <f>IF(ISERR(FIND("10",GERAL[[#This Row],[ODS]])),"NÃO","SIM")</f>
        <v>SIM</v>
      </c>
      <c r="U311" s="2" t="str">
        <f>IF(ISERR(FIND("11",GERAL[[#This Row],[ODS]])),"NÃO","SIM")</f>
        <v>NÃO</v>
      </c>
      <c r="V311" s="2" t="str">
        <f>IF(ISERR(FIND("12",GERAL[[#This Row],[ODS]])),"NÃO","SIM")</f>
        <v>NÃO</v>
      </c>
      <c r="W311" s="2" t="str">
        <f>IF(ISERR(FIND("13",GERAL[[#This Row],[ODS]])),"NÃO","SIM")</f>
        <v>NÃO</v>
      </c>
      <c r="X311" s="2" t="str">
        <f>IF(ISERR(FIND("14",GERAL[[#This Row],[ODS]])),"NÃO","SIM")</f>
        <v>NÃO</v>
      </c>
      <c r="Y311" s="2" t="str">
        <f>IF(ISERR(FIND("15",GERAL[[#This Row],[ODS]])),"NÃO","SIM")</f>
        <v>NÃO</v>
      </c>
      <c r="Z311" s="2" t="str">
        <f>IF(ISERR(FIND("16",GERAL[[#This Row],[ODS]])),"NÃO","SIM")</f>
        <v>NÃO</v>
      </c>
      <c r="AA311" s="2" t="str">
        <f>IF(ISERR(FIND("17",GERAL[[#This Row],[ODS]])),"NÃO","SIM")</f>
        <v>NÃO</v>
      </c>
      <c r="AB311" s="1">
        <v>73.514648170119557</v>
      </c>
      <c r="AC311" s="1">
        <v>74.049012435991216</v>
      </c>
      <c r="AD311" s="1">
        <v>75.441924635681644</v>
      </c>
      <c r="AE311" s="1">
        <v>71.672189444758743</v>
      </c>
      <c r="AF311" s="1">
        <v>70.994967092528071</v>
      </c>
      <c r="AG311" s="1" t="str">
        <f>GERAL[[#This Row],[SIGLA]]&amp;GERAL[[#This Row],[CÓD]]</f>
        <v>MGCH_CM</v>
      </c>
      <c r="AH311" s="1">
        <f ca="1">VLOOKUP(GERAL[[#This Row],[REF_NOTA]],BASE_NOTAS[],7,FALSE)</f>
        <v>71.892097264437695</v>
      </c>
      <c r="AI311" s="31">
        <f ca="1">IF(GERAL[[#This Row],[Nota 2025]]="",0,GERAL[[#This Row],[Nota 2026]]-GERAL[[#This Row],[Nota 2025]])</f>
        <v>0.89713017190962319</v>
      </c>
    </row>
    <row r="312" spans="1:35" ht="17" x14ac:dyDescent="0.35">
      <c r="A312" s="2" t="s">
        <v>169</v>
      </c>
      <c r="B312" s="2" t="s">
        <v>196</v>
      </c>
      <c r="C312" s="2" t="s">
        <v>209</v>
      </c>
      <c r="D312" s="15" t="s">
        <v>18</v>
      </c>
      <c r="E312" s="2" t="s">
        <v>88</v>
      </c>
      <c r="F312" s="2" t="str">
        <f>VLOOKUP(GERAL[[#This Row],[CÓD]],SEALL,6,FALSE)</f>
        <v>S</v>
      </c>
      <c r="G31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1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1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12" s="2" t="str">
        <f>VLOOKUP(GERAL[[#This Row],[CÓD]],SEALL,4,FALSE)</f>
        <v>08, 10</v>
      </c>
      <c r="K312" s="2" t="str">
        <f>IF(ISERR(FIND("01",GERAL[[#This Row],[ODS]])),"NÃO","SIM")</f>
        <v>NÃO</v>
      </c>
      <c r="L312" s="2" t="str">
        <f>IF(ISERR(FIND("02",GERAL[[#This Row],[ODS]])),"NÃO","SIM")</f>
        <v>NÃO</v>
      </c>
      <c r="M312" s="2" t="str">
        <f>IF(ISERR(FIND("03",GERAL[[#This Row],[ODS]])),"NÃO","SIM")</f>
        <v>NÃO</v>
      </c>
      <c r="N312" s="2" t="str">
        <f>IF(ISERR(FIND("04",GERAL[[#This Row],[ODS]])),"NÃO","SIM")</f>
        <v>NÃO</v>
      </c>
      <c r="O312" s="2" t="str">
        <f>IF(ISERR(FIND("05",GERAL[[#This Row],[ODS]])),"NÃO","SIM")</f>
        <v>NÃO</v>
      </c>
      <c r="P312" s="2" t="str">
        <f>IF(ISERR(FIND("06",GERAL[[#This Row],[ODS]])),"NÃO","SIM")</f>
        <v>NÃO</v>
      </c>
      <c r="Q312" s="2" t="str">
        <f>IF(ISERR(FIND("07",GERAL[[#This Row],[ODS]])),"NÃO","SIM")</f>
        <v>NÃO</v>
      </c>
      <c r="R312" s="2" t="str">
        <f>IF(ISERR(FIND("08",GERAL[[#This Row],[ODS]])),"NÃO","SIM")</f>
        <v>SIM</v>
      </c>
      <c r="S312" s="2" t="str">
        <f>IF(ISERR(FIND("09",GERAL[[#This Row],[ODS]])),"NÃO","SIM")</f>
        <v>NÃO</v>
      </c>
      <c r="T312" s="2" t="str">
        <f>IF(ISERR(FIND("10",GERAL[[#This Row],[ODS]])),"NÃO","SIM")</f>
        <v>SIM</v>
      </c>
      <c r="U312" s="2" t="str">
        <f>IF(ISERR(FIND("11",GERAL[[#This Row],[ODS]])),"NÃO","SIM")</f>
        <v>NÃO</v>
      </c>
      <c r="V312" s="2" t="str">
        <f>IF(ISERR(FIND("12",GERAL[[#This Row],[ODS]])),"NÃO","SIM")</f>
        <v>NÃO</v>
      </c>
      <c r="W312" s="2" t="str">
        <f>IF(ISERR(FIND("13",GERAL[[#This Row],[ODS]])),"NÃO","SIM")</f>
        <v>NÃO</v>
      </c>
      <c r="X312" s="2" t="str">
        <f>IF(ISERR(FIND("14",GERAL[[#This Row],[ODS]])),"NÃO","SIM")</f>
        <v>NÃO</v>
      </c>
      <c r="Y312" s="2" t="str">
        <f>IF(ISERR(FIND("15",GERAL[[#This Row],[ODS]])),"NÃO","SIM")</f>
        <v>NÃO</v>
      </c>
      <c r="Z312" s="2" t="str">
        <f>IF(ISERR(FIND("16",GERAL[[#This Row],[ODS]])),"NÃO","SIM")</f>
        <v>NÃO</v>
      </c>
      <c r="AA312" s="2" t="str">
        <f>IF(ISERR(FIND("17",GERAL[[#This Row],[ODS]])),"NÃO","SIM")</f>
        <v>NÃO</v>
      </c>
      <c r="AB312" s="1">
        <v>88.555261476681579</v>
      </c>
      <c r="AC312" s="1">
        <v>89.246525237746894</v>
      </c>
      <c r="AD312" s="1">
        <v>89.747348452185918</v>
      </c>
      <c r="AE312" s="1">
        <v>88.264770063848701</v>
      </c>
      <c r="AF312" s="1">
        <v>89.686411149825787</v>
      </c>
      <c r="AG312" s="1" t="str">
        <f>GERAL[[#This Row],[SIGLA]]&amp;GERAL[[#This Row],[CÓD]]</f>
        <v>PACH_CM</v>
      </c>
      <c r="AH312" s="1">
        <f ca="1">VLOOKUP(GERAL[[#This Row],[REF_NOTA]],BASE_NOTAS[],7,FALSE)</f>
        <v>90.957446808510639</v>
      </c>
      <c r="AI312" s="31">
        <f ca="1">IF(GERAL[[#This Row],[Nota 2025]]="",0,GERAL[[#This Row],[Nota 2026]]-GERAL[[#This Row],[Nota 2025]])</f>
        <v>1.2710356586848519</v>
      </c>
    </row>
    <row r="313" spans="1:35" ht="17" x14ac:dyDescent="0.35">
      <c r="A313" s="2" t="s">
        <v>170</v>
      </c>
      <c r="B313" s="2" t="s">
        <v>197</v>
      </c>
      <c r="C313" s="2" t="s">
        <v>209</v>
      </c>
      <c r="D313" s="15" t="s">
        <v>18</v>
      </c>
      <c r="E313" s="2" t="s">
        <v>88</v>
      </c>
      <c r="F313" s="2" t="str">
        <f>VLOOKUP(GERAL[[#This Row],[CÓD]],SEALL,6,FALSE)</f>
        <v>S</v>
      </c>
      <c r="G31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1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1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13" s="2" t="str">
        <f>VLOOKUP(GERAL[[#This Row],[CÓD]],SEALL,4,FALSE)</f>
        <v>08, 10</v>
      </c>
      <c r="K313" s="2" t="str">
        <f>IF(ISERR(FIND("01",GERAL[[#This Row],[ODS]])),"NÃO","SIM")</f>
        <v>NÃO</v>
      </c>
      <c r="L313" s="2" t="str">
        <f>IF(ISERR(FIND("02",GERAL[[#This Row],[ODS]])),"NÃO","SIM")</f>
        <v>NÃO</v>
      </c>
      <c r="M313" s="2" t="str">
        <f>IF(ISERR(FIND("03",GERAL[[#This Row],[ODS]])),"NÃO","SIM")</f>
        <v>NÃO</v>
      </c>
      <c r="N313" s="2" t="str">
        <f>IF(ISERR(FIND("04",GERAL[[#This Row],[ODS]])),"NÃO","SIM")</f>
        <v>NÃO</v>
      </c>
      <c r="O313" s="2" t="str">
        <f>IF(ISERR(FIND("05",GERAL[[#This Row],[ODS]])),"NÃO","SIM")</f>
        <v>NÃO</v>
      </c>
      <c r="P313" s="2" t="str">
        <f>IF(ISERR(FIND("06",GERAL[[#This Row],[ODS]])),"NÃO","SIM")</f>
        <v>NÃO</v>
      </c>
      <c r="Q313" s="2" t="str">
        <f>IF(ISERR(FIND("07",GERAL[[#This Row],[ODS]])),"NÃO","SIM")</f>
        <v>NÃO</v>
      </c>
      <c r="R313" s="2" t="str">
        <f>IF(ISERR(FIND("08",GERAL[[#This Row],[ODS]])),"NÃO","SIM")</f>
        <v>SIM</v>
      </c>
      <c r="S313" s="2" t="str">
        <f>IF(ISERR(FIND("09",GERAL[[#This Row],[ODS]])),"NÃO","SIM")</f>
        <v>NÃO</v>
      </c>
      <c r="T313" s="2" t="str">
        <f>IF(ISERR(FIND("10",GERAL[[#This Row],[ODS]])),"NÃO","SIM")</f>
        <v>SIM</v>
      </c>
      <c r="U313" s="2" t="str">
        <f>IF(ISERR(FIND("11",GERAL[[#This Row],[ODS]])),"NÃO","SIM")</f>
        <v>NÃO</v>
      </c>
      <c r="V313" s="2" t="str">
        <f>IF(ISERR(FIND("12",GERAL[[#This Row],[ODS]])),"NÃO","SIM")</f>
        <v>NÃO</v>
      </c>
      <c r="W313" s="2" t="str">
        <f>IF(ISERR(FIND("13",GERAL[[#This Row],[ODS]])),"NÃO","SIM")</f>
        <v>NÃO</v>
      </c>
      <c r="X313" s="2" t="str">
        <f>IF(ISERR(FIND("14",GERAL[[#This Row],[ODS]])),"NÃO","SIM")</f>
        <v>NÃO</v>
      </c>
      <c r="Y313" s="2" t="str">
        <f>IF(ISERR(FIND("15",GERAL[[#This Row],[ODS]])),"NÃO","SIM")</f>
        <v>NÃO</v>
      </c>
      <c r="Z313" s="2" t="str">
        <f>IF(ISERR(FIND("16",GERAL[[#This Row],[ODS]])),"NÃO","SIM")</f>
        <v>NÃO</v>
      </c>
      <c r="AA313" s="2" t="str">
        <f>IF(ISERR(FIND("17",GERAL[[#This Row],[ODS]])),"NÃO","SIM")</f>
        <v>NÃO</v>
      </c>
      <c r="AB313" s="1">
        <v>83.261841745003196</v>
      </c>
      <c r="AC313" s="1">
        <v>90.215801024140461</v>
      </c>
      <c r="AD313" s="1">
        <v>89.937052686039493</v>
      </c>
      <c r="AE313" s="1">
        <v>89.622565263072815</v>
      </c>
      <c r="AF313" s="1">
        <v>90.40650406504065</v>
      </c>
      <c r="AG313" s="1" t="str">
        <f>GERAL[[#This Row],[SIGLA]]&amp;GERAL[[#This Row],[CÓD]]</f>
        <v>PBCH_CM</v>
      </c>
      <c r="AH313" s="1">
        <f ca="1">VLOOKUP(GERAL[[#This Row],[REF_NOTA]],BASE_NOTAS[],7,FALSE)</f>
        <v>90.402735562310028</v>
      </c>
      <c r="AI313" s="31">
        <f ca="1">IF(GERAL[[#This Row],[Nota 2025]]="",0,GERAL[[#This Row],[Nota 2026]]-GERAL[[#This Row],[Nota 2025]])</f>
        <v>-3.7685027306224583E-3</v>
      </c>
    </row>
    <row r="314" spans="1:35" ht="17" x14ac:dyDescent="0.35">
      <c r="A314" s="2" t="s">
        <v>173</v>
      </c>
      <c r="B314" s="2" t="s">
        <v>200</v>
      </c>
      <c r="C314" s="2" t="s">
        <v>209</v>
      </c>
      <c r="D314" s="15" t="s">
        <v>18</v>
      </c>
      <c r="E314" s="2" t="s">
        <v>88</v>
      </c>
      <c r="F314" s="2" t="str">
        <f>VLOOKUP(GERAL[[#This Row],[CÓD]],SEALL,6,FALSE)</f>
        <v>S</v>
      </c>
      <c r="G31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1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1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14" s="2" t="str">
        <f>VLOOKUP(GERAL[[#This Row],[CÓD]],SEALL,4,FALSE)</f>
        <v>08, 10</v>
      </c>
      <c r="K314" s="2" t="str">
        <f>IF(ISERR(FIND("01",GERAL[[#This Row],[ODS]])),"NÃO","SIM")</f>
        <v>NÃO</v>
      </c>
      <c r="L314" s="2" t="str">
        <f>IF(ISERR(FIND("02",GERAL[[#This Row],[ODS]])),"NÃO","SIM")</f>
        <v>NÃO</v>
      </c>
      <c r="M314" s="2" t="str">
        <f>IF(ISERR(FIND("03",GERAL[[#This Row],[ODS]])),"NÃO","SIM")</f>
        <v>NÃO</v>
      </c>
      <c r="N314" s="2" t="str">
        <f>IF(ISERR(FIND("04",GERAL[[#This Row],[ODS]])),"NÃO","SIM")</f>
        <v>NÃO</v>
      </c>
      <c r="O314" s="2" t="str">
        <f>IF(ISERR(FIND("05",GERAL[[#This Row],[ODS]])),"NÃO","SIM")</f>
        <v>NÃO</v>
      </c>
      <c r="P314" s="2" t="str">
        <f>IF(ISERR(FIND("06",GERAL[[#This Row],[ODS]])),"NÃO","SIM")</f>
        <v>NÃO</v>
      </c>
      <c r="Q314" s="2" t="str">
        <f>IF(ISERR(FIND("07",GERAL[[#This Row],[ODS]])),"NÃO","SIM")</f>
        <v>NÃO</v>
      </c>
      <c r="R314" s="2" t="str">
        <f>IF(ISERR(FIND("08",GERAL[[#This Row],[ODS]])),"NÃO","SIM")</f>
        <v>SIM</v>
      </c>
      <c r="S314" s="2" t="str">
        <f>IF(ISERR(FIND("09",GERAL[[#This Row],[ODS]])),"NÃO","SIM")</f>
        <v>NÃO</v>
      </c>
      <c r="T314" s="2" t="str">
        <f>IF(ISERR(FIND("10",GERAL[[#This Row],[ODS]])),"NÃO","SIM")</f>
        <v>SIM</v>
      </c>
      <c r="U314" s="2" t="str">
        <f>IF(ISERR(FIND("11",GERAL[[#This Row],[ODS]])),"NÃO","SIM")</f>
        <v>NÃO</v>
      </c>
      <c r="V314" s="2" t="str">
        <f>IF(ISERR(FIND("12",GERAL[[#This Row],[ODS]])),"NÃO","SIM")</f>
        <v>NÃO</v>
      </c>
      <c r="W314" s="2" t="str">
        <f>IF(ISERR(FIND("13",GERAL[[#This Row],[ODS]])),"NÃO","SIM")</f>
        <v>NÃO</v>
      </c>
      <c r="X314" s="2" t="str">
        <f>IF(ISERR(FIND("14",GERAL[[#This Row],[ODS]])),"NÃO","SIM")</f>
        <v>NÃO</v>
      </c>
      <c r="Y314" s="2" t="str">
        <f>IF(ISERR(FIND("15",GERAL[[#This Row],[ODS]])),"NÃO","SIM")</f>
        <v>NÃO</v>
      </c>
      <c r="Z314" s="2" t="str">
        <f>IF(ISERR(FIND("16",GERAL[[#This Row],[ODS]])),"NÃO","SIM")</f>
        <v>NÃO</v>
      </c>
      <c r="AA314" s="2" t="str">
        <f>IF(ISERR(FIND("17",GERAL[[#This Row],[ODS]])),"NÃO","SIM")</f>
        <v>NÃO</v>
      </c>
      <c r="AB314" s="1">
        <v>54.987679109245228</v>
      </c>
      <c r="AC314" s="1">
        <v>56.318580833942939</v>
      </c>
      <c r="AD314" s="1">
        <v>56.135207381219281</v>
      </c>
      <c r="AE314" s="1">
        <v>57.156712195910451</v>
      </c>
      <c r="AF314" s="1">
        <v>53.720480061943476</v>
      </c>
      <c r="AG314" s="1" t="str">
        <f>GERAL[[#This Row],[SIGLA]]&amp;GERAL[[#This Row],[CÓD]]</f>
        <v>PRCH_CM</v>
      </c>
      <c r="AH314" s="1">
        <f ca="1">VLOOKUP(GERAL[[#This Row],[REF_NOTA]],BASE_NOTAS[],7,FALSE)</f>
        <v>54.612462006079028</v>
      </c>
      <c r="AI314" s="31">
        <f ca="1">IF(GERAL[[#This Row],[Nota 2025]]="",0,GERAL[[#This Row],[Nota 2026]]-GERAL[[#This Row],[Nota 2025]])</f>
        <v>0.89198194413555143</v>
      </c>
    </row>
    <row r="315" spans="1:35" ht="17" x14ac:dyDescent="0.35">
      <c r="A315" s="2" t="s">
        <v>171</v>
      </c>
      <c r="B315" s="2" t="s">
        <v>198</v>
      </c>
      <c r="C315" s="2" t="s">
        <v>209</v>
      </c>
      <c r="D315" s="15" t="s">
        <v>18</v>
      </c>
      <c r="E315" s="2" t="s">
        <v>88</v>
      </c>
      <c r="F315" s="2" t="str">
        <f>VLOOKUP(GERAL[[#This Row],[CÓD]],SEALL,6,FALSE)</f>
        <v>S</v>
      </c>
      <c r="G31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1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1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15" s="2" t="str">
        <f>VLOOKUP(GERAL[[#This Row],[CÓD]],SEALL,4,FALSE)</f>
        <v>08, 10</v>
      </c>
      <c r="K315" s="2" t="str">
        <f>IF(ISERR(FIND("01",GERAL[[#This Row],[ODS]])),"NÃO","SIM")</f>
        <v>NÃO</v>
      </c>
      <c r="L315" s="2" t="str">
        <f>IF(ISERR(FIND("02",GERAL[[#This Row],[ODS]])),"NÃO","SIM")</f>
        <v>NÃO</v>
      </c>
      <c r="M315" s="2" t="str">
        <f>IF(ISERR(FIND("03",GERAL[[#This Row],[ODS]])),"NÃO","SIM")</f>
        <v>NÃO</v>
      </c>
      <c r="N315" s="2" t="str">
        <f>IF(ISERR(FIND("04",GERAL[[#This Row],[ODS]])),"NÃO","SIM")</f>
        <v>NÃO</v>
      </c>
      <c r="O315" s="2" t="str">
        <f>IF(ISERR(FIND("05",GERAL[[#This Row],[ODS]])),"NÃO","SIM")</f>
        <v>NÃO</v>
      </c>
      <c r="P315" s="2" t="str">
        <f>IF(ISERR(FIND("06",GERAL[[#This Row],[ODS]])),"NÃO","SIM")</f>
        <v>NÃO</v>
      </c>
      <c r="Q315" s="2" t="str">
        <f>IF(ISERR(FIND("07",GERAL[[#This Row],[ODS]])),"NÃO","SIM")</f>
        <v>NÃO</v>
      </c>
      <c r="R315" s="2" t="str">
        <f>IF(ISERR(FIND("08",GERAL[[#This Row],[ODS]])),"NÃO","SIM")</f>
        <v>SIM</v>
      </c>
      <c r="S315" s="2" t="str">
        <f>IF(ISERR(FIND("09",GERAL[[#This Row],[ODS]])),"NÃO","SIM")</f>
        <v>NÃO</v>
      </c>
      <c r="T315" s="2" t="str">
        <f>IF(ISERR(FIND("10",GERAL[[#This Row],[ODS]])),"NÃO","SIM")</f>
        <v>SIM</v>
      </c>
      <c r="U315" s="2" t="str">
        <f>IF(ISERR(FIND("11",GERAL[[#This Row],[ODS]])),"NÃO","SIM")</f>
        <v>NÃO</v>
      </c>
      <c r="V315" s="2" t="str">
        <f>IF(ISERR(FIND("12",GERAL[[#This Row],[ODS]])),"NÃO","SIM")</f>
        <v>NÃO</v>
      </c>
      <c r="W315" s="2" t="str">
        <f>IF(ISERR(FIND("13",GERAL[[#This Row],[ODS]])),"NÃO","SIM")</f>
        <v>NÃO</v>
      </c>
      <c r="X315" s="2" t="str">
        <f>IF(ISERR(FIND("14",GERAL[[#This Row],[ODS]])),"NÃO","SIM")</f>
        <v>NÃO</v>
      </c>
      <c r="Y315" s="2" t="str">
        <f>IF(ISERR(FIND("15",GERAL[[#This Row],[ODS]])),"NÃO","SIM")</f>
        <v>NÃO</v>
      </c>
      <c r="Z315" s="2" t="str">
        <f>IF(ISERR(FIND("16",GERAL[[#This Row],[ODS]])),"NÃO","SIM")</f>
        <v>NÃO</v>
      </c>
      <c r="AA315" s="2" t="str">
        <f>IF(ISERR(FIND("17",GERAL[[#This Row],[ODS]])),"NÃO","SIM")</f>
        <v>NÃO</v>
      </c>
      <c r="AB315" s="1">
        <v>86.419640412521673</v>
      </c>
      <c r="AC315" s="1">
        <v>90.005486466715439</v>
      </c>
      <c r="AD315" s="1">
        <v>93.33448305596275</v>
      </c>
      <c r="AE315" s="1">
        <v>91.837064576093098</v>
      </c>
      <c r="AF315" s="1">
        <v>91.893147502903602</v>
      </c>
      <c r="AG315" s="1" t="str">
        <f>GERAL[[#This Row],[SIGLA]]&amp;GERAL[[#This Row],[CÓD]]</f>
        <v>PECH_CM</v>
      </c>
      <c r="AH315" s="1">
        <f ca="1">VLOOKUP(GERAL[[#This Row],[REF_NOTA]],BASE_NOTAS[],7,FALSE)</f>
        <v>89.399696048632222</v>
      </c>
      <c r="AI315" s="31">
        <f ca="1">IF(GERAL[[#This Row],[Nota 2025]]="",0,GERAL[[#This Row],[Nota 2026]]-GERAL[[#This Row],[Nota 2025]])</f>
        <v>-2.4934514542713799</v>
      </c>
    </row>
    <row r="316" spans="1:35" ht="17" x14ac:dyDescent="0.35">
      <c r="A316" s="2" t="s">
        <v>172</v>
      </c>
      <c r="B316" s="2" t="s">
        <v>199</v>
      </c>
      <c r="C316" s="2" t="s">
        <v>209</v>
      </c>
      <c r="D316" s="15" t="s">
        <v>18</v>
      </c>
      <c r="E316" s="2" t="s">
        <v>88</v>
      </c>
      <c r="F316" s="2" t="str">
        <f>VLOOKUP(GERAL[[#This Row],[CÓD]],SEALL,6,FALSE)</f>
        <v>S</v>
      </c>
      <c r="G31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1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1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16" s="2" t="str">
        <f>VLOOKUP(GERAL[[#This Row],[CÓD]],SEALL,4,FALSE)</f>
        <v>08, 10</v>
      </c>
      <c r="K316" s="2" t="str">
        <f>IF(ISERR(FIND("01",GERAL[[#This Row],[ODS]])),"NÃO","SIM")</f>
        <v>NÃO</v>
      </c>
      <c r="L316" s="2" t="str">
        <f>IF(ISERR(FIND("02",GERAL[[#This Row],[ODS]])),"NÃO","SIM")</f>
        <v>NÃO</v>
      </c>
      <c r="M316" s="2" t="str">
        <f>IF(ISERR(FIND("03",GERAL[[#This Row],[ODS]])),"NÃO","SIM")</f>
        <v>NÃO</v>
      </c>
      <c r="N316" s="2" t="str">
        <f>IF(ISERR(FIND("04",GERAL[[#This Row],[ODS]])),"NÃO","SIM")</f>
        <v>NÃO</v>
      </c>
      <c r="O316" s="2" t="str">
        <f>IF(ISERR(FIND("05",GERAL[[#This Row],[ODS]])),"NÃO","SIM")</f>
        <v>NÃO</v>
      </c>
      <c r="P316" s="2" t="str">
        <f>IF(ISERR(FIND("06",GERAL[[#This Row],[ODS]])),"NÃO","SIM")</f>
        <v>NÃO</v>
      </c>
      <c r="Q316" s="2" t="str">
        <f>IF(ISERR(FIND("07",GERAL[[#This Row],[ODS]])),"NÃO","SIM")</f>
        <v>NÃO</v>
      </c>
      <c r="R316" s="2" t="str">
        <f>IF(ISERR(FIND("08",GERAL[[#This Row],[ODS]])),"NÃO","SIM")</f>
        <v>SIM</v>
      </c>
      <c r="S316" s="2" t="str">
        <f>IF(ISERR(FIND("09",GERAL[[#This Row],[ODS]])),"NÃO","SIM")</f>
        <v>NÃO</v>
      </c>
      <c r="T316" s="2" t="str">
        <f>IF(ISERR(FIND("10",GERAL[[#This Row],[ODS]])),"NÃO","SIM")</f>
        <v>SIM</v>
      </c>
      <c r="U316" s="2" t="str">
        <f>IF(ISERR(FIND("11",GERAL[[#This Row],[ODS]])),"NÃO","SIM")</f>
        <v>NÃO</v>
      </c>
      <c r="V316" s="2" t="str">
        <f>IF(ISERR(FIND("12",GERAL[[#This Row],[ODS]])),"NÃO","SIM")</f>
        <v>NÃO</v>
      </c>
      <c r="W316" s="2" t="str">
        <f>IF(ISERR(FIND("13",GERAL[[#This Row],[ODS]])),"NÃO","SIM")</f>
        <v>NÃO</v>
      </c>
      <c r="X316" s="2" t="str">
        <f>IF(ISERR(FIND("14",GERAL[[#This Row],[ODS]])),"NÃO","SIM")</f>
        <v>NÃO</v>
      </c>
      <c r="Y316" s="2" t="str">
        <f>IF(ISERR(FIND("15",GERAL[[#This Row],[ODS]])),"NÃO","SIM")</f>
        <v>NÃO</v>
      </c>
      <c r="Z316" s="2" t="str">
        <f>IF(ISERR(FIND("16",GERAL[[#This Row],[ODS]])),"NÃO","SIM")</f>
        <v>NÃO</v>
      </c>
      <c r="AA316" s="2" t="str">
        <f>IF(ISERR(FIND("17",GERAL[[#This Row],[ODS]])),"NÃO","SIM")</f>
        <v>NÃO</v>
      </c>
      <c r="AB316" s="1">
        <v>96.896960846947152</v>
      </c>
      <c r="AC316" s="1">
        <v>96.470373079736646</v>
      </c>
      <c r="AD316" s="1">
        <v>91.661636630162974</v>
      </c>
      <c r="AE316" s="1">
        <v>86.284652064980207</v>
      </c>
      <c r="AF316" s="1">
        <v>90.344560588463025</v>
      </c>
      <c r="AG316" s="1" t="str">
        <f>GERAL[[#This Row],[SIGLA]]&amp;GERAL[[#This Row],[CÓD]]</f>
        <v>PICH_CM</v>
      </c>
      <c r="AH316" s="1">
        <f ca="1">VLOOKUP(GERAL[[#This Row],[REF_NOTA]],BASE_NOTAS[],7,FALSE)</f>
        <v>90.258358662613986</v>
      </c>
      <c r="AI316" s="31">
        <f ca="1">IF(GERAL[[#This Row],[Nota 2025]]="",0,GERAL[[#This Row],[Nota 2026]]-GERAL[[#This Row],[Nota 2025]])</f>
        <v>-8.6201925849039185E-2</v>
      </c>
    </row>
    <row r="317" spans="1:35" ht="17" x14ac:dyDescent="0.35">
      <c r="A317" s="2" t="s">
        <v>174</v>
      </c>
      <c r="B317" s="2" t="s">
        <v>201</v>
      </c>
      <c r="C317" s="2" t="s">
        <v>209</v>
      </c>
      <c r="D317" s="15" t="s">
        <v>18</v>
      </c>
      <c r="E317" s="2" t="s">
        <v>88</v>
      </c>
      <c r="F317" s="2" t="str">
        <f>VLOOKUP(GERAL[[#This Row],[CÓD]],SEALL,6,FALSE)</f>
        <v>S</v>
      </c>
      <c r="G31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1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1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17" s="2" t="str">
        <f>VLOOKUP(GERAL[[#This Row],[CÓD]],SEALL,4,FALSE)</f>
        <v>08, 10</v>
      </c>
      <c r="K317" s="2" t="str">
        <f>IF(ISERR(FIND("01",GERAL[[#This Row],[ODS]])),"NÃO","SIM")</f>
        <v>NÃO</v>
      </c>
      <c r="L317" s="2" t="str">
        <f>IF(ISERR(FIND("02",GERAL[[#This Row],[ODS]])),"NÃO","SIM")</f>
        <v>NÃO</v>
      </c>
      <c r="M317" s="2" t="str">
        <f>IF(ISERR(FIND("03",GERAL[[#This Row],[ODS]])),"NÃO","SIM")</f>
        <v>NÃO</v>
      </c>
      <c r="N317" s="2" t="str">
        <f>IF(ISERR(FIND("04",GERAL[[#This Row],[ODS]])),"NÃO","SIM")</f>
        <v>NÃO</v>
      </c>
      <c r="O317" s="2" t="str">
        <f>IF(ISERR(FIND("05",GERAL[[#This Row],[ODS]])),"NÃO","SIM")</f>
        <v>NÃO</v>
      </c>
      <c r="P317" s="2" t="str">
        <f>IF(ISERR(FIND("06",GERAL[[#This Row],[ODS]])),"NÃO","SIM")</f>
        <v>NÃO</v>
      </c>
      <c r="Q317" s="2" t="str">
        <f>IF(ISERR(FIND("07",GERAL[[#This Row],[ODS]])),"NÃO","SIM")</f>
        <v>NÃO</v>
      </c>
      <c r="R317" s="2" t="str">
        <f>IF(ISERR(FIND("08",GERAL[[#This Row],[ODS]])),"NÃO","SIM")</f>
        <v>SIM</v>
      </c>
      <c r="S317" s="2" t="str">
        <f>IF(ISERR(FIND("09",GERAL[[#This Row],[ODS]])),"NÃO","SIM")</f>
        <v>NÃO</v>
      </c>
      <c r="T317" s="2" t="str">
        <f>IF(ISERR(FIND("10",GERAL[[#This Row],[ODS]])),"NÃO","SIM")</f>
        <v>SIM</v>
      </c>
      <c r="U317" s="2" t="str">
        <f>IF(ISERR(FIND("11",GERAL[[#This Row],[ODS]])),"NÃO","SIM")</f>
        <v>NÃO</v>
      </c>
      <c r="V317" s="2" t="str">
        <f>IF(ISERR(FIND("12",GERAL[[#This Row],[ODS]])),"NÃO","SIM")</f>
        <v>NÃO</v>
      </c>
      <c r="W317" s="2" t="str">
        <f>IF(ISERR(FIND("13",GERAL[[#This Row],[ODS]])),"NÃO","SIM")</f>
        <v>NÃO</v>
      </c>
      <c r="X317" s="2" t="str">
        <f>IF(ISERR(FIND("14",GERAL[[#This Row],[ODS]])),"NÃO","SIM")</f>
        <v>NÃO</v>
      </c>
      <c r="Y317" s="2" t="str">
        <f>IF(ISERR(FIND("15",GERAL[[#This Row],[ODS]])),"NÃO","SIM")</f>
        <v>NÃO</v>
      </c>
      <c r="Z317" s="2" t="str">
        <f>IF(ISERR(FIND("16",GERAL[[#This Row],[ODS]])),"NÃO","SIM")</f>
        <v>NÃO</v>
      </c>
      <c r="AA317" s="2" t="str">
        <f>IF(ISERR(FIND("17",GERAL[[#This Row],[ODS]])),"NÃO","SIM")</f>
        <v>NÃO</v>
      </c>
      <c r="AB317" s="1">
        <v>36.971798850050199</v>
      </c>
      <c r="AC317" s="1">
        <v>42.072055596196044</v>
      </c>
      <c r="AD317" s="1">
        <v>45.140984737432099</v>
      </c>
      <c r="AE317" s="1">
        <v>44.265739917562428</v>
      </c>
      <c r="AF317" s="1">
        <v>47.642276422764226</v>
      </c>
      <c r="AG317" s="1" t="str">
        <f>GERAL[[#This Row],[SIGLA]]&amp;GERAL[[#This Row],[CÓD]]</f>
        <v>RJCH_CM</v>
      </c>
      <c r="AH317" s="1">
        <f ca="1">VLOOKUP(GERAL[[#This Row],[REF_NOTA]],BASE_NOTAS[],7,FALSE)</f>
        <v>47.203647416413375</v>
      </c>
      <c r="AI317" s="31">
        <f ca="1">IF(GERAL[[#This Row],[Nota 2025]]="",0,GERAL[[#This Row],[Nota 2026]]-GERAL[[#This Row],[Nota 2025]])</f>
        <v>-0.43862900635085111</v>
      </c>
    </row>
    <row r="318" spans="1:35" ht="17" x14ac:dyDescent="0.35">
      <c r="A318" s="2" t="s">
        <v>175</v>
      </c>
      <c r="B318" s="2" t="s">
        <v>202</v>
      </c>
      <c r="C318" s="2" t="s">
        <v>209</v>
      </c>
      <c r="D318" s="15" t="s">
        <v>18</v>
      </c>
      <c r="E318" s="2" t="s">
        <v>88</v>
      </c>
      <c r="F318" s="2" t="str">
        <f>VLOOKUP(GERAL[[#This Row],[CÓD]],SEALL,6,FALSE)</f>
        <v>S</v>
      </c>
      <c r="G31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1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1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18" s="2" t="str">
        <f>VLOOKUP(GERAL[[#This Row],[CÓD]],SEALL,4,FALSE)</f>
        <v>08, 10</v>
      </c>
      <c r="K318" s="2" t="str">
        <f>IF(ISERR(FIND("01",GERAL[[#This Row],[ODS]])),"NÃO","SIM")</f>
        <v>NÃO</v>
      </c>
      <c r="L318" s="2" t="str">
        <f>IF(ISERR(FIND("02",GERAL[[#This Row],[ODS]])),"NÃO","SIM")</f>
        <v>NÃO</v>
      </c>
      <c r="M318" s="2" t="str">
        <f>IF(ISERR(FIND("03",GERAL[[#This Row],[ODS]])),"NÃO","SIM")</f>
        <v>NÃO</v>
      </c>
      <c r="N318" s="2" t="str">
        <f>IF(ISERR(FIND("04",GERAL[[#This Row],[ODS]])),"NÃO","SIM")</f>
        <v>NÃO</v>
      </c>
      <c r="O318" s="2" t="str">
        <f>IF(ISERR(FIND("05",GERAL[[#This Row],[ODS]])),"NÃO","SIM")</f>
        <v>NÃO</v>
      </c>
      <c r="P318" s="2" t="str">
        <f>IF(ISERR(FIND("06",GERAL[[#This Row],[ODS]])),"NÃO","SIM")</f>
        <v>NÃO</v>
      </c>
      <c r="Q318" s="2" t="str">
        <f>IF(ISERR(FIND("07",GERAL[[#This Row],[ODS]])),"NÃO","SIM")</f>
        <v>NÃO</v>
      </c>
      <c r="R318" s="2" t="str">
        <f>IF(ISERR(FIND("08",GERAL[[#This Row],[ODS]])),"NÃO","SIM")</f>
        <v>SIM</v>
      </c>
      <c r="S318" s="2" t="str">
        <f>IF(ISERR(FIND("09",GERAL[[#This Row],[ODS]])),"NÃO","SIM")</f>
        <v>NÃO</v>
      </c>
      <c r="T318" s="2" t="str">
        <f>IF(ISERR(FIND("10",GERAL[[#This Row],[ODS]])),"NÃO","SIM")</f>
        <v>SIM</v>
      </c>
      <c r="U318" s="2" t="str">
        <f>IF(ISERR(FIND("11",GERAL[[#This Row],[ODS]])),"NÃO","SIM")</f>
        <v>NÃO</v>
      </c>
      <c r="V318" s="2" t="str">
        <f>IF(ISERR(FIND("12",GERAL[[#This Row],[ODS]])),"NÃO","SIM")</f>
        <v>NÃO</v>
      </c>
      <c r="W318" s="2" t="str">
        <f>IF(ISERR(FIND("13",GERAL[[#This Row],[ODS]])),"NÃO","SIM")</f>
        <v>NÃO</v>
      </c>
      <c r="X318" s="2" t="str">
        <f>IF(ISERR(FIND("14",GERAL[[#This Row],[ODS]])),"NÃO","SIM")</f>
        <v>NÃO</v>
      </c>
      <c r="Y318" s="2" t="str">
        <f>IF(ISERR(FIND("15",GERAL[[#This Row],[ODS]])),"NÃO","SIM")</f>
        <v>NÃO</v>
      </c>
      <c r="Z318" s="2" t="str">
        <f>IF(ISERR(FIND("16",GERAL[[#This Row],[ODS]])),"NÃO","SIM")</f>
        <v>NÃO</v>
      </c>
      <c r="AA318" s="2" t="str">
        <f>IF(ISERR(FIND("17",GERAL[[#This Row],[ODS]])),"NÃO","SIM")</f>
        <v>NÃO</v>
      </c>
      <c r="AB318" s="1">
        <v>80.13142283471754</v>
      </c>
      <c r="AC318" s="1">
        <v>83.119970738844188</v>
      </c>
      <c r="AD318" s="1">
        <v>85.746313701819432</v>
      </c>
      <c r="AE318" s="1">
        <v>86.793825264689247</v>
      </c>
      <c r="AF318" s="1">
        <v>83.244289585752995</v>
      </c>
      <c r="AG318" s="1" t="str">
        <f>GERAL[[#This Row],[SIGLA]]&amp;GERAL[[#This Row],[CÓD]]</f>
        <v>RNCH_CM</v>
      </c>
      <c r="AH318" s="1">
        <f ca="1">VLOOKUP(GERAL[[#This Row],[REF_NOTA]],BASE_NOTAS[],7,FALSE)</f>
        <v>84.536474164133736</v>
      </c>
      <c r="AI318" s="31">
        <f ca="1">IF(GERAL[[#This Row],[Nota 2025]]="",0,GERAL[[#This Row],[Nota 2026]]-GERAL[[#This Row],[Nota 2025]])</f>
        <v>1.2921845783807413</v>
      </c>
    </row>
    <row r="319" spans="1:35" ht="17" x14ac:dyDescent="0.35">
      <c r="A319" s="2" t="s">
        <v>178</v>
      </c>
      <c r="B319" s="2" t="s">
        <v>205</v>
      </c>
      <c r="C319" s="2" t="s">
        <v>209</v>
      </c>
      <c r="D319" s="15" t="s">
        <v>18</v>
      </c>
      <c r="E319" s="2" t="s">
        <v>88</v>
      </c>
      <c r="F319" s="2" t="str">
        <f>VLOOKUP(GERAL[[#This Row],[CÓD]],SEALL,6,FALSE)</f>
        <v>S</v>
      </c>
      <c r="G31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1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1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19" s="2" t="str">
        <f>VLOOKUP(GERAL[[#This Row],[CÓD]],SEALL,4,FALSE)</f>
        <v>08, 10</v>
      </c>
      <c r="K319" s="2" t="str">
        <f>IF(ISERR(FIND("01",GERAL[[#This Row],[ODS]])),"NÃO","SIM")</f>
        <v>NÃO</v>
      </c>
      <c r="L319" s="2" t="str">
        <f>IF(ISERR(FIND("02",GERAL[[#This Row],[ODS]])),"NÃO","SIM")</f>
        <v>NÃO</v>
      </c>
      <c r="M319" s="2" t="str">
        <f>IF(ISERR(FIND("03",GERAL[[#This Row],[ODS]])),"NÃO","SIM")</f>
        <v>NÃO</v>
      </c>
      <c r="N319" s="2" t="str">
        <f>IF(ISERR(FIND("04",GERAL[[#This Row],[ODS]])),"NÃO","SIM")</f>
        <v>NÃO</v>
      </c>
      <c r="O319" s="2" t="str">
        <f>IF(ISERR(FIND("05",GERAL[[#This Row],[ODS]])),"NÃO","SIM")</f>
        <v>NÃO</v>
      </c>
      <c r="P319" s="2" t="str">
        <f>IF(ISERR(FIND("06",GERAL[[#This Row],[ODS]])),"NÃO","SIM")</f>
        <v>NÃO</v>
      </c>
      <c r="Q319" s="2" t="str">
        <f>IF(ISERR(FIND("07",GERAL[[#This Row],[ODS]])),"NÃO","SIM")</f>
        <v>NÃO</v>
      </c>
      <c r="R319" s="2" t="str">
        <f>IF(ISERR(FIND("08",GERAL[[#This Row],[ODS]])),"NÃO","SIM")</f>
        <v>SIM</v>
      </c>
      <c r="S319" s="2" t="str">
        <f>IF(ISERR(FIND("09",GERAL[[#This Row],[ODS]])),"NÃO","SIM")</f>
        <v>NÃO</v>
      </c>
      <c r="T319" s="2" t="str">
        <f>IF(ISERR(FIND("10",GERAL[[#This Row],[ODS]])),"NÃO","SIM")</f>
        <v>SIM</v>
      </c>
      <c r="U319" s="2" t="str">
        <f>IF(ISERR(FIND("11",GERAL[[#This Row],[ODS]])),"NÃO","SIM")</f>
        <v>NÃO</v>
      </c>
      <c r="V319" s="2" t="str">
        <f>IF(ISERR(FIND("12",GERAL[[#This Row],[ODS]])),"NÃO","SIM")</f>
        <v>NÃO</v>
      </c>
      <c r="W319" s="2" t="str">
        <f>IF(ISERR(FIND("13",GERAL[[#This Row],[ODS]])),"NÃO","SIM")</f>
        <v>NÃO</v>
      </c>
      <c r="X319" s="2" t="str">
        <f>IF(ISERR(FIND("14",GERAL[[#This Row],[ODS]])),"NÃO","SIM")</f>
        <v>NÃO</v>
      </c>
      <c r="Y319" s="2" t="str">
        <f>IF(ISERR(FIND("15",GERAL[[#This Row],[ODS]])),"NÃO","SIM")</f>
        <v>NÃO</v>
      </c>
      <c r="Z319" s="2" t="str">
        <f>IF(ISERR(FIND("16",GERAL[[#This Row],[ODS]])),"NÃO","SIM")</f>
        <v>NÃO</v>
      </c>
      <c r="AA319" s="2" t="str">
        <f>IF(ISERR(FIND("17",GERAL[[#This Row],[ODS]])),"NÃO","SIM")</f>
        <v>NÃO</v>
      </c>
      <c r="AB319" s="1">
        <v>53.427032946974535</v>
      </c>
      <c r="AC319" s="1">
        <v>52.039136795903438</v>
      </c>
      <c r="AD319" s="1">
        <v>52.83262912822282</v>
      </c>
      <c r="AE319" s="1">
        <v>54.028933969126328</v>
      </c>
      <c r="AF319" s="1">
        <v>52.79907084785134</v>
      </c>
      <c r="AG319" s="1" t="str">
        <f>GERAL[[#This Row],[SIGLA]]&amp;GERAL[[#This Row],[CÓD]]</f>
        <v>RSCH_CM</v>
      </c>
      <c r="AH319" s="1">
        <f ca="1">VLOOKUP(GERAL[[#This Row],[REF_NOTA]],BASE_NOTAS[],7,FALSE)</f>
        <v>52.993920972644375</v>
      </c>
      <c r="AI319" s="31">
        <f ca="1">IF(GERAL[[#This Row],[Nota 2025]]="",0,GERAL[[#This Row],[Nota 2026]]-GERAL[[#This Row],[Nota 2025]])</f>
        <v>0.19485012479303521</v>
      </c>
    </row>
    <row r="320" spans="1:35" ht="17" x14ac:dyDescent="0.35">
      <c r="A320" s="2" t="s">
        <v>176</v>
      </c>
      <c r="B320" s="2" t="s">
        <v>203</v>
      </c>
      <c r="C320" s="2" t="s">
        <v>209</v>
      </c>
      <c r="D320" s="15" t="s">
        <v>18</v>
      </c>
      <c r="E320" s="2" t="s">
        <v>88</v>
      </c>
      <c r="F320" s="2" t="str">
        <f>VLOOKUP(GERAL[[#This Row],[CÓD]],SEALL,6,FALSE)</f>
        <v>S</v>
      </c>
      <c r="G32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2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2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20" s="2" t="str">
        <f>VLOOKUP(GERAL[[#This Row],[CÓD]],SEALL,4,FALSE)</f>
        <v>08, 10</v>
      </c>
      <c r="K320" s="2" t="str">
        <f>IF(ISERR(FIND("01",GERAL[[#This Row],[ODS]])),"NÃO","SIM")</f>
        <v>NÃO</v>
      </c>
      <c r="L320" s="2" t="str">
        <f>IF(ISERR(FIND("02",GERAL[[#This Row],[ODS]])),"NÃO","SIM")</f>
        <v>NÃO</v>
      </c>
      <c r="M320" s="2" t="str">
        <f>IF(ISERR(FIND("03",GERAL[[#This Row],[ODS]])),"NÃO","SIM")</f>
        <v>NÃO</v>
      </c>
      <c r="N320" s="2" t="str">
        <f>IF(ISERR(FIND("04",GERAL[[#This Row],[ODS]])),"NÃO","SIM")</f>
        <v>NÃO</v>
      </c>
      <c r="O320" s="2" t="str">
        <f>IF(ISERR(FIND("05",GERAL[[#This Row],[ODS]])),"NÃO","SIM")</f>
        <v>NÃO</v>
      </c>
      <c r="P320" s="2" t="str">
        <f>IF(ISERR(FIND("06",GERAL[[#This Row],[ODS]])),"NÃO","SIM")</f>
        <v>NÃO</v>
      </c>
      <c r="Q320" s="2" t="str">
        <f>IF(ISERR(FIND("07",GERAL[[#This Row],[ODS]])),"NÃO","SIM")</f>
        <v>NÃO</v>
      </c>
      <c r="R320" s="2" t="str">
        <f>IF(ISERR(FIND("08",GERAL[[#This Row],[ODS]])),"NÃO","SIM")</f>
        <v>SIM</v>
      </c>
      <c r="S320" s="2" t="str">
        <f>IF(ISERR(FIND("09",GERAL[[#This Row],[ODS]])),"NÃO","SIM")</f>
        <v>NÃO</v>
      </c>
      <c r="T320" s="2" t="str">
        <f>IF(ISERR(FIND("10",GERAL[[#This Row],[ODS]])),"NÃO","SIM")</f>
        <v>SIM</v>
      </c>
      <c r="U320" s="2" t="str">
        <f>IF(ISERR(FIND("11",GERAL[[#This Row],[ODS]])),"NÃO","SIM")</f>
        <v>NÃO</v>
      </c>
      <c r="V320" s="2" t="str">
        <f>IF(ISERR(FIND("12",GERAL[[#This Row],[ODS]])),"NÃO","SIM")</f>
        <v>NÃO</v>
      </c>
      <c r="W320" s="2" t="str">
        <f>IF(ISERR(FIND("13",GERAL[[#This Row],[ODS]])),"NÃO","SIM")</f>
        <v>NÃO</v>
      </c>
      <c r="X320" s="2" t="str">
        <f>IF(ISERR(FIND("14",GERAL[[#This Row],[ODS]])),"NÃO","SIM")</f>
        <v>NÃO</v>
      </c>
      <c r="Y320" s="2" t="str">
        <f>IF(ISERR(FIND("15",GERAL[[#This Row],[ODS]])),"NÃO","SIM")</f>
        <v>NÃO</v>
      </c>
      <c r="Z320" s="2" t="str">
        <f>IF(ISERR(FIND("16",GERAL[[#This Row],[ODS]])),"NÃO","SIM")</f>
        <v>NÃO</v>
      </c>
      <c r="AA320" s="2" t="str">
        <f>IF(ISERR(FIND("17",GERAL[[#This Row],[ODS]])),"NÃO","SIM")</f>
        <v>NÃO</v>
      </c>
      <c r="AB320" s="1">
        <v>77.046636853153231</v>
      </c>
      <c r="AC320" s="1">
        <v>78.410753474762259</v>
      </c>
      <c r="AD320" s="1">
        <v>74.717599379149775</v>
      </c>
      <c r="AE320" s="1">
        <v>73.417926129475461</v>
      </c>
      <c r="AF320" s="1">
        <v>70.19744483159117</v>
      </c>
      <c r="AG320" s="1" t="str">
        <f>GERAL[[#This Row],[SIGLA]]&amp;GERAL[[#This Row],[CÓD]]</f>
        <v>ROCH_CM</v>
      </c>
      <c r="AH320" s="1">
        <f ca="1">VLOOKUP(GERAL[[#This Row],[REF_NOTA]],BASE_NOTAS[],7,FALSE)</f>
        <v>70.668693009118542</v>
      </c>
      <c r="AI320" s="31">
        <f ca="1">IF(GERAL[[#This Row],[Nota 2025]]="",0,GERAL[[#This Row],[Nota 2026]]-GERAL[[#This Row],[Nota 2025]])</f>
        <v>0.47124817752737158</v>
      </c>
    </row>
    <row r="321" spans="1:35" ht="17" x14ac:dyDescent="0.35">
      <c r="A321" s="2" t="s">
        <v>177</v>
      </c>
      <c r="B321" s="2" t="s">
        <v>204</v>
      </c>
      <c r="C321" s="2" t="s">
        <v>209</v>
      </c>
      <c r="D321" s="15" t="s">
        <v>18</v>
      </c>
      <c r="E321" s="2" t="s">
        <v>88</v>
      </c>
      <c r="F321" s="2" t="str">
        <f>VLOOKUP(GERAL[[#This Row],[CÓD]],SEALL,6,FALSE)</f>
        <v>S</v>
      </c>
      <c r="G32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2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2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21" s="2" t="str">
        <f>VLOOKUP(GERAL[[#This Row],[CÓD]],SEALL,4,FALSE)</f>
        <v>08, 10</v>
      </c>
      <c r="K321" s="2" t="str">
        <f>IF(ISERR(FIND("01",GERAL[[#This Row],[ODS]])),"NÃO","SIM")</f>
        <v>NÃO</v>
      </c>
      <c r="L321" s="2" t="str">
        <f>IF(ISERR(FIND("02",GERAL[[#This Row],[ODS]])),"NÃO","SIM")</f>
        <v>NÃO</v>
      </c>
      <c r="M321" s="2" t="str">
        <f>IF(ISERR(FIND("03",GERAL[[#This Row],[ODS]])),"NÃO","SIM")</f>
        <v>NÃO</v>
      </c>
      <c r="N321" s="2" t="str">
        <f>IF(ISERR(FIND("04",GERAL[[#This Row],[ODS]])),"NÃO","SIM")</f>
        <v>NÃO</v>
      </c>
      <c r="O321" s="2" t="str">
        <f>IF(ISERR(FIND("05",GERAL[[#This Row],[ODS]])),"NÃO","SIM")</f>
        <v>NÃO</v>
      </c>
      <c r="P321" s="2" t="str">
        <f>IF(ISERR(FIND("06",GERAL[[#This Row],[ODS]])),"NÃO","SIM")</f>
        <v>NÃO</v>
      </c>
      <c r="Q321" s="2" t="str">
        <f>IF(ISERR(FIND("07",GERAL[[#This Row],[ODS]])),"NÃO","SIM")</f>
        <v>NÃO</v>
      </c>
      <c r="R321" s="2" t="str">
        <f>IF(ISERR(FIND("08",GERAL[[#This Row],[ODS]])),"NÃO","SIM")</f>
        <v>SIM</v>
      </c>
      <c r="S321" s="2" t="str">
        <f>IF(ISERR(FIND("09",GERAL[[#This Row],[ODS]])),"NÃO","SIM")</f>
        <v>NÃO</v>
      </c>
      <c r="T321" s="2" t="str">
        <f>IF(ISERR(FIND("10",GERAL[[#This Row],[ODS]])),"NÃO","SIM")</f>
        <v>SIM</v>
      </c>
      <c r="U321" s="2" t="str">
        <f>IF(ISERR(FIND("11",GERAL[[#This Row],[ODS]])),"NÃO","SIM")</f>
        <v>NÃO</v>
      </c>
      <c r="V321" s="2" t="str">
        <f>IF(ISERR(FIND("12",GERAL[[#This Row],[ODS]])),"NÃO","SIM")</f>
        <v>NÃO</v>
      </c>
      <c r="W321" s="2" t="str">
        <f>IF(ISERR(FIND("13",GERAL[[#This Row],[ODS]])),"NÃO","SIM")</f>
        <v>NÃO</v>
      </c>
      <c r="X321" s="2" t="str">
        <f>IF(ISERR(FIND("14",GERAL[[#This Row],[ODS]])),"NÃO","SIM")</f>
        <v>NÃO</v>
      </c>
      <c r="Y321" s="2" t="str">
        <f>IF(ISERR(FIND("15",GERAL[[#This Row],[ODS]])),"NÃO","SIM")</f>
        <v>NÃO</v>
      </c>
      <c r="Z321" s="2" t="str">
        <f>IF(ISERR(FIND("16",GERAL[[#This Row],[ODS]])),"NÃO","SIM")</f>
        <v>NÃO</v>
      </c>
      <c r="AA321" s="2" t="str">
        <f>IF(ISERR(FIND("17",GERAL[[#This Row],[ODS]])),"NÃO","SIM")</f>
        <v>NÃO</v>
      </c>
      <c r="AB321" s="1">
        <v>62.316327461896506</v>
      </c>
      <c r="AC321" s="1">
        <v>74.570226773957572</v>
      </c>
      <c r="AD321" s="1">
        <v>74.355436750883854</v>
      </c>
      <c r="AE321" s="1">
        <v>71.203426816455192</v>
      </c>
      <c r="AF321" s="1">
        <v>76.577622919086338</v>
      </c>
      <c r="AG321" s="1" t="str">
        <f>GERAL[[#This Row],[SIGLA]]&amp;GERAL[[#This Row],[CÓD]]</f>
        <v>RRCH_CM</v>
      </c>
      <c r="AH321" s="1">
        <f ca="1">VLOOKUP(GERAL[[#This Row],[REF_NOTA]],BASE_NOTAS[],7,FALSE)</f>
        <v>75.5243161094225</v>
      </c>
      <c r="AI321" s="31">
        <f ca="1">IF(GERAL[[#This Row],[Nota 2025]]="",0,GERAL[[#This Row],[Nota 2026]]-GERAL[[#This Row],[Nota 2025]])</f>
        <v>-1.0533068096638374</v>
      </c>
    </row>
    <row r="322" spans="1:35" ht="17" x14ac:dyDescent="0.35">
      <c r="A322" s="2" t="s">
        <v>179</v>
      </c>
      <c r="B322" s="2" t="s">
        <v>194</v>
      </c>
      <c r="C322" s="2" t="s">
        <v>209</v>
      </c>
      <c r="D322" s="15" t="s">
        <v>18</v>
      </c>
      <c r="E322" s="2" t="s">
        <v>88</v>
      </c>
      <c r="F322" s="2" t="str">
        <f>VLOOKUP(GERAL[[#This Row],[CÓD]],SEALL,6,FALSE)</f>
        <v>S</v>
      </c>
      <c r="G32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2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2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22" s="2" t="str">
        <f>VLOOKUP(GERAL[[#This Row],[CÓD]],SEALL,4,FALSE)</f>
        <v>08, 10</v>
      </c>
      <c r="K322" s="2" t="str">
        <f>IF(ISERR(FIND("01",GERAL[[#This Row],[ODS]])),"NÃO","SIM")</f>
        <v>NÃO</v>
      </c>
      <c r="L322" s="2" t="str">
        <f>IF(ISERR(FIND("02",GERAL[[#This Row],[ODS]])),"NÃO","SIM")</f>
        <v>NÃO</v>
      </c>
      <c r="M322" s="2" t="str">
        <f>IF(ISERR(FIND("03",GERAL[[#This Row],[ODS]])),"NÃO","SIM")</f>
        <v>NÃO</v>
      </c>
      <c r="N322" s="2" t="str">
        <f>IF(ISERR(FIND("04",GERAL[[#This Row],[ODS]])),"NÃO","SIM")</f>
        <v>NÃO</v>
      </c>
      <c r="O322" s="2" t="str">
        <f>IF(ISERR(FIND("05",GERAL[[#This Row],[ODS]])),"NÃO","SIM")</f>
        <v>NÃO</v>
      </c>
      <c r="P322" s="2" t="str">
        <f>IF(ISERR(FIND("06",GERAL[[#This Row],[ODS]])),"NÃO","SIM")</f>
        <v>NÃO</v>
      </c>
      <c r="Q322" s="2" t="str">
        <f>IF(ISERR(FIND("07",GERAL[[#This Row],[ODS]])),"NÃO","SIM")</f>
        <v>NÃO</v>
      </c>
      <c r="R322" s="2" t="str">
        <f>IF(ISERR(FIND("08",GERAL[[#This Row],[ODS]])),"NÃO","SIM")</f>
        <v>SIM</v>
      </c>
      <c r="S322" s="2" t="str">
        <f>IF(ISERR(FIND("09",GERAL[[#This Row],[ODS]])),"NÃO","SIM")</f>
        <v>NÃO</v>
      </c>
      <c r="T322" s="2" t="str">
        <f>IF(ISERR(FIND("10",GERAL[[#This Row],[ODS]])),"NÃO","SIM")</f>
        <v>SIM</v>
      </c>
      <c r="U322" s="2" t="str">
        <f>IF(ISERR(FIND("11",GERAL[[#This Row],[ODS]])),"NÃO","SIM")</f>
        <v>NÃO</v>
      </c>
      <c r="V322" s="2" t="str">
        <f>IF(ISERR(FIND("12",GERAL[[#This Row],[ODS]])),"NÃO","SIM")</f>
        <v>NÃO</v>
      </c>
      <c r="W322" s="2" t="str">
        <f>IF(ISERR(FIND("13",GERAL[[#This Row],[ODS]])),"NÃO","SIM")</f>
        <v>NÃO</v>
      </c>
      <c r="X322" s="2" t="str">
        <f>IF(ISERR(FIND("14",GERAL[[#This Row],[ODS]])),"NÃO","SIM")</f>
        <v>NÃO</v>
      </c>
      <c r="Y322" s="2" t="str">
        <f>IF(ISERR(FIND("15",GERAL[[#This Row],[ODS]])),"NÃO","SIM")</f>
        <v>NÃO</v>
      </c>
      <c r="Z322" s="2" t="str">
        <f>IF(ISERR(FIND("16",GERAL[[#This Row],[ODS]])),"NÃO","SIM")</f>
        <v>NÃO</v>
      </c>
      <c r="AA322" s="2" t="str">
        <f>IF(ISERR(FIND("17",GERAL[[#This Row],[ODS]])),"NÃO","SIM")</f>
        <v>NÃO</v>
      </c>
      <c r="AB322" s="1">
        <v>54.421830793100298</v>
      </c>
      <c r="AC322" s="1">
        <v>50.960131675201168</v>
      </c>
      <c r="AD322" s="1">
        <v>51.703026644821939</v>
      </c>
      <c r="AE322" s="1">
        <v>52.663056655621112</v>
      </c>
      <c r="AF322" s="1">
        <v>51.900890437475802</v>
      </c>
      <c r="AG322" s="1" t="str">
        <f>GERAL[[#This Row],[SIGLA]]&amp;GERAL[[#This Row],[CÓD]]</f>
        <v>SCCH_CM</v>
      </c>
      <c r="AH322" s="1">
        <f ca="1">VLOOKUP(GERAL[[#This Row],[REF_NOTA]],BASE_NOTAS[],7,FALSE)</f>
        <v>50</v>
      </c>
      <c r="AI322" s="31">
        <f ca="1">IF(GERAL[[#This Row],[Nota 2025]]="",0,GERAL[[#This Row],[Nota 2026]]-GERAL[[#This Row],[Nota 2025]])</f>
        <v>-1.9008904374758018</v>
      </c>
    </row>
    <row r="323" spans="1:35" ht="17" x14ac:dyDescent="0.35">
      <c r="A323" s="2" t="s">
        <v>181</v>
      </c>
      <c r="B323" s="2" t="s">
        <v>186</v>
      </c>
      <c r="C323" s="2" t="s">
        <v>209</v>
      </c>
      <c r="D323" s="15" t="s">
        <v>18</v>
      </c>
      <c r="E323" s="2" t="s">
        <v>88</v>
      </c>
      <c r="F323" s="2" t="str">
        <f>VLOOKUP(GERAL[[#This Row],[CÓD]],SEALL,6,FALSE)</f>
        <v>S</v>
      </c>
      <c r="G32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2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2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23" s="2" t="str">
        <f>VLOOKUP(GERAL[[#This Row],[CÓD]],SEALL,4,FALSE)</f>
        <v>08, 10</v>
      </c>
      <c r="K323" s="2" t="str">
        <f>IF(ISERR(FIND("01",GERAL[[#This Row],[ODS]])),"NÃO","SIM")</f>
        <v>NÃO</v>
      </c>
      <c r="L323" s="2" t="str">
        <f>IF(ISERR(FIND("02",GERAL[[#This Row],[ODS]])),"NÃO","SIM")</f>
        <v>NÃO</v>
      </c>
      <c r="M323" s="2" t="str">
        <f>IF(ISERR(FIND("03",GERAL[[#This Row],[ODS]])),"NÃO","SIM")</f>
        <v>NÃO</v>
      </c>
      <c r="N323" s="2" t="str">
        <f>IF(ISERR(FIND("04",GERAL[[#This Row],[ODS]])),"NÃO","SIM")</f>
        <v>NÃO</v>
      </c>
      <c r="O323" s="2" t="str">
        <f>IF(ISERR(FIND("05",GERAL[[#This Row],[ODS]])),"NÃO","SIM")</f>
        <v>NÃO</v>
      </c>
      <c r="P323" s="2" t="str">
        <f>IF(ISERR(FIND("06",GERAL[[#This Row],[ODS]])),"NÃO","SIM")</f>
        <v>NÃO</v>
      </c>
      <c r="Q323" s="2" t="str">
        <f>IF(ISERR(FIND("07",GERAL[[#This Row],[ODS]])),"NÃO","SIM")</f>
        <v>NÃO</v>
      </c>
      <c r="R323" s="2" t="str">
        <f>IF(ISERR(FIND("08",GERAL[[#This Row],[ODS]])),"NÃO","SIM")</f>
        <v>SIM</v>
      </c>
      <c r="S323" s="2" t="str">
        <f>IF(ISERR(FIND("09",GERAL[[#This Row],[ODS]])),"NÃO","SIM")</f>
        <v>NÃO</v>
      </c>
      <c r="T323" s="2" t="str">
        <f>IF(ISERR(FIND("10",GERAL[[#This Row],[ODS]])),"NÃO","SIM")</f>
        <v>SIM</v>
      </c>
      <c r="U323" s="2" t="str">
        <f>IF(ISERR(FIND("11",GERAL[[#This Row],[ODS]])),"NÃO","SIM")</f>
        <v>NÃO</v>
      </c>
      <c r="V323" s="2" t="str">
        <f>IF(ISERR(FIND("12",GERAL[[#This Row],[ODS]])),"NÃO","SIM")</f>
        <v>NÃO</v>
      </c>
      <c r="W323" s="2" t="str">
        <f>IF(ISERR(FIND("13",GERAL[[#This Row],[ODS]])),"NÃO","SIM")</f>
        <v>NÃO</v>
      </c>
      <c r="X323" s="2" t="str">
        <f>IF(ISERR(FIND("14",GERAL[[#This Row],[ODS]])),"NÃO","SIM")</f>
        <v>NÃO</v>
      </c>
      <c r="Y323" s="2" t="str">
        <f>IF(ISERR(FIND("15",GERAL[[#This Row],[ODS]])),"NÃO","SIM")</f>
        <v>NÃO</v>
      </c>
      <c r="Z323" s="2" t="str">
        <f>IF(ISERR(FIND("16",GERAL[[#This Row],[ODS]])),"NÃO","SIM")</f>
        <v>NÃO</v>
      </c>
      <c r="AA323" s="2" t="str">
        <f>IF(ISERR(FIND("17",GERAL[[#This Row],[ODS]])),"NÃO","SIM")</f>
        <v>NÃO</v>
      </c>
      <c r="AB323" s="1">
        <v>34.681025828237651</v>
      </c>
      <c r="AC323" s="1">
        <v>42.602414045354784</v>
      </c>
      <c r="AD323" s="1">
        <v>44.270069845649743</v>
      </c>
      <c r="AE323" s="1">
        <v>43.384789460922981</v>
      </c>
      <c r="AF323" s="1">
        <v>40.758807588075882</v>
      </c>
      <c r="AG323" s="1" t="str">
        <f>GERAL[[#This Row],[SIGLA]]&amp;GERAL[[#This Row],[CÓD]]</f>
        <v>SPCH_CM</v>
      </c>
      <c r="AH323" s="1">
        <f ca="1">VLOOKUP(GERAL[[#This Row],[REF_NOTA]],BASE_NOTAS[],7,FALSE)</f>
        <v>42.27963525835866</v>
      </c>
      <c r="AI323" s="31">
        <f ca="1">IF(GERAL[[#This Row],[Nota 2025]]="",0,GERAL[[#This Row],[Nota 2026]]-GERAL[[#This Row],[Nota 2025]])</f>
        <v>1.5208276702827774</v>
      </c>
    </row>
    <row r="324" spans="1:35" ht="17" x14ac:dyDescent="0.35">
      <c r="A324" s="2" t="s">
        <v>180</v>
      </c>
      <c r="B324" s="2" t="s">
        <v>206</v>
      </c>
      <c r="C324" s="2" t="s">
        <v>209</v>
      </c>
      <c r="D324" s="15" t="s">
        <v>18</v>
      </c>
      <c r="E324" s="2" t="s">
        <v>88</v>
      </c>
      <c r="F324" s="2" t="str">
        <f>VLOOKUP(GERAL[[#This Row],[CÓD]],SEALL,6,FALSE)</f>
        <v>S</v>
      </c>
      <c r="G32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2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2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24" s="2" t="str">
        <f>VLOOKUP(GERAL[[#This Row],[CÓD]],SEALL,4,FALSE)</f>
        <v>08, 10</v>
      </c>
      <c r="K324" s="2" t="str">
        <f>IF(ISERR(FIND("01",GERAL[[#This Row],[ODS]])),"NÃO","SIM")</f>
        <v>NÃO</v>
      </c>
      <c r="L324" s="2" t="str">
        <f>IF(ISERR(FIND("02",GERAL[[#This Row],[ODS]])),"NÃO","SIM")</f>
        <v>NÃO</v>
      </c>
      <c r="M324" s="2" t="str">
        <f>IF(ISERR(FIND("03",GERAL[[#This Row],[ODS]])),"NÃO","SIM")</f>
        <v>NÃO</v>
      </c>
      <c r="N324" s="2" t="str">
        <f>IF(ISERR(FIND("04",GERAL[[#This Row],[ODS]])),"NÃO","SIM")</f>
        <v>NÃO</v>
      </c>
      <c r="O324" s="2" t="str">
        <f>IF(ISERR(FIND("05",GERAL[[#This Row],[ODS]])),"NÃO","SIM")</f>
        <v>NÃO</v>
      </c>
      <c r="P324" s="2" t="str">
        <f>IF(ISERR(FIND("06",GERAL[[#This Row],[ODS]])),"NÃO","SIM")</f>
        <v>NÃO</v>
      </c>
      <c r="Q324" s="2" t="str">
        <f>IF(ISERR(FIND("07",GERAL[[#This Row],[ODS]])),"NÃO","SIM")</f>
        <v>NÃO</v>
      </c>
      <c r="R324" s="2" t="str">
        <f>IF(ISERR(FIND("08",GERAL[[#This Row],[ODS]])),"NÃO","SIM")</f>
        <v>SIM</v>
      </c>
      <c r="S324" s="2" t="str">
        <f>IF(ISERR(FIND("09",GERAL[[#This Row],[ODS]])),"NÃO","SIM")</f>
        <v>NÃO</v>
      </c>
      <c r="T324" s="2" t="str">
        <f>IF(ISERR(FIND("10",GERAL[[#This Row],[ODS]])),"NÃO","SIM")</f>
        <v>SIM</v>
      </c>
      <c r="U324" s="2" t="str">
        <f>IF(ISERR(FIND("11",GERAL[[#This Row],[ODS]])),"NÃO","SIM")</f>
        <v>NÃO</v>
      </c>
      <c r="V324" s="2" t="str">
        <f>IF(ISERR(FIND("12",GERAL[[#This Row],[ODS]])),"NÃO","SIM")</f>
        <v>NÃO</v>
      </c>
      <c r="W324" s="2" t="str">
        <f>IF(ISERR(FIND("13",GERAL[[#This Row],[ODS]])),"NÃO","SIM")</f>
        <v>NÃO</v>
      </c>
      <c r="X324" s="2" t="str">
        <f>IF(ISERR(FIND("14",GERAL[[#This Row],[ODS]])),"NÃO","SIM")</f>
        <v>NÃO</v>
      </c>
      <c r="Y324" s="2" t="str">
        <f>IF(ISERR(FIND("15",GERAL[[#This Row],[ODS]])),"NÃO","SIM")</f>
        <v>NÃO</v>
      </c>
      <c r="Z324" s="2" t="str">
        <f>IF(ISERR(FIND("16",GERAL[[#This Row],[ODS]])),"NÃO","SIM")</f>
        <v>NÃO</v>
      </c>
      <c r="AA324" s="2" t="str">
        <f>IF(ISERR(FIND("17",GERAL[[#This Row],[ODS]])),"NÃO","SIM")</f>
        <v>NÃO</v>
      </c>
      <c r="AB324" s="1">
        <v>86.264488454869038</v>
      </c>
      <c r="AC324" s="1">
        <v>87.65544989027066</v>
      </c>
      <c r="AD324" s="1">
        <v>91.540915754074334</v>
      </c>
      <c r="AE324" s="1">
        <v>92.119938575931457</v>
      </c>
      <c r="AF324" s="1">
        <v>90.623306233062337</v>
      </c>
      <c r="AG324" s="1" t="str">
        <f>GERAL[[#This Row],[SIGLA]]&amp;GERAL[[#This Row],[CÓD]]</f>
        <v>SECH_CM</v>
      </c>
      <c r="AH324" s="1">
        <f ca="1">VLOOKUP(GERAL[[#This Row],[REF_NOTA]],BASE_NOTAS[],7,FALSE)</f>
        <v>90.022796352583583</v>
      </c>
      <c r="AI324" s="31">
        <f ca="1">IF(GERAL[[#This Row],[Nota 2025]]="",0,GERAL[[#This Row],[Nota 2026]]-GERAL[[#This Row],[Nota 2025]])</f>
        <v>-0.60050988047875364</v>
      </c>
    </row>
    <row r="325" spans="1:35" ht="17" x14ac:dyDescent="0.35">
      <c r="A325" s="2" t="s">
        <v>182</v>
      </c>
      <c r="B325" s="2" t="s">
        <v>185</v>
      </c>
      <c r="C325" s="2" t="s">
        <v>209</v>
      </c>
      <c r="D325" s="15" t="s">
        <v>18</v>
      </c>
      <c r="E325" s="2" t="s">
        <v>88</v>
      </c>
      <c r="F325" s="2" t="str">
        <f>VLOOKUP(GERAL[[#This Row],[CÓD]],SEALL,6,FALSE)</f>
        <v>S</v>
      </c>
      <c r="G32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2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2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25" s="2" t="str">
        <f>VLOOKUP(GERAL[[#This Row],[CÓD]],SEALL,4,FALSE)</f>
        <v>08, 10</v>
      </c>
      <c r="K325" s="2" t="str">
        <f>IF(ISERR(FIND("01",GERAL[[#This Row],[ODS]])),"NÃO","SIM")</f>
        <v>NÃO</v>
      </c>
      <c r="L325" s="2" t="str">
        <f>IF(ISERR(FIND("02",GERAL[[#This Row],[ODS]])),"NÃO","SIM")</f>
        <v>NÃO</v>
      </c>
      <c r="M325" s="2" t="str">
        <f>IF(ISERR(FIND("03",GERAL[[#This Row],[ODS]])),"NÃO","SIM")</f>
        <v>NÃO</v>
      </c>
      <c r="N325" s="2" t="str">
        <f>IF(ISERR(FIND("04",GERAL[[#This Row],[ODS]])),"NÃO","SIM")</f>
        <v>NÃO</v>
      </c>
      <c r="O325" s="2" t="str">
        <f>IF(ISERR(FIND("05",GERAL[[#This Row],[ODS]])),"NÃO","SIM")</f>
        <v>NÃO</v>
      </c>
      <c r="P325" s="2" t="str">
        <f>IF(ISERR(FIND("06",GERAL[[#This Row],[ODS]])),"NÃO","SIM")</f>
        <v>NÃO</v>
      </c>
      <c r="Q325" s="2" t="str">
        <f>IF(ISERR(FIND("07",GERAL[[#This Row],[ODS]])),"NÃO","SIM")</f>
        <v>NÃO</v>
      </c>
      <c r="R325" s="2" t="str">
        <f>IF(ISERR(FIND("08",GERAL[[#This Row],[ODS]])),"NÃO","SIM")</f>
        <v>SIM</v>
      </c>
      <c r="S325" s="2" t="str">
        <f>IF(ISERR(FIND("09",GERAL[[#This Row],[ODS]])),"NÃO","SIM")</f>
        <v>NÃO</v>
      </c>
      <c r="T325" s="2" t="str">
        <f>IF(ISERR(FIND("10",GERAL[[#This Row],[ODS]])),"NÃO","SIM")</f>
        <v>SIM</v>
      </c>
      <c r="U325" s="2" t="str">
        <f>IF(ISERR(FIND("11",GERAL[[#This Row],[ODS]])),"NÃO","SIM")</f>
        <v>NÃO</v>
      </c>
      <c r="V325" s="2" t="str">
        <f>IF(ISERR(FIND("12",GERAL[[#This Row],[ODS]])),"NÃO","SIM")</f>
        <v>NÃO</v>
      </c>
      <c r="W325" s="2" t="str">
        <f>IF(ISERR(FIND("13",GERAL[[#This Row],[ODS]])),"NÃO","SIM")</f>
        <v>NÃO</v>
      </c>
      <c r="X325" s="2" t="str">
        <f>IF(ISERR(FIND("14",GERAL[[#This Row],[ODS]])),"NÃO","SIM")</f>
        <v>NÃO</v>
      </c>
      <c r="Y325" s="2" t="str">
        <f>IF(ISERR(FIND("15",GERAL[[#This Row],[ODS]])),"NÃO","SIM")</f>
        <v>NÃO</v>
      </c>
      <c r="Z325" s="2" t="str">
        <f>IF(ISERR(FIND("16",GERAL[[#This Row],[ODS]])),"NÃO","SIM")</f>
        <v>NÃO</v>
      </c>
      <c r="AA325" s="2" t="str">
        <f>IF(ISERR(FIND("17",GERAL[[#This Row],[ODS]])),"NÃO","SIM")</f>
        <v>NÃO</v>
      </c>
      <c r="AB325" s="1">
        <v>80.332207721091535</v>
      </c>
      <c r="AC325" s="1">
        <v>75.676664228237016</v>
      </c>
      <c r="AD325" s="1">
        <v>75.028024489092005</v>
      </c>
      <c r="AE325" s="1">
        <v>75.333387214095211</v>
      </c>
      <c r="AF325" s="1">
        <v>77.282229965156802</v>
      </c>
      <c r="AG325" s="1" t="str">
        <f>GERAL[[#This Row],[SIGLA]]&amp;GERAL[[#This Row],[CÓD]]</f>
        <v>TOCH_CM</v>
      </c>
      <c r="AH325" s="1">
        <f ca="1">VLOOKUP(GERAL[[#This Row],[REF_NOTA]],BASE_NOTAS[],7,FALSE)</f>
        <v>76.231003039513681</v>
      </c>
      <c r="AI325" s="31">
        <f ca="1">IF(GERAL[[#This Row],[Nota 2025]]="",0,GERAL[[#This Row],[Nota 2026]]-GERAL[[#This Row],[Nota 2025]])</f>
        <v>-1.051226925643121</v>
      </c>
    </row>
    <row r="326" spans="1:35" ht="17" x14ac:dyDescent="0.35">
      <c r="A326" s="15" t="s">
        <v>0</v>
      </c>
      <c r="B326" s="15" t="s">
        <v>156</v>
      </c>
      <c r="C326" s="44" t="s">
        <v>209</v>
      </c>
      <c r="D326" s="44" t="s">
        <v>476</v>
      </c>
      <c r="E326" s="15" t="s">
        <v>148</v>
      </c>
      <c r="F326" s="15" t="str">
        <f>VLOOKUP(GERAL[[#This Row],[CÓD]],SEALL,6,FALSE)</f>
        <v>S</v>
      </c>
      <c r="G326" s="15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26" s="15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26" s="15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26" s="15" t="str">
        <f>VLOOKUP(GERAL[[#This Row],[CÓD]],SEALL,4,FALSE)</f>
        <v>08, 10</v>
      </c>
      <c r="K326" s="15" t="str">
        <f>IF(ISERR(FIND("01",GERAL[[#This Row],[ODS]])),"NÃO","SIM")</f>
        <v>NÃO</v>
      </c>
      <c r="L326" s="15" t="str">
        <f>IF(ISERR(FIND("02",GERAL[[#This Row],[ODS]])),"NÃO","SIM")</f>
        <v>NÃO</v>
      </c>
      <c r="M326" s="15" t="str">
        <f>IF(ISERR(FIND("03",GERAL[[#This Row],[ODS]])),"NÃO","SIM")</f>
        <v>NÃO</v>
      </c>
      <c r="N326" s="15" t="str">
        <f>IF(ISERR(FIND("04",GERAL[[#This Row],[ODS]])),"NÃO","SIM")</f>
        <v>NÃO</v>
      </c>
      <c r="O326" s="15" t="str">
        <f>IF(ISERR(FIND("05",GERAL[[#This Row],[ODS]])),"NÃO","SIM")</f>
        <v>NÃO</v>
      </c>
      <c r="P326" s="15" t="str">
        <f>IF(ISERR(FIND("06",GERAL[[#This Row],[ODS]])),"NÃO","SIM")</f>
        <v>NÃO</v>
      </c>
      <c r="Q326" s="15" t="str">
        <f>IF(ISERR(FIND("07",GERAL[[#This Row],[ODS]])),"NÃO","SIM")</f>
        <v>NÃO</v>
      </c>
      <c r="R326" s="15" t="str">
        <f>IF(ISERR(FIND("08",GERAL[[#This Row],[ODS]])),"NÃO","SIM")</f>
        <v>SIM</v>
      </c>
      <c r="S326" s="15" t="str">
        <f>IF(ISERR(FIND("09",GERAL[[#This Row],[ODS]])),"NÃO","SIM")</f>
        <v>NÃO</v>
      </c>
      <c r="T326" s="15" t="str">
        <f>IF(ISERR(FIND("10",GERAL[[#This Row],[ODS]])),"NÃO","SIM")</f>
        <v>SIM</v>
      </c>
      <c r="U326" s="15" t="str">
        <f>IF(ISERR(FIND("11",GERAL[[#This Row],[ODS]])),"NÃO","SIM")</f>
        <v>NÃO</v>
      </c>
      <c r="V326" s="15" t="str">
        <f>IF(ISERR(FIND("12",GERAL[[#This Row],[ODS]])),"NÃO","SIM")</f>
        <v>NÃO</v>
      </c>
      <c r="W326" s="15" t="str">
        <f>IF(ISERR(FIND("13",GERAL[[#This Row],[ODS]])),"NÃO","SIM")</f>
        <v>NÃO</v>
      </c>
      <c r="X326" s="15" t="str">
        <f>IF(ISERR(FIND("14",GERAL[[#This Row],[ODS]])),"NÃO","SIM")</f>
        <v>NÃO</v>
      </c>
      <c r="Y326" s="15" t="str">
        <f>IF(ISERR(FIND("15",GERAL[[#This Row],[ODS]])),"NÃO","SIM")</f>
        <v>NÃO</v>
      </c>
      <c r="Z326" s="15" t="str">
        <f>IF(ISERR(FIND("16",GERAL[[#This Row],[ODS]])),"NÃO","SIM")</f>
        <v>NÃO</v>
      </c>
      <c r="AA326" s="15" t="str">
        <f>IF(ISERR(FIND("17",GERAL[[#This Row],[ODS]])),"NÃO","SIM")</f>
        <v>NÃO</v>
      </c>
      <c r="AB326" s="46">
        <v>34.734932731389684</v>
      </c>
      <c r="AC326" s="46">
        <v>39.845232823465047</v>
      </c>
      <c r="AD326" s="46">
        <v>41.335731529252683</v>
      </c>
      <c r="AE326" s="46">
        <v>43.046764431524679</v>
      </c>
      <c r="AF326" s="46">
        <v>35.932402451910463</v>
      </c>
      <c r="AG326" s="46" t="str">
        <f>GERAL[[#This Row],[SIGLA]]&amp;GERAL[[#This Row],[CÓD]]</f>
        <v>ACCH_FM</v>
      </c>
      <c r="AH326" s="1">
        <f ca="1">VLOOKUP(GERAL[[#This Row],[REF_NOTA]],BASE_NOTAS[],7,FALSE)</f>
        <v>33.543518505584871</v>
      </c>
      <c r="AI326" s="47">
        <f ca="1">IF(GERAL[[#This Row],[Nota 2025]]="",0,GERAL[[#This Row],[Nota 2026]]-GERAL[[#This Row],[Nota 2025]])</f>
        <v>-2.388883946325592</v>
      </c>
    </row>
    <row r="327" spans="1:35" ht="17" x14ac:dyDescent="0.35">
      <c r="A327" s="2" t="s">
        <v>1</v>
      </c>
      <c r="B327" s="2" t="s">
        <v>157</v>
      </c>
      <c r="C327" s="44" t="s">
        <v>209</v>
      </c>
      <c r="D327" s="44" t="s">
        <v>476</v>
      </c>
      <c r="E327" s="2" t="s">
        <v>148</v>
      </c>
      <c r="F327" s="2" t="str">
        <f>VLOOKUP(GERAL[[#This Row],[CÓD]],SEALL,6,FALSE)</f>
        <v>S</v>
      </c>
      <c r="G32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2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2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27" s="2" t="str">
        <f>VLOOKUP(GERAL[[#This Row],[CÓD]],SEALL,4,FALSE)</f>
        <v>08, 10</v>
      </c>
      <c r="K327" s="2" t="str">
        <f>IF(ISERR(FIND("01",GERAL[[#This Row],[ODS]])),"NÃO","SIM")</f>
        <v>NÃO</v>
      </c>
      <c r="L327" s="2" t="str">
        <f>IF(ISERR(FIND("02",GERAL[[#This Row],[ODS]])),"NÃO","SIM")</f>
        <v>NÃO</v>
      </c>
      <c r="M327" s="2" t="str">
        <f>IF(ISERR(FIND("03",GERAL[[#This Row],[ODS]])),"NÃO","SIM")</f>
        <v>NÃO</v>
      </c>
      <c r="N327" s="2" t="str">
        <f>IF(ISERR(FIND("04",GERAL[[#This Row],[ODS]])),"NÃO","SIM")</f>
        <v>NÃO</v>
      </c>
      <c r="O327" s="2" t="str">
        <f>IF(ISERR(FIND("05",GERAL[[#This Row],[ODS]])),"NÃO","SIM")</f>
        <v>NÃO</v>
      </c>
      <c r="P327" s="2" t="str">
        <f>IF(ISERR(FIND("06",GERAL[[#This Row],[ODS]])),"NÃO","SIM")</f>
        <v>NÃO</v>
      </c>
      <c r="Q327" s="2" t="str">
        <f>IF(ISERR(FIND("07",GERAL[[#This Row],[ODS]])),"NÃO","SIM")</f>
        <v>NÃO</v>
      </c>
      <c r="R327" s="2" t="str">
        <f>IF(ISERR(FIND("08",GERAL[[#This Row],[ODS]])),"NÃO","SIM")</f>
        <v>SIM</v>
      </c>
      <c r="S327" s="2" t="str">
        <f>IF(ISERR(FIND("09",GERAL[[#This Row],[ODS]])),"NÃO","SIM")</f>
        <v>NÃO</v>
      </c>
      <c r="T327" s="2" t="str">
        <f>IF(ISERR(FIND("10",GERAL[[#This Row],[ODS]])),"NÃO","SIM")</f>
        <v>SIM</v>
      </c>
      <c r="U327" s="2" t="str">
        <f>IF(ISERR(FIND("11",GERAL[[#This Row],[ODS]])),"NÃO","SIM")</f>
        <v>NÃO</v>
      </c>
      <c r="V327" s="2" t="str">
        <f>IF(ISERR(FIND("12",GERAL[[#This Row],[ODS]])),"NÃO","SIM")</f>
        <v>NÃO</v>
      </c>
      <c r="W327" s="2" t="str">
        <f>IF(ISERR(FIND("13",GERAL[[#This Row],[ODS]])),"NÃO","SIM")</f>
        <v>NÃO</v>
      </c>
      <c r="X327" s="2" t="str">
        <f>IF(ISERR(FIND("14",GERAL[[#This Row],[ODS]])),"NÃO","SIM")</f>
        <v>NÃO</v>
      </c>
      <c r="Y327" s="2" t="str">
        <f>IF(ISERR(FIND("15",GERAL[[#This Row],[ODS]])),"NÃO","SIM")</f>
        <v>NÃO</v>
      </c>
      <c r="Z327" s="2" t="str">
        <f>IF(ISERR(FIND("16",GERAL[[#This Row],[ODS]])),"NÃO","SIM")</f>
        <v>NÃO</v>
      </c>
      <c r="AA327" s="2" t="str">
        <f>IF(ISERR(FIND("17",GERAL[[#This Row],[ODS]])),"NÃO","SIM")</f>
        <v>NÃO</v>
      </c>
      <c r="AB327" s="1">
        <v>42.748020445574589</v>
      </c>
      <c r="AC327" s="1">
        <v>37.335294726342021</v>
      </c>
      <c r="AD327" s="1">
        <v>44.785721663594018</v>
      </c>
      <c r="AE327" s="1">
        <v>38.732370069033287</v>
      </c>
      <c r="AF327" s="1">
        <v>35.983953480095551</v>
      </c>
      <c r="AG327" s="1" t="str">
        <f>GERAL[[#This Row],[SIGLA]]&amp;GERAL[[#This Row],[CÓD]]</f>
        <v>ALCH_FM</v>
      </c>
      <c r="AH327" s="1">
        <f ca="1">VLOOKUP(GERAL[[#This Row],[REF_NOTA]],BASE_NOTAS[],7,FALSE)</f>
        <v>35.286543434728237</v>
      </c>
      <c r="AI327" s="31">
        <f ca="1">IF(GERAL[[#This Row],[Nota 2025]]="",0,GERAL[[#This Row],[Nota 2026]]-GERAL[[#This Row],[Nota 2025]])</f>
        <v>-0.6974100453673131</v>
      </c>
    </row>
    <row r="328" spans="1:35" ht="17" x14ac:dyDescent="0.35">
      <c r="A328" s="2" t="s">
        <v>159</v>
      </c>
      <c r="B328" s="2" t="s">
        <v>184</v>
      </c>
      <c r="C328" s="44" t="s">
        <v>209</v>
      </c>
      <c r="D328" s="44" t="s">
        <v>476</v>
      </c>
      <c r="E328" s="2" t="s">
        <v>148</v>
      </c>
      <c r="F328" s="2" t="str">
        <f>VLOOKUP(GERAL[[#This Row],[CÓD]],SEALL,6,FALSE)</f>
        <v>S</v>
      </c>
      <c r="G32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2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2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28" s="2" t="str">
        <f>VLOOKUP(GERAL[[#This Row],[CÓD]],SEALL,4,FALSE)</f>
        <v>08, 10</v>
      </c>
      <c r="K328" s="2" t="str">
        <f>IF(ISERR(FIND("01",GERAL[[#This Row],[ODS]])),"NÃO","SIM")</f>
        <v>NÃO</v>
      </c>
      <c r="L328" s="2" t="str">
        <f>IF(ISERR(FIND("02",GERAL[[#This Row],[ODS]])),"NÃO","SIM")</f>
        <v>NÃO</v>
      </c>
      <c r="M328" s="2" t="str">
        <f>IF(ISERR(FIND("03",GERAL[[#This Row],[ODS]])),"NÃO","SIM")</f>
        <v>NÃO</v>
      </c>
      <c r="N328" s="2" t="str">
        <f>IF(ISERR(FIND("04",GERAL[[#This Row],[ODS]])),"NÃO","SIM")</f>
        <v>NÃO</v>
      </c>
      <c r="O328" s="2" t="str">
        <f>IF(ISERR(FIND("05",GERAL[[#This Row],[ODS]])),"NÃO","SIM")</f>
        <v>NÃO</v>
      </c>
      <c r="P328" s="2" t="str">
        <f>IF(ISERR(FIND("06",GERAL[[#This Row],[ODS]])),"NÃO","SIM")</f>
        <v>NÃO</v>
      </c>
      <c r="Q328" s="2" t="str">
        <f>IF(ISERR(FIND("07",GERAL[[#This Row],[ODS]])),"NÃO","SIM")</f>
        <v>NÃO</v>
      </c>
      <c r="R328" s="2" t="str">
        <f>IF(ISERR(FIND("08",GERAL[[#This Row],[ODS]])),"NÃO","SIM")</f>
        <v>SIM</v>
      </c>
      <c r="S328" s="2" t="str">
        <f>IF(ISERR(FIND("09",GERAL[[#This Row],[ODS]])),"NÃO","SIM")</f>
        <v>NÃO</v>
      </c>
      <c r="T328" s="2" t="str">
        <f>IF(ISERR(FIND("10",GERAL[[#This Row],[ODS]])),"NÃO","SIM")</f>
        <v>SIM</v>
      </c>
      <c r="U328" s="2" t="str">
        <f>IF(ISERR(FIND("11",GERAL[[#This Row],[ODS]])),"NÃO","SIM")</f>
        <v>NÃO</v>
      </c>
      <c r="V328" s="2" t="str">
        <f>IF(ISERR(FIND("12",GERAL[[#This Row],[ODS]])),"NÃO","SIM")</f>
        <v>NÃO</v>
      </c>
      <c r="W328" s="2" t="str">
        <f>IF(ISERR(FIND("13",GERAL[[#This Row],[ODS]])),"NÃO","SIM")</f>
        <v>NÃO</v>
      </c>
      <c r="X328" s="2" t="str">
        <f>IF(ISERR(FIND("14",GERAL[[#This Row],[ODS]])),"NÃO","SIM")</f>
        <v>NÃO</v>
      </c>
      <c r="Y328" s="2" t="str">
        <f>IF(ISERR(FIND("15",GERAL[[#This Row],[ODS]])),"NÃO","SIM")</f>
        <v>NÃO</v>
      </c>
      <c r="Z328" s="2" t="str">
        <f>IF(ISERR(FIND("16",GERAL[[#This Row],[ODS]])),"NÃO","SIM")</f>
        <v>NÃO</v>
      </c>
      <c r="AA328" s="2" t="str">
        <f>IF(ISERR(FIND("17",GERAL[[#This Row],[ODS]])),"NÃO","SIM")</f>
        <v>NÃO</v>
      </c>
      <c r="AB328" s="1">
        <v>35.759052550923769</v>
      </c>
      <c r="AC328" s="1">
        <v>30.069185543279573</v>
      </c>
      <c r="AD328" s="1">
        <v>36.08571645106349</v>
      </c>
      <c r="AE328" s="1">
        <v>45.097775988325111</v>
      </c>
      <c r="AF328" s="1">
        <v>36.706998799580099</v>
      </c>
      <c r="AG328" s="1" t="str">
        <f>GERAL[[#This Row],[SIGLA]]&amp;GERAL[[#This Row],[CÓD]]</f>
        <v>APCH_FM</v>
      </c>
      <c r="AH328" s="1">
        <f ca="1">VLOOKUP(GERAL[[#This Row],[REF_NOTA]],BASE_NOTAS[],7,FALSE)</f>
        <v>37.520306180146548</v>
      </c>
      <c r="AI328" s="31">
        <f ca="1">IF(GERAL[[#This Row],[Nota 2025]]="",0,GERAL[[#This Row],[Nota 2026]]-GERAL[[#This Row],[Nota 2025]])</f>
        <v>0.81330738056644947</v>
      </c>
    </row>
    <row r="329" spans="1:35" ht="17" x14ac:dyDescent="0.35">
      <c r="A329" s="2" t="s">
        <v>155</v>
      </c>
      <c r="B329" s="2" t="s">
        <v>158</v>
      </c>
      <c r="C329" s="44" t="s">
        <v>209</v>
      </c>
      <c r="D329" s="44" t="s">
        <v>476</v>
      </c>
      <c r="E329" s="2" t="s">
        <v>148</v>
      </c>
      <c r="F329" s="2" t="str">
        <f>VLOOKUP(GERAL[[#This Row],[CÓD]],SEALL,6,FALSE)</f>
        <v>S</v>
      </c>
      <c r="G32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2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2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29" s="2" t="str">
        <f>VLOOKUP(GERAL[[#This Row],[CÓD]],SEALL,4,FALSE)</f>
        <v>08, 10</v>
      </c>
      <c r="K329" s="2" t="str">
        <f>IF(ISERR(FIND("01",GERAL[[#This Row],[ODS]])),"NÃO","SIM")</f>
        <v>NÃO</v>
      </c>
      <c r="L329" s="2" t="str">
        <f>IF(ISERR(FIND("02",GERAL[[#This Row],[ODS]])),"NÃO","SIM")</f>
        <v>NÃO</v>
      </c>
      <c r="M329" s="2" t="str">
        <f>IF(ISERR(FIND("03",GERAL[[#This Row],[ODS]])),"NÃO","SIM")</f>
        <v>NÃO</v>
      </c>
      <c r="N329" s="2" t="str">
        <f>IF(ISERR(FIND("04",GERAL[[#This Row],[ODS]])),"NÃO","SIM")</f>
        <v>NÃO</v>
      </c>
      <c r="O329" s="2" t="str">
        <f>IF(ISERR(FIND("05",GERAL[[#This Row],[ODS]])),"NÃO","SIM")</f>
        <v>NÃO</v>
      </c>
      <c r="P329" s="2" t="str">
        <f>IF(ISERR(FIND("06",GERAL[[#This Row],[ODS]])),"NÃO","SIM")</f>
        <v>NÃO</v>
      </c>
      <c r="Q329" s="2" t="str">
        <f>IF(ISERR(FIND("07",GERAL[[#This Row],[ODS]])),"NÃO","SIM")</f>
        <v>NÃO</v>
      </c>
      <c r="R329" s="2" t="str">
        <f>IF(ISERR(FIND("08",GERAL[[#This Row],[ODS]])),"NÃO","SIM")</f>
        <v>SIM</v>
      </c>
      <c r="S329" s="2" t="str">
        <f>IF(ISERR(FIND("09",GERAL[[#This Row],[ODS]])),"NÃO","SIM")</f>
        <v>NÃO</v>
      </c>
      <c r="T329" s="2" t="str">
        <f>IF(ISERR(FIND("10",GERAL[[#This Row],[ODS]])),"NÃO","SIM")</f>
        <v>SIM</v>
      </c>
      <c r="U329" s="2" t="str">
        <f>IF(ISERR(FIND("11",GERAL[[#This Row],[ODS]])),"NÃO","SIM")</f>
        <v>NÃO</v>
      </c>
      <c r="V329" s="2" t="str">
        <f>IF(ISERR(FIND("12",GERAL[[#This Row],[ODS]])),"NÃO","SIM")</f>
        <v>NÃO</v>
      </c>
      <c r="W329" s="2" t="str">
        <f>IF(ISERR(FIND("13",GERAL[[#This Row],[ODS]])),"NÃO","SIM")</f>
        <v>NÃO</v>
      </c>
      <c r="X329" s="2" t="str">
        <f>IF(ISERR(FIND("14",GERAL[[#This Row],[ODS]])),"NÃO","SIM")</f>
        <v>NÃO</v>
      </c>
      <c r="Y329" s="2" t="str">
        <f>IF(ISERR(FIND("15",GERAL[[#This Row],[ODS]])),"NÃO","SIM")</f>
        <v>NÃO</v>
      </c>
      <c r="Z329" s="2" t="str">
        <f>IF(ISERR(FIND("16",GERAL[[#This Row],[ODS]])),"NÃO","SIM")</f>
        <v>NÃO</v>
      </c>
      <c r="AA329" s="2" t="str">
        <f>IF(ISERR(FIND("17",GERAL[[#This Row],[ODS]])),"NÃO","SIM")</f>
        <v>NÃO</v>
      </c>
      <c r="AB329" s="1">
        <v>7.0660560552542453</v>
      </c>
      <c r="AC329" s="1">
        <v>4.6329786481417905</v>
      </c>
      <c r="AD329" s="1">
        <v>11.466490562707678</v>
      </c>
      <c r="AE329" s="1">
        <v>7.2476732915200319</v>
      </c>
      <c r="AF329" s="1">
        <v>12.814183295684334</v>
      </c>
      <c r="AG329" s="1" t="str">
        <f>GERAL[[#This Row],[SIGLA]]&amp;GERAL[[#This Row],[CÓD]]</f>
        <v>AMCH_FM</v>
      </c>
      <c r="AH329" s="1">
        <f ca="1">VLOOKUP(GERAL[[#This Row],[REF_NOTA]],BASE_NOTAS[],7,FALSE)</f>
        <v>15.63854998398129</v>
      </c>
      <c r="AI329" s="31">
        <f ca="1">IF(GERAL[[#This Row],[Nota 2025]]="",0,GERAL[[#This Row],[Nota 2026]]-GERAL[[#This Row],[Nota 2025]])</f>
        <v>2.8243666882969567</v>
      </c>
    </row>
    <row r="330" spans="1:35" ht="17" x14ac:dyDescent="0.35">
      <c r="A330" s="2" t="s">
        <v>160</v>
      </c>
      <c r="B330" s="2" t="s">
        <v>187</v>
      </c>
      <c r="C330" s="44" t="s">
        <v>209</v>
      </c>
      <c r="D330" s="44" t="s">
        <v>476</v>
      </c>
      <c r="E330" s="2" t="s">
        <v>148</v>
      </c>
      <c r="F330" s="2" t="str">
        <f>VLOOKUP(GERAL[[#This Row],[CÓD]],SEALL,6,FALSE)</f>
        <v>S</v>
      </c>
      <c r="G33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3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3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30" s="2" t="str">
        <f>VLOOKUP(GERAL[[#This Row],[CÓD]],SEALL,4,FALSE)</f>
        <v>08, 10</v>
      </c>
      <c r="K330" s="2" t="str">
        <f>IF(ISERR(FIND("01",GERAL[[#This Row],[ODS]])),"NÃO","SIM")</f>
        <v>NÃO</v>
      </c>
      <c r="L330" s="2" t="str">
        <f>IF(ISERR(FIND("02",GERAL[[#This Row],[ODS]])),"NÃO","SIM")</f>
        <v>NÃO</v>
      </c>
      <c r="M330" s="2" t="str">
        <f>IF(ISERR(FIND("03",GERAL[[#This Row],[ODS]])),"NÃO","SIM")</f>
        <v>NÃO</v>
      </c>
      <c r="N330" s="2" t="str">
        <f>IF(ISERR(FIND("04",GERAL[[#This Row],[ODS]])),"NÃO","SIM")</f>
        <v>NÃO</v>
      </c>
      <c r="O330" s="2" t="str">
        <f>IF(ISERR(FIND("05",GERAL[[#This Row],[ODS]])),"NÃO","SIM")</f>
        <v>NÃO</v>
      </c>
      <c r="P330" s="2" t="str">
        <f>IF(ISERR(FIND("06",GERAL[[#This Row],[ODS]])),"NÃO","SIM")</f>
        <v>NÃO</v>
      </c>
      <c r="Q330" s="2" t="str">
        <f>IF(ISERR(FIND("07",GERAL[[#This Row],[ODS]])),"NÃO","SIM")</f>
        <v>NÃO</v>
      </c>
      <c r="R330" s="2" t="str">
        <f>IF(ISERR(FIND("08",GERAL[[#This Row],[ODS]])),"NÃO","SIM")</f>
        <v>SIM</v>
      </c>
      <c r="S330" s="2" t="str">
        <f>IF(ISERR(FIND("09",GERAL[[#This Row],[ODS]])),"NÃO","SIM")</f>
        <v>NÃO</v>
      </c>
      <c r="T330" s="2" t="str">
        <f>IF(ISERR(FIND("10",GERAL[[#This Row],[ODS]])),"NÃO","SIM")</f>
        <v>SIM</v>
      </c>
      <c r="U330" s="2" t="str">
        <f>IF(ISERR(FIND("11",GERAL[[#This Row],[ODS]])),"NÃO","SIM")</f>
        <v>NÃO</v>
      </c>
      <c r="V330" s="2" t="str">
        <f>IF(ISERR(FIND("12",GERAL[[#This Row],[ODS]])),"NÃO","SIM")</f>
        <v>NÃO</v>
      </c>
      <c r="W330" s="2" t="str">
        <f>IF(ISERR(FIND("13",GERAL[[#This Row],[ODS]])),"NÃO","SIM")</f>
        <v>NÃO</v>
      </c>
      <c r="X330" s="2" t="str">
        <f>IF(ISERR(FIND("14",GERAL[[#This Row],[ODS]])),"NÃO","SIM")</f>
        <v>NÃO</v>
      </c>
      <c r="Y330" s="2" t="str">
        <f>IF(ISERR(FIND("15",GERAL[[#This Row],[ODS]])),"NÃO","SIM")</f>
        <v>NÃO</v>
      </c>
      <c r="Z330" s="2" t="str">
        <f>IF(ISERR(FIND("16",GERAL[[#This Row],[ODS]])),"NÃO","SIM")</f>
        <v>NÃO</v>
      </c>
      <c r="AA330" s="2" t="str">
        <f>IF(ISERR(FIND("17",GERAL[[#This Row],[ODS]])),"NÃO","SIM")</f>
        <v>NÃO</v>
      </c>
      <c r="AB330" s="1">
        <v>25.247368952001725</v>
      </c>
      <c r="AC330" s="1">
        <v>17.883513419137952</v>
      </c>
      <c r="AD330" s="1">
        <v>23.410913952013214</v>
      </c>
      <c r="AE330" s="1">
        <v>17.709157464460784</v>
      </c>
      <c r="AF330" s="1">
        <v>20.363527702062221</v>
      </c>
      <c r="AG330" s="1" t="str">
        <f>GERAL[[#This Row],[SIGLA]]&amp;GERAL[[#This Row],[CÓD]]</f>
        <v>BACH_FM</v>
      </c>
      <c r="AH330" s="1">
        <f ca="1">VLOOKUP(GERAL[[#This Row],[REF_NOTA]],BASE_NOTAS[],7,FALSE)</f>
        <v>17.352534768259993</v>
      </c>
      <c r="AI330" s="31">
        <f ca="1">IF(GERAL[[#This Row],[Nota 2025]]="",0,GERAL[[#This Row],[Nota 2026]]-GERAL[[#This Row],[Nota 2025]])</f>
        <v>-3.0109929338022283</v>
      </c>
    </row>
    <row r="331" spans="1:35" ht="17" x14ac:dyDescent="0.35">
      <c r="A331" s="2" t="s">
        <v>161</v>
      </c>
      <c r="B331" s="2" t="s">
        <v>188</v>
      </c>
      <c r="C331" s="44" t="s">
        <v>209</v>
      </c>
      <c r="D331" s="44" t="s">
        <v>476</v>
      </c>
      <c r="E331" s="2" t="s">
        <v>148</v>
      </c>
      <c r="F331" s="2" t="str">
        <f>VLOOKUP(GERAL[[#This Row],[CÓD]],SEALL,6,FALSE)</f>
        <v>S</v>
      </c>
      <c r="G33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3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3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31" s="2" t="str">
        <f>VLOOKUP(GERAL[[#This Row],[CÓD]],SEALL,4,FALSE)</f>
        <v>08, 10</v>
      </c>
      <c r="K331" s="2" t="str">
        <f>IF(ISERR(FIND("01",GERAL[[#This Row],[ODS]])),"NÃO","SIM")</f>
        <v>NÃO</v>
      </c>
      <c r="L331" s="2" t="str">
        <f>IF(ISERR(FIND("02",GERAL[[#This Row],[ODS]])),"NÃO","SIM")</f>
        <v>NÃO</v>
      </c>
      <c r="M331" s="2" t="str">
        <f>IF(ISERR(FIND("03",GERAL[[#This Row],[ODS]])),"NÃO","SIM")</f>
        <v>NÃO</v>
      </c>
      <c r="N331" s="2" t="str">
        <f>IF(ISERR(FIND("04",GERAL[[#This Row],[ODS]])),"NÃO","SIM")</f>
        <v>NÃO</v>
      </c>
      <c r="O331" s="2" t="str">
        <f>IF(ISERR(FIND("05",GERAL[[#This Row],[ODS]])),"NÃO","SIM")</f>
        <v>NÃO</v>
      </c>
      <c r="P331" s="2" t="str">
        <f>IF(ISERR(FIND("06",GERAL[[#This Row],[ODS]])),"NÃO","SIM")</f>
        <v>NÃO</v>
      </c>
      <c r="Q331" s="2" t="str">
        <f>IF(ISERR(FIND("07",GERAL[[#This Row],[ODS]])),"NÃO","SIM")</f>
        <v>NÃO</v>
      </c>
      <c r="R331" s="2" t="str">
        <f>IF(ISERR(FIND("08",GERAL[[#This Row],[ODS]])),"NÃO","SIM")</f>
        <v>SIM</v>
      </c>
      <c r="S331" s="2" t="str">
        <f>IF(ISERR(FIND("09",GERAL[[#This Row],[ODS]])),"NÃO","SIM")</f>
        <v>NÃO</v>
      </c>
      <c r="T331" s="2" t="str">
        <f>IF(ISERR(FIND("10",GERAL[[#This Row],[ODS]])),"NÃO","SIM")</f>
        <v>SIM</v>
      </c>
      <c r="U331" s="2" t="str">
        <f>IF(ISERR(FIND("11",GERAL[[#This Row],[ODS]])),"NÃO","SIM")</f>
        <v>NÃO</v>
      </c>
      <c r="V331" s="2" t="str">
        <f>IF(ISERR(FIND("12",GERAL[[#This Row],[ODS]])),"NÃO","SIM")</f>
        <v>NÃO</v>
      </c>
      <c r="W331" s="2" t="str">
        <f>IF(ISERR(FIND("13",GERAL[[#This Row],[ODS]])),"NÃO","SIM")</f>
        <v>NÃO</v>
      </c>
      <c r="X331" s="2" t="str">
        <f>IF(ISERR(FIND("14",GERAL[[#This Row],[ODS]])),"NÃO","SIM")</f>
        <v>NÃO</v>
      </c>
      <c r="Y331" s="2" t="str">
        <f>IF(ISERR(FIND("15",GERAL[[#This Row],[ODS]])),"NÃO","SIM")</f>
        <v>NÃO</v>
      </c>
      <c r="Z331" s="2" t="str">
        <f>IF(ISERR(FIND("16",GERAL[[#This Row],[ODS]])),"NÃO","SIM")</f>
        <v>NÃO</v>
      </c>
      <c r="AA331" s="2" t="str">
        <f>IF(ISERR(FIND("17",GERAL[[#This Row],[ODS]])),"NÃO","SIM")</f>
        <v>NÃO</v>
      </c>
      <c r="AB331" s="1">
        <v>23.089221668495462</v>
      </c>
      <c r="AC331" s="1">
        <v>21.433958994521767</v>
      </c>
      <c r="AD331" s="1">
        <v>24.610443668326006</v>
      </c>
      <c r="AE331" s="1">
        <v>16.405158733124217</v>
      </c>
      <c r="AF331" s="1">
        <v>11.000754955557056</v>
      </c>
      <c r="AG331" s="1" t="str">
        <f>GERAL[[#This Row],[SIGLA]]&amp;GERAL[[#This Row],[CÓD]]</f>
        <v>CECH_FM</v>
      </c>
      <c r="AH331" s="1">
        <f ca="1">VLOOKUP(GERAL[[#This Row],[REF_NOTA]],BASE_NOTAS[],7,FALSE)</f>
        <v>18.685647502117561</v>
      </c>
      <c r="AI331" s="31">
        <f ca="1">IF(GERAL[[#This Row],[Nota 2025]]="",0,GERAL[[#This Row],[Nota 2026]]-GERAL[[#This Row],[Nota 2025]])</f>
        <v>7.6848925465605049</v>
      </c>
    </row>
    <row r="332" spans="1:35" ht="17" x14ac:dyDescent="0.35">
      <c r="A332" s="2" t="s">
        <v>162</v>
      </c>
      <c r="B332" s="2" t="s">
        <v>189</v>
      </c>
      <c r="C332" s="44" t="s">
        <v>209</v>
      </c>
      <c r="D332" s="44" t="s">
        <v>476</v>
      </c>
      <c r="E332" s="2" t="s">
        <v>148</v>
      </c>
      <c r="F332" s="2" t="str">
        <f>VLOOKUP(GERAL[[#This Row],[CÓD]],SEALL,6,FALSE)</f>
        <v>S</v>
      </c>
      <c r="G33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3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3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32" s="2" t="str">
        <f>VLOOKUP(GERAL[[#This Row],[CÓD]],SEALL,4,FALSE)</f>
        <v>08, 10</v>
      </c>
      <c r="K332" s="2" t="str">
        <f>IF(ISERR(FIND("01",GERAL[[#This Row],[ODS]])),"NÃO","SIM")</f>
        <v>NÃO</v>
      </c>
      <c r="L332" s="2" t="str">
        <f>IF(ISERR(FIND("02",GERAL[[#This Row],[ODS]])),"NÃO","SIM")</f>
        <v>NÃO</v>
      </c>
      <c r="M332" s="2" t="str">
        <f>IF(ISERR(FIND("03",GERAL[[#This Row],[ODS]])),"NÃO","SIM")</f>
        <v>NÃO</v>
      </c>
      <c r="N332" s="2" t="str">
        <f>IF(ISERR(FIND("04",GERAL[[#This Row],[ODS]])),"NÃO","SIM")</f>
        <v>NÃO</v>
      </c>
      <c r="O332" s="2" t="str">
        <f>IF(ISERR(FIND("05",GERAL[[#This Row],[ODS]])),"NÃO","SIM")</f>
        <v>NÃO</v>
      </c>
      <c r="P332" s="2" t="str">
        <f>IF(ISERR(FIND("06",GERAL[[#This Row],[ODS]])),"NÃO","SIM")</f>
        <v>NÃO</v>
      </c>
      <c r="Q332" s="2" t="str">
        <f>IF(ISERR(FIND("07",GERAL[[#This Row],[ODS]])),"NÃO","SIM")</f>
        <v>NÃO</v>
      </c>
      <c r="R332" s="2" t="str">
        <f>IF(ISERR(FIND("08",GERAL[[#This Row],[ODS]])),"NÃO","SIM")</f>
        <v>SIM</v>
      </c>
      <c r="S332" s="2" t="str">
        <f>IF(ISERR(FIND("09",GERAL[[#This Row],[ODS]])),"NÃO","SIM")</f>
        <v>NÃO</v>
      </c>
      <c r="T332" s="2" t="str">
        <f>IF(ISERR(FIND("10",GERAL[[#This Row],[ODS]])),"NÃO","SIM")</f>
        <v>SIM</v>
      </c>
      <c r="U332" s="2" t="str">
        <f>IF(ISERR(FIND("11",GERAL[[#This Row],[ODS]])),"NÃO","SIM")</f>
        <v>NÃO</v>
      </c>
      <c r="V332" s="2" t="str">
        <f>IF(ISERR(FIND("12",GERAL[[#This Row],[ODS]])),"NÃO","SIM")</f>
        <v>NÃO</v>
      </c>
      <c r="W332" s="2" t="str">
        <f>IF(ISERR(FIND("13",GERAL[[#This Row],[ODS]])),"NÃO","SIM")</f>
        <v>NÃO</v>
      </c>
      <c r="X332" s="2" t="str">
        <f>IF(ISERR(FIND("14",GERAL[[#This Row],[ODS]])),"NÃO","SIM")</f>
        <v>NÃO</v>
      </c>
      <c r="Y332" s="2" t="str">
        <f>IF(ISERR(FIND("15",GERAL[[#This Row],[ODS]])),"NÃO","SIM")</f>
        <v>NÃO</v>
      </c>
      <c r="Z332" s="2" t="str">
        <f>IF(ISERR(FIND("16",GERAL[[#This Row],[ODS]])),"NÃO","SIM")</f>
        <v>NÃO</v>
      </c>
      <c r="AA332" s="2" t="str">
        <f>IF(ISERR(FIND("17",GERAL[[#This Row],[ODS]])),"NÃO","SIM")</f>
        <v>NÃO</v>
      </c>
      <c r="AB332" s="1">
        <v>95.525125598022342</v>
      </c>
      <c r="AC332" s="1">
        <v>85.964796230950228</v>
      </c>
      <c r="AD332" s="1">
        <v>89.565041469785072</v>
      </c>
      <c r="AE332" s="1">
        <v>87.79896762289512</v>
      </c>
      <c r="AF332" s="1">
        <v>89.256586591704405</v>
      </c>
      <c r="AG332" s="1" t="str">
        <f>GERAL[[#This Row],[SIGLA]]&amp;GERAL[[#This Row],[CÓD]]</f>
        <v>DFCH_FM</v>
      </c>
      <c r="AH332" s="1">
        <f ca="1">VLOOKUP(GERAL[[#This Row],[REF_NOTA]],BASE_NOTAS[],7,FALSE)</f>
        <v>89.679111395748109</v>
      </c>
      <c r="AI332" s="31">
        <f ca="1">IF(GERAL[[#This Row],[Nota 2025]]="",0,GERAL[[#This Row],[Nota 2026]]-GERAL[[#This Row],[Nota 2025]])</f>
        <v>0.42252480404370374</v>
      </c>
    </row>
    <row r="333" spans="1:35" ht="17" x14ac:dyDescent="0.35">
      <c r="A333" s="2" t="s">
        <v>163</v>
      </c>
      <c r="B333" s="2" t="s">
        <v>183</v>
      </c>
      <c r="C333" s="44" t="s">
        <v>209</v>
      </c>
      <c r="D333" s="44" t="s">
        <v>476</v>
      </c>
      <c r="E333" s="2" t="s">
        <v>148</v>
      </c>
      <c r="F333" s="2" t="str">
        <f>VLOOKUP(GERAL[[#This Row],[CÓD]],SEALL,6,FALSE)</f>
        <v>S</v>
      </c>
      <c r="G33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3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3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33" s="2" t="str">
        <f>VLOOKUP(GERAL[[#This Row],[CÓD]],SEALL,4,FALSE)</f>
        <v>08, 10</v>
      </c>
      <c r="K333" s="2" t="str">
        <f>IF(ISERR(FIND("01",GERAL[[#This Row],[ODS]])),"NÃO","SIM")</f>
        <v>NÃO</v>
      </c>
      <c r="L333" s="2" t="str">
        <f>IF(ISERR(FIND("02",GERAL[[#This Row],[ODS]])),"NÃO","SIM")</f>
        <v>NÃO</v>
      </c>
      <c r="M333" s="2" t="str">
        <f>IF(ISERR(FIND("03",GERAL[[#This Row],[ODS]])),"NÃO","SIM")</f>
        <v>NÃO</v>
      </c>
      <c r="N333" s="2" t="str">
        <f>IF(ISERR(FIND("04",GERAL[[#This Row],[ODS]])),"NÃO","SIM")</f>
        <v>NÃO</v>
      </c>
      <c r="O333" s="2" t="str">
        <f>IF(ISERR(FIND("05",GERAL[[#This Row],[ODS]])),"NÃO","SIM")</f>
        <v>NÃO</v>
      </c>
      <c r="P333" s="2" t="str">
        <f>IF(ISERR(FIND("06",GERAL[[#This Row],[ODS]])),"NÃO","SIM")</f>
        <v>NÃO</v>
      </c>
      <c r="Q333" s="2" t="str">
        <f>IF(ISERR(FIND("07",GERAL[[#This Row],[ODS]])),"NÃO","SIM")</f>
        <v>NÃO</v>
      </c>
      <c r="R333" s="2" t="str">
        <f>IF(ISERR(FIND("08",GERAL[[#This Row],[ODS]])),"NÃO","SIM")</f>
        <v>SIM</v>
      </c>
      <c r="S333" s="2" t="str">
        <f>IF(ISERR(FIND("09",GERAL[[#This Row],[ODS]])),"NÃO","SIM")</f>
        <v>NÃO</v>
      </c>
      <c r="T333" s="2" t="str">
        <f>IF(ISERR(FIND("10",GERAL[[#This Row],[ODS]])),"NÃO","SIM")</f>
        <v>SIM</v>
      </c>
      <c r="U333" s="2" t="str">
        <f>IF(ISERR(FIND("11",GERAL[[#This Row],[ODS]])),"NÃO","SIM")</f>
        <v>NÃO</v>
      </c>
      <c r="V333" s="2" t="str">
        <f>IF(ISERR(FIND("12",GERAL[[#This Row],[ODS]])),"NÃO","SIM")</f>
        <v>NÃO</v>
      </c>
      <c r="W333" s="2" t="str">
        <f>IF(ISERR(FIND("13",GERAL[[#This Row],[ODS]])),"NÃO","SIM")</f>
        <v>NÃO</v>
      </c>
      <c r="X333" s="2" t="str">
        <f>IF(ISERR(FIND("14",GERAL[[#This Row],[ODS]])),"NÃO","SIM")</f>
        <v>NÃO</v>
      </c>
      <c r="Y333" s="2" t="str">
        <f>IF(ISERR(FIND("15",GERAL[[#This Row],[ODS]])),"NÃO","SIM")</f>
        <v>NÃO</v>
      </c>
      <c r="Z333" s="2" t="str">
        <f>IF(ISERR(FIND("16",GERAL[[#This Row],[ODS]])),"NÃO","SIM")</f>
        <v>NÃO</v>
      </c>
      <c r="AA333" s="2" t="str">
        <f>IF(ISERR(FIND("17",GERAL[[#This Row],[ODS]])),"NÃO","SIM")</f>
        <v>NÃO</v>
      </c>
      <c r="AB333" s="1">
        <v>62.187737342237085</v>
      </c>
      <c r="AC333" s="1">
        <v>63.000376966684748</v>
      </c>
      <c r="AD333" s="1">
        <v>65.022599249225649</v>
      </c>
      <c r="AE333" s="1">
        <v>63.323461679483081</v>
      </c>
      <c r="AF333" s="1">
        <v>60.271451520215166</v>
      </c>
      <c r="AG333" s="1" t="str">
        <f>GERAL[[#This Row],[SIGLA]]&amp;GERAL[[#This Row],[CÓD]]</f>
        <v>ESCH_FM</v>
      </c>
      <c r="AH333" s="1">
        <f ca="1">VLOOKUP(GERAL[[#This Row],[REF_NOTA]],BASE_NOTAS[],7,FALSE)</f>
        <v>59.419444766986217</v>
      </c>
      <c r="AI333" s="31">
        <f ca="1">IF(GERAL[[#This Row],[Nota 2025]]="",0,GERAL[[#This Row],[Nota 2026]]-GERAL[[#This Row],[Nota 2025]])</f>
        <v>-0.85200675322894881</v>
      </c>
    </row>
    <row r="334" spans="1:35" ht="17" x14ac:dyDescent="0.35">
      <c r="A334" s="2" t="s">
        <v>164</v>
      </c>
      <c r="B334" s="2" t="s">
        <v>190</v>
      </c>
      <c r="C334" s="44" t="s">
        <v>209</v>
      </c>
      <c r="D334" s="44" t="s">
        <v>476</v>
      </c>
      <c r="E334" s="2" t="s">
        <v>148</v>
      </c>
      <c r="F334" s="2" t="str">
        <f>VLOOKUP(GERAL[[#This Row],[CÓD]],SEALL,6,FALSE)</f>
        <v>S</v>
      </c>
      <c r="G33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3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3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34" s="2" t="str">
        <f>VLOOKUP(GERAL[[#This Row],[CÓD]],SEALL,4,FALSE)</f>
        <v>08, 10</v>
      </c>
      <c r="K334" s="2" t="str">
        <f>IF(ISERR(FIND("01",GERAL[[#This Row],[ODS]])),"NÃO","SIM")</f>
        <v>NÃO</v>
      </c>
      <c r="L334" s="2" t="str">
        <f>IF(ISERR(FIND("02",GERAL[[#This Row],[ODS]])),"NÃO","SIM")</f>
        <v>NÃO</v>
      </c>
      <c r="M334" s="2" t="str">
        <f>IF(ISERR(FIND("03",GERAL[[#This Row],[ODS]])),"NÃO","SIM")</f>
        <v>NÃO</v>
      </c>
      <c r="N334" s="2" t="str">
        <f>IF(ISERR(FIND("04",GERAL[[#This Row],[ODS]])),"NÃO","SIM")</f>
        <v>NÃO</v>
      </c>
      <c r="O334" s="2" t="str">
        <f>IF(ISERR(FIND("05",GERAL[[#This Row],[ODS]])),"NÃO","SIM")</f>
        <v>NÃO</v>
      </c>
      <c r="P334" s="2" t="str">
        <f>IF(ISERR(FIND("06",GERAL[[#This Row],[ODS]])),"NÃO","SIM")</f>
        <v>NÃO</v>
      </c>
      <c r="Q334" s="2" t="str">
        <f>IF(ISERR(FIND("07",GERAL[[#This Row],[ODS]])),"NÃO","SIM")</f>
        <v>NÃO</v>
      </c>
      <c r="R334" s="2" t="str">
        <f>IF(ISERR(FIND("08",GERAL[[#This Row],[ODS]])),"NÃO","SIM")</f>
        <v>SIM</v>
      </c>
      <c r="S334" s="2" t="str">
        <f>IF(ISERR(FIND("09",GERAL[[#This Row],[ODS]])),"NÃO","SIM")</f>
        <v>NÃO</v>
      </c>
      <c r="T334" s="2" t="str">
        <f>IF(ISERR(FIND("10",GERAL[[#This Row],[ODS]])),"NÃO","SIM")</f>
        <v>SIM</v>
      </c>
      <c r="U334" s="2" t="str">
        <f>IF(ISERR(FIND("11",GERAL[[#This Row],[ODS]])),"NÃO","SIM")</f>
        <v>NÃO</v>
      </c>
      <c r="V334" s="2" t="str">
        <f>IF(ISERR(FIND("12",GERAL[[#This Row],[ODS]])),"NÃO","SIM")</f>
        <v>NÃO</v>
      </c>
      <c r="W334" s="2" t="str">
        <f>IF(ISERR(FIND("13",GERAL[[#This Row],[ODS]])),"NÃO","SIM")</f>
        <v>NÃO</v>
      </c>
      <c r="X334" s="2" t="str">
        <f>IF(ISERR(FIND("14",GERAL[[#This Row],[ODS]])),"NÃO","SIM")</f>
        <v>NÃO</v>
      </c>
      <c r="Y334" s="2" t="str">
        <f>IF(ISERR(FIND("15",GERAL[[#This Row],[ODS]])),"NÃO","SIM")</f>
        <v>NÃO</v>
      </c>
      <c r="Z334" s="2" t="str">
        <f>IF(ISERR(FIND("16",GERAL[[#This Row],[ODS]])),"NÃO","SIM")</f>
        <v>NÃO</v>
      </c>
      <c r="AA334" s="2" t="str">
        <f>IF(ISERR(FIND("17",GERAL[[#This Row],[ODS]])),"NÃO","SIM")</f>
        <v>NÃO</v>
      </c>
      <c r="AB334" s="1">
        <v>62.374465537111824</v>
      </c>
      <c r="AC334" s="1">
        <v>58.616963268415979</v>
      </c>
      <c r="AD334" s="1">
        <v>65.38130251197299</v>
      </c>
      <c r="AE334" s="1">
        <v>66.576490536712114</v>
      </c>
      <c r="AF334" s="1">
        <v>70.267906477461338</v>
      </c>
      <c r="AG334" s="1" t="str">
        <f>GERAL[[#This Row],[SIGLA]]&amp;GERAL[[#This Row],[CÓD]]</f>
        <v>GOCH_FM</v>
      </c>
      <c r="AH334" s="1">
        <f ca="1">VLOOKUP(GERAL[[#This Row],[REF_NOTA]],BASE_NOTAS[],7,FALSE)</f>
        <v>68.660574866189478</v>
      </c>
      <c r="AI334" s="31">
        <f ca="1">IF(GERAL[[#This Row],[Nota 2025]]="",0,GERAL[[#This Row],[Nota 2026]]-GERAL[[#This Row],[Nota 2025]])</f>
        <v>-1.6073316112718601</v>
      </c>
    </row>
    <row r="335" spans="1:35" ht="17" x14ac:dyDescent="0.35">
      <c r="A335" s="2" t="s">
        <v>165</v>
      </c>
      <c r="B335" s="2" t="s">
        <v>191</v>
      </c>
      <c r="C335" s="44" t="s">
        <v>209</v>
      </c>
      <c r="D335" s="44" t="s">
        <v>476</v>
      </c>
      <c r="E335" s="2" t="s">
        <v>148</v>
      </c>
      <c r="F335" s="2" t="str">
        <f>VLOOKUP(GERAL[[#This Row],[CÓD]],SEALL,6,FALSE)</f>
        <v>S</v>
      </c>
      <c r="G33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3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3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35" s="2" t="str">
        <f>VLOOKUP(GERAL[[#This Row],[CÓD]],SEALL,4,FALSE)</f>
        <v>08, 10</v>
      </c>
      <c r="K335" s="2" t="str">
        <f>IF(ISERR(FIND("01",GERAL[[#This Row],[ODS]])),"NÃO","SIM")</f>
        <v>NÃO</v>
      </c>
      <c r="L335" s="2" t="str">
        <f>IF(ISERR(FIND("02",GERAL[[#This Row],[ODS]])),"NÃO","SIM")</f>
        <v>NÃO</v>
      </c>
      <c r="M335" s="2" t="str">
        <f>IF(ISERR(FIND("03",GERAL[[#This Row],[ODS]])),"NÃO","SIM")</f>
        <v>NÃO</v>
      </c>
      <c r="N335" s="2" t="str">
        <f>IF(ISERR(FIND("04",GERAL[[#This Row],[ODS]])),"NÃO","SIM")</f>
        <v>NÃO</v>
      </c>
      <c r="O335" s="2" t="str">
        <f>IF(ISERR(FIND("05",GERAL[[#This Row],[ODS]])),"NÃO","SIM")</f>
        <v>NÃO</v>
      </c>
      <c r="P335" s="2" t="str">
        <f>IF(ISERR(FIND("06",GERAL[[#This Row],[ODS]])),"NÃO","SIM")</f>
        <v>NÃO</v>
      </c>
      <c r="Q335" s="2" t="str">
        <f>IF(ISERR(FIND("07",GERAL[[#This Row],[ODS]])),"NÃO","SIM")</f>
        <v>NÃO</v>
      </c>
      <c r="R335" s="2" t="str">
        <f>IF(ISERR(FIND("08",GERAL[[#This Row],[ODS]])),"NÃO","SIM")</f>
        <v>SIM</v>
      </c>
      <c r="S335" s="2" t="str">
        <f>IF(ISERR(FIND("09",GERAL[[#This Row],[ODS]])),"NÃO","SIM")</f>
        <v>NÃO</v>
      </c>
      <c r="T335" s="2" t="str">
        <f>IF(ISERR(FIND("10",GERAL[[#This Row],[ODS]])),"NÃO","SIM")</f>
        <v>SIM</v>
      </c>
      <c r="U335" s="2" t="str">
        <f>IF(ISERR(FIND("11",GERAL[[#This Row],[ODS]])),"NÃO","SIM")</f>
        <v>NÃO</v>
      </c>
      <c r="V335" s="2" t="str">
        <f>IF(ISERR(FIND("12",GERAL[[#This Row],[ODS]])),"NÃO","SIM")</f>
        <v>NÃO</v>
      </c>
      <c r="W335" s="2" t="str">
        <f>IF(ISERR(FIND("13",GERAL[[#This Row],[ODS]])),"NÃO","SIM")</f>
        <v>NÃO</v>
      </c>
      <c r="X335" s="2" t="str">
        <f>IF(ISERR(FIND("14",GERAL[[#This Row],[ODS]])),"NÃO","SIM")</f>
        <v>NÃO</v>
      </c>
      <c r="Y335" s="2" t="str">
        <f>IF(ISERR(FIND("15",GERAL[[#This Row],[ODS]])),"NÃO","SIM")</f>
        <v>NÃO</v>
      </c>
      <c r="Z335" s="2" t="str">
        <f>IF(ISERR(FIND("16",GERAL[[#This Row],[ODS]])),"NÃO","SIM")</f>
        <v>NÃO</v>
      </c>
      <c r="AA335" s="2" t="str">
        <f>IF(ISERR(FIND("17",GERAL[[#This Row],[ODS]])),"NÃO","SIM")</f>
        <v>NÃO</v>
      </c>
      <c r="AB335" s="1">
        <v>1.7964049641526696</v>
      </c>
      <c r="AC335" s="1">
        <v>2.5756241100836084</v>
      </c>
      <c r="AD335" s="1">
        <v>7.404645300793061</v>
      </c>
      <c r="AE335" s="1">
        <v>3.2452747705716427</v>
      </c>
      <c r="AF335" s="1">
        <v>1.5130745138447173</v>
      </c>
      <c r="AG335" s="1" t="str">
        <f>GERAL[[#This Row],[SIGLA]]&amp;GERAL[[#This Row],[CÓD]]</f>
        <v>MACH_FM</v>
      </c>
      <c r="AH335" s="1">
        <f ca="1">VLOOKUP(GERAL[[#This Row],[REF_NOTA]],BASE_NOTAS[],7,FALSE)</f>
        <v>0</v>
      </c>
      <c r="AI335" s="31">
        <f ca="1">IF(GERAL[[#This Row],[Nota 2025]]="",0,GERAL[[#This Row],[Nota 2026]]-GERAL[[#This Row],[Nota 2025]])</f>
        <v>-1.5130745138447173</v>
      </c>
    </row>
    <row r="336" spans="1:35" ht="17" x14ac:dyDescent="0.35">
      <c r="A336" s="2" t="s">
        <v>168</v>
      </c>
      <c r="B336" s="2" t="s">
        <v>195</v>
      </c>
      <c r="C336" s="44" t="s">
        <v>209</v>
      </c>
      <c r="D336" s="44" t="s">
        <v>476</v>
      </c>
      <c r="E336" s="2" t="s">
        <v>148</v>
      </c>
      <c r="F336" s="2" t="str">
        <f>VLOOKUP(GERAL[[#This Row],[CÓD]],SEALL,6,FALSE)</f>
        <v>S</v>
      </c>
      <c r="G33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3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3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36" s="2" t="str">
        <f>VLOOKUP(GERAL[[#This Row],[CÓD]],SEALL,4,FALSE)</f>
        <v>08, 10</v>
      </c>
      <c r="K336" s="2" t="str">
        <f>IF(ISERR(FIND("01",GERAL[[#This Row],[ODS]])),"NÃO","SIM")</f>
        <v>NÃO</v>
      </c>
      <c r="L336" s="2" t="str">
        <f>IF(ISERR(FIND("02",GERAL[[#This Row],[ODS]])),"NÃO","SIM")</f>
        <v>NÃO</v>
      </c>
      <c r="M336" s="2" t="str">
        <f>IF(ISERR(FIND("03",GERAL[[#This Row],[ODS]])),"NÃO","SIM")</f>
        <v>NÃO</v>
      </c>
      <c r="N336" s="2" t="str">
        <f>IF(ISERR(FIND("04",GERAL[[#This Row],[ODS]])),"NÃO","SIM")</f>
        <v>NÃO</v>
      </c>
      <c r="O336" s="2" t="str">
        <f>IF(ISERR(FIND("05",GERAL[[#This Row],[ODS]])),"NÃO","SIM")</f>
        <v>NÃO</v>
      </c>
      <c r="P336" s="2" t="str">
        <f>IF(ISERR(FIND("06",GERAL[[#This Row],[ODS]])),"NÃO","SIM")</f>
        <v>NÃO</v>
      </c>
      <c r="Q336" s="2" t="str">
        <f>IF(ISERR(FIND("07",GERAL[[#This Row],[ODS]])),"NÃO","SIM")</f>
        <v>NÃO</v>
      </c>
      <c r="R336" s="2" t="str">
        <f>IF(ISERR(FIND("08",GERAL[[#This Row],[ODS]])),"NÃO","SIM")</f>
        <v>SIM</v>
      </c>
      <c r="S336" s="2" t="str">
        <f>IF(ISERR(FIND("09",GERAL[[#This Row],[ODS]])),"NÃO","SIM")</f>
        <v>NÃO</v>
      </c>
      <c r="T336" s="2" t="str">
        <f>IF(ISERR(FIND("10",GERAL[[#This Row],[ODS]])),"NÃO","SIM")</f>
        <v>SIM</v>
      </c>
      <c r="U336" s="2" t="str">
        <f>IF(ISERR(FIND("11",GERAL[[#This Row],[ODS]])),"NÃO","SIM")</f>
        <v>NÃO</v>
      </c>
      <c r="V336" s="2" t="str">
        <f>IF(ISERR(FIND("12",GERAL[[#This Row],[ODS]])),"NÃO","SIM")</f>
        <v>NÃO</v>
      </c>
      <c r="W336" s="2" t="str">
        <f>IF(ISERR(FIND("13",GERAL[[#This Row],[ODS]])),"NÃO","SIM")</f>
        <v>NÃO</v>
      </c>
      <c r="X336" s="2" t="str">
        <f>IF(ISERR(FIND("14",GERAL[[#This Row],[ODS]])),"NÃO","SIM")</f>
        <v>NÃO</v>
      </c>
      <c r="Y336" s="2" t="str">
        <f>IF(ISERR(FIND("15",GERAL[[#This Row],[ODS]])),"NÃO","SIM")</f>
        <v>NÃO</v>
      </c>
      <c r="Z336" s="2" t="str">
        <f>IF(ISERR(FIND("16",GERAL[[#This Row],[ODS]])),"NÃO","SIM")</f>
        <v>NÃO</v>
      </c>
      <c r="AA336" s="2" t="str">
        <f>IF(ISERR(FIND("17",GERAL[[#This Row],[ODS]])),"NÃO","SIM")</f>
        <v>NÃO</v>
      </c>
      <c r="AB336" s="1">
        <v>60.306722248072376</v>
      </c>
      <c r="AC336" s="1">
        <v>62.821363997276471</v>
      </c>
      <c r="AD336" s="1">
        <v>71.498678285641276</v>
      </c>
      <c r="AE336" s="1">
        <v>71.387796225307824</v>
      </c>
      <c r="AF336" s="1">
        <v>72.198315819790722</v>
      </c>
      <c r="AG336" s="1" t="str">
        <f>GERAL[[#This Row],[SIGLA]]&amp;GERAL[[#This Row],[CÓD]]</f>
        <v>MTCH_FM</v>
      </c>
      <c r="AH336" s="1">
        <f ca="1">VLOOKUP(GERAL[[#This Row],[REF_NOTA]],BASE_NOTAS[],7,FALSE)</f>
        <v>71.22097485933898</v>
      </c>
      <c r="AI336" s="31">
        <f ca="1">IF(GERAL[[#This Row],[Nota 2025]]="",0,GERAL[[#This Row],[Nota 2026]]-GERAL[[#This Row],[Nota 2025]])</f>
        <v>-0.97734096045174113</v>
      </c>
    </row>
    <row r="337" spans="1:35" ht="17" x14ac:dyDescent="0.35">
      <c r="A337" s="2" t="s">
        <v>167</v>
      </c>
      <c r="B337" s="2" t="s">
        <v>193</v>
      </c>
      <c r="C337" s="44" t="s">
        <v>209</v>
      </c>
      <c r="D337" s="44" t="s">
        <v>476</v>
      </c>
      <c r="E337" s="2" t="s">
        <v>148</v>
      </c>
      <c r="F337" s="2" t="str">
        <f>VLOOKUP(GERAL[[#This Row],[CÓD]],SEALL,6,FALSE)</f>
        <v>S</v>
      </c>
      <c r="G33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3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3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37" s="2" t="str">
        <f>VLOOKUP(GERAL[[#This Row],[CÓD]],SEALL,4,FALSE)</f>
        <v>08, 10</v>
      </c>
      <c r="K337" s="2" t="str">
        <f>IF(ISERR(FIND("01",GERAL[[#This Row],[ODS]])),"NÃO","SIM")</f>
        <v>NÃO</v>
      </c>
      <c r="L337" s="2" t="str">
        <f>IF(ISERR(FIND("02",GERAL[[#This Row],[ODS]])),"NÃO","SIM")</f>
        <v>NÃO</v>
      </c>
      <c r="M337" s="2" t="str">
        <f>IF(ISERR(FIND("03",GERAL[[#This Row],[ODS]])),"NÃO","SIM")</f>
        <v>NÃO</v>
      </c>
      <c r="N337" s="2" t="str">
        <f>IF(ISERR(FIND("04",GERAL[[#This Row],[ODS]])),"NÃO","SIM")</f>
        <v>NÃO</v>
      </c>
      <c r="O337" s="2" t="str">
        <f>IF(ISERR(FIND("05",GERAL[[#This Row],[ODS]])),"NÃO","SIM")</f>
        <v>NÃO</v>
      </c>
      <c r="P337" s="2" t="str">
        <f>IF(ISERR(FIND("06",GERAL[[#This Row],[ODS]])),"NÃO","SIM")</f>
        <v>NÃO</v>
      </c>
      <c r="Q337" s="2" t="str">
        <f>IF(ISERR(FIND("07",GERAL[[#This Row],[ODS]])),"NÃO","SIM")</f>
        <v>NÃO</v>
      </c>
      <c r="R337" s="2" t="str">
        <f>IF(ISERR(FIND("08",GERAL[[#This Row],[ODS]])),"NÃO","SIM")</f>
        <v>SIM</v>
      </c>
      <c r="S337" s="2" t="str">
        <f>IF(ISERR(FIND("09",GERAL[[#This Row],[ODS]])),"NÃO","SIM")</f>
        <v>NÃO</v>
      </c>
      <c r="T337" s="2" t="str">
        <f>IF(ISERR(FIND("10",GERAL[[#This Row],[ODS]])),"NÃO","SIM")</f>
        <v>SIM</v>
      </c>
      <c r="U337" s="2" t="str">
        <f>IF(ISERR(FIND("11",GERAL[[#This Row],[ODS]])),"NÃO","SIM")</f>
        <v>NÃO</v>
      </c>
      <c r="V337" s="2" t="str">
        <f>IF(ISERR(FIND("12",GERAL[[#This Row],[ODS]])),"NÃO","SIM")</f>
        <v>NÃO</v>
      </c>
      <c r="W337" s="2" t="str">
        <f>IF(ISERR(FIND("13",GERAL[[#This Row],[ODS]])),"NÃO","SIM")</f>
        <v>NÃO</v>
      </c>
      <c r="X337" s="2" t="str">
        <f>IF(ISERR(FIND("14",GERAL[[#This Row],[ODS]])),"NÃO","SIM")</f>
        <v>NÃO</v>
      </c>
      <c r="Y337" s="2" t="str">
        <f>IF(ISERR(FIND("15",GERAL[[#This Row],[ODS]])),"NÃO","SIM")</f>
        <v>NÃO</v>
      </c>
      <c r="Z337" s="2" t="str">
        <f>IF(ISERR(FIND("16",GERAL[[#This Row],[ODS]])),"NÃO","SIM")</f>
        <v>NÃO</v>
      </c>
      <c r="AA337" s="2" t="str">
        <f>IF(ISERR(FIND("17",GERAL[[#This Row],[ODS]])),"NÃO","SIM")</f>
        <v>NÃO</v>
      </c>
      <c r="AB337" s="1">
        <v>67.313665207696587</v>
      </c>
      <c r="AC337" s="1">
        <v>71.41212341923034</v>
      </c>
      <c r="AD337" s="1">
        <v>78.876287915604109</v>
      </c>
      <c r="AE337" s="1">
        <v>79.149835606058645</v>
      </c>
      <c r="AF337" s="1">
        <v>80.046334029975625</v>
      </c>
      <c r="AG337" s="1" t="str">
        <f>GERAL[[#This Row],[SIGLA]]&amp;GERAL[[#This Row],[CÓD]]</f>
        <v>MSCH_FM</v>
      </c>
      <c r="AH337" s="1">
        <f ca="1">VLOOKUP(GERAL[[#This Row],[REF_NOTA]],BASE_NOTAS[],7,FALSE)</f>
        <v>80.671372847560036</v>
      </c>
      <c r="AI337" s="31">
        <f ca="1">IF(GERAL[[#This Row],[Nota 2025]]="",0,GERAL[[#This Row],[Nota 2026]]-GERAL[[#This Row],[Nota 2025]])</f>
        <v>0.62503881758441082</v>
      </c>
    </row>
    <row r="338" spans="1:35" ht="17" x14ac:dyDescent="0.35">
      <c r="A338" s="2" t="s">
        <v>166</v>
      </c>
      <c r="B338" s="2" t="s">
        <v>192</v>
      </c>
      <c r="C338" s="44" t="s">
        <v>209</v>
      </c>
      <c r="D338" s="44" t="s">
        <v>476</v>
      </c>
      <c r="E338" s="2" t="s">
        <v>148</v>
      </c>
      <c r="F338" s="2" t="str">
        <f>VLOOKUP(GERAL[[#This Row],[CÓD]],SEALL,6,FALSE)</f>
        <v>S</v>
      </c>
      <c r="G33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3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3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38" s="2" t="str">
        <f>VLOOKUP(GERAL[[#This Row],[CÓD]],SEALL,4,FALSE)</f>
        <v>08, 10</v>
      </c>
      <c r="K338" s="2" t="str">
        <f>IF(ISERR(FIND("01",GERAL[[#This Row],[ODS]])),"NÃO","SIM")</f>
        <v>NÃO</v>
      </c>
      <c r="L338" s="2" t="str">
        <f>IF(ISERR(FIND("02",GERAL[[#This Row],[ODS]])),"NÃO","SIM")</f>
        <v>NÃO</v>
      </c>
      <c r="M338" s="2" t="str">
        <f>IF(ISERR(FIND("03",GERAL[[#This Row],[ODS]])),"NÃO","SIM")</f>
        <v>NÃO</v>
      </c>
      <c r="N338" s="2" t="str">
        <f>IF(ISERR(FIND("04",GERAL[[#This Row],[ODS]])),"NÃO","SIM")</f>
        <v>NÃO</v>
      </c>
      <c r="O338" s="2" t="str">
        <f>IF(ISERR(FIND("05",GERAL[[#This Row],[ODS]])),"NÃO","SIM")</f>
        <v>NÃO</v>
      </c>
      <c r="P338" s="2" t="str">
        <f>IF(ISERR(FIND("06",GERAL[[#This Row],[ODS]])),"NÃO","SIM")</f>
        <v>NÃO</v>
      </c>
      <c r="Q338" s="2" t="str">
        <f>IF(ISERR(FIND("07",GERAL[[#This Row],[ODS]])),"NÃO","SIM")</f>
        <v>NÃO</v>
      </c>
      <c r="R338" s="2" t="str">
        <f>IF(ISERR(FIND("08",GERAL[[#This Row],[ODS]])),"NÃO","SIM")</f>
        <v>SIM</v>
      </c>
      <c r="S338" s="2" t="str">
        <f>IF(ISERR(FIND("09",GERAL[[#This Row],[ODS]])),"NÃO","SIM")</f>
        <v>NÃO</v>
      </c>
      <c r="T338" s="2" t="str">
        <f>IF(ISERR(FIND("10",GERAL[[#This Row],[ODS]])),"NÃO","SIM")</f>
        <v>SIM</v>
      </c>
      <c r="U338" s="2" t="str">
        <f>IF(ISERR(FIND("11",GERAL[[#This Row],[ODS]])),"NÃO","SIM")</f>
        <v>NÃO</v>
      </c>
      <c r="V338" s="2" t="str">
        <f>IF(ISERR(FIND("12",GERAL[[#This Row],[ODS]])),"NÃO","SIM")</f>
        <v>NÃO</v>
      </c>
      <c r="W338" s="2" t="str">
        <f>IF(ISERR(FIND("13",GERAL[[#This Row],[ODS]])),"NÃO","SIM")</f>
        <v>NÃO</v>
      </c>
      <c r="X338" s="2" t="str">
        <f>IF(ISERR(FIND("14",GERAL[[#This Row],[ODS]])),"NÃO","SIM")</f>
        <v>NÃO</v>
      </c>
      <c r="Y338" s="2" t="str">
        <f>IF(ISERR(FIND("15",GERAL[[#This Row],[ODS]])),"NÃO","SIM")</f>
        <v>NÃO</v>
      </c>
      <c r="Z338" s="2" t="str">
        <f>IF(ISERR(FIND("16",GERAL[[#This Row],[ODS]])),"NÃO","SIM")</f>
        <v>NÃO</v>
      </c>
      <c r="AA338" s="2" t="str">
        <f>IF(ISERR(FIND("17",GERAL[[#This Row],[ODS]])),"NÃO","SIM")</f>
        <v>NÃO</v>
      </c>
      <c r="AB338" s="1">
        <v>67.08091649740085</v>
      </c>
      <c r="AC338" s="1">
        <v>63.37863636382486</v>
      </c>
      <c r="AD338" s="1">
        <v>67.741481625042994</v>
      </c>
      <c r="AE338" s="1">
        <v>67.200569419576993</v>
      </c>
      <c r="AF338" s="1">
        <v>66.993740547759188</v>
      </c>
      <c r="AG338" s="1" t="str">
        <f>GERAL[[#This Row],[SIGLA]]&amp;GERAL[[#This Row],[CÓD]]</f>
        <v>MGCH_FM</v>
      </c>
      <c r="AH338" s="1">
        <f ca="1">VLOOKUP(GERAL[[#This Row],[REF_NOTA]],BASE_NOTAS[],7,FALSE)</f>
        <v>63.945806364269068</v>
      </c>
      <c r="AI338" s="31">
        <f ca="1">IF(GERAL[[#This Row],[Nota 2025]]="",0,GERAL[[#This Row],[Nota 2026]]-GERAL[[#This Row],[Nota 2025]])</f>
        <v>-3.0479341834901206</v>
      </c>
    </row>
    <row r="339" spans="1:35" ht="17" x14ac:dyDescent="0.35">
      <c r="A339" s="2" t="s">
        <v>169</v>
      </c>
      <c r="B339" s="2" t="s">
        <v>196</v>
      </c>
      <c r="C339" s="44" t="s">
        <v>209</v>
      </c>
      <c r="D339" s="44" t="s">
        <v>476</v>
      </c>
      <c r="E339" s="2" t="s">
        <v>148</v>
      </c>
      <c r="F339" s="2" t="str">
        <f>VLOOKUP(GERAL[[#This Row],[CÓD]],SEALL,6,FALSE)</f>
        <v>S</v>
      </c>
      <c r="G33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3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3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39" s="2" t="str">
        <f>VLOOKUP(GERAL[[#This Row],[CÓD]],SEALL,4,FALSE)</f>
        <v>08, 10</v>
      </c>
      <c r="K339" s="2" t="str">
        <f>IF(ISERR(FIND("01",GERAL[[#This Row],[ODS]])),"NÃO","SIM")</f>
        <v>NÃO</v>
      </c>
      <c r="L339" s="2" t="str">
        <f>IF(ISERR(FIND("02",GERAL[[#This Row],[ODS]])),"NÃO","SIM")</f>
        <v>NÃO</v>
      </c>
      <c r="M339" s="2" t="str">
        <f>IF(ISERR(FIND("03",GERAL[[#This Row],[ODS]])),"NÃO","SIM")</f>
        <v>NÃO</v>
      </c>
      <c r="N339" s="2" t="str">
        <f>IF(ISERR(FIND("04",GERAL[[#This Row],[ODS]])),"NÃO","SIM")</f>
        <v>NÃO</v>
      </c>
      <c r="O339" s="2" t="str">
        <f>IF(ISERR(FIND("05",GERAL[[#This Row],[ODS]])),"NÃO","SIM")</f>
        <v>NÃO</v>
      </c>
      <c r="P339" s="2" t="str">
        <f>IF(ISERR(FIND("06",GERAL[[#This Row],[ODS]])),"NÃO","SIM")</f>
        <v>NÃO</v>
      </c>
      <c r="Q339" s="2" t="str">
        <f>IF(ISERR(FIND("07",GERAL[[#This Row],[ODS]])),"NÃO","SIM")</f>
        <v>NÃO</v>
      </c>
      <c r="R339" s="2" t="str">
        <f>IF(ISERR(FIND("08",GERAL[[#This Row],[ODS]])),"NÃO","SIM")</f>
        <v>SIM</v>
      </c>
      <c r="S339" s="2" t="str">
        <f>IF(ISERR(FIND("09",GERAL[[#This Row],[ODS]])),"NÃO","SIM")</f>
        <v>NÃO</v>
      </c>
      <c r="T339" s="2" t="str">
        <f>IF(ISERR(FIND("10",GERAL[[#This Row],[ODS]])),"NÃO","SIM")</f>
        <v>SIM</v>
      </c>
      <c r="U339" s="2" t="str">
        <f>IF(ISERR(FIND("11",GERAL[[#This Row],[ODS]])),"NÃO","SIM")</f>
        <v>NÃO</v>
      </c>
      <c r="V339" s="2" t="str">
        <f>IF(ISERR(FIND("12",GERAL[[#This Row],[ODS]])),"NÃO","SIM")</f>
        <v>NÃO</v>
      </c>
      <c r="W339" s="2" t="str">
        <f>IF(ISERR(FIND("13",GERAL[[#This Row],[ODS]])),"NÃO","SIM")</f>
        <v>NÃO</v>
      </c>
      <c r="X339" s="2" t="str">
        <f>IF(ISERR(FIND("14",GERAL[[#This Row],[ODS]])),"NÃO","SIM")</f>
        <v>NÃO</v>
      </c>
      <c r="Y339" s="2" t="str">
        <f>IF(ISERR(FIND("15",GERAL[[#This Row],[ODS]])),"NÃO","SIM")</f>
        <v>NÃO</v>
      </c>
      <c r="Z339" s="2" t="str">
        <f>IF(ISERR(FIND("16",GERAL[[#This Row],[ODS]])),"NÃO","SIM")</f>
        <v>NÃO</v>
      </c>
      <c r="AA339" s="2" t="str">
        <f>IF(ISERR(FIND("17",GERAL[[#This Row],[ODS]])),"NÃO","SIM")</f>
        <v>NÃO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 t="str">
        <f>GERAL[[#This Row],[SIGLA]]&amp;GERAL[[#This Row],[CÓD]]</f>
        <v>PACH_FM</v>
      </c>
      <c r="AH339" s="1">
        <f ca="1">VLOOKUP(GERAL[[#This Row],[REF_NOTA]],BASE_NOTAS[],7,FALSE)</f>
        <v>1.5122027494873964</v>
      </c>
      <c r="AI339" s="31">
        <f ca="1">IF(GERAL[[#This Row],[Nota 2025]]="",0,GERAL[[#This Row],[Nota 2026]]-GERAL[[#This Row],[Nota 2025]])</f>
        <v>1.5122027494873964</v>
      </c>
    </row>
    <row r="340" spans="1:35" ht="17" x14ac:dyDescent="0.35">
      <c r="A340" s="2" t="s">
        <v>170</v>
      </c>
      <c r="B340" s="2" t="s">
        <v>197</v>
      </c>
      <c r="C340" s="44" t="s">
        <v>209</v>
      </c>
      <c r="D340" s="44" t="s">
        <v>476</v>
      </c>
      <c r="E340" s="2" t="s">
        <v>148</v>
      </c>
      <c r="F340" s="2" t="str">
        <f>VLOOKUP(GERAL[[#This Row],[CÓD]],SEALL,6,FALSE)</f>
        <v>S</v>
      </c>
      <c r="G34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4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4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40" s="2" t="str">
        <f>VLOOKUP(GERAL[[#This Row],[CÓD]],SEALL,4,FALSE)</f>
        <v>08, 10</v>
      </c>
      <c r="K340" s="2" t="str">
        <f>IF(ISERR(FIND("01",GERAL[[#This Row],[ODS]])),"NÃO","SIM")</f>
        <v>NÃO</v>
      </c>
      <c r="L340" s="2" t="str">
        <f>IF(ISERR(FIND("02",GERAL[[#This Row],[ODS]])),"NÃO","SIM")</f>
        <v>NÃO</v>
      </c>
      <c r="M340" s="2" t="str">
        <f>IF(ISERR(FIND("03",GERAL[[#This Row],[ODS]])),"NÃO","SIM")</f>
        <v>NÃO</v>
      </c>
      <c r="N340" s="2" t="str">
        <f>IF(ISERR(FIND("04",GERAL[[#This Row],[ODS]])),"NÃO","SIM")</f>
        <v>NÃO</v>
      </c>
      <c r="O340" s="2" t="str">
        <f>IF(ISERR(FIND("05",GERAL[[#This Row],[ODS]])),"NÃO","SIM")</f>
        <v>NÃO</v>
      </c>
      <c r="P340" s="2" t="str">
        <f>IF(ISERR(FIND("06",GERAL[[#This Row],[ODS]])),"NÃO","SIM")</f>
        <v>NÃO</v>
      </c>
      <c r="Q340" s="2" t="str">
        <f>IF(ISERR(FIND("07",GERAL[[#This Row],[ODS]])),"NÃO","SIM")</f>
        <v>NÃO</v>
      </c>
      <c r="R340" s="2" t="str">
        <f>IF(ISERR(FIND("08",GERAL[[#This Row],[ODS]])),"NÃO","SIM")</f>
        <v>SIM</v>
      </c>
      <c r="S340" s="2" t="str">
        <f>IF(ISERR(FIND("09",GERAL[[#This Row],[ODS]])),"NÃO","SIM")</f>
        <v>NÃO</v>
      </c>
      <c r="T340" s="2" t="str">
        <f>IF(ISERR(FIND("10",GERAL[[#This Row],[ODS]])),"NÃO","SIM")</f>
        <v>SIM</v>
      </c>
      <c r="U340" s="2" t="str">
        <f>IF(ISERR(FIND("11",GERAL[[#This Row],[ODS]])),"NÃO","SIM")</f>
        <v>NÃO</v>
      </c>
      <c r="V340" s="2" t="str">
        <f>IF(ISERR(FIND("12",GERAL[[#This Row],[ODS]])),"NÃO","SIM")</f>
        <v>NÃO</v>
      </c>
      <c r="W340" s="2" t="str">
        <f>IF(ISERR(FIND("13",GERAL[[#This Row],[ODS]])),"NÃO","SIM")</f>
        <v>NÃO</v>
      </c>
      <c r="X340" s="2" t="str">
        <f>IF(ISERR(FIND("14",GERAL[[#This Row],[ODS]])),"NÃO","SIM")</f>
        <v>NÃO</v>
      </c>
      <c r="Y340" s="2" t="str">
        <f>IF(ISERR(FIND("15",GERAL[[#This Row],[ODS]])),"NÃO","SIM")</f>
        <v>NÃO</v>
      </c>
      <c r="Z340" s="2" t="str">
        <f>IF(ISERR(FIND("16",GERAL[[#This Row],[ODS]])),"NÃO","SIM")</f>
        <v>NÃO</v>
      </c>
      <c r="AA340" s="2" t="str">
        <f>IF(ISERR(FIND("17",GERAL[[#This Row],[ODS]])),"NÃO","SIM")</f>
        <v>NÃO</v>
      </c>
      <c r="AB340" s="1">
        <v>33.57491497217751</v>
      </c>
      <c r="AC340" s="1">
        <v>26.169191892453302</v>
      </c>
      <c r="AD340" s="1">
        <v>27.972769759352182</v>
      </c>
      <c r="AE340" s="1">
        <v>26.179344426497043</v>
      </c>
      <c r="AF340" s="1">
        <v>22.008977378895789</v>
      </c>
      <c r="AG340" s="1" t="str">
        <f>GERAL[[#This Row],[SIGLA]]&amp;GERAL[[#This Row],[CÓD]]</f>
        <v>PBCH_FM</v>
      </c>
      <c r="AH340" s="1">
        <f ca="1">VLOOKUP(GERAL[[#This Row],[REF_NOTA]],BASE_NOTAS[],7,FALSE)</f>
        <v>24.666778749121058</v>
      </c>
      <c r="AI340" s="31">
        <f ca="1">IF(GERAL[[#This Row],[Nota 2025]]="",0,GERAL[[#This Row],[Nota 2026]]-GERAL[[#This Row],[Nota 2025]])</f>
        <v>2.6578013702252683</v>
      </c>
    </row>
    <row r="341" spans="1:35" ht="17" x14ac:dyDescent="0.35">
      <c r="A341" s="2" t="s">
        <v>173</v>
      </c>
      <c r="B341" s="2" t="s">
        <v>200</v>
      </c>
      <c r="C341" s="44" t="s">
        <v>209</v>
      </c>
      <c r="D341" s="44" t="s">
        <v>476</v>
      </c>
      <c r="E341" s="2" t="s">
        <v>148</v>
      </c>
      <c r="F341" s="2" t="str">
        <f>VLOOKUP(GERAL[[#This Row],[CÓD]],SEALL,6,FALSE)</f>
        <v>S</v>
      </c>
      <c r="G34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4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4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41" s="2" t="str">
        <f>VLOOKUP(GERAL[[#This Row],[CÓD]],SEALL,4,FALSE)</f>
        <v>08, 10</v>
      </c>
      <c r="K341" s="2" t="str">
        <f>IF(ISERR(FIND("01",GERAL[[#This Row],[ODS]])),"NÃO","SIM")</f>
        <v>NÃO</v>
      </c>
      <c r="L341" s="2" t="str">
        <f>IF(ISERR(FIND("02",GERAL[[#This Row],[ODS]])),"NÃO","SIM")</f>
        <v>NÃO</v>
      </c>
      <c r="M341" s="2" t="str">
        <f>IF(ISERR(FIND("03",GERAL[[#This Row],[ODS]])),"NÃO","SIM")</f>
        <v>NÃO</v>
      </c>
      <c r="N341" s="2" t="str">
        <f>IF(ISERR(FIND("04",GERAL[[#This Row],[ODS]])),"NÃO","SIM")</f>
        <v>NÃO</v>
      </c>
      <c r="O341" s="2" t="str">
        <f>IF(ISERR(FIND("05",GERAL[[#This Row],[ODS]])),"NÃO","SIM")</f>
        <v>NÃO</v>
      </c>
      <c r="P341" s="2" t="str">
        <f>IF(ISERR(FIND("06",GERAL[[#This Row],[ODS]])),"NÃO","SIM")</f>
        <v>NÃO</v>
      </c>
      <c r="Q341" s="2" t="str">
        <f>IF(ISERR(FIND("07",GERAL[[#This Row],[ODS]])),"NÃO","SIM")</f>
        <v>NÃO</v>
      </c>
      <c r="R341" s="2" t="str">
        <f>IF(ISERR(FIND("08",GERAL[[#This Row],[ODS]])),"NÃO","SIM")</f>
        <v>SIM</v>
      </c>
      <c r="S341" s="2" t="str">
        <f>IF(ISERR(FIND("09",GERAL[[#This Row],[ODS]])),"NÃO","SIM")</f>
        <v>NÃO</v>
      </c>
      <c r="T341" s="2" t="str">
        <f>IF(ISERR(FIND("10",GERAL[[#This Row],[ODS]])),"NÃO","SIM")</f>
        <v>SIM</v>
      </c>
      <c r="U341" s="2" t="str">
        <f>IF(ISERR(FIND("11",GERAL[[#This Row],[ODS]])),"NÃO","SIM")</f>
        <v>NÃO</v>
      </c>
      <c r="V341" s="2" t="str">
        <f>IF(ISERR(FIND("12",GERAL[[#This Row],[ODS]])),"NÃO","SIM")</f>
        <v>NÃO</v>
      </c>
      <c r="W341" s="2" t="str">
        <f>IF(ISERR(FIND("13",GERAL[[#This Row],[ODS]])),"NÃO","SIM")</f>
        <v>NÃO</v>
      </c>
      <c r="X341" s="2" t="str">
        <f>IF(ISERR(FIND("14",GERAL[[#This Row],[ODS]])),"NÃO","SIM")</f>
        <v>NÃO</v>
      </c>
      <c r="Y341" s="2" t="str">
        <f>IF(ISERR(FIND("15",GERAL[[#This Row],[ODS]])),"NÃO","SIM")</f>
        <v>NÃO</v>
      </c>
      <c r="Z341" s="2" t="str">
        <f>IF(ISERR(FIND("16",GERAL[[#This Row],[ODS]])),"NÃO","SIM")</f>
        <v>NÃO</v>
      </c>
      <c r="AA341" s="2" t="str">
        <f>IF(ISERR(FIND("17",GERAL[[#This Row],[ODS]])),"NÃO","SIM")</f>
        <v>NÃO</v>
      </c>
      <c r="AB341" s="1">
        <v>87.847868164622383</v>
      </c>
      <c r="AC341" s="1">
        <v>82.412359092283566</v>
      </c>
      <c r="AD341" s="1">
        <v>84.879417631335613</v>
      </c>
      <c r="AE341" s="1">
        <v>84.038230548575299</v>
      </c>
      <c r="AF341" s="1">
        <v>83.358679091484575</v>
      </c>
      <c r="AG341" s="1" t="str">
        <f>GERAL[[#This Row],[SIGLA]]&amp;GERAL[[#This Row],[CÓD]]</f>
        <v>PRCH_FM</v>
      </c>
      <c r="AH341" s="1">
        <f ca="1">VLOOKUP(GERAL[[#This Row],[REF_NOTA]],BASE_NOTAS[],7,FALSE)</f>
        <v>80.615080270286967</v>
      </c>
      <c r="AI341" s="31">
        <f ca="1">IF(GERAL[[#This Row],[Nota 2025]]="",0,GERAL[[#This Row],[Nota 2026]]-GERAL[[#This Row],[Nota 2025]])</f>
        <v>-2.7435988211976081</v>
      </c>
    </row>
    <row r="342" spans="1:35" ht="17" x14ac:dyDescent="0.35">
      <c r="A342" s="2" t="s">
        <v>171</v>
      </c>
      <c r="B342" s="2" t="s">
        <v>198</v>
      </c>
      <c r="C342" s="44" t="s">
        <v>209</v>
      </c>
      <c r="D342" s="44" t="s">
        <v>476</v>
      </c>
      <c r="E342" s="2" t="s">
        <v>148</v>
      </c>
      <c r="F342" s="2" t="str">
        <f>VLOOKUP(GERAL[[#This Row],[CÓD]],SEALL,6,FALSE)</f>
        <v>S</v>
      </c>
      <c r="G34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4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4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42" s="2" t="str">
        <f>VLOOKUP(GERAL[[#This Row],[CÓD]],SEALL,4,FALSE)</f>
        <v>08, 10</v>
      </c>
      <c r="K342" s="2" t="str">
        <f>IF(ISERR(FIND("01",GERAL[[#This Row],[ODS]])),"NÃO","SIM")</f>
        <v>NÃO</v>
      </c>
      <c r="L342" s="2" t="str">
        <f>IF(ISERR(FIND("02",GERAL[[#This Row],[ODS]])),"NÃO","SIM")</f>
        <v>NÃO</v>
      </c>
      <c r="M342" s="2" t="str">
        <f>IF(ISERR(FIND("03",GERAL[[#This Row],[ODS]])),"NÃO","SIM")</f>
        <v>NÃO</v>
      </c>
      <c r="N342" s="2" t="str">
        <f>IF(ISERR(FIND("04",GERAL[[#This Row],[ODS]])),"NÃO","SIM")</f>
        <v>NÃO</v>
      </c>
      <c r="O342" s="2" t="str">
        <f>IF(ISERR(FIND("05",GERAL[[#This Row],[ODS]])),"NÃO","SIM")</f>
        <v>NÃO</v>
      </c>
      <c r="P342" s="2" t="str">
        <f>IF(ISERR(FIND("06",GERAL[[#This Row],[ODS]])),"NÃO","SIM")</f>
        <v>NÃO</v>
      </c>
      <c r="Q342" s="2" t="str">
        <f>IF(ISERR(FIND("07",GERAL[[#This Row],[ODS]])),"NÃO","SIM")</f>
        <v>NÃO</v>
      </c>
      <c r="R342" s="2" t="str">
        <f>IF(ISERR(FIND("08",GERAL[[#This Row],[ODS]])),"NÃO","SIM")</f>
        <v>SIM</v>
      </c>
      <c r="S342" s="2" t="str">
        <f>IF(ISERR(FIND("09",GERAL[[#This Row],[ODS]])),"NÃO","SIM")</f>
        <v>NÃO</v>
      </c>
      <c r="T342" s="2" t="str">
        <f>IF(ISERR(FIND("10",GERAL[[#This Row],[ODS]])),"NÃO","SIM")</f>
        <v>SIM</v>
      </c>
      <c r="U342" s="2" t="str">
        <f>IF(ISERR(FIND("11",GERAL[[#This Row],[ODS]])),"NÃO","SIM")</f>
        <v>NÃO</v>
      </c>
      <c r="V342" s="2" t="str">
        <f>IF(ISERR(FIND("12",GERAL[[#This Row],[ODS]])),"NÃO","SIM")</f>
        <v>NÃO</v>
      </c>
      <c r="W342" s="2" t="str">
        <f>IF(ISERR(FIND("13",GERAL[[#This Row],[ODS]])),"NÃO","SIM")</f>
        <v>NÃO</v>
      </c>
      <c r="X342" s="2" t="str">
        <f>IF(ISERR(FIND("14",GERAL[[#This Row],[ODS]])),"NÃO","SIM")</f>
        <v>NÃO</v>
      </c>
      <c r="Y342" s="2" t="str">
        <f>IF(ISERR(FIND("15",GERAL[[#This Row],[ODS]])),"NÃO","SIM")</f>
        <v>NÃO</v>
      </c>
      <c r="Z342" s="2" t="str">
        <f>IF(ISERR(FIND("16",GERAL[[#This Row],[ODS]])),"NÃO","SIM")</f>
        <v>NÃO</v>
      </c>
      <c r="AA342" s="2" t="str">
        <f>IF(ISERR(FIND("17",GERAL[[#This Row],[ODS]])),"NÃO","SIM")</f>
        <v>NÃO</v>
      </c>
      <c r="AB342" s="1">
        <v>35.05372353396676</v>
      </c>
      <c r="AC342" s="1">
        <v>26.614351554856409</v>
      </c>
      <c r="AD342" s="1">
        <v>29.677293241546902</v>
      </c>
      <c r="AE342" s="1">
        <v>28.592942401106232</v>
      </c>
      <c r="AF342" s="1">
        <v>23.625717342943148</v>
      </c>
      <c r="AG342" s="1" t="str">
        <f>GERAL[[#This Row],[SIGLA]]&amp;GERAL[[#This Row],[CÓD]]</f>
        <v>PECH_FM</v>
      </c>
      <c r="AH342" s="1">
        <f ca="1">VLOOKUP(GERAL[[#This Row],[REF_NOTA]],BASE_NOTAS[],7,FALSE)</f>
        <v>30.913911673088272</v>
      </c>
      <c r="AI342" s="31">
        <f ca="1">IF(GERAL[[#This Row],[Nota 2025]]="",0,GERAL[[#This Row],[Nota 2026]]-GERAL[[#This Row],[Nota 2025]])</f>
        <v>7.2881943301451244</v>
      </c>
    </row>
    <row r="343" spans="1:35" ht="17" x14ac:dyDescent="0.35">
      <c r="A343" s="2" t="s">
        <v>172</v>
      </c>
      <c r="B343" s="2" t="s">
        <v>199</v>
      </c>
      <c r="C343" s="44" t="s">
        <v>209</v>
      </c>
      <c r="D343" s="44" t="s">
        <v>476</v>
      </c>
      <c r="E343" s="2" t="s">
        <v>148</v>
      </c>
      <c r="F343" s="2" t="str">
        <f>VLOOKUP(GERAL[[#This Row],[CÓD]],SEALL,6,FALSE)</f>
        <v>S</v>
      </c>
      <c r="G34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4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4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43" s="2" t="str">
        <f>VLOOKUP(GERAL[[#This Row],[CÓD]],SEALL,4,FALSE)</f>
        <v>08, 10</v>
      </c>
      <c r="K343" s="2" t="str">
        <f>IF(ISERR(FIND("01",GERAL[[#This Row],[ODS]])),"NÃO","SIM")</f>
        <v>NÃO</v>
      </c>
      <c r="L343" s="2" t="str">
        <f>IF(ISERR(FIND("02",GERAL[[#This Row],[ODS]])),"NÃO","SIM")</f>
        <v>NÃO</v>
      </c>
      <c r="M343" s="2" t="str">
        <f>IF(ISERR(FIND("03",GERAL[[#This Row],[ODS]])),"NÃO","SIM")</f>
        <v>NÃO</v>
      </c>
      <c r="N343" s="2" t="str">
        <f>IF(ISERR(FIND("04",GERAL[[#This Row],[ODS]])),"NÃO","SIM")</f>
        <v>NÃO</v>
      </c>
      <c r="O343" s="2" t="str">
        <f>IF(ISERR(FIND("05",GERAL[[#This Row],[ODS]])),"NÃO","SIM")</f>
        <v>NÃO</v>
      </c>
      <c r="P343" s="2" t="str">
        <f>IF(ISERR(FIND("06",GERAL[[#This Row],[ODS]])),"NÃO","SIM")</f>
        <v>NÃO</v>
      </c>
      <c r="Q343" s="2" t="str">
        <f>IF(ISERR(FIND("07",GERAL[[#This Row],[ODS]])),"NÃO","SIM")</f>
        <v>NÃO</v>
      </c>
      <c r="R343" s="2" t="str">
        <f>IF(ISERR(FIND("08",GERAL[[#This Row],[ODS]])),"NÃO","SIM")</f>
        <v>SIM</v>
      </c>
      <c r="S343" s="2" t="str">
        <f>IF(ISERR(FIND("09",GERAL[[#This Row],[ODS]])),"NÃO","SIM")</f>
        <v>NÃO</v>
      </c>
      <c r="T343" s="2" t="str">
        <f>IF(ISERR(FIND("10",GERAL[[#This Row],[ODS]])),"NÃO","SIM")</f>
        <v>SIM</v>
      </c>
      <c r="U343" s="2" t="str">
        <f>IF(ISERR(FIND("11",GERAL[[#This Row],[ODS]])),"NÃO","SIM")</f>
        <v>NÃO</v>
      </c>
      <c r="V343" s="2" t="str">
        <f>IF(ISERR(FIND("12",GERAL[[#This Row],[ODS]])),"NÃO","SIM")</f>
        <v>NÃO</v>
      </c>
      <c r="W343" s="2" t="str">
        <f>IF(ISERR(FIND("13",GERAL[[#This Row],[ODS]])),"NÃO","SIM")</f>
        <v>NÃO</v>
      </c>
      <c r="X343" s="2" t="str">
        <f>IF(ISERR(FIND("14",GERAL[[#This Row],[ODS]])),"NÃO","SIM")</f>
        <v>NÃO</v>
      </c>
      <c r="Y343" s="2" t="str">
        <f>IF(ISERR(FIND("15",GERAL[[#This Row],[ODS]])),"NÃO","SIM")</f>
        <v>NÃO</v>
      </c>
      <c r="Z343" s="2" t="str">
        <f>IF(ISERR(FIND("16",GERAL[[#This Row],[ODS]])),"NÃO","SIM")</f>
        <v>NÃO</v>
      </c>
      <c r="AA343" s="2" t="str">
        <f>IF(ISERR(FIND("17",GERAL[[#This Row],[ODS]])),"NÃO","SIM")</f>
        <v>NÃO</v>
      </c>
      <c r="AB343" s="1">
        <v>8.247722734656362</v>
      </c>
      <c r="AC343" s="1">
        <v>11.074650511598035</v>
      </c>
      <c r="AD343" s="1">
        <v>17.611053926668262</v>
      </c>
      <c r="AE343" s="1">
        <v>15.519044022598397</v>
      </c>
      <c r="AF343" s="1">
        <v>6.9415170996667355</v>
      </c>
      <c r="AG343" s="1" t="str">
        <f>GERAL[[#This Row],[SIGLA]]&amp;GERAL[[#This Row],[CÓD]]</f>
        <v>PICH_FM</v>
      </c>
      <c r="AH343" s="1">
        <f ca="1">VLOOKUP(GERAL[[#This Row],[REF_NOTA]],BASE_NOTAS[],7,FALSE)</f>
        <v>17.171275359342932</v>
      </c>
      <c r="AI343" s="31">
        <f ca="1">IF(GERAL[[#This Row],[Nota 2025]]="",0,GERAL[[#This Row],[Nota 2026]]-GERAL[[#This Row],[Nota 2025]])</f>
        <v>10.229758259676196</v>
      </c>
    </row>
    <row r="344" spans="1:35" ht="17" x14ac:dyDescent="0.35">
      <c r="A344" s="2" t="s">
        <v>174</v>
      </c>
      <c r="B344" s="2" t="s">
        <v>201</v>
      </c>
      <c r="C344" s="44" t="s">
        <v>209</v>
      </c>
      <c r="D344" s="44" t="s">
        <v>476</v>
      </c>
      <c r="E344" s="2" t="s">
        <v>148</v>
      </c>
      <c r="F344" s="2" t="str">
        <f>VLOOKUP(GERAL[[#This Row],[CÓD]],SEALL,6,FALSE)</f>
        <v>S</v>
      </c>
      <c r="G34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4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4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44" s="2" t="str">
        <f>VLOOKUP(GERAL[[#This Row],[CÓD]],SEALL,4,FALSE)</f>
        <v>08, 10</v>
      </c>
      <c r="K344" s="2" t="str">
        <f>IF(ISERR(FIND("01",GERAL[[#This Row],[ODS]])),"NÃO","SIM")</f>
        <v>NÃO</v>
      </c>
      <c r="L344" s="2" t="str">
        <f>IF(ISERR(FIND("02",GERAL[[#This Row],[ODS]])),"NÃO","SIM")</f>
        <v>NÃO</v>
      </c>
      <c r="M344" s="2" t="str">
        <f>IF(ISERR(FIND("03",GERAL[[#This Row],[ODS]])),"NÃO","SIM")</f>
        <v>NÃO</v>
      </c>
      <c r="N344" s="2" t="str">
        <f>IF(ISERR(FIND("04",GERAL[[#This Row],[ODS]])),"NÃO","SIM")</f>
        <v>NÃO</v>
      </c>
      <c r="O344" s="2" t="str">
        <f>IF(ISERR(FIND("05",GERAL[[#This Row],[ODS]])),"NÃO","SIM")</f>
        <v>NÃO</v>
      </c>
      <c r="P344" s="2" t="str">
        <f>IF(ISERR(FIND("06",GERAL[[#This Row],[ODS]])),"NÃO","SIM")</f>
        <v>NÃO</v>
      </c>
      <c r="Q344" s="2" t="str">
        <f>IF(ISERR(FIND("07",GERAL[[#This Row],[ODS]])),"NÃO","SIM")</f>
        <v>NÃO</v>
      </c>
      <c r="R344" s="2" t="str">
        <f>IF(ISERR(FIND("08",GERAL[[#This Row],[ODS]])),"NÃO","SIM")</f>
        <v>SIM</v>
      </c>
      <c r="S344" s="2" t="str">
        <f>IF(ISERR(FIND("09",GERAL[[#This Row],[ODS]])),"NÃO","SIM")</f>
        <v>NÃO</v>
      </c>
      <c r="T344" s="2" t="str">
        <f>IF(ISERR(FIND("10",GERAL[[#This Row],[ODS]])),"NÃO","SIM")</f>
        <v>SIM</v>
      </c>
      <c r="U344" s="2" t="str">
        <f>IF(ISERR(FIND("11",GERAL[[#This Row],[ODS]])),"NÃO","SIM")</f>
        <v>NÃO</v>
      </c>
      <c r="V344" s="2" t="str">
        <f>IF(ISERR(FIND("12",GERAL[[#This Row],[ODS]])),"NÃO","SIM")</f>
        <v>NÃO</v>
      </c>
      <c r="W344" s="2" t="str">
        <f>IF(ISERR(FIND("13",GERAL[[#This Row],[ODS]])),"NÃO","SIM")</f>
        <v>NÃO</v>
      </c>
      <c r="X344" s="2" t="str">
        <f>IF(ISERR(FIND("14",GERAL[[#This Row],[ODS]])),"NÃO","SIM")</f>
        <v>NÃO</v>
      </c>
      <c r="Y344" s="2" t="str">
        <f>IF(ISERR(FIND("15",GERAL[[#This Row],[ODS]])),"NÃO","SIM")</f>
        <v>NÃO</v>
      </c>
      <c r="Z344" s="2" t="str">
        <f>IF(ISERR(FIND("16",GERAL[[#This Row],[ODS]])),"NÃO","SIM")</f>
        <v>NÃO</v>
      </c>
      <c r="AA344" s="2" t="str">
        <f>IF(ISERR(FIND("17",GERAL[[#This Row],[ODS]])),"NÃO","SIM")</f>
        <v>NÃO</v>
      </c>
      <c r="AB344" s="1">
        <v>74.94006732735518</v>
      </c>
      <c r="AC344" s="1">
        <v>68.514473566260506</v>
      </c>
      <c r="AD344" s="1">
        <v>69.722554837728552</v>
      </c>
      <c r="AE344" s="1">
        <v>66.401615135581551</v>
      </c>
      <c r="AF344" s="1">
        <v>62.095191336744804</v>
      </c>
      <c r="AG344" s="1" t="str">
        <f>GERAL[[#This Row],[SIGLA]]&amp;GERAL[[#This Row],[CÓD]]</f>
        <v>RJCH_FM</v>
      </c>
      <c r="AH344" s="1">
        <f ca="1">VLOOKUP(GERAL[[#This Row],[REF_NOTA]],BASE_NOTAS[],7,FALSE)</f>
        <v>61.054325726715241</v>
      </c>
      <c r="AI344" s="31">
        <f ca="1">IF(GERAL[[#This Row],[Nota 2025]]="",0,GERAL[[#This Row],[Nota 2026]]-GERAL[[#This Row],[Nota 2025]])</f>
        <v>-1.040865610029563</v>
      </c>
    </row>
    <row r="345" spans="1:35" ht="17" x14ac:dyDescent="0.35">
      <c r="A345" s="2" t="s">
        <v>175</v>
      </c>
      <c r="B345" s="2" t="s">
        <v>202</v>
      </c>
      <c r="C345" s="44" t="s">
        <v>209</v>
      </c>
      <c r="D345" s="44" t="s">
        <v>476</v>
      </c>
      <c r="E345" s="2" t="s">
        <v>148</v>
      </c>
      <c r="F345" s="2" t="str">
        <f>VLOOKUP(GERAL[[#This Row],[CÓD]],SEALL,6,FALSE)</f>
        <v>S</v>
      </c>
      <c r="G34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4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4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45" s="2" t="str">
        <f>VLOOKUP(GERAL[[#This Row],[CÓD]],SEALL,4,FALSE)</f>
        <v>08, 10</v>
      </c>
      <c r="K345" s="2" t="str">
        <f>IF(ISERR(FIND("01",GERAL[[#This Row],[ODS]])),"NÃO","SIM")</f>
        <v>NÃO</v>
      </c>
      <c r="L345" s="2" t="str">
        <f>IF(ISERR(FIND("02",GERAL[[#This Row],[ODS]])),"NÃO","SIM")</f>
        <v>NÃO</v>
      </c>
      <c r="M345" s="2" t="str">
        <f>IF(ISERR(FIND("03",GERAL[[#This Row],[ODS]])),"NÃO","SIM")</f>
        <v>NÃO</v>
      </c>
      <c r="N345" s="2" t="str">
        <f>IF(ISERR(FIND("04",GERAL[[#This Row],[ODS]])),"NÃO","SIM")</f>
        <v>NÃO</v>
      </c>
      <c r="O345" s="2" t="str">
        <f>IF(ISERR(FIND("05",GERAL[[#This Row],[ODS]])),"NÃO","SIM")</f>
        <v>NÃO</v>
      </c>
      <c r="P345" s="2" t="str">
        <f>IF(ISERR(FIND("06",GERAL[[#This Row],[ODS]])),"NÃO","SIM")</f>
        <v>NÃO</v>
      </c>
      <c r="Q345" s="2" t="str">
        <f>IF(ISERR(FIND("07",GERAL[[#This Row],[ODS]])),"NÃO","SIM")</f>
        <v>NÃO</v>
      </c>
      <c r="R345" s="2" t="str">
        <f>IF(ISERR(FIND("08",GERAL[[#This Row],[ODS]])),"NÃO","SIM")</f>
        <v>SIM</v>
      </c>
      <c r="S345" s="2" t="str">
        <f>IF(ISERR(FIND("09",GERAL[[#This Row],[ODS]])),"NÃO","SIM")</f>
        <v>NÃO</v>
      </c>
      <c r="T345" s="2" t="str">
        <f>IF(ISERR(FIND("10",GERAL[[#This Row],[ODS]])),"NÃO","SIM")</f>
        <v>SIM</v>
      </c>
      <c r="U345" s="2" t="str">
        <f>IF(ISERR(FIND("11",GERAL[[#This Row],[ODS]])),"NÃO","SIM")</f>
        <v>NÃO</v>
      </c>
      <c r="V345" s="2" t="str">
        <f>IF(ISERR(FIND("12",GERAL[[#This Row],[ODS]])),"NÃO","SIM")</f>
        <v>NÃO</v>
      </c>
      <c r="W345" s="2" t="str">
        <f>IF(ISERR(FIND("13",GERAL[[#This Row],[ODS]])),"NÃO","SIM")</f>
        <v>NÃO</v>
      </c>
      <c r="X345" s="2" t="str">
        <f>IF(ISERR(FIND("14",GERAL[[#This Row],[ODS]])),"NÃO","SIM")</f>
        <v>NÃO</v>
      </c>
      <c r="Y345" s="2" t="str">
        <f>IF(ISERR(FIND("15",GERAL[[#This Row],[ODS]])),"NÃO","SIM")</f>
        <v>NÃO</v>
      </c>
      <c r="Z345" s="2" t="str">
        <f>IF(ISERR(FIND("16",GERAL[[#This Row],[ODS]])),"NÃO","SIM")</f>
        <v>NÃO</v>
      </c>
      <c r="AA345" s="2" t="str">
        <f>IF(ISERR(FIND("17",GERAL[[#This Row],[ODS]])),"NÃO","SIM")</f>
        <v>NÃO</v>
      </c>
      <c r="AB345" s="1">
        <v>50.149280535882568</v>
      </c>
      <c r="AC345" s="1">
        <v>45.923286962168454</v>
      </c>
      <c r="AD345" s="1">
        <v>47.58582778575245</v>
      </c>
      <c r="AE345" s="1">
        <v>44.815943774724545</v>
      </c>
      <c r="AF345" s="1">
        <v>49.594749446387809</v>
      </c>
      <c r="AG345" s="1" t="str">
        <f>GERAL[[#This Row],[SIGLA]]&amp;GERAL[[#This Row],[CÓD]]</f>
        <v>RNCH_FM</v>
      </c>
      <c r="AH345" s="1">
        <f ca="1">VLOOKUP(GERAL[[#This Row],[REF_NOTA]],BASE_NOTAS[],7,FALSE)</f>
        <v>48.319732319107658</v>
      </c>
      <c r="AI345" s="31">
        <f ca="1">IF(GERAL[[#This Row],[Nota 2025]]="",0,GERAL[[#This Row],[Nota 2026]]-GERAL[[#This Row],[Nota 2025]])</f>
        <v>-1.2750171272801509</v>
      </c>
    </row>
    <row r="346" spans="1:35" ht="17" x14ac:dyDescent="0.35">
      <c r="A346" s="2" t="s">
        <v>178</v>
      </c>
      <c r="B346" s="2" t="s">
        <v>205</v>
      </c>
      <c r="C346" s="44" t="s">
        <v>209</v>
      </c>
      <c r="D346" s="44" t="s">
        <v>476</v>
      </c>
      <c r="E346" s="2" t="s">
        <v>148</v>
      </c>
      <c r="F346" s="2" t="str">
        <f>VLOOKUP(GERAL[[#This Row],[CÓD]],SEALL,6,FALSE)</f>
        <v>S</v>
      </c>
      <c r="G34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4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4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46" s="2" t="str">
        <f>VLOOKUP(GERAL[[#This Row],[CÓD]],SEALL,4,FALSE)</f>
        <v>08, 10</v>
      </c>
      <c r="K346" s="2" t="str">
        <f>IF(ISERR(FIND("01",GERAL[[#This Row],[ODS]])),"NÃO","SIM")</f>
        <v>NÃO</v>
      </c>
      <c r="L346" s="2" t="str">
        <f>IF(ISERR(FIND("02",GERAL[[#This Row],[ODS]])),"NÃO","SIM")</f>
        <v>NÃO</v>
      </c>
      <c r="M346" s="2" t="str">
        <f>IF(ISERR(FIND("03",GERAL[[#This Row],[ODS]])),"NÃO","SIM")</f>
        <v>NÃO</v>
      </c>
      <c r="N346" s="2" t="str">
        <f>IF(ISERR(FIND("04",GERAL[[#This Row],[ODS]])),"NÃO","SIM")</f>
        <v>NÃO</v>
      </c>
      <c r="O346" s="2" t="str">
        <f>IF(ISERR(FIND("05",GERAL[[#This Row],[ODS]])),"NÃO","SIM")</f>
        <v>NÃO</v>
      </c>
      <c r="P346" s="2" t="str">
        <f>IF(ISERR(FIND("06",GERAL[[#This Row],[ODS]])),"NÃO","SIM")</f>
        <v>NÃO</v>
      </c>
      <c r="Q346" s="2" t="str">
        <f>IF(ISERR(FIND("07",GERAL[[#This Row],[ODS]])),"NÃO","SIM")</f>
        <v>NÃO</v>
      </c>
      <c r="R346" s="2" t="str">
        <f>IF(ISERR(FIND("08",GERAL[[#This Row],[ODS]])),"NÃO","SIM")</f>
        <v>SIM</v>
      </c>
      <c r="S346" s="2" t="str">
        <f>IF(ISERR(FIND("09",GERAL[[#This Row],[ODS]])),"NÃO","SIM")</f>
        <v>NÃO</v>
      </c>
      <c r="T346" s="2" t="str">
        <f>IF(ISERR(FIND("10",GERAL[[#This Row],[ODS]])),"NÃO","SIM")</f>
        <v>SIM</v>
      </c>
      <c r="U346" s="2" t="str">
        <f>IF(ISERR(FIND("11",GERAL[[#This Row],[ODS]])),"NÃO","SIM")</f>
        <v>NÃO</v>
      </c>
      <c r="V346" s="2" t="str">
        <f>IF(ISERR(FIND("12",GERAL[[#This Row],[ODS]])),"NÃO","SIM")</f>
        <v>NÃO</v>
      </c>
      <c r="W346" s="2" t="str">
        <f>IF(ISERR(FIND("13",GERAL[[#This Row],[ODS]])),"NÃO","SIM")</f>
        <v>NÃO</v>
      </c>
      <c r="X346" s="2" t="str">
        <f>IF(ISERR(FIND("14",GERAL[[#This Row],[ODS]])),"NÃO","SIM")</f>
        <v>NÃO</v>
      </c>
      <c r="Y346" s="2" t="str">
        <f>IF(ISERR(FIND("15",GERAL[[#This Row],[ODS]])),"NÃO","SIM")</f>
        <v>NÃO</v>
      </c>
      <c r="Z346" s="2" t="str">
        <f>IF(ISERR(FIND("16",GERAL[[#This Row],[ODS]])),"NÃO","SIM")</f>
        <v>NÃO</v>
      </c>
      <c r="AA346" s="2" t="str">
        <f>IF(ISERR(FIND("17",GERAL[[#This Row],[ODS]])),"NÃO","SIM")</f>
        <v>NÃO</v>
      </c>
      <c r="AB346" s="1">
        <v>85.479967710606815</v>
      </c>
      <c r="AC346" s="1">
        <v>85.590221334322976</v>
      </c>
      <c r="AD346" s="1">
        <v>84.014537885290807</v>
      </c>
      <c r="AE346" s="1">
        <v>83.318297087550945</v>
      </c>
      <c r="AF346" s="1">
        <v>81.341340855675469</v>
      </c>
      <c r="AG346" s="1" t="str">
        <f>GERAL[[#This Row],[SIGLA]]&amp;GERAL[[#This Row],[CÓD]]</f>
        <v>RSCH_FM</v>
      </c>
      <c r="AH346" s="1">
        <f ca="1">VLOOKUP(GERAL[[#This Row],[REF_NOTA]],BASE_NOTAS[],7,FALSE)</f>
        <v>80.57523811122843</v>
      </c>
      <c r="AI346" s="31">
        <f ca="1">IF(GERAL[[#This Row],[Nota 2025]]="",0,GERAL[[#This Row],[Nota 2026]]-GERAL[[#This Row],[Nota 2025]])</f>
        <v>-0.76610274444703919</v>
      </c>
    </row>
    <row r="347" spans="1:35" ht="17" x14ac:dyDescent="0.35">
      <c r="A347" s="2" t="s">
        <v>176</v>
      </c>
      <c r="B347" s="2" t="s">
        <v>203</v>
      </c>
      <c r="C347" s="44" t="s">
        <v>209</v>
      </c>
      <c r="D347" s="44" t="s">
        <v>476</v>
      </c>
      <c r="E347" s="2" t="s">
        <v>148</v>
      </c>
      <c r="F347" s="2" t="str">
        <f>VLOOKUP(GERAL[[#This Row],[CÓD]],SEALL,6,FALSE)</f>
        <v>S</v>
      </c>
      <c r="G34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4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4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47" s="2" t="str">
        <f>VLOOKUP(GERAL[[#This Row],[CÓD]],SEALL,4,FALSE)</f>
        <v>08, 10</v>
      </c>
      <c r="K347" s="2" t="str">
        <f>IF(ISERR(FIND("01",GERAL[[#This Row],[ODS]])),"NÃO","SIM")</f>
        <v>NÃO</v>
      </c>
      <c r="L347" s="2" t="str">
        <f>IF(ISERR(FIND("02",GERAL[[#This Row],[ODS]])),"NÃO","SIM")</f>
        <v>NÃO</v>
      </c>
      <c r="M347" s="2" t="str">
        <f>IF(ISERR(FIND("03",GERAL[[#This Row],[ODS]])),"NÃO","SIM")</f>
        <v>NÃO</v>
      </c>
      <c r="N347" s="2" t="str">
        <f>IF(ISERR(FIND("04",GERAL[[#This Row],[ODS]])),"NÃO","SIM")</f>
        <v>NÃO</v>
      </c>
      <c r="O347" s="2" t="str">
        <f>IF(ISERR(FIND("05",GERAL[[#This Row],[ODS]])),"NÃO","SIM")</f>
        <v>NÃO</v>
      </c>
      <c r="P347" s="2" t="str">
        <f>IF(ISERR(FIND("06",GERAL[[#This Row],[ODS]])),"NÃO","SIM")</f>
        <v>NÃO</v>
      </c>
      <c r="Q347" s="2" t="str">
        <f>IF(ISERR(FIND("07",GERAL[[#This Row],[ODS]])),"NÃO","SIM")</f>
        <v>NÃO</v>
      </c>
      <c r="R347" s="2" t="str">
        <f>IF(ISERR(FIND("08",GERAL[[#This Row],[ODS]])),"NÃO","SIM")</f>
        <v>SIM</v>
      </c>
      <c r="S347" s="2" t="str">
        <f>IF(ISERR(FIND("09",GERAL[[#This Row],[ODS]])),"NÃO","SIM")</f>
        <v>NÃO</v>
      </c>
      <c r="T347" s="2" t="str">
        <f>IF(ISERR(FIND("10",GERAL[[#This Row],[ODS]])),"NÃO","SIM")</f>
        <v>SIM</v>
      </c>
      <c r="U347" s="2" t="str">
        <f>IF(ISERR(FIND("11",GERAL[[#This Row],[ODS]])),"NÃO","SIM")</f>
        <v>NÃO</v>
      </c>
      <c r="V347" s="2" t="str">
        <f>IF(ISERR(FIND("12",GERAL[[#This Row],[ODS]])),"NÃO","SIM")</f>
        <v>NÃO</v>
      </c>
      <c r="W347" s="2" t="str">
        <f>IF(ISERR(FIND("13",GERAL[[#This Row],[ODS]])),"NÃO","SIM")</f>
        <v>NÃO</v>
      </c>
      <c r="X347" s="2" t="str">
        <f>IF(ISERR(FIND("14",GERAL[[#This Row],[ODS]])),"NÃO","SIM")</f>
        <v>NÃO</v>
      </c>
      <c r="Y347" s="2" t="str">
        <f>IF(ISERR(FIND("15",GERAL[[#This Row],[ODS]])),"NÃO","SIM")</f>
        <v>NÃO</v>
      </c>
      <c r="Z347" s="2" t="str">
        <f>IF(ISERR(FIND("16",GERAL[[#This Row],[ODS]])),"NÃO","SIM")</f>
        <v>NÃO</v>
      </c>
      <c r="AA347" s="2" t="str">
        <f>IF(ISERR(FIND("17",GERAL[[#This Row],[ODS]])),"NÃO","SIM")</f>
        <v>NÃO</v>
      </c>
      <c r="AB347" s="1">
        <v>34.427598341669494</v>
      </c>
      <c r="AC347" s="1">
        <v>38.325737904387665</v>
      </c>
      <c r="AD347" s="1">
        <v>36.377264932188325</v>
      </c>
      <c r="AE347" s="1">
        <v>36.481403571480875</v>
      </c>
      <c r="AF347" s="1">
        <v>37.817929754847768</v>
      </c>
      <c r="AG347" s="1" t="str">
        <f>GERAL[[#This Row],[SIGLA]]&amp;GERAL[[#This Row],[CÓD]]</f>
        <v>ROCH_FM</v>
      </c>
      <c r="AH347" s="1">
        <f ca="1">VLOOKUP(GERAL[[#This Row],[REF_NOTA]],BASE_NOTAS[],7,FALSE)</f>
        <v>32.634775948262053</v>
      </c>
      <c r="AI347" s="31">
        <f ca="1">IF(GERAL[[#This Row],[Nota 2025]]="",0,GERAL[[#This Row],[Nota 2026]]-GERAL[[#This Row],[Nota 2025]])</f>
        <v>-5.1831538065857146</v>
      </c>
    </row>
    <row r="348" spans="1:35" ht="17" x14ac:dyDescent="0.35">
      <c r="A348" s="2" t="s">
        <v>177</v>
      </c>
      <c r="B348" s="2" t="s">
        <v>204</v>
      </c>
      <c r="C348" s="44" t="s">
        <v>209</v>
      </c>
      <c r="D348" s="44" t="s">
        <v>476</v>
      </c>
      <c r="E348" s="2" t="s">
        <v>148</v>
      </c>
      <c r="F348" s="2" t="str">
        <f>VLOOKUP(GERAL[[#This Row],[CÓD]],SEALL,6,FALSE)</f>
        <v>S</v>
      </c>
      <c r="G34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4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4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48" s="2" t="str">
        <f>VLOOKUP(GERAL[[#This Row],[CÓD]],SEALL,4,FALSE)</f>
        <v>08, 10</v>
      </c>
      <c r="K348" s="2" t="str">
        <f>IF(ISERR(FIND("01",GERAL[[#This Row],[ODS]])),"NÃO","SIM")</f>
        <v>NÃO</v>
      </c>
      <c r="L348" s="2" t="str">
        <f>IF(ISERR(FIND("02",GERAL[[#This Row],[ODS]])),"NÃO","SIM")</f>
        <v>NÃO</v>
      </c>
      <c r="M348" s="2" t="str">
        <f>IF(ISERR(FIND("03",GERAL[[#This Row],[ODS]])),"NÃO","SIM")</f>
        <v>NÃO</v>
      </c>
      <c r="N348" s="2" t="str">
        <f>IF(ISERR(FIND("04",GERAL[[#This Row],[ODS]])),"NÃO","SIM")</f>
        <v>NÃO</v>
      </c>
      <c r="O348" s="2" t="str">
        <f>IF(ISERR(FIND("05",GERAL[[#This Row],[ODS]])),"NÃO","SIM")</f>
        <v>NÃO</v>
      </c>
      <c r="P348" s="2" t="str">
        <f>IF(ISERR(FIND("06",GERAL[[#This Row],[ODS]])),"NÃO","SIM")</f>
        <v>NÃO</v>
      </c>
      <c r="Q348" s="2" t="str">
        <f>IF(ISERR(FIND("07",GERAL[[#This Row],[ODS]])),"NÃO","SIM")</f>
        <v>NÃO</v>
      </c>
      <c r="R348" s="2" t="str">
        <f>IF(ISERR(FIND("08",GERAL[[#This Row],[ODS]])),"NÃO","SIM")</f>
        <v>SIM</v>
      </c>
      <c r="S348" s="2" t="str">
        <f>IF(ISERR(FIND("09",GERAL[[#This Row],[ODS]])),"NÃO","SIM")</f>
        <v>NÃO</v>
      </c>
      <c r="T348" s="2" t="str">
        <f>IF(ISERR(FIND("10",GERAL[[#This Row],[ODS]])),"NÃO","SIM")</f>
        <v>SIM</v>
      </c>
      <c r="U348" s="2" t="str">
        <f>IF(ISERR(FIND("11",GERAL[[#This Row],[ODS]])),"NÃO","SIM")</f>
        <v>NÃO</v>
      </c>
      <c r="V348" s="2" t="str">
        <f>IF(ISERR(FIND("12",GERAL[[#This Row],[ODS]])),"NÃO","SIM")</f>
        <v>NÃO</v>
      </c>
      <c r="W348" s="2" t="str">
        <f>IF(ISERR(FIND("13",GERAL[[#This Row],[ODS]])),"NÃO","SIM")</f>
        <v>NÃO</v>
      </c>
      <c r="X348" s="2" t="str">
        <f>IF(ISERR(FIND("14",GERAL[[#This Row],[ODS]])),"NÃO","SIM")</f>
        <v>NÃO</v>
      </c>
      <c r="Y348" s="2" t="str">
        <f>IF(ISERR(FIND("15",GERAL[[#This Row],[ODS]])),"NÃO","SIM")</f>
        <v>NÃO</v>
      </c>
      <c r="Z348" s="2" t="str">
        <f>IF(ISERR(FIND("16",GERAL[[#This Row],[ODS]])),"NÃO","SIM")</f>
        <v>NÃO</v>
      </c>
      <c r="AA348" s="2" t="str">
        <f>IF(ISERR(FIND("17",GERAL[[#This Row],[ODS]])),"NÃO","SIM")</f>
        <v>NÃO</v>
      </c>
      <c r="AB348" s="1">
        <v>42.967058833757747</v>
      </c>
      <c r="AC348" s="1">
        <v>36.646465707427858</v>
      </c>
      <c r="AD348" s="1">
        <v>39.948707075752921</v>
      </c>
      <c r="AE348" s="1">
        <v>39.095228107646371</v>
      </c>
      <c r="AF348" s="1">
        <v>33.546155580630085</v>
      </c>
      <c r="AG348" s="1" t="str">
        <f>GERAL[[#This Row],[SIGLA]]&amp;GERAL[[#This Row],[CÓD]]</f>
        <v>RRCH_FM</v>
      </c>
      <c r="AH348" s="1">
        <f ca="1">VLOOKUP(GERAL[[#This Row],[REF_NOTA]],BASE_NOTAS[],7,FALSE)</f>
        <v>50.063789195475586</v>
      </c>
      <c r="AI348" s="31">
        <f ca="1">IF(GERAL[[#This Row],[Nota 2025]]="",0,GERAL[[#This Row],[Nota 2026]]-GERAL[[#This Row],[Nota 2025]])</f>
        <v>16.517633614845501</v>
      </c>
    </row>
    <row r="349" spans="1:35" ht="17" x14ac:dyDescent="0.35">
      <c r="A349" s="2" t="s">
        <v>179</v>
      </c>
      <c r="B349" s="2" t="s">
        <v>194</v>
      </c>
      <c r="C349" s="44" t="s">
        <v>209</v>
      </c>
      <c r="D349" s="44" t="s">
        <v>476</v>
      </c>
      <c r="E349" s="2" t="s">
        <v>148</v>
      </c>
      <c r="F349" s="2" t="str">
        <f>VLOOKUP(GERAL[[#This Row],[CÓD]],SEALL,6,FALSE)</f>
        <v>S</v>
      </c>
      <c r="G34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4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4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49" s="2" t="str">
        <f>VLOOKUP(GERAL[[#This Row],[CÓD]],SEALL,4,FALSE)</f>
        <v>08, 10</v>
      </c>
      <c r="K349" s="2" t="str">
        <f>IF(ISERR(FIND("01",GERAL[[#This Row],[ODS]])),"NÃO","SIM")</f>
        <v>NÃO</v>
      </c>
      <c r="L349" s="2" t="str">
        <f>IF(ISERR(FIND("02",GERAL[[#This Row],[ODS]])),"NÃO","SIM")</f>
        <v>NÃO</v>
      </c>
      <c r="M349" s="2" t="str">
        <f>IF(ISERR(FIND("03",GERAL[[#This Row],[ODS]])),"NÃO","SIM")</f>
        <v>NÃO</v>
      </c>
      <c r="N349" s="2" t="str">
        <f>IF(ISERR(FIND("04",GERAL[[#This Row],[ODS]])),"NÃO","SIM")</f>
        <v>NÃO</v>
      </c>
      <c r="O349" s="2" t="str">
        <f>IF(ISERR(FIND("05",GERAL[[#This Row],[ODS]])),"NÃO","SIM")</f>
        <v>NÃO</v>
      </c>
      <c r="P349" s="2" t="str">
        <f>IF(ISERR(FIND("06",GERAL[[#This Row],[ODS]])),"NÃO","SIM")</f>
        <v>NÃO</v>
      </c>
      <c r="Q349" s="2" t="str">
        <f>IF(ISERR(FIND("07",GERAL[[#This Row],[ODS]])),"NÃO","SIM")</f>
        <v>NÃO</v>
      </c>
      <c r="R349" s="2" t="str">
        <f>IF(ISERR(FIND("08",GERAL[[#This Row],[ODS]])),"NÃO","SIM")</f>
        <v>SIM</v>
      </c>
      <c r="S349" s="2" t="str">
        <f>IF(ISERR(FIND("09",GERAL[[#This Row],[ODS]])),"NÃO","SIM")</f>
        <v>NÃO</v>
      </c>
      <c r="T349" s="2" t="str">
        <f>IF(ISERR(FIND("10",GERAL[[#This Row],[ODS]])),"NÃO","SIM")</f>
        <v>SIM</v>
      </c>
      <c r="U349" s="2" t="str">
        <f>IF(ISERR(FIND("11",GERAL[[#This Row],[ODS]])),"NÃO","SIM")</f>
        <v>NÃO</v>
      </c>
      <c r="V349" s="2" t="str">
        <f>IF(ISERR(FIND("12",GERAL[[#This Row],[ODS]])),"NÃO","SIM")</f>
        <v>NÃO</v>
      </c>
      <c r="W349" s="2" t="str">
        <f>IF(ISERR(FIND("13",GERAL[[#This Row],[ODS]])),"NÃO","SIM")</f>
        <v>NÃO</v>
      </c>
      <c r="X349" s="2" t="str">
        <f>IF(ISERR(FIND("14",GERAL[[#This Row],[ODS]])),"NÃO","SIM")</f>
        <v>NÃO</v>
      </c>
      <c r="Y349" s="2" t="str">
        <f>IF(ISERR(FIND("15",GERAL[[#This Row],[ODS]])),"NÃO","SIM")</f>
        <v>NÃO</v>
      </c>
      <c r="Z349" s="2" t="str">
        <f>IF(ISERR(FIND("16",GERAL[[#This Row],[ODS]])),"NÃO","SIM")</f>
        <v>NÃO</v>
      </c>
      <c r="AA349" s="2" t="str">
        <f>IF(ISERR(FIND("17",GERAL[[#This Row],[ODS]])),"NÃO","SIM")</f>
        <v>NÃO</v>
      </c>
      <c r="AB349" s="1">
        <v>100</v>
      </c>
      <c r="AC349" s="1">
        <v>100</v>
      </c>
      <c r="AD349" s="1">
        <v>100</v>
      </c>
      <c r="AE349" s="1">
        <v>100</v>
      </c>
      <c r="AF349" s="1">
        <v>100</v>
      </c>
      <c r="AG349" s="1" t="str">
        <f>GERAL[[#This Row],[SIGLA]]&amp;GERAL[[#This Row],[CÓD]]</f>
        <v>SCCH_FM</v>
      </c>
      <c r="AH349" s="1">
        <f ca="1">VLOOKUP(GERAL[[#This Row],[REF_NOTA]],BASE_NOTAS[],7,FALSE)</f>
        <v>100</v>
      </c>
      <c r="AI349" s="31">
        <f ca="1">IF(GERAL[[#This Row],[Nota 2025]]="",0,GERAL[[#This Row],[Nota 2026]]-GERAL[[#This Row],[Nota 2025]])</f>
        <v>0</v>
      </c>
    </row>
    <row r="350" spans="1:35" ht="17" x14ac:dyDescent="0.35">
      <c r="A350" s="2" t="s">
        <v>181</v>
      </c>
      <c r="B350" s="2" t="s">
        <v>186</v>
      </c>
      <c r="C350" s="44" t="s">
        <v>209</v>
      </c>
      <c r="D350" s="44" t="s">
        <v>476</v>
      </c>
      <c r="E350" s="2" t="s">
        <v>148</v>
      </c>
      <c r="F350" s="2" t="str">
        <f>VLOOKUP(GERAL[[#This Row],[CÓD]],SEALL,6,FALSE)</f>
        <v>S</v>
      </c>
      <c r="G35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5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5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50" s="2" t="str">
        <f>VLOOKUP(GERAL[[#This Row],[CÓD]],SEALL,4,FALSE)</f>
        <v>08, 10</v>
      </c>
      <c r="K350" s="2" t="str">
        <f>IF(ISERR(FIND("01",GERAL[[#This Row],[ODS]])),"NÃO","SIM")</f>
        <v>NÃO</v>
      </c>
      <c r="L350" s="2" t="str">
        <f>IF(ISERR(FIND("02",GERAL[[#This Row],[ODS]])),"NÃO","SIM")</f>
        <v>NÃO</v>
      </c>
      <c r="M350" s="2" t="str">
        <f>IF(ISERR(FIND("03",GERAL[[#This Row],[ODS]])),"NÃO","SIM")</f>
        <v>NÃO</v>
      </c>
      <c r="N350" s="2" t="str">
        <f>IF(ISERR(FIND("04",GERAL[[#This Row],[ODS]])),"NÃO","SIM")</f>
        <v>NÃO</v>
      </c>
      <c r="O350" s="2" t="str">
        <f>IF(ISERR(FIND("05",GERAL[[#This Row],[ODS]])),"NÃO","SIM")</f>
        <v>NÃO</v>
      </c>
      <c r="P350" s="2" t="str">
        <f>IF(ISERR(FIND("06",GERAL[[#This Row],[ODS]])),"NÃO","SIM")</f>
        <v>NÃO</v>
      </c>
      <c r="Q350" s="2" t="str">
        <f>IF(ISERR(FIND("07",GERAL[[#This Row],[ODS]])),"NÃO","SIM")</f>
        <v>NÃO</v>
      </c>
      <c r="R350" s="2" t="str">
        <f>IF(ISERR(FIND("08",GERAL[[#This Row],[ODS]])),"NÃO","SIM")</f>
        <v>SIM</v>
      </c>
      <c r="S350" s="2" t="str">
        <f>IF(ISERR(FIND("09",GERAL[[#This Row],[ODS]])),"NÃO","SIM")</f>
        <v>NÃO</v>
      </c>
      <c r="T350" s="2" t="str">
        <f>IF(ISERR(FIND("10",GERAL[[#This Row],[ODS]])),"NÃO","SIM")</f>
        <v>SIM</v>
      </c>
      <c r="U350" s="2" t="str">
        <f>IF(ISERR(FIND("11",GERAL[[#This Row],[ODS]])),"NÃO","SIM")</f>
        <v>NÃO</v>
      </c>
      <c r="V350" s="2" t="str">
        <f>IF(ISERR(FIND("12",GERAL[[#This Row],[ODS]])),"NÃO","SIM")</f>
        <v>NÃO</v>
      </c>
      <c r="W350" s="2" t="str">
        <f>IF(ISERR(FIND("13",GERAL[[#This Row],[ODS]])),"NÃO","SIM")</f>
        <v>NÃO</v>
      </c>
      <c r="X350" s="2" t="str">
        <f>IF(ISERR(FIND("14",GERAL[[#This Row],[ODS]])),"NÃO","SIM")</f>
        <v>NÃO</v>
      </c>
      <c r="Y350" s="2" t="str">
        <f>IF(ISERR(FIND("15",GERAL[[#This Row],[ODS]])),"NÃO","SIM")</f>
        <v>NÃO</v>
      </c>
      <c r="Z350" s="2" t="str">
        <f>IF(ISERR(FIND("16",GERAL[[#This Row],[ODS]])),"NÃO","SIM")</f>
        <v>NÃO</v>
      </c>
      <c r="AA350" s="2" t="str">
        <f>IF(ISERR(FIND("17",GERAL[[#This Row],[ODS]])),"NÃO","SIM")</f>
        <v>NÃO</v>
      </c>
      <c r="AB350" s="1">
        <v>91.49271237427709</v>
      </c>
      <c r="AC350" s="1">
        <v>88.864220838132624</v>
      </c>
      <c r="AD350" s="1">
        <v>88.333429980862448</v>
      </c>
      <c r="AE350" s="1">
        <v>85.933258215320762</v>
      </c>
      <c r="AF350" s="1">
        <v>86.445052256071151</v>
      </c>
      <c r="AG350" s="1" t="str">
        <f>GERAL[[#This Row],[SIGLA]]&amp;GERAL[[#This Row],[CÓD]]</f>
        <v>SPCH_FM</v>
      </c>
      <c r="AH350" s="1">
        <f ca="1">VLOOKUP(GERAL[[#This Row],[REF_NOTA]],BASE_NOTAS[],7,FALSE)</f>
        <v>85.219409467589486</v>
      </c>
      <c r="AI350" s="31">
        <f ca="1">IF(GERAL[[#This Row],[Nota 2025]]="",0,GERAL[[#This Row],[Nota 2026]]-GERAL[[#This Row],[Nota 2025]])</f>
        <v>-1.2256427884816645</v>
      </c>
    </row>
    <row r="351" spans="1:35" ht="17" x14ac:dyDescent="0.35">
      <c r="A351" s="2" t="s">
        <v>180</v>
      </c>
      <c r="B351" s="2" t="s">
        <v>206</v>
      </c>
      <c r="C351" s="44" t="s">
        <v>209</v>
      </c>
      <c r="D351" s="44" t="s">
        <v>476</v>
      </c>
      <c r="E351" s="2" t="s">
        <v>148</v>
      </c>
      <c r="F351" s="2" t="str">
        <f>VLOOKUP(GERAL[[#This Row],[CÓD]],SEALL,6,FALSE)</f>
        <v>S</v>
      </c>
      <c r="G35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5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5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51" s="2" t="str">
        <f>VLOOKUP(GERAL[[#This Row],[CÓD]],SEALL,4,FALSE)</f>
        <v>08, 10</v>
      </c>
      <c r="K351" s="2" t="str">
        <f>IF(ISERR(FIND("01",GERAL[[#This Row],[ODS]])),"NÃO","SIM")</f>
        <v>NÃO</v>
      </c>
      <c r="L351" s="2" t="str">
        <f>IF(ISERR(FIND("02",GERAL[[#This Row],[ODS]])),"NÃO","SIM")</f>
        <v>NÃO</v>
      </c>
      <c r="M351" s="2" t="str">
        <f>IF(ISERR(FIND("03",GERAL[[#This Row],[ODS]])),"NÃO","SIM")</f>
        <v>NÃO</v>
      </c>
      <c r="N351" s="2" t="str">
        <f>IF(ISERR(FIND("04",GERAL[[#This Row],[ODS]])),"NÃO","SIM")</f>
        <v>NÃO</v>
      </c>
      <c r="O351" s="2" t="str">
        <f>IF(ISERR(FIND("05",GERAL[[#This Row],[ODS]])),"NÃO","SIM")</f>
        <v>NÃO</v>
      </c>
      <c r="P351" s="2" t="str">
        <f>IF(ISERR(FIND("06",GERAL[[#This Row],[ODS]])),"NÃO","SIM")</f>
        <v>NÃO</v>
      </c>
      <c r="Q351" s="2" t="str">
        <f>IF(ISERR(FIND("07",GERAL[[#This Row],[ODS]])),"NÃO","SIM")</f>
        <v>NÃO</v>
      </c>
      <c r="R351" s="2" t="str">
        <f>IF(ISERR(FIND("08",GERAL[[#This Row],[ODS]])),"NÃO","SIM")</f>
        <v>SIM</v>
      </c>
      <c r="S351" s="2" t="str">
        <f>IF(ISERR(FIND("09",GERAL[[#This Row],[ODS]])),"NÃO","SIM")</f>
        <v>NÃO</v>
      </c>
      <c r="T351" s="2" t="str">
        <f>IF(ISERR(FIND("10",GERAL[[#This Row],[ODS]])),"NÃO","SIM")</f>
        <v>SIM</v>
      </c>
      <c r="U351" s="2" t="str">
        <f>IF(ISERR(FIND("11",GERAL[[#This Row],[ODS]])),"NÃO","SIM")</f>
        <v>NÃO</v>
      </c>
      <c r="V351" s="2" t="str">
        <f>IF(ISERR(FIND("12",GERAL[[#This Row],[ODS]])),"NÃO","SIM")</f>
        <v>NÃO</v>
      </c>
      <c r="W351" s="2" t="str">
        <f>IF(ISERR(FIND("13",GERAL[[#This Row],[ODS]])),"NÃO","SIM")</f>
        <v>NÃO</v>
      </c>
      <c r="X351" s="2" t="str">
        <f>IF(ISERR(FIND("14",GERAL[[#This Row],[ODS]])),"NÃO","SIM")</f>
        <v>NÃO</v>
      </c>
      <c r="Y351" s="2" t="str">
        <f>IF(ISERR(FIND("15",GERAL[[#This Row],[ODS]])),"NÃO","SIM")</f>
        <v>NÃO</v>
      </c>
      <c r="Z351" s="2" t="str">
        <f>IF(ISERR(FIND("16",GERAL[[#This Row],[ODS]])),"NÃO","SIM")</f>
        <v>NÃO</v>
      </c>
      <c r="AA351" s="2" t="str">
        <f>IF(ISERR(FIND("17",GERAL[[#This Row],[ODS]])),"NÃO","SIM")</f>
        <v>NÃO</v>
      </c>
      <c r="AB351" s="1">
        <v>24.742580698121948</v>
      </c>
      <c r="AC351" s="1">
        <v>21.639861484807781</v>
      </c>
      <c r="AD351" s="1">
        <v>27.26267098819471</v>
      </c>
      <c r="AE351" s="1">
        <v>20.76039482174675</v>
      </c>
      <c r="AF351" s="1">
        <v>22.841819644424735</v>
      </c>
      <c r="AG351" s="1" t="str">
        <f>GERAL[[#This Row],[SIGLA]]&amp;GERAL[[#This Row],[CÓD]]</f>
        <v>SECH_FM</v>
      </c>
      <c r="AH351" s="1">
        <f ca="1">VLOOKUP(GERAL[[#This Row],[REF_NOTA]],BASE_NOTAS[],7,FALSE)</f>
        <v>26.710773547507543</v>
      </c>
      <c r="AI351" s="31">
        <f ca="1">IF(GERAL[[#This Row],[Nota 2025]]="",0,GERAL[[#This Row],[Nota 2026]]-GERAL[[#This Row],[Nota 2025]])</f>
        <v>3.868953903082808</v>
      </c>
    </row>
    <row r="352" spans="1:35" ht="17" x14ac:dyDescent="0.35">
      <c r="A352" s="2" t="s">
        <v>182</v>
      </c>
      <c r="B352" s="2" t="s">
        <v>185</v>
      </c>
      <c r="C352" s="44" t="s">
        <v>209</v>
      </c>
      <c r="D352" s="44" t="s">
        <v>476</v>
      </c>
      <c r="E352" s="2" t="s">
        <v>148</v>
      </c>
      <c r="F352" s="2" t="str">
        <f>VLOOKUP(GERAL[[#This Row],[CÓD]],SEALL,6,FALSE)</f>
        <v>S</v>
      </c>
      <c r="G35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5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5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52" s="2" t="str">
        <f>VLOOKUP(GERAL[[#This Row],[CÓD]],SEALL,4,FALSE)</f>
        <v>08, 10</v>
      </c>
      <c r="K352" s="2" t="str">
        <f>IF(ISERR(FIND("01",GERAL[[#This Row],[ODS]])),"NÃO","SIM")</f>
        <v>NÃO</v>
      </c>
      <c r="L352" s="2" t="str">
        <f>IF(ISERR(FIND("02",GERAL[[#This Row],[ODS]])),"NÃO","SIM")</f>
        <v>NÃO</v>
      </c>
      <c r="M352" s="2" t="str">
        <f>IF(ISERR(FIND("03",GERAL[[#This Row],[ODS]])),"NÃO","SIM")</f>
        <v>NÃO</v>
      </c>
      <c r="N352" s="2" t="str">
        <f>IF(ISERR(FIND("04",GERAL[[#This Row],[ODS]])),"NÃO","SIM")</f>
        <v>NÃO</v>
      </c>
      <c r="O352" s="2" t="str">
        <f>IF(ISERR(FIND("05",GERAL[[#This Row],[ODS]])),"NÃO","SIM")</f>
        <v>NÃO</v>
      </c>
      <c r="P352" s="2" t="str">
        <f>IF(ISERR(FIND("06",GERAL[[#This Row],[ODS]])),"NÃO","SIM")</f>
        <v>NÃO</v>
      </c>
      <c r="Q352" s="2" t="str">
        <f>IF(ISERR(FIND("07",GERAL[[#This Row],[ODS]])),"NÃO","SIM")</f>
        <v>NÃO</v>
      </c>
      <c r="R352" s="2" t="str">
        <f>IF(ISERR(FIND("08",GERAL[[#This Row],[ODS]])),"NÃO","SIM")</f>
        <v>SIM</v>
      </c>
      <c r="S352" s="2" t="str">
        <f>IF(ISERR(FIND("09",GERAL[[#This Row],[ODS]])),"NÃO","SIM")</f>
        <v>NÃO</v>
      </c>
      <c r="T352" s="2" t="str">
        <f>IF(ISERR(FIND("10",GERAL[[#This Row],[ODS]])),"NÃO","SIM")</f>
        <v>SIM</v>
      </c>
      <c r="U352" s="2" t="str">
        <f>IF(ISERR(FIND("11",GERAL[[#This Row],[ODS]])),"NÃO","SIM")</f>
        <v>NÃO</v>
      </c>
      <c r="V352" s="2" t="str">
        <f>IF(ISERR(FIND("12",GERAL[[#This Row],[ODS]])),"NÃO","SIM")</f>
        <v>NÃO</v>
      </c>
      <c r="W352" s="2" t="str">
        <f>IF(ISERR(FIND("13",GERAL[[#This Row],[ODS]])),"NÃO","SIM")</f>
        <v>NÃO</v>
      </c>
      <c r="X352" s="2" t="str">
        <f>IF(ISERR(FIND("14",GERAL[[#This Row],[ODS]])),"NÃO","SIM")</f>
        <v>NÃO</v>
      </c>
      <c r="Y352" s="2" t="str">
        <f>IF(ISERR(FIND("15",GERAL[[#This Row],[ODS]])),"NÃO","SIM")</f>
        <v>NÃO</v>
      </c>
      <c r="Z352" s="2" t="str">
        <f>IF(ISERR(FIND("16",GERAL[[#This Row],[ODS]])),"NÃO","SIM")</f>
        <v>NÃO</v>
      </c>
      <c r="AA352" s="2" t="str">
        <f>IF(ISERR(FIND("17",GERAL[[#This Row],[ODS]])),"NÃO","SIM")</f>
        <v>NÃO</v>
      </c>
      <c r="AB352" s="1">
        <v>47.908022367107748</v>
      </c>
      <c r="AC352" s="1">
        <v>47.656778159976639</v>
      </c>
      <c r="AD352" s="1">
        <v>52.379517432138009</v>
      </c>
      <c r="AE352" s="1">
        <v>42.64530357179909</v>
      </c>
      <c r="AF352" s="1">
        <v>46.594386510391317</v>
      </c>
      <c r="AG352" s="1" t="str">
        <f>GERAL[[#This Row],[SIGLA]]&amp;GERAL[[#This Row],[CÓD]]</f>
        <v>TOCH_FM</v>
      </c>
      <c r="AH352" s="1">
        <f ca="1">VLOOKUP(GERAL[[#This Row],[REF_NOTA]],BASE_NOTAS[],7,FALSE)</f>
        <v>48.489698783660067</v>
      </c>
      <c r="AI352" s="31">
        <f ca="1">IF(GERAL[[#This Row],[Nota 2025]]="",0,GERAL[[#This Row],[Nota 2026]]-GERAL[[#This Row],[Nota 2025]])</f>
        <v>1.8953122732687504</v>
      </c>
    </row>
    <row r="353" spans="1:35" ht="17" x14ac:dyDescent="0.35">
      <c r="A353" s="2" t="s">
        <v>0</v>
      </c>
      <c r="B353" s="2" t="s">
        <v>156</v>
      </c>
      <c r="C353" s="44" t="s">
        <v>209</v>
      </c>
      <c r="D353" s="44" t="s">
        <v>477</v>
      </c>
      <c r="E353" s="2" t="s">
        <v>149</v>
      </c>
      <c r="F353" s="2" t="str">
        <f>VLOOKUP(GERAL[[#This Row],[CÓD]],SEALL,6,FALSE)</f>
        <v>S</v>
      </c>
      <c r="G35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5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5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53" s="2" t="str">
        <f>VLOOKUP(GERAL[[#This Row],[CÓD]],SEALL,4,FALSE)</f>
        <v>05, 08, 10</v>
      </c>
      <c r="K353" s="2" t="str">
        <f>IF(ISERR(FIND("01",GERAL[[#This Row],[ODS]])),"NÃO","SIM")</f>
        <v>NÃO</v>
      </c>
      <c r="L353" s="2" t="str">
        <f>IF(ISERR(FIND("02",GERAL[[#This Row],[ODS]])),"NÃO","SIM")</f>
        <v>NÃO</v>
      </c>
      <c r="M353" s="2" t="str">
        <f>IF(ISERR(FIND("03",GERAL[[#This Row],[ODS]])),"NÃO","SIM")</f>
        <v>NÃO</v>
      </c>
      <c r="N353" s="2" t="str">
        <f>IF(ISERR(FIND("04",GERAL[[#This Row],[ODS]])),"NÃO","SIM")</f>
        <v>NÃO</v>
      </c>
      <c r="O353" s="2" t="str">
        <f>IF(ISERR(FIND("05",GERAL[[#This Row],[ODS]])),"NÃO","SIM")</f>
        <v>SIM</v>
      </c>
      <c r="P353" s="2" t="str">
        <f>IF(ISERR(FIND("06",GERAL[[#This Row],[ODS]])),"NÃO","SIM")</f>
        <v>NÃO</v>
      </c>
      <c r="Q353" s="2" t="str">
        <f>IF(ISERR(FIND("07",GERAL[[#This Row],[ODS]])),"NÃO","SIM")</f>
        <v>NÃO</v>
      </c>
      <c r="R353" s="2" t="str">
        <f>IF(ISERR(FIND("08",GERAL[[#This Row],[ODS]])),"NÃO","SIM")</f>
        <v>SIM</v>
      </c>
      <c r="S353" s="2" t="str">
        <f>IF(ISERR(FIND("09",GERAL[[#This Row],[ODS]])),"NÃO","SIM")</f>
        <v>NÃO</v>
      </c>
      <c r="T353" s="2" t="str">
        <f>IF(ISERR(FIND("10",GERAL[[#This Row],[ODS]])),"NÃO","SIM")</f>
        <v>SIM</v>
      </c>
      <c r="U353" s="2" t="str">
        <f>IF(ISERR(FIND("11",GERAL[[#This Row],[ODS]])),"NÃO","SIM")</f>
        <v>NÃO</v>
      </c>
      <c r="V353" s="2" t="str">
        <f>IF(ISERR(FIND("12",GERAL[[#This Row],[ODS]])),"NÃO","SIM")</f>
        <v>NÃO</v>
      </c>
      <c r="W353" s="2" t="str">
        <f>IF(ISERR(FIND("13",GERAL[[#This Row],[ODS]])),"NÃO","SIM")</f>
        <v>NÃO</v>
      </c>
      <c r="X353" s="2" t="str">
        <f>IF(ISERR(FIND("14",GERAL[[#This Row],[ODS]])),"NÃO","SIM")</f>
        <v>NÃO</v>
      </c>
      <c r="Y353" s="2" t="str">
        <f>IF(ISERR(FIND("15",GERAL[[#This Row],[ODS]])),"NÃO","SIM")</f>
        <v>NÃO</v>
      </c>
      <c r="Z353" s="2" t="str">
        <f>IF(ISERR(FIND("16",GERAL[[#This Row],[ODS]])),"NÃO","SIM")</f>
        <v>NÃO</v>
      </c>
      <c r="AA353" s="2" t="str">
        <f>IF(ISERR(FIND("17",GERAL[[#This Row],[ODS]])),"NÃO","SIM")</f>
        <v>NÃO</v>
      </c>
      <c r="AB353" s="1">
        <v>34.620486889430893</v>
      </c>
      <c r="AC353" s="1">
        <v>32.053411389917073</v>
      </c>
      <c r="AD353" s="1">
        <v>31.512401586882305</v>
      </c>
      <c r="AE353" s="1">
        <v>52.132452572527242</v>
      </c>
      <c r="AF353" s="1">
        <v>42.295020009171139</v>
      </c>
      <c r="AG353" s="1" t="str">
        <f>GERAL[[#This Row],[SIGLA]]&amp;GERAL[[#This Row],[CÓD]]</f>
        <v>ACCH_IE</v>
      </c>
      <c r="AH353" s="1">
        <f ca="1">VLOOKUP(GERAL[[#This Row],[REF_NOTA]],BASE_NOTAS[],7,FALSE)</f>
        <v>36.501166241211074</v>
      </c>
      <c r="AI353" s="31">
        <f ca="1">IF(GERAL[[#This Row],[Nota 2025]]="",0,GERAL[[#This Row],[Nota 2026]]-GERAL[[#This Row],[Nota 2025]])</f>
        <v>-5.7938537679600657</v>
      </c>
    </row>
    <row r="354" spans="1:35" ht="17" x14ac:dyDescent="0.35">
      <c r="A354" s="2" t="s">
        <v>1</v>
      </c>
      <c r="B354" s="2" t="s">
        <v>157</v>
      </c>
      <c r="C354" s="44" t="s">
        <v>209</v>
      </c>
      <c r="D354" s="44" t="s">
        <v>477</v>
      </c>
      <c r="E354" s="2" t="s">
        <v>149</v>
      </c>
      <c r="F354" s="2" t="str">
        <f>VLOOKUP(GERAL[[#This Row],[CÓD]],SEALL,6,FALSE)</f>
        <v>S</v>
      </c>
      <c r="G35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5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5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54" s="2" t="str">
        <f>VLOOKUP(GERAL[[#This Row],[CÓD]],SEALL,4,FALSE)</f>
        <v>05, 08, 10</v>
      </c>
      <c r="K354" s="2" t="str">
        <f>IF(ISERR(FIND("01",GERAL[[#This Row],[ODS]])),"NÃO","SIM")</f>
        <v>NÃO</v>
      </c>
      <c r="L354" s="2" t="str">
        <f>IF(ISERR(FIND("02",GERAL[[#This Row],[ODS]])),"NÃO","SIM")</f>
        <v>NÃO</v>
      </c>
      <c r="M354" s="2" t="str">
        <f>IF(ISERR(FIND("03",GERAL[[#This Row],[ODS]])),"NÃO","SIM")</f>
        <v>NÃO</v>
      </c>
      <c r="N354" s="2" t="str">
        <f>IF(ISERR(FIND("04",GERAL[[#This Row],[ODS]])),"NÃO","SIM")</f>
        <v>NÃO</v>
      </c>
      <c r="O354" s="2" t="str">
        <f>IF(ISERR(FIND("05",GERAL[[#This Row],[ODS]])),"NÃO","SIM")</f>
        <v>SIM</v>
      </c>
      <c r="P354" s="2" t="str">
        <f>IF(ISERR(FIND("06",GERAL[[#This Row],[ODS]])),"NÃO","SIM")</f>
        <v>NÃO</v>
      </c>
      <c r="Q354" s="2" t="str">
        <f>IF(ISERR(FIND("07",GERAL[[#This Row],[ODS]])),"NÃO","SIM")</f>
        <v>NÃO</v>
      </c>
      <c r="R354" s="2" t="str">
        <f>IF(ISERR(FIND("08",GERAL[[#This Row],[ODS]])),"NÃO","SIM")</f>
        <v>SIM</v>
      </c>
      <c r="S354" s="2" t="str">
        <f>IF(ISERR(FIND("09",GERAL[[#This Row],[ODS]])),"NÃO","SIM")</f>
        <v>NÃO</v>
      </c>
      <c r="T354" s="2" t="str">
        <f>IF(ISERR(FIND("10",GERAL[[#This Row],[ODS]])),"NÃO","SIM")</f>
        <v>SIM</v>
      </c>
      <c r="U354" s="2" t="str">
        <f>IF(ISERR(FIND("11",GERAL[[#This Row],[ODS]])),"NÃO","SIM")</f>
        <v>NÃO</v>
      </c>
      <c r="V354" s="2" t="str">
        <f>IF(ISERR(FIND("12",GERAL[[#This Row],[ODS]])),"NÃO","SIM")</f>
        <v>NÃO</v>
      </c>
      <c r="W354" s="2" t="str">
        <f>IF(ISERR(FIND("13",GERAL[[#This Row],[ODS]])),"NÃO","SIM")</f>
        <v>NÃO</v>
      </c>
      <c r="X354" s="2" t="str">
        <f>IF(ISERR(FIND("14",GERAL[[#This Row],[ODS]])),"NÃO","SIM")</f>
        <v>NÃO</v>
      </c>
      <c r="Y354" s="2" t="str">
        <f>IF(ISERR(FIND("15",GERAL[[#This Row],[ODS]])),"NÃO","SIM")</f>
        <v>NÃO</v>
      </c>
      <c r="Z354" s="2" t="str">
        <f>IF(ISERR(FIND("16",GERAL[[#This Row],[ODS]])),"NÃO","SIM")</f>
        <v>NÃO</v>
      </c>
      <c r="AA354" s="2" t="str">
        <f>IF(ISERR(FIND("17",GERAL[[#This Row],[ODS]])),"NÃO","SIM")</f>
        <v>NÃO</v>
      </c>
      <c r="AB354" s="1">
        <v>8.722124980386754</v>
      </c>
      <c r="AC354" s="1">
        <v>15.046094551458522</v>
      </c>
      <c r="AD354" s="1">
        <v>36.807386405175031</v>
      </c>
      <c r="AE354" s="1">
        <v>36.870203456725257</v>
      </c>
      <c r="AF354" s="1">
        <v>33.004005114362869</v>
      </c>
      <c r="AG354" s="1" t="str">
        <f>GERAL[[#This Row],[SIGLA]]&amp;GERAL[[#This Row],[CÓD]]</f>
        <v>ALCH_IE</v>
      </c>
      <c r="AH354" s="1">
        <f ca="1">VLOOKUP(GERAL[[#This Row],[REF_NOTA]],BASE_NOTAS[],7,FALSE)</f>
        <v>27.980680349192692</v>
      </c>
      <c r="AI354" s="31">
        <f ca="1">IF(GERAL[[#This Row],[Nota 2025]]="",0,GERAL[[#This Row],[Nota 2026]]-GERAL[[#This Row],[Nota 2025]])</f>
        <v>-5.0233247651701767</v>
      </c>
    </row>
    <row r="355" spans="1:35" ht="17" x14ac:dyDescent="0.35">
      <c r="A355" s="2" t="s">
        <v>159</v>
      </c>
      <c r="B355" s="2" t="s">
        <v>184</v>
      </c>
      <c r="C355" s="44" t="s">
        <v>209</v>
      </c>
      <c r="D355" s="44" t="s">
        <v>477</v>
      </c>
      <c r="E355" s="2" t="s">
        <v>149</v>
      </c>
      <c r="F355" s="2" t="str">
        <f>VLOOKUP(GERAL[[#This Row],[CÓD]],SEALL,6,FALSE)</f>
        <v>S</v>
      </c>
      <c r="G35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5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5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55" s="2" t="str">
        <f>VLOOKUP(GERAL[[#This Row],[CÓD]],SEALL,4,FALSE)</f>
        <v>05, 08, 10</v>
      </c>
      <c r="K355" s="2" t="str">
        <f>IF(ISERR(FIND("01",GERAL[[#This Row],[ODS]])),"NÃO","SIM")</f>
        <v>NÃO</v>
      </c>
      <c r="L355" s="2" t="str">
        <f>IF(ISERR(FIND("02",GERAL[[#This Row],[ODS]])),"NÃO","SIM")</f>
        <v>NÃO</v>
      </c>
      <c r="M355" s="2" t="str">
        <f>IF(ISERR(FIND("03",GERAL[[#This Row],[ODS]])),"NÃO","SIM")</f>
        <v>NÃO</v>
      </c>
      <c r="N355" s="2" t="str">
        <f>IF(ISERR(FIND("04",GERAL[[#This Row],[ODS]])),"NÃO","SIM")</f>
        <v>NÃO</v>
      </c>
      <c r="O355" s="2" t="str">
        <f>IF(ISERR(FIND("05",GERAL[[#This Row],[ODS]])),"NÃO","SIM")</f>
        <v>SIM</v>
      </c>
      <c r="P355" s="2" t="str">
        <f>IF(ISERR(FIND("06",GERAL[[#This Row],[ODS]])),"NÃO","SIM")</f>
        <v>NÃO</v>
      </c>
      <c r="Q355" s="2" t="str">
        <f>IF(ISERR(FIND("07",GERAL[[#This Row],[ODS]])),"NÃO","SIM")</f>
        <v>NÃO</v>
      </c>
      <c r="R355" s="2" t="str">
        <f>IF(ISERR(FIND("08",GERAL[[#This Row],[ODS]])),"NÃO","SIM")</f>
        <v>SIM</v>
      </c>
      <c r="S355" s="2" t="str">
        <f>IF(ISERR(FIND("09",GERAL[[#This Row],[ODS]])),"NÃO","SIM")</f>
        <v>NÃO</v>
      </c>
      <c r="T355" s="2" t="str">
        <f>IF(ISERR(FIND("10",GERAL[[#This Row],[ODS]])),"NÃO","SIM")</f>
        <v>SIM</v>
      </c>
      <c r="U355" s="2" t="str">
        <f>IF(ISERR(FIND("11",GERAL[[#This Row],[ODS]])),"NÃO","SIM")</f>
        <v>NÃO</v>
      </c>
      <c r="V355" s="2" t="str">
        <f>IF(ISERR(FIND("12",GERAL[[#This Row],[ODS]])),"NÃO","SIM")</f>
        <v>NÃO</v>
      </c>
      <c r="W355" s="2" t="str">
        <f>IF(ISERR(FIND("13",GERAL[[#This Row],[ODS]])),"NÃO","SIM")</f>
        <v>NÃO</v>
      </c>
      <c r="X355" s="2" t="str">
        <f>IF(ISERR(FIND("14",GERAL[[#This Row],[ODS]])),"NÃO","SIM")</f>
        <v>NÃO</v>
      </c>
      <c r="Y355" s="2" t="str">
        <f>IF(ISERR(FIND("15",GERAL[[#This Row],[ODS]])),"NÃO","SIM")</f>
        <v>NÃO</v>
      </c>
      <c r="Z355" s="2" t="str">
        <f>IF(ISERR(FIND("16",GERAL[[#This Row],[ODS]])),"NÃO","SIM")</f>
        <v>NÃO</v>
      </c>
      <c r="AA355" s="2" t="str">
        <f>IF(ISERR(FIND("17",GERAL[[#This Row],[ODS]])),"NÃO","SIM")</f>
        <v>NÃO</v>
      </c>
      <c r="AB355" s="1">
        <v>34.84883425998764</v>
      </c>
      <c r="AC355" s="1">
        <v>22.086181829197539</v>
      </c>
      <c r="AD355" s="1">
        <v>26.237386843234091</v>
      </c>
      <c r="AE355" s="1">
        <v>5.771762647434179</v>
      </c>
      <c r="AF355" s="1">
        <v>23.394046891845129</v>
      </c>
      <c r="AG355" s="1" t="str">
        <f>GERAL[[#This Row],[SIGLA]]&amp;GERAL[[#This Row],[CÓD]]</f>
        <v>APCH_IE</v>
      </c>
      <c r="AH355" s="1">
        <f ca="1">VLOOKUP(GERAL[[#This Row],[REF_NOTA]],BASE_NOTAS[],7,FALSE)</f>
        <v>27.856014070614094</v>
      </c>
      <c r="AI355" s="31">
        <f ca="1">IF(GERAL[[#This Row],[Nota 2025]]="",0,GERAL[[#This Row],[Nota 2026]]-GERAL[[#This Row],[Nota 2025]])</f>
        <v>4.4619671787689654</v>
      </c>
    </row>
    <row r="356" spans="1:35" ht="17" x14ac:dyDescent="0.35">
      <c r="A356" s="2" t="s">
        <v>155</v>
      </c>
      <c r="B356" s="2" t="s">
        <v>158</v>
      </c>
      <c r="C356" s="44" t="s">
        <v>209</v>
      </c>
      <c r="D356" s="44" t="s">
        <v>477</v>
      </c>
      <c r="E356" s="2" t="s">
        <v>149</v>
      </c>
      <c r="F356" s="2" t="str">
        <f>VLOOKUP(GERAL[[#This Row],[CÓD]],SEALL,6,FALSE)</f>
        <v>S</v>
      </c>
      <c r="G35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5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5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56" s="2" t="str">
        <f>VLOOKUP(GERAL[[#This Row],[CÓD]],SEALL,4,FALSE)</f>
        <v>05, 08, 10</v>
      </c>
      <c r="K356" s="2" t="str">
        <f>IF(ISERR(FIND("01",GERAL[[#This Row],[ODS]])),"NÃO","SIM")</f>
        <v>NÃO</v>
      </c>
      <c r="L356" s="2" t="str">
        <f>IF(ISERR(FIND("02",GERAL[[#This Row],[ODS]])),"NÃO","SIM")</f>
        <v>NÃO</v>
      </c>
      <c r="M356" s="2" t="str">
        <f>IF(ISERR(FIND("03",GERAL[[#This Row],[ODS]])),"NÃO","SIM")</f>
        <v>NÃO</v>
      </c>
      <c r="N356" s="2" t="str">
        <f>IF(ISERR(FIND("04",GERAL[[#This Row],[ODS]])),"NÃO","SIM")</f>
        <v>NÃO</v>
      </c>
      <c r="O356" s="2" t="str">
        <f>IF(ISERR(FIND("05",GERAL[[#This Row],[ODS]])),"NÃO","SIM")</f>
        <v>SIM</v>
      </c>
      <c r="P356" s="2" t="str">
        <f>IF(ISERR(FIND("06",GERAL[[#This Row],[ODS]])),"NÃO","SIM")</f>
        <v>NÃO</v>
      </c>
      <c r="Q356" s="2" t="str">
        <f>IF(ISERR(FIND("07",GERAL[[#This Row],[ODS]])),"NÃO","SIM")</f>
        <v>NÃO</v>
      </c>
      <c r="R356" s="2" t="str">
        <f>IF(ISERR(FIND("08",GERAL[[#This Row],[ODS]])),"NÃO","SIM")</f>
        <v>SIM</v>
      </c>
      <c r="S356" s="2" t="str">
        <f>IF(ISERR(FIND("09",GERAL[[#This Row],[ODS]])),"NÃO","SIM")</f>
        <v>NÃO</v>
      </c>
      <c r="T356" s="2" t="str">
        <f>IF(ISERR(FIND("10",GERAL[[#This Row],[ODS]])),"NÃO","SIM")</f>
        <v>SIM</v>
      </c>
      <c r="U356" s="2" t="str">
        <f>IF(ISERR(FIND("11",GERAL[[#This Row],[ODS]])),"NÃO","SIM")</f>
        <v>NÃO</v>
      </c>
      <c r="V356" s="2" t="str">
        <f>IF(ISERR(FIND("12",GERAL[[#This Row],[ODS]])),"NÃO","SIM")</f>
        <v>NÃO</v>
      </c>
      <c r="W356" s="2" t="str">
        <f>IF(ISERR(FIND("13",GERAL[[#This Row],[ODS]])),"NÃO","SIM")</f>
        <v>NÃO</v>
      </c>
      <c r="X356" s="2" t="str">
        <f>IF(ISERR(FIND("14",GERAL[[#This Row],[ODS]])),"NÃO","SIM")</f>
        <v>NÃO</v>
      </c>
      <c r="Y356" s="2" t="str">
        <f>IF(ISERR(FIND("15",GERAL[[#This Row],[ODS]])),"NÃO","SIM")</f>
        <v>NÃO</v>
      </c>
      <c r="Z356" s="2" t="str">
        <f>IF(ISERR(FIND("16",GERAL[[#This Row],[ODS]])),"NÃO","SIM")</f>
        <v>NÃO</v>
      </c>
      <c r="AA356" s="2" t="str">
        <f>IF(ISERR(FIND("17",GERAL[[#This Row],[ODS]])),"NÃO","SIM")</f>
        <v>NÃO</v>
      </c>
      <c r="AB356" s="1">
        <v>29.886007208200471</v>
      </c>
      <c r="AC356" s="1">
        <v>34.055995478749715</v>
      </c>
      <c r="AD356" s="1">
        <v>40.715814383161074</v>
      </c>
      <c r="AE356" s="1">
        <v>36.124919730162475</v>
      </c>
      <c r="AF356" s="1">
        <v>31.983850740990448</v>
      </c>
      <c r="AG356" s="1" t="str">
        <f>GERAL[[#This Row],[SIGLA]]&amp;GERAL[[#This Row],[CÓD]]</f>
        <v>AMCH_IE</v>
      </c>
      <c r="AH356" s="1">
        <f ca="1">VLOOKUP(GERAL[[#This Row],[REF_NOTA]],BASE_NOTAS[],7,FALSE)</f>
        <v>26.352001164690993</v>
      </c>
      <c r="AI356" s="31">
        <f ca="1">IF(GERAL[[#This Row],[Nota 2025]]="",0,GERAL[[#This Row],[Nota 2026]]-GERAL[[#This Row],[Nota 2025]])</f>
        <v>-5.6318495762994552</v>
      </c>
    </row>
    <row r="357" spans="1:35" ht="17" x14ac:dyDescent="0.35">
      <c r="A357" s="2" t="s">
        <v>160</v>
      </c>
      <c r="B357" s="2" t="s">
        <v>187</v>
      </c>
      <c r="C357" s="44" t="s">
        <v>209</v>
      </c>
      <c r="D357" s="44" t="s">
        <v>477</v>
      </c>
      <c r="E357" s="2" t="s">
        <v>149</v>
      </c>
      <c r="F357" s="2" t="str">
        <f>VLOOKUP(GERAL[[#This Row],[CÓD]],SEALL,6,FALSE)</f>
        <v>S</v>
      </c>
      <c r="G35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5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5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57" s="2" t="str">
        <f>VLOOKUP(GERAL[[#This Row],[CÓD]],SEALL,4,FALSE)</f>
        <v>05, 08, 10</v>
      </c>
      <c r="K357" s="2" t="str">
        <f>IF(ISERR(FIND("01",GERAL[[#This Row],[ODS]])),"NÃO","SIM")</f>
        <v>NÃO</v>
      </c>
      <c r="L357" s="2" t="str">
        <f>IF(ISERR(FIND("02",GERAL[[#This Row],[ODS]])),"NÃO","SIM")</f>
        <v>NÃO</v>
      </c>
      <c r="M357" s="2" t="str">
        <f>IF(ISERR(FIND("03",GERAL[[#This Row],[ODS]])),"NÃO","SIM")</f>
        <v>NÃO</v>
      </c>
      <c r="N357" s="2" t="str">
        <f>IF(ISERR(FIND("04",GERAL[[#This Row],[ODS]])),"NÃO","SIM")</f>
        <v>NÃO</v>
      </c>
      <c r="O357" s="2" t="str">
        <f>IF(ISERR(FIND("05",GERAL[[#This Row],[ODS]])),"NÃO","SIM")</f>
        <v>SIM</v>
      </c>
      <c r="P357" s="2" t="str">
        <f>IF(ISERR(FIND("06",GERAL[[#This Row],[ODS]])),"NÃO","SIM")</f>
        <v>NÃO</v>
      </c>
      <c r="Q357" s="2" t="str">
        <f>IF(ISERR(FIND("07",GERAL[[#This Row],[ODS]])),"NÃO","SIM")</f>
        <v>NÃO</v>
      </c>
      <c r="R357" s="2" t="str">
        <f>IF(ISERR(FIND("08",GERAL[[#This Row],[ODS]])),"NÃO","SIM")</f>
        <v>SIM</v>
      </c>
      <c r="S357" s="2" t="str">
        <f>IF(ISERR(FIND("09",GERAL[[#This Row],[ODS]])),"NÃO","SIM")</f>
        <v>NÃO</v>
      </c>
      <c r="T357" s="2" t="str">
        <f>IF(ISERR(FIND("10",GERAL[[#This Row],[ODS]])),"NÃO","SIM")</f>
        <v>SIM</v>
      </c>
      <c r="U357" s="2" t="str">
        <f>IF(ISERR(FIND("11",GERAL[[#This Row],[ODS]])),"NÃO","SIM")</f>
        <v>NÃO</v>
      </c>
      <c r="V357" s="2" t="str">
        <f>IF(ISERR(FIND("12",GERAL[[#This Row],[ODS]])),"NÃO","SIM")</f>
        <v>NÃO</v>
      </c>
      <c r="W357" s="2" t="str">
        <f>IF(ISERR(FIND("13",GERAL[[#This Row],[ODS]])),"NÃO","SIM")</f>
        <v>NÃO</v>
      </c>
      <c r="X357" s="2" t="str">
        <f>IF(ISERR(FIND("14",GERAL[[#This Row],[ODS]])),"NÃO","SIM")</f>
        <v>NÃO</v>
      </c>
      <c r="Y357" s="2" t="str">
        <f>IF(ISERR(FIND("15",GERAL[[#This Row],[ODS]])),"NÃO","SIM")</f>
        <v>NÃO</v>
      </c>
      <c r="Z357" s="2" t="str">
        <f>IF(ISERR(FIND("16",GERAL[[#This Row],[ODS]])),"NÃO","SIM")</f>
        <v>NÃO</v>
      </c>
      <c r="AA357" s="2" t="str">
        <f>IF(ISERR(FIND("17",GERAL[[#This Row],[ODS]])),"NÃO","SIM")</f>
        <v>NÃO</v>
      </c>
      <c r="AB357" s="1">
        <v>0</v>
      </c>
      <c r="AC357" s="1">
        <v>3.1216486384999338</v>
      </c>
      <c r="AD357" s="1">
        <v>0</v>
      </c>
      <c r="AE357" s="1">
        <v>0</v>
      </c>
      <c r="AF357" s="1">
        <v>0</v>
      </c>
      <c r="AG357" s="1" t="str">
        <f>GERAL[[#This Row],[SIGLA]]&amp;GERAL[[#This Row],[CÓD]]</f>
        <v>BACH_IE</v>
      </c>
      <c r="AH357" s="1">
        <f ca="1">VLOOKUP(GERAL[[#This Row],[REF_NOTA]],BASE_NOTAS[],7,FALSE)</f>
        <v>13.666552925166393</v>
      </c>
      <c r="AI357" s="31">
        <f ca="1">IF(GERAL[[#This Row],[Nota 2025]]="",0,GERAL[[#This Row],[Nota 2026]]-GERAL[[#This Row],[Nota 2025]])</f>
        <v>13.666552925166393</v>
      </c>
    </row>
    <row r="358" spans="1:35" ht="17" x14ac:dyDescent="0.35">
      <c r="A358" s="2" t="s">
        <v>161</v>
      </c>
      <c r="B358" s="2" t="s">
        <v>188</v>
      </c>
      <c r="C358" s="44" t="s">
        <v>209</v>
      </c>
      <c r="D358" s="44" t="s">
        <v>477</v>
      </c>
      <c r="E358" s="2" t="s">
        <v>149</v>
      </c>
      <c r="F358" s="2" t="str">
        <f>VLOOKUP(GERAL[[#This Row],[CÓD]],SEALL,6,FALSE)</f>
        <v>S</v>
      </c>
      <c r="G35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5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5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58" s="2" t="str">
        <f>VLOOKUP(GERAL[[#This Row],[CÓD]],SEALL,4,FALSE)</f>
        <v>05, 08, 10</v>
      </c>
      <c r="K358" s="2" t="str">
        <f>IF(ISERR(FIND("01",GERAL[[#This Row],[ODS]])),"NÃO","SIM")</f>
        <v>NÃO</v>
      </c>
      <c r="L358" s="2" t="str">
        <f>IF(ISERR(FIND("02",GERAL[[#This Row],[ODS]])),"NÃO","SIM")</f>
        <v>NÃO</v>
      </c>
      <c r="M358" s="2" t="str">
        <f>IF(ISERR(FIND("03",GERAL[[#This Row],[ODS]])),"NÃO","SIM")</f>
        <v>NÃO</v>
      </c>
      <c r="N358" s="2" t="str">
        <f>IF(ISERR(FIND("04",GERAL[[#This Row],[ODS]])),"NÃO","SIM")</f>
        <v>NÃO</v>
      </c>
      <c r="O358" s="2" t="str">
        <f>IF(ISERR(FIND("05",GERAL[[#This Row],[ODS]])),"NÃO","SIM")</f>
        <v>SIM</v>
      </c>
      <c r="P358" s="2" t="str">
        <f>IF(ISERR(FIND("06",GERAL[[#This Row],[ODS]])),"NÃO","SIM")</f>
        <v>NÃO</v>
      </c>
      <c r="Q358" s="2" t="str">
        <f>IF(ISERR(FIND("07",GERAL[[#This Row],[ODS]])),"NÃO","SIM")</f>
        <v>NÃO</v>
      </c>
      <c r="R358" s="2" t="str">
        <f>IF(ISERR(FIND("08",GERAL[[#This Row],[ODS]])),"NÃO","SIM")</f>
        <v>SIM</v>
      </c>
      <c r="S358" s="2" t="str">
        <f>IF(ISERR(FIND("09",GERAL[[#This Row],[ODS]])),"NÃO","SIM")</f>
        <v>NÃO</v>
      </c>
      <c r="T358" s="2" t="str">
        <f>IF(ISERR(FIND("10",GERAL[[#This Row],[ODS]])),"NÃO","SIM")</f>
        <v>SIM</v>
      </c>
      <c r="U358" s="2" t="str">
        <f>IF(ISERR(FIND("11",GERAL[[#This Row],[ODS]])),"NÃO","SIM")</f>
        <v>NÃO</v>
      </c>
      <c r="V358" s="2" t="str">
        <f>IF(ISERR(FIND("12",GERAL[[#This Row],[ODS]])),"NÃO","SIM")</f>
        <v>NÃO</v>
      </c>
      <c r="W358" s="2" t="str">
        <f>IF(ISERR(FIND("13",GERAL[[#This Row],[ODS]])),"NÃO","SIM")</f>
        <v>NÃO</v>
      </c>
      <c r="X358" s="2" t="str">
        <f>IF(ISERR(FIND("14",GERAL[[#This Row],[ODS]])),"NÃO","SIM")</f>
        <v>NÃO</v>
      </c>
      <c r="Y358" s="2" t="str">
        <f>IF(ISERR(FIND("15",GERAL[[#This Row],[ODS]])),"NÃO","SIM")</f>
        <v>NÃO</v>
      </c>
      <c r="Z358" s="2" t="str">
        <f>IF(ISERR(FIND("16",GERAL[[#This Row],[ODS]])),"NÃO","SIM")</f>
        <v>NÃO</v>
      </c>
      <c r="AA358" s="2" t="str">
        <f>IF(ISERR(FIND("17",GERAL[[#This Row],[ODS]])),"NÃO","SIM")</f>
        <v>NÃO</v>
      </c>
      <c r="AB358" s="1">
        <v>48.721374633806647</v>
      </c>
      <c r="AC358" s="1">
        <v>45.003277480500934</v>
      </c>
      <c r="AD358" s="1">
        <v>52.02888164322561</v>
      </c>
      <c r="AE358" s="1">
        <v>41.934676435831648</v>
      </c>
      <c r="AF358" s="1">
        <v>46.859057045168122</v>
      </c>
      <c r="AG358" s="1" t="str">
        <f>GERAL[[#This Row],[SIGLA]]&amp;GERAL[[#This Row],[CÓD]]</f>
        <v>CECH_IE</v>
      </c>
      <c r="AH358" s="1">
        <f ca="1">VLOOKUP(GERAL[[#This Row],[REF_NOTA]],BASE_NOTAS[],7,FALSE)</f>
        <v>48.081023558813911</v>
      </c>
      <c r="AI358" s="31">
        <f ca="1">IF(GERAL[[#This Row],[Nota 2025]]="",0,GERAL[[#This Row],[Nota 2026]]-GERAL[[#This Row],[Nota 2025]])</f>
        <v>1.2219665136457891</v>
      </c>
    </row>
    <row r="359" spans="1:35" ht="17" x14ac:dyDescent="0.35">
      <c r="A359" s="2" t="s">
        <v>162</v>
      </c>
      <c r="B359" s="2" t="s">
        <v>189</v>
      </c>
      <c r="C359" s="44" t="s">
        <v>209</v>
      </c>
      <c r="D359" s="44" t="s">
        <v>477</v>
      </c>
      <c r="E359" s="2" t="s">
        <v>149</v>
      </c>
      <c r="F359" s="2" t="str">
        <f>VLOOKUP(GERAL[[#This Row],[CÓD]],SEALL,6,FALSE)</f>
        <v>S</v>
      </c>
      <c r="G35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5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5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59" s="2" t="str">
        <f>VLOOKUP(GERAL[[#This Row],[CÓD]],SEALL,4,FALSE)</f>
        <v>05, 08, 10</v>
      </c>
      <c r="K359" s="2" t="str">
        <f>IF(ISERR(FIND("01",GERAL[[#This Row],[ODS]])),"NÃO","SIM")</f>
        <v>NÃO</v>
      </c>
      <c r="L359" s="2" t="str">
        <f>IF(ISERR(FIND("02",GERAL[[#This Row],[ODS]])),"NÃO","SIM")</f>
        <v>NÃO</v>
      </c>
      <c r="M359" s="2" t="str">
        <f>IF(ISERR(FIND("03",GERAL[[#This Row],[ODS]])),"NÃO","SIM")</f>
        <v>NÃO</v>
      </c>
      <c r="N359" s="2" t="str">
        <f>IF(ISERR(FIND("04",GERAL[[#This Row],[ODS]])),"NÃO","SIM")</f>
        <v>NÃO</v>
      </c>
      <c r="O359" s="2" t="str">
        <f>IF(ISERR(FIND("05",GERAL[[#This Row],[ODS]])),"NÃO","SIM")</f>
        <v>SIM</v>
      </c>
      <c r="P359" s="2" t="str">
        <f>IF(ISERR(FIND("06",GERAL[[#This Row],[ODS]])),"NÃO","SIM")</f>
        <v>NÃO</v>
      </c>
      <c r="Q359" s="2" t="str">
        <f>IF(ISERR(FIND("07",GERAL[[#This Row],[ODS]])),"NÃO","SIM")</f>
        <v>NÃO</v>
      </c>
      <c r="R359" s="2" t="str">
        <f>IF(ISERR(FIND("08",GERAL[[#This Row],[ODS]])),"NÃO","SIM")</f>
        <v>SIM</v>
      </c>
      <c r="S359" s="2" t="str">
        <f>IF(ISERR(FIND("09",GERAL[[#This Row],[ODS]])),"NÃO","SIM")</f>
        <v>NÃO</v>
      </c>
      <c r="T359" s="2" t="str">
        <f>IF(ISERR(FIND("10",GERAL[[#This Row],[ODS]])),"NÃO","SIM")</f>
        <v>SIM</v>
      </c>
      <c r="U359" s="2" t="str">
        <f>IF(ISERR(FIND("11",GERAL[[#This Row],[ODS]])),"NÃO","SIM")</f>
        <v>NÃO</v>
      </c>
      <c r="V359" s="2" t="str">
        <f>IF(ISERR(FIND("12",GERAL[[#This Row],[ODS]])),"NÃO","SIM")</f>
        <v>NÃO</v>
      </c>
      <c r="W359" s="2" t="str">
        <f>IF(ISERR(FIND("13",GERAL[[#This Row],[ODS]])),"NÃO","SIM")</f>
        <v>NÃO</v>
      </c>
      <c r="X359" s="2" t="str">
        <f>IF(ISERR(FIND("14",GERAL[[#This Row],[ODS]])),"NÃO","SIM")</f>
        <v>NÃO</v>
      </c>
      <c r="Y359" s="2" t="str">
        <f>IF(ISERR(FIND("15",GERAL[[#This Row],[ODS]])),"NÃO","SIM")</f>
        <v>NÃO</v>
      </c>
      <c r="Z359" s="2" t="str">
        <f>IF(ISERR(FIND("16",GERAL[[#This Row],[ODS]])),"NÃO","SIM")</f>
        <v>NÃO</v>
      </c>
      <c r="AA359" s="2" t="str">
        <f>IF(ISERR(FIND("17",GERAL[[#This Row],[ODS]])),"NÃO","SIM")</f>
        <v>NÃO</v>
      </c>
      <c r="AB359" s="1">
        <v>36.932726281514753</v>
      </c>
      <c r="AC359" s="1">
        <v>41.051030011026768</v>
      </c>
      <c r="AD359" s="1">
        <v>35.542467172222288</v>
      </c>
      <c r="AE359" s="1">
        <v>34.587158887659449</v>
      </c>
      <c r="AF359" s="1">
        <v>23.257284574115968</v>
      </c>
      <c r="AG359" s="1" t="str">
        <f>GERAL[[#This Row],[SIGLA]]&amp;GERAL[[#This Row],[CÓD]]</f>
        <v>DFCH_IE</v>
      </c>
      <c r="AH359" s="1">
        <f ca="1">VLOOKUP(GERAL[[#This Row],[REF_NOTA]],BASE_NOTAS[],7,FALSE)</f>
        <v>26.207482068237177</v>
      </c>
      <c r="AI359" s="31">
        <f ca="1">IF(GERAL[[#This Row],[Nota 2025]]="",0,GERAL[[#This Row],[Nota 2026]]-GERAL[[#This Row],[Nota 2025]])</f>
        <v>2.950197494121209</v>
      </c>
    </row>
    <row r="360" spans="1:35" ht="17" x14ac:dyDescent="0.35">
      <c r="A360" s="2" t="s">
        <v>163</v>
      </c>
      <c r="B360" s="2" t="s">
        <v>183</v>
      </c>
      <c r="C360" s="44" t="s">
        <v>209</v>
      </c>
      <c r="D360" s="44" t="s">
        <v>477</v>
      </c>
      <c r="E360" s="2" t="s">
        <v>149</v>
      </c>
      <c r="F360" s="2" t="str">
        <f>VLOOKUP(GERAL[[#This Row],[CÓD]],SEALL,6,FALSE)</f>
        <v>S</v>
      </c>
      <c r="G36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6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6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60" s="2" t="str">
        <f>VLOOKUP(GERAL[[#This Row],[CÓD]],SEALL,4,FALSE)</f>
        <v>05, 08, 10</v>
      </c>
      <c r="K360" s="2" t="str">
        <f>IF(ISERR(FIND("01",GERAL[[#This Row],[ODS]])),"NÃO","SIM")</f>
        <v>NÃO</v>
      </c>
      <c r="L360" s="2" t="str">
        <f>IF(ISERR(FIND("02",GERAL[[#This Row],[ODS]])),"NÃO","SIM")</f>
        <v>NÃO</v>
      </c>
      <c r="M360" s="2" t="str">
        <f>IF(ISERR(FIND("03",GERAL[[#This Row],[ODS]])),"NÃO","SIM")</f>
        <v>NÃO</v>
      </c>
      <c r="N360" s="2" t="str">
        <f>IF(ISERR(FIND("04",GERAL[[#This Row],[ODS]])),"NÃO","SIM")</f>
        <v>NÃO</v>
      </c>
      <c r="O360" s="2" t="str">
        <f>IF(ISERR(FIND("05",GERAL[[#This Row],[ODS]])),"NÃO","SIM")</f>
        <v>SIM</v>
      </c>
      <c r="P360" s="2" t="str">
        <f>IF(ISERR(FIND("06",GERAL[[#This Row],[ODS]])),"NÃO","SIM")</f>
        <v>NÃO</v>
      </c>
      <c r="Q360" s="2" t="str">
        <f>IF(ISERR(FIND("07",GERAL[[#This Row],[ODS]])),"NÃO","SIM")</f>
        <v>NÃO</v>
      </c>
      <c r="R360" s="2" t="str">
        <f>IF(ISERR(FIND("08",GERAL[[#This Row],[ODS]])),"NÃO","SIM")</f>
        <v>SIM</v>
      </c>
      <c r="S360" s="2" t="str">
        <f>IF(ISERR(FIND("09",GERAL[[#This Row],[ODS]])),"NÃO","SIM")</f>
        <v>NÃO</v>
      </c>
      <c r="T360" s="2" t="str">
        <f>IF(ISERR(FIND("10",GERAL[[#This Row],[ODS]])),"NÃO","SIM")</f>
        <v>SIM</v>
      </c>
      <c r="U360" s="2" t="str">
        <f>IF(ISERR(FIND("11",GERAL[[#This Row],[ODS]])),"NÃO","SIM")</f>
        <v>NÃO</v>
      </c>
      <c r="V360" s="2" t="str">
        <f>IF(ISERR(FIND("12",GERAL[[#This Row],[ODS]])),"NÃO","SIM")</f>
        <v>NÃO</v>
      </c>
      <c r="W360" s="2" t="str">
        <f>IF(ISERR(FIND("13",GERAL[[#This Row],[ODS]])),"NÃO","SIM")</f>
        <v>NÃO</v>
      </c>
      <c r="X360" s="2" t="str">
        <f>IF(ISERR(FIND("14",GERAL[[#This Row],[ODS]])),"NÃO","SIM")</f>
        <v>NÃO</v>
      </c>
      <c r="Y360" s="2" t="str">
        <f>IF(ISERR(FIND("15",GERAL[[#This Row],[ODS]])),"NÃO","SIM")</f>
        <v>NÃO</v>
      </c>
      <c r="Z360" s="2" t="str">
        <f>IF(ISERR(FIND("16",GERAL[[#This Row],[ODS]])),"NÃO","SIM")</f>
        <v>NÃO</v>
      </c>
      <c r="AA360" s="2" t="str">
        <f>IF(ISERR(FIND("17",GERAL[[#This Row],[ODS]])),"NÃO","SIM")</f>
        <v>NÃO</v>
      </c>
      <c r="AB360" s="1">
        <v>52.122125544795708</v>
      </c>
      <c r="AC360" s="1">
        <v>60.872421258845478</v>
      </c>
      <c r="AD360" s="1">
        <v>64.979703836914055</v>
      </c>
      <c r="AE360" s="1">
        <v>70.377001418871558</v>
      </c>
      <c r="AF360" s="1">
        <v>79.440206680205563</v>
      </c>
      <c r="AG360" s="1" t="str">
        <f>GERAL[[#This Row],[SIGLA]]&amp;GERAL[[#This Row],[CÓD]]</f>
        <v>ESCH_IE</v>
      </c>
      <c r="AH360" s="1">
        <f ca="1">VLOOKUP(GERAL[[#This Row],[REF_NOTA]],BASE_NOTAS[],7,FALSE)</f>
        <v>92.403210129862757</v>
      </c>
      <c r="AI360" s="31">
        <f ca="1">IF(GERAL[[#This Row],[Nota 2025]]="",0,GERAL[[#This Row],[Nota 2026]]-GERAL[[#This Row],[Nota 2025]])</f>
        <v>12.963003449657194</v>
      </c>
    </row>
    <row r="361" spans="1:35" ht="17" x14ac:dyDescent="0.35">
      <c r="A361" s="2" t="s">
        <v>164</v>
      </c>
      <c r="B361" s="2" t="s">
        <v>190</v>
      </c>
      <c r="C361" s="44" t="s">
        <v>209</v>
      </c>
      <c r="D361" s="44" t="s">
        <v>477</v>
      </c>
      <c r="E361" s="2" t="s">
        <v>149</v>
      </c>
      <c r="F361" s="2" t="str">
        <f>VLOOKUP(GERAL[[#This Row],[CÓD]],SEALL,6,FALSE)</f>
        <v>S</v>
      </c>
      <c r="G36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6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6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61" s="2" t="str">
        <f>VLOOKUP(GERAL[[#This Row],[CÓD]],SEALL,4,FALSE)</f>
        <v>05, 08, 10</v>
      </c>
      <c r="K361" s="2" t="str">
        <f>IF(ISERR(FIND("01",GERAL[[#This Row],[ODS]])),"NÃO","SIM")</f>
        <v>NÃO</v>
      </c>
      <c r="L361" s="2" t="str">
        <f>IF(ISERR(FIND("02",GERAL[[#This Row],[ODS]])),"NÃO","SIM")</f>
        <v>NÃO</v>
      </c>
      <c r="M361" s="2" t="str">
        <f>IF(ISERR(FIND("03",GERAL[[#This Row],[ODS]])),"NÃO","SIM")</f>
        <v>NÃO</v>
      </c>
      <c r="N361" s="2" t="str">
        <f>IF(ISERR(FIND("04",GERAL[[#This Row],[ODS]])),"NÃO","SIM")</f>
        <v>NÃO</v>
      </c>
      <c r="O361" s="2" t="str">
        <f>IF(ISERR(FIND("05",GERAL[[#This Row],[ODS]])),"NÃO","SIM")</f>
        <v>SIM</v>
      </c>
      <c r="P361" s="2" t="str">
        <f>IF(ISERR(FIND("06",GERAL[[#This Row],[ODS]])),"NÃO","SIM")</f>
        <v>NÃO</v>
      </c>
      <c r="Q361" s="2" t="str">
        <f>IF(ISERR(FIND("07",GERAL[[#This Row],[ODS]])),"NÃO","SIM")</f>
        <v>NÃO</v>
      </c>
      <c r="R361" s="2" t="str">
        <f>IF(ISERR(FIND("08",GERAL[[#This Row],[ODS]])),"NÃO","SIM")</f>
        <v>SIM</v>
      </c>
      <c r="S361" s="2" t="str">
        <f>IF(ISERR(FIND("09",GERAL[[#This Row],[ODS]])),"NÃO","SIM")</f>
        <v>NÃO</v>
      </c>
      <c r="T361" s="2" t="str">
        <f>IF(ISERR(FIND("10",GERAL[[#This Row],[ODS]])),"NÃO","SIM")</f>
        <v>SIM</v>
      </c>
      <c r="U361" s="2" t="str">
        <f>IF(ISERR(FIND("11",GERAL[[#This Row],[ODS]])),"NÃO","SIM")</f>
        <v>NÃO</v>
      </c>
      <c r="V361" s="2" t="str">
        <f>IF(ISERR(FIND("12",GERAL[[#This Row],[ODS]])),"NÃO","SIM")</f>
        <v>NÃO</v>
      </c>
      <c r="W361" s="2" t="str">
        <f>IF(ISERR(FIND("13",GERAL[[#This Row],[ODS]])),"NÃO","SIM")</f>
        <v>NÃO</v>
      </c>
      <c r="X361" s="2" t="str">
        <f>IF(ISERR(FIND("14",GERAL[[#This Row],[ODS]])),"NÃO","SIM")</f>
        <v>NÃO</v>
      </c>
      <c r="Y361" s="2" t="str">
        <f>IF(ISERR(FIND("15",GERAL[[#This Row],[ODS]])),"NÃO","SIM")</f>
        <v>NÃO</v>
      </c>
      <c r="Z361" s="2" t="str">
        <f>IF(ISERR(FIND("16",GERAL[[#This Row],[ODS]])),"NÃO","SIM")</f>
        <v>NÃO</v>
      </c>
      <c r="AA361" s="2" t="str">
        <f>IF(ISERR(FIND("17",GERAL[[#This Row],[ODS]])),"NÃO","SIM")</f>
        <v>NÃO</v>
      </c>
      <c r="AB361" s="1">
        <v>53.872629155718521</v>
      </c>
      <c r="AC361" s="1">
        <v>59.774677719821902</v>
      </c>
      <c r="AD361" s="1">
        <v>71.901973332607355</v>
      </c>
      <c r="AE361" s="1">
        <v>69.614588285257142</v>
      </c>
      <c r="AF361" s="1">
        <v>71.168111523532701</v>
      </c>
      <c r="AG361" s="1" t="str">
        <f>GERAL[[#This Row],[SIGLA]]&amp;GERAL[[#This Row],[CÓD]]</f>
        <v>GOCH_IE</v>
      </c>
      <c r="AH361" s="1">
        <f ca="1">VLOOKUP(GERAL[[#This Row],[REF_NOTA]],BASE_NOTAS[],7,FALSE)</f>
        <v>73.156460078627447</v>
      </c>
      <c r="AI361" s="31">
        <f ca="1">IF(GERAL[[#This Row],[Nota 2025]]="",0,GERAL[[#This Row],[Nota 2026]]-GERAL[[#This Row],[Nota 2025]])</f>
        <v>1.9883485550947455</v>
      </c>
    </row>
    <row r="362" spans="1:35" ht="17" x14ac:dyDescent="0.35">
      <c r="A362" s="2" t="s">
        <v>165</v>
      </c>
      <c r="B362" s="2" t="s">
        <v>191</v>
      </c>
      <c r="C362" s="44" t="s">
        <v>209</v>
      </c>
      <c r="D362" s="44" t="s">
        <v>477</v>
      </c>
      <c r="E362" s="2" t="s">
        <v>149</v>
      </c>
      <c r="F362" s="2" t="str">
        <f>VLOOKUP(GERAL[[#This Row],[CÓD]],SEALL,6,FALSE)</f>
        <v>S</v>
      </c>
      <c r="G36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6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6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62" s="2" t="str">
        <f>VLOOKUP(GERAL[[#This Row],[CÓD]],SEALL,4,FALSE)</f>
        <v>05, 08, 10</v>
      </c>
      <c r="K362" s="2" t="str">
        <f>IF(ISERR(FIND("01",GERAL[[#This Row],[ODS]])),"NÃO","SIM")</f>
        <v>NÃO</v>
      </c>
      <c r="L362" s="2" t="str">
        <f>IF(ISERR(FIND("02",GERAL[[#This Row],[ODS]])),"NÃO","SIM")</f>
        <v>NÃO</v>
      </c>
      <c r="M362" s="2" t="str">
        <f>IF(ISERR(FIND("03",GERAL[[#This Row],[ODS]])),"NÃO","SIM")</f>
        <v>NÃO</v>
      </c>
      <c r="N362" s="2" t="str">
        <f>IF(ISERR(FIND("04",GERAL[[#This Row],[ODS]])),"NÃO","SIM")</f>
        <v>NÃO</v>
      </c>
      <c r="O362" s="2" t="str">
        <f>IF(ISERR(FIND("05",GERAL[[#This Row],[ODS]])),"NÃO","SIM")</f>
        <v>SIM</v>
      </c>
      <c r="P362" s="2" t="str">
        <f>IF(ISERR(FIND("06",GERAL[[#This Row],[ODS]])),"NÃO","SIM")</f>
        <v>NÃO</v>
      </c>
      <c r="Q362" s="2" t="str">
        <f>IF(ISERR(FIND("07",GERAL[[#This Row],[ODS]])),"NÃO","SIM")</f>
        <v>NÃO</v>
      </c>
      <c r="R362" s="2" t="str">
        <f>IF(ISERR(FIND("08",GERAL[[#This Row],[ODS]])),"NÃO","SIM")</f>
        <v>SIM</v>
      </c>
      <c r="S362" s="2" t="str">
        <f>IF(ISERR(FIND("09",GERAL[[#This Row],[ODS]])),"NÃO","SIM")</f>
        <v>NÃO</v>
      </c>
      <c r="T362" s="2" t="str">
        <f>IF(ISERR(FIND("10",GERAL[[#This Row],[ODS]])),"NÃO","SIM")</f>
        <v>SIM</v>
      </c>
      <c r="U362" s="2" t="str">
        <f>IF(ISERR(FIND("11",GERAL[[#This Row],[ODS]])),"NÃO","SIM")</f>
        <v>NÃO</v>
      </c>
      <c r="V362" s="2" t="str">
        <f>IF(ISERR(FIND("12",GERAL[[#This Row],[ODS]])),"NÃO","SIM")</f>
        <v>NÃO</v>
      </c>
      <c r="W362" s="2" t="str">
        <f>IF(ISERR(FIND("13",GERAL[[#This Row],[ODS]])),"NÃO","SIM")</f>
        <v>NÃO</v>
      </c>
      <c r="X362" s="2" t="str">
        <f>IF(ISERR(FIND("14",GERAL[[#This Row],[ODS]])),"NÃO","SIM")</f>
        <v>NÃO</v>
      </c>
      <c r="Y362" s="2" t="str">
        <f>IF(ISERR(FIND("15",GERAL[[#This Row],[ODS]])),"NÃO","SIM")</f>
        <v>NÃO</v>
      </c>
      <c r="Z362" s="2" t="str">
        <f>IF(ISERR(FIND("16",GERAL[[#This Row],[ODS]])),"NÃO","SIM")</f>
        <v>NÃO</v>
      </c>
      <c r="AA362" s="2" t="str">
        <f>IF(ISERR(FIND("17",GERAL[[#This Row],[ODS]])),"NÃO","SIM")</f>
        <v>NÃO</v>
      </c>
      <c r="AB362" s="1">
        <v>28.78191216641061</v>
      </c>
      <c r="AC362" s="1">
        <v>28.503346461507917</v>
      </c>
      <c r="AD362" s="1">
        <v>43.64078694293999</v>
      </c>
      <c r="AE362" s="1">
        <v>50.304086784977123</v>
      </c>
      <c r="AF362" s="1">
        <v>44.247471094605537</v>
      </c>
      <c r="AG362" s="1" t="str">
        <f>GERAL[[#This Row],[SIGLA]]&amp;GERAL[[#This Row],[CÓD]]</f>
        <v>MACH_IE</v>
      </c>
      <c r="AH362" s="1">
        <f ca="1">VLOOKUP(GERAL[[#This Row],[REF_NOTA]],BASE_NOTAS[],7,FALSE)</f>
        <v>46.463698097101158</v>
      </c>
      <c r="AI362" s="31">
        <f ca="1">IF(GERAL[[#This Row],[Nota 2025]]="",0,GERAL[[#This Row],[Nota 2026]]-GERAL[[#This Row],[Nota 2025]])</f>
        <v>2.2162270024956214</v>
      </c>
    </row>
    <row r="363" spans="1:35" ht="17" x14ac:dyDescent="0.35">
      <c r="A363" s="2" t="s">
        <v>168</v>
      </c>
      <c r="B363" s="2" t="s">
        <v>195</v>
      </c>
      <c r="C363" s="44" t="s">
        <v>209</v>
      </c>
      <c r="D363" s="44" t="s">
        <v>477</v>
      </c>
      <c r="E363" s="2" t="s">
        <v>149</v>
      </c>
      <c r="F363" s="2" t="str">
        <f>VLOOKUP(GERAL[[#This Row],[CÓD]],SEALL,6,FALSE)</f>
        <v>S</v>
      </c>
      <c r="G36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6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6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63" s="2" t="str">
        <f>VLOOKUP(GERAL[[#This Row],[CÓD]],SEALL,4,FALSE)</f>
        <v>05, 08, 10</v>
      </c>
      <c r="K363" s="2" t="str">
        <f>IF(ISERR(FIND("01",GERAL[[#This Row],[ODS]])),"NÃO","SIM")</f>
        <v>NÃO</v>
      </c>
      <c r="L363" s="2" t="str">
        <f>IF(ISERR(FIND("02",GERAL[[#This Row],[ODS]])),"NÃO","SIM")</f>
        <v>NÃO</v>
      </c>
      <c r="M363" s="2" t="str">
        <f>IF(ISERR(FIND("03",GERAL[[#This Row],[ODS]])),"NÃO","SIM")</f>
        <v>NÃO</v>
      </c>
      <c r="N363" s="2" t="str">
        <f>IF(ISERR(FIND("04",GERAL[[#This Row],[ODS]])),"NÃO","SIM")</f>
        <v>NÃO</v>
      </c>
      <c r="O363" s="2" t="str">
        <f>IF(ISERR(FIND("05",GERAL[[#This Row],[ODS]])),"NÃO","SIM")</f>
        <v>SIM</v>
      </c>
      <c r="P363" s="2" t="str">
        <f>IF(ISERR(FIND("06",GERAL[[#This Row],[ODS]])),"NÃO","SIM")</f>
        <v>NÃO</v>
      </c>
      <c r="Q363" s="2" t="str">
        <f>IF(ISERR(FIND("07",GERAL[[#This Row],[ODS]])),"NÃO","SIM")</f>
        <v>NÃO</v>
      </c>
      <c r="R363" s="2" t="str">
        <f>IF(ISERR(FIND("08",GERAL[[#This Row],[ODS]])),"NÃO","SIM")</f>
        <v>SIM</v>
      </c>
      <c r="S363" s="2" t="str">
        <f>IF(ISERR(FIND("09",GERAL[[#This Row],[ODS]])),"NÃO","SIM")</f>
        <v>NÃO</v>
      </c>
      <c r="T363" s="2" t="str">
        <f>IF(ISERR(FIND("10",GERAL[[#This Row],[ODS]])),"NÃO","SIM")</f>
        <v>SIM</v>
      </c>
      <c r="U363" s="2" t="str">
        <f>IF(ISERR(FIND("11",GERAL[[#This Row],[ODS]])),"NÃO","SIM")</f>
        <v>NÃO</v>
      </c>
      <c r="V363" s="2" t="str">
        <f>IF(ISERR(FIND("12",GERAL[[#This Row],[ODS]])),"NÃO","SIM")</f>
        <v>NÃO</v>
      </c>
      <c r="W363" s="2" t="str">
        <f>IF(ISERR(FIND("13",GERAL[[#This Row],[ODS]])),"NÃO","SIM")</f>
        <v>NÃO</v>
      </c>
      <c r="X363" s="2" t="str">
        <f>IF(ISERR(FIND("14",GERAL[[#This Row],[ODS]])),"NÃO","SIM")</f>
        <v>NÃO</v>
      </c>
      <c r="Y363" s="2" t="str">
        <f>IF(ISERR(FIND("15",GERAL[[#This Row],[ODS]])),"NÃO","SIM")</f>
        <v>NÃO</v>
      </c>
      <c r="Z363" s="2" t="str">
        <f>IF(ISERR(FIND("16",GERAL[[#This Row],[ODS]])),"NÃO","SIM")</f>
        <v>NÃO</v>
      </c>
      <c r="AA363" s="2" t="str">
        <f>IF(ISERR(FIND("17",GERAL[[#This Row],[ODS]])),"NÃO","SIM")</f>
        <v>NÃO</v>
      </c>
      <c r="AB363" s="1">
        <v>73.688576160845216</v>
      </c>
      <c r="AC363" s="1">
        <v>82.492780096480871</v>
      </c>
      <c r="AD363" s="1">
        <v>96.334722260332711</v>
      </c>
      <c r="AE363" s="1">
        <v>94.636813016702675</v>
      </c>
      <c r="AF363" s="1">
        <v>100</v>
      </c>
      <c r="AG363" s="1" t="str">
        <f>GERAL[[#This Row],[SIGLA]]&amp;GERAL[[#This Row],[CÓD]]</f>
        <v>MTCH_IE</v>
      </c>
      <c r="AH363" s="1">
        <f ca="1">VLOOKUP(GERAL[[#This Row],[REF_NOTA]],BASE_NOTAS[],7,FALSE)</f>
        <v>95.826147472464271</v>
      </c>
      <c r="AI363" s="31">
        <f ca="1">IF(GERAL[[#This Row],[Nota 2025]]="",0,GERAL[[#This Row],[Nota 2026]]-GERAL[[#This Row],[Nota 2025]])</f>
        <v>-4.173852527535729</v>
      </c>
    </row>
    <row r="364" spans="1:35" ht="17" x14ac:dyDescent="0.35">
      <c r="A364" s="2" t="s">
        <v>167</v>
      </c>
      <c r="B364" s="2" t="s">
        <v>193</v>
      </c>
      <c r="C364" s="44" t="s">
        <v>209</v>
      </c>
      <c r="D364" s="44" t="s">
        <v>477</v>
      </c>
      <c r="E364" s="2" t="s">
        <v>149</v>
      </c>
      <c r="F364" s="2" t="str">
        <f>VLOOKUP(GERAL[[#This Row],[CÓD]],SEALL,6,FALSE)</f>
        <v>S</v>
      </c>
      <c r="G36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6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6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64" s="2" t="str">
        <f>VLOOKUP(GERAL[[#This Row],[CÓD]],SEALL,4,FALSE)</f>
        <v>05, 08, 10</v>
      </c>
      <c r="K364" s="2" t="str">
        <f>IF(ISERR(FIND("01",GERAL[[#This Row],[ODS]])),"NÃO","SIM")</f>
        <v>NÃO</v>
      </c>
      <c r="L364" s="2" t="str">
        <f>IF(ISERR(FIND("02",GERAL[[#This Row],[ODS]])),"NÃO","SIM")</f>
        <v>NÃO</v>
      </c>
      <c r="M364" s="2" t="str">
        <f>IF(ISERR(FIND("03",GERAL[[#This Row],[ODS]])),"NÃO","SIM")</f>
        <v>NÃO</v>
      </c>
      <c r="N364" s="2" t="str">
        <f>IF(ISERR(FIND("04",GERAL[[#This Row],[ODS]])),"NÃO","SIM")</f>
        <v>NÃO</v>
      </c>
      <c r="O364" s="2" t="str">
        <f>IF(ISERR(FIND("05",GERAL[[#This Row],[ODS]])),"NÃO","SIM")</f>
        <v>SIM</v>
      </c>
      <c r="P364" s="2" t="str">
        <f>IF(ISERR(FIND("06",GERAL[[#This Row],[ODS]])),"NÃO","SIM")</f>
        <v>NÃO</v>
      </c>
      <c r="Q364" s="2" t="str">
        <f>IF(ISERR(FIND("07",GERAL[[#This Row],[ODS]])),"NÃO","SIM")</f>
        <v>NÃO</v>
      </c>
      <c r="R364" s="2" t="str">
        <f>IF(ISERR(FIND("08",GERAL[[#This Row],[ODS]])),"NÃO","SIM")</f>
        <v>SIM</v>
      </c>
      <c r="S364" s="2" t="str">
        <f>IF(ISERR(FIND("09",GERAL[[#This Row],[ODS]])),"NÃO","SIM")</f>
        <v>NÃO</v>
      </c>
      <c r="T364" s="2" t="str">
        <f>IF(ISERR(FIND("10",GERAL[[#This Row],[ODS]])),"NÃO","SIM")</f>
        <v>SIM</v>
      </c>
      <c r="U364" s="2" t="str">
        <f>IF(ISERR(FIND("11",GERAL[[#This Row],[ODS]])),"NÃO","SIM")</f>
        <v>NÃO</v>
      </c>
      <c r="V364" s="2" t="str">
        <f>IF(ISERR(FIND("12",GERAL[[#This Row],[ODS]])),"NÃO","SIM")</f>
        <v>NÃO</v>
      </c>
      <c r="W364" s="2" t="str">
        <f>IF(ISERR(FIND("13",GERAL[[#This Row],[ODS]])),"NÃO","SIM")</f>
        <v>NÃO</v>
      </c>
      <c r="X364" s="2" t="str">
        <f>IF(ISERR(FIND("14",GERAL[[#This Row],[ODS]])),"NÃO","SIM")</f>
        <v>NÃO</v>
      </c>
      <c r="Y364" s="2" t="str">
        <f>IF(ISERR(FIND("15",GERAL[[#This Row],[ODS]])),"NÃO","SIM")</f>
        <v>NÃO</v>
      </c>
      <c r="Z364" s="2" t="str">
        <f>IF(ISERR(FIND("16",GERAL[[#This Row],[ODS]])),"NÃO","SIM")</f>
        <v>NÃO</v>
      </c>
      <c r="AA364" s="2" t="str">
        <f>IF(ISERR(FIND("17",GERAL[[#This Row],[ODS]])),"NÃO","SIM")</f>
        <v>NÃO</v>
      </c>
      <c r="AB364" s="1">
        <v>72.251978829488607</v>
      </c>
      <c r="AC364" s="1">
        <v>78.303214311878946</v>
      </c>
      <c r="AD364" s="1">
        <v>90.160346844642774</v>
      </c>
      <c r="AE364" s="1">
        <v>87.211988714773042</v>
      </c>
      <c r="AF364" s="1">
        <v>86.825284067208372</v>
      </c>
      <c r="AG364" s="1" t="str">
        <f>GERAL[[#This Row],[SIGLA]]&amp;GERAL[[#This Row],[CÓD]]</f>
        <v>MSCH_IE</v>
      </c>
      <c r="AH364" s="1">
        <f ca="1">VLOOKUP(GERAL[[#This Row],[REF_NOTA]],BASE_NOTAS[],7,FALSE)</f>
        <v>92.495636666501028</v>
      </c>
      <c r="AI364" s="31">
        <f ca="1">IF(GERAL[[#This Row],[Nota 2025]]="",0,GERAL[[#This Row],[Nota 2026]]-GERAL[[#This Row],[Nota 2025]])</f>
        <v>5.6703525992926558</v>
      </c>
    </row>
    <row r="365" spans="1:35" ht="17" x14ac:dyDescent="0.35">
      <c r="A365" s="2" t="s">
        <v>166</v>
      </c>
      <c r="B365" s="2" t="s">
        <v>192</v>
      </c>
      <c r="C365" s="44" t="s">
        <v>209</v>
      </c>
      <c r="D365" s="44" t="s">
        <v>477</v>
      </c>
      <c r="E365" s="2" t="s">
        <v>149</v>
      </c>
      <c r="F365" s="2" t="str">
        <f>VLOOKUP(GERAL[[#This Row],[CÓD]],SEALL,6,FALSE)</f>
        <v>S</v>
      </c>
      <c r="G36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6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6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65" s="2" t="str">
        <f>VLOOKUP(GERAL[[#This Row],[CÓD]],SEALL,4,FALSE)</f>
        <v>05, 08, 10</v>
      </c>
      <c r="K365" s="2" t="str">
        <f>IF(ISERR(FIND("01",GERAL[[#This Row],[ODS]])),"NÃO","SIM")</f>
        <v>NÃO</v>
      </c>
      <c r="L365" s="2" t="str">
        <f>IF(ISERR(FIND("02",GERAL[[#This Row],[ODS]])),"NÃO","SIM")</f>
        <v>NÃO</v>
      </c>
      <c r="M365" s="2" t="str">
        <f>IF(ISERR(FIND("03",GERAL[[#This Row],[ODS]])),"NÃO","SIM")</f>
        <v>NÃO</v>
      </c>
      <c r="N365" s="2" t="str">
        <f>IF(ISERR(FIND("04",GERAL[[#This Row],[ODS]])),"NÃO","SIM")</f>
        <v>NÃO</v>
      </c>
      <c r="O365" s="2" t="str">
        <f>IF(ISERR(FIND("05",GERAL[[#This Row],[ODS]])),"NÃO","SIM")</f>
        <v>SIM</v>
      </c>
      <c r="P365" s="2" t="str">
        <f>IF(ISERR(FIND("06",GERAL[[#This Row],[ODS]])),"NÃO","SIM")</f>
        <v>NÃO</v>
      </c>
      <c r="Q365" s="2" t="str">
        <f>IF(ISERR(FIND("07",GERAL[[#This Row],[ODS]])),"NÃO","SIM")</f>
        <v>NÃO</v>
      </c>
      <c r="R365" s="2" t="str">
        <f>IF(ISERR(FIND("08",GERAL[[#This Row],[ODS]])),"NÃO","SIM")</f>
        <v>SIM</v>
      </c>
      <c r="S365" s="2" t="str">
        <f>IF(ISERR(FIND("09",GERAL[[#This Row],[ODS]])),"NÃO","SIM")</f>
        <v>NÃO</v>
      </c>
      <c r="T365" s="2" t="str">
        <f>IF(ISERR(FIND("10",GERAL[[#This Row],[ODS]])),"NÃO","SIM")</f>
        <v>SIM</v>
      </c>
      <c r="U365" s="2" t="str">
        <f>IF(ISERR(FIND("11",GERAL[[#This Row],[ODS]])),"NÃO","SIM")</f>
        <v>NÃO</v>
      </c>
      <c r="V365" s="2" t="str">
        <f>IF(ISERR(FIND("12",GERAL[[#This Row],[ODS]])),"NÃO","SIM")</f>
        <v>NÃO</v>
      </c>
      <c r="W365" s="2" t="str">
        <f>IF(ISERR(FIND("13",GERAL[[#This Row],[ODS]])),"NÃO","SIM")</f>
        <v>NÃO</v>
      </c>
      <c r="X365" s="2" t="str">
        <f>IF(ISERR(FIND("14",GERAL[[#This Row],[ODS]])),"NÃO","SIM")</f>
        <v>NÃO</v>
      </c>
      <c r="Y365" s="2" t="str">
        <f>IF(ISERR(FIND("15",GERAL[[#This Row],[ODS]])),"NÃO","SIM")</f>
        <v>NÃO</v>
      </c>
      <c r="Z365" s="2" t="str">
        <f>IF(ISERR(FIND("16",GERAL[[#This Row],[ODS]])),"NÃO","SIM")</f>
        <v>NÃO</v>
      </c>
      <c r="AA365" s="2" t="str">
        <f>IF(ISERR(FIND("17",GERAL[[#This Row],[ODS]])),"NÃO","SIM")</f>
        <v>NÃO</v>
      </c>
      <c r="AB365" s="1">
        <v>53.47258499563354</v>
      </c>
      <c r="AC365" s="1">
        <v>57.054245049376796</v>
      </c>
      <c r="AD365" s="1">
        <v>71.360682381952259</v>
      </c>
      <c r="AE365" s="1">
        <v>69.896953960951649</v>
      </c>
      <c r="AF365" s="1">
        <v>72.499745599409579</v>
      </c>
      <c r="AG365" s="1" t="str">
        <f>GERAL[[#This Row],[SIGLA]]&amp;GERAL[[#This Row],[CÓD]]</f>
        <v>MGCH_IE</v>
      </c>
      <c r="AH365" s="1">
        <f ca="1">VLOOKUP(GERAL[[#This Row],[REF_NOTA]],BASE_NOTAS[],7,FALSE)</f>
        <v>74.576806344602844</v>
      </c>
      <c r="AI365" s="31">
        <f ca="1">IF(GERAL[[#This Row],[Nota 2025]]="",0,GERAL[[#This Row],[Nota 2026]]-GERAL[[#This Row],[Nota 2025]])</f>
        <v>2.0770607451932648</v>
      </c>
    </row>
    <row r="366" spans="1:35" ht="17" x14ac:dyDescent="0.35">
      <c r="A366" s="2" t="s">
        <v>169</v>
      </c>
      <c r="B366" s="2" t="s">
        <v>196</v>
      </c>
      <c r="C366" s="44" t="s">
        <v>209</v>
      </c>
      <c r="D366" s="44" t="s">
        <v>477</v>
      </c>
      <c r="E366" s="2" t="s">
        <v>149</v>
      </c>
      <c r="F366" s="2" t="str">
        <f>VLOOKUP(GERAL[[#This Row],[CÓD]],SEALL,6,FALSE)</f>
        <v>S</v>
      </c>
      <c r="G36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6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6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66" s="2" t="str">
        <f>VLOOKUP(GERAL[[#This Row],[CÓD]],SEALL,4,FALSE)</f>
        <v>05, 08, 10</v>
      </c>
      <c r="K366" s="2" t="str">
        <f>IF(ISERR(FIND("01",GERAL[[#This Row],[ODS]])),"NÃO","SIM")</f>
        <v>NÃO</v>
      </c>
      <c r="L366" s="2" t="str">
        <f>IF(ISERR(FIND("02",GERAL[[#This Row],[ODS]])),"NÃO","SIM")</f>
        <v>NÃO</v>
      </c>
      <c r="M366" s="2" t="str">
        <f>IF(ISERR(FIND("03",GERAL[[#This Row],[ODS]])),"NÃO","SIM")</f>
        <v>NÃO</v>
      </c>
      <c r="N366" s="2" t="str">
        <f>IF(ISERR(FIND("04",GERAL[[#This Row],[ODS]])),"NÃO","SIM")</f>
        <v>NÃO</v>
      </c>
      <c r="O366" s="2" t="str">
        <f>IF(ISERR(FIND("05",GERAL[[#This Row],[ODS]])),"NÃO","SIM")</f>
        <v>SIM</v>
      </c>
      <c r="P366" s="2" t="str">
        <f>IF(ISERR(FIND("06",GERAL[[#This Row],[ODS]])),"NÃO","SIM")</f>
        <v>NÃO</v>
      </c>
      <c r="Q366" s="2" t="str">
        <f>IF(ISERR(FIND("07",GERAL[[#This Row],[ODS]])),"NÃO","SIM")</f>
        <v>NÃO</v>
      </c>
      <c r="R366" s="2" t="str">
        <f>IF(ISERR(FIND("08",GERAL[[#This Row],[ODS]])),"NÃO","SIM")</f>
        <v>SIM</v>
      </c>
      <c r="S366" s="2" t="str">
        <f>IF(ISERR(FIND("09",GERAL[[#This Row],[ODS]])),"NÃO","SIM")</f>
        <v>NÃO</v>
      </c>
      <c r="T366" s="2" t="str">
        <f>IF(ISERR(FIND("10",GERAL[[#This Row],[ODS]])),"NÃO","SIM")</f>
        <v>SIM</v>
      </c>
      <c r="U366" s="2" t="str">
        <f>IF(ISERR(FIND("11",GERAL[[#This Row],[ODS]])),"NÃO","SIM")</f>
        <v>NÃO</v>
      </c>
      <c r="V366" s="2" t="str">
        <f>IF(ISERR(FIND("12",GERAL[[#This Row],[ODS]])),"NÃO","SIM")</f>
        <v>NÃO</v>
      </c>
      <c r="W366" s="2" t="str">
        <f>IF(ISERR(FIND("13",GERAL[[#This Row],[ODS]])),"NÃO","SIM")</f>
        <v>NÃO</v>
      </c>
      <c r="X366" s="2" t="str">
        <f>IF(ISERR(FIND("14",GERAL[[#This Row],[ODS]])),"NÃO","SIM")</f>
        <v>NÃO</v>
      </c>
      <c r="Y366" s="2" t="str">
        <f>IF(ISERR(FIND("15",GERAL[[#This Row],[ODS]])),"NÃO","SIM")</f>
        <v>NÃO</v>
      </c>
      <c r="Z366" s="2" t="str">
        <f>IF(ISERR(FIND("16",GERAL[[#This Row],[ODS]])),"NÃO","SIM")</f>
        <v>NÃO</v>
      </c>
      <c r="AA366" s="2" t="str">
        <f>IF(ISERR(FIND("17",GERAL[[#This Row],[ODS]])),"NÃO","SIM")</f>
        <v>NÃO</v>
      </c>
      <c r="AB366" s="1">
        <v>68.964716248448781</v>
      </c>
      <c r="AC366" s="1">
        <v>51.036475553236073</v>
      </c>
      <c r="AD366" s="1">
        <v>50.476526247288653</v>
      </c>
      <c r="AE366" s="1">
        <v>46.291619047695342</v>
      </c>
      <c r="AF366" s="1">
        <v>44.735750649602252</v>
      </c>
      <c r="AG366" s="1" t="str">
        <f>GERAL[[#This Row],[SIGLA]]&amp;GERAL[[#This Row],[CÓD]]</f>
        <v>PACH_IE</v>
      </c>
      <c r="AH366" s="1">
        <f ca="1">VLOOKUP(GERAL[[#This Row],[REF_NOTA]],BASE_NOTAS[],7,FALSE)</f>
        <v>41.706139598390266</v>
      </c>
      <c r="AI366" s="31">
        <f ca="1">IF(GERAL[[#This Row],[Nota 2025]]="",0,GERAL[[#This Row],[Nota 2026]]-GERAL[[#This Row],[Nota 2025]])</f>
        <v>-3.0296110512119867</v>
      </c>
    </row>
    <row r="367" spans="1:35" ht="17" x14ac:dyDescent="0.35">
      <c r="A367" s="2" t="s">
        <v>170</v>
      </c>
      <c r="B367" s="2" t="s">
        <v>197</v>
      </c>
      <c r="C367" s="44" t="s">
        <v>209</v>
      </c>
      <c r="D367" s="44" t="s">
        <v>477</v>
      </c>
      <c r="E367" s="2" t="s">
        <v>149</v>
      </c>
      <c r="F367" s="2" t="str">
        <f>VLOOKUP(GERAL[[#This Row],[CÓD]],SEALL,6,FALSE)</f>
        <v>S</v>
      </c>
      <c r="G36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6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6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67" s="2" t="str">
        <f>VLOOKUP(GERAL[[#This Row],[CÓD]],SEALL,4,FALSE)</f>
        <v>05, 08, 10</v>
      </c>
      <c r="K367" s="2" t="str">
        <f>IF(ISERR(FIND("01",GERAL[[#This Row],[ODS]])),"NÃO","SIM")</f>
        <v>NÃO</v>
      </c>
      <c r="L367" s="2" t="str">
        <f>IF(ISERR(FIND("02",GERAL[[#This Row],[ODS]])),"NÃO","SIM")</f>
        <v>NÃO</v>
      </c>
      <c r="M367" s="2" t="str">
        <f>IF(ISERR(FIND("03",GERAL[[#This Row],[ODS]])),"NÃO","SIM")</f>
        <v>NÃO</v>
      </c>
      <c r="N367" s="2" t="str">
        <f>IF(ISERR(FIND("04",GERAL[[#This Row],[ODS]])),"NÃO","SIM")</f>
        <v>NÃO</v>
      </c>
      <c r="O367" s="2" t="str">
        <f>IF(ISERR(FIND("05",GERAL[[#This Row],[ODS]])),"NÃO","SIM")</f>
        <v>SIM</v>
      </c>
      <c r="P367" s="2" t="str">
        <f>IF(ISERR(FIND("06",GERAL[[#This Row],[ODS]])),"NÃO","SIM")</f>
        <v>NÃO</v>
      </c>
      <c r="Q367" s="2" t="str">
        <f>IF(ISERR(FIND("07",GERAL[[#This Row],[ODS]])),"NÃO","SIM")</f>
        <v>NÃO</v>
      </c>
      <c r="R367" s="2" t="str">
        <f>IF(ISERR(FIND("08",GERAL[[#This Row],[ODS]])),"NÃO","SIM")</f>
        <v>SIM</v>
      </c>
      <c r="S367" s="2" t="str">
        <f>IF(ISERR(FIND("09",GERAL[[#This Row],[ODS]])),"NÃO","SIM")</f>
        <v>NÃO</v>
      </c>
      <c r="T367" s="2" t="str">
        <f>IF(ISERR(FIND("10",GERAL[[#This Row],[ODS]])),"NÃO","SIM")</f>
        <v>SIM</v>
      </c>
      <c r="U367" s="2" t="str">
        <f>IF(ISERR(FIND("11",GERAL[[#This Row],[ODS]])),"NÃO","SIM")</f>
        <v>NÃO</v>
      </c>
      <c r="V367" s="2" t="str">
        <f>IF(ISERR(FIND("12",GERAL[[#This Row],[ODS]])),"NÃO","SIM")</f>
        <v>NÃO</v>
      </c>
      <c r="W367" s="2" t="str">
        <f>IF(ISERR(FIND("13",GERAL[[#This Row],[ODS]])),"NÃO","SIM")</f>
        <v>NÃO</v>
      </c>
      <c r="X367" s="2" t="str">
        <f>IF(ISERR(FIND("14",GERAL[[#This Row],[ODS]])),"NÃO","SIM")</f>
        <v>NÃO</v>
      </c>
      <c r="Y367" s="2" t="str">
        <f>IF(ISERR(FIND("15",GERAL[[#This Row],[ODS]])),"NÃO","SIM")</f>
        <v>NÃO</v>
      </c>
      <c r="Z367" s="2" t="str">
        <f>IF(ISERR(FIND("16",GERAL[[#This Row],[ODS]])),"NÃO","SIM")</f>
        <v>NÃO</v>
      </c>
      <c r="AA367" s="2" t="str">
        <f>IF(ISERR(FIND("17",GERAL[[#This Row],[ODS]])),"NÃO","SIM")</f>
        <v>NÃO</v>
      </c>
      <c r="AB367" s="1">
        <v>37.859725126396754</v>
      </c>
      <c r="AC367" s="1">
        <v>35.445819131553108</v>
      </c>
      <c r="AD367" s="1">
        <v>30.313690226335936</v>
      </c>
      <c r="AE367" s="1">
        <v>31.641389681919151</v>
      </c>
      <c r="AF367" s="1">
        <v>30.785199148332783</v>
      </c>
      <c r="AG367" s="1" t="str">
        <f>GERAL[[#This Row],[SIGLA]]&amp;GERAL[[#This Row],[CÓD]]</f>
        <v>PBCH_IE</v>
      </c>
      <c r="AH367" s="1">
        <f ca="1">VLOOKUP(GERAL[[#This Row],[REF_NOTA]],BASE_NOTAS[],7,FALSE)</f>
        <v>39.994978507135656</v>
      </c>
      <c r="AI367" s="31">
        <f ca="1">IF(GERAL[[#This Row],[Nota 2025]]="",0,GERAL[[#This Row],[Nota 2026]]-GERAL[[#This Row],[Nota 2025]])</f>
        <v>9.2097793588028729</v>
      </c>
    </row>
    <row r="368" spans="1:35" ht="17" x14ac:dyDescent="0.35">
      <c r="A368" s="2" t="s">
        <v>173</v>
      </c>
      <c r="B368" s="2" t="s">
        <v>200</v>
      </c>
      <c r="C368" s="44" t="s">
        <v>209</v>
      </c>
      <c r="D368" s="44" t="s">
        <v>477</v>
      </c>
      <c r="E368" s="2" t="s">
        <v>149</v>
      </c>
      <c r="F368" s="2" t="str">
        <f>VLOOKUP(GERAL[[#This Row],[CÓD]],SEALL,6,FALSE)</f>
        <v>S</v>
      </c>
      <c r="G36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6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6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68" s="2" t="str">
        <f>VLOOKUP(GERAL[[#This Row],[CÓD]],SEALL,4,FALSE)</f>
        <v>05, 08, 10</v>
      </c>
      <c r="K368" s="2" t="str">
        <f>IF(ISERR(FIND("01",GERAL[[#This Row],[ODS]])),"NÃO","SIM")</f>
        <v>NÃO</v>
      </c>
      <c r="L368" s="2" t="str">
        <f>IF(ISERR(FIND("02",GERAL[[#This Row],[ODS]])),"NÃO","SIM")</f>
        <v>NÃO</v>
      </c>
      <c r="M368" s="2" t="str">
        <f>IF(ISERR(FIND("03",GERAL[[#This Row],[ODS]])),"NÃO","SIM")</f>
        <v>NÃO</v>
      </c>
      <c r="N368" s="2" t="str">
        <f>IF(ISERR(FIND("04",GERAL[[#This Row],[ODS]])),"NÃO","SIM")</f>
        <v>NÃO</v>
      </c>
      <c r="O368" s="2" t="str">
        <f>IF(ISERR(FIND("05",GERAL[[#This Row],[ODS]])),"NÃO","SIM")</f>
        <v>SIM</v>
      </c>
      <c r="P368" s="2" t="str">
        <f>IF(ISERR(FIND("06",GERAL[[#This Row],[ODS]])),"NÃO","SIM")</f>
        <v>NÃO</v>
      </c>
      <c r="Q368" s="2" t="str">
        <f>IF(ISERR(FIND("07",GERAL[[#This Row],[ODS]])),"NÃO","SIM")</f>
        <v>NÃO</v>
      </c>
      <c r="R368" s="2" t="str">
        <f>IF(ISERR(FIND("08",GERAL[[#This Row],[ODS]])),"NÃO","SIM")</f>
        <v>SIM</v>
      </c>
      <c r="S368" s="2" t="str">
        <f>IF(ISERR(FIND("09",GERAL[[#This Row],[ODS]])),"NÃO","SIM")</f>
        <v>NÃO</v>
      </c>
      <c r="T368" s="2" t="str">
        <f>IF(ISERR(FIND("10",GERAL[[#This Row],[ODS]])),"NÃO","SIM")</f>
        <v>SIM</v>
      </c>
      <c r="U368" s="2" t="str">
        <f>IF(ISERR(FIND("11",GERAL[[#This Row],[ODS]])),"NÃO","SIM")</f>
        <v>NÃO</v>
      </c>
      <c r="V368" s="2" t="str">
        <f>IF(ISERR(FIND("12",GERAL[[#This Row],[ODS]])),"NÃO","SIM")</f>
        <v>NÃO</v>
      </c>
      <c r="W368" s="2" t="str">
        <f>IF(ISERR(FIND("13",GERAL[[#This Row],[ODS]])),"NÃO","SIM")</f>
        <v>NÃO</v>
      </c>
      <c r="X368" s="2" t="str">
        <f>IF(ISERR(FIND("14",GERAL[[#This Row],[ODS]])),"NÃO","SIM")</f>
        <v>NÃO</v>
      </c>
      <c r="Y368" s="2" t="str">
        <f>IF(ISERR(FIND("15",GERAL[[#This Row],[ODS]])),"NÃO","SIM")</f>
        <v>NÃO</v>
      </c>
      <c r="Z368" s="2" t="str">
        <f>IF(ISERR(FIND("16",GERAL[[#This Row],[ODS]])),"NÃO","SIM")</f>
        <v>NÃO</v>
      </c>
      <c r="AA368" s="2" t="str">
        <f>IF(ISERR(FIND("17",GERAL[[#This Row],[ODS]])),"NÃO","SIM")</f>
        <v>NÃO</v>
      </c>
      <c r="AB368" s="1">
        <v>76.38694287128196</v>
      </c>
      <c r="AC368" s="1">
        <v>79.984700689257764</v>
      </c>
      <c r="AD368" s="1">
        <v>83.022499920639774</v>
      </c>
      <c r="AE368" s="1">
        <v>81.012241842030761</v>
      </c>
      <c r="AF368" s="1">
        <v>85.445926784520054</v>
      </c>
      <c r="AG368" s="1" t="str">
        <f>GERAL[[#This Row],[SIGLA]]&amp;GERAL[[#This Row],[CÓD]]</f>
        <v>PRCH_IE</v>
      </c>
      <c r="AH368" s="1">
        <f ca="1">VLOOKUP(GERAL[[#This Row],[REF_NOTA]],BASE_NOTAS[],7,FALSE)</f>
        <v>84.95446555399991</v>
      </c>
      <c r="AI368" s="31">
        <f ca="1">IF(GERAL[[#This Row],[Nota 2025]]="",0,GERAL[[#This Row],[Nota 2026]]-GERAL[[#This Row],[Nota 2025]])</f>
        <v>-0.49146123052014445</v>
      </c>
    </row>
    <row r="369" spans="1:35" ht="17" x14ac:dyDescent="0.35">
      <c r="A369" s="2" t="s">
        <v>171</v>
      </c>
      <c r="B369" s="2" t="s">
        <v>198</v>
      </c>
      <c r="C369" s="44" t="s">
        <v>209</v>
      </c>
      <c r="D369" s="44" t="s">
        <v>477</v>
      </c>
      <c r="E369" s="2" t="s">
        <v>149</v>
      </c>
      <c r="F369" s="2" t="str">
        <f>VLOOKUP(GERAL[[#This Row],[CÓD]],SEALL,6,FALSE)</f>
        <v>S</v>
      </c>
      <c r="G36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6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6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69" s="2" t="str">
        <f>VLOOKUP(GERAL[[#This Row],[CÓD]],SEALL,4,FALSE)</f>
        <v>05, 08, 10</v>
      </c>
      <c r="K369" s="2" t="str">
        <f>IF(ISERR(FIND("01",GERAL[[#This Row],[ODS]])),"NÃO","SIM")</f>
        <v>NÃO</v>
      </c>
      <c r="L369" s="2" t="str">
        <f>IF(ISERR(FIND("02",GERAL[[#This Row],[ODS]])),"NÃO","SIM")</f>
        <v>NÃO</v>
      </c>
      <c r="M369" s="2" t="str">
        <f>IF(ISERR(FIND("03",GERAL[[#This Row],[ODS]])),"NÃO","SIM")</f>
        <v>NÃO</v>
      </c>
      <c r="N369" s="2" t="str">
        <f>IF(ISERR(FIND("04",GERAL[[#This Row],[ODS]])),"NÃO","SIM")</f>
        <v>NÃO</v>
      </c>
      <c r="O369" s="2" t="str">
        <f>IF(ISERR(FIND("05",GERAL[[#This Row],[ODS]])),"NÃO","SIM")</f>
        <v>SIM</v>
      </c>
      <c r="P369" s="2" t="str">
        <f>IF(ISERR(FIND("06",GERAL[[#This Row],[ODS]])),"NÃO","SIM")</f>
        <v>NÃO</v>
      </c>
      <c r="Q369" s="2" t="str">
        <f>IF(ISERR(FIND("07",GERAL[[#This Row],[ODS]])),"NÃO","SIM")</f>
        <v>NÃO</v>
      </c>
      <c r="R369" s="2" t="str">
        <f>IF(ISERR(FIND("08",GERAL[[#This Row],[ODS]])),"NÃO","SIM")</f>
        <v>SIM</v>
      </c>
      <c r="S369" s="2" t="str">
        <f>IF(ISERR(FIND("09",GERAL[[#This Row],[ODS]])),"NÃO","SIM")</f>
        <v>NÃO</v>
      </c>
      <c r="T369" s="2" t="str">
        <f>IF(ISERR(FIND("10",GERAL[[#This Row],[ODS]])),"NÃO","SIM")</f>
        <v>SIM</v>
      </c>
      <c r="U369" s="2" t="str">
        <f>IF(ISERR(FIND("11",GERAL[[#This Row],[ODS]])),"NÃO","SIM")</f>
        <v>NÃO</v>
      </c>
      <c r="V369" s="2" t="str">
        <f>IF(ISERR(FIND("12",GERAL[[#This Row],[ODS]])),"NÃO","SIM")</f>
        <v>NÃO</v>
      </c>
      <c r="W369" s="2" t="str">
        <f>IF(ISERR(FIND("13",GERAL[[#This Row],[ODS]])),"NÃO","SIM")</f>
        <v>NÃO</v>
      </c>
      <c r="X369" s="2" t="str">
        <f>IF(ISERR(FIND("14",GERAL[[#This Row],[ODS]])),"NÃO","SIM")</f>
        <v>NÃO</v>
      </c>
      <c r="Y369" s="2" t="str">
        <f>IF(ISERR(FIND("15",GERAL[[#This Row],[ODS]])),"NÃO","SIM")</f>
        <v>NÃO</v>
      </c>
      <c r="Z369" s="2" t="str">
        <f>IF(ISERR(FIND("16",GERAL[[#This Row],[ODS]])),"NÃO","SIM")</f>
        <v>NÃO</v>
      </c>
      <c r="AA369" s="2" t="str">
        <f>IF(ISERR(FIND("17",GERAL[[#This Row],[ODS]])),"NÃO","SIM")</f>
        <v>NÃO</v>
      </c>
      <c r="AB369" s="1">
        <v>21.677359763661428</v>
      </c>
      <c r="AC369" s="1">
        <v>0</v>
      </c>
      <c r="AD369" s="1">
        <v>10.501966103131823</v>
      </c>
      <c r="AE369" s="1">
        <v>0.71368070509044723</v>
      </c>
      <c r="AF369" s="1">
        <v>0.4532801387686024</v>
      </c>
      <c r="AG369" s="1" t="str">
        <f>GERAL[[#This Row],[SIGLA]]&amp;GERAL[[#This Row],[CÓD]]</f>
        <v>PECH_IE</v>
      </c>
      <c r="AH369" s="1">
        <f ca="1">VLOOKUP(GERAL[[#This Row],[REF_NOTA]],BASE_NOTAS[],7,FALSE)</f>
        <v>0</v>
      </c>
      <c r="AI369" s="31">
        <f ca="1">IF(GERAL[[#This Row],[Nota 2025]]="",0,GERAL[[#This Row],[Nota 2026]]-GERAL[[#This Row],[Nota 2025]])</f>
        <v>-0.4532801387686024</v>
      </c>
    </row>
    <row r="370" spans="1:35" ht="17" x14ac:dyDescent="0.35">
      <c r="A370" s="2" t="s">
        <v>172</v>
      </c>
      <c r="B370" s="2" t="s">
        <v>199</v>
      </c>
      <c r="C370" s="44" t="s">
        <v>209</v>
      </c>
      <c r="D370" s="44" t="s">
        <v>477</v>
      </c>
      <c r="E370" s="2" t="s">
        <v>149</v>
      </c>
      <c r="F370" s="2" t="str">
        <f>VLOOKUP(GERAL[[#This Row],[CÓD]],SEALL,6,FALSE)</f>
        <v>S</v>
      </c>
      <c r="G37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7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7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70" s="2" t="str">
        <f>VLOOKUP(GERAL[[#This Row],[CÓD]],SEALL,4,FALSE)</f>
        <v>05, 08, 10</v>
      </c>
      <c r="K370" s="2" t="str">
        <f>IF(ISERR(FIND("01",GERAL[[#This Row],[ODS]])),"NÃO","SIM")</f>
        <v>NÃO</v>
      </c>
      <c r="L370" s="2" t="str">
        <f>IF(ISERR(FIND("02",GERAL[[#This Row],[ODS]])),"NÃO","SIM")</f>
        <v>NÃO</v>
      </c>
      <c r="M370" s="2" t="str">
        <f>IF(ISERR(FIND("03",GERAL[[#This Row],[ODS]])),"NÃO","SIM")</f>
        <v>NÃO</v>
      </c>
      <c r="N370" s="2" t="str">
        <f>IF(ISERR(FIND("04",GERAL[[#This Row],[ODS]])),"NÃO","SIM")</f>
        <v>NÃO</v>
      </c>
      <c r="O370" s="2" t="str">
        <f>IF(ISERR(FIND("05",GERAL[[#This Row],[ODS]])),"NÃO","SIM")</f>
        <v>SIM</v>
      </c>
      <c r="P370" s="2" t="str">
        <f>IF(ISERR(FIND("06",GERAL[[#This Row],[ODS]])),"NÃO","SIM")</f>
        <v>NÃO</v>
      </c>
      <c r="Q370" s="2" t="str">
        <f>IF(ISERR(FIND("07",GERAL[[#This Row],[ODS]])),"NÃO","SIM")</f>
        <v>NÃO</v>
      </c>
      <c r="R370" s="2" t="str">
        <f>IF(ISERR(FIND("08",GERAL[[#This Row],[ODS]])),"NÃO","SIM")</f>
        <v>SIM</v>
      </c>
      <c r="S370" s="2" t="str">
        <f>IF(ISERR(FIND("09",GERAL[[#This Row],[ODS]])),"NÃO","SIM")</f>
        <v>NÃO</v>
      </c>
      <c r="T370" s="2" t="str">
        <f>IF(ISERR(FIND("10",GERAL[[#This Row],[ODS]])),"NÃO","SIM")</f>
        <v>SIM</v>
      </c>
      <c r="U370" s="2" t="str">
        <f>IF(ISERR(FIND("11",GERAL[[#This Row],[ODS]])),"NÃO","SIM")</f>
        <v>NÃO</v>
      </c>
      <c r="V370" s="2" t="str">
        <f>IF(ISERR(FIND("12",GERAL[[#This Row],[ODS]])),"NÃO","SIM")</f>
        <v>NÃO</v>
      </c>
      <c r="W370" s="2" t="str">
        <f>IF(ISERR(FIND("13",GERAL[[#This Row],[ODS]])),"NÃO","SIM")</f>
        <v>NÃO</v>
      </c>
      <c r="X370" s="2" t="str">
        <f>IF(ISERR(FIND("14",GERAL[[#This Row],[ODS]])),"NÃO","SIM")</f>
        <v>NÃO</v>
      </c>
      <c r="Y370" s="2" t="str">
        <f>IF(ISERR(FIND("15",GERAL[[#This Row],[ODS]])),"NÃO","SIM")</f>
        <v>NÃO</v>
      </c>
      <c r="Z370" s="2" t="str">
        <f>IF(ISERR(FIND("16",GERAL[[#This Row],[ODS]])),"NÃO","SIM")</f>
        <v>NÃO</v>
      </c>
      <c r="AA370" s="2" t="str">
        <f>IF(ISERR(FIND("17",GERAL[[#This Row],[ODS]])),"NÃO","SIM")</f>
        <v>NÃO</v>
      </c>
      <c r="AB370" s="1">
        <v>51.071962427159022</v>
      </c>
      <c r="AC370" s="1">
        <v>43.864890240718793</v>
      </c>
      <c r="AD370" s="1">
        <v>45.942592217343332</v>
      </c>
      <c r="AE370" s="1">
        <v>29.273075468778622</v>
      </c>
      <c r="AF370" s="1">
        <v>35.376631707110811</v>
      </c>
      <c r="AG370" s="1" t="str">
        <f>GERAL[[#This Row],[SIGLA]]&amp;GERAL[[#This Row],[CÓD]]</f>
        <v>PICH_IE</v>
      </c>
      <c r="AH370" s="1">
        <f ca="1">VLOOKUP(GERAL[[#This Row],[REF_NOTA]],BASE_NOTAS[],7,FALSE)</f>
        <v>21.534139643110613</v>
      </c>
      <c r="AI370" s="31">
        <f ca="1">IF(GERAL[[#This Row],[Nota 2025]]="",0,GERAL[[#This Row],[Nota 2026]]-GERAL[[#This Row],[Nota 2025]])</f>
        <v>-13.842492064000197</v>
      </c>
    </row>
    <row r="371" spans="1:35" ht="17" x14ac:dyDescent="0.35">
      <c r="A371" s="2" t="s">
        <v>174</v>
      </c>
      <c r="B371" s="2" t="s">
        <v>201</v>
      </c>
      <c r="C371" s="44" t="s">
        <v>209</v>
      </c>
      <c r="D371" s="44" t="s">
        <v>477</v>
      </c>
      <c r="E371" s="2" t="s">
        <v>149</v>
      </c>
      <c r="F371" s="2" t="str">
        <f>VLOOKUP(GERAL[[#This Row],[CÓD]],SEALL,6,FALSE)</f>
        <v>S</v>
      </c>
      <c r="G37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7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7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71" s="2" t="str">
        <f>VLOOKUP(GERAL[[#This Row],[CÓD]],SEALL,4,FALSE)</f>
        <v>05, 08, 10</v>
      </c>
      <c r="K371" s="2" t="str">
        <f>IF(ISERR(FIND("01",GERAL[[#This Row],[ODS]])),"NÃO","SIM")</f>
        <v>NÃO</v>
      </c>
      <c r="L371" s="2" t="str">
        <f>IF(ISERR(FIND("02",GERAL[[#This Row],[ODS]])),"NÃO","SIM")</f>
        <v>NÃO</v>
      </c>
      <c r="M371" s="2" t="str">
        <f>IF(ISERR(FIND("03",GERAL[[#This Row],[ODS]])),"NÃO","SIM")</f>
        <v>NÃO</v>
      </c>
      <c r="N371" s="2" t="str">
        <f>IF(ISERR(FIND("04",GERAL[[#This Row],[ODS]])),"NÃO","SIM")</f>
        <v>NÃO</v>
      </c>
      <c r="O371" s="2" t="str">
        <f>IF(ISERR(FIND("05",GERAL[[#This Row],[ODS]])),"NÃO","SIM")</f>
        <v>SIM</v>
      </c>
      <c r="P371" s="2" t="str">
        <f>IF(ISERR(FIND("06",GERAL[[#This Row],[ODS]])),"NÃO","SIM")</f>
        <v>NÃO</v>
      </c>
      <c r="Q371" s="2" t="str">
        <f>IF(ISERR(FIND("07",GERAL[[#This Row],[ODS]])),"NÃO","SIM")</f>
        <v>NÃO</v>
      </c>
      <c r="R371" s="2" t="str">
        <f>IF(ISERR(FIND("08",GERAL[[#This Row],[ODS]])),"NÃO","SIM")</f>
        <v>SIM</v>
      </c>
      <c r="S371" s="2" t="str">
        <f>IF(ISERR(FIND("09",GERAL[[#This Row],[ODS]])),"NÃO","SIM")</f>
        <v>NÃO</v>
      </c>
      <c r="T371" s="2" t="str">
        <f>IF(ISERR(FIND("10",GERAL[[#This Row],[ODS]])),"NÃO","SIM")</f>
        <v>SIM</v>
      </c>
      <c r="U371" s="2" t="str">
        <f>IF(ISERR(FIND("11",GERAL[[#This Row],[ODS]])),"NÃO","SIM")</f>
        <v>NÃO</v>
      </c>
      <c r="V371" s="2" t="str">
        <f>IF(ISERR(FIND("12",GERAL[[#This Row],[ODS]])),"NÃO","SIM")</f>
        <v>NÃO</v>
      </c>
      <c r="W371" s="2" t="str">
        <f>IF(ISERR(FIND("13",GERAL[[#This Row],[ODS]])),"NÃO","SIM")</f>
        <v>NÃO</v>
      </c>
      <c r="X371" s="2" t="str">
        <f>IF(ISERR(FIND("14",GERAL[[#This Row],[ODS]])),"NÃO","SIM")</f>
        <v>NÃO</v>
      </c>
      <c r="Y371" s="2" t="str">
        <f>IF(ISERR(FIND("15",GERAL[[#This Row],[ODS]])),"NÃO","SIM")</f>
        <v>NÃO</v>
      </c>
      <c r="Z371" s="2" t="str">
        <f>IF(ISERR(FIND("16",GERAL[[#This Row],[ODS]])),"NÃO","SIM")</f>
        <v>NÃO</v>
      </c>
      <c r="AA371" s="2" t="str">
        <f>IF(ISERR(FIND("17",GERAL[[#This Row],[ODS]])),"NÃO","SIM")</f>
        <v>NÃO</v>
      </c>
      <c r="AB371" s="1">
        <v>18.327070450168172</v>
      </c>
      <c r="AC371" s="1">
        <v>21.03787017111204</v>
      </c>
      <c r="AD371" s="1">
        <v>22.542936479629827</v>
      </c>
      <c r="AE371" s="1">
        <v>23.522785519723456</v>
      </c>
      <c r="AF371" s="1">
        <v>24.259730915176466</v>
      </c>
      <c r="AG371" s="1" t="str">
        <f>GERAL[[#This Row],[SIGLA]]&amp;GERAL[[#This Row],[CÓD]]</f>
        <v>RJCH_IE</v>
      </c>
      <c r="AH371" s="1">
        <f ca="1">VLOOKUP(GERAL[[#This Row],[REF_NOTA]],BASE_NOTAS[],7,FALSE)</f>
        <v>28.98883217393724</v>
      </c>
      <c r="AI371" s="31">
        <f ca="1">IF(GERAL[[#This Row],[Nota 2025]]="",0,GERAL[[#This Row],[Nota 2026]]-GERAL[[#This Row],[Nota 2025]])</f>
        <v>4.7291012587607746</v>
      </c>
    </row>
    <row r="372" spans="1:35" ht="17" x14ac:dyDescent="0.35">
      <c r="A372" s="2" t="s">
        <v>175</v>
      </c>
      <c r="B372" s="2" t="s">
        <v>202</v>
      </c>
      <c r="C372" s="44" t="s">
        <v>209</v>
      </c>
      <c r="D372" s="44" t="s">
        <v>477</v>
      </c>
      <c r="E372" s="2" t="s">
        <v>149</v>
      </c>
      <c r="F372" s="2" t="str">
        <f>VLOOKUP(GERAL[[#This Row],[CÓD]],SEALL,6,FALSE)</f>
        <v>S</v>
      </c>
      <c r="G37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7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7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72" s="2" t="str">
        <f>VLOOKUP(GERAL[[#This Row],[CÓD]],SEALL,4,FALSE)</f>
        <v>05, 08, 10</v>
      </c>
      <c r="K372" s="2" t="str">
        <f>IF(ISERR(FIND("01",GERAL[[#This Row],[ODS]])),"NÃO","SIM")</f>
        <v>NÃO</v>
      </c>
      <c r="L372" s="2" t="str">
        <f>IF(ISERR(FIND("02",GERAL[[#This Row],[ODS]])),"NÃO","SIM")</f>
        <v>NÃO</v>
      </c>
      <c r="M372" s="2" t="str">
        <f>IF(ISERR(FIND("03",GERAL[[#This Row],[ODS]])),"NÃO","SIM")</f>
        <v>NÃO</v>
      </c>
      <c r="N372" s="2" t="str">
        <f>IF(ISERR(FIND("04",GERAL[[#This Row],[ODS]])),"NÃO","SIM")</f>
        <v>NÃO</v>
      </c>
      <c r="O372" s="2" t="str">
        <f>IF(ISERR(FIND("05",GERAL[[#This Row],[ODS]])),"NÃO","SIM")</f>
        <v>SIM</v>
      </c>
      <c r="P372" s="2" t="str">
        <f>IF(ISERR(FIND("06",GERAL[[#This Row],[ODS]])),"NÃO","SIM")</f>
        <v>NÃO</v>
      </c>
      <c r="Q372" s="2" t="str">
        <f>IF(ISERR(FIND("07",GERAL[[#This Row],[ODS]])),"NÃO","SIM")</f>
        <v>NÃO</v>
      </c>
      <c r="R372" s="2" t="str">
        <f>IF(ISERR(FIND("08",GERAL[[#This Row],[ODS]])),"NÃO","SIM")</f>
        <v>SIM</v>
      </c>
      <c r="S372" s="2" t="str">
        <f>IF(ISERR(FIND("09",GERAL[[#This Row],[ODS]])),"NÃO","SIM")</f>
        <v>NÃO</v>
      </c>
      <c r="T372" s="2" t="str">
        <f>IF(ISERR(FIND("10",GERAL[[#This Row],[ODS]])),"NÃO","SIM")</f>
        <v>SIM</v>
      </c>
      <c r="U372" s="2" t="str">
        <f>IF(ISERR(FIND("11",GERAL[[#This Row],[ODS]])),"NÃO","SIM")</f>
        <v>NÃO</v>
      </c>
      <c r="V372" s="2" t="str">
        <f>IF(ISERR(FIND("12",GERAL[[#This Row],[ODS]])),"NÃO","SIM")</f>
        <v>NÃO</v>
      </c>
      <c r="W372" s="2" t="str">
        <f>IF(ISERR(FIND("13",GERAL[[#This Row],[ODS]])),"NÃO","SIM")</f>
        <v>NÃO</v>
      </c>
      <c r="X372" s="2" t="str">
        <f>IF(ISERR(FIND("14",GERAL[[#This Row],[ODS]])),"NÃO","SIM")</f>
        <v>NÃO</v>
      </c>
      <c r="Y372" s="2" t="str">
        <f>IF(ISERR(FIND("15",GERAL[[#This Row],[ODS]])),"NÃO","SIM")</f>
        <v>NÃO</v>
      </c>
      <c r="Z372" s="2" t="str">
        <f>IF(ISERR(FIND("16",GERAL[[#This Row],[ODS]])),"NÃO","SIM")</f>
        <v>NÃO</v>
      </c>
      <c r="AA372" s="2" t="str">
        <f>IF(ISERR(FIND("17",GERAL[[#This Row],[ODS]])),"NÃO","SIM")</f>
        <v>NÃO</v>
      </c>
      <c r="AB372" s="1">
        <v>29.269835710843246</v>
      </c>
      <c r="AC372" s="1">
        <v>35.260619482173993</v>
      </c>
      <c r="AD372" s="1">
        <v>32.515032585349132</v>
      </c>
      <c r="AE372" s="1">
        <v>30.985838097566504</v>
      </c>
      <c r="AF372" s="1">
        <v>26.03420083964323</v>
      </c>
      <c r="AG372" s="1" t="str">
        <f>GERAL[[#This Row],[SIGLA]]&amp;GERAL[[#This Row],[CÓD]]</f>
        <v>RNCH_IE</v>
      </c>
      <c r="AH372" s="1">
        <f ca="1">VLOOKUP(GERAL[[#This Row],[REF_NOTA]],BASE_NOTAS[],7,FALSE)</f>
        <v>29.683657896171521</v>
      </c>
      <c r="AI372" s="31">
        <f ca="1">IF(GERAL[[#This Row],[Nota 2025]]="",0,GERAL[[#This Row],[Nota 2026]]-GERAL[[#This Row],[Nota 2025]])</f>
        <v>3.6494570565282913</v>
      </c>
    </row>
    <row r="373" spans="1:35" ht="17" x14ac:dyDescent="0.35">
      <c r="A373" s="2" t="s">
        <v>178</v>
      </c>
      <c r="B373" s="2" t="s">
        <v>205</v>
      </c>
      <c r="C373" s="44" t="s">
        <v>209</v>
      </c>
      <c r="D373" s="44" t="s">
        <v>477</v>
      </c>
      <c r="E373" s="2" t="s">
        <v>149</v>
      </c>
      <c r="F373" s="2" t="str">
        <f>VLOOKUP(GERAL[[#This Row],[CÓD]],SEALL,6,FALSE)</f>
        <v>S</v>
      </c>
      <c r="G37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7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7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73" s="2" t="str">
        <f>VLOOKUP(GERAL[[#This Row],[CÓD]],SEALL,4,FALSE)</f>
        <v>05, 08, 10</v>
      </c>
      <c r="K373" s="2" t="str">
        <f>IF(ISERR(FIND("01",GERAL[[#This Row],[ODS]])),"NÃO","SIM")</f>
        <v>NÃO</v>
      </c>
      <c r="L373" s="2" t="str">
        <f>IF(ISERR(FIND("02",GERAL[[#This Row],[ODS]])),"NÃO","SIM")</f>
        <v>NÃO</v>
      </c>
      <c r="M373" s="2" t="str">
        <f>IF(ISERR(FIND("03",GERAL[[#This Row],[ODS]])),"NÃO","SIM")</f>
        <v>NÃO</v>
      </c>
      <c r="N373" s="2" t="str">
        <f>IF(ISERR(FIND("04",GERAL[[#This Row],[ODS]])),"NÃO","SIM")</f>
        <v>NÃO</v>
      </c>
      <c r="O373" s="2" t="str">
        <f>IF(ISERR(FIND("05",GERAL[[#This Row],[ODS]])),"NÃO","SIM")</f>
        <v>SIM</v>
      </c>
      <c r="P373" s="2" t="str">
        <f>IF(ISERR(FIND("06",GERAL[[#This Row],[ODS]])),"NÃO","SIM")</f>
        <v>NÃO</v>
      </c>
      <c r="Q373" s="2" t="str">
        <f>IF(ISERR(FIND("07",GERAL[[#This Row],[ODS]])),"NÃO","SIM")</f>
        <v>NÃO</v>
      </c>
      <c r="R373" s="2" t="str">
        <f>IF(ISERR(FIND("08",GERAL[[#This Row],[ODS]])),"NÃO","SIM")</f>
        <v>SIM</v>
      </c>
      <c r="S373" s="2" t="str">
        <f>IF(ISERR(FIND("09",GERAL[[#This Row],[ODS]])),"NÃO","SIM")</f>
        <v>NÃO</v>
      </c>
      <c r="T373" s="2" t="str">
        <f>IF(ISERR(FIND("10",GERAL[[#This Row],[ODS]])),"NÃO","SIM")</f>
        <v>SIM</v>
      </c>
      <c r="U373" s="2" t="str">
        <f>IF(ISERR(FIND("11",GERAL[[#This Row],[ODS]])),"NÃO","SIM")</f>
        <v>NÃO</v>
      </c>
      <c r="V373" s="2" t="str">
        <f>IF(ISERR(FIND("12",GERAL[[#This Row],[ODS]])),"NÃO","SIM")</f>
        <v>NÃO</v>
      </c>
      <c r="W373" s="2" t="str">
        <f>IF(ISERR(FIND("13",GERAL[[#This Row],[ODS]])),"NÃO","SIM")</f>
        <v>NÃO</v>
      </c>
      <c r="X373" s="2" t="str">
        <f>IF(ISERR(FIND("14",GERAL[[#This Row],[ODS]])),"NÃO","SIM")</f>
        <v>NÃO</v>
      </c>
      <c r="Y373" s="2" t="str">
        <f>IF(ISERR(FIND("15",GERAL[[#This Row],[ODS]])),"NÃO","SIM")</f>
        <v>NÃO</v>
      </c>
      <c r="Z373" s="2" t="str">
        <f>IF(ISERR(FIND("16",GERAL[[#This Row],[ODS]])),"NÃO","SIM")</f>
        <v>NÃO</v>
      </c>
      <c r="AA373" s="2" t="str">
        <f>IF(ISERR(FIND("17",GERAL[[#This Row],[ODS]])),"NÃO","SIM")</f>
        <v>NÃO</v>
      </c>
      <c r="AB373" s="1">
        <v>78.428601442573807</v>
      </c>
      <c r="AC373" s="1">
        <v>77.246094733131898</v>
      </c>
      <c r="AD373" s="1">
        <v>80.709002700608011</v>
      </c>
      <c r="AE373" s="1">
        <v>77.19400150641772</v>
      </c>
      <c r="AF373" s="1">
        <v>71.005206767457622</v>
      </c>
      <c r="AG373" s="1" t="str">
        <f>GERAL[[#This Row],[SIGLA]]&amp;GERAL[[#This Row],[CÓD]]</f>
        <v>RSCH_IE</v>
      </c>
      <c r="AH373" s="1">
        <f ca="1">VLOOKUP(GERAL[[#This Row],[REF_NOTA]],BASE_NOTAS[],7,FALSE)</f>
        <v>75.505515997704435</v>
      </c>
      <c r="AI373" s="31">
        <f ca="1">IF(GERAL[[#This Row],[Nota 2025]]="",0,GERAL[[#This Row],[Nota 2026]]-GERAL[[#This Row],[Nota 2025]])</f>
        <v>4.5003092302468133</v>
      </c>
    </row>
    <row r="374" spans="1:35" ht="17" x14ac:dyDescent="0.35">
      <c r="A374" s="2" t="s">
        <v>176</v>
      </c>
      <c r="B374" s="2" t="s">
        <v>203</v>
      </c>
      <c r="C374" s="44" t="s">
        <v>209</v>
      </c>
      <c r="D374" s="44" t="s">
        <v>477</v>
      </c>
      <c r="E374" s="2" t="s">
        <v>149</v>
      </c>
      <c r="F374" s="2" t="str">
        <f>VLOOKUP(GERAL[[#This Row],[CÓD]],SEALL,6,FALSE)</f>
        <v>S</v>
      </c>
      <c r="G37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7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7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74" s="2" t="str">
        <f>VLOOKUP(GERAL[[#This Row],[CÓD]],SEALL,4,FALSE)</f>
        <v>05, 08, 10</v>
      </c>
      <c r="K374" s="2" t="str">
        <f>IF(ISERR(FIND("01",GERAL[[#This Row],[ODS]])),"NÃO","SIM")</f>
        <v>NÃO</v>
      </c>
      <c r="L374" s="2" t="str">
        <f>IF(ISERR(FIND("02",GERAL[[#This Row],[ODS]])),"NÃO","SIM")</f>
        <v>NÃO</v>
      </c>
      <c r="M374" s="2" t="str">
        <f>IF(ISERR(FIND("03",GERAL[[#This Row],[ODS]])),"NÃO","SIM")</f>
        <v>NÃO</v>
      </c>
      <c r="N374" s="2" t="str">
        <f>IF(ISERR(FIND("04",GERAL[[#This Row],[ODS]])),"NÃO","SIM")</f>
        <v>NÃO</v>
      </c>
      <c r="O374" s="2" t="str">
        <f>IF(ISERR(FIND("05",GERAL[[#This Row],[ODS]])),"NÃO","SIM")</f>
        <v>SIM</v>
      </c>
      <c r="P374" s="2" t="str">
        <f>IF(ISERR(FIND("06",GERAL[[#This Row],[ODS]])),"NÃO","SIM")</f>
        <v>NÃO</v>
      </c>
      <c r="Q374" s="2" t="str">
        <f>IF(ISERR(FIND("07",GERAL[[#This Row],[ODS]])),"NÃO","SIM")</f>
        <v>NÃO</v>
      </c>
      <c r="R374" s="2" t="str">
        <f>IF(ISERR(FIND("08",GERAL[[#This Row],[ODS]])),"NÃO","SIM")</f>
        <v>SIM</v>
      </c>
      <c r="S374" s="2" t="str">
        <f>IF(ISERR(FIND("09",GERAL[[#This Row],[ODS]])),"NÃO","SIM")</f>
        <v>NÃO</v>
      </c>
      <c r="T374" s="2" t="str">
        <f>IF(ISERR(FIND("10",GERAL[[#This Row],[ODS]])),"NÃO","SIM")</f>
        <v>SIM</v>
      </c>
      <c r="U374" s="2" t="str">
        <f>IF(ISERR(FIND("11",GERAL[[#This Row],[ODS]])),"NÃO","SIM")</f>
        <v>NÃO</v>
      </c>
      <c r="V374" s="2" t="str">
        <f>IF(ISERR(FIND("12",GERAL[[#This Row],[ODS]])),"NÃO","SIM")</f>
        <v>NÃO</v>
      </c>
      <c r="W374" s="2" t="str">
        <f>IF(ISERR(FIND("13",GERAL[[#This Row],[ODS]])),"NÃO","SIM")</f>
        <v>NÃO</v>
      </c>
      <c r="X374" s="2" t="str">
        <f>IF(ISERR(FIND("14",GERAL[[#This Row],[ODS]])),"NÃO","SIM")</f>
        <v>NÃO</v>
      </c>
      <c r="Y374" s="2" t="str">
        <f>IF(ISERR(FIND("15",GERAL[[#This Row],[ODS]])),"NÃO","SIM")</f>
        <v>NÃO</v>
      </c>
      <c r="Z374" s="2" t="str">
        <f>IF(ISERR(FIND("16",GERAL[[#This Row],[ODS]])),"NÃO","SIM")</f>
        <v>NÃO</v>
      </c>
      <c r="AA374" s="2" t="str">
        <f>IF(ISERR(FIND("17",GERAL[[#This Row],[ODS]])),"NÃO","SIM")</f>
        <v>NÃO</v>
      </c>
      <c r="AB374" s="1">
        <v>68.712908997015887</v>
      </c>
      <c r="AC374" s="1">
        <v>75.979781817355317</v>
      </c>
      <c r="AD374" s="1">
        <v>90.555876112270923</v>
      </c>
      <c r="AE374" s="1">
        <v>100</v>
      </c>
      <c r="AF374" s="1">
        <v>99.227098764835276</v>
      </c>
      <c r="AG374" s="1" t="str">
        <f>GERAL[[#This Row],[SIGLA]]&amp;GERAL[[#This Row],[CÓD]]</f>
        <v>ROCH_IE</v>
      </c>
      <c r="AH374" s="1">
        <f ca="1">VLOOKUP(GERAL[[#This Row],[REF_NOTA]],BASE_NOTAS[],7,FALSE)</f>
        <v>96.888893694468933</v>
      </c>
      <c r="AI374" s="31">
        <f ca="1">IF(GERAL[[#This Row],[Nota 2025]]="",0,GERAL[[#This Row],[Nota 2026]]-GERAL[[#This Row],[Nota 2025]])</f>
        <v>-2.3382050703663424</v>
      </c>
    </row>
    <row r="375" spans="1:35" ht="17" x14ac:dyDescent="0.35">
      <c r="A375" s="2" t="s">
        <v>177</v>
      </c>
      <c r="B375" s="2" t="s">
        <v>204</v>
      </c>
      <c r="C375" s="44" t="s">
        <v>209</v>
      </c>
      <c r="D375" s="44" t="s">
        <v>477</v>
      </c>
      <c r="E375" s="2" t="s">
        <v>149</v>
      </c>
      <c r="F375" s="2" t="str">
        <f>VLOOKUP(GERAL[[#This Row],[CÓD]],SEALL,6,FALSE)</f>
        <v>S</v>
      </c>
      <c r="G37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7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7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75" s="2" t="str">
        <f>VLOOKUP(GERAL[[#This Row],[CÓD]],SEALL,4,FALSE)</f>
        <v>05, 08, 10</v>
      </c>
      <c r="K375" s="2" t="str">
        <f>IF(ISERR(FIND("01",GERAL[[#This Row],[ODS]])),"NÃO","SIM")</f>
        <v>NÃO</v>
      </c>
      <c r="L375" s="2" t="str">
        <f>IF(ISERR(FIND("02",GERAL[[#This Row],[ODS]])),"NÃO","SIM")</f>
        <v>NÃO</v>
      </c>
      <c r="M375" s="2" t="str">
        <f>IF(ISERR(FIND("03",GERAL[[#This Row],[ODS]])),"NÃO","SIM")</f>
        <v>NÃO</v>
      </c>
      <c r="N375" s="2" t="str">
        <f>IF(ISERR(FIND("04",GERAL[[#This Row],[ODS]])),"NÃO","SIM")</f>
        <v>NÃO</v>
      </c>
      <c r="O375" s="2" t="str">
        <f>IF(ISERR(FIND("05",GERAL[[#This Row],[ODS]])),"NÃO","SIM")</f>
        <v>SIM</v>
      </c>
      <c r="P375" s="2" t="str">
        <f>IF(ISERR(FIND("06",GERAL[[#This Row],[ODS]])),"NÃO","SIM")</f>
        <v>NÃO</v>
      </c>
      <c r="Q375" s="2" t="str">
        <f>IF(ISERR(FIND("07",GERAL[[#This Row],[ODS]])),"NÃO","SIM")</f>
        <v>NÃO</v>
      </c>
      <c r="R375" s="2" t="str">
        <f>IF(ISERR(FIND("08",GERAL[[#This Row],[ODS]])),"NÃO","SIM")</f>
        <v>SIM</v>
      </c>
      <c r="S375" s="2" t="str">
        <f>IF(ISERR(FIND("09",GERAL[[#This Row],[ODS]])),"NÃO","SIM")</f>
        <v>NÃO</v>
      </c>
      <c r="T375" s="2" t="str">
        <f>IF(ISERR(FIND("10",GERAL[[#This Row],[ODS]])),"NÃO","SIM")</f>
        <v>SIM</v>
      </c>
      <c r="U375" s="2" t="str">
        <f>IF(ISERR(FIND("11",GERAL[[#This Row],[ODS]])),"NÃO","SIM")</f>
        <v>NÃO</v>
      </c>
      <c r="V375" s="2" t="str">
        <f>IF(ISERR(FIND("12",GERAL[[#This Row],[ODS]])),"NÃO","SIM")</f>
        <v>NÃO</v>
      </c>
      <c r="W375" s="2" t="str">
        <f>IF(ISERR(FIND("13",GERAL[[#This Row],[ODS]])),"NÃO","SIM")</f>
        <v>NÃO</v>
      </c>
      <c r="X375" s="2" t="str">
        <f>IF(ISERR(FIND("14",GERAL[[#This Row],[ODS]])),"NÃO","SIM")</f>
        <v>NÃO</v>
      </c>
      <c r="Y375" s="2" t="str">
        <f>IF(ISERR(FIND("15",GERAL[[#This Row],[ODS]])),"NÃO","SIM")</f>
        <v>NÃO</v>
      </c>
      <c r="Z375" s="2" t="str">
        <f>IF(ISERR(FIND("16",GERAL[[#This Row],[ODS]])),"NÃO","SIM")</f>
        <v>NÃO</v>
      </c>
      <c r="AA375" s="2" t="str">
        <f>IF(ISERR(FIND("17",GERAL[[#This Row],[ODS]])),"NÃO","SIM")</f>
        <v>NÃO</v>
      </c>
      <c r="AB375" s="1">
        <v>25.234267405291838</v>
      </c>
      <c r="AC375" s="1">
        <v>54.455651964539939</v>
      </c>
      <c r="AD375" s="1">
        <v>80.341404714687258</v>
      </c>
      <c r="AE375" s="1">
        <v>63.796798116669962</v>
      </c>
      <c r="AF375" s="1">
        <v>51.827345483157913</v>
      </c>
      <c r="AG375" s="1" t="str">
        <f>GERAL[[#This Row],[SIGLA]]&amp;GERAL[[#This Row],[CÓD]]</f>
        <v>RRCH_IE</v>
      </c>
      <c r="AH375" s="1">
        <f ca="1">VLOOKUP(GERAL[[#This Row],[REF_NOTA]],BASE_NOTAS[],7,FALSE)</f>
        <v>57.853832048729402</v>
      </c>
      <c r="AI375" s="31">
        <f ca="1">IF(GERAL[[#This Row],[Nota 2025]]="",0,GERAL[[#This Row],[Nota 2026]]-GERAL[[#This Row],[Nota 2025]])</f>
        <v>6.0264865655714885</v>
      </c>
    </row>
    <row r="376" spans="1:35" ht="17" x14ac:dyDescent="0.35">
      <c r="A376" s="2" t="s">
        <v>179</v>
      </c>
      <c r="B376" s="2" t="s">
        <v>194</v>
      </c>
      <c r="C376" s="44" t="s">
        <v>209</v>
      </c>
      <c r="D376" s="44" t="s">
        <v>477</v>
      </c>
      <c r="E376" s="2" t="s">
        <v>149</v>
      </c>
      <c r="F376" s="2" t="str">
        <f>VLOOKUP(GERAL[[#This Row],[CÓD]],SEALL,6,FALSE)</f>
        <v>S</v>
      </c>
      <c r="G37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7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7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76" s="2" t="str">
        <f>VLOOKUP(GERAL[[#This Row],[CÓD]],SEALL,4,FALSE)</f>
        <v>05, 08, 10</v>
      </c>
      <c r="K376" s="2" t="str">
        <f>IF(ISERR(FIND("01",GERAL[[#This Row],[ODS]])),"NÃO","SIM")</f>
        <v>NÃO</v>
      </c>
      <c r="L376" s="2" t="str">
        <f>IF(ISERR(FIND("02",GERAL[[#This Row],[ODS]])),"NÃO","SIM")</f>
        <v>NÃO</v>
      </c>
      <c r="M376" s="2" t="str">
        <f>IF(ISERR(FIND("03",GERAL[[#This Row],[ODS]])),"NÃO","SIM")</f>
        <v>NÃO</v>
      </c>
      <c r="N376" s="2" t="str">
        <f>IF(ISERR(FIND("04",GERAL[[#This Row],[ODS]])),"NÃO","SIM")</f>
        <v>NÃO</v>
      </c>
      <c r="O376" s="2" t="str">
        <f>IF(ISERR(FIND("05",GERAL[[#This Row],[ODS]])),"NÃO","SIM")</f>
        <v>SIM</v>
      </c>
      <c r="P376" s="2" t="str">
        <f>IF(ISERR(FIND("06",GERAL[[#This Row],[ODS]])),"NÃO","SIM")</f>
        <v>NÃO</v>
      </c>
      <c r="Q376" s="2" t="str">
        <f>IF(ISERR(FIND("07",GERAL[[#This Row],[ODS]])),"NÃO","SIM")</f>
        <v>NÃO</v>
      </c>
      <c r="R376" s="2" t="str">
        <f>IF(ISERR(FIND("08",GERAL[[#This Row],[ODS]])),"NÃO","SIM")</f>
        <v>SIM</v>
      </c>
      <c r="S376" s="2" t="str">
        <f>IF(ISERR(FIND("09",GERAL[[#This Row],[ODS]])),"NÃO","SIM")</f>
        <v>NÃO</v>
      </c>
      <c r="T376" s="2" t="str">
        <f>IF(ISERR(FIND("10",GERAL[[#This Row],[ODS]])),"NÃO","SIM")</f>
        <v>SIM</v>
      </c>
      <c r="U376" s="2" t="str">
        <f>IF(ISERR(FIND("11",GERAL[[#This Row],[ODS]])),"NÃO","SIM")</f>
        <v>NÃO</v>
      </c>
      <c r="V376" s="2" t="str">
        <f>IF(ISERR(FIND("12",GERAL[[#This Row],[ODS]])),"NÃO","SIM")</f>
        <v>NÃO</v>
      </c>
      <c r="W376" s="2" t="str">
        <f>IF(ISERR(FIND("13",GERAL[[#This Row],[ODS]])),"NÃO","SIM")</f>
        <v>NÃO</v>
      </c>
      <c r="X376" s="2" t="str">
        <f>IF(ISERR(FIND("14",GERAL[[#This Row],[ODS]])),"NÃO","SIM")</f>
        <v>NÃO</v>
      </c>
      <c r="Y376" s="2" t="str">
        <f>IF(ISERR(FIND("15",GERAL[[#This Row],[ODS]])),"NÃO","SIM")</f>
        <v>NÃO</v>
      </c>
      <c r="Z376" s="2" t="str">
        <f>IF(ISERR(FIND("16",GERAL[[#This Row],[ODS]])),"NÃO","SIM")</f>
        <v>NÃO</v>
      </c>
      <c r="AA376" s="2" t="str">
        <f>IF(ISERR(FIND("17",GERAL[[#This Row],[ODS]])),"NÃO","SIM")</f>
        <v>NÃO</v>
      </c>
      <c r="AB376" s="1">
        <v>100</v>
      </c>
      <c r="AC376" s="1">
        <v>100</v>
      </c>
      <c r="AD376" s="1">
        <v>100</v>
      </c>
      <c r="AE376" s="1">
        <v>94.095339764777052</v>
      </c>
      <c r="AF376" s="1">
        <v>97.782588848853649</v>
      </c>
      <c r="AG376" s="1" t="str">
        <f>GERAL[[#This Row],[SIGLA]]&amp;GERAL[[#This Row],[CÓD]]</f>
        <v>SCCH_IE</v>
      </c>
      <c r="AH376" s="1">
        <f ca="1">VLOOKUP(GERAL[[#This Row],[REF_NOTA]],BASE_NOTAS[],7,FALSE)</f>
        <v>100</v>
      </c>
      <c r="AI376" s="31">
        <f ca="1">IF(GERAL[[#This Row],[Nota 2025]]="",0,GERAL[[#This Row],[Nota 2026]]-GERAL[[#This Row],[Nota 2025]])</f>
        <v>2.2174111511463508</v>
      </c>
    </row>
    <row r="377" spans="1:35" ht="17" x14ac:dyDescent="0.35">
      <c r="A377" s="2" t="s">
        <v>181</v>
      </c>
      <c r="B377" s="2" t="s">
        <v>186</v>
      </c>
      <c r="C377" s="44" t="s">
        <v>209</v>
      </c>
      <c r="D377" s="44" t="s">
        <v>477</v>
      </c>
      <c r="E377" s="2" t="s">
        <v>149</v>
      </c>
      <c r="F377" s="2" t="str">
        <f>VLOOKUP(GERAL[[#This Row],[CÓD]],SEALL,6,FALSE)</f>
        <v>S</v>
      </c>
      <c r="G37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7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7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77" s="2" t="str">
        <f>VLOOKUP(GERAL[[#This Row],[CÓD]],SEALL,4,FALSE)</f>
        <v>05, 08, 10</v>
      </c>
      <c r="K377" s="2" t="str">
        <f>IF(ISERR(FIND("01",GERAL[[#This Row],[ODS]])),"NÃO","SIM")</f>
        <v>NÃO</v>
      </c>
      <c r="L377" s="2" t="str">
        <f>IF(ISERR(FIND("02",GERAL[[#This Row],[ODS]])),"NÃO","SIM")</f>
        <v>NÃO</v>
      </c>
      <c r="M377" s="2" t="str">
        <f>IF(ISERR(FIND("03",GERAL[[#This Row],[ODS]])),"NÃO","SIM")</f>
        <v>NÃO</v>
      </c>
      <c r="N377" s="2" t="str">
        <f>IF(ISERR(FIND("04",GERAL[[#This Row],[ODS]])),"NÃO","SIM")</f>
        <v>NÃO</v>
      </c>
      <c r="O377" s="2" t="str">
        <f>IF(ISERR(FIND("05",GERAL[[#This Row],[ODS]])),"NÃO","SIM")</f>
        <v>SIM</v>
      </c>
      <c r="P377" s="2" t="str">
        <f>IF(ISERR(FIND("06",GERAL[[#This Row],[ODS]])),"NÃO","SIM")</f>
        <v>NÃO</v>
      </c>
      <c r="Q377" s="2" t="str">
        <f>IF(ISERR(FIND("07",GERAL[[#This Row],[ODS]])),"NÃO","SIM")</f>
        <v>NÃO</v>
      </c>
      <c r="R377" s="2" t="str">
        <f>IF(ISERR(FIND("08",GERAL[[#This Row],[ODS]])),"NÃO","SIM")</f>
        <v>SIM</v>
      </c>
      <c r="S377" s="2" t="str">
        <f>IF(ISERR(FIND("09",GERAL[[#This Row],[ODS]])),"NÃO","SIM")</f>
        <v>NÃO</v>
      </c>
      <c r="T377" s="2" t="str">
        <f>IF(ISERR(FIND("10",GERAL[[#This Row],[ODS]])),"NÃO","SIM")</f>
        <v>SIM</v>
      </c>
      <c r="U377" s="2" t="str">
        <f>IF(ISERR(FIND("11",GERAL[[#This Row],[ODS]])),"NÃO","SIM")</f>
        <v>NÃO</v>
      </c>
      <c r="V377" s="2" t="str">
        <f>IF(ISERR(FIND("12",GERAL[[#This Row],[ODS]])),"NÃO","SIM")</f>
        <v>NÃO</v>
      </c>
      <c r="W377" s="2" t="str">
        <f>IF(ISERR(FIND("13",GERAL[[#This Row],[ODS]])),"NÃO","SIM")</f>
        <v>NÃO</v>
      </c>
      <c r="X377" s="2" t="str">
        <f>IF(ISERR(FIND("14",GERAL[[#This Row],[ODS]])),"NÃO","SIM")</f>
        <v>NÃO</v>
      </c>
      <c r="Y377" s="2" t="str">
        <f>IF(ISERR(FIND("15",GERAL[[#This Row],[ODS]])),"NÃO","SIM")</f>
        <v>NÃO</v>
      </c>
      <c r="Z377" s="2" t="str">
        <f>IF(ISERR(FIND("16",GERAL[[#This Row],[ODS]])),"NÃO","SIM")</f>
        <v>NÃO</v>
      </c>
      <c r="AA377" s="2" t="str">
        <f>IF(ISERR(FIND("17",GERAL[[#This Row],[ODS]])),"NÃO","SIM")</f>
        <v>NÃO</v>
      </c>
      <c r="AB377" s="1">
        <v>43.566543517661771</v>
      </c>
      <c r="AC377" s="1">
        <v>44.972718625954315</v>
      </c>
      <c r="AD377" s="1">
        <v>54.94546542859419</v>
      </c>
      <c r="AE377" s="1">
        <v>55.614953435105349</v>
      </c>
      <c r="AF377" s="1">
        <v>57.592240685281062</v>
      </c>
      <c r="AG377" s="1" t="str">
        <f>GERAL[[#This Row],[SIGLA]]&amp;GERAL[[#This Row],[CÓD]]</f>
        <v>SPCH_IE</v>
      </c>
      <c r="AH377" s="1">
        <f ca="1">VLOOKUP(GERAL[[#This Row],[REF_NOTA]],BASE_NOTAS[],7,FALSE)</f>
        <v>62.934148952988586</v>
      </c>
      <c r="AI377" s="31">
        <f ca="1">IF(GERAL[[#This Row],[Nota 2025]]="",0,GERAL[[#This Row],[Nota 2026]]-GERAL[[#This Row],[Nota 2025]])</f>
        <v>5.3419082677075238</v>
      </c>
    </row>
    <row r="378" spans="1:35" ht="17" x14ac:dyDescent="0.35">
      <c r="A378" s="2" t="s">
        <v>180</v>
      </c>
      <c r="B378" s="2" t="s">
        <v>206</v>
      </c>
      <c r="C378" s="44" t="s">
        <v>209</v>
      </c>
      <c r="D378" s="44" t="s">
        <v>477</v>
      </c>
      <c r="E378" s="2" t="s">
        <v>149</v>
      </c>
      <c r="F378" s="2" t="str">
        <f>VLOOKUP(GERAL[[#This Row],[CÓD]],SEALL,6,FALSE)</f>
        <v>S</v>
      </c>
      <c r="G37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7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7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78" s="2" t="str">
        <f>VLOOKUP(GERAL[[#This Row],[CÓD]],SEALL,4,FALSE)</f>
        <v>05, 08, 10</v>
      </c>
      <c r="K378" s="2" t="str">
        <f>IF(ISERR(FIND("01",GERAL[[#This Row],[ODS]])),"NÃO","SIM")</f>
        <v>NÃO</v>
      </c>
      <c r="L378" s="2" t="str">
        <f>IF(ISERR(FIND("02",GERAL[[#This Row],[ODS]])),"NÃO","SIM")</f>
        <v>NÃO</v>
      </c>
      <c r="M378" s="2" t="str">
        <f>IF(ISERR(FIND("03",GERAL[[#This Row],[ODS]])),"NÃO","SIM")</f>
        <v>NÃO</v>
      </c>
      <c r="N378" s="2" t="str">
        <f>IF(ISERR(FIND("04",GERAL[[#This Row],[ODS]])),"NÃO","SIM")</f>
        <v>NÃO</v>
      </c>
      <c r="O378" s="2" t="str">
        <f>IF(ISERR(FIND("05",GERAL[[#This Row],[ODS]])),"NÃO","SIM")</f>
        <v>SIM</v>
      </c>
      <c r="P378" s="2" t="str">
        <f>IF(ISERR(FIND("06",GERAL[[#This Row],[ODS]])),"NÃO","SIM")</f>
        <v>NÃO</v>
      </c>
      <c r="Q378" s="2" t="str">
        <f>IF(ISERR(FIND("07",GERAL[[#This Row],[ODS]])),"NÃO","SIM")</f>
        <v>NÃO</v>
      </c>
      <c r="R378" s="2" t="str">
        <f>IF(ISERR(FIND("08",GERAL[[#This Row],[ODS]])),"NÃO","SIM")</f>
        <v>SIM</v>
      </c>
      <c r="S378" s="2" t="str">
        <f>IF(ISERR(FIND("09",GERAL[[#This Row],[ODS]])),"NÃO","SIM")</f>
        <v>NÃO</v>
      </c>
      <c r="T378" s="2" t="str">
        <f>IF(ISERR(FIND("10",GERAL[[#This Row],[ODS]])),"NÃO","SIM")</f>
        <v>SIM</v>
      </c>
      <c r="U378" s="2" t="str">
        <f>IF(ISERR(FIND("11",GERAL[[#This Row],[ODS]])),"NÃO","SIM")</f>
        <v>NÃO</v>
      </c>
      <c r="V378" s="2" t="str">
        <f>IF(ISERR(FIND("12",GERAL[[#This Row],[ODS]])),"NÃO","SIM")</f>
        <v>NÃO</v>
      </c>
      <c r="W378" s="2" t="str">
        <f>IF(ISERR(FIND("13",GERAL[[#This Row],[ODS]])),"NÃO","SIM")</f>
        <v>NÃO</v>
      </c>
      <c r="X378" s="2" t="str">
        <f>IF(ISERR(FIND("14",GERAL[[#This Row],[ODS]])),"NÃO","SIM")</f>
        <v>NÃO</v>
      </c>
      <c r="Y378" s="2" t="str">
        <f>IF(ISERR(FIND("15",GERAL[[#This Row],[ODS]])),"NÃO","SIM")</f>
        <v>NÃO</v>
      </c>
      <c r="Z378" s="2" t="str">
        <f>IF(ISERR(FIND("16",GERAL[[#This Row],[ODS]])),"NÃO","SIM")</f>
        <v>NÃO</v>
      </c>
      <c r="AA378" s="2" t="str">
        <f>IF(ISERR(FIND("17",GERAL[[#This Row],[ODS]])),"NÃO","SIM")</f>
        <v>NÃO</v>
      </c>
      <c r="AB378" s="1">
        <v>10.882363224462102</v>
      </c>
      <c r="AC378" s="1">
        <v>14.18782415447615</v>
      </c>
      <c r="AD378" s="1">
        <v>21.232260258203734</v>
      </c>
      <c r="AE378" s="1">
        <v>25.160362383399466</v>
      </c>
      <c r="AF378" s="1">
        <v>26.389553407633336</v>
      </c>
      <c r="AG378" s="1" t="str">
        <f>GERAL[[#This Row],[SIGLA]]&amp;GERAL[[#This Row],[CÓD]]</f>
        <v>SECH_IE</v>
      </c>
      <c r="AH378" s="1">
        <f ca="1">VLOOKUP(GERAL[[#This Row],[REF_NOTA]],BASE_NOTAS[],7,FALSE)</f>
        <v>26.365810569256602</v>
      </c>
      <c r="AI378" s="31">
        <f ca="1">IF(GERAL[[#This Row],[Nota 2025]]="",0,GERAL[[#This Row],[Nota 2026]]-GERAL[[#This Row],[Nota 2025]])</f>
        <v>-2.3742838376733744E-2</v>
      </c>
    </row>
    <row r="379" spans="1:35" ht="17" x14ac:dyDescent="0.35">
      <c r="A379" s="2" t="s">
        <v>182</v>
      </c>
      <c r="B379" s="2" t="s">
        <v>185</v>
      </c>
      <c r="C379" s="44" t="s">
        <v>209</v>
      </c>
      <c r="D379" s="44" t="s">
        <v>477</v>
      </c>
      <c r="E379" s="2" t="s">
        <v>149</v>
      </c>
      <c r="F379" s="2" t="str">
        <f>VLOOKUP(GERAL[[#This Row],[CÓD]],SEALL,6,FALSE)</f>
        <v>S</v>
      </c>
      <c r="G37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7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7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79" s="2" t="str">
        <f>VLOOKUP(GERAL[[#This Row],[CÓD]],SEALL,4,FALSE)</f>
        <v>05, 08, 10</v>
      </c>
      <c r="K379" s="2" t="str">
        <f>IF(ISERR(FIND("01",GERAL[[#This Row],[ODS]])),"NÃO","SIM")</f>
        <v>NÃO</v>
      </c>
      <c r="L379" s="2" t="str">
        <f>IF(ISERR(FIND("02",GERAL[[#This Row],[ODS]])),"NÃO","SIM")</f>
        <v>NÃO</v>
      </c>
      <c r="M379" s="2" t="str">
        <f>IF(ISERR(FIND("03",GERAL[[#This Row],[ODS]])),"NÃO","SIM")</f>
        <v>NÃO</v>
      </c>
      <c r="N379" s="2" t="str">
        <f>IF(ISERR(FIND("04",GERAL[[#This Row],[ODS]])),"NÃO","SIM")</f>
        <v>NÃO</v>
      </c>
      <c r="O379" s="2" t="str">
        <f>IF(ISERR(FIND("05",GERAL[[#This Row],[ODS]])),"NÃO","SIM")</f>
        <v>SIM</v>
      </c>
      <c r="P379" s="2" t="str">
        <f>IF(ISERR(FIND("06",GERAL[[#This Row],[ODS]])),"NÃO","SIM")</f>
        <v>NÃO</v>
      </c>
      <c r="Q379" s="2" t="str">
        <f>IF(ISERR(FIND("07",GERAL[[#This Row],[ODS]])),"NÃO","SIM")</f>
        <v>NÃO</v>
      </c>
      <c r="R379" s="2" t="str">
        <f>IF(ISERR(FIND("08",GERAL[[#This Row],[ODS]])),"NÃO","SIM")</f>
        <v>SIM</v>
      </c>
      <c r="S379" s="2" t="str">
        <f>IF(ISERR(FIND("09",GERAL[[#This Row],[ODS]])),"NÃO","SIM")</f>
        <v>NÃO</v>
      </c>
      <c r="T379" s="2" t="str">
        <f>IF(ISERR(FIND("10",GERAL[[#This Row],[ODS]])),"NÃO","SIM")</f>
        <v>SIM</v>
      </c>
      <c r="U379" s="2" t="str">
        <f>IF(ISERR(FIND("11",GERAL[[#This Row],[ODS]])),"NÃO","SIM")</f>
        <v>NÃO</v>
      </c>
      <c r="V379" s="2" t="str">
        <f>IF(ISERR(FIND("12",GERAL[[#This Row],[ODS]])),"NÃO","SIM")</f>
        <v>NÃO</v>
      </c>
      <c r="W379" s="2" t="str">
        <f>IF(ISERR(FIND("13",GERAL[[#This Row],[ODS]])),"NÃO","SIM")</f>
        <v>NÃO</v>
      </c>
      <c r="X379" s="2" t="str">
        <f>IF(ISERR(FIND("14",GERAL[[#This Row],[ODS]])),"NÃO","SIM")</f>
        <v>NÃO</v>
      </c>
      <c r="Y379" s="2" t="str">
        <f>IF(ISERR(FIND("15",GERAL[[#This Row],[ODS]])),"NÃO","SIM")</f>
        <v>NÃO</v>
      </c>
      <c r="Z379" s="2" t="str">
        <f>IF(ISERR(FIND("16",GERAL[[#This Row],[ODS]])),"NÃO","SIM")</f>
        <v>NÃO</v>
      </c>
      <c r="AA379" s="2" t="str">
        <f>IF(ISERR(FIND("17",GERAL[[#This Row],[ODS]])),"NÃO","SIM")</f>
        <v>NÃO</v>
      </c>
      <c r="AB379" s="1">
        <v>59.793277873932716</v>
      </c>
      <c r="AC379" s="1">
        <v>45.319204452274029</v>
      </c>
      <c r="AD379" s="1">
        <v>78.325800210053032</v>
      </c>
      <c r="AE379" s="1">
        <v>69.786388170502207</v>
      </c>
      <c r="AF379" s="1">
        <v>73.949631884074549</v>
      </c>
      <c r="AG379" s="1" t="str">
        <f>GERAL[[#This Row],[SIGLA]]&amp;GERAL[[#This Row],[CÓD]]</f>
        <v>TOCH_IE</v>
      </c>
      <c r="AH379" s="1">
        <f ca="1">VLOOKUP(GERAL[[#This Row],[REF_NOTA]],BASE_NOTAS[],7,FALSE)</f>
        <v>68.603470607365963</v>
      </c>
      <c r="AI379" s="31">
        <f ca="1">IF(GERAL[[#This Row],[Nota 2025]]="",0,GERAL[[#This Row],[Nota 2026]]-GERAL[[#This Row],[Nota 2025]])</f>
        <v>-5.3461612767085853</v>
      </c>
    </row>
    <row r="380" spans="1:35" ht="17" x14ac:dyDescent="0.35">
      <c r="A380" s="2" t="s">
        <v>0</v>
      </c>
      <c r="B380" s="2" t="s">
        <v>156</v>
      </c>
      <c r="C380" s="44" t="s">
        <v>209</v>
      </c>
      <c r="D380" s="44" t="s">
        <v>478</v>
      </c>
      <c r="E380" s="2" t="s">
        <v>151</v>
      </c>
      <c r="F380" s="2" t="str">
        <f>VLOOKUP(GERAL[[#This Row],[CÓD]],SEALL,6,FALSE)</f>
        <v>S</v>
      </c>
      <c r="G38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8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8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80" s="2" t="str">
        <f>VLOOKUP(GERAL[[#This Row],[CÓD]],SEALL,4,FALSE)</f>
        <v>04, 08</v>
      </c>
      <c r="K380" s="2" t="str">
        <f>IF(ISERR(FIND("01",GERAL[[#This Row],[ODS]])),"NÃO","SIM")</f>
        <v>NÃO</v>
      </c>
      <c r="L380" s="2" t="str">
        <f>IF(ISERR(FIND("02",GERAL[[#This Row],[ODS]])),"NÃO","SIM")</f>
        <v>NÃO</v>
      </c>
      <c r="M380" s="2" t="str">
        <f>IF(ISERR(FIND("03",GERAL[[#This Row],[ODS]])),"NÃO","SIM")</f>
        <v>NÃO</v>
      </c>
      <c r="N380" s="2" t="str">
        <f>IF(ISERR(FIND("04",GERAL[[#This Row],[ODS]])),"NÃO","SIM")</f>
        <v>SIM</v>
      </c>
      <c r="O380" s="2" t="str">
        <f>IF(ISERR(FIND("05",GERAL[[#This Row],[ODS]])),"NÃO","SIM")</f>
        <v>NÃO</v>
      </c>
      <c r="P380" s="2" t="str">
        <f>IF(ISERR(FIND("06",GERAL[[#This Row],[ODS]])),"NÃO","SIM")</f>
        <v>NÃO</v>
      </c>
      <c r="Q380" s="2" t="str">
        <f>IF(ISERR(FIND("07",GERAL[[#This Row],[ODS]])),"NÃO","SIM")</f>
        <v>NÃO</v>
      </c>
      <c r="R380" s="2" t="str">
        <f>IF(ISERR(FIND("08",GERAL[[#This Row],[ODS]])),"NÃO","SIM")</f>
        <v>SIM</v>
      </c>
      <c r="S380" s="2" t="str">
        <f>IF(ISERR(FIND("09",GERAL[[#This Row],[ODS]])),"NÃO","SIM")</f>
        <v>NÃO</v>
      </c>
      <c r="T380" s="2" t="str">
        <f>IF(ISERR(FIND("10",GERAL[[#This Row],[ODS]])),"NÃO","SIM")</f>
        <v>NÃO</v>
      </c>
      <c r="U380" s="2" t="str">
        <f>IF(ISERR(FIND("11",GERAL[[#This Row],[ODS]])),"NÃO","SIM")</f>
        <v>NÃO</v>
      </c>
      <c r="V380" s="2" t="str">
        <f>IF(ISERR(FIND("12",GERAL[[#This Row],[ODS]])),"NÃO","SIM")</f>
        <v>NÃO</v>
      </c>
      <c r="W380" s="2" t="str">
        <f>IF(ISERR(FIND("13",GERAL[[#This Row],[ODS]])),"NÃO","SIM")</f>
        <v>NÃO</v>
      </c>
      <c r="X380" s="2" t="str">
        <f>IF(ISERR(FIND("14",GERAL[[#This Row],[ODS]])),"NÃO","SIM")</f>
        <v>NÃO</v>
      </c>
      <c r="Y380" s="2" t="str">
        <f>IF(ISERR(FIND("15",GERAL[[#This Row],[ODS]])),"NÃO","SIM")</f>
        <v>NÃO</v>
      </c>
      <c r="Z380" s="2" t="str">
        <f>IF(ISERR(FIND("16",GERAL[[#This Row],[ODS]])),"NÃO","SIM")</f>
        <v>NÃO</v>
      </c>
      <c r="AA380" s="2" t="str">
        <f>IF(ISERR(FIND("17",GERAL[[#This Row],[ODS]])),"NÃO","SIM")</f>
        <v>NÃO</v>
      </c>
      <c r="AB380" s="1">
        <v>17.912555283401282</v>
      </c>
      <c r="AC380" s="1">
        <v>12.899807739453228</v>
      </c>
      <c r="AD380" s="1">
        <v>9.7263919490174509</v>
      </c>
      <c r="AE380" s="1">
        <v>0</v>
      </c>
      <c r="AF380" s="1">
        <v>0</v>
      </c>
      <c r="AG380" s="1" t="str">
        <f>GERAL[[#This Row],[SIGLA]]&amp;GERAL[[#This Row],[CÓD]]</f>
        <v>ACCH_IJ</v>
      </c>
      <c r="AH380" s="1">
        <f ca="1">VLOOKUP(GERAL[[#This Row],[REF_NOTA]],BASE_NOTAS[],7,FALSE)</f>
        <v>0</v>
      </c>
      <c r="AI380" s="31">
        <f ca="1">IF(GERAL[[#This Row],[Nota 2025]]="",0,GERAL[[#This Row],[Nota 2026]]-GERAL[[#This Row],[Nota 2025]])</f>
        <v>0</v>
      </c>
    </row>
    <row r="381" spans="1:35" ht="17" x14ac:dyDescent="0.35">
      <c r="A381" s="2" t="s">
        <v>1</v>
      </c>
      <c r="B381" s="2" t="s">
        <v>157</v>
      </c>
      <c r="C381" s="44" t="s">
        <v>209</v>
      </c>
      <c r="D381" s="44" t="s">
        <v>478</v>
      </c>
      <c r="E381" s="2" t="s">
        <v>151</v>
      </c>
      <c r="F381" s="2" t="str">
        <f>VLOOKUP(GERAL[[#This Row],[CÓD]],SEALL,6,FALSE)</f>
        <v>S</v>
      </c>
      <c r="G38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8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8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81" s="2" t="str">
        <f>VLOOKUP(GERAL[[#This Row],[CÓD]],SEALL,4,FALSE)</f>
        <v>04, 08</v>
      </c>
      <c r="K381" s="2" t="str">
        <f>IF(ISERR(FIND("01",GERAL[[#This Row],[ODS]])),"NÃO","SIM")</f>
        <v>NÃO</v>
      </c>
      <c r="L381" s="2" t="str">
        <f>IF(ISERR(FIND("02",GERAL[[#This Row],[ODS]])),"NÃO","SIM")</f>
        <v>NÃO</v>
      </c>
      <c r="M381" s="2" t="str">
        <f>IF(ISERR(FIND("03",GERAL[[#This Row],[ODS]])),"NÃO","SIM")</f>
        <v>NÃO</v>
      </c>
      <c r="N381" s="2" t="str">
        <f>IF(ISERR(FIND("04",GERAL[[#This Row],[ODS]])),"NÃO","SIM")</f>
        <v>SIM</v>
      </c>
      <c r="O381" s="2" t="str">
        <f>IF(ISERR(FIND("05",GERAL[[#This Row],[ODS]])),"NÃO","SIM")</f>
        <v>NÃO</v>
      </c>
      <c r="P381" s="2" t="str">
        <f>IF(ISERR(FIND("06",GERAL[[#This Row],[ODS]])),"NÃO","SIM")</f>
        <v>NÃO</v>
      </c>
      <c r="Q381" s="2" t="str">
        <f>IF(ISERR(FIND("07",GERAL[[#This Row],[ODS]])),"NÃO","SIM")</f>
        <v>NÃO</v>
      </c>
      <c r="R381" s="2" t="str">
        <f>IF(ISERR(FIND("08",GERAL[[#This Row],[ODS]])),"NÃO","SIM")</f>
        <v>SIM</v>
      </c>
      <c r="S381" s="2" t="str">
        <f>IF(ISERR(FIND("09",GERAL[[#This Row],[ODS]])),"NÃO","SIM")</f>
        <v>NÃO</v>
      </c>
      <c r="T381" s="2" t="str">
        <f>IF(ISERR(FIND("10",GERAL[[#This Row],[ODS]])),"NÃO","SIM")</f>
        <v>NÃO</v>
      </c>
      <c r="U381" s="2" t="str">
        <f>IF(ISERR(FIND("11",GERAL[[#This Row],[ODS]])),"NÃO","SIM")</f>
        <v>NÃO</v>
      </c>
      <c r="V381" s="2" t="str">
        <f>IF(ISERR(FIND("12",GERAL[[#This Row],[ODS]])),"NÃO","SIM")</f>
        <v>NÃO</v>
      </c>
      <c r="W381" s="2" t="str">
        <f>IF(ISERR(FIND("13",GERAL[[#This Row],[ODS]])),"NÃO","SIM")</f>
        <v>NÃO</v>
      </c>
      <c r="X381" s="2" t="str">
        <f>IF(ISERR(FIND("14",GERAL[[#This Row],[ODS]])),"NÃO","SIM")</f>
        <v>NÃO</v>
      </c>
      <c r="Y381" s="2" t="str">
        <f>IF(ISERR(FIND("15",GERAL[[#This Row],[ODS]])),"NÃO","SIM")</f>
        <v>NÃO</v>
      </c>
      <c r="Z381" s="2" t="str">
        <f>IF(ISERR(FIND("16",GERAL[[#This Row],[ODS]])),"NÃO","SIM")</f>
        <v>NÃO</v>
      </c>
      <c r="AA381" s="2" t="str">
        <f>IF(ISERR(FIND("17",GERAL[[#This Row],[ODS]])),"NÃO","SIM")</f>
        <v>NÃO</v>
      </c>
      <c r="AB381" s="1">
        <v>1.961633937013755</v>
      </c>
      <c r="AC381" s="1">
        <v>3.37645244655543</v>
      </c>
      <c r="AD381" s="1">
        <v>2.0342657323104576</v>
      </c>
      <c r="AE381" s="1">
        <v>8.2545093443306676</v>
      </c>
      <c r="AF381" s="1">
        <v>6.4704948034924215</v>
      </c>
      <c r="AG381" s="1" t="str">
        <f>GERAL[[#This Row],[SIGLA]]&amp;GERAL[[#This Row],[CÓD]]</f>
        <v>ALCH_IJ</v>
      </c>
      <c r="AH381" s="1">
        <f ca="1">VLOOKUP(GERAL[[#This Row],[REF_NOTA]],BASE_NOTAS[],7,FALSE)</f>
        <v>5.2344650584838064</v>
      </c>
      <c r="AI381" s="31">
        <f ca="1">IF(GERAL[[#This Row],[Nota 2025]]="",0,GERAL[[#This Row],[Nota 2026]]-GERAL[[#This Row],[Nota 2025]])</f>
        <v>-1.2360297450086151</v>
      </c>
    </row>
    <row r="382" spans="1:35" ht="17" x14ac:dyDescent="0.35">
      <c r="A382" s="2" t="s">
        <v>159</v>
      </c>
      <c r="B382" s="2" t="s">
        <v>184</v>
      </c>
      <c r="C382" s="44" t="s">
        <v>209</v>
      </c>
      <c r="D382" s="44" t="s">
        <v>478</v>
      </c>
      <c r="E382" s="2" t="s">
        <v>151</v>
      </c>
      <c r="F382" s="2" t="str">
        <f>VLOOKUP(GERAL[[#This Row],[CÓD]],SEALL,6,FALSE)</f>
        <v>S</v>
      </c>
      <c r="G38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8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8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82" s="2" t="str">
        <f>VLOOKUP(GERAL[[#This Row],[CÓD]],SEALL,4,FALSE)</f>
        <v>04, 08</v>
      </c>
      <c r="K382" s="2" t="str">
        <f>IF(ISERR(FIND("01",GERAL[[#This Row],[ODS]])),"NÃO","SIM")</f>
        <v>NÃO</v>
      </c>
      <c r="L382" s="2" t="str">
        <f>IF(ISERR(FIND("02",GERAL[[#This Row],[ODS]])),"NÃO","SIM")</f>
        <v>NÃO</v>
      </c>
      <c r="M382" s="2" t="str">
        <f>IF(ISERR(FIND("03",GERAL[[#This Row],[ODS]])),"NÃO","SIM")</f>
        <v>NÃO</v>
      </c>
      <c r="N382" s="2" t="str">
        <f>IF(ISERR(FIND("04",GERAL[[#This Row],[ODS]])),"NÃO","SIM")</f>
        <v>SIM</v>
      </c>
      <c r="O382" s="2" t="str">
        <f>IF(ISERR(FIND("05",GERAL[[#This Row],[ODS]])),"NÃO","SIM")</f>
        <v>NÃO</v>
      </c>
      <c r="P382" s="2" t="str">
        <f>IF(ISERR(FIND("06",GERAL[[#This Row],[ODS]])),"NÃO","SIM")</f>
        <v>NÃO</v>
      </c>
      <c r="Q382" s="2" t="str">
        <f>IF(ISERR(FIND("07",GERAL[[#This Row],[ODS]])),"NÃO","SIM")</f>
        <v>NÃO</v>
      </c>
      <c r="R382" s="2" t="str">
        <f>IF(ISERR(FIND("08",GERAL[[#This Row],[ODS]])),"NÃO","SIM")</f>
        <v>SIM</v>
      </c>
      <c r="S382" s="2" t="str">
        <f>IF(ISERR(FIND("09",GERAL[[#This Row],[ODS]])),"NÃO","SIM")</f>
        <v>NÃO</v>
      </c>
      <c r="T382" s="2" t="str">
        <f>IF(ISERR(FIND("10",GERAL[[#This Row],[ODS]])),"NÃO","SIM")</f>
        <v>NÃO</v>
      </c>
      <c r="U382" s="2" t="str">
        <f>IF(ISERR(FIND("11",GERAL[[#This Row],[ODS]])),"NÃO","SIM")</f>
        <v>NÃO</v>
      </c>
      <c r="V382" s="2" t="str">
        <f>IF(ISERR(FIND("12",GERAL[[#This Row],[ODS]])),"NÃO","SIM")</f>
        <v>NÃO</v>
      </c>
      <c r="W382" s="2" t="str">
        <f>IF(ISERR(FIND("13",GERAL[[#This Row],[ODS]])),"NÃO","SIM")</f>
        <v>NÃO</v>
      </c>
      <c r="X382" s="2" t="str">
        <f>IF(ISERR(FIND("14",GERAL[[#This Row],[ODS]])),"NÃO","SIM")</f>
        <v>NÃO</v>
      </c>
      <c r="Y382" s="2" t="str">
        <f>IF(ISERR(FIND("15",GERAL[[#This Row],[ODS]])),"NÃO","SIM")</f>
        <v>NÃO</v>
      </c>
      <c r="Z382" s="2" t="str">
        <f>IF(ISERR(FIND("16",GERAL[[#This Row],[ODS]])),"NÃO","SIM")</f>
        <v>NÃO</v>
      </c>
      <c r="AA382" s="2" t="str">
        <f>IF(ISERR(FIND("17",GERAL[[#This Row],[ODS]])),"NÃO","SIM")</f>
        <v>NÃO</v>
      </c>
      <c r="AB382" s="1">
        <v>30.969743448731091</v>
      </c>
      <c r="AC382" s="1">
        <v>28.010398513584988</v>
      </c>
      <c r="AD382" s="1">
        <v>17.644757172098203</v>
      </c>
      <c r="AE382" s="1">
        <v>24.152762938001754</v>
      </c>
      <c r="AF382" s="1">
        <v>18.872899871920485</v>
      </c>
      <c r="AG382" s="1" t="str">
        <f>GERAL[[#This Row],[SIGLA]]&amp;GERAL[[#This Row],[CÓD]]</f>
        <v>APCH_IJ</v>
      </c>
      <c r="AH382" s="1">
        <f ca="1">VLOOKUP(GERAL[[#This Row],[REF_NOTA]],BASE_NOTAS[],7,FALSE)</f>
        <v>22.984142017458975</v>
      </c>
      <c r="AI382" s="31">
        <f ca="1">IF(GERAL[[#This Row],[Nota 2025]]="",0,GERAL[[#This Row],[Nota 2026]]-GERAL[[#This Row],[Nota 2025]])</f>
        <v>4.1112421455384904</v>
      </c>
    </row>
    <row r="383" spans="1:35" ht="17" x14ac:dyDescent="0.35">
      <c r="A383" s="2" t="s">
        <v>155</v>
      </c>
      <c r="B383" s="2" t="s">
        <v>158</v>
      </c>
      <c r="C383" s="44" t="s">
        <v>209</v>
      </c>
      <c r="D383" s="44" t="s">
        <v>478</v>
      </c>
      <c r="E383" s="2" t="s">
        <v>151</v>
      </c>
      <c r="F383" s="2" t="str">
        <f>VLOOKUP(GERAL[[#This Row],[CÓD]],SEALL,6,FALSE)</f>
        <v>S</v>
      </c>
      <c r="G38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8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8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83" s="2" t="str">
        <f>VLOOKUP(GERAL[[#This Row],[CÓD]],SEALL,4,FALSE)</f>
        <v>04, 08</v>
      </c>
      <c r="K383" s="2" t="str">
        <f>IF(ISERR(FIND("01",GERAL[[#This Row],[ODS]])),"NÃO","SIM")</f>
        <v>NÃO</v>
      </c>
      <c r="L383" s="2" t="str">
        <f>IF(ISERR(FIND("02",GERAL[[#This Row],[ODS]])),"NÃO","SIM")</f>
        <v>NÃO</v>
      </c>
      <c r="M383" s="2" t="str">
        <f>IF(ISERR(FIND("03",GERAL[[#This Row],[ODS]])),"NÃO","SIM")</f>
        <v>NÃO</v>
      </c>
      <c r="N383" s="2" t="str">
        <f>IF(ISERR(FIND("04",GERAL[[#This Row],[ODS]])),"NÃO","SIM")</f>
        <v>SIM</v>
      </c>
      <c r="O383" s="2" t="str">
        <f>IF(ISERR(FIND("05",GERAL[[#This Row],[ODS]])),"NÃO","SIM")</f>
        <v>NÃO</v>
      </c>
      <c r="P383" s="2" t="str">
        <f>IF(ISERR(FIND("06",GERAL[[#This Row],[ODS]])),"NÃO","SIM")</f>
        <v>NÃO</v>
      </c>
      <c r="Q383" s="2" t="str">
        <f>IF(ISERR(FIND("07",GERAL[[#This Row],[ODS]])),"NÃO","SIM")</f>
        <v>NÃO</v>
      </c>
      <c r="R383" s="2" t="str">
        <f>IF(ISERR(FIND("08",GERAL[[#This Row],[ODS]])),"NÃO","SIM")</f>
        <v>SIM</v>
      </c>
      <c r="S383" s="2" t="str">
        <f>IF(ISERR(FIND("09",GERAL[[#This Row],[ODS]])),"NÃO","SIM")</f>
        <v>NÃO</v>
      </c>
      <c r="T383" s="2" t="str">
        <f>IF(ISERR(FIND("10",GERAL[[#This Row],[ODS]])),"NÃO","SIM")</f>
        <v>NÃO</v>
      </c>
      <c r="U383" s="2" t="str">
        <f>IF(ISERR(FIND("11",GERAL[[#This Row],[ODS]])),"NÃO","SIM")</f>
        <v>NÃO</v>
      </c>
      <c r="V383" s="2" t="str">
        <f>IF(ISERR(FIND("12",GERAL[[#This Row],[ODS]])),"NÃO","SIM")</f>
        <v>NÃO</v>
      </c>
      <c r="W383" s="2" t="str">
        <f>IF(ISERR(FIND("13",GERAL[[#This Row],[ODS]])),"NÃO","SIM")</f>
        <v>NÃO</v>
      </c>
      <c r="X383" s="2" t="str">
        <f>IF(ISERR(FIND("14",GERAL[[#This Row],[ODS]])),"NÃO","SIM")</f>
        <v>NÃO</v>
      </c>
      <c r="Y383" s="2" t="str">
        <f>IF(ISERR(FIND("15",GERAL[[#This Row],[ODS]])),"NÃO","SIM")</f>
        <v>NÃO</v>
      </c>
      <c r="Z383" s="2" t="str">
        <f>IF(ISERR(FIND("16",GERAL[[#This Row],[ODS]])),"NÃO","SIM")</f>
        <v>NÃO</v>
      </c>
      <c r="AA383" s="2" t="str">
        <f>IF(ISERR(FIND("17",GERAL[[#This Row],[ODS]])),"NÃO","SIM")</f>
        <v>NÃO</v>
      </c>
      <c r="AB383" s="1">
        <v>34.10932015334452</v>
      </c>
      <c r="AC383" s="1">
        <v>30.466455688172296</v>
      </c>
      <c r="AD383" s="1">
        <v>26.723025404258848</v>
      </c>
      <c r="AE383" s="1">
        <v>38.830830688019432</v>
      </c>
      <c r="AF383" s="1">
        <v>36.105870344914926</v>
      </c>
      <c r="AG383" s="1" t="str">
        <f>GERAL[[#This Row],[SIGLA]]&amp;GERAL[[#This Row],[CÓD]]</f>
        <v>AMCH_IJ</v>
      </c>
      <c r="AH383" s="1">
        <f ca="1">VLOOKUP(GERAL[[#This Row],[REF_NOTA]],BASE_NOTAS[],7,FALSE)</f>
        <v>37.246687675846644</v>
      </c>
      <c r="AI383" s="31">
        <f ca="1">IF(GERAL[[#This Row],[Nota 2025]]="",0,GERAL[[#This Row],[Nota 2026]]-GERAL[[#This Row],[Nota 2025]])</f>
        <v>1.1408173309317178</v>
      </c>
    </row>
    <row r="384" spans="1:35" ht="17" x14ac:dyDescent="0.35">
      <c r="A384" s="2" t="s">
        <v>160</v>
      </c>
      <c r="B384" s="2" t="s">
        <v>187</v>
      </c>
      <c r="C384" s="44" t="s">
        <v>209</v>
      </c>
      <c r="D384" s="44" t="s">
        <v>478</v>
      </c>
      <c r="E384" s="2" t="s">
        <v>151</v>
      </c>
      <c r="F384" s="2" t="str">
        <f>VLOOKUP(GERAL[[#This Row],[CÓD]],SEALL,6,FALSE)</f>
        <v>S</v>
      </c>
      <c r="G38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8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8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84" s="2" t="str">
        <f>VLOOKUP(GERAL[[#This Row],[CÓD]],SEALL,4,FALSE)</f>
        <v>04, 08</v>
      </c>
      <c r="K384" s="2" t="str">
        <f>IF(ISERR(FIND("01",GERAL[[#This Row],[ODS]])),"NÃO","SIM")</f>
        <v>NÃO</v>
      </c>
      <c r="L384" s="2" t="str">
        <f>IF(ISERR(FIND("02",GERAL[[#This Row],[ODS]])),"NÃO","SIM")</f>
        <v>NÃO</v>
      </c>
      <c r="M384" s="2" t="str">
        <f>IF(ISERR(FIND("03",GERAL[[#This Row],[ODS]])),"NÃO","SIM")</f>
        <v>NÃO</v>
      </c>
      <c r="N384" s="2" t="str">
        <f>IF(ISERR(FIND("04",GERAL[[#This Row],[ODS]])),"NÃO","SIM")</f>
        <v>SIM</v>
      </c>
      <c r="O384" s="2" t="str">
        <f>IF(ISERR(FIND("05",GERAL[[#This Row],[ODS]])),"NÃO","SIM")</f>
        <v>NÃO</v>
      </c>
      <c r="P384" s="2" t="str">
        <f>IF(ISERR(FIND("06",GERAL[[#This Row],[ODS]])),"NÃO","SIM")</f>
        <v>NÃO</v>
      </c>
      <c r="Q384" s="2" t="str">
        <f>IF(ISERR(FIND("07",GERAL[[#This Row],[ODS]])),"NÃO","SIM")</f>
        <v>NÃO</v>
      </c>
      <c r="R384" s="2" t="str">
        <f>IF(ISERR(FIND("08",GERAL[[#This Row],[ODS]])),"NÃO","SIM")</f>
        <v>SIM</v>
      </c>
      <c r="S384" s="2" t="str">
        <f>IF(ISERR(FIND("09",GERAL[[#This Row],[ODS]])),"NÃO","SIM")</f>
        <v>NÃO</v>
      </c>
      <c r="T384" s="2" t="str">
        <f>IF(ISERR(FIND("10",GERAL[[#This Row],[ODS]])),"NÃO","SIM")</f>
        <v>NÃO</v>
      </c>
      <c r="U384" s="2" t="str">
        <f>IF(ISERR(FIND("11",GERAL[[#This Row],[ODS]])),"NÃO","SIM")</f>
        <v>NÃO</v>
      </c>
      <c r="V384" s="2" t="str">
        <f>IF(ISERR(FIND("12",GERAL[[#This Row],[ODS]])),"NÃO","SIM")</f>
        <v>NÃO</v>
      </c>
      <c r="W384" s="2" t="str">
        <f>IF(ISERR(FIND("13",GERAL[[#This Row],[ODS]])),"NÃO","SIM")</f>
        <v>NÃO</v>
      </c>
      <c r="X384" s="2" t="str">
        <f>IF(ISERR(FIND("14",GERAL[[#This Row],[ODS]])),"NÃO","SIM")</f>
        <v>NÃO</v>
      </c>
      <c r="Y384" s="2" t="str">
        <f>IF(ISERR(FIND("15",GERAL[[#This Row],[ODS]])),"NÃO","SIM")</f>
        <v>NÃO</v>
      </c>
      <c r="Z384" s="2" t="str">
        <f>IF(ISERR(FIND("16",GERAL[[#This Row],[ODS]])),"NÃO","SIM")</f>
        <v>NÃO</v>
      </c>
      <c r="AA384" s="2" t="str">
        <f>IF(ISERR(FIND("17",GERAL[[#This Row],[ODS]])),"NÃO","SIM")</f>
        <v>NÃO</v>
      </c>
      <c r="AB384" s="1">
        <v>41.115817938236333</v>
      </c>
      <c r="AC384" s="1">
        <v>29.367769058932208</v>
      </c>
      <c r="AD384" s="1">
        <v>27.406892685115793</v>
      </c>
      <c r="AE384" s="1">
        <v>36.470206009087221</v>
      </c>
      <c r="AF384" s="1">
        <v>39.497503769981172</v>
      </c>
      <c r="AG384" s="1" t="str">
        <f>GERAL[[#This Row],[SIGLA]]&amp;GERAL[[#This Row],[CÓD]]</f>
        <v>BACH_IJ</v>
      </c>
      <c r="AH384" s="1">
        <f ca="1">VLOOKUP(GERAL[[#This Row],[REF_NOTA]],BASE_NOTAS[],7,FALSE)</f>
        <v>41.936595938804388</v>
      </c>
      <c r="AI384" s="31">
        <f ca="1">IF(GERAL[[#This Row],[Nota 2025]]="",0,GERAL[[#This Row],[Nota 2026]]-GERAL[[#This Row],[Nota 2025]])</f>
        <v>2.4390921688232154</v>
      </c>
    </row>
    <row r="385" spans="1:35" ht="17" x14ac:dyDescent="0.35">
      <c r="A385" s="2" t="s">
        <v>161</v>
      </c>
      <c r="B385" s="2" t="s">
        <v>188</v>
      </c>
      <c r="C385" s="44" t="s">
        <v>209</v>
      </c>
      <c r="D385" s="44" t="s">
        <v>478</v>
      </c>
      <c r="E385" s="2" t="s">
        <v>151</v>
      </c>
      <c r="F385" s="2" t="str">
        <f>VLOOKUP(GERAL[[#This Row],[CÓD]],SEALL,6,FALSE)</f>
        <v>S</v>
      </c>
      <c r="G38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8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8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85" s="2" t="str">
        <f>VLOOKUP(GERAL[[#This Row],[CÓD]],SEALL,4,FALSE)</f>
        <v>04, 08</v>
      </c>
      <c r="K385" s="2" t="str">
        <f>IF(ISERR(FIND("01",GERAL[[#This Row],[ODS]])),"NÃO","SIM")</f>
        <v>NÃO</v>
      </c>
      <c r="L385" s="2" t="str">
        <f>IF(ISERR(FIND("02",GERAL[[#This Row],[ODS]])),"NÃO","SIM")</f>
        <v>NÃO</v>
      </c>
      <c r="M385" s="2" t="str">
        <f>IF(ISERR(FIND("03",GERAL[[#This Row],[ODS]])),"NÃO","SIM")</f>
        <v>NÃO</v>
      </c>
      <c r="N385" s="2" t="str">
        <f>IF(ISERR(FIND("04",GERAL[[#This Row],[ODS]])),"NÃO","SIM")</f>
        <v>SIM</v>
      </c>
      <c r="O385" s="2" t="str">
        <f>IF(ISERR(FIND("05",GERAL[[#This Row],[ODS]])),"NÃO","SIM")</f>
        <v>NÃO</v>
      </c>
      <c r="P385" s="2" t="str">
        <f>IF(ISERR(FIND("06",GERAL[[#This Row],[ODS]])),"NÃO","SIM")</f>
        <v>NÃO</v>
      </c>
      <c r="Q385" s="2" t="str">
        <f>IF(ISERR(FIND("07",GERAL[[#This Row],[ODS]])),"NÃO","SIM")</f>
        <v>NÃO</v>
      </c>
      <c r="R385" s="2" t="str">
        <f>IF(ISERR(FIND("08",GERAL[[#This Row],[ODS]])),"NÃO","SIM")</f>
        <v>SIM</v>
      </c>
      <c r="S385" s="2" t="str">
        <f>IF(ISERR(FIND("09",GERAL[[#This Row],[ODS]])),"NÃO","SIM")</f>
        <v>NÃO</v>
      </c>
      <c r="T385" s="2" t="str">
        <f>IF(ISERR(FIND("10",GERAL[[#This Row],[ODS]])),"NÃO","SIM")</f>
        <v>NÃO</v>
      </c>
      <c r="U385" s="2" t="str">
        <f>IF(ISERR(FIND("11",GERAL[[#This Row],[ODS]])),"NÃO","SIM")</f>
        <v>NÃO</v>
      </c>
      <c r="V385" s="2" t="str">
        <f>IF(ISERR(FIND("12",GERAL[[#This Row],[ODS]])),"NÃO","SIM")</f>
        <v>NÃO</v>
      </c>
      <c r="W385" s="2" t="str">
        <f>IF(ISERR(FIND("13",GERAL[[#This Row],[ODS]])),"NÃO","SIM")</f>
        <v>NÃO</v>
      </c>
      <c r="X385" s="2" t="str">
        <f>IF(ISERR(FIND("14",GERAL[[#This Row],[ODS]])),"NÃO","SIM")</f>
        <v>NÃO</v>
      </c>
      <c r="Y385" s="2" t="str">
        <f>IF(ISERR(FIND("15",GERAL[[#This Row],[ODS]])),"NÃO","SIM")</f>
        <v>NÃO</v>
      </c>
      <c r="Z385" s="2" t="str">
        <f>IF(ISERR(FIND("16",GERAL[[#This Row],[ODS]])),"NÃO","SIM")</f>
        <v>NÃO</v>
      </c>
      <c r="AA385" s="2" t="str">
        <f>IF(ISERR(FIND("17",GERAL[[#This Row],[ODS]])),"NÃO","SIM")</f>
        <v>NÃO</v>
      </c>
      <c r="AB385" s="1">
        <v>30.678069291406967</v>
      </c>
      <c r="AC385" s="1">
        <v>16.943413284530529</v>
      </c>
      <c r="AD385" s="1">
        <v>16.418652870843541</v>
      </c>
      <c r="AE385" s="1">
        <v>24.807083780399864</v>
      </c>
      <c r="AF385" s="1">
        <v>15.412424578056388</v>
      </c>
      <c r="AG385" s="1" t="str">
        <f>GERAL[[#This Row],[SIGLA]]&amp;GERAL[[#This Row],[CÓD]]</f>
        <v>CECH_IJ</v>
      </c>
      <c r="AH385" s="1">
        <f ca="1">VLOOKUP(GERAL[[#This Row],[REF_NOTA]],BASE_NOTAS[],7,FALSE)</f>
        <v>20.42677865841047</v>
      </c>
      <c r="AI385" s="31">
        <f ca="1">IF(GERAL[[#This Row],[Nota 2025]]="",0,GERAL[[#This Row],[Nota 2026]]-GERAL[[#This Row],[Nota 2025]])</f>
        <v>5.0143540803540816</v>
      </c>
    </row>
    <row r="386" spans="1:35" ht="17" x14ac:dyDescent="0.35">
      <c r="A386" s="2" t="s">
        <v>162</v>
      </c>
      <c r="B386" s="2" t="s">
        <v>189</v>
      </c>
      <c r="C386" s="44" t="s">
        <v>209</v>
      </c>
      <c r="D386" s="44" t="s">
        <v>478</v>
      </c>
      <c r="E386" s="2" t="s">
        <v>151</v>
      </c>
      <c r="F386" s="2" t="str">
        <f>VLOOKUP(GERAL[[#This Row],[CÓD]],SEALL,6,FALSE)</f>
        <v>S</v>
      </c>
      <c r="G38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8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8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86" s="2" t="str">
        <f>VLOOKUP(GERAL[[#This Row],[CÓD]],SEALL,4,FALSE)</f>
        <v>04, 08</v>
      </c>
      <c r="K386" s="2" t="str">
        <f>IF(ISERR(FIND("01",GERAL[[#This Row],[ODS]])),"NÃO","SIM")</f>
        <v>NÃO</v>
      </c>
      <c r="L386" s="2" t="str">
        <f>IF(ISERR(FIND("02",GERAL[[#This Row],[ODS]])),"NÃO","SIM")</f>
        <v>NÃO</v>
      </c>
      <c r="M386" s="2" t="str">
        <f>IF(ISERR(FIND("03",GERAL[[#This Row],[ODS]])),"NÃO","SIM")</f>
        <v>NÃO</v>
      </c>
      <c r="N386" s="2" t="str">
        <f>IF(ISERR(FIND("04",GERAL[[#This Row],[ODS]])),"NÃO","SIM")</f>
        <v>SIM</v>
      </c>
      <c r="O386" s="2" t="str">
        <f>IF(ISERR(FIND("05",GERAL[[#This Row],[ODS]])),"NÃO","SIM")</f>
        <v>NÃO</v>
      </c>
      <c r="P386" s="2" t="str">
        <f>IF(ISERR(FIND("06",GERAL[[#This Row],[ODS]])),"NÃO","SIM")</f>
        <v>NÃO</v>
      </c>
      <c r="Q386" s="2" t="str">
        <f>IF(ISERR(FIND("07",GERAL[[#This Row],[ODS]])),"NÃO","SIM")</f>
        <v>NÃO</v>
      </c>
      <c r="R386" s="2" t="str">
        <f>IF(ISERR(FIND("08",GERAL[[#This Row],[ODS]])),"NÃO","SIM")</f>
        <v>SIM</v>
      </c>
      <c r="S386" s="2" t="str">
        <f>IF(ISERR(FIND("09",GERAL[[#This Row],[ODS]])),"NÃO","SIM")</f>
        <v>NÃO</v>
      </c>
      <c r="T386" s="2" t="str">
        <f>IF(ISERR(FIND("10",GERAL[[#This Row],[ODS]])),"NÃO","SIM")</f>
        <v>NÃO</v>
      </c>
      <c r="U386" s="2" t="str">
        <f>IF(ISERR(FIND("11",GERAL[[#This Row],[ODS]])),"NÃO","SIM")</f>
        <v>NÃO</v>
      </c>
      <c r="V386" s="2" t="str">
        <f>IF(ISERR(FIND("12",GERAL[[#This Row],[ODS]])),"NÃO","SIM")</f>
        <v>NÃO</v>
      </c>
      <c r="W386" s="2" t="str">
        <f>IF(ISERR(FIND("13",GERAL[[#This Row],[ODS]])),"NÃO","SIM")</f>
        <v>NÃO</v>
      </c>
      <c r="X386" s="2" t="str">
        <f>IF(ISERR(FIND("14",GERAL[[#This Row],[ODS]])),"NÃO","SIM")</f>
        <v>NÃO</v>
      </c>
      <c r="Y386" s="2" t="str">
        <f>IF(ISERR(FIND("15",GERAL[[#This Row],[ODS]])),"NÃO","SIM")</f>
        <v>NÃO</v>
      </c>
      <c r="Z386" s="2" t="str">
        <f>IF(ISERR(FIND("16",GERAL[[#This Row],[ODS]])),"NÃO","SIM")</f>
        <v>NÃO</v>
      </c>
      <c r="AA386" s="2" t="str">
        <f>IF(ISERR(FIND("17",GERAL[[#This Row],[ODS]])),"NÃO","SIM")</f>
        <v>NÃO</v>
      </c>
      <c r="AB386" s="1">
        <v>77.633843043050291</v>
      </c>
      <c r="AC386" s="1">
        <v>70.062187088601817</v>
      </c>
      <c r="AD386" s="1">
        <v>81.932243935794418</v>
      </c>
      <c r="AE386" s="1">
        <v>87.787441697663041</v>
      </c>
      <c r="AF386" s="1">
        <v>76.419774891218822</v>
      </c>
      <c r="AG386" s="1" t="str">
        <f>GERAL[[#This Row],[SIGLA]]&amp;GERAL[[#This Row],[CÓD]]</f>
        <v>DFCH_IJ</v>
      </c>
      <c r="AH386" s="1">
        <f ca="1">VLOOKUP(GERAL[[#This Row],[REF_NOTA]],BASE_NOTAS[],7,FALSE)</f>
        <v>86.086003971747687</v>
      </c>
      <c r="AI386" s="31">
        <f ca="1">IF(GERAL[[#This Row],[Nota 2025]]="",0,GERAL[[#This Row],[Nota 2026]]-GERAL[[#This Row],[Nota 2025]])</f>
        <v>9.6662290805288649</v>
      </c>
    </row>
    <row r="387" spans="1:35" ht="17" x14ac:dyDescent="0.35">
      <c r="A387" s="2" t="s">
        <v>163</v>
      </c>
      <c r="B387" s="2" t="s">
        <v>183</v>
      </c>
      <c r="C387" s="44" t="s">
        <v>209</v>
      </c>
      <c r="D387" s="44" t="s">
        <v>478</v>
      </c>
      <c r="E387" s="2" t="s">
        <v>151</v>
      </c>
      <c r="F387" s="2" t="str">
        <f>VLOOKUP(GERAL[[#This Row],[CÓD]],SEALL,6,FALSE)</f>
        <v>S</v>
      </c>
      <c r="G38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8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8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87" s="2" t="str">
        <f>VLOOKUP(GERAL[[#This Row],[CÓD]],SEALL,4,FALSE)</f>
        <v>04, 08</v>
      </c>
      <c r="K387" s="2" t="str">
        <f>IF(ISERR(FIND("01",GERAL[[#This Row],[ODS]])),"NÃO","SIM")</f>
        <v>NÃO</v>
      </c>
      <c r="L387" s="2" t="str">
        <f>IF(ISERR(FIND("02",GERAL[[#This Row],[ODS]])),"NÃO","SIM")</f>
        <v>NÃO</v>
      </c>
      <c r="M387" s="2" t="str">
        <f>IF(ISERR(FIND("03",GERAL[[#This Row],[ODS]])),"NÃO","SIM")</f>
        <v>NÃO</v>
      </c>
      <c r="N387" s="2" t="str">
        <f>IF(ISERR(FIND("04",GERAL[[#This Row],[ODS]])),"NÃO","SIM")</f>
        <v>SIM</v>
      </c>
      <c r="O387" s="2" t="str">
        <f>IF(ISERR(FIND("05",GERAL[[#This Row],[ODS]])),"NÃO","SIM")</f>
        <v>NÃO</v>
      </c>
      <c r="P387" s="2" t="str">
        <f>IF(ISERR(FIND("06",GERAL[[#This Row],[ODS]])),"NÃO","SIM")</f>
        <v>NÃO</v>
      </c>
      <c r="Q387" s="2" t="str">
        <f>IF(ISERR(FIND("07",GERAL[[#This Row],[ODS]])),"NÃO","SIM")</f>
        <v>NÃO</v>
      </c>
      <c r="R387" s="2" t="str">
        <f>IF(ISERR(FIND("08",GERAL[[#This Row],[ODS]])),"NÃO","SIM")</f>
        <v>SIM</v>
      </c>
      <c r="S387" s="2" t="str">
        <f>IF(ISERR(FIND("09",GERAL[[#This Row],[ODS]])),"NÃO","SIM")</f>
        <v>NÃO</v>
      </c>
      <c r="T387" s="2" t="str">
        <f>IF(ISERR(FIND("10",GERAL[[#This Row],[ODS]])),"NÃO","SIM")</f>
        <v>NÃO</v>
      </c>
      <c r="U387" s="2" t="str">
        <f>IF(ISERR(FIND("11",GERAL[[#This Row],[ODS]])),"NÃO","SIM")</f>
        <v>NÃO</v>
      </c>
      <c r="V387" s="2" t="str">
        <f>IF(ISERR(FIND("12",GERAL[[#This Row],[ODS]])),"NÃO","SIM")</f>
        <v>NÃO</v>
      </c>
      <c r="W387" s="2" t="str">
        <f>IF(ISERR(FIND("13",GERAL[[#This Row],[ODS]])),"NÃO","SIM")</f>
        <v>NÃO</v>
      </c>
      <c r="X387" s="2" t="str">
        <f>IF(ISERR(FIND("14",GERAL[[#This Row],[ODS]])),"NÃO","SIM")</f>
        <v>NÃO</v>
      </c>
      <c r="Y387" s="2" t="str">
        <f>IF(ISERR(FIND("15",GERAL[[#This Row],[ODS]])),"NÃO","SIM")</f>
        <v>NÃO</v>
      </c>
      <c r="Z387" s="2" t="str">
        <f>IF(ISERR(FIND("16",GERAL[[#This Row],[ODS]])),"NÃO","SIM")</f>
        <v>NÃO</v>
      </c>
      <c r="AA387" s="2" t="str">
        <f>IF(ISERR(FIND("17",GERAL[[#This Row],[ODS]])),"NÃO","SIM")</f>
        <v>NÃO</v>
      </c>
      <c r="AB387" s="1">
        <v>43.93168571009668</v>
      </c>
      <c r="AC387" s="1">
        <v>51.543064143324088</v>
      </c>
      <c r="AD387" s="1">
        <v>67.788452164256483</v>
      </c>
      <c r="AE387" s="1">
        <v>67.865676819767387</v>
      </c>
      <c r="AF387" s="1">
        <v>68.010449988902423</v>
      </c>
      <c r="AG387" s="1" t="str">
        <f>GERAL[[#This Row],[SIGLA]]&amp;GERAL[[#This Row],[CÓD]]</f>
        <v>ESCH_IJ</v>
      </c>
      <c r="AH387" s="1">
        <f ca="1">VLOOKUP(GERAL[[#This Row],[REF_NOTA]],BASE_NOTAS[],7,FALSE)</f>
        <v>66.388849708582839</v>
      </c>
      <c r="AI387" s="31">
        <f ca="1">IF(GERAL[[#This Row],[Nota 2025]]="",0,GERAL[[#This Row],[Nota 2026]]-GERAL[[#This Row],[Nota 2025]])</f>
        <v>-1.6216002803195835</v>
      </c>
    </row>
    <row r="388" spans="1:35" ht="17" x14ac:dyDescent="0.35">
      <c r="A388" s="2" t="s">
        <v>164</v>
      </c>
      <c r="B388" s="2" t="s">
        <v>190</v>
      </c>
      <c r="C388" s="44" t="s">
        <v>209</v>
      </c>
      <c r="D388" s="44" t="s">
        <v>478</v>
      </c>
      <c r="E388" s="2" t="s">
        <v>151</v>
      </c>
      <c r="F388" s="2" t="str">
        <f>VLOOKUP(GERAL[[#This Row],[CÓD]],SEALL,6,FALSE)</f>
        <v>S</v>
      </c>
      <c r="G38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8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8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88" s="2" t="str">
        <f>VLOOKUP(GERAL[[#This Row],[CÓD]],SEALL,4,FALSE)</f>
        <v>04, 08</v>
      </c>
      <c r="K388" s="2" t="str">
        <f>IF(ISERR(FIND("01",GERAL[[#This Row],[ODS]])),"NÃO","SIM")</f>
        <v>NÃO</v>
      </c>
      <c r="L388" s="2" t="str">
        <f>IF(ISERR(FIND("02",GERAL[[#This Row],[ODS]])),"NÃO","SIM")</f>
        <v>NÃO</v>
      </c>
      <c r="M388" s="2" t="str">
        <f>IF(ISERR(FIND("03",GERAL[[#This Row],[ODS]])),"NÃO","SIM")</f>
        <v>NÃO</v>
      </c>
      <c r="N388" s="2" t="str">
        <f>IF(ISERR(FIND("04",GERAL[[#This Row],[ODS]])),"NÃO","SIM")</f>
        <v>SIM</v>
      </c>
      <c r="O388" s="2" t="str">
        <f>IF(ISERR(FIND("05",GERAL[[#This Row],[ODS]])),"NÃO","SIM")</f>
        <v>NÃO</v>
      </c>
      <c r="P388" s="2" t="str">
        <f>IF(ISERR(FIND("06",GERAL[[#This Row],[ODS]])),"NÃO","SIM")</f>
        <v>NÃO</v>
      </c>
      <c r="Q388" s="2" t="str">
        <f>IF(ISERR(FIND("07",GERAL[[#This Row],[ODS]])),"NÃO","SIM")</f>
        <v>NÃO</v>
      </c>
      <c r="R388" s="2" t="str">
        <f>IF(ISERR(FIND("08",GERAL[[#This Row],[ODS]])),"NÃO","SIM")</f>
        <v>SIM</v>
      </c>
      <c r="S388" s="2" t="str">
        <f>IF(ISERR(FIND("09",GERAL[[#This Row],[ODS]])),"NÃO","SIM")</f>
        <v>NÃO</v>
      </c>
      <c r="T388" s="2" t="str">
        <f>IF(ISERR(FIND("10",GERAL[[#This Row],[ODS]])),"NÃO","SIM")</f>
        <v>NÃO</v>
      </c>
      <c r="U388" s="2" t="str">
        <f>IF(ISERR(FIND("11",GERAL[[#This Row],[ODS]])),"NÃO","SIM")</f>
        <v>NÃO</v>
      </c>
      <c r="V388" s="2" t="str">
        <f>IF(ISERR(FIND("12",GERAL[[#This Row],[ODS]])),"NÃO","SIM")</f>
        <v>NÃO</v>
      </c>
      <c r="W388" s="2" t="str">
        <f>IF(ISERR(FIND("13",GERAL[[#This Row],[ODS]])),"NÃO","SIM")</f>
        <v>NÃO</v>
      </c>
      <c r="X388" s="2" t="str">
        <f>IF(ISERR(FIND("14",GERAL[[#This Row],[ODS]])),"NÃO","SIM")</f>
        <v>NÃO</v>
      </c>
      <c r="Y388" s="2" t="str">
        <f>IF(ISERR(FIND("15",GERAL[[#This Row],[ODS]])),"NÃO","SIM")</f>
        <v>NÃO</v>
      </c>
      <c r="Z388" s="2" t="str">
        <f>IF(ISERR(FIND("16",GERAL[[#This Row],[ODS]])),"NÃO","SIM")</f>
        <v>NÃO</v>
      </c>
      <c r="AA388" s="2" t="str">
        <f>IF(ISERR(FIND("17",GERAL[[#This Row],[ODS]])),"NÃO","SIM")</f>
        <v>NÃO</v>
      </c>
      <c r="AB388" s="1">
        <v>59.19634450053708</v>
      </c>
      <c r="AC388" s="1">
        <v>67.506437831973244</v>
      </c>
      <c r="AD388" s="1">
        <v>71.073692836266417</v>
      </c>
      <c r="AE388" s="1">
        <v>73.54452874851998</v>
      </c>
      <c r="AF388" s="1">
        <v>80.714490284155431</v>
      </c>
      <c r="AG388" s="1" t="str">
        <f>GERAL[[#This Row],[SIGLA]]&amp;GERAL[[#This Row],[CÓD]]</f>
        <v>GOCH_IJ</v>
      </c>
      <c r="AH388" s="1">
        <f ca="1">VLOOKUP(GERAL[[#This Row],[REF_NOTA]],BASE_NOTAS[],7,FALSE)</f>
        <v>77.00930053651399</v>
      </c>
      <c r="AI388" s="31">
        <f ca="1">IF(GERAL[[#This Row],[Nota 2025]]="",0,GERAL[[#This Row],[Nota 2026]]-GERAL[[#This Row],[Nota 2025]])</f>
        <v>-3.705189747641441</v>
      </c>
    </row>
    <row r="389" spans="1:35" ht="17" x14ac:dyDescent="0.35">
      <c r="A389" s="2" t="s">
        <v>165</v>
      </c>
      <c r="B389" s="2" t="s">
        <v>191</v>
      </c>
      <c r="C389" s="44" t="s">
        <v>209</v>
      </c>
      <c r="D389" s="44" t="s">
        <v>478</v>
      </c>
      <c r="E389" s="2" t="s">
        <v>151</v>
      </c>
      <c r="F389" s="2" t="str">
        <f>VLOOKUP(GERAL[[#This Row],[CÓD]],SEALL,6,FALSE)</f>
        <v>S</v>
      </c>
      <c r="G38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8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8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89" s="2" t="str">
        <f>VLOOKUP(GERAL[[#This Row],[CÓD]],SEALL,4,FALSE)</f>
        <v>04, 08</v>
      </c>
      <c r="K389" s="2" t="str">
        <f>IF(ISERR(FIND("01",GERAL[[#This Row],[ODS]])),"NÃO","SIM")</f>
        <v>NÃO</v>
      </c>
      <c r="L389" s="2" t="str">
        <f>IF(ISERR(FIND("02",GERAL[[#This Row],[ODS]])),"NÃO","SIM")</f>
        <v>NÃO</v>
      </c>
      <c r="M389" s="2" t="str">
        <f>IF(ISERR(FIND("03",GERAL[[#This Row],[ODS]])),"NÃO","SIM")</f>
        <v>NÃO</v>
      </c>
      <c r="N389" s="2" t="str">
        <f>IF(ISERR(FIND("04",GERAL[[#This Row],[ODS]])),"NÃO","SIM")</f>
        <v>SIM</v>
      </c>
      <c r="O389" s="2" t="str">
        <f>IF(ISERR(FIND("05",GERAL[[#This Row],[ODS]])),"NÃO","SIM")</f>
        <v>NÃO</v>
      </c>
      <c r="P389" s="2" t="str">
        <f>IF(ISERR(FIND("06",GERAL[[#This Row],[ODS]])),"NÃO","SIM")</f>
        <v>NÃO</v>
      </c>
      <c r="Q389" s="2" t="str">
        <f>IF(ISERR(FIND("07",GERAL[[#This Row],[ODS]])),"NÃO","SIM")</f>
        <v>NÃO</v>
      </c>
      <c r="R389" s="2" t="str">
        <f>IF(ISERR(FIND("08",GERAL[[#This Row],[ODS]])),"NÃO","SIM")</f>
        <v>SIM</v>
      </c>
      <c r="S389" s="2" t="str">
        <f>IF(ISERR(FIND("09",GERAL[[#This Row],[ODS]])),"NÃO","SIM")</f>
        <v>NÃO</v>
      </c>
      <c r="T389" s="2" t="str">
        <f>IF(ISERR(FIND("10",GERAL[[#This Row],[ODS]])),"NÃO","SIM")</f>
        <v>NÃO</v>
      </c>
      <c r="U389" s="2" t="str">
        <f>IF(ISERR(FIND("11",GERAL[[#This Row],[ODS]])),"NÃO","SIM")</f>
        <v>NÃO</v>
      </c>
      <c r="V389" s="2" t="str">
        <f>IF(ISERR(FIND("12",GERAL[[#This Row],[ODS]])),"NÃO","SIM")</f>
        <v>NÃO</v>
      </c>
      <c r="W389" s="2" t="str">
        <f>IF(ISERR(FIND("13",GERAL[[#This Row],[ODS]])),"NÃO","SIM")</f>
        <v>NÃO</v>
      </c>
      <c r="X389" s="2" t="str">
        <f>IF(ISERR(FIND("14",GERAL[[#This Row],[ODS]])),"NÃO","SIM")</f>
        <v>NÃO</v>
      </c>
      <c r="Y389" s="2" t="str">
        <f>IF(ISERR(FIND("15",GERAL[[#This Row],[ODS]])),"NÃO","SIM")</f>
        <v>NÃO</v>
      </c>
      <c r="Z389" s="2" t="str">
        <f>IF(ISERR(FIND("16",GERAL[[#This Row],[ODS]])),"NÃO","SIM")</f>
        <v>NÃO</v>
      </c>
      <c r="AA389" s="2" t="str">
        <f>IF(ISERR(FIND("17",GERAL[[#This Row],[ODS]])),"NÃO","SIM")</f>
        <v>NÃO</v>
      </c>
      <c r="AB389" s="1">
        <v>0</v>
      </c>
      <c r="AC389" s="1">
        <v>0</v>
      </c>
      <c r="AD389" s="1">
        <v>0</v>
      </c>
      <c r="AE389" s="1">
        <v>9.2692844037974389</v>
      </c>
      <c r="AF389" s="1">
        <v>7.2952894552952712</v>
      </c>
      <c r="AG389" s="1" t="str">
        <f>GERAL[[#This Row],[SIGLA]]&amp;GERAL[[#This Row],[CÓD]]</f>
        <v>MACH_IJ</v>
      </c>
      <c r="AH389" s="1">
        <f ca="1">VLOOKUP(GERAL[[#This Row],[REF_NOTA]],BASE_NOTAS[],7,FALSE)</f>
        <v>9.3818240812038862</v>
      </c>
      <c r="AI389" s="31">
        <f ca="1">IF(GERAL[[#This Row],[Nota 2025]]="",0,GERAL[[#This Row],[Nota 2026]]-GERAL[[#This Row],[Nota 2025]])</f>
        <v>2.086534625908615</v>
      </c>
    </row>
    <row r="390" spans="1:35" ht="17" x14ac:dyDescent="0.35">
      <c r="A390" s="2" t="s">
        <v>168</v>
      </c>
      <c r="B390" s="2" t="s">
        <v>195</v>
      </c>
      <c r="C390" s="44" t="s">
        <v>209</v>
      </c>
      <c r="D390" s="44" t="s">
        <v>478</v>
      </c>
      <c r="E390" s="2" t="s">
        <v>151</v>
      </c>
      <c r="F390" s="2" t="str">
        <f>VLOOKUP(GERAL[[#This Row],[CÓD]],SEALL,6,FALSE)</f>
        <v>S</v>
      </c>
      <c r="G39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9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9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90" s="2" t="str">
        <f>VLOOKUP(GERAL[[#This Row],[CÓD]],SEALL,4,FALSE)</f>
        <v>04, 08</v>
      </c>
      <c r="K390" s="2" t="str">
        <f>IF(ISERR(FIND("01",GERAL[[#This Row],[ODS]])),"NÃO","SIM")</f>
        <v>NÃO</v>
      </c>
      <c r="L390" s="2" t="str">
        <f>IF(ISERR(FIND("02",GERAL[[#This Row],[ODS]])),"NÃO","SIM")</f>
        <v>NÃO</v>
      </c>
      <c r="M390" s="2" t="str">
        <f>IF(ISERR(FIND("03",GERAL[[#This Row],[ODS]])),"NÃO","SIM")</f>
        <v>NÃO</v>
      </c>
      <c r="N390" s="2" t="str">
        <f>IF(ISERR(FIND("04",GERAL[[#This Row],[ODS]])),"NÃO","SIM")</f>
        <v>SIM</v>
      </c>
      <c r="O390" s="2" t="str">
        <f>IF(ISERR(FIND("05",GERAL[[#This Row],[ODS]])),"NÃO","SIM")</f>
        <v>NÃO</v>
      </c>
      <c r="P390" s="2" t="str">
        <f>IF(ISERR(FIND("06",GERAL[[#This Row],[ODS]])),"NÃO","SIM")</f>
        <v>NÃO</v>
      </c>
      <c r="Q390" s="2" t="str">
        <f>IF(ISERR(FIND("07",GERAL[[#This Row],[ODS]])),"NÃO","SIM")</f>
        <v>NÃO</v>
      </c>
      <c r="R390" s="2" t="str">
        <f>IF(ISERR(FIND("08",GERAL[[#This Row],[ODS]])),"NÃO","SIM")</f>
        <v>SIM</v>
      </c>
      <c r="S390" s="2" t="str">
        <f>IF(ISERR(FIND("09",GERAL[[#This Row],[ODS]])),"NÃO","SIM")</f>
        <v>NÃO</v>
      </c>
      <c r="T390" s="2" t="str">
        <f>IF(ISERR(FIND("10",GERAL[[#This Row],[ODS]])),"NÃO","SIM")</f>
        <v>NÃO</v>
      </c>
      <c r="U390" s="2" t="str">
        <f>IF(ISERR(FIND("11",GERAL[[#This Row],[ODS]])),"NÃO","SIM")</f>
        <v>NÃO</v>
      </c>
      <c r="V390" s="2" t="str">
        <f>IF(ISERR(FIND("12",GERAL[[#This Row],[ODS]])),"NÃO","SIM")</f>
        <v>NÃO</v>
      </c>
      <c r="W390" s="2" t="str">
        <f>IF(ISERR(FIND("13",GERAL[[#This Row],[ODS]])),"NÃO","SIM")</f>
        <v>NÃO</v>
      </c>
      <c r="X390" s="2" t="str">
        <f>IF(ISERR(FIND("14",GERAL[[#This Row],[ODS]])),"NÃO","SIM")</f>
        <v>NÃO</v>
      </c>
      <c r="Y390" s="2" t="str">
        <f>IF(ISERR(FIND("15",GERAL[[#This Row],[ODS]])),"NÃO","SIM")</f>
        <v>NÃO</v>
      </c>
      <c r="Z390" s="2" t="str">
        <f>IF(ISERR(FIND("16",GERAL[[#This Row],[ODS]])),"NÃO","SIM")</f>
        <v>NÃO</v>
      </c>
      <c r="AA390" s="2" t="str">
        <f>IF(ISERR(FIND("17",GERAL[[#This Row],[ODS]])),"NÃO","SIM")</f>
        <v>NÃO</v>
      </c>
      <c r="AB390" s="1">
        <v>71.877851642757264</v>
      </c>
      <c r="AC390" s="1">
        <v>65.826852070204751</v>
      </c>
      <c r="AD390" s="1">
        <v>67.291130864152692</v>
      </c>
      <c r="AE390" s="1">
        <v>70.96599286329041</v>
      </c>
      <c r="AF390" s="1">
        <v>79.544502728896134</v>
      </c>
      <c r="AG390" s="1" t="str">
        <f>GERAL[[#This Row],[SIGLA]]&amp;GERAL[[#This Row],[CÓD]]</f>
        <v>MTCH_IJ</v>
      </c>
      <c r="AH390" s="1">
        <f ca="1">VLOOKUP(GERAL[[#This Row],[REF_NOTA]],BASE_NOTAS[],7,FALSE)</f>
        <v>77.323985870845874</v>
      </c>
      <c r="AI390" s="31">
        <f ca="1">IF(GERAL[[#This Row],[Nota 2025]]="",0,GERAL[[#This Row],[Nota 2026]]-GERAL[[#This Row],[Nota 2025]])</f>
        <v>-2.2205168580502601</v>
      </c>
    </row>
    <row r="391" spans="1:35" ht="17" x14ac:dyDescent="0.35">
      <c r="A391" s="2" t="s">
        <v>167</v>
      </c>
      <c r="B391" s="2" t="s">
        <v>193</v>
      </c>
      <c r="C391" s="44" t="s">
        <v>209</v>
      </c>
      <c r="D391" s="44" t="s">
        <v>478</v>
      </c>
      <c r="E391" s="2" t="s">
        <v>151</v>
      </c>
      <c r="F391" s="2" t="str">
        <f>VLOOKUP(GERAL[[#This Row],[CÓD]],SEALL,6,FALSE)</f>
        <v>S</v>
      </c>
      <c r="G39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9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9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91" s="2" t="str">
        <f>VLOOKUP(GERAL[[#This Row],[CÓD]],SEALL,4,FALSE)</f>
        <v>04, 08</v>
      </c>
      <c r="K391" s="2" t="str">
        <f>IF(ISERR(FIND("01",GERAL[[#This Row],[ODS]])),"NÃO","SIM")</f>
        <v>NÃO</v>
      </c>
      <c r="L391" s="2" t="str">
        <f>IF(ISERR(FIND("02",GERAL[[#This Row],[ODS]])),"NÃO","SIM")</f>
        <v>NÃO</v>
      </c>
      <c r="M391" s="2" t="str">
        <f>IF(ISERR(FIND("03",GERAL[[#This Row],[ODS]])),"NÃO","SIM")</f>
        <v>NÃO</v>
      </c>
      <c r="N391" s="2" t="str">
        <f>IF(ISERR(FIND("04",GERAL[[#This Row],[ODS]])),"NÃO","SIM")</f>
        <v>SIM</v>
      </c>
      <c r="O391" s="2" t="str">
        <f>IF(ISERR(FIND("05",GERAL[[#This Row],[ODS]])),"NÃO","SIM")</f>
        <v>NÃO</v>
      </c>
      <c r="P391" s="2" t="str">
        <f>IF(ISERR(FIND("06",GERAL[[#This Row],[ODS]])),"NÃO","SIM")</f>
        <v>NÃO</v>
      </c>
      <c r="Q391" s="2" t="str">
        <f>IF(ISERR(FIND("07",GERAL[[#This Row],[ODS]])),"NÃO","SIM")</f>
        <v>NÃO</v>
      </c>
      <c r="R391" s="2" t="str">
        <f>IF(ISERR(FIND("08",GERAL[[#This Row],[ODS]])),"NÃO","SIM")</f>
        <v>SIM</v>
      </c>
      <c r="S391" s="2" t="str">
        <f>IF(ISERR(FIND("09",GERAL[[#This Row],[ODS]])),"NÃO","SIM")</f>
        <v>NÃO</v>
      </c>
      <c r="T391" s="2" t="str">
        <f>IF(ISERR(FIND("10",GERAL[[#This Row],[ODS]])),"NÃO","SIM")</f>
        <v>NÃO</v>
      </c>
      <c r="U391" s="2" t="str">
        <f>IF(ISERR(FIND("11",GERAL[[#This Row],[ODS]])),"NÃO","SIM")</f>
        <v>NÃO</v>
      </c>
      <c r="V391" s="2" t="str">
        <f>IF(ISERR(FIND("12",GERAL[[#This Row],[ODS]])),"NÃO","SIM")</f>
        <v>NÃO</v>
      </c>
      <c r="W391" s="2" t="str">
        <f>IF(ISERR(FIND("13",GERAL[[#This Row],[ODS]])),"NÃO","SIM")</f>
        <v>NÃO</v>
      </c>
      <c r="X391" s="2" t="str">
        <f>IF(ISERR(FIND("14",GERAL[[#This Row],[ODS]])),"NÃO","SIM")</f>
        <v>NÃO</v>
      </c>
      <c r="Y391" s="2" t="str">
        <f>IF(ISERR(FIND("15",GERAL[[#This Row],[ODS]])),"NÃO","SIM")</f>
        <v>NÃO</v>
      </c>
      <c r="Z391" s="2" t="str">
        <f>IF(ISERR(FIND("16",GERAL[[#This Row],[ODS]])),"NÃO","SIM")</f>
        <v>NÃO</v>
      </c>
      <c r="AA391" s="2" t="str">
        <f>IF(ISERR(FIND("17",GERAL[[#This Row],[ODS]])),"NÃO","SIM")</f>
        <v>NÃO</v>
      </c>
      <c r="AB391" s="1">
        <v>73.083285503189316</v>
      </c>
      <c r="AC391" s="1">
        <v>68.205625965606004</v>
      </c>
      <c r="AD391" s="1">
        <v>73.233566363178014</v>
      </c>
      <c r="AE391" s="1">
        <v>80.721222744893112</v>
      </c>
      <c r="AF391" s="1">
        <v>77.478730701725766</v>
      </c>
      <c r="AG391" s="1" t="str">
        <f>GERAL[[#This Row],[SIGLA]]&amp;GERAL[[#This Row],[CÓD]]</f>
        <v>MSCH_IJ</v>
      </c>
      <c r="AH391" s="1">
        <f ca="1">VLOOKUP(GERAL[[#This Row],[REF_NOTA]],BASE_NOTAS[],7,FALSE)</f>
        <v>79.905515706323328</v>
      </c>
      <c r="AI391" s="31">
        <f ca="1">IF(GERAL[[#This Row],[Nota 2025]]="",0,GERAL[[#This Row],[Nota 2026]]-GERAL[[#This Row],[Nota 2025]])</f>
        <v>2.4267850045975621</v>
      </c>
    </row>
    <row r="392" spans="1:35" ht="17" x14ac:dyDescent="0.35">
      <c r="A392" s="2" t="s">
        <v>166</v>
      </c>
      <c r="B392" s="2" t="s">
        <v>192</v>
      </c>
      <c r="C392" s="44" t="s">
        <v>209</v>
      </c>
      <c r="D392" s="44" t="s">
        <v>478</v>
      </c>
      <c r="E392" s="2" t="s">
        <v>151</v>
      </c>
      <c r="F392" s="2" t="str">
        <f>VLOOKUP(GERAL[[#This Row],[CÓD]],SEALL,6,FALSE)</f>
        <v>S</v>
      </c>
      <c r="G39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9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9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92" s="2" t="str">
        <f>VLOOKUP(GERAL[[#This Row],[CÓD]],SEALL,4,FALSE)</f>
        <v>04, 08</v>
      </c>
      <c r="K392" s="2" t="str">
        <f>IF(ISERR(FIND("01",GERAL[[#This Row],[ODS]])),"NÃO","SIM")</f>
        <v>NÃO</v>
      </c>
      <c r="L392" s="2" t="str">
        <f>IF(ISERR(FIND("02",GERAL[[#This Row],[ODS]])),"NÃO","SIM")</f>
        <v>NÃO</v>
      </c>
      <c r="M392" s="2" t="str">
        <f>IF(ISERR(FIND("03",GERAL[[#This Row],[ODS]])),"NÃO","SIM")</f>
        <v>NÃO</v>
      </c>
      <c r="N392" s="2" t="str">
        <f>IF(ISERR(FIND("04",GERAL[[#This Row],[ODS]])),"NÃO","SIM")</f>
        <v>SIM</v>
      </c>
      <c r="O392" s="2" t="str">
        <f>IF(ISERR(FIND("05",GERAL[[#This Row],[ODS]])),"NÃO","SIM")</f>
        <v>NÃO</v>
      </c>
      <c r="P392" s="2" t="str">
        <f>IF(ISERR(FIND("06",GERAL[[#This Row],[ODS]])),"NÃO","SIM")</f>
        <v>NÃO</v>
      </c>
      <c r="Q392" s="2" t="str">
        <f>IF(ISERR(FIND("07",GERAL[[#This Row],[ODS]])),"NÃO","SIM")</f>
        <v>NÃO</v>
      </c>
      <c r="R392" s="2" t="str">
        <f>IF(ISERR(FIND("08",GERAL[[#This Row],[ODS]])),"NÃO","SIM")</f>
        <v>SIM</v>
      </c>
      <c r="S392" s="2" t="str">
        <f>IF(ISERR(FIND("09",GERAL[[#This Row],[ODS]])),"NÃO","SIM")</f>
        <v>NÃO</v>
      </c>
      <c r="T392" s="2" t="str">
        <f>IF(ISERR(FIND("10",GERAL[[#This Row],[ODS]])),"NÃO","SIM")</f>
        <v>NÃO</v>
      </c>
      <c r="U392" s="2" t="str">
        <f>IF(ISERR(FIND("11",GERAL[[#This Row],[ODS]])),"NÃO","SIM")</f>
        <v>NÃO</v>
      </c>
      <c r="V392" s="2" t="str">
        <f>IF(ISERR(FIND("12",GERAL[[#This Row],[ODS]])),"NÃO","SIM")</f>
        <v>NÃO</v>
      </c>
      <c r="W392" s="2" t="str">
        <f>IF(ISERR(FIND("13",GERAL[[#This Row],[ODS]])),"NÃO","SIM")</f>
        <v>NÃO</v>
      </c>
      <c r="X392" s="2" t="str">
        <f>IF(ISERR(FIND("14",GERAL[[#This Row],[ODS]])),"NÃO","SIM")</f>
        <v>NÃO</v>
      </c>
      <c r="Y392" s="2" t="str">
        <f>IF(ISERR(FIND("15",GERAL[[#This Row],[ODS]])),"NÃO","SIM")</f>
        <v>NÃO</v>
      </c>
      <c r="Z392" s="2" t="str">
        <f>IF(ISERR(FIND("16",GERAL[[#This Row],[ODS]])),"NÃO","SIM")</f>
        <v>NÃO</v>
      </c>
      <c r="AA392" s="2" t="str">
        <f>IF(ISERR(FIND("17",GERAL[[#This Row],[ODS]])),"NÃO","SIM")</f>
        <v>NÃO</v>
      </c>
      <c r="AB392" s="1">
        <v>60.57342771328873</v>
      </c>
      <c r="AC392" s="1">
        <v>55.368351943787921</v>
      </c>
      <c r="AD392" s="1">
        <v>65.654832713110153</v>
      </c>
      <c r="AE392" s="1">
        <v>72.963978544185437</v>
      </c>
      <c r="AF392" s="1">
        <v>73.889385671184229</v>
      </c>
      <c r="AG392" s="1" t="str">
        <f>GERAL[[#This Row],[SIGLA]]&amp;GERAL[[#This Row],[CÓD]]</f>
        <v>MGCH_IJ</v>
      </c>
      <c r="AH392" s="1">
        <f ca="1">VLOOKUP(GERAL[[#This Row],[REF_NOTA]],BASE_NOTAS[],7,FALSE)</f>
        <v>79.346102830659277</v>
      </c>
      <c r="AI392" s="31">
        <f ca="1">IF(GERAL[[#This Row],[Nota 2025]]="",0,GERAL[[#This Row],[Nota 2026]]-GERAL[[#This Row],[Nota 2025]])</f>
        <v>5.4567171594750477</v>
      </c>
    </row>
    <row r="393" spans="1:35" ht="17" x14ac:dyDescent="0.35">
      <c r="A393" s="2" t="s">
        <v>169</v>
      </c>
      <c r="B393" s="2" t="s">
        <v>196</v>
      </c>
      <c r="C393" s="44" t="s">
        <v>209</v>
      </c>
      <c r="D393" s="44" t="s">
        <v>478</v>
      </c>
      <c r="E393" s="2" t="s">
        <v>151</v>
      </c>
      <c r="F393" s="2" t="str">
        <f>VLOOKUP(GERAL[[#This Row],[CÓD]],SEALL,6,FALSE)</f>
        <v>S</v>
      </c>
      <c r="G39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9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9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93" s="2" t="str">
        <f>VLOOKUP(GERAL[[#This Row],[CÓD]],SEALL,4,FALSE)</f>
        <v>04, 08</v>
      </c>
      <c r="K393" s="2" t="str">
        <f>IF(ISERR(FIND("01",GERAL[[#This Row],[ODS]])),"NÃO","SIM")</f>
        <v>NÃO</v>
      </c>
      <c r="L393" s="2" t="str">
        <f>IF(ISERR(FIND("02",GERAL[[#This Row],[ODS]])),"NÃO","SIM")</f>
        <v>NÃO</v>
      </c>
      <c r="M393" s="2" t="str">
        <f>IF(ISERR(FIND("03",GERAL[[#This Row],[ODS]])),"NÃO","SIM")</f>
        <v>NÃO</v>
      </c>
      <c r="N393" s="2" t="str">
        <f>IF(ISERR(FIND("04",GERAL[[#This Row],[ODS]])),"NÃO","SIM")</f>
        <v>SIM</v>
      </c>
      <c r="O393" s="2" t="str">
        <f>IF(ISERR(FIND("05",GERAL[[#This Row],[ODS]])),"NÃO","SIM")</f>
        <v>NÃO</v>
      </c>
      <c r="P393" s="2" t="str">
        <f>IF(ISERR(FIND("06",GERAL[[#This Row],[ODS]])),"NÃO","SIM")</f>
        <v>NÃO</v>
      </c>
      <c r="Q393" s="2" t="str">
        <f>IF(ISERR(FIND("07",GERAL[[#This Row],[ODS]])),"NÃO","SIM")</f>
        <v>NÃO</v>
      </c>
      <c r="R393" s="2" t="str">
        <f>IF(ISERR(FIND("08",GERAL[[#This Row],[ODS]])),"NÃO","SIM")</f>
        <v>SIM</v>
      </c>
      <c r="S393" s="2" t="str">
        <f>IF(ISERR(FIND("09",GERAL[[#This Row],[ODS]])),"NÃO","SIM")</f>
        <v>NÃO</v>
      </c>
      <c r="T393" s="2" t="str">
        <f>IF(ISERR(FIND("10",GERAL[[#This Row],[ODS]])),"NÃO","SIM")</f>
        <v>NÃO</v>
      </c>
      <c r="U393" s="2" t="str">
        <f>IF(ISERR(FIND("11",GERAL[[#This Row],[ODS]])),"NÃO","SIM")</f>
        <v>NÃO</v>
      </c>
      <c r="V393" s="2" t="str">
        <f>IF(ISERR(FIND("12",GERAL[[#This Row],[ODS]])),"NÃO","SIM")</f>
        <v>NÃO</v>
      </c>
      <c r="W393" s="2" t="str">
        <f>IF(ISERR(FIND("13",GERAL[[#This Row],[ODS]])),"NÃO","SIM")</f>
        <v>NÃO</v>
      </c>
      <c r="X393" s="2" t="str">
        <f>IF(ISERR(FIND("14",GERAL[[#This Row],[ODS]])),"NÃO","SIM")</f>
        <v>NÃO</v>
      </c>
      <c r="Y393" s="2" t="str">
        <f>IF(ISERR(FIND("15",GERAL[[#This Row],[ODS]])),"NÃO","SIM")</f>
        <v>NÃO</v>
      </c>
      <c r="Z393" s="2" t="str">
        <f>IF(ISERR(FIND("16",GERAL[[#This Row],[ODS]])),"NÃO","SIM")</f>
        <v>NÃO</v>
      </c>
      <c r="AA393" s="2" t="str">
        <f>IF(ISERR(FIND("17",GERAL[[#This Row],[ODS]])),"NÃO","SIM")</f>
        <v>NÃO</v>
      </c>
      <c r="AB393" s="1">
        <v>29.84398878454067</v>
      </c>
      <c r="AC393" s="1">
        <v>28.400248182617648</v>
      </c>
      <c r="AD393" s="1">
        <v>39.086962999394615</v>
      </c>
      <c r="AE393" s="1">
        <v>40.166871032751082</v>
      </c>
      <c r="AF393" s="1">
        <v>44.595233378819835</v>
      </c>
      <c r="AG393" s="1" t="str">
        <f>GERAL[[#This Row],[SIGLA]]&amp;GERAL[[#This Row],[CÓD]]</f>
        <v>PACH_IJ</v>
      </c>
      <c r="AH393" s="1">
        <f ca="1">VLOOKUP(GERAL[[#This Row],[REF_NOTA]],BASE_NOTAS[],7,FALSE)</f>
        <v>42.990939129250982</v>
      </c>
      <c r="AI393" s="31">
        <f ca="1">IF(GERAL[[#This Row],[Nota 2025]]="",0,GERAL[[#This Row],[Nota 2026]]-GERAL[[#This Row],[Nota 2025]])</f>
        <v>-1.6042942495688521</v>
      </c>
    </row>
    <row r="394" spans="1:35" ht="17" x14ac:dyDescent="0.35">
      <c r="A394" s="2" t="s">
        <v>170</v>
      </c>
      <c r="B394" s="2" t="s">
        <v>197</v>
      </c>
      <c r="C394" s="44" t="s">
        <v>209</v>
      </c>
      <c r="D394" s="44" t="s">
        <v>478</v>
      </c>
      <c r="E394" s="2" t="s">
        <v>151</v>
      </c>
      <c r="F394" s="2" t="str">
        <f>VLOOKUP(GERAL[[#This Row],[CÓD]],SEALL,6,FALSE)</f>
        <v>S</v>
      </c>
      <c r="G39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9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9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94" s="2" t="str">
        <f>VLOOKUP(GERAL[[#This Row],[CÓD]],SEALL,4,FALSE)</f>
        <v>04, 08</v>
      </c>
      <c r="K394" s="2" t="str">
        <f>IF(ISERR(FIND("01",GERAL[[#This Row],[ODS]])),"NÃO","SIM")</f>
        <v>NÃO</v>
      </c>
      <c r="L394" s="2" t="str">
        <f>IF(ISERR(FIND("02",GERAL[[#This Row],[ODS]])),"NÃO","SIM")</f>
        <v>NÃO</v>
      </c>
      <c r="M394" s="2" t="str">
        <f>IF(ISERR(FIND("03",GERAL[[#This Row],[ODS]])),"NÃO","SIM")</f>
        <v>NÃO</v>
      </c>
      <c r="N394" s="2" t="str">
        <f>IF(ISERR(FIND("04",GERAL[[#This Row],[ODS]])),"NÃO","SIM")</f>
        <v>SIM</v>
      </c>
      <c r="O394" s="2" t="str">
        <f>IF(ISERR(FIND("05",GERAL[[#This Row],[ODS]])),"NÃO","SIM")</f>
        <v>NÃO</v>
      </c>
      <c r="P394" s="2" t="str">
        <f>IF(ISERR(FIND("06",GERAL[[#This Row],[ODS]])),"NÃO","SIM")</f>
        <v>NÃO</v>
      </c>
      <c r="Q394" s="2" t="str">
        <f>IF(ISERR(FIND("07",GERAL[[#This Row],[ODS]])),"NÃO","SIM")</f>
        <v>NÃO</v>
      </c>
      <c r="R394" s="2" t="str">
        <f>IF(ISERR(FIND("08",GERAL[[#This Row],[ODS]])),"NÃO","SIM")</f>
        <v>SIM</v>
      </c>
      <c r="S394" s="2" t="str">
        <f>IF(ISERR(FIND("09",GERAL[[#This Row],[ODS]])),"NÃO","SIM")</f>
        <v>NÃO</v>
      </c>
      <c r="T394" s="2" t="str">
        <f>IF(ISERR(FIND("10",GERAL[[#This Row],[ODS]])),"NÃO","SIM")</f>
        <v>NÃO</v>
      </c>
      <c r="U394" s="2" t="str">
        <f>IF(ISERR(FIND("11",GERAL[[#This Row],[ODS]])),"NÃO","SIM")</f>
        <v>NÃO</v>
      </c>
      <c r="V394" s="2" t="str">
        <f>IF(ISERR(FIND("12",GERAL[[#This Row],[ODS]])),"NÃO","SIM")</f>
        <v>NÃO</v>
      </c>
      <c r="W394" s="2" t="str">
        <f>IF(ISERR(FIND("13",GERAL[[#This Row],[ODS]])),"NÃO","SIM")</f>
        <v>NÃO</v>
      </c>
      <c r="X394" s="2" t="str">
        <f>IF(ISERR(FIND("14",GERAL[[#This Row],[ODS]])),"NÃO","SIM")</f>
        <v>NÃO</v>
      </c>
      <c r="Y394" s="2" t="str">
        <f>IF(ISERR(FIND("15",GERAL[[#This Row],[ODS]])),"NÃO","SIM")</f>
        <v>NÃO</v>
      </c>
      <c r="Z394" s="2" t="str">
        <f>IF(ISERR(FIND("16",GERAL[[#This Row],[ODS]])),"NÃO","SIM")</f>
        <v>NÃO</v>
      </c>
      <c r="AA394" s="2" t="str">
        <f>IF(ISERR(FIND("17",GERAL[[#This Row],[ODS]])),"NÃO","SIM")</f>
        <v>NÃO</v>
      </c>
      <c r="AB394" s="1">
        <v>25.797426709029292</v>
      </c>
      <c r="AC394" s="1">
        <v>11.295694437995346</v>
      </c>
      <c r="AD394" s="1">
        <v>7.3410459035552487</v>
      </c>
      <c r="AE394" s="1">
        <v>17.334994296926411</v>
      </c>
      <c r="AF394" s="1">
        <v>17.598078441511781</v>
      </c>
      <c r="AG394" s="1" t="str">
        <f>GERAL[[#This Row],[SIGLA]]&amp;GERAL[[#This Row],[CÓD]]</f>
        <v>PBCH_IJ</v>
      </c>
      <c r="AH394" s="1">
        <f ca="1">VLOOKUP(GERAL[[#This Row],[REF_NOTA]],BASE_NOTAS[],7,FALSE)</f>
        <v>28.323328495692699</v>
      </c>
      <c r="AI394" s="31">
        <f ca="1">IF(GERAL[[#This Row],[Nota 2025]]="",0,GERAL[[#This Row],[Nota 2026]]-GERAL[[#This Row],[Nota 2025]])</f>
        <v>10.725250054180918</v>
      </c>
    </row>
    <row r="395" spans="1:35" ht="17" x14ac:dyDescent="0.35">
      <c r="A395" s="2" t="s">
        <v>173</v>
      </c>
      <c r="B395" s="2" t="s">
        <v>200</v>
      </c>
      <c r="C395" s="44" t="s">
        <v>209</v>
      </c>
      <c r="D395" s="44" t="s">
        <v>478</v>
      </c>
      <c r="E395" s="2" t="s">
        <v>151</v>
      </c>
      <c r="F395" s="2" t="str">
        <f>VLOOKUP(GERAL[[#This Row],[CÓD]],SEALL,6,FALSE)</f>
        <v>S</v>
      </c>
      <c r="G39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9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9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95" s="2" t="str">
        <f>VLOOKUP(GERAL[[#This Row],[CÓD]],SEALL,4,FALSE)</f>
        <v>04, 08</v>
      </c>
      <c r="K395" s="2" t="str">
        <f>IF(ISERR(FIND("01",GERAL[[#This Row],[ODS]])),"NÃO","SIM")</f>
        <v>NÃO</v>
      </c>
      <c r="L395" s="2" t="str">
        <f>IF(ISERR(FIND("02",GERAL[[#This Row],[ODS]])),"NÃO","SIM")</f>
        <v>NÃO</v>
      </c>
      <c r="M395" s="2" t="str">
        <f>IF(ISERR(FIND("03",GERAL[[#This Row],[ODS]])),"NÃO","SIM")</f>
        <v>NÃO</v>
      </c>
      <c r="N395" s="2" t="str">
        <f>IF(ISERR(FIND("04",GERAL[[#This Row],[ODS]])),"NÃO","SIM")</f>
        <v>SIM</v>
      </c>
      <c r="O395" s="2" t="str">
        <f>IF(ISERR(FIND("05",GERAL[[#This Row],[ODS]])),"NÃO","SIM")</f>
        <v>NÃO</v>
      </c>
      <c r="P395" s="2" t="str">
        <f>IF(ISERR(FIND("06",GERAL[[#This Row],[ODS]])),"NÃO","SIM")</f>
        <v>NÃO</v>
      </c>
      <c r="Q395" s="2" t="str">
        <f>IF(ISERR(FIND("07",GERAL[[#This Row],[ODS]])),"NÃO","SIM")</f>
        <v>NÃO</v>
      </c>
      <c r="R395" s="2" t="str">
        <f>IF(ISERR(FIND("08",GERAL[[#This Row],[ODS]])),"NÃO","SIM")</f>
        <v>SIM</v>
      </c>
      <c r="S395" s="2" t="str">
        <f>IF(ISERR(FIND("09",GERAL[[#This Row],[ODS]])),"NÃO","SIM")</f>
        <v>NÃO</v>
      </c>
      <c r="T395" s="2" t="str">
        <f>IF(ISERR(FIND("10",GERAL[[#This Row],[ODS]])),"NÃO","SIM")</f>
        <v>NÃO</v>
      </c>
      <c r="U395" s="2" t="str">
        <f>IF(ISERR(FIND("11",GERAL[[#This Row],[ODS]])),"NÃO","SIM")</f>
        <v>NÃO</v>
      </c>
      <c r="V395" s="2" t="str">
        <f>IF(ISERR(FIND("12",GERAL[[#This Row],[ODS]])),"NÃO","SIM")</f>
        <v>NÃO</v>
      </c>
      <c r="W395" s="2" t="str">
        <f>IF(ISERR(FIND("13",GERAL[[#This Row],[ODS]])),"NÃO","SIM")</f>
        <v>NÃO</v>
      </c>
      <c r="X395" s="2" t="str">
        <f>IF(ISERR(FIND("14",GERAL[[#This Row],[ODS]])),"NÃO","SIM")</f>
        <v>NÃO</v>
      </c>
      <c r="Y395" s="2" t="str">
        <f>IF(ISERR(FIND("15",GERAL[[#This Row],[ODS]])),"NÃO","SIM")</f>
        <v>NÃO</v>
      </c>
      <c r="Z395" s="2" t="str">
        <f>IF(ISERR(FIND("16",GERAL[[#This Row],[ODS]])),"NÃO","SIM")</f>
        <v>NÃO</v>
      </c>
      <c r="AA395" s="2" t="str">
        <f>IF(ISERR(FIND("17",GERAL[[#This Row],[ODS]])),"NÃO","SIM")</f>
        <v>NÃO</v>
      </c>
      <c r="AB395" s="1">
        <v>68.368597573586896</v>
      </c>
      <c r="AC395" s="1">
        <v>77.696637395674728</v>
      </c>
      <c r="AD395" s="1">
        <v>72.610290682483068</v>
      </c>
      <c r="AE395" s="1">
        <v>83.284321136724429</v>
      </c>
      <c r="AF395" s="1">
        <v>82.477540560333523</v>
      </c>
      <c r="AG395" s="1" t="str">
        <f>GERAL[[#This Row],[SIGLA]]&amp;GERAL[[#This Row],[CÓD]]</f>
        <v>PRCH_IJ</v>
      </c>
      <c r="AH395" s="1">
        <f ca="1">VLOOKUP(GERAL[[#This Row],[REF_NOTA]],BASE_NOTAS[],7,FALSE)</f>
        <v>78.513549591710159</v>
      </c>
      <c r="AI395" s="31">
        <f ca="1">IF(GERAL[[#This Row],[Nota 2025]]="",0,GERAL[[#This Row],[Nota 2026]]-GERAL[[#This Row],[Nota 2025]])</f>
        <v>-3.9639909686233636</v>
      </c>
    </row>
    <row r="396" spans="1:35" ht="17" x14ac:dyDescent="0.35">
      <c r="A396" s="2" t="s">
        <v>171</v>
      </c>
      <c r="B396" s="2" t="s">
        <v>198</v>
      </c>
      <c r="C396" s="44" t="s">
        <v>209</v>
      </c>
      <c r="D396" s="44" t="s">
        <v>478</v>
      </c>
      <c r="E396" s="2" t="s">
        <v>151</v>
      </c>
      <c r="F396" s="2" t="str">
        <f>VLOOKUP(GERAL[[#This Row],[CÓD]],SEALL,6,FALSE)</f>
        <v>S</v>
      </c>
      <c r="G39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9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9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96" s="2" t="str">
        <f>VLOOKUP(GERAL[[#This Row],[CÓD]],SEALL,4,FALSE)</f>
        <v>04, 08</v>
      </c>
      <c r="K396" s="2" t="str">
        <f>IF(ISERR(FIND("01",GERAL[[#This Row],[ODS]])),"NÃO","SIM")</f>
        <v>NÃO</v>
      </c>
      <c r="L396" s="2" t="str">
        <f>IF(ISERR(FIND("02",GERAL[[#This Row],[ODS]])),"NÃO","SIM")</f>
        <v>NÃO</v>
      </c>
      <c r="M396" s="2" t="str">
        <f>IF(ISERR(FIND("03",GERAL[[#This Row],[ODS]])),"NÃO","SIM")</f>
        <v>NÃO</v>
      </c>
      <c r="N396" s="2" t="str">
        <f>IF(ISERR(FIND("04",GERAL[[#This Row],[ODS]])),"NÃO","SIM")</f>
        <v>SIM</v>
      </c>
      <c r="O396" s="2" t="str">
        <f>IF(ISERR(FIND("05",GERAL[[#This Row],[ODS]])),"NÃO","SIM")</f>
        <v>NÃO</v>
      </c>
      <c r="P396" s="2" t="str">
        <f>IF(ISERR(FIND("06",GERAL[[#This Row],[ODS]])),"NÃO","SIM")</f>
        <v>NÃO</v>
      </c>
      <c r="Q396" s="2" t="str">
        <f>IF(ISERR(FIND("07",GERAL[[#This Row],[ODS]])),"NÃO","SIM")</f>
        <v>NÃO</v>
      </c>
      <c r="R396" s="2" t="str">
        <f>IF(ISERR(FIND("08",GERAL[[#This Row],[ODS]])),"NÃO","SIM")</f>
        <v>SIM</v>
      </c>
      <c r="S396" s="2" t="str">
        <f>IF(ISERR(FIND("09",GERAL[[#This Row],[ODS]])),"NÃO","SIM")</f>
        <v>NÃO</v>
      </c>
      <c r="T396" s="2" t="str">
        <f>IF(ISERR(FIND("10",GERAL[[#This Row],[ODS]])),"NÃO","SIM")</f>
        <v>NÃO</v>
      </c>
      <c r="U396" s="2" t="str">
        <f>IF(ISERR(FIND("11",GERAL[[#This Row],[ODS]])),"NÃO","SIM")</f>
        <v>NÃO</v>
      </c>
      <c r="V396" s="2" t="str">
        <f>IF(ISERR(FIND("12",GERAL[[#This Row],[ODS]])),"NÃO","SIM")</f>
        <v>NÃO</v>
      </c>
      <c r="W396" s="2" t="str">
        <f>IF(ISERR(FIND("13",GERAL[[#This Row],[ODS]])),"NÃO","SIM")</f>
        <v>NÃO</v>
      </c>
      <c r="X396" s="2" t="str">
        <f>IF(ISERR(FIND("14",GERAL[[#This Row],[ODS]])),"NÃO","SIM")</f>
        <v>NÃO</v>
      </c>
      <c r="Y396" s="2" t="str">
        <f>IF(ISERR(FIND("15",GERAL[[#This Row],[ODS]])),"NÃO","SIM")</f>
        <v>NÃO</v>
      </c>
      <c r="Z396" s="2" t="str">
        <f>IF(ISERR(FIND("16",GERAL[[#This Row],[ODS]])),"NÃO","SIM")</f>
        <v>NÃO</v>
      </c>
      <c r="AA396" s="2" t="str">
        <f>IF(ISERR(FIND("17",GERAL[[#This Row],[ODS]])),"NÃO","SIM")</f>
        <v>NÃO</v>
      </c>
      <c r="AB396" s="1">
        <v>21.814711991774924</v>
      </c>
      <c r="AC396" s="1">
        <v>16.425014991584778</v>
      </c>
      <c r="AD396" s="1">
        <v>18.496881247809249</v>
      </c>
      <c r="AE396" s="1">
        <v>9.7254507888902779</v>
      </c>
      <c r="AF396" s="1">
        <v>21.788785861864383</v>
      </c>
      <c r="AG396" s="1" t="str">
        <f>GERAL[[#This Row],[SIGLA]]&amp;GERAL[[#This Row],[CÓD]]</f>
        <v>PECH_IJ</v>
      </c>
      <c r="AH396" s="1">
        <f ca="1">VLOOKUP(GERAL[[#This Row],[REF_NOTA]],BASE_NOTAS[],7,FALSE)</f>
        <v>20.374121231560618</v>
      </c>
      <c r="AI396" s="31">
        <f ca="1">IF(GERAL[[#This Row],[Nota 2025]]="",0,GERAL[[#This Row],[Nota 2026]]-GERAL[[#This Row],[Nota 2025]])</f>
        <v>-1.4146646303037649</v>
      </c>
    </row>
    <row r="397" spans="1:35" ht="17" x14ac:dyDescent="0.35">
      <c r="A397" s="2" t="s">
        <v>172</v>
      </c>
      <c r="B397" s="2" t="s">
        <v>199</v>
      </c>
      <c r="C397" s="44" t="s">
        <v>209</v>
      </c>
      <c r="D397" s="44" t="s">
        <v>478</v>
      </c>
      <c r="E397" s="2" t="s">
        <v>151</v>
      </c>
      <c r="F397" s="2" t="str">
        <f>VLOOKUP(GERAL[[#This Row],[CÓD]],SEALL,6,FALSE)</f>
        <v>S</v>
      </c>
      <c r="G39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9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9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97" s="2" t="str">
        <f>VLOOKUP(GERAL[[#This Row],[CÓD]],SEALL,4,FALSE)</f>
        <v>04, 08</v>
      </c>
      <c r="K397" s="2" t="str">
        <f>IF(ISERR(FIND("01",GERAL[[#This Row],[ODS]])),"NÃO","SIM")</f>
        <v>NÃO</v>
      </c>
      <c r="L397" s="2" t="str">
        <f>IF(ISERR(FIND("02",GERAL[[#This Row],[ODS]])),"NÃO","SIM")</f>
        <v>NÃO</v>
      </c>
      <c r="M397" s="2" t="str">
        <f>IF(ISERR(FIND("03",GERAL[[#This Row],[ODS]])),"NÃO","SIM")</f>
        <v>NÃO</v>
      </c>
      <c r="N397" s="2" t="str">
        <f>IF(ISERR(FIND("04",GERAL[[#This Row],[ODS]])),"NÃO","SIM")</f>
        <v>SIM</v>
      </c>
      <c r="O397" s="2" t="str">
        <f>IF(ISERR(FIND("05",GERAL[[#This Row],[ODS]])),"NÃO","SIM")</f>
        <v>NÃO</v>
      </c>
      <c r="P397" s="2" t="str">
        <f>IF(ISERR(FIND("06",GERAL[[#This Row],[ODS]])),"NÃO","SIM")</f>
        <v>NÃO</v>
      </c>
      <c r="Q397" s="2" t="str">
        <f>IF(ISERR(FIND("07",GERAL[[#This Row],[ODS]])),"NÃO","SIM")</f>
        <v>NÃO</v>
      </c>
      <c r="R397" s="2" t="str">
        <f>IF(ISERR(FIND("08",GERAL[[#This Row],[ODS]])),"NÃO","SIM")</f>
        <v>SIM</v>
      </c>
      <c r="S397" s="2" t="str">
        <f>IF(ISERR(FIND("09",GERAL[[#This Row],[ODS]])),"NÃO","SIM")</f>
        <v>NÃO</v>
      </c>
      <c r="T397" s="2" t="str">
        <f>IF(ISERR(FIND("10",GERAL[[#This Row],[ODS]])),"NÃO","SIM")</f>
        <v>NÃO</v>
      </c>
      <c r="U397" s="2" t="str">
        <f>IF(ISERR(FIND("11",GERAL[[#This Row],[ODS]])),"NÃO","SIM")</f>
        <v>NÃO</v>
      </c>
      <c r="V397" s="2" t="str">
        <f>IF(ISERR(FIND("12",GERAL[[#This Row],[ODS]])),"NÃO","SIM")</f>
        <v>NÃO</v>
      </c>
      <c r="W397" s="2" t="str">
        <f>IF(ISERR(FIND("13",GERAL[[#This Row],[ODS]])),"NÃO","SIM")</f>
        <v>NÃO</v>
      </c>
      <c r="X397" s="2" t="str">
        <f>IF(ISERR(FIND("14",GERAL[[#This Row],[ODS]])),"NÃO","SIM")</f>
        <v>NÃO</v>
      </c>
      <c r="Y397" s="2" t="str">
        <f>IF(ISERR(FIND("15",GERAL[[#This Row],[ODS]])),"NÃO","SIM")</f>
        <v>NÃO</v>
      </c>
      <c r="Z397" s="2" t="str">
        <f>IF(ISERR(FIND("16",GERAL[[#This Row],[ODS]])),"NÃO","SIM")</f>
        <v>NÃO</v>
      </c>
      <c r="AA397" s="2" t="str">
        <f>IF(ISERR(FIND("17",GERAL[[#This Row],[ODS]])),"NÃO","SIM")</f>
        <v>NÃO</v>
      </c>
      <c r="AB397" s="1">
        <v>31.005712390307195</v>
      </c>
      <c r="AC397" s="1">
        <v>37.028696313770638</v>
      </c>
      <c r="AD397" s="1">
        <v>31.849458144800263</v>
      </c>
      <c r="AE397" s="1">
        <v>21.026515441619715</v>
      </c>
      <c r="AF397" s="1">
        <v>22.947822768997479</v>
      </c>
      <c r="AG397" s="1" t="str">
        <f>GERAL[[#This Row],[SIGLA]]&amp;GERAL[[#This Row],[CÓD]]</f>
        <v>PICH_IJ</v>
      </c>
      <c r="AH397" s="1">
        <f ca="1">VLOOKUP(GERAL[[#This Row],[REF_NOTA]],BASE_NOTAS[],7,FALSE)</f>
        <v>23.240095230902437</v>
      </c>
      <c r="AI397" s="31">
        <f ca="1">IF(GERAL[[#This Row],[Nota 2025]]="",0,GERAL[[#This Row],[Nota 2026]]-GERAL[[#This Row],[Nota 2025]])</f>
        <v>0.29227246190495748</v>
      </c>
    </row>
    <row r="398" spans="1:35" ht="17" x14ac:dyDescent="0.35">
      <c r="A398" s="2" t="s">
        <v>174</v>
      </c>
      <c r="B398" s="2" t="s">
        <v>201</v>
      </c>
      <c r="C398" s="44" t="s">
        <v>209</v>
      </c>
      <c r="D398" s="44" t="s">
        <v>478</v>
      </c>
      <c r="E398" s="2" t="s">
        <v>151</v>
      </c>
      <c r="F398" s="2" t="str">
        <f>VLOOKUP(GERAL[[#This Row],[CÓD]],SEALL,6,FALSE)</f>
        <v>S</v>
      </c>
      <c r="G39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9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9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98" s="2" t="str">
        <f>VLOOKUP(GERAL[[#This Row],[CÓD]],SEALL,4,FALSE)</f>
        <v>04, 08</v>
      </c>
      <c r="K398" s="2" t="str">
        <f>IF(ISERR(FIND("01",GERAL[[#This Row],[ODS]])),"NÃO","SIM")</f>
        <v>NÃO</v>
      </c>
      <c r="L398" s="2" t="str">
        <f>IF(ISERR(FIND("02",GERAL[[#This Row],[ODS]])),"NÃO","SIM")</f>
        <v>NÃO</v>
      </c>
      <c r="M398" s="2" t="str">
        <f>IF(ISERR(FIND("03",GERAL[[#This Row],[ODS]])),"NÃO","SIM")</f>
        <v>NÃO</v>
      </c>
      <c r="N398" s="2" t="str">
        <f>IF(ISERR(FIND("04",GERAL[[#This Row],[ODS]])),"NÃO","SIM")</f>
        <v>SIM</v>
      </c>
      <c r="O398" s="2" t="str">
        <f>IF(ISERR(FIND("05",GERAL[[#This Row],[ODS]])),"NÃO","SIM")</f>
        <v>NÃO</v>
      </c>
      <c r="P398" s="2" t="str">
        <f>IF(ISERR(FIND("06",GERAL[[#This Row],[ODS]])),"NÃO","SIM")</f>
        <v>NÃO</v>
      </c>
      <c r="Q398" s="2" t="str">
        <f>IF(ISERR(FIND("07",GERAL[[#This Row],[ODS]])),"NÃO","SIM")</f>
        <v>NÃO</v>
      </c>
      <c r="R398" s="2" t="str">
        <f>IF(ISERR(FIND("08",GERAL[[#This Row],[ODS]])),"NÃO","SIM")</f>
        <v>SIM</v>
      </c>
      <c r="S398" s="2" t="str">
        <f>IF(ISERR(FIND("09",GERAL[[#This Row],[ODS]])),"NÃO","SIM")</f>
        <v>NÃO</v>
      </c>
      <c r="T398" s="2" t="str">
        <f>IF(ISERR(FIND("10",GERAL[[#This Row],[ODS]])),"NÃO","SIM")</f>
        <v>NÃO</v>
      </c>
      <c r="U398" s="2" t="str">
        <f>IF(ISERR(FIND("11",GERAL[[#This Row],[ODS]])),"NÃO","SIM")</f>
        <v>NÃO</v>
      </c>
      <c r="V398" s="2" t="str">
        <f>IF(ISERR(FIND("12",GERAL[[#This Row],[ODS]])),"NÃO","SIM")</f>
        <v>NÃO</v>
      </c>
      <c r="W398" s="2" t="str">
        <f>IF(ISERR(FIND("13",GERAL[[#This Row],[ODS]])),"NÃO","SIM")</f>
        <v>NÃO</v>
      </c>
      <c r="X398" s="2" t="str">
        <f>IF(ISERR(FIND("14",GERAL[[#This Row],[ODS]])),"NÃO","SIM")</f>
        <v>NÃO</v>
      </c>
      <c r="Y398" s="2" t="str">
        <f>IF(ISERR(FIND("15",GERAL[[#This Row],[ODS]])),"NÃO","SIM")</f>
        <v>NÃO</v>
      </c>
      <c r="Z398" s="2" t="str">
        <f>IF(ISERR(FIND("16",GERAL[[#This Row],[ODS]])),"NÃO","SIM")</f>
        <v>NÃO</v>
      </c>
      <c r="AA398" s="2" t="str">
        <f>IF(ISERR(FIND("17",GERAL[[#This Row],[ODS]])),"NÃO","SIM")</f>
        <v>NÃO</v>
      </c>
      <c r="AB398" s="1">
        <v>48.48371724802044</v>
      </c>
      <c r="AC398" s="1">
        <v>46.619834844726938</v>
      </c>
      <c r="AD398" s="1">
        <v>49.152588542458005</v>
      </c>
      <c r="AE398" s="1">
        <v>56.851409242950233</v>
      </c>
      <c r="AF398" s="1">
        <v>61.111734534879844</v>
      </c>
      <c r="AG398" s="1" t="str">
        <f>GERAL[[#This Row],[SIGLA]]&amp;GERAL[[#This Row],[CÓD]]</f>
        <v>RJCH_IJ</v>
      </c>
      <c r="AH398" s="1">
        <f ca="1">VLOOKUP(GERAL[[#This Row],[REF_NOTA]],BASE_NOTAS[],7,FALSE)</f>
        <v>59.496876302811351</v>
      </c>
      <c r="AI398" s="31">
        <f ca="1">IF(GERAL[[#This Row],[Nota 2025]]="",0,GERAL[[#This Row],[Nota 2026]]-GERAL[[#This Row],[Nota 2025]])</f>
        <v>-1.6148582320684923</v>
      </c>
    </row>
    <row r="399" spans="1:35" ht="17" x14ac:dyDescent="0.35">
      <c r="A399" s="2" t="s">
        <v>175</v>
      </c>
      <c r="B399" s="2" t="s">
        <v>202</v>
      </c>
      <c r="C399" s="44" t="s">
        <v>209</v>
      </c>
      <c r="D399" s="44" t="s">
        <v>478</v>
      </c>
      <c r="E399" s="2" t="s">
        <v>151</v>
      </c>
      <c r="F399" s="2" t="str">
        <f>VLOOKUP(GERAL[[#This Row],[CÓD]],SEALL,6,FALSE)</f>
        <v>S</v>
      </c>
      <c r="G39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39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39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399" s="2" t="str">
        <f>VLOOKUP(GERAL[[#This Row],[CÓD]],SEALL,4,FALSE)</f>
        <v>04, 08</v>
      </c>
      <c r="K399" s="2" t="str">
        <f>IF(ISERR(FIND("01",GERAL[[#This Row],[ODS]])),"NÃO","SIM")</f>
        <v>NÃO</v>
      </c>
      <c r="L399" s="2" t="str">
        <f>IF(ISERR(FIND("02",GERAL[[#This Row],[ODS]])),"NÃO","SIM")</f>
        <v>NÃO</v>
      </c>
      <c r="M399" s="2" t="str">
        <f>IF(ISERR(FIND("03",GERAL[[#This Row],[ODS]])),"NÃO","SIM")</f>
        <v>NÃO</v>
      </c>
      <c r="N399" s="2" t="str">
        <f>IF(ISERR(FIND("04",GERAL[[#This Row],[ODS]])),"NÃO","SIM")</f>
        <v>SIM</v>
      </c>
      <c r="O399" s="2" t="str">
        <f>IF(ISERR(FIND("05",GERAL[[#This Row],[ODS]])),"NÃO","SIM")</f>
        <v>NÃO</v>
      </c>
      <c r="P399" s="2" t="str">
        <f>IF(ISERR(FIND("06",GERAL[[#This Row],[ODS]])),"NÃO","SIM")</f>
        <v>NÃO</v>
      </c>
      <c r="Q399" s="2" t="str">
        <f>IF(ISERR(FIND("07",GERAL[[#This Row],[ODS]])),"NÃO","SIM")</f>
        <v>NÃO</v>
      </c>
      <c r="R399" s="2" t="str">
        <f>IF(ISERR(FIND("08",GERAL[[#This Row],[ODS]])),"NÃO","SIM")</f>
        <v>SIM</v>
      </c>
      <c r="S399" s="2" t="str">
        <f>IF(ISERR(FIND("09",GERAL[[#This Row],[ODS]])),"NÃO","SIM")</f>
        <v>NÃO</v>
      </c>
      <c r="T399" s="2" t="str">
        <f>IF(ISERR(FIND("10",GERAL[[#This Row],[ODS]])),"NÃO","SIM")</f>
        <v>NÃO</v>
      </c>
      <c r="U399" s="2" t="str">
        <f>IF(ISERR(FIND("11",GERAL[[#This Row],[ODS]])),"NÃO","SIM")</f>
        <v>NÃO</v>
      </c>
      <c r="V399" s="2" t="str">
        <f>IF(ISERR(FIND("12",GERAL[[#This Row],[ODS]])),"NÃO","SIM")</f>
        <v>NÃO</v>
      </c>
      <c r="W399" s="2" t="str">
        <f>IF(ISERR(FIND("13",GERAL[[#This Row],[ODS]])),"NÃO","SIM")</f>
        <v>NÃO</v>
      </c>
      <c r="X399" s="2" t="str">
        <f>IF(ISERR(FIND("14",GERAL[[#This Row],[ODS]])),"NÃO","SIM")</f>
        <v>NÃO</v>
      </c>
      <c r="Y399" s="2" t="str">
        <f>IF(ISERR(FIND("15",GERAL[[#This Row],[ODS]])),"NÃO","SIM")</f>
        <v>NÃO</v>
      </c>
      <c r="Z399" s="2" t="str">
        <f>IF(ISERR(FIND("16",GERAL[[#This Row],[ODS]])),"NÃO","SIM")</f>
        <v>NÃO</v>
      </c>
      <c r="AA399" s="2" t="str">
        <f>IF(ISERR(FIND("17",GERAL[[#This Row],[ODS]])),"NÃO","SIM")</f>
        <v>NÃO</v>
      </c>
      <c r="AB399" s="1">
        <v>44.715001777032775</v>
      </c>
      <c r="AC399" s="1">
        <v>36.060416389411884</v>
      </c>
      <c r="AD399" s="1">
        <v>18.202187214878208</v>
      </c>
      <c r="AE399" s="1">
        <v>16.740036134418183</v>
      </c>
      <c r="AF399" s="1">
        <v>31.020973352696856</v>
      </c>
      <c r="AG399" s="1" t="str">
        <f>GERAL[[#This Row],[SIGLA]]&amp;GERAL[[#This Row],[CÓD]]</f>
        <v>RNCH_IJ</v>
      </c>
      <c r="AH399" s="1">
        <f ca="1">VLOOKUP(GERAL[[#This Row],[REF_NOTA]],BASE_NOTAS[],7,FALSE)</f>
        <v>39.461716106358423</v>
      </c>
      <c r="AI399" s="31">
        <f ca="1">IF(GERAL[[#This Row],[Nota 2025]]="",0,GERAL[[#This Row],[Nota 2026]]-GERAL[[#This Row],[Nota 2025]])</f>
        <v>8.4407427536615671</v>
      </c>
    </row>
    <row r="400" spans="1:35" ht="17" x14ac:dyDescent="0.35">
      <c r="A400" s="2" t="s">
        <v>178</v>
      </c>
      <c r="B400" s="2" t="s">
        <v>205</v>
      </c>
      <c r="C400" s="44" t="s">
        <v>209</v>
      </c>
      <c r="D400" s="44" t="s">
        <v>478</v>
      </c>
      <c r="E400" s="2" t="s">
        <v>151</v>
      </c>
      <c r="F400" s="2" t="str">
        <f>VLOOKUP(GERAL[[#This Row],[CÓD]],SEALL,6,FALSE)</f>
        <v>S</v>
      </c>
      <c r="G40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0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0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00" s="2" t="str">
        <f>VLOOKUP(GERAL[[#This Row],[CÓD]],SEALL,4,FALSE)</f>
        <v>04, 08</v>
      </c>
      <c r="K400" s="2" t="str">
        <f>IF(ISERR(FIND("01",GERAL[[#This Row],[ODS]])),"NÃO","SIM")</f>
        <v>NÃO</v>
      </c>
      <c r="L400" s="2" t="str">
        <f>IF(ISERR(FIND("02",GERAL[[#This Row],[ODS]])),"NÃO","SIM")</f>
        <v>NÃO</v>
      </c>
      <c r="M400" s="2" t="str">
        <f>IF(ISERR(FIND("03",GERAL[[#This Row],[ODS]])),"NÃO","SIM")</f>
        <v>NÃO</v>
      </c>
      <c r="N400" s="2" t="str">
        <f>IF(ISERR(FIND("04",GERAL[[#This Row],[ODS]])),"NÃO","SIM")</f>
        <v>SIM</v>
      </c>
      <c r="O400" s="2" t="str">
        <f>IF(ISERR(FIND("05",GERAL[[#This Row],[ODS]])),"NÃO","SIM")</f>
        <v>NÃO</v>
      </c>
      <c r="P400" s="2" t="str">
        <f>IF(ISERR(FIND("06",GERAL[[#This Row],[ODS]])),"NÃO","SIM")</f>
        <v>NÃO</v>
      </c>
      <c r="Q400" s="2" t="str">
        <f>IF(ISERR(FIND("07",GERAL[[#This Row],[ODS]])),"NÃO","SIM")</f>
        <v>NÃO</v>
      </c>
      <c r="R400" s="2" t="str">
        <f>IF(ISERR(FIND("08",GERAL[[#This Row],[ODS]])),"NÃO","SIM")</f>
        <v>SIM</v>
      </c>
      <c r="S400" s="2" t="str">
        <f>IF(ISERR(FIND("09",GERAL[[#This Row],[ODS]])),"NÃO","SIM")</f>
        <v>NÃO</v>
      </c>
      <c r="T400" s="2" t="str">
        <f>IF(ISERR(FIND("10",GERAL[[#This Row],[ODS]])),"NÃO","SIM")</f>
        <v>NÃO</v>
      </c>
      <c r="U400" s="2" t="str">
        <f>IF(ISERR(FIND("11",GERAL[[#This Row],[ODS]])),"NÃO","SIM")</f>
        <v>NÃO</v>
      </c>
      <c r="V400" s="2" t="str">
        <f>IF(ISERR(FIND("12",GERAL[[#This Row],[ODS]])),"NÃO","SIM")</f>
        <v>NÃO</v>
      </c>
      <c r="W400" s="2" t="str">
        <f>IF(ISERR(FIND("13",GERAL[[#This Row],[ODS]])),"NÃO","SIM")</f>
        <v>NÃO</v>
      </c>
      <c r="X400" s="2" t="str">
        <f>IF(ISERR(FIND("14",GERAL[[#This Row],[ODS]])),"NÃO","SIM")</f>
        <v>NÃO</v>
      </c>
      <c r="Y400" s="2" t="str">
        <f>IF(ISERR(FIND("15",GERAL[[#This Row],[ODS]])),"NÃO","SIM")</f>
        <v>NÃO</v>
      </c>
      <c r="Z400" s="2" t="str">
        <f>IF(ISERR(FIND("16",GERAL[[#This Row],[ODS]])),"NÃO","SIM")</f>
        <v>NÃO</v>
      </c>
      <c r="AA400" s="2" t="str">
        <f>IF(ISERR(FIND("17",GERAL[[#This Row],[ODS]])),"NÃO","SIM")</f>
        <v>NÃO</v>
      </c>
      <c r="AB400" s="1">
        <v>82.101068335943964</v>
      </c>
      <c r="AC400" s="1">
        <v>74.317918667933412</v>
      </c>
      <c r="AD400" s="1">
        <v>83.595956426931764</v>
      </c>
      <c r="AE400" s="1">
        <v>93.589511759232209</v>
      </c>
      <c r="AF400" s="1">
        <v>87.882897383387117</v>
      </c>
      <c r="AG400" s="1" t="str">
        <f>GERAL[[#This Row],[SIGLA]]&amp;GERAL[[#This Row],[CÓD]]</f>
        <v>RSCH_IJ</v>
      </c>
      <c r="AH400" s="1">
        <f ca="1">VLOOKUP(GERAL[[#This Row],[REF_NOTA]],BASE_NOTAS[],7,FALSE)</f>
        <v>83.120217544592748</v>
      </c>
      <c r="AI400" s="31">
        <f ca="1">IF(GERAL[[#This Row],[Nota 2025]]="",0,GERAL[[#This Row],[Nota 2026]]-GERAL[[#This Row],[Nota 2025]])</f>
        <v>-4.7626798387943694</v>
      </c>
    </row>
    <row r="401" spans="1:35" ht="17" x14ac:dyDescent="0.35">
      <c r="A401" s="2" t="s">
        <v>176</v>
      </c>
      <c r="B401" s="2" t="s">
        <v>203</v>
      </c>
      <c r="C401" s="44" t="s">
        <v>209</v>
      </c>
      <c r="D401" s="44" t="s">
        <v>478</v>
      </c>
      <c r="E401" s="2" t="s">
        <v>151</v>
      </c>
      <c r="F401" s="2" t="str">
        <f>VLOOKUP(GERAL[[#This Row],[CÓD]],SEALL,6,FALSE)</f>
        <v>S</v>
      </c>
      <c r="G40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0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0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01" s="2" t="str">
        <f>VLOOKUP(GERAL[[#This Row],[CÓD]],SEALL,4,FALSE)</f>
        <v>04, 08</v>
      </c>
      <c r="K401" s="2" t="str">
        <f>IF(ISERR(FIND("01",GERAL[[#This Row],[ODS]])),"NÃO","SIM")</f>
        <v>NÃO</v>
      </c>
      <c r="L401" s="2" t="str">
        <f>IF(ISERR(FIND("02",GERAL[[#This Row],[ODS]])),"NÃO","SIM")</f>
        <v>NÃO</v>
      </c>
      <c r="M401" s="2" t="str">
        <f>IF(ISERR(FIND("03",GERAL[[#This Row],[ODS]])),"NÃO","SIM")</f>
        <v>NÃO</v>
      </c>
      <c r="N401" s="2" t="str">
        <f>IF(ISERR(FIND("04",GERAL[[#This Row],[ODS]])),"NÃO","SIM")</f>
        <v>SIM</v>
      </c>
      <c r="O401" s="2" t="str">
        <f>IF(ISERR(FIND("05",GERAL[[#This Row],[ODS]])),"NÃO","SIM")</f>
        <v>NÃO</v>
      </c>
      <c r="P401" s="2" t="str">
        <f>IF(ISERR(FIND("06",GERAL[[#This Row],[ODS]])),"NÃO","SIM")</f>
        <v>NÃO</v>
      </c>
      <c r="Q401" s="2" t="str">
        <f>IF(ISERR(FIND("07",GERAL[[#This Row],[ODS]])),"NÃO","SIM")</f>
        <v>NÃO</v>
      </c>
      <c r="R401" s="2" t="str">
        <f>IF(ISERR(FIND("08",GERAL[[#This Row],[ODS]])),"NÃO","SIM")</f>
        <v>SIM</v>
      </c>
      <c r="S401" s="2" t="str">
        <f>IF(ISERR(FIND("09",GERAL[[#This Row],[ODS]])),"NÃO","SIM")</f>
        <v>NÃO</v>
      </c>
      <c r="T401" s="2" t="str">
        <f>IF(ISERR(FIND("10",GERAL[[#This Row],[ODS]])),"NÃO","SIM")</f>
        <v>NÃO</v>
      </c>
      <c r="U401" s="2" t="str">
        <f>IF(ISERR(FIND("11",GERAL[[#This Row],[ODS]])),"NÃO","SIM")</f>
        <v>NÃO</v>
      </c>
      <c r="V401" s="2" t="str">
        <f>IF(ISERR(FIND("12",GERAL[[#This Row],[ODS]])),"NÃO","SIM")</f>
        <v>NÃO</v>
      </c>
      <c r="W401" s="2" t="str">
        <f>IF(ISERR(FIND("13",GERAL[[#This Row],[ODS]])),"NÃO","SIM")</f>
        <v>NÃO</v>
      </c>
      <c r="X401" s="2" t="str">
        <f>IF(ISERR(FIND("14",GERAL[[#This Row],[ODS]])),"NÃO","SIM")</f>
        <v>NÃO</v>
      </c>
      <c r="Y401" s="2" t="str">
        <f>IF(ISERR(FIND("15",GERAL[[#This Row],[ODS]])),"NÃO","SIM")</f>
        <v>NÃO</v>
      </c>
      <c r="Z401" s="2" t="str">
        <f>IF(ISERR(FIND("16",GERAL[[#This Row],[ODS]])),"NÃO","SIM")</f>
        <v>NÃO</v>
      </c>
      <c r="AA401" s="2" t="str">
        <f>IF(ISERR(FIND("17",GERAL[[#This Row],[ODS]])),"NÃO","SIM")</f>
        <v>NÃO</v>
      </c>
      <c r="AB401" s="1">
        <v>54.973626029920283</v>
      </c>
      <c r="AC401" s="1">
        <v>50.843264404842401</v>
      </c>
      <c r="AD401" s="1">
        <v>60.102687221508177</v>
      </c>
      <c r="AE401" s="1">
        <v>49.32437376618487</v>
      </c>
      <c r="AF401" s="1">
        <v>54.687387063029057</v>
      </c>
      <c r="AG401" s="1" t="str">
        <f>GERAL[[#This Row],[SIGLA]]&amp;GERAL[[#This Row],[CÓD]]</f>
        <v>ROCH_IJ</v>
      </c>
      <c r="AH401" s="1">
        <f ca="1">VLOOKUP(GERAL[[#This Row],[REF_NOTA]],BASE_NOTAS[],7,FALSE)</f>
        <v>47.795813766955597</v>
      </c>
      <c r="AI401" s="31">
        <f ca="1">IF(GERAL[[#This Row],[Nota 2025]]="",0,GERAL[[#This Row],[Nota 2026]]-GERAL[[#This Row],[Nota 2025]])</f>
        <v>-6.8915732960734601</v>
      </c>
    </row>
    <row r="402" spans="1:35" ht="17" x14ac:dyDescent="0.35">
      <c r="A402" s="2" t="s">
        <v>177</v>
      </c>
      <c r="B402" s="2" t="s">
        <v>204</v>
      </c>
      <c r="C402" s="44" t="s">
        <v>209</v>
      </c>
      <c r="D402" s="44" t="s">
        <v>478</v>
      </c>
      <c r="E402" s="2" t="s">
        <v>151</v>
      </c>
      <c r="F402" s="2" t="str">
        <f>VLOOKUP(GERAL[[#This Row],[CÓD]],SEALL,6,FALSE)</f>
        <v>S</v>
      </c>
      <c r="G40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0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0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02" s="2" t="str">
        <f>VLOOKUP(GERAL[[#This Row],[CÓD]],SEALL,4,FALSE)</f>
        <v>04, 08</v>
      </c>
      <c r="K402" s="2" t="str">
        <f>IF(ISERR(FIND("01",GERAL[[#This Row],[ODS]])),"NÃO","SIM")</f>
        <v>NÃO</v>
      </c>
      <c r="L402" s="2" t="str">
        <f>IF(ISERR(FIND("02",GERAL[[#This Row],[ODS]])),"NÃO","SIM")</f>
        <v>NÃO</v>
      </c>
      <c r="M402" s="2" t="str">
        <f>IF(ISERR(FIND("03",GERAL[[#This Row],[ODS]])),"NÃO","SIM")</f>
        <v>NÃO</v>
      </c>
      <c r="N402" s="2" t="str">
        <f>IF(ISERR(FIND("04",GERAL[[#This Row],[ODS]])),"NÃO","SIM")</f>
        <v>SIM</v>
      </c>
      <c r="O402" s="2" t="str">
        <f>IF(ISERR(FIND("05",GERAL[[#This Row],[ODS]])),"NÃO","SIM")</f>
        <v>NÃO</v>
      </c>
      <c r="P402" s="2" t="str">
        <f>IF(ISERR(FIND("06",GERAL[[#This Row],[ODS]])),"NÃO","SIM")</f>
        <v>NÃO</v>
      </c>
      <c r="Q402" s="2" t="str">
        <f>IF(ISERR(FIND("07",GERAL[[#This Row],[ODS]])),"NÃO","SIM")</f>
        <v>NÃO</v>
      </c>
      <c r="R402" s="2" t="str">
        <f>IF(ISERR(FIND("08",GERAL[[#This Row],[ODS]])),"NÃO","SIM")</f>
        <v>SIM</v>
      </c>
      <c r="S402" s="2" t="str">
        <f>IF(ISERR(FIND("09",GERAL[[#This Row],[ODS]])),"NÃO","SIM")</f>
        <v>NÃO</v>
      </c>
      <c r="T402" s="2" t="str">
        <f>IF(ISERR(FIND("10",GERAL[[#This Row],[ODS]])),"NÃO","SIM")</f>
        <v>NÃO</v>
      </c>
      <c r="U402" s="2" t="str">
        <f>IF(ISERR(FIND("11",GERAL[[#This Row],[ODS]])),"NÃO","SIM")</f>
        <v>NÃO</v>
      </c>
      <c r="V402" s="2" t="str">
        <f>IF(ISERR(FIND("12",GERAL[[#This Row],[ODS]])),"NÃO","SIM")</f>
        <v>NÃO</v>
      </c>
      <c r="W402" s="2" t="str">
        <f>IF(ISERR(FIND("13",GERAL[[#This Row],[ODS]])),"NÃO","SIM")</f>
        <v>NÃO</v>
      </c>
      <c r="X402" s="2" t="str">
        <f>IF(ISERR(FIND("14",GERAL[[#This Row],[ODS]])),"NÃO","SIM")</f>
        <v>NÃO</v>
      </c>
      <c r="Y402" s="2" t="str">
        <f>IF(ISERR(FIND("15",GERAL[[#This Row],[ODS]])),"NÃO","SIM")</f>
        <v>NÃO</v>
      </c>
      <c r="Z402" s="2" t="str">
        <f>IF(ISERR(FIND("16",GERAL[[#This Row],[ODS]])),"NÃO","SIM")</f>
        <v>NÃO</v>
      </c>
      <c r="AA402" s="2" t="str">
        <f>IF(ISERR(FIND("17",GERAL[[#This Row],[ODS]])),"NÃO","SIM")</f>
        <v>NÃO</v>
      </c>
      <c r="AB402" s="1">
        <v>37.153284185553417</v>
      </c>
      <c r="AC402" s="1">
        <v>34.098375591853902</v>
      </c>
      <c r="AD402" s="1">
        <v>29.027407180276732</v>
      </c>
      <c r="AE402" s="1">
        <v>34.071991765203876</v>
      </c>
      <c r="AF402" s="1">
        <v>57.568279483530915</v>
      </c>
      <c r="AG402" s="1" t="str">
        <f>GERAL[[#This Row],[SIGLA]]&amp;GERAL[[#This Row],[CÓD]]</f>
        <v>RRCH_IJ</v>
      </c>
      <c r="AH402" s="1">
        <f ca="1">VLOOKUP(GERAL[[#This Row],[REF_NOTA]],BASE_NOTAS[],7,FALSE)</f>
        <v>48.046328779834454</v>
      </c>
      <c r="AI402" s="31">
        <f ca="1">IF(GERAL[[#This Row],[Nota 2025]]="",0,GERAL[[#This Row],[Nota 2026]]-GERAL[[#This Row],[Nota 2025]])</f>
        <v>-9.5219507036964615</v>
      </c>
    </row>
    <row r="403" spans="1:35" ht="17" x14ac:dyDescent="0.35">
      <c r="A403" s="2" t="s">
        <v>179</v>
      </c>
      <c r="B403" s="2" t="s">
        <v>194</v>
      </c>
      <c r="C403" s="44" t="s">
        <v>209</v>
      </c>
      <c r="D403" s="44" t="s">
        <v>478</v>
      </c>
      <c r="E403" s="2" t="s">
        <v>151</v>
      </c>
      <c r="F403" s="2" t="str">
        <f>VLOOKUP(GERAL[[#This Row],[CÓD]],SEALL,6,FALSE)</f>
        <v>S</v>
      </c>
      <c r="G40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0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0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03" s="2" t="str">
        <f>VLOOKUP(GERAL[[#This Row],[CÓD]],SEALL,4,FALSE)</f>
        <v>04, 08</v>
      </c>
      <c r="K403" s="2" t="str">
        <f>IF(ISERR(FIND("01",GERAL[[#This Row],[ODS]])),"NÃO","SIM")</f>
        <v>NÃO</v>
      </c>
      <c r="L403" s="2" t="str">
        <f>IF(ISERR(FIND("02",GERAL[[#This Row],[ODS]])),"NÃO","SIM")</f>
        <v>NÃO</v>
      </c>
      <c r="M403" s="2" t="str">
        <f>IF(ISERR(FIND("03",GERAL[[#This Row],[ODS]])),"NÃO","SIM")</f>
        <v>NÃO</v>
      </c>
      <c r="N403" s="2" t="str">
        <f>IF(ISERR(FIND("04",GERAL[[#This Row],[ODS]])),"NÃO","SIM")</f>
        <v>SIM</v>
      </c>
      <c r="O403" s="2" t="str">
        <f>IF(ISERR(FIND("05",GERAL[[#This Row],[ODS]])),"NÃO","SIM")</f>
        <v>NÃO</v>
      </c>
      <c r="P403" s="2" t="str">
        <f>IF(ISERR(FIND("06",GERAL[[#This Row],[ODS]])),"NÃO","SIM")</f>
        <v>NÃO</v>
      </c>
      <c r="Q403" s="2" t="str">
        <f>IF(ISERR(FIND("07",GERAL[[#This Row],[ODS]])),"NÃO","SIM")</f>
        <v>NÃO</v>
      </c>
      <c r="R403" s="2" t="str">
        <f>IF(ISERR(FIND("08",GERAL[[#This Row],[ODS]])),"NÃO","SIM")</f>
        <v>SIM</v>
      </c>
      <c r="S403" s="2" t="str">
        <f>IF(ISERR(FIND("09",GERAL[[#This Row],[ODS]])),"NÃO","SIM")</f>
        <v>NÃO</v>
      </c>
      <c r="T403" s="2" t="str">
        <f>IF(ISERR(FIND("10",GERAL[[#This Row],[ODS]])),"NÃO","SIM")</f>
        <v>NÃO</v>
      </c>
      <c r="U403" s="2" t="str">
        <f>IF(ISERR(FIND("11",GERAL[[#This Row],[ODS]])),"NÃO","SIM")</f>
        <v>NÃO</v>
      </c>
      <c r="V403" s="2" t="str">
        <f>IF(ISERR(FIND("12",GERAL[[#This Row],[ODS]])),"NÃO","SIM")</f>
        <v>NÃO</v>
      </c>
      <c r="W403" s="2" t="str">
        <f>IF(ISERR(FIND("13",GERAL[[#This Row],[ODS]])),"NÃO","SIM")</f>
        <v>NÃO</v>
      </c>
      <c r="X403" s="2" t="str">
        <f>IF(ISERR(FIND("14",GERAL[[#This Row],[ODS]])),"NÃO","SIM")</f>
        <v>NÃO</v>
      </c>
      <c r="Y403" s="2" t="str">
        <f>IF(ISERR(FIND("15",GERAL[[#This Row],[ODS]])),"NÃO","SIM")</f>
        <v>NÃO</v>
      </c>
      <c r="Z403" s="2" t="str">
        <f>IF(ISERR(FIND("16",GERAL[[#This Row],[ODS]])),"NÃO","SIM")</f>
        <v>NÃO</v>
      </c>
      <c r="AA403" s="2" t="str">
        <f>IF(ISERR(FIND("17",GERAL[[#This Row],[ODS]])),"NÃO","SIM")</f>
        <v>NÃO</v>
      </c>
      <c r="AB403" s="1">
        <v>100</v>
      </c>
      <c r="AC403" s="1">
        <v>100</v>
      </c>
      <c r="AD403" s="1">
        <v>100</v>
      </c>
      <c r="AE403" s="1">
        <v>100</v>
      </c>
      <c r="AF403" s="1">
        <v>100</v>
      </c>
      <c r="AG403" s="1" t="str">
        <f>GERAL[[#This Row],[SIGLA]]&amp;GERAL[[#This Row],[CÓD]]</f>
        <v>SCCH_IJ</v>
      </c>
      <c r="AH403" s="1">
        <f ca="1">VLOOKUP(GERAL[[#This Row],[REF_NOTA]],BASE_NOTAS[],7,FALSE)</f>
        <v>100</v>
      </c>
      <c r="AI403" s="31">
        <f ca="1">IF(GERAL[[#This Row],[Nota 2025]]="",0,GERAL[[#This Row],[Nota 2026]]-GERAL[[#This Row],[Nota 2025]])</f>
        <v>0</v>
      </c>
    </row>
    <row r="404" spans="1:35" ht="17" x14ac:dyDescent="0.35">
      <c r="A404" s="2" t="s">
        <v>181</v>
      </c>
      <c r="B404" s="2" t="s">
        <v>186</v>
      </c>
      <c r="C404" s="44" t="s">
        <v>209</v>
      </c>
      <c r="D404" s="44" t="s">
        <v>478</v>
      </c>
      <c r="E404" s="2" t="s">
        <v>151</v>
      </c>
      <c r="F404" s="2" t="str">
        <f>VLOOKUP(GERAL[[#This Row],[CÓD]],SEALL,6,FALSE)</f>
        <v>S</v>
      </c>
      <c r="G40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0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0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04" s="2" t="str">
        <f>VLOOKUP(GERAL[[#This Row],[CÓD]],SEALL,4,FALSE)</f>
        <v>04, 08</v>
      </c>
      <c r="K404" s="2" t="str">
        <f>IF(ISERR(FIND("01",GERAL[[#This Row],[ODS]])),"NÃO","SIM")</f>
        <v>NÃO</v>
      </c>
      <c r="L404" s="2" t="str">
        <f>IF(ISERR(FIND("02",GERAL[[#This Row],[ODS]])),"NÃO","SIM")</f>
        <v>NÃO</v>
      </c>
      <c r="M404" s="2" t="str">
        <f>IF(ISERR(FIND("03",GERAL[[#This Row],[ODS]])),"NÃO","SIM")</f>
        <v>NÃO</v>
      </c>
      <c r="N404" s="2" t="str">
        <f>IF(ISERR(FIND("04",GERAL[[#This Row],[ODS]])),"NÃO","SIM")</f>
        <v>SIM</v>
      </c>
      <c r="O404" s="2" t="str">
        <f>IF(ISERR(FIND("05",GERAL[[#This Row],[ODS]])),"NÃO","SIM")</f>
        <v>NÃO</v>
      </c>
      <c r="P404" s="2" t="str">
        <f>IF(ISERR(FIND("06",GERAL[[#This Row],[ODS]])),"NÃO","SIM")</f>
        <v>NÃO</v>
      </c>
      <c r="Q404" s="2" t="str">
        <f>IF(ISERR(FIND("07",GERAL[[#This Row],[ODS]])),"NÃO","SIM")</f>
        <v>NÃO</v>
      </c>
      <c r="R404" s="2" t="str">
        <f>IF(ISERR(FIND("08",GERAL[[#This Row],[ODS]])),"NÃO","SIM")</f>
        <v>SIM</v>
      </c>
      <c r="S404" s="2" t="str">
        <f>IF(ISERR(FIND("09",GERAL[[#This Row],[ODS]])),"NÃO","SIM")</f>
        <v>NÃO</v>
      </c>
      <c r="T404" s="2" t="str">
        <f>IF(ISERR(FIND("10",GERAL[[#This Row],[ODS]])),"NÃO","SIM")</f>
        <v>NÃO</v>
      </c>
      <c r="U404" s="2" t="str">
        <f>IF(ISERR(FIND("11",GERAL[[#This Row],[ODS]])),"NÃO","SIM")</f>
        <v>NÃO</v>
      </c>
      <c r="V404" s="2" t="str">
        <f>IF(ISERR(FIND("12",GERAL[[#This Row],[ODS]])),"NÃO","SIM")</f>
        <v>NÃO</v>
      </c>
      <c r="W404" s="2" t="str">
        <f>IF(ISERR(FIND("13",GERAL[[#This Row],[ODS]])),"NÃO","SIM")</f>
        <v>NÃO</v>
      </c>
      <c r="X404" s="2" t="str">
        <f>IF(ISERR(FIND("14",GERAL[[#This Row],[ODS]])),"NÃO","SIM")</f>
        <v>NÃO</v>
      </c>
      <c r="Y404" s="2" t="str">
        <f>IF(ISERR(FIND("15",GERAL[[#This Row],[ODS]])),"NÃO","SIM")</f>
        <v>NÃO</v>
      </c>
      <c r="Z404" s="2" t="str">
        <f>IF(ISERR(FIND("16",GERAL[[#This Row],[ODS]])),"NÃO","SIM")</f>
        <v>NÃO</v>
      </c>
      <c r="AA404" s="2" t="str">
        <f>IF(ISERR(FIND("17",GERAL[[#This Row],[ODS]])),"NÃO","SIM")</f>
        <v>NÃO</v>
      </c>
      <c r="AB404" s="1">
        <v>53.226790030438465</v>
      </c>
      <c r="AC404" s="1">
        <v>58.457004566974781</v>
      </c>
      <c r="AD404" s="1">
        <v>77.890564259254475</v>
      </c>
      <c r="AE404" s="1">
        <v>81.490726192306497</v>
      </c>
      <c r="AF404" s="1">
        <v>82.364899628039822</v>
      </c>
      <c r="AG404" s="1" t="str">
        <f>GERAL[[#This Row],[SIGLA]]&amp;GERAL[[#This Row],[CÓD]]</f>
        <v>SPCH_IJ</v>
      </c>
      <c r="AH404" s="1">
        <f ca="1">VLOOKUP(GERAL[[#This Row],[REF_NOTA]],BASE_NOTAS[],7,FALSE)</f>
        <v>77.989559257427572</v>
      </c>
      <c r="AI404" s="31">
        <f ca="1">IF(GERAL[[#This Row],[Nota 2025]]="",0,GERAL[[#This Row],[Nota 2026]]-GERAL[[#This Row],[Nota 2025]])</f>
        <v>-4.3753403706122498</v>
      </c>
    </row>
    <row r="405" spans="1:35" ht="17" x14ac:dyDescent="0.35">
      <c r="A405" s="2" t="s">
        <v>180</v>
      </c>
      <c r="B405" s="2" t="s">
        <v>206</v>
      </c>
      <c r="C405" s="44" t="s">
        <v>209</v>
      </c>
      <c r="D405" s="44" t="s">
        <v>478</v>
      </c>
      <c r="E405" s="2" t="s">
        <v>151</v>
      </c>
      <c r="F405" s="2" t="str">
        <f>VLOOKUP(GERAL[[#This Row],[CÓD]],SEALL,6,FALSE)</f>
        <v>S</v>
      </c>
      <c r="G40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0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0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05" s="2" t="str">
        <f>VLOOKUP(GERAL[[#This Row],[CÓD]],SEALL,4,FALSE)</f>
        <v>04, 08</v>
      </c>
      <c r="K405" s="2" t="str">
        <f>IF(ISERR(FIND("01",GERAL[[#This Row],[ODS]])),"NÃO","SIM")</f>
        <v>NÃO</v>
      </c>
      <c r="L405" s="2" t="str">
        <f>IF(ISERR(FIND("02",GERAL[[#This Row],[ODS]])),"NÃO","SIM")</f>
        <v>NÃO</v>
      </c>
      <c r="M405" s="2" t="str">
        <f>IF(ISERR(FIND("03",GERAL[[#This Row],[ODS]])),"NÃO","SIM")</f>
        <v>NÃO</v>
      </c>
      <c r="N405" s="2" t="str">
        <f>IF(ISERR(FIND("04",GERAL[[#This Row],[ODS]])),"NÃO","SIM")</f>
        <v>SIM</v>
      </c>
      <c r="O405" s="2" t="str">
        <f>IF(ISERR(FIND("05",GERAL[[#This Row],[ODS]])),"NÃO","SIM")</f>
        <v>NÃO</v>
      </c>
      <c r="P405" s="2" t="str">
        <f>IF(ISERR(FIND("06",GERAL[[#This Row],[ODS]])),"NÃO","SIM")</f>
        <v>NÃO</v>
      </c>
      <c r="Q405" s="2" t="str">
        <f>IF(ISERR(FIND("07",GERAL[[#This Row],[ODS]])),"NÃO","SIM")</f>
        <v>NÃO</v>
      </c>
      <c r="R405" s="2" t="str">
        <f>IF(ISERR(FIND("08",GERAL[[#This Row],[ODS]])),"NÃO","SIM")</f>
        <v>SIM</v>
      </c>
      <c r="S405" s="2" t="str">
        <f>IF(ISERR(FIND("09",GERAL[[#This Row],[ODS]])),"NÃO","SIM")</f>
        <v>NÃO</v>
      </c>
      <c r="T405" s="2" t="str">
        <f>IF(ISERR(FIND("10",GERAL[[#This Row],[ODS]])),"NÃO","SIM")</f>
        <v>NÃO</v>
      </c>
      <c r="U405" s="2" t="str">
        <f>IF(ISERR(FIND("11",GERAL[[#This Row],[ODS]])),"NÃO","SIM")</f>
        <v>NÃO</v>
      </c>
      <c r="V405" s="2" t="str">
        <f>IF(ISERR(FIND("12",GERAL[[#This Row],[ODS]])),"NÃO","SIM")</f>
        <v>NÃO</v>
      </c>
      <c r="W405" s="2" t="str">
        <f>IF(ISERR(FIND("13",GERAL[[#This Row],[ODS]])),"NÃO","SIM")</f>
        <v>NÃO</v>
      </c>
      <c r="X405" s="2" t="str">
        <f>IF(ISERR(FIND("14",GERAL[[#This Row],[ODS]])),"NÃO","SIM")</f>
        <v>NÃO</v>
      </c>
      <c r="Y405" s="2" t="str">
        <f>IF(ISERR(FIND("15",GERAL[[#This Row],[ODS]])),"NÃO","SIM")</f>
        <v>NÃO</v>
      </c>
      <c r="Z405" s="2" t="str">
        <f>IF(ISERR(FIND("16",GERAL[[#This Row],[ODS]])),"NÃO","SIM")</f>
        <v>NÃO</v>
      </c>
      <c r="AA405" s="2" t="str">
        <f>IF(ISERR(FIND("17",GERAL[[#This Row],[ODS]])),"NÃO","SIM")</f>
        <v>NÃO</v>
      </c>
      <c r="AB405" s="1">
        <v>38.486663491314879</v>
      </c>
      <c r="AC405" s="1">
        <v>13.4741572622115</v>
      </c>
      <c r="AD405" s="1">
        <v>27.984855921527174</v>
      </c>
      <c r="AE405" s="1">
        <v>37.898929254056831</v>
      </c>
      <c r="AF405" s="1">
        <v>40.043183459762929</v>
      </c>
      <c r="AG405" s="1" t="str">
        <f>GERAL[[#This Row],[SIGLA]]&amp;GERAL[[#This Row],[CÓD]]</f>
        <v>SECH_IJ</v>
      </c>
      <c r="AH405" s="1">
        <f ca="1">VLOOKUP(GERAL[[#This Row],[REF_NOTA]],BASE_NOTAS[],7,FALSE)</f>
        <v>33.778004246586953</v>
      </c>
      <c r="AI405" s="31">
        <f ca="1">IF(GERAL[[#This Row],[Nota 2025]]="",0,GERAL[[#This Row],[Nota 2026]]-GERAL[[#This Row],[Nota 2025]])</f>
        <v>-6.2651792131759763</v>
      </c>
    </row>
    <row r="406" spans="1:35" ht="17" x14ac:dyDescent="0.35">
      <c r="A406" s="2" t="s">
        <v>182</v>
      </c>
      <c r="B406" s="2" t="s">
        <v>185</v>
      </c>
      <c r="C406" s="44" t="s">
        <v>209</v>
      </c>
      <c r="D406" s="44" t="s">
        <v>478</v>
      </c>
      <c r="E406" s="2" t="s">
        <v>151</v>
      </c>
      <c r="F406" s="2" t="str">
        <f>VLOOKUP(GERAL[[#This Row],[CÓD]],SEALL,6,FALSE)</f>
        <v>S</v>
      </c>
      <c r="G40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0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0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06" s="2" t="str">
        <f>VLOOKUP(GERAL[[#This Row],[CÓD]],SEALL,4,FALSE)</f>
        <v>04, 08</v>
      </c>
      <c r="K406" s="2" t="str">
        <f>IF(ISERR(FIND("01",GERAL[[#This Row],[ODS]])),"NÃO","SIM")</f>
        <v>NÃO</v>
      </c>
      <c r="L406" s="2" t="str">
        <f>IF(ISERR(FIND("02",GERAL[[#This Row],[ODS]])),"NÃO","SIM")</f>
        <v>NÃO</v>
      </c>
      <c r="M406" s="2" t="str">
        <f>IF(ISERR(FIND("03",GERAL[[#This Row],[ODS]])),"NÃO","SIM")</f>
        <v>NÃO</v>
      </c>
      <c r="N406" s="2" t="str">
        <f>IF(ISERR(FIND("04",GERAL[[#This Row],[ODS]])),"NÃO","SIM")</f>
        <v>SIM</v>
      </c>
      <c r="O406" s="2" t="str">
        <f>IF(ISERR(FIND("05",GERAL[[#This Row],[ODS]])),"NÃO","SIM")</f>
        <v>NÃO</v>
      </c>
      <c r="P406" s="2" t="str">
        <f>IF(ISERR(FIND("06",GERAL[[#This Row],[ODS]])),"NÃO","SIM")</f>
        <v>NÃO</v>
      </c>
      <c r="Q406" s="2" t="str">
        <f>IF(ISERR(FIND("07",GERAL[[#This Row],[ODS]])),"NÃO","SIM")</f>
        <v>NÃO</v>
      </c>
      <c r="R406" s="2" t="str">
        <f>IF(ISERR(FIND("08",GERAL[[#This Row],[ODS]])),"NÃO","SIM")</f>
        <v>SIM</v>
      </c>
      <c r="S406" s="2" t="str">
        <f>IF(ISERR(FIND("09",GERAL[[#This Row],[ODS]])),"NÃO","SIM")</f>
        <v>NÃO</v>
      </c>
      <c r="T406" s="2" t="str">
        <f>IF(ISERR(FIND("10",GERAL[[#This Row],[ODS]])),"NÃO","SIM")</f>
        <v>NÃO</v>
      </c>
      <c r="U406" s="2" t="str">
        <f>IF(ISERR(FIND("11",GERAL[[#This Row],[ODS]])),"NÃO","SIM")</f>
        <v>NÃO</v>
      </c>
      <c r="V406" s="2" t="str">
        <f>IF(ISERR(FIND("12",GERAL[[#This Row],[ODS]])),"NÃO","SIM")</f>
        <v>NÃO</v>
      </c>
      <c r="W406" s="2" t="str">
        <f>IF(ISERR(FIND("13",GERAL[[#This Row],[ODS]])),"NÃO","SIM")</f>
        <v>NÃO</v>
      </c>
      <c r="X406" s="2" t="str">
        <f>IF(ISERR(FIND("14",GERAL[[#This Row],[ODS]])),"NÃO","SIM")</f>
        <v>NÃO</v>
      </c>
      <c r="Y406" s="2" t="str">
        <f>IF(ISERR(FIND("15",GERAL[[#This Row],[ODS]])),"NÃO","SIM")</f>
        <v>NÃO</v>
      </c>
      <c r="Z406" s="2" t="str">
        <f>IF(ISERR(FIND("16",GERAL[[#This Row],[ODS]])),"NÃO","SIM")</f>
        <v>NÃO</v>
      </c>
      <c r="AA406" s="2" t="str">
        <f>IF(ISERR(FIND("17",GERAL[[#This Row],[ODS]])),"NÃO","SIM")</f>
        <v>NÃO</v>
      </c>
      <c r="AB406" s="1">
        <v>48.302341384775119</v>
      </c>
      <c r="AC406" s="1">
        <v>46.430693084473461</v>
      </c>
      <c r="AD406" s="1">
        <v>68.129094102184354</v>
      </c>
      <c r="AE406" s="1">
        <v>63.045369428613064</v>
      </c>
      <c r="AF406" s="1">
        <v>63.626358639934331</v>
      </c>
      <c r="AG406" s="1" t="str">
        <f>GERAL[[#This Row],[SIGLA]]&amp;GERAL[[#This Row],[CÓD]]</f>
        <v>TOCH_IJ</v>
      </c>
      <c r="AH406" s="1">
        <f ca="1">VLOOKUP(GERAL[[#This Row],[REF_NOTA]],BASE_NOTAS[],7,FALSE)</f>
        <v>62.346772170080619</v>
      </c>
      <c r="AI406" s="31">
        <f ca="1">IF(GERAL[[#This Row],[Nota 2025]]="",0,GERAL[[#This Row],[Nota 2026]]-GERAL[[#This Row],[Nota 2025]])</f>
        <v>-1.2795864698537116</v>
      </c>
    </row>
    <row r="407" spans="1:35" ht="17" x14ac:dyDescent="0.35">
      <c r="A407" s="2" t="s">
        <v>0</v>
      </c>
      <c r="B407" s="2" t="s">
        <v>156</v>
      </c>
      <c r="C407" s="2" t="s">
        <v>209</v>
      </c>
      <c r="D407" s="15" t="s">
        <v>19</v>
      </c>
      <c r="E407" s="2" t="s">
        <v>89</v>
      </c>
      <c r="F407" s="2" t="str">
        <f>VLOOKUP(GERAL[[#This Row],[CÓD]],SEALL,6,FALSE)</f>
        <v>S</v>
      </c>
      <c r="G40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0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0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07" s="2" t="str">
        <f>VLOOKUP(GERAL[[#This Row],[CÓD]],SEALL,4,FALSE)</f>
        <v>04, 08</v>
      </c>
      <c r="K407" s="2" t="str">
        <f>IF(ISERR(FIND("01",GERAL[[#This Row],[ODS]])),"NÃO","SIM")</f>
        <v>NÃO</v>
      </c>
      <c r="L407" s="2" t="str">
        <f>IF(ISERR(FIND("02",GERAL[[#This Row],[ODS]])),"NÃO","SIM")</f>
        <v>NÃO</v>
      </c>
      <c r="M407" s="2" t="str">
        <f>IF(ISERR(FIND("03",GERAL[[#This Row],[ODS]])),"NÃO","SIM")</f>
        <v>NÃO</v>
      </c>
      <c r="N407" s="2" t="str">
        <f>IF(ISERR(FIND("04",GERAL[[#This Row],[ODS]])),"NÃO","SIM")</f>
        <v>SIM</v>
      </c>
      <c r="O407" s="2" t="str">
        <f>IF(ISERR(FIND("05",GERAL[[#This Row],[ODS]])),"NÃO","SIM")</f>
        <v>NÃO</v>
      </c>
      <c r="P407" s="2" t="str">
        <f>IF(ISERR(FIND("06",GERAL[[#This Row],[ODS]])),"NÃO","SIM")</f>
        <v>NÃO</v>
      </c>
      <c r="Q407" s="2" t="str">
        <f>IF(ISERR(FIND("07",GERAL[[#This Row],[ODS]])),"NÃO","SIM")</f>
        <v>NÃO</v>
      </c>
      <c r="R407" s="2" t="str">
        <f>IF(ISERR(FIND("08",GERAL[[#This Row],[ODS]])),"NÃO","SIM")</f>
        <v>SIM</v>
      </c>
      <c r="S407" s="2" t="str">
        <f>IF(ISERR(FIND("09",GERAL[[#This Row],[ODS]])),"NÃO","SIM")</f>
        <v>NÃO</v>
      </c>
      <c r="T407" s="2" t="str">
        <f>IF(ISERR(FIND("10",GERAL[[#This Row],[ODS]])),"NÃO","SIM")</f>
        <v>NÃO</v>
      </c>
      <c r="U407" s="2" t="str">
        <f>IF(ISERR(FIND("11",GERAL[[#This Row],[ODS]])),"NÃO","SIM")</f>
        <v>NÃO</v>
      </c>
      <c r="V407" s="2" t="str">
        <f>IF(ISERR(FIND("12",GERAL[[#This Row],[ODS]])),"NÃO","SIM")</f>
        <v>NÃO</v>
      </c>
      <c r="W407" s="2" t="str">
        <f>IF(ISERR(FIND("13",GERAL[[#This Row],[ODS]])),"NÃO","SIM")</f>
        <v>NÃO</v>
      </c>
      <c r="X407" s="2" t="str">
        <f>IF(ISERR(FIND("14",GERAL[[#This Row],[ODS]])),"NÃO","SIM")</f>
        <v>NÃO</v>
      </c>
      <c r="Y407" s="2" t="str">
        <f>IF(ISERR(FIND("15",GERAL[[#This Row],[ODS]])),"NÃO","SIM")</f>
        <v>NÃO</v>
      </c>
      <c r="Z407" s="2" t="str">
        <f>IF(ISERR(FIND("16",GERAL[[#This Row],[ODS]])),"NÃO","SIM")</f>
        <v>NÃO</v>
      </c>
      <c r="AA407" s="2" t="str">
        <f>IF(ISERR(FIND("17",GERAL[[#This Row],[ODS]])),"NÃO","SIM")</f>
        <v>NÃO</v>
      </c>
      <c r="AB407" s="1">
        <v>31.074695936860785</v>
      </c>
      <c r="AC407" s="1">
        <v>34.320888629553323</v>
      </c>
      <c r="AD407" s="1">
        <v>33.848000920631641</v>
      </c>
      <c r="AE407" s="1">
        <v>32.329217245016011</v>
      </c>
      <c r="AF407" s="1">
        <v>33.931559160903312</v>
      </c>
      <c r="AG407" s="1" t="str">
        <f>GERAL[[#This Row],[SIGLA]]&amp;GERAL[[#This Row],[CÓD]]</f>
        <v>ACCH_PA</v>
      </c>
      <c r="AH407" s="1">
        <f ca="1">VLOOKUP(GERAL[[#This Row],[REF_NOTA]],BASE_NOTAS[],7,FALSE)</f>
        <v>30.71976108315619</v>
      </c>
      <c r="AI407" s="31">
        <f ca="1">IF(GERAL[[#This Row],[Nota 2025]]="",0,GERAL[[#This Row],[Nota 2026]]-GERAL[[#This Row],[Nota 2025]])</f>
        <v>-3.2117980777471224</v>
      </c>
    </row>
    <row r="408" spans="1:35" ht="17" x14ac:dyDescent="0.35">
      <c r="A408" s="2" t="s">
        <v>1</v>
      </c>
      <c r="B408" s="2" t="s">
        <v>157</v>
      </c>
      <c r="C408" s="2" t="s">
        <v>209</v>
      </c>
      <c r="D408" s="15" t="s">
        <v>19</v>
      </c>
      <c r="E408" s="2" t="s">
        <v>89</v>
      </c>
      <c r="F408" s="2" t="str">
        <f>VLOOKUP(GERAL[[#This Row],[CÓD]],SEALL,6,FALSE)</f>
        <v>S</v>
      </c>
      <c r="G40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0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0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08" s="2" t="str">
        <f>VLOOKUP(GERAL[[#This Row],[CÓD]],SEALL,4,FALSE)</f>
        <v>04, 08</v>
      </c>
      <c r="K408" s="2" t="str">
        <f>IF(ISERR(FIND("01",GERAL[[#This Row],[ODS]])),"NÃO","SIM")</f>
        <v>NÃO</v>
      </c>
      <c r="L408" s="2" t="str">
        <f>IF(ISERR(FIND("02",GERAL[[#This Row],[ODS]])),"NÃO","SIM")</f>
        <v>NÃO</v>
      </c>
      <c r="M408" s="2" t="str">
        <f>IF(ISERR(FIND("03",GERAL[[#This Row],[ODS]])),"NÃO","SIM")</f>
        <v>NÃO</v>
      </c>
      <c r="N408" s="2" t="str">
        <f>IF(ISERR(FIND("04",GERAL[[#This Row],[ODS]])),"NÃO","SIM")</f>
        <v>SIM</v>
      </c>
      <c r="O408" s="2" t="str">
        <f>IF(ISERR(FIND("05",GERAL[[#This Row],[ODS]])),"NÃO","SIM")</f>
        <v>NÃO</v>
      </c>
      <c r="P408" s="2" t="str">
        <f>IF(ISERR(FIND("06",GERAL[[#This Row],[ODS]])),"NÃO","SIM")</f>
        <v>NÃO</v>
      </c>
      <c r="Q408" s="2" t="str">
        <f>IF(ISERR(FIND("07",GERAL[[#This Row],[ODS]])),"NÃO","SIM")</f>
        <v>NÃO</v>
      </c>
      <c r="R408" s="2" t="str">
        <f>IF(ISERR(FIND("08",GERAL[[#This Row],[ODS]])),"NÃO","SIM")</f>
        <v>SIM</v>
      </c>
      <c r="S408" s="2" t="str">
        <f>IF(ISERR(FIND("09",GERAL[[#This Row],[ODS]])),"NÃO","SIM")</f>
        <v>NÃO</v>
      </c>
      <c r="T408" s="2" t="str">
        <f>IF(ISERR(FIND("10",GERAL[[#This Row],[ODS]])),"NÃO","SIM")</f>
        <v>NÃO</v>
      </c>
      <c r="U408" s="2" t="str">
        <f>IF(ISERR(FIND("11",GERAL[[#This Row],[ODS]])),"NÃO","SIM")</f>
        <v>NÃO</v>
      </c>
      <c r="V408" s="2" t="str">
        <f>IF(ISERR(FIND("12",GERAL[[#This Row],[ODS]])),"NÃO","SIM")</f>
        <v>NÃO</v>
      </c>
      <c r="W408" s="2" t="str">
        <f>IF(ISERR(FIND("13",GERAL[[#This Row],[ODS]])),"NÃO","SIM")</f>
        <v>NÃO</v>
      </c>
      <c r="X408" s="2" t="str">
        <f>IF(ISERR(FIND("14",GERAL[[#This Row],[ODS]])),"NÃO","SIM")</f>
        <v>NÃO</v>
      </c>
      <c r="Y408" s="2" t="str">
        <f>IF(ISERR(FIND("15",GERAL[[#This Row],[ODS]])),"NÃO","SIM")</f>
        <v>NÃO</v>
      </c>
      <c r="Z408" s="2" t="str">
        <f>IF(ISERR(FIND("16",GERAL[[#This Row],[ODS]])),"NÃO","SIM")</f>
        <v>NÃO</v>
      </c>
      <c r="AA408" s="2" t="str">
        <f>IF(ISERR(FIND("17",GERAL[[#This Row],[ODS]])),"NÃO","SIM")</f>
        <v>NÃO</v>
      </c>
      <c r="AB408" s="1">
        <v>12.071320459752569</v>
      </c>
      <c r="AC408" s="1">
        <v>12.066206718384779</v>
      </c>
      <c r="AD408" s="1">
        <v>4.7445289465413492</v>
      </c>
      <c r="AE408" s="1">
        <v>15.134801858079797</v>
      </c>
      <c r="AF408" s="1">
        <v>10.755521559984928</v>
      </c>
      <c r="AG408" s="1" t="str">
        <f>GERAL[[#This Row],[SIGLA]]&amp;GERAL[[#This Row],[CÓD]]</f>
        <v>ALCH_PA</v>
      </c>
      <c r="AH408" s="1">
        <f ca="1">VLOOKUP(GERAL[[#This Row],[REF_NOTA]],BASE_NOTAS[],7,FALSE)</f>
        <v>14.119342904062043</v>
      </c>
      <c r="AI408" s="31">
        <f ca="1">IF(GERAL[[#This Row],[Nota 2025]]="",0,GERAL[[#This Row],[Nota 2026]]-GERAL[[#This Row],[Nota 2025]])</f>
        <v>3.363821344077115</v>
      </c>
    </row>
    <row r="409" spans="1:35" ht="17" x14ac:dyDescent="0.35">
      <c r="A409" s="2" t="s">
        <v>159</v>
      </c>
      <c r="B409" s="2" t="s">
        <v>184</v>
      </c>
      <c r="C409" s="2" t="s">
        <v>209</v>
      </c>
      <c r="D409" s="15" t="s">
        <v>19</v>
      </c>
      <c r="E409" s="2" t="s">
        <v>89</v>
      </c>
      <c r="F409" s="2" t="str">
        <f>VLOOKUP(GERAL[[#This Row],[CÓD]],SEALL,6,FALSE)</f>
        <v>S</v>
      </c>
      <c r="G40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0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0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09" s="2" t="str">
        <f>VLOOKUP(GERAL[[#This Row],[CÓD]],SEALL,4,FALSE)</f>
        <v>04, 08</v>
      </c>
      <c r="K409" s="2" t="str">
        <f>IF(ISERR(FIND("01",GERAL[[#This Row],[ODS]])),"NÃO","SIM")</f>
        <v>NÃO</v>
      </c>
      <c r="L409" s="2" t="str">
        <f>IF(ISERR(FIND("02",GERAL[[#This Row],[ODS]])),"NÃO","SIM")</f>
        <v>NÃO</v>
      </c>
      <c r="M409" s="2" t="str">
        <f>IF(ISERR(FIND("03",GERAL[[#This Row],[ODS]])),"NÃO","SIM")</f>
        <v>NÃO</v>
      </c>
      <c r="N409" s="2" t="str">
        <f>IF(ISERR(FIND("04",GERAL[[#This Row],[ODS]])),"NÃO","SIM")</f>
        <v>SIM</v>
      </c>
      <c r="O409" s="2" t="str">
        <f>IF(ISERR(FIND("05",GERAL[[#This Row],[ODS]])),"NÃO","SIM")</f>
        <v>NÃO</v>
      </c>
      <c r="P409" s="2" t="str">
        <f>IF(ISERR(FIND("06",GERAL[[#This Row],[ODS]])),"NÃO","SIM")</f>
        <v>NÃO</v>
      </c>
      <c r="Q409" s="2" t="str">
        <f>IF(ISERR(FIND("07",GERAL[[#This Row],[ODS]])),"NÃO","SIM")</f>
        <v>NÃO</v>
      </c>
      <c r="R409" s="2" t="str">
        <f>IF(ISERR(FIND("08",GERAL[[#This Row],[ODS]])),"NÃO","SIM")</f>
        <v>SIM</v>
      </c>
      <c r="S409" s="2" t="str">
        <f>IF(ISERR(FIND("09",GERAL[[#This Row],[ODS]])),"NÃO","SIM")</f>
        <v>NÃO</v>
      </c>
      <c r="T409" s="2" t="str">
        <f>IF(ISERR(FIND("10",GERAL[[#This Row],[ODS]])),"NÃO","SIM")</f>
        <v>NÃO</v>
      </c>
      <c r="U409" s="2" t="str">
        <f>IF(ISERR(FIND("11",GERAL[[#This Row],[ODS]])),"NÃO","SIM")</f>
        <v>NÃO</v>
      </c>
      <c r="V409" s="2" t="str">
        <f>IF(ISERR(FIND("12",GERAL[[#This Row],[ODS]])),"NÃO","SIM")</f>
        <v>NÃO</v>
      </c>
      <c r="W409" s="2" t="str">
        <f>IF(ISERR(FIND("13",GERAL[[#This Row],[ODS]])),"NÃO","SIM")</f>
        <v>NÃO</v>
      </c>
      <c r="X409" s="2" t="str">
        <f>IF(ISERR(FIND("14",GERAL[[#This Row],[ODS]])),"NÃO","SIM")</f>
        <v>NÃO</v>
      </c>
      <c r="Y409" s="2" t="str">
        <f>IF(ISERR(FIND("15",GERAL[[#This Row],[ODS]])),"NÃO","SIM")</f>
        <v>NÃO</v>
      </c>
      <c r="Z409" s="2" t="str">
        <f>IF(ISERR(FIND("16",GERAL[[#This Row],[ODS]])),"NÃO","SIM")</f>
        <v>NÃO</v>
      </c>
      <c r="AA409" s="2" t="str">
        <f>IF(ISERR(FIND("17",GERAL[[#This Row],[ODS]])),"NÃO","SIM")</f>
        <v>NÃO</v>
      </c>
      <c r="AB409" s="1">
        <v>32.258864121772724</v>
      </c>
      <c r="AC409" s="1">
        <v>34.870571091419023</v>
      </c>
      <c r="AD409" s="1">
        <v>29.98474341700652</v>
      </c>
      <c r="AE409" s="1">
        <v>58.166724613316148</v>
      </c>
      <c r="AF409" s="1">
        <v>34.734177822354475</v>
      </c>
      <c r="AG409" s="1" t="str">
        <f>GERAL[[#This Row],[SIGLA]]&amp;GERAL[[#This Row],[CÓD]]</f>
        <v>APCH_PA</v>
      </c>
      <c r="AH409" s="1">
        <f ca="1">VLOOKUP(GERAL[[#This Row],[REF_NOTA]],BASE_NOTAS[],7,FALSE)</f>
        <v>43.493738875721725</v>
      </c>
      <c r="AI409" s="31">
        <f ca="1">IF(GERAL[[#This Row],[Nota 2025]]="",0,GERAL[[#This Row],[Nota 2026]]-GERAL[[#This Row],[Nota 2025]])</f>
        <v>8.7595610533672499</v>
      </c>
    </row>
    <row r="410" spans="1:35" ht="17" x14ac:dyDescent="0.35">
      <c r="A410" s="2" t="s">
        <v>155</v>
      </c>
      <c r="B410" s="2" t="s">
        <v>158</v>
      </c>
      <c r="C410" s="2" t="s">
        <v>209</v>
      </c>
      <c r="D410" s="15" t="s">
        <v>19</v>
      </c>
      <c r="E410" s="2" t="s">
        <v>89</v>
      </c>
      <c r="F410" s="2" t="str">
        <f>VLOOKUP(GERAL[[#This Row],[CÓD]],SEALL,6,FALSE)</f>
        <v>S</v>
      </c>
      <c r="G41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1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1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10" s="2" t="str">
        <f>VLOOKUP(GERAL[[#This Row],[CÓD]],SEALL,4,FALSE)</f>
        <v>04, 08</v>
      </c>
      <c r="K410" s="2" t="str">
        <f>IF(ISERR(FIND("01",GERAL[[#This Row],[ODS]])),"NÃO","SIM")</f>
        <v>NÃO</v>
      </c>
      <c r="L410" s="2" t="str">
        <f>IF(ISERR(FIND("02",GERAL[[#This Row],[ODS]])),"NÃO","SIM")</f>
        <v>NÃO</v>
      </c>
      <c r="M410" s="2" t="str">
        <f>IF(ISERR(FIND("03",GERAL[[#This Row],[ODS]])),"NÃO","SIM")</f>
        <v>NÃO</v>
      </c>
      <c r="N410" s="2" t="str">
        <f>IF(ISERR(FIND("04",GERAL[[#This Row],[ODS]])),"NÃO","SIM")</f>
        <v>SIM</v>
      </c>
      <c r="O410" s="2" t="str">
        <f>IF(ISERR(FIND("05",GERAL[[#This Row],[ODS]])),"NÃO","SIM")</f>
        <v>NÃO</v>
      </c>
      <c r="P410" s="2" t="str">
        <f>IF(ISERR(FIND("06",GERAL[[#This Row],[ODS]])),"NÃO","SIM")</f>
        <v>NÃO</v>
      </c>
      <c r="Q410" s="2" t="str">
        <f>IF(ISERR(FIND("07",GERAL[[#This Row],[ODS]])),"NÃO","SIM")</f>
        <v>NÃO</v>
      </c>
      <c r="R410" s="2" t="str">
        <f>IF(ISERR(FIND("08",GERAL[[#This Row],[ODS]])),"NÃO","SIM")</f>
        <v>SIM</v>
      </c>
      <c r="S410" s="2" t="str">
        <f>IF(ISERR(FIND("09",GERAL[[#This Row],[ODS]])),"NÃO","SIM")</f>
        <v>NÃO</v>
      </c>
      <c r="T410" s="2" t="str">
        <f>IF(ISERR(FIND("10",GERAL[[#This Row],[ODS]])),"NÃO","SIM")</f>
        <v>NÃO</v>
      </c>
      <c r="U410" s="2" t="str">
        <f>IF(ISERR(FIND("11",GERAL[[#This Row],[ODS]])),"NÃO","SIM")</f>
        <v>NÃO</v>
      </c>
      <c r="V410" s="2" t="str">
        <f>IF(ISERR(FIND("12",GERAL[[#This Row],[ODS]])),"NÃO","SIM")</f>
        <v>NÃO</v>
      </c>
      <c r="W410" s="2" t="str">
        <f>IF(ISERR(FIND("13",GERAL[[#This Row],[ODS]])),"NÃO","SIM")</f>
        <v>NÃO</v>
      </c>
      <c r="X410" s="2" t="str">
        <f>IF(ISERR(FIND("14",GERAL[[#This Row],[ODS]])),"NÃO","SIM")</f>
        <v>NÃO</v>
      </c>
      <c r="Y410" s="2" t="str">
        <f>IF(ISERR(FIND("15",GERAL[[#This Row],[ODS]])),"NÃO","SIM")</f>
        <v>NÃO</v>
      </c>
      <c r="Z410" s="2" t="str">
        <f>IF(ISERR(FIND("16",GERAL[[#This Row],[ODS]])),"NÃO","SIM")</f>
        <v>NÃO</v>
      </c>
      <c r="AA410" s="2" t="str">
        <f>IF(ISERR(FIND("17",GERAL[[#This Row],[ODS]])),"NÃO","SIM")</f>
        <v>NÃO</v>
      </c>
      <c r="AB410" s="1">
        <v>17.737644542538764</v>
      </c>
      <c r="AC410" s="1">
        <v>17.683301678921257</v>
      </c>
      <c r="AD410" s="1">
        <v>21.993253665928986</v>
      </c>
      <c r="AE410" s="1">
        <v>19.58993505052824</v>
      </c>
      <c r="AF410" s="1">
        <v>15.66694930692544</v>
      </c>
      <c r="AG410" s="1" t="str">
        <f>GERAL[[#This Row],[SIGLA]]&amp;GERAL[[#This Row],[CÓD]]</f>
        <v>AMCH_PA</v>
      </c>
      <c r="AH410" s="1">
        <f ca="1">VLOOKUP(GERAL[[#This Row],[REF_NOTA]],BASE_NOTAS[],7,FALSE)</f>
        <v>23.033948140058698</v>
      </c>
      <c r="AI410" s="31">
        <f ca="1">IF(GERAL[[#This Row],[Nota 2025]]="",0,GERAL[[#This Row],[Nota 2026]]-GERAL[[#This Row],[Nota 2025]])</f>
        <v>7.3669988331332572</v>
      </c>
    </row>
    <row r="411" spans="1:35" ht="17" x14ac:dyDescent="0.35">
      <c r="A411" s="2" t="s">
        <v>160</v>
      </c>
      <c r="B411" s="2" t="s">
        <v>187</v>
      </c>
      <c r="C411" s="2" t="s">
        <v>209</v>
      </c>
      <c r="D411" s="15" t="s">
        <v>19</v>
      </c>
      <c r="E411" s="2" t="s">
        <v>89</v>
      </c>
      <c r="F411" s="2" t="str">
        <f>VLOOKUP(GERAL[[#This Row],[CÓD]],SEALL,6,FALSE)</f>
        <v>S</v>
      </c>
      <c r="G41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1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1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11" s="2" t="str">
        <f>VLOOKUP(GERAL[[#This Row],[CÓD]],SEALL,4,FALSE)</f>
        <v>04, 08</v>
      </c>
      <c r="K411" s="2" t="str">
        <f>IF(ISERR(FIND("01",GERAL[[#This Row],[ODS]])),"NÃO","SIM")</f>
        <v>NÃO</v>
      </c>
      <c r="L411" s="2" t="str">
        <f>IF(ISERR(FIND("02",GERAL[[#This Row],[ODS]])),"NÃO","SIM")</f>
        <v>NÃO</v>
      </c>
      <c r="M411" s="2" t="str">
        <f>IF(ISERR(FIND("03",GERAL[[#This Row],[ODS]])),"NÃO","SIM")</f>
        <v>NÃO</v>
      </c>
      <c r="N411" s="2" t="str">
        <f>IF(ISERR(FIND("04",GERAL[[#This Row],[ODS]])),"NÃO","SIM")</f>
        <v>SIM</v>
      </c>
      <c r="O411" s="2" t="str">
        <f>IF(ISERR(FIND("05",GERAL[[#This Row],[ODS]])),"NÃO","SIM")</f>
        <v>NÃO</v>
      </c>
      <c r="P411" s="2" t="str">
        <f>IF(ISERR(FIND("06",GERAL[[#This Row],[ODS]])),"NÃO","SIM")</f>
        <v>NÃO</v>
      </c>
      <c r="Q411" s="2" t="str">
        <f>IF(ISERR(FIND("07",GERAL[[#This Row],[ODS]])),"NÃO","SIM")</f>
        <v>NÃO</v>
      </c>
      <c r="R411" s="2" t="str">
        <f>IF(ISERR(FIND("08",GERAL[[#This Row],[ODS]])),"NÃO","SIM")</f>
        <v>SIM</v>
      </c>
      <c r="S411" s="2" t="str">
        <f>IF(ISERR(FIND("09",GERAL[[#This Row],[ODS]])),"NÃO","SIM")</f>
        <v>NÃO</v>
      </c>
      <c r="T411" s="2" t="str">
        <f>IF(ISERR(FIND("10",GERAL[[#This Row],[ODS]])),"NÃO","SIM")</f>
        <v>NÃO</v>
      </c>
      <c r="U411" s="2" t="str">
        <f>IF(ISERR(FIND("11",GERAL[[#This Row],[ODS]])),"NÃO","SIM")</f>
        <v>NÃO</v>
      </c>
      <c r="V411" s="2" t="str">
        <f>IF(ISERR(FIND("12",GERAL[[#This Row],[ODS]])),"NÃO","SIM")</f>
        <v>NÃO</v>
      </c>
      <c r="W411" s="2" t="str">
        <f>IF(ISERR(FIND("13",GERAL[[#This Row],[ODS]])),"NÃO","SIM")</f>
        <v>NÃO</v>
      </c>
      <c r="X411" s="2" t="str">
        <f>IF(ISERR(FIND("14",GERAL[[#This Row],[ODS]])),"NÃO","SIM")</f>
        <v>NÃO</v>
      </c>
      <c r="Y411" s="2" t="str">
        <f>IF(ISERR(FIND("15",GERAL[[#This Row],[ODS]])),"NÃO","SIM")</f>
        <v>NÃO</v>
      </c>
      <c r="Z411" s="2" t="str">
        <f>IF(ISERR(FIND("16",GERAL[[#This Row],[ODS]])),"NÃO","SIM")</f>
        <v>NÃO</v>
      </c>
      <c r="AA411" s="2" t="str">
        <f>IF(ISERR(FIND("17",GERAL[[#This Row],[ODS]])),"NÃO","SIM")</f>
        <v>NÃO</v>
      </c>
      <c r="AB411" s="1">
        <v>5.029122120390717</v>
      </c>
      <c r="AC411" s="1">
        <v>0.43975973552801267</v>
      </c>
      <c r="AD411" s="1">
        <v>1.3358579588684145</v>
      </c>
      <c r="AE411" s="1">
        <v>0</v>
      </c>
      <c r="AF411" s="1">
        <v>3.6282851153270332</v>
      </c>
      <c r="AG411" s="1" t="str">
        <f>GERAL[[#This Row],[SIGLA]]&amp;GERAL[[#This Row],[CÓD]]</f>
        <v>BACH_PA</v>
      </c>
      <c r="AH411" s="1">
        <f ca="1">VLOOKUP(GERAL[[#This Row],[REF_NOTA]],BASE_NOTAS[],7,FALSE)</f>
        <v>9.9987981121809266</v>
      </c>
      <c r="AI411" s="31">
        <f ca="1">IF(GERAL[[#This Row],[Nota 2025]]="",0,GERAL[[#This Row],[Nota 2026]]-GERAL[[#This Row],[Nota 2025]])</f>
        <v>6.3705129968538934</v>
      </c>
    </row>
    <row r="412" spans="1:35" ht="17" x14ac:dyDescent="0.35">
      <c r="A412" s="2" t="s">
        <v>161</v>
      </c>
      <c r="B412" s="2" t="s">
        <v>188</v>
      </c>
      <c r="C412" s="2" t="s">
        <v>209</v>
      </c>
      <c r="D412" s="15" t="s">
        <v>19</v>
      </c>
      <c r="E412" s="2" t="s">
        <v>89</v>
      </c>
      <c r="F412" s="2" t="str">
        <f>VLOOKUP(GERAL[[#This Row],[CÓD]],SEALL,6,FALSE)</f>
        <v>S</v>
      </c>
      <c r="G41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1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1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12" s="2" t="str">
        <f>VLOOKUP(GERAL[[#This Row],[CÓD]],SEALL,4,FALSE)</f>
        <v>04, 08</v>
      </c>
      <c r="K412" s="2" t="str">
        <f>IF(ISERR(FIND("01",GERAL[[#This Row],[ODS]])),"NÃO","SIM")</f>
        <v>NÃO</v>
      </c>
      <c r="L412" s="2" t="str">
        <f>IF(ISERR(FIND("02",GERAL[[#This Row],[ODS]])),"NÃO","SIM")</f>
        <v>NÃO</v>
      </c>
      <c r="M412" s="2" t="str">
        <f>IF(ISERR(FIND("03",GERAL[[#This Row],[ODS]])),"NÃO","SIM")</f>
        <v>NÃO</v>
      </c>
      <c r="N412" s="2" t="str">
        <f>IF(ISERR(FIND("04",GERAL[[#This Row],[ODS]])),"NÃO","SIM")</f>
        <v>SIM</v>
      </c>
      <c r="O412" s="2" t="str">
        <f>IF(ISERR(FIND("05",GERAL[[#This Row],[ODS]])),"NÃO","SIM")</f>
        <v>NÃO</v>
      </c>
      <c r="P412" s="2" t="str">
        <f>IF(ISERR(FIND("06",GERAL[[#This Row],[ODS]])),"NÃO","SIM")</f>
        <v>NÃO</v>
      </c>
      <c r="Q412" s="2" t="str">
        <f>IF(ISERR(FIND("07",GERAL[[#This Row],[ODS]])),"NÃO","SIM")</f>
        <v>NÃO</v>
      </c>
      <c r="R412" s="2" t="str">
        <f>IF(ISERR(FIND("08",GERAL[[#This Row],[ODS]])),"NÃO","SIM")</f>
        <v>SIM</v>
      </c>
      <c r="S412" s="2" t="str">
        <f>IF(ISERR(FIND("09",GERAL[[#This Row],[ODS]])),"NÃO","SIM")</f>
        <v>NÃO</v>
      </c>
      <c r="T412" s="2" t="str">
        <f>IF(ISERR(FIND("10",GERAL[[#This Row],[ODS]])),"NÃO","SIM")</f>
        <v>NÃO</v>
      </c>
      <c r="U412" s="2" t="str">
        <f>IF(ISERR(FIND("11",GERAL[[#This Row],[ODS]])),"NÃO","SIM")</f>
        <v>NÃO</v>
      </c>
      <c r="V412" s="2" t="str">
        <f>IF(ISERR(FIND("12",GERAL[[#This Row],[ODS]])),"NÃO","SIM")</f>
        <v>NÃO</v>
      </c>
      <c r="W412" s="2" t="str">
        <f>IF(ISERR(FIND("13",GERAL[[#This Row],[ODS]])),"NÃO","SIM")</f>
        <v>NÃO</v>
      </c>
      <c r="X412" s="2" t="str">
        <f>IF(ISERR(FIND("14",GERAL[[#This Row],[ODS]])),"NÃO","SIM")</f>
        <v>NÃO</v>
      </c>
      <c r="Y412" s="2" t="str">
        <f>IF(ISERR(FIND("15",GERAL[[#This Row],[ODS]])),"NÃO","SIM")</f>
        <v>NÃO</v>
      </c>
      <c r="Z412" s="2" t="str">
        <f>IF(ISERR(FIND("16",GERAL[[#This Row],[ODS]])),"NÃO","SIM")</f>
        <v>NÃO</v>
      </c>
      <c r="AA412" s="2" t="str">
        <f>IF(ISERR(FIND("17",GERAL[[#This Row],[ODS]])),"NÃO","SIM")</f>
        <v>NÃO</v>
      </c>
      <c r="AB412" s="1">
        <v>13.127202754893835</v>
      </c>
      <c r="AC412" s="1">
        <v>9.4283211243240821</v>
      </c>
      <c r="AD412" s="1">
        <v>9.607583474180073</v>
      </c>
      <c r="AE412" s="1">
        <v>11.499355528568463</v>
      </c>
      <c r="AF412" s="1">
        <v>6.6502470926914929</v>
      </c>
      <c r="AG412" s="1" t="str">
        <f>GERAL[[#This Row],[SIGLA]]&amp;GERAL[[#This Row],[CÓD]]</f>
        <v>CECH_PA</v>
      </c>
      <c r="AH412" s="1">
        <f ca="1">VLOOKUP(GERAL[[#This Row],[REF_NOTA]],BASE_NOTAS[],7,FALSE)</f>
        <v>15.858215290975854</v>
      </c>
      <c r="AI412" s="31">
        <f ca="1">IF(GERAL[[#This Row],[Nota 2025]]="",0,GERAL[[#This Row],[Nota 2026]]-GERAL[[#This Row],[Nota 2025]])</f>
        <v>9.2079681982843624</v>
      </c>
    </row>
    <row r="413" spans="1:35" ht="17" x14ac:dyDescent="0.35">
      <c r="A413" s="2" t="s">
        <v>162</v>
      </c>
      <c r="B413" s="2" t="s">
        <v>189</v>
      </c>
      <c r="C413" s="2" t="s">
        <v>209</v>
      </c>
      <c r="D413" s="15" t="s">
        <v>19</v>
      </c>
      <c r="E413" s="2" t="s">
        <v>89</v>
      </c>
      <c r="F413" s="2" t="str">
        <f>VLOOKUP(GERAL[[#This Row],[CÓD]],SEALL,6,FALSE)</f>
        <v>S</v>
      </c>
      <c r="G41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1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1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13" s="2" t="str">
        <f>VLOOKUP(GERAL[[#This Row],[CÓD]],SEALL,4,FALSE)</f>
        <v>04, 08</v>
      </c>
      <c r="K413" s="2" t="str">
        <f>IF(ISERR(FIND("01",GERAL[[#This Row],[ODS]])),"NÃO","SIM")</f>
        <v>NÃO</v>
      </c>
      <c r="L413" s="2" t="str">
        <f>IF(ISERR(FIND("02",GERAL[[#This Row],[ODS]])),"NÃO","SIM")</f>
        <v>NÃO</v>
      </c>
      <c r="M413" s="2" t="str">
        <f>IF(ISERR(FIND("03",GERAL[[#This Row],[ODS]])),"NÃO","SIM")</f>
        <v>NÃO</v>
      </c>
      <c r="N413" s="2" t="str">
        <f>IF(ISERR(FIND("04",GERAL[[#This Row],[ODS]])),"NÃO","SIM")</f>
        <v>SIM</v>
      </c>
      <c r="O413" s="2" t="str">
        <f>IF(ISERR(FIND("05",GERAL[[#This Row],[ODS]])),"NÃO","SIM")</f>
        <v>NÃO</v>
      </c>
      <c r="P413" s="2" t="str">
        <f>IF(ISERR(FIND("06",GERAL[[#This Row],[ODS]])),"NÃO","SIM")</f>
        <v>NÃO</v>
      </c>
      <c r="Q413" s="2" t="str">
        <f>IF(ISERR(FIND("07",GERAL[[#This Row],[ODS]])),"NÃO","SIM")</f>
        <v>NÃO</v>
      </c>
      <c r="R413" s="2" t="str">
        <f>IF(ISERR(FIND("08",GERAL[[#This Row],[ODS]])),"NÃO","SIM")</f>
        <v>SIM</v>
      </c>
      <c r="S413" s="2" t="str">
        <f>IF(ISERR(FIND("09",GERAL[[#This Row],[ODS]])),"NÃO","SIM")</f>
        <v>NÃO</v>
      </c>
      <c r="T413" s="2" t="str">
        <f>IF(ISERR(FIND("10",GERAL[[#This Row],[ODS]])),"NÃO","SIM")</f>
        <v>NÃO</v>
      </c>
      <c r="U413" s="2" t="str">
        <f>IF(ISERR(FIND("11",GERAL[[#This Row],[ODS]])),"NÃO","SIM")</f>
        <v>NÃO</v>
      </c>
      <c r="V413" s="2" t="str">
        <f>IF(ISERR(FIND("12",GERAL[[#This Row],[ODS]])),"NÃO","SIM")</f>
        <v>NÃO</v>
      </c>
      <c r="W413" s="2" t="str">
        <f>IF(ISERR(FIND("13",GERAL[[#This Row],[ODS]])),"NÃO","SIM")</f>
        <v>NÃO</v>
      </c>
      <c r="X413" s="2" t="str">
        <f>IF(ISERR(FIND("14",GERAL[[#This Row],[ODS]])),"NÃO","SIM")</f>
        <v>NÃO</v>
      </c>
      <c r="Y413" s="2" t="str">
        <f>IF(ISERR(FIND("15",GERAL[[#This Row],[ODS]])),"NÃO","SIM")</f>
        <v>NÃO</v>
      </c>
      <c r="Z413" s="2" t="str">
        <f>IF(ISERR(FIND("16",GERAL[[#This Row],[ODS]])),"NÃO","SIM")</f>
        <v>NÃO</v>
      </c>
      <c r="AA413" s="2" t="str">
        <f>IF(ISERR(FIND("17",GERAL[[#This Row],[ODS]])),"NÃO","SIM")</f>
        <v>NÃO</v>
      </c>
      <c r="AB413" s="1">
        <v>100</v>
      </c>
      <c r="AC413" s="1">
        <v>100</v>
      </c>
      <c r="AD413" s="1">
        <v>100</v>
      </c>
      <c r="AE413" s="1">
        <v>100</v>
      </c>
      <c r="AF413" s="1">
        <v>100</v>
      </c>
      <c r="AG413" s="1" t="str">
        <f>GERAL[[#This Row],[SIGLA]]&amp;GERAL[[#This Row],[CÓD]]</f>
        <v>DFCH_PA</v>
      </c>
      <c r="AH413" s="1">
        <f ca="1">VLOOKUP(GERAL[[#This Row],[REF_NOTA]],BASE_NOTAS[],7,FALSE)</f>
        <v>100</v>
      </c>
      <c r="AI413" s="31">
        <f ca="1">IF(GERAL[[#This Row],[Nota 2025]]="",0,GERAL[[#This Row],[Nota 2026]]-GERAL[[#This Row],[Nota 2025]])</f>
        <v>0</v>
      </c>
    </row>
    <row r="414" spans="1:35" ht="17" x14ac:dyDescent="0.35">
      <c r="A414" s="2" t="s">
        <v>163</v>
      </c>
      <c r="B414" s="2" t="s">
        <v>183</v>
      </c>
      <c r="C414" s="2" t="s">
        <v>209</v>
      </c>
      <c r="D414" s="15" t="s">
        <v>19</v>
      </c>
      <c r="E414" s="2" t="s">
        <v>89</v>
      </c>
      <c r="F414" s="2" t="str">
        <f>VLOOKUP(GERAL[[#This Row],[CÓD]],SEALL,6,FALSE)</f>
        <v>S</v>
      </c>
      <c r="G41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1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1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14" s="2" t="str">
        <f>VLOOKUP(GERAL[[#This Row],[CÓD]],SEALL,4,FALSE)</f>
        <v>04, 08</v>
      </c>
      <c r="K414" s="2" t="str">
        <f>IF(ISERR(FIND("01",GERAL[[#This Row],[ODS]])),"NÃO","SIM")</f>
        <v>NÃO</v>
      </c>
      <c r="L414" s="2" t="str">
        <f>IF(ISERR(FIND("02",GERAL[[#This Row],[ODS]])),"NÃO","SIM")</f>
        <v>NÃO</v>
      </c>
      <c r="M414" s="2" t="str">
        <f>IF(ISERR(FIND("03",GERAL[[#This Row],[ODS]])),"NÃO","SIM")</f>
        <v>NÃO</v>
      </c>
      <c r="N414" s="2" t="str">
        <f>IF(ISERR(FIND("04",GERAL[[#This Row],[ODS]])),"NÃO","SIM")</f>
        <v>SIM</v>
      </c>
      <c r="O414" s="2" t="str">
        <f>IF(ISERR(FIND("05",GERAL[[#This Row],[ODS]])),"NÃO","SIM")</f>
        <v>NÃO</v>
      </c>
      <c r="P414" s="2" t="str">
        <f>IF(ISERR(FIND("06",GERAL[[#This Row],[ODS]])),"NÃO","SIM")</f>
        <v>NÃO</v>
      </c>
      <c r="Q414" s="2" t="str">
        <f>IF(ISERR(FIND("07",GERAL[[#This Row],[ODS]])),"NÃO","SIM")</f>
        <v>NÃO</v>
      </c>
      <c r="R414" s="2" t="str">
        <f>IF(ISERR(FIND("08",GERAL[[#This Row],[ODS]])),"NÃO","SIM")</f>
        <v>SIM</v>
      </c>
      <c r="S414" s="2" t="str">
        <f>IF(ISERR(FIND("09",GERAL[[#This Row],[ODS]])),"NÃO","SIM")</f>
        <v>NÃO</v>
      </c>
      <c r="T414" s="2" t="str">
        <f>IF(ISERR(FIND("10",GERAL[[#This Row],[ODS]])),"NÃO","SIM")</f>
        <v>NÃO</v>
      </c>
      <c r="U414" s="2" t="str">
        <f>IF(ISERR(FIND("11",GERAL[[#This Row],[ODS]])),"NÃO","SIM")</f>
        <v>NÃO</v>
      </c>
      <c r="V414" s="2" t="str">
        <f>IF(ISERR(FIND("12",GERAL[[#This Row],[ODS]])),"NÃO","SIM")</f>
        <v>NÃO</v>
      </c>
      <c r="W414" s="2" t="str">
        <f>IF(ISERR(FIND("13",GERAL[[#This Row],[ODS]])),"NÃO","SIM")</f>
        <v>NÃO</v>
      </c>
      <c r="X414" s="2" t="str">
        <f>IF(ISERR(FIND("14",GERAL[[#This Row],[ODS]])),"NÃO","SIM")</f>
        <v>NÃO</v>
      </c>
      <c r="Y414" s="2" t="str">
        <f>IF(ISERR(FIND("15",GERAL[[#This Row],[ODS]])),"NÃO","SIM")</f>
        <v>NÃO</v>
      </c>
      <c r="Z414" s="2" t="str">
        <f>IF(ISERR(FIND("16",GERAL[[#This Row],[ODS]])),"NÃO","SIM")</f>
        <v>NÃO</v>
      </c>
      <c r="AA414" s="2" t="str">
        <f>IF(ISERR(FIND("17",GERAL[[#This Row],[ODS]])),"NÃO","SIM")</f>
        <v>NÃO</v>
      </c>
      <c r="AB414" s="1">
        <v>26.336099438484915</v>
      </c>
      <c r="AC414" s="1">
        <v>21.835175936905447</v>
      </c>
      <c r="AD414" s="1">
        <v>27.061450041267658</v>
      </c>
      <c r="AE414" s="1">
        <v>33.505285597027736</v>
      </c>
      <c r="AF414" s="1">
        <v>32.68100590023316</v>
      </c>
      <c r="AG414" s="1" t="str">
        <f>GERAL[[#This Row],[SIGLA]]&amp;GERAL[[#This Row],[CÓD]]</f>
        <v>ESCH_PA</v>
      </c>
      <c r="AH414" s="1">
        <f ca="1">VLOOKUP(GERAL[[#This Row],[REF_NOTA]],BASE_NOTAS[],7,FALSE)</f>
        <v>28.323099714743407</v>
      </c>
      <c r="AI414" s="31">
        <f ca="1">IF(GERAL[[#This Row],[Nota 2025]]="",0,GERAL[[#This Row],[Nota 2026]]-GERAL[[#This Row],[Nota 2025]])</f>
        <v>-4.3579061854897532</v>
      </c>
    </row>
    <row r="415" spans="1:35" ht="17" x14ac:dyDescent="0.35">
      <c r="A415" s="2" t="s">
        <v>164</v>
      </c>
      <c r="B415" s="2" t="s">
        <v>190</v>
      </c>
      <c r="C415" s="2" t="s">
        <v>209</v>
      </c>
      <c r="D415" s="15" t="s">
        <v>19</v>
      </c>
      <c r="E415" s="2" t="s">
        <v>89</v>
      </c>
      <c r="F415" s="2" t="str">
        <f>VLOOKUP(GERAL[[#This Row],[CÓD]],SEALL,6,FALSE)</f>
        <v>S</v>
      </c>
      <c r="G41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1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1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15" s="2" t="str">
        <f>VLOOKUP(GERAL[[#This Row],[CÓD]],SEALL,4,FALSE)</f>
        <v>04, 08</v>
      </c>
      <c r="K415" s="2" t="str">
        <f>IF(ISERR(FIND("01",GERAL[[#This Row],[ODS]])),"NÃO","SIM")</f>
        <v>NÃO</v>
      </c>
      <c r="L415" s="2" t="str">
        <f>IF(ISERR(FIND("02",GERAL[[#This Row],[ODS]])),"NÃO","SIM")</f>
        <v>NÃO</v>
      </c>
      <c r="M415" s="2" t="str">
        <f>IF(ISERR(FIND("03",GERAL[[#This Row],[ODS]])),"NÃO","SIM")</f>
        <v>NÃO</v>
      </c>
      <c r="N415" s="2" t="str">
        <f>IF(ISERR(FIND("04",GERAL[[#This Row],[ODS]])),"NÃO","SIM")</f>
        <v>SIM</v>
      </c>
      <c r="O415" s="2" t="str">
        <f>IF(ISERR(FIND("05",GERAL[[#This Row],[ODS]])),"NÃO","SIM")</f>
        <v>NÃO</v>
      </c>
      <c r="P415" s="2" t="str">
        <f>IF(ISERR(FIND("06",GERAL[[#This Row],[ODS]])),"NÃO","SIM")</f>
        <v>NÃO</v>
      </c>
      <c r="Q415" s="2" t="str">
        <f>IF(ISERR(FIND("07",GERAL[[#This Row],[ODS]])),"NÃO","SIM")</f>
        <v>NÃO</v>
      </c>
      <c r="R415" s="2" t="str">
        <f>IF(ISERR(FIND("08",GERAL[[#This Row],[ODS]])),"NÃO","SIM")</f>
        <v>SIM</v>
      </c>
      <c r="S415" s="2" t="str">
        <f>IF(ISERR(FIND("09",GERAL[[#This Row],[ODS]])),"NÃO","SIM")</f>
        <v>NÃO</v>
      </c>
      <c r="T415" s="2" t="str">
        <f>IF(ISERR(FIND("10",GERAL[[#This Row],[ODS]])),"NÃO","SIM")</f>
        <v>NÃO</v>
      </c>
      <c r="U415" s="2" t="str">
        <f>IF(ISERR(FIND("11",GERAL[[#This Row],[ODS]])),"NÃO","SIM")</f>
        <v>NÃO</v>
      </c>
      <c r="V415" s="2" t="str">
        <f>IF(ISERR(FIND("12",GERAL[[#This Row],[ODS]])),"NÃO","SIM")</f>
        <v>NÃO</v>
      </c>
      <c r="W415" s="2" t="str">
        <f>IF(ISERR(FIND("13",GERAL[[#This Row],[ODS]])),"NÃO","SIM")</f>
        <v>NÃO</v>
      </c>
      <c r="X415" s="2" t="str">
        <f>IF(ISERR(FIND("14",GERAL[[#This Row],[ODS]])),"NÃO","SIM")</f>
        <v>NÃO</v>
      </c>
      <c r="Y415" s="2" t="str">
        <f>IF(ISERR(FIND("15",GERAL[[#This Row],[ODS]])),"NÃO","SIM")</f>
        <v>NÃO</v>
      </c>
      <c r="Z415" s="2" t="str">
        <f>IF(ISERR(FIND("16",GERAL[[#This Row],[ODS]])),"NÃO","SIM")</f>
        <v>NÃO</v>
      </c>
      <c r="AA415" s="2" t="str">
        <f>IF(ISERR(FIND("17",GERAL[[#This Row],[ODS]])),"NÃO","SIM")</f>
        <v>NÃO</v>
      </c>
      <c r="AB415" s="1">
        <v>19.306371208915067</v>
      </c>
      <c r="AC415" s="1">
        <v>25.807314720979591</v>
      </c>
      <c r="AD415" s="1">
        <v>26.688990233654486</v>
      </c>
      <c r="AE415" s="1">
        <v>27.067258944479189</v>
      </c>
      <c r="AF415" s="1">
        <v>27.476810104938838</v>
      </c>
      <c r="AG415" s="1" t="str">
        <f>GERAL[[#This Row],[SIGLA]]&amp;GERAL[[#This Row],[CÓD]]</f>
        <v>GOCH_PA</v>
      </c>
      <c r="AH415" s="1">
        <f ca="1">VLOOKUP(GERAL[[#This Row],[REF_NOTA]],BASE_NOTAS[],7,FALSE)</f>
        <v>28.923213600655558</v>
      </c>
      <c r="AI415" s="31">
        <f ca="1">IF(GERAL[[#This Row],[Nota 2025]]="",0,GERAL[[#This Row],[Nota 2026]]-GERAL[[#This Row],[Nota 2025]])</f>
        <v>1.4464034957167193</v>
      </c>
    </row>
    <row r="416" spans="1:35" ht="17" x14ac:dyDescent="0.35">
      <c r="A416" s="2" t="s">
        <v>165</v>
      </c>
      <c r="B416" s="2" t="s">
        <v>191</v>
      </c>
      <c r="C416" s="2" t="s">
        <v>209</v>
      </c>
      <c r="D416" s="15" t="s">
        <v>19</v>
      </c>
      <c r="E416" s="2" t="s">
        <v>89</v>
      </c>
      <c r="F416" s="2" t="str">
        <f>VLOOKUP(GERAL[[#This Row],[CÓD]],SEALL,6,FALSE)</f>
        <v>S</v>
      </c>
      <c r="G41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1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1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16" s="2" t="str">
        <f>VLOOKUP(GERAL[[#This Row],[CÓD]],SEALL,4,FALSE)</f>
        <v>04, 08</v>
      </c>
      <c r="K416" s="2" t="str">
        <f>IF(ISERR(FIND("01",GERAL[[#This Row],[ODS]])),"NÃO","SIM")</f>
        <v>NÃO</v>
      </c>
      <c r="L416" s="2" t="str">
        <f>IF(ISERR(FIND("02",GERAL[[#This Row],[ODS]])),"NÃO","SIM")</f>
        <v>NÃO</v>
      </c>
      <c r="M416" s="2" t="str">
        <f>IF(ISERR(FIND("03",GERAL[[#This Row],[ODS]])),"NÃO","SIM")</f>
        <v>NÃO</v>
      </c>
      <c r="N416" s="2" t="str">
        <f>IF(ISERR(FIND("04",GERAL[[#This Row],[ODS]])),"NÃO","SIM")</f>
        <v>SIM</v>
      </c>
      <c r="O416" s="2" t="str">
        <f>IF(ISERR(FIND("05",GERAL[[#This Row],[ODS]])),"NÃO","SIM")</f>
        <v>NÃO</v>
      </c>
      <c r="P416" s="2" t="str">
        <f>IF(ISERR(FIND("06",GERAL[[#This Row],[ODS]])),"NÃO","SIM")</f>
        <v>NÃO</v>
      </c>
      <c r="Q416" s="2" t="str">
        <f>IF(ISERR(FIND("07",GERAL[[#This Row],[ODS]])),"NÃO","SIM")</f>
        <v>NÃO</v>
      </c>
      <c r="R416" s="2" t="str">
        <f>IF(ISERR(FIND("08",GERAL[[#This Row],[ODS]])),"NÃO","SIM")</f>
        <v>SIM</v>
      </c>
      <c r="S416" s="2" t="str">
        <f>IF(ISERR(FIND("09",GERAL[[#This Row],[ODS]])),"NÃO","SIM")</f>
        <v>NÃO</v>
      </c>
      <c r="T416" s="2" t="str">
        <f>IF(ISERR(FIND("10",GERAL[[#This Row],[ODS]])),"NÃO","SIM")</f>
        <v>NÃO</v>
      </c>
      <c r="U416" s="2" t="str">
        <f>IF(ISERR(FIND("11",GERAL[[#This Row],[ODS]])),"NÃO","SIM")</f>
        <v>NÃO</v>
      </c>
      <c r="V416" s="2" t="str">
        <f>IF(ISERR(FIND("12",GERAL[[#This Row],[ODS]])),"NÃO","SIM")</f>
        <v>NÃO</v>
      </c>
      <c r="W416" s="2" t="str">
        <f>IF(ISERR(FIND("13",GERAL[[#This Row],[ODS]])),"NÃO","SIM")</f>
        <v>NÃO</v>
      </c>
      <c r="X416" s="2" t="str">
        <f>IF(ISERR(FIND("14",GERAL[[#This Row],[ODS]])),"NÃO","SIM")</f>
        <v>NÃO</v>
      </c>
      <c r="Y416" s="2" t="str">
        <f>IF(ISERR(FIND("15",GERAL[[#This Row],[ODS]])),"NÃO","SIM")</f>
        <v>NÃO</v>
      </c>
      <c r="Z416" s="2" t="str">
        <f>IF(ISERR(FIND("16",GERAL[[#This Row],[ODS]])),"NÃO","SIM")</f>
        <v>NÃO</v>
      </c>
      <c r="AA416" s="2" t="str">
        <f>IF(ISERR(FIND("17",GERAL[[#This Row],[ODS]])),"NÃO","SIM")</f>
        <v>NÃO</v>
      </c>
      <c r="AB416" s="1">
        <v>0</v>
      </c>
      <c r="AC416" s="1">
        <v>0</v>
      </c>
      <c r="AD416" s="1">
        <v>4.5443577634042978</v>
      </c>
      <c r="AE416" s="1">
        <v>10.091926146036641</v>
      </c>
      <c r="AF416" s="1">
        <v>6.2048744926889938</v>
      </c>
      <c r="AG416" s="1" t="str">
        <f>GERAL[[#This Row],[SIGLA]]&amp;GERAL[[#This Row],[CÓD]]</f>
        <v>MACH_PA</v>
      </c>
      <c r="AH416" s="1">
        <f ca="1">VLOOKUP(GERAL[[#This Row],[REF_NOTA]],BASE_NOTAS[],7,FALSE)</f>
        <v>6.5063038883457258</v>
      </c>
      <c r="AI416" s="31">
        <f ca="1">IF(GERAL[[#This Row],[Nota 2025]]="",0,GERAL[[#This Row],[Nota 2026]]-GERAL[[#This Row],[Nota 2025]])</f>
        <v>0.30142939565673199</v>
      </c>
    </row>
    <row r="417" spans="1:35" ht="17" x14ac:dyDescent="0.35">
      <c r="A417" s="2" t="s">
        <v>168</v>
      </c>
      <c r="B417" s="2" t="s">
        <v>195</v>
      </c>
      <c r="C417" s="2" t="s">
        <v>209</v>
      </c>
      <c r="D417" s="15" t="s">
        <v>19</v>
      </c>
      <c r="E417" s="2" t="s">
        <v>89</v>
      </c>
      <c r="F417" s="2" t="str">
        <f>VLOOKUP(GERAL[[#This Row],[CÓD]],SEALL,6,FALSE)</f>
        <v>S</v>
      </c>
      <c r="G41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1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1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17" s="2" t="str">
        <f>VLOOKUP(GERAL[[#This Row],[CÓD]],SEALL,4,FALSE)</f>
        <v>04, 08</v>
      </c>
      <c r="K417" s="2" t="str">
        <f>IF(ISERR(FIND("01",GERAL[[#This Row],[ODS]])),"NÃO","SIM")</f>
        <v>NÃO</v>
      </c>
      <c r="L417" s="2" t="str">
        <f>IF(ISERR(FIND("02",GERAL[[#This Row],[ODS]])),"NÃO","SIM")</f>
        <v>NÃO</v>
      </c>
      <c r="M417" s="2" t="str">
        <f>IF(ISERR(FIND("03",GERAL[[#This Row],[ODS]])),"NÃO","SIM")</f>
        <v>NÃO</v>
      </c>
      <c r="N417" s="2" t="str">
        <f>IF(ISERR(FIND("04",GERAL[[#This Row],[ODS]])),"NÃO","SIM")</f>
        <v>SIM</v>
      </c>
      <c r="O417" s="2" t="str">
        <f>IF(ISERR(FIND("05",GERAL[[#This Row],[ODS]])),"NÃO","SIM")</f>
        <v>NÃO</v>
      </c>
      <c r="P417" s="2" t="str">
        <f>IF(ISERR(FIND("06",GERAL[[#This Row],[ODS]])),"NÃO","SIM")</f>
        <v>NÃO</v>
      </c>
      <c r="Q417" s="2" t="str">
        <f>IF(ISERR(FIND("07",GERAL[[#This Row],[ODS]])),"NÃO","SIM")</f>
        <v>NÃO</v>
      </c>
      <c r="R417" s="2" t="str">
        <f>IF(ISERR(FIND("08",GERAL[[#This Row],[ODS]])),"NÃO","SIM")</f>
        <v>SIM</v>
      </c>
      <c r="S417" s="2" t="str">
        <f>IF(ISERR(FIND("09",GERAL[[#This Row],[ODS]])),"NÃO","SIM")</f>
        <v>NÃO</v>
      </c>
      <c r="T417" s="2" t="str">
        <f>IF(ISERR(FIND("10",GERAL[[#This Row],[ODS]])),"NÃO","SIM")</f>
        <v>NÃO</v>
      </c>
      <c r="U417" s="2" t="str">
        <f>IF(ISERR(FIND("11",GERAL[[#This Row],[ODS]])),"NÃO","SIM")</f>
        <v>NÃO</v>
      </c>
      <c r="V417" s="2" t="str">
        <f>IF(ISERR(FIND("12",GERAL[[#This Row],[ODS]])),"NÃO","SIM")</f>
        <v>NÃO</v>
      </c>
      <c r="W417" s="2" t="str">
        <f>IF(ISERR(FIND("13",GERAL[[#This Row],[ODS]])),"NÃO","SIM")</f>
        <v>NÃO</v>
      </c>
      <c r="X417" s="2" t="str">
        <f>IF(ISERR(FIND("14",GERAL[[#This Row],[ODS]])),"NÃO","SIM")</f>
        <v>NÃO</v>
      </c>
      <c r="Y417" s="2" t="str">
        <f>IF(ISERR(FIND("15",GERAL[[#This Row],[ODS]])),"NÃO","SIM")</f>
        <v>NÃO</v>
      </c>
      <c r="Z417" s="2" t="str">
        <f>IF(ISERR(FIND("16",GERAL[[#This Row],[ODS]])),"NÃO","SIM")</f>
        <v>NÃO</v>
      </c>
      <c r="AA417" s="2" t="str">
        <f>IF(ISERR(FIND("17",GERAL[[#This Row],[ODS]])),"NÃO","SIM")</f>
        <v>NÃO</v>
      </c>
      <c r="AB417" s="1">
        <v>24.344601844829366</v>
      </c>
      <c r="AC417" s="1">
        <v>28.853142788452551</v>
      </c>
      <c r="AD417" s="1">
        <v>16.13935383811603</v>
      </c>
      <c r="AE417" s="1">
        <v>27.080589273853928</v>
      </c>
      <c r="AF417" s="1">
        <v>30.0575931107374</v>
      </c>
      <c r="AG417" s="1" t="str">
        <f>GERAL[[#This Row],[SIGLA]]&amp;GERAL[[#This Row],[CÓD]]</f>
        <v>MTCH_PA</v>
      </c>
      <c r="AH417" s="1">
        <f ca="1">VLOOKUP(GERAL[[#This Row],[REF_NOTA]],BASE_NOTAS[],7,FALSE)</f>
        <v>27.175133482581138</v>
      </c>
      <c r="AI417" s="31">
        <f ca="1">IF(GERAL[[#This Row],[Nota 2025]]="",0,GERAL[[#This Row],[Nota 2026]]-GERAL[[#This Row],[Nota 2025]])</f>
        <v>-2.882459628156262</v>
      </c>
    </row>
    <row r="418" spans="1:35" ht="17" x14ac:dyDescent="0.35">
      <c r="A418" s="2" t="s">
        <v>167</v>
      </c>
      <c r="B418" s="2" t="s">
        <v>193</v>
      </c>
      <c r="C418" s="2" t="s">
        <v>209</v>
      </c>
      <c r="D418" s="15" t="s">
        <v>19</v>
      </c>
      <c r="E418" s="2" t="s">
        <v>89</v>
      </c>
      <c r="F418" s="2" t="str">
        <f>VLOOKUP(GERAL[[#This Row],[CÓD]],SEALL,6,FALSE)</f>
        <v>S</v>
      </c>
      <c r="G41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1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1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18" s="2" t="str">
        <f>VLOOKUP(GERAL[[#This Row],[CÓD]],SEALL,4,FALSE)</f>
        <v>04, 08</v>
      </c>
      <c r="K418" s="2" t="str">
        <f>IF(ISERR(FIND("01",GERAL[[#This Row],[ODS]])),"NÃO","SIM")</f>
        <v>NÃO</v>
      </c>
      <c r="L418" s="2" t="str">
        <f>IF(ISERR(FIND("02",GERAL[[#This Row],[ODS]])),"NÃO","SIM")</f>
        <v>NÃO</v>
      </c>
      <c r="M418" s="2" t="str">
        <f>IF(ISERR(FIND("03",GERAL[[#This Row],[ODS]])),"NÃO","SIM")</f>
        <v>NÃO</v>
      </c>
      <c r="N418" s="2" t="str">
        <f>IF(ISERR(FIND("04",GERAL[[#This Row],[ODS]])),"NÃO","SIM")</f>
        <v>SIM</v>
      </c>
      <c r="O418" s="2" t="str">
        <f>IF(ISERR(FIND("05",GERAL[[#This Row],[ODS]])),"NÃO","SIM")</f>
        <v>NÃO</v>
      </c>
      <c r="P418" s="2" t="str">
        <f>IF(ISERR(FIND("06",GERAL[[#This Row],[ODS]])),"NÃO","SIM")</f>
        <v>NÃO</v>
      </c>
      <c r="Q418" s="2" t="str">
        <f>IF(ISERR(FIND("07",GERAL[[#This Row],[ODS]])),"NÃO","SIM")</f>
        <v>NÃO</v>
      </c>
      <c r="R418" s="2" t="str">
        <f>IF(ISERR(FIND("08",GERAL[[#This Row],[ODS]])),"NÃO","SIM")</f>
        <v>SIM</v>
      </c>
      <c r="S418" s="2" t="str">
        <f>IF(ISERR(FIND("09",GERAL[[#This Row],[ODS]])),"NÃO","SIM")</f>
        <v>NÃO</v>
      </c>
      <c r="T418" s="2" t="str">
        <f>IF(ISERR(FIND("10",GERAL[[#This Row],[ODS]])),"NÃO","SIM")</f>
        <v>NÃO</v>
      </c>
      <c r="U418" s="2" t="str">
        <f>IF(ISERR(FIND("11",GERAL[[#This Row],[ODS]])),"NÃO","SIM")</f>
        <v>NÃO</v>
      </c>
      <c r="V418" s="2" t="str">
        <f>IF(ISERR(FIND("12",GERAL[[#This Row],[ODS]])),"NÃO","SIM")</f>
        <v>NÃO</v>
      </c>
      <c r="W418" s="2" t="str">
        <f>IF(ISERR(FIND("13",GERAL[[#This Row],[ODS]])),"NÃO","SIM")</f>
        <v>NÃO</v>
      </c>
      <c r="X418" s="2" t="str">
        <f>IF(ISERR(FIND("14",GERAL[[#This Row],[ODS]])),"NÃO","SIM")</f>
        <v>NÃO</v>
      </c>
      <c r="Y418" s="2" t="str">
        <f>IF(ISERR(FIND("15",GERAL[[#This Row],[ODS]])),"NÃO","SIM")</f>
        <v>NÃO</v>
      </c>
      <c r="Z418" s="2" t="str">
        <f>IF(ISERR(FIND("16",GERAL[[#This Row],[ODS]])),"NÃO","SIM")</f>
        <v>NÃO</v>
      </c>
      <c r="AA418" s="2" t="str">
        <f>IF(ISERR(FIND("17",GERAL[[#This Row],[ODS]])),"NÃO","SIM")</f>
        <v>NÃO</v>
      </c>
      <c r="AB418" s="1">
        <v>27.696804540046919</v>
      </c>
      <c r="AC418" s="1">
        <v>34.463881611555472</v>
      </c>
      <c r="AD418" s="1">
        <v>36.723281196423471</v>
      </c>
      <c r="AE418" s="1">
        <v>35.099305620320678</v>
      </c>
      <c r="AF418" s="1">
        <v>39.173950831729407</v>
      </c>
      <c r="AG418" s="1" t="str">
        <f>GERAL[[#This Row],[SIGLA]]&amp;GERAL[[#This Row],[CÓD]]</f>
        <v>MSCH_PA</v>
      </c>
      <c r="AH418" s="1">
        <f ca="1">VLOOKUP(GERAL[[#This Row],[REF_NOTA]],BASE_NOTAS[],7,FALSE)</f>
        <v>37.80421985776367</v>
      </c>
      <c r="AI418" s="31">
        <f ca="1">IF(GERAL[[#This Row],[Nota 2025]]="",0,GERAL[[#This Row],[Nota 2026]]-GERAL[[#This Row],[Nota 2025]])</f>
        <v>-1.3697309739657371</v>
      </c>
    </row>
    <row r="419" spans="1:35" ht="17" x14ac:dyDescent="0.35">
      <c r="A419" s="2" t="s">
        <v>166</v>
      </c>
      <c r="B419" s="2" t="s">
        <v>192</v>
      </c>
      <c r="C419" s="2" t="s">
        <v>209</v>
      </c>
      <c r="D419" s="15" t="s">
        <v>19</v>
      </c>
      <c r="E419" s="2" t="s">
        <v>89</v>
      </c>
      <c r="F419" s="2" t="str">
        <f>VLOOKUP(GERAL[[#This Row],[CÓD]],SEALL,6,FALSE)</f>
        <v>S</v>
      </c>
      <c r="G41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1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1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19" s="2" t="str">
        <f>VLOOKUP(GERAL[[#This Row],[CÓD]],SEALL,4,FALSE)</f>
        <v>04, 08</v>
      </c>
      <c r="K419" s="2" t="str">
        <f>IF(ISERR(FIND("01",GERAL[[#This Row],[ODS]])),"NÃO","SIM")</f>
        <v>NÃO</v>
      </c>
      <c r="L419" s="2" t="str">
        <f>IF(ISERR(FIND("02",GERAL[[#This Row],[ODS]])),"NÃO","SIM")</f>
        <v>NÃO</v>
      </c>
      <c r="M419" s="2" t="str">
        <f>IF(ISERR(FIND("03",GERAL[[#This Row],[ODS]])),"NÃO","SIM")</f>
        <v>NÃO</v>
      </c>
      <c r="N419" s="2" t="str">
        <f>IF(ISERR(FIND("04",GERAL[[#This Row],[ODS]])),"NÃO","SIM")</f>
        <v>SIM</v>
      </c>
      <c r="O419" s="2" t="str">
        <f>IF(ISERR(FIND("05",GERAL[[#This Row],[ODS]])),"NÃO","SIM")</f>
        <v>NÃO</v>
      </c>
      <c r="P419" s="2" t="str">
        <f>IF(ISERR(FIND("06",GERAL[[#This Row],[ODS]])),"NÃO","SIM")</f>
        <v>NÃO</v>
      </c>
      <c r="Q419" s="2" t="str">
        <f>IF(ISERR(FIND("07",GERAL[[#This Row],[ODS]])),"NÃO","SIM")</f>
        <v>NÃO</v>
      </c>
      <c r="R419" s="2" t="str">
        <f>IF(ISERR(FIND("08",GERAL[[#This Row],[ODS]])),"NÃO","SIM")</f>
        <v>SIM</v>
      </c>
      <c r="S419" s="2" t="str">
        <f>IF(ISERR(FIND("09",GERAL[[#This Row],[ODS]])),"NÃO","SIM")</f>
        <v>NÃO</v>
      </c>
      <c r="T419" s="2" t="str">
        <f>IF(ISERR(FIND("10",GERAL[[#This Row],[ODS]])),"NÃO","SIM")</f>
        <v>NÃO</v>
      </c>
      <c r="U419" s="2" t="str">
        <f>IF(ISERR(FIND("11",GERAL[[#This Row],[ODS]])),"NÃO","SIM")</f>
        <v>NÃO</v>
      </c>
      <c r="V419" s="2" t="str">
        <f>IF(ISERR(FIND("12",GERAL[[#This Row],[ODS]])),"NÃO","SIM")</f>
        <v>NÃO</v>
      </c>
      <c r="W419" s="2" t="str">
        <f>IF(ISERR(FIND("13",GERAL[[#This Row],[ODS]])),"NÃO","SIM")</f>
        <v>NÃO</v>
      </c>
      <c r="X419" s="2" t="str">
        <f>IF(ISERR(FIND("14",GERAL[[#This Row],[ODS]])),"NÃO","SIM")</f>
        <v>NÃO</v>
      </c>
      <c r="Y419" s="2" t="str">
        <f>IF(ISERR(FIND("15",GERAL[[#This Row],[ODS]])),"NÃO","SIM")</f>
        <v>NÃO</v>
      </c>
      <c r="Z419" s="2" t="str">
        <f>IF(ISERR(FIND("16",GERAL[[#This Row],[ODS]])),"NÃO","SIM")</f>
        <v>NÃO</v>
      </c>
      <c r="AA419" s="2" t="str">
        <f>IF(ISERR(FIND("17",GERAL[[#This Row],[ODS]])),"NÃO","SIM")</f>
        <v>NÃO</v>
      </c>
      <c r="AB419" s="1">
        <v>19.91707452827028</v>
      </c>
      <c r="AC419" s="1">
        <v>26.01393838365486</v>
      </c>
      <c r="AD419" s="1">
        <v>18.653332148732233</v>
      </c>
      <c r="AE419" s="1">
        <v>25.808682110707188</v>
      </c>
      <c r="AF419" s="1">
        <v>23.758113774975076</v>
      </c>
      <c r="AG419" s="1" t="str">
        <f>GERAL[[#This Row],[SIGLA]]&amp;GERAL[[#This Row],[CÓD]]</f>
        <v>MGCH_PA</v>
      </c>
      <c r="AH419" s="1">
        <f ca="1">VLOOKUP(GERAL[[#This Row],[REF_NOTA]],BASE_NOTAS[],7,FALSE)</f>
        <v>26.367401570764866</v>
      </c>
      <c r="AI419" s="31">
        <f ca="1">IF(GERAL[[#This Row],[Nota 2025]]="",0,GERAL[[#This Row],[Nota 2026]]-GERAL[[#This Row],[Nota 2025]])</f>
        <v>2.6092877957897898</v>
      </c>
    </row>
    <row r="420" spans="1:35" ht="17" x14ac:dyDescent="0.35">
      <c r="A420" s="2" t="s">
        <v>169</v>
      </c>
      <c r="B420" s="2" t="s">
        <v>196</v>
      </c>
      <c r="C420" s="2" t="s">
        <v>209</v>
      </c>
      <c r="D420" s="15" t="s">
        <v>19</v>
      </c>
      <c r="E420" s="2" t="s">
        <v>89</v>
      </c>
      <c r="F420" s="2" t="str">
        <f>VLOOKUP(GERAL[[#This Row],[CÓD]],SEALL,6,FALSE)</f>
        <v>S</v>
      </c>
      <c r="G42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2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2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20" s="2" t="str">
        <f>VLOOKUP(GERAL[[#This Row],[CÓD]],SEALL,4,FALSE)</f>
        <v>04, 08</v>
      </c>
      <c r="K420" s="2" t="str">
        <f>IF(ISERR(FIND("01",GERAL[[#This Row],[ODS]])),"NÃO","SIM")</f>
        <v>NÃO</v>
      </c>
      <c r="L420" s="2" t="str">
        <f>IF(ISERR(FIND("02",GERAL[[#This Row],[ODS]])),"NÃO","SIM")</f>
        <v>NÃO</v>
      </c>
      <c r="M420" s="2" t="str">
        <f>IF(ISERR(FIND("03",GERAL[[#This Row],[ODS]])),"NÃO","SIM")</f>
        <v>NÃO</v>
      </c>
      <c r="N420" s="2" t="str">
        <f>IF(ISERR(FIND("04",GERAL[[#This Row],[ODS]])),"NÃO","SIM")</f>
        <v>SIM</v>
      </c>
      <c r="O420" s="2" t="str">
        <f>IF(ISERR(FIND("05",GERAL[[#This Row],[ODS]])),"NÃO","SIM")</f>
        <v>NÃO</v>
      </c>
      <c r="P420" s="2" t="str">
        <f>IF(ISERR(FIND("06",GERAL[[#This Row],[ODS]])),"NÃO","SIM")</f>
        <v>NÃO</v>
      </c>
      <c r="Q420" s="2" t="str">
        <f>IF(ISERR(FIND("07",GERAL[[#This Row],[ODS]])),"NÃO","SIM")</f>
        <v>NÃO</v>
      </c>
      <c r="R420" s="2" t="str">
        <f>IF(ISERR(FIND("08",GERAL[[#This Row],[ODS]])),"NÃO","SIM")</f>
        <v>SIM</v>
      </c>
      <c r="S420" s="2" t="str">
        <f>IF(ISERR(FIND("09",GERAL[[#This Row],[ODS]])),"NÃO","SIM")</f>
        <v>NÃO</v>
      </c>
      <c r="T420" s="2" t="str">
        <f>IF(ISERR(FIND("10",GERAL[[#This Row],[ODS]])),"NÃO","SIM")</f>
        <v>NÃO</v>
      </c>
      <c r="U420" s="2" t="str">
        <f>IF(ISERR(FIND("11",GERAL[[#This Row],[ODS]])),"NÃO","SIM")</f>
        <v>NÃO</v>
      </c>
      <c r="V420" s="2" t="str">
        <f>IF(ISERR(FIND("12",GERAL[[#This Row],[ODS]])),"NÃO","SIM")</f>
        <v>NÃO</v>
      </c>
      <c r="W420" s="2" t="str">
        <f>IF(ISERR(FIND("13",GERAL[[#This Row],[ODS]])),"NÃO","SIM")</f>
        <v>NÃO</v>
      </c>
      <c r="X420" s="2" t="str">
        <f>IF(ISERR(FIND("14",GERAL[[#This Row],[ODS]])),"NÃO","SIM")</f>
        <v>NÃO</v>
      </c>
      <c r="Y420" s="2" t="str">
        <f>IF(ISERR(FIND("15",GERAL[[#This Row],[ODS]])),"NÃO","SIM")</f>
        <v>NÃO</v>
      </c>
      <c r="Z420" s="2" t="str">
        <f>IF(ISERR(FIND("16",GERAL[[#This Row],[ODS]])),"NÃO","SIM")</f>
        <v>NÃO</v>
      </c>
      <c r="AA420" s="2" t="str">
        <f>IF(ISERR(FIND("17",GERAL[[#This Row],[ODS]])),"NÃO","SIM")</f>
        <v>NÃO</v>
      </c>
      <c r="AB420" s="1">
        <v>2.1786765328928719</v>
      </c>
      <c r="AC420" s="1">
        <v>4.9677280860819675</v>
      </c>
      <c r="AD420" s="1">
        <v>0</v>
      </c>
      <c r="AE420" s="1">
        <v>9.031047462211049</v>
      </c>
      <c r="AF420" s="1">
        <v>0</v>
      </c>
      <c r="AG420" s="1" t="str">
        <f>GERAL[[#This Row],[SIGLA]]&amp;GERAL[[#This Row],[CÓD]]</f>
        <v>PACH_PA</v>
      </c>
      <c r="AH420" s="1">
        <f ca="1">VLOOKUP(GERAL[[#This Row],[REF_NOTA]],BASE_NOTAS[],7,FALSE)</f>
        <v>0</v>
      </c>
      <c r="AI420" s="31">
        <f ca="1">IF(GERAL[[#This Row],[Nota 2025]]="",0,GERAL[[#This Row],[Nota 2026]]-GERAL[[#This Row],[Nota 2025]])</f>
        <v>0</v>
      </c>
    </row>
    <row r="421" spans="1:35" ht="17" x14ac:dyDescent="0.35">
      <c r="A421" s="2" t="s">
        <v>170</v>
      </c>
      <c r="B421" s="2" t="s">
        <v>197</v>
      </c>
      <c r="C421" s="2" t="s">
        <v>209</v>
      </c>
      <c r="D421" s="15" t="s">
        <v>19</v>
      </c>
      <c r="E421" s="2" t="s">
        <v>89</v>
      </c>
      <c r="F421" s="2" t="str">
        <f>VLOOKUP(GERAL[[#This Row],[CÓD]],SEALL,6,FALSE)</f>
        <v>S</v>
      </c>
      <c r="G42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2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2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21" s="2" t="str">
        <f>VLOOKUP(GERAL[[#This Row],[CÓD]],SEALL,4,FALSE)</f>
        <v>04, 08</v>
      </c>
      <c r="K421" s="2" t="str">
        <f>IF(ISERR(FIND("01",GERAL[[#This Row],[ODS]])),"NÃO","SIM")</f>
        <v>NÃO</v>
      </c>
      <c r="L421" s="2" t="str">
        <f>IF(ISERR(FIND("02",GERAL[[#This Row],[ODS]])),"NÃO","SIM")</f>
        <v>NÃO</v>
      </c>
      <c r="M421" s="2" t="str">
        <f>IF(ISERR(FIND("03",GERAL[[#This Row],[ODS]])),"NÃO","SIM")</f>
        <v>NÃO</v>
      </c>
      <c r="N421" s="2" t="str">
        <f>IF(ISERR(FIND("04",GERAL[[#This Row],[ODS]])),"NÃO","SIM")</f>
        <v>SIM</v>
      </c>
      <c r="O421" s="2" t="str">
        <f>IF(ISERR(FIND("05",GERAL[[#This Row],[ODS]])),"NÃO","SIM")</f>
        <v>NÃO</v>
      </c>
      <c r="P421" s="2" t="str">
        <f>IF(ISERR(FIND("06",GERAL[[#This Row],[ODS]])),"NÃO","SIM")</f>
        <v>NÃO</v>
      </c>
      <c r="Q421" s="2" t="str">
        <f>IF(ISERR(FIND("07",GERAL[[#This Row],[ODS]])),"NÃO","SIM")</f>
        <v>NÃO</v>
      </c>
      <c r="R421" s="2" t="str">
        <f>IF(ISERR(FIND("08",GERAL[[#This Row],[ODS]])),"NÃO","SIM")</f>
        <v>SIM</v>
      </c>
      <c r="S421" s="2" t="str">
        <f>IF(ISERR(FIND("09",GERAL[[#This Row],[ODS]])),"NÃO","SIM")</f>
        <v>NÃO</v>
      </c>
      <c r="T421" s="2" t="str">
        <f>IF(ISERR(FIND("10",GERAL[[#This Row],[ODS]])),"NÃO","SIM")</f>
        <v>NÃO</v>
      </c>
      <c r="U421" s="2" t="str">
        <f>IF(ISERR(FIND("11",GERAL[[#This Row],[ODS]])),"NÃO","SIM")</f>
        <v>NÃO</v>
      </c>
      <c r="V421" s="2" t="str">
        <f>IF(ISERR(FIND("12",GERAL[[#This Row],[ODS]])),"NÃO","SIM")</f>
        <v>NÃO</v>
      </c>
      <c r="W421" s="2" t="str">
        <f>IF(ISERR(FIND("13",GERAL[[#This Row],[ODS]])),"NÃO","SIM")</f>
        <v>NÃO</v>
      </c>
      <c r="X421" s="2" t="str">
        <f>IF(ISERR(FIND("14",GERAL[[#This Row],[ODS]])),"NÃO","SIM")</f>
        <v>NÃO</v>
      </c>
      <c r="Y421" s="2" t="str">
        <f>IF(ISERR(FIND("15",GERAL[[#This Row],[ODS]])),"NÃO","SIM")</f>
        <v>NÃO</v>
      </c>
      <c r="Z421" s="2" t="str">
        <f>IF(ISERR(FIND("16",GERAL[[#This Row],[ODS]])),"NÃO","SIM")</f>
        <v>NÃO</v>
      </c>
      <c r="AA421" s="2" t="str">
        <f>IF(ISERR(FIND("17",GERAL[[#This Row],[ODS]])),"NÃO","SIM")</f>
        <v>NÃO</v>
      </c>
      <c r="AB421" s="1">
        <v>19.363027733906218</v>
      </c>
      <c r="AC421" s="1">
        <v>16.89609837526827</v>
      </c>
      <c r="AD421" s="1">
        <v>13.060037608705599</v>
      </c>
      <c r="AE421" s="1">
        <v>15.490296678845935</v>
      </c>
      <c r="AF421" s="1">
        <v>13.197922212069752</v>
      </c>
      <c r="AG421" s="1" t="str">
        <f>GERAL[[#This Row],[SIGLA]]&amp;GERAL[[#This Row],[CÓD]]</f>
        <v>PBCH_PA</v>
      </c>
      <c r="AH421" s="1">
        <f ca="1">VLOOKUP(GERAL[[#This Row],[REF_NOTA]],BASE_NOTAS[],7,FALSE)</f>
        <v>20.548799604339948</v>
      </c>
      <c r="AI421" s="31">
        <f ca="1">IF(GERAL[[#This Row],[Nota 2025]]="",0,GERAL[[#This Row],[Nota 2026]]-GERAL[[#This Row],[Nota 2025]])</f>
        <v>7.3508773922701955</v>
      </c>
    </row>
    <row r="422" spans="1:35" ht="17" x14ac:dyDescent="0.35">
      <c r="A422" s="2" t="s">
        <v>173</v>
      </c>
      <c r="B422" s="2" t="s">
        <v>200</v>
      </c>
      <c r="C422" s="2" t="s">
        <v>209</v>
      </c>
      <c r="D422" s="15" t="s">
        <v>19</v>
      </c>
      <c r="E422" s="2" t="s">
        <v>89</v>
      </c>
      <c r="F422" s="2" t="str">
        <f>VLOOKUP(GERAL[[#This Row],[CÓD]],SEALL,6,FALSE)</f>
        <v>S</v>
      </c>
      <c r="G42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2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2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22" s="2" t="str">
        <f>VLOOKUP(GERAL[[#This Row],[CÓD]],SEALL,4,FALSE)</f>
        <v>04, 08</v>
      </c>
      <c r="K422" s="2" t="str">
        <f>IF(ISERR(FIND("01",GERAL[[#This Row],[ODS]])),"NÃO","SIM")</f>
        <v>NÃO</v>
      </c>
      <c r="L422" s="2" t="str">
        <f>IF(ISERR(FIND("02",GERAL[[#This Row],[ODS]])),"NÃO","SIM")</f>
        <v>NÃO</v>
      </c>
      <c r="M422" s="2" t="str">
        <f>IF(ISERR(FIND("03",GERAL[[#This Row],[ODS]])),"NÃO","SIM")</f>
        <v>NÃO</v>
      </c>
      <c r="N422" s="2" t="str">
        <f>IF(ISERR(FIND("04",GERAL[[#This Row],[ODS]])),"NÃO","SIM")</f>
        <v>SIM</v>
      </c>
      <c r="O422" s="2" t="str">
        <f>IF(ISERR(FIND("05",GERAL[[#This Row],[ODS]])),"NÃO","SIM")</f>
        <v>NÃO</v>
      </c>
      <c r="P422" s="2" t="str">
        <f>IF(ISERR(FIND("06",GERAL[[#This Row],[ODS]])),"NÃO","SIM")</f>
        <v>NÃO</v>
      </c>
      <c r="Q422" s="2" t="str">
        <f>IF(ISERR(FIND("07",GERAL[[#This Row],[ODS]])),"NÃO","SIM")</f>
        <v>NÃO</v>
      </c>
      <c r="R422" s="2" t="str">
        <f>IF(ISERR(FIND("08",GERAL[[#This Row],[ODS]])),"NÃO","SIM")</f>
        <v>SIM</v>
      </c>
      <c r="S422" s="2" t="str">
        <f>IF(ISERR(FIND("09",GERAL[[#This Row],[ODS]])),"NÃO","SIM")</f>
        <v>NÃO</v>
      </c>
      <c r="T422" s="2" t="str">
        <f>IF(ISERR(FIND("10",GERAL[[#This Row],[ODS]])),"NÃO","SIM")</f>
        <v>NÃO</v>
      </c>
      <c r="U422" s="2" t="str">
        <f>IF(ISERR(FIND("11",GERAL[[#This Row],[ODS]])),"NÃO","SIM")</f>
        <v>NÃO</v>
      </c>
      <c r="V422" s="2" t="str">
        <f>IF(ISERR(FIND("12",GERAL[[#This Row],[ODS]])),"NÃO","SIM")</f>
        <v>NÃO</v>
      </c>
      <c r="W422" s="2" t="str">
        <f>IF(ISERR(FIND("13",GERAL[[#This Row],[ODS]])),"NÃO","SIM")</f>
        <v>NÃO</v>
      </c>
      <c r="X422" s="2" t="str">
        <f>IF(ISERR(FIND("14",GERAL[[#This Row],[ODS]])),"NÃO","SIM")</f>
        <v>NÃO</v>
      </c>
      <c r="Y422" s="2" t="str">
        <f>IF(ISERR(FIND("15",GERAL[[#This Row],[ODS]])),"NÃO","SIM")</f>
        <v>NÃO</v>
      </c>
      <c r="Z422" s="2" t="str">
        <f>IF(ISERR(FIND("16",GERAL[[#This Row],[ODS]])),"NÃO","SIM")</f>
        <v>NÃO</v>
      </c>
      <c r="AA422" s="2" t="str">
        <f>IF(ISERR(FIND("17",GERAL[[#This Row],[ODS]])),"NÃO","SIM")</f>
        <v>NÃO</v>
      </c>
      <c r="AB422" s="1">
        <v>42.006286699993446</v>
      </c>
      <c r="AC422" s="1">
        <v>43.250981082419869</v>
      </c>
      <c r="AD422" s="1">
        <v>35.465283812690082</v>
      </c>
      <c r="AE422" s="1">
        <v>35.492559993862855</v>
      </c>
      <c r="AF422" s="1">
        <v>41.270469618724718</v>
      </c>
      <c r="AG422" s="1" t="str">
        <f>GERAL[[#This Row],[SIGLA]]&amp;GERAL[[#This Row],[CÓD]]</f>
        <v>PRCH_PA</v>
      </c>
      <c r="AH422" s="1">
        <f ca="1">VLOOKUP(GERAL[[#This Row],[REF_NOTA]],BASE_NOTAS[],7,FALSE)</f>
        <v>42.766065292869499</v>
      </c>
      <c r="AI422" s="31">
        <f ca="1">IF(GERAL[[#This Row],[Nota 2025]]="",0,GERAL[[#This Row],[Nota 2026]]-GERAL[[#This Row],[Nota 2025]])</f>
        <v>1.4955956741447807</v>
      </c>
    </row>
    <row r="423" spans="1:35" ht="17" x14ac:dyDescent="0.35">
      <c r="A423" s="2" t="s">
        <v>171</v>
      </c>
      <c r="B423" s="2" t="s">
        <v>198</v>
      </c>
      <c r="C423" s="2" t="s">
        <v>209</v>
      </c>
      <c r="D423" s="15" t="s">
        <v>19</v>
      </c>
      <c r="E423" s="2" t="s">
        <v>89</v>
      </c>
      <c r="F423" s="2" t="str">
        <f>VLOOKUP(GERAL[[#This Row],[CÓD]],SEALL,6,FALSE)</f>
        <v>S</v>
      </c>
      <c r="G42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2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2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23" s="2" t="str">
        <f>VLOOKUP(GERAL[[#This Row],[CÓD]],SEALL,4,FALSE)</f>
        <v>04, 08</v>
      </c>
      <c r="K423" s="2" t="str">
        <f>IF(ISERR(FIND("01",GERAL[[#This Row],[ODS]])),"NÃO","SIM")</f>
        <v>NÃO</v>
      </c>
      <c r="L423" s="2" t="str">
        <f>IF(ISERR(FIND("02",GERAL[[#This Row],[ODS]])),"NÃO","SIM")</f>
        <v>NÃO</v>
      </c>
      <c r="M423" s="2" t="str">
        <f>IF(ISERR(FIND("03",GERAL[[#This Row],[ODS]])),"NÃO","SIM")</f>
        <v>NÃO</v>
      </c>
      <c r="N423" s="2" t="str">
        <f>IF(ISERR(FIND("04",GERAL[[#This Row],[ODS]])),"NÃO","SIM")</f>
        <v>SIM</v>
      </c>
      <c r="O423" s="2" t="str">
        <f>IF(ISERR(FIND("05",GERAL[[#This Row],[ODS]])),"NÃO","SIM")</f>
        <v>NÃO</v>
      </c>
      <c r="P423" s="2" t="str">
        <f>IF(ISERR(FIND("06",GERAL[[#This Row],[ODS]])),"NÃO","SIM")</f>
        <v>NÃO</v>
      </c>
      <c r="Q423" s="2" t="str">
        <f>IF(ISERR(FIND("07",GERAL[[#This Row],[ODS]])),"NÃO","SIM")</f>
        <v>NÃO</v>
      </c>
      <c r="R423" s="2" t="str">
        <f>IF(ISERR(FIND("08",GERAL[[#This Row],[ODS]])),"NÃO","SIM")</f>
        <v>SIM</v>
      </c>
      <c r="S423" s="2" t="str">
        <f>IF(ISERR(FIND("09",GERAL[[#This Row],[ODS]])),"NÃO","SIM")</f>
        <v>NÃO</v>
      </c>
      <c r="T423" s="2" t="str">
        <f>IF(ISERR(FIND("10",GERAL[[#This Row],[ODS]])),"NÃO","SIM")</f>
        <v>NÃO</v>
      </c>
      <c r="U423" s="2" t="str">
        <f>IF(ISERR(FIND("11",GERAL[[#This Row],[ODS]])),"NÃO","SIM")</f>
        <v>NÃO</v>
      </c>
      <c r="V423" s="2" t="str">
        <f>IF(ISERR(FIND("12",GERAL[[#This Row],[ODS]])),"NÃO","SIM")</f>
        <v>NÃO</v>
      </c>
      <c r="W423" s="2" t="str">
        <f>IF(ISERR(FIND("13",GERAL[[#This Row],[ODS]])),"NÃO","SIM")</f>
        <v>NÃO</v>
      </c>
      <c r="X423" s="2" t="str">
        <f>IF(ISERR(FIND("14",GERAL[[#This Row],[ODS]])),"NÃO","SIM")</f>
        <v>NÃO</v>
      </c>
      <c r="Y423" s="2" t="str">
        <f>IF(ISERR(FIND("15",GERAL[[#This Row],[ODS]])),"NÃO","SIM")</f>
        <v>NÃO</v>
      </c>
      <c r="Z423" s="2" t="str">
        <f>IF(ISERR(FIND("16",GERAL[[#This Row],[ODS]])),"NÃO","SIM")</f>
        <v>NÃO</v>
      </c>
      <c r="AA423" s="2" t="str">
        <f>IF(ISERR(FIND("17",GERAL[[#This Row],[ODS]])),"NÃO","SIM")</f>
        <v>NÃO</v>
      </c>
      <c r="AB423" s="1">
        <v>12.16417683580619</v>
      </c>
      <c r="AC423" s="1">
        <v>11.016292280454067</v>
      </c>
      <c r="AD423" s="1">
        <v>15.419154897568976</v>
      </c>
      <c r="AE423" s="1">
        <v>8.974319720599004</v>
      </c>
      <c r="AF423" s="1">
        <v>17.092886559438234</v>
      </c>
      <c r="AG423" s="1" t="str">
        <f>GERAL[[#This Row],[SIGLA]]&amp;GERAL[[#This Row],[CÓD]]</f>
        <v>PECH_PA</v>
      </c>
      <c r="AH423" s="1">
        <f ca="1">VLOOKUP(GERAL[[#This Row],[REF_NOTA]],BASE_NOTAS[],7,FALSE)</f>
        <v>27.607706814699583</v>
      </c>
      <c r="AI423" s="31">
        <f ca="1">IF(GERAL[[#This Row],[Nota 2025]]="",0,GERAL[[#This Row],[Nota 2026]]-GERAL[[#This Row],[Nota 2025]])</f>
        <v>10.514820255261348</v>
      </c>
    </row>
    <row r="424" spans="1:35" ht="17" x14ac:dyDescent="0.35">
      <c r="A424" s="2" t="s">
        <v>172</v>
      </c>
      <c r="B424" s="2" t="s">
        <v>199</v>
      </c>
      <c r="C424" s="2" t="s">
        <v>209</v>
      </c>
      <c r="D424" s="15" t="s">
        <v>19</v>
      </c>
      <c r="E424" s="2" t="s">
        <v>89</v>
      </c>
      <c r="F424" s="2" t="str">
        <f>VLOOKUP(GERAL[[#This Row],[CÓD]],SEALL,6,FALSE)</f>
        <v>S</v>
      </c>
      <c r="G42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2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2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24" s="2" t="str">
        <f>VLOOKUP(GERAL[[#This Row],[CÓD]],SEALL,4,FALSE)</f>
        <v>04, 08</v>
      </c>
      <c r="K424" s="2" t="str">
        <f>IF(ISERR(FIND("01",GERAL[[#This Row],[ODS]])),"NÃO","SIM")</f>
        <v>NÃO</v>
      </c>
      <c r="L424" s="2" t="str">
        <f>IF(ISERR(FIND("02",GERAL[[#This Row],[ODS]])),"NÃO","SIM")</f>
        <v>NÃO</v>
      </c>
      <c r="M424" s="2" t="str">
        <f>IF(ISERR(FIND("03",GERAL[[#This Row],[ODS]])),"NÃO","SIM")</f>
        <v>NÃO</v>
      </c>
      <c r="N424" s="2" t="str">
        <f>IF(ISERR(FIND("04",GERAL[[#This Row],[ODS]])),"NÃO","SIM")</f>
        <v>SIM</v>
      </c>
      <c r="O424" s="2" t="str">
        <f>IF(ISERR(FIND("05",GERAL[[#This Row],[ODS]])),"NÃO","SIM")</f>
        <v>NÃO</v>
      </c>
      <c r="P424" s="2" t="str">
        <f>IF(ISERR(FIND("06",GERAL[[#This Row],[ODS]])),"NÃO","SIM")</f>
        <v>NÃO</v>
      </c>
      <c r="Q424" s="2" t="str">
        <f>IF(ISERR(FIND("07",GERAL[[#This Row],[ODS]])),"NÃO","SIM")</f>
        <v>NÃO</v>
      </c>
      <c r="R424" s="2" t="str">
        <f>IF(ISERR(FIND("08",GERAL[[#This Row],[ODS]])),"NÃO","SIM")</f>
        <v>SIM</v>
      </c>
      <c r="S424" s="2" t="str">
        <f>IF(ISERR(FIND("09",GERAL[[#This Row],[ODS]])),"NÃO","SIM")</f>
        <v>NÃO</v>
      </c>
      <c r="T424" s="2" t="str">
        <f>IF(ISERR(FIND("10",GERAL[[#This Row],[ODS]])),"NÃO","SIM")</f>
        <v>NÃO</v>
      </c>
      <c r="U424" s="2" t="str">
        <f>IF(ISERR(FIND("11",GERAL[[#This Row],[ODS]])),"NÃO","SIM")</f>
        <v>NÃO</v>
      </c>
      <c r="V424" s="2" t="str">
        <f>IF(ISERR(FIND("12",GERAL[[#This Row],[ODS]])),"NÃO","SIM")</f>
        <v>NÃO</v>
      </c>
      <c r="W424" s="2" t="str">
        <f>IF(ISERR(FIND("13",GERAL[[#This Row],[ODS]])),"NÃO","SIM")</f>
        <v>NÃO</v>
      </c>
      <c r="X424" s="2" t="str">
        <f>IF(ISERR(FIND("14",GERAL[[#This Row],[ODS]])),"NÃO","SIM")</f>
        <v>NÃO</v>
      </c>
      <c r="Y424" s="2" t="str">
        <f>IF(ISERR(FIND("15",GERAL[[#This Row],[ODS]])),"NÃO","SIM")</f>
        <v>NÃO</v>
      </c>
      <c r="Z424" s="2" t="str">
        <f>IF(ISERR(FIND("16",GERAL[[#This Row],[ODS]])),"NÃO","SIM")</f>
        <v>NÃO</v>
      </c>
      <c r="AA424" s="2" t="str">
        <f>IF(ISERR(FIND("17",GERAL[[#This Row],[ODS]])),"NÃO","SIM")</f>
        <v>NÃO</v>
      </c>
      <c r="AB424" s="1">
        <v>12.454054858519106</v>
      </c>
      <c r="AC424" s="1">
        <v>12.853925478464149</v>
      </c>
      <c r="AD424" s="1">
        <v>24.548818190908055</v>
      </c>
      <c r="AE424" s="1">
        <v>19.689864965602698</v>
      </c>
      <c r="AF424" s="1">
        <v>16.004657421386081</v>
      </c>
      <c r="AG424" s="1" t="str">
        <f>GERAL[[#This Row],[SIGLA]]&amp;GERAL[[#This Row],[CÓD]]</f>
        <v>PICH_PA</v>
      </c>
      <c r="AH424" s="1">
        <f ca="1">VLOOKUP(GERAL[[#This Row],[REF_NOTA]],BASE_NOTAS[],7,FALSE)</f>
        <v>22.753942078327309</v>
      </c>
      <c r="AI424" s="31">
        <f ca="1">IF(GERAL[[#This Row],[Nota 2025]]="",0,GERAL[[#This Row],[Nota 2026]]-GERAL[[#This Row],[Nota 2025]])</f>
        <v>6.7492846569412279</v>
      </c>
    </row>
    <row r="425" spans="1:35" ht="17" x14ac:dyDescent="0.35">
      <c r="A425" s="2" t="s">
        <v>174</v>
      </c>
      <c r="B425" s="2" t="s">
        <v>201</v>
      </c>
      <c r="C425" s="2" t="s">
        <v>209</v>
      </c>
      <c r="D425" s="15" t="s">
        <v>19</v>
      </c>
      <c r="E425" s="2" t="s">
        <v>89</v>
      </c>
      <c r="F425" s="2" t="str">
        <f>VLOOKUP(GERAL[[#This Row],[CÓD]],SEALL,6,FALSE)</f>
        <v>S</v>
      </c>
      <c r="G42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2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2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25" s="2" t="str">
        <f>VLOOKUP(GERAL[[#This Row],[CÓD]],SEALL,4,FALSE)</f>
        <v>04, 08</v>
      </c>
      <c r="K425" s="2" t="str">
        <f>IF(ISERR(FIND("01",GERAL[[#This Row],[ODS]])),"NÃO","SIM")</f>
        <v>NÃO</v>
      </c>
      <c r="L425" s="2" t="str">
        <f>IF(ISERR(FIND("02",GERAL[[#This Row],[ODS]])),"NÃO","SIM")</f>
        <v>NÃO</v>
      </c>
      <c r="M425" s="2" t="str">
        <f>IF(ISERR(FIND("03",GERAL[[#This Row],[ODS]])),"NÃO","SIM")</f>
        <v>NÃO</v>
      </c>
      <c r="N425" s="2" t="str">
        <f>IF(ISERR(FIND("04",GERAL[[#This Row],[ODS]])),"NÃO","SIM")</f>
        <v>SIM</v>
      </c>
      <c r="O425" s="2" t="str">
        <f>IF(ISERR(FIND("05",GERAL[[#This Row],[ODS]])),"NÃO","SIM")</f>
        <v>NÃO</v>
      </c>
      <c r="P425" s="2" t="str">
        <f>IF(ISERR(FIND("06",GERAL[[#This Row],[ODS]])),"NÃO","SIM")</f>
        <v>NÃO</v>
      </c>
      <c r="Q425" s="2" t="str">
        <f>IF(ISERR(FIND("07",GERAL[[#This Row],[ODS]])),"NÃO","SIM")</f>
        <v>NÃO</v>
      </c>
      <c r="R425" s="2" t="str">
        <f>IF(ISERR(FIND("08",GERAL[[#This Row],[ODS]])),"NÃO","SIM")</f>
        <v>SIM</v>
      </c>
      <c r="S425" s="2" t="str">
        <f>IF(ISERR(FIND("09",GERAL[[#This Row],[ODS]])),"NÃO","SIM")</f>
        <v>NÃO</v>
      </c>
      <c r="T425" s="2" t="str">
        <f>IF(ISERR(FIND("10",GERAL[[#This Row],[ODS]])),"NÃO","SIM")</f>
        <v>NÃO</v>
      </c>
      <c r="U425" s="2" t="str">
        <f>IF(ISERR(FIND("11",GERAL[[#This Row],[ODS]])),"NÃO","SIM")</f>
        <v>NÃO</v>
      </c>
      <c r="V425" s="2" t="str">
        <f>IF(ISERR(FIND("12",GERAL[[#This Row],[ODS]])),"NÃO","SIM")</f>
        <v>NÃO</v>
      </c>
      <c r="W425" s="2" t="str">
        <f>IF(ISERR(FIND("13",GERAL[[#This Row],[ODS]])),"NÃO","SIM")</f>
        <v>NÃO</v>
      </c>
      <c r="X425" s="2" t="str">
        <f>IF(ISERR(FIND("14",GERAL[[#This Row],[ODS]])),"NÃO","SIM")</f>
        <v>NÃO</v>
      </c>
      <c r="Y425" s="2" t="str">
        <f>IF(ISERR(FIND("15",GERAL[[#This Row],[ODS]])),"NÃO","SIM")</f>
        <v>NÃO</v>
      </c>
      <c r="Z425" s="2" t="str">
        <f>IF(ISERR(FIND("16",GERAL[[#This Row],[ODS]])),"NÃO","SIM")</f>
        <v>NÃO</v>
      </c>
      <c r="AA425" s="2" t="str">
        <f>IF(ISERR(FIND("17",GERAL[[#This Row],[ODS]])),"NÃO","SIM")</f>
        <v>NÃO</v>
      </c>
      <c r="AB425" s="1">
        <v>56.357462871769371</v>
      </c>
      <c r="AC425" s="1">
        <v>56.438790178523448</v>
      </c>
      <c r="AD425" s="1">
        <v>53.237488336246429</v>
      </c>
      <c r="AE425" s="1">
        <v>52.460427567471015</v>
      </c>
      <c r="AF425" s="1">
        <v>57.664375480569888</v>
      </c>
      <c r="AG425" s="1" t="str">
        <f>GERAL[[#This Row],[SIGLA]]&amp;GERAL[[#This Row],[CÓD]]</f>
        <v>RJCH_PA</v>
      </c>
      <c r="AH425" s="1">
        <f ca="1">VLOOKUP(GERAL[[#This Row],[REF_NOTA]],BASE_NOTAS[],7,FALSE)</f>
        <v>47.139344035609206</v>
      </c>
      <c r="AI425" s="31">
        <f ca="1">IF(GERAL[[#This Row],[Nota 2025]]="",0,GERAL[[#This Row],[Nota 2026]]-GERAL[[#This Row],[Nota 2025]])</f>
        <v>-10.525031444960682</v>
      </c>
    </row>
    <row r="426" spans="1:35" ht="17" x14ac:dyDescent="0.35">
      <c r="A426" s="2" t="s">
        <v>175</v>
      </c>
      <c r="B426" s="2" t="s">
        <v>202</v>
      </c>
      <c r="C426" s="2" t="s">
        <v>209</v>
      </c>
      <c r="D426" s="15" t="s">
        <v>19</v>
      </c>
      <c r="E426" s="2" t="s">
        <v>89</v>
      </c>
      <c r="F426" s="2" t="str">
        <f>VLOOKUP(GERAL[[#This Row],[CÓD]],SEALL,6,FALSE)</f>
        <v>S</v>
      </c>
      <c r="G42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2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2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26" s="2" t="str">
        <f>VLOOKUP(GERAL[[#This Row],[CÓD]],SEALL,4,FALSE)</f>
        <v>04, 08</v>
      </c>
      <c r="K426" s="2" t="str">
        <f>IF(ISERR(FIND("01",GERAL[[#This Row],[ODS]])),"NÃO","SIM")</f>
        <v>NÃO</v>
      </c>
      <c r="L426" s="2" t="str">
        <f>IF(ISERR(FIND("02",GERAL[[#This Row],[ODS]])),"NÃO","SIM")</f>
        <v>NÃO</v>
      </c>
      <c r="M426" s="2" t="str">
        <f>IF(ISERR(FIND("03",GERAL[[#This Row],[ODS]])),"NÃO","SIM")</f>
        <v>NÃO</v>
      </c>
      <c r="N426" s="2" t="str">
        <f>IF(ISERR(FIND("04",GERAL[[#This Row],[ODS]])),"NÃO","SIM")</f>
        <v>SIM</v>
      </c>
      <c r="O426" s="2" t="str">
        <f>IF(ISERR(FIND("05",GERAL[[#This Row],[ODS]])),"NÃO","SIM")</f>
        <v>NÃO</v>
      </c>
      <c r="P426" s="2" t="str">
        <f>IF(ISERR(FIND("06",GERAL[[#This Row],[ODS]])),"NÃO","SIM")</f>
        <v>NÃO</v>
      </c>
      <c r="Q426" s="2" t="str">
        <f>IF(ISERR(FIND("07",GERAL[[#This Row],[ODS]])),"NÃO","SIM")</f>
        <v>NÃO</v>
      </c>
      <c r="R426" s="2" t="str">
        <f>IF(ISERR(FIND("08",GERAL[[#This Row],[ODS]])),"NÃO","SIM")</f>
        <v>SIM</v>
      </c>
      <c r="S426" s="2" t="str">
        <f>IF(ISERR(FIND("09",GERAL[[#This Row],[ODS]])),"NÃO","SIM")</f>
        <v>NÃO</v>
      </c>
      <c r="T426" s="2" t="str">
        <f>IF(ISERR(FIND("10",GERAL[[#This Row],[ODS]])),"NÃO","SIM")</f>
        <v>NÃO</v>
      </c>
      <c r="U426" s="2" t="str">
        <f>IF(ISERR(FIND("11",GERAL[[#This Row],[ODS]])),"NÃO","SIM")</f>
        <v>NÃO</v>
      </c>
      <c r="V426" s="2" t="str">
        <f>IF(ISERR(FIND("12",GERAL[[#This Row],[ODS]])),"NÃO","SIM")</f>
        <v>NÃO</v>
      </c>
      <c r="W426" s="2" t="str">
        <f>IF(ISERR(FIND("13",GERAL[[#This Row],[ODS]])),"NÃO","SIM")</f>
        <v>NÃO</v>
      </c>
      <c r="X426" s="2" t="str">
        <f>IF(ISERR(FIND("14",GERAL[[#This Row],[ODS]])),"NÃO","SIM")</f>
        <v>NÃO</v>
      </c>
      <c r="Y426" s="2" t="str">
        <f>IF(ISERR(FIND("15",GERAL[[#This Row],[ODS]])),"NÃO","SIM")</f>
        <v>NÃO</v>
      </c>
      <c r="Z426" s="2" t="str">
        <f>IF(ISERR(FIND("16",GERAL[[#This Row],[ODS]])),"NÃO","SIM")</f>
        <v>NÃO</v>
      </c>
      <c r="AA426" s="2" t="str">
        <f>IF(ISERR(FIND("17",GERAL[[#This Row],[ODS]])),"NÃO","SIM")</f>
        <v>NÃO</v>
      </c>
      <c r="AB426" s="1">
        <v>31.451412413514827</v>
      </c>
      <c r="AC426" s="1">
        <v>29.03575309067482</v>
      </c>
      <c r="AD426" s="1">
        <v>20.090744096765651</v>
      </c>
      <c r="AE426" s="1">
        <v>21.717822656169634</v>
      </c>
      <c r="AF426" s="1">
        <v>22.696960220405625</v>
      </c>
      <c r="AG426" s="1" t="str">
        <f>GERAL[[#This Row],[SIGLA]]&amp;GERAL[[#This Row],[CÓD]]</f>
        <v>RNCH_PA</v>
      </c>
      <c r="AH426" s="1">
        <f ca="1">VLOOKUP(GERAL[[#This Row],[REF_NOTA]],BASE_NOTAS[],7,FALSE)</f>
        <v>33.85906041061952</v>
      </c>
      <c r="AI426" s="31">
        <f ca="1">IF(GERAL[[#This Row],[Nota 2025]]="",0,GERAL[[#This Row],[Nota 2026]]-GERAL[[#This Row],[Nota 2025]])</f>
        <v>11.162100190213895</v>
      </c>
    </row>
    <row r="427" spans="1:35" ht="17" x14ac:dyDescent="0.35">
      <c r="A427" s="2" t="s">
        <v>178</v>
      </c>
      <c r="B427" s="2" t="s">
        <v>205</v>
      </c>
      <c r="C427" s="2" t="s">
        <v>209</v>
      </c>
      <c r="D427" s="15" t="s">
        <v>19</v>
      </c>
      <c r="E427" s="2" t="s">
        <v>89</v>
      </c>
      <c r="F427" s="2" t="str">
        <f>VLOOKUP(GERAL[[#This Row],[CÓD]],SEALL,6,FALSE)</f>
        <v>S</v>
      </c>
      <c r="G42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2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2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27" s="2" t="str">
        <f>VLOOKUP(GERAL[[#This Row],[CÓD]],SEALL,4,FALSE)</f>
        <v>04, 08</v>
      </c>
      <c r="K427" s="2" t="str">
        <f>IF(ISERR(FIND("01",GERAL[[#This Row],[ODS]])),"NÃO","SIM")</f>
        <v>NÃO</v>
      </c>
      <c r="L427" s="2" t="str">
        <f>IF(ISERR(FIND("02",GERAL[[#This Row],[ODS]])),"NÃO","SIM")</f>
        <v>NÃO</v>
      </c>
      <c r="M427" s="2" t="str">
        <f>IF(ISERR(FIND("03",GERAL[[#This Row],[ODS]])),"NÃO","SIM")</f>
        <v>NÃO</v>
      </c>
      <c r="N427" s="2" t="str">
        <f>IF(ISERR(FIND("04",GERAL[[#This Row],[ODS]])),"NÃO","SIM")</f>
        <v>SIM</v>
      </c>
      <c r="O427" s="2" t="str">
        <f>IF(ISERR(FIND("05",GERAL[[#This Row],[ODS]])),"NÃO","SIM")</f>
        <v>NÃO</v>
      </c>
      <c r="P427" s="2" t="str">
        <f>IF(ISERR(FIND("06",GERAL[[#This Row],[ODS]])),"NÃO","SIM")</f>
        <v>NÃO</v>
      </c>
      <c r="Q427" s="2" t="str">
        <f>IF(ISERR(FIND("07",GERAL[[#This Row],[ODS]])),"NÃO","SIM")</f>
        <v>NÃO</v>
      </c>
      <c r="R427" s="2" t="str">
        <f>IF(ISERR(FIND("08",GERAL[[#This Row],[ODS]])),"NÃO","SIM")</f>
        <v>SIM</v>
      </c>
      <c r="S427" s="2" t="str">
        <f>IF(ISERR(FIND("09",GERAL[[#This Row],[ODS]])),"NÃO","SIM")</f>
        <v>NÃO</v>
      </c>
      <c r="T427" s="2" t="str">
        <f>IF(ISERR(FIND("10",GERAL[[#This Row],[ODS]])),"NÃO","SIM")</f>
        <v>NÃO</v>
      </c>
      <c r="U427" s="2" t="str">
        <f>IF(ISERR(FIND("11",GERAL[[#This Row],[ODS]])),"NÃO","SIM")</f>
        <v>NÃO</v>
      </c>
      <c r="V427" s="2" t="str">
        <f>IF(ISERR(FIND("12",GERAL[[#This Row],[ODS]])),"NÃO","SIM")</f>
        <v>NÃO</v>
      </c>
      <c r="W427" s="2" t="str">
        <f>IF(ISERR(FIND("13",GERAL[[#This Row],[ODS]])),"NÃO","SIM")</f>
        <v>NÃO</v>
      </c>
      <c r="X427" s="2" t="str">
        <f>IF(ISERR(FIND("14",GERAL[[#This Row],[ODS]])),"NÃO","SIM")</f>
        <v>NÃO</v>
      </c>
      <c r="Y427" s="2" t="str">
        <f>IF(ISERR(FIND("15",GERAL[[#This Row],[ODS]])),"NÃO","SIM")</f>
        <v>NÃO</v>
      </c>
      <c r="Z427" s="2" t="str">
        <f>IF(ISERR(FIND("16",GERAL[[#This Row],[ODS]])),"NÃO","SIM")</f>
        <v>NÃO</v>
      </c>
      <c r="AA427" s="2" t="str">
        <f>IF(ISERR(FIND("17",GERAL[[#This Row],[ODS]])),"NÃO","SIM")</f>
        <v>NÃO</v>
      </c>
      <c r="AB427" s="1">
        <v>32.507017753844579</v>
      </c>
      <c r="AC427" s="1">
        <v>35.488945285442611</v>
      </c>
      <c r="AD427" s="1">
        <v>28.951885821745016</v>
      </c>
      <c r="AE427" s="1">
        <v>29.608616218104888</v>
      </c>
      <c r="AF427" s="1">
        <v>31.143755978752662</v>
      </c>
      <c r="AG427" s="1" t="str">
        <f>GERAL[[#This Row],[SIGLA]]&amp;GERAL[[#This Row],[CÓD]]</f>
        <v>RSCH_PA</v>
      </c>
      <c r="AH427" s="1">
        <f ca="1">VLOOKUP(GERAL[[#This Row],[REF_NOTA]],BASE_NOTAS[],7,FALSE)</f>
        <v>33.483324678512702</v>
      </c>
      <c r="AI427" s="31">
        <f ca="1">IF(GERAL[[#This Row],[Nota 2025]]="",0,GERAL[[#This Row],[Nota 2026]]-GERAL[[#This Row],[Nota 2025]])</f>
        <v>2.33956869976004</v>
      </c>
    </row>
    <row r="428" spans="1:35" ht="17" x14ac:dyDescent="0.35">
      <c r="A428" s="2" t="s">
        <v>176</v>
      </c>
      <c r="B428" s="2" t="s">
        <v>203</v>
      </c>
      <c r="C428" s="2" t="s">
        <v>209</v>
      </c>
      <c r="D428" s="15" t="s">
        <v>19</v>
      </c>
      <c r="E428" s="2" t="s">
        <v>89</v>
      </c>
      <c r="F428" s="2" t="str">
        <f>VLOOKUP(GERAL[[#This Row],[CÓD]],SEALL,6,FALSE)</f>
        <v>S</v>
      </c>
      <c r="G42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2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2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28" s="2" t="str">
        <f>VLOOKUP(GERAL[[#This Row],[CÓD]],SEALL,4,FALSE)</f>
        <v>04, 08</v>
      </c>
      <c r="K428" s="2" t="str">
        <f>IF(ISERR(FIND("01",GERAL[[#This Row],[ODS]])),"NÃO","SIM")</f>
        <v>NÃO</v>
      </c>
      <c r="L428" s="2" t="str">
        <f>IF(ISERR(FIND("02",GERAL[[#This Row],[ODS]])),"NÃO","SIM")</f>
        <v>NÃO</v>
      </c>
      <c r="M428" s="2" t="str">
        <f>IF(ISERR(FIND("03",GERAL[[#This Row],[ODS]])),"NÃO","SIM")</f>
        <v>NÃO</v>
      </c>
      <c r="N428" s="2" t="str">
        <f>IF(ISERR(FIND("04",GERAL[[#This Row],[ODS]])),"NÃO","SIM")</f>
        <v>SIM</v>
      </c>
      <c r="O428" s="2" t="str">
        <f>IF(ISERR(FIND("05",GERAL[[#This Row],[ODS]])),"NÃO","SIM")</f>
        <v>NÃO</v>
      </c>
      <c r="P428" s="2" t="str">
        <f>IF(ISERR(FIND("06",GERAL[[#This Row],[ODS]])),"NÃO","SIM")</f>
        <v>NÃO</v>
      </c>
      <c r="Q428" s="2" t="str">
        <f>IF(ISERR(FIND("07",GERAL[[#This Row],[ODS]])),"NÃO","SIM")</f>
        <v>NÃO</v>
      </c>
      <c r="R428" s="2" t="str">
        <f>IF(ISERR(FIND("08",GERAL[[#This Row],[ODS]])),"NÃO","SIM")</f>
        <v>SIM</v>
      </c>
      <c r="S428" s="2" t="str">
        <f>IF(ISERR(FIND("09",GERAL[[#This Row],[ODS]])),"NÃO","SIM")</f>
        <v>NÃO</v>
      </c>
      <c r="T428" s="2" t="str">
        <f>IF(ISERR(FIND("10",GERAL[[#This Row],[ODS]])),"NÃO","SIM")</f>
        <v>NÃO</v>
      </c>
      <c r="U428" s="2" t="str">
        <f>IF(ISERR(FIND("11",GERAL[[#This Row],[ODS]])),"NÃO","SIM")</f>
        <v>NÃO</v>
      </c>
      <c r="V428" s="2" t="str">
        <f>IF(ISERR(FIND("12",GERAL[[#This Row],[ODS]])),"NÃO","SIM")</f>
        <v>NÃO</v>
      </c>
      <c r="W428" s="2" t="str">
        <f>IF(ISERR(FIND("13",GERAL[[#This Row],[ODS]])),"NÃO","SIM")</f>
        <v>NÃO</v>
      </c>
      <c r="X428" s="2" t="str">
        <f>IF(ISERR(FIND("14",GERAL[[#This Row],[ODS]])),"NÃO","SIM")</f>
        <v>NÃO</v>
      </c>
      <c r="Y428" s="2" t="str">
        <f>IF(ISERR(FIND("15",GERAL[[#This Row],[ODS]])),"NÃO","SIM")</f>
        <v>NÃO</v>
      </c>
      <c r="Z428" s="2" t="str">
        <f>IF(ISERR(FIND("16",GERAL[[#This Row],[ODS]])),"NÃO","SIM")</f>
        <v>NÃO</v>
      </c>
      <c r="AA428" s="2" t="str">
        <f>IF(ISERR(FIND("17",GERAL[[#This Row],[ODS]])),"NÃO","SIM")</f>
        <v>NÃO</v>
      </c>
      <c r="AB428" s="1">
        <v>8.277764287005084</v>
      </c>
      <c r="AC428" s="1">
        <v>9.8773444869384779</v>
      </c>
      <c r="AD428" s="1">
        <v>17.692195767962733</v>
      </c>
      <c r="AE428" s="1">
        <v>14.833590158930884</v>
      </c>
      <c r="AF428" s="1">
        <v>18.771303250356208</v>
      </c>
      <c r="AG428" s="1" t="str">
        <f>GERAL[[#This Row],[SIGLA]]&amp;GERAL[[#This Row],[CÓD]]</f>
        <v>ROCH_PA</v>
      </c>
      <c r="AH428" s="1">
        <f ca="1">VLOOKUP(GERAL[[#This Row],[REF_NOTA]],BASE_NOTAS[],7,FALSE)</f>
        <v>27.352511008751971</v>
      </c>
      <c r="AI428" s="31">
        <f ca="1">IF(GERAL[[#This Row],[Nota 2025]]="",0,GERAL[[#This Row],[Nota 2026]]-GERAL[[#This Row],[Nota 2025]])</f>
        <v>8.5812077583957631</v>
      </c>
    </row>
    <row r="429" spans="1:35" ht="17" x14ac:dyDescent="0.35">
      <c r="A429" s="2" t="s">
        <v>177</v>
      </c>
      <c r="B429" s="2" t="s">
        <v>204</v>
      </c>
      <c r="C429" s="2" t="s">
        <v>209</v>
      </c>
      <c r="D429" s="15" t="s">
        <v>19</v>
      </c>
      <c r="E429" s="2" t="s">
        <v>89</v>
      </c>
      <c r="F429" s="2" t="str">
        <f>VLOOKUP(GERAL[[#This Row],[CÓD]],SEALL,6,FALSE)</f>
        <v>S</v>
      </c>
      <c r="G42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2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2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29" s="2" t="str">
        <f>VLOOKUP(GERAL[[#This Row],[CÓD]],SEALL,4,FALSE)</f>
        <v>04, 08</v>
      </c>
      <c r="K429" s="2" t="str">
        <f>IF(ISERR(FIND("01",GERAL[[#This Row],[ODS]])),"NÃO","SIM")</f>
        <v>NÃO</v>
      </c>
      <c r="L429" s="2" t="str">
        <f>IF(ISERR(FIND("02",GERAL[[#This Row],[ODS]])),"NÃO","SIM")</f>
        <v>NÃO</v>
      </c>
      <c r="M429" s="2" t="str">
        <f>IF(ISERR(FIND("03",GERAL[[#This Row],[ODS]])),"NÃO","SIM")</f>
        <v>NÃO</v>
      </c>
      <c r="N429" s="2" t="str">
        <f>IF(ISERR(FIND("04",GERAL[[#This Row],[ODS]])),"NÃO","SIM")</f>
        <v>SIM</v>
      </c>
      <c r="O429" s="2" t="str">
        <f>IF(ISERR(FIND("05",GERAL[[#This Row],[ODS]])),"NÃO","SIM")</f>
        <v>NÃO</v>
      </c>
      <c r="P429" s="2" t="str">
        <f>IF(ISERR(FIND("06",GERAL[[#This Row],[ODS]])),"NÃO","SIM")</f>
        <v>NÃO</v>
      </c>
      <c r="Q429" s="2" t="str">
        <f>IF(ISERR(FIND("07",GERAL[[#This Row],[ODS]])),"NÃO","SIM")</f>
        <v>NÃO</v>
      </c>
      <c r="R429" s="2" t="str">
        <f>IF(ISERR(FIND("08",GERAL[[#This Row],[ODS]])),"NÃO","SIM")</f>
        <v>SIM</v>
      </c>
      <c r="S429" s="2" t="str">
        <f>IF(ISERR(FIND("09",GERAL[[#This Row],[ODS]])),"NÃO","SIM")</f>
        <v>NÃO</v>
      </c>
      <c r="T429" s="2" t="str">
        <f>IF(ISERR(FIND("10",GERAL[[#This Row],[ODS]])),"NÃO","SIM")</f>
        <v>NÃO</v>
      </c>
      <c r="U429" s="2" t="str">
        <f>IF(ISERR(FIND("11",GERAL[[#This Row],[ODS]])),"NÃO","SIM")</f>
        <v>NÃO</v>
      </c>
      <c r="V429" s="2" t="str">
        <f>IF(ISERR(FIND("12",GERAL[[#This Row],[ODS]])),"NÃO","SIM")</f>
        <v>NÃO</v>
      </c>
      <c r="W429" s="2" t="str">
        <f>IF(ISERR(FIND("13",GERAL[[#This Row],[ODS]])),"NÃO","SIM")</f>
        <v>NÃO</v>
      </c>
      <c r="X429" s="2" t="str">
        <f>IF(ISERR(FIND("14",GERAL[[#This Row],[ODS]])),"NÃO","SIM")</f>
        <v>NÃO</v>
      </c>
      <c r="Y429" s="2" t="str">
        <f>IF(ISERR(FIND("15",GERAL[[#This Row],[ODS]])),"NÃO","SIM")</f>
        <v>NÃO</v>
      </c>
      <c r="Z429" s="2" t="str">
        <f>IF(ISERR(FIND("16",GERAL[[#This Row],[ODS]])),"NÃO","SIM")</f>
        <v>NÃO</v>
      </c>
      <c r="AA429" s="2" t="str">
        <f>IF(ISERR(FIND("17",GERAL[[#This Row],[ODS]])),"NÃO","SIM")</f>
        <v>NÃO</v>
      </c>
      <c r="AB429" s="1">
        <v>34.25716522275485</v>
      </c>
      <c r="AC429" s="1">
        <v>38.103457448107989</v>
      </c>
      <c r="AD429" s="1">
        <v>24.606284442171265</v>
      </c>
      <c r="AE429" s="1">
        <v>34.746363475306815</v>
      </c>
      <c r="AF429" s="1">
        <v>30.625973149307967</v>
      </c>
      <c r="AG429" s="1" t="str">
        <f>GERAL[[#This Row],[SIGLA]]&amp;GERAL[[#This Row],[CÓD]]</f>
        <v>RRCH_PA</v>
      </c>
      <c r="AH429" s="1">
        <f ca="1">VLOOKUP(GERAL[[#This Row],[REF_NOTA]],BASE_NOTAS[],7,FALSE)</f>
        <v>40.770957534569199</v>
      </c>
      <c r="AI429" s="31">
        <f ca="1">IF(GERAL[[#This Row],[Nota 2025]]="",0,GERAL[[#This Row],[Nota 2026]]-GERAL[[#This Row],[Nota 2025]])</f>
        <v>10.144984385261232</v>
      </c>
    </row>
    <row r="430" spans="1:35" ht="17" x14ac:dyDescent="0.35">
      <c r="A430" s="2" t="s">
        <v>179</v>
      </c>
      <c r="B430" s="2" t="s">
        <v>194</v>
      </c>
      <c r="C430" s="2" t="s">
        <v>209</v>
      </c>
      <c r="D430" s="15" t="s">
        <v>19</v>
      </c>
      <c r="E430" s="2" t="s">
        <v>89</v>
      </c>
      <c r="F430" s="2" t="str">
        <f>VLOOKUP(GERAL[[#This Row],[CÓD]],SEALL,6,FALSE)</f>
        <v>S</v>
      </c>
      <c r="G43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3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3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30" s="2" t="str">
        <f>VLOOKUP(GERAL[[#This Row],[CÓD]],SEALL,4,FALSE)</f>
        <v>04, 08</v>
      </c>
      <c r="K430" s="2" t="str">
        <f>IF(ISERR(FIND("01",GERAL[[#This Row],[ODS]])),"NÃO","SIM")</f>
        <v>NÃO</v>
      </c>
      <c r="L430" s="2" t="str">
        <f>IF(ISERR(FIND("02",GERAL[[#This Row],[ODS]])),"NÃO","SIM")</f>
        <v>NÃO</v>
      </c>
      <c r="M430" s="2" t="str">
        <f>IF(ISERR(FIND("03",GERAL[[#This Row],[ODS]])),"NÃO","SIM")</f>
        <v>NÃO</v>
      </c>
      <c r="N430" s="2" t="str">
        <f>IF(ISERR(FIND("04",GERAL[[#This Row],[ODS]])),"NÃO","SIM")</f>
        <v>SIM</v>
      </c>
      <c r="O430" s="2" t="str">
        <f>IF(ISERR(FIND("05",GERAL[[#This Row],[ODS]])),"NÃO","SIM")</f>
        <v>NÃO</v>
      </c>
      <c r="P430" s="2" t="str">
        <f>IF(ISERR(FIND("06",GERAL[[#This Row],[ODS]])),"NÃO","SIM")</f>
        <v>NÃO</v>
      </c>
      <c r="Q430" s="2" t="str">
        <f>IF(ISERR(FIND("07",GERAL[[#This Row],[ODS]])),"NÃO","SIM")</f>
        <v>NÃO</v>
      </c>
      <c r="R430" s="2" t="str">
        <f>IF(ISERR(FIND("08",GERAL[[#This Row],[ODS]])),"NÃO","SIM")</f>
        <v>SIM</v>
      </c>
      <c r="S430" s="2" t="str">
        <f>IF(ISERR(FIND("09",GERAL[[#This Row],[ODS]])),"NÃO","SIM")</f>
        <v>NÃO</v>
      </c>
      <c r="T430" s="2" t="str">
        <f>IF(ISERR(FIND("10",GERAL[[#This Row],[ODS]])),"NÃO","SIM")</f>
        <v>NÃO</v>
      </c>
      <c r="U430" s="2" t="str">
        <f>IF(ISERR(FIND("11",GERAL[[#This Row],[ODS]])),"NÃO","SIM")</f>
        <v>NÃO</v>
      </c>
      <c r="V430" s="2" t="str">
        <f>IF(ISERR(FIND("12",GERAL[[#This Row],[ODS]])),"NÃO","SIM")</f>
        <v>NÃO</v>
      </c>
      <c r="W430" s="2" t="str">
        <f>IF(ISERR(FIND("13",GERAL[[#This Row],[ODS]])),"NÃO","SIM")</f>
        <v>NÃO</v>
      </c>
      <c r="X430" s="2" t="str">
        <f>IF(ISERR(FIND("14",GERAL[[#This Row],[ODS]])),"NÃO","SIM")</f>
        <v>NÃO</v>
      </c>
      <c r="Y430" s="2" t="str">
        <f>IF(ISERR(FIND("15",GERAL[[#This Row],[ODS]])),"NÃO","SIM")</f>
        <v>NÃO</v>
      </c>
      <c r="Z430" s="2" t="str">
        <f>IF(ISERR(FIND("16",GERAL[[#This Row],[ODS]])),"NÃO","SIM")</f>
        <v>NÃO</v>
      </c>
      <c r="AA430" s="2" t="str">
        <f>IF(ISERR(FIND("17",GERAL[[#This Row],[ODS]])),"NÃO","SIM")</f>
        <v>NÃO</v>
      </c>
      <c r="AB430" s="1">
        <v>42.290359487163357</v>
      </c>
      <c r="AC430" s="1">
        <v>39.668579035056986</v>
      </c>
      <c r="AD430" s="1">
        <v>36.300321413880312</v>
      </c>
      <c r="AE430" s="1">
        <v>33.445255905544045</v>
      </c>
      <c r="AF430" s="1">
        <v>41.860952061390613</v>
      </c>
      <c r="AG430" s="1" t="str">
        <f>GERAL[[#This Row],[SIGLA]]&amp;GERAL[[#This Row],[CÓD]]</f>
        <v>SCCH_PA</v>
      </c>
      <c r="AH430" s="1">
        <f ca="1">VLOOKUP(GERAL[[#This Row],[REF_NOTA]],BASE_NOTAS[],7,FALSE)</f>
        <v>38.718098395171467</v>
      </c>
      <c r="AI430" s="31">
        <f ca="1">IF(GERAL[[#This Row],[Nota 2025]]="",0,GERAL[[#This Row],[Nota 2026]]-GERAL[[#This Row],[Nota 2025]])</f>
        <v>-3.1428536662191462</v>
      </c>
    </row>
    <row r="431" spans="1:35" ht="17" x14ac:dyDescent="0.35">
      <c r="A431" s="2" t="s">
        <v>181</v>
      </c>
      <c r="B431" s="2" t="s">
        <v>186</v>
      </c>
      <c r="C431" s="2" t="s">
        <v>209</v>
      </c>
      <c r="D431" s="15" t="s">
        <v>19</v>
      </c>
      <c r="E431" s="2" t="s">
        <v>89</v>
      </c>
      <c r="F431" s="2" t="str">
        <f>VLOOKUP(GERAL[[#This Row],[CÓD]],SEALL,6,FALSE)</f>
        <v>S</v>
      </c>
      <c r="G43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3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3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31" s="2" t="str">
        <f>VLOOKUP(GERAL[[#This Row],[CÓD]],SEALL,4,FALSE)</f>
        <v>04, 08</v>
      </c>
      <c r="K431" s="2" t="str">
        <f>IF(ISERR(FIND("01",GERAL[[#This Row],[ODS]])),"NÃO","SIM")</f>
        <v>NÃO</v>
      </c>
      <c r="L431" s="2" t="str">
        <f>IF(ISERR(FIND("02",GERAL[[#This Row],[ODS]])),"NÃO","SIM")</f>
        <v>NÃO</v>
      </c>
      <c r="M431" s="2" t="str">
        <f>IF(ISERR(FIND("03",GERAL[[#This Row],[ODS]])),"NÃO","SIM")</f>
        <v>NÃO</v>
      </c>
      <c r="N431" s="2" t="str">
        <f>IF(ISERR(FIND("04",GERAL[[#This Row],[ODS]])),"NÃO","SIM")</f>
        <v>SIM</v>
      </c>
      <c r="O431" s="2" t="str">
        <f>IF(ISERR(FIND("05",GERAL[[#This Row],[ODS]])),"NÃO","SIM")</f>
        <v>NÃO</v>
      </c>
      <c r="P431" s="2" t="str">
        <f>IF(ISERR(FIND("06",GERAL[[#This Row],[ODS]])),"NÃO","SIM")</f>
        <v>NÃO</v>
      </c>
      <c r="Q431" s="2" t="str">
        <f>IF(ISERR(FIND("07",GERAL[[#This Row],[ODS]])),"NÃO","SIM")</f>
        <v>NÃO</v>
      </c>
      <c r="R431" s="2" t="str">
        <f>IF(ISERR(FIND("08",GERAL[[#This Row],[ODS]])),"NÃO","SIM")</f>
        <v>SIM</v>
      </c>
      <c r="S431" s="2" t="str">
        <f>IF(ISERR(FIND("09",GERAL[[#This Row],[ODS]])),"NÃO","SIM")</f>
        <v>NÃO</v>
      </c>
      <c r="T431" s="2" t="str">
        <f>IF(ISERR(FIND("10",GERAL[[#This Row],[ODS]])),"NÃO","SIM")</f>
        <v>NÃO</v>
      </c>
      <c r="U431" s="2" t="str">
        <f>IF(ISERR(FIND("11",GERAL[[#This Row],[ODS]])),"NÃO","SIM")</f>
        <v>NÃO</v>
      </c>
      <c r="V431" s="2" t="str">
        <f>IF(ISERR(FIND("12",GERAL[[#This Row],[ODS]])),"NÃO","SIM")</f>
        <v>NÃO</v>
      </c>
      <c r="W431" s="2" t="str">
        <f>IF(ISERR(FIND("13",GERAL[[#This Row],[ODS]])),"NÃO","SIM")</f>
        <v>NÃO</v>
      </c>
      <c r="X431" s="2" t="str">
        <f>IF(ISERR(FIND("14",GERAL[[#This Row],[ODS]])),"NÃO","SIM")</f>
        <v>NÃO</v>
      </c>
      <c r="Y431" s="2" t="str">
        <f>IF(ISERR(FIND("15",GERAL[[#This Row],[ODS]])),"NÃO","SIM")</f>
        <v>NÃO</v>
      </c>
      <c r="Z431" s="2" t="str">
        <f>IF(ISERR(FIND("16",GERAL[[#This Row],[ODS]])),"NÃO","SIM")</f>
        <v>NÃO</v>
      </c>
      <c r="AA431" s="2" t="str">
        <f>IF(ISERR(FIND("17",GERAL[[#This Row],[ODS]])),"NÃO","SIM")</f>
        <v>NÃO</v>
      </c>
      <c r="AB431" s="1">
        <v>54.134576370608322</v>
      </c>
      <c r="AC431" s="1">
        <v>55.914408853757159</v>
      </c>
      <c r="AD431" s="1">
        <v>53.474528676236432</v>
      </c>
      <c r="AE431" s="1">
        <v>47.584067191999473</v>
      </c>
      <c r="AF431" s="1">
        <v>54.519969652381327</v>
      </c>
      <c r="AG431" s="1" t="str">
        <f>GERAL[[#This Row],[SIGLA]]&amp;GERAL[[#This Row],[CÓD]]</f>
        <v>SPCH_PA</v>
      </c>
      <c r="AH431" s="1">
        <f ca="1">VLOOKUP(GERAL[[#This Row],[REF_NOTA]],BASE_NOTAS[],7,FALSE)</f>
        <v>51.456200866659309</v>
      </c>
      <c r="AI431" s="31">
        <f ca="1">IF(GERAL[[#This Row],[Nota 2025]]="",0,GERAL[[#This Row],[Nota 2026]]-GERAL[[#This Row],[Nota 2025]])</f>
        <v>-3.0637687857220186</v>
      </c>
    </row>
    <row r="432" spans="1:35" ht="17" x14ac:dyDescent="0.35">
      <c r="A432" s="2" t="s">
        <v>180</v>
      </c>
      <c r="B432" s="2" t="s">
        <v>206</v>
      </c>
      <c r="C432" s="2" t="s">
        <v>209</v>
      </c>
      <c r="D432" s="15" t="s">
        <v>19</v>
      </c>
      <c r="E432" s="2" t="s">
        <v>89</v>
      </c>
      <c r="F432" s="2" t="str">
        <f>VLOOKUP(GERAL[[#This Row],[CÓD]],SEALL,6,FALSE)</f>
        <v>S</v>
      </c>
      <c r="G43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3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3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32" s="2" t="str">
        <f>VLOOKUP(GERAL[[#This Row],[CÓD]],SEALL,4,FALSE)</f>
        <v>04, 08</v>
      </c>
      <c r="K432" s="2" t="str">
        <f>IF(ISERR(FIND("01",GERAL[[#This Row],[ODS]])),"NÃO","SIM")</f>
        <v>NÃO</v>
      </c>
      <c r="L432" s="2" t="str">
        <f>IF(ISERR(FIND("02",GERAL[[#This Row],[ODS]])),"NÃO","SIM")</f>
        <v>NÃO</v>
      </c>
      <c r="M432" s="2" t="str">
        <f>IF(ISERR(FIND("03",GERAL[[#This Row],[ODS]])),"NÃO","SIM")</f>
        <v>NÃO</v>
      </c>
      <c r="N432" s="2" t="str">
        <f>IF(ISERR(FIND("04",GERAL[[#This Row],[ODS]])),"NÃO","SIM")</f>
        <v>SIM</v>
      </c>
      <c r="O432" s="2" t="str">
        <f>IF(ISERR(FIND("05",GERAL[[#This Row],[ODS]])),"NÃO","SIM")</f>
        <v>NÃO</v>
      </c>
      <c r="P432" s="2" t="str">
        <f>IF(ISERR(FIND("06",GERAL[[#This Row],[ODS]])),"NÃO","SIM")</f>
        <v>NÃO</v>
      </c>
      <c r="Q432" s="2" t="str">
        <f>IF(ISERR(FIND("07",GERAL[[#This Row],[ODS]])),"NÃO","SIM")</f>
        <v>NÃO</v>
      </c>
      <c r="R432" s="2" t="str">
        <f>IF(ISERR(FIND("08",GERAL[[#This Row],[ODS]])),"NÃO","SIM")</f>
        <v>SIM</v>
      </c>
      <c r="S432" s="2" t="str">
        <f>IF(ISERR(FIND("09",GERAL[[#This Row],[ODS]])),"NÃO","SIM")</f>
        <v>NÃO</v>
      </c>
      <c r="T432" s="2" t="str">
        <f>IF(ISERR(FIND("10",GERAL[[#This Row],[ODS]])),"NÃO","SIM")</f>
        <v>NÃO</v>
      </c>
      <c r="U432" s="2" t="str">
        <f>IF(ISERR(FIND("11",GERAL[[#This Row],[ODS]])),"NÃO","SIM")</f>
        <v>NÃO</v>
      </c>
      <c r="V432" s="2" t="str">
        <f>IF(ISERR(FIND("12",GERAL[[#This Row],[ODS]])),"NÃO","SIM")</f>
        <v>NÃO</v>
      </c>
      <c r="W432" s="2" t="str">
        <f>IF(ISERR(FIND("13",GERAL[[#This Row],[ODS]])),"NÃO","SIM")</f>
        <v>NÃO</v>
      </c>
      <c r="X432" s="2" t="str">
        <f>IF(ISERR(FIND("14",GERAL[[#This Row],[ODS]])),"NÃO","SIM")</f>
        <v>NÃO</v>
      </c>
      <c r="Y432" s="2" t="str">
        <f>IF(ISERR(FIND("15",GERAL[[#This Row],[ODS]])),"NÃO","SIM")</f>
        <v>NÃO</v>
      </c>
      <c r="Z432" s="2" t="str">
        <f>IF(ISERR(FIND("16",GERAL[[#This Row],[ODS]])),"NÃO","SIM")</f>
        <v>NÃO</v>
      </c>
      <c r="AA432" s="2" t="str">
        <f>IF(ISERR(FIND("17",GERAL[[#This Row],[ODS]])),"NÃO","SIM")</f>
        <v>NÃO</v>
      </c>
      <c r="AB432" s="1">
        <v>9.1665906300215045</v>
      </c>
      <c r="AC432" s="1">
        <v>6.5631121088120885</v>
      </c>
      <c r="AD432" s="1">
        <v>7.5715240610605878</v>
      </c>
      <c r="AE432" s="1">
        <v>9.1899361772934167</v>
      </c>
      <c r="AF432" s="1">
        <v>9.3964056609380577</v>
      </c>
      <c r="AG432" s="1" t="str">
        <f>GERAL[[#This Row],[SIGLA]]&amp;GERAL[[#This Row],[CÓD]]</f>
        <v>SECH_PA</v>
      </c>
      <c r="AH432" s="1">
        <f ca="1">VLOOKUP(GERAL[[#This Row],[REF_NOTA]],BASE_NOTAS[],7,FALSE)</f>
        <v>23.769629532340062</v>
      </c>
      <c r="AI432" s="31">
        <f ca="1">IF(GERAL[[#This Row],[Nota 2025]]="",0,GERAL[[#This Row],[Nota 2026]]-GERAL[[#This Row],[Nota 2025]])</f>
        <v>14.373223871402004</v>
      </c>
    </row>
    <row r="433" spans="1:35" ht="17" x14ac:dyDescent="0.35">
      <c r="A433" s="2" t="s">
        <v>182</v>
      </c>
      <c r="B433" s="2" t="s">
        <v>185</v>
      </c>
      <c r="C433" s="2" t="s">
        <v>209</v>
      </c>
      <c r="D433" s="15" t="s">
        <v>19</v>
      </c>
      <c r="E433" s="2" t="s">
        <v>89</v>
      </c>
      <c r="F433" s="2" t="str">
        <f>VLOOKUP(GERAL[[#This Row],[CÓD]],SEALL,6,FALSE)</f>
        <v>S</v>
      </c>
      <c r="G43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3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3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33" s="2" t="str">
        <f>VLOOKUP(GERAL[[#This Row],[CÓD]],SEALL,4,FALSE)</f>
        <v>04, 08</v>
      </c>
      <c r="K433" s="2" t="str">
        <f>IF(ISERR(FIND("01",GERAL[[#This Row],[ODS]])),"NÃO","SIM")</f>
        <v>NÃO</v>
      </c>
      <c r="L433" s="2" t="str">
        <f>IF(ISERR(FIND("02",GERAL[[#This Row],[ODS]])),"NÃO","SIM")</f>
        <v>NÃO</v>
      </c>
      <c r="M433" s="2" t="str">
        <f>IF(ISERR(FIND("03",GERAL[[#This Row],[ODS]])),"NÃO","SIM")</f>
        <v>NÃO</v>
      </c>
      <c r="N433" s="2" t="str">
        <f>IF(ISERR(FIND("04",GERAL[[#This Row],[ODS]])),"NÃO","SIM")</f>
        <v>SIM</v>
      </c>
      <c r="O433" s="2" t="str">
        <f>IF(ISERR(FIND("05",GERAL[[#This Row],[ODS]])),"NÃO","SIM")</f>
        <v>NÃO</v>
      </c>
      <c r="P433" s="2" t="str">
        <f>IF(ISERR(FIND("06",GERAL[[#This Row],[ODS]])),"NÃO","SIM")</f>
        <v>NÃO</v>
      </c>
      <c r="Q433" s="2" t="str">
        <f>IF(ISERR(FIND("07",GERAL[[#This Row],[ODS]])),"NÃO","SIM")</f>
        <v>NÃO</v>
      </c>
      <c r="R433" s="2" t="str">
        <f>IF(ISERR(FIND("08",GERAL[[#This Row],[ODS]])),"NÃO","SIM")</f>
        <v>SIM</v>
      </c>
      <c r="S433" s="2" t="str">
        <f>IF(ISERR(FIND("09",GERAL[[#This Row],[ODS]])),"NÃO","SIM")</f>
        <v>NÃO</v>
      </c>
      <c r="T433" s="2" t="str">
        <f>IF(ISERR(FIND("10",GERAL[[#This Row],[ODS]])),"NÃO","SIM")</f>
        <v>NÃO</v>
      </c>
      <c r="U433" s="2" t="str">
        <f>IF(ISERR(FIND("11",GERAL[[#This Row],[ODS]])),"NÃO","SIM")</f>
        <v>NÃO</v>
      </c>
      <c r="V433" s="2" t="str">
        <f>IF(ISERR(FIND("12",GERAL[[#This Row],[ODS]])),"NÃO","SIM")</f>
        <v>NÃO</v>
      </c>
      <c r="W433" s="2" t="str">
        <f>IF(ISERR(FIND("13",GERAL[[#This Row],[ODS]])),"NÃO","SIM")</f>
        <v>NÃO</v>
      </c>
      <c r="X433" s="2" t="str">
        <f>IF(ISERR(FIND("14",GERAL[[#This Row],[ODS]])),"NÃO","SIM")</f>
        <v>NÃO</v>
      </c>
      <c r="Y433" s="2" t="str">
        <f>IF(ISERR(FIND("15",GERAL[[#This Row],[ODS]])),"NÃO","SIM")</f>
        <v>NÃO</v>
      </c>
      <c r="Z433" s="2" t="str">
        <f>IF(ISERR(FIND("16",GERAL[[#This Row],[ODS]])),"NÃO","SIM")</f>
        <v>NÃO</v>
      </c>
      <c r="AA433" s="2" t="str">
        <f>IF(ISERR(FIND("17",GERAL[[#This Row],[ODS]])),"NÃO","SIM")</f>
        <v>NÃO</v>
      </c>
      <c r="AB433" s="1">
        <v>30.795384535462077</v>
      </c>
      <c r="AC433" s="1">
        <v>32.383706321437977</v>
      </c>
      <c r="AD433" s="1">
        <v>28.549342635698977</v>
      </c>
      <c r="AE433" s="1">
        <v>30.218088748173383</v>
      </c>
      <c r="AF433" s="1">
        <v>32.173709009741003</v>
      </c>
      <c r="AG433" s="1" t="str">
        <f>GERAL[[#This Row],[SIGLA]]&amp;GERAL[[#This Row],[CÓD]]</f>
        <v>TOCH_PA</v>
      </c>
      <c r="AH433" s="1">
        <f ca="1">VLOOKUP(GERAL[[#This Row],[REF_NOTA]],BASE_NOTAS[],7,FALSE)</f>
        <v>31.193170911226431</v>
      </c>
      <c r="AI433" s="31">
        <f ca="1">IF(GERAL[[#This Row],[Nota 2025]]="",0,GERAL[[#This Row],[Nota 2026]]-GERAL[[#This Row],[Nota 2025]])</f>
        <v>-0.98053809851457174</v>
      </c>
    </row>
    <row r="434" spans="1:35" ht="17" x14ac:dyDescent="0.35">
      <c r="A434" s="2" t="s">
        <v>0</v>
      </c>
      <c r="B434" s="2" t="s">
        <v>156</v>
      </c>
      <c r="C434" s="2" t="s">
        <v>209</v>
      </c>
      <c r="D434" s="15" t="s">
        <v>20</v>
      </c>
      <c r="E434" s="2" t="s">
        <v>90</v>
      </c>
      <c r="F434" s="2" t="str">
        <f>VLOOKUP(GERAL[[#This Row],[CÓD]],SEALL,6,FALSE)</f>
        <v>S</v>
      </c>
      <c r="G43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3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3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34" s="2" t="str">
        <f>VLOOKUP(GERAL[[#This Row],[CÓD]],SEALL,4,FALSE)</f>
        <v>08</v>
      </c>
      <c r="K434" s="2" t="str">
        <f>IF(ISERR(FIND("01",GERAL[[#This Row],[ODS]])),"NÃO","SIM")</f>
        <v>NÃO</v>
      </c>
      <c r="L434" s="2" t="str">
        <f>IF(ISERR(FIND("02",GERAL[[#This Row],[ODS]])),"NÃO","SIM")</f>
        <v>NÃO</v>
      </c>
      <c r="M434" s="2" t="str">
        <f>IF(ISERR(FIND("03",GERAL[[#This Row],[ODS]])),"NÃO","SIM")</f>
        <v>NÃO</v>
      </c>
      <c r="N434" s="2" t="str">
        <f>IF(ISERR(FIND("04",GERAL[[#This Row],[ODS]])),"NÃO","SIM")</f>
        <v>NÃO</v>
      </c>
      <c r="O434" s="2" t="str">
        <f>IF(ISERR(FIND("05",GERAL[[#This Row],[ODS]])),"NÃO","SIM")</f>
        <v>NÃO</v>
      </c>
      <c r="P434" s="2" t="str">
        <f>IF(ISERR(FIND("06",GERAL[[#This Row],[ODS]])),"NÃO","SIM")</f>
        <v>NÃO</v>
      </c>
      <c r="Q434" s="2" t="str">
        <f>IF(ISERR(FIND("07",GERAL[[#This Row],[ODS]])),"NÃO","SIM")</f>
        <v>NÃO</v>
      </c>
      <c r="R434" s="2" t="str">
        <f>IF(ISERR(FIND("08",GERAL[[#This Row],[ODS]])),"NÃO","SIM")</f>
        <v>SIM</v>
      </c>
      <c r="S434" s="2" t="str">
        <f>IF(ISERR(FIND("09",GERAL[[#This Row],[ODS]])),"NÃO","SIM")</f>
        <v>NÃO</v>
      </c>
      <c r="T434" s="2" t="str">
        <f>IF(ISERR(FIND("10",GERAL[[#This Row],[ODS]])),"NÃO","SIM")</f>
        <v>NÃO</v>
      </c>
      <c r="U434" s="2" t="str">
        <f>IF(ISERR(FIND("11",GERAL[[#This Row],[ODS]])),"NÃO","SIM")</f>
        <v>NÃO</v>
      </c>
      <c r="V434" s="2" t="str">
        <f>IF(ISERR(FIND("12",GERAL[[#This Row],[ODS]])),"NÃO","SIM")</f>
        <v>NÃO</v>
      </c>
      <c r="W434" s="2" t="str">
        <f>IF(ISERR(FIND("13",GERAL[[#This Row],[ODS]])),"NÃO","SIM")</f>
        <v>NÃO</v>
      </c>
      <c r="X434" s="2" t="str">
        <f>IF(ISERR(FIND("14",GERAL[[#This Row],[ODS]])),"NÃO","SIM")</f>
        <v>NÃO</v>
      </c>
      <c r="Y434" s="2" t="str">
        <f>IF(ISERR(FIND("15",GERAL[[#This Row],[ODS]])),"NÃO","SIM")</f>
        <v>NÃO</v>
      </c>
      <c r="Z434" s="2" t="str">
        <f>IF(ISERR(FIND("16",GERAL[[#This Row],[ODS]])),"NÃO","SIM")</f>
        <v>NÃO</v>
      </c>
      <c r="AA434" s="2" t="str">
        <f>IF(ISERR(FIND("17",GERAL[[#This Row],[ODS]])),"NÃO","SIM")</f>
        <v>NÃO</v>
      </c>
      <c r="AB434" s="1">
        <v>3.4583653072200113</v>
      </c>
      <c r="AC434" s="1">
        <v>4.1201030872908069</v>
      </c>
      <c r="AD434" s="1">
        <v>4.6852068255599342</v>
      </c>
      <c r="AE434" s="1">
        <v>15.245893215920978</v>
      </c>
      <c r="AF434" s="1">
        <v>12.288161510145397</v>
      </c>
      <c r="AG434" s="1" t="str">
        <f>GERAL[[#This Row],[SIGLA]]&amp;GERAL[[#This Row],[CÓD]]</f>
        <v>ACCH_PT</v>
      </c>
      <c r="AH434" s="1">
        <f ca="1">VLOOKUP(GERAL[[#This Row],[REF_NOTA]],BASE_NOTAS[],7,FALSE)</f>
        <v>14.187703640950907</v>
      </c>
      <c r="AI434" s="31">
        <f ca="1">IF(GERAL[[#This Row],[Nota 2025]]="",0,GERAL[[#This Row],[Nota 2026]]-GERAL[[#This Row],[Nota 2025]])</f>
        <v>1.8995421308055107</v>
      </c>
    </row>
    <row r="435" spans="1:35" ht="17" x14ac:dyDescent="0.35">
      <c r="A435" s="2" t="s">
        <v>1</v>
      </c>
      <c r="B435" s="2" t="s">
        <v>157</v>
      </c>
      <c r="C435" s="2" t="s">
        <v>209</v>
      </c>
      <c r="D435" s="15" t="s">
        <v>20</v>
      </c>
      <c r="E435" s="2" t="s">
        <v>90</v>
      </c>
      <c r="F435" s="2" t="str">
        <f>VLOOKUP(GERAL[[#This Row],[CÓD]],SEALL,6,FALSE)</f>
        <v>S</v>
      </c>
      <c r="G43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3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3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35" s="2" t="str">
        <f>VLOOKUP(GERAL[[#This Row],[CÓD]],SEALL,4,FALSE)</f>
        <v>08</v>
      </c>
      <c r="K435" s="2" t="str">
        <f>IF(ISERR(FIND("01",GERAL[[#This Row],[ODS]])),"NÃO","SIM")</f>
        <v>NÃO</v>
      </c>
      <c r="L435" s="2" t="str">
        <f>IF(ISERR(FIND("02",GERAL[[#This Row],[ODS]])),"NÃO","SIM")</f>
        <v>NÃO</v>
      </c>
      <c r="M435" s="2" t="str">
        <f>IF(ISERR(FIND("03",GERAL[[#This Row],[ODS]])),"NÃO","SIM")</f>
        <v>NÃO</v>
      </c>
      <c r="N435" s="2" t="str">
        <f>IF(ISERR(FIND("04",GERAL[[#This Row],[ODS]])),"NÃO","SIM")</f>
        <v>NÃO</v>
      </c>
      <c r="O435" s="2" t="str">
        <f>IF(ISERR(FIND("05",GERAL[[#This Row],[ODS]])),"NÃO","SIM")</f>
        <v>NÃO</v>
      </c>
      <c r="P435" s="2" t="str">
        <f>IF(ISERR(FIND("06",GERAL[[#This Row],[ODS]])),"NÃO","SIM")</f>
        <v>NÃO</v>
      </c>
      <c r="Q435" s="2" t="str">
        <f>IF(ISERR(FIND("07",GERAL[[#This Row],[ODS]])),"NÃO","SIM")</f>
        <v>NÃO</v>
      </c>
      <c r="R435" s="2" t="str">
        <f>IF(ISERR(FIND("08",GERAL[[#This Row],[ODS]])),"NÃO","SIM")</f>
        <v>SIM</v>
      </c>
      <c r="S435" s="2" t="str">
        <f>IF(ISERR(FIND("09",GERAL[[#This Row],[ODS]])),"NÃO","SIM")</f>
        <v>NÃO</v>
      </c>
      <c r="T435" s="2" t="str">
        <f>IF(ISERR(FIND("10",GERAL[[#This Row],[ODS]])),"NÃO","SIM")</f>
        <v>NÃO</v>
      </c>
      <c r="U435" s="2" t="str">
        <f>IF(ISERR(FIND("11",GERAL[[#This Row],[ODS]])),"NÃO","SIM")</f>
        <v>NÃO</v>
      </c>
      <c r="V435" s="2" t="str">
        <f>IF(ISERR(FIND("12",GERAL[[#This Row],[ODS]])),"NÃO","SIM")</f>
        <v>NÃO</v>
      </c>
      <c r="W435" s="2" t="str">
        <f>IF(ISERR(FIND("13",GERAL[[#This Row],[ODS]])),"NÃO","SIM")</f>
        <v>NÃO</v>
      </c>
      <c r="X435" s="2" t="str">
        <f>IF(ISERR(FIND("14",GERAL[[#This Row],[ODS]])),"NÃO","SIM")</f>
        <v>NÃO</v>
      </c>
      <c r="Y435" s="2" t="str">
        <f>IF(ISERR(FIND("15",GERAL[[#This Row],[ODS]])),"NÃO","SIM")</f>
        <v>NÃO</v>
      </c>
      <c r="Z435" s="2" t="str">
        <f>IF(ISERR(FIND("16",GERAL[[#This Row],[ODS]])),"NÃO","SIM")</f>
        <v>NÃO</v>
      </c>
      <c r="AA435" s="2" t="str">
        <f>IF(ISERR(FIND("17",GERAL[[#This Row],[ODS]])),"NÃO","SIM")</f>
        <v>NÃO</v>
      </c>
      <c r="AB435" s="1">
        <v>6.1453969677832028</v>
      </c>
      <c r="AC435" s="1">
        <v>5.8559165111991041</v>
      </c>
      <c r="AD435" s="1">
        <v>6.5942843748058504</v>
      </c>
      <c r="AE435" s="1">
        <v>10.370649557871344</v>
      </c>
      <c r="AF435" s="1">
        <v>3.8285716352706256</v>
      </c>
      <c r="AG435" s="1" t="str">
        <f>GERAL[[#This Row],[SIGLA]]&amp;GERAL[[#This Row],[CÓD]]</f>
        <v>ALCH_PT</v>
      </c>
      <c r="AH435" s="1">
        <f ca="1">VLOOKUP(GERAL[[#This Row],[REF_NOTA]],BASE_NOTAS[],7,FALSE)</f>
        <v>10.081721712159295</v>
      </c>
      <c r="AI435" s="31">
        <f ca="1">IF(GERAL[[#This Row],[Nota 2025]]="",0,GERAL[[#This Row],[Nota 2026]]-GERAL[[#This Row],[Nota 2025]])</f>
        <v>6.2531500768886694</v>
      </c>
    </row>
    <row r="436" spans="1:35" ht="17" x14ac:dyDescent="0.35">
      <c r="A436" s="2" t="s">
        <v>159</v>
      </c>
      <c r="B436" s="2" t="s">
        <v>184</v>
      </c>
      <c r="C436" s="2" t="s">
        <v>209</v>
      </c>
      <c r="D436" s="15" t="s">
        <v>20</v>
      </c>
      <c r="E436" s="2" t="s">
        <v>90</v>
      </c>
      <c r="F436" s="2" t="str">
        <f>VLOOKUP(GERAL[[#This Row],[CÓD]],SEALL,6,FALSE)</f>
        <v>S</v>
      </c>
      <c r="G43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3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3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36" s="2" t="str">
        <f>VLOOKUP(GERAL[[#This Row],[CÓD]],SEALL,4,FALSE)</f>
        <v>08</v>
      </c>
      <c r="K436" s="2" t="str">
        <f>IF(ISERR(FIND("01",GERAL[[#This Row],[ODS]])),"NÃO","SIM")</f>
        <v>NÃO</v>
      </c>
      <c r="L436" s="2" t="str">
        <f>IF(ISERR(FIND("02",GERAL[[#This Row],[ODS]])),"NÃO","SIM")</f>
        <v>NÃO</v>
      </c>
      <c r="M436" s="2" t="str">
        <f>IF(ISERR(FIND("03",GERAL[[#This Row],[ODS]])),"NÃO","SIM")</f>
        <v>NÃO</v>
      </c>
      <c r="N436" s="2" t="str">
        <f>IF(ISERR(FIND("04",GERAL[[#This Row],[ODS]])),"NÃO","SIM")</f>
        <v>NÃO</v>
      </c>
      <c r="O436" s="2" t="str">
        <f>IF(ISERR(FIND("05",GERAL[[#This Row],[ODS]])),"NÃO","SIM")</f>
        <v>NÃO</v>
      </c>
      <c r="P436" s="2" t="str">
        <f>IF(ISERR(FIND("06",GERAL[[#This Row],[ODS]])),"NÃO","SIM")</f>
        <v>NÃO</v>
      </c>
      <c r="Q436" s="2" t="str">
        <f>IF(ISERR(FIND("07",GERAL[[#This Row],[ODS]])),"NÃO","SIM")</f>
        <v>NÃO</v>
      </c>
      <c r="R436" s="2" t="str">
        <f>IF(ISERR(FIND("08",GERAL[[#This Row],[ODS]])),"NÃO","SIM")</f>
        <v>SIM</v>
      </c>
      <c r="S436" s="2" t="str">
        <f>IF(ISERR(FIND("09",GERAL[[#This Row],[ODS]])),"NÃO","SIM")</f>
        <v>NÃO</v>
      </c>
      <c r="T436" s="2" t="str">
        <f>IF(ISERR(FIND("10",GERAL[[#This Row],[ODS]])),"NÃO","SIM")</f>
        <v>NÃO</v>
      </c>
      <c r="U436" s="2" t="str">
        <f>IF(ISERR(FIND("11",GERAL[[#This Row],[ODS]])),"NÃO","SIM")</f>
        <v>NÃO</v>
      </c>
      <c r="V436" s="2" t="str">
        <f>IF(ISERR(FIND("12",GERAL[[#This Row],[ODS]])),"NÃO","SIM")</f>
        <v>NÃO</v>
      </c>
      <c r="W436" s="2" t="str">
        <f>IF(ISERR(FIND("13",GERAL[[#This Row],[ODS]])),"NÃO","SIM")</f>
        <v>NÃO</v>
      </c>
      <c r="X436" s="2" t="str">
        <f>IF(ISERR(FIND("14",GERAL[[#This Row],[ODS]])),"NÃO","SIM")</f>
        <v>NÃO</v>
      </c>
      <c r="Y436" s="2" t="str">
        <f>IF(ISERR(FIND("15",GERAL[[#This Row],[ODS]])),"NÃO","SIM")</f>
        <v>NÃO</v>
      </c>
      <c r="Z436" s="2" t="str">
        <f>IF(ISERR(FIND("16",GERAL[[#This Row],[ODS]])),"NÃO","SIM")</f>
        <v>NÃO</v>
      </c>
      <c r="AA436" s="2" t="str">
        <f>IF(ISERR(FIND("17",GERAL[[#This Row],[ODS]])),"NÃO","SIM")</f>
        <v>NÃO</v>
      </c>
      <c r="AB436" s="1">
        <v>8.3079437406759862</v>
      </c>
      <c r="AC436" s="1">
        <v>6.9584183402117024</v>
      </c>
      <c r="AD436" s="1">
        <v>3.2745064681385738</v>
      </c>
      <c r="AE436" s="1">
        <v>0.10070364846879372</v>
      </c>
      <c r="AF436" s="1">
        <v>6.9166198506716334</v>
      </c>
      <c r="AG436" s="1" t="str">
        <f>GERAL[[#This Row],[SIGLA]]&amp;GERAL[[#This Row],[CÓD]]</f>
        <v>APCH_PT</v>
      </c>
      <c r="AH436" s="1">
        <f ca="1">VLOOKUP(GERAL[[#This Row],[REF_NOTA]],BASE_NOTAS[],7,FALSE)</f>
        <v>16.727327434977585</v>
      </c>
      <c r="AI436" s="31">
        <f ca="1">IF(GERAL[[#This Row],[Nota 2025]]="",0,GERAL[[#This Row],[Nota 2026]]-GERAL[[#This Row],[Nota 2025]])</f>
        <v>9.8107075843059519</v>
      </c>
    </row>
    <row r="437" spans="1:35" ht="17" x14ac:dyDescent="0.35">
      <c r="A437" s="2" t="s">
        <v>155</v>
      </c>
      <c r="B437" s="2" t="s">
        <v>158</v>
      </c>
      <c r="C437" s="2" t="s">
        <v>209</v>
      </c>
      <c r="D437" s="15" t="s">
        <v>20</v>
      </c>
      <c r="E437" s="2" t="s">
        <v>90</v>
      </c>
      <c r="F437" s="2" t="str">
        <f>VLOOKUP(GERAL[[#This Row],[CÓD]],SEALL,6,FALSE)</f>
        <v>S</v>
      </c>
      <c r="G43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3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3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37" s="2" t="str">
        <f>VLOOKUP(GERAL[[#This Row],[CÓD]],SEALL,4,FALSE)</f>
        <v>08</v>
      </c>
      <c r="K437" s="2" t="str">
        <f>IF(ISERR(FIND("01",GERAL[[#This Row],[ODS]])),"NÃO","SIM")</f>
        <v>NÃO</v>
      </c>
      <c r="L437" s="2" t="str">
        <f>IF(ISERR(FIND("02",GERAL[[#This Row],[ODS]])),"NÃO","SIM")</f>
        <v>NÃO</v>
      </c>
      <c r="M437" s="2" t="str">
        <f>IF(ISERR(FIND("03",GERAL[[#This Row],[ODS]])),"NÃO","SIM")</f>
        <v>NÃO</v>
      </c>
      <c r="N437" s="2" t="str">
        <f>IF(ISERR(FIND("04",GERAL[[#This Row],[ODS]])),"NÃO","SIM")</f>
        <v>NÃO</v>
      </c>
      <c r="O437" s="2" t="str">
        <f>IF(ISERR(FIND("05",GERAL[[#This Row],[ODS]])),"NÃO","SIM")</f>
        <v>NÃO</v>
      </c>
      <c r="P437" s="2" t="str">
        <f>IF(ISERR(FIND("06",GERAL[[#This Row],[ODS]])),"NÃO","SIM")</f>
        <v>NÃO</v>
      </c>
      <c r="Q437" s="2" t="str">
        <f>IF(ISERR(FIND("07",GERAL[[#This Row],[ODS]])),"NÃO","SIM")</f>
        <v>NÃO</v>
      </c>
      <c r="R437" s="2" t="str">
        <f>IF(ISERR(FIND("08",GERAL[[#This Row],[ODS]])),"NÃO","SIM")</f>
        <v>SIM</v>
      </c>
      <c r="S437" s="2" t="str">
        <f>IF(ISERR(FIND("09",GERAL[[#This Row],[ODS]])),"NÃO","SIM")</f>
        <v>NÃO</v>
      </c>
      <c r="T437" s="2" t="str">
        <f>IF(ISERR(FIND("10",GERAL[[#This Row],[ODS]])),"NÃO","SIM")</f>
        <v>NÃO</v>
      </c>
      <c r="U437" s="2" t="str">
        <f>IF(ISERR(FIND("11",GERAL[[#This Row],[ODS]])),"NÃO","SIM")</f>
        <v>NÃO</v>
      </c>
      <c r="V437" s="2" t="str">
        <f>IF(ISERR(FIND("12",GERAL[[#This Row],[ODS]])),"NÃO","SIM")</f>
        <v>NÃO</v>
      </c>
      <c r="W437" s="2" t="str">
        <f>IF(ISERR(FIND("13",GERAL[[#This Row],[ODS]])),"NÃO","SIM")</f>
        <v>NÃO</v>
      </c>
      <c r="X437" s="2" t="str">
        <f>IF(ISERR(FIND("14",GERAL[[#This Row],[ODS]])),"NÃO","SIM")</f>
        <v>NÃO</v>
      </c>
      <c r="Y437" s="2" t="str">
        <f>IF(ISERR(FIND("15",GERAL[[#This Row],[ODS]])),"NÃO","SIM")</f>
        <v>NÃO</v>
      </c>
      <c r="Z437" s="2" t="str">
        <f>IF(ISERR(FIND("16",GERAL[[#This Row],[ODS]])),"NÃO","SIM")</f>
        <v>NÃO</v>
      </c>
      <c r="AA437" s="2" t="str">
        <f>IF(ISERR(FIND("17",GERAL[[#This Row],[ODS]])),"NÃO","SIM")</f>
        <v>NÃO</v>
      </c>
      <c r="AB437" s="1">
        <v>17.341966901416921</v>
      </c>
      <c r="AC437" s="1">
        <v>18.1570428983337</v>
      </c>
      <c r="AD437" s="1">
        <v>18.85976773990242</v>
      </c>
      <c r="AE437" s="1">
        <v>23.185487232697312</v>
      </c>
      <c r="AF437" s="1">
        <v>18.985783814965501</v>
      </c>
      <c r="AG437" s="1" t="str">
        <f>GERAL[[#This Row],[SIGLA]]&amp;GERAL[[#This Row],[CÓD]]</f>
        <v>AMCH_PT</v>
      </c>
      <c r="AH437" s="1">
        <f ca="1">VLOOKUP(GERAL[[#This Row],[REF_NOTA]],BASE_NOTAS[],7,FALSE)</f>
        <v>19.486110602587292</v>
      </c>
      <c r="AI437" s="31">
        <f ca="1">IF(GERAL[[#This Row],[Nota 2025]]="",0,GERAL[[#This Row],[Nota 2026]]-GERAL[[#This Row],[Nota 2025]])</f>
        <v>0.50032678762179117</v>
      </c>
    </row>
    <row r="438" spans="1:35" ht="17" x14ac:dyDescent="0.35">
      <c r="A438" s="2" t="s">
        <v>160</v>
      </c>
      <c r="B438" s="2" t="s">
        <v>187</v>
      </c>
      <c r="C438" s="2" t="s">
        <v>209</v>
      </c>
      <c r="D438" s="15" t="s">
        <v>20</v>
      </c>
      <c r="E438" s="2" t="s">
        <v>90</v>
      </c>
      <c r="F438" s="2" t="str">
        <f>VLOOKUP(GERAL[[#This Row],[CÓD]],SEALL,6,FALSE)</f>
        <v>S</v>
      </c>
      <c r="G43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3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3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38" s="2" t="str">
        <f>VLOOKUP(GERAL[[#This Row],[CÓD]],SEALL,4,FALSE)</f>
        <v>08</v>
      </c>
      <c r="K438" s="2" t="str">
        <f>IF(ISERR(FIND("01",GERAL[[#This Row],[ODS]])),"NÃO","SIM")</f>
        <v>NÃO</v>
      </c>
      <c r="L438" s="2" t="str">
        <f>IF(ISERR(FIND("02",GERAL[[#This Row],[ODS]])),"NÃO","SIM")</f>
        <v>NÃO</v>
      </c>
      <c r="M438" s="2" t="str">
        <f>IF(ISERR(FIND("03",GERAL[[#This Row],[ODS]])),"NÃO","SIM")</f>
        <v>NÃO</v>
      </c>
      <c r="N438" s="2" t="str">
        <f>IF(ISERR(FIND("04",GERAL[[#This Row],[ODS]])),"NÃO","SIM")</f>
        <v>NÃO</v>
      </c>
      <c r="O438" s="2" t="str">
        <f>IF(ISERR(FIND("05",GERAL[[#This Row],[ODS]])),"NÃO","SIM")</f>
        <v>NÃO</v>
      </c>
      <c r="P438" s="2" t="str">
        <f>IF(ISERR(FIND("06",GERAL[[#This Row],[ODS]])),"NÃO","SIM")</f>
        <v>NÃO</v>
      </c>
      <c r="Q438" s="2" t="str">
        <f>IF(ISERR(FIND("07",GERAL[[#This Row],[ODS]])),"NÃO","SIM")</f>
        <v>NÃO</v>
      </c>
      <c r="R438" s="2" t="str">
        <f>IF(ISERR(FIND("08",GERAL[[#This Row],[ODS]])),"NÃO","SIM")</f>
        <v>SIM</v>
      </c>
      <c r="S438" s="2" t="str">
        <f>IF(ISERR(FIND("09",GERAL[[#This Row],[ODS]])),"NÃO","SIM")</f>
        <v>NÃO</v>
      </c>
      <c r="T438" s="2" t="str">
        <f>IF(ISERR(FIND("10",GERAL[[#This Row],[ODS]])),"NÃO","SIM")</f>
        <v>NÃO</v>
      </c>
      <c r="U438" s="2" t="str">
        <f>IF(ISERR(FIND("11",GERAL[[#This Row],[ODS]])),"NÃO","SIM")</f>
        <v>NÃO</v>
      </c>
      <c r="V438" s="2" t="str">
        <f>IF(ISERR(FIND("12",GERAL[[#This Row],[ODS]])),"NÃO","SIM")</f>
        <v>NÃO</v>
      </c>
      <c r="W438" s="2" t="str">
        <f>IF(ISERR(FIND("13",GERAL[[#This Row],[ODS]])),"NÃO","SIM")</f>
        <v>NÃO</v>
      </c>
      <c r="X438" s="2" t="str">
        <f>IF(ISERR(FIND("14",GERAL[[#This Row],[ODS]])),"NÃO","SIM")</f>
        <v>NÃO</v>
      </c>
      <c r="Y438" s="2" t="str">
        <f>IF(ISERR(FIND("15",GERAL[[#This Row],[ODS]])),"NÃO","SIM")</f>
        <v>NÃO</v>
      </c>
      <c r="Z438" s="2" t="str">
        <f>IF(ISERR(FIND("16",GERAL[[#This Row],[ODS]])),"NÃO","SIM")</f>
        <v>NÃO</v>
      </c>
      <c r="AA438" s="2" t="str">
        <f>IF(ISERR(FIND("17",GERAL[[#This Row],[ODS]])),"NÃO","SIM")</f>
        <v>NÃO</v>
      </c>
      <c r="AB438" s="1">
        <v>6.60694602546788</v>
      </c>
      <c r="AC438" s="1">
        <v>7.2619036166332016</v>
      </c>
      <c r="AD438" s="1">
        <v>4.6134456935502737</v>
      </c>
      <c r="AE438" s="1">
        <v>8.5294772463153716</v>
      </c>
      <c r="AF438" s="1">
        <v>7.3859826342786841</v>
      </c>
      <c r="AG438" s="1" t="str">
        <f>GERAL[[#This Row],[SIGLA]]&amp;GERAL[[#This Row],[CÓD]]</f>
        <v>BACH_PT</v>
      </c>
      <c r="AH438" s="1">
        <f ca="1">VLOOKUP(GERAL[[#This Row],[REF_NOTA]],BASE_NOTAS[],7,FALSE)</f>
        <v>6.5923603424819248</v>
      </c>
      <c r="AI438" s="31">
        <f ca="1">IF(GERAL[[#This Row],[Nota 2025]]="",0,GERAL[[#This Row],[Nota 2026]]-GERAL[[#This Row],[Nota 2025]])</f>
        <v>-0.79362229179675925</v>
      </c>
    </row>
    <row r="439" spans="1:35" ht="17" x14ac:dyDescent="0.35">
      <c r="A439" s="2" t="s">
        <v>161</v>
      </c>
      <c r="B439" s="2" t="s">
        <v>188</v>
      </c>
      <c r="C439" s="2" t="s">
        <v>209</v>
      </c>
      <c r="D439" s="15" t="s">
        <v>20</v>
      </c>
      <c r="E439" s="2" t="s">
        <v>90</v>
      </c>
      <c r="F439" s="2" t="str">
        <f>VLOOKUP(GERAL[[#This Row],[CÓD]],SEALL,6,FALSE)</f>
        <v>S</v>
      </c>
      <c r="G43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3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3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39" s="2" t="str">
        <f>VLOOKUP(GERAL[[#This Row],[CÓD]],SEALL,4,FALSE)</f>
        <v>08</v>
      </c>
      <c r="K439" s="2" t="str">
        <f>IF(ISERR(FIND("01",GERAL[[#This Row],[ODS]])),"NÃO","SIM")</f>
        <v>NÃO</v>
      </c>
      <c r="L439" s="2" t="str">
        <f>IF(ISERR(FIND("02",GERAL[[#This Row],[ODS]])),"NÃO","SIM")</f>
        <v>NÃO</v>
      </c>
      <c r="M439" s="2" t="str">
        <f>IF(ISERR(FIND("03",GERAL[[#This Row],[ODS]])),"NÃO","SIM")</f>
        <v>NÃO</v>
      </c>
      <c r="N439" s="2" t="str">
        <f>IF(ISERR(FIND("04",GERAL[[#This Row],[ODS]])),"NÃO","SIM")</f>
        <v>NÃO</v>
      </c>
      <c r="O439" s="2" t="str">
        <f>IF(ISERR(FIND("05",GERAL[[#This Row],[ODS]])),"NÃO","SIM")</f>
        <v>NÃO</v>
      </c>
      <c r="P439" s="2" t="str">
        <f>IF(ISERR(FIND("06",GERAL[[#This Row],[ODS]])),"NÃO","SIM")</f>
        <v>NÃO</v>
      </c>
      <c r="Q439" s="2" t="str">
        <f>IF(ISERR(FIND("07",GERAL[[#This Row],[ODS]])),"NÃO","SIM")</f>
        <v>NÃO</v>
      </c>
      <c r="R439" s="2" t="str">
        <f>IF(ISERR(FIND("08",GERAL[[#This Row],[ODS]])),"NÃO","SIM")</f>
        <v>SIM</v>
      </c>
      <c r="S439" s="2" t="str">
        <f>IF(ISERR(FIND("09",GERAL[[#This Row],[ODS]])),"NÃO","SIM")</f>
        <v>NÃO</v>
      </c>
      <c r="T439" s="2" t="str">
        <f>IF(ISERR(FIND("10",GERAL[[#This Row],[ODS]])),"NÃO","SIM")</f>
        <v>NÃO</v>
      </c>
      <c r="U439" s="2" t="str">
        <f>IF(ISERR(FIND("11",GERAL[[#This Row],[ODS]])),"NÃO","SIM")</f>
        <v>NÃO</v>
      </c>
      <c r="V439" s="2" t="str">
        <f>IF(ISERR(FIND("12",GERAL[[#This Row],[ODS]])),"NÃO","SIM")</f>
        <v>NÃO</v>
      </c>
      <c r="W439" s="2" t="str">
        <f>IF(ISERR(FIND("13",GERAL[[#This Row],[ODS]])),"NÃO","SIM")</f>
        <v>NÃO</v>
      </c>
      <c r="X439" s="2" t="str">
        <f>IF(ISERR(FIND("14",GERAL[[#This Row],[ODS]])),"NÃO","SIM")</f>
        <v>NÃO</v>
      </c>
      <c r="Y439" s="2" t="str">
        <f>IF(ISERR(FIND("15",GERAL[[#This Row],[ODS]])),"NÃO","SIM")</f>
        <v>NÃO</v>
      </c>
      <c r="Z439" s="2" t="str">
        <f>IF(ISERR(FIND("16",GERAL[[#This Row],[ODS]])),"NÃO","SIM")</f>
        <v>NÃO</v>
      </c>
      <c r="AA439" s="2" t="str">
        <f>IF(ISERR(FIND("17",GERAL[[#This Row],[ODS]])),"NÃO","SIM")</f>
        <v>NÃO</v>
      </c>
      <c r="AB439" s="1">
        <v>8.6925080566026894E-2</v>
      </c>
      <c r="AC439" s="1">
        <v>2.3236182198708182</v>
      </c>
      <c r="AD439" s="1">
        <v>1.8391227546932378</v>
      </c>
      <c r="AE439" s="1">
        <v>2.1370712449819105</v>
      </c>
      <c r="AF439" s="1">
        <v>3.8454860334318699</v>
      </c>
      <c r="AG439" s="1" t="str">
        <f>GERAL[[#This Row],[SIGLA]]&amp;GERAL[[#This Row],[CÓD]]</f>
        <v>CECH_PT</v>
      </c>
      <c r="AH439" s="1">
        <f ca="1">VLOOKUP(GERAL[[#This Row],[REF_NOTA]],BASE_NOTAS[],7,FALSE)</f>
        <v>4.7541724530524325</v>
      </c>
      <c r="AI439" s="31">
        <f ca="1">IF(GERAL[[#This Row],[Nota 2025]]="",0,GERAL[[#This Row],[Nota 2026]]-GERAL[[#This Row],[Nota 2025]])</f>
        <v>0.90868641962056262</v>
      </c>
    </row>
    <row r="440" spans="1:35" ht="17" x14ac:dyDescent="0.35">
      <c r="A440" s="2" t="s">
        <v>162</v>
      </c>
      <c r="B440" s="2" t="s">
        <v>189</v>
      </c>
      <c r="C440" s="2" t="s">
        <v>209</v>
      </c>
      <c r="D440" s="15" t="s">
        <v>20</v>
      </c>
      <c r="E440" s="2" t="s">
        <v>90</v>
      </c>
      <c r="F440" s="2" t="str">
        <f>VLOOKUP(GERAL[[#This Row],[CÓD]],SEALL,6,FALSE)</f>
        <v>S</v>
      </c>
      <c r="G44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4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4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40" s="2" t="str">
        <f>VLOOKUP(GERAL[[#This Row],[CÓD]],SEALL,4,FALSE)</f>
        <v>08</v>
      </c>
      <c r="K440" s="2" t="str">
        <f>IF(ISERR(FIND("01",GERAL[[#This Row],[ODS]])),"NÃO","SIM")</f>
        <v>NÃO</v>
      </c>
      <c r="L440" s="2" t="str">
        <f>IF(ISERR(FIND("02",GERAL[[#This Row],[ODS]])),"NÃO","SIM")</f>
        <v>NÃO</v>
      </c>
      <c r="M440" s="2" t="str">
        <f>IF(ISERR(FIND("03",GERAL[[#This Row],[ODS]])),"NÃO","SIM")</f>
        <v>NÃO</v>
      </c>
      <c r="N440" s="2" t="str">
        <f>IF(ISERR(FIND("04",GERAL[[#This Row],[ODS]])),"NÃO","SIM")</f>
        <v>NÃO</v>
      </c>
      <c r="O440" s="2" t="str">
        <f>IF(ISERR(FIND("05",GERAL[[#This Row],[ODS]])),"NÃO","SIM")</f>
        <v>NÃO</v>
      </c>
      <c r="P440" s="2" t="str">
        <f>IF(ISERR(FIND("06",GERAL[[#This Row],[ODS]])),"NÃO","SIM")</f>
        <v>NÃO</v>
      </c>
      <c r="Q440" s="2" t="str">
        <f>IF(ISERR(FIND("07",GERAL[[#This Row],[ODS]])),"NÃO","SIM")</f>
        <v>NÃO</v>
      </c>
      <c r="R440" s="2" t="str">
        <f>IF(ISERR(FIND("08",GERAL[[#This Row],[ODS]])),"NÃO","SIM")</f>
        <v>SIM</v>
      </c>
      <c r="S440" s="2" t="str">
        <f>IF(ISERR(FIND("09",GERAL[[#This Row],[ODS]])),"NÃO","SIM")</f>
        <v>NÃO</v>
      </c>
      <c r="T440" s="2" t="str">
        <f>IF(ISERR(FIND("10",GERAL[[#This Row],[ODS]])),"NÃO","SIM")</f>
        <v>NÃO</v>
      </c>
      <c r="U440" s="2" t="str">
        <f>IF(ISERR(FIND("11",GERAL[[#This Row],[ODS]])),"NÃO","SIM")</f>
        <v>NÃO</v>
      </c>
      <c r="V440" s="2" t="str">
        <f>IF(ISERR(FIND("12",GERAL[[#This Row],[ODS]])),"NÃO","SIM")</f>
        <v>NÃO</v>
      </c>
      <c r="W440" s="2" t="str">
        <f>IF(ISERR(FIND("13",GERAL[[#This Row],[ODS]])),"NÃO","SIM")</f>
        <v>NÃO</v>
      </c>
      <c r="X440" s="2" t="str">
        <f>IF(ISERR(FIND("14",GERAL[[#This Row],[ODS]])),"NÃO","SIM")</f>
        <v>NÃO</v>
      </c>
      <c r="Y440" s="2" t="str">
        <f>IF(ISERR(FIND("15",GERAL[[#This Row],[ODS]])),"NÃO","SIM")</f>
        <v>NÃO</v>
      </c>
      <c r="Z440" s="2" t="str">
        <f>IF(ISERR(FIND("16",GERAL[[#This Row],[ODS]])),"NÃO","SIM")</f>
        <v>NÃO</v>
      </c>
      <c r="AA440" s="2" t="str">
        <f>IF(ISERR(FIND("17",GERAL[[#This Row],[ODS]])),"NÃO","SIM")</f>
        <v>NÃO</v>
      </c>
      <c r="AB440" s="1">
        <v>100</v>
      </c>
      <c r="AC440" s="1">
        <v>100</v>
      </c>
      <c r="AD440" s="1">
        <v>100</v>
      </c>
      <c r="AE440" s="1">
        <v>100</v>
      </c>
      <c r="AF440" s="1">
        <v>100</v>
      </c>
      <c r="AG440" s="1" t="str">
        <f>GERAL[[#This Row],[SIGLA]]&amp;GERAL[[#This Row],[CÓD]]</f>
        <v>DFCH_PT</v>
      </c>
      <c r="AH440" s="1">
        <f ca="1">VLOOKUP(GERAL[[#This Row],[REF_NOTA]],BASE_NOTAS[],7,FALSE)</f>
        <v>100</v>
      </c>
      <c r="AI440" s="31">
        <f ca="1">IF(GERAL[[#This Row],[Nota 2025]]="",0,GERAL[[#This Row],[Nota 2026]]-GERAL[[#This Row],[Nota 2025]])</f>
        <v>0</v>
      </c>
    </row>
    <row r="441" spans="1:35" ht="17" x14ac:dyDescent="0.35">
      <c r="A441" s="2" t="s">
        <v>163</v>
      </c>
      <c r="B441" s="2" t="s">
        <v>183</v>
      </c>
      <c r="C441" s="2" t="s">
        <v>209</v>
      </c>
      <c r="D441" s="15" t="s">
        <v>20</v>
      </c>
      <c r="E441" s="2" t="s">
        <v>90</v>
      </c>
      <c r="F441" s="2" t="str">
        <f>VLOOKUP(GERAL[[#This Row],[CÓD]],SEALL,6,FALSE)</f>
        <v>S</v>
      </c>
      <c r="G44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4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4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41" s="2" t="str">
        <f>VLOOKUP(GERAL[[#This Row],[CÓD]],SEALL,4,FALSE)</f>
        <v>08</v>
      </c>
      <c r="K441" s="2" t="str">
        <f>IF(ISERR(FIND("01",GERAL[[#This Row],[ODS]])),"NÃO","SIM")</f>
        <v>NÃO</v>
      </c>
      <c r="L441" s="2" t="str">
        <f>IF(ISERR(FIND("02",GERAL[[#This Row],[ODS]])),"NÃO","SIM")</f>
        <v>NÃO</v>
      </c>
      <c r="M441" s="2" t="str">
        <f>IF(ISERR(FIND("03",GERAL[[#This Row],[ODS]])),"NÃO","SIM")</f>
        <v>NÃO</v>
      </c>
      <c r="N441" s="2" t="str">
        <f>IF(ISERR(FIND("04",GERAL[[#This Row],[ODS]])),"NÃO","SIM")</f>
        <v>NÃO</v>
      </c>
      <c r="O441" s="2" t="str">
        <f>IF(ISERR(FIND("05",GERAL[[#This Row],[ODS]])),"NÃO","SIM")</f>
        <v>NÃO</v>
      </c>
      <c r="P441" s="2" t="str">
        <f>IF(ISERR(FIND("06",GERAL[[#This Row],[ODS]])),"NÃO","SIM")</f>
        <v>NÃO</v>
      </c>
      <c r="Q441" s="2" t="str">
        <f>IF(ISERR(FIND("07",GERAL[[#This Row],[ODS]])),"NÃO","SIM")</f>
        <v>NÃO</v>
      </c>
      <c r="R441" s="2" t="str">
        <f>IF(ISERR(FIND("08",GERAL[[#This Row],[ODS]])),"NÃO","SIM")</f>
        <v>SIM</v>
      </c>
      <c r="S441" s="2" t="str">
        <f>IF(ISERR(FIND("09",GERAL[[#This Row],[ODS]])),"NÃO","SIM")</f>
        <v>NÃO</v>
      </c>
      <c r="T441" s="2" t="str">
        <f>IF(ISERR(FIND("10",GERAL[[#This Row],[ODS]])),"NÃO","SIM")</f>
        <v>NÃO</v>
      </c>
      <c r="U441" s="2" t="str">
        <f>IF(ISERR(FIND("11",GERAL[[#This Row],[ODS]])),"NÃO","SIM")</f>
        <v>NÃO</v>
      </c>
      <c r="V441" s="2" t="str">
        <f>IF(ISERR(FIND("12",GERAL[[#This Row],[ODS]])),"NÃO","SIM")</f>
        <v>NÃO</v>
      </c>
      <c r="W441" s="2" t="str">
        <f>IF(ISERR(FIND("13",GERAL[[#This Row],[ODS]])),"NÃO","SIM")</f>
        <v>NÃO</v>
      </c>
      <c r="X441" s="2" t="str">
        <f>IF(ISERR(FIND("14",GERAL[[#This Row],[ODS]])),"NÃO","SIM")</f>
        <v>NÃO</v>
      </c>
      <c r="Y441" s="2" t="str">
        <f>IF(ISERR(FIND("15",GERAL[[#This Row],[ODS]])),"NÃO","SIM")</f>
        <v>NÃO</v>
      </c>
      <c r="Z441" s="2" t="str">
        <f>IF(ISERR(FIND("16",GERAL[[#This Row],[ODS]])),"NÃO","SIM")</f>
        <v>NÃO</v>
      </c>
      <c r="AA441" s="2" t="str">
        <f>IF(ISERR(FIND("17",GERAL[[#This Row],[ODS]])),"NÃO","SIM")</f>
        <v>NÃO</v>
      </c>
      <c r="AB441" s="1">
        <v>13.78140214763237</v>
      </c>
      <c r="AC441" s="1">
        <v>17.359298574556725</v>
      </c>
      <c r="AD441" s="1">
        <v>20.771992665556734</v>
      </c>
      <c r="AE441" s="1">
        <v>30.995257718738539</v>
      </c>
      <c r="AF441" s="1">
        <v>21.090314929333655</v>
      </c>
      <c r="AG441" s="1" t="str">
        <f>GERAL[[#This Row],[SIGLA]]&amp;GERAL[[#This Row],[CÓD]]</f>
        <v>ESCH_PT</v>
      </c>
      <c r="AH441" s="1">
        <f ca="1">VLOOKUP(GERAL[[#This Row],[REF_NOTA]],BASE_NOTAS[],7,FALSE)</f>
        <v>24.138696386163005</v>
      </c>
      <c r="AI441" s="31">
        <f ca="1">IF(GERAL[[#This Row],[Nota 2025]]="",0,GERAL[[#This Row],[Nota 2026]]-GERAL[[#This Row],[Nota 2025]])</f>
        <v>3.0483814568293504</v>
      </c>
    </row>
    <row r="442" spans="1:35" ht="17" x14ac:dyDescent="0.35">
      <c r="A442" s="2" t="s">
        <v>164</v>
      </c>
      <c r="B442" s="2" t="s">
        <v>190</v>
      </c>
      <c r="C442" s="2" t="s">
        <v>209</v>
      </c>
      <c r="D442" s="15" t="s">
        <v>20</v>
      </c>
      <c r="E442" s="2" t="s">
        <v>90</v>
      </c>
      <c r="F442" s="2" t="str">
        <f>VLOOKUP(GERAL[[#This Row],[CÓD]],SEALL,6,FALSE)</f>
        <v>S</v>
      </c>
      <c r="G44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4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4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42" s="2" t="str">
        <f>VLOOKUP(GERAL[[#This Row],[CÓD]],SEALL,4,FALSE)</f>
        <v>08</v>
      </c>
      <c r="K442" s="2" t="str">
        <f>IF(ISERR(FIND("01",GERAL[[#This Row],[ODS]])),"NÃO","SIM")</f>
        <v>NÃO</v>
      </c>
      <c r="L442" s="2" t="str">
        <f>IF(ISERR(FIND("02",GERAL[[#This Row],[ODS]])),"NÃO","SIM")</f>
        <v>NÃO</v>
      </c>
      <c r="M442" s="2" t="str">
        <f>IF(ISERR(FIND("03",GERAL[[#This Row],[ODS]])),"NÃO","SIM")</f>
        <v>NÃO</v>
      </c>
      <c r="N442" s="2" t="str">
        <f>IF(ISERR(FIND("04",GERAL[[#This Row],[ODS]])),"NÃO","SIM")</f>
        <v>NÃO</v>
      </c>
      <c r="O442" s="2" t="str">
        <f>IF(ISERR(FIND("05",GERAL[[#This Row],[ODS]])),"NÃO","SIM")</f>
        <v>NÃO</v>
      </c>
      <c r="P442" s="2" t="str">
        <f>IF(ISERR(FIND("06",GERAL[[#This Row],[ODS]])),"NÃO","SIM")</f>
        <v>NÃO</v>
      </c>
      <c r="Q442" s="2" t="str">
        <f>IF(ISERR(FIND("07",GERAL[[#This Row],[ODS]])),"NÃO","SIM")</f>
        <v>NÃO</v>
      </c>
      <c r="R442" s="2" t="str">
        <f>IF(ISERR(FIND("08",GERAL[[#This Row],[ODS]])),"NÃO","SIM")</f>
        <v>SIM</v>
      </c>
      <c r="S442" s="2" t="str">
        <f>IF(ISERR(FIND("09",GERAL[[#This Row],[ODS]])),"NÃO","SIM")</f>
        <v>NÃO</v>
      </c>
      <c r="T442" s="2" t="str">
        <f>IF(ISERR(FIND("10",GERAL[[#This Row],[ODS]])),"NÃO","SIM")</f>
        <v>NÃO</v>
      </c>
      <c r="U442" s="2" t="str">
        <f>IF(ISERR(FIND("11",GERAL[[#This Row],[ODS]])),"NÃO","SIM")</f>
        <v>NÃO</v>
      </c>
      <c r="V442" s="2" t="str">
        <f>IF(ISERR(FIND("12",GERAL[[#This Row],[ODS]])),"NÃO","SIM")</f>
        <v>NÃO</v>
      </c>
      <c r="W442" s="2" t="str">
        <f>IF(ISERR(FIND("13",GERAL[[#This Row],[ODS]])),"NÃO","SIM")</f>
        <v>NÃO</v>
      </c>
      <c r="X442" s="2" t="str">
        <f>IF(ISERR(FIND("14",GERAL[[#This Row],[ODS]])),"NÃO","SIM")</f>
        <v>NÃO</v>
      </c>
      <c r="Y442" s="2" t="str">
        <f>IF(ISERR(FIND("15",GERAL[[#This Row],[ODS]])),"NÃO","SIM")</f>
        <v>NÃO</v>
      </c>
      <c r="Z442" s="2" t="str">
        <f>IF(ISERR(FIND("16",GERAL[[#This Row],[ODS]])),"NÃO","SIM")</f>
        <v>NÃO</v>
      </c>
      <c r="AA442" s="2" t="str">
        <f>IF(ISERR(FIND("17",GERAL[[#This Row],[ODS]])),"NÃO","SIM")</f>
        <v>NÃO</v>
      </c>
      <c r="AB442" s="1">
        <v>8.8920840038446247</v>
      </c>
      <c r="AC442" s="1">
        <v>10.400840629907046</v>
      </c>
      <c r="AD442" s="1">
        <v>11.745333465536048</v>
      </c>
      <c r="AE442" s="1">
        <v>14.939042884464707</v>
      </c>
      <c r="AF442" s="1">
        <v>16.712545000981684</v>
      </c>
      <c r="AG442" s="1" t="str">
        <f>GERAL[[#This Row],[SIGLA]]&amp;GERAL[[#This Row],[CÓD]]</f>
        <v>GOCH_PT</v>
      </c>
      <c r="AH442" s="1">
        <f ca="1">VLOOKUP(GERAL[[#This Row],[REF_NOTA]],BASE_NOTAS[],7,FALSE)</f>
        <v>14.586053781623038</v>
      </c>
      <c r="AI442" s="31">
        <f ca="1">IF(GERAL[[#This Row],[Nota 2025]]="",0,GERAL[[#This Row],[Nota 2026]]-GERAL[[#This Row],[Nota 2025]])</f>
        <v>-2.1264912193586465</v>
      </c>
    </row>
    <row r="443" spans="1:35" ht="17" x14ac:dyDescent="0.35">
      <c r="A443" s="2" t="s">
        <v>165</v>
      </c>
      <c r="B443" s="2" t="s">
        <v>191</v>
      </c>
      <c r="C443" s="2" t="s">
        <v>209</v>
      </c>
      <c r="D443" s="15" t="s">
        <v>20</v>
      </c>
      <c r="E443" s="2" t="s">
        <v>90</v>
      </c>
      <c r="F443" s="2" t="str">
        <f>VLOOKUP(GERAL[[#This Row],[CÓD]],SEALL,6,FALSE)</f>
        <v>S</v>
      </c>
      <c r="G44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4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4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43" s="2" t="str">
        <f>VLOOKUP(GERAL[[#This Row],[CÓD]],SEALL,4,FALSE)</f>
        <v>08</v>
      </c>
      <c r="K443" s="2" t="str">
        <f>IF(ISERR(FIND("01",GERAL[[#This Row],[ODS]])),"NÃO","SIM")</f>
        <v>NÃO</v>
      </c>
      <c r="L443" s="2" t="str">
        <f>IF(ISERR(FIND("02",GERAL[[#This Row],[ODS]])),"NÃO","SIM")</f>
        <v>NÃO</v>
      </c>
      <c r="M443" s="2" t="str">
        <f>IF(ISERR(FIND("03",GERAL[[#This Row],[ODS]])),"NÃO","SIM")</f>
        <v>NÃO</v>
      </c>
      <c r="N443" s="2" t="str">
        <f>IF(ISERR(FIND("04",GERAL[[#This Row],[ODS]])),"NÃO","SIM")</f>
        <v>NÃO</v>
      </c>
      <c r="O443" s="2" t="str">
        <f>IF(ISERR(FIND("05",GERAL[[#This Row],[ODS]])),"NÃO","SIM")</f>
        <v>NÃO</v>
      </c>
      <c r="P443" s="2" t="str">
        <f>IF(ISERR(FIND("06",GERAL[[#This Row],[ODS]])),"NÃO","SIM")</f>
        <v>NÃO</v>
      </c>
      <c r="Q443" s="2" t="str">
        <f>IF(ISERR(FIND("07",GERAL[[#This Row],[ODS]])),"NÃO","SIM")</f>
        <v>NÃO</v>
      </c>
      <c r="R443" s="2" t="str">
        <f>IF(ISERR(FIND("08",GERAL[[#This Row],[ODS]])),"NÃO","SIM")</f>
        <v>SIM</v>
      </c>
      <c r="S443" s="2" t="str">
        <f>IF(ISERR(FIND("09",GERAL[[#This Row],[ODS]])),"NÃO","SIM")</f>
        <v>NÃO</v>
      </c>
      <c r="T443" s="2" t="str">
        <f>IF(ISERR(FIND("10",GERAL[[#This Row],[ODS]])),"NÃO","SIM")</f>
        <v>NÃO</v>
      </c>
      <c r="U443" s="2" t="str">
        <f>IF(ISERR(FIND("11",GERAL[[#This Row],[ODS]])),"NÃO","SIM")</f>
        <v>NÃO</v>
      </c>
      <c r="V443" s="2" t="str">
        <f>IF(ISERR(FIND("12",GERAL[[#This Row],[ODS]])),"NÃO","SIM")</f>
        <v>NÃO</v>
      </c>
      <c r="W443" s="2" t="str">
        <f>IF(ISERR(FIND("13",GERAL[[#This Row],[ODS]])),"NÃO","SIM")</f>
        <v>NÃO</v>
      </c>
      <c r="X443" s="2" t="str">
        <f>IF(ISERR(FIND("14",GERAL[[#This Row],[ODS]])),"NÃO","SIM")</f>
        <v>NÃO</v>
      </c>
      <c r="Y443" s="2" t="str">
        <f>IF(ISERR(FIND("15",GERAL[[#This Row],[ODS]])),"NÃO","SIM")</f>
        <v>NÃO</v>
      </c>
      <c r="Z443" s="2" t="str">
        <f>IF(ISERR(FIND("16",GERAL[[#This Row],[ODS]])),"NÃO","SIM")</f>
        <v>NÃO</v>
      </c>
      <c r="AA443" s="2" t="str">
        <f>IF(ISERR(FIND("17",GERAL[[#This Row],[ODS]])),"NÃO","SIM")</f>
        <v>NÃO</v>
      </c>
      <c r="AB443" s="1">
        <v>0.28706829202303524</v>
      </c>
      <c r="AC443" s="1">
        <v>0.34773512856520089</v>
      </c>
      <c r="AD443" s="1">
        <v>0</v>
      </c>
      <c r="AE443" s="1">
        <v>0.51654374601808717</v>
      </c>
      <c r="AF443" s="1">
        <v>2.1997543187543678</v>
      </c>
      <c r="AG443" s="1" t="str">
        <f>GERAL[[#This Row],[SIGLA]]&amp;GERAL[[#This Row],[CÓD]]</f>
        <v>MACH_PT</v>
      </c>
      <c r="AH443" s="1">
        <f ca="1">VLOOKUP(GERAL[[#This Row],[REF_NOTA]],BASE_NOTAS[],7,FALSE)</f>
        <v>0.63540468697970043</v>
      </c>
      <c r="AI443" s="31">
        <f ca="1">IF(GERAL[[#This Row],[Nota 2025]]="",0,GERAL[[#This Row],[Nota 2026]]-GERAL[[#This Row],[Nota 2025]])</f>
        <v>-1.5643496317746672</v>
      </c>
    </row>
    <row r="444" spans="1:35" ht="17" x14ac:dyDescent="0.35">
      <c r="A444" s="2" t="s">
        <v>168</v>
      </c>
      <c r="B444" s="2" t="s">
        <v>195</v>
      </c>
      <c r="C444" s="2" t="s">
        <v>209</v>
      </c>
      <c r="D444" s="15" t="s">
        <v>20</v>
      </c>
      <c r="E444" s="2" t="s">
        <v>90</v>
      </c>
      <c r="F444" s="2" t="str">
        <f>VLOOKUP(GERAL[[#This Row],[CÓD]],SEALL,6,FALSE)</f>
        <v>S</v>
      </c>
      <c r="G44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4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4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44" s="2" t="str">
        <f>VLOOKUP(GERAL[[#This Row],[CÓD]],SEALL,4,FALSE)</f>
        <v>08</v>
      </c>
      <c r="K444" s="2" t="str">
        <f>IF(ISERR(FIND("01",GERAL[[#This Row],[ODS]])),"NÃO","SIM")</f>
        <v>NÃO</v>
      </c>
      <c r="L444" s="2" t="str">
        <f>IF(ISERR(FIND("02",GERAL[[#This Row],[ODS]])),"NÃO","SIM")</f>
        <v>NÃO</v>
      </c>
      <c r="M444" s="2" t="str">
        <f>IF(ISERR(FIND("03",GERAL[[#This Row],[ODS]])),"NÃO","SIM")</f>
        <v>NÃO</v>
      </c>
      <c r="N444" s="2" t="str">
        <f>IF(ISERR(FIND("04",GERAL[[#This Row],[ODS]])),"NÃO","SIM")</f>
        <v>NÃO</v>
      </c>
      <c r="O444" s="2" t="str">
        <f>IF(ISERR(FIND("05",GERAL[[#This Row],[ODS]])),"NÃO","SIM")</f>
        <v>NÃO</v>
      </c>
      <c r="P444" s="2" t="str">
        <f>IF(ISERR(FIND("06",GERAL[[#This Row],[ODS]])),"NÃO","SIM")</f>
        <v>NÃO</v>
      </c>
      <c r="Q444" s="2" t="str">
        <f>IF(ISERR(FIND("07",GERAL[[#This Row],[ODS]])),"NÃO","SIM")</f>
        <v>NÃO</v>
      </c>
      <c r="R444" s="2" t="str">
        <f>IF(ISERR(FIND("08",GERAL[[#This Row],[ODS]])),"NÃO","SIM")</f>
        <v>SIM</v>
      </c>
      <c r="S444" s="2" t="str">
        <f>IF(ISERR(FIND("09",GERAL[[#This Row],[ODS]])),"NÃO","SIM")</f>
        <v>NÃO</v>
      </c>
      <c r="T444" s="2" t="str">
        <f>IF(ISERR(FIND("10",GERAL[[#This Row],[ODS]])),"NÃO","SIM")</f>
        <v>NÃO</v>
      </c>
      <c r="U444" s="2" t="str">
        <f>IF(ISERR(FIND("11",GERAL[[#This Row],[ODS]])),"NÃO","SIM")</f>
        <v>NÃO</v>
      </c>
      <c r="V444" s="2" t="str">
        <f>IF(ISERR(FIND("12",GERAL[[#This Row],[ODS]])),"NÃO","SIM")</f>
        <v>NÃO</v>
      </c>
      <c r="W444" s="2" t="str">
        <f>IF(ISERR(FIND("13",GERAL[[#This Row],[ODS]])),"NÃO","SIM")</f>
        <v>NÃO</v>
      </c>
      <c r="X444" s="2" t="str">
        <f>IF(ISERR(FIND("14",GERAL[[#This Row],[ODS]])),"NÃO","SIM")</f>
        <v>NÃO</v>
      </c>
      <c r="Y444" s="2" t="str">
        <f>IF(ISERR(FIND("15",GERAL[[#This Row],[ODS]])),"NÃO","SIM")</f>
        <v>NÃO</v>
      </c>
      <c r="Z444" s="2" t="str">
        <f>IF(ISERR(FIND("16",GERAL[[#This Row],[ODS]])),"NÃO","SIM")</f>
        <v>NÃO</v>
      </c>
      <c r="AA444" s="2" t="str">
        <f>IF(ISERR(FIND("17",GERAL[[#This Row],[ODS]])),"NÃO","SIM")</f>
        <v>NÃO</v>
      </c>
      <c r="AB444" s="1">
        <v>21.355472163016209</v>
      </c>
      <c r="AC444" s="1">
        <v>24.661094660262929</v>
      </c>
      <c r="AD444" s="1">
        <v>43.694338273873718</v>
      </c>
      <c r="AE444" s="1">
        <v>64.089267067361249</v>
      </c>
      <c r="AF444" s="1">
        <v>45.122262354737735</v>
      </c>
      <c r="AG444" s="1" t="str">
        <f>GERAL[[#This Row],[SIGLA]]&amp;GERAL[[#This Row],[CÓD]]</f>
        <v>MTCH_PT</v>
      </c>
      <c r="AH444" s="1">
        <f ca="1">VLOOKUP(GERAL[[#This Row],[REF_NOTA]],BASE_NOTAS[],7,FALSE)</f>
        <v>36.551074060823815</v>
      </c>
      <c r="AI444" s="31">
        <f ca="1">IF(GERAL[[#This Row],[Nota 2025]]="",0,GERAL[[#This Row],[Nota 2026]]-GERAL[[#This Row],[Nota 2025]])</f>
        <v>-8.5711882939139201</v>
      </c>
    </row>
    <row r="445" spans="1:35" ht="17" x14ac:dyDescent="0.35">
      <c r="A445" s="2" t="s">
        <v>167</v>
      </c>
      <c r="B445" s="2" t="s">
        <v>193</v>
      </c>
      <c r="C445" s="2" t="s">
        <v>209</v>
      </c>
      <c r="D445" s="15" t="s">
        <v>20</v>
      </c>
      <c r="E445" s="2" t="s">
        <v>90</v>
      </c>
      <c r="F445" s="2" t="str">
        <f>VLOOKUP(GERAL[[#This Row],[CÓD]],SEALL,6,FALSE)</f>
        <v>S</v>
      </c>
      <c r="G44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4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4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45" s="2" t="str">
        <f>VLOOKUP(GERAL[[#This Row],[CÓD]],SEALL,4,FALSE)</f>
        <v>08</v>
      </c>
      <c r="K445" s="2" t="str">
        <f>IF(ISERR(FIND("01",GERAL[[#This Row],[ODS]])),"NÃO","SIM")</f>
        <v>NÃO</v>
      </c>
      <c r="L445" s="2" t="str">
        <f>IF(ISERR(FIND("02",GERAL[[#This Row],[ODS]])),"NÃO","SIM")</f>
        <v>NÃO</v>
      </c>
      <c r="M445" s="2" t="str">
        <f>IF(ISERR(FIND("03",GERAL[[#This Row],[ODS]])),"NÃO","SIM")</f>
        <v>NÃO</v>
      </c>
      <c r="N445" s="2" t="str">
        <f>IF(ISERR(FIND("04",GERAL[[#This Row],[ODS]])),"NÃO","SIM")</f>
        <v>NÃO</v>
      </c>
      <c r="O445" s="2" t="str">
        <f>IF(ISERR(FIND("05",GERAL[[#This Row],[ODS]])),"NÃO","SIM")</f>
        <v>NÃO</v>
      </c>
      <c r="P445" s="2" t="str">
        <f>IF(ISERR(FIND("06",GERAL[[#This Row],[ODS]])),"NÃO","SIM")</f>
        <v>NÃO</v>
      </c>
      <c r="Q445" s="2" t="str">
        <f>IF(ISERR(FIND("07",GERAL[[#This Row],[ODS]])),"NÃO","SIM")</f>
        <v>NÃO</v>
      </c>
      <c r="R445" s="2" t="str">
        <f>IF(ISERR(FIND("08",GERAL[[#This Row],[ODS]])),"NÃO","SIM")</f>
        <v>SIM</v>
      </c>
      <c r="S445" s="2" t="str">
        <f>IF(ISERR(FIND("09",GERAL[[#This Row],[ODS]])),"NÃO","SIM")</f>
        <v>NÃO</v>
      </c>
      <c r="T445" s="2" t="str">
        <f>IF(ISERR(FIND("10",GERAL[[#This Row],[ODS]])),"NÃO","SIM")</f>
        <v>NÃO</v>
      </c>
      <c r="U445" s="2" t="str">
        <f>IF(ISERR(FIND("11",GERAL[[#This Row],[ODS]])),"NÃO","SIM")</f>
        <v>NÃO</v>
      </c>
      <c r="V445" s="2" t="str">
        <f>IF(ISERR(FIND("12",GERAL[[#This Row],[ODS]])),"NÃO","SIM")</f>
        <v>NÃO</v>
      </c>
      <c r="W445" s="2" t="str">
        <f>IF(ISERR(FIND("13",GERAL[[#This Row],[ODS]])),"NÃO","SIM")</f>
        <v>NÃO</v>
      </c>
      <c r="X445" s="2" t="str">
        <f>IF(ISERR(FIND("14",GERAL[[#This Row],[ODS]])),"NÃO","SIM")</f>
        <v>NÃO</v>
      </c>
      <c r="Y445" s="2" t="str">
        <f>IF(ISERR(FIND("15",GERAL[[#This Row],[ODS]])),"NÃO","SIM")</f>
        <v>NÃO</v>
      </c>
      <c r="Z445" s="2" t="str">
        <f>IF(ISERR(FIND("16",GERAL[[#This Row],[ODS]])),"NÃO","SIM")</f>
        <v>NÃO</v>
      </c>
      <c r="AA445" s="2" t="str">
        <f>IF(ISERR(FIND("17",GERAL[[#This Row],[ODS]])),"NÃO","SIM")</f>
        <v>NÃO</v>
      </c>
      <c r="AB445" s="1">
        <v>28.521622807703618</v>
      </c>
      <c r="AC445" s="1">
        <v>25.887036512729932</v>
      </c>
      <c r="AD445" s="1">
        <v>34.170576684309331</v>
      </c>
      <c r="AE445" s="1">
        <v>39.79219806527653</v>
      </c>
      <c r="AF445" s="1">
        <v>35.748558439149448</v>
      </c>
      <c r="AG445" s="1" t="str">
        <f>GERAL[[#This Row],[SIGLA]]&amp;GERAL[[#This Row],[CÓD]]</f>
        <v>MSCH_PT</v>
      </c>
      <c r="AH445" s="1">
        <f ca="1">VLOOKUP(GERAL[[#This Row],[REF_NOTA]],BASE_NOTAS[],7,FALSE)</f>
        <v>31.810276211229866</v>
      </c>
      <c r="AI445" s="31">
        <f ca="1">IF(GERAL[[#This Row],[Nota 2025]]="",0,GERAL[[#This Row],[Nota 2026]]-GERAL[[#This Row],[Nota 2025]])</f>
        <v>-3.9382822279195828</v>
      </c>
    </row>
    <row r="446" spans="1:35" ht="17" x14ac:dyDescent="0.35">
      <c r="A446" s="2" t="s">
        <v>166</v>
      </c>
      <c r="B446" s="2" t="s">
        <v>192</v>
      </c>
      <c r="C446" s="2" t="s">
        <v>209</v>
      </c>
      <c r="D446" s="15" t="s">
        <v>20</v>
      </c>
      <c r="E446" s="2" t="s">
        <v>90</v>
      </c>
      <c r="F446" s="2" t="str">
        <f>VLOOKUP(GERAL[[#This Row],[CÓD]],SEALL,6,FALSE)</f>
        <v>S</v>
      </c>
      <c r="G44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4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4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46" s="2" t="str">
        <f>VLOOKUP(GERAL[[#This Row],[CÓD]],SEALL,4,FALSE)</f>
        <v>08</v>
      </c>
      <c r="K446" s="2" t="str">
        <f>IF(ISERR(FIND("01",GERAL[[#This Row],[ODS]])),"NÃO","SIM")</f>
        <v>NÃO</v>
      </c>
      <c r="L446" s="2" t="str">
        <f>IF(ISERR(FIND("02",GERAL[[#This Row],[ODS]])),"NÃO","SIM")</f>
        <v>NÃO</v>
      </c>
      <c r="M446" s="2" t="str">
        <f>IF(ISERR(FIND("03",GERAL[[#This Row],[ODS]])),"NÃO","SIM")</f>
        <v>NÃO</v>
      </c>
      <c r="N446" s="2" t="str">
        <f>IF(ISERR(FIND("04",GERAL[[#This Row],[ODS]])),"NÃO","SIM")</f>
        <v>NÃO</v>
      </c>
      <c r="O446" s="2" t="str">
        <f>IF(ISERR(FIND("05",GERAL[[#This Row],[ODS]])),"NÃO","SIM")</f>
        <v>NÃO</v>
      </c>
      <c r="P446" s="2" t="str">
        <f>IF(ISERR(FIND("06",GERAL[[#This Row],[ODS]])),"NÃO","SIM")</f>
        <v>NÃO</v>
      </c>
      <c r="Q446" s="2" t="str">
        <f>IF(ISERR(FIND("07",GERAL[[#This Row],[ODS]])),"NÃO","SIM")</f>
        <v>NÃO</v>
      </c>
      <c r="R446" s="2" t="str">
        <f>IF(ISERR(FIND("08",GERAL[[#This Row],[ODS]])),"NÃO","SIM")</f>
        <v>SIM</v>
      </c>
      <c r="S446" s="2" t="str">
        <f>IF(ISERR(FIND("09",GERAL[[#This Row],[ODS]])),"NÃO","SIM")</f>
        <v>NÃO</v>
      </c>
      <c r="T446" s="2" t="str">
        <f>IF(ISERR(FIND("10",GERAL[[#This Row],[ODS]])),"NÃO","SIM")</f>
        <v>NÃO</v>
      </c>
      <c r="U446" s="2" t="str">
        <f>IF(ISERR(FIND("11",GERAL[[#This Row],[ODS]])),"NÃO","SIM")</f>
        <v>NÃO</v>
      </c>
      <c r="V446" s="2" t="str">
        <f>IF(ISERR(FIND("12",GERAL[[#This Row],[ODS]])),"NÃO","SIM")</f>
        <v>NÃO</v>
      </c>
      <c r="W446" s="2" t="str">
        <f>IF(ISERR(FIND("13",GERAL[[#This Row],[ODS]])),"NÃO","SIM")</f>
        <v>NÃO</v>
      </c>
      <c r="X446" s="2" t="str">
        <f>IF(ISERR(FIND("14",GERAL[[#This Row],[ODS]])),"NÃO","SIM")</f>
        <v>NÃO</v>
      </c>
      <c r="Y446" s="2" t="str">
        <f>IF(ISERR(FIND("15",GERAL[[#This Row],[ODS]])),"NÃO","SIM")</f>
        <v>NÃO</v>
      </c>
      <c r="Z446" s="2" t="str">
        <f>IF(ISERR(FIND("16",GERAL[[#This Row],[ODS]])),"NÃO","SIM")</f>
        <v>NÃO</v>
      </c>
      <c r="AA446" s="2" t="str">
        <f>IF(ISERR(FIND("17",GERAL[[#This Row],[ODS]])),"NÃO","SIM")</f>
        <v>NÃO</v>
      </c>
      <c r="AB446" s="1">
        <v>12.31529632352219</v>
      </c>
      <c r="AC446" s="1">
        <v>15.694789041930218</v>
      </c>
      <c r="AD446" s="1">
        <v>16.417430186783132</v>
      </c>
      <c r="AE446" s="1">
        <v>21.863250922163378</v>
      </c>
      <c r="AF446" s="1">
        <v>17.56304467527697</v>
      </c>
      <c r="AG446" s="1" t="str">
        <f>GERAL[[#This Row],[SIGLA]]&amp;GERAL[[#This Row],[CÓD]]</f>
        <v>MGCH_PT</v>
      </c>
      <c r="AH446" s="1">
        <f ca="1">VLOOKUP(GERAL[[#This Row],[REF_NOTA]],BASE_NOTAS[],7,FALSE)</f>
        <v>15.669399628809375</v>
      </c>
      <c r="AI446" s="31">
        <f ca="1">IF(GERAL[[#This Row],[Nota 2025]]="",0,GERAL[[#This Row],[Nota 2026]]-GERAL[[#This Row],[Nota 2025]])</f>
        <v>-1.8936450464675953</v>
      </c>
    </row>
    <row r="447" spans="1:35" ht="17" x14ac:dyDescent="0.35">
      <c r="A447" s="2" t="s">
        <v>169</v>
      </c>
      <c r="B447" s="2" t="s">
        <v>196</v>
      </c>
      <c r="C447" s="2" t="s">
        <v>209</v>
      </c>
      <c r="D447" s="15" t="s">
        <v>20</v>
      </c>
      <c r="E447" s="2" t="s">
        <v>90</v>
      </c>
      <c r="F447" s="2" t="str">
        <f>VLOOKUP(GERAL[[#This Row],[CÓD]],SEALL,6,FALSE)</f>
        <v>S</v>
      </c>
      <c r="G44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4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4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47" s="2" t="str">
        <f>VLOOKUP(GERAL[[#This Row],[CÓD]],SEALL,4,FALSE)</f>
        <v>08</v>
      </c>
      <c r="K447" s="2" t="str">
        <f>IF(ISERR(FIND("01",GERAL[[#This Row],[ODS]])),"NÃO","SIM")</f>
        <v>NÃO</v>
      </c>
      <c r="L447" s="2" t="str">
        <f>IF(ISERR(FIND("02",GERAL[[#This Row],[ODS]])),"NÃO","SIM")</f>
        <v>NÃO</v>
      </c>
      <c r="M447" s="2" t="str">
        <f>IF(ISERR(FIND("03",GERAL[[#This Row],[ODS]])),"NÃO","SIM")</f>
        <v>NÃO</v>
      </c>
      <c r="N447" s="2" t="str">
        <f>IF(ISERR(FIND("04",GERAL[[#This Row],[ODS]])),"NÃO","SIM")</f>
        <v>NÃO</v>
      </c>
      <c r="O447" s="2" t="str">
        <f>IF(ISERR(FIND("05",GERAL[[#This Row],[ODS]])),"NÃO","SIM")</f>
        <v>NÃO</v>
      </c>
      <c r="P447" s="2" t="str">
        <f>IF(ISERR(FIND("06",GERAL[[#This Row],[ODS]])),"NÃO","SIM")</f>
        <v>NÃO</v>
      </c>
      <c r="Q447" s="2" t="str">
        <f>IF(ISERR(FIND("07",GERAL[[#This Row],[ODS]])),"NÃO","SIM")</f>
        <v>NÃO</v>
      </c>
      <c r="R447" s="2" t="str">
        <f>IF(ISERR(FIND("08",GERAL[[#This Row],[ODS]])),"NÃO","SIM")</f>
        <v>SIM</v>
      </c>
      <c r="S447" s="2" t="str">
        <f>IF(ISERR(FIND("09",GERAL[[#This Row],[ODS]])),"NÃO","SIM")</f>
        <v>NÃO</v>
      </c>
      <c r="T447" s="2" t="str">
        <f>IF(ISERR(FIND("10",GERAL[[#This Row],[ODS]])),"NÃO","SIM")</f>
        <v>NÃO</v>
      </c>
      <c r="U447" s="2" t="str">
        <f>IF(ISERR(FIND("11",GERAL[[#This Row],[ODS]])),"NÃO","SIM")</f>
        <v>NÃO</v>
      </c>
      <c r="V447" s="2" t="str">
        <f>IF(ISERR(FIND("12",GERAL[[#This Row],[ODS]])),"NÃO","SIM")</f>
        <v>NÃO</v>
      </c>
      <c r="W447" s="2" t="str">
        <f>IF(ISERR(FIND("13",GERAL[[#This Row],[ODS]])),"NÃO","SIM")</f>
        <v>NÃO</v>
      </c>
      <c r="X447" s="2" t="str">
        <f>IF(ISERR(FIND("14",GERAL[[#This Row],[ODS]])),"NÃO","SIM")</f>
        <v>NÃO</v>
      </c>
      <c r="Y447" s="2" t="str">
        <f>IF(ISERR(FIND("15",GERAL[[#This Row],[ODS]])),"NÃO","SIM")</f>
        <v>NÃO</v>
      </c>
      <c r="Z447" s="2" t="str">
        <f>IF(ISERR(FIND("16",GERAL[[#This Row],[ODS]])),"NÃO","SIM")</f>
        <v>NÃO</v>
      </c>
      <c r="AA447" s="2" t="str">
        <f>IF(ISERR(FIND("17",GERAL[[#This Row],[ODS]])),"NÃO","SIM")</f>
        <v>NÃO</v>
      </c>
      <c r="AB447" s="1">
        <v>1.8648020921132646</v>
      </c>
      <c r="AC447" s="1">
        <v>6.5222997411795642</v>
      </c>
      <c r="AD447" s="1">
        <v>12.163403348463534</v>
      </c>
      <c r="AE447" s="1">
        <v>16.627946061973951</v>
      </c>
      <c r="AF447" s="1">
        <v>6.1740363720818108</v>
      </c>
      <c r="AG447" s="1" t="str">
        <f>GERAL[[#This Row],[SIGLA]]&amp;GERAL[[#This Row],[CÓD]]</f>
        <v>PACH_PT</v>
      </c>
      <c r="AH447" s="1">
        <f ca="1">VLOOKUP(GERAL[[#This Row],[REF_NOTA]],BASE_NOTAS[],7,FALSE)</f>
        <v>7.6599907716065081</v>
      </c>
      <c r="AI447" s="31">
        <f ca="1">IF(GERAL[[#This Row],[Nota 2025]]="",0,GERAL[[#This Row],[Nota 2026]]-GERAL[[#This Row],[Nota 2025]])</f>
        <v>1.4859543995246973</v>
      </c>
    </row>
    <row r="448" spans="1:35" ht="17" x14ac:dyDescent="0.35">
      <c r="A448" s="2" t="s">
        <v>170</v>
      </c>
      <c r="B448" s="2" t="s">
        <v>197</v>
      </c>
      <c r="C448" s="2" t="s">
        <v>209</v>
      </c>
      <c r="D448" s="15" t="s">
        <v>20</v>
      </c>
      <c r="E448" s="2" t="s">
        <v>90</v>
      </c>
      <c r="F448" s="2" t="str">
        <f>VLOOKUP(GERAL[[#This Row],[CÓD]],SEALL,6,FALSE)</f>
        <v>S</v>
      </c>
      <c r="G44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4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4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48" s="2" t="str">
        <f>VLOOKUP(GERAL[[#This Row],[CÓD]],SEALL,4,FALSE)</f>
        <v>08</v>
      </c>
      <c r="K448" s="2" t="str">
        <f>IF(ISERR(FIND("01",GERAL[[#This Row],[ODS]])),"NÃO","SIM")</f>
        <v>NÃO</v>
      </c>
      <c r="L448" s="2" t="str">
        <f>IF(ISERR(FIND("02",GERAL[[#This Row],[ODS]])),"NÃO","SIM")</f>
        <v>NÃO</v>
      </c>
      <c r="M448" s="2" t="str">
        <f>IF(ISERR(FIND("03",GERAL[[#This Row],[ODS]])),"NÃO","SIM")</f>
        <v>NÃO</v>
      </c>
      <c r="N448" s="2" t="str">
        <f>IF(ISERR(FIND("04",GERAL[[#This Row],[ODS]])),"NÃO","SIM")</f>
        <v>NÃO</v>
      </c>
      <c r="O448" s="2" t="str">
        <f>IF(ISERR(FIND("05",GERAL[[#This Row],[ODS]])),"NÃO","SIM")</f>
        <v>NÃO</v>
      </c>
      <c r="P448" s="2" t="str">
        <f>IF(ISERR(FIND("06",GERAL[[#This Row],[ODS]])),"NÃO","SIM")</f>
        <v>NÃO</v>
      </c>
      <c r="Q448" s="2" t="str">
        <f>IF(ISERR(FIND("07",GERAL[[#This Row],[ODS]])),"NÃO","SIM")</f>
        <v>NÃO</v>
      </c>
      <c r="R448" s="2" t="str">
        <f>IF(ISERR(FIND("08",GERAL[[#This Row],[ODS]])),"NÃO","SIM")</f>
        <v>SIM</v>
      </c>
      <c r="S448" s="2" t="str">
        <f>IF(ISERR(FIND("09",GERAL[[#This Row],[ODS]])),"NÃO","SIM")</f>
        <v>NÃO</v>
      </c>
      <c r="T448" s="2" t="str">
        <f>IF(ISERR(FIND("10",GERAL[[#This Row],[ODS]])),"NÃO","SIM")</f>
        <v>NÃO</v>
      </c>
      <c r="U448" s="2" t="str">
        <f>IF(ISERR(FIND("11",GERAL[[#This Row],[ODS]])),"NÃO","SIM")</f>
        <v>NÃO</v>
      </c>
      <c r="V448" s="2" t="str">
        <f>IF(ISERR(FIND("12",GERAL[[#This Row],[ODS]])),"NÃO","SIM")</f>
        <v>NÃO</v>
      </c>
      <c r="W448" s="2" t="str">
        <f>IF(ISERR(FIND("13",GERAL[[#This Row],[ODS]])),"NÃO","SIM")</f>
        <v>NÃO</v>
      </c>
      <c r="X448" s="2" t="str">
        <f>IF(ISERR(FIND("14",GERAL[[#This Row],[ODS]])),"NÃO","SIM")</f>
        <v>NÃO</v>
      </c>
      <c r="Y448" s="2" t="str">
        <f>IF(ISERR(FIND("15",GERAL[[#This Row],[ODS]])),"NÃO","SIM")</f>
        <v>NÃO</v>
      </c>
      <c r="Z448" s="2" t="str">
        <f>IF(ISERR(FIND("16",GERAL[[#This Row],[ODS]])),"NÃO","SIM")</f>
        <v>NÃO</v>
      </c>
      <c r="AA448" s="2" t="str">
        <f>IF(ISERR(FIND("17",GERAL[[#This Row],[ODS]])),"NÃO","SIM")</f>
        <v>NÃO</v>
      </c>
      <c r="AB448" s="1">
        <v>0</v>
      </c>
      <c r="AC448" s="1">
        <v>2.038842409235798</v>
      </c>
      <c r="AD448" s="1">
        <v>0.68933390537747796</v>
      </c>
      <c r="AE448" s="1">
        <v>0</v>
      </c>
      <c r="AF448" s="1">
        <v>0</v>
      </c>
      <c r="AG448" s="1" t="str">
        <f>GERAL[[#This Row],[SIGLA]]&amp;GERAL[[#This Row],[CÓD]]</f>
        <v>PBCH_PT</v>
      </c>
      <c r="AH448" s="1">
        <f ca="1">VLOOKUP(GERAL[[#This Row],[REF_NOTA]],BASE_NOTAS[],7,FALSE)</f>
        <v>0</v>
      </c>
      <c r="AI448" s="31">
        <f ca="1">IF(GERAL[[#This Row],[Nota 2025]]="",0,GERAL[[#This Row],[Nota 2026]]-GERAL[[#This Row],[Nota 2025]])</f>
        <v>0</v>
      </c>
    </row>
    <row r="449" spans="1:35" ht="17" x14ac:dyDescent="0.35">
      <c r="A449" s="2" t="s">
        <v>173</v>
      </c>
      <c r="B449" s="2" t="s">
        <v>200</v>
      </c>
      <c r="C449" s="2" t="s">
        <v>209</v>
      </c>
      <c r="D449" s="15" t="s">
        <v>20</v>
      </c>
      <c r="E449" s="2" t="s">
        <v>90</v>
      </c>
      <c r="F449" s="2" t="str">
        <f>VLOOKUP(GERAL[[#This Row],[CÓD]],SEALL,6,FALSE)</f>
        <v>S</v>
      </c>
      <c r="G44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4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4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49" s="2" t="str">
        <f>VLOOKUP(GERAL[[#This Row],[CÓD]],SEALL,4,FALSE)</f>
        <v>08</v>
      </c>
      <c r="K449" s="2" t="str">
        <f>IF(ISERR(FIND("01",GERAL[[#This Row],[ODS]])),"NÃO","SIM")</f>
        <v>NÃO</v>
      </c>
      <c r="L449" s="2" t="str">
        <f>IF(ISERR(FIND("02",GERAL[[#This Row],[ODS]])),"NÃO","SIM")</f>
        <v>NÃO</v>
      </c>
      <c r="M449" s="2" t="str">
        <f>IF(ISERR(FIND("03",GERAL[[#This Row],[ODS]])),"NÃO","SIM")</f>
        <v>NÃO</v>
      </c>
      <c r="N449" s="2" t="str">
        <f>IF(ISERR(FIND("04",GERAL[[#This Row],[ODS]])),"NÃO","SIM")</f>
        <v>NÃO</v>
      </c>
      <c r="O449" s="2" t="str">
        <f>IF(ISERR(FIND("05",GERAL[[#This Row],[ODS]])),"NÃO","SIM")</f>
        <v>NÃO</v>
      </c>
      <c r="P449" s="2" t="str">
        <f>IF(ISERR(FIND("06",GERAL[[#This Row],[ODS]])),"NÃO","SIM")</f>
        <v>NÃO</v>
      </c>
      <c r="Q449" s="2" t="str">
        <f>IF(ISERR(FIND("07",GERAL[[#This Row],[ODS]])),"NÃO","SIM")</f>
        <v>NÃO</v>
      </c>
      <c r="R449" s="2" t="str">
        <f>IF(ISERR(FIND("08",GERAL[[#This Row],[ODS]])),"NÃO","SIM")</f>
        <v>SIM</v>
      </c>
      <c r="S449" s="2" t="str">
        <f>IF(ISERR(FIND("09",GERAL[[#This Row],[ODS]])),"NÃO","SIM")</f>
        <v>NÃO</v>
      </c>
      <c r="T449" s="2" t="str">
        <f>IF(ISERR(FIND("10",GERAL[[#This Row],[ODS]])),"NÃO","SIM")</f>
        <v>NÃO</v>
      </c>
      <c r="U449" s="2" t="str">
        <f>IF(ISERR(FIND("11",GERAL[[#This Row],[ODS]])),"NÃO","SIM")</f>
        <v>NÃO</v>
      </c>
      <c r="V449" s="2" t="str">
        <f>IF(ISERR(FIND("12",GERAL[[#This Row],[ODS]])),"NÃO","SIM")</f>
        <v>NÃO</v>
      </c>
      <c r="W449" s="2" t="str">
        <f>IF(ISERR(FIND("13",GERAL[[#This Row],[ODS]])),"NÃO","SIM")</f>
        <v>NÃO</v>
      </c>
      <c r="X449" s="2" t="str">
        <f>IF(ISERR(FIND("14",GERAL[[#This Row],[ODS]])),"NÃO","SIM")</f>
        <v>NÃO</v>
      </c>
      <c r="Y449" s="2" t="str">
        <f>IF(ISERR(FIND("15",GERAL[[#This Row],[ODS]])),"NÃO","SIM")</f>
        <v>NÃO</v>
      </c>
      <c r="Z449" s="2" t="str">
        <f>IF(ISERR(FIND("16",GERAL[[#This Row],[ODS]])),"NÃO","SIM")</f>
        <v>NÃO</v>
      </c>
      <c r="AA449" s="2" t="str">
        <f>IF(ISERR(FIND("17",GERAL[[#This Row],[ODS]])),"NÃO","SIM")</f>
        <v>NÃO</v>
      </c>
      <c r="AB449" s="1">
        <v>24.43748365166276</v>
      </c>
      <c r="AC449" s="1">
        <v>26.845193778417443</v>
      </c>
      <c r="AD449" s="1">
        <v>28.01329814386219</v>
      </c>
      <c r="AE449" s="1">
        <v>30.811601306105725</v>
      </c>
      <c r="AF449" s="1">
        <v>28.450358493550805</v>
      </c>
      <c r="AG449" s="1" t="str">
        <f>GERAL[[#This Row],[SIGLA]]&amp;GERAL[[#This Row],[CÓD]]</f>
        <v>PRCH_PT</v>
      </c>
      <c r="AH449" s="1">
        <f ca="1">VLOOKUP(GERAL[[#This Row],[REF_NOTA]],BASE_NOTAS[],7,FALSE)</f>
        <v>24.920190899280957</v>
      </c>
      <c r="AI449" s="31">
        <f ca="1">IF(GERAL[[#This Row],[Nota 2025]]="",0,GERAL[[#This Row],[Nota 2026]]-GERAL[[#This Row],[Nota 2025]])</f>
        <v>-3.5301675942698481</v>
      </c>
    </row>
    <row r="450" spans="1:35" ht="17" x14ac:dyDescent="0.35">
      <c r="A450" s="2" t="s">
        <v>171</v>
      </c>
      <c r="B450" s="2" t="s">
        <v>198</v>
      </c>
      <c r="C450" s="2" t="s">
        <v>209</v>
      </c>
      <c r="D450" s="15" t="s">
        <v>20</v>
      </c>
      <c r="E450" s="2" t="s">
        <v>90</v>
      </c>
      <c r="F450" s="2" t="str">
        <f>VLOOKUP(GERAL[[#This Row],[CÓD]],SEALL,6,FALSE)</f>
        <v>S</v>
      </c>
      <c r="G45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5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5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50" s="2" t="str">
        <f>VLOOKUP(GERAL[[#This Row],[CÓD]],SEALL,4,FALSE)</f>
        <v>08</v>
      </c>
      <c r="K450" s="2" t="str">
        <f>IF(ISERR(FIND("01",GERAL[[#This Row],[ODS]])),"NÃO","SIM")</f>
        <v>NÃO</v>
      </c>
      <c r="L450" s="2" t="str">
        <f>IF(ISERR(FIND("02",GERAL[[#This Row],[ODS]])),"NÃO","SIM")</f>
        <v>NÃO</v>
      </c>
      <c r="M450" s="2" t="str">
        <f>IF(ISERR(FIND("03",GERAL[[#This Row],[ODS]])),"NÃO","SIM")</f>
        <v>NÃO</v>
      </c>
      <c r="N450" s="2" t="str">
        <f>IF(ISERR(FIND("04",GERAL[[#This Row],[ODS]])),"NÃO","SIM")</f>
        <v>NÃO</v>
      </c>
      <c r="O450" s="2" t="str">
        <f>IF(ISERR(FIND("05",GERAL[[#This Row],[ODS]])),"NÃO","SIM")</f>
        <v>NÃO</v>
      </c>
      <c r="P450" s="2" t="str">
        <f>IF(ISERR(FIND("06",GERAL[[#This Row],[ODS]])),"NÃO","SIM")</f>
        <v>NÃO</v>
      </c>
      <c r="Q450" s="2" t="str">
        <f>IF(ISERR(FIND("07",GERAL[[#This Row],[ODS]])),"NÃO","SIM")</f>
        <v>NÃO</v>
      </c>
      <c r="R450" s="2" t="str">
        <f>IF(ISERR(FIND("08",GERAL[[#This Row],[ODS]])),"NÃO","SIM")</f>
        <v>SIM</v>
      </c>
      <c r="S450" s="2" t="str">
        <f>IF(ISERR(FIND("09",GERAL[[#This Row],[ODS]])),"NÃO","SIM")</f>
        <v>NÃO</v>
      </c>
      <c r="T450" s="2" t="str">
        <f>IF(ISERR(FIND("10",GERAL[[#This Row],[ODS]])),"NÃO","SIM")</f>
        <v>NÃO</v>
      </c>
      <c r="U450" s="2" t="str">
        <f>IF(ISERR(FIND("11",GERAL[[#This Row],[ODS]])),"NÃO","SIM")</f>
        <v>NÃO</v>
      </c>
      <c r="V450" s="2" t="str">
        <f>IF(ISERR(FIND("12",GERAL[[#This Row],[ODS]])),"NÃO","SIM")</f>
        <v>NÃO</v>
      </c>
      <c r="W450" s="2" t="str">
        <f>IF(ISERR(FIND("13",GERAL[[#This Row],[ODS]])),"NÃO","SIM")</f>
        <v>NÃO</v>
      </c>
      <c r="X450" s="2" t="str">
        <f>IF(ISERR(FIND("14",GERAL[[#This Row],[ODS]])),"NÃO","SIM")</f>
        <v>NÃO</v>
      </c>
      <c r="Y450" s="2" t="str">
        <f>IF(ISERR(FIND("15",GERAL[[#This Row],[ODS]])),"NÃO","SIM")</f>
        <v>NÃO</v>
      </c>
      <c r="Z450" s="2" t="str">
        <f>IF(ISERR(FIND("16",GERAL[[#This Row],[ODS]])),"NÃO","SIM")</f>
        <v>NÃO</v>
      </c>
      <c r="AA450" s="2" t="str">
        <f>IF(ISERR(FIND("17",GERAL[[#This Row],[ODS]])),"NÃO","SIM")</f>
        <v>NÃO</v>
      </c>
      <c r="AB450" s="1">
        <v>7.583361172658643</v>
      </c>
      <c r="AC450" s="1">
        <v>10.439021784853079</v>
      </c>
      <c r="AD450" s="1">
        <v>4.4560375133541728</v>
      </c>
      <c r="AE450" s="1">
        <v>6.8724194250807766</v>
      </c>
      <c r="AF450" s="1">
        <v>5.5379315958245536</v>
      </c>
      <c r="AG450" s="1" t="str">
        <f>GERAL[[#This Row],[SIGLA]]&amp;GERAL[[#This Row],[CÓD]]</f>
        <v>PECH_PT</v>
      </c>
      <c r="AH450" s="1">
        <f ca="1">VLOOKUP(GERAL[[#This Row],[REF_NOTA]],BASE_NOTAS[],7,FALSE)</f>
        <v>6.5330263337598833</v>
      </c>
      <c r="AI450" s="31">
        <f ca="1">IF(GERAL[[#This Row],[Nota 2025]]="",0,GERAL[[#This Row],[Nota 2026]]-GERAL[[#This Row],[Nota 2025]])</f>
        <v>0.99509473793532965</v>
      </c>
    </row>
    <row r="451" spans="1:35" ht="17" x14ac:dyDescent="0.35">
      <c r="A451" s="2" t="s">
        <v>172</v>
      </c>
      <c r="B451" s="2" t="s">
        <v>199</v>
      </c>
      <c r="C451" s="2" t="s">
        <v>209</v>
      </c>
      <c r="D451" s="15" t="s">
        <v>20</v>
      </c>
      <c r="E451" s="2" t="s">
        <v>90</v>
      </c>
      <c r="F451" s="2" t="str">
        <f>VLOOKUP(GERAL[[#This Row],[CÓD]],SEALL,6,FALSE)</f>
        <v>S</v>
      </c>
      <c r="G45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5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5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51" s="2" t="str">
        <f>VLOOKUP(GERAL[[#This Row],[CÓD]],SEALL,4,FALSE)</f>
        <v>08</v>
      </c>
      <c r="K451" s="2" t="str">
        <f>IF(ISERR(FIND("01",GERAL[[#This Row],[ODS]])),"NÃO","SIM")</f>
        <v>NÃO</v>
      </c>
      <c r="L451" s="2" t="str">
        <f>IF(ISERR(FIND("02",GERAL[[#This Row],[ODS]])),"NÃO","SIM")</f>
        <v>NÃO</v>
      </c>
      <c r="M451" s="2" t="str">
        <f>IF(ISERR(FIND("03",GERAL[[#This Row],[ODS]])),"NÃO","SIM")</f>
        <v>NÃO</v>
      </c>
      <c r="N451" s="2" t="str">
        <f>IF(ISERR(FIND("04",GERAL[[#This Row],[ODS]])),"NÃO","SIM")</f>
        <v>NÃO</v>
      </c>
      <c r="O451" s="2" t="str">
        <f>IF(ISERR(FIND("05",GERAL[[#This Row],[ODS]])),"NÃO","SIM")</f>
        <v>NÃO</v>
      </c>
      <c r="P451" s="2" t="str">
        <f>IF(ISERR(FIND("06",GERAL[[#This Row],[ODS]])),"NÃO","SIM")</f>
        <v>NÃO</v>
      </c>
      <c r="Q451" s="2" t="str">
        <f>IF(ISERR(FIND("07",GERAL[[#This Row],[ODS]])),"NÃO","SIM")</f>
        <v>NÃO</v>
      </c>
      <c r="R451" s="2" t="str">
        <f>IF(ISERR(FIND("08",GERAL[[#This Row],[ODS]])),"NÃO","SIM")</f>
        <v>SIM</v>
      </c>
      <c r="S451" s="2" t="str">
        <f>IF(ISERR(FIND("09",GERAL[[#This Row],[ODS]])),"NÃO","SIM")</f>
        <v>NÃO</v>
      </c>
      <c r="T451" s="2" t="str">
        <f>IF(ISERR(FIND("10",GERAL[[#This Row],[ODS]])),"NÃO","SIM")</f>
        <v>NÃO</v>
      </c>
      <c r="U451" s="2" t="str">
        <f>IF(ISERR(FIND("11",GERAL[[#This Row],[ODS]])),"NÃO","SIM")</f>
        <v>NÃO</v>
      </c>
      <c r="V451" s="2" t="str">
        <f>IF(ISERR(FIND("12",GERAL[[#This Row],[ODS]])),"NÃO","SIM")</f>
        <v>NÃO</v>
      </c>
      <c r="W451" s="2" t="str">
        <f>IF(ISERR(FIND("13",GERAL[[#This Row],[ODS]])),"NÃO","SIM")</f>
        <v>NÃO</v>
      </c>
      <c r="X451" s="2" t="str">
        <f>IF(ISERR(FIND("14",GERAL[[#This Row],[ODS]])),"NÃO","SIM")</f>
        <v>NÃO</v>
      </c>
      <c r="Y451" s="2" t="str">
        <f>IF(ISERR(FIND("15",GERAL[[#This Row],[ODS]])),"NÃO","SIM")</f>
        <v>NÃO</v>
      </c>
      <c r="Z451" s="2" t="str">
        <f>IF(ISERR(FIND("16",GERAL[[#This Row],[ODS]])),"NÃO","SIM")</f>
        <v>NÃO</v>
      </c>
      <c r="AA451" s="2" t="str">
        <f>IF(ISERR(FIND("17",GERAL[[#This Row],[ODS]])),"NÃO","SIM")</f>
        <v>NÃO</v>
      </c>
      <c r="AB451" s="1">
        <v>1.9166220195572263</v>
      </c>
      <c r="AC451" s="1">
        <v>0</v>
      </c>
      <c r="AD451" s="1">
        <v>4.252508906975125</v>
      </c>
      <c r="AE451" s="1">
        <v>4.7973639736628888</v>
      </c>
      <c r="AF451" s="1">
        <v>4.4652675365367891</v>
      </c>
      <c r="AG451" s="1" t="str">
        <f>GERAL[[#This Row],[SIGLA]]&amp;GERAL[[#This Row],[CÓD]]</f>
        <v>PICH_PT</v>
      </c>
      <c r="AH451" s="1">
        <f ca="1">VLOOKUP(GERAL[[#This Row],[REF_NOTA]],BASE_NOTAS[],7,FALSE)</f>
        <v>4.6575606687810245</v>
      </c>
      <c r="AI451" s="31">
        <f ca="1">IF(GERAL[[#This Row],[Nota 2025]]="",0,GERAL[[#This Row],[Nota 2026]]-GERAL[[#This Row],[Nota 2025]])</f>
        <v>0.19229313224423539</v>
      </c>
    </row>
    <row r="452" spans="1:35" ht="17" x14ac:dyDescent="0.35">
      <c r="A452" s="2" t="s">
        <v>174</v>
      </c>
      <c r="B452" s="2" t="s">
        <v>201</v>
      </c>
      <c r="C452" s="2" t="s">
        <v>209</v>
      </c>
      <c r="D452" s="15" t="s">
        <v>20</v>
      </c>
      <c r="E452" s="2" t="s">
        <v>90</v>
      </c>
      <c r="F452" s="2" t="str">
        <f>VLOOKUP(GERAL[[#This Row],[CÓD]],SEALL,6,FALSE)</f>
        <v>S</v>
      </c>
      <c r="G45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5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5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52" s="2" t="str">
        <f>VLOOKUP(GERAL[[#This Row],[CÓD]],SEALL,4,FALSE)</f>
        <v>08</v>
      </c>
      <c r="K452" s="2" t="str">
        <f>IF(ISERR(FIND("01",GERAL[[#This Row],[ODS]])),"NÃO","SIM")</f>
        <v>NÃO</v>
      </c>
      <c r="L452" s="2" t="str">
        <f>IF(ISERR(FIND("02",GERAL[[#This Row],[ODS]])),"NÃO","SIM")</f>
        <v>NÃO</v>
      </c>
      <c r="M452" s="2" t="str">
        <f>IF(ISERR(FIND("03",GERAL[[#This Row],[ODS]])),"NÃO","SIM")</f>
        <v>NÃO</v>
      </c>
      <c r="N452" s="2" t="str">
        <f>IF(ISERR(FIND("04",GERAL[[#This Row],[ODS]])),"NÃO","SIM")</f>
        <v>NÃO</v>
      </c>
      <c r="O452" s="2" t="str">
        <f>IF(ISERR(FIND("05",GERAL[[#This Row],[ODS]])),"NÃO","SIM")</f>
        <v>NÃO</v>
      </c>
      <c r="P452" s="2" t="str">
        <f>IF(ISERR(FIND("06",GERAL[[#This Row],[ODS]])),"NÃO","SIM")</f>
        <v>NÃO</v>
      </c>
      <c r="Q452" s="2" t="str">
        <f>IF(ISERR(FIND("07",GERAL[[#This Row],[ODS]])),"NÃO","SIM")</f>
        <v>NÃO</v>
      </c>
      <c r="R452" s="2" t="str">
        <f>IF(ISERR(FIND("08",GERAL[[#This Row],[ODS]])),"NÃO","SIM")</f>
        <v>SIM</v>
      </c>
      <c r="S452" s="2" t="str">
        <f>IF(ISERR(FIND("09",GERAL[[#This Row],[ODS]])),"NÃO","SIM")</f>
        <v>NÃO</v>
      </c>
      <c r="T452" s="2" t="str">
        <f>IF(ISERR(FIND("10",GERAL[[#This Row],[ODS]])),"NÃO","SIM")</f>
        <v>NÃO</v>
      </c>
      <c r="U452" s="2" t="str">
        <f>IF(ISERR(FIND("11",GERAL[[#This Row],[ODS]])),"NÃO","SIM")</f>
        <v>NÃO</v>
      </c>
      <c r="V452" s="2" t="str">
        <f>IF(ISERR(FIND("12",GERAL[[#This Row],[ODS]])),"NÃO","SIM")</f>
        <v>NÃO</v>
      </c>
      <c r="W452" s="2" t="str">
        <f>IF(ISERR(FIND("13",GERAL[[#This Row],[ODS]])),"NÃO","SIM")</f>
        <v>NÃO</v>
      </c>
      <c r="X452" s="2" t="str">
        <f>IF(ISERR(FIND("14",GERAL[[#This Row],[ODS]])),"NÃO","SIM")</f>
        <v>NÃO</v>
      </c>
      <c r="Y452" s="2" t="str">
        <f>IF(ISERR(FIND("15",GERAL[[#This Row],[ODS]])),"NÃO","SIM")</f>
        <v>NÃO</v>
      </c>
      <c r="Z452" s="2" t="str">
        <f>IF(ISERR(FIND("16",GERAL[[#This Row],[ODS]])),"NÃO","SIM")</f>
        <v>NÃO</v>
      </c>
      <c r="AA452" s="2" t="str">
        <f>IF(ISERR(FIND("17",GERAL[[#This Row],[ODS]])),"NÃO","SIM")</f>
        <v>NÃO</v>
      </c>
      <c r="AB452" s="1">
        <v>46.588182253625014</v>
      </c>
      <c r="AC452" s="1">
        <v>43.292974495177617</v>
      </c>
      <c r="AD452" s="1">
        <v>40.545444510056718</v>
      </c>
      <c r="AE452" s="1">
        <v>52.757616875771362</v>
      </c>
      <c r="AF452" s="1">
        <v>52.0936622736061</v>
      </c>
      <c r="AG452" s="1" t="str">
        <f>GERAL[[#This Row],[SIGLA]]&amp;GERAL[[#This Row],[CÓD]]</f>
        <v>RJCH_PT</v>
      </c>
      <c r="AH452" s="1">
        <f ca="1">VLOOKUP(GERAL[[#This Row],[REF_NOTA]],BASE_NOTAS[],7,FALSE)</f>
        <v>42.711698392233579</v>
      </c>
      <c r="AI452" s="31">
        <f ca="1">IF(GERAL[[#This Row],[Nota 2025]]="",0,GERAL[[#This Row],[Nota 2026]]-GERAL[[#This Row],[Nota 2025]])</f>
        <v>-9.3819638813725206</v>
      </c>
    </row>
    <row r="453" spans="1:35" ht="17" x14ac:dyDescent="0.35">
      <c r="A453" s="2" t="s">
        <v>175</v>
      </c>
      <c r="B453" s="2" t="s">
        <v>202</v>
      </c>
      <c r="C453" s="2" t="s">
        <v>209</v>
      </c>
      <c r="D453" s="15" t="s">
        <v>20</v>
      </c>
      <c r="E453" s="2" t="s">
        <v>90</v>
      </c>
      <c r="F453" s="2" t="str">
        <f>VLOOKUP(GERAL[[#This Row],[CÓD]],SEALL,6,FALSE)</f>
        <v>S</v>
      </c>
      <c r="G45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5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5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53" s="2" t="str">
        <f>VLOOKUP(GERAL[[#This Row],[CÓD]],SEALL,4,FALSE)</f>
        <v>08</v>
      </c>
      <c r="K453" s="2" t="str">
        <f>IF(ISERR(FIND("01",GERAL[[#This Row],[ODS]])),"NÃO","SIM")</f>
        <v>NÃO</v>
      </c>
      <c r="L453" s="2" t="str">
        <f>IF(ISERR(FIND("02",GERAL[[#This Row],[ODS]])),"NÃO","SIM")</f>
        <v>NÃO</v>
      </c>
      <c r="M453" s="2" t="str">
        <f>IF(ISERR(FIND("03",GERAL[[#This Row],[ODS]])),"NÃO","SIM")</f>
        <v>NÃO</v>
      </c>
      <c r="N453" s="2" t="str">
        <f>IF(ISERR(FIND("04",GERAL[[#This Row],[ODS]])),"NÃO","SIM")</f>
        <v>NÃO</v>
      </c>
      <c r="O453" s="2" t="str">
        <f>IF(ISERR(FIND("05",GERAL[[#This Row],[ODS]])),"NÃO","SIM")</f>
        <v>NÃO</v>
      </c>
      <c r="P453" s="2" t="str">
        <f>IF(ISERR(FIND("06",GERAL[[#This Row],[ODS]])),"NÃO","SIM")</f>
        <v>NÃO</v>
      </c>
      <c r="Q453" s="2" t="str">
        <f>IF(ISERR(FIND("07",GERAL[[#This Row],[ODS]])),"NÃO","SIM")</f>
        <v>NÃO</v>
      </c>
      <c r="R453" s="2" t="str">
        <f>IF(ISERR(FIND("08",GERAL[[#This Row],[ODS]])),"NÃO","SIM")</f>
        <v>SIM</v>
      </c>
      <c r="S453" s="2" t="str">
        <f>IF(ISERR(FIND("09",GERAL[[#This Row],[ODS]])),"NÃO","SIM")</f>
        <v>NÃO</v>
      </c>
      <c r="T453" s="2" t="str">
        <f>IF(ISERR(FIND("10",GERAL[[#This Row],[ODS]])),"NÃO","SIM")</f>
        <v>NÃO</v>
      </c>
      <c r="U453" s="2" t="str">
        <f>IF(ISERR(FIND("11",GERAL[[#This Row],[ODS]])),"NÃO","SIM")</f>
        <v>NÃO</v>
      </c>
      <c r="V453" s="2" t="str">
        <f>IF(ISERR(FIND("12",GERAL[[#This Row],[ODS]])),"NÃO","SIM")</f>
        <v>NÃO</v>
      </c>
      <c r="W453" s="2" t="str">
        <f>IF(ISERR(FIND("13",GERAL[[#This Row],[ODS]])),"NÃO","SIM")</f>
        <v>NÃO</v>
      </c>
      <c r="X453" s="2" t="str">
        <f>IF(ISERR(FIND("14",GERAL[[#This Row],[ODS]])),"NÃO","SIM")</f>
        <v>NÃO</v>
      </c>
      <c r="Y453" s="2" t="str">
        <f>IF(ISERR(FIND("15",GERAL[[#This Row],[ODS]])),"NÃO","SIM")</f>
        <v>NÃO</v>
      </c>
      <c r="Z453" s="2" t="str">
        <f>IF(ISERR(FIND("16",GERAL[[#This Row],[ODS]])),"NÃO","SIM")</f>
        <v>NÃO</v>
      </c>
      <c r="AA453" s="2" t="str">
        <f>IF(ISERR(FIND("17",GERAL[[#This Row],[ODS]])),"NÃO","SIM")</f>
        <v>NÃO</v>
      </c>
      <c r="AB453" s="1">
        <v>5.6187738667834841</v>
      </c>
      <c r="AC453" s="1">
        <v>4.5581062174138518</v>
      </c>
      <c r="AD453" s="1">
        <v>6.7238518827435785</v>
      </c>
      <c r="AE453" s="1">
        <v>7.8915484703550716</v>
      </c>
      <c r="AF453" s="1">
        <v>7.5223779911416058</v>
      </c>
      <c r="AG453" s="1" t="str">
        <f>GERAL[[#This Row],[SIGLA]]&amp;GERAL[[#This Row],[CÓD]]</f>
        <v>RNCH_PT</v>
      </c>
      <c r="AH453" s="1">
        <f ca="1">VLOOKUP(GERAL[[#This Row],[REF_NOTA]],BASE_NOTAS[],7,FALSE)</f>
        <v>9.0785978723809553</v>
      </c>
      <c r="AI453" s="31">
        <f ca="1">IF(GERAL[[#This Row],[Nota 2025]]="",0,GERAL[[#This Row],[Nota 2026]]-GERAL[[#This Row],[Nota 2025]])</f>
        <v>1.5562198812393495</v>
      </c>
    </row>
    <row r="454" spans="1:35" ht="17" x14ac:dyDescent="0.35">
      <c r="A454" s="2" t="s">
        <v>178</v>
      </c>
      <c r="B454" s="2" t="s">
        <v>205</v>
      </c>
      <c r="C454" s="2" t="s">
        <v>209</v>
      </c>
      <c r="D454" s="15" t="s">
        <v>20</v>
      </c>
      <c r="E454" s="2" t="s">
        <v>90</v>
      </c>
      <c r="F454" s="2" t="str">
        <f>VLOOKUP(GERAL[[#This Row],[CÓD]],SEALL,6,FALSE)</f>
        <v>S</v>
      </c>
      <c r="G45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5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5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54" s="2" t="str">
        <f>VLOOKUP(GERAL[[#This Row],[CÓD]],SEALL,4,FALSE)</f>
        <v>08</v>
      </c>
      <c r="K454" s="2" t="str">
        <f>IF(ISERR(FIND("01",GERAL[[#This Row],[ODS]])),"NÃO","SIM")</f>
        <v>NÃO</v>
      </c>
      <c r="L454" s="2" t="str">
        <f>IF(ISERR(FIND("02",GERAL[[#This Row],[ODS]])),"NÃO","SIM")</f>
        <v>NÃO</v>
      </c>
      <c r="M454" s="2" t="str">
        <f>IF(ISERR(FIND("03",GERAL[[#This Row],[ODS]])),"NÃO","SIM")</f>
        <v>NÃO</v>
      </c>
      <c r="N454" s="2" t="str">
        <f>IF(ISERR(FIND("04",GERAL[[#This Row],[ODS]])),"NÃO","SIM")</f>
        <v>NÃO</v>
      </c>
      <c r="O454" s="2" t="str">
        <f>IF(ISERR(FIND("05",GERAL[[#This Row],[ODS]])),"NÃO","SIM")</f>
        <v>NÃO</v>
      </c>
      <c r="P454" s="2" t="str">
        <f>IF(ISERR(FIND("06",GERAL[[#This Row],[ODS]])),"NÃO","SIM")</f>
        <v>NÃO</v>
      </c>
      <c r="Q454" s="2" t="str">
        <f>IF(ISERR(FIND("07",GERAL[[#This Row],[ODS]])),"NÃO","SIM")</f>
        <v>NÃO</v>
      </c>
      <c r="R454" s="2" t="str">
        <f>IF(ISERR(FIND("08",GERAL[[#This Row],[ODS]])),"NÃO","SIM")</f>
        <v>SIM</v>
      </c>
      <c r="S454" s="2" t="str">
        <f>IF(ISERR(FIND("09",GERAL[[#This Row],[ODS]])),"NÃO","SIM")</f>
        <v>NÃO</v>
      </c>
      <c r="T454" s="2" t="str">
        <f>IF(ISERR(FIND("10",GERAL[[#This Row],[ODS]])),"NÃO","SIM")</f>
        <v>NÃO</v>
      </c>
      <c r="U454" s="2" t="str">
        <f>IF(ISERR(FIND("11",GERAL[[#This Row],[ODS]])),"NÃO","SIM")</f>
        <v>NÃO</v>
      </c>
      <c r="V454" s="2" t="str">
        <f>IF(ISERR(FIND("12",GERAL[[#This Row],[ODS]])),"NÃO","SIM")</f>
        <v>NÃO</v>
      </c>
      <c r="W454" s="2" t="str">
        <f>IF(ISERR(FIND("13",GERAL[[#This Row],[ODS]])),"NÃO","SIM")</f>
        <v>NÃO</v>
      </c>
      <c r="X454" s="2" t="str">
        <f>IF(ISERR(FIND("14",GERAL[[#This Row],[ODS]])),"NÃO","SIM")</f>
        <v>NÃO</v>
      </c>
      <c r="Y454" s="2" t="str">
        <f>IF(ISERR(FIND("15",GERAL[[#This Row],[ODS]])),"NÃO","SIM")</f>
        <v>NÃO</v>
      </c>
      <c r="Z454" s="2" t="str">
        <f>IF(ISERR(FIND("16",GERAL[[#This Row],[ODS]])),"NÃO","SIM")</f>
        <v>NÃO</v>
      </c>
      <c r="AA454" s="2" t="str">
        <f>IF(ISERR(FIND("17",GERAL[[#This Row],[ODS]])),"NÃO","SIM")</f>
        <v>NÃO</v>
      </c>
      <c r="AB454" s="1">
        <v>24.269991994188477</v>
      </c>
      <c r="AC454" s="1">
        <v>26.848799505928255</v>
      </c>
      <c r="AD454" s="1">
        <v>28.400559569639388</v>
      </c>
      <c r="AE454" s="1">
        <v>34.842527876817165</v>
      </c>
      <c r="AF454" s="1">
        <v>25.783568942320372</v>
      </c>
      <c r="AG454" s="1" t="str">
        <f>GERAL[[#This Row],[SIGLA]]&amp;GERAL[[#This Row],[CÓD]]</f>
        <v>RSCH_PT</v>
      </c>
      <c r="AH454" s="1">
        <f ca="1">VLOOKUP(GERAL[[#This Row],[REF_NOTA]],BASE_NOTAS[],7,FALSE)</f>
        <v>26.231934415297498</v>
      </c>
      <c r="AI454" s="31">
        <f ca="1">IF(GERAL[[#This Row],[Nota 2025]]="",0,GERAL[[#This Row],[Nota 2026]]-GERAL[[#This Row],[Nota 2025]])</f>
        <v>0.4483654729771267</v>
      </c>
    </row>
    <row r="455" spans="1:35" ht="17" x14ac:dyDescent="0.35">
      <c r="A455" s="2" t="s">
        <v>176</v>
      </c>
      <c r="B455" s="2" t="s">
        <v>203</v>
      </c>
      <c r="C455" s="2" t="s">
        <v>209</v>
      </c>
      <c r="D455" s="15" t="s">
        <v>20</v>
      </c>
      <c r="E455" s="2" t="s">
        <v>90</v>
      </c>
      <c r="F455" s="2" t="str">
        <f>VLOOKUP(GERAL[[#This Row],[CÓD]],SEALL,6,FALSE)</f>
        <v>S</v>
      </c>
      <c r="G45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5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5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55" s="2" t="str">
        <f>VLOOKUP(GERAL[[#This Row],[CÓD]],SEALL,4,FALSE)</f>
        <v>08</v>
      </c>
      <c r="K455" s="2" t="str">
        <f>IF(ISERR(FIND("01",GERAL[[#This Row],[ODS]])),"NÃO","SIM")</f>
        <v>NÃO</v>
      </c>
      <c r="L455" s="2" t="str">
        <f>IF(ISERR(FIND("02",GERAL[[#This Row],[ODS]])),"NÃO","SIM")</f>
        <v>NÃO</v>
      </c>
      <c r="M455" s="2" t="str">
        <f>IF(ISERR(FIND("03",GERAL[[#This Row],[ODS]])),"NÃO","SIM")</f>
        <v>NÃO</v>
      </c>
      <c r="N455" s="2" t="str">
        <f>IF(ISERR(FIND("04",GERAL[[#This Row],[ODS]])),"NÃO","SIM")</f>
        <v>NÃO</v>
      </c>
      <c r="O455" s="2" t="str">
        <f>IF(ISERR(FIND("05",GERAL[[#This Row],[ODS]])),"NÃO","SIM")</f>
        <v>NÃO</v>
      </c>
      <c r="P455" s="2" t="str">
        <f>IF(ISERR(FIND("06",GERAL[[#This Row],[ODS]])),"NÃO","SIM")</f>
        <v>NÃO</v>
      </c>
      <c r="Q455" s="2" t="str">
        <f>IF(ISERR(FIND("07",GERAL[[#This Row],[ODS]])),"NÃO","SIM")</f>
        <v>NÃO</v>
      </c>
      <c r="R455" s="2" t="str">
        <f>IF(ISERR(FIND("08",GERAL[[#This Row],[ODS]])),"NÃO","SIM")</f>
        <v>SIM</v>
      </c>
      <c r="S455" s="2" t="str">
        <f>IF(ISERR(FIND("09",GERAL[[#This Row],[ODS]])),"NÃO","SIM")</f>
        <v>NÃO</v>
      </c>
      <c r="T455" s="2" t="str">
        <f>IF(ISERR(FIND("10",GERAL[[#This Row],[ODS]])),"NÃO","SIM")</f>
        <v>NÃO</v>
      </c>
      <c r="U455" s="2" t="str">
        <f>IF(ISERR(FIND("11",GERAL[[#This Row],[ODS]])),"NÃO","SIM")</f>
        <v>NÃO</v>
      </c>
      <c r="V455" s="2" t="str">
        <f>IF(ISERR(FIND("12",GERAL[[#This Row],[ODS]])),"NÃO","SIM")</f>
        <v>NÃO</v>
      </c>
      <c r="W455" s="2" t="str">
        <f>IF(ISERR(FIND("13",GERAL[[#This Row],[ODS]])),"NÃO","SIM")</f>
        <v>NÃO</v>
      </c>
      <c r="X455" s="2" t="str">
        <f>IF(ISERR(FIND("14",GERAL[[#This Row],[ODS]])),"NÃO","SIM")</f>
        <v>NÃO</v>
      </c>
      <c r="Y455" s="2" t="str">
        <f>IF(ISERR(FIND("15",GERAL[[#This Row],[ODS]])),"NÃO","SIM")</f>
        <v>NÃO</v>
      </c>
      <c r="Z455" s="2" t="str">
        <f>IF(ISERR(FIND("16",GERAL[[#This Row],[ODS]])),"NÃO","SIM")</f>
        <v>NÃO</v>
      </c>
      <c r="AA455" s="2" t="str">
        <f>IF(ISERR(FIND("17",GERAL[[#This Row],[ODS]])),"NÃO","SIM")</f>
        <v>NÃO</v>
      </c>
      <c r="AB455" s="1">
        <v>4.6665127352894142</v>
      </c>
      <c r="AC455" s="1">
        <v>8.5232306846530257</v>
      </c>
      <c r="AD455" s="1">
        <v>13.338011267432959</v>
      </c>
      <c r="AE455" s="1">
        <v>15.53276937209672</v>
      </c>
      <c r="AF455" s="1">
        <v>15.818442271429834</v>
      </c>
      <c r="AG455" s="1" t="str">
        <f>GERAL[[#This Row],[SIGLA]]&amp;GERAL[[#This Row],[CÓD]]</f>
        <v>ROCH_PT</v>
      </c>
      <c r="AH455" s="1">
        <f ca="1">VLOOKUP(GERAL[[#This Row],[REF_NOTA]],BASE_NOTAS[],7,FALSE)</f>
        <v>20.327502149273084</v>
      </c>
      <c r="AI455" s="31">
        <f ca="1">IF(GERAL[[#This Row],[Nota 2025]]="",0,GERAL[[#This Row],[Nota 2026]]-GERAL[[#This Row],[Nota 2025]])</f>
        <v>4.5090598778432494</v>
      </c>
    </row>
    <row r="456" spans="1:35" ht="17" x14ac:dyDescent="0.35">
      <c r="A456" s="2" t="s">
        <v>177</v>
      </c>
      <c r="B456" s="2" t="s">
        <v>204</v>
      </c>
      <c r="C456" s="2" t="s">
        <v>209</v>
      </c>
      <c r="D456" s="15" t="s">
        <v>20</v>
      </c>
      <c r="E456" s="2" t="s">
        <v>90</v>
      </c>
      <c r="F456" s="2" t="str">
        <f>VLOOKUP(GERAL[[#This Row],[CÓD]],SEALL,6,FALSE)</f>
        <v>S</v>
      </c>
      <c r="G45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5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5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56" s="2" t="str">
        <f>VLOOKUP(GERAL[[#This Row],[CÓD]],SEALL,4,FALSE)</f>
        <v>08</v>
      </c>
      <c r="K456" s="2" t="str">
        <f>IF(ISERR(FIND("01",GERAL[[#This Row],[ODS]])),"NÃO","SIM")</f>
        <v>NÃO</v>
      </c>
      <c r="L456" s="2" t="str">
        <f>IF(ISERR(FIND("02",GERAL[[#This Row],[ODS]])),"NÃO","SIM")</f>
        <v>NÃO</v>
      </c>
      <c r="M456" s="2" t="str">
        <f>IF(ISERR(FIND("03",GERAL[[#This Row],[ODS]])),"NÃO","SIM")</f>
        <v>NÃO</v>
      </c>
      <c r="N456" s="2" t="str">
        <f>IF(ISERR(FIND("04",GERAL[[#This Row],[ODS]])),"NÃO","SIM")</f>
        <v>NÃO</v>
      </c>
      <c r="O456" s="2" t="str">
        <f>IF(ISERR(FIND("05",GERAL[[#This Row],[ODS]])),"NÃO","SIM")</f>
        <v>NÃO</v>
      </c>
      <c r="P456" s="2" t="str">
        <f>IF(ISERR(FIND("06",GERAL[[#This Row],[ODS]])),"NÃO","SIM")</f>
        <v>NÃO</v>
      </c>
      <c r="Q456" s="2" t="str">
        <f>IF(ISERR(FIND("07",GERAL[[#This Row],[ODS]])),"NÃO","SIM")</f>
        <v>NÃO</v>
      </c>
      <c r="R456" s="2" t="str">
        <f>IF(ISERR(FIND("08",GERAL[[#This Row],[ODS]])),"NÃO","SIM")</f>
        <v>SIM</v>
      </c>
      <c r="S456" s="2" t="str">
        <f>IF(ISERR(FIND("09",GERAL[[#This Row],[ODS]])),"NÃO","SIM")</f>
        <v>NÃO</v>
      </c>
      <c r="T456" s="2" t="str">
        <f>IF(ISERR(FIND("10",GERAL[[#This Row],[ODS]])),"NÃO","SIM")</f>
        <v>NÃO</v>
      </c>
      <c r="U456" s="2" t="str">
        <f>IF(ISERR(FIND("11",GERAL[[#This Row],[ODS]])),"NÃO","SIM")</f>
        <v>NÃO</v>
      </c>
      <c r="V456" s="2" t="str">
        <f>IF(ISERR(FIND("12",GERAL[[#This Row],[ODS]])),"NÃO","SIM")</f>
        <v>NÃO</v>
      </c>
      <c r="W456" s="2" t="str">
        <f>IF(ISERR(FIND("13",GERAL[[#This Row],[ODS]])),"NÃO","SIM")</f>
        <v>NÃO</v>
      </c>
      <c r="X456" s="2" t="str">
        <f>IF(ISERR(FIND("14",GERAL[[#This Row],[ODS]])),"NÃO","SIM")</f>
        <v>NÃO</v>
      </c>
      <c r="Y456" s="2" t="str">
        <f>IF(ISERR(FIND("15",GERAL[[#This Row],[ODS]])),"NÃO","SIM")</f>
        <v>NÃO</v>
      </c>
      <c r="Z456" s="2" t="str">
        <f>IF(ISERR(FIND("16",GERAL[[#This Row],[ODS]])),"NÃO","SIM")</f>
        <v>NÃO</v>
      </c>
      <c r="AA456" s="2" t="str">
        <f>IF(ISERR(FIND("17",GERAL[[#This Row],[ODS]])),"NÃO","SIM")</f>
        <v>NÃO</v>
      </c>
      <c r="AB456" s="1">
        <v>13.874291941811837</v>
      </c>
      <c r="AC456" s="1">
        <v>13.459076591672897</v>
      </c>
      <c r="AD456" s="1">
        <v>16.16896028361127</v>
      </c>
      <c r="AE456" s="1">
        <v>14.165640274694166</v>
      </c>
      <c r="AF456" s="1">
        <v>13.343652497019809</v>
      </c>
      <c r="AG456" s="1" t="str">
        <f>GERAL[[#This Row],[SIGLA]]&amp;GERAL[[#This Row],[CÓD]]</f>
        <v>RRCH_PT</v>
      </c>
      <c r="AH456" s="1">
        <f ca="1">VLOOKUP(GERAL[[#This Row],[REF_NOTA]],BASE_NOTAS[],7,FALSE)</f>
        <v>12.887481183851973</v>
      </c>
      <c r="AI456" s="31">
        <f ca="1">IF(GERAL[[#This Row],[Nota 2025]]="",0,GERAL[[#This Row],[Nota 2026]]-GERAL[[#This Row],[Nota 2025]])</f>
        <v>-0.45617131316783599</v>
      </c>
    </row>
    <row r="457" spans="1:35" ht="17" x14ac:dyDescent="0.35">
      <c r="A457" s="2" t="s">
        <v>179</v>
      </c>
      <c r="B457" s="2" t="s">
        <v>194</v>
      </c>
      <c r="C457" s="2" t="s">
        <v>209</v>
      </c>
      <c r="D457" s="15" t="s">
        <v>20</v>
      </c>
      <c r="E457" s="2" t="s">
        <v>90</v>
      </c>
      <c r="F457" s="2" t="str">
        <f>VLOOKUP(GERAL[[#This Row],[CÓD]],SEALL,6,FALSE)</f>
        <v>S</v>
      </c>
      <c r="G45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5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5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57" s="2" t="str">
        <f>VLOOKUP(GERAL[[#This Row],[CÓD]],SEALL,4,FALSE)</f>
        <v>08</v>
      </c>
      <c r="K457" s="2" t="str">
        <f>IF(ISERR(FIND("01",GERAL[[#This Row],[ODS]])),"NÃO","SIM")</f>
        <v>NÃO</v>
      </c>
      <c r="L457" s="2" t="str">
        <f>IF(ISERR(FIND("02",GERAL[[#This Row],[ODS]])),"NÃO","SIM")</f>
        <v>NÃO</v>
      </c>
      <c r="M457" s="2" t="str">
        <f>IF(ISERR(FIND("03",GERAL[[#This Row],[ODS]])),"NÃO","SIM")</f>
        <v>NÃO</v>
      </c>
      <c r="N457" s="2" t="str">
        <f>IF(ISERR(FIND("04",GERAL[[#This Row],[ODS]])),"NÃO","SIM")</f>
        <v>NÃO</v>
      </c>
      <c r="O457" s="2" t="str">
        <f>IF(ISERR(FIND("05",GERAL[[#This Row],[ODS]])),"NÃO","SIM")</f>
        <v>NÃO</v>
      </c>
      <c r="P457" s="2" t="str">
        <f>IF(ISERR(FIND("06",GERAL[[#This Row],[ODS]])),"NÃO","SIM")</f>
        <v>NÃO</v>
      </c>
      <c r="Q457" s="2" t="str">
        <f>IF(ISERR(FIND("07",GERAL[[#This Row],[ODS]])),"NÃO","SIM")</f>
        <v>NÃO</v>
      </c>
      <c r="R457" s="2" t="str">
        <f>IF(ISERR(FIND("08",GERAL[[#This Row],[ODS]])),"NÃO","SIM")</f>
        <v>SIM</v>
      </c>
      <c r="S457" s="2" t="str">
        <f>IF(ISERR(FIND("09",GERAL[[#This Row],[ODS]])),"NÃO","SIM")</f>
        <v>NÃO</v>
      </c>
      <c r="T457" s="2" t="str">
        <f>IF(ISERR(FIND("10",GERAL[[#This Row],[ODS]])),"NÃO","SIM")</f>
        <v>NÃO</v>
      </c>
      <c r="U457" s="2" t="str">
        <f>IF(ISERR(FIND("11",GERAL[[#This Row],[ODS]])),"NÃO","SIM")</f>
        <v>NÃO</v>
      </c>
      <c r="V457" s="2" t="str">
        <f>IF(ISERR(FIND("12",GERAL[[#This Row],[ODS]])),"NÃO","SIM")</f>
        <v>NÃO</v>
      </c>
      <c r="W457" s="2" t="str">
        <f>IF(ISERR(FIND("13",GERAL[[#This Row],[ODS]])),"NÃO","SIM")</f>
        <v>NÃO</v>
      </c>
      <c r="X457" s="2" t="str">
        <f>IF(ISERR(FIND("14",GERAL[[#This Row],[ODS]])),"NÃO","SIM")</f>
        <v>NÃO</v>
      </c>
      <c r="Y457" s="2" t="str">
        <f>IF(ISERR(FIND("15",GERAL[[#This Row],[ODS]])),"NÃO","SIM")</f>
        <v>NÃO</v>
      </c>
      <c r="Z457" s="2" t="str">
        <f>IF(ISERR(FIND("16",GERAL[[#This Row],[ODS]])),"NÃO","SIM")</f>
        <v>NÃO</v>
      </c>
      <c r="AA457" s="2" t="str">
        <f>IF(ISERR(FIND("17",GERAL[[#This Row],[ODS]])),"NÃO","SIM")</f>
        <v>NÃO</v>
      </c>
      <c r="AB457" s="1">
        <v>22.848351663722337</v>
      </c>
      <c r="AC457" s="1">
        <v>26.134829698465584</v>
      </c>
      <c r="AD457" s="1">
        <v>32.626222075021452</v>
      </c>
      <c r="AE457" s="1">
        <v>37.355868649387283</v>
      </c>
      <c r="AF457" s="1">
        <v>33.866053683674259</v>
      </c>
      <c r="AG457" s="1" t="str">
        <f>GERAL[[#This Row],[SIGLA]]&amp;GERAL[[#This Row],[CÓD]]</f>
        <v>SCCH_PT</v>
      </c>
      <c r="AH457" s="1">
        <f ca="1">VLOOKUP(GERAL[[#This Row],[REF_NOTA]],BASE_NOTAS[],7,FALSE)</f>
        <v>29.250352169745085</v>
      </c>
      <c r="AI457" s="31">
        <f ca="1">IF(GERAL[[#This Row],[Nota 2025]]="",0,GERAL[[#This Row],[Nota 2026]]-GERAL[[#This Row],[Nota 2025]])</f>
        <v>-4.6157015139291744</v>
      </c>
    </row>
    <row r="458" spans="1:35" ht="17" x14ac:dyDescent="0.35">
      <c r="A458" s="2" t="s">
        <v>181</v>
      </c>
      <c r="B458" s="2" t="s">
        <v>186</v>
      </c>
      <c r="C458" s="2" t="s">
        <v>209</v>
      </c>
      <c r="D458" s="15" t="s">
        <v>20</v>
      </c>
      <c r="E458" s="2" t="s">
        <v>90</v>
      </c>
      <c r="F458" s="2" t="str">
        <f>VLOOKUP(GERAL[[#This Row],[CÓD]],SEALL,6,FALSE)</f>
        <v>S</v>
      </c>
      <c r="G45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5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5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58" s="2" t="str">
        <f>VLOOKUP(GERAL[[#This Row],[CÓD]],SEALL,4,FALSE)</f>
        <v>08</v>
      </c>
      <c r="K458" s="2" t="str">
        <f>IF(ISERR(FIND("01",GERAL[[#This Row],[ODS]])),"NÃO","SIM")</f>
        <v>NÃO</v>
      </c>
      <c r="L458" s="2" t="str">
        <f>IF(ISERR(FIND("02",GERAL[[#This Row],[ODS]])),"NÃO","SIM")</f>
        <v>NÃO</v>
      </c>
      <c r="M458" s="2" t="str">
        <f>IF(ISERR(FIND("03",GERAL[[#This Row],[ODS]])),"NÃO","SIM")</f>
        <v>NÃO</v>
      </c>
      <c r="N458" s="2" t="str">
        <f>IF(ISERR(FIND("04",GERAL[[#This Row],[ODS]])),"NÃO","SIM")</f>
        <v>NÃO</v>
      </c>
      <c r="O458" s="2" t="str">
        <f>IF(ISERR(FIND("05",GERAL[[#This Row],[ODS]])),"NÃO","SIM")</f>
        <v>NÃO</v>
      </c>
      <c r="P458" s="2" t="str">
        <f>IF(ISERR(FIND("06",GERAL[[#This Row],[ODS]])),"NÃO","SIM")</f>
        <v>NÃO</v>
      </c>
      <c r="Q458" s="2" t="str">
        <f>IF(ISERR(FIND("07",GERAL[[#This Row],[ODS]])),"NÃO","SIM")</f>
        <v>NÃO</v>
      </c>
      <c r="R458" s="2" t="str">
        <f>IF(ISERR(FIND("08",GERAL[[#This Row],[ODS]])),"NÃO","SIM")</f>
        <v>SIM</v>
      </c>
      <c r="S458" s="2" t="str">
        <f>IF(ISERR(FIND("09",GERAL[[#This Row],[ODS]])),"NÃO","SIM")</f>
        <v>NÃO</v>
      </c>
      <c r="T458" s="2" t="str">
        <f>IF(ISERR(FIND("10",GERAL[[#This Row],[ODS]])),"NÃO","SIM")</f>
        <v>NÃO</v>
      </c>
      <c r="U458" s="2" t="str">
        <f>IF(ISERR(FIND("11",GERAL[[#This Row],[ODS]])),"NÃO","SIM")</f>
        <v>NÃO</v>
      </c>
      <c r="V458" s="2" t="str">
        <f>IF(ISERR(FIND("12",GERAL[[#This Row],[ODS]])),"NÃO","SIM")</f>
        <v>NÃO</v>
      </c>
      <c r="W458" s="2" t="str">
        <f>IF(ISERR(FIND("13",GERAL[[#This Row],[ODS]])),"NÃO","SIM")</f>
        <v>NÃO</v>
      </c>
      <c r="X458" s="2" t="str">
        <f>IF(ISERR(FIND("14",GERAL[[#This Row],[ODS]])),"NÃO","SIM")</f>
        <v>NÃO</v>
      </c>
      <c r="Y458" s="2" t="str">
        <f>IF(ISERR(FIND("15",GERAL[[#This Row],[ODS]])),"NÃO","SIM")</f>
        <v>NÃO</v>
      </c>
      <c r="Z458" s="2" t="str">
        <f>IF(ISERR(FIND("16",GERAL[[#This Row],[ODS]])),"NÃO","SIM")</f>
        <v>NÃO</v>
      </c>
      <c r="AA458" s="2" t="str">
        <f>IF(ISERR(FIND("17",GERAL[[#This Row],[ODS]])),"NÃO","SIM")</f>
        <v>NÃO</v>
      </c>
      <c r="AB458" s="1">
        <v>40.606333177565155</v>
      </c>
      <c r="AC458" s="1">
        <v>40.917972906675651</v>
      </c>
      <c r="AD458" s="1">
        <v>43.031141764214269</v>
      </c>
      <c r="AE458" s="1">
        <v>45.352164909883683</v>
      </c>
      <c r="AF458" s="1">
        <v>41.172977080777208</v>
      </c>
      <c r="AG458" s="1" t="str">
        <f>GERAL[[#This Row],[SIGLA]]&amp;GERAL[[#This Row],[CÓD]]</f>
        <v>SPCH_PT</v>
      </c>
      <c r="AH458" s="1">
        <f ca="1">VLOOKUP(GERAL[[#This Row],[REF_NOTA]],BASE_NOTAS[],7,FALSE)</f>
        <v>39.876209255253883</v>
      </c>
      <c r="AI458" s="31">
        <f ca="1">IF(GERAL[[#This Row],[Nota 2025]]="",0,GERAL[[#This Row],[Nota 2026]]-GERAL[[#This Row],[Nota 2025]])</f>
        <v>-1.2967678255233253</v>
      </c>
    </row>
    <row r="459" spans="1:35" ht="17" x14ac:dyDescent="0.35">
      <c r="A459" s="2" t="s">
        <v>180</v>
      </c>
      <c r="B459" s="2" t="s">
        <v>206</v>
      </c>
      <c r="C459" s="2" t="s">
        <v>209</v>
      </c>
      <c r="D459" s="15" t="s">
        <v>20</v>
      </c>
      <c r="E459" s="2" t="s">
        <v>90</v>
      </c>
      <c r="F459" s="2" t="str">
        <f>VLOOKUP(GERAL[[#This Row],[CÓD]],SEALL,6,FALSE)</f>
        <v>S</v>
      </c>
      <c r="G45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5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5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59" s="2" t="str">
        <f>VLOOKUP(GERAL[[#This Row],[CÓD]],SEALL,4,FALSE)</f>
        <v>08</v>
      </c>
      <c r="K459" s="2" t="str">
        <f>IF(ISERR(FIND("01",GERAL[[#This Row],[ODS]])),"NÃO","SIM")</f>
        <v>NÃO</v>
      </c>
      <c r="L459" s="2" t="str">
        <f>IF(ISERR(FIND("02",GERAL[[#This Row],[ODS]])),"NÃO","SIM")</f>
        <v>NÃO</v>
      </c>
      <c r="M459" s="2" t="str">
        <f>IF(ISERR(FIND("03",GERAL[[#This Row],[ODS]])),"NÃO","SIM")</f>
        <v>NÃO</v>
      </c>
      <c r="N459" s="2" t="str">
        <f>IF(ISERR(FIND("04",GERAL[[#This Row],[ODS]])),"NÃO","SIM")</f>
        <v>NÃO</v>
      </c>
      <c r="O459" s="2" t="str">
        <f>IF(ISERR(FIND("05",GERAL[[#This Row],[ODS]])),"NÃO","SIM")</f>
        <v>NÃO</v>
      </c>
      <c r="P459" s="2" t="str">
        <f>IF(ISERR(FIND("06",GERAL[[#This Row],[ODS]])),"NÃO","SIM")</f>
        <v>NÃO</v>
      </c>
      <c r="Q459" s="2" t="str">
        <f>IF(ISERR(FIND("07",GERAL[[#This Row],[ODS]])),"NÃO","SIM")</f>
        <v>NÃO</v>
      </c>
      <c r="R459" s="2" t="str">
        <f>IF(ISERR(FIND("08",GERAL[[#This Row],[ODS]])),"NÃO","SIM")</f>
        <v>SIM</v>
      </c>
      <c r="S459" s="2" t="str">
        <f>IF(ISERR(FIND("09",GERAL[[#This Row],[ODS]])),"NÃO","SIM")</f>
        <v>NÃO</v>
      </c>
      <c r="T459" s="2" t="str">
        <f>IF(ISERR(FIND("10",GERAL[[#This Row],[ODS]])),"NÃO","SIM")</f>
        <v>NÃO</v>
      </c>
      <c r="U459" s="2" t="str">
        <f>IF(ISERR(FIND("11",GERAL[[#This Row],[ODS]])),"NÃO","SIM")</f>
        <v>NÃO</v>
      </c>
      <c r="V459" s="2" t="str">
        <f>IF(ISERR(FIND("12",GERAL[[#This Row],[ODS]])),"NÃO","SIM")</f>
        <v>NÃO</v>
      </c>
      <c r="W459" s="2" t="str">
        <f>IF(ISERR(FIND("13",GERAL[[#This Row],[ODS]])),"NÃO","SIM")</f>
        <v>NÃO</v>
      </c>
      <c r="X459" s="2" t="str">
        <f>IF(ISERR(FIND("14",GERAL[[#This Row],[ODS]])),"NÃO","SIM")</f>
        <v>NÃO</v>
      </c>
      <c r="Y459" s="2" t="str">
        <f>IF(ISERR(FIND("15",GERAL[[#This Row],[ODS]])),"NÃO","SIM")</f>
        <v>NÃO</v>
      </c>
      <c r="Z459" s="2" t="str">
        <f>IF(ISERR(FIND("16",GERAL[[#This Row],[ODS]])),"NÃO","SIM")</f>
        <v>NÃO</v>
      </c>
      <c r="AA459" s="2" t="str">
        <f>IF(ISERR(FIND("17",GERAL[[#This Row],[ODS]])),"NÃO","SIM")</f>
        <v>NÃO</v>
      </c>
      <c r="AB459" s="1">
        <v>2.9662605903616521</v>
      </c>
      <c r="AC459" s="1">
        <v>3.8968390597212959</v>
      </c>
      <c r="AD459" s="1">
        <v>4.2834704128849834</v>
      </c>
      <c r="AE459" s="1">
        <v>3.7288584698165246</v>
      </c>
      <c r="AF459" s="1">
        <v>1.250035017449429</v>
      </c>
      <c r="AG459" s="1" t="str">
        <f>GERAL[[#This Row],[SIGLA]]&amp;GERAL[[#This Row],[CÓD]]</f>
        <v>SECH_PT</v>
      </c>
      <c r="AH459" s="1">
        <f ca="1">VLOOKUP(GERAL[[#This Row],[REF_NOTA]],BASE_NOTAS[],7,FALSE)</f>
        <v>3.429489545193904</v>
      </c>
      <c r="AI459" s="31">
        <f ca="1">IF(GERAL[[#This Row],[Nota 2025]]="",0,GERAL[[#This Row],[Nota 2026]]-GERAL[[#This Row],[Nota 2025]])</f>
        <v>2.179454527744475</v>
      </c>
    </row>
    <row r="460" spans="1:35" ht="17" x14ac:dyDescent="0.35">
      <c r="A460" s="2" t="s">
        <v>182</v>
      </c>
      <c r="B460" s="2" t="s">
        <v>185</v>
      </c>
      <c r="C460" s="2" t="s">
        <v>209</v>
      </c>
      <c r="D460" s="15" t="s">
        <v>20</v>
      </c>
      <c r="E460" s="2" t="s">
        <v>90</v>
      </c>
      <c r="F460" s="2" t="str">
        <f>VLOOKUP(GERAL[[#This Row],[CÓD]],SEALL,6,FALSE)</f>
        <v>S</v>
      </c>
      <c r="G46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6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6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60" s="2" t="str">
        <f>VLOOKUP(GERAL[[#This Row],[CÓD]],SEALL,4,FALSE)</f>
        <v>08</v>
      </c>
      <c r="K460" s="2" t="str">
        <f>IF(ISERR(FIND("01",GERAL[[#This Row],[ODS]])),"NÃO","SIM")</f>
        <v>NÃO</v>
      </c>
      <c r="L460" s="2" t="str">
        <f>IF(ISERR(FIND("02",GERAL[[#This Row],[ODS]])),"NÃO","SIM")</f>
        <v>NÃO</v>
      </c>
      <c r="M460" s="2" t="str">
        <f>IF(ISERR(FIND("03",GERAL[[#This Row],[ODS]])),"NÃO","SIM")</f>
        <v>NÃO</v>
      </c>
      <c r="N460" s="2" t="str">
        <f>IF(ISERR(FIND("04",GERAL[[#This Row],[ODS]])),"NÃO","SIM")</f>
        <v>NÃO</v>
      </c>
      <c r="O460" s="2" t="str">
        <f>IF(ISERR(FIND("05",GERAL[[#This Row],[ODS]])),"NÃO","SIM")</f>
        <v>NÃO</v>
      </c>
      <c r="P460" s="2" t="str">
        <f>IF(ISERR(FIND("06",GERAL[[#This Row],[ODS]])),"NÃO","SIM")</f>
        <v>NÃO</v>
      </c>
      <c r="Q460" s="2" t="str">
        <f>IF(ISERR(FIND("07",GERAL[[#This Row],[ODS]])),"NÃO","SIM")</f>
        <v>NÃO</v>
      </c>
      <c r="R460" s="2" t="str">
        <f>IF(ISERR(FIND("08",GERAL[[#This Row],[ODS]])),"NÃO","SIM")</f>
        <v>SIM</v>
      </c>
      <c r="S460" s="2" t="str">
        <f>IF(ISERR(FIND("09",GERAL[[#This Row],[ODS]])),"NÃO","SIM")</f>
        <v>NÃO</v>
      </c>
      <c r="T460" s="2" t="str">
        <f>IF(ISERR(FIND("10",GERAL[[#This Row],[ODS]])),"NÃO","SIM")</f>
        <v>NÃO</v>
      </c>
      <c r="U460" s="2" t="str">
        <f>IF(ISERR(FIND("11",GERAL[[#This Row],[ODS]])),"NÃO","SIM")</f>
        <v>NÃO</v>
      </c>
      <c r="V460" s="2" t="str">
        <f>IF(ISERR(FIND("12",GERAL[[#This Row],[ODS]])),"NÃO","SIM")</f>
        <v>NÃO</v>
      </c>
      <c r="W460" s="2" t="str">
        <f>IF(ISERR(FIND("13",GERAL[[#This Row],[ODS]])),"NÃO","SIM")</f>
        <v>NÃO</v>
      </c>
      <c r="X460" s="2" t="str">
        <f>IF(ISERR(FIND("14",GERAL[[#This Row],[ODS]])),"NÃO","SIM")</f>
        <v>NÃO</v>
      </c>
      <c r="Y460" s="2" t="str">
        <f>IF(ISERR(FIND("15",GERAL[[#This Row],[ODS]])),"NÃO","SIM")</f>
        <v>NÃO</v>
      </c>
      <c r="Z460" s="2" t="str">
        <f>IF(ISERR(FIND("16",GERAL[[#This Row],[ODS]])),"NÃO","SIM")</f>
        <v>NÃO</v>
      </c>
      <c r="AA460" s="2" t="str">
        <f>IF(ISERR(FIND("17",GERAL[[#This Row],[ODS]])),"NÃO","SIM")</f>
        <v>NÃO</v>
      </c>
      <c r="AB460" s="1">
        <v>6.7208358611914907</v>
      </c>
      <c r="AC460" s="1">
        <v>8.8507397778503325</v>
      </c>
      <c r="AD460" s="1">
        <v>10.402322239274609</v>
      </c>
      <c r="AE460" s="1">
        <v>16.344380753347426</v>
      </c>
      <c r="AF460" s="1">
        <v>14.368171741448373</v>
      </c>
      <c r="AG460" s="1" t="str">
        <f>GERAL[[#This Row],[SIGLA]]&amp;GERAL[[#This Row],[CÓD]]</f>
        <v>TOCH_PT</v>
      </c>
      <c r="AH460" s="1">
        <f ca="1">VLOOKUP(GERAL[[#This Row],[REF_NOTA]],BASE_NOTAS[],7,FALSE)</f>
        <v>14.463108520357915</v>
      </c>
      <c r="AI460" s="31">
        <f ca="1">IF(GERAL[[#This Row],[Nota 2025]]="",0,GERAL[[#This Row],[Nota 2026]]-GERAL[[#This Row],[Nota 2025]])</f>
        <v>9.4936778909541886E-2</v>
      </c>
    </row>
    <row r="461" spans="1:35" ht="17" x14ac:dyDescent="0.35">
      <c r="A461" s="2" t="s">
        <v>0</v>
      </c>
      <c r="B461" s="2" t="s">
        <v>156</v>
      </c>
      <c r="C461" s="2" t="s">
        <v>209</v>
      </c>
      <c r="D461" s="15" t="s">
        <v>21</v>
      </c>
      <c r="E461" s="2" t="s">
        <v>91</v>
      </c>
      <c r="F461" s="2" t="str">
        <f>VLOOKUP(GERAL[[#This Row],[CÓD]],SEALL,6,FALSE)</f>
        <v>S</v>
      </c>
      <c r="G46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6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6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61" s="2" t="str">
        <f>VLOOKUP(GERAL[[#This Row],[CÓD]],SEALL,4,FALSE)</f>
        <v>04, 08</v>
      </c>
      <c r="K461" s="2" t="str">
        <f>IF(ISERR(FIND("01",GERAL[[#This Row],[ODS]])),"NÃO","SIM")</f>
        <v>NÃO</v>
      </c>
      <c r="L461" s="2" t="str">
        <f>IF(ISERR(FIND("02",GERAL[[#This Row],[ODS]])),"NÃO","SIM")</f>
        <v>NÃO</v>
      </c>
      <c r="M461" s="2" t="str">
        <f>IF(ISERR(FIND("03",GERAL[[#This Row],[ODS]])),"NÃO","SIM")</f>
        <v>NÃO</v>
      </c>
      <c r="N461" s="2" t="str">
        <f>IF(ISERR(FIND("04",GERAL[[#This Row],[ODS]])),"NÃO","SIM")</f>
        <v>SIM</v>
      </c>
      <c r="O461" s="2" t="str">
        <f>IF(ISERR(FIND("05",GERAL[[#This Row],[ODS]])),"NÃO","SIM")</f>
        <v>NÃO</v>
      </c>
      <c r="P461" s="2" t="str">
        <f>IF(ISERR(FIND("06",GERAL[[#This Row],[ODS]])),"NÃO","SIM")</f>
        <v>NÃO</v>
      </c>
      <c r="Q461" s="2" t="str">
        <f>IF(ISERR(FIND("07",GERAL[[#This Row],[ODS]])),"NÃO","SIM")</f>
        <v>NÃO</v>
      </c>
      <c r="R461" s="2" t="str">
        <f>IF(ISERR(FIND("08",GERAL[[#This Row],[ODS]])),"NÃO","SIM")</f>
        <v>SIM</v>
      </c>
      <c r="S461" s="2" t="str">
        <f>IF(ISERR(FIND("09",GERAL[[#This Row],[ODS]])),"NÃO","SIM")</f>
        <v>NÃO</v>
      </c>
      <c r="T461" s="2" t="str">
        <f>IF(ISERR(FIND("10",GERAL[[#This Row],[ODS]])),"NÃO","SIM")</f>
        <v>NÃO</v>
      </c>
      <c r="U461" s="2" t="str">
        <f>IF(ISERR(FIND("11",GERAL[[#This Row],[ODS]])),"NÃO","SIM")</f>
        <v>NÃO</v>
      </c>
      <c r="V461" s="2" t="str">
        <f>IF(ISERR(FIND("12",GERAL[[#This Row],[ODS]])),"NÃO","SIM")</f>
        <v>NÃO</v>
      </c>
      <c r="W461" s="2" t="str">
        <f>IF(ISERR(FIND("13",GERAL[[#This Row],[ODS]])),"NÃO","SIM")</f>
        <v>NÃO</v>
      </c>
      <c r="X461" s="2" t="str">
        <f>IF(ISERR(FIND("14",GERAL[[#This Row],[ODS]])),"NÃO","SIM")</f>
        <v>NÃO</v>
      </c>
      <c r="Y461" s="2" t="str">
        <f>IF(ISERR(FIND("15",GERAL[[#This Row],[ODS]])),"NÃO","SIM")</f>
        <v>NÃO</v>
      </c>
      <c r="Z461" s="2" t="str">
        <f>IF(ISERR(FIND("16",GERAL[[#This Row],[ODS]])),"NÃO","SIM")</f>
        <v>NÃO</v>
      </c>
      <c r="AA461" s="2" t="str">
        <f>IF(ISERR(FIND("17",GERAL[[#This Row],[ODS]])),"NÃO","SIM")</f>
        <v>NÃO</v>
      </c>
      <c r="AB461" s="1">
        <v>30.120615802402963</v>
      </c>
      <c r="AC461" s="1">
        <v>25.500829041739948</v>
      </c>
      <c r="AD461" s="1">
        <v>24.088209984797011</v>
      </c>
      <c r="AE461" s="1">
        <v>21.130457721244085</v>
      </c>
      <c r="AF461" s="1">
        <v>18.504224646331998</v>
      </c>
      <c r="AG461" s="1" t="str">
        <f>GERAL[[#This Row],[SIGLA]]&amp;GERAL[[#This Row],[CÓD]]</f>
        <v>ACCH_QT</v>
      </c>
      <c r="AH461" s="1">
        <f ca="1">VLOOKUP(GERAL[[#This Row],[REF_NOTA]],BASE_NOTAS[],7,FALSE)</f>
        <v>25.927946075340529</v>
      </c>
      <c r="AI461" s="31">
        <f ca="1">IF(GERAL[[#This Row],[Nota 2025]]="",0,GERAL[[#This Row],[Nota 2026]]-GERAL[[#This Row],[Nota 2025]])</f>
        <v>7.4237214290085305</v>
      </c>
    </row>
    <row r="462" spans="1:35" ht="17" x14ac:dyDescent="0.35">
      <c r="A462" s="2" t="s">
        <v>1</v>
      </c>
      <c r="B462" s="2" t="s">
        <v>157</v>
      </c>
      <c r="C462" s="2" t="s">
        <v>209</v>
      </c>
      <c r="D462" s="15" t="s">
        <v>21</v>
      </c>
      <c r="E462" s="2" t="s">
        <v>91</v>
      </c>
      <c r="F462" s="2" t="str">
        <f>VLOOKUP(GERAL[[#This Row],[CÓD]],SEALL,6,FALSE)</f>
        <v>S</v>
      </c>
      <c r="G46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6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6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62" s="2" t="str">
        <f>VLOOKUP(GERAL[[#This Row],[CÓD]],SEALL,4,FALSE)</f>
        <v>04, 08</v>
      </c>
      <c r="K462" s="2" t="str">
        <f>IF(ISERR(FIND("01",GERAL[[#This Row],[ODS]])),"NÃO","SIM")</f>
        <v>NÃO</v>
      </c>
      <c r="L462" s="2" t="str">
        <f>IF(ISERR(FIND("02",GERAL[[#This Row],[ODS]])),"NÃO","SIM")</f>
        <v>NÃO</v>
      </c>
      <c r="M462" s="2" t="str">
        <f>IF(ISERR(FIND("03",GERAL[[#This Row],[ODS]])),"NÃO","SIM")</f>
        <v>NÃO</v>
      </c>
      <c r="N462" s="2" t="str">
        <f>IF(ISERR(FIND("04",GERAL[[#This Row],[ODS]])),"NÃO","SIM")</f>
        <v>SIM</v>
      </c>
      <c r="O462" s="2" t="str">
        <f>IF(ISERR(FIND("05",GERAL[[#This Row],[ODS]])),"NÃO","SIM")</f>
        <v>NÃO</v>
      </c>
      <c r="P462" s="2" t="str">
        <f>IF(ISERR(FIND("06",GERAL[[#This Row],[ODS]])),"NÃO","SIM")</f>
        <v>NÃO</v>
      </c>
      <c r="Q462" s="2" t="str">
        <f>IF(ISERR(FIND("07",GERAL[[#This Row],[ODS]])),"NÃO","SIM")</f>
        <v>NÃO</v>
      </c>
      <c r="R462" s="2" t="str">
        <f>IF(ISERR(FIND("08",GERAL[[#This Row],[ODS]])),"NÃO","SIM")</f>
        <v>SIM</v>
      </c>
      <c r="S462" s="2" t="str">
        <f>IF(ISERR(FIND("09",GERAL[[#This Row],[ODS]])),"NÃO","SIM")</f>
        <v>NÃO</v>
      </c>
      <c r="T462" s="2" t="str">
        <f>IF(ISERR(FIND("10",GERAL[[#This Row],[ODS]])),"NÃO","SIM")</f>
        <v>NÃO</v>
      </c>
      <c r="U462" s="2" t="str">
        <f>IF(ISERR(FIND("11",GERAL[[#This Row],[ODS]])),"NÃO","SIM")</f>
        <v>NÃO</v>
      </c>
      <c r="V462" s="2" t="str">
        <f>IF(ISERR(FIND("12",GERAL[[#This Row],[ODS]])),"NÃO","SIM")</f>
        <v>NÃO</v>
      </c>
      <c r="W462" s="2" t="str">
        <f>IF(ISERR(FIND("13",GERAL[[#This Row],[ODS]])),"NÃO","SIM")</f>
        <v>NÃO</v>
      </c>
      <c r="X462" s="2" t="str">
        <f>IF(ISERR(FIND("14",GERAL[[#This Row],[ODS]])),"NÃO","SIM")</f>
        <v>NÃO</v>
      </c>
      <c r="Y462" s="2" t="str">
        <f>IF(ISERR(FIND("15",GERAL[[#This Row],[ODS]])),"NÃO","SIM")</f>
        <v>NÃO</v>
      </c>
      <c r="Z462" s="2" t="str">
        <f>IF(ISERR(FIND("16",GERAL[[#This Row],[ODS]])),"NÃO","SIM")</f>
        <v>NÃO</v>
      </c>
      <c r="AA462" s="2" t="str">
        <f>IF(ISERR(FIND("17",GERAL[[#This Row],[ODS]])),"NÃO","SIM")</f>
        <v>NÃO</v>
      </c>
      <c r="AB462" s="1">
        <v>15.817897864752585</v>
      </c>
      <c r="AC462" s="1">
        <v>7.7926106306092215</v>
      </c>
      <c r="AD462" s="1">
        <v>6.5863776906714282</v>
      </c>
      <c r="AE462" s="1">
        <v>14.261856258024357</v>
      </c>
      <c r="AF462" s="1">
        <v>3.9835688313143013E-2</v>
      </c>
      <c r="AG462" s="1" t="str">
        <f>GERAL[[#This Row],[SIGLA]]&amp;GERAL[[#This Row],[CÓD]]</f>
        <v>ALCH_QT</v>
      </c>
      <c r="AH462" s="1">
        <f ca="1">VLOOKUP(GERAL[[#This Row],[REF_NOTA]],BASE_NOTAS[],7,FALSE)</f>
        <v>13.414449565600743</v>
      </c>
      <c r="AI462" s="31">
        <f ca="1">IF(GERAL[[#This Row],[Nota 2025]]="",0,GERAL[[#This Row],[Nota 2026]]-GERAL[[#This Row],[Nota 2025]])</f>
        <v>13.374613877287599</v>
      </c>
    </row>
    <row r="463" spans="1:35" ht="17" x14ac:dyDescent="0.35">
      <c r="A463" s="2" t="s">
        <v>159</v>
      </c>
      <c r="B463" s="2" t="s">
        <v>184</v>
      </c>
      <c r="C463" s="2" t="s">
        <v>209</v>
      </c>
      <c r="D463" s="15" t="s">
        <v>21</v>
      </c>
      <c r="E463" s="2" t="s">
        <v>91</v>
      </c>
      <c r="F463" s="2" t="str">
        <f>VLOOKUP(GERAL[[#This Row],[CÓD]],SEALL,6,FALSE)</f>
        <v>S</v>
      </c>
      <c r="G46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6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6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63" s="2" t="str">
        <f>VLOOKUP(GERAL[[#This Row],[CÓD]],SEALL,4,FALSE)</f>
        <v>04, 08</v>
      </c>
      <c r="K463" s="2" t="str">
        <f>IF(ISERR(FIND("01",GERAL[[#This Row],[ODS]])),"NÃO","SIM")</f>
        <v>NÃO</v>
      </c>
      <c r="L463" s="2" t="str">
        <f>IF(ISERR(FIND("02",GERAL[[#This Row],[ODS]])),"NÃO","SIM")</f>
        <v>NÃO</v>
      </c>
      <c r="M463" s="2" t="str">
        <f>IF(ISERR(FIND("03",GERAL[[#This Row],[ODS]])),"NÃO","SIM")</f>
        <v>NÃO</v>
      </c>
      <c r="N463" s="2" t="str">
        <f>IF(ISERR(FIND("04",GERAL[[#This Row],[ODS]])),"NÃO","SIM")</f>
        <v>SIM</v>
      </c>
      <c r="O463" s="2" t="str">
        <f>IF(ISERR(FIND("05",GERAL[[#This Row],[ODS]])),"NÃO","SIM")</f>
        <v>NÃO</v>
      </c>
      <c r="P463" s="2" t="str">
        <f>IF(ISERR(FIND("06",GERAL[[#This Row],[ODS]])),"NÃO","SIM")</f>
        <v>NÃO</v>
      </c>
      <c r="Q463" s="2" t="str">
        <f>IF(ISERR(FIND("07",GERAL[[#This Row],[ODS]])),"NÃO","SIM")</f>
        <v>NÃO</v>
      </c>
      <c r="R463" s="2" t="str">
        <f>IF(ISERR(FIND("08",GERAL[[#This Row],[ODS]])),"NÃO","SIM")</f>
        <v>SIM</v>
      </c>
      <c r="S463" s="2" t="str">
        <f>IF(ISERR(FIND("09",GERAL[[#This Row],[ODS]])),"NÃO","SIM")</f>
        <v>NÃO</v>
      </c>
      <c r="T463" s="2" t="str">
        <f>IF(ISERR(FIND("10",GERAL[[#This Row],[ODS]])),"NÃO","SIM")</f>
        <v>NÃO</v>
      </c>
      <c r="U463" s="2" t="str">
        <f>IF(ISERR(FIND("11",GERAL[[#This Row],[ODS]])),"NÃO","SIM")</f>
        <v>NÃO</v>
      </c>
      <c r="V463" s="2" t="str">
        <f>IF(ISERR(FIND("12",GERAL[[#This Row],[ODS]])),"NÃO","SIM")</f>
        <v>NÃO</v>
      </c>
      <c r="W463" s="2" t="str">
        <f>IF(ISERR(FIND("13",GERAL[[#This Row],[ODS]])),"NÃO","SIM")</f>
        <v>NÃO</v>
      </c>
      <c r="X463" s="2" t="str">
        <f>IF(ISERR(FIND("14",GERAL[[#This Row],[ODS]])),"NÃO","SIM")</f>
        <v>NÃO</v>
      </c>
      <c r="Y463" s="2" t="str">
        <f>IF(ISERR(FIND("15",GERAL[[#This Row],[ODS]])),"NÃO","SIM")</f>
        <v>NÃO</v>
      </c>
      <c r="Z463" s="2" t="str">
        <f>IF(ISERR(FIND("16",GERAL[[#This Row],[ODS]])),"NÃO","SIM")</f>
        <v>NÃO</v>
      </c>
      <c r="AA463" s="2" t="str">
        <f>IF(ISERR(FIND("17",GERAL[[#This Row],[ODS]])),"NÃO","SIM")</f>
        <v>NÃO</v>
      </c>
      <c r="AB463" s="1">
        <v>51.321411103836432</v>
      </c>
      <c r="AC463" s="1">
        <v>50.166801855223973</v>
      </c>
      <c r="AD463" s="1">
        <v>40.841485939963029</v>
      </c>
      <c r="AE463" s="1">
        <v>63.265346576925751</v>
      </c>
      <c r="AF463" s="1">
        <v>40.354857659000643</v>
      </c>
      <c r="AG463" s="1" t="str">
        <f>GERAL[[#This Row],[SIGLA]]&amp;GERAL[[#This Row],[CÓD]]</f>
        <v>APCH_QT</v>
      </c>
      <c r="AH463" s="1">
        <f ca="1">VLOOKUP(GERAL[[#This Row],[REF_NOTA]],BASE_NOTAS[],7,FALSE)</f>
        <v>51.981475953195378</v>
      </c>
      <c r="AI463" s="31">
        <f ca="1">IF(GERAL[[#This Row],[Nota 2025]]="",0,GERAL[[#This Row],[Nota 2026]]-GERAL[[#This Row],[Nota 2025]])</f>
        <v>11.626618294194735</v>
      </c>
    </row>
    <row r="464" spans="1:35" ht="17" x14ac:dyDescent="0.35">
      <c r="A464" s="2" t="s">
        <v>155</v>
      </c>
      <c r="B464" s="2" t="s">
        <v>158</v>
      </c>
      <c r="C464" s="2" t="s">
        <v>209</v>
      </c>
      <c r="D464" s="15" t="s">
        <v>21</v>
      </c>
      <c r="E464" s="2" t="s">
        <v>91</v>
      </c>
      <c r="F464" s="2" t="str">
        <f>VLOOKUP(GERAL[[#This Row],[CÓD]],SEALL,6,FALSE)</f>
        <v>S</v>
      </c>
      <c r="G46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6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6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64" s="2" t="str">
        <f>VLOOKUP(GERAL[[#This Row],[CÓD]],SEALL,4,FALSE)</f>
        <v>04, 08</v>
      </c>
      <c r="K464" s="2" t="str">
        <f>IF(ISERR(FIND("01",GERAL[[#This Row],[ODS]])),"NÃO","SIM")</f>
        <v>NÃO</v>
      </c>
      <c r="L464" s="2" t="str">
        <f>IF(ISERR(FIND("02",GERAL[[#This Row],[ODS]])),"NÃO","SIM")</f>
        <v>NÃO</v>
      </c>
      <c r="M464" s="2" t="str">
        <f>IF(ISERR(FIND("03",GERAL[[#This Row],[ODS]])),"NÃO","SIM")</f>
        <v>NÃO</v>
      </c>
      <c r="N464" s="2" t="str">
        <f>IF(ISERR(FIND("04",GERAL[[#This Row],[ODS]])),"NÃO","SIM")</f>
        <v>SIM</v>
      </c>
      <c r="O464" s="2" t="str">
        <f>IF(ISERR(FIND("05",GERAL[[#This Row],[ODS]])),"NÃO","SIM")</f>
        <v>NÃO</v>
      </c>
      <c r="P464" s="2" t="str">
        <f>IF(ISERR(FIND("06",GERAL[[#This Row],[ODS]])),"NÃO","SIM")</f>
        <v>NÃO</v>
      </c>
      <c r="Q464" s="2" t="str">
        <f>IF(ISERR(FIND("07",GERAL[[#This Row],[ODS]])),"NÃO","SIM")</f>
        <v>NÃO</v>
      </c>
      <c r="R464" s="2" t="str">
        <f>IF(ISERR(FIND("08",GERAL[[#This Row],[ODS]])),"NÃO","SIM")</f>
        <v>SIM</v>
      </c>
      <c r="S464" s="2" t="str">
        <f>IF(ISERR(FIND("09",GERAL[[#This Row],[ODS]])),"NÃO","SIM")</f>
        <v>NÃO</v>
      </c>
      <c r="T464" s="2" t="str">
        <f>IF(ISERR(FIND("10",GERAL[[#This Row],[ODS]])),"NÃO","SIM")</f>
        <v>NÃO</v>
      </c>
      <c r="U464" s="2" t="str">
        <f>IF(ISERR(FIND("11",GERAL[[#This Row],[ODS]])),"NÃO","SIM")</f>
        <v>NÃO</v>
      </c>
      <c r="V464" s="2" t="str">
        <f>IF(ISERR(FIND("12",GERAL[[#This Row],[ODS]])),"NÃO","SIM")</f>
        <v>NÃO</v>
      </c>
      <c r="W464" s="2" t="str">
        <f>IF(ISERR(FIND("13",GERAL[[#This Row],[ODS]])),"NÃO","SIM")</f>
        <v>NÃO</v>
      </c>
      <c r="X464" s="2" t="str">
        <f>IF(ISERR(FIND("14",GERAL[[#This Row],[ODS]])),"NÃO","SIM")</f>
        <v>NÃO</v>
      </c>
      <c r="Y464" s="2" t="str">
        <f>IF(ISERR(FIND("15",GERAL[[#This Row],[ODS]])),"NÃO","SIM")</f>
        <v>NÃO</v>
      </c>
      <c r="Z464" s="2" t="str">
        <f>IF(ISERR(FIND("16",GERAL[[#This Row],[ODS]])),"NÃO","SIM")</f>
        <v>NÃO</v>
      </c>
      <c r="AA464" s="2" t="str">
        <f>IF(ISERR(FIND("17",GERAL[[#This Row],[ODS]])),"NÃO","SIM")</f>
        <v>NÃO</v>
      </c>
      <c r="AB464" s="1">
        <v>33.763237005578567</v>
      </c>
      <c r="AC464" s="1">
        <v>29.173193054883424</v>
      </c>
      <c r="AD464" s="1">
        <v>37.372964830845383</v>
      </c>
      <c r="AE464" s="1">
        <v>31.90165199279064</v>
      </c>
      <c r="AF464" s="1">
        <v>33.417299889883424</v>
      </c>
      <c r="AG464" s="1" t="str">
        <f>GERAL[[#This Row],[SIGLA]]&amp;GERAL[[#This Row],[CÓD]]</f>
        <v>AMCH_QT</v>
      </c>
      <c r="AH464" s="1">
        <f ca="1">VLOOKUP(GERAL[[#This Row],[REF_NOTA]],BASE_NOTAS[],7,FALSE)</f>
        <v>38.881177704742434</v>
      </c>
      <c r="AI464" s="31">
        <f ca="1">IF(GERAL[[#This Row],[Nota 2025]]="",0,GERAL[[#This Row],[Nota 2026]]-GERAL[[#This Row],[Nota 2025]])</f>
        <v>5.4638778148590106</v>
      </c>
    </row>
    <row r="465" spans="1:35" ht="17" x14ac:dyDescent="0.35">
      <c r="A465" s="2" t="s">
        <v>160</v>
      </c>
      <c r="B465" s="2" t="s">
        <v>187</v>
      </c>
      <c r="C465" s="2" t="s">
        <v>209</v>
      </c>
      <c r="D465" s="15" t="s">
        <v>21</v>
      </c>
      <c r="E465" s="2" t="s">
        <v>91</v>
      </c>
      <c r="F465" s="2" t="str">
        <f>VLOOKUP(GERAL[[#This Row],[CÓD]],SEALL,6,FALSE)</f>
        <v>S</v>
      </c>
      <c r="G46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6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6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65" s="2" t="str">
        <f>VLOOKUP(GERAL[[#This Row],[CÓD]],SEALL,4,FALSE)</f>
        <v>04, 08</v>
      </c>
      <c r="K465" s="2" t="str">
        <f>IF(ISERR(FIND("01",GERAL[[#This Row],[ODS]])),"NÃO","SIM")</f>
        <v>NÃO</v>
      </c>
      <c r="L465" s="2" t="str">
        <f>IF(ISERR(FIND("02",GERAL[[#This Row],[ODS]])),"NÃO","SIM")</f>
        <v>NÃO</v>
      </c>
      <c r="M465" s="2" t="str">
        <f>IF(ISERR(FIND("03",GERAL[[#This Row],[ODS]])),"NÃO","SIM")</f>
        <v>NÃO</v>
      </c>
      <c r="N465" s="2" t="str">
        <f>IF(ISERR(FIND("04",GERAL[[#This Row],[ODS]])),"NÃO","SIM")</f>
        <v>SIM</v>
      </c>
      <c r="O465" s="2" t="str">
        <f>IF(ISERR(FIND("05",GERAL[[#This Row],[ODS]])),"NÃO","SIM")</f>
        <v>NÃO</v>
      </c>
      <c r="P465" s="2" t="str">
        <f>IF(ISERR(FIND("06",GERAL[[#This Row],[ODS]])),"NÃO","SIM")</f>
        <v>NÃO</v>
      </c>
      <c r="Q465" s="2" t="str">
        <f>IF(ISERR(FIND("07",GERAL[[#This Row],[ODS]])),"NÃO","SIM")</f>
        <v>NÃO</v>
      </c>
      <c r="R465" s="2" t="str">
        <f>IF(ISERR(FIND("08",GERAL[[#This Row],[ODS]])),"NÃO","SIM")</f>
        <v>SIM</v>
      </c>
      <c r="S465" s="2" t="str">
        <f>IF(ISERR(FIND("09",GERAL[[#This Row],[ODS]])),"NÃO","SIM")</f>
        <v>NÃO</v>
      </c>
      <c r="T465" s="2" t="str">
        <f>IF(ISERR(FIND("10",GERAL[[#This Row],[ODS]])),"NÃO","SIM")</f>
        <v>NÃO</v>
      </c>
      <c r="U465" s="2" t="str">
        <f>IF(ISERR(FIND("11",GERAL[[#This Row],[ODS]])),"NÃO","SIM")</f>
        <v>NÃO</v>
      </c>
      <c r="V465" s="2" t="str">
        <f>IF(ISERR(FIND("12",GERAL[[#This Row],[ODS]])),"NÃO","SIM")</f>
        <v>NÃO</v>
      </c>
      <c r="W465" s="2" t="str">
        <f>IF(ISERR(FIND("13",GERAL[[#This Row],[ODS]])),"NÃO","SIM")</f>
        <v>NÃO</v>
      </c>
      <c r="X465" s="2" t="str">
        <f>IF(ISERR(FIND("14",GERAL[[#This Row],[ODS]])),"NÃO","SIM")</f>
        <v>NÃO</v>
      </c>
      <c r="Y465" s="2" t="str">
        <f>IF(ISERR(FIND("15",GERAL[[#This Row],[ODS]])),"NÃO","SIM")</f>
        <v>NÃO</v>
      </c>
      <c r="Z465" s="2" t="str">
        <f>IF(ISERR(FIND("16",GERAL[[#This Row],[ODS]])),"NÃO","SIM")</f>
        <v>NÃO</v>
      </c>
      <c r="AA465" s="2" t="str">
        <f>IF(ISERR(FIND("17",GERAL[[#This Row],[ODS]])),"NÃO","SIM")</f>
        <v>NÃO</v>
      </c>
      <c r="AB465" s="1">
        <v>16.586515381885388</v>
      </c>
      <c r="AC465" s="1">
        <v>6.3086550567081456</v>
      </c>
      <c r="AD465" s="1">
        <v>0.7955113073166129</v>
      </c>
      <c r="AE465" s="1">
        <v>1.4675273781895311</v>
      </c>
      <c r="AF465" s="1">
        <v>7.0277986571246274</v>
      </c>
      <c r="AG465" s="1" t="str">
        <f>GERAL[[#This Row],[SIGLA]]&amp;GERAL[[#This Row],[CÓD]]</f>
        <v>BACH_QT</v>
      </c>
      <c r="AH465" s="1">
        <f ca="1">VLOOKUP(GERAL[[#This Row],[REF_NOTA]],BASE_NOTAS[],7,FALSE)</f>
        <v>11.393460574846726</v>
      </c>
      <c r="AI465" s="31">
        <f ca="1">IF(GERAL[[#This Row],[Nota 2025]]="",0,GERAL[[#This Row],[Nota 2026]]-GERAL[[#This Row],[Nota 2025]])</f>
        <v>4.3656619177220986</v>
      </c>
    </row>
    <row r="466" spans="1:35" ht="17" x14ac:dyDescent="0.35">
      <c r="A466" s="2" t="s">
        <v>161</v>
      </c>
      <c r="B466" s="2" t="s">
        <v>188</v>
      </c>
      <c r="C466" s="2" t="s">
        <v>209</v>
      </c>
      <c r="D466" s="15" t="s">
        <v>21</v>
      </c>
      <c r="E466" s="2" t="s">
        <v>91</v>
      </c>
      <c r="F466" s="2" t="str">
        <f>VLOOKUP(GERAL[[#This Row],[CÓD]],SEALL,6,FALSE)</f>
        <v>S</v>
      </c>
      <c r="G46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6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6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66" s="2" t="str">
        <f>VLOOKUP(GERAL[[#This Row],[CÓD]],SEALL,4,FALSE)</f>
        <v>04, 08</v>
      </c>
      <c r="K466" s="2" t="str">
        <f>IF(ISERR(FIND("01",GERAL[[#This Row],[ODS]])),"NÃO","SIM")</f>
        <v>NÃO</v>
      </c>
      <c r="L466" s="2" t="str">
        <f>IF(ISERR(FIND("02",GERAL[[#This Row],[ODS]])),"NÃO","SIM")</f>
        <v>NÃO</v>
      </c>
      <c r="M466" s="2" t="str">
        <f>IF(ISERR(FIND("03",GERAL[[#This Row],[ODS]])),"NÃO","SIM")</f>
        <v>NÃO</v>
      </c>
      <c r="N466" s="2" t="str">
        <f>IF(ISERR(FIND("04",GERAL[[#This Row],[ODS]])),"NÃO","SIM")</f>
        <v>SIM</v>
      </c>
      <c r="O466" s="2" t="str">
        <f>IF(ISERR(FIND("05",GERAL[[#This Row],[ODS]])),"NÃO","SIM")</f>
        <v>NÃO</v>
      </c>
      <c r="P466" s="2" t="str">
        <f>IF(ISERR(FIND("06",GERAL[[#This Row],[ODS]])),"NÃO","SIM")</f>
        <v>NÃO</v>
      </c>
      <c r="Q466" s="2" t="str">
        <f>IF(ISERR(FIND("07",GERAL[[#This Row],[ODS]])),"NÃO","SIM")</f>
        <v>NÃO</v>
      </c>
      <c r="R466" s="2" t="str">
        <f>IF(ISERR(FIND("08",GERAL[[#This Row],[ODS]])),"NÃO","SIM")</f>
        <v>SIM</v>
      </c>
      <c r="S466" s="2" t="str">
        <f>IF(ISERR(FIND("09",GERAL[[#This Row],[ODS]])),"NÃO","SIM")</f>
        <v>NÃO</v>
      </c>
      <c r="T466" s="2" t="str">
        <f>IF(ISERR(FIND("10",GERAL[[#This Row],[ODS]])),"NÃO","SIM")</f>
        <v>NÃO</v>
      </c>
      <c r="U466" s="2" t="str">
        <f>IF(ISERR(FIND("11",GERAL[[#This Row],[ODS]])),"NÃO","SIM")</f>
        <v>NÃO</v>
      </c>
      <c r="V466" s="2" t="str">
        <f>IF(ISERR(FIND("12",GERAL[[#This Row],[ODS]])),"NÃO","SIM")</f>
        <v>NÃO</v>
      </c>
      <c r="W466" s="2" t="str">
        <f>IF(ISERR(FIND("13",GERAL[[#This Row],[ODS]])),"NÃO","SIM")</f>
        <v>NÃO</v>
      </c>
      <c r="X466" s="2" t="str">
        <f>IF(ISERR(FIND("14",GERAL[[#This Row],[ODS]])),"NÃO","SIM")</f>
        <v>NÃO</v>
      </c>
      <c r="Y466" s="2" t="str">
        <f>IF(ISERR(FIND("15",GERAL[[#This Row],[ODS]])),"NÃO","SIM")</f>
        <v>NÃO</v>
      </c>
      <c r="Z466" s="2" t="str">
        <f>IF(ISERR(FIND("16",GERAL[[#This Row],[ODS]])),"NÃO","SIM")</f>
        <v>NÃO</v>
      </c>
      <c r="AA466" s="2" t="str">
        <f>IF(ISERR(FIND("17",GERAL[[#This Row],[ODS]])),"NÃO","SIM")</f>
        <v>NÃO</v>
      </c>
      <c r="AB466" s="1">
        <v>21.650426827134243</v>
      </c>
      <c r="AC466" s="1">
        <v>17.661290105441655</v>
      </c>
      <c r="AD466" s="1">
        <v>17.406521877825263</v>
      </c>
      <c r="AE466" s="1">
        <v>11.889575397902409</v>
      </c>
      <c r="AF466" s="1">
        <v>10.411600354562935</v>
      </c>
      <c r="AG466" s="1" t="str">
        <f>GERAL[[#This Row],[SIGLA]]&amp;GERAL[[#This Row],[CÓD]]</f>
        <v>CECH_QT</v>
      </c>
      <c r="AH466" s="1">
        <f ca="1">VLOOKUP(GERAL[[#This Row],[REF_NOTA]],BASE_NOTAS[],7,FALSE)</f>
        <v>21.811824477018966</v>
      </c>
      <c r="AI466" s="31">
        <f ca="1">IF(GERAL[[#This Row],[Nota 2025]]="",0,GERAL[[#This Row],[Nota 2026]]-GERAL[[#This Row],[Nota 2025]])</f>
        <v>11.400224122456031</v>
      </c>
    </row>
    <row r="467" spans="1:35" ht="17" x14ac:dyDescent="0.35">
      <c r="A467" s="2" t="s">
        <v>162</v>
      </c>
      <c r="B467" s="2" t="s">
        <v>189</v>
      </c>
      <c r="C467" s="2" t="s">
        <v>209</v>
      </c>
      <c r="D467" s="15" t="s">
        <v>21</v>
      </c>
      <c r="E467" s="2" t="s">
        <v>91</v>
      </c>
      <c r="F467" s="2" t="str">
        <f>VLOOKUP(GERAL[[#This Row],[CÓD]],SEALL,6,FALSE)</f>
        <v>S</v>
      </c>
      <c r="G46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6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6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67" s="2" t="str">
        <f>VLOOKUP(GERAL[[#This Row],[CÓD]],SEALL,4,FALSE)</f>
        <v>04, 08</v>
      </c>
      <c r="K467" s="2" t="str">
        <f>IF(ISERR(FIND("01",GERAL[[#This Row],[ODS]])),"NÃO","SIM")</f>
        <v>NÃO</v>
      </c>
      <c r="L467" s="2" t="str">
        <f>IF(ISERR(FIND("02",GERAL[[#This Row],[ODS]])),"NÃO","SIM")</f>
        <v>NÃO</v>
      </c>
      <c r="M467" s="2" t="str">
        <f>IF(ISERR(FIND("03",GERAL[[#This Row],[ODS]])),"NÃO","SIM")</f>
        <v>NÃO</v>
      </c>
      <c r="N467" s="2" t="str">
        <f>IF(ISERR(FIND("04",GERAL[[#This Row],[ODS]])),"NÃO","SIM")</f>
        <v>SIM</v>
      </c>
      <c r="O467" s="2" t="str">
        <f>IF(ISERR(FIND("05",GERAL[[#This Row],[ODS]])),"NÃO","SIM")</f>
        <v>NÃO</v>
      </c>
      <c r="P467" s="2" t="str">
        <f>IF(ISERR(FIND("06",GERAL[[#This Row],[ODS]])),"NÃO","SIM")</f>
        <v>NÃO</v>
      </c>
      <c r="Q467" s="2" t="str">
        <f>IF(ISERR(FIND("07",GERAL[[#This Row],[ODS]])),"NÃO","SIM")</f>
        <v>NÃO</v>
      </c>
      <c r="R467" s="2" t="str">
        <f>IF(ISERR(FIND("08",GERAL[[#This Row],[ODS]])),"NÃO","SIM")</f>
        <v>SIM</v>
      </c>
      <c r="S467" s="2" t="str">
        <f>IF(ISERR(FIND("09",GERAL[[#This Row],[ODS]])),"NÃO","SIM")</f>
        <v>NÃO</v>
      </c>
      <c r="T467" s="2" t="str">
        <f>IF(ISERR(FIND("10",GERAL[[#This Row],[ODS]])),"NÃO","SIM")</f>
        <v>NÃO</v>
      </c>
      <c r="U467" s="2" t="str">
        <f>IF(ISERR(FIND("11",GERAL[[#This Row],[ODS]])),"NÃO","SIM")</f>
        <v>NÃO</v>
      </c>
      <c r="V467" s="2" t="str">
        <f>IF(ISERR(FIND("12",GERAL[[#This Row],[ODS]])),"NÃO","SIM")</f>
        <v>NÃO</v>
      </c>
      <c r="W467" s="2" t="str">
        <f>IF(ISERR(FIND("13",GERAL[[#This Row],[ODS]])),"NÃO","SIM")</f>
        <v>NÃO</v>
      </c>
      <c r="X467" s="2" t="str">
        <f>IF(ISERR(FIND("14",GERAL[[#This Row],[ODS]])),"NÃO","SIM")</f>
        <v>NÃO</v>
      </c>
      <c r="Y467" s="2" t="str">
        <f>IF(ISERR(FIND("15",GERAL[[#This Row],[ODS]])),"NÃO","SIM")</f>
        <v>NÃO</v>
      </c>
      <c r="Z467" s="2" t="str">
        <f>IF(ISERR(FIND("16",GERAL[[#This Row],[ODS]])),"NÃO","SIM")</f>
        <v>NÃO</v>
      </c>
      <c r="AA467" s="2" t="str">
        <f>IF(ISERR(FIND("17",GERAL[[#This Row],[ODS]])),"NÃO","SIM")</f>
        <v>NÃO</v>
      </c>
      <c r="AB467" s="1">
        <v>100</v>
      </c>
      <c r="AC467" s="1">
        <v>100</v>
      </c>
      <c r="AD467" s="1">
        <v>100</v>
      </c>
      <c r="AE467" s="1">
        <v>100</v>
      </c>
      <c r="AF467" s="1">
        <v>100</v>
      </c>
      <c r="AG467" s="1" t="str">
        <f>GERAL[[#This Row],[SIGLA]]&amp;GERAL[[#This Row],[CÓD]]</f>
        <v>DFCH_QT</v>
      </c>
      <c r="AH467" s="1">
        <f ca="1">VLOOKUP(GERAL[[#This Row],[REF_NOTA]],BASE_NOTAS[],7,FALSE)</f>
        <v>100</v>
      </c>
      <c r="AI467" s="31">
        <f ca="1">IF(GERAL[[#This Row],[Nota 2025]]="",0,GERAL[[#This Row],[Nota 2026]]-GERAL[[#This Row],[Nota 2025]])</f>
        <v>0</v>
      </c>
    </row>
    <row r="468" spans="1:35" ht="17" x14ac:dyDescent="0.35">
      <c r="A468" s="2" t="s">
        <v>163</v>
      </c>
      <c r="B468" s="2" t="s">
        <v>183</v>
      </c>
      <c r="C468" s="2" t="s">
        <v>209</v>
      </c>
      <c r="D468" s="15" t="s">
        <v>21</v>
      </c>
      <c r="E468" s="2" t="s">
        <v>91</v>
      </c>
      <c r="F468" s="2" t="str">
        <f>VLOOKUP(GERAL[[#This Row],[CÓD]],SEALL,6,FALSE)</f>
        <v>S</v>
      </c>
      <c r="G46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6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6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68" s="2" t="str">
        <f>VLOOKUP(GERAL[[#This Row],[CÓD]],SEALL,4,FALSE)</f>
        <v>04, 08</v>
      </c>
      <c r="K468" s="2" t="str">
        <f>IF(ISERR(FIND("01",GERAL[[#This Row],[ODS]])),"NÃO","SIM")</f>
        <v>NÃO</v>
      </c>
      <c r="L468" s="2" t="str">
        <f>IF(ISERR(FIND("02",GERAL[[#This Row],[ODS]])),"NÃO","SIM")</f>
        <v>NÃO</v>
      </c>
      <c r="M468" s="2" t="str">
        <f>IF(ISERR(FIND("03",GERAL[[#This Row],[ODS]])),"NÃO","SIM")</f>
        <v>NÃO</v>
      </c>
      <c r="N468" s="2" t="str">
        <f>IF(ISERR(FIND("04",GERAL[[#This Row],[ODS]])),"NÃO","SIM")</f>
        <v>SIM</v>
      </c>
      <c r="O468" s="2" t="str">
        <f>IF(ISERR(FIND("05",GERAL[[#This Row],[ODS]])),"NÃO","SIM")</f>
        <v>NÃO</v>
      </c>
      <c r="P468" s="2" t="str">
        <f>IF(ISERR(FIND("06",GERAL[[#This Row],[ODS]])),"NÃO","SIM")</f>
        <v>NÃO</v>
      </c>
      <c r="Q468" s="2" t="str">
        <f>IF(ISERR(FIND("07",GERAL[[#This Row],[ODS]])),"NÃO","SIM")</f>
        <v>NÃO</v>
      </c>
      <c r="R468" s="2" t="str">
        <f>IF(ISERR(FIND("08",GERAL[[#This Row],[ODS]])),"NÃO","SIM")</f>
        <v>SIM</v>
      </c>
      <c r="S468" s="2" t="str">
        <f>IF(ISERR(FIND("09",GERAL[[#This Row],[ODS]])),"NÃO","SIM")</f>
        <v>NÃO</v>
      </c>
      <c r="T468" s="2" t="str">
        <f>IF(ISERR(FIND("10",GERAL[[#This Row],[ODS]])),"NÃO","SIM")</f>
        <v>NÃO</v>
      </c>
      <c r="U468" s="2" t="str">
        <f>IF(ISERR(FIND("11",GERAL[[#This Row],[ODS]])),"NÃO","SIM")</f>
        <v>NÃO</v>
      </c>
      <c r="V468" s="2" t="str">
        <f>IF(ISERR(FIND("12",GERAL[[#This Row],[ODS]])),"NÃO","SIM")</f>
        <v>NÃO</v>
      </c>
      <c r="W468" s="2" t="str">
        <f>IF(ISERR(FIND("13",GERAL[[#This Row],[ODS]])),"NÃO","SIM")</f>
        <v>NÃO</v>
      </c>
      <c r="X468" s="2" t="str">
        <f>IF(ISERR(FIND("14",GERAL[[#This Row],[ODS]])),"NÃO","SIM")</f>
        <v>NÃO</v>
      </c>
      <c r="Y468" s="2" t="str">
        <f>IF(ISERR(FIND("15",GERAL[[#This Row],[ODS]])),"NÃO","SIM")</f>
        <v>NÃO</v>
      </c>
      <c r="Z468" s="2" t="str">
        <f>IF(ISERR(FIND("16",GERAL[[#This Row],[ODS]])),"NÃO","SIM")</f>
        <v>NÃO</v>
      </c>
      <c r="AA468" s="2" t="str">
        <f>IF(ISERR(FIND("17",GERAL[[#This Row],[ODS]])),"NÃO","SIM")</f>
        <v>NÃO</v>
      </c>
      <c r="AB468" s="1">
        <v>40.919300619705794</v>
      </c>
      <c r="AC468" s="1">
        <v>35.188291433742066</v>
      </c>
      <c r="AD468" s="1">
        <v>33.731523395011529</v>
      </c>
      <c r="AE468" s="1">
        <v>40.270602640382769</v>
      </c>
      <c r="AF468" s="1">
        <v>38.714562133778067</v>
      </c>
      <c r="AG468" s="1" t="str">
        <f>GERAL[[#This Row],[SIGLA]]&amp;GERAL[[#This Row],[CÓD]]</f>
        <v>ESCH_QT</v>
      </c>
      <c r="AH468" s="1">
        <f ca="1">VLOOKUP(GERAL[[#This Row],[REF_NOTA]],BASE_NOTAS[],7,FALSE)</f>
        <v>34.904415416292331</v>
      </c>
      <c r="AI468" s="31">
        <f ca="1">IF(GERAL[[#This Row],[Nota 2025]]="",0,GERAL[[#This Row],[Nota 2026]]-GERAL[[#This Row],[Nota 2025]])</f>
        <v>-3.8101467174857362</v>
      </c>
    </row>
    <row r="469" spans="1:35" ht="17" x14ac:dyDescent="0.35">
      <c r="A469" s="2" t="s">
        <v>164</v>
      </c>
      <c r="B469" s="2" t="s">
        <v>190</v>
      </c>
      <c r="C469" s="2" t="s">
        <v>209</v>
      </c>
      <c r="D469" s="15" t="s">
        <v>21</v>
      </c>
      <c r="E469" s="2" t="s">
        <v>91</v>
      </c>
      <c r="F469" s="2" t="str">
        <f>VLOOKUP(GERAL[[#This Row],[CÓD]],SEALL,6,FALSE)</f>
        <v>S</v>
      </c>
      <c r="G46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6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6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69" s="2" t="str">
        <f>VLOOKUP(GERAL[[#This Row],[CÓD]],SEALL,4,FALSE)</f>
        <v>04, 08</v>
      </c>
      <c r="K469" s="2" t="str">
        <f>IF(ISERR(FIND("01",GERAL[[#This Row],[ODS]])),"NÃO","SIM")</f>
        <v>NÃO</v>
      </c>
      <c r="L469" s="2" t="str">
        <f>IF(ISERR(FIND("02",GERAL[[#This Row],[ODS]])),"NÃO","SIM")</f>
        <v>NÃO</v>
      </c>
      <c r="M469" s="2" t="str">
        <f>IF(ISERR(FIND("03",GERAL[[#This Row],[ODS]])),"NÃO","SIM")</f>
        <v>NÃO</v>
      </c>
      <c r="N469" s="2" t="str">
        <f>IF(ISERR(FIND("04",GERAL[[#This Row],[ODS]])),"NÃO","SIM")</f>
        <v>SIM</v>
      </c>
      <c r="O469" s="2" t="str">
        <f>IF(ISERR(FIND("05",GERAL[[#This Row],[ODS]])),"NÃO","SIM")</f>
        <v>NÃO</v>
      </c>
      <c r="P469" s="2" t="str">
        <f>IF(ISERR(FIND("06",GERAL[[#This Row],[ODS]])),"NÃO","SIM")</f>
        <v>NÃO</v>
      </c>
      <c r="Q469" s="2" t="str">
        <f>IF(ISERR(FIND("07",GERAL[[#This Row],[ODS]])),"NÃO","SIM")</f>
        <v>NÃO</v>
      </c>
      <c r="R469" s="2" t="str">
        <f>IF(ISERR(FIND("08",GERAL[[#This Row],[ODS]])),"NÃO","SIM")</f>
        <v>SIM</v>
      </c>
      <c r="S469" s="2" t="str">
        <f>IF(ISERR(FIND("09",GERAL[[#This Row],[ODS]])),"NÃO","SIM")</f>
        <v>NÃO</v>
      </c>
      <c r="T469" s="2" t="str">
        <f>IF(ISERR(FIND("10",GERAL[[#This Row],[ODS]])),"NÃO","SIM")</f>
        <v>NÃO</v>
      </c>
      <c r="U469" s="2" t="str">
        <f>IF(ISERR(FIND("11",GERAL[[#This Row],[ODS]])),"NÃO","SIM")</f>
        <v>NÃO</v>
      </c>
      <c r="V469" s="2" t="str">
        <f>IF(ISERR(FIND("12",GERAL[[#This Row],[ODS]])),"NÃO","SIM")</f>
        <v>NÃO</v>
      </c>
      <c r="W469" s="2" t="str">
        <f>IF(ISERR(FIND("13",GERAL[[#This Row],[ODS]])),"NÃO","SIM")</f>
        <v>NÃO</v>
      </c>
      <c r="X469" s="2" t="str">
        <f>IF(ISERR(FIND("14",GERAL[[#This Row],[ODS]])),"NÃO","SIM")</f>
        <v>NÃO</v>
      </c>
      <c r="Y469" s="2" t="str">
        <f>IF(ISERR(FIND("15",GERAL[[#This Row],[ODS]])),"NÃO","SIM")</f>
        <v>NÃO</v>
      </c>
      <c r="Z469" s="2" t="str">
        <f>IF(ISERR(FIND("16",GERAL[[#This Row],[ODS]])),"NÃO","SIM")</f>
        <v>NÃO</v>
      </c>
      <c r="AA469" s="2" t="str">
        <f>IF(ISERR(FIND("17",GERAL[[#This Row],[ODS]])),"NÃO","SIM")</f>
        <v>NÃO</v>
      </c>
      <c r="AB469" s="1">
        <v>38.99039483702979</v>
      </c>
      <c r="AC469" s="1">
        <v>38.082550124144099</v>
      </c>
      <c r="AD469" s="1">
        <v>38.077483867253186</v>
      </c>
      <c r="AE469" s="1">
        <v>41.450548478684489</v>
      </c>
      <c r="AF469" s="1">
        <v>47.85087303742911</v>
      </c>
      <c r="AG469" s="1" t="str">
        <f>GERAL[[#This Row],[SIGLA]]&amp;GERAL[[#This Row],[CÓD]]</f>
        <v>GOCH_QT</v>
      </c>
      <c r="AH469" s="1">
        <f ca="1">VLOOKUP(GERAL[[#This Row],[REF_NOTA]],BASE_NOTAS[],7,FALSE)</f>
        <v>44.850122479954038</v>
      </c>
      <c r="AI469" s="31">
        <f ca="1">IF(GERAL[[#This Row],[Nota 2025]]="",0,GERAL[[#This Row],[Nota 2026]]-GERAL[[#This Row],[Nota 2025]])</f>
        <v>-3.0007505574750724</v>
      </c>
    </row>
    <row r="470" spans="1:35" ht="17" x14ac:dyDescent="0.35">
      <c r="A470" s="2" t="s">
        <v>165</v>
      </c>
      <c r="B470" s="2" t="s">
        <v>191</v>
      </c>
      <c r="C470" s="2" t="s">
        <v>209</v>
      </c>
      <c r="D470" s="15" t="s">
        <v>21</v>
      </c>
      <c r="E470" s="2" t="s">
        <v>91</v>
      </c>
      <c r="F470" s="2" t="str">
        <f>VLOOKUP(GERAL[[#This Row],[CÓD]],SEALL,6,FALSE)</f>
        <v>S</v>
      </c>
      <c r="G47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7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7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70" s="2" t="str">
        <f>VLOOKUP(GERAL[[#This Row],[CÓD]],SEALL,4,FALSE)</f>
        <v>04, 08</v>
      </c>
      <c r="K470" s="2" t="str">
        <f>IF(ISERR(FIND("01",GERAL[[#This Row],[ODS]])),"NÃO","SIM")</f>
        <v>NÃO</v>
      </c>
      <c r="L470" s="2" t="str">
        <f>IF(ISERR(FIND("02",GERAL[[#This Row],[ODS]])),"NÃO","SIM")</f>
        <v>NÃO</v>
      </c>
      <c r="M470" s="2" t="str">
        <f>IF(ISERR(FIND("03",GERAL[[#This Row],[ODS]])),"NÃO","SIM")</f>
        <v>NÃO</v>
      </c>
      <c r="N470" s="2" t="str">
        <f>IF(ISERR(FIND("04",GERAL[[#This Row],[ODS]])),"NÃO","SIM")</f>
        <v>SIM</v>
      </c>
      <c r="O470" s="2" t="str">
        <f>IF(ISERR(FIND("05",GERAL[[#This Row],[ODS]])),"NÃO","SIM")</f>
        <v>NÃO</v>
      </c>
      <c r="P470" s="2" t="str">
        <f>IF(ISERR(FIND("06",GERAL[[#This Row],[ODS]])),"NÃO","SIM")</f>
        <v>NÃO</v>
      </c>
      <c r="Q470" s="2" t="str">
        <f>IF(ISERR(FIND("07",GERAL[[#This Row],[ODS]])),"NÃO","SIM")</f>
        <v>NÃO</v>
      </c>
      <c r="R470" s="2" t="str">
        <f>IF(ISERR(FIND("08",GERAL[[#This Row],[ODS]])),"NÃO","SIM")</f>
        <v>SIM</v>
      </c>
      <c r="S470" s="2" t="str">
        <f>IF(ISERR(FIND("09",GERAL[[#This Row],[ODS]])),"NÃO","SIM")</f>
        <v>NÃO</v>
      </c>
      <c r="T470" s="2" t="str">
        <f>IF(ISERR(FIND("10",GERAL[[#This Row],[ODS]])),"NÃO","SIM")</f>
        <v>NÃO</v>
      </c>
      <c r="U470" s="2" t="str">
        <f>IF(ISERR(FIND("11",GERAL[[#This Row],[ODS]])),"NÃO","SIM")</f>
        <v>NÃO</v>
      </c>
      <c r="V470" s="2" t="str">
        <f>IF(ISERR(FIND("12",GERAL[[#This Row],[ODS]])),"NÃO","SIM")</f>
        <v>NÃO</v>
      </c>
      <c r="W470" s="2" t="str">
        <f>IF(ISERR(FIND("13",GERAL[[#This Row],[ODS]])),"NÃO","SIM")</f>
        <v>NÃO</v>
      </c>
      <c r="X470" s="2" t="str">
        <f>IF(ISERR(FIND("14",GERAL[[#This Row],[ODS]])),"NÃO","SIM")</f>
        <v>NÃO</v>
      </c>
      <c r="Y470" s="2" t="str">
        <f>IF(ISERR(FIND("15",GERAL[[#This Row],[ODS]])),"NÃO","SIM")</f>
        <v>NÃO</v>
      </c>
      <c r="Z470" s="2" t="str">
        <f>IF(ISERR(FIND("16",GERAL[[#This Row],[ODS]])),"NÃO","SIM")</f>
        <v>NÃO</v>
      </c>
      <c r="AA470" s="2" t="str">
        <f>IF(ISERR(FIND("17",GERAL[[#This Row],[ODS]])),"NÃO","SIM")</f>
        <v>NÃO</v>
      </c>
      <c r="AB470" s="1">
        <v>13.817433907914731</v>
      </c>
      <c r="AC470" s="1">
        <v>10.048195836874079</v>
      </c>
      <c r="AD470" s="1">
        <v>8.968437858386654</v>
      </c>
      <c r="AE470" s="1">
        <v>7.7127813678878221</v>
      </c>
      <c r="AF470" s="1">
        <v>7.9964459491611102</v>
      </c>
      <c r="AG470" s="1" t="str">
        <f>GERAL[[#This Row],[SIGLA]]&amp;GERAL[[#This Row],[CÓD]]</f>
        <v>MACH_QT</v>
      </c>
      <c r="AH470" s="1">
        <f ca="1">VLOOKUP(GERAL[[#This Row],[REF_NOTA]],BASE_NOTAS[],7,FALSE)</f>
        <v>7.3243849497525302</v>
      </c>
      <c r="AI470" s="31">
        <f ca="1">IF(GERAL[[#This Row],[Nota 2025]]="",0,GERAL[[#This Row],[Nota 2026]]-GERAL[[#This Row],[Nota 2025]])</f>
        <v>-0.67206099940858</v>
      </c>
    </row>
    <row r="471" spans="1:35" ht="17" x14ac:dyDescent="0.35">
      <c r="A471" s="2" t="s">
        <v>168</v>
      </c>
      <c r="B471" s="2" t="s">
        <v>195</v>
      </c>
      <c r="C471" s="2" t="s">
        <v>209</v>
      </c>
      <c r="D471" s="15" t="s">
        <v>21</v>
      </c>
      <c r="E471" s="2" t="s">
        <v>91</v>
      </c>
      <c r="F471" s="2" t="str">
        <f>VLOOKUP(GERAL[[#This Row],[CÓD]],SEALL,6,FALSE)</f>
        <v>S</v>
      </c>
      <c r="G47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7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7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71" s="2" t="str">
        <f>VLOOKUP(GERAL[[#This Row],[CÓD]],SEALL,4,FALSE)</f>
        <v>04, 08</v>
      </c>
      <c r="K471" s="2" t="str">
        <f>IF(ISERR(FIND("01",GERAL[[#This Row],[ODS]])),"NÃO","SIM")</f>
        <v>NÃO</v>
      </c>
      <c r="L471" s="2" t="str">
        <f>IF(ISERR(FIND("02",GERAL[[#This Row],[ODS]])),"NÃO","SIM")</f>
        <v>NÃO</v>
      </c>
      <c r="M471" s="2" t="str">
        <f>IF(ISERR(FIND("03",GERAL[[#This Row],[ODS]])),"NÃO","SIM")</f>
        <v>NÃO</v>
      </c>
      <c r="N471" s="2" t="str">
        <f>IF(ISERR(FIND("04",GERAL[[#This Row],[ODS]])),"NÃO","SIM")</f>
        <v>SIM</v>
      </c>
      <c r="O471" s="2" t="str">
        <f>IF(ISERR(FIND("05",GERAL[[#This Row],[ODS]])),"NÃO","SIM")</f>
        <v>NÃO</v>
      </c>
      <c r="P471" s="2" t="str">
        <f>IF(ISERR(FIND("06",GERAL[[#This Row],[ODS]])),"NÃO","SIM")</f>
        <v>NÃO</v>
      </c>
      <c r="Q471" s="2" t="str">
        <f>IF(ISERR(FIND("07",GERAL[[#This Row],[ODS]])),"NÃO","SIM")</f>
        <v>NÃO</v>
      </c>
      <c r="R471" s="2" t="str">
        <f>IF(ISERR(FIND("08",GERAL[[#This Row],[ODS]])),"NÃO","SIM")</f>
        <v>SIM</v>
      </c>
      <c r="S471" s="2" t="str">
        <f>IF(ISERR(FIND("09",GERAL[[#This Row],[ODS]])),"NÃO","SIM")</f>
        <v>NÃO</v>
      </c>
      <c r="T471" s="2" t="str">
        <f>IF(ISERR(FIND("10",GERAL[[#This Row],[ODS]])),"NÃO","SIM")</f>
        <v>NÃO</v>
      </c>
      <c r="U471" s="2" t="str">
        <f>IF(ISERR(FIND("11",GERAL[[#This Row],[ODS]])),"NÃO","SIM")</f>
        <v>NÃO</v>
      </c>
      <c r="V471" s="2" t="str">
        <f>IF(ISERR(FIND("12",GERAL[[#This Row],[ODS]])),"NÃO","SIM")</f>
        <v>NÃO</v>
      </c>
      <c r="W471" s="2" t="str">
        <f>IF(ISERR(FIND("13",GERAL[[#This Row],[ODS]])),"NÃO","SIM")</f>
        <v>NÃO</v>
      </c>
      <c r="X471" s="2" t="str">
        <f>IF(ISERR(FIND("14",GERAL[[#This Row],[ODS]])),"NÃO","SIM")</f>
        <v>NÃO</v>
      </c>
      <c r="Y471" s="2" t="str">
        <f>IF(ISERR(FIND("15",GERAL[[#This Row],[ODS]])),"NÃO","SIM")</f>
        <v>NÃO</v>
      </c>
      <c r="Z471" s="2" t="str">
        <f>IF(ISERR(FIND("16",GERAL[[#This Row],[ODS]])),"NÃO","SIM")</f>
        <v>NÃO</v>
      </c>
      <c r="AA471" s="2" t="str">
        <f>IF(ISERR(FIND("17",GERAL[[#This Row],[ODS]])),"NÃO","SIM")</f>
        <v>NÃO</v>
      </c>
      <c r="AB471" s="1">
        <v>32.397956844329897</v>
      </c>
      <c r="AC471" s="1">
        <v>30.530088767059553</v>
      </c>
      <c r="AD471" s="1">
        <v>25.157048224736545</v>
      </c>
      <c r="AE471" s="1">
        <v>34.59437431954791</v>
      </c>
      <c r="AF471" s="1">
        <v>42.867116818366519</v>
      </c>
      <c r="AG471" s="1" t="str">
        <f>GERAL[[#This Row],[SIGLA]]&amp;GERAL[[#This Row],[CÓD]]</f>
        <v>MTCH_QT</v>
      </c>
      <c r="AH471" s="1">
        <f ca="1">VLOOKUP(GERAL[[#This Row],[REF_NOTA]],BASE_NOTAS[],7,FALSE)</f>
        <v>38.674126597958846</v>
      </c>
      <c r="AI471" s="31">
        <f ca="1">IF(GERAL[[#This Row],[Nota 2025]]="",0,GERAL[[#This Row],[Nota 2026]]-GERAL[[#This Row],[Nota 2025]])</f>
        <v>-4.1929902204076726</v>
      </c>
    </row>
    <row r="472" spans="1:35" ht="17" x14ac:dyDescent="0.35">
      <c r="A472" s="2" t="s">
        <v>167</v>
      </c>
      <c r="B472" s="2" t="s">
        <v>193</v>
      </c>
      <c r="C472" s="2" t="s">
        <v>209</v>
      </c>
      <c r="D472" s="15" t="s">
        <v>21</v>
      </c>
      <c r="E472" s="2" t="s">
        <v>91</v>
      </c>
      <c r="F472" s="2" t="str">
        <f>VLOOKUP(GERAL[[#This Row],[CÓD]],SEALL,6,FALSE)</f>
        <v>S</v>
      </c>
      <c r="G47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7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7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72" s="2" t="str">
        <f>VLOOKUP(GERAL[[#This Row],[CÓD]],SEALL,4,FALSE)</f>
        <v>04, 08</v>
      </c>
      <c r="K472" s="2" t="str">
        <f>IF(ISERR(FIND("01",GERAL[[#This Row],[ODS]])),"NÃO","SIM")</f>
        <v>NÃO</v>
      </c>
      <c r="L472" s="2" t="str">
        <f>IF(ISERR(FIND("02",GERAL[[#This Row],[ODS]])),"NÃO","SIM")</f>
        <v>NÃO</v>
      </c>
      <c r="M472" s="2" t="str">
        <f>IF(ISERR(FIND("03",GERAL[[#This Row],[ODS]])),"NÃO","SIM")</f>
        <v>NÃO</v>
      </c>
      <c r="N472" s="2" t="str">
        <f>IF(ISERR(FIND("04",GERAL[[#This Row],[ODS]])),"NÃO","SIM")</f>
        <v>SIM</v>
      </c>
      <c r="O472" s="2" t="str">
        <f>IF(ISERR(FIND("05",GERAL[[#This Row],[ODS]])),"NÃO","SIM")</f>
        <v>NÃO</v>
      </c>
      <c r="P472" s="2" t="str">
        <f>IF(ISERR(FIND("06",GERAL[[#This Row],[ODS]])),"NÃO","SIM")</f>
        <v>NÃO</v>
      </c>
      <c r="Q472" s="2" t="str">
        <f>IF(ISERR(FIND("07",GERAL[[#This Row],[ODS]])),"NÃO","SIM")</f>
        <v>NÃO</v>
      </c>
      <c r="R472" s="2" t="str">
        <f>IF(ISERR(FIND("08",GERAL[[#This Row],[ODS]])),"NÃO","SIM")</f>
        <v>SIM</v>
      </c>
      <c r="S472" s="2" t="str">
        <f>IF(ISERR(FIND("09",GERAL[[#This Row],[ODS]])),"NÃO","SIM")</f>
        <v>NÃO</v>
      </c>
      <c r="T472" s="2" t="str">
        <f>IF(ISERR(FIND("10",GERAL[[#This Row],[ODS]])),"NÃO","SIM")</f>
        <v>NÃO</v>
      </c>
      <c r="U472" s="2" t="str">
        <f>IF(ISERR(FIND("11",GERAL[[#This Row],[ODS]])),"NÃO","SIM")</f>
        <v>NÃO</v>
      </c>
      <c r="V472" s="2" t="str">
        <f>IF(ISERR(FIND("12",GERAL[[#This Row],[ODS]])),"NÃO","SIM")</f>
        <v>NÃO</v>
      </c>
      <c r="W472" s="2" t="str">
        <f>IF(ISERR(FIND("13",GERAL[[#This Row],[ODS]])),"NÃO","SIM")</f>
        <v>NÃO</v>
      </c>
      <c r="X472" s="2" t="str">
        <f>IF(ISERR(FIND("14",GERAL[[#This Row],[ODS]])),"NÃO","SIM")</f>
        <v>NÃO</v>
      </c>
      <c r="Y472" s="2" t="str">
        <f>IF(ISERR(FIND("15",GERAL[[#This Row],[ODS]])),"NÃO","SIM")</f>
        <v>NÃO</v>
      </c>
      <c r="Z472" s="2" t="str">
        <f>IF(ISERR(FIND("16",GERAL[[#This Row],[ODS]])),"NÃO","SIM")</f>
        <v>NÃO</v>
      </c>
      <c r="AA472" s="2" t="str">
        <f>IF(ISERR(FIND("17",GERAL[[#This Row],[ODS]])),"NÃO","SIM")</f>
        <v>NÃO</v>
      </c>
      <c r="AB472" s="1">
        <v>34.760679764573894</v>
      </c>
      <c r="AC472" s="1">
        <v>36.231593318737168</v>
      </c>
      <c r="AD472" s="1">
        <v>42.557151237790528</v>
      </c>
      <c r="AE472" s="1">
        <v>39.886271107356613</v>
      </c>
      <c r="AF472" s="1">
        <v>44.420245456899814</v>
      </c>
      <c r="AG472" s="1" t="str">
        <f>GERAL[[#This Row],[SIGLA]]&amp;GERAL[[#This Row],[CÓD]]</f>
        <v>MSCH_QT</v>
      </c>
      <c r="AH472" s="1">
        <f ca="1">VLOOKUP(GERAL[[#This Row],[REF_NOTA]],BASE_NOTAS[],7,FALSE)</f>
        <v>43.615871895454013</v>
      </c>
      <c r="AI472" s="31">
        <f ca="1">IF(GERAL[[#This Row],[Nota 2025]]="",0,GERAL[[#This Row],[Nota 2026]]-GERAL[[#This Row],[Nota 2025]])</f>
        <v>-0.80437356144580008</v>
      </c>
    </row>
    <row r="473" spans="1:35" ht="17" x14ac:dyDescent="0.35">
      <c r="A473" s="2" t="s">
        <v>166</v>
      </c>
      <c r="B473" s="2" t="s">
        <v>192</v>
      </c>
      <c r="C473" s="2" t="s">
        <v>209</v>
      </c>
      <c r="D473" s="15" t="s">
        <v>21</v>
      </c>
      <c r="E473" s="2" t="s">
        <v>91</v>
      </c>
      <c r="F473" s="2" t="str">
        <f>VLOOKUP(GERAL[[#This Row],[CÓD]],SEALL,6,FALSE)</f>
        <v>S</v>
      </c>
      <c r="G47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7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7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73" s="2" t="str">
        <f>VLOOKUP(GERAL[[#This Row],[CÓD]],SEALL,4,FALSE)</f>
        <v>04, 08</v>
      </c>
      <c r="K473" s="2" t="str">
        <f>IF(ISERR(FIND("01",GERAL[[#This Row],[ODS]])),"NÃO","SIM")</f>
        <v>NÃO</v>
      </c>
      <c r="L473" s="2" t="str">
        <f>IF(ISERR(FIND("02",GERAL[[#This Row],[ODS]])),"NÃO","SIM")</f>
        <v>NÃO</v>
      </c>
      <c r="M473" s="2" t="str">
        <f>IF(ISERR(FIND("03",GERAL[[#This Row],[ODS]])),"NÃO","SIM")</f>
        <v>NÃO</v>
      </c>
      <c r="N473" s="2" t="str">
        <f>IF(ISERR(FIND("04",GERAL[[#This Row],[ODS]])),"NÃO","SIM")</f>
        <v>SIM</v>
      </c>
      <c r="O473" s="2" t="str">
        <f>IF(ISERR(FIND("05",GERAL[[#This Row],[ODS]])),"NÃO","SIM")</f>
        <v>NÃO</v>
      </c>
      <c r="P473" s="2" t="str">
        <f>IF(ISERR(FIND("06",GERAL[[#This Row],[ODS]])),"NÃO","SIM")</f>
        <v>NÃO</v>
      </c>
      <c r="Q473" s="2" t="str">
        <f>IF(ISERR(FIND("07",GERAL[[#This Row],[ODS]])),"NÃO","SIM")</f>
        <v>NÃO</v>
      </c>
      <c r="R473" s="2" t="str">
        <f>IF(ISERR(FIND("08",GERAL[[#This Row],[ODS]])),"NÃO","SIM")</f>
        <v>SIM</v>
      </c>
      <c r="S473" s="2" t="str">
        <f>IF(ISERR(FIND("09",GERAL[[#This Row],[ODS]])),"NÃO","SIM")</f>
        <v>NÃO</v>
      </c>
      <c r="T473" s="2" t="str">
        <f>IF(ISERR(FIND("10",GERAL[[#This Row],[ODS]])),"NÃO","SIM")</f>
        <v>NÃO</v>
      </c>
      <c r="U473" s="2" t="str">
        <f>IF(ISERR(FIND("11",GERAL[[#This Row],[ODS]])),"NÃO","SIM")</f>
        <v>NÃO</v>
      </c>
      <c r="V473" s="2" t="str">
        <f>IF(ISERR(FIND("12",GERAL[[#This Row],[ODS]])),"NÃO","SIM")</f>
        <v>NÃO</v>
      </c>
      <c r="W473" s="2" t="str">
        <f>IF(ISERR(FIND("13",GERAL[[#This Row],[ODS]])),"NÃO","SIM")</f>
        <v>NÃO</v>
      </c>
      <c r="X473" s="2" t="str">
        <f>IF(ISERR(FIND("14",GERAL[[#This Row],[ODS]])),"NÃO","SIM")</f>
        <v>NÃO</v>
      </c>
      <c r="Y473" s="2" t="str">
        <f>IF(ISERR(FIND("15",GERAL[[#This Row],[ODS]])),"NÃO","SIM")</f>
        <v>NÃO</v>
      </c>
      <c r="Z473" s="2" t="str">
        <f>IF(ISERR(FIND("16",GERAL[[#This Row],[ODS]])),"NÃO","SIM")</f>
        <v>NÃO</v>
      </c>
      <c r="AA473" s="2" t="str">
        <f>IF(ISERR(FIND("17",GERAL[[#This Row],[ODS]])),"NÃO","SIM")</f>
        <v>NÃO</v>
      </c>
      <c r="AB473" s="1">
        <v>34.132226983073252</v>
      </c>
      <c r="AC473" s="1">
        <v>31.467496073090235</v>
      </c>
      <c r="AD473" s="1">
        <v>29.220967669150706</v>
      </c>
      <c r="AE473" s="1">
        <v>33.99877861710786</v>
      </c>
      <c r="AF473" s="1">
        <v>33.282970243246183</v>
      </c>
      <c r="AG473" s="1" t="str">
        <f>GERAL[[#This Row],[SIGLA]]&amp;GERAL[[#This Row],[CÓD]]</f>
        <v>MGCH_QT</v>
      </c>
      <c r="AH473" s="1">
        <f ca="1">VLOOKUP(GERAL[[#This Row],[REF_NOTA]],BASE_NOTAS[],7,FALSE)</f>
        <v>33.031574160356683</v>
      </c>
      <c r="AI473" s="31">
        <f ca="1">IF(GERAL[[#This Row],[Nota 2025]]="",0,GERAL[[#This Row],[Nota 2026]]-GERAL[[#This Row],[Nota 2025]])</f>
        <v>-0.25139608288949944</v>
      </c>
    </row>
    <row r="474" spans="1:35" ht="17" x14ac:dyDescent="0.35">
      <c r="A474" s="2" t="s">
        <v>169</v>
      </c>
      <c r="B474" s="2" t="s">
        <v>196</v>
      </c>
      <c r="C474" s="2" t="s">
        <v>209</v>
      </c>
      <c r="D474" s="15" t="s">
        <v>21</v>
      </c>
      <c r="E474" s="2" t="s">
        <v>91</v>
      </c>
      <c r="F474" s="2" t="str">
        <f>VLOOKUP(GERAL[[#This Row],[CÓD]],SEALL,6,FALSE)</f>
        <v>S</v>
      </c>
      <c r="G47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7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7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74" s="2" t="str">
        <f>VLOOKUP(GERAL[[#This Row],[CÓD]],SEALL,4,FALSE)</f>
        <v>04, 08</v>
      </c>
      <c r="K474" s="2" t="str">
        <f>IF(ISERR(FIND("01",GERAL[[#This Row],[ODS]])),"NÃO","SIM")</f>
        <v>NÃO</v>
      </c>
      <c r="L474" s="2" t="str">
        <f>IF(ISERR(FIND("02",GERAL[[#This Row],[ODS]])),"NÃO","SIM")</f>
        <v>NÃO</v>
      </c>
      <c r="M474" s="2" t="str">
        <f>IF(ISERR(FIND("03",GERAL[[#This Row],[ODS]])),"NÃO","SIM")</f>
        <v>NÃO</v>
      </c>
      <c r="N474" s="2" t="str">
        <f>IF(ISERR(FIND("04",GERAL[[#This Row],[ODS]])),"NÃO","SIM")</f>
        <v>SIM</v>
      </c>
      <c r="O474" s="2" t="str">
        <f>IF(ISERR(FIND("05",GERAL[[#This Row],[ODS]])),"NÃO","SIM")</f>
        <v>NÃO</v>
      </c>
      <c r="P474" s="2" t="str">
        <f>IF(ISERR(FIND("06",GERAL[[#This Row],[ODS]])),"NÃO","SIM")</f>
        <v>NÃO</v>
      </c>
      <c r="Q474" s="2" t="str">
        <f>IF(ISERR(FIND("07",GERAL[[#This Row],[ODS]])),"NÃO","SIM")</f>
        <v>NÃO</v>
      </c>
      <c r="R474" s="2" t="str">
        <f>IF(ISERR(FIND("08",GERAL[[#This Row],[ODS]])),"NÃO","SIM")</f>
        <v>SIM</v>
      </c>
      <c r="S474" s="2" t="str">
        <f>IF(ISERR(FIND("09",GERAL[[#This Row],[ODS]])),"NÃO","SIM")</f>
        <v>NÃO</v>
      </c>
      <c r="T474" s="2" t="str">
        <f>IF(ISERR(FIND("10",GERAL[[#This Row],[ODS]])),"NÃO","SIM")</f>
        <v>NÃO</v>
      </c>
      <c r="U474" s="2" t="str">
        <f>IF(ISERR(FIND("11",GERAL[[#This Row],[ODS]])),"NÃO","SIM")</f>
        <v>NÃO</v>
      </c>
      <c r="V474" s="2" t="str">
        <f>IF(ISERR(FIND("12",GERAL[[#This Row],[ODS]])),"NÃO","SIM")</f>
        <v>NÃO</v>
      </c>
      <c r="W474" s="2" t="str">
        <f>IF(ISERR(FIND("13",GERAL[[#This Row],[ODS]])),"NÃO","SIM")</f>
        <v>NÃO</v>
      </c>
      <c r="X474" s="2" t="str">
        <f>IF(ISERR(FIND("14",GERAL[[#This Row],[ODS]])),"NÃO","SIM")</f>
        <v>NÃO</v>
      </c>
      <c r="Y474" s="2" t="str">
        <f>IF(ISERR(FIND("15",GERAL[[#This Row],[ODS]])),"NÃO","SIM")</f>
        <v>NÃO</v>
      </c>
      <c r="Z474" s="2" t="str">
        <f>IF(ISERR(FIND("16",GERAL[[#This Row],[ODS]])),"NÃO","SIM")</f>
        <v>NÃO</v>
      </c>
      <c r="AA474" s="2" t="str">
        <f>IF(ISERR(FIND("17",GERAL[[#This Row],[ODS]])),"NÃO","SIM")</f>
        <v>NÃO</v>
      </c>
      <c r="AB474" s="1">
        <v>7.0838381597433528</v>
      </c>
      <c r="AC474" s="1">
        <v>5.9230447360118319</v>
      </c>
      <c r="AD474" s="1">
        <v>0</v>
      </c>
      <c r="AE474" s="1">
        <v>8.4206802538524563</v>
      </c>
      <c r="AF474" s="1">
        <v>0</v>
      </c>
      <c r="AG474" s="1" t="str">
        <f>GERAL[[#This Row],[SIGLA]]&amp;GERAL[[#This Row],[CÓD]]</f>
        <v>PACH_QT</v>
      </c>
      <c r="AH474" s="1">
        <f ca="1">VLOOKUP(GERAL[[#This Row],[REF_NOTA]],BASE_NOTAS[],7,FALSE)</f>
        <v>0</v>
      </c>
      <c r="AI474" s="31">
        <f ca="1">IF(GERAL[[#This Row],[Nota 2025]]="",0,GERAL[[#This Row],[Nota 2026]]-GERAL[[#This Row],[Nota 2025]])</f>
        <v>0</v>
      </c>
    </row>
    <row r="475" spans="1:35" ht="17" x14ac:dyDescent="0.35">
      <c r="A475" s="2" t="s">
        <v>170</v>
      </c>
      <c r="B475" s="2" t="s">
        <v>197</v>
      </c>
      <c r="C475" s="2" t="s">
        <v>209</v>
      </c>
      <c r="D475" s="15" t="s">
        <v>21</v>
      </c>
      <c r="E475" s="2" t="s">
        <v>91</v>
      </c>
      <c r="F475" s="2" t="str">
        <f>VLOOKUP(GERAL[[#This Row],[CÓD]],SEALL,6,FALSE)</f>
        <v>S</v>
      </c>
      <c r="G47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7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7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75" s="2" t="str">
        <f>VLOOKUP(GERAL[[#This Row],[CÓD]],SEALL,4,FALSE)</f>
        <v>04, 08</v>
      </c>
      <c r="K475" s="2" t="str">
        <f>IF(ISERR(FIND("01",GERAL[[#This Row],[ODS]])),"NÃO","SIM")</f>
        <v>NÃO</v>
      </c>
      <c r="L475" s="2" t="str">
        <f>IF(ISERR(FIND("02",GERAL[[#This Row],[ODS]])),"NÃO","SIM")</f>
        <v>NÃO</v>
      </c>
      <c r="M475" s="2" t="str">
        <f>IF(ISERR(FIND("03",GERAL[[#This Row],[ODS]])),"NÃO","SIM")</f>
        <v>NÃO</v>
      </c>
      <c r="N475" s="2" t="str">
        <f>IF(ISERR(FIND("04",GERAL[[#This Row],[ODS]])),"NÃO","SIM")</f>
        <v>SIM</v>
      </c>
      <c r="O475" s="2" t="str">
        <f>IF(ISERR(FIND("05",GERAL[[#This Row],[ODS]])),"NÃO","SIM")</f>
        <v>NÃO</v>
      </c>
      <c r="P475" s="2" t="str">
        <f>IF(ISERR(FIND("06",GERAL[[#This Row],[ODS]])),"NÃO","SIM")</f>
        <v>NÃO</v>
      </c>
      <c r="Q475" s="2" t="str">
        <f>IF(ISERR(FIND("07",GERAL[[#This Row],[ODS]])),"NÃO","SIM")</f>
        <v>NÃO</v>
      </c>
      <c r="R475" s="2" t="str">
        <f>IF(ISERR(FIND("08",GERAL[[#This Row],[ODS]])),"NÃO","SIM")</f>
        <v>SIM</v>
      </c>
      <c r="S475" s="2" t="str">
        <f>IF(ISERR(FIND("09",GERAL[[#This Row],[ODS]])),"NÃO","SIM")</f>
        <v>NÃO</v>
      </c>
      <c r="T475" s="2" t="str">
        <f>IF(ISERR(FIND("10",GERAL[[#This Row],[ODS]])),"NÃO","SIM")</f>
        <v>NÃO</v>
      </c>
      <c r="U475" s="2" t="str">
        <f>IF(ISERR(FIND("11",GERAL[[#This Row],[ODS]])),"NÃO","SIM")</f>
        <v>NÃO</v>
      </c>
      <c r="V475" s="2" t="str">
        <f>IF(ISERR(FIND("12",GERAL[[#This Row],[ODS]])),"NÃO","SIM")</f>
        <v>NÃO</v>
      </c>
      <c r="W475" s="2" t="str">
        <f>IF(ISERR(FIND("13",GERAL[[#This Row],[ODS]])),"NÃO","SIM")</f>
        <v>NÃO</v>
      </c>
      <c r="X475" s="2" t="str">
        <f>IF(ISERR(FIND("14",GERAL[[#This Row],[ODS]])),"NÃO","SIM")</f>
        <v>NÃO</v>
      </c>
      <c r="Y475" s="2" t="str">
        <f>IF(ISERR(FIND("15",GERAL[[#This Row],[ODS]])),"NÃO","SIM")</f>
        <v>NÃO</v>
      </c>
      <c r="Z475" s="2" t="str">
        <f>IF(ISERR(FIND("16",GERAL[[#This Row],[ODS]])),"NÃO","SIM")</f>
        <v>NÃO</v>
      </c>
      <c r="AA475" s="2" t="str">
        <f>IF(ISERR(FIND("17",GERAL[[#This Row],[ODS]])),"NÃO","SIM")</f>
        <v>NÃO</v>
      </c>
      <c r="AB475" s="1">
        <v>13.011837589138246</v>
      </c>
      <c r="AC475" s="1">
        <v>3.1953135360571947</v>
      </c>
      <c r="AD475" s="1">
        <v>0.67612042257141503</v>
      </c>
      <c r="AE475" s="1">
        <v>0</v>
      </c>
      <c r="AF475" s="1">
        <v>1.9953637322587057</v>
      </c>
      <c r="AG475" s="1" t="str">
        <f>GERAL[[#This Row],[SIGLA]]&amp;GERAL[[#This Row],[CÓD]]</f>
        <v>PBCH_QT</v>
      </c>
      <c r="AH475" s="1">
        <f ca="1">VLOOKUP(GERAL[[#This Row],[REF_NOTA]],BASE_NOTAS[],7,FALSE)</f>
        <v>9.8141248123741089</v>
      </c>
      <c r="AI475" s="31">
        <f ca="1">IF(GERAL[[#This Row],[Nota 2025]]="",0,GERAL[[#This Row],[Nota 2026]]-GERAL[[#This Row],[Nota 2025]])</f>
        <v>7.8187610801154035</v>
      </c>
    </row>
    <row r="476" spans="1:35" ht="17" x14ac:dyDescent="0.35">
      <c r="A476" s="2" t="s">
        <v>173</v>
      </c>
      <c r="B476" s="2" t="s">
        <v>200</v>
      </c>
      <c r="C476" s="2" t="s">
        <v>209</v>
      </c>
      <c r="D476" s="15" t="s">
        <v>21</v>
      </c>
      <c r="E476" s="2" t="s">
        <v>91</v>
      </c>
      <c r="F476" s="2" t="str">
        <f>VLOOKUP(GERAL[[#This Row],[CÓD]],SEALL,6,FALSE)</f>
        <v>S</v>
      </c>
      <c r="G47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7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7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76" s="2" t="str">
        <f>VLOOKUP(GERAL[[#This Row],[CÓD]],SEALL,4,FALSE)</f>
        <v>04, 08</v>
      </c>
      <c r="K476" s="2" t="str">
        <f>IF(ISERR(FIND("01",GERAL[[#This Row],[ODS]])),"NÃO","SIM")</f>
        <v>NÃO</v>
      </c>
      <c r="L476" s="2" t="str">
        <f>IF(ISERR(FIND("02",GERAL[[#This Row],[ODS]])),"NÃO","SIM")</f>
        <v>NÃO</v>
      </c>
      <c r="M476" s="2" t="str">
        <f>IF(ISERR(FIND("03",GERAL[[#This Row],[ODS]])),"NÃO","SIM")</f>
        <v>NÃO</v>
      </c>
      <c r="N476" s="2" t="str">
        <f>IF(ISERR(FIND("04",GERAL[[#This Row],[ODS]])),"NÃO","SIM")</f>
        <v>SIM</v>
      </c>
      <c r="O476" s="2" t="str">
        <f>IF(ISERR(FIND("05",GERAL[[#This Row],[ODS]])),"NÃO","SIM")</f>
        <v>NÃO</v>
      </c>
      <c r="P476" s="2" t="str">
        <f>IF(ISERR(FIND("06",GERAL[[#This Row],[ODS]])),"NÃO","SIM")</f>
        <v>NÃO</v>
      </c>
      <c r="Q476" s="2" t="str">
        <f>IF(ISERR(FIND("07",GERAL[[#This Row],[ODS]])),"NÃO","SIM")</f>
        <v>NÃO</v>
      </c>
      <c r="R476" s="2" t="str">
        <f>IF(ISERR(FIND("08",GERAL[[#This Row],[ODS]])),"NÃO","SIM")</f>
        <v>SIM</v>
      </c>
      <c r="S476" s="2" t="str">
        <f>IF(ISERR(FIND("09",GERAL[[#This Row],[ODS]])),"NÃO","SIM")</f>
        <v>NÃO</v>
      </c>
      <c r="T476" s="2" t="str">
        <f>IF(ISERR(FIND("10",GERAL[[#This Row],[ODS]])),"NÃO","SIM")</f>
        <v>NÃO</v>
      </c>
      <c r="U476" s="2" t="str">
        <f>IF(ISERR(FIND("11",GERAL[[#This Row],[ODS]])),"NÃO","SIM")</f>
        <v>NÃO</v>
      </c>
      <c r="V476" s="2" t="str">
        <f>IF(ISERR(FIND("12",GERAL[[#This Row],[ODS]])),"NÃO","SIM")</f>
        <v>NÃO</v>
      </c>
      <c r="W476" s="2" t="str">
        <f>IF(ISERR(FIND("13",GERAL[[#This Row],[ODS]])),"NÃO","SIM")</f>
        <v>NÃO</v>
      </c>
      <c r="X476" s="2" t="str">
        <f>IF(ISERR(FIND("14",GERAL[[#This Row],[ODS]])),"NÃO","SIM")</f>
        <v>NÃO</v>
      </c>
      <c r="Y476" s="2" t="str">
        <f>IF(ISERR(FIND("15",GERAL[[#This Row],[ODS]])),"NÃO","SIM")</f>
        <v>NÃO</v>
      </c>
      <c r="Z476" s="2" t="str">
        <f>IF(ISERR(FIND("16",GERAL[[#This Row],[ODS]])),"NÃO","SIM")</f>
        <v>NÃO</v>
      </c>
      <c r="AA476" s="2" t="str">
        <f>IF(ISERR(FIND("17",GERAL[[#This Row],[ODS]])),"NÃO","SIM")</f>
        <v>NÃO</v>
      </c>
      <c r="AB476" s="1">
        <v>54.171524812552221</v>
      </c>
      <c r="AC476" s="1">
        <v>49.160752231190578</v>
      </c>
      <c r="AD476" s="1">
        <v>43.958758988355811</v>
      </c>
      <c r="AE476" s="1">
        <v>40.600231163104148</v>
      </c>
      <c r="AF476" s="1">
        <v>53.306046307934928</v>
      </c>
      <c r="AG476" s="1" t="str">
        <f>GERAL[[#This Row],[SIGLA]]&amp;GERAL[[#This Row],[CÓD]]</f>
        <v>PRCH_QT</v>
      </c>
      <c r="AH476" s="1">
        <f ca="1">VLOOKUP(GERAL[[#This Row],[REF_NOTA]],BASE_NOTAS[],7,FALSE)</f>
        <v>51.069188619129214</v>
      </c>
      <c r="AI476" s="31">
        <f ca="1">IF(GERAL[[#This Row],[Nota 2025]]="",0,GERAL[[#This Row],[Nota 2026]]-GERAL[[#This Row],[Nota 2025]])</f>
        <v>-2.2368576888057135</v>
      </c>
    </row>
    <row r="477" spans="1:35" ht="17" x14ac:dyDescent="0.35">
      <c r="A477" s="2" t="s">
        <v>171</v>
      </c>
      <c r="B477" s="2" t="s">
        <v>198</v>
      </c>
      <c r="C477" s="2" t="s">
        <v>209</v>
      </c>
      <c r="D477" s="15" t="s">
        <v>21</v>
      </c>
      <c r="E477" s="2" t="s">
        <v>91</v>
      </c>
      <c r="F477" s="2" t="str">
        <f>VLOOKUP(GERAL[[#This Row],[CÓD]],SEALL,6,FALSE)</f>
        <v>S</v>
      </c>
      <c r="G47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7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7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77" s="2" t="str">
        <f>VLOOKUP(GERAL[[#This Row],[CÓD]],SEALL,4,FALSE)</f>
        <v>04, 08</v>
      </c>
      <c r="K477" s="2" t="str">
        <f>IF(ISERR(FIND("01",GERAL[[#This Row],[ODS]])),"NÃO","SIM")</f>
        <v>NÃO</v>
      </c>
      <c r="L477" s="2" t="str">
        <f>IF(ISERR(FIND("02",GERAL[[#This Row],[ODS]])),"NÃO","SIM")</f>
        <v>NÃO</v>
      </c>
      <c r="M477" s="2" t="str">
        <f>IF(ISERR(FIND("03",GERAL[[#This Row],[ODS]])),"NÃO","SIM")</f>
        <v>NÃO</v>
      </c>
      <c r="N477" s="2" t="str">
        <f>IF(ISERR(FIND("04",GERAL[[#This Row],[ODS]])),"NÃO","SIM")</f>
        <v>SIM</v>
      </c>
      <c r="O477" s="2" t="str">
        <f>IF(ISERR(FIND("05",GERAL[[#This Row],[ODS]])),"NÃO","SIM")</f>
        <v>NÃO</v>
      </c>
      <c r="P477" s="2" t="str">
        <f>IF(ISERR(FIND("06",GERAL[[#This Row],[ODS]])),"NÃO","SIM")</f>
        <v>NÃO</v>
      </c>
      <c r="Q477" s="2" t="str">
        <f>IF(ISERR(FIND("07",GERAL[[#This Row],[ODS]])),"NÃO","SIM")</f>
        <v>NÃO</v>
      </c>
      <c r="R477" s="2" t="str">
        <f>IF(ISERR(FIND("08",GERAL[[#This Row],[ODS]])),"NÃO","SIM")</f>
        <v>SIM</v>
      </c>
      <c r="S477" s="2" t="str">
        <f>IF(ISERR(FIND("09",GERAL[[#This Row],[ODS]])),"NÃO","SIM")</f>
        <v>NÃO</v>
      </c>
      <c r="T477" s="2" t="str">
        <f>IF(ISERR(FIND("10",GERAL[[#This Row],[ODS]])),"NÃO","SIM")</f>
        <v>NÃO</v>
      </c>
      <c r="U477" s="2" t="str">
        <f>IF(ISERR(FIND("11",GERAL[[#This Row],[ODS]])),"NÃO","SIM")</f>
        <v>NÃO</v>
      </c>
      <c r="V477" s="2" t="str">
        <f>IF(ISERR(FIND("12",GERAL[[#This Row],[ODS]])),"NÃO","SIM")</f>
        <v>NÃO</v>
      </c>
      <c r="W477" s="2" t="str">
        <f>IF(ISERR(FIND("13",GERAL[[#This Row],[ODS]])),"NÃO","SIM")</f>
        <v>NÃO</v>
      </c>
      <c r="X477" s="2" t="str">
        <f>IF(ISERR(FIND("14",GERAL[[#This Row],[ODS]])),"NÃO","SIM")</f>
        <v>NÃO</v>
      </c>
      <c r="Y477" s="2" t="str">
        <f>IF(ISERR(FIND("15",GERAL[[#This Row],[ODS]])),"NÃO","SIM")</f>
        <v>NÃO</v>
      </c>
      <c r="Z477" s="2" t="str">
        <f>IF(ISERR(FIND("16",GERAL[[#This Row],[ODS]])),"NÃO","SIM")</f>
        <v>NÃO</v>
      </c>
      <c r="AA477" s="2" t="str">
        <f>IF(ISERR(FIND("17",GERAL[[#This Row],[ODS]])),"NÃO","SIM")</f>
        <v>NÃO</v>
      </c>
      <c r="AB477" s="1">
        <v>26.596067412578616</v>
      </c>
      <c r="AC477" s="1">
        <v>14.725586996622875</v>
      </c>
      <c r="AD477" s="1">
        <v>19.910151454086865</v>
      </c>
      <c r="AE477" s="1">
        <v>16.599294922035828</v>
      </c>
      <c r="AF477" s="1">
        <v>19.877755810599446</v>
      </c>
      <c r="AG477" s="1" t="str">
        <f>GERAL[[#This Row],[SIGLA]]&amp;GERAL[[#This Row],[CÓD]]</f>
        <v>PECH_QT</v>
      </c>
      <c r="AH477" s="1">
        <f ca="1">VLOOKUP(GERAL[[#This Row],[REF_NOTA]],BASE_NOTAS[],7,FALSE)</f>
        <v>33.318174462790076</v>
      </c>
      <c r="AI477" s="31">
        <f ca="1">IF(GERAL[[#This Row],[Nota 2025]]="",0,GERAL[[#This Row],[Nota 2026]]-GERAL[[#This Row],[Nota 2025]])</f>
        <v>13.44041865219063</v>
      </c>
    </row>
    <row r="478" spans="1:35" ht="17" x14ac:dyDescent="0.35">
      <c r="A478" s="2" t="s">
        <v>172</v>
      </c>
      <c r="B478" s="2" t="s">
        <v>199</v>
      </c>
      <c r="C478" s="2" t="s">
        <v>209</v>
      </c>
      <c r="D478" s="15" t="s">
        <v>21</v>
      </c>
      <c r="E478" s="2" t="s">
        <v>91</v>
      </c>
      <c r="F478" s="2" t="str">
        <f>VLOOKUP(GERAL[[#This Row],[CÓD]],SEALL,6,FALSE)</f>
        <v>S</v>
      </c>
      <c r="G47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7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7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78" s="2" t="str">
        <f>VLOOKUP(GERAL[[#This Row],[CÓD]],SEALL,4,FALSE)</f>
        <v>04, 08</v>
      </c>
      <c r="K478" s="2" t="str">
        <f>IF(ISERR(FIND("01",GERAL[[#This Row],[ODS]])),"NÃO","SIM")</f>
        <v>NÃO</v>
      </c>
      <c r="L478" s="2" t="str">
        <f>IF(ISERR(FIND("02",GERAL[[#This Row],[ODS]])),"NÃO","SIM")</f>
        <v>NÃO</v>
      </c>
      <c r="M478" s="2" t="str">
        <f>IF(ISERR(FIND("03",GERAL[[#This Row],[ODS]])),"NÃO","SIM")</f>
        <v>NÃO</v>
      </c>
      <c r="N478" s="2" t="str">
        <f>IF(ISERR(FIND("04",GERAL[[#This Row],[ODS]])),"NÃO","SIM")</f>
        <v>SIM</v>
      </c>
      <c r="O478" s="2" t="str">
        <f>IF(ISERR(FIND("05",GERAL[[#This Row],[ODS]])),"NÃO","SIM")</f>
        <v>NÃO</v>
      </c>
      <c r="P478" s="2" t="str">
        <f>IF(ISERR(FIND("06",GERAL[[#This Row],[ODS]])),"NÃO","SIM")</f>
        <v>NÃO</v>
      </c>
      <c r="Q478" s="2" t="str">
        <f>IF(ISERR(FIND("07",GERAL[[#This Row],[ODS]])),"NÃO","SIM")</f>
        <v>NÃO</v>
      </c>
      <c r="R478" s="2" t="str">
        <f>IF(ISERR(FIND("08",GERAL[[#This Row],[ODS]])),"NÃO","SIM")</f>
        <v>SIM</v>
      </c>
      <c r="S478" s="2" t="str">
        <f>IF(ISERR(FIND("09",GERAL[[#This Row],[ODS]])),"NÃO","SIM")</f>
        <v>NÃO</v>
      </c>
      <c r="T478" s="2" t="str">
        <f>IF(ISERR(FIND("10",GERAL[[#This Row],[ODS]])),"NÃO","SIM")</f>
        <v>NÃO</v>
      </c>
      <c r="U478" s="2" t="str">
        <f>IF(ISERR(FIND("11",GERAL[[#This Row],[ODS]])),"NÃO","SIM")</f>
        <v>NÃO</v>
      </c>
      <c r="V478" s="2" t="str">
        <f>IF(ISERR(FIND("12",GERAL[[#This Row],[ODS]])),"NÃO","SIM")</f>
        <v>NÃO</v>
      </c>
      <c r="W478" s="2" t="str">
        <f>IF(ISERR(FIND("13",GERAL[[#This Row],[ODS]])),"NÃO","SIM")</f>
        <v>NÃO</v>
      </c>
      <c r="X478" s="2" t="str">
        <f>IF(ISERR(FIND("14",GERAL[[#This Row],[ODS]])),"NÃO","SIM")</f>
        <v>NÃO</v>
      </c>
      <c r="Y478" s="2" t="str">
        <f>IF(ISERR(FIND("15",GERAL[[#This Row],[ODS]])),"NÃO","SIM")</f>
        <v>NÃO</v>
      </c>
      <c r="Z478" s="2" t="str">
        <f>IF(ISERR(FIND("16",GERAL[[#This Row],[ODS]])),"NÃO","SIM")</f>
        <v>NÃO</v>
      </c>
      <c r="AA478" s="2" t="str">
        <f>IF(ISERR(FIND("17",GERAL[[#This Row],[ODS]])),"NÃO","SIM")</f>
        <v>NÃO</v>
      </c>
      <c r="AB478" s="1">
        <v>0</v>
      </c>
      <c r="AC478" s="1">
        <v>0</v>
      </c>
      <c r="AD478" s="1">
        <v>3.3191755221065864</v>
      </c>
      <c r="AE478" s="1">
        <v>12.998578865348986</v>
      </c>
      <c r="AF478" s="1">
        <v>1.5388955913346962</v>
      </c>
      <c r="AG478" s="1" t="str">
        <f>GERAL[[#This Row],[SIGLA]]&amp;GERAL[[#This Row],[CÓD]]</f>
        <v>PICH_QT</v>
      </c>
      <c r="AH478" s="1">
        <f ca="1">VLOOKUP(GERAL[[#This Row],[REF_NOTA]],BASE_NOTAS[],7,FALSE)</f>
        <v>15.842217082466133</v>
      </c>
      <c r="AI478" s="31">
        <f ca="1">IF(GERAL[[#This Row],[Nota 2025]]="",0,GERAL[[#This Row],[Nota 2026]]-GERAL[[#This Row],[Nota 2025]])</f>
        <v>14.303321491131436</v>
      </c>
    </row>
    <row r="479" spans="1:35" ht="17" x14ac:dyDescent="0.35">
      <c r="A479" s="2" t="s">
        <v>174</v>
      </c>
      <c r="B479" s="2" t="s">
        <v>201</v>
      </c>
      <c r="C479" s="2" t="s">
        <v>209</v>
      </c>
      <c r="D479" s="15" t="s">
        <v>21</v>
      </c>
      <c r="E479" s="2" t="s">
        <v>91</v>
      </c>
      <c r="F479" s="2" t="str">
        <f>VLOOKUP(GERAL[[#This Row],[CÓD]],SEALL,6,FALSE)</f>
        <v>S</v>
      </c>
      <c r="G47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7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7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79" s="2" t="str">
        <f>VLOOKUP(GERAL[[#This Row],[CÓD]],SEALL,4,FALSE)</f>
        <v>04, 08</v>
      </c>
      <c r="K479" s="2" t="str">
        <f>IF(ISERR(FIND("01",GERAL[[#This Row],[ODS]])),"NÃO","SIM")</f>
        <v>NÃO</v>
      </c>
      <c r="L479" s="2" t="str">
        <f>IF(ISERR(FIND("02",GERAL[[#This Row],[ODS]])),"NÃO","SIM")</f>
        <v>NÃO</v>
      </c>
      <c r="M479" s="2" t="str">
        <f>IF(ISERR(FIND("03",GERAL[[#This Row],[ODS]])),"NÃO","SIM")</f>
        <v>NÃO</v>
      </c>
      <c r="N479" s="2" t="str">
        <f>IF(ISERR(FIND("04",GERAL[[#This Row],[ODS]])),"NÃO","SIM")</f>
        <v>SIM</v>
      </c>
      <c r="O479" s="2" t="str">
        <f>IF(ISERR(FIND("05",GERAL[[#This Row],[ODS]])),"NÃO","SIM")</f>
        <v>NÃO</v>
      </c>
      <c r="P479" s="2" t="str">
        <f>IF(ISERR(FIND("06",GERAL[[#This Row],[ODS]])),"NÃO","SIM")</f>
        <v>NÃO</v>
      </c>
      <c r="Q479" s="2" t="str">
        <f>IF(ISERR(FIND("07",GERAL[[#This Row],[ODS]])),"NÃO","SIM")</f>
        <v>NÃO</v>
      </c>
      <c r="R479" s="2" t="str">
        <f>IF(ISERR(FIND("08",GERAL[[#This Row],[ODS]])),"NÃO","SIM")</f>
        <v>SIM</v>
      </c>
      <c r="S479" s="2" t="str">
        <f>IF(ISERR(FIND("09",GERAL[[#This Row],[ODS]])),"NÃO","SIM")</f>
        <v>NÃO</v>
      </c>
      <c r="T479" s="2" t="str">
        <f>IF(ISERR(FIND("10",GERAL[[#This Row],[ODS]])),"NÃO","SIM")</f>
        <v>NÃO</v>
      </c>
      <c r="U479" s="2" t="str">
        <f>IF(ISERR(FIND("11",GERAL[[#This Row],[ODS]])),"NÃO","SIM")</f>
        <v>NÃO</v>
      </c>
      <c r="V479" s="2" t="str">
        <f>IF(ISERR(FIND("12",GERAL[[#This Row],[ODS]])),"NÃO","SIM")</f>
        <v>NÃO</v>
      </c>
      <c r="W479" s="2" t="str">
        <f>IF(ISERR(FIND("13",GERAL[[#This Row],[ODS]])),"NÃO","SIM")</f>
        <v>NÃO</v>
      </c>
      <c r="X479" s="2" t="str">
        <f>IF(ISERR(FIND("14",GERAL[[#This Row],[ODS]])),"NÃO","SIM")</f>
        <v>NÃO</v>
      </c>
      <c r="Y479" s="2" t="str">
        <f>IF(ISERR(FIND("15",GERAL[[#This Row],[ODS]])),"NÃO","SIM")</f>
        <v>NÃO</v>
      </c>
      <c r="Z479" s="2" t="str">
        <f>IF(ISERR(FIND("16",GERAL[[#This Row],[ODS]])),"NÃO","SIM")</f>
        <v>NÃO</v>
      </c>
      <c r="AA479" s="2" t="str">
        <f>IF(ISERR(FIND("17",GERAL[[#This Row],[ODS]])),"NÃO","SIM")</f>
        <v>NÃO</v>
      </c>
      <c r="AB479" s="1">
        <v>81.295788279129496</v>
      </c>
      <c r="AC479" s="1">
        <v>72.524668205222568</v>
      </c>
      <c r="AD479" s="1">
        <v>75.599288556370112</v>
      </c>
      <c r="AE479" s="1">
        <v>71.112731658671493</v>
      </c>
      <c r="AF479" s="1">
        <v>77.003101372562639</v>
      </c>
      <c r="AG479" s="1" t="str">
        <f>GERAL[[#This Row],[SIGLA]]&amp;GERAL[[#This Row],[CÓD]]</f>
        <v>RJCH_QT</v>
      </c>
      <c r="AH479" s="1">
        <f ca="1">VLOOKUP(GERAL[[#This Row],[REF_NOTA]],BASE_NOTAS[],7,FALSE)</f>
        <v>66.196927678237643</v>
      </c>
      <c r="AI479" s="31">
        <f ca="1">IF(GERAL[[#This Row],[Nota 2025]]="",0,GERAL[[#This Row],[Nota 2026]]-GERAL[[#This Row],[Nota 2025]])</f>
        <v>-10.806173694324997</v>
      </c>
    </row>
    <row r="480" spans="1:35" ht="17" x14ac:dyDescent="0.35">
      <c r="A480" s="2" t="s">
        <v>175</v>
      </c>
      <c r="B480" s="2" t="s">
        <v>202</v>
      </c>
      <c r="C480" s="2" t="s">
        <v>209</v>
      </c>
      <c r="D480" s="15" t="s">
        <v>21</v>
      </c>
      <c r="E480" s="2" t="s">
        <v>91</v>
      </c>
      <c r="F480" s="2" t="str">
        <f>VLOOKUP(GERAL[[#This Row],[CÓD]],SEALL,6,FALSE)</f>
        <v>S</v>
      </c>
      <c r="G48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8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8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80" s="2" t="str">
        <f>VLOOKUP(GERAL[[#This Row],[CÓD]],SEALL,4,FALSE)</f>
        <v>04, 08</v>
      </c>
      <c r="K480" s="2" t="str">
        <f>IF(ISERR(FIND("01",GERAL[[#This Row],[ODS]])),"NÃO","SIM")</f>
        <v>NÃO</v>
      </c>
      <c r="L480" s="2" t="str">
        <f>IF(ISERR(FIND("02",GERAL[[#This Row],[ODS]])),"NÃO","SIM")</f>
        <v>NÃO</v>
      </c>
      <c r="M480" s="2" t="str">
        <f>IF(ISERR(FIND("03",GERAL[[#This Row],[ODS]])),"NÃO","SIM")</f>
        <v>NÃO</v>
      </c>
      <c r="N480" s="2" t="str">
        <f>IF(ISERR(FIND("04",GERAL[[#This Row],[ODS]])),"NÃO","SIM")</f>
        <v>SIM</v>
      </c>
      <c r="O480" s="2" t="str">
        <f>IF(ISERR(FIND("05",GERAL[[#This Row],[ODS]])),"NÃO","SIM")</f>
        <v>NÃO</v>
      </c>
      <c r="P480" s="2" t="str">
        <f>IF(ISERR(FIND("06",GERAL[[#This Row],[ODS]])),"NÃO","SIM")</f>
        <v>NÃO</v>
      </c>
      <c r="Q480" s="2" t="str">
        <f>IF(ISERR(FIND("07",GERAL[[#This Row],[ODS]])),"NÃO","SIM")</f>
        <v>NÃO</v>
      </c>
      <c r="R480" s="2" t="str">
        <f>IF(ISERR(FIND("08",GERAL[[#This Row],[ODS]])),"NÃO","SIM")</f>
        <v>SIM</v>
      </c>
      <c r="S480" s="2" t="str">
        <f>IF(ISERR(FIND("09",GERAL[[#This Row],[ODS]])),"NÃO","SIM")</f>
        <v>NÃO</v>
      </c>
      <c r="T480" s="2" t="str">
        <f>IF(ISERR(FIND("10",GERAL[[#This Row],[ODS]])),"NÃO","SIM")</f>
        <v>NÃO</v>
      </c>
      <c r="U480" s="2" t="str">
        <f>IF(ISERR(FIND("11",GERAL[[#This Row],[ODS]])),"NÃO","SIM")</f>
        <v>NÃO</v>
      </c>
      <c r="V480" s="2" t="str">
        <f>IF(ISERR(FIND("12",GERAL[[#This Row],[ODS]])),"NÃO","SIM")</f>
        <v>NÃO</v>
      </c>
      <c r="W480" s="2" t="str">
        <f>IF(ISERR(FIND("13",GERAL[[#This Row],[ODS]])),"NÃO","SIM")</f>
        <v>NÃO</v>
      </c>
      <c r="X480" s="2" t="str">
        <f>IF(ISERR(FIND("14",GERAL[[#This Row],[ODS]])),"NÃO","SIM")</f>
        <v>NÃO</v>
      </c>
      <c r="Y480" s="2" t="str">
        <f>IF(ISERR(FIND("15",GERAL[[#This Row],[ODS]])),"NÃO","SIM")</f>
        <v>NÃO</v>
      </c>
      <c r="Z480" s="2" t="str">
        <f>IF(ISERR(FIND("16",GERAL[[#This Row],[ODS]])),"NÃO","SIM")</f>
        <v>NÃO</v>
      </c>
      <c r="AA480" s="2" t="str">
        <f>IF(ISERR(FIND("17",GERAL[[#This Row],[ODS]])),"NÃO","SIM")</f>
        <v>NÃO</v>
      </c>
      <c r="AB480" s="1">
        <v>36.051210663011993</v>
      </c>
      <c r="AC480" s="1">
        <v>26.093797784843552</v>
      </c>
      <c r="AD480" s="1">
        <v>23.151755967988134</v>
      </c>
      <c r="AE480" s="1">
        <v>23.145853854903979</v>
      </c>
      <c r="AF480" s="1">
        <v>21.936915597609037</v>
      </c>
      <c r="AG480" s="1" t="str">
        <f>GERAL[[#This Row],[SIGLA]]&amp;GERAL[[#This Row],[CÓD]]</f>
        <v>RNCH_QT</v>
      </c>
      <c r="AH480" s="1">
        <f ca="1">VLOOKUP(GERAL[[#This Row],[REF_NOTA]],BASE_NOTAS[],7,FALSE)</f>
        <v>36.512697181566104</v>
      </c>
      <c r="AI480" s="31">
        <f ca="1">IF(GERAL[[#This Row],[Nota 2025]]="",0,GERAL[[#This Row],[Nota 2026]]-GERAL[[#This Row],[Nota 2025]])</f>
        <v>14.575781583957067</v>
      </c>
    </row>
    <row r="481" spans="1:35" ht="17" x14ac:dyDescent="0.35">
      <c r="A481" s="2" t="s">
        <v>178</v>
      </c>
      <c r="B481" s="2" t="s">
        <v>205</v>
      </c>
      <c r="C481" s="2" t="s">
        <v>209</v>
      </c>
      <c r="D481" s="15" t="s">
        <v>21</v>
      </c>
      <c r="E481" s="2" t="s">
        <v>91</v>
      </c>
      <c r="F481" s="2" t="str">
        <f>VLOOKUP(GERAL[[#This Row],[CÓD]],SEALL,6,FALSE)</f>
        <v>S</v>
      </c>
      <c r="G48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8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8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81" s="2" t="str">
        <f>VLOOKUP(GERAL[[#This Row],[CÓD]],SEALL,4,FALSE)</f>
        <v>04, 08</v>
      </c>
      <c r="K481" s="2" t="str">
        <f>IF(ISERR(FIND("01",GERAL[[#This Row],[ODS]])),"NÃO","SIM")</f>
        <v>NÃO</v>
      </c>
      <c r="L481" s="2" t="str">
        <f>IF(ISERR(FIND("02",GERAL[[#This Row],[ODS]])),"NÃO","SIM")</f>
        <v>NÃO</v>
      </c>
      <c r="M481" s="2" t="str">
        <f>IF(ISERR(FIND("03",GERAL[[#This Row],[ODS]])),"NÃO","SIM")</f>
        <v>NÃO</v>
      </c>
      <c r="N481" s="2" t="str">
        <f>IF(ISERR(FIND("04",GERAL[[#This Row],[ODS]])),"NÃO","SIM")</f>
        <v>SIM</v>
      </c>
      <c r="O481" s="2" t="str">
        <f>IF(ISERR(FIND("05",GERAL[[#This Row],[ODS]])),"NÃO","SIM")</f>
        <v>NÃO</v>
      </c>
      <c r="P481" s="2" t="str">
        <f>IF(ISERR(FIND("06",GERAL[[#This Row],[ODS]])),"NÃO","SIM")</f>
        <v>NÃO</v>
      </c>
      <c r="Q481" s="2" t="str">
        <f>IF(ISERR(FIND("07",GERAL[[#This Row],[ODS]])),"NÃO","SIM")</f>
        <v>NÃO</v>
      </c>
      <c r="R481" s="2" t="str">
        <f>IF(ISERR(FIND("08",GERAL[[#This Row],[ODS]])),"NÃO","SIM")</f>
        <v>SIM</v>
      </c>
      <c r="S481" s="2" t="str">
        <f>IF(ISERR(FIND("09",GERAL[[#This Row],[ODS]])),"NÃO","SIM")</f>
        <v>NÃO</v>
      </c>
      <c r="T481" s="2" t="str">
        <f>IF(ISERR(FIND("10",GERAL[[#This Row],[ODS]])),"NÃO","SIM")</f>
        <v>NÃO</v>
      </c>
      <c r="U481" s="2" t="str">
        <f>IF(ISERR(FIND("11",GERAL[[#This Row],[ODS]])),"NÃO","SIM")</f>
        <v>NÃO</v>
      </c>
      <c r="V481" s="2" t="str">
        <f>IF(ISERR(FIND("12",GERAL[[#This Row],[ODS]])),"NÃO","SIM")</f>
        <v>NÃO</v>
      </c>
      <c r="W481" s="2" t="str">
        <f>IF(ISERR(FIND("13",GERAL[[#This Row],[ODS]])),"NÃO","SIM")</f>
        <v>NÃO</v>
      </c>
      <c r="X481" s="2" t="str">
        <f>IF(ISERR(FIND("14",GERAL[[#This Row],[ODS]])),"NÃO","SIM")</f>
        <v>NÃO</v>
      </c>
      <c r="Y481" s="2" t="str">
        <f>IF(ISERR(FIND("15",GERAL[[#This Row],[ODS]])),"NÃO","SIM")</f>
        <v>NÃO</v>
      </c>
      <c r="Z481" s="2" t="str">
        <f>IF(ISERR(FIND("16",GERAL[[#This Row],[ODS]])),"NÃO","SIM")</f>
        <v>NÃO</v>
      </c>
      <c r="AA481" s="2" t="str">
        <f>IF(ISERR(FIND("17",GERAL[[#This Row],[ODS]])),"NÃO","SIM")</f>
        <v>NÃO</v>
      </c>
      <c r="AB481" s="1">
        <v>52.054778008523193</v>
      </c>
      <c r="AC481" s="1">
        <v>50.678756303445525</v>
      </c>
      <c r="AD481" s="1">
        <v>46.490086938660546</v>
      </c>
      <c r="AE481" s="1">
        <v>45.031594324000388</v>
      </c>
      <c r="AF481" s="1">
        <v>51.588016448012539</v>
      </c>
      <c r="AG481" s="1" t="str">
        <f>GERAL[[#This Row],[SIGLA]]&amp;GERAL[[#This Row],[CÓD]]</f>
        <v>RSCH_QT</v>
      </c>
      <c r="AH481" s="1">
        <f ca="1">VLOOKUP(GERAL[[#This Row],[REF_NOTA]],BASE_NOTAS[],7,FALSE)</f>
        <v>48.089807938040238</v>
      </c>
      <c r="AI481" s="31">
        <f ca="1">IF(GERAL[[#This Row],[Nota 2025]]="",0,GERAL[[#This Row],[Nota 2026]]-GERAL[[#This Row],[Nota 2025]])</f>
        <v>-3.4982085099723008</v>
      </c>
    </row>
    <row r="482" spans="1:35" ht="17" x14ac:dyDescent="0.35">
      <c r="A482" s="2" t="s">
        <v>176</v>
      </c>
      <c r="B482" s="2" t="s">
        <v>203</v>
      </c>
      <c r="C482" s="2" t="s">
        <v>209</v>
      </c>
      <c r="D482" s="15" t="s">
        <v>21</v>
      </c>
      <c r="E482" s="2" t="s">
        <v>91</v>
      </c>
      <c r="F482" s="2" t="str">
        <f>VLOOKUP(GERAL[[#This Row],[CÓD]],SEALL,6,FALSE)</f>
        <v>S</v>
      </c>
      <c r="G48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8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8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82" s="2" t="str">
        <f>VLOOKUP(GERAL[[#This Row],[CÓD]],SEALL,4,FALSE)</f>
        <v>04, 08</v>
      </c>
      <c r="K482" s="2" t="str">
        <f>IF(ISERR(FIND("01",GERAL[[#This Row],[ODS]])),"NÃO","SIM")</f>
        <v>NÃO</v>
      </c>
      <c r="L482" s="2" t="str">
        <f>IF(ISERR(FIND("02",GERAL[[#This Row],[ODS]])),"NÃO","SIM")</f>
        <v>NÃO</v>
      </c>
      <c r="M482" s="2" t="str">
        <f>IF(ISERR(FIND("03",GERAL[[#This Row],[ODS]])),"NÃO","SIM")</f>
        <v>NÃO</v>
      </c>
      <c r="N482" s="2" t="str">
        <f>IF(ISERR(FIND("04",GERAL[[#This Row],[ODS]])),"NÃO","SIM")</f>
        <v>SIM</v>
      </c>
      <c r="O482" s="2" t="str">
        <f>IF(ISERR(FIND("05",GERAL[[#This Row],[ODS]])),"NÃO","SIM")</f>
        <v>NÃO</v>
      </c>
      <c r="P482" s="2" t="str">
        <f>IF(ISERR(FIND("06",GERAL[[#This Row],[ODS]])),"NÃO","SIM")</f>
        <v>NÃO</v>
      </c>
      <c r="Q482" s="2" t="str">
        <f>IF(ISERR(FIND("07",GERAL[[#This Row],[ODS]])),"NÃO","SIM")</f>
        <v>NÃO</v>
      </c>
      <c r="R482" s="2" t="str">
        <f>IF(ISERR(FIND("08",GERAL[[#This Row],[ODS]])),"NÃO","SIM")</f>
        <v>SIM</v>
      </c>
      <c r="S482" s="2" t="str">
        <f>IF(ISERR(FIND("09",GERAL[[#This Row],[ODS]])),"NÃO","SIM")</f>
        <v>NÃO</v>
      </c>
      <c r="T482" s="2" t="str">
        <f>IF(ISERR(FIND("10",GERAL[[#This Row],[ODS]])),"NÃO","SIM")</f>
        <v>NÃO</v>
      </c>
      <c r="U482" s="2" t="str">
        <f>IF(ISERR(FIND("11",GERAL[[#This Row],[ODS]])),"NÃO","SIM")</f>
        <v>NÃO</v>
      </c>
      <c r="V482" s="2" t="str">
        <f>IF(ISERR(FIND("12",GERAL[[#This Row],[ODS]])),"NÃO","SIM")</f>
        <v>NÃO</v>
      </c>
      <c r="W482" s="2" t="str">
        <f>IF(ISERR(FIND("13",GERAL[[#This Row],[ODS]])),"NÃO","SIM")</f>
        <v>NÃO</v>
      </c>
      <c r="X482" s="2" t="str">
        <f>IF(ISERR(FIND("14",GERAL[[#This Row],[ODS]])),"NÃO","SIM")</f>
        <v>NÃO</v>
      </c>
      <c r="Y482" s="2" t="str">
        <f>IF(ISERR(FIND("15",GERAL[[#This Row],[ODS]])),"NÃO","SIM")</f>
        <v>NÃO</v>
      </c>
      <c r="Z482" s="2" t="str">
        <f>IF(ISERR(FIND("16",GERAL[[#This Row],[ODS]])),"NÃO","SIM")</f>
        <v>NÃO</v>
      </c>
      <c r="AA482" s="2" t="str">
        <f>IF(ISERR(FIND("17",GERAL[[#This Row],[ODS]])),"NÃO","SIM")</f>
        <v>NÃO</v>
      </c>
      <c r="AB482" s="1">
        <v>14.366186520467705</v>
      </c>
      <c r="AC482" s="1">
        <v>16.558548199296261</v>
      </c>
      <c r="AD482" s="1">
        <v>13.919172098712021</v>
      </c>
      <c r="AE482" s="1">
        <v>9.6021509147410811</v>
      </c>
      <c r="AF482" s="1">
        <v>7.3374727077109485</v>
      </c>
      <c r="AG482" s="1" t="str">
        <f>GERAL[[#This Row],[SIGLA]]&amp;GERAL[[#This Row],[CÓD]]</f>
        <v>ROCH_QT</v>
      </c>
      <c r="AH482" s="1">
        <f ca="1">VLOOKUP(GERAL[[#This Row],[REF_NOTA]],BASE_NOTAS[],7,FALSE)</f>
        <v>22.285980927722868</v>
      </c>
      <c r="AI482" s="31">
        <f ca="1">IF(GERAL[[#This Row],[Nota 2025]]="",0,GERAL[[#This Row],[Nota 2026]]-GERAL[[#This Row],[Nota 2025]])</f>
        <v>14.94850822001192</v>
      </c>
    </row>
    <row r="483" spans="1:35" ht="17" x14ac:dyDescent="0.35">
      <c r="A483" s="2" t="s">
        <v>177</v>
      </c>
      <c r="B483" s="2" t="s">
        <v>204</v>
      </c>
      <c r="C483" s="2" t="s">
        <v>209</v>
      </c>
      <c r="D483" s="15" t="s">
        <v>21</v>
      </c>
      <c r="E483" s="2" t="s">
        <v>91</v>
      </c>
      <c r="F483" s="2" t="str">
        <f>VLOOKUP(GERAL[[#This Row],[CÓD]],SEALL,6,FALSE)</f>
        <v>S</v>
      </c>
      <c r="G48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8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8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83" s="2" t="str">
        <f>VLOOKUP(GERAL[[#This Row],[CÓD]],SEALL,4,FALSE)</f>
        <v>04, 08</v>
      </c>
      <c r="K483" s="2" t="str">
        <f>IF(ISERR(FIND("01",GERAL[[#This Row],[ODS]])),"NÃO","SIM")</f>
        <v>NÃO</v>
      </c>
      <c r="L483" s="2" t="str">
        <f>IF(ISERR(FIND("02",GERAL[[#This Row],[ODS]])),"NÃO","SIM")</f>
        <v>NÃO</v>
      </c>
      <c r="M483" s="2" t="str">
        <f>IF(ISERR(FIND("03",GERAL[[#This Row],[ODS]])),"NÃO","SIM")</f>
        <v>NÃO</v>
      </c>
      <c r="N483" s="2" t="str">
        <f>IF(ISERR(FIND("04",GERAL[[#This Row],[ODS]])),"NÃO","SIM")</f>
        <v>SIM</v>
      </c>
      <c r="O483" s="2" t="str">
        <f>IF(ISERR(FIND("05",GERAL[[#This Row],[ODS]])),"NÃO","SIM")</f>
        <v>NÃO</v>
      </c>
      <c r="P483" s="2" t="str">
        <f>IF(ISERR(FIND("06",GERAL[[#This Row],[ODS]])),"NÃO","SIM")</f>
        <v>NÃO</v>
      </c>
      <c r="Q483" s="2" t="str">
        <f>IF(ISERR(FIND("07",GERAL[[#This Row],[ODS]])),"NÃO","SIM")</f>
        <v>NÃO</v>
      </c>
      <c r="R483" s="2" t="str">
        <f>IF(ISERR(FIND("08",GERAL[[#This Row],[ODS]])),"NÃO","SIM")</f>
        <v>SIM</v>
      </c>
      <c r="S483" s="2" t="str">
        <f>IF(ISERR(FIND("09",GERAL[[#This Row],[ODS]])),"NÃO","SIM")</f>
        <v>NÃO</v>
      </c>
      <c r="T483" s="2" t="str">
        <f>IF(ISERR(FIND("10",GERAL[[#This Row],[ODS]])),"NÃO","SIM")</f>
        <v>NÃO</v>
      </c>
      <c r="U483" s="2" t="str">
        <f>IF(ISERR(FIND("11",GERAL[[#This Row],[ODS]])),"NÃO","SIM")</f>
        <v>NÃO</v>
      </c>
      <c r="V483" s="2" t="str">
        <f>IF(ISERR(FIND("12",GERAL[[#This Row],[ODS]])),"NÃO","SIM")</f>
        <v>NÃO</v>
      </c>
      <c r="W483" s="2" t="str">
        <f>IF(ISERR(FIND("13",GERAL[[#This Row],[ODS]])),"NÃO","SIM")</f>
        <v>NÃO</v>
      </c>
      <c r="X483" s="2" t="str">
        <f>IF(ISERR(FIND("14",GERAL[[#This Row],[ODS]])),"NÃO","SIM")</f>
        <v>NÃO</v>
      </c>
      <c r="Y483" s="2" t="str">
        <f>IF(ISERR(FIND("15",GERAL[[#This Row],[ODS]])),"NÃO","SIM")</f>
        <v>NÃO</v>
      </c>
      <c r="Z483" s="2" t="str">
        <f>IF(ISERR(FIND("16",GERAL[[#This Row],[ODS]])),"NÃO","SIM")</f>
        <v>NÃO</v>
      </c>
      <c r="AA483" s="2" t="str">
        <f>IF(ISERR(FIND("17",GERAL[[#This Row],[ODS]])),"NÃO","SIM")</f>
        <v>NÃO</v>
      </c>
      <c r="AB483" s="1">
        <v>63.087998087754585</v>
      </c>
      <c r="AC483" s="1">
        <v>54.94463438098758</v>
      </c>
      <c r="AD483" s="1">
        <v>53.982108095238843</v>
      </c>
      <c r="AE483" s="1">
        <v>50.418449438407819</v>
      </c>
      <c r="AF483" s="1">
        <v>61.566982699267946</v>
      </c>
      <c r="AG483" s="1" t="str">
        <f>GERAL[[#This Row],[SIGLA]]&amp;GERAL[[#This Row],[CÓD]]</f>
        <v>RRCH_QT</v>
      </c>
      <c r="AH483" s="1">
        <f ca="1">VLOOKUP(GERAL[[#This Row],[REF_NOTA]],BASE_NOTAS[],7,FALSE)</f>
        <v>57.392564992494989</v>
      </c>
      <c r="AI483" s="31">
        <f ca="1">IF(GERAL[[#This Row],[Nota 2025]]="",0,GERAL[[#This Row],[Nota 2026]]-GERAL[[#This Row],[Nota 2025]])</f>
        <v>-4.1744177067729566</v>
      </c>
    </row>
    <row r="484" spans="1:35" ht="17" x14ac:dyDescent="0.35">
      <c r="A484" s="2" t="s">
        <v>179</v>
      </c>
      <c r="B484" s="2" t="s">
        <v>194</v>
      </c>
      <c r="C484" s="2" t="s">
        <v>209</v>
      </c>
      <c r="D484" s="15" t="s">
        <v>21</v>
      </c>
      <c r="E484" s="2" t="s">
        <v>91</v>
      </c>
      <c r="F484" s="2" t="str">
        <f>VLOOKUP(GERAL[[#This Row],[CÓD]],SEALL,6,FALSE)</f>
        <v>S</v>
      </c>
      <c r="G48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8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8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84" s="2" t="str">
        <f>VLOOKUP(GERAL[[#This Row],[CÓD]],SEALL,4,FALSE)</f>
        <v>04, 08</v>
      </c>
      <c r="K484" s="2" t="str">
        <f>IF(ISERR(FIND("01",GERAL[[#This Row],[ODS]])),"NÃO","SIM")</f>
        <v>NÃO</v>
      </c>
      <c r="L484" s="2" t="str">
        <f>IF(ISERR(FIND("02",GERAL[[#This Row],[ODS]])),"NÃO","SIM")</f>
        <v>NÃO</v>
      </c>
      <c r="M484" s="2" t="str">
        <f>IF(ISERR(FIND("03",GERAL[[#This Row],[ODS]])),"NÃO","SIM")</f>
        <v>NÃO</v>
      </c>
      <c r="N484" s="2" t="str">
        <f>IF(ISERR(FIND("04",GERAL[[#This Row],[ODS]])),"NÃO","SIM")</f>
        <v>SIM</v>
      </c>
      <c r="O484" s="2" t="str">
        <f>IF(ISERR(FIND("05",GERAL[[#This Row],[ODS]])),"NÃO","SIM")</f>
        <v>NÃO</v>
      </c>
      <c r="P484" s="2" t="str">
        <f>IF(ISERR(FIND("06",GERAL[[#This Row],[ODS]])),"NÃO","SIM")</f>
        <v>NÃO</v>
      </c>
      <c r="Q484" s="2" t="str">
        <f>IF(ISERR(FIND("07",GERAL[[#This Row],[ODS]])),"NÃO","SIM")</f>
        <v>NÃO</v>
      </c>
      <c r="R484" s="2" t="str">
        <f>IF(ISERR(FIND("08",GERAL[[#This Row],[ODS]])),"NÃO","SIM")</f>
        <v>SIM</v>
      </c>
      <c r="S484" s="2" t="str">
        <f>IF(ISERR(FIND("09",GERAL[[#This Row],[ODS]])),"NÃO","SIM")</f>
        <v>NÃO</v>
      </c>
      <c r="T484" s="2" t="str">
        <f>IF(ISERR(FIND("10",GERAL[[#This Row],[ODS]])),"NÃO","SIM")</f>
        <v>NÃO</v>
      </c>
      <c r="U484" s="2" t="str">
        <f>IF(ISERR(FIND("11",GERAL[[#This Row],[ODS]])),"NÃO","SIM")</f>
        <v>NÃO</v>
      </c>
      <c r="V484" s="2" t="str">
        <f>IF(ISERR(FIND("12",GERAL[[#This Row],[ODS]])),"NÃO","SIM")</f>
        <v>NÃO</v>
      </c>
      <c r="W484" s="2" t="str">
        <f>IF(ISERR(FIND("13",GERAL[[#This Row],[ODS]])),"NÃO","SIM")</f>
        <v>NÃO</v>
      </c>
      <c r="X484" s="2" t="str">
        <f>IF(ISERR(FIND("14",GERAL[[#This Row],[ODS]])),"NÃO","SIM")</f>
        <v>NÃO</v>
      </c>
      <c r="Y484" s="2" t="str">
        <f>IF(ISERR(FIND("15",GERAL[[#This Row],[ODS]])),"NÃO","SIM")</f>
        <v>NÃO</v>
      </c>
      <c r="Z484" s="2" t="str">
        <f>IF(ISERR(FIND("16",GERAL[[#This Row],[ODS]])),"NÃO","SIM")</f>
        <v>NÃO</v>
      </c>
      <c r="AA484" s="2" t="str">
        <f>IF(ISERR(FIND("17",GERAL[[#This Row],[ODS]])),"NÃO","SIM")</f>
        <v>NÃO</v>
      </c>
      <c r="AB484" s="1">
        <v>57.727880877048761</v>
      </c>
      <c r="AC484" s="1">
        <v>51.888142605335887</v>
      </c>
      <c r="AD484" s="1">
        <v>47.157220950552173</v>
      </c>
      <c r="AE484" s="1">
        <v>48.011936311210171</v>
      </c>
      <c r="AF484" s="1">
        <v>54.64445805988408</v>
      </c>
      <c r="AG484" s="1" t="str">
        <f>GERAL[[#This Row],[SIGLA]]&amp;GERAL[[#This Row],[CÓD]]</f>
        <v>SCCH_QT</v>
      </c>
      <c r="AH484" s="1">
        <f ca="1">VLOOKUP(GERAL[[#This Row],[REF_NOTA]],BASE_NOTAS[],7,FALSE)</f>
        <v>53.127284292992137</v>
      </c>
      <c r="AI484" s="31">
        <f ca="1">IF(GERAL[[#This Row],[Nota 2025]]="",0,GERAL[[#This Row],[Nota 2026]]-GERAL[[#This Row],[Nota 2025]])</f>
        <v>-1.5171737668919434</v>
      </c>
    </row>
    <row r="485" spans="1:35" ht="17" x14ac:dyDescent="0.35">
      <c r="A485" s="2" t="s">
        <v>181</v>
      </c>
      <c r="B485" s="2" t="s">
        <v>186</v>
      </c>
      <c r="C485" s="2" t="s">
        <v>209</v>
      </c>
      <c r="D485" s="15" t="s">
        <v>21</v>
      </c>
      <c r="E485" s="2" t="s">
        <v>91</v>
      </c>
      <c r="F485" s="2" t="str">
        <f>VLOOKUP(GERAL[[#This Row],[CÓD]],SEALL,6,FALSE)</f>
        <v>S</v>
      </c>
      <c r="G48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8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8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85" s="2" t="str">
        <f>VLOOKUP(GERAL[[#This Row],[CÓD]],SEALL,4,FALSE)</f>
        <v>04, 08</v>
      </c>
      <c r="K485" s="2" t="str">
        <f>IF(ISERR(FIND("01",GERAL[[#This Row],[ODS]])),"NÃO","SIM")</f>
        <v>NÃO</v>
      </c>
      <c r="L485" s="2" t="str">
        <f>IF(ISERR(FIND("02",GERAL[[#This Row],[ODS]])),"NÃO","SIM")</f>
        <v>NÃO</v>
      </c>
      <c r="M485" s="2" t="str">
        <f>IF(ISERR(FIND("03",GERAL[[#This Row],[ODS]])),"NÃO","SIM")</f>
        <v>NÃO</v>
      </c>
      <c r="N485" s="2" t="str">
        <f>IF(ISERR(FIND("04",GERAL[[#This Row],[ODS]])),"NÃO","SIM")</f>
        <v>SIM</v>
      </c>
      <c r="O485" s="2" t="str">
        <f>IF(ISERR(FIND("05",GERAL[[#This Row],[ODS]])),"NÃO","SIM")</f>
        <v>NÃO</v>
      </c>
      <c r="P485" s="2" t="str">
        <f>IF(ISERR(FIND("06",GERAL[[#This Row],[ODS]])),"NÃO","SIM")</f>
        <v>NÃO</v>
      </c>
      <c r="Q485" s="2" t="str">
        <f>IF(ISERR(FIND("07",GERAL[[#This Row],[ODS]])),"NÃO","SIM")</f>
        <v>NÃO</v>
      </c>
      <c r="R485" s="2" t="str">
        <f>IF(ISERR(FIND("08",GERAL[[#This Row],[ODS]])),"NÃO","SIM")</f>
        <v>SIM</v>
      </c>
      <c r="S485" s="2" t="str">
        <f>IF(ISERR(FIND("09",GERAL[[#This Row],[ODS]])),"NÃO","SIM")</f>
        <v>NÃO</v>
      </c>
      <c r="T485" s="2" t="str">
        <f>IF(ISERR(FIND("10",GERAL[[#This Row],[ODS]])),"NÃO","SIM")</f>
        <v>NÃO</v>
      </c>
      <c r="U485" s="2" t="str">
        <f>IF(ISERR(FIND("11",GERAL[[#This Row],[ODS]])),"NÃO","SIM")</f>
        <v>NÃO</v>
      </c>
      <c r="V485" s="2" t="str">
        <f>IF(ISERR(FIND("12",GERAL[[#This Row],[ODS]])),"NÃO","SIM")</f>
        <v>NÃO</v>
      </c>
      <c r="W485" s="2" t="str">
        <f>IF(ISERR(FIND("13",GERAL[[#This Row],[ODS]])),"NÃO","SIM")</f>
        <v>NÃO</v>
      </c>
      <c r="X485" s="2" t="str">
        <f>IF(ISERR(FIND("14",GERAL[[#This Row],[ODS]])),"NÃO","SIM")</f>
        <v>NÃO</v>
      </c>
      <c r="Y485" s="2" t="str">
        <f>IF(ISERR(FIND("15",GERAL[[#This Row],[ODS]])),"NÃO","SIM")</f>
        <v>NÃO</v>
      </c>
      <c r="Z485" s="2" t="str">
        <f>IF(ISERR(FIND("16",GERAL[[#This Row],[ODS]])),"NÃO","SIM")</f>
        <v>NÃO</v>
      </c>
      <c r="AA485" s="2" t="str">
        <f>IF(ISERR(FIND("17",GERAL[[#This Row],[ODS]])),"NÃO","SIM")</f>
        <v>NÃO</v>
      </c>
      <c r="AB485" s="1">
        <v>76.241592073115569</v>
      </c>
      <c r="AC485" s="1">
        <v>71.290367536668882</v>
      </c>
      <c r="AD485" s="1">
        <v>71.356418942575658</v>
      </c>
      <c r="AE485" s="1">
        <v>63.751116932544896</v>
      </c>
      <c r="AF485" s="1">
        <v>72.366707302437561</v>
      </c>
      <c r="AG485" s="1" t="str">
        <f>GERAL[[#This Row],[SIGLA]]&amp;GERAL[[#This Row],[CÓD]]</f>
        <v>SPCH_QT</v>
      </c>
      <c r="AH485" s="1">
        <f ca="1">VLOOKUP(GERAL[[#This Row],[REF_NOTA]],BASE_NOTAS[],7,FALSE)</f>
        <v>66.409907484390089</v>
      </c>
      <c r="AI485" s="31">
        <f ca="1">IF(GERAL[[#This Row],[Nota 2025]]="",0,GERAL[[#This Row],[Nota 2026]]-GERAL[[#This Row],[Nota 2025]])</f>
        <v>-5.9567998180474717</v>
      </c>
    </row>
    <row r="486" spans="1:35" ht="17" x14ac:dyDescent="0.35">
      <c r="A486" s="2" t="s">
        <v>180</v>
      </c>
      <c r="B486" s="2" t="s">
        <v>206</v>
      </c>
      <c r="C486" s="2" t="s">
        <v>209</v>
      </c>
      <c r="D486" s="15" t="s">
        <v>21</v>
      </c>
      <c r="E486" s="2" t="s">
        <v>91</v>
      </c>
      <c r="F486" s="2" t="str">
        <f>VLOOKUP(GERAL[[#This Row],[CÓD]],SEALL,6,FALSE)</f>
        <v>S</v>
      </c>
      <c r="G48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8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8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86" s="2" t="str">
        <f>VLOOKUP(GERAL[[#This Row],[CÓD]],SEALL,4,FALSE)</f>
        <v>04, 08</v>
      </c>
      <c r="K486" s="2" t="str">
        <f>IF(ISERR(FIND("01",GERAL[[#This Row],[ODS]])),"NÃO","SIM")</f>
        <v>NÃO</v>
      </c>
      <c r="L486" s="2" t="str">
        <f>IF(ISERR(FIND("02",GERAL[[#This Row],[ODS]])),"NÃO","SIM")</f>
        <v>NÃO</v>
      </c>
      <c r="M486" s="2" t="str">
        <f>IF(ISERR(FIND("03",GERAL[[#This Row],[ODS]])),"NÃO","SIM")</f>
        <v>NÃO</v>
      </c>
      <c r="N486" s="2" t="str">
        <f>IF(ISERR(FIND("04",GERAL[[#This Row],[ODS]])),"NÃO","SIM")</f>
        <v>SIM</v>
      </c>
      <c r="O486" s="2" t="str">
        <f>IF(ISERR(FIND("05",GERAL[[#This Row],[ODS]])),"NÃO","SIM")</f>
        <v>NÃO</v>
      </c>
      <c r="P486" s="2" t="str">
        <f>IF(ISERR(FIND("06",GERAL[[#This Row],[ODS]])),"NÃO","SIM")</f>
        <v>NÃO</v>
      </c>
      <c r="Q486" s="2" t="str">
        <f>IF(ISERR(FIND("07",GERAL[[#This Row],[ODS]])),"NÃO","SIM")</f>
        <v>NÃO</v>
      </c>
      <c r="R486" s="2" t="str">
        <f>IF(ISERR(FIND("08",GERAL[[#This Row],[ODS]])),"NÃO","SIM")</f>
        <v>SIM</v>
      </c>
      <c r="S486" s="2" t="str">
        <f>IF(ISERR(FIND("09",GERAL[[#This Row],[ODS]])),"NÃO","SIM")</f>
        <v>NÃO</v>
      </c>
      <c r="T486" s="2" t="str">
        <f>IF(ISERR(FIND("10",GERAL[[#This Row],[ODS]])),"NÃO","SIM")</f>
        <v>NÃO</v>
      </c>
      <c r="U486" s="2" t="str">
        <f>IF(ISERR(FIND("11",GERAL[[#This Row],[ODS]])),"NÃO","SIM")</f>
        <v>NÃO</v>
      </c>
      <c r="V486" s="2" t="str">
        <f>IF(ISERR(FIND("12",GERAL[[#This Row],[ODS]])),"NÃO","SIM")</f>
        <v>NÃO</v>
      </c>
      <c r="W486" s="2" t="str">
        <f>IF(ISERR(FIND("13",GERAL[[#This Row],[ODS]])),"NÃO","SIM")</f>
        <v>NÃO</v>
      </c>
      <c r="X486" s="2" t="str">
        <f>IF(ISERR(FIND("14",GERAL[[#This Row],[ODS]])),"NÃO","SIM")</f>
        <v>NÃO</v>
      </c>
      <c r="Y486" s="2" t="str">
        <f>IF(ISERR(FIND("15",GERAL[[#This Row],[ODS]])),"NÃO","SIM")</f>
        <v>NÃO</v>
      </c>
      <c r="Z486" s="2" t="str">
        <f>IF(ISERR(FIND("16",GERAL[[#This Row],[ODS]])),"NÃO","SIM")</f>
        <v>NÃO</v>
      </c>
      <c r="AA486" s="2" t="str">
        <f>IF(ISERR(FIND("17",GERAL[[#This Row],[ODS]])),"NÃO","SIM")</f>
        <v>NÃO</v>
      </c>
      <c r="AB486" s="1">
        <v>14.895399900378049</v>
      </c>
      <c r="AC486" s="1">
        <v>5.6485095465820807</v>
      </c>
      <c r="AD486" s="1">
        <v>5.8639247351148827</v>
      </c>
      <c r="AE486" s="1">
        <v>1.6114706303921458</v>
      </c>
      <c r="AF486" s="1">
        <v>2.5790871058277514</v>
      </c>
      <c r="AG486" s="1" t="str">
        <f>GERAL[[#This Row],[SIGLA]]&amp;GERAL[[#This Row],[CÓD]]</f>
        <v>SECH_QT</v>
      </c>
      <c r="AH486" s="1">
        <f ca="1">VLOOKUP(GERAL[[#This Row],[REF_NOTA]],BASE_NOTAS[],7,FALSE)</f>
        <v>15.794124868173643</v>
      </c>
      <c r="AI486" s="31">
        <f ca="1">IF(GERAL[[#This Row],[Nota 2025]]="",0,GERAL[[#This Row],[Nota 2026]]-GERAL[[#This Row],[Nota 2025]])</f>
        <v>13.215037762345892</v>
      </c>
    </row>
    <row r="487" spans="1:35" ht="17" x14ac:dyDescent="0.35">
      <c r="A487" s="2" t="s">
        <v>182</v>
      </c>
      <c r="B487" s="2" t="s">
        <v>185</v>
      </c>
      <c r="C487" s="2" t="s">
        <v>209</v>
      </c>
      <c r="D487" s="15" t="s">
        <v>21</v>
      </c>
      <c r="E487" s="2" t="s">
        <v>91</v>
      </c>
      <c r="F487" s="2" t="str">
        <f>VLOOKUP(GERAL[[#This Row],[CÓD]],SEALL,6,FALSE)</f>
        <v>S</v>
      </c>
      <c r="G48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8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8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87" s="2" t="str">
        <f>VLOOKUP(GERAL[[#This Row],[CÓD]],SEALL,4,FALSE)</f>
        <v>04, 08</v>
      </c>
      <c r="K487" s="2" t="str">
        <f>IF(ISERR(FIND("01",GERAL[[#This Row],[ODS]])),"NÃO","SIM")</f>
        <v>NÃO</v>
      </c>
      <c r="L487" s="2" t="str">
        <f>IF(ISERR(FIND("02",GERAL[[#This Row],[ODS]])),"NÃO","SIM")</f>
        <v>NÃO</v>
      </c>
      <c r="M487" s="2" t="str">
        <f>IF(ISERR(FIND("03",GERAL[[#This Row],[ODS]])),"NÃO","SIM")</f>
        <v>NÃO</v>
      </c>
      <c r="N487" s="2" t="str">
        <f>IF(ISERR(FIND("04",GERAL[[#This Row],[ODS]])),"NÃO","SIM")</f>
        <v>SIM</v>
      </c>
      <c r="O487" s="2" t="str">
        <f>IF(ISERR(FIND("05",GERAL[[#This Row],[ODS]])),"NÃO","SIM")</f>
        <v>NÃO</v>
      </c>
      <c r="P487" s="2" t="str">
        <f>IF(ISERR(FIND("06",GERAL[[#This Row],[ODS]])),"NÃO","SIM")</f>
        <v>NÃO</v>
      </c>
      <c r="Q487" s="2" t="str">
        <f>IF(ISERR(FIND("07",GERAL[[#This Row],[ODS]])),"NÃO","SIM")</f>
        <v>NÃO</v>
      </c>
      <c r="R487" s="2" t="str">
        <f>IF(ISERR(FIND("08",GERAL[[#This Row],[ODS]])),"NÃO","SIM")</f>
        <v>SIM</v>
      </c>
      <c r="S487" s="2" t="str">
        <f>IF(ISERR(FIND("09",GERAL[[#This Row],[ODS]])),"NÃO","SIM")</f>
        <v>NÃO</v>
      </c>
      <c r="T487" s="2" t="str">
        <f>IF(ISERR(FIND("10",GERAL[[#This Row],[ODS]])),"NÃO","SIM")</f>
        <v>NÃO</v>
      </c>
      <c r="U487" s="2" t="str">
        <f>IF(ISERR(FIND("11",GERAL[[#This Row],[ODS]])),"NÃO","SIM")</f>
        <v>NÃO</v>
      </c>
      <c r="V487" s="2" t="str">
        <f>IF(ISERR(FIND("12",GERAL[[#This Row],[ODS]])),"NÃO","SIM")</f>
        <v>NÃO</v>
      </c>
      <c r="W487" s="2" t="str">
        <f>IF(ISERR(FIND("13",GERAL[[#This Row],[ODS]])),"NÃO","SIM")</f>
        <v>NÃO</v>
      </c>
      <c r="X487" s="2" t="str">
        <f>IF(ISERR(FIND("14",GERAL[[#This Row],[ODS]])),"NÃO","SIM")</f>
        <v>NÃO</v>
      </c>
      <c r="Y487" s="2" t="str">
        <f>IF(ISERR(FIND("15",GERAL[[#This Row],[ODS]])),"NÃO","SIM")</f>
        <v>NÃO</v>
      </c>
      <c r="Z487" s="2" t="str">
        <f>IF(ISERR(FIND("16",GERAL[[#This Row],[ODS]])),"NÃO","SIM")</f>
        <v>NÃO</v>
      </c>
      <c r="AA487" s="2" t="str">
        <f>IF(ISERR(FIND("17",GERAL[[#This Row],[ODS]])),"NÃO","SIM")</f>
        <v>NÃO</v>
      </c>
      <c r="AB487" s="1">
        <v>34.121250942382488</v>
      </c>
      <c r="AC487" s="1">
        <v>33.22326022994632</v>
      </c>
      <c r="AD487" s="1">
        <v>36.288643511033435</v>
      </c>
      <c r="AE487" s="1">
        <v>37.601248219769609</v>
      </c>
      <c r="AF487" s="1">
        <v>40.634633888548514</v>
      </c>
      <c r="AG487" s="1" t="str">
        <f>GERAL[[#This Row],[SIGLA]]&amp;GERAL[[#This Row],[CÓD]]</f>
        <v>TOCH_QT</v>
      </c>
      <c r="AH487" s="1">
        <f ca="1">VLOOKUP(GERAL[[#This Row],[REF_NOTA]],BASE_NOTAS[],7,FALSE)</f>
        <v>41.991652391288561</v>
      </c>
      <c r="AI487" s="31">
        <f ca="1">IF(GERAL[[#This Row],[Nota 2025]]="",0,GERAL[[#This Row],[Nota 2026]]-GERAL[[#This Row],[Nota 2025]])</f>
        <v>1.357018502740047</v>
      </c>
    </row>
    <row r="488" spans="1:35" ht="17" x14ac:dyDescent="0.35">
      <c r="A488" s="2" t="s">
        <v>0</v>
      </c>
      <c r="B488" s="2" t="s">
        <v>156</v>
      </c>
      <c r="C488" s="2" t="s">
        <v>210</v>
      </c>
      <c r="D488" s="15" t="s">
        <v>22</v>
      </c>
      <c r="E488" s="2" t="s">
        <v>92</v>
      </c>
      <c r="F488" s="2" t="str">
        <f>VLOOKUP(GERAL[[#This Row],[CÓD]],SEALL,6,FALSE)</f>
        <v>S</v>
      </c>
      <c r="G48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8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8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88" s="2" t="str">
        <f>VLOOKUP(GERAL[[#This Row],[CÓD]],SEALL,4,FALSE)</f>
        <v>04</v>
      </c>
      <c r="K488" s="2" t="str">
        <f>IF(ISERR(FIND("01",GERAL[[#This Row],[ODS]])),"NÃO","SIM")</f>
        <v>NÃO</v>
      </c>
      <c r="L488" s="2" t="str">
        <f>IF(ISERR(FIND("02",GERAL[[#This Row],[ODS]])),"NÃO","SIM")</f>
        <v>NÃO</v>
      </c>
      <c r="M488" s="2" t="str">
        <f>IF(ISERR(FIND("03",GERAL[[#This Row],[ODS]])),"NÃO","SIM")</f>
        <v>NÃO</v>
      </c>
      <c r="N488" s="2" t="str">
        <f>IF(ISERR(FIND("04",GERAL[[#This Row],[ODS]])),"NÃO","SIM")</f>
        <v>SIM</v>
      </c>
      <c r="O488" s="2" t="str">
        <f>IF(ISERR(FIND("05",GERAL[[#This Row],[ODS]])),"NÃO","SIM")</f>
        <v>NÃO</v>
      </c>
      <c r="P488" s="2" t="str">
        <f>IF(ISERR(FIND("06",GERAL[[#This Row],[ODS]])),"NÃO","SIM")</f>
        <v>NÃO</v>
      </c>
      <c r="Q488" s="2" t="str">
        <f>IF(ISERR(FIND("07",GERAL[[#This Row],[ODS]])),"NÃO","SIM")</f>
        <v>NÃO</v>
      </c>
      <c r="R488" s="2" t="str">
        <f>IF(ISERR(FIND("08",GERAL[[#This Row],[ODS]])),"NÃO","SIM")</f>
        <v>NÃO</v>
      </c>
      <c r="S488" s="2" t="str">
        <f>IF(ISERR(FIND("09",GERAL[[#This Row],[ODS]])),"NÃO","SIM")</f>
        <v>NÃO</v>
      </c>
      <c r="T488" s="2" t="str">
        <f>IF(ISERR(FIND("10",GERAL[[#This Row],[ODS]])),"NÃO","SIM")</f>
        <v>NÃO</v>
      </c>
      <c r="U488" s="2" t="str">
        <f>IF(ISERR(FIND("11",GERAL[[#This Row],[ODS]])),"NÃO","SIM")</f>
        <v>NÃO</v>
      </c>
      <c r="V488" s="2" t="str">
        <f>IF(ISERR(FIND("12",GERAL[[#This Row],[ODS]])),"NÃO","SIM")</f>
        <v>NÃO</v>
      </c>
      <c r="W488" s="2" t="str">
        <f>IF(ISERR(FIND("13",GERAL[[#This Row],[ODS]])),"NÃO","SIM")</f>
        <v>NÃO</v>
      </c>
      <c r="X488" s="2" t="str">
        <f>IF(ISERR(FIND("14",GERAL[[#This Row],[ODS]])),"NÃO","SIM")</f>
        <v>NÃO</v>
      </c>
      <c r="Y488" s="2" t="str">
        <f>IF(ISERR(FIND("15",GERAL[[#This Row],[ODS]])),"NÃO","SIM")</f>
        <v>NÃO</v>
      </c>
      <c r="Z488" s="2" t="str">
        <f>IF(ISERR(FIND("16",GERAL[[#This Row],[ODS]])),"NÃO","SIM")</f>
        <v>NÃO</v>
      </c>
      <c r="AA488" s="2" t="str">
        <f>IF(ISERR(FIND("17",GERAL[[#This Row],[ODS]])),"NÃO","SIM")</f>
        <v>NÃO</v>
      </c>
      <c r="AB488" s="1">
        <v>0</v>
      </c>
      <c r="AC488" s="1">
        <v>0</v>
      </c>
      <c r="AD488" s="1">
        <v>20</v>
      </c>
      <c r="AE488" s="1">
        <v>37.5</v>
      </c>
      <c r="AF488" s="1">
        <v>0</v>
      </c>
      <c r="AG488" s="1" t="str">
        <f>GERAL[[#This Row],[SIGLA]]&amp;GERAL[[#This Row],[CÓD]]</f>
        <v>ACED_AE</v>
      </c>
      <c r="AH488" s="1">
        <f ca="1">VLOOKUP(GERAL[[#This Row],[REF_NOTA]],BASE_NOTAS[],7,FALSE)</f>
        <v>0</v>
      </c>
      <c r="AI488" s="31">
        <f ca="1">IF(GERAL[[#This Row],[Nota 2025]]="",0,GERAL[[#This Row],[Nota 2026]]-GERAL[[#This Row],[Nota 2025]])</f>
        <v>0</v>
      </c>
    </row>
    <row r="489" spans="1:35" ht="17" x14ac:dyDescent="0.35">
      <c r="A489" s="2" t="s">
        <v>1</v>
      </c>
      <c r="B489" s="2" t="s">
        <v>157</v>
      </c>
      <c r="C489" s="2" t="s">
        <v>210</v>
      </c>
      <c r="D489" s="15" t="s">
        <v>22</v>
      </c>
      <c r="E489" s="2" t="s">
        <v>92</v>
      </c>
      <c r="F489" s="2" t="str">
        <f>VLOOKUP(GERAL[[#This Row],[CÓD]],SEALL,6,FALSE)</f>
        <v>S</v>
      </c>
      <c r="G48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8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8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89" s="2" t="str">
        <f>VLOOKUP(GERAL[[#This Row],[CÓD]],SEALL,4,FALSE)</f>
        <v>04</v>
      </c>
      <c r="K489" s="2" t="str">
        <f>IF(ISERR(FIND("01",GERAL[[#This Row],[ODS]])),"NÃO","SIM")</f>
        <v>NÃO</v>
      </c>
      <c r="L489" s="2" t="str">
        <f>IF(ISERR(FIND("02",GERAL[[#This Row],[ODS]])),"NÃO","SIM")</f>
        <v>NÃO</v>
      </c>
      <c r="M489" s="2" t="str">
        <f>IF(ISERR(FIND("03",GERAL[[#This Row],[ODS]])),"NÃO","SIM")</f>
        <v>NÃO</v>
      </c>
      <c r="N489" s="2" t="str">
        <f>IF(ISERR(FIND("04",GERAL[[#This Row],[ODS]])),"NÃO","SIM")</f>
        <v>SIM</v>
      </c>
      <c r="O489" s="2" t="str">
        <f>IF(ISERR(FIND("05",GERAL[[#This Row],[ODS]])),"NÃO","SIM")</f>
        <v>NÃO</v>
      </c>
      <c r="P489" s="2" t="str">
        <f>IF(ISERR(FIND("06",GERAL[[#This Row],[ODS]])),"NÃO","SIM")</f>
        <v>NÃO</v>
      </c>
      <c r="Q489" s="2" t="str">
        <f>IF(ISERR(FIND("07",GERAL[[#This Row],[ODS]])),"NÃO","SIM")</f>
        <v>NÃO</v>
      </c>
      <c r="R489" s="2" t="str">
        <f>IF(ISERR(FIND("08",GERAL[[#This Row],[ODS]])),"NÃO","SIM")</f>
        <v>NÃO</v>
      </c>
      <c r="S489" s="2" t="str">
        <f>IF(ISERR(FIND("09",GERAL[[#This Row],[ODS]])),"NÃO","SIM")</f>
        <v>NÃO</v>
      </c>
      <c r="T489" s="2" t="str">
        <f>IF(ISERR(FIND("10",GERAL[[#This Row],[ODS]])),"NÃO","SIM")</f>
        <v>NÃO</v>
      </c>
      <c r="U489" s="2" t="str">
        <f>IF(ISERR(FIND("11",GERAL[[#This Row],[ODS]])),"NÃO","SIM")</f>
        <v>NÃO</v>
      </c>
      <c r="V489" s="2" t="str">
        <f>IF(ISERR(FIND("12",GERAL[[#This Row],[ODS]])),"NÃO","SIM")</f>
        <v>NÃO</v>
      </c>
      <c r="W489" s="2" t="str">
        <f>IF(ISERR(FIND("13",GERAL[[#This Row],[ODS]])),"NÃO","SIM")</f>
        <v>NÃO</v>
      </c>
      <c r="X489" s="2" t="str">
        <f>IF(ISERR(FIND("14",GERAL[[#This Row],[ODS]])),"NÃO","SIM")</f>
        <v>NÃO</v>
      </c>
      <c r="Y489" s="2" t="str">
        <f>IF(ISERR(FIND("15",GERAL[[#This Row],[ODS]])),"NÃO","SIM")</f>
        <v>NÃO</v>
      </c>
      <c r="Z489" s="2" t="str">
        <f>IF(ISERR(FIND("16",GERAL[[#This Row],[ODS]])),"NÃO","SIM")</f>
        <v>NÃO</v>
      </c>
      <c r="AA489" s="2" t="str">
        <f>IF(ISERR(FIND("17",GERAL[[#This Row],[ODS]])),"NÃO","SIM")</f>
        <v>NÃO</v>
      </c>
      <c r="AB489" s="1">
        <v>70</v>
      </c>
      <c r="AC489" s="1">
        <v>50</v>
      </c>
      <c r="AD489" s="1">
        <v>50</v>
      </c>
      <c r="AE489" s="1">
        <v>37.5</v>
      </c>
      <c r="AF489" s="1">
        <v>40</v>
      </c>
      <c r="AG489" s="1" t="str">
        <f>GERAL[[#This Row],[SIGLA]]&amp;GERAL[[#This Row],[CÓD]]</f>
        <v>ALED_AE</v>
      </c>
      <c r="AH489" s="1">
        <f ca="1">VLOOKUP(GERAL[[#This Row],[REF_NOTA]],BASE_NOTAS[],7,FALSE)</f>
        <v>100</v>
      </c>
      <c r="AI489" s="31">
        <f ca="1">IF(GERAL[[#This Row],[Nota 2025]]="",0,GERAL[[#This Row],[Nota 2026]]-GERAL[[#This Row],[Nota 2025]])</f>
        <v>60</v>
      </c>
    </row>
    <row r="490" spans="1:35" ht="17" x14ac:dyDescent="0.35">
      <c r="A490" s="2" t="s">
        <v>159</v>
      </c>
      <c r="B490" s="2" t="s">
        <v>184</v>
      </c>
      <c r="C490" s="2" t="s">
        <v>210</v>
      </c>
      <c r="D490" s="15" t="s">
        <v>22</v>
      </c>
      <c r="E490" s="2" t="s">
        <v>92</v>
      </c>
      <c r="F490" s="2" t="str">
        <f>VLOOKUP(GERAL[[#This Row],[CÓD]],SEALL,6,FALSE)</f>
        <v>S</v>
      </c>
      <c r="G49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9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9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90" s="2" t="str">
        <f>VLOOKUP(GERAL[[#This Row],[CÓD]],SEALL,4,FALSE)</f>
        <v>04</v>
      </c>
      <c r="K490" s="2" t="str">
        <f>IF(ISERR(FIND("01",GERAL[[#This Row],[ODS]])),"NÃO","SIM")</f>
        <v>NÃO</v>
      </c>
      <c r="L490" s="2" t="str">
        <f>IF(ISERR(FIND("02",GERAL[[#This Row],[ODS]])),"NÃO","SIM")</f>
        <v>NÃO</v>
      </c>
      <c r="M490" s="2" t="str">
        <f>IF(ISERR(FIND("03",GERAL[[#This Row],[ODS]])),"NÃO","SIM")</f>
        <v>NÃO</v>
      </c>
      <c r="N490" s="2" t="str">
        <f>IF(ISERR(FIND("04",GERAL[[#This Row],[ODS]])),"NÃO","SIM")</f>
        <v>SIM</v>
      </c>
      <c r="O490" s="2" t="str">
        <f>IF(ISERR(FIND("05",GERAL[[#This Row],[ODS]])),"NÃO","SIM")</f>
        <v>NÃO</v>
      </c>
      <c r="P490" s="2" t="str">
        <f>IF(ISERR(FIND("06",GERAL[[#This Row],[ODS]])),"NÃO","SIM")</f>
        <v>NÃO</v>
      </c>
      <c r="Q490" s="2" t="str">
        <f>IF(ISERR(FIND("07",GERAL[[#This Row],[ODS]])),"NÃO","SIM")</f>
        <v>NÃO</v>
      </c>
      <c r="R490" s="2" t="str">
        <f>IF(ISERR(FIND("08",GERAL[[#This Row],[ODS]])),"NÃO","SIM")</f>
        <v>NÃO</v>
      </c>
      <c r="S490" s="2" t="str">
        <f>IF(ISERR(FIND("09",GERAL[[#This Row],[ODS]])),"NÃO","SIM")</f>
        <v>NÃO</v>
      </c>
      <c r="T490" s="2" t="str">
        <f>IF(ISERR(FIND("10",GERAL[[#This Row],[ODS]])),"NÃO","SIM")</f>
        <v>NÃO</v>
      </c>
      <c r="U490" s="2" t="str">
        <f>IF(ISERR(FIND("11",GERAL[[#This Row],[ODS]])),"NÃO","SIM")</f>
        <v>NÃO</v>
      </c>
      <c r="V490" s="2" t="str">
        <f>IF(ISERR(FIND("12",GERAL[[#This Row],[ODS]])),"NÃO","SIM")</f>
        <v>NÃO</v>
      </c>
      <c r="W490" s="2" t="str">
        <f>IF(ISERR(FIND("13",GERAL[[#This Row],[ODS]])),"NÃO","SIM")</f>
        <v>NÃO</v>
      </c>
      <c r="X490" s="2" t="str">
        <f>IF(ISERR(FIND("14",GERAL[[#This Row],[ODS]])),"NÃO","SIM")</f>
        <v>NÃO</v>
      </c>
      <c r="Y490" s="2" t="str">
        <f>IF(ISERR(FIND("15",GERAL[[#This Row],[ODS]])),"NÃO","SIM")</f>
        <v>NÃO</v>
      </c>
      <c r="Z490" s="2" t="str">
        <f>IF(ISERR(FIND("16",GERAL[[#This Row],[ODS]])),"NÃO","SIM")</f>
        <v>NÃO</v>
      </c>
      <c r="AA490" s="2" t="str">
        <f>IF(ISERR(FIND("17",GERAL[[#This Row],[ODS]])),"NÃO","SIM")</f>
        <v>NÃO</v>
      </c>
      <c r="AB490" s="1">
        <v>50</v>
      </c>
      <c r="AC490" s="1">
        <v>50</v>
      </c>
      <c r="AD490" s="1">
        <v>70</v>
      </c>
      <c r="AE490" s="1">
        <v>100</v>
      </c>
      <c r="AF490" s="1">
        <v>100</v>
      </c>
      <c r="AG490" s="1" t="str">
        <f>GERAL[[#This Row],[SIGLA]]&amp;GERAL[[#This Row],[CÓD]]</f>
        <v>APED_AE</v>
      </c>
      <c r="AH490" s="1">
        <f ca="1">VLOOKUP(GERAL[[#This Row],[REF_NOTA]],BASE_NOTAS[],7,FALSE)</f>
        <v>100</v>
      </c>
      <c r="AI490" s="31">
        <f ca="1">IF(GERAL[[#This Row],[Nota 2025]]="",0,GERAL[[#This Row],[Nota 2026]]-GERAL[[#This Row],[Nota 2025]])</f>
        <v>0</v>
      </c>
    </row>
    <row r="491" spans="1:35" ht="17" x14ac:dyDescent="0.35">
      <c r="A491" s="2" t="s">
        <v>155</v>
      </c>
      <c r="B491" s="2" t="s">
        <v>158</v>
      </c>
      <c r="C491" s="2" t="s">
        <v>210</v>
      </c>
      <c r="D491" s="15" t="s">
        <v>22</v>
      </c>
      <c r="E491" s="2" t="s">
        <v>92</v>
      </c>
      <c r="F491" s="2" t="str">
        <f>VLOOKUP(GERAL[[#This Row],[CÓD]],SEALL,6,FALSE)</f>
        <v>S</v>
      </c>
      <c r="G49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9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9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91" s="2" t="str">
        <f>VLOOKUP(GERAL[[#This Row],[CÓD]],SEALL,4,FALSE)</f>
        <v>04</v>
      </c>
      <c r="K491" s="2" t="str">
        <f>IF(ISERR(FIND("01",GERAL[[#This Row],[ODS]])),"NÃO","SIM")</f>
        <v>NÃO</v>
      </c>
      <c r="L491" s="2" t="str">
        <f>IF(ISERR(FIND("02",GERAL[[#This Row],[ODS]])),"NÃO","SIM")</f>
        <v>NÃO</v>
      </c>
      <c r="M491" s="2" t="str">
        <f>IF(ISERR(FIND("03",GERAL[[#This Row],[ODS]])),"NÃO","SIM")</f>
        <v>NÃO</v>
      </c>
      <c r="N491" s="2" t="str">
        <f>IF(ISERR(FIND("04",GERAL[[#This Row],[ODS]])),"NÃO","SIM")</f>
        <v>SIM</v>
      </c>
      <c r="O491" s="2" t="str">
        <f>IF(ISERR(FIND("05",GERAL[[#This Row],[ODS]])),"NÃO","SIM")</f>
        <v>NÃO</v>
      </c>
      <c r="P491" s="2" t="str">
        <f>IF(ISERR(FIND("06",GERAL[[#This Row],[ODS]])),"NÃO","SIM")</f>
        <v>NÃO</v>
      </c>
      <c r="Q491" s="2" t="str">
        <f>IF(ISERR(FIND("07",GERAL[[#This Row],[ODS]])),"NÃO","SIM")</f>
        <v>NÃO</v>
      </c>
      <c r="R491" s="2" t="str">
        <f>IF(ISERR(FIND("08",GERAL[[#This Row],[ODS]])),"NÃO","SIM")</f>
        <v>NÃO</v>
      </c>
      <c r="S491" s="2" t="str">
        <f>IF(ISERR(FIND("09",GERAL[[#This Row],[ODS]])),"NÃO","SIM")</f>
        <v>NÃO</v>
      </c>
      <c r="T491" s="2" t="str">
        <f>IF(ISERR(FIND("10",GERAL[[#This Row],[ODS]])),"NÃO","SIM")</f>
        <v>NÃO</v>
      </c>
      <c r="U491" s="2" t="str">
        <f>IF(ISERR(FIND("11",GERAL[[#This Row],[ODS]])),"NÃO","SIM")</f>
        <v>NÃO</v>
      </c>
      <c r="V491" s="2" t="str">
        <f>IF(ISERR(FIND("12",GERAL[[#This Row],[ODS]])),"NÃO","SIM")</f>
        <v>NÃO</v>
      </c>
      <c r="W491" s="2" t="str">
        <f>IF(ISERR(FIND("13",GERAL[[#This Row],[ODS]])),"NÃO","SIM")</f>
        <v>NÃO</v>
      </c>
      <c r="X491" s="2" t="str">
        <f>IF(ISERR(FIND("14",GERAL[[#This Row],[ODS]])),"NÃO","SIM")</f>
        <v>NÃO</v>
      </c>
      <c r="Y491" s="2" t="str">
        <f>IF(ISERR(FIND("15",GERAL[[#This Row],[ODS]])),"NÃO","SIM")</f>
        <v>NÃO</v>
      </c>
      <c r="Z491" s="2" t="str">
        <f>IF(ISERR(FIND("16",GERAL[[#This Row],[ODS]])),"NÃO","SIM")</f>
        <v>NÃO</v>
      </c>
      <c r="AA491" s="2" t="str">
        <f>IF(ISERR(FIND("17",GERAL[[#This Row],[ODS]])),"NÃO","SIM")</f>
        <v>NÃO</v>
      </c>
      <c r="AB491" s="1">
        <v>50</v>
      </c>
      <c r="AC491" s="1">
        <v>50</v>
      </c>
      <c r="AD491" s="1">
        <v>70</v>
      </c>
      <c r="AE491" s="1">
        <v>100</v>
      </c>
      <c r="AF491" s="1">
        <v>100</v>
      </c>
      <c r="AG491" s="1" t="str">
        <f>GERAL[[#This Row],[SIGLA]]&amp;GERAL[[#This Row],[CÓD]]</f>
        <v>AMED_AE</v>
      </c>
      <c r="AH491" s="1">
        <f ca="1">VLOOKUP(GERAL[[#This Row],[REF_NOTA]],BASE_NOTAS[],7,FALSE)</f>
        <v>100</v>
      </c>
      <c r="AI491" s="31">
        <f ca="1">IF(GERAL[[#This Row],[Nota 2025]]="",0,GERAL[[#This Row],[Nota 2026]]-GERAL[[#This Row],[Nota 2025]])</f>
        <v>0</v>
      </c>
    </row>
    <row r="492" spans="1:35" ht="17" x14ac:dyDescent="0.35">
      <c r="A492" s="2" t="s">
        <v>160</v>
      </c>
      <c r="B492" s="2" t="s">
        <v>187</v>
      </c>
      <c r="C492" s="2" t="s">
        <v>210</v>
      </c>
      <c r="D492" s="15" t="s">
        <v>22</v>
      </c>
      <c r="E492" s="2" t="s">
        <v>92</v>
      </c>
      <c r="F492" s="2" t="str">
        <f>VLOOKUP(GERAL[[#This Row],[CÓD]],SEALL,6,FALSE)</f>
        <v>S</v>
      </c>
      <c r="G49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9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9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92" s="2" t="str">
        <f>VLOOKUP(GERAL[[#This Row],[CÓD]],SEALL,4,FALSE)</f>
        <v>04</v>
      </c>
      <c r="K492" s="2" t="str">
        <f>IF(ISERR(FIND("01",GERAL[[#This Row],[ODS]])),"NÃO","SIM")</f>
        <v>NÃO</v>
      </c>
      <c r="L492" s="2" t="str">
        <f>IF(ISERR(FIND("02",GERAL[[#This Row],[ODS]])),"NÃO","SIM")</f>
        <v>NÃO</v>
      </c>
      <c r="M492" s="2" t="str">
        <f>IF(ISERR(FIND("03",GERAL[[#This Row],[ODS]])),"NÃO","SIM")</f>
        <v>NÃO</v>
      </c>
      <c r="N492" s="2" t="str">
        <f>IF(ISERR(FIND("04",GERAL[[#This Row],[ODS]])),"NÃO","SIM")</f>
        <v>SIM</v>
      </c>
      <c r="O492" s="2" t="str">
        <f>IF(ISERR(FIND("05",GERAL[[#This Row],[ODS]])),"NÃO","SIM")</f>
        <v>NÃO</v>
      </c>
      <c r="P492" s="2" t="str">
        <f>IF(ISERR(FIND("06",GERAL[[#This Row],[ODS]])),"NÃO","SIM")</f>
        <v>NÃO</v>
      </c>
      <c r="Q492" s="2" t="str">
        <f>IF(ISERR(FIND("07",GERAL[[#This Row],[ODS]])),"NÃO","SIM")</f>
        <v>NÃO</v>
      </c>
      <c r="R492" s="2" t="str">
        <f>IF(ISERR(FIND("08",GERAL[[#This Row],[ODS]])),"NÃO","SIM")</f>
        <v>NÃO</v>
      </c>
      <c r="S492" s="2" t="str">
        <f>IF(ISERR(FIND("09",GERAL[[#This Row],[ODS]])),"NÃO","SIM")</f>
        <v>NÃO</v>
      </c>
      <c r="T492" s="2" t="str">
        <f>IF(ISERR(FIND("10",GERAL[[#This Row],[ODS]])),"NÃO","SIM")</f>
        <v>NÃO</v>
      </c>
      <c r="U492" s="2" t="str">
        <f>IF(ISERR(FIND("11",GERAL[[#This Row],[ODS]])),"NÃO","SIM")</f>
        <v>NÃO</v>
      </c>
      <c r="V492" s="2" t="str">
        <f>IF(ISERR(FIND("12",GERAL[[#This Row],[ODS]])),"NÃO","SIM")</f>
        <v>NÃO</v>
      </c>
      <c r="W492" s="2" t="str">
        <f>IF(ISERR(FIND("13",GERAL[[#This Row],[ODS]])),"NÃO","SIM")</f>
        <v>NÃO</v>
      </c>
      <c r="X492" s="2" t="str">
        <f>IF(ISERR(FIND("14",GERAL[[#This Row],[ODS]])),"NÃO","SIM")</f>
        <v>NÃO</v>
      </c>
      <c r="Y492" s="2" t="str">
        <f>IF(ISERR(FIND("15",GERAL[[#This Row],[ODS]])),"NÃO","SIM")</f>
        <v>NÃO</v>
      </c>
      <c r="Z492" s="2" t="str">
        <f>IF(ISERR(FIND("16",GERAL[[#This Row],[ODS]])),"NÃO","SIM")</f>
        <v>NÃO</v>
      </c>
      <c r="AA492" s="2" t="str">
        <f>IF(ISERR(FIND("17",GERAL[[#This Row],[ODS]])),"NÃO","SIM")</f>
        <v>NÃO</v>
      </c>
      <c r="AB492" s="1">
        <v>70</v>
      </c>
      <c r="AC492" s="1">
        <v>100</v>
      </c>
      <c r="AD492" s="1">
        <v>100</v>
      </c>
      <c r="AE492" s="1">
        <v>100</v>
      </c>
      <c r="AF492" s="1">
        <v>100</v>
      </c>
      <c r="AG492" s="1" t="str">
        <f>GERAL[[#This Row],[SIGLA]]&amp;GERAL[[#This Row],[CÓD]]</f>
        <v>BAED_AE</v>
      </c>
      <c r="AH492" s="1">
        <f ca="1">VLOOKUP(GERAL[[#This Row],[REF_NOTA]],BASE_NOTAS[],7,FALSE)</f>
        <v>100</v>
      </c>
      <c r="AI492" s="31">
        <f ca="1">IF(GERAL[[#This Row],[Nota 2025]]="",0,GERAL[[#This Row],[Nota 2026]]-GERAL[[#This Row],[Nota 2025]])</f>
        <v>0</v>
      </c>
    </row>
    <row r="493" spans="1:35" ht="17" x14ac:dyDescent="0.35">
      <c r="A493" s="2" t="s">
        <v>161</v>
      </c>
      <c r="B493" s="2" t="s">
        <v>188</v>
      </c>
      <c r="C493" s="2" t="s">
        <v>210</v>
      </c>
      <c r="D493" s="15" t="s">
        <v>22</v>
      </c>
      <c r="E493" s="2" t="s">
        <v>92</v>
      </c>
      <c r="F493" s="2" t="str">
        <f>VLOOKUP(GERAL[[#This Row],[CÓD]],SEALL,6,FALSE)</f>
        <v>S</v>
      </c>
      <c r="G49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9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9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93" s="2" t="str">
        <f>VLOOKUP(GERAL[[#This Row],[CÓD]],SEALL,4,FALSE)</f>
        <v>04</v>
      </c>
      <c r="K493" s="2" t="str">
        <f>IF(ISERR(FIND("01",GERAL[[#This Row],[ODS]])),"NÃO","SIM")</f>
        <v>NÃO</v>
      </c>
      <c r="L493" s="2" t="str">
        <f>IF(ISERR(FIND("02",GERAL[[#This Row],[ODS]])),"NÃO","SIM")</f>
        <v>NÃO</v>
      </c>
      <c r="M493" s="2" t="str">
        <f>IF(ISERR(FIND("03",GERAL[[#This Row],[ODS]])),"NÃO","SIM")</f>
        <v>NÃO</v>
      </c>
      <c r="N493" s="2" t="str">
        <f>IF(ISERR(FIND("04",GERAL[[#This Row],[ODS]])),"NÃO","SIM")</f>
        <v>SIM</v>
      </c>
      <c r="O493" s="2" t="str">
        <f>IF(ISERR(FIND("05",GERAL[[#This Row],[ODS]])),"NÃO","SIM")</f>
        <v>NÃO</v>
      </c>
      <c r="P493" s="2" t="str">
        <f>IF(ISERR(FIND("06",GERAL[[#This Row],[ODS]])),"NÃO","SIM")</f>
        <v>NÃO</v>
      </c>
      <c r="Q493" s="2" t="str">
        <f>IF(ISERR(FIND("07",GERAL[[#This Row],[ODS]])),"NÃO","SIM")</f>
        <v>NÃO</v>
      </c>
      <c r="R493" s="2" t="str">
        <f>IF(ISERR(FIND("08",GERAL[[#This Row],[ODS]])),"NÃO","SIM")</f>
        <v>NÃO</v>
      </c>
      <c r="S493" s="2" t="str">
        <f>IF(ISERR(FIND("09",GERAL[[#This Row],[ODS]])),"NÃO","SIM")</f>
        <v>NÃO</v>
      </c>
      <c r="T493" s="2" t="str">
        <f>IF(ISERR(FIND("10",GERAL[[#This Row],[ODS]])),"NÃO","SIM")</f>
        <v>NÃO</v>
      </c>
      <c r="U493" s="2" t="str">
        <f>IF(ISERR(FIND("11",GERAL[[#This Row],[ODS]])),"NÃO","SIM")</f>
        <v>NÃO</v>
      </c>
      <c r="V493" s="2" t="str">
        <f>IF(ISERR(FIND("12",GERAL[[#This Row],[ODS]])),"NÃO","SIM")</f>
        <v>NÃO</v>
      </c>
      <c r="W493" s="2" t="str">
        <f>IF(ISERR(FIND("13",GERAL[[#This Row],[ODS]])),"NÃO","SIM")</f>
        <v>NÃO</v>
      </c>
      <c r="X493" s="2" t="str">
        <f>IF(ISERR(FIND("14",GERAL[[#This Row],[ODS]])),"NÃO","SIM")</f>
        <v>NÃO</v>
      </c>
      <c r="Y493" s="2" t="str">
        <f>IF(ISERR(FIND("15",GERAL[[#This Row],[ODS]])),"NÃO","SIM")</f>
        <v>NÃO</v>
      </c>
      <c r="Z493" s="2" t="str">
        <f>IF(ISERR(FIND("16",GERAL[[#This Row],[ODS]])),"NÃO","SIM")</f>
        <v>NÃO</v>
      </c>
      <c r="AA493" s="2" t="str">
        <f>IF(ISERR(FIND("17",GERAL[[#This Row],[ODS]])),"NÃO","SIM")</f>
        <v>NÃO</v>
      </c>
      <c r="AB493" s="1">
        <v>100</v>
      </c>
      <c r="AC493" s="1">
        <v>50</v>
      </c>
      <c r="AD493" s="1">
        <v>70</v>
      </c>
      <c r="AE493" s="1">
        <v>100</v>
      </c>
      <c r="AF493" s="1">
        <v>100</v>
      </c>
      <c r="AG493" s="1" t="str">
        <f>GERAL[[#This Row],[SIGLA]]&amp;GERAL[[#This Row],[CÓD]]</f>
        <v>CEED_AE</v>
      </c>
      <c r="AH493" s="1">
        <f ca="1">VLOOKUP(GERAL[[#This Row],[REF_NOTA]],BASE_NOTAS[],7,FALSE)</f>
        <v>100</v>
      </c>
      <c r="AI493" s="31">
        <f ca="1">IF(GERAL[[#This Row],[Nota 2025]]="",0,GERAL[[#This Row],[Nota 2026]]-GERAL[[#This Row],[Nota 2025]])</f>
        <v>0</v>
      </c>
    </row>
    <row r="494" spans="1:35" ht="17" x14ac:dyDescent="0.35">
      <c r="A494" s="2" t="s">
        <v>162</v>
      </c>
      <c r="B494" s="2" t="s">
        <v>189</v>
      </c>
      <c r="C494" s="2" t="s">
        <v>210</v>
      </c>
      <c r="D494" s="15" t="s">
        <v>22</v>
      </c>
      <c r="E494" s="2" t="s">
        <v>92</v>
      </c>
      <c r="F494" s="2" t="str">
        <f>VLOOKUP(GERAL[[#This Row],[CÓD]],SEALL,6,FALSE)</f>
        <v>S</v>
      </c>
      <c r="G49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9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9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94" s="2" t="str">
        <f>VLOOKUP(GERAL[[#This Row],[CÓD]],SEALL,4,FALSE)</f>
        <v>04</v>
      </c>
      <c r="K494" s="2" t="str">
        <f>IF(ISERR(FIND("01",GERAL[[#This Row],[ODS]])),"NÃO","SIM")</f>
        <v>NÃO</v>
      </c>
      <c r="L494" s="2" t="str">
        <f>IF(ISERR(FIND("02",GERAL[[#This Row],[ODS]])),"NÃO","SIM")</f>
        <v>NÃO</v>
      </c>
      <c r="M494" s="2" t="str">
        <f>IF(ISERR(FIND("03",GERAL[[#This Row],[ODS]])),"NÃO","SIM")</f>
        <v>NÃO</v>
      </c>
      <c r="N494" s="2" t="str">
        <f>IF(ISERR(FIND("04",GERAL[[#This Row],[ODS]])),"NÃO","SIM")</f>
        <v>SIM</v>
      </c>
      <c r="O494" s="2" t="str">
        <f>IF(ISERR(FIND("05",GERAL[[#This Row],[ODS]])),"NÃO","SIM")</f>
        <v>NÃO</v>
      </c>
      <c r="P494" s="2" t="str">
        <f>IF(ISERR(FIND("06",GERAL[[#This Row],[ODS]])),"NÃO","SIM")</f>
        <v>NÃO</v>
      </c>
      <c r="Q494" s="2" t="str">
        <f>IF(ISERR(FIND("07",GERAL[[#This Row],[ODS]])),"NÃO","SIM")</f>
        <v>NÃO</v>
      </c>
      <c r="R494" s="2" t="str">
        <f>IF(ISERR(FIND("08",GERAL[[#This Row],[ODS]])),"NÃO","SIM")</f>
        <v>NÃO</v>
      </c>
      <c r="S494" s="2" t="str">
        <f>IF(ISERR(FIND("09",GERAL[[#This Row],[ODS]])),"NÃO","SIM")</f>
        <v>NÃO</v>
      </c>
      <c r="T494" s="2" t="str">
        <f>IF(ISERR(FIND("10",GERAL[[#This Row],[ODS]])),"NÃO","SIM")</f>
        <v>NÃO</v>
      </c>
      <c r="U494" s="2" t="str">
        <f>IF(ISERR(FIND("11",GERAL[[#This Row],[ODS]])),"NÃO","SIM")</f>
        <v>NÃO</v>
      </c>
      <c r="V494" s="2" t="str">
        <f>IF(ISERR(FIND("12",GERAL[[#This Row],[ODS]])),"NÃO","SIM")</f>
        <v>NÃO</v>
      </c>
      <c r="W494" s="2" t="str">
        <f>IF(ISERR(FIND("13",GERAL[[#This Row],[ODS]])),"NÃO","SIM")</f>
        <v>NÃO</v>
      </c>
      <c r="X494" s="2" t="str">
        <f>IF(ISERR(FIND("14",GERAL[[#This Row],[ODS]])),"NÃO","SIM")</f>
        <v>NÃO</v>
      </c>
      <c r="Y494" s="2" t="str">
        <f>IF(ISERR(FIND("15",GERAL[[#This Row],[ODS]])),"NÃO","SIM")</f>
        <v>NÃO</v>
      </c>
      <c r="Z494" s="2" t="str">
        <f>IF(ISERR(FIND("16",GERAL[[#This Row],[ODS]])),"NÃO","SIM")</f>
        <v>NÃO</v>
      </c>
      <c r="AA494" s="2" t="str">
        <f>IF(ISERR(FIND("17",GERAL[[#This Row],[ODS]])),"NÃO","SIM")</f>
        <v>NÃO</v>
      </c>
      <c r="AB494" s="1">
        <v>80</v>
      </c>
      <c r="AC494" s="1">
        <v>30</v>
      </c>
      <c r="AD494" s="1">
        <v>20</v>
      </c>
      <c r="AE494" s="1">
        <v>62.5</v>
      </c>
      <c r="AF494" s="1">
        <v>100</v>
      </c>
      <c r="AG494" s="1" t="str">
        <f>GERAL[[#This Row],[SIGLA]]&amp;GERAL[[#This Row],[CÓD]]</f>
        <v>DFED_AE</v>
      </c>
      <c r="AH494" s="1">
        <f ca="1">VLOOKUP(GERAL[[#This Row],[REF_NOTA]],BASE_NOTAS[],7,FALSE)</f>
        <v>100</v>
      </c>
      <c r="AI494" s="31">
        <f ca="1">IF(GERAL[[#This Row],[Nota 2025]]="",0,GERAL[[#This Row],[Nota 2026]]-GERAL[[#This Row],[Nota 2025]])</f>
        <v>0</v>
      </c>
    </row>
    <row r="495" spans="1:35" ht="17" x14ac:dyDescent="0.35">
      <c r="A495" s="2" t="s">
        <v>163</v>
      </c>
      <c r="B495" s="2" t="s">
        <v>183</v>
      </c>
      <c r="C495" s="2" t="s">
        <v>210</v>
      </c>
      <c r="D495" s="15" t="s">
        <v>22</v>
      </c>
      <c r="E495" s="2" t="s">
        <v>92</v>
      </c>
      <c r="F495" s="2" t="str">
        <f>VLOOKUP(GERAL[[#This Row],[CÓD]],SEALL,6,FALSE)</f>
        <v>S</v>
      </c>
      <c r="G49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9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9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95" s="2" t="str">
        <f>VLOOKUP(GERAL[[#This Row],[CÓD]],SEALL,4,FALSE)</f>
        <v>04</v>
      </c>
      <c r="K495" s="2" t="str">
        <f>IF(ISERR(FIND("01",GERAL[[#This Row],[ODS]])),"NÃO","SIM")</f>
        <v>NÃO</v>
      </c>
      <c r="L495" s="2" t="str">
        <f>IF(ISERR(FIND("02",GERAL[[#This Row],[ODS]])),"NÃO","SIM")</f>
        <v>NÃO</v>
      </c>
      <c r="M495" s="2" t="str">
        <f>IF(ISERR(FIND("03",GERAL[[#This Row],[ODS]])),"NÃO","SIM")</f>
        <v>NÃO</v>
      </c>
      <c r="N495" s="2" t="str">
        <f>IF(ISERR(FIND("04",GERAL[[#This Row],[ODS]])),"NÃO","SIM")</f>
        <v>SIM</v>
      </c>
      <c r="O495" s="2" t="str">
        <f>IF(ISERR(FIND("05",GERAL[[#This Row],[ODS]])),"NÃO","SIM")</f>
        <v>NÃO</v>
      </c>
      <c r="P495" s="2" t="str">
        <f>IF(ISERR(FIND("06",GERAL[[#This Row],[ODS]])),"NÃO","SIM")</f>
        <v>NÃO</v>
      </c>
      <c r="Q495" s="2" t="str">
        <f>IF(ISERR(FIND("07",GERAL[[#This Row],[ODS]])),"NÃO","SIM")</f>
        <v>NÃO</v>
      </c>
      <c r="R495" s="2" t="str">
        <f>IF(ISERR(FIND("08",GERAL[[#This Row],[ODS]])),"NÃO","SIM")</f>
        <v>NÃO</v>
      </c>
      <c r="S495" s="2" t="str">
        <f>IF(ISERR(FIND("09",GERAL[[#This Row],[ODS]])),"NÃO","SIM")</f>
        <v>NÃO</v>
      </c>
      <c r="T495" s="2" t="str">
        <f>IF(ISERR(FIND("10",GERAL[[#This Row],[ODS]])),"NÃO","SIM")</f>
        <v>NÃO</v>
      </c>
      <c r="U495" s="2" t="str">
        <f>IF(ISERR(FIND("11",GERAL[[#This Row],[ODS]])),"NÃO","SIM")</f>
        <v>NÃO</v>
      </c>
      <c r="V495" s="2" t="str">
        <f>IF(ISERR(FIND("12",GERAL[[#This Row],[ODS]])),"NÃO","SIM")</f>
        <v>NÃO</v>
      </c>
      <c r="W495" s="2" t="str">
        <f>IF(ISERR(FIND("13",GERAL[[#This Row],[ODS]])),"NÃO","SIM")</f>
        <v>NÃO</v>
      </c>
      <c r="X495" s="2" t="str">
        <f>IF(ISERR(FIND("14",GERAL[[#This Row],[ODS]])),"NÃO","SIM")</f>
        <v>NÃO</v>
      </c>
      <c r="Y495" s="2" t="str">
        <f>IF(ISERR(FIND("15",GERAL[[#This Row],[ODS]])),"NÃO","SIM")</f>
        <v>NÃO</v>
      </c>
      <c r="Z495" s="2" t="str">
        <f>IF(ISERR(FIND("16",GERAL[[#This Row],[ODS]])),"NÃO","SIM")</f>
        <v>NÃO</v>
      </c>
      <c r="AA495" s="2" t="str">
        <f>IF(ISERR(FIND("17",GERAL[[#This Row],[ODS]])),"NÃO","SIM")</f>
        <v>NÃO</v>
      </c>
      <c r="AB495" s="1">
        <v>100</v>
      </c>
      <c r="AC495" s="1">
        <v>50</v>
      </c>
      <c r="AD495" s="1">
        <v>70</v>
      </c>
      <c r="AE495" s="1">
        <v>100</v>
      </c>
      <c r="AF495" s="1">
        <v>100</v>
      </c>
      <c r="AG495" s="1" t="str">
        <f>GERAL[[#This Row],[SIGLA]]&amp;GERAL[[#This Row],[CÓD]]</f>
        <v>ESED_AE</v>
      </c>
      <c r="AH495" s="1">
        <f ca="1">VLOOKUP(GERAL[[#This Row],[REF_NOTA]],BASE_NOTAS[],7,FALSE)</f>
        <v>100</v>
      </c>
      <c r="AI495" s="31">
        <f ca="1">IF(GERAL[[#This Row],[Nota 2025]]="",0,GERAL[[#This Row],[Nota 2026]]-GERAL[[#This Row],[Nota 2025]])</f>
        <v>0</v>
      </c>
    </row>
    <row r="496" spans="1:35" ht="17" x14ac:dyDescent="0.35">
      <c r="A496" s="2" t="s">
        <v>164</v>
      </c>
      <c r="B496" s="2" t="s">
        <v>190</v>
      </c>
      <c r="C496" s="2" t="s">
        <v>210</v>
      </c>
      <c r="D496" s="15" t="s">
        <v>22</v>
      </c>
      <c r="E496" s="2" t="s">
        <v>92</v>
      </c>
      <c r="F496" s="2" t="str">
        <f>VLOOKUP(GERAL[[#This Row],[CÓD]],SEALL,6,FALSE)</f>
        <v>S</v>
      </c>
      <c r="G49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9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9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96" s="2" t="str">
        <f>VLOOKUP(GERAL[[#This Row],[CÓD]],SEALL,4,FALSE)</f>
        <v>04</v>
      </c>
      <c r="K496" s="2" t="str">
        <f>IF(ISERR(FIND("01",GERAL[[#This Row],[ODS]])),"NÃO","SIM")</f>
        <v>NÃO</v>
      </c>
      <c r="L496" s="2" t="str">
        <f>IF(ISERR(FIND("02",GERAL[[#This Row],[ODS]])),"NÃO","SIM")</f>
        <v>NÃO</v>
      </c>
      <c r="M496" s="2" t="str">
        <f>IF(ISERR(FIND("03",GERAL[[#This Row],[ODS]])),"NÃO","SIM")</f>
        <v>NÃO</v>
      </c>
      <c r="N496" s="2" t="str">
        <f>IF(ISERR(FIND("04",GERAL[[#This Row],[ODS]])),"NÃO","SIM")</f>
        <v>SIM</v>
      </c>
      <c r="O496" s="2" t="str">
        <f>IF(ISERR(FIND("05",GERAL[[#This Row],[ODS]])),"NÃO","SIM")</f>
        <v>NÃO</v>
      </c>
      <c r="P496" s="2" t="str">
        <f>IF(ISERR(FIND("06",GERAL[[#This Row],[ODS]])),"NÃO","SIM")</f>
        <v>NÃO</v>
      </c>
      <c r="Q496" s="2" t="str">
        <f>IF(ISERR(FIND("07",GERAL[[#This Row],[ODS]])),"NÃO","SIM")</f>
        <v>NÃO</v>
      </c>
      <c r="R496" s="2" t="str">
        <f>IF(ISERR(FIND("08",GERAL[[#This Row],[ODS]])),"NÃO","SIM")</f>
        <v>NÃO</v>
      </c>
      <c r="S496" s="2" t="str">
        <f>IF(ISERR(FIND("09",GERAL[[#This Row],[ODS]])),"NÃO","SIM")</f>
        <v>NÃO</v>
      </c>
      <c r="T496" s="2" t="str">
        <f>IF(ISERR(FIND("10",GERAL[[#This Row],[ODS]])),"NÃO","SIM")</f>
        <v>NÃO</v>
      </c>
      <c r="U496" s="2" t="str">
        <f>IF(ISERR(FIND("11",GERAL[[#This Row],[ODS]])),"NÃO","SIM")</f>
        <v>NÃO</v>
      </c>
      <c r="V496" s="2" t="str">
        <f>IF(ISERR(FIND("12",GERAL[[#This Row],[ODS]])),"NÃO","SIM")</f>
        <v>NÃO</v>
      </c>
      <c r="W496" s="2" t="str">
        <f>IF(ISERR(FIND("13",GERAL[[#This Row],[ODS]])),"NÃO","SIM")</f>
        <v>NÃO</v>
      </c>
      <c r="X496" s="2" t="str">
        <f>IF(ISERR(FIND("14",GERAL[[#This Row],[ODS]])),"NÃO","SIM")</f>
        <v>NÃO</v>
      </c>
      <c r="Y496" s="2" t="str">
        <f>IF(ISERR(FIND("15",GERAL[[#This Row],[ODS]])),"NÃO","SIM")</f>
        <v>NÃO</v>
      </c>
      <c r="Z496" s="2" t="str">
        <f>IF(ISERR(FIND("16",GERAL[[#This Row],[ODS]])),"NÃO","SIM")</f>
        <v>NÃO</v>
      </c>
      <c r="AA496" s="2" t="str">
        <f>IF(ISERR(FIND("17",GERAL[[#This Row],[ODS]])),"NÃO","SIM")</f>
        <v>NÃO</v>
      </c>
      <c r="AB496" s="1">
        <v>100</v>
      </c>
      <c r="AC496" s="1">
        <v>100</v>
      </c>
      <c r="AD496" s="1">
        <v>100</v>
      </c>
      <c r="AE496" s="1">
        <v>100</v>
      </c>
      <c r="AF496" s="1">
        <v>100</v>
      </c>
      <c r="AG496" s="1" t="str">
        <f>GERAL[[#This Row],[SIGLA]]&amp;GERAL[[#This Row],[CÓD]]</f>
        <v>GOED_AE</v>
      </c>
      <c r="AH496" s="1">
        <f ca="1">VLOOKUP(GERAL[[#This Row],[REF_NOTA]],BASE_NOTAS[],7,FALSE)</f>
        <v>100</v>
      </c>
      <c r="AI496" s="31">
        <f ca="1">IF(GERAL[[#This Row],[Nota 2025]]="",0,GERAL[[#This Row],[Nota 2026]]-GERAL[[#This Row],[Nota 2025]])</f>
        <v>0</v>
      </c>
    </row>
    <row r="497" spans="1:35" ht="17" x14ac:dyDescent="0.35">
      <c r="A497" s="2" t="s">
        <v>165</v>
      </c>
      <c r="B497" s="2" t="s">
        <v>191</v>
      </c>
      <c r="C497" s="2" t="s">
        <v>210</v>
      </c>
      <c r="D497" s="15" t="s">
        <v>22</v>
      </c>
      <c r="E497" s="2" t="s">
        <v>92</v>
      </c>
      <c r="F497" s="2" t="str">
        <f>VLOOKUP(GERAL[[#This Row],[CÓD]],SEALL,6,FALSE)</f>
        <v>S</v>
      </c>
      <c r="G49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9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9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97" s="2" t="str">
        <f>VLOOKUP(GERAL[[#This Row],[CÓD]],SEALL,4,FALSE)</f>
        <v>04</v>
      </c>
      <c r="K497" s="2" t="str">
        <f>IF(ISERR(FIND("01",GERAL[[#This Row],[ODS]])),"NÃO","SIM")</f>
        <v>NÃO</v>
      </c>
      <c r="L497" s="2" t="str">
        <f>IF(ISERR(FIND("02",GERAL[[#This Row],[ODS]])),"NÃO","SIM")</f>
        <v>NÃO</v>
      </c>
      <c r="M497" s="2" t="str">
        <f>IF(ISERR(FIND("03",GERAL[[#This Row],[ODS]])),"NÃO","SIM")</f>
        <v>NÃO</v>
      </c>
      <c r="N497" s="2" t="str">
        <f>IF(ISERR(FIND("04",GERAL[[#This Row],[ODS]])),"NÃO","SIM")</f>
        <v>SIM</v>
      </c>
      <c r="O497" s="2" t="str">
        <f>IF(ISERR(FIND("05",GERAL[[#This Row],[ODS]])),"NÃO","SIM")</f>
        <v>NÃO</v>
      </c>
      <c r="P497" s="2" t="str">
        <f>IF(ISERR(FIND("06",GERAL[[#This Row],[ODS]])),"NÃO","SIM")</f>
        <v>NÃO</v>
      </c>
      <c r="Q497" s="2" t="str">
        <f>IF(ISERR(FIND("07",GERAL[[#This Row],[ODS]])),"NÃO","SIM")</f>
        <v>NÃO</v>
      </c>
      <c r="R497" s="2" t="str">
        <f>IF(ISERR(FIND("08",GERAL[[#This Row],[ODS]])),"NÃO","SIM")</f>
        <v>NÃO</v>
      </c>
      <c r="S497" s="2" t="str">
        <f>IF(ISERR(FIND("09",GERAL[[#This Row],[ODS]])),"NÃO","SIM")</f>
        <v>NÃO</v>
      </c>
      <c r="T497" s="2" t="str">
        <f>IF(ISERR(FIND("10",GERAL[[#This Row],[ODS]])),"NÃO","SIM")</f>
        <v>NÃO</v>
      </c>
      <c r="U497" s="2" t="str">
        <f>IF(ISERR(FIND("11",GERAL[[#This Row],[ODS]])),"NÃO","SIM")</f>
        <v>NÃO</v>
      </c>
      <c r="V497" s="2" t="str">
        <f>IF(ISERR(FIND("12",GERAL[[#This Row],[ODS]])),"NÃO","SIM")</f>
        <v>NÃO</v>
      </c>
      <c r="W497" s="2" t="str">
        <f>IF(ISERR(FIND("13",GERAL[[#This Row],[ODS]])),"NÃO","SIM")</f>
        <v>NÃO</v>
      </c>
      <c r="X497" s="2" t="str">
        <f>IF(ISERR(FIND("14",GERAL[[#This Row],[ODS]])),"NÃO","SIM")</f>
        <v>NÃO</v>
      </c>
      <c r="Y497" s="2" t="str">
        <f>IF(ISERR(FIND("15",GERAL[[#This Row],[ODS]])),"NÃO","SIM")</f>
        <v>NÃO</v>
      </c>
      <c r="Z497" s="2" t="str">
        <f>IF(ISERR(FIND("16",GERAL[[#This Row],[ODS]])),"NÃO","SIM")</f>
        <v>NÃO</v>
      </c>
      <c r="AA497" s="2" t="str">
        <f>IF(ISERR(FIND("17",GERAL[[#This Row],[ODS]])),"NÃO","SIM")</f>
        <v>NÃO</v>
      </c>
      <c r="AB497" s="1">
        <v>70</v>
      </c>
      <c r="AC497" s="1">
        <v>100</v>
      </c>
      <c r="AD497" s="1">
        <v>100</v>
      </c>
      <c r="AE497" s="1">
        <v>100</v>
      </c>
      <c r="AF497" s="1">
        <v>100</v>
      </c>
      <c r="AG497" s="1" t="str">
        <f>GERAL[[#This Row],[SIGLA]]&amp;GERAL[[#This Row],[CÓD]]</f>
        <v>MAED_AE</v>
      </c>
      <c r="AH497" s="1">
        <f ca="1">VLOOKUP(GERAL[[#This Row],[REF_NOTA]],BASE_NOTAS[],7,FALSE)</f>
        <v>100</v>
      </c>
      <c r="AI497" s="31">
        <f ca="1">IF(GERAL[[#This Row],[Nota 2025]]="",0,GERAL[[#This Row],[Nota 2026]]-GERAL[[#This Row],[Nota 2025]])</f>
        <v>0</v>
      </c>
    </row>
    <row r="498" spans="1:35" ht="17" x14ac:dyDescent="0.35">
      <c r="A498" s="2" t="s">
        <v>168</v>
      </c>
      <c r="B498" s="2" t="s">
        <v>195</v>
      </c>
      <c r="C498" s="2" t="s">
        <v>210</v>
      </c>
      <c r="D498" s="15" t="s">
        <v>22</v>
      </c>
      <c r="E498" s="2" t="s">
        <v>92</v>
      </c>
      <c r="F498" s="2" t="str">
        <f>VLOOKUP(GERAL[[#This Row],[CÓD]],SEALL,6,FALSE)</f>
        <v>S</v>
      </c>
      <c r="G49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9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9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98" s="2" t="str">
        <f>VLOOKUP(GERAL[[#This Row],[CÓD]],SEALL,4,FALSE)</f>
        <v>04</v>
      </c>
      <c r="K498" s="2" t="str">
        <f>IF(ISERR(FIND("01",GERAL[[#This Row],[ODS]])),"NÃO","SIM")</f>
        <v>NÃO</v>
      </c>
      <c r="L498" s="2" t="str">
        <f>IF(ISERR(FIND("02",GERAL[[#This Row],[ODS]])),"NÃO","SIM")</f>
        <v>NÃO</v>
      </c>
      <c r="M498" s="2" t="str">
        <f>IF(ISERR(FIND("03",GERAL[[#This Row],[ODS]])),"NÃO","SIM")</f>
        <v>NÃO</v>
      </c>
      <c r="N498" s="2" t="str">
        <f>IF(ISERR(FIND("04",GERAL[[#This Row],[ODS]])),"NÃO","SIM")</f>
        <v>SIM</v>
      </c>
      <c r="O498" s="2" t="str">
        <f>IF(ISERR(FIND("05",GERAL[[#This Row],[ODS]])),"NÃO","SIM")</f>
        <v>NÃO</v>
      </c>
      <c r="P498" s="2" t="str">
        <f>IF(ISERR(FIND("06",GERAL[[#This Row],[ODS]])),"NÃO","SIM")</f>
        <v>NÃO</v>
      </c>
      <c r="Q498" s="2" t="str">
        <f>IF(ISERR(FIND("07",GERAL[[#This Row],[ODS]])),"NÃO","SIM")</f>
        <v>NÃO</v>
      </c>
      <c r="R498" s="2" t="str">
        <f>IF(ISERR(FIND("08",GERAL[[#This Row],[ODS]])),"NÃO","SIM")</f>
        <v>NÃO</v>
      </c>
      <c r="S498" s="2" t="str">
        <f>IF(ISERR(FIND("09",GERAL[[#This Row],[ODS]])),"NÃO","SIM")</f>
        <v>NÃO</v>
      </c>
      <c r="T498" s="2" t="str">
        <f>IF(ISERR(FIND("10",GERAL[[#This Row],[ODS]])),"NÃO","SIM")</f>
        <v>NÃO</v>
      </c>
      <c r="U498" s="2" t="str">
        <f>IF(ISERR(FIND("11",GERAL[[#This Row],[ODS]])),"NÃO","SIM")</f>
        <v>NÃO</v>
      </c>
      <c r="V498" s="2" t="str">
        <f>IF(ISERR(FIND("12",GERAL[[#This Row],[ODS]])),"NÃO","SIM")</f>
        <v>NÃO</v>
      </c>
      <c r="W498" s="2" t="str">
        <f>IF(ISERR(FIND("13",GERAL[[#This Row],[ODS]])),"NÃO","SIM")</f>
        <v>NÃO</v>
      </c>
      <c r="X498" s="2" t="str">
        <f>IF(ISERR(FIND("14",GERAL[[#This Row],[ODS]])),"NÃO","SIM")</f>
        <v>NÃO</v>
      </c>
      <c r="Y498" s="2" t="str">
        <f>IF(ISERR(FIND("15",GERAL[[#This Row],[ODS]])),"NÃO","SIM")</f>
        <v>NÃO</v>
      </c>
      <c r="Z498" s="2" t="str">
        <f>IF(ISERR(FIND("16",GERAL[[#This Row],[ODS]])),"NÃO","SIM")</f>
        <v>NÃO</v>
      </c>
      <c r="AA498" s="2" t="str">
        <f>IF(ISERR(FIND("17",GERAL[[#This Row],[ODS]])),"NÃO","SIM")</f>
        <v>NÃO</v>
      </c>
      <c r="AB498" s="1">
        <v>20</v>
      </c>
      <c r="AC498" s="1">
        <v>70</v>
      </c>
      <c r="AD498" s="1">
        <v>100</v>
      </c>
      <c r="AE498" s="1">
        <v>100</v>
      </c>
      <c r="AF498" s="1">
        <v>100</v>
      </c>
      <c r="AG498" s="1" t="str">
        <f>GERAL[[#This Row],[SIGLA]]&amp;GERAL[[#This Row],[CÓD]]</f>
        <v>MTED_AE</v>
      </c>
      <c r="AH498" s="1">
        <f ca="1">VLOOKUP(GERAL[[#This Row],[REF_NOTA]],BASE_NOTAS[],7,FALSE)</f>
        <v>100</v>
      </c>
      <c r="AI498" s="31">
        <f ca="1">IF(GERAL[[#This Row],[Nota 2025]]="",0,GERAL[[#This Row],[Nota 2026]]-GERAL[[#This Row],[Nota 2025]])</f>
        <v>0</v>
      </c>
    </row>
    <row r="499" spans="1:35" ht="17" x14ac:dyDescent="0.35">
      <c r="A499" s="2" t="s">
        <v>167</v>
      </c>
      <c r="B499" s="2" t="s">
        <v>193</v>
      </c>
      <c r="C499" s="2" t="s">
        <v>210</v>
      </c>
      <c r="D499" s="15" t="s">
        <v>22</v>
      </c>
      <c r="E499" s="2" t="s">
        <v>92</v>
      </c>
      <c r="F499" s="2" t="str">
        <f>VLOOKUP(GERAL[[#This Row],[CÓD]],SEALL,6,FALSE)</f>
        <v>S</v>
      </c>
      <c r="G49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49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49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499" s="2" t="str">
        <f>VLOOKUP(GERAL[[#This Row],[CÓD]],SEALL,4,FALSE)</f>
        <v>04</v>
      </c>
      <c r="K499" s="2" t="str">
        <f>IF(ISERR(FIND("01",GERAL[[#This Row],[ODS]])),"NÃO","SIM")</f>
        <v>NÃO</v>
      </c>
      <c r="L499" s="2" t="str">
        <f>IF(ISERR(FIND("02",GERAL[[#This Row],[ODS]])),"NÃO","SIM")</f>
        <v>NÃO</v>
      </c>
      <c r="M499" s="2" t="str">
        <f>IF(ISERR(FIND("03",GERAL[[#This Row],[ODS]])),"NÃO","SIM")</f>
        <v>NÃO</v>
      </c>
      <c r="N499" s="2" t="str">
        <f>IF(ISERR(FIND("04",GERAL[[#This Row],[ODS]])),"NÃO","SIM")</f>
        <v>SIM</v>
      </c>
      <c r="O499" s="2" t="str">
        <f>IF(ISERR(FIND("05",GERAL[[#This Row],[ODS]])),"NÃO","SIM")</f>
        <v>NÃO</v>
      </c>
      <c r="P499" s="2" t="str">
        <f>IF(ISERR(FIND("06",GERAL[[#This Row],[ODS]])),"NÃO","SIM")</f>
        <v>NÃO</v>
      </c>
      <c r="Q499" s="2" t="str">
        <f>IF(ISERR(FIND("07",GERAL[[#This Row],[ODS]])),"NÃO","SIM")</f>
        <v>NÃO</v>
      </c>
      <c r="R499" s="2" t="str">
        <f>IF(ISERR(FIND("08",GERAL[[#This Row],[ODS]])),"NÃO","SIM")</f>
        <v>NÃO</v>
      </c>
      <c r="S499" s="2" t="str">
        <f>IF(ISERR(FIND("09",GERAL[[#This Row],[ODS]])),"NÃO","SIM")</f>
        <v>NÃO</v>
      </c>
      <c r="T499" s="2" t="str">
        <f>IF(ISERR(FIND("10",GERAL[[#This Row],[ODS]])),"NÃO","SIM")</f>
        <v>NÃO</v>
      </c>
      <c r="U499" s="2" t="str">
        <f>IF(ISERR(FIND("11",GERAL[[#This Row],[ODS]])),"NÃO","SIM")</f>
        <v>NÃO</v>
      </c>
      <c r="V499" s="2" t="str">
        <f>IF(ISERR(FIND("12",GERAL[[#This Row],[ODS]])),"NÃO","SIM")</f>
        <v>NÃO</v>
      </c>
      <c r="W499" s="2" t="str">
        <f>IF(ISERR(FIND("13",GERAL[[#This Row],[ODS]])),"NÃO","SIM")</f>
        <v>NÃO</v>
      </c>
      <c r="X499" s="2" t="str">
        <f>IF(ISERR(FIND("14",GERAL[[#This Row],[ODS]])),"NÃO","SIM")</f>
        <v>NÃO</v>
      </c>
      <c r="Y499" s="2" t="str">
        <f>IF(ISERR(FIND("15",GERAL[[#This Row],[ODS]])),"NÃO","SIM")</f>
        <v>NÃO</v>
      </c>
      <c r="Z499" s="2" t="str">
        <f>IF(ISERR(FIND("16",GERAL[[#This Row],[ODS]])),"NÃO","SIM")</f>
        <v>NÃO</v>
      </c>
      <c r="AA499" s="2" t="str">
        <f>IF(ISERR(FIND("17",GERAL[[#This Row],[ODS]])),"NÃO","SIM")</f>
        <v>NÃO</v>
      </c>
      <c r="AB499" s="1">
        <v>20</v>
      </c>
      <c r="AC499" s="1">
        <v>20</v>
      </c>
      <c r="AD499" s="1">
        <v>70</v>
      </c>
      <c r="AE499" s="1">
        <v>100</v>
      </c>
      <c r="AF499" s="1">
        <v>100</v>
      </c>
      <c r="AG499" s="1" t="str">
        <f>GERAL[[#This Row],[SIGLA]]&amp;GERAL[[#This Row],[CÓD]]</f>
        <v>MSED_AE</v>
      </c>
      <c r="AH499" s="1">
        <f ca="1">VLOOKUP(GERAL[[#This Row],[REF_NOTA]],BASE_NOTAS[],7,FALSE)</f>
        <v>100</v>
      </c>
      <c r="AI499" s="31">
        <f ca="1">IF(GERAL[[#This Row],[Nota 2025]]="",0,GERAL[[#This Row],[Nota 2026]]-GERAL[[#This Row],[Nota 2025]])</f>
        <v>0</v>
      </c>
    </row>
    <row r="500" spans="1:35" ht="17" x14ac:dyDescent="0.35">
      <c r="A500" s="2" t="s">
        <v>166</v>
      </c>
      <c r="B500" s="2" t="s">
        <v>192</v>
      </c>
      <c r="C500" s="2" t="s">
        <v>210</v>
      </c>
      <c r="D500" s="15" t="s">
        <v>22</v>
      </c>
      <c r="E500" s="2" t="s">
        <v>92</v>
      </c>
      <c r="F500" s="2" t="str">
        <f>VLOOKUP(GERAL[[#This Row],[CÓD]],SEALL,6,FALSE)</f>
        <v>S</v>
      </c>
      <c r="G50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0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0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00" s="2" t="str">
        <f>VLOOKUP(GERAL[[#This Row],[CÓD]],SEALL,4,FALSE)</f>
        <v>04</v>
      </c>
      <c r="K500" s="2" t="str">
        <f>IF(ISERR(FIND("01",GERAL[[#This Row],[ODS]])),"NÃO","SIM")</f>
        <v>NÃO</v>
      </c>
      <c r="L500" s="2" t="str">
        <f>IF(ISERR(FIND("02",GERAL[[#This Row],[ODS]])),"NÃO","SIM")</f>
        <v>NÃO</v>
      </c>
      <c r="M500" s="2" t="str">
        <f>IF(ISERR(FIND("03",GERAL[[#This Row],[ODS]])),"NÃO","SIM")</f>
        <v>NÃO</v>
      </c>
      <c r="N500" s="2" t="str">
        <f>IF(ISERR(FIND("04",GERAL[[#This Row],[ODS]])),"NÃO","SIM")</f>
        <v>SIM</v>
      </c>
      <c r="O500" s="2" t="str">
        <f>IF(ISERR(FIND("05",GERAL[[#This Row],[ODS]])),"NÃO","SIM")</f>
        <v>NÃO</v>
      </c>
      <c r="P500" s="2" t="str">
        <f>IF(ISERR(FIND("06",GERAL[[#This Row],[ODS]])),"NÃO","SIM")</f>
        <v>NÃO</v>
      </c>
      <c r="Q500" s="2" t="str">
        <f>IF(ISERR(FIND("07",GERAL[[#This Row],[ODS]])),"NÃO","SIM")</f>
        <v>NÃO</v>
      </c>
      <c r="R500" s="2" t="str">
        <f>IF(ISERR(FIND("08",GERAL[[#This Row],[ODS]])),"NÃO","SIM")</f>
        <v>NÃO</v>
      </c>
      <c r="S500" s="2" t="str">
        <f>IF(ISERR(FIND("09",GERAL[[#This Row],[ODS]])),"NÃO","SIM")</f>
        <v>NÃO</v>
      </c>
      <c r="T500" s="2" t="str">
        <f>IF(ISERR(FIND("10",GERAL[[#This Row],[ODS]])),"NÃO","SIM")</f>
        <v>NÃO</v>
      </c>
      <c r="U500" s="2" t="str">
        <f>IF(ISERR(FIND("11",GERAL[[#This Row],[ODS]])),"NÃO","SIM")</f>
        <v>NÃO</v>
      </c>
      <c r="V500" s="2" t="str">
        <f>IF(ISERR(FIND("12",GERAL[[#This Row],[ODS]])),"NÃO","SIM")</f>
        <v>NÃO</v>
      </c>
      <c r="W500" s="2" t="str">
        <f>IF(ISERR(FIND("13",GERAL[[#This Row],[ODS]])),"NÃO","SIM")</f>
        <v>NÃO</v>
      </c>
      <c r="X500" s="2" t="str">
        <f>IF(ISERR(FIND("14",GERAL[[#This Row],[ODS]])),"NÃO","SIM")</f>
        <v>NÃO</v>
      </c>
      <c r="Y500" s="2" t="str">
        <f>IF(ISERR(FIND("15",GERAL[[#This Row],[ODS]])),"NÃO","SIM")</f>
        <v>NÃO</v>
      </c>
      <c r="Z500" s="2" t="str">
        <f>IF(ISERR(FIND("16",GERAL[[#This Row],[ODS]])),"NÃO","SIM")</f>
        <v>NÃO</v>
      </c>
      <c r="AA500" s="2" t="str">
        <f>IF(ISERR(FIND("17",GERAL[[#This Row],[ODS]])),"NÃO","SIM")</f>
        <v>NÃO</v>
      </c>
      <c r="AB500" s="1">
        <v>100</v>
      </c>
      <c r="AC500" s="1">
        <v>100</v>
      </c>
      <c r="AD500" s="1">
        <v>100</v>
      </c>
      <c r="AE500" s="1">
        <v>100</v>
      </c>
      <c r="AF500" s="1">
        <v>100</v>
      </c>
      <c r="AG500" s="1" t="str">
        <f>GERAL[[#This Row],[SIGLA]]&amp;GERAL[[#This Row],[CÓD]]</f>
        <v>MGED_AE</v>
      </c>
      <c r="AH500" s="1">
        <f ca="1">VLOOKUP(GERAL[[#This Row],[REF_NOTA]],BASE_NOTAS[],7,FALSE)</f>
        <v>100</v>
      </c>
      <c r="AI500" s="31">
        <f ca="1">IF(GERAL[[#This Row],[Nota 2025]]="",0,GERAL[[#This Row],[Nota 2026]]-GERAL[[#This Row],[Nota 2025]])</f>
        <v>0</v>
      </c>
    </row>
    <row r="501" spans="1:35" ht="17" x14ac:dyDescent="0.35">
      <c r="A501" s="2" t="s">
        <v>169</v>
      </c>
      <c r="B501" s="2" t="s">
        <v>196</v>
      </c>
      <c r="C501" s="2" t="s">
        <v>210</v>
      </c>
      <c r="D501" s="15" t="s">
        <v>22</v>
      </c>
      <c r="E501" s="2" t="s">
        <v>92</v>
      </c>
      <c r="F501" s="2" t="str">
        <f>VLOOKUP(GERAL[[#This Row],[CÓD]],SEALL,6,FALSE)</f>
        <v>S</v>
      </c>
      <c r="G50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0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0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01" s="2" t="str">
        <f>VLOOKUP(GERAL[[#This Row],[CÓD]],SEALL,4,FALSE)</f>
        <v>04</v>
      </c>
      <c r="K501" s="2" t="str">
        <f>IF(ISERR(FIND("01",GERAL[[#This Row],[ODS]])),"NÃO","SIM")</f>
        <v>NÃO</v>
      </c>
      <c r="L501" s="2" t="str">
        <f>IF(ISERR(FIND("02",GERAL[[#This Row],[ODS]])),"NÃO","SIM")</f>
        <v>NÃO</v>
      </c>
      <c r="M501" s="2" t="str">
        <f>IF(ISERR(FIND("03",GERAL[[#This Row],[ODS]])),"NÃO","SIM")</f>
        <v>NÃO</v>
      </c>
      <c r="N501" s="2" t="str">
        <f>IF(ISERR(FIND("04",GERAL[[#This Row],[ODS]])),"NÃO","SIM")</f>
        <v>SIM</v>
      </c>
      <c r="O501" s="2" t="str">
        <f>IF(ISERR(FIND("05",GERAL[[#This Row],[ODS]])),"NÃO","SIM")</f>
        <v>NÃO</v>
      </c>
      <c r="P501" s="2" t="str">
        <f>IF(ISERR(FIND("06",GERAL[[#This Row],[ODS]])),"NÃO","SIM")</f>
        <v>NÃO</v>
      </c>
      <c r="Q501" s="2" t="str">
        <f>IF(ISERR(FIND("07",GERAL[[#This Row],[ODS]])),"NÃO","SIM")</f>
        <v>NÃO</v>
      </c>
      <c r="R501" s="2" t="str">
        <f>IF(ISERR(FIND("08",GERAL[[#This Row],[ODS]])),"NÃO","SIM")</f>
        <v>NÃO</v>
      </c>
      <c r="S501" s="2" t="str">
        <f>IF(ISERR(FIND("09",GERAL[[#This Row],[ODS]])),"NÃO","SIM")</f>
        <v>NÃO</v>
      </c>
      <c r="T501" s="2" t="str">
        <f>IF(ISERR(FIND("10",GERAL[[#This Row],[ODS]])),"NÃO","SIM")</f>
        <v>NÃO</v>
      </c>
      <c r="U501" s="2" t="str">
        <f>IF(ISERR(FIND("11",GERAL[[#This Row],[ODS]])),"NÃO","SIM")</f>
        <v>NÃO</v>
      </c>
      <c r="V501" s="2" t="str">
        <f>IF(ISERR(FIND("12",GERAL[[#This Row],[ODS]])),"NÃO","SIM")</f>
        <v>NÃO</v>
      </c>
      <c r="W501" s="2" t="str">
        <f>IF(ISERR(FIND("13",GERAL[[#This Row],[ODS]])),"NÃO","SIM")</f>
        <v>NÃO</v>
      </c>
      <c r="X501" s="2" t="str">
        <f>IF(ISERR(FIND("14",GERAL[[#This Row],[ODS]])),"NÃO","SIM")</f>
        <v>NÃO</v>
      </c>
      <c r="Y501" s="2" t="str">
        <f>IF(ISERR(FIND("15",GERAL[[#This Row],[ODS]])),"NÃO","SIM")</f>
        <v>NÃO</v>
      </c>
      <c r="Z501" s="2" t="str">
        <f>IF(ISERR(FIND("16",GERAL[[#This Row],[ODS]])),"NÃO","SIM")</f>
        <v>NÃO</v>
      </c>
      <c r="AA501" s="2" t="str">
        <f>IF(ISERR(FIND("17",GERAL[[#This Row],[ODS]])),"NÃO","SIM")</f>
        <v>NÃO</v>
      </c>
      <c r="AB501" s="1">
        <v>100</v>
      </c>
      <c r="AC501" s="1">
        <v>100</v>
      </c>
      <c r="AD501" s="1">
        <v>100</v>
      </c>
      <c r="AE501" s="1">
        <v>100</v>
      </c>
      <c r="AF501" s="1">
        <v>100</v>
      </c>
      <c r="AG501" s="1" t="str">
        <f>GERAL[[#This Row],[SIGLA]]&amp;GERAL[[#This Row],[CÓD]]</f>
        <v>PAED_AE</v>
      </c>
      <c r="AH501" s="1">
        <f ca="1">VLOOKUP(GERAL[[#This Row],[REF_NOTA]],BASE_NOTAS[],7,FALSE)</f>
        <v>100</v>
      </c>
      <c r="AI501" s="31">
        <f ca="1">IF(GERAL[[#This Row],[Nota 2025]]="",0,GERAL[[#This Row],[Nota 2026]]-GERAL[[#This Row],[Nota 2025]])</f>
        <v>0</v>
      </c>
    </row>
    <row r="502" spans="1:35" ht="17" x14ac:dyDescent="0.35">
      <c r="A502" s="2" t="s">
        <v>170</v>
      </c>
      <c r="B502" s="2" t="s">
        <v>197</v>
      </c>
      <c r="C502" s="2" t="s">
        <v>210</v>
      </c>
      <c r="D502" s="15" t="s">
        <v>22</v>
      </c>
      <c r="E502" s="2" t="s">
        <v>92</v>
      </c>
      <c r="F502" s="2" t="str">
        <f>VLOOKUP(GERAL[[#This Row],[CÓD]],SEALL,6,FALSE)</f>
        <v>S</v>
      </c>
      <c r="G50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0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0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02" s="2" t="str">
        <f>VLOOKUP(GERAL[[#This Row],[CÓD]],SEALL,4,FALSE)</f>
        <v>04</v>
      </c>
      <c r="K502" s="2" t="str">
        <f>IF(ISERR(FIND("01",GERAL[[#This Row],[ODS]])),"NÃO","SIM")</f>
        <v>NÃO</v>
      </c>
      <c r="L502" s="2" t="str">
        <f>IF(ISERR(FIND("02",GERAL[[#This Row],[ODS]])),"NÃO","SIM")</f>
        <v>NÃO</v>
      </c>
      <c r="M502" s="2" t="str">
        <f>IF(ISERR(FIND("03",GERAL[[#This Row],[ODS]])),"NÃO","SIM")</f>
        <v>NÃO</v>
      </c>
      <c r="N502" s="2" t="str">
        <f>IF(ISERR(FIND("04",GERAL[[#This Row],[ODS]])),"NÃO","SIM")</f>
        <v>SIM</v>
      </c>
      <c r="O502" s="2" t="str">
        <f>IF(ISERR(FIND("05",GERAL[[#This Row],[ODS]])),"NÃO","SIM")</f>
        <v>NÃO</v>
      </c>
      <c r="P502" s="2" t="str">
        <f>IF(ISERR(FIND("06",GERAL[[#This Row],[ODS]])),"NÃO","SIM")</f>
        <v>NÃO</v>
      </c>
      <c r="Q502" s="2" t="str">
        <f>IF(ISERR(FIND("07",GERAL[[#This Row],[ODS]])),"NÃO","SIM")</f>
        <v>NÃO</v>
      </c>
      <c r="R502" s="2" t="str">
        <f>IF(ISERR(FIND("08",GERAL[[#This Row],[ODS]])),"NÃO","SIM")</f>
        <v>NÃO</v>
      </c>
      <c r="S502" s="2" t="str">
        <f>IF(ISERR(FIND("09",GERAL[[#This Row],[ODS]])),"NÃO","SIM")</f>
        <v>NÃO</v>
      </c>
      <c r="T502" s="2" t="str">
        <f>IF(ISERR(FIND("10",GERAL[[#This Row],[ODS]])),"NÃO","SIM")</f>
        <v>NÃO</v>
      </c>
      <c r="U502" s="2" t="str">
        <f>IF(ISERR(FIND("11",GERAL[[#This Row],[ODS]])),"NÃO","SIM")</f>
        <v>NÃO</v>
      </c>
      <c r="V502" s="2" t="str">
        <f>IF(ISERR(FIND("12",GERAL[[#This Row],[ODS]])),"NÃO","SIM")</f>
        <v>NÃO</v>
      </c>
      <c r="W502" s="2" t="str">
        <f>IF(ISERR(FIND("13",GERAL[[#This Row],[ODS]])),"NÃO","SIM")</f>
        <v>NÃO</v>
      </c>
      <c r="X502" s="2" t="str">
        <f>IF(ISERR(FIND("14",GERAL[[#This Row],[ODS]])),"NÃO","SIM")</f>
        <v>NÃO</v>
      </c>
      <c r="Y502" s="2" t="str">
        <f>IF(ISERR(FIND("15",GERAL[[#This Row],[ODS]])),"NÃO","SIM")</f>
        <v>NÃO</v>
      </c>
      <c r="Z502" s="2" t="str">
        <f>IF(ISERR(FIND("16",GERAL[[#This Row],[ODS]])),"NÃO","SIM")</f>
        <v>NÃO</v>
      </c>
      <c r="AA502" s="2" t="str">
        <f>IF(ISERR(FIND("17",GERAL[[#This Row],[ODS]])),"NÃO","SIM")</f>
        <v>NÃO</v>
      </c>
      <c r="AB502" s="1">
        <v>30</v>
      </c>
      <c r="AC502" s="1">
        <v>20</v>
      </c>
      <c r="AD502" s="1">
        <v>70</v>
      </c>
      <c r="AE502" s="1">
        <v>100</v>
      </c>
      <c r="AF502" s="1">
        <v>100</v>
      </c>
      <c r="AG502" s="1" t="str">
        <f>GERAL[[#This Row],[SIGLA]]&amp;GERAL[[#This Row],[CÓD]]</f>
        <v>PBED_AE</v>
      </c>
      <c r="AH502" s="1">
        <f ca="1">VLOOKUP(GERAL[[#This Row],[REF_NOTA]],BASE_NOTAS[],7,FALSE)</f>
        <v>100</v>
      </c>
      <c r="AI502" s="31">
        <f ca="1">IF(GERAL[[#This Row],[Nota 2025]]="",0,GERAL[[#This Row],[Nota 2026]]-GERAL[[#This Row],[Nota 2025]])</f>
        <v>0</v>
      </c>
    </row>
    <row r="503" spans="1:35" ht="17" x14ac:dyDescent="0.35">
      <c r="A503" s="2" t="s">
        <v>173</v>
      </c>
      <c r="B503" s="2" t="s">
        <v>200</v>
      </c>
      <c r="C503" s="2" t="s">
        <v>210</v>
      </c>
      <c r="D503" s="15" t="s">
        <v>22</v>
      </c>
      <c r="E503" s="2" t="s">
        <v>92</v>
      </c>
      <c r="F503" s="2" t="str">
        <f>VLOOKUP(GERAL[[#This Row],[CÓD]],SEALL,6,FALSE)</f>
        <v>S</v>
      </c>
      <c r="G50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0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0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03" s="2" t="str">
        <f>VLOOKUP(GERAL[[#This Row],[CÓD]],SEALL,4,FALSE)</f>
        <v>04</v>
      </c>
      <c r="K503" s="2" t="str">
        <f>IF(ISERR(FIND("01",GERAL[[#This Row],[ODS]])),"NÃO","SIM")</f>
        <v>NÃO</v>
      </c>
      <c r="L503" s="2" t="str">
        <f>IF(ISERR(FIND("02",GERAL[[#This Row],[ODS]])),"NÃO","SIM")</f>
        <v>NÃO</v>
      </c>
      <c r="M503" s="2" t="str">
        <f>IF(ISERR(FIND("03",GERAL[[#This Row],[ODS]])),"NÃO","SIM")</f>
        <v>NÃO</v>
      </c>
      <c r="N503" s="2" t="str">
        <f>IF(ISERR(FIND("04",GERAL[[#This Row],[ODS]])),"NÃO","SIM")</f>
        <v>SIM</v>
      </c>
      <c r="O503" s="2" t="str">
        <f>IF(ISERR(FIND("05",GERAL[[#This Row],[ODS]])),"NÃO","SIM")</f>
        <v>NÃO</v>
      </c>
      <c r="P503" s="2" t="str">
        <f>IF(ISERR(FIND("06",GERAL[[#This Row],[ODS]])),"NÃO","SIM")</f>
        <v>NÃO</v>
      </c>
      <c r="Q503" s="2" t="str">
        <f>IF(ISERR(FIND("07",GERAL[[#This Row],[ODS]])),"NÃO","SIM")</f>
        <v>NÃO</v>
      </c>
      <c r="R503" s="2" t="str">
        <f>IF(ISERR(FIND("08",GERAL[[#This Row],[ODS]])),"NÃO","SIM")</f>
        <v>NÃO</v>
      </c>
      <c r="S503" s="2" t="str">
        <f>IF(ISERR(FIND("09",GERAL[[#This Row],[ODS]])),"NÃO","SIM")</f>
        <v>NÃO</v>
      </c>
      <c r="T503" s="2" t="str">
        <f>IF(ISERR(FIND("10",GERAL[[#This Row],[ODS]])),"NÃO","SIM")</f>
        <v>NÃO</v>
      </c>
      <c r="U503" s="2" t="str">
        <f>IF(ISERR(FIND("11",GERAL[[#This Row],[ODS]])),"NÃO","SIM")</f>
        <v>NÃO</v>
      </c>
      <c r="V503" s="2" t="str">
        <f>IF(ISERR(FIND("12",GERAL[[#This Row],[ODS]])),"NÃO","SIM")</f>
        <v>NÃO</v>
      </c>
      <c r="W503" s="2" t="str">
        <f>IF(ISERR(FIND("13",GERAL[[#This Row],[ODS]])),"NÃO","SIM")</f>
        <v>NÃO</v>
      </c>
      <c r="X503" s="2" t="str">
        <f>IF(ISERR(FIND("14",GERAL[[#This Row],[ODS]])),"NÃO","SIM")</f>
        <v>NÃO</v>
      </c>
      <c r="Y503" s="2" t="str">
        <f>IF(ISERR(FIND("15",GERAL[[#This Row],[ODS]])),"NÃO","SIM")</f>
        <v>NÃO</v>
      </c>
      <c r="Z503" s="2" t="str">
        <f>IF(ISERR(FIND("16",GERAL[[#This Row],[ODS]])),"NÃO","SIM")</f>
        <v>NÃO</v>
      </c>
      <c r="AA503" s="2" t="str">
        <f>IF(ISERR(FIND("17",GERAL[[#This Row],[ODS]])),"NÃO","SIM")</f>
        <v>NÃO</v>
      </c>
      <c r="AB503" s="1">
        <v>100</v>
      </c>
      <c r="AC503" s="1">
        <v>100</v>
      </c>
      <c r="AD503" s="1">
        <v>100</v>
      </c>
      <c r="AE503" s="1">
        <v>100</v>
      </c>
      <c r="AF503" s="1">
        <v>100</v>
      </c>
      <c r="AG503" s="1" t="str">
        <f>GERAL[[#This Row],[SIGLA]]&amp;GERAL[[#This Row],[CÓD]]</f>
        <v>PRED_AE</v>
      </c>
      <c r="AH503" s="1">
        <f ca="1">VLOOKUP(GERAL[[#This Row],[REF_NOTA]],BASE_NOTAS[],7,FALSE)</f>
        <v>100</v>
      </c>
      <c r="AI503" s="31">
        <f ca="1">IF(GERAL[[#This Row],[Nota 2025]]="",0,GERAL[[#This Row],[Nota 2026]]-GERAL[[#This Row],[Nota 2025]])</f>
        <v>0</v>
      </c>
    </row>
    <row r="504" spans="1:35" ht="17" x14ac:dyDescent="0.35">
      <c r="A504" s="2" t="s">
        <v>171</v>
      </c>
      <c r="B504" s="2" t="s">
        <v>198</v>
      </c>
      <c r="C504" s="2" t="s">
        <v>210</v>
      </c>
      <c r="D504" s="15" t="s">
        <v>22</v>
      </c>
      <c r="E504" s="2" t="s">
        <v>92</v>
      </c>
      <c r="F504" s="2" t="str">
        <f>VLOOKUP(GERAL[[#This Row],[CÓD]],SEALL,6,FALSE)</f>
        <v>S</v>
      </c>
      <c r="G50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0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0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04" s="2" t="str">
        <f>VLOOKUP(GERAL[[#This Row],[CÓD]],SEALL,4,FALSE)</f>
        <v>04</v>
      </c>
      <c r="K504" s="2" t="str">
        <f>IF(ISERR(FIND("01",GERAL[[#This Row],[ODS]])),"NÃO","SIM")</f>
        <v>NÃO</v>
      </c>
      <c r="L504" s="2" t="str">
        <f>IF(ISERR(FIND("02",GERAL[[#This Row],[ODS]])),"NÃO","SIM")</f>
        <v>NÃO</v>
      </c>
      <c r="M504" s="2" t="str">
        <f>IF(ISERR(FIND("03",GERAL[[#This Row],[ODS]])),"NÃO","SIM")</f>
        <v>NÃO</v>
      </c>
      <c r="N504" s="2" t="str">
        <f>IF(ISERR(FIND("04",GERAL[[#This Row],[ODS]])),"NÃO","SIM")</f>
        <v>SIM</v>
      </c>
      <c r="O504" s="2" t="str">
        <f>IF(ISERR(FIND("05",GERAL[[#This Row],[ODS]])),"NÃO","SIM")</f>
        <v>NÃO</v>
      </c>
      <c r="P504" s="2" t="str">
        <f>IF(ISERR(FIND("06",GERAL[[#This Row],[ODS]])),"NÃO","SIM")</f>
        <v>NÃO</v>
      </c>
      <c r="Q504" s="2" t="str">
        <f>IF(ISERR(FIND("07",GERAL[[#This Row],[ODS]])),"NÃO","SIM")</f>
        <v>NÃO</v>
      </c>
      <c r="R504" s="2" t="str">
        <f>IF(ISERR(FIND("08",GERAL[[#This Row],[ODS]])),"NÃO","SIM")</f>
        <v>NÃO</v>
      </c>
      <c r="S504" s="2" t="str">
        <f>IF(ISERR(FIND("09",GERAL[[#This Row],[ODS]])),"NÃO","SIM")</f>
        <v>NÃO</v>
      </c>
      <c r="T504" s="2" t="str">
        <f>IF(ISERR(FIND("10",GERAL[[#This Row],[ODS]])),"NÃO","SIM")</f>
        <v>NÃO</v>
      </c>
      <c r="U504" s="2" t="str">
        <f>IF(ISERR(FIND("11",GERAL[[#This Row],[ODS]])),"NÃO","SIM")</f>
        <v>NÃO</v>
      </c>
      <c r="V504" s="2" t="str">
        <f>IF(ISERR(FIND("12",GERAL[[#This Row],[ODS]])),"NÃO","SIM")</f>
        <v>NÃO</v>
      </c>
      <c r="W504" s="2" t="str">
        <f>IF(ISERR(FIND("13",GERAL[[#This Row],[ODS]])),"NÃO","SIM")</f>
        <v>NÃO</v>
      </c>
      <c r="X504" s="2" t="str">
        <f>IF(ISERR(FIND("14",GERAL[[#This Row],[ODS]])),"NÃO","SIM")</f>
        <v>NÃO</v>
      </c>
      <c r="Y504" s="2" t="str">
        <f>IF(ISERR(FIND("15",GERAL[[#This Row],[ODS]])),"NÃO","SIM")</f>
        <v>NÃO</v>
      </c>
      <c r="Z504" s="2" t="str">
        <f>IF(ISERR(FIND("16",GERAL[[#This Row],[ODS]])),"NÃO","SIM")</f>
        <v>NÃO</v>
      </c>
      <c r="AA504" s="2" t="str">
        <f>IF(ISERR(FIND("17",GERAL[[#This Row],[ODS]])),"NÃO","SIM")</f>
        <v>NÃO</v>
      </c>
      <c r="AB504" s="1">
        <v>80</v>
      </c>
      <c r="AC504" s="1">
        <v>100</v>
      </c>
      <c r="AD504" s="1">
        <v>100</v>
      </c>
      <c r="AE504" s="1">
        <v>100</v>
      </c>
      <c r="AF504" s="1">
        <v>100</v>
      </c>
      <c r="AG504" s="1" t="str">
        <f>GERAL[[#This Row],[SIGLA]]&amp;GERAL[[#This Row],[CÓD]]</f>
        <v>PEED_AE</v>
      </c>
      <c r="AH504" s="1">
        <f ca="1">VLOOKUP(GERAL[[#This Row],[REF_NOTA]],BASE_NOTAS[],7,FALSE)</f>
        <v>100</v>
      </c>
      <c r="AI504" s="31">
        <f ca="1">IF(GERAL[[#This Row],[Nota 2025]]="",0,GERAL[[#This Row],[Nota 2026]]-GERAL[[#This Row],[Nota 2025]])</f>
        <v>0</v>
      </c>
    </row>
    <row r="505" spans="1:35" ht="17" x14ac:dyDescent="0.35">
      <c r="A505" s="2" t="s">
        <v>172</v>
      </c>
      <c r="B505" s="2" t="s">
        <v>199</v>
      </c>
      <c r="C505" s="2" t="s">
        <v>210</v>
      </c>
      <c r="D505" s="15" t="s">
        <v>22</v>
      </c>
      <c r="E505" s="2" t="s">
        <v>92</v>
      </c>
      <c r="F505" s="2" t="str">
        <f>VLOOKUP(GERAL[[#This Row],[CÓD]],SEALL,6,FALSE)</f>
        <v>S</v>
      </c>
      <c r="G50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0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0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05" s="2" t="str">
        <f>VLOOKUP(GERAL[[#This Row],[CÓD]],SEALL,4,FALSE)</f>
        <v>04</v>
      </c>
      <c r="K505" s="2" t="str">
        <f>IF(ISERR(FIND("01",GERAL[[#This Row],[ODS]])),"NÃO","SIM")</f>
        <v>NÃO</v>
      </c>
      <c r="L505" s="2" t="str">
        <f>IF(ISERR(FIND("02",GERAL[[#This Row],[ODS]])),"NÃO","SIM")</f>
        <v>NÃO</v>
      </c>
      <c r="M505" s="2" t="str">
        <f>IF(ISERR(FIND("03",GERAL[[#This Row],[ODS]])),"NÃO","SIM")</f>
        <v>NÃO</v>
      </c>
      <c r="N505" s="2" t="str">
        <f>IF(ISERR(FIND("04",GERAL[[#This Row],[ODS]])),"NÃO","SIM")</f>
        <v>SIM</v>
      </c>
      <c r="O505" s="2" t="str">
        <f>IF(ISERR(FIND("05",GERAL[[#This Row],[ODS]])),"NÃO","SIM")</f>
        <v>NÃO</v>
      </c>
      <c r="P505" s="2" t="str">
        <f>IF(ISERR(FIND("06",GERAL[[#This Row],[ODS]])),"NÃO","SIM")</f>
        <v>NÃO</v>
      </c>
      <c r="Q505" s="2" t="str">
        <f>IF(ISERR(FIND("07",GERAL[[#This Row],[ODS]])),"NÃO","SIM")</f>
        <v>NÃO</v>
      </c>
      <c r="R505" s="2" t="str">
        <f>IF(ISERR(FIND("08",GERAL[[#This Row],[ODS]])),"NÃO","SIM")</f>
        <v>NÃO</v>
      </c>
      <c r="S505" s="2" t="str">
        <f>IF(ISERR(FIND("09",GERAL[[#This Row],[ODS]])),"NÃO","SIM")</f>
        <v>NÃO</v>
      </c>
      <c r="T505" s="2" t="str">
        <f>IF(ISERR(FIND("10",GERAL[[#This Row],[ODS]])),"NÃO","SIM")</f>
        <v>NÃO</v>
      </c>
      <c r="U505" s="2" t="str">
        <f>IF(ISERR(FIND("11",GERAL[[#This Row],[ODS]])),"NÃO","SIM")</f>
        <v>NÃO</v>
      </c>
      <c r="V505" s="2" t="str">
        <f>IF(ISERR(FIND("12",GERAL[[#This Row],[ODS]])),"NÃO","SIM")</f>
        <v>NÃO</v>
      </c>
      <c r="W505" s="2" t="str">
        <f>IF(ISERR(FIND("13",GERAL[[#This Row],[ODS]])),"NÃO","SIM")</f>
        <v>NÃO</v>
      </c>
      <c r="X505" s="2" t="str">
        <f>IF(ISERR(FIND("14",GERAL[[#This Row],[ODS]])),"NÃO","SIM")</f>
        <v>NÃO</v>
      </c>
      <c r="Y505" s="2" t="str">
        <f>IF(ISERR(FIND("15",GERAL[[#This Row],[ODS]])),"NÃO","SIM")</f>
        <v>NÃO</v>
      </c>
      <c r="Z505" s="2" t="str">
        <f>IF(ISERR(FIND("16",GERAL[[#This Row],[ODS]])),"NÃO","SIM")</f>
        <v>NÃO</v>
      </c>
      <c r="AA505" s="2" t="str">
        <f>IF(ISERR(FIND("17",GERAL[[#This Row],[ODS]])),"NÃO","SIM")</f>
        <v>NÃO</v>
      </c>
      <c r="AB505" s="1">
        <v>80</v>
      </c>
      <c r="AC505" s="1">
        <v>50</v>
      </c>
      <c r="AD505" s="1">
        <v>70</v>
      </c>
      <c r="AE505" s="1">
        <v>100</v>
      </c>
      <c r="AF505" s="1">
        <v>100</v>
      </c>
      <c r="AG505" s="1" t="str">
        <f>GERAL[[#This Row],[SIGLA]]&amp;GERAL[[#This Row],[CÓD]]</f>
        <v>PIED_AE</v>
      </c>
      <c r="AH505" s="1">
        <f ca="1">VLOOKUP(GERAL[[#This Row],[REF_NOTA]],BASE_NOTAS[],7,FALSE)</f>
        <v>100</v>
      </c>
      <c r="AI505" s="31">
        <f ca="1">IF(GERAL[[#This Row],[Nota 2025]]="",0,GERAL[[#This Row],[Nota 2026]]-GERAL[[#This Row],[Nota 2025]])</f>
        <v>0</v>
      </c>
    </row>
    <row r="506" spans="1:35" ht="17" x14ac:dyDescent="0.35">
      <c r="A506" s="2" t="s">
        <v>174</v>
      </c>
      <c r="B506" s="2" t="s">
        <v>201</v>
      </c>
      <c r="C506" s="2" t="s">
        <v>210</v>
      </c>
      <c r="D506" s="15" t="s">
        <v>22</v>
      </c>
      <c r="E506" s="2" t="s">
        <v>92</v>
      </c>
      <c r="F506" s="2" t="str">
        <f>VLOOKUP(GERAL[[#This Row],[CÓD]],SEALL,6,FALSE)</f>
        <v>S</v>
      </c>
      <c r="G50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0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0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06" s="2" t="str">
        <f>VLOOKUP(GERAL[[#This Row],[CÓD]],SEALL,4,FALSE)</f>
        <v>04</v>
      </c>
      <c r="K506" s="2" t="str">
        <f>IF(ISERR(FIND("01",GERAL[[#This Row],[ODS]])),"NÃO","SIM")</f>
        <v>NÃO</v>
      </c>
      <c r="L506" s="2" t="str">
        <f>IF(ISERR(FIND("02",GERAL[[#This Row],[ODS]])),"NÃO","SIM")</f>
        <v>NÃO</v>
      </c>
      <c r="M506" s="2" t="str">
        <f>IF(ISERR(FIND("03",GERAL[[#This Row],[ODS]])),"NÃO","SIM")</f>
        <v>NÃO</v>
      </c>
      <c r="N506" s="2" t="str">
        <f>IF(ISERR(FIND("04",GERAL[[#This Row],[ODS]])),"NÃO","SIM")</f>
        <v>SIM</v>
      </c>
      <c r="O506" s="2" t="str">
        <f>IF(ISERR(FIND("05",GERAL[[#This Row],[ODS]])),"NÃO","SIM")</f>
        <v>NÃO</v>
      </c>
      <c r="P506" s="2" t="str">
        <f>IF(ISERR(FIND("06",GERAL[[#This Row],[ODS]])),"NÃO","SIM")</f>
        <v>NÃO</v>
      </c>
      <c r="Q506" s="2" t="str">
        <f>IF(ISERR(FIND("07",GERAL[[#This Row],[ODS]])),"NÃO","SIM")</f>
        <v>NÃO</v>
      </c>
      <c r="R506" s="2" t="str">
        <f>IF(ISERR(FIND("08",GERAL[[#This Row],[ODS]])),"NÃO","SIM")</f>
        <v>NÃO</v>
      </c>
      <c r="S506" s="2" t="str">
        <f>IF(ISERR(FIND("09",GERAL[[#This Row],[ODS]])),"NÃO","SIM")</f>
        <v>NÃO</v>
      </c>
      <c r="T506" s="2" t="str">
        <f>IF(ISERR(FIND("10",GERAL[[#This Row],[ODS]])),"NÃO","SIM")</f>
        <v>NÃO</v>
      </c>
      <c r="U506" s="2" t="str">
        <f>IF(ISERR(FIND("11",GERAL[[#This Row],[ODS]])),"NÃO","SIM")</f>
        <v>NÃO</v>
      </c>
      <c r="V506" s="2" t="str">
        <f>IF(ISERR(FIND("12",GERAL[[#This Row],[ODS]])),"NÃO","SIM")</f>
        <v>NÃO</v>
      </c>
      <c r="W506" s="2" t="str">
        <f>IF(ISERR(FIND("13",GERAL[[#This Row],[ODS]])),"NÃO","SIM")</f>
        <v>NÃO</v>
      </c>
      <c r="X506" s="2" t="str">
        <f>IF(ISERR(FIND("14",GERAL[[#This Row],[ODS]])),"NÃO","SIM")</f>
        <v>NÃO</v>
      </c>
      <c r="Y506" s="2" t="str">
        <f>IF(ISERR(FIND("15",GERAL[[#This Row],[ODS]])),"NÃO","SIM")</f>
        <v>NÃO</v>
      </c>
      <c r="Z506" s="2" t="str">
        <f>IF(ISERR(FIND("16",GERAL[[#This Row],[ODS]])),"NÃO","SIM")</f>
        <v>NÃO</v>
      </c>
      <c r="AA506" s="2" t="str">
        <f>IF(ISERR(FIND("17",GERAL[[#This Row],[ODS]])),"NÃO","SIM")</f>
        <v>NÃO</v>
      </c>
      <c r="AB506" s="1">
        <v>50</v>
      </c>
      <c r="AC506" s="1">
        <v>30</v>
      </c>
      <c r="AD506" s="1">
        <v>0</v>
      </c>
      <c r="AE506" s="1">
        <v>0</v>
      </c>
      <c r="AF506" s="1">
        <v>40</v>
      </c>
      <c r="AG506" s="1" t="str">
        <f>GERAL[[#This Row],[SIGLA]]&amp;GERAL[[#This Row],[CÓD]]</f>
        <v>RJED_AE</v>
      </c>
      <c r="AH506" s="1">
        <f ca="1">VLOOKUP(GERAL[[#This Row],[REF_NOTA]],BASE_NOTAS[],7,FALSE)</f>
        <v>100</v>
      </c>
      <c r="AI506" s="31">
        <f ca="1">IF(GERAL[[#This Row],[Nota 2025]]="",0,GERAL[[#This Row],[Nota 2026]]-GERAL[[#This Row],[Nota 2025]])</f>
        <v>60</v>
      </c>
    </row>
    <row r="507" spans="1:35" ht="17" x14ac:dyDescent="0.35">
      <c r="A507" s="2" t="s">
        <v>175</v>
      </c>
      <c r="B507" s="2" t="s">
        <v>202</v>
      </c>
      <c r="C507" s="2" t="s">
        <v>210</v>
      </c>
      <c r="D507" s="15" t="s">
        <v>22</v>
      </c>
      <c r="E507" s="2" t="s">
        <v>92</v>
      </c>
      <c r="F507" s="2" t="str">
        <f>VLOOKUP(GERAL[[#This Row],[CÓD]],SEALL,6,FALSE)</f>
        <v>S</v>
      </c>
      <c r="G50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0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0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07" s="2" t="str">
        <f>VLOOKUP(GERAL[[#This Row],[CÓD]],SEALL,4,FALSE)</f>
        <v>04</v>
      </c>
      <c r="K507" s="2" t="str">
        <f>IF(ISERR(FIND("01",GERAL[[#This Row],[ODS]])),"NÃO","SIM")</f>
        <v>NÃO</v>
      </c>
      <c r="L507" s="2" t="str">
        <f>IF(ISERR(FIND("02",GERAL[[#This Row],[ODS]])),"NÃO","SIM")</f>
        <v>NÃO</v>
      </c>
      <c r="M507" s="2" t="str">
        <f>IF(ISERR(FIND("03",GERAL[[#This Row],[ODS]])),"NÃO","SIM")</f>
        <v>NÃO</v>
      </c>
      <c r="N507" s="2" t="str">
        <f>IF(ISERR(FIND("04",GERAL[[#This Row],[ODS]])),"NÃO","SIM")</f>
        <v>SIM</v>
      </c>
      <c r="O507" s="2" t="str">
        <f>IF(ISERR(FIND("05",GERAL[[#This Row],[ODS]])),"NÃO","SIM")</f>
        <v>NÃO</v>
      </c>
      <c r="P507" s="2" t="str">
        <f>IF(ISERR(FIND("06",GERAL[[#This Row],[ODS]])),"NÃO","SIM")</f>
        <v>NÃO</v>
      </c>
      <c r="Q507" s="2" t="str">
        <f>IF(ISERR(FIND("07",GERAL[[#This Row],[ODS]])),"NÃO","SIM")</f>
        <v>NÃO</v>
      </c>
      <c r="R507" s="2" t="str">
        <f>IF(ISERR(FIND("08",GERAL[[#This Row],[ODS]])),"NÃO","SIM")</f>
        <v>NÃO</v>
      </c>
      <c r="S507" s="2" t="str">
        <f>IF(ISERR(FIND("09",GERAL[[#This Row],[ODS]])),"NÃO","SIM")</f>
        <v>NÃO</v>
      </c>
      <c r="T507" s="2" t="str">
        <f>IF(ISERR(FIND("10",GERAL[[#This Row],[ODS]])),"NÃO","SIM")</f>
        <v>NÃO</v>
      </c>
      <c r="U507" s="2" t="str">
        <f>IF(ISERR(FIND("11",GERAL[[#This Row],[ODS]])),"NÃO","SIM")</f>
        <v>NÃO</v>
      </c>
      <c r="V507" s="2" t="str">
        <f>IF(ISERR(FIND("12",GERAL[[#This Row],[ODS]])),"NÃO","SIM")</f>
        <v>NÃO</v>
      </c>
      <c r="W507" s="2" t="str">
        <f>IF(ISERR(FIND("13",GERAL[[#This Row],[ODS]])),"NÃO","SIM")</f>
        <v>NÃO</v>
      </c>
      <c r="X507" s="2" t="str">
        <f>IF(ISERR(FIND("14",GERAL[[#This Row],[ODS]])),"NÃO","SIM")</f>
        <v>NÃO</v>
      </c>
      <c r="Y507" s="2" t="str">
        <f>IF(ISERR(FIND("15",GERAL[[#This Row],[ODS]])),"NÃO","SIM")</f>
        <v>NÃO</v>
      </c>
      <c r="Z507" s="2" t="str">
        <f>IF(ISERR(FIND("16",GERAL[[#This Row],[ODS]])),"NÃO","SIM")</f>
        <v>NÃO</v>
      </c>
      <c r="AA507" s="2" t="str">
        <f>IF(ISERR(FIND("17",GERAL[[#This Row],[ODS]])),"NÃO","SIM")</f>
        <v>NÃO</v>
      </c>
      <c r="AB507" s="1">
        <v>80</v>
      </c>
      <c r="AC507" s="1">
        <v>30</v>
      </c>
      <c r="AD507" s="1">
        <v>20</v>
      </c>
      <c r="AE507" s="1">
        <v>62.5</v>
      </c>
      <c r="AF507" s="1">
        <v>100</v>
      </c>
      <c r="AG507" s="1" t="str">
        <f>GERAL[[#This Row],[SIGLA]]&amp;GERAL[[#This Row],[CÓD]]</f>
        <v>RNED_AE</v>
      </c>
      <c r="AH507" s="1">
        <f ca="1">VLOOKUP(GERAL[[#This Row],[REF_NOTA]],BASE_NOTAS[],7,FALSE)</f>
        <v>100</v>
      </c>
      <c r="AI507" s="31">
        <f ca="1">IF(GERAL[[#This Row],[Nota 2025]]="",0,GERAL[[#This Row],[Nota 2026]]-GERAL[[#This Row],[Nota 2025]])</f>
        <v>0</v>
      </c>
    </row>
    <row r="508" spans="1:35" ht="17" x14ac:dyDescent="0.35">
      <c r="A508" s="2" t="s">
        <v>178</v>
      </c>
      <c r="B508" s="2" t="s">
        <v>205</v>
      </c>
      <c r="C508" s="2" t="s">
        <v>210</v>
      </c>
      <c r="D508" s="15" t="s">
        <v>22</v>
      </c>
      <c r="E508" s="2" t="s">
        <v>92</v>
      </c>
      <c r="F508" s="2" t="str">
        <f>VLOOKUP(GERAL[[#This Row],[CÓD]],SEALL,6,FALSE)</f>
        <v>S</v>
      </c>
      <c r="G50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0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0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08" s="2" t="str">
        <f>VLOOKUP(GERAL[[#This Row],[CÓD]],SEALL,4,FALSE)</f>
        <v>04</v>
      </c>
      <c r="K508" s="2" t="str">
        <f>IF(ISERR(FIND("01",GERAL[[#This Row],[ODS]])),"NÃO","SIM")</f>
        <v>NÃO</v>
      </c>
      <c r="L508" s="2" t="str">
        <f>IF(ISERR(FIND("02",GERAL[[#This Row],[ODS]])),"NÃO","SIM")</f>
        <v>NÃO</v>
      </c>
      <c r="M508" s="2" t="str">
        <f>IF(ISERR(FIND("03",GERAL[[#This Row],[ODS]])),"NÃO","SIM")</f>
        <v>NÃO</v>
      </c>
      <c r="N508" s="2" t="str">
        <f>IF(ISERR(FIND("04",GERAL[[#This Row],[ODS]])),"NÃO","SIM")</f>
        <v>SIM</v>
      </c>
      <c r="O508" s="2" t="str">
        <f>IF(ISERR(FIND("05",GERAL[[#This Row],[ODS]])),"NÃO","SIM")</f>
        <v>NÃO</v>
      </c>
      <c r="P508" s="2" t="str">
        <f>IF(ISERR(FIND("06",GERAL[[#This Row],[ODS]])),"NÃO","SIM")</f>
        <v>NÃO</v>
      </c>
      <c r="Q508" s="2" t="str">
        <f>IF(ISERR(FIND("07",GERAL[[#This Row],[ODS]])),"NÃO","SIM")</f>
        <v>NÃO</v>
      </c>
      <c r="R508" s="2" t="str">
        <f>IF(ISERR(FIND("08",GERAL[[#This Row],[ODS]])),"NÃO","SIM")</f>
        <v>NÃO</v>
      </c>
      <c r="S508" s="2" t="str">
        <f>IF(ISERR(FIND("09",GERAL[[#This Row],[ODS]])),"NÃO","SIM")</f>
        <v>NÃO</v>
      </c>
      <c r="T508" s="2" t="str">
        <f>IF(ISERR(FIND("10",GERAL[[#This Row],[ODS]])),"NÃO","SIM")</f>
        <v>NÃO</v>
      </c>
      <c r="U508" s="2" t="str">
        <f>IF(ISERR(FIND("11",GERAL[[#This Row],[ODS]])),"NÃO","SIM")</f>
        <v>NÃO</v>
      </c>
      <c r="V508" s="2" t="str">
        <f>IF(ISERR(FIND("12",GERAL[[#This Row],[ODS]])),"NÃO","SIM")</f>
        <v>NÃO</v>
      </c>
      <c r="W508" s="2" t="str">
        <f>IF(ISERR(FIND("13",GERAL[[#This Row],[ODS]])),"NÃO","SIM")</f>
        <v>NÃO</v>
      </c>
      <c r="X508" s="2" t="str">
        <f>IF(ISERR(FIND("14",GERAL[[#This Row],[ODS]])),"NÃO","SIM")</f>
        <v>NÃO</v>
      </c>
      <c r="Y508" s="2" t="str">
        <f>IF(ISERR(FIND("15",GERAL[[#This Row],[ODS]])),"NÃO","SIM")</f>
        <v>NÃO</v>
      </c>
      <c r="Z508" s="2" t="str">
        <f>IF(ISERR(FIND("16",GERAL[[#This Row],[ODS]])),"NÃO","SIM")</f>
        <v>NÃO</v>
      </c>
      <c r="AA508" s="2" t="str">
        <f>IF(ISERR(FIND("17",GERAL[[#This Row],[ODS]])),"NÃO","SIM")</f>
        <v>NÃO</v>
      </c>
      <c r="AB508" s="1">
        <v>30</v>
      </c>
      <c r="AC508" s="1">
        <v>70</v>
      </c>
      <c r="AD508" s="1">
        <v>100</v>
      </c>
      <c r="AE508" s="1">
        <v>100</v>
      </c>
      <c r="AF508" s="1">
        <v>100</v>
      </c>
      <c r="AG508" s="1" t="str">
        <f>GERAL[[#This Row],[SIGLA]]&amp;GERAL[[#This Row],[CÓD]]</f>
        <v>RSED_AE</v>
      </c>
      <c r="AH508" s="1">
        <f ca="1">VLOOKUP(GERAL[[#This Row],[REF_NOTA]],BASE_NOTAS[],7,FALSE)</f>
        <v>100</v>
      </c>
      <c r="AI508" s="31">
        <f ca="1">IF(GERAL[[#This Row],[Nota 2025]]="",0,GERAL[[#This Row],[Nota 2026]]-GERAL[[#This Row],[Nota 2025]])</f>
        <v>0</v>
      </c>
    </row>
    <row r="509" spans="1:35" ht="17" x14ac:dyDescent="0.35">
      <c r="A509" s="2" t="s">
        <v>176</v>
      </c>
      <c r="B509" s="2" t="s">
        <v>203</v>
      </c>
      <c r="C509" s="2" t="s">
        <v>210</v>
      </c>
      <c r="D509" s="15" t="s">
        <v>22</v>
      </c>
      <c r="E509" s="2" t="s">
        <v>92</v>
      </c>
      <c r="F509" s="2" t="str">
        <f>VLOOKUP(GERAL[[#This Row],[CÓD]],SEALL,6,FALSE)</f>
        <v>S</v>
      </c>
      <c r="G50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0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0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09" s="2" t="str">
        <f>VLOOKUP(GERAL[[#This Row],[CÓD]],SEALL,4,FALSE)</f>
        <v>04</v>
      </c>
      <c r="K509" s="2" t="str">
        <f>IF(ISERR(FIND("01",GERAL[[#This Row],[ODS]])),"NÃO","SIM")</f>
        <v>NÃO</v>
      </c>
      <c r="L509" s="2" t="str">
        <f>IF(ISERR(FIND("02",GERAL[[#This Row],[ODS]])),"NÃO","SIM")</f>
        <v>NÃO</v>
      </c>
      <c r="M509" s="2" t="str">
        <f>IF(ISERR(FIND("03",GERAL[[#This Row],[ODS]])),"NÃO","SIM")</f>
        <v>NÃO</v>
      </c>
      <c r="N509" s="2" t="str">
        <f>IF(ISERR(FIND("04",GERAL[[#This Row],[ODS]])),"NÃO","SIM")</f>
        <v>SIM</v>
      </c>
      <c r="O509" s="2" t="str">
        <f>IF(ISERR(FIND("05",GERAL[[#This Row],[ODS]])),"NÃO","SIM")</f>
        <v>NÃO</v>
      </c>
      <c r="P509" s="2" t="str">
        <f>IF(ISERR(FIND("06",GERAL[[#This Row],[ODS]])),"NÃO","SIM")</f>
        <v>NÃO</v>
      </c>
      <c r="Q509" s="2" t="str">
        <f>IF(ISERR(FIND("07",GERAL[[#This Row],[ODS]])),"NÃO","SIM")</f>
        <v>NÃO</v>
      </c>
      <c r="R509" s="2" t="str">
        <f>IF(ISERR(FIND("08",GERAL[[#This Row],[ODS]])),"NÃO","SIM")</f>
        <v>NÃO</v>
      </c>
      <c r="S509" s="2" t="str">
        <f>IF(ISERR(FIND("09",GERAL[[#This Row],[ODS]])),"NÃO","SIM")</f>
        <v>NÃO</v>
      </c>
      <c r="T509" s="2" t="str">
        <f>IF(ISERR(FIND("10",GERAL[[#This Row],[ODS]])),"NÃO","SIM")</f>
        <v>NÃO</v>
      </c>
      <c r="U509" s="2" t="str">
        <f>IF(ISERR(FIND("11",GERAL[[#This Row],[ODS]])),"NÃO","SIM")</f>
        <v>NÃO</v>
      </c>
      <c r="V509" s="2" t="str">
        <f>IF(ISERR(FIND("12",GERAL[[#This Row],[ODS]])),"NÃO","SIM")</f>
        <v>NÃO</v>
      </c>
      <c r="W509" s="2" t="str">
        <f>IF(ISERR(FIND("13",GERAL[[#This Row],[ODS]])),"NÃO","SIM")</f>
        <v>NÃO</v>
      </c>
      <c r="X509" s="2" t="str">
        <f>IF(ISERR(FIND("14",GERAL[[#This Row],[ODS]])),"NÃO","SIM")</f>
        <v>NÃO</v>
      </c>
      <c r="Y509" s="2" t="str">
        <f>IF(ISERR(FIND("15",GERAL[[#This Row],[ODS]])),"NÃO","SIM")</f>
        <v>NÃO</v>
      </c>
      <c r="Z509" s="2" t="str">
        <f>IF(ISERR(FIND("16",GERAL[[#This Row],[ODS]])),"NÃO","SIM")</f>
        <v>NÃO</v>
      </c>
      <c r="AA509" s="2" t="str">
        <f>IF(ISERR(FIND("17",GERAL[[#This Row],[ODS]])),"NÃO","SIM")</f>
        <v>NÃO</v>
      </c>
      <c r="AB509" s="1">
        <v>0</v>
      </c>
      <c r="AC509" s="1">
        <v>20</v>
      </c>
      <c r="AD509" s="1">
        <v>70</v>
      </c>
      <c r="AE509" s="1">
        <v>100</v>
      </c>
      <c r="AF509" s="1">
        <v>100</v>
      </c>
      <c r="AG509" s="1" t="str">
        <f>GERAL[[#This Row],[SIGLA]]&amp;GERAL[[#This Row],[CÓD]]</f>
        <v>ROED_AE</v>
      </c>
      <c r="AH509" s="1">
        <f ca="1">VLOOKUP(GERAL[[#This Row],[REF_NOTA]],BASE_NOTAS[],7,FALSE)</f>
        <v>100</v>
      </c>
      <c r="AI509" s="31">
        <f ca="1">IF(GERAL[[#This Row],[Nota 2025]]="",0,GERAL[[#This Row],[Nota 2026]]-GERAL[[#This Row],[Nota 2025]])</f>
        <v>0</v>
      </c>
    </row>
    <row r="510" spans="1:35" ht="17" x14ac:dyDescent="0.35">
      <c r="A510" s="2" t="s">
        <v>177</v>
      </c>
      <c r="B510" s="2" t="s">
        <v>204</v>
      </c>
      <c r="C510" s="2" t="s">
        <v>210</v>
      </c>
      <c r="D510" s="15" t="s">
        <v>22</v>
      </c>
      <c r="E510" s="2" t="s">
        <v>92</v>
      </c>
      <c r="F510" s="2" t="str">
        <f>VLOOKUP(GERAL[[#This Row],[CÓD]],SEALL,6,FALSE)</f>
        <v>S</v>
      </c>
      <c r="G51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1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1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10" s="2" t="str">
        <f>VLOOKUP(GERAL[[#This Row],[CÓD]],SEALL,4,FALSE)</f>
        <v>04</v>
      </c>
      <c r="K510" s="2" t="str">
        <f>IF(ISERR(FIND("01",GERAL[[#This Row],[ODS]])),"NÃO","SIM")</f>
        <v>NÃO</v>
      </c>
      <c r="L510" s="2" t="str">
        <f>IF(ISERR(FIND("02",GERAL[[#This Row],[ODS]])),"NÃO","SIM")</f>
        <v>NÃO</v>
      </c>
      <c r="M510" s="2" t="str">
        <f>IF(ISERR(FIND("03",GERAL[[#This Row],[ODS]])),"NÃO","SIM")</f>
        <v>NÃO</v>
      </c>
      <c r="N510" s="2" t="str">
        <f>IF(ISERR(FIND("04",GERAL[[#This Row],[ODS]])),"NÃO","SIM")</f>
        <v>SIM</v>
      </c>
      <c r="O510" s="2" t="str">
        <f>IF(ISERR(FIND("05",GERAL[[#This Row],[ODS]])),"NÃO","SIM")</f>
        <v>NÃO</v>
      </c>
      <c r="P510" s="2" t="str">
        <f>IF(ISERR(FIND("06",GERAL[[#This Row],[ODS]])),"NÃO","SIM")</f>
        <v>NÃO</v>
      </c>
      <c r="Q510" s="2" t="str">
        <f>IF(ISERR(FIND("07",GERAL[[#This Row],[ODS]])),"NÃO","SIM")</f>
        <v>NÃO</v>
      </c>
      <c r="R510" s="2" t="str">
        <f>IF(ISERR(FIND("08",GERAL[[#This Row],[ODS]])),"NÃO","SIM")</f>
        <v>NÃO</v>
      </c>
      <c r="S510" s="2" t="str">
        <f>IF(ISERR(FIND("09",GERAL[[#This Row],[ODS]])),"NÃO","SIM")</f>
        <v>NÃO</v>
      </c>
      <c r="T510" s="2" t="str">
        <f>IF(ISERR(FIND("10",GERAL[[#This Row],[ODS]])),"NÃO","SIM")</f>
        <v>NÃO</v>
      </c>
      <c r="U510" s="2" t="str">
        <f>IF(ISERR(FIND("11",GERAL[[#This Row],[ODS]])),"NÃO","SIM")</f>
        <v>NÃO</v>
      </c>
      <c r="V510" s="2" t="str">
        <f>IF(ISERR(FIND("12",GERAL[[#This Row],[ODS]])),"NÃO","SIM")</f>
        <v>NÃO</v>
      </c>
      <c r="W510" s="2" t="str">
        <f>IF(ISERR(FIND("13",GERAL[[#This Row],[ODS]])),"NÃO","SIM")</f>
        <v>NÃO</v>
      </c>
      <c r="X510" s="2" t="str">
        <f>IF(ISERR(FIND("14",GERAL[[#This Row],[ODS]])),"NÃO","SIM")</f>
        <v>NÃO</v>
      </c>
      <c r="Y510" s="2" t="str">
        <f>IF(ISERR(FIND("15",GERAL[[#This Row],[ODS]])),"NÃO","SIM")</f>
        <v>NÃO</v>
      </c>
      <c r="Z510" s="2" t="str">
        <f>IF(ISERR(FIND("16",GERAL[[#This Row],[ODS]])),"NÃO","SIM")</f>
        <v>NÃO</v>
      </c>
      <c r="AA510" s="2" t="str">
        <f>IF(ISERR(FIND("17",GERAL[[#This Row],[ODS]])),"NÃO","SIM")</f>
        <v>NÃO</v>
      </c>
      <c r="AB510" s="1">
        <v>0</v>
      </c>
      <c r="AC510" s="1">
        <v>0</v>
      </c>
      <c r="AD510" s="1">
        <v>20</v>
      </c>
      <c r="AE510" s="1">
        <v>62.5</v>
      </c>
      <c r="AF510" s="1">
        <v>100</v>
      </c>
      <c r="AG510" s="1" t="str">
        <f>GERAL[[#This Row],[SIGLA]]&amp;GERAL[[#This Row],[CÓD]]</f>
        <v>RRED_AE</v>
      </c>
      <c r="AH510" s="1">
        <f ca="1">VLOOKUP(GERAL[[#This Row],[REF_NOTA]],BASE_NOTAS[],7,FALSE)</f>
        <v>66.666666666666657</v>
      </c>
      <c r="AI510" s="31">
        <f ca="1">IF(GERAL[[#This Row],[Nota 2025]]="",0,GERAL[[#This Row],[Nota 2026]]-GERAL[[#This Row],[Nota 2025]])</f>
        <v>-33.333333333333343</v>
      </c>
    </row>
    <row r="511" spans="1:35" ht="17" x14ac:dyDescent="0.35">
      <c r="A511" s="2" t="s">
        <v>179</v>
      </c>
      <c r="B511" s="2" t="s">
        <v>194</v>
      </c>
      <c r="C511" s="2" t="s">
        <v>210</v>
      </c>
      <c r="D511" s="15" t="s">
        <v>22</v>
      </c>
      <c r="E511" s="2" t="s">
        <v>92</v>
      </c>
      <c r="F511" s="2" t="str">
        <f>VLOOKUP(GERAL[[#This Row],[CÓD]],SEALL,6,FALSE)</f>
        <v>S</v>
      </c>
      <c r="G51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1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1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11" s="2" t="str">
        <f>VLOOKUP(GERAL[[#This Row],[CÓD]],SEALL,4,FALSE)</f>
        <v>04</v>
      </c>
      <c r="K511" s="2" t="str">
        <f>IF(ISERR(FIND("01",GERAL[[#This Row],[ODS]])),"NÃO","SIM")</f>
        <v>NÃO</v>
      </c>
      <c r="L511" s="2" t="str">
        <f>IF(ISERR(FIND("02",GERAL[[#This Row],[ODS]])),"NÃO","SIM")</f>
        <v>NÃO</v>
      </c>
      <c r="M511" s="2" t="str">
        <f>IF(ISERR(FIND("03",GERAL[[#This Row],[ODS]])),"NÃO","SIM")</f>
        <v>NÃO</v>
      </c>
      <c r="N511" s="2" t="str">
        <f>IF(ISERR(FIND("04",GERAL[[#This Row],[ODS]])),"NÃO","SIM")</f>
        <v>SIM</v>
      </c>
      <c r="O511" s="2" t="str">
        <f>IF(ISERR(FIND("05",GERAL[[#This Row],[ODS]])),"NÃO","SIM")</f>
        <v>NÃO</v>
      </c>
      <c r="P511" s="2" t="str">
        <f>IF(ISERR(FIND("06",GERAL[[#This Row],[ODS]])),"NÃO","SIM")</f>
        <v>NÃO</v>
      </c>
      <c r="Q511" s="2" t="str">
        <f>IF(ISERR(FIND("07",GERAL[[#This Row],[ODS]])),"NÃO","SIM")</f>
        <v>NÃO</v>
      </c>
      <c r="R511" s="2" t="str">
        <f>IF(ISERR(FIND("08",GERAL[[#This Row],[ODS]])),"NÃO","SIM")</f>
        <v>NÃO</v>
      </c>
      <c r="S511" s="2" t="str">
        <f>IF(ISERR(FIND("09",GERAL[[#This Row],[ODS]])),"NÃO","SIM")</f>
        <v>NÃO</v>
      </c>
      <c r="T511" s="2" t="str">
        <f>IF(ISERR(FIND("10",GERAL[[#This Row],[ODS]])),"NÃO","SIM")</f>
        <v>NÃO</v>
      </c>
      <c r="U511" s="2" t="str">
        <f>IF(ISERR(FIND("11",GERAL[[#This Row],[ODS]])),"NÃO","SIM")</f>
        <v>NÃO</v>
      </c>
      <c r="V511" s="2" t="str">
        <f>IF(ISERR(FIND("12",GERAL[[#This Row],[ODS]])),"NÃO","SIM")</f>
        <v>NÃO</v>
      </c>
      <c r="W511" s="2" t="str">
        <f>IF(ISERR(FIND("13",GERAL[[#This Row],[ODS]])),"NÃO","SIM")</f>
        <v>NÃO</v>
      </c>
      <c r="X511" s="2" t="str">
        <f>IF(ISERR(FIND("14",GERAL[[#This Row],[ODS]])),"NÃO","SIM")</f>
        <v>NÃO</v>
      </c>
      <c r="Y511" s="2" t="str">
        <f>IF(ISERR(FIND("15",GERAL[[#This Row],[ODS]])),"NÃO","SIM")</f>
        <v>NÃO</v>
      </c>
      <c r="Z511" s="2" t="str">
        <f>IF(ISERR(FIND("16",GERAL[[#This Row],[ODS]])),"NÃO","SIM")</f>
        <v>NÃO</v>
      </c>
      <c r="AA511" s="2" t="str">
        <f>IF(ISERR(FIND("17",GERAL[[#This Row],[ODS]])),"NÃO","SIM")</f>
        <v>NÃO</v>
      </c>
      <c r="AB511" s="1">
        <v>100</v>
      </c>
      <c r="AC511" s="1">
        <v>80</v>
      </c>
      <c r="AD511" s="1">
        <v>30</v>
      </c>
      <c r="AE511" s="1">
        <v>0</v>
      </c>
      <c r="AF511" s="1">
        <v>40</v>
      </c>
      <c r="AG511" s="1" t="str">
        <f>GERAL[[#This Row],[SIGLA]]&amp;GERAL[[#This Row],[CÓD]]</f>
        <v>SCED_AE</v>
      </c>
      <c r="AH511" s="1">
        <f ca="1">VLOOKUP(GERAL[[#This Row],[REF_NOTA]],BASE_NOTAS[],7,FALSE)</f>
        <v>100</v>
      </c>
      <c r="AI511" s="31">
        <f ca="1">IF(GERAL[[#This Row],[Nota 2025]]="",0,GERAL[[#This Row],[Nota 2026]]-GERAL[[#This Row],[Nota 2025]])</f>
        <v>60</v>
      </c>
    </row>
    <row r="512" spans="1:35" ht="17" x14ac:dyDescent="0.35">
      <c r="A512" s="2" t="s">
        <v>181</v>
      </c>
      <c r="B512" s="2" t="s">
        <v>186</v>
      </c>
      <c r="C512" s="2" t="s">
        <v>210</v>
      </c>
      <c r="D512" s="15" t="s">
        <v>22</v>
      </c>
      <c r="E512" s="2" t="s">
        <v>92</v>
      </c>
      <c r="F512" s="2" t="str">
        <f>VLOOKUP(GERAL[[#This Row],[CÓD]],SEALL,6,FALSE)</f>
        <v>S</v>
      </c>
      <c r="G51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1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1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12" s="2" t="str">
        <f>VLOOKUP(GERAL[[#This Row],[CÓD]],SEALL,4,FALSE)</f>
        <v>04</v>
      </c>
      <c r="K512" s="2" t="str">
        <f>IF(ISERR(FIND("01",GERAL[[#This Row],[ODS]])),"NÃO","SIM")</f>
        <v>NÃO</v>
      </c>
      <c r="L512" s="2" t="str">
        <f>IF(ISERR(FIND("02",GERAL[[#This Row],[ODS]])),"NÃO","SIM")</f>
        <v>NÃO</v>
      </c>
      <c r="M512" s="2" t="str">
        <f>IF(ISERR(FIND("03",GERAL[[#This Row],[ODS]])),"NÃO","SIM")</f>
        <v>NÃO</v>
      </c>
      <c r="N512" s="2" t="str">
        <f>IF(ISERR(FIND("04",GERAL[[#This Row],[ODS]])),"NÃO","SIM")</f>
        <v>SIM</v>
      </c>
      <c r="O512" s="2" t="str">
        <f>IF(ISERR(FIND("05",GERAL[[#This Row],[ODS]])),"NÃO","SIM")</f>
        <v>NÃO</v>
      </c>
      <c r="P512" s="2" t="str">
        <f>IF(ISERR(FIND("06",GERAL[[#This Row],[ODS]])),"NÃO","SIM")</f>
        <v>NÃO</v>
      </c>
      <c r="Q512" s="2" t="str">
        <f>IF(ISERR(FIND("07",GERAL[[#This Row],[ODS]])),"NÃO","SIM")</f>
        <v>NÃO</v>
      </c>
      <c r="R512" s="2" t="str">
        <f>IF(ISERR(FIND("08",GERAL[[#This Row],[ODS]])),"NÃO","SIM")</f>
        <v>NÃO</v>
      </c>
      <c r="S512" s="2" t="str">
        <f>IF(ISERR(FIND("09",GERAL[[#This Row],[ODS]])),"NÃO","SIM")</f>
        <v>NÃO</v>
      </c>
      <c r="T512" s="2" t="str">
        <f>IF(ISERR(FIND("10",GERAL[[#This Row],[ODS]])),"NÃO","SIM")</f>
        <v>NÃO</v>
      </c>
      <c r="U512" s="2" t="str">
        <f>IF(ISERR(FIND("11",GERAL[[#This Row],[ODS]])),"NÃO","SIM")</f>
        <v>NÃO</v>
      </c>
      <c r="V512" s="2" t="str">
        <f>IF(ISERR(FIND("12",GERAL[[#This Row],[ODS]])),"NÃO","SIM")</f>
        <v>NÃO</v>
      </c>
      <c r="W512" s="2" t="str">
        <f>IF(ISERR(FIND("13",GERAL[[#This Row],[ODS]])),"NÃO","SIM")</f>
        <v>NÃO</v>
      </c>
      <c r="X512" s="2" t="str">
        <f>IF(ISERR(FIND("14",GERAL[[#This Row],[ODS]])),"NÃO","SIM")</f>
        <v>NÃO</v>
      </c>
      <c r="Y512" s="2" t="str">
        <f>IF(ISERR(FIND("15",GERAL[[#This Row],[ODS]])),"NÃO","SIM")</f>
        <v>NÃO</v>
      </c>
      <c r="Z512" s="2" t="str">
        <f>IF(ISERR(FIND("16",GERAL[[#This Row],[ODS]])),"NÃO","SIM")</f>
        <v>NÃO</v>
      </c>
      <c r="AA512" s="2" t="str">
        <f>IF(ISERR(FIND("17",GERAL[[#This Row],[ODS]])),"NÃO","SIM")</f>
        <v>NÃO</v>
      </c>
      <c r="AB512" s="1">
        <v>100</v>
      </c>
      <c r="AC512" s="1">
        <v>50</v>
      </c>
      <c r="AD512" s="1">
        <v>70</v>
      </c>
      <c r="AE512" s="1">
        <v>100</v>
      </c>
      <c r="AF512" s="1">
        <v>100</v>
      </c>
      <c r="AG512" s="1" t="str">
        <f>GERAL[[#This Row],[SIGLA]]&amp;GERAL[[#This Row],[CÓD]]</f>
        <v>SPED_AE</v>
      </c>
      <c r="AH512" s="1">
        <f ca="1">VLOOKUP(GERAL[[#This Row],[REF_NOTA]],BASE_NOTAS[],7,FALSE)</f>
        <v>100</v>
      </c>
      <c r="AI512" s="31">
        <f ca="1">IF(GERAL[[#This Row],[Nota 2025]]="",0,GERAL[[#This Row],[Nota 2026]]-GERAL[[#This Row],[Nota 2025]])</f>
        <v>0</v>
      </c>
    </row>
    <row r="513" spans="1:35" ht="17" x14ac:dyDescent="0.35">
      <c r="A513" s="2" t="s">
        <v>180</v>
      </c>
      <c r="B513" s="2" t="s">
        <v>206</v>
      </c>
      <c r="C513" s="2" t="s">
        <v>210</v>
      </c>
      <c r="D513" s="15" t="s">
        <v>22</v>
      </c>
      <c r="E513" s="2" t="s">
        <v>92</v>
      </c>
      <c r="F513" s="2" t="str">
        <f>VLOOKUP(GERAL[[#This Row],[CÓD]],SEALL,6,FALSE)</f>
        <v>S</v>
      </c>
      <c r="G51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1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1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13" s="2" t="str">
        <f>VLOOKUP(GERAL[[#This Row],[CÓD]],SEALL,4,FALSE)</f>
        <v>04</v>
      </c>
      <c r="K513" s="2" t="str">
        <f>IF(ISERR(FIND("01",GERAL[[#This Row],[ODS]])),"NÃO","SIM")</f>
        <v>NÃO</v>
      </c>
      <c r="L513" s="2" t="str">
        <f>IF(ISERR(FIND("02",GERAL[[#This Row],[ODS]])),"NÃO","SIM")</f>
        <v>NÃO</v>
      </c>
      <c r="M513" s="2" t="str">
        <f>IF(ISERR(FIND("03",GERAL[[#This Row],[ODS]])),"NÃO","SIM")</f>
        <v>NÃO</v>
      </c>
      <c r="N513" s="2" t="str">
        <f>IF(ISERR(FIND("04",GERAL[[#This Row],[ODS]])),"NÃO","SIM")</f>
        <v>SIM</v>
      </c>
      <c r="O513" s="2" t="str">
        <f>IF(ISERR(FIND("05",GERAL[[#This Row],[ODS]])),"NÃO","SIM")</f>
        <v>NÃO</v>
      </c>
      <c r="P513" s="2" t="str">
        <f>IF(ISERR(FIND("06",GERAL[[#This Row],[ODS]])),"NÃO","SIM")</f>
        <v>NÃO</v>
      </c>
      <c r="Q513" s="2" t="str">
        <f>IF(ISERR(FIND("07",GERAL[[#This Row],[ODS]])),"NÃO","SIM")</f>
        <v>NÃO</v>
      </c>
      <c r="R513" s="2" t="str">
        <f>IF(ISERR(FIND("08",GERAL[[#This Row],[ODS]])),"NÃO","SIM")</f>
        <v>NÃO</v>
      </c>
      <c r="S513" s="2" t="str">
        <f>IF(ISERR(FIND("09",GERAL[[#This Row],[ODS]])),"NÃO","SIM")</f>
        <v>NÃO</v>
      </c>
      <c r="T513" s="2" t="str">
        <f>IF(ISERR(FIND("10",GERAL[[#This Row],[ODS]])),"NÃO","SIM")</f>
        <v>NÃO</v>
      </c>
      <c r="U513" s="2" t="str">
        <f>IF(ISERR(FIND("11",GERAL[[#This Row],[ODS]])),"NÃO","SIM")</f>
        <v>NÃO</v>
      </c>
      <c r="V513" s="2" t="str">
        <f>IF(ISERR(FIND("12",GERAL[[#This Row],[ODS]])),"NÃO","SIM")</f>
        <v>NÃO</v>
      </c>
      <c r="W513" s="2" t="str">
        <f>IF(ISERR(FIND("13",GERAL[[#This Row],[ODS]])),"NÃO","SIM")</f>
        <v>NÃO</v>
      </c>
      <c r="X513" s="2" t="str">
        <f>IF(ISERR(FIND("14",GERAL[[#This Row],[ODS]])),"NÃO","SIM")</f>
        <v>NÃO</v>
      </c>
      <c r="Y513" s="2" t="str">
        <f>IF(ISERR(FIND("15",GERAL[[#This Row],[ODS]])),"NÃO","SIM")</f>
        <v>NÃO</v>
      </c>
      <c r="Z513" s="2" t="str">
        <f>IF(ISERR(FIND("16",GERAL[[#This Row],[ODS]])),"NÃO","SIM")</f>
        <v>NÃO</v>
      </c>
      <c r="AA513" s="2" t="str">
        <f>IF(ISERR(FIND("17",GERAL[[#This Row],[ODS]])),"NÃO","SIM")</f>
        <v>NÃO</v>
      </c>
      <c r="AB513" s="1">
        <v>20</v>
      </c>
      <c r="AC513" s="1">
        <v>70</v>
      </c>
      <c r="AD513" s="1">
        <v>100</v>
      </c>
      <c r="AE513" s="1">
        <v>100</v>
      </c>
      <c r="AF513" s="1">
        <v>100</v>
      </c>
      <c r="AG513" s="1" t="str">
        <f>GERAL[[#This Row],[SIGLA]]&amp;GERAL[[#This Row],[CÓD]]</f>
        <v>SEED_AE</v>
      </c>
      <c r="AH513" s="1">
        <f ca="1">VLOOKUP(GERAL[[#This Row],[REF_NOTA]],BASE_NOTAS[],7,FALSE)</f>
        <v>100</v>
      </c>
      <c r="AI513" s="31">
        <f ca="1">IF(GERAL[[#This Row],[Nota 2025]]="",0,GERAL[[#This Row],[Nota 2026]]-GERAL[[#This Row],[Nota 2025]])</f>
        <v>0</v>
      </c>
    </row>
    <row r="514" spans="1:35" ht="17" x14ac:dyDescent="0.35">
      <c r="A514" s="2" t="s">
        <v>182</v>
      </c>
      <c r="B514" s="2" t="s">
        <v>185</v>
      </c>
      <c r="C514" s="2" t="s">
        <v>210</v>
      </c>
      <c r="D514" s="15" t="s">
        <v>22</v>
      </c>
      <c r="E514" s="2" t="s">
        <v>92</v>
      </c>
      <c r="F514" s="2" t="str">
        <f>VLOOKUP(GERAL[[#This Row],[CÓD]],SEALL,6,FALSE)</f>
        <v>S</v>
      </c>
      <c r="G51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1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1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14" s="2" t="str">
        <f>VLOOKUP(GERAL[[#This Row],[CÓD]],SEALL,4,FALSE)</f>
        <v>04</v>
      </c>
      <c r="K514" s="2" t="str">
        <f>IF(ISERR(FIND("01",GERAL[[#This Row],[ODS]])),"NÃO","SIM")</f>
        <v>NÃO</v>
      </c>
      <c r="L514" s="2" t="str">
        <f>IF(ISERR(FIND("02",GERAL[[#This Row],[ODS]])),"NÃO","SIM")</f>
        <v>NÃO</v>
      </c>
      <c r="M514" s="2" t="str">
        <f>IF(ISERR(FIND("03",GERAL[[#This Row],[ODS]])),"NÃO","SIM")</f>
        <v>NÃO</v>
      </c>
      <c r="N514" s="2" t="str">
        <f>IF(ISERR(FIND("04",GERAL[[#This Row],[ODS]])),"NÃO","SIM")</f>
        <v>SIM</v>
      </c>
      <c r="O514" s="2" t="str">
        <f>IF(ISERR(FIND("05",GERAL[[#This Row],[ODS]])),"NÃO","SIM")</f>
        <v>NÃO</v>
      </c>
      <c r="P514" s="2" t="str">
        <f>IF(ISERR(FIND("06",GERAL[[#This Row],[ODS]])),"NÃO","SIM")</f>
        <v>NÃO</v>
      </c>
      <c r="Q514" s="2" t="str">
        <f>IF(ISERR(FIND("07",GERAL[[#This Row],[ODS]])),"NÃO","SIM")</f>
        <v>NÃO</v>
      </c>
      <c r="R514" s="2" t="str">
        <f>IF(ISERR(FIND("08",GERAL[[#This Row],[ODS]])),"NÃO","SIM")</f>
        <v>NÃO</v>
      </c>
      <c r="S514" s="2" t="str">
        <f>IF(ISERR(FIND("09",GERAL[[#This Row],[ODS]])),"NÃO","SIM")</f>
        <v>NÃO</v>
      </c>
      <c r="T514" s="2" t="str">
        <f>IF(ISERR(FIND("10",GERAL[[#This Row],[ODS]])),"NÃO","SIM")</f>
        <v>NÃO</v>
      </c>
      <c r="U514" s="2" t="str">
        <f>IF(ISERR(FIND("11",GERAL[[#This Row],[ODS]])),"NÃO","SIM")</f>
        <v>NÃO</v>
      </c>
      <c r="V514" s="2" t="str">
        <f>IF(ISERR(FIND("12",GERAL[[#This Row],[ODS]])),"NÃO","SIM")</f>
        <v>NÃO</v>
      </c>
      <c r="W514" s="2" t="str">
        <f>IF(ISERR(FIND("13",GERAL[[#This Row],[ODS]])),"NÃO","SIM")</f>
        <v>NÃO</v>
      </c>
      <c r="X514" s="2" t="str">
        <f>IF(ISERR(FIND("14",GERAL[[#This Row],[ODS]])),"NÃO","SIM")</f>
        <v>NÃO</v>
      </c>
      <c r="Y514" s="2" t="str">
        <f>IF(ISERR(FIND("15",GERAL[[#This Row],[ODS]])),"NÃO","SIM")</f>
        <v>NÃO</v>
      </c>
      <c r="Z514" s="2" t="str">
        <f>IF(ISERR(FIND("16",GERAL[[#This Row],[ODS]])),"NÃO","SIM")</f>
        <v>NÃO</v>
      </c>
      <c r="AA514" s="2" t="str">
        <f>IF(ISERR(FIND("17",GERAL[[#This Row],[ODS]])),"NÃO","SIM")</f>
        <v>NÃO</v>
      </c>
      <c r="AB514" s="1">
        <v>100</v>
      </c>
      <c r="AC514" s="1">
        <v>40</v>
      </c>
      <c r="AD514" s="1">
        <v>20</v>
      </c>
      <c r="AE514" s="1">
        <v>62.5</v>
      </c>
      <c r="AF514" s="1">
        <v>100</v>
      </c>
      <c r="AG514" s="1" t="str">
        <f>GERAL[[#This Row],[SIGLA]]&amp;GERAL[[#This Row],[CÓD]]</f>
        <v>TOED_AE</v>
      </c>
      <c r="AH514" s="1">
        <f ca="1">VLOOKUP(GERAL[[#This Row],[REF_NOTA]],BASE_NOTAS[],7,FALSE)</f>
        <v>100</v>
      </c>
      <c r="AI514" s="31">
        <f ca="1">IF(GERAL[[#This Row],[Nota 2025]]="",0,GERAL[[#This Row],[Nota 2026]]-GERAL[[#This Row],[Nota 2025]])</f>
        <v>0</v>
      </c>
    </row>
    <row r="515" spans="1:35" ht="17" x14ac:dyDescent="0.35">
      <c r="A515" s="2" t="s">
        <v>0</v>
      </c>
      <c r="B515" s="2" t="s">
        <v>156</v>
      </c>
      <c r="C515" s="2" t="s">
        <v>210</v>
      </c>
      <c r="D515" s="15" t="s">
        <v>28</v>
      </c>
      <c r="E515" s="2" t="s">
        <v>98</v>
      </c>
      <c r="F515" s="2" t="str">
        <f>VLOOKUP(GERAL[[#This Row],[CÓD]],SEALL,6,FALSE)</f>
        <v>S</v>
      </c>
      <c r="G51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1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1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15" s="2" t="str">
        <f>VLOOKUP(GERAL[[#This Row],[CÓD]],SEALL,4,FALSE)</f>
        <v>04</v>
      </c>
      <c r="K515" s="2" t="str">
        <f>IF(ISERR(FIND("01",GERAL[[#This Row],[ODS]])),"NÃO","SIM")</f>
        <v>NÃO</v>
      </c>
      <c r="L515" s="2" t="str">
        <f>IF(ISERR(FIND("02",GERAL[[#This Row],[ODS]])),"NÃO","SIM")</f>
        <v>NÃO</v>
      </c>
      <c r="M515" s="2" t="str">
        <f>IF(ISERR(FIND("03",GERAL[[#This Row],[ODS]])),"NÃO","SIM")</f>
        <v>NÃO</v>
      </c>
      <c r="N515" s="2" t="str">
        <f>IF(ISERR(FIND("04",GERAL[[#This Row],[ODS]])),"NÃO","SIM")</f>
        <v>SIM</v>
      </c>
      <c r="O515" s="2" t="str">
        <f>IF(ISERR(FIND("05",GERAL[[#This Row],[ODS]])),"NÃO","SIM")</f>
        <v>NÃO</v>
      </c>
      <c r="P515" s="2" t="str">
        <f>IF(ISERR(FIND("06",GERAL[[#This Row],[ODS]])),"NÃO","SIM")</f>
        <v>NÃO</v>
      </c>
      <c r="Q515" s="2" t="str">
        <f>IF(ISERR(FIND("07",GERAL[[#This Row],[ODS]])),"NÃO","SIM")</f>
        <v>NÃO</v>
      </c>
      <c r="R515" s="2" t="str">
        <f>IF(ISERR(FIND("08",GERAL[[#This Row],[ODS]])),"NÃO","SIM")</f>
        <v>NÃO</v>
      </c>
      <c r="S515" s="2" t="str">
        <f>IF(ISERR(FIND("09",GERAL[[#This Row],[ODS]])),"NÃO","SIM")</f>
        <v>NÃO</v>
      </c>
      <c r="T515" s="2" t="str">
        <f>IF(ISERR(FIND("10",GERAL[[#This Row],[ODS]])),"NÃO","SIM")</f>
        <v>NÃO</v>
      </c>
      <c r="U515" s="2" t="str">
        <f>IF(ISERR(FIND("11",GERAL[[#This Row],[ODS]])),"NÃO","SIM")</f>
        <v>NÃO</v>
      </c>
      <c r="V515" s="2" t="str">
        <f>IF(ISERR(FIND("12",GERAL[[#This Row],[ODS]])),"NÃO","SIM")</f>
        <v>NÃO</v>
      </c>
      <c r="W515" s="2" t="str">
        <f>IF(ISERR(FIND("13",GERAL[[#This Row],[ODS]])),"NÃO","SIM")</f>
        <v>NÃO</v>
      </c>
      <c r="X515" s="2" t="str">
        <f>IF(ISERR(FIND("14",GERAL[[#This Row],[ODS]])),"NÃO","SIM")</f>
        <v>NÃO</v>
      </c>
      <c r="Y515" s="2" t="str">
        <f>IF(ISERR(FIND("15",GERAL[[#This Row],[ODS]])),"NÃO","SIM")</f>
        <v>NÃO</v>
      </c>
      <c r="Z515" s="2" t="str">
        <f>IF(ISERR(FIND("16",GERAL[[#This Row],[ODS]])),"NÃO","SIM")</f>
        <v>NÃO</v>
      </c>
      <c r="AA515" s="2" t="str">
        <f>IF(ISERR(FIND("17",GERAL[[#This Row],[ODS]])),"NÃO","SIM")</f>
        <v>NÃO</v>
      </c>
      <c r="AB515" s="1">
        <v>19.860410267661262</v>
      </c>
      <c r="AC515" s="1">
        <v>71.043665997732916</v>
      </c>
      <c r="AD515" s="1">
        <v>26.400000000000002</v>
      </c>
      <c r="AE515" s="1">
        <v>25.062656641604026</v>
      </c>
      <c r="AF515" s="1">
        <v>25.187032418952622</v>
      </c>
      <c r="AG515" s="1" t="str">
        <f>GERAL[[#This Row],[SIGLA]]&amp;GERAL[[#This Row],[CÓD]]</f>
        <v>ACED_CI</v>
      </c>
      <c r="AH515" s="1">
        <f ca="1">VLOOKUP(GERAL[[#This Row],[REF_NOTA]],BASE_NOTAS[],7,FALSE)</f>
        <v>30.376940133037682</v>
      </c>
      <c r="AI515" s="31">
        <f ca="1">IF(GERAL[[#This Row],[Nota 2025]]="",0,GERAL[[#This Row],[Nota 2026]]-GERAL[[#This Row],[Nota 2025]])</f>
        <v>5.1899077140850594</v>
      </c>
    </row>
    <row r="516" spans="1:35" ht="17" x14ac:dyDescent="0.35">
      <c r="A516" s="2" t="s">
        <v>1</v>
      </c>
      <c r="B516" s="2" t="s">
        <v>157</v>
      </c>
      <c r="C516" s="2" t="s">
        <v>210</v>
      </c>
      <c r="D516" s="15" t="s">
        <v>28</v>
      </c>
      <c r="E516" s="2" t="s">
        <v>98</v>
      </c>
      <c r="F516" s="2" t="str">
        <f>VLOOKUP(GERAL[[#This Row],[CÓD]],SEALL,6,FALSE)</f>
        <v>S</v>
      </c>
      <c r="G51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1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1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16" s="2" t="str">
        <f>VLOOKUP(GERAL[[#This Row],[CÓD]],SEALL,4,FALSE)</f>
        <v>04</v>
      </c>
      <c r="K516" s="2" t="str">
        <f>IF(ISERR(FIND("01",GERAL[[#This Row],[ODS]])),"NÃO","SIM")</f>
        <v>NÃO</v>
      </c>
      <c r="L516" s="2" t="str">
        <f>IF(ISERR(FIND("02",GERAL[[#This Row],[ODS]])),"NÃO","SIM")</f>
        <v>NÃO</v>
      </c>
      <c r="M516" s="2" t="str">
        <f>IF(ISERR(FIND("03",GERAL[[#This Row],[ODS]])),"NÃO","SIM")</f>
        <v>NÃO</v>
      </c>
      <c r="N516" s="2" t="str">
        <f>IF(ISERR(FIND("04",GERAL[[#This Row],[ODS]])),"NÃO","SIM")</f>
        <v>SIM</v>
      </c>
      <c r="O516" s="2" t="str">
        <f>IF(ISERR(FIND("05",GERAL[[#This Row],[ODS]])),"NÃO","SIM")</f>
        <v>NÃO</v>
      </c>
      <c r="P516" s="2" t="str">
        <f>IF(ISERR(FIND("06",GERAL[[#This Row],[ODS]])),"NÃO","SIM")</f>
        <v>NÃO</v>
      </c>
      <c r="Q516" s="2" t="str">
        <f>IF(ISERR(FIND("07",GERAL[[#This Row],[ODS]])),"NÃO","SIM")</f>
        <v>NÃO</v>
      </c>
      <c r="R516" s="2" t="str">
        <f>IF(ISERR(FIND("08",GERAL[[#This Row],[ODS]])),"NÃO","SIM")</f>
        <v>NÃO</v>
      </c>
      <c r="S516" s="2" t="str">
        <f>IF(ISERR(FIND("09",GERAL[[#This Row],[ODS]])),"NÃO","SIM")</f>
        <v>NÃO</v>
      </c>
      <c r="T516" s="2" t="str">
        <f>IF(ISERR(FIND("10",GERAL[[#This Row],[ODS]])),"NÃO","SIM")</f>
        <v>NÃO</v>
      </c>
      <c r="U516" s="2" t="str">
        <f>IF(ISERR(FIND("11",GERAL[[#This Row],[ODS]])),"NÃO","SIM")</f>
        <v>NÃO</v>
      </c>
      <c r="V516" s="2" t="str">
        <f>IF(ISERR(FIND("12",GERAL[[#This Row],[ODS]])),"NÃO","SIM")</f>
        <v>NÃO</v>
      </c>
      <c r="W516" s="2" t="str">
        <f>IF(ISERR(FIND("13",GERAL[[#This Row],[ODS]])),"NÃO","SIM")</f>
        <v>NÃO</v>
      </c>
      <c r="X516" s="2" t="str">
        <f>IF(ISERR(FIND("14",GERAL[[#This Row],[ODS]])),"NÃO","SIM")</f>
        <v>NÃO</v>
      </c>
      <c r="Y516" s="2" t="str">
        <f>IF(ISERR(FIND("15",GERAL[[#This Row],[ODS]])),"NÃO","SIM")</f>
        <v>NÃO</v>
      </c>
      <c r="Z516" s="2" t="str">
        <f>IF(ISERR(FIND("16",GERAL[[#This Row],[ODS]])),"NÃO","SIM")</f>
        <v>NÃO</v>
      </c>
      <c r="AA516" s="2" t="str">
        <f>IF(ISERR(FIND("17",GERAL[[#This Row],[ODS]])),"NÃO","SIM")</f>
        <v>NÃO</v>
      </c>
      <c r="AB516" s="1">
        <v>49.945207690652126</v>
      </c>
      <c r="AC516" s="1">
        <v>67.006737443725726</v>
      </c>
      <c r="AD516" s="1">
        <v>65.333333333333343</v>
      </c>
      <c r="AE516" s="1">
        <v>64.411027568922322</v>
      </c>
      <c r="AF516" s="1">
        <v>63.840399002493761</v>
      </c>
      <c r="AG516" s="1" t="str">
        <f>GERAL[[#This Row],[SIGLA]]&amp;GERAL[[#This Row],[CÓD]]</f>
        <v>ALED_CI</v>
      </c>
      <c r="AH516" s="1">
        <f ca="1">VLOOKUP(GERAL[[#This Row],[REF_NOTA]],BASE_NOTAS[],7,FALSE)</f>
        <v>72.94900221729489</v>
      </c>
      <c r="AI516" s="31">
        <f ca="1">IF(GERAL[[#This Row],[Nota 2025]]="",0,GERAL[[#This Row],[Nota 2026]]-GERAL[[#This Row],[Nota 2025]])</f>
        <v>9.1086032148011284</v>
      </c>
    </row>
    <row r="517" spans="1:35" ht="17" x14ac:dyDescent="0.35">
      <c r="A517" s="2" t="s">
        <v>159</v>
      </c>
      <c r="B517" s="2" t="s">
        <v>184</v>
      </c>
      <c r="C517" s="2" t="s">
        <v>210</v>
      </c>
      <c r="D517" s="15" t="s">
        <v>28</v>
      </c>
      <c r="E517" s="2" t="s">
        <v>98</v>
      </c>
      <c r="F517" s="2" t="str">
        <f>VLOOKUP(GERAL[[#This Row],[CÓD]],SEALL,6,FALSE)</f>
        <v>S</v>
      </c>
      <c r="G51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1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1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17" s="2" t="str">
        <f>VLOOKUP(GERAL[[#This Row],[CÓD]],SEALL,4,FALSE)</f>
        <v>04</v>
      </c>
      <c r="K517" s="2" t="str">
        <f>IF(ISERR(FIND("01",GERAL[[#This Row],[ODS]])),"NÃO","SIM")</f>
        <v>NÃO</v>
      </c>
      <c r="L517" s="2" t="str">
        <f>IF(ISERR(FIND("02",GERAL[[#This Row],[ODS]])),"NÃO","SIM")</f>
        <v>NÃO</v>
      </c>
      <c r="M517" s="2" t="str">
        <f>IF(ISERR(FIND("03",GERAL[[#This Row],[ODS]])),"NÃO","SIM")</f>
        <v>NÃO</v>
      </c>
      <c r="N517" s="2" t="str">
        <f>IF(ISERR(FIND("04",GERAL[[#This Row],[ODS]])),"NÃO","SIM")</f>
        <v>SIM</v>
      </c>
      <c r="O517" s="2" t="str">
        <f>IF(ISERR(FIND("05",GERAL[[#This Row],[ODS]])),"NÃO","SIM")</f>
        <v>NÃO</v>
      </c>
      <c r="P517" s="2" t="str">
        <f>IF(ISERR(FIND("06",GERAL[[#This Row],[ODS]])),"NÃO","SIM")</f>
        <v>NÃO</v>
      </c>
      <c r="Q517" s="2" t="str">
        <f>IF(ISERR(FIND("07",GERAL[[#This Row],[ODS]])),"NÃO","SIM")</f>
        <v>NÃO</v>
      </c>
      <c r="R517" s="2" t="str">
        <f>IF(ISERR(FIND("08",GERAL[[#This Row],[ODS]])),"NÃO","SIM")</f>
        <v>NÃO</v>
      </c>
      <c r="S517" s="2" t="str">
        <f>IF(ISERR(FIND("09",GERAL[[#This Row],[ODS]])),"NÃO","SIM")</f>
        <v>NÃO</v>
      </c>
      <c r="T517" s="2" t="str">
        <f>IF(ISERR(FIND("10",GERAL[[#This Row],[ODS]])),"NÃO","SIM")</f>
        <v>NÃO</v>
      </c>
      <c r="U517" s="2" t="str">
        <f>IF(ISERR(FIND("11",GERAL[[#This Row],[ODS]])),"NÃO","SIM")</f>
        <v>NÃO</v>
      </c>
      <c r="V517" s="2" t="str">
        <f>IF(ISERR(FIND("12",GERAL[[#This Row],[ODS]])),"NÃO","SIM")</f>
        <v>NÃO</v>
      </c>
      <c r="W517" s="2" t="str">
        <f>IF(ISERR(FIND("13",GERAL[[#This Row],[ODS]])),"NÃO","SIM")</f>
        <v>NÃO</v>
      </c>
      <c r="X517" s="2" t="str">
        <f>IF(ISERR(FIND("14",GERAL[[#This Row],[ODS]])),"NÃO","SIM")</f>
        <v>NÃO</v>
      </c>
      <c r="Y517" s="2" t="str">
        <f>IF(ISERR(FIND("15",GERAL[[#This Row],[ODS]])),"NÃO","SIM")</f>
        <v>NÃO</v>
      </c>
      <c r="Z517" s="2" t="str">
        <f>IF(ISERR(FIND("16",GERAL[[#This Row],[ODS]])),"NÃO","SIM")</f>
        <v>NÃO</v>
      </c>
      <c r="AA517" s="2" t="str">
        <f>IF(ISERR(FIND("17",GERAL[[#This Row],[ODS]])),"NÃO","SIM")</f>
        <v>NÃO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 t="str">
        <f>GERAL[[#This Row],[SIGLA]]&amp;GERAL[[#This Row],[CÓD]]</f>
        <v>APED_CI</v>
      </c>
      <c r="AH517" s="1">
        <f ca="1">VLOOKUP(GERAL[[#This Row],[REF_NOTA]],BASE_NOTAS[],7,FALSE)</f>
        <v>0</v>
      </c>
      <c r="AI517" s="31">
        <f ca="1">IF(GERAL[[#This Row],[Nota 2025]]="",0,GERAL[[#This Row],[Nota 2026]]-GERAL[[#This Row],[Nota 2025]])</f>
        <v>0</v>
      </c>
    </row>
    <row r="518" spans="1:35" ht="17" x14ac:dyDescent="0.35">
      <c r="A518" s="2" t="s">
        <v>155</v>
      </c>
      <c r="B518" s="2" t="s">
        <v>158</v>
      </c>
      <c r="C518" s="2" t="s">
        <v>210</v>
      </c>
      <c r="D518" s="15" t="s">
        <v>28</v>
      </c>
      <c r="E518" s="2" t="s">
        <v>98</v>
      </c>
      <c r="F518" s="2" t="str">
        <f>VLOOKUP(GERAL[[#This Row],[CÓD]],SEALL,6,FALSE)</f>
        <v>S</v>
      </c>
      <c r="G51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1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1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18" s="2" t="str">
        <f>VLOOKUP(GERAL[[#This Row],[CÓD]],SEALL,4,FALSE)</f>
        <v>04</v>
      </c>
      <c r="K518" s="2" t="str">
        <f>IF(ISERR(FIND("01",GERAL[[#This Row],[ODS]])),"NÃO","SIM")</f>
        <v>NÃO</v>
      </c>
      <c r="L518" s="2" t="str">
        <f>IF(ISERR(FIND("02",GERAL[[#This Row],[ODS]])),"NÃO","SIM")</f>
        <v>NÃO</v>
      </c>
      <c r="M518" s="2" t="str">
        <f>IF(ISERR(FIND("03",GERAL[[#This Row],[ODS]])),"NÃO","SIM")</f>
        <v>NÃO</v>
      </c>
      <c r="N518" s="2" t="str">
        <f>IF(ISERR(FIND("04",GERAL[[#This Row],[ODS]])),"NÃO","SIM")</f>
        <v>SIM</v>
      </c>
      <c r="O518" s="2" t="str">
        <f>IF(ISERR(FIND("05",GERAL[[#This Row],[ODS]])),"NÃO","SIM")</f>
        <v>NÃO</v>
      </c>
      <c r="P518" s="2" t="str">
        <f>IF(ISERR(FIND("06",GERAL[[#This Row],[ODS]])),"NÃO","SIM")</f>
        <v>NÃO</v>
      </c>
      <c r="Q518" s="2" t="str">
        <f>IF(ISERR(FIND("07",GERAL[[#This Row],[ODS]])),"NÃO","SIM")</f>
        <v>NÃO</v>
      </c>
      <c r="R518" s="2" t="str">
        <f>IF(ISERR(FIND("08",GERAL[[#This Row],[ODS]])),"NÃO","SIM")</f>
        <v>NÃO</v>
      </c>
      <c r="S518" s="2" t="str">
        <f>IF(ISERR(FIND("09",GERAL[[#This Row],[ODS]])),"NÃO","SIM")</f>
        <v>NÃO</v>
      </c>
      <c r="T518" s="2" t="str">
        <f>IF(ISERR(FIND("10",GERAL[[#This Row],[ODS]])),"NÃO","SIM")</f>
        <v>NÃO</v>
      </c>
      <c r="U518" s="2" t="str">
        <f>IF(ISERR(FIND("11",GERAL[[#This Row],[ODS]])),"NÃO","SIM")</f>
        <v>NÃO</v>
      </c>
      <c r="V518" s="2" t="str">
        <f>IF(ISERR(FIND("12",GERAL[[#This Row],[ODS]])),"NÃO","SIM")</f>
        <v>NÃO</v>
      </c>
      <c r="W518" s="2" t="str">
        <f>IF(ISERR(FIND("13",GERAL[[#This Row],[ODS]])),"NÃO","SIM")</f>
        <v>NÃO</v>
      </c>
      <c r="X518" s="2" t="str">
        <f>IF(ISERR(FIND("14",GERAL[[#This Row],[ODS]])),"NÃO","SIM")</f>
        <v>NÃO</v>
      </c>
      <c r="Y518" s="2" t="str">
        <f>IF(ISERR(FIND("15",GERAL[[#This Row],[ODS]])),"NÃO","SIM")</f>
        <v>NÃO</v>
      </c>
      <c r="Z518" s="2" t="str">
        <f>IF(ISERR(FIND("16",GERAL[[#This Row],[ODS]])),"NÃO","SIM")</f>
        <v>NÃO</v>
      </c>
      <c r="AA518" s="2" t="str">
        <f>IF(ISERR(FIND("17",GERAL[[#This Row],[ODS]])),"NÃO","SIM")</f>
        <v>NÃO</v>
      </c>
      <c r="AB518" s="1">
        <v>5.6017619311875695</v>
      </c>
      <c r="AC518" s="1">
        <v>64.246723945650174</v>
      </c>
      <c r="AD518" s="1">
        <v>22.133333333333329</v>
      </c>
      <c r="AE518" s="1">
        <v>31.328320802005027</v>
      </c>
      <c r="AF518" s="1">
        <v>21.446384039900252</v>
      </c>
      <c r="AG518" s="1" t="str">
        <f>GERAL[[#This Row],[SIGLA]]&amp;GERAL[[#This Row],[CÓD]]</f>
        <v>AMED_CI</v>
      </c>
      <c r="AH518" s="1">
        <f ca="1">VLOOKUP(GERAL[[#This Row],[REF_NOTA]],BASE_NOTAS[],7,FALSE)</f>
        <v>41.463414634146325</v>
      </c>
      <c r="AI518" s="31">
        <f ca="1">IF(GERAL[[#This Row],[Nota 2025]]="",0,GERAL[[#This Row],[Nota 2026]]-GERAL[[#This Row],[Nota 2025]])</f>
        <v>20.017030594246073</v>
      </c>
    </row>
    <row r="519" spans="1:35" ht="17" x14ac:dyDescent="0.35">
      <c r="A519" s="2" t="s">
        <v>160</v>
      </c>
      <c r="B519" s="2" t="s">
        <v>187</v>
      </c>
      <c r="C519" s="2" t="s">
        <v>210</v>
      </c>
      <c r="D519" s="15" t="s">
        <v>28</v>
      </c>
      <c r="E519" s="2" t="s">
        <v>98</v>
      </c>
      <c r="F519" s="2" t="str">
        <f>VLOOKUP(GERAL[[#This Row],[CÓD]],SEALL,6,FALSE)</f>
        <v>S</v>
      </c>
      <c r="G51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1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1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19" s="2" t="str">
        <f>VLOOKUP(GERAL[[#This Row],[CÓD]],SEALL,4,FALSE)</f>
        <v>04</v>
      </c>
      <c r="K519" s="2" t="str">
        <f>IF(ISERR(FIND("01",GERAL[[#This Row],[ODS]])),"NÃO","SIM")</f>
        <v>NÃO</v>
      </c>
      <c r="L519" s="2" t="str">
        <f>IF(ISERR(FIND("02",GERAL[[#This Row],[ODS]])),"NÃO","SIM")</f>
        <v>NÃO</v>
      </c>
      <c r="M519" s="2" t="str">
        <f>IF(ISERR(FIND("03",GERAL[[#This Row],[ODS]])),"NÃO","SIM")</f>
        <v>NÃO</v>
      </c>
      <c r="N519" s="2" t="str">
        <f>IF(ISERR(FIND("04",GERAL[[#This Row],[ODS]])),"NÃO","SIM")</f>
        <v>SIM</v>
      </c>
      <c r="O519" s="2" t="str">
        <f>IF(ISERR(FIND("05",GERAL[[#This Row],[ODS]])),"NÃO","SIM")</f>
        <v>NÃO</v>
      </c>
      <c r="P519" s="2" t="str">
        <f>IF(ISERR(FIND("06",GERAL[[#This Row],[ODS]])),"NÃO","SIM")</f>
        <v>NÃO</v>
      </c>
      <c r="Q519" s="2" t="str">
        <f>IF(ISERR(FIND("07",GERAL[[#This Row],[ODS]])),"NÃO","SIM")</f>
        <v>NÃO</v>
      </c>
      <c r="R519" s="2" t="str">
        <f>IF(ISERR(FIND("08",GERAL[[#This Row],[ODS]])),"NÃO","SIM")</f>
        <v>NÃO</v>
      </c>
      <c r="S519" s="2" t="str">
        <f>IF(ISERR(FIND("09",GERAL[[#This Row],[ODS]])),"NÃO","SIM")</f>
        <v>NÃO</v>
      </c>
      <c r="T519" s="2" t="str">
        <f>IF(ISERR(FIND("10",GERAL[[#This Row],[ODS]])),"NÃO","SIM")</f>
        <v>NÃO</v>
      </c>
      <c r="U519" s="2" t="str">
        <f>IF(ISERR(FIND("11",GERAL[[#This Row],[ODS]])),"NÃO","SIM")</f>
        <v>NÃO</v>
      </c>
      <c r="V519" s="2" t="str">
        <f>IF(ISERR(FIND("12",GERAL[[#This Row],[ODS]])),"NÃO","SIM")</f>
        <v>NÃO</v>
      </c>
      <c r="W519" s="2" t="str">
        <f>IF(ISERR(FIND("13",GERAL[[#This Row],[ODS]])),"NÃO","SIM")</f>
        <v>NÃO</v>
      </c>
      <c r="X519" s="2" t="str">
        <f>IF(ISERR(FIND("14",GERAL[[#This Row],[ODS]])),"NÃO","SIM")</f>
        <v>NÃO</v>
      </c>
      <c r="Y519" s="2" t="str">
        <f>IF(ISERR(FIND("15",GERAL[[#This Row],[ODS]])),"NÃO","SIM")</f>
        <v>NÃO</v>
      </c>
      <c r="Z519" s="2" t="str">
        <f>IF(ISERR(FIND("16",GERAL[[#This Row],[ODS]])),"NÃO","SIM")</f>
        <v>NÃO</v>
      </c>
      <c r="AA519" s="2" t="str">
        <f>IF(ISERR(FIND("17",GERAL[[#This Row],[ODS]])),"NÃO","SIM")</f>
        <v>NÃO</v>
      </c>
      <c r="AB519" s="1">
        <v>55.54056603773585</v>
      </c>
      <c r="AC519" s="1">
        <v>68.174980235648306</v>
      </c>
      <c r="AD519" s="1">
        <v>64.533333333333331</v>
      </c>
      <c r="AE519" s="1">
        <v>71.929824561403521</v>
      </c>
      <c r="AF519" s="1">
        <v>64.339152119700742</v>
      </c>
      <c r="AG519" s="1" t="str">
        <f>GERAL[[#This Row],[SIGLA]]&amp;GERAL[[#This Row],[CÓD]]</f>
        <v>BAED_CI</v>
      </c>
      <c r="AH519" s="1">
        <f ca="1">VLOOKUP(GERAL[[#This Row],[REF_NOTA]],BASE_NOTAS[],7,FALSE)</f>
        <v>82.261640798226168</v>
      </c>
      <c r="AI519" s="31">
        <f ca="1">IF(GERAL[[#This Row],[Nota 2025]]="",0,GERAL[[#This Row],[Nota 2026]]-GERAL[[#This Row],[Nota 2025]])</f>
        <v>17.922488678525426</v>
      </c>
    </row>
    <row r="520" spans="1:35" ht="17" x14ac:dyDescent="0.35">
      <c r="A520" s="2" t="s">
        <v>161</v>
      </c>
      <c r="B520" s="2" t="s">
        <v>188</v>
      </c>
      <c r="C520" s="2" t="s">
        <v>210</v>
      </c>
      <c r="D520" s="15" t="s">
        <v>28</v>
      </c>
      <c r="E520" s="2" t="s">
        <v>98</v>
      </c>
      <c r="F520" s="2" t="str">
        <f>VLOOKUP(GERAL[[#This Row],[CÓD]],SEALL,6,FALSE)</f>
        <v>S</v>
      </c>
      <c r="G52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2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2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20" s="2" t="str">
        <f>VLOOKUP(GERAL[[#This Row],[CÓD]],SEALL,4,FALSE)</f>
        <v>04</v>
      </c>
      <c r="K520" s="2" t="str">
        <f>IF(ISERR(FIND("01",GERAL[[#This Row],[ODS]])),"NÃO","SIM")</f>
        <v>NÃO</v>
      </c>
      <c r="L520" s="2" t="str">
        <f>IF(ISERR(FIND("02",GERAL[[#This Row],[ODS]])),"NÃO","SIM")</f>
        <v>NÃO</v>
      </c>
      <c r="M520" s="2" t="str">
        <f>IF(ISERR(FIND("03",GERAL[[#This Row],[ODS]])),"NÃO","SIM")</f>
        <v>NÃO</v>
      </c>
      <c r="N520" s="2" t="str">
        <f>IF(ISERR(FIND("04",GERAL[[#This Row],[ODS]])),"NÃO","SIM")</f>
        <v>SIM</v>
      </c>
      <c r="O520" s="2" t="str">
        <f>IF(ISERR(FIND("05",GERAL[[#This Row],[ODS]])),"NÃO","SIM")</f>
        <v>NÃO</v>
      </c>
      <c r="P520" s="2" t="str">
        <f>IF(ISERR(FIND("06",GERAL[[#This Row],[ODS]])),"NÃO","SIM")</f>
        <v>NÃO</v>
      </c>
      <c r="Q520" s="2" t="str">
        <f>IF(ISERR(FIND("07",GERAL[[#This Row],[ODS]])),"NÃO","SIM")</f>
        <v>NÃO</v>
      </c>
      <c r="R520" s="2" t="str">
        <f>IF(ISERR(FIND("08",GERAL[[#This Row],[ODS]])),"NÃO","SIM")</f>
        <v>NÃO</v>
      </c>
      <c r="S520" s="2" t="str">
        <f>IF(ISERR(FIND("09",GERAL[[#This Row],[ODS]])),"NÃO","SIM")</f>
        <v>NÃO</v>
      </c>
      <c r="T520" s="2" t="str">
        <f>IF(ISERR(FIND("10",GERAL[[#This Row],[ODS]])),"NÃO","SIM")</f>
        <v>NÃO</v>
      </c>
      <c r="U520" s="2" t="str">
        <f>IF(ISERR(FIND("11",GERAL[[#This Row],[ODS]])),"NÃO","SIM")</f>
        <v>NÃO</v>
      </c>
      <c r="V520" s="2" t="str">
        <f>IF(ISERR(FIND("12",GERAL[[#This Row],[ODS]])),"NÃO","SIM")</f>
        <v>NÃO</v>
      </c>
      <c r="W520" s="2" t="str">
        <f>IF(ISERR(FIND("13",GERAL[[#This Row],[ODS]])),"NÃO","SIM")</f>
        <v>NÃO</v>
      </c>
      <c r="X520" s="2" t="str">
        <f>IF(ISERR(FIND("14",GERAL[[#This Row],[ODS]])),"NÃO","SIM")</f>
        <v>NÃO</v>
      </c>
      <c r="Y520" s="2" t="str">
        <f>IF(ISERR(FIND("15",GERAL[[#This Row],[ODS]])),"NÃO","SIM")</f>
        <v>NÃO</v>
      </c>
      <c r="Z520" s="2" t="str">
        <f>IF(ISERR(FIND("16",GERAL[[#This Row],[ODS]])),"NÃO","SIM")</f>
        <v>NÃO</v>
      </c>
      <c r="AA520" s="2" t="str">
        <f>IF(ISERR(FIND("17",GERAL[[#This Row],[ODS]])),"NÃO","SIM")</f>
        <v>NÃO</v>
      </c>
      <c r="AB520" s="1">
        <v>53.565490646099676</v>
      </c>
      <c r="AC520" s="1">
        <v>94.918637187434811</v>
      </c>
      <c r="AD520" s="1">
        <v>75.2</v>
      </c>
      <c r="AE520" s="1">
        <v>79.44862155388472</v>
      </c>
      <c r="AF520" s="1">
        <v>76.558603491271811</v>
      </c>
      <c r="AG520" s="1" t="str">
        <f>GERAL[[#This Row],[SIGLA]]&amp;GERAL[[#This Row],[CÓD]]</f>
        <v>CEED_CI</v>
      </c>
      <c r="AH520" s="1">
        <f ca="1">VLOOKUP(GERAL[[#This Row],[REF_NOTA]],BASE_NOTAS[],7,FALSE)</f>
        <v>77.161862527716181</v>
      </c>
      <c r="AI520" s="31">
        <f ca="1">IF(GERAL[[#This Row],[Nota 2025]]="",0,GERAL[[#This Row],[Nota 2026]]-GERAL[[#This Row],[Nota 2025]])</f>
        <v>0.60325903644437062</v>
      </c>
    </row>
    <row r="521" spans="1:35" ht="17" x14ac:dyDescent="0.35">
      <c r="A521" s="2" t="s">
        <v>162</v>
      </c>
      <c r="B521" s="2" t="s">
        <v>189</v>
      </c>
      <c r="C521" s="2" t="s">
        <v>210</v>
      </c>
      <c r="D521" s="15" t="s">
        <v>28</v>
      </c>
      <c r="E521" s="2" t="s">
        <v>98</v>
      </c>
      <c r="F521" s="2" t="str">
        <f>VLOOKUP(GERAL[[#This Row],[CÓD]],SEALL,6,FALSE)</f>
        <v>S</v>
      </c>
      <c r="G52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2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2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21" s="2" t="str">
        <f>VLOOKUP(GERAL[[#This Row],[CÓD]],SEALL,4,FALSE)</f>
        <v>04</v>
      </c>
      <c r="K521" s="2" t="str">
        <f>IF(ISERR(FIND("01",GERAL[[#This Row],[ODS]])),"NÃO","SIM")</f>
        <v>NÃO</v>
      </c>
      <c r="L521" s="2" t="str">
        <f>IF(ISERR(FIND("02",GERAL[[#This Row],[ODS]])),"NÃO","SIM")</f>
        <v>NÃO</v>
      </c>
      <c r="M521" s="2" t="str">
        <f>IF(ISERR(FIND("03",GERAL[[#This Row],[ODS]])),"NÃO","SIM")</f>
        <v>NÃO</v>
      </c>
      <c r="N521" s="2" t="str">
        <f>IF(ISERR(FIND("04",GERAL[[#This Row],[ODS]])),"NÃO","SIM")</f>
        <v>SIM</v>
      </c>
      <c r="O521" s="2" t="str">
        <f>IF(ISERR(FIND("05",GERAL[[#This Row],[ODS]])),"NÃO","SIM")</f>
        <v>NÃO</v>
      </c>
      <c r="P521" s="2" t="str">
        <f>IF(ISERR(FIND("06",GERAL[[#This Row],[ODS]])),"NÃO","SIM")</f>
        <v>NÃO</v>
      </c>
      <c r="Q521" s="2" t="str">
        <f>IF(ISERR(FIND("07",GERAL[[#This Row],[ODS]])),"NÃO","SIM")</f>
        <v>NÃO</v>
      </c>
      <c r="R521" s="2" t="str">
        <f>IF(ISERR(FIND("08",GERAL[[#This Row],[ODS]])),"NÃO","SIM")</f>
        <v>NÃO</v>
      </c>
      <c r="S521" s="2" t="str">
        <f>IF(ISERR(FIND("09",GERAL[[#This Row],[ODS]])),"NÃO","SIM")</f>
        <v>NÃO</v>
      </c>
      <c r="T521" s="2" t="str">
        <f>IF(ISERR(FIND("10",GERAL[[#This Row],[ODS]])),"NÃO","SIM")</f>
        <v>NÃO</v>
      </c>
      <c r="U521" s="2" t="str">
        <f>IF(ISERR(FIND("11",GERAL[[#This Row],[ODS]])),"NÃO","SIM")</f>
        <v>NÃO</v>
      </c>
      <c r="V521" s="2" t="str">
        <f>IF(ISERR(FIND("12",GERAL[[#This Row],[ODS]])),"NÃO","SIM")</f>
        <v>NÃO</v>
      </c>
      <c r="W521" s="2" t="str">
        <f>IF(ISERR(FIND("13",GERAL[[#This Row],[ODS]])),"NÃO","SIM")</f>
        <v>NÃO</v>
      </c>
      <c r="X521" s="2" t="str">
        <f>IF(ISERR(FIND("14",GERAL[[#This Row],[ODS]])),"NÃO","SIM")</f>
        <v>NÃO</v>
      </c>
      <c r="Y521" s="2" t="str">
        <f>IF(ISERR(FIND("15",GERAL[[#This Row],[ODS]])),"NÃO","SIM")</f>
        <v>NÃO</v>
      </c>
      <c r="Z521" s="2" t="str">
        <f>IF(ISERR(FIND("16",GERAL[[#This Row],[ODS]])),"NÃO","SIM")</f>
        <v>NÃO</v>
      </c>
      <c r="AA521" s="2" t="str">
        <f>IF(ISERR(FIND("17",GERAL[[#This Row],[ODS]])),"NÃO","SIM")</f>
        <v>NÃO</v>
      </c>
      <c r="AB521" s="1">
        <v>27.480946184589644</v>
      </c>
      <c r="AC521" s="1">
        <v>73.44916713985495</v>
      </c>
      <c r="AD521" s="1">
        <v>61.06666666666667</v>
      </c>
      <c r="AE521" s="1">
        <v>67.418546365914807</v>
      </c>
      <c r="AF521" s="1">
        <v>70.074812967581039</v>
      </c>
      <c r="AG521" s="1" t="str">
        <f>GERAL[[#This Row],[SIGLA]]&amp;GERAL[[#This Row],[CÓD]]</f>
        <v>DFED_CI</v>
      </c>
      <c r="AH521" s="1">
        <f ca="1">VLOOKUP(GERAL[[#This Row],[REF_NOTA]],BASE_NOTAS[],7,FALSE)</f>
        <v>73.392461197339244</v>
      </c>
      <c r="AI521" s="31">
        <f ca="1">IF(GERAL[[#This Row],[Nota 2025]]="",0,GERAL[[#This Row],[Nota 2026]]-GERAL[[#This Row],[Nota 2025]])</f>
        <v>3.3176482297582055</v>
      </c>
    </row>
    <row r="522" spans="1:35" ht="17" x14ac:dyDescent="0.35">
      <c r="A522" s="2" t="s">
        <v>163</v>
      </c>
      <c r="B522" s="2" t="s">
        <v>183</v>
      </c>
      <c r="C522" s="2" t="s">
        <v>210</v>
      </c>
      <c r="D522" s="15" t="s">
        <v>28</v>
      </c>
      <c r="E522" s="2" t="s">
        <v>98</v>
      </c>
      <c r="F522" s="2" t="str">
        <f>VLOOKUP(GERAL[[#This Row],[CÓD]],SEALL,6,FALSE)</f>
        <v>S</v>
      </c>
      <c r="G52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2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2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22" s="2" t="str">
        <f>VLOOKUP(GERAL[[#This Row],[CÓD]],SEALL,4,FALSE)</f>
        <v>04</v>
      </c>
      <c r="K522" s="2" t="str">
        <f>IF(ISERR(FIND("01",GERAL[[#This Row],[ODS]])),"NÃO","SIM")</f>
        <v>NÃO</v>
      </c>
      <c r="L522" s="2" t="str">
        <f>IF(ISERR(FIND("02",GERAL[[#This Row],[ODS]])),"NÃO","SIM")</f>
        <v>NÃO</v>
      </c>
      <c r="M522" s="2" t="str">
        <f>IF(ISERR(FIND("03",GERAL[[#This Row],[ODS]])),"NÃO","SIM")</f>
        <v>NÃO</v>
      </c>
      <c r="N522" s="2" t="str">
        <f>IF(ISERR(FIND("04",GERAL[[#This Row],[ODS]])),"NÃO","SIM")</f>
        <v>SIM</v>
      </c>
      <c r="O522" s="2" t="str">
        <f>IF(ISERR(FIND("05",GERAL[[#This Row],[ODS]])),"NÃO","SIM")</f>
        <v>NÃO</v>
      </c>
      <c r="P522" s="2" t="str">
        <f>IF(ISERR(FIND("06",GERAL[[#This Row],[ODS]])),"NÃO","SIM")</f>
        <v>NÃO</v>
      </c>
      <c r="Q522" s="2" t="str">
        <f>IF(ISERR(FIND("07",GERAL[[#This Row],[ODS]])),"NÃO","SIM")</f>
        <v>NÃO</v>
      </c>
      <c r="R522" s="2" t="str">
        <f>IF(ISERR(FIND("08",GERAL[[#This Row],[ODS]])),"NÃO","SIM")</f>
        <v>NÃO</v>
      </c>
      <c r="S522" s="2" t="str">
        <f>IF(ISERR(FIND("09",GERAL[[#This Row],[ODS]])),"NÃO","SIM")</f>
        <v>NÃO</v>
      </c>
      <c r="T522" s="2" t="str">
        <f>IF(ISERR(FIND("10",GERAL[[#This Row],[ODS]])),"NÃO","SIM")</f>
        <v>NÃO</v>
      </c>
      <c r="U522" s="2" t="str">
        <f>IF(ISERR(FIND("11",GERAL[[#This Row],[ODS]])),"NÃO","SIM")</f>
        <v>NÃO</v>
      </c>
      <c r="V522" s="2" t="str">
        <f>IF(ISERR(FIND("12",GERAL[[#This Row],[ODS]])),"NÃO","SIM")</f>
        <v>NÃO</v>
      </c>
      <c r="W522" s="2" t="str">
        <f>IF(ISERR(FIND("13",GERAL[[#This Row],[ODS]])),"NÃO","SIM")</f>
        <v>NÃO</v>
      </c>
      <c r="X522" s="2" t="str">
        <f>IF(ISERR(FIND("14",GERAL[[#This Row],[ODS]])),"NÃO","SIM")</f>
        <v>NÃO</v>
      </c>
      <c r="Y522" s="2" t="str">
        <f>IF(ISERR(FIND("15",GERAL[[#This Row],[ODS]])),"NÃO","SIM")</f>
        <v>NÃO</v>
      </c>
      <c r="Z522" s="2" t="str">
        <f>IF(ISERR(FIND("16",GERAL[[#This Row],[ODS]])),"NÃO","SIM")</f>
        <v>NÃO</v>
      </c>
      <c r="AA522" s="2" t="str">
        <f>IF(ISERR(FIND("17",GERAL[[#This Row],[ODS]])),"NÃO","SIM")</f>
        <v>NÃO</v>
      </c>
      <c r="AB522" s="1">
        <v>66.261902662669698</v>
      </c>
      <c r="AC522" s="1">
        <v>82.411206554022058</v>
      </c>
      <c r="AD522" s="1">
        <v>73.866666666666674</v>
      </c>
      <c r="AE522" s="1">
        <v>67.167919799498762</v>
      </c>
      <c r="AF522" s="1">
        <v>66.832917705735653</v>
      </c>
      <c r="AG522" s="1" t="str">
        <f>GERAL[[#This Row],[SIGLA]]&amp;GERAL[[#This Row],[CÓD]]</f>
        <v>ESED_CI</v>
      </c>
      <c r="AH522" s="1">
        <f ca="1">VLOOKUP(GERAL[[#This Row],[REF_NOTA]],BASE_NOTAS[],7,FALSE)</f>
        <v>68.070953436807073</v>
      </c>
      <c r="AI522" s="31">
        <f ca="1">IF(GERAL[[#This Row],[Nota 2025]]="",0,GERAL[[#This Row],[Nota 2026]]-GERAL[[#This Row],[Nota 2025]])</f>
        <v>1.2380357310714203</v>
      </c>
    </row>
    <row r="523" spans="1:35" ht="17" x14ac:dyDescent="0.35">
      <c r="A523" s="2" t="s">
        <v>164</v>
      </c>
      <c r="B523" s="2" t="s">
        <v>190</v>
      </c>
      <c r="C523" s="2" t="s">
        <v>210</v>
      </c>
      <c r="D523" s="15" t="s">
        <v>28</v>
      </c>
      <c r="E523" s="2" t="s">
        <v>98</v>
      </c>
      <c r="F523" s="2" t="str">
        <f>VLOOKUP(GERAL[[#This Row],[CÓD]],SEALL,6,FALSE)</f>
        <v>S</v>
      </c>
      <c r="G52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2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2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23" s="2" t="str">
        <f>VLOOKUP(GERAL[[#This Row],[CÓD]],SEALL,4,FALSE)</f>
        <v>04</v>
      </c>
      <c r="K523" s="2" t="str">
        <f>IF(ISERR(FIND("01",GERAL[[#This Row],[ODS]])),"NÃO","SIM")</f>
        <v>NÃO</v>
      </c>
      <c r="L523" s="2" t="str">
        <f>IF(ISERR(FIND("02",GERAL[[#This Row],[ODS]])),"NÃO","SIM")</f>
        <v>NÃO</v>
      </c>
      <c r="M523" s="2" t="str">
        <f>IF(ISERR(FIND("03",GERAL[[#This Row],[ODS]])),"NÃO","SIM")</f>
        <v>NÃO</v>
      </c>
      <c r="N523" s="2" t="str">
        <f>IF(ISERR(FIND("04",GERAL[[#This Row],[ODS]])),"NÃO","SIM")</f>
        <v>SIM</v>
      </c>
      <c r="O523" s="2" t="str">
        <f>IF(ISERR(FIND("05",GERAL[[#This Row],[ODS]])),"NÃO","SIM")</f>
        <v>NÃO</v>
      </c>
      <c r="P523" s="2" t="str">
        <f>IF(ISERR(FIND("06",GERAL[[#This Row],[ODS]])),"NÃO","SIM")</f>
        <v>NÃO</v>
      </c>
      <c r="Q523" s="2" t="str">
        <f>IF(ISERR(FIND("07",GERAL[[#This Row],[ODS]])),"NÃO","SIM")</f>
        <v>NÃO</v>
      </c>
      <c r="R523" s="2" t="str">
        <f>IF(ISERR(FIND("08",GERAL[[#This Row],[ODS]])),"NÃO","SIM")</f>
        <v>NÃO</v>
      </c>
      <c r="S523" s="2" t="str">
        <f>IF(ISERR(FIND("09",GERAL[[#This Row],[ODS]])),"NÃO","SIM")</f>
        <v>NÃO</v>
      </c>
      <c r="T523" s="2" t="str">
        <f>IF(ISERR(FIND("10",GERAL[[#This Row],[ODS]])),"NÃO","SIM")</f>
        <v>NÃO</v>
      </c>
      <c r="U523" s="2" t="str">
        <f>IF(ISERR(FIND("11",GERAL[[#This Row],[ODS]])),"NÃO","SIM")</f>
        <v>NÃO</v>
      </c>
      <c r="V523" s="2" t="str">
        <f>IF(ISERR(FIND("12",GERAL[[#This Row],[ODS]])),"NÃO","SIM")</f>
        <v>NÃO</v>
      </c>
      <c r="W523" s="2" t="str">
        <f>IF(ISERR(FIND("13",GERAL[[#This Row],[ODS]])),"NÃO","SIM")</f>
        <v>NÃO</v>
      </c>
      <c r="X523" s="2" t="str">
        <f>IF(ISERR(FIND("14",GERAL[[#This Row],[ODS]])),"NÃO","SIM")</f>
        <v>NÃO</v>
      </c>
      <c r="Y523" s="2" t="str">
        <f>IF(ISERR(FIND("15",GERAL[[#This Row],[ODS]])),"NÃO","SIM")</f>
        <v>NÃO</v>
      </c>
      <c r="Z523" s="2" t="str">
        <f>IF(ISERR(FIND("16",GERAL[[#This Row],[ODS]])),"NÃO","SIM")</f>
        <v>NÃO</v>
      </c>
      <c r="AA523" s="2" t="str">
        <f>IF(ISERR(FIND("17",GERAL[[#This Row],[ODS]])),"NÃO","SIM")</f>
        <v>NÃO</v>
      </c>
      <c r="AB523" s="1">
        <v>28.826100003751087</v>
      </c>
      <c r="AC523" s="1">
        <v>61.981874496415855</v>
      </c>
      <c r="AD523" s="1">
        <v>47.466666666666669</v>
      </c>
      <c r="AE523" s="1">
        <v>52.380952380952394</v>
      </c>
      <c r="AF523" s="1">
        <v>51.870324189526173</v>
      </c>
      <c r="AG523" s="1" t="str">
        <f>GERAL[[#This Row],[SIGLA]]&amp;GERAL[[#This Row],[CÓD]]</f>
        <v>GOED_CI</v>
      </c>
      <c r="AH523" s="1">
        <f ca="1">VLOOKUP(GERAL[[#This Row],[REF_NOTA]],BASE_NOTAS[],7,FALSE)</f>
        <v>61.862527716186243</v>
      </c>
      <c r="AI523" s="31">
        <f ca="1">IF(GERAL[[#This Row],[Nota 2025]]="",0,GERAL[[#This Row],[Nota 2026]]-GERAL[[#This Row],[Nota 2025]])</f>
        <v>9.9922035266600702</v>
      </c>
    </row>
    <row r="524" spans="1:35" ht="17" x14ac:dyDescent="0.35">
      <c r="A524" s="2" t="s">
        <v>165</v>
      </c>
      <c r="B524" s="2" t="s">
        <v>191</v>
      </c>
      <c r="C524" s="2" t="s">
        <v>210</v>
      </c>
      <c r="D524" s="15" t="s">
        <v>28</v>
      </c>
      <c r="E524" s="2" t="s">
        <v>98</v>
      </c>
      <c r="F524" s="2" t="str">
        <f>VLOOKUP(GERAL[[#This Row],[CÓD]],SEALL,6,FALSE)</f>
        <v>S</v>
      </c>
      <c r="G52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2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2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24" s="2" t="str">
        <f>VLOOKUP(GERAL[[#This Row],[CÓD]],SEALL,4,FALSE)</f>
        <v>04</v>
      </c>
      <c r="K524" s="2" t="str">
        <f>IF(ISERR(FIND("01",GERAL[[#This Row],[ODS]])),"NÃO","SIM")</f>
        <v>NÃO</v>
      </c>
      <c r="L524" s="2" t="str">
        <f>IF(ISERR(FIND("02",GERAL[[#This Row],[ODS]])),"NÃO","SIM")</f>
        <v>NÃO</v>
      </c>
      <c r="M524" s="2" t="str">
        <f>IF(ISERR(FIND("03",GERAL[[#This Row],[ODS]])),"NÃO","SIM")</f>
        <v>NÃO</v>
      </c>
      <c r="N524" s="2" t="str">
        <f>IF(ISERR(FIND("04",GERAL[[#This Row],[ODS]])),"NÃO","SIM")</f>
        <v>SIM</v>
      </c>
      <c r="O524" s="2" t="str">
        <f>IF(ISERR(FIND("05",GERAL[[#This Row],[ODS]])),"NÃO","SIM")</f>
        <v>NÃO</v>
      </c>
      <c r="P524" s="2" t="str">
        <f>IF(ISERR(FIND("06",GERAL[[#This Row],[ODS]])),"NÃO","SIM")</f>
        <v>NÃO</v>
      </c>
      <c r="Q524" s="2" t="str">
        <f>IF(ISERR(FIND("07",GERAL[[#This Row],[ODS]])),"NÃO","SIM")</f>
        <v>NÃO</v>
      </c>
      <c r="R524" s="2" t="str">
        <f>IF(ISERR(FIND("08",GERAL[[#This Row],[ODS]])),"NÃO","SIM")</f>
        <v>NÃO</v>
      </c>
      <c r="S524" s="2" t="str">
        <f>IF(ISERR(FIND("09",GERAL[[#This Row],[ODS]])),"NÃO","SIM")</f>
        <v>NÃO</v>
      </c>
      <c r="T524" s="2" t="str">
        <f>IF(ISERR(FIND("10",GERAL[[#This Row],[ODS]])),"NÃO","SIM")</f>
        <v>NÃO</v>
      </c>
      <c r="U524" s="2" t="str">
        <f>IF(ISERR(FIND("11",GERAL[[#This Row],[ODS]])),"NÃO","SIM")</f>
        <v>NÃO</v>
      </c>
      <c r="V524" s="2" t="str">
        <f>IF(ISERR(FIND("12",GERAL[[#This Row],[ODS]])),"NÃO","SIM")</f>
        <v>NÃO</v>
      </c>
      <c r="W524" s="2" t="str">
        <f>IF(ISERR(FIND("13",GERAL[[#This Row],[ODS]])),"NÃO","SIM")</f>
        <v>NÃO</v>
      </c>
      <c r="X524" s="2" t="str">
        <f>IF(ISERR(FIND("14",GERAL[[#This Row],[ODS]])),"NÃO","SIM")</f>
        <v>NÃO</v>
      </c>
      <c r="Y524" s="2" t="str">
        <f>IF(ISERR(FIND("15",GERAL[[#This Row],[ODS]])),"NÃO","SIM")</f>
        <v>NÃO</v>
      </c>
      <c r="Z524" s="2" t="str">
        <f>IF(ISERR(FIND("16",GERAL[[#This Row],[ODS]])),"NÃO","SIM")</f>
        <v>NÃO</v>
      </c>
      <c r="AA524" s="2" t="str">
        <f>IF(ISERR(FIND("17",GERAL[[#This Row],[ODS]])),"NÃO","SIM")</f>
        <v>NÃO</v>
      </c>
      <c r="AB524" s="1">
        <v>53.709297017650627</v>
      </c>
      <c r="AC524" s="1">
        <v>73.061101281056409</v>
      </c>
      <c r="AD524" s="1">
        <v>70.13333333333334</v>
      </c>
      <c r="AE524" s="1">
        <v>76.69172932330828</v>
      </c>
      <c r="AF524" s="1">
        <v>72.568578553615964</v>
      </c>
      <c r="AG524" s="1" t="str">
        <f>GERAL[[#This Row],[SIGLA]]&amp;GERAL[[#This Row],[CÓD]]</f>
        <v>MAED_CI</v>
      </c>
      <c r="AH524" s="1">
        <f ca="1">VLOOKUP(GERAL[[#This Row],[REF_NOTA]],BASE_NOTAS[],7,FALSE)</f>
        <v>74.50110864745011</v>
      </c>
      <c r="AI524" s="31">
        <f ca="1">IF(GERAL[[#This Row],[Nota 2025]]="",0,GERAL[[#This Row],[Nota 2026]]-GERAL[[#This Row],[Nota 2025]])</f>
        <v>1.9325300938341456</v>
      </c>
    </row>
    <row r="525" spans="1:35" ht="17" x14ac:dyDescent="0.35">
      <c r="A525" s="2" t="s">
        <v>168</v>
      </c>
      <c r="B525" s="2" t="s">
        <v>195</v>
      </c>
      <c r="C525" s="2" t="s">
        <v>210</v>
      </c>
      <c r="D525" s="15" t="s">
        <v>28</v>
      </c>
      <c r="E525" s="2" t="s">
        <v>98</v>
      </c>
      <c r="F525" s="2" t="str">
        <f>VLOOKUP(GERAL[[#This Row],[CÓD]],SEALL,6,FALSE)</f>
        <v>S</v>
      </c>
      <c r="G52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2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2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25" s="2" t="str">
        <f>VLOOKUP(GERAL[[#This Row],[CÓD]],SEALL,4,FALSE)</f>
        <v>04</v>
      </c>
      <c r="K525" s="2" t="str">
        <f>IF(ISERR(FIND("01",GERAL[[#This Row],[ODS]])),"NÃO","SIM")</f>
        <v>NÃO</v>
      </c>
      <c r="L525" s="2" t="str">
        <f>IF(ISERR(FIND("02",GERAL[[#This Row],[ODS]])),"NÃO","SIM")</f>
        <v>NÃO</v>
      </c>
      <c r="M525" s="2" t="str">
        <f>IF(ISERR(FIND("03",GERAL[[#This Row],[ODS]])),"NÃO","SIM")</f>
        <v>NÃO</v>
      </c>
      <c r="N525" s="2" t="str">
        <f>IF(ISERR(FIND("04",GERAL[[#This Row],[ODS]])),"NÃO","SIM")</f>
        <v>SIM</v>
      </c>
      <c r="O525" s="2" t="str">
        <f>IF(ISERR(FIND("05",GERAL[[#This Row],[ODS]])),"NÃO","SIM")</f>
        <v>NÃO</v>
      </c>
      <c r="P525" s="2" t="str">
        <f>IF(ISERR(FIND("06",GERAL[[#This Row],[ODS]])),"NÃO","SIM")</f>
        <v>NÃO</v>
      </c>
      <c r="Q525" s="2" t="str">
        <f>IF(ISERR(FIND("07",GERAL[[#This Row],[ODS]])),"NÃO","SIM")</f>
        <v>NÃO</v>
      </c>
      <c r="R525" s="2" t="str">
        <f>IF(ISERR(FIND("08",GERAL[[#This Row],[ODS]])),"NÃO","SIM")</f>
        <v>NÃO</v>
      </c>
      <c r="S525" s="2" t="str">
        <f>IF(ISERR(FIND("09",GERAL[[#This Row],[ODS]])),"NÃO","SIM")</f>
        <v>NÃO</v>
      </c>
      <c r="T525" s="2" t="str">
        <f>IF(ISERR(FIND("10",GERAL[[#This Row],[ODS]])),"NÃO","SIM")</f>
        <v>NÃO</v>
      </c>
      <c r="U525" s="2" t="str">
        <f>IF(ISERR(FIND("11",GERAL[[#This Row],[ODS]])),"NÃO","SIM")</f>
        <v>NÃO</v>
      </c>
      <c r="V525" s="2" t="str">
        <f>IF(ISERR(FIND("12",GERAL[[#This Row],[ODS]])),"NÃO","SIM")</f>
        <v>NÃO</v>
      </c>
      <c r="W525" s="2" t="str">
        <f>IF(ISERR(FIND("13",GERAL[[#This Row],[ODS]])),"NÃO","SIM")</f>
        <v>NÃO</v>
      </c>
      <c r="X525" s="2" t="str">
        <f>IF(ISERR(FIND("14",GERAL[[#This Row],[ODS]])),"NÃO","SIM")</f>
        <v>NÃO</v>
      </c>
      <c r="Y525" s="2" t="str">
        <f>IF(ISERR(FIND("15",GERAL[[#This Row],[ODS]])),"NÃO","SIM")</f>
        <v>NÃO</v>
      </c>
      <c r="Z525" s="2" t="str">
        <f>IF(ISERR(FIND("16",GERAL[[#This Row],[ODS]])),"NÃO","SIM")</f>
        <v>NÃO</v>
      </c>
      <c r="AA525" s="2" t="str">
        <f>IF(ISERR(FIND("17",GERAL[[#This Row],[ODS]])),"NÃO","SIM")</f>
        <v>NÃO</v>
      </c>
      <c r="AB525" s="1">
        <v>57.480214005318473</v>
      </c>
      <c r="AC525" s="1">
        <v>73.754076752684412</v>
      </c>
      <c r="AD525" s="1">
        <v>62.400000000000013</v>
      </c>
      <c r="AE525" s="1">
        <v>59.8997493734336</v>
      </c>
      <c r="AF525" s="1">
        <v>59.600997506234407</v>
      </c>
      <c r="AG525" s="1" t="str">
        <f>GERAL[[#This Row],[SIGLA]]&amp;GERAL[[#This Row],[CÓD]]</f>
        <v>MTED_CI</v>
      </c>
      <c r="AH525" s="1">
        <f ca="1">VLOOKUP(GERAL[[#This Row],[REF_NOTA]],BASE_NOTAS[],7,FALSE)</f>
        <v>64.966740576496662</v>
      </c>
      <c r="AI525" s="31">
        <f ca="1">IF(GERAL[[#This Row],[Nota 2025]]="",0,GERAL[[#This Row],[Nota 2026]]-GERAL[[#This Row],[Nota 2025]])</f>
        <v>5.3657430702622548</v>
      </c>
    </row>
    <row r="526" spans="1:35" ht="17" x14ac:dyDescent="0.35">
      <c r="A526" s="2" t="s">
        <v>167</v>
      </c>
      <c r="B526" s="2" t="s">
        <v>193</v>
      </c>
      <c r="C526" s="2" t="s">
        <v>210</v>
      </c>
      <c r="D526" s="15" t="s">
        <v>28</v>
      </c>
      <c r="E526" s="2" t="s">
        <v>98</v>
      </c>
      <c r="F526" s="2" t="str">
        <f>VLOOKUP(GERAL[[#This Row],[CÓD]],SEALL,6,FALSE)</f>
        <v>S</v>
      </c>
      <c r="G52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2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2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26" s="2" t="str">
        <f>VLOOKUP(GERAL[[#This Row],[CÓD]],SEALL,4,FALSE)</f>
        <v>04</v>
      </c>
      <c r="K526" s="2" t="str">
        <f>IF(ISERR(FIND("01",GERAL[[#This Row],[ODS]])),"NÃO","SIM")</f>
        <v>NÃO</v>
      </c>
      <c r="L526" s="2" t="str">
        <f>IF(ISERR(FIND("02",GERAL[[#This Row],[ODS]])),"NÃO","SIM")</f>
        <v>NÃO</v>
      </c>
      <c r="M526" s="2" t="str">
        <f>IF(ISERR(FIND("03",GERAL[[#This Row],[ODS]])),"NÃO","SIM")</f>
        <v>NÃO</v>
      </c>
      <c r="N526" s="2" t="str">
        <f>IF(ISERR(FIND("04",GERAL[[#This Row],[ODS]])),"NÃO","SIM")</f>
        <v>SIM</v>
      </c>
      <c r="O526" s="2" t="str">
        <f>IF(ISERR(FIND("05",GERAL[[#This Row],[ODS]])),"NÃO","SIM")</f>
        <v>NÃO</v>
      </c>
      <c r="P526" s="2" t="str">
        <f>IF(ISERR(FIND("06",GERAL[[#This Row],[ODS]])),"NÃO","SIM")</f>
        <v>NÃO</v>
      </c>
      <c r="Q526" s="2" t="str">
        <f>IF(ISERR(FIND("07",GERAL[[#This Row],[ODS]])),"NÃO","SIM")</f>
        <v>NÃO</v>
      </c>
      <c r="R526" s="2" t="str">
        <f>IF(ISERR(FIND("08",GERAL[[#This Row],[ODS]])),"NÃO","SIM")</f>
        <v>NÃO</v>
      </c>
      <c r="S526" s="2" t="str">
        <f>IF(ISERR(FIND("09",GERAL[[#This Row],[ODS]])),"NÃO","SIM")</f>
        <v>NÃO</v>
      </c>
      <c r="T526" s="2" t="str">
        <f>IF(ISERR(FIND("10",GERAL[[#This Row],[ODS]])),"NÃO","SIM")</f>
        <v>NÃO</v>
      </c>
      <c r="U526" s="2" t="str">
        <f>IF(ISERR(FIND("11",GERAL[[#This Row],[ODS]])),"NÃO","SIM")</f>
        <v>NÃO</v>
      </c>
      <c r="V526" s="2" t="str">
        <f>IF(ISERR(FIND("12",GERAL[[#This Row],[ODS]])),"NÃO","SIM")</f>
        <v>NÃO</v>
      </c>
      <c r="W526" s="2" t="str">
        <f>IF(ISERR(FIND("13",GERAL[[#This Row],[ODS]])),"NÃO","SIM")</f>
        <v>NÃO</v>
      </c>
      <c r="X526" s="2" t="str">
        <f>IF(ISERR(FIND("14",GERAL[[#This Row],[ODS]])),"NÃO","SIM")</f>
        <v>NÃO</v>
      </c>
      <c r="Y526" s="2" t="str">
        <f>IF(ISERR(FIND("15",GERAL[[#This Row],[ODS]])),"NÃO","SIM")</f>
        <v>NÃO</v>
      </c>
      <c r="Z526" s="2" t="str">
        <f>IF(ISERR(FIND("16",GERAL[[#This Row],[ODS]])),"NÃO","SIM")</f>
        <v>NÃO</v>
      </c>
      <c r="AA526" s="2" t="str">
        <f>IF(ISERR(FIND("17",GERAL[[#This Row],[ODS]])),"NÃO","SIM")</f>
        <v>NÃO</v>
      </c>
      <c r="AB526" s="1">
        <v>57.307457709824341</v>
      </c>
      <c r="AC526" s="1">
        <v>65.626357436404447</v>
      </c>
      <c r="AD526" s="1">
        <v>66.933333333333351</v>
      </c>
      <c r="AE526" s="1">
        <v>75.438596491228083</v>
      </c>
      <c r="AF526" s="1">
        <v>68.329177057356603</v>
      </c>
      <c r="AG526" s="1" t="str">
        <f>GERAL[[#This Row],[SIGLA]]&amp;GERAL[[#This Row],[CÓD]]</f>
        <v>MSED_CI</v>
      </c>
      <c r="AH526" s="1">
        <f ca="1">VLOOKUP(GERAL[[#This Row],[REF_NOTA]],BASE_NOTAS[],7,FALSE)</f>
        <v>67.405764966740563</v>
      </c>
      <c r="AI526" s="31">
        <f ca="1">IF(GERAL[[#This Row],[Nota 2025]]="",0,GERAL[[#This Row],[Nota 2026]]-GERAL[[#This Row],[Nota 2025]])</f>
        <v>-0.9234120906160399</v>
      </c>
    </row>
    <row r="527" spans="1:35" ht="17" x14ac:dyDescent="0.35">
      <c r="A527" s="2" t="s">
        <v>166</v>
      </c>
      <c r="B527" s="2" t="s">
        <v>192</v>
      </c>
      <c r="C527" s="2" t="s">
        <v>210</v>
      </c>
      <c r="D527" s="15" t="s">
        <v>28</v>
      </c>
      <c r="E527" s="2" t="s">
        <v>98</v>
      </c>
      <c r="F527" s="2" t="str">
        <f>VLOOKUP(GERAL[[#This Row],[CÓD]],SEALL,6,FALSE)</f>
        <v>S</v>
      </c>
      <c r="G52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2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2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27" s="2" t="str">
        <f>VLOOKUP(GERAL[[#This Row],[CÓD]],SEALL,4,FALSE)</f>
        <v>04</v>
      </c>
      <c r="K527" s="2" t="str">
        <f>IF(ISERR(FIND("01",GERAL[[#This Row],[ODS]])),"NÃO","SIM")</f>
        <v>NÃO</v>
      </c>
      <c r="L527" s="2" t="str">
        <f>IF(ISERR(FIND("02",GERAL[[#This Row],[ODS]])),"NÃO","SIM")</f>
        <v>NÃO</v>
      </c>
      <c r="M527" s="2" t="str">
        <f>IF(ISERR(FIND("03",GERAL[[#This Row],[ODS]])),"NÃO","SIM")</f>
        <v>NÃO</v>
      </c>
      <c r="N527" s="2" t="str">
        <f>IF(ISERR(FIND("04",GERAL[[#This Row],[ODS]])),"NÃO","SIM")</f>
        <v>SIM</v>
      </c>
      <c r="O527" s="2" t="str">
        <f>IF(ISERR(FIND("05",GERAL[[#This Row],[ODS]])),"NÃO","SIM")</f>
        <v>NÃO</v>
      </c>
      <c r="P527" s="2" t="str">
        <f>IF(ISERR(FIND("06",GERAL[[#This Row],[ODS]])),"NÃO","SIM")</f>
        <v>NÃO</v>
      </c>
      <c r="Q527" s="2" t="str">
        <f>IF(ISERR(FIND("07",GERAL[[#This Row],[ODS]])),"NÃO","SIM")</f>
        <v>NÃO</v>
      </c>
      <c r="R527" s="2" t="str">
        <f>IF(ISERR(FIND("08",GERAL[[#This Row],[ODS]])),"NÃO","SIM")</f>
        <v>NÃO</v>
      </c>
      <c r="S527" s="2" t="str">
        <f>IF(ISERR(FIND("09",GERAL[[#This Row],[ODS]])),"NÃO","SIM")</f>
        <v>NÃO</v>
      </c>
      <c r="T527" s="2" t="str">
        <f>IF(ISERR(FIND("10",GERAL[[#This Row],[ODS]])),"NÃO","SIM")</f>
        <v>NÃO</v>
      </c>
      <c r="U527" s="2" t="str">
        <f>IF(ISERR(FIND("11",GERAL[[#This Row],[ODS]])),"NÃO","SIM")</f>
        <v>NÃO</v>
      </c>
      <c r="V527" s="2" t="str">
        <f>IF(ISERR(FIND("12",GERAL[[#This Row],[ODS]])),"NÃO","SIM")</f>
        <v>NÃO</v>
      </c>
      <c r="W527" s="2" t="str">
        <f>IF(ISERR(FIND("13",GERAL[[#This Row],[ODS]])),"NÃO","SIM")</f>
        <v>NÃO</v>
      </c>
      <c r="X527" s="2" t="str">
        <f>IF(ISERR(FIND("14",GERAL[[#This Row],[ODS]])),"NÃO","SIM")</f>
        <v>NÃO</v>
      </c>
      <c r="Y527" s="2" t="str">
        <f>IF(ISERR(FIND("15",GERAL[[#This Row],[ODS]])),"NÃO","SIM")</f>
        <v>NÃO</v>
      </c>
      <c r="Z527" s="2" t="str">
        <f>IF(ISERR(FIND("16",GERAL[[#This Row],[ODS]])),"NÃO","SIM")</f>
        <v>NÃO</v>
      </c>
      <c r="AA527" s="2" t="str">
        <f>IF(ISERR(FIND("17",GERAL[[#This Row],[ODS]])),"NÃO","SIM")</f>
        <v>NÃO</v>
      </c>
      <c r="AB527" s="1">
        <v>61.936494337074656</v>
      </c>
      <c r="AC527" s="1">
        <v>76.201588309871923</v>
      </c>
      <c r="AD527" s="1">
        <v>65.86666666666666</v>
      </c>
      <c r="AE527" s="1">
        <v>67.919799498746883</v>
      </c>
      <c r="AF527" s="1">
        <v>69.077306733167063</v>
      </c>
      <c r="AG527" s="1" t="str">
        <f>GERAL[[#This Row],[SIGLA]]&amp;GERAL[[#This Row],[CÓD]]</f>
        <v>MGED_CI</v>
      </c>
      <c r="AH527" s="1">
        <f ca="1">VLOOKUP(GERAL[[#This Row],[REF_NOTA]],BASE_NOTAS[],7,FALSE)</f>
        <v>72.72727272727272</v>
      </c>
      <c r="AI527" s="31">
        <f ca="1">IF(GERAL[[#This Row],[Nota 2025]]="",0,GERAL[[#This Row],[Nota 2026]]-GERAL[[#This Row],[Nota 2025]])</f>
        <v>3.6499659941056564</v>
      </c>
    </row>
    <row r="528" spans="1:35" ht="17" x14ac:dyDescent="0.35">
      <c r="A528" s="2" t="s">
        <v>169</v>
      </c>
      <c r="B528" s="2" t="s">
        <v>196</v>
      </c>
      <c r="C528" s="2" t="s">
        <v>210</v>
      </c>
      <c r="D528" s="15" t="s">
        <v>28</v>
      </c>
      <c r="E528" s="2" t="s">
        <v>98</v>
      </c>
      <c r="F528" s="2" t="str">
        <f>VLOOKUP(GERAL[[#This Row],[CÓD]],SEALL,6,FALSE)</f>
        <v>S</v>
      </c>
      <c r="G52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2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2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28" s="2" t="str">
        <f>VLOOKUP(GERAL[[#This Row],[CÓD]],SEALL,4,FALSE)</f>
        <v>04</v>
      </c>
      <c r="K528" s="2" t="str">
        <f>IF(ISERR(FIND("01",GERAL[[#This Row],[ODS]])),"NÃO","SIM")</f>
        <v>NÃO</v>
      </c>
      <c r="L528" s="2" t="str">
        <f>IF(ISERR(FIND("02",GERAL[[#This Row],[ODS]])),"NÃO","SIM")</f>
        <v>NÃO</v>
      </c>
      <c r="M528" s="2" t="str">
        <f>IF(ISERR(FIND("03",GERAL[[#This Row],[ODS]])),"NÃO","SIM")</f>
        <v>NÃO</v>
      </c>
      <c r="N528" s="2" t="str">
        <f>IF(ISERR(FIND("04",GERAL[[#This Row],[ODS]])),"NÃO","SIM")</f>
        <v>SIM</v>
      </c>
      <c r="O528" s="2" t="str">
        <f>IF(ISERR(FIND("05",GERAL[[#This Row],[ODS]])),"NÃO","SIM")</f>
        <v>NÃO</v>
      </c>
      <c r="P528" s="2" t="str">
        <f>IF(ISERR(FIND("06",GERAL[[#This Row],[ODS]])),"NÃO","SIM")</f>
        <v>NÃO</v>
      </c>
      <c r="Q528" s="2" t="str">
        <f>IF(ISERR(FIND("07",GERAL[[#This Row],[ODS]])),"NÃO","SIM")</f>
        <v>NÃO</v>
      </c>
      <c r="R528" s="2" t="str">
        <f>IF(ISERR(FIND("08",GERAL[[#This Row],[ODS]])),"NÃO","SIM")</f>
        <v>NÃO</v>
      </c>
      <c r="S528" s="2" t="str">
        <f>IF(ISERR(FIND("09",GERAL[[#This Row],[ODS]])),"NÃO","SIM")</f>
        <v>NÃO</v>
      </c>
      <c r="T528" s="2" t="str">
        <f>IF(ISERR(FIND("10",GERAL[[#This Row],[ODS]])),"NÃO","SIM")</f>
        <v>NÃO</v>
      </c>
      <c r="U528" s="2" t="str">
        <f>IF(ISERR(FIND("11",GERAL[[#This Row],[ODS]])),"NÃO","SIM")</f>
        <v>NÃO</v>
      </c>
      <c r="V528" s="2" t="str">
        <f>IF(ISERR(FIND("12",GERAL[[#This Row],[ODS]])),"NÃO","SIM")</f>
        <v>NÃO</v>
      </c>
      <c r="W528" s="2" t="str">
        <f>IF(ISERR(FIND("13",GERAL[[#This Row],[ODS]])),"NÃO","SIM")</f>
        <v>NÃO</v>
      </c>
      <c r="X528" s="2" t="str">
        <f>IF(ISERR(FIND("14",GERAL[[#This Row],[ODS]])),"NÃO","SIM")</f>
        <v>NÃO</v>
      </c>
      <c r="Y528" s="2" t="str">
        <f>IF(ISERR(FIND("15",GERAL[[#This Row],[ODS]])),"NÃO","SIM")</f>
        <v>NÃO</v>
      </c>
      <c r="Z528" s="2" t="str">
        <f>IF(ISERR(FIND("16",GERAL[[#This Row],[ODS]])),"NÃO","SIM")</f>
        <v>NÃO</v>
      </c>
      <c r="AA528" s="2" t="str">
        <f>IF(ISERR(FIND("17",GERAL[[#This Row],[ODS]])),"NÃO","SIM")</f>
        <v>NÃO</v>
      </c>
      <c r="AB528" s="1">
        <v>21.839530512971713</v>
      </c>
      <c r="AC528" s="1">
        <v>70.568360165128823</v>
      </c>
      <c r="AD528" s="1">
        <v>35.199999999999996</v>
      </c>
      <c r="AE528" s="1">
        <v>42.105263157894747</v>
      </c>
      <c r="AF528" s="1">
        <v>46.134663341645883</v>
      </c>
      <c r="AG528" s="1" t="str">
        <f>GERAL[[#This Row],[SIGLA]]&amp;GERAL[[#This Row],[CÓD]]</f>
        <v>PAED_CI</v>
      </c>
      <c r="AH528" s="1">
        <f ca="1">VLOOKUP(GERAL[[#This Row],[REF_NOTA]],BASE_NOTAS[],7,FALSE)</f>
        <v>49.002217294900227</v>
      </c>
      <c r="AI528" s="31">
        <f ca="1">IF(GERAL[[#This Row],[Nota 2025]]="",0,GERAL[[#This Row],[Nota 2026]]-GERAL[[#This Row],[Nota 2025]])</f>
        <v>2.8675539532543439</v>
      </c>
    </row>
    <row r="529" spans="1:35" ht="17" x14ac:dyDescent="0.35">
      <c r="A529" s="2" t="s">
        <v>170</v>
      </c>
      <c r="B529" s="2" t="s">
        <v>197</v>
      </c>
      <c r="C529" s="2" t="s">
        <v>210</v>
      </c>
      <c r="D529" s="15" t="s">
        <v>28</v>
      </c>
      <c r="E529" s="2" t="s">
        <v>98</v>
      </c>
      <c r="F529" s="2" t="str">
        <f>VLOOKUP(GERAL[[#This Row],[CÓD]],SEALL,6,FALSE)</f>
        <v>S</v>
      </c>
      <c r="G52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2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2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29" s="2" t="str">
        <f>VLOOKUP(GERAL[[#This Row],[CÓD]],SEALL,4,FALSE)</f>
        <v>04</v>
      </c>
      <c r="K529" s="2" t="str">
        <f>IF(ISERR(FIND("01",GERAL[[#This Row],[ODS]])),"NÃO","SIM")</f>
        <v>NÃO</v>
      </c>
      <c r="L529" s="2" t="str">
        <f>IF(ISERR(FIND("02",GERAL[[#This Row],[ODS]])),"NÃO","SIM")</f>
        <v>NÃO</v>
      </c>
      <c r="M529" s="2" t="str">
        <f>IF(ISERR(FIND("03",GERAL[[#This Row],[ODS]])),"NÃO","SIM")</f>
        <v>NÃO</v>
      </c>
      <c r="N529" s="2" t="str">
        <f>IF(ISERR(FIND("04",GERAL[[#This Row],[ODS]])),"NÃO","SIM")</f>
        <v>SIM</v>
      </c>
      <c r="O529" s="2" t="str">
        <f>IF(ISERR(FIND("05",GERAL[[#This Row],[ODS]])),"NÃO","SIM")</f>
        <v>NÃO</v>
      </c>
      <c r="P529" s="2" t="str">
        <f>IF(ISERR(FIND("06",GERAL[[#This Row],[ODS]])),"NÃO","SIM")</f>
        <v>NÃO</v>
      </c>
      <c r="Q529" s="2" t="str">
        <f>IF(ISERR(FIND("07",GERAL[[#This Row],[ODS]])),"NÃO","SIM")</f>
        <v>NÃO</v>
      </c>
      <c r="R529" s="2" t="str">
        <f>IF(ISERR(FIND("08",GERAL[[#This Row],[ODS]])),"NÃO","SIM")</f>
        <v>NÃO</v>
      </c>
      <c r="S529" s="2" t="str">
        <f>IF(ISERR(FIND("09",GERAL[[#This Row],[ODS]])),"NÃO","SIM")</f>
        <v>NÃO</v>
      </c>
      <c r="T529" s="2" t="str">
        <f>IF(ISERR(FIND("10",GERAL[[#This Row],[ODS]])),"NÃO","SIM")</f>
        <v>NÃO</v>
      </c>
      <c r="U529" s="2" t="str">
        <f>IF(ISERR(FIND("11",GERAL[[#This Row],[ODS]])),"NÃO","SIM")</f>
        <v>NÃO</v>
      </c>
      <c r="V529" s="2" t="str">
        <f>IF(ISERR(FIND("12",GERAL[[#This Row],[ODS]])),"NÃO","SIM")</f>
        <v>NÃO</v>
      </c>
      <c r="W529" s="2" t="str">
        <f>IF(ISERR(FIND("13",GERAL[[#This Row],[ODS]])),"NÃO","SIM")</f>
        <v>NÃO</v>
      </c>
      <c r="X529" s="2" t="str">
        <f>IF(ISERR(FIND("14",GERAL[[#This Row],[ODS]])),"NÃO","SIM")</f>
        <v>NÃO</v>
      </c>
      <c r="Y529" s="2" t="str">
        <f>IF(ISERR(FIND("15",GERAL[[#This Row],[ODS]])),"NÃO","SIM")</f>
        <v>NÃO</v>
      </c>
      <c r="Z529" s="2" t="str">
        <f>IF(ISERR(FIND("16",GERAL[[#This Row],[ODS]])),"NÃO","SIM")</f>
        <v>NÃO</v>
      </c>
      <c r="AA529" s="2" t="str">
        <f>IF(ISERR(FIND("17",GERAL[[#This Row],[ODS]])),"NÃO","SIM")</f>
        <v>NÃO</v>
      </c>
      <c r="AB529" s="1">
        <v>53.207089210478109</v>
      </c>
      <c r="AC529" s="1">
        <v>64.181791774554171</v>
      </c>
      <c r="AD529" s="1">
        <v>54.666666666666671</v>
      </c>
      <c r="AE529" s="1">
        <v>68.170426065162914</v>
      </c>
      <c r="AF529" s="1">
        <v>57.855361596009956</v>
      </c>
      <c r="AG529" s="1" t="str">
        <f>GERAL[[#This Row],[SIGLA]]&amp;GERAL[[#This Row],[CÓD]]</f>
        <v>PBED_CI</v>
      </c>
      <c r="AH529" s="1">
        <f ca="1">VLOOKUP(GERAL[[#This Row],[REF_NOTA]],BASE_NOTAS[],7,FALSE)</f>
        <v>68.736141906873613</v>
      </c>
      <c r="AI529" s="31">
        <f ca="1">IF(GERAL[[#This Row],[Nota 2025]]="",0,GERAL[[#This Row],[Nota 2026]]-GERAL[[#This Row],[Nota 2025]])</f>
        <v>10.880780310863656</v>
      </c>
    </row>
    <row r="530" spans="1:35" ht="17" x14ac:dyDescent="0.35">
      <c r="A530" s="2" t="s">
        <v>173</v>
      </c>
      <c r="B530" s="2" t="s">
        <v>200</v>
      </c>
      <c r="C530" s="2" t="s">
        <v>210</v>
      </c>
      <c r="D530" s="15" t="s">
        <v>28</v>
      </c>
      <c r="E530" s="2" t="s">
        <v>98</v>
      </c>
      <c r="F530" s="2" t="str">
        <f>VLOOKUP(GERAL[[#This Row],[CÓD]],SEALL,6,FALSE)</f>
        <v>S</v>
      </c>
      <c r="G53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3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3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30" s="2" t="str">
        <f>VLOOKUP(GERAL[[#This Row],[CÓD]],SEALL,4,FALSE)</f>
        <v>04</v>
      </c>
      <c r="K530" s="2" t="str">
        <f>IF(ISERR(FIND("01",GERAL[[#This Row],[ODS]])),"NÃO","SIM")</f>
        <v>NÃO</v>
      </c>
      <c r="L530" s="2" t="str">
        <f>IF(ISERR(FIND("02",GERAL[[#This Row],[ODS]])),"NÃO","SIM")</f>
        <v>NÃO</v>
      </c>
      <c r="M530" s="2" t="str">
        <f>IF(ISERR(FIND("03",GERAL[[#This Row],[ODS]])),"NÃO","SIM")</f>
        <v>NÃO</v>
      </c>
      <c r="N530" s="2" t="str">
        <f>IF(ISERR(FIND("04",GERAL[[#This Row],[ODS]])),"NÃO","SIM")</f>
        <v>SIM</v>
      </c>
      <c r="O530" s="2" t="str">
        <f>IF(ISERR(FIND("05",GERAL[[#This Row],[ODS]])),"NÃO","SIM")</f>
        <v>NÃO</v>
      </c>
      <c r="P530" s="2" t="str">
        <f>IF(ISERR(FIND("06",GERAL[[#This Row],[ODS]])),"NÃO","SIM")</f>
        <v>NÃO</v>
      </c>
      <c r="Q530" s="2" t="str">
        <f>IF(ISERR(FIND("07",GERAL[[#This Row],[ODS]])),"NÃO","SIM")</f>
        <v>NÃO</v>
      </c>
      <c r="R530" s="2" t="str">
        <f>IF(ISERR(FIND("08",GERAL[[#This Row],[ODS]])),"NÃO","SIM")</f>
        <v>NÃO</v>
      </c>
      <c r="S530" s="2" t="str">
        <f>IF(ISERR(FIND("09",GERAL[[#This Row],[ODS]])),"NÃO","SIM")</f>
        <v>NÃO</v>
      </c>
      <c r="T530" s="2" t="str">
        <f>IF(ISERR(FIND("10",GERAL[[#This Row],[ODS]])),"NÃO","SIM")</f>
        <v>NÃO</v>
      </c>
      <c r="U530" s="2" t="str">
        <f>IF(ISERR(FIND("11",GERAL[[#This Row],[ODS]])),"NÃO","SIM")</f>
        <v>NÃO</v>
      </c>
      <c r="V530" s="2" t="str">
        <f>IF(ISERR(FIND("12",GERAL[[#This Row],[ODS]])),"NÃO","SIM")</f>
        <v>NÃO</v>
      </c>
      <c r="W530" s="2" t="str">
        <f>IF(ISERR(FIND("13",GERAL[[#This Row],[ODS]])),"NÃO","SIM")</f>
        <v>NÃO</v>
      </c>
      <c r="X530" s="2" t="str">
        <f>IF(ISERR(FIND("14",GERAL[[#This Row],[ODS]])),"NÃO","SIM")</f>
        <v>NÃO</v>
      </c>
      <c r="Y530" s="2" t="str">
        <f>IF(ISERR(FIND("15",GERAL[[#This Row],[ODS]])),"NÃO","SIM")</f>
        <v>NÃO</v>
      </c>
      <c r="Z530" s="2" t="str">
        <f>IF(ISERR(FIND("16",GERAL[[#This Row],[ODS]])),"NÃO","SIM")</f>
        <v>NÃO</v>
      </c>
      <c r="AA530" s="2" t="str">
        <f>IF(ISERR(FIND("17",GERAL[[#This Row],[ODS]])),"NÃO","SIM")</f>
        <v>NÃO</v>
      </c>
      <c r="AB530" s="1">
        <v>71.515473003851938</v>
      </c>
      <c r="AC530" s="1">
        <v>61.211875516027888</v>
      </c>
      <c r="AD530" s="1">
        <v>76.8</v>
      </c>
      <c r="AE530" s="1">
        <v>82.205513784461161</v>
      </c>
      <c r="AF530" s="1">
        <v>72.817955112219437</v>
      </c>
      <c r="AG530" s="1" t="str">
        <f>GERAL[[#This Row],[SIGLA]]&amp;GERAL[[#This Row],[CÓD]]</f>
        <v>PRED_CI</v>
      </c>
      <c r="AH530" s="1">
        <f ca="1">VLOOKUP(GERAL[[#This Row],[REF_NOTA]],BASE_NOTAS[],7,FALSE)</f>
        <v>82.926829268292678</v>
      </c>
      <c r="AI530" s="31">
        <f ca="1">IF(GERAL[[#This Row],[Nota 2025]]="",0,GERAL[[#This Row],[Nota 2026]]-GERAL[[#This Row],[Nota 2025]])</f>
        <v>10.108874156073242</v>
      </c>
    </row>
    <row r="531" spans="1:35" ht="17" x14ac:dyDescent="0.35">
      <c r="A531" s="2" t="s">
        <v>171</v>
      </c>
      <c r="B531" s="2" t="s">
        <v>198</v>
      </c>
      <c r="C531" s="2" t="s">
        <v>210</v>
      </c>
      <c r="D531" s="15" t="s">
        <v>28</v>
      </c>
      <c r="E531" s="2" t="s">
        <v>98</v>
      </c>
      <c r="F531" s="2" t="str">
        <f>VLOOKUP(GERAL[[#This Row],[CÓD]],SEALL,6,FALSE)</f>
        <v>S</v>
      </c>
      <c r="G53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3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3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31" s="2" t="str">
        <f>VLOOKUP(GERAL[[#This Row],[CÓD]],SEALL,4,FALSE)</f>
        <v>04</v>
      </c>
      <c r="K531" s="2" t="str">
        <f>IF(ISERR(FIND("01",GERAL[[#This Row],[ODS]])),"NÃO","SIM")</f>
        <v>NÃO</v>
      </c>
      <c r="L531" s="2" t="str">
        <f>IF(ISERR(FIND("02",GERAL[[#This Row],[ODS]])),"NÃO","SIM")</f>
        <v>NÃO</v>
      </c>
      <c r="M531" s="2" t="str">
        <f>IF(ISERR(FIND("03",GERAL[[#This Row],[ODS]])),"NÃO","SIM")</f>
        <v>NÃO</v>
      </c>
      <c r="N531" s="2" t="str">
        <f>IF(ISERR(FIND("04",GERAL[[#This Row],[ODS]])),"NÃO","SIM")</f>
        <v>SIM</v>
      </c>
      <c r="O531" s="2" t="str">
        <f>IF(ISERR(FIND("05",GERAL[[#This Row],[ODS]])),"NÃO","SIM")</f>
        <v>NÃO</v>
      </c>
      <c r="P531" s="2" t="str">
        <f>IF(ISERR(FIND("06",GERAL[[#This Row],[ODS]])),"NÃO","SIM")</f>
        <v>NÃO</v>
      </c>
      <c r="Q531" s="2" t="str">
        <f>IF(ISERR(FIND("07",GERAL[[#This Row],[ODS]])),"NÃO","SIM")</f>
        <v>NÃO</v>
      </c>
      <c r="R531" s="2" t="str">
        <f>IF(ISERR(FIND("08",GERAL[[#This Row],[ODS]])),"NÃO","SIM")</f>
        <v>NÃO</v>
      </c>
      <c r="S531" s="2" t="str">
        <f>IF(ISERR(FIND("09",GERAL[[#This Row],[ODS]])),"NÃO","SIM")</f>
        <v>NÃO</v>
      </c>
      <c r="T531" s="2" t="str">
        <f>IF(ISERR(FIND("10",GERAL[[#This Row],[ODS]])),"NÃO","SIM")</f>
        <v>NÃO</v>
      </c>
      <c r="U531" s="2" t="str">
        <f>IF(ISERR(FIND("11",GERAL[[#This Row],[ODS]])),"NÃO","SIM")</f>
        <v>NÃO</v>
      </c>
      <c r="V531" s="2" t="str">
        <f>IF(ISERR(FIND("12",GERAL[[#This Row],[ODS]])),"NÃO","SIM")</f>
        <v>NÃO</v>
      </c>
      <c r="W531" s="2" t="str">
        <f>IF(ISERR(FIND("13",GERAL[[#This Row],[ODS]])),"NÃO","SIM")</f>
        <v>NÃO</v>
      </c>
      <c r="X531" s="2" t="str">
        <f>IF(ISERR(FIND("14",GERAL[[#This Row],[ODS]])),"NÃO","SIM")</f>
        <v>NÃO</v>
      </c>
      <c r="Y531" s="2" t="str">
        <f>IF(ISERR(FIND("15",GERAL[[#This Row],[ODS]])),"NÃO","SIM")</f>
        <v>NÃO</v>
      </c>
      <c r="Z531" s="2" t="str">
        <f>IF(ISERR(FIND("16",GERAL[[#This Row],[ODS]])),"NÃO","SIM")</f>
        <v>NÃO</v>
      </c>
      <c r="AA531" s="2" t="str">
        <f>IF(ISERR(FIND("17",GERAL[[#This Row],[ODS]])),"NÃO","SIM")</f>
        <v>NÃO</v>
      </c>
      <c r="AB531" s="1">
        <v>55.13379960962915</v>
      </c>
      <c r="AC531" s="1">
        <v>70.062692608266929</v>
      </c>
      <c r="AD531" s="1">
        <v>55.466666666666661</v>
      </c>
      <c r="AE531" s="1">
        <v>54.385964912280713</v>
      </c>
      <c r="AF531" s="1">
        <v>59.850374064837908</v>
      </c>
      <c r="AG531" s="1" t="str">
        <f>GERAL[[#This Row],[SIGLA]]&amp;GERAL[[#This Row],[CÓD]]</f>
        <v>PEED_CI</v>
      </c>
      <c r="AH531" s="1">
        <f ca="1">VLOOKUP(GERAL[[#This Row],[REF_NOTA]],BASE_NOTAS[],7,FALSE)</f>
        <v>65.188470066518846</v>
      </c>
      <c r="AI531" s="31">
        <f ca="1">IF(GERAL[[#This Row],[Nota 2025]]="",0,GERAL[[#This Row],[Nota 2026]]-GERAL[[#This Row],[Nota 2025]])</f>
        <v>5.3380960016809382</v>
      </c>
    </row>
    <row r="532" spans="1:35" ht="17" x14ac:dyDescent="0.35">
      <c r="A532" s="2" t="s">
        <v>172</v>
      </c>
      <c r="B532" s="2" t="s">
        <v>199</v>
      </c>
      <c r="C532" s="2" t="s">
        <v>210</v>
      </c>
      <c r="D532" s="15" t="s">
        <v>28</v>
      </c>
      <c r="E532" s="2" t="s">
        <v>98</v>
      </c>
      <c r="F532" s="2" t="str">
        <f>VLOOKUP(GERAL[[#This Row],[CÓD]],SEALL,6,FALSE)</f>
        <v>S</v>
      </c>
      <c r="G53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3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3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32" s="2" t="str">
        <f>VLOOKUP(GERAL[[#This Row],[CÓD]],SEALL,4,FALSE)</f>
        <v>04</v>
      </c>
      <c r="K532" s="2" t="str">
        <f>IF(ISERR(FIND("01",GERAL[[#This Row],[ODS]])),"NÃO","SIM")</f>
        <v>NÃO</v>
      </c>
      <c r="L532" s="2" t="str">
        <f>IF(ISERR(FIND("02",GERAL[[#This Row],[ODS]])),"NÃO","SIM")</f>
        <v>NÃO</v>
      </c>
      <c r="M532" s="2" t="str">
        <f>IF(ISERR(FIND("03",GERAL[[#This Row],[ODS]])),"NÃO","SIM")</f>
        <v>NÃO</v>
      </c>
      <c r="N532" s="2" t="str">
        <f>IF(ISERR(FIND("04",GERAL[[#This Row],[ODS]])),"NÃO","SIM")</f>
        <v>SIM</v>
      </c>
      <c r="O532" s="2" t="str">
        <f>IF(ISERR(FIND("05",GERAL[[#This Row],[ODS]])),"NÃO","SIM")</f>
        <v>NÃO</v>
      </c>
      <c r="P532" s="2" t="str">
        <f>IF(ISERR(FIND("06",GERAL[[#This Row],[ODS]])),"NÃO","SIM")</f>
        <v>NÃO</v>
      </c>
      <c r="Q532" s="2" t="str">
        <f>IF(ISERR(FIND("07",GERAL[[#This Row],[ODS]])),"NÃO","SIM")</f>
        <v>NÃO</v>
      </c>
      <c r="R532" s="2" t="str">
        <f>IF(ISERR(FIND("08",GERAL[[#This Row],[ODS]])),"NÃO","SIM")</f>
        <v>NÃO</v>
      </c>
      <c r="S532" s="2" t="str">
        <f>IF(ISERR(FIND("09",GERAL[[#This Row],[ODS]])),"NÃO","SIM")</f>
        <v>NÃO</v>
      </c>
      <c r="T532" s="2" t="str">
        <f>IF(ISERR(FIND("10",GERAL[[#This Row],[ODS]])),"NÃO","SIM")</f>
        <v>NÃO</v>
      </c>
      <c r="U532" s="2" t="str">
        <f>IF(ISERR(FIND("11",GERAL[[#This Row],[ODS]])),"NÃO","SIM")</f>
        <v>NÃO</v>
      </c>
      <c r="V532" s="2" t="str">
        <f>IF(ISERR(FIND("12",GERAL[[#This Row],[ODS]])),"NÃO","SIM")</f>
        <v>NÃO</v>
      </c>
      <c r="W532" s="2" t="str">
        <f>IF(ISERR(FIND("13",GERAL[[#This Row],[ODS]])),"NÃO","SIM")</f>
        <v>NÃO</v>
      </c>
      <c r="X532" s="2" t="str">
        <f>IF(ISERR(FIND("14",GERAL[[#This Row],[ODS]])),"NÃO","SIM")</f>
        <v>NÃO</v>
      </c>
      <c r="Y532" s="2" t="str">
        <f>IF(ISERR(FIND("15",GERAL[[#This Row],[ODS]])),"NÃO","SIM")</f>
        <v>NÃO</v>
      </c>
      <c r="Z532" s="2" t="str">
        <f>IF(ISERR(FIND("16",GERAL[[#This Row],[ODS]])),"NÃO","SIM")</f>
        <v>NÃO</v>
      </c>
      <c r="AA532" s="2" t="str">
        <f>IF(ISERR(FIND("17",GERAL[[#This Row],[ODS]])),"NÃO","SIM")</f>
        <v>NÃO</v>
      </c>
      <c r="AB532" s="1">
        <v>58.747934168847273</v>
      </c>
      <c r="AC532" s="1">
        <v>100</v>
      </c>
      <c r="AD532" s="1">
        <v>69.333333333333343</v>
      </c>
      <c r="AE532" s="1">
        <v>83.208020050125342</v>
      </c>
      <c r="AF532" s="1">
        <v>70.822942643391514</v>
      </c>
      <c r="AG532" s="1" t="str">
        <f>GERAL[[#This Row],[SIGLA]]&amp;GERAL[[#This Row],[CÓD]]</f>
        <v>PIED_CI</v>
      </c>
      <c r="AH532" s="1">
        <f ca="1">VLOOKUP(GERAL[[#This Row],[REF_NOTA]],BASE_NOTAS[],7,FALSE)</f>
        <v>75.609756097560975</v>
      </c>
      <c r="AI532" s="31">
        <f ca="1">IF(GERAL[[#This Row],[Nota 2025]]="",0,GERAL[[#This Row],[Nota 2026]]-GERAL[[#This Row],[Nota 2025]])</f>
        <v>4.7868134541694616</v>
      </c>
    </row>
    <row r="533" spans="1:35" ht="17" x14ac:dyDescent="0.35">
      <c r="A533" s="2" t="s">
        <v>174</v>
      </c>
      <c r="B533" s="2" t="s">
        <v>201</v>
      </c>
      <c r="C533" s="2" t="s">
        <v>210</v>
      </c>
      <c r="D533" s="15" t="s">
        <v>28</v>
      </c>
      <c r="E533" s="2" t="s">
        <v>98</v>
      </c>
      <c r="F533" s="2" t="str">
        <f>VLOOKUP(GERAL[[#This Row],[CÓD]],SEALL,6,FALSE)</f>
        <v>S</v>
      </c>
      <c r="G53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3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3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33" s="2" t="str">
        <f>VLOOKUP(GERAL[[#This Row],[CÓD]],SEALL,4,FALSE)</f>
        <v>04</v>
      </c>
      <c r="K533" s="2" t="str">
        <f>IF(ISERR(FIND("01",GERAL[[#This Row],[ODS]])),"NÃO","SIM")</f>
        <v>NÃO</v>
      </c>
      <c r="L533" s="2" t="str">
        <f>IF(ISERR(FIND("02",GERAL[[#This Row],[ODS]])),"NÃO","SIM")</f>
        <v>NÃO</v>
      </c>
      <c r="M533" s="2" t="str">
        <f>IF(ISERR(FIND("03",GERAL[[#This Row],[ODS]])),"NÃO","SIM")</f>
        <v>NÃO</v>
      </c>
      <c r="N533" s="2" t="str">
        <f>IF(ISERR(FIND("04",GERAL[[#This Row],[ODS]])),"NÃO","SIM")</f>
        <v>SIM</v>
      </c>
      <c r="O533" s="2" t="str">
        <f>IF(ISERR(FIND("05",GERAL[[#This Row],[ODS]])),"NÃO","SIM")</f>
        <v>NÃO</v>
      </c>
      <c r="P533" s="2" t="str">
        <f>IF(ISERR(FIND("06",GERAL[[#This Row],[ODS]])),"NÃO","SIM")</f>
        <v>NÃO</v>
      </c>
      <c r="Q533" s="2" t="str">
        <f>IF(ISERR(FIND("07",GERAL[[#This Row],[ODS]])),"NÃO","SIM")</f>
        <v>NÃO</v>
      </c>
      <c r="R533" s="2" t="str">
        <f>IF(ISERR(FIND("08",GERAL[[#This Row],[ODS]])),"NÃO","SIM")</f>
        <v>NÃO</v>
      </c>
      <c r="S533" s="2" t="str">
        <f>IF(ISERR(FIND("09",GERAL[[#This Row],[ODS]])),"NÃO","SIM")</f>
        <v>NÃO</v>
      </c>
      <c r="T533" s="2" t="str">
        <f>IF(ISERR(FIND("10",GERAL[[#This Row],[ODS]])),"NÃO","SIM")</f>
        <v>NÃO</v>
      </c>
      <c r="U533" s="2" t="str">
        <f>IF(ISERR(FIND("11",GERAL[[#This Row],[ODS]])),"NÃO","SIM")</f>
        <v>NÃO</v>
      </c>
      <c r="V533" s="2" t="str">
        <f>IF(ISERR(FIND("12",GERAL[[#This Row],[ODS]])),"NÃO","SIM")</f>
        <v>NÃO</v>
      </c>
      <c r="W533" s="2" t="str">
        <f>IF(ISERR(FIND("13",GERAL[[#This Row],[ODS]])),"NÃO","SIM")</f>
        <v>NÃO</v>
      </c>
      <c r="X533" s="2" t="str">
        <f>IF(ISERR(FIND("14",GERAL[[#This Row],[ODS]])),"NÃO","SIM")</f>
        <v>NÃO</v>
      </c>
      <c r="Y533" s="2" t="str">
        <f>IF(ISERR(FIND("15",GERAL[[#This Row],[ODS]])),"NÃO","SIM")</f>
        <v>NÃO</v>
      </c>
      <c r="Z533" s="2" t="str">
        <f>IF(ISERR(FIND("16",GERAL[[#This Row],[ODS]])),"NÃO","SIM")</f>
        <v>NÃO</v>
      </c>
      <c r="AA533" s="2" t="str">
        <f>IF(ISERR(FIND("17",GERAL[[#This Row],[ODS]])),"NÃO","SIM")</f>
        <v>NÃO</v>
      </c>
      <c r="AB533" s="1">
        <v>54.631552851629493</v>
      </c>
      <c r="AC533" s="1">
        <v>63.767894867705209</v>
      </c>
      <c r="AD533" s="1">
        <v>78.933333333333351</v>
      </c>
      <c r="AE533" s="1">
        <v>82.957393483709268</v>
      </c>
      <c r="AF533" s="1">
        <v>70.822942643391514</v>
      </c>
      <c r="AG533" s="1" t="str">
        <f>GERAL[[#This Row],[SIGLA]]&amp;GERAL[[#This Row],[CÓD]]</f>
        <v>RJED_CI</v>
      </c>
      <c r="AH533" s="1">
        <f ca="1">VLOOKUP(GERAL[[#This Row],[REF_NOTA]],BASE_NOTAS[],7,FALSE)</f>
        <v>76.718403547671841</v>
      </c>
      <c r="AI533" s="31">
        <f ca="1">IF(GERAL[[#This Row],[Nota 2025]]="",0,GERAL[[#This Row],[Nota 2026]]-GERAL[[#This Row],[Nota 2025]])</f>
        <v>5.895460904280327</v>
      </c>
    </row>
    <row r="534" spans="1:35" ht="17" x14ac:dyDescent="0.35">
      <c r="A534" s="2" t="s">
        <v>175</v>
      </c>
      <c r="B534" s="2" t="s">
        <v>202</v>
      </c>
      <c r="C534" s="2" t="s">
        <v>210</v>
      </c>
      <c r="D534" s="15" t="s">
        <v>28</v>
      </c>
      <c r="E534" s="2" t="s">
        <v>98</v>
      </c>
      <c r="F534" s="2" t="str">
        <f>VLOOKUP(GERAL[[#This Row],[CÓD]],SEALL,6,FALSE)</f>
        <v>S</v>
      </c>
      <c r="G53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3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3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34" s="2" t="str">
        <f>VLOOKUP(GERAL[[#This Row],[CÓD]],SEALL,4,FALSE)</f>
        <v>04</v>
      </c>
      <c r="K534" s="2" t="str">
        <f>IF(ISERR(FIND("01",GERAL[[#This Row],[ODS]])),"NÃO","SIM")</f>
        <v>NÃO</v>
      </c>
      <c r="L534" s="2" t="str">
        <f>IF(ISERR(FIND("02",GERAL[[#This Row],[ODS]])),"NÃO","SIM")</f>
        <v>NÃO</v>
      </c>
      <c r="M534" s="2" t="str">
        <f>IF(ISERR(FIND("03",GERAL[[#This Row],[ODS]])),"NÃO","SIM")</f>
        <v>NÃO</v>
      </c>
      <c r="N534" s="2" t="str">
        <f>IF(ISERR(FIND("04",GERAL[[#This Row],[ODS]])),"NÃO","SIM")</f>
        <v>SIM</v>
      </c>
      <c r="O534" s="2" t="str">
        <f>IF(ISERR(FIND("05",GERAL[[#This Row],[ODS]])),"NÃO","SIM")</f>
        <v>NÃO</v>
      </c>
      <c r="P534" s="2" t="str">
        <f>IF(ISERR(FIND("06",GERAL[[#This Row],[ODS]])),"NÃO","SIM")</f>
        <v>NÃO</v>
      </c>
      <c r="Q534" s="2" t="str">
        <f>IF(ISERR(FIND("07",GERAL[[#This Row],[ODS]])),"NÃO","SIM")</f>
        <v>NÃO</v>
      </c>
      <c r="R534" s="2" t="str">
        <f>IF(ISERR(FIND("08",GERAL[[#This Row],[ODS]])),"NÃO","SIM")</f>
        <v>NÃO</v>
      </c>
      <c r="S534" s="2" t="str">
        <f>IF(ISERR(FIND("09",GERAL[[#This Row],[ODS]])),"NÃO","SIM")</f>
        <v>NÃO</v>
      </c>
      <c r="T534" s="2" t="str">
        <f>IF(ISERR(FIND("10",GERAL[[#This Row],[ODS]])),"NÃO","SIM")</f>
        <v>NÃO</v>
      </c>
      <c r="U534" s="2" t="str">
        <f>IF(ISERR(FIND("11",GERAL[[#This Row],[ODS]])),"NÃO","SIM")</f>
        <v>NÃO</v>
      </c>
      <c r="V534" s="2" t="str">
        <f>IF(ISERR(FIND("12",GERAL[[#This Row],[ODS]])),"NÃO","SIM")</f>
        <v>NÃO</v>
      </c>
      <c r="W534" s="2" t="str">
        <f>IF(ISERR(FIND("13",GERAL[[#This Row],[ODS]])),"NÃO","SIM")</f>
        <v>NÃO</v>
      </c>
      <c r="X534" s="2" t="str">
        <f>IF(ISERR(FIND("14",GERAL[[#This Row],[ODS]])),"NÃO","SIM")</f>
        <v>NÃO</v>
      </c>
      <c r="Y534" s="2" t="str">
        <f>IF(ISERR(FIND("15",GERAL[[#This Row],[ODS]])),"NÃO","SIM")</f>
        <v>NÃO</v>
      </c>
      <c r="Z534" s="2" t="str">
        <f>IF(ISERR(FIND("16",GERAL[[#This Row],[ODS]])),"NÃO","SIM")</f>
        <v>NÃO</v>
      </c>
      <c r="AA534" s="2" t="str">
        <f>IF(ISERR(FIND("17",GERAL[[#This Row],[ODS]])),"NÃO","SIM")</f>
        <v>NÃO</v>
      </c>
      <c r="AB534" s="1">
        <v>73.869295743747259</v>
      </c>
      <c r="AC534" s="1">
        <v>81.765324824377856</v>
      </c>
      <c r="AD534" s="1">
        <v>69.600000000000023</v>
      </c>
      <c r="AE534" s="1">
        <v>76.942355889724325</v>
      </c>
      <c r="AF534" s="1">
        <v>73.316708229426425</v>
      </c>
      <c r="AG534" s="1" t="str">
        <f>GERAL[[#This Row],[SIGLA]]&amp;GERAL[[#This Row],[CÓD]]</f>
        <v>RNED_CI</v>
      </c>
      <c r="AH534" s="1">
        <f ca="1">VLOOKUP(GERAL[[#This Row],[REF_NOTA]],BASE_NOTAS[],7,FALSE)</f>
        <v>73.170731707317074</v>
      </c>
      <c r="AI534" s="31">
        <f ca="1">IF(GERAL[[#This Row],[Nota 2025]]="",0,GERAL[[#This Row],[Nota 2026]]-GERAL[[#This Row],[Nota 2025]])</f>
        <v>-0.14597652210935053</v>
      </c>
    </row>
    <row r="535" spans="1:35" ht="17" x14ac:dyDescent="0.35">
      <c r="A535" s="2" t="s">
        <v>178</v>
      </c>
      <c r="B535" s="2" t="s">
        <v>205</v>
      </c>
      <c r="C535" s="2" t="s">
        <v>210</v>
      </c>
      <c r="D535" s="15" t="s">
        <v>28</v>
      </c>
      <c r="E535" s="2" t="s">
        <v>98</v>
      </c>
      <c r="F535" s="2" t="str">
        <f>VLOOKUP(GERAL[[#This Row],[CÓD]],SEALL,6,FALSE)</f>
        <v>S</v>
      </c>
      <c r="G53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3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3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35" s="2" t="str">
        <f>VLOOKUP(GERAL[[#This Row],[CÓD]],SEALL,4,FALSE)</f>
        <v>04</v>
      </c>
      <c r="K535" s="2" t="str">
        <f>IF(ISERR(FIND("01",GERAL[[#This Row],[ODS]])),"NÃO","SIM")</f>
        <v>NÃO</v>
      </c>
      <c r="L535" s="2" t="str">
        <f>IF(ISERR(FIND("02",GERAL[[#This Row],[ODS]])),"NÃO","SIM")</f>
        <v>NÃO</v>
      </c>
      <c r="M535" s="2" t="str">
        <f>IF(ISERR(FIND("03",GERAL[[#This Row],[ODS]])),"NÃO","SIM")</f>
        <v>NÃO</v>
      </c>
      <c r="N535" s="2" t="str">
        <f>IF(ISERR(FIND("04",GERAL[[#This Row],[ODS]])),"NÃO","SIM")</f>
        <v>SIM</v>
      </c>
      <c r="O535" s="2" t="str">
        <f>IF(ISERR(FIND("05",GERAL[[#This Row],[ODS]])),"NÃO","SIM")</f>
        <v>NÃO</v>
      </c>
      <c r="P535" s="2" t="str">
        <f>IF(ISERR(FIND("06",GERAL[[#This Row],[ODS]])),"NÃO","SIM")</f>
        <v>NÃO</v>
      </c>
      <c r="Q535" s="2" t="str">
        <f>IF(ISERR(FIND("07",GERAL[[#This Row],[ODS]])),"NÃO","SIM")</f>
        <v>NÃO</v>
      </c>
      <c r="R535" s="2" t="str">
        <f>IF(ISERR(FIND("08",GERAL[[#This Row],[ODS]])),"NÃO","SIM")</f>
        <v>NÃO</v>
      </c>
      <c r="S535" s="2" t="str">
        <f>IF(ISERR(FIND("09",GERAL[[#This Row],[ODS]])),"NÃO","SIM")</f>
        <v>NÃO</v>
      </c>
      <c r="T535" s="2" t="str">
        <f>IF(ISERR(FIND("10",GERAL[[#This Row],[ODS]])),"NÃO","SIM")</f>
        <v>NÃO</v>
      </c>
      <c r="U535" s="2" t="str">
        <f>IF(ISERR(FIND("11",GERAL[[#This Row],[ODS]])),"NÃO","SIM")</f>
        <v>NÃO</v>
      </c>
      <c r="V535" s="2" t="str">
        <f>IF(ISERR(FIND("12",GERAL[[#This Row],[ODS]])),"NÃO","SIM")</f>
        <v>NÃO</v>
      </c>
      <c r="W535" s="2" t="str">
        <f>IF(ISERR(FIND("13",GERAL[[#This Row],[ODS]])),"NÃO","SIM")</f>
        <v>NÃO</v>
      </c>
      <c r="X535" s="2" t="str">
        <f>IF(ISERR(FIND("14",GERAL[[#This Row],[ODS]])),"NÃO","SIM")</f>
        <v>NÃO</v>
      </c>
      <c r="Y535" s="2" t="str">
        <f>IF(ISERR(FIND("15",GERAL[[#This Row],[ODS]])),"NÃO","SIM")</f>
        <v>NÃO</v>
      </c>
      <c r="Z535" s="2" t="str">
        <f>IF(ISERR(FIND("16",GERAL[[#This Row],[ODS]])),"NÃO","SIM")</f>
        <v>NÃO</v>
      </c>
      <c r="AA535" s="2" t="str">
        <f>IF(ISERR(FIND("17",GERAL[[#This Row],[ODS]])),"NÃO","SIM")</f>
        <v>NÃO</v>
      </c>
      <c r="AB535" s="1">
        <v>66.204634838452748</v>
      </c>
      <c r="AC535" s="1">
        <v>76.626719779526013</v>
      </c>
      <c r="AD535" s="1">
        <v>77.600000000000009</v>
      </c>
      <c r="AE535" s="1">
        <v>77.944862155388478</v>
      </c>
      <c r="AF535" s="1">
        <v>73.316708229426425</v>
      </c>
      <c r="AG535" s="1" t="str">
        <f>GERAL[[#This Row],[SIGLA]]&amp;GERAL[[#This Row],[CÓD]]</f>
        <v>RSED_CI</v>
      </c>
      <c r="AH535" s="1">
        <f ca="1">VLOOKUP(GERAL[[#This Row],[REF_NOTA]],BASE_NOTAS[],7,FALSE)</f>
        <v>74.27937915742794</v>
      </c>
      <c r="AI535" s="31">
        <f ca="1">IF(GERAL[[#This Row],[Nota 2025]]="",0,GERAL[[#This Row],[Nota 2026]]-GERAL[[#This Row],[Nota 2025]])</f>
        <v>0.96267092800151488</v>
      </c>
    </row>
    <row r="536" spans="1:35" ht="17" x14ac:dyDescent="0.35">
      <c r="A536" s="2" t="s">
        <v>176</v>
      </c>
      <c r="B536" s="2" t="s">
        <v>203</v>
      </c>
      <c r="C536" s="2" t="s">
        <v>210</v>
      </c>
      <c r="D536" s="15" t="s">
        <v>28</v>
      </c>
      <c r="E536" s="2" t="s">
        <v>98</v>
      </c>
      <c r="F536" s="2" t="str">
        <f>VLOOKUP(GERAL[[#This Row],[CÓD]],SEALL,6,FALSE)</f>
        <v>S</v>
      </c>
      <c r="G53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3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3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36" s="2" t="str">
        <f>VLOOKUP(GERAL[[#This Row],[CÓD]],SEALL,4,FALSE)</f>
        <v>04</v>
      </c>
      <c r="K536" s="2" t="str">
        <f>IF(ISERR(FIND("01",GERAL[[#This Row],[ODS]])),"NÃO","SIM")</f>
        <v>NÃO</v>
      </c>
      <c r="L536" s="2" t="str">
        <f>IF(ISERR(FIND("02",GERAL[[#This Row],[ODS]])),"NÃO","SIM")</f>
        <v>NÃO</v>
      </c>
      <c r="M536" s="2" t="str">
        <f>IF(ISERR(FIND("03",GERAL[[#This Row],[ODS]])),"NÃO","SIM")</f>
        <v>NÃO</v>
      </c>
      <c r="N536" s="2" t="str">
        <f>IF(ISERR(FIND("04",GERAL[[#This Row],[ODS]])),"NÃO","SIM")</f>
        <v>SIM</v>
      </c>
      <c r="O536" s="2" t="str">
        <f>IF(ISERR(FIND("05",GERAL[[#This Row],[ODS]])),"NÃO","SIM")</f>
        <v>NÃO</v>
      </c>
      <c r="P536" s="2" t="str">
        <f>IF(ISERR(FIND("06",GERAL[[#This Row],[ODS]])),"NÃO","SIM")</f>
        <v>NÃO</v>
      </c>
      <c r="Q536" s="2" t="str">
        <f>IF(ISERR(FIND("07",GERAL[[#This Row],[ODS]])),"NÃO","SIM")</f>
        <v>NÃO</v>
      </c>
      <c r="R536" s="2" t="str">
        <f>IF(ISERR(FIND("08",GERAL[[#This Row],[ODS]])),"NÃO","SIM")</f>
        <v>NÃO</v>
      </c>
      <c r="S536" s="2" t="str">
        <f>IF(ISERR(FIND("09",GERAL[[#This Row],[ODS]])),"NÃO","SIM")</f>
        <v>NÃO</v>
      </c>
      <c r="T536" s="2" t="str">
        <f>IF(ISERR(FIND("10",GERAL[[#This Row],[ODS]])),"NÃO","SIM")</f>
        <v>NÃO</v>
      </c>
      <c r="U536" s="2" t="str">
        <f>IF(ISERR(FIND("11",GERAL[[#This Row],[ODS]])),"NÃO","SIM")</f>
        <v>NÃO</v>
      </c>
      <c r="V536" s="2" t="str">
        <f>IF(ISERR(FIND("12",GERAL[[#This Row],[ODS]])),"NÃO","SIM")</f>
        <v>NÃO</v>
      </c>
      <c r="W536" s="2" t="str">
        <f>IF(ISERR(FIND("13",GERAL[[#This Row],[ODS]])),"NÃO","SIM")</f>
        <v>NÃO</v>
      </c>
      <c r="X536" s="2" t="str">
        <f>IF(ISERR(FIND("14",GERAL[[#This Row],[ODS]])),"NÃO","SIM")</f>
        <v>NÃO</v>
      </c>
      <c r="Y536" s="2" t="str">
        <f>IF(ISERR(FIND("15",GERAL[[#This Row],[ODS]])),"NÃO","SIM")</f>
        <v>NÃO</v>
      </c>
      <c r="Z536" s="2" t="str">
        <f>IF(ISERR(FIND("16",GERAL[[#This Row],[ODS]])),"NÃO","SIM")</f>
        <v>NÃO</v>
      </c>
      <c r="AA536" s="2" t="str">
        <f>IF(ISERR(FIND("17",GERAL[[#This Row],[ODS]])),"NÃO","SIM")</f>
        <v>NÃO</v>
      </c>
      <c r="AB536" s="1">
        <v>12.751423994304034</v>
      </c>
      <c r="AC536" s="1">
        <v>33.686905130002202</v>
      </c>
      <c r="AD536" s="1">
        <v>24.266666666666676</v>
      </c>
      <c r="AE536" s="1">
        <v>31.578947368421055</v>
      </c>
      <c r="AF536" s="1">
        <v>31.67082294264338</v>
      </c>
      <c r="AG536" s="1" t="str">
        <f>GERAL[[#This Row],[SIGLA]]&amp;GERAL[[#This Row],[CÓD]]</f>
        <v>ROED_CI</v>
      </c>
      <c r="AH536" s="1">
        <f ca="1">VLOOKUP(GERAL[[#This Row],[REF_NOTA]],BASE_NOTAS[],7,FALSE)</f>
        <v>45.454545454545453</v>
      </c>
      <c r="AI536" s="31">
        <f ca="1">IF(GERAL[[#This Row],[Nota 2025]]="",0,GERAL[[#This Row],[Nota 2026]]-GERAL[[#This Row],[Nota 2025]])</f>
        <v>13.783722511902074</v>
      </c>
    </row>
    <row r="537" spans="1:35" ht="17" x14ac:dyDescent="0.35">
      <c r="A537" s="2" t="s">
        <v>177</v>
      </c>
      <c r="B537" s="2" t="s">
        <v>204</v>
      </c>
      <c r="C537" s="2" t="s">
        <v>210</v>
      </c>
      <c r="D537" s="15" t="s">
        <v>28</v>
      </c>
      <c r="E537" s="2" t="s">
        <v>98</v>
      </c>
      <c r="F537" s="2" t="str">
        <f>VLOOKUP(GERAL[[#This Row],[CÓD]],SEALL,6,FALSE)</f>
        <v>S</v>
      </c>
      <c r="G53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3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3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37" s="2" t="str">
        <f>VLOOKUP(GERAL[[#This Row],[CÓD]],SEALL,4,FALSE)</f>
        <v>04</v>
      </c>
      <c r="K537" s="2" t="str">
        <f>IF(ISERR(FIND("01",GERAL[[#This Row],[ODS]])),"NÃO","SIM")</f>
        <v>NÃO</v>
      </c>
      <c r="L537" s="2" t="str">
        <f>IF(ISERR(FIND("02",GERAL[[#This Row],[ODS]])),"NÃO","SIM")</f>
        <v>NÃO</v>
      </c>
      <c r="M537" s="2" t="str">
        <f>IF(ISERR(FIND("03",GERAL[[#This Row],[ODS]])),"NÃO","SIM")</f>
        <v>NÃO</v>
      </c>
      <c r="N537" s="2" t="str">
        <f>IF(ISERR(FIND("04",GERAL[[#This Row],[ODS]])),"NÃO","SIM")</f>
        <v>SIM</v>
      </c>
      <c r="O537" s="2" t="str">
        <f>IF(ISERR(FIND("05",GERAL[[#This Row],[ODS]])),"NÃO","SIM")</f>
        <v>NÃO</v>
      </c>
      <c r="P537" s="2" t="str">
        <f>IF(ISERR(FIND("06",GERAL[[#This Row],[ODS]])),"NÃO","SIM")</f>
        <v>NÃO</v>
      </c>
      <c r="Q537" s="2" t="str">
        <f>IF(ISERR(FIND("07",GERAL[[#This Row],[ODS]])),"NÃO","SIM")</f>
        <v>NÃO</v>
      </c>
      <c r="R537" s="2" t="str">
        <f>IF(ISERR(FIND("08",GERAL[[#This Row],[ODS]])),"NÃO","SIM")</f>
        <v>NÃO</v>
      </c>
      <c r="S537" s="2" t="str">
        <f>IF(ISERR(FIND("09",GERAL[[#This Row],[ODS]])),"NÃO","SIM")</f>
        <v>NÃO</v>
      </c>
      <c r="T537" s="2" t="str">
        <f>IF(ISERR(FIND("10",GERAL[[#This Row],[ODS]])),"NÃO","SIM")</f>
        <v>NÃO</v>
      </c>
      <c r="U537" s="2" t="str">
        <f>IF(ISERR(FIND("11",GERAL[[#This Row],[ODS]])),"NÃO","SIM")</f>
        <v>NÃO</v>
      </c>
      <c r="V537" s="2" t="str">
        <f>IF(ISERR(FIND("12",GERAL[[#This Row],[ODS]])),"NÃO","SIM")</f>
        <v>NÃO</v>
      </c>
      <c r="W537" s="2" t="str">
        <f>IF(ISERR(FIND("13",GERAL[[#This Row],[ODS]])),"NÃO","SIM")</f>
        <v>NÃO</v>
      </c>
      <c r="X537" s="2" t="str">
        <f>IF(ISERR(FIND("14",GERAL[[#This Row],[ODS]])),"NÃO","SIM")</f>
        <v>NÃO</v>
      </c>
      <c r="Y537" s="2" t="str">
        <f>IF(ISERR(FIND("15",GERAL[[#This Row],[ODS]])),"NÃO","SIM")</f>
        <v>NÃO</v>
      </c>
      <c r="Z537" s="2" t="str">
        <f>IF(ISERR(FIND("16",GERAL[[#This Row],[ODS]])),"NÃO","SIM")</f>
        <v>NÃO</v>
      </c>
      <c r="AA537" s="2" t="str">
        <f>IF(ISERR(FIND("17",GERAL[[#This Row],[ODS]])),"NÃO","SIM")</f>
        <v>NÃO</v>
      </c>
      <c r="AB537" s="1">
        <v>12.287735849056601</v>
      </c>
      <c r="AC537" s="1">
        <v>36.918256130804025</v>
      </c>
      <c r="AD537" s="1">
        <v>31.199999999999996</v>
      </c>
      <c r="AE537" s="1">
        <v>29.072681704260649</v>
      </c>
      <c r="AF537" s="1">
        <v>41.396508728179555</v>
      </c>
      <c r="AG537" s="1" t="str">
        <f>GERAL[[#This Row],[SIGLA]]&amp;GERAL[[#This Row],[CÓD]]</f>
        <v>RRED_CI</v>
      </c>
      <c r="AH537" s="1">
        <f ca="1">VLOOKUP(GERAL[[#This Row],[REF_NOTA]],BASE_NOTAS[],7,FALSE)</f>
        <v>41.463414634146325</v>
      </c>
      <c r="AI537" s="31">
        <f ca="1">IF(GERAL[[#This Row],[Nota 2025]]="",0,GERAL[[#This Row],[Nota 2026]]-GERAL[[#This Row],[Nota 2025]])</f>
        <v>6.6905905966770263E-2</v>
      </c>
    </row>
    <row r="538" spans="1:35" ht="17" x14ac:dyDescent="0.35">
      <c r="A538" s="2" t="s">
        <v>179</v>
      </c>
      <c r="B538" s="2" t="s">
        <v>194</v>
      </c>
      <c r="C538" s="2" t="s">
        <v>210</v>
      </c>
      <c r="D538" s="15" t="s">
        <v>28</v>
      </c>
      <c r="E538" s="2" t="s">
        <v>98</v>
      </c>
      <c r="F538" s="2" t="str">
        <f>VLOOKUP(GERAL[[#This Row],[CÓD]],SEALL,6,FALSE)</f>
        <v>S</v>
      </c>
      <c r="G53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3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3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38" s="2" t="str">
        <f>VLOOKUP(GERAL[[#This Row],[CÓD]],SEALL,4,FALSE)</f>
        <v>04</v>
      </c>
      <c r="K538" s="2" t="str">
        <f>IF(ISERR(FIND("01",GERAL[[#This Row],[ODS]])),"NÃO","SIM")</f>
        <v>NÃO</v>
      </c>
      <c r="L538" s="2" t="str">
        <f>IF(ISERR(FIND("02",GERAL[[#This Row],[ODS]])),"NÃO","SIM")</f>
        <v>NÃO</v>
      </c>
      <c r="M538" s="2" t="str">
        <f>IF(ISERR(FIND("03",GERAL[[#This Row],[ODS]])),"NÃO","SIM")</f>
        <v>NÃO</v>
      </c>
      <c r="N538" s="2" t="str">
        <f>IF(ISERR(FIND("04",GERAL[[#This Row],[ODS]])),"NÃO","SIM")</f>
        <v>SIM</v>
      </c>
      <c r="O538" s="2" t="str">
        <f>IF(ISERR(FIND("05",GERAL[[#This Row],[ODS]])),"NÃO","SIM")</f>
        <v>NÃO</v>
      </c>
      <c r="P538" s="2" t="str">
        <f>IF(ISERR(FIND("06",GERAL[[#This Row],[ODS]])),"NÃO","SIM")</f>
        <v>NÃO</v>
      </c>
      <c r="Q538" s="2" t="str">
        <f>IF(ISERR(FIND("07",GERAL[[#This Row],[ODS]])),"NÃO","SIM")</f>
        <v>NÃO</v>
      </c>
      <c r="R538" s="2" t="str">
        <f>IF(ISERR(FIND("08",GERAL[[#This Row],[ODS]])),"NÃO","SIM")</f>
        <v>NÃO</v>
      </c>
      <c r="S538" s="2" t="str">
        <f>IF(ISERR(FIND("09",GERAL[[#This Row],[ODS]])),"NÃO","SIM")</f>
        <v>NÃO</v>
      </c>
      <c r="T538" s="2" t="str">
        <f>IF(ISERR(FIND("10",GERAL[[#This Row],[ODS]])),"NÃO","SIM")</f>
        <v>NÃO</v>
      </c>
      <c r="U538" s="2" t="str">
        <f>IF(ISERR(FIND("11",GERAL[[#This Row],[ODS]])),"NÃO","SIM")</f>
        <v>NÃO</v>
      </c>
      <c r="V538" s="2" t="str">
        <f>IF(ISERR(FIND("12",GERAL[[#This Row],[ODS]])),"NÃO","SIM")</f>
        <v>NÃO</v>
      </c>
      <c r="W538" s="2" t="str">
        <f>IF(ISERR(FIND("13",GERAL[[#This Row],[ODS]])),"NÃO","SIM")</f>
        <v>NÃO</v>
      </c>
      <c r="X538" s="2" t="str">
        <f>IF(ISERR(FIND("14",GERAL[[#This Row],[ODS]])),"NÃO","SIM")</f>
        <v>NÃO</v>
      </c>
      <c r="Y538" s="2" t="str">
        <f>IF(ISERR(FIND("15",GERAL[[#This Row],[ODS]])),"NÃO","SIM")</f>
        <v>NÃO</v>
      </c>
      <c r="Z538" s="2" t="str">
        <f>IF(ISERR(FIND("16",GERAL[[#This Row],[ODS]])),"NÃO","SIM")</f>
        <v>NÃO</v>
      </c>
      <c r="AA538" s="2" t="str">
        <f>IF(ISERR(FIND("17",GERAL[[#This Row],[ODS]])),"NÃO","SIM")</f>
        <v>NÃO</v>
      </c>
      <c r="AB538" s="1">
        <v>100</v>
      </c>
      <c r="AC538" s="1">
        <v>92.624734130274263</v>
      </c>
      <c r="AD538" s="1">
        <v>95.2</v>
      </c>
      <c r="AE538" s="1">
        <v>95.238095238095255</v>
      </c>
      <c r="AF538" s="1">
        <v>91.271820448877804</v>
      </c>
      <c r="AG538" s="1" t="str">
        <f>GERAL[[#This Row],[SIGLA]]&amp;GERAL[[#This Row],[CÓD]]</f>
        <v>SCED_CI</v>
      </c>
      <c r="AH538" s="1">
        <f ca="1">VLOOKUP(GERAL[[#This Row],[REF_NOTA]],BASE_NOTAS[],7,FALSE)</f>
        <v>100</v>
      </c>
      <c r="AI538" s="31">
        <f ca="1">IF(GERAL[[#This Row],[Nota 2025]]="",0,GERAL[[#This Row],[Nota 2026]]-GERAL[[#This Row],[Nota 2025]])</f>
        <v>8.7281795511221958</v>
      </c>
    </row>
    <row r="539" spans="1:35" ht="17" x14ac:dyDescent="0.35">
      <c r="A539" s="2" t="s">
        <v>181</v>
      </c>
      <c r="B539" s="2" t="s">
        <v>186</v>
      </c>
      <c r="C539" s="2" t="s">
        <v>210</v>
      </c>
      <c r="D539" s="15" t="s">
        <v>28</v>
      </c>
      <c r="E539" s="2" t="s">
        <v>98</v>
      </c>
      <c r="F539" s="2" t="str">
        <f>VLOOKUP(GERAL[[#This Row],[CÓD]],SEALL,6,FALSE)</f>
        <v>S</v>
      </c>
      <c r="G53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3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3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39" s="2" t="str">
        <f>VLOOKUP(GERAL[[#This Row],[CÓD]],SEALL,4,FALSE)</f>
        <v>04</v>
      </c>
      <c r="K539" s="2" t="str">
        <f>IF(ISERR(FIND("01",GERAL[[#This Row],[ODS]])),"NÃO","SIM")</f>
        <v>NÃO</v>
      </c>
      <c r="L539" s="2" t="str">
        <f>IF(ISERR(FIND("02",GERAL[[#This Row],[ODS]])),"NÃO","SIM")</f>
        <v>NÃO</v>
      </c>
      <c r="M539" s="2" t="str">
        <f>IF(ISERR(FIND("03",GERAL[[#This Row],[ODS]])),"NÃO","SIM")</f>
        <v>NÃO</v>
      </c>
      <c r="N539" s="2" t="str">
        <f>IF(ISERR(FIND("04",GERAL[[#This Row],[ODS]])),"NÃO","SIM")</f>
        <v>SIM</v>
      </c>
      <c r="O539" s="2" t="str">
        <f>IF(ISERR(FIND("05",GERAL[[#This Row],[ODS]])),"NÃO","SIM")</f>
        <v>NÃO</v>
      </c>
      <c r="P539" s="2" t="str">
        <f>IF(ISERR(FIND("06",GERAL[[#This Row],[ODS]])),"NÃO","SIM")</f>
        <v>NÃO</v>
      </c>
      <c r="Q539" s="2" t="str">
        <f>IF(ISERR(FIND("07",GERAL[[#This Row],[ODS]])),"NÃO","SIM")</f>
        <v>NÃO</v>
      </c>
      <c r="R539" s="2" t="str">
        <f>IF(ISERR(FIND("08",GERAL[[#This Row],[ODS]])),"NÃO","SIM")</f>
        <v>NÃO</v>
      </c>
      <c r="S539" s="2" t="str">
        <f>IF(ISERR(FIND("09",GERAL[[#This Row],[ODS]])),"NÃO","SIM")</f>
        <v>NÃO</v>
      </c>
      <c r="T539" s="2" t="str">
        <f>IF(ISERR(FIND("10",GERAL[[#This Row],[ODS]])),"NÃO","SIM")</f>
        <v>NÃO</v>
      </c>
      <c r="U539" s="2" t="str">
        <f>IF(ISERR(FIND("11",GERAL[[#This Row],[ODS]])),"NÃO","SIM")</f>
        <v>NÃO</v>
      </c>
      <c r="V539" s="2" t="str">
        <f>IF(ISERR(FIND("12",GERAL[[#This Row],[ODS]])),"NÃO","SIM")</f>
        <v>NÃO</v>
      </c>
      <c r="W539" s="2" t="str">
        <f>IF(ISERR(FIND("13",GERAL[[#This Row],[ODS]])),"NÃO","SIM")</f>
        <v>NÃO</v>
      </c>
      <c r="X539" s="2" t="str">
        <f>IF(ISERR(FIND("14",GERAL[[#This Row],[ODS]])),"NÃO","SIM")</f>
        <v>NÃO</v>
      </c>
      <c r="Y539" s="2" t="str">
        <f>IF(ISERR(FIND("15",GERAL[[#This Row],[ODS]])),"NÃO","SIM")</f>
        <v>NÃO</v>
      </c>
      <c r="Z539" s="2" t="str">
        <f>IF(ISERR(FIND("16",GERAL[[#This Row],[ODS]])),"NÃO","SIM")</f>
        <v>NÃO</v>
      </c>
      <c r="AA539" s="2" t="str">
        <f>IF(ISERR(FIND("17",GERAL[[#This Row],[ODS]])),"NÃO","SIM")</f>
        <v>NÃO</v>
      </c>
      <c r="AB539" s="1">
        <v>93.039033650672863</v>
      </c>
      <c r="AC539" s="1">
        <v>76.033442128343353</v>
      </c>
      <c r="AD539" s="1">
        <v>100</v>
      </c>
      <c r="AE539" s="1">
        <v>100</v>
      </c>
      <c r="AF539" s="1">
        <v>100</v>
      </c>
      <c r="AG539" s="1" t="str">
        <f>GERAL[[#This Row],[SIGLA]]&amp;GERAL[[#This Row],[CÓD]]</f>
        <v>SPED_CI</v>
      </c>
      <c r="AH539" s="1">
        <f ca="1">VLOOKUP(GERAL[[#This Row],[REF_NOTA]],BASE_NOTAS[],7,FALSE)</f>
        <v>96.230598669623063</v>
      </c>
      <c r="AI539" s="31">
        <f ca="1">IF(GERAL[[#This Row],[Nota 2025]]="",0,GERAL[[#This Row],[Nota 2026]]-GERAL[[#This Row],[Nota 2025]])</f>
        <v>-3.7694013303769367</v>
      </c>
    </row>
    <row r="540" spans="1:35" ht="17" x14ac:dyDescent="0.35">
      <c r="A540" s="2" t="s">
        <v>180</v>
      </c>
      <c r="B540" s="2" t="s">
        <v>206</v>
      </c>
      <c r="C540" s="2" t="s">
        <v>210</v>
      </c>
      <c r="D540" s="15" t="s">
        <v>28</v>
      </c>
      <c r="E540" s="2" t="s">
        <v>98</v>
      </c>
      <c r="F540" s="2" t="str">
        <f>VLOOKUP(GERAL[[#This Row],[CÓD]],SEALL,6,FALSE)</f>
        <v>S</v>
      </c>
      <c r="G54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4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4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40" s="2" t="str">
        <f>VLOOKUP(GERAL[[#This Row],[CÓD]],SEALL,4,FALSE)</f>
        <v>04</v>
      </c>
      <c r="K540" s="2" t="str">
        <f>IF(ISERR(FIND("01",GERAL[[#This Row],[ODS]])),"NÃO","SIM")</f>
        <v>NÃO</v>
      </c>
      <c r="L540" s="2" t="str">
        <f>IF(ISERR(FIND("02",GERAL[[#This Row],[ODS]])),"NÃO","SIM")</f>
        <v>NÃO</v>
      </c>
      <c r="M540" s="2" t="str">
        <f>IF(ISERR(FIND("03",GERAL[[#This Row],[ODS]])),"NÃO","SIM")</f>
        <v>NÃO</v>
      </c>
      <c r="N540" s="2" t="str">
        <f>IF(ISERR(FIND("04",GERAL[[#This Row],[ODS]])),"NÃO","SIM")</f>
        <v>SIM</v>
      </c>
      <c r="O540" s="2" t="str">
        <f>IF(ISERR(FIND("05",GERAL[[#This Row],[ODS]])),"NÃO","SIM")</f>
        <v>NÃO</v>
      </c>
      <c r="P540" s="2" t="str">
        <f>IF(ISERR(FIND("06",GERAL[[#This Row],[ODS]])),"NÃO","SIM")</f>
        <v>NÃO</v>
      </c>
      <c r="Q540" s="2" t="str">
        <f>IF(ISERR(FIND("07",GERAL[[#This Row],[ODS]])),"NÃO","SIM")</f>
        <v>NÃO</v>
      </c>
      <c r="R540" s="2" t="str">
        <f>IF(ISERR(FIND("08",GERAL[[#This Row],[ODS]])),"NÃO","SIM")</f>
        <v>NÃO</v>
      </c>
      <c r="S540" s="2" t="str">
        <f>IF(ISERR(FIND("09",GERAL[[#This Row],[ODS]])),"NÃO","SIM")</f>
        <v>NÃO</v>
      </c>
      <c r="T540" s="2" t="str">
        <f>IF(ISERR(FIND("10",GERAL[[#This Row],[ODS]])),"NÃO","SIM")</f>
        <v>NÃO</v>
      </c>
      <c r="U540" s="2" t="str">
        <f>IF(ISERR(FIND("11",GERAL[[#This Row],[ODS]])),"NÃO","SIM")</f>
        <v>NÃO</v>
      </c>
      <c r="V540" s="2" t="str">
        <f>IF(ISERR(FIND("12",GERAL[[#This Row],[ODS]])),"NÃO","SIM")</f>
        <v>NÃO</v>
      </c>
      <c r="W540" s="2" t="str">
        <f>IF(ISERR(FIND("13",GERAL[[#This Row],[ODS]])),"NÃO","SIM")</f>
        <v>NÃO</v>
      </c>
      <c r="X540" s="2" t="str">
        <f>IF(ISERR(FIND("14",GERAL[[#This Row],[ODS]])),"NÃO","SIM")</f>
        <v>NÃO</v>
      </c>
      <c r="Y540" s="2" t="str">
        <f>IF(ISERR(FIND("15",GERAL[[#This Row],[ODS]])),"NÃO","SIM")</f>
        <v>NÃO</v>
      </c>
      <c r="Z540" s="2" t="str">
        <f>IF(ISERR(FIND("16",GERAL[[#This Row],[ODS]])),"NÃO","SIM")</f>
        <v>NÃO</v>
      </c>
      <c r="AA540" s="2" t="str">
        <f>IF(ISERR(FIND("17",GERAL[[#This Row],[ODS]])),"NÃO","SIM")</f>
        <v>NÃO</v>
      </c>
      <c r="AB540" s="1">
        <v>52.121604810284069</v>
      </c>
      <c r="AC540" s="1">
        <v>73.730657322125012</v>
      </c>
      <c r="AD540" s="1">
        <v>63.466666666666669</v>
      </c>
      <c r="AE540" s="1">
        <v>80.701754385964946</v>
      </c>
      <c r="AF540" s="1">
        <v>65.336658354114689</v>
      </c>
      <c r="AG540" s="1" t="str">
        <f>GERAL[[#This Row],[SIGLA]]&amp;GERAL[[#This Row],[CÓD]]</f>
        <v>SEED_CI</v>
      </c>
      <c r="AH540" s="1">
        <f ca="1">VLOOKUP(GERAL[[#This Row],[REF_NOTA]],BASE_NOTAS[],7,FALSE)</f>
        <v>70.288248337028818</v>
      </c>
      <c r="AI540" s="31">
        <f ca="1">IF(GERAL[[#This Row],[Nota 2025]]="",0,GERAL[[#This Row],[Nota 2026]]-GERAL[[#This Row],[Nota 2025]])</f>
        <v>4.951589982914129</v>
      </c>
    </row>
    <row r="541" spans="1:35" ht="17" x14ac:dyDescent="0.35">
      <c r="A541" s="2" t="s">
        <v>182</v>
      </c>
      <c r="B541" s="2" t="s">
        <v>185</v>
      </c>
      <c r="C541" s="2" t="s">
        <v>210</v>
      </c>
      <c r="D541" s="15" t="s">
        <v>28</v>
      </c>
      <c r="E541" s="2" t="s">
        <v>98</v>
      </c>
      <c r="F541" s="2" t="str">
        <f>VLOOKUP(GERAL[[#This Row],[CÓD]],SEALL,6,FALSE)</f>
        <v>S</v>
      </c>
      <c r="G54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4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4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41" s="2" t="str">
        <f>VLOOKUP(GERAL[[#This Row],[CÓD]],SEALL,4,FALSE)</f>
        <v>04</v>
      </c>
      <c r="K541" s="2" t="str">
        <f>IF(ISERR(FIND("01",GERAL[[#This Row],[ODS]])),"NÃO","SIM")</f>
        <v>NÃO</v>
      </c>
      <c r="L541" s="2" t="str">
        <f>IF(ISERR(FIND("02",GERAL[[#This Row],[ODS]])),"NÃO","SIM")</f>
        <v>NÃO</v>
      </c>
      <c r="M541" s="2" t="str">
        <f>IF(ISERR(FIND("03",GERAL[[#This Row],[ODS]])),"NÃO","SIM")</f>
        <v>NÃO</v>
      </c>
      <c r="N541" s="2" t="str">
        <f>IF(ISERR(FIND("04",GERAL[[#This Row],[ODS]])),"NÃO","SIM")</f>
        <v>SIM</v>
      </c>
      <c r="O541" s="2" t="str">
        <f>IF(ISERR(FIND("05",GERAL[[#This Row],[ODS]])),"NÃO","SIM")</f>
        <v>NÃO</v>
      </c>
      <c r="P541" s="2" t="str">
        <f>IF(ISERR(FIND("06",GERAL[[#This Row],[ODS]])),"NÃO","SIM")</f>
        <v>NÃO</v>
      </c>
      <c r="Q541" s="2" t="str">
        <f>IF(ISERR(FIND("07",GERAL[[#This Row],[ODS]])),"NÃO","SIM")</f>
        <v>NÃO</v>
      </c>
      <c r="R541" s="2" t="str">
        <f>IF(ISERR(FIND("08",GERAL[[#This Row],[ODS]])),"NÃO","SIM")</f>
        <v>NÃO</v>
      </c>
      <c r="S541" s="2" t="str">
        <f>IF(ISERR(FIND("09",GERAL[[#This Row],[ODS]])),"NÃO","SIM")</f>
        <v>NÃO</v>
      </c>
      <c r="T541" s="2" t="str">
        <f>IF(ISERR(FIND("10",GERAL[[#This Row],[ODS]])),"NÃO","SIM")</f>
        <v>NÃO</v>
      </c>
      <c r="U541" s="2" t="str">
        <f>IF(ISERR(FIND("11",GERAL[[#This Row],[ODS]])),"NÃO","SIM")</f>
        <v>NÃO</v>
      </c>
      <c r="V541" s="2" t="str">
        <f>IF(ISERR(FIND("12",GERAL[[#This Row],[ODS]])),"NÃO","SIM")</f>
        <v>NÃO</v>
      </c>
      <c r="W541" s="2" t="str">
        <f>IF(ISERR(FIND("13",GERAL[[#This Row],[ODS]])),"NÃO","SIM")</f>
        <v>NÃO</v>
      </c>
      <c r="X541" s="2" t="str">
        <f>IF(ISERR(FIND("14",GERAL[[#This Row],[ODS]])),"NÃO","SIM")</f>
        <v>NÃO</v>
      </c>
      <c r="Y541" s="2" t="str">
        <f>IF(ISERR(FIND("15",GERAL[[#This Row],[ODS]])),"NÃO","SIM")</f>
        <v>NÃO</v>
      </c>
      <c r="Z541" s="2" t="str">
        <f>IF(ISERR(FIND("16",GERAL[[#This Row],[ODS]])),"NÃO","SIM")</f>
        <v>NÃO</v>
      </c>
      <c r="AA541" s="2" t="str">
        <f>IF(ISERR(FIND("17",GERAL[[#This Row],[ODS]])),"NÃO","SIM")</f>
        <v>NÃO</v>
      </c>
      <c r="AB541" s="1">
        <v>46.693396226415082</v>
      </c>
      <c r="AC541" s="1">
        <v>39.166836148164919</v>
      </c>
      <c r="AD541" s="1">
        <v>59.199999999999996</v>
      </c>
      <c r="AE541" s="1">
        <v>60.401002506265669</v>
      </c>
      <c r="AF541" s="1">
        <v>64.089775561097241</v>
      </c>
      <c r="AG541" s="1" t="str">
        <f>GERAL[[#This Row],[SIGLA]]&amp;GERAL[[#This Row],[CÓD]]</f>
        <v>TOED_CI</v>
      </c>
      <c r="AH541" s="1">
        <f ca="1">VLOOKUP(GERAL[[#This Row],[REF_NOTA]],BASE_NOTAS[],7,FALSE)</f>
        <v>76.940133037693997</v>
      </c>
      <c r="AI541" s="31">
        <f ca="1">IF(GERAL[[#This Row],[Nota 2025]]="",0,GERAL[[#This Row],[Nota 2026]]-GERAL[[#This Row],[Nota 2025]])</f>
        <v>12.850357476596756</v>
      </c>
    </row>
    <row r="542" spans="1:35" ht="17" x14ac:dyDescent="0.35">
      <c r="A542" s="2" t="s">
        <v>0</v>
      </c>
      <c r="B542" s="2" t="s">
        <v>156</v>
      </c>
      <c r="C542" s="2" t="s">
        <v>210</v>
      </c>
      <c r="D542" s="15" t="s">
        <v>23</v>
      </c>
      <c r="E542" s="2" t="s">
        <v>93</v>
      </c>
      <c r="F542" s="2" t="str">
        <f>VLOOKUP(GERAL[[#This Row],[CÓD]],SEALL,6,FALSE)</f>
        <v>S</v>
      </c>
      <c r="G54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4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4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42" s="2" t="str">
        <f>VLOOKUP(GERAL[[#This Row],[CÓD]],SEALL,4,FALSE)</f>
        <v>04</v>
      </c>
      <c r="K542" s="2" t="str">
        <f>IF(ISERR(FIND("01",GERAL[[#This Row],[ODS]])),"NÃO","SIM")</f>
        <v>NÃO</v>
      </c>
      <c r="L542" s="2" t="str">
        <f>IF(ISERR(FIND("02",GERAL[[#This Row],[ODS]])),"NÃO","SIM")</f>
        <v>NÃO</v>
      </c>
      <c r="M542" s="2" t="str">
        <f>IF(ISERR(FIND("03",GERAL[[#This Row],[ODS]])),"NÃO","SIM")</f>
        <v>NÃO</v>
      </c>
      <c r="N542" s="2" t="str">
        <f>IF(ISERR(FIND("04",GERAL[[#This Row],[ODS]])),"NÃO","SIM")</f>
        <v>SIM</v>
      </c>
      <c r="O542" s="2" t="str">
        <f>IF(ISERR(FIND("05",GERAL[[#This Row],[ODS]])),"NÃO","SIM")</f>
        <v>NÃO</v>
      </c>
      <c r="P542" s="2" t="str">
        <f>IF(ISERR(FIND("06",GERAL[[#This Row],[ODS]])),"NÃO","SIM")</f>
        <v>NÃO</v>
      </c>
      <c r="Q542" s="2" t="str">
        <f>IF(ISERR(FIND("07",GERAL[[#This Row],[ODS]])),"NÃO","SIM")</f>
        <v>NÃO</v>
      </c>
      <c r="R542" s="2" t="str">
        <f>IF(ISERR(FIND("08",GERAL[[#This Row],[ODS]])),"NÃO","SIM")</f>
        <v>NÃO</v>
      </c>
      <c r="S542" s="2" t="str">
        <f>IF(ISERR(FIND("09",GERAL[[#This Row],[ODS]])),"NÃO","SIM")</f>
        <v>NÃO</v>
      </c>
      <c r="T542" s="2" t="str">
        <f>IF(ISERR(FIND("10",GERAL[[#This Row],[ODS]])),"NÃO","SIM")</f>
        <v>NÃO</v>
      </c>
      <c r="U542" s="2" t="str">
        <f>IF(ISERR(FIND("11",GERAL[[#This Row],[ODS]])),"NÃO","SIM")</f>
        <v>NÃO</v>
      </c>
      <c r="V542" s="2" t="str">
        <f>IF(ISERR(FIND("12",GERAL[[#This Row],[ODS]])),"NÃO","SIM")</f>
        <v>NÃO</v>
      </c>
      <c r="W542" s="2" t="str">
        <f>IF(ISERR(FIND("13",GERAL[[#This Row],[ODS]])),"NÃO","SIM")</f>
        <v>NÃO</v>
      </c>
      <c r="X542" s="2" t="str">
        <f>IF(ISERR(FIND("14",GERAL[[#This Row],[ODS]])),"NÃO","SIM")</f>
        <v>NÃO</v>
      </c>
      <c r="Y542" s="2" t="str">
        <f>IF(ISERR(FIND("15",GERAL[[#This Row],[ODS]])),"NÃO","SIM")</f>
        <v>NÃO</v>
      </c>
      <c r="Z542" s="2" t="str">
        <f>IF(ISERR(FIND("16",GERAL[[#This Row],[ODS]])),"NÃO","SIM")</f>
        <v>NÃO</v>
      </c>
      <c r="AA542" s="2" t="str">
        <f>IF(ISERR(FIND("17",GERAL[[#This Row],[ODS]])),"NÃO","SIM")</f>
        <v>NÃO</v>
      </c>
      <c r="AB542" s="1">
        <v>56.506427976914672</v>
      </c>
      <c r="AC542" s="1">
        <v>56.506427976914672</v>
      </c>
      <c r="AD542" s="1">
        <v>47.256287096564563</v>
      </c>
      <c r="AE542" s="1">
        <v>47.256287096564563</v>
      </c>
      <c r="AF542" s="1">
        <v>40.692829613132076</v>
      </c>
      <c r="AG542" s="1" t="str">
        <f>GERAL[[#This Row],[SIGLA]]&amp;GERAL[[#This Row],[CÓD]]</f>
        <v>ACED_E1</v>
      </c>
      <c r="AH542" s="1">
        <f ca="1">VLOOKUP(GERAL[[#This Row],[REF_NOTA]],BASE_NOTAS[],7,FALSE)</f>
        <v>40.692829613132076</v>
      </c>
      <c r="AI542" s="31">
        <f ca="1">IF(GERAL[[#This Row],[Nota 2025]]="",0,GERAL[[#This Row],[Nota 2026]]-GERAL[[#This Row],[Nota 2025]])</f>
        <v>0</v>
      </c>
    </row>
    <row r="543" spans="1:35" ht="17" x14ac:dyDescent="0.35">
      <c r="A543" s="2" t="s">
        <v>1</v>
      </c>
      <c r="B543" s="2" t="s">
        <v>157</v>
      </c>
      <c r="C543" s="2" t="s">
        <v>210</v>
      </c>
      <c r="D543" s="15" t="s">
        <v>23</v>
      </c>
      <c r="E543" s="2" t="s">
        <v>93</v>
      </c>
      <c r="F543" s="2" t="str">
        <f>VLOOKUP(GERAL[[#This Row],[CÓD]],SEALL,6,FALSE)</f>
        <v>S</v>
      </c>
      <c r="G54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4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4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43" s="2" t="str">
        <f>VLOOKUP(GERAL[[#This Row],[CÓD]],SEALL,4,FALSE)</f>
        <v>04</v>
      </c>
      <c r="K543" s="2" t="str">
        <f>IF(ISERR(FIND("01",GERAL[[#This Row],[ODS]])),"NÃO","SIM")</f>
        <v>NÃO</v>
      </c>
      <c r="L543" s="2" t="str">
        <f>IF(ISERR(FIND("02",GERAL[[#This Row],[ODS]])),"NÃO","SIM")</f>
        <v>NÃO</v>
      </c>
      <c r="M543" s="2" t="str">
        <f>IF(ISERR(FIND("03",GERAL[[#This Row],[ODS]])),"NÃO","SIM")</f>
        <v>NÃO</v>
      </c>
      <c r="N543" s="2" t="str">
        <f>IF(ISERR(FIND("04",GERAL[[#This Row],[ODS]])),"NÃO","SIM")</f>
        <v>SIM</v>
      </c>
      <c r="O543" s="2" t="str">
        <f>IF(ISERR(FIND("05",GERAL[[#This Row],[ODS]])),"NÃO","SIM")</f>
        <v>NÃO</v>
      </c>
      <c r="P543" s="2" t="str">
        <f>IF(ISERR(FIND("06",GERAL[[#This Row],[ODS]])),"NÃO","SIM")</f>
        <v>NÃO</v>
      </c>
      <c r="Q543" s="2" t="str">
        <f>IF(ISERR(FIND("07",GERAL[[#This Row],[ODS]])),"NÃO","SIM")</f>
        <v>NÃO</v>
      </c>
      <c r="R543" s="2" t="str">
        <f>IF(ISERR(FIND("08",GERAL[[#This Row],[ODS]])),"NÃO","SIM")</f>
        <v>NÃO</v>
      </c>
      <c r="S543" s="2" t="str">
        <f>IF(ISERR(FIND("09",GERAL[[#This Row],[ODS]])),"NÃO","SIM")</f>
        <v>NÃO</v>
      </c>
      <c r="T543" s="2" t="str">
        <f>IF(ISERR(FIND("10",GERAL[[#This Row],[ODS]])),"NÃO","SIM")</f>
        <v>NÃO</v>
      </c>
      <c r="U543" s="2" t="str">
        <f>IF(ISERR(FIND("11",GERAL[[#This Row],[ODS]])),"NÃO","SIM")</f>
        <v>NÃO</v>
      </c>
      <c r="V543" s="2" t="str">
        <f>IF(ISERR(FIND("12",GERAL[[#This Row],[ODS]])),"NÃO","SIM")</f>
        <v>NÃO</v>
      </c>
      <c r="W543" s="2" t="str">
        <f>IF(ISERR(FIND("13",GERAL[[#This Row],[ODS]])),"NÃO","SIM")</f>
        <v>NÃO</v>
      </c>
      <c r="X543" s="2" t="str">
        <f>IF(ISERR(FIND("14",GERAL[[#This Row],[ODS]])),"NÃO","SIM")</f>
        <v>NÃO</v>
      </c>
      <c r="Y543" s="2" t="str">
        <f>IF(ISERR(FIND("15",GERAL[[#This Row],[ODS]])),"NÃO","SIM")</f>
        <v>NÃO</v>
      </c>
      <c r="Z543" s="2" t="str">
        <f>IF(ISERR(FIND("16",GERAL[[#This Row],[ODS]])),"NÃO","SIM")</f>
        <v>NÃO</v>
      </c>
      <c r="AA543" s="2" t="str">
        <f>IF(ISERR(FIND("17",GERAL[[#This Row],[ODS]])),"NÃO","SIM")</f>
        <v>NÃO</v>
      </c>
      <c r="AB543" s="1">
        <v>42.0792615701397</v>
      </c>
      <c r="AC543" s="1">
        <v>42.0792615701397</v>
      </c>
      <c r="AD543" s="1">
        <v>42.81456153445135</v>
      </c>
      <c r="AE543" s="1">
        <v>42.81456153445135</v>
      </c>
      <c r="AF543" s="1">
        <v>52.262877403337058</v>
      </c>
      <c r="AG543" s="1" t="str">
        <f>GERAL[[#This Row],[SIGLA]]&amp;GERAL[[#This Row],[CÓD]]</f>
        <v>ALED_E1</v>
      </c>
      <c r="AH543" s="1">
        <f ca="1">VLOOKUP(GERAL[[#This Row],[REF_NOTA]],BASE_NOTAS[],7,FALSE)</f>
        <v>52.262877403337058</v>
      </c>
      <c r="AI543" s="31">
        <f ca="1">IF(GERAL[[#This Row],[Nota 2025]]="",0,GERAL[[#This Row],[Nota 2026]]-GERAL[[#This Row],[Nota 2025]])</f>
        <v>0</v>
      </c>
    </row>
    <row r="544" spans="1:35" ht="17" x14ac:dyDescent="0.35">
      <c r="A544" s="2" t="s">
        <v>159</v>
      </c>
      <c r="B544" s="2" t="s">
        <v>184</v>
      </c>
      <c r="C544" s="2" t="s">
        <v>210</v>
      </c>
      <c r="D544" s="15" t="s">
        <v>23</v>
      </c>
      <c r="E544" s="2" t="s">
        <v>93</v>
      </c>
      <c r="F544" s="2" t="str">
        <f>VLOOKUP(GERAL[[#This Row],[CÓD]],SEALL,6,FALSE)</f>
        <v>S</v>
      </c>
      <c r="G54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4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4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44" s="2" t="str">
        <f>VLOOKUP(GERAL[[#This Row],[CÓD]],SEALL,4,FALSE)</f>
        <v>04</v>
      </c>
      <c r="K544" s="2" t="str">
        <f>IF(ISERR(FIND("01",GERAL[[#This Row],[ODS]])),"NÃO","SIM")</f>
        <v>NÃO</v>
      </c>
      <c r="L544" s="2" t="str">
        <f>IF(ISERR(FIND("02",GERAL[[#This Row],[ODS]])),"NÃO","SIM")</f>
        <v>NÃO</v>
      </c>
      <c r="M544" s="2" t="str">
        <f>IF(ISERR(FIND("03",GERAL[[#This Row],[ODS]])),"NÃO","SIM")</f>
        <v>NÃO</v>
      </c>
      <c r="N544" s="2" t="str">
        <f>IF(ISERR(FIND("04",GERAL[[#This Row],[ODS]])),"NÃO","SIM")</f>
        <v>SIM</v>
      </c>
      <c r="O544" s="2" t="str">
        <f>IF(ISERR(FIND("05",GERAL[[#This Row],[ODS]])),"NÃO","SIM")</f>
        <v>NÃO</v>
      </c>
      <c r="P544" s="2" t="str">
        <f>IF(ISERR(FIND("06",GERAL[[#This Row],[ODS]])),"NÃO","SIM")</f>
        <v>NÃO</v>
      </c>
      <c r="Q544" s="2" t="str">
        <f>IF(ISERR(FIND("07",GERAL[[#This Row],[ODS]])),"NÃO","SIM")</f>
        <v>NÃO</v>
      </c>
      <c r="R544" s="2" t="str">
        <f>IF(ISERR(FIND("08",GERAL[[#This Row],[ODS]])),"NÃO","SIM")</f>
        <v>NÃO</v>
      </c>
      <c r="S544" s="2" t="str">
        <f>IF(ISERR(FIND("09",GERAL[[#This Row],[ODS]])),"NÃO","SIM")</f>
        <v>NÃO</v>
      </c>
      <c r="T544" s="2" t="str">
        <f>IF(ISERR(FIND("10",GERAL[[#This Row],[ODS]])),"NÃO","SIM")</f>
        <v>NÃO</v>
      </c>
      <c r="U544" s="2" t="str">
        <f>IF(ISERR(FIND("11",GERAL[[#This Row],[ODS]])),"NÃO","SIM")</f>
        <v>NÃO</v>
      </c>
      <c r="V544" s="2" t="str">
        <f>IF(ISERR(FIND("12",GERAL[[#This Row],[ODS]])),"NÃO","SIM")</f>
        <v>NÃO</v>
      </c>
      <c r="W544" s="2" t="str">
        <f>IF(ISERR(FIND("13",GERAL[[#This Row],[ODS]])),"NÃO","SIM")</f>
        <v>NÃO</v>
      </c>
      <c r="X544" s="2" t="str">
        <f>IF(ISERR(FIND("14",GERAL[[#This Row],[ODS]])),"NÃO","SIM")</f>
        <v>NÃO</v>
      </c>
      <c r="Y544" s="2" t="str">
        <f>IF(ISERR(FIND("15",GERAL[[#This Row],[ODS]])),"NÃO","SIM")</f>
        <v>NÃO</v>
      </c>
      <c r="Z544" s="2" t="str">
        <f>IF(ISERR(FIND("16",GERAL[[#This Row],[ODS]])),"NÃO","SIM")</f>
        <v>NÃO</v>
      </c>
      <c r="AA544" s="2" t="str">
        <f>IF(ISERR(FIND("17",GERAL[[#This Row],[ODS]])),"NÃO","SIM")</f>
        <v>NÃO</v>
      </c>
      <c r="AB544" s="1">
        <v>0</v>
      </c>
      <c r="AC544" s="1">
        <v>0</v>
      </c>
      <c r="AD544" s="1">
        <v>0</v>
      </c>
      <c r="AE544" s="1">
        <v>0</v>
      </c>
      <c r="AF544" s="1">
        <v>0.56688183648515855</v>
      </c>
      <c r="AG544" s="1" t="str">
        <f>GERAL[[#This Row],[SIGLA]]&amp;GERAL[[#This Row],[CÓD]]</f>
        <v>APED_E1</v>
      </c>
      <c r="AH544" s="1">
        <f ca="1">VLOOKUP(GERAL[[#This Row],[REF_NOTA]],BASE_NOTAS[],7,FALSE)</f>
        <v>0.56688183648515855</v>
      </c>
      <c r="AI544" s="31">
        <f ca="1">IF(GERAL[[#This Row],[Nota 2025]]="",0,GERAL[[#This Row],[Nota 2026]]-GERAL[[#This Row],[Nota 2025]])</f>
        <v>0</v>
      </c>
    </row>
    <row r="545" spans="1:35" ht="17" x14ac:dyDescent="0.35">
      <c r="A545" s="2" t="s">
        <v>155</v>
      </c>
      <c r="B545" s="2" t="s">
        <v>158</v>
      </c>
      <c r="C545" s="2" t="s">
        <v>210</v>
      </c>
      <c r="D545" s="15" t="s">
        <v>23</v>
      </c>
      <c r="E545" s="2" t="s">
        <v>93</v>
      </c>
      <c r="F545" s="2" t="str">
        <f>VLOOKUP(GERAL[[#This Row],[CÓD]],SEALL,6,FALSE)</f>
        <v>S</v>
      </c>
      <c r="G54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4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4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45" s="2" t="str">
        <f>VLOOKUP(GERAL[[#This Row],[CÓD]],SEALL,4,FALSE)</f>
        <v>04</v>
      </c>
      <c r="K545" s="2" t="str">
        <f>IF(ISERR(FIND("01",GERAL[[#This Row],[ODS]])),"NÃO","SIM")</f>
        <v>NÃO</v>
      </c>
      <c r="L545" s="2" t="str">
        <f>IF(ISERR(FIND("02",GERAL[[#This Row],[ODS]])),"NÃO","SIM")</f>
        <v>NÃO</v>
      </c>
      <c r="M545" s="2" t="str">
        <f>IF(ISERR(FIND("03",GERAL[[#This Row],[ODS]])),"NÃO","SIM")</f>
        <v>NÃO</v>
      </c>
      <c r="N545" s="2" t="str">
        <f>IF(ISERR(FIND("04",GERAL[[#This Row],[ODS]])),"NÃO","SIM")</f>
        <v>SIM</v>
      </c>
      <c r="O545" s="2" t="str">
        <f>IF(ISERR(FIND("05",GERAL[[#This Row],[ODS]])),"NÃO","SIM")</f>
        <v>NÃO</v>
      </c>
      <c r="P545" s="2" t="str">
        <f>IF(ISERR(FIND("06",GERAL[[#This Row],[ODS]])),"NÃO","SIM")</f>
        <v>NÃO</v>
      </c>
      <c r="Q545" s="2" t="str">
        <f>IF(ISERR(FIND("07",GERAL[[#This Row],[ODS]])),"NÃO","SIM")</f>
        <v>NÃO</v>
      </c>
      <c r="R545" s="2" t="str">
        <f>IF(ISERR(FIND("08",GERAL[[#This Row],[ODS]])),"NÃO","SIM")</f>
        <v>NÃO</v>
      </c>
      <c r="S545" s="2" t="str">
        <f>IF(ISERR(FIND("09",GERAL[[#This Row],[ODS]])),"NÃO","SIM")</f>
        <v>NÃO</v>
      </c>
      <c r="T545" s="2" t="str">
        <f>IF(ISERR(FIND("10",GERAL[[#This Row],[ODS]])),"NÃO","SIM")</f>
        <v>NÃO</v>
      </c>
      <c r="U545" s="2" t="str">
        <f>IF(ISERR(FIND("11",GERAL[[#This Row],[ODS]])),"NÃO","SIM")</f>
        <v>NÃO</v>
      </c>
      <c r="V545" s="2" t="str">
        <f>IF(ISERR(FIND("12",GERAL[[#This Row],[ODS]])),"NÃO","SIM")</f>
        <v>NÃO</v>
      </c>
      <c r="W545" s="2" t="str">
        <f>IF(ISERR(FIND("13",GERAL[[#This Row],[ODS]])),"NÃO","SIM")</f>
        <v>NÃO</v>
      </c>
      <c r="X545" s="2" t="str">
        <f>IF(ISERR(FIND("14",GERAL[[#This Row],[ODS]])),"NÃO","SIM")</f>
        <v>NÃO</v>
      </c>
      <c r="Y545" s="2" t="str">
        <f>IF(ISERR(FIND("15",GERAL[[#This Row],[ODS]])),"NÃO","SIM")</f>
        <v>NÃO</v>
      </c>
      <c r="Z545" s="2" t="str">
        <f>IF(ISERR(FIND("16",GERAL[[#This Row],[ODS]])),"NÃO","SIM")</f>
        <v>NÃO</v>
      </c>
      <c r="AA545" s="2" t="str">
        <f>IF(ISERR(FIND("17",GERAL[[#This Row],[ODS]])),"NÃO","SIM")</f>
        <v>NÃO</v>
      </c>
      <c r="AB545" s="1">
        <v>30.660450875616263</v>
      </c>
      <c r="AC545" s="1">
        <v>30.660450875616263</v>
      </c>
      <c r="AD545" s="1">
        <v>34.64657549023341</v>
      </c>
      <c r="AE545" s="1">
        <v>34.64657549023341</v>
      </c>
      <c r="AF545" s="1">
        <v>33.990964742475747</v>
      </c>
      <c r="AG545" s="1" t="str">
        <f>GERAL[[#This Row],[SIGLA]]&amp;GERAL[[#This Row],[CÓD]]</f>
        <v>AMED_E1</v>
      </c>
      <c r="AH545" s="1">
        <f ca="1">VLOOKUP(GERAL[[#This Row],[REF_NOTA]],BASE_NOTAS[],7,FALSE)</f>
        <v>33.990964742475747</v>
      </c>
      <c r="AI545" s="31">
        <f ca="1">IF(GERAL[[#This Row],[Nota 2025]]="",0,GERAL[[#This Row],[Nota 2026]]-GERAL[[#This Row],[Nota 2025]])</f>
        <v>0</v>
      </c>
    </row>
    <row r="546" spans="1:35" ht="17" x14ac:dyDescent="0.35">
      <c r="A546" s="2" t="s">
        <v>160</v>
      </c>
      <c r="B546" s="2" t="s">
        <v>187</v>
      </c>
      <c r="C546" s="2" t="s">
        <v>210</v>
      </c>
      <c r="D546" s="15" t="s">
        <v>23</v>
      </c>
      <c r="E546" s="2" t="s">
        <v>93</v>
      </c>
      <c r="F546" s="2" t="str">
        <f>VLOOKUP(GERAL[[#This Row],[CÓD]],SEALL,6,FALSE)</f>
        <v>S</v>
      </c>
      <c r="G54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4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4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46" s="2" t="str">
        <f>VLOOKUP(GERAL[[#This Row],[CÓD]],SEALL,4,FALSE)</f>
        <v>04</v>
      </c>
      <c r="K546" s="2" t="str">
        <f>IF(ISERR(FIND("01",GERAL[[#This Row],[ODS]])),"NÃO","SIM")</f>
        <v>NÃO</v>
      </c>
      <c r="L546" s="2" t="str">
        <f>IF(ISERR(FIND("02",GERAL[[#This Row],[ODS]])),"NÃO","SIM")</f>
        <v>NÃO</v>
      </c>
      <c r="M546" s="2" t="str">
        <f>IF(ISERR(FIND("03",GERAL[[#This Row],[ODS]])),"NÃO","SIM")</f>
        <v>NÃO</v>
      </c>
      <c r="N546" s="2" t="str">
        <f>IF(ISERR(FIND("04",GERAL[[#This Row],[ODS]])),"NÃO","SIM")</f>
        <v>SIM</v>
      </c>
      <c r="O546" s="2" t="str">
        <f>IF(ISERR(FIND("05",GERAL[[#This Row],[ODS]])),"NÃO","SIM")</f>
        <v>NÃO</v>
      </c>
      <c r="P546" s="2" t="str">
        <f>IF(ISERR(FIND("06",GERAL[[#This Row],[ODS]])),"NÃO","SIM")</f>
        <v>NÃO</v>
      </c>
      <c r="Q546" s="2" t="str">
        <f>IF(ISERR(FIND("07",GERAL[[#This Row],[ODS]])),"NÃO","SIM")</f>
        <v>NÃO</v>
      </c>
      <c r="R546" s="2" t="str">
        <f>IF(ISERR(FIND("08",GERAL[[#This Row],[ODS]])),"NÃO","SIM")</f>
        <v>NÃO</v>
      </c>
      <c r="S546" s="2" t="str">
        <f>IF(ISERR(FIND("09",GERAL[[#This Row],[ODS]])),"NÃO","SIM")</f>
        <v>NÃO</v>
      </c>
      <c r="T546" s="2" t="str">
        <f>IF(ISERR(FIND("10",GERAL[[#This Row],[ODS]])),"NÃO","SIM")</f>
        <v>NÃO</v>
      </c>
      <c r="U546" s="2" t="str">
        <f>IF(ISERR(FIND("11",GERAL[[#This Row],[ODS]])),"NÃO","SIM")</f>
        <v>NÃO</v>
      </c>
      <c r="V546" s="2" t="str">
        <f>IF(ISERR(FIND("12",GERAL[[#This Row],[ODS]])),"NÃO","SIM")</f>
        <v>NÃO</v>
      </c>
      <c r="W546" s="2" t="str">
        <f>IF(ISERR(FIND("13",GERAL[[#This Row],[ODS]])),"NÃO","SIM")</f>
        <v>NÃO</v>
      </c>
      <c r="X546" s="2" t="str">
        <f>IF(ISERR(FIND("14",GERAL[[#This Row],[ODS]])),"NÃO","SIM")</f>
        <v>NÃO</v>
      </c>
      <c r="Y546" s="2" t="str">
        <f>IF(ISERR(FIND("15",GERAL[[#This Row],[ODS]])),"NÃO","SIM")</f>
        <v>NÃO</v>
      </c>
      <c r="Z546" s="2" t="str">
        <f>IF(ISERR(FIND("16",GERAL[[#This Row],[ODS]])),"NÃO","SIM")</f>
        <v>NÃO</v>
      </c>
      <c r="AA546" s="2" t="str">
        <f>IF(ISERR(FIND("17",GERAL[[#This Row],[ODS]])),"NÃO","SIM")</f>
        <v>NÃO</v>
      </c>
      <c r="AB546" s="1">
        <v>11.892163594093519</v>
      </c>
      <c r="AC546" s="1">
        <v>11.892163594093519</v>
      </c>
      <c r="AD546" s="1">
        <v>21.933178806995929</v>
      </c>
      <c r="AE546" s="1">
        <v>21.933178806995929</v>
      </c>
      <c r="AF546" s="1">
        <v>6.1439127739038817</v>
      </c>
      <c r="AG546" s="1" t="str">
        <f>GERAL[[#This Row],[SIGLA]]&amp;GERAL[[#This Row],[CÓD]]</f>
        <v>BAED_E1</v>
      </c>
      <c r="AH546" s="1">
        <f ca="1">VLOOKUP(GERAL[[#This Row],[REF_NOTA]],BASE_NOTAS[],7,FALSE)</f>
        <v>6.1439127739038817</v>
      </c>
      <c r="AI546" s="31">
        <f ca="1">IF(GERAL[[#This Row],[Nota 2025]]="",0,GERAL[[#This Row],[Nota 2026]]-GERAL[[#This Row],[Nota 2025]])</f>
        <v>0</v>
      </c>
    </row>
    <row r="547" spans="1:35" ht="17" x14ac:dyDescent="0.35">
      <c r="A547" s="2" t="s">
        <v>161</v>
      </c>
      <c r="B547" s="2" t="s">
        <v>188</v>
      </c>
      <c r="C547" s="2" t="s">
        <v>210</v>
      </c>
      <c r="D547" s="15" t="s">
        <v>23</v>
      </c>
      <c r="E547" s="2" t="s">
        <v>93</v>
      </c>
      <c r="F547" s="2" t="str">
        <f>VLOOKUP(GERAL[[#This Row],[CÓD]],SEALL,6,FALSE)</f>
        <v>S</v>
      </c>
      <c r="G54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4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4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47" s="2" t="str">
        <f>VLOOKUP(GERAL[[#This Row],[CÓD]],SEALL,4,FALSE)</f>
        <v>04</v>
      </c>
      <c r="K547" s="2" t="str">
        <f>IF(ISERR(FIND("01",GERAL[[#This Row],[ODS]])),"NÃO","SIM")</f>
        <v>NÃO</v>
      </c>
      <c r="L547" s="2" t="str">
        <f>IF(ISERR(FIND("02",GERAL[[#This Row],[ODS]])),"NÃO","SIM")</f>
        <v>NÃO</v>
      </c>
      <c r="M547" s="2" t="str">
        <f>IF(ISERR(FIND("03",GERAL[[#This Row],[ODS]])),"NÃO","SIM")</f>
        <v>NÃO</v>
      </c>
      <c r="N547" s="2" t="str">
        <f>IF(ISERR(FIND("04",GERAL[[#This Row],[ODS]])),"NÃO","SIM")</f>
        <v>SIM</v>
      </c>
      <c r="O547" s="2" t="str">
        <f>IF(ISERR(FIND("05",GERAL[[#This Row],[ODS]])),"NÃO","SIM")</f>
        <v>NÃO</v>
      </c>
      <c r="P547" s="2" t="str">
        <f>IF(ISERR(FIND("06",GERAL[[#This Row],[ODS]])),"NÃO","SIM")</f>
        <v>NÃO</v>
      </c>
      <c r="Q547" s="2" t="str">
        <f>IF(ISERR(FIND("07",GERAL[[#This Row],[ODS]])),"NÃO","SIM")</f>
        <v>NÃO</v>
      </c>
      <c r="R547" s="2" t="str">
        <f>IF(ISERR(FIND("08",GERAL[[#This Row],[ODS]])),"NÃO","SIM")</f>
        <v>NÃO</v>
      </c>
      <c r="S547" s="2" t="str">
        <f>IF(ISERR(FIND("09",GERAL[[#This Row],[ODS]])),"NÃO","SIM")</f>
        <v>NÃO</v>
      </c>
      <c r="T547" s="2" t="str">
        <f>IF(ISERR(FIND("10",GERAL[[#This Row],[ODS]])),"NÃO","SIM")</f>
        <v>NÃO</v>
      </c>
      <c r="U547" s="2" t="str">
        <f>IF(ISERR(FIND("11",GERAL[[#This Row],[ODS]])),"NÃO","SIM")</f>
        <v>NÃO</v>
      </c>
      <c r="V547" s="2" t="str">
        <f>IF(ISERR(FIND("12",GERAL[[#This Row],[ODS]])),"NÃO","SIM")</f>
        <v>NÃO</v>
      </c>
      <c r="W547" s="2" t="str">
        <f>IF(ISERR(FIND("13",GERAL[[#This Row],[ODS]])),"NÃO","SIM")</f>
        <v>NÃO</v>
      </c>
      <c r="X547" s="2" t="str">
        <f>IF(ISERR(FIND("14",GERAL[[#This Row],[ODS]])),"NÃO","SIM")</f>
        <v>NÃO</v>
      </c>
      <c r="Y547" s="2" t="str">
        <f>IF(ISERR(FIND("15",GERAL[[#This Row],[ODS]])),"NÃO","SIM")</f>
        <v>NÃO</v>
      </c>
      <c r="Z547" s="2" t="str">
        <f>IF(ISERR(FIND("16",GERAL[[#This Row],[ODS]])),"NÃO","SIM")</f>
        <v>NÃO</v>
      </c>
      <c r="AA547" s="2" t="str">
        <f>IF(ISERR(FIND("17",GERAL[[#This Row],[ODS]])),"NÃO","SIM")</f>
        <v>NÃO</v>
      </c>
      <c r="AB547" s="1">
        <v>84.069890656034502</v>
      </c>
      <c r="AC547" s="1">
        <v>84.069890656034502</v>
      </c>
      <c r="AD547" s="1">
        <v>91.276131619489163</v>
      </c>
      <c r="AE547" s="1">
        <v>91.276131619489163</v>
      </c>
      <c r="AF547" s="1">
        <v>84.354196996881853</v>
      </c>
      <c r="AG547" s="1" t="str">
        <f>GERAL[[#This Row],[SIGLA]]&amp;GERAL[[#This Row],[CÓD]]</f>
        <v>CEED_E1</v>
      </c>
      <c r="AH547" s="1">
        <f ca="1">VLOOKUP(GERAL[[#This Row],[REF_NOTA]],BASE_NOTAS[],7,FALSE)</f>
        <v>84.354196996881853</v>
      </c>
      <c r="AI547" s="31">
        <f ca="1">IF(GERAL[[#This Row],[Nota 2025]]="",0,GERAL[[#This Row],[Nota 2026]]-GERAL[[#This Row],[Nota 2025]])</f>
        <v>0</v>
      </c>
    </row>
    <row r="548" spans="1:35" ht="17" x14ac:dyDescent="0.35">
      <c r="A548" s="2" t="s">
        <v>162</v>
      </c>
      <c r="B548" s="2" t="s">
        <v>189</v>
      </c>
      <c r="C548" s="2" t="s">
        <v>210</v>
      </c>
      <c r="D548" s="15" t="s">
        <v>23</v>
      </c>
      <c r="E548" s="2" t="s">
        <v>93</v>
      </c>
      <c r="F548" s="2" t="str">
        <f>VLOOKUP(GERAL[[#This Row],[CÓD]],SEALL,6,FALSE)</f>
        <v>S</v>
      </c>
      <c r="G54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4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4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48" s="2" t="str">
        <f>VLOOKUP(GERAL[[#This Row],[CÓD]],SEALL,4,FALSE)</f>
        <v>04</v>
      </c>
      <c r="K548" s="2" t="str">
        <f>IF(ISERR(FIND("01",GERAL[[#This Row],[ODS]])),"NÃO","SIM")</f>
        <v>NÃO</v>
      </c>
      <c r="L548" s="2" t="str">
        <f>IF(ISERR(FIND("02",GERAL[[#This Row],[ODS]])),"NÃO","SIM")</f>
        <v>NÃO</v>
      </c>
      <c r="M548" s="2" t="str">
        <f>IF(ISERR(FIND("03",GERAL[[#This Row],[ODS]])),"NÃO","SIM")</f>
        <v>NÃO</v>
      </c>
      <c r="N548" s="2" t="str">
        <f>IF(ISERR(FIND("04",GERAL[[#This Row],[ODS]])),"NÃO","SIM")</f>
        <v>SIM</v>
      </c>
      <c r="O548" s="2" t="str">
        <f>IF(ISERR(FIND("05",GERAL[[#This Row],[ODS]])),"NÃO","SIM")</f>
        <v>NÃO</v>
      </c>
      <c r="P548" s="2" t="str">
        <f>IF(ISERR(FIND("06",GERAL[[#This Row],[ODS]])),"NÃO","SIM")</f>
        <v>NÃO</v>
      </c>
      <c r="Q548" s="2" t="str">
        <f>IF(ISERR(FIND("07",GERAL[[#This Row],[ODS]])),"NÃO","SIM")</f>
        <v>NÃO</v>
      </c>
      <c r="R548" s="2" t="str">
        <f>IF(ISERR(FIND("08",GERAL[[#This Row],[ODS]])),"NÃO","SIM")</f>
        <v>NÃO</v>
      </c>
      <c r="S548" s="2" t="str">
        <f>IF(ISERR(FIND("09",GERAL[[#This Row],[ODS]])),"NÃO","SIM")</f>
        <v>NÃO</v>
      </c>
      <c r="T548" s="2" t="str">
        <f>IF(ISERR(FIND("10",GERAL[[#This Row],[ODS]])),"NÃO","SIM")</f>
        <v>NÃO</v>
      </c>
      <c r="U548" s="2" t="str">
        <f>IF(ISERR(FIND("11",GERAL[[#This Row],[ODS]])),"NÃO","SIM")</f>
        <v>NÃO</v>
      </c>
      <c r="V548" s="2" t="str">
        <f>IF(ISERR(FIND("12",GERAL[[#This Row],[ODS]])),"NÃO","SIM")</f>
        <v>NÃO</v>
      </c>
      <c r="W548" s="2" t="str">
        <f>IF(ISERR(FIND("13",GERAL[[#This Row],[ODS]])),"NÃO","SIM")</f>
        <v>NÃO</v>
      </c>
      <c r="X548" s="2" t="str">
        <f>IF(ISERR(FIND("14",GERAL[[#This Row],[ODS]])),"NÃO","SIM")</f>
        <v>NÃO</v>
      </c>
      <c r="Y548" s="2" t="str">
        <f>IF(ISERR(FIND("15",GERAL[[#This Row],[ODS]])),"NÃO","SIM")</f>
        <v>NÃO</v>
      </c>
      <c r="Z548" s="2" t="str">
        <f>IF(ISERR(FIND("16",GERAL[[#This Row],[ODS]])),"NÃO","SIM")</f>
        <v>NÃO</v>
      </c>
      <c r="AA548" s="2" t="str">
        <f>IF(ISERR(FIND("17",GERAL[[#This Row],[ODS]])),"NÃO","SIM")</f>
        <v>NÃO</v>
      </c>
      <c r="AB548" s="1">
        <v>82.603396841977414</v>
      </c>
      <c r="AC548" s="1">
        <v>82.603396841977414</v>
      </c>
      <c r="AD548" s="1">
        <v>93.512970918150955</v>
      </c>
      <c r="AE548" s="1">
        <v>93.512970918150955</v>
      </c>
      <c r="AF548" s="1">
        <v>64.960865194635204</v>
      </c>
      <c r="AG548" s="1" t="str">
        <f>GERAL[[#This Row],[SIGLA]]&amp;GERAL[[#This Row],[CÓD]]</f>
        <v>DFED_E1</v>
      </c>
      <c r="AH548" s="1">
        <f ca="1">VLOOKUP(GERAL[[#This Row],[REF_NOTA]],BASE_NOTAS[],7,FALSE)</f>
        <v>64.960865194635204</v>
      </c>
      <c r="AI548" s="31">
        <f ca="1">IF(GERAL[[#This Row],[Nota 2025]]="",0,GERAL[[#This Row],[Nota 2026]]-GERAL[[#This Row],[Nota 2025]])</f>
        <v>0</v>
      </c>
    </row>
    <row r="549" spans="1:35" ht="17" x14ac:dyDescent="0.35">
      <c r="A549" s="2" t="s">
        <v>163</v>
      </c>
      <c r="B549" s="2" t="s">
        <v>183</v>
      </c>
      <c r="C549" s="2" t="s">
        <v>210</v>
      </c>
      <c r="D549" s="15" t="s">
        <v>23</v>
      </c>
      <c r="E549" s="2" t="s">
        <v>93</v>
      </c>
      <c r="F549" s="2" t="str">
        <f>VLOOKUP(GERAL[[#This Row],[CÓD]],SEALL,6,FALSE)</f>
        <v>S</v>
      </c>
      <c r="G54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4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4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49" s="2" t="str">
        <f>VLOOKUP(GERAL[[#This Row],[CÓD]],SEALL,4,FALSE)</f>
        <v>04</v>
      </c>
      <c r="K549" s="2" t="str">
        <f>IF(ISERR(FIND("01",GERAL[[#This Row],[ODS]])),"NÃO","SIM")</f>
        <v>NÃO</v>
      </c>
      <c r="L549" s="2" t="str">
        <f>IF(ISERR(FIND("02",GERAL[[#This Row],[ODS]])),"NÃO","SIM")</f>
        <v>NÃO</v>
      </c>
      <c r="M549" s="2" t="str">
        <f>IF(ISERR(FIND("03",GERAL[[#This Row],[ODS]])),"NÃO","SIM")</f>
        <v>NÃO</v>
      </c>
      <c r="N549" s="2" t="str">
        <f>IF(ISERR(FIND("04",GERAL[[#This Row],[ODS]])),"NÃO","SIM")</f>
        <v>SIM</v>
      </c>
      <c r="O549" s="2" t="str">
        <f>IF(ISERR(FIND("05",GERAL[[#This Row],[ODS]])),"NÃO","SIM")</f>
        <v>NÃO</v>
      </c>
      <c r="P549" s="2" t="str">
        <f>IF(ISERR(FIND("06",GERAL[[#This Row],[ODS]])),"NÃO","SIM")</f>
        <v>NÃO</v>
      </c>
      <c r="Q549" s="2" t="str">
        <f>IF(ISERR(FIND("07",GERAL[[#This Row],[ODS]])),"NÃO","SIM")</f>
        <v>NÃO</v>
      </c>
      <c r="R549" s="2" t="str">
        <f>IF(ISERR(FIND("08",GERAL[[#This Row],[ODS]])),"NÃO","SIM")</f>
        <v>NÃO</v>
      </c>
      <c r="S549" s="2" t="str">
        <f>IF(ISERR(FIND("09",GERAL[[#This Row],[ODS]])),"NÃO","SIM")</f>
        <v>NÃO</v>
      </c>
      <c r="T549" s="2" t="str">
        <f>IF(ISERR(FIND("10",GERAL[[#This Row],[ODS]])),"NÃO","SIM")</f>
        <v>NÃO</v>
      </c>
      <c r="U549" s="2" t="str">
        <f>IF(ISERR(FIND("11",GERAL[[#This Row],[ODS]])),"NÃO","SIM")</f>
        <v>NÃO</v>
      </c>
      <c r="V549" s="2" t="str">
        <f>IF(ISERR(FIND("12",GERAL[[#This Row],[ODS]])),"NÃO","SIM")</f>
        <v>NÃO</v>
      </c>
      <c r="W549" s="2" t="str">
        <f>IF(ISERR(FIND("13",GERAL[[#This Row],[ODS]])),"NÃO","SIM")</f>
        <v>NÃO</v>
      </c>
      <c r="X549" s="2" t="str">
        <f>IF(ISERR(FIND("14",GERAL[[#This Row],[ODS]])),"NÃO","SIM")</f>
        <v>NÃO</v>
      </c>
      <c r="Y549" s="2" t="str">
        <f>IF(ISERR(FIND("15",GERAL[[#This Row],[ODS]])),"NÃO","SIM")</f>
        <v>NÃO</v>
      </c>
      <c r="Z549" s="2" t="str">
        <f>IF(ISERR(FIND("16",GERAL[[#This Row],[ODS]])),"NÃO","SIM")</f>
        <v>NÃO</v>
      </c>
      <c r="AA549" s="2" t="str">
        <f>IF(ISERR(FIND("17",GERAL[[#This Row],[ODS]])),"NÃO","SIM")</f>
        <v>NÃO</v>
      </c>
      <c r="AB549" s="1">
        <v>76.290619167995914</v>
      </c>
      <c r="AC549" s="1">
        <v>76.290619167995914</v>
      </c>
      <c r="AD549" s="1">
        <v>76.756227928211857</v>
      </c>
      <c r="AE549" s="1">
        <v>76.756227928211857</v>
      </c>
      <c r="AF549" s="1">
        <v>82.729904335626742</v>
      </c>
      <c r="AG549" s="1" t="str">
        <f>GERAL[[#This Row],[SIGLA]]&amp;GERAL[[#This Row],[CÓD]]</f>
        <v>ESED_E1</v>
      </c>
      <c r="AH549" s="1">
        <f ca="1">VLOOKUP(GERAL[[#This Row],[REF_NOTA]],BASE_NOTAS[],7,FALSE)</f>
        <v>82.729904335626742</v>
      </c>
      <c r="AI549" s="31">
        <f ca="1">IF(GERAL[[#This Row],[Nota 2025]]="",0,GERAL[[#This Row],[Nota 2026]]-GERAL[[#This Row],[Nota 2025]])</f>
        <v>0</v>
      </c>
    </row>
    <row r="550" spans="1:35" ht="17" x14ac:dyDescent="0.35">
      <c r="A550" s="2" t="s">
        <v>164</v>
      </c>
      <c r="B550" s="2" t="s">
        <v>190</v>
      </c>
      <c r="C550" s="2" t="s">
        <v>210</v>
      </c>
      <c r="D550" s="15" t="s">
        <v>23</v>
      </c>
      <c r="E550" s="2" t="s">
        <v>93</v>
      </c>
      <c r="F550" s="2" t="str">
        <f>VLOOKUP(GERAL[[#This Row],[CÓD]],SEALL,6,FALSE)</f>
        <v>S</v>
      </c>
      <c r="G55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5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5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50" s="2" t="str">
        <f>VLOOKUP(GERAL[[#This Row],[CÓD]],SEALL,4,FALSE)</f>
        <v>04</v>
      </c>
      <c r="K550" s="2" t="str">
        <f>IF(ISERR(FIND("01",GERAL[[#This Row],[ODS]])),"NÃO","SIM")</f>
        <v>NÃO</v>
      </c>
      <c r="L550" s="2" t="str">
        <f>IF(ISERR(FIND("02",GERAL[[#This Row],[ODS]])),"NÃO","SIM")</f>
        <v>NÃO</v>
      </c>
      <c r="M550" s="2" t="str">
        <f>IF(ISERR(FIND("03",GERAL[[#This Row],[ODS]])),"NÃO","SIM")</f>
        <v>NÃO</v>
      </c>
      <c r="N550" s="2" t="str">
        <f>IF(ISERR(FIND("04",GERAL[[#This Row],[ODS]])),"NÃO","SIM")</f>
        <v>SIM</v>
      </c>
      <c r="O550" s="2" t="str">
        <f>IF(ISERR(FIND("05",GERAL[[#This Row],[ODS]])),"NÃO","SIM")</f>
        <v>NÃO</v>
      </c>
      <c r="P550" s="2" t="str">
        <f>IF(ISERR(FIND("06",GERAL[[#This Row],[ODS]])),"NÃO","SIM")</f>
        <v>NÃO</v>
      </c>
      <c r="Q550" s="2" t="str">
        <f>IF(ISERR(FIND("07",GERAL[[#This Row],[ODS]])),"NÃO","SIM")</f>
        <v>NÃO</v>
      </c>
      <c r="R550" s="2" t="str">
        <f>IF(ISERR(FIND("08",GERAL[[#This Row],[ODS]])),"NÃO","SIM")</f>
        <v>NÃO</v>
      </c>
      <c r="S550" s="2" t="str">
        <f>IF(ISERR(FIND("09",GERAL[[#This Row],[ODS]])),"NÃO","SIM")</f>
        <v>NÃO</v>
      </c>
      <c r="T550" s="2" t="str">
        <f>IF(ISERR(FIND("10",GERAL[[#This Row],[ODS]])),"NÃO","SIM")</f>
        <v>NÃO</v>
      </c>
      <c r="U550" s="2" t="str">
        <f>IF(ISERR(FIND("11",GERAL[[#This Row],[ODS]])),"NÃO","SIM")</f>
        <v>NÃO</v>
      </c>
      <c r="V550" s="2" t="str">
        <f>IF(ISERR(FIND("12",GERAL[[#This Row],[ODS]])),"NÃO","SIM")</f>
        <v>NÃO</v>
      </c>
      <c r="W550" s="2" t="str">
        <f>IF(ISERR(FIND("13",GERAL[[#This Row],[ODS]])),"NÃO","SIM")</f>
        <v>NÃO</v>
      </c>
      <c r="X550" s="2" t="str">
        <f>IF(ISERR(FIND("14",GERAL[[#This Row],[ODS]])),"NÃO","SIM")</f>
        <v>NÃO</v>
      </c>
      <c r="Y550" s="2" t="str">
        <f>IF(ISERR(FIND("15",GERAL[[#This Row],[ODS]])),"NÃO","SIM")</f>
        <v>NÃO</v>
      </c>
      <c r="Z550" s="2" t="str">
        <f>IF(ISERR(FIND("16",GERAL[[#This Row],[ODS]])),"NÃO","SIM")</f>
        <v>NÃO</v>
      </c>
      <c r="AA550" s="2" t="str">
        <f>IF(ISERR(FIND("17",GERAL[[#This Row],[ODS]])),"NÃO","SIM")</f>
        <v>NÃO</v>
      </c>
      <c r="AB550" s="1">
        <v>83.91383095387009</v>
      </c>
      <c r="AC550" s="1">
        <v>83.91383095387009</v>
      </c>
      <c r="AD550" s="1">
        <v>78.765529259824405</v>
      </c>
      <c r="AE550" s="1">
        <v>78.765529259824405</v>
      </c>
      <c r="AF550" s="1">
        <v>87.373763694364925</v>
      </c>
      <c r="AG550" s="1" t="str">
        <f>GERAL[[#This Row],[SIGLA]]&amp;GERAL[[#This Row],[CÓD]]</f>
        <v>GOED_E1</v>
      </c>
      <c r="AH550" s="1">
        <f ca="1">VLOOKUP(GERAL[[#This Row],[REF_NOTA]],BASE_NOTAS[],7,FALSE)</f>
        <v>87.373763694364925</v>
      </c>
      <c r="AI550" s="31">
        <f ca="1">IF(GERAL[[#This Row],[Nota 2025]]="",0,GERAL[[#This Row],[Nota 2026]]-GERAL[[#This Row],[Nota 2025]])</f>
        <v>0</v>
      </c>
    </row>
    <row r="551" spans="1:35" ht="17" x14ac:dyDescent="0.35">
      <c r="A551" s="2" t="s">
        <v>165</v>
      </c>
      <c r="B551" s="2" t="s">
        <v>191</v>
      </c>
      <c r="C551" s="2" t="s">
        <v>210</v>
      </c>
      <c r="D551" s="15" t="s">
        <v>23</v>
      </c>
      <c r="E551" s="2" t="s">
        <v>93</v>
      </c>
      <c r="F551" s="2" t="str">
        <f>VLOOKUP(GERAL[[#This Row],[CÓD]],SEALL,6,FALSE)</f>
        <v>S</v>
      </c>
      <c r="G55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5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5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51" s="2" t="str">
        <f>VLOOKUP(GERAL[[#This Row],[CÓD]],SEALL,4,FALSE)</f>
        <v>04</v>
      </c>
      <c r="K551" s="2" t="str">
        <f>IF(ISERR(FIND("01",GERAL[[#This Row],[ODS]])),"NÃO","SIM")</f>
        <v>NÃO</v>
      </c>
      <c r="L551" s="2" t="str">
        <f>IF(ISERR(FIND("02",GERAL[[#This Row],[ODS]])),"NÃO","SIM")</f>
        <v>NÃO</v>
      </c>
      <c r="M551" s="2" t="str">
        <f>IF(ISERR(FIND("03",GERAL[[#This Row],[ODS]])),"NÃO","SIM")</f>
        <v>NÃO</v>
      </c>
      <c r="N551" s="2" t="str">
        <f>IF(ISERR(FIND("04",GERAL[[#This Row],[ODS]])),"NÃO","SIM")</f>
        <v>SIM</v>
      </c>
      <c r="O551" s="2" t="str">
        <f>IF(ISERR(FIND("05",GERAL[[#This Row],[ODS]])),"NÃO","SIM")</f>
        <v>NÃO</v>
      </c>
      <c r="P551" s="2" t="str">
        <f>IF(ISERR(FIND("06",GERAL[[#This Row],[ODS]])),"NÃO","SIM")</f>
        <v>NÃO</v>
      </c>
      <c r="Q551" s="2" t="str">
        <f>IF(ISERR(FIND("07",GERAL[[#This Row],[ODS]])),"NÃO","SIM")</f>
        <v>NÃO</v>
      </c>
      <c r="R551" s="2" t="str">
        <f>IF(ISERR(FIND("08",GERAL[[#This Row],[ODS]])),"NÃO","SIM")</f>
        <v>NÃO</v>
      </c>
      <c r="S551" s="2" t="str">
        <f>IF(ISERR(FIND("09",GERAL[[#This Row],[ODS]])),"NÃO","SIM")</f>
        <v>NÃO</v>
      </c>
      <c r="T551" s="2" t="str">
        <f>IF(ISERR(FIND("10",GERAL[[#This Row],[ODS]])),"NÃO","SIM")</f>
        <v>NÃO</v>
      </c>
      <c r="U551" s="2" t="str">
        <f>IF(ISERR(FIND("11",GERAL[[#This Row],[ODS]])),"NÃO","SIM")</f>
        <v>NÃO</v>
      </c>
      <c r="V551" s="2" t="str">
        <f>IF(ISERR(FIND("12",GERAL[[#This Row],[ODS]])),"NÃO","SIM")</f>
        <v>NÃO</v>
      </c>
      <c r="W551" s="2" t="str">
        <f>IF(ISERR(FIND("13",GERAL[[#This Row],[ODS]])),"NÃO","SIM")</f>
        <v>NÃO</v>
      </c>
      <c r="X551" s="2" t="str">
        <f>IF(ISERR(FIND("14",GERAL[[#This Row],[ODS]])),"NÃO","SIM")</f>
        <v>NÃO</v>
      </c>
      <c r="Y551" s="2" t="str">
        <f>IF(ISERR(FIND("15",GERAL[[#This Row],[ODS]])),"NÃO","SIM")</f>
        <v>NÃO</v>
      </c>
      <c r="Z551" s="2" t="str">
        <f>IF(ISERR(FIND("16",GERAL[[#This Row],[ODS]])),"NÃO","SIM")</f>
        <v>NÃO</v>
      </c>
      <c r="AA551" s="2" t="str">
        <f>IF(ISERR(FIND("17",GERAL[[#This Row],[ODS]])),"NÃO","SIM")</f>
        <v>NÃO</v>
      </c>
      <c r="AB551" s="1">
        <v>10.760740642497932</v>
      </c>
      <c r="AC551" s="1">
        <v>10.760740642497932</v>
      </c>
      <c r="AD551" s="1">
        <v>11.517599137182126</v>
      </c>
      <c r="AE551" s="1">
        <v>11.517599137182126</v>
      </c>
      <c r="AF551" s="1">
        <v>15.519051490468442</v>
      </c>
      <c r="AG551" s="1" t="str">
        <f>GERAL[[#This Row],[SIGLA]]&amp;GERAL[[#This Row],[CÓD]]</f>
        <v>MAED_E1</v>
      </c>
      <c r="AH551" s="1">
        <f ca="1">VLOOKUP(GERAL[[#This Row],[REF_NOTA]],BASE_NOTAS[],7,FALSE)</f>
        <v>15.519051490468442</v>
      </c>
      <c r="AI551" s="31">
        <f ca="1">IF(GERAL[[#This Row],[Nota 2025]]="",0,GERAL[[#This Row],[Nota 2026]]-GERAL[[#This Row],[Nota 2025]])</f>
        <v>0</v>
      </c>
    </row>
    <row r="552" spans="1:35" ht="17" x14ac:dyDescent="0.35">
      <c r="A552" s="2" t="s">
        <v>168</v>
      </c>
      <c r="B552" s="2" t="s">
        <v>195</v>
      </c>
      <c r="C552" s="2" t="s">
        <v>210</v>
      </c>
      <c r="D552" s="15" t="s">
        <v>23</v>
      </c>
      <c r="E552" s="2" t="s">
        <v>93</v>
      </c>
      <c r="F552" s="2" t="str">
        <f>VLOOKUP(GERAL[[#This Row],[CÓD]],SEALL,6,FALSE)</f>
        <v>S</v>
      </c>
      <c r="G55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5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5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52" s="2" t="str">
        <f>VLOOKUP(GERAL[[#This Row],[CÓD]],SEALL,4,FALSE)</f>
        <v>04</v>
      </c>
      <c r="K552" s="2" t="str">
        <f>IF(ISERR(FIND("01",GERAL[[#This Row],[ODS]])),"NÃO","SIM")</f>
        <v>NÃO</v>
      </c>
      <c r="L552" s="2" t="str">
        <f>IF(ISERR(FIND("02",GERAL[[#This Row],[ODS]])),"NÃO","SIM")</f>
        <v>NÃO</v>
      </c>
      <c r="M552" s="2" t="str">
        <f>IF(ISERR(FIND("03",GERAL[[#This Row],[ODS]])),"NÃO","SIM")</f>
        <v>NÃO</v>
      </c>
      <c r="N552" s="2" t="str">
        <f>IF(ISERR(FIND("04",GERAL[[#This Row],[ODS]])),"NÃO","SIM")</f>
        <v>SIM</v>
      </c>
      <c r="O552" s="2" t="str">
        <f>IF(ISERR(FIND("05",GERAL[[#This Row],[ODS]])),"NÃO","SIM")</f>
        <v>NÃO</v>
      </c>
      <c r="P552" s="2" t="str">
        <f>IF(ISERR(FIND("06",GERAL[[#This Row],[ODS]])),"NÃO","SIM")</f>
        <v>NÃO</v>
      </c>
      <c r="Q552" s="2" t="str">
        <f>IF(ISERR(FIND("07",GERAL[[#This Row],[ODS]])),"NÃO","SIM")</f>
        <v>NÃO</v>
      </c>
      <c r="R552" s="2" t="str">
        <f>IF(ISERR(FIND("08",GERAL[[#This Row],[ODS]])),"NÃO","SIM")</f>
        <v>NÃO</v>
      </c>
      <c r="S552" s="2" t="str">
        <f>IF(ISERR(FIND("09",GERAL[[#This Row],[ODS]])),"NÃO","SIM")</f>
        <v>NÃO</v>
      </c>
      <c r="T552" s="2" t="str">
        <f>IF(ISERR(FIND("10",GERAL[[#This Row],[ODS]])),"NÃO","SIM")</f>
        <v>NÃO</v>
      </c>
      <c r="U552" s="2" t="str">
        <f>IF(ISERR(FIND("11",GERAL[[#This Row],[ODS]])),"NÃO","SIM")</f>
        <v>NÃO</v>
      </c>
      <c r="V552" s="2" t="str">
        <f>IF(ISERR(FIND("12",GERAL[[#This Row],[ODS]])),"NÃO","SIM")</f>
        <v>NÃO</v>
      </c>
      <c r="W552" s="2" t="str">
        <f>IF(ISERR(FIND("13",GERAL[[#This Row],[ODS]])),"NÃO","SIM")</f>
        <v>NÃO</v>
      </c>
      <c r="X552" s="2" t="str">
        <f>IF(ISERR(FIND("14",GERAL[[#This Row],[ODS]])),"NÃO","SIM")</f>
        <v>NÃO</v>
      </c>
      <c r="Y552" s="2" t="str">
        <f>IF(ISERR(FIND("15",GERAL[[#This Row],[ODS]])),"NÃO","SIM")</f>
        <v>NÃO</v>
      </c>
      <c r="Z552" s="2" t="str">
        <f>IF(ISERR(FIND("16",GERAL[[#This Row],[ODS]])),"NÃO","SIM")</f>
        <v>NÃO</v>
      </c>
      <c r="AA552" s="2" t="str">
        <f>IF(ISERR(FIND("17",GERAL[[#This Row],[ODS]])),"NÃO","SIM")</f>
        <v>NÃO</v>
      </c>
      <c r="AB552" s="1">
        <v>45.197955928995057</v>
      </c>
      <c r="AC552" s="1">
        <v>45.197955928995057</v>
      </c>
      <c r="AD552" s="1">
        <v>52.571555426303718</v>
      </c>
      <c r="AE552" s="1">
        <v>52.571555426303718</v>
      </c>
      <c r="AF552" s="1">
        <v>56.473774703300435</v>
      </c>
      <c r="AG552" s="1" t="str">
        <f>GERAL[[#This Row],[SIGLA]]&amp;GERAL[[#This Row],[CÓD]]</f>
        <v>MTED_E1</v>
      </c>
      <c r="AH552" s="1">
        <f ca="1">VLOOKUP(GERAL[[#This Row],[REF_NOTA]],BASE_NOTAS[],7,FALSE)</f>
        <v>56.473774703300435</v>
      </c>
      <c r="AI552" s="31">
        <f ca="1">IF(GERAL[[#This Row],[Nota 2025]]="",0,GERAL[[#This Row],[Nota 2026]]-GERAL[[#This Row],[Nota 2025]])</f>
        <v>0</v>
      </c>
    </row>
    <row r="553" spans="1:35" ht="17" x14ac:dyDescent="0.35">
      <c r="A553" s="2" t="s">
        <v>167</v>
      </c>
      <c r="B553" s="2" t="s">
        <v>193</v>
      </c>
      <c r="C553" s="2" t="s">
        <v>210</v>
      </c>
      <c r="D553" s="15" t="s">
        <v>23</v>
      </c>
      <c r="E553" s="2" t="s">
        <v>93</v>
      </c>
      <c r="F553" s="2" t="str">
        <f>VLOOKUP(GERAL[[#This Row],[CÓD]],SEALL,6,FALSE)</f>
        <v>S</v>
      </c>
      <c r="G55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5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5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53" s="2" t="str">
        <f>VLOOKUP(GERAL[[#This Row],[CÓD]],SEALL,4,FALSE)</f>
        <v>04</v>
      </c>
      <c r="K553" s="2" t="str">
        <f>IF(ISERR(FIND("01",GERAL[[#This Row],[ODS]])),"NÃO","SIM")</f>
        <v>NÃO</v>
      </c>
      <c r="L553" s="2" t="str">
        <f>IF(ISERR(FIND("02",GERAL[[#This Row],[ODS]])),"NÃO","SIM")</f>
        <v>NÃO</v>
      </c>
      <c r="M553" s="2" t="str">
        <f>IF(ISERR(FIND("03",GERAL[[#This Row],[ODS]])),"NÃO","SIM")</f>
        <v>NÃO</v>
      </c>
      <c r="N553" s="2" t="str">
        <f>IF(ISERR(FIND("04",GERAL[[#This Row],[ODS]])),"NÃO","SIM")</f>
        <v>SIM</v>
      </c>
      <c r="O553" s="2" t="str">
        <f>IF(ISERR(FIND("05",GERAL[[#This Row],[ODS]])),"NÃO","SIM")</f>
        <v>NÃO</v>
      </c>
      <c r="P553" s="2" t="str">
        <f>IF(ISERR(FIND("06",GERAL[[#This Row],[ODS]])),"NÃO","SIM")</f>
        <v>NÃO</v>
      </c>
      <c r="Q553" s="2" t="str">
        <f>IF(ISERR(FIND("07",GERAL[[#This Row],[ODS]])),"NÃO","SIM")</f>
        <v>NÃO</v>
      </c>
      <c r="R553" s="2" t="str">
        <f>IF(ISERR(FIND("08",GERAL[[#This Row],[ODS]])),"NÃO","SIM")</f>
        <v>NÃO</v>
      </c>
      <c r="S553" s="2" t="str">
        <f>IF(ISERR(FIND("09",GERAL[[#This Row],[ODS]])),"NÃO","SIM")</f>
        <v>NÃO</v>
      </c>
      <c r="T553" s="2" t="str">
        <f>IF(ISERR(FIND("10",GERAL[[#This Row],[ODS]])),"NÃO","SIM")</f>
        <v>NÃO</v>
      </c>
      <c r="U553" s="2" t="str">
        <f>IF(ISERR(FIND("11",GERAL[[#This Row],[ODS]])),"NÃO","SIM")</f>
        <v>NÃO</v>
      </c>
      <c r="V553" s="2" t="str">
        <f>IF(ISERR(FIND("12",GERAL[[#This Row],[ODS]])),"NÃO","SIM")</f>
        <v>NÃO</v>
      </c>
      <c r="W553" s="2" t="str">
        <f>IF(ISERR(FIND("13",GERAL[[#This Row],[ODS]])),"NÃO","SIM")</f>
        <v>NÃO</v>
      </c>
      <c r="X553" s="2" t="str">
        <f>IF(ISERR(FIND("14",GERAL[[#This Row],[ODS]])),"NÃO","SIM")</f>
        <v>NÃO</v>
      </c>
      <c r="Y553" s="2" t="str">
        <f>IF(ISERR(FIND("15",GERAL[[#This Row],[ODS]])),"NÃO","SIM")</f>
        <v>NÃO</v>
      </c>
      <c r="Z553" s="2" t="str">
        <f>IF(ISERR(FIND("16",GERAL[[#This Row],[ODS]])),"NÃO","SIM")</f>
        <v>NÃO</v>
      </c>
      <c r="AA553" s="2" t="str">
        <f>IF(ISERR(FIND("17",GERAL[[#This Row],[ODS]])),"NÃO","SIM")</f>
        <v>NÃO</v>
      </c>
      <c r="AB553" s="1">
        <v>51.3228418896555</v>
      </c>
      <c r="AC553" s="1">
        <v>51.3228418896555</v>
      </c>
      <c r="AD553" s="1">
        <v>42.628340189430816</v>
      </c>
      <c r="AE553" s="1">
        <v>42.628340189430816</v>
      </c>
      <c r="AF553" s="1">
        <v>34.597132140269366</v>
      </c>
      <c r="AG553" s="1" t="str">
        <f>GERAL[[#This Row],[SIGLA]]&amp;GERAL[[#This Row],[CÓD]]</f>
        <v>MSED_E1</v>
      </c>
      <c r="AH553" s="1">
        <f ca="1">VLOOKUP(GERAL[[#This Row],[REF_NOTA]],BASE_NOTAS[],7,FALSE)</f>
        <v>34.597132140269366</v>
      </c>
      <c r="AI553" s="31">
        <f ca="1">IF(GERAL[[#This Row],[Nota 2025]]="",0,GERAL[[#This Row],[Nota 2026]]-GERAL[[#This Row],[Nota 2025]])</f>
        <v>0</v>
      </c>
    </row>
    <row r="554" spans="1:35" ht="17" x14ac:dyDescent="0.35">
      <c r="A554" s="2" t="s">
        <v>166</v>
      </c>
      <c r="B554" s="2" t="s">
        <v>192</v>
      </c>
      <c r="C554" s="2" t="s">
        <v>210</v>
      </c>
      <c r="D554" s="15" t="s">
        <v>23</v>
      </c>
      <c r="E554" s="2" t="s">
        <v>93</v>
      </c>
      <c r="F554" s="2" t="str">
        <f>VLOOKUP(GERAL[[#This Row],[CÓD]],SEALL,6,FALSE)</f>
        <v>S</v>
      </c>
      <c r="G55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5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5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54" s="2" t="str">
        <f>VLOOKUP(GERAL[[#This Row],[CÓD]],SEALL,4,FALSE)</f>
        <v>04</v>
      </c>
      <c r="K554" s="2" t="str">
        <f>IF(ISERR(FIND("01",GERAL[[#This Row],[ODS]])),"NÃO","SIM")</f>
        <v>NÃO</v>
      </c>
      <c r="L554" s="2" t="str">
        <f>IF(ISERR(FIND("02",GERAL[[#This Row],[ODS]])),"NÃO","SIM")</f>
        <v>NÃO</v>
      </c>
      <c r="M554" s="2" t="str">
        <f>IF(ISERR(FIND("03",GERAL[[#This Row],[ODS]])),"NÃO","SIM")</f>
        <v>NÃO</v>
      </c>
      <c r="N554" s="2" t="str">
        <f>IF(ISERR(FIND("04",GERAL[[#This Row],[ODS]])),"NÃO","SIM")</f>
        <v>SIM</v>
      </c>
      <c r="O554" s="2" t="str">
        <f>IF(ISERR(FIND("05",GERAL[[#This Row],[ODS]])),"NÃO","SIM")</f>
        <v>NÃO</v>
      </c>
      <c r="P554" s="2" t="str">
        <f>IF(ISERR(FIND("06",GERAL[[#This Row],[ODS]])),"NÃO","SIM")</f>
        <v>NÃO</v>
      </c>
      <c r="Q554" s="2" t="str">
        <f>IF(ISERR(FIND("07",GERAL[[#This Row],[ODS]])),"NÃO","SIM")</f>
        <v>NÃO</v>
      </c>
      <c r="R554" s="2" t="str">
        <f>IF(ISERR(FIND("08",GERAL[[#This Row],[ODS]])),"NÃO","SIM")</f>
        <v>NÃO</v>
      </c>
      <c r="S554" s="2" t="str">
        <f>IF(ISERR(FIND("09",GERAL[[#This Row],[ODS]])),"NÃO","SIM")</f>
        <v>NÃO</v>
      </c>
      <c r="T554" s="2" t="str">
        <f>IF(ISERR(FIND("10",GERAL[[#This Row],[ODS]])),"NÃO","SIM")</f>
        <v>NÃO</v>
      </c>
      <c r="U554" s="2" t="str">
        <f>IF(ISERR(FIND("11",GERAL[[#This Row],[ODS]])),"NÃO","SIM")</f>
        <v>NÃO</v>
      </c>
      <c r="V554" s="2" t="str">
        <f>IF(ISERR(FIND("12",GERAL[[#This Row],[ODS]])),"NÃO","SIM")</f>
        <v>NÃO</v>
      </c>
      <c r="W554" s="2" t="str">
        <f>IF(ISERR(FIND("13",GERAL[[#This Row],[ODS]])),"NÃO","SIM")</f>
        <v>NÃO</v>
      </c>
      <c r="X554" s="2" t="str">
        <f>IF(ISERR(FIND("14",GERAL[[#This Row],[ODS]])),"NÃO","SIM")</f>
        <v>NÃO</v>
      </c>
      <c r="Y554" s="2" t="str">
        <f>IF(ISERR(FIND("15",GERAL[[#This Row],[ODS]])),"NÃO","SIM")</f>
        <v>NÃO</v>
      </c>
      <c r="Z554" s="2" t="str">
        <f>IF(ISERR(FIND("16",GERAL[[#This Row],[ODS]])),"NÃO","SIM")</f>
        <v>NÃO</v>
      </c>
      <c r="AA554" s="2" t="str">
        <f>IF(ISERR(FIND("17",GERAL[[#This Row],[ODS]])),"NÃO","SIM")</f>
        <v>NÃO</v>
      </c>
      <c r="AB554" s="1">
        <v>72.172582092510467</v>
      </c>
      <c r="AC554" s="1">
        <v>72.172582092510467</v>
      </c>
      <c r="AD554" s="1">
        <v>79.903281298068919</v>
      </c>
      <c r="AE554" s="1">
        <v>79.903281298068919</v>
      </c>
      <c r="AF554" s="1">
        <v>58.096386876335075</v>
      </c>
      <c r="AG554" s="1" t="str">
        <f>GERAL[[#This Row],[SIGLA]]&amp;GERAL[[#This Row],[CÓD]]</f>
        <v>MGED_E1</v>
      </c>
      <c r="AH554" s="1">
        <f ca="1">VLOOKUP(GERAL[[#This Row],[REF_NOTA]],BASE_NOTAS[],7,FALSE)</f>
        <v>58.096386876335075</v>
      </c>
      <c r="AI554" s="31">
        <f ca="1">IF(GERAL[[#This Row],[Nota 2025]]="",0,GERAL[[#This Row],[Nota 2026]]-GERAL[[#This Row],[Nota 2025]])</f>
        <v>0</v>
      </c>
    </row>
    <row r="555" spans="1:35" ht="17" x14ac:dyDescent="0.35">
      <c r="A555" s="2" t="s">
        <v>169</v>
      </c>
      <c r="B555" s="2" t="s">
        <v>196</v>
      </c>
      <c r="C555" s="2" t="s">
        <v>210</v>
      </c>
      <c r="D555" s="15" t="s">
        <v>23</v>
      </c>
      <c r="E555" s="2" t="s">
        <v>93</v>
      </c>
      <c r="F555" s="2" t="str">
        <f>VLOOKUP(GERAL[[#This Row],[CÓD]],SEALL,6,FALSE)</f>
        <v>S</v>
      </c>
      <c r="G55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5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5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55" s="2" t="str">
        <f>VLOOKUP(GERAL[[#This Row],[CÓD]],SEALL,4,FALSE)</f>
        <v>04</v>
      </c>
      <c r="K555" s="2" t="str">
        <f>IF(ISERR(FIND("01",GERAL[[#This Row],[ODS]])),"NÃO","SIM")</f>
        <v>NÃO</v>
      </c>
      <c r="L555" s="2" t="str">
        <f>IF(ISERR(FIND("02",GERAL[[#This Row],[ODS]])),"NÃO","SIM")</f>
        <v>NÃO</v>
      </c>
      <c r="M555" s="2" t="str">
        <f>IF(ISERR(FIND("03",GERAL[[#This Row],[ODS]])),"NÃO","SIM")</f>
        <v>NÃO</v>
      </c>
      <c r="N555" s="2" t="str">
        <f>IF(ISERR(FIND("04",GERAL[[#This Row],[ODS]])),"NÃO","SIM")</f>
        <v>SIM</v>
      </c>
      <c r="O555" s="2" t="str">
        <f>IF(ISERR(FIND("05",GERAL[[#This Row],[ODS]])),"NÃO","SIM")</f>
        <v>NÃO</v>
      </c>
      <c r="P555" s="2" t="str">
        <f>IF(ISERR(FIND("06",GERAL[[#This Row],[ODS]])),"NÃO","SIM")</f>
        <v>NÃO</v>
      </c>
      <c r="Q555" s="2" t="str">
        <f>IF(ISERR(FIND("07",GERAL[[#This Row],[ODS]])),"NÃO","SIM")</f>
        <v>NÃO</v>
      </c>
      <c r="R555" s="2" t="str">
        <f>IF(ISERR(FIND("08",GERAL[[#This Row],[ODS]])),"NÃO","SIM")</f>
        <v>NÃO</v>
      </c>
      <c r="S555" s="2" t="str">
        <f>IF(ISERR(FIND("09",GERAL[[#This Row],[ODS]])),"NÃO","SIM")</f>
        <v>NÃO</v>
      </c>
      <c r="T555" s="2" t="str">
        <f>IF(ISERR(FIND("10",GERAL[[#This Row],[ODS]])),"NÃO","SIM")</f>
        <v>NÃO</v>
      </c>
      <c r="U555" s="2" t="str">
        <f>IF(ISERR(FIND("11",GERAL[[#This Row],[ODS]])),"NÃO","SIM")</f>
        <v>NÃO</v>
      </c>
      <c r="V555" s="2" t="str">
        <f>IF(ISERR(FIND("12",GERAL[[#This Row],[ODS]])),"NÃO","SIM")</f>
        <v>NÃO</v>
      </c>
      <c r="W555" s="2" t="str">
        <f>IF(ISERR(FIND("13",GERAL[[#This Row],[ODS]])),"NÃO","SIM")</f>
        <v>NÃO</v>
      </c>
      <c r="X555" s="2" t="str">
        <f>IF(ISERR(FIND("14",GERAL[[#This Row],[ODS]])),"NÃO","SIM")</f>
        <v>NÃO</v>
      </c>
      <c r="Y555" s="2" t="str">
        <f>IF(ISERR(FIND("15",GERAL[[#This Row],[ODS]])),"NÃO","SIM")</f>
        <v>NÃO</v>
      </c>
      <c r="Z555" s="2" t="str">
        <f>IF(ISERR(FIND("16",GERAL[[#This Row],[ODS]])),"NÃO","SIM")</f>
        <v>NÃO</v>
      </c>
      <c r="AA555" s="2" t="str">
        <f>IF(ISERR(FIND("17",GERAL[[#This Row],[ODS]])),"NÃO","SIM")</f>
        <v>NÃO</v>
      </c>
      <c r="AB555" s="1">
        <v>1.0353927535847405</v>
      </c>
      <c r="AC555" s="1">
        <v>1.0353927535847405</v>
      </c>
      <c r="AD555" s="1">
        <v>3.3630507159576153</v>
      </c>
      <c r="AE555" s="1">
        <v>3.3630507159576153</v>
      </c>
      <c r="AF555" s="1">
        <v>13.968746486520375</v>
      </c>
      <c r="AG555" s="1" t="str">
        <f>GERAL[[#This Row],[SIGLA]]&amp;GERAL[[#This Row],[CÓD]]</f>
        <v>PAED_E1</v>
      </c>
      <c r="AH555" s="1">
        <f ca="1">VLOOKUP(GERAL[[#This Row],[REF_NOTA]],BASE_NOTAS[],7,FALSE)</f>
        <v>13.968746486520375</v>
      </c>
      <c r="AI555" s="31">
        <f ca="1">IF(GERAL[[#This Row],[Nota 2025]]="",0,GERAL[[#This Row],[Nota 2026]]-GERAL[[#This Row],[Nota 2025]])</f>
        <v>0</v>
      </c>
    </row>
    <row r="556" spans="1:35" ht="17" x14ac:dyDescent="0.35">
      <c r="A556" s="2" t="s">
        <v>170</v>
      </c>
      <c r="B556" s="2" t="s">
        <v>197</v>
      </c>
      <c r="C556" s="2" t="s">
        <v>210</v>
      </c>
      <c r="D556" s="15" t="s">
        <v>23</v>
      </c>
      <c r="E556" s="2" t="s">
        <v>93</v>
      </c>
      <c r="F556" s="2" t="str">
        <f>VLOOKUP(GERAL[[#This Row],[CÓD]],SEALL,6,FALSE)</f>
        <v>S</v>
      </c>
      <c r="G55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5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5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56" s="2" t="str">
        <f>VLOOKUP(GERAL[[#This Row],[CÓD]],SEALL,4,FALSE)</f>
        <v>04</v>
      </c>
      <c r="K556" s="2" t="str">
        <f>IF(ISERR(FIND("01",GERAL[[#This Row],[ODS]])),"NÃO","SIM")</f>
        <v>NÃO</v>
      </c>
      <c r="L556" s="2" t="str">
        <f>IF(ISERR(FIND("02",GERAL[[#This Row],[ODS]])),"NÃO","SIM")</f>
        <v>NÃO</v>
      </c>
      <c r="M556" s="2" t="str">
        <f>IF(ISERR(FIND("03",GERAL[[#This Row],[ODS]])),"NÃO","SIM")</f>
        <v>NÃO</v>
      </c>
      <c r="N556" s="2" t="str">
        <f>IF(ISERR(FIND("04",GERAL[[#This Row],[ODS]])),"NÃO","SIM")</f>
        <v>SIM</v>
      </c>
      <c r="O556" s="2" t="str">
        <f>IF(ISERR(FIND("05",GERAL[[#This Row],[ODS]])),"NÃO","SIM")</f>
        <v>NÃO</v>
      </c>
      <c r="P556" s="2" t="str">
        <f>IF(ISERR(FIND("06",GERAL[[#This Row],[ODS]])),"NÃO","SIM")</f>
        <v>NÃO</v>
      </c>
      <c r="Q556" s="2" t="str">
        <f>IF(ISERR(FIND("07",GERAL[[#This Row],[ODS]])),"NÃO","SIM")</f>
        <v>NÃO</v>
      </c>
      <c r="R556" s="2" t="str">
        <f>IF(ISERR(FIND("08",GERAL[[#This Row],[ODS]])),"NÃO","SIM")</f>
        <v>NÃO</v>
      </c>
      <c r="S556" s="2" t="str">
        <f>IF(ISERR(FIND("09",GERAL[[#This Row],[ODS]])),"NÃO","SIM")</f>
        <v>NÃO</v>
      </c>
      <c r="T556" s="2" t="str">
        <f>IF(ISERR(FIND("10",GERAL[[#This Row],[ODS]])),"NÃO","SIM")</f>
        <v>NÃO</v>
      </c>
      <c r="U556" s="2" t="str">
        <f>IF(ISERR(FIND("11",GERAL[[#This Row],[ODS]])),"NÃO","SIM")</f>
        <v>NÃO</v>
      </c>
      <c r="V556" s="2" t="str">
        <f>IF(ISERR(FIND("12",GERAL[[#This Row],[ODS]])),"NÃO","SIM")</f>
        <v>NÃO</v>
      </c>
      <c r="W556" s="2" t="str">
        <f>IF(ISERR(FIND("13",GERAL[[#This Row],[ODS]])),"NÃO","SIM")</f>
        <v>NÃO</v>
      </c>
      <c r="X556" s="2" t="str">
        <f>IF(ISERR(FIND("14",GERAL[[#This Row],[ODS]])),"NÃO","SIM")</f>
        <v>NÃO</v>
      </c>
      <c r="Y556" s="2" t="str">
        <f>IF(ISERR(FIND("15",GERAL[[#This Row],[ODS]])),"NÃO","SIM")</f>
        <v>NÃO</v>
      </c>
      <c r="Z556" s="2" t="str">
        <f>IF(ISERR(FIND("16",GERAL[[#This Row],[ODS]])),"NÃO","SIM")</f>
        <v>NÃO</v>
      </c>
      <c r="AA556" s="2" t="str">
        <f>IF(ISERR(FIND("17",GERAL[[#This Row],[ODS]])),"NÃO","SIM")</f>
        <v>NÃO</v>
      </c>
      <c r="AB556" s="1">
        <v>27.814172429061546</v>
      </c>
      <c r="AC556" s="1">
        <v>27.814172429061546</v>
      </c>
      <c r="AD556" s="1">
        <v>44.422743621761903</v>
      </c>
      <c r="AE556" s="1">
        <v>44.422743621761903</v>
      </c>
      <c r="AF556" s="1">
        <v>28.288661678904027</v>
      </c>
      <c r="AG556" s="1" t="str">
        <f>GERAL[[#This Row],[SIGLA]]&amp;GERAL[[#This Row],[CÓD]]</f>
        <v>PBED_E1</v>
      </c>
      <c r="AH556" s="1">
        <f ca="1">VLOOKUP(GERAL[[#This Row],[REF_NOTA]],BASE_NOTAS[],7,FALSE)</f>
        <v>28.288661678904027</v>
      </c>
      <c r="AI556" s="31">
        <f ca="1">IF(GERAL[[#This Row],[Nota 2025]]="",0,GERAL[[#This Row],[Nota 2026]]-GERAL[[#This Row],[Nota 2025]])</f>
        <v>0</v>
      </c>
    </row>
    <row r="557" spans="1:35" ht="17" x14ac:dyDescent="0.35">
      <c r="A557" s="2" t="s">
        <v>173</v>
      </c>
      <c r="B557" s="2" t="s">
        <v>200</v>
      </c>
      <c r="C557" s="2" t="s">
        <v>210</v>
      </c>
      <c r="D557" s="15" t="s">
        <v>23</v>
      </c>
      <c r="E557" s="2" t="s">
        <v>93</v>
      </c>
      <c r="F557" s="2" t="str">
        <f>VLOOKUP(GERAL[[#This Row],[CÓD]],SEALL,6,FALSE)</f>
        <v>S</v>
      </c>
      <c r="G55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5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5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57" s="2" t="str">
        <f>VLOOKUP(GERAL[[#This Row],[CÓD]],SEALL,4,FALSE)</f>
        <v>04</v>
      </c>
      <c r="K557" s="2" t="str">
        <f>IF(ISERR(FIND("01",GERAL[[#This Row],[ODS]])),"NÃO","SIM")</f>
        <v>NÃO</v>
      </c>
      <c r="L557" s="2" t="str">
        <f>IF(ISERR(FIND("02",GERAL[[#This Row],[ODS]])),"NÃO","SIM")</f>
        <v>NÃO</v>
      </c>
      <c r="M557" s="2" t="str">
        <f>IF(ISERR(FIND("03",GERAL[[#This Row],[ODS]])),"NÃO","SIM")</f>
        <v>NÃO</v>
      </c>
      <c r="N557" s="2" t="str">
        <f>IF(ISERR(FIND("04",GERAL[[#This Row],[ODS]])),"NÃO","SIM")</f>
        <v>SIM</v>
      </c>
      <c r="O557" s="2" t="str">
        <f>IF(ISERR(FIND("05",GERAL[[#This Row],[ODS]])),"NÃO","SIM")</f>
        <v>NÃO</v>
      </c>
      <c r="P557" s="2" t="str">
        <f>IF(ISERR(FIND("06",GERAL[[#This Row],[ODS]])),"NÃO","SIM")</f>
        <v>NÃO</v>
      </c>
      <c r="Q557" s="2" t="str">
        <f>IF(ISERR(FIND("07",GERAL[[#This Row],[ODS]])),"NÃO","SIM")</f>
        <v>NÃO</v>
      </c>
      <c r="R557" s="2" t="str">
        <f>IF(ISERR(FIND("08",GERAL[[#This Row],[ODS]])),"NÃO","SIM")</f>
        <v>NÃO</v>
      </c>
      <c r="S557" s="2" t="str">
        <f>IF(ISERR(FIND("09",GERAL[[#This Row],[ODS]])),"NÃO","SIM")</f>
        <v>NÃO</v>
      </c>
      <c r="T557" s="2" t="str">
        <f>IF(ISERR(FIND("10",GERAL[[#This Row],[ODS]])),"NÃO","SIM")</f>
        <v>NÃO</v>
      </c>
      <c r="U557" s="2" t="str">
        <f>IF(ISERR(FIND("11",GERAL[[#This Row],[ODS]])),"NÃO","SIM")</f>
        <v>NÃO</v>
      </c>
      <c r="V557" s="2" t="str">
        <f>IF(ISERR(FIND("12",GERAL[[#This Row],[ODS]])),"NÃO","SIM")</f>
        <v>NÃO</v>
      </c>
      <c r="W557" s="2" t="str">
        <f>IF(ISERR(FIND("13",GERAL[[#This Row],[ODS]])),"NÃO","SIM")</f>
        <v>NÃO</v>
      </c>
      <c r="X557" s="2" t="str">
        <f>IF(ISERR(FIND("14",GERAL[[#This Row],[ODS]])),"NÃO","SIM")</f>
        <v>NÃO</v>
      </c>
      <c r="Y557" s="2" t="str">
        <f>IF(ISERR(FIND("15",GERAL[[#This Row],[ODS]])),"NÃO","SIM")</f>
        <v>NÃO</v>
      </c>
      <c r="Z557" s="2" t="str">
        <f>IF(ISERR(FIND("16",GERAL[[#This Row],[ODS]])),"NÃO","SIM")</f>
        <v>NÃO</v>
      </c>
      <c r="AA557" s="2" t="str">
        <f>IF(ISERR(FIND("17",GERAL[[#This Row],[ODS]])),"NÃO","SIM")</f>
        <v>NÃO</v>
      </c>
      <c r="AB557" s="1">
        <v>90.32517527512212</v>
      </c>
      <c r="AC557" s="1">
        <v>90.32517527512212</v>
      </c>
      <c r="AD557" s="1">
        <v>97.529741433299677</v>
      </c>
      <c r="AE557" s="1">
        <v>97.529741433299677</v>
      </c>
      <c r="AF557" s="1">
        <v>100</v>
      </c>
      <c r="AG557" s="1" t="str">
        <f>GERAL[[#This Row],[SIGLA]]&amp;GERAL[[#This Row],[CÓD]]</f>
        <v>PRED_E1</v>
      </c>
      <c r="AH557" s="1">
        <f ca="1">VLOOKUP(GERAL[[#This Row],[REF_NOTA]],BASE_NOTAS[],7,FALSE)</f>
        <v>100</v>
      </c>
      <c r="AI557" s="31">
        <f ca="1">IF(GERAL[[#This Row],[Nota 2025]]="",0,GERAL[[#This Row],[Nota 2026]]-GERAL[[#This Row],[Nota 2025]])</f>
        <v>0</v>
      </c>
    </row>
    <row r="558" spans="1:35" ht="17" x14ac:dyDescent="0.35">
      <c r="A558" s="2" t="s">
        <v>171</v>
      </c>
      <c r="B558" s="2" t="s">
        <v>198</v>
      </c>
      <c r="C558" s="2" t="s">
        <v>210</v>
      </c>
      <c r="D558" s="15" t="s">
        <v>23</v>
      </c>
      <c r="E558" s="2" t="s">
        <v>93</v>
      </c>
      <c r="F558" s="2" t="str">
        <f>VLOOKUP(GERAL[[#This Row],[CÓD]],SEALL,6,FALSE)</f>
        <v>S</v>
      </c>
      <c r="G55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5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5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58" s="2" t="str">
        <f>VLOOKUP(GERAL[[#This Row],[CÓD]],SEALL,4,FALSE)</f>
        <v>04</v>
      </c>
      <c r="K558" s="2" t="str">
        <f>IF(ISERR(FIND("01",GERAL[[#This Row],[ODS]])),"NÃO","SIM")</f>
        <v>NÃO</v>
      </c>
      <c r="L558" s="2" t="str">
        <f>IF(ISERR(FIND("02",GERAL[[#This Row],[ODS]])),"NÃO","SIM")</f>
        <v>NÃO</v>
      </c>
      <c r="M558" s="2" t="str">
        <f>IF(ISERR(FIND("03",GERAL[[#This Row],[ODS]])),"NÃO","SIM")</f>
        <v>NÃO</v>
      </c>
      <c r="N558" s="2" t="str">
        <f>IF(ISERR(FIND("04",GERAL[[#This Row],[ODS]])),"NÃO","SIM")</f>
        <v>SIM</v>
      </c>
      <c r="O558" s="2" t="str">
        <f>IF(ISERR(FIND("05",GERAL[[#This Row],[ODS]])),"NÃO","SIM")</f>
        <v>NÃO</v>
      </c>
      <c r="P558" s="2" t="str">
        <f>IF(ISERR(FIND("06",GERAL[[#This Row],[ODS]])),"NÃO","SIM")</f>
        <v>NÃO</v>
      </c>
      <c r="Q558" s="2" t="str">
        <f>IF(ISERR(FIND("07",GERAL[[#This Row],[ODS]])),"NÃO","SIM")</f>
        <v>NÃO</v>
      </c>
      <c r="R558" s="2" t="str">
        <f>IF(ISERR(FIND("08",GERAL[[#This Row],[ODS]])),"NÃO","SIM")</f>
        <v>NÃO</v>
      </c>
      <c r="S558" s="2" t="str">
        <f>IF(ISERR(FIND("09",GERAL[[#This Row],[ODS]])),"NÃO","SIM")</f>
        <v>NÃO</v>
      </c>
      <c r="T558" s="2" t="str">
        <f>IF(ISERR(FIND("10",GERAL[[#This Row],[ODS]])),"NÃO","SIM")</f>
        <v>NÃO</v>
      </c>
      <c r="U558" s="2" t="str">
        <f>IF(ISERR(FIND("11",GERAL[[#This Row],[ODS]])),"NÃO","SIM")</f>
        <v>NÃO</v>
      </c>
      <c r="V558" s="2" t="str">
        <f>IF(ISERR(FIND("12",GERAL[[#This Row],[ODS]])),"NÃO","SIM")</f>
        <v>NÃO</v>
      </c>
      <c r="W558" s="2" t="str">
        <f>IF(ISERR(FIND("13",GERAL[[#This Row],[ODS]])),"NÃO","SIM")</f>
        <v>NÃO</v>
      </c>
      <c r="X558" s="2" t="str">
        <f>IF(ISERR(FIND("14",GERAL[[#This Row],[ODS]])),"NÃO","SIM")</f>
        <v>NÃO</v>
      </c>
      <c r="Y558" s="2" t="str">
        <f>IF(ISERR(FIND("15",GERAL[[#This Row],[ODS]])),"NÃO","SIM")</f>
        <v>NÃO</v>
      </c>
      <c r="Z558" s="2" t="str">
        <f>IF(ISERR(FIND("16",GERAL[[#This Row],[ODS]])),"NÃO","SIM")</f>
        <v>NÃO</v>
      </c>
      <c r="AA558" s="2" t="str">
        <f>IF(ISERR(FIND("17",GERAL[[#This Row],[ODS]])),"NÃO","SIM")</f>
        <v>NÃO</v>
      </c>
      <c r="AB558" s="1">
        <v>49.012795177295359</v>
      </c>
      <c r="AC558" s="1">
        <v>49.012795177295359</v>
      </c>
      <c r="AD558" s="1">
        <v>52.148662364861885</v>
      </c>
      <c r="AE558" s="1">
        <v>52.148662364861885</v>
      </c>
      <c r="AF558" s="1">
        <v>49.371904704602578</v>
      </c>
      <c r="AG558" s="1" t="str">
        <f>GERAL[[#This Row],[SIGLA]]&amp;GERAL[[#This Row],[CÓD]]</f>
        <v>PEED_E1</v>
      </c>
      <c r="AH558" s="1">
        <f ca="1">VLOOKUP(GERAL[[#This Row],[REF_NOTA]],BASE_NOTAS[],7,FALSE)</f>
        <v>49.371904704602578</v>
      </c>
      <c r="AI558" s="31">
        <f ca="1">IF(GERAL[[#This Row],[Nota 2025]]="",0,GERAL[[#This Row],[Nota 2026]]-GERAL[[#This Row],[Nota 2025]])</f>
        <v>0</v>
      </c>
    </row>
    <row r="559" spans="1:35" ht="17" x14ac:dyDescent="0.35">
      <c r="A559" s="2" t="s">
        <v>172</v>
      </c>
      <c r="B559" s="2" t="s">
        <v>199</v>
      </c>
      <c r="C559" s="2" t="s">
        <v>210</v>
      </c>
      <c r="D559" s="15" t="s">
        <v>23</v>
      </c>
      <c r="E559" s="2" t="s">
        <v>93</v>
      </c>
      <c r="F559" s="2" t="str">
        <f>VLOOKUP(GERAL[[#This Row],[CÓD]],SEALL,6,FALSE)</f>
        <v>S</v>
      </c>
      <c r="G55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5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5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59" s="2" t="str">
        <f>VLOOKUP(GERAL[[#This Row],[CÓD]],SEALL,4,FALSE)</f>
        <v>04</v>
      </c>
      <c r="K559" s="2" t="str">
        <f>IF(ISERR(FIND("01",GERAL[[#This Row],[ODS]])),"NÃO","SIM")</f>
        <v>NÃO</v>
      </c>
      <c r="L559" s="2" t="str">
        <f>IF(ISERR(FIND("02",GERAL[[#This Row],[ODS]])),"NÃO","SIM")</f>
        <v>NÃO</v>
      </c>
      <c r="M559" s="2" t="str">
        <f>IF(ISERR(FIND("03",GERAL[[#This Row],[ODS]])),"NÃO","SIM")</f>
        <v>NÃO</v>
      </c>
      <c r="N559" s="2" t="str">
        <f>IF(ISERR(FIND("04",GERAL[[#This Row],[ODS]])),"NÃO","SIM")</f>
        <v>SIM</v>
      </c>
      <c r="O559" s="2" t="str">
        <f>IF(ISERR(FIND("05",GERAL[[#This Row],[ODS]])),"NÃO","SIM")</f>
        <v>NÃO</v>
      </c>
      <c r="P559" s="2" t="str">
        <f>IF(ISERR(FIND("06",GERAL[[#This Row],[ODS]])),"NÃO","SIM")</f>
        <v>NÃO</v>
      </c>
      <c r="Q559" s="2" t="str">
        <f>IF(ISERR(FIND("07",GERAL[[#This Row],[ODS]])),"NÃO","SIM")</f>
        <v>NÃO</v>
      </c>
      <c r="R559" s="2" t="str">
        <f>IF(ISERR(FIND("08",GERAL[[#This Row],[ODS]])),"NÃO","SIM")</f>
        <v>NÃO</v>
      </c>
      <c r="S559" s="2" t="str">
        <f>IF(ISERR(FIND("09",GERAL[[#This Row],[ODS]])),"NÃO","SIM")</f>
        <v>NÃO</v>
      </c>
      <c r="T559" s="2" t="str">
        <f>IF(ISERR(FIND("10",GERAL[[#This Row],[ODS]])),"NÃO","SIM")</f>
        <v>NÃO</v>
      </c>
      <c r="U559" s="2" t="str">
        <f>IF(ISERR(FIND("11",GERAL[[#This Row],[ODS]])),"NÃO","SIM")</f>
        <v>NÃO</v>
      </c>
      <c r="V559" s="2" t="str">
        <f>IF(ISERR(FIND("12",GERAL[[#This Row],[ODS]])),"NÃO","SIM")</f>
        <v>NÃO</v>
      </c>
      <c r="W559" s="2" t="str">
        <f>IF(ISERR(FIND("13",GERAL[[#This Row],[ODS]])),"NÃO","SIM")</f>
        <v>NÃO</v>
      </c>
      <c r="X559" s="2" t="str">
        <f>IF(ISERR(FIND("14",GERAL[[#This Row],[ODS]])),"NÃO","SIM")</f>
        <v>NÃO</v>
      </c>
      <c r="Y559" s="2" t="str">
        <f>IF(ISERR(FIND("15",GERAL[[#This Row],[ODS]])),"NÃO","SIM")</f>
        <v>NÃO</v>
      </c>
      <c r="Z559" s="2" t="str">
        <f>IF(ISERR(FIND("16",GERAL[[#This Row],[ODS]])),"NÃO","SIM")</f>
        <v>NÃO</v>
      </c>
      <c r="AA559" s="2" t="str">
        <f>IF(ISERR(FIND("17",GERAL[[#This Row],[ODS]])),"NÃO","SIM")</f>
        <v>NÃO</v>
      </c>
      <c r="AB559" s="1">
        <v>51.871970888245855</v>
      </c>
      <c r="AC559" s="1">
        <v>51.871970888245855</v>
      </c>
      <c r="AD559" s="1">
        <v>57.079861278798049</v>
      </c>
      <c r="AE559" s="1">
        <v>57.079861278798049</v>
      </c>
      <c r="AF559" s="1">
        <v>59.783256939132315</v>
      </c>
      <c r="AG559" s="1" t="str">
        <f>GERAL[[#This Row],[SIGLA]]&amp;GERAL[[#This Row],[CÓD]]</f>
        <v>PIED_E1</v>
      </c>
      <c r="AH559" s="1">
        <f ca="1">VLOOKUP(GERAL[[#This Row],[REF_NOTA]],BASE_NOTAS[],7,FALSE)</f>
        <v>59.783256939132315</v>
      </c>
      <c r="AI559" s="31">
        <f ca="1">IF(GERAL[[#This Row],[Nota 2025]]="",0,GERAL[[#This Row],[Nota 2026]]-GERAL[[#This Row],[Nota 2025]])</f>
        <v>0</v>
      </c>
    </row>
    <row r="560" spans="1:35" ht="17" x14ac:dyDescent="0.35">
      <c r="A560" s="2" t="s">
        <v>174</v>
      </c>
      <c r="B560" s="2" t="s">
        <v>201</v>
      </c>
      <c r="C560" s="2" t="s">
        <v>210</v>
      </c>
      <c r="D560" s="15" t="s">
        <v>23</v>
      </c>
      <c r="E560" s="2" t="s">
        <v>93</v>
      </c>
      <c r="F560" s="2" t="str">
        <f>VLOOKUP(GERAL[[#This Row],[CÓD]],SEALL,6,FALSE)</f>
        <v>S</v>
      </c>
      <c r="G56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6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6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60" s="2" t="str">
        <f>VLOOKUP(GERAL[[#This Row],[CÓD]],SEALL,4,FALSE)</f>
        <v>04</v>
      </c>
      <c r="K560" s="2" t="str">
        <f>IF(ISERR(FIND("01",GERAL[[#This Row],[ODS]])),"NÃO","SIM")</f>
        <v>NÃO</v>
      </c>
      <c r="L560" s="2" t="str">
        <f>IF(ISERR(FIND("02",GERAL[[#This Row],[ODS]])),"NÃO","SIM")</f>
        <v>NÃO</v>
      </c>
      <c r="M560" s="2" t="str">
        <f>IF(ISERR(FIND("03",GERAL[[#This Row],[ODS]])),"NÃO","SIM")</f>
        <v>NÃO</v>
      </c>
      <c r="N560" s="2" t="str">
        <f>IF(ISERR(FIND("04",GERAL[[#This Row],[ODS]])),"NÃO","SIM")</f>
        <v>SIM</v>
      </c>
      <c r="O560" s="2" t="str">
        <f>IF(ISERR(FIND("05",GERAL[[#This Row],[ODS]])),"NÃO","SIM")</f>
        <v>NÃO</v>
      </c>
      <c r="P560" s="2" t="str">
        <f>IF(ISERR(FIND("06",GERAL[[#This Row],[ODS]])),"NÃO","SIM")</f>
        <v>NÃO</v>
      </c>
      <c r="Q560" s="2" t="str">
        <f>IF(ISERR(FIND("07",GERAL[[#This Row],[ODS]])),"NÃO","SIM")</f>
        <v>NÃO</v>
      </c>
      <c r="R560" s="2" t="str">
        <f>IF(ISERR(FIND("08",GERAL[[#This Row],[ODS]])),"NÃO","SIM")</f>
        <v>NÃO</v>
      </c>
      <c r="S560" s="2" t="str">
        <f>IF(ISERR(FIND("09",GERAL[[#This Row],[ODS]])),"NÃO","SIM")</f>
        <v>NÃO</v>
      </c>
      <c r="T560" s="2" t="str">
        <f>IF(ISERR(FIND("10",GERAL[[#This Row],[ODS]])),"NÃO","SIM")</f>
        <v>NÃO</v>
      </c>
      <c r="U560" s="2" t="str">
        <f>IF(ISERR(FIND("11",GERAL[[#This Row],[ODS]])),"NÃO","SIM")</f>
        <v>NÃO</v>
      </c>
      <c r="V560" s="2" t="str">
        <f>IF(ISERR(FIND("12",GERAL[[#This Row],[ODS]])),"NÃO","SIM")</f>
        <v>NÃO</v>
      </c>
      <c r="W560" s="2" t="str">
        <f>IF(ISERR(FIND("13",GERAL[[#This Row],[ODS]])),"NÃO","SIM")</f>
        <v>NÃO</v>
      </c>
      <c r="X560" s="2" t="str">
        <f>IF(ISERR(FIND("14",GERAL[[#This Row],[ODS]])),"NÃO","SIM")</f>
        <v>NÃO</v>
      </c>
      <c r="Y560" s="2" t="str">
        <f>IF(ISERR(FIND("15",GERAL[[#This Row],[ODS]])),"NÃO","SIM")</f>
        <v>NÃO</v>
      </c>
      <c r="Z560" s="2" t="str">
        <f>IF(ISERR(FIND("16",GERAL[[#This Row],[ODS]])),"NÃO","SIM")</f>
        <v>NÃO</v>
      </c>
      <c r="AA560" s="2" t="str">
        <f>IF(ISERR(FIND("17",GERAL[[#This Row],[ODS]])),"NÃO","SIM")</f>
        <v>NÃO</v>
      </c>
      <c r="AB560" s="1">
        <v>53.240152153355602</v>
      </c>
      <c r="AC560" s="1">
        <v>53.240152153355602</v>
      </c>
      <c r="AD560" s="1">
        <v>57.1892437963361</v>
      </c>
      <c r="AE560" s="1">
        <v>57.1892437963361</v>
      </c>
      <c r="AF560" s="1">
        <v>40.762650507220393</v>
      </c>
      <c r="AG560" s="1" t="str">
        <f>GERAL[[#This Row],[SIGLA]]&amp;GERAL[[#This Row],[CÓD]]</f>
        <v>RJED_E1</v>
      </c>
      <c r="AH560" s="1">
        <f ca="1">VLOOKUP(GERAL[[#This Row],[REF_NOTA]],BASE_NOTAS[],7,FALSE)</f>
        <v>40.762650507220393</v>
      </c>
      <c r="AI560" s="31">
        <f ca="1">IF(GERAL[[#This Row],[Nota 2025]]="",0,GERAL[[#This Row],[Nota 2026]]-GERAL[[#This Row],[Nota 2025]])</f>
        <v>0</v>
      </c>
    </row>
    <row r="561" spans="1:35" ht="17" x14ac:dyDescent="0.35">
      <c r="A561" s="2" t="s">
        <v>175</v>
      </c>
      <c r="B561" s="2" t="s">
        <v>202</v>
      </c>
      <c r="C561" s="2" t="s">
        <v>210</v>
      </c>
      <c r="D561" s="15" t="s">
        <v>23</v>
      </c>
      <c r="E561" s="2" t="s">
        <v>93</v>
      </c>
      <c r="F561" s="2" t="str">
        <f>VLOOKUP(GERAL[[#This Row],[CÓD]],SEALL,6,FALSE)</f>
        <v>S</v>
      </c>
      <c r="G56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6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6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61" s="2" t="str">
        <f>VLOOKUP(GERAL[[#This Row],[CÓD]],SEALL,4,FALSE)</f>
        <v>04</v>
      </c>
      <c r="K561" s="2" t="str">
        <f>IF(ISERR(FIND("01",GERAL[[#This Row],[ODS]])),"NÃO","SIM")</f>
        <v>NÃO</v>
      </c>
      <c r="L561" s="2" t="str">
        <f>IF(ISERR(FIND("02",GERAL[[#This Row],[ODS]])),"NÃO","SIM")</f>
        <v>NÃO</v>
      </c>
      <c r="M561" s="2" t="str">
        <f>IF(ISERR(FIND("03",GERAL[[#This Row],[ODS]])),"NÃO","SIM")</f>
        <v>NÃO</v>
      </c>
      <c r="N561" s="2" t="str">
        <f>IF(ISERR(FIND("04",GERAL[[#This Row],[ODS]])),"NÃO","SIM")</f>
        <v>SIM</v>
      </c>
      <c r="O561" s="2" t="str">
        <f>IF(ISERR(FIND("05",GERAL[[#This Row],[ODS]])),"NÃO","SIM")</f>
        <v>NÃO</v>
      </c>
      <c r="P561" s="2" t="str">
        <f>IF(ISERR(FIND("06",GERAL[[#This Row],[ODS]])),"NÃO","SIM")</f>
        <v>NÃO</v>
      </c>
      <c r="Q561" s="2" t="str">
        <f>IF(ISERR(FIND("07",GERAL[[#This Row],[ODS]])),"NÃO","SIM")</f>
        <v>NÃO</v>
      </c>
      <c r="R561" s="2" t="str">
        <f>IF(ISERR(FIND("08",GERAL[[#This Row],[ODS]])),"NÃO","SIM")</f>
        <v>NÃO</v>
      </c>
      <c r="S561" s="2" t="str">
        <f>IF(ISERR(FIND("09",GERAL[[#This Row],[ODS]])),"NÃO","SIM")</f>
        <v>NÃO</v>
      </c>
      <c r="T561" s="2" t="str">
        <f>IF(ISERR(FIND("10",GERAL[[#This Row],[ODS]])),"NÃO","SIM")</f>
        <v>NÃO</v>
      </c>
      <c r="U561" s="2" t="str">
        <f>IF(ISERR(FIND("11",GERAL[[#This Row],[ODS]])),"NÃO","SIM")</f>
        <v>NÃO</v>
      </c>
      <c r="V561" s="2" t="str">
        <f>IF(ISERR(FIND("12",GERAL[[#This Row],[ODS]])),"NÃO","SIM")</f>
        <v>NÃO</v>
      </c>
      <c r="W561" s="2" t="str">
        <f>IF(ISERR(FIND("13",GERAL[[#This Row],[ODS]])),"NÃO","SIM")</f>
        <v>NÃO</v>
      </c>
      <c r="X561" s="2" t="str">
        <f>IF(ISERR(FIND("14",GERAL[[#This Row],[ODS]])),"NÃO","SIM")</f>
        <v>NÃO</v>
      </c>
      <c r="Y561" s="2" t="str">
        <f>IF(ISERR(FIND("15",GERAL[[#This Row],[ODS]])),"NÃO","SIM")</f>
        <v>NÃO</v>
      </c>
      <c r="Z561" s="2" t="str">
        <f>IF(ISERR(FIND("16",GERAL[[#This Row],[ODS]])),"NÃO","SIM")</f>
        <v>NÃO</v>
      </c>
      <c r="AA561" s="2" t="str">
        <f>IF(ISERR(FIND("17",GERAL[[#This Row],[ODS]])),"NÃO","SIM")</f>
        <v>NÃO</v>
      </c>
      <c r="AB561" s="1">
        <v>9.3437759579705766</v>
      </c>
      <c r="AC561" s="1">
        <v>9.3437759579705766</v>
      </c>
      <c r="AD561" s="1">
        <v>8.4019922776800016</v>
      </c>
      <c r="AE561" s="1">
        <v>8.4019922776800016</v>
      </c>
      <c r="AF561" s="1">
        <v>0</v>
      </c>
      <c r="AG561" s="1" t="str">
        <f>GERAL[[#This Row],[SIGLA]]&amp;GERAL[[#This Row],[CÓD]]</f>
        <v>RNED_E1</v>
      </c>
      <c r="AH561" s="1">
        <f ca="1">VLOOKUP(GERAL[[#This Row],[REF_NOTA]],BASE_NOTAS[],7,FALSE)</f>
        <v>0</v>
      </c>
      <c r="AI561" s="31">
        <f ca="1">IF(GERAL[[#This Row],[Nota 2025]]="",0,GERAL[[#This Row],[Nota 2026]]-GERAL[[#This Row],[Nota 2025]])</f>
        <v>0</v>
      </c>
    </row>
    <row r="562" spans="1:35" ht="17" x14ac:dyDescent="0.35">
      <c r="A562" s="2" t="s">
        <v>178</v>
      </c>
      <c r="B562" s="2" t="s">
        <v>205</v>
      </c>
      <c r="C562" s="2" t="s">
        <v>210</v>
      </c>
      <c r="D562" s="15" t="s">
        <v>23</v>
      </c>
      <c r="E562" s="2" t="s">
        <v>93</v>
      </c>
      <c r="F562" s="2" t="str">
        <f>VLOOKUP(GERAL[[#This Row],[CÓD]],SEALL,6,FALSE)</f>
        <v>S</v>
      </c>
      <c r="G56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6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6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62" s="2" t="str">
        <f>VLOOKUP(GERAL[[#This Row],[CÓD]],SEALL,4,FALSE)</f>
        <v>04</v>
      </c>
      <c r="K562" s="2" t="str">
        <f>IF(ISERR(FIND("01",GERAL[[#This Row],[ODS]])),"NÃO","SIM")</f>
        <v>NÃO</v>
      </c>
      <c r="L562" s="2" t="str">
        <f>IF(ISERR(FIND("02",GERAL[[#This Row],[ODS]])),"NÃO","SIM")</f>
        <v>NÃO</v>
      </c>
      <c r="M562" s="2" t="str">
        <f>IF(ISERR(FIND("03",GERAL[[#This Row],[ODS]])),"NÃO","SIM")</f>
        <v>NÃO</v>
      </c>
      <c r="N562" s="2" t="str">
        <f>IF(ISERR(FIND("04",GERAL[[#This Row],[ODS]])),"NÃO","SIM")</f>
        <v>SIM</v>
      </c>
      <c r="O562" s="2" t="str">
        <f>IF(ISERR(FIND("05",GERAL[[#This Row],[ODS]])),"NÃO","SIM")</f>
        <v>NÃO</v>
      </c>
      <c r="P562" s="2" t="str">
        <f>IF(ISERR(FIND("06",GERAL[[#This Row],[ODS]])),"NÃO","SIM")</f>
        <v>NÃO</v>
      </c>
      <c r="Q562" s="2" t="str">
        <f>IF(ISERR(FIND("07",GERAL[[#This Row],[ODS]])),"NÃO","SIM")</f>
        <v>NÃO</v>
      </c>
      <c r="R562" s="2" t="str">
        <f>IF(ISERR(FIND("08",GERAL[[#This Row],[ODS]])),"NÃO","SIM")</f>
        <v>NÃO</v>
      </c>
      <c r="S562" s="2" t="str">
        <f>IF(ISERR(FIND("09",GERAL[[#This Row],[ODS]])),"NÃO","SIM")</f>
        <v>NÃO</v>
      </c>
      <c r="T562" s="2" t="str">
        <f>IF(ISERR(FIND("10",GERAL[[#This Row],[ODS]])),"NÃO","SIM")</f>
        <v>NÃO</v>
      </c>
      <c r="U562" s="2" t="str">
        <f>IF(ISERR(FIND("11",GERAL[[#This Row],[ODS]])),"NÃO","SIM")</f>
        <v>NÃO</v>
      </c>
      <c r="V562" s="2" t="str">
        <f>IF(ISERR(FIND("12",GERAL[[#This Row],[ODS]])),"NÃO","SIM")</f>
        <v>NÃO</v>
      </c>
      <c r="W562" s="2" t="str">
        <f>IF(ISERR(FIND("13",GERAL[[#This Row],[ODS]])),"NÃO","SIM")</f>
        <v>NÃO</v>
      </c>
      <c r="X562" s="2" t="str">
        <f>IF(ISERR(FIND("14",GERAL[[#This Row],[ODS]])),"NÃO","SIM")</f>
        <v>NÃO</v>
      </c>
      <c r="Y562" s="2" t="str">
        <f>IF(ISERR(FIND("15",GERAL[[#This Row],[ODS]])),"NÃO","SIM")</f>
        <v>NÃO</v>
      </c>
      <c r="Z562" s="2" t="str">
        <f>IF(ISERR(FIND("16",GERAL[[#This Row],[ODS]])),"NÃO","SIM")</f>
        <v>NÃO</v>
      </c>
      <c r="AA562" s="2" t="str">
        <f>IF(ISERR(FIND("17",GERAL[[#This Row],[ODS]])),"NÃO","SIM")</f>
        <v>NÃO</v>
      </c>
      <c r="AB562" s="1">
        <v>58.796987248641855</v>
      </c>
      <c r="AC562" s="1">
        <v>58.796987248641855</v>
      </c>
      <c r="AD562" s="1">
        <v>77.815159210307982</v>
      </c>
      <c r="AE562" s="1">
        <v>77.815159210307982</v>
      </c>
      <c r="AF562" s="1">
        <v>52.469750397831071</v>
      </c>
      <c r="AG562" s="1" t="str">
        <f>GERAL[[#This Row],[SIGLA]]&amp;GERAL[[#This Row],[CÓD]]</f>
        <v>RSED_E1</v>
      </c>
      <c r="AH562" s="1">
        <f ca="1">VLOOKUP(GERAL[[#This Row],[REF_NOTA]],BASE_NOTAS[],7,FALSE)</f>
        <v>52.469750397831071</v>
      </c>
      <c r="AI562" s="31">
        <f ca="1">IF(GERAL[[#This Row],[Nota 2025]]="",0,GERAL[[#This Row],[Nota 2026]]-GERAL[[#This Row],[Nota 2025]])</f>
        <v>0</v>
      </c>
    </row>
    <row r="563" spans="1:35" ht="17" x14ac:dyDescent="0.35">
      <c r="A563" s="2" t="s">
        <v>176</v>
      </c>
      <c r="B563" s="2" t="s">
        <v>203</v>
      </c>
      <c r="C563" s="2" t="s">
        <v>210</v>
      </c>
      <c r="D563" s="15" t="s">
        <v>23</v>
      </c>
      <c r="E563" s="2" t="s">
        <v>93</v>
      </c>
      <c r="F563" s="2" t="str">
        <f>VLOOKUP(GERAL[[#This Row],[CÓD]],SEALL,6,FALSE)</f>
        <v>S</v>
      </c>
      <c r="G56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6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6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63" s="2" t="str">
        <f>VLOOKUP(GERAL[[#This Row],[CÓD]],SEALL,4,FALSE)</f>
        <v>04</v>
      </c>
      <c r="K563" s="2" t="str">
        <f>IF(ISERR(FIND("01",GERAL[[#This Row],[ODS]])),"NÃO","SIM")</f>
        <v>NÃO</v>
      </c>
      <c r="L563" s="2" t="str">
        <f>IF(ISERR(FIND("02",GERAL[[#This Row],[ODS]])),"NÃO","SIM")</f>
        <v>NÃO</v>
      </c>
      <c r="M563" s="2" t="str">
        <f>IF(ISERR(FIND("03",GERAL[[#This Row],[ODS]])),"NÃO","SIM")</f>
        <v>NÃO</v>
      </c>
      <c r="N563" s="2" t="str">
        <f>IF(ISERR(FIND("04",GERAL[[#This Row],[ODS]])),"NÃO","SIM")</f>
        <v>SIM</v>
      </c>
      <c r="O563" s="2" t="str">
        <f>IF(ISERR(FIND("05",GERAL[[#This Row],[ODS]])),"NÃO","SIM")</f>
        <v>NÃO</v>
      </c>
      <c r="P563" s="2" t="str">
        <f>IF(ISERR(FIND("06",GERAL[[#This Row],[ODS]])),"NÃO","SIM")</f>
        <v>NÃO</v>
      </c>
      <c r="Q563" s="2" t="str">
        <f>IF(ISERR(FIND("07",GERAL[[#This Row],[ODS]])),"NÃO","SIM")</f>
        <v>NÃO</v>
      </c>
      <c r="R563" s="2" t="str">
        <f>IF(ISERR(FIND("08",GERAL[[#This Row],[ODS]])),"NÃO","SIM")</f>
        <v>NÃO</v>
      </c>
      <c r="S563" s="2" t="str">
        <f>IF(ISERR(FIND("09",GERAL[[#This Row],[ODS]])),"NÃO","SIM")</f>
        <v>NÃO</v>
      </c>
      <c r="T563" s="2" t="str">
        <f>IF(ISERR(FIND("10",GERAL[[#This Row],[ODS]])),"NÃO","SIM")</f>
        <v>NÃO</v>
      </c>
      <c r="U563" s="2" t="str">
        <f>IF(ISERR(FIND("11",GERAL[[#This Row],[ODS]])),"NÃO","SIM")</f>
        <v>NÃO</v>
      </c>
      <c r="V563" s="2" t="str">
        <f>IF(ISERR(FIND("12",GERAL[[#This Row],[ODS]])),"NÃO","SIM")</f>
        <v>NÃO</v>
      </c>
      <c r="W563" s="2" t="str">
        <f>IF(ISERR(FIND("13",GERAL[[#This Row],[ODS]])),"NÃO","SIM")</f>
        <v>NÃO</v>
      </c>
      <c r="X563" s="2" t="str">
        <f>IF(ISERR(FIND("14",GERAL[[#This Row],[ODS]])),"NÃO","SIM")</f>
        <v>NÃO</v>
      </c>
      <c r="Y563" s="2" t="str">
        <f>IF(ISERR(FIND("15",GERAL[[#This Row],[ODS]])),"NÃO","SIM")</f>
        <v>NÃO</v>
      </c>
      <c r="Z563" s="2" t="str">
        <f>IF(ISERR(FIND("16",GERAL[[#This Row],[ODS]])),"NÃO","SIM")</f>
        <v>NÃO</v>
      </c>
      <c r="AA563" s="2" t="str">
        <f>IF(ISERR(FIND("17",GERAL[[#This Row],[ODS]])),"NÃO","SIM")</f>
        <v>NÃO</v>
      </c>
      <c r="AB563" s="1">
        <v>51.702009332360518</v>
      </c>
      <c r="AC563" s="1">
        <v>51.702009332360518</v>
      </c>
      <c r="AD563" s="1">
        <v>45.961518821050028</v>
      </c>
      <c r="AE563" s="1">
        <v>45.961518821050028</v>
      </c>
      <c r="AF563" s="1">
        <v>33.197229505940712</v>
      </c>
      <c r="AG563" s="1" t="str">
        <f>GERAL[[#This Row],[SIGLA]]&amp;GERAL[[#This Row],[CÓD]]</f>
        <v>ROED_E1</v>
      </c>
      <c r="AH563" s="1">
        <f ca="1">VLOOKUP(GERAL[[#This Row],[REF_NOTA]],BASE_NOTAS[],7,FALSE)</f>
        <v>33.197229505940712</v>
      </c>
      <c r="AI563" s="31">
        <f ca="1">IF(GERAL[[#This Row],[Nota 2025]]="",0,GERAL[[#This Row],[Nota 2026]]-GERAL[[#This Row],[Nota 2025]])</f>
        <v>0</v>
      </c>
    </row>
    <row r="564" spans="1:35" ht="17" x14ac:dyDescent="0.35">
      <c r="A564" s="2" t="s">
        <v>177</v>
      </c>
      <c r="B564" s="2" t="s">
        <v>204</v>
      </c>
      <c r="C564" s="2" t="s">
        <v>210</v>
      </c>
      <c r="D564" s="15" t="s">
        <v>23</v>
      </c>
      <c r="E564" s="2" t="s">
        <v>93</v>
      </c>
      <c r="F564" s="2" t="str">
        <f>VLOOKUP(GERAL[[#This Row],[CÓD]],SEALL,6,FALSE)</f>
        <v>S</v>
      </c>
      <c r="G56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6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6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64" s="2" t="str">
        <f>VLOOKUP(GERAL[[#This Row],[CÓD]],SEALL,4,FALSE)</f>
        <v>04</v>
      </c>
      <c r="K564" s="2" t="str">
        <f>IF(ISERR(FIND("01",GERAL[[#This Row],[ODS]])),"NÃO","SIM")</f>
        <v>NÃO</v>
      </c>
      <c r="L564" s="2" t="str">
        <f>IF(ISERR(FIND("02",GERAL[[#This Row],[ODS]])),"NÃO","SIM")</f>
        <v>NÃO</v>
      </c>
      <c r="M564" s="2" t="str">
        <f>IF(ISERR(FIND("03",GERAL[[#This Row],[ODS]])),"NÃO","SIM")</f>
        <v>NÃO</v>
      </c>
      <c r="N564" s="2" t="str">
        <f>IF(ISERR(FIND("04",GERAL[[#This Row],[ODS]])),"NÃO","SIM")</f>
        <v>SIM</v>
      </c>
      <c r="O564" s="2" t="str">
        <f>IF(ISERR(FIND("05",GERAL[[#This Row],[ODS]])),"NÃO","SIM")</f>
        <v>NÃO</v>
      </c>
      <c r="P564" s="2" t="str">
        <f>IF(ISERR(FIND("06",GERAL[[#This Row],[ODS]])),"NÃO","SIM")</f>
        <v>NÃO</v>
      </c>
      <c r="Q564" s="2" t="str">
        <f>IF(ISERR(FIND("07",GERAL[[#This Row],[ODS]])),"NÃO","SIM")</f>
        <v>NÃO</v>
      </c>
      <c r="R564" s="2" t="str">
        <f>IF(ISERR(FIND("08",GERAL[[#This Row],[ODS]])),"NÃO","SIM")</f>
        <v>NÃO</v>
      </c>
      <c r="S564" s="2" t="str">
        <f>IF(ISERR(FIND("09",GERAL[[#This Row],[ODS]])),"NÃO","SIM")</f>
        <v>NÃO</v>
      </c>
      <c r="T564" s="2" t="str">
        <f>IF(ISERR(FIND("10",GERAL[[#This Row],[ODS]])),"NÃO","SIM")</f>
        <v>NÃO</v>
      </c>
      <c r="U564" s="2" t="str">
        <f>IF(ISERR(FIND("11",GERAL[[#This Row],[ODS]])),"NÃO","SIM")</f>
        <v>NÃO</v>
      </c>
      <c r="V564" s="2" t="str">
        <f>IF(ISERR(FIND("12",GERAL[[#This Row],[ODS]])),"NÃO","SIM")</f>
        <v>NÃO</v>
      </c>
      <c r="W564" s="2" t="str">
        <f>IF(ISERR(FIND("13",GERAL[[#This Row],[ODS]])),"NÃO","SIM")</f>
        <v>NÃO</v>
      </c>
      <c r="X564" s="2" t="str">
        <f>IF(ISERR(FIND("14",GERAL[[#This Row],[ODS]])),"NÃO","SIM")</f>
        <v>NÃO</v>
      </c>
      <c r="Y564" s="2" t="str">
        <f>IF(ISERR(FIND("15",GERAL[[#This Row],[ODS]])),"NÃO","SIM")</f>
        <v>NÃO</v>
      </c>
      <c r="Z564" s="2" t="str">
        <f>IF(ISERR(FIND("16",GERAL[[#This Row],[ODS]])),"NÃO","SIM")</f>
        <v>NÃO</v>
      </c>
      <c r="AA564" s="2" t="str">
        <f>IF(ISERR(FIND("17",GERAL[[#This Row],[ODS]])),"NÃO","SIM")</f>
        <v>NÃO</v>
      </c>
      <c r="AB564" s="1">
        <v>37.481107846546593</v>
      </c>
      <c r="AC564" s="1">
        <v>37.481107846546593</v>
      </c>
      <c r="AD564" s="1">
        <v>44.363798511723338</v>
      </c>
      <c r="AE564" s="1">
        <v>44.363798511723338</v>
      </c>
      <c r="AF564" s="1">
        <v>14.272247026994552</v>
      </c>
      <c r="AG564" s="1" t="str">
        <f>GERAL[[#This Row],[SIGLA]]&amp;GERAL[[#This Row],[CÓD]]</f>
        <v>RRED_E1</v>
      </c>
      <c r="AH564" s="1">
        <f ca="1">VLOOKUP(GERAL[[#This Row],[REF_NOTA]],BASE_NOTAS[],7,FALSE)</f>
        <v>14.272247026994552</v>
      </c>
      <c r="AI564" s="31">
        <f ca="1">IF(GERAL[[#This Row],[Nota 2025]]="",0,GERAL[[#This Row],[Nota 2026]]-GERAL[[#This Row],[Nota 2025]])</f>
        <v>0</v>
      </c>
    </row>
    <row r="565" spans="1:35" ht="17" x14ac:dyDescent="0.35">
      <c r="A565" s="2" t="s">
        <v>179</v>
      </c>
      <c r="B565" s="2" t="s">
        <v>194</v>
      </c>
      <c r="C565" s="2" t="s">
        <v>210</v>
      </c>
      <c r="D565" s="15" t="s">
        <v>23</v>
      </c>
      <c r="E565" s="2" t="s">
        <v>93</v>
      </c>
      <c r="F565" s="2" t="str">
        <f>VLOOKUP(GERAL[[#This Row],[CÓD]],SEALL,6,FALSE)</f>
        <v>S</v>
      </c>
      <c r="G56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6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6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65" s="2" t="str">
        <f>VLOOKUP(GERAL[[#This Row],[CÓD]],SEALL,4,FALSE)</f>
        <v>04</v>
      </c>
      <c r="K565" s="2" t="str">
        <f>IF(ISERR(FIND("01",GERAL[[#This Row],[ODS]])),"NÃO","SIM")</f>
        <v>NÃO</v>
      </c>
      <c r="L565" s="2" t="str">
        <f>IF(ISERR(FIND("02",GERAL[[#This Row],[ODS]])),"NÃO","SIM")</f>
        <v>NÃO</v>
      </c>
      <c r="M565" s="2" t="str">
        <f>IF(ISERR(FIND("03",GERAL[[#This Row],[ODS]])),"NÃO","SIM")</f>
        <v>NÃO</v>
      </c>
      <c r="N565" s="2" t="str">
        <f>IF(ISERR(FIND("04",GERAL[[#This Row],[ODS]])),"NÃO","SIM")</f>
        <v>SIM</v>
      </c>
      <c r="O565" s="2" t="str">
        <f>IF(ISERR(FIND("05",GERAL[[#This Row],[ODS]])),"NÃO","SIM")</f>
        <v>NÃO</v>
      </c>
      <c r="P565" s="2" t="str">
        <f>IF(ISERR(FIND("06",GERAL[[#This Row],[ODS]])),"NÃO","SIM")</f>
        <v>NÃO</v>
      </c>
      <c r="Q565" s="2" t="str">
        <f>IF(ISERR(FIND("07",GERAL[[#This Row],[ODS]])),"NÃO","SIM")</f>
        <v>NÃO</v>
      </c>
      <c r="R565" s="2" t="str">
        <f>IF(ISERR(FIND("08",GERAL[[#This Row],[ODS]])),"NÃO","SIM")</f>
        <v>NÃO</v>
      </c>
      <c r="S565" s="2" t="str">
        <f>IF(ISERR(FIND("09",GERAL[[#This Row],[ODS]])),"NÃO","SIM")</f>
        <v>NÃO</v>
      </c>
      <c r="T565" s="2" t="str">
        <f>IF(ISERR(FIND("10",GERAL[[#This Row],[ODS]])),"NÃO","SIM")</f>
        <v>NÃO</v>
      </c>
      <c r="U565" s="2" t="str">
        <f>IF(ISERR(FIND("11",GERAL[[#This Row],[ODS]])),"NÃO","SIM")</f>
        <v>NÃO</v>
      </c>
      <c r="V565" s="2" t="str">
        <f>IF(ISERR(FIND("12",GERAL[[#This Row],[ODS]])),"NÃO","SIM")</f>
        <v>NÃO</v>
      </c>
      <c r="W565" s="2" t="str">
        <f>IF(ISERR(FIND("13",GERAL[[#This Row],[ODS]])),"NÃO","SIM")</f>
        <v>NÃO</v>
      </c>
      <c r="X565" s="2" t="str">
        <f>IF(ISERR(FIND("14",GERAL[[#This Row],[ODS]])),"NÃO","SIM")</f>
        <v>NÃO</v>
      </c>
      <c r="Y565" s="2" t="str">
        <f>IF(ISERR(FIND("15",GERAL[[#This Row],[ODS]])),"NÃO","SIM")</f>
        <v>NÃO</v>
      </c>
      <c r="Z565" s="2" t="str">
        <f>IF(ISERR(FIND("16",GERAL[[#This Row],[ODS]])),"NÃO","SIM")</f>
        <v>NÃO</v>
      </c>
      <c r="AA565" s="2" t="str">
        <f>IF(ISERR(FIND("17",GERAL[[#This Row],[ODS]])),"NÃO","SIM")</f>
        <v>NÃO</v>
      </c>
      <c r="AB565" s="1">
        <v>78.633239879093381</v>
      </c>
      <c r="AC565" s="1">
        <v>78.633239879093381</v>
      </c>
      <c r="AD565" s="1">
        <v>84.652901913369021</v>
      </c>
      <c r="AE565" s="1">
        <v>84.652901913369021</v>
      </c>
      <c r="AF565" s="1">
        <v>72.438448267314328</v>
      </c>
      <c r="AG565" s="1" t="str">
        <f>GERAL[[#This Row],[SIGLA]]&amp;GERAL[[#This Row],[CÓD]]</f>
        <v>SCED_E1</v>
      </c>
      <c r="AH565" s="1">
        <f ca="1">VLOOKUP(GERAL[[#This Row],[REF_NOTA]],BASE_NOTAS[],7,FALSE)</f>
        <v>72.438448267314328</v>
      </c>
      <c r="AI565" s="31">
        <f ca="1">IF(GERAL[[#This Row],[Nota 2025]]="",0,GERAL[[#This Row],[Nota 2026]]-GERAL[[#This Row],[Nota 2025]])</f>
        <v>0</v>
      </c>
    </row>
    <row r="566" spans="1:35" ht="17" x14ac:dyDescent="0.35">
      <c r="A566" s="2" t="s">
        <v>181</v>
      </c>
      <c r="B566" s="2" t="s">
        <v>186</v>
      </c>
      <c r="C566" s="2" t="s">
        <v>210</v>
      </c>
      <c r="D566" s="15" t="s">
        <v>23</v>
      </c>
      <c r="E566" s="2" t="s">
        <v>93</v>
      </c>
      <c r="F566" s="2" t="str">
        <f>VLOOKUP(GERAL[[#This Row],[CÓD]],SEALL,6,FALSE)</f>
        <v>S</v>
      </c>
      <c r="G56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6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6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66" s="2" t="str">
        <f>VLOOKUP(GERAL[[#This Row],[CÓD]],SEALL,4,FALSE)</f>
        <v>04</v>
      </c>
      <c r="K566" s="2" t="str">
        <f>IF(ISERR(FIND("01",GERAL[[#This Row],[ODS]])),"NÃO","SIM")</f>
        <v>NÃO</v>
      </c>
      <c r="L566" s="2" t="str">
        <f>IF(ISERR(FIND("02",GERAL[[#This Row],[ODS]])),"NÃO","SIM")</f>
        <v>NÃO</v>
      </c>
      <c r="M566" s="2" t="str">
        <f>IF(ISERR(FIND("03",GERAL[[#This Row],[ODS]])),"NÃO","SIM")</f>
        <v>NÃO</v>
      </c>
      <c r="N566" s="2" t="str">
        <f>IF(ISERR(FIND("04",GERAL[[#This Row],[ODS]])),"NÃO","SIM")</f>
        <v>SIM</v>
      </c>
      <c r="O566" s="2" t="str">
        <f>IF(ISERR(FIND("05",GERAL[[#This Row],[ODS]])),"NÃO","SIM")</f>
        <v>NÃO</v>
      </c>
      <c r="P566" s="2" t="str">
        <f>IF(ISERR(FIND("06",GERAL[[#This Row],[ODS]])),"NÃO","SIM")</f>
        <v>NÃO</v>
      </c>
      <c r="Q566" s="2" t="str">
        <f>IF(ISERR(FIND("07",GERAL[[#This Row],[ODS]])),"NÃO","SIM")</f>
        <v>NÃO</v>
      </c>
      <c r="R566" s="2" t="str">
        <f>IF(ISERR(FIND("08",GERAL[[#This Row],[ODS]])),"NÃO","SIM")</f>
        <v>NÃO</v>
      </c>
      <c r="S566" s="2" t="str">
        <f>IF(ISERR(FIND("09",GERAL[[#This Row],[ODS]])),"NÃO","SIM")</f>
        <v>NÃO</v>
      </c>
      <c r="T566" s="2" t="str">
        <f>IF(ISERR(FIND("10",GERAL[[#This Row],[ODS]])),"NÃO","SIM")</f>
        <v>NÃO</v>
      </c>
      <c r="U566" s="2" t="str">
        <f>IF(ISERR(FIND("11",GERAL[[#This Row],[ODS]])),"NÃO","SIM")</f>
        <v>NÃO</v>
      </c>
      <c r="V566" s="2" t="str">
        <f>IF(ISERR(FIND("12",GERAL[[#This Row],[ODS]])),"NÃO","SIM")</f>
        <v>NÃO</v>
      </c>
      <c r="W566" s="2" t="str">
        <f>IF(ISERR(FIND("13",GERAL[[#This Row],[ODS]])),"NÃO","SIM")</f>
        <v>NÃO</v>
      </c>
      <c r="X566" s="2" t="str">
        <f>IF(ISERR(FIND("14",GERAL[[#This Row],[ODS]])),"NÃO","SIM")</f>
        <v>NÃO</v>
      </c>
      <c r="Y566" s="2" t="str">
        <f>IF(ISERR(FIND("15",GERAL[[#This Row],[ODS]])),"NÃO","SIM")</f>
        <v>NÃO</v>
      </c>
      <c r="Z566" s="2" t="str">
        <f>IF(ISERR(FIND("16",GERAL[[#This Row],[ODS]])),"NÃO","SIM")</f>
        <v>NÃO</v>
      </c>
      <c r="AA566" s="2" t="str">
        <f>IF(ISERR(FIND("17",GERAL[[#This Row],[ODS]])),"NÃO","SIM")</f>
        <v>NÃO</v>
      </c>
      <c r="AB566" s="1">
        <v>100</v>
      </c>
      <c r="AC566" s="1">
        <v>100</v>
      </c>
      <c r="AD566" s="1">
        <v>100</v>
      </c>
      <c r="AE566" s="1">
        <v>100</v>
      </c>
      <c r="AF566" s="1">
        <v>81.088088847726482</v>
      </c>
      <c r="AG566" s="1" t="str">
        <f>GERAL[[#This Row],[SIGLA]]&amp;GERAL[[#This Row],[CÓD]]</f>
        <v>SPED_E1</v>
      </c>
      <c r="AH566" s="1">
        <f ca="1">VLOOKUP(GERAL[[#This Row],[REF_NOTA]],BASE_NOTAS[],7,FALSE)</f>
        <v>81.088088847726482</v>
      </c>
      <c r="AI566" s="31">
        <f ca="1">IF(GERAL[[#This Row],[Nota 2025]]="",0,GERAL[[#This Row],[Nota 2026]]-GERAL[[#This Row],[Nota 2025]])</f>
        <v>0</v>
      </c>
    </row>
    <row r="567" spans="1:35" ht="17" x14ac:dyDescent="0.35">
      <c r="A567" s="2" t="s">
        <v>180</v>
      </c>
      <c r="B567" s="2" t="s">
        <v>206</v>
      </c>
      <c r="C567" s="2" t="s">
        <v>210</v>
      </c>
      <c r="D567" s="15" t="s">
        <v>23</v>
      </c>
      <c r="E567" s="2" t="s">
        <v>93</v>
      </c>
      <c r="F567" s="2" t="str">
        <f>VLOOKUP(GERAL[[#This Row],[CÓD]],SEALL,6,FALSE)</f>
        <v>S</v>
      </c>
      <c r="G56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6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6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67" s="2" t="str">
        <f>VLOOKUP(GERAL[[#This Row],[CÓD]],SEALL,4,FALSE)</f>
        <v>04</v>
      </c>
      <c r="K567" s="2" t="str">
        <f>IF(ISERR(FIND("01",GERAL[[#This Row],[ODS]])),"NÃO","SIM")</f>
        <v>NÃO</v>
      </c>
      <c r="L567" s="2" t="str">
        <f>IF(ISERR(FIND("02",GERAL[[#This Row],[ODS]])),"NÃO","SIM")</f>
        <v>NÃO</v>
      </c>
      <c r="M567" s="2" t="str">
        <f>IF(ISERR(FIND("03",GERAL[[#This Row],[ODS]])),"NÃO","SIM")</f>
        <v>NÃO</v>
      </c>
      <c r="N567" s="2" t="str">
        <f>IF(ISERR(FIND("04",GERAL[[#This Row],[ODS]])),"NÃO","SIM")</f>
        <v>SIM</v>
      </c>
      <c r="O567" s="2" t="str">
        <f>IF(ISERR(FIND("05",GERAL[[#This Row],[ODS]])),"NÃO","SIM")</f>
        <v>NÃO</v>
      </c>
      <c r="P567" s="2" t="str">
        <f>IF(ISERR(FIND("06",GERAL[[#This Row],[ODS]])),"NÃO","SIM")</f>
        <v>NÃO</v>
      </c>
      <c r="Q567" s="2" t="str">
        <f>IF(ISERR(FIND("07",GERAL[[#This Row],[ODS]])),"NÃO","SIM")</f>
        <v>NÃO</v>
      </c>
      <c r="R567" s="2" t="str">
        <f>IF(ISERR(FIND("08",GERAL[[#This Row],[ODS]])),"NÃO","SIM")</f>
        <v>NÃO</v>
      </c>
      <c r="S567" s="2" t="str">
        <f>IF(ISERR(FIND("09",GERAL[[#This Row],[ODS]])),"NÃO","SIM")</f>
        <v>NÃO</v>
      </c>
      <c r="T567" s="2" t="str">
        <f>IF(ISERR(FIND("10",GERAL[[#This Row],[ODS]])),"NÃO","SIM")</f>
        <v>NÃO</v>
      </c>
      <c r="U567" s="2" t="str">
        <f>IF(ISERR(FIND("11",GERAL[[#This Row],[ODS]])),"NÃO","SIM")</f>
        <v>NÃO</v>
      </c>
      <c r="V567" s="2" t="str">
        <f>IF(ISERR(FIND("12",GERAL[[#This Row],[ODS]])),"NÃO","SIM")</f>
        <v>NÃO</v>
      </c>
      <c r="W567" s="2" t="str">
        <f>IF(ISERR(FIND("13",GERAL[[#This Row],[ODS]])),"NÃO","SIM")</f>
        <v>NÃO</v>
      </c>
      <c r="X567" s="2" t="str">
        <f>IF(ISERR(FIND("14",GERAL[[#This Row],[ODS]])),"NÃO","SIM")</f>
        <v>NÃO</v>
      </c>
      <c r="Y567" s="2" t="str">
        <f>IF(ISERR(FIND("15",GERAL[[#This Row],[ODS]])),"NÃO","SIM")</f>
        <v>NÃO</v>
      </c>
      <c r="Z567" s="2" t="str">
        <f>IF(ISERR(FIND("16",GERAL[[#This Row],[ODS]])),"NÃO","SIM")</f>
        <v>NÃO</v>
      </c>
      <c r="AA567" s="2" t="str">
        <f>IF(ISERR(FIND("17",GERAL[[#This Row],[ODS]])),"NÃO","SIM")</f>
        <v>NÃO</v>
      </c>
      <c r="AB567" s="1">
        <v>10.84883596831396</v>
      </c>
      <c r="AC567" s="1">
        <v>10.84883596831396</v>
      </c>
      <c r="AD567" s="1">
        <v>35.788736154863116</v>
      </c>
      <c r="AE567" s="1">
        <v>35.788736154863116</v>
      </c>
      <c r="AF567" s="1">
        <v>15.615303200492217</v>
      </c>
      <c r="AG567" s="1" t="str">
        <f>GERAL[[#This Row],[SIGLA]]&amp;GERAL[[#This Row],[CÓD]]</f>
        <v>SEED_E1</v>
      </c>
      <c r="AH567" s="1">
        <f ca="1">VLOOKUP(GERAL[[#This Row],[REF_NOTA]],BASE_NOTAS[],7,FALSE)</f>
        <v>15.615303200492217</v>
      </c>
      <c r="AI567" s="31">
        <f ca="1">IF(GERAL[[#This Row],[Nota 2025]]="",0,GERAL[[#This Row],[Nota 2026]]-GERAL[[#This Row],[Nota 2025]])</f>
        <v>0</v>
      </c>
    </row>
    <row r="568" spans="1:35" ht="17" x14ac:dyDescent="0.35">
      <c r="A568" s="2" t="s">
        <v>182</v>
      </c>
      <c r="B568" s="2" t="s">
        <v>185</v>
      </c>
      <c r="C568" s="2" t="s">
        <v>210</v>
      </c>
      <c r="D568" s="15" t="s">
        <v>23</v>
      </c>
      <c r="E568" s="2" t="s">
        <v>93</v>
      </c>
      <c r="F568" s="2" t="str">
        <f>VLOOKUP(GERAL[[#This Row],[CÓD]],SEALL,6,FALSE)</f>
        <v>S</v>
      </c>
      <c r="G56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6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6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68" s="2" t="str">
        <f>VLOOKUP(GERAL[[#This Row],[CÓD]],SEALL,4,FALSE)</f>
        <v>04</v>
      </c>
      <c r="K568" s="2" t="str">
        <f>IF(ISERR(FIND("01",GERAL[[#This Row],[ODS]])),"NÃO","SIM")</f>
        <v>NÃO</v>
      </c>
      <c r="L568" s="2" t="str">
        <f>IF(ISERR(FIND("02",GERAL[[#This Row],[ODS]])),"NÃO","SIM")</f>
        <v>NÃO</v>
      </c>
      <c r="M568" s="2" t="str">
        <f>IF(ISERR(FIND("03",GERAL[[#This Row],[ODS]])),"NÃO","SIM")</f>
        <v>NÃO</v>
      </c>
      <c r="N568" s="2" t="str">
        <f>IF(ISERR(FIND("04",GERAL[[#This Row],[ODS]])),"NÃO","SIM")</f>
        <v>SIM</v>
      </c>
      <c r="O568" s="2" t="str">
        <f>IF(ISERR(FIND("05",GERAL[[#This Row],[ODS]])),"NÃO","SIM")</f>
        <v>NÃO</v>
      </c>
      <c r="P568" s="2" t="str">
        <f>IF(ISERR(FIND("06",GERAL[[#This Row],[ODS]])),"NÃO","SIM")</f>
        <v>NÃO</v>
      </c>
      <c r="Q568" s="2" t="str">
        <f>IF(ISERR(FIND("07",GERAL[[#This Row],[ODS]])),"NÃO","SIM")</f>
        <v>NÃO</v>
      </c>
      <c r="R568" s="2" t="str">
        <f>IF(ISERR(FIND("08",GERAL[[#This Row],[ODS]])),"NÃO","SIM")</f>
        <v>NÃO</v>
      </c>
      <c r="S568" s="2" t="str">
        <f>IF(ISERR(FIND("09",GERAL[[#This Row],[ODS]])),"NÃO","SIM")</f>
        <v>NÃO</v>
      </c>
      <c r="T568" s="2" t="str">
        <f>IF(ISERR(FIND("10",GERAL[[#This Row],[ODS]])),"NÃO","SIM")</f>
        <v>NÃO</v>
      </c>
      <c r="U568" s="2" t="str">
        <f>IF(ISERR(FIND("11",GERAL[[#This Row],[ODS]])),"NÃO","SIM")</f>
        <v>NÃO</v>
      </c>
      <c r="V568" s="2" t="str">
        <f>IF(ISERR(FIND("12",GERAL[[#This Row],[ODS]])),"NÃO","SIM")</f>
        <v>NÃO</v>
      </c>
      <c r="W568" s="2" t="str">
        <f>IF(ISERR(FIND("13",GERAL[[#This Row],[ODS]])),"NÃO","SIM")</f>
        <v>NÃO</v>
      </c>
      <c r="X568" s="2" t="str">
        <f>IF(ISERR(FIND("14",GERAL[[#This Row],[ODS]])),"NÃO","SIM")</f>
        <v>NÃO</v>
      </c>
      <c r="Y568" s="2" t="str">
        <f>IF(ISERR(FIND("15",GERAL[[#This Row],[ODS]])),"NÃO","SIM")</f>
        <v>NÃO</v>
      </c>
      <c r="Z568" s="2" t="str">
        <f>IF(ISERR(FIND("16",GERAL[[#This Row],[ODS]])),"NÃO","SIM")</f>
        <v>NÃO</v>
      </c>
      <c r="AA568" s="2" t="str">
        <f>IF(ISERR(FIND("17",GERAL[[#This Row],[ODS]])),"NÃO","SIM")</f>
        <v>NÃO</v>
      </c>
      <c r="AB568" s="1">
        <v>42.03818177810637</v>
      </c>
      <c r="AC568" s="1">
        <v>42.03818177810637</v>
      </c>
      <c r="AD568" s="1">
        <v>44.039361078708829</v>
      </c>
      <c r="AE568" s="1">
        <v>44.039361078708829</v>
      </c>
      <c r="AF568" s="1">
        <v>36.662668844479008</v>
      </c>
      <c r="AG568" s="1" t="str">
        <f>GERAL[[#This Row],[SIGLA]]&amp;GERAL[[#This Row],[CÓD]]</f>
        <v>TOED_E1</v>
      </c>
      <c r="AH568" s="1">
        <f ca="1">VLOOKUP(GERAL[[#This Row],[REF_NOTA]],BASE_NOTAS[],7,FALSE)</f>
        <v>36.662668844479008</v>
      </c>
      <c r="AI568" s="31">
        <f ca="1">IF(GERAL[[#This Row],[Nota 2025]]="",0,GERAL[[#This Row],[Nota 2026]]-GERAL[[#This Row],[Nota 2025]])</f>
        <v>0</v>
      </c>
    </row>
    <row r="569" spans="1:35" ht="17" x14ac:dyDescent="0.35">
      <c r="A569" s="2" t="s">
        <v>0</v>
      </c>
      <c r="B569" s="2" t="s">
        <v>156</v>
      </c>
      <c r="C569" s="2" t="s">
        <v>210</v>
      </c>
      <c r="D569" s="15" t="s">
        <v>24</v>
      </c>
      <c r="E569" s="2" t="s">
        <v>94</v>
      </c>
      <c r="F569" s="2" t="str">
        <f>VLOOKUP(GERAL[[#This Row],[CÓD]],SEALL,6,FALSE)</f>
        <v>S</v>
      </c>
      <c r="G56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6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6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69" s="2" t="str">
        <f>VLOOKUP(GERAL[[#This Row],[CÓD]],SEALL,4,FALSE)</f>
        <v>04</v>
      </c>
      <c r="K569" s="2" t="str">
        <f>IF(ISERR(FIND("01",GERAL[[#This Row],[ODS]])),"NÃO","SIM")</f>
        <v>NÃO</v>
      </c>
      <c r="L569" s="2" t="str">
        <f>IF(ISERR(FIND("02",GERAL[[#This Row],[ODS]])),"NÃO","SIM")</f>
        <v>NÃO</v>
      </c>
      <c r="M569" s="2" t="str">
        <f>IF(ISERR(FIND("03",GERAL[[#This Row],[ODS]])),"NÃO","SIM")</f>
        <v>NÃO</v>
      </c>
      <c r="N569" s="2" t="str">
        <f>IF(ISERR(FIND("04",GERAL[[#This Row],[ODS]])),"NÃO","SIM")</f>
        <v>SIM</v>
      </c>
      <c r="O569" s="2" t="str">
        <f>IF(ISERR(FIND("05",GERAL[[#This Row],[ODS]])),"NÃO","SIM")</f>
        <v>NÃO</v>
      </c>
      <c r="P569" s="2" t="str">
        <f>IF(ISERR(FIND("06",GERAL[[#This Row],[ODS]])),"NÃO","SIM")</f>
        <v>NÃO</v>
      </c>
      <c r="Q569" s="2" t="str">
        <f>IF(ISERR(FIND("07",GERAL[[#This Row],[ODS]])),"NÃO","SIM")</f>
        <v>NÃO</v>
      </c>
      <c r="R569" s="2" t="str">
        <f>IF(ISERR(FIND("08",GERAL[[#This Row],[ODS]])),"NÃO","SIM")</f>
        <v>NÃO</v>
      </c>
      <c r="S569" s="2" t="str">
        <f>IF(ISERR(FIND("09",GERAL[[#This Row],[ODS]])),"NÃO","SIM")</f>
        <v>NÃO</v>
      </c>
      <c r="T569" s="2" t="str">
        <f>IF(ISERR(FIND("10",GERAL[[#This Row],[ODS]])),"NÃO","SIM")</f>
        <v>NÃO</v>
      </c>
      <c r="U569" s="2" t="str">
        <f>IF(ISERR(FIND("11",GERAL[[#This Row],[ODS]])),"NÃO","SIM")</f>
        <v>NÃO</v>
      </c>
      <c r="V569" s="2" t="str">
        <f>IF(ISERR(FIND("12",GERAL[[#This Row],[ODS]])),"NÃO","SIM")</f>
        <v>NÃO</v>
      </c>
      <c r="W569" s="2" t="str">
        <f>IF(ISERR(FIND("13",GERAL[[#This Row],[ODS]])),"NÃO","SIM")</f>
        <v>NÃO</v>
      </c>
      <c r="X569" s="2" t="str">
        <f>IF(ISERR(FIND("14",GERAL[[#This Row],[ODS]])),"NÃO","SIM")</f>
        <v>NÃO</v>
      </c>
      <c r="Y569" s="2" t="str">
        <f>IF(ISERR(FIND("15",GERAL[[#This Row],[ODS]])),"NÃO","SIM")</f>
        <v>NÃO</v>
      </c>
      <c r="Z569" s="2" t="str">
        <f>IF(ISERR(FIND("16",GERAL[[#This Row],[ODS]])),"NÃO","SIM")</f>
        <v>NÃO</v>
      </c>
      <c r="AA569" s="2" t="str">
        <f>IF(ISERR(FIND("17",GERAL[[#This Row],[ODS]])),"NÃO","SIM")</f>
        <v>NÃO</v>
      </c>
      <c r="AB569" s="1">
        <v>9.2027639484056234</v>
      </c>
      <c r="AC569" s="1">
        <v>9.2027639484056234</v>
      </c>
      <c r="AD569" s="1">
        <v>17.716306006185679</v>
      </c>
      <c r="AE569" s="1">
        <v>17.761482871893712</v>
      </c>
      <c r="AF569" s="1">
        <v>19.261192533104872</v>
      </c>
      <c r="AG569" s="1" t="str">
        <f>GERAL[[#This Row],[SIGLA]]&amp;GERAL[[#This Row],[CÓD]]</f>
        <v>ACED_E2</v>
      </c>
      <c r="AH569" s="1">
        <f ca="1">VLOOKUP(GERAL[[#This Row],[REF_NOTA]],BASE_NOTAS[],7,FALSE)</f>
        <v>19.261192533104872</v>
      </c>
      <c r="AI569" s="31">
        <f ca="1">IF(GERAL[[#This Row],[Nota 2025]]="",0,GERAL[[#This Row],[Nota 2026]]-GERAL[[#This Row],[Nota 2025]])</f>
        <v>0</v>
      </c>
    </row>
    <row r="570" spans="1:35" ht="17" x14ac:dyDescent="0.35">
      <c r="A570" s="2" t="s">
        <v>1</v>
      </c>
      <c r="B570" s="2" t="s">
        <v>157</v>
      </c>
      <c r="C570" s="2" t="s">
        <v>210</v>
      </c>
      <c r="D570" s="15" t="s">
        <v>24</v>
      </c>
      <c r="E570" s="2" t="s">
        <v>94</v>
      </c>
      <c r="F570" s="2" t="str">
        <f>VLOOKUP(GERAL[[#This Row],[CÓD]],SEALL,6,FALSE)</f>
        <v>S</v>
      </c>
      <c r="G57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7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7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70" s="2" t="str">
        <f>VLOOKUP(GERAL[[#This Row],[CÓD]],SEALL,4,FALSE)</f>
        <v>04</v>
      </c>
      <c r="K570" s="2" t="str">
        <f>IF(ISERR(FIND("01",GERAL[[#This Row],[ODS]])),"NÃO","SIM")</f>
        <v>NÃO</v>
      </c>
      <c r="L570" s="2" t="str">
        <f>IF(ISERR(FIND("02",GERAL[[#This Row],[ODS]])),"NÃO","SIM")</f>
        <v>NÃO</v>
      </c>
      <c r="M570" s="2" t="str">
        <f>IF(ISERR(FIND("03",GERAL[[#This Row],[ODS]])),"NÃO","SIM")</f>
        <v>NÃO</v>
      </c>
      <c r="N570" s="2" t="str">
        <f>IF(ISERR(FIND("04",GERAL[[#This Row],[ODS]])),"NÃO","SIM")</f>
        <v>SIM</v>
      </c>
      <c r="O570" s="2" t="str">
        <f>IF(ISERR(FIND("05",GERAL[[#This Row],[ODS]])),"NÃO","SIM")</f>
        <v>NÃO</v>
      </c>
      <c r="P570" s="2" t="str">
        <f>IF(ISERR(FIND("06",GERAL[[#This Row],[ODS]])),"NÃO","SIM")</f>
        <v>NÃO</v>
      </c>
      <c r="Q570" s="2" t="str">
        <f>IF(ISERR(FIND("07",GERAL[[#This Row],[ODS]])),"NÃO","SIM")</f>
        <v>NÃO</v>
      </c>
      <c r="R570" s="2" t="str">
        <f>IF(ISERR(FIND("08",GERAL[[#This Row],[ODS]])),"NÃO","SIM")</f>
        <v>NÃO</v>
      </c>
      <c r="S570" s="2" t="str">
        <f>IF(ISERR(FIND("09",GERAL[[#This Row],[ODS]])),"NÃO","SIM")</f>
        <v>NÃO</v>
      </c>
      <c r="T570" s="2" t="str">
        <f>IF(ISERR(FIND("10",GERAL[[#This Row],[ODS]])),"NÃO","SIM")</f>
        <v>NÃO</v>
      </c>
      <c r="U570" s="2" t="str">
        <f>IF(ISERR(FIND("11",GERAL[[#This Row],[ODS]])),"NÃO","SIM")</f>
        <v>NÃO</v>
      </c>
      <c r="V570" s="2" t="str">
        <f>IF(ISERR(FIND("12",GERAL[[#This Row],[ODS]])),"NÃO","SIM")</f>
        <v>NÃO</v>
      </c>
      <c r="W570" s="2" t="str">
        <f>IF(ISERR(FIND("13",GERAL[[#This Row],[ODS]])),"NÃO","SIM")</f>
        <v>NÃO</v>
      </c>
      <c r="X570" s="2" t="str">
        <f>IF(ISERR(FIND("14",GERAL[[#This Row],[ODS]])),"NÃO","SIM")</f>
        <v>NÃO</v>
      </c>
      <c r="Y570" s="2" t="str">
        <f>IF(ISERR(FIND("15",GERAL[[#This Row],[ODS]])),"NÃO","SIM")</f>
        <v>NÃO</v>
      </c>
      <c r="Z570" s="2" t="str">
        <f>IF(ISERR(FIND("16",GERAL[[#This Row],[ODS]])),"NÃO","SIM")</f>
        <v>NÃO</v>
      </c>
      <c r="AA570" s="2" t="str">
        <f>IF(ISERR(FIND("17",GERAL[[#This Row],[ODS]])),"NÃO","SIM")</f>
        <v>NÃO</v>
      </c>
      <c r="AB570" s="1">
        <v>28.610287580133146</v>
      </c>
      <c r="AC570" s="1">
        <v>28.610287580133146</v>
      </c>
      <c r="AD570" s="1">
        <v>39.668875640921705</v>
      </c>
      <c r="AE570" s="1">
        <v>31.895539454111521</v>
      </c>
      <c r="AF570" s="1">
        <v>29.314150949665528</v>
      </c>
      <c r="AG570" s="1" t="str">
        <f>GERAL[[#This Row],[SIGLA]]&amp;GERAL[[#This Row],[CÓD]]</f>
        <v>ALED_E2</v>
      </c>
      <c r="AH570" s="1">
        <f ca="1">VLOOKUP(GERAL[[#This Row],[REF_NOTA]],BASE_NOTAS[],7,FALSE)</f>
        <v>29.314150949665528</v>
      </c>
      <c r="AI570" s="31">
        <f ca="1">IF(GERAL[[#This Row],[Nota 2025]]="",0,GERAL[[#This Row],[Nota 2026]]-GERAL[[#This Row],[Nota 2025]])</f>
        <v>0</v>
      </c>
    </row>
    <row r="571" spans="1:35" ht="17" x14ac:dyDescent="0.35">
      <c r="A571" s="2" t="s">
        <v>159</v>
      </c>
      <c r="B571" s="2" t="s">
        <v>184</v>
      </c>
      <c r="C571" s="2" t="s">
        <v>210</v>
      </c>
      <c r="D571" s="15" t="s">
        <v>24</v>
      </c>
      <c r="E571" s="2" t="s">
        <v>94</v>
      </c>
      <c r="F571" s="2" t="str">
        <f>VLOOKUP(GERAL[[#This Row],[CÓD]],SEALL,6,FALSE)</f>
        <v>S</v>
      </c>
      <c r="G57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7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7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71" s="2" t="str">
        <f>VLOOKUP(GERAL[[#This Row],[CÓD]],SEALL,4,FALSE)</f>
        <v>04</v>
      </c>
      <c r="K571" s="2" t="str">
        <f>IF(ISERR(FIND("01",GERAL[[#This Row],[ODS]])),"NÃO","SIM")</f>
        <v>NÃO</v>
      </c>
      <c r="L571" s="2" t="str">
        <f>IF(ISERR(FIND("02",GERAL[[#This Row],[ODS]])),"NÃO","SIM")</f>
        <v>NÃO</v>
      </c>
      <c r="M571" s="2" t="str">
        <f>IF(ISERR(FIND("03",GERAL[[#This Row],[ODS]])),"NÃO","SIM")</f>
        <v>NÃO</v>
      </c>
      <c r="N571" s="2" t="str">
        <f>IF(ISERR(FIND("04",GERAL[[#This Row],[ODS]])),"NÃO","SIM")</f>
        <v>SIM</v>
      </c>
      <c r="O571" s="2" t="str">
        <f>IF(ISERR(FIND("05",GERAL[[#This Row],[ODS]])),"NÃO","SIM")</f>
        <v>NÃO</v>
      </c>
      <c r="P571" s="2" t="str">
        <f>IF(ISERR(FIND("06",GERAL[[#This Row],[ODS]])),"NÃO","SIM")</f>
        <v>NÃO</v>
      </c>
      <c r="Q571" s="2" t="str">
        <f>IF(ISERR(FIND("07",GERAL[[#This Row],[ODS]])),"NÃO","SIM")</f>
        <v>NÃO</v>
      </c>
      <c r="R571" s="2" t="str">
        <f>IF(ISERR(FIND("08",GERAL[[#This Row],[ODS]])),"NÃO","SIM")</f>
        <v>NÃO</v>
      </c>
      <c r="S571" s="2" t="str">
        <f>IF(ISERR(FIND("09",GERAL[[#This Row],[ODS]])),"NÃO","SIM")</f>
        <v>NÃO</v>
      </c>
      <c r="T571" s="2" t="str">
        <f>IF(ISERR(FIND("10",GERAL[[#This Row],[ODS]])),"NÃO","SIM")</f>
        <v>NÃO</v>
      </c>
      <c r="U571" s="2" t="str">
        <f>IF(ISERR(FIND("11",GERAL[[#This Row],[ODS]])),"NÃO","SIM")</f>
        <v>NÃO</v>
      </c>
      <c r="V571" s="2" t="str">
        <f>IF(ISERR(FIND("12",GERAL[[#This Row],[ODS]])),"NÃO","SIM")</f>
        <v>NÃO</v>
      </c>
      <c r="W571" s="2" t="str">
        <f>IF(ISERR(FIND("13",GERAL[[#This Row],[ODS]])),"NÃO","SIM")</f>
        <v>NÃO</v>
      </c>
      <c r="X571" s="2" t="str">
        <f>IF(ISERR(FIND("14",GERAL[[#This Row],[ODS]])),"NÃO","SIM")</f>
        <v>NÃO</v>
      </c>
      <c r="Y571" s="2" t="str">
        <f>IF(ISERR(FIND("15",GERAL[[#This Row],[ODS]])),"NÃO","SIM")</f>
        <v>NÃO</v>
      </c>
      <c r="Z571" s="2" t="str">
        <f>IF(ISERR(FIND("16",GERAL[[#This Row],[ODS]])),"NÃO","SIM")</f>
        <v>NÃO</v>
      </c>
      <c r="AA571" s="2" t="str">
        <f>IF(ISERR(FIND("17",GERAL[[#This Row],[ODS]])),"NÃO","SIM")</f>
        <v>NÃO</v>
      </c>
      <c r="AB571" s="1">
        <v>3.3227209010322389</v>
      </c>
      <c r="AC571" s="1">
        <v>3.3227209010322389</v>
      </c>
      <c r="AD571" s="1">
        <v>9.5232249120723722</v>
      </c>
      <c r="AE571" s="1">
        <v>11.805196976461026</v>
      </c>
      <c r="AF571" s="1">
        <v>14.826383733363373</v>
      </c>
      <c r="AG571" s="1" t="str">
        <f>GERAL[[#This Row],[SIGLA]]&amp;GERAL[[#This Row],[CÓD]]</f>
        <v>APED_E2</v>
      </c>
      <c r="AH571" s="1">
        <f ca="1">VLOOKUP(GERAL[[#This Row],[REF_NOTA]],BASE_NOTAS[],7,FALSE)</f>
        <v>14.826383733363373</v>
      </c>
      <c r="AI571" s="31">
        <f ca="1">IF(GERAL[[#This Row],[Nota 2025]]="",0,GERAL[[#This Row],[Nota 2026]]-GERAL[[#This Row],[Nota 2025]])</f>
        <v>0</v>
      </c>
    </row>
    <row r="572" spans="1:35" ht="17" x14ac:dyDescent="0.35">
      <c r="A572" s="2" t="s">
        <v>155</v>
      </c>
      <c r="B572" s="2" t="s">
        <v>158</v>
      </c>
      <c r="C572" s="2" t="s">
        <v>210</v>
      </c>
      <c r="D572" s="15" t="s">
        <v>24</v>
      </c>
      <c r="E572" s="2" t="s">
        <v>94</v>
      </c>
      <c r="F572" s="2" t="str">
        <f>VLOOKUP(GERAL[[#This Row],[CÓD]],SEALL,6,FALSE)</f>
        <v>S</v>
      </c>
      <c r="G57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7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7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72" s="2" t="str">
        <f>VLOOKUP(GERAL[[#This Row],[CÓD]],SEALL,4,FALSE)</f>
        <v>04</v>
      </c>
      <c r="K572" s="2" t="str">
        <f>IF(ISERR(FIND("01",GERAL[[#This Row],[ODS]])),"NÃO","SIM")</f>
        <v>NÃO</v>
      </c>
      <c r="L572" s="2" t="str">
        <f>IF(ISERR(FIND("02",GERAL[[#This Row],[ODS]])),"NÃO","SIM")</f>
        <v>NÃO</v>
      </c>
      <c r="M572" s="2" t="str">
        <f>IF(ISERR(FIND("03",GERAL[[#This Row],[ODS]])),"NÃO","SIM")</f>
        <v>NÃO</v>
      </c>
      <c r="N572" s="2" t="str">
        <f>IF(ISERR(FIND("04",GERAL[[#This Row],[ODS]])),"NÃO","SIM")</f>
        <v>SIM</v>
      </c>
      <c r="O572" s="2" t="str">
        <f>IF(ISERR(FIND("05",GERAL[[#This Row],[ODS]])),"NÃO","SIM")</f>
        <v>NÃO</v>
      </c>
      <c r="P572" s="2" t="str">
        <f>IF(ISERR(FIND("06",GERAL[[#This Row],[ODS]])),"NÃO","SIM")</f>
        <v>NÃO</v>
      </c>
      <c r="Q572" s="2" t="str">
        <f>IF(ISERR(FIND("07",GERAL[[#This Row],[ODS]])),"NÃO","SIM")</f>
        <v>NÃO</v>
      </c>
      <c r="R572" s="2" t="str">
        <f>IF(ISERR(FIND("08",GERAL[[#This Row],[ODS]])),"NÃO","SIM")</f>
        <v>NÃO</v>
      </c>
      <c r="S572" s="2" t="str">
        <f>IF(ISERR(FIND("09",GERAL[[#This Row],[ODS]])),"NÃO","SIM")</f>
        <v>NÃO</v>
      </c>
      <c r="T572" s="2" t="str">
        <f>IF(ISERR(FIND("10",GERAL[[#This Row],[ODS]])),"NÃO","SIM")</f>
        <v>NÃO</v>
      </c>
      <c r="U572" s="2" t="str">
        <f>IF(ISERR(FIND("11",GERAL[[#This Row],[ODS]])),"NÃO","SIM")</f>
        <v>NÃO</v>
      </c>
      <c r="V572" s="2" t="str">
        <f>IF(ISERR(FIND("12",GERAL[[#This Row],[ODS]])),"NÃO","SIM")</f>
        <v>NÃO</v>
      </c>
      <c r="W572" s="2" t="str">
        <f>IF(ISERR(FIND("13",GERAL[[#This Row],[ODS]])),"NÃO","SIM")</f>
        <v>NÃO</v>
      </c>
      <c r="X572" s="2" t="str">
        <f>IF(ISERR(FIND("14",GERAL[[#This Row],[ODS]])),"NÃO","SIM")</f>
        <v>NÃO</v>
      </c>
      <c r="Y572" s="2" t="str">
        <f>IF(ISERR(FIND("15",GERAL[[#This Row],[ODS]])),"NÃO","SIM")</f>
        <v>NÃO</v>
      </c>
      <c r="Z572" s="2" t="str">
        <f>IF(ISERR(FIND("16",GERAL[[#This Row],[ODS]])),"NÃO","SIM")</f>
        <v>NÃO</v>
      </c>
      <c r="AA572" s="2" t="str">
        <f>IF(ISERR(FIND("17",GERAL[[#This Row],[ODS]])),"NÃO","SIM")</f>
        <v>NÃO</v>
      </c>
      <c r="AB572" s="1">
        <v>0</v>
      </c>
      <c r="AC572" s="1">
        <v>0</v>
      </c>
      <c r="AD572" s="1">
        <v>0</v>
      </c>
      <c r="AE572" s="1">
        <v>0</v>
      </c>
      <c r="AF572" s="1">
        <v>0</v>
      </c>
      <c r="AG572" s="1" t="str">
        <f>GERAL[[#This Row],[SIGLA]]&amp;GERAL[[#This Row],[CÓD]]</f>
        <v>AMED_E2</v>
      </c>
      <c r="AH572" s="1">
        <f ca="1">VLOOKUP(GERAL[[#This Row],[REF_NOTA]],BASE_NOTAS[],7,FALSE)</f>
        <v>0</v>
      </c>
      <c r="AI572" s="31">
        <f ca="1">IF(GERAL[[#This Row],[Nota 2025]]="",0,GERAL[[#This Row],[Nota 2026]]-GERAL[[#This Row],[Nota 2025]])</f>
        <v>0</v>
      </c>
    </row>
    <row r="573" spans="1:35" ht="17" x14ac:dyDescent="0.35">
      <c r="A573" s="2" t="s">
        <v>160</v>
      </c>
      <c r="B573" s="2" t="s">
        <v>187</v>
      </c>
      <c r="C573" s="2" t="s">
        <v>210</v>
      </c>
      <c r="D573" s="15" t="s">
        <v>24</v>
      </c>
      <c r="E573" s="2" t="s">
        <v>94</v>
      </c>
      <c r="F573" s="2" t="str">
        <f>VLOOKUP(GERAL[[#This Row],[CÓD]],SEALL,6,FALSE)</f>
        <v>S</v>
      </c>
      <c r="G57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7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7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73" s="2" t="str">
        <f>VLOOKUP(GERAL[[#This Row],[CÓD]],SEALL,4,FALSE)</f>
        <v>04</v>
      </c>
      <c r="K573" s="2" t="str">
        <f>IF(ISERR(FIND("01",GERAL[[#This Row],[ODS]])),"NÃO","SIM")</f>
        <v>NÃO</v>
      </c>
      <c r="L573" s="2" t="str">
        <f>IF(ISERR(FIND("02",GERAL[[#This Row],[ODS]])),"NÃO","SIM")</f>
        <v>NÃO</v>
      </c>
      <c r="M573" s="2" t="str">
        <f>IF(ISERR(FIND("03",GERAL[[#This Row],[ODS]])),"NÃO","SIM")</f>
        <v>NÃO</v>
      </c>
      <c r="N573" s="2" t="str">
        <f>IF(ISERR(FIND("04",GERAL[[#This Row],[ODS]])),"NÃO","SIM")</f>
        <v>SIM</v>
      </c>
      <c r="O573" s="2" t="str">
        <f>IF(ISERR(FIND("05",GERAL[[#This Row],[ODS]])),"NÃO","SIM")</f>
        <v>NÃO</v>
      </c>
      <c r="P573" s="2" t="str">
        <f>IF(ISERR(FIND("06",GERAL[[#This Row],[ODS]])),"NÃO","SIM")</f>
        <v>NÃO</v>
      </c>
      <c r="Q573" s="2" t="str">
        <f>IF(ISERR(FIND("07",GERAL[[#This Row],[ODS]])),"NÃO","SIM")</f>
        <v>NÃO</v>
      </c>
      <c r="R573" s="2" t="str">
        <f>IF(ISERR(FIND("08",GERAL[[#This Row],[ODS]])),"NÃO","SIM")</f>
        <v>NÃO</v>
      </c>
      <c r="S573" s="2" t="str">
        <f>IF(ISERR(FIND("09",GERAL[[#This Row],[ODS]])),"NÃO","SIM")</f>
        <v>NÃO</v>
      </c>
      <c r="T573" s="2" t="str">
        <f>IF(ISERR(FIND("10",GERAL[[#This Row],[ODS]])),"NÃO","SIM")</f>
        <v>NÃO</v>
      </c>
      <c r="U573" s="2" t="str">
        <f>IF(ISERR(FIND("11",GERAL[[#This Row],[ODS]])),"NÃO","SIM")</f>
        <v>NÃO</v>
      </c>
      <c r="V573" s="2" t="str">
        <f>IF(ISERR(FIND("12",GERAL[[#This Row],[ODS]])),"NÃO","SIM")</f>
        <v>NÃO</v>
      </c>
      <c r="W573" s="2" t="str">
        <f>IF(ISERR(FIND("13",GERAL[[#This Row],[ODS]])),"NÃO","SIM")</f>
        <v>NÃO</v>
      </c>
      <c r="X573" s="2" t="str">
        <f>IF(ISERR(FIND("14",GERAL[[#This Row],[ODS]])),"NÃO","SIM")</f>
        <v>NÃO</v>
      </c>
      <c r="Y573" s="2" t="str">
        <f>IF(ISERR(FIND("15",GERAL[[#This Row],[ODS]])),"NÃO","SIM")</f>
        <v>NÃO</v>
      </c>
      <c r="Z573" s="2" t="str">
        <f>IF(ISERR(FIND("16",GERAL[[#This Row],[ODS]])),"NÃO","SIM")</f>
        <v>NÃO</v>
      </c>
      <c r="AA573" s="2" t="str">
        <f>IF(ISERR(FIND("17",GERAL[[#This Row],[ODS]])),"NÃO","SIM")</f>
        <v>NÃO</v>
      </c>
      <c r="AB573" s="1">
        <v>36.467081137132766</v>
      </c>
      <c r="AC573" s="1">
        <v>36.467081137132766</v>
      </c>
      <c r="AD573" s="1">
        <v>39.89233405758489</v>
      </c>
      <c r="AE573" s="1">
        <v>36.515561587756039</v>
      </c>
      <c r="AF573" s="1">
        <v>29.209794098338609</v>
      </c>
      <c r="AG573" s="1" t="str">
        <f>GERAL[[#This Row],[SIGLA]]&amp;GERAL[[#This Row],[CÓD]]</f>
        <v>BAED_E2</v>
      </c>
      <c r="AH573" s="1">
        <f ca="1">VLOOKUP(GERAL[[#This Row],[REF_NOTA]],BASE_NOTAS[],7,FALSE)</f>
        <v>29.209794098338609</v>
      </c>
      <c r="AI573" s="31">
        <f ca="1">IF(GERAL[[#This Row],[Nota 2025]]="",0,GERAL[[#This Row],[Nota 2026]]-GERAL[[#This Row],[Nota 2025]])</f>
        <v>0</v>
      </c>
    </row>
    <row r="574" spans="1:35" ht="17" x14ac:dyDescent="0.35">
      <c r="A574" s="2" t="s">
        <v>161</v>
      </c>
      <c r="B574" s="2" t="s">
        <v>188</v>
      </c>
      <c r="C574" s="2" t="s">
        <v>210</v>
      </c>
      <c r="D574" s="15" t="s">
        <v>24</v>
      </c>
      <c r="E574" s="2" t="s">
        <v>94</v>
      </c>
      <c r="F574" s="2" t="str">
        <f>VLOOKUP(GERAL[[#This Row],[CÓD]],SEALL,6,FALSE)</f>
        <v>S</v>
      </c>
      <c r="G57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7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7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74" s="2" t="str">
        <f>VLOOKUP(GERAL[[#This Row],[CÓD]],SEALL,4,FALSE)</f>
        <v>04</v>
      </c>
      <c r="K574" s="2" t="str">
        <f>IF(ISERR(FIND("01",GERAL[[#This Row],[ODS]])),"NÃO","SIM")</f>
        <v>NÃO</v>
      </c>
      <c r="L574" s="2" t="str">
        <f>IF(ISERR(FIND("02",GERAL[[#This Row],[ODS]])),"NÃO","SIM")</f>
        <v>NÃO</v>
      </c>
      <c r="M574" s="2" t="str">
        <f>IF(ISERR(FIND("03",GERAL[[#This Row],[ODS]])),"NÃO","SIM")</f>
        <v>NÃO</v>
      </c>
      <c r="N574" s="2" t="str">
        <f>IF(ISERR(FIND("04",GERAL[[#This Row],[ODS]])),"NÃO","SIM")</f>
        <v>SIM</v>
      </c>
      <c r="O574" s="2" t="str">
        <f>IF(ISERR(FIND("05",GERAL[[#This Row],[ODS]])),"NÃO","SIM")</f>
        <v>NÃO</v>
      </c>
      <c r="P574" s="2" t="str">
        <f>IF(ISERR(FIND("06",GERAL[[#This Row],[ODS]])),"NÃO","SIM")</f>
        <v>NÃO</v>
      </c>
      <c r="Q574" s="2" t="str">
        <f>IF(ISERR(FIND("07",GERAL[[#This Row],[ODS]])),"NÃO","SIM")</f>
        <v>NÃO</v>
      </c>
      <c r="R574" s="2" t="str">
        <f>IF(ISERR(FIND("08",GERAL[[#This Row],[ODS]])),"NÃO","SIM")</f>
        <v>NÃO</v>
      </c>
      <c r="S574" s="2" t="str">
        <f>IF(ISERR(FIND("09",GERAL[[#This Row],[ODS]])),"NÃO","SIM")</f>
        <v>NÃO</v>
      </c>
      <c r="T574" s="2" t="str">
        <f>IF(ISERR(FIND("10",GERAL[[#This Row],[ODS]])),"NÃO","SIM")</f>
        <v>NÃO</v>
      </c>
      <c r="U574" s="2" t="str">
        <f>IF(ISERR(FIND("11",GERAL[[#This Row],[ODS]])),"NÃO","SIM")</f>
        <v>NÃO</v>
      </c>
      <c r="V574" s="2" t="str">
        <f>IF(ISERR(FIND("12",GERAL[[#This Row],[ODS]])),"NÃO","SIM")</f>
        <v>NÃO</v>
      </c>
      <c r="W574" s="2" t="str">
        <f>IF(ISERR(FIND("13",GERAL[[#This Row],[ODS]])),"NÃO","SIM")</f>
        <v>NÃO</v>
      </c>
      <c r="X574" s="2" t="str">
        <f>IF(ISERR(FIND("14",GERAL[[#This Row],[ODS]])),"NÃO","SIM")</f>
        <v>NÃO</v>
      </c>
      <c r="Y574" s="2" t="str">
        <f>IF(ISERR(FIND("15",GERAL[[#This Row],[ODS]])),"NÃO","SIM")</f>
        <v>NÃO</v>
      </c>
      <c r="Z574" s="2" t="str">
        <f>IF(ISERR(FIND("16",GERAL[[#This Row],[ODS]])),"NÃO","SIM")</f>
        <v>NÃO</v>
      </c>
      <c r="AA574" s="2" t="str">
        <f>IF(ISERR(FIND("17",GERAL[[#This Row],[ODS]])),"NÃO","SIM")</f>
        <v>NÃO</v>
      </c>
      <c r="AB574" s="1">
        <v>49.601709828753712</v>
      </c>
      <c r="AC574" s="1">
        <v>49.601709828753712</v>
      </c>
      <c r="AD574" s="1">
        <v>45.876645687898062</v>
      </c>
      <c r="AE574" s="1">
        <v>49.648478067539166</v>
      </c>
      <c r="AF574" s="1">
        <v>55.131257583742631</v>
      </c>
      <c r="AG574" s="1" t="str">
        <f>GERAL[[#This Row],[SIGLA]]&amp;GERAL[[#This Row],[CÓD]]</f>
        <v>CEED_E2</v>
      </c>
      <c r="AH574" s="1">
        <f ca="1">VLOOKUP(GERAL[[#This Row],[REF_NOTA]],BASE_NOTAS[],7,FALSE)</f>
        <v>55.131257583742631</v>
      </c>
      <c r="AI574" s="31">
        <f ca="1">IF(GERAL[[#This Row],[Nota 2025]]="",0,GERAL[[#This Row],[Nota 2026]]-GERAL[[#This Row],[Nota 2025]])</f>
        <v>0</v>
      </c>
    </row>
    <row r="575" spans="1:35" ht="17" x14ac:dyDescent="0.35">
      <c r="A575" s="2" t="s">
        <v>162</v>
      </c>
      <c r="B575" s="2" t="s">
        <v>189</v>
      </c>
      <c r="C575" s="2" t="s">
        <v>210</v>
      </c>
      <c r="D575" s="15" t="s">
        <v>24</v>
      </c>
      <c r="E575" s="2" t="s">
        <v>94</v>
      </c>
      <c r="F575" s="2" t="str">
        <f>VLOOKUP(GERAL[[#This Row],[CÓD]],SEALL,6,FALSE)</f>
        <v>S</v>
      </c>
      <c r="G57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7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7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75" s="2" t="str">
        <f>VLOOKUP(GERAL[[#This Row],[CÓD]],SEALL,4,FALSE)</f>
        <v>04</v>
      </c>
      <c r="K575" s="2" t="str">
        <f>IF(ISERR(FIND("01",GERAL[[#This Row],[ODS]])),"NÃO","SIM")</f>
        <v>NÃO</v>
      </c>
      <c r="L575" s="2" t="str">
        <f>IF(ISERR(FIND("02",GERAL[[#This Row],[ODS]])),"NÃO","SIM")</f>
        <v>NÃO</v>
      </c>
      <c r="M575" s="2" t="str">
        <f>IF(ISERR(FIND("03",GERAL[[#This Row],[ODS]])),"NÃO","SIM")</f>
        <v>NÃO</v>
      </c>
      <c r="N575" s="2" t="str">
        <f>IF(ISERR(FIND("04",GERAL[[#This Row],[ODS]])),"NÃO","SIM")</f>
        <v>SIM</v>
      </c>
      <c r="O575" s="2" t="str">
        <f>IF(ISERR(FIND("05",GERAL[[#This Row],[ODS]])),"NÃO","SIM")</f>
        <v>NÃO</v>
      </c>
      <c r="P575" s="2" t="str">
        <f>IF(ISERR(FIND("06",GERAL[[#This Row],[ODS]])),"NÃO","SIM")</f>
        <v>NÃO</v>
      </c>
      <c r="Q575" s="2" t="str">
        <f>IF(ISERR(FIND("07",GERAL[[#This Row],[ODS]])),"NÃO","SIM")</f>
        <v>NÃO</v>
      </c>
      <c r="R575" s="2" t="str">
        <f>IF(ISERR(FIND("08",GERAL[[#This Row],[ODS]])),"NÃO","SIM")</f>
        <v>NÃO</v>
      </c>
      <c r="S575" s="2" t="str">
        <f>IF(ISERR(FIND("09",GERAL[[#This Row],[ODS]])),"NÃO","SIM")</f>
        <v>NÃO</v>
      </c>
      <c r="T575" s="2" t="str">
        <f>IF(ISERR(FIND("10",GERAL[[#This Row],[ODS]])),"NÃO","SIM")</f>
        <v>NÃO</v>
      </c>
      <c r="U575" s="2" t="str">
        <f>IF(ISERR(FIND("11",GERAL[[#This Row],[ODS]])),"NÃO","SIM")</f>
        <v>NÃO</v>
      </c>
      <c r="V575" s="2" t="str">
        <f>IF(ISERR(FIND("12",GERAL[[#This Row],[ODS]])),"NÃO","SIM")</f>
        <v>NÃO</v>
      </c>
      <c r="W575" s="2" t="str">
        <f>IF(ISERR(FIND("13",GERAL[[#This Row],[ODS]])),"NÃO","SIM")</f>
        <v>NÃO</v>
      </c>
      <c r="X575" s="2" t="str">
        <f>IF(ISERR(FIND("14",GERAL[[#This Row],[ODS]])),"NÃO","SIM")</f>
        <v>NÃO</v>
      </c>
      <c r="Y575" s="2" t="str">
        <f>IF(ISERR(FIND("15",GERAL[[#This Row],[ODS]])),"NÃO","SIM")</f>
        <v>NÃO</v>
      </c>
      <c r="Z575" s="2" t="str">
        <f>IF(ISERR(FIND("16",GERAL[[#This Row],[ODS]])),"NÃO","SIM")</f>
        <v>NÃO</v>
      </c>
      <c r="AA575" s="2" t="str">
        <f>IF(ISERR(FIND("17",GERAL[[#This Row],[ODS]])),"NÃO","SIM")</f>
        <v>NÃO</v>
      </c>
      <c r="AB575" s="1">
        <v>89.262058886926198</v>
      </c>
      <c r="AC575" s="1">
        <v>89.262058886926198</v>
      </c>
      <c r="AD575" s="1">
        <v>91.031400440118162</v>
      </c>
      <c r="AE575" s="1">
        <v>90.883753912344886</v>
      </c>
      <c r="AF575" s="1">
        <v>98.90408675761762</v>
      </c>
      <c r="AG575" s="1" t="str">
        <f>GERAL[[#This Row],[SIGLA]]&amp;GERAL[[#This Row],[CÓD]]</f>
        <v>DFED_E2</v>
      </c>
      <c r="AH575" s="1">
        <f ca="1">VLOOKUP(GERAL[[#This Row],[REF_NOTA]],BASE_NOTAS[],7,FALSE)</f>
        <v>98.90408675761762</v>
      </c>
      <c r="AI575" s="31">
        <f ca="1">IF(GERAL[[#This Row],[Nota 2025]]="",0,GERAL[[#This Row],[Nota 2026]]-GERAL[[#This Row],[Nota 2025]])</f>
        <v>0</v>
      </c>
    </row>
    <row r="576" spans="1:35" ht="17" x14ac:dyDescent="0.35">
      <c r="A576" s="2" t="s">
        <v>163</v>
      </c>
      <c r="B576" s="2" t="s">
        <v>183</v>
      </c>
      <c r="C576" s="2" t="s">
        <v>210</v>
      </c>
      <c r="D576" s="15" t="s">
        <v>24</v>
      </c>
      <c r="E576" s="2" t="s">
        <v>94</v>
      </c>
      <c r="F576" s="2" t="str">
        <f>VLOOKUP(GERAL[[#This Row],[CÓD]],SEALL,6,FALSE)</f>
        <v>S</v>
      </c>
      <c r="G57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7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7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76" s="2" t="str">
        <f>VLOOKUP(GERAL[[#This Row],[CÓD]],SEALL,4,FALSE)</f>
        <v>04</v>
      </c>
      <c r="K576" s="2" t="str">
        <f>IF(ISERR(FIND("01",GERAL[[#This Row],[ODS]])),"NÃO","SIM")</f>
        <v>NÃO</v>
      </c>
      <c r="L576" s="2" t="str">
        <f>IF(ISERR(FIND("02",GERAL[[#This Row],[ODS]])),"NÃO","SIM")</f>
        <v>NÃO</v>
      </c>
      <c r="M576" s="2" t="str">
        <f>IF(ISERR(FIND("03",GERAL[[#This Row],[ODS]])),"NÃO","SIM")</f>
        <v>NÃO</v>
      </c>
      <c r="N576" s="2" t="str">
        <f>IF(ISERR(FIND("04",GERAL[[#This Row],[ODS]])),"NÃO","SIM")</f>
        <v>SIM</v>
      </c>
      <c r="O576" s="2" t="str">
        <f>IF(ISERR(FIND("05",GERAL[[#This Row],[ODS]])),"NÃO","SIM")</f>
        <v>NÃO</v>
      </c>
      <c r="P576" s="2" t="str">
        <f>IF(ISERR(FIND("06",GERAL[[#This Row],[ODS]])),"NÃO","SIM")</f>
        <v>NÃO</v>
      </c>
      <c r="Q576" s="2" t="str">
        <f>IF(ISERR(FIND("07",GERAL[[#This Row],[ODS]])),"NÃO","SIM")</f>
        <v>NÃO</v>
      </c>
      <c r="R576" s="2" t="str">
        <f>IF(ISERR(FIND("08",GERAL[[#This Row],[ODS]])),"NÃO","SIM")</f>
        <v>NÃO</v>
      </c>
      <c r="S576" s="2" t="str">
        <f>IF(ISERR(FIND("09",GERAL[[#This Row],[ODS]])),"NÃO","SIM")</f>
        <v>NÃO</v>
      </c>
      <c r="T576" s="2" t="str">
        <f>IF(ISERR(FIND("10",GERAL[[#This Row],[ODS]])),"NÃO","SIM")</f>
        <v>NÃO</v>
      </c>
      <c r="U576" s="2" t="str">
        <f>IF(ISERR(FIND("11",GERAL[[#This Row],[ODS]])),"NÃO","SIM")</f>
        <v>NÃO</v>
      </c>
      <c r="V576" s="2" t="str">
        <f>IF(ISERR(FIND("12",GERAL[[#This Row],[ODS]])),"NÃO","SIM")</f>
        <v>NÃO</v>
      </c>
      <c r="W576" s="2" t="str">
        <f>IF(ISERR(FIND("13",GERAL[[#This Row],[ODS]])),"NÃO","SIM")</f>
        <v>NÃO</v>
      </c>
      <c r="X576" s="2" t="str">
        <f>IF(ISERR(FIND("14",GERAL[[#This Row],[ODS]])),"NÃO","SIM")</f>
        <v>NÃO</v>
      </c>
      <c r="Y576" s="2" t="str">
        <f>IF(ISERR(FIND("15",GERAL[[#This Row],[ODS]])),"NÃO","SIM")</f>
        <v>NÃO</v>
      </c>
      <c r="Z576" s="2" t="str">
        <f>IF(ISERR(FIND("16",GERAL[[#This Row],[ODS]])),"NÃO","SIM")</f>
        <v>NÃO</v>
      </c>
      <c r="AA576" s="2" t="str">
        <f>IF(ISERR(FIND("17",GERAL[[#This Row],[ODS]])),"NÃO","SIM")</f>
        <v>NÃO</v>
      </c>
      <c r="AB576" s="1">
        <v>85.530865204619587</v>
      </c>
      <c r="AC576" s="1">
        <v>85.530865204619587</v>
      </c>
      <c r="AD576" s="1">
        <v>84.136399666423884</v>
      </c>
      <c r="AE576" s="1">
        <v>87.707527638360915</v>
      </c>
      <c r="AF576" s="1">
        <v>90.444524001604492</v>
      </c>
      <c r="AG576" s="1" t="str">
        <f>GERAL[[#This Row],[SIGLA]]&amp;GERAL[[#This Row],[CÓD]]</f>
        <v>ESED_E2</v>
      </c>
      <c r="AH576" s="1">
        <f ca="1">VLOOKUP(GERAL[[#This Row],[REF_NOTA]],BASE_NOTAS[],7,FALSE)</f>
        <v>90.444524001604492</v>
      </c>
      <c r="AI576" s="31">
        <f ca="1">IF(GERAL[[#This Row],[Nota 2025]]="",0,GERAL[[#This Row],[Nota 2026]]-GERAL[[#This Row],[Nota 2025]])</f>
        <v>0</v>
      </c>
    </row>
    <row r="577" spans="1:35" ht="17" x14ac:dyDescent="0.35">
      <c r="A577" s="2" t="s">
        <v>164</v>
      </c>
      <c r="B577" s="2" t="s">
        <v>190</v>
      </c>
      <c r="C577" s="2" t="s">
        <v>210</v>
      </c>
      <c r="D577" s="15" t="s">
        <v>24</v>
      </c>
      <c r="E577" s="2" t="s">
        <v>94</v>
      </c>
      <c r="F577" s="2" t="str">
        <f>VLOOKUP(GERAL[[#This Row],[CÓD]],SEALL,6,FALSE)</f>
        <v>S</v>
      </c>
      <c r="G57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7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7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77" s="2" t="str">
        <f>VLOOKUP(GERAL[[#This Row],[CÓD]],SEALL,4,FALSE)</f>
        <v>04</v>
      </c>
      <c r="K577" s="2" t="str">
        <f>IF(ISERR(FIND("01",GERAL[[#This Row],[ODS]])),"NÃO","SIM")</f>
        <v>NÃO</v>
      </c>
      <c r="L577" s="2" t="str">
        <f>IF(ISERR(FIND("02",GERAL[[#This Row],[ODS]])),"NÃO","SIM")</f>
        <v>NÃO</v>
      </c>
      <c r="M577" s="2" t="str">
        <f>IF(ISERR(FIND("03",GERAL[[#This Row],[ODS]])),"NÃO","SIM")</f>
        <v>NÃO</v>
      </c>
      <c r="N577" s="2" t="str">
        <f>IF(ISERR(FIND("04",GERAL[[#This Row],[ODS]])),"NÃO","SIM")</f>
        <v>SIM</v>
      </c>
      <c r="O577" s="2" t="str">
        <f>IF(ISERR(FIND("05",GERAL[[#This Row],[ODS]])),"NÃO","SIM")</f>
        <v>NÃO</v>
      </c>
      <c r="P577" s="2" t="str">
        <f>IF(ISERR(FIND("06",GERAL[[#This Row],[ODS]])),"NÃO","SIM")</f>
        <v>NÃO</v>
      </c>
      <c r="Q577" s="2" t="str">
        <f>IF(ISERR(FIND("07",GERAL[[#This Row],[ODS]])),"NÃO","SIM")</f>
        <v>NÃO</v>
      </c>
      <c r="R577" s="2" t="str">
        <f>IF(ISERR(FIND("08",GERAL[[#This Row],[ODS]])),"NÃO","SIM")</f>
        <v>NÃO</v>
      </c>
      <c r="S577" s="2" t="str">
        <f>IF(ISERR(FIND("09",GERAL[[#This Row],[ODS]])),"NÃO","SIM")</f>
        <v>NÃO</v>
      </c>
      <c r="T577" s="2" t="str">
        <f>IF(ISERR(FIND("10",GERAL[[#This Row],[ODS]])),"NÃO","SIM")</f>
        <v>NÃO</v>
      </c>
      <c r="U577" s="2" t="str">
        <f>IF(ISERR(FIND("11",GERAL[[#This Row],[ODS]])),"NÃO","SIM")</f>
        <v>NÃO</v>
      </c>
      <c r="V577" s="2" t="str">
        <f>IF(ISERR(FIND("12",GERAL[[#This Row],[ODS]])),"NÃO","SIM")</f>
        <v>NÃO</v>
      </c>
      <c r="W577" s="2" t="str">
        <f>IF(ISERR(FIND("13",GERAL[[#This Row],[ODS]])),"NÃO","SIM")</f>
        <v>NÃO</v>
      </c>
      <c r="X577" s="2" t="str">
        <f>IF(ISERR(FIND("14",GERAL[[#This Row],[ODS]])),"NÃO","SIM")</f>
        <v>NÃO</v>
      </c>
      <c r="Y577" s="2" t="str">
        <f>IF(ISERR(FIND("15",GERAL[[#This Row],[ODS]])),"NÃO","SIM")</f>
        <v>NÃO</v>
      </c>
      <c r="Z577" s="2" t="str">
        <f>IF(ISERR(FIND("16",GERAL[[#This Row],[ODS]])),"NÃO","SIM")</f>
        <v>NÃO</v>
      </c>
      <c r="AA577" s="2" t="str">
        <f>IF(ISERR(FIND("17",GERAL[[#This Row],[ODS]])),"NÃO","SIM")</f>
        <v>NÃO</v>
      </c>
      <c r="AB577" s="1">
        <v>64.702470932826358</v>
      </c>
      <c r="AC577" s="1">
        <v>64.702470932826358</v>
      </c>
      <c r="AD577" s="1">
        <v>56.821566931047272</v>
      </c>
      <c r="AE577" s="1">
        <v>64.535058308009368</v>
      </c>
      <c r="AF577" s="1">
        <v>67.215919394064585</v>
      </c>
      <c r="AG577" s="1" t="str">
        <f>GERAL[[#This Row],[SIGLA]]&amp;GERAL[[#This Row],[CÓD]]</f>
        <v>GOED_E2</v>
      </c>
      <c r="AH577" s="1">
        <f ca="1">VLOOKUP(GERAL[[#This Row],[REF_NOTA]],BASE_NOTAS[],7,FALSE)</f>
        <v>67.215919394064585</v>
      </c>
      <c r="AI577" s="31">
        <f ca="1">IF(GERAL[[#This Row],[Nota 2025]]="",0,GERAL[[#This Row],[Nota 2026]]-GERAL[[#This Row],[Nota 2025]])</f>
        <v>0</v>
      </c>
    </row>
    <row r="578" spans="1:35" ht="17" x14ac:dyDescent="0.35">
      <c r="A578" s="2" t="s">
        <v>165</v>
      </c>
      <c r="B578" s="2" t="s">
        <v>191</v>
      </c>
      <c r="C578" s="2" t="s">
        <v>210</v>
      </c>
      <c r="D578" s="15" t="s">
        <v>24</v>
      </c>
      <c r="E578" s="2" t="s">
        <v>94</v>
      </c>
      <c r="F578" s="2" t="str">
        <f>VLOOKUP(GERAL[[#This Row],[CÓD]],SEALL,6,FALSE)</f>
        <v>S</v>
      </c>
      <c r="G57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7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7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78" s="2" t="str">
        <f>VLOOKUP(GERAL[[#This Row],[CÓD]],SEALL,4,FALSE)</f>
        <v>04</v>
      </c>
      <c r="K578" s="2" t="str">
        <f>IF(ISERR(FIND("01",GERAL[[#This Row],[ODS]])),"NÃO","SIM")</f>
        <v>NÃO</v>
      </c>
      <c r="L578" s="2" t="str">
        <f>IF(ISERR(FIND("02",GERAL[[#This Row],[ODS]])),"NÃO","SIM")</f>
        <v>NÃO</v>
      </c>
      <c r="M578" s="2" t="str">
        <f>IF(ISERR(FIND("03",GERAL[[#This Row],[ODS]])),"NÃO","SIM")</f>
        <v>NÃO</v>
      </c>
      <c r="N578" s="2" t="str">
        <f>IF(ISERR(FIND("04",GERAL[[#This Row],[ODS]])),"NÃO","SIM")</f>
        <v>SIM</v>
      </c>
      <c r="O578" s="2" t="str">
        <f>IF(ISERR(FIND("05",GERAL[[#This Row],[ODS]])),"NÃO","SIM")</f>
        <v>NÃO</v>
      </c>
      <c r="P578" s="2" t="str">
        <f>IF(ISERR(FIND("06",GERAL[[#This Row],[ODS]])),"NÃO","SIM")</f>
        <v>NÃO</v>
      </c>
      <c r="Q578" s="2" t="str">
        <f>IF(ISERR(FIND("07",GERAL[[#This Row],[ODS]])),"NÃO","SIM")</f>
        <v>NÃO</v>
      </c>
      <c r="R578" s="2" t="str">
        <f>IF(ISERR(FIND("08",GERAL[[#This Row],[ODS]])),"NÃO","SIM")</f>
        <v>NÃO</v>
      </c>
      <c r="S578" s="2" t="str">
        <f>IF(ISERR(FIND("09",GERAL[[#This Row],[ODS]])),"NÃO","SIM")</f>
        <v>NÃO</v>
      </c>
      <c r="T578" s="2" t="str">
        <f>IF(ISERR(FIND("10",GERAL[[#This Row],[ODS]])),"NÃO","SIM")</f>
        <v>NÃO</v>
      </c>
      <c r="U578" s="2" t="str">
        <f>IF(ISERR(FIND("11",GERAL[[#This Row],[ODS]])),"NÃO","SIM")</f>
        <v>NÃO</v>
      </c>
      <c r="V578" s="2" t="str">
        <f>IF(ISERR(FIND("12",GERAL[[#This Row],[ODS]])),"NÃO","SIM")</f>
        <v>NÃO</v>
      </c>
      <c r="W578" s="2" t="str">
        <f>IF(ISERR(FIND("13",GERAL[[#This Row],[ODS]])),"NÃO","SIM")</f>
        <v>NÃO</v>
      </c>
      <c r="X578" s="2" t="str">
        <f>IF(ISERR(FIND("14",GERAL[[#This Row],[ODS]])),"NÃO","SIM")</f>
        <v>NÃO</v>
      </c>
      <c r="Y578" s="2" t="str">
        <f>IF(ISERR(FIND("15",GERAL[[#This Row],[ODS]])),"NÃO","SIM")</f>
        <v>NÃO</v>
      </c>
      <c r="Z578" s="2" t="str">
        <f>IF(ISERR(FIND("16",GERAL[[#This Row],[ODS]])),"NÃO","SIM")</f>
        <v>NÃO</v>
      </c>
      <c r="AA578" s="2" t="str">
        <f>IF(ISERR(FIND("17",GERAL[[#This Row],[ODS]])),"NÃO","SIM")</f>
        <v>NÃO</v>
      </c>
      <c r="AB578" s="1">
        <v>7.25228428940828</v>
      </c>
      <c r="AC578" s="1">
        <v>7.25228428940828</v>
      </c>
      <c r="AD578" s="1">
        <v>14.388166535181016</v>
      </c>
      <c r="AE578" s="1">
        <v>8.0348934721234322</v>
      </c>
      <c r="AF578" s="1">
        <v>12.774799716883722</v>
      </c>
      <c r="AG578" s="1" t="str">
        <f>GERAL[[#This Row],[SIGLA]]&amp;GERAL[[#This Row],[CÓD]]</f>
        <v>MAED_E2</v>
      </c>
      <c r="AH578" s="1">
        <f ca="1">VLOOKUP(GERAL[[#This Row],[REF_NOTA]],BASE_NOTAS[],7,FALSE)</f>
        <v>12.774799716883722</v>
      </c>
      <c r="AI578" s="31">
        <f ca="1">IF(GERAL[[#This Row],[Nota 2025]]="",0,GERAL[[#This Row],[Nota 2026]]-GERAL[[#This Row],[Nota 2025]])</f>
        <v>0</v>
      </c>
    </row>
    <row r="579" spans="1:35" ht="17" x14ac:dyDescent="0.35">
      <c r="A579" s="2" t="s">
        <v>168</v>
      </c>
      <c r="B579" s="2" t="s">
        <v>195</v>
      </c>
      <c r="C579" s="2" t="s">
        <v>210</v>
      </c>
      <c r="D579" s="15" t="s">
        <v>24</v>
      </c>
      <c r="E579" s="2" t="s">
        <v>94</v>
      </c>
      <c r="F579" s="2" t="str">
        <f>VLOOKUP(GERAL[[#This Row],[CÓD]],SEALL,6,FALSE)</f>
        <v>S</v>
      </c>
      <c r="G57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7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7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79" s="2" t="str">
        <f>VLOOKUP(GERAL[[#This Row],[CÓD]],SEALL,4,FALSE)</f>
        <v>04</v>
      </c>
      <c r="K579" s="2" t="str">
        <f>IF(ISERR(FIND("01",GERAL[[#This Row],[ODS]])),"NÃO","SIM")</f>
        <v>NÃO</v>
      </c>
      <c r="L579" s="2" t="str">
        <f>IF(ISERR(FIND("02",GERAL[[#This Row],[ODS]])),"NÃO","SIM")</f>
        <v>NÃO</v>
      </c>
      <c r="M579" s="2" t="str">
        <f>IF(ISERR(FIND("03",GERAL[[#This Row],[ODS]])),"NÃO","SIM")</f>
        <v>NÃO</v>
      </c>
      <c r="N579" s="2" t="str">
        <f>IF(ISERR(FIND("04",GERAL[[#This Row],[ODS]])),"NÃO","SIM")</f>
        <v>SIM</v>
      </c>
      <c r="O579" s="2" t="str">
        <f>IF(ISERR(FIND("05",GERAL[[#This Row],[ODS]])),"NÃO","SIM")</f>
        <v>NÃO</v>
      </c>
      <c r="P579" s="2" t="str">
        <f>IF(ISERR(FIND("06",GERAL[[#This Row],[ODS]])),"NÃO","SIM")</f>
        <v>NÃO</v>
      </c>
      <c r="Q579" s="2" t="str">
        <f>IF(ISERR(FIND("07",GERAL[[#This Row],[ODS]])),"NÃO","SIM")</f>
        <v>NÃO</v>
      </c>
      <c r="R579" s="2" t="str">
        <f>IF(ISERR(FIND("08",GERAL[[#This Row],[ODS]])),"NÃO","SIM")</f>
        <v>NÃO</v>
      </c>
      <c r="S579" s="2" t="str">
        <f>IF(ISERR(FIND("09",GERAL[[#This Row],[ODS]])),"NÃO","SIM")</f>
        <v>NÃO</v>
      </c>
      <c r="T579" s="2" t="str">
        <f>IF(ISERR(FIND("10",GERAL[[#This Row],[ODS]])),"NÃO","SIM")</f>
        <v>NÃO</v>
      </c>
      <c r="U579" s="2" t="str">
        <f>IF(ISERR(FIND("11",GERAL[[#This Row],[ODS]])),"NÃO","SIM")</f>
        <v>NÃO</v>
      </c>
      <c r="V579" s="2" t="str">
        <f>IF(ISERR(FIND("12",GERAL[[#This Row],[ODS]])),"NÃO","SIM")</f>
        <v>NÃO</v>
      </c>
      <c r="W579" s="2" t="str">
        <f>IF(ISERR(FIND("13",GERAL[[#This Row],[ODS]])),"NÃO","SIM")</f>
        <v>NÃO</v>
      </c>
      <c r="X579" s="2" t="str">
        <f>IF(ISERR(FIND("14",GERAL[[#This Row],[ODS]])),"NÃO","SIM")</f>
        <v>NÃO</v>
      </c>
      <c r="Y579" s="2" t="str">
        <f>IF(ISERR(FIND("15",GERAL[[#This Row],[ODS]])),"NÃO","SIM")</f>
        <v>NÃO</v>
      </c>
      <c r="Z579" s="2" t="str">
        <f>IF(ISERR(FIND("16",GERAL[[#This Row],[ODS]])),"NÃO","SIM")</f>
        <v>NÃO</v>
      </c>
      <c r="AA579" s="2" t="str">
        <f>IF(ISERR(FIND("17",GERAL[[#This Row],[ODS]])),"NÃO","SIM")</f>
        <v>NÃO</v>
      </c>
      <c r="AB579" s="1">
        <v>31.974117759689896</v>
      </c>
      <c r="AC579" s="1">
        <v>31.974117759689896</v>
      </c>
      <c r="AD579" s="1">
        <v>40.969055343489607</v>
      </c>
      <c r="AE579" s="1">
        <v>41.726453258001065</v>
      </c>
      <c r="AF579" s="1">
        <v>47.338046143993587</v>
      </c>
      <c r="AG579" s="1" t="str">
        <f>GERAL[[#This Row],[SIGLA]]&amp;GERAL[[#This Row],[CÓD]]</f>
        <v>MTED_E2</v>
      </c>
      <c r="AH579" s="1">
        <f ca="1">VLOOKUP(GERAL[[#This Row],[REF_NOTA]],BASE_NOTAS[],7,FALSE)</f>
        <v>47.338046143993587</v>
      </c>
      <c r="AI579" s="31">
        <f ca="1">IF(GERAL[[#This Row],[Nota 2025]]="",0,GERAL[[#This Row],[Nota 2026]]-GERAL[[#This Row],[Nota 2025]])</f>
        <v>0</v>
      </c>
    </row>
    <row r="580" spans="1:35" ht="17" x14ac:dyDescent="0.35">
      <c r="A580" s="2" t="s">
        <v>167</v>
      </c>
      <c r="B580" s="2" t="s">
        <v>193</v>
      </c>
      <c r="C580" s="2" t="s">
        <v>210</v>
      </c>
      <c r="D580" s="15" t="s">
        <v>24</v>
      </c>
      <c r="E580" s="2" t="s">
        <v>94</v>
      </c>
      <c r="F580" s="2" t="str">
        <f>VLOOKUP(GERAL[[#This Row],[CÓD]],SEALL,6,FALSE)</f>
        <v>S</v>
      </c>
      <c r="G58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8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8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80" s="2" t="str">
        <f>VLOOKUP(GERAL[[#This Row],[CÓD]],SEALL,4,FALSE)</f>
        <v>04</v>
      </c>
      <c r="K580" s="2" t="str">
        <f>IF(ISERR(FIND("01",GERAL[[#This Row],[ODS]])),"NÃO","SIM")</f>
        <v>NÃO</v>
      </c>
      <c r="L580" s="2" t="str">
        <f>IF(ISERR(FIND("02",GERAL[[#This Row],[ODS]])),"NÃO","SIM")</f>
        <v>NÃO</v>
      </c>
      <c r="M580" s="2" t="str">
        <f>IF(ISERR(FIND("03",GERAL[[#This Row],[ODS]])),"NÃO","SIM")</f>
        <v>NÃO</v>
      </c>
      <c r="N580" s="2" t="str">
        <f>IF(ISERR(FIND("04",GERAL[[#This Row],[ODS]])),"NÃO","SIM")</f>
        <v>SIM</v>
      </c>
      <c r="O580" s="2" t="str">
        <f>IF(ISERR(FIND("05",GERAL[[#This Row],[ODS]])),"NÃO","SIM")</f>
        <v>NÃO</v>
      </c>
      <c r="P580" s="2" t="str">
        <f>IF(ISERR(FIND("06",GERAL[[#This Row],[ODS]])),"NÃO","SIM")</f>
        <v>NÃO</v>
      </c>
      <c r="Q580" s="2" t="str">
        <f>IF(ISERR(FIND("07",GERAL[[#This Row],[ODS]])),"NÃO","SIM")</f>
        <v>NÃO</v>
      </c>
      <c r="R580" s="2" t="str">
        <f>IF(ISERR(FIND("08",GERAL[[#This Row],[ODS]])),"NÃO","SIM")</f>
        <v>NÃO</v>
      </c>
      <c r="S580" s="2" t="str">
        <f>IF(ISERR(FIND("09",GERAL[[#This Row],[ODS]])),"NÃO","SIM")</f>
        <v>NÃO</v>
      </c>
      <c r="T580" s="2" t="str">
        <f>IF(ISERR(FIND("10",GERAL[[#This Row],[ODS]])),"NÃO","SIM")</f>
        <v>NÃO</v>
      </c>
      <c r="U580" s="2" t="str">
        <f>IF(ISERR(FIND("11",GERAL[[#This Row],[ODS]])),"NÃO","SIM")</f>
        <v>NÃO</v>
      </c>
      <c r="V580" s="2" t="str">
        <f>IF(ISERR(FIND("12",GERAL[[#This Row],[ODS]])),"NÃO","SIM")</f>
        <v>NÃO</v>
      </c>
      <c r="W580" s="2" t="str">
        <f>IF(ISERR(FIND("13",GERAL[[#This Row],[ODS]])),"NÃO","SIM")</f>
        <v>NÃO</v>
      </c>
      <c r="X580" s="2" t="str">
        <f>IF(ISERR(FIND("14",GERAL[[#This Row],[ODS]])),"NÃO","SIM")</f>
        <v>NÃO</v>
      </c>
      <c r="Y580" s="2" t="str">
        <f>IF(ISERR(FIND("15",GERAL[[#This Row],[ODS]])),"NÃO","SIM")</f>
        <v>NÃO</v>
      </c>
      <c r="Z580" s="2" t="str">
        <f>IF(ISERR(FIND("16",GERAL[[#This Row],[ODS]])),"NÃO","SIM")</f>
        <v>NÃO</v>
      </c>
      <c r="AA580" s="2" t="str">
        <f>IF(ISERR(FIND("17",GERAL[[#This Row],[ODS]])),"NÃO","SIM")</f>
        <v>NÃO</v>
      </c>
      <c r="AB580" s="1">
        <v>46.489513327889462</v>
      </c>
      <c r="AC580" s="1">
        <v>46.489513327889462</v>
      </c>
      <c r="AD580" s="1">
        <v>49.554153764356947</v>
      </c>
      <c r="AE580" s="1">
        <v>51.404212508234068</v>
      </c>
      <c r="AF580" s="1">
        <v>54.813354759879473</v>
      </c>
      <c r="AG580" s="1" t="str">
        <f>GERAL[[#This Row],[SIGLA]]&amp;GERAL[[#This Row],[CÓD]]</f>
        <v>MSED_E2</v>
      </c>
      <c r="AH580" s="1">
        <f ca="1">VLOOKUP(GERAL[[#This Row],[REF_NOTA]],BASE_NOTAS[],7,FALSE)</f>
        <v>54.813354759879473</v>
      </c>
      <c r="AI580" s="31">
        <f ca="1">IF(GERAL[[#This Row],[Nota 2025]]="",0,GERAL[[#This Row],[Nota 2026]]-GERAL[[#This Row],[Nota 2025]])</f>
        <v>0</v>
      </c>
    </row>
    <row r="581" spans="1:35" ht="17" x14ac:dyDescent="0.35">
      <c r="A581" s="2" t="s">
        <v>166</v>
      </c>
      <c r="B581" s="2" t="s">
        <v>192</v>
      </c>
      <c r="C581" s="2" t="s">
        <v>210</v>
      </c>
      <c r="D581" s="15" t="s">
        <v>24</v>
      </c>
      <c r="E581" s="2" t="s">
        <v>94</v>
      </c>
      <c r="F581" s="2" t="str">
        <f>VLOOKUP(GERAL[[#This Row],[CÓD]],SEALL,6,FALSE)</f>
        <v>S</v>
      </c>
      <c r="G58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8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8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81" s="2" t="str">
        <f>VLOOKUP(GERAL[[#This Row],[CÓD]],SEALL,4,FALSE)</f>
        <v>04</v>
      </c>
      <c r="K581" s="2" t="str">
        <f>IF(ISERR(FIND("01",GERAL[[#This Row],[ODS]])),"NÃO","SIM")</f>
        <v>NÃO</v>
      </c>
      <c r="L581" s="2" t="str">
        <f>IF(ISERR(FIND("02",GERAL[[#This Row],[ODS]])),"NÃO","SIM")</f>
        <v>NÃO</v>
      </c>
      <c r="M581" s="2" t="str">
        <f>IF(ISERR(FIND("03",GERAL[[#This Row],[ODS]])),"NÃO","SIM")</f>
        <v>NÃO</v>
      </c>
      <c r="N581" s="2" t="str">
        <f>IF(ISERR(FIND("04",GERAL[[#This Row],[ODS]])),"NÃO","SIM")</f>
        <v>SIM</v>
      </c>
      <c r="O581" s="2" t="str">
        <f>IF(ISERR(FIND("05",GERAL[[#This Row],[ODS]])),"NÃO","SIM")</f>
        <v>NÃO</v>
      </c>
      <c r="P581" s="2" t="str">
        <f>IF(ISERR(FIND("06",GERAL[[#This Row],[ODS]])),"NÃO","SIM")</f>
        <v>NÃO</v>
      </c>
      <c r="Q581" s="2" t="str">
        <f>IF(ISERR(FIND("07",GERAL[[#This Row],[ODS]])),"NÃO","SIM")</f>
        <v>NÃO</v>
      </c>
      <c r="R581" s="2" t="str">
        <f>IF(ISERR(FIND("08",GERAL[[#This Row],[ODS]])),"NÃO","SIM")</f>
        <v>NÃO</v>
      </c>
      <c r="S581" s="2" t="str">
        <f>IF(ISERR(FIND("09",GERAL[[#This Row],[ODS]])),"NÃO","SIM")</f>
        <v>NÃO</v>
      </c>
      <c r="T581" s="2" t="str">
        <f>IF(ISERR(FIND("10",GERAL[[#This Row],[ODS]])),"NÃO","SIM")</f>
        <v>NÃO</v>
      </c>
      <c r="U581" s="2" t="str">
        <f>IF(ISERR(FIND("11",GERAL[[#This Row],[ODS]])),"NÃO","SIM")</f>
        <v>NÃO</v>
      </c>
      <c r="V581" s="2" t="str">
        <f>IF(ISERR(FIND("12",GERAL[[#This Row],[ODS]])),"NÃO","SIM")</f>
        <v>NÃO</v>
      </c>
      <c r="W581" s="2" t="str">
        <f>IF(ISERR(FIND("13",GERAL[[#This Row],[ODS]])),"NÃO","SIM")</f>
        <v>NÃO</v>
      </c>
      <c r="X581" s="2" t="str">
        <f>IF(ISERR(FIND("14",GERAL[[#This Row],[ODS]])),"NÃO","SIM")</f>
        <v>NÃO</v>
      </c>
      <c r="Y581" s="2" t="str">
        <f>IF(ISERR(FIND("15",GERAL[[#This Row],[ODS]])),"NÃO","SIM")</f>
        <v>NÃO</v>
      </c>
      <c r="Z581" s="2" t="str">
        <f>IF(ISERR(FIND("16",GERAL[[#This Row],[ODS]])),"NÃO","SIM")</f>
        <v>NÃO</v>
      </c>
      <c r="AA581" s="2" t="str">
        <f>IF(ISERR(FIND("17",GERAL[[#This Row],[ODS]])),"NÃO","SIM")</f>
        <v>NÃO</v>
      </c>
      <c r="AB581" s="1">
        <v>94.494681250317271</v>
      </c>
      <c r="AC581" s="1">
        <v>94.494681250317271</v>
      </c>
      <c r="AD581" s="1">
        <v>100</v>
      </c>
      <c r="AE581" s="1">
        <v>100</v>
      </c>
      <c r="AF581" s="1">
        <v>95.198458511175716</v>
      </c>
      <c r="AG581" s="1" t="str">
        <f>GERAL[[#This Row],[SIGLA]]&amp;GERAL[[#This Row],[CÓD]]</f>
        <v>MGED_E2</v>
      </c>
      <c r="AH581" s="1">
        <f ca="1">VLOOKUP(GERAL[[#This Row],[REF_NOTA]],BASE_NOTAS[],7,FALSE)</f>
        <v>95.198458511175716</v>
      </c>
      <c r="AI581" s="31">
        <f ca="1">IF(GERAL[[#This Row],[Nota 2025]]="",0,GERAL[[#This Row],[Nota 2026]]-GERAL[[#This Row],[Nota 2025]])</f>
        <v>0</v>
      </c>
    </row>
    <row r="582" spans="1:35" ht="17" x14ac:dyDescent="0.35">
      <c r="A582" s="2" t="s">
        <v>169</v>
      </c>
      <c r="B582" s="2" t="s">
        <v>196</v>
      </c>
      <c r="C582" s="2" t="s">
        <v>210</v>
      </c>
      <c r="D582" s="15" t="s">
        <v>24</v>
      </c>
      <c r="E582" s="2" t="s">
        <v>94</v>
      </c>
      <c r="F582" s="2" t="str">
        <f>VLOOKUP(GERAL[[#This Row],[CÓD]],SEALL,6,FALSE)</f>
        <v>S</v>
      </c>
      <c r="G58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8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8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82" s="2" t="str">
        <f>VLOOKUP(GERAL[[#This Row],[CÓD]],SEALL,4,FALSE)</f>
        <v>04</v>
      </c>
      <c r="K582" s="2" t="str">
        <f>IF(ISERR(FIND("01",GERAL[[#This Row],[ODS]])),"NÃO","SIM")</f>
        <v>NÃO</v>
      </c>
      <c r="L582" s="2" t="str">
        <f>IF(ISERR(FIND("02",GERAL[[#This Row],[ODS]])),"NÃO","SIM")</f>
        <v>NÃO</v>
      </c>
      <c r="M582" s="2" t="str">
        <f>IF(ISERR(FIND("03",GERAL[[#This Row],[ODS]])),"NÃO","SIM")</f>
        <v>NÃO</v>
      </c>
      <c r="N582" s="2" t="str">
        <f>IF(ISERR(FIND("04",GERAL[[#This Row],[ODS]])),"NÃO","SIM")</f>
        <v>SIM</v>
      </c>
      <c r="O582" s="2" t="str">
        <f>IF(ISERR(FIND("05",GERAL[[#This Row],[ODS]])),"NÃO","SIM")</f>
        <v>NÃO</v>
      </c>
      <c r="P582" s="2" t="str">
        <f>IF(ISERR(FIND("06",GERAL[[#This Row],[ODS]])),"NÃO","SIM")</f>
        <v>NÃO</v>
      </c>
      <c r="Q582" s="2" t="str">
        <f>IF(ISERR(FIND("07",GERAL[[#This Row],[ODS]])),"NÃO","SIM")</f>
        <v>NÃO</v>
      </c>
      <c r="R582" s="2" t="str">
        <f>IF(ISERR(FIND("08",GERAL[[#This Row],[ODS]])),"NÃO","SIM")</f>
        <v>NÃO</v>
      </c>
      <c r="S582" s="2" t="str">
        <f>IF(ISERR(FIND("09",GERAL[[#This Row],[ODS]])),"NÃO","SIM")</f>
        <v>NÃO</v>
      </c>
      <c r="T582" s="2" t="str">
        <f>IF(ISERR(FIND("10",GERAL[[#This Row],[ODS]])),"NÃO","SIM")</f>
        <v>NÃO</v>
      </c>
      <c r="U582" s="2" t="str">
        <f>IF(ISERR(FIND("11",GERAL[[#This Row],[ODS]])),"NÃO","SIM")</f>
        <v>NÃO</v>
      </c>
      <c r="V582" s="2" t="str">
        <f>IF(ISERR(FIND("12",GERAL[[#This Row],[ODS]])),"NÃO","SIM")</f>
        <v>NÃO</v>
      </c>
      <c r="W582" s="2" t="str">
        <f>IF(ISERR(FIND("13",GERAL[[#This Row],[ODS]])),"NÃO","SIM")</f>
        <v>NÃO</v>
      </c>
      <c r="X582" s="2" t="str">
        <f>IF(ISERR(FIND("14",GERAL[[#This Row],[ODS]])),"NÃO","SIM")</f>
        <v>NÃO</v>
      </c>
      <c r="Y582" s="2" t="str">
        <f>IF(ISERR(FIND("15",GERAL[[#This Row],[ODS]])),"NÃO","SIM")</f>
        <v>NÃO</v>
      </c>
      <c r="Z582" s="2" t="str">
        <f>IF(ISERR(FIND("16",GERAL[[#This Row],[ODS]])),"NÃO","SIM")</f>
        <v>NÃO</v>
      </c>
      <c r="AA582" s="2" t="str">
        <f>IF(ISERR(FIND("17",GERAL[[#This Row],[ODS]])),"NÃO","SIM")</f>
        <v>NÃO</v>
      </c>
      <c r="AB582" s="1">
        <v>20.563384410664778</v>
      </c>
      <c r="AC582" s="1">
        <v>20.563384410664778</v>
      </c>
      <c r="AD582" s="1">
        <v>16.345735035778848</v>
      </c>
      <c r="AE582" s="1">
        <v>12.942957074228387</v>
      </c>
      <c r="AF582" s="1">
        <v>10.613120375727457</v>
      </c>
      <c r="AG582" s="1" t="str">
        <f>GERAL[[#This Row],[SIGLA]]&amp;GERAL[[#This Row],[CÓD]]</f>
        <v>PAED_E2</v>
      </c>
      <c r="AH582" s="1">
        <f ca="1">VLOOKUP(GERAL[[#This Row],[REF_NOTA]],BASE_NOTAS[],7,FALSE)</f>
        <v>10.613120375727457</v>
      </c>
      <c r="AI582" s="31">
        <f ca="1">IF(GERAL[[#This Row],[Nota 2025]]="",0,GERAL[[#This Row],[Nota 2026]]-GERAL[[#This Row],[Nota 2025]])</f>
        <v>0</v>
      </c>
    </row>
    <row r="583" spans="1:35" ht="17" x14ac:dyDescent="0.35">
      <c r="A583" s="2" t="s">
        <v>170</v>
      </c>
      <c r="B583" s="2" t="s">
        <v>197</v>
      </c>
      <c r="C583" s="2" t="s">
        <v>210</v>
      </c>
      <c r="D583" s="15" t="s">
        <v>24</v>
      </c>
      <c r="E583" s="2" t="s">
        <v>94</v>
      </c>
      <c r="F583" s="2" t="str">
        <f>VLOOKUP(GERAL[[#This Row],[CÓD]],SEALL,6,FALSE)</f>
        <v>S</v>
      </c>
      <c r="G58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8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8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83" s="2" t="str">
        <f>VLOOKUP(GERAL[[#This Row],[CÓD]],SEALL,4,FALSE)</f>
        <v>04</v>
      </c>
      <c r="K583" s="2" t="str">
        <f>IF(ISERR(FIND("01",GERAL[[#This Row],[ODS]])),"NÃO","SIM")</f>
        <v>NÃO</v>
      </c>
      <c r="L583" s="2" t="str">
        <f>IF(ISERR(FIND("02",GERAL[[#This Row],[ODS]])),"NÃO","SIM")</f>
        <v>NÃO</v>
      </c>
      <c r="M583" s="2" t="str">
        <f>IF(ISERR(FIND("03",GERAL[[#This Row],[ODS]])),"NÃO","SIM")</f>
        <v>NÃO</v>
      </c>
      <c r="N583" s="2" t="str">
        <f>IF(ISERR(FIND("04",GERAL[[#This Row],[ODS]])),"NÃO","SIM")</f>
        <v>SIM</v>
      </c>
      <c r="O583" s="2" t="str">
        <f>IF(ISERR(FIND("05",GERAL[[#This Row],[ODS]])),"NÃO","SIM")</f>
        <v>NÃO</v>
      </c>
      <c r="P583" s="2" t="str">
        <f>IF(ISERR(FIND("06",GERAL[[#This Row],[ODS]])),"NÃO","SIM")</f>
        <v>NÃO</v>
      </c>
      <c r="Q583" s="2" t="str">
        <f>IF(ISERR(FIND("07",GERAL[[#This Row],[ODS]])),"NÃO","SIM")</f>
        <v>NÃO</v>
      </c>
      <c r="R583" s="2" t="str">
        <f>IF(ISERR(FIND("08",GERAL[[#This Row],[ODS]])),"NÃO","SIM")</f>
        <v>NÃO</v>
      </c>
      <c r="S583" s="2" t="str">
        <f>IF(ISERR(FIND("09",GERAL[[#This Row],[ODS]])),"NÃO","SIM")</f>
        <v>NÃO</v>
      </c>
      <c r="T583" s="2" t="str">
        <f>IF(ISERR(FIND("10",GERAL[[#This Row],[ODS]])),"NÃO","SIM")</f>
        <v>NÃO</v>
      </c>
      <c r="U583" s="2" t="str">
        <f>IF(ISERR(FIND("11",GERAL[[#This Row],[ODS]])),"NÃO","SIM")</f>
        <v>NÃO</v>
      </c>
      <c r="V583" s="2" t="str">
        <f>IF(ISERR(FIND("12",GERAL[[#This Row],[ODS]])),"NÃO","SIM")</f>
        <v>NÃO</v>
      </c>
      <c r="W583" s="2" t="str">
        <f>IF(ISERR(FIND("13",GERAL[[#This Row],[ODS]])),"NÃO","SIM")</f>
        <v>NÃO</v>
      </c>
      <c r="X583" s="2" t="str">
        <f>IF(ISERR(FIND("14",GERAL[[#This Row],[ODS]])),"NÃO","SIM")</f>
        <v>NÃO</v>
      </c>
      <c r="Y583" s="2" t="str">
        <f>IF(ISERR(FIND("15",GERAL[[#This Row],[ODS]])),"NÃO","SIM")</f>
        <v>NÃO</v>
      </c>
      <c r="Z583" s="2" t="str">
        <f>IF(ISERR(FIND("16",GERAL[[#This Row],[ODS]])),"NÃO","SIM")</f>
        <v>NÃO</v>
      </c>
      <c r="AA583" s="2" t="str">
        <f>IF(ISERR(FIND("17",GERAL[[#This Row],[ODS]])),"NÃO","SIM")</f>
        <v>NÃO</v>
      </c>
      <c r="AB583" s="1">
        <v>48.333518149829757</v>
      </c>
      <c r="AC583" s="1">
        <v>48.333518149829757</v>
      </c>
      <c r="AD583" s="1">
        <v>49.292342871516773</v>
      </c>
      <c r="AE583" s="1">
        <v>46.42370796739538</v>
      </c>
      <c r="AF583" s="1">
        <v>52.472144035507682</v>
      </c>
      <c r="AG583" s="1" t="str">
        <f>GERAL[[#This Row],[SIGLA]]&amp;GERAL[[#This Row],[CÓD]]</f>
        <v>PBED_E2</v>
      </c>
      <c r="AH583" s="1">
        <f ca="1">VLOOKUP(GERAL[[#This Row],[REF_NOTA]],BASE_NOTAS[],7,FALSE)</f>
        <v>52.472144035507682</v>
      </c>
      <c r="AI583" s="31">
        <f ca="1">IF(GERAL[[#This Row],[Nota 2025]]="",0,GERAL[[#This Row],[Nota 2026]]-GERAL[[#This Row],[Nota 2025]])</f>
        <v>0</v>
      </c>
    </row>
    <row r="584" spans="1:35" ht="17" x14ac:dyDescent="0.35">
      <c r="A584" s="2" t="s">
        <v>173</v>
      </c>
      <c r="B584" s="2" t="s">
        <v>200</v>
      </c>
      <c r="C584" s="2" t="s">
        <v>210</v>
      </c>
      <c r="D584" s="15" t="s">
        <v>24</v>
      </c>
      <c r="E584" s="2" t="s">
        <v>94</v>
      </c>
      <c r="F584" s="2" t="str">
        <f>VLOOKUP(GERAL[[#This Row],[CÓD]],SEALL,6,FALSE)</f>
        <v>S</v>
      </c>
      <c r="G58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8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8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84" s="2" t="str">
        <f>VLOOKUP(GERAL[[#This Row],[CÓD]],SEALL,4,FALSE)</f>
        <v>04</v>
      </c>
      <c r="K584" s="2" t="str">
        <f>IF(ISERR(FIND("01",GERAL[[#This Row],[ODS]])),"NÃO","SIM")</f>
        <v>NÃO</v>
      </c>
      <c r="L584" s="2" t="str">
        <f>IF(ISERR(FIND("02",GERAL[[#This Row],[ODS]])),"NÃO","SIM")</f>
        <v>NÃO</v>
      </c>
      <c r="M584" s="2" t="str">
        <f>IF(ISERR(FIND("03",GERAL[[#This Row],[ODS]])),"NÃO","SIM")</f>
        <v>NÃO</v>
      </c>
      <c r="N584" s="2" t="str">
        <f>IF(ISERR(FIND("04",GERAL[[#This Row],[ODS]])),"NÃO","SIM")</f>
        <v>SIM</v>
      </c>
      <c r="O584" s="2" t="str">
        <f>IF(ISERR(FIND("05",GERAL[[#This Row],[ODS]])),"NÃO","SIM")</f>
        <v>NÃO</v>
      </c>
      <c r="P584" s="2" t="str">
        <f>IF(ISERR(FIND("06",GERAL[[#This Row],[ODS]])),"NÃO","SIM")</f>
        <v>NÃO</v>
      </c>
      <c r="Q584" s="2" t="str">
        <f>IF(ISERR(FIND("07",GERAL[[#This Row],[ODS]])),"NÃO","SIM")</f>
        <v>NÃO</v>
      </c>
      <c r="R584" s="2" t="str">
        <f>IF(ISERR(FIND("08",GERAL[[#This Row],[ODS]])),"NÃO","SIM")</f>
        <v>NÃO</v>
      </c>
      <c r="S584" s="2" t="str">
        <f>IF(ISERR(FIND("09",GERAL[[#This Row],[ODS]])),"NÃO","SIM")</f>
        <v>NÃO</v>
      </c>
      <c r="T584" s="2" t="str">
        <f>IF(ISERR(FIND("10",GERAL[[#This Row],[ODS]])),"NÃO","SIM")</f>
        <v>NÃO</v>
      </c>
      <c r="U584" s="2" t="str">
        <f>IF(ISERR(FIND("11",GERAL[[#This Row],[ODS]])),"NÃO","SIM")</f>
        <v>NÃO</v>
      </c>
      <c r="V584" s="2" t="str">
        <f>IF(ISERR(FIND("12",GERAL[[#This Row],[ODS]])),"NÃO","SIM")</f>
        <v>NÃO</v>
      </c>
      <c r="W584" s="2" t="str">
        <f>IF(ISERR(FIND("13",GERAL[[#This Row],[ODS]])),"NÃO","SIM")</f>
        <v>NÃO</v>
      </c>
      <c r="X584" s="2" t="str">
        <f>IF(ISERR(FIND("14",GERAL[[#This Row],[ODS]])),"NÃO","SIM")</f>
        <v>NÃO</v>
      </c>
      <c r="Y584" s="2" t="str">
        <f>IF(ISERR(FIND("15",GERAL[[#This Row],[ODS]])),"NÃO","SIM")</f>
        <v>NÃO</v>
      </c>
      <c r="Z584" s="2" t="str">
        <f>IF(ISERR(FIND("16",GERAL[[#This Row],[ODS]])),"NÃO","SIM")</f>
        <v>NÃO</v>
      </c>
      <c r="AA584" s="2" t="str">
        <f>IF(ISERR(FIND("17",GERAL[[#This Row],[ODS]])),"NÃO","SIM")</f>
        <v>NÃO</v>
      </c>
      <c r="AB584" s="1">
        <v>83.485863591546973</v>
      </c>
      <c r="AC584" s="1">
        <v>83.485863591546973</v>
      </c>
      <c r="AD584" s="1">
        <v>76.04269325758662</v>
      </c>
      <c r="AE584" s="1">
        <v>74.790245547121529</v>
      </c>
      <c r="AF584" s="1">
        <v>77.450230497643616</v>
      </c>
      <c r="AG584" s="1" t="str">
        <f>GERAL[[#This Row],[SIGLA]]&amp;GERAL[[#This Row],[CÓD]]</f>
        <v>PRED_E2</v>
      </c>
      <c r="AH584" s="1">
        <f ca="1">VLOOKUP(GERAL[[#This Row],[REF_NOTA]],BASE_NOTAS[],7,FALSE)</f>
        <v>77.450230497643616</v>
      </c>
      <c r="AI584" s="31">
        <f ca="1">IF(GERAL[[#This Row],[Nota 2025]]="",0,GERAL[[#This Row],[Nota 2026]]-GERAL[[#This Row],[Nota 2025]])</f>
        <v>0</v>
      </c>
    </row>
    <row r="585" spans="1:35" ht="17" x14ac:dyDescent="0.35">
      <c r="A585" s="2" t="s">
        <v>171</v>
      </c>
      <c r="B585" s="2" t="s">
        <v>198</v>
      </c>
      <c r="C585" s="2" t="s">
        <v>210</v>
      </c>
      <c r="D585" s="15" t="s">
        <v>24</v>
      </c>
      <c r="E585" s="2" t="s">
        <v>94</v>
      </c>
      <c r="F585" s="2" t="str">
        <f>VLOOKUP(GERAL[[#This Row],[CÓD]],SEALL,6,FALSE)</f>
        <v>S</v>
      </c>
      <c r="G58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8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8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85" s="2" t="str">
        <f>VLOOKUP(GERAL[[#This Row],[CÓD]],SEALL,4,FALSE)</f>
        <v>04</v>
      </c>
      <c r="K585" s="2" t="str">
        <f>IF(ISERR(FIND("01",GERAL[[#This Row],[ODS]])),"NÃO","SIM")</f>
        <v>NÃO</v>
      </c>
      <c r="L585" s="2" t="str">
        <f>IF(ISERR(FIND("02",GERAL[[#This Row],[ODS]])),"NÃO","SIM")</f>
        <v>NÃO</v>
      </c>
      <c r="M585" s="2" t="str">
        <f>IF(ISERR(FIND("03",GERAL[[#This Row],[ODS]])),"NÃO","SIM")</f>
        <v>NÃO</v>
      </c>
      <c r="N585" s="2" t="str">
        <f>IF(ISERR(FIND("04",GERAL[[#This Row],[ODS]])),"NÃO","SIM")</f>
        <v>SIM</v>
      </c>
      <c r="O585" s="2" t="str">
        <f>IF(ISERR(FIND("05",GERAL[[#This Row],[ODS]])),"NÃO","SIM")</f>
        <v>NÃO</v>
      </c>
      <c r="P585" s="2" t="str">
        <f>IF(ISERR(FIND("06",GERAL[[#This Row],[ODS]])),"NÃO","SIM")</f>
        <v>NÃO</v>
      </c>
      <c r="Q585" s="2" t="str">
        <f>IF(ISERR(FIND("07",GERAL[[#This Row],[ODS]])),"NÃO","SIM")</f>
        <v>NÃO</v>
      </c>
      <c r="R585" s="2" t="str">
        <f>IF(ISERR(FIND("08",GERAL[[#This Row],[ODS]])),"NÃO","SIM")</f>
        <v>NÃO</v>
      </c>
      <c r="S585" s="2" t="str">
        <f>IF(ISERR(FIND("09",GERAL[[#This Row],[ODS]])),"NÃO","SIM")</f>
        <v>NÃO</v>
      </c>
      <c r="T585" s="2" t="str">
        <f>IF(ISERR(FIND("10",GERAL[[#This Row],[ODS]])),"NÃO","SIM")</f>
        <v>NÃO</v>
      </c>
      <c r="U585" s="2" t="str">
        <f>IF(ISERR(FIND("11",GERAL[[#This Row],[ODS]])),"NÃO","SIM")</f>
        <v>NÃO</v>
      </c>
      <c r="V585" s="2" t="str">
        <f>IF(ISERR(FIND("12",GERAL[[#This Row],[ODS]])),"NÃO","SIM")</f>
        <v>NÃO</v>
      </c>
      <c r="W585" s="2" t="str">
        <f>IF(ISERR(FIND("13",GERAL[[#This Row],[ODS]])),"NÃO","SIM")</f>
        <v>NÃO</v>
      </c>
      <c r="X585" s="2" t="str">
        <f>IF(ISERR(FIND("14",GERAL[[#This Row],[ODS]])),"NÃO","SIM")</f>
        <v>NÃO</v>
      </c>
      <c r="Y585" s="2" t="str">
        <f>IF(ISERR(FIND("15",GERAL[[#This Row],[ODS]])),"NÃO","SIM")</f>
        <v>NÃO</v>
      </c>
      <c r="Z585" s="2" t="str">
        <f>IF(ISERR(FIND("16",GERAL[[#This Row],[ODS]])),"NÃO","SIM")</f>
        <v>NÃO</v>
      </c>
      <c r="AA585" s="2" t="str">
        <f>IF(ISERR(FIND("17",GERAL[[#This Row],[ODS]])),"NÃO","SIM")</f>
        <v>NÃO</v>
      </c>
      <c r="AB585" s="1">
        <v>50.138258317663087</v>
      </c>
      <c r="AC585" s="1">
        <v>50.138258317663087</v>
      </c>
      <c r="AD585" s="1">
        <v>54.076245056267645</v>
      </c>
      <c r="AE585" s="1">
        <v>53.168157190180921</v>
      </c>
      <c r="AF585" s="1">
        <v>51.861125117714622</v>
      </c>
      <c r="AG585" s="1" t="str">
        <f>GERAL[[#This Row],[SIGLA]]&amp;GERAL[[#This Row],[CÓD]]</f>
        <v>PEED_E2</v>
      </c>
      <c r="AH585" s="1">
        <f ca="1">VLOOKUP(GERAL[[#This Row],[REF_NOTA]],BASE_NOTAS[],7,FALSE)</f>
        <v>51.861125117714622</v>
      </c>
      <c r="AI585" s="31">
        <f ca="1">IF(GERAL[[#This Row],[Nota 2025]]="",0,GERAL[[#This Row],[Nota 2026]]-GERAL[[#This Row],[Nota 2025]])</f>
        <v>0</v>
      </c>
    </row>
    <row r="586" spans="1:35" ht="17" x14ac:dyDescent="0.35">
      <c r="A586" s="2" t="s">
        <v>172</v>
      </c>
      <c r="B586" s="2" t="s">
        <v>199</v>
      </c>
      <c r="C586" s="2" t="s">
        <v>210</v>
      </c>
      <c r="D586" s="15" t="s">
        <v>24</v>
      </c>
      <c r="E586" s="2" t="s">
        <v>94</v>
      </c>
      <c r="F586" s="2" t="str">
        <f>VLOOKUP(GERAL[[#This Row],[CÓD]],SEALL,6,FALSE)</f>
        <v>S</v>
      </c>
      <c r="G58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8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8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86" s="2" t="str">
        <f>VLOOKUP(GERAL[[#This Row],[CÓD]],SEALL,4,FALSE)</f>
        <v>04</v>
      </c>
      <c r="K586" s="2" t="str">
        <f>IF(ISERR(FIND("01",GERAL[[#This Row],[ODS]])),"NÃO","SIM")</f>
        <v>NÃO</v>
      </c>
      <c r="L586" s="2" t="str">
        <f>IF(ISERR(FIND("02",GERAL[[#This Row],[ODS]])),"NÃO","SIM")</f>
        <v>NÃO</v>
      </c>
      <c r="M586" s="2" t="str">
        <f>IF(ISERR(FIND("03",GERAL[[#This Row],[ODS]])),"NÃO","SIM")</f>
        <v>NÃO</v>
      </c>
      <c r="N586" s="2" t="str">
        <f>IF(ISERR(FIND("04",GERAL[[#This Row],[ODS]])),"NÃO","SIM")</f>
        <v>SIM</v>
      </c>
      <c r="O586" s="2" t="str">
        <f>IF(ISERR(FIND("05",GERAL[[#This Row],[ODS]])),"NÃO","SIM")</f>
        <v>NÃO</v>
      </c>
      <c r="P586" s="2" t="str">
        <f>IF(ISERR(FIND("06",GERAL[[#This Row],[ODS]])),"NÃO","SIM")</f>
        <v>NÃO</v>
      </c>
      <c r="Q586" s="2" t="str">
        <f>IF(ISERR(FIND("07",GERAL[[#This Row],[ODS]])),"NÃO","SIM")</f>
        <v>NÃO</v>
      </c>
      <c r="R586" s="2" t="str">
        <f>IF(ISERR(FIND("08",GERAL[[#This Row],[ODS]])),"NÃO","SIM")</f>
        <v>NÃO</v>
      </c>
      <c r="S586" s="2" t="str">
        <f>IF(ISERR(FIND("09",GERAL[[#This Row],[ODS]])),"NÃO","SIM")</f>
        <v>NÃO</v>
      </c>
      <c r="T586" s="2" t="str">
        <f>IF(ISERR(FIND("10",GERAL[[#This Row],[ODS]])),"NÃO","SIM")</f>
        <v>NÃO</v>
      </c>
      <c r="U586" s="2" t="str">
        <f>IF(ISERR(FIND("11",GERAL[[#This Row],[ODS]])),"NÃO","SIM")</f>
        <v>NÃO</v>
      </c>
      <c r="V586" s="2" t="str">
        <f>IF(ISERR(FIND("12",GERAL[[#This Row],[ODS]])),"NÃO","SIM")</f>
        <v>NÃO</v>
      </c>
      <c r="W586" s="2" t="str">
        <f>IF(ISERR(FIND("13",GERAL[[#This Row],[ODS]])),"NÃO","SIM")</f>
        <v>NÃO</v>
      </c>
      <c r="X586" s="2" t="str">
        <f>IF(ISERR(FIND("14",GERAL[[#This Row],[ODS]])),"NÃO","SIM")</f>
        <v>NÃO</v>
      </c>
      <c r="Y586" s="2" t="str">
        <f>IF(ISERR(FIND("15",GERAL[[#This Row],[ODS]])),"NÃO","SIM")</f>
        <v>NÃO</v>
      </c>
      <c r="Z586" s="2" t="str">
        <f>IF(ISERR(FIND("16",GERAL[[#This Row],[ODS]])),"NÃO","SIM")</f>
        <v>NÃO</v>
      </c>
      <c r="AA586" s="2" t="str">
        <f>IF(ISERR(FIND("17",GERAL[[#This Row],[ODS]])),"NÃO","SIM")</f>
        <v>NÃO</v>
      </c>
      <c r="AB586" s="1">
        <v>30.959829249384541</v>
      </c>
      <c r="AC586" s="1">
        <v>30.959829249384541</v>
      </c>
      <c r="AD586" s="1">
        <v>35.535126008273295</v>
      </c>
      <c r="AE586" s="1">
        <v>29.730746278808322</v>
      </c>
      <c r="AF586" s="1">
        <v>32.54710583335104</v>
      </c>
      <c r="AG586" s="1" t="str">
        <f>GERAL[[#This Row],[SIGLA]]&amp;GERAL[[#This Row],[CÓD]]</f>
        <v>PIED_E2</v>
      </c>
      <c r="AH586" s="1">
        <f ca="1">VLOOKUP(GERAL[[#This Row],[REF_NOTA]],BASE_NOTAS[],7,FALSE)</f>
        <v>32.54710583335104</v>
      </c>
      <c r="AI586" s="31">
        <f ca="1">IF(GERAL[[#This Row],[Nota 2025]]="",0,GERAL[[#This Row],[Nota 2026]]-GERAL[[#This Row],[Nota 2025]])</f>
        <v>0</v>
      </c>
    </row>
    <row r="587" spans="1:35" ht="17" x14ac:dyDescent="0.35">
      <c r="A587" s="2" t="s">
        <v>174</v>
      </c>
      <c r="B587" s="2" t="s">
        <v>201</v>
      </c>
      <c r="C587" s="2" t="s">
        <v>210</v>
      </c>
      <c r="D587" s="15" t="s">
        <v>24</v>
      </c>
      <c r="E587" s="2" t="s">
        <v>94</v>
      </c>
      <c r="F587" s="2" t="str">
        <f>VLOOKUP(GERAL[[#This Row],[CÓD]],SEALL,6,FALSE)</f>
        <v>S</v>
      </c>
      <c r="G58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8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8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87" s="2" t="str">
        <f>VLOOKUP(GERAL[[#This Row],[CÓD]],SEALL,4,FALSE)</f>
        <v>04</v>
      </c>
      <c r="K587" s="2" t="str">
        <f>IF(ISERR(FIND("01",GERAL[[#This Row],[ODS]])),"NÃO","SIM")</f>
        <v>NÃO</v>
      </c>
      <c r="L587" s="2" t="str">
        <f>IF(ISERR(FIND("02",GERAL[[#This Row],[ODS]])),"NÃO","SIM")</f>
        <v>NÃO</v>
      </c>
      <c r="M587" s="2" t="str">
        <f>IF(ISERR(FIND("03",GERAL[[#This Row],[ODS]])),"NÃO","SIM")</f>
        <v>NÃO</v>
      </c>
      <c r="N587" s="2" t="str">
        <f>IF(ISERR(FIND("04",GERAL[[#This Row],[ODS]])),"NÃO","SIM")</f>
        <v>SIM</v>
      </c>
      <c r="O587" s="2" t="str">
        <f>IF(ISERR(FIND("05",GERAL[[#This Row],[ODS]])),"NÃO","SIM")</f>
        <v>NÃO</v>
      </c>
      <c r="P587" s="2" t="str">
        <f>IF(ISERR(FIND("06",GERAL[[#This Row],[ODS]])),"NÃO","SIM")</f>
        <v>NÃO</v>
      </c>
      <c r="Q587" s="2" t="str">
        <f>IF(ISERR(FIND("07",GERAL[[#This Row],[ODS]])),"NÃO","SIM")</f>
        <v>NÃO</v>
      </c>
      <c r="R587" s="2" t="str">
        <f>IF(ISERR(FIND("08",GERAL[[#This Row],[ODS]])),"NÃO","SIM")</f>
        <v>NÃO</v>
      </c>
      <c r="S587" s="2" t="str">
        <f>IF(ISERR(FIND("09",GERAL[[#This Row],[ODS]])),"NÃO","SIM")</f>
        <v>NÃO</v>
      </c>
      <c r="T587" s="2" t="str">
        <f>IF(ISERR(FIND("10",GERAL[[#This Row],[ODS]])),"NÃO","SIM")</f>
        <v>NÃO</v>
      </c>
      <c r="U587" s="2" t="str">
        <f>IF(ISERR(FIND("11",GERAL[[#This Row],[ODS]])),"NÃO","SIM")</f>
        <v>NÃO</v>
      </c>
      <c r="V587" s="2" t="str">
        <f>IF(ISERR(FIND("12",GERAL[[#This Row],[ODS]])),"NÃO","SIM")</f>
        <v>NÃO</v>
      </c>
      <c r="W587" s="2" t="str">
        <f>IF(ISERR(FIND("13",GERAL[[#This Row],[ODS]])),"NÃO","SIM")</f>
        <v>NÃO</v>
      </c>
      <c r="X587" s="2" t="str">
        <f>IF(ISERR(FIND("14",GERAL[[#This Row],[ODS]])),"NÃO","SIM")</f>
        <v>NÃO</v>
      </c>
      <c r="Y587" s="2" t="str">
        <f>IF(ISERR(FIND("15",GERAL[[#This Row],[ODS]])),"NÃO","SIM")</f>
        <v>NÃO</v>
      </c>
      <c r="Z587" s="2" t="str">
        <f>IF(ISERR(FIND("16",GERAL[[#This Row],[ODS]])),"NÃO","SIM")</f>
        <v>NÃO</v>
      </c>
      <c r="AA587" s="2" t="str">
        <f>IF(ISERR(FIND("17",GERAL[[#This Row],[ODS]])),"NÃO","SIM")</f>
        <v>NÃO</v>
      </c>
      <c r="AB587" s="1">
        <v>94.582313302057685</v>
      </c>
      <c r="AC587" s="1">
        <v>94.582313302057685</v>
      </c>
      <c r="AD587" s="1">
        <v>86.073058132993779</v>
      </c>
      <c r="AE587" s="1">
        <v>85.946662650451174</v>
      </c>
      <c r="AF587" s="1">
        <v>86.344365193037476</v>
      </c>
      <c r="AG587" s="1" t="str">
        <f>GERAL[[#This Row],[SIGLA]]&amp;GERAL[[#This Row],[CÓD]]</f>
        <v>RJED_E2</v>
      </c>
      <c r="AH587" s="1">
        <f ca="1">VLOOKUP(GERAL[[#This Row],[REF_NOTA]],BASE_NOTAS[],7,FALSE)</f>
        <v>86.344365193037476</v>
      </c>
      <c r="AI587" s="31">
        <f ca="1">IF(GERAL[[#This Row],[Nota 2025]]="",0,GERAL[[#This Row],[Nota 2026]]-GERAL[[#This Row],[Nota 2025]])</f>
        <v>0</v>
      </c>
    </row>
    <row r="588" spans="1:35" ht="17" x14ac:dyDescent="0.35">
      <c r="A588" s="2" t="s">
        <v>175</v>
      </c>
      <c r="B588" s="2" t="s">
        <v>202</v>
      </c>
      <c r="C588" s="2" t="s">
        <v>210</v>
      </c>
      <c r="D588" s="15" t="s">
        <v>24</v>
      </c>
      <c r="E588" s="2" t="s">
        <v>94</v>
      </c>
      <c r="F588" s="2" t="str">
        <f>VLOOKUP(GERAL[[#This Row],[CÓD]],SEALL,6,FALSE)</f>
        <v>S</v>
      </c>
      <c r="G58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8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8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88" s="2" t="str">
        <f>VLOOKUP(GERAL[[#This Row],[CÓD]],SEALL,4,FALSE)</f>
        <v>04</v>
      </c>
      <c r="K588" s="2" t="str">
        <f>IF(ISERR(FIND("01",GERAL[[#This Row],[ODS]])),"NÃO","SIM")</f>
        <v>NÃO</v>
      </c>
      <c r="L588" s="2" t="str">
        <f>IF(ISERR(FIND("02",GERAL[[#This Row],[ODS]])),"NÃO","SIM")</f>
        <v>NÃO</v>
      </c>
      <c r="M588" s="2" t="str">
        <f>IF(ISERR(FIND("03",GERAL[[#This Row],[ODS]])),"NÃO","SIM")</f>
        <v>NÃO</v>
      </c>
      <c r="N588" s="2" t="str">
        <f>IF(ISERR(FIND("04",GERAL[[#This Row],[ODS]])),"NÃO","SIM")</f>
        <v>SIM</v>
      </c>
      <c r="O588" s="2" t="str">
        <f>IF(ISERR(FIND("05",GERAL[[#This Row],[ODS]])),"NÃO","SIM")</f>
        <v>NÃO</v>
      </c>
      <c r="P588" s="2" t="str">
        <f>IF(ISERR(FIND("06",GERAL[[#This Row],[ODS]])),"NÃO","SIM")</f>
        <v>NÃO</v>
      </c>
      <c r="Q588" s="2" t="str">
        <f>IF(ISERR(FIND("07",GERAL[[#This Row],[ODS]])),"NÃO","SIM")</f>
        <v>NÃO</v>
      </c>
      <c r="R588" s="2" t="str">
        <f>IF(ISERR(FIND("08",GERAL[[#This Row],[ODS]])),"NÃO","SIM")</f>
        <v>NÃO</v>
      </c>
      <c r="S588" s="2" t="str">
        <f>IF(ISERR(FIND("09",GERAL[[#This Row],[ODS]])),"NÃO","SIM")</f>
        <v>NÃO</v>
      </c>
      <c r="T588" s="2" t="str">
        <f>IF(ISERR(FIND("10",GERAL[[#This Row],[ODS]])),"NÃO","SIM")</f>
        <v>NÃO</v>
      </c>
      <c r="U588" s="2" t="str">
        <f>IF(ISERR(FIND("11",GERAL[[#This Row],[ODS]])),"NÃO","SIM")</f>
        <v>NÃO</v>
      </c>
      <c r="V588" s="2" t="str">
        <f>IF(ISERR(FIND("12",GERAL[[#This Row],[ODS]])),"NÃO","SIM")</f>
        <v>NÃO</v>
      </c>
      <c r="W588" s="2" t="str">
        <f>IF(ISERR(FIND("13",GERAL[[#This Row],[ODS]])),"NÃO","SIM")</f>
        <v>NÃO</v>
      </c>
      <c r="X588" s="2" t="str">
        <f>IF(ISERR(FIND("14",GERAL[[#This Row],[ODS]])),"NÃO","SIM")</f>
        <v>NÃO</v>
      </c>
      <c r="Y588" s="2" t="str">
        <f>IF(ISERR(FIND("15",GERAL[[#This Row],[ODS]])),"NÃO","SIM")</f>
        <v>NÃO</v>
      </c>
      <c r="Z588" s="2" t="str">
        <f>IF(ISERR(FIND("16",GERAL[[#This Row],[ODS]])),"NÃO","SIM")</f>
        <v>NÃO</v>
      </c>
      <c r="AA588" s="2" t="str">
        <f>IF(ISERR(FIND("17",GERAL[[#This Row],[ODS]])),"NÃO","SIM")</f>
        <v>NÃO</v>
      </c>
      <c r="AB588" s="1">
        <v>60.930277728918391</v>
      </c>
      <c r="AC588" s="1">
        <v>60.930277728918391</v>
      </c>
      <c r="AD588" s="1">
        <v>58.310930573046896</v>
      </c>
      <c r="AE588" s="1">
        <v>57.440713955646039</v>
      </c>
      <c r="AF588" s="1">
        <v>60.944260520495206</v>
      </c>
      <c r="AG588" s="1" t="str">
        <f>GERAL[[#This Row],[SIGLA]]&amp;GERAL[[#This Row],[CÓD]]</f>
        <v>RNED_E2</v>
      </c>
      <c r="AH588" s="1">
        <f ca="1">VLOOKUP(GERAL[[#This Row],[REF_NOTA]],BASE_NOTAS[],7,FALSE)</f>
        <v>60.944260520495206</v>
      </c>
      <c r="AI588" s="31">
        <f ca="1">IF(GERAL[[#This Row],[Nota 2025]]="",0,GERAL[[#This Row],[Nota 2026]]-GERAL[[#This Row],[Nota 2025]])</f>
        <v>0</v>
      </c>
    </row>
    <row r="589" spans="1:35" ht="17" x14ac:dyDescent="0.35">
      <c r="A589" s="2" t="s">
        <v>178</v>
      </c>
      <c r="B589" s="2" t="s">
        <v>205</v>
      </c>
      <c r="C589" s="2" t="s">
        <v>210</v>
      </c>
      <c r="D589" s="15" t="s">
        <v>24</v>
      </c>
      <c r="E589" s="2" t="s">
        <v>94</v>
      </c>
      <c r="F589" s="2" t="str">
        <f>VLOOKUP(GERAL[[#This Row],[CÓD]],SEALL,6,FALSE)</f>
        <v>S</v>
      </c>
      <c r="G58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8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8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89" s="2" t="str">
        <f>VLOOKUP(GERAL[[#This Row],[CÓD]],SEALL,4,FALSE)</f>
        <v>04</v>
      </c>
      <c r="K589" s="2" t="str">
        <f>IF(ISERR(FIND("01",GERAL[[#This Row],[ODS]])),"NÃO","SIM")</f>
        <v>NÃO</v>
      </c>
      <c r="L589" s="2" t="str">
        <f>IF(ISERR(FIND("02",GERAL[[#This Row],[ODS]])),"NÃO","SIM")</f>
        <v>NÃO</v>
      </c>
      <c r="M589" s="2" t="str">
        <f>IF(ISERR(FIND("03",GERAL[[#This Row],[ODS]])),"NÃO","SIM")</f>
        <v>NÃO</v>
      </c>
      <c r="N589" s="2" t="str">
        <f>IF(ISERR(FIND("04",GERAL[[#This Row],[ODS]])),"NÃO","SIM")</f>
        <v>SIM</v>
      </c>
      <c r="O589" s="2" t="str">
        <f>IF(ISERR(FIND("05",GERAL[[#This Row],[ODS]])),"NÃO","SIM")</f>
        <v>NÃO</v>
      </c>
      <c r="P589" s="2" t="str">
        <f>IF(ISERR(FIND("06",GERAL[[#This Row],[ODS]])),"NÃO","SIM")</f>
        <v>NÃO</v>
      </c>
      <c r="Q589" s="2" t="str">
        <f>IF(ISERR(FIND("07",GERAL[[#This Row],[ODS]])),"NÃO","SIM")</f>
        <v>NÃO</v>
      </c>
      <c r="R589" s="2" t="str">
        <f>IF(ISERR(FIND("08",GERAL[[#This Row],[ODS]])),"NÃO","SIM")</f>
        <v>NÃO</v>
      </c>
      <c r="S589" s="2" t="str">
        <f>IF(ISERR(FIND("09",GERAL[[#This Row],[ODS]])),"NÃO","SIM")</f>
        <v>NÃO</v>
      </c>
      <c r="T589" s="2" t="str">
        <f>IF(ISERR(FIND("10",GERAL[[#This Row],[ODS]])),"NÃO","SIM")</f>
        <v>NÃO</v>
      </c>
      <c r="U589" s="2" t="str">
        <f>IF(ISERR(FIND("11",GERAL[[#This Row],[ODS]])),"NÃO","SIM")</f>
        <v>NÃO</v>
      </c>
      <c r="V589" s="2" t="str">
        <f>IF(ISERR(FIND("12",GERAL[[#This Row],[ODS]])),"NÃO","SIM")</f>
        <v>NÃO</v>
      </c>
      <c r="W589" s="2" t="str">
        <f>IF(ISERR(FIND("13",GERAL[[#This Row],[ODS]])),"NÃO","SIM")</f>
        <v>NÃO</v>
      </c>
      <c r="X589" s="2" t="str">
        <f>IF(ISERR(FIND("14",GERAL[[#This Row],[ODS]])),"NÃO","SIM")</f>
        <v>NÃO</v>
      </c>
      <c r="Y589" s="2" t="str">
        <f>IF(ISERR(FIND("15",GERAL[[#This Row],[ODS]])),"NÃO","SIM")</f>
        <v>NÃO</v>
      </c>
      <c r="Z589" s="2" t="str">
        <f>IF(ISERR(FIND("16",GERAL[[#This Row],[ODS]])),"NÃO","SIM")</f>
        <v>NÃO</v>
      </c>
      <c r="AA589" s="2" t="str">
        <f>IF(ISERR(FIND("17",GERAL[[#This Row],[ODS]])),"NÃO","SIM")</f>
        <v>NÃO</v>
      </c>
      <c r="AB589" s="1">
        <v>85.241223765617207</v>
      </c>
      <c r="AC589" s="1">
        <v>85.241223765617207</v>
      </c>
      <c r="AD589" s="1">
        <v>81.252009280767609</v>
      </c>
      <c r="AE589" s="1">
        <v>87.235473224139952</v>
      </c>
      <c r="AF589" s="1">
        <v>73.912800277424878</v>
      </c>
      <c r="AG589" s="1" t="str">
        <f>GERAL[[#This Row],[SIGLA]]&amp;GERAL[[#This Row],[CÓD]]</f>
        <v>RSED_E2</v>
      </c>
      <c r="AH589" s="1">
        <f ca="1">VLOOKUP(GERAL[[#This Row],[REF_NOTA]],BASE_NOTAS[],7,FALSE)</f>
        <v>73.912800277424878</v>
      </c>
      <c r="AI589" s="31">
        <f ca="1">IF(GERAL[[#This Row],[Nota 2025]]="",0,GERAL[[#This Row],[Nota 2026]]-GERAL[[#This Row],[Nota 2025]])</f>
        <v>0</v>
      </c>
    </row>
    <row r="590" spans="1:35" ht="17" x14ac:dyDescent="0.35">
      <c r="A590" s="2" t="s">
        <v>176</v>
      </c>
      <c r="B590" s="2" t="s">
        <v>203</v>
      </c>
      <c r="C590" s="2" t="s">
        <v>210</v>
      </c>
      <c r="D590" s="15" t="s">
        <v>24</v>
      </c>
      <c r="E590" s="2" t="s">
        <v>94</v>
      </c>
      <c r="F590" s="2" t="str">
        <f>VLOOKUP(GERAL[[#This Row],[CÓD]],SEALL,6,FALSE)</f>
        <v>S</v>
      </c>
      <c r="G59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9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9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90" s="2" t="str">
        <f>VLOOKUP(GERAL[[#This Row],[CÓD]],SEALL,4,FALSE)</f>
        <v>04</v>
      </c>
      <c r="K590" s="2" t="str">
        <f>IF(ISERR(FIND("01",GERAL[[#This Row],[ODS]])),"NÃO","SIM")</f>
        <v>NÃO</v>
      </c>
      <c r="L590" s="2" t="str">
        <f>IF(ISERR(FIND("02",GERAL[[#This Row],[ODS]])),"NÃO","SIM")</f>
        <v>NÃO</v>
      </c>
      <c r="M590" s="2" t="str">
        <f>IF(ISERR(FIND("03",GERAL[[#This Row],[ODS]])),"NÃO","SIM")</f>
        <v>NÃO</v>
      </c>
      <c r="N590" s="2" t="str">
        <f>IF(ISERR(FIND("04",GERAL[[#This Row],[ODS]])),"NÃO","SIM")</f>
        <v>SIM</v>
      </c>
      <c r="O590" s="2" t="str">
        <f>IF(ISERR(FIND("05",GERAL[[#This Row],[ODS]])),"NÃO","SIM")</f>
        <v>NÃO</v>
      </c>
      <c r="P590" s="2" t="str">
        <f>IF(ISERR(FIND("06",GERAL[[#This Row],[ODS]])),"NÃO","SIM")</f>
        <v>NÃO</v>
      </c>
      <c r="Q590" s="2" t="str">
        <f>IF(ISERR(FIND("07",GERAL[[#This Row],[ODS]])),"NÃO","SIM")</f>
        <v>NÃO</v>
      </c>
      <c r="R590" s="2" t="str">
        <f>IF(ISERR(FIND("08",GERAL[[#This Row],[ODS]])),"NÃO","SIM")</f>
        <v>NÃO</v>
      </c>
      <c r="S590" s="2" t="str">
        <f>IF(ISERR(FIND("09",GERAL[[#This Row],[ODS]])),"NÃO","SIM")</f>
        <v>NÃO</v>
      </c>
      <c r="T590" s="2" t="str">
        <f>IF(ISERR(FIND("10",GERAL[[#This Row],[ODS]])),"NÃO","SIM")</f>
        <v>NÃO</v>
      </c>
      <c r="U590" s="2" t="str">
        <f>IF(ISERR(FIND("11",GERAL[[#This Row],[ODS]])),"NÃO","SIM")</f>
        <v>NÃO</v>
      </c>
      <c r="V590" s="2" t="str">
        <f>IF(ISERR(FIND("12",GERAL[[#This Row],[ODS]])),"NÃO","SIM")</f>
        <v>NÃO</v>
      </c>
      <c r="W590" s="2" t="str">
        <f>IF(ISERR(FIND("13",GERAL[[#This Row],[ODS]])),"NÃO","SIM")</f>
        <v>NÃO</v>
      </c>
      <c r="X590" s="2" t="str">
        <f>IF(ISERR(FIND("14",GERAL[[#This Row],[ODS]])),"NÃO","SIM")</f>
        <v>NÃO</v>
      </c>
      <c r="Y590" s="2" t="str">
        <f>IF(ISERR(FIND("15",GERAL[[#This Row],[ODS]])),"NÃO","SIM")</f>
        <v>NÃO</v>
      </c>
      <c r="Z590" s="2" t="str">
        <f>IF(ISERR(FIND("16",GERAL[[#This Row],[ODS]])),"NÃO","SIM")</f>
        <v>NÃO</v>
      </c>
      <c r="AA590" s="2" t="str">
        <f>IF(ISERR(FIND("17",GERAL[[#This Row],[ODS]])),"NÃO","SIM")</f>
        <v>NÃO</v>
      </c>
      <c r="AB590" s="1">
        <v>17.132156399225252</v>
      </c>
      <c r="AC590" s="1">
        <v>17.132156399225252</v>
      </c>
      <c r="AD590" s="1">
        <v>27.109964625988532</v>
      </c>
      <c r="AE590" s="1">
        <v>28.094633333301473</v>
      </c>
      <c r="AF590" s="1">
        <v>30.577201155627769</v>
      </c>
      <c r="AG590" s="1" t="str">
        <f>GERAL[[#This Row],[SIGLA]]&amp;GERAL[[#This Row],[CÓD]]</f>
        <v>ROED_E2</v>
      </c>
      <c r="AH590" s="1">
        <f ca="1">VLOOKUP(GERAL[[#This Row],[REF_NOTA]],BASE_NOTAS[],7,FALSE)</f>
        <v>30.577201155627769</v>
      </c>
      <c r="AI590" s="31">
        <f ca="1">IF(GERAL[[#This Row],[Nota 2025]]="",0,GERAL[[#This Row],[Nota 2026]]-GERAL[[#This Row],[Nota 2025]])</f>
        <v>0</v>
      </c>
    </row>
    <row r="591" spans="1:35" ht="17" x14ac:dyDescent="0.35">
      <c r="A591" s="2" t="s">
        <v>177</v>
      </c>
      <c r="B591" s="2" t="s">
        <v>204</v>
      </c>
      <c r="C591" s="2" t="s">
        <v>210</v>
      </c>
      <c r="D591" s="15" t="s">
        <v>24</v>
      </c>
      <c r="E591" s="2" t="s">
        <v>94</v>
      </c>
      <c r="F591" s="2" t="str">
        <f>VLOOKUP(GERAL[[#This Row],[CÓD]],SEALL,6,FALSE)</f>
        <v>S</v>
      </c>
      <c r="G59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9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9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91" s="2" t="str">
        <f>VLOOKUP(GERAL[[#This Row],[CÓD]],SEALL,4,FALSE)</f>
        <v>04</v>
      </c>
      <c r="K591" s="2" t="str">
        <f>IF(ISERR(FIND("01",GERAL[[#This Row],[ODS]])),"NÃO","SIM")</f>
        <v>NÃO</v>
      </c>
      <c r="L591" s="2" t="str">
        <f>IF(ISERR(FIND("02",GERAL[[#This Row],[ODS]])),"NÃO","SIM")</f>
        <v>NÃO</v>
      </c>
      <c r="M591" s="2" t="str">
        <f>IF(ISERR(FIND("03",GERAL[[#This Row],[ODS]])),"NÃO","SIM")</f>
        <v>NÃO</v>
      </c>
      <c r="N591" s="2" t="str">
        <f>IF(ISERR(FIND("04",GERAL[[#This Row],[ODS]])),"NÃO","SIM")</f>
        <v>SIM</v>
      </c>
      <c r="O591" s="2" t="str">
        <f>IF(ISERR(FIND("05",GERAL[[#This Row],[ODS]])),"NÃO","SIM")</f>
        <v>NÃO</v>
      </c>
      <c r="P591" s="2" t="str">
        <f>IF(ISERR(FIND("06",GERAL[[#This Row],[ODS]])),"NÃO","SIM")</f>
        <v>NÃO</v>
      </c>
      <c r="Q591" s="2" t="str">
        <f>IF(ISERR(FIND("07",GERAL[[#This Row],[ODS]])),"NÃO","SIM")</f>
        <v>NÃO</v>
      </c>
      <c r="R591" s="2" t="str">
        <f>IF(ISERR(FIND("08",GERAL[[#This Row],[ODS]])),"NÃO","SIM")</f>
        <v>NÃO</v>
      </c>
      <c r="S591" s="2" t="str">
        <f>IF(ISERR(FIND("09",GERAL[[#This Row],[ODS]])),"NÃO","SIM")</f>
        <v>NÃO</v>
      </c>
      <c r="T591" s="2" t="str">
        <f>IF(ISERR(FIND("10",GERAL[[#This Row],[ODS]])),"NÃO","SIM")</f>
        <v>NÃO</v>
      </c>
      <c r="U591" s="2" t="str">
        <f>IF(ISERR(FIND("11",GERAL[[#This Row],[ODS]])),"NÃO","SIM")</f>
        <v>NÃO</v>
      </c>
      <c r="V591" s="2" t="str">
        <f>IF(ISERR(FIND("12",GERAL[[#This Row],[ODS]])),"NÃO","SIM")</f>
        <v>NÃO</v>
      </c>
      <c r="W591" s="2" t="str">
        <f>IF(ISERR(FIND("13",GERAL[[#This Row],[ODS]])),"NÃO","SIM")</f>
        <v>NÃO</v>
      </c>
      <c r="X591" s="2" t="str">
        <f>IF(ISERR(FIND("14",GERAL[[#This Row],[ODS]])),"NÃO","SIM")</f>
        <v>NÃO</v>
      </c>
      <c r="Y591" s="2" t="str">
        <f>IF(ISERR(FIND("15",GERAL[[#This Row],[ODS]])),"NÃO","SIM")</f>
        <v>NÃO</v>
      </c>
      <c r="Z591" s="2" t="str">
        <f>IF(ISERR(FIND("16",GERAL[[#This Row],[ODS]])),"NÃO","SIM")</f>
        <v>NÃO</v>
      </c>
      <c r="AA591" s="2" t="str">
        <f>IF(ISERR(FIND("17",GERAL[[#This Row],[ODS]])),"NÃO","SIM")</f>
        <v>NÃO</v>
      </c>
      <c r="AB591" s="1">
        <v>22.652221522610454</v>
      </c>
      <c r="AC591" s="1">
        <v>22.652221522610454</v>
      </c>
      <c r="AD591" s="1">
        <v>39.997329380930843</v>
      </c>
      <c r="AE591" s="1">
        <v>45.561465045380004</v>
      </c>
      <c r="AF591" s="1">
        <v>33.298177598476506</v>
      </c>
      <c r="AG591" s="1" t="str">
        <f>GERAL[[#This Row],[SIGLA]]&amp;GERAL[[#This Row],[CÓD]]</f>
        <v>RRED_E2</v>
      </c>
      <c r="AH591" s="1">
        <f ca="1">VLOOKUP(GERAL[[#This Row],[REF_NOTA]],BASE_NOTAS[],7,FALSE)</f>
        <v>33.298177598476506</v>
      </c>
      <c r="AI591" s="31">
        <f ca="1">IF(GERAL[[#This Row],[Nota 2025]]="",0,GERAL[[#This Row],[Nota 2026]]-GERAL[[#This Row],[Nota 2025]])</f>
        <v>0</v>
      </c>
    </row>
    <row r="592" spans="1:35" ht="17" x14ac:dyDescent="0.35">
      <c r="A592" s="2" t="s">
        <v>179</v>
      </c>
      <c r="B592" s="2" t="s">
        <v>194</v>
      </c>
      <c r="C592" s="2" t="s">
        <v>210</v>
      </c>
      <c r="D592" s="15" t="s">
        <v>24</v>
      </c>
      <c r="E592" s="2" t="s">
        <v>94</v>
      </c>
      <c r="F592" s="2" t="str">
        <f>VLOOKUP(GERAL[[#This Row],[CÓD]],SEALL,6,FALSE)</f>
        <v>S</v>
      </c>
      <c r="G59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9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9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92" s="2" t="str">
        <f>VLOOKUP(GERAL[[#This Row],[CÓD]],SEALL,4,FALSE)</f>
        <v>04</v>
      </c>
      <c r="K592" s="2" t="str">
        <f>IF(ISERR(FIND("01",GERAL[[#This Row],[ODS]])),"NÃO","SIM")</f>
        <v>NÃO</v>
      </c>
      <c r="L592" s="2" t="str">
        <f>IF(ISERR(FIND("02",GERAL[[#This Row],[ODS]])),"NÃO","SIM")</f>
        <v>NÃO</v>
      </c>
      <c r="M592" s="2" t="str">
        <f>IF(ISERR(FIND("03",GERAL[[#This Row],[ODS]])),"NÃO","SIM")</f>
        <v>NÃO</v>
      </c>
      <c r="N592" s="2" t="str">
        <f>IF(ISERR(FIND("04",GERAL[[#This Row],[ODS]])),"NÃO","SIM")</f>
        <v>SIM</v>
      </c>
      <c r="O592" s="2" t="str">
        <f>IF(ISERR(FIND("05",GERAL[[#This Row],[ODS]])),"NÃO","SIM")</f>
        <v>NÃO</v>
      </c>
      <c r="P592" s="2" t="str">
        <f>IF(ISERR(FIND("06",GERAL[[#This Row],[ODS]])),"NÃO","SIM")</f>
        <v>NÃO</v>
      </c>
      <c r="Q592" s="2" t="str">
        <f>IF(ISERR(FIND("07",GERAL[[#This Row],[ODS]])),"NÃO","SIM")</f>
        <v>NÃO</v>
      </c>
      <c r="R592" s="2" t="str">
        <f>IF(ISERR(FIND("08",GERAL[[#This Row],[ODS]])),"NÃO","SIM")</f>
        <v>NÃO</v>
      </c>
      <c r="S592" s="2" t="str">
        <f>IF(ISERR(FIND("09",GERAL[[#This Row],[ODS]])),"NÃO","SIM")</f>
        <v>NÃO</v>
      </c>
      <c r="T592" s="2" t="str">
        <f>IF(ISERR(FIND("10",GERAL[[#This Row],[ODS]])),"NÃO","SIM")</f>
        <v>NÃO</v>
      </c>
      <c r="U592" s="2" t="str">
        <f>IF(ISERR(FIND("11",GERAL[[#This Row],[ODS]])),"NÃO","SIM")</f>
        <v>NÃO</v>
      </c>
      <c r="V592" s="2" t="str">
        <f>IF(ISERR(FIND("12",GERAL[[#This Row],[ODS]])),"NÃO","SIM")</f>
        <v>NÃO</v>
      </c>
      <c r="W592" s="2" t="str">
        <f>IF(ISERR(FIND("13",GERAL[[#This Row],[ODS]])),"NÃO","SIM")</f>
        <v>NÃO</v>
      </c>
      <c r="X592" s="2" t="str">
        <f>IF(ISERR(FIND("14",GERAL[[#This Row],[ODS]])),"NÃO","SIM")</f>
        <v>NÃO</v>
      </c>
      <c r="Y592" s="2" t="str">
        <f>IF(ISERR(FIND("15",GERAL[[#This Row],[ODS]])),"NÃO","SIM")</f>
        <v>NÃO</v>
      </c>
      <c r="Z592" s="2" t="str">
        <f>IF(ISERR(FIND("16",GERAL[[#This Row],[ODS]])),"NÃO","SIM")</f>
        <v>NÃO</v>
      </c>
      <c r="AA592" s="2" t="str">
        <f>IF(ISERR(FIND("17",GERAL[[#This Row],[ODS]])),"NÃO","SIM")</f>
        <v>NÃO</v>
      </c>
      <c r="AB592" s="1">
        <v>92.447597796251031</v>
      </c>
      <c r="AC592" s="1">
        <v>92.447597796251031</v>
      </c>
      <c r="AD592" s="1">
        <v>90.639928743061787</v>
      </c>
      <c r="AE592" s="1">
        <v>91.979370814453659</v>
      </c>
      <c r="AF592" s="1">
        <v>99.086207484011766</v>
      </c>
      <c r="AG592" s="1" t="str">
        <f>GERAL[[#This Row],[SIGLA]]&amp;GERAL[[#This Row],[CÓD]]</f>
        <v>SCED_E2</v>
      </c>
      <c r="AH592" s="1">
        <f ca="1">VLOOKUP(GERAL[[#This Row],[REF_NOTA]],BASE_NOTAS[],7,FALSE)</f>
        <v>99.086207484011766</v>
      </c>
      <c r="AI592" s="31">
        <f ca="1">IF(GERAL[[#This Row],[Nota 2025]]="",0,GERAL[[#This Row],[Nota 2026]]-GERAL[[#This Row],[Nota 2025]])</f>
        <v>0</v>
      </c>
    </row>
    <row r="593" spans="1:35" ht="17" x14ac:dyDescent="0.35">
      <c r="A593" s="2" t="s">
        <v>181</v>
      </c>
      <c r="B593" s="2" t="s">
        <v>186</v>
      </c>
      <c r="C593" s="2" t="s">
        <v>210</v>
      </c>
      <c r="D593" s="15" t="s">
        <v>24</v>
      </c>
      <c r="E593" s="2" t="s">
        <v>94</v>
      </c>
      <c r="F593" s="2" t="str">
        <f>VLOOKUP(GERAL[[#This Row],[CÓD]],SEALL,6,FALSE)</f>
        <v>S</v>
      </c>
      <c r="G59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9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9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93" s="2" t="str">
        <f>VLOOKUP(GERAL[[#This Row],[CÓD]],SEALL,4,FALSE)</f>
        <v>04</v>
      </c>
      <c r="K593" s="2" t="str">
        <f>IF(ISERR(FIND("01",GERAL[[#This Row],[ODS]])),"NÃO","SIM")</f>
        <v>NÃO</v>
      </c>
      <c r="L593" s="2" t="str">
        <f>IF(ISERR(FIND("02",GERAL[[#This Row],[ODS]])),"NÃO","SIM")</f>
        <v>NÃO</v>
      </c>
      <c r="M593" s="2" t="str">
        <f>IF(ISERR(FIND("03",GERAL[[#This Row],[ODS]])),"NÃO","SIM")</f>
        <v>NÃO</v>
      </c>
      <c r="N593" s="2" t="str">
        <f>IF(ISERR(FIND("04",GERAL[[#This Row],[ODS]])),"NÃO","SIM")</f>
        <v>SIM</v>
      </c>
      <c r="O593" s="2" t="str">
        <f>IF(ISERR(FIND("05",GERAL[[#This Row],[ODS]])),"NÃO","SIM")</f>
        <v>NÃO</v>
      </c>
      <c r="P593" s="2" t="str">
        <f>IF(ISERR(FIND("06",GERAL[[#This Row],[ODS]])),"NÃO","SIM")</f>
        <v>NÃO</v>
      </c>
      <c r="Q593" s="2" t="str">
        <f>IF(ISERR(FIND("07",GERAL[[#This Row],[ODS]])),"NÃO","SIM")</f>
        <v>NÃO</v>
      </c>
      <c r="R593" s="2" t="str">
        <f>IF(ISERR(FIND("08",GERAL[[#This Row],[ODS]])),"NÃO","SIM")</f>
        <v>NÃO</v>
      </c>
      <c r="S593" s="2" t="str">
        <f>IF(ISERR(FIND("09",GERAL[[#This Row],[ODS]])),"NÃO","SIM")</f>
        <v>NÃO</v>
      </c>
      <c r="T593" s="2" t="str">
        <f>IF(ISERR(FIND("10",GERAL[[#This Row],[ODS]])),"NÃO","SIM")</f>
        <v>NÃO</v>
      </c>
      <c r="U593" s="2" t="str">
        <f>IF(ISERR(FIND("11",GERAL[[#This Row],[ODS]])),"NÃO","SIM")</f>
        <v>NÃO</v>
      </c>
      <c r="V593" s="2" t="str">
        <f>IF(ISERR(FIND("12",GERAL[[#This Row],[ODS]])),"NÃO","SIM")</f>
        <v>NÃO</v>
      </c>
      <c r="W593" s="2" t="str">
        <f>IF(ISERR(FIND("13",GERAL[[#This Row],[ODS]])),"NÃO","SIM")</f>
        <v>NÃO</v>
      </c>
      <c r="X593" s="2" t="str">
        <f>IF(ISERR(FIND("14",GERAL[[#This Row],[ODS]])),"NÃO","SIM")</f>
        <v>NÃO</v>
      </c>
      <c r="Y593" s="2" t="str">
        <f>IF(ISERR(FIND("15",GERAL[[#This Row],[ODS]])),"NÃO","SIM")</f>
        <v>NÃO</v>
      </c>
      <c r="Z593" s="2" t="str">
        <f>IF(ISERR(FIND("16",GERAL[[#This Row],[ODS]])),"NÃO","SIM")</f>
        <v>NÃO</v>
      </c>
      <c r="AA593" s="2" t="str">
        <f>IF(ISERR(FIND("17",GERAL[[#This Row],[ODS]])),"NÃO","SIM")</f>
        <v>NÃO</v>
      </c>
      <c r="AB593" s="1">
        <v>100</v>
      </c>
      <c r="AC593" s="1">
        <v>100</v>
      </c>
      <c r="AD593" s="1">
        <v>96.903859031936506</v>
      </c>
      <c r="AE593" s="1">
        <v>99.236092134104922</v>
      </c>
      <c r="AF593" s="1">
        <v>100</v>
      </c>
      <c r="AG593" s="1" t="str">
        <f>GERAL[[#This Row],[SIGLA]]&amp;GERAL[[#This Row],[CÓD]]</f>
        <v>SPED_E2</v>
      </c>
      <c r="AH593" s="1">
        <f ca="1">VLOOKUP(GERAL[[#This Row],[REF_NOTA]],BASE_NOTAS[],7,FALSE)</f>
        <v>100</v>
      </c>
      <c r="AI593" s="31">
        <f ca="1">IF(GERAL[[#This Row],[Nota 2025]]="",0,GERAL[[#This Row],[Nota 2026]]-GERAL[[#This Row],[Nota 2025]])</f>
        <v>0</v>
      </c>
    </row>
    <row r="594" spans="1:35" ht="17" x14ac:dyDescent="0.35">
      <c r="A594" s="2" t="s">
        <v>180</v>
      </c>
      <c r="B594" s="2" t="s">
        <v>206</v>
      </c>
      <c r="C594" s="2" t="s">
        <v>210</v>
      </c>
      <c r="D594" s="15" t="s">
        <v>24</v>
      </c>
      <c r="E594" s="2" t="s">
        <v>94</v>
      </c>
      <c r="F594" s="2" t="str">
        <f>VLOOKUP(GERAL[[#This Row],[CÓD]],SEALL,6,FALSE)</f>
        <v>S</v>
      </c>
      <c r="G59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9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9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94" s="2" t="str">
        <f>VLOOKUP(GERAL[[#This Row],[CÓD]],SEALL,4,FALSE)</f>
        <v>04</v>
      </c>
      <c r="K594" s="2" t="str">
        <f>IF(ISERR(FIND("01",GERAL[[#This Row],[ODS]])),"NÃO","SIM")</f>
        <v>NÃO</v>
      </c>
      <c r="L594" s="2" t="str">
        <f>IF(ISERR(FIND("02",GERAL[[#This Row],[ODS]])),"NÃO","SIM")</f>
        <v>NÃO</v>
      </c>
      <c r="M594" s="2" t="str">
        <f>IF(ISERR(FIND("03",GERAL[[#This Row],[ODS]])),"NÃO","SIM")</f>
        <v>NÃO</v>
      </c>
      <c r="N594" s="2" t="str">
        <f>IF(ISERR(FIND("04",GERAL[[#This Row],[ODS]])),"NÃO","SIM")</f>
        <v>SIM</v>
      </c>
      <c r="O594" s="2" t="str">
        <f>IF(ISERR(FIND("05",GERAL[[#This Row],[ODS]])),"NÃO","SIM")</f>
        <v>NÃO</v>
      </c>
      <c r="P594" s="2" t="str">
        <f>IF(ISERR(FIND("06",GERAL[[#This Row],[ODS]])),"NÃO","SIM")</f>
        <v>NÃO</v>
      </c>
      <c r="Q594" s="2" t="str">
        <f>IF(ISERR(FIND("07",GERAL[[#This Row],[ODS]])),"NÃO","SIM")</f>
        <v>NÃO</v>
      </c>
      <c r="R594" s="2" t="str">
        <f>IF(ISERR(FIND("08",GERAL[[#This Row],[ODS]])),"NÃO","SIM")</f>
        <v>NÃO</v>
      </c>
      <c r="S594" s="2" t="str">
        <f>IF(ISERR(FIND("09",GERAL[[#This Row],[ODS]])),"NÃO","SIM")</f>
        <v>NÃO</v>
      </c>
      <c r="T594" s="2" t="str">
        <f>IF(ISERR(FIND("10",GERAL[[#This Row],[ODS]])),"NÃO","SIM")</f>
        <v>NÃO</v>
      </c>
      <c r="U594" s="2" t="str">
        <f>IF(ISERR(FIND("11",GERAL[[#This Row],[ODS]])),"NÃO","SIM")</f>
        <v>NÃO</v>
      </c>
      <c r="V594" s="2" t="str">
        <f>IF(ISERR(FIND("12",GERAL[[#This Row],[ODS]])),"NÃO","SIM")</f>
        <v>NÃO</v>
      </c>
      <c r="W594" s="2" t="str">
        <f>IF(ISERR(FIND("13",GERAL[[#This Row],[ODS]])),"NÃO","SIM")</f>
        <v>NÃO</v>
      </c>
      <c r="X594" s="2" t="str">
        <f>IF(ISERR(FIND("14",GERAL[[#This Row],[ODS]])),"NÃO","SIM")</f>
        <v>NÃO</v>
      </c>
      <c r="Y594" s="2" t="str">
        <f>IF(ISERR(FIND("15",GERAL[[#This Row],[ODS]])),"NÃO","SIM")</f>
        <v>NÃO</v>
      </c>
      <c r="Z594" s="2" t="str">
        <f>IF(ISERR(FIND("16",GERAL[[#This Row],[ODS]])),"NÃO","SIM")</f>
        <v>NÃO</v>
      </c>
      <c r="AA594" s="2" t="str">
        <f>IF(ISERR(FIND("17",GERAL[[#This Row],[ODS]])),"NÃO","SIM")</f>
        <v>NÃO</v>
      </c>
      <c r="AB594" s="1">
        <v>52.743041481885612</v>
      </c>
      <c r="AC594" s="1">
        <v>52.743041481885612</v>
      </c>
      <c r="AD594" s="1">
        <v>48.815364917090889</v>
      </c>
      <c r="AE594" s="1">
        <v>48.518359228975477</v>
      </c>
      <c r="AF594" s="1">
        <v>49.929294804782828</v>
      </c>
      <c r="AG594" s="1" t="str">
        <f>GERAL[[#This Row],[SIGLA]]&amp;GERAL[[#This Row],[CÓD]]</f>
        <v>SEED_E2</v>
      </c>
      <c r="AH594" s="1">
        <f ca="1">VLOOKUP(GERAL[[#This Row],[REF_NOTA]],BASE_NOTAS[],7,FALSE)</f>
        <v>49.929294804782828</v>
      </c>
      <c r="AI594" s="31">
        <f ca="1">IF(GERAL[[#This Row],[Nota 2025]]="",0,GERAL[[#This Row],[Nota 2026]]-GERAL[[#This Row],[Nota 2025]])</f>
        <v>0</v>
      </c>
    </row>
    <row r="595" spans="1:35" ht="17" x14ac:dyDescent="0.35">
      <c r="A595" s="2" t="s">
        <v>182</v>
      </c>
      <c r="B595" s="2" t="s">
        <v>185</v>
      </c>
      <c r="C595" s="2" t="s">
        <v>210</v>
      </c>
      <c r="D595" s="15" t="s">
        <v>24</v>
      </c>
      <c r="E595" s="2" t="s">
        <v>94</v>
      </c>
      <c r="F595" s="2" t="str">
        <f>VLOOKUP(GERAL[[#This Row],[CÓD]],SEALL,6,FALSE)</f>
        <v>S</v>
      </c>
      <c r="G59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9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9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95" s="2" t="str">
        <f>VLOOKUP(GERAL[[#This Row],[CÓD]],SEALL,4,FALSE)</f>
        <v>04</v>
      </c>
      <c r="K595" s="2" t="str">
        <f>IF(ISERR(FIND("01",GERAL[[#This Row],[ODS]])),"NÃO","SIM")</f>
        <v>NÃO</v>
      </c>
      <c r="L595" s="2" t="str">
        <f>IF(ISERR(FIND("02",GERAL[[#This Row],[ODS]])),"NÃO","SIM")</f>
        <v>NÃO</v>
      </c>
      <c r="M595" s="2" t="str">
        <f>IF(ISERR(FIND("03",GERAL[[#This Row],[ODS]])),"NÃO","SIM")</f>
        <v>NÃO</v>
      </c>
      <c r="N595" s="2" t="str">
        <f>IF(ISERR(FIND("04",GERAL[[#This Row],[ODS]])),"NÃO","SIM")</f>
        <v>SIM</v>
      </c>
      <c r="O595" s="2" t="str">
        <f>IF(ISERR(FIND("05",GERAL[[#This Row],[ODS]])),"NÃO","SIM")</f>
        <v>NÃO</v>
      </c>
      <c r="P595" s="2" t="str">
        <f>IF(ISERR(FIND("06",GERAL[[#This Row],[ODS]])),"NÃO","SIM")</f>
        <v>NÃO</v>
      </c>
      <c r="Q595" s="2" t="str">
        <f>IF(ISERR(FIND("07",GERAL[[#This Row],[ODS]])),"NÃO","SIM")</f>
        <v>NÃO</v>
      </c>
      <c r="R595" s="2" t="str">
        <f>IF(ISERR(FIND("08",GERAL[[#This Row],[ODS]])),"NÃO","SIM")</f>
        <v>NÃO</v>
      </c>
      <c r="S595" s="2" t="str">
        <f>IF(ISERR(FIND("09",GERAL[[#This Row],[ODS]])),"NÃO","SIM")</f>
        <v>NÃO</v>
      </c>
      <c r="T595" s="2" t="str">
        <f>IF(ISERR(FIND("10",GERAL[[#This Row],[ODS]])),"NÃO","SIM")</f>
        <v>NÃO</v>
      </c>
      <c r="U595" s="2" t="str">
        <f>IF(ISERR(FIND("11",GERAL[[#This Row],[ODS]])),"NÃO","SIM")</f>
        <v>NÃO</v>
      </c>
      <c r="V595" s="2" t="str">
        <f>IF(ISERR(FIND("12",GERAL[[#This Row],[ODS]])),"NÃO","SIM")</f>
        <v>NÃO</v>
      </c>
      <c r="W595" s="2" t="str">
        <f>IF(ISERR(FIND("13",GERAL[[#This Row],[ODS]])),"NÃO","SIM")</f>
        <v>NÃO</v>
      </c>
      <c r="X595" s="2" t="str">
        <f>IF(ISERR(FIND("14",GERAL[[#This Row],[ODS]])),"NÃO","SIM")</f>
        <v>NÃO</v>
      </c>
      <c r="Y595" s="2" t="str">
        <f>IF(ISERR(FIND("15",GERAL[[#This Row],[ODS]])),"NÃO","SIM")</f>
        <v>NÃO</v>
      </c>
      <c r="Z595" s="2" t="str">
        <f>IF(ISERR(FIND("16",GERAL[[#This Row],[ODS]])),"NÃO","SIM")</f>
        <v>NÃO</v>
      </c>
      <c r="AA595" s="2" t="str">
        <f>IF(ISERR(FIND("17",GERAL[[#This Row],[ODS]])),"NÃO","SIM")</f>
        <v>NÃO</v>
      </c>
      <c r="AB595" s="1">
        <v>22.389615692152624</v>
      </c>
      <c r="AC595" s="1">
        <v>22.389615692152624</v>
      </c>
      <c r="AD595" s="1">
        <v>29.001972962671029</v>
      </c>
      <c r="AE595" s="1">
        <v>26.560159186062549</v>
      </c>
      <c r="AF595" s="1">
        <v>25.635456088721</v>
      </c>
      <c r="AG595" s="1" t="str">
        <f>GERAL[[#This Row],[SIGLA]]&amp;GERAL[[#This Row],[CÓD]]</f>
        <v>TOED_E2</v>
      </c>
      <c r="AH595" s="1">
        <f ca="1">VLOOKUP(GERAL[[#This Row],[REF_NOTA]],BASE_NOTAS[],7,FALSE)</f>
        <v>25.635456088721</v>
      </c>
      <c r="AI595" s="31">
        <f ca="1">IF(GERAL[[#This Row],[Nota 2025]]="",0,GERAL[[#This Row],[Nota 2026]]-GERAL[[#This Row],[Nota 2025]])</f>
        <v>0</v>
      </c>
    </row>
    <row r="596" spans="1:35" ht="17" x14ac:dyDescent="0.35">
      <c r="A596" s="2" t="s">
        <v>0</v>
      </c>
      <c r="B596" s="2" t="s">
        <v>156</v>
      </c>
      <c r="C596" s="2" t="s">
        <v>210</v>
      </c>
      <c r="D596" s="15" t="s">
        <v>25</v>
      </c>
      <c r="E596" s="2" t="s">
        <v>95</v>
      </c>
      <c r="F596" s="2" t="str">
        <f>VLOOKUP(GERAL[[#This Row],[CÓD]],SEALL,6,FALSE)</f>
        <v>S</v>
      </c>
      <c r="G59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9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9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96" s="2" t="str">
        <f>VLOOKUP(GERAL[[#This Row],[CÓD]],SEALL,4,FALSE)</f>
        <v>04</v>
      </c>
      <c r="K596" s="2" t="str">
        <f>IF(ISERR(FIND("01",GERAL[[#This Row],[ODS]])),"NÃO","SIM")</f>
        <v>NÃO</v>
      </c>
      <c r="L596" s="2" t="str">
        <f>IF(ISERR(FIND("02",GERAL[[#This Row],[ODS]])),"NÃO","SIM")</f>
        <v>NÃO</v>
      </c>
      <c r="M596" s="2" t="str">
        <f>IF(ISERR(FIND("03",GERAL[[#This Row],[ODS]])),"NÃO","SIM")</f>
        <v>NÃO</v>
      </c>
      <c r="N596" s="2" t="str">
        <f>IF(ISERR(FIND("04",GERAL[[#This Row],[ODS]])),"NÃO","SIM")</f>
        <v>SIM</v>
      </c>
      <c r="O596" s="2" t="str">
        <f>IF(ISERR(FIND("05",GERAL[[#This Row],[ODS]])),"NÃO","SIM")</f>
        <v>NÃO</v>
      </c>
      <c r="P596" s="2" t="str">
        <f>IF(ISERR(FIND("06",GERAL[[#This Row],[ODS]])),"NÃO","SIM")</f>
        <v>NÃO</v>
      </c>
      <c r="Q596" s="2" t="str">
        <f>IF(ISERR(FIND("07",GERAL[[#This Row],[ODS]])),"NÃO","SIM")</f>
        <v>NÃO</v>
      </c>
      <c r="R596" s="2" t="str">
        <f>IF(ISERR(FIND("08",GERAL[[#This Row],[ODS]])),"NÃO","SIM")</f>
        <v>NÃO</v>
      </c>
      <c r="S596" s="2" t="str">
        <f>IF(ISERR(FIND("09",GERAL[[#This Row],[ODS]])),"NÃO","SIM")</f>
        <v>NÃO</v>
      </c>
      <c r="T596" s="2" t="str">
        <f>IF(ISERR(FIND("10",GERAL[[#This Row],[ODS]])),"NÃO","SIM")</f>
        <v>NÃO</v>
      </c>
      <c r="U596" s="2" t="str">
        <f>IF(ISERR(FIND("11",GERAL[[#This Row],[ODS]])),"NÃO","SIM")</f>
        <v>NÃO</v>
      </c>
      <c r="V596" s="2" t="str">
        <f>IF(ISERR(FIND("12",GERAL[[#This Row],[ODS]])),"NÃO","SIM")</f>
        <v>NÃO</v>
      </c>
      <c r="W596" s="2" t="str">
        <f>IF(ISERR(FIND("13",GERAL[[#This Row],[ODS]])),"NÃO","SIM")</f>
        <v>NÃO</v>
      </c>
      <c r="X596" s="2" t="str">
        <f>IF(ISERR(FIND("14",GERAL[[#This Row],[ODS]])),"NÃO","SIM")</f>
        <v>NÃO</v>
      </c>
      <c r="Y596" s="2" t="str">
        <f>IF(ISERR(FIND("15",GERAL[[#This Row],[ODS]])),"NÃO","SIM")</f>
        <v>NÃO</v>
      </c>
      <c r="Z596" s="2" t="str">
        <f>IF(ISERR(FIND("16",GERAL[[#This Row],[ODS]])),"NÃO","SIM")</f>
        <v>NÃO</v>
      </c>
      <c r="AA596" s="2" t="str">
        <f>IF(ISERR(FIND("17",GERAL[[#This Row],[ODS]])),"NÃO","SIM")</f>
        <v>NÃO</v>
      </c>
      <c r="AB596" s="1">
        <v>33.910566782756852</v>
      </c>
      <c r="AC596" s="1">
        <v>33.910566782756852</v>
      </c>
      <c r="AD596" s="1">
        <v>33.910566782756852</v>
      </c>
      <c r="AE596" s="1">
        <v>23.076923076923066</v>
      </c>
      <c r="AF596" s="1">
        <v>23.076923076923066</v>
      </c>
      <c r="AG596" s="1" t="str">
        <f>GERAL[[#This Row],[SIGLA]]&amp;GERAL[[#This Row],[CÓD]]</f>
        <v>ACED_IO</v>
      </c>
      <c r="AH596" s="1">
        <f ca="1">VLOOKUP(GERAL[[#This Row],[REF_NOTA]],BASE_NOTAS[],7,FALSE)</f>
        <v>23.076923076923066</v>
      </c>
      <c r="AI596" s="31">
        <f ca="1">IF(GERAL[[#This Row],[Nota 2025]]="",0,GERAL[[#This Row],[Nota 2026]]-GERAL[[#This Row],[Nota 2025]])</f>
        <v>0</v>
      </c>
    </row>
    <row r="597" spans="1:35" ht="17" x14ac:dyDescent="0.35">
      <c r="A597" s="2" t="s">
        <v>1</v>
      </c>
      <c r="B597" s="2" t="s">
        <v>157</v>
      </c>
      <c r="C597" s="2" t="s">
        <v>210</v>
      </c>
      <c r="D597" s="15" t="s">
        <v>25</v>
      </c>
      <c r="E597" s="2" t="s">
        <v>95</v>
      </c>
      <c r="F597" s="2" t="str">
        <f>VLOOKUP(GERAL[[#This Row],[CÓD]],SEALL,6,FALSE)</f>
        <v>S</v>
      </c>
      <c r="G59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9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9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97" s="2" t="str">
        <f>VLOOKUP(GERAL[[#This Row],[CÓD]],SEALL,4,FALSE)</f>
        <v>04</v>
      </c>
      <c r="K597" s="2" t="str">
        <f>IF(ISERR(FIND("01",GERAL[[#This Row],[ODS]])),"NÃO","SIM")</f>
        <v>NÃO</v>
      </c>
      <c r="L597" s="2" t="str">
        <f>IF(ISERR(FIND("02",GERAL[[#This Row],[ODS]])),"NÃO","SIM")</f>
        <v>NÃO</v>
      </c>
      <c r="M597" s="2" t="str">
        <f>IF(ISERR(FIND("03",GERAL[[#This Row],[ODS]])),"NÃO","SIM")</f>
        <v>NÃO</v>
      </c>
      <c r="N597" s="2" t="str">
        <f>IF(ISERR(FIND("04",GERAL[[#This Row],[ODS]])),"NÃO","SIM")</f>
        <v>SIM</v>
      </c>
      <c r="O597" s="2" t="str">
        <f>IF(ISERR(FIND("05",GERAL[[#This Row],[ODS]])),"NÃO","SIM")</f>
        <v>NÃO</v>
      </c>
      <c r="P597" s="2" t="str">
        <f>IF(ISERR(FIND("06",GERAL[[#This Row],[ODS]])),"NÃO","SIM")</f>
        <v>NÃO</v>
      </c>
      <c r="Q597" s="2" t="str">
        <f>IF(ISERR(FIND("07",GERAL[[#This Row],[ODS]])),"NÃO","SIM")</f>
        <v>NÃO</v>
      </c>
      <c r="R597" s="2" t="str">
        <f>IF(ISERR(FIND("08",GERAL[[#This Row],[ODS]])),"NÃO","SIM")</f>
        <v>NÃO</v>
      </c>
      <c r="S597" s="2" t="str">
        <f>IF(ISERR(FIND("09",GERAL[[#This Row],[ODS]])),"NÃO","SIM")</f>
        <v>NÃO</v>
      </c>
      <c r="T597" s="2" t="str">
        <f>IF(ISERR(FIND("10",GERAL[[#This Row],[ODS]])),"NÃO","SIM")</f>
        <v>NÃO</v>
      </c>
      <c r="U597" s="2" t="str">
        <f>IF(ISERR(FIND("11",GERAL[[#This Row],[ODS]])),"NÃO","SIM")</f>
        <v>NÃO</v>
      </c>
      <c r="V597" s="2" t="str">
        <f>IF(ISERR(FIND("12",GERAL[[#This Row],[ODS]])),"NÃO","SIM")</f>
        <v>NÃO</v>
      </c>
      <c r="W597" s="2" t="str">
        <f>IF(ISERR(FIND("13",GERAL[[#This Row],[ODS]])),"NÃO","SIM")</f>
        <v>NÃO</v>
      </c>
      <c r="X597" s="2" t="str">
        <f>IF(ISERR(FIND("14",GERAL[[#This Row],[ODS]])),"NÃO","SIM")</f>
        <v>NÃO</v>
      </c>
      <c r="Y597" s="2" t="str">
        <f>IF(ISERR(FIND("15",GERAL[[#This Row],[ODS]])),"NÃO","SIM")</f>
        <v>NÃO</v>
      </c>
      <c r="Z597" s="2" t="str">
        <f>IF(ISERR(FIND("16",GERAL[[#This Row],[ODS]])),"NÃO","SIM")</f>
        <v>NÃO</v>
      </c>
      <c r="AA597" s="2" t="str">
        <f>IF(ISERR(FIND("17",GERAL[[#This Row],[ODS]])),"NÃO","SIM")</f>
        <v>NÃO</v>
      </c>
      <c r="AB597" s="1">
        <v>38.875546666460735</v>
      </c>
      <c r="AC597" s="1">
        <v>38.875546666460735</v>
      </c>
      <c r="AD597" s="1">
        <v>38.875546666460735</v>
      </c>
      <c r="AE597" s="1">
        <v>46.153846153846132</v>
      </c>
      <c r="AF597" s="1">
        <v>46.153846153846132</v>
      </c>
      <c r="AG597" s="1" t="str">
        <f>GERAL[[#This Row],[SIGLA]]&amp;GERAL[[#This Row],[CÓD]]</f>
        <v>ALED_IO</v>
      </c>
      <c r="AH597" s="1">
        <f ca="1">VLOOKUP(GERAL[[#This Row],[REF_NOTA]],BASE_NOTAS[],7,FALSE)</f>
        <v>46.153846153846132</v>
      </c>
      <c r="AI597" s="31">
        <f ca="1">IF(GERAL[[#This Row],[Nota 2025]]="",0,GERAL[[#This Row],[Nota 2026]]-GERAL[[#This Row],[Nota 2025]])</f>
        <v>0</v>
      </c>
    </row>
    <row r="598" spans="1:35" ht="17" x14ac:dyDescent="0.35">
      <c r="A598" s="2" t="s">
        <v>159</v>
      </c>
      <c r="B598" s="2" t="s">
        <v>184</v>
      </c>
      <c r="C598" s="2" t="s">
        <v>210</v>
      </c>
      <c r="D598" s="15" t="s">
        <v>25</v>
      </c>
      <c r="E598" s="2" t="s">
        <v>95</v>
      </c>
      <c r="F598" s="2" t="str">
        <f>VLOOKUP(GERAL[[#This Row],[CÓD]],SEALL,6,FALSE)</f>
        <v>S</v>
      </c>
      <c r="G59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9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9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98" s="2" t="str">
        <f>VLOOKUP(GERAL[[#This Row],[CÓD]],SEALL,4,FALSE)</f>
        <v>04</v>
      </c>
      <c r="K598" s="2" t="str">
        <f>IF(ISERR(FIND("01",GERAL[[#This Row],[ODS]])),"NÃO","SIM")</f>
        <v>NÃO</v>
      </c>
      <c r="L598" s="2" t="str">
        <f>IF(ISERR(FIND("02",GERAL[[#This Row],[ODS]])),"NÃO","SIM")</f>
        <v>NÃO</v>
      </c>
      <c r="M598" s="2" t="str">
        <f>IF(ISERR(FIND("03",GERAL[[#This Row],[ODS]])),"NÃO","SIM")</f>
        <v>NÃO</v>
      </c>
      <c r="N598" s="2" t="str">
        <f>IF(ISERR(FIND("04",GERAL[[#This Row],[ODS]])),"NÃO","SIM")</f>
        <v>SIM</v>
      </c>
      <c r="O598" s="2" t="str">
        <f>IF(ISERR(FIND("05",GERAL[[#This Row],[ODS]])),"NÃO","SIM")</f>
        <v>NÃO</v>
      </c>
      <c r="P598" s="2" t="str">
        <f>IF(ISERR(FIND("06",GERAL[[#This Row],[ODS]])),"NÃO","SIM")</f>
        <v>NÃO</v>
      </c>
      <c r="Q598" s="2" t="str">
        <f>IF(ISERR(FIND("07",GERAL[[#This Row],[ODS]])),"NÃO","SIM")</f>
        <v>NÃO</v>
      </c>
      <c r="R598" s="2" t="str">
        <f>IF(ISERR(FIND("08",GERAL[[#This Row],[ODS]])),"NÃO","SIM")</f>
        <v>NÃO</v>
      </c>
      <c r="S598" s="2" t="str">
        <f>IF(ISERR(FIND("09",GERAL[[#This Row],[ODS]])),"NÃO","SIM")</f>
        <v>NÃO</v>
      </c>
      <c r="T598" s="2" t="str">
        <f>IF(ISERR(FIND("10",GERAL[[#This Row],[ODS]])),"NÃO","SIM")</f>
        <v>NÃO</v>
      </c>
      <c r="U598" s="2" t="str">
        <f>IF(ISERR(FIND("11",GERAL[[#This Row],[ODS]])),"NÃO","SIM")</f>
        <v>NÃO</v>
      </c>
      <c r="V598" s="2" t="str">
        <f>IF(ISERR(FIND("12",GERAL[[#This Row],[ODS]])),"NÃO","SIM")</f>
        <v>NÃO</v>
      </c>
      <c r="W598" s="2" t="str">
        <f>IF(ISERR(FIND("13",GERAL[[#This Row],[ODS]])),"NÃO","SIM")</f>
        <v>NÃO</v>
      </c>
      <c r="X598" s="2" t="str">
        <f>IF(ISERR(FIND("14",GERAL[[#This Row],[ODS]])),"NÃO","SIM")</f>
        <v>NÃO</v>
      </c>
      <c r="Y598" s="2" t="str">
        <f>IF(ISERR(FIND("15",GERAL[[#This Row],[ODS]])),"NÃO","SIM")</f>
        <v>NÃO</v>
      </c>
      <c r="Z598" s="2" t="str">
        <f>IF(ISERR(FIND("16",GERAL[[#This Row],[ODS]])),"NÃO","SIM")</f>
        <v>NÃO</v>
      </c>
      <c r="AA598" s="2" t="str">
        <f>IF(ISERR(FIND("17",GERAL[[#This Row],[ODS]])),"NÃO","SIM")</f>
        <v>NÃO</v>
      </c>
      <c r="AB598" s="1">
        <v>0</v>
      </c>
      <c r="AC598" s="1">
        <v>0</v>
      </c>
      <c r="AD598" s="1">
        <v>0</v>
      </c>
      <c r="AE598" s="1">
        <v>0</v>
      </c>
      <c r="AF598" s="1">
        <v>0</v>
      </c>
      <c r="AG598" s="1" t="str">
        <f>GERAL[[#This Row],[SIGLA]]&amp;GERAL[[#This Row],[CÓD]]</f>
        <v>APED_IO</v>
      </c>
      <c r="AH598" s="1">
        <f ca="1">VLOOKUP(GERAL[[#This Row],[REF_NOTA]],BASE_NOTAS[],7,FALSE)</f>
        <v>0</v>
      </c>
      <c r="AI598" s="31">
        <f ca="1">IF(GERAL[[#This Row],[Nota 2025]]="",0,GERAL[[#This Row],[Nota 2026]]-GERAL[[#This Row],[Nota 2025]])</f>
        <v>0</v>
      </c>
    </row>
    <row r="599" spans="1:35" ht="17" x14ac:dyDescent="0.35">
      <c r="A599" s="2" t="s">
        <v>155</v>
      </c>
      <c r="B599" s="2" t="s">
        <v>158</v>
      </c>
      <c r="C599" s="2" t="s">
        <v>210</v>
      </c>
      <c r="D599" s="15" t="s">
        <v>25</v>
      </c>
      <c r="E599" s="2" t="s">
        <v>95</v>
      </c>
      <c r="F599" s="2" t="str">
        <f>VLOOKUP(GERAL[[#This Row],[CÓD]],SEALL,6,FALSE)</f>
        <v>S</v>
      </c>
      <c r="G59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59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59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599" s="2" t="str">
        <f>VLOOKUP(GERAL[[#This Row],[CÓD]],SEALL,4,FALSE)</f>
        <v>04</v>
      </c>
      <c r="K599" s="2" t="str">
        <f>IF(ISERR(FIND("01",GERAL[[#This Row],[ODS]])),"NÃO","SIM")</f>
        <v>NÃO</v>
      </c>
      <c r="L599" s="2" t="str">
        <f>IF(ISERR(FIND("02",GERAL[[#This Row],[ODS]])),"NÃO","SIM")</f>
        <v>NÃO</v>
      </c>
      <c r="M599" s="2" t="str">
        <f>IF(ISERR(FIND("03",GERAL[[#This Row],[ODS]])),"NÃO","SIM")</f>
        <v>NÃO</v>
      </c>
      <c r="N599" s="2" t="str">
        <f>IF(ISERR(FIND("04",GERAL[[#This Row],[ODS]])),"NÃO","SIM")</f>
        <v>SIM</v>
      </c>
      <c r="O599" s="2" t="str">
        <f>IF(ISERR(FIND("05",GERAL[[#This Row],[ODS]])),"NÃO","SIM")</f>
        <v>NÃO</v>
      </c>
      <c r="P599" s="2" t="str">
        <f>IF(ISERR(FIND("06",GERAL[[#This Row],[ODS]])),"NÃO","SIM")</f>
        <v>NÃO</v>
      </c>
      <c r="Q599" s="2" t="str">
        <f>IF(ISERR(FIND("07",GERAL[[#This Row],[ODS]])),"NÃO","SIM")</f>
        <v>NÃO</v>
      </c>
      <c r="R599" s="2" t="str">
        <f>IF(ISERR(FIND("08",GERAL[[#This Row],[ODS]])),"NÃO","SIM")</f>
        <v>NÃO</v>
      </c>
      <c r="S599" s="2" t="str">
        <f>IF(ISERR(FIND("09",GERAL[[#This Row],[ODS]])),"NÃO","SIM")</f>
        <v>NÃO</v>
      </c>
      <c r="T599" s="2" t="str">
        <f>IF(ISERR(FIND("10",GERAL[[#This Row],[ODS]])),"NÃO","SIM")</f>
        <v>NÃO</v>
      </c>
      <c r="U599" s="2" t="str">
        <f>IF(ISERR(FIND("11",GERAL[[#This Row],[ODS]])),"NÃO","SIM")</f>
        <v>NÃO</v>
      </c>
      <c r="V599" s="2" t="str">
        <f>IF(ISERR(FIND("12",GERAL[[#This Row],[ODS]])),"NÃO","SIM")</f>
        <v>NÃO</v>
      </c>
      <c r="W599" s="2" t="str">
        <f>IF(ISERR(FIND("13",GERAL[[#This Row],[ODS]])),"NÃO","SIM")</f>
        <v>NÃO</v>
      </c>
      <c r="X599" s="2" t="str">
        <f>IF(ISERR(FIND("14",GERAL[[#This Row],[ODS]])),"NÃO","SIM")</f>
        <v>NÃO</v>
      </c>
      <c r="Y599" s="2" t="str">
        <f>IF(ISERR(FIND("15",GERAL[[#This Row],[ODS]])),"NÃO","SIM")</f>
        <v>NÃO</v>
      </c>
      <c r="Z599" s="2" t="str">
        <f>IF(ISERR(FIND("16",GERAL[[#This Row],[ODS]])),"NÃO","SIM")</f>
        <v>NÃO</v>
      </c>
      <c r="AA599" s="2" t="str">
        <f>IF(ISERR(FIND("17",GERAL[[#This Row],[ODS]])),"NÃO","SIM")</f>
        <v>NÃO</v>
      </c>
      <c r="AB599" s="1">
        <v>27.207515746825532</v>
      </c>
      <c r="AC599" s="1">
        <v>27.207515746825532</v>
      </c>
      <c r="AD599" s="1">
        <v>27.207515746825532</v>
      </c>
      <c r="AE599" s="1">
        <v>30.769230769230731</v>
      </c>
      <c r="AF599" s="1">
        <v>30.769230769230731</v>
      </c>
      <c r="AG599" s="1" t="str">
        <f>GERAL[[#This Row],[SIGLA]]&amp;GERAL[[#This Row],[CÓD]]</f>
        <v>AMED_IO</v>
      </c>
      <c r="AH599" s="1">
        <f ca="1">VLOOKUP(GERAL[[#This Row],[REF_NOTA]],BASE_NOTAS[],7,FALSE)</f>
        <v>30.769230769230731</v>
      </c>
      <c r="AI599" s="31">
        <f ca="1">IF(GERAL[[#This Row],[Nota 2025]]="",0,GERAL[[#This Row],[Nota 2026]]-GERAL[[#This Row],[Nota 2025]])</f>
        <v>0</v>
      </c>
    </row>
    <row r="600" spans="1:35" ht="17" x14ac:dyDescent="0.35">
      <c r="A600" s="2" t="s">
        <v>160</v>
      </c>
      <c r="B600" s="2" t="s">
        <v>187</v>
      </c>
      <c r="C600" s="2" t="s">
        <v>210</v>
      </c>
      <c r="D600" s="15" t="s">
        <v>25</v>
      </c>
      <c r="E600" s="2" t="s">
        <v>95</v>
      </c>
      <c r="F600" s="2" t="str">
        <f>VLOOKUP(GERAL[[#This Row],[CÓD]],SEALL,6,FALSE)</f>
        <v>S</v>
      </c>
      <c r="G60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0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0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00" s="2" t="str">
        <f>VLOOKUP(GERAL[[#This Row],[CÓD]],SEALL,4,FALSE)</f>
        <v>04</v>
      </c>
      <c r="K600" s="2" t="str">
        <f>IF(ISERR(FIND("01",GERAL[[#This Row],[ODS]])),"NÃO","SIM")</f>
        <v>NÃO</v>
      </c>
      <c r="L600" s="2" t="str">
        <f>IF(ISERR(FIND("02",GERAL[[#This Row],[ODS]])),"NÃO","SIM")</f>
        <v>NÃO</v>
      </c>
      <c r="M600" s="2" t="str">
        <f>IF(ISERR(FIND("03",GERAL[[#This Row],[ODS]])),"NÃO","SIM")</f>
        <v>NÃO</v>
      </c>
      <c r="N600" s="2" t="str">
        <f>IF(ISERR(FIND("04",GERAL[[#This Row],[ODS]])),"NÃO","SIM")</f>
        <v>SIM</v>
      </c>
      <c r="O600" s="2" t="str">
        <f>IF(ISERR(FIND("05",GERAL[[#This Row],[ODS]])),"NÃO","SIM")</f>
        <v>NÃO</v>
      </c>
      <c r="P600" s="2" t="str">
        <f>IF(ISERR(FIND("06",GERAL[[#This Row],[ODS]])),"NÃO","SIM")</f>
        <v>NÃO</v>
      </c>
      <c r="Q600" s="2" t="str">
        <f>IF(ISERR(FIND("07",GERAL[[#This Row],[ODS]])),"NÃO","SIM")</f>
        <v>NÃO</v>
      </c>
      <c r="R600" s="2" t="str">
        <f>IF(ISERR(FIND("08",GERAL[[#This Row],[ODS]])),"NÃO","SIM")</f>
        <v>NÃO</v>
      </c>
      <c r="S600" s="2" t="str">
        <f>IF(ISERR(FIND("09",GERAL[[#This Row],[ODS]])),"NÃO","SIM")</f>
        <v>NÃO</v>
      </c>
      <c r="T600" s="2" t="str">
        <f>IF(ISERR(FIND("10",GERAL[[#This Row],[ODS]])),"NÃO","SIM")</f>
        <v>NÃO</v>
      </c>
      <c r="U600" s="2" t="str">
        <f>IF(ISERR(FIND("11",GERAL[[#This Row],[ODS]])),"NÃO","SIM")</f>
        <v>NÃO</v>
      </c>
      <c r="V600" s="2" t="str">
        <f>IF(ISERR(FIND("12",GERAL[[#This Row],[ODS]])),"NÃO","SIM")</f>
        <v>NÃO</v>
      </c>
      <c r="W600" s="2" t="str">
        <f>IF(ISERR(FIND("13",GERAL[[#This Row],[ODS]])),"NÃO","SIM")</f>
        <v>NÃO</v>
      </c>
      <c r="X600" s="2" t="str">
        <f>IF(ISERR(FIND("14",GERAL[[#This Row],[ODS]])),"NÃO","SIM")</f>
        <v>NÃO</v>
      </c>
      <c r="Y600" s="2" t="str">
        <f>IF(ISERR(FIND("15",GERAL[[#This Row],[ODS]])),"NÃO","SIM")</f>
        <v>NÃO</v>
      </c>
      <c r="Z600" s="2" t="str">
        <f>IF(ISERR(FIND("16",GERAL[[#This Row],[ODS]])),"NÃO","SIM")</f>
        <v>NÃO</v>
      </c>
      <c r="AA600" s="2" t="str">
        <f>IF(ISERR(FIND("17",GERAL[[#This Row],[ODS]])),"NÃO","SIM")</f>
        <v>NÃO</v>
      </c>
      <c r="AB600" s="1">
        <v>20.186053216161987</v>
      </c>
      <c r="AC600" s="1">
        <v>20.186053216161987</v>
      </c>
      <c r="AD600" s="1">
        <v>20.186053216161987</v>
      </c>
      <c r="AE600" s="1">
        <v>30.769230769230731</v>
      </c>
      <c r="AF600" s="1">
        <v>30.769230769230731</v>
      </c>
      <c r="AG600" s="1" t="str">
        <f>GERAL[[#This Row],[SIGLA]]&amp;GERAL[[#This Row],[CÓD]]</f>
        <v>BAED_IO</v>
      </c>
      <c r="AH600" s="1">
        <f ca="1">VLOOKUP(GERAL[[#This Row],[REF_NOTA]],BASE_NOTAS[],7,FALSE)</f>
        <v>30.769230769230731</v>
      </c>
      <c r="AI600" s="31">
        <f ca="1">IF(GERAL[[#This Row],[Nota 2025]]="",0,GERAL[[#This Row],[Nota 2026]]-GERAL[[#This Row],[Nota 2025]])</f>
        <v>0</v>
      </c>
    </row>
    <row r="601" spans="1:35" ht="17" x14ac:dyDescent="0.35">
      <c r="A601" s="2" t="s">
        <v>161</v>
      </c>
      <c r="B601" s="2" t="s">
        <v>188</v>
      </c>
      <c r="C601" s="2" t="s">
        <v>210</v>
      </c>
      <c r="D601" s="15" t="s">
        <v>25</v>
      </c>
      <c r="E601" s="2" t="s">
        <v>95</v>
      </c>
      <c r="F601" s="2" t="str">
        <f>VLOOKUP(GERAL[[#This Row],[CÓD]],SEALL,6,FALSE)</f>
        <v>S</v>
      </c>
      <c r="G60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0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0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01" s="2" t="str">
        <f>VLOOKUP(GERAL[[#This Row],[CÓD]],SEALL,4,FALSE)</f>
        <v>04</v>
      </c>
      <c r="K601" s="2" t="str">
        <f>IF(ISERR(FIND("01",GERAL[[#This Row],[ODS]])),"NÃO","SIM")</f>
        <v>NÃO</v>
      </c>
      <c r="L601" s="2" t="str">
        <f>IF(ISERR(FIND("02",GERAL[[#This Row],[ODS]])),"NÃO","SIM")</f>
        <v>NÃO</v>
      </c>
      <c r="M601" s="2" t="str">
        <f>IF(ISERR(FIND("03",GERAL[[#This Row],[ODS]])),"NÃO","SIM")</f>
        <v>NÃO</v>
      </c>
      <c r="N601" s="2" t="str">
        <f>IF(ISERR(FIND("04",GERAL[[#This Row],[ODS]])),"NÃO","SIM")</f>
        <v>SIM</v>
      </c>
      <c r="O601" s="2" t="str">
        <f>IF(ISERR(FIND("05",GERAL[[#This Row],[ODS]])),"NÃO","SIM")</f>
        <v>NÃO</v>
      </c>
      <c r="P601" s="2" t="str">
        <f>IF(ISERR(FIND("06",GERAL[[#This Row],[ODS]])),"NÃO","SIM")</f>
        <v>NÃO</v>
      </c>
      <c r="Q601" s="2" t="str">
        <f>IF(ISERR(FIND("07",GERAL[[#This Row],[ODS]])),"NÃO","SIM")</f>
        <v>NÃO</v>
      </c>
      <c r="R601" s="2" t="str">
        <f>IF(ISERR(FIND("08",GERAL[[#This Row],[ODS]])),"NÃO","SIM")</f>
        <v>NÃO</v>
      </c>
      <c r="S601" s="2" t="str">
        <f>IF(ISERR(FIND("09",GERAL[[#This Row],[ODS]])),"NÃO","SIM")</f>
        <v>NÃO</v>
      </c>
      <c r="T601" s="2" t="str">
        <f>IF(ISERR(FIND("10",GERAL[[#This Row],[ODS]])),"NÃO","SIM")</f>
        <v>NÃO</v>
      </c>
      <c r="U601" s="2" t="str">
        <f>IF(ISERR(FIND("11",GERAL[[#This Row],[ODS]])),"NÃO","SIM")</f>
        <v>NÃO</v>
      </c>
      <c r="V601" s="2" t="str">
        <f>IF(ISERR(FIND("12",GERAL[[#This Row],[ODS]])),"NÃO","SIM")</f>
        <v>NÃO</v>
      </c>
      <c r="W601" s="2" t="str">
        <f>IF(ISERR(FIND("13",GERAL[[#This Row],[ODS]])),"NÃO","SIM")</f>
        <v>NÃO</v>
      </c>
      <c r="X601" s="2" t="str">
        <f>IF(ISERR(FIND("14",GERAL[[#This Row],[ODS]])),"NÃO","SIM")</f>
        <v>NÃO</v>
      </c>
      <c r="Y601" s="2" t="str">
        <f>IF(ISERR(FIND("15",GERAL[[#This Row],[ODS]])),"NÃO","SIM")</f>
        <v>NÃO</v>
      </c>
      <c r="Z601" s="2" t="str">
        <f>IF(ISERR(FIND("16",GERAL[[#This Row],[ODS]])),"NÃO","SIM")</f>
        <v>NÃO</v>
      </c>
      <c r="AA601" s="2" t="str">
        <f>IF(ISERR(FIND("17",GERAL[[#This Row],[ODS]])),"NÃO","SIM")</f>
        <v>NÃO</v>
      </c>
      <c r="AB601" s="1">
        <v>86.869386935604695</v>
      </c>
      <c r="AC601" s="1">
        <v>86.869386935604695</v>
      </c>
      <c r="AD601" s="1">
        <v>86.869386935604695</v>
      </c>
      <c r="AE601" s="1">
        <v>100</v>
      </c>
      <c r="AF601" s="1">
        <v>100</v>
      </c>
      <c r="AG601" s="1" t="str">
        <f>GERAL[[#This Row],[SIGLA]]&amp;GERAL[[#This Row],[CÓD]]</f>
        <v>CEED_IO</v>
      </c>
      <c r="AH601" s="1">
        <f ca="1">VLOOKUP(GERAL[[#This Row],[REF_NOTA]],BASE_NOTAS[],7,FALSE)</f>
        <v>100</v>
      </c>
      <c r="AI601" s="31">
        <f ca="1">IF(GERAL[[#This Row],[Nota 2025]]="",0,GERAL[[#This Row],[Nota 2026]]-GERAL[[#This Row],[Nota 2025]])</f>
        <v>0</v>
      </c>
    </row>
    <row r="602" spans="1:35" ht="17" x14ac:dyDescent="0.35">
      <c r="A602" s="2" t="s">
        <v>162</v>
      </c>
      <c r="B602" s="2" t="s">
        <v>189</v>
      </c>
      <c r="C602" s="2" t="s">
        <v>210</v>
      </c>
      <c r="D602" s="15" t="s">
        <v>25</v>
      </c>
      <c r="E602" s="2" t="s">
        <v>95</v>
      </c>
      <c r="F602" s="2" t="str">
        <f>VLOOKUP(GERAL[[#This Row],[CÓD]],SEALL,6,FALSE)</f>
        <v>S</v>
      </c>
      <c r="G60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0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0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02" s="2" t="str">
        <f>VLOOKUP(GERAL[[#This Row],[CÓD]],SEALL,4,FALSE)</f>
        <v>04</v>
      </c>
      <c r="K602" s="2" t="str">
        <f>IF(ISERR(FIND("01",GERAL[[#This Row],[ODS]])),"NÃO","SIM")</f>
        <v>NÃO</v>
      </c>
      <c r="L602" s="2" t="str">
        <f>IF(ISERR(FIND("02",GERAL[[#This Row],[ODS]])),"NÃO","SIM")</f>
        <v>NÃO</v>
      </c>
      <c r="M602" s="2" t="str">
        <f>IF(ISERR(FIND("03",GERAL[[#This Row],[ODS]])),"NÃO","SIM")</f>
        <v>NÃO</v>
      </c>
      <c r="N602" s="2" t="str">
        <f>IF(ISERR(FIND("04",GERAL[[#This Row],[ODS]])),"NÃO","SIM")</f>
        <v>SIM</v>
      </c>
      <c r="O602" s="2" t="str">
        <f>IF(ISERR(FIND("05",GERAL[[#This Row],[ODS]])),"NÃO","SIM")</f>
        <v>NÃO</v>
      </c>
      <c r="P602" s="2" t="str">
        <f>IF(ISERR(FIND("06",GERAL[[#This Row],[ODS]])),"NÃO","SIM")</f>
        <v>NÃO</v>
      </c>
      <c r="Q602" s="2" t="str">
        <f>IF(ISERR(FIND("07",GERAL[[#This Row],[ODS]])),"NÃO","SIM")</f>
        <v>NÃO</v>
      </c>
      <c r="R602" s="2" t="str">
        <f>IF(ISERR(FIND("08",GERAL[[#This Row],[ODS]])),"NÃO","SIM")</f>
        <v>NÃO</v>
      </c>
      <c r="S602" s="2" t="str">
        <f>IF(ISERR(FIND("09",GERAL[[#This Row],[ODS]])),"NÃO","SIM")</f>
        <v>NÃO</v>
      </c>
      <c r="T602" s="2" t="str">
        <f>IF(ISERR(FIND("10",GERAL[[#This Row],[ODS]])),"NÃO","SIM")</f>
        <v>NÃO</v>
      </c>
      <c r="U602" s="2" t="str">
        <f>IF(ISERR(FIND("11",GERAL[[#This Row],[ODS]])),"NÃO","SIM")</f>
        <v>NÃO</v>
      </c>
      <c r="V602" s="2" t="str">
        <f>IF(ISERR(FIND("12",GERAL[[#This Row],[ODS]])),"NÃO","SIM")</f>
        <v>NÃO</v>
      </c>
      <c r="W602" s="2" t="str">
        <f>IF(ISERR(FIND("13",GERAL[[#This Row],[ODS]])),"NÃO","SIM")</f>
        <v>NÃO</v>
      </c>
      <c r="X602" s="2" t="str">
        <f>IF(ISERR(FIND("14",GERAL[[#This Row],[ODS]])),"NÃO","SIM")</f>
        <v>NÃO</v>
      </c>
      <c r="Y602" s="2" t="str">
        <f>IF(ISERR(FIND("15",GERAL[[#This Row],[ODS]])),"NÃO","SIM")</f>
        <v>NÃO</v>
      </c>
      <c r="Z602" s="2" t="str">
        <f>IF(ISERR(FIND("16",GERAL[[#This Row],[ODS]])),"NÃO","SIM")</f>
        <v>NÃO</v>
      </c>
      <c r="AA602" s="2" t="str">
        <f>IF(ISERR(FIND("17",GERAL[[#This Row],[ODS]])),"NÃO","SIM")</f>
        <v>NÃO</v>
      </c>
      <c r="AB602" s="1">
        <v>79.870962261674023</v>
      </c>
      <c r="AC602" s="1">
        <v>79.870962261674023</v>
      </c>
      <c r="AD602" s="1">
        <v>79.870962261674023</v>
      </c>
      <c r="AE602" s="1">
        <v>92.307692307692335</v>
      </c>
      <c r="AF602" s="1">
        <v>92.307692307692335</v>
      </c>
      <c r="AG602" s="1" t="str">
        <f>GERAL[[#This Row],[SIGLA]]&amp;GERAL[[#This Row],[CÓD]]</f>
        <v>DFED_IO</v>
      </c>
      <c r="AH602" s="1">
        <f ca="1">VLOOKUP(GERAL[[#This Row],[REF_NOTA]],BASE_NOTAS[],7,FALSE)</f>
        <v>92.307692307692335</v>
      </c>
      <c r="AI602" s="31">
        <f ca="1">IF(GERAL[[#This Row],[Nota 2025]]="",0,GERAL[[#This Row],[Nota 2026]]-GERAL[[#This Row],[Nota 2025]])</f>
        <v>0</v>
      </c>
    </row>
    <row r="603" spans="1:35" ht="17" x14ac:dyDescent="0.35">
      <c r="A603" s="2" t="s">
        <v>163</v>
      </c>
      <c r="B603" s="2" t="s">
        <v>183</v>
      </c>
      <c r="C603" s="2" t="s">
        <v>210</v>
      </c>
      <c r="D603" s="15" t="s">
        <v>25</v>
      </c>
      <c r="E603" s="2" t="s">
        <v>95</v>
      </c>
      <c r="F603" s="2" t="str">
        <f>VLOOKUP(GERAL[[#This Row],[CÓD]],SEALL,6,FALSE)</f>
        <v>S</v>
      </c>
      <c r="G60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0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0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03" s="2" t="str">
        <f>VLOOKUP(GERAL[[#This Row],[CÓD]],SEALL,4,FALSE)</f>
        <v>04</v>
      </c>
      <c r="K603" s="2" t="str">
        <f>IF(ISERR(FIND("01",GERAL[[#This Row],[ODS]])),"NÃO","SIM")</f>
        <v>NÃO</v>
      </c>
      <c r="L603" s="2" t="str">
        <f>IF(ISERR(FIND("02",GERAL[[#This Row],[ODS]])),"NÃO","SIM")</f>
        <v>NÃO</v>
      </c>
      <c r="M603" s="2" t="str">
        <f>IF(ISERR(FIND("03",GERAL[[#This Row],[ODS]])),"NÃO","SIM")</f>
        <v>NÃO</v>
      </c>
      <c r="N603" s="2" t="str">
        <f>IF(ISERR(FIND("04",GERAL[[#This Row],[ODS]])),"NÃO","SIM")</f>
        <v>SIM</v>
      </c>
      <c r="O603" s="2" t="str">
        <f>IF(ISERR(FIND("05",GERAL[[#This Row],[ODS]])),"NÃO","SIM")</f>
        <v>NÃO</v>
      </c>
      <c r="P603" s="2" t="str">
        <f>IF(ISERR(FIND("06",GERAL[[#This Row],[ODS]])),"NÃO","SIM")</f>
        <v>NÃO</v>
      </c>
      <c r="Q603" s="2" t="str">
        <f>IF(ISERR(FIND("07",GERAL[[#This Row],[ODS]])),"NÃO","SIM")</f>
        <v>NÃO</v>
      </c>
      <c r="R603" s="2" t="str">
        <f>IF(ISERR(FIND("08",GERAL[[#This Row],[ODS]])),"NÃO","SIM")</f>
        <v>NÃO</v>
      </c>
      <c r="S603" s="2" t="str">
        <f>IF(ISERR(FIND("09",GERAL[[#This Row],[ODS]])),"NÃO","SIM")</f>
        <v>NÃO</v>
      </c>
      <c r="T603" s="2" t="str">
        <f>IF(ISERR(FIND("10",GERAL[[#This Row],[ODS]])),"NÃO","SIM")</f>
        <v>NÃO</v>
      </c>
      <c r="U603" s="2" t="str">
        <f>IF(ISERR(FIND("11",GERAL[[#This Row],[ODS]])),"NÃO","SIM")</f>
        <v>NÃO</v>
      </c>
      <c r="V603" s="2" t="str">
        <f>IF(ISERR(FIND("12",GERAL[[#This Row],[ODS]])),"NÃO","SIM")</f>
        <v>NÃO</v>
      </c>
      <c r="W603" s="2" t="str">
        <f>IF(ISERR(FIND("13",GERAL[[#This Row],[ODS]])),"NÃO","SIM")</f>
        <v>NÃO</v>
      </c>
      <c r="X603" s="2" t="str">
        <f>IF(ISERR(FIND("14",GERAL[[#This Row],[ODS]])),"NÃO","SIM")</f>
        <v>NÃO</v>
      </c>
      <c r="Y603" s="2" t="str">
        <f>IF(ISERR(FIND("15",GERAL[[#This Row],[ODS]])),"NÃO","SIM")</f>
        <v>NÃO</v>
      </c>
      <c r="Z603" s="2" t="str">
        <f>IF(ISERR(FIND("16",GERAL[[#This Row],[ODS]])),"NÃO","SIM")</f>
        <v>NÃO</v>
      </c>
      <c r="AA603" s="2" t="str">
        <f>IF(ISERR(FIND("17",GERAL[[#This Row],[ODS]])),"NÃO","SIM")</f>
        <v>NÃO</v>
      </c>
      <c r="AB603" s="1">
        <v>61.161133719957469</v>
      </c>
      <c r="AC603" s="1">
        <v>61.161133719957469</v>
      </c>
      <c r="AD603" s="1">
        <v>61.161133719957469</v>
      </c>
      <c r="AE603" s="1">
        <v>76.923076923076934</v>
      </c>
      <c r="AF603" s="1">
        <v>76.923076923076934</v>
      </c>
      <c r="AG603" s="1" t="str">
        <f>GERAL[[#This Row],[SIGLA]]&amp;GERAL[[#This Row],[CÓD]]</f>
        <v>ESED_IO</v>
      </c>
      <c r="AH603" s="1">
        <f ca="1">VLOOKUP(GERAL[[#This Row],[REF_NOTA]],BASE_NOTAS[],7,FALSE)</f>
        <v>76.923076923076934</v>
      </c>
      <c r="AI603" s="31">
        <f ca="1">IF(GERAL[[#This Row],[Nota 2025]]="",0,GERAL[[#This Row],[Nota 2026]]-GERAL[[#This Row],[Nota 2025]])</f>
        <v>0</v>
      </c>
    </row>
    <row r="604" spans="1:35" ht="17" x14ac:dyDescent="0.35">
      <c r="A604" s="2" t="s">
        <v>164</v>
      </c>
      <c r="B604" s="2" t="s">
        <v>190</v>
      </c>
      <c r="C604" s="2" t="s">
        <v>210</v>
      </c>
      <c r="D604" s="15" t="s">
        <v>25</v>
      </c>
      <c r="E604" s="2" t="s">
        <v>95</v>
      </c>
      <c r="F604" s="2" t="str">
        <f>VLOOKUP(GERAL[[#This Row],[CÓD]],SEALL,6,FALSE)</f>
        <v>S</v>
      </c>
      <c r="G60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0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0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04" s="2" t="str">
        <f>VLOOKUP(GERAL[[#This Row],[CÓD]],SEALL,4,FALSE)</f>
        <v>04</v>
      </c>
      <c r="K604" s="2" t="str">
        <f>IF(ISERR(FIND("01",GERAL[[#This Row],[ODS]])),"NÃO","SIM")</f>
        <v>NÃO</v>
      </c>
      <c r="L604" s="2" t="str">
        <f>IF(ISERR(FIND("02",GERAL[[#This Row],[ODS]])),"NÃO","SIM")</f>
        <v>NÃO</v>
      </c>
      <c r="M604" s="2" t="str">
        <f>IF(ISERR(FIND("03",GERAL[[#This Row],[ODS]])),"NÃO","SIM")</f>
        <v>NÃO</v>
      </c>
      <c r="N604" s="2" t="str">
        <f>IF(ISERR(FIND("04",GERAL[[#This Row],[ODS]])),"NÃO","SIM")</f>
        <v>SIM</v>
      </c>
      <c r="O604" s="2" t="str">
        <f>IF(ISERR(FIND("05",GERAL[[#This Row],[ODS]])),"NÃO","SIM")</f>
        <v>NÃO</v>
      </c>
      <c r="P604" s="2" t="str">
        <f>IF(ISERR(FIND("06",GERAL[[#This Row],[ODS]])),"NÃO","SIM")</f>
        <v>NÃO</v>
      </c>
      <c r="Q604" s="2" t="str">
        <f>IF(ISERR(FIND("07",GERAL[[#This Row],[ODS]])),"NÃO","SIM")</f>
        <v>NÃO</v>
      </c>
      <c r="R604" s="2" t="str">
        <f>IF(ISERR(FIND("08",GERAL[[#This Row],[ODS]])),"NÃO","SIM")</f>
        <v>NÃO</v>
      </c>
      <c r="S604" s="2" t="str">
        <f>IF(ISERR(FIND("09",GERAL[[#This Row],[ODS]])),"NÃO","SIM")</f>
        <v>NÃO</v>
      </c>
      <c r="T604" s="2" t="str">
        <f>IF(ISERR(FIND("10",GERAL[[#This Row],[ODS]])),"NÃO","SIM")</f>
        <v>NÃO</v>
      </c>
      <c r="U604" s="2" t="str">
        <f>IF(ISERR(FIND("11",GERAL[[#This Row],[ODS]])),"NÃO","SIM")</f>
        <v>NÃO</v>
      </c>
      <c r="V604" s="2" t="str">
        <f>IF(ISERR(FIND("12",GERAL[[#This Row],[ODS]])),"NÃO","SIM")</f>
        <v>NÃO</v>
      </c>
      <c r="W604" s="2" t="str">
        <f>IF(ISERR(FIND("13",GERAL[[#This Row],[ODS]])),"NÃO","SIM")</f>
        <v>NÃO</v>
      </c>
      <c r="X604" s="2" t="str">
        <f>IF(ISERR(FIND("14",GERAL[[#This Row],[ODS]])),"NÃO","SIM")</f>
        <v>NÃO</v>
      </c>
      <c r="Y604" s="2" t="str">
        <f>IF(ISERR(FIND("15",GERAL[[#This Row],[ODS]])),"NÃO","SIM")</f>
        <v>NÃO</v>
      </c>
      <c r="Z604" s="2" t="str">
        <f>IF(ISERR(FIND("16",GERAL[[#This Row],[ODS]])),"NÃO","SIM")</f>
        <v>NÃO</v>
      </c>
      <c r="AA604" s="2" t="str">
        <f>IF(ISERR(FIND("17",GERAL[[#This Row],[ODS]])),"NÃO","SIM")</f>
        <v>NÃO</v>
      </c>
      <c r="AB604" s="1">
        <v>65.118110844266653</v>
      </c>
      <c r="AC604" s="1">
        <v>65.118110844266653</v>
      </c>
      <c r="AD604" s="1">
        <v>65.118110844266653</v>
      </c>
      <c r="AE604" s="1">
        <v>76.923076923076934</v>
      </c>
      <c r="AF604" s="1">
        <v>76.923076923076934</v>
      </c>
      <c r="AG604" s="1" t="str">
        <f>GERAL[[#This Row],[SIGLA]]&amp;GERAL[[#This Row],[CÓD]]</f>
        <v>GOED_IO</v>
      </c>
      <c r="AH604" s="1">
        <f ca="1">VLOOKUP(GERAL[[#This Row],[REF_NOTA]],BASE_NOTAS[],7,FALSE)</f>
        <v>76.923076923076934</v>
      </c>
      <c r="AI604" s="31">
        <f ca="1">IF(GERAL[[#This Row],[Nota 2025]]="",0,GERAL[[#This Row],[Nota 2026]]-GERAL[[#This Row],[Nota 2025]])</f>
        <v>0</v>
      </c>
    </row>
    <row r="605" spans="1:35" ht="17" x14ac:dyDescent="0.35">
      <c r="A605" s="2" t="s">
        <v>165</v>
      </c>
      <c r="B605" s="2" t="s">
        <v>191</v>
      </c>
      <c r="C605" s="2" t="s">
        <v>210</v>
      </c>
      <c r="D605" s="15" t="s">
        <v>25</v>
      </c>
      <c r="E605" s="2" t="s">
        <v>95</v>
      </c>
      <c r="F605" s="2" t="str">
        <f>VLOOKUP(GERAL[[#This Row],[CÓD]],SEALL,6,FALSE)</f>
        <v>S</v>
      </c>
      <c r="G60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0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0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05" s="2" t="str">
        <f>VLOOKUP(GERAL[[#This Row],[CÓD]],SEALL,4,FALSE)</f>
        <v>04</v>
      </c>
      <c r="K605" s="2" t="str">
        <f>IF(ISERR(FIND("01",GERAL[[#This Row],[ODS]])),"NÃO","SIM")</f>
        <v>NÃO</v>
      </c>
      <c r="L605" s="2" t="str">
        <f>IF(ISERR(FIND("02",GERAL[[#This Row],[ODS]])),"NÃO","SIM")</f>
        <v>NÃO</v>
      </c>
      <c r="M605" s="2" t="str">
        <f>IF(ISERR(FIND("03",GERAL[[#This Row],[ODS]])),"NÃO","SIM")</f>
        <v>NÃO</v>
      </c>
      <c r="N605" s="2" t="str">
        <f>IF(ISERR(FIND("04",GERAL[[#This Row],[ODS]])),"NÃO","SIM")</f>
        <v>SIM</v>
      </c>
      <c r="O605" s="2" t="str">
        <f>IF(ISERR(FIND("05",GERAL[[#This Row],[ODS]])),"NÃO","SIM")</f>
        <v>NÃO</v>
      </c>
      <c r="P605" s="2" t="str">
        <f>IF(ISERR(FIND("06",GERAL[[#This Row],[ODS]])),"NÃO","SIM")</f>
        <v>NÃO</v>
      </c>
      <c r="Q605" s="2" t="str">
        <f>IF(ISERR(FIND("07",GERAL[[#This Row],[ODS]])),"NÃO","SIM")</f>
        <v>NÃO</v>
      </c>
      <c r="R605" s="2" t="str">
        <f>IF(ISERR(FIND("08",GERAL[[#This Row],[ODS]])),"NÃO","SIM")</f>
        <v>NÃO</v>
      </c>
      <c r="S605" s="2" t="str">
        <f>IF(ISERR(FIND("09",GERAL[[#This Row],[ODS]])),"NÃO","SIM")</f>
        <v>NÃO</v>
      </c>
      <c r="T605" s="2" t="str">
        <f>IF(ISERR(FIND("10",GERAL[[#This Row],[ODS]])),"NÃO","SIM")</f>
        <v>NÃO</v>
      </c>
      <c r="U605" s="2" t="str">
        <f>IF(ISERR(FIND("11",GERAL[[#This Row],[ODS]])),"NÃO","SIM")</f>
        <v>NÃO</v>
      </c>
      <c r="V605" s="2" t="str">
        <f>IF(ISERR(FIND("12",GERAL[[#This Row],[ODS]])),"NÃO","SIM")</f>
        <v>NÃO</v>
      </c>
      <c r="W605" s="2" t="str">
        <f>IF(ISERR(FIND("13",GERAL[[#This Row],[ODS]])),"NÃO","SIM")</f>
        <v>NÃO</v>
      </c>
      <c r="X605" s="2" t="str">
        <f>IF(ISERR(FIND("14",GERAL[[#This Row],[ODS]])),"NÃO","SIM")</f>
        <v>NÃO</v>
      </c>
      <c r="Y605" s="2" t="str">
        <f>IF(ISERR(FIND("15",GERAL[[#This Row],[ODS]])),"NÃO","SIM")</f>
        <v>NÃO</v>
      </c>
      <c r="Z605" s="2" t="str">
        <f>IF(ISERR(FIND("16",GERAL[[#This Row],[ODS]])),"NÃO","SIM")</f>
        <v>NÃO</v>
      </c>
      <c r="AA605" s="2" t="str">
        <f>IF(ISERR(FIND("17",GERAL[[#This Row],[ODS]])),"NÃO","SIM")</f>
        <v>NÃO</v>
      </c>
      <c r="AB605" s="1">
        <v>1.0328424596708741</v>
      </c>
      <c r="AC605" s="1">
        <v>1.0328424596708741</v>
      </c>
      <c r="AD605" s="1">
        <v>1.0328424596708741</v>
      </c>
      <c r="AE605" s="1">
        <v>0</v>
      </c>
      <c r="AF605" s="1">
        <v>0</v>
      </c>
      <c r="AG605" s="1" t="str">
        <f>GERAL[[#This Row],[SIGLA]]&amp;GERAL[[#This Row],[CÓD]]</f>
        <v>MAED_IO</v>
      </c>
      <c r="AH605" s="1">
        <f ca="1">VLOOKUP(GERAL[[#This Row],[REF_NOTA]],BASE_NOTAS[],7,FALSE)</f>
        <v>0</v>
      </c>
      <c r="AI605" s="31">
        <f ca="1">IF(GERAL[[#This Row],[Nota 2025]]="",0,GERAL[[#This Row],[Nota 2026]]-GERAL[[#This Row],[Nota 2025]])</f>
        <v>0</v>
      </c>
    </row>
    <row r="606" spans="1:35" ht="17" x14ac:dyDescent="0.35">
      <c r="A606" s="2" t="s">
        <v>168</v>
      </c>
      <c r="B606" s="2" t="s">
        <v>195</v>
      </c>
      <c r="C606" s="2" t="s">
        <v>210</v>
      </c>
      <c r="D606" s="15" t="s">
        <v>25</v>
      </c>
      <c r="E606" s="2" t="s">
        <v>95</v>
      </c>
      <c r="F606" s="2" t="str">
        <f>VLOOKUP(GERAL[[#This Row],[CÓD]],SEALL,6,FALSE)</f>
        <v>S</v>
      </c>
      <c r="G60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0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0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06" s="2" t="str">
        <f>VLOOKUP(GERAL[[#This Row],[CÓD]],SEALL,4,FALSE)</f>
        <v>04</v>
      </c>
      <c r="K606" s="2" t="str">
        <f>IF(ISERR(FIND("01",GERAL[[#This Row],[ODS]])),"NÃO","SIM")</f>
        <v>NÃO</v>
      </c>
      <c r="L606" s="2" t="str">
        <f>IF(ISERR(FIND("02",GERAL[[#This Row],[ODS]])),"NÃO","SIM")</f>
        <v>NÃO</v>
      </c>
      <c r="M606" s="2" t="str">
        <f>IF(ISERR(FIND("03",GERAL[[#This Row],[ODS]])),"NÃO","SIM")</f>
        <v>NÃO</v>
      </c>
      <c r="N606" s="2" t="str">
        <f>IF(ISERR(FIND("04",GERAL[[#This Row],[ODS]])),"NÃO","SIM")</f>
        <v>SIM</v>
      </c>
      <c r="O606" s="2" t="str">
        <f>IF(ISERR(FIND("05",GERAL[[#This Row],[ODS]])),"NÃO","SIM")</f>
        <v>NÃO</v>
      </c>
      <c r="P606" s="2" t="str">
        <f>IF(ISERR(FIND("06",GERAL[[#This Row],[ODS]])),"NÃO","SIM")</f>
        <v>NÃO</v>
      </c>
      <c r="Q606" s="2" t="str">
        <f>IF(ISERR(FIND("07",GERAL[[#This Row],[ODS]])),"NÃO","SIM")</f>
        <v>NÃO</v>
      </c>
      <c r="R606" s="2" t="str">
        <f>IF(ISERR(FIND("08",GERAL[[#This Row],[ODS]])),"NÃO","SIM")</f>
        <v>NÃO</v>
      </c>
      <c r="S606" s="2" t="str">
        <f>IF(ISERR(FIND("09",GERAL[[#This Row],[ODS]])),"NÃO","SIM")</f>
        <v>NÃO</v>
      </c>
      <c r="T606" s="2" t="str">
        <f>IF(ISERR(FIND("10",GERAL[[#This Row],[ODS]])),"NÃO","SIM")</f>
        <v>NÃO</v>
      </c>
      <c r="U606" s="2" t="str">
        <f>IF(ISERR(FIND("11",GERAL[[#This Row],[ODS]])),"NÃO","SIM")</f>
        <v>NÃO</v>
      </c>
      <c r="V606" s="2" t="str">
        <f>IF(ISERR(FIND("12",GERAL[[#This Row],[ODS]])),"NÃO","SIM")</f>
        <v>NÃO</v>
      </c>
      <c r="W606" s="2" t="str">
        <f>IF(ISERR(FIND("13",GERAL[[#This Row],[ODS]])),"NÃO","SIM")</f>
        <v>NÃO</v>
      </c>
      <c r="X606" s="2" t="str">
        <f>IF(ISERR(FIND("14",GERAL[[#This Row],[ODS]])),"NÃO","SIM")</f>
        <v>NÃO</v>
      </c>
      <c r="Y606" s="2" t="str">
        <f>IF(ISERR(FIND("15",GERAL[[#This Row],[ODS]])),"NÃO","SIM")</f>
        <v>NÃO</v>
      </c>
      <c r="Z606" s="2" t="str">
        <f>IF(ISERR(FIND("16",GERAL[[#This Row],[ODS]])),"NÃO","SIM")</f>
        <v>NÃO</v>
      </c>
      <c r="AA606" s="2" t="str">
        <f>IF(ISERR(FIND("17",GERAL[[#This Row],[ODS]])),"NÃO","SIM")</f>
        <v>NÃO</v>
      </c>
      <c r="AB606" s="1">
        <v>57.238069865196351</v>
      </c>
      <c r="AC606" s="1">
        <v>57.238069865196351</v>
      </c>
      <c r="AD606" s="1">
        <v>57.238069865196351</v>
      </c>
      <c r="AE606" s="1">
        <v>69.230769230769198</v>
      </c>
      <c r="AF606" s="1">
        <v>69.230769230769198</v>
      </c>
      <c r="AG606" s="1" t="str">
        <f>GERAL[[#This Row],[SIGLA]]&amp;GERAL[[#This Row],[CÓD]]</f>
        <v>MTED_IO</v>
      </c>
      <c r="AH606" s="1">
        <f ca="1">VLOOKUP(GERAL[[#This Row],[REF_NOTA]],BASE_NOTAS[],7,FALSE)</f>
        <v>69.230769230769198</v>
      </c>
      <c r="AI606" s="31">
        <f ca="1">IF(GERAL[[#This Row],[Nota 2025]]="",0,GERAL[[#This Row],[Nota 2026]]-GERAL[[#This Row],[Nota 2025]])</f>
        <v>0</v>
      </c>
    </row>
    <row r="607" spans="1:35" ht="17" x14ac:dyDescent="0.35">
      <c r="A607" s="2" t="s">
        <v>167</v>
      </c>
      <c r="B607" s="2" t="s">
        <v>193</v>
      </c>
      <c r="C607" s="2" t="s">
        <v>210</v>
      </c>
      <c r="D607" s="15" t="s">
        <v>25</v>
      </c>
      <c r="E607" s="2" t="s">
        <v>95</v>
      </c>
      <c r="F607" s="2" t="str">
        <f>VLOOKUP(GERAL[[#This Row],[CÓD]],SEALL,6,FALSE)</f>
        <v>S</v>
      </c>
      <c r="G60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0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0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07" s="2" t="str">
        <f>VLOOKUP(GERAL[[#This Row],[CÓD]],SEALL,4,FALSE)</f>
        <v>04</v>
      </c>
      <c r="K607" s="2" t="str">
        <f>IF(ISERR(FIND("01",GERAL[[#This Row],[ODS]])),"NÃO","SIM")</f>
        <v>NÃO</v>
      </c>
      <c r="L607" s="2" t="str">
        <f>IF(ISERR(FIND("02",GERAL[[#This Row],[ODS]])),"NÃO","SIM")</f>
        <v>NÃO</v>
      </c>
      <c r="M607" s="2" t="str">
        <f>IF(ISERR(FIND("03",GERAL[[#This Row],[ODS]])),"NÃO","SIM")</f>
        <v>NÃO</v>
      </c>
      <c r="N607" s="2" t="str">
        <f>IF(ISERR(FIND("04",GERAL[[#This Row],[ODS]])),"NÃO","SIM")</f>
        <v>SIM</v>
      </c>
      <c r="O607" s="2" t="str">
        <f>IF(ISERR(FIND("05",GERAL[[#This Row],[ODS]])),"NÃO","SIM")</f>
        <v>NÃO</v>
      </c>
      <c r="P607" s="2" t="str">
        <f>IF(ISERR(FIND("06",GERAL[[#This Row],[ODS]])),"NÃO","SIM")</f>
        <v>NÃO</v>
      </c>
      <c r="Q607" s="2" t="str">
        <f>IF(ISERR(FIND("07",GERAL[[#This Row],[ODS]])),"NÃO","SIM")</f>
        <v>NÃO</v>
      </c>
      <c r="R607" s="2" t="str">
        <f>IF(ISERR(FIND("08",GERAL[[#This Row],[ODS]])),"NÃO","SIM")</f>
        <v>NÃO</v>
      </c>
      <c r="S607" s="2" t="str">
        <f>IF(ISERR(FIND("09",GERAL[[#This Row],[ODS]])),"NÃO","SIM")</f>
        <v>NÃO</v>
      </c>
      <c r="T607" s="2" t="str">
        <f>IF(ISERR(FIND("10",GERAL[[#This Row],[ODS]])),"NÃO","SIM")</f>
        <v>NÃO</v>
      </c>
      <c r="U607" s="2" t="str">
        <f>IF(ISERR(FIND("11",GERAL[[#This Row],[ODS]])),"NÃO","SIM")</f>
        <v>NÃO</v>
      </c>
      <c r="V607" s="2" t="str">
        <f>IF(ISERR(FIND("12",GERAL[[#This Row],[ODS]])),"NÃO","SIM")</f>
        <v>NÃO</v>
      </c>
      <c r="W607" s="2" t="str">
        <f>IF(ISERR(FIND("13",GERAL[[#This Row],[ODS]])),"NÃO","SIM")</f>
        <v>NÃO</v>
      </c>
      <c r="X607" s="2" t="str">
        <f>IF(ISERR(FIND("14",GERAL[[#This Row],[ODS]])),"NÃO","SIM")</f>
        <v>NÃO</v>
      </c>
      <c r="Y607" s="2" t="str">
        <f>IF(ISERR(FIND("15",GERAL[[#This Row],[ODS]])),"NÃO","SIM")</f>
        <v>NÃO</v>
      </c>
      <c r="Z607" s="2" t="str">
        <f>IF(ISERR(FIND("16",GERAL[[#This Row],[ODS]])),"NÃO","SIM")</f>
        <v>NÃO</v>
      </c>
      <c r="AA607" s="2" t="str">
        <f>IF(ISERR(FIND("17",GERAL[[#This Row],[ODS]])),"NÃO","SIM")</f>
        <v>NÃO</v>
      </c>
      <c r="AB607" s="1">
        <v>44.265890329505723</v>
      </c>
      <c r="AC607" s="1">
        <v>44.265890329505723</v>
      </c>
      <c r="AD607" s="1">
        <v>44.265890329505723</v>
      </c>
      <c r="AE607" s="1">
        <v>46.153846153846132</v>
      </c>
      <c r="AF607" s="1">
        <v>46.153846153846132</v>
      </c>
      <c r="AG607" s="1" t="str">
        <f>GERAL[[#This Row],[SIGLA]]&amp;GERAL[[#This Row],[CÓD]]</f>
        <v>MSED_IO</v>
      </c>
      <c r="AH607" s="1">
        <f ca="1">VLOOKUP(GERAL[[#This Row],[REF_NOTA]],BASE_NOTAS[],7,FALSE)</f>
        <v>46.153846153846132</v>
      </c>
      <c r="AI607" s="31">
        <f ca="1">IF(GERAL[[#This Row],[Nota 2025]]="",0,GERAL[[#This Row],[Nota 2026]]-GERAL[[#This Row],[Nota 2025]])</f>
        <v>0</v>
      </c>
    </row>
    <row r="608" spans="1:35" ht="17" x14ac:dyDescent="0.35">
      <c r="A608" s="2" t="s">
        <v>166</v>
      </c>
      <c r="B608" s="2" t="s">
        <v>192</v>
      </c>
      <c r="C608" s="2" t="s">
        <v>210</v>
      </c>
      <c r="D608" s="15" t="s">
        <v>25</v>
      </c>
      <c r="E608" s="2" t="s">
        <v>95</v>
      </c>
      <c r="F608" s="2" t="str">
        <f>VLOOKUP(GERAL[[#This Row],[CÓD]],SEALL,6,FALSE)</f>
        <v>S</v>
      </c>
      <c r="G60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0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0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08" s="2" t="str">
        <f>VLOOKUP(GERAL[[#This Row],[CÓD]],SEALL,4,FALSE)</f>
        <v>04</v>
      </c>
      <c r="K608" s="2" t="str">
        <f>IF(ISERR(FIND("01",GERAL[[#This Row],[ODS]])),"NÃO","SIM")</f>
        <v>NÃO</v>
      </c>
      <c r="L608" s="2" t="str">
        <f>IF(ISERR(FIND("02",GERAL[[#This Row],[ODS]])),"NÃO","SIM")</f>
        <v>NÃO</v>
      </c>
      <c r="M608" s="2" t="str">
        <f>IF(ISERR(FIND("03",GERAL[[#This Row],[ODS]])),"NÃO","SIM")</f>
        <v>NÃO</v>
      </c>
      <c r="N608" s="2" t="str">
        <f>IF(ISERR(FIND("04",GERAL[[#This Row],[ODS]])),"NÃO","SIM")</f>
        <v>SIM</v>
      </c>
      <c r="O608" s="2" t="str">
        <f>IF(ISERR(FIND("05",GERAL[[#This Row],[ODS]])),"NÃO","SIM")</f>
        <v>NÃO</v>
      </c>
      <c r="P608" s="2" t="str">
        <f>IF(ISERR(FIND("06",GERAL[[#This Row],[ODS]])),"NÃO","SIM")</f>
        <v>NÃO</v>
      </c>
      <c r="Q608" s="2" t="str">
        <f>IF(ISERR(FIND("07",GERAL[[#This Row],[ODS]])),"NÃO","SIM")</f>
        <v>NÃO</v>
      </c>
      <c r="R608" s="2" t="str">
        <f>IF(ISERR(FIND("08",GERAL[[#This Row],[ODS]])),"NÃO","SIM")</f>
        <v>NÃO</v>
      </c>
      <c r="S608" s="2" t="str">
        <f>IF(ISERR(FIND("09",GERAL[[#This Row],[ODS]])),"NÃO","SIM")</f>
        <v>NÃO</v>
      </c>
      <c r="T608" s="2" t="str">
        <f>IF(ISERR(FIND("10",GERAL[[#This Row],[ODS]])),"NÃO","SIM")</f>
        <v>NÃO</v>
      </c>
      <c r="U608" s="2" t="str">
        <f>IF(ISERR(FIND("11",GERAL[[#This Row],[ODS]])),"NÃO","SIM")</f>
        <v>NÃO</v>
      </c>
      <c r="V608" s="2" t="str">
        <f>IF(ISERR(FIND("12",GERAL[[#This Row],[ODS]])),"NÃO","SIM")</f>
        <v>NÃO</v>
      </c>
      <c r="W608" s="2" t="str">
        <f>IF(ISERR(FIND("13",GERAL[[#This Row],[ODS]])),"NÃO","SIM")</f>
        <v>NÃO</v>
      </c>
      <c r="X608" s="2" t="str">
        <f>IF(ISERR(FIND("14",GERAL[[#This Row],[ODS]])),"NÃO","SIM")</f>
        <v>NÃO</v>
      </c>
      <c r="Y608" s="2" t="str">
        <f>IF(ISERR(FIND("15",GERAL[[#This Row],[ODS]])),"NÃO","SIM")</f>
        <v>NÃO</v>
      </c>
      <c r="Z608" s="2" t="str">
        <f>IF(ISERR(FIND("16",GERAL[[#This Row],[ODS]])),"NÃO","SIM")</f>
        <v>NÃO</v>
      </c>
      <c r="AA608" s="2" t="str">
        <f>IF(ISERR(FIND("17",GERAL[[#This Row],[ODS]])),"NÃO","SIM")</f>
        <v>NÃO</v>
      </c>
      <c r="AB608" s="1">
        <v>85.934294488160617</v>
      </c>
      <c r="AC608" s="1">
        <v>85.934294488160617</v>
      </c>
      <c r="AD608" s="1">
        <v>85.934294488160617</v>
      </c>
      <c r="AE608" s="1">
        <v>84.615384615384599</v>
      </c>
      <c r="AF608" s="1">
        <v>84.615384615384599</v>
      </c>
      <c r="AG608" s="1" t="str">
        <f>GERAL[[#This Row],[SIGLA]]&amp;GERAL[[#This Row],[CÓD]]</f>
        <v>MGED_IO</v>
      </c>
      <c r="AH608" s="1">
        <f ca="1">VLOOKUP(GERAL[[#This Row],[REF_NOTA]],BASE_NOTAS[],7,FALSE)</f>
        <v>84.615384615384599</v>
      </c>
      <c r="AI608" s="31">
        <f ca="1">IF(GERAL[[#This Row],[Nota 2025]]="",0,GERAL[[#This Row],[Nota 2026]]-GERAL[[#This Row],[Nota 2025]])</f>
        <v>0</v>
      </c>
    </row>
    <row r="609" spans="1:35" ht="17" x14ac:dyDescent="0.35">
      <c r="A609" s="2" t="s">
        <v>169</v>
      </c>
      <c r="B609" s="2" t="s">
        <v>196</v>
      </c>
      <c r="C609" s="2" t="s">
        <v>210</v>
      </c>
      <c r="D609" s="15" t="s">
        <v>25</v>
      </c>
      <c r="E609" s="2" t="s">
        <v>95</v>
      </c>
      <c r="F609" s="2" t="str">
        <f>VLOOKUP(GERAL[[#This Row],[CÓD]],SEALL,6,FALSE)</f>
        <v>S</v>
      </c>
      <c r="G60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0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0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09" s="2" t="str">
        <f>VLOOKUP(GERAL[[#This Row],[CÓD]],SEALL,4,FALSE)</f>
        <v>04</v>
      </c>
      <c r="K609" s="2" t="str">
        <f>IF(ISERR(FIND("01",GERAL[[#This Row],[ODS]])),"NÃO","SIM")</f>
        <v>NÃO</v>
      </c>
      <c r="L609" s="2" t="str">
        <f>IF(ISERR(FIND("02",GERAL[[#This Row],[ODS]])),"NÃO","SIM")</f>
        <v>NÃO</v>
      </c>
      <c r="M609" s="2" t="str">
        <f>IF(ISERR(FIND("03",GERAL[[#This Row],[ODS]])),"NÃO","SIM")</f>
        <v>NÃO</v>
      </c>
      <c r="N609" s="2" t="str">
        <f>IF(ISERR(FIND("04",GERAL[[#This Row],[ODS]])),"NÃO","SIM")</f>
        <v>SIM</v>
      </c>
      <c r="O609" s="2" t="str">
        <f>IF(ISERR(FIND("05",GERAL[[#This Row],[ODS]])),"NÃO","SIM")</f>
        <v>NÃO</v>
      </c>
      <c r="P609" s="2" t="str">
        <f>IF(ISERR(FIND("06",GERAL[[#This Row],[ODS]])),"NÃO","SIM")</f>
        <v>NÃO</v>
      </c>
      <c r="Q609" s="2" t="str">
        <f>IF(ISERR(FIND("07",GERAL[[#This Row],[ODS]])),"NÃO","SIM")</f>
        <v>NÃO</v>
      </c>
      <c r="R609" s="2" t="str">
        <f>IF(ISERR(FIND("08",GERAL[[#This Row],[ODS]])),"NÃO","SIM")</f>
        <v>NÃO</v>
      </c>
      <c r="S609" s="2" t="str">
        <f>IF(ISERR(FIND("09",GERAL[[#This Row],[ODS]])),"NÃO","SIM")</f>
        <v>NÃO</v>
      </c>
      <c r="T609" s="2" t="str">
        <f>IF(ISERR(FIND("10",GERAL[[#This Row],[ODS]])),"NÃO","SIM")</f>
        <v>NÃO</v>
      </c>
      <c r="U609" s="2" t="str">
        <f>IF(ISERR(FIND("11",GERAL[[#This Row],[ODS]])),"NÃO","SIM")</f>
        <v>NÃO</v>
      </c>
      <c r="V609" s="2" t="str">
        <f>IF(ISERR(FIND("12",GERAL[[#This Row],[ODS]])),"NÃO","SIM")</f>
        <v>NÃO</v>
      </c>
      <c r="W609" s="2" t="str">
        <f>IF(ISERR(FIND("13",GERAL[[#This Row],[ODS]])),"NÃO","SIM")</f>
        <v>NÃO</v>
      </c>
      <c r="X609" s="2" t="str">
        <f>IF(ISERR(FIND("14",GERAL[[#This Row],[ODS]])),"NÃO","SIM")</f>
        <v>NÃO</v>
      </c>
      <c r="Y609" s="2" t="str">
        <f>IF(ISERR(FIND("15",GERAL[[#This Row],[ODS]])),"NÃO","SIM")</f>
        <v>NÃO</v>
      </c>
      <c r="Z609" s="2" t="str">
        <f>IF(ISERR(FIND("16",GERAL[[#This Row],[ODS]])),"NÃO","SIM")</f>
        <v>NÃO</v>
      </c>
      <c r="AA609" s="2" t="str">
        <f>IF(ISERR(FIND("17",GERAL[[#This Row],[ODS]])),"NÃO","SIM")</f>
        <v>NÃO</v>
      </c>
      <c r="AB609" s="1">
        <v>2.2140796054477274</v>
      </c>
      <c r="AC609" s="1">
        <v>2.2140796054477274</v>
      </c>
      <c r="AD609" s="1">
        <v>2.2140796054477274</v>
      </c>
      <c r="AE609" s="1">
        <v>7.6923076923076668</v>
      </c>
      <c r="AF609" s="1">
        <v>7.6923076923076668</v>
      </c>
      <c r="AG609" s="1" t="str">
        <f>GERAL[[#This Row],[SIGLA]]&amp;GERAL[[#This Row],[CÓD]]</f>
        <v>PAED_IO</v>
      </c>
      <c r="AH609" s="1">
        <f ca="1">VLOOKUP(GERAL[[#This Row],[REF_NOTA]],BASE_NOTAS[],7,FALSE)</f>
        <v>7.6923076923076668</v>
      </c>
      <c r="AI609" s="31">
        <f ca="1">IF(GERAL[[#This Row],[Nota 2025]]="",0,GERAL[[#This Row],[Nota 2026]]-GERAL[[#This Row],[Nota 2025]])</f>
        <v>0</v>
      </c>
    </row>
    <row r="610" spans="1:35" ht="17" x14ac:dyDescent="0.35">
      <c r="A610" s="2" t="s">
        <v>170</v>
      </c>
      <c r="B610" s="2" t="s">
        <v>197</v>
      </c>
      <c r="C610" s="2" t="s">
        <v>210</v>
      </c>
      <c r="D610" s="15" t="s">
        <v>25</v>
      </c>
      <c r="E610" s="2" t="s">
        <v>95</v>
      </c>
      <c r="F610" s="2" t="str">
        <f>VLOOKUP(GERAL[[#This Row],[CÓD]],SEALL,6,FALSE)</f>
        <v>S</v>
      </c>
      <c r="G61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1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1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10" s="2" t="str">
        <f>VLOOKUP(GERAL[[#This Row],[CÓD]],SEALL,4,FALSE)</f>
        <v>04</v>
      </c>
      <c r="K610" s="2" t="str">
        <f>IF(ISERR(FIND("01",GERAL[[#This Row],[ODS]])),"NÃO","SIM")</f>
        <v>NÃO</v>
      </c>
      <c r="L610" s="2" t="str">
        <f>IF(ISERR(FIND("02",GERAL[[#This Row],[ODS]])),"NÃO","SIM")</f>
        <v>NÃO</v>
      </c>
      <c r="M610" s="2" t="str">
        <f>IF(ISERR(FIND("03",GERAL[[#This Row],[ODS]])),"NÃO","SIM")</f>
        <v>NÃO</v>
      </c>
      <c r="N610" s="2" t="str">
        <f>IF(ISERR(FIND("04",GERAL[[#This Row],[ODS]])),"NÃO","SIM")</f>
        <v>SIM</v>
      </c>
      <c r="O610" s="2" t="str">
        <f>IF(ISERR(FIND("05",GERAL[[#This Row],[ODS]])),"NÃO","SIM")</f>
        <v>NÃO</v>
      </c>
      <c r="P610" s="2" t="str">
        <f>IF(ISERR(FIND("06",GERAL[[#This Row],[ODS]])),"NÃO","SIM")</f>
        <v>NÃO</v>
      </c>
      <c r="Q610" s="2" t="str">
        <f>IF(ISERR(FIND("07",GERAL[[#This Row],[ODS]])),"NÃO","SIM")</f>
        <v>NÃO</v>
      </c>
      <c r="R610" s="2" t="str">
        <f>IF(ISERR(FIND("08",GERAL[[#This Row],[ODS]])),"NÃO","SIM")</f>
        <v>NÃO</v>
      </c>
      <c r="S610" s="2" t="str">
        <f>IF(ISERR(FIND("09",GERAL[[#This Row],[ODS]])),"NÃO","SIM")</f>
        <v>NÃO</v>
      </c>
      <c r="T610" s="2" t="str">
        <f>IF(ISERR(FIND("10",GERAL[[#This Row],[ODS]])),"NÃO","SIM")</f>
        <v>NÃO</v>
      </c>
      <c r="U610" s="2" t="str">
        <f>IF(ISERR(FIND("11",GERAL[[#This Row],[ODS]])),"NÃO","SIM")</f>
        <v>NÃO</v>
      </c>
      <c r="V610" s="2" t="str">
        <f>IF(ISERR(FIND("12",GERAL[[#This Row],[ODS]])),"NÃO","SIM")</f>
        <v>NÃO</v>
      </c>
      <c r="W610" s="2" t="str">
        <f>IF(ISERR(FIND("13",GERAL[[#This Row],[ODS]])),"NÃO","SIM")</f>
        <v>NÃO</v>
      </c>
      <c r="X610" s="2" t="str">
        <f>IF(ISERR(FIND("14",GERAL[[#This Row],[ODS]])),"NÃO","SIM")</f>
        <v>NÃO</v>
      </c>
      <c r="Y610" s="2" t="str">
        <f>IF(ISERR(FIND("15",GERAL[[#This Row],[ODS]])),"NÃO","SIM")</f>
        <v>NÃO</v>
      </c>
      <c r="Z610" s="2" t="str">
        <f>IF(ISERR(FIND("16",GERAL[[#This Row],[ODS]])),"NÃO","SIM")</f>
        <v>NÃO</v>
      </c>
      <c r="AA610" s="2" t="str">
        <f>IF(ISERR(FIND("17",GERAL[[#This Row],[ODS]])),"NÃO","SIM")</f>
        <v>NÃO</v>
      </c>
      <c r="AB610" s="1">
        <v>38.325855682628401</v>
      </c>
      <c r="AC610" s="1">
        <v>38.325855682628401</v>
      </c>
      <c r="AD610" s="1">
        <v>38.325855682628401</v>
      </c>
      <c r="AE610" s="1">
        <v>46.153846153846132</v>
      </c>
      <c r="AF610" s="1">
        <v>46.153846153846132</v>
      </c>
      <c r="AG610" s="1" t="str">
        <f>GERAL[[#This Row],[SIGLA]]&amp;GERAL[[#This Row],[CÓD]]</f>
        <v>PBED_IO</v>
      </c>
      <c r="AH610" s="1">
        <f ca="1">VLOOKUP(GERAL[[#This Row],[REF_NOTA]],BASE_NOTAS[],7,FALSE)</f>
        <v>46.153846153846132</v>
      </c>
      <c r="AI610" s="31">
        <f ca="1">IF(GERAL[[#This Row],[Nota 2025]]="",0,GERAL[[#This Row],[Nota 2026]]-GERAL[[#This Row],[Nota 2025]])</f>
        <v>0</v>
      </c>
    </row>
    <row r="611" spans="1:35" ht="17" x14ac:dyDescent="0.35">
      <c r="A611" s="2" t="s">
        <v>173</v>
      </c>
      <c r="B611" s="2" t="s">
        <v>200</v>
      </c>
      <c r="C611" s="2" t="s">
        <v>210</v>
      </c>
      <c r="D611" s="15" t="s">
        <v>25</v>
      </c>
      <c r="E611" s="2" t="s">
        <v>95</v>
      </c>
      <c r="F611" s="2" t="str">
        <f>VLOOKUP(GERAL[[#This Row],[CÓD]],SEALL,6,FALSE)</f>
        <v>S</v>
      </c>
      <c r="G61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1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1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11" s="2" t="str">
        <f>VLOOKUP(GERAL[[#This Row],[CÓD]],SEALL,4,FALSE)</f>
        <v>04</v>
      </c>
      <c r="K611" s="2" t="str">
        <f>IF(ISERR(FIND("01",GERAL[[#This Row],[ODS]])),"NÃO","SIM")</f>
        <v>NÃO</v>
      </c>
      <c r="L611" s="2" t="str">
        <f>IF(ISERR(FIND("02",GERAL[[#This Row],[ODS]])),"NÃO","SIM")</f>
        <v>NÃO</v>
      </c>
      <c r="M611" s="2" t="str">
        <f>IF(ISERR(FIND("03",GERAL[[#This Row],[ODS]])),"NÃO","SIM")</f>
        <v>NÃO</v>
      </c>
      <c r="N611" s="2" t="str">
        <f>IF(ISERR(FIND("04",GERAL[[#This Row],[ODS]])),"NÃO","SIM")</f>
        <v>SIM</v>
      </c>
      <c r="O611" s="2" t="str">
        <f>IF(ISERR(FIND("05",GERAL[[#This Row],[ODS]])),"NÃO","SIM")</f>
        <v>NÃO</v>
      </c>
      <c r="P611" s="2" t="str">
        <f>IF(ISERR(FIND("06",GERAL[[#This Row],[ODS]])),"NÃO","SIM")</f>
        <v>NÃO</v>
      </c>
      <c r="Q611" s="2" t="str">
        <f>IF(ISERR(FIND("07",GERAL[[#This Row],[ODS]])),"NÃO","SIM")</f>
        <v>NÃO</v>
      </c>
      <c r="R611" s="2" t="str">
        <f>IF(ISERR(FIND("08",GERAL[[#This Row],[ODS]])),"NÃO","SIM")</f>
        <v>NÃO</v>
      </c>
      <c r="S611" s="2" t="str">
        <f>IF(ISERR(FIND("09",GERAL[[#This Row],[ODS]])),"NÃO","SIM")</f>
        <v>NÃO</v>
      </c>
      <c r="T611" s="2" t="str">
        <f>IF(ISERR(FIND("10",GERAL[[#This Row],[ODS]])),"NÃO","SIM")</f>
        <v>NÃO</v>
      </c>
      <c r="U611" s="2" t="str">
        <f>IF(ISERR(FIND("11",GERAL[[#This Row],[ODS]])),"NÃO","SIM")</f>
        <v>NÃO</v>
      </c>
      <c r="V611" s="2" t="str">
        <f>IF(ISERR(FIND("12",GERAL[[#This Row],[ODS]])),"NÃO","SIM")</f>
        <v>NÃO</v>
      </c>
      <c r="W611" s="2" t="str">
        <f>IF(ISERR(FIND("13",GERAL[[#This Row],[ODS]])),"NÃO","SIM")</f>
        <v>NÃO</v>
      </c>
      <c r="X611" s="2" t="str">
        <f>IF(ISERR(FIND("14",GERAL[[#This Row],[ODS]])),"NÃO","SIM")</f>
        <v>NÃO</v>
      </c>
      <c r="Y611" s="2" t="str">
        <f>IF(ISERR(FIND("15",GERAL[[#This Row],[ODS]])),"NÃO","SIM")</f>
        <v>NÃO</v>
      </c>
      <c r="Z611" s="2" t="str">
        <f>IF(ISERR(FIND("16",GERAL[[#This Row],[ODS]])),"NÃO","SIM")</f>
        <v>NÃO</v>
      </c>
      <c r="AA611" s="2" t="str">
        <f>IF(ISERR(FIND("17",GERAL[[#This Row],[ODS]])),"NÃO","SIM")</f>
        <v>NÃO</v>
      </c>
      <c r="AB611" s="1">
        <v>79.325325425814214</v>
      </c>
      <c r="AC611" s="1">
        <v>79.325325425814214</v>
      </c>
      <c r="AD611" s="1">
        <v>79.325325425814214</v>
      </c>
      <c r="AE611" s="1">
        <v>76.923076923076934</v>
      </c>
      <c r="AF611" s="1">
        <v>76.923076923076934</v>
      </c>
      <c r="AG611" s="1" t="str">
        <f>GERAL[[#This Row],[SIGLA]]&amp;GERAL[[#This Row],[CÓD]]</f>
        <v>PRED_IO</v>
      </c>
      <c r="AH611" s="1">
        <f ca="1">VLOOKUP(GERAL[[#This Row],[REF_NOTA]],BASE_NOTAS[],7,FALSE)</f>
        <v>76.923076923076934</v>
      </c>
      <c r="AI611" s="31">
        <f ca="1">IF(GERAL[[#This Row],[Nota 2025]]="",0,GERAL[[#This Row],[Nota 2026]]-GERAL[[#This Row],[Nota 2025]])</f>
        <v>0</v>
      </c>
    </row>
    <row r="612" spans="1:35" ht="17" x14ac:dyDescent="0.35">
      <c r="A612" s="2" t="s">
        <v>171</v>
      </c>
      <c r="B612" s="2" t="s">
        <v>198</v>
      </c>
      <c r="C612" s="2" t="s">
        <v>210</v>
      </c>
      <c r="D612" s="15" t="s">
        <v>25</v>
      </c>
      <c r="E612" s="2" t="s">
        <v>95</v>
      </c>
      <c r="F612" s="2" t="str">
        <f>VLOOKUP(GERAL[[#This Row],[CÓD]],SEALL,6,FALSE)</f>
        <v>S</v>
      </c>
      <c r="G61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1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1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12" s="2" t="str">
        <f>VLOOKUP(GERAL[[#This Row],[CÓD]],SEALL,4,FALSE)</f>
        <v>04</v>
      </c>
      <c r="K612" s="2" t="str">
        <f>IF(ISERR(FIND("01",GERAL[[#This Row],[ODS]])),"NÃO","SIM")</f>
        <v>NÃO</v>
      </c>
      <c r="L612" s="2" t="str">
        <f>IF(ISERR(FIND("02",GERAL[[#This Row],[ODS]])),"NÃO","SIM")</f>
        <v>NÃO</v>
      </c>
      <c r="M612" s="2" t="str">
        <f>IF(ISERR(FIND("03",GERAL[[#This Row],[ODS]])),"NÃO","SIM")</f>
        <v>NÃO</v>
      </c>
      <c r="N612" s="2" t="str">
        <f>IF(ISERR(FIND("04",GERAL[[#This Row],[ODS]])),"NÃO","SIM")</f>
        <v>SIM</v>
      </c>
      <c r="O612" s="2" t="str">
        <f>IF(ISERR(FIND("05",GERAL[[#This Row],[ODS]])),"NÃO","SIM")</f>
        <v>NÃO</v>
      </c>
      <c r="P612" s="2" t="str">
        <f>IF(ISERR(FIND("06",GERAL[[#This Row],[ODS]])),"NÃO","SIM")</f>
        <v>NÃO</v>
      </c>
      <c r="Q612" s="2" t="str">
        <f>IF(ISERR(FIND("07",GERAL[[#This Row],[ODS]])),"NÃO","SIM")</f>
        <v>NÃO</v>
      </c>
      <c r="R612" s="2" t="str">
        <f>IF(ISERR(FIND("08",GERAL[[#This Row],[ODS]])),"NÃO","SIM")</f>
        <v>NÃO</v>
      </c>
      <c r="S612" s="2" t="str">
        <f>IF(ISERR(FIND("09",GERAL[[#This Row],[ODS]])),"NÃO","SIM")</f>
        <v>NÃO</v>
      </c>
      <c r="T612" s="2" t="str">
        <f>IF(ISERR(FIND("10",GERAL[[#This Row],[ODS]])),"NÃO","SIM")</f>
        <v>NÃO</v>
      </c>
      <c r="U612" s="2" t="str">
        <f>IF(ISERR(FIND("11",GERAL[[#This Row],[ODS]])),"NÃO","SIM")</f>
        <v>NÃO</v>
      </c>
      <c r="V612" s="2" t="str">
        <f>IF(ISERR(FIND("12",GERAL[[#This Row],[ODS]])),"NÃO","SIM")</f>
        <v>NÃO</v>
      </c>
      <c r="W612" s="2" t="str">
        <f>IF(ISERR(FIND("13",GERAL[[#This Row],[ODS]])),"NÃO","SIM")</f>
        <v>NÃO</v>
      </c>
      <c r="X612" s="2" t="str">
        <f>IF(ISERR(FIND("14",GERAL[[#This Row],[ODS]])),"NÃO","SIM")</f>
        <v>NÃO</v>
      </c>
      <c r="Y612" s="2" t="str">
        <f>IF(ISERR(FIND("15",GERAL[[#This Row],[ODS]])),"NÃO","SIM")</f>
        <v>NÃO</v>
      </c>
      <c r="Z612" s="2" t="str">
        <f>IF(ISERR(FIND("16",GERAL[[#This Row],[ODS]])),"NÃO","SIM")</f>
        <v>NÃO</v>
      </c>
      <c r="AA612" s="2" t="str">
        <f>IF(ISERR(FIND("17",GERAL[[#This Row],[ODS]])),"NÃO","SIM")</f>
        <v>NÃO</v>
      </c>
      <c r="AB612" s="1">
        <v>44.151087155172171</v>
      </c>
      <c r="AC612" s="1">
        <v>44.151087155172171</v>
      </c>
      <c r="AD612" s="1">
        <v>44.151087155172171</v>
      </c>
      <c r="AE612" s="1">
        <v>53.846153846153868</v>
      </c>
      <c r="AF612" s="1">
        <v>53.846153846153868</v>
      </c>
      <c r="AG612" s="1" t="str">
        <f>GERAL[[#This Row],[SIGLA]]&amp;GERAL[[#This Row],[CÓD]]</f>
        <v>PEED_IO</v>
      </c>
      <c r="AH612" s="1">
        <f ca="1">VLOOKUP(GERAL[[#This Row],[REF_NOTA]],BASE_NOTAS[],7,FALSE)</f>
        <v>53.846153846153868</v>
      </c>
      <c r="AI612" s="31">
        <f ca="1">IF(GERAL[[#This Row],[Nota 2025]]="",0,GERAL[[#This Row],[Nota 2026]]-GERAL[[#This Row],[Nota 2025]])</f>
        <v>0</v>
      </c>
    </row>
    <row r="613" spans="1:35" ht="17" x14ac:dyDescent="0.35">
      <c r="A613" s="2" t="s">
        <v>172</v>
      </c>
      <c r="B613" s="2" t="s">
        <v>199</v>
      </c>
      <c r="C613" s="2" t="s">
        <v>210</v>
      </c>
      <c r="D613" s="15" t="s">
        <v>25</v>
      </c>
      <c r="E613" s="2" t="s">
        <v>95</v>
      </c>
      <c r="F613" s="2" t="str">
        <f>VLOOKUP(GERAL[[#This Row],[CÓD]],SEALL,6,FALSE)</f>
        <v>S</v>
      </c>
      <c r="G61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1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1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13" s="2" t="str">
        <f>VLOOKUP(GERAL[[#This Row],[CÓD]],SEALL,4,FALSE)</f>
        <v>04</v>
      </c>
      <c r="K613" s="2" t="str">
        <f>IF(ISERR(FIND("01",GERAL[[#This Row],[ODS]])),"NÃO","SIM")</f>
        <v>NÃO</v>
      </c>
      <c r="L613" s="2" t="str">
        <f>IF(ISERR(FIND("02",GERAL[[#This Row],[ODS]])),"NÃO","SIM")</f>
        <v>NÃO</v>
      </c>
      <c r="M613" s="2" t="str">
        <f>IF(ISERR(FIND("03",GERAL[[#This Row],[ODS]])),"NÃO","SIM")</f>
        <v>NÃO</v>
      </c>
      <c r="N613" s="2" t="str">
        <f>IF(ISERR(FIND("04",GERAL[[#This Row],[ODS]])),"NÃO","SIM")</f>
        <v>SIM</v>
      </c>
      <c r="O613" s="2" t="str">
        <f>IF(ISERR(FIND("05",GERAL[[#This Row],[ODS]])),"NÃO","SIM")</f>
        <v>NÃO</v>
      </c>
      <c r="P613" s="2" t="str">
        <f>IF(ISERR(FIND("06",GERAL[[#This Row],[ODS]])),"NÃO","SIM")</f>
        <v>NÃO</v>
      </c>
      <c r="Q613" s="2" t="str">
        <f>IF(ISERR(FIND("07",GERAL[[#This Row],[ODS]])),"NÃO","SIM")</f>
        <v>NÃO</v>
      </c>
      <c r="R613" s="2" t="str">
        <f>IF(ISERR(FIND("08",GERAL[[#This Row],[ODS]])),"NÃO","SIM")</f>
        <v>NÃO</v>
      </c>
      <c r="S613" s="2" t="str">
        <f>IF(ISERR(FIND("09",GERAL[[#This Row],[ODS]])),"NÃO","SIM")</f>
        <v>NÃO</v>
      </c>
      <c r="T613" s="2" t="str">
        <f>IF(ISERR(FIND("10",GERAL[[#This Row],[ODS]])),"NÃO","SIM")</f>
        <v>NÃO</v>
      </c>
      <c r="U613" s="2" t="str">
        <f>IF(ISERR(FIND("11",GERAL[[#This Row],[ODS]])),"NÃO","SIM")</f>
        <v>NÃO</v>
      </c>
      <c r="V613" s="2" t="str">
        <f>IF(ISERR(FIND("12",GERAL[[#This Row],[ODS]])),"NÃO","SIM")</f>
        <v>NÃO</v>
      </c>
      <c r="W613" s="2" t="str">
        <f>IF(ISERR(FIND("13",GERAL[[#This Row],[ODS]])),"NÃO","SIM")</f>
        <v>NÃO</v>
      </c>
      <c r="X613" s="2" t="str">
        <f>IF(ISERR(FIND("14",GERAL[[#This Row],[ODS]])),"NÃO","SIM")</f>
        <v>NÃO</v>
      </c>
      <c r="Y613" s="2" t="str">
        <f>IF(ISERR(FIND("15",GERAL[[#This Row],[ODS]])),"NÃO","SIM")</f>
        <v>NÃO</v>
      </c>
      <c r="Z613" s="2" t="str">
        <f>IF(ISERR(FIND("16",GERAL[[#This Row],[ODS]])),"NÃO","SIM")</f>
        <v>NÃO</v>
      </c>
      <c r="AA613" s="2" t="str">
        <f>IF(ISERR(FIND("17",GERAL[[#This Row],[ODS]])),"NÃO","SIM")</f>
        <v>NÃO</v>
      </c>
      <c r="AB613" s="1">
        <v>43.209816958436598</v>
      </c>
      <c r="AC613" s="1">
        <v>43.209816958436598</v>
      </c>
      <c r="AD613" s="1">
        <v>43.209816958436598</v>
      </c>
      <c r="AE613" s="1">
        <v>46.153846153846132</v>
      </c>
      <c r="AF613" s="1">
        <v>46.153846153846132</v>
      </c>
      <c r="AG613" s="1" t="str">
        <f>GERAL[[#This Row],[SIGLA]]&amp;GERAL[[#This Row],[CÓD]]</f>
        <v>PIED_IO</v>
      </c>
      <c r="AH613" s="1">
        <f ca="1">VLOOKUP(GERAL[[#This Row],[REF_NOTA]],BASE_NOTAS[],7,FALSE)</f>
        <v>46.153846153846132</v>
      </c>
      <c r="AI613" s="31">
        <f ca="1">IF(GERAL[[#This Row],[Nota 2025]]="",0,GERAL[[#This Row],[Nota 2026]]-GERAL[[#This Row],[Nota 2025]])</f>
        <v>0</v>
      </c>
    </row>
    <row r="614" spans="1:35" ht="17" x14ac:dyDescent="0.35">
      <c r="A614" s="2" t="s">
        <v>174</v>
      </c>
      <c r="B614" s="2" t="s">
        <v>201</v>
      </c>
      <c r="C614" s="2" t="s">
        <v>210</v>
      </c>
      <c r="D614" s="15" t="s">
        <v>25</v>
      </c>
      <c r="E614" s="2" t="s">
        <v>95</v>
      </c>
      <c r="F614" s="2" t="str">
        <f>VLOOKUP(GERAL[[#This Row],[CÓD]],SEALL,6,FALSE)</f>
        <v>S</v>
      </c>
      <c r="G61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1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1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14" s="2" t="str">
        <f>VLOOKUP(GERAL[[#This Row],[CÓD]],SEALL,4,FALSE)</f>
        <v>04</v>
      </c>
      <c r="K614" s="2" t="str">
        <f>IF(ISERR(FIND("01",GERAL[[#This Row],[ODS]])),"NÃO","SIM")</f>
        <v>NÃO</v>
      </c>
      <c r="L614" s="2" t="str">
        <f>IF(ISERR(FIND("02",GERAL[[#This Row],[ODS]])),"NÃO","SIM")</f>
        <v>NÃO</v>
      </c>
      <c r="M614" s="2" t="str">
        <f>IF(ISERR(FIND("03",GERAL[[#This Row],[ODS]])),"NÃO","SIM")</f>
        <v>NÃO</v>
      </c>
      <c r="N614" s="2" t="str">
        <f>IF(ISERR(FIND("04",GERAL[[#This Row],[ODS]])),"NÃO","SIM")</f>
        <v>SIM</v>
      </c>
      <c r="O614" s="2" t="str">
        <f>IF(ISERR(FIND("05",GERAL[[#This Row],[ODS]])),"NÃO","SIM")</f>
        <v>NÃO</v>
      </c>
      <c r="P614" s="2" t="str">
        <f>IF(ISERR(FIND("06",GERAL[[#This Row],[ODS]])),"NÃO","SIM")</f>
        <v>NÃO</v>
      </c>
      <c r="Q614" s="2" t="str">
        <f>IF(ISERR(FIND("07",GERAL[[#This Row],[ODS]])),"NÃO","SIM")</f>
        <v>NÃO</v>
      </c>
      <c r="R614" s="2" t="str">
        <f>IF(ISERR(FIND("08",GERAL[[#This Row],[ODS]])),"NÃO","SIM")</f>
        <v>NÃO</v>
      </c>
      <c r="S614" s="2" t="str">
        <f>IF(ISERR(FIND("09",GERAL[[#This Row],[ODS]])),"NÃO","SIM")</f>
        <v>NÃO</v>
      </c>
      <c r="T614" s="2" t="str">
        <f>IF(ISERR(FIND("10",GERAL[[#This Row],[ODS]])),"NÃO","SIM")</f>
        <v>NÃO</v>
      </c>
      <c r="U614" s="2" t="str">
        <f>IF(ISERR(FIND("11",GERAL[[#This Row],[ODS]])),"NÃO","SIM")</f>
        <v>NÃO</v>
      </c>
      <c r="V614" s="2" t="str">
        <f>IF(ISERR(FIND("12",GERAL[[#This Row],[ODS]])),"NÃO","SIM")</f>
        <v>NÃO</v>
      </c>
      <c r="W614" s="2" t="str">
        <f>IF(ISERR(FIND("13",GERAL[[#This Row],[ODS]])),"NÃO","SIM")</f>
        <v>NÃO</v>
      </c>
      <c r="X614" s="2" t="str">
        <f>IF(ISERR(FIND("14",GERAL[[#This Row],[ODS]])),"NÃO","SIM")</f>
        <v>NÃO</v>
      </c>
      <c r="Y614" s="2" t="str">
        <f>IF(ISERR(FIND("15",GERAL[[#This Row],[ODS]])),"NÃO","SIM")</f>
        <v>NÃO</v>
      </c>
      <c r="Z614" s="2" t="str">
        <f>IF(ISERR(FIND("16",GERAL[[#This Row],[ODS]])),"NÃO","SIM")</f>
        <v>NÃO</v>
      </c>
      <c r="AA614" s="2" t="str">
        <f>IF(ISERR(FIND("17",GERAL[[#This Row],[ODS]])),"NÃO","SIM")</f>
        <v>NÃO</v>
      </c>
      <c r="AB614" s="1">
        <v>50.965273326795227</v>
      </c>
      <c r="AC614" s="1">
        <v>50.965273326795227</v>
      </c>
      <c r="AD614" s="1">
        <v>50.965273326795227</v>
      </c>
      <c r="AE614" s="1">
        <v>61.538461538461533</v>
      </c>
      <c r="AF614" s="1">
        <v>61.538461538461533</v>
      </c>
      <c r="AG614" s="1" t="str">
        <f>GERAL[[#This Row],[SIGLA]]&amp;GERAL[[#This Row],[CÓD]]</f>
        <v>RJED_IO</v>
      </c>
      <c r="AH614" s="1">
        <f ca="1">VLOOKUP(GERAL[[#This Row],[REF_NOTA]],BASE_NOTAS[],7,FALSE)</f>
        <v>61.538461538461533</v>
      </c>
      <c r="AI614" s="31">
        <f ca="1">IF(GERAL[[#This Row],[Nota 2025]]="",0,GERAL[[#This Row],[Nota 2026]]-GERAL[[#This Row],[Nota 2025]])</f>
        <v>0</v>
      </c>
    </row>
    <row r="615" spans="1:35" ht="17" x14ac:dyDescent="0.35">
      <c r="A615" s="2" t="s">
        <v>175</v>
      </c>
      <c r="B615" s="2" t="s">
        <v>202</v>
      </c>
      <c r="C615" s="2" t="s">
        <v>210</v>
      </c>
      <c r="D615" s="15" t="s">
        <v>25</v>
      </c>
      <c r="E615" s="2" t="s">
        <v>95</v>
      </c>
      <c r="F615" s="2" t="str">
        <f>VLOOKUP(GERAL[[#This Row],[CÓD]],SEALL,6,FALSE)</f>
        <v>S</v>
      </c>
      <c r="G61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1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1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15" s="2" t="str">
        <f>VLOOKUP(GERAL[[#This Row],[CÓD]],SEALL,4,FALSE)</f>
        <v>04</v>
      </c>
      <c r="K615" s="2" t="str">
        <f>IF(ISERR(FIND("01",GERAL[[#This Row],[ODS]])),"NÃO","SIM")</f>
        <v>NÃO</v>
      </c>
      <c r="L615" s="2" t="str">
        <f>IF(ISERR(FIND("02",GERAL[[#This Row],[ODS]])),"NÃO","SIM")</f>
        <v>NÃO</v>
      </c>
      <c r="M615" s="2" t="str">
        <f>IF(ISERR(FIND("03",GERAL[[#This Row],[ODS]])),"NÃO","SIM")</f>
        <v>NÃO</v>
      </c>
      <c r="N615" s="2" t="str">
        <f>IF(ISERR(FIND("04",GERAL[[#This Row],[ODS]])),"NÃO","SIM")</f>
        <v>SIM</v>
      </c>
      <c r="O615" s="2" t="str">
        <f>IF(ISERR(FIND("05",GERAL[[#This Row],[ODS]])),"NÃO","SIM")</f>
        <v>NÃO</v>
      </c>
      <c r="P615" s="2" t="str">
        <f>IF(ISERR(FIND("06",GERAL[[#This Row],[ODS]])),"NÃO","SIM")</f>
        <v>NÃO</v>
      </c>
      <c r="Q615" s="2" t="str">
        <f>IF(ISERR(FIND("07",GERAL[[#This Row],[ODS]])),"NÃO","SIM")</f>
        <v>NÃO</v>
      </c>
      <c r="R615" s="2" t="str">
        <f>IF(ISERR(FIND("08",GERAL[[#This Row],[ODS]])),"NÃO","SIM")</f>
        <v>NÃO</v>
      </c>
      <c r="S615" s="2" t="str">
        <f>IF(ISERR(FIND("09",GERAL[[#This Row],[ODS]])),"NÃO","SIM")</f>
        <v>NÃO</v>
      </c>
      <c r="T615" s="2" t="str">
        <f>IF(ISERR(FIND("10",GERAL[[#This Row],[ODS]])),"NÃO","SIM")</f>
        <v>NÃO</v>
      </c>
      <c r="U615" s="2" t="str">
        <f>IF(ISERR(FIND("11",GERAL[[#This Row],[ODS]])),"NÃO","SIM")</f>
        <v>NÃO</v>
      </c>
      <c r="V615" s="2" t="str">
        <f>IF(ISERR(FIND("12",GERAL[[#This Row],[ODS]])),"NÃO","SIM")</f>
        <v>NÃO</v>
      </c>
      <c r="W615" s="2" t="str">
        <f>IF(ISERR(FIND("13",GERAL[[#This Row],[ODS]])),"NÃO","SIM")</f>
        <v>NÃO</v>
      </c>
      <c r="X615" s="2" t="str">
        <f>IF(ISERR(FIND("14",GERAL[[#This Row],[ODS]])),"NÃO","SIM")</f>
        <v>NÃO</v>
      </c>
      <c r="Y615" s="2" t="str">
        <f>IF(ISERR(FIND("15",GERAL[[#This Row],[ODS]])),"NÃO","SIM")</f>
        <v>NÃO</v>
      </c>
      <c r="Z615" s="2" t="str">
        <f>IF(ISERR(FIND("16",GERAL[[#This Row],[ODS]])),"NÃO","SIM")</f>
        <v>NÃO</v>
      </c>
      <c r="AA615" s="2" t="str">
        <f>IF(ISERR(FIND("17",GERAL[[#This Row],[ODS]])),"NÃO","SIM")</f>
        <v>NÃO</v>
      </c>
      <c r="AB615" s="1">
        <v>26.415862915743212</v>
      </c>
      <c r="AC615" s="1">
        <v>26.415862915743212</v>
      </c>
      <c r="AD615" s="1">
        <v>26.415862915743212</v>
      </c>
      <c r="AE615" s="1">
        <v>23.076923076923066</v>
      </c>
      <c r="AF615" s="1">
        <v>23.076923076923066</v>
      </c>
      <c r="AG615" s="1" t="str">
        <f>GERAL[[#This Row],[SIGLA]]&amp;GERAL[[#This Row],[CÓD]]</f>
        <v>RNED_IO</v>
      </c>
      <c r="AH615" s="1">
        <f ca="1">VLOOKUP(GERAL[[#This Row],[REF_NOTA]],BASE_NOTAS[],7,FALSE)</f>
        <v>23.076923076923066</v>
      </c>
      <c r="AI615" s="31">
        <f ca="1">IF(GERAL[[#This Row],[Nota 2025]]="",0,GERAL[[#This Row],[Nota 2026]]-GERAL[[#This Row],[Nota 2025]])</f>
        <v>0</v>
      </c>
    </row>
    <row r="616" spans="1:35" ht="17" x14ac:dyDescent="0.35">
      <c r="A616" s="2" t="s">
        <v>178</v>
      </c>
      <c r="B616" s="2" t="s">
        <v>205</v>
      </c>
      <c r="C616" s="2" t="s">
        <v>210</v>
      </c>
      <c r="D616" s="15" t="s">
        <v>25</v>
      </c>
      <c r="E616" s="2" t="s">
        <v>95</v>
      </c>
      <c r="F616" s="2" t="str">
        <f>VLOOKUP(GERAL[[#This Row],[CÓD]],SEALL,6,FALSE)</f>
        <v>S</v>
      </c>
      <c r="G61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1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1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16" s="2" t="str">
        <f>VLOOKUP(GERAL[[#This Row],[CÓD]],SEALL,4,FALSE)</f>
        <v>04</v>
      </c>
      <c r="K616" s="2" t="str">
        <f>IF(ISERR(FIND("01",GERAL[[#This Row],[ODS]])),"NÃO","SIM")</f>
        <v>NÃO</v>
      </c>
      <c r="L616" s="2" t="str">
        <f>IF(ISERR(FIND("02",GERAL[[#This Row],[ODS]])),"NÃO","SIM")</f>
        <v>NÃO</v>
      </c>
      <c r="M616" s="2" t="str">
        <f>IF(ISERR(FIND("03",GERAL[[#This Row],[ODS]])),"NÃO","SIM")</f>
        <v>NÃO</v>
      </c>
      <c r="N616" s="2" t="str">
        <f>IF(ISERR(FIND("04",GERAL[[#This Row],[ODS]])),"NÃO","SIM")</f>
        <v>SIM</v>
      </c>
      <c r="O616" s="2" t="str">
        <f>IF(ISERR(FIND("05",GERAL[[#This Row],[ODS]])),"NÃO","SIM")</f>
        <v>NÃO</v>
      </c>
      <c r="P616" s="2" t="str">
        <f>IF(ISERR(FIND("06",GERAL[[#This Row],[ODS]])),"NÃO","SIM")</f>
        <v>NÃO</v>
      </c>
      <c r="Q616" s="2" t="str">
        <f>IF(ISERR(FIND("07",GERAL[[#This Row],[ODS]])),"NÃO","SIM")</f>
        <v>NÃO</v>
      </c>
      <c r="R616" s="2" t="str">
        <f>IF(ISERR(FIND("08",GERAL[[#This Row],[ODS]])),"NÃO","SIM")</f>
        <v>NÃO</v>
      </c>
      <c r="S616" s="2" t="str">
        <f>IF(ISERR(FIND("09",GERAL[[#This Row],[ODS]])),"NÃO","SIM")</f>
        <v>NÃO</v>
      </c>
      <c r="T616" s="2" t="str">
        <f>IF(ISERR(FIND("10",GERAL[[#This Row],[ODS]])),"NÃO","SIM")</f>
        <v>NÃO</v>
      </c>
      <c r="U616" s="2" t="str">
        <f>IF(ISERR(FIND("11",GERAL[[#This Row],[ODS]])),"NÃO","SIM")</f>
        <v>NÃO</v>
      </c>
      <c r="V616" s="2" t="str">
        <f>IF(ISERR(FIND("12",GERAL[[#This Row],[ODS]])),"NÃO","SIM")</f>
        <v>NÃO</v>
      </c>
      <c r="W616" s="2" t="str">
        <f>IF(ISERR(FIND("13",GERAL[[#This Row],[ODS]])),"NÃO","SIM")</f>
        <v>NÃO</v>
      </c>
      <c r="X616" s="2" t="str">
        <f>IF(ISERR(FIND("14",GERAL[[#This Row],[ODS]])),"NÃO","SIM")</f>
        <v>NÃO</v>
      </c>
      <c r="Y616" s="2" t="str">
        <f>IF(ISERR(FIND("15",GERAL[[#This Row],[ODS]])),"NÃO","SIM")</f>
        <v>NÃO</v>
      </c>
      <c r="Z616" s="2" t="str">
        <f>IF(ISERR(FIND("16",GERAL[[#This Row],[ODS]])),"NÃO","SIM")</f>
        <v>NÃO</v>
      </c>
      <c r="AA616" s="2" t="str">
        <f>IF(ISERR(FIND("17",GERAL[[#This Row],[ODS]])),"NÃO","SIM")</f>
        <v>NÃO</v>
      </c>
      <c r="AB616" s="1">
        <v>58.107974187304215</v>
      </c>
      <c r="AC616" s="1">
        <v>58.107974187304215</v>
      </c>
      <c r="AD616" s="1">
        <v>58.107974187304215</v>
      </c>
      <c r="AE616" s="1">
        <v>69.230769230769198</v>
      </c>
      <c r="AF616" s="1">
        <v>69.230769230769198</v>
      </c>
      <c r="AG616" s="1" t="str">
        <f>GERAL[[#This Row],[SIGLA]]&amp;GERAL[[#This Row],[CÓD]]</f>
        <v>RSED_IO</v>
      </c>
      <c r="AH616" s="1">
        <f ca="1">VLOOKUP(GERAL[[#This Row],[REF_NOTA]],BASE_NOTAS[],7,FALSE)</f>
        <v>69.230769230769198</v>
      </c>
      <c r="AI616" s="31">
        <f ca="1">IF(GERAL[[#This Row],[Nota 2025]]="",0,GERAL[[#This Row],[Nota 2026]]-GERAL[[#This Row],[Nota 2025]])</f>
        <v>0</v>
      </c>
    </row>
    <row r="617" spans="1:35" ht="17" x14ac:dyDescent="0.35">
      <c r="A617" s="2" t="s">
        <v>176</v>
      </c>
      <c r="B617" s="2" t="s">
        <v>203</v>
      </c>
      <c r="C617" s="2" t="s">
        <v>210</v>
      </c>
      <c r="D617" s="15" t="s">
        <v>25</v>
      </c>
      <c r="E617" s="2" t="s">
        <v>95</v>
      </c>
      <c r="F617" s="2" t="str">
        <f>VLOOKUP(GERAL[[#This Row],[CÓD]],SEALL,6,FALSE)</f>
        <v>S</v>
      </c>
      <c r="G61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1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1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17" s="2" t="str">
        <f>VLOOKUP(GERAL[[#This Row],[CÓD]],SEALL,4,FALSE)</f>
        <v>04</v>
      </c>
      <c r="K617" s="2" t="str">
        <f>IF(ISERR(FIND("01",GERAL[[#This Row],[ODS]])),"NÃO","SIM")</f>
        <v>NÃO</v>
      </c>
      <c r="L617" s="2" t="str">
        <f>IF(ISERR(FIND("02",GERAL[[#This Row],[ODS]])),"NÃO","SIM")</f>
        <v>NÃO</v>
      </c>
      <c r="M617" s="2" t="str">
        <f>IF(ISERR(FIND("03",GERAL[[#This Row],[ODS]])),"NÃO","SIM")</f>
        <v>NÃO</v>
      </c>
      <c r="N617" s="2" t="str">
        <f>IF(ISERR(FIND("04",GERAL[[#This Row],[ODS]])),"NÃO","SIM")</f>
        <v>SIM</v>
      </c>
      <c r="O617" s="2" t="str">
        <f>IF(ISERR(FIND("05",GERAL[[#This Row],[ODS]])),"NÃO","SIM")</f>
        <v>NÃO</v>
      </c>
      <c r="P617" s="2" t="str">
        <f>IF(ISERR(FIND("06",GERAL[[#This Row],[ODS]])),"NÃO","SIM")</f>
        <v>NÃO</v>
      </c>
      <c r="Q617" s="2" t="str">
        <f>IF(ISERR(FIND("07",GERAL[[#This Row],[ODS]])),"NÃO","SIM")</f>
        <v>NÃO</v>
      </c>
      <c r="R617" s="2" t="str">
        <f>IF(ISERR(FIND("08",GERAL[[#This Row],[ODS]])),"NÃO","SIM")</f>
        <v>NÃO</v>
      </c>
      <c r="S617" s="2" t="str">
        <f>IF(ISERR(FIND("09",GERAL[[#This Row],[ODS]])),"NÃO","SIM")</f>
        <v>NÃO</v>
      </c>
      <c r="T617" s="2" t="str">
        <f>IF(ISERR(FIND("10",GERAL[[#This Row],[ODS]])),"NÃO","SIM")</f>
        <v>NÃO</v>
      </c>
      <c r="U617" s="2" t="str">
        <f>IF(ISERR(FIND("11",GERAL[[#This Row],[ODS]])),"NÃO","SIM")</f>
        <v>NÃO</v>
      </c>
      <c r="V617" s="2" t="str">
        <f>IF(ISERR(FIND("12",GERAL[[#This Row],[ODS]])),"NÃO","SIM")</f>
        <v>NÃO</v>
      </c>
      <c r="W617" s="2" t="str">
        <f>IF(ISERR(FIND("13",GERAL[[#This Row],[ODS]])),"NÃO","SIM")</f>
        <v>NÃO</v>
      </c>
      <c r="X617" s="2" t="str">
        <f>IF(ISERR(FIND("14",GERAL[[#This Row],[ODS]])),"NÃO","SIM")</f>
        <v>NÃO</v>
      </c>
      <c r="Y617" s="2" t="str">
        <f>IF(ISERR(FIND("15",GERAL[[#This Row],[ODS]])),"NÃO","SIM")</f>
        <v>NÃO</v>
      </c>
      <c r="Z617" s="2" t="str">
        <f>IF(ISERR(FIND("16",GERAL[[#This Row],[ODS]])),"NÃO","SIM")</f>
        <v>NÃO</v>
      </c>
      <c r="AA617" s="2" t="str">
        <f>IF(ISERR(FIND("17",GERAL[[#This Row],[ODS]])),"NÃO","SIM")</f>
        <v>NÃO</v>
      </c>
      <c r="AB617" s="1">
        <v>48.274992213461829</v>
      </c>
      <c r="AC617" s="1">
        <v>48.274992213461829</v>
      </c>
      <c r="AD617" s="1">
        <v>48.274992213461829</v>
      </c>
      <c r="AE617" s="1">
        <v>53.846153846153868</v>
      </c>
      <c r="AF617" s="1">
        <v>53.846153846153868</v>
      </c>
      <c r="AG617" s="1" t="str">
        <f>GERAL[[#This Row],[SIGLA]]&amp;GERAL[[#This Row],[CÓD]]</f>
        <v>ROED_IO</v>
      </c>
      <c r="AH617" s="1">
        <f ca="1">VLOOKUP(GERAL[[#This Row],[REF_NOTA]],BASE_NOTAS[],7,FALSE)</f>
        <v>53.846153846153868</v>
      </c>
      <c r="AI617" s="31">
        <f ca="1">IF(GERAL[[#This Row],[Nota 2025]]="",0,GERAL[[#This Row],[Nota 2026]]-GERAL[[#This Row],[Nota 2025]])</f>
        <v>0</v>
      </c>
    </row>
    <row r="618" spans="1:35" ht="17" x14ac:dyDescent="0.35">
      <c r="A618" s="2" t="s">
        <v>177</v>
      </c>
      <c r="B618" s="2" t="s">
        <v>204</v>
      </c>
      <c r="C618" s="2" t="s">
        <v>210</v>
      </c>
      <c r="D618" s="15" t="s">
        <v>25</v>
      </c>
      <c r="E618" s="2" t="s">
        <v>95</v>
      </c>
      <c r="F618" s="2" t="str">
        <f>VLOOKUP(GERAL[[#This Row],[CÓD]],SEALL,6,FALSE)</f>
        <v>S</v>
      </c>
      <c r="G61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1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1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18" s="2" t="str">
        <f>VLOOKUP(GERAL[[#This Row],[CÓD]],SEALL,4,FALSE)</f>
        <v>04</v>
      </c>
      <c r="K618" s="2" t="str">
        <f>IF(ISERR(FIND("01",GERAL[[#This Row],[ODS]])),"NÃO","SIM")</f>
        <v>NÃO</v>
      </c>
      <c r="L618" s="2" t="str">
        <f>IF(ISERR(FIND("02",GERAL[[#This Row],[ODS]])),"NÃO","SIM")</f>
        <v>NÃO</v>
      </c>
      <c r="M618" s="2" t="str">
        <f>IF(ISERR(FIND("03",GERAL[[#This Row],[ODS]])),"NÃO","SIM")</f>
        <v>NÃO</v>
      </c>
      <c r="N618" s="2" t="str">
        <f>IF(ISERR(FIND("04",GERAL[[#This Row],[ODS]])),"NÃO","SIM")</f>
        <v>SIM</v>
      </c>
      <c r="O618" s="2" t="str">
        <f>IF(ISERR(FIND("05",GERAL[[#This Row],[ODS]])),"NÃO","SIM")</f>
        <v>NÃO</v>
      </c>
      <c r="P618" s="2" t="str">
        <f>IF(ISERR(FIND("06",GERAL[[#This Row],[ODS]])),"NÃO","SIM")</f>
        <v>NÃO</v>
      </c>
      <c r="Q618" s="2" t="str">
        <f>IF(ISERR(FIND("07",GERAL[[#This Row],[ODS]])),"NÃO","SIM")</f>
        <v>NÃO</v>
      </c>
      <c r="R618" s="2" t="str">
        <f>IF(ISERR(FIND("08",GERAL[[#This Row],[ODS]])),"NÃO","SIM")</f>
        <v>NÃO</v>
      </c>
      <c r="S618" s="2" t="str">
        <f>IF(ISERR(FIND("09",GERAL[[#This Row],[ODS]])),"NÃO","SIM")</f>
        <v>NÃO</v>
      </c>
      <c r="T618" s="2" t="str">
        <f>IF(ISERR(FIND("10",GERAL[[#This Row],[ODS]])),"NÃO","SIM")</f>
        <v>NÃO</v>
      </c>
      <c r="U618" s="2" t="str">
        <f>IF(ISERR(FIND("11",GERAL[[#This Row],[ODS]])),"NÃO","SIM")</f>
        <v>NÃO</v>
      </c>
      <c r="V618" s="2" t="str">
        <f>IF(ISERR(FIND("12",GERAL[[#This Row],[ODS]])),"NÃO","SIM")</f>
        <v>NÃO</v>
      </c>
      <c r="W618" s="2" t="str">
        <f>IF(ISERR(FIND("13",GERAL[[#This Row],[ODS]])),"NÃO","SIM")</f>
        <v>NÃO</v>
      </c>
      <c r="X618" s="2" t="str">
        <f>IF(ISERR(FIND("14",GERAL[[#This Row],[ODS]])),"NÃO","SIM")</f>
        <v>NÃO</v>
      </c>
      <c r="Y618" s="2" t="str">
        <f>IF(ISERR(FIND("15",GERAL[[#This Row],[ODS]])),"NÃO","SIM")</f>
        <v>NÃO</v>
      </c>
      <c r="Z618" s="2" t="str">
        <f>IF(ISERR(FIND("16",GERAL[[#This Row],[ODS]])),"NÃO","SIM")</f>
        <v>NÃO</v>
      </c>
      <c r="AA618" s="2" t="str">
        <f>IF(ISERR(FIND("17",GERAL[[#This Row],[ODS]])),"NÃO","SIM")</f>
        <v>NÃO</v>
      </c>
      <c r="AB618" s="1">
        <v>16.835653850410935</v>
      </c>
      <c r="AC618" s="1">
        <v>16.835653850410935</v>
      </c>
      <c r="AD618" s="1">
        <v>16.835653850410935</v>
      </c>
      <c r="AE618" s="1">
        <v>38.461538461538467</v>
      </c>
      <c r="AF618" s="1">
        <v>38.461538461538467</v>
      </c>
      <c r="AG618" s="1" t="str">
        <f>GERAL[[#This Row],[SIGLA]]&amp;GERAL[[#This Row],[CÓD]]</f>
        <v>RRED_IO</v>
      </c>
      <c r="AH618" s="1">
        <f ca="1">VLOOKUP(GERAL[[#This Row],[REF_NOTA]],BASE_NOTAS[],7,FALSE)</f>
        <v>38.461538461538467</v>
      </c>
      <c r="AI618" s="31">
        <f ca="1">IF(GERAL[[#This Row],[Nota 2025]]="",0,GERAL[[#This Row],[Nota 2026]]-GERAL[[#This Row],[Nota 2025]])</f>
        <v>0</v>
      </c>
    </row>
    <row r="619" spans="1:35" ht="17" x14ac:dyDescent="0.35">
      <c r="A619" s="2" t="s">
        <v>179</v>
      </c>
      <c r="B619" s="2" t="s">
        <v>194</v>
      </c>
      <c r="C619" s="2" t="s">
        <v>210</v>
      </c>
      <c r="D619" s="15" t="s">
        <v>25</v>
      </c>
      <c r="E619" s="2" t="s">
        <v>95</v>
      </c>
      <c r="F619" s="2" t="str">
        <f>VLOOKUP(GERAL[[#This Row],[CÓD]],SEALL,6,FALSE)</f>
        <v>S</v>
      </c>
      <c r="G61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1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1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19" s="2" t="str">
        <f>VLOOKUP(GERAL[[#This Row],[CÓD]],SEALL,4,FALSE)</f>
        <v>04</v>
      </c>
      <c r="K619" s="2" t="str">
        <f>IF(ISERR(FIND("01",GERAL[[#This Row],[ODS]])),"NÃO","SIM")</f>
        <v>NÃO</v>
      </c>
      <c r="L619" s="2" t="str">
        <f>IF(ISERR(FIND("02",GERAL[[#This Row],[ODS]])),"NÃO","SIM")</f>
        <v>NÃO</v>
      </c>
      <c r="M619" s="2" t="str">
        <f>IF(ISERR(FIND("03",GERAL[[#This Row],[ODS]])),"NÃO","SIM")</f>
        <v>NÃO</v>
      </c>
      <c r="N619" s="2" t="str">
        <f>IF(ISERR(FIND("04",GERAL[[#This Row],[ODS]])),"NÃO","SIM")</f>
        <v>SIM</v>
      </c>
      <c r="O619" s="2" t="str">
        <f>IF(ISERR(FIND("05",GERAL[[#This Row],[ODS]])),"NÃO","SIM")</f>
        <v>NÃO</v>
      </c>
      <c r="P619" s="2" t="str">
        <f>IF(ISERR(FIND("06",GERAL[[#This Row],[ODS]])),"NÃO","SIM")</f>
        <v>NÃO</v>
      </c>
      <c r="Q619" s="2" t="str">
        <f>IF(ISERR(FIND("07",GERAL[[#This Row],[ODS]])),"NÃO","SIM")</f>
        <v>NÃO</v>
      </c>
      <c r="R619" s="2" t="str">
        <f>IF(ISERR(FIND("08",GERAL[[#This Row],[ODS]])),"NÃO","SIM")</f>
        <v>NÃO</v>
      </c>
      <c r="S619" s="2" t="str">
        <f>IF(ISERR(FIND("09",GERAL[[#This Row],[ODS]])),"NÃO","SIM")</f>
        <v>NÃO</v>
      </c>
      <c r="T619" s="2" t="str">
        <f>IF(ISERR(FIND("10",GERAL[[#This Row],[ODS]])),"NÃO","SIM")</f>
        <v>NÃO</v>
      </c>
      <c r="U619" s="2" t="str">
        <f>IF(ISERR(FIND("11",GERAL[[#This Row],[ODS]])),"NÃO","SIM")</f>
        <v>NÃO</v>
      </c>
      <c r="V619" s="2" t="str">
        <f>IF(ISERR(FIND("12",GERAL[[#This Row],[ODS]])),"NÃO","SIM")</f>
        <v>NÃO</v>
      </c>
      <c r="W619" s="2" t="str">
        <f>IF(ISERR(FIND("13",GERAL[[#This Row],[ODS]])),"NÃO","SIM")</f>
        <v>NÃO</v>
      </c>
      <c r="X619" s="2" t="str">
        <f>IF(ISERR(FIND("14",GERAL[[#This Row],[ODS]])),"NÃO","SIM")</f>
        <v>NÃO</v>
      </c>
      <c r="Y619" s="2" t="str">
        <f>IF(ISERR(FIND("15",GERAL[[#This Row],[ODS]])),"NÃO","SIM")</f>
        <v>NÃO</v>
      </c>
      <c r="Z619" s="2" t="str">
        <f>IF(ISERR(FIND("16",GERAL[[#This Row],[ODS]])),"NÃO","SIM")</f>
        <v>NÃO</v>
      </c>
      <c r="AA619" s="2" t="str">
        <f>IF(ISERR(FIND("17",GERAL[[#This Row],[ODS]])),"NÃO","SIM")</f>
        <v>NÃO</v>
      </c>
      <c r="AB619" s="1">
        <v>83.508884375699807</v>
      </c>
      <c r="AC619" s="1">
        <v>83.508884375699807</v>
      </c>
      <c r="AD619" s="1">
        <v>83.508884375699807</v>
      </c>
      <c r="AE619" s="1">
        <v>92.307692307692335</v>
      </c>
      <c r="AF619" s="1">
        <v>92.307692307692335</v>
      </c>
      <c r="AG619" s="1" t="str">
        <f>GERAL[[#This Row],[SIGLA]]&amp;GERAL[[#This Row],[CÓD]]</f>
        <v>SCED_IO</v>
      </c>
      <c r="AH619" s="1">
        <f ca="1">VLOOKUP(GERAL[[#This Row],[REF_NOTA]],BASE_NOTAS[],7,FALSE)</f>
        <v>92.307692307692335</v>
      </c>
      <c r="AI619" s="31">
        <f ca="1">IF(GERAL[[#This Row],[Nota 2025]]="",0,GERAL[[#This Row],[Nota 2026]]-GERAL[[#This Row],[Nota 2025]])</f>
        <v>0</v>
      </c>
    </row>
    <row r="620" spans="1:35" ht="17" x14ac:dyDescent="0.35">
      <c r="A620" s="2" t="s">
        <v>181</v>
      </c>
      <c r="B620" s="2" t="s">
        <v>186</v>
      </c>
      <c r="C620" s="2" t="s">
        <v>210</v>
      </c>
      <c r="D620" s="15" t="s">
        <v>25</v>
      </c>
      <c r="E620" s="2" t="s">
        <v>95</v>
      </c>
      <c r="F620" s="2" t="str">
        <f>VLOOKUP(GERAL[[#This Row],[CÓD]],SEALL,6,FALSE)</f>
        <v>S</v>
      </c>
      <c r="G62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2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2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20" s="2" t="str">
        <f>VLOOKUP(GERAL[[#This Row],[CÓD]],SEALL,4,FALSE)</f>
        <v>04</v>
      </c>
      <c r="K620" s="2" t="str">
        <f>IF(ISERR(FIND("01",GERAL[[#This Row],[ODS]])),"NÃO","SIM")</f>
        <v>NÃO</v>
      </c>
      <c r="L620" s="2" t="str">
        <f>IF(ISERR(FIND("02",GERAL[[#This Row],[ODS]])),"NÃO","SIM")</f>
        <v>NÃO</v>
      </c>
      <c r="M620" s="2" t="str">
        <f>IF(ISERR(FIND("03",GERAL[[#This Row],[ODS]])),"NÃO","SIM")</f>
        <v>NÃO</v>
      </c>
      <c r="N620" s="2" t="str">
        <f>IF(ISERR(FIND("04",GERAL[[#This Row],[ODS]])),"NÃO","SIM")</f>
        <v>SIM</v>
      </c>
      <c r="O620" s="2" t="str">
        <f>IF(ISERR(FIND("05",GERAL[[#This Row],[ODS]])),"NÃO","SIM")</f>
        <v>NÃO</v>
      </c>
      <c r="P620" s="2" t="str">
        <f>IF(ISERR(FIND("06",GERAL[[#This Row],[ODS]])),"NÃO","SIM")</f>
        <v>NÃO</v>
      </c>
      <c r="Q620" s="2" t="str">
        <f>IF(ISERR(FIND("07",GERAL[[#This Row],[ODS]])),"NÃO","SIM")</f>
        <v>NÃO</v>
      </c>
      <c r="R620" s="2" t="str">
        <f>IF(ISERR(FIND("08",GERAL[[#This Row],[ODS]])),"NÃO","SIM")</f>
        <v>NÃO</v>
      </c>
      <c r="S620" s="2" t="str">
        <f>IF(ISERR(FIND("09",GERAL[[#This Row],[ODS]])),"NÃO","SIM")</f>
        <v>NÃO</v>
      </c>
      <c r="T620" s="2" t="str">
        <f>IF(ISERR(FIND("10",GERAL[[#This Row],[ODS]])),"NÃO","SIM")</f>
        <v>NÃO</v>
      </c>
      <c r="U620" s="2" t="str">
        <f>IF(ISERR(FIND("11",GERAL[[#This Row],[ODS]])),"NÃO","SIM")</f>
        <v>NÃO</v>
      </c>
      <c r="V620" s="2" t="str">
        <f>IF(ISERR(FIND("12",GERAL[[#This Row],[ODS]])),"NÃO","SIM")</f>
        <v>NÃO</v>
      </c>
      <c r="W620" s="2" t="str">
        <f>IF(ISERR(FIND("13",GERAL[[#This Row],[ODS]])),"NÃO","SIM")</f>
        <v>NÃO</v>
      </c>
      <c r="X620" s="2" t="str">
        <f>IF(ISERR(FIND("14",GERAL[[#This Row],[ODS]])),"NÃO","SIM")</f>
        <v>NÃO</v>
      </c>
      <c r="Y620" s="2" t="str">
        <f>IF(ISERR(FIND("15",GERAL[[#This Row],[ODS]])),"NÃO","SIM")</f>
        <v>NÃO</v>
      </c>
      <c r="Z620" s="2" t="str">
        <f>IF(ISERR(FIND("16",GERAL[[#This Row],[ODS]])),"NÃO","SIM")</f>
        <v>NÃO</v>
      </c>
      <c r="AA620" s="2" t="str">
        <f>IF(ISERR(FIND("17",GERAL[[#This Row],[ODS]])),"NÃO","SIM")</f>
        <v>NÃO</v>
      </c>
      <c r="AB620" s="1">
        <v>100</v>
      </c>
      <c r="AC620" s="1">
        <v>100</v>
      </c>
      <c r="AD620" s="1">
        <v>100</v>
      </c>
      <c r="AE620" s="1">
        <v>100</v>
      </c>
      <c r="AF620" s="1">
        <v>100</v>
      </c>
      <c r="AG620" s="1" t="str">
        <f>GERAL[[#This Row],[SIGLA]]&amp;GERAL[[#This Row],[CÓD]]</f>
        <v>SPED_IO</v>
      </c>
      <c r="AH620" s="1">
        <f ca="1">VLOOKUP(GERAL[[#This Row],[REF_NOTA]],BASE_NOTAS[],7,FALSE)</f>
        <v>100</v>
      </c>
      <c r="AI620" s="31">
        <f ca="1">IF(GERAL[[#This Row],[Nota 2025]]="",0,GERAL[[#This Row],[Nota 2026]]-GERAL[[#This Row],[Nota 2025]])</f>
        <v>0</v>
      </c>
    </row>
    <row r="621" spans="1:35" ht="17" x14ac:dyDescent="0.35">
      <c r="A621" s="2" t="s">
        <v>180</v>
      </c>
      <c r="B621" s="2" t="s">
        <v>206</v>
      </c>
      <c r="C621" s="2" t="s">
        <v>210</v>
      </c>
      <c r="D621" s="15" t="s">
        <v>25</v>
      </c>
      <c r="E621" s="2" t="s">
        <v>95</v>
      </c>
      <c r="F621" s="2" t="str">
        <f>VLOOKUP(GERAL[[#This Row],[CÓD]],SEALL,6,FALSE)</f>
        <v>S</v>
      </c>
      <c r="G62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2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2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21" s="2" t="str">
        <f>VLOOKUP(GERAL[[#This Row],[CÓD]],SEALL,4,FALSE)</f>
        <v>04</v>
      </c>
      <c r="K621" s="2" t="str">
        <f>IF(ISERR(FIND("01",GERAL[[#This Row],[ODS]])),"NÃO","SIM")</f>
        <v>NÃO</v>
      </c>
      <c r="L621" s="2" t="str">
        <f>IF(ISERR(FIND("02",GERAL[[#This Row],[ODS]])),"NÃO","SIM")</f>
        <v>NÃO</v>
      </c>
      <c r="M621" s="2" t="str">
        <f>IF(ISERR(FIND("03",GERAL[[#This Row],[ODS]])),"NÃO","SIM")</f>
        <v>NÃO</v>
      </c>
      <c r="N621" s="2" t="str">
        <f>IF(ISERR(FIND("04",GERAL[[#This Row],[ODS]])),"NÃO","SIM")</f>
        <v>SIM</v>
      </c>
      <c r="O621" s="2" t="str">
        <f>IF(ISERR(FIND("05",GERAL[[#This Row],[ODS]])),"NÃO","SIM")</f>
        <v>NÃO</v>
      </c>
      <c r="P621" s="2" t="str">
        <f>IF(ISERR(FIND("06",GERAL[[#This Row],[ODS]])),"NÃO","SIM")</f>
        <v>NÃO</v>
      </c>
      <c r="Q621" s="2" t="str">
        <f>IF(ISERR(FIND("07",GERAL[[#This Row],[ODS]])),"NÃO","SIM")</f>
        <v>NÃO</v>
      </c>
      <c r="R621" s="2" t="str">
        <f>IF(ISERR(FIND("08",GERAL[[#This Row],[ODS]])),"NÃO","SIM")</f>
        <v>NÃO</v>
      </c>
      <c r="S621" s="2" t="str">
        <f>IF(ISERR(FIND("09",GERAL[[#This Row],[ODS]])),"NÃO","SIM")</f>
        <v>NÃO</v>
      </c>
      <c r="T621" s="2" t="str">
        <f>IF(ISERR(FIND("10",GERAL[[#This Row],[ODS]])),"NÃO","SIM")</f>
        <v>NÃO</v>
      </c>
      <c r="U621" s="2" t="str">
        <f>IF(ISERR(FIND("11",GERAL[[#This Row],[ODS]])),"NÃO","SIM")</f>
        <v>NÃO</v>
      </c>
      <c r="V621" s="2" t="str">
        <f>IF(ISERR(FIND("12",GERAL[[#This Row],[ODS]])),"NÃO","SIM")</f>
        <v>NÃO</v>
      </c>
      <c r="W621" s="2" t="str">
        <f>IF(ISERR(FIND("13",GERAL[[#This Row],[ODS]])),"NÃO","SIM")</f>
        <v>NÃO</v>
      </c>
      <c r="X621" s="2" t="str">
        <f>IF(ISERR(FIND("14",GERAL[[#This Row],[ODS]])),"NÃO","SIM")</f>
        <v>NÃO</v>
      </c>
      <c r="Y621" s="2" t="str">
        <f>IF(ISERR(FIND("15",GERAL[[#This Row],[ODS]])),"NÃO","SIM")</f>
        <v>NÃO</v>
      </c>
      <c r="Z621" s="2" t="str">
        <f>IF(ISERR(FIND("16",GERAL[[#This Row],[ODS]])),"NÃO","SIM")</f>
        <v>NÃO</v>
      </c>
      <c r="AA621" s="2" t="str">
        <f>IF(ISERR(FIND("17",GERAL[[#This Row],[ODS]])),"NÃO","SIM")</f>
        <v>NÃO</v>
      </c>
      <c r="AB621" s="1">
        <v>23.215467024976128</v>
      </c>
      <c r="AC621" s="1">
        <v>23.215467024976128</v>
      </c>
      <c r="AD621" s="1">
        <v>23.215467024976128</v>
      </c>
      <c r="AE621" s="1">
        <v>30.769230769230731</v>
      </c>
      <c r="AF621" s="1">
        <v>30.769230769230731</v>
      </c>
      <c r="AG621" s="1" t="str">
        <f>GERAL[[#This Row],[SIGLA]]&amp;GERAL[[#This Row],[CÓD]]</f>
        <v>SEED_IO</v>
      </c>
      <c r="AH621" s="1">
        <f ca="1">VLOOKUP(GERAL[[#This Row],[REF_NOTA]],BASE_NOTAS[],7,FALSE)</f>
        <v>30.769230769230731</v>
      </c>
      <c r="AI621" s="31">
        <f ca="1">IF(GERAL[[#This Row],[Nota 2025]]="",0,GERAL[[#This Row],[Nota 2026]]-GERAL[[#This Row],[Nota 2025]])</f>
        <v>0</v>
      </c>
    </row>
    <row r="622" spans="1:35" ht="17" x14ac:dyDescent="0.35">
      <c r="A622" s="2" t="s">
        <v>182</v>
      </c>
      <c r="B622" s="2" t="s">
        <v>185</v>
      </c>
      <c r="C622" s="2" t="s">
        <v>210</v>
      </c>
      <c r="D622" s="15" t="s">
        <v>25</v>
      </c>
      <c r="E622" s="2" t="s">
        <v>95</v>
      </c>
      <c r="F622" s="2" t="str">
        <f>VLOOKUP(GERAL[[#This Row],[CÓD]],SEALL,6,FALSE)</f>
        <v>S</v>
      </c>
      <c r="G62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2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2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22" s="2" t="str">
        <f>VLOOKUP(GERAL[[#This Row],[CÓD]],SEALL,4,FALSE)</f>
        <v>04</v>
      </c>
      <c r="K622" s="2" t="str">
        <f>IF(ISERR(FIND("01",GERAL[[#This Row],[ODS]])),"NÃO","SIM")</f>
        <v>NÃO</v>
      </c>
      <c r="L622" s="2" t="str">
        <f>IF(ISERR(FIND("02",GERAL[[#This Row],[ODS]])),"NÃO","SIM")</f>
        <v>NÃO</v>
      </c>
      <c r="M622" s="2" t="str">
        <f>IF(ISERR(FIND("03",GERAL[[#This Row],[ODS]])),"NÃO","SIM")</f>
        <v>NÃO</v>
      </c>
      <c r="N622" s="2" t="str">
        <f>IF(ISERR(FIND("04",GERAL[[#This Row],[ODS]])),"NÃO","SIM")</f>
        <v>SIM</v>
      </c>
      <c r="O622" s="2" t="str">
        <f>IF(ISERR(FIND("05",GERAL[[#This Row],[ODS]])),"NÃO","SIM")</f>
        <v>NÃO</v>
      </c>
      <c r="P622" s="2" t="str">
        <f>IF(ISERR(FIND("06",GERAL[[#This Row],[ODS]])),"NÃO","SIM")</f>
        <v>NÃO</v>
      </c>
      <c r="Q622" s="2" t="str">
        <f>IF(ISERR(FIND("07",GERAL[[#This Row],[ODS]])),"NÃO","SIM")</f>
        <v>NÃO</v>
      </c>
      <c r="R622" s="2" t="str">
        <f>IF(ISERR(FIND("08",GERAL[[#This Row],[ODS]])),"NÃO","SIM")</f>
        <v>NÃO</v>
      </c>
      <c r="S622" s="2" t="str">
        <f>IF(ISERR(FIND("09",GERAL[[#This Row],[ODS]])),"NÃO","SIM")</f>
        <v>NÃO</v>
      </c>
      <c r="T622" s="2" t="str">
        <f>IF(ISERR(FIND("10",GERAL[[#This Row],[ODS]])),"NÃO","SIM")</f>
        <v>NÃO</v>
      </c>
      <c r="U622" s="2" t="str">
        <f>IF(ISERR(FIND("11",GERAL[[#This Row],[ODS]])),"NÃO","SIM")</f>
        <v>NÃO</v>
      </c>
      <c r="V622" s="2" t="str">
        <f>IF(ISERR(FIND("12",GERAL[[#This Row],[ODS]])),"NÃO","SIM")</f>
        <v>NÃO</v>
      </c>
      <c r="W622" s="2" t="str">
        <f>IF(ISERR(FIND("13",GERAL[[#This Row],[ODS]])),"NÃO","SIM")</f>
        <v>NÃO</v>
      </c>
      <c r="X622" s="2" t="str">
        <f>IF(ISERR(FIND("14",GERAL[[#This Row],[ODS]])),"NÃO","SIM")</f>
        <v>NÃO</v>
      </c>
      <c r="Y622" s="2" t="str">
        <f>IF(ISERR(FIND("15",GERAL[[#This Row],[ODS]])),"NÃO","SIM")</f>
        <v>NÃO</v>
      </c>
      <c r="Z622" s="2" t="str">
        <f>IF(ISERR(FIND("16",GERAL[[#This Row],[ODS]])),"NÃO","SIM")</f>
        <v>NÃO</v>
      </c>
      <c r="AA622" s="2" t="str">
        <f>IF(ISERR(FIND("17",GERAL[[#This Row],[ODS]])),"NÃO","SIM")</f>
        <v>NÃO</v>
      </c>
      <c r="AB622" s="1">
        <v>33.634756017513929</v>
      </c>
      <c r="AC622" s="1">
        <v>33.634756017513929</v>
      </c>
      <c r="AD622" s="1">
        <v>33.634756017513929</v>
      </c>
      <c r="AE622" s="1">
        <v>30.769230769230731</v>
      </c>
      <c r="AF622" s="1">
        <v>30.769230769230731</v>
      </c>
      <c r="AG622" s="1" t="str">
        <f>GERAL[[#This Row],[SIGLA]]&amp;GERAL[[#This Row],[CÓD]]</f>
        <v>TOED_IO</v>
      </c>
      <c r="AH622" s="1">
        <f ca="1">VLOOKUP(GERAL[[#This Row],[REF_NOTA]],BASE_NOTAS[],7,FALSE)</f>
        <v>30.769230769230731</v>
      </c>
      <c r="AI622" s="31">
        <f ca="1">IF(GERAL[[#This Row],[Nota 2025]]="",0,GERAL[[#This Row],[Nota 2026]]-GERAL[[#This Row],[Nota 2025]])</f>
        <v>0</v>
      </c>
    </row>
    <row r="623" spans="1:35" ht="17" x14ac:dyDescent="0.35">
      <c r="A623" s="2" t="s">
        <v>0</v>
      </c>
      <c r="B623" s="2" t="s">
        <v>156</v>
      </c>
      <c r="C623" s="2" t="s">
        <v>210</v>
      </c>
      <c r="D623" s="15" t="s">
        <v>26</v>
      </c>
      <c r="E623" s="2" t="s">
        <v>96</v>
      </c>
      <c r="F623" s="2" t="str">
        <f>VLOOKUP(GERAL[[#This Row],[CÓD]],SEALL,6,FALSE)</f>
        <v>S</v>
      </c>
      <c r="G62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2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2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23" s="2" t="str">
        <f>VLOOKUP(GERAL[[#This Row],[CÓD]],SEALL,4,FALSE)</f>
        <v>04</v>
      </c>
      <c r="K623" s="2" t="str">
        <f>IF(ISERR(FIND("01",GERAL[[#This Row],[ODS]])),"NÃO","SIM")</f>
        <v>NÃO</v>
      </c>
      <c r="L623" s="2" t="str">
        <f>IF(ISERR(FIND("02",GERAL[[#This Row],[ODS]])),"NÃO","SIM")</f>
        <v>NÃO</v>
      </c>
      <c r="M623" s="2" t="str">
        <f>IF(ISERR(FIND("03",GERAL[[#This Row],[ODS]])),"NÃO","SIM")</f>
        <v>NÃO</v>
      </c>
      <c r="N623" s="2" t="str">
        <f>IF(ISERR(FIND("04",GERAL[[#This Row],[ODS]])),"NÃO","SIM")</f>
        <v>SIM</v>
      </c>
      <c r="O623" s="2" t="str">
        <f>IF(ISERR(FIND("05",GERAL[[#This Row],[ODS]])),"NÃO","SIM")</f>
        <v>NÃO</v>
      </c>
      <c r="P623" s="2" t="str">
        <f>IF(ISERR(FIND("06",GERAL[[#This Row],[ODS]])),"NÃO","SIM")</f>
        <v>NÃO</v>
      </c>
      <c r="Q623" s="2" t="str">
        <f>IF(ISERR(FIND("07",GERAL[[#This Row],[ODS]])),"NÃO","SIM")</f>
        <v>NÃO</v>
      </c>
      <c r="R623" s="2" t="str">
        <f>IF(ISERR(FIND("08",GERAL[[#This Row],[ODS]])),"NÃO","SIM")</f>
        <v>NÃO</v>
      </c>
      <c r="S623" s="2" t="str">
        <f>IF(ISERR(FIND("09",GERAL[[#This Row],[ODS]])),"NÃO","SIM")</f>
        <v>NÃO</v>
      </c>
      <c r="T623" s="2" t="str">
        <f>IF(ISERR(FIND("10",GERAL[[#This Row],[ODS]])),"NÃO","SIM")</f>
        <v>NÃO</v>
      </c>
      <c r="U623" s="2" t="str">
        <f>IF(ISERR(FIND("11",GERAL[[#This Row],[ODS]])),"NÃO","SIM")</f>
        <v>NÃO</v>
      </c>
      <c r="V623" s="2" t="str">
        <f>IF(ISERR(FIND("12",GERAL[[#This Row],[ODS]])),"NÃO","SIM")</f>
        <v>NÃO</v>
      </c>
      <c r="W623" s="2" t="str">
        <f>IF(ISERR(FIND("13",GERAL[[#This Row],[ODS]])),"NÃO","SIM")</f>
        <v>NÃO</v>
      </c>
      <c r="X623" s="2" t="str">
        <f>IF(ISERR(FIND("14",GERAL[[#This Row],[ODS]])),"NÃO","SIM")</f>
        <v>NÃO</v>
      </c>
      <c r="Y623" s="2" t="str">
        <f>IF(ISERR(FIND("15",GERAL[[#This Row],[ODS]])),"NÃO","SIM")</f>
        <v>NÃO</v>
      </c>
      <c r="Z623" s="2" t="str">
        <f>IF(ISERR(FIND("16",GERAL[[#This Row],[ODS]])),"NÃO","SIM")</f>
        <v>NÃO</v>
      </c>
      <c r="AA623" s="2" t="str">
        <f>IF(ISERR(FIND("17",GERAL[[#This Row],[ODS]])),"NÃO","SIM")</f>
        <v>NÃO</v>
      </c>
      <c r="AB623" s="1">
        <v>39.999999999999936</v>
      </c>
      <c r="AC623" s="1">
        <v>53.474016539987289</v>
      </c>
      <c r="AD623" s="1">
        <v>72.413793103448185</v>
      </c>
      <c r="AE623" s="1">
        <v>45.901639344262421</v>
      </c>
      <c r="AF623" s="1">
        <v>5.7142857142857952</v>
      </c>
      <c r="AG623" s="1" t="str">
        <f>GERAL[[#This Row],[SIGLA]]&amp;GERAL[[#This Row],[CÓD]]</f>
        <v>ACED_UF</v>
      </c>
      <c r="AH623" s="1">
        <f ca="1">VLOOKUP(GERAL[[#This Row],[REF_NOTA]],BASE_NOTAS[],7,FALSE)</f>
        <v>91.111111111110986</v>
      </c>
      <c r="AI623" s="31">
        <f ca="1">IF(GERAL[[#This Row],[Nota 2025]]="",0,GERAL[[#This Row],[Nota 2026]]-GERAL[[#This Row],[Nota 2025]])</f>
        <v>85.396825396825193</v>
      </c>
    </row>
    <row r="624" spans="1:35" ht="17" x14ac:dyDescent="0.35">
      <c r="A624" s="2" t="s">
        <v>1</v>
      </c>
      <c r="B624" s="2" t="s">
        <v>157</v>
      </c>
      <c r="C624" s="2" t="s">
        <v>210</v>
      </c>
      <c r="D624" s="15" t="s">
        <v>26</v>
      </c>
      <c r="E624" s="2" t="s">
        <v>96</v>
      </c>
      <c r="F624" s="2" t="str">
        <f>VLOOKUP(GERAL[[#This Row],[CÓD]],SEALL,6,FALSE)</f>
        <v>S</v>
      </c>
      <c r="G62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2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2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24" s="2" t="str">
        <f>VLOOKUP(GERAL[[#This Row],[CÓD]],SEALL,4,FALSE)</f>
        <v>04</v>
      </c>
      <c r="K624" s="2" t="str">
        <f>IF(ISERR(FIND("01",GERAL[[#This Row],[ODS]])),"NÃO","SIM")</f>
        <v>NÃO</v>
      </c>
      <c r="L624" s="2" t="str">
        <f>IF(ISERR(FIND("02",GERAL[[#This Row],[ODS]])),"NÃO","SIM")</f>
        <v>NÃO</v>
      </c>
      <c r="M624" s="2" t="str">
        <f>IF(ISERR(FIND("03",GERAL[[#This Row],[ODS]])),"NÃO","SIM")</f>
        <v>NÃO</v>
      </c>
      <c r="N624" s="2" t="str">
        <f>IF(ISERR(FIND("04",GERAL[[#This Row],[ODS]])),"NÃO","SIM")</f>
        <v>SIM</v>
      </c>
      <c r="O624" s="2" t="str">
        <f>IF(ISERR(FIND("05",GERAL[[#This Row],[ODS]])),"NÃO","SIM")</f>
        <v>NÃO</v>
      </c>
      <c r="P624" s="2" t="str">
        <f>IF(ISERR(FIND("06",GERAL[[#This Row],[ODS]])),"NÃO","SIM")</f>
        <v>NÃO</v>
      </c>
      <c r="Q624" s="2" t="str">
        <f>IF(ISERR(FIND("07",GERAL[[#This Row],[ODS]])),"NÃO","SIM")</f>
        <v>NÃO</v>
      </c>
      <c r="R624" s="2" t="str">
        <f>IF(ISERR(FIND("08",GERAL[[#This Row],[ODS]])),"NÃO","SIM")</f>
        <v>NÃO</v>
      </c>
      <c r="S624" s="2" t="str">
        <f>IF(ISERR(FIND("09",GERAL[[#This Row],[ODS]])),"NÃO","SIM")</f>
        <v>NÃO</v>
      </c>
      <c r="T624" s="2" t="str">
        <f>IF(ISERR(FIND("10",GERAL[[#This Row],[ODS]])),"NÃO","SIM")</f>
        <v>NÃO</v>
      </c>
      <c r="U624" s="2" t="str">
        <f>IF(ISERR(FIND("11",GERAL[[#This Row],[ODS]])),"NÃO","SIM")</f>
        <v>NÃO</v>
      </c>
      <c r="V624" s="2" t="str">
        <f>IF(ISERR(FIND("12",GERAL[[#This Row],[ODS]])),"NÃO","SIM")</f>
        <v>NÃO</v>
      </c>
      <c r="W624" s="2" t="str">
        <f>IF(ISERR(FIND("13",GERAL[[#This Row],[ODS]])),"NÃO","SIM")</f>
        <v>NÃO</v>
      </c>
      <c r="X624" s="2" t="str">
        <f>IF(ISERR(FIND("14",GERAL[[#This Row],[ODS]])),"NÃO","SIM")</f>
        <v>NÃO</v>
      </c>
      <c r="Y624" s="2" t="str">
        <f>IF(ISERR(FIND("15",GERAL[[#This Row],[ODS]])),"NÃO","SIM")</f>
        <v>NÃO</v>
      </c>
      <c r="Z624" s="2" t="str">
        <f>IF(ISERR(FIND("16",GERAL[[#This Row],[ODS]])),"NÃO","SIM")</f>
        <v>NÃO</v>
      </c>
      <c r="AA624" s="2" t="str">
        <f>IF(ISERR(FIND("17",GERAL[[#This Row],[ODS]])),"NÃO","SIM")</f>
        <v>NÃO</v>
      </c>
      <c r="AB624" s="1">
        <v>64.444444444444571</v>
      </c>
      <c r="AC624" s="1">
        <v>52.661911936574334</v>
      </c>
      <c r="AD624" s="1">
        <v>75.862068965517196</v>
      </c>
      <c r="AE624" s="1">
        <v>77.049180327868797</v>
      </c>
      <c r="AF624" s="1">
        <v>34.28571428571437</v>
      </c>
      <c r="AG624" s="1" t="str">
        <f>GERAL[[#This Row],[SIGLA]]&amp;GERAL[[#This Row],[CÓD]]</f>
        <v>ALED_UF</v>
      </c>
      <c r="AH624" s="1">
        <f ca="1">VLOOKUP(GERAL[[#This Row],[REF_NOTA]],BASE_NOTAS[],7,FALSE)</f>
        <v>86.666666666666487</v>
      </c>
      <c r="AI624" s="31">
        <f ca="1">IF(GERAL[[#This Row],[Nota 2025]]="",0,GERAL[[#This Row],[Nota 2026]]-GERAL[[#This Row],[Nota 2025]])</f>
        <v>52.380952380952117</v>
      </c>
    </row>
    <row r="625" spans="1:35" ht="17" x14ac:dyDescent="0.35">
      <c r="A625" s="2" t="s">
        <v>159</v>
      </c>
      <c r="B625" s="2" t="s">
        <v>184</v>
      </c>
      <c r="C625" s="2" t="s">
        <v>210</v>
      </c>
      <c r="D625" s="15" t="s">
        <v>26</v>
      </c>
      <c r="E625" s="2" t="s">
        <v>96</v>
      </c>
      <c r="F625" s="2" t="str">
        <f>VLOOKUP(GERAL[[#This Row],[CÓD]],SEALL,6,FALSE)</f>
        <v>S</v>
      </c>
      <c r="G62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2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2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25" s="2" t="str">
        <f>VLOOKUP(GERAL[[#This Row],[CÓD]],SEALL,4,FALSE)</f>
        <v>04</v>
      </c>
      <c r="K625" s="2" t="str">
        <f>IF(ISERR(FIND("01",GERAL[[#This Row],[ODS]])),"NÃO","SIM")</f>
        <v>NÃO</v>
      </c>
      <c r="L625" s="2" t="str">
        <f>IF(ISERR(FIND("02",GERAL[[#This Row],[ODS]])),"NÃO","SIM")</f>
        <v>NÃO</v>
      </c>
      <c r="M625" s="2" t="str">
        <f>IF(ISERR(FIND("03",GERAL[[#This Row],[ODS]])),"NÃO","SIM")</f>
        <v>NÃO</v>
      </c>
      <c r="N625" s="2" t="str">
        <f>IF(ISERR(FIND("04",GERAL[[#This Row],[ODS]])),"NÃO","SIM")</f>
        <v>SIM</v>
      </c>
      <c r="O625" s="2" t="str">
        <f>IF(ISERR(FIND("05",GERAL[[#This Row],[ODS]])),"NÃO","SIM")</f>
        <v>NÃO</v>
      </c>
      <c r="P625" s="2" t="str">
        <f>IF(ISERR(FIND("06",GERAL[[#This Row],[ODS]])),"NÃO","SIM")</f>
        <v>NÃO</v>
      </c>
      <c r="Q625" s="2" t="str">
        <f>IF(ISERR(FIND("07",GERAL[[#This Row],[ODS]])),"NÃO","SIM")</f>
        <v>NÃO</v>
      </c>
      <c r="R625" s="2" t="str">
        <f>IF(ISERR(FIND("08",GERAL[[#This Row],[ODS]])),"NÃO","SIM")</f>
        <v>NÃO</v>
      </c>
      <c r="S625" s="2" t="str">
        <f>IF(ISERR(FIND("09",GERAL[[#This Row],[ODS]])),"NÃO","SIM")</f>
        <v>NÃO</v>
      </c>
      <c r="T625" s="2" t="str">
        <f>IF(ISERR(FIND("10",GERAL[[#This Row],[ODS]])),"NÃO","SIM")</f>
        <v>NÃO</v>
      </c>
      <c r="U625" s="2" t="str">
        <f>IF(ISERR(FIND("11",GERAL[[#This Row],[ODS]])),"NÃO","SIM")</f>
        <v>NÃO</v>
      </c>
      <c r="V625" s="2" t="str">
        <f>IF(ISERR(FIND("12",GERAL[[#This Row],[ODS]])),"NÃO","SIM")</f>
        <v>NÃO</v>
      </c>
      <c r="W625" s="2" t="str">
        <f>IF(ISERR(FIND("13",GERAL[[#This Row],[ODS]])),"NÃO","SIM")</f>
        <v>NÃO</v>
      </c>
      <c r="X625" s="2" t="str">
        <f>IF(ISERR(FIND("14",GERAL[[#This Row],[ODS]])),"NÃO","SIM")</f>
        <v>NÃO</v>
      </c>
      <c r="Y625" s="2" t="str">
        <f>IF(ISERR(FIND("15",GERAL[[#This Row],[ODS]])),"NÃO","SIM")</f>
        <v>NÃO</v>
      </c>
      <c r="Z625" s="2" t="str">
        <f>IF(ISERR(FIND("16",GERAL[[#This Row],[ODS]])),"NÃO","SIM")</f>
        <v>NÃO</v>
      </c>
      <c r="AA625" s="2" t="str">
        <f>IF(ISERR(FIND("17",GERAL[[#This Row],[ODS]])),"NÃO","SIM")</f>
        <v>NÃO</v>
      </c>
      <c r="AB625" s="1">
        <v>48.888888888888957</v>
      </c>
      <c r="AC625" s="1">
        <v>58.443962835849049</v>
      </c>
      <c r="AD625" s="1">
        <v>72.413793103448185</v>
      </c>
      <c r="AE625" s="1">
        <v>59.016393442623006</v>
      </c>
      <c r="AF625" s="1">
        <v>34.28571428571437</v>
      </c>
      <c r="AG625" s="1" t="str">
        <f>GERAL[[#This Row],[SIGLA]]&amp;GERAL[[#This Row],[CÓD]]</f>
        <v>APED_UF</v>
      </c>
      <c r="AH625" s="1">
        <f ca="1">VLOOKUP(GERAL[[#This Row],[REF_NOTA]],BASE_NOTAS[],7,FALSE)</f>
        <v>0</v>
      </c>
      <c r="AI625" s="31">
        <f ca="1">IF(GERAL[[#This Row],[Nota 2025]]="",0,GERAL[[#This Row],[Nota 2026]]-GERAL[[#This Row],[Nota 2025]])</f>
        <v>-34.28571428571437</v>
      </c>
    </row>
    <row r="626" spans="1:35" ht="17" x14ac:dyDescent="0.35">
      <c r="A626" s="2" t="s">
        <v>155</v>
      </c>
      <c r="B626" s="2" t="s">
        <v>158</v>
      </c>
      <c r="C626" s="2" t="s">
        <v>210</v>
      </c>
      <c r="D626" s="15" t="s">
        <v>26</v>
      </c>
      <c r="E626" s="2" t="s">
        <v>96</v>
      </c>
      <c r="F626" s="2" t="str">
        <f>VLOOKUP(GERAL[[#This Row],[CÓD]],SEALL,6,FALSE)</f>
        <v>S</v>
      </c>
      <c r="G62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2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2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26" s="2" t="str">
        <f>VLOOKUP(GERAL[[#This Row],[CÓD]],SEALL,4,FALSE)</f>
        <v>04</v>
      </c>
      <c r="K626" s="2" t="str">
        <f>IF(ISERR(FIND("01",GERAL[[#This Row],[ODS]])),"NÃO","SIM")</f>
        <v>NÃO</v>
      </c>
      <c r="L626" s="2" t="str">
        <f>IF(ISERR(FIND("02",GERAL[[#This Row],[ODS]])),"NÃO","SIM")</f>
        <v>NÃO</v>
      </c>
      <c r="M626" s="2" t="str">
        <f>IF(ISERR(FIND("03",GERAL[[#This Row],[ODS]])),"NÃO","SIM")</f>
        <v>NÃO</v>
      </c>
      <c r="N626" s="2" t="str">
        <f>IF(ISERR(FIND("04",GERAL[[#This Row],[ODS]])),"NÃO","SIM")</f>
        <v>SIM</v>
      </c>
      <c r="O626" s="2" t="str">
        <f>IF(ISERR(FIND("05",GERAL[[#This Row],[ODS]])),"NÃO","SIM")</f>
        <v>NÃO</v>
      </c>
      <c r="P626" s="2" t="str">
        <f>IF(ISERR(FIND("06",GERAL[[#This Row],[ODS]])),"NÃO","SIM")</f>
        <v>NÃO</v>
      </c>
      <c r="Q626" s="2" t="str">
        <f>IF(ISERR(FIND("07",GERAL[[#This Row],[ODS]])),"NÃO","SIM")</f>
        <v>NÃO</v>
      </c>
      <c r="R626" s="2" t="str">
        <f>IF(ISERR(FIND("08",GERAL[[#This Row],[ODS]])),"NÃO","SIM")</f>
        <v>NÃO</v>
      </c>
      <c r="S626" s="2" t="str">
        <f>IF(ISERR(FIND("09",GERAL[[#This Row],[ODS]])),"NÃO","SIM")</f>
        <v>NÃO</v>
      </c>
      <c r="T626" s="2" t="str">
        <f>IF(ISERR(FIND("10",GERAL[[#This Row],[ODS]])),"NÃO","SIM")</f>
        <v>NÃO</v>
      </c>
      <c r="U626" s="2" t="str">
        <f>IF(ISERR(FIND("11",GERAL[[#This Row],[ODS]])),"NÃO","SIM")</f>
        <v>NÃO</v>
      </c>
      <c r="V626" s="2" t="str">
        <f>IF(ISERR(FIND("12",GERAL[[#This Row],[ODS]])),"NÃO","SIM")</f>
        <v>NÃO</v>
      </c>
      <c r="W626" s="2" t="str">
        <f>IF(ISERR(FIND("13",GERAL[[#This Row],[ODS]])),"NÃO","SIM")</f>
        <v>NÃO</v>
      </c>
      <c r="X626" s="2" t="str">
        <f>IF(ISERR(FIND("14",GERAL[[#This Row],[ODS]])),"NÃO","SIM")</f>
        <v>NÃO</v>
      </c>
      <c r="Y626" s="2" t="str">
        <f>IF(ISERR(FIND("15",GERAL[[#This Row],[ODS]])),"NÃO","SIM")</f>
        <v>NÃO</v>
      </c>
      <c r="Z626" s="2" t="str">
        <f>IF(ISERR(FIND("16",GERAL[[#This Row],[ODS]])),"NÃO","SIM")</f>
        <v>NÃO</v>
      </c>
      <c r="AA626" s="2" t="str">
        <f>IF(ISERR(FIND("17",GERAL[[#This Row],[ODS]])),"NÃO","SIM")</f>
        <v>NÃO</v>
      </c>
      <c r="AB626" s="1">
        <v>55.555555555555557</v>
      </c>
      <c r="AC626" s="1">
        <v>59.51433223719561</v>
      </c>
      <c r="AD626" s="1">
        <v>53.448275862069003</v>
      </c>
      <c r="AE626" s="1">
        <v>77.049180327868797</v>
      </c>
      <c r="AF626" s="1">
        <v>20.000000000000082</v>
      </c>
      <c r="AG626" s="1" t="str">
        <f>GERAL[[#This Row],[SIGLA]]&amp;GERAL[[#This Row],[CÓD]]</f>
        <v>AMED_UF</v>
      </c>
      <c r="AH626" s="1">
        <f ca="1">VLOOKUP(GERAL[[#This Row],[REF_NOTA]],BASE_NOTAS[],7,FALSE)</f>
        <v>44.444444444444443</v>
      </c>
      <c r="AI626" s="31">
        <f ca="1">IF(GERAL[[#This Row],[Nota 2025]]="",0,GERAL[[#This Row],[Nota 2026]]-GERAL[[#This Row],[Nota 2025]])</f>
        <v>24.444444444444361</v>
      </c>
    </row>
    <row r="627" spans="1:35" ht="17" x14ac:dyDescent="0.35">
      <c r="A627" s="2" t="s">
        <v>160</v>
      </c>
      <c r="B627" s="2" t="s">
        <v>187</v>
      </c>
      <c r="C627" s="2" t="s">
        <v>210</v>
      </c>
      <c r="D627" s="15" t="s">
        <v>26</v>
      </c>
      <c r="E627" s="2" t="s">
        <v>96</v>
      </c>
      <c r="F627" s="2" t="str">
        <f>VLOOKUP(GERAL[[#This Row],[CÓD]],SEALL,6,FALSE)</f>
        <v>S</v>
      </c>
      <c r="G62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2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2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27" s="2" t="str">
        <f>VLOOKUP(GERAL[[#This Row],[CÓD]],SEALL,4,FALSE)</f>
        <v>04</v>
      </c>
      <c r="K627" s="2" t="str">
        <f>IF(ISERR(FIND("01",GERAL[[#This Row],[ODS]])),"NÃO","SIM")</f>
        <v>NÃO</v>
      </c>
      <c r="L627" s="2" t="str">
        <f>IF(ISERR(FIND("02",GERAL[[#This Row],[ODS]])),"NÃO","SIM")</f>
        <v>NÃO</v>
      </c>
      <c r="M627" s="2" t="str">
        <f>IF(ISERR(FIND("03",GERAL[[#This Row],[ODS]])),"NÃO","SIM")</f>
        <v>NÃO</v>
      </c>
      <c r="N627" s="2" t="str">
        <f>IF(ISERR(FIND("04",GERAL[[#This Row],[ODS]])),"NÃO","SIM")</f>
        <v>SIM</v>
      </c>
      <c r="O627" s="2" t="str">
        <f>IF(ISERR(FIND("05",GERAL[[#This Row],[ODS]])),"NÃO","SIM")</f>
        <v>NÃO</v>
      </c>
      <c r="P627" s="2" t="str">
        <f>IF(ISERR(FIND("06",GERAL[[#This Row],[ODS]])),"NÃO","SIM")</f>
        <v>NÃO</v>
      </c>
      <c r="Q627" s="2" t="str">
        <f>IF(ISERR(FIND("07",GERAL[[#This Row],[ODS]])),"NÃO","SIM")</f>
        <v>NÃO</v>
      </c>
      <c r="R627" s="2" t="str">
        <f>IF(ISERR(FIND("08",GERAL[[#This Row],[ODS]])),"NÃO","SIM")</f>
        <v>NÃO</v>
      </c>
      <c r="S627" s="2" t="str">
        <f>IF(ISERR(FIND("09",GERAL[[#This Row],[ODS]])),"NÃO","SIM")</f>
        <v>NÃO</v>
      </c>
      <c r="T627" s="2" t="str">
        <f>IF(ISERR(FIND("10",GERAL[[#This Row],[ODS]])),"NÃO","SIM")</f>
        <v>NÃO</v>
      </c>
      <c r="U627" s="2" t="str">
        <f>IF(ISERR(FIND("11",GERAL[[#This Row],[ODS]])),"NÃO","SIM")</f>
        <v>NÃO</v>
      </c>
      <c r="V627" s="2" t="str">
        <f>IF(ISERR(FIND("12",GERAL[[#This Row],[ODS]])),"NÃO","SIM")</f>
        <v>NÃO</v>
      </c>
      <c r="W627" s="2" t="str">
        <f>IF(ISERR(FIND("13",GERAL[[#This Row],[ODS]])),"NÃO","SIM")</f>
        <v>NÃO</v>
      </c>
      <c r="X627" s="2" t="str">
        <f>IF(ISERR(FIND("14",GERAL[[#This Row],[ODS]])),"NÃO","SIM")</f>
        <v>NÃO</v>
      </c>
      <c r="Y627" s="2" t="str">
        <f>IF(ISERR(FIND("15",GERAL[[#This Row],[ODS]])),"NÃO","SIM")</f>
        <v>NÃO</v>
      </c>
      <c r="Z627" s="2" t="str">
        <f>IF(ISERR(FIND("16",GERAL[[#This Row],[ODS]])),"NÃO","SIM")</f>
        <v>NÃO</v>
      </c>
      <c r="AA627" s="2" t="str">
        <f>IF(ISERR(FIND("17",GERAL[[#This Row],[ODS]])),"NÃO","SIM")</f>
        <v>NÃO</v>
      </c>
      <c r="AB627" s="1">
        <v>55.555555555555557</v>
      </c>
      <c r="AC627" s="1">
        <v>37.099010604392454</v>
      </c>
      <c r="AD627" s="1">
        <v>55.172413793103395</v>
      </c>
      <c r="AE627" s="1">
        <v>50.819672131147605</v>
      </c>
      <c r="AF627" s="1">
        <v>5.7142857142857952</v>
      </c>
      <c r="AG627" s="1" t="str">
        <f>GERAL[[#This Row],[SIGLA]]&amp;GERAL[[#This Row],[CÓD]]</f>
        <v>BAED_UF</v>
      </c>
      <c r="AH627" s="1">
        <f ca="1">VLOOKUP(GERAL[[#This Row],[REF_NOTA]],BASE_NOTAS[],7,FALSE)</f>
        <v>48.888888888888637</v>
      </c>
      <c r="AI627" s="31">
        <f ca="1">IF(GERAL[[#This Row],[Nota 2025]]="",0,GERAL[[#This Row],[Nota 2026]]-GERAL[[#This Row],[Nota 2025]])</f>
        <v>43.174603174602844</v>
      </c>
    </row>
    <row r="628" spans="1:35" ht="17" x14ac:dyDescent="0.35">
      <c r="A628" s="2" t="s">
        <v>161</v>
      </c>
      <c r="B628" s="2" t="s">
        <v>188</v>
      </c>
      <c r="C628" s="2" t="s">
        <v>210</v>
      </c>
      <c r="D628" s="15" t="s">
        <v>26</v>
      </c>
      <c r="E628" s="2" t="s">
        <v>96</v>
      </c>
      <c r="F628" s="2" t="str">
        <f>VLOOKUP(GERAL[[#This Row],[CÓD]],SEALL,6,FALSE)</f>
        <v>S</v>
      </c>
      <c r="G62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2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2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28" s="2" t="str">
        <f>VLOOKUP(GERAL[[#This Row],[CÓD]],SEALL,4,FALSE)</f>
        <v>04</v>
      </c>
      <c r="K628" s="2" t="str">
        <f>IF(ISERR(FIND("01",GERAL[[#This Row],[ODS]])),"NÃO","SIM")</f>
        <v>NÃO</v>
      </c>
      <c r="L628" s="2" t="str">
        <f>IF(ISERR(FIND("02",GERAL[[#This Row],[ODS]])),"NÃO","SIM")</f>
        <v>NÃO</v>
      </c>
      <c r="M628" s="2" t="str">
        <f>IF(ISERR(FIND("03",GERAL[[#This Row],[ODS]])),"NÃO","SIM")</f>
        <v>NÃO</v>
      </c>
      <c r="N628" s="2" t="str">
        <f>IF(ISERR(FIND("04",GERAL[[#This Row],[ODS]])),"NÃO","SIM")</f>
        <v>SIM</v>
      </c>
      <c r="O628" s="2" t="str">
        <f>IF(ISERR(FIND("05",GERAL[[#This Row],[ODS]])),"NÃO","SIM")</f>
        <v>NÃO</v>
      </c>
      <c r="P628" s="2" t="str">
        <f>IF(ISERR(FIND("06",GERAL[[#This Row],[ODS]])),"NÃO","SIM")</f>
        <v>NÃO</v>
      </c>
      <c r="Q628" s="2" t="str">
        <f>IF(ISERR(FIND("07",GERAL[[#This Row],[ODS]])),"NÃO","SIM")</f>
        <v>NÃO</v>
      </c>
      <c r="R628" s="2" t="str">
        <f>IF(ISERR(FIND("08",GERAL[[#This Row],[ODS]])),"NÃO","SIM")</f>
        <v>NÃO</v>
      </c>
      <c r="S628" s="2" t="str">
        <f>IF(ISERR(FIND("09",GERAL[[#This Row],[ODS]])),"NÃO","SIM")</f>
        <v>NÃO</v>
      </c>
      <c r="T628" s="2" t="str">
        <f>IF(ISERR(FIND("10",GERAL[[#This Row],[ODS]])),"NÃO","SIM")</f>
        <v>NÃO</v>
      </c>
      <c r="U628" s="2" t="str">
        <f>IF(ISERR(FIND("11",GERAL[[#This Row],[ODS]])),"NÃO","SIM")</f>
        <v>NÃO</v>
      </c>
      <c r="V628" s="2" t="str">
        <f>IF(ISERR(FIND("12",GERAL[[#This Row],[ODS]])),"NÃO","SIM")</f>
        <v>NÃO</v>
      </c>
      <c r="W628" s="2" t="str">
        <f>IF(ISERR(FIND("13",GERAL[[#This Row],[ODS]])),"NÃO","SIM")</f>
        <v>NÃO</v>
      </c>
      <c r="X628" s="2" t="str">
        <f>IF(ISERR(FIND("14",GERAL[[#This Row],[ODS]])),"NÃO","SIM")</f>
        <v>NÃO</v>
      </c>
      <c r="Y628" s="2" t="str">
        <f>IF(ISERR(FIND("15",GERAL[[#This Row],[ODS]])),"NÃO","SIM")</f>
        <v>NÃO</v>
      </c>
      <c r="Z628" s="2" t="str">
        <f>IF(ISERR(FIND("16",GERAL[[#This Row],[ODS]])),"NÃO","SIM")</f>
        <v>NÃO</v>
      </c>
      <c r="AA628" s="2" t="str">
        <f>IF(ISERR(FIND("17",GERAL[[#This Row],[ODS]])),"NÃO","SIM")</f>
        <v>NÃO</v>
      </c>
      <c r="AB628" s="1">
        <v>77.777777777777786</v>
      </c>
      <c r="AC628" s="1">
        <v>76.307173146469523</v>
      </c>
      <c r="AD628" s="1">
        <v>72.413793103448185</v>
      </c>
      <c r="AE628" s="1">
        <v>73.770491803278588</v>
      </c>
      <c r="AF628" s="1">
        <v>0</v>
      </c>
      <c r="AG628" s="1" t="str">
        <f>GERAL[[#This Row],[SIGLA]]&amp;GERAL[[#This Row],[CÓD]]</f>
        <v>CEED_UF</v>
      </c>
      <c r="AH628" s="1">
        <f ca="1">VLOOKUP(GERAL[[#This Row],[REF_NOTA]],BASE_NOTAS[],7,FALSE)</f>
        <v>71.111111111110858</v>
      </c>
      <c r="AI628" s="31">
        <f ca="1">IF(GERAL[[#This Row],[Nota 2025]]="",0,GERAL[[#This Row],[Nota 2026]]-GERAL[[#This Row],[Nota 2025]])</f>
        <v>71.111111111110858</v>
      </c>
    </row>
    <row r="629" spans="1:35" ht="17" x14ac:dyDescent="0.35">
      <c r="A629" s="2" t="s">
        <v>162</v>
      </c>
      <c r="B629" s="2" t="s">
        <v>189</v>
      </c>
      <c r="C629" s="2" t="s">
        <v>210</v>
      </c>
      <c r="D629" s="15" t="s">
        <v>26</v>
      </c>
      <c r="E629" s="2" t="s">
        <v>96</v>
      </c>
      <c r="F629" s="2" t="str">
        <f>VLOOKUP(GERAL[[#This Row],[CÓD]],SEALL,6,FALSE)</f>
        <v>S</v>
      </c>
      <c r="G62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2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2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29" s="2" t="str">
        <f>VLOOKUP(GERAL[[#This Row],[CÓD]],SEALL,4,FALSE)</f>
        <v>04</v>
      </c>
      <c r="K629" s="2" t="str">
        <f>IF(ISERR(FIND("01",GERAL[[#This Row],[ODS]])),"NÃO","SIM")</f>
        <v>NÃO</v>
      </c>
      <c r="L629" s="2" t="str">
        <f>IF(ISERR(FIND("02",GERAL[[#This Row],[ODS]])),"NÃO","SIM")</f>
        <v>NÃO</v>
      </c>
      <c r="M629" s="2" t="str">
        <f>IF(ISERR(FIND("03",GERAL[[#This Row],[ODS]])),"NÃO","SIM")</f>
        <v>NÃO</v>
      </c>
      <c r="N629" s="2" t="str">
        <f>IF(ISERR(FIND("04",GERAL[[#This Row],[ODS]])),"NÃO","SIM")</f>
        <v>SIM</v>
      </c>
      <c r="O629" s="2" t="str">
        <f>IF(ISERR(FIND("05",GERAL[[#This Row],[ODS]])),"NÃO","SIM")</f>
        <v>NÃO</v>
      </c>
      <c r="P629" s="2" t="str">
        <f>IF(ISERR(FIND("06",GERAL[[#This Row],[ODS]])),"NÃO","SIM")</f>
        <v>NÃO</v>
      </c>
      <c r="Q629" s="2" t="str">
        <f>IF(ISERR(FIND("07",GERAL[[#This Row],[ODS]])),"NÃO","SIM")</f>
        <v>NÃO</v>
      </c>
      <c r="R629" s="2" t="str">
        <f>IF(ISERR(FIND("08",GERAL[[#This Row],[ODS]])),"NÃO","SIM")</f>
        <v>NÃO</v>
      </c>
      <c r="S629" s="2" t="str">
        <f>IF(ISERR(FIND("09",GERAL[[#This Row],[ODS]])),"NÃO","SIM")</f>
        <v>NÃO</v>
      </c>
      <c r="T629" s="2" t="str">
        <f>IF(ISERR(FIND("10",GERAL[[#This Row],[ODS]])),"NÃO","SIM")</f>
        <v>NÃO</v>
      </c>
      <c r="U629" s="2" t="str">
        <f>IF(ISERR(FIND("11",GERAL[[#This Row],[ODS]])),"NÃO","SIM")</f>
        <v>NÃO</v>
      </c>
      <c r="V629" s="2" t="str">
        <f>IF(ISERR(FIND("12",GERAL[[#This Row],[ODS]])),"NÃO","SIM")</f>
        <v>NÃO</v>
      </c>
      <c r="W629" s="2" t="str">
        <f>IF(ISERR(FIND("13",GERAL[[#This Row],[ODS]])),"NÃO","SIM")</f>
        <v>NÃO</v>
      </c>
      <c r="X629" s="2" t="str">
        <f>IF(ISERR(FIND("14",GERAL[[#This Row],[ODS]])),"NÃO","SIM")</f>
        <v>NÃO</v>
      </c>
      <c r="Y629" s="2" t="str">
        <f>IF(ISERR(FIND("15",GERAL[[#This Row],[ODS]])),"NÃO","SIM")</f>
        <v>NÃO</v>
      </c>
      <c r="Z629" s="2" t="str">
        <f>IF(ISERR(FIND("16",GERAL[[#This Row],[ODS]])),"NÃO","SIM")</f>
        <v>NÃO</v>
      </c>
      <c r="AA629" s="2" t="str">
        <f>IF(ISERR(FIND("17",GERAL[[#This Row],[ODS]])),"NÃO","SIM")</f>
        <v>NÃO</v>
      </c>
      <c r="AB629" s="1">
        <v>71.111111111111171</v>
      </c>
      <c r="AC629" s="1">
        <v>71.599697051240483</v>
      </c>
      <c r="AD629" s="1">
        <v>72.413793103448185</v>
      </c>
      <c r="AE629" s="1">
        <v>100</v>
      </c>
      <c r="AF629" s="1">
        <v>100</v>
      </c>
      <c r="AG629" s="1" t="str">
        <f>GERAL[[#This Row],[SIGLA]]&amp;GERAL[[#This Row],[CÓD]]</f>
        <v>DFED_UF</v>
      </c>
      <c r="AH629" s="1">
        <f ca="1">VLOOKUP(GERAL[[#This Row],[REF_NOTA]],BASE_NOTAS[],7,FALSE)</f>
        <v>68.888888888888772</v>
      </c>
      <c r="AI629" s="31">
        <f ca="1">IF(GERAL[[#This Row],[Nota 2025]]="",0,GERAL[[#This Row],[Nota 2026]]-GERAL[[#This Row],[Nota 2025]])</f>
        <v>-31.111111111111228</v>
      </c>
    </row>
    <row r="630" spans="1:35" ht="17" x14ac:dyDescent="0.35">
      <c r="A630" s="2" t="s">
        <v>163</v>
      </c>
      <c r="B630" s="2" t="s">
        <v>183</v>
      </c>
      <c r="C630" s="2" t="s">
        <v>210</v>
      </c>
      <c r="D630" s="15" t="s">
        <v>26</v>
      </c>
      <c r="E630" s="2" t="s">
        <v>96</v>
      </c>
      <c r="F630" s="2" t="str">
        <f>VLOOKUP(GERAL[[#This Row],[CÓD]],SEALL,6,FALSE)</f>
        <v>S</v>
      </c>
      <c r="G63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3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3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30" s="2" t="str">
        <f>VLOOKUP(GERAL[[#This Row],[CÓD]],SEALL,4,FALSE)</f>
        <v>04</v>
      </c>
      <c r="K630" s="2" t="str">
        <f>IF(ISERR(FIND("01",GERAL[[#This Row],[ODS]])),"NÃO","SIM")</f>
        <v>NÃO</v>
      </c>
      <c r="L630" s="2" t="str">
        <f>IF(ISERR(FIND("02",GERAL[[#This Row],[ODS]])),"NÃO","SIM")</f>
        <v>NÃO</v>
      </c>
      <c r="M630" s="2" t="str">
        <f>IF(ISERR(FIND("03",GERAL[[#This Row],[ODS]])),"NÃO","SIM")</f>
        <v>NÃO</v>
      </c>
      <c r="N630" s="2" t="str">
        <f>IF(ISERR(FIND("04",GERAL[[#This Row],[ODS]])),"NÃO","SIM")</f>
        <v>SIM</v>
      </c>
      <c r="O630" s="2" t="str">
        <f>IF(ISERR(FIND("05",GERAL[[#This Row],[ODS]])),"NÃO","SIM")</f>
        <v>NÃO</v>
      </c>
      <c r="P630" s="2" t="str">
        <f>IF(ISERR(FIND("06",GERAL[[#This Row],[ODS]])),"NÃO","SIM")</f>
        <v>NÃO</v>
      </c>
      <c r="Q630" s="2" t="str">
        <f>IF(ISERR(FIND("07",GERAL[[#This Row],[ODS]])),"NÃO","SIM")</f>
        <v>NÃO</v>
      </c>
      <c r="R630" s="2" t="str">
        <f>IF(ISERR(FIND("08",GERAL[[#This Row],[ODS]])),"NÃO","SIM")</f>
        <v>NÃO</v>
      </c>
      <c r="S630" s="2" t="str">
        <f>IF(ISERR(FIND("09",GERAL[[#This Row],[ODS]])),"NÃO","SIM")</f>
        <v>NÃO</v>
      </c>
      <c r="T630" s="2" t="str">
        <f>IF(ISERR(FIND("10",GERAL[[#This Row],[ODS]])),"NÃO","SIM")</f>
        <v>NÃO</v>
      </c>
      <c r="U630" s="2" t="str">
        <f>IF(ISERR(FIND("11",GERAL[[#This Row],[ODS]])),"NÃO","SIM")</f>
        <v>NÃO</v>
      </c>
      <c r="V630" s="2" t="str">
        <f>IF(ISERR(FIND("12",GERAL[[#This Row],[ODS]])),"NÃO","SIM")</f>
        <v>NÃO</v>
      </c>
      <c r="W630" s="2" t="str">
        <f>IF(ISERR(FIND("13",GERAL[[#This Row],[ODS]])),"NÃO","SIM")</f>
        <v>NÃO</v>
      </c>
      <c r="X630" s="2" t="str">
        <f>IF(ISERR(FIND("14",GERAL[[#This Row],[ODS]])),"NÃO","SIM")</f>
        <v>NÃO</v>
      </c>
      <c r="Y630" s="2" t="str">
        <f>IF(ISERR(FIND("15",GERAL[[#This Row],[ODS]])),"NÃO","SIM")</f>
        <v>NÃO</v>
      </c>
      <c r="Z630" s="2" t="str">
        <f>IF(ISERR(FIND("16",GERAL[[#This Row],[ODS]])),"NÃO","SIM")</f>
        <v>NÃO</v>
      </c>
      <c r="AA630" s="2" t="str">
        <f>IF(ISERR(FIND("17",GERAL[[#This Row],[ODS]])),"NÃO","SIM")</f>
        <v>NÃO</v>
      </c>
      <c r="AB630" s="1">
        <v>48.888888888888957</v>
      </c>
      <c r="AC630" s="1">
        <v>74.201062341468145</v>
      </c>
      <c r="AD630" s="1">
        <v>55.172413793103395</v>
      </c>
      <c r="AE630" s="1">
        <v>59.016393442623006</v>
      </c>
      <c r="AF630" s="1">
        <v>37.142857142857061</v>
      </c>
      <c r="AG630" s="1" t="str">
        <f>GERAL[[#This Row],[SIGLA]]&amp;GERAL[[#This Row],[CÓD]]</f>
        <v>ESED_UF</v>
      </c>
      <c r="AH630" s="1">
        <f ca="1">VLOOKUP(GERAL[[#This Row],[REF_NOTA]],BASE_NOTAS[],7,FALSE)</f>
        <v>68.888888888888772</v>
      </c>
      <c r="AI630" s="31">
        <f ca="1">IF(GERAL[[#This Row],[Nota 2025]]="",0,GERAL[[#This Row],[Nota 2026]]-GERAL[[#This Row],[Nota 2025]])</f>
        <v>31.746031746031711</v>
      </c>
    </row>
    <row r="631" spans="1:35" ht="17" x14ac:dyDescent="0.35">
      <c r="A631" s="2" t="s">
        <v>164</v>
      </c>
      <c r="B631" s="2" t="s">
        <v>190</v>
      </c>
      <c r="C631" s="2" t="s">
        <v>210</v>
      </c>
      <c r="D631" s="15" t="s">
        <v>26</v>
      </c>
      <c r="E631" s="2" t="s">
        <v>96</v>
      </c>
      <c r="F631" s="2" t="str">
        <f>VLOOKUP(GERAL[[#This Row],[CÓD]],SEALL,6,FALSE)</f>
        <v>S</v>
      </c>
      <c r="G63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3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3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31" s="2" t="str">
        <f>VLOOKUP(GERAL[[#This Row],[CÓD]],SEALL,4,FALSE)</f>
        <v>04</v>
      </c>
      <c r="K631" s="2" t="str">
        <f>IF(ISERR(FIND("01",GERAL[[#This Row],[ODS]])),"NÃO","SIM")</f>
        <v>NÃO</v>
      </c>
      <c r="L631" s="2" t="str">
        <f>IF(ISERR(FIND("02",GERAL[[#This Row],[ODS]])),"NÃO","SIM")</f>
        <v>NÃO</v>
      </c>
      <c r="M631" s="2" t="str">
        <f>IF(ISERR(FIND("03",GERAL[[#This Row],[ODS]])),"NÃO","SIM")</f>
        <v>NÃO</v>
      </c>
      <c r="N631" s="2" t="str">
        <f>IF(ISERR(FIND("04",GERAL[[#This Row],[ODS]])),"NÃO","SIM")</f>
        <v>SIM</v>
      </c>
      <c r="O631" s="2" t="str">
        <f>IF(ISERR(FIND("05",GERAL[[#This Row],[ODS]])),"NÃO","SIM")</f>
        <v>NÃO</v>
      </c>
      <c r="P631" s="2" t="str">
        <f>IF(ISERR(FIND("06",GERAL[[#This Row],[ODS]])),"NÃO","SIM")</f>
        <v>NÃO</v>
      </c>
      <c r="Q631" s="2" t="str">
        <f>IF(ISERR(FIND("07",GERAL[[#This Row],[ODS]])),"NÃO","SIM")</f>
        <v>NÃO</v>
      </c>
      <c r="R631" s="2" t="str">
        <f>IF(ISERR(FIND("08",GERAL[[#This Row],[ODS]])),"NÃO","SIM")</f>
        <v>NÃO</v>
      </c>
      <c r="S631" s="2" t="str">
        <f>IF(ISERR(FIND("09",GERAL[[#This Row],[ODS]])),"NÃO","SIM")</f>
        <v>NÃO</v>
      </c>
      <c r="T631" s="2" t="str">
        <f>IF(ISERR(FIND("10",GERAL[[#This Row],[ODS]])),"NÃO","SIM")</f>
        <v>NÃO</v>
      </c>
      <c r="U631" s="2" t="str">
        <f>IF(ISERR(FIND("11",GERAL[[#This Row],[ODS]])),"NÃO","SIM")</f>
        <v>NÃO</v>
      </c>
      <c r="V631" s="2" t="str">
        <f>IF(ISERR(FIND("12",GERAL[[#This Row],[ODS]])),"NÃO","SIM")</f>
        <v>NÃO</v>
      </c>
      <c r="W631" s="2" t="str">
        <f>IF(ISERR(FIND("13",GERAL[[#This Row],[ODS]])),"NÃO","SIM")</f>
        <v>NÃO</v>
      </c>
      <c r="X631" s="2" t="str">
        <f>IF(ISERR(FIND("14",GERAL[[#This Row],[ODS]])),"NÃO","SIM")</f>
        <v>NÃO</v>
      </c>
      <c r="Y631" s="2" t="str">
        <f>IF(ISERR(FIND("15",GERAL[[#This Row],[ODS]])),"NÃO","SIM")</f>
        <v>NÃO</v>
      </c>
      <c r="Z631" s="2" t="str">
        <f>IF(ISERR(FIND("16",GERAL[[#This Row],[ODS]])),"NÃO","SIM")</f>
        <v>NÃO</v>
      </c>
      <c r="AA631" s="2" t="str">
        <f>IF(ISERR(FIND("17",GERAL[[#This Row],[ODS]])),"NÃO","SIM")</f>
        <v>NÃO</v>
      </c>
      <c r="AB631" s="1">
        <v>77.777777777777786</v>
      </c>
      <c r="AC631" s="1">
        <v>68.933595412105504</v>
      </c>
      <c r="AD631" s="1">
        <v>55.172413793103395</v>
      </c>
      <c r="AE631" s="1">
        <v>62.295081967213214</v>
      </c>
      <c r="AF631" s="1">
        <v>14.285714285714285</v>
      </c>
      <c r="AG631" s="1" t="str">
        <f>GERAL[[#This Row],[SIGLA]]&amp;GERAL[[#This Row],[CÓD]]</f>
        <v>GOED_UF</v>
      </c>
      <c r="AH631" s="1">
        <f ca="1">VLOOKUP(GERAL[[#This Row],[REF_NOTA]],BASE_NOTAS[],7,FALSE)</f>
        <v>84.444444444444372</v>
      </c>
      <c r="AI631" s="31">
        <f ca="1">IF(GERAL[[#This Row],[Nota 2025]]="",0,GERAL[[#This Row],[Nota 2026]]-GERAL[[#This Row],[Nota 2025]])</f>
        <v>70.158730158730094</v>
      </c>
    </row>
    <row r="632" spans="1:35" ht="17" x14ac:dyDescent="0.35">
      <c r="A632" s="2" t="s">
        <v>165</v>
      </c>
      <c r="B632" s="2" t="s">
        <v>191</v>
      </c>
      <c r="C632" s="2" t="s">
        <v>210</v>
      </c>
      <c r="D632" s="15" t="s">
        <v>26</v>
      </c>
      <c r="E632" s="2" t="s">
        <v>96</v>
      </c>
      <c r="F632" s="2" t="str">
        <f>VLOOKUP(GERAL[[#This Row],[CÓD]],SEALL,6,FALSE)</f>
        <v>S</v>
      </c>
      <c r="G63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3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3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32" s="2" t="str">
        <f>VLOOKUP(GERAL[[#This Row],[CÓD]],SEALL,4,FALSE)</f>
        <v>04</v>
      </c>
      <c r="K632" s="2" t="str">
        <f>IF(ISERR(FIND("01",GERAL[[#This Row],[ODS]])),"NÃO","SIM")</f>
        <v>NÃO</v>
      </c>
      <c r="L632" s="2" t="str">
        <f>IF(ISERR(FIND("02",GERAL[[#This Row],[ODS]])),"NÃO","SIM")</f>
        <v>NÃO</v>
      </c>
      <c r="M632" s="2" t="str">
        <f>IF(ISERR(FIND("03",GERAL[[#This Row],[ODS]])),"NÃO","SIM")</f>
        <v>NÃO</v>
      </c>
      <c r="N632" s="2" t="str">
        <f>IF(ISERR(FIND("04",GERAL[[#This Row],[ODS]])),"NÃO","SIM")</f>
        <v>SIM</v>
      </c>
      <c r="O632" s="2" t="str">
        <f>IF(ISERR(FIND("05",GERAL[[#This Row],[ODS]])),"NÃO","SIM")</f>
        <v>NÃO</v>
      </c>
      <c r="P632" s="2" t="str">
        <f>IF(ISERR(FIND("06",GERAL[[#This Row],[ODS]])),"NÃO","SIM")</f>
        <v>NÃO</v>
      </c>
      <c r="Q632" s="2" t="str">
        <f>IF(ISERR(FIND("07",GERAL[[#This Row],[ODS]])),"NÃO","SIM")</f>
        <v>NÃO</v>
      </c>
      <c r="R632" s="2" t="str">
        <f>IF(ISERR(FIND("08",GERAL[[#This Row],[ODS]])),"NÃO","SIM")</f>
        <v>NÃO</v>
      </c>
      <c r="S632" s="2" t="str">
        <f>IF(ISERR(FIND("09",GERAL[[#This Row],[ODS]])),"NÃO","SIM")</f>
        <v>NÃO</v>
      </c>
      <c r="T632" s="2" t="str">
        <f>IF(ISERR(FIND("10",GERAL[[#This Row],[ODS]])),"NÃO","SIM")</f>
        <v>NÃO</v>
      </c>
      <c r="U632" s="2" t="str">
        <f>IF(ISERR(FIND("11",GERAL[[#This Row],[ODS]])),"NÃO","SIM")</f>
        <v>NÃO</v>
      </c>
      <c r="V632" s="2" t="str">
        <f>IF(ISERR(FIND("12",GERAL[[#This Row],[ODS]])),"NÃO","SIM")</f>
        <v>NÃO</v>
      </c>
      <c r="W632" s="2" t="str">
        <f>IF(ISERR(FIND("13",GERAL[[#This Row],[ODS]])),"NÃO","SIM")</f>
        <v>NÃO</v>
      </c>
      <c r="X632" s="2" t="str">
        <f>IF(ISERR(FIND("14",GERAL[[#This Row],[ODS]])),"NÃO","SIM")</f>
        <v>NÃO</v>
      </c>
      <c r="Y632" s="2" t="str">
        <f>IF(ISERR(FIND("15",GERAL[[#This Row],[ODS]])),"NÃO","SIM")</f>
        <v>NÃO</v>
      </c>
      <c r="Z632" s="2" t="str">
        <f>IF(ISERR(FIND("16",GERAL[[#This Row],[ODS]])),"NÃO","SIM")</f>
        <v>NÃO</v>
      </c>
      <c r="AA632" s="2" t="str">
        <f>IF(ISERR(FIND("17",GERAL[[#This Row],[ODS]])),"NÃO","SIM")</f>
        <v>NÃO</v>
      </c>
      <c r="AB632" s="1">
        <v>62.222222222222157</v>
      </c>
      <c r="AC632" s="1">
        <v>68.819415877271709</v>
      </c>
      <c r="AD632" s="1">
        <v>82.758620689655203</v>
      </c>
      <c r="AE632" s="1">
        <v>70.491803278688607</v>
      </c>
      <c r="AF632" s="1">
        <v>45.714285714285957</v>
      </c>
      <c r="AG632" s="1" t="str">
        <f>GERAL[[#This Row],[SIGLA]]&amp;GERAL[[#This Row],[CÓD]]</f>
        <v>MAED_UF</v>
      </c>
      <c r="AH632" s="1">
        <f ca="1">VLOOKUP(GERAL[[#This Row],[REF_NOTA]],BASE_NOTAS[],7,FALSE)</f>
        <v>68.888888888888772</v>
      </c>
      <c r="AI632" s="31">
        <f ca="1">IF(GERAL[[#This Row],[Nota 2025]]="",0,GERAL[[#This Row],[Nota 2026]]-GERAL[[#This Row],[Nota 2025]])</f>
        <v>23.174603174602815</v>
      </c>
    </row>
    <row r="633" spans="1:35" ht="17" x14ac:dyDescent="0.35">
      <c r="A633" s="2" t="s">
        <v>168</v>
      </c>
      <c r="B633" s="2" t="s">
        <v>195</v>
      </c>
      <c r="C633" s="2" t="s">
        <v>210</v>
      </c>
      <c r="D633" s="15" t="s">
        <v>26</v>
      </c>
      <c r="E633" s="2" t="s">
        <v>96</v>
      </c>
      <c r="F633" s="2" t="str">
        <f>VLOOKUP(GERAL[[#This Row],[CÓD]],SEALL,6,FALSE)</f>
        <v>S</v>
      </c>
      <c r="G63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3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3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33" s="2" t="str">
        <f>VLOOKUP(GERAL[[#This Row],[CÓD]],SEALL,4,FALSE)</f>
        <v>04</v>
      </c>
      <c r="K633" s="2" t="str">
        <f>IF(ISERR(FIND("01",GERAL[[#This Row],[ODS]])),"NÃO","SIM")</f>
        <v>NÃO</v>
      </c>
      <c r="L633" s="2" t="str">
        <f>IF(ISERR(FIND("02",GERAL[[#This Row],[ODS]])),"NÃO","SIM")</f>
        <v>NÃO</v>
      </c>
      <c r="M633" s="2" t="str">
        <f>IF(ISERR(FIND("03",GERAL[[#This Row],[ODS]])),"NÃO","SIM")</f>
        <v>NÃO</v>
      </c>
      <c r="N633" s="2" t="str">
        <f>IF(ISERR(FIND("04",GERAL[[#This Row],[ODS]])),"NÃO","SIM")</f>
        <v>SIM</v>
      </c>
      <c r="O633" s="2" t="str">
        <f>IF(ISERR(FIND("05",GERAL[[#This Row],[ODS]])),"NÃO","SIM")</f>
        <v>NÃO</v>
      </c>
      <c r="P633" s="2" t="str">
        <f>IF(ISERR(FIND("06",GERAL[[#This Row],[ODS]])),"NÃO","SIM")</f>
        <v>NÃO</v>
      </c>
      <c r="Q633" s="2" t="str">
        <f>IF(ISERR(FIND("07",GERAL[[#This Row],[ODS]])),"NÃO","SIM")</f>
        <v>NÃO</v>
      </c>
      <c r="R633" s="2" t="str">
        <f>IF(ISERR(FIND("08",GERAL[[#This Row],[ODS]])),"NÃO","SIM")</f>
        <v>NÃO</v>
      </c>
      <c r="S633" s="2" t="str">
        <f>IF(ISERR(FIND("09",GERAL[[#This Row],[ODS]])),"NÃO","SIM")</f>
        <v>NÃO</v>
      </c>
      <c r="T633" s="2" t="str">
        <f>IF(ISERR(FIND("10",GERAL[[#This Row],[ODS]])),"NÃO","SIM")</f>
        <v>NÃO</v>
      </c>
      <c r="U633" s="2" t="str">
        <f>IF(ISERR(FIND("11",GERAL[[#This Row],[ODS]])),"NÃO","SIM")</f>
        <v>NÃO</v>
      </c>
      <c r="V633" s="2" t="str">
        <f>IF(ISERR(FIND("12",GERAL[[#This Row],[ODS]])),"NÃO","SIM")</f>
        <v>NÃO</v>
      </c>
      <c r="W633" s="2" t="str">
        <f>IF(ISERR(FIND("13",GERAL[[#This Row],[ODS]])),"NÃO","SIM")</f>
        <v>NÃO</v>
      </c>
      <c r="X633" s="2" t="str">
        <f>IF(ISERR(FIND("14",GERAL[[#This Row],[ODS]])),"NÃO","SIM")</f>
        <v>NÃO</v>
      </c>
      <c r="Y633" s="2" t="str">
        <f>IF(ISERR(FIND("15",GERAL[[#This Row],[ODS]])),"NÃO","SIM")</f>
        <v>NÃO</v>
      </c>
      <c r="Z633" s="2" t="str">
        <f>IF(ISERR(FIND("16",GERAL[[#This Row],[ODS]])),"NÃO","SIM")</f>
        <v>NÃO</v>
      </c>
      <c r="AA633" s="2" t="str">
        <f>IF(ISERR(FIND("17",GERAL[[#This Row],[ODS]])),"NÃO","SIM")</f>
        <v>NÃO</v>
      </c>
      <c r="AB633" s="1">
        <v>44.444444444444443</v>
      </c>
      <c r="AC633" s="1">
        <v>66.421900761572488</v>
      </c>
      <c r="AD633" s="1">
        <v>37.931034482758598</v>
      </c>
      <c r="AE633" s="1">
        <v>14.75409836065581</v>
      </c>
      <c r="AF633" s="1">
        <v>37.142857142857061</v>
      </c>
      <c r="AG633" s="1" t="str">
        <f>GERAL[[#This Row],[SIGLA]]&amp;GERAL[[#This Row],[CÓD]]</f>
        <v>MTED_UF</v>
      </c>
      <c r="AH633" s="1">
        <f ca="1">VLOOKUP(GERAL[[#This Row],[REF_NOTA]],BASE_NOTAS[],7,FALSE)</f>
        <v>68.888888888888772</v>
      </c>
      <c r="AI633" s="31">
        <f ca="1">IF(GERAL[[#This Row],[Nota 2025]]="",0,GERAL[[#This Row],[Nota 2026]]-GERAL[[#This Row],[Nota 2025]])</f>
        <v>31.746031746031711</v>
      </c>
    </row>
    <row r="634" spans="1:35" ht="17" x14ac:dyDescent="0.35">
      <c r="A634" s="2" t="s">
        <v>167</v>
      </c>
      <c r="B634" s="2" t="s">
        <v>193</v>
      </c>
      <c r="C634" s="2" t="s">
        <v>210</v>
      </c>
      <c r="D634" s="15" t="s">
        <v>26</v>
      </c>
      <c r="E634" s="2" t="s">
        <v>96</v>
      </c>
      <c r="F634" s="2" t="str">
        <f>VLOOKUP(GERAL[[#This Row],[CÓD]],SEALL,6,FALSE)</f>
        <v>S</v>
      </c>
      <c r="G63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3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3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34" s="2" t="str">
        <f>VLOOKUP(GERAL[[#This Row],[CÓD]],SEALL,4,FALSE)</f>
        <v>04</v>
      </c>
      <c r="K634" s="2" t="str">
        <f>IF(ISERR(FIND("01",GERAL[[#This Row],[ODS]])),"NÃO","SIM")</f>
        <v>NÃO</v>
      </c>
      <c r="L634" s="2" t="str">
        <f>IF(ISERR(FIND("02",GERAL[[#This Row],[ODS]])),"NÃO","SIM")</f>
        <v>NÃO</v>
      </c>
      <c r="M634" s="2" t="str">
        <f>IF(ISERR(FIND("03",GERAL[[#This Row],[ODS]])),"NÃO","SIM")</f>
        <v>NÃO</v>
      </c>
      <c r="N634" s="2" t="str">
        <f>IF(ISERR(FIND("04",GERAL[[#This Row],[ODS]])),"NÃO","SIM")</f>
        <v>SIM</v>
      </c>
      <c r="O634" s="2" t="str">
        <f>IF(ISERR(FIND("05",GERAL[[#This Row],[ODS]])),"NÃO","SIM")</f>
        <v>NÃO</v>
      </c>
      <c r="P634" s="2" t="str">
        <f>IF(ISERR(FIND("06",GERAL[[#This Row],[ODS]])),"NÃO","SIM")</f>
        <v>NÃO</v>
      </c>
      <c r="Q634" s="2" t="str">
        <f>IF(ISERR(FIND("07",GERAL[[#This Row],[ODS]])),"NÃO","SIM")</f>
        <v>NÃO</v>
      </c>
      <c r="R634" s="2" t="str">
        <f>IF(ISERR(FIND("08",GERAL[[#This Row],[ODS]])),"NÃO","SIM")</f>
        <v>NÃO</v>
      </c>
      <c r="S634" s="2" t="str">
        <f>IF(ISERR(FIND("09",GERAL[[#This Row],[ODS]])),"NÃO","SIM")</f>
        <v>NÃO</v>
      </c>
      <c r="T634" s="2" t="str">
        <f>IF(ISERR(FIND("10",GERAL[[#This Row],[ODS]])),"NÃO","SIM")</f>
        <v>NÃO</v>
      </c>
      <c r="U634" s="2" t="str">
        <f>IF(ISERR(FIND("11",GERAL[[#This Row],[ODS]])),"NÃO","SIM")</f>
        <v>NÃO</v>
      </c>
      <c r="V634" s="2" t="str">
        <f>IF(ISERR(FIND("12",GERAL[[#This Row],[ODS]])),"NÃO","SIM")</f>
        <v>NÃO</v>
      </c>
      <c r="W634" s="2" t="str">
        <f>IF(ISERR(FIND("13",GERAL[[#This Row],[ODS]])),"NÃO","SIM")</f>
        <v>NÃO</v>
      </c>
      <c r="X634" s="2" t="str">
        <f>IF(ISERR(FIND("14",GERAL[[#This Row],[ODS]])),"NÃO","SIM")</f>
        <v>NÃO</v>
      </c>
      <c r="Y634" s="2" t="str">
        <f>IF(ISERR(FIND("15",GERAL[[#This Row],[ODS]])),"NÃO","SIM")</f>
        <v>NÃO</v>
      </c>
      <c r="Z634" s="2" t="str">
        <f>IF(ISERR(FIND("16",GERAL[[#This Row],[ODS]])),"NÃO","SIM")</f>
        <v>NÃO</v>
      </c>
      <c r="AA634" s="2" t="str">
        <f>IF(ISERR(FIND("17",GERAL[[#This Row],[ODS]])),"NÃO","SIM")</f>
        <v>NÃO</v>
      </c>
      <c r="AB634" s="1">
        <v>71.111111111111171</v>
      </c>
      <c r="AC634" s="1">
        <v>75.349193117041409</v>
      </c>
      <c r="AD634" s="1">
        <v>75.862068965517196</v>
      </c>
      <c r="AE634" s="1">
        <v>72.131147540983591</v>
      </c>
      <c r="AF634" s="1">
        <v>48.571428571428655</v>
      </c>
      <c r="AG634" s="1" t="str">
        <f>GERAL[[#This Row],[SIGLA]]&amp;GERAL[[#This Row],[CÓD]]</f>
        <v>MSED_UF</v>
      </c>
      <c r="AH634" s="1">
        <f ca="1">VLOOKUP(GERAL[[#This Row],[REF_NOTA]],BASE_NOTAS[],7,FALSE)</f>
        <v>68.888888888888772</v>
      </c>
      <c r="AI634" s="31">
        <f ca="1">IF(GERAL[[#This Row],[Nota 2025]]="",0,GERAL[[#This Row],[Nota 2026]]-GERAL[[#This Row],[Nota 2025]])</f>
        <v>20.317460317460117</v>
      </c>
    </row>
    <row r="635" spans="1:35" ht="17" x14ac:dyDescent="0.35">
      <c r="A635" s="2" t="s">
        <v>166</v>
      </c>
      <c r="B635" s="2" t="s">
        <v>192</v>
      </c>
      <c r="C635" s="2" t="s">
        <v>210</v>
      </c>
      <c r="D635" s="15" t="s">
        <v>26</v>
      </c>
      <c r="E635" s="2" t="s">
        <v>96</v>
      </c>
      <c r="F635" s="2" t="str">
        <f>VLOOKUP(GERAL[[#This Row],[CÓD]],SEALL,6,FALSE)</f>
        <v>S</v>
      </c>
      <c r="G63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3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3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35" s="2" t="str">
        <f>VLOOKUP(GERAL[[#This Row],[CÓD]],SEALL,4,FALSE)</f>
        <v>04</v>
      </c>
      <c r="K635" s="2" t="str">
        <f>IF(ISERR(FIND("01",GERAL[[#This Row],[ODS]])),"NÃO","SIM")</f>
        <v>NÃO</v>
      </c>
      <c r="L635" s="2" t="str">
        <f>IF(ISERR(FIND("02",GERAL[[#This Row],[ODS]])),"NÃO","SIM")</f>
        <v>NÃO</v>
      </c>
      <c r="M635" s="2" t="str">
        <f>IF(ISERR(FIND("03",GERAL[[#This Row],[ODS]])),"NÃO","SIM")</f>
        <v>NÃO</v>
      </c>
      <c r="N635" s="2" t="str">
        <f>IF(ISERR(FIND("04",GERAL[[#This Row],[ODS]])),"NÃO","SIM")</f>
        <v>SIM</v>
      </c>
      <c r="O635" s="2" t="str">
        <f>IF(ISERR(FIND("05",GERAL[[#This Row],[ODS]])),"NÃO","SIM")</f>
        <v>NÃO</v>
      </c>
      <c r="P635" s="2" t="str">
        <f>IF(ISERR(FIND("06",GERAL[[#This Row],[ODS]])),"NÃO","SIM")</f>
        <v>NÃO</v>
      </c>
      <c r="Q635" s="2" t="str">
        <f>IF(ISERR(FIND("07",GERAL[[#This Row],[ODS]])),"NÃO","SIM")</f>
        <v>NÃO</v>
      </c>
      <c r="R635" s="2" t="str">
        <f>IF(ISERR(FIND("08",GERAL[[#This Row],[ODS]])),"NÃO","SIM")</f>
        <v>NÃO</v>
      </c>
      <c r="S635" s="2" t="str">
        <f>IF(ISERR(FIND("09",GERAL[[#This Row],[ODS]])),"NÃO","SIM")</f>
        <v>NÃO</v>
      </c>
      <c r="T635" s="2" t="str">
        <f>IF(ISERR(FIND("10",GERAL[[#This Row],[ODS]])),"NÃO","SIM")</f>
        <v>NÃO</v>
      </c>
      <c r="U635" s="2" t="str">
        <f>IF(ISERR(FIND("11",GERAL[[#This Row],[ODS]])),"NÃO","SIM")</f>
        <v>NÃO</v>
      </c>
      <c r="V635" s="2" t="str">
        <f>IF(ISERR(FIND("12",GERAL[[#This Row],[ODS]])),"NÃO","SIM")</f>
        <v>NÃO</v>
      </c>
      <c r="W635" s="2" t="str">
        <f>IF(ISERR(FIND("13",GERAL[[#This Row],[ODS]])),"NÃO","SIM")</f>
        <v>NÃO</v>
      </c>
      <c r="X635" s="2" t="str">
        <f>IF(ISERR(FIND("14",GERAL[[#This Row],[ODS]])),"NÃO","SIM")</f>
        <v>NÃO</v>
      </c>
      <c r="Y635" s="2" t="str">
        <f>IF(ISERR(FIND("15",GERAL[[#This Row],[ODS]])),"NÃO","SIM")</f>
        <v>NÃO</v>
      </c>
      <c r="Z635" s="2" t="str">
        <f>IF(ISERR(FIND("16",GERAL[[#This Row],[ODS]])),"NÃO","SIM")</f>
        <v>NÃO</v>
      </c>
      <c r="AA635" s="2" t="str">
        <f>IF(ISERR(FIND("17",GERAL[[#This Row],[ODS]])),"NÃO","SIM")</f>
        <v>NÃO</v>
      </c>
      <c r="AB635" s="1">
        <v>100</v>
      </c>
      <c r="AC635" s="1">
        <v>100</v>
      </c>
      <c r="AD635" s="1">
        <v>93.103448275861993</v>
      </c>
      <c r="AE635" s="1">
        <v>90.163934426229389</v>
      </c>
      <c r="AF635" s="1">
        <v>54.285714285714448</v>
      </c>
      <c r="AG635" s="1" t="str">
        <f>GERAL[[#This Row],[SIGLA]]&amp;GERAL[[#This Row],[CÓD]]</f>
        <v>MGED_UF</v>
      </c>
      <c r="AH635" s="1">
        <f ca="1">VLOOKUP(GERAL[[#This Row],[REF_NOTA]],BASE_NOTAS[],7,FALSE)</f>
        <v>86.666666666666487</v>
      </c>
      <c r="AI635" s="31">
        <f ca="1">IF(GERAL[[#This Row],[Nota 2025]]="",0,GERAL[[#This Row],[Nota 2026]]-GERAL[[#This Row],[Nota 2025]])</f>
        <v>32.380952380952039</v>
      </c>
    </row>
    <row r="636" spans="1:35" ht="17" x14ac:dyDescent="0.35">
      <c r="A636" s="2" t="s">
        <v>169</v>
      </c>
      <c r="B636" s="2" t="s">
        <v>196</v>
      </c>
      <c r="C636" s="2" t="s">
        <v>210</v>
      </c>
      <c r="D636" s="15" t="s">
        <v>26</v>
      </c>
      <c r="E636" s="2" t="s">
        <v>96</v>
      </c>
      <c r="F636" s="2" t="str">
        <f>VLOOKUP(GERAL[[#This Row],[CÓD]],SEALL,6,FALSE)</f>
        <v>S</v>
      </c>
      <c r="G63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3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3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36" s="2" t="str">
        <f>VLOOKUP(GERAL[[#This Row],[CÓD]],SEALL,4,FALSE)</f>
        <v>04</v>
      </c>
      <c r="K636" s="2" t="str">
        <f>IF(ISERR(FIND("01",GERAL[[#This Row],[ODS]])),"NÃO","SIM")</f>
        <v>NÃO</v>
      </c>
      <c r="L636" s="2" t="str">
        <f>IF(ISERR(FIND("02",GERAL[[#This Row],[ODS]])),"NÃO","SIM")</f>
        <v>NÃO</v>
      </c>
      <c r="M636" s="2" t="str">
        <f>IF(ISERR(FIND("03",GERAL[[#This Row],[ODS]])),"NÃO","SIM")</f>
        <v>NÃO</v>
      </c>
      <c r="N636" s="2" t="str">
        <f>IF(ISERR(FIND("04",GERAL[[#This Row],[ODS]])),"NÃO","SIM")</f>
        <v>SIM</v>
      </c>
      <c r="O636" s="2" t="str">
        <f>IF(ISERR(FIND("05",GERAL[[#This Row],[ODS]])),"NÃO","SIM")</f>
        <v>NÃO</v>
      </c>
      <c r="P636" s="2" t="str">
        <f>IF(ISERR(FIND("06",GERAL[[#This Row],[ODS]])),"NÃO","SIM")</f>
        <v>NÃO</v>
      </c>
      <c r="Q636" s="2" t="str">
        <f>IF(ISERR(FIND("07",GERAL[[#This Row],[ODS]])),"NÃO","SIM")</f>
        <v>NÃO</v>
      </c>
      <c r="R636" s="2" t="str">
        <f>IF(ISERR(FIND("08",GERAL[[#This Row],[ODS]])),"NÃO","SIM")</f>
        <v>NÃO</v>
      </c>
      <c r="S636" s="2" t="str">
        <f>IF(ISERR(FIND("09",GERAL[[#This Row],[ODS]])),"NÃO","SIM")</f>
        <v>NÃO</v>
      </c>
      <c r="T636" s="2" t="str">
        <f>IF(ISERR(FIND("10",GERAL[[#This Row],[ODS]])),"NÃO","SIM")</f>
        <v>NÃO</v>
      </c>
      <c r="U636" s="2" t="str">
        <f>IF(ISERR(FIND("11",GERAL[[#This Row],[ODS]])),"NÃO","SIM")</f>
        <v>NÃO</v>
      </c>
      <c r="V636" s="2" t="str">
        <f>IF(ISERR(FIND("12",GERAL[[#This Row],[ODS]])),"NÃO","SIM")</f>
        <v>NÃO</v>
      </c>
      <c r="W636" s="2" t="str">
        <f>IF(ISERR(FIND("13",GERAL[[#This Row],[ODS]])),"NÃO","SIM")</f>
        <v>NÃO</v>
      </c>
      <c r="X636" s="2" t="str">
        <f>IF(ISERR(FIND("14",GERAL[[#This Row],[ODS]])),"NÃO","SIM")</f>
        <v>NÃO</v>
      </c>
      <c r="Y636" s="2" t="str">
        <f>IF(ISERR(FIND("15",GERAL[[#This Row],[ODS]])),"NÃO","SIM")</f>
        <v>NÃO</v>
      </c>
      <c r="Z636" s="2" t="str">
        <f>IF(ISERR(FIND("16",GERAL[[#This Row],[ODS]])),"NÃO","SIM")</f>
        <v>NÃO</v>
      </c>
      <c r="AA636" s="2" t="str">
        <f>IF(ISERR(FIND("17",GERAL[[#This Row],[ODS]])),"NÃO","SIM")</f>
        <v>NÃO</v>
      </c>
      <c r="AB636" s="1">
        <v>48.888888888888957</v>
      </c>
      <c r="AC636" s="1">
        <v>67.202398052236532</v>
      </c>
      <c r="AD636" s="1">
        <v>58.620689655172399</v>
      </c>
      <c r="AE636" s="1">
        <v>75.409836065573813</v>
      </c>
      <c r="AF636" s="1">
        <v>28.571428571428569</v>
      </c>
      <c r="AG636" s="1" t="str">
        <f>GERAL[[#This Row],[SIGLA]]&amp;GERAL[[#This Row],[CÓD]]</f>
        <v>PAED_UF</v>
      </c>
      <c r="AH636" s="1">
        <f ca="1">VLOOKUP(GERAL[[#This Row],[REF_NOTA]],BASE_NOTAS[],7,FALSE)</f>
        <v>73.333333333333272</v>
      </c>
      <c r="AI636" s="31">
        <f ca="1">IF(GERAL[[#This Row],[Nota 2025]]="",0,GERAL[[#This Row],[Nota 2026]]-GERAL[[#This Row],[Nota 2025]])</f>
        <v>44.761904761904702</v>
      </c>
    </row>
    <row r="637" spans="1:35" ht="17" x14ac:dyDescent="0.35">
      <c r="A637" s="2" t="s">
        <v>170</v>
      </c>
      <c r="B637" s="2" t="s">
        <v>197</v>
      </c>
      <c r="C637" s="2" t="s">
        <v>210</v>
      </c>
      <c r="D637" s="15" t="s">
        <v>26</v>
      </c>
      <c r="E637" s="2" t="s">
        <v>96</v>
      </c>
      <c r="F637" s="2" t="str">
        <f>VLOOKUP(GERAL[[#This Row],[CÓD]],SEALL,6,FALSE)</f>
        <v>S</v>
      </c>
      <c r="G63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3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3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37" s="2" t="str">
        <f>VLOOKUP(GERAL[[#This Row],[CÓD]],SEALL,4,FALSE)</f>
        <v>04</v>
      </c>
      <c r="K637" s="2" t="str">
        <f>IF(ISERR(FIND("01",GERAL[[#This Row],[ODS]])),"NÃO","SIM")</f>
        <v>NÃO</v>
      </c>
      <c r="L637" s="2" t="str">
        <f>IF(ISERR(FIND("02",GERAL[[#This Row],[ODS]])),"NÃO","SIM")</f>
        <v>NÃO</v>
      </c>
      <c r="M637" s="2" t="str">
        <f>IF(ISERR(FIND("03",GERAL[[#This Row],[ODS]])),"NÃO","SIM")</f>
        <v>NÃO</v>
      </c>
      <c r="N637" s="2" t="str">
        <f>IF(ISERR(FIND("04",GERAL[[#This Row],[ODS]])),"NÃO","SIM")</f>
        <v>SIM</v>
      </c>
      <c r="O637" s="2" t="str">
        <f>IF(ISERR(FIND("05",GERAL[[#This Row],[ODS]])),"NÃO","SIM")</f>
        <v>NÃO</v>
      </c>
      <c r="P637" s="2" t="str">
        <f>IF(ISERR(FIND("06",GERAL[[#This Row],[ODS]])),"NÃO","SIM")</f>
        <v>NÃO</v>
      </c>
      <c r="Q637" s="2" t="str">
        <f>IF(ISERR(FIND("07",GERAL[[#This Row],[ODS]])),"NÃO","SIM")</f>
        <v>NÃO</v>
      </c>
      <c r="R637" s="2" t="str">
        <f>IF(ISERR(FIND("08",GERAL[[#This Row],[ODS]])),"NÃO","SIM")</f>
        <v>NÃO</v>
      </c>
      <c r="S637" s="2" t="str">
        <f>IF(ISERR(FIND("09",GERAL[[#This Row],[ODS]])),"NÃO","SIM")</f>
        <v>NÃO</v>
      </c>
      <c r="T637" s="2" t="str">
        <f>IF(ISERR(FIND("10",GERAL[[#This Row],[ODS]])),"NÃO","SIM")</f>
        <v>NÃO</v>
      </c>
      <c r="U637" s="2" t="str">
        <f>IF(ISERR(FIND("11",GERAL[[#This Row],[ODS]])),"NÃO","SIM")</f>
        <v>NÃO</v>
      </c>
      <c r="V637" s="2" t="str">
        <f>IF(ISERR(FIND("12",GERAL[[#This Row],[ODS]])),"NÃO","SIM")</f>
        <v>NÃO</v>
      </c>
      <c r="W637" s="2" t="str">
        <f>IF(ISERR(FIND("13",GERAL[[#This Row],[ODS]])),"NÃO","SIM")</f>
        <v>NÃO</v>
      </c>
      <c r="X637" s="2" t="str">
        <f>IF(ISERR(FIND("14",GERAL[[#This Row],[ODS]])),"NÃO","SIM")</f>
        <v>NÃO</v>
      </c>
      <c r="Y637" s="2" t="str">
        <f>IF(ISERR(FIND("15",GERAL[[#This Row],[ODS]])),"NÃO","SIM")</f>
        <v>NÃO</v>
      </c>
      <c r="Z637" s="2" t="str">
        <f>IF(ISERR(FIND("16",GERAL[[#This Row],[ODS]])),"NÃO","SIM")</f>
        <v>NÃO</v>
      </c>
      <c r="AA637" s="2" t="str">
        <f>IF(ISERR(FIND("17",GERAL[[#This Row],[ODS]])),"NÃO","SIM")</f>
        <v>NÃO</v>
      </c>
      <c r="AB637" s="1">
        <v>71.111111111111171</v>
      </c>
      <c r="AC637" s="1">
        <v>68.760568179657156</v>
      </c>
      <c r="AD637" s="1">
        <v>44.827586206896612</v>
      </c>
      <c r="AE637" s="1">
        <v>49.180327868852395</v>
      </c>
      <c r="AF637" s="1">
        <v>45.714285714285957</v>
      </c>
      <c r="AG637" s="1" t="str">
        <f>GERAL[[#This Row],[SIGLA]]&amp;GERAL[[#This Row],[CÓD]]</f>
        <v>PBED_UF</v>
      </c>
      <c r="AH637" s="1">
        <f ca="1">VLOOKUP(GERAL[[#This Row],[REF_NOTA]],BASE_NOTAS[],7,FALSE)</f>
        <v>86.666666666666487</v>
      </c>
      <c r="AI637" s="31">
        <f ca="1">IF(GERAL[[#This Row],[Nota 2025]]="",0,GERAL[[#This Row],[Nota 2026]]-GERAL[[#This Row],[Nota 2025]])</f>
        <v>40.95238095238053</v>
      </c>
    </row>
    <row r="638" spans="1:35" ht="17" x14ac:dyDescent="0.35">
      <c r="A638" s="2" t="s">
        <v>173</v>
      </c>
      <c r="B638" s="2" t="s">
        <v>200</v>
      </c>
      <c r="C638" s="2" t="s">
        <v>210</v>
      </c>
      <c r="D638" s="15" t="s">
        <v>26</v>
      </c>
      <c r="E638" s="2" t="s">
        <v>96</v>
      </c>
      <c r="F638" s="2" t="str">
        <f>VLOOKUP(GERAL[[#This Row],[CÓD]],SEALL,6,FALSE)</f>
        <v>S</v>
      </c>
      <c r="G63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3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3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38" s="2" t="str">
        <f>VLOOKUP(GERAL[[#This Row],[CÓD]],SEALL,4,FALSE)</f>
        <v>04</v>
      </c>
      <c r="K638" s="2" t="str">
        <f>IF(ISERR(FIND("01",GERAL[[#This Row],[ODS]])),"NÃO","SIM")</f>
        <v>NÃO</v>
      </c>
      <c r="L638" s="2" t="str">
        <f>IF(ISERR(FIND("02",GERAL[[#This Row],[ODS]])),"NÃO","SIM")</f>
        <v>NÃO</v>
      </c>
      <c r="M638" s="2" t="str">
        <f>IF(ISERR(FIND("03",GERAL[[#This Row],[ODS]])),"NÃO","SIM")</f>
        <v>NÃO</v>
      </c>
      <c r="N638" s="2" t="str">
        <f>IF(ISERR(FIND("04",GERAL[[#This Row],[ODS]])),"NÃO","SIM")</f>
        <v>SIM</v>
      </c>
      <c r="O638" s="2" t="str">
        <f>IF(ISERR(FIND("05",GERAL[[#This Row],[ODS]])),"NÃO","SIM")</f>
        <v>NÃO</v>
      </c>
      <c r="P638" s="2" t="str">
        <f>IF(ISERR(FIND("06",GERAL[[#This Row],[ODS]])),"NÃO","SIM")</f>
        <v>NÃO</v>
      </c>
      <c r="Q638" s="2" t="str">
        <f>IF(ISERR(FIND("07",GERAL[[#This Row],[ODS]])),"NÃO","SIM")</f>
        <v>NÃO</v>
      </c>
      <c r="R638" s="2" t="str">
        <f>IF(ISERR(FIND("08",GERAL[[#This Row],[ODS]])),"NÃO","SIM")</f>
        <v>NÃO</v>
      </c>
      <c r="S638" s="2" t="str">
        <f>IF(ISERR(FIND("09",GERAL[[#This Row],[ODS]])),"NÃO","SIM")</f>
        <v>NÃO</v>
      </c>
      <c r="T638" s="2" t="str">
        <f>IF(ISERR(FIND("10",GERAL[[#This Row],[ODS]])),"NÃO","SIM")</f>
        <v>NÃO</v>
      </c>
      <c r="U638" s="2" t="str">
        <f>IF(ISERR(FIND("11",GERAL[[#This Row],[ODS]])),"NÃO","SIM")</f>
        <v>NÃO</v>
      </c>
      <c r="V638" s="2" t="str">
        <f>IF(ISERR(FIND("12",GERAL[[#This Row],[ODS]])),"NÃO","SIM")</f>
        <v>NÃO</v>
      </c>
      <c r="W638" s="2" t="str">
        <f>IF(ISERR(FIND("13",GERAL[[#This Row],[ODS]])),"NÃO","SIM")</f>
        <v>NÃO</v>
      </c>
      <c r="X638" s="2" t="str">
        <f>IF(ISERR(FIND("14",GERAL[[#This Row],[ODS]])),"NÃO","SIM")</f>
        <v>NÃO</v>
      </c>
      <c r="Y638" s="2" t="str">
        <f>IF(ISERR(FIND("15",GERAL[[#This Row],[ODS]])),"NÃO","SIM")</f>
        <v>NÃO</v>
      </c>
      <c r="Z638" s="2" t="str">
        <f>IF(ISERR(FIND("16",GERAL[[#This Row],[ODS]])),"NÃO","SIM")</f>
        <v>NÃO</v>
      </c>
      <c r="AA638" s="2" t="str">
        <f>IF(ISERR(FIND("17",GERAL[[#This Row],[ODS]])),"NÃO","SIM")</f>
        <v>NÃO</v>
      </c>
      <c r="AB638" s="1">
        <v>80.000000000000199</v>
      </c>
      <c r="AC638" s="1">
        <v>85.31718663306097</v>
      </c>
      <c r="AD638" s="1">
        <v>55.172413793103395</v>
      </c>
      <c r="AE638" s="1">
        <v>40.983606557376987</v>
      </c>
      <c r="AF638" s="1">
        <v>31.428571428571672</v>
      </c>
      <c r="AG638" s="1" t="str">
        <f>GERAL[[#This Row],[SIGLA]]&amp;GERAL[[#This Row],[CÓD]]</f>
        <v>PRED_UF</v>
      </c>
      <c r="AH638" s="1">
        <f ca="1">VLOOKUP(GERAL[[#This Row],[REF_NOTA]],BASE_NOTAS[],7,FALSE)</f>
        <v>26.666666666666416</v>
      </c>
      <c r="AI638" s="31">
        <f ca="1">IF(GERAL[[#This Row],[Nota 2025]]="",0,GERAL[[#This Row],[Nota 2026]]-GERAL[[#This Row],[Nota 2025]])</f>
        <v>-4.7619047619052566</v>
      </c>
    </row>
    <row r="639" spans="1:35" ht="17" x14ac:dyDescent="0.35">
      <c r="A639" s="2" t="s">
        <v>171</v>
      </c>
      <c r="B639" s="2" t="s">
        <v>198</v>
      </c>
      <c r="C639" s="2" t="s">
        <v>210</v>
      </c>
      <c r="D639" s="15" t="s">
        <v>26</v>
      </c>
      <c r="E639" s="2" t="s">
        <v>96</v>
      </c>
      <c r="F639" s="2" t="str">
        <f>VLOOKUP(GERAL[[#This Row],[CÓD]],SEALL,6,FALSE)</f>
        <v>S</v>
      </c>
      <c r="G63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3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3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39" s="2" t="str">
        <f>VLOOKUP(GERAL[[#This Row],[CÓD]],SEALL,4,FALSE)</f>
        <v>04</v>
      </c>
      <c r="K639" s="2" t="str">
        <f>IF(ISERR(FIND("01",GERAL[[#This Row],[ODS]])),"NÃO","SIM")</f>
        <v>NÃO</v>
      </c>
      <c r="L639" s="2" t="str">
        <f>IF(ISERR(FIND("02",GERAL[[#This Row],[ODS]])),"NÃO","SIM")</f>
        <v>NÃO</v>
      </c>
      <c r="M639" s="2" t="str">
        <f>IF(ISERR(FIND("03",GERAL[[#This Row],[ODS]])),"NÃO","SIM")</f>
        <v>NÃO</v>
      </c>
      <c r="N639" s="2" t="str">
        <f>IF(ISERR(FIND("04",GERAL[[#This Row],[ODS]])),"NÃO","SIM")</f>
        <v>SIM</v>
      </c>
      <c r="O639" s="2" t="str">
        <f>IF(ISERR(FIND("05",GERAL[[#This Row],[ODS]])),"NÃO","SIM")</f>
        <v>NÃO</v>
      </c>
      <c r="P639" s="2" t="str">
        <f>IF(ISERR(FIND("06",GERAL[[#This Row],[ODS]])),"NÃO","SIM")</f>
        <v>NÃO</v>
      </c>
      <c r="Q639" s="2" t="str">
        <f>IF(ISERR(FIND("07",GERAL[[#This Row],[ODS]])),"NÃO","SIM")</f>
        <v>NÃO</v>
      </c>
      <c r="R639" s="2" t="str">
        <f>IF(ISERR(FIND("08",GERAL[[#This Row],[ODS]])),"NÃO","SIM")</f>
        <v>NÃO</v>
      </c>
      <c r="S639" s="2" t="str">
        <f>IF(ISERR(FIND("09",GERAL[[#This Row],[ODS]])),"NÃO","SIM")</f>
        <v>NÃO</v>
      </c>
      <c r="T639" s="2" t="str">
        <f>IF(ISERR(FIND("10",GERAL[[#This Row],[ODS]])),"NÃO","SIM")</f>
        <v>NÃO</v>
      </c>
      <c r="U639" s="2" t="str">
        <f>IF(ISERR(FIND("11",GERAL[[#This Row],[ODS]])),"NÃO","SIM")</f>
        <v>NÃO</v>
      </c>
      <c r="V639" s="2" t="str">
        <f>IF(ISERR(FIND("12",GERAL[[#This Row],[ODS]])),"NÃO","SIM")</f>
        <v>NÃO</v>
      </c>
      <c r="W639" s="2" t="str">
        <f>IF(ISERR(FIND("13",GERAL[[#This Row],[ODS]])),"NÃO","SIM")</f>
        <v>NÃO</v>
      </c>
      <c r="X639" s="2" t="str">
        <f>IF(ISERR(FIND("14",GERAL[[#This Row],[ODS]])),"NÃO","SIM")</f>
        <v>NÃO</v>
      </c>
      <c r="Y639" s="2" t="str">
        <f>IF(ISERR(FIND("15",GERAL[[#This Row],[ODS]])),"NÃO","SIM")</f>
        <v>NÃO</v>
      </c>
      <c r="Z639" s="2" t="str">
        <f>IF(ISERR(FIND("16",GERAL[[#This Row],[ODS]])),"NÃO","SIM")</f>
        <v>NÃO</v>
      </c>
      <c r="AA639" s="2" t="str">
        <f>IF(ISERR(FIND("17",GERAL[[#This Row],[ODS]])),"NÃO","SIM")</f>
        <v>NÃO</v>
      </c>
      <c r="AB639" s="1">
        <v>66.666666666666657</v>
      </c>
      <c r="AC639" s="1">
        <v>53.568777605017225</v>
      </c>
      <c r="AD639" s="1">
        <v>41.379310344827601</v>
      </c>
      <c r="AE639" s="1">
        <v>52.459016393442596</v>
      </c>
      <c r="AF639" s="1">
        <v>42.857142857142854</v>
      </c>
      <c r="AG639" s="1" t="str">
        <f>GERAL[[#This Row],[SIGLA]]&amp;GERAL[[#This Row],[CÓD]]</f>
        <v>PEED_UF</v>
      </c>
      <c r="AH639" s="1">
        <f ca="1">VLOOKUP(GERAL[[#This Row],[REF_NOTA]],BASE_NOTAS[],7,FALSE)</f>
        <v>91.111111111110986</v>
      </c>
      <c r="AI639" s="31">
        <f ca="1">IF(GERAL[[#This Row],[Nota 2025]]="",0,GERAL[[#This Row],[Nota 2026]]-GERAL[[#This Row],[Nota 2025]])</f>
        <v>48.253968253968132</v>
      </c>
    </row>
    <row r="640" spans="1:35" ht="17" x14ac:dyDescent="0.35">
      <c r="A640" s="2" t="s">
        <v>172</v>
      </c>
      <c r="B640" s="2" t="s">
        <v>199</v>
      </c>
      <c r="C640" s="2" t="s">
        <v>210</v>
      </c>
      <c r="D640" s="15" t="s">
        <v>26</v>
      </c>
      <c r="E640" s="2" t="s">
        <v>96</v>
      </c>
      <c r="F640" s="2" t="str">
        <f>VLOOKUP(GERAL[[#This Row],[CÓD]],SEALL,6,FALSE)</f>
        <v>S</v>
      </c>
      <c r="G64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4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4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40" s="2" t="str">
        <f>VLOOKUP(GERAL[[#This Row],[CÓD]],SEALL,4,FALSE)</f>
        <v>04</v>
      </c>
      <c r="K640" s="2" t="str">
        <f>IF(ISERR(FIND("01",GERAL[[#This Row],[ODS]])),"NÃO","SIM")</f>
        <v>NÃO</v>
      </c>
      <c r="L640" s="2" t="str">
        <f>IF(ISERR(FIND("02",GERAL[[#This Row],[ODS]])),"NÃO","SIM")</f>
        <v>NÃO</v>
      </c>
      <c r="M640" s="2" t="str">
        <f>IF(ISERR(FIND("03",GERAL[[#This Row],[ODS]])),"NÃO","SIM")</f>
        <v>NÃO</v>
      </c>
      <c r="N640" s="2" t="str">
        <f>IF(ISERR(FIND("04",GERAL[[#This Row],[ODS]])),"NÃO","SIM")</f>
        <v>SIM</v>
      </c>
      <c r="O640" s="2" t="str">
        <f>IF(ISERR(FIND("05",GERAL[[#This Row],[ODS]])),"NÃO","SIM")</f>
        <v>NÃO</v>
      </c>
      <c r="P640" s="2" t="str">
        <f>IF(ISERR(FIND("06",GERAL[[#This Row],[ODS]])),"NÃO","SIM")</f>
        <v>NÃO</v>
      </c>
      <c r="Q640" s="2" t="str">
        <f>IF(ISERR(FIND("07",GERAL[[#This Row],[ODS]])),"NÃO","SIM")</f>
        <v>NÃO</v>
      </c>
      <c r="R640" s="2" t="str">
        <f>IF(ISERR(FIND("08",GERAL[[#This Row],[ODS]])),"NÃO","SIM")</f>
        <v>NÃO</v>
      </c>
      <c r="S640" s="2" t="str">
        <f>IF(ISERR(FIND("09",GERAL[[#This Row],[ODS]])),"NÃO","SIM")</f>
        <v>NÃO</v>
      </c>
      <c r="T640" s="2" t="str">
        <f>IF(ISERR(FIND("10",GERAL[[#This Row],[ODS]])),"NÃO","SIM")</f>
        <v>NÃO</v>
      </c>
      <c r="U640" s="2" t="str">
        <f>IF(ISERR(FIND("11",GERAL[[#This Row],[ODS]])),"NÃO","SIM")</f>
        <v>NÃO</v>
      </c>
      <c r="V640" s="2" t="str">
        <f>IF(ISERR(FIND("12",GERAL[[#This Row],[ODS]])),"NÃO","SIM")</f>
        <v>NÃO</v>
      </c>
      <c r="W640" s="2" t="str">
        <f>IF(ISERR(FIND("13",GERAL[[#This Row],[ODS]])),"NÃO","SIM")</f>
        <v>NÃO</v>
      </c>
      <c r="X640" s="2" t="str">
        <f>IF(ISERR(FIND("14",GERAL[[#This Row],[ODS]])),"NÃO","SIM")</f>
        <v>NÃO</v>
      </c>
      <c r="Y640" s="2" t="str">
        <f>IF(ISERR(FIND("15",GERAL[[#This Row],[ODS]])),"NÃO","SIM")</f>
        <v>NÃO</v>
      </c>
      <c r="Z640" s="2" t="str">
        <f>IF(ISERR(FIND("16",GERAL[[#This Row],[ODS]])),"NÃO","SIM")</f>
        <v>NÃO</v>
      </c>
      <c r="AA640" s="2" t="str">
        <f>IF(ISERR(FIND("17",GERAL[[#This Row],[ODS]])),"NÃO","SIM")</f>
        <v>NÃO</v>
      </c>
      <c r="AB640" s="1">
        <v>57.77777777777797</v>
      </c>
      <c r="AC640" s="1">
        <v>75.048329690006213</v>
      </c>
      <c r="AD640" s="1">
        <v>87.931034482758591</v>
      </c>
      <c r="AE640" s="1">
        <v>85.245901639344197</v>
      </c>
      <c r="AF640" s="1">
        <v>60.000000000000242</v>
      </c>
      <c r="AG640" s="1" t="str">
        <f>GERAL[[#This Row],[SIGLA]]&amp;GERAL[[#This Row],[CÓD]]</f>
        <v>PIED_UF</v>
      </c>
      <c r="AH640" s="1">
        <f ca="1">VLOOKUP(GERAL[[#This Row],[REF_NOTA]],BASE_NOTAS[],7,FALSE)</f>
        <v>77.777777777777786</v>
      </c>
      <c r="AI640" s="31">
        <f ca="1">IF(GERAL[[#This Row],[Nota 2025]]="",0,GERAL[[#This Row],[Nota 2026]]-GERAL[[#This Row],[Nota 2025]])</f>
        <v>17.777777777777544</v>
      </c>
    </row>
    <row r="641" spans="1:35" ht="17" x14ac:dyDescent="0.35">
      <c r="A641" s="2" t="s">
        <v>174</v>
      </c>
      <c r="B641" s="2" t="s">
        <v>201</v>
      </c>
      <c r="C641" s="2" t="s">
        <v>210</v>
      </c>
      <c r="D641" s="15" t="s">
        <v>26</v>
      </c>
      <c r="E641" s="2" t="s">
        <v>96</v>
      </c>
      <c r="F641" s="2" t="str">
        <f>VLOOKUP(GERAL[[#This Row],[CÓD]],SEALL,6,FALSE)</f>
        <v>S</v>
      </c>
      <c r="G64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4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4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41" s="2" t="str">
        <f>VLOOKUP(GERAL[[#This Row],[CÓD]],SEALL,4,FALSE)</f>
        <v>04</v>
      </c>
      <c r="K641" s="2" t="str">
        <f>IF(ISERR(FIND("01",GERAL[[#This Row],[ODS]])),"NÃO","SIM")</f>
        <v>NÃO</v>
      </c>
      <c r="L641" s="2" t="str">
        <f>IF(ISERR(FIND("02",GERAL[[#This Row],[ODS]])),"NÃO","SIM")</f>
        <v>NÃO</v>
      </c>
      <c r="M641" s="2" t="str">
        <f>IF(ISERR(FIND("03",GERAL[[#This Row],[ODS]])),"NÃO","SIM")</f>
        <v>NÃO</v>
      </c>
      <c r="N641" s="2" t="str">
        <f>IF(ISERR(FIND("04",GERAL[[#This Row],[ODS]])),"NÃO","SIM")</f>
        <v>SIM</v>
      </c>
      <c r="O641" s="2" t="str">
        <f>IF(ISERR(FIND("05",GERAL[[#This Row],[ODS]])),"NÃO","SIM")</f>
        <v>NÃO</v>
      </c>
      <c r="P641" s="2" t="str">
        <f>IF(ISERR(FIND("06",GERAL[[#This Row],[ODS]])),"NÃO","SIM")</f>
        <v>NÃO</v>
      </c>
      <c r="Q641" s="2" t="str">
        <f>IF(ISERR(FIND("07",GERAL[[#This Row],[ODS]])),"NÃO","SIM")</f>
        <v>NÃO</v>
      </c>
      <c r="R641" s="2" t="str">
        <f>IF(ISERR(FIND("08",GERAL[[#This Row],[ODS]])),"NÃO","SIM")</f>
        <v>NÃO</v>
      </c>
      <c r="S641" s="2" t="str">
        <f>IF(ISERR(FIND("09",GERAL[[#This Row],[ODS]])),"NÃO","SIM")</f>
        <v>NÃO</v>
      </c>
      <c r="T641" s="2" t="str">
        <f>IF(ISERR(FIND("10",GERAL[[#This Row],[ODS]])),"NÃO","SIM")</f>
        <v>NÃO</v>
      </c>
      <c r="U641" s="2" t="str">
        <f>IF(ISERR(FIND("11",GERAL[[#This Row],[ODS]])),"NÃO","SIM")</f>
        <v>NÃO</v>
      </c>
      <c r="V641" s="2" t="str">
        <f>IF(ISERR(FIND("12",GERAL[[#This Row],[ODS]])),"NÃO","SIM")</f>
        <v>NÃO</v>
      </c>
      <c r="W641" s="2" t="str">
        <f>IF(ISERR(FIND("13",GERAL[[#This Row],[ODS]])),"NÃO","SIM")</f>
        <v>NÃO</v>
      </c>
      <c r="X641" s="2" t="str">
        <f>IF(ISERR(FIND("14",GERAL[[#This Row],[ODS]])),"NÃO","SIM")</f>
        <v>NÃO</v>
      </c>
      <c r="Y641" s="2" t="str">
        <f>IF(ISERR(FIND("15",GERAL[[#This Row],[ODS]])),"NÃO","SIM")</f>
        <v>NÃO</v>
      </c>
      <c r="Z641" s="2" t="str">
        <f>IF(ISERR(FIND("16",GERAL[[#This Row],[ODS]])),"NÃO","SIM")</f>
        <v>NÃO</v>
      </c>
      <c r="AA641" s="2" t="str">
        <f>IF(ISERR(FIND("17",GERAL[[#This Row],[ODS]])),"NÃO","SIM")</f>
        <v>NÃO</v>
      </c>
      <c r="AB641" s="1">
        <v>51.11111111111105</v>
      </c>
      <c r="AC641" s="1">
        <v>56.819530060458753</v>
      </c>
      <c r="AD641" s="1">
        <v>46.551724137930997</v>
      </c>
      <c r="AE641" s="1">
        <v>44.262295081967196</v>
      </c>
      <c r="AF641" s="1">
        <v>22.857142857142776</v>
      </c>
      <c r="AG641" s="1" t="str">
        <f>GERAL[[#This Row],[SIGLA]]&amp;GERAL[[#This Row],[CÓD]]</f>
        <v>RJED_UF</v>
      </c>
      <c r="AH641" s="1">
        <f ca="1">VLOOKUP(GERAL[[#This Row],[REF_NOTA]],BASE_NOTAS[],7,FALSE)</f>
        <v>75.555555555555358</v>
      </c>
      <c r="AI641" s="31">
        <f ca="1">IF(GERAL[[#This Row],[Nota 2025]]="",0,GERAL[[#This Row],[Nota 2026]]-GERAL[[#This Row],[Nota 2025]])</f>
        <v>52.698412698412582</v>
      </c>
    </row>
    <row r="642" spans="1:35" ht="17" x14ac:dyDescent="0.35">
      <c r="A642" s="2" t="s">
        <v>175</v>
      </c>
      <c r="B642" s="2" t="s">
        <v>202</v>
      </c>
      <c r="C642" s="2" t="s">
        <v>210</v>
      </c>
      <c r="D642" s="15" t="s">
        <v>26</v>
      </c>
      <c r="E642" s="2" t="s">
        <v>96</v>
      </c>
      <c r="F642" s="2" t="str">
        <f>VLOOKUP(GERAL[[#This Row],[CÓD]],SEALL,6,FALSE)</f>
        <v>S</v>
      </c>
      <c r="G64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4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4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42" s="2" t="str">
        <f>VLOOKUP(GERAL[[#This Row],[CÓD]],SEALL,4,FALSE)</f>
        <v>04</v>
      </c>
      <c r="K642" s="2" t="str">
        <f>IF(ISERR(FIND("01",GERAL[[#This Row],[ODS]])),"NÃO","SIM")</f>
        <v>NÃO</v>
      </c>
      <c r="L642" s="2" t="str">
        <f>IF(ISERR(FIND("02",GERAL[[#This Row],[ODS]])),"NÃO","SIM")</f>
        <v>NÃO</v>
      </c>
      <c r="M642" s="2" t="str">
        <f>IF(ISERR(FIND("03",GERAL[[#This Row],[ODS]])),"NÃO","SIM")</f>
        <v>NÃO</v>
      </c>
      <c r="N642" s="2" t="str">
        <f>IF(ISERR(FIND("04",GERAL[[#This Row],[ODS]])),"NÃO","SIM")</f>
        <v>SIM</v>
      </c>
      <c r="O642" s="2" t="str">
        <f>IF(ISERR(FIND("05",GERAL[[#This Row],[ODS]])),"NÃO","SIM")</f>
        <v>NÃO</v>
      </c>
      <c r="P642" s="2" t="str">
        <f>IF(ISERR(FIND("06",GERAL[[#This Row],[ODS]])),"NÃO","SIM")</f>
        <v>NÃO</v>
      </c>
      <c r="Q642" s="2" t="str">
        <f>IF(ISERR(FIND("07",GERAL[[#This Row],[ODS]])),"NÃO","SIM")</f>
        <v>NÃO</v>
      </c>
      <c r="R642" s="2" t="str">
        <f>IF(ISERR(FIND("08",GERAL[[#This Row],[ODS]])),"NÃO","SIM")</f>
        <v>NÃO</v>
      </c>
      <c r="S642" s="2" t="str">
        <f>IF(ISERR(FIND("09",GERAL[[#This Row],[ODS]])),"NÃO","SIM")</f>
        <v>NÃO</v>
      </c>
      <c r="T642" s="2" t="str">
        <f>IF(ISERR(FIND("10",GERAL[[#This Row],[ODS]])),"NÃO","SIM")</f>
        <v>NÃO</v>
      </c>
      <c r="U642" s="2" t="str">
        <f>IF(ISERR(FIND("11",GERAL[[#This Row],[ODS]])),"NÃO","SIM")</f>
        <v>NÃO</v>
      </c>
      <c r="V642" s="2" t="str">
        <f>IF(ISERR(FIND("12",GERAL[[#This Row],[ODS]])),"NÃO","SIM")</f>
        <v>NÃO</v>
      </c>
      <c r="W642" s="2" t="str">
        <f>IF(ISERR(FIND("13",GERAL[[#This Row],[ODS]])),"NÃO","SIM")</f>
        <v>NÃO</v>
      </c>
      <c r="X642" s="2" t="str">
        <f>IF(ISERR(FIND("14",GERAL[[#This Row],[ODS]])),"NÃO","SIM")</f>
        <v>NÃO</v>
      </c>
      <c r="Y642" s="2" t="str">
        <f>IF(ISERR(FIND("15",GERAL[[#This Row],[ODS]])),"NÃO","SIM")</f>
        <v>NÃO</v>
      </c>
      <c r="Z642" s="2" t="str">
        <f>IF(ISERR(FIND("16",GERAL[[#This Row],[ODS]])),"NÃO","SIM")</f>
        <v>NÃO</v>
      </c>
      <c r="AA642" s="2" t="str">
        <f>IF(ISERR(FIND("17",GERAL[[#This Row],[ODS]])),"NÃO","SIM")</f>
        <v>NÃO</v>
      </c>
      <c r="AB642" s="1">
        <v>66.666666666666657</v>
      </c>
      <c r="AC642" s="1">
        <v>67.94901874368685</v>
      </c>
      <c r="AD642" s="1">
        <v>100</v>
      </c>
      <c r="AE642" s="1">
        <v>83.606557377049199</v>
      </c>
      <c r="AF642" s="1">
        <v>40.000000000000163</v>
      </c>
      <c r="AG642" s="1" t="str">
        <f>GERAL[[#This Row],[SIGLA]]&amp;GERAL[[#This Row],[CÓD]]</f>
        <v>RNED_UF</v>
      </c>
      <c r="AH642" s="1">
        <f ca="1">VLOOKUP(GERAL[[#This Row],[REF_NOTA]],BASE_NOTAS[],7,FALSE)</f>
        <v>75.555555555555358</v>
      </c>
      <c r="AI642" s="31">
        <f ca="1">IF(GERAL[[#This Row],[Nota 2025]]="",0,GERAL[[#This Row],[Nota 2026]]-GERAL[[#This Row],[Nota 2025]])</f>
        <v>35.555555555555195</v>
      </c>
    </row>
    <row r="643" spans="1:35" ht="17" x14ac:dyDescent="0.35">
      <c r="A643" s="2" t="s">
        <v>178</v>
      </c>
      <c r="B643" s="2" t="s">
        <v>205</v>
      </c>
      <c r="C643" s="2" t="s">
        <v>210</v>
      </c>
      <c r="D643" s="15" t="s">
        <v>26</v>
      </c>
      <c r="E643" s="2" t="s">
        <v>96</v>
      </c>
      <c r="F643" s="2" t="str">
        <f>VLOOKUP(GERAL[[#This Row],[CÓD]],SEALL,6,FALSE)</f>
        <v>S</v>
      </c>
      <c r="G64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4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4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43" s="2" t="str">
        <f>VLOOKUP(GERAL[[#This Row],[CÓD]],SEALL,4,FALSE)</f>
        <v>04</v>
      </c>
      <c r="K643" s="2" t="str">
        <f>IF(ISERR(FIND("01",GERAL[[#This Row],[ODS]])),"NÃO","SIM")</f>
        <v>NÃO</v>
      </c>
      <c r="L643" s="2" t="str">
        <f>IF(ISERR(FIND("02",GERAL[[#This Row],[ODS]])),"NÃO","SIM")</f>
        <v>NÃO</v>
      </c>
      <c r="M643" s="2" t="str">
        <f>IF(ISERR(FIND("03",GERAL[[#This Row],[ODS]])),"NÃO","SIM")</f>
        <v>NÃO</v>
      </c>
      <c r="N643" s="2" t="str">
        <f>IF(ISERR(FIND("04",GERAL[[#This Row],[ODS]])),"NÃO","SIM")</f>
        <v>SIM</v>
      </c>
      <c r="O643" s="2" t="str">
        <f>IF(ISERR(FIND("05",GERAL[[#This Row],[ODS]])),"NÃO","SIM")</f>
        <v>NÃO</v>
      </c>
      <c r="P643" s="2" t="str">
        <f>IF(ISERR(FIND("06",GERAL[[#This Row],[ODS]])),"NÃO","SIM")</f>
        <v>NÃO</v>
      </c>
      <c r="Q643" s="2" t="str">
        <f>IF(ISERR(FIND("07",GERAL[[#This Row],[ODS]])),"NÃO","SIM")</f>
        <v>NÃO</v>
      </c>
      <c r="R643" s="2" t="str">
        <f>IF(ISERR(FIND("08",GERAL[[#This Row],[ODS]])),"NÃO","SIM")</f>
        <v>NÃO</v>
      </c>
      <c r="S643" s="2" t="str">
        <f>IF(ISERR(FIND("09",GERAL[[#This Row],[ODS]])),"NÃO","SIM")</f>
        <v>NÃO</v>
      </c>
      <c r="T643" s="2" t="str">
        <f>IF(ISERR(FIND("10",GERAL[[#This Row],[ODS]])),"NÃO","SIM")</f>
        <v>NÃO</v>
      </c>
      <c r="U643" s="2" t="str">
        <f>IF(ISERR(FIND("11",GERAL[[#This Row],[ODS]])),"NÃO","SIM")</f>
        <v>NÃO</v>
      </c>
      <c r="V643" s="2" t="str">
        <f>IF(ISERR(FIND("12",GERAL[[#This Row],[ODS]])),"NÃO","SIM")</f>
        <v>NÃO</v>
      </c>
      <c r="W643" s="2" t="str">
        <f>IF(ISERR(FIND("13",GERAL[[#This Row],[ODS]])),"NÃO","SIM")</f>
        <v>NÃO</v>
      </c>
      <c r="X643" s="2" t="str">
        <f>IF(ISERR(FIND("14",GERAL[[#This Row],[ODS]])),"NÃO","SIM")</f>
        <v>NÃO</v>
      </c>
      <c r="Y643" s="2" t="str">
        <f>IF(ISERR(FIND("15",GERAL[[#This Row],[ODS]])),"NÃO","SIM")</f>
        <v>NÃO</v>
      </c>
      <c r="Z643" s="2" t="str">
        <f>IF(ISERR(FIND("16",GERAL[[#This Row],[ODS]])),"NÃO","SIM")</f>
        <v>NÃO</v>
      </c>
      <c r="AA643" s="2" t="str">
        <f>IF(ISERR(FIND("17",GERAL[[#This Row],[ODS]])),"NÃO","SIM")</f>
        <v>NÃO</v>
      </c>
      <c r="AB643" s="1">
        <v>55.555555555555557</v>
      </c>
      <c r="AC643" s="1">
        <v>78.00776229327812</v>
      </c>
      <c r="AD643" s="1">
        <v>100</v>
      </c>
      <c r="AE643" s="1">
        <v>81.967213114753974</v>
      </c>
      <c r="AF643" s="1">
        <v>62.857142857142932</v>
      </c>
      <c r="AG643" s="1" t="str">
        <f>GERAL[[#This Row],[SIGLA]]&amp;GERAL[[#This Row],[CÓD]]</f>
        <v>RSED_UF</v>
      </c>
      <c r="AH643" s="1">
        <f ca="1">VLOOKUP(GERAL[[#This Row],[REF_NOTA]],BASE_NOTAS[],7,FALSE)</f>
        <v>100</v>
      </c>
      <c r="AI643" s="31">
        <f ca="1">IF(GERAL[[#This Row],[Nota 2025]]="",0,GERAL[[#This Row],[Nota 2026]]-GERAL[[#This Row],[Nota 2025]])</f>
        <v>37.142857142857068</v>
      </c>
    </row>
    <row r="644" spans="1:35" ht="17" x14ac:dyDescent="0.35">
      <c r="A644" s="2" t="s">
        <v>176</v>
      </c>
      <c r="B644" s="2" t="s">
        <v>203</v>
      </c>
      <c r="C644" s="2" t="s">
        <v>210</v>
      </c>
      <c r="D644" s="15" t="s">
        <v>26</v>
      </c>
      <c r="E644" s="2" t="s">
        <v>96</v>
      </c>
      <c r="F644" s="2" t="str">
        <f>VLOOKUP(GERAL[[#This Row],[CÓD]],SEALL,6,FALSE)</f>
        <v>S</v>
      </c>
      <c r="G64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4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4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44" s="2" t="str">
        <f>VLOOKUP(GERAL[[#This Row],[CÓD]],SEALL,4,FALSE)</f>
        <v>04</v>
      </c>
      <c r="K644" s="2" t="str">
        <f>IF(ISERR(FIND("01",GERAL[[#This Row],[ODS]])),"NÃO","SIM")</f>
        <v>NÃO</v>
      </c>
      <c r="L644" s="2" t="str">
        <f>IF(ISERR(FIND("02",GERAL[[#This Row],[ODS]])),"NÃO","SIM")</f>
        <v>NÃO</v>
      </c>
      <c r="M644" s="2" t="str">
        <f>IF(ISERR(FIND("03",GERAL[[#This Row],[ODS]])),"NÃO","SIM")</f>
        <v>NÃO</v>
      </c>
      <c r="N644" s="2" t="str">
        <f>IF(ISERR(FIND("04",GERAL[[#This Row],[ODS]])),"NÃO","SIM")</f>
        <v>SIM</v>
      </c>
      <c r="O644" s="2" t="str">
        <f>IF(ISERR(FIND("05",GERAL[[#This Row],[ODS]])),"NÃO","SIM")</f>
        <v>NÃO</v>
      </c>
      <c r="P644" s="2" t="str">
        <f>IF(ISERR(FIND("06",GERAL[[#This Row],[ODS]])),"NÃO","SIM")</f>
        <v>NÃO</v>
      </c>
      <c r="Q644" s="2" t="str">
        <f>IF(ISERR(FIND("07",GERAL[[#This Row],[ODS]])),"NÃO","SIM")</f>
        <v>NÃO</v>
      </c>
      <c r="R644" s="2" t="str">
        <f>IF(ISERR(FIND("08",GERAL[[#This Row],[ODS]])),"NÃO","SIM")</f>
        <v>NÃO</v>
      </c>
      <c r="S644" s="2" t="str">
        <f>IF(ISERR(FIND("09",GERAL[[#This Row],[ODS]])),"NÃO","SIM")</f>
        <v>NÃO</v>
      </c>
      <c r="T644" s="2" t="str">
        <f>IF(ISERR(FIND("10",GERAL[[#This Row],[ODS]])),"NÃO","SIM")</f>
        <v>NÃO</v>
      </c>
      <c r="U644" s="2" t="str">
        <f>IF(ISERR(FIND("11",GERAL[[#This Row],[ODS]])),"NÃO","SIM")</f>
        <v>NÃO</v>
      </c>
      <c r="V644" s="2" t="str">
        <f>IF(ISERR(FIND("12",GERAL[[#This Row],[ODS]])),"NÃO","SIM")</f>
        <v>NÃO</v>
      </c>
      <c r="W644" s="2" t="str">
        <f>IF(ISERR(FIND("13",GERAL[[#This Row],[ODS]])),"NÃO","SIM")</f>
        <v>NÃO</v>
      </c>
      <c r="X644" s="2" t="str">
        <f>IF(ISERR(FIND("14",GERAL[[#This Row],[ODS]])),"NÃO","SIM")</f>
        <v>NÃO</v>
      </c>
      <c r="Y644" s="2" t="str">
        <f>IF(ISERR(FIND("15",GERAL[[#This Row],[ODS]])),"NÃO","SIM")</f>
        <v>NÃO</v>
      </c>
      <c r="Z644" s="2" t="str">
        <f>IF(ISERR(FIND("16",GERAL[[#This Row],[ODS]])),"NÃO","SIM")</f>
        <v>NÃO</v>
      </c>
      <c r="AA644" s="2" t="str">
        <f>IF(ISERR(FIND("17",GERAL[[#This Row],[ODS]])),"NÃO","SIM")</f>
        <v>NÃO</v>
      </c>
      <c r="AB644" s="1">
        <v>84.444444444444372</v>
      </c>
      <c r="AC644" s="1">
        <v>58.577368941157978</v>
      </c>
      <c r="AD644" s="1">
        <v>46.551724137930997</v>
      </c>
      <c r="AE644" s="1">
        <v>54.098360655737821</v>
      </c>
      <c r="AF644" s="1">
        <v>40.000000000000163</v>
      </c>
      <c r="AG644" s="1" t="str">
        <f>GERAL[[#This Row],[SIGLA]]&amp;GERAL[[#This Row],[CÓD]]</f>
        <v>ROED_UF</v>
      </c>
      <c r="AH644" s="1">
        <f ca="1">VLOOKUP(GERAL[[#This Row],[REF_NOTA]],BASE_NOTAS[],7,FALSE)</f>
        <v>93.333333333333073</v>
      </c>
      <c r="AI644" s="31">
        <f ca="1">IF(GERAL[[#This Row],[Nota 2025]]="",0,GERAL[[#This Row],[Nota 2026]]-GERAL[[#This Row],[Nota 2025]])</f>
        <v>53.333333333332909</v>
      </c>
    </row>
    <row r="645" spans="1:35" ht="17" x14ac:dyDescent="0.35">
      <c r="A645" s="2" t="s">
        <v>177</v>
      </c>
      <c r="B645" s="2" t="s">
        <v>204</v>
      </c>
      <c r="C645" s="2" t="s">
        <v>210</v>
      </c>
      <c r="D645" s="15" t="s">
        <v>26</v>
      </c>
      <c r="E645" s="2" t="s">
        <v>96</v>
      </c>
      <c r="F645" s="2" t="str">
        <f>VLOOKUP(GERAL[[#This Row],[CÓD]],SEALL,6,FALSE)</f>
        <v>S</v>
      </c>
      <c r="G64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4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4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45" s="2" t="str">
        <f>VLOOKUP(GERAL[[#This Row],[CÓD]],SEALL,4,FALSE)</f>
        <v>04</v>
      </c>
      <c r="K645" s="2" t="str">
        <f>IF(ISERR(FIND("01",GERAL[[#This Row],[ODS]])),"NÃO","SIM")</f>
        <v>NÃO</v>
      </c>
      <c r="L645" s="2" t="str">
        <f>IF(ISERR(FIND("02",GERAL[[#This Row],[ODS]])),"NÃO","SIM")</f>
        <v>NÃO</v>
      </c>
      <c r="M645" s="2" t="str">
        <f>IF(ISERR(FIND("03",GERAL[[#This Row],[ODS]])),"NÃO","SIM")</f>
        <v>NÃO</v>
      </c>
      <c r="N645" s="2" t="str">
        <f>IF(ISERR(FIND("04",GERAL[[#This Row],[ODS]])),"NÃO","SIM")</f>
        <v>SIM</v>
      </c>
      <c r="O645" s="2" t="str">
        <f>IF(ISERR(FIND("05",GERAL[[#This Row],[ODS]])),"NÃO","SIM")</f>
        <v>NÃO</v>
      </c>
      <c r="P645" s="2" t="str">
        <f>IF(ISERR(FIND("06",GERAL[[#This Row],[ODS]])),"NÃO","SIM")</f>
        <v>NÃO</v>
      </c>
      <c r="Q645" s="2" t="str">
        <f>IF(ISERR(FIND("07",GERAL[[#This Row],[ODS]])),"NÃO","SIM")</f>
        <v>NÃO</v>
      </c>
      <c r="R645" s="2" t="str">
        <f>IF(ISERR(FIND("08",GERAL[[#This Row],[ODS]])),"NÃO","SIM")</f>
        <v>NÃO</v>
      </c>
      <c r="S645" s="2" t="str">
        <f>IF(ISERR(FIND("09",GERAL[[#This Row],[ODS]])),"NÃO","SIM")</f>
        <v>NÃO</v>
      </c>
      <c r="T645" s="2" t="str">
        <f>IF(ISERR(FIND("10",GERAL[[#This Row],[ODS]])),"NÃO","SIM")</f>
        <v>NÃO</v>
      </c>
      <c r="U645" s="2" t="str">
        <f>IF(ISERR(FIND("11",GERAL[[#This Row],[ODS]])),"NÃO","SIM")</f>
        <v>NÃO</v>
      </c>
      <c r="V645" s="2" t="str">
        <f>IF(ISERR(FIND("12",GERAL[[#This Row],[ODS]])),"NÃO","SIM")</f>
        <v>NÃO</v>
      </c>
      <c r="W645" s="2" t="str">
        <f>IF(ISERR(FIND("13",GERAL[[#This Row],[ODS]])),"NÃO","SIM")</f>
        <v>NÃO</v>
      </c>
      <c r="X645" s="2" t="str">
        <f>IF(ISERR(FIND("14",GERAL[[#This Row],[ODS]])),"NÃO","SIM")</f>
        <v>NÃO</v>
      </c>
      <c r="Y645" s="2" t="str">
        <f>IF(ISERR(FIND("15",GERAL[[#This Row],[ODS]])),"NÃO","SIM")</f>
        <v>NÃO</v>
      </c>
      <c r="Z645" s="2" t="str">
        <f>IF(ISERR(FIND("16",GERAL[[#This Row],[ODS]])),"NÃO","SIM")</f>
        <v>NÃO</v>
      </c>
      <c r="AA645" s="2" t="str">
        <f>IF(ISERR(FIND("17",GERAL[[#This Row],[ODS]])),"NÃO","SIM")</f>
        <v>NÃO</v>
      </c>
      <c r="AB645" s="1">
        <v>0</v>
      </c>
      <c r="AC645" s="1">
        <v>0</v>
      </c>
      <c r="AD645" s="1">
        <v>0</v>
      </c>
      <c r="AE645" s="1">
        <v>0</v>
      </c>
      <c r="AF645" s="1">
        <v>5.7142857142857952</v>
      </c>
      <c r="AG645" s="1" t="str">
        <f>GERAL[[#This Row],[SIGLA]]&amp;GERAL[[#This Row],[CÓD]]</f>
        <v>RRED_UF</v>
      </c>
      <c r="AH645" s="1">
        <f ca="1">VLOOKUP(GERAL[[#This Row],[REF_NOTA]],BASE_NOTAS[],7,FALSE)</f>
        <v>66.666666666666657</v>
      </c>
      <c r="AI645" s="31">
        <f ca="1">IF(GERAL[[#This Row],[Nota 2025]]="",0,GERAL[[#This Row],[Nota 2026]]-GERAL[[#This Row],[Nota 2025]])</f>
        <v>60.952380952380864</v>
      </c>
    </row>
    <row r="646" spans="1:35" ht="17" x14ac:dyDescent="0.35">
      <c r="A646" s="2" t="s">
        <v>179</v>
      </c>
      <c r="B646" s="2" t="s">
        <v>194</v>
      </c>
      <c r="C646" s="2" t="s">
        <v>210</v>
      </c>
      <c r="D646" s="15" t="s">
        <v>26</v>
      </c>
      <c r="E646" s="2" t="s">
        <v>96</v>
      </c>
      <c r="F646" s="2" t="str">
        <f>VLOOKUP(GERAL[[#This Row],[CÓD]],SEALL,6,FALSE)</f>
        <v>S</v>
      </c>
      <c r="G64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4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4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46" s="2" t="str">
        <f>VLOOKUP(GERAL[[#This Row],[CÓD]],SEALL,4,FALSE)</f>
        <v>04</v>
      </c>
      <c r="K646" s="2" t="str">
        <f>IF(ISERR(FIND("01",GERAL[[#This Row],[ODS]])),"NÃO","SIM")</f>
        <v>NÃO</v>
      </c>
      <c r="L646" s="2" t="str">
        <f>IF(ISERR(FIND("02",GERAL[[#This Row],[ODS]])),"NÃO","SIM")</f>
        <v>NÃO</v>
      </c>
      <c r="M646" s="2" t="str">
        <f>IF(ISERR(FIND("03",GERAL[[#This Row],[ODS]])),"NÃO","SIM")</f>
        <v>NÃO</v>
      </c>
      <c r="N646" s="2" t="str">
        <f>IF(ISERR(FIND("04",GERAL[[#This Row],[ODS]])),"NÃO","SIM")</f>
        <v>SIM</v>
      </c>
      <c r="O646" s="2" t="str">
        <f>IF(ISERR(FIND("05",GERAL[[#This Row],[ODS]])),"NÃO","SIM")</f>
        <v>NÃO</v>
      </c>
      <c r="P646" s="2" t="str">
        <f>IF(ISERR(FIND("06",GERAL[[#This Row],[ODS]])),"NÃO","SIM")</f>
        <v>NÃO</v>
      </c>
      <c r="Q646" s="2" t="str">
        <f>IF(ISERR(FIND("07",GERAL[[#This Row],[ODS]])),"NÃO","SIM")</f>
        <v>NÃO</v>
      </c>
      <c r="R646" s="2" t="str">
        <f>IF(ISERR(FIND("08",GERAL[[#This Row],[ODS]])),"NÃO","SIM")</f>
        <v>NÃO</v>
      </c>
      <c r="S646" s="2" t="str">
        <f>IF(ISERR(FIND("09",GERAL[[#This Row],[ODS]])),"NÃO","SIM")</f>
        <v>NÃO</v>
      </c>
      <c r="T646" s="2" t="str">
        <f>IF(ISERR(FIND("10",GERAL[[#This Row],[ODS]])),"NÃO","SIM")</f>
        <v>NÃO</v>
      </c>
      <c r="U646" s="2" t="str">
        <f>IF(ISERR(FIND("11",GERAL[[#This Row],[ODS]])),"NÃO","SIM")</f>
        <v>NÃO</v>
      </c>
      <c r="V646" s="2" t="str">
        <f>IF(ISERR(FIND("12",GERAL[[#This Row],[ODS]])),"NÃO","SIM")</f>
        <v>NÃO</v>
      </c>
      <c r="W646" s="2" t="str">
        <f>IF(ISERR(FIND("13",GERAL[[#This Row],[ODS]])),"NÃO","SIM")</f>
        <v>NÃO</v>
      </c>
      <c r="X646" s="2" t="str">
        <f>IF(ISERR(FIND("14",GERAL[[#This Row],[ODS]])),"NÃO","SIM")</f>
        <v>NÃO</v>
      </c>
      <c r="Y646" s="2" t="str">
        <f>IF(ISERR(FIND("15",GERAL[[#This Row],[ODS]])),"NÃO","SIM")</f>
        <v>NÃO</v>
      </c>
      <c r="Z646" s="2" t="str">
        <f>IF(ISERR(FIND("16",GERAL[[#This Row],[ODS]])),"NÃO","SIM")</f>
        <v>NÃO</v>
      </c>
      <c r="AA646" s="2" t="str">
        <f>IF(ISERR(FIND("17",GERAL[[#This Row],[ODS]])),"NÃO","SIM")</f>
        <v>NÃO</v>
      </c>
      <c r="AB646" s="1">
        <v>68.88888888888907</v>
      </c>
      <c r="AC646" s="1">
        <v>72.823135538756034</v>
      </c>
      <c r="AD646" s="1">
        <v>63.793103448275787</v>
      </c>
      <c r="AE646" s="1">
        <v>55.737704918032804</v>
      </c>
      <c r="AF646" s="1">
        <v>5.7142857142857952</v>
      </c>
      <c r="AG646" s="1" t="str">
        <f>GERAL[[#This Row],[SIGLA]]&amp;GERAL[[#This Row],[CÓD]]</f>
        <v>SCED_UF</v>
      </c>
      <c r="AH646" s="1">
        <f ca="1">VLOOKUP(GERAL[[#This Row],[REF_NOTA]],BASE_NOTAS[],7,FALSE)</f>
        <v>62.222222222222157</v>
      </c>
      <c r="AI646" s="31">
        <f ca="1">IF(GERAL[[#This Row],[Nota 2025]]="",0,GERAL[[#This Row],[Nota 2026]]-GERAL[[#This Row],[Nota 2025]])</f>
        <v>56.507936507936364</v>
      </c>
    </row>
    <row r="647" spans="1:35" ht="17" x14ac:dyDescent="0.35">
      <c r="A647" s="2" t="s">
        <v>181</v>
      </c>
      <c r="B647" s="2" t="s">
        <v>186</v>
      </c>
      <c r="C647" s="2" t="s">
        <v>210</v>
      </c>
      <c r="D647" s="15" t="s">
        <v>26</v>
      </c>
      <c r="E647" s="2" t="s">
        <v>96</v>
      </c>
      <c r="F647" s="2" t="str">
        <f>VLOOKUP(GERAL[[#This Row],[CÓD]],SEALL,6,FALSE)</f>
        <v>S</v>
      </c>
      <c r="G64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4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4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47" s="2" t="str">
        <f>VLOOKUP(GERAL[[#This Row],[CÓD]],SEALL,4,FALSE)</f>
        <v>04</v>
      </c>
      <c r="K647" s="2" t="str">
        <f>IF(ISERR(FIND("01",GERAL[[#This Row],[ODS]])),"NÃO","SIM")</f>
        <v>NÃO</v>
      </c>
      <c r="L647" s="2" t="str">
        <f>IF(ISERR(FIND("02",GERAL[[#This Row],[ODS]])),"NÃO","SIM")</f>
        <v>NÃO</v>
      </c>
      <c r="M647" s="2" t="str">
        <f>IF(ISERR(FIND("03",GERAL[[#This Row],[ODS]])),"NÃO","SIM")</f>
        <v>NÃO</v>
      </c>
      <c r="N647" s="2" t="str">
        <f>IF(ISERR(FIND("04",GERAL[[#This Row],[ODS]])),"NÃO","SIM")</f>
        <v>SIM</v>
      </c>
      <c r="O647" s="2" t="str">
        <f>IF(ISERR(FIND("05",GERAL[[#This Row],[ODS]])),"NÃO","SIM")</f>
        <v>NÃO</v>
      </c>
      <c r="P647" s="2" t="str">
        <f>IF(ISERR(FIND("06",GERAL[[#This Row],[ODS]])),"NÃO","SIM")</f>
        <v>NÃO</v>
      </c>
      <c r="Q647" s="2" t="str">
        <f>IF(ISERR(FIND("07",GERAL[[#This Row],[ODS]])),"NÃO","SIM")</f>
        <v>NÃO</v>
      </c>
      <c r="R647" s="2" t="str">
        <f>IF(ISERR(FIND("08",GERAL[[#This Row],[ODS]])),"NÃO","SIM")</f>
        <v>NÃO</v>
      </c>
      <c r="S647" s="2" t="str">
        <f>IF(ISERR(FIND("09",GERAL[[#This Row],[ODS]])),"NÃO","SIM")</f>
        <v>NÃO</v>
      </c>
      <c r="T647" s="2" t="str">
        <f>IF(ISERR(FIND("10",GERAL[[#This Row],[ODS]])),"NÃO","SIM")</f>
        <v>NÃO</v>
      </c>
      <c r="U647" s="2" t="str">
        <f>IF(ISERR(FIND("11",GERAL[[#This Row],[ODS]])),"NÃO","SIM")</f>
        <v>NÃO</v>
      </c>
      <c r="V647" s="2" t="str">
        <f>IF(ISERR(FIND("12",GERAL[[#This Row],[ODS]])),"NÃO","SIM")</f>
        <v>NÃO</v>
      </c>
      <c r="W647" s="2" t="str">
        <f>IF(ISERR(FIND("13",GERAL[[#This Row],[ODS]])),"NÃO","SIM")</f>
        <v>NÃO</v>
      </c>
      <c r="X647" s="2" t="str">
        <f>IF(ISERR(FIND("14",GERAL[[#This Row],[ODS]])),"NÃO","SIM")</f>
        <v>NÃO</v>
      </c>
      <c r="Y647" s="2" t="str">
        <f>IF(ISERR(FIND("15",GERAL[[#This Row],[ODS]])),"NÃO","SIM")</f>
        <v>NÃO</v>
      </c>
      <c r="Z647" s="2" t="str">
        <f>IF(ISERR(FIND("16",GERAL[[#This Row],[ODS]])),"NÃO","SIM")</f>
        <v>NÃO</v>
      </c>
      <c r="AA647" s="2" t="str">
        <f>IF(ISERR(FIND("17",GERAL[[#This Row],[ODS]])),"NÃO","SIM")</f>
        <v>NÃO</v>
      </c>
      <c r="AB647" s="1">
        <v>73.333333333333272</v>
      </c>
      <c r="AC647" s="1">
        <v>93.299362460092865</v>
      </c>
      <c r="AD647" s="1">
        <v>87.931034482758591</v>
      </c>
      <c r="AE647" s="1">
        <v>72.131147540983591</v>
      </c>
      <c r="AF647" s="1">
        <v>37.142857142857061</v>
      </c>
      <c r="AG647" s="1" t="str">
        <f>GERAL[[#This Row],[SIGLA]]&amp;GERAL[[#This Row],[CÓD]]</f>
        <v>SPED_UF</v>
      </c>
      <c r="AH647" s="1">
        <f ca="1">VLOOKUP(GERAL[[#This Row],[REF_NOTA]],BASE_NOTAS[],7,FALSE)</f>
        <v>68.888888888888772</v>
      </c>
      <c r="AI647" s="31">
        <f ca="1">IF(GERAL[[#This Row],[Nota 2025]]="",0,GERAL[[#This Row],[Nota 2026]]-GERAL[[#This Row],[Nota 2025]])</f>
        <v>31.746031746031711</v>
      </c>
    </row>
    <row r="648" spans="1:35" ht="17" x14ac:dyDescent="0.35">
      <c r="A648" s="2" t="s">
        <v>180</v>
      </c>
      <c r="B648" s="2" t="s">
        <v>206</v>
      </c>
      <c r="C648" s="2" t="s">
        <v>210</v>
      </c>
      <c r="D648" s="15" t="s">
        <v>26</v>
      </c>
      <c r="E648" s="2" t="s">
        <v>96</v>
      </c>
      <c r="F648" s="2" t="str">
        <f>VLOOKUP(GERAL[[#This Row],[CÓD]],SEALL,6,FALSE)</f>
        <v>S</v>
      </c>
      <c r="G64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4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4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48" s="2" t="str">
        <f>VLOOKUP(GERAL[[#This Row],[CÓD]],SEALL,4,FALSE)</f>
        <v>04</v>
      </c>
      <c r="K648" s="2" t="str">
        <f>IF(ISERR(FIND("01",GERAL[[#This Row],[ODS]])),"NÃO","SIM")</f>
        <v>NÃO</v>
      </c>
      <c r="L648" s="2" t="str">
        <f>IF(ISERR(FIND("02",GERAL[[#This Row],[ODS]])),"NÃO","SIM")</f>
        <v>NÃO</v>
      </c>
      <c r="M648" s="2" t="str">
        <f>IF(ISERR(FIND("03",GERAL[[#This Row],[ODS]])),"NÃO","SIM")</f>
        <v>NÃO</v>
      </c>
      <c r="N648" s="2" t="str">
        <f>IF(ISERR(FIND("04",GERAL[[#This Row],[ODS]])),"NÃO","SIM")</f>
        <v>SIM</v>
      </c>
      <c r="O648" s="2" t="str">
        <f>IF(ISERR(FIND("05",GERAL[[#This Row],[ODS]])),"NÃO","SIM")</f>
        <v>NÃO</v>
      </c>
      <c r="P648" s="2" t="str">
        <f>IF(ISERR(FIND("06",GERAL[[#This Row],[ODS]])),"NÃO","SIM")</f>
        <v>NÃO</v>
      </c>
      <c r="Q648" s="2" t="str">
        <f>IF(ISERR(FIND("07",GERAL[[#This Row],[ODS]])),"NÃO","SIM")</f>
        <v>NÃO</v>
      </c>
      <c r="R648" s="2" t="str">
        <f>IF(ISERR(FIND("08",GERAL[[#This Row],[ODS]])),"NÃO","SIM")</f>
        <v>NÃO</v>
      </c>
      <c r="S648" s="2" t="str">
        <f>IF(ISERR(FIND("09",GERAL[[#This Row],[ODS]])),"NÃO","SIM")</f>
        <v>NÃO</v>
      </c>
      <c r="T648" s="2" t="str">
        <f>IF(ISERR(FIND("10",GERAL[[#This Row],[ODS]])),"NÃO","SIM")</f>
        <v>NÃO</v>
      </c>
      <c r="U648" s="2" t="str">
        <f>IF(ISERR(FIND("11",GERAL[[#This Row],[ODS]])),"NÃO","SIM")</f>
        <v>NÃO</v>
      </c>
      <c r="V648" s="2" t="str">
        <f>IF(ISERR(FIND("12",GERAL[[#This Row],[ODS]])),"NÃO","SIM")</f>
        <v>NÃO</v>
      </c>
      <c r="W648" s="2" t="str">
        <f>IF(ISERR(FIND("13",GERAL[[#This Row],[ODS]])),"NÃO","SIM")</f>
        <v>NÃO</v>
      </c>
      <c r="X648" s="2" t="str">
        <f>IF(ISERR(FIND("14",GERAL[[#This Row],[ODS]])),"NÃO","SIM")</f>
        <v>NÃO</v>
      </c>
      <c r="Y648" s="2" t="str">
        <f>IF(ISERR(FIND("15",GERAL[[#This Row],[ODS]])),"NÃO","SIM")</f>
        <v>NÃO</v>
      </c>
      <c r="Z648" s="2" t="str">
        <f>IF(ISERR(FIND("16",GERAL[[#This Row],[ODS]])),"NÃO","SIM")</f>
        <v>NÃO</v>
      </c>
      <c r="AA648" s="2" t="str">
        <f>IF(ISERR(FIND("17",GERAL[[#This Row],[ODS]])),"NÃO","SIM")</f>
        <v>NÃO</v>
      </c>
      <c r="AB648" s="1">
        <v>57.77777777777797</v>
      </c>
      <c r="AC648" s="1">
        <v>89.038683847322915</v>
      </c>
      <c r="AD648" s="1">
        <v>81.034482758620584</v>
      </c>
      <c r="AE648" s="1">
        <v>59.016393442623006</v>
      </c>
      <c r="AF648" s="1">
        <v>68.57142857142874</v>
      </c>
      <c r="AG648" s="1" t="str">
        <f>GERAL[[#This Row],[SIGLA]]&amp;GERAL[[#This Row],[CÓD]]</f>
        <v>SEED_UF</v>
      </c>
      <c r="AH648" s="1">
        <f ca="1">VLOOKUP(GERAL[[#This Row],[REF_NOTA]],BASE_NOTAS[],7,FALSE)</f>
        <v>93.333333333333073</v>
      </c>
      <c r="AI648" s="31">
        <f ca="1">IF(GERAL[[#This Row],[Nota 2025]]="",0,GERAL[[#This Row],[Nota 2026]]-GERAL[[#This Row],[Nota 2025]])</f>
        <v>24.761904761904333</v>
      </c>
    </row>
    <row r="649" spans="1:35" ht="17" x14ac:dyDescent="0.35">
      <c r="A649" s="2" t="s">
        <v>182</v>
      </c>
      <c r="B649" s="2" t="s">
        <v>185</v>
      </c>
      <c r="C649" s="2" t="s">
        <v>210</v>
      </c>
      <c r="D649" s="15" t="s">
        <v>26</v>
      </c>
      <c r="E649" s="2" t="s">
        <v>96</v>
      </c>
      <c r="F649" s="2" t="str">
        <f>VLOOKUP(GERAL[[#This Row],[CÓD]],SEALL,6,FALSE)</f>
        <v>S</v>
      </c>
      <c r="G64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4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4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49" s="2" t="str">
        <f>VLOOKUP(GERAL[[#This Row],[CÓD]],SEALL,4,FALSE)</f>
        <v>04</v>
      </c>
      <c r="K649" s="2" t="str">
        <f>IF(ISERR(FIND("01",GERAL[[#This Row],[ODS]])),"NÃO","SIM")</f>
        <v>NÃO</v>
      </c>
      <c r="L649" s="2" t="str">
        <f>IF(ISERR(FIND("02",GERAL[[#This Row],[ODS]])),"NÃO","SIM")</f>
        <v>NÃO</v>
      </c>
      <c r="M649" s="2" t="str">
        <f>IF(ISERR(FIND("03",GERAL[[#This Row],[ODS]])),"NÃO","SIM")</f>
        <v>NÃO</v>
      </c>
      <c r="N649" s="2" t="str">
        <f>IF(ISERR(FIND("04",GERAL[[#This Row],[ODS]])),"NÃO","SIM")</f>
        <v>SIM</v>
      </c>
      <c r="O649" s="2" t="str">
        <f>IF(ISERR(FIND("05",GERAL[[#This Row],[ODS]])),"NÃO","SIM")</f>
        <v>NÃO</v>
      </c>
      <c r="P649" s="2" t="str">
        <f>IF(ISERR(FIND("06",GERAL[[#This Row],[ODS]])),"NÃO","SIM")</f>
        <v>NÃO</v>
      </c>
      <c r="Q649" s="2" t="str">
        <f>IF(ISERR(FIND("07",GERAL[[#This Row],[ODS]])),"NÃO","SIM")</f>
        <v>NÃO</v>
      </c>
      <c r="R649" s="2" t="str">
        <f>IF(ISERR(FIND("08",GERAL[[#This Row],[ODS]])),"NÃO","SIM")</f>
        <v>NÃO</v>
      </c>
      <c r="S649" s="2" t="str">
        <f>IF(ISERR(FIND("09",GERAL[[#This Row],[ODS]])),"NÃO","SIM")</f>
        <v>NÃO</v>
      </c>
      <c r="T649" s="2" t="str">
        <f>IF(ISERR(FIND("10",GERAL[[#This Row],[ODS]])),"NÃO","SIM")</f>
        <v>NÃO</v>
      </c>
      <c r="U649" s="2" t="str">
        <f>IF(ISERR(FIND("11",GERAL[[#This Row],[ODS]])),"NÃO","SIM")</f>
        <v>NÃO</v>
      </c>
      <c r="V649" s="2" t="str">
        <f>IF(ISERR(FIND("12",GERAL[[#This Row],[ODS]])),"NÃO","SIM")</f>
        <v>NÃO</v>
      </c>
      <c r="W649" s="2" t="str">
        <f>IF(ISERR(FIND("13",GERAL[[#This Row],[ODS]])),"NÃO","SIM")</f>
        <v>NÃO</v>
      </c>
      <c r="X649" s="2" t="str">
        <f>IF(ISERR(FIND("14",GERAL[[#This Row],[ODS]])),"NÃO","SIM")</f>
        <v>NÃO</v>
      </c>
      <c r="Y649" s="2" t="str">
        <f>IF(ISERR(FIND("15",GERAL[[#This Row],[ODS]])),"NÃO","SIM")</f>
        <v>NÃO</v>
      </c>
      <c r="Z649" s="2" t="str">
        <f>IF(ISERR(FIND("16",GERAL[[#This Row],[ODS]])),"NÃO","SIM")</f>
        <v>NÃO</v>
      </c>
      <c r="AA649" s="2" t="str">
        <f>IF(ISERR(FIND("17",GERAL[[#This Row],[ODS]])),"NÃO","SIM")</f>
        <v>NÃO</v>
      </c>
      <c r="AB649" s="1">
        <v>62.222222222222157</v>
      </c>
      <c r="AC649" s="1">
        <v>65.164815264818714</v>
      </c>
      <c r="AD649" s="1">
        <v>51.724137931034385</v>
      </c>
      <c r="AE649" s="1">
        <v>63.934426229508205</v>
      </c>
      <c r="AF649" s="1">
        <v>42.857142857142854</v>
      </c>
      <c r="AG649" s="1" t="str">
        <f>GERAL[[#This Row],[SIGLA]]&amp;GERAL[[#This Row],[CÓD]]</f>
        <v>TOED_UF</v>
      </c>
      <c r="AH649" s="1">
        <f ca="1">VLOOKUP(GERAL[[#This Row],[REF_NOTA]],BASE_NOTAS[],7,FALSE)</f>
        <v>44.444444444444443</v>
      </c>
      <c r="AI649" s="31">
        <f ca="1">IF(GERAL[[#This Row],[Nota 2025]]="",0,GERAL[[#This Row],[Nota 2026]]-GERAL[[#This Row],[Nota 2025]])</f>
        <v>1.5873015873015888</v>
      </c>
    </row>
    <row r="650" spans="1:35" ht="17" x14ac:dyDescent="0.35">
      <c r="A650" s="2" t="s">
        <v>0</v>
      </c>
      <c r="B650" s="2" t="s">
        <v>156</v>
      </c>
      <c r="C650" s="2" t="s">
        <v>210</v>
      </c>
      <c r="D650" s="15" t="s">
        <v>27</v>
      </c>
      <c r="E650" s="2" t="s">
        <v>97</v>
      </c>
      <c r="F650" s="2" t="str">
        <f>VLOOKUP(GERAL[[#This Row],[CÓD]],SEALL,6,FALSE)</f>
        <v>S</v>
      </c>
      <c r="G65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5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5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50" s="2" t="str">
        <f>VLOOKUP(GERAL[[#This Row],[CÓD]],SEALL,4,FALSE)</f>
        <v>04</v>
      </c>
      <c r="K650" s="2" t="str">
        <f>IF(ISERR(FIND("01",GERAL[[#This Row],[ODS]])),"NÃO","SIM")</f>
        <v>NÃO</v>
      </c>
      <c r="L650" s="2" t="str">
        <f>IF(ISERR(FIND("02",GERAL[[#This Row],[ODS]])),"NÃO","SIM")</f>
        <v>NÃO</v>
      </c>
      <c r="M650" s="2" t="str">
        <f>IF(ISERR(FIND("03",GERAL[[#This Row],[ODS]])),"NÃO","SIM")</f>
        <v>NÃO</v>
      </c>
      <c r="N650" s="2" t="str">
        <f>IF(ISERR(FIND("04",GERAL[[#This Row],[ODS]])),"NÃO","SIM")</f>
        <v>SIM</v>
      </c>
      <c r="O650" s="2" t="str">
        <f>IF(ISERR(FIND("05",GERAL[[#This Row],[ODS]])),"NÃO","SIM")</f>
        <v>NÃO</v>
      </c>
      <c r="P650" s="2" t="str">
        <f>IF(ISERR(FIND("06",GERAL[[#This Row],[ODS]])),"NÃO","SIM")</f>
        <v>NÃO</v>
      </c>
      <c r="Q650" s="2" t="str">
        <f>IF(ISERR(FIND("07",GERAL[[#This Row],[ODS]])),"NÃO","SIM")</f>
        <v>NÃO</v>
      </c>
      <c r="R650" s="2" t="str">
        <f>IF(ISERR(FIND("08",GERAL[[#This Row],[ODS]])),"NÃO","SIM")</f>
        <v>NÃO</v>
      </c>
      <c r="S650" s="2" t="str">
        <f>IF(ISERR(FIND("09",GERAL[[#This Row],[ODS]])),"NÃO","SIM")</f>
        <v>NÃO</v>
      </c>
      <c r="T650" s="2" t="str">
        <f>IF(ISERR(FIND("10",GERAL[[#This Row],[ODS]])),"NÃO","SIM")</f>
        <v>NÃO</v>
      </c>
      <c r="U650" s="2" t="str">
        <f>IF(ISERR(FIND("11",GERAL[[#This Row],[ODS]])),"NÃO","SIM")</f>
        <v>NÃO</v>
      </c>
      <c r="V650" s="2" t="str">
        <f>IF(ISERR(FIND("12",GERAL[[#This Row],[ODS]])),"NÃO","SIM")</f>
        <v>NÃO</v>
      </c>
      <c r="W650" s="2" t="str">
        <f>IF(ISERR(FIND("13",GERAL[[#This Row],[ODS]])),"NÃO","SIM")</f>
        <v>NÃO</v>
      </c>
      <c r="X650" s="2" t="str">
        <f>IF(ISERR(FIND("14",GERAL[[#This Row],[ODS]])),"NÃO","SIM")</f>
        <v>NÃO</v>
      </c>
      <c r="Y650" s="2" t="str">
        <f>IF(ISERR(FIND("15",GERAL[[#This Row],[ODS]])),"NÃO","SIM")</f>
        <v>NÃO</v>
      </c>
      <c r="Z650" s="2" t="str">
        <f>IF(ISERR(FIND("16",GERAL[[#This Row],[ODS]])),"NÃO","SIM")</f>
        <v>NÃO</v>
      </c>
      <c r="AA650" s="2" t="str">
        <f>IF(ISERR(FIND("17",GERAL[[#This Row],[ODS]])),"NÃO","SIM")</f>
        <v>NÃO</v>
      </c>
      <c r="AB650" s="1">
        <v>50.969529085872601</v>
      </c>
      <c r="AC650" s="1">
        <v>48.191014298510268</v>
      </c>
      <c r="AD650" s="1">
        <v>16.406249999999982</v>
      </c>
      <c r="AE650" s="1">
        <v>8.8983050847457701</v>
      </c>
      <c r="AF650" s="1">
        <v>22.325581395348824</v>
      </c>
      <c r="AG650" s="1" t="str">
        <f>GERAL[[#This Row],[SIGLA]]&amp;GERAL[[#This Row],[CÓD]]</f>
        <v>ACED_UM</v>
      </c>
      <c r="AH650" s="1">
        <f ca="1">VLOOKUP(GERAL[[#This Row],[REF_NOTA]],BASE_NOTAS[],7,FALSE)</f>
        <v>4.2168674698795368</v>
      </c>
      <c r="AI650" s="31">
        <f ca="1">IF(GERAL[[#This Row],[Nota 2025]]="",0,GERAL[[#This Row],[Nota 2026]]-GERAL[[#This Row],[Nota 2025]])</f>
        <v>-18.108713925469289</v>
      </c>
    </row>
    <row r="651" spans="1:35" ht="17" x14ac:dyDescent="0.35">
      <c r="A651" s="2" t="s">
        <v>1</v>
      </c>
      <c r="B651" s="2" t="s">
        <v>157</v>
      </c>
      <c r="C651" s="2" t="s">
        <v>210</v>
      </c>
      <c r="D651" s="15" t="s">
        <v>27</v>
      </c>
      <c r="E651" s="2" t="s">
        <v>97</v>
      </c>
      <c r="F651" s="2" t="str">
        <f>VLOOKUP(GERAL[[#This Row],[CÓD]],SEALL,6,FALSE)</f>
        <v>S</v>
      </c>
      <c r="G65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5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5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51" s="2" t="str">
        <f>VLOOKUP(GERAL[[#This Row],[CÓD]],SEALL,4,FALSE)</f>
        <v>04</v>
      </c>
      <c r="K651" s="2" t="str">
        <f>IF(ISERR(FIND("01",GERAL[[#This Row],[ODS]])),"NÃO","SIM")</f>
        <v>NÃO</v>
      </c>
      <c r="L651" s="2" t="str">
        <f>IF(ISERR(FIND("02",GERAL[[#This Row],[ODS]])),"NÃO","SIM")</f>
        <v>NÃO</v>
      </c>
      <c r="M651" s="2" t="str">
        <f>IF(ISERR(FIND("03",GERAL[[#This Row],[ODS]])),"NÃO","SIM")</f>
        <v>NÃO</v>
      </c>
      <c r="N651" s="2" t="str">
        <f>IF(ISERR(FIND("04",GERAL[[#This Row],[ODS]])),"NÃO","SIM")</f>
        <v>SIM</v>
      </c>
      <c r="O651" s="2" t="str">
        <f>IF(ISERR(FIND("05",GERAL[[#This Row],[ODS]])),"NÃO","SIM")</f>
        <v>NÃO</v>
      </c>
      <c r="P651" s="2" t="str">
        <f>IF(ISERR(FIND("06",GERAL[[#This Row],[ODS]])),"NÃO","SIM")</f>
        <v>NÃO</v>
      </c>
      <c r="Q651" s="2" t="str">
        <f>IF(ISERR(FIND("07",GERAL[[#This Row],[ODS]])),"NÃO","SIM")</f>
        <v>NÃO</v>
      </c>
      <c r="R651" s="2" t="str">
        <f>IF(ISERR(FIND("08",GERAL[[#This Row],[ODS]])),"NÃO","SIM")</f>
        <v>NÃO</v>
      </c>
      <c r="S651" s="2" t="str">
        <f>IF(ISERR(FIND("09",GERAL[[#This Row],[ODS]])),"NÃO","SIM")</f>
        <v>NÃO</v>
      </c>
      <c r="T651" s="2" t="str">
        <f>IF(ISERR(FIND("10",GERAL[[#This Row],[ODS]])),"NÃO","SIM")</f>
        <v>NÃO</v>
      </c>
      <c r="U651" s="2" t="str">
        <f>IF(ISERR(FIND("11",GERAL[[#This Row],[ODS]])),"NÃO","SIM")</f>
        <v>NÃO</v>
      </c>
      <c r="V651" s="2" t="str">
        <f>IF(ISERR(FIND("12",GERAL[[#This Row],[ODS]])),"NÃO","SIM")</f>
        <v>NÃO</v>
      </c>
      <c r="W651" s="2" t="str">
        <f>IF(ISERR(FIND("13",GERAL[[#This Row],[ODS]])),"NÃO","SIM")</f>
        <v>NÃO</v>
      </c>
      <c r="X651" s="2" t="str">
        <f>IF(ISERR(FIND("14",GERAL[[#This Row],[ODS]])),"NÃO","SIM")</f>
        <v>NÃO</v>
      </c>
      <c r="Y651" s="2" t="str">
        <f>IF(ISERR(FIND("15",GERAL[[#This Row],[ODS]])),"NÃO","SIM")</f>
        <v>NÃO</v>
      </c>
      <c r="Z651" s="2" t="str">
        <f>IF(ISERR(FIND("16",GERAL[[#This Row],[ODS]])),"NÃO","SIM")</f>
        <v>NÃO</v>
      </c>
      <c r="AA651" s="2" t="str">
        <f>IF(ISERR(FIND("17",GERAL[[#This Row],[ODS]])),"NÃO","SIM")</f>
        <v>NÃO</v>
      </c>
      <c r="AB651" s="1">
        <v>29.639889196675913</v>
      </c>
      <c r="AC651" s="1">
        <v>52.08749145364493</v>
      </c>
      <c r="AD651" s="1">
        <v>45.703124999999986</v>
      </c>
      <c r="AE651" s="1">
        <v>37.288135593220332</v>
      </c>
      <c r="AF651" s="1">
        <v>34.883720930232556</v>
      </c>
      <c r="AG651" s="1" t="str">
        <f>GERAL[[#This Row],[SIGLA]]&amp;GERAL[[#This Row],[CÓD]]</f>
        <v>ALED_UM</v>
      </c>
      <c r="AH651" s="1">
        <f ca="1">VLOOKUP(GERAL[[#This Row],[REF_NOTA]],BASE_NOTAS[],7,FALSE)</f>
        <v>31.927710843373486</v>
      </c>
      <c r="AI651" s="31">
        <f ca="1">IF(GERAL[[#This Row],[Nota 2025]]="",0,GERAL[[#This Row],[Nota 2026]]-GERAL[[#This Row],[Nota 2025]])</f>
        <v>-2.9560100868590702</v>
      </c>
    </row>
    <row r="652" spans="1:35" ht="17" x14ac:dyDescent="0.35">
      <c r="A652" s="2" t="s">
        <v>159</v>
      </c>
      <c r="B652" s="2" t="s">
        <v>184</v>
      </c>
      <c r="C652" s="2" t="s">
        <v>210</v>
      </c>
      <c r="D652" s="15" t="s">
        <v>27</v>
      </c>
      <c r="E652" s="2" t="s">
        <v>97</v>
      </c>
      <c r="F652" s="2" t="str">
        <f>VLOOKUP(GERAL[[#This Row],[CÓD]],SEALL,6,FALSE)</f>
        <v>S</v>
      </c>
      <c r="G65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5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5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52" s="2" t="str">
        <f>VLOOKUP(GERAL[[#This Row],[CÓD]],SEALL,4,FALSE)</f>
        <v>04</v>
      </c>
      <c r="K652" s="2" t="str">
        <f>IF(ISERR(FIND("01",GERAL[[#This Row],[ODS]])),"NÃO","SIM")</f>
        <v>NÃO</v>
      </c>
      <c r="L652" s="2" t="str">
        <f>IF(ISERR(FIND("02",GERAL[[#This Row],[ODS]])),"NÃO","SIM")</f>
        <v>NÃO</v>
      </c>
      <c r="M652" s="2" t="str">
        <f>IF(ISERR(FIND("03",GERAL[[#This Row],[ODS]])),"NÃO","SIM")</f>
        <v>NÃO</v>
      </c>
      <c r="N652" s="2" t="str">
        <f>IF(ISERR(FIND("04",GERAL[[#This Row],[ODS]])),"NÃO","SIM")</f>
        <v>SIM</v>
      </c>
      <c r="O652" s="2" t="str">
        <f>IF(ISERR(FIND("05",GERAL[[#This Row],[ODS]])),"NÃO","SIM")</f>
        <v>NÃO</v>
      </c>
      <c r="P652" s="2" t="str">
        <f>IF(ISERR(FIND("06",GERAL[[#This Row],[ODS]])),"NÃO","SIM")</f>
        <v>NÃO</v>
      </c>
      <c r="Q652" s="2" t="str">
        <f>IF(ISERR(FIND("07",GERAL[[#This Row],[ODS]])),"NÃO","SIM")</f>
        <v>NÃO</v>
      </c>
      <c r="R652" s="2" t="str">
        <f>IF(ISERR(FIND("08",GERAL[[#This Row],[ODS]])),"NÃO","SIM")</f>
        <v>NÃO</v>
      </c>
      <c r="S652" s="2" t="str">
        <f>IF(ISERR(FIND("09",GERAL[[#This Row],[ODS]])),"NÃO","SIM")</f>
        <v>NÃO</v>
      </c>
      <c r="T652" s="2" t="str">
        <f>IF(ISERR(FIND("10",GERAL[[#This Row],[ODS]])),"NÃO","SIM")</f>
        <v>NÃO</v>
      </c>
      <c r="U652" s="2" t="str">
        <f>IF(ISERR(FIND("11",GERAL[[#This Row],[ODS]])),"NÃO","SIM")</f>
        <v>NÃO</v>
      </c>
      <c r="V652" s="2" t="str">
        <f>IF(ISERR(FIND("12",GERAL[[#This Row],[ODS]])),"NÃO","SIM")</f>
        <v>NÃO</v>
      </c>
      <c r="W652" s="2" t="str">
        <f>IF(ISERR(FIND("13",GERAL[[#This Row],[ODS]])),"NÃO","SIM")</f>
        <v>NÃO</v>
      </c>
      <c r="X652" s="2" t="str">
        <f>IF(ISERR(FIND("14",GERAL[[#This Row],[ODS]])),"NÃO","SIM")</f>
        <v>NÃO</v>
      </c>
      <c r="Y652" s="2" t="str">
        <f>IF(ISERR(FIND("15",GERAL[[#This Row],[ODS]])),"NÃO","SIM")</f>
        <v>NÃO</v>
      </c>
      <c r="Z652" s="2" t="str">
        <f>IF(ISERR(FIND("16",GERAL[[#This Row],[ODS]])),"NÃO","SIM")</f>
        <v>NÃO</v>
      </c>
      <c r="AA652" s="2" t="str">
        <f>IF(ISERR(FIND("17",GERAL[[#This Row],[ODS]])),"NÃO","SIM")</f>
        <v>NÃO</v>
      </c>
      <c r="AB652" s="1">
        <v>55.4016620498615</v>
      </c>
      <c r="AC652" s="1">
        <v>0</v>
      </c>
      <c r="AD652" s="1">
        <v>0</v>
      </c>
      <c r="AE652" s="1">
        <v>24.576271186440671</v>
      </c>
      <c r="AF652" s="1">
        <v>0</v>
      </c>
      <c r="AG652" s="1" t="str">
        <f>GERAL[[#This Row],[SIGLA]]&amp;GERAL[[#This Row],[CÓD]]</f>
        <v>APED_UM</v>
      </c>
      <c r="AH652" s="1">
        <f ca="1">VLOOKUP(GERAL[[#This Row],[REF_NOTA]],BASE_NOTAS[],7,FALSE)</f>
        <v>19.879518072289144</v>
      </c>
      <c r="AI652" s="31">
        <f ca="1">IF(GERAL[[#This Row],[Nota 2025]]="",0,GERAL[[#This Row],[Nota 2026]]-GERAL[[#This Row],[Nota 2025]])</f>
        <v>19.879518072289144</v>
      </c>
    </row>
    <row r="653" spans="1:35" ht="17" x14ac:dyDescent="0.35">
      <c r="A653" s="2" t="s">
        <v>155</v>
      </c>
      <c r="B653" s="2" t="s">
        <v>158</v>
      </c>
      <c r="C653" s="2" t="s">
        <v>210</v>
      </c>
      <c r="D653" s="15" t="s">
        <v>27</v>
      </c>
      <c r="E653" s="2" t="s">
        <v>97</v>
      </c>
      <c r="F653" s="2" t="str">
        <f>VLOOKUP(GERAL[[#This Row],[CÓD]],SEALL,6,FALSE)</f>
        <v>S</v>
      </c>
      <c r="G65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5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5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53" s="2" t="str">
        <f>VLOOKUP(GERAL[[#This Row],[CÓD]],SEALL,4,FALSE)</f>
        <v>04</v>
      </c>
      <c r="K653" s="2" t="str">
        <f>IF(ISERR(FIND("01",GERAL[[#This Row],[ODS]])),"NÃO","SIM")</f>
        <v>NÃO</v>
      </c>
      <c r="L653" s="2" t="str">
        <f>IF(ISERR(FIND("02",GERAL[[#This Row],[ODS]])),"NÃO","SIM")</f>
        <v>NÃO</v>
      </c>
      <c r="M653" s="2" t="str">
        <f>IF(ISERR(FIND("03",GERAL[[#This Row],[ODS]])),"NÃO","SIM")</f>
        <v>NÃO</v>
      </c>
      <c r="N653" s="2" t="str">
        <f>IF(ISERR(FIND("04",GERAL[[#This Row],[ODS]])),"NÃO","SIM")</f>
        <v>SIM</v>
      </c>
      <c r="O653" s="2" t="str">
        <f>IF(ISERR(FIND("05",GERAL[[#This Row],[ODS]])),"NÃO","SIM")</f>
        <v>NÃO</v>
      </c>
      <c r="P653" s="2" t="str">
        <f>IF(ISERR(FIND("06",GERAL[[#This Row],[ODS]])),"NÃO","SIM")</f>
        <v>NÃO</v>
      </c>
      <c r="Q653" s="2" t="str">
        <f>IF(ISERR(FIND("07",GERAL[[#This Row],[ODS]])),"NÃO","SIM")</f>
        <v>NÃO</v>
      </c>
      <c r="R653" s="2" t="str">
        <f>IF(ISERR(FIND("08",GERAL[[#This Row],[ODS]])),"NÃO","SIM")</f>
        <v>NÃO</v>
      </c>
      <c r="S653" s="2" t="str">
        <f>IF(ISERR(FIND("09",GERAL[[#This Row],[ODS]])),"NÃO","SIM")</f>
        <v>NÃO</v>
      </c>
      <c r="T653" s="2" t="str">
        <f>IF(ISERR(FIND("10",GERAL[[#This Row],[ODS]])),"NÃO","SIM")</f>
        <v>NÃO</v>
      </c>
      <c r="U653" s="2" t="str">
        <f>IF(ISERR(FIND("11",GERAL[[#This Row],[ODS]])),"NÃO","SIM")</f>
        <v>NÃO</v>
      </c>
      <c r="V653" s="2" t="str">
        <f>IF(ISERR(FIND("12",GERAL[[#This Row],[ODS]])),"NÃO","SIM")</f>
        <v>NÃO</v>
      </c>
      <c r="W653" s="2" t="str">
        <f>IF(ISERR(FIND("13",GERAL[[#This Row],[ODS]])),"NÃO","SIM")</f>
        <v>NÃO</v>
      </c>
      <c r="X653" s="2" t="str">
        <f>IF(ISERR(FIND("14",GERAL[[#This Row],[ODS]])),"NÃO","SIM")</f>
        <v>NÃO</v>
      </c>
      <c r="Y653" s="2" t="str">
        <f>IF(ISERR(FIND("15",GERAL[[#This Row],[ODS]])),"NÃO","SIM")</f>
        <v>NÃO</v>
      </c>
      <c r="Z653" s="2" t="str">
        <f>IF(ISERR(FIND("16",GERAL[[#This Row],[ODS]])),"NÃO","SIM")</f>
        <v>NÃO</v>
      </c>
      <c r="AA653" s="2" t="str">
        <f>IF(ISERR(FIND("17",GERAL[[#This Row],[ODS]])),"NÃO","SIM")</f>
        <v>NÃO</v>
      </c>
      <c r="AB653" s="1">
        <v>47.368421052631568</v>
      </c>
      <c r="AC653" s="1">
        <v>62.30842705166085</v>
      </c>
      <c r="AD653" s="1">
        <v>38.281250000000014</v>
      </c>
      <c r="AE653" s="1">
        <v>44.491525423728824</v>
      </c>
      <c r="AF653" s="1">
        <v>50.697674418604677</v>
      </c>
      <c r="AG653" s="1" t="str">
        <f>GERAL[[#This Row],[SIGLA]]&amp;GERAL[[#This Row],[CÓD]]</f>
        <v>AMED_UM</v>
      </c>
      <c r="AH653" s="1">
        <f ca="1">VLOOKUP(GERAL[[#This Row],[REF_NOTA]],BASE_NOTAS[],7,FALSE)</f>
        <v>27.108433734939769</v>
      </c>
      <c r="AI653" s="31">
        <f ca="1">IF(GERAL[[#This Row],[Nota 2025]]="",0,GERAL[[#This Row],[Nota 2026]]-GERAL[[#This Row],[Nota 2025]])</f>
        <v>-23.589240683664908</v>
      </c>
    </row>
    <row r="654" spans="1:35" ht="17" x14ac:dyDescent="0.35">
      <c r="A654" s="2" t="s">
        <v>160</v>
      </c>
      <c r="B654" s="2" t="s">
        <v>187</v>
      </c>
      <c r="C654" s="2" t="s">
        <v>210</v>
      </c>
      <c r="D654" s="15" t="s">
        <v>27</v>
      </c>
      <c r="E654" s="2" t="s">
        <v>97</v>
      </c>
      <c r="F654" s="2" t="str">
        <f>VLOOKUP(GERAL[[#This Row],[CÓD]],SEALL,6,FALSE)</f>
        <v>S</v>
      </c>
      <c r="G65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5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5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54" s="2" t="str">
        <f>VLOOKUP(GERAL[[#This Row],[CÓD]],SEALL,4,FALSE)</f>
        <v>04</v>
      </c>
      <c r="K654" s="2" t="str">
        <f>IF(ISERR(FIND("01",GERAL[[#This Row],[ODS]])),"NÃO","SIM")</f>
        <v>NÃO</v>
      </c>
      <c r="L654" s="2" t="str">
        <f>IF(ISERR(FIND("02",GERAL[[#This Row],[ODS]])),"NÃO","SIM")</f>
        <v>NÃO</v>
      </c>
      <c r="M654" s="2" t="str">
        <f>IF(ISERR(FIND("03",GERAL[[#This Row],[ODS]])),"NÃO","SIM")</f>
        <v>NÃO</v>
      </c>
      <c r="N654" s="2" t="str">
        <f>IF(ISERR(FIND("04",GERAL[[#This Row],[ODS]])),"NÃO","SIM")</f>
        <v>SIM</v>
      </c>
      <c r="O654" s="2" t="str">
        <f>IF(ISERR(FIND("05",GERAL[[#This Row],[ODS]])),"NÃO","SIM")</f>
        <v>NÃO</v>
      </c>
      <c r="P654" s="2" t="str">
        <f>IF(ISERR(FIND("06",GERAL[[#This Row],[ODS]])),"NÃO","SIM")</f>
        <v>NÃO</v>
      </c>
      <c r="Q654" s="2" t="str">
        <f>IF(ISERR(FIND("07",GERAL[[#This Row],[ODS]])),"NÃO","SIM")</f>
        <v>NÃO</v>
      </c>
      <c r="R654" s="2" t="str">
        <f>IF(ISERR(FIND("08",GERAL[[#This Row],[ODS]])),"NÃO","SIM")</f>
        <v>NÃO</v>
      </c>
      <c r="S654" s="2" t="str">
        <f>IF(ISERR(FIND("09",GERAL[[#This Row],[ODS]])),"NÃO","SIM")</f>
        <v>NÃO</v>
      </c>
      <c r="T654" s="2" t="str">
        <f>IF(ISERR(FIND("10",GERAL[[#This Row],[ODS]])),"NÃO","SIM")</f>
        <v>NÃO</v>
      </c>
      <c r="U654" s="2" t="str">
        <f>IF(ISERR(FIND("11",GERAL[[#This Row],[ODS]])),"NÃO","SIM")</f>
        <v>NÃO</v>
      </c>
      <c r="V654" s="2" t="str">
        <f>IF(ISERR(FIND("12",GERAL[[#This Row],[ODS]])),"NÃO","SIM")</f>
        <v>NÃO</v>
      </c>
      <c r="W654" s="2" t="str">
        <f>IF(ISERR(FIND("13",GERAL[[#This Row],[ODS]])),"NÃO","SIM")</f>
        <v>NÃO</v>
      </c>
      <c r="X654" s="2" t="str">
        <f>IF(ISERR(FIND("14",GERAL[[#This Row],[ODS]])),"NÃO","SIM")</f>
        <v>NÃO</v>
      </c>
      <c r="Y654" s="2" t="str">
        <f>IF(ISERR(FIND("15",GERAL[[#This Row],[ODS]])),"NÃO","SIM")</f>
        <v>NÃO</v>
      </c>
      <c r="Z654" s="2" t="str">
        <f>IF(ISERR(FIND("16",GERAL[[#This Row],[ODS]])),"NÃO","SIM")</f>
        <v>NÃO</v>
      </c>
      <c r="AA654" s="2" t="str">
        <f>IF(ISERR(FIND("17",GERAL[[#This Row],[ODS]])),"NÃO","SIM")</f>
        <v>NÃO</v>
      </c>
      <c r="AB654" s="1">
        <v>25.484764542936301</v>
      </c>
      <c r="AC654" s="1">
        <v>39.023452883071805</v>
      </c>
      <c r="AD654" s="1">
        <v>19.531249999999972</v>
      </c>
      <c r="AE654" s="1">
        <v>22.881355932203419</v>
      </c>
      <c r="AF654" s="1">
        <v>47.441860465116292</v>
      </c>
      <c r="AG654" s="1" t="str">
        <f>GERAL[[#This Row],[SIGLA]]&amp;GERAL[[#This Row],[CÓD]]</f>
        <v>BAED_UM</v>
      </c>
      <c r="AH654" s="1">
        <f ca="1">VLOOKUP(GERAL[[#This Row],[REF_NOTA]],BASE_NOTAS[],7,FALSE)</f>
        <v>37.349397590361477</v>
      </c>
      <c r="AI654" s="31">
        <f ca="1">IF(GERAL[[#This Row],[Nota 2025]]="",0,GERAL[[#This Row],[Nota 2026]]-GERAL[[#This Row],[Nota 2025]])</f>
        <v>-10.092462874754816</v>
      </c>
    </row>
    <row r="655" spans="1:35" ht="17" x14ac:dyDescent="0.35">
      <c r="A655" s="2" t="s">
        <v>161</v>
      </c>
      <c r="B655" s="2" t="s">
        <v>188</v>
      </c>
      <c r="C655" s="2" t="s">
        <v>210</v>
      </c>
      <c r="D655" s="15" t="s">
        <v>27</v>
      </c>
      <c r="E655" s="2" t="s">
        <v>97</v>
      </c>
      <c r="F655" s="2" t="str">
        <f>VLOOKUP(GERAL[[#This Row],[CÓD]],SEALL,6,FALSE)</f>
        <v>S</v>
      </c>
      <c r="G65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5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5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55" s="2" t="str">
        <f>VLOOKUP(GERAL[[#This Row],[CÓD]],SEALL,4,FALSE)</f>
        <v>04</v>
      </c>
      <c r="K655" s="2" t="str">
        <f>IF(ISERR(FIND("01",GERAL[[#This Row],[ODS]])),"NÃO","SIM")</f>
        <v>NÃO</v>
      </c>
      <c r="L655" s="2" t="str">
        <f>IF(ISERR(FIND("02",GERAL[[#This Row],[ODS]])),"NÃO","SIM")</f>
        <v>NÃO</v>
      </c>
      <c r="M655" s="2" t="str">
        <f>IF(ISERR(FIND("03",GERAL[[#This Row],[ODS]])),"NÃO","SIM")</f>
        <v>NÃO</v>
      </c>
      <c r="N655" s="2" t="str">
        <f>IF(ISERR(FIND("04",GERAL[[#This Row],[ODS]])),"NÃO","SIM")</f>
        <v>SIM</v>
      </c>
      <c r="O655" s="2" t="str">
        <f>IF(ISERR(FIND("05",GERAL[[#This Row],[ODS]])),"NÃO","SIM")</f>
        <v>NÃO</v>
      </c>
      <c r="P655" s="2" t="str">
        <f>IF(ISERR(FIND("06",GERAL[[#This Row],[ODS]])),"NÃO","SIM")</f>
        <v>NÃO</v>
      </c>
      <c r="Q655" s="2" t="str">
        <f>IF(ISERR(FIND("07",GERAL[[#This Row],[ODS]])),"NÃO","SIM")</f>
        <v>NÃO</v>
      </c>
      <c r="R655" s="2" t="str">
        <f>IF(ISERR(FIND("08",GERAL[[#This Row],[ODS]])),"NÃO","SIM")</f>
        <v>NÃO</v>
      </c>
      <c r="S655" s="2" t="str">
        <f>IF(ISERR(FIND("09",GERAL[[#This Row],[ODS]])),"NÃO","SIM")</f>
        <v>NÃO</v>
      </c>
      <c r="T655" s="2" t="str">
        <f>IF(ISERR(FIND("10",GERAL[[#This Row],[ODS]])),"NÃO","SIM")</f>
        <v>NÃO</v>
      </c>
      <c r="U655" s="2" t="str">
        <f>IF(ISERR(FIND("11",GERAL[[#This Row],[ODS]])),"NÃO","SIM")</f>
        <v>NÃO</v>
      </c>
      <c r="V655" s="2" t="str">
        <f>IF(ISERR(FIND("12",GERAL[[#This Row],[ODS]])),"NÃO","SIM")</f>
        <v>NÃO</v>
      </c>
      <c r="W655" s="2" t="str">
        <f>IF(ISERR(FIND("13",GERAL[[#This Row],[ODS]])),"NÃO","SIM")</f>
        <v>NÃO</v>
      </c>
      <c r="X655" s="2" t="str">
        <f>IF(ISERR(FIND("14",GERAL[[#This Row],[ODS]])),"NÃO","SIM")</f>
        <v>NÃO</v>
      </c>
      <c r="Y655" s="2" t="str">
        <f>IF(ISERR(FIND("15",GERAL[[#This Row],[ODS]])),"NÃO","SIM")</f>
        <v>NÃO</v>
      </c>
      <c r="Z655" s="2" t="str">
        <f>IF(ISERR(FIND("16",GERAL[[#This Row],[ODS]])),"NÃO","SIM")</f>
        <v>NÃO</v>
      </c>
      <c r="AA655" s="2" t="str">
        <f>IF(ISERR(FIND("17",GERAL[[#This Row],[ODS]])),"NÃO","SIM")</f>
        <v>NÃO</v>
      </c>
      <c r="AB655" s="1">
        <v>72.576177285318579</v>
      </c>
      <c r="AC655" s="1">
        <v>87.061201057997295</v>
      </c>
      <c r="AD655" s="1">
        <v>76.5625</v>
      </c>
      <c r="AE655" s="1">
        <v>95.762711864406782</v>
      </c>
      <c r="AF655" s="1">
        <v>99.534883720930253</v>
      </c>
      <c r="AG655" s="1" t="str">
        <f>GERAL[[#This Row],[SIGLA]]&amp;GERAL[[#This Row],[CÓD]]</f>
        <v>CEED_UM</v>
      </c>
      <c r="AH655" s="1">
        <f ca="1">VLOOKUP(GERAL[[#This Row],[REF_NOTA]],BASE_NOTAS[],7,FALSE)</f>
        <v>85.542168674698843</v>
      </c>
      <c r="AI655" s="31">
        <f ca="1">IF(GERAL[[#This Row],[Nota 2025]]="",0,GERAL[[#This Row],[Nota 2026]]-GERAL[[#This Row],[Nota 2025]])</f>
        <v>-13.99271504623141</v>
      </c>
    </row>
    <row r="656" spans="1:35" ht="17" x14ac:dyDescent="0.35">
      <c r="A656" s="2" t="s">
        <v>162</v>
      </c>
      <c r="B656" s="2" t="s">
        <v>189</v>
      </c>
      <c r="C656" s="2" t="s">
        <v>210</v>
      </c>
      <c r="D656" s="15" t="s">
        <v>27</v>
      </c>
      <c r="E656" s="2" t="s">
        <v>97</v>
      </c>
      <c r="F656" s="2" t="str">
        <f>VLOOKUP(GERAL[[#This Row],[CÓD]],SEALL,6,FALSE)</f>
        <v>S</v>
      </c>
      <c r="G65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5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5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56" s="2" t="str">
        <f>VLOOKUP(GERAL[[#This Row],[CÓD]],SEALL,4,FALSE)</f>
        <v>04</v>
      </c>
      <c r="K656" s="2" t="str">
        <f>IF(ISERR(FIND("01",GERAL[[#This Row],[ODS]])),"NÃO","SIM")</f>
        <v>NÃO</v>
      </c>
      <c r="L656" s="2" t="str">
        <f>IF(ISERR(FIND("02",GERAL[[#This Row],[ODS]])),"NÃO","SIM")</f>
        <v>NÃO</v>
      </c>
      <c r="M656" s="2" t="str">
        <f>IF(ISERR(FIND("03",GERAL[[#This Row],[ODS]])),"NÃO","SIM")</f>
        <v>NÃO</v>
      </c>
      <c r="N656" s="2" t="str">
        <f>IF(ISERR(FIND("04",GERAL[[#This Row],[ODS]])),"NÃO","SIM")</f>
        <v>SIM</v>
      </c>
      <c r="O656" s="2" t="str">
        <f>IF(ISERR(FIND("05",GERAL[[#This Row],[ODS]])),"NÃO","SIM")</f>
        <v>NÃO</v>
      </c>
      <c r="P656" s="2" t="str">
        <f>IF(ISERR(FIND("06",GERAL[[#This Row],[ODS]])),"NÃO","SIM")</f>
        <v>NÃO</v>
      </c>
      <c r="Q656" s="2" t="str">
        <f>IF(ISERR(FIND("07",GERAL[[#This Row],[ODS]])),"NÃO","SIM")</f>
        <v>NÃO</v>
      </c>
      <c r="R656" s="2" t="str">
        <f>IF(ISERR(FIND("08",GERAL[[#This Row],[ODS]])),"NÃO","SIM")</f>
        <v>NÃO</v>
      </c>
      <c r="S656" s="2" t="str">
        <f>IF(ISERR(FIND("09",GERAL[[#This Row],[ODS]])),"NÃO","SIM")</f>
        <v>NÃO</v>
      </c>
      <c r="T656" s="2" t="str">
        <f>IF(ISERR(FIND("10",GERAL[[#This Row],[ODS]])),"NÃO","SIM")</f>
        <v>NÃO</v>
      </c>
      <c r="U656" s="2" t="str">
        <f>IF(ISERR(FIND("11",GERAL[[#This Row],[ODS]])),"NÃO","SIM")</f>
        <v>NÃO</v>
      </c>
      <c r="V656" s="2" t="str">
        <f>IF(ISERR(FIND("12",GERAL[[#This Row],[ODS]])),"NÃO","SIM")</f>
        <v>NÃO</v>
      </c>
      <c r="W656" s="2" t="str">
        <f>IF(ISERR(FIND("13",GERAL[[#This Row],[ODS]])),"NÃO","SIM")</f>
        <v>NÃO</v>
      </c>
      <c r="X656" s="2" t="str">
        <f>IF(ISERR(FIND("14",GERAL[[#This Row],[ODS]])),"NÃO","SIM")</f>
        <v>NÃO</v>
      </c>
      <c r="Y656" s="2" t="str">
        <f>IF(ISERR(FIND("15",GERAL[[#This Row],[ODS]])),"NÃO","SIM")</f>
        <v>NÃO</v>
      </c>
      <c r="Z656" s="2" t="str">
        <f>IF(ISERR(FIND("16",GERAL[[#This Row],[ODS]])),"NÃO","SIM")</f>
        <v>NÃO</v>
      </c>
      <c r="AA656" s="2" t="str">
        <f>IF(ISERR(FIND("17",GERAL[[#This Row],[ODS]])),"NÃO","SIM")</f>
        <v>NÃO</v>
      </c>
      <c r="AB656" s="1">
        <v>77.8393351800554</v>
      </c>
      <c r="AC656" s="1">
        <v>91.808269015073776</v>
      </c>
      <c r="AD656" s="1">
        <v>79.296875000000014</v>
      </c>
      <c r="AE656" s="1">
        <v>74.576271186440664</v>
      </c>
      <c r="AF656" s="1">
        <v>83.720930232558146</v>
      </c>
      <c r="AG656" s="1" t="str">
        <f>GERAL[[#This Row],[SIGLA]]&amp;GERAL[[#This Row],[CÓD]]</f>
        <v>DFED_UM</v>
      </c>
      <c r="AH656" s="1">
        <f ca="1">VLOOKUP(GERAL[[#This Row],[REF_NOTA]],BASE_NOTAS[],7,FALSE)</f>
        <v>87.951807228915655</v>
      </c>
      <c r="AI656" s="31">
        <f ca="1">IF(GERAL[[#This Row],[Nota 2025]]="",0,GERAL[[#This Row],[Nota 2026]]-GERAL[[#This Row],[Nota 2025]])</f>
        <v>4.2308769963575088</v>
      </c>
    </row>
    <row r="657" spans="1:35" ht="17" x14ac:dyDescent="0.35">
      <c r="A657" s="2" t="s">
        <v>163</v>
      </c>
      <c r="B657" s="2" t="s">
        <v>183</v>
      </c>
      <c r="C657" s="2" t="s">
        <v>210</v>
      </c>
      <c r="D657" s="15" t="s">
        <v>27</v>
      </c>
      <c r="E657" s="2" t="s">
        <v>97</v>
      </c>
      <c r="F657" s="2" t="str">
        <f>VLOOKUP(GERAL[[#This Row],[CÓD]],SEALL,6,FALSE)</f>
        <v>S</v>
      </c>
      <c r="G65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5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5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57" s="2" t="str">
        <f>VLOOKUP(GERAL[[#This Row],[CÓD]],SEALL,4,FALSE)</f>
        <v>04</v>
      </c>
      <c r="K657" s="2" t="str">
        <f>IF(ISERR(FIND("01",GERAL[[#This Row],[ODS]])),"NÃO","SIM")</f>
        <v>NÃO</v>
      </c>
      <c r="L657" s="2" t="str">
        <f>IF(ISERR(FIND("02",GERAL[[#This Row],[ODS]])),"NÃO","SIM")</f>
        <v>NÃO</v>
      </c>
      <c r="M657" s="2" t="str">
        <f>IF(ISERR(FIND("03",GERAL[[#This Row],[ODS]])),"NÃO","SIM")</f>
        <v>NÃO</v>
      </c>
      <c r="N657" s="2" t="str">
        <f>IF(ISERR(FIND("04",GERAL[[#This Row],[ODS]])),"NÃO","SIM")</f>
        <v>SIM</v>
      </c>
      <c r="O657" s="2" t="str">
        <f>IF(ISERR(FIND("05",GERAL[[#This Row],[ODS]])),"NÃO","SIM")</f>
        <v>NÃO</v>
      </c>
      <c r="P657" s="2" t="str">
        <f>IF(ISERR(FIND("06",GERAL[[#This Row],[ODS]])),"NÃO","SIM")</f>
        <v>NÃO</v>
      </c>
      <c r="Q657" s="2" t="str">
        <f>IF(ISERR(FIND("07",GERAL[[#This Row],[ODS]])),"NÃO","SIM")</f>
        <v>NÃO</v>
      </c>
      <c r="R657" s="2" t="str">
        <f>IF(ISERR(FIND("08",GERAL[[#This Row],[ODS]])),"NÃO","SIM")</f>
        <v>NÃO</v>
      </c>
      <c r="S657" s="2" t="str">
        <f>IF(ISERR(FIND("09",GERAL[[#This Row],[ODS]])),"NÃO","SIM")</f>
        <v>NÃO</v>
      </c>
      <c r="T657" s="2" t="str">
        <f>IF(ISERR(FIND("10",GERAL[[#This Row],[ODS]])),"NÃO","SIM")</f>
        <v>NÃO</v>
      </c>
      <c r="U657" s="2" t="str">
        <f>IF(ISERR(FIND("11",GERAL[[#This Row],[ODS]])),"NÃO","SIM")</f>
        <v>NÃO</v>
      </c>
      <c r="V657" s="2" t="str">
        <f>IF(ISERR(FIND("12",GERAL[[#This Row],[ODS]])),"NÃO","SIM")</f>
        <v>NÃO</v>
      </c>
      <c r="W657" s="2" t="str">
        <f>IF(ISERR(FIND("13",GERAL[[#This Row],[ODS]])),"NÃO","SIM")</f>
        <v>NÃO</v>
      </c>
      <c r="X657" s="2" t="str">
        <f>IF(ISERR(FIND("14",GERAL[[#This Row],[ODS]])),"NÃO","SIM")</f>
        <v>NÃO</v>
      </c>
      <c r="Y657" s="2" t="str">
        <f>IF(ISERR(FIND("15",GERAL[[#This Row],[ODS]])),"NÃO","SIM")</f>
        <v>NÃO</v>
      </c>
      <c r="Z657" s="2" t="str">
        <f>IF(ISERR(FIND("16",GERAL[[#This Row],[ODS]])),"NÃO","SIM")</f>
        <v>NÃO</v>
      </c>
      <c r="AA657" s="2" t="str">
        <f>IF(ISERR(FIND("17",GERAL[[#This Row],[ODS]])),"NÃO","SIM")</f>
        <v>NÃO</v>
      </c>
      <c r="AB657" s="1">
        <v>47.645429362880904</v>
      </c>
      <c r="AC657" s="1">
        <v>63.293366151903449</v>
      </c>
      <c r="AD657" s="1">
        <v>40.234375000000014</v>
      </c>
      <c r="AE657" s="1">
        <v>49.152542372881342</v>
      </c>
      <c r="AF657" s="1">
        <v>39.069767441860492</v>
      </c>
      <c r="AG657" s="1" t="str">
        <f>GERAL[[#This Row],[SIGLA]]&amp;GERAL[[#This Row],[CÓD]]</f>
        <v>ESED_UM</v>
      </c>
      <c r="AH657" s="1">
        <f ca="1">VLOOKUP(GERAL[[#This Row],[REF_NOTA]],BASE_NOTAS[],7,FALSE)</f>
        <v>33.734939759036124</v>
      </c>
      <c r="AI657" s="31">
        <f ca="1">IF(GERAL[[#This Row],[Nota 2025]]="",0,GERAL[[#This Row],[Nota 2026]]-GERAL[[#This Row],[Nota 2025]])</f>
        <v>-5.3348276828243684</v>
      </c>
    </row>
    <row r="658" spans="1:35" ht="17" x14ac:dyDescent="0.35">
      <c r="A658" s="2" t="s">
        <v>164</v>
      </c>
      <c r="B658" s="2" t="s">
        <v>190</v>
      </c>
      <c r="C658" s="2" t="s">
        <v>210</v>
      </c>
      <c r="D658" s="15" t="s">
        <v>27</v>
      </c>
      <c r="E658" s="2" t="s">
        <v>97</v>
      </c>
      <c r="F658" s="2" t="str">
        <f>VLOOKUP(GERAL[[#This Row],[CÓD]],SEALL,6,FALSE)</f>
        <v>S</v>
      </c>
      <c r="G65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5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5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58" s="2" t="str">
        <f>VLOOKUP(GERAL[[#This Row],[CÓD]],SEALL,4,FALSE)</f>
        <v>04</v>
      </c>
      <c r="K658" s="2" t="str">
        <f>IF(ISERR(FIND("01",GERAL[[#This Row],[ODS]])),"NÃO","SIM")</f>
        <v>NÃO</v>
      </c>
      <c r="L658" s="2" t="str">
        <f>IF(ISERR(FIND("02",GERAL[[#This Row],[ODS]])),"NÃO","SIM")</f>
        <v>NÃO</v>
      </c>
      <c r="M658" s="2" t="str">
        <f>IF(ISERR(FIND("03",GERAL[[#This Row],[ODS]])),"NÃO","SIM")</f>
        <v>NÃO</v>
      </c>
      <c r="N658" s="2" t="str">
        <f>IF(ISERR(FIND("04",GERAL[[#This Row],[ODS]])),"NÃO","SIM")</f>
        <v>SIM</v>
      </c>
      <c r="O658" s="2" t="str">
        <f>IF(ISERR(FIND("05",GERAL[[#This Row],[ODS]])),"NÃO","SIM")</f>
        <v>NÃO</v>
      </c>
      <c r="P658" s="2" t="str">
        <f>IF(ISERR(FIND("06",GERAL[[#This Row],[ODS]])),"NÃO","SIM")</f>
        <v>NÃO</v>
      </c>
      <c r="Q658" s="2" t="str">
        <f>IF(ISERR(FIND("07",GERAL[[#This Row],[ODS]])),"NÃO","SIM")</f>
        <v>NÃO</v>
      </c>
      <c r="R658" s="2" t="str">
        <f>IF(ISERR(FIND("08",GERAL[[#This Row],[ODS]])),"NÃO","SIM")</f>
        <v>NÃO</v>
      </c>
      <c r="S658" s="2" t="str">
        <f>IF(ISERR(FIND("09",GERAL[[#This Row],[ODS]])),"NÃO","SIM")</f>
        <v>NÃO</v>
      </c>
      <c r="T658" s="2" t="str">
        <f>IF(ISERR(FIND("10",GERAL[[#This Row],[ODS]])),"NÃO","SIM")</f>
        <v>NÃO</v>
      </c>
      <c r="U658" s="2" t="str">
        <f>IF(ISERR(FIND("11",GERAL[[#This Row],[ODS]])),"NÃO","SIM")</f>
        <v>NÃO</v>
      </c>
      <c r="V658" s="2" t="str">
        <f>IF(ISERR(FIND("12",GERAL[[#This Row],[ODS]])),"NÃO","SIM")</f>
        <v>NÃO</v>
      </c>
      <c r="W658" s="2" t="str">
        <f>IF(ISERR(FIND("13",GERAL[[#This Row],[ODS]])),"NÃO","SIM")</f>
        <v>NÃO</v>
      </c>
      <c r="X658" s="2" t="str">
        <f>IF(ISERR(FIND("14",GERAL[[#This Row],[ODS]])),"NÃO","SIM")</f>
        <v>NÃO</v>
      </c>
      <c r="Y658" s="2" t="str">
        <f>IF(ISERR(FIND("15",GERAL[[#This Row],[ODS]])),"NÃO","SIM")</f>
        <v>NÃO</v>
      </c>
      <c r="Z658" s="2" t="str">
        <f>IF(ISERR(FIND("16",GERAL[[#This Row],[ODS]])),"NÃO","SIM")</f>
        <v>NÃO</v>
      </c>
      <c r="AA658" s="2" t="str">
        <f>IF(ISERR(FIND("17",GERAL[[#This Row],[ODS]])),"NÃO","SIM")</f>
        <v>NÃO</v>
      </c>
      <c r="AB658" s="1">
        <v>75.069252077562325</v>
      </c>
      <c r="AC658" s="1">
        <v>92.877005274473632</v>
      </c>
      <c r="AD658" s="1">
        <v>73.046874999999972</v>
      </c>
      <c r="AE658" s="1">
        <v>73.305084745762713</v>
      </c>
      <c r="AF658" s="1">
        <v>61.860465116279059</v>
      </c>
      <c r="AG658" s="1" t="str">
        <f>GERAL[[#This Row],[SIGLA]]&amp;GERAL[[#This Row],[CÓD]]</f>
        <v>GOED_UM</v>
      </c>
      <c r="AH658" s="1">
        <f ca="1">VLOOKUP(GERAL[[#This Row],[REF_NOTA]],BASE_NOTAS[],7,FALSE)</f>
        <v>73.493975903614498</v>
      </c>
      <c r="AI658" s="31">
        <f ca="1">IF(GERAL[[#This Row],[Nota 2025]]="",0,GERAL[[#This Row],[Nota 2026]]-GERAL[[#This Row],[Nota 2025]])</f>
        <v>11.633510787335439</v>
      </c>
    </row>
    <row r="659" spans="1:35" ht="17" x14ac:dyDescent="0.35">
      <c r="A659" s="2" t="s">
        <v>165</v>
      </c>
      <c r="B659" s="2" t="s">
        <v>191</v>
      </c>
      <c r="C659" s="2" t="s">
        <v>210</v>
      </c>
      <c r="D659" s="15" t="s">
        <v>27</v>
      </c>
      <c r="E659" s="2" t="s">
        <v>97</v>
      </c>
      <c r="F659" s="2" t="str">
        <f>VLOOKUP(GERAL[[#This Row],[CÓD]],SEALL,6,FALSE)</f>
        <v>S</v>
      </c>
      <c r="G65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5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5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59" s="2" t="str">
        <f>VLOOKUP(GERAL[[#This Row],[CÓD]],SEALL,4,FALSE)</f>
        <v>04</v>
      </c>
      <c r="K659" s="2" t="str">
        <f>IF(ISERR(FIND("01",GERAL[[#This Row],[ODS]])),"NÃO","SIM")</f>
        <v>NÃO</v>
      </c>
      <c r="L659" s="2" t="str">
        <f>IF(ISERR(FIND("02",GERAL[[#This Row],[ODS]])),"NÃO","SIM")</f>
        <v>NÃO</v>
      </c>
      <c r="M659" s="2" t="str">
        <f>IF(ISERR(FIND("03",GERAL[[#This Row],[ODS]])),"NÃO","SIM")</f>
        <v>NÃO</v>
      </c>
      <c r="N659" s="2" t="str">
        <f>IF(ISERR(FIND("04",GERAL[[#This Row],[ODS]])),"NÃO","SIM")</f>
        <v>SIM</v>
      </c>
      <c r="O659" s="2" t="str">
        <f>IF(ISERR(FIND("05",GERAL[[#This Row],[ODS]])),"NÃO","SIM")</f>
        <v>NÃO</v>
      </c>
      <c r="P659" s="2" t="str">
        <f>IF(ISERR(FIND("06",GERAL[[#This Row],[ODS]])),"NÃO","SIM")</f>
        <v>NÃO</v>
      </c>
      <c r="Q659" s="2" t="str">
        <f>IF(ISERR(FIND("07",GERAL[[#This Row],[ODS]])),"NÃO","SIM")</f>
        <v>NÃO</v>
      </c>
      <c r="R659" s="2" t="str">
        <f>IF(ISERR(FIND("08",GERAL[[#This Row],[ODS]])),"NÃO","SIM")</f>
        <v>NÃO</v>
      </c>
      <c r="S659" s="2" t="str">
        <f>IF(ISERR(FIND("09",GERAL[[#This Row],[ODS]])),"NÃO","SIM")</f>
        <v>NÃO</v>
      </c>
      <c r="T659" s="2" t="str">
        <f>IF(ISERR(FIND("10",GERAL[[#This Row],[ODS]])),"NÃO","SIM")</f>
        <v>NÃO</v>
      </c>
      <c r="U659" s="2" t="str">
        <f>IF(ISERR(FIND("11",GERAL[[#This Row],[ODS]])),"NÃO","SIM")</f>
        <v>NÃO</v>
      </c>
      <c r="V659" s="2" t="str">
        <f>IF(ISERR(FIND("12",GERAL[[#This Row],[ODS]])),"NÃO","SIM")</f>
        <v>NÃO</v>
      </c>
      <c r="W659" s="2" t="str">
        <f>IF(ISERR(FIND("13",GERAL[[#This Row],[ODS]])),"NÃO","SIM")</f>
        <v>NÃO</v>
      </c>
      <c r="X659" s="2" t="str">
        <f>IF(ISERR(FIND("14",GERAL[[#This Row],[ODS]])),"NÃO","SIM")</f>
        <v>NÃO</v>
      </c>
      <c r="Y659" s="2" t="str">
        <f>IF(ISERR(FIND("15",GERAL[[#This Row],[ODS]])),"NÃO","SIM")</f>
        <v>NÃO</v>
      </c>
      <c r="Z659" s="2" t="str">
        <f>IF(ISERR(FIND("16",GERAL[[#This Row],[ODS]])),"NÃO","SIM")</f>
        <v>NÃO</v>
      </c>
      <c r="AA659" s="2" t="str">
        <f>IF(ISERR(FIND("17",GERAL[[#This Row],[ODS]])),"NÃO","SIM")</f>
        <v>NÃO</v>
      </c>
      <c r="AB659" s="1">
        <v>54.016620498614962</v>
      </c>
      <c r="AC659" s="1">
        <v>66.394915617764312</v>
      </c>
      <c r="AD659" s="1">
        <v>42.578124999999993</v>
      </c>
      <c r="AE659" s="1">
        <v>44.915254237288124</v>
      </c>
      <c r="AF659" s="1">
        <v>38.139534883720941</v>
      </c>
      <c r="AG659" s="1" t="str">
        <f>GERAL[[#This Row],[SIGLA]]&amp;GERAL[[#This Row],[CÓD]]</f>
        <v>MAED_UM</v>
      </c>
      <c r="AH659" s="1">
        <f ca="1">VLOOKUP(GERAL[[#This Row],[REF_NOTA]],BASE_NOTAS[],7,FALSE)</f>
        <v>45.180722891566283</v>
      </c>
      <c r="AI659" s="31">
        <f ca="1">IF(GERAL[[#This Row],[Nota 2025]]="",0,GERAL[[#This Row],[Nota 2026]]-GERAL[[#This Row],[Nota 2025]])</f>
        <v>7.0411880078453422</v>
      </c>
    </row>
    <row r="660" spans="1:35" ht="17" x14ac:dyDescent="0.35">
      <c r="A660" s="2" t="s">
        <v>168</v>
      </c>
      <c r="B660" s="2" t="s">
        <v>195</v>
      </c>
      <c r="C660" s="2" t="s">
        <v>210</v>
      </c>
      <c r="D660" s="15" t="s">
        <v>27</v>
      </c>
      <c r="E660" s="2" t="s">
        <v>97</v>
      </c>
      <c r="F660" s="2" t="str">
        <f>VLOOKUP(GERAL[[#This Row],[CÓD]],SEALL,6,FALSE)</f>
        <v>S</v>
      </c>
      <c r="G66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6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6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60" s="2" t="str">
        <f>VLOOKUP(GERAL[[#This Row],[CÓD]],SEALL,4,FALSE)</f>
        <v>04</v>
      </c>
      <c r="K660" s="2" t="str">
        <f>IF(ISERR(FIND("01",GERAL[[#This Row],[ODS]])),"NÃO","SIM")</f>
        <v>NÃO</v>
      </c>
      <c r="L660" s="2" t="str">
        <f>IF(ISERR(FIND("02",GERAL[[#This Row],[ODS]])),"NÃO","SIM")</f>
        <v>NÃO</v>
      </c>
      <c r="M660" s="2" t="str">
        <f>IF(ISERR(FIND("03",GERAL[[#This Row],[ODS]])),"NÃO","SIM")</f>
        <v>NÃO</v>
      </c>
      <c r="N660" s="2" t="str">
        <f>IF(ISERR(FIND("04",GERAL[[#This Row],[ODS]])),"NÃO","SIM")</f>
        <v>SIM</v>
      </c>
      <c r="O660" s="2" t="str">
        <f>IF(ISERR(FIND("05",GERAL[[#This Row],[ODS]])),"NÃO","SIM")</f>
        <v>NÃO</v>
      </c>
      <c r="P660" s="2" t="str">
        <f>IF(ISERR(FIND("06",GERAL[[#This Row],[ODS]])),"NÃO","SIM")</f>
        <v>NÃO</v>
      </c>
      <c r="Q660" s="2" t="str">
        <f>IF(ISERR(FIND("07",GERAL[[#This Row],[ODS]])),"NÃO","SIM")</f>
        <v>NÃO</v>
      </c>
      <c r="R660" s="2" t="str">
        <f>IF(ISERR(FIND("08",GERAL[[#This Row],[ODS]])),"NÃO","SIM")</f>
        <v>NÃO</v>
      </c>
      <c r="S660" s="2" t="str">
        <f>IF(ISERR(FIND("09",GERAL[[#This Row],[ODS]])),"NÃO","SIM")</f>
        <v>NÃO</v>
      </c>
      <c r="T660" s="2" t="str">
        <f>IF(ISERR(FIND("10",GERAL[[#This Row],[ODS]])),"NÃO","SIM")</f>
        <v>NÃO</v>
      </c>
      <c r="U660" s="2" t="str">
        <f>IF(ISERR(FIND("11",GERAL[[#This Row],[ODS]])),"NÃO","SIM")</f>
        <v>NÃO</v>
      </c>
      <c r="V660" s="2" t="str">
        <f>IF(ISERR(FIND("12",GERAL[[#This Row],[ODS]])),"NÃO","SIM")</f>
        <v>NÃO</v>
      </c>
      <c r="W660" s="2" t="str">
        <f>IF(ISERR(FIND("13",GERAL[[#This Row],[ODS]])),"NÃO","SIM")</f>
        <v>NÃO</v>
      </c>
      <c r="X660" s="2" t="str">
        <f>IF(ISERR(FIND("14",GERAL[[#This Row],[ODS]])),"NÃO","SIM")</f>
        <v>NÃO</v>
      </c>
      <c r="Y660" s="2" t="str">
        <f>IF(ISERR(FIND("15",GERAL[[#This Row],[ODS]])),"NÃO","SIM")</f>
        <v>NÃO</v>
      </c>
      <c r="Z660" s="2" t="str">
        <f>IF(ISERR(FIND("16",GERAL[[#This Row],[ODS]])),"NÃO","SIM")</f>
        <v>NÃO</v>
      </c>
      <c r="AA660" s="2" t="str">
        <f>IF(ISERR(FIND("17",GERAL[[#This Row],[ODS]])),"NÃO","SIM")</f>
        <v>NÃO</v>
      </c>
      <c r="AB660" s="1">
        <v>79.501385041551259</v>
      </c>
      <c r="AC660" s="1">
        <v>78.132183809171607</v>
      </c>
      <c r="AD660" s="1">
        <v>77.734374999999986</v>
      </c>
      <c r="AE660" s="1">
        <v>36.440677966101681</v>
      </c>
      <c r="AF660" s="1">
        <v>100</v>
      </c>
      <c r="AG660" s="1" t="str">
        <f>GERAL[[#This Row],[SIGLA]]&amp;GERAL[[#This Row],[CÓD]]</f>
        <v>MTED_UM</v>
      </c>
      <c r="AH660" s="1">
        <f ca="1">VLOOKUP(GERAL[[#This Row],[REF_NOTA]],BASE_NOTAS[],7,FALSE)</f>
        <v>83.132530120481945</v>
      </c>
      <c r="AI660" s="31">
        <f ca="1">IF(GERAL[[#This Row],[Nota 2025]]="",0,GERAL[[#This Row],[Nota 2026]]-GERAL[[#This Row],[Nota 2025]])</f>
        <v>-16.867469879518055</v>
      </c>
    </row>
    <row r="661" spans="1:35" ht="17" x14ac:dyDescent="0.35">
      <c r="A661" s="2" t="s">
        <v>167</v>
      </c>
      <c r="B661" s="2" t="s">
        <v>193</v>
      </c>
      <c r="C661" s="2" t="s">
        <v>210</v>
      </c>
      <c r="D661" s="15" t="s">
        <v>27</v>
      </c>
      <c r="E661" s="2" t="s">
        <v>97</v>
      </c>
      <c r="F661" s="2" t="str">
        <f>VLOOKUP(GERAL[[#This Row],[CÓD]],SEALL,6,FALSE)</f>
        <v>S</v>
      </c>
      <c r="G66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6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6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61" s="2" t="str">
        <f>VLOOKUP(GERAL[[#This Row],[CÓD]],SEALL,4,FALSE)</f>
        <v>04</v>
      </c>
      <c r="K661" s="2" t="str">
        <f>IF(ISERR(FIND("01",GERAL[[#This Row],[ODS]])),"NÃO","SIM")</f>
        <v>NÃO</v>
      </c>
      <c r="L661" s="2" t="str">
        <f>IF(ISERR(FIND("02",GERAL[[#This Row],[ODS]])),"NÃO","SIM")</f>
        <v>NÃO</v>
      </c>
      <c r="M661" s="2" t="str">
        <f>IF(ISERR(FIND("03",GERAL[[#This Row],[ODS]])),"NÃO","SIM")</f>
        <v>NÃO</v>
      </c>
      <c r="N661" s="2" t="str">
        <f>IF(ISERR(FIND("04",GERAL[[#This Row],[ODS]])),"NÃO","SIM")</f>
        <v>SIM</v>
      </c>
      <c r="O661" s="2" t="str">
        <f>IF(ISERR(FIND("05",GERAL[[#This Row],[ODS]])),"NÃO","SIM")</f>
        <v>NÃO</v>
      </c>
      <c r="P661" s="2" t="str">
        <f>IF(ISERR(FIND("06",GERAL[[#This Row],[ODS]])),"NÃO","SIM")</f>
        <v>NÃO</v>
      </c>
      <c r="Q661" s="2" t="str">
        <f>IF(ISERR(FIND("07",GERAL[[#This Row],[ODS]])),"NÃO","SIM")</f>
        <v>NÃO</v>
      </c>
      <c r="R661" s="2" t="str">
        <f>IF(ISERR(FIND("08",GERAL[[#This Row],[ODS]])),"NÃO","SIM")</f>
        <v>NÃO</v>
      </c>
      <c r="S661" s="2" t="str">
        <f>IF(ISERR(FIND("09",GERAL[[#This Row],[ODS]])),"NÃO","SIM")</f>
        <v>NÃO</v>
      </c>
      <c r="T661" s="2" t="str">
        <f>IF(ISERR(FIND("10",GERAL[[#This Row],[ODS]])),"NÃO","SIM")</f>
        <v>NÃO</v>
      </c>
      <c r="U661" s="2" t="str">
        <f>IF(ISERR(FIND("11",GERAL[[#This Row],[ODS]])),"NÃO","SIM")</f>
        <v>NÃO</v>
      </c>
      <c r="V661" s="2" t="str">
        <f>IF(ISERR(FIND("12",GERAL[[#This Row],[ODS]])),"NÃO","SIM")</f>
        <v>NÃO</v>
      </c>
      <c r="W661" s="2" t="str">
        <f>IF(ISERR(FIND("13",GERAL[[#This Row],[ODS]])),"NÃO","SIM")</f>
        <v>NÃO</v>
      </c>
      <c r="X661" s="2" t="str">
        <f>IF(ISERR(FIND("14",GERAL[[#This Row],[ODS]])),"NÃO","SIM")</f>
        <v>NÃO</v>
      </c>
      <c r="Y661" s="2" t="str">
        <f>IF(ISERR(FIND("15",GERAL[[#This Row],[ODS]])),"NÃO","SIM")</f>
        <v>NÃO</v>
      </c>
      <c r="Z661" s="2" t="str">
        <f>IF(ISERR(FIND("16",GERAL[[#This Row],[ODS]])),"NÃO","SIM")</f>
        <v>NÃO</v>
      </c>
      <c r="AA661" s="2" t="str">
        <f>IF(ISERR(FIND("17",GERAL[[#This Row],[ODS]])),"NÃO","SIM")</f>
        <v>NÃO</v>
      </c>
      <c r="AB661" s="1">
        <v>52.07756232686981</v>
      </c>
      <c r="AC661" s="1">
        <v>61.419343854980724</v>
      </c>
      <c r="AD661" s="1">
        <v>41.796874999999986</v>
      </c>
      <c r="AE661" s="1">
        <v>39.830508474576305</v>
      </c>
      <c r="AF661" s="1">
        <v>49.302325581395323</v>
      </c>
      <c r="AG661" s="1" t="str">
        <f>GERAL[[#This Row],[SIGLA]]&amp;GERAL[[#This Row],[CÓD]]</f>
        <v>MSED_UM</v>
      </c>
      <c r="AH661" s="1">
        <f ca="1">VLOOKUP(GERAL[[#This Row],[REF_NOTA]],BASE_NOTAS[],7,FALSE)</f>
        <v>13.253012048192792</v>
      </c>
      <c r="AI661" s="31">
        <f ca="1">IF(GERAL[[#This Row],[Nota 2025]]="",0,GERAL[[#This Row],[Nota 2026]]-GERAL[[#This Row],[Nota 2025]])</f>
        <v>-36.049313533202529</v>
      </c>
    </row>
    <row r="662" spans="1:35" ht="17" x14ac:dyDescent="0.35">
      <c r="A662" s="2" t="s">
        <v>166</v>
      </c>
      <c r="B662" s="2" t="s">
        <v>192</v>
      </c>
      <c r="C662" s="2" t="s">
        <v>210</v>
      </c>
      <c r="D662" s="15" t="s">
        <v>27</v>
      </c>
      <c r="E662" s="2" t="s">
        <v>97</v>
      </c>
      <c r="F662" s="2" t="str">
        <f>VLOOKUP(GERAL[[#This Row],[CÓD]],SEALL,6,FALSE)</f>
        <v>S</v>
      </c>
      <c r="G66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6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6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62" s="2" t="str">
        <f>VLOOKUP(GERAL[[#This Row],[CÓD]],SEALL,4,FALSE)</f>
        <v>04</v>
      </c>
      <c r="K662" s="2" t="str">
        <f>IF(ISERR(FIND("01",GERAL[[#This Row],[ODS]])),"NÃO","SIM")</f>
        <v>NÃO</v>
      </c>
      <c r="L662" s="2" t="str">
        <f>IF(ISERR(FIND("02",GERAL[[#This Row],[ODS]])),"NÃO","SIM")</f>
        <v>NÃO</v>
      </c>
      <c r="M662" s="2" t="str">
        <f>IF(ISERR(FIND("03",GERAL[[#This Row],[ODS]])),"NÃO","SIM")</f>
        <v>NÃO</v>
      </c>
      <c r="N662" s="2" t="str">
        <f>IF(ISERR(FIND("04",GERAL[[#This Row],[ODS]])),"NÃO","SIM")</f>
        <v>SIM</v>
      </c>
      <c r="O662" s="2" t="str">
        <f>IF(ISERR(FIND("05",GERAL[[#This Row],[ODS]])),"NÃO","SIM")</f>
        <v>NÃO</v>
      </c>
      <c r="P662" s="2" t="str">
        <f>IF(ISERR(FIND("06",GERAL[[#This Row],[ODS]])),"NÃO","SIM")</f>
        <v>NÃO</v>
      </c>
      <c r="Q662" s="2" t="str">
        <f>IF(ISERR(FIND("07",GERAL[[#This Row],[ODS]])),"NÃO","SIM")</f>
        <v>NÃO</v>
      </c>
      <c r="R662" s="2" t="str">
        <f>IF(ISERR(FIND("08",GERAL[[#This Row],[ODS]])),"NÃO","SIM")</f>
        <v>NÃO</v>
      </c>
      <c r="S662" s="2" t="str">
        <f>IF(ISERR(FIND("09",GERAL[[#This Row],[ODS]])),"NÃO","SIM")</f>
        <v>NÃO</v>
      </c>
      <c r="T662" s="2" t="str">
        <f>IF(ISERR(FIND("10",GERAL[[#This Row],[ODS]])),"NÃO","SIM")</f>
        <v>NÃO</v>
      </c>
      <c r="U662" s="2" t="str">
        <f>IF(ISERR(FIND("11",GERAL[[#This Row],[ODS]])),"NÃO","SIM")</f>
        <v>NÃO</v>
      </c>
      <c r="V662" s="2" t="str">
        <f>IF(ISERR(FIND("12",GERAL[[#This Row],[ODS]])),"NÃO","SIM")</f>
        <v>NÃO</v>
      </c>
      <c r="W662" s="2" t="str">
        <f>IF(ISERR(FIND("13",GERAL[[#This Row],[ODS]])),"NÃO","SIM")</f>
        <v>NÃO</v>
      </c>
      <c r="X662" s="2" t="str">
        <f>IF(ISERR(FIND("14",GERAL[[#This Row],[ODS]])),"NÃO","SIM")</f>
        <v>NÃO</v>
      </c>
      <c r="Y662" s="2" t="str">
        <f>IF(ISERR(FIND("15",GERAL[[#This Row],[ODS]])),"NÃO","SIM")</f>
        <v>NÃO</v>
      </c>
      <c r="Z662" s="2" t="str">
        <f>IF(ISERR(FIND("16",GERAL[[#This Row],[ODS]])),"NÃO","SIM")</f>
        <v>NÃO</v>
      </c>
      <c r="AA662" s="2" t="str">
        <f>IF(ISERR(FIND("17",GERAL[[#This Row],[ODS]])),"NÃO","SIM")</f>
        <v>NÃO</v>
      </c>
      <c r="AB662" s="1">
        <v>83.656509695290879</v>
      </c>
      <c r="AC662" s="1">
        <v>81.378753729261163</v>
      </c>
      <c r="AD662" s="1">
        <v>75.390625000000014</v>
      </c>
      <c r="AE662" s="1">
        <v>77.542372881355931</v>
      </c>
      <c r="AF662" s="1">
        <v>95.813953488372064</v>
      </c>
      <c r="AG662" s="1" t="str">
        <f>GERAL[[#This Row],[SIGLA]]&amp;GERAL[[#This Row],[CÓD]]</f>
        <v>MGED_UM</v>
      </c>
      <c r="AH662" s="1">
        <f ca="1">VLOOKUP(GERAL[[#This Row],[REF_NOTA]],BASE_NOTAS[],7,FALSE)</f>
        <v>89.156626506024111</v>
      </c>
      <c r="AI662" s="31">
        <f ca="1">IF(GERAL[[#This Row],[Nota 2025]]="",0,GERAL[[#This Row],[Nota 2026]]-GERAL[[#This Row],[Nota 2025]])</f>
        <v>-6.6573269823479535</v>
      </c>
    </row>
    <row r="663" spans="1:35" ht="17" x14ac:dyDescent="0.35">
      <c r="A663" s="2" t="s">
        <v>169</v>
      </c>
      <c r="B663" s="2" t="s">
        <v>196</v>
      </c>
      <c r="C663" s="2" t="s">
        <v>210</v>
      </c>
      <c r="D663" s="15" t="s">
        <v>27</v>
      </c>
      <c r="E663" s="2" t="s">
        <v>97</v>
      </c>
      <c r="F663" s="2" t="str">
        <f>VLOOKUP(GERAL[[#This Row],[CÓD]],SEALL,6,FALSE)</f>
        <v>S</v>
      </c>
      <c r="G66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6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6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63" s="2" t="str">
        <f>VLOOKUP(GERAL[[#This Row],[CÓD]],SEALL,4,FALSE)</f>
        <v>04</v>
      </c>
      <c r="K663" s="2" t="str">
        <f>IF(ISERR(FIND("01",GERAL[[#This Row],[ODS]])),"NÃO","SIM")</f>
        <v>NÃO</v>
      </c>
      <c r="L663" s="2" t="str">
        <f>IF(ISERR(FIND("02",GERAL[[#This Row],[ODS]])),"NÃO","SIM")</f>
        <v>NÃO</v>
      </c>
      <c r="M663" s="2" t="str">
        <f>IF(ISERR(FIND("03",GERAL[[#This Row],[ODS]])),"NÃO","SIM")</f>
        <v>NÃO</v>
      </c>
      <c r="N663" s="2" t="str">
        <f>IF(ISERR(FIND("04",GERAL[[#This Row],[ODS]])),"NÃO","SIM")</f>
        <v>SIM</v>
      </c>
      <c r="O663" s="2" t="str">
        <f>IF(ISERR(FIND("05",GERAL[[#This Row],[ODS]])),"NÃO","SIM")</f>
        <v>NÃO</v>
      </c>
      <c r="P663" s="2" t="str">
        <f>IF(ISERR(FIND("06",GERAL[[#This Row],[ODS]])),"NÃO","SIM")</f>
        <v>NÃO</v>
      </c>
      <c r="Q663" s="2" t="str">
        <f>IF(ISERR(FIND("07",GERAL[[#This Row],[ODS]])),"NÃO","SIM")</f>
        <v>NÃO</v>
      </c>
      <c r="R663" s="2" t="str">
        <f>IF(ISERR(FIND("08",GERAL[[#This Row],[ODS]])),"NÃO","SIM")</f>
        <v>NÃO</v>
      </c>
      <c r="S663" s="2" t="str">
        <f>IF(ISERR(FIND("09",GERAL[[#This Row],[ODS]])),"NÃO","SIM")</f>
        <v>NÃO</v>
      </c>
      <c r="T663" s="2" t="str">
        <f>IF(ISERR(FIND("10",GERAL[[#This Row],[ODS]])),"NÃO","SIM")</f>
        <v>NÃO</v>
      </c>
      <c r="U663" s="2" t="str">
        <f>IF(ISERR(FIND("11",GERAL[[#This Row],[ODS]])),"NÃO","SIM")</f>
        <v>NÃO</v>
      </c>
      <c r="V663" s="2" t="str">
        <f>IF(ISERR(FIND("12",GERAL[[#This Row],[ODS]])),"NÃO","SIM")</f>
        <v>NÃO</v>
      </c>
      <c r="W663" s="2" t="str">
        <f>IF(ISERR(FIND("13",GERAL[[#This Row],[ODS]])),"NÃO","SIM")</f>
        <v>NÃO</v>
      </c>
      <c r="X663" s="2" t="str">
        <f>IF(ISERR(FIND("14",GERAL[[#This Row],[ODS]])),"NÃO","SIM")</f>
        <v>NÃO</v>
      </c>
      <c r="Y663" s="2" t="str">
        <f>IF(ISERR(FIND("15",GERAL[[#This Row],[ODS]])),"NÃO","SIM")</f>
        <v>NÃO</v>
      </c>
      <c r="Z663" s="2" t="str">
        <f>IF(ISERR(FIND("16",GERAL[[#This Row],[ODS]])),"NÃO","SIM")</f>
        <v>NÃO</v>
      </c>
      <c r="AA663" s="2" t="str">
        <f>IF(ISERR(FIND("17",GERAL[[#This Row],[ODS]])),"NÃO","SIM")</f>
        <v>NÃO</v>
      </c>
      <c r="AB663" s="1">
        <v>26.038781163434905</v>
      </c>
      <c r="AC663" s="1">
        <v>39.138261276908224</v>
      </c>
      <c r="AD663" s="1">
        <v>21.484374999999972</v>
      </c>
      <c r="AE663" s="1">
        <v>0</v>
      </c>
      <c r="AF663" s="1">
        <v>20.465116279069797</v>
      </c>
      <c r="AG663" s="1" t="str">
        <f>GERAL[[#This Row],[SIGLA]]&amp;GERAL[[#This Row],[CÓD]]</f>
        <v>PAED_UM</v>
      </c>
      <c r="AH663" s="1">
        <f ca="1">VLOOKUP(GERAL[[#This Row],[REF_NOTA]],BASE_NOTAS[],7,FALSE)</f>
        <v>3.0120481927710854</v>
      </c>
      <c r="AI663" s="31">
        <f ca="1">IF(GERAL[[#This Row],[Nota 2025]]="",0,GERAL[[#This Row],[Nota 2026]]-GERAL[[#This Row],[Nota 2025]])</f>
        <v>-17.45306808629871</v>
      </c>
    </row>
    <row r="664" spans="1:35" ht="17" x14ac:dyDescent="0.35">
      <c r="A664" s="2" t="s">
        <v>170</v>
      </c>
      <c r="B664" s="2" t="s">
        <v>197</v>
      </c>
      <c r="C664" s="2" t="s">
        <v>210</v>
      </c>
      <c r="D664" s="15" t="s">
        <v>27</v>
      </c>
      <c r="E664" s="2" t="s">
        <v>97</v>
      </c>
      <c r="F664" s="2" t="str">
        <f>VLOOKUP(GERAL[[#This Row],[CÓD]],SEALL,6,FALSE)</f>
        <v>S</v>
      </c>
      <c r="G66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6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6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64" s="2" t="str">
        <f>VLOOKUP(GERAL[[#This Row],[CÓD]],SEALL,4,FALSE)</f>
        <v>04</v>
      </c>
      <c r="K664" s="2" t="str">
        <f>IF(ISERR(FIND("01",GERAL[[#This Row],[ODS]])),"NÃO","SIM")</f>
        <v>NÃO</v>
      </c>
      <c r="L664" s="2" t="str">
        <f>IF(ISERR(FIND("02",GERAL[[#This Row],[ODS]])),"NÃO","SIM")</f>
        <v>NÃO</v>
      </c>
      <c r="M664" s="2" t="str">
        <f>IF(ISERR(FIND("03",GERAL[[#This Row],[ODS]])),"NÃO","SIM")</f>
        <v>NÃO</v>
      </c>
      <c r="N664" s="2" t="str">
        <f>IF(ISERR(FIND("04",GERAL[[#This Row],[ODS]])),"NÃO","SIM")</f>
        <v>SIM</v>
      </c>
      <c r="O664" s="2" t="str">
        <f>IF(ISERR(FIND("05",GERAL[[#This Row],[ODS]])),"NÃO","SIM")</f>
        <v>NÃO</v>
      </c>
      <c r="P664" s="2" t="str">
        <f>IF(ISERR(FIND("06",GERAL[[#This Row],[ODS]])),"NÃO","SIM")</f>
        <v>NÃO</v>
      </c>
      <c r="Q664" s="2" t="str">
        <f>IF(ISERR(FIND("07",GERAL[[#This Row],[ODS]])),"NÃO","SIM")</f>
        <v>NÃO</v>
      </c>
      <c r="R664" s="2" t="str">
        <f>IF(ISERR(FIND("08",GERAL[[#This Row],[ODS]])),"NÃO","SIM")</f>
        <v>NÃO</v>
      </c>
      <c r="S664" s="2" t="str">
        <f>IF(ISERR(FIND("09",GERAL[[#This Row],[ODS]])),"NÃO","SIM")</f>
        <v>NÃO</v>
      </c>
      <c r="T664" s="2" t="str">
        <f>IF(ISERR(FIND("10",GERAL[[#This Row],[ODS]])),"NÃO","SIM")</f>
        <v>NÃO</v>
      </c>
      <c r="U664" s="2" t="str">
        <f>IF(ISERR(FIND("11",GERAL[[#This Row],[ODS]])),"NÃO","SIM")</f>
        <v>NÃO</v>
      </c>
      <c r="V664" s="2" t="str">
        <f>IF(ISERR(FIND("12",GERAL[[#This Row],[ODS]])),"NÃO","SIM")</f>
        <v>NÃO</v>
      </c>
      <c r="W664" s="2" t="str">
        <f>IF(ISERR(FIND("13",GERAL[[#This Row],[ODS]])),"NÃO","SIM")</f>
        <v>NÃO</v>
      </c>
      <c r="X664" s="2" t="str">
        <f>IF(ISERR(FIND("14",GERAL[[#This Row],[ODS]])),"NÃO","SIM")</f>
        <v>NÃO</v>
      </c>
      <c r="Y664" s="2" t="str">
        <f>IF(ISERR(FIND("15",GERAL[[#This Row],[ODS]])),"NÃO","SIM")</f>
        <v>NÃO</v>
      </c>
      <c r="Z664" s="2" t="str">
        <f>IF(ISERR(FIND("16",GERAL[[#This Row],[ODS]])),"NÃO","SIM")</f>
        <v>NÃO</v>
      </c>
      <c r="AA664" s="2" t="str">
        <f>IF(ISERR(FIND("17",GERAL[[#This Row],[ODS]])),"NÃO","SIM")</f>
        <v>NÃO</v>
      </c>
      <c r="AB664" s="1">
        <v>22.991689750692519</v>
      </c>
      <c r="AC664" s="1">
        <v>50.624068858199969</v>
      </c>
      <c r="AD664" s="1">
        <v>34.375000000000014</v>
      </c>
      <c r="AE664" s="1">
        <v>30.932203389830505</v>
      </c>
      <c r="AF664" s="1">
        <v>35.813953488372107</v>
      </c>
      <c r="AG664" s="1" t="str">
        <f>GERAL[[#This Row],[SIGLA]]&amp;GERAL[[#This Row],[CÓD]]</f>
        <v>PBED_UM</v>
      </c>
      <c r="AH664" s="1">
        <f ca="1">VLOOKUP(GERAL[[#This Row],[REF_NOTA]],BASE_NOTAS[],7,FALSE)</f>
        <v>28.313253012048218</v>
      </c>
      <c r="AI664" s="31">
        <f ca="1">IF(GERAL[[#This Row],[Nota 2025]]="",0,GERAL[[#This Row],[Nota 2026]]-GERAL[[#This Row],[Nota 2025]])</f>
        <v>-7.5007004763238889</v>
      </c>
    </row>
    <row r="665" spans="1:35" ht="17" x14ac:dyDescent="0.35">
      <c r="A665" s="2" t="s">
        <v>173</v>
      </c>
      <c r="B665" s="2" t="s">
        <v>200</v>
      </c>
      <c r="C665" s="2" t="s">
        <v>210</v>
      </c>
      <c r="D665" s="15" t="s">
        <v>27</v>
      </c>
      <c r="E665" s="2" t="s">
        <v>97</v>
      </c>
      <c r="F665" s="2" t="str">
        <f>VLOOKUP(GERAL[[#This Row],[CÓD]],SEALL,6,FALSE)</f>
        <v>S</v>
      </c>
      <c r="G66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6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6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65" s="2" t="str">
        <f>VLOOKUP(GERAL[[#This Row],[CÓD]],SEALL,4,FALSE)</f>
        <v>04</v>
      </c>
      <c r="K665" s="2" t="str">
        <f>IF(ISERR(FIND("01",GERAL[[#This Row],[ODS]])),"NÃO","SIM")</f>
        <v>NÃO</v>
      </c>
      <c r="L665" s="2" t="str">
        <f>IF(ISERR(FIND("02",GERAL[[#This Row],[ODS]])),"NÃO","SIM")</f>
        <v>NÃO</v>
      </c>
      <c r="M665" s="2" t="str">
        <f>IF(ISERR(FIND("03",GERAL[[#This Row],[ODS]])),"NÃO","SIM")</f>
        <v>NÃO</v>
      </c>
      <c r="N665" s="2" t="str">
        <f>IF(ISERR(FIND("04",GERAL[[#This Row],[ODS]])),"NÃO","SIM")</f>
        <v>SIM</v>
      </c>
      <c r="O665" s="2" t="str">
        <f>IF(ISERR(FIND("05",GERAL[[#This Row],[ODS]])),"NÃO","SIM")</f>
        <v>NÃO</v>
      </c>
      <c r="P665" s="2" t="str">
        <f>IF(ISERR(FIND("06",GERAL[[#This Row],[ODS]])),"NÃO","SIM")</f>
        <v>NÃO</v>
      </c>
      <c r="Q665" s="2" t="str">
        <f>IF(ISERR(FIND("07",GERAL[[#This Row],[ODS]])),"NÃO","SIM")</f>
        <v>NÃO</v>
      </c>
      <c r="R665" s="2" t="str">
        <f>IF(ISERR(FIND("08",GERAL[[#This Row],[ODS]])),"NÃO","SIM")</f>
        <v>NÃO</v>
      </c>
      <c r="S665" s="2" t="str">
        <f>IF(ISERR(FIND("09",GERAL[[#This Row],[ODS]])),"NÃO","SIM")</f>
        <v>NÃO</v>
      </c>
      <c r="T665" s="2" t="str">
        <f>IF(ISERR(FIND("10",GERAL[[#This Row],[ODS]])),"NÃO","SIM")</f>
        <v>NÃO</v>
      </c>
      <c r="U665" s="2" t="str">
        <f>IF(ISERR(FIND("11",GERAL[[#This Row],[ODS]])),"NÃO","SIM")</f>
        <v>NÃO</v>
      </c>
      <c r="V665" s="2" t="str">
        <f>IF(ISERR(FIND("12",GERAL[[#This Row],[ODS]])),"NÃO","SIM")</f>
        <v>NÃO</v>
      </c>
      <c r="W665" s="2" t="str">
        <f>IF(ISERR(FIND("13",GERAL[[#This Row],[ODS]])),"NÃO","SIM")</f>
        <v>NÃO</v>
      </c>
      <c r="X665" s="2" t="str">
        <f>IF(ISERR(FIND("14",GERAL[[#This Row],[ODS]])),"NÃO","SIM")</f>
        <v>NÃO</v>
      </c>
      <c r="Y665" s="2" t="str">
        <f>IF(ISERR(FIND("15",GERAL[[#This Row],[ODS]])),"NÃO","SIM")</f>
        <v>NÃO</v>
      </c>
      <c r="Z665" s="2" t="str">
        <f>IF(ISERR(FIND("16",GERAL[[#This Row],[ODS]])),"NÃO","SIM")</f>
        <v>NÃO</v>
      </c>
      <c r="AA665" s="2" t="str">
        <f>IF(ISERR(FIND("17",GERAL[[#This Row],[ODS]])),"NÃO","SIM")</f>
        <v>NÃO</v>
      </c>
      <c r="AB665" s="1">
        <v>77.8393351800554</v>
      </c>
      <c r="AC665" s="1">
        <v>86.503954567631283</v>
      </c>
      <c r="AD665" s="1">
        <v>76.5625</v>
      </c>
      <c r="AE665" s="1">
        <v>72.033898305084762</v>
      </c>
      <c r="AF665" s="1">
        <v>77.67441860465118</v>
      </c>
      <c r="AG665" s="1" t="str">
        <f>GERAL[[#This Row],[SIGLA]]&amp;GERAL[[#This Row],[CÓD]]</f>
        <v>PRED_UM</v>
      </c>
      <c r="AH665" s="1">
        <f ca="1">VLOOKUP(GERAL[[#This Row],[REF_NOTA]],BASE_NOTAS[],7,FALSE)</f>
        <v>100</v>
      </c>
      <c r="AI665" s="31">
        <f ca="1">IF(GERAL[[#This Row],[Nota 2025]]="",0,GERAL[[#This Row],[Nota 2026]]-GERAL[[#This Row],[Nota 2025]])</f>
        <v>22.32558139534882</v>
      </c>
    </row>
    <row r="666" spans="1:35" ht="17" x14ac:dyDescent="0.35">
      <c r="A666" s="2" t="s">
        <v>171</v>
      </c>
      <c r="B666" s="2" t="s">
        <v>198</v>
      </c>
      <c r="C666" s="2" t="s">
        <v>210</v>
      </c>
      <c r="D666" s="15" t="s">
        <v>27</v>
      </c>
      <c r="E666" s="2" t="s">
        <v>97</v>
      </c>
      <c r="F666" s="2" t="str">
        <f>VLOOKUP(GERAL[[#This Row],[CÓD]],SEALL,6,FALSE)</f>
        <v>S</v>
      </c>
      <c r="G66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6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6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66" s="2" t="str">
        <f>VLOOKUP(GERAL[[#This Row],[CÓD]],SEALL,4,FALSE)</f>
        <v>04</v>
      </c>
      <c r="K666" s="2" t="str">
        <f>IF(ISERR(FIND("01",GERAL[[#This Row],[ODS]])),"NÃO","SIM")</f>
        <v>NÃO</v>
      </c>
      <c r="L666" s="2" t="str">
        <f>IF(ISERR(FIND("02",GERAL[[#This Row],[ODS]])),"NÃO","SIM")</f>
        <v>NÃO</v>
      </c>
      <c r="M666" s="2" t="str">
        <f>IF(ISERR(FIND("03",GERAL[[#This Row],[ODS]])),"NÃO","SIM")</f>
        <v>NÃO</v>
      </c>
      <c r="N666" s="2" t="str">
        <f>IF(ISERR(FIND("04",GERAL[[#This Row],[ODS]])),"NÃO","SIM")</f>
        <v>SIM</v>
      </c>
      <c r="O666" s="2" t="str">
        <f>IF(ISERR(FIND("05",GERAL[[#This Row],[ODS]])),"NÃO","SIM")</f>
        <v>NÃO</v>
      </c>
      <c r="P666" s="2" t="str">
        <f>IF(ISERR(FIND("06",GERAL[[#This Row],[ODS]])),"NÃO","SIM")</f>
        <v>NÃO</v>
      </c>
      <c r="Q666" s="2" t="str">
        <f>IF(ISERR(FIND("07",GERAL[[#This Row],[ODS]])),"NÃO","SIM")</f>
        <v>NÃO</v>
      </c>
      <c r="R666" s="2" t="str">
        <f>IF(ISERR(FIND("08",GERAL[[#This Row],[ODS]])),"NÃO","SIM")</f>
        <v>NÃO</v>
      </c>
      <c r="S666" s="2" t="str">
        <f>IF(ISERR(FIND("09",GERAL[[#This Row],[ODS]])),"NÃO","SIM")</f>
        <v>NÃO</v>
      </c>
      <c r="T666" s="2" t="str">
        <f>IF(ISERR(FIND("10",GERAL[[#This Row],[ODS]])),"NÃO","SIM")</f>
        <v>NÃO</v>
      </c>
      <c r="U666" s="2" t="str">
        <f>IF(ISERR(FIND("11",GERAL[[#This Row],[ODS]])),"NÃO","SIM")</f>
        <v>NÃO</v>
      </c>
      <c r="V666" s="2" t="str">
        <f>IF(ISERR(FIND("12",GERAL[[#This Row],[ODS]])),"NÃO","SIM")</f>
        <v>NÃO</v>
      </c>
      <c r="W666" s="2" t="str">
        <f>IF(ISERR(FIND("13",GERAL[[#This Row],[ODS]])),"NÃO","SIM")</f>
        <v>NÃO</v>
      </c>
      <c r="X666" s="2" t="str">
        <f>IF(ISERR(FIND("14",GERAL[[#This Row],[ODS]])),"NÃO","SIM")</f>
        <v>NÃO</v>
      </c>
      <c r="Y666" s="2" t="str">
        <f>IF(ISERR(FIND("15",GERAL[[#This Row],[ODS]])),"NÃO","SIM")</f>
        <v>NÃO</v>
      </c>
      <c r="Z666" s="2" t="str">
        <f>IF(ISERR(FIND("16",GERAL[[#This Row],[ODS]])),"NÃO","SIM")</f>
        <v>NÃO</v>
      </c>
      <c r="AA666" s="2" t="str">
        <f>IF(ISERR(FIND("17",GERAL[[#This Row],[ODS]])),"NÃO","SIM")</f>
        <v>NÃO</v>
      </c>
      <c r="AB666" s="1">
        <v>56.786703601108044</v>
      </c>
      <c r="AC666" s="1">
        <v>69.981273507941296</v>
      </c>
      <c r="AD666" s="1">
        <v>34.375000000000014</v>
      </c>
      <c r="AE666" s="1">
        <v>46.610169491525433</v>
      </c>
      <c r="AF666" s="1">
        <v>66.976744186046531</v>
      </c>
      <c r="AG666" s="1" t="str">
        <f>GERAL[[#This Row],[SIGLA]]&amp;GERAL[[#This Row],[CÓD]]</f>
        <v>PEED_UM</v>
      </c>
      <c r="AH666" s="1">
        <f ca="1">VLOOKUP(GERAL[[#This Row],[REF_NOTA]],BASE_NOTAS[],7,FALSE)</f>
        <v>63.253012048192794</v>
      </c>
      <c r="AI666" s="31">
        <f ca="1">IF(GERAL[[#This Row],[Nota 2025]]="",0,GERAL[[#This Row],[Nota 2026]]-GERAL[[#This Row],[Nota 2025]])</f>
        <v>-3.7237321378537374</v>
      </c>
    </row>
    <row r="667" spans="1:35" ht="17" x14ac:dyDescent="0.35">
      <c r="A667" s="2" t="s">
        <v>172</v>
      </c>
      <c r="B667" s="2" t="s">
        <v>199</v>
      </c>
      <c r="C667" s="2" t="s">
        <v>210</v>
      </c>
      <c r="D667" s="15" t="s">
        <v>27</v>
      </c>
      <c r="E667" s="2" t="s">
        <v>97</v>
      </c>
      <c r="F667" s="2" t="str">
        <f>VLOOKUP(GERAL[[#This Row],[CÓD]],SEALL,6,FALSE)</f>
        <v>S</v>
      </c>
      <c r="G66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6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6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67" s="2" t="str">
        <f>VLOOKUP(GERAL[[#This Row],[CÓD]],SEALL,4,FALSE)</f>
        <v>04</v>
      </c>
      <c r="K667" s="2" t="str">
        <f>IF(ISERR(FIND("01",GERAL[[#This Row],[ODS]])),"NÃO","SIM")</f>
        <v>NÃO</v>
      </c>
      <c r="L667" s="2" t="str">
        <f>IF(ISERR(FIND("02",GERAL[[#This Row],[ODS]])),"NÃO","SIM")</f>
        <v>NÃO</v>
      </c>
      <c r="M667" s="2" t="str">
        <f>IF(ISERR(FIND("03",GERAL[[#This Row],[ODS]])),"NÃO","SIM")</f>
        <v>NÃO</v>
      </c>
      <c r="N667" s="2" t="str">
        <f>IF(ISERR(FIND("04",GERAL[[#This Row],[ODS]])),"NÃO","SIM")</f>
        <v>SIM</v>
      </c>
      <c r="O667" s="2" t="str">
        <f>IF(ISERR(FIND("05",GERAL[[#This Row],[ODS]])),"NÃO","SIM")</f>
        <v>NÃO</v>
      </c>
      <c r="P667" s="2" t="str">
        <f>IF(ISERR(FIND("06",GERAL[[#This Row],[ODS]])),"NÃO","SIM")</f>
        <v>NÃO</v>
      </c>
      <c r="Q667" s="2" t="str">
        <f>IF(ISERR(FIND("07",GERAL[[#This Row],[ODS]])),"NÃO","SIM")</f>
        <v>NÃO</v>
      </c>
      <c r="R667" s="2" t="str">
        <f>IF(ISERR(FIND("08",GERAL[[#This Row],[ODS]])),"NÃO","SIM")</f>
        <v>NÃO</v>
      </c>
      <c r="S667" s="2" t="str">
        <f>IF(ISERR(FIND("09",GERAL[[#This Row],[ODS]])),"NÃO","SIM")</f>
        <v>NÃO</v>
      </c>
      <c r="T667" s="2" t="str">
        <f>IF(ISERR(FIND("10",GERAL[[#This Row],[ODS]])),"NÃO","SIM")</f>
        <v>NÃO</v>
      </c>
      <c r="U667" s="2" t="str">
        <f>IF(ISERR(FIND("11",GERAL[[#This Row],[ODS]])),"NÃO","SIM")</f>
        <v>NÃO</v>
      </c>
      <c r="V667" s="2" t="str">
        <f>IF(ISERR(FIND("12",GERAL[[#This Row],[ODS]])),"NÃO","SIM")</f>
        <v>NÃO</v>
      </c>
      <c r="W667" s="2" t="str">
        <f>IF(ISERR(FIND("13",GERAL[[#This Row],[ODS]])),"NÃO","SIM")</f>
        <v>NÃO</v>
      </c>
      <c r="X667" s="2" t="str">
        <f>IF(ISERR(FIND("14",GERAL[[#This Row],[ODS]])),"NÃO","SIM")</f>
        <v>NÃO</v>
      </c>
      <c r="Y667" s="2" t="str">
        <f>IF(ISERR(FIND("15",GERAL[[#This Row],[ODS]])),"NÃO","SIM")</f>
        <v>NÃO</v>
      </c>
      <c r="Z667" s="2" t="str">
        <f>IF(ISERR(FIND("16",GERAL[[#This Row],[ODS]])),"NÃO","SIM")</f>
        <v>NÃO</v>
      </c>
      <c r="AA667" s="2" t="str">
        <f>IF(ISERR(FIND("17",GERAL[[#This Row],[ODS]])),"NÃO","SIM")</f>
        <v>NÃO</v>
      </c>
      <c r="AB667" s="1">
        <v>43.490304709141284</v>
      </c>
      <c r="AC667" s="1">
        <v>56.943201496285255</v>
      </c>
      <c r="AD667" s="1">
        <v>29.687500000000007</v>
      </c>
      <c r="AE667" s="1">
        <v>47.457627118644091</v>
      </c>
      <c r="AF667" s="1">
        <v>60.000000000000028</v>
      </c>
      <c r="AG667" s="1" t="str">
        <f>GERAL[[#This Row],[SIGLA]]&amp;GERAL[[#This Row],[CÓD]]</f>
        <v>PIED_UM</v>
      </c>
      <c r="AH667" s="1">
        <f ca="1">VLOOKUP(GERAL[[#This Row],[REF_NOTA]],BASE_NOTAS[],7,FALSE)</f>
        <v>30.722891566265037</v>
      </c>
      <c r="AI667" s="31">
        <f ca="1">IF(GERAL[[#This Row],[Nota 2025]]="",0,GERAL[[#This Row],[Nota 2026]]-GERAL[[#This Row],[Nota 2025]])</f>
        <v>-29.277108433734991</v>
      </c>
    </row>
    <row r="668" spans="1:35" ht="17" x14ac:dyDescent="0.35">
      <c r="A668" s="2" t="s">
        <v>174</v>
      </c>
      <c r="B668" s="2" t="s">
        <v>201</v>
      </c>
      <c r="C668" s="2" t="s">
        <v>210</v>
      </c>
      <c r="D668" s="15" t="s">
        <v>27</v>
      </c>
      <c r="E668" s="2" t="s">
        <v>97</v>
      </c>
      <c r="F668" s="2" t="str">
        <f>VLOOKUP(GERAL[[#This Row],[CÓD]],SEALL,6,FALSE)</f>
        <v>S</v>
      </c>
      <c r="G66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6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6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68" s="2" t="str">
        <f>VLOOKUP(GERAL[[#This Row],[CÓD]],SEALL,4,FALSE)</f>
        <v>04</v>
      </c>
      <c r="K668" s="2" t="str">
        <f>IF(ISERR(FIND("01",GERAL[[#This Row],[ODS]])),"NÃO","SIM")</f>
        <v>NÃO</v>
      </c>
      <c r="L668" s="2" t="str">
        <f>IF(ISERR(FIND("02",GERAL[[#This Row],[ODS]])),"NÃO","SIM")</f>
        <v>NÃO</v>
      </c>
      <c r="M668" s="2" t="str">
        <f>IF(ISERR(FIND("03",GERAL[[#This Row],[ODS]])),"NÃO","SIM")</f>
        <v>NÃO</v>
      </c>
      <c r="N668" s="2" t="str">
        <f>IF(ISERR(FIND("04",GERAL[[#This Row],[ODS]])),"NÃO","SIM")</f>
        <v>SIM</v>
      </c>
      <c r="O668" s="2" t="str">
        <f>IF(ISERR(FIND("05",GERAL[[#This Row],[ODS]])),"NÃO","SIM")</f>
        <v>NÃO</v>
      </c>
      <c r="P668" s="2" t="str">
        <f>IF(ISERR(FIND("06",GERAL[[#This Row],[ODS]])),"NÃO","SIM")</f>
        <v>NÃO</v>
      </c>
      <c r="Q668" s="2" t="str">
        <f>IF(ISERR(FIND("07",GERAL[[#This Row],[ODS]])),"NÃO","SIM")</f>
        <v>NÃO</v>
      </c>
      <c r="R668" s="2" t="str">
        <f>IF(ISERR(FIND("08",GERAL[[#This Row],[ODS]])),"NÃO","SIM")</f>
        <v>NÃO</v>
      </c>
      <c r="S668" s="2" t="str">
        <f>IF(ISERR(FIND("09",GERAL[[#This Row],[ODS]])),"NÃO","SIM")</f>
        <v>NÃO</v>
      </c>
      <c r="T668" s="2" t="str">
        <f>IF(ISERR(FIND("10",GERAL[[#This Row],[ODS]])),"NÃO","SIM")</f>
        <v>NÃO</v>
      </c>
      <c r="U668" s="2" t="str">
        <f>IF(ISERR(FIND("11",GERAL[[#This Row],[ODS]])),"NÃO","SIM")</f>
        <v>NÃO</v>
      </c>
      <c r="V668" s="2" t="str">
        <f>IF(ISERR(FIND("12",GERAL[[#This Row],[ODS]])),"NÃO","SIM")</f>
        <v>NÃO</v>
      </c>
      <c r="W668" s="2" t="str">
        <f>IF(ISERR(FIND("13",GERAL[[#This Row],[ODS]])),"NÃO","SIM")</f>
        <v>NÃO</v>
      </c>
      <c r="X668" s="2" t="str">
        <f>IF(ISERR(FIND("14",GERAL[[#This Row],[ODS]])),"NÃO","SIM")</f>
        <v>NÃO</v>
      </c>
      <c r="Y668" s="2" t="str">
        <f>IF(ISERR(FIND("15",GERAL[[#This Row],[ODS]])),"NÃO","SIM")</f>
        <v>NÃO</v>
      </c>
      <c r="Z668" s="2" t="str">
        <f>IF(ISERR(FIND("16",GERAL[[#This Row],[ODS]])),"NÃO","SIM")</f>
        <v>NÃO</v>
      </c>
      <c r="AA668" s="2" t="str">
        <f>IF(ISERR(FIND("17",GERAL[[#This Row],[ODS]])),"NÃO","SIM")</f>
        <v>NÃO</v>
      </c>
      <c r="AB668" s="1">
        <v>65.37396121883657</v>
      </c>
      <c r="AC668" s="1">
        <v>71.693600137504575</v>
      </c>
      <c r="AD668" s="1">
        <v>71.093749999999972</v>
      </c>
      <c r="AE668" s="1">
        <v>58.898305084745807</v>
      </c>
      <c r="AF668" s="1">
        <v>59.069767441860478</v>
      </c>
      <c r="AG668" s="1" t="str">
        <f>GERAL[[#This Row],[SIGLA]]&amp;GERAL[[#This Row],[CÓD]]</f>
        <v>RJED_UM</v>
      </c>
      <c r="AH668" s="1">
        <f ca="1">VLOOKUP(GERAL[[#This Row],[REF_NOTA]],BASE_NOTAS[],7,FALSE)</f>
        <v>66.265060240963876</v>
      </c>
      <c r="AI668" s="31">
        <f ca="1">IF(GERAL[[#This Row],[Nota 2025]]="",0,GERAL[[#This Row],[Nota 2026]]-GERAL[[#This Row],[Nota 2025]])</f>
        <v>7.1952927991033988</v>
      </c>
    </row>
    <row r="669" spans="1:35" ht="17" x14ac:dyDescent="0.35">
      <c r="A669" s="2" t="s">
        <v>175</v>
      </c>
      <c r="B669" s="2" t="s">
        <v>202</v>
      </c>
      <c r="C669" s="2" t="s">
        <v>210</v>
      </c>
      <c r="D669" s="15" t="s">
        <v>27</v>
      </c>
      <c r="E669" s="2" t="s">
        <v>97</v>
      </c>
      <c r="F669" s="2" t="str">
        <f>VLOOKUP(GERAL[[#This Row],[CÓD]],SEALL,6,FALSE)</f>
        <v>S</v>
      </c>
      <c r="G66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6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6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69" s="2" t="str">
        <f>VLOOKUP(GERAL[[#This Row],[CÓD]],SEALL,4,FALSE)</f>
        <v>04</v>
      </c>
      <c r="K669" s="2" t="str">
        <f>IF(ISERR(FIND("01",GERAL[[#This Row],[ODS]])),"NÃO","SIM")</f>
        <v>NÃO</v>
      </c>
      <c r="L669" s="2" t="str">
        <f>IF(ISERR(FIND("02",GERAL[[#This Row],[ODS]])),"NÃO","SIM")</f>
        <v>NÃO</v>
      </c>
      <c r="M669" s="2" t="str">
        <f>IF(ISERR(FIND("03",GERAL[[#This Row],[ODS]])),"NÃO","SIM")</f>
        <v>NÃO</v>
      </c>
      <c r="N669" s="2" t="str">
        <f>IF(ISERR(FIND("04",GERAL[[#This Row],[ODS]])),"NÃO","SIM")</f>
        <v>SIM</v>
      </c>
      <c r="O669" s="2" t="str">
        <f>IF(ISERR(FIND("05",GERAL[[#This Row],[ODS]])),"NÃO","SIM")</f>
        <v>NÃO</v>
      </c>
      <c r="P669" s="2" t="str">
        <f>IF(ISERR(FIND("06",GERAL[[#This Row],[ODS]])),"NÃO","SIM")</f>
        <v>NÃO</v>
      </c>
      <c r="Q669" s="2" t="str">
        <f>IF(ISERR(FIND("07",GERAL[[#This Row],[ODS]])),"NÃO","SIM")</f>
        <v>NÃO</v>
      </c>
      <c r="R669" s="2" t="str">
        <f>IF(ISERR(FIND("08",GERAL[[#This Row],[ODS]])),"NÃO","SIM")</f>
        <v>NÃO</v>
      </c>
      <c r="S669" s="2" t="str">
        <f>IF(ISERR(FIND("09",GERAL[[#This Row],[ODS]])),"NÃO","SIM")</f>
        <v>NÃO</v>
      </c>
      <c r="T669" s="2" t="str">
        <f>IF(ISERR(FIND("10",GERAL[[#This Row],[ODS]])),"NÃO","SIM")</f>
        <v>NÃO</v>
      </c>
      <c r="U669" s="2" t="str">
        <f>IF(ISERR(FIND("11",GERAL[[#This Row],[ODS]])),"NÃO","SIM")</f>
        <v>NÃO</v>
      </c>
      <c r="V669" s="2" t="str">
        <f>IF(ISERR(FIND("12",GERAL[[#This Row],[ODS]])),"NÃO","SIM")</f>
        <v>NÃO</v>
      </c>
      <c r="W669" s="2" t="str">
        <f>IF(ISERR(FIND("13",GERAL[[#This Row],[ODS]])),"NÃO","SIM")</f>
        <v>NÃO</v>
      </c>
      <c r="X669" s="2" t="str">
        <f>IF(ISERR(FIND("14",GERAL[[#This Row],[ODS]])),"NÃO","SIM")</f>
        <v>NÃO</v>
      </c>
      <c r="Y669" s="2" t="str">
        <f>IF(ISERR(FIND("15",GERAL[[#This Row],[ODS]])),"NÃO","SIM")</f>
        <v>NÃO</v>
      </c>
      <c r="Z669" s="2" t="str">
        <f>IF(ISERR(FIND("16",GERAL[[#This Row],[ODS]])),"NÃO","SIM")</f>
        <v>NÃO</v>
      </c>
      <c r="AA669" s="2" t="str">
        <f>IF(ISERR(FIND("17",GERAL[[#This Row],[ODS]])),"NÃO","SIM")</f>
        <v>NÃO</v>
      </c>
      <c r="AB669" s="1">
        <v>39.88919667590028</v>
      </c>
      <c r="AC669" s="1">
        <v>43.219199177399496</v>
      </c>
      <c r="AD669" s="1">
        <v>27.343749999999972</v>
      </c>
      <c r="AE669" s="1">
        <v>5.0847457627118775</v>
      </c>
      <c r="AF669" s="1">
        <v>35.813953488372107</v>
      </c>
      <c r="AG669" s="1" t="str">
        <f>GERAL[[#This Row],[SIGLA]]&amp;GERAL[[#This Row],[CÓD]]</f>
        <v>RNED_UM</v>
      </c>
      <c r="AH669" s="1">
        <f ca="1">VLOOKUP(GERAL[[#This Row],[REF_NOTA]],BASE_NOTAS[],7,FALSE)</f>
        <v>3.0120481927710854</v>
      </c>
      <c r="AI669" s="31">
        <f ca="1">IF(GERAL[[#This Row],[Nota 2025]]="",0,GERAL[[#This Row],[Nota 2026]]-GERAL[[#This Row],[Nota 2025]])</f>
        <v>-32.801905295601024</v>
      </c>
    </row>
    <row r="670" spans="1:35" ht="17" x14ac:dyDescent="0.35">
      <c r="A670" s="2" t="s">
        <v>178</v>
      </c>
      <c r="B670" s="2" t="s">
        <v>205</v>
      </c>
      <c r="C670" s="2" t="s">
        <v>210</v>
      </c>
      <c r="D670" s="15" t="s">
        <v>27</v>
      </c>
      <c r="E670" s="2" t="s">
        <v>97</v>
      </c>
      <c r="F670" s="2" t="str">
        <f>VLOOKUP(GERAL[[#This Row],[CÓD]],SEALL,6,FALSE)</f>
        <v>S</v>
      </c>
      <c r="G67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7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7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70" s="2" t="str">
        <f>VLOOKUP(GERAL[[#This Row],[CÓD]],SEALL,4,FALSE)</f>
        <v>04</v>
      </c>
      <c r="K670" s="2" t="str">
        <f>IF(ISERR(FIND("01",GERAL[[#This Row],[ODS]])),"NÃO","SIM")</f>
        <v>NÃO</v>
      </c>
      <c r="L670" s="2" t="str">
        <f>IF(ISERR(FIND("02",GERAL[[#This Row],[ODS]])),"NÃO","SIM")</f>
        <v>NÃO</v>
      </c>
      <c r="M670" s="2" t="str">
        <f>IF(ISERR(FIND("03",GERAL[[#This Row],[ODS]])),"NÃO","SIM")</f>
        <v>NÃO</v>
      </c>
      <c r="N670" s="2" t="str">
        <f>IF(ISERR(FIND("04",GERAL[[#This Row],[ODS]])),"NÃO","SIM")</f>
        <v>SIM</v>
      </c>
      <c r="O670" s="2" t="str">
        <f>IF(ISERR(FIND("05",GERAL[[#This Row],[ODS]])),"NÃO","SIM")</f>
        <v>NÃO</v>
      </c>
      <c r="P670" s="2" t="str">
        <f>IF(ISERR(FIND("06",GERAL[[#This Row],[ODS]])),"NÃO","SIM")</f>
        <v>NÃO</v>
      </c>
      <c r="Q670" s="2" t="str">
        <f>IF(ISERR(FIND("07",GERAL[[#This Row],[ODS]])),"NÃO","SIM")</f>
        <v>NÃO</v>
      </c>
      <c r="R670" s="2" t="str">
        <f>IF(ISERR(FIND("08",GERAL[[#This Row],[ODS]])),"NÃO","SIM")</f>
        <v>NÃO</v>
      </c>
      <c r="S670" s="2" t="str">
        <f>IF(ISERR(FIND("09",GERAL[[#This Row],[ODS]])),"NÃO","SIM")</f>
        <v>NÃO</v>
      </c>
      <c r="T670" s="2" t="str">
        <f>IF(ISERR(FIND("10",GERAL[[#This Row],[ODS]])),"NÃO","SIM")</f>
        <v>NÃO</v>
      </c>
      <c r="U670" s="2" t="str">
        <f>IF(ISERR(FIND("11",GERAL[[#This Row],[ODS]])),"NÃO","SIM")</f>
        <v>NÃO</v>
      </c>
      <c r="V670" s="2" t="str">
        <f>IF(ISERR(FIND("12",GERAL[[#This Row],[ODS]])),"NÃO","SIM")</f>
        <v>NÃO</v>
      </c>
      <c r="W670" s="2" t="str">
        <f>IF(ISERR(FIND("13",GERAL[[#This Row],[ODS]])),"NÃO","SIM")</f>
        <v>NÃO</v>
      </c>
      <c r="X670" s="2" t="str">
        <f>IF(ISERR(FIND("14",GERAL[[#This Row],[ODS]])),"NÃO","SIM")</f>
        <v>NÃO</v>
      </c>
      <c r="Y670" s="2" t="str">
        <f>IF(ISERR(FIND("15",GERAL[[#This Row],[ODS]])),"NÃO","SIM")</f>
        <v>NÃO</v>
      </c>
      <c r="Z670" s="2" t="str">
        <f>IF(ISERR(FIND("16",GERAL[[#This Row],[ODS]])),"NÃO","SIM")</f>
        <v>NÃO</v>
      </c>
      <c r="AA670" s="2" t="str">
        <f>IF(ISERR(FIND("17",GERAL[[#This Row],[ODS]])),"NÃO","SIM")</f>
        <v>NÃO</v>
      </c>
      <c r="AB670" s="1">
        <v>55.678670360110793</v>
      </c>
      <c r="AC670" s="1">
        <v>73.543629940801168</v>
      </c>
      <c r="AD670" s="1">
        <v>44.921874999999972</v>
      </c>
      <c r="AE670" s="1">
        <v>40.677966101694899</v>
      </c>
      <c r="AF670" s="1">
        <v>61.395348837209319</v>
      </c>
      <c r="AG670" s="1" t="str">
        <f>GERAL[[#This Row],[SIGLA]]&amp;GERAL[[#This Row],[CÓD]]</f>
        <v>RSED_UM</v>
      </c>
      <c r="AH670" s="1">
        <f ca="1">VLOOKUP(GERAL[[#This Row],[REF_NOTA]],BASE_NOTAS[],7,FALSE)</f>
        <v>40.361445783132559</v>
      </c>
      <c r="AI670" s="31">
        <f ca="1">IF(GERAL[[#This Row],[Nota 2025]]="",0,GERAL[[#This Row],[Nota 2026]]-GERAL[[#This Row],[Nota 2025]])</f>
        <v>-21.03390305407676</v>
      </c>
    </row>
    <row r="671" spans="1:35" ht="17" x14ac:dyDescent="0.35">
      <c r="A671" s="2" t="s">
        <v>176</v>
      </c>
      <c r="B671" s="2" t="s">
        <v>203</v>
      </c>
      <c r="C671" s="2" t="s">
        <v>210</v>
      </c>
      <c r="D671" s="15" t="s">
        <v>27</v>
      </c>
      <c r="E671" s="2" t="s">
        <v>97</v>
      </c>
      <c r="F671" s="2" t="str">
        <f>VLOOKUP(GERAL[[#This Row],[CÓD]],SEALL,6,FALSE)</f>
        <v>S</v>
      </c>
      <c r="G67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7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7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71" s="2" t="str">
        <f>VLOOKUP(GERAL[[#This Row],[CÓD]],SEALL,4,FALSE)</f>
        <v>04</v>
      </c>
      <c r="K671" s="2" t="str">
        <f>IF(ISERR(FIND("01",GERAL[[#This Row],[ODS]])),"NÃO","SIM")</f>
        <v>NÃO</v>
      </c>
      <c r="L671" s="2" t="str">
        <f>IF(ISERR(FIND("02",GERAL[[#This Row],[ODS]])),"NÃO","SIM")</f>
        <v>NÃO</v>
      </c>
      <c r="M671" s="2" t="str">
        <f>IF(ISERR(FIND("03",GERAL[[#This Row],[ODS]])),"NÃO","SIM")</f>
        <v>NÃO</v>
      </c>
      <c r="N671" s="2" t="str">
        <f>IF(ISERR(FIND("04",GERAL[[#This Row],[ODS]])),"NÃO","SIM")</f>
        <v>SIM</v>
      </c>
      <c r="O671" s="2" t="str">
        <f>IF(ISERR(FIND("05",GERAL[[#This Row],[ODS]])),"NÃO","SIM")</f>
        <v>NÃO</v>
      </c>
      <c r="P671" s="2" t="str">
        <f>IF(ISERR(FIND("06",GERAL[[#This Row],[ODS]])),"NÃO","SIM")</f>
        <v>NÃO</v>
      </c>
      <c r="Q671" s="2" t="str">
        <f>IF(ISERR(FIND("07",GERAL[[#This Row],[ODS]])),"NÃO","SIM")</f>
        <v>NÃO</v>
      </c>
      <c r="R671" s="2" t="str">
        <f>IF(ISERR(FIND("08",GERAL[[#This Row],[ODS]])),"NÃO","SIM")</f>
        <v>NÃO</v>
      </c>
      <c r="S671" s="2" t="str">
        <f>IF(ISERR(FIND("09",GERAL[[#This Row],[ODS]])),"NÃO","SIM")</f>
        <v>NÃO</v>
      </c>
      <c r="T671" s="2" t="str">
        <f>IF(ISERR(FIND("10",GERAL[[#This Row],[ODS]])),"NÃO","SIM")</f>
        <v>NÃO</v>
      </c>
      <c r="U671" s="2" t="str">
        <f>IF(ISERR(FIND("11",GERAL[[#This Row],[ODS]])),"NÃO","SIM")</f>
        <v>NÃO</v>
      </c>
      <c r="V671" s="2" t="str">
        <f>IF(ISERR(FIND("12",GERAL[[#This Row],[ODS]])),"NÃO","SIM")</f>
        <v>NÃO</v>
      </c>
      <c r="W671" s="2" t="str">
        <f>IF(ISERR(FIND("13",GERAL[[#This Row],[ODS]])),"NÃO","SIM")</f>
        <v>NÃO</v>
      </c>
      <c r="X671" s="2" t="str">
        <f>IF(ISERR(FIND("14",GERAL[[#This Row],[ODS]])),"NÃO","SIM")</f>
        <v>NÃO</v>
      </c>
      <c r="Y671" s="2" t="str">
        <f>IF(ISERR(FIND("15",GERAL[[#This Row],[ODS]])),"NÃO","SIM")</f>
        <v>NÃO</v>
      </c>
      <c r="Z671" s="2" t="str">
        <f>IF(ISERR(FIND("16",GERAL[[#This Row],[ODS]])),"NÃO","SIM")</f>
        <v>NÃO</v>
      </c>
      <c r="AA671" s="2" t="str">
        <f>IF(ISERR(FIND("17",GERAL[[#This Row],[ODS]])),"NÃO","SIM")</f>
        <v>NÃO</v>
      </c>
      <c r="AB671" s="1">
        <v>49.584487534626064</v>
      </c>
      <c r="AC671" s="1">
        <v>65.62866350055603</v>
      </c>
      <c r="AD671" s="1">
        <v>73.046874999999972</v>
      </c>
      <c r="AE671" s="1">
        <v>40.677966101694899</v>
      </c>
      <c r="AF671" s="1">
        <v>60.930232558139508</v>
      </c>
      <c r="AG671" s="1" t="str">
        <f>GERAL[[#This Row],[SIGLA]]&amp;GERAL[[#This Row],[CÓD]]</f>
        <v>ROED_UM</v>
      </c>
      <c r="AH671" s="1">
        <f ca="1">VLOOKUP(GERAL[[#This Row],[REF_NOTA]],BASE_NOTAS[],7,FALSE)</f>
        <v>53.01204819277109</v>
      </c>
      <c r="AI671" s="31">
        <f ca="1">IF(GERAL[[#This Row],[Nota 2025]]="",0,GERAL[[#This Row],[Nota 2026]]-GERAL[[#This Row],[Nota 2025]])</f>
        <v>-7.9181843653684183</v>
      </c>
    </row>
    <row r="672" spans="1:35" ht="17" x14ac:dyDescent="0.35">
      <c r="A672" s="2" t="s">
        <v>177</v>
      </c>
      <c r="B672" s="2" t="s">
        <v>204</v>
      </c>
      <c r="C672" s="2" t="s">
        <v>210</v>
      </c>
      <c r="D672" s="15" t="s">
        <v>27</v>
      </c>
      <c r="E672" s="2" t="s">
        <v>97</v>
      </c>
      <c r="F672" s="2" t="str">
        <f>VLOOKUP(GERAL[[#This Row],[CÓD]],SEALL,6,FALSE)</f>
        <v>S</v>
      </c>
      <c r="G67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7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7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72" s="2" t="str">
        <f>VLOOKUP(GERAL[[#This Row],[CÓD]],SEALL,4,FALSE)</f>
        <v>04</v>
      </c>
      <c r="K672" s="2" t="str">
        <f>IF(ISERR(FIND("01",GERAL[[#This Row],[ODS]])),"NÃO","SIM")</f>
        <v>NÃO</v>
      </c>
      <c r="L672" s="2" t="str">
        <f>IF(ISERR(FIND("02",GERAL[[#This Row],[ODS]])),"NÃO","SIM")</f>
        <v>NÃO</v>
      </c>
      <c r="M672" s="2" t="str">
        <f>IF(ISERR(FIND("03",GERAL[[#This Row],[ODS]])),"NÃO","SIM")</f>
        <v>NÃO</v>
      </c>
      <c r="N672" s="2" t="str">
        <f>IF(ISERR(FIND("04",GERAL[[#This Row],[ODS]])),"NÃO","SIM")</f>
        <v>SIM</v>
      </c>
      <c r="O672" s="2" t="str">
        <f>IF(ISERR(FIND("05",GERAL[[#This Row],[ODS]])),"NÃO","SIM")</f>
        <v>NÃO</v>
      </c>
      <c r="P672" s="2" t="str">
        <f>IF(ISERR(FIND("06",GERAL[[#This Row],[ODS]])),"NÃO","SIM")</f>
        <v>NÃO</v>
      </c>
      <c r="Q672" s="2" t="str">
        <f>IF(ISERR(FIND("07",GERAL[[#This Row],[ODS]])),"NÃO","SIM")</f>
        <v>NÃO</v>
      </c>
      <c r="R672" s="2" t="str">
        <f>IF(ISERR(FIND("08",GERAL[[#This Row],[ODS]])),"NÃO","SIM")</f>
        <v>NÃO</v>
      </c>
      <c r="S672" s="2" t="str">
        <f>IF(ISERR(FIND("09",GERAL[[#This Row],[ODS]])),"NÃO","SIM")</f>
        <v>NÃO</v>
      </c>
      <c r="T672" s="2" t="str">
        <f>IF(ISERR(FIND("10",GERAL[[#This Row],[ODS]])),"NÃO","SIM")</f>
        <v>NÃO</v>
      </c>
      <c r="U672" s="2" t="str">
        <f>IF(ISERR(FIND("11",GERAL[[#This Row],[ODS]])),"NÃO","SIM")</f>
        <v>NÃO</v>
      </c>
      <c r="V672" s="2" t="str">
        <f>IF(ISERR(FIND("12",GERAL[[#This Row],[ODS]])),"NÃO","SIM")</f>
        <v>NÃO</v>
      </c>
      <c r="W672" s="2" t="str">
        <f>IF(ISERR(FIND("13",GERAL[[#This Row],[ODS]])),"NÃO","SIM")</f>
        <v>NÃO</v>
      </c>
      <c r="X672" s="2" t="str">
        <f>IF(ISERR(FIND("14",GERAL[[#This Row],[ODS]])),"NÃO","SIM")</f>
        <v>NÃO</v>
      </c>
      <c r="Y672" s="2" t="str">
        <f>IF(ISERR(FIND("15",GERAL[[#This Row],[ODS]])),"NÃO","SIM")</f>
        <v>NÃO</v>
      </c>
      <c r="Z672" s="2" t="str">
        <f>IF(ISERR(FIND("16",GERAL[[#This Row],[ODS]])),"NÃO","SIM")</f>
        <v>NÃO</v>
      </c>
      <c r="AA672" s="2" t="str">
        <f>IF(ISERR(FIND("17",GERAL[[#This Row],[ODS]])),"NÃO","SIM")</f>
        <v>NÃO</v>
      </c>
      <c r="AB672" s="1">
        <v>63.434903047091439</v>
      </c>
      <c r="AC672" s="1">
        <v>43.339286036023807</v>
      </c>
      <c r="AD672" s="1">
        <v>59.765625000000014</v>
      </c>
      <c r="AE672" s="1">
        <v>37.288135593220332</v>
      </c>
      <c r="AF672" s="1">
        <v>56.27906976744184</v>
      </c>
      <c r="AG672" s="1" t="str">
        <f>GERAL[[#This Row],[SIGLA]]&amp;GERAL[[#This Row],[CÓD]]</f>
        <v>RRED_UM</v>
      </c>
      <c r="AH672" s="1">
        <f ca="1">VLOOKUP(GERAL[[#This Row],[REF_NOTA]],BASE_NOTAS[],7,FALSE)</f>
        <v>44.578313253012098</v>
      </c>
      <c r="AI672" s="31">
        <f ca="1">IF(GERAL[[#This Row],[Nota 2025]]="",0,GERAL[[#This Row],[Nota 2026]]-GERAL[[#This Row],[Nota 2025]])</f>
        <v>-11.700756514429742</v>
      </c>
    </row>
    <row r="673" spans="1:35" ht="17" x14ac:dyDescent="0.35">
      <c r="A673" s="2" t="s">
        <v>179</v>
      </c>
      <c r="B673" s="2" t="s">
        <v>194</v>
      </c>
      <c r="C673" s="2" t="s">
        <v>210</v>
      </c>
      <c r="D673" s="15" t="s">
        <v>27</v>
      </c>
      <c r="E673" s="2" t="s">
        <v>97</v>
      </c>
      <c r="F673" s="2" t="str">
        <f>VLOOKUP(GERAL[[#This Row],[CÓD]],SEALL,6,FALSE)</f>
        <v>S</v>
      </c>
      <c r="G67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7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7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73" s="2" t="str">
        <f>VLOOKUP(GERAL[[#This Row],[CÓD]],SEALL,4,FALSE)</f>
        <v>04</v>
      </c>
      <c r="K673" s="2" t="str">
        <f>IF(ISERR(FIND("01",GERAL[[#This Row],[ODS]])),"NÃO","SIM")</f>
        <v>NÃO</v>
      </c>
      <c r="L673" s="2" t="str">
        <f>IF(ISERR(FIND("02",GERAL[[#This Row],[ODS]])),"NÃO","SIM")</f>
        <v>NÃO</v>
      </c>
      <c r="M673" s="2" t="str">
        <f>IF(ISERR(FIND("03",GERAL[[#This Row],[ODS]])),"NÃO","SIM")</f>
        <v>NÃO</v>
      </c>
      <c r="N673" s="2" t="str">
        <f>IF(ISERR(FIND("04",GERAL[[#This Row],[ODS]])),"NÃO","SIM")</f>
        <v>SIM</v>
      </c>
      <c r="O673" s="2" t="str">
        <f>IF(ISERR(FIND("05",GERAL[[#This Row],[ODS]])),"NÃO","SIM")</f>
        <v>NÃO</v>
      </c>
      <c r="P673" s="2" t="str">
        <f>IF(ISERR(FIND("06",GERAL[[#This Row],[ODS]])),"NÃO","SIM")</f>
        <v>NÃO</v>
      </c>
      <c r="Q673" s="2" t="str">
        <f>IF(ISERR(FIND("07",GERAL[[#This Row],[ODS]])),"NÃO","SIM")</f>
        <v>NÃO</v>
      </c>
      <c r="R673" s="2" t="str">
        <f>IF(ISERR(FIND("08",GERAL[[#This Row],[ODS]])),"NÃO","SIM")</f>
        <v>NÃO</v>
      </c>
      <c r="S673" s="2" t="str">
        <f>IF(ISERR(FIND("09",GERAL[[#This Row],[ODS]])),"NÃO","SIM")</f>
        <v>NÃO</v>
      </c>
      <c r="T673" s="2" t="str">
        <f>IF(ISERR(FIND("10",GERAL[[#This Row],[ODS]])),"NÃO","SIM")</f>
        <v>NÃO</v>
      </c>
      <c r="U673" s="2" t="str">
        <f>IF(ISERR(FIND("11",GERAL[[#This Row],[ODS]])),"NÃO","SIM")</f>
        <v>NÃO</v>
      </c>
      <c r="V673" s="2" t="str">
        <f>IF(ISERR(FIND("12",GERAL[[#This Row],[ODS]])),"NÃO","SIM")</f>
        <v>NÃO</v>
      </c>
      <c r="W673" s="2" t="str">
        <f>IF(ISERR(FIND("13",GERAL[[#This Row],[ODS]])),"NÃO","SIM")</f>
        <v>NÃO</v>
      </c>
      <c r="X673" s="2" t="str">
        <f>IF(ISERR(FIND("14",GERAL[[#This Row],[ODS]])),"NÃO","SIM")</f>
        <v>NÃO</v>
      </c>
      <c r="Y673" s="2" t="str">
        <f>IF(ISERR(FIND("15",GERAL[[#This Row],[ODS]])),"NÃO","SIM")</f>
        <v>NÃO</v>
      </c>
      <c r="Z673" s="2" t="str">
        <f>IF(ISERR(FIND("16",GERAL[[#This Row],[ODS]])),"NÃO","SIM")</f>
        <v>NÃO</v>
      </c>
      <c r="AA673" s="2" t="str">
        <f>IF(ISERR(FIND("17",GERAL[[#This Row],[ODS]])),"NÃO","SIM")</f>
        <v>NÃO</v>
      </c>
      <c r="AB673" s="1">
        <v>75.900277008310283</v>
      </c>
      <c r="AC673" s="1">
        <v>89.383225907573106</v>
      </c>
      <c r="AD673" s="1">
        <v>61.718750000000014</v>
      </c>
      <c r="AE673" s="1">
        <v>48.305084745762748</v>
      </c>
      <c r="AF673" s="1">
        <v>62.790697674418603</v>
      </c>
      <c r="AG673" s="1" t="str">
        <f>GERAL[[#This Row],[SIGLA]]&amp;GERAL[[#This Row],[CÓD]]</f>
        <v>SCED_UM</v>
      </c>
      <c r="AH673" s="1">
        <f ca="1">VLOOKUP(GERAL[[#This Row],[REF_NOTA]],BASE_NOTAS[],7,FALSE)</f>
        <v>81.92771084337349</v>
      </c>
      <c r="AI673" s="31">
        <f ca="1">IF(GERAL[[#This Row],[Nota 2025]]="",0,GERAL[[#This Row],[Nota 2026]]-GERAL[[#This Row],[Nota 2025]])</f>
        <v>19.137013168954887</v>
      </c>
    </row>
    <row r="674" spans="1:35" ht="17" x14ac:dyDescent="0.35">
      <c r="A674" s="2" t="s">
        <v>181</v>
      </c>
      <c r="B674" s="2" t="s">
        <v>186</v>
      </c>
      <c r="C674" s="2" t="s">
        <v>210</v>
      </c>
      <c r="D674" s="15" t="s">
        <v>27</v>
      </c>
      <c r="E674" s="2" t="s">
        <v>97</v>
      </c>
      <c r="F674" s="2" t="str">
        <f>VLOOKUP(GERAL[[#This Row],[CÓD]],SEALL,6,FALSE)</f>
        <v>S</v>
      </c>
      <c r="G67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7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7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74" s="2" t="str">
        <f>VLOOKUP(GERAL[[#This Row],[CÓD]],SEALL,4,FALSE)</f>
        <v>04</v>
      </c>
      <c r="K674" s="2" t="str">
        <f>IF(ISERR(FIND("01",GERAL[[#This Row],[ODS]])),"NÃO","SIM")</f>
        <v>NÃO</v>
      </c>
      <c r="L674" s="2" t="str">
        <f>IF(ISERR(FIND("02",GERAL[[#This Row],[ODS]])),"NÃO","SIM")</f>
        <v>NÃO</v>
      </c>
      <c r="M674" s="2" t="str">
        <f>IF(ISERR(FIND("03",GERAL[[#This Row],[ODS]])),"NÃO","SIM")</f>
        <v>NÃO</v>
      </c>
      <c r="N674" s="2" t="str">
        <f>IF(ISERR(FIND("04",GERAL[[#This Row],[ODS]])),"NÃO","SIM")</f>
        <v>SIM</v>
      </c>
      <c r="O674" s="2" t="str">
        <f>IF(ISERR(FIND("05",GERAL[[#This Row],[ODS]])),"NÃO","SIM")</f>
        <v>NÃO</v>
      </c>
      <c r="P674" s="2" t="str">
        <f>IF(ISERR(FIND("06",GERAL[[#This Row],[ODS]])),"NÃO","SIM")</f>
        <v>NÃO</v>
      </c>
      <c r="Q674" s="2" t="str">
        <f>IF(ISERR(FIND("07",GERAL[[#This Row],[ODS]])),"NÃO","SIM")</f>
        <v>NÃO</v>
      </c>
      <c r="R674" s="2" t="str">
        <f>IF(ISERR(FIND("08",GERAL[[#This Row],[ODS]])),"NÃO","SIM")</f>
        <v>NÃO</v>
      </c>
      <c r="S674" s="2" t="str">
        <f>IF(ISERR(FIND("09",GERAL[[#This Row],[ODS]])),"NÃO","SIM")</f>
        <v>NÃO</v>
      </c>
      <c r="T674" s="2" t="str">
        <f>IF(ISERR(FIND("10",GERAL[[#This Row],[ODS]])),"NÃO","SIM")</f>
        <v>NÃO</v>
      </c>
      <c r="U674" s="2" t="str">
        <f>IF(ISERR(FIND("11",GERAL[[#This Row],[ODS]])),"NÃO","SIM")</f>
        <v>NÃO</v>
      </c>
      <c r="V674" s="2" t="str">
        <f>IF(ISERR(FIND("12",GERAL[[#This Row],[ODS]])),"NÃO","SIM")</f>
        <v>NÃO</v>
      </c>
      <c r="W674" s="2" t="str">
        <f>IF(ISERR(FIND("13",GERAL[[#This Row],[ODS]])),"NÃO","SIM")</f>
        <v>NÃO</v>
      </c>
      <c r="X674" s="2" t="str">
        <f>IF(ISERR(FIND("14",GERAL[[#This Row],[ODS]])),"NÃO","SIM")</f>
        <v>NÃO</v>
      </c>
      <c r="Y674" s="2" t="str">
        <f>IF(ISERR(FIND("15",GERAL[[#This Row],[ODS]])),"NÃO","SIM")</f>
        <v>NÃO</v>
      </c>
      <c r="Z674" s="2" t="str">
        <f>IF(ISERR(FIND("16",GERAL[[#This Row],[ODS]])),"NÃO","SIM")</f>
        <v>NÃO</v>
      </c>
      <c r="AA674" s="2" t="str">
        <f>IF(ISERR(FIND("17",GERAL[[#This Row],[ODS]])),"NÃO","SIM")</f>
        <v>NÃO</v>
      </c>
      <c r="AB674" s="1">
        <v>100</v>
      </c>
      <c r="AC674" s="1">
        <v>100</v>
      </c>
      <c r="AD674" s="1">
        <v>100</v>
      </c>
      <c r="AE674" s="1">
        <v>100</v>
      </c>
      <c r="AF674" s="1">
        <v>97.674418604651152</v>
      </c>
      <c r="AG674" s="1" t="str">
        <f>GERAL[[#This Row],[SIGLA]]&amp;GERAL[[#This Row],[CÓD]]</f>
        <v>SPED_UM</v>
      </c>
      <c r="AH674" s="1">
        <f ca="1">VLOOKUP(GERAL[[#This Row],[REF_NOTA]],BASE_NOTAS[],7,FALSE)</f>
        <v>99.397590361445822</v>
      </c>
      <c r="AI674" s="31">
        <f ca="1">IF(GERAL[[#This Row],[Nota 2025]]="",0,GERAL[[#This Row],[Nota 2026]]-GERAL[[#This Row],[Nota 2025]])</f>
        <v>1.7231717567946703</v>
      </c>
    </row>
    <row r="675" spans="1:35" ht="17" x14ac:dyDescent="0.35">
      <c r="A675" s="2" t="s">
        <v>180</v>
      </c>
      <c r="B675" s="2" t="s">
        <v>206</v>
      </c>
      <c r="C675" s="2" t="s">
        <v>210</v>
      </c>
      <c r="D675" s="15" t="s">
        <v>27</v>
      </c>
      <c r="E675" s="2" t="s">
        <v>97</v>
      </c>
      <c r="F675" s="2" t="str">
        <f>VLOOKUP(GERAL[[#This Row],[CÓD]],SEALL,6,FALSE)</f>
        <v>S</v>
      </c>
      <c r="G67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7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7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75" s="2" t="str">
        <f>VLOOKUP(GERAL[[#This Row],[CÓD]],SEALL,4,FALSE)</f>
        <v>04</v>
      </c>
      <c r="K675" s="2" t="str">
        <f>IF(ISERR(FIND("01",GERAL[[#This Row],[ODS]])),"NÃO","SIM")</f>
        <v>NÃO</v>
      </c>
      <c r="L675" s="2" t="str">
        <f>IF(ISERR(FIND("02",GERAL[[#This Row],[ODS]])),"NÃO","SIM")</f>
        <v>NÃO</v>
      </c>
      <c r="M675" s="2" t="str">
        <f>IF(ISERR(FIND("03",GERAL[[#This Row],[ODS]])),"NÃO","SIM")</f>
        <v>NÃO</v>
      </c>
      <c r="N675" s="2" t="str">
        <f>IF(ISERR(FIND("04",GERAL[[#This Row],[ODS]])),"NÃO","SIM")</f>
        <v>SIM</v>
      </c>
      <c r="O675" s="2" t="str">
        <f>IF(ISERR(FIND("05",GERAL[[#This Row],[ODS]])),"NÃO","SIM")</f>
        <v>NÃO</v>
      </c>
      <c r="P675" s="2" t="str">
        <f>IF(ISERR(FIND("06",GERAL[[#This Row],[ODS]])),"NÃO","SIM")</f>
        <v>NÃO</v>
      </c>
      <c r="Q675" s="2" t="str">
        <f>IF(ISERR(FIND("07",GERAL[[#This Row],[ODS]])),"NÃO","SIM")</f>
        <v>NÃO</v>
      </c>
      <c r="R675" s="2" t="str">
        <f>IF(ISERR(FIND("08",GERAL[[#This Row],[ODS]])),"NÃO","SIM")</f>
        <v>NÃO</v>
      </c>
      <c r="S675" s="2" t="str">
        <f>IF(ISERR(FIND("09",GERAL[[#This Row],[ODS]])),"NÃO","SIM")</f>
        <v>NÃO</v>
      </c>
      <c r="T675" s="2" t="str">
        <f>IF(ISERR(FIND("10",GERAL[[#This Row],[ODS]])),"NÃO","SIM")</f>
        <v>NÃO</v>
      </c>
      <c r="U675" s="2" t="str">
        <f>IF(ISERR(FIND("11",GERAL[[#This Row],[ODS]])),"NÃO","SIM")</f>
        <v>NÃO</v>
      </c>
      <c r="V675" s="2" t="str">
        <f>IF(ISERR(FIND("12",GERAL[[#This Row],[ODS]])),"NÃO","SIM")</f>
        <v>NÃO</v>
      </c>
      <c r="W675" s="2" t="str">
        <f>IF(ISERR(FIND("13",GERAL[[#This Row],[ODS]])),"NÃO","SIM")</f>
        <v>NÃO</v>
      </c>
      <c r="X675" s="2" t="str">
        <f>IF(ISERR(FIND("14",GERAL[[#This Row],[ODS]])),"NÃO","SIM")</f>
        <v>NÃO</v>
      </c>
      <c r="Y675" s="2" t="str">
        <f>IF(ISERR(FIND("15",GERAL[[#This Row],[ODS]])),"NÃO","SIM")</f>
        <v>NÃO</v>
      </c>
      <c r="Z675" s="2" t="str">
        <f>IF(ISERR(FIND("16",GERAL[[#This Row],[ODS]])),"NÃO","SIM")</f>
        <v>NÃO</v>
      </c>
      <c r="AA675" s="2" t="str">
        <f>IF(ISERR(FIND("17",GERAL[[#This Row],[ODS]])),"NÃO","SIM")</f>
        <v>NÃO</v>
      </c>
      <c r="AB675" s="1">
        <v>0</v>
      </c>
      <c r="AC675" s="1">
        <v>43.297973612564824</v>
      </c>
      <c r="AD675" s="1">
        <v>30.468750000000018</v>
      </c>
      <c r="AE675" s="1">
        <v>21.186440677966107</v>
      </c>
      <c r="AF675" s="1">
        <v>44.651162790697647</v>
      </c>
      <c r="AG675" s="1" t="str">
        <f>GERAL[[#This Row],[SIGLA]]&amp;GERAL[[#This Row],[CÓD]]</f>
        <v>SEED_UM</v>
      </c>
      <c r="AH675" s="1">
        <f ca="1">VLOOKUP(GERAL[[#This Row],[REF_NOTA]],BASE_NOTAS[],7,FALSE)</f>
        <v>0</v>
      </c>
      <c r="AI675" s="31">
        <f ca="1">IF(GERAL[[#This Row],[Nota 2025]]="",0,GERAL[[#This Row],[Nota 2026]]-GERAL[[#This Row],[Nota 2025]])</f>
        <v>-44.651162790697647</v>
      </c>
    </row>
    <row r="676" spans="1:35" ht="17" x14ac:dyDescent="0.35">
      <c r="A676" s="2" t="s">
        <v>182</v>
      </c>
      <c r="B676" s="2" t="s">
        <v>185</v>
      </c>
      <c r="C676" s="2" t="s">
        <v>210</v>
      </c>
      <c r="D676" s="15" t="s">
        <v>27</v>
      </c>
      <c r="E676" s="2" t="s">
        <v>97</v>
      </c>
      <c r="F676" s="2" t="str">
        <f>VLOOKUP(GERAL[[#This Row],[CÓD]],SEALL,6,FALSE)</f>
        <v>S</v>
      </c>
      <c r="G67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7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7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676" s="2" t="str">
        <f>VLOOKUP(GERAL[[#This Row],[CÓD]],SEALL,4,FALSE)</f>
        <v>04</v>
      </c>
      <c r="K676" s="2" t="str">
        <f>IF(ISERR(FIND("01",GERAL[[#This Row],[ODS]])),"NÃO","SIM")</f>
        <v>NÃO</v>
      </c>
      <c r="L676" s="2" t="str">
        <f>IF(ISERR(FIND("02",GERAL[[#This Row],[ODS]])),"NÃO","SIM")</f>
        <v>NÃO</v>
      </c>
      <c r="M676" s="2" t="str">
        <f>IF(ISERR(FIND("03",GERAL[[#This Row],[ODS]])),"NÃO","SIM")</f>
        <v>NÃO</v>
      </c>
      <c r="N676" s="2" t="str">
        <f>IF(ISERR(FIND("04",GERAL[[#This Row],[ODS]])),"NÃO","SIM")</f>
        <v>SIM</v>
      </c>
      <c r="O676" s="2" t="str">
        <f>IF(ISERR(FIND("05",GERAL[[#This Row],[ODS]])),"NÃO","SIM")</f>
        <v>NÃO</v>
      </c>
      <c r="P676" s="2" t="str">
        <f>IF(ISERR(FIND("06",GERAL[[#This Row],[ODS]])),"NÃO","SIM")</f>
        <v>NÃO</v>
      </c>
      <c r="Q676" s="2" t="str">
        <f>IF(ISERR(FIND("07",GERAL[[#This Row],[ODS]])),"NÃO","SIM")</f>
        <v>NÃO</v>
      </c>
      <c r="R676" s="2" t="str">
        <f>IF(ISERR(FIND("08",GERAL[[#This Row],[ODS]])),"NÃO","SIM")</f>
        <v>NÃO</v>
      </c>
      <c r="S676" s="2" t="str">
        <f>IF(ISERR(FIND("09",GERAL[[#This Row],[ODS]])),"NÃO","SIM")</f>
        <v>NÃO</v>
      </c>
      <c r="T676" s="2" t="str">
        <f>IF(ISERR(FIND("10",GERAL[[#This Row],[ODS]])),"NÃO","SIM")</f>
        <v>NÃO</v>
      </c>
      <c r="U676" s="2" t="str">
        <f>IF(ISERR(FIND("11",GERAL[[#This Row],[ODS]])),"NÃO","SIM")</f>
        <v>NÃO</v>
      </c>
      <c r="V676" s="2" t="str">
        <f>IF(ISERR(FIND("12",GERAL[[#This Row],[ODS]])),"NÃO","SIM")</f>
        <v>NÃO</v>
      </c>
      <c r="W676" s="2" t="str">
        <f>IF(ISERR(FIND("13",GERAL[[#This Row],[ODS]])),"NÃO","SIM")</f>
        <v>NÃO</v>
      </c>
      <c r="X676" s="2" t="str">
        <f>IF(ISERR(FIND("14",GERAL[[#This Row],[ODS]])),"NÃO","SIM")</f>
        <v>NÃO</v>
      </c>
      <c r="Y676" s="2" t="str">
        <f>IF(ISERR(FIND("15",GERAL[[#This Row],[ODS]])),"NÃO","SIM")</f>
        <v>NÃO</v>
      </c>
      <c r="Z676" s="2" t="str">
        <f>IF(ISERR(FIND("16",GERAL[[#This Row],[ODS]])),"NÃO","SIM")</f>
        <v>NÃO</v>
      </c>
      <c r="AA676" s="2" t="str">
        <f>IF(ISERR(FIND("17",GERAL[[#This Row],[ODS]])),"NÃO","SIM")</f>
        <v>NÃO</v>
      </c>
      <c r="AB676" s="1">
        <v>60.387811634349035</v>
      </c>
      <c r="AC676" s="1">
        <v>87.294417755980106</v>
      </c>
      <c r="AD676" s="1">
        <v>72.65625</v>
      </c>
      <c r="AE676" s="1">
        <v>59.745762711864394</v>
      </c>
      <c r="AF676" s="1">
        <v>85.581395348837233</v>
      </c>
      <c r="AG676" s="1" t="str">
        <f>GERAL[[#This Row],[SIGLA]]&amp;GERAL[[#This Row],[CÓD]]</f>
        <v>TOED_UM</v>
      </c>
      <c r="AH676" s="1">
        <f ca="1">VLOOKUP(GERAL[[#This Row],[REF_NOTA]],BASE_NOTAS[],7,FALSE)</f>
        <v>86.144578313253035</v>
      </c>
      <c r="AI676" s="31">
        <f ca="1">IF(GERAL[[#This Row],[Nota 2025]]="",0,GERAL[[#This Row],[Nota 2026]]-GERAL[[#This Row],[Nota 2025]])</f>
        <v>0.56318296441580173</v>
      </c>
    </row>
    <row r="677" spans="1:35" ht="17" x14ac:dyDescent="0.35">
      <c r="A677" s="2" t="s">
        <v>0</v>
      </c>
      <c r="B677" s="2" t="s">
        <v>156</v>
      </c>
      <c r="C677" s="2" t="s">
        <v>268</v>
      </c>
      <c r="D677" s="15" t="s">
        <v>403</v>
      </c>
      <c r="E677" s="15" t="s">
        <v>401</v>
      </c>
      <c r="F677" s="2" t="str">
        <f>VLOOKUP(GERAL[[#This Row],[CÓD]],SEALL,6,FALSE)</f>
        <v>SG</v>
      </c>
      <c r="G67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7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7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677" s="2" t="str">
        <f>VLOOKUP(GERAL[[#This Row],[CÓD]],SEALL,4,FALSE)</f>
        <v>05, 08, 10, 16</v>
      </c>
      <c r="K677" s="2" t="str">
        <f>IF(ISERR(FIND("01",GERAL[[#This Row],[ODS]])),"NÃO","SIM")</f>
        <v>NÃO</v>
      </c>
      <c r="L677" s="2" t="str">
        <f>IF(ISERR(FIND("02",GERAL[[#This Row],[ODS]])),"NÃO","SIM")</f>
        <v>NÃO</v>
      </c>
      <c r="M677" s="2" t="str">
        <f>IF(ISERR(FIND("03",GERAL[[#This Row],[ODS]])),"NÃO","SIM")</f>
        <v>NÃO</v>
      </c>
      <c r="N677" s="2" t="str">
        <f>IF(ISERR(FIND("04",GERAL[[#This Row],[ODS]])),"NÃO","SIM")</f>
        <v>NÃO</v>
      </c>
      <c r="O677" s="2" t="str">
        <f>IF(ISERR(FIND("05",GERAL[[#This Row],[ODS]])),"NÃO","SIM")</f>
        <v>SIM</v>
      </c>
      <c r="P677" s="2" t="str">
        <f>IF(ISERR(FIND("06",GERAL[[#This Row],[ODS]])),"NÃO","SIM")</f>
        <v>NÃO</v>
      </c>
      <c r="Q677" s="2" t="str">
        <f>IF(ISERR(FIND("07",GERAL[[#This Row],[ODS]])),"NÃO","SIM")</f>
        <v>NÃO</v>
      </c>
      <c r="R677" s="2" t="str">
        <f>IF(ISERR(FIND("08",GERAL[[#This Row],[ODS]])),"NÃO","SIM")</f>
        <v>SIM</v>
      </c>
      <c r="S677" s="2" t="str">
        <f>IF(ISERR(FIND("09",GERAL[[#This Row],[ODS]])),"NÃO","SIM")</f>
        <v>NÃO</v>
      </c>
      <c r="T677" s="2" t="str">
        <f>IF(ISERR(FIND("10",GERAL[[#This Row],[ODS]])),"NÃO","SIM")</f>
        <v>SIM</v>
      </c>
      <c r="U677" s="2" t="str">
        <f>IF(ISERR(FIND("11",GERAL[[#This Row],[ODS]])),"NÃO","SIM")</f>
        <v>NÃO</v>
      </c>
      <c r="V677" s="2" t="str">
        <f>IF(ISERR(FIND("12",GERAL[[#This Row],[ODS]])),"NÃO","SIM")</f>
        <v>NÃO</v>
      </c>
      <c r="W677" s="2" t="str">
        <f>IF(ISERR(FIND("13",GERAL[[#This Row],[ODS]])),"NÃO","SIM")</f>
        <v>NÃO</v>
      </c>
      <c r="X677" s="2" t="str">
        <f>IF(ISERR(FIND("14",GERAL[[#This Row],[ODS]])),"NÃO","SIM")</f>
        <v>NÃO</v>
      </c>
      <c r="Y677" s="2" t="str">
        <f>IF(ISERR(FIND("15",GERAL[[#This Row],[ODS]])),"NÃO","SIM")</f>
        <v>NÃO</v>
      </c>
      <c r="Z677" s="2" t="str">
        <f>IF(ISERR(FIND("16",GERAL[[#This Row],[ODS]])),"NÃO","SIM")</f>
        <v>SIM</v>
      </c>
      <c r="AA677" s="2" t="str">
        <f>IF(ISERR(FIND("17",GERAL[[#This Row],[ODS]])),"NÃO","SIM")</f>
        <v>NÃO</v>
      </c>
      <c r="AB677" s="1">
        <v>40.203000956650037</v>
      </c>
      <c r="AC677" s="1">
        <v>73.516811620252099</v>
      </c>
      <c r="AD677" s="1">
        <v>42.76636732555982</v>
      </c>
      <c r="AE677" s="1">
        <v>95.635412213234289</v>
      </c>
      <c r="AF677" s="1">
        <v>96.425558897425191</v>
      </c>
      <c r="AG677" s="1" t="str">
        <f>GERAL[[#This Row],[SIGLA]]&amp;GERAL[[#This Row],[CÓD]]</f>
        <v>ACEP_EG</v>
      </c>
      <c r="AH677" s="1">
        <f ca="1">VLOOKUP(GERAL[[#This Row],[REF_NOTA]],BASE_NOTAS[],7,FALSE)</f>
        <v>75.403296621445961</v>
      </c>
      <c r="AI677" s="31">
        <f ca="1">IF(GERAL[[#This Row],[Nota 2025]]="",0,GERAL[[#This Row],[Nota 2026]]-GERAL[[#This Row],[Nota 2025]])</f>
        <v>-21.02226227597923</v>
      </c>
    </row>
    <row r="678" spans="1:35" ht="17" x14ac:dyDescent="0.35">
      <c r="A678" s="2" t="s">
        <v>1</v>
      </c>
      <c r="B678" s="2" t="s">
        <v>157</v>
      </c>
      <c r="C678" s="2" t="s">
        <v>268</v>
      </c>
      <c r="D678" s="15" t="s">
        <v>403</v>
      </c>
      <c r="E678" s="15" t="s">
        <v>401</v>
      </c>
      <c r="F678" s="2" t="str">
        <f>VLOOKUP(GERAL[[#This Row],[CÓD]],SEALL,6,FALSE)</f>
        <v>SG</v>
      </c>
      <c r="G67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7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7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678" s="2" t="str">
        <f>VLOOKUP(GERAL[[#This Row],[CÓD]],SEALL,4,FALSE)</f>
        <v>05, 08, 10, 16</v>
      </c>
      <c r="K678" s="2" t="str">
        <f>IF(ISERR(FIND("01",GERAL[[#This Row],[ODS]])),"NÃO","SIM")</f>
        <v>NÃO</v>
      </c>
      <c r="L678" s="2" t="str">
        <f>IF(ISERR(FIND("02",GERAL[[#This Row],[ODS]])),"NÃO","SIM")</f>
        <v>NÃO</v>
      </c>
      <c r="M678" s="2" t="str">
        <f>IF(ISERR(FIND("03",GERAL[[#This Row],[ODS]])),"NÃO","SIM")</f>
        <v>NÃO</v>
      </c>
      <c r="N678" s="2" t="str">
        <f>IF(ISERR(FIND("04",GERAL[[#This Row],[ODS]])),"NÃO","SIM")</f>
        <v>NÃO</v>
      </c>
      <c r="O678" s="2" t="str">
        <f>IF(ISERR(FIND("05",GERAL[[#This Row],[ODS]])),"NÃO","SIM")</f>
        <v>SIM</v>
      </c>
      <c r="P678" s="2" t="str">
        <f>IF(ISERR(FIND("06",GERAL[[#This Row],[ODS]])),"NÃO","SIM")</f>
        <v>NÃO</v>
      </c>
      <c r="Q678" s="2" t="str">
        <f>IF(ISERR(FIND("07",GERAL[[#This Row],[ODS]])),"NÃO","SIM")</f>
        <v>NÃO</v>
      </c>
      <c r="R678" s="2" t="str">
        <f>IF(ISERR(FIND("08",GERAL[[#This Row],[ODS]])),"NÃO","SIM")</f>
        <v>SIM</v>
      </c>
      <c r="S678" s="2" t="str">
        <f>IF(ISERR(FIND("09",GERAL[[#This Row],[ODS]])),"NÃO","SIM")</f>
        <v>NÃO</v>
      </c>
      <c r="T678" s="2" t="str">
        <f>IF(ISERR(FIND("10",GERAL[[#This Row],[ODS]])),"NÃO","SIM")</f>
        <v>SIM</v>
      </c>
      <c r="U678" s="2" t="str">
        <f>IF(ISERR(FIND("11",GERAL[[#This Row],[ODS]])),"NÃO","SIM")</f>
        <v>NÃO</v>
      </c>
      <c r="V678" s="2" t="str">
        <f>IF(ISERR(FIND("12",GERAL[[#This Row],[ODS]])),"NÃO","SIM")</f>
        <v>NÃO</v>
      </c>
      <c r="W678" s="2" t="str">
        <f>IF(ISERR(FIND("13",GERAL[[#This Row],[ODS]])),"NÃO","SIM")</f>
        <v>NÃO</v>
      </c>
      <c r="X678" s="2" t="str">
        <f>IF(ISERR(FIND("14",GERAL[[#This Row],[ODS]])),"NÃO","SIM")</f>
        <v>NÃO</v>
      </c>
      <c r="Y678" s="2" t="str">
        <f>IF(ISERR(FIND("15",GERAL[[#This Row],[ODS]])),"NÃO","SIM")</f>
        <v>NÃO</v>
      </c>
      <c r="Z678" s="2" t="str">
        <f>IF(ISERR(FIND("16",GERAL[[#This Row],[ODS]])),"NÃO","SIM")</f>
        <v>SIM</v>
      </c>
      <c r="AA678" s="2" t="str">
        <f>IF(ISERR(FIND("17",GERAL[[#This Row],[ODS]])),"NÃO","SIM")</f>
        <v>NÃO</v>
      </c>
      <c r="AB678" s="1">
        <v>55.770122559218279</v>
      </c>
      <c r="AC678" s="1">
        <v>0</v>
      </c>
      <c r="AD678" s="1">
        <v>83.400343082115</v>
      </c>
      <c r="AE678" s="1">
        <v>35.207187640125852</v>
      </c>
      <c r="AF678" s="1">
        <v>58.69758796614294</v>
      </c>
      <c r="AG678" s="1" t="str">
        <f>GERAL[[#This Row],[SIGLA]]&amp;GERAL[[#This Row],[CÓD]]</f>
        <v>ALEP_EG</v>
      </c>
      <c r="AH678" s="1">
        <f ca="1">VLOOKUP(GERAL[[#This Row],[REF_NOTA]],BASE_NOTAS[],7,FALSE)</f>
        <v>71.59110659223424</v>
      </c>
      <c r="AI678" s="31">
        <f ca="1">IF(GERAL[[#This Row],[Nota 2025]]="",0,GERAL[[#This Row],[Nota 2026]]-GERAL[[#This Row],[Nota 2025]])</f>
        <v>12.8935186260913</v>
      </c>
    </row>
    <row r="679" spans="1:35" ht="17" x14ac:dyDescent="0.35">
      <c r="A679" s="2" t="s">
        <v>159</v>
      </c>
      <c r="B679" s="2" t="s">
        <v>184</v>
      </c>
      <c r="C679" s="2" t="s">
        <v>268</v>
      </c>
      <c r="D679" s="15" t="s">
        <v>403</v>
      </c>
      <c r="E679" s="15" t="s">
        <v>401</v>
      </c>
      <c r="F679" s="2" t="str">
        <f>VLOOKUP(GERAL[[#This Row],[CÓD]],SEALL,6,FALSE)</f>
        <v>SG</v>
      </c>
      <c r="G67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7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7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679" s="2" t="str">
        <f>VLOOKUP(GERAL[[#This Row],[CÓD]],SEALL,4,FALSE)</f>
        <v>05, 08, 10, 16</v>
      </c>
      <c r="K679" s="2" t="str">
        <f>IF(ISERR(FIND("01",GERAL[[#This Row],[ODS]])),"NÃO","SIM")</f>
        <v>NÃO</v>
      </c>
      <c r="L679" s="2" t="str">
        <f>IF(ISERR(FIND("02",GERAL[[#This Row],[ODS]])),"NÃO","SIM")</f>
        <v>NÃO</v>
      </c>
      <c r="M679" s="2" t="str">
        <f>IF(ISERR(FIND("03",GERAL[[#This Row],[ODS]])),"NÃO","SIM")</f>
        <v>NÃO</v>
      </c>
      <c r="N679" s="2" t="str">
        <f>IF(ISERR(FIND("04",GERAL[[#This Row],[ODS]])),"NÃO","SIM")</f>
        <v>NÃO</v>
      </c>
      <c r="O679" s="2" t="str">
        <f>IF(ISERR(FIND("05",GERAL[[#This Row],[ODS]])),"NÃO","SIM")</f>
        <v>SIM</v>
      </c>
      <c r="P679" s="2" t="str">
        <f>IF(ISERR(FIND("06",GERAL[[#This Row],[ODS]])),"NÃO","SIM")</f>
        <v>NÃO</v>
      </c>
      <c r="Q679" s="2" t="str">
        <f>IF(ISERR(FIND("07",GERAL[[#This Row],[ODS]])),"NÃO","SIM")</f>
        <v>NÃO</v>
      </c>
      <c r="R679" s="2" t="str">
        <f>IF(ISERR(FIND("08",GERAL[[#This Row],[ODS]])),"NÃO","SIM")</f>
        <v>SIM</v>
      </c>
      <c r="S679" s="2" t="str">
        <f>IF(ISERR(FIND("09",GERAL[[#This Row],[ODS]])),"NÃO","SIM")</f>
        <v>NÃO</v>
      </c>
      <c r="T679" s="2" t="str">
        <f>IF(ISERR(FIND("10",GERAL[[#This Row],[ODS]])),"NÃO","SIM")</f>
        <v>SIM</v>
      </c>
      <c r="U679" s="2" t="str">
        <f>IF(ISERR(FIND("11",GERAL[[#This Row],[ODS]])),"NÃO","SIM")</f>
        <v>NÃO</v>
      </c>
      <c r="V679" s="2" t="str">
        <f>IF(ISERR(FIND("12",GERAL[[#This Row],[ODS]])),"NÃO","SIM")</f>
        <v>NÃO</v>
      </c>
      <c r="W679" s="2" t="str">
        <f>IF(ISERR(FIND("13",GERAL[[#This Row],[ODS]])),"NÃO","SIM")</f>
        <v>NÃO</v>
      </c>
      <c r="X679" s="2" t="str">
        <f>IF(ISERR(FIND("14",GERAL[[#This Row],[ODS]])),"NÃO","SIM")</f>
        <v>NÃO</v>
      </c>
      <c r="Y679" s="2" t="str">
        <f>IF(ISERR(FIND("15",GERAL[[#This Row],[ODS]])),"NÃO","SIM")</f>
        <v>NÃO</v>
      </c>
      <c r="Z679" s="2" t="str">
        <f>IF(ISERR(FIND("16",GERAL[[#This Row],[ODS]])),"NÃO","SIM")</f>
        <v>SIM</v>
      </c>
      <c r="AA679" s="2" t="str">
        <f>IF(ISERR(FIND("17",GERAL[[#This Row],[ODS]])),"NÃO","SIM")</f>
        <v>NÃO</v>
      </c>
      <c r="AB679" s="1">
        <v>67.492510758511685</v>
      </c>
      <c r="AC679" s="1">
        <v>92.545580565143851</v>
      </c>
      <c r="AD679" s="1">
        <v>3.1320488044784867</v>
      </c>
      <c r="AE679" s="1">
        <v>84.181887672544605</v>
      </c>
      <c r="AF679" s="1">
        <v>42.889443243965509</v>
      </c>
      <c r="AG679" s="1" t="str">
        <f>GERAL[[#This Row],[SIGLA]]&amp;GERAL[[#This Row],[CÓD]]</f>
        <v>APEP_EG</v>
      </c>
      <c r="AH679" s="1">
        <f ca="1">VLOOKUP(GERAL[[#This Row],[REF_NOTA]],BASE_NOTAS[],7,FALSE)</f>
        <v>39.197530303363671</v>
      </c>
      <c r="AI679" s="31">
        <f ca="1">IF(GERAL[[#This Row],[Nota 2025]]="",0,GERAL[[#This Row],[Nota 2026]]-GERAL[[#This Row],[Nota 2025]])</f>
        <v>-3.6919129406018385</v>
      </c>
    </row>
    <row r="680" spans="1:35" ht="17" x14ac:dyDescent="0.35">
      <c r="A680" s="2" t="s">
        <v>155</v>
      </c>
      <c r="B680" s="2" t="s">
        <v>158</v>
      </c>
      <c r="C680" s="2" t="s">
        <v>268</v>
      </c>
      <c r="D680" s="15" t="s">
        <v>403</v>
      </c>
      <c r="E680" s="15" t="s">
        <v>401</v>
      </c>
      <c r="F680" s="2" t="str">
        <f>VLOOKUP(GERAL[[#This Row],[CÓD]],SEALL,6,FALSE)</f>
        <v>SG</v>
      </c>
      <c r="G68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8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8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680" s="2" t="str">
        <f>VLOOKUP(GERAL[[#This Row],[CÓD]],SEALL,4,FALSE)</f>
        <v>05, 08, 10, 16</v>
      </c>
      <c r="K680" s="2" t="str">
        <f>IF(ISERR(FIND("01",GERAL[[#This Row],[ODS]])),"NÃO","SIM")</f>
        <v>NÃO</v>
      </c>
      <c r="L680" s="2" t="str">
        <f>IF(ISERR(FIND("02",GERAL[[#This Row],[ODS]])),"NÃO","SIM")</f>
        <v>NÃO</v>
      </c>
      <c r="M680" s="2" t="str">
        <f>IF(ISERR(FIND("03",GERAL[[#This Row],[ODS]])),"NÃO","SIM")</f>
        <v>NÃO</v>
      </c>
      <c r="N680" s="2" t="str">
        <f>IF(ISERR(FIND("04",GERAL[[#This Row],[ODS]])),"NÃO","SIM")</f>
        <v>NÃO</v>
      </c>
      <c r="O680" s="2" t="str">
        <f>IF(ISERR(FIND("05",GERAL[[#This Row],[ODS]])),"NÃO","SIM")</f>
        <v>SIM</v>
      </c>
      <c r="P680" s="2" t="str">
        <f>IF(ISERR(FIND("06",GERAL[[#This Row],[ODS]])),"NÃO","SIM")</f>
        <v>NÃO</v>
      </c>
      <c r="Q680" s="2" t="str">
        <f>IF(ISERR(FIND("07",GERAL[[#This Row],[ODS]])),"NÃO","SIM")</f>
        <v>NÃO</v>
      </c>
      <c r="R680" s="2" t="str">
        <f>IF(ISERR(FIND("08",GERAL[[#This Row],[ODS]])),"NÃO","SIM")</f>
        <v>SIM</v>
      </c>
      <c r="S680" s="2" t="str">
        <f>IF(ISERR(FIND("09",GERAL[[#This Row],[ODS]])),"NÃO","SIM")</f>
        <v>NÃO</v>
      </c>
      <c r="T680" s="2" t="str">
        <f>IF(ISERR(FIND("10",GERAL[[#This Row],[ODS]])),"NÃO","SIM")</f>
        <v>SIM</v>
      </c>
      <c r="U680" s="2" t="str">
        <f>IF(ISERR(FIND("11",GERAL[[#This Row],[ODS]])),"NÃO","SIM")</f>
        <v>NÃO</v>
      </c>
      <c r="V680" s="2" t="str">
        <f>IF(ISERR(FIND("12",GERAL[[#This Row],[ODS]])),"NÃO","SIM")</f>
        <v>NÃO</v>
      </c>
      <c r="W680" s="2" t="str">
        <f>IF(ISERR(FIND("13",GERAL[[#This Row],[ODS]])),"NÃO","SIM")</f>
        <v>NÃO</v>
      </c>
      <c r="X680" s="2" t="str">
        <f>IF(ISERR(FIND("14",GERAL[[#This Row],[ODS]])),"NÃO","SIM")</f>
        <v>NÃO</v>
      </c>
      <c r="Y680" s="2" t="str">
        <f>IF(ISERR(FIND("15",GERAL[[#This Row],[ODS]])),"NÃO","SIM")</f>
        <v>NÃO</v>
      </c>
      <c r="Z680" s="2" t="str">
        <f>IF(ISERR(FIND("16",GERAL[[#This Row],[ODS]])),"NÃO","SIM")</f>
        <v>SIM</v>
      </c>
      <c r="AA680" s="2" t="str">
        <f>IF(ISERR(FIND("17",GERAL[[#This Row],[ODS]])),"NÃO","SIM")</f>
        <v>NÃO</v>
      </c>
      <c r="AB680" s="1">
        <v>60.008705726964841</v>
      </c>
      <c r="AC680" s="1">
        <v>55.825855179565146</v>
      </c>
      <c r="AD680" s="1">
        <v>55.069152255945447</v>
      </c>
      <c r="AE680" s="1">
        <v>83.253798723093922</v>
      </c>
      <c r="AF680" s="1">
        <v>53.03253352609773</v>
      </c>
      <c r="AG680" s="1" t="str">
        <f>GERAL[[#This Row],[SIGLA]]&amp;GERAL[[#This Row],[CÓD]]</f>
        <v>AMEP_EG</v>
      </c>
      <c r="AH680" s="1">
        <f ca="1">VLOOKUP(GERAL[[#This Row],[REF_NOTA]],BASE_NOTAS[],7,FALSE)</f>
        <v>59.670611009146675</v>
      </c>
      <c r="AI680" s="31">
        <f ca="1">IF(GERAL[[#This Row],[Nota 2025]]="",0,GERAL[[#This Row],[Nota 2026]]-GERAL[[#This Row],[Nota 2025]])</f>
        <v>6.6380774830489457</v>
      </c>
    </row>
    <row r="681" spans="1:35" ht="17" x14ac:dyDescent="0.35">
      <c r="A681" s="2" t="s">
        <v>160</v>
      </c>
      <c r="B681" s="2" t="s">
        <v>187</v>
      </c>
      <c r="C681" s="2" t="s">
        <v>268</v>
      </c>
      <c r="D681" s="15" t="s">
        <v>403</v>
      </c>
      <c r="E681" s="15" t="s">
        <v>401</v>
      </c>
      <c r="F681" s="2" t="str">
        <f>VLOOKUP(GERAL[[#This Row],[CÓD]],SEALL,6,FALSE)</f>
        <v>SG</v>
      </c>
      <c r="G68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8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8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681" s="2" t="str">
        <f>VLOOKUP(GERAL[[#This Row],[CÓD]],SEALL,4,FALSE)</f>
        <v>05, 08, 10, 16</v>
      </c>
      <c r="K681" s="2" t="str">
        <f>IF(ISERR(FIND("01",GERAL[[#This Row],[ODS]])),"NÃO","SIM")</f>
        <v>NÃO</v>
      </c>
      <c r="L681" s="2" t="str">
        <f>IF(ISERR(FIND("02",GERAL[[#This Row],[ODS]])),"NÃO","SIM")</f>
        <v>NÃO</v>
      </c>
      <c r="M681" s="2" t="str">
        <f>IF(ISERR(FIND("03",GERAL[[#This Row],[ODS]])),"NÃO","SIM")</f>
        <v>NÃO</v>
      </c>
      <c r="N681" s="2" t="str">
        <f>IF(ISERR(FIND("04",GERAL[[#This Row],[ODS]])),"NÃO","SIM")</f>
        <v>NÃO</v>
      </c>
      <c r="O681" s="2" t="str">
        <f>IF(ISERR(FIND("05",GERAL[[#This Row],[ODS]])),"NÃO","SIM")</f>
        <v>SIM</v>
      </c>
      <c r="P681" s="2" t="str">
        <f>IF(ISERR(FIND("06",GERAL[[#This Row],[ODS]])),"NÃO","SIM")</f>
        <v>NÃO</v>
      </c>
      <c r="Q681" s="2" t="str">
        <f>IF(ISERR(FIND("07",GERAL[[#This Row],[ODS]])),"NÃO","SIM")</f>
        <v>NÃO</v>
      </c>
      <c r="R681" s="2" t="str">
        <f>IF(ISERR(FIND("08",GERAL[[#This Row],[ODS]])),"NÃO","SIM")</f>
        <v>SIM</v>
      </c>
      <c r="S681" s="2" t="str">
        <f>IF(ISERR(FIND("09",GERAL[[#This Row],[ODS]])),"NÃO","SIM")</f>
        <v>NÃO</v>
      </c>
      <c r="T681" s="2" t="str">
        <f>IF(ISERR(FIND("10",GERAL[[#This Row],[ODS]])),"NÃO","SIM")</f>
        <v>SIM</v>
      </c>
      <c r="U681" s="2" t="str">
        <f>IF(ISERR(FIND("11",GERAL[[#This Row],[ODS]])),"NÃO","SIM")</f>
        <v>NÃO</v>
      </c>
      <c r="V681" s="2" t="str">
        <f>IF(ISERR(FIND("12",GERAL[[#This Row],[ODS]])),"NÃO","SIM")</f>
        <v>NÃO</v>
      </c>
      <c r="W681" s="2" t="str">
        <f>IF(ISERR(FIND("13",GERAL[[#This Row],[ODS]])),"NÃO","SIM")</f>
        <v>NÃO</v>
      </c>
      <c r="X681" s="2" t="str">
        <f>IF(ISERR(FIND("14",GERAL[[#This Row],[ODS]])),"NÃO","SIM")</f>
        <v>NÃO</v>
      </c>
      <c r="Y681" s="2" t="str">
        <f>IF(ISERR(FIND("15",GERAL[[#This Row],[ODS]])),"NÃO","SIM")</f>
        <v>NÃO</v>
      </c>
      <c r="Z681" s="2" t="str">
        <f>IF(ISERR(FIND("16",GERAL[[#This Row],[ODS]])),"NÃO","SIM")</f>
        <v>SIM</v>
      </c>
      <c r="AA681" s="2" t="str">
        <f>IF(ISERR(FIND("17",GERAL[[#This Row],[ODS]])),"NÃO","SIM")</f>
        <v>NÃO</v>
      </c>
      <c r="AB681" s="1">
        <v>100</v>
      </c>
      <c r="AC681" s="1">
        <v>88.941731569172305</v>
      </c>
      <c r="AD681" s="1">
        <v>72.730485762861875</v>
      </c>
      <c r="AE681" s="1">
        <v>65.417441863774485</v>
      </c>
      <c r="AF681" s="1">
        <v>95.908668842769515</v>
      </c>
      <c r="AG681" s="1" t="str">
        <f>GERAL[[#This Row],[SIGLA]]&amp;GERAL[[#This Row],[CÓD]]</f>
        <v>BAEP_EG</v>
      </c>
      <c r="AH681" s="1">
        <f ca="1">VLOOKUP(GERAL[[#This Row],[REF_NOTA]],BASE_NOTAS[],7,FALSE)</f>
        <v>23.214944239281976</v>
      </c>
      <c r="AI681" s="31">
        <f ca="1">IF(GERAL[[#This Row],[Nota 2025]]="",0,GERAL[[#This Row],[Nota 2026]]-GERAL[[#This Row],[Nota 2025]])</f>
        <v>-72.693724603487539</v>
      </c>
    </row>
    <row r="682" spans="1:35" ht="17" x14ac:dyDescent="0.35">
      <c r="A682" s="2" t="s">
        <v>161</v>
      </c>
      <c r="B682" s="2" t="s">
        <v>188</v>
      </c>
      <c r="C682" s="2" t="s">
        <v>268</v>
      </c>
      <c r="D682" s="15" t="s">
        <v>403</v>
      </c>
      <c r="E682" s="15" t="s">
        <v>401</v>
      </c>
      <c r="F682" s="2" t="str">
        <f>VLOOKUP(GERAL[[#This Row],[CÓD]],SEALL,6,FALSE)</f>
        <v>SG</v>
      </c>
      <c r="G68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8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8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682" s="2" t="str">
        <f>VLOOKUP(GERAL[[#This Row],[CÓD]],SEALL,4,FALSE)</f>
        <v>05, 08, 10, 16</v>
      </c>
      <c r="K682" s="2" t="str">
        <f>IF(ISERR(FIND("01",GERAL[[#This Row],[ODS]])),"NÃO","SIM")</f>
        <v>NÃO</v>
      </c>
      <c r="L682" s="2" t="str">
        <f>IF(ISERR(FIND("02",GERAL[[#This Row],[ODS]])),"NÃO","SIM")</f>
        <v>NÃO</v>
      </c>
      <c r="M682" s="2" t="str">
        <f>IF(ISERR(FIND("03",GERAL[[#This Row],[ODS]])),"NÃO","SIM")</f>
        <v>NÃO</v>
      </c>
      <c r="N682" s="2" t="str">
        <f>IF(ISERR(FIND("04",GERAL[[#This Row],[ODS]])),"NÃO","SIM")</f>
        <v>NÃO</v>
      </c>
      <c r="O682" s="2" t="str">
        <f>IF(ISERR(FIND("05",GERAL[[#This Row],[ODS]])),"NÃO","SIM")</f>
        <v>SIM</v>
      </c>
      <c r="P682" s="2" t="str">
        <f>IF(ISERR(FIND("06",GERAL[[#This Row],[ODS]])),"NÃO","SIM")</f>
        <v>NÃO</v>
      </c>
      <c r="Q682" s="2" t="str">
        <f>IF(ISERR(FIND("07",GERAL[[#This Row],[ODS]])),"NÃO","SIM")</f>
        <v>NÃO</v>
      </c>
      <c r="R682" s="2" t="str">
        <f>IF(ISERR(FIND("08",GERAL[[#This Row],[ODS]])),"NÃO","SIM")</f>
        <v>SIM</v>
      </c>
      <c r="S682" s="2" t="str">
        <f>IF(ISERR(FIND("09",GERAL[[#This Row],[ODS]])),"NÃO","SIM")</f>
        <v>NÃO</v>
      </c>
      <c r="T682" s="2" t="str">
        <f>IF(ISERR(FIND("10",GERAL[[#This Row],[ODS]])),"NÃO","SIM")</f>
        <v>SIM</v>
      </c>
      <c r="U682" s="2" t="str">
        <f>IF(ISERR(FIND("11",GERAL[[#This Row],[ODS]])),"NÃO","SIM")</f>
        <v>NÃO</v>
      </c>
      <c r="V682" s="2" t="str">
        <f>IF(ISERR(FIND("12",GERAL[[#This Row],[ODS]])),"NÃO","SIM")</f>
        <v>NÃO</v>
      </c>
      <c r="W682" s="2" t="str">
        <f>IF(ISERR(FIND("13",GERAL[[#This Row],[ODS]])),"NÃO","SIM")</f>
        <v>NÃO</v>
      </c>
      <c r="X682" s="2" t="str">
        <f>IF(ISERR(FIND("14",GERAL[[#This Row],[ODS]])),"NÃO","SIM")</f>
        <v>NÃO</v>
      </c>
      <c r="Y682" s="2" t="str">
        <f>IF(ISERR(FIND("15",GERAL[[#This Row],[ODS]])),"NÃO","SIM")</f>
        <v>NÃO</v>
      </c>
      <c r="Z682" s="2" t="str">
        <f>IF(ISERR(FIND("16",GERAL[[#This Row],[ODS]])),"NÃO","SIM")</f>
        <v>SIM</v>
      </c>
      <c r="AA682" s="2" t="str">
        <f>IF(ISERR(FIND("17",GERAL[[#This Row],[ODS]])),"NÃO","SIM")</f>
        <v>NÃO</v>
      </c>
      <c r="AB682" s="1">
        <v>0</v>
      </c>
      <c r="AC682" s="1">
        <v>35.365847084519515</v>
      </c>
      <c r="AD682" s="1">
        <v>31.584326064081509</v>
      </c>
      <c r="AE682" s="1">
        <v>43.375994164653079</v>
      </c>
      <c r="AF682" s="1">
        <v>32.4888657482105</v>
      </c>
      <c r="AG682" s="1" t="str">
        <f>GERAL[[#This Row],[SIGLA]]&amp;GERAL[[#This Row],[CÓD]]</f>
        <v>CEEP_EG</v>
      </c>
      <c r="AH682" s="1">
        <f ca="1">VLOOKUP(GERAL[[#This Row],[REF_NOTA]],BASE_NOTAS[],7,FALSE)</f>
        <v>54.623781938933575</v>
      </c>
      <c r="AI682" s="31">
        <f ca="1">IF(GERAL[[#This Row],[Nota 2025]]="",0,GERAL[[#This Row],[Nota 2026]]-GERAL[[#This Row],[Nota 2025]])</f>
        <v>22.134916190723075</v>
      </c>
    </row>
    <row r="683" spans="1:35" ht="17" x14ac:dyDescent="0.35">
      <c r="A683" s="2" t="s">
        <v>162</v>
      </c>
      <c r="B683" s="2" t="s">
        <v>189</v>
      </c>
      <c r="C683" s="2" t="s">
        <v>268</v>
      </c>
      <c r="D683" s="15" t="s">
        <v>403</v>
      </c>
      <c r="E683" s="15" t="s">
        <v>401</v>
      </c>
      <c r="F683" s="2" t="str">
        <f>VLOOKUP(GERAL[[#This Row],[CÓD]],SEALL,6,FALSE)</f>
        <v>SG</v>
      </c>
      <c r="G68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8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8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683" s="2" t="str">
        <f>VLOOKUP(GERAL[[#This Row],[CÓD]],SEALL,4,FALSE)</f>
        <v>05, 08, 10, 16</v>
      </c>
      <c r="K683" s="2" t="str">
        <f>IF(ISERR(FIND("01",GERAL[[#This Row],[ODS]])),"NÃO","SIM")</f>
        <v>NÃO</v>
      </c>
      <c r="L683" s="2" t="str">
        <f>IF(ISERR(FIND("02",GERAL[[#This Row],[ODS]])),"NÃO","SIM")</f>
        <v>NÃO</v>
      </c>
      <c r="M683" s="2" t="str">
        <f>IF(ISERR(FIND("03",GERAL[[#This Row],[ODS]])),"NÃO","SIM")</f>
        <v>NÃO</v>
      </c>
      <c r="N683" s="2" t="str">
        <f>IF(ISERR(FIND("04",GERAL[[#This Row],[ODS]])),"NÃO","SIM")</f>
        <v>NÃO</v>
      </c>
      <c r="O683" s="2" t="str">
        <f>IF(ISERR(FIND("05",GERAL[[#This Row],[ODS]])),"NÃO","SIM")</f>
        <v>SIM</v>
      </c>
      <c r="P683" s="2" t="str">
        <f>IF(ISERR(FIND("06",GERAL[[#This Row],[ODS]])),"NÃO","SIM")</f>
        <v>NÃO</v>
      </c>
      <c r="Q683" s="2" t="str">
        <f>IF(ISERR(FIND("07",GERAL[[#This Row],[ODS]])),"NÃO","SIM")</f>
        <v>NÃO</v>
      </c>
      <c r="R683" s="2" t="str">
        <f>IF(ISERR(FIND("08",GERAL[[#This Row],[ODS]])),"NÃO","SIM")</f>
        <v>SIM</v>
      </c>
      <c r="S683" s="2" t="str">
        <f>IF(ISERR(FIND("09",GERAL[[#This Row],[ODS]])),"NÃO","SIM")</f>
        <v>NÃO</v>
      </c>
      <c r="T683" s="2" t="str">
        <f>IF(ISERR(FIND("10",GERAL[[#This Row],[ODS]])),"NÃO","SIM")</f>
        <v>SIM</v>
      </c>
      <c r="U683" s="2" t="str">
        <f>IF(ISERR(FIND("11",GERAL[[#This Row],[ODS]])),"NÃO","SIM")</f>
        <v>NÃO</v>
      </c>
      <c r="V683" s="2" t="str">
        <f>IF(ISERR(FIND("12",GERAL[[#This Row],[ODS]])),"NÃO","SIM")</f>
        <v>NÃO</v>
      </c>
      <c r="W683" s="2" t="str">
        <f>IF(ISERR(FIND("13",GERAL[[#This Row],[ODS]])),"NÃO","SIM")</f>
        <v>NÃO</v>
      </c>
      <c r="X683" s="2" t="str">
        <f>IF(ISERR(FIND("14",GERAL[[#This Row],[ODS]])),"NÃO","SIM")</f>
        <v>NÃO</v>
      </c>
      <c r="Y683" s="2" t="str">
        <f>IF(ISERR(FIND("15",GERAL[[#This Row],[ODS]])),"NÃO","SIM")</f>
        <v>NÃO</v>
      </c>
      <c r="Z683" s="2" t="str">
        <f>IF(ISERR(FIND("16",GERAL[[#This Row],[ODS]])),"NÃO","SIM")</f>
        <v>SIM</v>
      </c>
      <c r="AA683" s="2" t="str">
        <f>IF(ISERR(FIND("17",GERAL[[#This Row],[ODS]])),"NÃO","SIM")</f>
        <v>NÃO</v>
      </c>
      <c r="AB683" s="1">
        <v>46.390481318533929</v>
      </c>
      <c r="AC683" s="1">
        <v>70.288292966558487</v>
      </c>
      <c r="AD683" s="1">
        <v>100</v>
      </c>
      <c r="AE683" s="1">
        <v>75.560421112572058</v>
      </c>
      <c r="AF683" s="1">
        <v>94.439432035369222</v>
      </c>
      <c r="AG683" s="1" t="str">
        <f>GERAL[[#This Row],[SIGLA]]&amp;GERAL[[#This Row],[CÓD]]</f>
        <v>DFEP_EG</v>
      </c>
      <c r="AH683" s="1">
        <f ca="1">VLOOKUP(GERAL[[#This Row],[REF_NOTA]],BASE_NOTAS[],7,FALSE)</f>
        <v>66.273174717603865</v>
      </c>
      <c r="AI683" s="31">
        <f ca="1">IF(GERAL[[#This Row],[Nota 2025]]="",0,GERAL[[#This Row],[Nota 2026]]-GERAL[[#This Row],[Nota 2025]])</f>
        <v>-28.166257317765357</v>
      </c>
    </row>
    <row r="684" spans="1:35" ht="17" x14ac:dyDescent="0.35">
      <c r="A684" s="2" t="s">
        <v>163</v>
      </c>
      <c r="B684" s="2" t="s">
        <v>183</v>
      </c>
      <c r="C684" s="2" t="s">
        <v>268</v>
      </c>
      <c r="D684" s="15" t="s">
        <v>403</v>
      </c>
      <c r="E684" s="15" t="s">
        <v>401</v>
      </c>
      <c r="F684" s="2" t="str">
        <f>VLOOKUP(GERAL[[#This Row],[CÓD]],SEALL,6,FALSE)</f>
        <v>SG</v>
      </c>
      <c r="G68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8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8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684" s="2" t="str">
        <f>VLOOKUP(GERAL[[#This Row],[CÓD]],SEALL,4,FALSE)</f>
        <v>05, 08, 10, 16</v>
      </c>
      <c r="K684" s="2" t="str">
        <f>IF(ISERR(FIND("01",GERAL[[#This Row],[ODS]])),"NÃO","SIM")</f>
        <v>NÃO</v>
      </c>
      <c r="L684" s="2" t="str">
        <f>IF(ISERR(FIND("02",GERAL[[#This Row],[ODS]])),"NÃO","SIM")</f>
        <v>NÃO</v>
      </c>
      <c r="M684" s="2" t="str">
        <f>IF(ISERR(FIND("03",GERAL[[#This Row],[ODS]])),"NÃO","SIM")</f>
        <v>NÃO</v>
      </c>
      <c r="N684" s="2" t="str">
        <f>IF(ISERR(FIND("04",GERAL[[#This Row],[ODS]])),"NÃO","SIM")</f>
        <v>NÃO</v>
      </c>
      <c r="O684" s="2" t="str">
        <f>IF(ISERR(FIND("05",GERAL[[#This Row],[ODS]])),"NÃO","SIM")</f>
        <v>SIM</v>
      </c>
      <c r="P684" s="2" t="str">
        <f>IF(ISERR(FIND("06",GERAL[[#This Row],[ODS]])),"NÃO","SIM")</f>
        <v>NÃO</v>
      </c>
      <c r="Q684" s="2" t="str">
        <f>IF(ISERR(FIND("07",GERAL[[#This Row],[ODS]])),"NÃO","SIM")</f>
        <v>NÃO</v>
      </c>
      <c r="R684" s="2" t="str">
        <f>IF(ISERR(FIND("08",GERAL[[#This Row],[ODS]])),"NÃO","SIM")</f>
        <v>SIM</v>
      </c>
      <c r="S684" s="2" t="str">
        <f>IF(ISERR(FIND("09",GERAL[[#This Row],[ODS]])),"NÃO","SIM")</f>
        <v>NÃO</v>
      </c>
      <c r="T684" s="2" t="str">
        <f>IF(ISERR(FIND("10",GERAL[[#This Row],[ODS]])),"NÃO","SIM")</f>
        <v>SIM</v>
      </c>
      <c r="U684" s="2" t="str">
        <f>IF(ISERR(FIND("11",GERAL[[#This Row],[ODS]])),"NÃO","SIM")</f>
        <v>NÃO</v>
      </c>
      <c r="V684" s="2" t="str">
        <f>IF(ISERR(FIND("12",GERAL[[#This Row],[ODS]])),"NÃO","SIM")</f>
        <v>NÃO</v>
      </c>
      <c r="W684" s="2" t="str">
        <f>IF(ISERR(FIND("13",GERAL[[#This Row],[ODS]])),"NÃO","SIM")</f>
        <v>NÃO</v>
      </c>
      <c r="X684" s="2" t="str">
        <f>IF(ISERR(FIND("14",GERAL[[#This Row],[ODS]])),"NÃO","SIM")</f>
        <v>NÃO</v>
      </c>
      <c r="Y684" s="2" t="str">
        <f>IF(ISERR(FIND("15",GERAL[[#This Row],[ODS]])),"NÃO","SIM")</f>
        <v>NÃO</v>
      </c>
      <c r="Z684" s="2" t="str">
        <f>IF(ISERR(FIND("16",GERAL[[#This Row],[ODS]])),"NÃO","SIM")</f>
        <v>SIM</v>
      </c>
      <c r="AA684" s="2" t="str">
        <f>IF(ISERR(FIND("17",GERAL[[#This Row],[ODS]])),"NÃO","SIM")</f>
        <v>NÃO</v>
      </c>
      <c r="AB684" s="1">
        <v>86.988192716398402</v>
      </c>
      <c r="AC684" s="1">
        <v>17.340701010129592</v>
      </c>
      <c r="AD684" s="1">
        <v>3.8764530368515864</v>
      </c>
      <c r="AE684" s="1">
        <v>65.185677617056612</v>
      </c>
      <c r="AF684" s="1">
        <v>80.175401238011801</v>
      </c>
      <c r="AG684" s="1" t="str">
        <f>GERAL[[#This Row],[SIGLA]]&amp;GERAL[[#This Row],[CÓD]]</f>
        <v>ESEP_EG</v>
      </c>
      <c r="AH684" s="1">
        <f ca="1">VLOOKUP(GERAL[[#This Row],[REF_NOTA]],BASE_NOTAS[],7,FALSE)</f>
        <v>75.680256012060454</v>
      </c>
      <c r="AI684" s="31">
        <f ca="1">IF(GERAL[[#This Row],[Nota 2025]]="",0,GERAL[[#This Row],[Nota 2026]]-GERAL[[#This Row],[Nota 2025]])</f>
        <v>-4.4951452259513474</v>
      </c>
    </row>
    <row r="685" spans="1:35" ht="17" x14ac:dyDescent="0.35">
      <c r="A685" s="2" t="s">
        <v>164</v>
      </c>
      <c r="B685" s="2" t="s">
        <v>190</v>
      </c>
      <c r="C685" s="2" t="s">
        <v>268</v>
      </c>
      <c r="D685" s="15" t="s">
        <v>403</v>
      </c>
      <c r="E685" s="15" t="s">
        <v>401</v>
      </c>
      <c r="F685" s="2" t="str">
        <f>VLOOKUP(GERAL[[#This Row],[CÓD]],SEALL,6,FALSE)</f>
        <v>SG</v>
      </c>
      <c r="G68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8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8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685" s="2" t="str">
        <f>VLOOKUP(GERAL[[#This Row],[CÓD]],SEALL,4,FALSE)</f>
        <v>05, 08, 10, 16</v>
      </c>
      <c r="K685" s="2" t="str">
        <f>IF(ISERR(FIND("01",GERAL[[#This Row],[ODS]])),"NÃO","SIM")</f>
        <v>NÃO</v>
      </c>
      <c r="L685" s="2" t="str">
        <f>IF(ISERR(FIND("02",GERAL[[#This Row],[ODS]])),"NÃO","SIM")</f>
        <v>NÃO</v>
      </c>
      <c r="M685" s="2" t="str">
        <f>IF(ISERR(FIND("03",GERAL[[#This Row],[ODS]])),"NÃO","SIM")</f>
        <v>NÃO</v>
      </c>
      <c r="N685" s="2" t="str">
        <f>IF(ISERR(FIND("04",GERAL[[#This Row],[ODS]])),"NÃO","SIM")</f>
        <v>NÃO</v>
      </c>
      <c r="O685" s="2" t="str">
        <f>IF(ISERR(FIND("05",GERAL[[#This Row],[ODS]])),"NÃO","SIM")</f>
        <v>SIM</v>
      </c>
      <c r="P685" s="2" t="str">
        <f>IF(ISERR(FIND("06",GERAL[[#This Row],[ODS]])),"NÃO","SIM")</f>
        <v>NÃO</v>
      </c>
      <c r="Q685" s="2" t="str">
        <f>IF(ISERR(FIND("07",GERAL[[#This Row],[ODS]])),"NÃO","SIM")</f>
        <v>NÃO</v>
      </c>
      <c r="R685" s="2" t="str">
        <f>IF(ISERR(FIND("08",GERAL[[#This Row],[ODS]])),"NÃO","SIM")</f>
        <v>SIM</v>
      </c>
      <c r="S685" s="2" t="str">
        <f>IF(ISERR(FIND("09",GERAL[[#This Row],[ODS]])),"NÃO","SIM")</f>
        <v>NÃO</v>
      </c>
      <c r="T685" s="2" t="str">
        <f>IF(ISERR(FIND("10",GERAL[[#This Row],[ODS]])),"NÃO","SIM")</f>
        <v>SIM</v>
      </c>
      <c r="U685" s="2" t="str">
        <f>IF(ISERR(FIND("11",GERAL[[#This Row],[ODS]])),"NÃO","SIM")</f>
        <v>NÃO</v>
      </c>
      <c r="V685" s="2" t="str">
        <f>IF(ISERR(FIND("12",GERAL[[#This Row],[ODS]])),"NÃO","SIM")</f>
        <v>NÃO</v>
      </c>
      <c r="W685" s="2" t="str">
        <f>IF(ISERR(FIND("13",GERAL[[#This Row],[ODS]])),"NÃO","SIM")</f>
        <v>NÃO</v>
      </c>
      <c r="X685" s="2" t="str">
        <f>IF(ISERR(FIND("14",GERAL[[#This Row],[ODS]])),"NÃO","SIM")</f>
        <v>NÃO</v>
      </c>
      <c r="Y685" s="2" t="str">
        <f>IF(ISERR(FIND("15",GERAL[[#This Row],[ODS]])),"NÃO","SIM")</f>
        <v>NÃO</v>
      </c>
      <c r="Z685" s="2" t="str">
        <f>IF(ISERR(FIND("16",GERAL[[#This Row],[ODS]])),"NÃO","SIM")</f>
        <v>SIM</v>
      </c>
      <c r="AA685" s="2" t="str">
        <f>IF(ISERR(FIND("17",GERAL[[#This Row],[ODS]])),"NÃO","SIM")</f>
        <v>NÃO</v>
      </c>
      <c r="AB685" s="1">
        <v>88.774122434712737</v>
      </c>
      <c r="AC685" s="1">
        <v>69.223818562217886</v>
      </c>
      <c r="AD685" s="1">
        <v>59.843195968979991</v>
      </c>
      <c r="AE685" s="1">
        <v>34.722215375597628</v>
      </c>
      <c r="AF685" s="1">
        <v>72.007477839927816</v>
      </c>
      <c r="AG685" s="1" t="str">
        <f>GERAL[[#This Row],[SIGLA]]&amp;GERAL[[#This Row],[CÓD]]</f>
        <v>GOEP_EG</v>
      </c>
      <c r="AH685" s="1">
        <f ca="1">VLOOKUP(GERAL[[#This Row],[REF_NOTA]],BASE_NOTAS[],7,FALSE)</f>
        <v>51.598615936591365</v>
      </c>
      <c r="AI685" s="31">
        <f ca="1">IF(GERAL[[#This Row],[Nota 2025]]="",0,GERAL[[#This Row],[Nota 2026]]-GERAL[[#This Row],[Nota 2025]])</f>
        <v>-20.408861903336451</v>
      </c>
    </row>
    <row r="686" spans="1:35" ht="17" x14ac:dyDescent="0.35">
      <c r="A686" s="2" t="s">
        <v>165</v>
      </c>
      <c r="B686" s="2" t="s">
        <v>191</v>
      </c>
      <c r="C686" s="2" t="s">
        <v>268</v>
      </c>
      <c r="D686" s="15" t="s">
        <v>403</v>
      </c>
      <c r="E686" s="15" t="s">
        <v>401</v>
      </c>
      <c r="F686" s="2" t="str">
        <f>VLOOKUP(GERAL[[#This Row],[CÓD]],SEALL,6,FALSE)</f>
        <v>SG</v>
      </c>
      <c r="G68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8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8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686" s="2" t="str">
        <f>VLOOKUP(GERAL[[#This Row],[CÓD]],SEALL,4,FALSE)</f>
        <v>05, 08, 10, 16</v>
      </c>
      <c r="K686" s="2" t="str">
        <f>IF(ISERR(FIND("01",GERAL[[#This Row],[ODS]])),"NÃO","SIM")</f>
        <v>NÃO</v>
      </c>
      <c r="L686" s="2" t="str">
        <f>IF(ISERR(FIND("02",GERAL[[#This Row],[ODS]])),"NÃO","SIM")</f>
        <v>NÃO</v>
      </c>
      <c r="M686" s="2" t="str">
        <f>IF(ISERR(FIND("03",GERAL[[#This Row],[ODS]])),"NÃO","SIM")</f>
        <v>NÃO</v>
      </c>
      <c r="N686" s="2" t="str">
        <f>IF(ISERR(FIND("04",GERAL[[#This Row],[ODS]])),"NÃO","SIM")</f>
        <v>NÃO</v>
      </c>
      <c r="O686" s="2" t="str">
        <f>IF(ISERR(FIND("05",GERAL[[#This Row],[ODS]])),"NÃO","SIM")</f>
        <v>SIM</v>
      </c>
      <c r="P686" s="2" t="str">
        <f>IF(ISERR(FIND("06",GERAL[[#This Row],[ODS]])),"NÃO","SIM")</f>
        <v>NÃO</v>
      </c>
      <c r="Q686" s="2" t="str">
        <f>IF(ISERR(FIND("07",GERAL[[#This Row],[ODS]])),"NÃO","SIM")</f>
        <v>NÃO</v>
      </c>
      <c r="R686" s="2" t="str">
        <f>IF(ISERR(FIND("08",GERAL[[#This Row],[ODS]])),"NÃO","SIM")</f>
        <v>SIM</v>
      </c>
      <c r="S686" s="2" t="str">
        <f>IF(ISERR(FIND("09",GERAL[[#This Row],[ODS]])),"NÃO","SIM")</f>
        <v>NÃO</v>
      </c>
      <c r="T686" s="2" t="str">
        <f>IF(ISERR(FIND("10",GERAL[[#This Row],[ODS]])),"NÃO","SIM")</f>
        <v>SIM</v>
      </c>
      <c r="U686" s="2" t="str">
        <f>IF(ISERR(FIND("11",GERAL[[#This Row],[ODS]])),"NÃO","SIM")</f>
        <v>NÃO</v>
      </c>
      <c r="V686" s="2" t="str">
        <f>IF(ISERR(FIND("12",GERAL[[#This Row],[ODS]])),"NÃO","SIM")</f>
        <v>NÃO</v>
      </c>
      <c r="W686" s="2" t="str">
        <f>IF(ISERR(FIND("13",GERAL[[#This Row],[ODS]])),"NÃO","SIM")</f>
        <v>NÃO</v>
      </c>
      <c r="X686" s="2" t="str">
        <f>IF(ISERR(FIND("14",GERAL[[#This Row],[ODS]])),"NÃO","SIM")</f>
        <v>NÃO</v>
      </c>
      <c r="Y686" s="2" t="str">
        <f>IF(ISERR(FIND("15",GERAL[[#This Row],[ODS]])),"NÃO","SIM")</f>
        <v>NÃO</v>
      </c>
      <c r="Z686" s="2" t="str">
        <f>IF(ISERR(FIND("16",GERAL[[#This Row],[ODS]])),"NÃO","SIM")</f>
        <v>SIM</v>
      </c>
      <c r="AA686" s="2" t="str">
        <f>IF(ISERR(FIND("17",GERAL[[#This Row],[ODS]])),"NÃO","SIM")</f>
        <v>NÃO</v>
      </c>
      <c r="AB686" s="1">
        <v>59.034080863328199</v>
      </c>
      <c r="AC686" s="1">
        <v>27.416542827447401</v>
      </c>
      <c r="AD686" s="1">
        <v>0</v>
      </c>
      <c r="AE686" s="1">
        <v>48.346730723418098</v>
      </c>
      <c r="AF686" s="1">
        <v>76.648589547989744</v>
      </c>
      <c r="AG686" s="1" t="str">
        <f>GERAL[[#This Row],[SIGLA]]&amp;GERAL[[#This Row],[CÓD]]</f>
        <v>MAEP_EG</v>
      </c>
      <c r="AH686" s="1">
        <f ca="1">VLOOKUP(GERAL[[#This Row],[REF_NOTA]],BASE_NOTAS[],7,FALSE)</f>
        <v>95.392350406873277</v>
      </c>
      <c r="AI686" s="31">
        <f ca="1">IF(GERAL[[#This Row],[Nota 2025]]="",0,GERAL[[#This Row],[Nota 2026]]-GERAL[[#This Row],[Nota 2025]])</f>
        <v>18.743760858883533</v>
      </c>
    </row>
    <row r="687" spans="1:35" ht="17" x14ac:dyDescent="0.35">
      <c r="A687" s="2" t="s">
        <v>168</v>
      </c>
      <c r="B687" s="2" t="s">
        <v>195</v>
      </c>
      <c r="C687" s="2" t="s">
        <v>268</v>
      </c>
      <c r="D687" s="15" t="s">
        <v>403</v>
      </c>
      <c r="E687" s="15" t="s">
        <v>401</v>
      </c>
      <c r="F687" s="2" t="str">
        <f>VLOOKUP(GERAL[[#This Row],[CÓD]],SEALL,6,FALSE)</f>
        <v>SG</v>
      </c>
      <c r="G68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8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8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687" s="2" t="str">
        <f>VLOOKUP(GERAL[[#This Row],[CÓD]],SEALL,4,FALSE)</f>
        <v>05, 08, 10, 16</v>
      </c>
      <c r="K687" s="2" t="str">
        <f>IF(ISERR(FIND("01",GERAL[[#This Row],[ODS]])),"NÃO","SIM")</f>
        <v>NÃO</v>
      </c>
      <c r="L687" s="2" t="str">
        <f>IF(ISERR(FIND("02",GERAL[[#This Row],[ODS]])),"NÃO","SIM")</f>
        <v>NÃO</v>
      </c>
      <c r="M687" s="2" t="str">
        <f>IF(ISERR(FIND("03",GERAL[[#This Row],[ODS]])),"NÃO","SIM")</f>
        <v>NÃO</v>
      </c>
      <c r="N687" s="2" t="str">
        <f>IF(ISERR(FIND("04",GERAL[[#This Row],[ODS]])),"NÃO","SIM")</f>
        <v>NÃO</v>
      </c>
      <c r="O687" s="2" t="str">
        <f>IF(ISERR(FIND("05",GERAL[[#This Row],[ODS]])),"NÃO","SIM")</f>
        <v>SIM</v>
      </c>
      <c r="P687" s="2" t="str">
        <f>IF(ISERR(FIND("06",GERAL[[#This Row],[ODS]])),"NÃO","SIM")</f>
        <v>NÃO</v>
      </c>
      <c r="Q687" s="2" t="str">
        <f>IF(ISERR(FIND("07",GERAL[[#This Row],[ODS]])),"NÃO","SIM")</f>
        <v>NÃO</v>
      </c>
      <c r="R687" s="2" t="str">
        <f>IF(ISERR(FIND("08",GERAL[[#This Row],[ODS]])),"NÃO","SIM")</f>
        <v>SIM</v>
      </c>
      <c r="S687" s="2" t="str">
        <f>IF(ISERR(FIND("09",GERAL[[#This Row],[ODS]])),"NÃO","SIM")</f>
        <v>NÃO</v>
      </c>
      <c r="T687" s="2" t="str">
        <f>IF(ISERR(FIND("10",GERAL[[#This Row],[ODS]])),"NÃO","SIM")</f>
        <v>SIM</v>
      </c>
      <c r="U687" s="2" t="str">
        <f>IF(ISERR(FIND("11",GERAL[[#This Row],[ODS]])),"NÃO","SIM")</f>
        <v>NÃO</v>
      </c>
      <c r="V687" s="2" t="str">
        <f>IF(ISERR(FIND("12",GERAL[[#This Row],[ODS]])),"NÃO","SIM")</f>
        <v>NÃO</v>
      </c>
      <c r="W687" s="2" t="str">
        <f>IF(ISERR(FIND("13",GERAL[[#This Row],[ODS]])),"NÃO","SIM")</f>
        <v>NÃO</v>
      </c>
      <c r="X687" s="2" t="str">
        <f>IF(ISERR(FIND("14",GERAL[[#This Row],[ODS]])),"NÃO","SIM")</f>
        <v>NÃO</v>
      </c>
      <c r="Y687" s="2" t="str">
        <f>IF(ISERR(FIND("15",GERAL[[#This Row],[ODS]])),"NÃO","SIM")</f>
        <v>NÃO</v>
      </c>
      <c r="Z687" s="2" t="str">
        <f>IF(ISERR(FIND("16",GERAL[[#This Row],[ODS]])),"NÃO","SIM")</f>
        <v>SIM</v>
      </c>
      <c r="AA687" s="2" t="str">
        <f>IF(ISERR(FIND("17",GERAL[[#This Row],[ODS]])),"NÃO","SIM")</f>
        <v>NÃO</v>
      </c>
      <c r="AB687" s="1">
        <v>38.136387522594497</v>
      </c>
      <c r="AC687" s="1">
        <v>37.607308938415173</v>
      </c>
      <c r="AD687" s="1">
        <v>50.675270596975359</v>
      </c>
      <c r="AE687" s="1">
        <v>94.236744429050034</v>
      </c>
      <c r="AF687" s="1">
        <v>20.978612272722145</v>
      </c>
      <c r="AG687" s="1" t="str">
        <f>GERAL[[#This Row],[SIGLA]]&amp;GERAL[[#This Row],[CÓD]]</f>
        <v>MTEP_EG</v>
      </c>
      <c r="AH687" s="1">
        <f ca="1">VLOOKUP(GERAL[[#This Row],[REF_NOTA]],BASE_NOTAS[],7,FALSE)</f>
        <v>58.305530254414414</v>
      </c>
      <c r="AI687" s="31">
        <f ca="1">IF(GERAL[[#This Row],[Nota 2025]]="",0,GERAL[[#This Row],[Nota 2026]]-GERAL[[#This Row],[Nota 2025]])</f>
        <v>37.326917981692269</v>
      </c>
    </row>
    <row r="688" spans="1:35" ht="17" x14ac:dyDescent="0.35">
      <c r="A688" s="2" t="s">
        <v>167</v>
      </c>
      <c r="B688" s="2" t="s">
        <v>193</v>
      </c>
      <c r="C688" s="2" t="s">
        <v>268</v>
      </c>
      <c r="D688" s="15" t="s">
        <v>403</v>
      </c>
      <c r="E688" s="15" t="s">
        <v>401</v>
      </c>
      <c r="F688" s="2" t="str">
        <f>VLOOKUP(GERAL[[#This Row],[CÓD]],SEALL,6,FALSE)</f>
        <v>SG</v>
      </c>
      <c r="G68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8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8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688" s="2" t="str">
        <f>VLOOKUP(GERAL[[#This Row],[CÓD]],SEALL,4,FALSE)</f>
        <v>05, 08, 10, 16</v>
      </c>
      <c r="K688" s="2" t="str">
        <f>IF(ISERR(FIND("01",GERAL[[#This Row],[ODS]])),"NÃO","SIM")</f>
        <v>NÃO</v>
      </c>
      <c r="L688" s="2" t="str">
        <f>IF(ISERR(FIND("02",GERAL[[#This Row],[ODS]])),"NÃO","SIM")</f>
        <v>NÃO</v>
      </c>
      <c r="M688" s="2" t="str">
        <f>IF(ISERR(FIND("03",GERAL[[#This Row],[ODS]])),"NÃO","SIM")</f>
        <v>NÃO</v>
      </c>
      <c r="N688" s="2" t="str">
        <f>IF(ISERR(FIND("04",GERAL[[#This Row],[ODS]])),"NÃO","SIM")</f>
        <v>NÃO</v>
      </c>
      <c r="O688" s="2" t="str">
        <f>IF(ISERR(FIND("05",GERAL[[#This Row],[ODS]])),"NÃO","SIM")</f>
        <v>SIM</v>
      </c>
      <c r="P688" s="2" t="str">
        <f>IF(ISERR(FIND("06",GERAL[[#This Row],[ODS]])),"NÃO","SIM")</f>
        <v>NÃO</v>
      </c>
      <c r="Q688" s="2" t="str">
        <f>IF(ISERR(FIND("07",GERAL[[#This Row],[ODS]])),"NÃO","SIM")</f>
        <v>NÃO</v>
      </c>
      <c r="R688" s="2" t="str">
        <f>IF(ISERR(FIND("08",GERAL[[#This Row],[ODS]])),"NÃO","SIM")</f>
        <v>SIM</v>
      </c>
      <c r="S688" s="2" t="str">
        <f>IF(ISERR(FIND("09",GERAL[[#This Row],[ODS]])),"NÃO","SIM")</f>
        <v>NÃO</v>
      </c>
      <c r="T688" s="2" t="str">
        <f>IF(ISERR(FIND("10",GERAL[[#This Row],[ODS]])),"NÃO","SIM")</f>
        <v>SIM</v>
      </c>
      <c r="U688" s="2" t="str">
        <f>IF(ISERR(FIND("11",GERAL[[#This Row],[ODS]])),"NÃO","SIM")</f>
        <v>NÃO</v>
      </c>
      <c r="V688" s="2" t="str">
        <f>IF(ISERR(FIND("12",GERAL[[#This Row],[ODS]])),"NÃO","SIM")</f>
        <v>NÃO</v>
      </c>
      <c r="W688" s="2" t="str">
        <f>IF(ISERR(FIND("13",GERAL[[#This Row],[ODS]])),"NÃO","SIM")</f>
        <v>NÃO</v>
      </c>
      <c r="X688" s="2" t="str">
        <f>IF(ISERR(FIND("14",GERAL[[#This Row],[ODS]])),"NÃO","SIM")</f>
        <v>NÃO</v>
      </c>
      <c r="Y688" s="2" t="str">
        <f>IF(ISERR(FIND("15",GERAL[[#This Row],[ODS]])),"NÃO","SIM")</f>
        <v>NÃO</v>
      </c>
      <c r="Z688" s="2" t="str">
        <f>IF(ISERR(FIND("16",GERAL[[#This Row],[ODS]])),"NÃO","SIM")</f>
        <v>SIM</v>
      </c>
      <c r="AA688" s="2" t="str">
        <f>IF(ISERR(FIND("17",GERAL[[#This Row],[ODS]])),"NÃO","SIM")</f>
        <v>NÃO</v>
      </c>
      <c r="AB688" s="1">
        <v>17.644116855644526</v>
      </c>
      <c r="AC688" s="1">
        <v>69.944160776091465</v>
      </c>
      <c r="AD688" s="1">
        <v>45.770007358426355</v>
      </c>
      <c r="AE688" s="1">
        <v>27.728119947088487</v>
      </c>
      <c r="AF688" s="1">
        <v>77.831988296725257</v>
      </c>
      <c r="AG688" s="1" t="str">
        <f>GERAL[[#This Row],[SIGLA]]&amp;GERAL[[#This Row],[CÓD]]</f>
        <v>MSEP_EG</v>
      </c>
      <c r="AH688" s="1">
        <f ca="1">VLOOKUP(GERAL[[#This Row],[REF_NOTA]],BASE_NOTAS[],7,FALSE)</f>
        <v>59.529605627840596</v>
      </c>
      <c r="AI688" s="31">
        <f ca="1">IF(GERAL[[#This Row],[Nota 2025]]="",0,GERAL[[#This Row],[Nota 2026]]-GERAL[[#This Row],[Nota 2025]])</f>
        <v>-18.302382668884661</v>
      </c>
    </row>
    <row r="689" spans="1:35" ht="17" x14ac:dyDescent="0.35">
      <c r="A689" s="2" t="s">
        <v>166</v>
      </c>
      <c r="B689" s="2" t="s">
        <v>192</v>
      </c>
      <c r="C689" s="2" t="s">
        <v>268</v>
      </c>
      <c r="D689" s="15" t="s">
        <v>403</v>
      </c>
      <c r="E689" s="15" t="s">
        <v>401</v>
      </c>
      <c r="F689" s="2" t="str">
        <f>VLOOKUP(GERAL[[#This Row],[CÓD]],SEALL,6,FALSE)</f>
        <v>SG</v>
      </c>
      <c r="G68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8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8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689" s="2" t="str">
        <f>VLOOKUP(GERAL[[#This Row],[CÓD]],SEALL,4,FALSE)</f>
        <v>05, 08, 10, 16</v>
      </c>
      <c r="K689" s="2" t="str">
        <f>IF(ISERR(FIND("01",GERAL[[#This Row],[ODS]])),"NÃO","SIM")</f>
        <v>NÃO</v>
      </c>
      <c r="L689" s="2" t="str">
        <f>IF(ISERR(FIND("02",GERAL[[#This Row],[ODS]])),"NÃO","SIM")</f>
        <v>NÃO</v>
      </c>
      <c r="M689" s="2" t="str">
        <f>IF(ISERR(FIND("03",GERAL[[#This Row],[ODS]])),"NÃO","SIM")</f>
        <v>NÃO</v>
      </c>
      <c r="N689" s="2" t="str">
        <f>IF(ISERR(FIND("04",GERAL[[#This Row],[ODS]])),"NÃO","SIM")</f>
        <v>NÃO</v>
      </c>
      <c r="O689" s="2" t="str">
        <f>IF(ISERR(FIND("05",GERAL[[#This Row],[ODS]])),"NÃO","SIM")</f>
        <v>SIM</v>
      </c>
      <c r="P689" s="2" t="str">
        <f>IF(ISERR(FIND("06",GERAL[[#This Row],[ODS]])),"NÃO","SIM")</f>
        <v>NÃO</v>
      </c>
      <c r="Q689" s="2" t="str">
        <f>IF(ISERR(FIND("07",GERAL[[#This Row],[ODS]])),"NÃO","SIM")</f>
        <v>NÃO</v>
      </c>
      <c r="R689" s="2" t="str">
        <f>IF(ISERR(FIND("08",GERAL[[#This Row],[ODS]])),"NÃO","SIM")</f>
        <v>SIM</v>
      </c>
      <c r="S689" s="2" t="str">
        <f>IF(ISERR(FIND("09",GERAL[[#This Row],[ODS]])),"NÃO","SIM")</f>
        <v>NÃO</v>
      </c>
      <c r="T689" s="2" t="str">
        <f>IF(ISERR(FIND("10",GERAL[[#This Row],[ODS]])),"NÃO","SIM")</f>
        <v>SIM</v>
      </c>
      <c r="U689" s="2" t="str">
        <f>IF(ISERR(FIND("11",GERAL[[#This Row],[ODS]])),"NÃO","SIM")</f>
        <v>NÃO</v>
      </c>
      <c r="V689" s="2" t="str">
        <f>IF(ISERR(FIND("12",GERAL[[#This Row],[ODS]])),"NÃO","SIM")</f>
        <v>NÃO</v>
      </c>
      <c r="W689" s="2" t="str">
        <f>IF(ISERR(FIND("13",GERAL[[#This Row],[ODS]])),"NÃO","SIM")</f>
        <v>NÃO</v>
      </c>
      <c r="X689" s="2" t="str">
        <f>IF(ISERR(FIND("14",GERAL[[#This Row],[ODS]])),"NÃO","SIM")</f>
        <v>NÃO</v>
      </c>
      <c r="Y689" s="2" t="str">
        <f>IF(ISERR(FIND("15",GERAL[[#This Row],[ODS]])),"NÃO","SIM")</f>
        <v>NÃO</v>
      </c>
      <c r="Z689" s="2" t="str">
        <f>IF(ISERR(FIND("16",GERAL[[#This Row],[ODS]])),"NÃO","SIM")</f>
        <v>SIM</v>
      </c>
      <c r="AA689" s="2" t="str">
        <f>IF(ISERR(FIND("17",GERAL[[#This Row],[ODS]])),"NÃO","SIM")</f>
        <v>NÃO</v>
      </c>
      <c r="AB689" s="1">
        <v>18.920184711507403</v>
      </c>
      <c r="AC689" s="1">
        <v>73.347299030059531</v>
      </c>
      <c r="AD689" s="1">
        <v>84.107701481903362</v>
      </c>
      <c r="AE689" s="1">
        <v>46.710800409402019</v>
      </c>
      <c r="AF689" s="1">
        <v>91.868005143460636</v>
      </c>
      <c r="AG689" s="1" t="str">
        <f>GERAL[[#This Row],[SIGLA]]&amp;GERAL[[#This Row],[CÓD]]</f>
        <v>MGEP_EG</v>
      </c>
      <c r="AH689" s="1">
        <f ca="1">VLOOKUP(GERAL[[#This Row],[REF_NOTA]],BASE_NOTAS[],7,FALSE)</f>
        <v>70.543989726430141</v>
      </c>
      <c r="AI689" s="31">
        <f ca="1">IF(GERAL[[#This Row],[Nota 2025]]="",0,GERAL[[#This Row],[Nota 2026]]-GERAL[[#This Row],[Nota 2025]])</f>
        <v>-21.324015417030495</v>
      </c>
    </row>
    <row r="690" spans="1:35" ht="17" x14ac:dyDescent="0.35">
      <c r="A690" s="2" t="s">
        <v>169</v>
      </c>
      <c r="B690" s="2" t="s">
        <v>196</v>
      </c>
      <c r="C690" s="2" t="s">
        <v>268</v>
      </c>
      <c r="D690" s="15" t="s">
        <v>403</v>
      </c>
      <c r="E690" s="15" t="s">
        <v>401</v>
      </c>
      <c r="F690" s="2" t="str">
        <f>VLOOKUP(GERAL[[#This Row],[CÓD]],SEALL,6,FALSE)</f>
        <v>SG</v>
      </c>
      <c r="G69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9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9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690" s="2" t="str">
        <f>VLOOKUP(GERAL[[#This Row],[CÓD]],SEALL,4,FALSE)</f>
        <v>05, 08, 10, 16</v>
      </c>
      <c r="K690" s="2" t="str">
        <f>IF(ISERR(FIND("01",GERAL[[#This Row],[ODS]])),"NÃO","SIM")</f>
        <v>NÃO</v>
      </c>
      <c r="L690" s="2" t="str">
        <f>IF(ISERR(FIND("02",GERAL[[#This Row],[ODS]])),"NÃO","SIM")</f>
        <v>NÃO</v>
      </c>
      <c r="M690" s="2" t="str">
        <f>IF(ISERR(FIND("03",GERAL[[#This Row],[ODS]])),"NÃO","SIM")</f>
        <v>NÃO</v>
      </c>
      <c r="N690" s="2" t="str">
        <f>IF(ISERR(FIND("04",GERAL[[#This Row],[ODS]])),"NÃO","SIM")</f>
        <v>NÃO</v>
      </c>
      <c r="O690" s="2" t="str">
        <f>IF(ISERR(FIND("05",GERAL[[#This Row],[ODS]])),"NÃO","SIM")</f>
        <v>SIM</v>
      </c>
      <c r="P690" s="2" t="str">
        <f>IF(ISERR(FIND("06",GERAL[[#This Row],[ODS]])),"NÃO","SIM")</f>
        <v>NÃO</v>
      </c>
      <c r="Q690" s="2" t="str">
        <f>IF(ISERR(FIND("07",GERAL[[#This Row],[ODS]])),"NÃO","SIM")</f>
        <v>NÃO</v>
      </c>
      <c r="R690" s="2" t="str">
        <f>IF(ISERR(FIND("08",GERAL[[#This Row],[ODS]])),"NÃO","SIM")</f>
        <v>SIM</v>
      </c>
      <c r="S690" s="2" t="str">
        <f>IF(ISERR(FIND("09",GERAL[[#This Row],[ODS]])),"NÃO","SIM")</f>
        <v>NÃO</v>
      </c>
      <c r="T690" s="2" t="str">
        <f>IF(ISERR(FIND("10",GERAL[[#This Row],[ODS]])),"NÃO","SIM")</f>
        <v>SIM</v>
      </c>
      <c r="U690" s="2" t="str">
        <f>IF(ISERR(FIND("11",GERAL[[#This Row],[ODS]])),"NÃO","SIM")</f>
        <v>NÃO</v>
      </c>
      <c r="V690" s="2" t="str">
        <f>IF(ISERR(FIND("12",GERAL[[#This Row],[ODS]])),"NÃO","SIM")</f>
        <v>NÃO</v>
      </c>
      <c r="W690" s="2" t="str">
        <f>IF(ISERR(FIND("13",GERAL[[#This Row],[ODS]])),"NÃO","SIM")</f>
        <v>NÃO</v>
      </c>
      <c r="X690" s="2" t="str">
        <f>IF(ISERR(FIND("14",GERAL[[#This Row],[ODS]])),"NÃO","SIM")</f>
        <v>NÃO</v>
      </c>
      <c r="Y690" s="2" t="str">
        <f>IF(ISERR(FIND("15",GERAL[[#This Row],[ODS]])),"NÃO","SIM")</f>
        <v>NÃO</v>
      </c>
      <c r="Z690" s="2" t="str">
        <f>IF(ISERR(FIND("16",GERAL[[#This Row],[ODS]])),"NÃO","SIM")</f>
        <v>SIM</v>
      </c>
      <c r="AA690" s="2" t="str">
        <f>IF(ISERR(FIND("17",GERAL[[#This Row],[ODS]])),"NÃO","SIM")</f>
        <v>NÃO</v>
      </c>
      <c r="AB690" s="1">
        <v>78.650228384483967</v>
      </c>
      <c r="AC690" s="1">
        <v>100</v>
      </c>
      <c r="AD690" s="1">
        <v>21.805499683081564</v>
      </c>
      <c r="AE690" s="1">
        <v>29.013095714393117</v>
      </c>
      <c r="AF690" s="1">
        <v>90.20130055354862</v>
      </c>
      <c r="AG690" s="1" t="str">
        <f>GERAL[[#This Row],[SIGLA]]&amp;GERAL[[#This Row],[CÓD]]</f>
        <v>PAEP_EG</v>
      </c>
      <c r="AH690" s="1">
        <f ca="1">VLOOKUP(GERAL[[#This Row],[REF_NOTA]],BASE_NOTAS[],7,FALSE)</f>
        <v>55.95182050433862</v>
      </c>
      <c r="AI690" s="31">
        <f ca="1">IF(GERAL[[#This Row],[Nota 2025]]="",0,GERAL[[#This Row],[Nota 2026]]-GERAL[[#This Row],[Nota 2025]])</f>
        <v>-34.24948004921</v>
      </c>
    </row>
    <row r="691" spans="1:35" ht="17" x14ac:dyDescent="0.35">
      <c r="A691" s="2" t="s">
        <v>170</v>
      </c>
      <c r="B691" s="2" t="s">
        <v>197</v>
      </c>
      <c r="C691" s="2" t="s">
        <v>268</v>
      </c>
      <c r="D691" s="15" t="s">
        <v>403</v>
      </c>
      <c r="E691" s="15" t="s">
        <v>401</v>
      </c>
      <c r="F691" s="2" t="str">
        <f>VLOOKUP(GERAL[[#This Row],[CÓD]],SEALL,6,FALSE)</f>
        <v>SG</v>
      </c>
      <c r="G69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9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9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691" s="2" t="str">
        <f>VLOOKUP(GERAL[[#This Row],[CÓD]],SEALL,4,FALSE)</f>
        <v>05, 08, 10, 16</v>
      </c>
      <c r="K691" s="2" t="str">
        <f>IF(ISERR(FIND("01",GERAL[[#This Row],[ODS]])),"NÃO","SIM")</f>
        <v>NÃO</v>
      </c>
      <c r="L691" s="2" t="str">
        <f>IF(ISERR(FIND("02",GERAL[[#This Row],[ODS]])),"NÃO","SIM")</f>
        <v>NÃO</v>
      </c>
      <c r="M691" s="2" t="str">
        <f>IF(ISERR(FIND("03",GERAL[[#This Row],[ODS]])),"NÃO","SIM")</f>
        <v>NÃO</v>
      </c>
      <c r="N691" s="2" t="str">
        <f>IF(ISERR(FIND("04",GERAL[[#This Row],[ODS]])),"NÃO","SIM")</f>
        <v>NÃO</v>
      </c>
      <c r="O691" s="2" t="str">
        <f>IF(ISERR(FIND("05",GERAL[[#This Row],[ODS]])),"NÃO","SIM")</f>
        <v>SIM</v>
      </c>
      <c r="P691" s="2" t="str">
        <f>IF(ISERR(FIND("06",GERAL[[#This Row],[ODS]])),"NÃO","SIM")</f>
        <v>NÃO</v>
      </c>
      <c r="Q691" s="2" t="str">
        <f>IF(ISERR(FIND("07",GERAL[[#This Row],[ODS]])),"NÃO","SIM")</f>
        <v>NÃO</v>
      </c>
      <c r="R691" s="2" t="str">
        <f>IF(ISERR(FIND("08",GERAL[[#This Row],[ODS]])),"NÃO","SIM")</f>
        <v>SIM</v>
      </c>
      <c r="S691" s="2" t="str">
        <f>IF(ISERR(FIND("09",GERAL[[#This Row],[ODS]])),"NÃO","SIM")</f>
        <v>NÃO</v>
      </c>
      <c r="T691" s="2" t="str">
        <f>IF(ISERR(FIND("10",GERAL[[#This Row],[ODS]])),"NÃO","SIM")</f>
        <v>SIM</v>
      </c>
      <c r="U691" s="2" t="str">
        <f>IF(ISERR(FIND("11",GERAL[[#This Row],[ODS]])),"NÃO","SIM")</f>
        <v>NÃO</v>
      </c>
      <c r="V691" s="2" t="str">
        <f>IF(ISERR(FIND("12",GERAL[[#This Row],[ODS]])),"NÃO","SIM")</f>
        <v>NÃO</v>
      </c>
      <c r="W691" s="2" t="str">
        <f>IF(ISERR(FIND("13",GERAL[[#This Row],[ODS]])),"NÃO","SIM")</f>
        <v>NÃO</v>
      </c>
      <c r="X691" s="2" t="str">
        <f>IF(ISERR(FIND("14",GERAL[[#This Row],[ODS]])),"NÃO","SIM")</f>
        <v>NÃO</v>
      </c>
      <c r="Y691" s="2" t="str">
        <f>IF(ISERR(FIND("15",GERAL[[#This Row],[ODS]])),"NÃO","SIM")</f>
        <v>NÃO</v>
      </c>
      <c r="Z691" s="2" t="str">
        <f>IF(ISERR(FIND("16",GERAL[[#This Row],[ODS]])),"NÃO","SIM")</f>
        <v>SIM</v>
      </c>
      <c r="AA691" s="2" t="str">
        <f>IF(ISERR(FIND("17",GERAL[[#This Row],[ODS]])),"NÃO","SIM")</f>
        <v>NÃO</v>
      </c>
      <c r="AB691" s="1">
        <v>9.431240785406672</v>
      </c>
      <c r="AC691" s="1">
        <v>32.176374281291373</v>
      </c>
      <c r="AD691" s="1">
        <v>66.961878466016103</v>
      </c>
      <c r="AE691" s="1">
        <v>8.275348088085849</v>
      </c>
      <c r="AF691" s="1">
        <v>73.259564189955597</v>
      </c>
      <c r="AG691" s="1" t="str">
        <f>GERAL[[#This Row],[SIGLA]]&amp;GERAL[[#This Row],[CÓD]]</f>
        <v>PBEP_EG</v>
      </c>
      <c r="AH691" s="1">
        <f ca="1">VLOOKUP(GERAL[[#This Row],[REF_NOTA]],BASE_NOTAS[],7,FALSE)</f>
        <v>60.871298985578335</v>
      </c>
      <c r="AI691" s="31">
        <f ca="1">IF(GERAL[[#This Row],[Nota 2025]]="",0,GERAL[[#This Row],[Nota 2026]]-GERAL[[#This Row],[Nota 2025]])</f>
        <v>-12.388265204377262</v>
      </c>
    </row>
    <row r="692" spans="1:35" ht="17" x14ac:dyDescent="0.35">
      <c r="A692" s="2" t="s">
        <v>173</v>
      </c>
      <c r="B692" s="2" t="s">
        <v>200</v>
      </c>
      <c r="C692" s="2" t="s">
        <v>268</v>
      </c>
      <c r="D692" s="15" t="s">
        <v>403</v>
      </c>
      <c r="E692" s="15" t="s">
        <v>401</v>
      </c>
      <c r="F692" s="2" t="str">
        <f>VLOOKUP(GERAL[[#This Row],[CÓD]],SEALL,6,FALSE)</f>
        <v>SG</v>
      </c>
      <c r="G69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9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9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692" s="2" t="str">
        <f>VLOOKUP(GERAL[[#This Row],[CÓD]],SEALL,4,FALSE)</f>
        <v>05, 08, 10, 16</v>
      </c>
      <c r="K692" s="2" t="str">
        <f>IF(ISERR(FIND("01",GERAL[[#This Row],[ODS]])),"NÃO","SIM")</f>
        <v>NÃO</v>
      </c>
      <c r="L692" s="2" t="str">
        <f>IF(ISERR(FIND("02",GERAL[[#This Row],[ODS]])),"NÃO","SIM")</f>
        <v>NÃO</v>
      </c>
      <c r="M692" s="2" t="str">
        <f>IF(ISERR(FIND("03",GERAL[[#This Row],[ODS]])),"NÃO","SIM")</f>
        <v>NÃO</v>
      </c>
      <c r="N692" s="2" t="str">
        <f>IF(ISERR(FIND("04",GERAL[[#This Row],[ODS]])),"NÃO","SIM")</f>
        <v>NÃO</v>
      </c>
      <c r="O692" s="2" t="str">
        <f>IF(ISERR(FIND("05",GERAL[[#This Row],[ODS]])),"NÃO","SIM")</f>
        <v>SIM</v>
      </c>
      <c r="P692" s="2" t="str">
        <f>IF(ISERR(FIND("06",GERAL[[#This Row],[ODS]])),"NÃO","SIM")</f>
        <v>NÃO</v>
      </c>
      <c r="Q692" s="2" t="str">
        <f>IF(ISERR(FIND("07",GERAL[[#This Row],[ODS]])),"NÃO","SIM")</f>
        <v>NÃO</v>
      </c>
      <c r="R692" s="2" t="str">
        <f>IF(ISERR(FIND("08",GERAL[[#This Row],[ODS]])),"NÃO","SIM")</f>
        <v>SIM</v>
      </c>
      <c r="S692" s="2" t="str">
        <f>IF(ISERR(FIND("09",GERAL[[#This Row],[ODS]])),"NÃO","SIM")</f>
        <v>NÃO</v>
      </c>
      <c r="T692" s="2" t="str">
        <f>IF(ISERR(FIND("10",GERAL[[#This Row],[ODS]])),"NÃO","SIM")</f>
        <v>SIM</v>
      </c>
      <c r="U692" s="2" t="str">
        <f>IF(ISERR(FIND("11",GERAL[[#This Row],[ODS]])),"NÃO","SIM")</f>
        <v>NÃO</v>
      </c>
      <c r="V692" s="2" t="str">
        <f>IF(ISERR(FIND("12",GERAL[[#This Row],[ODS]])),"NÃO","SIM")</f>
        <v>NÃO</v>
      </c>
      <c r="W692" s="2" t="str">
        <f>IF(ISERR(FIND("13",GERAL[[#This Row],[ODS]])),"NÃO","SIM")</f>
        <v>NÃO</v>
      </c>
      <c r="X692" s="2" t="str">
        <f>IF(ISERR(FIND("14",GERAL[[#This Row],[ODS]])),"NÃO","SIM")</f>
        <v>NÃO</v>
      </c>
      <c r="Y692" s="2" t="str">
        <f>IF(ISERR(FIND("15",GERAL[[#This Row],[ODS]])),"NÃO","SIM")</f>
        <v>NÃO</v>
      </c>
      <c r="Z692" s="2" t="str">
        <f>IF(ISERR(FIND("16",GERAL[[#This Row],[ODS]])),"NÃO","SIM")</f>
        <v>SIM</v>
      </c>
      <c r="AA692" s="2" t="str">
        <f>IF(ISERR(FIND("17",GERAL[[#This Row],[ODS]])),"NÃO","SIM")</f>
        <v>NÃO</v>
      </c>
      <c r="AB692" s="1">
        <v>9.5611462108549148</v>
      </c>
      <c r="AC692" s="1">
        <v>71.985350754470431</v>
      </c>
      <c r="AD692" s="1">
        <v>26.213455677949554</v>
      </c>
      <c r="AE692" s="1">
        <v>100</v>
      </c>
      <c r="AF692" s="1">
        <v>58.301882965249405</v>
      </c>
      <c r="AG692" s="1" t="str">
        <f>GERAL[[#This Row],[SIGLA]]&amp;GERAL[[#This Row],[CÓD]]</f>
        <v>PREP_EG</v>
      </c>
      <c r="AH692" s="1">
        <f ca="1">VLOOKUP(GERAL[[#This Row],[REF_NOTA]],BASE_NOTAS[],7,FALSE)</f>
        <v>85.221442017252897</v>
      </c>
      <c r="AI692" s="31">
        <f ca="1">IF(GERAL[[#This Row],[Nota 2025]]="",0,GERAL[[#This Row],[Nota 2026]]-GERAL[[#This Row],[Nota 2025]])</f>
        <v>26.919559052003493</v>
      </c>
    </row>
    <row r="693" spans="1:35" ht="17" x14ac:dyDescent="0.35">
      <c r="A693" s="2" t="s">
        <v>171</v>
      </c>
      <c r="B693" s="2" t="s">
        <v>198</v>
      </c>
      <c r="C693" s="2" t="s">
        <v>268</v>
      </c>
      <c r="D693" s="15" t="s">
        <v>403</v>
      </c>
      <c r="E693" s="15" t="s">
        <v>401</v>
      </c>
      <c r="F693" s="2" t="str">
        <f>VLOOKUP(GERAL[[#This Row],[CÓD]],SEALL,6,FALSE)</f>
        <v>SG</v>
      </c>
      <c r="G69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9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9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693" s="2" t="str">
        <f>VLOOKUP(GERAL[[#This Row],[CÓD]],SEALL,4,FALSE)</f>
        <v>05, 08, 10, 16</v>
      </c>
      <c r="K693" s="2" t="str">
        <f>IF(ISERR(FIND("01",GERAL[[#This Row],[ODS]])),"NÃO","SIM")</f>
        <v>NÃO</v>
      </c>
      <c r="L693" s="2" t="str">
        <f>IF(ISERR(FIND("02",GERAL[[#This Row],[ODS]])),"NÃO","SIM")</f>
        <v>NÃO</v>
      </c>
      <c r="M693" s="2" t="str">
        <f>IF(ISERR(FIND("03",GERAL[[#This Row],[ODS]])),"NÃO","SIM")</f>
        <v>NÃO</v>
      </c>
      <c r="N693" s="2" t="str">
        <f>IF(ISERR(FIND("04",GERAL[[#This Row],[ODS]])),"NÃO","SIM")</f>
        <v>NÃO</v>
      </c>
      <c r="O693" s="2" t="str">
        <f>IF(ISERR(FIND("05",GERAL[[#This Row],[ODS]])),"NÃO","SIM")</f>
        <v>SIM</v>
      </c>
      <c r="P693" s="2" t="str">
        <f>IF(ISERR(FIND("06",GERAL[[#This Row],[ODS]])),"NÃO","SIM")</f>
        <v>NÃO</v>
      </c>
      <c r="Q693" s="2" t="str">
        <f>IF(ISERR(FIND("07",GERAL[[#This Row],[ODS]])),"NÃO","SIM")</f>
        <v>NÃO</v>
      </c>
      <c r="R693" s="2" t="str">
        <f>IF(ISERR(FIND("08",GERAL[[#This Row],[ODS]])),"NÃO","SIM")</f>
        <v>SIM</v>
      </c>
      <c r="S693" s="2" t="str">
        <f>IF(ISERR(FIND("09",GERAL[[#This Row],[ODS]])),"NÃO","SIM")</f>
        <v>NÃO</v>
      </c>
      <c r="T693" s="2" t="str">
        <f>IF(ISERR(FIND("10",GERAL[[#This Row],[ODS]])),"NÃO","SIM")</f>
        <v>SIM</v>
      </c>
      <c r="U693" s="2" t="str">
        <f>IF(ISERR(FIND("11",GERAL[[#This Row],[ODS]])),"NÃO","SIM")</f>
        <v>NÃO</v>
      </c>
      <c r="V693" s="2" t="str">
        <f>IF(ISERR(FIND("12",GERAL[[#This Row],[ODS]])),"NÃO","SIM")</f>
        <v>NÃO</v>
      </c>
      <c r="W693" s="2" t="str">
        <f>IF(ISERR(FIND("13",GERAL[[#This Row],[ODS]])),"NÃO","SIM")</f>
        <v>NÃO</v>
      </c>
      <c r="X693" s="2" t="str">
        <f>IF(ISERR(FIND("14",GERAL[[#This Row],[ODS]])),"NÃO","SIM")</f>
        <v>NÃO</v>
      </c>
      <c r="Y693" s="2" t="str">
        <f>IF(ISERR(FIND("15",GERAL[[#This Row],[ODS]])),"NÃO","SIM")</f>
        <v>NÃO</v>
      </c>
      <c r="Z693" s="2" t="str">
        <f>IF(ISERR(FIND("16",GERAL[[#This Row],[ODS]])),"NÃO","SIM")</f>
        <v>SIM</v>
      </c>
      <c r="AA693" s="2" t="str">
        <f>IF(ISERR(FIND("17",GERAL[[#This Row],[ODS]])),"NÃO","SIM")</f>
        <v>NÃO</v>
      </c>
      <c r="AB693" s="1">
        <v>78.34389107605756</v>
      </c>
      <c r="AC693" s="1">
        <v>60.088293209984784</v>
      </c>
      <c r="AD693" s="1">
        <v>94.680952710694214</v>
      </c>
      <c r="AE693" s="1">
        <v>87.649884406888617</v>
      </c>
      <c r="AF693" s="1">
        <v>56.439619896021036</v>
      </c>
      <c r="AG693" s="1" t="str">
        <f>GERAL[[#This Row],[SIGLA]]&amp;GERAL[[#This Row],[CÓD]]</f>
        <v>PEEP_EG</v>
      </c>
      <c r="AH693" s="1">
        <f ca="1">VLOOKUP(GERAL[[#This Row],[REF_NOTA]],BASE_NOTAS[],7,FALSE)</f>
        <v>59.257099452253499</v>
      </c>
      <c r="AI693" s="31">
        <f ca="1">IF(GERAL[[#This Row],[Nota 2025]]="",0,GERAL[[#This Row],[Nota 2026]]-GERAL[[#This Row],[Nota 2025]])</f>
        <v>2.8174795562324633</v>
      </c>
    </row>
    <row r="694" spans="1:35" ht="17" x14ac:dyDescent="0.35">
      <c r="A694" s="2" t="s">
        <v>172</v>
      </c>
      <c r="B694" s="2" t="s">
        <v>199</v>
      </c>
      <c r="C694" s="2" t="s">
        <v>268</v>
      </c>
      <c r="D694" s="15" t="s">
        <v>403</v>
      </c>
      <c r="E694" s="15" t="s">
        <v>401</v>
      </c>
      <c r="F694" s="2" t="str">
        <f>VLOOKUP(GERAL[[#This Row],[CÓD]],SEALL,6,FALSE)</f>
        <v>SG</v>
      </c>
      <c r="G69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9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9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694" s="2" t="str">
        <f>VLOOKUP(GERAL[[#This Row],[CÓD]],SEALL,4,FALSE)</f>
        <v>05, 08, 10, 16</v>
      </c>
      <c r="K694" s="2" t="str">
        <f>IF(ISERR(FIND("01",GERAL[[#This Row],[ODS]])),"NÃO","SIM")</f>
        <v>NÃO</v>
      </c>
      <c r="L694" s="2" t="str">
        <f>IF(ISERR(FIND("02",GERAL[[#This Row],[ODS]])),"NÃO","SIM")</f>
        <v>NÃO</v>
      </c>
      <c r="M694" s="2" t="str">
        <f>IF(ISERR(FIND("03",GERAL[[#This Row],[ODS]])),"NÃO","SIM")</f>
        <v>NÃO</v>
      </c>
      <c r="N694" s="2" t="str">
        <f>IF(ISERR(FIND("04",GERAL[[#This Row],[ODS]])),"NÃO","SIM")</f>
        <v>NÃO</v>
      </c>
      <c r="O694" s="2" t="str">
        <f>IF(ISERR(FIND("05",GERAL[[#This Row],[ODS]])),"NÃO","SIM")</f>
        <v>SIM</v>
      </c>
      <c r="P694" s="2" t="str">
        <f>IF(ISERR(FIND("06",GERAL[[#This Row],[ODS]])),"NÃO","SIM")</f>
        <v>NÃO</v>
      </c>
      <c r="Q694" s="2" t="str">
        <f>IF(ISERR(FIND("07",GERAL[[#This Row],[ODS]])),"NÃO","SIM")</f>
        <v>NÃO</v>
      </c>
      <c r="R694" s="2" t="str">
        <f>IF(ISERR(FIND("08",GERAL[[#This Row],[ODS]])),"NÃO","SIM")</f>
        <v>SIM</v>
      </c>
      <c r="S694" s="2" t="str">
        <f>IF(ISERR(FIND("09",GERAL[[#This Row],[ODS]])),"NÃO","SIM")</f>
        <v>NÃO</v>
      </c>
      <c r="T694" s="2" t="str">
        <f>IF(ISERR(FIND("10",GERAL[[#This Row],[ODS]])),"NÃO","SIM")</f>
        <v>SIM</v>
      </c>
      <c r="U694" s="2" t="str">
        <f>IF(ISERR(FIND("11",GERAL[[#This Row],[ODS]])),"NÃO","SIM")</f>
        <v>NÃO</v>
      </c>
      <c r="V694" s="2" t="str">
        <f>IF(ISERR(FIND("12",GERAL[[#This Row],[ODS]])),"NÃO","SIM")</f>
        <v>NÃO</v>
      </c>
      <c r="W694" s="2" t="str">
        <f>IF(ISERR(FIND("13",GERAL[[#This Row],[ODS]])),"NÃO","SIM")</f>
        <v>NÃO</v>
      </c>
      <c r="X694" s="2" t="str">
        <f>IF(ISERR(FIND("14",GERAL[[#This Row],[ODS]])),"NÃO","SIM")</f>
        <v>NÃO</v>
      </c>
      <c r="Y694" s="2" t="str">
        <f>IF(ISERR(FIND("15",GERAL[[#This Row],[ODS]])),"NÃO","SIM")</f>
        <v>NÃO</v>
      </c>
      <c r="Z694" s="2" t="str">
        <f>IF(ISERR(FIND("16",GERAL[[#This Row],[ODS]])),"NÃO","SIM")</f>
        <v>SIM</v>
      </c>
      <c r="AA694" s="2" t="str">
        <f>IF(ISERR(FIND("17",GERAL[[#This Row],[ODS]])),"NÃO","SIM")</f>
        <v>NÃO</v>
      </c>
      <c r="AB694" s="1">
        <v>39.528729916471427</v>
      </c>
      <c r="AC694" s="1">
        <v>45.346998779929052</v>
      </c>
      <c r="AD694" s="1">
        <v>45.491943880997162</v>
      </c>
      <c r="AE694" s="1">
        <v>82.153045491209426</v>
      </c>
      <c r="AF694" s="1">
        <v>0</v>
      </c>
      <c r="AG694" s="1" t="str">
        <f>GERAL[[#This Row],[SIGLA]]&amp;GERAL[[#This Row],[CÓD]]</f>
        <v>PIEP_EG</v>
      </c>
      <c r="AH694" s="1">
        <f ca="1">VLOOKUP(GERAL[[#This Row],[REF_NOTA]],BASE_NOTAS[],7,FALSE)</f>
        <v>47.543736092406185</v>
      </c>
      <c r="AI694" s="31">
        <f ca="1">IF(GERAL[[#This Row],[Nota 2025]]="",0,GERAL[[#This Row],[Nota 2026]]-GERAL[[#This Row],[Nota 2025]])</f>
        <v>47.543736092406185</v>
      </c>
    </row>
    <row r="695" spans="1:35" ht="17" x14ac:dyDescent="0.35">
      <c r="A695" s="2" t="s">
        <v>174</v>
      </c>
      <c r="B695" s="2" t="s">
        <v>201</v>
      </c>
      <c r="C695" s="2" t="s">
        <v>268</v>
      </c>
      <c r="D695" s="15" t="s">
        <v>403</v>
      </c>
      <c r="E695" s="15" t="s">
        <v>401</v>
      </c>
      <c r="F695" s="2" t="str">
        <f>VLOOKUP(GERAL[[#This Row],[CÓD]],SEALL,6,FALSE)</f>
        <v>SG</v>
      </c>
      <c r="G69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9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9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695" s="2" t="str">
        <f>VLOOKUP(GERAL[[#This Row],[CÓD]],SEALL,4,FALSE)</f>
        <v>05, 08, 10, 16</v>
      </c>
      <c r="K695" s="2" t="str">
        <f>IF(ISERR(FIND("01",GERAL[[#This Row],[ODS]])),"NÃO","SIM")</f>
        <v>NÃO</v>
      </c>
      <c r="L695" s="2" t="str">
        <f>IF(ISERR(FIND("02",GERAL[[#This Row],[ODS]])),"NÃO","SIM")</f>
        <v>NÃO</v>
      </c>
      <c r="M695" s="2" t="str">
        <f>IF(ISERR(FIND("03",GERAL[[#This Row],[ODS]])),"NÃO","SIM")</f>
        <v>NÃO</v>
      </c>
      <c r="N695" s="2" t="str">
        <f>IF(ISERR(FIND("04",GERAL[[#This Row],[ODS]])),"NÃO","SIM")</f>
        <v>NÃO</v>
      </c>
      <c r="O695" s="2" t="str">
        <f>IF(ISERR(FIND("05",GERAL[[#This Row],[ODS]])),"NÃO","SIM")</f>
        <v>SIM</v>
      </c>
      <c r="P695" s="2" t="str">
        <f>IF(ISERR(FIND("06",GERAL[[#This Row],[ODS]])),"NÃO","SIM")</f>
        <v>NÃO</v>
      </c>
      <c r="Q695" s="2" t="str">
        <f>IF(ISERR(FIND("07",GERAL[[#This Row],[ODS]])),"NÃO","SIM")</f>
        <v>NÃO</v>
      </c>
      <c r="R695" s="2" t="str">
        <f>IF(ISERR(FIND("08",GERAL[[#This Row],[ODS]])),"NÃO","SIM")</f>
        <v>SIM</v>
      </c>
      <c r="S695" s="2" t="str">
        <f>IF(ISERR(FIND("09",GERAL[[#This Row],[ODS]])),"NÃO","SIM")</f>
        <v>NÃO</v>
      </c>
      <c r="T695" s="2" t="str">
        <f>IF(ISERR(FIND("10",GERAL[[#This Row],[ODS]])),"NÃO","SIM")</f>
        <v>SIM</v>
      </c>
      <c r="U695" s="2" t="str">
        <f>IF(ISERR(FIND("11",GERAL[[#This Row],[ODS]])),"NÃO","SIM")</f>
        <v>NÃO</v>
      </c>
      <c r="V695" s="2" t="str">
        <f>IF(ISERR(FIND("12",GERAL[[#This Row],[ODS]])),"NÃO","SIM")</f>
        <v>NÃO</v>
      </c>
      <c r="W695" s="2" t="str">
        <f>IF(ISERR(FIND("13",GERAL[[#This Row],[ODS]])),"NÃO","SIM")</f>
        <v>NÃO</v>
      </c>
      <c r="X695" s="2" t="str">
        <f>IF(ISERR(FIND("14",GERAL[[#This Row],[ODS]])),"NÃO","SIM")</f>
        <v>NÃO</v>
      </c>
      <c r="Y695" s="2" t="str">
        <f>IF(ISERR(FIND("15",GERAL[[#This Row],[ODS]])),"NÃO","SIM")</f>
        <v>NÃO</v>
      </c>
      <c r="Z695" s="2" t="str">
        <f>IF(ISERR(FIND("16",GERAL[[#This Row],[ODS]])),"NÃO","SIM")</f>
        <v>SIM</v>
      </c>
      <c r="AA695" s="2" t="str">
        <f>IF(ISERR(FIND("17",GERAL[[#This Row],[ODS]])),"NÃO","SIM")</f>
        <v>NÃO</v>
      </c>
      <c r="AB695" s="1">
        <v>74.344281882363788</v>
      </c>
      <c r="AC695" s="1">
        <v>83.221481378798558</v>
      </c>
      <c r="AD695" s="1">
        <v>86.929548605708845</v>
      </c>
      <c r="AE695" s="1">
        <v>79.676267943244866</v>
      </c>
      <c r="AF695" s="1">
        <v>75.945564855204367</v>
      </c>
      <c r="AG695" s="1" t="str">
        <f>GERAL[[#This Row],[SIGLA]]&amp;GERAL[[#This Row],[CÓD]]</f>
        <v>RJEP_EG</v>
      </c>
      <c r="AH695" s="1">
        <f ca="1">VLOOKUP(GERAL[[#This Row],[REF_NOTA]],BASE_NOTAS[],7,FALSE)</f>
        <v>92.798715633457689</v>
      </c>
      <c r="AI695" s="31">
        <f ca="1">IF(GERAL[[#This Row],[Nota 2025]]="",0,GERAL[[#This Row],[Nota 2026]]-GERAL[[#This Row],[Nota 2025]])</f>
        <v>16.853150778253323</v>
      </c>
    </row>
    <row r="696" spans="1:35" ht="17" x14ac:dyDescent="0.35">
      <c r="A696" s="2" t="s">
        <v>175</v>
      </c>
      <c r="B696" s="2" t="s">
        <v>202</v>
      </c>
      <c r="C696" s="2" t="s">
        <v>268</v>
      </c>
      <c r="D696" s="15" t="s">
        <v>403</v>
      </c>
      <c r="E696" s="15" t="s">
        <v>401</v>
      </c>
      <c r="F696" s="2" t="str">
        <f>VLOOKUP(GERAL[[#This Row],[CÓD]],SEALL,6,FALSE)</f>
        <v>SG</v>
      </c>
      <c r="G69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9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9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696" s="2" t="str">
        <f>VLOOKUP(GERAL[[#This Row],[CÓD]],SEALL,4,FALSE)</f>
        <v>05, 08, 10, 16</v>
      </c>
      <c r="K696" s="2" t="str">
        <f>IF(ISERR(FIND("01",GERAL[[#This Row],[ODS]])),"NÃO","SIM")</f>
        <v>NÃO</v>
      </c>
      <c r="L696" s="2" t="str">
        <f>IF(ISERR(FIND("02",GERAL[[#This Row],[ODS]])),"NÃO","SIM")</f>
        <v>NÃO</v>
      </c>
      <c r="M696" s="2" t="str">
        <f>IF(ISERR(FIND("03",GERAL[[#This Row],[ODS]])),"NÃO","SIM")</f>
        <v>NÃO</v>
      </c>
      <c r="N696" s="2" t="str">
        <f>IF(ISERR(FIND("04",GERAL[[#This Row],[ODS]])),"NÃO","SIM")</f>
        <v>NÃO</v>
      </c>
      <c r="O696" s="2" t="str">
        <f>IF(ISERR(FIND("05",GERAL[[#This Row],[ODS]])),"NÃO","SIM")</f>
        <v>SIM</v>
      </c>
      <c r="P696" s="2" t="str">
        <f>IF(ISERR(FIND("06",GERAL[[#This Row],[ODS]])),"NÃO","SIM")</f>
        <v>NÃO</v>
      </c>
      <c r="Q696" s="2" t="str">
        <f>IF(ISERR(FIND("07",GERAL[[#This Row],[ODS]])),"NÃO","SIM")</f>
        <v>NÃO</v>
      </c>
      <c r="R696" s="2" t="str">
        <f>IF(ISERR(FIND("08",GERAL[[#This Row],[ODS]])),"NÃO","SIM")</f>
        <v>SIM</v>
      </c>
      <c r="S696" s="2" t="str">
        <f>IF(ISERR(FIND("09",GERAL[[#This Row],[ODS]])),"NÃO","SIM")</f>
        <v>NÃO</v>
      </c>
      <c r="T696" s="2" t="str">
        <f>IF(ISERR(FIND("10",GERAL[[#This Row],[ODS]])),"NÃO","SIM")</f>
        <v>SIM</v>
      </c>
      <c r="U696" s="2" t="str">
        <f>IF(ISERR(FIND("11",GERAL[[#This Row],[ODS]])),"NÃO","SIM")</f>
        <v>NÃO</v>
      </c>
      <c r="V696" s="2" t="str">
        <f>IF(ISERR(FIND("12",GERAL[[#This Row],[ODS]])),"NÃO","SIM")</f>
        <v>NÃO</v>
      </c>
      <c r="W696" s="2" t="str">
        <f>IF(ISERR(FIND("13",GERAL[[#This Row],[ODS]])),"NÃO","SIM")</f>
        <v>NÃO</v>
      </c>
      <c r="X696" s="2" t="str">
        <f>IF(ISERR(FIND("14",GERAL[[#This Row],[ODS]])),"NÃO","SIM")</f>
        <v>NÃO</v>
      </c>
      <c r="Y696" s="2" t="str">
        <f>IF(ISERR(FIND("15",GERAL[[#This Row],[ODS]])),"NÃO","SIM")</f>
        <v>NÃO</v>
      </c>
      <c r="Z696" s="2" t="str">
        <f>IF(ISERR(FIND("16",GERAL[[#This Row],[ODS]])),"NÃO","SIM")</f>
        <v>SIM</v>
      </c>
      <c r="AA696" s="2" t="str">
        <f>IF(ISERR(FIND("17",GERAL[[#This Row],[ODS]])),"NÃO","SIM")</f>
        <v>NÃO</v>
      </c>
      <c r="AB696" s="1">
        <v>13.616897317152436</v>
      </c>
      <c r="AC696" s="1">
        <v>6.9602061767053556</v>
      </c>
      <c r="AD696" s="1">
        <v>42.883481240417417</v>
      </c>
      <c r="AE696" s="1">
        <v>0</v>
      </c>
      <c r="AF696" s="1">
        <v>84.702743813777374</v>
      </c>
      <c r="AG696" s="1" t="str">
        <f>GERAL[[#This Row],[SIGLA]]&amp;GERAL[[#This Row],[CÓD]]</f>
        <v>RNEP_EG</v>
      </c>
      <c r="AH696" s="1">
        <f ca="1">VLOOKUP(GERAL[[#This Row],[REF_NOTA]],BASE_NOTAS[],7,FALSE)</f>
        <v>93.331929611068063</v>
      </c>
      <c r="AI696" s="31">
        <f ca="1">IF(GERAL[[#This Row],[Nota 2025]]="",0,GERAL[[#This Row],[Nota 2026]]-GERAL[[#This Row],[Nota 2025]])</f>
        <v>8.6291857972906882</v>
      </c>
    </row>
    <row r="697" spans="1:35" ht="17" x14ac:dyDescent="0.35">
      <c r="A697" s="2" t="s">
        <v>178</v>
      </c>
      <c r="B697" s="2" t="s">
        <v>205</v>
      </c>
      <c r="C697" s="2" t="s">
        <v>268</v>
      </c>
      <c r="D697" s="15" t="s">
        <v>403</v>
      </c>
      <c r="E697" s="15" t="s">
        <v>401</v>
      </c>
      <c r="F697" s="2" t="str">
        <f>VLOOKUP(GERAL[[#This Row],[CÓD]],SEALL,6,FALSE)</f>
        <v>SG</v>
      </c>
      <c r="G69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9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9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697" s="2" t="str">
        <f>VLOOKUP(GERAL[[#This Row],[CÓD]],SEALL,4,FALSE)</f>
        <v>05, 08, 10, 16</v>
      </c>
      <c r="K697" s="2" t="str">
        <f>IF(ISERR(FIND("01",GERAL[[#This Row],[ODS]])),"NÃO","SIM")</f>
        <v>NÃO</v>
      </c>
      <c r="L697" s="2" t="str">
        <f>IF(ISERR(FIND("02",GERAL[[#This Row],[ODS]])),"NÃO","SIM")</f>
        <v>NÃO</v>
      </c>
      <c r="M697" s="2" t="str">
        <f>IF(ISERR(FIND("03",GERAL[[#This Row],[ODS]])),"NÃO","SIM")</f>
        <v>NÃO</v>
      </c>
      <c r="N697" s="2" t="str">
        <f>IF(ISERR(FIND("04",GERAL[[#This Row],[ODS]])),"NÃO","SIM")</f>
        <v>NÃO</v>
      </c>
      <c r="O697" s="2" t="str">
        <f>IF(ISERR(FIND("05",GERAL[[#This Row],[ODS]])),"NÃO","SIM")</f>
        <v>SIM</v>
      </c>
      <c r="P697" s="2" t="str">
        <f>IF(ISERR(FIND("06",GERAL[[#This Row],[ODS]])),"NÃO","SIM")</f>
        <v>NÃO</v>
      </c>
      <c r="Q697" s="2" t="str">
        <f>IF(ISERR(FIND("07",GERAL[[#This Row],[ODS]])),"NÃO","SIM")</f>
        <v>NÃO</v>
      </c>
      <c r="R697" s="2" t="str">
        <f>IF(ISERR(FIND("08",GERAL[[#This Row],[ODS]])),"NÃO","SIM")</f>
        <v>SIM</v>
      </c>
      <c r="S697" s="2" t="str">
        <f>IF(ISERR(FIND("09",GERAL[[#This Row],[ODS]])),"NÃO","SIM")</f>
        <v>NÃO</v>
      </c>
      <c r="T697" s="2" t="str">
        <f>IF(ISERR(FIND("10",GERAL[[#This Row],[ODS]])),"NÃO","SIM")</f>
        <v>SIM</v>
      </c>
      <c r="U697" s="2" t="str">
        <f>IF(ISERR(FIND("11",GERAL[[#This Row],[ODS]])),"NÃO","SIM")</f>
        <v>NÃO</v>
      </c>
      <c r="V697" s="2" t="str">
        <f>IF(ISERR(FIND("12",GERAL[[#This Row],[ODS]])),"NÃO","SIM")</f>
        <v>NÃO</v>
      </c>
      <c r="W697" s="2" t="str">
        <f>IF(ISERR(FIND("13",GERAL[[#This Row],[ODS]])),"NÃO","SIM")</f>
        <v>NÃO</v>
      </c>
      <c r="X697" s="2" t="str">
        <f>IF(ISERR(FIND("14",GERAL[[#This Row],[ODS]])),"NÃO","SIM")</f>
        <v>NÃO</v>
      </c>
      <c r="Y697" s="2" t="str">
        <f>IF(ISERR(FIND("15",GERAL[[#This Row],[ODS]])),"NÃO","SIM")</f>
        <v>NÃO</v>
      </c>
      <c r="Z697" s="2" t="str">
        <f>IF(ISERR(FIND("16",GERAL[[#This Row],[ODS]])),"NÃO","SIM")</f>
        <v>SIM</v>
      </c>
      <c r="AA697" s="2" t="str">
        <f>IF(ISERR(FIND("17",GERAL[[#This Row],[ODS]])),"NÃO","SIM")</f>
        <v>NÃO</v>
      </c>
      <c r="AB697" s="1">
        <v>39.607707365413333</v>
      </c>
      <c r="AC697" s="1">
        <v>63.65909699297039</v>
      </c>
      <c r="AD697" s="1">
        <v>65.897866062446056</v>
      </c>
      <c r="AE697" s="1">
        <v>87.652726177922887</v>
      </c>
      <c r="AF697" s="1">
        <v>64.003709950267051</v>
      </c>
      <c r="AG697" s="1" t="str">
        <f>GERAL[[#This Row],[SIGLA]]&amp;GERAL[[#This Row],[CÓD]]</f>
        <v>RSEP_EG</v>
      </c>
      <c r="AH697" s="1">
        <f ca="1">VLOOKUP(GERAL[[#This Row],[REF_NOTA]],BASE_NOTAS[],7,FALSE)</f>
        <v>98.935637329702331</v>
      </c>
      <c r="AI697" s="31">
        <f ca="1">IF(GERAL[[#This Row],[Nota 2025]]="",0,GERAL[[#This Row],[Nota 2026]]-GERAL[[#This Row],[Nota 2025]])</f>
        <v>34.93192737943528</v>
      </c>
    </row>
    <row r="698" spans="1:35" ht="17" x14ac:dyDescent="0.35">
      <c r="A698" s="2" t="s">
        <v>176</v>
      </c>
      <c r="B698" s="2" t="s">
        <v>203</v>
      </c>
      <c r="C698" s="2" t="s">
        <v>268</v>
      </c>
      <c r="D698" s="15" t="s">
        <v>403</v>
      </c>
      <c r="E698" s="15" t="s">
        <v>401</v>
      </c>
      <c r="F698" s="2" t="str">
        <f>VLOOKUP(GERAL[[#This Row],[CÓD]],SEALL,6,FALSE)</f>
        <v>SG</v>
      </c>
      <c r="G69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9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9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698" s="2" t="str">
        <f>VLOOKUP(GERAL[[#This Row],[CÓD]],SEALL,4,FALSE)</f>
        <v>05, 08, 10, 16</v>
      </c>
      <c r="K698" s="2" t="str">
        <f>IF(ISERR(FIND("01",GERAL[[#This Row],[ODS]])),"NÃO","SIM")</f>
        <v>NÃO</v>
      </c>
      <c r="L698" s="2" t="str">
        <f>IF(ISERR(FIND("02",GERAL[[#This Row],[ODS]])),"NÃO","SIM")</f>
        <v>NÃO</v>
      </c>
      <c r="M698" s="2" t="str">
        <f>IF(ISERR(FIND("03",GERAL[[#This Row],[ODS]])),"NÃO","SIM")</f>
        <v>NÃO</v>
      </c>
      <c r="N698" s="2" t="str">
        <f>IF(ISERR(FIND("04",GERAL[[#This Row],[ODS]])),"NÃO","SIM")</f>
        <v>NÃO</v>
      </c>
      <c r="O698" s="2" t="str">
        <f>IF(ISERR(FIND("05",GERAL[[#This Row],[ODS]])),"NÃO","SIM")</f>
        <v>SIM</v>
      </c>
      <c r="P698" s="2" t="str">
        <f>IF(ISERR(FIND("06",GERAL[[#This Row],[ODS]])),"NÃO","SIM")</f>
        <v>NÃO</v>
      </c>
      <c r="Q698" s="2" t="str">
        <f>IF(ISERR(FIND("07",GERAL[[#This Row],[ODS]])),"NÃO","SIM")</f>
        <v>NÃO</v>
      </c>
      <c r="R698" s="2" t="str">
        <f>IF(ISERR(FIND("08",GERAL[[#This Row],[ODS]])),"NÃO","SIM")</f>
        <v>SIM</v>
      </c>
      <c r="S698" s="2" t="str">
        <f>IF(ISERR(FIND("09",GERAL[[#This Row],[ODS]])),"NÃO","SIM")</f>
        <v>NÃO</v>
      </c>
      <c r="T698" s="2" t="str">
        <f>IF(ISERR(FIND("10",GERAL[[#This Row],[ODS]])),"NÃO","SIM")</f>
        <v>SIM</v>
      </c>
      <c r="U698" s="2" t="str">
        <f>IF(ISERR(FIND("11",GERAL[[#This Row],[ODS]])),"NÃO","SIM")</f>
        <v>NÃO</v>
      </c>
      <c r="V698" s="2" t="str">
        <f>IF(ISERR(FIND("12",GERAL[[#This Row],[ODS]])),"NÃO","SIM")</f>
        <v>NÃO</v>
      </c>
      <c r="W698" s="2" t="str">
        <f>IF(ISERR(FIND("13",GERAL[[#This Row],[ODS]])),"NÃO","SIM")</f>
        <v>NÃO</v>
      </c>
      <c r="X698" s="2" t="str">
        <f>IF(ISERR(FIND("14",GERAL[[#This Row],[ODS]])),"NÃO","SIM")</f>
        <v>NÃO</v>
      </c>
      <c r="Y698" s="2" t="str">
        <f>IF(ISERR(FIND("15",GERAL[[#This Row],[ODS]])),"NÃO","SIM")</f>
        <v>NÃO</v>
      </c>
      <c r="Z698" s="2" t="str">
        <f>IF(ISERR(FIND("16",GERAL[[#This Row],[ODS]])),"NÃO","SIM")</f>
        <v>SIM</v>
      </c>
      <c r="AA698" s="2" t="str">
        <f>IF(ISERR(FIND("17",GERAL[[#This Row],[ODS]])),"NÃO","SIM")</f>
        <v>NÃO</v>
      </c>
      <c r="AB698" s="1">
        <v>9.6651769581526565</v>
      </c>
      <c r="AC698" s="1">
        <v>72.788975416239737</v>
      </c>
      <c r="AD698" s="1">
        <v>50.303557181109596</v>
      </c>
      <c r="AE698" s="1">
        <v>48.7532950743539</v>
      </c>
      <c r="AF698" s="1">
        <v>79.28710823827339</v>
      </c>
      <c r="AG698" s="1" t="str">
        <f>GERAL[[#This Row],[SIGLA]]&amp;GERAL[[#This Row],[CÓD]]</f>
        <v>ROEP_EG</v>
      </c>
      <c r="AH698" s="1">
        <f ca="1">VLOOKUP(GERAL[[#This Row],[REF_NOTA]],BASE_NOTAS[],7,FALSE)</f>
        <v>26.13789433467764</v>
      </c>
      <c r="AI698" s="31">
        <f ca="1">IF(GERAL[[#This Row],[Nota 2025]]="",0,GERAL[[#This Row],[Nota 2026]]-GERAL[[#This Row],[Nota 2025]])</f>
        <v>-53.149213903595751</v>
      </c>
    </row>
    <row r="699" spans="1:35" ht="17" x14ac:dyDescent="0.35">
      <c r="A699" s="2" t="s">
        <v>177</v>
      </c>
      <c r="B699" s="2" t="s">
        <v>204</v>
      </c>
      <c r="C699" s="2" t="s">
        <v>268</v>
      </c>
      <c r="D699" s="15" t="s">
        <v>403</v>
      </c>
      <c r="E699" s="15" t="s">
        <v>401</v>
      </c>
      <c r="F699" s="2" t="str">
        <f>VLOOKUP(GERAL[[#This Row],[CÓD]],SEALL,6,FALSE)</f>
        <v>SG</v>
      </c>
      <c r="G69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69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69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699" s="2" t="str">
        <f>VLOOKUP(GERAL[[#This Row],[CÓD]],SEALL,4,FALSE)</f>
        <v>05, 08, 10, 16</v>
      </c>
      <c r="K699" s="2" t="str">
        <f>IF(ISERR(FIND("01",GERAL[[#This Row],[ODS]])),"NÃO","SIM")</f>
        <v>NÃO</v>
      </c>
      <c r="L699" s="2" t="str">
        <f>IF(ISERR(FIND("02",GERAL[[#This Row],[ODS]])),"NÃO","SIM")</f>
        <v>NÃO</v>
      </c>
      <c r="M699" s="2" t="str">
        <f>IF(ISERR(FIND("03",GERAL[[#This Row],[ODS]])),"NÃO","SIM")</f>
        <v>NÃO</v>
      </c>
      <c r="N699" s="2" t="str">
        <f>IF(ISERR(FIND("04",GERAL[[#This Row],[ODS]])),"NÃO","SIM")</f>
        <v>NÃO</v>
      </c>
      <c r="O699" s="2" t="str">
        <f>IF(ISERR(FIND("05",GERAL[[#This Row],[ODS]])),"NÃO","SIM")</f>
        <v>SIM</v>
      </c>
      <c r="P699" s="2" t="str">
        <f>IF(ISERR(FIND("06",GERAL[[#This Row],[ODS]])),"NÃO","SIM")</f>
        <v>NÃO</v>
      </c>
      <c r="Q699" s="2" t="str">
        <f>IF(ISERR(FIND("07",GERAL[[#This Row],[ODS]])),"NÃO","SIM")</f>
        <v>NÃO</v>
      </c>
      <c r="R699" s="2" t="str">
        <f>IF(ISERR(FIND("08",GERAL[[#This Row],[ODS]])),"NÃO","SIM")</f>
        <v>SIM</v>
      </c>
      <c r="S699" s="2" t="str">
        <f>IF(ISERR(FIND("09",GERAL[[#This Row],[ODS]])),"NÃO","SIM")</f>
        <v>NÃO</v>
      </c>
      <c r="T699" s="2" t="str">
        <f>IF(ISERR(FIND("10",GERAL[[#This Row],[ODS]])),"NÃO","SIM")</f>
        <v>SIM</v>
      </c>
      <c r="U699" s="2" t="str">
        <f>IF(ISERR(FIND("11",GERAL[[#This Row],[ODS]])),"NÃO","SIM")</f>
        <v>NÃO</v>
      </c>
      <c r="V699" s="2" t="str">
        <f>IF(ISERR(FIND("12",GERAL[[#This Row],[ODS]])),"NÃO","SIM")</f>
        <v>NÃO</v>
      </c>
      <c r="W699" s="2" t="str">
        <f>IF(ISERR(FIND("13",GERAL[[#This Row],[ODS]])),"NÃO","SIM")</f>
        <v>NÃO</v>
      </c>
      <c r="X699" s="2" t="str">
        <f>IF(ISERR(FIND("14",GERAL[[#This Row],[ODS]])),"NÃO","SIM")</f>
        <v>NÃO</v>
      </c>
      <c r="Y699" s="2" t="str">
        <f>IF(ISERR(FIND("15",GERAL[[#This Row],[ODS]])),"NÃO","SIM")</f>
        <v>NÃO</v>
      </c>
      <c r="Z699" s="2" t="str">
        <f>IF(ISERR(FIND("16",GERAL[[#This Row],[ODS]])),"NÃO","SIM")</f>
        <v>SIM</v>
      </c>
      <c r="AA699" s="2" t="str">
        <f>IF(ISERR(FIND("17",GERAL[[#This Row],[ODS]])),"NÃO","SIM")</f>
        <v>NÃO</v>
      </c>
      <c r="AB699" s="1">
        <v>49.117292804014731</v>
      </c>
      <c r="AC699" s="1">
        <v>61.706565837266545</v>
      </c>
      <c r="AD699" s="1">
        <v>49.778902598501858</v>
      </c>
      <c r="AE699" s="1">
        <v>97.493906261023028</v>
      </c>
      <c r="AF699" s="1">
        <v>34.568615944817765</v>
      </c>
      <c r="AG699" s="1" t="str">
        <f>GERAL[[#This Row],[SIGLA]]&amp;GERAL[[#This Row],[CÓD]]</f>
        <v>RREP_EG</v>
      </c>
      <c r="AH699" s="1">
        <f ca="1">VLOOKUP(GERAL[[#This Row],[REF_NOTA]],BASE_NOTAS[],7,FALSE)</f>
        <v>40.36423359588737</v>
      </c>
      <c r="AI699" s="31">
        <f ca="1">IF(GERAL[[#This Row],[Nota 2025]]="",0,GERAL[[#This Row],[Nota 2026]]-GERAL[[#This Row],[Nota 2025]])</f>
        <v>5.7956176510696054</v>
      </c>
    </row>
    <row r="700" spans="1:35" ht="17" x14ac:dyDescent="0.35">
      <c r="A700" s="2" t="s">
        <v>179</v>
      </c>
      <c r="B700" s="2" t="s">
        <v>194</v>
      </c>
      <c r="C700" s="2" t="s">
        <v>268</v>
      </c>
      <c r="D700" s="15" t="s">
        <v>403</v>
      </c>
      <c r="E700" s="15" t="s">
        <v>401</v>
      </c>
      <c r="F700" s="2" t="str">
        <f>VLOOKUP(GERAL[[#This Row],[CÓD]],SEALL,6,FALSE)</f>
        <v>SG</v>
      </c>
      <c r="G70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0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0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00" s="2" t="str">
        <f>VLOOKUP(GERAL[[#This Row],[CÓD]],SEALL,4,FALSE)</f>
        <v>05, 08, 10, 16</v>
      </c>
      <c r="K700" s="2" t="str">
        <f>IF(ISERR(FIND("01",GERAL[[#This Row],[ODS]])),"NÃO","SIM")</f>
        <v>NÃO</v>
      </c>
      <c r="L700" s="2" t="str">
        <f>IF(ISERR(FIND("02",GERAL[[#This Row],[ODS]])),"NÃO","SIM")</f>
        <v>NÃO</v>
      </c>
      <c r="M700" s="2" t="str">
        <f>IF(ISERR(FIND("03",GERAL[[#This Row],[ODS]])),"NÃO","SIM")</f>
        <v>NÃO</v>
      </c>
      <c r="N700" s="2" t="str">
        <f>IF(ISERR(FIND("04",GERAL[[#This Row],[ODS]])),"NÃO","SIM")</f>
        <v>NÃO</v>
      </c>
      <c r="O700" s="2" t="str">
        <f>IF(ISERR(FIND("05",GERAL[[#This Row],[ODS]])),"NÃO","SIM")</f>
        <v>SIM</v>
      </c>
      <c r="P700" s="2" t="str">
        <f>IF(ISERR(FIND("06",GERAL[[#This Row],[ODS]])),"NÃO","SIM")</f>
        <v>NÃO</v>
      </c>
      <c r="Q700" s="2" t="str">
        <f>IF(ISERR(FIND("07",GERAL[[#This Row],[ODS]])),"NÃO","SIM")</f>
        <v>NÃO</v>
      </c>
      <c r="R700" s="2" t="str">
        <f>IF(ISERR(FIND("08",GERAL[[#This Row],[ODS]])),"NÃO","SIM")</f>
        <v>SIM</v>
      </c>
      <c r="S700" s="2" t="str">
        <f>IF(ISERR(FIND("09",GERAL[[#This Row],[ODS]])),"NÃO","SIM")</f>
        <v>NÃO</v>
      </c>
      <c r="T700" s="2" t="str">
        <f>IF(ISERR(FIND("10",GERAL[[#This Row],[ODS]])),"NÃO","SIM")</f>
        <v>SIM</v>
      </c>
      <c r="U700" s="2" t="str">
        <f>IF(ISERR(FIND("11",GERAL[[#This Row],[ODS]])),"NÃO","SIM")</f>
        <v>NÃO</v>
      </c>
      <c r="V700" s="2" t="str">
        <f>IF(ISERR(FIND("12",GERAL[[#This Row],[ODS]])),"NÃO","SIM")</f>
        <v>NÃO</v>
      </c>
      <c r="W700" s="2" t="str">
        <f>IF(ISERR(FIND("13",GERAL[[#This Row],[ODS]])),"NÃO","SIM")</f>
        <v>NÃO</v>
      </c>
      <c r="X700" s="2" t="str">
        <f>IF(ISERR(FIND("14",GERAL[[#This Row],[ODS]])),"NÃO","SIM")</f>
        <v>NÃO</v>
      </c>
      <c r="Y700" s="2" t="str">
        <f>IF(ISERR(FIND("15",GERAL[[#This Row],[ODS]])),"NÃO","SIM")</f>
        <v>NÃO</v>
      </c>
      <c r="Z700" s="2" t="str">
        <f>IF(ISERR(FIND("16",GERAL[[#This Row],[ODS]])),"NÃO","SIM")</f>
        <v>SIM</v>
      </c>
      <c r="AA700" s="2" t="str">
        <f>IF(ISERR(FIND("17",GERAL[[#This Row],[ODS]])),"NÃO","SIM")</f>
        <v>NÃO</v>
      </c>
      <c r="AB700" s="1">
        <v>74.457298377824998</v>
      </c>
      <c r="AC700" s="1">
        <v>62.838289413693502</v>
      </c>
      <c r="AD700" s="1">
        <v>79.154056550390791</v>
      </c>
      <c r="AE700" s="1">
        <v>84.615449580158753</v>
      </c>
      <c r="AF700" s="1">
        <v>76.045637117380664</v>
      </c>
      <c r="AG700" s="1" t="str">
        <f>GERAL[[#This Row],[SIGLA]]&amp;GERAL[[#This Row],[CÓD]]</f>
        <v>SCEP_EG</v>
      </c>
      <c r="AH700" s="1">
        <f ca="1">VLOOKUP(GERAL[[#This Row],[REF_NOTA]],BASE_NOTAS[],7,FALSE)</f>
        <v>100</v>
      </c>
      <c r="AI700" s="31">
        <f ca="1">IF(GERAL[[#This Row],[Nota 2025]]="",0,GERAL[[#This Row],[Nota 2026]]-GERAL[[#This Row],[Nota 2025]])</f>
        <v>23.954362882619336</v>
      </c>
    </row>
    <row r="701" spans="1:35" ht="17" x14ac:dyDescent="0.35">
      <c r="A701" s="2" t="s">
        <v>181</v>
      </c>
      <c r="B701" s="2" t="s">
        <v>186</v>
      </c>
      <c r="C701" s="2" t="s">
        <v>268</v>
      </c>
      <c r="D701" s="15" t="s">
        <v>403</v>
      </c>
      <c r="E701" s="15" t="s">
        <v>401</v>
      </c>
      <c r="F701" s="2" t="str">
        <f>VLOOKUP(GERAL[[#This Row],[CÓD]],SEALL,6,FALSE)</f>
        <v>SG</v>
      </c>
      <c r="G70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0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0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01" s="2" t="str">
        <f>VLOOKUP(GERAL[[#This Row],[CÓD]],SEALL,4,FALSE)</f>
        <v>05, 08, 10, 16</v>
      </c>
      <c r="K701" s="2" t="str">
        <f>IF(ISERR(FIND("01",GERAL[[#This Row],[ODS]])),"NÃO","SIM")</f>
        <v>NÃO</v>
      </c>
      <c r="L701" s="2" t="str">
        <f>IF(ISERR(FIND("02",GERAL[[#This Row],[ODS]])),"NÃO","SIM")</f>
        <v>NÃO</v>
      </c>
      <c r="M701" s="2" t="str">
        <f>IF(ISERR(FIND("03",GERAL[[#This Row],[ODS]])),"NÃO","SIM")</f>
        <v>NÃO</v>
      </c>
      <c r="N701" s="2" t="str">
        <f>IF(ISERR(FIND("04",GERAL[[#This Row],[ODS]])),"NÃO","SIM")</f>
        <v>NÃO</v>
      </c>
      <c r="O701" s="2" t="str">
        <f>IF(ISERR(FIND("05",GERAL[[#This Row],[ODS]])),"NÃO","SIM")</f>
        <v>SIM</v>
      </c>
      <c r="P701" s="2" t="str">
        <f>IF(ISERR(FIND("06",GERAL[[#This Row],[ODS]])),"NÃO","SIM")</f>
        <v>NÃO</v>
      </c>
      <c r="Q701" s="2" t="str">
        <f>IF(ISERR(FIND("07",GERAL[[#This Row],[ODS]])),"NÃO","SIM")</f>
        <v>NÃO</v>
      </c>
      <c r="R701" s="2" t="str">
        <f>IF(ISERR(FIND("08",GERAL[[#This Row],[ODS]])),"NÃO","SIM")</f>
        <v>SIM</v>
      </c>
      <c r="S701" s="2" t="str">
        <f>IF(ISERR(FIND("09",GERAL[[#This Row],[ODS]])),"NÃO","SIM")</f>
        <v>NÃO</v>
      </c>
      <c r="T701" s="2" t="str">
        <f>IF(ISERR(FIND("10",GERAL[[#This Row],[ODS]])),"NÃO","SIM")</f>
        <v>SIM</v>
      </c>
      <c r="U701" s="2" t="str">
        <f>IF(ISERR(FIND("11",GERAL[[#This Row],[ODS]])),"NÃO","SIM")</f>
        <v>NÃO</v>
      </c>
      <c r="V701" s="2" t="str">
        <f>IF(ISERR(FIND("12",GERAL[[#This Row],[ODS]])),"NÃO","SIM")</f>
        <v>NÃO</v>
      </c>
      <c r="W701" s="2" t="str">
        <f>IF(ISERR(FIND("13",GERAL[[#This Row],[ODS]])),"NÃO","SIM")</f>
        <v>NÃO</v>
      </c>
      <c r="X701" s="2" t="str">
        <f>IF(ISERR(FIND("14",GERAL[[#This Row],[ODS]])),"NÃO","SIM")</f>
        <v>NÃO</v>
      </c>
      <c r="Y701" s="2" t="str">
        <f>IF(ISERR(FIND("15",GERAL[[#This Row],[ODS]])),"NÃO","SIM")</f>
        <v>NÃO</v>
      </c>
      <c r="Z701" s="2" t="str">
        <f>IF(ISERR(FIND("16",GERAL[[#This Row],[ODS]])),"NÃO","SIM")</f>
        <v>SIM</v>
      </c>
      <c r="AA701" s="2" t="str">
        <f>IF(ISERR(FIND("17",GERAL[[#This Row],[ODS]])),"NÃO","SIM")</f>
        <v>NÃO</v>
      </c>
      <c r="AB701" s="1">
        <v>96.059321531461791</v>
      </c>
      <c r="AC701" s="1">
        <v>92.816299207928495</v>
      </c>
      <c r="AD701" s="1">
        <v>55.766781750767258</v>
      </c>
      <c r="AE701" s="1">
        <v>42.406645272788644</v>
      </c>
      <c r="AF701" s="1">
        <v>100</v>
      </c>
      <c r="AG701" s="1" t="str">
        <f>GERAL[[#This Row],[SIGLA]]&amp;GERAL[[#This Row],[CÓD]]</f>
        <v>SPEP_EG</v>
      </c>
      <c r="AH701" s="1">
        <f ca="1">VLOOKUP(GERAL[[#This Row],[REF_NOTA]],BASE_NOTAS[],7,FALSE)</f>
        <v>32.30268654039331</v>
      </c>
      <c r="AI701" s="31">
        <f ca="1">IF(GERAL[[#This Row],[Nota 2025]]="",0,GERAL[[#This Row],[Nota 2026]]-GERAL[[#This Row],[Nota 2025]])</f>
        <v>-67.69731345960669</v>
      </c>
    </row>
    <row r="702" spans="1:35" ht="17" x14ac:dyDescent="0.35">
      <c r="A702" s="2" t="s">
        <v>180</v>
      </c>
      <c r="B702" s="2" t="s">
        <v>206</v>
      </c>
      <c r="C702" s="2" t="s">
        <v>268</v>
      </c>
      <c r="D702" s="15" t="s">
        <v>403</v>
      </c>
      <c r="E702" s="15" t="s">
        <v>401</v>
      </c>
      <c r="F702" s="2" t="str">
        <f>VLOOKUP(GERAL[[#This Row],[CÓD]],SEALL,6,FALSE)</f>
        <v>SG</v>
      </c>
      <c r="G70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0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0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02" s="2" t="str">
        <f>VLOOKUP(GERAL[[#This Row],[CÓD]],SEALL,4,FALSE)</f>
        <v>05, 08, 10, 16</v>
      </c>
      <c r="K702" s="2" t="str">
        <f>IF(ISERR(FIND("01",GERAL[[#This Row],[ODS]])),"NÃO","SIM")</f>
        <v>NÃO</v>
      </c>
      <c r="L702" s="2" t="str">
        <f>IF(ISERR(FIND("02",GERAL[[#This Row],[ODS]])),"NÃO","SIM")</f>
        <v>NÃO</v>
      </c>
      <c r="M702" s="2" t="str">
        <f>IF(ISERR(FIND("03",GERAL[[#This Row],[ODS]])),"NÃO","SIM")</f>
        <v>NÃO</v>
      </c>
      <c r="N702" s="2" t="str">
        <f>IF(ISERR(FIND("04",GERAL[[#This Row],[ODS]])),"NÃO","SIM")</f>
        <v>NÃO</v>
      </c>
      <c r="O702" s="2" t="str">
        <f>IF(ISERR(FIND("05",GERAL[[#This Row],[ODS]])),"NÃO","SIM")</f>
        <v>SIM</v>
      </c>
      <c r="P702" s="2" t="str">
        <f>IF(ISERR(FIND("06",GERAL[[#This Row],[ODS]])),"NÃO","SIM")</f>
        <v>NÃO</v>
      </c>
      <c r="Q702" s="2" t="str">
        <f>IF(ISERR(FIND("07",GERAL[[#This Row],[ODS]])),"NÃO","SIM")</f>
        <v>NÃO</v>
      </c>
      <c r="R702" s="2" t="str">
        <f>IF(ISERR(FIND("08",GERAL[[#This Row],[ODS]])),"NÃO","SIM")</f>
        <v>SIM</v>
      </c>
      <c r="S702" s="2" t="str">
        <f>IF(ISERR(FIND("09",GERAL[[#This Row],[ODS]])),"NÃO","SIM")</f>
        <v>NÃO</v>
      </c>
      <c r="T702" s="2" t="str">
        <f>IF(ISERR(FIND("10",GERAL[[#This Row],[ODS]])),"NÃO","SIM")</f>
        <v>SIM</v>
      </c>
      <c r="U702" s="2" t="str">
        <f>IF(ISERR(FIND("11",GERAL[[#This Row],[ODS]])),"NÃO","SIM")</f>
        <v>NÃO</v>
      </c>
      <c r="V702" s="2" t="str">
        <f>IF(ISERR(FIND("12",GERAL[[#This Row],[ODS]])),"NÃO","SIM")</f>
        <v>NÃO</v>
      </c>
      <c r="W702" s="2" t="str">
        <f>IF(ISERR(FIND("13",GERAL[[#This Row],[ODS]])),"NÃO","SIM")</f>
        <v>NÃO</v>
      </c>
      <c r="X702" s="2" t="str">
        <f>IF(ISERR(FIND("14",GERAL[[#This Row],[ODS]])),"NÃO","SIM")</f>
        <v>NÃO</v>
      </c>
      <c r="Y702" s="2" t="str">
        <f>IF(ISERR(FIND("15",GERAL[[#This Row],[ODS]])),"NÃO","SIM")</f>
        <v>NÃO</v>
      </c>
      <c r="Z702" s="2" t="str">
        <f>IF(ISERR(FIND("16",GERAL[[#This Row],[ODS]])),"NÃO","SIM")</f>
        <v>SIM</v>
      </c>
      <c r="AA702" s="2" t="str">
        <f>IF(ISERR(FIND("17",GERAL[[#This Row],[ODS]])),"NÃO","SIM")</f>
        <v>NÃO</v>
      </c>
      <c r="AB702" s="1">
        <v>88.119908597161881</v>
      </c>
      <c r="AC702" s="1">
        <v>75.171852666614257</v>
      </c>
      <c r="AD702" s="1">
        <v>91.729231975408098</v>
      </c>
      <c r="AE702" s="1">
        <v>67.151550010971249</v>
      </c>
      <c r="AF702" s="1">
        <v>99.643422502477449</v>
      </c>
      <c r="AG702" s="1" t="str">
        <f>GERAL[[#This Row],[SIGLA]]&amp;GERAL[[#This Row],[CÓD]]</f>
        <v>SEEP_EG</v>
      </c>
      <c r="AH702" s="1">
        <f ca="1">VLOOKUP(GERAL[[#This Row],[REF_NOTA]],BASE_NOTAS[],7,FALSE)</f>
        <v>0</v>
      </c>
      <c r="AI702" s="31">
        <f ca="1">IF(GERAL[[#This Row],[Nota 2025]]="",0,GERAL[[#This Row],[Nota 2026]]-GERAL[[#This Row],[Nota 2025]])</f>
        <v>-99.643422502477449</v>
      </c>
    </row>
    <row r="703" spans="1:35" ht="17" x14ac:dyDescent="0.35">
      <c r="A703" s="2" t="s">
        <v>182</v>
      </c>
      <c r="B703" s="2" t="s">
        <v>185</v>
      </c>
      <c r="C703" s="2" t="s">
        <v>268</v>
      </c>
      <c r="D703" s="15" t="s">
        <v>403</v>
      </c>
      <c r="E703" s="15" t="s">
        <v>401</v>
      </c>
      <c r="F703" s="2" t="str">
        <f>VLOOKUP(GERAL[[#This Row],[CÓD]],SEALL,6,FALSE)</f>
        <v>SG</v>
      </c>
      <c r="G70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0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0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03" s="2" t="str">
        <f>VLOOKUP(GERAL[[#This Row],[CÓD]],SEALL,4,FALSE)</f>
        <v>05, 08, 10, 16</v>
      </c>
      <c r="K703" s="2" t="str">
        <f>IF(ISERR(FIND("01",GERAL[[#This Row],[ODS]])),"NÃO","SIM")</f>
        <v>NÃO</v>
      </c>
      <c r="L703" s="2" t="str">
        <f>IF(ISERR(FIND("02",GERAL[[#This Row],[ODS]])),"NÃO","SIM")</f>
        <v>NÃO</v>
      </c>
      <c r="M703" s="2" t="str">
        <f>IF(ISERR(FIND("03",GERAL[[#This Row],[ODS]])),"NÃO","SIM")</f>
        <v>NÃO</v>
      </c>
      <c r="N703" s="2" t="str">
        <f>IF(ISERR(FIND("04",GERAL[[#This Row],[ODS]])),"NÃO","SIM")</f>
        <v>NÃO</v>
      </c>
      <c r="O703" s="2" t="str">
        <f>IF(ISERR(FIND("05",GERAL[[#This Row],[ODS]])),"NÃO","SIM")</f>
        <v>SIM</v>
      </c>
      <c r="P703" s="2" t="str">
        <f>IF(ISERR(FIND("06",GERAL[[#This Row],[ODS]])),"NÃO","SIM")</f>
        <v>NÃO</v>
      </c>
      <c r="Q703" s="2" t="str">
        <f>IF(ISERR(FIND("07",GERAL[[#This Row],[ODS]])),"NÃO","SIM")</f>
        <v>NÃO</v>
      </c>
      <c r="R703" s="2" t="str">
        <f>IF(ISERR(FIND("08",GERAL[[#This Row],[ODS]])),"NÃO","SIM")</f>
        <v>SIM</v>
      </c>
      <c r="S703" s="2" t="str">
        <f>IF(ISERR(FIND("09",GERAL[[#This Row],[ODS]])),"NÃO","SIM")</f>
        <v>NÃO</v>
      </c>
      <c r="T703" s="2" t="str">
        <f>IF(ISERR(FIND("10",GERAL[[#This Row],[ODS]])),"NÃO","SIM")</f>
        <v>SIM</v>
      </c>
      <c r="U703" s="2" t="str">
        <f>IF(ISERR(FIND("11",GERAL[[#This Row],[ODS]])),"NÃO","SIM")</f>
        <v>NÃO</v>
      </c>
      <c r="V703" s="2" t="str">
        <f>IF(ISERR(FIND("12",GERAL[[#This Row],[ODS]])),"NÃO","SIM")</f>
        <v>NÃO</v>
      </c>
      <c r="W703" s="2" t="str">
        <f>IF(ISERR(FIND("13",GERAL[[#This Row],[ODS]])),"NÃO","SIM")</f>
        <v>NÃO</v>
      </c>
      <c r="X703" s="2" t="str">
        <f>IF(ISERR(FIND("14",GERAL[[#This Row],[ODS]])),"NÃO","SIM")</f>
        <v>NÃO</v>
      </c>
      <c r="Y703" s="2" t="str">
        <f>IF(ISERR(FIND("15",GERAL[[#This Row],[ODS]])),"NÃO","SIM")</f>
        <v>NÃO</v>
      </c>
      <c r="Z703" s="2" t="str">
        <f>IF(ISERR(FIND("16",GERAL[[#This Row],[ODS]])),"NÃO","SIM")</f>
        <v>SIM</v>
      </c>
      <c r="AA703" s="2" t="str">
        <f>IF(ISERR(FIND("17",GERAL[[#This Row],[ODS]])),"NÃO","SIM")</f>
        <v>NÃO</v>
      </c>
      <c r="AB703" s="1">
        <v>51.622053816912036</v>
      </c>
      <c r="AC703" s="1">
        <v>86.900363778566202</v>
      </c>
      <c r="AD703" s="1">
        <v>39.436450219824735</v>
      </c>
      <c r="AE703" s="1">
        <v>24.109818667406032</v>
      </c>
      <c r="AF703" s="1">
        <v>53.7532128920286</v>
      </c>
      <c r="AG703" s="1" t="str">
        <f>GERAL[[#This Row],[SIGLA]]&amp;GERAL[[#This Row],[CÓD]]</f>
        <v>TOEP_EG</v>
      </c>
      <c r="AH703" s="1">
        <f ca="1">VLOOKUP(GERAL[[#This Row],[REF_NOTA]],BASE_NOTAS[],7,FALSE)</f>
        <v>55.351386068749584</v>
      </c>
      <c r="AI703" s="31">
        <f ca="1">IF(GERAL[[#This Row],[Nota 2025]]="",0,GERAL[[#This Row],[Nota 2026]]-GERAL[[#This Row],[Nota 2025]])</f>
        <v>1.5981731767209837</v>
      </c>
    </row>
    <row r="704" spans="1:35" ht="17" x14ac:dyDescent="0.35">
      <c r="A704" s="2" t="s">
        <v>0</v>
      </c>
      <c r="B704" s="2" t="s">
        <v>156</v>
      </c>
      <c r="C704" s="2" t="s">
        <v>211</v>
      </c>
      <c r="D704" s="15" t="s">
        <v>29</v>
      </c>
      <c r="E704" s="2" t="s">
        <v>99</v>
      </c>
      <c r="F704" s="2" t="str">
        <f>VLOOKUP(GERAL[[#This Row],[CÓD]],SEALL,6,FALSE)</f>
        <v>SG</v>
      </c>
      <c r="G70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0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0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04" s="2">
        <f>VLOOKUP(GERAL[[#This Row],[CÓD]],SEALL,4,FALSE)</f>
        <v>16</v>
      </c>
      <c r="K704" s="2" t="str">
        <f>IF(ISERR(FIND("01",GERAL[[#This Row],[ODS]])),"NÃO","SIM")</f>
        <v>NÃO</v>
      </c>
      <c r="L704" s="2" t="str">
        <f>IF(ISERR(FIND("02",GERAL[[#This Row],[ODS]])),"NÃO","SIM")</f>
        <v>NÃO</v>
      </c>
      <c r="M704" s="2" t="str">
        <f>IF(ISERR(FIND("03",GERAL[[#This Row],[ODS]])),"NÃO","SIM")</f>
        <v>NÃO</v>
      </c>
      <c r="N704" s="2" t="str">
        <f>IF(ISERR(FIND("04",GERAL[[#This Row],[ODS]])),"NÃO","SIM")</f>
        <v>NÃO</v>
      </c>
      <c r="O704" s="2" t="str">
        <f>IF(ISERR(FIND("05",GERAL[[#This Row],[ODS]])),"NÃO","SIM")</f>
        <v>NÃO</v>
      </c>
      <c r="P704" s="2" t="str">
        <f>IF(ISERR(FIND("06",GERAL[[#This Row],[ODS]])),"NÃO","SIM")</f>
        <v>NÃO</v>
      </c>
      <c r="Q704" s="2" t="str">
        <f>IF(ISERR(FIND("07",GERAL[[#This Row],[ODS]])),"NÃO","SIM")</f>
        <v>NÃO</v>
      </c>
      <c r="R704" s="2" t="str">
        <f>IF(ISERR(FIND("08",GERAL[[#This Row],[ODS]])),"NÃO","SIM")</f>
        <v>NÃO</v>
      </c>
      <c r="S704" s="2" t="str">
        <f>IF(ISERR(FIND("09",GERAL[[#This Row],[ODS]])),"NÃO","SIM")</f>
        <v>NÃO</v>
      </c>
      <c r="T704" s="2" t="str">
        <f>IF(ISERR(FIND("10",GERAL[[#This Row],[ODS]])),"NÃO","SIM")</f>
        <v>NÃO</v>
      </c>
      <c r="U704" s="2" t="str">
        <f>IF(ISERR(FIND("11",GERAL[[#This Row],[ODS]])),"NÃO","SIM")</f>
        <v>NÃO</v>
      </c>
      <c r="V704" s="2" t="str">
        <f>IF(ISERR(FIND("12",GERAL[[#This Row],[ODS]])),"NÃO","SIM")</f>
        <v>NÃO</v>
      </c>
      <c r="W704" s="2" t="str">
        <f>IF(ISERR(FIND("13",GERAL[[#This Row],[ODS]])),"NÃO","SIM")</f>
        <v>NÃO</v>
      </c>
      <c r="X704" s="2" t="str">
        <f>IF(ISERR(FIND("14",GERAL[[#This Row],[ODS]])),"NÃO","SIM")</f>
        <v>NÃO</v>
      </c>
      <c r="Y704" s="2" t="str">
        <f>IF(ISERR(FIND("15",GERAL[[#This Row],[ODS]])),"NÃO","SIM")</f>
        <v>NÃO</v>
      </c>
      <c r="Z704" s="2" t="str">
        <f>IF(ISERR(FIND("16",GERAL[[#This Row],[ODS]])),"NÃO","SIM")</f>
        <v>SIM</v>
      </c>
      <c r="AA704" s="2" t="str">
        <f>IF(ISERR(FIND("17",GERAL[[#This Row],[ODS]])),"NÃO","SIM")</f>
        <v>NÃO</v>
      </c>
      <c r="AB704" s="1">
        <v>51.374469037565063</v>
      </c>
      <c r="AC704" s="1">
        <v>95.454838223716266</v>
      </c>
      <c r="AD704" s="1">
        <v>29.499156918808268</v>
      </c>
      <c r="AE704" s="1">
        <v>43.660105979370442</v>
      </c>
      <c r="AF704" s="1">
        <v>43.660105979370442</v>
      </c>
      <c r="AG704" s="1" t="str">
        <f>GERAL[[#This Row],[SIGLA]]&amp;GERAL[[#This Row],[CÓD]]</f>
        <v>ACEP_EJ</v>
      </c>
      <c r="AH704" s="1">
        <f ca="1">VLOOKUP(GERAL[[#This Row],[REF_NOTA]],BASE_NOTAS[],7,FALSE)</f>
        <v>72.521265256383089</v>
      </c>
      <c r="AI704" s="31">
        <f ca="1">IF(GERAL[[#This Row],[Nota 2025]]="",0,GERAL[[#This Row],[Nota 2026]]-GERAL[[#This Row],[Nota 2025]])</f>
        <v>28.861159277012646</v>
      </c>
    </row>
    <row r="705" spans="1:35" ht="17" x14ac:dyDescent="0.35">
      <c r="A705" s="2" t="s">
        <v>1</v>
      </c>
      <c r="B705" s="2" t="s">
        <v>157</v>
      </c>
      <c r="C705" s="2" t="s">
        <v>211</v>
      </c>
      <c r="D705" s="15" t="s">
        <v>29</v>
      </c>
      <c r="E705" s="2" t="s">
        <v>99</v>
      </c>
      <c r="F705" s="2" t="str">
        <f>VLOOKUP(GERAL[[#This Row],[CÓD]],SEALL,6,FALSE)</f>
        <v>SG</v>
      </c>
      <c r="G70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0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0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05" s="2">
        <f>VLOOKUP(GERAL[[#This Row],[CÓD]],SEALL,4,FALSE)</f>
        <v>16</v>
      </c>
      <c r="K705" s="2" t="str">
        <f>IF(ISERR(FIND("01",GERAL[[#This Row],[ODS]])),"NÃO","SIM")</f>
        <v>NÃO</v>
      </c>
      <c r="L705" s="2" t="str">
        <f>IF(ISERR(FIND("02",GERAL[[#This Row],[ODS]])),"NÃO","SIM")</f>
        <v>NÃO</v>
      </c>
      <c r="M705" s="2" t="str">
        <f>IF(ISERR(FIND("03",GERAL[[#This Row],[ODS]])),"NÃO","SIM")</f>
        <v>NÃO</v>
      </c>
      <c r="N705" s="2" t="str">
        <f>IF(ISERR(FIND("04",GERAL[[#This Row],[ODS]])),"NÃO","SIM")</f>
        <v>NÃO</v>
      </c>
      <c r="O705" s="2" t="str">
        <f>IF(ISERR(FIND("05",GERAL[[#This Row],[ODS]])),"NÃO","SIM")</f>
        <v>NÃO</v>
      </c>
      <c r="P705" s="2" t="str">
        <f>IF(ISERR(FIND("06",GERAL[[#This Row],[ODS]])),"NÃO","SIM")</f>
        <v>NÃO</v>
      </c>
      <c r="Q705" s="2" t="str">
        <f>IF(ISERR(FIND("07",GERAL[[#This Row],[ODS]])),"NÃO","SIM")</f>
        <v>NÃO</v>
      </c>
      <c r="R705" s="2" t="str">
        <f>IF(ISERR(FIND("08",GERAL[[#This Row],[ODS]])),"NÃO","SIM")</f>
        <v>NÃO</v>
      </c>
      <c r="S705" s="2" t="str">
        <f>IF(ISERR(FIND("09",GERAL[[#This Row],[ODS]])),"NÃO","SIM")</f>
        <v>NÃO</v>
      </c>
      <c r="T705" s="2" t="str">
        <f>IF(ISERR(FIND("10",GERAL[[#This Row],[ODS]])),"NÃO","SIM")</f>
        <v>NÃO</v>
      </c>
      <c r="U705" s="2" t="str">
        <f>IF(ISERR(FIND("11",GERAL[[#This Row],[ODS]])),"NÃO","SIM")</f>
        <v>NÃO</v>
      </c>
      <c r="V705" s="2" t="str">
        <f>IF(ISERR(FIND("12",GERAL[[#This Row],[ODS]])),"NÃO","SIM")</f>
        <v>NÃO</v>
      </c>
      <c r="W705" s="2" t="str">
        <f>IF(ISERR(FIND("13",GERAL[[#This Row],[ODS]])),"NÃO","SIM")</f>
        <v>NÃO</v>
      </c>
      <c r="X705" s="2" t="str">
        <f>IF(ISERR(FIND("14",GERAL[[#This Row],[ODS]])),"NÃO","SIM")</f>
        <v>NÃO</v>
      </c>
      <c r="Y705" s="2" t="str">
        <f>IF(ISERR(FIND("15",GERAL[[#This Row],[ODS]])),"NÃO","SIM")</f>
        <v>NÃO</v>
      </c>
      <c r="Z705" s="2" t="str">
        <f>IF(ISERR(FIND("16",GERAL[[#This Row],[ODS]])),"NÃO","SIM")</f>
        <v>SIM</v>
      </c>
      <c r="AA705" s="2" t="str">
        <f>IF(ISERR(FIND("17",GERAL[[#This Row],[ODS]])),"NÃO","SIM")</f>
        <v>NÃO</v>
      </c>
      <c r="AB705" s="1">
        <v>32.812416769505418</v>
      </c>
      <c r="AC705" s="1">
        <v>66.603511934451205</v>
      </c>
      <c r="AD705" s="1">
        <v>11.357009358133752</v>
      </c>
      <c r="AE705" s="1">
        <v>27.385222180589579</v>
      </c>
      <c r="AF705" s="1">
        <v>27.385222180589579</v>
      </c>
      <c r="AG705" s="1" t="str">
        <f>GERAL[[#This Row],[SIGLA]]&amp;GERAL[[#This Row],[CÓD]]</f>
        <v>ALEP_EJ</v>
      </c>
      <c r="AH705" s="1">
        <f ca="1">VLOOKUP(GERAL[[#This Row],[REF_NOTA]],BASE_NOTAS[],7,FALSE)</f>
        <v>71.240377251880403</v>
      </c>
      <c r="AI705" s="31">
        <f ca="1">IF(GERAL[[#This Row],[Nota 2025]]="",0,GERAL[[#This Row],[Nota 2026]]-GERAL[[#This Row],[Nota 2025]])</f>
        <v>43.855155071290824</v>
      </c>
    </row>
    <row r="706" spans="1:35" ht="17" x14ac:dyDescent="0.35">
      <c r="A706" s="2" t="s">
        <v>159</v>
      </c>
      <c r="B706" s="2" t="s">
        <v>184</v>
      </c>
      <c r="C706" s="2" t="s">
        <v>211</v>
      </c>
      <c r="D706" s="15" t="s">
        <v>29</v>
      </c>
      <c r="E706" s="2" t="s">
        <v>99</v>
      </c>
      <c r="F706" s="2" t="str">
        <f>VLOOKUP(GERAL[[#This Row],[CÓD]],SEALL,6,FALSE)</f>
        <v>SG</v>
      </c>
      <c r="G70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0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0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06" s="2">
        <f>VLOOKUP(GERAL[[#This Row],[CÓD]],SEALL,4,FALSE)</f>
        <v>16</v>
      </c>
      <c r="K706" s="2" t="str">
        <f>IF(ISERR(FIND("01",GERAL[[#This Row],[ODS]])),"NÃO","SIM")</f>
        <v>NÃO</v>
      </c>
      <c r="L706" s="2" t="str">
        <f>IF(ISERR(FIND("02",GERAL[[#This Row],[ODS]])),"NÃO","SIM")</f>
        <v>NÃO</v>
      </c>
      <c r="M706" s="2" t="str">
        <f>IF(ISERR(FIND("03",GERAL[[#This Row],[ODS]])),"NÃO","SIM")</f>
        <v>NÃO</v>
      </c>
      <c r="N706" s="2" t="str">
        <f>IF(ISERR(FIND("04",GERAL[[#This Row],[ODS]])),"NÃO","SIM")</f>
        <v>NÃO</v>
      </c>
      <c r="O706" s="2" t="str">
        <f>IF(ISERR(FIND("05",GERAL[[#This Row],[ODS]])),"NÃO","SIM")</f>
        <v>NÃO</v>
      </c>
      <c r="P706" s="2" t="str">
        <f>IF(ISERR(FIND("06",GERAL[[#This Row],[ODS]])),"NÃO","SIM")</f>
        <v>NÃO</v>
      </c>
      <c r="Q706" s="2" t="str">
        <f>IF(ISERR(FIND("07",GERAL[[#This Row],[ODS]])),"NÃO","SIM")</f>
        <v>NÃO</v>
      </c>
      <c r="R706" s="2" t="str">
        <f>IF(ISERR(FIND("08",GERAL[[#This Row],[ODS]])),"NÃO","SIM")</f>
        <v>NÃO</v>
      </c>
      <c r="S706" s="2" t="str">
        <f>IF(ISERR(FIND("09",GERAL[[#This Row],[ODS]])),"NÃO","SIM")</f>
        <v>NÃO</v>
      </c>
      <c r="T706" s="2" t="str">
        <f>IF(ISERR(FIND("10",GERAL[[#This Row],[ODS]])),"NÃO","SIM")</f>
        <v>NÃO</v>
      </c>
      <c r="U706" s="2" t="str">
        <f>IF(ISERR(FIND("11",GERAL[[#This Row],[ODS]])),"NÃO","SIM")</f>
        <v>NÃO</v>
      </c>
      <c r="V706" s="2" t="str">
        <f>IF(ISERR(FIND("12",GERAL[[#This Row],[ODS]])),"NÃO","SIM")</f>
        <v>NÃO</v>
      </c>
      <c r="W706" s="2" t="str">
        <f>IF(ISERR(FIND("13",GERAL[[#This Row],[ODS]])),"NÃO","SIM")</f>
        <v>NÃO</v>
      </c>
      <c r="X706" s="2" t="str">
        <f>IF(ISERR(FIND("14",GERAL[[#This Row],[ODS]])),"NÃO","SIM")</f>
        <v>NÃO</v>
      </c>
      <c r="Y706" s="2" t="str">
        <f>IF(ISERR(FIND("15",GERAL[[#This Row],[ODS]])),"NÃO","SIM")</f>
        <v>NÃO</v>
      </c>
      <c r="Z706" s="2" t="str">
        <f>IF(ISERR(FIND("16",GERAL[[#This Row],[ODS]])),"NÃO","SIM")</f>
        <v>SIM</v>
      </c>
      <c r="AA706" s="2" t="str">
        <f>IF(ISERR(FIND("17",GERAL[[#This Row],[ODS]])),"NÃO","SIM")</f>
        <v>NÃO</v>
      </c>
      <c r="AB706" s="1">
        <v>74.860244832337173</v>
      </c>
      <c r="AC706" s="1">
        <v>59.294580533333075</v>
      </c>
      <c r="AD706" s="1">
        <v>63.559887623890972</v>
      </c>
      <c r="AE706" s="1">
        <v>42.686150001689512</v>
      </c>
      <c r="AF706" s="1">
        <v>42.686150001689512</v>
      </c>
      <c r="AG706" s="1" t="str">
        <f>GERAL[[#This Row],[SIGLA]]&amp;GERAL[[#This Row],[CÓD]]</f>
        <v>APEP_EJ</v>
      </c>
      <c r="AH706" s="1">
        <f ca="1">VLOOKUP(GERAL[[#This Row],[REF_NOTA]],BASE_NOTAS[],7,FALSE)</f>
        <v>100</v>
      </c>
      <c r="AI706" s="31">
        <f ca="1">IF(GERAL[[#This Row],[Nota 2025]]="",0,GERAL[[#This Row],[Nota 2026]]-GERAL[[#This Row],[Nota 2025]])</f>
        <v>57.313849998310488</v>
      </c>
    </row>
    <row r="707" spans="1:35" ht="17" x14ac:dyDescent="0.35">
      <c r="A707" s="2" t="s">
        <v>155</v>
      </c>
      <c r="B707" s="2" t="s">
        <v>158</v>
      </c>
      <c r="C707" s="2" t="s">
        <v>211</v>
      </c>
      <c r="D707" s="15" t="s">
        <v>29</v>
      </c>
      <c r="E707" s="2" t="s">
        <v>99</v>
      </c>
      <c r="F707" s="2" t="str">
        <f>VLOOKUP(GERAL[[#This Row],[CÓD]],SEALL,6,FALSE)</f>
        <v>SG</v>
      </c>
      <c r="G70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0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0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07" s="2">
        <f>VLOOKUP(GERAL[[#This Row],[CÓD]],SEALL,4,FALSE)</f>
        <v>16</v>
      </c>
      <c r="K707" s="2" t="str">
        <f>IF(ISERR(FIND("01",GERAL[[#This Row],[ODS]])),"NÃO","SIM")</f>
        <v>NÃO</v>
      </c>
      <c r="L707" s="2" t="str">
        <f>IF(ISERR(FIND("02",GERAL[[#This Row],[ODS]])),"NÃO","SIM")</f>
        <v>NÃO</v>
      </c>
      <c r="M707" s="2" t="str">
        <f>IF(ISERR(FIND("03",GERAL[[#This Row],[ODS]])),"NÃO","SIM")</f>
        <v>NÃO</v>
      </c>
      <c r="N707" s="2" t="str">
        <f>IF(ISERR(FIND("04",GERAL[[#This Row],[ODS]])),"NÃO","SIM")</f>
        <v>NÃO</v>
      </c>
      <c r="O707" s="2" t="str">
        <f>IF(ISERR(FIND("05",GERAL[[#This Row],[ODS]])),"NÃO","SIM")</f>
        <v>NÃO</v>
      </c>
      <c r="P707" s="2" t="str">
        <f>IF(ISERR(FIND("06",GERAL[[#This Row],[ODS]])),"NÃO","SIM")</f>
        <v>NÃO</v>
      </c>
      <c r="Q707" s="2" t="str">
        <f>IF(ISERR(FIND("07",GERAL[[#This Row],[ODS]])),"NÃO","SIM")</f>
        <v>NÃO</v>
      </c>
      <c r="R707" s="2" t="str">
        <f>IF(ISERR(FIND("08",GERAL[[#This Row],[ODS]])),"NÃO","SIM")</f>
        <v>NÃO</v>
      </c>
      <c r="S707" s="2" t="str">
        <f>IF(ISERR(FIND("09",GERAL[[#This Row],[ODS]])),"NÃO","SIM")</f>
        <v>NÃO</v>
      </c>
      <c r="T707" s="2" t="str">
        <f>IF(ISERR(FIND("10",GERAL[[#This Row],[ODS]])),"NÃO","SIM")</f>
        <v>NÃO</v>
      </c>
      <c r="U707" s="2" t="str">
        <f>IF(ISERR(FIND("11",GERAL[[#This Row],[ODS]])),"NÃO","SIM")</f>
        <v>NÃO</v>
      </c>
      <c r="V707" s="2" t="str">
        <f>IF(ISERR(FIND("12",GERAL[[#This Row],[ODS]])),"NÃO","SIM")</f>
        <v>NÃO</v>
      </c>
      <c r="W707" s="2" t="str">
        <f>IF(ISERR(FIND("13",GERAL[[#This Row],[ODS]])),"NÃO","SIM")</f>
        <v>NÃO</v>
      </c>
      <c r="X707" s="2" t="str">
        <f>IF(ISERR(FIND("14",GERAL[[#This Row],[ODS]])),"NÃO","SIM")</f>
        <v>NÃO</v>
      </c>
      <c r="Y707" s="2" t="str">
        <f>IF(ISERR(FIND("15",GERAL[[#This Row],[ODS]])),"NÃO","SIM")</f>
        <v>NÃO</v>
      </c>
      <c r="Z707" s="2" t="str">
        <f>IF(ISERR(FIND("16",GERAL[[#This Row],[ODS]])),"NÃO","SIM")</f>
        <v>SIM</v>
      </c>
      <c r="AA707" s="2" t="str">
        <f>IF(ISERR(FIND("17",GERAL[[#This Row],[ODS]])),"NÃO","SIM")</f>
        <v>NÃO</v>
      </c>
      <c r="AB707" s="1">
        <v>50.217227020886149</v>
      </c>
      <c r="AC707" s="1">
        <v>40.723179632206197</v>
      </c>
      <c r="AD707" s="1">
        <v>60.091074831318245</v>
      </c>
      <c r="AE707" s="1">
        <v>71.585825595560692</v>
      </c>
      <c r="AF707" s="1">
        <v>71.585825595560692</v>
      </c>
      <c r="AG707" s="1" t="str">
        <f>GERAL[[#This Row],[SIGLA]]&amp;GERAL[[#This Row],[CÓD]]</f>
        <v>AMEP_EJ</v>
      </c>
      <c r="AH707" s="1">
        <f ca="1">VLOOKUP(GERAL[[#This Row],[REF_NOTA]],BASE_NOTAS[],7,FALSE)</f>
        <v>81.549252076548981</v>
      </c>
      <c r="AI707" s="31">
        <f ca="1">IF(GERAL[[#This Row],[Nota 2025]]="",0,GERAL[[#This Row],[Nota 2026]]-GERAL[[#This Row],[Nota 2025]])</f>
        <v>9.9634264809882893</v>
      </c>
    </row>
    <row r="708" spans="1:35" ht="17" x14ac:dyDescent="0.35">
      <c r="A708" s="2" t="s">
        <v>160</v>
      </c>
      <c r="B708" s="2" t="s">
        <v>187</v>
      </c>
      <c r="C708" s="2" t="s">
        <v>211</v>
      </c>
      <c r="D708" s="15" t="s">
        <v>29</v>
      </c>
      <c r="E708" s="2" t="s">
        <v>99</v>
      </c>
      <c r="F708" s="2" t="str">
        <f>VLOOKUP(GERAL[[#This Row],[CÓD]],SEALL,6,FALSE)</f>
        <v>SG</v>
      </c>
      <c r="G70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0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0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08" s="2">
        <f>VLOOKUP(GERAL[[#This Row],[CÓD]],SEALL,4,FALSE)</f>
        <v>16</v>
      </c>
      <c r="K708" s="2" t="str">
        <f>IF(ISERR(FIND("01",GERAL[[#This Row],[ODS]])),"NÃO","SIM")</f>
        <v>NÃO</v>
      </c>
      <c r="L708" s="2" t="str">
        <f>IF(ISERR(FIND("02",GERAL[[#This Row],[ODS]])),"NÃO","SIM")</f>
        <v>NÃO</v>
      </c>
      <c r="M708" s="2" t="str">
        <f>IF(ISERR(FIND("03",GERAL[[#This Row],[ODS]])),"NÃO","SIM")</f>
        <v>NÃO</v>
      </c>
      <c r="N708" s="2" t="str">
        <f>IF(ISERR(FIND("04",GERAL[[#This Row],[ODS]])),"NÃO","SIM")</f>
        <v>NÃO</v>
      </c>
      <c r="O708" s="2" t="str">
        <f>IF(ISERR(FIND("05",GERAL[[#This Row],[ODS]])),"NÃO","SIM")</f>
        <v>NÃO</v>
      </c>
      <c r="P708" s="2" t="str">
        <f>IF(ISERR(FIND("06",GERAL[[#This Row],[ODS]])),"NÃO","SIM")</f>
        <v>NÃO</v>
      </c>
      <c r="Q708" s="2" t="str">
        <f>IF(ISERR(FIND("07",GERAL[[#This Row],[ODS]])),"NÃO","SIM")</f>
        <v>NÃO</v>
      </c>
      <c r="R708" s="2" t="str">
        <f>IF(ISERR(FIND("08",GERAL[[#This Row],[ODS]])),"NÃO","SIM")</f>
        <v>NÃO</v>
      </c>
      <c r="S708" s="2" t="str">
        <f>IF(ISERR(FIND("09",GERAL[[#This Row],[ODS]])),"NÃO","SIM")</f>
        <v>NÃO</v>
      </c>
      <c r="T708" s="2" t="str">
        <f>IF(ISERR(FIND("10",GERAL[[#This Row],[ODS]])),"NÃO","SIM")</f>
        <v>NÃO</v>
      </c>
      <c r="U708" s="2" t="str">
        <f>IF(ISERR(FIND("11",GERAL[[#This Row],[ODS]])),"NÃO","SIM")</f>
        <v>NÃO</v>
      </c>
      <c r="V708" s="2" t="str">
        <f>IF(ISERR(FIND("12",GERAL[[#This Row],[ODS]])),"NÃO","SIM")</f>
        <v>NÃO</v>
      </c>
      <c r="W708" s="2" t="str">
        <f>IF(ISERR(FIND("13",GERAL[[#This Row],[ODS]])),"NÃO","SIM")</f>
        <v>NÃO</v>
      </c>
      <c r="X708" s="2" t="str">
        <f>IF(ISERR(FIND("14",GERAL[[#This Row],[ODS]])),"NÃO","SIM")</f>
        <v>NÃO</v>
      </c>
      <c r="Y708" s="2" t="str">
        <f>IF(ISERR(FIND("15",GERAL[[#This Row],[ODS]])),"NÃO","SIM")</f>
        <v>NÃO</v>
      </c>
      <c r="Z708" s="2" t="str">
        <f>IF(ISERR(FIND("16",GERAL[[#This Row],[ODS]])),"NÃO","SIM")</f>
        <v>SIM</v>
      </c>
      <c r="AA708" s="2" t="str">
        <f>IF(ISERR(FIND("17",GERAL[[#This Row],[ODS]])),"NÃO","SIM")</f>
        <v>NÃO</v>
      </c>
      <c r="AB708" s="1">
        <v>27.118986545780743</v>
      </c>
      <c r="AC708" s="1">
        <v>15.556476634637733</v>
      </c>
      <c r="AD708" s="1">
        <v>21.975814169933926</v>
      </c>
      <c r="AE708" s="1">
        <v>18.980921909900445</v>
      </c>
      <c r="AF708" s="1">
        <v>18.980921909900445</v>
      </c>
      <c r="AG708" s="1" t="str">
        <f>GERAL[[#This Row],[SIGLA]]&amp;GERAL[[#This Row],[CÓD]]</f>
        <v>BAEP_EJ</v>
      </c>
      <c r="AH708" s="1">
        <f ca="1">VLOOKUP(GERAL[[#This Row],[REF_NOTA]],BASE_NOTAS[],7,FALSE)</f>
        <v>53.102439363983024</v>
      </c>
      <c r="AI708" s="31">
        <f ca="1">IF(GERAL[[#This Row],[Nota 2025]]="",0,GERAL[[#This Row],[Nota 2026]]-GERAL[[#This Row],[Nota 2025]])</f>
        <v>34.121517454082579</v>
      </c>
    </row>
    <row r="709" spans="1:35" ht="17" x14ac:dyDescent="0.35">
      <c r="A709" s="2" t="s">
        <v>161</v>
      </c>
      <c r="B709" s="2" t="s">
        <v>188</v>
      </c>
      <c r="C709" s="2" t="s">
        <v>211</v>
      </c>
      <c r="D709" s="15" t="s">
        <v>29</v>
      </c>
      <c r="E709" s="2" t="s">
        <v>99</v>
      </c>
      <c r="F709" s="2" t="str">
        <f>VLOOKUP(GERAL[[#This Row],[CÓD]],SEALL,6,FALSE)</f>
        <v>SG</v>
      </c>
      <c r="G70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0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0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09" s="2">
        <f>VLOOKUP(GERAL[[#This Row],[CÓD]],SEALL,4,FALSE)</f>
        <v>16</v>
      </c>
      <c r="K709" s="2" t="str">
        <f>IF(ISERR(FIND("01",GERAL[[#This Row],[ODS]])),"NÃO","SIM")</f>
        <v>NÃO</v>
      </c>
      <c r="L709" s="2" t="str">
        <f>IF(ISERR(FIND("02",GERAL[[#This Row],[ODS]])),"NÃO","SIM")</f>
        <v>NÃO</v>
      </c>
      <c r="M709" s="2" t="str">
        <f>IF(ISERR(FIND("03",GERAL[[#This Row],[ODS]])),"NÃO","SIM")</f>
        <v>NÃO</v>
      </c>
      <c r="N709" s="2" t="str">
        <f>IF(ISERR(FIND("04",GERAL[[#This Row],[ODS]])),"NÃO","SIM")</f>
        <v>NÃO</v>
      </c>
      <c r="O709" s="2" t="str">
        <f>IF(ISERR(FIND("05",GERAL[[#This Row],[ODS]])),"NÃO","SIM")</f>
        <v>NÃO</v>
      </c>
      <c r="P709" s="2" t="str">
        <f>IF(ISERR(FIND("06",GERAL[[#This Row],[ODS]])),"NÃO","SIM")</f>
        <v>NÃO</v>
      </c>
      <c r="Q709" s="2" t="str">
        <f>IF(ISERR(FIND("07",GERAL[[#This Row],[ODS]])),"NÃO","SIM")</f>
        <v>NÃO</v>
      </c>
      <c r="R709" s="2" t="str">
        <f>IF(ISERR(FIND("08",GERAL[[#This Row],[ODS]])),"NÃO","SIM")</f>
        <v>NÃO</v>
      </c>
      <c r="S709" s="2" t="str">
        <f>IF(ISERR(FIND("09",GERAL[[#This Row],[ODS]])),"NÃO","SIM")</f>
        <v>NÃO</v>
      </c>
      <c r="T709" s="2" t="str">
        <f>IF(ISERR(FIND("10",GERAL[[#This Row],[ODS]])),"NÃO","SIM")</f>
        <v>NÃO</v>
      </c>
      <c r="U709" s="2" t="str">
        <f>IF(ISERR(FIND("11",GERAL[[#This Row],[ODS]])),"NÃO","SIM")</f>
        <v>NÃO</v>
      </c>
      <c r="V709" s="2" t="str">
        <f>IF(ISERR(FIND("12",GERAL[[#This Row],[ODS]])),"NÃO","SIM")</f>
        <v>NÃO</v>
      </c>
      <c r="W709" s="2" t="str">
        <f>IF(ISERR(FIND("13",GERAL[[#This Row],[ODS]])),"NÃO","SIM")</f>
        <v>NÃO</v>
      </c>
      <c r="X709" s="2" t="str">
        <f>IF(ISERR(FIND("14",GERAL[[#This Row],[ODS]])),"NÃO","SIM")</f>
        <v>NÃO</v>
      </c>
      <c r="Y709" s="2" t="str">
        <f>IF(ISERR(FIND("15",GERAL[[#This Row],[ODS]])),"NÃO","SIM")</f>
        <v>NÃO</v>
      </c>
      <c r="Z709" s="2" t="str">
        <f>IF(ISERR(FIND("16",GERAL[[#This Row],[ODS]])),"NÃO","SIM")</f>
        <v>SIM</v>
      </c>
      <c r="AA709" s="2" t="str">
        <f>IF(ISERR(FIND("17",GERAL[[#This Row],[ODS]])),"NÃO","SIM")</f>
        <v>NÃO</v>
      </c>
      <c r="AB709" s="1">
        <v>18.221817883141824</v>
      </c>
      <c r="AC709" s="1">
        <v>41.849318223931562</v>
      </c>
      <c r="AD709" s="1">
        <v>33.000843948715215</v>
      </c>
      <c r="AE709" s="1">
        <v>42.09171345094169</v>
      </c>
      <c r="AF709" s="1">
        <v>42.09171345094169</v>
      </c>
      <c r="AG709" s="1" t="str">
        <f>GERAL[[#This Row],[SIGLA]]&amp;GERAL[[#This Row],[CÓD]]</f>
        <v>CEEP_EJ</v>
      </c>
      <c r="AH709" s="1">
        <f ca="1">VLOOKUP(GERAL[[#This Row],[REF_NOTA]],BASE_NOTAS[],7,FALSE)</f>
        <v>39.554165035992852</v>
      </c>
      <c r="AI709" s="31">
        <f ca="1">IF(GERAL[[#This Row],[Nota 2025]]="",0,GERAL[[#This Row],[Nota 2026]]-GERAL[[#This Row],[Nota 2025]])</f>
        <v>-2.5375484149488372</v>
      </c>
    </row>
    <row r="710" spans="1:35" ht="17" x14ac:dyDescent="0.35">
      <c r="A710" s="2" t="s">
        <v>162</v>
      </c>
      <c r="B710" s="2" t="s">
        <v>189</v>
      </c>
      <c r="C710" s="2" t="s">
        <v>211</v>
      </c>
      <c r="D710" s="15" t="s">
        <v>29</v>
      </c>
      <c r="E710" s="2" t="s">
        <v>99</v>
      </c>
      <c r="F710" s="2" t="str">
        <f>VLOOKUP(GERAL[[#This Row],[CÓD]],SEALL,6,FALSE)</f>
        <v>SG</v>
      </c>
      <c r="G71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1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1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10" s="2">
        <f>VLOOKUP(GERAL[[#This Row],[CÓD]],SEALL,4,FALSE)</f>
        <v>16</v>
      </c>
      <c r="K710" s="2" t="str">
        <f>IF(ISERR(FIND("01",GERAL[[#This Row],[ODS]])),"NÃO","SIM")</f>
        <v>NÃO</v>
      </c>
      <c r="L710" s="2" t="str">
        <f>IF(ISERR(FIND("02",GERAL[[#This Row],[ODS]])),"NÃO","SIM")</f>
        <v>NÃO</v>
      </c>
      <c r="M710" s="2" t="str">
        <f>IF(ISERR(FIND("03",GERAL[[#This Row],[ODS]])),"NÃO","SIM")</f>
        <v>NÃO</v>
      </c>
      <c r="N710" s="2" t="str">
        <f>IF(ISERR(FIND("04",GERAL[[#This Row],[ODS]])),"NÃO","SIM")</f>
        <v>NÃO</v>
      </c>
      <c r="O710" s="2" t="str">
        <f>IF(ISERR(FIND("05",GERAL[[#This Row],[ODS]])),"NÃO","SIM")</f>
        <v>NÃO</v>
      </c>
      <c r="P710" s="2" t="str">
        <f>IF(ISERR(FIND("06",GERAL[[#This Row],[ODS]])),"NÃO","SIM")</f>
        <v>NÃO</v>
      </c>
      <c r="Q710" s="2" t="str">
        <f>IF(ISERR(FIND("07",GERAL[[#This Row],[ODS]])),"NÃO","SIM")</f>
        <v>NÃO</v>
      </c>
      <c r="R710" s="2" t="str">
        <f>IF(ISERR(FIND("08",GERAL[[#This Row],[ODS]])),"NÃO","SIM")</f>
        <v>NÃO</v>
      </c>
      <c r="S710" s="2" t="str">
        <f>IF(ISERR(FIND("09",GERAL[[#This Row],[ODS]])),"NÃO","SIM")</f>
        <v>NÃO</v>
      </c>
      <c r="T710" s="2" t="str">
        <f>IF(ISERR(FIND("10",GERAL[[#This Row],[ODS]])),"NÃO","SIM")</f>
        <v>NÃO</v>
      </c>
      <c r="U710" s="2" t="str">
        <f>IF(ISERR(FIND("11",GERAL[[#This Row],[ODS]])),"NÃO","SIM")</f>
        <v>NÃO</v>
      </c>
      <c r="V710" s="2" t="str">
        <f>IF(ISERR(FIND("12",GERAL[[#This Row],[ODS]])),"NÃO","SIM")</f>
        <v>NÃO</v>
      </c>
      <c r="W710" s="2" t="str">
        <f>IF(ISERR(FIND("13",GERAL[[#This Row],[ODS]])),"NÃO","SIM")</f>
        <v>NÃO</v>
      </c>
      <c r="X710" s="2" t="str">
        <f>IF(ISERR(FIND("14",GERAL[[#This Row],[ODS]])),"NÃO","SIM")</f>
        <v>NÃO</v>
      </c>
      <c r="Y710" s="2" t="str">
        <f>IF(ISERR(FIND("15",GERAL[[#This Row],[ODS]])),"NÃO","SIM")</f>
        <v>NÃO</v>
      </c>
      <c r="Z710" s="2" t="str">
        <f>IF(ISERR(FIND("16",GERAL[[#This Row],[ODS]])),"NÃO","SIM")</f>
        <v>SIM</v>
      </c>
      <c r="AA710" s="2" t="str">
        <f>IF(ISERR(FIND("17",GERAL[[#This Row],[ODS]])),"NÃO","SIM")</f>
        <v>NÃO</v>
      </c>
      <c r="AB710" s="1">
        <v>63.265243096341869</v>
      </c>
      <c r="AC710" s="1">
        <v>78.189854697666533</v>
      </c>
      <c r="AD710" s="1">
        <v>71.091909226362475</v>
      </c>
      <c r="AE710" s="1">
        <v>75.632634447960072</v>
      </c>
      <c r="AF710" s="1">
        <v>75.632634447960072</v>
      </c>
      <c r="AG710" s="1" t="str">
        <f>GERAL[[#This Row],[SIGLA]]&amp;GERAL[[#This Row],[CÓD]]</f>
        <v>DFEP_EJ</v>
      </c>
      <c r="AH710" s="1">
        <f ca="1">VLOOKUP(GERAL[[#This Row],[REF_NOTA]],BASE_NOTAS[],7,FALSE)</f>
        <v>86.366480223541927</v>
      </c>
      <c r="AI710" s="31">
        <f ca="1">IF(GERAL[[#This Row],[Nota 2025]]="",0,GERAL[[#This Row],[Nota 2026]]-GERAL[[#This Row],[Nota 2025]])</f>
        <v>10.733845775581855</v>
      </c>
    </row>
    <row r="711" spans="1:35" ht="17" x14ac:dyDescent="0.35">
      <c r="A711" s="2" t="s">
        <v>163</v>
      </c>
      <c r="B711" s="2" t="s">
        <v>183</v>
      </c>
      <c r="C711" s="2" t="s">
        <v>211</v>
      </c>
      <c r="D711" s="15" t="s">
        <v>29</v>
      </c>
      <c r="E711" s="2" t="s">
        <v>99</v>
      </c>
      <c r="F711" s="2" t="str">
        <f>VLOOKUP(GERAL[[#This Row],[CÓD]],SEALL,6,FALSE)</f>
        <v>SG</v>
      </c>
      <c r="G71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1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1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11" s="2">
        <f>VLOOKUP(GERAL[[#This Row],[CÓD]],SEALL,4,FALSE)</f>
        <v>16</v>
      </c>
      <c r="K711" s="2" t="str">
        <f>IF(ISERR(FIND("01",GERAL[[#This Row],[ODS]])),"NÃO","SIM")</f>
        <v>NÃO</v>
      </c>
      <c r="L711" s="2" t="str">
        <f>IF(ISERR(FIND("02",GERAL[[#This Row],[ODS]])),"NÃO","SIM")</f>
        <v>NÃO</v>
      </c>
      <c r="M711" s="2" t="str">
        <f>IF(ISERR(FIND("03",GERAL[[#This Row],[ODS]])),"NÃO","SIM")</f>
        <v>NÃO</v>
      </c>
      <c r="N711" s="2" t="str">
        <f>IF(ISERR(FIND("04",GERAL[[#This Row],[ODS]])),"NÃO","SIM")</f>
        <v>NÃO</v>
      </c>
      <c r="O711" s="2" t="str">
        <f>IF(ISERR(FIND("05",GERAL[[#This Row],[ODS]])),"NÃO","SIM")</f>
        <v>NÃO</v>
      </c>
      <c r="P711" s="2" t="str">
        <f>IF(ISERR(FIND("06",GERAL[[#This Row],[ODS]])),"NÃO","SIM")</f>
        <v>NÃO</v>
      </c>
      <c r="Q711" s="2" t="str">
        <f>IF(ISERR(FIND("07",GERAL[[#This Row],[ODS]])),"NÃO","SIM")</f>
        <v>NÃO</v>
      </c>
      <c r="R711" s="2" t="str">
        <f>IF(ISERR(FIND("08",GERAL[[#This Row],[ODS]])),"NÃO","SIM")</f>
        <v>NÃO</v>
      </c>
      <c r="S711" s="2" t="str">
        <f>IF(ISERR(FIND("09",GERAL[[#This Row],[ODS]])),"NÃO","SIM")</f>
        <v>NÃO</v>
      </c>
      <c r="T711" s="2" t="str">
        <f>IF(ISERR(FIND("10",GERAL[[#This Row],[ODS]])),"NÃO","SIM")</f>
        <v>NÃO</v>
      </c>
      <c r="U711" s="2" t="str">
        <f>IF(ISERR(FIND("11",GERAL[[#This Row],[ODS]])),"NÃO","SIM")</f>
        <v>NÃO</v>
      </c>
      <c r="V711" s="2" t="str">
        <f>IF(ISERR(FIND("12",GERAL[[#This Row],[ODS]])),"NÃO","SIM")</f>
        <v>NÃO</v>
      </c>
      <c r="W711" s="2" t="str">
        <f>IF(ISERR(FIND("13",GERAL[[#This Row],[ODS]])),"NÃO","SIM")</f>
        <v>NÃO</v>
      </c>
      <c r="X711" s="2" t="str">
        <f>IF(ISERR(FIND("14",GERAL[[#This Row],[ODS]])),"NÃO","SIM")</f>
        <v>NÃO</v>
      </c>
      <c r="Y711" s="2" t="str">
        <f>IF(ISERR(FIND("15",GERAL[[#This Row],[ODS]])),"NÃO","SIM")</f>
        <v>NÃO</v>
      </c>
      <c r="Z711" s="2" t="str">
        <f>IF(ISERR(FIND("16",GERAL[[#This Row],[ODS]])),"NÃO","SIM")</f>
        <v>SIM</v>
      </c>
      <c r="AA711" s="2" t="str">
        <f>IF(ISERR(FIND("17",GERAL[[#This Row],[ODS]])),"NÃO","SIM")</f>
        <v>NÃO</v>
      </c>
      <c r="AB711" s="1">
        <v>35.233247927480861</v>
      </c>
      <c r="AC711" s="1">
        <v>21.116325625369399</v>
      </c>
      <c r="AD711" s="1">
        <v>17.027274697487655</v>
      </c>
      <c r="AE711" s="1">
        <v>0</v>
      </c>
      <c r="AF711" s="1">
        <v>0</v>
      </c>
      <c r="AG711" s="1" t="str">
        <f>GERAL[[#This Row],[SIGLA]]&amp;GERAL[[#This Row],[CÓD]]</f>
        <v>ESEP_EJ</v>
      </c>
      <c r="AH711" s="1">
        <f ca="1">VLOOKUP(GERAL[[#This Row],[REF_NOTA]],BASE_NOTAS[],7,FALSE)</f>
        <v>31.03171258200787</v>
      </c>
      <c r="AI711" s="31">
        <f ca="1">IF(GERAL[[#This Row],[Nota 2025]]="",0,GERAL[[#This Row],[Nota 2026]]-GERAL[[#This Row],[Nota 2025]])</f>
        <v>31.03171258200787</v>
      </c>
    </row>
    <row r="712" spans="1:35" ht="17" x14ac:dyDescent="0.35">
      <c r="A712" s="2" t="s">
        <v>164</v>
      </c>
      <c r="B712" s="2" t="s">
        <v>190</v>
      </c>
      <c r="C712" s="2" t="s">
        <v>211</v>
      </c>
      <c r="D712" s="15" t="s">
        <v>29</v>
      </c>
      <c r="E712" s="2" t="s">
        <v>99</v>
      </c>
      <c r="F712" s="2" t="str">
        <f>VLOOKUP(GERAL[[#This Row],[CÓD]],SEALL,6,FALSE)</f>
        <v>SG</v>
      </c>
      <c r="G71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1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1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12" s="2">
        <f>VLOOKUP(GERAL[[#This Row],[CÓD]],SEALL,4,FALSE)</f>
        <v>16</v>
      </c>
      <c r="K712" s="2" t="str">
        <f>IF(ISERR(FIND("01",GERAL[[#This Row],[ODS]])),"NÃO","SIM")</f>
        <v>NÃO</v>
      </c>
      <c r="L712" s="2" t="str">
        <f>IF(ISERR(FIND("02",GERAL[[#This Row],[ODS]])),"NÃO","SIM")</f>
        <v>NÃO</v>
      </c>
      <c r="M712" s="2" t="str">
        <f>IF(ISERR(FIND("03",GERAL[[#This Row],[ODS]])),"NÃO","SIM")</f>
        <v>NÃO</v>
      </c>
      <c r="N712" s="2" t="str">
        <f>IF(ISERR(FIND("04",GERAL[[#This Row],[ODS]])),"NÃO","SIM")</f>
        <v>NÃO</v>
      </c>
      <c r="O712" s="2" t="str">
        <f>IF(ISERR(FIND("05",GERAL[[#This Row],[ODS]])),"NÃO","SIM")</f>
        <v>NÃO</v>
      </c>
      <c r="P712" s="2" t="str">
        <f>IF(ISERR(FIND("06",GERAL[[#This Row],[ODS]])),"NÃO","SIM")</f>
        <v>NÃO</v>
      </c>
      <c r="Q712" s="2" t="str">
        <f>IF(ISERR(FIND("07",GERAL[[#This Row],[ODS]])),"NÃO","SIM")</f>
        <v>NÃO</v>
      </c>
      <c r="R712" s="2" t="str">
        <f>IF(ISERR(FIND("08",GERAL[[#This Row],[ODS]])),"NÃO","SIM")</f>
        <v>NÃO</v>
      </c>
      <c r="S712" s="2" t="str">
        <f>IF(ISERR(FIND("09",GERAL[[#This Row],[ODS]])),"NÃO","SIM")</f>
        <v>NÃO</v>
      </c>
      <c r="T712" s="2" t="str">
        <f>IF(ISERR(FIND("10",GERAL[[#This Row],[ODS]])),"NÃO","SIM")</f>
        <v>NÃO</v>
      </c>
      <c r="U712" s="2" t="str">
        <f>IF(ISERR(FIND("11",GERAL[[#This Row],[ODS]])),"NÃO","SIM")</f>
        <v>NÃO</v>
      </c>
      <c r="V712" s="2" t="str">
        <f>IF(ISERR(FIND("12",GERAL[[#This Row],[ODS]])),"NÃO","SIM")</f>
        <v>NÃO</v>
      </c>
      <c r="W712" s="2" t="str">
        <f>IF(ISERR(FIND("13",GERAL[[#This Row],[ODS]])),"NÃO","SIM")</f>
        <v>NÃO</v>
      </c>
      <c r="X712" s="2" t="str">
        <f>IF(ISERR(FIND("14",GERAL[[#This Row],[ODS]])),"NÃO","SIM")</f>
        <v>NÃO</v>
      </c>
      <c r="Y712" s="2" t="str">
        <f>IF(ISERR(FIND("15",GERAL[[#This Row],[ODS]])),"NÃO","SIM")</f>
        <v>NÃO</v>
      </c>
      <c r="Z712" s="2" t="str">
        <f>IF(ISERR(FIND("16",GERAL[[#This Row],[ODS]])),"NÃO","SIM")</f>
        <v>SIM</v>
      </c>
      <c r="AA712" s="2" t="str">
        <f>IF(ISERR(FIND("17",GERAL[[#This Row],[ODS]])),"NÃO","SIM")</f>
        <v>NÃO</v>
      </c>
      <c r="AB712" s="1">
        <v>26.307857630367209</v>
      </c>
      <c r="AC712" s="1">
        <v>28.161315626678146</v>
      </c>
      <c r="AD712" s="1">
        <v>42.382978372370836</v>
      </c>
      <c r="AE712" s="1">
        <v>56.569381920899048</v>
      </c>
      <c r="AF712" s="1">
        <v>56.569381920899048</v>
      </c>
      <c r="AG712" s="1" t="str">
        <f>GERAL[[#This Row],[SIGLA]]&amp;GERAL[[#This Row],[CÓD]]</f>
        <v>GOEP_EJ</v>
      </c>
      <c r="AH712" s="1">
        <f ca="1">VLOOKUP(GERAL[[#This Row],[REF_NOTA]],BASE_NOTAS[],7,FALSE)</f>
        <v>81.155071890899549</v>
      </c>
      <c r="AI712" s="31">
        <f ca="1">IF(GERAL[[#This Row],[Nota 2025]]="",0,GERAL[[#This Row],[Nota 2026]]-GERAL[[#This Row],[Nota 2025]])</f>
        <v>24.585689970000502</v>
      </c>
    </row>
    <row r="713" spans="1:35" ht="17" x14ac:dyDescent="0.35">
      <c r="A713" s="2" t="s">
        <v>165</v>
      </c>
      <c r="B713" s="2" t="s">
        <v>191</v>
      </c>
      <c r="C713" s="2" t="s">
        <v>211</v>
      </c>
      <c r="D713" s="15" t="s">
        <v>29</v>
      </c>
      <c r="E713" s="2" t="s">
        <v>99</v>
      </c>
      <c r="F713" s="2" t="str">
        <f>VLOOKUP(GERAL[[#This Row],[CÓD]],SEALL,6,FALSE)</f>
        <v>SG</v>
      </c>
      <c r="G71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1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1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13" s="2">
        <f>VLOOKUP(GERAL[[#This Row],[CÓD]],SEALL,4,FALSE)</f>
        <v>16</v>
      </c>
      <c r="K713" s="2" t="str">
        <f>IF(ISERR(FIND("01",GERAL[[#This Row],[ODS]])),"NÃO","SIM")</f>
        <v>NÃO</v>
      </c>
      <c r="L713" s="2" t="str">
        <f>IF(ISERR(FIND("02",GERAL[[#This Row],[ODS]])),"NÃO","SIM")</f>
        <v>NÃO</v>
      </c>
      <c r="M713" s="2" t="str">
        <f>IF(ISERR(FIND("03",GERAL[[#This Row],[ODS]])),"NÃO","SIM")</f>
        <v>NÃO</v>
      </c>
      <c r="N713" s="2" t="str">
        <f>IF(ISERR(FIND("04",GERAL[[#This Row],[ODS]])),"NÃO","SIM")</f>
        <v>NÃO</v>
      </c>
      <c r="O713" s="2" t="str">
        <f>IF(ISERR(FIND("05",GERAL[[#This Row],[ODS]])),"NÃO","SIM")</f>
        <v>NÃO</v>
      </c>
      <c r="P713" s="2" t="str">
        <f>IF(ISERR(FIND("06",GERAL[[#This Row],[ODS]])),"NÃO","SIM")</f>
        <v>NÃO</v>
      </c>
      <c r="Q713" s="2" t="str">
        <f>IF(ISERR(FIND("07",GERAL[[#This Row],[ODS]])),"NÃO","SIM")</f>
        <v>NÃO</v>
      </c>
      <c r="R713" s="2" t="str">
        <f>IF(ISERR(FIND("08",GERAL[[#This Row],[ODS]])),"NÃO","SIM")</f>
        <v>NÃO</v>
      </c>
      <c r="S713" s="2" t="str">
        <f>IF(ISERR(FIND("09",GERAL[[#This Row],[ODS]])),"NÃO","SIM")</f>
        <v>NÃO</v>
      </c>
      <c r="T713" s="2" t="str">
        <f>IF(ISERR(FIND("10",GERAL[[#This Row],[ODS]])),"NÃO","SIM")</f>
        <v>NÃO</v>
      </c>
      <c r="U713" s="2" t="str">
        <f>IF(ISERR(FIND("11",GERAL[[#This Row],[ODS]])),"NÃO","SIM")</f>
        <v>NÃO</v>
      </c>
      <c r="V713" s="2" t="str">
        <f>IF(ISERR(FIND("12",GERAL[[#This Row],[ODS]])),"NÃO","SIM")</f>
        <v>NÃO</v>
      </c>
      <c r="W713" s="2" t="str">
        <f>IF(ISERR(FIND("13",GERAL[[#This Row],[ODS]])),"NÃO","SIM")</f>
        <v>NÃO</v>
      </c>
      <c r="X713" s="2" t="str">
        <f>IF(ISERR(FIND("14",GERAL[[#This Row],[ODS]])),"NÃO","SIM")</f>
        <v>NÃO</v>
      </c>
      <c r="Y713" s="2" t="str">
        <f>IF(ISERR(FIND("15",GERAL[[#This Row],[ODS]])),"NÃO","SIM")</f>
        <v>NÃO</v>
      </c>
      <c r="Z713" s="2" t="str">
        <f>IF(ISERR(FIND("16",GERAL[[#This Row],[ODS]])),"NÃO","SIM")</f>
        <v>SIM</v>
      </c>
      <c r="AA713" s="2" t="str">
        <f>IF(ISERR(FIND("17",GERAL[[#This Row],[ODS]])),"NÃO","SIM")</f>
        <v>NÃO</v>
      </c>
      <c r="AB713" s="1">
        <v>20.078165778007389</v>
      </c>
      <c r="AC713" s="1">
        <v>33.079065079176047</v>
      </c>
      <c r="AD713" s="1">
        <v>36.555839209081611</v>
      </c>
      <c r="AE713" s="1">
        <v>32.440213975321782</v>
      </c>
      <c r="AF713" s="1">
        <v>32.440213975321782</v>
      </c>
      <c r="AG713" s="1" t="str">
        <f>GERAL[[#This Row],[SIGLA]]&amp;GERAL[[#This Row],[CÓD]]</f>
        <v>MAEP_EJ</v>
      </c>
      <c r="AH713" s="1">
        <f ca="1">VLOOKUP(GERAL[[#This Row],[REF_NOTA]],BASE_NOTAS[],7,FALSE)</f>
        <v>45.332995876878549</v>
      </c>
      <c r="AI713" s="31">
        <f ca="1">IF(GERAL[[#This Row],[Nota 2025]]="",0,GERAL[[#This Row],[Nota 2026]]-GERAL[[#This Row],[Nota 2025]])</f>
        <v>12.892781901556766</v>
      </c>
    </row>
    <row r="714" spans="1:35" ht="17" x14ac:dyDescent="0.35">
      <c r="A714" s="2" t="s">
        <v>168</v>
      </c>
      <c r="B714" s="2" t="s">
        <v>195</v>
      </c>
      <c r="C714" s="2" t="s">
        <v>211</v>
      </c>
      <c r="D714" s="15" t="s">
        <v>29</v>
      </c>
      <c r="E714" s="2" t="s">
        <v>99</v>
      </c>
      <c r="F714" s="2" t="str">
        <f>VLOOKUP(GERAL[[#This Row],[CÓD]],SEALL,6,FALSE)</f>
        <v>SG</v>
      </c>
      <c r="G71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1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1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14" s="2">
        <f>VLOOKUP(GERAL[[#This Row],[CÓD]],SEALL,4,FALSE)</f>
        <v>16</v>
      </c>
      <c r="K714" s="2" t="str">
        <f>IF(ISERR(FIND("01",GERAL[[#This Row],[ODS]])),"NÃO","SIM")</f>
        <v>NÃO</v>
      </c>
      <c r="L714" s="2" t="str">
        <f>IF(ISERR(FIND("02",GERAL[[#This Row],[ODS]])),"NÃO","SIM")</f>
        <v>NÃO</v>
      </c>
      <c r="M714" s="2" t="str">
        <f>IF(ISERR(FIND("03",GERAL[[#This Row],[ODS]])),"NÃO","SIM")</f>
        <v>NÃO</v>
      </c>
      <c r="N714" s="2" t="str">
        <f>IF(ISERR(FIND("04",GERAL[[#This Row],[ODS]])),"NÃO","SIM")</f>
        <v>NÃO</v>
      </c>
      <c r="O714" s="2" t="str">
        <f>IF(ISERR(FIND("05",GERAL[[#This Row],[ODS]])),"NÃO","SIM")</f>
        <v>NÃO</v>
      </c>
      <c r="P714" s="2" t="str">
        <f>IF(ISERR(FIND("06",GERAL[[#This Row],[ODS]])),"NÃO","SIM")</f>
        <v>NÃO</v>
      </c>
      <c r="Q714" s="2" t="str">
        <f>IF(ISERR(FIND("07",GERAL[[#This Row],[ODS]])),"NÃO","SIM")</f>
        <v>NÃO</v>
      </c>
      <c r="R714" s="2" t="str">
        <f>IF(ISERR(FIND("08",GERAL[[#This Row],[ODS]])),"NÃO","SIM")</f>
        <v>NÃO</v>
      </c>
      <c r="S714" s="2" t="str">
        <f>IF(ISERR(FIND("09",GERAL[[#This Row],[ODS]])),"NÃO","SIM")</f>
        <v>NÃO</v>
      </c>
      <c r="T714" s="2" t="str">
        <f>IF(ISERR(FIND("10",GERAL[[#This Row],[ODS]])),"NÃO","SIM")</f>
        <v>NÃO</v>
      </c>
      <c r="U714" s="2" t="str">
        <f>IF(ISERR(FIND("11",GERAL[[#This Row],[ODS]])),"NÃO","SIM")</f>
        <v>NÃO</v>
      </c>
      <c r="V714" s="2" t="str">
        <f>IF(ISERR(FIND("12",GERAL[[#This Row],[ODS]])),"NÃO","SIM")</f>
        <v>NÃO</v>
      </c>
      <c r="W714" s="2" t="str">
        <f>IF(ISERR(FIND("13",GERAL[[#This Row],[ODS]])),"NÃO","SIM")</f>
        <v>NÃO</v>
      </c>
      <c r="X714" s="2" t="str">
        <f>IF(ISERR(FIND("14",GERAL[[#This Row],[ODS]])),"NÃO","SIM")</f>
        <v>NÃO</v>
      </c>
      <c r="Y714" s="2" t="str">
        <f>IF(ISERR(FIND("15",GERAL[[#This Row],[ODS]])),"NÃO","SIM")</f>
        <v>NÃO</v>
      </c>
      <c r="Z714" s="2" t="str">
        <f>IF(ISERR(FIND("16",GERAL[[#This Row],[ODS]])),"NÃO","SIM")</f>
        <v>SIM</v>
      </c>
      <c r="AA714" s="2" t="str">
        <f>IF(ISERR(FIND("17",GERAL[[#This Row],[ODS]])),"NÃO","SIM")</f>
        <v>NÃO</v>
      </c>
      <c r="AB714" s="1">
        <v>38.625998320890211</v>
      </c>
      <c r="AC714" s="1">
        <v>59.926905657411538</v>
      </c>
      <c r="AD714" s="1">
        <v>48.712431115748259</v>
      </c>
      <c r="AE714" s="1">
        <v>54.402484946950679</v>
      </c>
      <c r="AF714" s="1">
        <v>54.402484946950679</v>
      </c>
      <c r="AG714" s="1" t="str">
        <f>GERAL[[#This Row],[SIGLA]]&amp;GERAL[[#This Row],[CÓD]]</f>
        <v>MTEP_EJ</v>
      </c>
      <c r="AH714" s="1">
        <f ca="1">VLOOKUP(GERAL[[#This Row],[REF_NOTA]],BASE_NOTAS[],7,FALSE)</f>
        <v>70.36996174027793</v>
      </c>
      <c r="AI714" s="31">
        <f ca="1">IF(GERAL[[#This Row],[Nota 2025]]="",0,GERAL[[#This Row],[Nota 2026]]-GERAL[[#This Row],[Nota 2025]])</f>
        <v>15.967476793327251</v>
      </c>
    </row>
    <row r="715" spans="1:35" ht="17" x14ac:dyDescent="0.35">
      <c r="A715" s="2" t="s">
        <v>167</v>
      </c>
      <c r="B715" s="2" t="s">
        <v>193</v>
      </c>
      <c r="C715" s="2" t="s">
        <v>211</v>
      </c>
      <c r="D715" s="15" t="s">
        <v>29</v>
      </c>
      <c r="E715" s="2" t="s">
        <v>99</v>
      </c>
      <c r="F715" s="2" t="str">
        <f>VLOOKUP(GERAL[[#This Row],[CÓD]],SEALL,6,FALSE)</f>
        <v>SG</v>
      </c>
      <c r="G71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1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1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15" s="2">
        <f>VLOOKUP(GERAL[[#This Row],[CÓD]],SEALL,4,FALSE)</f>
        <v>16</v>
      </c>
      <c r="K715" s="2" t="str">
        <f>IF(ISERR(FIND("01",GERAL[[#This Row],[ODS]])),"NÃO","SIM")</f>
        <v>NÃO</v>
      </c>
      <c r="L715" s="2" t="str">
        <f>IF(ISERR(FIND("02",GERAL[[#This Row],[ODS]])),"NÃO","SIM")</f>
        <v>NÃO</v>
      </c>
      <c r="M715" s="2" t="str">
        <f>IF(ISERR(FIND("03",GERAL[[#This Row],[ODS]])),"NÃO","SIM")</f>
        <v>NÃO</v>
      </c>
      <c r="N715" s="2" t="str">
        <f>IF(ISERR(FIND("04",GERAL[[#This Row],[ODS]])),"NÃO","SIM")</f>
        <v>NÃO</v>
      </c>
      <c r="O715" s="2" t="str">
        <f>IF(ISERR(FIND("05",GERAL[[#This Row],[ODS]])),"NÃO","SIM")</f>
        <v>NÃO</v>
      </c>
      <c r="P715" s="2" t="str">
        <f>IF(ISERR(FIND("06",GERAL[[#This Row],[ODS]])),"NÃO","SIM")</f>
        <v>NÃO</v>
      </c>
      <c r="Q715" s="2" t="str">
        <f>IF(ISERR(FIND("07",GERAL[[#This Row],[ODS]])),"NÃO","SIM")</f>
        <v>NÃO</v>
      </c>
      <c r="R715" s="2" t="str">
        <f>IF(ISERR(FIND("08",GERAL[[#This Row],[ODS]])),"NÃO","SIM")</f>
        <v>NÃO</v>
      </c>
      <c r="S715" s="2" t="str">
        <f>IF(ISERR(FIND("09",GERAL[[#This Row],[ODS]])),"NÃO","SIM")</f>
        <v>NÃO</v>
      </c>
      <c r="T715" s="2" t="str">
        <f>IF(ISERR(FIND("10",GERAL[[#This Row],[ODS]])),"NÃO","SIM")</f>
        <v>NÃO</v>
      </c>
      <c r="U715" s="2" t="str">
        <f>IF(ISERR(FIND("11",GERAL[[#This Row],[ODS]])),"NÃO","SIM")</f>
        <v>NÃO</v>
      </c>
      <c r="V715" s="2" t="str">
        <f>IF(ISERR(FIND("12",GERAL[[#This Row],[ODS]])),"NÃO","SIM")</f>
        <v>NÃO</v>
      </c>
      <c r="W715" s="2" t="str">
        <f>IF(ISERR(FIND("13",GERAL[[#This Row],[ODS]])),"NÃO","SIM")</f>
        <v>NÃO</v>
      </c>
      <c r="X715" s="2" t="str">
        <f>IF(ISERR(FIND("14",GERAL[[#This Row],[ODS]])),"NÃO","SIM")</f>
        <v>NÃO</v>
      </c>
      <c r="Y715" s="2" t="str">
        <f>IF(ISERR(FIND("15",GERAL[[#This Row],[ODS]])),"NÃO","SIM")</f>
        <v>NÃO</v>
      </c>
      <c r="Z715" s="2" t="str">
        <f>IF(ISERR(FIND("16",GERAL[[#This Row],[ODS]])),"NÃO","SIM")</f>
        <v>SIM</v>
      </c>
      <c r="AA715" s="2" t="str">
        <f>IF(ISERR(FIND("17",GERAL[[#This Row],[ODS]])),"NÃO","SIM")</f>
        <v>NÃO</v>
      </c>
      <c r="AB715" s="1">
        <v>29.939049097825816</v>
      </c>
      <c r="AC715" s="1">
        <v>32.047721860926856</v>
      </c>
      <c r="AD715" s="1">
        <v>40.513025461912974</v>
      </c>
      <c r="AE715" s="1">
        <v>32.591389154204705</v>
      </c>
      <c r="AF715" s="1">
        <v>32.591389154204705</v>
      </c>
      <c r="AG715" s="1" t="str">
        <f>GERAL[[#This Row],[SIGLA]]&amp;GERAL[[#This Row],[CÓD]]</f>
        <v>MSEP_EJ</v>
      </c>
      <c r="AH715" s="1">
        <f ca="1">VLOOKUP(GERAL[[#This Row],[REF_NOTA]],BASE_NOTAS[],7,FALSE)</f>
        <v>40.279310588793081</v>
      </c>
      <c r="AI715" s="31">
        <f ca="1">IF(GERAL[[#This Row],[Nota 2025]]="",0,GERAL[[#This Row],[Nota 2026]]-GERAL[[#This Row],[Nota 2025]])</f>
        <v>7.6879214345883753</v>
      </c>
    </row>
    <row r="716" spans="1:35" ht="17" x14ac:dyDescent="0.35">
      <c r="A716" s="2" t="s">
        <v>166</v>
      </c>
      <c r="B716" s="2" t="s">
        <v>192</v>
      </c>
      <c r="C716" s="2" t="s">
        <v>211</v>
      </c>
      <c r="D716" s="15" t="s">
        <v>29</v>
      </c>
      <c r="E716" s="2" t="s">
        <v>99</v>
      </c>
      <c r="F716" s="2" t="str">
        <f>VLOOKUP(GERAL[[#This Row],[CÓD]],SEALL,6,FALSE)</f>
        <v>SG</v>
      </c>
      <c r="G71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1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1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16" s="2">
        <f>VLOOKUP(GERAL[[#This Row],[CÓD]],SEALL,4,FALSE)</f>
        <v>16</v>
      </c>
      <c r="K716" s="2" t="str">
        <f>IF(ISERR(FIND("01",GERAL[[#This Row],[ODS]])),"NÃO","SIM")</f>
        <v>NÃO</v>
      </c>
      <c r="L716" s="2" t="str">
        <f>IF(ISERR(FIND("02",GERAL[[#This Row],[ODS]])),"NÃO","SIM")</f>
        <v>NÃO</v>
      </c>
      <c r="M716" s="2" t="str">
        <f>IF(ISERR(FIND("03",GERAL[[#This Row],[ODS]])),"NÃO","SIM")</f>
        <v>NÃO</v>
      </c>
      <c r="N716" s="2" t="str">
        <f>IF(ISERR(FIND("04",GERAL[[#This Row],[ODS]])),"NÃO","SIM")</f>
        <v>NÃO</v>
      </c>
      <c r="O716" s="2" t="str">
        <f>IF(ISERR(FIND("05",GERAL[[#This Row],[ODS]])),"NÃO","SIM")</f>
        <v>NÃO</v>
      </c>
      <c r="P716" s="2" t="str">
        <f>IF(ISERR(FIND("06",GERAL[[#This Row],[ODS]])),"NÃO","SIM")</f>
        <v>NÃO</v>
      </c>
      <c r="Q716" s="2" t="str">
        <f>IF(ISERR(FIND("07",GERAL[[#This Row],[ODS]])),"NÃO","SIM")</f>
        <v>NÃO</v>
      </c>
      <c r="R716" s="2" t="str">
        <f>IF(ISERR(FIND("08",GERAL[[#This Row],[ODS]])),"NÃO","SIM")</f>
        <v>NÃO</v>
      </c>
      <c r="S716" s="2" t="str">
        <f>IF(ISERR(FIND("09",GERAL[[#This Row],[ODS]])),"NÃO","SIM")</f>
        <v>NÃO</v>
      </c>
      <c r="T716" s="2" t="str">
        <f>IF(ISERR(FIND("10",GERAL[[#This Row],[ODS]])),"NÃO","SIM")</f>
        <v>NÃO</v>
      </c>
      <c r="U716" s="2" t="str">
        <f>IF(ISERR(FIND("11",GERAL[[#This Row],[ODS]])),"NÃO","SIM")</f>
        <v>NÃO</v>
      </c>
      <c r="V716" s="2" t="str">
        <f>IF(ISERR(FIND("12",GERAL[[#This Row],[ODS]])),"NÃO","SIM")</f>
        <v>NÃO</v>
      </c>
      <c r="W716" s="2" t="str">
        <f>IF(ISERR(FIND("13",GERAL[[#This Row],[ODS]])),"NÃO","SIM")</f>
        <v>NÃO</v>
      </c>
      <c r="X716" s="2" t="str">
        <f>IF(ISERR(FIND("14",GERAL[[#This Row],[ODS]])),"NÃO","SIM")</f>
        <v>NÃO</v>
      </c>
      <c r="Y716" s="2" t="str">
        <f>IF(ISERR(FIND("15",GERAL[[#This Row],[ODS]])),"NÃO","SIM")</f>
        <v>NÃO</v>
      </c>
      <c r="Z716" s="2" t="str">
        <f>IF(ISERR(FIND("16",GERAL[[#This Row],[ODS]])),"NÃO","SIM")</f>
        <v>SIM</v>
      </c>
      <c r="AA716" s="2" t="str">
        <f>IF(ISERR(FIND("17",GERAL[[#This Row],[ODS]])),"NÃO","SIM")</f>
        <v>NÃO</v>
      </c>
      <c r="AB716" s="1">
        <v>31.502312557330825</v>
      </c>
      <c r="AC716" s="1">
        <v>33.625496757430767</v>
      </c>
      <c r="AD716" s="1">
        <v>27.689125102830246</v>
      </c>
      <c r="AE716" s="1">
        <v>19.744477405589265</v>
      </c>
      <c r="AF716" s="1">
        <v>19.744477405589265</v>
      </c>
      <c r="AG716" s="1" t="str">
        <f>GERAL[[#This Row],[SIGLA]]&amp;GERAL[[#This Row],[CÓD]]</f>
        <v>MGEP_EJ</v>
      </c>
      <c r="AH716" s="1">
        <f ca="1">VLOOKUP(GERAL[[#This Row],[REF_NOTA]],BASE_NOTAS[],7,FALSE)</f>
        <v>0</v>
      </c>
      <c r="AI716" s="31">
        <f ca="1">IF(GERAL[[#This Row],[Nota 2025]]="",0,GERAL[[#This Row],[Nota 2026]]-GERAL[[#This Row],[Nota 2025]])</f>
        <v>-19.744477405589265</v>
      </c>
    </row>
    <row r="717" spans="1:35" ht="17" x14ac:dyDescent="0.35">
      <c r="A717" s="2" t="s">
        <v>169</v>
      </c>
      <c r="B717" s="2" t="s">
        <v>196</v>
      </c>
      <c r="C717" s="2" t="s">
        <v>211</v>
      </c>
      <c r="D717" s="15" t="s">
        <v>29</v>
      </c>
      <c r="E717" s="2" t="s">
        <v>99</v>
      </c>
      <c r="F717" s="2" t="str">
        <f>VLOOKUP(GERAL[[#This Row],[CÓD]],SEALL,6,FALSE)</f>
        <v>SG</v>
      </c>
      <c r="G71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1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1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17" s="2">
        <f>VLOOKUP(GERAL[[#This Row],[CÓD]],SEALL,4,FALSE)</f>
        <v>16</v>
      </c>
      <c r="K717" s="2" t="str">
        <f>IF(ISERR(FIND("01",GERAL[[#This Row],[ODS]])),"NÃO","SIM")</f>
        <v>NÃO</v>
      </c>
      <c r="L717" s="2" t="str">
        <f>IF(ISERR(FIND("02",GERAL[[#This Row],[ODS]])),"NÃO","SIM")</f>
        <v>NÃO</v>
      </c>
      <c r="M717" s="2" t="str">
        <f>IF(ISERR(FIND("03",GERAL[[#This Row],[ODS]])),"NÃO","SIM")</f>
        <v>NÃO</v>
      </c>
      <c r="N717" s="2" t="str">
        <f>IF(ISERR(FIND("04",GERAL[[#This Row],[ODS]])),"NÃO","SIM")</f>
        <v>NÃO</v>
      </c>
      <c r="O717" s="2" t="str">
        <f>IF(ISERR(FIND("05",GERAL[[#This Row],[ODS]])),"NÃO","SIM")</f>
        <v>NÃO</v>
      </c>
      <c r="P717" s="2" t="str">
        <f>IF(ISERR(FIND("06",GERAL[[#This Row],[ODS]])),"NÃO","SIM")</f>
        <v>NÃO</v>
      </c>
      <c r="Q717" s="2" t="str">
        <f>IF(ISERR(FIND("07",GERAL[[#This Row],[ODS]])),"NÃO","SIM")</f>
        <v>NÃO</v>
      </c>
      <c r="R717" s="2" t="str">
        <f>IF(ISERR(FIND("08",GERAL[[#This Row],[ODS]])),"NÃO","SIM")</f>
        <v>NÃO</v>
      </c>
      <c r="S717" s="2" t="str">
        <f>IF(ISERR(FIND("09",GERAL[[#This Row],[ODS]])),"NÃO","SIM")</f>
        <v>NÃO</v>
      </c>
      <c r="T717" s="2" t="str">
        <f>IF(ISERR(FIND("10",GERAL[[#This Row],[ODS]])),"NÃO","SIM")</f>
        <v>NÃO</v>
      </c>
      <c r="U717" s="2" t="str">
        <f>IF(ISERR(FIND("11",GERAL[[#This Row],[ODS]])),"NÃO","SIM")</f>
        <v>NÃO</v>
      </c>
      <c r="V717" s="2" t="str">
        <f>IF(ISERR(FIND("12",GERAL[[#This Row],[ODS]])),"NÃO","SIM")</f>
        <v>NÃO</v>
      </c>
      <c r="W717" s="2" t="str">
        <f>IF(ISERR(FIND("13",GERAL[[#This Row],[ODS]])),"NÃO","SIM")</f>
        <v>NÃO</v>
      </c>
      <c r="X717" s="2" t="str">
        <f>IF(ISERR(FIND("14",GERAL[[#This Row],[ODS]])),"NÃO","SIM")</f>
        <v>NÃO</v>
      </c>
      <c r="Y717" s="2" t="str">
        <f>IF(ISERR(FIND("15",GERAL[[#This Row],[ODS]])),"NÃO","SIM")</f>
        <v>NÃO</v>
      </c>
      <c r="Z717" s="2" t="str">
        <f>IF(ISERR(FIND("16",GERAL[[#This Row],[ODS]])),"NÃO","SIM")</f>
        <v>SIM</v>
      </c>
      <c r="AA717" s="2" t="str">
        <f>IF(ISERR(FIND("17",GERAL[[#This Row],[ODS]])),"NÃO","SIM")</f>
        <v>NÃO</v>
      </c>
      <c r="AB717" s="1">
        <v>13.058865886419824</v>
      </c>
      <c r="AC717" s="1">
        <v>4.2380149735087258</v>
      </c>
      <c r="AD717" s="1">
        <v>10.130374329020029</v>
      </c>
      <c r="AE717" s="1">
        <v>0.64828402184288336</v>
      </c>
      <c r="AF717" s="1">
        <v>0.64828402184288336</v>
      </c>
      <c r="AG717" s="1" t="str">
        <f>GERAL[[#This Row],[SIGLA]]&amp;GERAL[[#This Row],[CÓD]]</f>
        <v>PAEP_EJ</v>
      </c>
      <c r="AH717" s="1">
        <f ca="1">VLOOKUP(GERAL[[#This Row],[REF_NOTA]],BASE_NOTAS[],7,FALSE)</f>
        <v>33.297162990054858</v>
      </c>
      <c r="AI717" s="31">
        <f ca="1">IF(GERAL[[#This Row],[Nota 2025]]="",0,GERAL[[#This Row],[Nota 2026]]-GERAL[[#This Row],[Nota 2025]])</f>
        <v>32.648878968211974</v>
      </c>
    </row>
    <row r="718" spans="1:35" ht="17" x14ac:dyDescent="0.35">
      <c r="A718" s="2" t="s">
        <v>170</v>
      </c>
      <c r="B718" s="2" t="s">
        <v>197</v>
      </c>
      <c r="C718" s="2" t="s">
        <v>211</v>
      </c>
      <c r="D718" s="15" t="s">
        <v>29</v>
      </c>
      <c r="E718" s="2" t="s">
        <v>99</v>
      </c>
      <c r="F718" s="2" t="str">
        <f>VLOOKUP(GERAL[[#This Row],[CÓD]],SEALL,6,FALSE)</f>
        <v>SG</v>
      </c>
      <c r="G71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1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1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18" s="2">
        <f>VLOOKUP(GERAL[[#This Row],[CÓD]],SEALL,4,FALSE)</f>
        <v>16</v>
      </c>
      <c r="K718" s="2" t="str">
        <f>IF(ISERR(FIND("01",GERAL[[#This Row],[ODS]])),"NÃO","SIM")</f>
        <v>NÃO</v>
      </c>
      <c r="L718" s="2" t="str">
        <f>IF(ISERR(FIND("02",GERAL[[#This Row],[ODS]])),"NÃO","SIM")</f>
        <v>NÃO</v>
      </c>
      <c r="M718" s="2" t="str">
        <f>IF(ISERR(FIND("03",GERAL[[#This Row],[ODS]])),"NÃO","SIM")</f>
        <v>NÃO</v>
      </c>
      <c r="N718" s="2" t="str">
        <f>IF(ISERR(FIND("04",GERAL[[#This Row],[ODS]])),"NÃO","SIM")</f>
        <v>NÃO</v>
      </c>
      <c r="O718" s="2" t="str">
        <f>IF(ISERR(FIND("05",GERAL[[#This Row],[ODS]])),"NÃO","SIM")</f>
        <v>NÃO</v>
      </c>
      <c r="P718" s="2" t="str">
        <f>IF(ISERR(FIND("06",GERAL[[#This Row],[ODS]])),"NÃO","SIM")</f>
        <v>NÃO</v>
      </c>
      <c r="Q718" s="2" t="str">
        <f>IF(ISERR(FIND("07",GERAL[[#This Row],[ODS]])),"NÃO","SIM")</f>
        <v>NÃO</v>
      </c>
      <c r="R718" s="2" t="str">
        <f>IF(ISERR(FIND("08",GERAL[[#This Row],[ODS]])),"NÃO","SIM")</f>
        <v>NÃO</v>
      </c>
      <c r="S718" s="2" t="str">
        <f>IF(ISERR(FIND("09",GERAL[[#This Row],[ODS]])),"NÃO","SIM")</f>
        <v>NÃO</v>
      </c>
      <c r="T718" s="2" t="str">
        <f>IF(ISERR(FIND("10",GERAL[[#This Row],[ODS]])),"NÃO","SIM")</f>
        <v>NÃO</v>
      </c>
      <c r="U718" s="2" t="str">
        <f>IF(ISERR(FIND("11",GERAL[[#This Row],[ODS]])),"NÃO","SIM")</f>
        <v>NÃO</v>
      </c>
      <c r="V718" s="2" t="str">
        <f>IF(ISERR(FIND("12",GERAL[[#This Row],[ODS]])),"NÃO","SIM")</f>
        <v>NÃO</v>
      </c>
      <c r="W718" s="2" t="str">
        <f>IF(ISERR(FIND("13",GERAL[[#This Row],[ODS]])),"NÃO","SIM")</f>
        <v>NÃO</v>
      </c>
      <c r="X718" s="2" t="str">
        <f>IF(ISERR(FIND("14",GERAL[[#This Row],[ODS]])),"NÃO","SIM")</f>
        <v>NÃO</v>
      </c>
      <c r="Y718" s="2" t="str">
        <f>IF(ISERR(FIND("15",GERAL[[#This Row],[ODS]])),"NÃO","SIM")</f>
        <v>NÃO</v>
      </c>
      <c r="Z718" s="2" t="str">
        <f>IF(ISERR(FIND("16",GERAL[[#This Row],[ODS]])),"NÃO","SIM")</f>
        <v>SIM</v>
      </c>
      <c r="AA718" s="2" t="str">
        <f>IF(ISERR(FIND("17",GERAL[[#This Row],[ODS]])),"NÃO","SIM")</f>
        <v>NÃO</v>
      </c>
      <c r="AB718" s="1">
        <v>6.1524208993057385</v>
      </c>
      <c r="AC718" s="1">
        <v>38.922173302348838</v>
      </c>
      <c r="AD718" s="1">
        <v>44.212912984506502</v>
      </c>
      <c r="AE718" s="1">
        <v>44.925119148327688</v>
      </c>
      <c r="AF718" s="1">
        <v>44.925119148327688</v>
      </c>
      <c r="AG718" s="1" t="str">
        <f>GERAL[[#This Row],[SIGLA]]&amp;GERAL[[#This Row],[CÓD]]</f>
        <v>PBEP_EJ</v>
      </c>
      <c r="AH718" s="1">
        <f ca="1">VLOOKUP(GERAL[[#This Row],[REF_NOTA]],BASE_NOTAS[],7,FALSE)</f>
        <v>69.269503506925304</v>
      </c>
      <c r="AI718" s="31">
        <f ca="1">IF(GERAL[[#This Row],[Nota 2025]]="",0,GERAL[[#This Row],[Nota 2026]]-GERAL[[#This Row],[Nota 2025]])</f>
        <v>24.344384358597615</v>
      </c>
    </row>
    <row r="719" spans="1:35" ht="17" x14ac:dyDescent="0.35">
      <c r="A719" s="2" t="s">
        <v>173</v>
      </c>
      <c r="B719" s="2" t="s">
        <v>200</v>
      </c>
      <c r="C719" s="2" t="s">
        <v>211</v>
      </c>
      <c r="D719" s="15" t="s">
        <v>29</v>
      </c>
      <c r="E719" s="2" t="s">
        <v>99</v>
      </c>
      <c r="F719" s="2" t="str">
        <f>VLOOKUP(GERAL[[#This Row],[CÓD]],SEALL,6,FALSE)</f>
        <v>SG</v>
      </c>
      <c r="G71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1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1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19" s="2">
        <f>VLOOKUP(GERAL[[#This Row],[CÓD]],SEALL,4,FALSE)</f>
        <v>16</v>
      </c>
      <c r="K719" s="2" t="str">
        <f>IF(ISERR(FIND("01",GERAL[[#This Row],[ODS]])),"NÃO","SIM")</f>
        <v>NÃO</v>
      </c>
      <c r="L719" s="2" t="str">
        <f>IF(ISERR(FIND("02",GERAL[[#This Row],[ODS]])),"NÃO","SIM")</f>
        <v>NÃO</v>
      </c>
      <c r="M719" s="2" t="str">
        <f>IF(ISERR(FIND("03",GERAL[[#This Row],[ODS]])),"NÃO","SIM")</f>
        <v>NÃO</v>
      </c>
      <c r="N719" s="2" t="str">
        <f>IF(ISERR(FIND("04",GERAL[[#This Row],[ODS]])),"NÃO","SIM")</f>
        <v>NÃO</v>
      </c>
      <c r="O719" s="2" t="str">
        <f>IF(ISERR(FIND("05",GERAL[[#This Row],[ODS]])),"NÃO","SIM")</f>
        <v>NÃO</v>
      </c>
      <c r="P719" s="2" t="str">
        <f>IF(ISERR(FIND("06",GERAL[[#This Row],[ODS]])),"NÃO","SIM")</f>
        <v>NÃO</v>
      </c>
      <c r="Q719" s="2" t="str">
        <f>IF(ISERR(FIND("07",GERAL[[#This Row],[ODS]])),"NÃO","SIM")</f>
        <v>NÃO</v>
      </c>
      <c r="R719" s="2" t="str">
        <f>IF(ISERR(FIND("08",GERAL[[#This Row],[ODS]])),"NÃO","SIM")</f>
        <v>NÃO</v>
      </c>
      <c r="S719" s="2" t="str">
        <f>IF(ISERR(FIND("09",GERAL[[#This Row],[ODS]])),"NÃO","SIM")</f>
        <v>NÃO</v>
      </c>
      <c r="T719" s="2" t="str">
        <f>IF(ISERR(FIND("10",GERAL[[#This Row],[ODS]])),"NÃO","SIM")</f>
        <v>NÃO</v>
      </c>
      <c r="U719" s="2" t="str">
        <f>IF(ISERR(FIND("11",GERAL[[#This Row],[ODS]])),"NÃO","SIM")</f>
        <v>NÃO</v>
      </c>
      <c r="V719" s="2" t="str">
        <f>IF(ISERR(FIND("12",GERAL[[#This Row],[ODS]])),"NÃO","SIM")</f>
        <v>NÃO</v>
      </c>
      <c r="W719" s="2" t="str">
        <f>IF(ISERR(FIND("13",GERAL[[#This Row],[ODS]])),"NÃO","SIM")</f>
        <v>NÃO</v>
      </c>
      <c r="X719" s="2" t="str">
        <f>IF(ISERR(FIND("14",GERAL[[#This Row],[ODS]])),"NÃO","SIM")</f>
        <v>NÃO</v>
      </c>
      <c r="Y719" s="2" t="str">
        <f>IF(ISERR(FIND("15",GERAL[[#This Row],[ODS]])),"NÃO","SIM")</f>
        <v>NÃO</v>
      </c>
      <c r="Z719" s="2" t="str">
        <f>IF(ISERR(FIND("16",GERAL[[#This Row],[ODS]])),"NÃO","SIM")</f>
        <v>SIM</v>
      </c>
      <c r="AA719" s="2" t="str">
        <f>IF(ISERR(FIND("17",GERAL[[#This Row],[ODS]])),"NÃO","SIM")</f>
        <v>NÃO</v>
      </c>
      <c r="AB719" s="1">
        <v>17.621187418057588</v>
      </c>
      <c r="AC719" s="1">
        <v>44.978095027344231</v>
      </c>
      <c r="AD719" s="1">
        <v>31.302944963873287</v>
      </c>
      <c r="AE719" s="1">
        <v>32.070159759707124</v>
      </c>
      <c r="AF719" s="1">
        <v>32.070159759707124</v>
      </c>
      <c r="AG719" s="1" t="str">
        <f>GERAL[[#This Row],[SIGLA]]&amp;GERAL[[#This Row],[CÓD]]</f>
        <v>PREP_EJ</v>
      </c>
      <c r="AH719" s="1">
        <f ca="1">VLOOKUP(GERAL[[#This Row],[REF_NOTA]],BASE_NOTAS[],7,FALSE)</f>
        <v>36.597378307525055</v>
      </c>
      <c r="AI719" s="31">
        <f ca="1">IF(GERAL[[#This Row],[Nota 2025]]="",0,GERAL[[#This Row],[Nota 2026]]-GERAL[[#This Row],[Nota 2025]])</f>
        <v>4.527218547817931</v>
      </c>
    </row>
    <row r="720" spans="1:35" ht="17" x14ac:dyDescent="0.35">
      <c r="A720" s="2" t="s">
        <v>171</v>
      </c>
      <c r="B720" s="2" t="s">
        <v>198</v>
      </c>
      <c r="C720" s="2" t="s">
        <v>211</v>
      </c>
      <c r="D720" s="15" t="s">
        <v>29</v>
      </c>
      <c r="E720" s="2" t="s">
        <v>99</v>
      </c>
      <c r="F720" s="2" t="str">
        <f>VLOOKUP(GERAL[[#This Row],[CÓD]],SEALL,6,FALSE)</f>
        <v>SG</v>
      </c>
      <c r="G72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2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2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20" s="2">
        <f>VLOOKUP(GERAL[[#This Row],[CÓD]],SEALL,4,FALSE)</f>
        <v>16</v>
      </c>
      <c r="K720" s="2" t="str">
        <f>IF(ISERR(FIND("01",GERAL[[#This Row],[ODS]])),"NÃO","SIM")</f>
        <v>NÃO</v>
      </c>
      <c r="L720" s="2" t="str">
        <f>IF(ISERR(FIND("02",GERAL[[#This Row],[ODS]])),"NÃO","SIM")</f>
        <v>NÃO</v>
      </c>
      <c r="M720" s="2" t="str">
        <f>IF(ISERR(FIND("03",GERAL[[#This Row],[ODS]])),"NÃO","SIM")</f>
        <v>NÃO</v>
      </c>
      <c r="N720" s="2" t="str">
        <f>IF(ISERR(FIND("04",GERAL[[#This Row],[ODS]])),"NÃO","SIM")</f>
        <v>NÃO</v>
      </c>
      <c r="O720" s="2" t="str">
        <f>IF(ISERR(FIND("05",GERAL[[#This Row],[ODS]])),"NÃO","SIM")</f>
        <v>NÃO</v>
      </c>
      <c r="P720" s="2" t="str">
        <f>IF(ISERR(FIND("06",GERAL[[#This Row],[ODS]])),"NÃO","SIM")</f>
        <v>NÃO</v>
      </c>
      <c r="Q720" s="2" t="str">
        <f>IF(ISERR(FIND("07",GERAL[[#This Row],[ODS]])),"NÃO","SIM")</f>
        <v>NÃO</v>
      </c>
      <c r="R720" s="2" t="str">
        <f>IF(ISERR(FIND("08",GERAL[[#This Row],[ODS]])),"NÃO","SIM")</f>
        <v>NÃO</v>
      </c>
      <c r="S720" s="2" t="str">
        <f>IF(ISERR(FIND("09",GERAL[[#This Row],[ODS]])),"NÃO","SIM")</f>
        <v>NÃO</v>
      </c>
      <c r="T720" s="2" t="str">
        <f>IF(ISERR(FIND("10",GERAL[[#This Row],[ODS]])),"NÃO","SIM")</f>
        <v>NÃO</v>
      </c>
      <c r="U720" s="2" t="str">
        <f>IF(ISERR(FIND("11",GERAL[[#This Row],[ODS]])),"NÃO","SIM")</f>
        <v>NÃO</v>
      </c>
      <c r="V720" s="2" t="str">
        <f>IF(ISERR(FIND("12",GERAL[[#This Row],[ODS]])),"NÃO","SIM")</f>
        <v>NÃO</v>
      </c>
      <c r="W720" s="2" t="str">
        <f>IF(ISERR(FIND("13",GERAL[[#This Row],[ODS]])),"NÃO","SIM")</f>
        <v>NÃO</v>
      </c>
      <c r="X720" s="2" t="str">
        <f>IF(ISERR(FIND("14",GERAL[[#This Row],[ODS]])),"NÃO","SIM")</f>
        <v>NÃO</v>
      </c>
      <c r="Y720" s="2" t="str">
        <f>IF(ISERR(FIND("15",GERAL[[#This Row],[ODS]])),"NÃO","SIM")</f>
        <v>NÃO</v>
      </c>
      <c r="Z720" s="2" t="str">
        <f>IF(ISERR(FIND("16",GERAL[[#This Row],[ODS]])),"NÃO","SIM")</f>
        <v>SIM</v>
      </c>
      <c r="AA720" s="2" t="str">
        <f>IF(ISERR(FIND("17",GERAL[[#This Row],[ODS]])),"NÃO","SIM")</f>
        <v>NÃO</v>
      </c>
      <c r="AB720" s="1">
        <v>9.7482924363285122</v>
      </c>
      <c r="AC720" s="1">
        <v>67.619900979817146</v>
      </c>
      <c r="AD720" s="1">
        <v>38.592478194636314</v>
      </c>
      <c r="AE720" s="1">
        <v>22.782212666707778</v>
      </c>
      <c r="AF720" s="1">
        <v>22.782212666707778</v>
      </c>
      <c r="AG720" s="1" t="str">
        <f>GERAL[[#This Row],[SIGLA]]&amp;GERAL[[#This Row],[CÓD]]</f>
        <v>PEEP_EJ</v>
      </c>
      <c r="AH720" s="1">
        <f ca="1">VLOOKUP(GERAL[[#This Row],[REF_NOTA]],BASE_NOTAS[],7,FALSE)</f>
        <v>35.341579629787816</v>
      </c>
      <c r="AI720" s="31">
        <f ca="1">IF(GERAL[[#This Row],[Nota 2025]]="",0,GERAL[[#This Row],[Nota 2026]]-GERAL[[#This Row],[Nota 2025]])</f>
        <v>12.559366963080038</v>
      </c>
    </row>
    <row r="721" spans="1:35" ht="17" x14ac:dyDescent="0.35">
      <c r="A721" s="2" t="s">
        <v>172</v>
      </c>
      <c r="B721" s="2" t="s">
        <v>199</v>
      </c>
      <c r="C721" s="2" t="s">
        <v>211</v>
      </c>
      <c r="D721" s="15" t="s">
        <v>29</v>
      </c>
      <c r="E721" s="2" t="s">
        <v>99</v>
      </c>
      <c r="F721" s="2" t="str">
        <f>VLOOKUP(GERAL[[#This Row],[CÓD]],SEALL,6,FALSE)</f>
        <v>SG</v>
      </c>
      <c r="G72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2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2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21" s="2">
        <f>VLOOKUP(GERAL[[#This Row],[CÓD]],SEALL,4,FALSE)</f>
        <v>16</v>
      </c>
      <c r="K721" s="2" t="str">
        <f>IF(ISERR(FIND("01",GERAL[[#This Row],[ODS]])),"NÃO","SIM")</f>
        <v>NÃO</v>
      </c>
      <c r="L721" s="2" t="str">
        <f>IF(ISERR(FIND("02",GERAL[[#This Row],[ODS]])),"NÃO","SIM")</f>
        <v>NÃO</v>
      </c>
      <c r="M721" s="2" t="str">
        <f>IF(ISERR(FIND("03",GERAL[[#This Row],[ODS]])),"NÃO","SIM")</f>
        <v>NÃO</v>
      </c>
      <c r="N721" s="2" t="str">
        <f>IF(ISERR(FIND("04",GERAL[[#This Row],[ODS]])),"NÃO","SIM")</f>
        <v>NÃO</v>
      </c>
      <c r="O721" s="2" t="str">
        <f>IF(ISERR(FIND("05",GERAL[[#This Row],[ODS]])),"NÃO","SIM")</f>
        <v>NÃO</v>
      </c>
      <c r="P721" s="2" t="str">
        <f>IF(ISERR(FIND("06",GERAL[[#This Row],[ODS]])),"NÃO","SIM")</f>
        <v>NÃO</v>
      </c>
      <c r="Q721" s="2" t="str">
        <f>IF(ISERR(FIND("07",GERAL[[#This Row],[ODS]])),"NÃO","SIM")</f>
        <v>NÃO</v>
      </c>
      <c r="R721" s="2" t="str">
        <f>IF(ISERR(FIND("08",GERAL[[#This Row],[ODS]])),"NÃO","SIM")</f>
        <v>NÃO</v>
      </c>
      <c r="S721" s="2" t="str">
        <f>IF(ISERR(FIND("09",GERAL[[#This Row],[ODS]])),"NÃO","SIM")</f>
        <v>NÃO</v>
      </c>
      <c r="T721" s="2" t="str">
        <f>IF(ISERR(FIND("10",GERAL[[#This Row],[ODS]])),"NÃO","SIM")</f>
        <v>NÃO</v>
      </c>
      <c r="U721" s="2" t="str">
        <f>IF(ISERR(FIND("11",GERAL[[#This Row],[ODS]])),"NÃO","SIM")</f>
        <v>NÃO</v>
      </c>
      <c r="V721" s="2" t="str">
        <f>IF(ISERR(FIND("12",GERAL[[#This Row],[ODS]])),"NÃO","SIM")</f>
        <v>NÃO</v>
      </c>
      <c r="W721" s="2" t="str">
        <f>IF(ISERR(FIND("13",GERAL[[#This Row],[ODS]])),"NÃO","SIM")</f>
        <v>NÃO</v>
      </c>
      <c r="X721" s="2" t="str">
        <f>IF(ISERR(FIND("14",GERAL[[#This Row],[ODS]])),"NÃO","SIM")</f>
        <v>NÃO</v>
      </c>
      <c r="Y721" s="2" t="str">
        <f>IF(ISERR(FIND("15",GERAL[[#This Row],[ODS]])),"NÃO","SIM")</f>
        <v>NÃO</v>
      </c>
      <c r="Z721" s="2" t="str">
        <f>IF(ISERR(FIND("16",GERAL[[#This Row],[ODS]])),"NÃO","SIM")</f>
        <v>SIM</v>
      </c>
      <c r="AA721" s="2" t="str">
        <f>IF(ISERR(FIND("17",GERAL[[#This Row],[ODS]])),"NÃO","SIM")</f>
        <v>NÃO</v>
      </c>
      <c r="AB721" s="1">
        <v>0</v>
      </c>
      <c r="AC721" s="1">
        <v>15.067230082289626</v>
      </c>
      <c r="AD721" s="1">
        <v>20.278736314082138</v>
      </c>
      <c r="AE721" s="1">
        <v>15.504524364035063</v>
      </c>
      <c r="AF721" s="1">
        <v>15.504524364035063</v>
      </c>
      <c r="AG721" s="1" t="str">
        <f>GERAL[[#This Row],[SIGLA]]&amp;GERAL[[#This Row],[CÓD]]</f>
        <v>PIEP_EJ</v>
      </c>
      <c r="AH721" s="1">
        <f ca="1">VLOOKUP(GERAL[[#This Row],[REF_NOTA]],BASE_NOTAS[],7,FALSE)</f>
        <v>35.908361607808843</v>
      </c>
      <c r="AI721" s="31">
        <f ca="1">IF(GERAL[[#This Row],[Nota 2025]]="",0,GERAL[[#This Row],[Nota 2026]]-GERAL[[#This Row],[Nota 2025]])</f>
        <v>20.403837243773779</v>
      </c>
    </row>
    <row r="722" spans="1:35" ht="17" x14ac:dyDescent="0.35">
      <c r="A722" s="2" t="s">
        <v>174</v>
      </c>
      <c r="B722" s="2" t="s">
        <v>201</v>
      </c>
      <c r="C722" s="2" t="s">
        <v>211</v>
      </c>
      <c r="D722" s="15" t="s">
        <v>29</v>
      </c>
      <c r="E722" s="2" t="s">
        <v>99</v>
      </c>
      <c r="F722" s="2" t="str">
        <f>VLOOKUP(GERAL[[#This Row],[CÓD]],SEALL,6,FALSE)</f>
        <v>SG</v>
      </c>
      <c r="G72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2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2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22" s="2">
        <f>VLOOKUP(GERAL[[#This Row],[CÓD]],SEALL,4,FALSE)</f>
        <v>16</v>
      </c>
      <c r="K722" s="2" t="str">
        <f>IF(ISERR(FIND("01",GERAL[[#This Row],[ODS]])),"NÃO","SIM")</f>
        <v>NÃO</v>
      </c>
      <c r="L722" s="2" t="str">
        <f>IF(ISERR(FIND("02",GERAL[[#This Row],[ODS]])),"NÃO","SIM")</f>
        <v>NÃO</v>
      </c>
      <c r="M722" s="2" t="str">
        <f>IF(ISERR(FIND("03",GERAL[[#This Row],[ODS]])),"NÃO","SIM")</f>
        <v>NÃO</v>
      </c>
      <c r="N722" s="2" t="str">
        <f>IF(ISERR(FIND("04",GERAL[[#This Row],[ODS]])),"NÃO","SIM")</f>
        <v>NÃO</v>
      </c>
      <c r="O722" s="2" t="str">
        <f>IF(ISERR(FIND("05",GERAL[[#This Row],[ODS]])),"NÃO","SIM")</f>
        <v>NÃO</v>
      </c>
      <c r="P722" s="2" t="str">
        <f>IF(ISERR(FIND("06",GERAL[[#This Row],[ODS]])),"NÃO","SIM")</f>
        <v>NÃO</v>
      </c>
      <c r="Q722" s="2" t="str">
        <f>IF(ISERR(FIND("07",GERAL[[#This Row],[ODS]])),"NÃO","SIM")</f>
        <v>NÃO</v>
      </c>
      <c r="R722" s="2" t="str">
        <f>IF(ISERR(FIND("08",GERAL[[#This Row],[ODS]])),"NÃO","SIM")</f>
        <v>NÃO</v>
      </c>
      <c r="S722" s="2" t="str">
        <f>IF(ISERR(FIND("09",GERAL[[#This Row],[ODS]])),"NÃO","SIM")</f>
        <v>NÃO</v>
      </c>
      <c r="T722" s="2" t="str">
        <f>IF(ISERR(FIND("10",GERAL[[#This Row],[ODS]])),"NÃO","SIM")</f>
        <v>NÃO</v>
      </c>
      <c r="U722" s="2" t="str">
        <f>IF(ISERR(FIND("11",GERAL[[#This Row],[ODS]])),"NÃO","SIM")</f>
        <v>NÃO</v>
      </c>
      <c r="V722" s="2" t="str">
        <f>IF(ISERR(FIND("12",GERAL[[#This Row],[ODS]])),"NÃO","SIM")</f>
        <v>NÃO</v>
      </c>
      <c r="W722" s="2" t="str">
        <f>IF(ISERR(FIND("13",GERAL[[#This Row],[ODS]])),"NÃO","SIM")</f>
        <v>NÃO</v>
      </c>
      <c r="X722" s="2" t="str">
        <f>IF(ISERR(FIND("14",GERAL[[#This Row],[ODS]])),"NÃO","SIM")</f>
        <v>NÃO</v>
      </c>
      <c r="Y722" s="2" t="str">
        <f>IF(ISERR(FIND("15",GERAL[[#This Row],[ODS]])),"NÃO","SIM")</f>
        <v>NÃO</v>
      </c>
      <c r="Z722" s="2" t="str">
        <f>IF(ISERR(FIND("16",GERAL[[#This Row],[ODS]])),"NÃO","SIM")</f>
        <v>SIM</v>
      </c>
      <c r="AA722" s="2" t="str">
        <f>IF(ISERR(FIND("17",GERAL[[#This Row],[ODS]])),"NÃO","SIM")</f>
        <v>NÃO</v>
      </c>
      <c r="AB722" s="1">
        <v>1.9117258492245952</v>
      </c>
      <c r="AC722" s="1">
        <v>32.936548417478392</v>
      </c>
      <c r="AD722" s="1">
        <v>24.706879533798585</v>
      </c>
      <c r="AE722" s="1">
        <v>4.0961933719259491E-2</v>
      </c>
      <c r="AF722" s="1">
        <v>4.0961933719259491E-2</v>
      </c>
      <c r="AG722" s="1" t="str">
        <f>GERAL[[#This Row],[SIGLA]]&amp;GERAL[[#This Row],[CÓD]]</f>
        <v>RJEP_EJ</v>
      </c>
      <c r="AH722" s="1">
        <f ca="1">VLOOKUP(GERAL[[#This Row],[REF_NOTA]],BASE_NOTAS[],7,FALSE)</f>
        <v>37.274998416577375</v>
      </c>
      <c r="AI722" s="31">
        <f ca="1">IF(GERAL[[#This Row],[Nota 2025]]="",0,GERAL[[#This Row],[Nota 2026]]-GERAL[[#This Row],[Nota 2025]])</f>
        <v>37.234036482858116</v>
      </c>
    </row>
    <row r="723" spans="1:35" ht="17" x14ac:dyDescent="0.35">
      <c r="A723" s="2" t="s">
        <v>175</v>
      </c>
      <c r="B723" s="2" t="s">
        <v>202</v>
      </c>
      <c r="C723" s="2" t="s">
        <v>211</v>
      </c>
      <c r="D723" s="15" t="s">
        <v>29</v>
      </c>
      <c r="E723" s="2" t="s">
        <v>99</v>
      </c>
      <c r="F723" s="2" t="str">
        <f>VLOOKUP(GERAL[[#This Row],[CÓD]],SEALL,6,FALSE)</f>
        <v>SG</v>
      </c>
      <c r="G72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2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2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23" s="2">
        <f>VLOOKUP(GERAL[[#This Row],[CÓD]],SEALL,4,FALSE)</f>
        <v>16</v>
      </c>
      <c r="K723" s="2" t="str">
        <f>IF(ISERR(FIND("01",GERAL[[#This Row],[ODS]])),"NÃO","SIM")</f>
        <v>NÃO</v>
      </c>
      <c r="L723" s="2" t="str">
        <f>IF(ISERR(FIND("02",GERAL[[#This Row],[ODS]])),"NÃO","SIM")</f>
        <v>NÃO</v>
      </c>
      <c r="M723" s="2" t="str">
        <f>IF(ISERR(FIND("03",GERAL[[#This Row],[ODS]])),"NÃO","SIM")</f>
        <v>NÃO</v>
      </c>
      <c r="N723" s="2" t="str">
        <f>IF(ISERR(FIND("04",GERAL[[#This Row],[ODS]])),"NÃO","SIM")</f>
        <v>NÃO</v>
      </c>
      <c r="O723" s="2" t="str">
        <f>IF(ISERR(FIND("05",GERAL[[#This Row],[ODS]])),"NÃO","SIM")</f>
        <v>NÃO</v>
      </c>
      <c r="P723" s="2" t="str">
        <f>IF(ISERR(FIND("06",GERAL[[#This Row],[ODS]])),"NÃO","SIM")</f>
        <v>NÃO</v>
      </c>
      <c r="Q723" s="2" t="str">
        <f>IF(ISERR(FIND("07",GERAL[[#This Row],[ODS]])),"NÃO","SIM")</f>
        <v>NÃO</v>
      </c>
      <c r="R723" s="2" t="str">
        <f>IF(ISERR(FIND("08",GERAL[[#This Row],[ODS]])),"NÃO","SIM")</f>
        <v>NÃO</v>
      </c>
      <c r="S723" s="2" t="str">
        <f>IF(ISERR(FIND("09",GERAL[[#This Row],[ODS]])),"NÃO","SIM")</f>
        <v>NÃO</v>
      </c>
      <c r="T723" s="2" t="str">
        <f>IF(ISERR(FIND("10",GERAL[[#This Row],[ODS]])),"NÃO","SIM")</f>
        <v>NÃO</v>
      </c>
      <c r="U723" s="2" t="str">
        <f>IF(ISERR(FIND("11",GERAL[[#This Row],[ODS]])),"NÃO","SIM")</f>
        <v>NÃO</v>
      </c>
      <c r="V723" s="2" t="str">
        <f>IF(ISERR(FIND("12",GERAL[[#This Row],[ODS]])),"NÃO","SIM")</f>
        <v>NÃO</v>
      </c>
      <c r="W723" s="2" t="str">
        <f>IF(ISERR(FIND("13",GERAL[[#This Row],[ODS]])),"NÃO","SIM")</f>
        <v>NÃO</v>
      </c>
      <c r="X723" s="2" t="str">
        <f>IF(ISERR(FIND("14",GERAL[[#This Row],[ODS]])),"NÃO","SIM")</f>
        <v>NÃO</v>
      </c>
      <c r="Y723" s="2" t="str">
        <f>IF(ISERR(FIND("15",GERAL[[#This Row],[ODS]])),"NÃO","SIM")</f>
        <v>NÃO</v>
      </c>
      <c r="Z723" s="2" t="str">
        <f>IF(ISERR(FIND("16",GERAL[[#This Row],[ODS]])),"NÃO","SIM")</f>
        <v>SIM</v>
      </c>
      <c r="AA723" s="2" t="str">
        <f>IF(ISERR(FIND("17",GERAL[[#This Row],[ODS]])),"NÃO","SIM")</f>
        <v>NÃO</v>
      </c>
      <c r="AB723" s="1">
        <v>40.465236768914849</v>
      </c>
      <c r="AC723" s="1">
        <v>81.703559205119177</v>
      </c>
      <c r="AD723" s="1">
        <v>23.990124658886643</v>
      </c>
      <c r="AE723" s="1">
        <v>39.183249335874983</v>
      </c>
      <c r="AF723" s="1">
        <v>39.183249335874983</v>
      </c>
      <c r="AG723" s="1" t="str">
        <f>GERAL[[#This Row],[SIGLA]]&amp;GERAL[[#This Row],[CÓD]]</f>
        <v>RNEP_EJ</v>
      </c>
      <c r="AH723" s="1">
        <f ca="1">VLOOKUP(GERAL[[#This Row],[REF_NOTA]],BASE_NOTAS[],7,FALSE)</f>
        <v>56.789723721018568</v>
      </c>
      <c r="AI723" s="31">
        <f ca="1">IF(GERAL[[#This Row],[Nota 2025]]="",0,GERAL[[#This Row],[Nota 2026]]-GERAL[[#This Row],[Nota 2025]])</f>
        <v>17.606474385143585</v>
      </c>
    </row>
    <row r="724" spans="1:35" ht="17" x14ac:dyDescent="0.35">
      <c r="A724" s="2" t="s">
        <v>178</v>
      </c>
      <c r="B724" s="2" t="s">
        <v>205</v>
      </c>
      <c r="C724" s="2" t="s">
        <v>211</v>
      </c>
      <c r="D724" s="15" t="s">
        <v>29</v>
      </c>
      <c r="E724" s="2" t="s">
        <v>99</v>
      </c>
      <c r="F724" s="2" t="str">
        <f>VLOOKUP(GERAL[[#This Row],[CÓD]],SEALL,6,FALSE)</f>
        <v>SG</v>
      </c>
      <c r="G72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2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2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24" s="2">
        <f>VLOOKUP(GERAL[[#This Row],[CÓD]],SEALL,4,FALSE)</f>
        <v>16</v>
      </c>
      <c r="K724" s="2" t="str">
        <f>IF(ISERR(FIND("01",GERAL[[#This Row],[ODS]])),"NÃO","SIM")</f>
        <v>NÃO</v>
      </c>
      <c r="L724" s="2" t="str">
        <f>IF(ISERR(FIND("02",GERAL[[#This Row],[ODS]])),"NÃO","SIM")</f>
        <v>NÃO</v>
      </c>
      <c r="M724" s="2" t="str">
        <f>IF(ISERR(FIND("03",GERAL[[#This Row],[ODS]])),"NÃO","SIM")</f>
        <v>NÃO</v>
      </c>
      <c r="N724" s="2" t="str">
        <f>IF(ISERR(FIND("04",GERAL[[#This Row],[ODS]])),"NÃO","SIM")</f>
        <v>NÃO</v>
      </c>
      <c r="O724" s="2" t="str">
        <f>IF(ISERR(FIND("05",GERAL[[#This Row],[ODS]])),"NÃO","SIM")</f>
        <v>NÃO</v>
      </c>
      <c r="P724" s="2" t="str">
        <f>IF(ISERR(FIND("06",GERAL[[#This Row],[ODS]])),"NÃO","SIM")</f>
        <v>NÃO</v>
      </c>
      <c r="Q724" s="2" t="str">
        <f>IF(ISERR(FIND("07",GERAL[[#This Row],[ODS]])),"NÃO","SIM")</f>
        <v>NÃO</v>
      </c>
      <c r="R724" s="2" t="str">
        <f>IF(ISERR(FIND("08",GERAL[[#This Row],[ODS]])),"NÃO","SIM")</f>
        <v>NÃO</v>
      </c>
      <c r="S724" s="2" t="str">
        <f>IF(ISERR(FIND("09",GERAL[[#This Row],[ODS]])),"NÃO","SIM")</f>
        <v>NÃO</v>
      </c>
      <c r="T724" s="2" t="str">
        <f>IF(ISERR(FIND("10",GERAL[[#This Row],[ODS]])),"NÃO","SIM")</f>
        <v>NÃO</v>
      </c>
      <c r="U724" s="2" t="str">
        <f>IF(ISERR(FIND("11",GERAL[[#This Row],[ODS]])),"NÃO","SIM")</f>
        <v>NÃO</v>
      </c>
      <c r="V724" s="2" t="str">
        <f>IF(ISERR(FIND("12",GERAL[[#This Row],[ODS]])),"NÃO","SIM")</f>
        <v>NÃO</v>
      </c>
      <c r="W724" s="2" t="str">
        <f>IF(ISERR(FIND("13",GERAL[[#This Row],[ODS]])),"NÃO","SIM")</f>
        <v>NÃO</v>
      </c>
      <c r="X724" s="2" t="str">
        <f>IF(ISERR(FIND("14",GERAL[[#This Row],[ODS]])),"NÃO","SIM")</f>
        <v>NÃO</v>
      </c>
      <c r="Y724" s="2" t="str">
        <f>IF(ISERR(FIND("15",GERAL[[#This Row],[ODS]])),"NÃO","SIM")</f>
        <v>NÃO</v>
      </c>
      <c r="Z724" s="2" t="str">
        <f>IF(ISERR(FIND("16",GERAL[[#This Row],[ODS]])),"NÃO","SIM")</f>
        <v>SIM</v>
      </c>
      <c r="AA724" s="2" t="str">
        <f>IF(ISERR(FIND("17",GERAL[[#This Row],[ODS]])),"NÃO","SIM")</f>
        <v>NÃO</v>
      </c>
      <c r="AB724" s="1">
        <v>29.127392746448606</v>
      </c>
      <c r="AC724" s="1">
        <v>28.70450065984447</v>
      </c>
      <c r="AD724" s="1">
        <v>15.323469953811937</v>
      </c>
      <c r="AE724" s="1">
        <v>17.561771188131132</v>
      </c>
      <c r="AF724" s="1">
        <v>17.561771188131132</v>
      </c>
      <c r="AG724" s="1" t="str">
        <f>GERAL[[#This Row],[SIGLA]]&amp;GERAL[[#This Row],[CÓD]]</f>
        <v>RSEP_EJ</v>
      </c>
      <c r="AH724" s="1">
        <f ca="1">VLOOKUP(GERAL[[#This Row],[REF_NOTA]],BASE_NOTAS[],7,FALSE)</f>
        <v>25.511591463886859</v>
      </c>
      <c r="AI724" s="31">
        <f ca="1">IF(GERAL[[#This Row],[Nota 2025]]="",0,GERAL[[#This Row],[Nota 2026]]-GERAL[[#This Row],[Nota 2025]])</f>
        <v>7.9498202757557266</v>
      </c>
    </row>
    <row r="725" spans="1:35" ht="17" x14ac:dyDescent="0.35">
      <c r="A725" s="2" t="s">
        <v>176</v>
      </c>
      <c r="B725" s="2" t="s">
        <v>203</v>
      </c>
      <c r="C725" s="2" t="s">
        <v>211</v>
      </c>
      <c r="D725" s="15" t="s">
        <v>29</v>
      </c>
      <c r="E725" s="2" t="s">
        <v>99</v>
      </c>
      <c r="F725" s="2" t="str">
        <f>VLOOKUP(GERAL[[#This Row],[CÓD]],SEALL,6,FALSE)</f>
        <v>SG</v>
      </c>
      <c r="G72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2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2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25" s="2">
        <f>VLOOKUP(GERAL[[#This Row],[CÓD]],SEALL,4,FALSE)</f>
        <v>16</v>
      </c>
      <c r="K725" s="2" t="str">
        <f>IF(ISERR(FIND("01",GERAL[[#This Row],[ODS]])),"NÃO","SIM")</f>
        <v>NÃO</v>
      </c>
      <c r="L725" s="2" t="str">
        <f>IF(ISERR(FIND("02",GERAL[[#This Row],[ODS]])),"NÃO","SIM")</f>
        <v>NÃO</v>
      </c>
      <c r="M725" s="2" t="str">
        <f>IF(ISERR(FIND("03",GERAL[[#This Row],[ODS]])),"NÃO","SIM")</f>
        <v>NÃO</v>
      </c>
      <c r="N725" s="2" t="str">
        <f>IF(ISERR(FIND("04",GERAL[[#This Row],[ODS]])),"NÃO","SIM")</f>
        <v>NÃO</v>
      </c>
      <c r="O725" s="2" t="str">
        <f>IF(ISERR(FIND("05",GERAL[[#This Row],[ODS]])),"NÃO","SIM")</f>
        <v>NÃO</v>
      </c>
      <c r="P725" s="2" t="str">
        <f>IF(ISERR(FIND("06",GERAL[[#This Row],[ODS]])),"NÃO","SIM")</f>
        <v>NÃO</v>
      </c>
      <c r="Q725" s="2" t="str">
        <f>IF(ISERR(FIND("07",GERAL[[#This Row],[ODS]])),"NÃO","SIM")</f>
        <v>NÃO</v>
      </c>
      <c r="R725" s="2" t="str">
        <f>IF(ISERR(FIND("08",GERAL[[#This Row],[ODS]])),"NÃO","SIM")</f>
        <v>NÃO</v>
      </c>
      <c r="S725" s="2" t="str">
        <f>IF(ISERR(FIND("09",GERAL[[#This Row],[ODS]])),"NÃO","SIM")</f>
        <v>NÃO</v>
      </c>
      <c r="T725" s="2" t="str">
        <f>IF(ISERR(FIND("10",GERAL[[#This Row],[ODS]])),"NÃO","SIM")</f>
        <v>NÃO</v>
      </c>
      <c r="U725" s="2" t="str">
        <f>IF(ISERR(FIND("11",GERAL[[#This Row],[ODS]])),"NÃO","SIM")</f>
        <v>NÃO</v>
      </c>
      <c r="V725" s="2" t="str">
        <f>IF(ISERR(FIND("12",GERAL[[#This Row],[ODS]])),"NÃO","SIM")</f>
        <v>NÃO</v>
      </c>
      <c r="W725" s="2" t="str">
        <f>IF(ISERR(FIND("13",GERAL[[#This Row],[ODS]])),"NÃO","SIM")</f>
        <v>NÃO</v>
      </c>
      <c r="X725" s="2" t="str">
        <f>IF(ISERR(FIND("14",GERAL[[#This Row],[ODS]])),"NÃO","SIM")</f>
        <v>NÃO</v>
      </c>
      <c r="Y725" s="2" t="str">
        <f>IF(ISERR(FIND("15",GERAL[[#This Row],[ODS]])),"NÃO","SIM")</f>
        <v>NÃO</v>
      </c>
      <c r="Z725" s="2" t="str">
        <f>IF(ISERR(FIND("16",GERAL[[#This Row],[ODS]])),"NÃO","SIM")</f>
        <v>SIM</v>
      </c>
      <c r="AA725" s="2" t="str">
        <f>IF(ISERR(FIND("17",GERAL[[#This Row],[ODS]])),"NÃO","SIM")</f>
        <v>NÃO</v>
      </c>
      <c r="AB725" s="1">
        <v>70.784401992653244</v>
      </c>
      <c r="AC725" s="1">
        <v>90.326122131868118</v>
      </c>
      <c r="AD725" s="1">
        <v>90.184363189139546</v>
      </c>
      <c r="AE725" s="1">
        <v>85.554740716888617</v>
      </c>
      <c r="AF725" s="1">
        <v>85.554740716888617</v>
      </c>
      <c r="AG725" s="1" t="str">
        <f>GERAL[[#This Row],[SIGLA]]&amp;GERAL[[#This Row],[CÓD]]</f>
        <v>ROEP_EJ</v>
      </c>
      <c r="AH725" s="1">
        <f ca="1">VLOOKUP(GERAL[[#This Row],[REF_NOTA]],BASE_NOTAS[],7,FALSE)</f>
        <v>82.928456894913495</v>
      </c>
      <c r="AI725" s="31">
        <f ca="1">IF(GERAL[[#This Row],[Nota 2025]]="",0,GERAL[[#This Row],[Nota 2026]]-GERAL[[#This Row],[Nota 2025]])</f>
        <v>-2.6262838219751217</v>
      </c>
    </row>
    <row r="726" spans="1:35" ht="17" x14ac:dyDescent="0.35">
      <c r="A726" s="2" t="s">
        <v>177</v>
      </c>
      <c r="B726" s="2" t="s">
        <v>204</v>
      </c>
      <c r="C726" s="2" t="s">
        <v>211</v>
      </c>
      <c r="D726" s="15" t="s">
        <v>29</v>
      </c>
      <c r="E726" s="2" t="s">
        <v>99</v>
      </c>
      <c r="F726" s="2" t="str">
        <f>VLOOKUP(GERAL[[#This Row],[CÓD]],SEALL,6,FALSE)</f>
        <v>SG</v>
      </c>
      <c r="G72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2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2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26" s="2">
        <f>VLOOKUP(GERAL[[#This Row],[CÓD]],SEALL,4,FALSE)</f>
        <v>16</v>
      </c>
      <c r="K726" s="2" t="str">
        <f>IF(ISERR(FIND("01",GERAL[[#This Row],[ODS]])),"NÃO","SIM")</f>
        <v>NÃO</v>
      </c>
      <c r="L726" s="2" t="str">
        <f>IF(ISERR(FIND("02",GERAL[[#This Row],[ODS]])),"NÃO","SIM")</f>
        <v>NÃO</v>
      </c>
      <c r="M726" s="2" t="str">
        <f>IF(ISERR(FIND("03",GERAL[[#This Row],[ODS]])),"NÃO","SIM")</f>
        <v>NÃO</v>
      </c>
      <c r="N726" s="2" t="str">
        <f>IF(ISERR(FIND("04",GERAL[[#This Row],[ODS]])),"NÃO","SIM")</f>
        <v>NÃO</v>
      </c>
      <c r="O726" s="2" t="str">
        <f>IF(ISERR(FIND("05",GERAL[[#This Row],[ODS]])),"NÃO","SIM")</f>
        <v>NÃO</v>
      </c>
      <c r="P726" s="2" t="str">
        <f>IF(ISERR(FIND("06",GERAL[[#This Row],[ODS]])),"NÃO","SIM")</f>
        <v>NÃO</v>
      </c>
      <c r="Q726" s="2" t="str">
        <f>IF(ISERR(FIND("07",GERAL[[#This Row],[ODS]])),"NÃO","SIM")</f>
        <v>NÃO</v>
      </c>
      <c r="R726" s="2" t="str">
        <f>IF(ISERR(FIND("08",GERAL[[#This Row],[ODS]])),"NÃO","SIM")</f>
        <v>NÃO</v>
      </c>
      <c r="S726" s="2" t="str">
        <f>IF(ISERR(FIND("09",GERAL[[#This Row],[ODS]])),"NÃO","SIM")</f>
        <v>NÃO</v>
      </c>
      <c r="T726" s="2" t="str">
        <f>IF(ISERR(FIND("10",GERAL[[#This Row],[ODS]])),"NÃO","SIM")</f>
        <v>NÃO</v>
      </c>
      <c r="U726" s="2" t="str">
        <f>IF(ISERR(FIND("11",GERAL[[#This Row],[ODS]])),"NÃO","SIM")</f>
        <v>NÃO</v>
      </c>
      <c r="V726" s="2" t="str">
        <f>IF(ISERR(FIND("12",GERAL[[#This Row],[ODS]])),"NÃO","SIM")</f>
        <v>NÃO</v>
      </c>
      <c r="W726" s="2" t="str">
        <f>IF(ISERR(FIND("13",GERAL[[#This Row],[ODS]])),"NÃO","SIM")</f>
        <v>NÃO</v>
      </c>
      <c r="X726" s="2" t="str">
        <f>IF(ISERR(FIND("14",GERAL[[#This Row],[ODS]])),"NÃO","SIM")</f>
        <v>NÃO</v>
      </c>
      <c r="Y726" s="2" t="str">
        <f>IF(ISERR(FIND("15",GERAL[[#This Row],[ODS]])),"NÃO","SIM")</f>
        <v>NÃO</v>
      </c>
      <c r="Z726" s="2" t="str">
        <f>IF(ISERR(FIND("16",GERAL[[#This Row],[ODS]])),"NÃO","SIM")</f>
        <v>SIM</v>
      </c>
      <c r="AA726" s="2" t="str">
        <f>IF(ISERR(FIND("17",GERAL[[#This Row],[ODS]])),"NÃO","SIM")</f>
        <v>NÃO</v>
      </c>
      <c r="AB726" s="1">
        <v>100</v>
      </c>
      <c r="AC726" s="1">
        <v>100</v>
      </c>
      <c r="AD726" s="1">
        <v>100</v>
      </c>
      <c r="AE726" s="1">
        <v>100</v>
      </c>
      <c r="AF726" s="1">
        <v>100</v>
      </c>
      <c r="AG726" s="1" t="str">
        <f>GERAL[[#This Row],[SIGLA]]&amp;GERAL[[#This Row],[CÓD]]</f>
        <v>RREP_EJ</v>
      </c>
      <c r="AH726" s="1">
        <f ca="1">VLOOKUP(GERAL[[#This Row],[REF_NOTA]],BASE_NOTAS[],7,FALSE)</f>
        <v>91.541868775447412</v>
      </c>
      <c r="AI726" s="31">
        <f ca="1">IF(GERAL[[#This Row],[Nota 2025]]="",0,GERAL[[#This Row],[Nota 2026]]-GERAL[[#This Row],[Nota 2025]])</f>
        <v>-8.4581312245525879</v>
      </c>
    </row>
    <row r="727" spans="1:35" ht="17" x14ac:dyDescent="0.35">
      <c r="A727" s="2" t="s">
        <v>179</v>
      </c>
      <c r="B727" s="2" t="s">
        <v>194</v>
      </c>
      <c r="C727" s="2" t="s">
        <v>211</v>
      </c>
      <c r="D727" s="15" t="s">
        <v>29</v>
      </c>
      <c r="E727" s="2" t="s">
        <v>99</v>
      </c>
      <c r="F727" s="2" t="str">
        <f>VLOOKUP(GERAL[[#This Row],[CÓD]],SEALL,6,FALSE)</f>
        <v>SG</v>
      </c>
      <c r="G72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2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2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27" s="2">
        <f>VLOOKUP(GERAL[[#This Row],[CÓD]],SEALL,4,FALSE)</f>
        <v>16</v>
      </c>
      <c r="K727" s="2" t="str">
        <f>IF(ISERR(FIND("01",GERAL[[#This Row],[ODS]])),"NÃO","SIM")</f>
        <v>NÃO</v>
      </c>
      <c r="L727" s="2" t="str">
        <f>IF(ISERR(FIND("02",GERAL[[#This Row],[ODS]])),"NÃO","SIM")</f>
        <v>NÃO</v>
      </c>
      <c r="M727" s="2" t="str">
        <f>IF(ISERR(FIND("03",GERAL[[#This Row],[ODS]])),"NÃO","SIM")</f>
        <v>NÃO</v>
      </c>
      <c r="N727" s="2" t="str">
        <f>IF(ISERR(FIND("04",GERAL[[#This Row],[ODS]])),"NÃO","SIM")</f>
        <v>NÃO</v>
      </c>
      <c r="O727" s="2" t="str">
        <f>IF(ISERR(FIND("05",GERAL[[#This Row],[ODS]])),"NÃO","SIM")</f>
        <v>NÃO</v>
      </c>
      <c r="P727" s="2" t="str">
        <f>IF(ISERR(FIND("06",GERAL[[#This Row],[ODS]])),"NÃO","SIM")</f>
        <v>NÃO</v>
      </c>
      <c r="Q727" s="2" t="str">
        <f>IF(ISERR(FIND("07",GERAL[[#This Row],[ODS]])),"NÃO","SIM")</f>
        <v>NÃO</v>
      </c>
      <c r="R727" s="2" t="str">
        <f>IF(ISERR(FIND("08",GERAL[[#This Row],[ODS]])),"NÃO","SIM")</f>
        <v>NÃO</v>
      </c>
      <c r="S727" s="2" t="str">
        <f>IF(ISERR(FIND("09",GERAL[[#This Row],[ODS]])),"NÃO","SIM")</f>
        <v>NÃO</v>
      </c>
      <c r="T727" s="2" t="str">
        <f>IF(ISERR(FIND("10",GERAL[[#This Row],[ODS]])),"NÃO","SIM")</f>
        <v>NÃO</v>
      </c>
      <c r="U727" s="2" t="str">
        <f>IF(ISERR(FIND("11",GERAL[[#This Row],[ODS]])),"NÃO","SIM")</f>
        <v>NÃO</v>
      </c>
      <c r="V727" s="2" t="str">
        <f>IF(ISERR(FIND("12",GERAL[[#This Row],[ODS]])),"NÃO","SIM")</f>
        <v>NÃO</v>
      </c>
      <c r="W727" s="2" t="str">
        <f>IF(ISERR(FIND("13",GERAL[[#This Row],[ODS]])),"NÃO","SIM")</f>
        <v>NÃO</v>
      </c>
      <c r="X727" s="2" t="str">
        <f>IF(ISERR(FIND("14",GERAL[[#This Row],[ODS]])),"NÃO","SIM")</f>
        <v>NÃO</v>
      </c>
      <c r="Y727" s="2" t="str">
        <f>IF(ISERR(FIND("15",GERAL[[#This Row],[ODS]])),"NÃO","SIM")</f>
        <v>NÃO</v>
      </c>
      <c r="Z727" s="2" t="str">
        <f>IF(ISERR(FIND("16",GERAL[[#This Row],[ODS]])),"NÃO","SIM")</f>
        <v>SIM</v>
      </c>
      <c r="AA727" s="2" t="str">
        <f>IF(ISERR(FIND("17",GERAL[[#This Row],[ODS]])),"NÃO","SIM")</f>
        <v>NÃO</v>
      </c>
      <c r="AB727" s="1">
        <v>25.91046034169409</v>
      </c>
      <c r="AC727" s="1">
        <v>72.778606557562426</v>
      </c>
      <c r="AD727" s="1">
        <v>31.706837969928742</v>
      </c>
      <c r="AE727" s="1">
        <v>28.838690370187251</v>
      </c>
      <c r="AF727" s="1">
        <v>28.838690370187251</v>
      </c>
      <c r="AG727" s="1" t="str">
        <f>GERAL[[#This Row],[SIGLA]]&amp;GERAL[[#This Row],[CÓD]]</f>
        <v>SCEP_EJ</v>
      </c>
      <c r="AH727" s="1">
        <f ca="1">VLOOKUP(GERAL[[#This Row],[REF_NOTA]],BASE_NOTAS[],7,FALSE)</f>
        <v>45.819361190536625</v>
      </c>
      <c r="AI727" s="31">
        <f ca="1">IF(GERAL[[#This Row],[Nota 2025]]="",0,GERAL[[#This Row],[Nota 2026]]-GERAL[[#This Row],[Nota 2025]])</f>
        <v>16.980670820349374</v>
      </c>
    </row>
    <row r="728" spans="1:35" ht="17" x14ac:dyDescent="0.35">
      <c r="A728" s="2" t="s">
        <v>181</v>
      </c>
      <c r="B728" s="2" t="s">
        <v>186</v>
      </c>
      <c r="C728" s="2" t="s">
        <v>211</v>
      </c>
      <c r="D728" s="15" t="s">
        <v>29</v>
      </c>
      <c r="E728" s="2" t="s">
        <v>99</v>
      </c>
      <c r="F728" s="2" t="str">
        <f>VLOOKUP(GERAL[[#This Row],[CÓD]],SEALL,6,FALSE)</f>
        <v>SG</v>
      </c>
      <c r="G72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2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2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28" s="2">
        <f>VLOOKUP(GERAL[[#This Row],[CÓD]],SEALL,4,FALSE)</f>
        <v>16</v>
      </c>
      <c r="K728" s="2" t="str">
        <f>IF(ISERR(FIND("01",GERAL[[#This Row],[ODS]])),"NÃO","SIM")</f>
        <v>NÃO</v>
      </c>
      <c r="L728" s="2" t="str">
        <f>IF(ISERR(FIND("02",GERAL[[#This Row],[ODS]])),"NÃO","SIM")</f>
        <v>NÃO</v>
      </c>
      <c r="M728" s="2" t="str">
        <f>IF(ISERR(FIND("03",GERAL[[#This Row],[ODS]])),"NÃO","SIM")</f>
        <v>NÃO</v>
      </c>
      <c r="N728" s="2" t="str">
        <f>IF(ISERR(FIND("04",GERAL[[#This Row],[ODS]])),"NÃO","SIM")</f>
        <v>NÃO</v>
      </c>
      <c r="O728" s="2" t="str">
        <f>IF(ISERR(FIND("05",GERAL[[#This Row],[ODS]])),"NÃO","SIM")</f>
        <v>NÃO</v>
      </c>
      <c r="P728" s="2" t="str">
        <f>IF(ISERR(FIND("06",GERAL[[#This Row],[ODS]])),"NÃO","SIM")</f>
        <v>NÃO</v>
      </c>
      <c r="Q728" s="2" t="str">
        <f>IF(ISERR(FIND("07",GERAL[[#This Row],[ODS]])),"NÃO","SIM")</f>
        <v>NÃO</v>
      </c>
      <c r="R728" s="2" t="str">
        <f>IF(ISERR(FIND("08",GERAL[[#This Row],[ODS]])),"NÃO","SIM")</f>
        <v>NÃO</v>
      </c>
      <c r="S728" s="2" t="str">
        <f>IF(ISERR(FIND("09",GERAL[[#This Row],[ODS]])),"NÃO","SIM")</f>
        <v>NÃO</v>
      </c>
      <c r="T728" s="2" t="str">
        <f>IF(ISERR(FIND("10",GERAL[[#This Row],[ODS]])),"NÃO","SIM")</f>
        <v>NÃO</v>
      </c>
      <c r="U728" s="2" t="str">
        <f>IF(ISERR(FIND("11",GERAL[[#This Row],[ODS]])),"NÃO","SIM")</f>
        <v>NÃO</v>
      </c>
      <c r="V728" s="2" t="str">
        <f>IF(ISERR(FIND("12",GERAL[[#This Row],[ODS]])),"NÃO","SIM")</f>
        <v>NÃO</v>
      </c>
      <c r="W728" s="2" t="str">
        <f>IF(ISERR(FIND("13",GERAL[[#This Row],[ODS]])),"NÃO","SIM")</f>
        <v>NÃO</v>
      </c>
      <c r="X728" s="2" t="str">
        <f>IF(ISERR(FIND("14",GERAL[[#This Row],[ODS]])),"NÃO","SIM")</f>
        <v>NÃO</v>
      </c>
      <c r="Y728" s="2" t="str">
        <f>IF(ISERR(FIND("15",GERAL[[#This Row],[ODS]])),"NÃO","SIM")</f>
        <v>NÃO</v>
      </c>
      <c r="Z728" s="2" t="str">
        <f>IF(ISERR(FIND("16",GERAL[[#This Row],[ODS]])),"NÃO","SIM")</f>
        <v>SIM</v>
      </c>
      <c r="AA728" s="2" t="str">
        <f>IF(ISERR(FIND("17",GERAL[[#This Row],[ODS]])),"NÃO","SIM")</f>
        <v>NÃO</v>
      </c>
      <c r="AB728" s="1">
        <v>17.915142669881405</v>
      </c>
      <c r="AC728" s="1">
        <v>0</v>
      </c>
      <c r="AD728" s="1">
        <v>0</v>
      </c>
      <c r="AE728" s="1">
        <v>1.8399516075039912</v>
      </c>
      <c r="AF728" s="1">
        <v>1.8399516075039912</v>
      </c>
      <c r="AG728" s="1" t="str">
        <f>GERAL[[#This Row],[SIGLA]]&amp;GERAL[[#This Row],[CÓD]]</f>
        <v>SPEP_EJ</v>
      </c>
      <c r="AH728" s="1">
        <f ca="1">VLOOKUP(GERAL[[#This Row],[REF_NOTA]],BASE_NOTAS[],7,FALSE)</f>
        <v>25.362091414506494</v>
      </c>
      <c r="AI728" s="31">
        <f ca="1">IF(GERAL[[#This Row],[Nota 2025]]="",0,GERAL[[#This Row],[Nota 2026]]-GERAL[[#This Row],[Nota 2025]])</f>
        <v>23.522139807002503</v>
      </c>
    </row>
    <row r="729" spans="1:35" ht="17" x14ac:dyDescent="0.35">
      <c r="A729" s="2" t="s">
        <v>180</v>
      </c>
      <c r="B729" s="2" t="s">
        <v>206</v>
      </c>
      <c r="C729" s="2" t="s">
        <v>211</v>
      </c>
      <c r="D729" s="15" t="s">
        <v>29</v>
      </c>
      <c r="E729" s="2" t="s">
        <v>99</v>
      </c>
      <c r="F729" s="2" t="str">
        <f>VLOOKUP(GERAL[[#This Row],[CÓD]],SEALL,6,FALSE)</f>
        <v>SG</v>
      </c>
      <c r="G72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2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2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29" s="2">
        <f>VLOOKUP(GERAL[[#This Row],[CÓD]],SEALL,4,FALSE)</f>
        <v>16</v>
      </c>
      <c r="K729" s="2" t="str">
        <f>IF(ISERR(FIND("01",GERAL[[#This Row],[ODS]])),"NÃO","SIM")</f>
        <v>NÃO</v>
      </c>
      <c r="L729" s="2" t="str">
        <f>IF(ISERR(FIND("02",GERAL[[#This Row],[ODS]])),"NÃO","SIM")</f>
        <v>NÃO</v>
      </c>
      <c r="M729" s="2" t="str">
        <f>IF(ISERR(FIND("03",GERAL[[#This Row],[ODS]])),"NÃO","SIM")</f>
        <v>NÃO</v>
      </c>
      <c r="N729" s="2" t="str">
        <f>IF(ISERR(FIND("04",GERAL[[#This Row],[ODS]])),"NÃO","SIM")</f>
        <v>NÃO</v>
      </c>
      <c r="O729" s="2" t="str">
        <f>IF(ISERR(FIND("05",GERAL[[#This Row],[ODS]])),"NÃO","SIM")</f>
        <v>NÃO</v>
      </c>
      <c r="P729" s="2" t="str">
        <f>IF(ISERR(FIND("06",GERAL[[#This Row],[ODS]])),"NÃO","SIM")</f>
        <v>NÃO</v>
      </c>
      <c r="Q729" s="2" t="str">
        <f>IF(ISERR(FIND("07",GERAL[[#This Row],[ODS]])),"NÃO","SIM")</f>
        <v>NÃO</v>
      </c>
      <c r="R729" s="2" t="str">
        <f>IF(ISERR(FIND("08",GERAL[[#This Row],[ODS]])),"NÃO","SIM")</f>
        <v>NÃO</v>
      </c>
      <c r="S729" s="2" t="str">
        <f>IF(ISERR(FIND("09",GERAL[[#This Row],[ODS]])),"NÃO","SIM")</f>
        <v>NÃO</v>
      </c>
      <c r="T729" s="2" t="str">
        <f>IF(ISERR(FIND("10",GERAL[[#This Row],[ODS]])),"NÃO","SIM")</f>
        <v>NÃO</v>
      </c>
      <c r="U729" s="2" t="str">
        <f>IF(ISERR(FIND("11",GERAL[[#This Row],[ODS]])),"NÃO","SIM")</f>
        <v>NÃO</v>
      </c>
      <c r="V729" s="2" t="str">
        <f>IF(ISERR(FIND("12",GERAL[[#This Row],[ODS]])),"NÃO","SIM")</f>
        <v>NÃO</v>
      </c>
      <c r="W729" s="2" t="str">
        <f>IF(ISERR(FIND("13",GERAL[[#This Row],[ODS]])),"NÃO","SIM")</f>
        <v>NÃO</v>
      </c>
      <c r="X729" s="2" t="str">
        <f>IF(ISERR(FIND("14",GERAL[[#This Row],[ODS]])),"NÃO","SIM")</f>
        <v>NÃO</v>
      </c>
      <c r="Y729" s="2" t="str">
        <f>IF(ISERR(FIND("15",GERAL[[#This Row],[ODS]])),"NÃO","SIM")</f>
        <v>NÃO</v>
      </c>
      <c r="Z729" s="2" t="str">
        <f>IF(ISERR(FIND("16",GERAL[[#This Row],[ODS]])),"NÃO","SIM")</f>
        <v>SIM</v>
      </c>
      <c r="AA729" s="2" t="str">
        <f>IF(ISERR(FIND("17",GERAL[[#This Row],[ODS]])),"NÃO","SIM")</f>
        <v>NÃO</v>
      </c>
      <c r="AB729" s="1">
        <v>75.800224105946057</v>
      </c>
      <c r="AC729" s="1">
        <v>79.884513305932316</v>
      </c>
      <c r="AD729" s="1">
        <v>61.541256322848973</v>
      </c>
      <c r="AE729" s="1">
        <v>66.023949923003244</v>
      </c>
      <c r="AF729" s="1">
        <v>66.023949923003244</v>
      </c>
      <c r="AG729" s="1" t="str">
        <f>GERAL[[#This Row],[SIGLA]]&amp;GERAL[[#This Row],[CÓD]]</f>
        <v>SEEP_EJ</v>
      </c>
      <c r="AH729" s="1">
        <f ca="1">VLOOKUP(GERAL[[#This Row],[REF_NOTA]],BASE_NOTAS[],7,FALSE)</f>
        <v>61.059427640514919</v>
      </c>
      <c r="AI729" s="31">
        <f ca="1">IF(GERAL[[#This Row],[Nota 2025]]="",0,GERAL[[#This Row],[Nota 2026]]-GERAL[[#This Row],[Nota 2025]])</f>
        <v>-4.9645222824883248</v>
      </c>
    </row>
    <row r="730" spans="1:35" ht="17" x14ac:dyDescent="0.35">
      <c r="A730" s="2" t="s">
        <v>182</v>
      </c>
      <c r="B730" s="2" t="s">
        <v>185</v>
      </c>
      <c r="C730" s="2" t="s">
        <v>211</v>
      </c>
      <c r="D730" s="15" t="s">
        <v>29</v>
      </c>
      <c r="E730" s="2" t="s">
        <v>99</v>
      </c>
      <c r="F730" s="2" t="str">
        <f>VLOOKUP(GERAL[[#This Row],[CÓD]],SEALL,6,FALSE)</f>
        <v>SG</v>
      </c>
      <c r="G73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3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3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30" s="2">
        <f>VLOOKUP(GERAL[[#This Row],[CÓD]],SEALL,4,FALSE)</f>
        <v>16</v>
      </c>
      <c r="K730" s="2" t="str">
        <f>IF(ISERR(FIND("01",GERAL[[#This Row],[ODS]])),"NÃO","SIM")</f>
        <v>NÃO</v>
      </c>
      <c r="L730" s="2" t="str">
        <f>IF(ISERR(FIND("02",GERAL[[#This Row],[ODS]])),"NÃO","SIM")</f>
        <v>NÃO</v>
      </c>
      <c r="M730" s="2" t="str">
        <f>IF(ISERR(FIND("03",GERAL[[#This Row],[ODS]])),"NÃO","SIM")</f>
        <v>NÃO</v>
      </c>
      <c r="N730" s="2" t="str">
        <f>IF(ISERR(FIND("04",GERAL[[#This Row],[ODS]])),"NÃO","SIM")</f>
        <v>NÃO</v>
      </c>
      <c r="O730" s="2" t="str">
        <f>IF(ISERR(FIND("05",GERAL[[#This Row],[ODS]])),"NÃO","SIM")</f>
        <v>NÃO</v>
      </c>
      <c r="P730" s="2" t="str">
        <f>IF(ISERR(FIND("06",GERAL[[#This Row],[ODS]])),"NÃO","SIM")</f>
        <v>NÃO</v>
      </c>
      <c r="Q730" s="2" t="str">
        <f>IF(ISERR(FIND("07",GERAL[[#This Row],[ODS]])),"NÃO","SIM")</f>
        <v>NÃO</v>
      </c>
      <c r="R730" s="2" t="str">
        <f>IF(ISERR(FIND("08",GERAL[[#This Row],[ODS]])),"NÃO","SIM")</f>
        <v>NÃO</v>
      </c>
      <c r="S730" s="2" t="str">
        <f>IF(ISERR(FIND("09",GERAL[[#This Row],[ODS]])),"NÃO","SIM")</f>
        <v>NÃO</v>
      </c>
      <c r="T730" s="2" t="str">
        <f>IF(ISERR(FIND("10",GERAL[[#This Row],[ODS]])),"NÃO","SIM")</f>
        <v>NÃO</v>
      </c>
      <c r="U730" s="2" t="str">
        <f>IF(ISERR(FIND("11",GERAL[[#This Row],[ODS]])),"NÃO","SIM")</f>
        <v>NÃO</v>
      </c>
      <c r="V730" s="2" t="str">
        <f>IF(ISERR(FIND("12",GERAL[[#This Row],[ODS]])),"NÃO","SIM")</f>
        <v>NÃO</v>
      </c>
      <c r="W730" s="2" t="str">
        <f>IF(ISERR(FIND("13",GERAL[[#This Row],[ODS]])),"NÃO","SIM")</f>
        <v>NÃO</v>
      </c>
      <c r="X730" s="2" t="str">
        <f>IF(ISERR(FIND("14",GERAL[[#This Row],[ODS]])),"NÃO","SIM")</f>
        <v>NÃO</v>
      </c>
      <c r="Y730" s="2" t="str">
        <f>IF(ISERR(FIND("15",GERAL[[#This Row],[ODS]])),"NÃO","SIM")</f>
        <v>NÃO</v>
      </c>
      <c r="Z730" s="2" t="str">
        <f>IF(ISERR(FIND("16",GERAL[[#This Row],[ODS]])),"NÃO","SIM")</f>
        <v>SIM</v>
      </c>
      <c r="AA730" s="2" t="str">
        <f>IF(ISERR(FIND("17",GERAL[[#This Row],[ODS]])),"NÃO","SIM")</f>
        <v>NÃO</v>
      </c>
      <c r="AB730" s="1">
        <v>31.818821612626422</v>
      </c>
      <c r="AC730" s="1">
        <v>38.440199277558726</v>
      </c>
      <c r="AD730" s="1">
        <v>50.708800278641242</v>
      </c>
      <c r="AE730" s="1">
        <v>17.887799932949761</v>
      </c>
      <c r="AF730" s="1">
        <v>17.887799932949761</v>
      </c>
      <c r="AG730" s="1" t="str">
        <f>GERAL[[#This Row],[SIGLA]]&amp;GERAL[[#This Row],[CÓD]]</f>
        <v>TOEP_EJ</v>
      </c>
      <c r="AH730" s="1">
        <f ca="1">VLOOKUP(GERAL[[#This Row],[REF_NOTA]],BASE_NOTAS[],7,FALSE)</f>
        <v>46.123853886014658</v>
      </c>
      <c r="AI730" s="31">
        <f ca="1">IF(GERAL[[#This Row],[Nota 2025]]="",0,GERAL[[#This Row],[Nota 2026]]-GERAL[[#This Row],[Nota 2025]])</f>
        <v>28.236053953064896</v>
      </c>
    </row>
    <row r="731" spans="1:35" ht="17" x14ac:dyDescent="0.35">
      <c r="A731" s="2" t="s">
        <v>0</v>
      </c>
      <c r="B731" s="2" t="s">
        <v>156</v>
      </c>
      <c r="C731" s="2" t="s">
        <v>211</v>
      </c>
      <c r="D731" s="15" t="s">
        <v>30</v>
      </c>
      <c r="E731" s="2" t="s">
        <v>100</v>
      </c>
      <c r="F731" s="2" t="str">
        <f>VLOOKUP(GERAL[[#This Row],[CÓD]],SEALL,6,FALSE)</f>
        <v>G</v>
      </c>
      <c r="G73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3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73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31" s="2">
        <f>VLOOKUP(GERAL[[#This Row],[CÓD]],SEALL,4,FALSE)</f>
        <v>16</v>
      </c>
      <c r="K731" s="2" t="str">
        <f>IF(ISERR(FIND("01",GERAL[[#This Row],[ODS]])),"NÃO","SIM")</f>
        <v>NÃO</v>
      </c>
      <c r="L731" s="2" t="str">
        <f>IF(ISERR(FIND("02",GERAL[[#This Row],[ODS]])),"NÃO","SIM")</f>
        <v>NÃO</v>
      </c>
      <c r="M731" s="2" t="str">
        <f>IF(ISERR(FIND("03",GERAL[[#This Row],[ODS]])),"NÃO","SIM")</f>
        <v>NÃO</v>
      </c>
      <c r="N731" s="2" t="str">
        <f>IF(ISERR(FIND("04",GERAL[[#This Row],[ODS]])),"NÃO","SIM")</f>
        <v>NÃO</v>
      </c>
      <c r="O731" s="2" t="str">
        <f>IF(ISERR(FIND("05",GERAL[[#This Row],[ODS]])),"NÃO","SIM")</f>
        <v>NÃO</v>
      </c>
      <c r="P731" s="2" t="str">
        <f>IF(ISERR(FIND("06",GERAL[[#This Row],[ODS]])),"NÃO","SIM")</f>
        <v>NÃO</v>
      </c>
      <c r="Q731" s="2" t="str">
        <f>IF(ISERR(FIND("07",GERAL[[#This Row],[ODS]])),"NÃO","SIM")</f>
        <v>NÃO</v>
      </c>
      <c r="R731" s="2" t="str">
        <f>IF(ISERR(FIND("08",GERAL[[#This Row],[ODS]])),"NÃO","SIM")</f>
        <v>NÃO</v>
      </c>
      <c r="S731" s="2" t="str">
        <f>IF(ISERR(FIND("09",GERAL[[#This Row],[ODS]])),"NÃO","SIM")</f>
        <v>NÃO</v>
      </c>
      <c r="T731" s="2" t="str">
        <f>IF(ISERR(FIND("10",GERAL[[#This Row],[ODS]])),"NÃO","SIM")</f>
        <v>NÃO</v>
      </c>
      <c r="U731" s="2" t="str">
        <f>IF(ISERR(FIND("11",GERAL[[#This Row],[ODS]])),"NÃO","SIM")</f>
        <v>NÃO</v>
      </c>
      <c r="V731" s="2" t="str">
        <f>IF(ISERR(FIND("12",GERAL[[#This Row],[ODS]])),"NÃO","SIM")</f>
        <v>NÃO</v>
      </c>
      <c r="W731" s="2" t="str">
        <f>IF(ISERR(FIND("13",GERAL[[#This Row],[ODS]])),"NÃO","SIM")</f>
        <v>NÃO</v>
      </c>
      <c r="X731" s="2" t="str">
        <f>IF(ISERR(FIND("14",GERAL[[#This Row],[ODS]])),"NÃO","SIM")</f>
        <v>NÃO</v>
      </c>
      <c r="Y731" s="2" t="str">
        <f>IF(ISERR(FIND("15",GERAL[[#This Row],[ODS]])),"NÃO","SIM")</f>
        <v>NÃO</v>
      </c>
      <c r="Z731" s="2" t="str">
        <f>IF(ISERR(FIND("16",GERAL[[#This Row],[ODS]])),"NÃO","SIM")</f>
        <v>SIM</v>
      </c>
      <c r="AA731" s="2" t="str">
        <f>IF(ISERR(FIND("17",GERAL[[#This Row],[ODS]])),"NÃO","SIM")</f>
        <v>NÃO</v>
      </c>
      <c r="AB731" s="1">
        <v>47.862687321325495</v>
      </c>
      <c r="AC731" s="1">
        <v>42.102105857602169</v>
      </c>
      <c r="AD731" s="1">
        <v>43.492013399567284</v>
      </c>
      <c r="AE731" s="1">
        <v>54.386874523699831</v>
      </c>
      <c r="AF731" s="1">
        <v>51.587039106612679</v>
      </c>
      <c r="AG731" s="1" t="str">
        <f>GERAL[[#This Row],[SIGLA]]&amp;GERAL[[#This Row],[CÓD]]</f>
        <v>ACEP_EP</v>
      </c>
      <c r="AH731" s="1">
        <f ca="1">VLOOKUP(GERAL[[#This Row],[REF_NOTA]],BASE_NOTAS[],7,FALSE)</f>
        <v>46.114599289436875</v>
      </c>
      <c r="AI731" s="31">
        <f ca="1">IF(GERAL[[#This Row],[Nota 2025]]="",0,GERAL[[#This Row],[Nota 2026]]-GERAL[[#This Row],[Nota 2025]])</f>
        <v>-5.472439817175804</v>
      </c>
    </row>
    <row r="732" spans="1:35" ht="17" x14ac:dyDescent="0.35">
      <c r="A732" s="2" t="s">
        <v>1</v>
      </c>
      <c r="B732" s="2" t="s">
        <v>157</v>
      </c>
      <c r="C732" s="2" t="s">
        <v>211</v>
      </c>
      <c r="D732" s="15" t="s">
        <v>30</v>
      </c>
      <c r="E732" s="2" t="s">
        <v>100</v>
      </c>
      <c r="F732" s="2" t="str">
        <f>VLOOKUP(GERAL[[#This Row],[CÓD]],SEALL,6,FALSE)</f>
        <v>G</v>
      </c>
      <c r="G73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3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73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32" s="2">
        <f>VLOOKUP(GERAL[[#This Row],[CÓD]],SEALL,4,FALSE)</f>
        <v>16</v>
      </c>
      <c r="K732" s="2" t="str">
        <f>IF(ISERR(FIND("01",GERAL[[#This Row],[ODS]])),"NÃO","SIM")</f>
        <v>NÃO</v>
      </c>
      <c r="L732" s="2" t="str">
        <f>IF(ISERR(FIND("02",GERAL[[#This Row],[ODS]])),"NÃO","SIM")</f>
        <v>NÃO</v>
      </c>
      <c r="M732" s="2" t="str">
        <f>IF(ISERR(FIND("03",GERAL[[#This Row],[ODS]])),"NÃO","SIM")</f>
        <v>NÃO</v>
      </c>
      <c r="N732" s="2" t="str">
        <f>IF(ISERR(FIND("04",GERAL[[#This Row],[ODS]])),"NÃO","SIM")</f>
        <v>NÃO</v>
      </c>
      <c r="O732" s="2" t="str">
        <f>IF(ISERR(FIND("05",GERAL[[#This Row],[ODS]])),"NÃO","SIM")</f>
        <v>NÃO</v>
      </c>
      <c r="P732" s="2" t="str">
        <f>IF(ISERR(FIND("06",GERAL[[#This Row],[ODS]])),"NÃO","SIM")</f>
        <v>NÃO</v>
      </c>
      <c r="Q732" s="2" t="str">
        <f>IF(ISERR(FIND("07",GERAL[[#This Row],[ODS]])),"NÃO","SIM")</f>
        <v>NÃO</v>
      </c>
      <c r="R732" s="2" t="str">
        <f>IF(ISERR(FIND("08",GERAL[[#This Row],[ODS]])),"NÃO","SIM")</f>
        <v>NÃO</v>
      </c>
      <c r="S732" s="2" t="str">
        <f>IF(ISERR(FIND("09",GERAL[[#This Row],[ODS]])),"NÃO","SIM")</f>
        <v>NÃO</v>
      </c>
      <c r="T732" s="2" t="str">
        <f>IF(ISERR(FIND("10",GERAL[[#This Row],[ODS]])),"NÃO","SIM")</f>
        <v>NÃO</v>
      </c>
      <c r="U732" s="2" t="str">
        <f>IF(ISERR(FIND("11",GERAL[[#This Row],[ODS]])),"NÃO","SIM")</f>
        <v>NÃO</v>
      </c>
      <c r="V732" s="2" t="str">
        <f>IF(ISERR(FIND("12",GERAL[[#This Row],[ODS]])),"NÃO","SIM")</f>
        <v>NÃO</v>
      </c>
      <c r="W732" s="2" t="str">
        <f>IF(ISERR(FIND("13",GERAL[[#This Row],[ODS]])),"NÃO","SIM")</f>
        <v>NÃO</v>
      </c>
      <c r="X732" s="2" t="str">
        <f>IF(ISERR(FIND("14",GERAL[[#This Row],[ODS]])),"NÃO","SIM")</f>
        <v>NÃO</v>
      </c>
      <c r="Y732" s="2" t="str">
        <f>IF(ISERR(FIND("15",GERAL[[#This Row],[ODS]])),"NÃO","SIM")</f>
        <v>NÃO</v>
      </c>
      <c r="Z732" s="2" t="str">
        <f>IF(ISERR(FIND("16",GERAL[[#This Row],[ODS]])),"NÃO","SIM")</f>
        <v>SIM</v>
      </c>
      <c r="AA732" s="2" t="str">
        <f>IF(ISERR(FIND("17",GERAL[[#This Row],[ODS]])),"NÃO","SIM")</f>
        <v>NÃO</v>
      </c>
      <c r="AB732" s="1">
        <v>76.933508244453265</v>
      </c>
      <c r="AC732" s="1">
        <v>65.956093905062602</v>
      </c>
      <c r="AD732" s="1">
        <v>78.542736698463557</v>
      </c>
      <c r="AE732" s="1">
        <v>79.002697908646283</v>
      </c>
      <c r="AF732" s="1">
        <v>75.045921141339605</v>
      </c>
      <c r="AG732" s="1" t="str">
        <f>GERAL[[#This Row],[SIGLA]]&amp;GERAL[[#This Row],[CÓD]]</f>
        <v>ALEP_EP</v>
      </c>
      <c r="AH732" s="1">
        <f ca="1">VLOOKUP(GERAL[[#This Row],[REF_NOTA]],BASE_NOTAS[],7,FALSE)</f>
        <v>76.974162722097802</v>
      </c>
      <c r="AI732" s="31">
        <f ca="1">IF(GERAL[[#This Row],[Nota 2025]]="",0,GERAL[[#This Row],[Nota 2026]]-GERAL[[#This Row],[Nota 2025]])</f>
        <v>1.928241580758197</v>
      </c>
    </row>
    <row r="733" spans="1:35" ht="17" x14ac:dyDescent="0.35">
      <c r="A733" s="2" t="s">
        <v>159</v>
      </c>
      <c r="B733" s="2" t="s">
        <v>184</v>
      </c>
      <c r="C733" s="2" t="s">
        <v>211</v>
      </c>
      <c r="D733" s="15" t="s">
        <v>30</v>
      </c>
      <c r="E733" s="2" t="s">
        <v>100</v>
      </c>
      <c r="F733" s="2" t="str">
        <f>VLOOKUP(GERAL[[#This Row],[CÓD]],SEALL,6,FALSE)</f>
        <v>G</v>
      </c>
      <c r="G73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3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73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33" s="2">
        <f>VLOOKUP(GERAL[[#This Row],[CÓD]],SEALL,4,FALSE)</f>
        <v>16</v>
      </c>
      <c r="K733" s="2" t="str">
        <f>IF(ISERR(FIND("01",GERAL[[#This Row],[ODS]])),"NÃO","SIM")</f>
        <v>NÃO</v>
      </c>
      <c r="L733" s="2" t="str">
        <f>IF(ISERR(FIND("02",GERAL[[#This Row],[ODS]])),"NÃO","SIM")</f>
        <v>NÃO</v>
      </c>
      <c r="M733" s="2" t="str">
        <f>IF(ISERR(FIND("03",GERAL[[#This Row],[ODS]])),"NÃO","SIM")</f>
        <v>NÃO</v>
      </c>
      <c r="N733" s="2" t="str">
        <f>IF(ISERR(FIND("04",GERAL[[#This Row],[ODS]])),"NÃO","SIM")</f>
        <v>NÃO</v>
      </c>
      <c r="O733" s="2" t="str">
        <f>IF(ISERR(FIND("05",GERAL[[#This Row],[ODS]])),"NÃO","SIM")</f>
        <v>NÃO</v>
      </c>
      <c r="P733" s="2" t="str">
        <f>IF(ISERR(FIND("06",GERAL[[#This Row],[ODS]])),"NÃO","SIM")</f>
        <v>NÃO</v>
      </c>
      <c r="Q733" s="2" t="str">
        <f>IF(ISERR(FIND("07",GERAL[[#This Row],[ODS]])),"NÃO","SIM")</f>
        <v>NÃO</v>
      </c>
      <c r="R733" s="2" t="str">
        <f>IF(ISERR(FIND("08",GERAL[[#This Row],[ODS]])),"NÃO","SIM")</f>
        <v>NÃO</v>
      </c>
      <c r="S733" s="2" t="str">
        <f>IF(ISERR(FIND("09",GERAL[[#This Row],[ODS]])),"NÃO","SIM")</f>
        <v>NÃO</v>
      </c>
      <c r="T733" s="2" t="str">
        <f>IF(ISERR(FIND("10",GERAL[[#This Row],[ODS]])),"NÃO","SIM")</f>
        <v>NÃO</v>
      </c>
      <c r="U733" s="2" t="str">
        <f>IF(ISERR(FIND("11",GERAL[[#This Row],[ODS]])),"NÃO","SIM")</f>
        <v>NÃO</v>
      </c>
      <c r="V733" s="2" t="str">
        <f>IF(ISERR(FIND("12",GERAL[[#This Row],[ODS]])),"NÃO","SIM")</f>
        <v>NÃO</v>
      </c>
      <c r="W733" s="2" t="str">
        <f>IF(ISERR(FIND("13",GERAL[[#This Row],[ODS]])),"NÃO","SIM")</f>
        <v>NÃO</v>
      </c>
      <c r="X733" s="2" t="str">
        <f>IF(ISERR(FIND("14",GERAL[[#This Row],[ODS]])),"NÃO","SIM")</f>
        <v>NÃO</v>
      </c>
      <c r="Y733" s="2" t="str">
        <f>IF(ISERR(FIND("15",GERAL[[#This Row],[ODS]])),"NÃO","SIM")</f>
        <v>NÃO</v>
      </c>
      <c r="Z733" s="2" t="str">
        <f>IF(ISERR(FIND("16",GERAL[[#This Row],[ODS]])),"NÃO","SIM")</f>
        <v>SIM</v>
      </c>
      <c r="AA733" s="2" t="str">
        <f>IF(ISERR(FIND("17",GERAL[[#This Row],[ODS]])),"NÃO","SIM")</f>
        <v>NÃO</v>
      </c>
      <c r="AB733" s="1">
        <v>0</v>
      </c>
      <c r="AC733" s="1">
        <v>0</v>
      </c>
      <c r="AD733" s="1">
        <v>0</v>
      </c>
      <c r="AE733" s="1">
        <v>0</v>
      </c>
      <c r="AF733" s="1">
        <v>0</v>
      </c>
      <c r="AG733" s="1" t="str">
        <f>GERAL[[#This Row],[SIGLA]]&amp;GERAL[[#This Row],[CÓD]]</f>
        <v>APEP_EP</v>
      </c>
      <c r="AH733" s="1">
        <f ca="1">VLOOKUP(GERAL[[#This Row],[REF_NOTA]],BASE_NOTAS[],7,FALSE)</f>
        <v>0</v>
      </c>
      <c r="AI733" s="31">
        <f ca="1">IF(GERAL[[#This Row],[Nota 2025]]="",0,GERAL[[#This Row],[Nota 2026]]-GERAL[[#This Row],[Nota 2025]])</f>
        <v>0</v>
      </c>
    </row>
    <row r="734" spans="1:35" ht="17" x14ac:dyDescent="0.35">
      <c r="A734" s="2" t="s">
        <v>155</v>
      </c>
      <c r="B734" s="2" t="s">
        <v>158</v>
      </c>
      <c r="C734" s="2" t="s">
        <v>211</v>
      </c>
      <c r="D734" s="15" t="s">
        <v>30</v>
      </c>
      <c r="E734" s="2" t="s">
        <v>100</v>
      </c>
      <c r="F734" s="2" t="str">
        <f>VLOOKUP(GERAL[[#This Row],[CÓD]],SEALL,6,FALSE)</f>
        <v>G</v>
      </c>
      <c r="G73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3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73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34" s="2">
        <f>VLOOKUP(GERAL[[#This Row],[CÓD]],SEALL,4,FALSE)</f>
        <v>16</v>
      </c>
      <c r="K734" s="2" t="str">
        <f>IF(ISERR(FIND("01",GERAL[[#This Row],[ODS]])),"NÃO","SIM")</f>
        <v>NÃO</v>
      </c>
      <c r="L734" s="2" t="str">
        <f>IF(ISERR(FIND("02",GERAL[[#This Row],[ODS]])),"NÃO","SIM")</f>
        <v>NÃO</v>
      </c>
      <c r="M734" s="2" t="str">
        <f>IF(ISERR(FIND("03",GERAL[[#This Row],[ODS]])),"NÃO","SIM")</f>
        <v>NÃO</v>
      </c>
      <c r="N734" s="2" t="str">
        <f>IF(ISERR(FIND("04",GERAL[[#This Row],[ODS]])),"NÃO","SIM")</f>
        <v>NÃO</v>
      </c>
      <c r="O734" s="2" t="str">
        <f>IF(ISERR(FIND("05",GERAL[[#This Row],[ODS]])),"NÃO","SIM")</f>
        <v>NÃO</v>
      </c>
      <c r="P734" s="2" t="str">
        <f>IF(ISERR(FIND("06",GERAL[[#This Row],[ODS]])),"NÃO","SIM")</f>
        <v>NÃO</v>
      </c>
      <c r="Q734" s="2" t="str">
        <f>IF(ISERR(FIND("07",GERAL[[#This Row],[ODS]])),"NÃO","SIM")</f>
        <v>NÃO</v>
      </c>
      <c r="R734" s="2" t="str">
        <f>IF(ISERR(FIND("08",GERAL[[#This Row],[ODS]])),"NÃO","SIM")</f>
        <v>NÃO</v>
      </c>
      <c r="S734" s="2" t="str">
        <f>IF(ISERR(FIND("09",GERAL[[#This Row],[ODS]])),"NÃO","SIM")</f>
        <v>NÃO</v>
      </c>
      <c r="T734" s="2" t="str">
        <f>IF(ISERR(FIND("10",GERAL[[#This Row],[ODS]])),"NÃO","SIM")</f>
        <v>NÃO</v>
      </c>
      <c r="U734" s="2" t="str">
        <f>IF(ISERR(FIND("11",GERAL[[#This Row],[ODS]])),"NÃO","SIM")</f>
        <v>NÃO</v>
      </c>
      <c r="V734" s="2" t="str">
        <f>IF(ISERR(FIND("12",GERAL[[#This Row],[ODS]])),"NÃO","SIM")</f>
        <v>NÃO</v>
      </c>
      <c r="W734" s="2" t="str">
        <f>IF(ISERR(FIND("13",GERAL[[#This Row],[ODS]])),"NÃO","SIM")</f>
        <v>NÃO</v>
      </c>
      <c r="X734" s="2" t="str">
        <f>IF(ISERR(FIND("14",GERAL[[#This Row],[ODS]])),"NÃO","SIM")</f>
        <v>NÃO</v>
      </c>
      <c r="Y734" s="2" t="str">
        <f>IF(ISERR(FIND("15",GERAL[[#This Row],[ODS]])),"NÃO","SIM")</f>
        <v>NÃO</v>
      </c>
      <c r="Z734" s="2" t="str">
        <f>IF(ISERR(FIND("16",GERAL[[#This Row],[ODS]])),"NÃO","SIM")</f>
        <v>SIM</v>
      </c>
      <c r="AA734" s="2" t="str">
        <f>IF(ISERR(FIND("17",GERAL[[#This Row],[ODS]])),"NÃO","SIM")</f>
        <v>NÃO</v>
      </c>
      <c r="AB734" s="1">
        <v>89.366374911337658</v>
      </c>
      <c r="AC734" s="1">
        <v>90.074487082498379</v>
      </c>
      <c r="AD734" s="1">
        <v>86.143007820289782</v>
      </c>
      <c r="AE734" s="1">
        <v>91.023207457630065</v>
      </c>
      <c r="AF734" s="1">
        <v>92.821922807969656</v>
      </c>
      <c r="AG734" s="1" t="str">
        <f>GERAL[[#This Row],[SIGLA]]&amp;GERAL[[#This Row],[CÓD]]</f>
        <v>AMEP_EP</v>
      </c>
      <c r="AH734" s="1">
        <f ca="1">VLOOKUP(GERAL[[#This Row],[REF_NOTA]],BASE_NOTAS[],7,FALSE)</f>
        <v>91.86770126220911</v>
      </c>
      <c r="AI734" s="31">
        <f ca="1">IF(GERAL[[#This Row],[Nota 2025]]="",0,GERAL[[#This Row],[Nota 2026]]-GERAL[[#This Row],[Nota 2025]])</f>
        <v>-0.95422154576054652</v>
      </c>
    </row>
    <row r="735" spans="1:35" ht="17" x14ac:dyDescent="0.35">
      <c r="A735" s="2" t="s">
        <v>160</v>
      </c>
      <c r="B735" s="2" t="s">
        <v>187</v>
      </c>
      <c r="C735" s="2" t="s">
        <v>211</v>
      </c>
      <c r="D735" s="15" t="s">
        <v>30</v>
      </c>
      <c r="E735" s="2" t="s">
        <v>100</v>
      </c>
      <c r="F735" s="2" t="str">
        <f>VLOOKUP(GERAL[[#This Row],[CÓD]],SEALL,6,FALSE)</f>
        <v>G</v>
      </c>
      <c r="G73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3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73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35" s="2">
        <f>VLOOKUP(GERAL[[#This Row],[CÓD]],SEALL,4,FALSE)</f>
        <v>16</v>
      </c>
      <c r="K735" s="2" t="str">
        <f>IF(ISERR(FIND("01",GERAL[[#This Row],[ODS]])),"NÃO","SIM")</f>
        <v>NÃO</v>
      </c>
      <c r="L735" s="2" t="str">
        <f>IF(ISERR(FIND("02",GERAL[[#This Row],[ODS]])),"NÃO","SIM")</f>
        <v>NÃO</v>
      </c>
      <c r="M735" s="2" t="str">
        <f>IF(ISERR(FIND("03",GERAL[[#This Row],[ODS]])),"NÃO","SIM")</f>
        <v>NÃO</v>
      </c>
      <c r="N735" s="2" t="str">
        <f>IF(ISERR(FIND("04",GERAL[[#This Row],[ODS]])),"NÃO","SIM")</f>
        <v>NÃO</v>
      </c>
      <c r="O735" s="2" t="str">
        <f>IF(ISERR(FIND("05",GERAL[[#This Row],[ODS]])),"NÃO","SIM")</f>
        <v>NÃO</v>
      </c>
      <c r="P735" s="2" t="str">
        <f>IF(ISERR(FIND("06",GERAL[[#This Row],[ODS]])),"NÃO","SIM")</f>
        <v>NÃO</v>
      </c>
      <c r="Q735" s="2" t="str">
        <f>IF(ISERR(FIND("07",GERAL[[#This Row],[ODS]])),"NÃO","SIM")</f>
        <v>NÃO</v>
      </c>
      <c r="R735" s="2" t="str">
        <f>IF(ISERR(FIND("08",GERAL[[#This Row],[ODS]])),"NÃO","SIM")</f>
        <v>NÃO</v>
      </c>
      <c r="S735" s="2" t="str">
        <f>IF(ISERR(FIND("09",GERAL[[#This Row],[ODS]])),"NÃO","SIM")</f>
        <v>NÃO</v>
      </c>
      <c r="T735" s="2" t="str">
        <f>IF(ISERR(FIND("10",GERAL[[#This Row],[ODS]])),"NÃO","SIM")</f>
        <v>NÃO</v>
      </c>
      <c r="U735" s="2" t="str">
        <f>IF(ISERR(FIND("11",GERAL[[#This Row],[ODS]])),"NÃO","SIM")</f>
        <v>NÃO</v>
      </c>
      <c r="V735" s="2" t="str">
        <f>IF(ISERR(FIND("12",GERAL[[#This Row],[ODS]])),"NÃO","SIM")</f>
        <v>NÃO</v>
      </c>
      <c r="W735" s="2" t="str">
        <f>IF(ISERR(FIND("13",GERAL[[#This Row],[ODS]])),"NÃO","SIM")</f>
        <v>NÃO</v>
      </c>
      <c r="X735" s="2" t="str">
        <f>IF(ISERR(FIND("14",GERAL[[#This Row],[ODS]])),"NÃO","SIM")</f>
        <v>NÃO</v>
      </c>
      <c r="Y735" s="2" t="str">
        <f>IF(ISERR(FIND("15",GERAL[[#This Row],[ODS]])),"NÃO","SIM")</f>
        <v>NÃO</v>
      </c>
      <c r="Z735" s="2" t="str">
        <f>IF(ISERR(FIND("16",GERAL[[#This Row],[ODS]])),"NÃO","SIM")</f>
        <v>SIM</v>
      </c>
      <c r="AA735" s="2" t="str">
        <f>IF(ISERR(FIND("17",GERAL[[#This Row],[ODS]])),"NÃO","SIM")</f>
        <v>NÃO</v>
      </c>
      <c r="AB735" s="1">
        <v>89.954904051275122</v>
      </c>
      <c r="AC735" s="1">
        <v>90.864881378211123</v>
      </c>
      <c r="AD735" s="1">
        <v>93.097602799232902</v>
      </c>
      <c r="AE735" s="1">
        <v>91.955012169398586</v>
      </c>
      <c r="AF735" s="1">
        <v>92.815065106491431</v>
      </c>
      <c r="AG735" s="1" t="str">
        <f>GERAL[[#This Row],[SIGLA]]&amp;GERAL[[#This Row],[CÓD]]</f>
        <v>BAEP_EP</v>
      </c>
      <c r="AH735" s="1">
        <f ca="1">VLOOKUP(GERAL[[#This Row],[REF_NOTA]],BASE_NOTAS[],7,FALSE)</f>
        <v>92.067304215246537</v>
      </c>
      <c r="AI735" s="31">
        <f ca="1">IF(GERAL[[#This Row],[Nota 2025]]="",0,GERAL[[#This Row],[Nota 2026]]-GERAL[[#This Row],[Nota 2025]])</f>
        <v>-0.74776089124489431</v>
      </c>
    </row>
    <row r="736" spans="1:35" ht="17" x14ac:dyDescent="0.35">
      <c r="A736" s="2" t="s">
        <v>161</v>
      </c>
      <c r="B736" s="2" t="s">
        <v>188</v>
      </c>
      <c r="C736" s="2" t="s">
        <v>211</v>
      </c>
      <c r="D736" s="15" t="s">
        <v>30</v>
      </c>
      <c r="E736" s="2" t="s">
        <v>100</v>
      </c>
      <c r="F736" s="2" t="str">
        <f>VLOOKUP(GERAL[[#This Row],[CÓD]],SEALL,6,FALSE)</f>
        <v>G</v>
      </c>
      <c r="G73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3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73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36" s="2">
        <f>VLOOKUP(GERAL[[#This Row],[CÓD]],SEALL,4,FALSE)</f>
        <v>16</v>
      </c>
      <c r="K736" s="2" t="str">
        <f>IF(ISERR(FIND("01",GERAL[[#This Row],[ODS]])),"NÃO","SIM")</f>
        <v>NÃO</v>
      </c>
      <c r="L736" s="2" t="str">
        <f>IF(ISERR(FIND("02",GERAL[[#This Row],[ODS]])),"NÃO","SIM")</f>
        <v>NÃO</v>
      </c>
      <c r="M736" s="2" t="str">
        <f>IF(ISERR(FIND("03",GERAL[[#This Row],[ODS]])),"NÃO","SIM")</f>
        <v>NÃO</v>
      </c>
      <c r="N736" s="2" t="str">
        <f>IF(ISERR(FIND("04",GERAL[[#This Row],[ODS]])),"NÃO","SIM")</f>
        <v>NÃO</v>
      </c>
      <c r="O736" s="2" t="str">
        <f>IF(ISERR(FIND("05",GERAL[[#This Row],[ODS]])),"NÃO","SIM")</f>
        <v>NÃO</v>
      </c>
      <c r="P736" s="2" t="str">
        <f>IF(ISERR(FIND("06",GERAL[[#This Row],[ODS]])),"NÃO","SIM")</f>
        <v>NÃO</v>
      </c>
      <c r="Q736" s="2" t="str">
        <f>IF(ISERR(FIND("07",GERAL[[#This Row],[ODS]])),"NÃO","SIM")</f>
        <v>NÃO</v>
      </c>
      <c r="R736" s="2" t="str">
        <f>IF(ISERR(FIND("08",GERAL[[#This Row],[ODS]])),"NÃO","SIM")</f>
        <v>NÃO</v>
      </c>
      <c r="S736" s="2" t="str">
        <f>IF(ISERR(FIND("09",GERAL[[#This Row],[ODS]])),"NÃO","SIM")</f>
        <v>NÃO</v>
      </c>
      <c r="T736" s="2" t="str">
        <f>IF(ISERR(FIND("10",GERAL[[#This Row],[ODS]])),"NÃO","SIM")</f>
        <v>NÃO</v>
      </c>
      <c r="U736" s="2" t="str">
        <f>IF(ISERR(FIND("11",GERAL[[#This Row],[ODS]])),"NÃO","SIM")</f>
        <v>NÃO</v>
      </c>
      <c r="V736" s="2" t="str">
        <f>IF(ISERR(FIND("12",GERAL[[#This Row],[ODS]])),"NÃO","SIM")</f>
        <v>NÃO</v>
      </c>
      <c r="W736" s="2" t="str">
        <f>IF(ISERR(FIND("13",GERAL[[#This Row],[ODS]])),"NÃO","SIM")</f>
        <v>NÃO</v>
      </c>
      <c r="X736" s="2" t="str">
        <f>IF(ISERR(FIND("14",GERAL[[#This Row],[ODS]])),"NÃO","SIM")</f>
        <v>NÃO</v>
      </c>
      <c r="Y736" s="2" t="str">
        <f>IF(ISERR(FIND("15",GERAL[[#This Row],[ODS]])),"NÃO","SIM")</f>
        <v>NÃO</v>
      </c>
      <c r="Z736" s="2" t="str">
        <f>IF(ISERR(FIND("16",GERAL[[#This Row],[ODS]])),"NÃO","SIM")</f>
        <v>SIM</v>
      </c>
      <c r="AA736" s="2" t="str">
        <f>IF(ISERR(FIND("17",GERAL[[#This Row],[ODS]])),"NÃO","SIM")</f>
        <v>NÃO</v>
      </c>
      <c r="AB736" s="1">
        <v>80.900566792262481</v>
      </c>
      <c r="AC736" s="1">
        <v>82.667509882778845</v>
      </c>
      <c r="AD736" s="1">
        <v>82.88280592413841</v>
      </c>
      <c r="AE736" s="1">
        <v>86.133089768107709</v>
      </c>
      <c r="AF736" s="1">
        <v>86.002547455769573</v>
      </c>
      <c r="AG736" s="1" t="str">
        <f>GERAL[[#This Row],[SIGLA]]&amp;GERAL[[#This Row],[CÓD]]</f>
        <v>CEEP_EP</v>
      </c>
      <c r="AH736" s="1">
        <f ca="1">VLOOKUP(GERAL[[#This Row],[REF_NOTA]],BASE_NOTAS[],7,FALSE)</f>
        <v>85.637508277397501</v>
      </c>
      <c r="AI736" s="31">
        <f ca="1">IF(GERAL[[#This Row],[Nota 2025]]="",0,GERAL[[#This Row],[Nota 2026]]-GERAL[[#This Row],[Nota 2025]])</f>
        <v>-0.36503917837207212</v>
      </c>
    </row>
    <row r="737" spans="1:35" ht="17" x14ac:dyDescent="0.35">
      <c r="A737" s="2" t="s">
        <v>162</v>
      </c>
      <c r="B737" s="2" t="s">
        <v>189</v>
      </c>
      <c r="C737" s="2" t="s">
        <v>211</v>
      </c>
      <c r="D737" s="15" t="s">
        <v>30</v>
      </c>
      <c r="E737" s="2" t="s">
        <v>100</v>
      </c>
      <c r="F737" s="2" t="str">
        <f>VLOOKUP(GERAL[[#This Row],[CÓD]],SEALL,6,FALSE)</f>
        <v>G</v>
      </c>
      <c r="G73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3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73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37" s="2">
        <f>VLOOKUP(GERAL[[#This Row],[CÓD]],SEALL,4,FALSE)</f>
        <v>16</v>
      </c>
      <c r="K737" s="2" t="str">
        <f>IF(ISERR(FIND("01",GERAL[[#This Row],[ODS]])),"NÃO","SIM")</f>
        <v>NÃO</v>
      </c>
      <c r="L737" s="2" t="str">
        <f>IF(ISERR(FIND("02",GERAL[[#This Row],[ODS]])),"NÃO","SIM")</f>
        <v>NÃO</v>
      </c>
      <c r="M737" s="2" t="str">
        <f>IF(ISERR(FIND("03",GERAL[[#This Row],[ODS]])),"NÃO","SIM")</f>
        <v>NÃO</v>
      </c>
      <c r="N737" s="2" t="str">
        <f>IF(ISERR(FIND("04",GERAL[[#This Row],[ODS]])),"NÃO","SIM")</f>
        <v>NÃO</v>
      </c>
      <c r="O737" s="2" t="str">
        <f>IF(ISERR(FIND("05",GERAL[[#This Row],[ODS]])),"NÃO","SIM")</f>
        <v>NÃO</v>
      </c>
      <c r="P737" s="2" t="str">
        <f>IF(ISERR(FIND("06",GERAL[[#This Row],[ODS]])),"NÃO","SIM")</f>
        <v>NÃO</v>
      </c>
      <c r="Q737" s="2" t="str">
        <f>IF(ISERR(FIND("07",GERAL[[#This Row],[ODS]])),"NÃO","SIM")</f>
        <v>NÃO</v>
      </c>
      <c r="R737" s="2" t="str">
        <f>IF(ISERR(FIND("08",GERAL[[#This Row],[ODS]])),"NÃO","SIM")</f>
        <v>NÃO</v>
      </c>
      <c r="S737" s="2" t="str">
        <f>IF(ISERR(FIND("09",GERAL[[#This Row],[ODS]])),"NÃO","SIM")</f>
        <v>NÃO</v>
      </c>
      <c r="T737" s="2" t="str">
        <f>IF(ISERR(FIND("10",GERAL[[#This Row],[ODS]])),"NÃO","SIM")</f>
        <v>NÃO</v>
      </c>
      <c r="U737" s="2" t="str">
        <f>IF(ISERR(FIND("11",GERAL[[#This Row],[ODS]])),"NÃO","SIM")</f>
        <v>NÃO</v>
      </c>
      <c r="V737" s="2" t="str">
        <f>IF(ISERR(FIND("12",GERAL[[#This Row],[ODS]])),"NÃO","SIM")</f>
        <v>NÃO</v>
      </c>
      <c r="W737" s="2" t="str">
        <f>IF(ISERR(FIND("13",GERAL[[#This Row],[ODS]])),"NÃO","SIM")</f>
        <v>NÃO</v>
      </c>
      <c r="X737" s="2" t="str">
        <f>IF(ISERR(FIND("14",GERAL[[#This Row],[ODS]])),"NÃO","SIM")</f>
        <v>NÃO</v>
      </c>
      <c r="Y737" s="2" t="str">
        <f>IF(ISERR(FIND("15",GERAL[[#This Row],[ODS]])),"NÃO","SIM")</f>
        <v>NÃO</v>
      </c>
      <c r="Z737" s="2" t="str">
        <f>IF(ISERR(FIND("16",GERAL[[#This Row],[ODS]])),"NÃO","SIM")</f>
        <v>SIM</v>
      </c>
      <c r="AA737" s="2" t="str">
        <f>IF(ISERR(FIND("17",GERAL[[#This Row],[ODS]])),"NÃO","SIM")</f>
        <v>NÃO</v>
      </c>
      <c r="AB737" s="1">
        <v>73.349267770512384</v>
      </c>
      <c r="AC737" s="1">
        <v>74.969388159634889</v>
      </c>
      <c r="AD737" s="1">
        <v>75.935253133936271</v>
      </c>
      <c r="AE737" s="1">
        <v>75.6631656208354</v>
      </c>
      <c r="AF737" s="1">
        <v>74.587819717235092</v>
      </c>
      <c r="AG737" s="1" t="str">
        <f>GERAL[[#This Row],[SIGLA]]&amp;GERAL[[#This Row],[CÓD]]</f>
        <v>DFEP_EP</v>
      </c>
      <c r="AH737" s="1">
        <f ca="1">VLOOKUP(GERAL[[#This Row],[REF_NOTA]],BASE_NOTAS[],7,FALSE)</f>
        <v>76.026911465460202</v>
      </c>
      <c r="AI737" s="31">
        <f ca="1">IF(GERAL[[#This Row],[Nota 2025]]="",0,GERAL[[#This Row],[Nota 2026]]-GERAL[[#This Row],[Nota 2025]])</f>
        <v>1.4390917482251098</v>
      </c>
    </row>
    <row r="738" spans="1:35" ht="17" x14ac:dyDescent="0.35">
      <c r="A738" s="2" t="s">
        <v>163</v>
      </c>
      <c r="B738" s="2" t="s">
        <v>183</v>
      </c>
      <c r="C738" s="2" t="s">
        <v>211</v>
      </c>
      <c r="D738" s="15" t="s">
        <v>30</v>
      </c>
      <c r="E738" s="2" t="s">
        <v>100</v>
      </c>
      <c r="F738" s="2" t="str">
        <f>VLOOKUP(GERAL[[#This Row],[CÓD]],SEALL,6,FALSE)</f>
        <v>G</v>
      </c>
      <c r="G73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3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73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38" s="2">
        <f>VLOOKUP(GERAL[[#This Row],[CÓD]],SEALL,4,FALSE)</f>
        <v>16</v>
      </c>
      <c r="K738" s="2" t="str">
        <f>IF(ISERR(FIND("01",GERAL[[#This Row],[ODS]])),"NÃO","SIM")</f>
        <v>NÃO</v>
      </c>
      <c r="L738" s="2" t="str">
        <f>IF(ISERR(FIND("02",GERAL[[#This Row],[ODS]])),"NÃO","SIM")</f>
        <v>NÃO</v>
      </c>
      <c r="M738" s="2" t="str">
        <f>IF(ISERR(FIND("03",GERAL[[#This Row],[ODS]])),"NÃO","SIM")</f>
        <v>NÃO</v>
      </c>
      <c r="N738" s="2" t="str">
        <f>IF(ISERR(FIND("04",GERAL[[#This Row],[ODS]])),"NÃO","SIM")</f>
        <v>NÃO</v>
      </c>
      <c r="O738" s="2" t="str">
        <f>IF(ISERR(FIND("05",GERAL[[#This Row],[ODS]])),"NÃO","SIM")</f>
        <v>NÃO</v>
      </c>
      <c r="P738" s="2" t="str">
        <f>IF(ISERR(FIND("06",GERAL[[#This Row],[ODS]])),"NÃO","SIM")</f>
        <v>NÃO</v>
      </c>
      <c r="Q738" s="2" t="str">
        <f>IF(ISERR(FIND("07",GERAL[[#This Row],[ODS]])),"NÃO","SIM")</f>
        <v>NÃO</v>
      </c>
      <c r="R738" s="2" t="str">
        <f>IF(ISERR(FIND("08",GERAL[[#This Row],[ODS]])),"NÃO","SIM")</f>
        <v>NÃO</v>
      </c>
      <c r="S738" s="2" t="str">
        <f>IF(ISERR(FIND("09",GERAL[[#This Row],[ODS]])),"NÃO","SIM")</f>
        <v>NÃO</v>
      </c>
      <c r="T738" s="2" t="str">
        <f>IF(ISERR(FIND("10",GERAL[[#This Row],[ODS]])),"NÃO","SIM")</f>
        <v>NÃO</v>
      </c>
      <c r="U738" s="2" t="str">
        <f>IF(ISERR(FIND("11",GERAL[[#This Row],[ODS]])),"NÃO","SIM")</f>
        <v>NÃO</v>
      </c>
      <c r="V738" s="2" t="str">
        <f>IF(ISERR(FIND("12",GERAL[[#This Row],[ODS]])),"NÃO","SIM")</f>
        <v>NÃO</v>
      </c>
      <c r="W738" s="2" t="str">
        <f>IF(ISERR(FIND("13",GERAL[[#This Row],[ODS]])),"NÃO","SIM")</f>
        <v>NÃO</v>
      </c>
      <c r="X738" s="2" t="str">
        <f>IF(ISERR(FIND("14",GERAL[[#This Row],[ODS]])),"NÃO","SIM")</f>
        <v>NÃO</v>
      </c>
      <c r="Y738" s="2" t="str">
        <f>IF(ISERR(FIND("15",GERAL[[#This Row],[ODS]])),"NÃO","SIM")</f>
        <v>NÃO</v>
      </c>
      <c r="Z738" s="2" t="str">
        <f>IF(ISERR(FIND("16",GERAL[[#This Row],[ODS]])),"NÃO","SIM")</f>
        <v>SIM</v>
      </c>
      <c r="AA738" s="2" t="str">
        <f>IF(ISERR(FIND("17",GERAL[[#This Row],[ODS]])),"NÃO","SIM")</f>
        <v>NÃO</v>
      </c>
      <c r="AB738" s="1">
        <v>76.531952794770078</v>
      </c>
      <c r="AC738" s="1">
        <v>94.058974554387959</v>
      </c>
      <c r="AD738" s="1">
        <v>93.150660428884663</v>
      </c>
      <c r="AE738" s="1">
        <v>96.616944401877959</v>
      </c>
      <c r="AF738" s="1">
        <v>92.099136533553349</v>
      </c>
      <c r="AG738" s="1" t="str">
        <f>GERAL[[#This Row],[SIGLA]]&amp;GERAL[[#This Row],[CÓD]]</f>
        <v>ESEP_EP</v>
      </c>
      <c r="AH738" s="1">
        <f ca="1">VLOOKUP(GERAL[[#This Row],[REF_NOTA]],BASE_NOTAS[],7,FALSE)</f>
        <v>92.999307973830128</v>
      </c>
      <c r="AI738" s="31">
        <f ca="1">IF(GERAL[[#This Row],[Nota 2025]]="",0,GERAL[[#This Row],[Nota 2026]]-GERAL[[#This Row],[Nota 2025]])</f>
        <v>0.90017144027677887</v>
      </c>
    </row>
    <row r="739" spans="1:35" ht="17" x14ac:dyDescent="0.35">
      <c r="A739" s="2" t="s">
        <v>164</v>
      </c>
      <c r="B739" s="2" t="s">
        <v>190</v>
      </c>
      <c r="C739" s="2" t="s">
        <v>211</v>
      </c>
      <c r="D739" s="15" t="s">
        <v>30</v>
      </c>
      <c r="E739" s="2" t="s">
        <v>100</v>
      </c>
      <c r="F739" s="2" t="str">
        <f>VLOOKUP(GERAL[[#This Row],[CÓD]],SEALL,6,FALSE)</f>
        <v>G</v>
      </c>
      <c r="G73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3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73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39" s="2">
        <f>VLOOKUP(GERAL[[#This Row],[CÓD]],SEALL,4,FALSE)</f>
        <v>16</v>
      </c>
      <c r="K739" s="2" t="str">
        <f>IF(ISERR(FIND("01",GERAL[[#This Row],[ODS]])),"NÃO","SIM")</f>
        <v>NÃO</v>
      </c>
      <c r="L739" s="2" t="str">
        <f>IF(ISERR(FIND("02",GERAL[[#This Row],[ODS]])),"NÃO","SIM")</f>
        <v>NÃO</v>
      </c>
      <c r="M739" s="2" t="str">
        <f>IF(ISERR(FIND("03",GERAL[[#This Row],[ODS]])),"NÃO","SIM")</f>
        <v>NÃO</v>
      </c>
      <c r="N739" s="2" t="str">
        <f>IF(ISERR(FIND("04",GERAL[[#This Row],[ODS]])),"NÃO","SIM")</f>
        <v>NÃO</v>
      </c>
      <c r="O739" s="2" t="str">
        <f>IF(ISERR(FIND("05",GERAL[[#This Row],[ODS]])),"NÃO","SIM")</f>
        <v>NÃO</v>
      </c>
      <c r="P739" s="2" t="str">
        <f>IF(ISERR(FIND("06",GERAL[[#This Row],[ODS]])),"NÃO","SIM")</f>
        <v>NÃO</v>
      </c>
      <c r="Q739" s="2" t="str">
        <f>IF(ISERR(FIND("07",GERAL[[#This Row],[ODS]])),"NÃO","SIM")</f>
        <v>NÃO</v>
      </c>
      <c r="R739" s="2" t="str">
        <f>IF(ISERR(FIND("08",GERAL[[#This Row],[ODS]])),"NÃO","SIM")</f>
        <v>NÃO</v>
      </c>
      <c r="S739" s="2" t="str">
        <f>IF(ISERR(FIND("09",GERAL[[#This Row],[ODS]])),"NÃO","SIM")</f>
        <v>NÃO</v>
      </c>
      <c r="T739" s="2" t="str">
        <f>IF(ISERR(FIND("10",GERAL[[#This Row],[ODS]])),"NÃO","SIM")</f>
        <v>NÃO</v>
      </c>
      <c r="U739" s="2" t="str">
        <f>IF(ISERR(FIND("11",GERAL[[#This Row],[ODS]])),"NÃO","SIM")</f>
        <v>NÃO</v>
      </c>
      <c r="V739" s="2" t="str">
        <f>IF(ISERR(FIND("12",GERAL[[#This Row],[ODS]])),"NÃO","SIM")</f>
        <v>NÃO</v>
      </c>
      <c r="W739" s="2" t="str">
        <f>IF(ISERR(FIND("13",GERAL[[#This Row],[ODS]])),"NÃO","SIM")</f>
        <v>NÃO</v>
      </c>
      <c r="X739" s="2" t="str">
        <f>IF(ISERR(FIND("14",GERAL[[#This Row],[ODS]])),"NÃO","SIM")</f>
        <v>NÃO</v>
      </c>
      <c r="Y739" s="2" t="str">
        <f>IF(ISERR(FIND("15",GERAL[[#This Row],[ODS]])),"NÃO","SIM")</f>
        <v>NÃO</v>
      </c>
      <c r="Z739" s="2" t="str">
        <f>IF(ISERR(FIND("16",GERAL[[#This Row],[ODS]])),"NÃO","SIM")</f>
        <v>SIM</v>
      </c>
      <c r="AA739" s="2" t="str">
        <f>IF(ISERR(FIND("17",GERAL[[#This Row],[ODS]])),"NÃO","SIM")</f>
        <v>NÃO</v>
      </c>
      <c r="AB739" s="1">
        <v>65.795090550337761</v>
      </c>
      <c r="AC739" s="1">
        <v>64.123019845957387</v>
      </c>
      <c r="AD739" s="1">
        <v>66.945478152570217</v>
      </c>
      <c r="AE739" s="1">
        <v>79.033166813031073</v>
      </c>
      <c r="AF739" s="1">
        <v>85.689735575712305</v>
      </c>
      <c r="AG739" s="1" t="str">
        <f>GERAL[[#This Row],[SIGLA]]&amp;GERAL[[#This Row],[CÓD]]</f>
        <v>GOEP_EP</v>
      </c>
      <c r="AH739" s="1">
        <f ca="1">VLOOKUP(GERAL[[#This Row],[REF_NOTA]],BASE_NOTAS[],7,FALSE)</f>
        <v>83.138891293849767</v>
      </c>
      <c r="AI739" s="31">
        <f ca="1">IF(GERAL[[#This Row],[Nota 2025]]="",0,GERAL[[#This Row],[Nota 2026]]-GERAL[[#This Row],[Nota 2025]])</f>
        <v>-2.5508442818625383</v>
      </c>
    </row>
    <row r="740" spans="1:35" ht="17" x14ac:dyDescent="0.35">
      <c r="A740" s="2" t="s">
        <v>165</v>
      </c>
      <c r="B740" s="2" t="s">
        <v>191</v>
      </c>
      <c r="C740" s="2" t="s">
        <v>211</v>
      </c>
      <c r="D740" s="15" t="s">
        <v>30</v>
      </c>
      <c r="E740" s="2" t="s">
        <v>100</v>
      </c>
      <c r="F740" s="2" t="str">
        <f>VLOOKUP(GERAL[[#This Row],[CÓD]],SEALL,6,FALSE)</f>
        <v>G</v>
      </c>
      <c r="G74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4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74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40" s="2">
        <f>VLOOKUP(GERAL[[#This Row],[CÓD]],SEALL,4,FALSE)</f>
        <v>16</v>
      </c>
      <c r="K740" s="2" t="str">
        <f>IF(ISERR(FIND("01",GERAL[[#This Row],[ODS]])),"NÃO","SIM")</f>
        <v>NÃO</v>
      </c>
      <c r="L740" s="2" t="str">
        <f>IF(ISERR(FIND("02",GERAL[[#This Row],[ODS]])),"NÃO","SIM")</f>
        <v>NÃO</v>
      </c>
      <c r="M740" s="2" t="str">
        <f>IF(ISERR(FIND("03",GERAL[[#This Row],[ODS]])),"NÃO","SIM")</f>
        <v>NÃO</v>
      </c>
      <c r="N740" s="2" t="str">
        <f>IF(ISERR(FIND("04",GERAL[[#This Row],[ODS]])),"NÃO","SIM")</f>
        <v>NÃO</v>
      </c>
      <c r="O740" s="2" t="str">
        <f>IF(ISERR(FIND("05",GERAL[[#This Row],[ODS]])),"NÃO","SIM")</f>
        <v>NÃO</v>
      </c>
      <c r="P740" s="2" t="str">
        <f>IF(ISERR(FIND("06",GERAL[[#This Row],[ODS]])),"NÃO","SIM")</f>
        <v>NÃO</v>
      </c>
      <c r="Q740" s="2" t="str">
        <f>IF(ISERR(FIND("07",GERAL[[#This Row],[ODS]])),"NÃO","SIM")</f>
        <v>NÃO</v>
      </c>
      <c r="R740" s="2" t="str">
        <f>IF(ISERR(FIND("08",GERAL[[#This Row],[ODS]])),"NÃO","SIM")</f>
        <v>NÃO</v>
      </c>
      <c r="S740" s="2" t="str">
        <f>IF(ISERR(FIND("09",GERAL[[#This Row],[ODS]])),"NÃO","SIM")</f>
        <v>NÃO</v>
      </c>
      <c r="T740" s="2" t="str">
        <f>IF(ISERR(FIND("10",GERAL[[#This Row],[ODS]])),"NÃO","SIM")</f>
        <v>NÃO</v>
      </c>
      <c r="U740" s="2" t="str">
        <f>IF(ISERR(FIND("11",GERAL[[#This Row],[ODS]])),"NÃO","SIM")</f>
        <v>NÃO</v>
      </c>
      <c r="V740" s="2" t="str">
        <f>IF(ISERR(FIND("12",GERAL[[#This Row],[ODS]])),"NÃO","SIM")</f>
        <v>NÃO</v>
      </c>
      <c r="W740" s="2" t="str">
        <f>IF(ISERR(FIND("13",GERAL[[#This Row],[ODS]])),"NÃO","SIM")</f>
        <v>NÃO</v>
      </c>
      <c r="X740" s="2" t="str">
        <f>IF(ISERR(FIND("14",GERAL[[#This Row],[ODS]])),"NÃO","SIM")</f>
        <v>NÃO</v>
      </c>
      <c r="Y740" s="2" t="str">
        <f>IF(ISERR(FIND("15",GERAL[[#This Row],[ODS]])),"NÃO","SIM")</f>
        <v>NÃO</v>
      </c>
      <c r="Z740" s="2" t="str">
        <f>IF(ISERR(FIND("16",GERAL[[#This Row],[ODS]])),"NÃO","SIM")</f>
        <v>SIM</v>
      </c>
      <c r="AA740" s="2" t="str">
        <f>IF(ISERR(FIND("17",GERAL[[#This Row],[ODS]])),"NÃO","SIM")</f>
        <v>NÃO</v>
      </c>
      <c r="AB740" s="1">
        <v>73.323281041460476</v>
      </c>
      <c r="AC740" s="1">
        <v>67.914098280020369</v>
      </c>
      <c r="AD740" s="1">
        <v>74.604558930209265</v>
      </c>
      <c r="AE740" s="1">
        <v>80.137326171503744</v>
      </c>
      <c r="AF740" s="1">
        <v>74.001287191990798</v>
      </c>
      <c r="AG740" s="1" t="str">
        <f>GERAL[[#This Row],[SIGLA]]&amp;GERAL[[#This Row],[CÓD]]</f>
        <v>MAEP_EP</v>
      </c>
      <c r="AH740" s="1">
        <f ca="1">VLOOKUP(GERAL[[#This Row],[REF_NOTA]],BASE_NOTAS[],7,FALSE)</f>
        <v>57.441787885374112</v>
      </c>
      <c r="AI740" s="31">
        <f ca="1">IF(GERAL[[#This Row],[Nota 2025]]="",0,GERAL[[#This Row],[Nota 2026]]-GERAL[[#This Row],[Nota 2025]])</f>
        <v>-16.559499306616686</v>
      </c>
    </row>
    <row r="741" spans="1:35" ht="17" x14ac:dyDescent="0.35">
      <c r="A741" s="2" t="s">
        <v>168</v>
      </c>
      <c r="B741" s="2" t="s">
        <v>195</v>
      </c>
      <c r="C741" s="2" t="s">
        <v>211</v>
      </c>
      <c r="D741" s="15" t="s">
        <v>30</v>
      </c>
      <c r="E741" s="2" t="s">
        <v>100</v>
      </c>
      <c r="F741" s="2" t="str">
        <f>VLOOKUP(GERAL[[#This Row],[CÓD]],SEALL,6,FALSE)</f>
        <v>G</v>
      </c>
      <c r="G74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4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74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41" s="2">
        <f>VLOOKUP(GERAL[[#This Row],[CÓD]],SEALL,4,FALSE)</f>
        <v>16</v>
      </c>
      <c r="K741" s="2" t="str">
        <f>IF(ISERR(FIND("01",GERAL[[#This Row],[ODS]])),"NÃO","SIM")</f>
        <v>NÃO</v>
      </c>
      <c r="L741" s="2" t="str">
        <f>IF(ISERR(FIND("02",GERAL[[#This Row],[ODS]])),"NÃO","SIM")</f>
        <v>NÃO</v>
      </c>
      <c r="M741" s="2" t="str">
        <f>IF(ISERR(FIND("03",GERAL[[#This Row],[ODS]])),"NÃO","SIM")</f>
        <v>NÃO</v>
      </c>
      <c r="N741" s="2" t="str">
        <f>IF(ISERR(FIND("04",GERAL[[#This Row],[ODS]])),"NÃO","SIM")</f>
        <v>NÃO</v>
      </c>
      <c r="O741" s="2" t="str">
        <f>IF(ISERR(FIND("05",GERAL[[#This Row],[ODS]])),"NÃO","SIM")</f>
        <v>NÃO</v>
      </c>
      <c r="P741" s="2" t="str">
        <f>IF(ISERR(FIND("06",GERAL[[#This Row],[ODS]])),"NÃO","SIM")</f>
        <v>NÃO</v>
      </c>
      <c r="Q741" s="2" t="str">
        <f>IF(ISERR(FIND("07",GERAL[[#This Row],[ODS]])),"NÃO","SIM")</f>
        <v>NÃO</v>
      </c>
      <c r="R741" s="2" t="str">
        <f>IF(ISERR(FIND("08",GERAL[[#This Row],[ODS]])),"NÃO","SIM")</f>
        <v>NÃO</v>
      </c>
      <c r="S741" s="2" t="str">
        <f>IF(ISERR(FIND("09",GERAL[[#This Row],[ODS]])),"NÃO","SIM")</f>
        <v>NÃO</v>
      </c>
      <c r="T741" s="2" t="str">
        <f>IF(ISERR(FIND("10",GERAL[[#This Row],[ODS]])),"NÃO","SIM")</f>
        <v>NÃO</v>
      </c>
      <c r="U741" s="2" t="str">
        <f>IF(ISERR(FIND("11",GERAL[[#This Row],[ODS]])),"NÃO","SIM")</f>
        <v>NÃO</v>
      </c>
      <c r="V741" s="2" t="str">
        <f>IF(ISERR(FIND("12",GERAL[[#This Row],[ODS]])),"NÃO","SIM")</f>
        <v>NÃO</v>
      </c>
      <c r="W741" s="2" t="str">
        <f>IF(ISERR(FIND("13",GERAL[[#This Row],[ODS]])),"NÃO","SIM")</f>
        <v>NÃO</v>
      </c>
      <c r="X741" s="2" t="str">
        <f>IF(ISERR(FIND("14",GERAL[[#This Row],[ODS]])),"NÃO","SIM")</f>
        <v>NÃO</v>
      </c>
      <c r="Y741" s="2" t="str">
        <f>IF(ISERR(FIND("15",GERAL[[#This Row],[ODS]])),"NÃO","SIM")</f>
        <v>NÃO</v>
      </c>
      <c r="Z741" s="2" t="str">
        <f>IF(ISERR(FIND("16",GERAL[[#This Row],[ODS]])),"NÃO","SIM")</f>
        <v>SIM</v>
      </c>
      <c r="AA741" s="2" t="str">
        <f>IF(ISERR(FIND("17",GERAL[[#This Row],[ODS]])),"NÃO","SIM")</f>
        <v>NÃO</v>
      </c>
      <c r="AB741" s="1">
        <v>77.879657317856271</v>
      </c>
      <c r="AC741" s="1">
        <v>77.232521903338338</v>
      </c>
      <c r="AD741" s="1">
        <v>82.776213780020015</v>
      </c>
      <c r="AE741" s="1">
        <v>83.656187007953463</v>
      </c>
      <c r="AF741" s="1">
        <v>76.001899688251655</v>
      </c>
      <c r="AG741" s="1" t="str">
        <f>GERAL[[#This Row],[SIGLA]]&amp;GERAL[[#This Row],[CÓD]]</f>
        <v>MTEP_EP</v>
      </c>
      <c r="AH741" s="1">
        <f ca="1">VLOOKUP(GERAL[[#This Row],[REF_NOTA]],BASE_NOTAS[],7,FALSE)</f>
        <v>73.473993414696054</v>
      </c>
      <c r="AI741" s="31">
        <f ca="1">IF(GERAL[[#This Row],[Nota 2025]]="",0,GERAL[[#This Row],[Nota 2026]]-GERAL[[#This Row],[Nota 2025]])</f>
        <v>-2.527906273555601</v>
      </c>
    </row>
    <row r="742" spans="1:35" ht="17" x14ac:dyDescent="0.35">
      <c r="A742" s="2" t="s">
        <v>167</v>
      </c>
      <c r="B742" s="2" t="s">
        <v>193</v>
      </c>
      <c r="C742" s="2" t="s">
        <v>211</v>
      </c>
      <c r="D742" s="15" t="s">
        <v>30</v>
      </c>
      <c r="E742" s="2" t="s">
        <v>100</v>
      </c>
      <c r="F742" s="2" t="str">
        <f>VLOOKUP(GERAL[[#This Row],[CÓD]],SEALL,6,FALSE)</f>
        <v>G</v>
      </c>
      <c r="G74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4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74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42" s="2">
        <f>VLOOKUP(GERAL[[#This Row],[CÓD]],SEALL,4,FALSE)</f>
        <v>16</v>
      </c>
      <c r="K742" s="2" t="str">
        <f>IF(ISERR(FIND("01",GERAL[[#This Row],[ODS]])),"NÃO","SIM")</f>
        <v>NÃO</v>
      </c>
      <c r="L742" s="2" t="str">
        <f>IF(ISERR(FIND("02",GERAL[[#This Row],[ODS]])),"NÃO","SIM")</f>
        <v>NÃO</v>
      </c>
      <c r="M742" s="2" t="str">
        <f>IF(ISERR(FIND("03",GERAL[[#This Row],[ODS]])),"NÃO","SIM")</f>
        <v>NÃO</v>
      </c>
      <c r="N742" s="2" t="str">
        <f>IF(ISERR(FIND("04",GERAL[[#This Row],[ODS]])),"NÃO","SIM")</f>
        <v>NÃO</v>
      </c>
      <c r="O742" s="2" t="str">
        <f>IF(ISERR(FIND("05",GERAL[[#This Row],[ODS]])),"NÃO","SIM")</f>
        <v>NÃO</v>
      </c>
      <c r="P742" s="2" t="str">
        <f>IF(ISERR(FIND("06",GERAL[[#This Row],[ODS]])),"NÃO","SIM")</f>
        <v>NÃO</v>
      </c>
      <c r="Q742" s="2" t="str">
        <f>IF(ISERR(FIND("07",GERAL[[#This Row],[ODS]])),"NÃO","SIM")</f>
        <v>NÃO</v>
      </c>
      <c r="R742" s="2" t="str">
        <f>IF(ISERR(FIND("08",GERAL[[#This Row],[ODS]])),"NÃO","SIM")</f>
        <v>NÃO</v>
      </c>
      <c r="S742" s="2" t="str">
        <f>IF(ISERR(FIND("09",GERAL[[#This Row],[ODS]])),"NÃO","SIM")</f>
        <v>NÃO</v>
      </c>
      <c r="T742" s="2" t="str">
        <f>IF(ISERR(FIND("10",GERAL[[#This Row],[ODS]])),"NÃO","SIM")</f>
        <v>NÃO</v>
      </c>
      <c r="U742" s="2" t="str">
        <f>IF(ISERR(FIND("11",GERAL[[#This Row],[ODS]])),"NÃO","SIM")</f>
        <v>NÃO</v>
      </c>
      <c r="V742" s="2" t="str">
        <f>IF(ISERR(FIND("12",GERAL[[#This Row],[ODS]])),"NÃO","SIM")</f>
        <v>NÃO</v>
      </c>
      <c r="W742" s="2" t="str">
        <f>IF(ISERR(FIND("13",GERAL[[#This Row],[ODS]])),"NÃO","SIM")</f>
        <v>NÃO</v>
      </c>
      <c r="X742" s="2" t="str">
        <f>IF(ISERR(FIND("14",GERAL[[#This Row],[ODS]])),"NÃO","SIM")</f>
        <v>NÃO</v>
      </c>
      <c r="Y742" s="2" t="str">
        <f>IF(ISERR(FIND("15",GERAL[[#This Row],[ODS]])),"NÃO","SIM")</f>
        <v>NÃO</v>
      </c>
      <c r="Z742" s="2" t="str">
        <f>IF(ISERR(FIND("16",GERAL[[#This Row],[ODS]])),"NÃO","SIM")</f>
        <v>SIM</v>
      </c>
      <c r="AA742" s="2" t="str">
        <f>IF(ISERR(FIND("17",GERAL[[#This Row],[ODS]])),"NÃO","SIM")</f>
        <v>NÃO</v>
      </c>
      <c r="AB742" s="1">
        <v>80.62188959874581</v>
      </c>
      <c r="AC742" s="1">
        <v>76.5872697773992</v>
      </c>
      <c r="AD742" s="1">
        <v>76.664560171355845</v>
      </c>
      <c r="AE742" s="1">
        <v>72.977418323595032</v>
      </c>
      <c r="AF742" s="1">
        <v>78.121461413816888</v>
      </c>
      <c r="AG742" s="1" t="str">
        <f>GERAL[[#This Row],[SIGLA]]&amp;GERAL[[#This Row],[CÓD]]</f>
        <v>MSEP_EP</v>
      </c>
      <c r="AH742" s="1">
        <f ca="1">VLOOKUP(GERAL[[#This Row],[REF_NOTA]],BASE_NOTAS[],7,FALSE)</f>
        <v>78.381732500406457</v>
      </c>
      <c r="AI742" s="31">
        <f ca="1">IF(GERAL[[#This Row],[Nota 2025]]="",0,GERAL[[#This Row],[Nota 2026]]-GERAL[[#This Row],[Nota 2025]])</f>
        <v>0.26027108658956877</v>
      </c>
    </row>
    <row r="743" spans="1:35" ht="17" x14ac:dyDescent="0.35">
      <c r="A743" s="2" t="s">
        <v>166</v>
      </c>
      <c r="B743" s="2" t="s">
        <v>192</v>
      </c>
      <c r="C743" s="2" t="s">
        <v>211</v>
      </c>
      <c r="D743" s="15" t="s">
        <v>30</v>
      </c>
      <c r="E743" s="2" t="s">
        <v>100</v>
      </c>
      <c r="F743" s="2" t="str">
        <f>VLOOKUP(GERAL[[#This Row],[CÓD]],SEALL,6,FALSE)</f>
        <v>G</v>
      </c>
      <c r="G74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4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74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43" s="2">
        <f>VLOOKUP(GERAL[[#This Row],[CÓD]],SEALL,4,FALSE)</f>
        <v>16</v>
      </c>
      <c r="K743" s="2" t="str">
        <f>IF(ISERR(FIND("01",GERAL[[#This Row],[ODS]])),"NÃO","SIM")</f>
        <v>NÃO</v>
      </c>
      <c r="L743" s="2" t="str">
        <f>IF(ISERR(FIND("02",GERAL[[#This Row],[ODS]])),"NÃO","SIM")</f>
        <v>NÃO</v>
      </c>
      <c r="M743" s="2" t="str">
        <f>IF(ISERR(FIND("03",GERAL[[#This Row],[ODS]])),"NÃO","SIM")</f>
        <v>NÃO</v>
      </c>
      <c r="N743" s="2" t="str">
        <f>IF(ISERR(FIND("04",GERAL[[#This Row],[ODS]])),"NÃO","SIM")</f>
        <v>NÃO</v>
      </c>
      <c r="O743" s="2" t="str">
        <f>IF(ISERR(FIND("05",GERAL[[#This Row],[ODS]])),"NÃO","SIM")</f>
        <v>NÃO</v>
      </c>
      <c r="P743" s="2" t="str">
        <f>IF(ISERR(FIND("06",GERAL[[#This Row],[ODS]])),"NÃO","SIM")</f>
        <v>NÃO</v>
      </c>
      <c r="Q743" s="2" t="str">
        <f>IF(ISERR(FIND("07",GERAL[[#This Row],[ODS]])),"NÃO","SIM")</f>
        <v>NÃO</v>
      </c>
      <c r="R743" s="2" t="str">
        <f>IF(ISERR(FIND("08",GERAL[[#This Row],[ODS]])),"NÃO","SIM")</f>
        <v>NÃO</v>
      </c>
      <c r="S743" s="2" t="str">
        <f>IF(ISERR(FIND("09",GERAL[[#This Row],[ODS]])),"NÃO","SIM")</f>
        <v>NÃO</v>
      </c>
      <c r="T743" s="2" t="str">
        <f>IF(ISERR(FIND("10",GERAL[[#This Row],[ODS]])),"NÃO","SIM")</f>
        <v>NÃO</v>
      </c>
      <c r="U743" s="2" t="str">
        <f>IF(ISERR(FIND("11",GERAL[[#This Row],[ODS]])),"NÃO","SIM")</f>
        <v>NÃO</v>
      </c>
      <c r="V743" s="2" t="str">
        <f>IF(ISERR(FIND("12",GERAL[[#This Row],[ODS]])),"NÃO","SIM")</f>
        <v>NÃO</v>
      </c>
      <c r="W743" s="2" t="str">
        <f>IF(ISERR(FIND("13",GERAL[[#This Row],[ODS]])),"NÃO","SIM")</f>
        <v>NÃO</v>
      </c>
      <c r="X743" s="2" t="str">
        <f>IF(ISERR(FIND("14",GERAL[[#This Row],[ODS]])),"NÃO","SIM")</f>
        <v>NÃO</v>
      </c>
      <c r="Y743" s="2" t="str">
        <f>IF(ISERR(FIND("15",GERAL[[#This Row],[ODS]])),"NÃO","SIM")</f>
        <v>NÃO</v>
      </c>
      <c r="Z743" s="2" t="str">
        <f>IF(ISERR(FIND("16",GERAL[[#This Row],[ODS]])),"NÃO","SIM")</f>
        <v>SIM</v>
      </c>
      <c r="AA743" s="2" t="str">
        <f>IF(ISERR(FIND("17",GERAL[[#This Row],[ODS]])),"NÃO","SIM")</f>
        <v>NÃO</v>
      </c>
      <c r="AB743" s="1">
        <v>88.459145814164188</v>
      </c>
      <c r="AC743" s="1">
        <v>87.186120852948932</v>
      </c>
      <c r="AD743" s="1">
        <v>86.560437009667879</v>
      </c>
      <c r="AE743" s="1">
        <v>94.68935546431031</v>
      </c>
      <c r="AF743" s="1">
        <v>91.8841825172764</v>
      </c>
      <c r="AG743" s="1" t="str">
        <f>GERAL[[#This Row],[SIGLA]]&amp;GERAL[[#This Row],[CÓD]]</f>
        <v>MGEP_EP</v>
      </c>
      <c r="AH743" s="1">
        <f ca="1">VLOOKUP(GERAL[[#This Row],[REF_NOTA]],BASE_NOTAS[],7,FALSE)</f>
        <v>92.002149520026322</v>
      </c>
      <c r="AI743" s="31">
        <f ca="1">IF(GERAL[[#This Row],[Nota 2025]]="",0,GERAL[[#This Row],[Nota 2026]]-GERAL[[#This Row],[Nota 2025]])</f>
        <v>0.11796700274992133</v>
      </c>
    </row>
    <row r="744" spans="1:35" ht="17" x14ac:dyDescent="0.35">
      <c r="A744" s="2" t="s">
        <v>169</v>
      </c>
      <c r="B744" s="2" t="s">
        <v>196</v>
      </c>
      <c r="C744" s="2" t="s">
        <v>211</v>
      </c>
      <c r="D744" s="15" t="s">
        <v>30</v>
      </c>
      <c r="E744" s="2" t="s">
        <v>100</v>
      </c>
      <c r="F744" s="2" t="str">
        <f>VLOOKUP(GERAL[[#This Row],[CÓD]],SEALL,6,FALSE)</f>
        <v>G</v>
      </c>
      <c r="G74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4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74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44" s="2">
        <f>VLOOKUP(GERAL[[#This Row],[CÓD]],SEALL,4,FALSE)</f>
        <v>16</v>
      </c>
      <c r="K744" s="2" t="str">
        <f>IF(ISERR(FIND("01",GERAL[[#This Row],[ODS]])),"NÃO","SIM")</f>
        <v>NÃO</v>
      </c>
      <c r="L744" s="2" t="str">
        <f>IF(ISERR(FIND("02",GERAL[[#This Row],[ODS]])),"NÃO","SIM")</f>
        <v>NÃO</v>
      </c>
      <c r="M744" s="2" t="str">
        <f>IF(ISERR(FIND("03",GERAL[[#This Row],[ODS]])),"NÃO","SIM")</f>
        <v>NÃO</v>
      </c>
      <c r="N744" s="2" t="str">
        <f>IF(ISERR(FIND("04",GERAL[[#This Row],[ODS]])),"NÃO","SIM")</f>
        <v>NÃO</v>
      </c>
      <c r="O744" s="2" t="str">
        <f>IF(ISERR(FIND("05",GERAL[[#This Row],[ODS]])),"NÃO","SIM")</f>
        <v>NÃO</v>
      </c>
      <c r="P744" s="2" t="str">
        <f>IF(ISERR(FIND("06",GERAL[[#This Row],[ODS]])),"NÃO","SIM")</f>
        <v>NÃO</v>
      </c>
      <c r="Q744" s="2" t="str">
        <f>IF(ISERR(FIND("07",GERAL[[#This Row],[ODS]])),"NÃO","SIM")</f>
        <v>NÃO</v>
      </c>
      <c r="R744" s="2" t="str">
        <f>IF(ISERR(FIND("08",GERAL[[#This Row],[ODS]])),"NÃO","SIM")</f>
        <v>NÃO</v>
      </c>
      <c r="S744" s="2" t="str">
        <f>IF(ISERR(FIND("09",GERAL[[#This Row],[ODS]])),"NÃO","SIM")</f>
        <v>NÃO</v>
      </c>
      <c r="T744" s="2" t="str">
        <f>IF(ISERR(FIND("10",GERAL[[#This Row],[ODS]])),"NÃO","SIM")</f>
        <v>NÃO</v>
      </c>
      <c r="U744" s="2" t="str">
        <f>IF(ISERR(FIND("11",GERAL[[#This Row],[ODS]])),"NÃO","SIM")</f>
        <v>NÃO</v>
      </c>
      <c r="V744" s="2" t="str">
        <f>IF(ISERR(FIND("12",GERAL[[#This Row],[ODS]])),"NÃO","SIM")</f>
        <v>NÃO</v>
      </c>
      <c r="W744" s="2" t="str">
        <f>IF(ISERR(FIND("13",GERAL[[#This Row],[ODS]])),"NÃO","SIM")</f>
        <v>NÃO</v>
      </c>
      <c r="X744" s="2" t="str">
        <f>IF(ISERR(FIND("14",GERAL[[#This Row],[ODS]])),"NÃO","SIM")</f>
        <v>NÃO</v>
      </c>
      <c r="Y744" s="2" t="str">
        <f>IF(ISERR(FIND("15",GERAL[[#This Row],[ODS]])),"NÃO","SIM")</f>
        <v>NÃO</v>
      </c>
      <c r="Z744" s="2" t="str">
        <f>IF(ISERR(FIND("16",GERAL[[#This Row],[ODS]])),"NÃO","SIM")</f>
        <v>SIM</v>
      </c>
      <c r="AA744" s="2" t="str">
        <f>IF(ISERR(FIND("17",GERAL[[#This Row],[ODS]])),"NÃO","SIM")</f>
        <v>NÃO</v>
      </c>
      <c r="AB744" s="1">
        <v>88.496800345433627</v>
      </c>
      <c r="AC744" s="1">
        <v>86.441874809190878</v>
      </c>
      <c r="AD744" s="1">
        <v>92.165324343968962</v>
      </c>
      <c r="AE744" s="1">
        <v>92.596597519390485</v>
      </c>
      <c r="AF744" s="1">
        <v>90.348896587872431</v>
      </c>
      <c r="AG744" s="1" t="str">
        <f>GERAL[[#This Row],[SIGLA]]&amp;GERAL[[#This Row],[CÓD]]</f>
        <v>PAEP_EP</v>
      </c>
      <c r="AH744" s="1">
        <f ca="1">VLOOKUP(GERAL[[#This Row],[REF_NOTA]],BASE_NOTAS[],7,FALSE)</f>
        <v>87.564374319901702</v>
      </c>
      <c r="AI744" s="31">
        <f ca="1">IF(GERAL[[#This Row],[Nota 2025]]="",0,GERAL[[#This Row],[Nota 2026]]-GERAL[[#This Row],[Nota 2025]])</f>
        <v>-2.7845222679707291</v>
      </c>
    </row>
    <row r="745" spans="1:35" ht="17" x14ac:dyDescent="0.35">
      <c r="A745" s="2" t="s">
        <v>170</v>
      </c>
      <c r="B745" s="2" t="s">
        <v>197</v>
      </c>
      <c r="C745" s="2" t="s">
        <v>211</v>
      </c>
      <c r="D745" s="15" t="s">
        <v>30</v>
      </c>
      <c r="E745" s="2" t="s">
        <v>100</v>
      </c>
      <c r="F745" s="2" t="str">
        <f>VLOOKUP(GERAL[[#This Row],[CÓD]],SEALL,6,FALSE)</f>
        <v>G</v>
      </c>
      <c r="G74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4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74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45" s="2">
        <f>VLOOKUP(GERAL[[#This Row],[CÓD]],SEALL,4,FALSE)</f>
        <v>16</v>
      </c>
      <c r="K745" s="2" t="str">
        <f>IF(ISERR(FIND("01",GERAL[[#This Row],[ODS]])),"NÃO","SIM")</f>
        <v>NÃO</v>
      </c>
      <c r="L745" s="2" t="str">
        <f>IF(ISERR(FIND("02",GERAL[[#This Row],[ODS]])),"NÃO","SIM")</f>
        <v>NÃO</v>
      </c>
      <c r="M745" s="2" t="str">
        <f>IF(ISERR(FIND("03",GERAL[[#This Row],[ODS]])),"NÃO","SIM")</f>
        <v>NÃO</v>
      </c>
      <c r="N745" s="2" t="str">
        <f>IF(ISERR(FIND("04",GERAL[[#This Row],[ODS]])),"NÃO","SIM")</f>
        <v>NÃO</v>
      </c>
      <c r="O745" s="2" t="str">
        <f>IF(ISERR(FIND("05",GERAL[[#This Row],[ODS]])),"NÃO","SIM")</f>
        <v>NÃO</v>
      </c>
      <c r="P745" s="2" t="str">
        <f>IF(ISERR(FIND("06",GERAL[[#This Row],[ODS]])),"NÃO","SIM")</f>
        <v>NÃO</v>
      </c>
      <c r="Q745" s="2" t="str">
        <f>IF(ISERR(FIND("07",GERAL[[#This Row],[ODS]])),"NÃO","SIM")</f>
        <v>NÃO</v>
      </c>
      <c r="R745" s="2" t="str">
        <f>IF(ISERR(FIND("08",GERAL[[#This Row],[ODS]])),"NÃO","SIM")</f>
        <v>NÃO</v>
      </c>
      <c r="S745" s="2" t="str">
        <f>IF(ISERR(FIND("09",GERAL[[#This Row],[ODS]])),"NÃO","SIM")</f>
        <v>NÃO</v>
      </c>
      <c r="T745" s="2" t="str">
        <f>IF(ISERR(FIND("10",GERAL[[#This Row],[ODS]])),"NÃO","SIM")</f>
        <v>NÃO</v>
      </c>
      <c r="U745" s="2" t="str">
        <f>IF(ISERR(FIND("11",GERAL[[#This Row],[ODS]])),"NÃO","SIM")</f>
        <v>NÃO</v>
      </c>
      <c r="V745" s="2" t="str">
        <f>IF(ISERR(FIND("12",GERAL[[#This Row],[ODS]])),"NÃO","SIM")</f>
        <v>NÃO</v>
      </c>
      <c r="W745" s="2" t="str">
        <f>IF(ISERR(FIND("13",GERAL[[#This Row],[ODS]])),"NÃO","SIM")</f>
        <v>NÃO</v>
      </c>
      <c r="X745" s="2" t="str">
        <f>IF(ISERR(FIND("14",GERAL[[#This Row],[ODS]])),"NÃO","SIM")</f>
        <v>NÃO</v>
      </c>
      <c r="Y745" s="2" t="str">
        <f>IF(ISERR(FIND("15",GERAL[[#This Row],[ODS]])),"NÃO","SIM")</f>
        <v>NÃO</v>
      </c>
      <c r="Z745" s="2" t="str">
        <f>IF(ISERR(FIND("16",GERAL[[#This Row],[ODS]])),"NÃO","SIM")</f>
        <v>SIM</v>
      </c>
      <c r="AA745" s="2" t="str">
        <f>IF(ISERR(FIND("17",GERAL[[#This Row],[ODS]])),"NÃO","SIM")</f>
        <v>NÃO</v>
      </c>
      <c r="AB745" s="1">
        <v>74.961463449395495</v>
      </c>
      <c r="AC745" s="1">
        <v>77.488470684974544</v>
      </c>
      <c r="AD745" s="1">
        <v>77.501930361006515</v>
      </c>
      <c r="AE745" s="1">
        <v>78.447119816515183</v>
      </c>
      <c r="AF745" s="1">
        <v>78.620439816927771</v>
      </c>
      <c r="AG745" s="1" t="str">
        <f>GERAL[[#This Row],[SIGLA]]&amp;GERAL[[#This Row],[CÓD]]</f>
        <v>PBEP_EP</v>
      </c>
      <c r="AH745" s="1">
        <f ca="1">VLOOKUP(GERAL[[#This Row],[REF_NOTA]],BASE_NOTAS[],7,FALSE)</f>
        <v>77.879834926288822</v>
      </c>
      <c r="AI745" s="31">
        <f ca="1">IF(GERAL[[#This Row],[Nota 2025]]="",0,GERAL[[#This Row],[Nota 2026]]-GERAL[[#This Row],[Nota 2025]])</f>
        <v>-0.74060489063894863</v>
      </c>
    </row>
    <row r="746" spans="1:35" ht="17" x14ac:dyDescent="0.35">
      <c r="A746" s="2" t="s">
        <v>173</v>
      </c>
      <c r="B746" s="2" t="s">
        <v>200</v>
      </c>
      <c r="C746" s="2" t="s">
        <v>211</v>
      </c>
      <c r="D746" s="15" t="s">
        <v>30</v>
      </c>
      <c r="E746" s="2" t="s">
        <v>100</v>
      </c>
      <c r="F746" s="2" t="str">
        <f>VLOOKUP(GERAL[[#This Row],[CÓD]],SEALL,6,FALSE)</f>
        <v>G</v>
      </c>
      <c r="G74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4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74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46" s="2">
        <f>VLOOKUP(GERAL[[#This Row],[CÓD]],SEALL,4,FALSE)</f>
        <v>16</v>
      </c>
      <c r="K746" s="2" t="str">
        <f>IF(ISERR(FIND("01",GERAL[[#This Row],[ODS]])),"NÃO","SIM")</f>
        <v>NÃO</v>
      </c>
      <c r="L746" s="2" t="str">
        <f>IF(ISERR(FIND("02",GERAL[[#This Row],[ODS]])),"NÃO","SIM")</f>
        <v>NÃO</v>
      </c>
      <c r="M746" s="2" t="str">
        <f>IF(ISERR(FIND("03",GERAL[[#This Row],[ODS]])),"NÃO","SIM")</f>
        <v>NÃO</v>
      </c>
      <c r="N746" s="2" t="str">
        <f>IF(ISERR(FIND("04",GERAL[[#This Row],[ODS]])),"NÃO","SIM")</f>
        <v>NÃO</v>
      </c>
      <c r="O746" s="2" t="str">
        <f>IF(ISERR(FIND("05",GERAL[[#This Row],[ODS]])),"NÃO","SIM")</f>
        <v>NÃO</v>
      </c>
      <c r="P746" s="2" t="str">
        <f>IF(ISERR(FIND("06",GERAL[[#This Row],[ODS]])),"NÃO","SIM")</f>
        <v>NÃO</v>
      </c>
      <c r="Q746" s="2" t="str">
        <f>IF(ISERR(FIND("07",GERAL[[#This Row],[ODS]])),"NÃO","SIM")</f>
        <v>NÃO</v>
      </c>
      <c r="R746" s="2" t="str">
        <f>IF(ISERR(FIND("08",GERAL[[#This Row],[ODS]])),"NÃO","SIM")</f>
        <v>NÃO</v>
      </c>
      <c r="S746" s="2" t="str">
        <f>IF(ISERR(FIND("09",GERAL[[#This Row],[ODS]])),"NÃO","SIM")</f>
        <v>NÃO</v>
      </c>
      <c r="T746" s="2" t="str">
        <f>IF(ISERR(FIND("10",GERAL[[#This Row],[ODS]])),"NÃO","SIM")</f>
        <v>NÃO</v>
      </c>
      <c r="U746" s="2" t="str">
        <f>IF(ISERR(FIND("11",GERAL[[#This Row],[ODS]])),"NÃO","SIM")</f>
        <v>NÃO</v>
      </c>
      <c r="V746" s="2" t="str">
        <f>IF(ISERR(FIND("12",GERAL[[#This Row],[ODS]])),"NÃO","SIM")</f>
        <v>NÃO</v>
      </c>
      <c r="W746" s="2" t="str">
        <f>IF(ISERR(FIND("13",GERAL[[#This Row],[ODS]])),"NÃO","SIM")</f>
        <v>NÃO</v>
      </c>
      <c r="X746" s="2" t="str">
        <f>IF(ISERR(FIND("14",GERAL[[#This Row],[ODS]])),"NÃO","SIM")</f>
        <v>NÃO</v>
      </c>
      <c r="Y746" s="2" t="str">
        <f>IF(ISERR(FIND("15",GERAL[[#This Row],[ODS]])),"NÃO","SIM")</f>
        <v>NÃO</v>
      </c>
      <c r="Z746" s="2" t="str">
        <f>IF(ISERR(FIND("16",GERAL[[#This Row],[ODS]])),"NÃO","SIM")</f>
        <v>SIM</v>
      </c>
      <c r="AA746" s="2" t="str">
        <f>IF(ISERR(FIND("17",GERAL[[#This Row],[ODS]])),"NÃO","SIM")</f>
        <v>NÃO</v>
      </c>
      <c r="AB746" s="1">
        <v>98.196475477529575</v>
      </c>
      <c r="AC746" s="1">
        <v>99.901542669369547</v>
      </c>
      <c r="AD746" s="1">
        <v>100</v>
      </c>
      <c r="AE746" s="1">
        <v>98.315619974686342</v>
      </c>
      <c r="AF746" s="1">
        <v>97.627287197143701</v>
      </c>
      <c r="AG746" s="1" t="str">
        <f>GERAL[[#This Row],[SIGLA]]&amp;GERAL[[#This Row],[CÓD]]</f>
        <v>PREP_EP</v>
      </c>
      <c r="AH746" s="1">
        <f ca="1">VLOOKUP(GERAL[[#This Row],[REF_NOTA]],BASE_NOTAS[],7,FALSE)</f>
        <v>98.243128475132792</v>
      </c>
      <c r="AI746" s="31">
        <f ca="1">IF(GERAL[[#This Row],[Nota 2025]]="",0,GERAL[[#This Row],[Nota 2026]]-GERAL[[#This Row],[Nota 2025]])</f>
        <v>0.61584127798909094</v>
      </c>
    </row>
    <row r="747" spans="1:35" ht="17" x14ac:dyDescent="0.35">
      <c r="A747" s="2" t="s">
        <v>171</v>
      </c>
      <c r="B747" s="2" t="s">
        <v>198</v>
      </c>
      <c r="C747" s="2" t="s">
        <v>211</v>
      </c>
      <c r="D747" s="15" t="s">
        <v>30</v>
      </c>
      <c r="E747" s="2" t="s">
        <v>100</v>
      </c>
      <c r="F747" s="2" t="str">
        <f>VLOOKUP(GERAL[[#This Row],[CÓD]],SEALL,6,FALSE)</f>
        <v>G</v>
      </c>
      <c r="G74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4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74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47" s="2">
        <f>VLOOKUP(GERAL[[#This Row],[CÓD]],SEALL,4,FALSE)</f>
        <v>16</v>
      </c>
      <c r="K747" s="2" t="str">
        <f>IF(ISERR(FIND("01",GERAL[[#This Row],[ODS]])),"NÃO","SIM")</f>
        <v>NÃO</v>
      </c>
      <c r="L747" s="2" t="str">
        <f>IF(ISERR(FIND("02",GERAL[[#This Row],[ODS]])),"NÃO","SIM")</f>
        <v>NÃO</v>
      </c>
      <c r="M747" s="2" t="str">
        <f>IF(ISERR(FIND("03",GERAL[[#This Row],[ODS]])),"NÃO","SIM")</f>
        <v>NÃO</v>
      </c>
      <c r="N747" s="2" t="str">
        <f>IF(ISERR(FIND("04",GERAL[[#This Row],[ODS]])),"NÃO","SIM")</f>
        <v>NÃO</v>
      </c>
      <c r="O747" s="2" t="str">
        <f>IF(ISERR(FIND("05",GERAL[[#This Row],[ODS]])),"NÃO","SIM")</f>
        <v>NÃO</v>
      </c>
      <c r="P747" s="2" t="str">
        <f>IF(ISERR(FIND("06",GERAL[[#This Row],[ODS]])),"NÃO","SIM")</f>
        <v>NÃO</v>
      </c>
      <c r="Q747" s="2" t="str">
        <f>IF(ISERR(FIND("07",GERAL[[#This Row],[ODS]])),"NÃO","SIM")</f>
        <v>NÃO</v>
      </c>
      <c r="R747" s="2" t="str">
        <f>IF(ISERR(FIND("08",GERAL[[#This Row],[ODS]])),"NÃO","SIM")</f>
        <v>NÃO</v>
      </c>
      <c r="S747" s="2" t="str">
        <f>IF(ISERR(FIND("09",GERAL[[#This Row],[ODS]])),"NÃO","SIM")</f>
        <v>NÃO</v>
      </c>
      <c r="T747" s="2" t="str">
        <f>IF(ISERR(FIND("10",GERAL[[#This Row],[ODS]])),"NÃO","SIM")</f>
        <v>NÃO</v>
      </c>
      <c r="U747" s="2" t="str">
        <f>IF(ISERR(FIND("11",GERAL[[#This Row],[ODS]])),"NÃO","SIM")</f>
        <v>NÃO</v>
      </c>
      <c r="V747" s="2" t="str">
        <f>IF(ISERR(FIND("12",GERAL[[#This Row],[ODS]])),"NÃO","SIM")</f>
        <v>NÃO</v>
      </c>
      <c r="W747" s="2" t="str">
        <f>IF(ISERR(FIND("13",GERAL[[#This Row],[ODS]])),"NÃO","SIM")</f>
        <v>NÃO</v>
      </c>
      <c r="X747" s="2" t="str">
        <f>IF(ISERR(FIND("14",GERAL[[#This Row],[ODS]])),"NÃO","SIM")</f>
        <v>NÃO</v>
      </c>
      <c r="Y747" s="2" t="str">
        <f>IF(ISERR(FIND("15",GERAL[[#This Row],[ODS]])),"NÃO","SIM")</f>
        <v>NÃO</v>
      </c>
      <c r="Z747" s="2" t="str">
        <f>IF(ISERR(FIND("16",GERAL[[#This Row],[ODS]])),"NÃO","SIM")</f>
        <v>SIM</v>
      </c>
      <c r="AA747" s="2" t="str">
        <f>IF(ISERR(FIND("17",GERAL[[#This Row],[ODS]])),"NÃO","SIM")</f>
        <v>NÃO</v>
      </c>
      <c r="AB747" s="1">
        <v>78.861394337217462</v>
      </c>
      <c r="AC747" s="1">
        <v>83.749594731480101</v>
      </c>
      <c r="AD747" s="1">
        <v>83.448928303341816</v>
      </c>
      <c r="AE747" s="1">
        <v>86.409206427885252</v>
      </c>
      <c r="AF747" s="1">
        <v>85.610048386418072</v>
      </c>
      <c r="AG747" s="1" t="str">
        <f>GERAL[[#This Row],[SIGLA]]&amp;GERAL[[#This Row],[CÓD]]</f>
        <v>PEEP_EP</v>
      </c>
      <c r="AH747" s="1">
        <f ca="1">VLOOKUP(GERAL[[#This Row],[REF_NOTA]],BASE_NOTAS[],7,FALSE)</f>
        <v>82.360796979272635</v>
      </c>
      <c r="AI747" s="31">
        <f ca="1">IF(GERAL[[#This Row],[Nota 2025]]="",0,GERAL[[#This Row],[Nota 2026]]-GERAL[[#This Row],[Nota 2025]])</f>
        <v>-3.2492514071454366</v>
      </c>
    </row>
    <row r="748" spans="1:35" ht="17" x14ac:dyDescent="0.35">
      <c r="A748" s="2" t="s">
        <v>172</v>
      </c>
      <c r="B748" s="2" t="s">
        <v>199</v>
      </c>
      <c r="C748" s="2" t="s">
        <v>211</v>
      </c>
      <c r="D748" s="15" t="s">
        <v>30</v>
      </c>
      <c r="E748" s="2" t="s">
        <v>100</v>
      </c>
      <c r="F748" s="2" t="str">
        <f>VLOOKUP(GERAL[[#This Row],[CÓD]],SEALL,6,FALSE)</f>
        <v>G</v>
      </c>
      <c r="G74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4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74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48" s="2">
        <f>VLOOKUP(GERAL[[#This Row],[CÓD]],SEALL,4,FALSE)</f>
        <v>16</v>
      </c>
      <c r="K748" s="2" t="str">
        <f>IF(ISERR(FIND("01",GERAL[[#This Row],[ODS]])),"NÃO","SIM")</f>
        <v>NÃO</v>
      </c>
      <c r="L748" s="2" t="str">
        <f>IF(ISERR(FIND("02",GERAL[[#This Row],[ODS]])),"NÃO","SIM")</f>
        <v>NÃO</v>
      </c>
      <c r="M748" s="2" t="str">
        <f>IF(ISERR(FIND("03",GERAL[[#This Row],[ODS]])),"NÃO","SIM")</f>
        <v>NÃO</v>
      </c>
      <c r="N748" s="2" t="str">
        <f>IF(ISERR(FIND("04",GERAL[[#This Row],[ODS]])),"NÃO","SIM")</f>
        <v>NÃO</v>
      </c>
      <c r="O748" s="2" t="str">
        <f>IF(ISERR(FIND("05",GERAL[[#This Row],[ODS]])),"NÃO","SIM")</f>
        <v>NÃO</v>
      </c>
      <c r="P748" s="2" t="str">
        <f>IF(ISERR(FIND("06",GERAL[[#This Row],[ODS]])),"NÃO","SIM")</f>
        <v>NÃO</v>
      </c>
      <c r="Q748" s="2" t="str">
        <f>IF(ISERR(FIND("07",GERAL[[#This Row],[ODS]])),"NÃO","SIM")</f>
        <v>NÃO</v>
      </c>
      <c r="R748" s="2" t="str">
        <f>IF(ISERR(FIND("08",GERAL[[#This Row],[ODS]])),"NÃO","SIM")</f>
        <v>NÃO</v>
      </c>
      <c r="S748" s="2" t="str">
        <f>IF(ISERR(FIND("09",GERAL[[#This Row],[ODS]])),"NÃO","SIM")</f>
        <v>NÃO</v>
      </c>
      <c r="T748" s="2" t="str">
        <f>IF(ISERR(FIND("10",GERAL[[#This Row],[ODS]])),"NÃO","SIM")</f>
        <v>NÃO</v>
      </c>
      <c r="U748" s="2" t="str">
        <f>IF(ISERR(FIND("11",GERAL[[#This Row],[ODS]])),"NÃO","SIM")</f>
        <v>NÃO</v>
      </c>
      <c r="V748" s="2" t="str">
        <f>IF(ISERR(FIND("12",GERAL[[#This Row],[ODS]])),"NÃO","SIM")</f>
        <v>NÃO</v>
      </c>
      <c r="W748" s="2" t="str">
        <f>IF(ISERR(FIND("13",GERAL[[#This Row],[ODS]])),"NÃO","SIM")</f>
        <v>NÃO</v>
      </c>
      <c r="X748" s="2" t="str">
        <f>IF(ISERR(FIND("14",GERAL[[#This Row],[ODS]])),"NÃO","SIM")</f>
        <v>NÃO</v>
      </c>
      <c r="Y748" s="2" t="str">
        <f>IF(ISERR(FIND("15",GERAL[[#This Row],[ODS]])),"NÃO","SIM")</f>
        <v>NÃO</v>
      </c>
      <c r="Z748" s="2" t="str">
        <f>IF(ISERR(FIND("16",GERAL[[#This Row],[ODS]])),"NÃO","SIM")</f>
        <v>SIM</v>
      </c>
      <c r="AA748" s="2" t="str">
        <f>IF(ISERR(FIND("17",GERAL[[#This Row],[ODS]])),"NÃO","SIM")</f>
        <v>NÃO</v>
      </c>
      <c r="AB748" s="1">
        <v>21.583616923867041</v>
      </c>
      <c r="AC748" s="1">
        <v>15.00949132220147</v>
      </c>
      <c r="AD748" s="1">
        <v>24.44435751061566</v>
      </c>
      <c r="AE748" s="1">
        <v>22.715295152382268</v>
      </c>
      <c r="AF748" s="1">
        <v>58.96869223218151</v>
      </c>
      <c r="AG748" s="1" t="str">
        <f>GERAL[[#This Row],[SIGLA]]&amp;GERAL[[#This Row],[CÓD]]</f>
        <v>PIEP_EP</v>
      </c>
      <c r="AH748" s="1">
        <f ca="1">VLOOKUP(GERAL[[#This Row],[REF_NOTA]],BASE_NOTAS[],7,FALSE)</f>
        <v>60.329944924301856</v>
      </c>
      <c r="AI748" s="31">
        <f ca="1">IF(GERAL[[#This Row],[Nota 2025]]="",0,GERAL[[#This Row],[Nota 2026]]-GERAL[[#This Row],[Nota 2025]])</f>
        <v>1.3612526921203454</v>
      </c>
    </row>
    <row r="749" spans="1:35" ht="17" x14ac:dyDescent="0.35">
      <c r="A749" s="2" t="s">
        <v>174</v>
      </c>
      <c r="B749" s="2" t="s">
        <v>201</v>
      </c>
      <c r="C749" s="2" t="s">
        <v>211</v>
      </c>
      <c r="D749" s="15" t="s">
        <v>30</v>
      </c>
      <c r="E749" s="2" t="s">
        <v>100</v>
      </c>
      <c r="F749" s="2" t="str">
        <f>VLOOKUP(GERAL[[#This Row],[CÓD]],SEALL,6,FALSE)</f>
        <v>G</v>
      </c>
      <c r="G74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4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74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49" s="2">
        <f>VLOOKUP(GERAL[[#This Row],[CÓD]],SEALL,4,FALSE)</f>
        <v>16</v>
      </c>
      <c r="K749" s="2" t="str">
        <f>IF(ISERR(FIND("01",GERAL[[#This Row],[ODS]])),"NÃO","SIM")</f>
        <v>NÃO</v>
      </c>
      <c r="L749" s="2" t="str">
        <f>IF(ISERR(FIND("02",GERAL[[#This Row],[ODS]])),"NÃO","SIM")</f>
        <v>NÃO</v>
      </c>
      <c r="M749" s="2" t="str">
        <f>IF(ISERR(FIND("03",GERAL[[#This Row],[ODS]])),"NÃO","SIM")</f>
        <v>NÃO</v>
      </c>
      <c r="N749" s="2" t="str">
        <f>IF(ISERR(FIND("04",GERAL[[#This Row],[ODS]])),"NÃO","SIM")</f>
        <v>NÃO</v>
      </c>
      <c r="O749" s="2" t="str">
        <f>IF(ISERR(FIND("05",GERAL[[#This Row],[ODS]])),"NÃO","SIM")</f>
        <v>NÃO</v>
      </c>
      <c r="P749" s="2" t="str">
        <f>IF(ISERR(FIND("06",GERAL[[#This Row],[ODS]])),"NÃO","SIM")</f>
        <v>NÃO</v>
      </c>
      <c r="Q749" s="2" t="str">
        <f>IF(ISERR(FIND("07",GERAL[[#This Row],[ODS]])),"NÃO","SIM")</f>
        <v>NÃO</v>
      </c>
      <c r="R749" s="2" t="str">
        <f>IF(ISERR(FIND("08",GERAL[[#This Row],[ODS]])),"NÃO","SIM")</f>
        <v>NÃO</v>
      </c>
      <c r="S749" s="2" t="str">
        <f>IF(ISERR(FIND("09",GERAL[[#This Row],[ODS]])),"NÃO","SIM")</f>
        <v>NÃO</v>
      </c>
      <c r="T749" s="2" t="str">
        <f>IF(ISERR(FIND("10",GERAL[[#This Row],[ODS]])),"NÃO","SIM")</f>
        <v>NÃO</v>
      </c>
      <c r="U749" s="2" t="str">
        <f>IF(ISERR(FIND("11",GERAL[[#This Row],[ODS]])),"NÃO","SIM")</f>
        <v>NÃO</v>
      </c>
      <c r="V749" s="2" t="str">
        <f>IF(ISERR(FIND("12",GERAL[[#This Row],[ODS]])),"NÃO","SIM")</f>
        <v>NÃO</v>
      </c>
      <c r="W749" s="2" t="str">
        <f>IF(ISERR(FIND("13",GERAL[[#This Row],[ODS]])),"NÃO","SIM")</f>
        <v>NÃO</v>
      </c>
      <c r="X749" s="2" t="str">
        <f>IF(ISERR(FIND("14",GERAL[[#This Row],[ODS]])),"NÃO","SIM")</f>
        <v>NÃO</v>
      </c>
      <c r="Y749" s="2" t="str">
        <f>IF(ISERR(FIND("15",GERAL[[#This Row],[ODS]])),"NÃO","SIM")</f>
        <v>NÃO</v>
      </c>
      <c r="Z749" s="2" t="str">
        <f>IF(ISERR(FIND("16",GERAL[[#This Row],[ODS]])),"NÃO","SIM")</f>
        <v>SIM</v>
      </c>
      <c r="AA749" s="2" t="str">
        <f>IF(ISERR(FIND("17",GERAL[[#This Row],[ODS]])),"NÃO","SIM")</f>
        <v>NÃO</v>
      </c>
      <c r="AB749" s="1">
        <v>92.507257852756254</v>
      </c>
      <c r="AC749" s="1">
        <v>90.209288186858316</v>
      </c>
      <c r="AD749" s="1">
        <v>84.622855049353532</v>
      </c>
      <c r="AE749" s="1">
        <v>92.294315426574386</v>
      </c>
      <c r="AF749" s="1">
        <v>90.967504288426255</v>
      </c>
      <c r="AG749" s="1" t="str">
        <f>GERAL[[#This Row],[SIGLA]]&amp;GERAL[[#This Row],[CÓD]]</f>
        <v>RJEP_EP</v>
      </c>
      <c r="AH749" s="1">
        <f ca="1">VLOOKUP(GERAL[[#This Row],[REF_NOTA]],BASE_NOTAS[],7,FALSE)</f>
        <v>89.660729311502195</v>
      </c>
      <c r="AI749" s="31">
        <f ca="1">IF(GERAL[[#This Row],[Nota 2025]]="",0,GERAL[[#This Row],[Nota 2026]]-GERAL[[#This Row],[Nota 2025]])</f>
        <v>-1.3067749769240606</v>
      </c>
    </row>
    <row r="750" spans="1:35" ht="17" x14ac:dyDescent="0.35">
      <c r="A750" s="2" t="s">
        <v>175</v>
      </c>
      <c r="B750" s="2" t="s">
        <v>202</v>
      </c>
      <c r="C750" s="2" t="s">
        <v>211</v>
      </c>
      <c r="D750" s="15" t="s">
        <v>30</v>
      </c>
      <c r="E750" s="2" t="s">
        <v>100</v>
      </c>
      <c r="F750" s="2" t="str">
        <f>VLOOKUP(GERAL[[#This Row],[CÓD]],SEALL,6,FALSE)</f>
        <v>G</v>
      </c>
      <c r="G75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5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75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50" s="2">
        <f>VLOOKUP(GERAL[[#This Row],[CÓD]],SEALL,4,FALSE)</f>
        <v>16</v>
      </c>
      <c r="K750" s="2" t="str">
        <f>IF(ISERR(FIND("01",GERAL[[#This Row],[ODS]])),"NÃO","SIM")</f>
        <v>NÃO</v>
      </c>
      <c r="L750" s="2" t="str">
        <f>IF(ISERR(FIND("02",GERAL[[#This Row],[ODS]])),"NÃO","SIM")</f>
        <v>NÃO</v>
      </c>
      <c r="M750" s="2" t="str">
        <f>IF(ISERR(FIND("03",GERAL[[#This Row],[ODS]])),"NÃO","SIM")</f>
        <v>NÃO</v>
      </c>
      <c r="N750" s="2" t="str">
        <f>IF(ISERR(FIND("04",GERAL[[#This Row],[ODS]])),"NÃO","SIM")</f>
        <v>NÃO</v>
      </c>
      <c r="O750" s="2" t="str">
        <f>IF(ISERR(FIND("05",GERAL[[#This Row],[ODS]])),"NÃO","SIM")</f>
        <v>NÃO</v>
      </c>
      <c r="P750" s="2" t="str">
        <f>IF(ISERR(FIND("06",GERAL[[#This Row],[ODS]])),"NÃO","SIM")</f>
        <v>NÃO</v>
      </c>
      <c r="Q750" s="2" t="str">
        <f>IF(ISERR(FIND("07",GERAL[[#This Row],[ODS]])),"NÃO","SIM")</f>
        <v>NÃO</v>
      </c>
      <c r="R750" s="2" t="str">
        <f>IF(ISERR(FIND("08",GERAL[[#This Row],[ODS]])),"NÃO","SIM")</f>
        <v>NÃO</v>
      </c>
      <c r="S750" s="2" t="str">
        <f>IF(ISERR(FIND("09",GERAL[[#This Row],[ODS]])),"NÃO","SIM")</f>
        <v>NÃO</v>
      </c>
      <c r="T750" s="2" t="str">
        <f>IF(ISERR(FIND("10",GERAL[[#This Row],[ODS]])),"NÃO","SIM")</f>
        <v>NÃO</v>
      </c>
      <c r="U750" s="2" t="str">
        <f>IF(ISERR(FIND("11",GERAL[[#This Row],[ODS]])),"NÃO","SIM")</f>
        <v>NÃO</v>
      </c>
      <c r="V750" s="2" t="str">
        <f>IF(ISERR(FIND("12",GERAL[[#This Row],[ODS]])),"NÃO","SIM")</f>
        <v>NÃO</v>
      </c>
      <c r="W750" s="2" t="str">
        <f>IF(ISERR(FIND("13",GERAL[[#This Row],[ODS]])),"NÃO","SIM")</f>
        <v>NÃO</v>
      </c>
      <c r="X750" s="2" t="str">
        <f>IF(ISERR(FIND("14",GERAL[[#This Row],[ODS]])),"NÃO","SIM")</f>
        <v>NÃO</v>
      </c>
      <c r="Y750" s="2" t="str">
        <f>IF(ISERR(FIND("15",GERAL[[#This Row],[ODS]])),"NÃO","SIM")</f>
        <v>NÃO</v>
      </c>
      <c r="Z750" s="2" t="str">
        <f>IF(ISERR(FIND("16",GERAL[[#This Row],[ODS]])),"NÃO","SIM")</f>
        <v>SIM</v>
      </c>
      <c r="AA750" s="2" t="str">
        <f>IF(ISERR(FIND("17",GERAL[[#This Row],[ODS]])),"NÃO","SIM")</f>
        <v>NÃO</v>
      </c>
      <c r="AB750" s="1">
        <v>62.636315069915476</v>
      </c>
      <c r="AC750" s="1">
        <v>67.749288349749463</v>
      </c>
      <c r="AD750" s="1">
        <v>61.581149656413153</v>
      </c>
      <c r="AE750" s="1">
        <v>80.15747401151701</v>
      </c>
      <c r="AF750" s="1">
        <v>82.321483774550941</v>
      </c>
      <c r="AG750" s="1" t="str">
        <f>GERAL[[#This Row],[SIGLA]]&amp;GERAL[[#This Row],[CÓD]]</f>
        <v>RNEP_EP</v>
      </c>
      <c r="AH750" s="1">
        <f ca="1">VLOOKUP(GERAL[[#This Row],[REF_NOTA]],BASE_NOTAS[],7,FALSE)</f>
        <v>86.962795108597589</v>
      </c>
      <c r="AI750" s="31">
        <f ca="1">IF(GERAL[[#This Row],[Nota 2025]]="",0,GERAL[[#This Row],[Nota 2026]]-GERAL[[#This Row],[Nota 2025]])</f>
        <v>4.6413113340466481</v>
      </c>
    </row>
    <row r="751" spans="1:35" ht="17" x14ac:dyDescent="0.35">
      <c r="A751" s="2" t="s">
        <v>178</v>
      </c>
      <c r="B751" s="2" t="s">
        <v>205</v>
      </c>
      <c r="C751" s="2" t="s">
        <v>211</v>
      </c>
      <c r="D751" s="15" t="s">
        <v>30</v>
      </c>
      <c r="E751" s="2" t="s">
        <v>100</v>
      </c>
      <c r="F751" s="2" t="str">
        <f>VLOOKUP(GERAL[[#This Row],[CÓD]],SEALL,6,FALSE)</f>
        <v>G</v>
      </c>
      <c r="G75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5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75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51" s="2">
        <f>VLOOKUP(GERAL[[#This Row],[CÓD]],SEALL,4,FALSE)</f>
        <v>16</v>
      </c>
      <c r="K751" s="2" t="str">
        <f>IF(ISERR(FIND("01",GERAL[[#This Row],[ODS]])),"NÃO","SIM")</f>
        <v>NÃO</v>
      </c>
      <c r="L751" s="2" t="str">
        <f>IF(ISERR(FIND("02",GERAL[[#This Row],[ODS]])),"NÃO","SIM")</f>
        <v>NÃO</v>
      </c>
      <c r="M751" s="2" t="str">
        <f>IF(ISERR(FIND("03",GERAL[[#This Row],[ODS]])),"NÃO","SIM")</f>
        <v>NÃO</v>
      </c>
      <c r="N751" s="2" t="str">
        <f>IF(ISERR(FIND("04",GERAL[[#This Row],[ODS]])),"NÃO","SIM")</f>
        <v>NÃO</v>
      </c>
      <c r="O751" s="2" t="str">
        <f>IF(ISERR(FIND("05",GERAL[[#This Row],[ODS]])),"NÃO","SIM")</f>
        <v>NÃO</v>
      </c>
      <c r="P751" s="2" t="str">
        <f>IF(ISERR(FIND("06",GERAL[[#This Row],[ODS]])),"NÃO","SIM")</f>
        <v>NÃO</v>
      </c>
      <c r="Q751" s="2" t="str">
        <f>IF(ISERR(FIND("07",GERAL[[#This Row],[ODS]])),"NÃO","SIM")</f>
        <v>NÃO</v>
      </c>
      <c r="R751" s="2" t="str">
        <f>IF(ISERR(FIND("08",GERAL[[#This Row],[ODS]])),"NÃO","SIM")</f>
        <v>NÃO</v>
      </c>
      <c r="S751" s="2" t="str">
        <f>IF(ISERR(FIND("09",GERAL[[#This Row],[ODS]])),"NÃO","SIM")</f>
        <v>NÃO</v>
      </c>
      <c r="T751" s="2" t="str">
        <f>IF(ISERR(FIND("10",GERAL[[#This Row],[ODS]])),"NÃO","SIM")</f>
        <v>NÃO</v>
      </c>
      <c r="U751" s="2" t="str">
        <f>IF(ISERR(FIND("11",GERAL[[#This Row],[ODS]])),"NÃO","SIM")</f>
        <v>NÃO</v>
      </c>
      <c r="V751" s="2" t="str">
        <f>IF(ISERR(FIND("12",GERAL[[#This Row],[ODS]])),"NÃO","SIM")</f>
        <v>NÃO</v>
      </c>
      <c r="W751" s="2" t="str">
        <f>IF(ISERR(FIND("13",GERAL[[#This Row],[ODS]])),"NÃO","SIM")</f>
        <v>NÃO</v>
      </c>
      <c r="X751" s="2" t="str">
        <f>IF(ISERR(FIND("14",GERAL[[#This Row],[ODS]])),"NÃO","SIM")</f>
        <v>NÃO</v>
      </c>
      <c r="Y751" s="2" t="str">
        <f>IF(ISERR(FIND("15",GERAL[[#This Row],[ODS]])),"NÃO","SIM")</f>
        <v>NÃO</v>
      </c>
      <c r="Z751" s="2" t="str">
        <f>IF(ISERR(FIND("16",GERAL[[#This Row],[ODS]])),"NÃO","SIM")</f>
        <v>SIM</v>
      </c>
      <c r="AA751" s="2" t="str">
        <f>IF(ISERR(FIND("17",GERAL[[#This Row],[ODS]])),"NÃO","SIM")</f>
        <v>NÃO</v>
      </c>
      <c r="AB751" s="1">
        <v>99.033761962546123</v>
      </c>
      <c r="AC751" s="1">
        <v>96.317860627020963</v>
      </c>
      <c r="AD751" s="1">
        <v>97.879625420286402</v>
      </c>
      <c r="AE751" s="1">
        <v>93.629365417614039</v>
      </c>
      <c r="AF751" s="1">
        <v>94.777253140063294</v>
      </c>
      <c r="AG751" s="1" t="str">
        <f>GERAL[[#This Row],[SIGLA]]&amp;GERAL[[#This Row],[CÓD]]</f>
        <v>RSEP_EP</v>
      </c>
      <c r="AH751" s="1">
        <f ca="1">VLOOKUP(GERAL[[#This Row],[REF_NOTA]],BASE_NOTAS[],7,FALSE)</f>
        <v>96.853087599927022</v>
      </c>
      <c r="AI751" s="31">
        <f ca="1">IF(GERAL[[#This Row],[Nota 2025]]="",0,GERAL[[#This Row],[Nota 2026]]-GERAL[[#This Row],[Nota 2025]])</f>
        <v>2.0758344598637279</v>
      </c>
    </row>
    <row r="752" spans="1:35" ht="17" x14ac:dyDescent="0.35">
      <c r="A752" s="2" t="s">
        <v>176</v>
      </c>
      <c r="B752" s="2" t="s">
        <v>203</v>
      </c>
      <c r="C752" s="2" t="s">
        <v>211</v>
      </c>
      <c r="D752" s="15" t="s">
        <v>30</v>
      </c>
      <c r="E752" s="2" t="s">
        <v>100</v>
      </c>
      <c r="F752" s="2" t="str">
        <f>VLOOKUP(GERAL[[#This Row],[CÓD]],SEALL,6,FALSE)</f>
        <v>G</v>
      </c>
      <c r="G75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5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75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52" s="2">
        <f>VLOOKUP(GERAL[[#This Row],[CÓD]],SEALL,4,FALSE)</f>
        <v>16</v>
      </c>
      <c r="K752" s="2" t="str">
        <f>IF(ISERR(FIND("01",GERAL[[#This Row],[ODS]])),"NÃO","SIM")</f>
        <v>NÃO</v>
      </c>
      <c r="L752" s="2" t="str">
        <f>IF(ISERR(FIND("02",GERAL[[#This Row],[ODS]])),"NÃO","SIM")</f>
        <v>NÃO</v>
      </c>
      <c r="M752" s="2" t="str">
        <f>IF(ISERR(FIND("03",GERAL[[#This Row],[ODS]])),"NÃO","SIM")</f>
        <v>NÃO</v>
      </c>
      <c r="N752" s="2" t="str">
        <f>IF(ISERR(FIND("04",GERAL[[#This Row],[ODS]])),"NÃO","SIM")</f>
        <v>NÃO</v>
      </c>
      <c r="O752" s="2" t="str">
        <f>IF(ISERR(FIND("05",GERAL[[#This Row],[ODS]])),"NÃO","SIM")</f>
        <v>NÃO</v>
      </c>
      <c r="P752" s="2" t="str">
        <f>IF(ISERR(FIND("06",GERAL[[#This Row],[ODS]])),"NÃO","SIM")</f>
        <v>NÃO</v>
      </c>
      <c r="Q752" s="2" t="str">
        <f>IF(ISERR(FIND("07",GERAL[[#This Row],[ODS]])),"NÃO","SIM")</f>
        <v>NÃO</v>
      </c>
      <c r="R752" s="2" t="str">
        <f>IF(ISERR(FIND("08",GERAL[[#This Row],[ODS]])),"NÃO","SIM")</f>
        <v>NÃO</v>
      </c>
      <c r="S752" s="2" t="str">
        <f>IF(ISERR(FIND("09",GERAL[[#This Row],[ODS]])),"NÃO","SIM")</f>
        <v>NÃO</v>
      </c>
      <c r="T752" s="2" t="str">
        <f>IF(ISERR(FIND("10",GERAL[[#This Row],[ODS]])),"NÃO","SIM")</f>
        <v>NÃO</v>
      </c>
      <c r="U752" s="2" t="str">
        <f>IF(ISERR(FIND("11",GERAL[[#This Row],[ODS]])),"NÃO","SIM")</f>
        <v>NÃO</v>
      </c>
      <c r="V752" s="2" t="str">
        <f>IF(ISERR(FIND("12",GERAL[[#This Row],[ODS]])),"NÃO","SIM")</f>
        <v>NÃO</v>
      </c>
      <c r="W752" s="2" t="str">
        <f>IF(ISERR(FIND("13",GERAL[[#This Row],[ODS]])),"NÃO","SIM")</f>
        <v>NÃO</v>
      </c>
      <c r="X752" s="2" t="str">
        <f>IF(ISERR(FIND("14",GERAL[[#This Row],[ODS]])),"NÃO","SIM")</f>
        <v>NÃO</v>
      </c>
      <c r="Y752" s="2" t="str">
        <f>IF(ISERR(FIND("15",GERAL[[#This Row],[ODS]])),"NÃO","SIM")</f>
        <v>NÃO</v>
      </c>
      <c r="Z752" s="2" t="str">
        <f>IF(ISERR(FIND("16",GERAL[[#This Row],[ODS]])),"NÃO","SIM")</f>
        <v>SIM</v>
      </c>
      <c r="AA752" s="2" t="str">
        <f>IF(ISERR(FIND("17",GERAL[[#This Row],[ODS]])),"NÃO","SIM")</f>
        <v>NÃO</v>
      </c>
      <c r="AB752" s="1">
        <v>57.638672233329196</v>
      </c>
      <c r="AC752" s="1">
        <v>60.835714015389854</v>
      </c>
      <c r="AD752" s="1">
        <v>78.887635471617997</v>
      </c>
      <c r="AE752" s="1">
        <v>79.265487668693808</v>
      </c>
      <c r="AF752" s="1">
        <v>71.566532069449721</v>
      </c>
      <c r="AG752" s="1" t="str">
        <f>GERAL[[#This Row],[SIGLA]]&amp;GERAL[[#This Row],[CÓD]]</f>
        <v>ROEP_EP</v>
      </c>
      <c r="AH752" s="1">
        <f ca="1">VLOOKUP(GERAL[[#This Row],[REF_NOTA]],BASE_NOTAS[],7,FALSE)</f>
        <v>74.127898189459515</v>
      </c>
      <c r="AI752" s="31">
        <f ca="1">IF(GERAL[[#This Row],[Nota 2025]]="",0,GERAL[[#This Row],[Nota 2026]]-GERAL[[#This Row],[Nota 2025]])</f>
        <v>2.5613661200097937</v>
      </c>
    </row>
    <row r="753" spans="1:35" ht="17" x14ac:dyDescent="0.35">
      <c r="A753" s="2" t="s">
        <v>177</v>
      </c>
      <c r="B753" s="2" t="s">
        <v>204</v>
      </c>
      <c r="C753" s="2" t="s">
        <v>211</v>
      </c>
      <c r="D753" s="15" t="s">
        <v>30</v>
      </c>
      <c r="E753" s="2" t="s">
        <v>100</v>
      </c>
      <c r="F753" s="2" t="str">
        <f>VLOOKUP(GERAL[[#This Row],[CÓD]],SEALL,6,FALSE)</f>
        <v>G</v>
      </c>
      <c r="G75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5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75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53" s="2">
        <f>VLOOKUP(GERAL[[#This Row],[CÓD]],SEALL,4,FALSE)</f>
        <v>16</v>
      </c>
      <c r="K753" s="2" t="str">
        <f>IF(ISERR(FIND("01",GERAL[[#This Row],[ODS]])),"NÃO","SIM")</f>
        <v>NÃO</v>
      </c>
      <c r="L753" s="2" t="str">
        <f>IF(ISERR(FIND("02",GERAL[[#This Row],[ODS]])),"NÃO","SIM")</f>
        <v>NÃO</v>
      </c>
      <c r="M753" s="2" t="str">
        <f>IF(ISERR(FIND("03",GERAL[[#This Row],[ODS]])),"NÃO","SIM")</f>
        <v>NÃO</v>
      </c>
      <c r="N753" s="2" t="str">
        <f>IF(ISERR(FIND("04",GERAL[[#This Row],[ODS]])),"NÃO","SIM")</f>
        <v>NÃO</v>
      </c>
      <c r="O753" s="2" t="str">
        <f>IF(ISERR(FIND("05",GERAL[[#This Row],[ODS]])),"NÃO","SIM")</f>
        <v>NÃO</v>
      </c>
      <c r="P753" s="2" t="str">
        <f>IF(ISERR(FIND("06",GERAL[[#This Row],[ODS]])),"NÃO","SIM")</f>
        <v>NÃO</v>
      </c>
      <c r="Q753" s="2" t="str">
        <f>IF(ISERR(FIND("07",GERAL[[#This Row],[ODS]])),"NÃO","SIM")</f>
        <v>NÃO</v>
      </c>
      <c r="R753" s="2" t="str">
        <f>IF(ISERR(FIND("08",GERAL[[#This Row],[ODS]])),"NÃO","SIM")</f>
        <v>NÃO</v>
      </c>
      <c r="S753" s="2" t="str">
        <f>IF(ISERR(FIND("09",GERAL[[#This Row],[ODS]])),"NÃO","SIM")</f>
        <v>NÃO</v>
      </c>
      <c r="T753" s="2" t="str">
        <f>IF(ISERR(FIND("10",GERAL[[#This Row],[ODS]])),"NÃO","SIM")</f>
        <v>NÃO</v>
      </c>
      <c r="U753" s="2" t="str">
        <f>IF(ISERR(FIND("11",GERAL[[#This Row],[ODS]])),"NÃO","SIM")</f>
        <v>NÃO</v>
      </c>
      <c r="V753" s="2" t="str">
        <f>IF(ISERR(FIND("12",GERAL[[#This Row],[ODS]])),"NÃO","SIM")</f>
        <v>NÃO</v>
      </c>
      <c r="W753" s="2" t="str">
        <f>IF(ISERR(FIND("13",GERAL[[#This Row],[ODS]])),"NÃO","SIM")</f>
        <v>NÃO</v>
      </c>
      <c r="X753" s="2" t="str">
        <f>IF(ISERR(FIND("14",GERAL[[#This Row],[ODS]])),"NÃO","SIM")</f>
        <v>NÃO</v>
      </c>
      <c r="Y753" s="2" t="str">
        <f>IF(ISERR(FIND("15",GERAL[[#This Row],[ODS]])),"NÃO","SIM")</f>
        <v>NÃO</v>
      </c>
      <c r="Z753" s="2" t="str">
        <f>IF(ISERR(FIND("16",GERAL[[#This Row],[ODS]])),"NÃO","SIM")</f>
        <v>SIM</v>
      </c>
      <c r="AA753" s="2" t="str">
        <f>IF(ISERR(FIND("17",GERAL[[#This Row],[ODS]])),"NÃO","SIM")</f>
        <v>NÃO</v>
      </c>
      <c r="AB753" s="1">
        <v>34.319914413513672</v>
      </c>
      <c r="AC753" s="1">
        <v>34.078333882561068</v>
      </c>
      <c r="AD753" s="1">
        <v>21.247093210516368</v>
      </c>
      <c r="AE753" s="1">
        <v>31.860484239394765</v>
      </c>
      <c r="AF753" s="1">
        <v>32.784572017245367</v>
      </c>
      <c r="AG753" s="1" t="str">
        <f>GERAL[[#This Row],[SIGLA]]&amp;GERAL[[#This Row],[CÓD]]</f>
        <v>RREP_EP</v>
      </c>
      <c r="AH753" s="1">
        <f ca="1">VLOOKUP(GERAL[[#This Row],[REF_NOTA]],BASE_NOTAS[],7,FALSE)</f>
        <v>44.303340194242594</v>
      </c>
      <c r="AI753" s="31">
        <f ca="1">IF(GERAL[[#This Row],[Nota 2025]]="",0,GERAL[[#This Row],[Nota 2026]]-GERAL[[#This Row],[Nota 2025]])</f>
        <v>11.518768176997227</v>
      </c>
    </row>
    <row r="754" spans="1:35" ht="17" x14ac:dyDescent="0.35">
      <c r="A754" s="2" t="s">
        <v>179</v>
      </c>
      <c r="B754" s="2" t="s">
        <v>194</v>
      </c>
      <c r="C754" s="2" t="s">
        <v>211</v>
      </c>
      <c r="D754" s="15" t="s">
        <v>30</v>
      </c>
      <c r="E754" s="2" t="s">
        <v>100</v>
      </c>
      <c r="F754" s="2" t="str">
        <f>VLOOKUP(GERAL[[#This Row],[CÓD]],SEALL,6,FALSE)</f>
        <v>G</v>
      </c>
      <c r="G75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5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75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54" s="2">
        <f>VLOOKUP(GERAL[[#This Row],[CÓD]],SEALL,4,FALSE)</f>
        <v>16</v>
      </c>
      <c r="K754" s="2" t="str">
        <f>IF(ISERR(FIND("01",GERAL[[#This Row],[ODS]])),"NÃO","SIM")</f>
        <v>NÃO</v>
      </c>
      <c r="L754" s="2" t="str">
        <f>IF(ISERR(FIND("02",GERAL[[#This Row],[ODS]])),"NÃO","SIM")</f>
        <v>NÃO</v>
      </c>
      <c r="M754" s="2" t="str">
        <f>IF(ISERR(FIND("03",GERAL[[#This Row],[ODS]])),"NÃO","SIM")</f>
        <v>NÃO</v>
      </c>
      <c r="N754" s="2" t="str">
        <f>IF(ISERR(FIND("04",GERAL[[#This Row],[ODS]])),"NÃO","SIM")</f>
        <v>NÃO</v>
      </c>
      <c r="O754" s="2" t="str">
        <f>IF(ISERR(FIND("05",GERAL[[#This Row],[ODS]])),"NÃO","SIM")</f>
        <v>NÃO</v>
      </c>
      <c r="P754" s="2" t="str">
        <f>IF(ISERR(FIND("06",GERAL[[#This Row],[ODS]])),"NÃO","SIM")</f>
        <v>NÃO</v>
      </c>
      <c r="Q754" s="2" t="str">
        <f>IF(ISERR(FIND("07",GERAL[[#This Row],[ODS]])),"NÃO","SIM")</f>
        <v>NÃO</v>
      </c>
      <c r="R754" s="2" t="str">
        <f>IF(ISERR(FIND("08",GERAL[[#This Row],[ODS]])),"NÃO","SIM")</f>
        <v>NÃO</v>
      </c>
      <c r="S754" s="2" t="str">
        <f>IF(ISERR(FIND("09",GERAL[[#This Row],[ODS]])),"NÃO","SIM")</f>
        <v>NÃO</v>
      </c>
      <c r="T754" s="2" t="str">
        <f>IF(ISERR(FIND("10",GERAL[[#This Row],[ODS]])),"NÃO","SIM")</f>
        <v>NÃO</v>
      </c>
      <c r="U754" s="2" t="str">
        <f>IF(ISERR(FIND("11",GERAL[[#This Row],[ODS]])),"NÃO","SIM")</f>
        <v>NÃO</v>
      </c>
      <c r="V754" s="2" t="str">
        <f>IF(ISERR(FIND("12",GERAL[[#This Row],[ODS]])),"NÃO","SIM")</f>
        <v>NÃO</v>
      </c>
      <c r="W754" s="2" t="str">
        <f>IF(ISERR(FIND("13",GERAL[[#This Row],[ODS]])),"NÃO","SIM")</f>
        <v>NÃO</v>
      </c>
      <c r="X754" s="2" t="str">
        <f>IF(ISERR(FIND("14",GERAL[[#This Row],[ODS]])),"NÃO","SIM")</f>
        <v>NÃO</v>
      </c>
      <c r="Y754" s="2" t="str">
        <f>IF(ISERR(FIND("15",GERAL[[#This Row],[ODS]])),"NÃO","SIM")</f>
        <v>NÃO</v>
      </c>
      <c r="Z754" s="2" t="str">
        <f>IF(ISERR(FIND("16",GERAL[[#This Row],[ODS]])),"NÃO","SIM")</f>
        <v>SIM</v>
      </c>
      <c r="AA754" s="2" t="str">
        <f>IF(ISERR(FIND("17",GERAL[[#This Row],[ODS]])),"NÃO","SIM")</f>
        <v>NÃO</v>
      </c>
      <c r="AB754" s="1">
        <v>86.917484909432048</v>
      </c>
      <c r="AC754" s="1">
        <v>86.628357360129741</v>
      </c>
      <c r="AD754" s="1">
        <v>87.254589501757096</v>
      </c>
      <c r="AE754" s="1">
        <v>89.172777377476066</v>
      </c>
      <c r="AF754" s="1">
        <v>89.642906013182341</v>
      </c>
      <c r="AG754" s="1" t="str">
        <f>GERAL[[#This Row],[SIGLA]]&amp;GERAL[[#This Row],[CÓD]]</f>
        <v>SCEP_EP</v>
      </c>
      <c r="AH754" s="1">
        <f ca="1">VLOOKUP(GERAL[[#This Row],[REF_NOTA]],BASE_NOTAS[],7,FALSE)</f>
        <v>88.90498527696974</v>
      </c>
      <c r="AI754" s="31">
        <f ca="1">IF(GERAL[[#This Row],[Nota 2025]]="",0,GERAL[[#This Row],[Nota 2026]]-GERAL[[#This Row],[Nota 2025]])</f>
        <v>-0.73792073621260101</v>
      </c>
    </row>
    <row r="755" spans="1:35" ht="17" x14ac:dyDescent="0.35">
      <c r="A755" s="2" t="s">
        <v>181</v>
      </c>
      <c r="B755" s="2" t="s">
        <v>186</v>
      </c>
      <c r="C755" s="2" t="s">
        <v>211</v>
      </c>
      <c r="D755" s="15" t="s">
        <v>30</v>
      </c>
      <c r="E755" s="2" t="s">
        <v>100</v>
      </c>
      <c r="F755" s="2" t="str">
        <f>VLOOKUP(GERAL[[#This Row],[CÓD]],SEALL,6,FALSE)</f>
        <v>G</v>
      </c>
      <c r="G75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5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75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55" s="2">
        <f>VLOOKUP(GERAL[[#This Row],[CÓD]],SEALL,4,FALSE)</f>
        <v>16</v>
      </c>
      <c r="K755" s="2" t="str">
        <f>IF(ISERR(FIND("01",GERAL[[#This Row],[ODS]])),"NÃO","SIM")</f>
        <v>NÃO</v>
      </c>
      <c r="L755" s="2" t="str">
        <f>IF(ISERR(FIND("02",GERAL[[#This Row],[ODS]])),"NÃO","SIM")</f>
        <v>NÃO</v>
      </c>
      <c r="M755" s="2" t="str">
        <f>IF(ISERR(FIND("03",GERAL[[#This Row],[ODS]])),"NÃO","SIM")</f>
        <v>NÃO</v>
      </c>
      <c r="N755" s="2" t="str">
        <f>IF(ISERR(FIND("04",GERAL[[#This Row],[ODS]])),"NÃO","SIM")</f>
        <v>NÃO</v>
      </c>
      <c r="O755" s="2" t="str">
        <f>IF(ISERR(FIND("05",GERAL[[#This Row],[ODS]])),"NÃO","SIM")</f>
        <v>NÃO</v>
      </c>
      <c r="P755" s="2" t="str">
        <f>IF(ISERR(FIND("06",GERAL[[#This Row],[ODS]])),"NÃO","SIM")</f>
        <v>NÃO</v>
      </c>
      <c r="Q755" s="2" t="str">
        <f>IF(ISERR(FIND("07",GERAL[[#This Row],[ODS]])),"NÃO","SIM")</f>
        <v>NÃO</v>
      </c>
      <c r="R755" s="2" t="str">
        <f>IF(ISERR(FIND("08",GERAL[[#This Row],[ODS]])),"NÃO","SIM")</f>
        <v>NÃO</v>
      </c>
      <c r="S755" s="2" t="str">
        <f>IF(ISERR(FIND("09",GERAL[[#This Row],[ODS]])),"NÃO","SIM")</f>
        <v>NÃO</v>
      </c>
      <c r="T755" s="2" t="str">
        <f>IF(ISERR(FIND("10",GERAL[[#This Row],[ODS]])),"NÃO","SIM")</f>
        <v>NÃO</v>
      </c>
      <c r="U755" s="2" t="str">
        <f>IF(ISERR(FIND("11",GERAL[[#This Row],[ODS]])),"NÃO","SIM")</f>
        <v>NÃO</v>
      </c>
      <c r="V755" s="2" t="str">
        <f>IF(ISERR(FIND("12",GERAL[[#This Row],[ODS]])),"NÃO","SIM")</f>
        <v>NÃO</v>
      </c>
      <c r="W755" s="2" t="str">
        <f>IF(ISERR(FIND("13",GERAL[[#This Row],[ODS]])),"NÃO","SIM")</f>
        <v>NÃO</v>
      </c>
      <c r="X755" s="2" t="str">
        <f>IF(ISERR(FIND("14",GERAL[[#This Row],[ODS]])),"NÃO","SIM")</f>
        <v>NÃO</v>
      </c>
      <c r="Y755" s="2" t="str">
        <f>IF(ISERR(FIND("15",GERAL[[#This Row],[ODS]])),"NÃO","SIM")</f>
        <v>NÃO</v>
      </c>
      <c r="Z755" s="2" t="str">
        <f>IF(ISERR(FIND("16",GERAL[[#This Row],[ODS]])),"NÃO","SIM")</f>
        <v>SIM</v>
      </c>
      <c r="AA755" s="2" t="str">
        <f>IF(ISERR(FIND("17",GERAL[[#This Row],[ODS]])),"NÃO","SIM")</f>
        <v>NÃO</v>
      </c>
      <c r="AB755" s="1">
        <v>100</v>
      </c>
      <c r="AC755" s="1">
        <v>100</v>
      </c>
      <c r="AD755" s="1">
        <v>99.779483163343968</v>
      </c>
      <c r="AE755" s="1">
        <v>100</v>
      </c>
      <c r="AF755" s="1">
        <v>100</v>
      </c>
      <c r="AG755" s="1" t="str">
        <f>GERAL[[#This Row],[SIGLA]]&amp;GERAL[[#This Row],[CÓD]]</f>
        <v>SPEP_EP</v>
      </c>
      <c r="AH755" s="1">
        <f ca="1">VLOOKUP(GERAL[[#This Row],[REF_NOTA]],BASE_NOTAS[],7,FALSE)</f>
        <v>100</v>
      </c>
      <c r="AI755" s="31">
        <f ca="1">IF(GERAL[[#This Row],[Nota 2025]]="",0,GERAL[[#This Row],[Nota 2026]]-GERAL[[#This Row],[Nota 2025]])</f>
        <v>0</v>
      </c>
    </row>
    <row r="756" spans="1:35" ht="17" x14ac:dyDescent="0.35">
      <c r="A756" s="2" t="s">
        <v>180</v>
      </c>
      <c r="B756" s="2" t="s">
        <v>206</v>
      </c>
      <c r="C756" s="2" t="s">
        <v>211</v>
      </c>
      <c r="D756" s="15" t="s">
        <v>30</v>
      </c>
      <c r="E756" s="2" t="s">
        <v>100</v>
      </c>
      <c r="F756" s="2" t="str">
        <f>VLOOKUP(GERAL[[#This Row],[CÓD]],SEALL,6,FALSE)</f>
        <v>G</v>
      </c>
      <c r="G75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5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75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56" s="2">
        <f>VLOOKUP(GERAL[[#This Row],[CÓD]],SEALL,4,FALSE)</f>
        <v>16</v>
      </c>
      <c r="K756" s="2" t="str">
        <f>IF(ISERR(FIND("01",GERAL[[#This Row],[ODS]])),"NÃO","SIM")</f>
        <v>NÃO</v>
      </c>
      <c r="L756" s="2" t="str">
        <f>IF(ISERR(FIND("02",GERAL[[#This Row],[ODS]])),"NÃO","SIM")</f>
        <v>NÃO</v>
      </c>
      <c r="M756" s="2" t="str">
        <f>IF(ISERR(FIND("03",GERAL[[#This Row],[ODS]])),"NÃO","SIM")</f>
        <v>NÃO</v>
      </c>
      <c r="N756" s="2" t="str">
        <f>IF(ISERR(FIND("04",GERAL[[#This Row],[ODS]])),"NÃO","SIM")</f>
        <v>NÃO</v>
      </c>
      <c r="O756" s="2" t="str">
        <f>IF(ISERR(FIND("05",GERAL[[#This Row],[ODS]])),"NÃO","SIM")</f>
        <v>NÃO</v>
      </c>
      <c r="P756" s="2" t="str">
        <f>IF(ISERR(FIND("06",GERAL[[#This Row],[ODS]])),"NÃO","SIM")</f>
        <v>NÃO</v>
      </c>
      <c r="Q756" s="2" t="str">
        <f>IF(ISERR(FIND("07",GERAL[[#This Row],[ODS]])),"NÃO","SIM")</f>
        <v>NÃO</v>
      </c>
      <c r="R756" s="2" t="str">
        <f>IF(ISERR(FIND("08",GERAL[[#This Row],[ODS]])),"NÃO","SIM")</f>
        <v>NÃO</v>
      </c>
      <c r="S756" s="2" t="str">
        <f>IF(ISERR(FIND("09",GERAL[[#This Row],[ODS]])),"NÃO","SIM")</f>
        <v>NÃO</v>
      </c>
      <c r="T756" s="2" t="str">
        <f>IF(ISERR(FIND("10",GERAL[[#This Row],[ODS]])),"NÃO","SIM")</f>
        <v>NÃO</v>
      </c>
      <c r="U756" s="2" t="str">
        <f>IF(ISERR(FIND("11",GERAL[[#This Row],[ODS]])),"NÃO","SIM")</f>
        <v>NÃO</v>
      </c>
      <c r="V756" s="2" t="str">
        <f>IF(ISERR(FIND("12",GERAL[[#This Row],[ODS]])),"NÃO","SIM")</f>
        <v>NÃO</v>
      </c>
      <c r="W756" s="2" t="str">
        <f>IF(ISERR(FIND("13",GERAL[[#This Row],[ODS]])),"NÃO","SIM")</f>
        <v>NÃO</v>
      </c>
      <c r="X756" s="2" t="str">
        <f>IF(ISERR(FIND("14",GERAL[[#This Row],[ODS]])),"NÃO","SIM")</f>
        <v>NÃO</v>
      </c>
      <c r="Y756" s="2" t="str">
        <f>IF(ISERR(FIND("15",GERAL[[#This Row],[ODS]])),"NÃO","SIM")</f>
        <v>NÃO</v>
      </c>
      <c r="Z756" s="2" t="str">
        <f>IF(ISERR(FIND("16",GERAL[[#This Row],[ODS]])),"NÃO","SIM")</f>
        <v>SIM</v>
      </c>
      <c r="AA756" s="2" t="str">
        <f>IF(ISERR(FIND("17",GERAL[[#This Row],[ODS]])),"NÃO","SIM")</f>
        <v>NÃO</v>
      </c>
      <c r="AB756" s="1">
        <v>40.039002121642838</v>
      </c>
      <c r="AC756" s="1">
        <v>36.523745121523262</v>
      </c>
      <c r="AD756" s="1">
        <v>42.143452874663069</v>
      </c>
      <c r="AE756" s="1">
        <v>44.049893619418242</v>
      </c>
      <c r="AF756" s="1">
        <v>33.182466657143891</v>
      </c>
      <c r="AG756" s="1" t="str">
        <f>GERAL[[#This Row],[SIGLA]]&amp;GERAL[[#This Row],[CÓD]]</f>
        <v>SEEP_EP</v>
      </c>
      <c r="AH756" s="1">
        <f ca="1">VLOOKUP(GERAL[[#This Row],[REF_NOTA]],BASE_NOTAS[],7,FALSE)</f>
        <v>26.991468128041305</v>
      </c>
      <c r="AI756" s="31">
        <f ca="1">IF(GERAL[[#This Row],[Nota 2025]]="",0,GERAL[[#This Row],[Nota 2026]]-GERAL[[#This Row],[Nota 2025]])</f>
        <v>-6.1909985291025862</v>
      </c>
    </row>
    <row r="757" spans="1:35" ht="17" x14ac:dyDescent="0.35">
      <c r="A757" s="2" t="s">
        <v>182</v>
      </c>
      <c r="B757" s="2" t="s">
        <v>185</v>
      </c>
      <c r="C757" s="2" t="s">
        <v>211</v>
      </c>
      <c r="D757" s="15" t="s">
        <v>30</v>
      </c>
      <c r="E757" s="2" t="s">
        <v>100</v>
      </c>
      <c r="F757" s="2" t="str">
        <f>VLOOKUP(GERAL[[#This Row],[CÓD]],SEALL,6,FALSE)</f>
        <v>G</v>
      </c>
      <c r="G75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5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75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57" s="2">
        <f>VLOOKUP(GERAL[[#This Row],[CÓD]],SEALL,4,FALSE)</f>
        <v>16</v>
      </c>
      <c r="K757" s="2" t="str">
        <f>IF(ISERR(FIND("01",GERAL[[#This Row],[ODS]])),"NÃO","SIM")</f>
        <v>NÃO</v>
      </c>
      <c r="L757" s="2" t="str">
        <f>IF(ISERR(FIND("02",GERAL[[#This Row],[ODS]])),"NÃO","SIM")</f>
        <v>NÃO</v>
      </c>
      <c r="M757" s="2" t="str">
        <f>IF(ISERR(FIND("03",GERAL[[#This Row],[ODS]])),"NÃO","SIM")</f>
        <v>NÃO</v>
      </c>
      <c r="N757" s="2" t="str">
        <f>IF(ISERR(FIND("04",GERAL[[#This Row],[ODS]])),"NÃO","SIM")</f>
        <v>NÃO</v>
      </c>
      <c r="O757" s="2" t="str">
        <f>IF(ISERR(FIND("05",GERAL[[#This Row],[ODS]])),"NÃO","SIM")</f>
        <v>NÃO</v>
      </c>
      <c r="P757" s="2" t="str">
        <f>IF(ISERR(FIND("06",GERAL[[#This Row],[ODS]])),"NÃO","SIM")</f>
        <v>NÃO</v>
      </c>
      <c r="Q757" s="2" t="str">
        <f>IF(ISERR(FIND("07",GERAL[[#This Row],[ODS]])),"NÃO","SIM")</f>
        <v>NÃO</v>
      </c>
      <c r="R757" s="2" t="str">
        <f>IF(ISERR(FIND("08",GERAL[[#This Row],[ODS]])),"NÃO","SIM")</f>
        <v>NÃO</v>
      </c>
      <c r="S757" s="2" t="str">
        <f>IF(ISERR(FIND("09",GERAL[[#This Row],[ODS]])),"NÃO","SIM")</f>
        <v>NÃO</v>
      </c>
      <c r="T757" s="2" t="str">
        <f>IF(ISERR(FIND("10",GERAL[[#This Row],[ODS]])),"NÃO","SIM")</f>
        <v>NÃO</v>
      </c>
      <c r="U757" s="2" t="str">
        <f>IF(ISERR(FIND("11",GERAL[[#This Row],[ODS]])),"NÃO","SIM")</f>
        <v>NÃO</v>
      </c>
      <c r="V757" s="2" t="str">
        <f>IF(ISERR(FIND("12",GERAL[[#This Row],[ODS]])),"NÃO","SIM")</f>
        <v>NÃO</v>
      </c>
      <c r="W757" s="2" t="str">
        <f>IF(ISERR(FIND("13",GERAL[[#This Row],[ODS]])),"NÃO","SIM")</f>
        <v>NÃO</v>
      </c>
      <c r="X757" s="2" t="str">
        <f>IF(ISERR(FIND("14",GERAL[[#This Row],[ODS]])),"NÃO","SIM")</f>
        <v>NÃO</v>
      </c>
      <c r="Y757" s="2" t="str">
        <f>IF(ISERR(FIND("15",GERAL[[#This Row],[ODS]])),"NÃO","SIM")</f>
        <v>NÃO</v>
      </c>
      <c r="Z757" s="2" t="str">
        <f>IF(ISERR(FIND("16",GERAL[[#This Row],[ODS]])),"NÃO","SIM")</f>
        <v>SIM</v>
      </c>
      <c r="AA757" s="2" t="str">
        <f>IF(ISERR(FIND("17",GERAL[[#This Row],[ODS]])),"NÃO","SIM")</f>
        <v>NÃO</v>
      </c>
      <c r="AB757" s="1">
        <v>45.771314669120564</v>
      </c>
      <c r="AC757" s="1">
        <v>46.301430450639479</v>
      </c>
      <c r="AD757" s="1">
        <v>39.989741083531257</v>
      </c>
      <c r="AE757" s="1">
        <v>62.185883991095615</v>
      </c>
      <c r="AF757" s="1">
        <v>58.942254270634336</v>
      </c>
      <c r="AG757" s="1" t="str">
        <f>GERAL[[#This Row],[SIGLA]]&amp;GERAL[[#This Row],[CÓD]]</f>
        <v>TOEP_EP</v>
      </c>
      <c r="AH757" s="1">
        <f ca="1">VLOOKUP(GERAL[[#This Row],[REF_NOTA]],BASE_NOTAS[],7,FALSE)</f>
        <v>61.87619304648625</v>
      </c>
      <c r="AI757" s="31">
        <f ca="1">IF(GERAL[[#This Row],[Nota 2025]]="",0,GERAL[[#This Row],[Nota 2026]]-GERAL[[#This Row],[Nota 2025]])</f>
        <v>2.9339387758519138</v>
      </c>
    </row>
    <row r="758" spans="1:35" ht="17" x14ac:dyDescent="0.35">
      <c r="A758" s="2" t="s">
        <v>0</v>
      </c>
      <c r="B758" s="2" t="s">
        <v>156</v>
      </c>
      <c r="C758" s="2" t="s">
        <v>268</v>
      </c>
      <c r="D758" s="15" t="s">
        <v>404</v>
      </c>
      <c r="E758" s="15" t="s">
        <v>396</v>
      </c>
      <c r="F758" s="2" t="str">
        <f>VLOOKUP(GERAL[[#This Row],[CÓD]],SEALL,6,FALSE)</f>
        <v>SG</v>
      </c>
      <c r="G75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5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5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58" s="2" t="str">
        <f>VLOOKUP(GERAL[[#This Row],[CÓD]],SEALL,4,FALSE)</f>
        <v>05, 08, 10, 16</v>
      </c>
      <c r="K758" s="2" t="str">
        <f>IF(ISERR(FIND("01",GERAL[[#This Row],[ODS]])),"NÃO","SIM")</f>
        <v>NÃO</v>
      </c>
      <c r="L758" s="2" t="str">
        <f>IF(ISERR(FIND("02",GERAL[[#This Row],[ODS]])),"NÃO","SIM")</f>
        <v>NÃO</v>
      </c>
      <c r="M758" s="2" t="str">
        <f>IF(ISERR(FIND("03",GERAL[[#This Row],[ODS]])),"NÃO","SIM")</f>
        <v>NÃO</v>
      </c>
      <c r="N758" s="2" t="str">
        <f>IF(ISERR(FIND("04",GERAL[[#This Row],[ODS]])),"NÃO","SIM")</f>
        <v>NÃO</v>
      </c>
      <c r="O758" s="2" t="str">
        <f>IF(ISERR(FIND("05",GERAL[[#This Row],[ODS]])),"NÃO","SIM")</f>
        <v>SIM</v>
      </c>
      <c r="P758" s="2" t="str">
        <f>IF(ISERR(FIND("06",GERAL[[#This Row],[ODS]])),"NÃO","SIM")</f>
        <v>NÃO</v>
      </c>
      <c r="Q758" s="2" t="str">
        <f>IF(ISERR(FIND("07",GERAL[[#This Row],[ODS]])),"NÃO","SIM")</f>
        <v>NÃO</v>
      </c>
      <c r="R758" s="2" t="str">
        <f>IF(ISERR(FIND("08",GERAL[[#This Row],[ODS]])),"NÃO","SIM")</f>
        <v>SIM</v>
      </c>
      <c r="S758" s="2" t="str">
        <f>IF(ISERR(FIND("09",GERAL[[#This Row],[ODS]])),"NÃO","SIM")</f>
        <v>NÃO</v>
      </c>
      <c r="T758" s="2" t="str">
        <f>IF(ISERR(FIND("10",GERAL[[#This Row],[ODS]])),"NÃO","SIM")</f>
        <v>SIM</v>
      </c>
      <c r="U758" s="2" t="str">
        <f>IF(ISERR(FIND("11",GERAL[[#This Row],[ODS]])),"NÃO","SIM")</f>
        <v>NÃO</v>
      </c>
      <c r="V758" s="2" t="str">
        <f>IF(ISERR(FIND("12",GERAL[[#This Row],[ODS]])),"NÃO","SIM")</f>
        <v>NÃO</v>
      </c>
      <c r="W758" s="2" t="str">
        <f>IF(ISERR(FIND("13",GERAL[[#This Row],[ODS]])),"NÃO","SIM")</f>
        <v>NÃO</v>
      </c>
      <c r="X758" s="2" t="str">
        <f>IF(ISERR(FIND("14",GERAL[[#This Row],[ODS]])),"NÃO","SIM")</f>
        <v>NÃO</v>
      </c>
      <c r="Y758" s="2" t="str">
        <f>IF(ISERR(FIND("15",GERAL[[#This Row],[ODS]])),"NÃO","SIM")</f>
        <v>NÃO</v>
      </c>
      <c r="Z758" s="2" t="str">
        <f>IF(ISERR(FIND("16",GERAL[[#This Row],[ODS]])),"NÃO","SIM")</f>
        <v>SIM</v>
      </c>
      <c r="AA758" s="2" t="str">
        <f>IF(ISERR(FIND("17",GERAL[[#This Row],[ODS]])),"NÃO","SIM")</f>
        <v>NÃO</v>
      </c>
      <c r="AB758" s="1">
        <v>94.685620729833403</v>
      </c>
      <c r="AC758" s="1">
        <v>51.711971381983965</v>
      </c>
      <c r="AD758" s="1">
        <v>82.270747845762429</v>
      </c>
      <c r="AE758" s="1">
        <v>65.65945047473636</v>
      </c>
      <c r="AF758" s="1">
        <v>96.21580131177798</v>
      </c>
      <c r="AG758" s="1" t="str">
        <f>GERAL[[#This Row],[SIGLA]]&amp;GERAL[[#This Row],[CÓD]]</f>
        <v>ACEP_GE</v>
      </c>
      <c r="AH758" s="1">
        <f ca="1">VLOOKUP(GERAL[[#This Row],[REF_NOTA]],BASE_NOTAS[],7,FALSE)</f>
        <v>96.40399421153289</v>
      </c>
      <c r="AI758" s="31">
        <f ca="1">IF(GERAL[[#This Row],[Nota 2025]]="",0,GERAL[[#This Row],[Nota 2026]]-GERAL[[#This Row],[Nota 2025]])</f>
        <v>0.1881928997549096</v>
      </c>
    </row>
    <row r="759" spans="1:35" ht="17" x14ac:dyDescent="0.35">
      <c r="A759" s="2" t="s">
        <v>1</v>
      </c>
      <c r="B759" s="2" t="s">
        <v>157</v>
      </c>
      <c r="C759" s="2" t="s">
        <v>268</v>
      </c>
      <c r="D759" s="15" t="s">
        <v>404</v>
      </c>
      <c r="E759" s="15" t="s">
        <v>396</v>
      </c>
      <c r="F759" s="2" t="str">
        <f>VLOOKUP(GERAL[[#This Row],[CÓD]],SEALL,6,FALSE)</f>
        <v>SG</v>
      </c>
      <c r="G75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5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5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59" s="2" t="str">
        <f>VLOOKUP(GERAL[[#This Row],[CÓD]],SEALL,4,FALSE)</f>
        <v>05, 08, 10, 16</v>
      </c>
      <c r="K759" s="2" t="str">
        <f>IF(ISERR(FIND("01",GERAL[[#This Row],[ODS]])),"NÃO","SIM")</f>
        <v>NÃO</v>
      </c>
      <c r="L759" s="2" t="str">
        <f>IF(ISERR(FIND("02",GERAL[[#This Row],[ODS]])),"NÃO","SIM")</f>
        <v>NÃO</v>
      </c>
      <c r="M759" s="2" t="str">
        <f>IF(ISERR(FIND("03",GERAL[[#This Row],[ODS]])),"NÃO","SIM")</f>
        <v>NÃO</v>
      </c>
      <c r="N759" s="2" t="str">
        <f>IF(ISERR(FIND("04",GERAL[[#This Row],[ODS]])),"NÃO","SIM")</f>
        <v>NÃO</v>
      </c>
      <c r="O759" s="2" t="str">
        <f>IF(ISERR(FIND("05",GERAL[[#This Row],[ODS]])),"NÃO","SIM")</f>
        <v>SIM</v>
      </c>
      <c r="P759" s="2" t="str">
        <f>IF(ISERR(FIND("06",GERAL[[#This Row],[ODS]])),"NÃO","SIM")</f>
        <v>NÃO</v>
      </c>
      <c r="Q759" s="2" t="str">
        <f>IF(ISERR(FIND("07",GERAL[[#This Row],[ODS]])),"NÃO","SIM")</f>
        <v>NÃO</v>
      </c>
      <c r="R759" s="2" t="str">
        <f>IF(ISERR(FIND("08",GERAL[[#This Row],[ODS]])),"NÃO","SIM")</f>
        <v>SIM</v>
      </c>
      <c r="S759" s="2" t="str">
        <f>IF(ISERR(FIND("09",GERAL[[#This Row],[ODS]])),"NÃO","SIM")</f>
        <v>NÃO</v>
      </c>
      <c r="T759" s="2" t="str">
        <f>IF(ISERR(FIND("10",GERAL[[#This Row],[ODS]])),"NÃO","SIM")</f>
        <v>SIM</v>
      </c>
      <c r="U759" s="2" t="str">
        <f>IF(ISERR(FIND("11",GERAL[[#This Row],[ODS]])),"NÃO","SIM")</f>
        <v>NÃO</v>
      </c>
      <c r="V759" s="2" t="str">
        <f>IF(ISERR(FIND("12",GERAL[[#This Row],[ODS]])),"NÃO","SIM")</f>
        <v>NÃO</v>
      </c>
      <c r="W759" s="2" t="str">
        <f>IF(ISERR(FIND("13",GERAL[[#This Row],[ODS]])),"NÃO","SIM")</f>
        <v>NÃO</v>
      </c>
      <c r="X759" s="2" t="str">
        <f>IF(ISERR(FIND("14",GERAL[[#This Row],[ODS]])),"NÃO","SIM")</f>
        <v>NÃO</v>
      </c>
      <c r="Y759" s="2" t="str">
        <f>IF(ISERR(FIND("15",GERAL[[#This Row],[ODS]])),"NÃO","SIM")</f>
        <v>NÃO</v>
      </c>
      <c r="Z759" s="2" t="str">
        <f>IF(ISERR(FIND("16",GERAL[[#This Row],[ODS]])),"NÃO","SIM")</f>
        <v>SIM</v>
      </c>
      <c r="AA759" s="2" t="str">
        <f>IF(ISERR(FIND("17",GERAL[[#This Row],[ODS]])),"NÃO","SIM")</f>
        <v>NÃO</v>
      </c>
      <c r="AB759" s="1">
        <v>35.277649244328174</v>
      </c>
      <c r="AC759" s="1">
        <v>1.4047895632263447</v>
      </c>
      <c r="AD759" s="1">
        <v>22.609026737630444</v>
      </c>
      <c r="AE759" s="1">
        <v>23.007430322005945</v>
      </c>
      <c r="AF759" s="1">
        <v>20.195315951083728</v>
      </c>
      <c r="AG759" s="1" t="str">
        <f>GERAL[[#This Row],[SIGLA]]&amp;GERAL[[#This Row],[CÓD]]</f>
        <v>ALEP_GE</v>
      </c>
      <c r="AH759" s="1">
        <f ca="1">VLOOKUP(GERAL[[#This Row],[REF_NOTA]],BASE_NOTAS[],7,FALSE)</f>
        <v>40.927333914231532</v>
      </c>
      <c r="AI759" s="31">
        <f ca="1">IF(GERAL[[#This Row],[Nota 2025]]="",0,GERAL[[#This Row],[Nota 2026]]-GERAL[[#This Row],[Nota 2025]])</f>
        <v>20.732017963147804</v>
      </c>
    </row>
    <row r="760" spans="1:35" ht="17" x14ac:dyDescent="0.35">
      <c r="A760" s="2" t="s">
        <v>159</v>
      </c>
      <c r="B760" s="2" t="s">
        <v>184</v>
      </c>
      <c r="C760" s="2" t="s">
        <v>268</v>
      </c>
      <c r="D760" s="15" t="s">
        <v>404</v>
      </c>
      <c r="E760" s="15" t="s">
        <v>396</v>
      </c>
      <c r="F760" s="2" t="str">
        <f>VLOOKUP(GERAL[[#This Row],[CÓD]],SEALL,6,FALSE)</f>
        <v>SG</v>
      </c>
      <c r="G76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6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6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60" s="2" t="str">
        <f>VLOOKUP(GERAL[[#This Row],[CÓD]],SEALL,4,FALSE)</f>
        <v>05, 08, 10, 16</v>
      </c>
      <c r="K760" s="2" t="str">
        <f>IF(ISERR(FIND("01",GERAL[[#This Row],[ODS]])),"NÃO","SIM")</f>
        <v>NÃO</v>
      </c>
      <c r="L760" s="2" t="str">
        <f>IF(ISERR(FIND("02",GERAL[[#This Row],[ODS]])),"NÃO","SIM")</f>
        <v>NÃO</v>
      </c>
      <c r="M760" s="2" t="str">
        <f>IF(ISERR(FIND("03",GERAL[[#This Row],[ODS]])),"NÃO","SIM")</f>
        <v>NÃO</v>
      </c>
      <c r="N760" s="2" t="str">
        <f>IF(ISERR(FIND("04",GERAL[[#This Row],[ODS]])),"NÃO","SIM")</f>
        <v>NÃO</v>
      </c>
      <c r="O760" s="2" t="str">
        <f>IF(ISERR(FIND("05",GERAL[[#This Row],[ODS]])),"NÃO","SIM")</f>
        <v>SIM</v>
      </c>
      <c r="P760" s="2" t="str">
        <f>IF(ISERR(FIND("06",GERAL[[#This Row],[ODS]])),"NÃO","SIM")</f>
        <v>NÃO</v>
      </c>
      <c r="Q760" s="2" t="str">
        <f>IF(ISERR(FIND("07",GERAL[[#This Row],[ODS]])),"NÃO","SIM")</f>
        <v>NÃO</v>
      </c>
      <c r="R760" s="2" t="str">
        <f>IF(ISERR(FIND("08",GERAL[[#This Row],[ODS]])),"NÃO","SIM")</f>
        <v>SIM</v>
      </c>
      <c r="S760" s="2" t="str">
        <f>IF(ISERR(FIND("09",GERAL[[#This Row],[ODS]])),"NÃO","SIM")</f>
        <v>NÃO</v>
      </c>
      <c r="T760" s="2" t="str">
        <f>IF(ISERR(FIND("10",GERAL[[#This Row],[ODS]])),"NÃO","SIM")</f>
        <v>SIM</v>
      </c>
      <c r="U760" s="2" t="str">
        <f>IF(ISERR(FIND("11",GERAL[[#This Row],[ODS]])),"NÃO","SIM")</f>
        <v>NÃO</v>
      </c>
      <c r="V760" s="2" t="str">
        <f>IF(ISERR(FIND("12",GERAL[[#This Row],[ODS]])),"NÃO","SIM")</f>
        <v>NÃO</v>
      </c>
      <c r="W760" s="2" t="str">
        <f>IF(ISERR(FIND("13",GERAL[[#This Row],[ODS]])),"NÃO","SIM")</f>
        <v>NÃO</v>
      </c>
      <c r="X760" s="2" t="str">
        <f>IF(ISERR(FIND("14",GERAL[[#This Row],[ODS]])),"NÃO","SIM")</f>
        <v>NÃO</v>
      </c>
      <c r="Y760" s="2" t="str">
        <f>IF(ISERR(FIND("15",GERAL[[#This Row],[ODS]])),"NÃO","SIM")</f>
        <v>NÃO</v>
      </c>
      <c r="Z760" s="2" t="str">
        <f>IF(ISERR(FIND("16",GERAL[[#This Row],[ODS]])),"NÃO","SIM")</f>
        <v>SIM</v>
      </c>
      <c r="AA760" s="2" t="str">
        <f>IF(ISERR(FIND("17",GERAL[[#This Row],[ODS]])),"NÃO","SIM")</f>
        <v>NÃO</v>
      </c>
      <c r="AB760" s="1">
        <v>86.783824881636576</v>
      </c>
      <c r="AC760" s="1">
        <v>23.915693352054475</v>
      </c>
      <c r="AD760" s="1">
        <v>98.534025192302678</v>
      </c>
      <c r="AE760" s="1">
        <v>57.764367791353209</v>
      </c>
      <c r="AF760" s="1">
        <v>54.508363862368974</v>
      </c>
      <c r="AG760" s="1" t="str">
        <f>GERAL[[#This Row],[SIGLA]]&amp;GERAL[[#This Row],[CÓD]]</f>
        <v>APEP_GE</v>
      </c>
      <c r="AH760" s="1">
        <f ca="1">VLOOKUP(GERAL[[#This Row],[REF_NOTA]],BASE_NOTAS[],7,FALSE)</f>
        <v>67.460317649066496</v>
      </c>
      <c r="AI760" s="31">
        <f ca="1">IF(GERAL[[#This Row],[Nota 2025]]="",0,GERAL[[#This Row],[Nota 2026]]-GERAL[[#This Row],[Nota 2025]])</f>
        <v>12.951953786697523</v>
      </c>
    </row>
    <row r="761" spans="1:35" ht="17" x14ac:dyDescent="0.35">
      <c r="A761" s="2" t="s">
        <v>155</v>
      </c>
      <c r="B761" s="2" t="s">
        <v>158</v>
      </c>
      <c r="C761" s="2" t="s">
        <v>268</v>
      </c>
      <c r="D761" s="15" t="s">
        <v>404</v>
      </c>
      <c r="E761" s="15" t="s">
        <v>396</v>
      </c>
      <c r="F761" s="2" t="str">
        <f>VLOOKUP(GERAL[[#This Row],[CÓD]],SEALL,6,FALSE)</f>
        <v>SG</v>
      </c>
      <c r="G76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6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6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61" s="2" t="str">
        <f>VLOOKUP(GERAL[[#This Row],[CÓD]],SEALL,4,FALSE)</f>
        <v>05, 08, 10, 16</v>
      </c>
      <c r="K761" s="2" t="str">
        <f>IF(ISERR(FIND("01",GERAL[[#This Row],[ODS]])),"NÃO","SIM")</f>
        <v>NÃO</v>
      </c>
      <c r="L761" s="2" t="str">
        <f>IF(ISERR(FIND("02",GERAL[[#This Row],[ODS]])),"NÃO","SIM")</f>
        <v>NÃO</v>
      </c>
      <c r="M761" s="2" t="str">
        <f>IF(ISERR(FIND("03",GERAL[[#This Row],[ODS]])),"NÃO","SIM")</f>
        <v>NÃO</v>
      </c>
      <c r="N761" s="2" t="str">
        <f>IF(ISERR(FIND("04",GERAL[[#This Row],[ODS]])),"NÃO","SIM")</f>
        <v>NÃO</v>
      </c>
      <c r="O761" s="2" t="str">
        <f>IF(ISERR(FIND("05",GERAL[[#This Row],[ODS]])),"NÃO","SIM")</f>
        <v>SIM</v>
      </c>
      <c r="P761" s="2" t="str">
        <f>IF(ISERR(FIND("06",GERAL[[#This Row],[ODS]])),"NÃO","SIM")</f>
        <v>NÃO</v>
      </c>
      <c r="Q761" s="2" t="str">
        <f>IF(ISERR(FIND("07",GERAL[[#This Row],[ODS]])),"NÃO","SIM")</f>
        <v>NÃO</v>
      </c>
      <c r="R761" s="2" t="str">
        <f>IF(ISERR(FIND("08",GERAL[[#This Row],[ODS]])),"NÃO","SIM")</f>
        <v>SIM</v>
      </c>
      <c r="S761" s="2" t="str">
        <f>IF(ISERR(FIND("09",GERAL[[#This Row],[ODS]])),"NÃO","SIM")</f>
        <v>NÃO</v>
      </c>
      <c r="T761" s="2" t="str">
        <f>IF(ISERR(FIND("10",GERAL[[#This Row],[ODS]])),"NÃO","SIM")</f>
        <v>SIM</v>
      </c>
      <c r="U761" s="2" t="str">
        <f>IF(ISERR(FIND("11",GERAL[[#This Row],[ODS]])),"NÃO","SIM")</f>
        <v>NÃO</v>
      </c>
      <c r="V761" s="2" t="str">
        <f>IF(ISERR(FIND("12",GERAL[[#This Row],[ODS]])),"NÃO","SIM")</f>
        <v>NÃO</v>
      </c>
      <c r="W761" s="2" t="str">
        <f>IF(ISERR(FIND("13",GERAL[[#This Row],[ODS]])),"NÃO","SIM")</f>
        <v>NÃO</v>
      </c>
      <c r="X761" s="2" t="str">
        <f>IF(ISERR(FIND("14",GERAL[[#This Row],[ODS]])),"NÃO","SIM")</f>
        <v>NÃO</v>
      </c>
      <c r="Y761" s="2" t="str">
        <f>IF(ISERR(FIND("15",GERAL[[#This Row],[ODS]])),"NÃO","SIM")</f>
        <v>NÃO</v>
      </c>
      <c r="Z761" s="2" t="str">
        <f>IF(ISERR(FIND("16",GERAL[[#This Row],[ODS]])),"NÃO","SIM")</f>
        <v>SIM</v>
      </c>
      <c r="AA761" s="2" t="str">
        <f>IF(ISERR(FIND("17",GERAL[[#This Row],[ODS]])),"NÃO","SIM")</f>
        <v>NÃO</v>
      </c>
      <c r="AB761" s="1">
        <v>64.007904622881028</v>
      </c>
      <c r="AC761" s="1">
        <v>69.338314573949447</v>
      </c>
      <c r="AD761" s="1">
        <v>77.404067070905498</v>
      </c>
      <c r="AE761" s="1">
        <v>5.6149949908612626</v>
      </c>
      <c r="AF761" s="1">
        <v>89.022635636377132</v>
      </c>
      <c r="AG761" s="1" t="str">
        <f>GERAL[[#This Row],[SIGLA]]&amp;GERAL[[#This Row],[CÓD]]</f>
        <v>AMEP_GE</v>
      </c>
      <c r="AH761" s="1">
        <f ca="1">VLOOKUP(GERAL[[#This Row],[REF_NOTA]],BASE_NOTAS[],7,FALSE)</f>
        <v>92.436608776501387</v>
      </c>
      <c r="AI761" s="31">
        <f ca="1">IF(GERAL[[#This Row],[Nota 2025]]="",0,GERAL[[#This Row],[Nota 2026]]-GERAL[[#This Row],[Nota 2025]])</f>
        <v>3.4139731401242557</v>
      </c>
    </row>
    <row r="762" spans="1:35" ht="17" x14ac:dyDescent="0.35">
      <c r="A762" s="2" t="s">
        <v>160</v>
      </c>
      <c r="B762" s="2" t="s">
        <v>187</v>
      </c>
      <c r="C762" s="2" t="s">
        <v>268</v>
      </c>
      <c r="D762" s="15" t="s">
        <v>404</v>
      </c>
      <c r="E762" s="15" t="s">
        <v>396</v>
      </c>
      <c r="F762" s="2" t="str">
        <f>VLOOKUP(GERAL[[#This Row],[CÓD]],SEALL,6,FALSE)</f>
        <v>SG</v>
      </c>
      <c r="G76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6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6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62" s="2" t="str">
        <f>VLOOKUP(GERAL[[#This Row],[CÓD]],SEALL,4,FALSE)</f>
        <v>05, 08, 10, 16</v>
      </c>
      <c r="K762" s="2" t="str">
        <f>IF(ISERR(FIND("01",GERAL[[#This Row],[ODS]])),"NÃO","SIM")</f>
        <v>NÃO</v>
      </c>
      <c r="L762" s="2" t="str">
        <f>IF(ISERR(FIND("02",GERAL[[#This Row],[ODS]])),"NÃO","SIM")</f>
        <v>NÃO</v>
      </c>
      <c r="M762" s="2" t="str">
        <f>IF(ISERR(FIND("03",GERAL[[#This Row],[ODS]])),"NÃO","SIM")</f>
        <v>NÃO</v>
      </c>
      <c r="N762" s="2" t="str">
        <f>IF(ISERR(FIND("04",GERAL[[#This Row],[ODS]])),"NÃO","SIM")</f>
        <v>NÃO</v>
      </c>
      <c r="O762" s="2" t="str">
        <f>IF(ISERR(FIND("05",GERAL[[#This Row],[ODS]])),"NÃO","SIM")</f>
        <v>SIM</v>
      </c>
      <c r="P762" s="2" t="str">
        <f>IF(ISERR(FIND("06",GERAL[[#This Row],[ODS]])),"NÃO","SIM")</f>
        <v>NÃO</v>
      </c>
      <c r="Q762" s="2" t="str">
        <f>IF(ISERR(FIND("07",GERAL[[#This Row],[ODS]])),"NÃO","SIM")</f>
        <v>NÃO</v>
      </c>
      <c r="R762" s="2" t="str">
        <f>IF(ISERR(FIND("08",GERAL[[#This Row],[ODS]])),"NÃO","SIM")</f>
        <v>SIM</v>
      </c>
      <c r="S762" s="2" t="str">
        <f>IF(ISERR(FIND("09",GERAL[[#This Row],[ODS]])),"NÃO","SIM")</f>
        <v>NÃO</v>
      </c>
      <c r="T762" s="2" t="str">
        <f>IF(ISERR(FIND("10",GERAL[[#This Row],[ODS]])),"NÃO","SIM")</f>
        <v>SIM</v>
      </c>
      <c r="U762" s="2" t="str">
        <f>IF(ISERR(FIND("11",GERAL[[#This Row],[ODS]])),"NÃO","SIM")</f>
        <v>NÃO</v>
      </c>
      <c r="V762" s="2" t="str">
        <f>IF(ISERR(FIND("12",GERAL[[#This Row],[ODS]])),"NÃO","SIM")</f>
        <v>NÃO</v>
      </c>
      <c r="W762" s="2" t="str">
        <f>IF(ISERR(FIND("13",GERAL[[#This Row],[ODS]])),"NÃO","SIM")</f>
        <v>NÃO</v>
      </c>
      <c r="X762" s="2" t="str">
        <f>IF(ISERR(FIND("14",GERAL[[#This Row],[ODS]])),"NÃO","SIM")</f>
        <v>NÃO</v>
      </c>
      <c r="Y762" s="2" t="str">
        <f>IF(ISERR(FIND("15",GERAL[[#This Row],[ODS]])),"NÃO","SIM")</f>
        <v>NÃO</v>
      </c>
      <c r="Z762" s="2" t="str">
        <f>IF(ISERR(FIND("16",GERAL[[#This Row],[ODS]])),"NÃO","SIM")</f>
        <v>SIM</v>
      </c>
      <c r="AA762" s="2" t="str">
        <f>IF(ISERR(FIND("17",GERAL[[#This Row],[ODS]])),"NÃO","SIM")</f>
        <v>NÃO</v>
      </c>
      <c r="AB762" s="1">
        <v>0</v>
      </c>
      <c r="AC762" s="1">
        <v>69.949041187261273</v>
      </c>
      <c r="AD762" s="1">
        <v>31.902893763281114</v>
      </c>
      <c r="AE762" s="1">
        <v>63.544268562163815</v>
      </c>
      <c r="AF762" s="1">
        <v>57.758611622985981</v>
      </c>
      <c r="AG762" s="1" t="str">
        <f>GERAL[[#This Row],[SIGLA]]&amp;GERAL[[#This Row],[CÓD]]</f>
        <v>BAEP_GE</v>
      </c>
      <c r="AH762" s="1">
        <f ca="1">VLOOKUP(GERAL[[#This Row],[REF_NOTA]],BASE_NOTAS[],7,FALSE)</f>
        <v>0</v>
      </c>
      <c r="AI762" s="31">
        <f ca="1">IF(GERAL[[#This Row],[Nota 2025]]="",0,GERAL[[#This Row],[Nota 2026]]-GERAL[[#This Row],[Nota 2025]])</f>
        <v>-57.758611622985981</v>
      </c>
    </row>
    <row r="763" spans="1:35" ht="17" x14ac:dyDescent="0.35">
      <c r="A763" s="2" t="s">
        <v>161</v>
      </c>
      <c r="B763" s="2" t="s">
        <v>188</v>
      </c>
      <c r="C763" s="2" t="s">
        <v>268</v>
      </c>
      <c r="D763" s="15" t="s">
        <v>404</v>
      </c>
      <c r="E763" s="15" t="s">
        <v>396</v>
      </c>
      <c r="F763" s="2" t="str">
        <f>VLOOKUP(GERAL[[#This Row],[CÓD]],SEALL,6,FALSE)</f>
        <v>SG</v>
      </c>
      <c r="G76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6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6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63" s="2" t="str">
        <f>VLOOKUP(GERAL[[#This Row],[CÓD]],SEALL,4,FALSE)</f>
        <v>05, 08, 10, 16</v>
      </c>
      <c r="K763" s="2" t="str">
        <f>IF(ISERR(FIND("01",GERAL[[#This Row],[ODS]])),"NÃO","SIM")</f>
        <v>NÃO</v>
      </c>
      <c r="L763" s="2" t="str">
        <f>IF(ISERR(FIND("02",GERAL[[#This Row],[ODS]])),"NÃO","SIM")</f>
        <v>NÃO</v>
      </c>
      <c r="M763" s="2" t="str">
        <f>IF(ISERR(FIND("03",GERAL[[#This Row],[ODS]])),"NÃO","SIM")</f>
        <v>NÃO</v>
      </c>
      <c r="N763" s="2" t="str">
        <f>IF(ISERR(FIND("04",GERAL[[#This Row],[ODS]])),"NÃO","SIM")</f>
        <v>NÃO</v>
      </c>
      <c r="O763" s="2" t="str">
        <f>IF(ISERR(FIND("05",GERAL[[#This Row],[ODS]])),"NÃO","SIM")</f>
        <v>SIM</v>
      </c>
      <c r="P763" s="2" t="str">
        <f>IF(ISERR(FIND("06",GERAL[[#This Row],[ODS]])),"NÃO","SIM")</f>
        <v>NÃO</v>
      </c>
      <c r="Q763" s="2" t="str">
        <f>IF(ISERR(FIND("07",GERAL[[#This Row],[ODS]])),"NÃO","SIM")</f>
        <v>NÃO</v>
      </c>
      <c r="R763" s="2" t="str">
        <f>IF(ISERR(FIND("08",GERAL[[#This Row],[ODS]])),"NÃO","SIM")</f>
        <v>SIM</v>
      </c>
      <c r="S763" s="2" t="str">
        <f>IF(ISERR(FIND("09",GERAL[[#This Row],[ODS]])),"NÃO","SIM")</f>
        <v>NÃO</v>
      </c>
      <c r="T763" s="2" t="str">
        <f>IF(ISERR(FIND("10",GERAL[[#This Row],[ODS]])),"NÃO","SIM")</f>
        <v>SIM</v>
      </c>
      <c r="U763" s="2" t="str">
        <f>IF(ISERR(FIND("11",GERAL[[#This Row],[ODS]])),"NÃO","SIM")</f>
        <v>NÃO</v>
      </c>
      <c r="V763" s="2" t="str">
        <f>IF(ISERR(FIND("12",GERAL[[#This Row],[ODS]])),"NÃO","SIM")</f>
        <v>NÃO</v>
      </c>
      <c r="W763" s="2" t="str">
        <f>IF(ISERR(FIND("13",GERAL[[#This Row],[ODS]])),"NÃO","SIM")</f>
        <v>NÃO</v>
      </c>
      <c r="X763" s="2" t="str">
        <f>IF(ISERR(FIND("14",GERAL[[#This Row],[ODS]])),"NÃO","SIM")</f>
        <v>NÃO</v>
      </c>
      <c r="Y763" s="2" t="str">
        <f>IF(ISERR(FIND("15",GERAL[[#This Row],[ODS]])),"NÃO","SIM")</f>
        <v>NÃO</v>
      </c>
      <c r="Z763" s="2" t="str">
        <f>IF(ISERR(FIND("16",GERAL[[#This Row],[ODS]])),"NÃO","SIM")</f>
        <v>SIM</v>
      </c>
      <c r="AA763" s="2" t="str">
        <f>IF(ISERR(FIND("17",GERAL[[#This Row],[ODS]])),"NÃO","SIM")</f>
        <v>NÃO</v>
      </c>
      <c r="AB763" s="1">
        <v>27.377468921870872</v>
      </c>
      <c r="AC763" s="1">
        <v>0</v>
      </c>
      <c r="AD763" s="1">
        <v>2.5641836074955222</v>
      </c>
      <c r="AE763" s="1">
        <v>18.243701828815261</v>
      </c>
      <c r="AF763" s="1">
        <v>0</v>
      </c>
      <c r="AG763" s="1" t="str">
        <f>GERAL[[#This Row],[SIGLA]]&amp;GERAL[[#This Row],[CÓD]]</f>
        <v>CEEP_GE</v>
      </c>
      <c r="AH763" s="1">
        <f ca="1">VLOOKUP(GERAL[[#This Row],[REF_NOTA]],BASE_NOTAS[],7,FALSE)</f>
        <v>52.722565867883745</v>
      </c>
      <c r="AI763" s="31">
        <f ca="1">IF(GERAL[[#This Row],[Nota 2025]]="",0,GERAL[[#This Row],[Nota 2026]]-GERAL[[#This Row],[Nota 2025]])</f>
        <v>52.722565867883745</v>
      </c>
    </row>
    <row r="764" spans="1:35" ht="17" x14ac:dyDescent="0.35">
      <c r="A764" s="2" t="s">
        <v>162</v>
      </c>
      <c r="B764" s="2" t="s">
        <v>189</v>
      </c>
      <c r="C764" s="2" t="s">
        <v>268</v>
      </c>
      <c r="D764" s="15" t="s">
        <v>404</v>
      </c>
      <c r="E764" s="15" t="s">
        <v>396</v>
      </c>
      <c r="F764" s="2" t="str">
        <f>VLOOKUP(GERAL[[#This Row],[CÓD]],SEALL,6,FALSE)</f>
        <v>SG</v>
      </c>
      <c r="G76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6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6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64" s="2" t="str">
        <f>VLOOKUP(GERAL[[#This Row],[CÓD]],SEALL,4,FALSE)</f>
        <v>05, 08, 10, 16</v>
      </c>
      <c r="K764" s="2" t="str">
        <f>IF(ISERR(FIND("01",GERAL[[#This Row],[ODS]])),"NÃO","SIM")</f>
        <v>NÃO</v>
      </c>
      <c r="L764" s="2" t="str">
        <f>IF(ISERR(FIND("02",GERAL[[#This Row],[ODS]])),"NÃO","SIM")</f>
        <v>NÃO</v>
      </c>
      <c r="M764" s="2" t="str">
        <f>IF(ISERR(FIND("03",GERAL[[#This Row],[ODS]])),"NÃO","SIM")</f>
        <v>NÃO</v>
      </c>
      <c r="N764" s="2" t="str">
        <f>IF(ISERR(FIND("04",GERAL[[#This Row],[ODS]])),"NÃO","SIM")</f>
        <v>NÃO</v>
      </c>
      <c r="O764" s="2" t="str">
        <f>IF(ISERR(FIND("05",GERAL[[#This Row],[ODS]])),"NÃO","SIM")</f>
        <v>SIM</v>
      </c>
      <c r="P764" s="2" t="str">
        <f>IF(ISERR(FIND("06",GERAL[[#This Row],[ODS]])),"NÃO","SIM")</f>
        <v>NÃO</v>
      </c>
      <c r="Q764" s="2" t="str">
        <f>IF(ISERR(FIND("07",GERAL[[#This Row],[ODS]])),"NÃO","SIM")</f>
        <v>NÃO</v>
      </c>
      <c r="R764" s="2" t="str">
        <f>IF(ISERR(FIND("08",GERAL[[#This Row],[ODS]])),"NÃO","SIM")</f>
        <v>SIM</v>
      </c>
      <c r="S764" s="2" t="str">
        <f>IF(ISERR(FIND("09",GERAL[[#This Row],[ODS]])),"NÃO","SIM")</f>
        <v>NÃO</v>
      </c>
      <c r="T764" s="2" t="str">
        <f>IF(ISERR(FIND("10",GERAL[[#This Row],[ODS]])),"NÃO","SIM")</f>
        <v>SIM</v>
      </c>
      <c r="U764" s="2" t="str">
        <f>IF(ISERR(FIND("11",GERAL[[#This Row],[ODS]])),"NÃO","SIM")</f>
        <v>NÃO</v>
      </c>
      <c r="V764" s="2" t="str">
        <f>IF(ISERR(FIND("12",GERAL[[#This Row],[ODS]])),"NÃO","SIM")</f>
        <v>NÃO</v>
      </c>
      <c r="W764" s="2" t="str">
        <f>IF(ISERR(FIND("13",GERAL[[#This Row],[ODS]])),"NÃO","SIM")</f>
        <v>NÃO</v>
      </c>
      <c r="X764" s="2" t="str">
        <f>IF(ISERR(FIND("14",GERAL[[#This Row],[ODS]])),"NÃO","SIM")</f>
        <v>NÃO</v>
      </c>
      <c r="Y764" s="2" t="str">
        <f>IF(ISERR(FIND("15",GERAL[[#This Row],[ODS]])),"NÃO","SIM")</f>
        <v>NÃO</v>
      </c>
      <c r="Z764" s="2" t="str">
        <f>IF(ISERR(FIND("16",GERAL[[#This Row],[ODS]])),"NÃO","SIM")</f>
        <v>SIM</v>
      </c>
      <c r="AA764" s="2" t="str">
        <f>IF(ISERR(FIND("17",GERAL[[#This Row],[ODS]])),"NÃO","SIM")</f>
        <v>NÃO</v>
      </c>
      <c r="AB764" s="1">
        <v>69.427813582122496</v>
      </c>
      <c r="AC764" s="1">
        <v>36.040440818659214</v>
      </c>
      <c r="AD764" s="1">
        <v>79.247879876537496</v>
      </c>
      <c r="AE764" s="1">
        <v>50.722155468263082</v>
      </c>
      <c r="AF764" s="1">
        <v>23.899414338591257</v>
      </c>
      <c r="AG764" s="1" t="str">
        <f>GERAL[[#This Row],[SIGLA]]&amp;GERAL[[#This Row],[CÓD]]</f>
        <v>DFEP_GE</v>
      </c>
      <c r="AH764" s="1">
        <f ca="1">VLOOKUP(GERAL[[#This Row],[REF_NOTA]],BASE_NOTAS[],7,FALSE)</f>
        <v>61.114684737216606</v>
      </c>
      <c r="AI764" s="31">
        <f ca="1">IF(GERAL[[#This Row],[Nota 2025]]="",0,GERAL[[#This Row],[Nota 2026]]-GERAL[[#This Row],[Nota 2025]])</f>
        <v>37.21527039862535</v>
      </c>
    </row>
    <row r="765" spans="1:35" ht="17" x14ac:dyDescent="0.35">
      <c r="A765" s="2" t="s">
        <v>163</v>
      </c>
      <c r="B765" s="2" t="s">
        <v>183</v>
      </c>
      <c r="C765" s="2" t="s">
        <v>268</v>
      </c>
      <c r="D765" s="15" t="s">
        <v>404</v>
      </c>
      <c r="E765" s="15" t="s">
        <v>396</v>
      </c>
      <c r="F765" s="2" t="str">
        <f>VLOOKUP(GERAL[[#This Row],[CÓD]],SEALL,6,FALSE)</f>
        <v>SG</v>
      </c>
      <c r="G76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6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6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65" s="2" t="str">
        <f>VLOOKUP(GERAL[[#This Row],[CÓD]],SEALL,4,FALSE)</f>
        <v>05, 08, 10, 16</v>
      </c>
      <c r="K765" s="2" t="str">
        <f>IF(ISERR(FIND("01",GERAL[[#This Row],[ODS]])),"NÃO","SIM")</f>
        <v>NÃO</v>
      </c>
      <c r="L765" s="2" t="str">
        <f>IF(ISERR(FIND("02",GERAL[[#This Row],[ODS]])),"NÃO","SIM")</f>
        <v>NÃO</v>
      </c>
      <c r="M765" s="2" t="str">
        <f>IF(ISERR(FIND("03",GERAL[[#This Row],[ODS]])),"NÃO","SIM")</f>
        <v>NÃO</v>
      </c>
      <c r="N765" s="2" t="str">
        <f>IF(ISERR(FIND("04",GERAL[[#This Row],[ODS]])),"NÃO","SIM")</f>
        <v>NÃO</v>
      </c>
      <c r="O765" s="2" t="str">
        <f>IF(ISERR(FIND("05",GERAL[[#This Row],[ODS]])),"NÃO","SIM")</f>
        <v>SIM</v>
      </c>
      <c r="P765" s="2" t="str">
        <f>IF(ISERR(FIND("06",GERAL[[#This Row],[ODS]])),"NÃO","SIM")</f>
        <v>NÃO</v>
      </c>
      <c r="Q765" s="2" t="str">
        <f>IF(ISERR(FIND("07",GERAL[[#This Row],[ODS]])),"NÃO","SIM")</f>
        <v>NÃO</v>
      </c>
      <c r="R765" s="2" t="str">
        <f>IF(ISERR(FIND("08",GERAL[[#This Row],[ODS]])),"NÃO","SIM")</f>
        <v>SIM</v>
      </c>
      <c r="S765" s="2" t="str">
        <f>IF(ISERR(FIND("09",GERAL[[#This Row],[ODS]])),"NÃO","SIM")</f>
        <v>NÃO</v>
      </c>
      <c r="T765" s="2" t="str">
        <f>IF(ISERR(FIND("10",GERAL[[#This Row],[ODS]])),"NÃO","SIM")</f>
        <v>SIM</v>
      </c>
      <c r="U765" s="2" t="str">
        <f>IF(ISERR(FIND("11",GERAL[[#This Row],[ODS]])),"NÃO","SIM")</f>
        <v>NÃO</v>
      </c>
      <c r="V765" s="2" t="str">
        <f>IF(ISERR(FIND("12",GERAL[[#This Row],[ODS]])),"NÃO","SIM")</f>
        <v>NÃO</v>
      </c>
      <c r="W765" s="2" t="str">
        <f>IF(ISERR(FIND("13",GERAL[[#This Row],[ODS]])),"NÃO","SIM")</f>
        <v>NÃO</v>
      </c>
      <c r="X765" s="2" t="str">
        <f>IF(ISERR(FIND("14",GERAL[[#This Row],[ODS]])),"NÃO","SIM")</f>
        <v>NÃO</v>
      </c>
      <c r="Y765" s="2" t="str">
        <f>IF(ISERR(FIND("15",GERAL[[#This Row],[ODS]])),"NÃO","SIM")</f>
        <v>NÃO</v>
      </c>
      <c r="Z765" s="2" t="str">
        <f>IF(ISERR(FIND("16",GERAL[[#This Row],[ODS]])),"NÃO","SIM")</f>
        <v>SIM</v>
      </c>
      <c r="AA765" s="2" t="str">
        <f>IF(ISERR(FIND("17",GERAL[[#This Row],[ODS]])),"NÃO","SIM")</f>
        <v>NÃO</v>
      </c>
      <c r="AB765" s="1">
        <v>97.304212348974275</v>
      </c>
      <c r="AC765" s="1">
        <v>49.872910907335047</v>
      </c>
      <c r="AD765" s="1">
        <v>64.502349848071901</v>
      </c>
      <c r="AE765" s="1">
        <v>50.000382656412647</v>
      </c>
      <c r="AF765" s="1">
        <v>100</v>
      </c>
      <c r="AG765" s="1" t="str">
        <f>GERAL[[#This Row],[SIGLA]]&amp;GERAL[[#This Row],[CÓD]]</f>
        <v>ESEP_GE</v>
      </c>
      <c r="AH765" s="1">
        <f ca="1">VLOOKUP(GERAL[[#This Row],[REF_NOTA]],BASE_NOTAS[],7,FALSE)</f>
        <v>37.830226328394247</v>
      </c>
      <c r="AI765" s="31">
        <f ca="1">IF(GERAL[[#This Row],[Nota 2025]]="",0,GERAL[[#This Row],[Nota 2026]]-GERAL[[#This Row],[Nota 2025]])</f>
        <v>-62.169773671605753</v>
      </c>
    </row>
    <row r="766" spans="1:35" ht="17" x14ac:dyDescent="0.35">
      <c r="A766" s="2" t="s">
        <v>164</v>
      </c>
      <c r="B766" s="2" t="s">
        <v>190</v>
      </c>
      <c r="C766" s="2" t="s">
        <v>268</v>
      </c>
      <c r="D766" s="15" t="s">
        <v>404</v>
      </c>
      <c r="E766" s="15" t="s">
        <v>396</v>
      </c>
      <c r="F766" s="2" t="str">
        <f>VLOOKUP(GERAL[[#This Row],[CÓD]],SEALL,6,FALSE)</f>
        <v>SG</v>
      </c>
      <c r="G76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6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6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66" s="2" t="str">
        <f>VLOOKUP(GERAL[[#This Row],[CÓD]],SEALL,4,FALSE)</f>
        <v>05, 08, 10, 16</v>
      </c>
      <c r="K766" s="2" t="str">
        <f>IF(ISERR(FIND("01",GERAL[[#This Row],[ODS]])),"NÃO","SIM")</f>
        <v>NÃO</v>
      </c>
      <c r="L766" s="2" t="str">
        <f>IF(ISERR(FIND("02",GERAL[[#This Row],[ODS]])),"NÃO","SIM")</f>
        <v>NÃO</v>
      </c>
      <c r="M766" s="2" t="str">
        <f>IF(ISERR(FIND("03",GERAL[[#This Row],[ODS]])),"NÃO","SIM")</f>
        <v>NÃO</v>
      </c>
      <c r="N766" s="2" t="str">
        <f>IF(ISERR(FIND("04",GERAL[[#This Row],[ODS]])),"NÃO","SIM")</f>
        <v>NÃO</v>
      </c>
      <c r="O766" s="2" t="str">
        <f>IF(ISERR(FIND("05",GERAL[[#This Row],[ODS]])),"NÃO","SIM")</f>
        <v>SIM</v>
      </c>
      <c r="P766" s="2" t="str">
        <f>IF(ISERR(FIND("06",GERAL[[#This Row],[ODS]])),"NÃO","SIM")</f>
        <v>NÃO</v>
      </c>
      <c r="Q766" s="2" t="str">
        <f>IF(ISERR(FIND("07",GERAL[[#This Row],[ODS]])),"NÃO","SIM")</f>
        <v>NÃO</v>
      </c>
      <c r="R766" s="2" t="str">
        <f>IF(ISERR(FIND("08",GERAL[[#This Row],[ODS]])),"NÃO","SIM")</f>
        <v>SIM</v>
      </c>
      <c r="S766" s="2" t="str">
        <f>IF(ISERR(FIND("09",GERAL[[#This Row],[ODS]])),"NÃO","SIM")</f>
        <v>NÃO</v>
      </c>
      <c r="T766" s="2" t="str">
        <f>IF(ISERR(FIND("10",GERAL[[#This Row],[ODS]])),"NÃO","SIM")</f>
        <v>SIM</v>
      </c>
      <c r="U766" s="2" t="str">
        <f>IF(ISERR(FIND("11",GERAL[[#This Row],[ODS]])),"NÃO","SIM")</f>
        <v>NÃO</v>
      </c>
      <c r="V766" s="2" t="str">
        <f>IF(ISERR(FIND("12",GERAL[[#This Row],[ODS]])),"NÃO","SIM")</f>
        <v>NÃO</v>
      </c>
      <c r="W766" s="2" t="str">
        <f>IF(ISERR(FIND("13",GERAL[[#This Row],[ODS]])),"NÃO","SIM")</f>
        <v>NÃO</v>
      </c>
      <c r="X766" s="2" t="str">
        <f>IF(ISERR(FIND("14",GERAL[[#This Row],[ODS]])),"NÃO","SIM")</f>
        <v>NÃO</v>
      </c>
      <c r="Y766" s="2" t="str">
        <f>IF(ISERR(FIND("15",GERAL[[#This Row],[ODS]])),"NÃO","SIM")</f>
        <v>NÃO</v>
      </c>
      <c r="Z766" s="2" t="str">
        <f>IF(ISERR(FIND("16",GERAL[[#This Row],[ODS]])),"NÃO","SIM")</f>
        <v>SIM</v>
      </c>
      <c r="AA766" s="2" t="str">
        <f>IF(ISERR(FIND("17",GERAL[[#This Row],[ODS]])),"NÃO","SIM")</f>
        <v>NÃO</v>
      </c>
      <c r="AB766" s="1">
        <v>81.943281425588452</v>
      </c>
      <c r="AC766" s="1">
        <v>97.499950080520037</v>
      </c>
      <c r="AD766" s="1">
        <v>56.617126659341359</v>
      </c>
      <c r="AE766" s="1">
        <v>74.424367203577447</v>
      </c>
      <c r="AF766" s="1">
        <v>91.052990530655663</v>
      </c>
      <c r="AG766" s="1" t="str">
        <f>GERAL[[#This Row],[SIGLA]]&amp;GERAL[[#This Row],[CÓD]]</f>
        <v>GOEP_GE</v>
      </c>
      <c r="AH766" s="1">
        <f ca="1">VLOOKUP(GERAL[[#This Row],[REF_NOTA]],BASE_NOTAS[],7,FALSE)</f>
        <v>77.266438967858988</v>
      </c>
      <c r="AI766" s="31">
        <f ca="1">IF(GERAL[[#This Row],[Nota 2025]]="",0,GERAL[[#This Row],[Nota 2026]]-GERAL[[#This Row],[Nota 2025]])</f>
        <v>-13.786551562796674</v>
      </c>
    </row>
    <row r="767" spans="1:35" ht="17" x14ac:dyDescent="0.35">
      <c r="A767" s="2" t="s">
        <v>165</v>
      </c>
      <c r="B767" s="2" t="s">
        <v>191</v>
      </c>
      <c r="C767" s="2" t="s">
        <v>268</v>
      </c>
      <c r="D767" s="15" t="s">
        <v>404</v>
      </c>
      <c r="E767" s="15" t="s">
        <v>396</v>
      </c>
      <c r="F767" s="2" t="str">
        <f>VLOOKUP(GERAL[[#This Row],[CÓD]],SEALL,6,FALSE)</f>
        <v>SG</v>
      </c>
      <c r="G76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6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6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67" s="2" t="str">
        <f>VLOOKUP(GERAL[[#This Row],[CÓD]],SEALL,4,FALSE)</f>
        <v>05, 08, 10, 16</v>
      </c>
      <c r="K767" s="2" t="str">
        <f>IF(ISERR(FIND("01",GERAL[[#This Row],[ODS]])),"NÃO","SIM")</f>
        <v>NÃO</v>
      </c>
      <c r="L767" s="2" t="str">
        <f>IF(ISERR(FIND("02",GERAL[[#This Row],[ODS]])),"NÃO","SIM")</f>
        <v>NÃO</v>
      </c>
      <c r="M767" s="2" t="str">
        <f>IF(ISERR(FIND("03",GERAL[[#This Row],[ODS]])),"NÃO","SIM")</f>
        <v>NÃO</v>
      </c>
      <c r="N767" s="2" t="str">
        <f>IF(ISERR(FIND("04",GERAL[[#This Row],[ODS]])),"NÃO","SIM")</f>
        <v>NÃO</v>
      </c>
      <c r="O767" s="2" t="str">
        <f>IF(ISERR(FIND("05",GERAL[[#This Row],[ODS]])),"NÃO","SIM")</f>
        <v>SIM</v>
      </c>
      <c r="P767" s="2" t="str">
        <f>IF(ISERR(FIND("06",GERAL[[#This Row],[ODS]])),"NÃO","SIM")</f>
        <v>NÃO</v>
      </c>
      <c r="Q767" s="2" t="str">
        <f>IF(ISERR(FIND("07",GERAL[[#This Row],[ODS]])),"NÃO","SIM")</f>
        <v>NÃO</v>
      </c>
      <c r="R767" s="2" t="str">
        <f>IF(ISERR(FIND("08",GERAL[[#This Row],[ODS]])),"NÃO","SIM")</f>
        <v>SIM</v>
      </c>
      <c r="S767" s="2" t="str">
        <f>IF(ISERR(FIND("09",GERAL[[#This Row],[ODS]])),"NÃO","SIM")</f>
        <v>NÃO</v>
      </c>
      <c r="T767" s="2" t="str">
        <f>IF(ISERR(FIND("10",GERAL[[#This Row],[ODS]])),"NÃO","SIM")</f>
        <v>SIM</v>
      </c>
      <c r="U767" s="2" t="str">
        <f>IF(ISERR(FIND("11",GERAL[[#This Row],[ODS]])),"NÃO","SIM")</f>
        <v>NÃO</v>
      </c>
      <c r="V767" s="2" t="str">
        <f>IF(ISERR(FIND("12",GERAL[[#This Row],[ODS]])),"NÃO","SIM")</f>
        <v>NÃO</v>
      </c>
      <c r="W767" s="2" t="str">
        <f>IF(ISERR(FIND("13",GERAL[[#This Row],[ODS]])),"NÃO","SIM")</f>
        <v>NÃO</v>
      </c>
      <c r="X767" s="2" t="str">
        <f>IF(ISERR(FIND("14",GERAL[[#This Row],[ODS]])),"NÃO","SIM")</f>
        <v>NÃO</v>
      </c>
      <c r="Y767" s="2" t="str">
        <f>IF(ISERR(FIND("15",GERAL[[#This Row],[ODS]])),"NÃO","SIM")</f>
        <v>NÃO</v>
      </c>
      <c r="Z767" s="2" t="str">
        <f>IF(ISERR(FIND("16",GERAL[[#This Row],[ODS]])),"NÃO","SIM")</f>
        <v>SIM</v>
      </c>
      <c r="AA767" s="2" t="str">
        <f>IF(ISERR(FIND("17",GERAL[[#This Row],[ODS]])),"NÃO","SIM")</f>
        <v>NÃO</v>
      </c>
      <c r="AB767" s="1">
        <v>81.766814807785394</v>
      </c>
      <c r="AC767" s="1">
        <v>65.488716078459419</v>
      </c>
      <c r="AD767" s="1">
        <v>31.880202708657876</v>
      </c>
      <c r="AE767" s="1">
        <v>0</v>
      </c>
      <c r="AF767" s="1">
        <v>67.581171811647266</v>
      </c>
      <c r="AG767" s="1" t="str">
        <f>GERAL[[#This Row],[SIGLA]]&amp;GERAL[[#This Row],[CÓD]]</f>
        <v>MAEP_GE</v>
      </c>
      <c r="AH767" s="1">
        <f ca="1">VLOOKUP(GERAL[[#This Row],[REF_NOTA]],BASE_NOTAS[],7,FALSE)</f>
        <v>69.728536919114291</v>
      </c>
      <c r="AI767" s="31">
        <f ca="1">IF(GERAL[[#This Row],[Nota 2025]]="",0,GERAL[[#This Row],[Nota 2026]]-GERAL[[#This Row],[Nota 2025]])</f>
        <v>2.1473651074670244</v>
      </c>
    </row>
    <row r="768" spans="1:35" ht="17" x14ac:dyDescent="0.35">
      <c r="A768" s="2" t="s">
        <v>168</v>
      </c>
      <c r="B768" s="2" t="s">
        <v>195</v>
      </c>
      <c r="C768" s="2" t="s">
        <v>268</v>
      </c>
      <c r="D768" s="15" t="s">
        <v>404</v>
      </c>
      <c r="E768" s="15" t="s">
        <v>396</v>
      </c>
      <c r="F768" s="2" t="str">
        <f>VLOOKUP(GERAL[[#This Row],[CÓD]],SEALL,6,FALSE)</f>
        <v>SG</v>
      </c>
      <c r="G76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6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6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68" s="2" t="str">
        <f>VLOOKUP(GERAL[[#This Row],[CÓD]],SEALL,4,FALSE)</f>
        <v>05, 08, 10, 16</v>
      </c>
      <c r="K768" s="2" t="str">
        <f>IF(ISERR(FIND("01",GERAL[[#This Row],[ODS]])),"NÃO","SIM")</f>
        <v>NÃO</v>
      </c>
      <c r="L768" s="2" t="str">
        <f>IF(ISERR(FIND("02",GERAL[[#This Row],[ODS]])),"NÃO","SIM")</f>
        <v>NÃO</v>
      </c>
      <c r="M768" s="2" t="str">
        <f>IF(ISERR(FIND("03",GERAL[[#This Row],[ODS]])),"NÃO","SIM")</f>
        <v>NÃO</v>
      </c>
      <c r="N768" s="2" t="str">
        <f>IF(ISERR(FIND("04",GERAL[[#This Row],[ODS]])),"NÃO","SIM")</f>
        <v>NÃO</v>
      </c>
      <c r="O768" s="2" t="str">
        <f>IF(ISERR(FIND("05",GERAL[[#This Row],[ODS]])),"NÃO","SIM")</f>
        <v>SIM</v>
      </c>
      <c r="P768" s="2" t="str">
        <f>IF(ISERR(FIND("06",GERAL[[#This Row],[ODS]])),"NÃO","SIM")</f>
        <v>NÃO</v>
      </c>
      <c r="Q768" s="2" t="str">
        <f>IF(ISERR(FIND("07",GERAL[[#This Row],[ODS]])),"NÃO","SIM")</f>
        <v>NÃO</v>
      </c>
      <c r="R768" s="2" t="str">
        <f>IF(ISERR(FIND("08",GERAL[[#This Row],[ODS]])),"NÃO","SIM")</f>
        <v>SIM</v>
      </c>
      <c r="S768" s="2" t="str">
        <f>IF(ISERR(FIND("09",GERAL[[#This Row],[ODS]])),"NÃO","SIM")</f>
        <v>NÃO</v>
      </c>
      <c r="T768" s="2" t="str">
        <f>IF(ISERR(FIND("10",GERAL[[#This Row],[ODS]])),"NÃO","SIM")</f>
        <v>SIM</v>
      </c>
      <c r="U768" s="2" t="str">
        <f>IF(ISERR(FIND("11",GERAL[[#This Row],[ODS]])),"NÃO","SIM")</f>
        <v>NÃO</v>
      </c>
      <c r="V768" s="2" t="str">
        <f>IF(ISERR(FIND("12",GERAL[[#This Row],[ODS]])),"NÃO","SIM")</f>
        <v>NÃO</v>
      </c>
      <c r="W768" s="2" t="str">
        <f>IF(ISERR(FIND("13",GERAL[[#This Row],[ODS]])),"NÃO","SIM")</f>
        <v>NÃO</v>
      </c>
      <c r="X768" s="2" t="str">
        <f>IF(ISERR(FIND("14",GERAL[[#This Row],[ODS]])),"NÃO","SIM")</f>
        <v>NÃO</v>
      </c>
      <c r="Y768" s="2" t="str">
        <f>IF(ISERR(FIND("15",GERAL[[#This Row],[ODS]])),"NÃO","SIM")</f>
        <v>NÃO</v>
      </c>
      <c r="Z768" s="2" t="str">
        <f>IF(ISERR(FIND("16",GERAL[[#This Row],[ODS]])),"NÃO","SIM")</f>
        <v>SIM</v>
      </c>
      <c r="AA768" s="2" t="str">
        <f>IF(ISERR(FIND("17",GERAL[[#This Row],[ODS]])),"NÃO","SIM")</f>
        <v>NÃO</v>
      </c>
      <c r="AB768" s="1">
        <v>81.490929015166856</v>
      </c>
      <c r="AC768" s="1">
        <v>49.527021275681982</v>
      </c>
      <c r="AD768" s="1">
        <v>100</v>
      </c>
      <c r="AE768" s="1">
        <v>46.807925347139054</v>
      </c>
      <c r="AF768" s="1">
        <v>60.612417885878529</v>
      </c>
      <c r="AG768" s="1" t="str">
        <f>GERAL[[#This Row],[SIGLA]]&amp;GERAL[[#This Row],[CÓD]]</f>
        <v>MTEP_GE</v>
      </c>
      <c r="AH768" s="1">
        <f ca="1">VLOOKUP(GERAL[[#This Row],[REF_NOTA]],BASE_NOTAS[],7,FALSE)</f>
        <v>51.784105883637451</v>
      </c>
      <c r="AI768" s="31">
        <f ca="1">IF(GERAL[[#This Row],[Nota 2025]]="",0,GERAL[[#This Row],[Nota 2026]]-GERAL[[#This Row],[Nota 2025]])</f>
        <v>-8.828312002241077</v>
      </c>
    </row>
    <row r="769" spans="1:35" ht="17" x14ac:dyDescent="0.35">
      <c r="A769" s="2" t="s">
        <v>167</v>
      </c>
      <c r="B769" s="2" t="s">
        <v>193</v>
      </c>
      <c r="C769" s="2" t="s">
        <v>268</v>
      </c>
      <c r="D769" s="15" t="s">
        <v>404</v>
      </c>
      <c r="E769" s="15" t="s">
        <v>396</v>
      </c>
      <c r="F769" s="2" t="str">
        <f>VLOOKUP(GERAL[[#This Row],[CÓD]],SEALL,6,FALSE)</f>
        <v>SG</v>
      </c>
      <c r="G76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6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6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69" s="2" t="str">
        <f>VLOOKUP(GERAL[[#This Row],[CÓD]],SEALL,4,FALSE)</f>
        <v>05, 08, 10, 16</v>
      </c>
      <c r="K769" s="2" t="str">
        <f>IF(ISERR(FIND("01",GERAL[[#This Row],[ODS]])),"NÃO","SIM")</f>
        <v>NÃO</v>
      </c>
      <c r="L769" s="2" t="str">
        <f>IF(ISERR(FIND("02",GERAL[[#This Row],[ODS]])),"NÃO","SIM")</f>
        <v>NÃO</v>
      </c>
      <c r="M769" s="2" t="str">
        <f>IF(ISERR(FIND("03",GERAL[[#This Row],[ODS]])),"NÃO","SIM")</f>
        <v>NÃO</v>
      </c>
      <c r="N769" s="2" t="str">
        <f>IF(ISERR(FIND("04",GERAL[[#This Row],[ODS]])),"NÃO","SIM")</f>
        <v>NÃO</v>
      </c>
      <c r="O769" s="2" t="str">
        <f>IF(ISERR(FIND("05",GERAL[[#This Row],[ODS]])),"NÃO","SIM")</f>
        <v>SIM</v>
      </c>
      <c r="P769" s="2" t="str">
        <f>IF(ISERR(FIND("06",GERAL[[#This Row],[ODS]])),"NÃO","SIM")</f>
        <v>NÃO</v>
      </c>
      <c r="Q769" s="2" t="str">
        <f>IF(ISERR(FIND("07",GERAL[[#This Row],[ODS]])),"NÃO","SIM")</f>
        <v>NÃO</v>
      </c>
      <c r="R769" s="2" t="str">
        <f>IF(ISERR(FIND("08",GERAL[[#This Row],[ODS]])),"NÃO","SIM")</f>
        <v>SIM</v>
      </c>
      <c r="S769" s="2" t="str">
        <f>IF(ISERR(FIND("09",GERAL[[#This Row],[ODS]])),"NÃO","SIM")</f>
        <v>NÃO</v>
      </c>
      <c r="T769" s="2" t="str">
        <f>IF(ISERR(FIND("10",GERAL[[#This Row],[ODS]])),"NÃO","SIM")</f>
        <v>SIM</v>
      </c>
      <c r="U769" s="2" t="str">
        <f>IF(ISERR(FIND("11",GERAL[[#This Row],[ODS]])),"NÃO","SIM")</f>
        <v>NÃO</v>
      </c>
      <c r="V769" s="2" t="str">
        <f>IF(ISERR(FIND("12",GERAL[[#This Row],[ODS]])),"NÃO","SIM")</f>
        <v>NÃO</v>
      </c>
      <c r="W769" s="2" t="str">
        <f>IF(ISERR(FIND("13",GERAL[[#This Row],[ODS]])),"NÃO","SIM")</f>
        <v>NÃO</v>
      </c>
      <c r="X769" s="2" t="str">
        <f>IF(ISERR(FIND("14",GERAL[[#This Row],[ODS]])),"NÃO","SIM")</f>
        <v>NÃO</v>
      </c>
      <c r="Y769" s="2" t="str">
        <f>IF(ISERR(FIND("15",GERAL[[#This Row],[ODS]])),"NÃO","SIM")</f>
        <v>NÃO</v>
      </c>
      <c r="Z769" s="2" t="str">
        <f>IF(ISERR(FIND("16",GERAL[[#This Row],[ODS]])),"NÃO","SIM")</f>
        <v>SIM</v>
      </c>
      <c r="AA769" s="2" t="str">
        <f>IF(ISERR(FIND("17",GERAL[[#This Row],[ODS]])),"NÃO","SIM")</f>
        <v>NÃO</v>
      </c>
      <c r="AB769" s="1">
        <v>100</v>
      </c>
      <c r="AC769" s="1">
        <v>86.758863390219929</v>
      </c>
      <c r="AD769" s="1">
        <v>59.52236049408279</v>
      </c>
      <c r="AE769" s="1">
        <v>59.465909813935525</v>
      </c>
      <c r="AF769" s="1">
        <v>68.387842039645165</v>
      </c>
      <c r="AG769" s="1" t="str">
        <f>GERAL[[#This Row],[SIGLA]]&amp;GERAL[[#This Row],[CÓD]]</f>
        <v>MSEP_GE</v>
      </c>
      <c r="AH769" s="1">
        <f ca="1">VLOOKUP(GERAL[[#This Row],[REF_NOTA]],BASE_NOTAS[],7,FALSE)</f>
        <v>100</v>
      </c>
      <c r="AI769" s="31">
        <f ca="1">IF(GERAL[[#This Row],[Nota 2025]]="",0,GERAL[[#This Row],[Nota 2026]]-GERAL[[#This Row],[Nota 2025]])</f>
        <v>31.612157960354835</v>
      </c>
    </row>
    <row r="770" spans="1:35" ht="17" x14ac:dyDescent="0.35">
      <c r="A770" s="2" t="s">
        <v>166</v>
      </c>
      <c r="B770" s="2" t="s">
        <v>192</v>
      </c>
      <c r="C770" s="2" t="s">
        <v>268</v>
      </c>
      <c r="D770" s="15" t="s">
        <v>404</v>
      </c>
      <c r="E770" s="15" t="s">
        <v>396</v>
      </c>
      <c r="F770" s="2" t="str">
        <f>VLOOKUP(GERAL[[#This Row],[CÓD]],SEALL,6,FALSE)</f>
        <v>SG</v>
      </c>
      <c r="G77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7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7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70" s="2" t="str">
        <f>VLOOKUP(GERAL[[#This Row],[CÓD]],SEALL,4,FALSE)</f>
        <v>05, 08, 10, 16</v>
      </c>
      <c r="K770" s="2" t="str">
        <f>IF(ISERR(FIND("01",GERAL[[#This Row],[ODS]])),"NÃO","SIM")</f>
        <v>NÃO</v>
      </c>
      <c r="L770" s="2" t="str">
        <f>IF(ISERR(FIND("02",GERAL[[#This Row],[ODS]])),"NÃO","SIM")</f>
        <v>NÃO</v>
      </c>
      <c r="M770" s="2" t="str">
        <f>IF(ISERR(FIND("03",GERAL[[#This Row],[ODS]])),"NÃO","SIM")</f>
        <v>NÃO</v>
      </c>
      <c r="N770" s="2" t="str">
        <f>IF(ISERR(FIND("04",GERAL[[#This Row],[ODS]])),"NÃO","SIM")</f>
        <v>NÃO</v>
      </c>
      <c r="O770" s="2" t="str">
        <f>IF(ISERR(FIND("05",GERAL[[#This Row],[ODS]])),"NÃO","SIM")</f>
        <v>SIM</v>
      </c>
      <c r="P770" s="2" t="str">
        <f>IF(ISERR(FIND("06",GERAL[[#This Row],[ODS]])),"NÃO","SIM")</f>
        <v>NÃO</v>
      </c>
      <c r="Q770" s="2" t="str">
        <f>IF(ISERR(FIND("07",GERAL[[#This Row],[ODS]])),"NÃO","SIM")</f>
        <v>NÃO</v>
      </c>
      <c r="R770" s="2" t="str">
        <f>IF(ISERR(FIND("08",GERAL[[#This Row],[ODS]])),"NÃO","SIM")</f>
        <v>SIM</v>
      </c>
      <c r="S770" s="2" t="str">
        <f>IF(ISERR(FIND("09",GERAL[[#This Row],[ODS]])),"NÃO","SIM")</f>
        <v>NÃO</v>
      </c>
      <c r="T770" s="2" t="str">
        <f>IF(ISERR(FIND("10",GERAL[[#This Row],[ODS]])),"NÃO","SIM")</f>
        <v>SIM</v>
      </c>
      <c r="U770" s="2" t="str">
        <f>IF(ISERR(FIND("11",GERAL[[#This Row],[ODS]])),"NÃO","SIM")</f>
        <v>NÃO</v>
      </c>
      <c r="V770" s="2" t="str">
        <f>IF(ISERR(FIND("12",GERAL[[#This Row],[ODS]])),"NÃO","SIM")</f>
        <v>NÃO</v>
      </c>
      <c r="W770" s="2" t="str">
        <f>IF(ISERR(FIND("13",GERAL[[#This Row],[ODS]])),"NÃO","SIM")</f>
        <v>NÃO</v>
      </c>
      <c r="X770" s="2" t="str">
        <f>IF(ISERR(FIND("14",GERAL[[#This Row],[ODS]])),"NÃO","SIM")</f>
        <v>NÃO</v>
      </c>
      <c r="Y770" s="2" t="str">
        <f>IF(ISERR(FIND("15",GERAL[[#This Row],[ODS]])),"NÃO","SIM")</f>
        <v>NÃO</v>
      </c>
      <c r="Z770" s="2" t="str">
        <f>IF(ISERR(FIND("16",GERAL[[#This Row],[ODS]])),"NÃO","SIM")</f>
        <v>SIM</v>
      </c>
      <c r="AA770" s="2" t="str">
        <f>IF(ISERR(FIND("17",GERAL[[#This Row],[ODS]])),"NÃO","SIM")</f>
        <v>NÃO</v>
      </c>
      <c r="AB770" s="1">
        <v>69.669798570413761</v>
      </c>
      <c r="AC770" s="1">
        <v>55.508764354562636</v>
      </c>
      <c r="AD770" s="1">
        <v>41.404179634367253</v>
      </c>
      <c r="AE770" s="1">
        <v>35.756617736644188</v>
      </c>
      <c r="AF770" s="1">
        <v>66.007963909506316</v>
      </c>
      <c r="AG770" s="1" t="str">
        <f>GERAL[[#This Row],[SIGLA]]&amp;GERAL[[#This Row],[CÓD]]</f>
        <v>MGEP_GE</v>
      </c>
      <c r="AH770" s="1">
        <f ca="1">VLOOKUP(GERAL[[#This Row],[REF_NOTA]],BASE_NOTAS[],7,FALSE)</f>
        <v>62.333330416388527</v>
      </c>
      <c r="AI770" s="31">
        <f ca="1">IF(GERAL[[#This Row],[Nota 2025]]="",0,GERAL[[#This Row],[Nota 2026]]-GERAL[[#This Row],[Nota 2025]])</f>
        <v>-3.6746334931177884</v>
      </c>
    </row>
    <row r="771" spans="1:35" ht="17" x14ac:dyDescent="0.35">
      <c r="A771" s="2" t="s">
        <v>169</v>
      </c>
      <c r="B771" s="2" t="s">
        <v>196</v>
      </c>
      <c r="C771" s="2" t="s">
        <v>268</v>
      </c>
      <c r="D771" s="15" t="s">
        <v>404</v>
      </c>
      <c r="E771" s="15" t="s">
        <v>396</v>
      </c>
      <c r="F771" s="2" t="str">
        <f>VLOOKUP(GERAL[[#This Row],[CÓD]],SEALL,6,FALSE)</f>
        <v>SG</v>
      </c>
      <c r="G77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7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7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71" s="2" t="str">
        <f>VLOOKUP(GERAL[[#This Row],[CÓD]],SEALL,4,FALSE)</f>
        <v>05, 08, 10, 16</v>
      </c>
      <c r="K771" s="2" t="str">
        <f>IF(ISERR(FIND("01",GERAL[[#This Row],[ODS]])),"NÃO","SIM")</f>
        <v>NÃO</v>
      </c>
      <c r="L771" s="2" t="str">
        <f>IF(ISERR(FIND("02",GERAL[[#This Row],[ODS]])),"NÃO","SIM")</f>
        <v>NÃO</v>
      </c>
      <c r="M771" s="2" t="str">
        <f>IF(ISERR(FIND("03",GERAL[[#This Row],[ODS]])),"NÃO","SIM")</f>
        <v>NÃO</v>
      </c>
      <c r="N771" s="2" t="str">
        <f>IF(ISERR(FIND("04",GERAL[[#This Row],[ODS]])),"NÃO","SIM")</f>
        <v>NÃO</v>
      </c>
      <c r="O771" s="2" t="str">
        <f>IF(ISERR(FIND("05",GERAL[[#This Row],[ODS]])),"NÃO","SIM")</f>
        <v>SIM</v>
      </c>
      <c r="P771" s="2" t="str">
        <f>IF(ISERR(FIND("06",GERAL[[#This Row],[ODS]])),"NÃO","SIM")</f>
        <v>NÃO</v>
      </c>
      <c r="Q771" s="2" t="str">
        <f>IF(ISERR(FIND("07",GERAL[[#This Row],[ODS]])),"NÃO","SIM")</f>
        <v>NÃO</v>
      </c>
      <c r="R771" s="2" t="str">
        <f>IF(ISERR(FIND("08",GERAL[[#This Row],[ODS]])),"NÃO","SIM")</f>
        <v>SIM</v>
      </c>
      <c r="S771" s="2" t="str">
        <f>IF(ISERR(FIND("09",GERAL[[#This Row],[ODS]])),"NÃO","SIM")</f>
        <v>NÃO</v>
      </c>
      <c r="T771" s="2" t="str">
        <f>IF(ISERR(FIND("10",GERAL[[#This Row],[ODS]])),"NÃO","SIM")</f>
        <v>SIM</v>
      </c>
      <c r="U771" s="2" t="str">
        <f>IF(ISERR(FIND("11",GERAL[[#This Row],[ODS]])),"NÃO","SIM")</f>
        <v>NÃO</v>
      </c>
      <c r="V771" s="2" t="str">
        <f>IF(ISERR(FIND("12",GERAL[[#This Row],[ODS]])),"NÃO","SIM")</f>
        <v>NÃO</v>
      </c>
      <c r="W771" s="2" t="str">
        <f>IF(ISERR(FIND("13",GERAL[[#This Row],[ODS]])),"NÃO","SIM")</f>
        <v>NÃO</v>
      </c>
      <c r="X771" s="2" t="str">
        <f>IF(ISERR(FIND("14",GERAL[[#This Row],[ODS]])),"NÃO","SIM")</f>
        <v>NÃO</v>
      </c>
      <c r="Y771" s="2" t="str">
        <f>IF(ISERR(FIND("15",GERAL[[#This Row],[ODS]])),"NÃO","SIM")</f>
        <v>NÃO</v>
      </c>
      <c r="Z771" s="2" t="str">
        <f>IF(ISERR(FIND("16",GERAL[[#This Row],[ODS]])),"NÃO","SIM")</f>
        <v>SIM</v>
      </c>
      <c r="AA771" s="2" t="str">
        <f>IF(ISERR(FIND("17",GERAL[[#This Row],[ODS]])),"NÃO","SIM")</f>
        <v>NÃO</v>
      </c>
      <c r="AB771" s="1">
        <v>67.924464536402667</v>
      </c>
      <c r="AC771" s="1">
        <v>55.973512592587525</v>
      </c>
      <c r="AD771" s="1">
        <v>41.000221328172579</v>
      </c>
      <c r="AE771" s="1">
        <v>73.927997096674034</v>
      </c>
      <c r="AF771" s="1">
        <v>36.464922874392045</v>
      </c>
      <c r="AG771" s="1" t="str">
        <f>GERAL[[#This Row],[SIGLA]]&amp;GERAL[[#This Row],[CÓD]]</f>
        <v>PAEP_GE</v>
      </c>
      <c r="AH771" s="1">
        <f ca="1">VLOOKUP(GERAL[[#This Row],[REF_NOTA]],BASE_NOTAS[],7,FALSE)</f>
        <v>63.466580677023657</v>
      </c>
      <c r="AI771" s="31">
        <f ca="1">IF(GERAL[[#This Row],[Nota 2025]]="",0,GERAL[[#This Row],[Nota 2026]]-GERAL[[#This Row],[Nota 2025]])</f>
        <v>27.001657802631613</v>
      </c>
    </row>
    <row r="772" spans="1:35" ht="17" x14ac:dyDescent="0.35">
      <c r="A772" s="2" t="s">
        <v>170</v>
      </c>
      <c r="B772" s="2" t="s">
        <v>197</v>
      </c>
      <c r="C772" s="2" t="s">
        <v>268</v>
      </c>
      <c r="D772" s="15" t="s">
        <v>404</v>
      </c>
      <c r="E772" s="15" t="s">
        <v>396</v>
      </c>
      <c r="F772" s="2" t="str">
        <f>VLOOKUP(GERAL[[#This Row],[CÓD]],SEALL,6,FALSE)</f>
        <v>SG</v>
      </c>
      <c r="G77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7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7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72" s="2" t="str">
        <f>VLOOKUP(GERAL[[#This Row],[CÓD]],SEALL,4,FALSE)</f>
        <v>05, 08, 10, 16</v>
      </c>
      <c r="K772" s="2" t="str">
        <f>IF(ISERR(FIND("01",GERAL[[#This Row],[ODS]])),"NÃO","SIM")</f>
        <v>NÃO</v>
      </c>
      <c r="L772" s="2" t="str">
        <f>IF(ISERR(FIND("02",GERAL[[#This Row],[ODS]])),"NÃO","SIM")</f>
        <v>NÃO</v>
      </c>
      <c r="M772" s="2" t="str">
        <f>IF(ISERR(FIND("03",GERAL[[#This Row],[ODS]])),"NÃO","SIM")</f>
        <v>NÃO</v>
      </c>
      <c r="N772" s="2" t="str">
        <f>IF(ISERR(FIND("04",GERAL[[#This Row],[ODS]])),"NÃO","SIM")</f>
        <v>NÃO</v>
      </c>
      <c r="O772" s="2" t="str">
        <f>IF(ISERR(FIND("05",GERAL[[#This Row],[ODS]])),"NÃO","SIM")</f>
        <v>SIM</v>
      </c>
      <c r="P772" s="2" t="str">
        <f>IF(ISERR(FIND("06",GERAL[[#This Row],[ODS]])),"NÃO","SIM")</f>
        <v>NÃO</v>
      </c>
      <c r="Q772" s="2" t="str">
        <f>IF(ISERR(FIND("07",GERAL[[#This Row],[ODS]])),"NÃO","SIM")</f>
        <v>NÃO</v>
      </c>
      <c r="R772" s="2" t="str">
        <f>IF(ISERR(FIND("08",GERAL[[#This Row],[ODS]])),"NÃO","SIM")</f>
        <v>SIM</v>
      </c>
      <c r="S772" s="2" t="str">
        <f>IF(ISERR(FIND("09",GERAL[[#This Row],[ODS]])),"NÃO","SIM")</f>
        <v>NÃO</v>
      </c>
      <c r="T772" s="2" t="str">
        <f>IF(ISERR(FIND("10",GERAL[[#This Row],[ODS]])),"NÃO","SIM")</f>
        <v>SIM</v>
      </c>
      <c r="U772" s="2" t="str">
        <f>IF(ISERR(FIND("11",GERAL[[#This Row],[ODS]])),"NÃO","SIM")</f>
        <v>NÃO</v>
      </c>
      <c r="V772" s="2" t="str">
        <f>IF(ISERR(FIND("12",GERAL[[#This Row],[ODS]])),"NÃO","SIM")</f>
        <v>NÃO</v>
      </c>
      <c r="W772" s="2" t="str">
        <f>IF(ISERR(FIND("13",GERAL[[#This Row],[ODS]])),"NÃO","SIM")</f>
        <v>NÃO</v>
      </c>
      <c r="X772" s="2" t="str">
        <f>IF(ISERR(FIND("14",GERAL[[#This Row],[ODS]])),"NÃO","SIM")</f>
        <v>NÃO</v>
      </c>
      <c r="Y772" s="2" t="str">
        <f>IF(ISERR(FIND("15",GERAL[[#This Row],[ODS]])),"NÃO","SIM")</f>
        <v>NÃO</v>
      </c>
      <c r="Z772" s="2" t="str">
        <f>IF(ISERR(FIND("16",GERAL[[#This Row],[ODS]])),"NÃO","SIM")</f>
        <v>SIM</v>
      </c>
      <c r="AA772" s="2" t="str">
        <f>IF(ISERR(FIND("17",GERAL[[#This Row],[ODS]])),"NÃO","SIM")</f>
        <v>NÃO</v>
      </c>
      <c r="AB772" s="1">
        <v>41.498359852506162</v>
      </c>
      <c r="AC772" s="1">
        <v>30.044204457129879</v>
      </c>
      <c r="AD772" s="1">
        <v>63.790724124800263</v>
      </c>
      <c r="AE772" s="1">
        <v>100</v>
      </c>
      <c r="AF772" s="1">
        <v>65.355322028298914</v>
      </c>
      <c r="AG772" s="1" t="str">
        <f>GERAL[[#This Row],[SIGLA]]&amp;GERAL[[#This Row],[CÓD]]</f>
        <v>PBEP_GE</v>
      </c>
      <c r="AH772" s="1">
        <f ca="1">VLOOKUP(GERAL[[#This Row],[REF_NOTA]],BASE_NOTAS[],7,FALSE)</f>
        <v>74.520868296334783</v>
      </c>
      <c r="AI772" s="31">
        <f ca="1">IF(GERAL[[#This Row],[Nota 2025]]="",0,GERAL[[#This Row],[Nota 2026]]-GERAL[[#This Row],[Nota 2025]])</f>
        <v>9.1655462680358681</v>
      </c>
    </row>
    <row r="773" spans="1:35" ht="17" x14ac:dyDescent="0.35">
      <c r="A773" s="2" t="s">
        <v>173</v>
      </c>
      <c r="B773" s="2" t="s">
        <v>200</v>
      </c>
      <c r="C773" s="2" t="s">
        <v>268</v>
      </c>
      <c r="D773" s="15" t="s">
        <v>404</v>
      </c>
      <c r="E773" s="15" t="s">
        <v>396</v>
      </c>
      <c r="F773" s="2" t="str">
        <f>VLOOKUP(GERAL[[#This Row],[CÓD]],SEALL,6,FALSE)</f>
        <v>SG</v>
      </c>
      <c r="G77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7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7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73" s="2" t="str">
        <f>VLOOKUP(GERAL[[#This Row],[CÓD]],SEALL,4,FALSE)</f>
        <v>05, 08, 10, 16</v>
      </c>
      <c r="K773" s="2" t="str">
        <f>IF(ISERR(FIND("01",GERAL[[#This Row],[ODS]])),"NÃO","SIM")</f>
        <v>NÃO</v>
      </c>
      <c r="L773" s="2" t="str">
        <f>IF(ISERR(FIND("02",GERAL[[#This Row],[ODS]])),"NÃO","SIM")</f>
        <v>NÃO</v>
      </c>
      <c r="M773" s="2" t="str">
        <f>IF(ISERR(FIND("03",GERAL[[#This Row],[ODS]])),"NÃO","SIM")</f>
        <v>NÃO</v>
      </c>
      <c r="N773" s="2" t="str">
        <f>IF(ISERR(FIND("04",GERAL[[#This Row],[ODS]])),"NÃO","SIM")</f>
        <v>NÃO</v>
      </c>
      <c r="O773" s="2" t="str">
        <f>IF(ISERR(FIND("05",GERAL[[#This Row],[ODS]])),"NÃO","SIM")</f>
        <v>SIM</v>
      </c>
      <c r="P773" s="2" t="str">
        <f>IF(ISERR(FIND("06",GERAL[[#This Row],[ODS]])),"NÃO","SIM")</f>
        <v>NÃO</v>
      </c>
      <c r="Q773" s="2" t="str">
        <f>IF(ISERR(FIND("07",GERAL[[#This Row],[ODS]])),"NÃO","SIM")</f>
        <v>NÃO</v>
      </c>
      <c r="R773" s="2" t="str">
        <f>IF(ISERR(FIND("08",GERAL[[#This Row],[ODS]])),"NÃO","SIM")</f>
        <v>SIM</v>
      </c>
      <c r="S773" s="2" t="str">
        <f>IF(ISERR(FIND("09",GERAL[[#This Row],[ODS]])),"NÃO","SIM")</f>
        <v>NÃO</v>
      </c>
      <c r="T773" s="2" t="str">
        <f>IF(ISERR(FIND("10",GERAL[[#This Row],[ODS]])),"NÃO","SIM")</f>
        <v>SIM</v>
      </c>
      <c r="U773" s="2" t="str">
        <f>IF(ISERR(FIND("11",GERAL[[#This Row],[ODS]])),"NÃO","SIM")</f>
        <v>NÃO</v>
      </c>
      <c r="V773" s="2" t="str">
        <f>IF(ISERR(FIND("12",GERAL[[#This Row],[ODS]])),"NÃO","SIM")</f>
        <v>NÃO</v>
      </c>
      <c r="W773" s="2" t="str">
        <f>IF(ISERR(FIND("13",GERAL[[#This Row],[ODS]])),"NÃO","SIM")</f>
        <v>NÃO</v>
      </c>
      <c r="X773" s="2" t="str">
        <f>IF(ISERR(FIND("14",GERAL[[#This Row],[ODS]])),"NÃO","SIM")</f>
        <v>NÃO</v>
      </c>
      <c r="Y773" s="2" t="str">
        <f>IF(ISERR(FIND("15",GERAL[[#This Row],[ODS]])),"NÃO","SIM")</f>
        <v>NÃO</v>
      </c>
      <c r="Z773" s="2" t="str">
        <f>IF(ISERR(FIND("16",GERAL[[#This Row],[ODS]])),"NÃO","SIM")</f>
        <v>SIM</v>
      </c>
      <c r="AA773" s="2" t="str">
        <f>IF(ISERR(FIND("17",GERAL[[#This Row],[ODS]])),"NÃO","SIM")</f>
        <v>NÃO</v>
      </c>
      <c r="AB773" s="1">
        <v>74.939929979857951</v>
      </c>
      <c r="AC773" s="1">
        <v>79.73096898884161</v>
      </c>
      <c r="AD773" s="1">
        <v>95.322290464159067</v>
      </c>
      <c r="AE773" s="1">
        <v>64.943601454360874</v>
      </c>
      <c r="AF773" s="1">
        <v>69.343307110049096</v>
      </c>
      <c r="AG773" s="1" t="str">
        <f>GERAL[[#This Row],[SIGLA]]&amp;GERAL[[#This Row],[CÓD]]</f>
        <v>PREP_GE</v>
      </c>
      <c r="AH773" s="1">
        <f ca="1">VLOOKUP(GERAL[[#This Row],[REF_NOTA]],BASE_NOTAS[],7,FALSE)</f>
        <v>43.108130379608767</v>
      </c>
      <c r="AI773" s="31">
        <f ca="1">IF(GERAL[[#This Row],[Nota 2025]]="",0,GERAL[[#This Row],[Nota 2026]]-GERAL[[#This Row],[Nota 2025]])</f>
        <v>-26.23517673044033</v>
      </c>
    </row>
    <row r="774" spans="1:35" ht="17" x14ac:dyDescent="0.35">
      <c r="A774" s="2" t="s">
        <v>171</v>
      </c>
      <c r="B774" s="2" t="s">
        <v>198</v>
      </c>
      <c r="C774" s="2" t="s">
        <v>268</v>
      </c>
      <c r="D774" s="15" t="s">
        <v>404</v>
      </c>
      <c r="E774" s="15" t="s">
        <v>396</v>
      </c>
      <c r="F774" s="2" t="str">
        <f>VLOOKUP(GERAL[[#This Row],[CÓD]],SEALL,6,FALSE)</f>
        <v>SG</v>
      </c>
      <c r="G77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7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7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74" s="2" t="str">
        <f>VLOOKUP(GERAL[[#This Row],[CÓD]],SEALL,4,FALSE)</f>
        <v>05, 08, 10, 16</v>
      </c>
      <c r="K774" s="2" t="str">
        <f>IF(ISERR(FIND("01",GERAL[[#This Row],[ODS]])),"NÃO","SIM")</f>
        <v>NÃO</v>
      </c>
      <c r="L774" s="2" t="str">
        <f>IF(ISERR(FIND("02",GERAL[[#This Row],[ODS]])),"NÃO","SIM")</f>
        <v>NÃO</v>
      </c>
      <c r="M774" s="2" t="str">
        <f>IF(ISERR(FIND("03",GERAL[[#This Row],[ODS]])),"NÃO","SIM")</f>
        <v>NÃO</v>
      </c>
      <c r="N774" s="2" t="str">
        <f>IF(ISERR(FIND("04",GERAL[[#This Row],[ODS]])),"NÃO","SIM")</f>
        <v>NÃO</v>
      </c>
      <c r="O774" s="2" t="str">
        <f>IF(ISERR(FIND("05",GERAL[[#This Row],[ODS]])),"NÃO","SIM")</f>
        <v>SIM</v>
      </c>
      <c r="P774" s="2" t="str">
        <f>IF(ISERR(FIND("06",GERAL[[#This Row],[ODS]])),"NÃO","SIM")</f>
        <v>NÃO</v>
      </c>
      <c r="Q774" s="2" t="str">
        <f>IF(ISERR(FIND("07",GERAL[[#This Row],[ODS]])),"NÃO","SIM")</f>
        <v>NÃO</v>
      </c>
      <c r="R774" s="2" t="str">
        <f>IF(ISERR(FIND("08",GERAL[[#This Row],[ODS]])),"NÃO","SIM")</f>
        <v>SIM</v>
      </c>
      <c r="S774" s="2" t="str">
        <f>IF(ISERR(FIND("09",GERAL[[#This Row],[ODS]])),"NÃO","SIM")</f>
        <v>NÃO</v>
      </c>
      <c r="T774" s="2" t="str">
        <f>IF(ISERR(FIND("10",GERAL[[#This Row],[ODS]])),"NÃO","SIM")</f>
        <v>SIM</v>
      </c>
      <c r="U774" s="2" t="str">
        <f>IF(ISERR(FIND("11",GERAL[[#This Row],[ODS]])),"NÃO","SIM")</f>
        <v>NÃO</v>
      </c>
      <c r="V774" s="2" t="str">
        <f>IF(ISERR(FIND("12",GERAL[[#This Row],[ODS]])),"NÃO","SIM")</f>
        <v>NÃO</v>
      </c>
      <c r="W774" s="2" t="str">
        <f>IF(ISERR(FIND("13",GERAL[[#This Row],[ODS]])),"NÃO","SIM")</f>
        <v>NÃO</v>
      </c>
      <c r="X774" s="2" t="str">
        <f>IF(ISERR(FIND("14",GERAL[[#This Row],[ODS]])),"NÃO","SIM")</f>
        <v>NÃO</v>
      </c>
      <c r="Y774" s="2" t="str">
        <f>IF(ISERR(FIND("15",GERAL[[#This Row],[ODS]])),"NÃO","SIM")</f>
        <v>NÃO</v>
      </c>
      <c r="Z774" s="2" t="str">
        <f>IF(ISERR(FIND("16",GERAL[[#This Row],[ODS]])),"NÃO","SIM")</f>
        <v>SIM</v>
      </c>
      <c r="AA774" s="2" t="str">
        <f>IF(ISERR(FIND("17",GERAL[[#This Row],[ODS]])),"NÃO","SIM")</f>
        <v>NÃO</v>
      </c>
      <c r="AB774" s="1">
        <v>62.25599404707858</v>
      </c>
      <c r="AC774" s="1">
        <v>33.962323780769651</v>
      </c>
      <c r="AD774" s="1">
        <v>0</v>
      </c>
      <c r="AE774" s="1">
        <v>16.605534315631985</v>
      </c>
      <c r="AF774" s="1">
        <v>60.370332912831429</v>
      </c>
      <c r="AG774" s="1" t="str">
        <f>GERAL[[#This Row],[SIGLA]]&amp;GERAL[[#This Row],[CÓD]]</f>
        <v>PEEP_GE</v>
      </c>
      <c r="AH774" s="1">
        <f ca="1">VLOOKUP(GERAL[[#This Row],[REF_NOTA]],BASE_NOTAS[],7,FALSE)</f>
        <v>28.046034178616566</v>
      </c>
      <c r="AI774" s="31">
        <f ca="1">IF(GERAL[[#This Row],[Nota 2025]]="",0,GERAL[[#This Row],[Nota 2026]]-GERAL[[#This Row],[Nota 2025]])</f>
        <v>-32.324298734214864</v>
      </c>
    </row>
    <row r="775" spans="1:35" ht="17" x14ac:dyDescent="0.35">
      <c r="A775" s="2" t="s">
        <v>172</v>
      </c>
      <c r="B775" s="2" t="s">
        <v>199</v>
      </c>
      <c r="C775" s="2" t="s">
        <v>268</v>
      </c>
      <c r="D775" s="15" t="s">
        <v>404</v>
      </c>
      <c r="E775" s="15" t="s">
        <v>396</v>
      </c>
      <c r="F775" s="2" t="str">
        <f>VLOOKUP(GERAL[[#This Row],[CÓD]],SEALL,6,FALSE)</f>
        <v>SG</v>
      </c>
      <c r="G77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7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7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75" s="2" t="str">
        <f>VLOOKUP(GERAL[[#This Row],[CÓD]],SEALL,4,FALSE)</f>
        <v>05, 08, 10, 16</v>
      </c>
      <c r="K775" s="2" t="str">
        <f>IF(ISERR(FIND("01",GERAL[[#This Row],[ODS]])),"NÃO","SIM")</f>
        <v>NÃO</v>
      </c>
      <c r="L775" s="2" t="str">
        <f>IF(ISERR(FIND("02",GERAL[[#This Row],[ODS]])),"NÃO","SIM")</f>
        <v>NÃO</v>
      </c>
      <c r="M775" s="2" t="str">
        <f>IF(ISERR(FIND("03",GERAL[[#This Row],[ODS]])),"NÃO","SIM")</f>
        <v>NÃO</v>
      </c>
      <c r="N775" s="2" t="str">
        <f>IF(ISERR(FIND("04",GERAL[[#This Row],[ODS]])),"NÃO","SIM")</f>
        <v>NÃO</v>
      </c>
      <c r="O775" s="2" t="str">
        <f>IF(ISERR(FIND("05",GERAL[[#This Row],[ODS]])),"NÃO","SIM")</f>
        <v>SIM</v>
      </c>
      <c r="P775" s="2" t="str">
        <f>IF(ISERR(FIND("06",GERAL[[#This Row],[ODS]])),"NÃO","SIM")</f>
        <v>NÃO</v>
      </c>
      <c r="Q775" s="2" t="str">
        <f>IF(ISERR(FIND("07",GERAL[[#This Row],[ODS]])),"NÃO","SIM")</f>
        <v>NÃO</v>
      </c>
      <c r="R775" s="2" t="str">
        <f>IF(ISERR(FIND("08",GERAL[[#This Row],[ODS]])),"NÃO","SIM")</f>
        <v>SIM</v>
      </c>
      <c r="S775" s="2" t="str">
        <f>IF(ISERR(FIND("09",GERAL[[#This Row],[ODS]])),"NÃO","SIM")</f>
        <v>NÃO</v>
      </c>
      <c r="T775" s="2" t="str">
        <f>IF(ISERR(FIND("10",GERAL[[#This Row],[ODS]])),"NÃO","SIM")</f>
        <v>SIM</v>
      </c>
      <c r="U775" s="2" t="str">
        <f>IF(ISERR(FIND("11",GERAL[[#This Row],[ODS]])),"NÃO","SIM")</f>
        <v>NÃO</v>
      </c>
      <c r="V775" s="2" t="str">
        <f>IF(ISERR(FIND("12",GERAL[[#This Row],[ODS]])),"NÃO","SIM")</f>
        <v>NÃO</v>
      </c>
      <c r="W775" s="2" t="str">
        <f>IF(ISERR(FIND("13",GERAL[[#This Row],[ODS]])),"NÃO","SIM")</f>
        <v>NÃO</v>
      </c>
      <c r="X775" s="2" t="str">
        <f>IF(ISERR(FIND("14",GERAL[[#This Row],[ODS]])),"NÃO","SIM")</f>
        <v>NÃO</v>
      </c>
      <c r="Y775" s="2" t="str">
        <f>IF(ISERR(FIND("15",GERAL[[#This Row],[ODS]])),"NÃO","SIM")</f>
        <v>NÃO</v>
      </c>
      <c r="Z775" s="2" t="str">
        <f>IF(ISERR(FIND("16",GERAL[[#This Row],[ODS]])),"NÃO","SIM")</f>
        <v>SIM</v>
      </c>
      <c r="AA775" s="2" t="str">
        <f>IF(ISERR(FIND("17",GERAL[[#This Row],[ODS]])),"NÃO","SIM")</f>
        <v>NÃO</v>
      </c>
      <c r="AB775" s="1">
        <v>95.150454996025445</v>
      </c>
      <c r="AC775" s="1">
        <v>62.191451230646052</v>
      </c>
      <c r="AD775" s="1">
        <v>54.124564971839803</v>
      </c>
      <c r="AE775" s="1">
        <v>13.431979565134739</v>
      </c>
      <c r="AF775" s="1">
        <v>50.330595549463858</v>
      </c>
      <c r="AG775" s="1" t="str">
        <f>GERAL[[#This Row],[SIGLA]]&amp;GERAL[[#This Row],[CÓD]]</f>
        <v>PIEP_GE</v>
      </c>
      <c r="AH775" s="1">
        <f ca="1">VLOOKUP(GERAL[[#This Row],[REF_NOTA]],BASE_NOTAS[],7,FALSE)</f>
        <v>56.608833793566589</v>
      </c>
      <c r="AI775" s="31">
        <f ca="1">IF(GERAL[[#This Row],[Nota 2025]]="",0,GERAL[[#This Row],[Nota 2026]]-GERAL[[#This Row],[Nota 2025]])</f>
        <v>6.2782382441027309</v>
      </c>
    </row>
    <row r="776" spans="1:35" ht="17" x14ac:dyDescent="0.35">
      <c r="A776" s="2" t="s">
        <v>174</v>
      </c>
      <c r="B776" s="2" t="s">
        <v>201</v>
      </c>
      <c r="C776" s="2" t="s">
        <v>268</v>
      </c>
      <c r="D776" s="15" t="s">
        <v>404</v>
      </c>
      <c r="E776" s="15" t="s">
        <v>396</v>
      </c>
      <c r="F776" s="2" t="str">
        <f>VLOOKUP(GERAL[[#This Row],[CÓD]],SEALL,6,FALSE)</f>
        <v>SG</v>
      </c>
      <c r="G77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7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7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76" s="2" t="str">
        <f>VLOOKUP(GERAL[[#This Row],[CÓD]],SEALL,4,FALSE)</f>
        <v>05, 08, 10, 16</v>
      </c>
      <c r="K776" s="2" t="str">
        <f>IF(ISERR(FIND("01",GERAL[[#This Row],[ODS]])),"NÃO","SIM")</f>
        <v>NÃO</v>
      </c>
      <c r="L776" s="2" t="str">
        <f>IF(ISERR(FIND("02",GERAL[[#This Row],[ODS]])),"NÃO","SIM")</f>
        <v>NÃO</v>
      </c>
      <c r="M776" s="2" t="str">
        <f>IF(ISERR(FIND("03",GERAL[[#This Row],[ODS]])),"NÃO","SIM")</f>
        <v>NÃO</v>
      </c>
      <c r="N776" s="2" t="str">
        <f>IF(ISERR(FIND("04",GERAL[[#This Row],[ODS]])),"NÃO","SIM")</f>
        <v>NÃO</v>
      </c>
      <c r="O776" s="2" t="str">
        <f>IF(ISERR(FIND("05",GERAL[[#This Row],[ODS]])),"NÃO","SIM")</f>
        <v>SIM</v>
      </c>
      <c r="P776" s="2" t="str">
        <f>IF(ISERR(FIND("06",GERAL[[#This Row],[ODS]])),"NÃO","SIM")</f>
        <v>NÃO</v>
      </c>
      <c r="Q776" s="2" t="str">
        <f>IF(ISERR(FIND("07",GERAL[[#This Row],[ODS]])),"NÃO","SIM")</f>
        <v>NÃO</v>
      </c>
      <c r="R776" s="2" t="str">
        <f>IF(ISERR(FIND("08",GERAL[[#This Row],[ODS]])),"NÃO","SIM")</f>
        <v>SIM</v>
      </c>
      <c r="S776" s="2" t="str">
        <f>IF(ISERR(FIND("09",GERAL[[#This Row],[ODS]])),"NÃO","SIM")</f>
        <v>NÃO</v>
      </c>
      <c r="T776" s="2" t="str">
        <f>IF(ISERR(FIND("10",GERAL[[#This Row],[ODS]])),"NÃO","SIM")</f>
        <v>SIM</v>
      </c>
      <c r="U776" s="2" t="str">
        <f>IF(ISERR(FIND("11",GERAL[[#This Row],[ODS]])),"NÃO","SIM")</f>
        <v>NÃO</v>
      </c>
      <c r="V776" s="2" t="str">
        <f>IF(ISERR(FIND("12",GERAL[[#This Row],[ODS]])),"NÃO","SIM")</f>
        <v>NÃO</v>
      </c>
      <c r="W776" s="2" t="str">
        <f>IF(ISERR(FIND("13",GERAL[[#This Row],[ODS]])),"NÃO","SIM")</f>
        <v>NÃO</v>
      </c>
      <c r="X776" s="2" t="str">
        <f>IF(ISERR(FIND("14",GERAL[[#This Row],[ODS]])),"NÃO","SIM")</f>
        <v>NÃO</v>
      </c>
      <c r="Y776" s="2" t="str">
        <f>IF(ISERR(FIND("15",GERAL[[#This Row],[ODS]])),"NÃO","SIM")</f>
        <v>NÃO</v>
      </c>
      <c r="Z776" s="2" t="str">
        <f>IF(ISERR(FIND("16",GERAL[[#This Row],[ODS]])),"NÃO","SIM")</f>
        <v>SIM</v>
      </c>
      <c r="AA776" s="2" t="str">
        <f>IF(ISERR(FIND("17",GERAL[[#This Row],[ODS]])),"NÃO","SIM")</f>
        <v>NÃO</v>
      </c>
      <c r="AB776" s="1">
        <v>26.997114291956592</v>
      </c>
      <c r="AC776" s="1">
        <v>35.598038236204317</v>
      </c>
      <c r="AD776" s="1">
        <v>52.243594001964041</v>
      </c>
      <c r="AE776" s="1">
        <v>40.842902873736087</v>
      </c>
      <c r="AF776" s="1">
        <v>27.504330606216698</v>
      </c>
      <c r="AG776" s="1" t="str">
        <f>GERAL[[#This Row],[SIGLA]]&amp;GERAL[[#This Row],[CÓD]]</f>
        <v>RJEP_GE</v>
      </c>
      <c r="AH776" s="1">
        <f ca="1">VLOOKUP(GERAL[[#This Row],[REF_NOTA]],BASE_NOTAS[],7,FALSE)</f>
        <v>15.410938395353696</v>
      </c>
      <c r="AI776" s="31">
        <f ca="1">IF(GERAL[[#This Row],[Nota 2025]]="",0,GERAL[[#This Row],[Nota 2026]]-GERAL[[#This Row],[Nota 2025]])</f>
        <v>-12.093392210863001</v>
      </c>
    </row>
    <row r="777" spans="1:35" ht="17" x14ac:dyDescent="0.35">
      <c r="A777" s="2" t="s">
        <v>175</v>
      </c>
      <c r="B777" s="2" t="s">
        <v>202</v>
      </c>
      <c r="C777" s="2" t="s">
        <v>268</v>
      </c>
      <c r="D777" s="15" t="s">
        <v>404</v>
      </c>
      <c r="E777" s="15" t="s">
        <v>396</v>
      </c>
      <c r="F777" s="2" t="str">
        <f>VLOOKUP(GERAL[[#This Row],[CÓD]],SEALL,6,FALSE)</f>
        <v>SG</v>
      </c>
      <c r="G77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7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7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77" s="2" t="str">
        <f>VLOOKUP(GERAL[[#This Row],[CÓD]],SEALL,4,FALSE)</f>
        <v>05, 08, 10, 16</v>
      </c>
      <c r="K777" s="2" t="str">
        <f>IF(ISERR(FIND("01",GERAL[[#This Row],[ODS]])),"NÃO","SIM")</f>
        <v>NÃO</v>
      </c>
      <c r="L777" s="2" t="str">
        <f>IF(ISERR(FIND("02",GERAL[[#This Row],[ODS]])),"NÃO","SIM")</f>
        <v>NÃO</v>
      </c>
      <c r="M777" s="2" t="str">
        <f>IF(ISERR(FIND("03",GERAL[[#This Row],[ODS]])),"NÃO","SIM")</f>
        <v>NÃO</v>
      </c>
      <c r="N777" s="2" t="str">
        <f>IF(ISERR(FIND("04",GERAL[[#This Row],[ODS]])),"NÃO","SIM")</f>
        <v>NÃO</v>
      </c>
      <c r="O777" s="2" t="str">
        <f>IF(ISERR(FIND("05",GERAL[[#This Row],[ODS]])),"NÃO","SIM")</f>
        <v>SIM</v>
      </c>
      <c r="P777" s="2" t="str">
        <f>IF(ISERR(FIND("06",GERAL[[#This Row],[ODS]])),"NÃO","SIM")</f>
        <v>NÃO</v>
      </c>
      <c r="Q777" s="2" t="str">
        <f>IF(ISERR(FIND("07",GERAL[[#This Row],[ODS]])),"NÃO","SIM")</f>
        <v>NÃO</v>
      </c>
      <c r="R777" s="2" t="str">
        <f>IF(ISERR(FIND("08",GERAL[[#This Row],[ODS]])),"NÃO","SIM")</f>
        <v>SIM</v>
      </c>
      <c r="S777" s="2" t="str">
        <f>IF(ISERR(FIND("09",GERAL[[#This Row],[ODS]])),"NÃO","SIM")</f>
        <v>NÃO</v>
      </c>
      <c r="T777" s="2" t="str">
        <f>IF(ISERR(FIND("10",GERAL[[#This Row],[ODS]])),"NÃO","SIM")</f>
        <v>SIM</v>
      </c>
      <c r="U777" s="2" t="str">
        <f>IF(ISERR(FIND("11",GERAL[[#This Row],[ODS]])),"NÃO","SIM")</f>
        <v>NÃO</v>
      </c>
      <c r="V777" s="2" t="str">
        <f>IF(ISERR(FIND("12",GERAL[[#This Row],[ODS]])),"NÃO","SIM")</f>
        <v>NÃO</v>
      </c>
      <c r="W777" s="2" t="str">
        <f>IF(ISERR(FIND("13",GERAL[[#This Row],[ODS]])),"NÃO","SIM")</f>
        <v>NÃO</v>
      </c>
      <c r="X777" s="2" t="str">
        <f>IF(ISERR(FIND("14",GERAL[[#This Row],[ODS]])),"NÃO","SIM")</f>
        <v>NÃO</v>
      </c>
      <c r="Y777" s="2" t="str">
        <f>IF(ISERR(FIND("15",GERAL[[#This Row],[ODS]])),"NÃO","SIM")</f>
        <v>NÃO</v>
      </c>
      <c r="Z777" s="2" t="str">
        <f>IF(ISERR(FIND("16",GERAL[[#This Row],[ODS]])),"NÃO","SIM")</f>
        <v>SIM</v>
      </c>
      <c r="AA777" s="2" t="str">
        <f>IF(ISERR(FIND("17",GERAL[[#This Row],[ODS]])),"NÃO","SIM")</f>
        <v>NÃO</v>
      </c>
      <c r="AB777" s="1">
        <v>49.422439749600642</v>
      </c>
      <c r="AC777" s="1">
        <v>90.858955497130708</v>
      </c>
      <c r="AD777" s="1">
        <v>93.953423948614969</v>
      </c>
      <c r="AE777" s="1">
        <v>68.893053248368716</v>
      </c>
      <c r="AF777" s="1">
        <v>90.216622814203134</v>
      </c>
      <c r="AG777" s="1" t="str">
        <f>GERAL[[#This Row],[SIGLA]]&amp;GERAL[[#This Row],[CÓD]]</f>
        <v>RNEP_GE</v>
      </c>
      <c r="AH777" s="1">
        <f ca="1">VLOOKUP(GERAL[[#This Row],[REF_NOTA]],BASE_NOTAS[],7,FALSE)</f>
        <v>53.198775764229339</v>
      </c>
      <c r="AI777" s="31">
        <f ca="1">IF(GERAL[[#This Row],[Nota 2025]]="",0,GERAL[[#This Row],[Nota 2026]]-GERAL[[#This Row],[Nota 2025]])</f>
        <v>-37.017847049973795</v>
      </c>
    </row>
    <row r="778" spans="1:35" ht="17" x14ac:dyDescent="0.35">
      <c r="A778" s="2" t="s">
        <v>178</v>
      </c>
      <c r="B778" s="2" t="s">
        <v>205</v>
      </c>
      <c r="C778" s="2" t="s">
        <v>268</v>
      </c>
      <c r="D778" s="15" t="s">
        <v>404</v>
      </c>
      <c r="E778" s="15" t="s">
        <v>396</v>
      </c>
      <c r="F778" s="2" t="str">
        <f>VLOOKUP(GERAL[[#This Row],[CÓD]],SEALL,6,FALSE)</f>
        <v>SG</v>
      </c>
      <c r="G77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7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7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78" s="2" t="str">
        <f>VLOOKUP(GERAL[[#This Row],[CÓD]],SEALL,4,FALSE)</f>
        <v>05, 08, 10, 16</v>
      </c>
      <c r="K778" s="2" t="str">
        <f>IF(ISERR(FIND("01",GERAL[[#This Row],[ODS]])),"NÃO","SIM")</f>
        <v>NÃO</v>
      </c>
      <c r="L778" s="2" t="str">
        <f>IF(ISERR(FIND("02",GERAL[[#This Row],[ODS]])),"NÃO","SIM")</f>
        <v>NÃO</v>
      </c>
      <c r="M778" s="2" t="str">
        <f>IF(ISERR(FIND("03",GERAL[[#This Row],[ODS]])),"NÃO","SIM")</f>
        <v>NÃO</v>
      </c>
      <c r="N778" s="2" t="str">
        <f>IF(ISERR(FIND("04",GERAL[[#This Row],[ODS]])),"NÃO","SIM")</f>
        <v>NÃO</v>
      </c>
      <c r="O778" s="2" t="str">
        <f>IF(ISERR(FIND("05",GERAL[[#This Row],[ODS]])),"NÃO","SIM")</f>
        <v>SIM</v>
      </c>
      <c r="P778" s="2" t="str">
        <f>IF(ISERR(FIND("06",GERAL[[#This Row],[ODS]])),"NÃO","SIM")</f>
        <v>NÃO</v>
      </c>
      <c r="Q778" s="2" t="str">
        <f>IF(ISERR(FIND("07",GERAL[[#This Row],[ODS]])),"NÃO","SIM")</f>
        <v>NÃO</v>
      </c>
      <c r="R778" s="2" t="str">
        <f>IF(ISERR(FIND("08",GERAL[[#This Row],[ODS]])),"NÃO","SIM")</f>
        <v>SIM</v>
      </c>
      <c r="S778" s="2" t="str">
        <f>IF(ISERR(FIND("09",GERAL[[#This Row],[ODS]])),"NÃO","SIM")</f>
        <v>NÃO</v>
      </c>
      <c r="T778" s="2" t="str">
        <f>IF(ISERR(FIND("10",GERAL[[#This Row],[ODS]])),"NÃO","SIM")</f>
        <v>SIM</v>
      </c>
      <c r="U778" s="2" t="str">
        <f>IF(ISERR(FIND("11",GERAL[[#This Row],[ODS]])),"NÃO","SIM")</f>
        <v>NÃO</v>
      </c>
      <c r="V778" s="2" t="str">
        <f>IF(ISERR(FIND("12",GERAL[[#This Row],[ODS]])),"NÃO","SIM")</f>
        <v>NÃO</v>
      </c>
      <c r="W778" s="2" t="str">
        <f>IF(ISERR(FIND("13",GERAL[[#This Row],[ODS]])),"NÃO","SIM")</f>
        <v>NÃO</v>
      </c>
      <c r="X778" s="2" t="str">
        <f>IF(ISERR(FIND("14",GERAL[[#This Row],[ODS]])),"NÃO","SIM")</f>
        <v>NÃO</v>
      </c>
      <c r="Y778" s="2" t="str">
        <f>IF(ISERR(FIND("15",GERAL[[#This Row],[ODS]])),"NÃO","SIM")</f>
        <v>NÃO</v>
      </c>
      <c r="Z778" s="2" t="str">
        <f>IF(ISERR(FIND("16",GERAL[[#This Row],[ODS]])),"NÃO","SIM")</f>
        <v>SIM</v>
      </c>
      <c r="AA778" s="2" t="str">
        <f>IF(ISERR(FIND("17",GERAL[[#This Row],[ODS]])),"NÃO","SIM")</f>
        <v>NÃO</v>
      </c>
      <c r="AB778" s="1">
        <v>35.877548520667119</v>
      </c>
      <c r="AC778" s="1">
        <v>40.146877853550386</v>
      </c>
      <c r="AD778" s="1">
        <v>78.122616722773728</v>
      </c>
      <c r="AE778" s="1">
        <v>77.708548630579244</v>
      </c>
      <c r="AF778" s="1">
        <v>82.894028334702256</v>
      </c>
      <c r="AG778" s="1" t="str">
        <f>GERAL[[#This Row],[SIGLA]]&amp;GERAL[[#This Row],[CÓD]]</f>
        <v>RSEP_GE</v>
      </c>
      <c r="AH778" s="1">
        <f ca="1">VLOOKUP(GERAL[[#This Row],[REF_NOTA]],BASE_NOTAS[],7,FALSE)</f>
        <v>76.614190906711286</v>
      </c>
      <c r="AI778" s="31">
        <f ca="1">IF(GERAL[[#This Row],[Nota 2025]]="",0,GERAL[[#This Row],[Nota 2026]]-GERAL[[#This Row],[Nota 2025]])</f>
        <v>-6.2798374279909694</v>
      </c>
    </row>
    <row r="779" spans="1:35" ht="17" x14ac:dyDescent="0.35">
      <c r="A779" s="2" t="s">
        <v>176</v>
      </c>
      <c r="B779" s="2" t="s">
        <v>203</v>
      </c>
      <c r="C779" s="2" t="s">
        <v>268</v>
      </c>
      <c r="D779" s="15" t="s">
        <v>404</v>
      </c>
      <c r="E779" s="15" t="s">
        <v>396</v>
      </c>
      <c r="F779" s="2" t="str">
        <f>VLOOKUP(GERAL[[#This Row],[CÓD]],SEALL,6,FALSE)</f>
        <v>SG</v>
      </c>
      <c r="G77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7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7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79" s="2" t="str">
        <f>VLOOKUP(GERAL[[#This Row],[CÓD]],SEALL,4,FALSE)</f>
        <v>05, 08, 10, 16</v>
      </c>
      <c r="K779" s="2" t="str">
        <f>IF(ISERR(FIND("01",GERAL[[#This Row],[ODS]])),"NÃO","SIM")</f>
        <v>NÃO</v>
      </c>
      <c r="L779" s="2" t="str">
        <f>IF(ISERR(FIND("02",GERAL[[#This Row],[ODS]])),"NÃO","SIM")</f>
        <v>NÃO</v>
      </c>
      <c r="M779" s="2" t="str">
        <f>IF(ISERR(FIND("03",GERAL[[#This Row],[ODS]])),"NÃO","SIM")</f>
        <v>NÃO</v>
      </c>
      <c r="N779" s="2" t="str">
        <f>IF(ISERR(FIND("04",GERAL[[#This Row],[ODS]])),"NÃO","SIM")</f>
        <v>NÃO</v>
      </c>
      <c r="O779" s="2" t="str">
        <f>IF(ISERR(FIND("05",GERAL[[#This Row],[ODS]])),"NÃO","SIM")</f>
        <v>SIM</v>
      </c>
      <c r="P779" s="2" t="str">
        <f>IF(ISERR(FIND("06",GERAL[[#This Row],[ODS]])),"NÃO","SIM")</f>
        <v>NÃO</v>
      </c>
      <c r="Q779" s="2" t="str">
        <f>IF(ISERR(FIND("07",GERAL[[#This Row],[ODS]])),"NÃO","SIM")</f>
        <v>NÃO</v>
      </c>
      <c r="R779" s="2" t="str">
        <f>IF(ISERR(FIND("08",GERAL[[#This Row],[ODS]])),"NÃO","SIM")</f>
        <v>SIM</v>
      </c>
      <c r="S779" s="2" t="str">
        <f>IF(ISERR(FIND("09",GERAL[[#This Row],[ODS]])),"NÃO","SIM")</f>
        <v>NÃO</v>
      </c>
      <c r="T779" s="2" t="str">
        <f>IF(ISERR(FIND("10",GERAL[[#This Row],[ODS]])),"NÃO","SIM")</f>
        <v>SIM</v>
      </c>
      <c r="U779" s="2" t="str">
        <f>IF(ISERR(FIND("11",GERAL[[#This Row],[ODS]])),"NÃO","SIM")</f>
        <v>NÃO</v>
      </c>
      <c r="V779" s="2" t="str">
        <f>IF(ISERR(FIND("12",GERAL[[#This Row],[ODS]])),"NÃO","SIM")</f>
        <v>NÃO</v>
      </c>
      <c r="W779" s="2" t="str">
        <f>IF(ISERR(FIND("13",GERAL[[#This Row],[ODS]])),"NÃO","SIM")</f>
        <v>NÃO</v>
      </c>
      <c r="X779" s="2" t="str">
        <f>IF(ISERR(FIND("14",GERAL[[#This Row],[ODS]])),"NÃO","SIM")</f>
        <v>NÃO</v>
      </c>
      <c r="Y779" s="2" t="str">
        <f>IF(ISERR(FIND("15",GERAL[[#This Row],[ODS]])),"NÃO","SIM")</f>
        <v>NÃO</v>
      </c>
      <c r="Z779" s="2" t="str">
        <f>IF(ISERR(FIND("16",GERAL[[#This Row],[ODS]])),"NÃO","SIM")</f>
        <v>SIM</v>
      </c>
      <c r="AA779" s="2" t="str">
        <f>IF(ISERR(FIND("17",GERAL[[#This Row],[ODS]])),"NÃO","SIM")</f>
        <v>NÃO</v>
      </c>
      <c r="AB779" s="1">
        <v>89.583961554400005</v>
      </c>
      <c r="AC779" s="1">
        <v>47.530768189802622</v>
      </c>
      <c r="AD779" s="1">
        <v>21.081708923071943</v>
      </c>
      <c r="AE779" s="1">
        <v>77.060023374707086</v>
      </c>
      <c r="AF779" s="1">
        <v>59.138075624901987</v>
      </c>
      <c r="AG779" s="1" t="str">
        <f>GERAL[[#This Row],[SIGLA]]&amp;GERAL[[#This Row],[CÓD]]</f>
        <v>ROEP_GE</v>
      </c>
      <c r="AH779" s="1">
        <f ca="1">VLOOKUP(GERAL[[#This Row],[REF_NOTA]],BASE_NOTAS[],7,FALSE)</f>
        <v>54.180403696152553</v>
      </c>
      <c r="AI779" s="31">
        <f ca="1">IF(GERAL[[#This Row],[Nota 2025]]="",0,GERAL[[#This Row],[Nota 2026]]-GERAL[[#This Row],[Nota 2025]])</f>
        <v>-4.9576719287494342</v>
      </c>
    </row>
    <row r="780" spans="1:35" ht="17" x14ac:dyDescent="0.35">
      <c r="A780" s="2" t="s">
        <v>177</v>
      </c>
      <c r="B780" s="2" t="s">
        <v>204</v>
      </c>
      <c r="C780" s="2" t="s">
        <v>268</v>
      </c>
      <c r="D780" s="15" t="s">
        <v>404</v>
      </c>
      <c r="E780" s="15" t="s">
        <v>396</v>
      </c>
      <c r="F780" s="2" t="str">
        <f>VLOOKUP(GERAL[[#This Row],[CÓD]],SEALL,6,FALSE)</f>
        <v>SG</v>
      </c>
      <c r="G78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8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8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80" s="2" t="str">
        <f>VLOOKUP(GERAL[[#This Row],[CÓD]],SEALL,4,FALSE)</f>
        <v>05, 08, 10, 16</v>
      </c>
      <c r="K780" s="2" t="str">
        <f>IF(ISERR(FIND("01",GERAL[[#This Row],[ODS]])),"NÃO","SIM")</f>
        <v>NÃO</v>
      </c>
      <c r="L780" s="2" t="str">
        <f>IF(ISERR(FIND("02",GERAL[[#This Row],[ODS]])),"NÃO","SIM")</f>
        <v>NÃO</v>
      </c>
      <c r="M780" s="2" t="str">
        <f>IF(ISERR(FIND("03",GERAL[[#This Row],[ODS]])),"NÃO","SIM")</f>
        <v>NÃO</v>
      </c>
      <c r="N780" s="2" t="str">
        <f>IF(ISERR(FIND("04",GERAL[[#This Row],[ODS]])),"NÃO","SIM")</f>
        <v>NÃO</v>
      </c>
      <c r="O780" s="2" t="str">
        <f>IF(ISERR(FIND("05",GERAL[[#This Row],[ODS]])),"NÃO","SIM")</f>
        <v>SIM</v>
      </c>
      <c r="P780" s="2" t="str">
        <f>IF(ISERR(FIND("06",GERAL[[#This Row],[ODS]])),"NÃO","SIM")</f>
        <v>NÃO</v>
      </c>
      <c r="Q780" s="2" t="str">
        <f>IF(ISERR(FIND("07",GERAL[[#This Row],[ODS]])),"NÃO","SIM")</f>
        <v>NÃO</v>
      </c>
      <c r="R780" s="2" t="str">
        <f>IF(ISERR(FIND("08",GERAL[[#This Row],[ODS]])),"NÃO","SIM")</f>
        <v>SIM</v>
      </c>
      <c r="S780" s="2" t="str">
        <f>IF(ISERR(FIND("09",GERAL[[#This Row],[ODS]])),"NÃO","SIM")</f>
        <v>NÃO</v>
      </c>
      <c r="T780" s="2" t="str">
        <f>IF(ISERR(FIND("10",GERAL[[#This Row],[ODS]])),"NÃO","SIM")</f>
        <v>SIM</v>
      </c>
      <c r="U780" s="2" t="str">
        <f>IF(ISERR(FIND("11",GERAL[[#This Row],[ODS]])),"NÃO","SIM")</f>
        <v>NÃO</v>
      </c>
      <c r="V780" s="2" t="str">
        <f>IF(ISERR(FIND("12",GERAL[[#This Row],[ODS]])),"NÃO","SIM")</f>
        <v>NÃO</v>
      </c>
      <c r="W780" s="2" t="str">
        <f>IF(ISERR(FIND("13",GERAL[[#This Row],[ODS]])),"NÃO","SIM")</f>
        <v>NÃO</v>
      </c>
      <c r="X780" s="2" t="str">
        <f>IF(ISERR(FIND("14",GERAL[[#This Row],[ODS]])),"NÃO","SIM")</f>
        <v>NÃO</v>
      </c>
      <c r="Y780" s="2" t="str">
        <f>IF(ISERR(FIND("15",GERAL[[#This Row],[ODS]])),"NÃO","SIM")</f>
        <v>NÃO</v>
      </c>
      <c r="Z780" s="2" t="str">
        <f>IF(ISERR(FIND("16",GERAL[[#This Row],[ODS]])),"NÃO","SIM")</f>
        <v>SIM</v>
      </c>
      <c r="AA780" s="2" t="str">
        <f>IF(ISERR(FIND("17",GERAL[[#This Row],[ODS]])),"NÃO","SIM")</f>
        <v>NÃO</v>
      </c>
      <c r="AB780" s="1">
        <v>62.500901340820775</v>
      </c>
      <c r="AC780" s="1">
        <v>100</v>
      </c>
      <c r="AD780" s="1">
        <v>83.709843852766085</v>
      </c>
      <c r="AE780" s="1">
        <v>67.886306468202008</v>
      </c>
      <c r="AF780" s="1">
        <v>79.864067002065411</v>
      </c>
      <c r="AG780" s="1" t="str">
        <f>GERAL[[#This Row],[SIGLA]]&amp;GERAL[[#This Row],[CÓD]]</f>
        <v>RREP_GE</v>
      </c>
      <c r="AH780" s="1">
        <f ca="1">VLOOKUP(GERAL[[#This Row],[REF_NOTA]],BASE_NOTAS[],7,FALSE)</f>
        <v>63.354719255490132</v>
      </c>
      <c r="AI780" s="31">
        <f ca="1">IF(GERAL[[#This Row],[Nota 2025]]="",0,GERAL[[#This Row],[Nota 2026]]-GERAL[[#This Row],[Nota 2025]])</f>
        <v>-16.50934774657528</v>
      </c>
    </row>
    <row r="781" spans="1:35" ht="17" x14ac:dyDescent="0.35">
      <c r="A781" s="2" t="s">
        <v>179</v>
      </c>
      <c r="B781" s="2" t="s">
        <v>194</v>
      </c>
      <c r="C781" s="2" t="s">
        <v>268</v>
      </c>
      <c r="D781" s="15" t="s">
        <v>404</v>
      </c>
      <c r="E781" s="15" t="s">
        <v>396</v>
      </c>
      <c r="F781" s="2" t="str">
        <f>VLOOKUP(GERAL[[#This Row],[CÓD]],SEALL,6,FALSE)</f>
        <v>SG</v>
      </c>
      <c r="G78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8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8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81" s="2" t="str">
        <f>VLOOKUP(GERAL[[#This Row],[CÓD]],SEALL,4,FALSE)</f>
        <v>05, 08, 10, 16</v>
      </c>
      <c r="K781" s="2" t="str">
        <f>IF(ISERR(FIND("01",GERAL[[#This Row],[ODS]])),"NÃO","SIM")</f>
        <v>NÃO</v>
      </c>
      <c r="L781" s="2" t="str">
        <f>IF(ISERR(FIND("02",GERAL[[#This Row],[ODS]])),"NÃO","SIM")</f>
        <v>NÃO</v>
      </c>
      <c r="M781" s="2" t="str">
        <f>IF(ISERR(FIND("03",GERAL[[#This Row],[ODS]])),"NÃO","SIM")</f>
        <v>NÃO</v>
      </c>
      <c r="N781" s="2" t="str">
        <f>IF(ISERR(FIND("04",GERAL[[#This Row],[ODS]])),"NÃO","SIM")</f>
        <v>NÃO</v>
      </c>
      <c r="O781" s="2" t="str">
        <f>IF(ISERR(FIND("05",GERAL[[#This Row],[ODS]])),"NÃO","SIM")</f>
        <v>SIM</v>
      </c>
      <c r="P781" s="2" t="str">
        <f>IF(ISERR(FIND("06",GERAL[[#This Row],[ODS]])),"NÃO","SIM")</f>
        <v>NÃO</v>
      </c>
      <c r="Q781" s="2" t="str">
        <f>IF(ISERR(FIND("07",GERAL[[#This Row],[ODS]])),"NÃO","SIM")</f>
        <v>NÃO</v>
      </c>
      <c r="R781" s="2" t="str">
        <f>IF(ISERR(FIND("08",GERAL[[#This Row],[ODS]])),"NÃO","SIM")</f>
        <v>SIM</v>
      </c>
      <c r="S781" s="2" t="str">
        <f>IF(ISERR(FIND("09",GERAL[[#This Row],[ODS]])),"NÃO","SIM")</f>
        <v>NÃO</v>
      </c>
      <c r="T781" s="2" t="str">
        <f>IF(ISERR(FIND("10",GERAL[[#This Row],[ODS]])),"NÃO","SIM")</f>
        <v>SIM</v>
      </c>
      <c r="U781" s="2" t="str">
        <f>IF(ISERR(FIND("11",GERAL[[#This Row],[ODS]])),"NÃO","SIM")</f>
        <v>NÃO</v>
      </c>
      <c r="V781" s="2" t="str">
        <f>IF(ISERR(FIND("12",GERAL[[#This Row],[ODS]])),"NÃO","SIM")</f>
        <v>NÃO</v>
      </c>
      <c r="W781" s="2" t="str">
        <f>IF(ISERR(FIND("13",GERAL[[#This Row],[ODS]])),"NÃO","SIM")</f>
        <v>NÃO</v>
      </c>
      <c r="X781" s="2" t="str">
        <f>IF(ISERR(FIND("14",GERAL[[#This Row],[ODS]])),"NÃO","SIM")</f>
        <v>NÃO</v>
      </c>
      <c r="Y781" s="2" t="str">
        <f>IF(ISERR(FIND("15",GERAL[[#This Row],[ODS]])),"NÃO","SIM")</f>
        <v>NÃO</v>
      </c>
      <c r="Z781" s="2" t="str">
        <f>IF(ISERR(FIND("16",GERAL[[#This Row],[ODS]])),"NÃO","SIM")</f>
        <v>SIM</v>
      </c>
      <c r="AA781" s="2" t="str">
        <f>IF(ISERR(FIND("17",GERAL[[#This Row],[ODS]])),"NÃO","SIM")</f>
        <v>NÃO</v>
      </c>
      <c r="AB781" s="1">
        <v>74.980706240763197</v>
      </c>
      <c r="AC781" s="1">
        <v>97.091309583964701</v>
      </c>
      <c r="AD781" s="1">
        <v>78.22207852589284</v>
      </c>
      <c r="AE781" s="1">
        <v>95.791772363716305</v>
      </c>
      <c r="AF781" s="1">
        <v>36.889574466342921</v>
      </c>
      <c r="AG781" s="1" t="str">
        <f>GERAL[[#This Row],[SIGLA]]&amp;GERAL[[#This Row],[CÓD]]</f>
        <v>SCEP_GE</v>
      </c>
      <c r="AH781" s="1">
        <f ca="1">VLOOKUP(GERAL[[#This Row],[REF_NOTA]],BASE_NOTAS[],7,FALSE)</f>
        <v>78.961373175508029</v>
      </c>
      <c r="AI781" s="31">
        <f ca="1">IF(GERAL[[#This Row],[Nota 2025]]="",0,GERAL[[#This Row],[Nota 2026]]-GERAL[[#This Row],[Nota 2025]])</f>
        <v>42.071798709165108</v>
      </c>
    </row>
    <row r="782" spans="1:35" ht="17" x14ac:dyDescent="0.35">
      <c r="A782" s="2" t="s">
        <v>181</v>
      </c>
      <c r="B782" s="2" t="s">
        <v>186</v>
      </c>
      <c r="C782" s="2" t="s">
        <v>268</v>
      </c>
      <c r="D782" s="15" t="s">
        <v>404</v>
      </c>
      <c r="E782" s="15" t="s">
        <v>396</v>
      </c>
      <c r="F782" s="2" t="str">
        <f>VLOOKUP(GERAL[[#This Row],[CÓD]],SEALL,6,FALSE)</f>
        <v>SG</v>
      </c>
      <c r="G78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8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8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82" s="2" t="str">
        <f>VLOOKUP(GERAL[[#This Row],[CÓD]],SEALL,4,FALSE)</f>
        <v>05, 08, 10, 16</v>
      </c>
      <c r="K782" s="2" t="str">
        <f>IF(ISERR(FIND("01",GERAL[[#This Row],[ODS]])),"NÃO","SIM")</f>
        <v>NÃO</v>
      </c>
      <c r="L782" s="2" t="str">
        <f>IF(ISERR(FIND("02",GERAL[[#This Row],[ODS]])),"NÃO","SIM")</f>
        <v>NÃO</v>
      </c>
      <c r="M782" s="2" t="str">
        <f>IF(ISERR(FIND("03",GERAL[[#This Row],[ODS]])),"NÃO","SIM")</f>
        <v>NÃO</v>
      </c>
      <c r="N782" s="2" t="str">
        <f>IF(ISERR(FIND("04",GERAL[[#This Row],[ODS]])),"NÃO","SIM")</f>
        <v>NÃO</v>
      </c>
      <c r="O782" s="2" t="str">
        <f>IF(ISERR(FIND("05",GERAL[[#This Row],[ODS]])),"NÃO","SIM")</f>
        <v>SIM</v>
      </c>
      <c r="P782" s="2" t="str">
        <f>IF(ISERR(FIND("06",GERAL[[#This Row],[ODS]])),"NÃO","SIM")</f>
        <v>NÃO</v>
      </c>
      <c r="Q782" s="2" t="str">
        <f>IF(ISERR(FIND("07",GERAL[[#This Row],[ODS]])),"NÃO","SIM")</f>
        <v>NÃO</v>
      </c>
      <c r="R782" s="2" t="str">
        <f>IF(ISERR(FIND("08",GERAL[[#This Row],[ODS]])),"NÃO","SIM")</f>
        <v>SIM</v>
      </c>
      <c r="S782" s="2" t="str">
        <f>IF(ISERR(FIND("09",GERAL[[#This Row],[ODS]])),"NÃO","SIM")</f>
        <v>NÃO</v>
      </c>
      <c r="T782" s="2" t="str">
        <f>IF(ISERR(FIND("10",GERAL[[#This Row],[ODS]])),"NÃO","SIM")</f>
        <v>SIM</v>
      </c>
      <c r="U782" s="2" t="str">
        <f>IF(ISERR(FIND("11",GERAL[[#This Row],[ODS]])),"NÃO","SIM")</f>
        <v>NÃO</v>
      </c>
      <c r="V782" s="2" t="str">
        <f>IF(ISERR(FIND("12",GERAL[[#This Row],[ODS]])),"NÃO","SIM")</f>
        <v>NÃO</v>
      </c>
      <c r="W782" s="2" t="str">
        <f>IF(ISERR(FIND("13",GERAL[[#This Row],[ODS]])),"NÃO","SIM")</f>
        <v>NÃO</v>
      </c>
      <c r="X782" s="2" t="str">
        <f>IF(ISERR(FIND("14",GERAL[[#This Row],[ODS]])),"NÃO","SIM")</f>
        <v>NÃO</v>
      </c>
      <c r="Y782" s="2" t="str">
        <f>IF(ISERR(FIND("15",GERAL[[#This Row],[ODS]])),"NÃO","SIM")</f>
        <v>NÃO</v>
      </c>
      <c r="Z782" s="2" t="str">
        <f>IF(ISERR(FIND("16",GERAL[[#This Row],[ODS]])),"NÃO","SIM")</f>
        <v>SIM</v>
      </c>
      <c r="AA782" s="2" t="str">
        <f>IF(ISERR(FIND("17",GERAL[[#This Row],[ODS]])),"NÃO","SIM")</f>
        <v>NÃO</v>
      </c>
      <c r="AB782" s="1">
        <v>41.879353163524236</v>
      </c>
      <c r="AC782" s="1">
        <v>58.668369048202713</v>
      </c>
      <c r="AD782" s="1">
        <v>72.633443854544382</v>
      </c>
      <c r="AE782" s="1">
        <v>13.690257666182987</v>
      </c>
      <c r="AF782" s="1">
        <v>55.73087308468677</v>
      </c>
      <c r="AG782" s="1" t="str">
        <f>GERAL[[#This Row],[SIGLA]]&amp;GERAL[[#This Row],[CÓD]]</f>
        <v>SPEP_GE</v>
      </c>
      <c r="AH782" s="1">
        <f ca="1">VLOOKUP(GERAL[[#This Row],[REF_NOTA]],BASE_NOTAS[],7,FALSE)</f>
        <v>40.911120261246602</v>
      </c>
      <c r="AI782" s="31">
        <f ca="1">IF(GERAL[[#This Row],[Nota 2025]]="",0,GERAL[[#This Row],[Nota 2026]]-GERAL[[#This Row],[Nota 2025]])</f>
        <v>-14.819752823440169</v>
      </c>
    </row>
    <row r="783" spans="1:35" ht="17" x14ac:dyDescent="0.35">
      <c r="A783" s="2" t="s">
        <v>180</v>
      </c>
      <c r="B783" s="2" t="s">
        <v>206</v>
      </c>
      <c r="C783" s="2" t="s">
        <v>268</v>
      </c>
      <c r="D783" s="15" t="s">
        <v>404</v>
      </c>
      <c r="E783" s="15" t="s">
        <v>396</v>
      </c>
      <c r="F783" s="2" t="str">
        <f>VLOOKUP(GERAL[[#This Row],[CÓD]],SEALL,6,FALSE)</f>
        <v>SG</v>
      </c>
      <c r="G78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8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8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83" s="2" t="str">
        <f>VLOOKUP(GERAL[[#This Row],[CÓD]],SEALL,4,FALSE)</f>
        <v>05, 08, 10, 16</v>
      </c>
      <c r="K783" s="2" t="str">
        <f>IF(ISERR(FIND("01",GERAL[[#This Row],[ODS]])),"NÃO","SIM")</f>
        <v>NÃO</v>
      </c>
      <c r="L783" s="2" t="str">
        <f>IF(ISERR(FIND("02",GERAL[[#This Row],[ODS]])),"NÃO","SIM")</f>
        <v>NÃO</v>
      </c>
      <c r="M783" s="2" t="str">
        <f>IF(ISERR(FIND("03",GERAL[[#This Row],[ODS]])),"NÃO","SIM")</f>
        <v>NÃO</v>
      </c>
      <c r="N783" s="2" t="str">
        <f>IF(ISERR(FIND("04",GERAL[[#This Row],[ODS]])),"NÃO","SIM")</f>
        <v>NÃO</v>
      </c>
      <c r="O783" s="2" t="str">
        <f>IF(ISERR(FIND("05",GERAL[[#This Row],[ODS]])),"NÃO","SIM")</f>
        <v>SIM</v>
      </c>
      <c r="P783" s="2" t="str">
        <f>IF(ISERR(FIND("06",GERAL[[#This Row],[ODS]])),"NÃO","SIM")</f>
        <v>NÃO</v>
      </c>
      <c r="Q783" s="2" t="str">
        <f>IF(ISERR(FIND("07",GERAL[[#This Row],[ODS]])),"NÃO","SIM")</f>
        <v>NÃO</v>
      </c>
      <c r="R783" s="2" t="str">
        <f>IF(ISERR(FIND("08",GERAL[[#This Row],[ODS]])),"NÃO","SIM")</f>
        <v>SIM</v>
      </c>
      <c r="S783" s="2" t="str">
        <f>IF(ISERR(FIND("09",GERAL[[#This Row],[ODS]])),"NÃO","SIM")</f>
        <v>NÃO</v>
      </c>
      <c r="T783" s="2" t="str">
        <f>IF(ISERR(FIND("10",GERAL[[#This Row],[ODS]])),"NÃO","SIM")</f>
        <v>SIM</v>
      </c>
      <c r="U783" s="2" t="str">
        <f>IF(ISERR(FIND("11",GERAL[[#This Row],[ODS]])),"NÃO","SIM")</f>
        <v>NÃO</v>
      </c>
      <c r="V783" s="2" t="str">
        <f>IF(ISERR(FIND("12",GERAL[[#This Row],[ODS]])),"NÃO","SIM")</f>
        <v>NÃO</v>
      </c>
      <c r="W783" s="2" t="str">
        <f>IF(ISERR(FIND("13",GERAL[[#This Row],[ODS]])),"NÃO","SIM")</f>
        <v>NÃO</v>
      </c>
      <c r="X783" s="2" t="str">
        <f>IF(ISERR(FIND("14",GERAL[[#This Row],[ODS]])),"NÃO","SIM")</f>
        <v>NÃO</v>
      </c>
      <c r="Y783" s="2" t="str">
        <f>IF(ISERR(FIND("15",GERAL[[#This Row],[ODS]])),"NÃO","SIM")</f>
        <v>NÃO</v>
      </c>
      <c r="Z783" s="2" t="str">
        <f>IF(ISERR(FIND("16",GERAL[[#This Row],[ODS]])),"NÃO","SIM")</f>
        <v>SIM</v>
      </c>
      <c r="AA783" s="2" t="str">
        <f>IF(ISERR(FIND("17",GERAL[[#This Row],[ODS]])),"NÃO","SIM")</f>
        <v>NÃO</v>
      </c>
      <c r="AB783" s="1">
        <v>52.01777582169553</v>
      </c>
      <c r="AC783" s="1">
        <v>35.605311115259013</v>
      </c>
      <c r="AD783" s="1">
        <v>38.631423307354353</v>
      </c>
      <c r="AE783" s="1">
        <v>8.4835132570759697</v>
      </c>
      <c r="AF783" s="1">
        <v>26.81549751272145</v>
      </c>
      <c r="AG783" s="1" t="str">
        <f>GERAL[[#This Row],[SIGLA]]&amp;GERAL[[#This Row],[CÓD]]</f>
        <v>SEEP_GE</v>
      </c>
      <c r="AH783" s="1">
        <f ca="1">VLOOKUP(GERAL[[#This Row],[REF_NOTA]],BASE_NOTAS[],7,FALSE)</f>
        <v>34.156264010704945</v>
      </c>
      <c r="AI783" s="31">
        <f ca="1">IF(GERAL[[#This Row],[Nota 2025]]="",0,GERAL[[#This Row],[Nota 2026]]-GERAL[[#This Row],[Nota 2025]])</f>
        <v>7.3407664979834948</v>
      </c>
    </row>
    <row r="784" spans="1:35" ht="17" x14ac:dyDescent="0.35">
      <c r="A784" s="2" t="s">
        <v>182</v>
      </c>
      <c r="B784" s="2" t="s">
        <v>185</v>
      </c>
      <c r="C784" s="2" t="s">
        <v>268</v>
      </c>
      <c r="D784" s="15" t="s">
        <v>404</v>
      </c>
      <c r="E784" s="15" t="s">
        <v>396</v>
      </c>
      <c r="F784" s="2" t="str">
        <f>VLOOKUP(GERAL[[#This Row],[CÓD]],SEALL,6,FALSE)</f>
        <v>SG</v>
      </c>
      <c r="G78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8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78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84" s="2" t="str">
        <f>VLOOKUP(GERAL[[#This Row],[CÓD]],SEALL,4,FALSE)</f>
        <v>05, 08, 10, 16</v>
      </c>
      <c r="K784" s="2" t="str">
        <f>IF(ISERR(FIND("01",GERAL[[#This Row],[ODS]])),"NÃO","SIM")</f>
        <v>NÃO</v>
      </c>
      <c r="L784" s="2" t="str">
        <f>IF(ISERR(FIND("02",GERAL[[#This Row],[ODS]])),"NÃO","SIM")</f>
        <v>NÃO</v>
      </c>
      <c r="M784" s="2" t="str">
        <f>IF(ISERR(FIND("03",GERAL[[#This Row],[ODS]])),"NÃO","SIM")</f>
        <v>NÃO</v>
      </c>
      <c r="N784" s="2" t="str">
        <f>IF(ISERR(FIND("04",GERAL[[#This Row],[ODS]])),"NÃO","SIM")</f>
        <v>NÃO</v>
      </c>
      <c r="O784" s="2" t="str">
        <f>IF(ISERR(FIND("05",GERAL[[#This Row],[ODS]])),"NÃO","SIM")</f>
        <v>SIM</v>
      </c>
      <c r="P784" s="2" t="str">
        <f>IF(ISERR(FIND("06",GERAL[[#This Row],[ODS]])),"NÃO","SIM")</f>
        <v>NÃO</v>
      </c>
      <c r="Q784" s="2" t="str">
        <f>IF(ISERR(FIND("07",GERAL[[#This Row],[ODS]])),"NÃO","SIM")</f>
        <v>NÃO</v>
      </c>
      <c r="R784" s="2" t="str">
        <f>IF(ISERR(FIND("08",GERAL[[#This Row],[ODS]])),"NÃO","SIM")</f>
        <v>SIM</v>
      </c>
      <c r="S784" s="2" t="str">
        <f>IF(ISERR(FIND("09",GERAL[[#This Row],[ODS]])),"NÃO","SIM")</f>
        <v>NÃO</v>
      </c>
      <c r="T784" s="2" t="str">
        <f>IF(ISERR(FIND("10",GERAL[[#This Row],[ODS]])),"NÃO","SIM")</f>
        <v>SIM</v>
      </c>
      <c r="U784" s="2" t="str">
        <f>IF(ISERR(FIND("11",GERAL[[#This Row],[ODS]])),"NÃO","SIM")</f>
        <v>NÃO</v>
      </c>
      <c r="V784" s="2" t="str">
        <f>IF(ISERR(FIND("12",GERAL[[#This Row],[ODS]])),"NÃO","SIM")</f>
        <v>NÃO</v>
      </c>
      <c r="W784" s="2" t="str">
        <f>IF(ISERR(FIND("13",GERAL[[#This Row],[ODS]])),"NÃO","SIM")</f>
        <v>NÃO</v>
      </c>
      <c r="X784" s="2" t="str">
        <f>IF(ISERR(FIND("14",GERAL[[#This Row],[ODS]])),"NÃO","SIM")</f>
        <v>NÃO</v>
      </c>
      <c r="Y784" s="2" t="str">
        <f>IF(ISERR(FIND("15",GERAL[[#This Row],[ODS]])),"NÃO","SIM")</f>
        <v>NÃO</v>
      </c>
      <c r="Z784" s="2" t="str">
        <f>IF(ISERR(FIND("16",GERAL[[#This Row],[ODS]])),"NÃO","SIM")</f>
        <v>SIM</v>
      </c>
      <c r="AA784" s="2" t="str">
        <f>IF(ISERR(FIND("17",GERAL[[#This Row],[ODS]])),"NÃO","SIM")</f>
        <v>NÃO</v>
      </c>
      <c r="AB784" s="1">
        <v>56.038777992376239</v>
      </c>
      <c r="AC784" s="1">
        <v>22.582999899772034</v>
      </c>
      <c r="AD784" s="1">
        <v>64.351545910496014</v>
      </c>
      <c r="AE784" s="1">
        <v>92.635417030557932</v>
      </c>
      <c r="AF784" s="1">
        <v>94.804184159245253</v>
      </c>
      <c r="AG784" s="1" t="str">
        <f>GERAL[[#This Row],[SIGLA]]&amp;GERAL[[#This Row],[CÓD]]</f>
        <v>TOEP_GE</v>
      </c>
      <c r="AH784" s="1">
        <f ca="1">VLOOKUP(GERAL[[#This Row],[REF_NOTA]],BASE_NOTAS[],7,FALSE)</f>
        <v>61.193168885475913</v>
      </c>
      <c r="AI784" s="31">
        <f ca="1">IF(GERAL[[#This Row],[Nota 2025]]="",0,GERAL[[#This Row],[Nota 2026]]-GERAL[[#This Row],[Nota 2025]])</f>
        <v>-33.61101527376934</v>
      </c>
    </row>
    <row r="785" spans="1:35" ht="17" x14ac:dyDescent="0.35">
      <c r="A785" s="2" t="s">
        <v>0</v>
      </c>
      <c r="B785" s="2" t="s">
        <v>156</v>
      </c>
      <c r="C785" s="2" t="s">
        <v>211</v>
      </c>
      <c r="D785" s="15" t="s">
        <v>33</v>
      </c>
      <c r="E785" s="2" t="s">
        <v>103</v>
      </c>
      <c r="F785" s="2" t="str">
        <f>VLOOKUP(GERAL[[#This Row],[CÓD]],SEALL,6,FALSE)</f>
        <v>G</v>
      </c>
      <c r="G78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8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78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85" s="2">
        <f>VLOOKUP(GERAL[[#This Row],[CÓD]],SEALL,4,FALSE)</f>
        <v>16</v>
      </c>
      <c r="K785" s="2" t="str">
        <f>IF(ISERR(FIND("01",GERAL[[#This Row],[ODS]])),"NÃO","SIM")</f>
        <v>NÃO</v>
      </c>
      <c r="L785" s="2" t="str">
        <f>IF(ISERR(FIND("02",GERAL[[#This Row],[ODS]])),"NÃO","SIM")</f>
        <v>NÃO</v>
      </c>
      <c r="M785" s="2" t="str">
        <f>IF(ISERR(FIND("03",GERAL[[#This Row],[ODS]])),"NÃO","SIM")</f>
        <v>NÃO</v>
      </c>
      <c r="N785" s="2" t="str">
        <f>IF(ISERR(FIND("04",GERAL[[#This Row],[ODS]])),"NÃO","SIM")</f>
        <v>NÃO</v>
      </c>
      <c r="O785" s="2" t="str">
        <f>IF(ISERR(FIND("05",GERAL[[#This Row],[ODS]])),"NÃO","SIM")</f>
        <v>NÃO</v>
      </c>
      <c r="P785" s="2" t="str">
        <f>IF(ISERR(FIND("06",GERAL[[#This Row],[ODS]])),"NÃO","SIM")</f>
        <v>NÃO</v>
      </c>
      <c r="Q785" s="2" t="str">
        <f>IF(ISERR(FIND("07",GERAL[[#This Row],[ODS]])),"NÃO","SIM")</f>
        <v>NÃO</v>
      </c>
      <c r="R785" s="2" t="str">
        <f>IF(ISERR(FIND("08",GERAL[[#This Row],[ODS]])),"NÃO","SIM")</f>
        <v>NÃO</v>
      </c>
      <c r="S785" s="2" t="str">
        <f>IF(ISERR(FIND("09",GERAL[[#This Row],[ODS]])),"NÃO","SIM")</f>
        <v>NÃO</v>
      </c>
      <c r="T785" s="2" t="str">
        <f>IF(ISERR(FIND("10",GERAL[[#This Row],[ODS]])),"NÃO","SIM")</f>
        <v>NÃO</v>
      </c>
      <c r="U785" s="2" t="str">
        <f>IF(ISERR(FIND("11",GERAL[[#This Row],[ODS]])),"NÃO","SIM")</f>
        <v>NÃO</v>
      </c>
      <c r="V785" s="2" t="str">
        <f>IF(ISERR(FIND("12",GERAL[[#This Row],[ODS]])),"NÃO","SIM")</f>
        <v>NÃO</v>
      </c>
      <c r="W785" s="2" t="str">
        <f>IF(ISERR(FIND("13",GERAL[[#This Row],[ODS]])),"NÃO","SIM")</f>
        <v>NÃO</v>
      </c>
      <c r="X785" s="2" t="str">
        <f>IF(ISERR(FIND("14",GERAL[[#This Row],[ODS]])),"NÃO","SIM")</f>
        <v>NÃO</v>
      </c>
      <c r="Y785" s="2" t="str">
        <f>IF(ISERR(FIND("15",GERAL[[#This Row],[ODS]])),"NÃO","SIM")</f>
        <v>NÃO</v>
      </c>
      <c r="Z785" s="2" t="str">
        <f>IF(ISERR(FIND("16",GERAL[[#This Row],[ODS]])),"NÃO","SIM")</f>
        <v>SIM</v>
      </c>
      <c r="AA785" s="2" t="str">
        <f>IF(ISERR(FIND("17",GERAL[[#This Row],[ODS]])),"NÃO","SIM")</f>
        <v>NÃO</v>
      </c>
      <c r="AB785" s="1">
        <v>31.827111984282912</v>
      </c>
      <c r="AC785" s="1">
        <v>31.827111984282912</v>
      </c>
      <c r="AD785" s="1">
        <v>31.827111984282912</v>
      </c>
      <c r="AE785" s="1">
        <v>31.827111984282912</v>
      </c>
      <c r="AF785" s="1">
        <v>31.827111984282912</v>
      </c>
      <c r="AG785" s="1" t="str">
        <f>GERAL[[#This Row],[SIGLA]]&amp;GERAL[[#This Row],[CÓD]]</f>
        <v>ACEP_IT</v>
      </c>
      <c r="AH785" s="1">
        <f ca="1">VLOOKUP(GERAL[[#This Row],[REF_NOTA]],BASE_NOTAS[],7,FALSE)</f>
        <v>31.827111984282912</v>
      </c>
      <c r="AI785" s="31">
        <f ca="1">IF(GERAL[[#This Row],[Nota 2025]]="",0,GERAL[[#This Row],[Nota 2026]]-GERAL[[#This Row],[Nota 2025]])</f>
        <v>0</v>
      </c>
    </row>
    <row r="786" spans="1:35" ht="17" x14ac:dyDescent="0.35">
      <c r="A786" s="2" t="s">
        <v>1</v>
      </c>
      <c r="B786" s="2" t="s">
        <v>157</v>
      </c>
      <c r="C786" s="2" t="s">
        <v>211</v>
      </c>
      <c r="D786" s="15" t="s">
        <v>33</v>
      </c>
      <c r="E786" s="2" t="s">
        <v>103</v>
      </c>
      <c r="F786" s="2" t="str">
        <f>VLOOKUP(GERAL[[#This Row],[CÓD]],SEALL,6,FALSE)</f>
        <v>G</v>
      </c>
      <c r="G78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8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78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86" s="2">
        <f>VLOOKUP(GERAL[[#This Row],[CÓD]],SEALL,4,FALSE)</f>
        <v>16</v>
      </c>
      <c r="K786" s="2" t="str">
        <f>IF(ISERR(FIND("01",GERAL[[#This Row],[ODS]])),"NÃO","SIM")</f>
        <v>NÃO</v>
      </c>
      <c r="L786" s="2" t="str">
        <f>IF(ISERR(FIND("02",GERAL[[#This Row],[ODS]])),"NÃO","SIM")</f>
        <v>NÃO</v>
      </c>
      <c r="M786" s="2" t="str">
        <f>IF(ISERR(FIND("03",GERAL[[#This Row],[ODS]])),"NÃO","SIM")</f>
        <v>NÃO</v>
      </c>
      <c r="N786" s="2" t="str">
        <f>IF(ISERR(FIND("04",GERAL[[#This Row],[ODS]])),"NÃO","SIM")</f>
        <v>NÃO</v>
      </c>
      <c r="O786" s="2" t="str">
        <f>IF(ISERR(FIND("05",GERAL[[#This Row],[ODS]])),"NÃO","SIM")</f>
        <v>NÃO</v>
      </c>
      <c r="P786" s="2" t="str">
        <f>IF(ISERR(FIND("06",GERAL[[#This Row],[ODS]])),"NÃO","SIM")</f>
        <v>NÃO</v>
      </c>
      <c r="Q786" s="2" t="str">
        <f>IF(ISERR(FIND("07",GERAL[[#This Row],[ODS]])),"NÃO","SIM")</f>
        <v>NÃO</v>
      </c>
      <c r="R786" s="2" t="str">
        <f>IF(ISERR(FIND("08",GERAL[[#This Row],[ODS]])),"NÃO","SIM")</f>
        <v>NÃO</v>
      </c>
      <c r="S786" s="2" t="str">
        <f>IF(ISERR(FIND("09",GERAL[[#This Row],[ODS]])),"NÃO","SIM")</f>
        <v>NÃO</v>
      </c>
      <c r="T786" s="2" t="str">
        <f>IF(ISERR(FIND("10",GERAL[[#This Row],[ODS]])),"NÃO","SIM")</f>
        <v>NÃO</v>
      </c>
      <c r="U786" s="2" t="str">
        <f>IF(ISERR(FIND("11",GERAL[[#This Row],[ODS]])),"NÃO","SIM")</f>
        <v>NÃO</v>
      </c>
      <c r="V786" s="2" t="str">
        <f>IF(ISERR(FIND("12",GERAL[[#This Row],[ODS]])),"NÃO","SIM")</f>
        <v>NÃO</v>
      </c>
      <c r="W786" s="2" t="str">
        <f>IF(ISERR(FIND("13",GERAL[[#This Row],[ODS]])),"NÃO","SIM")</f>
        <v>NÃO</v>
      </c>
      <c r="X786" s="2" t="str">
        <f>IF(ISERR(FIND("14",GERAL[[#This Row],[ODS]])),"NÃO","SIM")</f>
        <v>NÃO</v>
      </c>
      <c r="Y786" s="2" t="str">
        <f>IF(ISERR(FIND("15",GERAL[[#This Row],[ODS]])),"NÃO","SIM")</f>
        <v>NÃO</v>
      </c>
      <c r="Z786" s="2" t="str">
        <f>IF(ISERR(FIND("16",GERAL[[#This Row],[ODS]])),"NÃO","SIM")</f>
        <v>SIM</v>
      </c>
      <c r="AA786" s="2" t="str">
        <f>IF(ISERR(FIND("17",GERAL[[#This Row],[ODS]])),"NÃO","SIM")</f>
        <v>NÃO</v>
      </c>
      <c r="AB786" s="1">
        <v>95.088408644400786</v>
      </c>
      <c r="AC786" s="1">
        <v>95.088408644400786</v>
      </c>
      <c r="AD786" s="1">
        <v>95.088408644400786</v>
      </c>
      <c r="AE786" s="1">
        <v>95.088408644400786</v>
      </c>
      <c r="AF786" s="1">
        <v>95.088408644400786</v>
      </c>
      <c r="AG786" s="1" t="str">
        <f>GERAL[[#This Row],[SIGLA]]&amp;GERAL[[#This Row],[CÓD]]</f>
        <v>ALEP_IT</v>
      </c>
      <c r="AH786" s="1">
        <f ca="1">VLOOKUP(GERAL[[#This Row],[REF_NOTA]],BASE_NOTAS[],7,FALSE)</f>
        <v>95.088408644400786</v>
      </c>
      <c r="AI786" s="31">
        <f ca="1">IF(GERAL[[#This Row],[Nota 2025]]="",0,GERAL[[#This Row],[Nota 2026]]-GERAL[[#This Row],[Nota 2025]])</f>
        <v>0</v>
      </c>
    </row>
    <row r="787" spans="1:35" ht="17" x14ac:dyDescent="0.35">
      <c r="A787" s="2" t="s">
        <v>159</v>
      </c>
      <c r="B787" s="2" t="s">
        <v>184</v>
      </c>
      <c r="C787" s="2" t="s">
        <v>211</v>
      </c>
      <c r="D787" s="15" t="s">
        <v>33</v>
      </c>
      <c r="E787" s="2" t="s">
        <v>103</v>
      </c>
      <c r="F787" s="2" t="str">
        <f>VLOOKUP(GERAL[[#This Row],[CÓD]],SEALL,6,FALSE)</f>
        <v>G</v>
      </c>
      <c r="G78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8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78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87" s="2">
        <f>VLOOKUP(GERAL[[#This Row],[CÓD]],SEALL,4,FALSE)</f>
        <v>16</v>
      </c>
      <c r="K787" s="2" t="str">
        <f>IF(ISERR(FIND("01",GERAL[[#This Row],[ODS]])),"NÃO","SIM")</f>
        <v>NÃO</v>
      </c>
      <c r="L787" s="2" t="str">
        <f>IF(ISERR(FIND("02",GERAL[[#This Row],[ODS]])),"NÃO","SIM")</f>
        <v>NÃO</v>
      </c>
      <c r="M787" s="2" t="str">
        <f>IF(ISERR(FIND("03",GERAL[[#This Row],[ODS]])),"NÃO","SIM")</f>
        <v>NÃO</v>
      </c>
      <c r="N787" s="2" t="str">
        <f>IF(ISERR(FIND("04",GERAL[[#This Row],[ODS]])),"NÃO","SIM")</f>
        <v>NÃO</v>
      </c>
      <c r="O787" s="2" t="str">
        <f>IF(ISERR(FIND("05",GERAL[[#This Row],[ODS]])),"NÃO","SIM")</f>
        <v>NÃO</v>
      </c>
      <c r="P787" s="2" t="str">
        <f>IF(ISERR(FIND("06",GERAL[[#This Row],[ODS]])),"NÃO","SIM")</f>
        <v>NÃO</v>
      </c>
      <c r="Q787" s="2" t="str">
        <f>IF(ISERR(FIND("07",GERAL[[#This Row],[ODS]])),"NÃO","SIM")</f>
        <v>NÃO</v>
      </c>
      <c r="R787" s="2" t="str">
        <f>IF(ISERR(FIND("08",GERAL[[#This Row],[ODS]])),"NÃO","SIM")</f>
        <v>NÃO</v>
      </c>
      <c r="S787" s="2" t="str">
        <f>IF(ISERR(FIND("09",GERAL[[#This Row],[ODS]])),"NÃO","SIM")</f>
        <v>NÃO</v>
      </c>
      <c r="T787" s="2" t="str">
        <f>IF(ISERR(FIND("10",GERAL[[#This Row],[ODS]])),"NÃO","SIM")</f>
        <v>NÃO</v>
      </c>
      <c r="U787" s="2" t="str">
        <f>IF(ISERR(FIND("11",GERAL[[#This Row],[ODS]])),"NÃO","SIM")</f>
        <v>NÃO</v>
      </c>
      <c r="V787" s="2" t="str">
        <f>IF(ISERR(FIND("12",GERAL[[#This Row],[ODS]])),"NÃO","SIM")</f>
        <v>NÃO</v>
      </c>
      <c r="W787" s="2" t="str">
        <f>IF(ISERR(FIND("13",GERAL[[#This Row],[ODS]])),"NÃO","SIM")</f>
        <v>NÃO</v>
      </c>
      <c r="X787" s="2" t="str">
        <f>IF(ISERR(FIND("14",GERAL[[#This Row],[ODS]])),"NÃO","SIM")</f>
        <v>NÃO</v>
      </c>
      <c r="Y787" s="2" t="str">
        <f>IF(ISERR(FIND("15",GERAL[[#This Row],[ODS]])),"NÃO","SIM")</f>
        <v>NÃO</v>
      </c>
      <c r="Z787" s="2" t="str">
        <f>IF(ISERR(FIND("16",GERAL[[#This Row],[ODS]])),"NÃO","SIM")</f>
        <v>SIM</v>
      </c>
      <c r="AA787" s="2" t="str">
        <f>IF(ISERR(FIND("17",GERAL[[#This Row],[ODS]])),"NÃO","SIM")</f>
        <v>NÃO</v>
      </c>
      <c r="AB787" s="1">
        <v>96.660117878192537</v>
      </c>
      <c r="AC787" s="1">
        <v>96.660117878192537</v>
      </c>
      <c r="AD787" s="1">
        <v>96.660117878192537</v>
      </c>
      <c r="AE787" s="1">
        <v>96.660117878192537</v>
      </c>
      <c r="AF787" s="1">
        <v>96.660117878192537</v>
      </c>
      <c r="AG787" s="1" t="str">
        <f>GERAL[[#This Row],[SIGLA]]&amp;GERAL[[#This Row],[CÓD]]</f>
        <v>APEP_IT</v>
      </c>
      <c r="AH787" s="1">
        <f ca="1">VLOOKUP(GERAL[[#This Row],[REF_NOTA]],BASE_NOTAS[],7,FALSE)</f>
        <v>96.660117878192537</v>
      </c>
      <c r="AI787" s="31">
        <f ca="1">IF(GERAL[[#This Row],[Nota 2025]]="",0,GERAL[[#This Row],[Nota 2026]]-GERAL[[#This Row],[Nota 2025]])</f>
        <v>0</v>
      </c>
    </row>
    <row r="788" spans="1:35" ht="17" x14ac:dyDescent="0.35">
      <c r="A788" s="2" t="s">
        <v>155</v>
      </c>
      <c r="B788" s="2" t="s">
        <v>158</v>
      </c>
      <c r="C788" s="2" t="s">
        <v>211</v>
      </c>
      <c r="D788" s="15" t="s">
        <v>33</v>
      </c>
      <c r="E788" s="2" t="s">
        <v>103</v>
      </c>
      <c r="F788" s="2" t="str">
        <f>VLOOKUP(GERAL[[#This Row],[CÓD]],SEALL,6,FALSE)</f>
        <v>G</v>
      </c>
      <c r="G78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8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78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88" s="2">
        <f>VLOOKUP(GERAL[[#This Row],[CÓD]],SEALL,4,FALSE)</f>
        <v>16</v>
      </c>
      <c r="K788" s="2" t="str">
        <f>IF(ISERR(FIND("01",GERAL[[#This Row],[ODS]])),"NÃO","SIM")</f>
        <v>NÃO</v>
      </c>
      <c r="L788" s="2" t="str">
        <f>IF(ISERR(FIND("02",GERAL[[#This Row],[ODS]])),"NÃO","SIM")</f>
        <v>NÃO</v>
      </c>
      <c r="M788" s="2" t="str">
        <f>IF(ISERR(FIND("03",GERAL[[#This Row],[ODS]])),"NÃO","SIM")</f>
        <v>NÃO</v>
      </c>
      <c r="N788" s="2" t="str">
        <f>IF(ISERR(FIND("04",GERAL[[#This Row],[ODS]])),"NÃO","SIM")</f>
        <v>NÃO</v>
      </c>
      <c r="O788" s="2" t="str">
        <f>IF(ISERR(FIND("05",GERAL[[#This Row],[ODS]])),"NÃO","SIM")</f>
        <v>NÃO</v>
      </c>
      <c r="P788" s="2" t="str">
        <f>IF(ISERR(FIND("06",GERAL[[#This Row],[ODS]])),"NÃO","SIM")</f>
        <v>NÃO</v>
      </c>
      <c r="Q788" s="2" t="str">
        <f>IF(ISERR(FIND("07",GERAL[[#This Row],[ODS]])),"NÃO","SIM")</f>
        <v>NÃO</v>
      </c>
      <c r="R788" s="2" t="str">
        <f>IF(ISERR(FIND("08",GERAL[[#This Row],[ODS]])),"NÃO","SIM")</f>
        <v>NÃO</v>
      </c>
      <c r="S788" s="2" t="str">
        <f>IF(ISERR(FIND("09",GERAL[[#This Row],[ODS]])),"NÃO","SIM")</f>
        <v>NÃO</v>
      </c>
      <c r="T788" s="2" t="str">
        <f>IF(ISERR(FIND("10",GERAL[[#This Row],[ODS]])),"NÃO","SIM")</f>
        <v>NÃO</v>
      </c>
      <c r="U788" s="2" t="str">
        <f>IF(ISERR(FIND("11",GERAL[[#This Row],[ODS]])),"NÃO","SIM")</f>
        <v>NÃO</v>
      </c>
      <c r="V788" s="2" t="str">
        <f>IF(ISERR(FIND("12",GERAL[[#This Row],[ODS]])),"NÃO","SIM")</f>
        <v>NÃO</v>
      </c>
      <c r="W788" s="2" t="str">
        <f>IF(ISERR(FIND("13",GERAL[[#This Row],[ODS]])),"NÃO","SIM")</f>
        <v>NÃO</v>
      </c>
      <c r="X788" s="2" t="str">
        <f>IF(ISERR(FIND("14",GERAL[[#This Row],[ODS]])),"NÃO","SIM")</f>
        <v>NÃO</v>
      </c>
      <c r="Y788" s="2" t="str">
        <f>IF(ISERR(FIND("15",GERAL[[#This Row],[ODS]])),"NÃO","SIM")</f>
        <v>NÃO</v>
      </c>
      <c r="Z788" s="2" t="str">
        <f>IF(ISERR(FIND("16",GERAL[[#This Row],[ODS]])),"NÃO","SIM")</f>
        <v>SIM</v>
      </c>
      <c r="AA788" s="2" t="str">
        <f>IF(ISERR(FIND("17",GERAL[[#This Row],[ODS]])),"NÃO","SIM")</f>
        <v>NÃO</v>
      </c>
      <c r="AB788" s="1">
        <v>73.870333988212181</v>
      </c>
      <c r="AC788" s="1">
        <v>73.870333988212181</v>
      </c>
      <c r="AD788" s="1">
        <v>73.870333988212181</v>
      </c>
      <c r="AE788" s="1">
        <v>73.870333988212181</v>
      </c>
      <c r="AF788" s="1">
        <v>73.870333988212181</v>
      </c>
      <c r="AG788" s="1" t="str">
        <f>GERAL[[#This Row],[SIGLA]]&amp;GERAL[[#This Row],[CÓD]]</f>
        <v>AMEP_IT</v>
      </c>
      <c r="AH788" s="1">
        <f ca="1">VLOOKUP(GERAL[[#This Row],[REF_NOTA]],BASE_NOTAS[],7,FALSE)</f>
        <v>73.870333988212181</v>
      </c>
      <c r="AI788" s="31">
        <f ca="1">IF(GERAL[[#This Row],[Nota 2025]]="",0,GERAL[[#This Row],[Nota 2026]]-GERAL[[#This Row],[Nota 2025]])</f>
        <v>0</v>
      </c>
    </row>
    <row r="789" spans="1:35" ht="17" x14ac:dyDescent="0.35">
      <c r="A789" s="2" t="s">
        <v>160</v>
      </c>
      <c r="B789" s="2" t="s">
        <v>187</v>
      </c>
      <c r="C789" s="2" t="s">
        <v>211</v>
      </c>
      <c r="D789" s="15" t="s">
        <v>33</v>
      </c>
      <c r="E789" s="2" t="s">
        <v>103</v>
      </c>
      <c r="F789" s="2" t="str">
        <f>VLOOKUP(GERAL[[#This Row],[CÓD]],SEALL,6,FALSE)</f>
        <v>G</v>
      </c>
      <c r="G78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8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78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89" s="2">
        <f>VLOOKUP(GERAL[[#This Row],[CÓD]],SEALL,4,FALSE)</f>
        <v>16</v>
      </c>
      <c r="K789" s="2" t="str">
        <f>IF(ISERR(FIND("01",GERAL[[#This Row],[ODS]])),"NÃO","SIM")</f>
        <v>NÃO</v>
      </c>
      <c r="L789" s="2" t="str">
        <f>IF(ISERR(FIND("02",GERAL[[#This Row],[ODS]])),"NÃO","SIM")</f>
        <v>NÃO</v>
      </c>
      <c r="M789" s="2" t="str">
        <f>IF(ISERR(FIND("03",GERAL[[#This Row],[ODS]])),"NÃO","SIM")</f>
        <v>NÃO</v>
      </c>
      <c r="N789" s="2" t="str">
        <f>IF(ISERR(FIND("04",GERAL[[#This Row],[ODS]])),"NÃO","SIM")</f>
        <v>NÃO</v>
      </c>
      <c r="O789" s="2" t="str">
        <f>IF(ISERR(FIND("05",GERAL[[#This Row],[ODS]])),"NÃO","SIM")</f>
        <v>NÃO</v>
      </c>
      <c r="P789" s="2" t="str">
        <f>IF(ISERR(FIND("06",GERAL[[#This Row],[ODS]])),"NÃO","SIM")</f>
        <v>NÃO</v>
      </c>
      <c r="Q789" s="2" t="str">
        <f>IF(ISERR(FIND("07",GERAL[[#This Row],[ODS]])),"NÃO","SIM")</f>
        <v>NÃO</v>
      </c>
      <c r="R789" s="2" t="str">
        <f>IF(ISERR(FIND("08",GERAL[[#This Row],[ODS]])),"NÃO","SIM")</f>
        <v>NÃO</v>
      </c>
      <c r="S789" s="2" t="str">
        <f>IF(ISERR(FIND("09",GERAL[[#This Row],[ODS]])),"NÃO","SIM")</f>
        <v>NÃO</v>
      </c>
      <c r="T789" s="2" t="str">
        <f>IF(ISERR(FIND("10",GERAL[[#This Row],[ODS]])),"NÃO","SIM")</f>
        <v>NÃO</v>
      </c>
      <c r="U789" s="2" t="str">
        <f>IF(ISERR(FIND("11",GERAL[[#This Row],[ODS]])),"NÃO","SIM")</f>
        <v>NÃO</v>
      </c>
      <c r="V789" s="2" t="str">
        <f>IF(ISERR(FIND("12",GERAL[[#This Row],[ODS]])),"NÃO","SIM")</f>
        <v>NÃO</v>
      </c>
      <c r="W789" s="2" t="str">
        <f>IF(ISERR(FIND("13",GERAL[[#This Row],[ODS]])),"NÃO","SIM")</f>
        <v>NÃO</v>
      </c>
      <c r="X789" s="2" t="str">
        <f>IF(ISERR(FIND("14",GERAL[[#This Row],[ODS]])),"NÃO","SIM")</f>
        <v>NÃO</v>
      </c>
      <c r="Y789" s="2" t="str">
        <f>IF(ISERR(FIND("15",GERAL[[#This Row],[ODS]])),"NÃO","SIM")</f>
        <v>NÃO</v>
      </c>
      <c r="Z789" s="2" t="str">
        <f>IF(ISERR(FIND("16",GERAL[[#This Row],[ODS]])),"NÃO","SIM")</f>
        <v>SIM</v>
      </c>
      <c r="AA789" s="2" t="str">
        <f>IF(ISERR(FIND("17",GERAL[[#This Row],[ODS]])),"NÃO","SIM")</f>
        <v>NÃO</v>
      </c>
      <c r="AB789" s="1">
        <v>72.495088408644392</v>
      </c>
      <c r="AC789" s="1">
        <v>72.495088408644392</v>
      </c>
      <c r="AD789" s="1">
        <v>72.495088408644392</v>
      </c>
      <c r="AE789" s="1">
        <v>72.495088408644392</v>
      </c>
      <c r="AF789" s="1">
        <v>72.495088408644392</v>
      </c>
      <c r="AG789" s="1" t="str">
        <f>GERAL[[#This Row],[SIGLA]]&amp;GERAL[[#This Row],[CÓD]]</f>
        <v>BAEP_IT</v>
      </c>
      <c r="AH789" s="1">
        <f ca="1">VLOOKUP(GERAL[[#This Row],[REF_NOTA]],BASE_NOTAS[],7,FALSE)</f>
        <v>72.495088408644392</v>
      </c>
      <c r="AI789" s="31">
        <f ca="1">IF(GERAL[[#This Row],[Nota 2025]]="",0,GERAL[[#This Row],[Nota 2026]]-GERAL[[#This Row],[Nota 2025]])</f>
        <v>0</v>
      </c>
    </row>
    <row r="790" spans="1:35" ht="17" x14ac:dyDescent="0.35">
      <c r="A790" s="2" t="s">
        <v>161</v>
      </c>
      <c r="B790" s="2" t="s">
        <v>188</v>
      </c>
      <c r="C790" s="2" t="s">
        <v>211</v>
      </c>
      <c r="D790" s="15" t="s">
        <v>33</v>
      </c>
      <c r="E790" s="2" t="s">
        <v>103</v>
      </c>
      <c r="F790" s="2" t="str">
        <f>VLOOKUP(GERAL[[#This Row],[CÓD]],SEALL,6,FALSE)</f>
        <v>G</v>
      </c>
      <c r="G79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9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79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90" s="2">
        <f>VLOOKUP(GERAL[[#This Row],[CÓD]],SEALL,4,FALSE)</f>
        <v>16</v>
      </c>
      <c r="K790" s="2" t="str">
        <f>IF(ISERR(FIND("01",GERAL[[#This Row],[ODS]])),"NÃO","SIM")</f>
        <v>NÃO</v>
      </c>
      <c r="L790" s="2" t="str">
        <f>IF(ISERR(FIND("02",GERAL[[#This Row],[ODS]])),"NÃO","SIM")</f>
        <v>NÃO</v>
      </c>
      <c r="M790" s="2" t="str">
        <f>IF(ISERR(FIND("03",GERAL[[#This Row],[ODS]])),"NÃO","SIM")</f>
        <v>NÃO</v>
      </c>
      <c r="N790" s="2" t="str">
        <f>IF(ISERR(FIND("04",GERAL[[#This Row],[ODS]])),"NÃO","SIM")</f>
        <v>NÃO</v>
      </c>
      <c r="O790" s="2" t="str">
        <f>IF(ISERR(FIND("05",GERAL[[#This Row],[ODS]])),"NÃO","SIM")</f>
        <v>NÃO</v>
      </c>
      <c r="P790" s="2" t="str">
        <f>IF(ISERR(FIND("06",GERAL[[#This Row],[ODS]])),"NÃO","SIM")</f>
        <v>NÃO</v>
      </c>
      <c r="Q790" s="2" t="str">
        <f>IF(ISERR(FIND("07",GERAL[[#This Row],[ODS]])),"NÃO","SIM")</f>
        <v>NÃO</v>
      </c>
      <c r="R790" s="2" t="str">
        <f>IF(ISERR(FIND("08",GERAL[[#This Row],[ODS]])),"NÃO","SIM")</f>
        <v>NÃO</v>
      </c>
      <c r="S790" s="2" t="str">
        <f>IF(ISERR(FIND("09",GERAL[[#This Row],[ODS]])),"NÃO","SIM")</f>
        <v>NÃO</v>
      </c>
      <c r="T790" s="2" t="str">
        <f>IF(ISERR(FIND("10",GERAL[[#This Row],[ODS]])),"NÃO","SIM")</f>
        <v>NÃO</v>
      </c>
      <c r="U790" s="2" t="str">
        <f>IF(ISERR(FIND("11",GERAL[[#This Row],[ODS]])),"NÃO","SIM")</f>
        <v>NÃO</v>
      </c>
      <c r="V790" s="2" t="str">
        <f>IF(ISERR(FIND("12",GERAL[[#This Row],[ODS]])),"NÃO","SIM")</f>
        <v>NÃO</v>
      </c>
      <c r="W790" s="2" t="str">
        <f>IF(ISERR(FIND("13",GERAL[[#This Row],[ODS]])),"NÃO","SIM")</f>
        <v>NÃO</v>
      </c>
      <c r="X790" s="2" t="str">
        <f>IF(ISERR(FIND("14",GERAL[[#This Row],[ODS]])),"NÃO","SIM")</f>
        <v>NÃO</v>
      </c>
      <c r="Y790" s="2" t="str">
        <f>IF(ISERR(FIND("15",GERAL[[#This Row],[ODS]])),"NÃO","SIM")</f>
        <v>NÃO</v>
      </c>
      <c r="Z790" s="2" t="str">
        <f>IF(ISERR(FIND("16",GERAL[[#This Row],[ODS]])),"NÃO","SIM")</f>
        <v>SIM</v>
      </c>
      <c r="AA790" s="2" t="str">
        <f>IF(ISERR(FIND("17",GERAL[[#This Row],[ODS]])),"NÃO","SIM")</f>
        <v>NÃO</v>
      </c>
      <c r="AB790" s="1">
        <v>100</v>
      </c>
      <c r="AC790" s="1">
        <v>100</v>
      </c>
      <c r="AD790" s="1">
        <v>100</v>
      </c>
      <c r="AE790" s="1">
        <v>100</v>
      </c>
      <c r="AF790" s="1">
        <v>100</v>
      </c>
      <c r="AG790" s="1" t="str">
        <f>GERAL[[#This Row],[SIGLA]]&amp;GERAL[[#This Row],[CÓD]]</f>
        <v>CEEP_IT</v>
      </c>
      <c r="AH790" s="1">
        <f ca="1">VLOOKUP(GERAL[[#This Row],[REF_NOTA]],BASE_NOTAS[],7,FALSE)</f>
        <v>100</v>
      </c>
      <c r="AI790" s="31">
        <f ca="1">IF(GERAL[[#This Row],[Nota 2025]]="",0,GERAL[[#This Row],[Nota 2026]]-GERAL[[#This Row],[Nota 2025]])</f>
        <v>0</v>
      </c>
    </row>
    <row r="791" spans="1:35" ht="17" x14ac:dyDescent="0.35">
      <c r="A791" s="2" t="s">
        <v>162</v>
      </c>
      <c r="B791" s="2" t="s">
        <v>189</v>
      </c>
      <c r="C791" s="2" t="s">
        <v>211</v>
      </c>
      <c r="D791" s="15" t="s">
        <v>33</v>
      </c>
      <c r="E791" s="2" t="s">
        <v>103</v>
      </c>
      <c r="F791" s="2" t="str">
        <f>VLOOKUP(GERAL[[#This Row],[CÓD]],SEALL,6,FALSE)</f>
        <v>G</v>
      </c>
      <c r="G79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9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79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91" s="2">
        <f>VLOOKUP(GERAL[[#This Row],[CÓD]],SEALL,4,FALSE)</f>
        <v>16</v>
      </c>
      <c r="K791" s="2" t="str">
        <f>IF(ISERR(FIND("01",GERAL[[#This Row],[ODS]])),"NÃO","SIM")</f>
        <v>NÃO</v>
      </c>
      <c r="L791" s="2" t="str">
        <f>IF(ISERR(FIND("02",GERAL[[#This Row],[ODS]])),"NÃO","SIM")</f>
        <v>NÃO</v>
      </c>
      <c r="M791" s="2" t="str">
        <f>IF(ISERR(FIND("03",GERAL[[#This Row],[ODS]])),"NÃO","SIM")</f>
        <v>NÃO</v>
      </c>
      <c r="N791" s="2" t="str">
        <f>IF(ISERR(FIND("04",GERAL[[#This Row],[ODS]])),"NÃO","SIM")</f>
        <v>NÃO</v>
      </c>
      <c r="O791" s="2" t="str">
        <f>IF(ISERR(FIND("05",GERAL[[#This Row],[ODS]])),"NÃO","SIM")</f>
        <v>NÃO</v>
      </c>
      <c r="P791" s="2" t="str">
        <f>IF(ISERR(FIND("06",GERAL[[#This Row],[ODS]])),"NÃO","SIM")</f>
        <v>NÃO</v>
      </c>
      <c r="Q791" s="2" t="str">
        <f>IF(ISERR(FIND("07",GERAL[[#This Row],[ODS]])),"NÃO","SIM")</f>
        <v>NÃO</v>
      </c>
      <c r="R791" s="2" t="str">
        <f>IF(ISERR(FIND("08",GERAL[[#This Row],[ODS]])),"NÃO","SIM")</f>
        <v>NÃO</v>
      </c>
      <c r="S791" s="2" t="str">
        <f>IF(ISERR(FIND("09",GERAL[[#This Row],[ODS]])),"NÃO","SIM")</f>
        <v>NÃO</v>
      </c>
      <c r="T791" s="2" t="str">
        <f>IF(ISERR(FIND("10",GERAL[[#This Row],[ODS]])),"NÃO","SIM")</f>
        <v>NÃO</v>
      </c>
      <c r="U791" s="2" t="str">
        <f>IF(ISERR(FIND("11",GERAL[[#This Row],[ODS]])),"NÃO","SIM")</f>
        <v>NÃO</v>
      </c>
      <c r="V791" s="2" t="str">
        <f>IF(ISERR(FIND("12",GERAL[[#This Row],[ODS]])),"NÃO","SIM")</f>
        <v>NÃO</v>
      </c>
      <c r="W791" s="2" t="str">
        <f>IF(ISERR(FIND("13",GERAL[[#This Row],[ODS]])),"NÃO","SIM")</f>
        <v>NÃO</v>
      </c>
      <c r="X791" s="2" t="str">
        <f>IF(ISERR(FIND("14",GERAL[[#This Row],[ODS]])),"NÃO","SIM")</f>
        <v>NÃO</v>
      </c>
      <c r="Y791" s="2" t="str">
        <f>IF(ISERR(FIND("15",GERAL[[#This Row],[ODS]])),"NÃO","SIM")</f>
        <v>NÃO</v>
      </c>
      <c r="Z791" s="2" t="str">
        <f>IF(ISERR(FIND("16",GERAL[[#This Row],[ODS]])),"NÃO","SIM")</f>
        <v>SIM</v>
      </c>
      <c r="AA791" s="2" t="str">
        <f>IF(ISERR(FIND("17",GERAL[[#This Row],[ODS]])),"NÃO","SIM")</f>
        <v>NÃO</v>
      </c>
      <c r="AB791" s="1">
        <v>94.891944990176825</v>
      </c>
      <c r="AC791" s="1">
        <v>94.891944990176825</v>
      </c>
      <c r="AD791" s="1">
        <v>94.891944990176825</v>
      </c>
      <c r="AE791" s="1">
        <v>94.891944990176825</v>
      </c>
      <c r="AF791" s="1">
        <v>94.891944990176825</v>
      </c>
      <c r="AG791" s="1" t="str">
        <f>GERAL[[#This Row],[SIGLA]]&amp;GERAL[[#This Row],[CÓD]]</f>
        <v>DFEP_IT</v>
      </c>
      <c r="AH791" s="1">
        <f ca="1">VLOOKUP(GERAL[[#This Row],[REF_NOTA]],BASE_NOTAS[],7,FALSE)</f>
        <v>94.891944990176825</v>
      </c>
      <c r="AI791" s="31">
        <f ca="1">IF(GERAL[[#This Row],[Nota 2025]]="",0,GERAL[[#This Row],[Nota 2026]]-GERAL[[#This Row],[Nota 2025]])</f>
        <v>0</v>
      </c>
    </row>
    <row r="792" spans="1:35" ht="17" x14ac:dyDescent="0.35">
      <c r="A792" s="2" t="s">
        <v>163</v>
      </c>
      <c r="B792" s="2" t="s">
        <v>183</v>
      </c>
      <c r="C792" s="2" t="s">
        <v>211</v>
      </c>
      <c r="D792" s="15" t="s">
        <v>33</v>
      </c>
      <c r="E792" s="2" t="s">
        <v>103</v>
      </c>
      <c r="F792" s="2" t="str">
        <f>VLOOKUP(GERAL[[#This Row],[CÓD]],SEALL,6,FALSE)</f>
        <v>G</v>
      </c>
      <c r="G79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9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79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92" s="2">
        <f>VLOOKUP(GERAL[[#This Row],[CÓD]],SEALL,4,FALSE)</f>
        <v>16</v>
      </c>
      <c r="K792" s="2" t="str">
        <f>IF(ISERR(FIND("01",GERAL[[#This Row],[ODS]])),"NÃO","SIM")</f>
        <v>NÃO</v>
      </c>
      <c r="L792" s="2" t="str">
        <f>IF(ISERR(FIND("02",GERAL[[#This Row],[ODS]])),"NÃO","SIM")</f>
        <v>NÃO</v>
      </c>
      <c r="M792" s="2" t="str">
        <f>IF(ISERR(FIND("03",GERAL[[#This Row],[ODS]])),"NÃO","SIM")</f>
        <v>NÃO</v>
      </c>
      <c r="N792" s="2" t="str">
        <f>IF(ISERR(FIND("04",GERAL[[#This Row],[ODS]])),"NÃO","SIM")</f>
        <v>NÃO</v>
      </c>
      <c r="O792" s="2" t="str">
        <f>IF(ISERR(FIND("05",GERAL[[#This Row],[ODS]])),"NÃO","SIM")</f>
        <v>NÃO</v>
      </c>
      <c r="P792" s="2" t="str">
        <f>IF(ISERR(FIND("06",GERAL[[#This Row],[ODS]])),"NÃO","SIM")</f>
        <v>NÃO</v>
      </c>
      <c r="Q792" s="2" t="str">
        <f>IF(ISERR(FIND("07",GERAL[[#This Row],[ODS]])),"NÃO","SIM")</f>
        <v>NÃO</v>
      </c>
      <c r="R792" s="2" t="str">
        <f>IF(ISERR(FIND("08",GERAL[[#This Row],[ODS]])),"NÃO","SIM")</f>
        <v>NÃO</v>
      </c>
      <c r="S792" s="2" t="str">
        <f>IF(ISERR(FIND("09",GERAL[[#This Row],[ODS]])),"NÃO","SIM")</f>
        <v>NÃO</v>
      </c>
      <c r="T792" s="2" t="str">
        <f>IF(ISERR(FIND("10",GERAL[[#This Row],[ODS]])),"NÃO","SIM")</f>
        <v>NÃO</v>
      </c>
      <c r="U792" s="2" t="str">
        <f>IF(ISERR(FIND("11",GERAL[[#This Row],[ODS]])),"NÃO","SIM")</f>
        <v>NÃO</v>
      </c>
      <c r="V792" s="2" t="str">
        <f>IF(ISERR(FIND("12",GERAL[[#This Row],[ODS]])),"NÃO","SIM")</f>
        <v>NÃO</v>
      </c>
      <c r="W792" s="2" t="str">
        <f>IF(ISERR(FIND("13",GERAL[[#This Row],[ODS]])),"NÃO","SIM")</f>
        <v>NÃO</v>
      </c>
      <c r="X792" s="2" t="str">
        <f>IF(ISERR(FIND("14",GERAL[[#This Row],[ODS]])),"NÃO","SIM")</f>
        <v>NÃO</v>
      </c>
      <c r="Y792" s="2" t="str">
        <f>IF(ISERR(FIND("15",GERAL[[#This Row],[ODS]])),"NÃO","SIM")</f>
        <v>NÃO</v>
      </c>
      <c r="Z792" s="2" t="str">
        <f>IF(ISERR(FIND("16",GERAL[[#This Row],[ODS]])),"NÃO","SIM")</f>
        <v>SIM</v>
      </c>
      <c r="AA792" s="2" t="str">
        <f>IF(ISERR(FIND("17",GERAL[[#This Row],[ODS]])),"NÃO","SIM")</f>
        <v>NÃO</v>
      </c>
      <c r="AB792" s="1">
        <v>100</v>
      </c>
      <c r="AC792" s="1">
        <v>100</v>
      </c>
      <c r="AD792" s="1">
        <v>100</v>
      </c>
      <c r="AE792" s="1">
        <v>100</v>
      </c>
      <c r="AF792" s="1">
        <v>100</v>
      </c>
      <c r="AG792" s="1" t="str">
        <f>GERAL[[#This Row],[SIGLA]]&amp;GERAL[[#This Row],[CÓD]]</f>
        <v>ESEP_IT</v>
      </c>
      <c r="AH792" s="1">
        <f ca="1">VLOOKUP(GERAL[[#This Row],[REF_NOTA]],BASE_NOTAS[],7,FALSE)</f>
        <v>100</v>
      </c>
      <c r="AI792" s="31">
        <f ca="1">IF(GERAL[[#This Row],[Nota 2025]]="",0,GERAL[[#This Row],[Nota 2026]]-GERAL[[#This Row],[Nota 2025]])</f>
        <v>0</v>
      </c>
    </row>
    <row r="793" spans="1:35" ht="17" x14ac:dyDescent="0.35">
      <c r="A793" s="2" t="s">
        <v>164</v>
      </c>
      <c r="B793" s="2" t="s">
        <v>190</v>
      </c>
      <c r="C793" s="2" t="s">
        <v>211</v>
      </c>
      <c r="D793" s="15" t="s">
        <v>33</v>
      </c>
      <c r="E793" s="2" t="s">
        <v>103</v>
      </c>
      <c r="F793" s="2" t="str">
        <f>VLOOKUP(GERAL[[#This Row],[CÓD]],SEALL,6,FALSE)</f>
        <v>G</v>
      </c>
      <c r="G79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9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79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93" s="2">
        <f>VLOOKUP(GERAL[[#This Row],[CÓD]],SEALL,4,FALSE)</f>
        <v>16</v>
      </c>
      <c r="K793" s="2" t="str">
        <f>IF(ISERR(FIND("01",GERAL[[#This Row],[ODS]])),"NÃO","SIM")</f>
        <v>NÃO</v>
      </c>
      <c r="L793" s="2" t="str">
        <f>IF(ISERR(FIND("02",GERAL[[#This Row],[ODS]])),"NÃO","SIM")</f>
        <v>NÃO</v>
      </c>
      <c r="M793" s="2" t="str">
        <f>IF(ISERR(FIND("03",GERAL[[#This Row],[ODS]])),"NÃO","SIM")</f>
        <v>NÃO</v>
      </c>
      <c r="N793" s="2" t="str">
        <f>IF(ISERR(FIND("04",GERAL[[#This Row],[ODS]])),"NÃO","SIM")</f>
        <v>NÃO</v>
      </c>
      <c r="O793" s="2" t="str">
        <f>IF(ISERR(FIND("05",GERAL[[#This Row],[ODS]])),"NÃO","SIM")</f>
        <v>NÃO</v>
      </c>
      <c r="P793" s="2" t="str">
        <f>IF(ISERR(FIND("06",GERAL[[#This Row],[ODS]])),"NÃO","SIM")</f>
        <v>NÃO</v>
      </c>
      <c r="Q793" s="2" t="str">
        <f>IF(ISERR(FIND("07",GERAL[[#This Row],[ODS]])),"NÃO","SIM")</f>
        <v>NÃO</v>
      </c>
      <c r="R793" s="2" t="str">
        <f>IF(ISERR(FIND("08",GERAL[[#This Row],[ODS]])),"NÃO","SIM")</f>
        <v>NÃO</v>
      </c>
      <c r="S793" s="2" t="str">
        <f>IF(ISERR(FIND("09",GERAL[[#This Row],[ODS]])),"NÃO","SIM")</f>
        <v>NÃO</v>
      </c>
      <c r="T793" s="2" t="str">
        <f>IF(ISERR(FIND("10",GERAL[[#This Row],[ODS]])),"NÃO","SIM")</f>
        <v>NÃO</v>
      </c>
      <c r="U793" s="2" t="str">
        <f>IF(ISERR(FIND("11",GERAL[[#This Row],[ODS]])),"NÃO","SIM")</f>
        <v>NÃO</v>
      </c>
      <c r="V793" s="2" t="str">
        <f>IF(ISERR(FIND("12",GERAL[[#This Row],[ODS]])),"NÃO","SIM")</f>
        <v>NÃO</v>
      </c>
      <c r="W793" s="2" t="str">
        <f>IF(ISERR(FIND("13",GERAL[[#This Row],[ODS]])),"NÃO","SIM")</f>
        <v>NÃO</v>
      </c>
      <c r="X793" s="2" t="str">
        <f>IF(ISERR(FIND("14",GERAL[[#This Row],[ODS]])),"NÃO","SIM")</f>
        <v>NÃO</v>
      </c>
      <c r="Y793" s="2" t="str">
        <f>IF(ISERR(FIND("15",GERAL[[#This Row],[ODS]])),"NÃO","SIM")</f>
        <v>NÃO</v>
      </c>
      <c r="Z793" s="2" t="str">
        <f>IF(ISERR(FIND("16",GERAL[[#This Row],[ODS]])),"NÃO","SIM")</f>
        <v>SIM</v>
      </c>
      <c r="AA793" s="2" t="str">
        <f>IF(ISERR(FIND("17",GERAL[[#This Row],[ODS]])),"NÃO","SIM")</f>
        <v>NÃO</v>
      </c>
      <c r="AB793" s="1">
        <v>77.406679764243606</v>
      </c>
      <c r="AC793" s="1">
        <v>77.406679764243606</v>
      </c>
      <c r="AD793" s="1">
        <v>77.406679764243606</v>
      </c>
      <c r="AE793" s="1">
        <v>77.406679764243606</v>
      </c>
      <c r="AF793" s="1">
        <v>77.406679764243606</v>
      </c>
      <c r="AG793" s="1" t="str">
        <f>GERAL[[#This Row],[SIGLA]]&amp;GERAL[[#This Row],[CÓD]]</f>
        <v>GOEP_IT</v>
      </c>
      <c r="AH793" s="1">
        <f ca="1">VLOOKUP(GERAL[[#This Row],[REF_NOTA]],BASE_NOTAS[],7,FALSE)</f>
        <v>77.406679764243606</v>
      </c>
      <c r="AI793" s="31">
        <f ca="1">IF(GERAL[[#This Row],[Nota 2025]]="",0,GERAL[[#This Row],[Nota 2026]]-GERAL[[#This Row],[Nota 2025]])</f>
        <v>0</v>
      </c>
    </row>
    <row r="794" spans="1:35" ht="17" x14ac:dyDescent="0.35">
      <c r="A794" s="2" t="s">
        <v>165</v>
      </c>
      <c r="B794" s="2" t="s">
        <v>191</v>
      </c>
      <c r="C794" s="2" t="s">
        <v>211</v>
      </c>
      <c r="D794" s="15" t="s">
        <v>33</v>
      </c>
      <c r="E794" s="2" t="s">
        <v>103</v>
      </c>
      <c r="F794" s="2" t="str">
        <f>VLOOKUP(GERAL[[#This Row],[CÓD]],SEALL,6,FALSE)</f>
        <v>G</v>
      </c>
      <c r="G79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9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79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94" s="2">
        <f>VLOOKUP(GERAL[[#This Row],[CÓD]],SEALL,4,FALSE)</f>
        <v>16</v>
      </c>
      <c r="K794" s="2" t="str">
        <f>IF(ISERR(FIND("01",GERAL[[#This Row],[ODS]])),"NÃO","SIM")</f>
        <v>NÃO</v>
      </c>
      <c r="L794" s="2" t="str">
        <f>IF(ISERR(FIND("02",GERAL[[#This Row],[ODS]])),"NÃO","SIM")</f>
        <v>NÃO</v>
      </c>
      <c r="M794" s="2" t="str">
        <f>IF(ISERR(FIND("03",GERAL[[#This Row],[ODS]])),"NÃO","SIM")</f>
        <v>NÃO</v>
      </c>
      <c r="N794" s="2" t="str">
        <f>IF(ISERR(FIND("04",GERAL[[#This Row],[ODS]])),"NÃO","SIM")</f>
        <v>NÃO</v>
      </c>
      <c r="O794" s="2" t="str">
        <f>IF(ISERR(FIND("05",GERAL[[#This Row],[ODS]])),"NÃO","SIM")</f>
        <v>NÃO</v>
      </c>
      <c r="P794" s="2" t="str">
        <f>IF(ISERR(FIND("06",GERAL[[#This Row],[ODS]])),"NÃO","SIM")</f>
        <v>NÃO</v>
      </c>
      <c r="Q794" s="2" t="str">
        <f>IF(ISERR(FIND("07",GERAL[[#This Row],[ODS]])),"NÃO","SIM")</f>
        <v>NÃO</v>
      </c>
      <c r="R794" s="2" t="str">
        <f>IF(ISERR(FIND("08",GERAL[[#This Row],[ODS]])),"NÃO","SIM")</f>
        <v>NÃO</v>
      </c>
      <c r="S794" s="2" t="str">
        <f>IF(ISERR(FIND("09",GERAL[[#This Row],[ODS]])),"NÃO","SIM")</f>
        <v>NÃO</v>
      </c>
      <c r="T794" s="2" t="str">
        <f>IF(ISERR(FIND("10",GERAL[[#This Row],[ODS]])),"NÃO","SIM")</f>
        <v>NÃO</v>
      </c>
      <c r="U794" s="2" t="str">
        <f>IF(ISERR(FIND("11",GERAL[[#This Row],[ODS]])),"NÃO","SIM")</f>
        <v>NÃO</v>
      </c>
      <c r="V794" s="2" t="str">
        <f>IF(ISERR(FIND("12",GERAL[[#This Row],[ODS]])),"NÃO","SIM")</f>
        <v>NÃO</v>
      </c>
      <c r="W794" s="2" t="str">
        <f>IF(ISERR(FIND("13",GERAL[[#This Row],[ODS]])),"NÃO","SIM")</f>
        <v>NÃO</v>
      </c>
      <c r="X794" s="2" t="str">
        <f>IF(ISERR(FIND("14",GERAL[[#This Row],[ODS]])),"NÃO","SIM")</f>
        <v>NÃO</v>
      </c>
      <c r="Y794" s="2" t="str">
        <f>IF(ISERR(FIND("15",GERAL[[#This Row],[ODS]])),"NÃO","SIM")</f>
        <v>NÃO</v>
      </c>
      <c r="Z794" s="2" t="str">
        <f>IF(ISERR(FIND("16",GERAL[[#This Row],[ODS]])),"NÃO","SIM")</f>
        <v>SIM</v>
      </c>
      <c r="AA794" s="2" t="str">
        <f>IF(ISERR(FIND("17",GERAL[[#This Row],[ODS]])),"NÃO","SIM")</f>
        <v>NÃO</v>
      </c>
      <c r="AB794" s="1">
        <v>79.567779960707284</v>
      </c>
      <c r="AC794" s="1">
        <v>79.567779960707284</v>
      </c>
      <c r="AD794" s="1">
        <v>79.567779960707284</v>
      </c>
      <c r="AE794" s="1">
        <v>79.567779960707284</v>
      </c>
      <c r="AF794" s="1">
        <v>79.567779960707284</v>
      </c>
      <c r="AG794" s="1" t="str">
        <f>GERAL[[#This Row],[SIGLA]]&amp;GERAL[[#This Row],[CÓD]]</f>
        <v>MAEP_IT</v>
      </c>
      <c r="AH794" s="1">
        <f ca="1">VLOOKUP(GERAL[[#This Row],[REF_NOTA]],BASE_NOTAS[],7,FALSE)</f>
        <v>79.567779960707284</v>
      </c>
      <c r="AI794" s="31">
        <f ca="1">IF(GERAL[[#This Row],[Nota 2025]]="",0,GERAL[[#This Row],[Nota 2026]]-GERAL[[#This Row],[Nota 2025]])</f>
        <v>0</v>
      </c>
    </row>
    <row r="795" spans="1:35" ht="17" x14ac:dyDescent="0.35">
      <c r="A795" s="2" t="s">
        <v>168</v>
      </c>
      <c r="B795" s="2" t="s">
        <v>195</v>
      </c>
      <c r="C795" s="2" t="s">
        <v>211</v>
      </c>
      <c r="D795" s="15" t="s">
        <v>33</v>
      </c>
      <c r="E795" s="2" t="s">
        <v>103</v>
      </c>
      <c r="F795" s="2" t="str">
        <f>VLOOKUP(GERAL[[#This Row],[CÓD]],SEALL,6,FALSE)</f>
        <v>G</v>
      </c>
      <c r="G79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9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79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95" s="2">
        <f>VLOOKUP(GERAL[[#This Row],[CÓD]],SEALL,4,FALSE)</f>
        <v>16</v>
      </c>
      <c r="K795" s="2" t="str">
        <f>IF(ISERR(FIND("01",GERAL[[#This Row],[ODS]])),"NÃO","SIM")</f>
        <v>NÃO</v>
      </c>
      <c r="L795" s="2" t="str">
        <f>IF(ISERR(FIND("02",GERAL[[#This Row],[ODS]])),"NÃO","SIM")</f>
        <v>NÃO</v>
      </c>
      <c r="M795" s="2" t="str">
        <f>IF(ISERR(FIND("03",GERAL[[#This Row],[ODS]])),"NÃO","SIM")</f>
        <v>NÃO</v>
      </c>
      <c r="N795" s="2" t="str">
        <f>IF(ISERR(FIND("04",GERAL[[#This Row],[ODS]])),"NÃO","SIM")</f>
        <v>NÃO</v>
      </c>
      <c r="O795" s="2" t="str">
        <f>IF(ISERR(FIND("05",GERAL[[#This Row],[ODS]])),"NÃO","SIM")</f>
        <v>NÃO</v>
      </c>
      <c r="P795" s="2" t="str">
        <f>IF(ISERR(FIND("06",GERAL[[#This Row],[ODS]])),"NÃO","SIM")</f>
        <v>NÃO</v>
      </c>
      <c r="Q795" s="2" t="str">
        <f>IF(ISERR(FIND("07",GERAL[[#This Row],[ODS]])),"NÃO","SIM")</f>
        <v>NÃO</v>
      </c>
      <c r="R795" s="2" t="str">
        <f>IF(ISERR(FIND("08",GERAL[[#This Row],[ODS]])),"NÃO","SIM")</f>
        <v>NÃO</v>
      </c>
      <c r="S795" s="2" t="str">
        <f>IF(ISERR(FIND("09",GERAL[[#This Row],[ODS]])),"NÃO","SIM")</f>
        <v>NÃO</v>
      </c>
      <c r="T795" s="2" t="str">
        <f>IF(ISERR(FIND("10",GERAL[[#This Row],[ODS]])),"NÃO","SIM")</f>
        <v>NÃO</v>
      </c>
      <c r="U795" s="2" t="str">
        <f>IF(ISERR(FIND("11",GERAL[[#This Row],[ODS]])),"NÃO","SIM")</f>
        <v>NÃO</v>
      </c>
      <c r="V795" s="2" t="str">
        <f>IF(ISERR(FIND("12",GERAL[[#This Row],[ODS]])),"NÃO","SIM")</f>
        <v>NÃO</v>
      </c>
      <c r="W795" s="2" t="str">
        <f>IF(ISERR(FIND("13",GERAL[[#This Row],[ODS]])),"NÃO","SIM")</f>
        <v>NÃO</v>
      </c>
      <c r="X795" s="2" t="str">
        <f>IF(ISERR(FIND("14",GERAL[[#This Row],[ODS]])),"NÃO","SIM")</f>
        <v>NÃO</v>
      </c>
      <c r="Y795" s="2" t="str">
        <f>IF(ISERR(FIND("15",GERAL[[#This Row],[ODS]])),"NÃO","SIM")</f>
        <v>NÃO</v>
      </c>
      <c r="Z795" s="2" t="str">
        <f>IF(ISERR(FIND("16",GERAL[[#This Row],[ODS]])),"NÃO","SIM")</f>
        <v>SIM</v>
      </c>
      <c r="AA795" s="2" t="str">
        <f>IF(ISERR(FIND("17",GERAL[[#This Row],[ODS]])),"NÃO","SIM")</f>
        <v>NÃO</v>
      </c>
      <c r="AB795" s="1">
        <v>94.891944990176825</v>
      </c>
      <c r="AC795" s="1">
        <v>94.891944990176825</v>
      </c>
      <c r="AD795" s="1">
        <v>94.891944990176825</v>
      </c>
      <c r="AE795" s="1">
        <v>94.891944990176825</v>
      </c>
      <c r="AF795" s="1">
        <v>94.891944990176825</v>
      </c>
      <c r="AG795" s="1" t="str">
        <f>GERAL[[#This Row],[SIGLA]]&amp;GERAL[[#This Row],[CÓD]]</f>
        <v>MTEP_IT</v>
      </c>
      <c r="AH795" s="1">
        <f ca="1">VLOOKUP(GERAL[[#This Row],[REF_NOTA]],BASE_NOTAS[],7,FALSE)</f>
        <v>94.891944990176825</v>
      </c>
      <c r="AI795" s="31">
        <f ca="1">IF(GERAL[[#This Row],[Nota 2025]]="",0,GERAL[[#This Row],[Nota 2026]]-GERAL[[#This Row],[Nota 2025]])</f>
        <v>0</v>
      </c>
    </row>
    <row r="796" spans="1:35" ht="17" x14ac:dyDescent="0.35">
      <c r="A796" s="2" t="s">
        <v>167</v>
      </c>
      <c r="B796" s="2" t="s">
        <v>193</v>
      </c>
      <c r="C796" s="2" t="s">
        <v>211</v>
      </c>
      <c r="D796" s="15" t="s">
        <v>33</v>
      </c>
      <c r="E796" s="2" t="s">
        <v>103</v>
      </c>
      <c r="F796" s="2" t="str">
        <f>VLOOKUP(GERAL[[#This Row],[CÓD]],SEALL,6,FALSE)</f>
        <v>G</v>
      </c>
      <c r="G79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9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79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96" s="2">
        <f>VLOOKUP(GERAL[[#This Row],[CÓD]],SEALL,4,FALSE)</f>
        <v>16</v>
      </c>
      <c r="K796" s="2" t="str">
        <f>IF(ISERR(FIND("01",GERAL[[#This Row],[ODS]])),"NÃO","SIM")</f>
        <v>NÃO</v>
      </c>
      <c r="L796" s="2" t="str">
        <f>IF(ISERR(FIND("02",GERAL[[#This Row],[ODS]])),"NÃO","SIM")</f>
        <v>NÃO</v>
      </c>
      <c r="M796" s="2" t="str">
        <f>IF(ISERR(FIND("03",GERAL[[#This Row],[ODS]])),"NÃO","SIM")</f>
        <v>NÃO</v>
      </c>
      <c r="N796" s="2" t="str">
        <f>IF(ISERR(FIND("04",GERAL[[#This Row],[ODS]])),"NÃO","SIM")</f>
        <v>NÃO</v>
      </c>
      <c r="O796" s="2" t="str">
        <f>IF(ISERR(FIND("05",GERAL[[#This Row],[ODS]])),"NÃO","SIM")</f>
        <v>NÃO</v>
      </c>
      <c r="P796" s="2" t="str">
        <f>IF(ISERR(FIND("06",GERAL[[#This Row],[ODS]])),"NÃO","SIM")</f>
        <v>NÃO</v>
      </c>
      <c r="Q796" s="2" t="str">
        <f>IF(ISERR(FIND("07",GERAL[[#This Row],[ODS]])),"NÃO","SIM")</f>
        <v>NÃO</v>
      </c>
      <c r="R796" s="2" t="str">
        <f>IF(ISERR(FIND("08",GERAL[[#This Row],[ODS]])),"NÃO","SIM")</f>
        <v>NÃO</v>
      </c>
      <c r="S796" s="2" t="str">
        <f>IF(ISERR(FIND("09",GERAL[[#This Row],[ODS]])),"NÃO","SIM")</f>
        <v>NÃO</v>
      </c>
      <c r="T796" s="2" t="str">
        <f>IF(ISERR(FIND("10",GERAL[[#This Row],[ODS]])),"NÃO","SIM")</f>
        <v>NÃO</v>
      </c>
      <c r="U796" s="2" t="str">
        <f>IF(ISERR(FIND("11",GERAL[[#This Row],[ODS]])),"NÃO","SIM")</f>
        <v>NÃO</v>
      </c>
      <c r="V796" s="2" t="str">
        <f>IF(ISERR(FIND("12",GERAL[[#This Row],[ODS]])),"NÃO","SIM")</f>
        <v>NÃO</v>
      </c>
      <c r="W796" s="2" t="str">
        <f>IF(ISERR(FIND("13",GERAL[[#This Row],[ODS]])),"NÃO","SIM")</f>
        <v>NÃO</v>
      </c>
      <c r="X796" s="2" t="str">
        <f>IF(ISERR(FIND("14",GERAL[[#This Row],[ODS]])),"NÃO","SIM")</f>
        <v>NÃO</v>
      </c>
      <c r="Y796" s="2" t="str">
        <f>IF(ISERR(FIND("15",GERAL[[#This Row],[ODS]])),"NÃO","SIM")</f>
        <v>NÃO</v>
      </c>
      <c r="Z796" s="2" t="str">
        <f>IF(ISERR(FIND("16",GERAL[[#This Row],[ODS]])),"NÃO","SIM")</f>
        <v>SIM</v>
      </c>
      <c r="AA796" s="2" t="str">
        <f>IF(ISERR(FIND("17",GERAL[[#This Row],[ODS]])),"NÃO","SIM")</f>
        <v>NÃO</v>
      </c>
      <c r="AB796" s="1">
        <v>98.624754420432211</v>
      </c>
      <c r="AC796" s="1">
        <v>98.624754420432211</v>
      </c>
      <c r="AD796" s="1">
        <v>98.624754420432211</v>
      </c>
      <c r="AE796" s="1">
        <v>98.624754420432211</v>
      </c>
      <c r="AF796" s="1">
        <v>98.624754420432211</v>
      </c>
      <c r="AG796" s="1" t="str">
        <f>GERAL[[#This Row],[SIGLA]]&amp;GERAL[[#This Row],[CÓD]]</f>
        <v>MSEP_IT</v>
      </c>
      <c r="AH796" s="1">
        <f ca="1">VLOOKUP(GERAL[[#This Row],[REF_NOTA]],BASE_NOTAS[],7,FALSE)</f>
        <v>98.624754420432211</v>
      </c>
      <c r="AI796" s="31">
        <f ca="1">IF(GERAL[[#This Row],[Nota 2025]]="",0,GERAL[[#This Row],[Nota 2026]]-GERAL[[#This Row],[Nota 2025]])</f>
        <v>0</v>
      </c>
    </row>
    <row r="797" spans="1:35" ht="17" x14ac:dyDescent="0.35">
      <c r="A797" s="2" t="s">
        <v>166</v>
      </c>
      <c r="B797" s="2" t="s">
        <v>192</v>
      </c>
      <c r="C797" s="2" t="s">
        <v>211</v>
      </c>
      <c r="D797" s="15" t="s">
        <v>33</v>
      </c>
      <c r="E797" s="2" t="s">
        <v>103</v>
      </c>
      <c r="F797" s="2" t="str">
        <f>VLOOKUP(GERAL[[#This Row],[CÓD]],SEALL,6,FALSE)</f>
        <v>G</v>
      </c>
      <c r="G79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9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79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97" s="2">
        <f>VLOOKUP(GERAL[[#This Row],[CÓD]],SEALL,4,FALSE)</f>
        <v>16</v>
      </c>
      <c r="K797" s="2" t="str">
        <f>IF(ISERR(FIND("01",GERAL[[#This Row],[ODS]])),"NÃO","SIM")</f>
        <v>NÃO</v>
      </c>
      <c r="L797" s="2" t="str">
        <f>IF(ISERR(FIND("02",GERAL[[#This Row],[ODS]])),"NÃO","SIM")</f>
        <v>NÃO</v>
      </c>
      <c r="M797" s="2" t="str">
        <f>IF(ISERR(FIND("03",GERAL[[#This Row],[ODS]])),"NÃO","SIM")</f>
        <v>NÃO</v>
      </c>
      <c r="N797" s="2" t="str">
        <f>IF(ISERR(FIND("04",GERAL[[#This Row],[ODS]])),"NÃO","SIM")</f>
        <v>NÃO</v>
      </c>
      <c r="O797" s="2" t="str">
        <f>IF(ISERR(FIND("05",GERAL[[#This Row],[ODS]])),"NÃO","SIM")</f>
        <v>NÃO</v>
      </c>
      <c r="P797" s="2" t="str">
        <f>IF(ISERR(FIND("06",GERAL[[#This Row],[ODS]])),"NÃO","SIM")</f>
        <v>NÃO</v>
      </c>
      <c r="Q797" s="2" t="str">
        <f>IF(ISERR(FIND("07",GERAL[[#This Row],[ODS]])),"NÃO","SIM")</f>
        <v>NÃO</v>
      </c>
      <c r="R797" s="2" t="str">
        <f>IF(ISERR(FIND("08",GERAL[[#This Row],[ODS]])),"NÃO","SIM")</f>
        <v>NÃO</v>
      </c>
      <c r="S797" s="2" t="str">
        <f>IF(ISERR(FIND("09",GERAL[[#This Row],[ODS]])),"NÃO","SIM")</f>
        <v>NÃO</v>
      </c>
      <c r="T797" s="2" t="str">
        <f>IF(ISERR(FIND("10",GERAL[[#This Row],[ODS]])),"NÃO","SIM")</f>
        <v>NÃO</v>
      </c>
      <c r="U797" s="2" t="str">
        <f>IF(ISERR(FIND("11",GERAL[[#This Row],[ODS]])),"NÃO","SIM")</f>
        <v>NÃO</v>
      </c>
      <c r="V797" s="2" t="str">
        <f>IF(ISERR(FIND("12",GERAL[[#This Row],[ODS]])),"NÃO","SIM")</f>
        <v>NÃO</v>
      </c>
      <c r="W797" s="2" t="str">
        <f>IF(ISERR(FIND("13",GERAL[[#This Row],[ODS]])),"NÃO","SIM")</f>
        <v>NÃO</v>
      </c>
      <c r="X797" s="2" t="str">
        <f>IF(ISERR(FIND("14",GERAL[[#This Row],[ODS]])),"NÃO","SIM")</f>
        <v>NÃO</v>
      </c>
      <c r="Y797" s="2" t="str">
        <f>IF(ISERR(FIND("15",GERAL[[#This Row],[ODS]])),"NÃO","SIM")</f>
        <v>NÃO</v>
      </c>
      <c r="Z797" s="2" t="str">
        <f>IF(ISERR(FIND("16",GERAL[[#This Row],[ODS]])),"NÃO","SIM")</f>
        <v>SIM</v>
      </c>
      <c r="AA797" s="2" t="str">
        <f>IF(ISERR(FIND("17",GERAL[[#This Row],[ODS]])),"NÃO","SIM")</f>
        <v>NÃO</v>
      </c>
      <c r="AB797" s="1">
        <v>100</v>
      </c>
      <c r="AC797" s="1">
        <v>100</v>
      </c>
      <c r="AD797" s="1">
        <v>100</v>
      </c>
      <c r="AE797" s="1">
        <v>100</v>
      </c>
      <c r="AF797" s="1">
        <v>100</v>
      </c>
      <c r="AG797" s="1" t="str">
        <f>GERAL[[#This Row],[SIGLA]]&amp;GERAL[[#This Row],[CÓD]]</f>
        <v>MGEP_IT</v>
      </c>
      <c r="AH797" s="1">
        <f ca="1">VLOOKUP(GERAL[[#This Row],[REF_NOTA]],BASE_NOTAS[],7,FALSE)</f>
        <v>100</v>
      </c>
      <c r="AI797" s="31">
        <f ca="1">IF(GERAL[[#This Row],[Nota 2025]]="",0,GERAL[[#This Row],[Nota 2026]]-GERAL[[#This Row],[Nota 2025]])</f>
        <v>0</v>
      </c>
    </row>
    <row r="798" spans="1:35" ht="17" x14ac:dyDescent="0.35">
      <c r="A798" s="2" t="s">
        <v>169</v>
      </c>
      <c r="B798" s="2" t="s">
        <v>196</v>
      </c>
      <c r="C798" s="2" t="s">
        <v>211</v>
      </c>
      <c r="D798" s="15" t="s">
        <v>33</v>
      </c>
      <c r="E798" s="2" t="s">
        <v>103</v>
      </c>
      <c r="F798" s="2" t="str">
        <f>VLOOKUP(GERAL[[#This Row],[CÓD]],SEALL,6,FALSE)</f>
        <v>G</v>
      </c>
      <c r="G79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9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79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98" s="2">
        <f>VLOOKUP(GERAL[[#This Row],[CÓD]],SEALL,4,FALSE)</f>
        <v>16</v>
      </c>
      <c r="K798" s="2" t="str">
        <f>IF(ISERR(FIND("01",GERAL[[#This Row],[ODS]])),"NÃO","SIM")</f>
        <v>NÃO</v>
      </c>
      <c r="L798" s="2" t="str">
        <f>IF(ISERR(FIND("02",GERAL[[#This Row],[ODS]])),"NÃO","SIM")</f>
        <v>NÃO</v>
      </c>
      <c r="M798" s="2" t="str">
        <f>IF(ISERR(FIND("03",GERAL[[#This Row],[ODS]])),"NÃO","SIM")</f>
        <v>NÃO</v>
      </c>
      <c r="N798" s="2" t="str">
        <f>IF(ISERR(FIND("04",GERAL[[#This Row],[ODS]])),"NÃO","SIM")</f>
        <v>NÃO</v>
      </c>
      <c r="O798" s="2" t="str">
        <f>IF(ISERR(FIND("05",GERAL[[#This Row],[ODS]])),"NÃO","SIM")</f>
        <v>NÃO</v>
      </c>
      <c r="P798" s="2" t="str">
        <f>IF(ISERR(FIND("06",GERAL[[#This Row],[ODS]])),"NÃO","SIM")</f>
        <v>NÃO</v>
      </c>
      <c r="Q798" s="2" t="str">
        <f>IF(ISERR(FIND("07",GERAL[[#This Row],[ODS]])),"NÃO","SIM")</f>
        <v>NÃO</v>
      </c>
      <c r="R798" s="2" t="str">
        <f>IF(ISERR(FIND("08",GERAL[[#This Row],[ODS]])),"NÃO","SIM")</f>
        <v>NÃO</v>
      </c>
      <c r="S798" s="2" t="str">
        <f>IF(ISERR(FIND("09",GERAL[[#This Row],[ODS]])),"NÃO","SIM")</f>
        <v>NÃO</v>
      </c>
      <c r="T798" s="2" t="str">
        <f>IF(ISERR(FIND("10",GERAL[[#This Row],[ODS]])),"NÃO","SIM")</f>
        <v>NÃO</v>
      </c>
      <c r="U798" s="2" t="str">
        <f>IF(ISERR(FIND("11",GERAL[[#This Row],[ODS]])),"NÃO","SIM")</f>
        <v>NÃO</v>
      </c>
      <c r="V798" s="2" t="str">
        <f>IF(ISERR(FIND("12",GERAL[[#This Row],[ODS]])),"NÃO","SIM")</f>
        <v>NÃO</v>
      </c>
      <c r="W798" s="2" t="str">
        <f>IF(ISERR(FIND("13",GERAL[[#This Row],[ODS]])),"NÃO","SIM")</f>
        <v>NÃO</v>
      </c>
      <c r="X798" s="2" t="str">
        <f>IF(ISERR(FIND("14",GERAL[[#This Row],[ODS]])),"NÃO","SIM")</f>
        <v>NÃO</v>
      </c>
      <c r="Y798" s="2" t="str">
        <f>IF(ISERR(FIND("15",GERAL[[#This Row],[ODS]])),"NÃO","SIM")</f>
        <v>NÃO</v>
      </c>
      <c r="Z798" s="2" t="str">
        <f>IF(ISERR(FIND("16",GERAL[[#This Row],[ODS]])),"NÃO","SIM")</f>
        <v>SIM</v>
      </c>
      <c r="AA798" s="2" t="str">
        <f>IF(ISERR(FIND("17",GERAL[[#This Row],[ODS]])),"NÃO","SIM")</f>
        <v>NÃO</v>
      </c>
      <c r="AB798" s="1">
        <v>19.84282907662082</v>
      </c>
      <c r="AC798" s="1">
        <v>19.84282907662082</v>
      </c>
      <c r="AD798" s="1">
        <v>19.84282907662082</v>
      </c>
      <c r="AE798" s="1">
        <v>19.84282907662082</v>
      </c>
      <c r="AF798" s="1">
        <v>19.84282907662082</v>
      </c>
      <c r="AG798" s="1" t="str">
        <f>GERAL[[#This Row],[SIGLA]]&amp;GERAL[[#This Row],[CÓD]]</f>
        <v>PAEP_IT</v>
      </c>
      <c r="AH798" s="1">
        <f ca="1">VLOOKUP(GERAL[[#This Row],[REF_NOTA]],BASE_NOTAS[],7,FALSE)</f>
        <v>19.84282907662082</v>
      </c>
      <c r="AI798" s="31">
        <f ca="1">IF(GERAL[[#This Row],[Nota 2025]]="",0,GERAL[[#This Row],[Nota 2026]]-GERAL[[#This Row],[Nota 2025]])</f>
        <v>0</v>
      </c>
    </row>
    <row r="799" spans="1:35" ht="17" x14ac:dyDescent="0.35">
      <c r="A799" s="2" t="s">
        <v>170</v>
      </c>
      <c r="B799" s="2" t="s">
        <v>197</v>
      </c>
      <c r="C799" s="2" t="s">
        <v>211</v>
      </c>
      <c r="D799" s="15" t="s">
        <v>33</v>
      </c>
      <c r="E799" s="2" t="s">
        <v>103</v>
      </c>
      <c r="F799" s="2" t="str">
        <f>VLOOKUP(GERAL[[#This Row],[CÓD]],SEALL,6,FALSE)</f>
        <v>G</v>
      </c>
      <c r="G79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79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79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799" s="2">
        <f>VLOOKUP(GERAL[[#This Row],[CÓD]],SEALL,4,FALSE)</f>
        <v>16</v>
      </c>
      <c r="K799" s="2" t="str">
        <f>IF(ISERR(FIND("01",GERAL[[#This Row],[ODS]])),"NÃO","SIM")</f>
        <v>NÃO</v>
      </c>
      <c r="L799" s="2" t="str">
        <f>IF(ISERR(FIND("02",GERAL[[#This Row],[ODS]])),"NÃO","SIM")</f>
        <v>NÃO</v>
      </c>
      <c r="M799" s="2" t="str">
        <f>IF(ISERR(FIND("03",GERAL[[#This Row],[ODS]])),"NÃO","SIM")</f>
        <v>NÃO</v>
      </c>
      <c r="N799" s="2" t="str">
        <f>IF(ISERR(FIND("04",GERAL[[#This Row],[ODS]])),"NÃO","SIM")</f>
        <v>NÃO</v>
      </c>
      <c r="O799" s="2" t="str">
        <f>IF(ISERR(FIND("05",GERAL[[#This Row],[ODS]])),"NÃO","SIM")</f>
        <v>NÃO</v>
      </c>
      <c r="P799" s="2" t="str">
        <f>IF(ISERR(FIND("06",GERAL[[#This Row],[ODS]])),"NÃO","SIM")</f>
        <v>NÃO</v>
      </c>
      <c r="Q799" s="2" t="str">
        <f>IF(ISERR(FIND("07",GERAL[[#This Row],[ODS]])),"NÃO","SIM")</f>
        <v>NÃO</v>
      </c>
      <c r="R799" s="2" t="str">
        <f>IF(ISERR(FIND("08",GERAL[[#This Row],[ODS]])),"NÃO","SIM")</f>
        <v>NÃO</v>
      </c>
      <c r="S799" s="2" t="str">
        <f>IF(ISERR(FIND("09",GERAL[[#This Row],[ODS]])),"NÃO","SIM")</f>
        <v>NÃO</v>
      </c>
      <c r="T799" s="2" t="str">
        <f>IF(ISERR(FIND("10",GERAL[[#This Row],[ODS]])),"NÃO","SIM")</f>
        <v>NÃO</v>
      </c>
      <c r="U799" s="2" t="str">
        <f>IF(ISERR(FIND("11",GERAL[[#This Row],[ODS]])),"NÃO","SIM")</f>
        <v>NÃO</v>
      </c>
      <c r="V799" s="2" t="str">
        <f>IF(ISERR(FIND("12",GERAL[[#This Row],[ODS]])),"NÃO","SIM")</f>
        <v>NÃO</v>
      </c>
      <c r="W799" s="2" t="str">
        <f>IF(ISERR(FIND("13",GERAL[[#This Row],[ODS]])),"NÃO","SIM")</f>
        <v>NÃO</v>
      </c>
      <c r="X799" s="2" t="str">
        <f>IF(ISERR(FIND("14",GERAL[[#This Row],[ODS]])),"NÃO","SIM")</f>
        <v>NÃO</v>
      </c>
      <c r="Y799" s="2" t="str">
        <f>IF(ISERR(FIND("15",GERAL[[#This Row],[ODS]])),"NÃO","SIM")</f>
        <v>NÃO</v>
      </c>
      <c r="Z799" s="2" t="str">
        <f>IF(ISERR(FIND("16",GERAL[[#This Row],[ODS]])),"NÃO","SIM")</f>
        <v>SIM</v>
      </c>
      <c r="AA799" s="2" t="str">
        <f>IF(ISERR(FIND("17",GERAL[[#This Row],[ODS]])),"NÃO","SIM")</f>
        <v>NÃO</v>
      </c>
      <c r="AB799" s="1">
        <v>96.660117878192537</v>
      </c>
      <c r="AC799" s="1">
        <v>96.660117878192537</v>
      </c>
      <c r="AD799" s="1">
        <v>96.660117878192537</v>
      </c>
      <c r="AE799" s="1">
        <v>96.660117878192537</v>
      </c>
      <c r="AF799" s="1">
        <v>96.660117878192537</v>
      </c>
      <c r="AG799" s="1" t="str">
        <f>GERAL[[#This Row],[SIGLA]]&amp;GERAL[[#This Row],[CÓD]]</f>
        <v>PBEP_IT</v>
      </c>
      <c r="AH799" s="1">
        <f ca="1">VLOOKUP(GERAL[[#This Row],[REF_NOTA]],BASE_NOTAS[],7,FALSE)</f>
        <v>96.660117878192537</v>
      </c>
      <c r="AI799" s="31">
        <f ca="1">IF(GERAL[[#This Row],[Nota 2025]]="",0,GERAL[[#This Row],[Nota 2026]]-GERAL[[#This Row],[Nota 2025]])</f>
        <v>0</v>
      </c>
    </row>
    <row r="800" spans="1:35" ht="17" x14ac:dyDescent="0.35">
      <c r="A800" s="2" t="s">
        <v>173</v>
      </c>
      <c r="B800" s="2" t="s">
        <v>200</v>
      </c>
      <c r="C800" s="2" t="s">
        <v>211</v>
      </c>
      <c r="D800" s="15" t="s">
        <v>33</v>
      </c>
      <c r="E800" s="2" t="s">
        <v>103</v>
      </c>
      <c r="F800" s="2" t="str">
        <f>VLOOKUP(GERAL[[#This Row],[CÓD]],SEALL,6,FALSE)</f>
        <v>G</v>
      </c>
      <c r="G80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0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0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00" s="2">
        <f>VLOOKUP(GERAL[[#This Row],[CÓD]],SEALL,4,FALSE)</f>
        <v>16</v>
      </c>
      <c r="K800" s="2" t="str">
        <f>IF(ISERR(FIND("01",GERAL[[#This Row],[ODS]])),"NÃO","SIM")</f>
        <v>NÃO</v>
      </c>
      <c r="L800" s="2" t="str">
        <f>IF(ISERR(FIND("02",GERAL[[#This Row],[ODS]])),"NÃO","SIM")</f>
        <v>NÃO</v>
      </c>
      <c r="M800" s="2" t="str">
        <f>IF(ISERR(FIND("03",GERAL[[#This Row],[ODS]])),"NÃO","SIM")</f>
        <v>NÃO</v>
      </c>
      <c r="N800" s="2" t="str">
        <f>IF(ISERR(FIND("04",GERAL[[#This Row],[ODS]])),"NÃO","SIM")</f>
        <v>NÃO</v>
      </c>
      <c r="O800" s="2" t="str">
        <f>IF(ISERR(FIND("05",GERAL[[#This Row],[ODS]])),"NÃO","SIM")</f>
        <v>NÃO</v>
      </c>
      <c r="P800" s="2" t="str">
        <f>IF(ISERR(FIND("06",GERAL[[#This Row],[ODS]])),"NÃO","SIM")</f>
        <v>NÃO</v>
      </c>
      <c r="Q800" s="2" t="str">
        <f>IF(ISERR(FIND("07",GERAL[[#This Row],[ODS]])),"NÃO","SIM")</f>
        <v>NÃO</v>
      </c>
      <c r="R800" s="2" t="str">
        <f>IF(ISERR(FIND("08",GERAL[[#This Row],[ODS]])),"NÃO","SIM")</f>
        <v>NÃO</v>
      </c>
      <c r="S800" s="2" t="str">
        <f>IF(ISERR(FIND("09",GERAL[[#This Row],[ODS]])),"NÃO","SIM")</f>
        <v>NÃO</v>
      </c>
      <c r="T800" s="2" t="str">
        <f>IF(ISERR(FIND("10",GERAL[[#This Row],[ODS]])),"NÃO","SIM")</f>
        <v>NÃO</v>
      </c>
      <c r="U800" s="2" t="str">
        <f>IF(ISERR(FIND("11",GERAL[[#This Row],[ODS]])),"NÃO","SIM")</f>
        <v>NÃO</v>
      </c>
      <c r="V800" s="2" t="str">
        <f>IF(ISERR(FIND("12",GERAL[[#This Row],[ODS]])),"NÃO","SIM")</f>
        <v>NÃO</v>
      </c>
      <c r="W800" s="2" t="str">
        <f>IF(ISERR(FIND("13",GERAL[[#This Row],[ODS]])),"NÃO","SIM")</f>
        <v>NÃO</v>
      </c>
      <c r="X800" s="2" t="str">
        <f>IF(ISERR(FIND("14",GERAL[[#This Row],[ODS]])),"NÃO","SIM")</f>
        <v>NÃO</v>
      </c>
      <c r="Y800" s="2" t="str">
        <f>IF(ISERR(FIND("15",GERAL[[#This Row],[ODS]])),"NÃO","SIM")</f>
        <v>NÃO</v>
      </c>
      <c r="Z800" s="2" t="str">
        <f>IF(ISERR(FIND("16",GERAL[[#This Row],[ODS]])),"NÃO","SIM")</f>
        <v>SIM</v>
      </c>
      <c r="AA800" s="2" t="str">
        <f>IF(ISERR(FIND("17",GERAL[[#This Row],[ODS]])),"NÃO","SIM")</f>
        <v>NÃO</v>
      </c>
      <c r="AB800" s="1">
        <v>99.214145383104153</v>
      </c>
      <c r="AC800" s="1">
        <v>99.214145383104153</v>
      </c>
      <c r="AD800" s="1">
        <v>99.214145383104153</v>
      </c>
      <c r="AE800" s="1">
        <v>99.214145383104153</v>
      </c>
      <c r="AF800" s="1">
        <v>99.214145383104153</v>
      </c>
      <c r="AG800" s="1" t="str">
        <f>GERAL[[#This Row],[SIGLA]]&amp;GERAL[[#This Row],[CÓD]]</f>
        <v>PREP_IT</v>
      </c>
      <c r="AH800" s="1">
        <f ca="1">VLOOKUP(GERAL[[#This Row],[REF_NOTA]],BASE_NOTAS[],7,FALSE)</f>
        <v>99.214145383104153</v>
      </c>
      <c r="AI800" s="31">
        <f ca="1">IF(GERAL[[#This Row],[Nota 2025]]="",0,GERAL[[#This Row],[Nota 2026]]-GERAL[[#This Row],[Nota 2025]])</f>
        <v>0</v>
      </c>
    </row>
    <row r="801" spans="1:35" ht="17" x14ac:dyDescent="0.35">
      <c r="A801" s="2" t="s">
        <v>171</v>
      </c>
      <c r="B801" s="2" t="s">
        <v>198</v>
      </c>
      <c r="C801" s="2" t="s">
        <v>211</v>
      </c>
      <c r="D801" s="15" t="s">
        <v>33</v>
      </c>
      <c r="E801" s="2" t="s">
        <v>103</v>
      </c>
      <c r="F801" s="2" t="str">
        <f>VLOOKUP(GERAL[[#This Row],[CÓD]],SEALL,6,FALSE)</f>
        <v>G</v>
      </c>
      <c r="G80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0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0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01" s="2">
        <f>VLOOKUP(GERAL[[#This Row],[CÓD]],SEALL,4,FALSE)</f>
        <v>16</v>
      </c>
      <c r="K801" s="2" t="str">
        <f>IF(ISERR(FIND("01",GERAL[[#This Row],[ODS]])),"NÃO","SIM")</f>
        <v>NÃO</v>
      </c>
      <c r="L801" s="2" t="str">
        <f>IF(ISERR(FIND("02",GERAL[[#This Row],[ODS]])),"NÃO","SIM")</f>
        <v>NÃO</v>
      </c>
      <c r="M801" s="2" t="str">
        <f>IF(ISERR(FIND("03",GERAL[[#This Row],[ODS]])),"NÃO","SIM")</f>
        <v>NÃO</v>
      </c>
      <c r="N801" s="2" t="str">
        <f>IF(ISERR(FIND("04",GERAL[[#This Row],[ODS]])),"NÃO","SIM")</f>
        <v>NÃO</v>
      </c>
      <c r="O801" s="2" t="str">
        <f>IF(ISERR(FIND("05",GERAL[[#This Row],[ODS]])),"NÃO","SIM")</f>
        <v>NÃO</v>
      </c>
      <c r="P801" s="2" t="str">
        <f>IF(ISERR(FIND("06",GERAL[[#This Row],[ODS]])),"NÃO","SIM")</f>
        <v>NÃO</v>
      </c>
      <c r="Q801" s="2" t="str">
        <f>IF(ISERR(FIND("07",GERAL[[#This Row],[ODS]])),"NÃO","SIM")</f>
        <v>NÃO</v>
      </c>
      <c r="R801" s="2" t="str">
        <f>IF(ISERR(FIND("08",GERAL[[#This Row],[ODS]])),"NÃO","SIM")</f>
        <v>NÃO</v>
      </c>
      <c r="S801" s="2" t="str">
        <f>IF(ISERR(FIND("09",GERAL[[#This Row],[ODS]])),"NÃO","SIM")</f>
        <v>NÃO</v>
      </c>
      <c r="T801" s="2" t="str">
        <f>IF(ISERR(FIND("10",GERAL[[#This Row],[ODS]])),"NÃO","SIM")</f>
        <v>NÃO</v>
      </c>
      <c r="U801" s="2" t="str">
        <f>IF(ISERR(FIND("11",GERAL[[#This Row],[ODS]])),"NÃO","SIM")</f>
        <v>NÃO</v>
      </c>
      <c r="V801" s="2" t="str">
        <f>IF(ISERR(FIND("12",GERAL[[#This Row],[ODS]])),"NÃO","SIM")</f>
        <v>NÃO</v>
      </c>
      <c r="W801" s="2" t="str">
        <f>IF(ISERR(FIND("13",GERAL[[#This Row],[ODS]])),"NÃO","SIM")</f>
        <v>NÃO</v>
      </c>
      <c r="X801" s="2" t="str">
        <f>IF(ISERR(FIND("14",GERAL[[#This Row],[ODS]])),"NÃO","SIM")</f>
        <v>NÃO</v>
      </c>
      <c r="Y801" s="2" t="str">
        <f>IF(ISERR(FIND("15",GERAL[[#This Row],[ODS]])),"NÃO","SIM")</f>
        <v>NÃO</v>
      </c>
      <c r="Z801" s="2" t="str">
        <f>IF(ISERR(FIND("16",GERAL[[#This Row],[ODS]])),"NÃO","SIM")</f>
        <v>SIM</v>
      </c>
      <c r="AA801" s="2" t="str">
        <f>IF(ISERR(FIND("17",GERAL[[#This Row],[ODS]])),"NÃO","SIM")</f>
        <v>NÃO</v>
      </c>
      <c r="AB801" s="1">
        <v>92.141453831041247</v>
      </c>
      <c r="AC801" s="1">
        <v>92.141453831041247</v>
      </c>
      <c r="AD801" s="1">
        <v>92.141453831041247</v>
      </c>
      <c r="AE801" s="1">
        <v>92.141453831041247</v>
      </c>
      <c r="AF801" s="1">
        <v>92.141453831041247</v>
      </c>
      <c r="AG801" s="1" t="str">
        <f>GERAL[[#This Row],[SIGLA]]&amp;GERAL[[#This Row],[CÓD]]</f>
        <v>PEEP_IT</v>
      </c>
      <c r="AH801" s="1">
        <f ca="1">VLOOKUP(GERAL[[#This Row],[REF_NOTA]],BASE_NOTAS[],7,FALSE)</f>
        <v>92.141453831041247</v>
      </c>
      <c r="AI801" s="31">
        <f ca="1">IF(GERAL[[#This Row],[Nota 2025]]="",0,GERAL[[#This Row],[Nota 2026]]-GERAL[[#This Row],[Nota 2025]])</f>
        <v>0</v>
      </c>
    </row>
    <row r="802" spans="1:35" ht="17" x14ac:dyDescent="0.35">
      <c r="A802" s="2" t="s">
        <v>172</v>
      </c>
      <c r="B802" s="2" t="s">
        <v>199</v>
      </c>
      <c r="C802" s="2" t="s">
        <v>211</v>
      </c>
      <c r="D802" s="15" t="s">
        <v>33</v>
      </c>
      <c r="E802" s="2" t="s">
        <v>103</v>
      </c>
      <c r="F802" s="2" t="str">
        <f>VLOOKUP(GERAL[[#This Row],[CÓD]],SEALL,6,FALSE)</f>
        <v>G</v>
      </c>
      <c r="G80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0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0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02" s="2">
        <f>VLOOKUP(GERAL[[#This Row],[CÓD]],SEALL,4,FALSE)</f>
        <v>16</v>
      </c>
      <c r="K802" s="2" t="str">
        <f>IF(ISERR(FIND("01",GERAL[[#This Row],[ODS]])),"NÃO","SIM")</f>
        <v>NÃO</v>
      </c>
      <c r="L802" s="2" t="str">
        <f>IF(ISERR(FIND("02",GERAL[[#This Row],[ODS]])),"NÃO","SIM")</f>
        <v>NÃO</v>
      </c>
      <c r="M802" s="2" t="str">
        <f>IF(ISERR(FIND("03",GERAL[[#This Row],[ODS]])),"NÃO","SIM")</f>
        <v>NÃO</v>
      </c>
      <c r="N802" s="2" t="str">
        <f>IF(ISERR(FIND("04",GERAL[[#This Row],[ODS]])),"NÃO","SIM")</f>
        <v>NÃO</v>
      </c>
      <c r="O802" s="2" t="str">
        <f>IF(ISERR(FIND("05",GERAL[[#This Row],[ODS]])),"NÃO","SIM")</f>
        <v>NÃO</v>
      </c>
      <c r="P802" s="2" t="str">
        <f>IF(ISERR(FIND("06",GERAL[[#This Row],[ODS]])),"NÃO","SIM")</f>
        <v>NÃO</v>
      </c>
      <c r="Q802" s="2" t="str">
        <f>IF(ISERR(FIND("07",GERAL[[#This Row],[ODS]])),"NÃO","SIM")</f>
        <v>NÃO</v>
      </c>
      <c r="R802" s="2" t="str">
        <f>IF(ISERR(FIND("08",GERAL[[#This Row],[ODS]])),"NÃO","SIM")</f>
        <v>NÃO</v>
      </c>
      <c r="S802" s="2" t="str">
        <f>IF(ISERR(FIND("09",GERAL[[#This Row],[ODS]])),"NÃO","SIM")</f>
        <v>NÃO</v>
      </c>
      <c r="T802" s="2" t="str">
        <f>IF(ISERR(FIND("10",GERAL[[#This Row],[ODS]])),"NÃO","SIM")</f>
        <v>NÃO</v>
      </c>
      <c r="U802" s="2" t="str">
        <f>IF(ISERR(FIND("11",GERAL[[#This Row],[ODS]])),"NÃO","SIM")</f>
        <v>NÃO</v>
      </c>
      <c r="V802" s="2" t="str">
        <f>IF(ISERR(FIND("12",GERAL[[#This Row],[ODS]])),"NÃO","SIM")</f>
        <v>NÃO</v>
      </c>
      <c r="W802" s="2" t="str">
        <f>IF(ISERR(FIND("13",GERAL[[#This Row],[ODS]])),"NÃO","SIM")</f>
        <v>NÃO</v>
      </c>
      <c r="X802" s="2" t="str">
        <f>IF(ISERR(FIND("14",GERAL[[#This Row],[ODS]])),"NÃO","SIM")</f>
        <v>NÃO</v>
      </c>
      <c r="Y802" s="2" t="str">
        <f>IF(ISERR(FIND("15",GERAL[[#This Row],[ODS]])),"NÃO","SIM")</f>
        <v>NÃO</v>
      </c>
      <c r="Z802" s="2" t="str">
        <f>IF(ISERR(FIND("16",GERAL[[#This Row],[ODS]])),"NÃO","SIM")</f>
        <v>SIM</v>
      </c>
      <c r="AA802" s="2" t="str">
        <f>IF(ISERR(FIND("17",GERAL[[#This Row],[ODS]])),"NÃO","SIM")</f>
        <v>NÃO</v>
      </c>
      <c r="AB802" s="1">
        <v>44.597249508840861</v>
      </c>
      <c r="AC802" s="1">
        <v>44.597249508840861</v>
      </c>
      <c r="AD802" s="1">
        <v>44.597249508840861</v>
      </c>
      <c r="AE802" s="1">
        <v>44.597249508840861</v>
      </c>
      <c r="AF802" s="1">
        <v>44.597249508840861</v>
      </c>
      <c r="AG802" s="1" t="str">
        <f>GERAL[[#This Row],[SIGLA]]&amp;GERAL[[#This Row],[CÓD]]</f>
        <v>PIEP_IT</v>
      </c>
      <c r="AH802" s="1">
        <f ca="1">VLOOKUP(GERAL[[#This Row],[REF_NOTA]],BASE_NOTAS[],7,FALSE)</f>
        <v>44.597249508840861</v>
      </c>
      <c r="AI802" s="31">
        <f ca="1">IF(GERAL[[#This Row],[Nota 2025]]="",0,GERAL[[#This Row],[Nota 2026]]-GERAL[[#This Row],[Nota 2025]])</f>
        <v>0</v>
      </c>
    </row>
    <row r="803" spans="1:35" ht="17" x14ac:dyDescent="0.35">
      <c r="A803" s="2" t="s">
        <v>174</v>
      </c>
      <c r="B803" s="2" t="s">
        <v>201</v>
      </c>
      <c r="C803" s="2" t="s">
        <v>211</v>
      </c>
      <c r="D803" s="15" t="s">
        <v>33</v>
      </c>
      <c r="E803" s="2" t="s">
        <v>103</v>
      </c>
      <c r="F803" s="2" t="str">
        <f>VLOOKUP(GERAL[[#This Row],[CÓD]],SEALL,6,FALSE)</f>
        <v>G</v>
      </c>
      <c r="G80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0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0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03" s="2">
        <f>VLOOKUP(GERAL[[#This Row],[CÓD]],SEALL,4,FALSE)</f>
        <v>16</v>
      </c>
      <c r="K803" s="2" t="str">
        <f>IF(ISERR(FIND("01",GERAL[[#This Row],[ODS]])),"NÃO","SIM")</f>
        <v>NÃO</v>
      </c>
      <c r="L803" s="2" t="str">
        <f>IF(ISERR(FIND("02",GERAL[[#This Row],[ODS]])),"NÃO","SIM")</f>
        <v>NÃO</v>
      </c>
      <c r="M803" s="2" t="str">
        <f>IF(ISERR(FIND("03",GERAL[[#This Row],[ODS]])),"NÃO","SIM")</f>
        <v>NÃO</v>
      </c>
      <c r="N803" s="2" t="str">
        <f>IF(ISERR(FIND("04",GERAL[[#This Row],[ODS]])),"NÃO","SIM")</f>
        <v>NÃO</v>
      </c>
      <c r="O803" s="2" t="str">
        <f>IF(ISERR(FIND("05",GERAL[[#This Row],[ODS]])),"NÃO","SIM")</f>
        <v>NÃO</v>
      </c>
      <c r="P803" s="2" t="str">
        <f>IF(ISERR(FIND("06",GERAL[[#This Row],[ODS]])),"NÃO","SIM")</f>
        <v>NÃO</v>
      </c>
      <c r="Q803" s="2" t="str">
        <f>IF(ISERR(FIND("07",GERAL[[#This Row],[ODS]])),"NÃO","SIM")</f>
        <v>NÃO</v>
      </c>
      <c r="R803" s="2" t="str">
        <f>IF(ISERR(FIND("08",GERAL[[#This Row],[ODS]])),"NÃO","SIM")</f>
        <v>NÃO</v>
      </c>
      <c r="S803" s="2" t="str">
        <f>IF(ISERR(FIND("09",GERAL[[#This Row],[ODS]])),"NÃO","SIM")</f>
        <v>NÃO</v>
      </c>
      <c r="T803" s="2" t="str">
        <f>IF(ISERR(FIND("10",GERAL[[#This Row],[ODS]])),"NÃO","SIM")</f>
        <v>NÃO</v>
      </c>
      <c r="U803" s="2" t="str">
        <f>IF(ISERR(FIND("11",GERAL[[#This Row],[ODS]])),"NÃO","SIM")</f>
        <v>NÃO</v>
      </c>
      <c r="V803" s="2" t="str">
        <f>IF(ISERR(FIND("12",GERAL[[#This Row],[ODS]])),"NÃO","SIM")</f>
        <v>NÃO</v>
      </c>
      <c r="W803" s="2" t="str">
        <f>IF(ISERR(FIND("13",GERAL[[#This Row],[ODS]])),"NÃO","SIM")</f>
        <v>NÃO</v>
      </c>
      <c r="X803" s="2" t="str">
        <f>IF(ISERR(FIND("14",GERAL[[#This Row],[ODS]])),"NÃO","SIM")</f>
        <v>NÃO</v>
      </c>
      <c r="Y803" s="2" t="str">
        <f>IF(ISERR(FIND("15",GERAL[[#This Row],[ODS]])),"NÃO","SIM")</f>
        <v>NÃO</v>
      </c>
      <c r="Z803" s="2" t="str">
        <f>IF(ISERR(FIND("16",GERAL[[#This Row],[ODS]])),"NÃO","SIM")</f>
        <v>SIM</v>
      </c>
      <c r="AA803" s="2" t="str">
        <f>IF(ISERR(FIND("17",GERAL[[#This Row],[ODS]])),"NÃO","SIM")</f>
        <v>NÃO</v>
      </c>
      <c r="AB803" s="1">
        <v>56.777996070726914</v>
      </c>
      <c r="AC803" s="1">
        <v>56.777996070726914</v>
      </c>
      <c r="AD803" s="1">
        <v>56.777996070726914</v>
      </c>
      <c r="AE803" s="1">
        <v>56.777996070726914</v>
      </c>
      <c r="AF803" s="1">
        <v>56.777996070726914</v>
      </c>
      <c r="AG803" s="1" t="str">
        <f>GERAL[[#This Row],[SIGLA]]&amp;GERAL[[#This Row],[CÓD]]</f>
        <v>RJEP_IT</v>
      </c>
      <c r="AH803" s="1">
        <f ca="1">VLOOKUP(GERAL[[#This Row],[REF_NOTA]],BASE_NOTAS[],7,FALSE)</f>
        <v>56.777996070726914</v>
      </c>
      <c r="AI803" s="31">
        <f ca="1">IF(GERAL[[#This Row],[Nota 2025]]="",0,GERAL[[#This Row],[Nota 2026]]-GERAL[[#This Row],[Nota 2025]])</f>
        <v>0</v>
      </c>
    </row>
    <row r="804" spans="1:35" ht="17" x14ac:dyDescent="0.35">
      <c r="A804" s="2" t="s">
        <v>175</v>
      </c>
      <c r="B804" s="2" t="s">
        <v>202</v>
      </c>
      <c r="C804" s="2" t="s">
        <v>211</v>
      </c>
      <c r="D804" s="15" t="s">
        <v>33</v>
      </c>
      <c r="E804" s="2" t="s">
        <v>103</v>
      </c>
      <c r="F804" s="2" t="str">
        <f>VLOOKUP(GERAL[[#This Row],[CÓD]],SEALL,6,FALSE)</f>
        <v>G</v>
      </c>
      <c r="G80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0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0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04" s="2">
        <f>VLOOKUP(GERAL[[#This Row],[CÓD]],SEALL,4,FALSE)</f>
        <v>16</v>
      </c>
      <c r="K804" s="2" t="str">
        <f>IF(ISERR(FIND("01",GERAL[[#This Row],[ODS]])),"NÃO","SIM")</f>
        <v>NÃO</v>
      </c>
      <c r="L804" s="2" t="str">
        <f>IF(ISERR(FIND("02",GERAL[[#This Row],[ODS]])),"NÃO","SIM")</f>
        <v>NÃO</v>
      </c>
      <c r="M804" s="2" t="str">
        <f>IF(ISERR(FIND("03",GERAL[[#This Row],[ODS]])),"NÃO","SIM")</f>
        <v>NÃO</v>
      </c>
      <c r="N804" s="2" t="str">
        <f>IF(ISERR(FIND("04",GERAL[[#This Row],[ODS]])),"NÃO","SIM")</f>
        <v>NÃO</v>
      </c>
      <c r="O804" s="2" t="str">
        <f>IF(ISERR(FIND("05",GERAL[[#This Row],[ODS]])),"NÃO","SIM")</f>
        <v>NÃO</v>
      </c>
      <c r="P804" s="2" t="str">
        <f>IF(ISERR(FIND("06",GERAL[[#This Row],[ODS]])),"NÃO","SIM")</f>
        <v>NÃO</v>
      </c>
      <c r="Q804" s="2" t="str">
        <f>IF(ISERR(FIND("07",GERAL[[#This Row],[ODS]])),"NÃO","SIM")</f>
        <v>NÃO</v>
      </c>
      <c r="R804" s="2" t="str">
        <f>IF(ISERR(FIND("08",GERAL[[#This Row],[ODS]])),"NÃO","SIM")</f>
        <v>NÃO</v>
      </c>
      <c r="S804" s="2" t="str">
        <f>IF(ISERR(FIND("09",GERAL[[#This Row],[ODS]])),"NÃO","SIM")</f>
        <v>NÃO</v>
      </c>
      <c r="T804" s="2" t="str">
        <f>IF(ISERR(FIND("10",GERAL[[#This Row],[ODS]])),"NÃO","SIM")</f>
        <v>NÃO</v>
      </c>
      <c r="U804" s="2" t="str">
        <f>IF(ISERR(FIND("11",GERAL[[#This Row],[ODS]])),"NÃO","SIM")</f>
        <v>NÃO</v>
      </c>
      <c r="V804" s="2" t="str">
        <f>IF(ISERR(FIND("12",GERAL[[#This Row],[ODS]])),"NÃO","SIM")</f>
        <v>NÃO</v>
      </c>
      <c r="W804" s="2" t="str">
        <f>IF(ISERR(FIND("13",GERAL[[#This Row],[ODS]])),"NÃO","SIM")</f>
        <v>NÃO</v>
      </c>
      <c r="X804" s="2" t="str">
        <f>IF(ISERR(FIND("14",GERAL[[#This Row],[ODS]])),"NÃO","SIM")</f>
        <v>NÃO</v>
      </c>
      <c r="Y804" s="2" t="str">
        <f>IF(ISERR(FIND("15",GERAL[[#This Row],[ODS]])),"NÃO","SIM")</f>
        <v>NÃO</v>
      </c>
      <c r="Z804" s="2" t="str">
        <f>IF(ISERR(FIND("16",GERAL[[#This Row],[ODS]])),"NÃO","SIM")</f>
        <v>SIM</v>
      </c>
      <c r="AA804" s="2" t="str">
        <f>IF(ISERR(FIND("17",GERAL[[#This Row],[ODS]])),"NÃO","SIM")</f>
        <v>NÃO</v>
      </c>
      <c r="AB804" s="1">
        <v>82.318271119842819</v>
      </c>
      <c r="AC804" s="1">
        <v>82.318271119842819</v>
      </c>
      <c r="AD804" s="1">
        <v>82.318271119842819</v>
      </c>
      <c r="AE804" s="1">
        <v>82.318271119842819</v>
      </c>
      <c r="AF804" s="1">
        <v>82.318271119842819</v>
      </c>
      <c r="AG804" s="1" t="str">
        <f>GERAL[[#This Row],[SIGLA]]&amp;GERAL[[#This Row],[CÓD]]</f>
        <v>RNEP_IT</v>
      </c>
      <c r="AH804" s="1">
        <f ca="1">VLOOKUP(GERAL[[#This Row],[REF_NOTA]],BASE_NOTAS[],7,FALSE)</f>
        <v>82.318271119842819</v>
      </c>
      <c r="AI804" s="31">
        <f ca="1">IF(GERAL[[#This Row],[Nota 2025]]="",0,GERAL[[#This Row],[Nota 2026]]-GERAL[[#This Row],[Nota 2025]])</f>
        <v>0</v>
      </c>
    </row>
    <row r="805" spans="1:35" ht="17" x14ac:dyDescent="0.35">
      <c r="A805" s="2" t="s">
        <v>178</v>
      </c>
      <c r="B805" s="2" t="s">
        <v>205</v>
      </c>
      <c r="C805" s="2" t="s">
        <v>211</v>
      </c>
      <c r="D805" s="15" t="s">
        <v>33</v>
      </c>
      <c r="E805" s="2" t="s">
        <v>103</v>
      </c>
      <c r="F805" s="2" t="str">
        <f>VLOOKUP(GERAL[[#This Row],[CÓD]],SEALL,6,FALSE)</f>
        <v>G</v>
      </c>
      <c r="G80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0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0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05" s="2">
        <f>VLOOKUP(GERAL[[#This Row],[CÓD]],SEALL,4,FALSE)</f>
        <v>16</v>
      </c>
      <c r="K805" s="2" t="str">
        <f>IF(ISERR(FIND("01",GERAL[[#This Row],[ODS]])),"NÃO","SIM")</f>
        <v>NÃO</v>
      </c>
      <c r="L805" s="2" t="str">
        <f>IF(ISERR(FIND("02",GERAL[[#This Row],[ODS]])),"NÃO","SIM")</f>
        <v>NÃO</v>
      </c>
      <c r="M805" s="2" t="str">
        <f>IF(ISERR(FIND("03",GERAL[[#This Row],[ODS]])),"NÃO","SIM")</f>
        <v>NÃO</v>
      </c>
      <c r="N805" s="2" t="str">
        <f>IF(ISERR(FIND("04",GERAL[[#This Row],[ODS]])),"NÃO","SIM")</f>
        <v>NÃO</v>
      </c>
      <c r="O805" s="2" t="str">
        <f>IF(ISERR(FIND("05",GERAL[[#This Row],[ODS]])),"NÃO","SIM")</f>
        <v>NÃO</v>
      </c>
      <c r="P805" s="2" t="str">
        <f>IF(ISERR(FIND("06",GERAL[[#This Row],[ODS]])),"NÃO","SIM")</f>
        <v>NÃO</v>
      </c>
      <c r="Q805" s="2" t="str">
        <f>IF(ISERR(FIND("07",GERAL[[#This Row],[ODS]])),"NÃO","SIM")</f>
        <v>NÃO</v>
      </c>
      <c r="R805" s="2" t="str">
        <f>IF(ISERR(FIND("08",GERAL[[#This Row],[ODS]])),"NÃO","SIM")</f>
        <v>NÃO</v>
      </c>
      <c r="S805" s="2" t="str">
        <f>IF(ISERR(FIND("09",GERAL[[#This Row],[ODS]])),"NÃO","SIM")</f>
        <v>NÃO</v>
      </c>
      <c r="T805" s="2" t="str">
        <f>IF(ISERR(FIND("10",GERAL[[#This Row],[ODS]])),"NÃO","SIM")</f>
        <v>NÃO</v>
      </c>
      <c r="U805" s="2" t="str">
        <f>IF(ISERR(FIND("11",GERAL[[#This Row],[ODS]])),"NÃO","SIM")</f>
        <v>NÃO</v>
      </c>
      <c r="V805" s="2" t="str">
        <f>IF(ISERR(FIND("12",GERAL[[#This Row],[ODS]])),"NÃO","SIM")</f>
        <v>NÃO</v>
      </c>
      <c r="W805" s="2" t="str">
        <f>IF(ISERR(FIND("13",GERAL[[#This Row],[ODS]])),"NÃO","SIM")</f>
        <v>NÃO</v>
      </c>
      <c r="X805" s="2" t="str">
        <f>IF(ISERR(FIND("14",GERAL[[#This Row],[ODS]])),"NÃO","SIM")</f>
        <v>NÃO</v>
      </c>
      <c r="Y805" s="2" t="str">
        <f>IF(ISERR(FIND("15",GERAL[[#This Row],[ODS]])),"NÃO","SIM")</f>
        <v>NÃO</v>
      </c>
      <c r="Z805" s="2" t="str">
        <f>IF(ISERR(FIND("16",GERAL[[#This Row],[ODS]])),"NÃO","SIM")</f>
        <v>SIM</v>
      </c>
      <c r="AA805" s="2" t="str">
        <f>IF(ISERR(FIND("17",GERAL[[#This Row],[ODS]])),"NÃO","SIM")</f>
        <v>NÃO</v>
      </c>
      <c r="AB805" s="1">
        <v>94.499017681728887</v>
      </c>
      <c r="AC805" s="1">
        <v>94.499017681728887</v>
      </c>
      <c r="AD805" s="1">
        <v>94.499017681728887</v>
      </c>
      <c r="AE805" s="1">
        <v>94.499017681728887</v>
      </c>
      <c r="AF805" s="1">
        <v>94.499017681728887</v>
      </c>
      <c r="AG805" s="1" t="str">
        <f>GERAL[[#This Row],[SIGLA]]&amp;GERAL[[#This Row],[CÓD]]</f>
        <v>RSEP_IT</v>
      </c>
      <c r="AH805" s="1">
        <f ca="1">VLOOKUP(GERAL[[#This Row],[REF_NOTA]],BASE_NOTAS[],7,FALSE)</f>
        <v>94.499017681728887</v>
      </c>
      <c r="AI805" s="31">
        <f ca="1">IF(GERAL[[#This Row],[Nota 2025]]="",0,GERAL[[#This Row],[Nota 2026]]-GERAL[[#This Row],[Nota 2025]])</f>
        <v>0</v>
      </c>
    </row>
    <row r="806" spans="1:35" ht="17" x14ac:dyDescent="0.35">
      <c r="A806" s="2" t="s">
        <v>176</v>
      </c>
      <c r="B806" s="2" t="s">
        <v>203</v>
      </c>
      <c r="C806" s="2" t="s">
        <v>211</v>
      </c>
      <c r="D806" s="15" t="s">
        <v>33</v>
      </c>
      <c r="E806" s="2" t="s">
        <v>103</v>
      </c>
      <c r="F806" s="2" t="str">
        <f>VLOOKUP(GERAL[[#This Row],[CÓD]],SEALL,6,FALSE)</f>
        <v>G</v>
      </c>
      <c r="G80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0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0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06" s="2">
        <f>VLOOKUP(GERAL[[#This Row],[CÓD]],SEALL,4,FALSE)</f>
        <v>16</v>
      </c>
      <c r="K806" s="2" t="str">
        <f>IF(ISERR(FIND("01",GERAL[[#This Row],[ODS]])),"NÃO","SIM")</f>
        <v>NÃO</v>
      </c>
      <c r="L806" s="2" t="str">
        <f>IF(ISERR(FIND("02",GERAL[[#This Row],[ODS]])),"NÃO","SIM")</f>
        <v>NÃO</v>
      </c>
      <c r="M806" s="2" t="str">
        <f>IF(ISERR(FIND("03",GERAL[[#This Row],[ODS]])),"NÃO","SIM")</f>
        <v>NÃO</v>
      </c>
      <c r="N806" s="2" t="str">
        <f>IF(ISERR(FIND("04",GERAL[[#This Row],[ODS]])),"NÃO","SIM")</f>
        <v>NÃO</v>
      </c>
      <c r="O806" s="2" t="str">
        <f>IF(ISERR(FIND("05",GERAL[[#This Row],[ODS]])),"NÃO","SIM")</f>
        <v>NÃO</v>
      </c>
      <c r="P806" s="2" t="str">
        <f>IF(ISERR(FIND("06",GERAL[[#This Row],[ODS]])),"NÃO","SIM")</f>
        <v>NÃO</v>
      </c>
      <c r="Q806" s="2" t="str">
        <f>IF(ISERR(FIND("07",GERAL[[#This Row],[ODS]])),"NÃO","SIM")</f>
        <v>NÃO</v>
      </c>
      <c r="R806" s="2" t="str">
        <f>IF(ISERR(FIND("08",GERAL[[#This Row],[ODS]])),"NÃO","SIM")</f>
        <v>NÃO</v>
      </c>
      <c r="S806" s="2" t="str">
        <f>IF(ISERR(FIND("09",GERAL[[#This Row],[ODS]])),"NÃO","SIM")</f>
        <v>NÃO</v>
      </c>
      <c r="T806" s="2" t="str">
        <f>IF(ISERR(FIND("10",GERAL[[#This Row],[ODS]])),"NÃO","SIM")</f>
        <v>NÃO</v>
      </c>
      <c r="U806" s="2" t="str">
        <f>IF(ISERR(FIND("11",GERAL[[#This Row],[ODS]])),"NÃO","SIM")</f>
        <v>NÃO</v>
      </c>
      <c r="V806" s="2" t="str">
        <f>IF(ISERR(FIND("12",GERAL[[#This Row],[ODS]])),"NÃO","SIM")</f>
        <v>NÃO</v>
      </c>
      <c r="W806" s="2" t="str">
        <f>IF(ISERR(FIND("13",GERAL[[#This Row],[ODS]])),"NÃO","SIM")</f>
        <v>NÃO</v>
      </c>
      <c r="X806" s="2" t="str">
        <f>IF(ISERR(FIND("14",GERAL[[#This Row],[ODS]])),"NÃO","SIM")</f>
        <v>NÃO</v>
      </c>
      <c r="Y806" s="2" t="str">
        <f>IF(ISERR(FIND("15",GERAL[[#This Row],[ODS]])),"NÃO","SIM")</f>
        <v>NÃO</v>
      </c>
      <c r="Z806" s="2" t="str">
        <f>IF(ISERR(FIND("16",GERAL[[#This Row],[ODS]])),"NÃO","SIM")</f>
        <v>SIM</v>
      </c>
      <c r="AA806" s="2" t="str">
        <f>IF(ISERR(FIND("17",GERAL[[#This Row],[ODS]])),"NÃO","SIM")</f>
        <v>NÃO</v>
      </c>
      <c r="AB806" s="1">
        <v>92.141453831041247</v>
      </c>
      <c r="AC806" s="1">
        <v>92.141453831041247</v>
      </c>
      <c r="AD806" s="1">
        <v>92.141453831041247</v>
      </c>
      <c r="AE806" s="1">
        <v>92.141453831041247</v>
      </c>
      <c r="AF806" s="1">
        <v>92.141453831041247</v>
      </c>
      <c r="AG806" s="1" t="str">
        <f>GERAL[[#This Row],[SIGLA]]&amp;GERAL[[#This Row],[CÓD]]</f>
        <v>ROEP_IT</v>
      </c>
      <c r="AH806" s="1">
        <f ca="1">VLOOKUP(GERAL[[#This Row],[REF_NOTA]],BASE_NOTAS[],7,FALSE)</f>
        <v>92.141453831041247</v>
      </c>
      <c r="AI806" s="31">
        <f ca="1">IF(GERAL[[#This Row],[Nota 2025]]="",0,GERAL[[#This Row],[Nota 2026]]-GERAL[[#This Row],[Nota 2025]])</f>
        <v>0</v>
      </c>
    </row>
    <row r="807" spans="1:35" ht="17" x14ac:dyDescent="0.35">
      <c r="A807" s="2" t="s">
        <v>177</v>
      </c>
      <c r="B807" s="2" t="s">
        <v>204</v>
      </c>
      <c r="C807" s="2" t="s">
        <v>211</v>
      </c>
      <c r="D807" s="15" t="s">
        <v>33</v>
      </c>
      <c r="E807" s="2" t="s">
        <v>103</v>
      </c>
      <c r="F807" s="2" t="str">
        <f>VLOOKUP(GERAL[[#This Row],[CÓD]],SEALL,6,FALSE)</f>
        <v>G</v>
      </c>
      <c r="G80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0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0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07" s="2">
        <f>VLOOKUP(GERAL[[#This Row],[CÓD]],SEALL,4,FALSE)</f>
        <v>16</v>
      </c>
      <c r="K807" s="2" t="str">
        <f>IF(ISERR(FIND("01",GERAL[[#This Row],[ODS]])),"NÃO","SIM")</f>
        <v>NÃO</v>
      </c>
      <c r="L807" s="2" t="str">
        <f>IF(ISERR(FIND("02",GERAL[[#This Row],[ODS]])),"NÃO","SIM")</f>
        <v>NÃO</v>
      </c>
      <c r="M807" s="2" t="str">
        <f>IF(ISERR(FIND("03",GERAL[[#This Row],[ODS]])),"NÃO","SIM")</f>
        <v>NÃO</v>
      </c>
      <c r="N807" s="2" t="str">
        <f>IF(ISERR(FIND("04",GERAL[[#This Row],[ODS]])),"NÃO","SIM")</f>
        <v>NÃO</v>
      </c>
      <c r="O807" s="2" t="str">
        <f>IF(ISERR(FIND("05",GERAL[[#This Row],[ODS]])),"NÃO","SIM")</f>
        <v>NÃO</v>
      </c>
      <c r="P807" s="2" t="str">
        <f>IF(ISERR(FIND("06",GERAL[[#This Row],[ODS]])),"NÃO","SIM")</f>
        <v>NÃO</v>
      </c>
      <c r="Q807" s="2" t="str">
        <f>IF(ISERR(FIND("07",GERAL[[#This Row],[ODS]])),"NÃO","SIM")</f>
        <v>NÃO</v>
      </c>
      <c r="R807" s="2" t="str">
        <f>IF(ISERR(FIND("08",GERAL[[#This Row],[ODS]])),"NÃO","SIM")</f>
        <v>NÃO</v>
      </c>
      <c r="S807" s="2" t="str">
        <f>IF(ISERR(FIND("09",GERAL[[#This Row],[ODS]])),"NÃO","SIM")</f>
        <v>NÃO</v>
      </c>
      <c r="T807" s="2" t="str">
        <f>IF(ISERR(FIND("10",GERAL[[#This Row],[ODS]])),"NÃO","SIM")</f>
        <v>NÃO</v>
      </c>
      <c r="U807" s="2" t="str">
        <f>IF(ISERR(FIND("11",GERAL[[#This Row],[ODS]])),"NÃO","SIM")</f>
        <v>NÃO</v>
      </c>
      <c r="V807" s="2" t="str">
        <f>IF(ISERR(FIND("12",GERAL[[#This Row],[ODS]])),"NÃO","SIM")</f>
        <v>NÃO</v>
      </c>
      <c r="W807" s="2" t="str">
        <f>IF(ISERR(FIND("13",GERAL[[#This Row],[ODS]])),"NÃO","SIM")</f>
        <v>NÃO</v>
      </c>
      <c r="X807" s="2" t="str">
        <f>IF(ISERR(FIND("14",GERAL[[#This Row],[ODS]])),"NÃO","SIM")</f>
        <v>NÃO</v>
      </c>
      <c r="Y807" s="2" t="str">
        <f>IF(ISERR(FIND("15",GERAL[[#This Row],[ODS]])),"NÃO","SIM")</f>
        <v>NÃO</v>
      </c>
      <c r="Z807" s="2" t="str">
        <f>IF(ISERR(FIND("16",GERAL[[#This Row],[ODS]])),"NÃO","SIM")</f>
        <v>SIM</v>
      </c>
      <c r="AA807" s="2" t="str">
        <f>IF(ISERR(FIND("17",GERAL[[#This Row],[ODS]])),"NÃO","SIM")</f>
        <v>NÃO</v>
      </c>
      <c r="AB807" s="1">
        <v>0</v>
      </c>
      <c r="AC807" s="1">
        <v>0</v>
      </c>
      <c r="AD807" s="1">
        <v>0</v>
      </c>
      <c r="AE807" s="1">
        <v>0</v>
      </c>
      <c r="AF807" s="1">
        <v>0</v>
      </c>
      <c r="AG807" s="1" t="str">
        <f>GERAL[[#This Row],[SIGLA]]&amp;GERAL[[#This Row],[CÓD]]</f>
        <v>RREP_IT</v>
      </c>
      <c r="AH807" s="1">
        <f ca="1">VLOOKUP(GERAL[[#This Row],[REF_NOTA]],BASE_NOTAS[],7,FALSE)</f>
        <v>0</v>
      </c>
      <c r="AI807" s="31">
        <f ca="1">IF(GERAL[[#This Row],[Nota 2025]]="",0,GERAL[[#This Row],[Nota 2026]]-GERAL[[#This Row],[Nota 2025]])</f>
        <v>0</v>
      </c>
    </row>
    <row r="808" spans="1:35" ht="17" x14ac:dyDescent="0.35">
      <c r="A808" s="2" t="s">
        <v>179</v>
      </c>
      <c r="B808" s="2" t="s">
        <v>194</v>
      </c>
      <c r="C808" s="2" t="s">
        <v>211</v>
      </c>
      <c r="D808" s="15" t="s">
        <v>33</v>
      </c>
      <c r="E808" s="2" t="s">
        <v>103</v>
      </c>
      <c r="F808" s="2" t="str">
        <f>VLOOKUP(GERAL[[#This Row],[CÓD]],SEALL,6,FALSE)</f>
        <v>G</v>
      </c>
      <c r="G80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0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0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08" s="2">
        <f>VLOOKUP(GERAL[[#This Row],[CÓD]],SEALL,4,FALSE)</f>
        <v>16</v>
      </c>
      <c r="K808" s="2" t="str">
        <f>IF(ISERR(FIND("01",GERAL[[#This Row],[ODS]])),"NÃO","SIM")</f>
        <v>NÃO</v>
      </c>
      <c r="L808" s="2" t="str">
        <f>IF(ISERR(FIND("02",GERAL[[#This Row],[ODS]])),"NÃO","SIM")</f>
        <v>NÃO</v>
      </c>
      <c r="M808" s="2" t="str">
        <f>IF(ISERR(FIND("03",GERAL[[#This Row],[ODS]])),"NÃO","SIM")</f>
        <v>NÃO</v>
      </c>
      <c r="N808" s="2" t="str">
        <f>IF(ISERR(FIND("04",GERAL[[#This Row],[ODS]])),"NÃO","SIM")</f>
        <v>NÃO</v>
      </c>
      <c r="O808" s="2" t="str">
        <f>IF(ISERR(FIND("05",GERAL[[#This Row],[ODS]])),"NÃO","SIM")</f>
        <v>NÃO</v>
      </c>
      <c r="P808" s="2" t="str">
        <f>IF(ISERR(FIND("06",GERAL[[#This Row],[ODS]])),"NÃO","SIM")</f>
        <v>NÃO</v>
      </c>
      <c r="Q808" s="2" t="str">
        <f>IF(ISERR(FIND("07",GERAL[[#This Row],[ODS]])),"NÃO","SIM")</f>
        <v>NÃO</v>
      </c>
      <c r="R808" s="2" t="str">
        <f>IF(ISERR(FIND("08",GERAL[[#This Row],[ODS]])),"NÃO","SIM")</f>
        <v>NÃO</v>
      </c>
      <c r="S808" s="2" t="str">
        <f>IF(ISERR(FIND("09",GERAL[[#This Row],[ODS]])),"NÃO","SIM")</f>
        <v>NÃO</v>
      </c>
      <c r="T808" s="2" t="str">
        <f>IF(ISERR(FIND("10",GERAL[[#This Row],[ODS]])),"NÃO","SIM")</f>
        <v>NÃO</v>
      </c>
      <c r="U808" s="2" t="str">
        <f>IF(ISERR(FIND("11",GERAL[[#This Row],[ODS]])),"NÃO","SIM")</f>
        <v>NÃO</v>
      </c>
      <c r="V808" s="2" t="str">
        <f>IF(ISERR(FIND("12",GERAL[[#This Row],[ODS]])),"NÃO","SIM")</f>
        <v>NÃO</v>
      </c>
      <c r="W808" s="2" t="str">
        <f>IF(ISERR(FIND("13",GERAL[[#This Row],[ODS]])),"NÃO","SIM")</f>
        <v>NÃO</v>
      </c>
      <c r="X808" s="2" t="str">
        <f>IF(ISERR(FIND("14",GERAL[[#This Row],[ODS]])),"NÃO","SIM")</f>
        <v>NÃO</v>
      </c>
      <c r="Y808" s="2" t="str">
        <f>IF(ISERR(FIND("15",GERAL[[#This Row],[ODS]])),"NÃO","SIM")</f>
        <v>NÃO</v>
      </c>
      <c r="Z808" s="2" t="str">
        <f>IF(ISERR(FIND("16",GERAL[[#This Row],[ODS]])),"NÃO","SIM")</f>
        <v>SIM</v>
      </c>
      <c r="AA808" s="2" t="str">
        <f>IF(ISERR(FIND("17",GERAL[[#This Row],[ODS]])),"NÃO","SIM")</f>
        <v>NÃO</v>
      </c>
      <c r="AB808" s="1">
        <v>84.479371316306498</v>
      </c>
      <c r="AC808" s="1">
        <v>84.479371316306498</v>
      </c>
      <c r="AD808" s="1">
        <v>84.479371316306498</v>
      </c>
      <c r="AE808" s="1">
        <v>84.479371316306498</v>
      </c>
      <c r="AF808" s="1">
        <v>84.479371316306498</v>
      </c>
      <c r="AG808" s="1" t="str">
        <f>GERAL[[#This Row],[SIGLA]]&amp;GERAL[[#This Row],[CÓD]]</f>
        <v>SCEP_IT</v>
      </c>
      <c r="AH808" s="1">
        <f ca="1">VLOOKUP(GERAL[[#This Row],[REF_NOTA]],BASE_NOTAS[],7,FALSE)</f>
        <v>84.479371316306498</v>
      </c>
      <c r="AI808" s="31">
        <f ca="1">IF(GERAL[[#This Row],[Nota 2025]]="",0,GERAL[[#This Row],[Nota 2026]]-GERAL[[#This Row],[Nota 2025]])</f>
        <v>0</v>
      </c>
    </row>
    <row r="809" spans="1:35" ht="17" x14ac:dyDescent="0.35">
      <c r="A809" s="2" t="s">
        <v>181</v>
      </c>
      <c r="B809" s="2" t="s">
        <v>186</v>
      </c>
      <c r="C809" s="2" t="s">
        <v>211</v>
      </c>
      <c r="D809" s="15" t="s">
        <v>33</v>
      </c>
      <c r="E809" s="2" t="s">
        <v>103</v>
      </c>
      <c r="F809" s="2" t="str">
        <f>VLOOKUP(GERAL[[#This Row],[CÓD]],SEALL,6,FALSE)</f>
        <v>G</v>
      </c>
      <c r="G80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0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0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09" s="2">
        <f>VLOOKUP(GERAL[[#This Row],[CÓD]],SEALL,4,FALSE)</f>
        <v>16</v>
      </c>
      <c r="K809" s="2" t="str">
        <f>IF(ISERR(FIND("01",GERAL[[#This Row],[ODS]])),"NÃO","SIM")</f>
        <v>NÃO</v>
      </c>
      <c r="L809" s="2" t="str">
        <f>IF(ISERR(FIND("02",GERAL[[#This Row],[ODS]])),"NÃO","SIM")</f>
        <v>NÃO</v>
      </c>
      <c r="M809" s="2" t="str">
        <f>IF(ISERR(FIND("03",GERAL[[#This Row],[ODS]])),"NÃO","SIM")</f>
        <v>NÃO</v>
      </c>
      <c r="N809" s="2" t="str">
        <f>IF(ISERR(FIND("04",GERAL[[#This Row],[ODS]])),"NÃO","SIM")</f>
        <v>NÃO</v>
      </c>
      <c r="O809" s="2" t="str">
        <f>IF(ISERR(FIND("05",GERAL[[#This Row],[ODS]])),"NÃO","SIM")</f>
        <v>NÃO</v>
      </c>
      <c r="P809" s="2" t="str">
        <f>IF(ISERR(FIND("06",GERAL[[#This Row],[ODS]])),"NÃO","SIM")</f>
        <v>NÃO</v>
      </c>
      <c r="Q809" s="2" t="str">
        <f>IF(ISERR(FIND("07",GERAL[[#This Row],[ODS]])),"NÃO","SIM")</f>
        <v>NÃO</v>
      </c>
      <c r="R809" s="2" t="str">
        <f>IF(ISERR(FIND("08",GERAL[[#This Row],[ODS]])),"NÃO","SIM")</f>
        <v>NÃO</v>
      </c>
      <c r="S809" s="2" t="str">
        <f>IF(ISERR(FIND("09",GERAL[[#This Row],[ODS]])),"NÃO","SIM")</f>
        <v>NÃO</v>
      </c>
      <c r="T809" s="2" t="str">
        <f>IF(ISERR(FIND("10",GERAL[[#This Row],[ODS]])),"NÃO","SIM")</f>
        <v>NÃO</v>
      </c>
      <c r="U809" s="2" t="str">
        <f>IF(ISERR(FIND("11",GERAL[[#This Row],[ODS]])),"NÃO","SIM")</f>
        <v>NÃO</v>
      </c>
      <c r="V809" s="2" t="str">
        <f>IF(ISERR(FIND("12",GERAL[[#This Row],[ODS]])),"NÃO","SIM")</f>
        <v>NÃO</v>
      </c>
      <c r="W809" s="2" t="str">
        <f>IF(ISERR(FIND("13",GERAL[[#This Row],[ODS]])),"NÃO","SIM")</f>
        <v>NÃO</v>
      </c>
      <c r="X809" s="2" t="str">
        <f>IF(ISERR(FIND("14",GERAL[[#This Row],[ODS]])),"NÃO","SIM")</f>
        <v>NÃO</v>
      </c>
      <c r="Y809" s="2" t="str">
        <f>IF(ISERR(FIND("15",GERAL[[#This Row],[ODS]])),"NÃO","SIM")</f>
        <v>NÃO</v>
      </c>
      <c r="Z809" s="2" t="str">
        <f>IF(ISERR(FIND("16",GERAL[[#This Row],[ODS]])),"NÃO","SIM")</f>
        <v>SIM</v>
      </c>
      <c r="AA809" s="2" t="str">
        <f>IF(ISERR(FIND("17",GERAL[[#This Row],[ODS]])),"NÃO","SIM")</f>
        <v>NÃO</v>
      </c>
      <c r="AB809" s="1">
        <v>92.141453831041247</v>
      </c>
      <c r="AC809" s="1">
        <v>92.141453831041247</v>
      </c>
      <c r="AD809" s="1">
        <v>92.141453831041247</v>
      </c>
      <c r="AE809" s="1">
        <v>92.141453831041247</v>
      </c>
      <c r="AF809" s="1">
        <v>92.141453831041247</v>
      </c>
      <c r="AG809" s="1" t="str">
        <f>GERAL[[#This Row],[SIGLA]]&amp;GERAL[[#This Row],[CÓD]]</f>
        <v>SPEP_IT</v>
      </c>
      <c r="AH809" s="1">
        <f ca="1">VLOOKUP(GERAL[[#This Row],[REF_NOTA]],BASE_NOTAS[],7,FALSE)</f>
        <v>92.141453831041247</v>
      </c>
      <c r="AI809" s="31">
        <f ca="1">IF(GERAL[[#This Row],[Nota 2025]]="",0,GERAL[[#This Row],[Nota 2026]]-GERAL[[#This Row],[Nota 2025]])</f>
        <v>0</v>
      </c>
    </row>
    <row r="810" spans="1:35" ht="17" x14ac:dyDescent="0.35">
      <c r="A810" s="2" t="s">
        <v>180</v>
      </c>
      <c r="B810" s="2" t="s">
        <v>206</v>
      </c>
      <c r="C810" s="2" t="s">
        <v>211</v>
      </c>
      <c r="D810" s="15" t="s">
        <v>33</v>
      </c>
      <c r="E810" s="2" t="s">
        <v>103</v>
      </c>
      <c r="F810" s="2" t="str">
        <f>VLOOKUP(GERAL[[#This Row],[CÓD]],SEALL,6,FALSE)</f>
        <v>G</v>
      </c>
      <c r="G81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1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1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10" s="2">
        <f>VLOOKUP(GERAL[[#This Row],[CÓD]],SEALL,4,FALSE)</f>
        <v>16</v>
      </c>
      <c r="K810" s="2" t="str">
        <f>IF(ISERR(FIND("01",GERAL[[#This Row],[ODS]])),"NÃO","SIM")</f>
        <v>NÃO</v>
      </c>
      <c r="L810" s="2" t="str">
        <f>IF(ISERR(FIND("02",GERAL[[#This Row],[ODS]])),"NÃO","SIM")</f>
        <v>NÃO</v>
      </c>
      <c r="M810" s="2" t="str">
        <f>IF(ISERR(FIND("03",GERAL[[#This Row],[ODS]])),"NÃO","SIM")</f>
        <v>NÃO</v>
      </c>
      <c r="N810" s="2" t="str">
        <f>IF(ISERR(FIND("04",GERAL[[#This Row],[ODS]])),"NÃO","SIM")</f>
        <v>NÃO</v>
      </c>
      <c r="O810" s="2" t="str">
        <f>IF(ISERR(FIND("05",GERAL[[#This Row],[ODS]])),"NÃO","SIM")</f>
        <v>NÃO</v>
      </c>
      <c r="P810" s="2" t="str">
        <f>IF(ISERR(FIND("06",GERAL[[#This Row],[ODS]])),"NÃO","SIM")</f>
        <v>NÃO</v>
      </c>
      <c r="Q810" s="2" t="str">
        <f>IF(ISERR(FIND("07",GERAL[[#This Row],[ODS]])),"NÃO","SIM")</f>
        <v>NÃO</v>
      </c>
      <c r="R810" s="2" t="str">
        <f>IF(ISERR(FIND("08",GERAL[[#This Row],[ODS]])),"NÃO","SIM")</f>
        <v>NÃO</v>
      </c>
      <c r="S810" s="2" t="str">
        <f>IF(ISERR(FIND("09",GERAL[[#This Row],[ODS]])),"NÃO","SIM")</f>
        <v>NÃO</v>
      </c>
      <c r="T810" s="2" t="str">
        <f>IF(ISERR(FIND("10",GERAL[[#This Row],[ODS]])),"NÃO","SIM")</f>
        <v>NÃO</v>
      </c>
      <c r="U810" s="2" t="str">
        <f>IF(ISERR(FIND("11",GERAL[[#This Row],[ODS]])),"NÃO","SIM")</f>
        <v>NÃO</v>
      </c>
      <c r="V810" s="2" t="str">
        <f>IF(ISERR(FIND("12",GERAL[[#This Row],[ODS]])),"NÃO","SIM")</f>
        <v>NÃO</v>
      </c>
      <c r="W810" s="2" t="str">
        <f>IF(ISERR(FIND("13",GERAL[[#This Row],[ODS]])),"NÃO","SIM")</f>
        <v>NÃO</v>
      </c>
      <c r="X810" s="2" t="str">
        <f>IF(ISERR(FIND("14",GERAL[[#This Row],[ODS]])),"NÃO","SIM")</f>
        <v>NÃO</v>
      </c>
      <c r="Y810" s="2" t="str">
        <f>IF(ISERR(FIND("15",GERAL[[#This Row],[ODS]])),"NÃO","SIM")</f>
        <v>NÃO</v>
      </c>
      <c r="Z810" s="2" t="str">
        <f>IF(ISERR(FIND("16",GERAL[[#This Row],[ODS]])),"NÃO","SIM")</f>
        <v>SIM</v>
      </c>
      <c r="AA810" s="2" t="str">
        <f>IF(ISERR(FIND("17",GERAL[[#This Row],[ODS]])),"NÃO","SIM")</f>
        <v>NÃO</v>
      </c>
      <c r="AB810" s="1">
        <v>75.24557956777997</v>
      </c>
      <c r="AC810" s="1">
        <v>75.24557956777997</v>
      </c>
      <c r="AD810" s="1">
        <v>75.24557956777997</v>
      </c>
      <c r="AE810" s="1">
        <v>75.24557956777997</v>
      </c>
      <c r="AF810" s="1">
        <v>75.24557956777997</v>
      </c>
      <c r="AG810" s="1" t="str">
        <f>GERAL[[#This Row],[SIGLA]]&amp;GERAL[[#This Row],[CÓD]]</f>
        <v>SEEP_IT</v>
      </c>
      <c r="AH810" s="1">
        <f ca="1">VLOOKUP(GERAL[[#This Row],[REF_NOTA]],BASE_NOTAS[],7,FALSE)</f>
        <v>75.24557956777997</v>
      </c>
      <c r="AI810" s="31">
        <f ca="1">IF(GERAL[[#This Row],[Nota 2025]]="",0,GERAL[[#This Row],[Nota 2026]]-GERAL[[#This Row],[Nota 2025]])</f>
        <v>0</v>
      </c>
    </row>
    <row r="811" spans="1:35" ht="17" x14ac:dyDescent="0.35">
      <c r="A811" s="2" t="s">
        <v>182</v>
      </c>
      <c r="B811" s="2" t="s">
        <v>185</v>
      </c>
      <c r="C811" s="2" t="s">
        <v>211</v>
      </c>
      <c r="D811" s="15" t="s">
        <v>33</v>
      </c>
      <c r="E811" s="2" t="s">
        <v>103</v>
      </c>
      <c r="F811" s="2" t="str">
        <f>VLOOKUP(GERAL[[#This Row],[CÓD]],SEALL,6,FALSE)</f>
        <v>G</v>
      </c>
      <c r="G81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1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1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11" s="2">
        <f>VLOOKUP(GERAL[[#This Row],[CÓD]],SEALL,4,FALSE)</f>
        <v>16</v>
      </c>
      <c r="K811" s="2" t="str">
        <f>IF(ISERR(FIND("01",GERAL[[#This Row],[ODS]])),"NÃO","SIM")</f>
        <v>NÃO</v>
      </c>
      <c r="L811" s="2" t="str">
        <f>IF(ISERR(FIND("02",GERAL[[#This Row],[ODS]])),"NÃO","SIM")</f>
        <v>NÃO</v>
      </c>
      <c r="M811" s="2" t="str">
        <f>IF(ISERR(FIND("03",GERAL[[#This Row],[ODS]])),"NÃO","SIM")</f>
        <v>NÃO</v>
      </c>
      <c r="N811" s="2" t="str">
        <f>IF(ISERR(FIND("04",GERAL[[#This Row],[ODS]])),"NÃO","SIM")</f>
        <v>NÃO</v>
      </c>
      <c r="O811" s="2" t="str">
        <f>IF(ISERR(FIND("05",GERAL[[#This Row],[ODS]])),"NÃO","SIM")</f>
        <v>NÃO</v>
      </c>
      <c r="P811" s="2" t="str">
        <f>IF(ISERR(FIND("06",GERAL[[#This Row],[ODS]])),"NÃO","SIM")</f>
        <v>NÃO</v>
      </c>
      <c r="Q811" s="2" t="str">
        <f>IF(ISERR(FIND("07",GERAL[[#This Row],[ODS]])),"NÃO","SIM")</f>
        <v>NÃO</v>
      </c>
      <c r="R811" s="2" t="str">
        <f>IF(ISERR(FIND("08",GERAL[[#This Row],[ODS]])),"NÃO","SIM")</f>
        <v>NÃO</v>
      </c>
      <c r="S811" s="2" t="str">
        <f>IF(ISERR(FIND("09",GERAL[[#This Row],[ODS]])),"NÃO","SIM")</f>
        <v>NÃO</v>
      </c>
      <c r="T811" s="2" t="str">
        <f>IF(ISERR(FIND("10",GERAL[[#This Row],[ODS]])),"NÃO","SIM")</f>
        <v>NÃO</v>
      </c>
      <c r="U811" s="2" t="str">
        <f>IF(ISERR(FIND("11",GERAL[[#This Row],[ODS]])),"NÃO","SIM")</f>
        <v>NÃO</v>
      </c>
      <c r="V811" s="2" t="str">
        <f>IF(ISERR(FIND("12",GERAL[[#This Row],[ODS]])),"NÃO","SIM")</f>
        <v>NÃO</v>
      </c>
      <c r="W811" s="2" t="str">
        <f>IF(ISERR(FIND("13",GERAL[[#This Row],[ODS]])),"NÃO","SIM")</f>
        <v>NÃO</v>
      </c>
      <c r="X811" s="2" t="str">
        <f>IF(ISERR(FIND("14",GERAL[[#This Row],[ODS]])),"NÃO","SIM")</f>
        <v>NÃO</v>
      </c>
      <c r="Y811" s="2" t="str">
        <f>IF(ISERR(FIND("15",GERAL[[#This Row],[ODS]])),"NÃO","SIM")</f>
        <v>NÃO</v>
      </c>
      <c r="Z811" s="2" t="str">
        <f>IF(ISERR(FIND("16",GERAL[[#This Row],[ODS]])),"NÃO","SIM")</f>
        <v>SIM</v>
      </c>
      <c r="AA811" s="2" t="str">
        <f>IF(ISERR(FIND("17",GERAL[[#This Row],[ODS]])),"NÃO","SIM")</f>
        <v>NÃO</v>
      </c>
      <c r="AB811" s="1">
        <v>40.275049115913554</v>
      </c>
      <c r="AC811" s="1">
        <v>40.275049115913554</v>
      </c>
      <c r="AD811" s="1">
        <v>40.275049115913554</v>
      </c>
      <c r="AE811" s="1">
        <v>40.275049115913554</v>
      </c>
      <c r="AF811" s="1">
        <v>40.275049115913554</v>
      </c>
      <c r="AG811" s="1" t="str">
        <f>GERAL[[#This Row],[SIGLA]]&amp;GERAL[[#This Row],[CÓD]]</f>
        <v>TOEP_IT</v>
      </c>
      <c r="AH811" s="1">
        <f ca="1">VLOOKUP(GERAL[[#This Row],[REF_NOTA]],BASE_NOTAS[],7,FALSE)</f>
        <v>40.275049115913554</v>
      </c>
      <c r="AI811" s="31">
        <f ca="1">IF(GERAL[[#This Row],[Nota 2025]]="",0,GERAL[[#This Row],[Nota 2026]]-GERAL[[#This Row],[Nota 2025]])</f>
        <v>0</v>
      </c>
    </row>
    <row r="812" spans="1:35" ht="17" x14ac:dyDescent="0.35">
      <c r="A812" s="2" t="s">
        <v>0</v>
      </c>
      <c r="B812" s="2" t="s">
        <v>156</v>
      </c>
      <c r="C812" s="2" t="s">
        <v>211</v>
      </c>
      <c r="D812" s="15" t="s">
        <v>31</v>
      </c>
      <c r="E812" s="2" t="s">
        <v>101</v>
      </c>
      <c r="F812" s="2" t="str">
        <f>VLOOKUP(GERAL[[#This Row],[CÓD]],SEALL,6,FALSE)</f>
        <v>G</v>
      </c>
      <c r="G81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1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1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12" s="2">
        <f>VLOOKUP(GERAL[[#This Row],[CÓD]],SEALL,4,FALSE)</f>
        <v>16</v>
      </c>
      <c r="K812" s="2" t="str">
        <f>IF(ISERR(FIND("01",GERAL[[#This Row],[ODS]])),"NÃO","SIM")</f>
        <v>NÃO</v>
      </c>
      <c r="L812" s="2" t="str">
        <f>IF(ISERR(FIND("02",GERAL[[#This Row],[ODS]])),"NÃO","SIM")</f>
        <v>NÃO</v>
      </c>
      <c r="M812" s="2" t="str">
        <f>IF(ISERR(FIND("03",GERAL[[#This Row],[ODS]])),"NÃO","SIM")</f>
        <v>NÃO</v>
      </c>
      <c r="N812" s="2" t="str">
        <f>IF(ISERR(FIND("04",GERAL[[#This Row],[ODS]])),"NÃO","SIM")</f>
        <v>NÃO</v>
      </c>
      <c r="O812" s="2" t="str">
        <f>IF(ISERR(FIND("05",GERAL[[#This Row],[ODS]])),"NÃO","SIM")</f>
        <v>NÃO</v>
      </c>
      <c r="P812" s="2" t="str">
        <f>IF(ISERR(FIND("06",GERAL[[#This Row],[ODS]])),"NÃO","SIM")</f>
        <v>NÃO</v>
      </c>
      <c r="Q812" s="2" t="str">
        <f>IF(ISERR(FIND("07",GERAL[[#This Row],[ODS]])),"NÃO","SIM")</f>
        <v>NÃO</v>
      </c>
      <c r="R812" s="2" t="str">
        <f>IF(ISERR(FIND("08",GERAL[[#This Row],[ODS]])),"NÃO","SIM")</f>
        <v>NÃO</v>
      </c>
      <c r="S812" s="2" t="str">
        <f>IF(ISERR(FIND("09",GERAL[[#This Row],[ODS]])),"NÃO","SIM")</f>
        <v>NÃO</v>
      </c>
      <c r="T812" s="2" t="str">
        <f>IF(ISERR(FIND("10",GERAL[[#This Row],[ODS]])),"NÃO","SIM")</f>
        <v>NÃO</v>
      </c>
      <c r="U812" s="2" t="str">
        <f>IF(ISERR(FIND("11",GERAL[[#This Row],[ODS]])),"NÃO","SIM")</f>
        <v>NÃO</v>
      </c>
      <c r="V812" s="2" t="str">
        <f>IF(ISERR(FIND("12",GERAL[[#This Row],[ODS]])),"NÃO","SIM")</f>
        <v>NÃO</v>
      </c>
      <c r="W812" s="2" t="str">
        <f>IF(ISERR(FIND("13",GERAL[[#This Row],[ODS]])),"NÃO","SIM")</f>
        <v>NÃO</v>
      </c>
      <c r="X812" s="2" t="str">
        <f>IF(ISERR(FIND("14",GERAL[[#This Row],[ODS]])),"NÃO","SIM")</f>
        <v>NÃO</v>
      </c>
      <c r="Y812" s="2" t="str">
        <f>IF(ISERR(FIND("15",GERAL[[#This Row],[ODS]])),"NÃO","SIM")</f>
        <v>NÃO</v>
      </c>
      <c r="Z812" s="2" t="str">
        <f>IF(ISERR(FIND("16",GERAL[[#This Row],[ODS]])),"NÃO","SIM")</f>
        <v>SIM</v>
      </c>
      <c r="AA812" s="2" t="str">
        <f>IF(ISERR(FIND("17",GERAL[[#This Row],[ODS]])),"NÃO","SIM")</f>
        <v>NÃO</v>
      </c>
      <c r="AB812" s="1">
        <v>63.935768525967248</v>
      </c>
      <c r="AC812" s="1">
        <v>25.809110665235295</v>
      </c>
      <c r="AD812" s="1">
        <v>28.196969542298945</v>
      </c>
      <c r="AE812" s="1">
        <v>53.951856378273675</v>
      </c>
      <c r="AF812" s="1">
        <v>28.056786022007145</v>
      </c>
      <c r="AG812" s="1" t="str">
        <f>GERAL[[#This Row],[SIGLA]]&amp;GERAL[[#This Row],[CÓD]]</f>
        <v>ACEP_JP</v>
      </c>
      <c r="AH812" s="1">
        <f ca="1">VLOOKUP(GERAL[[#This Row],[REF_NOTA]],BASE_NOTAS[],7,FALSE)</f>
        <v>1.0871952701642869</v>
      </c>
      <c r="AI812" s="31">
        <f ca="1">IF(GERAL[[#This Row],[Nota 2025]]="",0,GERAL[[#This Row],[Nota 2026]]-GERAL[[#This Row],[Nota 2025]])</f>
        <v>-26.969590751842858</v>
      </c>
    </row>
    <row r="813" spans="1:35" ht="17" x14ac:dyDescent="0.35">
      <c r="A813" s="2" t="s">
        <v>1</v>
      </c>
      <c r="B813" s="2" t="s">
        <v>157</v>
      </c>
      <c r="C813" s="2" t="s">
        <v>211</v>
      </c>
      <c r="D813" s="15" t="s">
        <v>31</v>
      </c>
      <c r="E813" s="2" t="s">
        <v>101</v>
      </c>
      <c r="F813" s="2" t="str">
        <f>VLOOKUP(GERAL[[#This Row],[CÓD]],SEALL,6,FALSE)</f>
        <v>G</v>
      </c>
      <c r="G81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1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1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13" s="2">
        <f>VLOOKUP(GERAL[[#This Row],[CÓD]],SEALL,4,FALSE)</f>
        <v>16</v>
      </c>
      <c r="K813" s="2" t="str">
        <f>IF(ISERR(FIND("01",GERAL[[#This Row],[ODS]])),"NÃO","SIM")</f>
        <v>NÃO</v>
      </c>
      <c r="L813" s="2" t="str">
        <f>IF(ISERR(FIND("02",GERAL[[#This Row],[ODS]])),"NÃO","SIM")</f>
        <v>NÃO</v>
      </c>
      <c r="M813" s="2" t="str">
        <f>IF(ISERR(FIND("03",GERAL[[#This Row],[ODS]])),"NÃO","SIM")</f>
        <v>NÃO</v>
      </c>
      <c r="N813" s="2" t="str">
        <f>IF(ISERR(FIND("04",GERAL[[#This Row],[ODS]])),"NÃO","SIM")</f>
        <v>NÃO</v>
      </c>
      <c r="O813" s="2" t="str">
        <f>IF(ISERR(FIND("05",GERAL[[#This Row],[ODS]])),"NÃO","SIM")</f>
        <v>NÃO</v>
      </c>
      <c r="P813" s="2" t="str">
        <f>IF(ISERR(FIND("06",GERAL[[#This Row],[ODS]])),"NÃO","SIM")</f>
        <v>NÃO</v>
      </c>
      <c r="Q813" s="2" t="str">
        <f>IF(ISERR(FIND("07",GERAL[[#This Row],[ODS]])),"NÃO","SIM")</f>
        <v>NÃO</v>
      </c>
      <c r="R813" s="2" t="str">
        <f>IF(ISERR(FIND("08",GERAL[[#This Row],[ODS]])),"NÃO","SIM")</f>
        <v>NÃO</v>
      </c>
      <c r="S813" s="2" t="str">
        <f>IF(ISERR(FIND("09",GERAL[[#This Row],[ODS]])),"NÃO","SIM")</f>
        <v>NÃO</v>
      </c>
      <c r="T813" s="2" t="str">
        <f>IF(ISERR(FIND("10",GERAL[[#This Row],[ODS]])),"NÃO","SIM")</f>
        <v>NÃO</v>
      </c>
      <c r="U813" s="2" t="str">
        <f>IF(ISERR(FIND("11",GERAL[[#This Row],[ODS]])),"NÃO","SIM")</f>
        <v>NÃO</v>
      </c>
      <c r="V813" s="2" t="str">
        <f>IF(ISERR(FIND("12",GERAL[[#This Row],[ODS]])),"NÃO","SIM")</f>
        <v>NÃO</v>
      </c>
      <c r="W813" s="2" t="str">
        <f>IF(ISERR(FIND("13",GERAL[[#This Row],[ODS]])),"NÃO","SIM")</f>
        <v>NÃO</v>
      </c>
      <c r="X813" s="2" t="str">
        <f>IF(ISERR(FIND("14",GERAL[[#This Row],[ODS]])),"NÃO","SIM")</f>
        <v>NÃO</v>
      </c>
      <c r="Y813" s="2" t="str">
        <f>IF(ISERR(FIND("15",GERAL[[#This Row],[ODS]])),"NÃO","SIM")</f>
        <v>NÃO</v>
      </c>
      <c r="Z813" s="2" t="str">
        <f>IF(ISERR(FIND("16",GERAL[[#This Row],[ODS]])),"NÃO","SIM")</f>
        <v>SIM</v>
      </c>
      <c r="AA813" s="2" t="str">
        <f>IF(ISERR(FIND("17",GERAL[[#This Row],[ODS]])),"NÃO","SIM")</f>
        <v>NÃO</v>
      </c>
      <c r="AB813" s="1">
        <v>76.956889825784714</v>
      </c>
      <c r="AC813" s="1">
        <v>53.744728160685305</v>
      </c>
      <c r="AD813" s="1">
        <v>61.350059639093537</v>
      </c>
      <c r="AE813" s="1">
        <v>72.328965372776594</v>
      </c>
      <c r="AF813" s="1">
        <v>54.251880114227582</v>
      </c>
      <c r="AG813" s="1" t="str">
        <f>GERAL[[#This Row],[SIGLA]]&amp;GERAL[[#This Row],[CÓD]]</f>
        <v>ALEP_JP</v>
      </c>
      <c r="AH813" s="1">
        <f ca="1">VLOOKUP(GERAL[[#This Row],[REF_NOTA]],BASE_NOTAS[],7,FALSE)</f>
        <v>51.15488837185093</v>
      </c>
      <c r="AI813" s="31">
        <f ca="1">IF(GERAL[[#This Row],[Nota 2025]]="",0,GERAL[[#This Row],[Nota 2026]]-GERAL[[#This Row],[Nota 2025]])</f>
        <v>-3.0969917423766518</v>
      </c>
    </row>
    <row r="814" spans="1:35" ht="17" x14ac:dyDescent="0.35">
      <c r="A814" s="2" t="s">
        <v>159</v>
      </c>
      <c r="B814" s="2" t="s">
        <v>184</v>
      </c>
      <c r="C814" s="2" t="s">
        <v>211</v>
      </c>
      <c r="D814" s="15" t="s">
        <v>31</v>
      </c>
      <c r="E814" s="2" t="s">
        <v>101</v>
      </c>
      <c r="F814" s="2" t="str">
        <f>VLOOKUP(GERAL[[#This Row],[CÓD]],SEALL,6,FALSE)</f>
        <v>G</v>
      </c>
      <c r="G81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1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1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14" s="2">
        <f>VLOOKUP(GERAL[[#This Row],[CÓD]],SEALL,4,FALSE)</f>
        <v>16</v>
      </c>
      <c r="K814" s="2" t="str">
        <f>IF(ISERR(FIND("01",GERAL[[#This Row],[ODS]])),"NÃO","SIM")</f>
        <v>NÃO</v>
      </c>
      <c r="L814" s="2" t="str">
        <f>IF(ISERR(FIND("02",GERAL[[#This Row],[ODS]])),"NÃO","SIM")</f>
        <v>NÃO</v>
      </c>
      <c r="M814" s="2" t="str">
        <f>IF(ISERR(FIND("03",GERAL[[#This Row],[ODS]])),"NÃO","SIM")</f>
        <v>NÃO</v>
      </c>
      <c r="N814" s="2" t="str">
        <f>IF(ISERR(FIND("04",GERAL[[#This Row],[ODS]])),"NÃO","SIM")</f>
        <v>NÃO</v>
      </c>
      <c r="O814" s="2" t="str">
        <f>IF(ISERR(FIND("05",GERAL[[#This Row],[ODS]])),"NÃO","SIM")</f>
        <v>NÃO</v>
      </c>
      <c r="P814" s="2" t="str">
        <f>IF(ISERR(FIND("06",GERAL[[#This Row],[ODS]])),"NÃO","SIM")</f>
        <v>NÃO</v>
      </c>
      <c r="Q814" s="2" t="str">
        <f>IF(ISERR(FIND("07",GERAL[[#This Row],[ODS]])),"NÃO","SIM")</f>
        <v>NÃO</v>
      </c>
      <c r="R814" s="2" t="str">
        <f>IF(ISERR(FIND("08",GERAL[[#This Row],[ODS]])),"NÃO","SIM")</f>
        <v>NÃO</v>
      </c>
      <c r="S814" s="2" t="str">
        <f>IF(ISERR(FIND("09",GERAL[[#This Row],[ODS]])),"NÃO","SIM")</f>
        <v>NÃO</v>
      </c>
      <c r="T814" s="2" t="str">
        <f>IF(ISERR(FIND("10",GERAL[[#This Row],[ODS]])),"NÃO","SIM")</f>
        <v>NÃO</v>
      </c>
      <c r="U814" s="2" t="str">
        <f>IF(ISERR(FIND("11",GERAL[[#This Row],[ODS]])),"NÃO","SIM")</f>
        <v>NÃO</v>
      </c>
      <c r="V814" s="2" t="str">
        <f>IF(ISERR(FIND("12",GERAL[[#This Row],[ODS]])),"NÃO","SIM")</f>
        <v>NÃO</v>
      </c>
      <c r="W814" s="2" t="str">
        <f>IF(ISERR(FIND("13",GERAL[[#This Row],[ODS]])),"NÃO","SIM")</f>
        <v>NÃO</v>
      </c>
      <c r="X814" s="2" t="str">
        <f>IF(ISERR(FIND("14",GERAL[[#This Row],[ODS]])),"NÃO","SIM")</f>
        <v>NÃO</v>
      </c>
      <c r="Y814" s="2" t="str">
        <f>IF(ISERR(FIND("15",GERAL[[#This Row],[ODS]])),"NÃO","SIM")</f>
        <v>NÃO</v>
      </c>
      <c r="Z814" s="2" t="str">
        <f>IF(ISERR(FIND("16",GERAL[[#This Row],[ODS]])),"NÃO","SIM")</f>
        <v>SIM</v>
      </c>
      <c r="AA814" s="2" t="str">
        <f>IF(ISERR(FIND("17",GERAL[[#This Row],[ODS]])),"NÃO","SIM")</f>
        <v>NÃO</v>
      </c>
      <c r="AB814" s="1">
        <v>25.58715452875505</v>
      </c>
      <c r="AC814" s="1">
        <v>0.85670535248783608</v>
      </c>
      <c r="AD814" s="1">
        <v>1.8080687746686692</v>
      </c>
      <c r="AE814" s="1">
        <v>17.916059124890282</v>
      </c>
      <c r="AF814" s="1">
        <v>6.2473473148992582</v>
      </c>
      <c r="AG814" s="1" t="str">
        <f>GERAL[[#This Row],[SIGLA]]&amp;GERAL[[#This Row],[CÓD]]</f>
        <v>APEP_JP</v>
      </c>
      <c r="AH814" s="1">
        <f ca="1">VLOOKUP(GERAL[[#This Row],[REF_NOTA]],BASE_NOTAS[],7,FALSE)</f>
        <v>7.3906399244872034</v>
      </c>
      <c r="AI814" s="31">
        <f ca="1">IF(GERAL[[#This Row],[Nota 2025]]="",0,GERAL[[#This Row],[Nota 2026]]-GERAL[[#This Row],[Nota 2025]])</f>
        <v>1.1432926095879452</v>
      </c>
    </row>
    <row r="815" spans="1:35" ht="17" x14ac:dyDescent="0.35">
      <c r="A815" s="2" t="s">
        <v>155</v>
      </c>
      <c r="B815" s="2" t="s">
        <v>158</v>
      </c>
      <c r="C815" s="2" t="s">
        <v>211</v>
      </c>
      <c r="D815" s="15" t="s">
        <v>31</v>
      </c>
      <c r="E815" s="2" t="s">
        <v>101</v>
      </c>
      <c r="F815" s="2" t="str">
        <f>VLOOKUP(GERAL[[#This Row],[CÓD]],SEALL,6,FALSE)</f>
        <v>G</v>
      </c>
      <c r="G81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1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1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15" s="2">
        <f>VLOOKUP(GERAL[[#This Row],[CÓD]],SEALL,4,FALSE)</f>
        <v>16</v>
      </c>
      <c r="K815" s="2" t="str">
        <f>IF(ISERR(FIND("01",GERAL[[#This Row],[ODS]])),"NÃO","SIM")</f>
        <v>NÃO</v>
      </c>
      <c r="L815" s="2" t="str">
        <f>IF(ISERR(FIND("02",GERAL[[#This Row],[ODS]])),"NÃO","SIM")</f>
        <v>NÃO</v>
      </c>
      <c r="M815" s="2" t="str">
        <f>IF(ISERR(FIND("03",GERAL[[#This Row],[ODS]])),"NÃO","SIM")</f>
        <v>NÃO</v>
      </c>
      <c r="N815" s="2" t="str">
        <f>IF(ISERR(FIND("04",GERAL[[#This Row],[ODS]])),"NÃO","SIM")</f>
        <v>NÃO</v>
      </c>
      <c r="O815" s="2" t="str">
        <f>IF(ISERR(FIND("05",GERAL[[#This Row],[ODS]])),"NÃO","SIM")</f>
        <v>NÃO</v>
      </c>
      <c r="P815" s="2" t="str">
        <f>IF(ISERR(FIND("06",GERAL[[#This Row],[ODS]])),"NÃO","SIM")</f>
        <v>NÃO</v>
      </c>
      <c r="Q815" s="2" t="str">
        <f>IF(ISERR(FIND("07",GERAL[[#This Row],[ODS]])),"NÃO","SIM")</f>
        <v>NÃO</v>
      </c>
      <c r="R815" s="2" t="str">
        <f>IF(ISERR(FIND("08",GERAL[[#This Row],[ODS]])),"NÃO","SIM")</f>
        <v>NÃO</v>
      </c>
      <c r="S815" s="2" t="str">
        <f>IF(ISERR(FIND("09",GERAL[[#This Row],[ODS]])),"NÃO","SIM")</f>
        <v>NÃO</v>
      </c>
      <c r="T815" s="2" t="str">
        <f>IF(ISERR(FIND("10",GERAL[[#This Row],[ODS]])),"NÃO","SIM")</f>
        <v>NÃO</v>
      </c>
      <c r="U815" s="2" t="str">
        <f>IF(ISERR(FIND("11",GERAL[[#This Row],[ODS]])),"NÃO","SIM")</f>
        <v>NÃO</v>
      </c>
      <c r="V815" s="2" t="str">
        <f>IF(ISERR(FIND("12",GERAL[[#This Row],[ODS]])),"NÃO","SIM")</f>
        <v>NÃO</v>
      </c>
      <c r="W815" s="2" t="str">
        <f>IF(ISERR(FIND("13",GERAL[[#This Row],[ODS]])),"NÃO","SIM")</f>
        <v>NÃO</v>
      </c>
      <c r="X815" s="2" t="str">
        <f>IF(ISERR(FIND("14",GERAL[[#This Row],[ODS]])),"NÃO","SIM")</f>
        <v>NÃO</v>
      </c>
      <c r="Y815" s="2" t="str">
        <f>IF(ISERR(FIND("15",GERAL[[#This Row],[ODS]])),"NÃO","SIM")</f>
        <v>NÃO</v>
      </c>
      <c r="Z815" s="2" t="str">
        <f>IF(ISERR(FIND("16",GERAL[[#This Row],[ODS]])),"NÃO","SIM")</f>
        <v>SIM</v>
      </c>
      <c r="AA815" s="2" t="str">
        <f>IF(ISERR(FIND("17",GERAL[[#This Row],[ODS]])),"NÃO","SIM")</f>
        <v>NÃO</v>
      </c>
      <c r="AB815" s="1">
        <v>92.135256317693589</v>
      </c>
      <c r="AC815" s="1">
        <v>76.805388600023207</v>
      </c>
      <c r="AD815" s="1">
        <v>81.78356994530607</v>
      </c>
      <c r="AE815" s="1">
        <v>80.698814472985561</v>
      </c>
      <c r="AF815" s="1">
        <v>75.01489646627175</v>
      </c>
      <c r="AG815" s="1" t="str">
        <f>GERAL[[#This Row],[SIGLA]]&amp;GERAL[[#This Row],[CÓD]]</f>
        <v>AMEP_JP</v>
      </c>
      <c r="AH815" s="1">
        <f ca="1">VLOOKUP(GERAL[[#This Row],[REF_NOTA]],BASE_NOTAS[],7,FALSE)</f>
        <v>82.254515115021562</v>
      </c>
      <c r="AI815" s="31">
        <f ca="1">IF(GERAL[[#This Row],[Nota 2025]]="",0,GERAL[[#This Row],[Nota 2026]]-GERAL[[#This Row],[Nota 2025]])</f>
        <v>7.2396186487498113</v>
      </c>
    </row>
    <row r="816" spans="1:35" ht="17" x14ac:dyDescent="0.35">
      <c r="A816" s="2" t="s">
        <v>160</v>
      </c>
      <c r="B816" s="2" t="s">
        <v>187</v>
      </c>
      <c r="C816" s="2" t="s">
        <v>211</v>
      </c>
      <c r="D816" s="15" t="s">
        <v>31</v>
      </c>
      <c r="E816" s="2" t="s">
        <v>101</v>
      </c>
      <c r="F816" s="2" t="str">
        <f>VLOOKUP(GERAL[[#This Row],[CÓD]],SEALL,6,FALSE)</f>
        <v>G</v>
      </c>
      <c r="G81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1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1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16" s="2">
        <f>VLOOKUP(GERAL[[#This Row],[CÓD]],SEALL,4,FALSE)</f>
        <v>16</v>
      </c>
      <c r="K816" s="2" t="str">
        <f>IF(ISERR(FIND("01",GERAL[[#This Row],[ODS]])),"NÃO","SIM")</f>
        <v>NÃO</v>
      </c>
      <c r="L816" s="2" t="str">
        <f>IF(ISERR(FIND("02",GERAL[[#This Row],[ODS]])),"NÃO","SIM")</f>
        <v>NÃO</v>
      </c>
      <c r="M816" s="2" t="str">
        <f>IF(ISERR(FIND("03",GERAL[[#This Row],[ODS]])),"NÃO","SIM")</f>
        <v>NÃO</v>
      </c>
      <c r="N816" s="2" t="str">
        <f>IF(ISERR(FIND("04",GERAL[[#This Row],[ODS]])),"NÃO","SIM")</f>
        <v>NÃO</v>
      </c>
      <c r="O816" s="2" t="str">
        <f>IF(ISERR(FIND("05",GERAL[[#This Row],[ODS]])),"NÃO","SIM")</f>
        <v>NÃO</v>
      </c>
      <c r="P816" s="2" t="str">
        <f>IF(ISERR(FIND("06",GERAL[[#This Row],[ODS]])),"NÃO","SIM")</f>
        <v>NÃO</v>
      </c>
      <c r="Q816" s="2" t="str">
        <f>IF(ISERR(FIND("07",GERAL[[#This Row],[ODS]])),"NÃO","SIM")</f>
        <v>NÃO</v>
      </c>
      <c r="R816" s="2" t="str">
        <f>IF(ISERR(FIND("08",GERAL[[#This Row],[ODS]])),"NÃO","SIM")</f>
        <v>NÃO</v>
      </c>
      <c r="S816" s="2" t="str">
        <f>IF(ISERR(FIND("09",GERAL[[#This Row],[ODS]])),"NÃO","SIM")</f>
        <v>NÃO</v>
      </c>
      <c r="T816" s="2" t="str">
        <f>IF(ISERR(FIND("10",GERAL[[#This Row],[ODS]])),"NÃO","SIM")</f>
        <v>NÃO</v>
      </c>
      <c r="U816" s="2" t="str">
        <f>IF(ISERR(FIND("11",GERAL[[#This Row],[ODS]])),"NÃO","SIM")</f>
        <v>NÃO</v>
      </c>
      <c r="V816" s="2" t="str">
        <f>IF(ISERR(FIND("12",GERAL[[#This Row],[ODS]])),"NÃO","SIM")</f>
        <v>NÃO</v>
      </c>
      <c r="W816" s="2" t="str">
        <f>IF(ISERR(FIND("13",GERAL[[#This Row],[ODS]])),"NÃO","SIM")</f>
        <v>NÃO</v>
      </c>
      <c r="X816" s="2" t="str">
        <f>IF(ISERR(FIND("14",GERAL[[#This Row],[ODS]])),"NÃO","SIM")</f>
        <v>NÃO</v>
      </c>
      <c r="Y816" s="2" t="str">
        <f>IF(ISERR(FIND("15",GERAL[[#This Row],[ODS]])),"NÃO","SIM")</f>
        <v>NÃO</v>
      </c>
      <c r="Z816" s="2" t="str">
        <f>IF(ISERR(FIND("16",GERAL[[#This Row],[ODS]])),"NÃO","SIM")</f>
        <v>SIM</v>
      </c>
      <c r="AA816" s="2" t="str">
        <f>IF(ISERR(FIND("17",GERAL[[#This Row],[ODS]])),"NÃO","SIM")</f>
        <v>NÃO</v>
      </c>
      <c r="AB816" s="1">
        <v>89.496199067591391</v>
      </c>
      <c r="AC816" s="1">
        <v>73.391476065912343</v>
      </c>
      <c r="AD816" s="1">
        <v>74.90260939952968</v>
      </c>
      <c r="AE816" s="1">
        <v>80.514700831648014</v>
      </c>
      <c r="AF816" s="1">
        <v>81.072453816023511</v>
      </c>
      <c r="AG816" s="1" t="str">
        <f>GERAL[[#This Row],[SIGLA]]&amp;GERAL[[#This Row],[CÓD]]</f>
        <v>BAEP_JP</v>
      </c>
      <c r="AH816" s="1">
        <f ca="1">VLOOKUP(GERAL[[#This Row],[REF_NOTA]],BASE_NOTAS[],7,FALSE)</f>
        <v>76.72299051974575</v>
      </c>
      <c r="AI816" s="31">
        <f ca="1">IF(GERAL[[#This Row],[Nota 2025]]="",0,GERAL[[#This Row],[Nota 2026]]-GERAL[[#This Row],[Nota 2025]])</f>
        <v>-4.3494632962777615</v>
      </c>
    </row>
    <row r="817" spans="1:35" ht="17" x14ac:dyDescent="0.35">
      <c r="A817" s="2" t="s">
        <v>161</v>
      </c>
      <c r="B817" s="2" t="s">
        <v>188</v>
      </c>
      <c r="C817" s="2" t="s">
        <v>211</v>
      </c>
      <c r="D817" s="15" t="s">
        <v>31</v>
      </c>
      <c r="E817" s="2" t="s">
        <v>101</v>
      </c>
      <c r="F817" s="2" t="str">
        <f>VLOOKUP(GERAL[[#This Row],[CÓD]],SEALL,6,FALSE)</f>
        <v>G</v>
      </c>
      <c r="G81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1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1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17" s="2">
        <f>VLOOKUP(GERAL[[#This Row],[CÓD]],SEALL,4,FALSE)</f>
        <v>16</v>
      </c>
      <c r="K817" s="2" t="str">
        <f>IF(ISERR(FIND("01",GERAL[[#This Row],[ODS]])),"NÃO","SIM")</f>
        <v>NÃO</v>
      </c>
      <c r="L817" s="2" t="str">
        <f>IF(ISERR(FIND("02",GERAL[[#This Row],[ODS]])),"NÃO","SIM")</f>
        <v>NÃO</v>
      </c>
      <c r="M817" s="2" t="str">
        <f>IF(ISERR(FIND("03",GERAL[[#This Row],[ODS]])),"NÃO","SIM")</f>
        <v>NÃO</v>
      </c>
      <c r="N817" s="2" t="str">
        <f>IF(ISERR(FIND("04",GERAL[[#This Row],[ODS]])),"NÃO","SIM")</f>
        <v>NÃO</v>
      </c>
      <c r="O817" s="2" t="str">
        <f>IF(ISERR(FIND("05",GERAL[[#This Row],[ODS]])),"NÃO","SIM")</f>
        <v>NÃO</v>
      </c>
      <c r="P817" s="2" t="str">
        <f>IF(ISERR(FIND("06",GERAL[[#This Row],[ODS]])),"NÃO","SIM")</f>
        <v>NÃO</v>
      </c>
      <c r="Q817" s="2" t="str">
        <f>IF(ISERR(FIND("07",GERAL[[#This Row],[ODS]])),"NÃO","SIM")</f>
        <v>NÃO</v>
      </c>
      <c r="R817" s="2" t="str">
        <f>IF(ISERR(FIND("08",GERAL[[#This Row],[ODS]])),"NÃO","SIM")</f>
        <v>NÃO</v>
      </c>
      <c r="S817" s="2" t="str">
        <f>IF(ISERR(FIND("09",GERAL[[#This Row],[ODS]])),"NÃO","SIM")</f>
        <v>NÃO</v>
      </c>
      <c r="T817" s="2" t="str">
        <f>IF(ISERR(FIND("10",GERAL[[#This Row],[ODS]])),"NÃO","SIM")</f>
        <v>NÃO</v>
      </c>
      <c r="U817" s="2" t="str">
        <f>IF(ISERR(FIND("11",GERAL[[#This Row],[ODS]])),"NÃO","SIM")</f>
        <v>NÃO</v>
      </c>
      <c r="V817" s="2" t="str">
        <f>IF(ISERR(FIND("12",GERAL[[#This Row],[ODS]])),"NÃO","SIM")</f>
        <v>NÃO</v>
      </c>
      <c r="W817" s="2" t="str">
        <f>IF(ISERR(FIND("13",GERAL[[#This Row],[ODS]])),"NÃO","SIM")</f>
        <v>NÃO</v>
      </c>
      <c r="X817" s="2" t="str">
        <f>IF(ISERR(FIND("14",GERAL[[#This Row],[ODS]])),"NÃO","SIM")</f>
        <v>NÃO</v>
      </c>
      <c r="Y817" s="2" t="str">
        <f>IF(ISERR(FIND("15",GERAL[[#This Row],[ODS]])),"NÃO","SIM")</f>
        <v>NÃO</v>
      </c>
      <c r="Z817" s="2" t="str">
        <f>IF(ISERR(FIND("16",GERAL[[#This Row],[ODS]])),"NÃO","SIM")</f>
        <v>SIM</v>
      </c>
      <c r="AA817" s="2" t="str">
        <f>IF(ISERR(FIND("17",GERAL[[#This Row],[ODS]])),"NÃO","SIM")</f>
        <v>NÃO</v>
      </c>
      <c r="AB817" s="1">
        <v>89.710541090532502</v>
      </c>
      <c r="AC817" s="1">
        <v>78.51892272484784</v>
      </c>
      <c r="AD817" s="1">
        <v>77.21549967918871</v>
      </c>
      <c r="AE817" s="1">
        <v>82.731647951344229</v>
      </c>
      <c r="AF817" s="1">
        <v>76.036799668807845</v>
      </c>
      <c r="AG817" s="1" t="str">
        <f>GERAL[[#This Row],[SIGLA]]&amp;GERAL[[#This Row],[CÓD]]</f>
        <v>CEEP_JP</v>
      </c>
      <c r="AH817" s="1">
        <f ca="1">VLOOKUP(GERAL[[#This Row],[REF_NOTA]],BASE_NOTAS[],7,FALSE)</f>
        <v>68.551129286662047</v>
      </c>
      <c r="AI817" s="31">
        <f ca="1">IF(GERAL[[#This Row],[Nota 2025]]="",0,GERAL[[#This Row],[Nota 2026]]-GERAL[[#This Row],[Nota 2025]])</f>
        <v>-7.4856703821457984</v>
      </c>
    </row>
    <row r="818" spans="1:35" ht="17" x14ac:dyDescent="0.35">
      <c r="A818" s="2" t="s">
        <v>162</v>
      </c>
      <c r="B818" s="2" t="s">
        <v>189</v>
      </c>
      <c r="C818" s="2" t="s">
        <v>211</v>
      </c>
      <c r="D818" s="15" t="s">
        <v>31</v>
      </c>
      <c r="E818" s="2" t="s">
        <v>101</v>
      </c>
      <c r="F818" s="2" t="str">
        <f>VLOOKUP(GERAL[[#This Row],[CÓD]],SEALL,6,FALSE)</f>
        <v>G</v>
      </c>
      <c r="G81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1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1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18" s="2">
        <f>VLOOKUP(GERAL[[#This Row],[CÓD]],SEALL,4,FALSE)</f>
        <v>16</v>
      </c>
      <c r="K818" s="2" t="str">
        <f>IF(ISERR(FIND("01",GERAL[[#This Row],[ODS]])),"NÃO","SIM")</f>
        <v>NÃO</v>
      </c>
      <c r="L818" s="2" t="str">
        <f>IF(ISERR(FIND("02",GERAL[[#This Row],[ODS]])),"NÃO","SIM")</f>
        <v>NÃO</v>
      </c>
      <c r="M818" s="2" t="str">
        <f>IF(ISERR(FIND("03",GERAL[[#This Row],[ODS]])),"NÃO","SIM")</f>
        <v>NÃO</v>
      </c>
      <c r="N818" s="2" t="str">
        <f>IF(ISERR(FIND("04",GERAL[[#This Row],[ODS]])),"NÃO","SIM")</f>
        <v>NÃO</v>
      </c>
      <c r="O818" s="2" t="str">
        <f>IF(ISERR(FIND("05",GERAL[[#This Row],[ODS]])),"NÃO","SIM")</f>
        <v>NÃO</v>
      </c>
      <c r="P818" s="2" t="str">
        <f>IF(ISERR(FIND("06",GERAL[[#This Row],[ODS]])),"NÃO","SIM")</f>
        <v>NÃO</v>
      </c>
      <c r="Q818" s="2" t="str">
        <f>IF(ISERR(FIND("07",GERAL[[#This Row],[ODS]])),"NÃO","SIM")</f>
        <v>NÃO</v>
      </c>
      <c r="R818" s="2" t="str">
        <f>IF(ISERR(FIND("08",GERAL[[#This Row],[ODS]])),"NÃO","SIM")</f>
        <v>NÃO</v>
      </c>
      <c r="S818" s="2" t="str">
        <f>IF(ISERR(FIND("09",GERAL[[#This Row],[ODS]])),"NÃO","SIM")</f>
        <v>NÃO</v>
      </c>
      <c r="T818" s="2" t="str">
        <f>IF(ISERR(FIND("10",GERAL[[#This Row],[ODS]])),"NÃO","SIM")</f>
        <v>NÃO</v>
      </c>
      <c r="U818" s="2" t="str">
        <f>IF(ISERR(FIND("11",GERAL[[#This Row],[ODS]])),"NÃO","SIM")</f>
        <v>NÃO</v>
      </c>
      <c r="V818" s="2" t="str">
        <f>IF(ISERR(FIND("12",GERAL[[#This Row],[ODS]])),"NÃO","SIM")</f>
        <v>NÃO</v>
      </c>
      <c r="W818" s="2" t="str">
        <f>IF(ISERR(FIND("13",GERAL[[#This Row],[ODS]])),"NÃO","SIM")</f>
        <v>NÃO</v>
      </c>
      <c r="X818" s="2" t="str">
        <f>IF(ISERR(FIND("14",GERAL[[#This Row],[ODS]])),"NÃO","SIM")</f>
        <v>NÃO</v>
      </c>
      <c r="Y818" s="2" t="str">
        <f>IF(ISERR(FIND("15",GERAL[[#This Row],[ODS]])),"NÃO","SIM")</f>
        <v>NÃO</v>
      </c>
      <c r="Z818" s="2" t="str">
        <f>IF(ISERR(FIND("16",GERAL[[#This Row],[ODS]])),"NÃO","SIM")</f>
        <v>SIM</v>
      </c>
      <c r="AA818" s="2" t="str">
        <f>IF(ISERR(FIND("17",GERAL[[#This Row],[ODS]])),"NÃO","SIM")</f>
        <v>NÃO</v>
      </c>
      <c r="AB818" s="1">
        <v>0</v>
      </c>
      <c r="AC818" s="1">
        <v>0</v>
      </c>
      <c r="AD818" s="1">
        <v>0</v>
      </c>
      <c r="AE818" s="1">
        <v>0</v>
      </c>
      <c r="AF818" s="1">
        <v>0</v>
      </c>
      <c r="AG818" s="1" t="str">
        <f>GERAL[[#This Row],[SIGLA]]&amp;GERAL[[#This Row],[CÓD]]</f>
        <v>DFEP_JP</v>
      </c>
      <c r="AH818" s="1">
        <f ca="1">VLOOKUP(GERAL[[#This Row],[REF_NOTA]],BASE_NOTAS[],7,FALSE)</f>
        <v>0</v>
      </c>
      <c r="AI818" s="31">
        <f ca="1">IF(GERAL[[#This Row],[Nota 2025]]="",0,GERAL[[#This Row],[Nota 2026]]-GERAL[[#This Row],[Nota 2025]])</f>
        <v>0</v>
      </c>
    </row>
    <row r="819" spans="1:35" ht="17" x14ac:dyDescent="0.35">
      <c r="A819" s="2" t="s">
        <v>163</v>
      </c>
      <c r="B819" s="2" t="s">
        <v>183</v>
      </c>
      <c r="C819" s="2" t="s">
        <v>211</v>
      </c>
      <c r="D819" s="15" t="s">
        <v>31</v>
      </c>
      <c r="E819" s="2" t="s">
        <v>101</v>
      </c>
      <c r="F819" s="2" t="str">
        <f>VLOOKUP(GERAL[[#This Row],[CÓD]],SEALL,6,FALSE)</f>
        <v>G</v>
      </c>
      <c r="G81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1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1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19" s="2">
        <f>VLOOKUP(GERAL[[#This Row],[CÓD]],SEALL,4,FALSE)</f>
        <v>16</v>
      </c>
      <c r="K819" s="2" t="str">
        <f>IF(ISERR(FIND("01",GERAL[[#This Row],[ODS]])),"NÃO","SIM")</f>
        <v>NÃO</v>
      </c>
      <c r="L819" s="2" t="str">
        <f>IF(ISERR(FIND("02",GERAL[[#This Row],[ODS]])),"NÃO","SIM")</f>
        <v>NÃO</v>
      </c>
      <c r="M819" s="2" t="str">
        <f>IF(ISERR(FIND("03",GERAL[[#This Row],[ODS]])),"NÃO","SIM")</f>
        <v>NÃO</v>
      </c>
      <c r="N819" s="2" t="str">
        <f>IF(ISERR(FIND("04",GERAL[[#This Row],[ODS]])),"NÃO","SIM")</f>
        <v>NÃO</v>
      </c>
      <c r="O819" s="2" t="str">
        <f>IF(ISERR(FIND("05",GERAL[[#This Row],[ODS]])),"NÃO","SIM")</f>
        <v>NÃO</v>
      </c>
      <c r="P819" s="2" t="str">
        <f>IF(ISERR(FIND("06",GERAL[[#This Row],[ODS]])),"NÃO","SIM")</f>
        <v>NÃO</v>
      </c>
      <c r="Q819" s="2" t="str">
        <f>IF(ISERR(FIND("07",GERAL[[#This Row],[ODS]])),"NÃO","SIM")</f>
        <v>NÃO</v>
      </c>
      <c r="R819" s="2" t="str">
        <f>IF(ISERR(FIND("08",GERAL[[#This Row],[ODS]])),"NÃO","SIM")</f>
        <v>NÃO</v>
      </c>
      <c r="S819" s="2" t="str">
        <f>IF(ISERR(FIND("09",GERAL[[#This Row],[ODS]])),"NÃO","SIM")</f>
        <v>NÃO</v>
      </c>
      <c r="T819" s="2" t="str">
        <f>IF(ISERR(FIND("10",GERAL[[#This Row],[ODS]])),"NÃO","SIM")</f>
        <v>NÃO</v>
      </c>
      <c r="U819" s="2" t="str">
        <f>IF(ISERR(FIND("11",GERAL[[#This Row],[ODS]])),"NÃO","SIM")</f>
        <v>NÃO</v>
      </c>
      <c r="V819" s="2" t="str">
        <f>IF(ISERR(FIND("12",GERAL[[#This Row],[ODS]])),"NÃO","SIM")</f>
        <v>NÃO</v>
      </c>
      <c r="W819" s="2" t="str">
        <f>IF(ISERR(FIND("13",GERAL[[#This Row],[ODS]])),"NÃO","SIM")</f>
        <v>NÃO</v>
      </c>
      <c r="X819" s="2" t="str">
        <f>IF(ISERR(FIND("14",GERAL[[#This Row],[ODS]])),"NÃO","SIM")</f>
        <v>NÃO</v>
      </c>
      <c r="Y819" s="2" t="str">
        <f>IF(ISERR(FIND("15",GERAL[[#This Row],[ODS]])),"NÃO","SIM")</f>
        <v>NÃO</v>
      </c>
      <c r="Z819" s="2" t="str">
        <f>IF(ISERR(FIND("16",GERAL[[#This Row],[ODS]])),"NÃO","SIM")</f>
        <v>SIM</v>
      </c>
      <c r="AA819" s="2" t="str">
        <f>IF(ISERR(FIND("17",GERAL[[#This Row],[ODS]])),"NÃO","SIM")</f>
        <v>NÃO</v>
      </c>
      <c r="AB819" s="1">
        <v>90.171789192808461</v>
      </c>
      <c r="AC819" s="1">
        <v>77.991051949969076</v>
      </c>
      <c r="AD819" s="1">
        <v>82.108348650868464</v>
      </c>
      <c r="AE819" s="1">
        <v>89.764699222184007</v>
      </c>
      <c r="AF819" s="1">
        <v>89.067497642899426</v>
      </c>
      <c r="AG819" s="1" t="str">
        <f>GERAL[[#This Row],[SIGLA]]&amp;GERAL[[#This Row],[CÓD]]</f>
        <v>ESEP_JP</v>
      </c>
      <c r="AH819" s="1">
        <f ca="1">VLOOKUP(GERAL[[#This Row],[REF_NOTA]],BASE_NOTAS[],7,FALSE)</f>
        <v>91.855841979176688</v>
      </c>
      <c r="AI819" s="31">
        <f ca="1">IF(GERAL[[#This Row],[Nota 2025]]="",0,GERAL[[#This Row],[Nota 2026]]-GERAL[[#This Row],[Nota 2025]])</f>
        <v>2.7883443362772624</v>
      </c>
    </row>
    <row r="820" spans="1:35" ht="17" x14ac:dyDescent="0.35">
      <c r="A820" s="2" t="s">
        <v>164</v>
      </c>
      <c r="B820" s="2" t="s">
        <v>190</v>
      </c>
      <c r="C820" s="2" t="s">
        <v>211</v>
      </c>
      <c r="D820" s="15" t="s">
        <v>31</v>
      </c>
      <c r="E820" s="2" t="s">
        <v>101</v>
      </c>
      <c r="F820" s="2" t="str">
        <f>VLOOKUP(GERAL[[#This Row],[CÓD]],SEALL,6,FALSE)</f>
        <v>G</v>
      </c>
      <c r="G82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2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2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20" s="2">
        <f>VLOOKUP(GERAL[[#This Row],[CÓD]],SEALL,4,FALSE)</f>
        <v>16</v>
      </c>
      <c r="K820" s="2" t="str">
        <f>IF(ISERR(FIND("01",GERAL[[#This Row],[ODS]])),"NÃO","SIM")</f>
        <v>NÃO</v>
      </c>
      <c r="L820" s="2" t="str">
        <f>IF(ISERR(FIND("02",GERAL[[#This Row],[ODS]])),"NÃO","SIM")</f>
        <v>NÃO</v>
      </c>
      <c r="M820" s="2" t="str">
        <f>IF(ISERR(FIND("03",GERAL[[#This Row],[ODS]])),"NÃO","SIM")</f>
        <v>NÃO</v>
      </c>
      <c r="N820" s="2" t="str">
        <f>IF(ISERR(FIND("04",GERAL[[#This Row],[ODS]])),"NÃO","SIM")</f>
        <v>NÃO</v>
      </c>
      <c r="O820" s="2" t="str">
        <f>IF(ISERR(FIND("05",GERAL[[#This Row],[ODS]])),"NÃO","SIM")</f>
        <v>NÃO</v>
      </c>
      <c r="P820" s="2" t="str">
        <f>IF(ISERR(FIND("06",GERAL[[#This Row],[ODS]])),"NÃO","SIM")</f>
        <v>NÃO</v>
      </c>
      <c r="Q820" s="2" t="str">
        <f>IF(ISERR(FIND("07",GERAL[[#This Row],[ODS]])),"NÃO","SIM")</f>
        <v>NÃO</v>
      </c>
      <c r="R820" s="2" t="str">
        <f>IF(ISERR(FIND("08",GERAL[[#This Row],[ODS]])),"NÃO","SIM")</f>
        <v>NÃO</v>
      </c>
      <c r="S820" s="2" t="str">
        <f>IF(ISERR(FIND("09",GERAL[[#This Row],[ODS]])),"NÃO","SIM")</f>
        <v>NÃO</v>
      </c>
      <c r="T820" s="2" t="str">
        <f>IF(ISERR(FIND("10",GERAL[[#This Row],[ODS]])),"NÃO","SIM")</f>
        <v>NÃO</v>
      </c>
      <c r="U820" s="2" t="str">
        <f>IF(ISERR(FIND("11",GERAL[[#This Row],[ODS]])),"NÃO","SIM")</f>
        <v>NÃO</v>
      </c>
      <c r="V820" s="2" t="str">
        <f>IF(ISERR(FIND("12",GERAL[[#This Row],[ODS]])),"NÃO","SIM")</f>
        <v>NÃO</v>
      </c>
      <c r="W820" s="2" t="str">
        <f>IF(ISERR(FIND("13",GERAL[[#This Row],[ODS]])),"NÃO","SIM")</f>
        <v>NÃO</v>
      </c>
      <c r="X820" s="2" t="str">
        <f>IF(ISERR(FIND("14",GERAL[[#This Row],[ODS]])),"NÃO","SIM")</f>
        <v>NÃO</v>
      </c>
      <c r="Y820" s="2" t="str">
        <f>IF(ISERR(FIND("15",GERAL[[#This Row],[ODS]])),"NÃO","SIM")</f>
        <v>NÃO</v>
      </c>
      <c r="Z820" s="2" t="str">
        <f>IF(ISERR(FIND("16",GERAL[[#This Row],[ODS]])),"NÃO","SIM")</f>
        <v>SIM</v>
      </c>
      <c r="AA820" s="2" t="str">
        <f>IF(ISERR(FIND("17",GERAL[[#This Row],[ODS]])),"NÃO","SIM")</f>
        <v>NÃO</v>
      </c>
      <c r="AB820" s="1">
        <v>82.222287240642927</v>
      </c>
      <c r="AC820" s="1">
        <v>56.307513790947574</v>
      </c>
      <c r="AD820" s="1">
        <v>61.222259788592851</v>
      </c>
      <c r="AE820" s="1">
        <v>80.978333390268347</v>
      </c>
      <c r="AF820" s="1">
        <v>68.842183849435415</v>
      </c>
      <c r="AG820" s="1" t="str">
        <f>GERAL[[#This Row],[SIGLA]]&amp;GERAL[[#This Row],[CÓD]]</f>
        <v>GOEP_JP</v>
      </c>
      <c r="AH820" s="1">
        <f ca="1">VLOOKUP(GERAL[[#This Row],[REF_NOTA]],BASE_NOTAS[],7,FALSE)</f>
        <v>60.118149468389717</v>
      </c>
      <c r="AI820" s="31">
        <f ca="1">IF(GERAL[[#This Row],[Nota 2025]]="",0,GERAL[[#This Row],[Nota 2026]]-GERAL[[#This Row],[Nota 2025]])</f>
        <v>-8.7240343810456977</v>
      </c>
    </row>
    <row r="821" spans="1:35" ht="17" x14ac:dyDescent="0.35">
      <c r="A821" s="2" t="s">
        <v>165</v>
      </c>
      <c r="B821" s="2" t="s">
        <v>191</v>
      </c>
      <c r="C821" s="2" t="s">
        <v>211</v>
      </c>
      <c r="D821" s="15" t="s">
        <v>31</v>
      </c>
      <c r="E821" s="2" t="s">
        <v>101</v>
      </c>
      <c r="F821" s="2" t="str">
        <f>VLOOKUP(GERAL[[#This Row],[CÓD]],SEALL,6,FALSE)</f>
        <v>G</v>
      </c>
      <c r="G82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2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2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21" s="2">
        <f>VLOOKUP(GERAL[[#This Row],[CÓD]],SEALL,4,FALSE)</f>
        <v>16</v>
      </c>
      <c r="K821" s="2" t="str">
        <f>IF(ISERR(FIND("01",GERAL[[#This Row],[ODS]])),"NÃO","SIM")</f>
        <v>NÃO</v>
      </c>
      <c r="L821" s="2" t="str">
        <f>IF(ISERR(FIND("02",GERAL[[#This Row],[ODS]])),"NÃO","SIM")</f>
        <v>NÃO</v>
      </c>
      <c r="M821" s="2" t="str">
        <f>IF(ISERR(FIND("03",GERAL[[#This Row],[ODS]])),"NÃO","SIM")</f>
        <v>NÃO</v>
      </c>
      <c r="N821" s="2" t="str">
        <f>IF(ISERR(FIND("04",GERAL[[#This Row],[ODS]])),"NÃO","SIM")</f>
        <v>NÃO</v>
      </c>
      <c r="O821" s="2" t="str">
        <f>IF(ISERR(FIND("05",GERAL[[#This Row],[ODS]])),"NÃO","SIM")</f>
        <v>NÃO</v>
      </c>
      <c r="P821" s="2" t="str">
        <f>IF(ISERR(FIND("06",GERAL[[#This Row],[ODS]])),"NÃO","SIM")</f>
        <v>NÃO</v>
      </c>
      <c r="Q821" s="2" t="str">
        <f>IF(ISERR(FIND("07",GERAL[[#This Row],[ODS]])),"NÃO","SIM")</f>
        <v>NÃO</v>
      </c>
      <c r="R821" s="2" t="str">
        <f>IF(ISERR(FIND("08",GERAL[[#This Row],[ODS]])),"NÃO","SIM")</f>
        <v>NÃO</v>
      </c>
      <c r="S821" s="2" t="str">
        <f>IF(ISERR(FIND("09",GERAL[[#This Row],[ODS]])),"NÃO","SIM")</f>
        <v>NÃO</v>
      </c>
      <c r="T821" s="2" t="str">
        <f>IF(ISERR(FIND("10",GERAL[[#This Row],[ODS]])),"NÃO","SIM")</f>
        <v>NÃO</v>
      </c>
      <c r="U821" s="2" t="str">
        <f>IF(ISERR(FIND("11",GERAL[[#This Row],[ODS]])),"NÃO","SIM")</f>
        <v>NÃO</v>
      </c>
      <c r="V821" s="2" t="str">
        <f>IF(ISERR(FIND("12",GERAL[[#This Row],[ODS]])),"NÃO","SIM")</f>
        <v>NÃO</v>
      </c>
      <c r="W821" s="2" t="str">
        <f>IF(ISERR(FIND("13",GERAL[[#This Row],[ODS]])),"NÃO","SIM")</f>
        <v>NÃO</v>
      </c>
      <c r="X821" s="2" t="str">
        <f>IF(ISERR(FIND("14",GERAL[[#This Row],[ODS]])),"NÃO","SIM")</f>
        <v>NÃO</v>
      </c>
      <c r="Y821" s="2" t="str">
        <f>IF(ISERR(FIND("15",GERAL[[#This Row],[ODS]])),"NÃO","SIM")</f>
        <v>NÃO</v>
      </c>
      <c r="Z821" s="2" t="str">
        <f>IF(ISERR(FIND("16",GERAL[[#This Row],[ODS]])),"NÃO","SIM")</f>
        <v>SIM</v>
      </c>
      <c r="AA821" s="2" t="str">
        <f>IF(ISERR(FIND("17",GERAL[[#This Row],[ODS]])),"NÃO","SIM")</f>
        <v>NÃO</v>
      </c>
      <c r="AB821" s="1">
        <v>80.001699513521203</v>
      </c>
      <c r="AC821" s="1">
        <v>52.568959371724098</v>
      </c>
      <c r="AD821" s="1">
        <v>54.225433227195282</v>
      </c>
      <c r="AE821" s="1">
        <v>69.884396087423923</v>
      </c>
      <c r="AF821" s="1">
        <v>62.062945711904362</v>
      </c>
      <c r="AG821" s="1" t="str">
        <f>GERAL[[#This Row],[SIGLA]]&amp;GERAL[[#This Row],[CÓD]]</f>
        <v>MAEP_JP</v>
      </c>
      <c r="AH821" s="1">
        <f ca="1">VLOOKUP(GERAL[[#This Row],[REF_NOTA]],BASE_NOTAS[],7,FALSE)</f>
        <v>45.012262966027414</v>
      </c>
      <c r="AI821" s="31">
        <f ca="1">IF(GERAL[[#This Row],[Nota 2025]]="",0,GERAL[[#This Row],[Nota 2026]]-GERAL[[#This Row],[Nota 2025]])</f>
        <v>-17.050682745876948</v>
      </c>
    </row>
    <row r="822" spans="1:35" ht="17" x14ac:dyDescent="0.35">
      <c r="A822" s="2" t="s">
        <v>168</v>
      </c>
      <c r="B822" s="2" t="s">
        <v>195</v>
      </c>
      <c r="C822" s="2" t="s">
        <v>211</v>
      </c>
      <c r="D822" s="15" t="s">
        <v>31</v>
      </c>
      <c r="E822" s="2" t="s">
        <v>101</v>
      </c>
      <c r="F822" s="2" t="str">
        <f>VLOOKUP(GERAL[[#This Row],[CÓD]],SEALL,6,FALSE)</f>
        <v>G</v>
      </c>
      <c r="G82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2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2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22" s="2">
        <f>VLOOKUP(GERAL[[#This Row],[CÓD]],SEALL,4,FALSE)</f>
        <v>16</v>
      </c>
      <c r="K822" s="2" t="str">
        <f>IF(ISERR(FIND("01",GERAL[[#This Row],[ODS]])),"NÃO","SIM")</f>
        <v>NÃO</v>
      </c>
      <c r="L822" s="2" t="str">
        <f>IF(ISERR(FIND("02",GERAL[[#This Row],[ODS]])),"NÃO","SIM")</f>
        <v>NÃO</v>
      </c>
      <c r="M822" s="2" t="str">
        <f>IF(ISERR(FIND("03",GERAL[[#This Row],[ODS]])),"NÃO","SIM")</f>
        <v>NÃO</v>
      </c>
      <c r="N822" s="2" t="str">
        <f>IF(ISERR(FIND("04",GERAL[[#This Row],[ODS]])),"NÃO","SIM")</f>
        <v>NÃO</v>
      </c>
      <c r="O822" s="2" t="str">
        <f>IF(ISERR(FIND("05",GERAL[[#This Row],[ODS]])),"NÃO","SIM")</f>
        <v>NÃO</v>
      </c>
      <c r="P822" s="2" t="str">
        <f>IF(ISERR(FIND("06",GERAL[[#This Row],[ODS]])),"NÃO","SIM")</f>
        <v>NÃO</v>
      </c>
      <c r="Q822" s="2" t="str">
        <f>IF(ISERR(FIND("07",GERAL[[#This Row],[ODS]])),"NÃO","SIM")</f>
        <v>NÃO</v>
      </c>
      <c r="R822" s="2" t="str">
        <f>IF(ISERR(FIND("08",GERAL[[#This Row],[ODS]])),"NÃO","SIM")</f>
        <v>NÃO</v>
      </c>
      <c r="S822" s="2" t="str">
        <f>IF(ISERR(FIND("09",GERAL[[#This Row],[ODS]])),"NÃO","SIM")</f>
        <v>NÃO</v>
      </c>
      <c r="T822" s="2" t="str">
        <f>IF(ISERR(FIND("10",GERAL[[#This Row],[ODS]])),"NÃO","SIM")</f>
        <v>NÃO</v>
      </c>
      <c r="U822" s="2" t="str">
        <f>IF(ISERR(FIND("11",GERAL[[#This Row],[ODS]])),"NÃO","SIM")</f>
        <v>NÃO</v>
      </c>
      <c r="V822" s="2" t="str">
        <f>IF(ISERR(FIND("12",GERAL[[#This Row],[ODS]])),"NÃO","SIM")</f>
        <v>NÃO</v>
      </c>
      <c r="W822" s="2" t="str">
        <f>IF(ISERR(FIND("13",GERAL[[#This Row],[ODS]])),"NÃO","SIM")</f>
        <v>NÃO</v>
      </c>
      <c r="X822" s="2" t="str">
        <f>IF(ISERR(FIND("14",GERAL[[#This Row],[ODS]])),"NÃO","SIM")</f>
        <v>NÃO</v>
      </c>
      <c r="Y822" s="2" t="str">
        <f>IF(ISERR(FIND("15",GERAL[[#This Row],[ODS]])),"NÃO","SIM")</f>
        <v>NÃO</v>
      </c>
      <c r="Z822" s="2" t="str">
        <f>IF(ISERR(FIND("16",GERAL[[#This Row],[ODS]])),"NÃO","SIM")</f>
        <v>SIM</v>
      </c>
      <c r="AA822" s="2" t="str">
        <f>IF(ISERR(FIND("17",GERAL[[#This Row],[ODS]])),"NÃO","SIM")</f>
        <v>NÃO</v>
      </c>
      <c r="AB822" s="1">
        <v>86.065099213700307</v>
      </c>
      <c r="AC822" s="1">
        <v>72.199493020103532</v>
      </c>
      <c r="AD822" s="1">
        <v>79.298732407662499</v>
      </c>
      <c r="AE822" s="1">
        <v>83.827500031576236</v>
      </c>
      <c r="AF822" s="1">
        <v>77.773304792249576</v>
      </c>
      <c r="AG822" s="1" t="str">
        <f>GERAL[[#This Row],[SIGLA]]&amp;GERAL[[#This Row],[CÓD]]</f>
        <v>MTEP_JP</v>
      </c>
      <c r="AH822" s="1">
        <f ca="1">VLOOKUP(GERAL[[#This Row],[REF_NOTA]],BASE_NOTAS[],7,FALSE)</f>
        <v>74.080449961848416</v>
      </c>
      <c r="AI822" s="31">
        <f ca="1">IF(GERAL[[#This Row],[Nota 2025]]="",0,GERAL[[#This Row],[Nota 2026]]-GERAL[[#This Row],[Nota 2025]])</f>
        <v>-3.6928548304011599</v>
      </c>
    </row>
    <row r="823" spans="1:35" ht="17" x14ac:dyDescent="0.35">
      <c r="A823" s="2" t="s">
        <v>167</v>
      </c>
      <c r="B823" s="2" t="s">
        <v>193</v>
      </c>
      <c r="C823" s="2" t="s">
        <v>211</v>
      </c>
      <c r="D823" s="15" t="s">
        <v>31</v>
      </c>
      <c r="E823" s="2" t="s">
        <v>101</v>
      </c>
      <c r="F823" s="2" t="str">
        <f>VLOOKUP(GERAL[[#This Row],[CÓD]],SEALL,6,FALSE)</f>
        <v>G</v>
      </c>
      <c r="G82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2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2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23" s="2">
        <f>VLOOKUP(GERAL[[#This Row],[CÓD]],SEALL,4,FALSE)</f>
        <v>16</v>
      </c>
      <c r="K823" s="2" t="str">
        <f>IF(ISERR(FIND("01",GERAL[[#This Row],[ODS]])),"NÃO","SIM")</f>
        <v>NÃO</v>
      </c>
      <c r="L823" s="2" t="str">
        <f>IF(ISERR(FIND("02",GERAL[[#This Row],[ODS]])),"NÃO","SIM")</f>
        <v>NÃO</v>
      </c>
      <c r="M823" s="2" t="str">
        <f>IF(ISERR(FIND("03",GERAL[[#This Row],[ODS]])),"NÃO","SIM")</f>
        <v>NÃO</v>
      </c>
      <c r="N823" s="2" t="str">
        <f>IF(ISERR(FIND("04",GERAL[[#This Row],[ODS]])),"NÃO","SIM")</f>
        <v>NÃO</v>
      </c>
      <c r="O823" s="2" t="str">
        <f>IF(ISERR(FIND("05",GERAL[[#This Row],[ODS]])),"NÃO","SIM")</f>
        <v>NÃO</v>
      </c>
      <c r="P823" s="2" t="str">
        <f>IF(ISERR(FIND("06",GERAL[[#This Row],[ODS]])),"NÃO","SIM")</f>
        <v>NÃO</v>
      </c>
      <c r="Q823" s="2" t="str">
        <f>IF(ISERR(FIND("07",GERAL[[#This Row],[ODS]])),"NÃO","SIM")</f>
        <v>NÃO</v>
      </c>
      <c r="R823" s="2" t="str">
        <f>IF(ISERR(FIND("08",GERAL[[#This Row],[ODS]])),"NÃO","SIM")</f>
        <v>NÃO</v>
      </c>
      <c r="S823" s="2" t="str">
        <f>IF(ISERR(FIND("09",GERAL[[#This Row],[ODS]])),"NÃO","SIM")</f>
        <v>NÃO</v>
      </c>
      <c r="T823" s="2" t="str">
        <f>IF(ISERR(FIND("10",GERAL[[#This Row],[ODS]])),"NÃO","SIM")</f>
        <v>NÃO</v>
      </c>
      <c r="U823" s="2" t="str">
        <f>IF(ISERR(FIND("11",GERAL[[#This Row],[ODS]])),"NÃO","SIM")</f>
        <v>NÃO</v>
      </c>
      <c r="V823" s="2" t="str">
        <f>IF(ISERR(FIND("12",GERAL[[#This Row],[ODS]])),"NÃO","SIM")</f>
        <v>NÃO</v>
      </c>
      <c r="W823" s="2" t="str">
        <f>IF(ISERR(FIND("13",GERAL[[#This Row],[ODS]])),"NÃO","SIM")</f>
        <v>NÃO</v>
      </c>
      <c r="X823" s="2" t="str">
        <f>IF(ISERR(FIND("14",GERAL[[#This Row],[ODS]])),"NÃO","SIM")</f>
        <v>NÃO</v>
      </c>
      <c r="Y823" s="2" t="str">
        <f>IF(ISERR(FIND("15",GERAL[[#This Row],[ODS]])),"NÃO","SIM")</f>
        <v>NÃO</v>
      </c>
      <c r="Z823" s="2" t="str">
        <f>IF(ISERR(FIND("16",GERAL[[#This Row],[ODS]])),"NÃO","SIM")</f>
        <v>SIM</v>
      </c>
      <c r="AA823" s="2" t="str">
        <f>IF(ISERR(FIND("17",GERAL[[#This Row],[ODS]])),"NÃO","SIM")</f>
        <v>NÃO</v>
      </c>
      <c r="AB823" s="1">
        <v>87.621859324284699</v>
      </c>
      <c r="AC823" s="1">
        <v>69.800669084531563</v>
      </c>
      <c r="AD823" s="1">
        <v>73.094639449541987</v>
      </c>
      <c r="AE823" s="1">
        <v>82.676937215532874</v>
      </c>
      <c r="AF823" s="1">
        <v>74.136585570399006</v>
      </c>
      <c r="AG823" s="1" t="str">
        <f>GERAL[[#This Row],[SIGLA]]&amp;GERAL[[#This Row],[CÓD]]</f>
        <v>MSEP_JP</v>
      </c>
      <c r="AH823" s="1">
        <f ca="1">VLOOKUP(GERAL[[#This Row],[REF_NOTA]],BASE_NOTAS[],7,FALSE)</f>
        <v>74.900468101572386</v>
      </c>
      <c r="AI823" s="31">
        <f ca="1">IF(GERAL[[#This Row],[Nota 2025]]="",0,GERAL[[#This Row],[Nota 2026]]-GERAL[[#This Row],[Nota 2025]])</f>
        <v>0.76388253117337968</v>
      </c>
    </row>
    <row r="824" spans="1:35" ht="17" x14ac:dyDescent="0.35">
      <c r="A824" s="2" t="s">
        <v>166</v>
      </c>
      <c r="B824" s="2" t="s">
        <v>192</v>
      </c>
      <c r="C824" s="2" t="s">
        <v>211</v>
      </c>
      <c r="D824" s="15" t="s">
        <v>31</v>
      </c>
      <c r="E824" s="2" t="s">
        <v>101</v>
      </c>
      <c r="F824" s="2" t="str">
        <f>VLOOKUP(GERAL[[#This Row],[CÓD]],SEALL,6,FALSE)</f>
        <v>G</v>
      </c>
      <c r="G82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2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2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24" s="2">
        <f>VLOOKUP(GERAL[[#This Row],[CÓD]],SEALL,4,FALSE)</f>
        <v>16</v>
      </c>
      <c r="K824" s="2" t="str">
        <f>IF(ISERR(FIND("01",GERAL[[#This Row],[ODS]])),"NÃO","SIM")</f>
        <v>NÃO</v>
      </c>
      <c r="L824" s="2" t="str">
        <f>IF(ISERR(FIND("02",GERAL[[#This Row],[ODS]])),"NÃO","SIM")</f>
        <v>NÃO</v>
      </c>
      <c r="M824" s="2" t="str">
        <f>IF(ISERR(FIND("03",GERAL[[#This Row],[ODS]])),"NÃO","SIM")</f>
        <v>NÃO</v>
      </c>
      <c r="N824" s="2" t="str">
        <f>IF(ISERR(FIND("04",GERAL[[#This Row],[ODS]])),"NÃO","SIM")</f>
        <v>NÃO</v>
      </c>
      <c r="O824" s="2" t="str">
        <f>IF(ISERR(FIND("05",GERAL[[#This Row],[ODS]])),"NÃO","SIM")</f>
        <v>NÃO</v>
      </c>
      <c r="P824" s="2" t="str">
        <f>IF(ISERR(FIND("06",GERAL[[#This Row],[ODS]])),"NÃO","SIM")</f>
        <v>NÃO</v>
      </c>
      <c r="Q824" s="2" t="str">
        <f>IF(ISERR(FIND("07",GERAL[[#This Row],[ODS]])),"NÃO","SIM")</f>
        <v>NÃO</v>
      </c>
      <c r="R824" s="2" t="str">
        <f>IF(ISERR(FIND("08",GERAL[[#This Row],[ODS]])),"NÃO","SIM")</f>
        <v>NÃO</v>
      </c>
      <c r="S824" s="2" t="str">
        <f>IF(ISERR(FIND("09",GERAL[[#This Row],[ODS]])),"NÃO","SIM")</f>
        <v>NÃO</v>
      </c>
      <c r="T824" s="2" t="str">
        <f>IF(ISERR(FIND("10",GERAL[[#This Row],[ODS]])),"NÃO","SIM")</f>
        <v>NÃO</v>
      </c>
      <c r="U824" s="2" t="str">
        <f>IF(ISERR(FIND("11",GERAL[[#This Row],[ODS]])),"NÃO","SIM")</f>
        <v>NÃO</v>
      </c>
      <c r="V824" s="2" t="str">
        <f>IF(ISERR(FIND("12",GERAL[[#This Row],[ODS]])),"NÃO","SIM")</f>
        <v>NÃO</v>
      </c>
      <c r="W824" s="2" t="str">
        <f>IF(ISERR(FIND("13",GERAL[[#This Row],[ODS]])),"NÃO","SIM")</f>
        <v>NÃO</v>
      </c>
      <c r="X824" s="2" t="str">
        <f>IF(ISERR(FIND("14",GERAL[[#This Row],[ODS]])),"NÃO","SIM")</f>
        <v>NÃO</v>
      </c>
      <c r="Y824" s="2" t="str">
        <f>IF(ISERR(FIND("15",GERAL[[#This Row],[ODS]])),"NÃO","SIM")</f>
        <v>NÃO</v>
      </c>
      <c r="Z824" s="2" t="str">
        <f>IF(ISERR(FIND("16",GERAL[[#This Row],[ODS]])),"NÃO","SIM")</f>
        <v>SIM</v>
      </c>
      <c r="AA824" s="2" t="str">
        <f>IF(ISERR(FIND("17",GERAL[[#This Row],[ODS]])),"NÃO","SIM")</f>
        <v>NÃO</v>
      </c>
      <c r="AB824" s="1">
        <v>88.430018723488374</v>
      </c>
      <c r="AC824" s="1">
        <v>79.642396559811829</v>
      </c>
      <c r="AD824" s="1">
        <v>80.450851483922833</v>
      </c>
      <c r="AE824" s="1">
        <v>82.895729750683472</v>
      </c>
      <c r="AF824" s="1">
        <v>78.580817676415975</v>
      </c>
      <c r="AG824" s="1" t="str">
        <f>GERAL[[#This Row],[SIGLA]]&amp;GERAL[[#This Row],[CÓD]]</f>
        <v>MGEP_JP</v>
      </c>
      <c r="AH824" s="1">
        <f ca="1">VLOOKUP(GERAL[[#This Row],[REF_NOTA]],BASE_NOTAS[],7,FALSE)</f>
        <v>71.075933836882115</v>
      </c>
      <c r="AI824" s="31">
        <f ca="1">IF(GERAL[[#This Row],[Nota 2025]]="",0,GERAL[[#This Row],[Nota 2026]]-GERAL[[#This Row],[Nota 2025]])</f>
        <v>-7.5048838395338606</v>
      </c>
    </row>
    <row r="825" spans="1:35" ht="17" x14ac:dyDescent="0.35">
      <c r="A825" s="2" t="s">
        <v>169</v>
      </c>
      <c r="B825" s="2" t="s">
        <v>196</v>
      </c>
      <c r="C825" s="2" t="s">
        <v>211</v>
      </c>
      <c r="D825" s="15" t="s">
        <v>31</v>
      </c>
      <c r="E825" s="2" t="s">
        <v>101</v>
      </c>
      <c r="F825" s="2" t="str">
        <f>VLOOKUP(GERAL[[#This Row],[CÓD]],SEALL,6,FALSE)</f>
        <v>G</v>
      </c>
      <c r="G82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2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2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25" s="2">
        <f>VLOOKUP(GERAL[[#This Row],[CÓD]],SEALL,4,FALSE)</f>
        <v>16</v>
      </c>
      <c r="K825" s="2" t="str">
        <f>IF(ISERR(FIND("01",GERAL[[#This Row],[ODS]])),"NÃO","SIM")</f>
        <v>NÃO</v>
      </c>
      <c r="L825" s="2" t="str">
        <f>IF(ISERR(FIND("02",GERAL[[#This Row],[ODS]])),"NÃO","SIM")</f>
        <v>NÃO</v>
      </c>
      <c r="M825" s="2" t="str">
        <f>IF(ISERR(FIND("03",GERAL[[#This Row],[ODS]])),"NÃO","SIM")</f>
        <v>NÃO</v>
      </c>
      <c r="N825" s="2" t="str">
        <f>IF(ISERR(FIND("04",GERAL[[#This Row],[ODS]])),"NÃO","SIM")</f>
        <v>NÃO</v>
      </c>
      <c r="O825" s="2" t="str">
        <f>IF(ISERR(FIND("05",GERAL[[#This Row],[ODS]])),"NÃO","SIM")</f>
        <v>NÃO</v>
      </c>
      <c r="P825" s="2" t="str">
        <f>IF(ISERR(FIND("06",GERAL[[#This Row],[ODS]])),"NÃO","SIM")</f>
        <v>NÃO</v>
      </c>
      <c r="Q825" s="2" t="str">
        <f>IF(ISERR(FIND("07",GERAL[[#This Row],[ODS]])),"NÃO","SIM")</f>
        <v>NÃO</v>
      </c>
      <c r="R825" s="2" t="str">
        <f>IF(ISERR(FIND("08",GERAL[[#This Row],[ODS]])),"NÃO","SIM")</f>
        <v>NÃO</v>
      </c>
      <c r="S825" s="2" t="str">
        <f>IF(ISERR(FIND("09",GERAL[[#This Row],[ODS]])),"NÃO","SIM")</f>
        <v>NÃO</v>
      </c>
      <c r="T825" s="2" t="str">
        <f>IF(ISERR(FIND("10",GERAL[[#This Row],[ODS]])),"NÃO","SIM")</f>
        <v>NÃO</v>
      </c>
      <c r="U825" s="2" t="str">
        <f>IF(ISERR(FIND("11",GERAL[[#This Row],[ODS]])),"NÃO","SIM")</f>
        <v>NÃO</v>
      </c>
      <c r="V825" s="2" t="str">
        <f>IF(ISERR(FIND("12",GERAL[[#This Row],[ODS]])),"NÃO","SIM")</f>
        <v>NÃO</v>
      </c>
      <c r="W825" s="2" t="str">
        <f>IF(ISERR(FIND("13",GERAL[[#This Row],[ODS]])),"NÃO","SIM")</f>
        <v>NÃO</v>
      </c>
      <c r="X825" s="2" t="str">
        <f>IF(ISERR(FIND("14",GERAL[[#This Row],[ODS]])),"NÃO","SIM")</f>
        <v>NÃO</v>
      </c>
      <c r="Y825" s="2" t="str">
        <f>IF(ISERR(FIND("15",GERAL[[#This Row],[ODS]])),"NÃO","SIM")</f>
        <v>NÃO</v>
      </c>
      <c r="Z825" s="2" t="str">
        <f>IF(ISERR(FIND("16",GERAL[[#This Row],[ODS]])),"NÃO","SIM")</f>
        <v>SIM</v>
      </c>
      <c r="AA825" s="2" t="str">
        <f>IF(ISERR(FIND("17",GERAL[[#This Row],[ODS]])),"NÃO","SIM")</f>
        <v>NÃO</v>
      </c>
      <c r="AB825" s="1">
        <v>92.954524843695708</v>
      </c>
      <c r="AC825" s="1">
        <v>81.307686439393066</v>
      </c>
      <c r="AD825" s="1">
        <v>80.764043528953209</v>
      </c>
      <c r="AE825" s="1">
        <v>86.66241972923774</v>
      </c>
      <c r="AF825" s="1">
        <v>72.177733105617321</v>
      </c>
      <c r="AG825" s="1" t="str">
        <f>GERAL[[#This Row],[SIGLA]]&amp;GERAL[[#This Row],[CÓD]]</f>
        <v>PAEP_JP</v>
      </c>
      <c r="AH825" s="1">
        <f ca="1">VLOOKUP(GERAL[[#This Row],[REF_NOTA]],BASE_NOTAS[],7,FALSE)</f>
        <v>69.530151128614108</v>
      </c>
      <c r="AI825" s="31">
        <f ca="1">IF(GERAL[[#This Row],[Nota 2025]]="",0,GERAL[[#This Row],[Nota 2026]]-GERAL[[#This Row],[Nota 2025]])</f>
        <v>-2.6475819770032132</v>
      </c>
    </row>
    <row r="826" spans="1:35" ht="17" x14ac:dyDescent="0.35">
      <c r="A826" s="2" t="s">
        <v>170</v>
      </c>
      <c r="B826" s="2" t="s">
        <v>197</v>
      </c>
      <c r="C826" s="2" t="s">
        <v>211</v>
      </c>
      <c r="D826" s="15" t="s">
        <v>31</v>
      </c>
      <c r="E826" s="2" t="s">
        <v>101</v>
      </c>
      <c r="F826" s="2" t="str">
        <f>VLOOKUP(GERAL[[#This Row],[CÓD]],SEALL,6,FALSE)</f>
        <v>G</v>
      </c>
      <c r="G82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2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2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26" s="2">
        <f>VLOOKUP(GERAL[[#This Row],[CÓD]],SEALL,4,FALSE)</f>
        <v>16</v>
      </c>
      <c r="K826" s="2" t="str">
        <f>IF(ISERR(FIND("01",GERAL[[#This Row],[ODS]])),"NÃO","SIM")</f>
        <v>NÃO</v>
      </c>
      <c r="L826" s="2" t="str">
        <f>IF(ISERR(FIND("02",GERAL[[#This Row],[ODS]])),"NÃO","SIM")</f>
        <v>NÃO</v>
      </c>
      <c r="M826" s="2" t="str">
        <f>IF(ISERR(FIND("03",GERAL[[#This Row],[ODS]])),"NÃO","SIM")</f>
        <v>NÃO</v>
      </c>
      <c r="N826" s="2" t="str">
        <f>IF(ISERR(FIND("04",GERAL[[#This Row],[ODS]])),"NÃO","SIM")</f>
        <v>NÃO</v>
      </c>
      <c r="O826" s="2" t="str">
        <f>IF(ISERR(FIND("05",GERAL[[#This Row],[ODS]])),"NÃO","SIM")</f>
        <v>NÃO</v>
      </c>
      <c r="P826" s="2" t="str">
        <f>IF(ISERR(FIND("06",GERAL[[#This Row],[ODS]])),"NÃO","SIM")</f>
        <v>NÃO</v>
      </c>
      <c r="Q826" s="2" t="str">
        <f>IF(ISERR(FIND("07",GERAL[[#This Row],[ODS]])),"NÃO","SIM")</f>
        <v>NÃO</v>
      </c>
      <c r="R826" s="2" t="str">
        <f>IF(ISERR(FIND("08",GERAL[[#This Row],[ODS]])),"NÃO","SIM")</f>
        <v>NÃO</v>
      </c>
      <c r="S826" s="2" t="str">
        <f>IF(ISERR(FIND("09",GERAL[[#This Row],[ODS]])),"NÃO","SIM")</f>
        <v>NÃO</v>
      </c>
      <c r="T826" s="2" t="str">
        <f>IF(ISERR(FIND("10",GERAL[[#This Row],[ODS]])),"NÃO","SIM")</f>
        <v>NÃO</v>
      </c>
      <c r="U826" s="2" t="str">
        <f>IF(ISERR(FIND("11",GERAL[[#This Row],[ODS]])),"NÃO","SIM")</f>
        <v>NÃO</v>
      </c>
      <c r="V826" s="2" t="str">
        <f>IF(ISERR(FIND("12",GERAL[[#This Row],[ODS]])),"NÃO","SIM")</f>
        <v>NÃO</v>
      </c>
      <c r="W826" s="2" t="str">
        <f>IF(ISERR(FIND("13",GERAL[[#This Row],[ODS]])),"NÃO","SIM")</f>
        <v>NÃO</v>
      </c>
      <c r="X826" s="2" t="str">
        <f>IF(ISERR(FIND("14",GERAL[[#This Row],[ODS]])),"NÃO","SIM")</f>
        <v>NÃO</v>
      </c>
      <c r="Y826" s="2" t="str">
        <f>IF(ISERR(FIND("15",GERAL[[#This Row],[ODS]])),"NÃO","SIM")</f>
        <v>NÃO</v>
      </c>
      <c r="Z826" s="2" t="str">
        <f>IF(ISERR(FIND("16",GERAL[[#This Row],[ODS]])),"NÃO","SIM")</f>
        <v>SIM</v>
      </c>
      <c r="AA826" s="2" t="str">
        <f>IF(ISERR(FIND("17",GERAL[[#This Row],[ODS]])),"NÃO","SIM")</f>
        <v>NÃO</v>
      </c>
      <c r="AB826" s="1">
        <v>75.420408447691159</v>
      </c>
      <c r="AC826" s="1">
        <v>32.491428835389101</v>
      </c>
      <c r="AD826" s="1">
        <v>0.90403438733433461</v>
      </c>
      <c r="AE826" s="1">
        <v>42.722280763931131</v>
      </c>
      <c r="AF826" s="1">
        <v>12.494694629798531</v>
      </c>
      <c r="AG826" s="1" t="str">
        <f>GERAL[[#This Row],[SIGLA]]&amp;GERAL[[#This Row],[CÓD]]</f>
        <v>PBEP_JP</v>
      </c>
      <c r="AH826" s="1">
        <f ca="1">VLOOKUP(GERAL[[#This Row],[REF_NOTA]],BASE_NOTAS[],7,FALSE)</f>
        <v>5.7513199610310295</v>
      </c>
      <c r="AI826" s="31">
        <f ca="1">IF(GERAL[[#This Row],[Nota 2025]]="",0,GERAL[[#This Row],[Nota 2026]]-GERAL[[#This Row],[Nota 2025]])</f>
        <v>-6.7433746687675011</v>
      </c>
    </row>
    <row r="827" spans="1:35" ht="17" x14ac:dyDescent="0.35">
      <c r="A827" s="2" t="s">
        <v>173</v>
      </c>
      <c r="B827" s="2" t="s">
        <v>200</v>
      </c>
      <c r="C827" s="2" t="s">
        <v>211</v>
      </c>
      <c r="D827" s="15" t="s">
        <v>31</v>
      </c>
      <c r="E827" s="2" t="s">
        <v>101</v>
      </c>
      <c r="F827" s="2" t="str">
        <f>VLOOKUP(GERAL[[#This Row],[CÓD]],SEALL,6,FALSE)</f>
        <v>G</v>
      </c>
      <c r="G82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2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2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27" s="2">
        <f>VLOOKUP(GERAL[[#This Row],[CÓD]],SEALL,4,FALSE)</f>
        <v>16</v>
      </c>
      <c r="K827" s="2" t="str">
        <f>IF(ISERR(FIND("01",GERAL[[#This Row],[ODS]])),"NÃO","SIM")</f>
        <v>NÃO</v>
      </c>
      <c r="L827" s="2" t="str">
        <f>IF(ISERR(FIND("02",GERAL[[#This Row],[ODS]])),"NÃO","SIM")</f>
        <v>NÃO</v>
      </c>
      <c r="M827" s="2" t="str">
        <f>IF(ISERR(FIND("03",GERAL[[#This Row],[ODS]])),"NÃO","SIM")</f>
        <v>NÃO</v>
      </c>
      <c r="N827" s="2" t="str">
        <f>IF(ISERR(FIND("04",GERAL[[#This Row],[ODS]])),"NÃO","SIM")</f>
        <v>NÃO</v>
      </c>
      <c r="O827" s="2" t="str">
        <f>IF(ISERR(FIND("05",GERAL[[#This Row],[ODS]])),"NÃO","SIM")</f>
        <v>NÃO</v>
      </c>
      <c r="P827" s="2" t="str">
        <f>IF(ISERR(FIND("06",GERAL[[#This Row],[ODS]])),"NÃO","SIM")</f>
        <v>NÃO</v>
      </c>
      <c r="Q827" s="2" t="str">
        <f>IF(ISERR(FIND("07",GERAL[[#This Row],[ODS]])),"NÃO","SIM")</f>
        <v>NÃO</v>
      </c>
      <c r="R827" s="2" t="str">
        <f>IF(ISERR(FIND("08",GERAL[[#This Row],[ODS]])),"NÃO","SIM")</f>
        <v>NÃO</v>
      </c>
      <c r="S827" s="2" t="str">
        <f>IF(ISERR(FIND("09",GERAL[[#This Row],[ODS]])),"NÃO","SIM")</f>
        <v>NÃO</v>
      </c>
      <c r="T827" s="2" t="str">
        <f>IF(ISERR(FIND("10",GERAL[[#This Row],[ODS]])),"NÃO","SIM")</f>
        <v>NÃO</v>
      </c>
      <c r="U827" s="2" t="str">
        <f>IF(ISERR(FIND("11",GERAL[[#This Row],[ODS]])),"NÃO","SIM")</f>
        <v>NÃO</v>
      </c>
      <c r="V827" s="2" t="str">
        <f>IF(ISERR(FIND("12",GERAL[[#This Row],[ODS]])),"NÃO","SIM")</f>
        <v>NÃO</v>
      </c>
      <c r="W827" s="2" t="str">
        <f>IF(ISERR(FIND("13",GERAL[[#This Row],[ODS]])),"NÃO","SIM")</f>
        <v>NÃO</v>
      </c>
      <c r="X827" s="2" t="str">
        <f>IF(ISERR(FIND("14",GERAL[[#This Row],[ODS]])),"NÃO","SIM")</f>
        <v>NÃO</v>
      </c>
      <c r="Y827" s="2" t="str">
        <f>IF(ISERR(FIND("15",GERAL[[#This Row],[ODS]])),"NÃO","SIM")</f>
        <v>NÃO</v>
      </c>
      <c r="Z827" s="2" t="str">
        <f>IF(ISERR(FIND("16",GERAL[[#This Row],[ODS]])),"NÃO","SIM")</f>
        <v>SIM</v>
      </c>
      <c r="AA827" s="2" t="str">
        <f>IF(ISERR(FIND("17",GERAL[[#This Row],[ODS]])),"NÃO","SIM")</f>
        <v>NÃO</v>
      </c>
      <c r="AB827" s="1">
        <v>99.604687480568259</v>
      </c>
      <c r="AC827" s="1">
        <v>99.374140402023045</v>
      </c>
      <c r="AD827" s="1">
        <v>100</v>
      </c>
      <c r="AE827" s="1">
        <v>96.155253614617067</v>
      </c>
      <c r="AF827" s="1">
        <v>92.772894032603446</v>
      </c>
      <c r="AG827" s="1" t="str">
        <f>GERAL[[#This Row],[SIGLA]]&amp;GERAL[[#This Row],[CÓD]]</f>
        <v>PREP_JP</v>
      </c>
      <c r="AH827" s="1">
        <f ca="1">VLOOKUP(GERAL[[#This Row],[REF_NOTA]],BASE_NOTAS[],7,FALSE)</f>
        <v>92.123031407161449</v>
      </c>
      <c r="AI827" s="31">
        <f ca="1">IF(GERAL[[#This Row],[Nota 2025]]="",0,GERAL[[#This Row],[Nota 2026]]-GERAL[[#This Row],[Nota 2025]])</f>
        <v>-0.64986262544199747</v>
      </c>
    </row>
    <row r="828" spans="1:35" ht="17" x14ac:dyDescent="0.35">
      <c r="A828" s="2" t="s">
        <v>171</v>
      </c>
      <c r="B828" s="2" t="s">
        <v>198</v>
      </c>
      <c r="C828" s="2" t="s">
        <v>211</v>
      </c>
      <c r="D828" s="15" t="s">
        <v>31</v>
      </c>
      <c r="E828" s="2" t="s">
        <v>101</v>
      </c>
      <c r="F828" s="2" t="str">
        <f>VLOOKUP(GERAL[[#This Row],[CÓD]],SEALL,6,FALSE)</f>
        <v>G</v>
      </c>
      <c r="G82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2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2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28" s="2">
        <f>VLOOKUP(GERAL[[#This Row],[CÓD]],SEALL,4,FALSE)</f>
        <v>16</v>
      </c>
      <c r="K828" s="2" t="str">
        <f>IF(ISERR(FIND("01",GERAL[[#This Row],[ODS]])),"NÃO","SIM")</f>
        <v>NÃO</v>
      </c>
      <c r="L828" s="2" t="str">
        <f>IF(ISERR(FIND("02",GERAL[[#This Row],[ODS]])),"NÃO","SIM")</f>
        <v>NÃO</v>
      </c>
      <c r="M828" s="2" t="str">
        <f>IF(ISERR(FIND("03",GERAL[[#This Row],[ODS]])),"NÃO","SIM")</f>
        <v>NÃO</v>
      </c>
      <c r="N828" s="2" t="str">
        <f>IF(ISERR(FIND("04",GERAL[[#This Row],[ODS]])),"NÃO","SIM")</f>
        <v>NÃO</v>
      </c>
      <c r="O828" s="2" t="str">
        <f>IF(ISERR(FIND("05",GERAL[[#This Row],[ODS]])),"NÃO","SIM")</f>
        <v>NÃO</v>
      </c>
      <c r="P828" s="2" t="str">
        <f>IF(ISERR(FIND("06",GERAL[[#This Row],[ODS]])),"NÃO","SIM")</f>
        <v>NÃO</v>
      </c>
      <c r="Q828" s="2" t="str">
        <f>IF(ISERR(FIND("07",GERAL[[#This Row],[ODS]])),"NÃO","SIM")</f>
        <v>NÃO</v>
      </c>
      <c r="R828" s="2" t="str">
        <f>IF(ISERR(FIND("08",GERAL[[#This Row],[ODS]])),"NÃO","SIM")</f>
        <v>NÃO</v>
      </c>
      <c r="S828" s="2" t="str">
        <f>IF(ISERR(FIND("09",GERAL[[#This Row],[ODS]])),"NÃO","SIM")</f>
        <v>NÃO</v>
      </c>
      <c r="T828" s="2" t="str">
        <f>IF(ISERR(FIND("10",GERAL[[#This Row],[ODS]])),"NÃO","SIM")</f>
        <v>NÃO</v>
      </c>
      <c r="U828" s="2" t="str">
        <f>IF(ISERR(FIND("11",GERAL[[#This Row],[ODS]])),"NÃO","SIM")</f>
        <v>NÃO</v>
      </c>
      <c r="V828" s="2" t="str">
        <f>IF(ISERR(FIND("12",GERAL[[#This Row],[ODS]])),"NÃO","SIM")</f>
        <v>NÃO</v>
      </c>
      <c r="W828" s="2" t="str">
        <f>IF(ISERR(FIND("13",GERAL[[#This Row],[ODS]])),"NÃO","SIM")</f>
        <v>NÃO</v>
      </c>
      <c r="X828" s="2" t="str">
        <f>IF(ISERR(FIND("14",GERAL[[#This Row],[ODS]])),"NÃO","SIM")</f>
        <v>NÃO</v>
      </c>
      <c r="Y828" s="2" t="str">
        <f>IF(ISERR(FIND("15",GERAL[[#This Row],[ODS]])),"NÃO","SIM")</f>
        <v>NÃO</v>
      </c>
      <c r="Z828" s="2" t="str">
        <f>IF(ISERR(FIND("16",GERAL[[#This Row],[ODS]])),"NÃO","SIM")</f>
        <v>SIM</v>
      </c>
      <c r="AA828" s="2" t="str">
        <f>IF(ISERR(FIND("17",GERAL[[#This Row],[ODS]])),"NÃO","SIM")</f>
        <v>NÃO</v>
      </c>
      <c r="AB828" s="1">
        <v>82.474741051809843</v>
      </c>
      <c r="AC828" s="1">
        <v>63.560620341763745</v>
      </c>
      <c r="AD828" s="1">
        <v>58.50100905691707</v>
      </c>
      <c r="AE828" s="1">
        <v>70.44212173085478</v>
      </c>
      <c r="AF828" s="1">
        <v>55.524826177357312</v>
      </c>
      <c r="AG828" s="1" t="str">
        <f>GERAL[[#This Row],[SIGLA]]&amp;GERAL[[#This Row],[CÓD]]</f>
        <v>PEEP_JP</v>
      </c>
      <c r="AH828" s="1">
        <f ca="1">VLOOKUP(GERAL[[#This Row],[REF_NOTA]],BASE_NOTAS[],7,FALSE)</f>
        <v>51.728073870419969</v>
      </c>
      <c r="AI828" s="31">
        <f ca="1">IF(GERAL[[#This Row],[Nota 2025]]="",0,GERAL[[#This Row],[Nota 2026]]-GERAL[[#This Row],[Nota 2025]])</f>
        <v>-3.7967523069373428</v>
      </c>
    </row>
    <row r="829" spans="1:35" ht="17" x14ac:dyDescent="0.35">
      <c r="A829" s="2" t="s">
        <v>172</v>
      </c>
      <c r="B829" s="2" t="s">
        <v>199</v>
      </c>
      <c r="C829" s="2" t="s">
        <v>211</v>
      </c>
      <c r="D829" s="15" t="s">
        <v>31</v>
      </c>
      <c r="E829" s="2" t="s">
        <v>101</v>
      </c>
      <c r="F829" s="2" t="str">
        <f>VLOOKUP(GERAL[[#This Row],[CÓD]],SEALL,6,FALSE)</f>
        <v>G</v>
      </c>
      <c r="G82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2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2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29" s="2">
        <f>VLOOKUP(GERAL[[#This Row],[CÓD]],SEALL,4,FALSE)</f>
        <v>16</v>
      </c>
      <c r="K829" s="2" t="str">
        <f>IF(ISERR(FIND("01",GERAL[[#This Row],[ODS]])),"NÃO","SIM")</f>
        <v>NÃO</v>
      </c>
      <c r="L829" s="2" t="str">
        <f>IF(ISERR(FIND("02",GERAL[[#This Row],[ODS]])),"NÃO","SIM")</f>
        <v>NÃO</v>
      </c>
      <c r="M829" s="2" t="str">
        <f>IF(ISERR(FIND("03",GERAL[[#This Row],[ODS]])),"NÃO","SIM")</f>
        <v>NÃO</v>
      </c>
      <c r="N829" s="2" t="str">
        <f>IF(ISERR(FIND("04",GERAL[[#This Row],[ODS]])),"NÃO","SIM")</f>
        <v>NÃO</v>
      </c>
      <c r="O829" s="2" t="str">
        <f>IF(ISERR(FIND("05",GERAL[[#This Row],[ODS]])),"NÃO","SIM")</f>
        <v>NÃO</v>
      </c>
      <c r="P829" s="2" t="str">
        <f>IF(ISERR(FIND("06",GERAL[[#This Row],[ODS]])),"NÃO","SIM")</f>
        <v>NÃO</v>
      </c>
      <c r="Q829" s="2" t="str">
        <f>IF(ISERR(FIND("07",GERAL[[#This Row],[ODS]])),"NÃO","SIM")</f>
        <v>NÃO</v>
      </c>
      <c r="R829" s="2" t="str">
        <f>IF(ISERR(FIND("08",GERAL[[#This Row],[ODS]])),"NÃO","SIM")</f>
        <v>NÃO</v>
      </c>
      <c r="S829" s="2" t="str">
        <f>IF(ISERR(FIND("09",GERAL[[#This Row],[ODS]])),"NÃO","SIM")</f>
        <v>NÃO</v>
      </c>
      <c r="T829" s="2" t="str">
        <f>IF(ISERR(FIND("10",GERAL[[#This Row],[ODS]])),"NÃO","SIM")</f>
        <v>NÃO</v>
      </c>
      <c r="U829" s="2" t="str">
        <f>IF(ISERR(FIND("11",GERAL[[#This Row],[ODS]])),"NÃO","SIM")</f>
        <v>NÃO</v>
      </c>
      <c r="V829" s="2" t="str">
        <f>IF(ISERR(FIND("12",GERAL[[#This Row],[ODS]])),"NÃO","SIM")</f>
        <v>NÃO</v>
      </c>
      <c r="W829" s="2" t="str">
        <f>IF(ISERR(FIND("13",GERAL[[#This Row],[ODS]])),"NÃO","SIM")</f>
        <v>NÃO</v>
      </c>
      <c r="X829" s="2" t="str">
        <f>IF(ISERR(FIND("14",GERAL[[#This Row],[ODS]])),"NÃO","SIM")</f>
        <v>NÃO</v>
      </c>
      <c r="Y829" s="2" t="str">
        <f>IF(ISERR(FIND("15",GERAL[[#This Row],[ODS]])),"NÃO","SIM")</f>
        <v>NÃO</v>
      </c>
      <c r="Z829" s="2" t="str">
        <f>IF(ISERR(FIND("16",GERAL[[#This Row],[ODS]])),"NÃO","SIM")</f>
        <v>SIM</v>
      </c>
      <c r="AA829" s="2" t="str">
        <f>IF(ISERR(FIND("17",GERAL[[#This Row],[ODS]])),"NÃO","SIM")</f>
        <v>NÃO</v>
      </c>
      <c r="AB829" s="1">
        <v>78.498339074331412</v>
      </c>
      <c r="AC829" s="1">
        <v>55.647663238812257</v>
      </c>
      <c r="AD829" s="1">
        <v>51.716750568972166</v>
      </c>
      <c r="AE829" s="1">
        <v>63.992390675282905</v>
      </c>
      <c r="AF829" s="1">
        <v>49.376682449312028</v>
      </c>
      <c r="AG829" s="1" t="str">
        <f>GERAL[[#This Row],[SIGLA]]&amp;GERAL[[#This Row],[CÓD]]</f>
        <v>PIEP_JP</v>
      </c>
      <c r="AH829" s="1">
        <f ca="1">VLOOKUP(GERAL[[#This Row],[REF_NOTA]],BASE_NOTAS[],7,FALSE)</f>
        <v>44.305849873658289</v>
      </c>
      <c r="AI829" s="31">
        <f ca="1">IF(GERAL[[#This Row],[Nota 2025]]="",0,GERAL[[#This Row],[Nota 2026]]-GERAL[[#This Row],[Nota 2025]])</f>
        <v>-5.0708325756537391</v>
      </c>
    </row>
    <row r="830" spans="1:35" ht="17" x14ac:dyDescent="0.35">
      <c r="A830" s="2" t="s">
        <v>174</v>
      </c>
      <c r="B830" s="2" t="s">
        <v>201</v>
      </c>
      <c r="C830" s="2" t="s">
        <v>211</v>
      </c>
      <c r="D830" s="15" t="s">
        <v>31</v>
      </c>
      <c r="E830" s="2" t="s">
        <v>101</v>
      </c>
      <c r="F830" s="2" t="str">
        <f>VLOOKUP(GERAL[[#This Row],[CÓD]],SEALL,6,FALSE)</f>
        <v>G</v>
      </c>
      <c r="G83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3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3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30" s="2">
        <f>VLOOKUP(GERAL[[#This Row],[CÓD]],SEALL,4,FALSE)</f>
        <v>16</v>
      </c>
      <c r="K830" s="2" t="str">
        <f>IF(ISERR(FIND("01",GERAL[[#This Row],[ODS]])),"NÃO","SIM")</f>
        <v>NÃO</v>
      </c>
      <c r="L830" s="2" t="str">
        <f>IF(ISERR(FIND("02",GERAL[[#This Row],[ODS]])),"NÃO","SIM")</f>
        <v>NÃO</v>
      </c>
      <c r="M830" s="2" t="str">
        <f>IF(ISERR(FIND("03",GERAL[[#This Row],[ODS]])),"NÃO","SIM")</f>
        <v>NÃO</v>
      </c>
      <c r="N830" s="2" t="str">
        <f>IF(ISERR(FIND("04",GERAL[[#This Row],[ODS]])),"NÃO","SIM")</f>
        <v>NÃO</v>
      </c>
      <c r="O830" s="2" t="str">
        <f>IF(ISERR(FIND("05",GERAL[[#This Row],[ODS]])),"NÃO","SIM")</f>
        <v>NÃO</v>
      </c>
      <c r="P830" s="2" t="str">
        <f>IF(ISERR(FIND("06",GERAL[[#This Row],[ODS]])),"NÃO","SIM")</f>
        <v>NÃO</v>
      </c>
      <c r="Q830" s="2" t="str">
        <f>IF(ISERR(FIND("07",GERAL[[#This Row],[ODS]])),"NÃO","SIM")</f>
        <v>NÃO</v>
      </c>
      <c r="R830" s="2" t="str">
        <f>IF(ISERR(FIND("08",GERAL[[#This Row],[ODS]])),"NÃO","SIM")</f>
        <v>NÃO</v>
      </c>
      <c r="S830" s="2" t="str">
        <f>IF(ISERR(FIND("09",GERAL[[#This Row],[ODS]])),"NÃO","SIM")</f>
        <v>NÃO</v>
      </c>
      <c r="T830" s="2" t="str">
        <f>IF(ISERR(FIND("10",GERAL[[#This Row],[ODS]])),"NÃO","SIM")</f>
        <v>NÃO</v>
      </c>
      <c r="U830" s="2" t="str">
        <f>IF(ISERR(FIND("11",GERAL[[#This Row],[ODS]])),"NÃO","SIM")</f>
        <v>NÃO</v>
      </c>
      <c r="V830" s="2" t="str">
        <f>IF(ISERR(FIND("12",GERAL[[#This Row],[ODS]])),"NÃO","SIM")</f>
        <v>NÃO</v>
      </c>
      <c r="W830" s="2" t="str">
        <f>IF(ISERR(FIND("13",GERAL[[#This Row],[ODS]])),"NÃO","SIM")</f>
        <v>NÃO</v>
      </c>
      <c r="X830" s="2" t="str">
        <f>IF(ISERR(FIND("14",GERAL[[#This Row],[ODS]])),"NÃO","SIM")</f>
        <v>NÃO</v>
      </c>
      <c r="Y830" s="2" t="str">
        <f>IF(ISERR(FIND("15",GERAL[[#This Row],[ODS]])),"NÃO","SIM")</f>
        <v>NÃO</v>
      </c>
      <c r="Z830" s="2" t="str">
        <f>IF(ISERR(FIND("16",GERAL[[#This Row],[ODS]])),"NÃO","SIM")</f>
        <v>SIM</v>
      </c>
      <c r="AA830" s="2" t="str">
        <f>IF(ISERR(FIND("17",GERAL[[#This Row],[ODS]])),"NÃO","SIM")</f>
        <v>NÃO</v>
      </c>
      <c r="AB830" s="1">
        <v>97.511826952238565</v>
      </c>
      <c r="AC830" s="1">
        <v>87.522459918847971</v>
      </c>
      <c r="AD830" s="1">
        <v>84.689847975501237</v>
      </c>
      <c r="AE830" s="1">
        <v>91.147922917390986</v>
      </c>
      <c r="AF830" s="1">
        <v>93.858592074714579</v>
      </c>
      <c r="AG830" s="1" t="str">
        <f>GERAL[[#This Row],[SIGLA]]&amp;GERAL[[#This Row],[CÓD]]</f>
        <v>RJEP_JP</v>
      </c>
      <c r="AH830" s="1">
        <f ca="1">VLOOKUP(GERAL[[#This Row],[REF_NOTA]],BASE_NOTAS[],7,FALSE)</f>
        <v>86.771761485053531</v>
      </c>
      <c r="AI830" s="31">
        <f ca="1">IF(GERAL[[#This Row],[Nota 2025]]="",0,GERAL[[#This Row],[Nota 2026]]-GERAL[[#This Row],[Nota 2025]])</f>
        <v>-7.086830589661048</v>
      </c>
    </row>
    <row r="831" spans="1:35" ht="17" x14ac:dyDescent="0.35">
      <c r="A831" s="2" t="s">
        <v>175</v>
      </c>
      <c r="B831" s="2" t="s">
        <v>202</v>
      </c>
      <c r="C831" s="2" t="s">
        <v>211</v>
      </c>
      <c r="D831" s="15" t="s">
        <v>31</v>
      </c>
      <c r="E831" s="2" t="s">
        <v>101</v>
      </c>
      <c r="F831" s="2" t="str">
        <f>VLOOKUP(GERAL[[#This Row],[CÓD]],SEALL,6,FALSE)</f>
        <v>G</v>
      </c>
      <c r="G83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3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3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31" s="2">
        <f>VLOOKUP(GERAL[[#This Row],[CÓD]],SEALL,4,FALSE)</f>
        <v>16</v>
      </c>
      <c r="K831" s="2" t="str">
        <f>IF(ISERR(FIND("01",GERAL[[#This Row],[ODS]])),"NÃO","SIM")</f>
        <v>NÃO</v>
      </c>
      <c r="L831" s="2" t="str">
        <f>IF(ISERR(FIND("02",GERAL[[#This Row],[ODS]])),"NÃO","SIM")</f>
        <v>NÃO</v>
      </c>
      <c r="M831" s="2" t="str">
        <f>IF(ISERR(FIND("03",GERAL[[#This Row],[ODS]])),"NÃO","SIM")</f>
        <v>NÃO</v>
      </c>
      <c r="N831" s="2" t="str">
        <f>IF(ISERR(FIND("04",GERAL[[#This Row],[ODS]])),"NÃO","SIM")</f>
        <v>NÃO</v>
      </c>
      <c r="O831" s="2" t="str">
        <f>IF(ISERR(FIND("05",GERAL[[#This Row],[ODS]])),"NÃO","SIM")</f>
        <v>NÃO</v>
      </c>
      <c r="P831" s="2" t="str">
        <f>IF(ISERR(FIND("06",GERAL[[#This Row],[ODS]])),"NÃO","SIM")</f>
        <v>NÃO</v>
      </c>
      <c r="Q831" s="2" t="str">
        <f>IF(ISERR(FIND("07",GERAL[[#This Row],[ODS]])),"NÃO","SIM")</f>
        <v>NÃO</v>
      </c>
      <c r="R831" s="2" t="str">
        <f>IF(ISERR(FIND("08",GERAL[[#This Row],[ODS]])),"NÃO","SIM")</f>
        <v>NÃO</v>
      </c>
      <c r="S831" s="2" t="str">
        <f>IF(ISERR(FIND("09",GERAL[[#This Row],[ODS]])),"NÃO","SIM")</f>
        <v>NÃO</v>
      </c>
      <c r="T831" s="2" t="str">
        <f>IF(ISERR(FIND("10",GERAL[[#This Row],[ODS]])),"NÃO","SIM")</f>
        <v>NÃO</v>
      </c>
      <c r="U831" s="2" t="str">
        <f>IF(ISERR(FIND("11",GERAL[[#This Row],[ODS]])),"NÃO","SIM")</f>
        <v>NÃO</v>
      </c>
      <c r="V831" s="2" t="str">
        <f>IF(ISERR(FIND("12",GERAL[[#This Row],[ODS]])),"NÃO","SIM")</f>
        <v>NÃO</v>
      </c>
      <c r="W831" s="2" t="str">
        <f>IF(ISERR(FIND("13",GERAL[[#This Row],[ODS]])),"NÃO","SIM")</f>
        <v>NÃO</v>
      </c>
      <c r="X831" s="2" t="str">
        <f>IF(ISERR(FIND("14",GERAL[[#This Row],[ODS]])),"NÃO","SIM")</f>
        <v>NÃO</v>
      </c>
      <c r="Y831" s="2" t="str">
        <f>IF(ISERR(FIND("15",GERAL[[#This Row],[ODS]])),"NÃO","SIM")</f>
        <v>NÃO</v>
      </c>
      <c r="Z831" s="2" t="str">
        <f>IF(ISERR(FIND("16",GERAL[[#This Row],[ODS]])),"NÃO","SIM")</f>
        <v>SIM</v>
      </c>
      <c r="AA831" s="2" t="str">
        <f>IF(ISERR(FIND("17",GERAL[[#This Row],[ODS]])),"NÃO","SIM")</f>
        <v>NÃO</v>
      </c>
      <c r="AB831" s="1">
        <v>77.097100581168263</v>
      </c>
      <c r="AC831" s="1">
        <v>51.177178391781062</v>
      </c>
      <c r="AD831" s="1">
        <v>44.521818583628345</v>
      </c>
      <c r="AE831" s="1">
        <v>58.414814865279446</v>
      </c>
      <c r="AF831" s="1">
        <v>50.620533426786373</v>
      </c>
      <c r="AG831" s="1" t="str">
        <f>GERAL[[#This Row],[SIGLA]]&amp;GERAL[[#This Row],[CÓD]]</f>
        <v>RNEP_JP</v>
      </c>
      <c r="AH831" s="1">
        <f ca="1">VLOOKUP(GERAL[[#This Row],[REF_NOTA]],BASE_NOTAS[],7,FALSE)</f>
        <v>40.740774664738247</v>
      </c>
      <c r="AI831" s="31">
        <f ca="1">IF(GERAL[[#This Row],[Nota 2025]]="",0,GERAL[[#This Row],[Nota 2026]]-GERAL[[#This Row],[Nota 2025]])</f>
        <v>-9.8797587620481266</v>
      </c>
    </row>
    <row r="832" spans="1:35" ht="17" x14ac:dyDescent="0.35">
      <c r="A832" s="2" t="s">
        <v>178</v>
      </c>
      <c r="B832" s="2" t="s">
        <v>205</v>
      </c>
      <c r="C832" s="2" t="s">
        <v>211</v>
      </c>
      <c r="D832" s="15" t="s">
        <v>31</v>
      </c>
      <c r="E832" s="2" t="s">
        <v>101</v>
      </c>
      <c r="F832" s="2" t="str">
        <f>VLOOKUP(GERAL[[#This Row],[CÓD]],SEALL,6,FALSE)</f>
        <v>G</v>
      </c>
      <c r="G83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3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3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32" s="2">
        <f>VLOOKUP(GERAL[[#This Row],[CÓD]],SEALL,4,FALSE)</f>
        <v>16</v>
      </c>
      <c r="K832" s="2" t="str">
        <f>IF(ISERR(FIND("01",GERAL[[#This Row],[ODS]])),"NÃO","SIM")</f>
        <v>NÃO</v>
      </c>
      <c r="L832" s="2" t="str">
        <f>IF(ISERR(FIND("02",GERAL[[#This Row],[ODS]])),"NÃO","SIM")</f>
        <v>NÃO</v>
      </c>
      <c r="M832" s="2" t="str">
        <f>IF(ISERR(FIND("03",GERAL[[#This Row],[ODS]])),"NÃO","SIM")</f>
        <v>NÃO</v>
      </c>
      <c r="N832" s="2" t="str">
        <f>IF(ISERR(FIND("04",GERAL[[#This Row],[ODS]])),"NÃO","SIM")</f>
        <v>NÃO</v>
      </c>
      <c r="O832" s="2" t="str">
        <f>IF(ISERR(FIND("05",GERAL[[#This Row],[ODS]])),"NÃO","SIM")</f>
        <v>NÃO</v>
      </c>
      <c r="P832" s="2" t="str">
        <f>IF(ISERR(FIND("06",GERAL[[#This Row],[ODS]])),"NÃO","SIM")</f>
        <v>NÃO</v>
      </c>
      <c r="Q832" s="2" t="str">
        <f>IF(ISERR(FIND("07",GERAL[[#This Row],[ODS]])),"NÃO","SIM")</f>
        <v>NÃO</v>
      </c>
      <c r="R832" s="2" t="str">
        <f>IF(ISERR(FIND("08",GERAL[[#This Row],[ODS]])),"NÃO","SIM")</f>
        <v>NÃO</v>
      </c>
      <c r="S832" s="2" t="str">
        <f>IF(ISERR(FIND("09",GERAL[[#This Row],[ODS]])),"NÃO","SIM")</f>
        <v>NÃO</v>
      </c>
      <c r="T832" s="2" t="str">
        <f>IF(ISERR(FIND("10",GERAL[[#This Row],[ODS]])),"NÃO","SIM")</f>
        <v>NÃO</v>
      </c>
      <c r="U832" s="2" t="str">
        <f>IF(ISERR(FIND("11",GERAL[[#This Row],[ODS]])),"NÃO","SIM")</f>
        <v>NÃO</v>
      </c>
      <c r="V832" s="2" t="str">
        <f>IF(ISERR(FIND("12",GERAL[[#This Row],[ODS]])),"NÃO","SIM")</f>
        <v>NÃO</v>
      </c>
      <c r="W832" s="2" t="str">
        <f>IF(ISERR(FIND("13",GERAL[[#This Row],[ODS]])),"NÃO","SIM")</f>
        <v>NÃO</v>
      </c>
      <c r="X832" s="2" t="str">
        <f>IF(ISERR(FIND("14",GERAL[[#This Row],[ODS]])),"NÃO","SIM")</f>
        <v>NÃO</v>
      </c>
      <c r="Y832" s="2" t="str">
        <f>IF(ISERR(FIND("15",GERAL[[#This Row],[ODS]])),"NÃO","SIM")</f>
        <v>NÃO</v>
      </c>
      <c r="Z832" s="2" t="str">
        <f>IF(ISERR(FIND("16",GERAL[[#This Row],[ODS]])),"NÃO","SIM")</f>
        <v>SIM</v>
      </c>
      <c r="AA832" s="2" t="str">
        <f>IF(ISERR(FIND("17",GERAL[[#This Row],[ODS]])),"NÃO","SIM")</f>
        <v>NÃO</v>
      </c>
      <c r="AB832" s="1">
        <v>100</v>
      </c>
      <c r="AC832" s="1">
        <v>100</v>
      </c>
      <c r="AD832" s="1">
        <v>99.645337498434316</v>
      </c>
      <c r="AE832" s="1">
        <v>100</v>
      </c>
      <c r="AF832" s="1">
        <v>100</v>
      </c>
      <c r="AG832" s="1" t="str">
        <f>GERAL[[#This Row],[SIGLA]]&amp;GERAL[[#This Row],[CÓD]]</f>
        <v>RSEP_JP</v>
      </c>
      <c r="AH832" s="1">
        <f ca="1">VLOOKUP(GERAL[[#This Row],[REF_NOTA]],BASE_NOTAS[],7,FALSE)</f>
        <v>100</v>
      </c>
      <c r="AI832" s="31">
        <f ca="1">IF(GERAL[[#This Row],[Nota 2025]]="",0,GERAL[[#This Row],[Nota 2026]]-GERAL[[#This Row],[Nota 2025]])</f>
        <v>0</v>
      </c>
    </row>
    <row r="833" spans="1:35" ht="17" x14ac:dyDescent="0.35">
      <c r="A833" s="2" t="s">
        <v>176</v>
      </c>
      <c r="B833" s="2" t="s">
        <v>203</v>
      </c>
      <c r="C833" s="2" t="s">
        <v>211</v>
      </c>
      <c r="D833" s="15" t="s">
        <v>31</v>
      </c>
      <c r="E833" s="2" t="s">
        <v>101</v>
      </c>
      <c r="F833" s="2" t="str">
        <f>VLOOKUP(GERAL[[#This Row],[CÓD]],SEALL,6,FALSE)</f>
        <v>G</v>
      </c>
      <c r="G83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3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3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33" s="2">
        <f>VLOOKUP(GERAL[[#This Row],[CÓD]],SEALL,4,FALSE)</f>
        <v>16</v>
      </c>
      <c r="K833" s="2" t="str">
        <f>IF(ISERR(FIND("01",GERAL[[#This Row],[ODS]])),"NÃO","SIM")</f>
        <v>NÃO</v>
      </c>
      <c r="L833" s="2" t="str">
        <f>IF(ISERR(FIND("02",GERAL[[#This Row],[ODS]])),"NÃO","SIM")</f>
        <v>NÃO</v>
      </c>
      <c r="M833" s="2" t="str">
        <f>IF(ISERR(FIND("03",GERAL[[#This Row],[ODS]])),"NÃO","SIM")</f>
        <v>NÃO</v>
      </c>
      <c r="N833" s="2" t="str">
        <f>IF(ISERR(FIND("04",GERAL[[#This Row],[ODS]])),"NÃO","SIM")</f>
        <v>NÃO</v>
      </c>
      <c r="O833" s="2" t="str">
        <f>IF(ISERR(FIND("05",GERAL[[#This Row],[ODS]])),"NÃO","SIM")</f>
        <v>NÃO</v>
      </c>
      <c r="P833" s="2" t="str">
        <f>IF(ISERR(FIND("06",GERAL[[#This Row],[ODS]])),"NÃO","SIM")</f>
        <v>NÃO</v>
      </c>
      <c r="Q833" s="2" t="str">
        <f>IF(ISERR(FIND("07",GERAL[[#This Row],[ODS]])),"NÃO","SIM")</f>
        <v>NÃO</v>
      </c>
      <c r="R833" s="2" t="str">
        <f>IF(ISERR(FIND("08",GERAL[[#This Row],[ODS]])),"NÃO","SIM")</f>
        <v>NÃO</v>
      </c>
      <c r="S833" s="2" t="str">
        <f>IF(ISERR(FIND("09",GERAL[[#This Row],[ODS]])),"NÃO","SIM")</f>
        <v>NÃO</v>
      </c>
      <c r="T833" s="2" t="str">
        <f>IF(ISERR(FIND("10",GERAL[[#This Row],[ODS]])),"NÃO","SIM")</f>
        <v>NÃO</v>
      </c>
      <c r="U833" s="2" t="str">
        <f>IF(ISERR(FIND("11",GERAL[[#This Row],[ODS]])),"NÃO","SIM")</f>
        <v>NÃO</v>
      </c>
      <c r="V833" s="2" t="str">
        <f>IF(ISERR(FIND("12",GERAL[[#This Row],[ODS]])),"NÃO","SIM")</f>
        <v>NÃO</v>
      </c>
      <c r="W833" s="2" t="str">
        <f>IF(ISERR(FIND("13",GERAL[[#This Row],[ODS]])),"NÃO","SIM")</f>
        <v>NÃO</v>
      </c>
      <c r="X833" s="2" t="str">
        <f>IF(ISERR(FIND("14",GERAL[[#This Row],[ODS]])),"NÃO","SIM")</f>
        <v>NÃO</v>
      </c>
      <c r="Y833" s="2" t="str">
        <f>IF(ISERR(FIND("15",GERAL[[#This Row],[ODS]])),"NÃO","SIM")</f>
        <v>NÃO</v>
      </c>
      <c r="Z833" s="2" t="str">
        <f>IF(ISERR(FIND("16",GERAL[[#This Row],[ODS]])),"NÃO","SIM")</f>
        <v>SIM</v>
      </c>
      <c r="AA833" s="2" t="str">
        <f>IF(ISERR(FIND("17",GERAL[[#This Row],[ODS]])),"NÃO","SIM")</f>
        <v>NÃO</v>
      </c>
      <c r="AB833" s="1">
        <v>71.433658742609339</v>
      </c>
      <c r="AC833" s="1">
        <v>30.511611544575004</v>
      </c>
      <c r="AD833" s="1">
        <v>40.784980793468314</v>
      </c>
      <c r="AE833" s="1">
        <v>56.6903180220555</v>
      </c>
      <c r="AF833" s="1">
        <v>40.644217946231478</v>
      </c>
      <c r="AG833" s="1" t="str">
        <f>GERAL[[#This Row],[SIGLA]]&amp;GERAL[[#This Row],[CÓD]]</f>
        <v>ROEP_JP</v>
      </c>
      <c r="AH833" s="1">
        <f ca="1">VLOOKUP(GERAL[[#This Row],[REF_NOTA]],BASE_NOTAS[],7,FALSE)</f>
        <v>18.012418557279091</v>
      </c>
      <c r="AI833" s="31">
        <f ca="1">IF(GERAL[[#This Row],[Nota 2025]]="",0,GERAL[[#This Row],[Nota 2026]]-GERAL[[#This Row],[Nota 2025]])</f>
        <v>-22.631799388952388</v>
      </c>
    </row>
    <row r="834" spans="1:35" ht="17" x14ac:dyDescent="0.35">
      <c r="A834" s="2" t="s">
        <v>177</v>
      </c>
      <c r="B834" s="2" t="s">
        <v>204</v>
      </c>
      <c r="C834" s="2" t="s">
        <v>211</v>
      </c>
      <c r="D834" s="15" t="s">
        <v>31</v>
      </c>
      <c r="E834" s="2" t="s">
        <v>101</v>
      </c>
      <c r="F834" s="2" t="str">
        <f>VLOOKUP(GERAL[[#This Row],[CÓD]],SEALL,6,FALSE)</f>
        <v>G</v>
      </c>
      <c r="G83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3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3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34" s="2">
        <f>VLOOKUP(GERAL[[#This Row],[CÓD]],SEALL,4,FALSE)</f>
        <v>16</v>
      </c>
      <c r="K834" s="2" t="str">
        <f>IF(ISERR(FIND("01",GERAL[[#This Row],[ODS]])),"NÃO","SIM")</f>
        <v>NÃO</v>
      </c>
      <c r="L834" s="2" t="str">
        <f>IF(ISERR(FIND("02",GERAL[[#This Row],[ODS]])),"NÃO","SIM")</f>
        <v>NÃO</v>
      </c>
      <c r="M834" s="2" t="str">
        <f>IF(ISERR(FIND("03",GERAL[[#This Row],[ODS]])),"NÃO","SIM")</f>
        <v>NÃO</v>
      </c>
      <c r="N834" s="2" t="str">
        <f>IF(ISERR(FIND("04",GERAL[[#This Row],[ODS]])),"NÃO","SIM")</f>
        <v>NÃO</v>
      </c>
      <c r="O834" s="2" t="str">
        <f>IF(ISERR(FIND("05",GERAL[[#This Row],[ODS]])),"NÃO","SIM")</f>
        <v>NÃO</v>
      </c>
      <c r="P834" s="2" t="str">
        <f>IF(ISERR(FIND("06",GERAL[[#This Row],[ODS]])),"NÃO","SIM")</f>
        <v>NÃO</v>
      </c>
      <c r="Q834" s="2" t="str">
        <f>IF(ISERR(FIND("07",GERAL[[#This Row],[ODS]])),"NÃO","SIM")</f>
        <v>NÃO</v>
      </c>
      <c r="R834" s="2" t="str">
        <f>IF(ISERR(FIND("08",GERAL[[#This Row],[ODS]])),"NÃO","SIM")</f>
        <v>NÃO</v>
      </c>
      <c r="S834" s="2" t="str">
        <f>IF(ISERR(FIND("09",GERAL[[#This Row],[ODS]])),"NÃO","SIM")</f>
        <v>NÃO</v>
      </c>
      <c r="T834" s="2" t="str">
        <f>IF(ISERR(FIND("10",GERAL[[#This Row],[ODS]])),"NÃO","SIM")</f>
        <v>NÃO</v>
      </c>
      <c r="U834" s="2" t="str">
        <f>IF(ISERR(FIND("11",GERAL[[#This Row],[ODS]])),"NÃO","SIM")</f>
        <v>NÃO</v>
      </c>
      <c r="V834" s="2" t="str">
        <f>IF(ISERR(FIND("12",GERAL[[#This Row],[ODS]])),"NÃO","SIM")</f>
        <v>NÃO</v>
      </c>
      <c r="W834" s="2" t="str">
        <f>IF(ISERR(FIND("13",GERAL[[#This Row],[ODS]])),"NÃO","SIM")</f>
        <v>NÃO</v>
      </c>
      <c r="X834" s="2" t="str">
        <f>IF(ISERR(FIND("14",GERAL[[#This Row],[ODS]])),"NÃO","SIM")</f>
        <v>NÃO</v>
      </c>
      <c r="Y834" s="2" t="str">
        <f>IF(ISERR(FIND("15",GERAL[[#This Row],[ODS]])),"NÃO","SIM")</f>
        <v>NÃO</v>
      </c>
      <c r="Z834" s="2" t="str">
        <f>IF(ISERR(FIND("16",GERAL[[#This Row],[ODS]])),"NÃO","SIM")</f>
        <v>SIM</v>
      </c>
      <c r="AA834" s="2" t="str">
        <f>IF(ISERR(FIND("17",GERAL[[#This Row],[ODS]])),"NÃO","SIM")</f>
        <v>NÃO</v>
      </c>
      <c r="AB834" s="1">
        <v>56.968462353136864</v>
      </c>
      <c r="AC834" s="1">
        <v>11.182901955249477</v>
      </c>
      <c r="AD834" s="1">
        <v>14.172714471862008</v>
      </c>
      <c r="AE834" s="1">
        <v>35.832118249780535</v>
      </c>
      <c r="AF834" s="1">
        <v>14.642937675749337</v>
      </c>
      <c r="AG834" s="1" t="str">
        <f>GERAL[[#This Row],[SIGLA]]&amp;GERAL[[#This Row],[CÓD]]</f>
        <v>RREP_JP</v>
      </c>
      <c r="AH834" s="1">
        <f ca="1">VLOOKUP(GERAL[[#This Row],[REF_NOTA]],BASE_NOTAS[],7,FALSE)</f>
        <v>12.887989970050612</v>
      </c>
      <c r="AI834" s="31">
        <f ca="1">IF(GERAL[[#This Row],[Nota 2025]]="",0,GERAL[[#This Row],[Nota 2026]]-GERAL[[#This Row],[Nota 2025]])</f>
        <v>-1.7549477056987257</v>
      </c>
    </row>
    <row r="835" spans="1:35" ht="17" x14ac:dyDescent="0.35">
      <c r="A835" s="2" t="s">
        <v>179</v>
      </c>
      <c r="B835" s="2" t="s">
        <v>194</v>
      </c>
      <c r="C835" s="2" t="s">
        <v>211</v>
      </c>
      <c r="D835" s="15" t="s">
        <v>31</v>
      </c>
      <c r="E835" s="2" t="s">
        <v>101</v>
      </c>
      <c r="F835" s="2" t="str">
        <f>VLOOKUP(GERAL[[#This Row],[CÓD]],SEALL,6,FALSE)</f>
        <v>G</v>
      </c>
      <c r="G83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3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3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35" s="2">
        <f>VLOOKUP(GERAL[[#This Row],[CÓD]],SEALL,4,FALSE)</f>
        <v>16</v>
      </c>
      <c r="K835" s="2" t="str">
        <f>IF(ISERR(FIND("01",GERAL[[#This Row],[ODS]])),"NÃO","SIM")</f>
        <v>NÃO</v>
      </c>
      <c r="L835" s="2" t="str">
        <f>IF(ISERR(FIND("02",GERAL[[#This Row],[ODS]])),"NÃO","SIM")</f>
        <v>NÃO</v>
      </c>
      <c r="M835" s="2" t="str">
        <f>IF(ISERR(FIND("03",GERAL[[#This Row],[ODS]])),"NÃO","SIM")</f>
        <v>NÃO</v>
      </c>
      <c r="N835" s="2" t="str">
        <f>IF(ISERR(FIND("04",GERAL[[#This Row],[ODS]])),"NÃO","SIM")</f>
        <v>NÃO</v>
      </c>
      <c r="O835" s="2" t="str">
        <f>IF(ISERR(FIND("05",GERAL[[#This Row],[ODS]])),"NÃO","SIM")</f>
        <v>NÃO</v>
      </c>
      <c r="P835" s="2" t="str">
        <f>IF(ISERR(FIND("06",GERAL[[#This Row],[ODS]])),"NÃO","SIM")</f>
        <v>NÃO</v>
      </c>
      <c r="Q835" s="2" t="str">
        <f>IF(ISERR(FIND("07",GERAL[[#This Row],[ODS]])),"NÃO","SIM")</f>
        <v>NÃO</v>
      </c>
      <c r="R835" s="2" t="str">
        <f>IF(ISERR(FIND("08",GERAL[[#This Row],[ODS]])),"NÃO","SIM")</f>
        <v>NÃO</v>
      </c>
      <c r="S835" s="2" t="str">
        <f>IF(ISERR(FIND("09",GERAL[[#This Row],[ODS]])),"NÃO","SIM")</f>
        <v>NÃO</v>
      </c>
      <c r="T835" s="2" t="str">
        <f>IF(ISERR(FIND("10",GERAL[[#This Row],[ODS]])),"NÃO","SIM")</f>
        <v>NÃO</v>
      </c>
      <c r="U835" s="2" t="str">
        <f>IF(ISERR(FIND("11",GERAL[[#This Row],[ODS]])),"NÃO","SIM")</f>
        <v>NÃO</v>
      </c>
      <c r="V835" s="2" t="str">
        <f>IF(ISERR(FIND("12",GERAL[[#This Row],[ODS]])),"NÃO","SIM")</f>
        <v>NÃO</v>
      </c>
      <c r="W835" s="2" t="str">
        <f>IF(ISERR(FIND("13",GERAL[[#This Row],[ODS]])),"NÃO","SIM")</f>
        <v>NÃO</v>
      </c>
      <c r="X835" s="2" t="str">
        <f>IF(ISERR(FIND("14",GERAL[[#This Row],[ODS]])),"NÃO","SIM")</f>
        <v>NÃO</v>
      </c>
      <c r="Y835" s="2" t="str">
        <f>IF(ISERR(FIND("15",GERAL[[#This Row],[ODS]])),"NÃO","SIM")</f>
        <v>NÃO</v>
      </c>
      <c r="Z835" s="2" t="str">
        <f>IF(ISERR(FIND("16",GERAL[[#This Row],[ODS]])),"NÃO","SIM")</f>
        <v>SIM</v>
      </c>
      <c r="AA835" s="2" t="str">
        <f>IF(ISERR(FIND("17",GERAL[[#This Row],[ODS]])),"NÃO","SIM")</f>
        <v>NÃO</v>
      </c>
      <c r="AB835" s="1">
        <v>94.039615662959548</v>
      </c>
      <c r="AC835" s="1">
        <v>86.061703061714837</v>
      </c>
      <c r="AD835" s="1">
        <v>82.963454642525917</v>
      </c>
      <c r="AE835" s="1">
        <v>85.976911734591184</v>
      </c>
      <c r="AF835" s="1">
        <v>84.426090568735333</v>
      </c>
      <c r="AG835" s="1" t="str">
        <f>GERAL[[#This Row],[SIGLA]]&amp;GERAL[[#This Row],[CÓD]]</f>
        <v>SCEP_JP</v>
      </c>
      <c r="AH835" s="1">
        <f ca="1">VLOOKUP(GERAL[[#This Row],[REF_NOTA]],BASE_NOTAS[],7,FALSE)</f>
        <v>82.697123429162914</v>
      </c>
      <c r="AI835" s="31">
        <f ca="1">IF(GERAL[[#This Row],[Nota 2025]]="",0,GERAL[[#This Row],[Nota 2026]]-GERAL[[#This Row],[Nota 2025]])</f>
        <v>-1.7289671395724184</v>
      </c>
    </row>
    <row r="836" spans="1:35" ht="17" x14ac:dyDescent="0.35">
      <c r="A836" s="2" t="s">
        <v>181</v>
      </c>
      <c r="B836" s="2" t="s">
        <v>186</v>
      </c>
      <c r="C836" s="2" t="s">
        <v>211</v>
      </c>
      <c r="D836" s="15" t="s">
        <v>31</v>
      </c>
      <c r="E836" s="2" t="s">
        <v>101</v>
      </c>
      <c r="F836" s="2" t="str">
        <f>VLOOKUP(GERAL[[#This Row],[CÓD]],SEALL,6,FALSE)</f>
        <v>G</v>
      </c>
      <c r="G83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3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3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36" s="2">
        <f>VLOOKUP(GERAL[[#This Row],[CÓD]],SEALL,4,FALSE)</f>
        <v>16</v>
      </c>
      <c r="K836" s="2" t="str">
        <f>IF(ISERR(FIND("01",GERAL[[#This Row],[ODS]])),"NÃO","SIM")</f>
        <v>NÃO</v>
      </c>
      <c r="L836" s="2" t="str">
        <f>IF(ISERR(FIND("02",GERAL[[#This Row],[ODS]])),"NÃO","SIM")</f>
        <v>NÃO</v>
      </c>
      <c r="M836" s="2" t="str">
        <f>IF(ISERR(FIND("03",GERAL[[#This Row],[ODS]])),"NÃO","SIM")</f>
        <v>NÃO</v>
      </c>
      <c r="N836" s="2" t="str">
        <f>IF(ISERR(FIND("04",GERAL[[#This Row],[ODS]])),"NÃO","SIM")</f>
        <v>NÃO</v>
      </c>
      <c r="O836" s="2" t="str">
        <f>IF(ISERR(FIND("05",GERAL[[#This Row],[ODS]])),"NÃO","SIM")</f>
        <v>NÃO</v>
      </c>
      <c r="P836" s="2" t="str">
        <f>IF(ISERR(FIND("06",GERAL[[#This Row],[ODS]])),"NÃO","SIM")</f>
        <v>NÃO</v>
      </c>
      <c r="Q836" s="2" t="str">
        <f>IF(ISERR(FIND("07",GERAL[[#This Row],[ODS]])),"NÃO","SIM")</f>
        <v>NÃO</v>
      </c>
      <c r="R836" s="2" t="str">
        <f>IF(ISERR(FIND("08",GERAL[[#This Row],[ODS]])),"NÃO","SIM")</f>
        <v>NÃO</v>
      </c>
      <c r="S836" s="2" t="str">
        <f>IF(ISERR(FIND("09",GERAL[[#This Row],[ODS]])),"NÃO","SIM")</f>
        <v>NÃO</v>
      </c>
      <c r="T836" s="2" t="str">
        <f>IF(ISERR(FIND("10",GERAL[[#This Row],[ODS]])),"NÃO","SIM")</f>
        <v>NÃO</v>
      </c>
      <c r="U836" s="2" t="str">
        <f>IF(ISERR(FIND("11",GERAL[[#This Row],[ODS]])),"NÃO","SIM")</f>
        <v>NÃO</v>
      </c>
      <c r="V836" s="2" t="str">
        <f>IF(ISERR(FIND("12",GERAL[[#This Row],[ODS]])),"NÃO","SIM")</f>
        <v>NÃO</v>
      </c>
      <c r="W836" s="2" t="str">
        <f>IF(ISERR(FIND("13",GERAL[[#This Row],[ODS]])),"NÃO","SIM")</f>
        <v>NÃO</v>
      </c>
      <c r="X836" s="2" t="str">
        <f>IF(ISERR(FIND("14",GERAL[[#This Row],[ODS]])),"NÃO","SIM")</f>
        <v>NÃO</v>
      </c>
      <c r="Y836" s="2" t="str">
        <f>IF(ISERR(FIND("15",GERAL[[#This Row],[ODS]])),"NÃO","SIM")</f>
        <v>NÃO</v>
      </c>
      <c r="Z836" s="2" t="str">
        <f>IF(ISERR(FIND("16",GERAL[[#This Row],[ODS]])),"NÃO","SIM")</f>
        <v>SIM</v>
      </c>
      <c r="AA836" s="2" t="str">
        <f>IF(ISERR(FIND("17",GERAL[[#This Row],[ODS]])),"NÃO","SIM")</f>
        <v>NÃO</v>
      </c>
      <c r="AB836" s="1">
        <v>99.763888547640335</v>
      </c>
      <c r="AC836" s="1">
        <v>97.570604305097817</v>
      </c>
      <c r="AD836" s="1">
        <v>99.938280095750031</v>
      </c>
      <c r="AE836" s="1">
        <v>99.872429166012552</v>
      </c>
      <c r="AF836" s="1">
        <v>92.552579189844664</v>
      </c>
      <c r="AG836" s="1" t="str">
        <f>GERAL[[#This Row],[SIGLA]]&amp;GERAL[[#This Row],[CÓD]]</f>
        <v>SPEP_JP</v>
      </c>
      <c r="AH836" s="1">
        <f ca="1">VLOOKUP(GERAL[[#This Row],[REF_NOTA]],BASE_NOTAS[],7,FALSE)</f>
        <v>89.390097655432612</v>
      </c>
      <c r="AI836" s="31">
        <f ca="1">IF(GERAL[[#This Row],[Nota 2025]]="",0,GERAL[[#This Row],[Nota 2026]]-GERAL[[#This Row],[Nota 2025]])</f>
        <v>-3.162481534412052</v>
      </c>
    </row>
    <row r="837" spans="1:35" ht="17" x14ac:dyDescent="0.35">
      <c r="A837" s="2" t="s">
        <v>180</v>
      </c>
      <c r="B837" s="2" t="s">
        <v>206</v>
      </c>
      <c r="C837" s="2" t="s">
        <v>211</v>
      </c>
      <c r="D837" s="15" t="s">
        <v>31</v>
      </c>
      <c r="E837" s="2" t="s">
        <v>101</v>
      </c>
      <c r="F837" s="2" t="str">
        <f>VLOOKUP(GERAL[[#This Row],[CÓD]],SEALL,6,FALSE)</f>
        <v>G</v>
      </c>
      <c r="G83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3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3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37" s="2">
        <f>VLOOKUP(GERAL[[#This Row],[CÓD]],SEALL,4,FALSE)</f>
        <v>16</v>
      </c>
      <c r="K837" s="2" t="str">
        <f>IF(ISERR(FIND("01",GERAL[[#This Row],[ODS]])),"NÃO","SIM")</f>
        <v>NÃO</v>
      </c>
      <c r="L837" s="2" t="str">
        <f>IF(ISERR(FIND("02",GERAL[[#This Row],[ODS]])),"NÃO","SIM")</f>
        <v>NÃO</v>
      </c>
      <c r="M837" s="2" t="str">
        <f>IF(ISERR(FIND("03",GERAL[[#This Row],[ODS]])),"NÃO","SIM")</f>
        <v>NÃO</v>
      </c>
      <c r="N837" s="2" t="str">
        <f>IF(ISERR(FIND("04",GERAL[[#This Row],[ODS]])),"NÃO","SIM")</f>
        <v>NÃO</v>
      </c>
      <c r="O837" s="2" t="str">
        <f>IF(ISERR(FIND("05",GERAL[[#This Row],[ODS]])),"NÃO","SIM")</f>
        <v>NÃO</v>
      </c>
      <c r="P837" s="2" t="str">
        <f>IF(ISERR(FIND("06",GERAL[[#This Row],[ODS]])),"NÃO","SIM")</f>
        <v>NÃO</v>
      </c>
      <c r="Q837" s="2" t="str">
        <f>IF(ISERR(FIND("07",GERAL[[#This Row],[ODS]])),"NÃO","SIM")</f>
        <v>NÃO</v>
      </c>
      <c r="R837" s="2" t="str">
        <f>IF(ISERR(FIND("08",GERAL[[#This Row],[ODS]])),"NÃO","SIM")</f>
        <v>NÃO</v>
      </c>
      <c r="S837" s="2" t="str">
        <f>IF(ISERR(FIND("09",GERAL[[#This Row],[ODS]])),"NÃO","SIM")</f>
        <v>NÃO</v>
      </c>
      <c r="T837" s="2" t="str">
        <f>IF(ISERR(FIND("10",GERAL[[#This Row],[ODS]])),"NÃO","SIM")</f>
        <v>NÃO</v>
      </c>
      <c r="U837" s="2" t="str">
        <f>IF(ISERR(FIND("11",GERAL[[#This Row],[ODS]])),"NÃO","SIM")</f>
        <v>NÃO</v>
      </c>
      <c r="V837" s="2" t="str">
        <f>IF(ISERR(FIND("12",GERAL[[#This Row],[ODS]])),"NÃO","SIM")</f>
        <v>NÃO</v>
      </c>
      <c r="W837" s="2" t="str">
        <f>IF(ISERR(FIND("13",GERAL[[#This Row],[ODS]])),"NÃO","SIM")</f>
        <v>NÃO</v>
      </c>
      <c r="X837" s="2" t="str">
        <f>IF(ISERR(FIND("14",GERAL[[#This Row],[ODS]])),"NÃO","SIM")</f>
        <v>NÃO</v>
      </c>
      <c r="Y837" s="2" t="str">
        <f>IF(ISERR(FIND("15",GERAL[[#This Row],[ODS]])),"NÃO","SIM")</f>
        <v>NÃO</v>
      </c>
      <c r="Z837" s="2" t="str">
        <f>IF(ISERR(FIND("16",GERAL[[#This Row],[ODS]])),"NÃO","SIM")</f>
        <v>SIM</v>
      </c>
      <c r="AA837" s="2" t="str">
        <f>IF(ISERR(FIND("17",GERAL[[#This Row],[ODS]])),"NÃO","SIM")</f>
        <v>NÃO</v>
      </c>
      <c r="AB837" s="1">
        <v>73.378478934045987</v>
      </c>
      <c r="AC837" s="1">
        <v>41.11458994768207</v>
      </c>
      <c r="AD837" s="1">
        <v>46.520540694545943</v>
      </c>
      <c r="AE837" s="1">
        <v>60.623127908171668</v>
      </c>
      <c r="AF837" s="1">
        <v>48.178956284962368</v>
      </c>
      <c r="AG837" s="1" t="str">
        <f>GERAL[[#This Row],[SIGLA]]&amp;GERAL[[#This Row],[CÓD]]</f>
        <v>SEEP_JP</v>
      </c>
      <c r="AH837" s="1">
        <f ca="1">VLOOKUP(GERAL[[#This Row],[REF_NOTA]],BASE_NOTAS[],7,FALSE)</f>
        <v>36.765198049765914</v>
      </c>
      <c r="AI837" s="31">
        <f ca="1">IF(GERAL[[#This Row],[Nota 2025]]="",0,GERAL[[#This Row],[Nota 2026]]-GERAL[[#This Row],[Nota 2025]])</f>
        <v>-11.413758235196454</v>
      </c>
    </row>
    <row r="838" spans="1:35" ht="17" x14ac:dyDescent="0.35">
      <c r="A838" s="2" t="s">
        <v>182</v>
      </c>
      <c r="B838" s="2" t="s">
        <v>185</v>
      </c>
      <c r="C838" s="2" t="s">
        <v>211</v>
      </c>
      <c r="D838" s="15" t="s">
        <v>31</v>
      </c>
      <c r="E838" s="2" t="s">
        <v>101</v>
      </c>
      <c r="F838" s="2" t="str">
        <f>VLOOKUP(GERAL[[#This Row],[CÓD]],SEALL,6,FALSE)</f>
        <v>G</v>
      </c>
      <c r="G83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3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3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38" s="2">
        <f>VLOOKUP(GERAL[[#This Row],[CÓD]],SEALL,4,FALSE)</f>
        <v>16</v>
      </c>
      <c r="K838" s="2" t="str">
        <f>IF(ISERR(FIND("01",GERAL[[#This Row],[ODS]])),"NÃO","SIM")</f>
        <v>NÃO</v>
      </c>
      <c r="L838" s="2" t="str">
        <f>IF(ISERR(FIND("02",GERAL[[#This Row],[ODS]])),"NÃO","SIM")</f>
        <v>NÃO</v>
      </c>
      <c r="M838" s="2" t="str">
        <f>IF(ISERR(FIND("03",GERAL[[#This Row],[ODS]])),"NÃO","SIM")</f>
        <v>NÃO</v>
      </c>
      <c r="N838" s="2" t="str">
        <f>IF(ISERR(FIND("04",GERAL[[#This Row],[ODS]])),"NÃO","SIM")</f>
        <v>NÃO</v>
      </c>
      <c r="O838" s="2" t="str">
        <f>IF(ISERR(FIND("05",GERAL[[#This Row],[ODS]])),"NÃO","SIM")</f>
        <v>NÃO</v>
      </c>
      <c r="P838" s="2" t="str">
        <f>IF(ISERR(FIND("06",GERAL[[#This Row],[ODS]])),"NÃO","SIM")</f>
        <v>NÃO</v>
      </c>
      <c r="Q838" s="2" t="str">
        <f>IF(ISERR(FIND("07",GERAL[[#This Row],[ODS]])),"NÃO","SIM")</f>
        <v>NÃO</v>
      </c>
      <c r="R838" s="2" t="str">
        <f>IF(ISERR(FIND("08",GERAL[[#This Row],[ODS]])),"NÃO","SIM")</f>
        <v>NÃO</v>
      </c>
      <c r="S838" s="2" t="str">
        <f>IF(ISERR(FIND("09",GERAL[[#This Row],[ODS]])),"NÃO","SIM")</f>
        <v>NÃO</v>
      </c>
      <c r="T838" s="2" t="str">
        <f>IF(ISERR(FIND("10",GERAL[[#This Row],[ODS]])),"NÃO","SIM")</f>
        <v>NÃO</v>
      </c>
      <c r="U838" s="2" t="str">
        <f>IF(ISERR(FIND("11",GERAL[[#This Row],[ODS]])),"NÃO","SIM")</f>
        <v>NÃO</v>
      </c>
      <c r="V838" s="2" t="str">
        <f>IF(ISERR(FIND("12",GERAL[[#This Row],[ODS]])),"NÃO","SIM")</f>
        <v>NÃO</v>
      </c>
      <c r="W838" s="2" t="str">
        <f>IF(ISERR(FIND("13",GERAL[[#This Row],[ODS]])),"NÃO","SIM")</f>
        <v>NÃO</v>
      </c>
      <c r="X838" s="2" t="str">
        <f>IF(ISERR(FIND("14",GERAL[[#This Row],[ODS]])),"NÃO","SIM")</f>
        <v>NÃO</v>
      </c>
      <c r="Y838" s="2" t="str">
        <f>IF(ISERR(FIND("15",GERAL[[#This Row],[ODS]])),"NÃO","SIM")</f>
        <v>NÃO</v>
      </c>
      <c r="Z838" s="2" t="str">
        <f>IF(ISERR(FIND("16",GERAL[[#This Row],[ODS]])),"NÃO","SIM")</f>
        <v>SIM</v>
      </c>
      <c r="AA838" s="2" t="str">
        <f>IF(ISERR(FIND("17",GERAL[[#This Row],[ODS]])),"NÃO","SIM")</f>
        <v>NÃO</v>
      </c>
      <c r="AB838" s="1">
        <v>51.174309057510115</v>
      </c>
      <c r="AC838" s="1">
        <v>1.7134107049756864</v>
      </c>
      <c r="AD838" s="1">
        <v>14.258997359006614</v>
      </c>
      <c r="AE838" s="1">
        <v>42.217735533265078</v>
      </c>
      <c r="AF838" s="1">
        <v>22.086442761213021</v>
      </c>
      <c r="AG838" s="1" t="str">
        <f>GERAL[[#This Row],[SIGLA]]&amp;GERAL[[#This Row],[CÓD]]</f>
        <v>TOEP_JP</v>
      </c>
      <c r="AH838" s="1">
        <f ca="1">VLOOKUP(GERAL[[#This Row],[REF_NOTA]],BASE_NOTAS[],7,FALSE)</f>
        <v>2.1743905403285737</v>
      </c>
      <c r="AI838" s="31">
        <f ca="1">IF(GERAL[[#This Row],[Nota 2025]]="",0,GERAL[[#This Row],[Nota 2026]]-GERAL[[#This Row],[Nota 2025]])</f>
        <v>-19.912052220884448</v>
      </c>
    </row>
    <row r="839" spans="1:35" ht="17" x14ac:dyDescent="0.35">
      <c r="A839" s="2" t="s">
        <v>0</v>
      </c>
      <c r="B839" s="2" t="s">
        <v>156</v>
      </c>
      <c r="C839" s="2" t="s">
        <v>211</v>
      </c>
      <c r="D839" s="15" t="s">
        <v>32</v>
      </c>
      <c r="E839" s="2" t="s">
        <v>102</v>
      </c>
      <c r="F839" s="2" t="str">
        <f>VLOOKUP(GERAL[[#This Row],[CÓD]],SEALL,6,FALSE)</f>
        <v>G</v>
      </c>
      <c r="G83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3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3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39" s="2">
        <f>VLOOKUP(GERAL[[#This Row],[CÓD]],SEALL,4,FALSE)</f>
        <v>16</v>
      </c>
      <c r="K839" s="2" t="str">
        <f>IF(ISERR(FIND("01",GERAL[[#This Row],[ODS]])),"NÃO","SIM")</f>
        <v>NÃO</v>
      </c>
      <c r="L839" s="2" t="str">
        <f>IF(ISERR(FIND("02",GERAL[[#This Row],[ODS]])),"NÃO","SIM")</f>
        <v>NÃO</v>
      </c>
      <c r="M839" s="2" t="str">
        <f>IF(ISERR(FIND("03",GERAL[[#This Row],[ODS]])),"NÃO","SIM")</f>
        <v>NÃO</v>
      </c>
      <c r="N839" s="2" t="str">
        <f>IF(ISERR(FIND("04",GERAL[[#This Row],[ODS]])),"NÃO","SIM")</f>
        <v>NÃO</v>
      </c>
      <c r="O839" s="2" t="str">
        <f>IF(ISERR(FIND("05",GERAL[[#This Row],[ODS]])),"NÃO","SIM")</f>
        <v>NÃO</v>
      </c>
      <c r="P839" s="2" t="str">
        <f>IF(ISERR(FIND("06",GERAL[[#This Row],[ODS]])),"NÃO","SIM")</f>
        <v>NÃO</v>
      </c>
      <c r="Q839" s="2" t="str">
        <f>IF(ISERR(FIND("07",GERAL[[#This Row],[ODS]])),"NÃO","SIM")</f>
        <v>NÃO</v>
      </c>
      <c r="R839" s="2" t="str">
        <f>IF(ISERR(FIND("08",GERAL[[#This Row],[ODS]])),"NÃO","SIM")</f>
        <v>NÃO</v>
      </c>
      <c r="S839" s="2" t="str">
        <f>IF(ISERR(FIND("09",GERAL[[#This Row],[ODS]])),"NÃO","SIM")</f>
        <v>NÃO</v>
      </c>
      <c r="T839" s="2" t="str">
        <f>IF(ISERR(FIND("10",GERAL[[#This Row],[ODS]])),"NÃO","SIM")</f>
        <v>NÃO</v>
      </c>
      <c r="U839" s="2" t="str">
        <f>IF(ISERR(FIND("11",GERAL[[#This Row],[ODS]])),"NÃO","SIM")</f>
        <v>NÃO</v>
      </c>
      <c r="V839" s="2" t="str">
        <f>IF(ISERR(FIND("12",GERAL[[#This Row],[ODS]])),"NÃO","SIM")</f>
        <v>NÃO</v>
      </c>
      <c r="W839" s="2" t="str">
        <f>IF(ISERR(FIND("13",GERAL[[#This Row],[ODS]])),"NÃO","SIM")</f>
        <v>NÃO</v>
      </c>
      <c r="X839" s="2" t="str">
        <f>IF(ISERR(FIND("14",GERAL[[#This Row],[ODS]])),"NÃO","SIM")</f>
        <v>NÃO</v>
      </c>
      <c r="Y839" s="2" t="str">
        <f>IF(ISERR(FIND("15",GERAL[[#This Row],[ODS]])),"NÃO","SIM")</f>
        <v>NÃO</v>
      </c>
      <c r="Z839" s="2" t="str">
        <f>IF(ISERR(FIND("16",GERAL[[#This Row],[ODS]])),"NÃO","SIM")</f>
        <v>SIM</v>
      </c>
      <c r="AA839" s="2" t="str">
        <f>IF(ISERR(FIND("17",GERAL[[#This Row],[ODS]])),"NÃO","SIM")</f>
        <v>NÃO</v>
      </c>
      <c r="AB839" s="1">
        <v>39.020846642272112</v>
      </c>
      <c r="AC839" s="1">
        <v>42.523278882184336</v>
      </c>
      <c r="AD839" s="1">
        <v>41.865212988006995</v>
      </c>
      <c r="AE839" s="1">
        <v>41.17486999101866</v>
      </c>
      <c r="AF839" s="1">
        <v>39.342311148103668</v>
      </c>
      <c r="AG839" s="1" t="str">
        <f>GERAL[[#This Row],[SIGLA]]&amp;GERAL[[#This Row],[CÓD]]</f>
        <v>ACEP_LP</v>
      </c>
      <c r="AH839" s="1">
        <f ca="1">VLOOKUP(GERAL[[#This Row],[REF_NOTA]],BASE_NOTAS[],7,FALSE)</f>
        <v>25.715860916324885</v>
      </c>
      <c r="AI839" s="31">
        <f ca="1">IF(GERAL[[#This Row],[Nota 2025]]="",0,GERAL[[#This Row],[Nota 2026]]-GERAL[[#This Row],[Nota 2025]])</f>
        <v>-13.626450231778783</v>
      </c>
    </row>
    <row r="840" spans="1:35" ht="17" x14ac:dyDescent="0.35">
      <c r="A840" s="2" t="s">
        <v>1</v>
      </c>
      <c r="B840" s="2" t="s">
        <v>157</v>
      </c>
      <c r="C840" s="2" t="s">
        <v>211</v>
      </c>
      <c r="D840" s="15" t="s">
        <v>32</v>
      </c>
      <c r="E840" s="2" t="s">
        <v>102</v>
      </c>
      <c r="F840" s="2" t="str">
        <f>VLOOKUP(GERAL[[#This Row],[CÓD]],SEALL,6,FALSE)</f>
        <v>G</v>
      </c>
      <c r="G84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4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4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40" s="2">
        <f>VLOOKUP(GERAL[[#This Row],[CÓD]],SEALL,4,FALSE)</f>
        <v>16</v>
      </c>
      <c r="K840" s="2" t="str">
        <f>IF(ISERR(FIND("01",GERAL[[#This Row],[ODS]])),"NÃO","SIM")</f>
        <v>NÃO</v>
      </c>
      <c r="L840" s="2" t="str">
        <f>IF(ISERR(FIND("02",GERAL[[#This Row],[ODS]])),"NÃO","SIM")</f>
        <v>NÃO</v>
      </c>
      <c r="M840" s="2" t="str">
        <f>IF(ISERR(FIND("03",GERAL[[#This Row],[ODS]])),"NÃO","SIM")</f>
        <v>NÃO</v>
      </c>
      <c r="N840" s="2" t="str">
        <f>IF(ISERR(FIND("04",GERAL[[#This Row],[ODS]])),"NÃO","SIM")</f>
        <v>NÃO</v>
      </c>
      <c r="O840" s="2" t="str">
        <f>IF(ISERR(FIND("05",GERAL[[#This Row],[ODS]])),"NÃO","SIM")</f>
        <v>NÃO</v>
      </c>
      <c r="P840" s="2" t="str">
        <f>IF(ISERR(FIND("06",GERAL[[#This Row],[ODS]])),"NÃO","SIM")</f>
        <v>NÃO</v>
      </c>
      <c r="Q840" s="2" t="str">
        <f>IF(ISERR(FIND("07",GERAL[[#This Row],[ODS]])),"NÃO","SIM")</f>
        <v>NÃO</v>
      </c>
      <c r="R840" s="2" t="str">
        <f>IF(ISERR(FIND("08",GERAL[[#This Row],[ODS]])),"NÃO","SIM")</f>
        <v>NÃO</v>
      </c>
      <c r="S840" s="2" t="str">
        <f>IF(ISERR(FIND("09",GERAL[[#This Row],[ODS]])),"NÃO","SIM")</f>
        <v>NÃO</v>
      </c>
      <c r="T840" s="2" t="str">
        <f>IF(ISERR(FIND("10",GERAL[[#This Row],[ODS]])),"NÃO","SIM")</f>
        <v>NÃO</v>
      </c>
      <c r="U840" s="2" t="str">
        <f>IF(ISERR(FIND("11",GERAL[[#This Row],[ODS]])),"NÃO","SIM")</f>
        <v>NÃO</v>
      </c>
      <c r="V840" s="2" t="str">
        <f>IF(ISERR(FIND("12",GERAL[[#This Row],[ODS]])),"NÃO","SIM")</f>
        <v>NÃO</v>
      </c>
      <c r="W840" s="2" t="str">
        <f>IF(ISERR(FIND("13",GERAL[[#This Row],[ODS]])),"NÃO","SIM")</f>
        <v>NÃO</v>
      </c>
      <c r="X840" s="2" t="str">
        <f>IF(ISERR(FIND("14",GERAL[[#This Row],[ODS]])),"NÃO","SIM")</f>
        <v>NÃO</v>
      </c>
      <c r="Y840" s="2" t="str">
        <f>IF(ISERR(FIND("15",GERAL[[#This Row],[ODS]])),"NÃO","SIM")</f>
        <v>NÃO</v>
      </c>
      <c r="Z840" s="2" t="str">
        <f>IF(ISERR(FIND("16",GERAL[[#This Row],[ODS]])),"NÃO","SIM")</f>
        <v>SIM</v>
      </c>
      <c r="AA840" s="2" t="str">
        <f>IF(ISERR(FIND("17",GERAL[[#This Row],[ODS]])),"NÃO","SIM")</f>
        <v>NÃO</v>
      </c>
      <c r="AB840" s="1">
        <v>75.966462910977981</v>
      </c>
      <c r="AC840" s="1">
        <v>76.934318545172076</v>
      </c>
      <c r="AD840" s="1">
        <v>78.531577141961847</v>
      </c>
      <c r="AE840" s="1">
        <v>76.46948943858871</v>
      </c>
      <c r="AF840" s="1">
        <v>70.26907763713406</v>
      </c>
      <c r="AG840" s="1" t="str">
        <f>GERAL[[#This Row],[SIGLA]]&amp;GERAL[[#This Row],[CÓD]]</f>
        <v>ALEP_LP</v>
      </c>
      <c r="AH840" s="1">
        <f ca="1">VLOOKUP(GERAL[[#This Row],[REF_NOTA]],BASE_NOTAS[],7,FALSE)</f>
        <v>69.813687440748296</v>
      </c>
      <c r="AI840" s="31">
        <f ca="1">IF(GERAL[[#This Row],[Nota 2025]]="",0,GERAL[[#This Row],[Nota 2026]]-GERAL[[#This Row],[Nota 2025]])</f>
        <v>-0.45539019638576406</v>
      </c>
    </row>
    <row r="841" spans="1:35" ht="17" x14ac:dyDescent="0.35">
      <c r="A841" s="2" t="s">
        <v>159</v>
      </c>
      <c r="B841" s="2" t="s">
        <v>184</v>
      </c>
      <c r="C841" s="2" t="s">
        <v>211</v>
      </c>
      <c r="D841" s="15" t="s">
        <v>32</v>
      </c>
      <c r="E841" s="2" t="s">
        <v>102</v>
      </c>
      <c r="F841" s="2" t="str">
        <f>VLOOKUP(GERAL[[#This Row],[CÓD]],SEALL,6,FALSE)</f>
        <v>G</v>
      </c>
      <c r="G84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4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4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41" s="2">
        <f>VLOOKUP(GERAL[[#This Row],[CÓD]],SEALL,4,FALSE)</f>
        <v>16</v>
      </c>
      <c r="K841" s="2" t="str">
        <f>IF(ISERR(FIND("01",GERAL[[#This Row],[ODS]])),"NÃO","SIM")</f>
        <v>NÃO</v>
      </c>
      <c r="L841" s="2" t="str">
        <f>IF(ISERR(FIND("02",GERAL[[#This Row],[ODS]])),"NÃO","SIM")</f>
        <v>NÃO</v>
      </c>
      <c r="M841" s="2" t="str">
        <f>IF(ISERR(FIND("03",GERAL[[#This Row],[ODS]])),"NÃO","SIM")</f>
        <v>NÃO</v>
      </c>
      <c r="N841" s="2" t="str">
        <f>IF(ISERR(FIND("04",GERAL[[#This Row],[ODS]])),"NÃO","SIM")</f>
        <v>NÃO</v>
      </c>
      <c r="O841" s="2" t="str">
        <f>IF(ISERR(FIND("05",GERAL[[#This Row],[ODS]])),"NÃO","SIM")</f>
        <v>NÃO</v>
      </c>
      <c r="P841" s="2" t="str">
        <f>IF(ISERR(FIND("06",GERAL[[#This Row],[ODS]])),"NÃO","SIM")</f>
        <v>NÃO</v>
      </c>
      <c r="Q841" s="2" t="str">
        <f>IF(ISERR(FIND("07",GERAL[[#This Row],[ODS]])),"NÃO","SIM")</f>
        <v>NÃO</v>
      </c>
      <c r="R841" s="2" t="str">
        <f>IF(ISERR(FIND("08",GERAL[[#This Row],[ODS]])),"NÃO","SIM")</f>
        <v>NÃO</v>
      </c>
      <c r="S841" s="2" t="str">
        <f>IF(ISERR(FIND("09",GERAL[[#This Row],[ODS]])),"NÃO","SIM")</f>
        <v>NÃO</v>
      </c>
      <c r="T841" s="2" t="str">
        <f>IF(ISERR(FIND("10",GERAL[[#This Row],[ODS]])),"NÃO","SIM")</f>
        <v>NÃO</v>
      </c>
      <c r="U841" s="2" t="str">
        <f>IF(ISERR(FIND("11",GERAL[[#This Row],[ODS]])),"NÃO","SIM")</f>
        <v>NÃO</v>
      </c>
      <c r="V841" s="2" t="str">
        <f>IF(ISERR(FIND("12",GERAL[[#This Row],[ODS]])),"NÃO","SIM")</f>
        <v>NÃO</v>
      </c>
      <c r="W841" s="2" t="str">
        <f>IF(ISERR(FIND("13",GERAL[[#This Row],[ODS]])),"NÃO","SIM")</f>
        <v>NÃO</v>
      </c>
      <c r="X841" s="2" t="str">
        <f>IF(ISERR(FIND("14",GERAL[[#This Row],[ODS]])),"NÃO","SIM")</f>
        <v>NÃO</v>
      </c>
      <c r="Y841" s="2" t="str">
        <f>IF(ISERR(FIND("15",GERAL[[#This Row],[ODS]])),"NÃO","SIM")</f>
        <v>NÃO</v>
      </c>
      <c r="Z841" s="2" t="str">
        <f>IF(ISERR(FIND("16",GERAL[[#This Row],[ODS]])),"NÃO","SIM")</f>
        <v>SIM</v>
      </c>
      <c r="AA841" s="2" t="str">
        <f>IF(ISERR(FIND("17",GERAL[[#This Row],[ODS]])),"NÃO","SIM")</f>
        <v>NÃO</v>
      </c>
      <c r="AB841" s="1">
        <v>42.918789122544176</v>
      </c>
      <c r="AC841" s="1">
        <v>46.233607637292664</v>
      </c>
      <c r="AD841" s="1">
        <v>48.684533170472953</v>
      </c>
      <c r="AE841" s="1">
        <v>41.748367689552758</v>
      </c>
      <c r="AF841" s="1">
        <v>47.881016188683198</v>
      </c>
      <c r="AG841" s="1" t="str">
        <f>GERAL[[#This Row],[SIGLA]]&amp;GERAL[[#This Row],[CÓD]]</f>
        <v>APEP_LP</v>
      </c>
      <c r="AH841" s="1">
        <f ca="1">VLOOKUP(GERAL[[#This Row],[REF_NOTA]],BASE_NOTAS[],7,FALSE)</f>
        <v>52.383838497745337</v>
      </c>
      <c r="AI841" s="31">
        <f ca="1">IF(GERAL[[#This Row],[Nota 2025]]="",0,GERAL[[#This Row],[Nota 2026]]-GERAL[[#This Row],[Nota 2025]])</f>
        <v>4.5028223090621395</v>
      </c>
    </row>
    <row r="842" spans="1:35" ht="17" x14ac:dyDescent="0.35">
      <c r="A842" s="2" t="s">
        <v>155</v>
      </c>
      <c r="B842" s="2" t="s">
        <v>158</v>
      </c>
      <c r="C842" s="2" t="s">
        <v>211</v>
      </c>
      <c r="D842" s="15" t="s">
        <v>32</v>
      </c>
      <c r="E842" s="2" t="s">
        <v>102</v>
      </c>
      <c r="F842" s="2" t="str">
        <f>VLOOKUP(GERAL[[#This Row],[CÓD]],SEALL,6,FALSE)</f>
        <v>G</v>
      </c>
      <c r="G84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4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4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42" s="2">
        <f>VLOOKUP(GERAL[[#This Row],[CÓD]],SEALL,4,FALSE)</f>
        <v>16</v>
      </c>
      <c r="K842" s="2" t="str">
        <f>IF(ISERR(FIND("01",GERAL[[#This Row],[ODS]])),"NÃO","SIM")</f>
        <v>NÃO</v>
      </c>
      <c r="L842" s="2" t="str">
        <f>IF(ISERR(FIND("02",GERAL[[#This Row],[ODS]])),"NÃO","SIM")</f>
        <v>NÃO</v>
      </c>
      <c r="M842" s="2" t="str">
        <f>IF(ISERR(FIND("03",GERAL[[#This Row],[ODS]])),"NÃO","SIM")</f>
        <v>NÃO</v>
      </c>
      <c r="N842" s="2" t="str">
        <f>IF(ISERR(FIND("04",GERAL[[#This Row],[ODS]])),"NÃO","SIM")</f>
        <v>NÃO</v>
      </c>
      <c r="O842" s="2" t="str">
        <f>IF(ISERR(FIND("05",GERAL[[#This Row],[ODS]])),"NÃO","SIM")</f>
        <v>NÃO</v>
      </c>
      <c r="P842" s="2" t="str">
        <f>IF(ISERR(FIND("06",GERAL[[#This Row],[ODS]])),"NÃO","SIM")</f>
        <v>NÃO</v>
      </c>
      <c r="Q842" s="2" t="str">
        <f>IF(ISERR(FIND("07",GERAL[[#This Row],[ODS]])),"NÃO","SIM")</f>
        <v>NÃO</v>
      </c>
      <c r="R842" s="2" t="str">
        <f>IF(ISERR(FIND("08",GERAL[[#This Row],[ODS]])),"NÃO","SIM")</f>
        <v>NÃO</v>
      </c>
      <c r="S842" s="2" t="str">
        <f>IF(ISERR(FIND("09",GERAL[[#This Row],[ODS]])),"NÃO","SIM")</f>
        <v>NÃO</v>
      </c>
      <c r="T842" s="2" t="str">
        <f>IF(ISERR(FIND("10",GERAL[[#This Row],[ODS]])),"NÃO","SIM")</f>
        <v>NÃO</v>
      </c>
      <c r="U842" s="2" t="str">
        <f>IF(ISERR(FIND("11",GERAL[[#This Row],[ODS]])),"NÃO","SIM")</f>
        <v>NÃO</v>
      </c>
      <c r="V842" s="2" t="str">
        <f>IF(ISERR(FIND("12",GERAL[[#This Row],[ODS]])),"NÃO","SIM")</f>
        <v>NÃO</v>
      </c>
      <c r="W842" s="2" t="str">
        <f>IF(ISERR(FIND("13",GERAL[[#This Row],[ODS]])),"NÃO","SIM")</f>
        <v>NÃO</v>
      </c>
      <c r="X842" s="2" t="str">
        <f>IF(ISERR(FIND("14",GERAL[[#This Row],[ODS]])),"NÃO","SIM")</f>
        <v>NÃO</v>
      </c>
      <c r="Y842" s="2" t="str">
        <f>IF(ISERR(FIND("15",GERAL[[#This Row],[ODS]])),"NÃO","SIM")</f>
        <v>NÃO</v>
      </c>
      <c r="Z842" s="2" t="str">
        <f>IF(ISERR(FIND("16",GERAL[[#This Row],[ODS]])),"NÃO","SIM")</f>
        <v>SIM</v>
      </c>
      <c r="AA842" s="2" t="str">
        <f>IF(ISERR(FIND("17",GERAL[[#This Row],[ODS]])),"NÃO","SIM")</f>
        <v>NÃO</v>
      </c>
      <c r="AB842" s="1">
        <v>80.797596190473186</v>
      </c>
      <c r="AC842" s="1">
        <v>77.897071851330821</v>
      </c>
      <c r="AD842" s="1">
        <v>79.483775406821607</v>
      </c>
      <c r="AE842" s="1">
        <v>77.174524562545173</v>
      </c>
      <c r="AF842" s="1">
        <v>76.37388212175955</v>
      </c>
      <c r="AG842" s="1" t="str">
        <f>GERAL[[#This Row],[SIGLA]]&amp;GERAL[[#This Row],[CÓD]]</f>
        <v>AMEP_LP</v>
      </c>
      <c r="AH842" s="1">
        <f ca="1">VLOOKUP(GERAL[[#This Row],[REF_NOTA]],BASE_NOTAS[],7,FALSE)</f>
        <v>73.886355922679087</v>
      </c>
      <c r="AI842" s="31">
        <f ca="1">IF(GERAL[[#This Row],[Nota 2025]]="",0,GERAL[[#This Row],[Nota 2026]]-GERAL[[#This Row],[Nota 2025]])</f>
        <v>-2.4875261990804631</v>
      </c>
    </row>
    <row r="843" spans="1:35" ht="17" x14ac:dyDescent="0.35">
      <c r="A843" s="2" t="s">
        <v>160</v>
      </c>
      <c r="B843" s="2" t="s">
        <v>187</v>
      </c>
      <c r="C843" s="2" t="s">
        <v>211</v>
      </c>
      <c r="D843" s="15" t="s">
        <v>32</v>
      </c>
      <c r="E843" s="2" t="s">
        <v>102</v>
      </c>
      <c r="F843" s="2" t="str">
        <f>VLOOKUP(GERAL[[#This Row],[CÓD]],SEALL,6,FALSE)</f>
        <v>G</v>
      </c>
      <c r="G84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4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4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43" s="2">
        <f>VLOOKUP(GERAL[[#This Row],[CÓD]],SEALL,4,FALSE)</f>
        <v>16</v>
      </c>
      <c r="K843" s="2" t="str">
        <f>IF(ISERR(FIND("01",GERAL[[#This Row],[ODS]])),"NÃO","SIM")</f>
        <v>NÃO</v>
      </c>
      <c r="L843" s="2" t="str">
        <f>IF(ISERR(FIND("02",GERAL[[#This Row],[ODS]])),"NÃO","SIM")</f>
        <v>NÃO</v>
      </c>
      <c r="M843" s="2" t="str">
        <f>IF(ISERR(FIND("03",GERAL[[#This Row],[ODS]])),"NÃO","SIM")</f>
        <v>NÃO</v>
      </c>
      <c r="N843" s="2" t="str">
        <f>IF(ISERR(FIND("04",GERAL[[#This Row],[ODS]])),"NÃO","SIM")</f>
        <v>NÃO</v>
      </c>
      <c r="O843" s="2" t="str">
        <f>IF(ISERR(FIND("05",GERAL[[#This Row],[ODS]])),"NÃO","SIM")</f>
        <v>NÃO</v>
      </c>
      <c r="P843" s="2" t="str">
        <f>IF(ISERR(FIND("06",GERAL[[#This Row],[ODS]])),"NÃO","SIM")</f>
        <v>NÃO</v>
      </c>
      <c r="Q843" s="2" t="str">
        <f>IF(ISERR(FIND("07",GERAL[[#This Row],[ODS]])),"NÃO","SIM")</f>
        <v>NÃO</v>
      </c>
      <c r="R843" s="2" t="str">
        <f>IF(ISERR(FIND("08",GERAL[[#This Row],[ODS]])),"NÃO","SIM")</f>
        <v>NÃO</v>
      </c>
      <c r="S843" s="2" t="str">
        <f>IF(ISERR(FIND("09",GERAL[[#This Row],[ODS]])),"NÃO","SIM")</f>
        <v>NÃO</v>
      </c>
      <c r="T843" s="2" t="str">
        <f>IF(ISERR(FIND("10",GERAL[[#This Row],[ODS]])),"NÃO","SIM")</f>
        <v>NÃO</v>
      </c>
      <c r="U843" s="2" t="str">
        <f>IF(ISERR(FIND("11",GERAL[[#This Row],[ODS]])),"NÃO","SIM")</f>
        <v>NÃO</v>
      </c>
      <c r="V843" s="2" t="str">
        <f>IF(ISERR(FIND("12",GERAL[[#This Row],[ODS]])),"NÃO","SIM")</f>
        <v>NÃO</v>
      </c>
      <c r="W843" s="2" t="str">
        <f>IF(ISERR(FIND("13",GERAL[[#This Row],[ODS]])),"NÃO","SIM")</f>
        <v>NÃO</v>
      </c>
      <c r="X843" s="2" t="str">
        <f>IF(ISERR(FIND("14",GERAL[[#This Row],[ODS]])),"NÃO","SIM")</f>
        <v>NÃO</v>
      </c>
      <c r="Y843" s="2" t="str">
        <f>IF(ISERR(FIND("15",GERAL[[#This Row],[ODS]])),"NÃO","SIM")</f>
        <v>NÃO</v>
      </c>
      <c r="Z843" s="2" t="str">
        <f>IF(ISERR(FIND("16",GERAL[[#This Row],[ODS]])),"NÃO","SIM")</f>
        <v>SIM</v>
      </c>
      <c r="AA843" s="2" t="str">
        <f>IF(ISERR(FIND("17",GERAL[[#This Row],[ODS]])),"NÃO","SIM")</f>
        <v>NÃO</v>
      </c>
      <c r="AB843" s="1">
        <v>87.750411993568122</v>
      </c>
      <c r="AC843" s="1">
        <v>87.317710690253563</v>
      </c>
      <c r="AD843" s="1">
        <v>88.309120453366347</v>
      </c>
      <c r="AE843" s="1">
        <v>88.682776041581263</v>
      </c>
      <c r="AF843" s="1">
        <v>90.008739969918864</v>
      </c>
      <c r="AG843" s="1" t="str">
        <f>GERAL[[#This Row],[SIGLA]]&amp;GERAL[[#This Row],[CÓD]]</f>
        <v>BAEP_LP</v>
      </c>
      <c r="AH843" s="1">
        <f ca="1">VLOOKUP(GERAL[[#This Row],[REF_NOTA]],BASE_NOTAS[],7,FALSE)</f>
        <v>89.015479133321023</v>
      </c>
      <c r="AI843" s="31">
        <f ca="1">IF(GERAL[[#This Row],[Nota 2025]]="",0,GERAL[[#This Row],[Nota 2026]]-GERAL[[#This Row],[Nota 2025]])</f>
        <v>-0.99326083659784103</v>
      </c>
    </row>
    <row r="844" spans="1:35" ht="17" x14ac:dyDescent="0.35">
      <c r="A844" s="2" t="s">
        <v>161</v>
      </c>
      <c r="B844" s="2" t="s">
        <v>188</v>
      </c>
      <c r="C844" s="2" t="s">
        <v>211</v>
      </c>
      <c r="D844" s="15" t="s">
        <v>32</v>
      </c>
      <c r="E844" s="2" t="s">
        <v>102</v>
      </c>
      <c r="F844" s="2" t="str">
        <f>VLOOKUP(GERAL[[#This Row],[CÓD]],SEALL,6,FALSE)</f>
        <v>G</v>
      </c>
      <c r="G84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4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4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44" s="2">
        <f>VLOOKUP(GERAL[[#This Row],[CÓD]],SEALL,4,FALSE)</f>
        <v>16</v>
      </c>
      <c r="K844" s="2" t="str">
        <f>IF(ISERR(FIND("01",GERAL[[#This Row],[ODS]])),"NÃO","SIM")</f>
        <v>NÃO</v>
      </c>
      <c r="L844" s="2" t="str">
        <f>IF(ISERR(FIND("02",GERAL[[#This Row],[ODS]])),"NÃO","SIM")</f>
        <v>NÃO</v>
      </c>
      <c r="M844" s="2" t="str">
        <f>IF(ISERR(FIND("03",GERAL[[#This Row],[ODS]])),"NÃO","SIM")</f>
        <v>NÃO</v>
      </c>
      <c r="N844" s="2" t="str">
        <f>IF(ISERR(FIND("04",GERAL[[#This Row],[ODS]])),"NÃO","SIM")</f>
        <v>NÃO</v>
      </c>
      <c r="O844" s="2" t="str">
        <f>IF(ISERR(FIND("05",GERAL[[#This Row],[ODS]])),"NÃO","SIM")</f>
        <v>NÃO</v>
      </c>
      <c r="P844" s="2" t="str">
        <f>IF(ISERR(FIND("06",GERAL[[#This Row],[ODS]])),"NÃO","SIM")</f>
        <v>NÃO</v>
      </c>
      <c r="Q844" s="2" t="str">
        <f>IF(ISERR(FIND("07",GERAL[[#This Row],[ODS]])),"NÃO","SIM")</f>
        <v>NÃO</v>
      </c>
      <c r="R844" s="2" t="str">
        <f>IF(ISERR(FIND("08",GERAL[[#This Row],[ODS]])),"NÃO","SIM")</f>
        <v>NÃO</v>
      </c>
      <c r="S844" s="2" t="str">
        <f>IF(ISERR(FIND("09",GERAL[[#This Row],[ODS]])),"NÃO","SIM")</f>
        <v>NÃO</v>
      </c>
      <c r="T844" s="2" t="str">
        <f>IF(ISERR(FIND("10",GERAL[[#This Row],[ODS]])),"NÃO","SIM")</f>
        <v>NÃO</v>
      </c>
      <c r="U844" s="2" t="str">
        <f>IF(ISERR(FIND("11",GERAL[[#This Row],[ODS]])),"NÃO","SIM")</f>
        <v>NÃO</v>
      </c>
      <c r="V844" s="2" t="str">
        <f>IF(ISERR(FIND("12",GERAL[[#This Row],[ODS]])),"NÃO","SIM")</f>
        <v>NÃO</v>
      </c>
      <c r="W844" s="2" t="str">
        <f>IF(ISERR(FIND("13",GERAL[[#This Row],[ODS]])),"NÃO","SIM")</f>
        <v>NÃO</v>
      </c>
      <c r="X844" s="2" t="str">
        <f>IF(ISERR(FIND("14",GERAL[[#This Row],[ODS]])),"NÃO","SIM")</f>
        <v>NÃO</v>
      </c>
      <c r="Y844" s="2" t="str">
        <f>IF(ISERR(FIND("15",GERAL[[#This Row],[ODS]])),"NÃO","SIM")</f>
        <v>NÃO</v>
      </c>
      <c r="Z844" s="2" t="str">
        <f>IF(ISERR(FIND("16",GERAL[[#This Row],[ODS]])),"NÃO","SIM")</f>
        <v>SIM</v>
      </c>
      <c r="AA844" s="2" t="str">
        <f>IF(ISERR(FIND("17",GERAL[[#This Row],[ODS]])),"NÃO","SIM")</f>
        <v>NÃO</v>
      </c>
      <c r="AB844" s="1">
        <v>85.355251894607562</v>
      </c>
      <c r="AC844" s="1">
        <v>85.512648942065084</v>
      </c>
      <c r="AD844" s="1">
        <v>84.250807869015176</v>
      </c>
      <c r="AE844" s="1">
        <v>82.488328560403943</v>
      </c>
      <c r="AF844" s="1">
        <v>82.58159869279153</v>
      </c>
      <c r="AG844" s="1" t="str">
        <f>GERAL[[#This Row],[SIGLA]]&amp;GERAL[[#This Row],[CÓD]]</f>
        <v>CEEP_LP</v>
      </c>
      <c r="AH844" s="1">
        <f ca="1">VLOOKUP(GERAL[[#This Row],[REF_NOTA]],BASE_NOTAS[],7,FALSE)</f>
        <v>83.166069645051266</v>
      </c>
      <c r="AI844" s="31">
        <f ca="1">IF(GERAL[[#This Row],[Nota 2025]]="",0,GERAL[[#This Row],[Nota 2026]]-GERAL[[#This Row],[Nota 2025]])</f>
        <v>0.58447095225973555</v>
      </c>
    </row>
    <row r="845" spans="1:35" ht="17" x14ac:dyDescent="0.35">
      <c r="A845" s="2" t="s">
        <v>162</v>
      </c>
      <c r="B845" s="2" t="s">
        <v>189</v>
      </c>
      <c r="C845" s="2" t="s">
        <v>211</v>
      </c>
      <c r="D845" s="15" t="s">
        <v>32</v>
      </c>
      <c r="E845" s="2" t="s">
        <v>102</v>
      </c>
      <c r="F845" s="2" t="str">
        <f>VLOOKUP(GERAL[[#This Row],[CÓD]],SEALL,6,FALSE)</f>
        <v>G</v>
      </c>
      <c r="G84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4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4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45" s="2">
        <f>VLOOKUP(GERAL[[#This Row],[CÓD]],SEALL,4,FALSE)</f>
        <v>16</v>
      </c>
      <c r="K845" s="2" t="str">
        <f>IF(ISERR(FIND("01",GERAL[[#This Row],[ODS]])),"NÃO","SIM")</f>
        <v>NÃO</v>
      </c>
      <c r="L845" s="2" t="str">
        <f>IF(ISERR(FIND("02",GERAL[[#This Row],[ODS]])),"NÃO","SIM")</f>
        <v>NÃO</v>
      </c>
      <c r="M845" s="2" t="str">
        <f>IF(ISERR(FIND("03",GERAL[[#This Row],[ODS]])),"NÃO","SIM")</f>
        <v>NÃO</v>
      </c>
      <c r="N845" s="2" t="str">
        <f>IF(ISERR(FIND("04",GERAL[[#This Row],[ODS]])),"NÃO","SIM")</f>
        <v>NÃO</v>
      </c>
      <c r="O845" s="2" t="str">
        <f>IF(ISERR(FIND("05",GERAL[[#This Row],[ODS]])),"NÃO","SIM")</f>
        <v>NÃO</v>
      </c>
      <c r="P845" s="2" t="str">
        <f>IF(ISERR(FIND("06",GERAL[[#This Row],[ODS]])),"NÃO","SIM")</f>
        <v>NÃO</v>
      </c>
      <c r="Q845" s="2" t="str">
        <f>IF(ISERR(FIND("07",GERAL[[#This Row],[ODS]])),"NÃO","SIM")</f>
        <v>NÃO</v>
      </c>
      <c r="R845" s="2" t="str">
        <f>IF(ISERR(FIND("08",GERAL[[#This Row],[ODS]])),"NÃO","SIM")</f>
        <v>NÃO</v>
      </c>
      <c r="S845" s="2" t="str">
        <f>IF(ISERR(FIND("09",GERAL[[#This Row],[ODS]])),"NÃO","SIM")</f>
        <v>NÃO</v>
      </c>
      <c r="T845" s="2" t="str">
        <f>IF(ISERR(FIND("10",GERAL[[#This Row],[ODS]])),"NÃO","SIM")</f>
        <v>NÃO</v>
      </c>
      <c r="U845" s="2" t="str">
        <f>IF(ISERR(FIND("11",GERAL[[#This Row],[ODS]])),"NÃO","SIM")</f>
        <v>NÃO</v>
      </c>
      <c r="V845" s="2" t="str">
        <f>IF(ISERR(FIND("12",GERAL[[#This Row],[ODS]])),"NÃO","SIM")</f>
        <v>NÃO</v>
      </c>
      <c r="W845" s="2" t="str">
        <f>IF(ISERR(FIND("13",GERAL[[#This Row],[ODS]])),"NÃO","SIM")</f>
        <v>NÃO</v>
      </c>
      <c r="X845" s="2" t="str">
        <f>IF(ISERR(FIND("14",GERAL[[#This Row],[ODS]])),"NÃO","SIM")</f>
        <v>NÃO</v>
      </c>
      <c r="Y845" s="2" t="str">
        <f>IF(ISERR(FIND("15",GERAL[[#This Row],[ODS]])),"NÃO","SIM")</f>
        <v>NÃO</v>
      </c>
      <c r="Z845" s="2" t="str">
        <f>IF(ISERR(FIND("16",GERAL[[#This Row],[ODS]])),"NÃO","SIM")</f>
        <v>SIM</v>
      </c>
      <c r="AA845" s="2" t="str">
        <f>IF(ISERR(FIND("17",GERAL[[#This Row],[ODS]])),"NÃO","SIM")</f>
        <v>NÃO</v>
      </c>
      <c r="AB845" s="1">
        <v>91.148821648045995</v>
      </c>
      <c r="AC845" s="1">
        <v>92.228901469728456</v>
      </c>
      <c r="AD845" s="1">
        <v>92.269163613453117</v>
      </c>
      <c r="AE845" s="1">
        <v>90.76467259754574</v>
      </c>
      <c r="AF845" s="1">
        <v>91.23589605929682</v>
      </c>
      <c r="AG845" s="1" t="str">
        <f>GERAL[[#This Row],[SIGLA]]&amp;GERAL[[#This Row],[CÓD]]</f>
        <v>DFEP_LP</v>
      </c>
      <c r="AH845" s="1">
        <f ca="1">VLOOKUP(GERAL[[#This Row],[REF_NOTA]],BASE_NOTAS[],7,FALSE)</f>
        <v>91.020588988850704</v>
      </c>
      <c r="AI845" s="31">
        <f ca="1">IF(GERAL[[#This Row],[Nota 2025]]="",0,GERAL[[#This Row],[Nota 2026]]-GERAL[[#This Row],[Nota 2025]])</f>
        <v>-0.21530707044611574</v>
      </c>
    </row>
    <row r="846" spans="1:35" ht="17" x14ac:dyDescent="0.35">
      <c r="A846" s="2" t="s">
        <v>163</v>
      </c>
      <c r="B846" s="2" t="s">
        <v>183</v>
      </c>
      <c r="C846" s="2" t="s">
        <v>211</v>
      </c>
      <c r="D846" s="15" t="s">
        <v>32</v>
      </c>
      <c r="E846" s="2" t="s">
        <v>102</v>
      </c>
      <c r="F846" s="2" t="str">
        <f>VLOOKUP(GERAL[[#This Row],[CÓD]],SEALL,6,FALSE)</f>
        <v>G</v>
      </c>
      <c r="G84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4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4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46" s="2">
        <f>VLOOKUP(GERAL[[#This Row],[CÓD]],SEALL,4,FALSE)</f>
        <v>16</v>
      </c>
      <c r="K846" s="2" t="str">
        <f>IF(ISERR(FIND("01",GERAL[[#This Row],[ODS]])),"NÃO","SIM")</f>
        <v>NÃO</v>
      </c>
      <c r="L846" s="2" t="str">
        <f>IF(ISERR(FIND("02",GERAL[[#This Row],[ODS]])),"NÃO","SIM")</f>
        <v>NÃO</v>
      </c>
      <c r="M846" s="2" t="str">
        <f>IF(ISERR(FIND("03",GERAL[[#This Row],[ODS]])),"NÃO","SIM")</f>
        <v>NÃO</v>
      </c>
      <c r="N846" s="2" t="str">
        <f>IF(ISERR(FIND("04",GERAL[[#This Row],[ODS]])),"NÃO","SIM")</f>
        <v>NÃO</v>
      </c>
      <c r="O846" s="2" t="str">
        <f>IF(ISERR(FIND("05",GERAL[[#This Row],[ODS]])),"NÃO","SIM")</f>
        <v>NÃO</v>
      </c>
      <c r="P846" s="2" t="str">
        <f>IF(ISERR(FIND("06",GERAL[[#This Row],[ODS]])),"NÃO","SIM")</f>
        <v>NÃO</v>
      </c>
      <c r="Q846" s="2" t="str">
        <f>IF(ISERR(FIND("07",GERAL[[#This Row],[ODS]])),"NÃO","SIM")</f>
        <v>NÃO</v>
      </c>
      <c r="R846" s="2" t="str">
        <f>IF(ISERR(FIND("08",GERAL[[#This Row],[ODS]])),"NÃO","SIM")</f>
        <v>NÃO</v>
      </c>
      <c r="S846" s="2" t="str">
        <f>IF(ISERR(FIND("09",GERAL[[#This Row],[ODS]])),"NÃO","SIM")</f>
        <v>NÃO</v>
      </c>
      <c r="T846" s="2" t="str">
        <f>IF(ISERR(FIND("10",GERAL[[#This Row],[ODS]])),"NÃO","SIM")</f>
        <v>NÃO</v>
      </c>
      <c r="U846" s="2" t="str">
        <f>IF(ISERR(FIND("11",GERAL[[#This Row],[ODS]])),"NÃO","SIM")</f>
        <v>NÃO</v>
      </c>
      <c r="V846" s="2" t="str">
        <f>IF(ISERR(FIND("12",GERAL[[#This Row],[ODS]])),"NÃO","SIM")</f>
        <v>NÃO</v>
      </c>
      <c r="W846" s="2" t="str">
        <f>IF(ISERR(FIND("13",GERAL[[#This Row],[ODS]])),"NÃO","SIM")</f>
        <v>NÃO</v>
      </c>
      <c r="X846" s="2" t="str">
        <f>IF(ISERR(FIND("14",GERAL[[#This Row],[ODS]])),"NÃO","SIM")</f>
        <v>NÃO</v>
      </c>
      <c r="Y846" s="2" t="str">
        <f>IF(ISERR(FIND("15",GERAL[[#This Row],[ODS]])),"NÃO","SIM")</f>
        <v>NÃO</v>
      </c>
      <c r="Z846" s="2" t="str">
        <f>IF(ISERR(FIND("16",GERAL[[#This Row],[ODS]])),"NÃO","SIM")</f>
        <v>SIM</v>
      </c>
      <c r="AA846" s="2" t="str">
        <f>IF(ISERR(FIND("17",GERAL[[#This Row],[ODS]])),"NÃO","SIM")</f>
        <v>NÃO</v>
      </c>
      <c r="AB846" s="1">
        <v>92.988388162007823</v>
      </c>
      <c r="AC846" s="1">
        <v>93.494486871052359</v>
      </c>
      <c r="AD846" s="1">
        <v>93.90937802494814</v>
      </c>
      <c r="AE846" s="1">
        <v>94.826321798131374</v>
      </c>
      <c r="AF846" s="1">
        <v>94.74207395687975</v>
      </c>
      <c r="AG846" s="1" t="str">
        <f>GERAL[[#This Row],[SIGLA]]&amp;GERAL[[#This Row],[CÓD]]</f>
        <v>ESEP_LP</v>
      </c>
      <c r="AH846" s="1">
        <f ca="1">VLOOKUP(GERAL[[#This Row],[REF_NOTA]],BASE_NOTAS[],7,FALSE)</f>
        <v>94.884874531348345</v>
      </c>
      <c r="AI846" s="31">
        <f ca="1">IF(GERAL[[#This Row],[Nota 2025]]="",0,GERAL[[#This Row],[Nota 2026]]-GERAL[[#This Row],[Nota 2025]])</f>
        <v>0.14280057446859473</v>
      </c>
    </row>
    <row r="847" spans="1:35" ht="17" x14ac:dyDescent="0.35">
      <c r="A847" s="2" t="s">
        <v>164</v>
      </c>
      <c r="B847" s="2" t="s">
        <v>190</v>
      </c>
      <c r="C847" s="2" t="s">
        <v>211</v>
      </c>
      <c r="D847" s="15" t="s">
        <v>32</v>
      </c>
      <c r="E847" s="2" t="s">
        <v>102</v>
      </c>
      <c r="F847" s="2" t="str">
        <f>VLOOKUP(GERAL[[#This Row],[CÓD]],SEALL,6,FALSE)</f>
        <v>G</v>
      </c>
      <c r="G84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4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4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47" s="2">
        <f>VLOOKUP(GERAL[[#This Row],[CÓD]],SEALL,4,FALSE)</f>
        <v>16</v>
      </c>
      <c r="K847" s="2" t="str">
        <f>IF(ISERR(FIND("01",GERAL[[#This Row],[ODS]])),"NÃO","SIM")</f>
        <v>NÃO</v>
      </c>
      <c r="L847" s="2" t="str">
        <f>IF(ISERR(FIND("02",GERAL[[#This Row],[ODS]])),"NÃO","SIM")</f>
        <v>NÃO</v>
      </c>
      <c r="M847" s="2" t="str">
        <f>IF(ISERR(FIND("03",GERAL[[#This Row],[ODS]])),"NÃO","SIM")</f>
        <v>NÃO</v>
      </c>
      <c r="N847" s="2" t="str">
        <f>IF(ISERR(FIND("04",GERAL[[#This Row],[ODS]])),"NÃO","SIM")</f>
        <v>NÃO</v>
      </c>
      <c r="O847" s="2" t="str">
        <f>IF(ISERR(FIND("05",GERAL[[#This Row],[ODS]])),"NÃO","SIM")</f>
        <v>NÃO</v>
      </c>
      <c r="P847" s="2" t="str">
        <f>IF(ISERR(FIND("06",GERAL[[#This Row],[ODS]])),"NÃO","SIM")</f>
        <v>NÃO</v>
      </c>
      <c r="Q847" s="2" t="str">
        <f>IF(ISERR(FIND("07",GERAL[[#This Row],[ODS]])),"NÃO","SIM")</f>
        <v>NÃO</v>
      </c>
      <c r="R847" s="2" t="str">
        <f>IF(ISERR(FIND("08",GERAL[[#This Row],[ODS]])),"NÃO","SIM")</f>
        <v>NÃO</v>
      </c>
      <c r="S847" s="2" t="str">
        <f>IF(ISERR(FIND("09",GERAL[[#This Row],[ODS]])),"NÃO","SIM")</f>
        <v>NÃO</v>
      </c>
      <c r="T847" s="2" t="str">
        <f>IF(ISERR(FIND("10",GERAL[[#This Row],[ODS]])),"NÃO","SIM")</f>
        <v>NÃO</v>
      </c>
      <c r="U847" s="2" t="str">
        <f>IF(ISERR(FIND("11",GERAL[[#This Row],[ODS]])),"NÃO","SIM")</f>
        <v>NÃO</v>
      </c>
      <c r="V847" s="2" t="str">
        <f>IF(ISERR(FIND("12",GERAL[[#This Row],[ODS]])),"NÃO","SIM")</f>
        <v>NÃO</v>
      </c>
      <c r="W847" s="2" t="str">
        <f>IF(ISERR(FIND("13",GERAL[[#This Row],[ODS]])),"NÃO","SIM")</f>
        <v>NÃO</v>
      </c>
      <c r="X847" s="2" t="str">
        <f>IF(ISERR(FIND("14",GERAL[[#This Row],[ODS]])),"NÃO","SIM")</f>
        <v>NÃO</v>
      </c>
      <c r="Y847" s="2" t="str">
        <f>IF(ISERR(FIND("15",GERAL[[#This Row],[ODS]])),"NÃO","SIM")</f>
        <v>NÃO</v>
      </c>
      <c r="Z847" s="2" t="str">
        <f>IF(ISERR(FIND("16",GERAL[[#This Row],[ODS]])),"NÃO","SIM")</f>
        <v>SIM</v>
      </c>
      <c r="AA847" s="2" t="str">
        <f>IF(ISERR(FIND("17",GERAL[[#This Row],[ODS]])),"NÃO","SIM")</f>
        <v>NÃO</v>
      </c>
      <c r="AB847" s="1">
        <v>78.894333595516329</v>
      </c>
      <c r="AC847" s="1">
        <v>79.822295156493325</v>
      </c>
      <c r="AD847" s="1">
        <v>80.454618870225445</v>
      </c>
      <c r="AE847" s="1">
        <v>86.544746494989766</v>
      </c>
      <c r="AF847" s="1">
        <v>90.597082808560288</v>
      </c>
      <c r="AG847" s="1" t="str">
        <f>GERAL[[#This Row],[SIGLA]]&amp;GERAL[[#This Row],[CÓD]]</f>
        <v>GOEP_LP</v>
      </c>
      <c r="AH847" s="1">
        <f ca="1">VLOOKUP(GERAL[[#This Row],[REF_NOTA]],BASE_NOTAS[],7,FALSE)</f>
        <v>88.415136174843838</v>
      </c>
      <c r="AI847" s="31">
        <f ca="1">IF(GERAL[[#This Row],[Nota 2025]]="",0,GERAL[[#This Row],[Nota 2026]]-GERAL[[#This Row],[Nota 2025]])</f>
        <v>-2.1819466337164499</v>
      </c>
    </row>
    <row r="848" spans="1:35" ht="17" x14ac:dyDescent="0.35">
      <c r="A848" s="2" t="s">
        <v>165</v>
      </c>
      <c r="B848" s="2" t="s">
        <v>191</v>
      </c>
      <c r="C848" s="2" t="s">
        <v>211</v>
      </c>
      <c r="D848" s="15" t="s">
        <v>32</v>
      </c>
      <c r="E848" s="2" t="s">
        <v>102</v>
      </c>
      <c r="F848" s="2" t="str">
        <f>VLOOKUP(GERAL[[#This Row],[CÓD]],SEALL,6,FALSE)</f>
        <v>G</v>
      </c>
      <c r="G84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4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4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48" s="2">
        <f>VLOOKUP(GERAL[[#This Row],[CÓD]],SEALL,4,FALSE)</f>
        <v>16</v>
      </c>
      <c r="K848" s="2" t="str">
        <f>IF(ISERR(FIND("01",GERAL[[#This Row],[ODS]])),"NÃO","SIM")</f>
        <v>NÃO</v>
      </c>
      <c r="L848" s="2" t="str">
        <f>IF(ISERR(FIND("02",GERAL[[#This Row],[ODS]])),"NÃO","SIM")</f>
        <v>NÃO</v>
      </c>
      <c r="M848" s="2" t="str">
        <f>IF(ISERR(FIND("03",GERAL[[#This Row],[ODS]])),"NÃO","SIM")</f>
        <v>NÃO</v>
      </c>
      <c r="N848" s="2" t="str">
        <f>IF(ISERR(FIND("04",GERAL[[#This Row],[ODS]])),"NÃO","SIM")</f>
        <v>NÃO</v>
      </c>
      <c r="O848" s="2" t="str">
        <f>IF(ISERR(FIND("05",GERAL[[#This Row],[ODS]])),"NÃO","SIM")</f>
        <v>NÃO</v>
      </c>
      <c r="P848" s="2" t="str">
        <f>IF(ISERR(FIND("06",GERAL[[#This Row],[ODS]])),"NÃO","SIM")</f>
        <v>NÃO</v>
      </c>
      <c r="Q848" s="2" t="str">
        <f>IF(ISERR(FIND("07",GERAL[[#This Row],[ODS]])),"NÃO","SIM")</f>
        <v>NÃO</v>
      </c>
      <c r="R848" s="2" t="str">
        <f>IF(ISERR(FIND("08",GERAL[[#This Row],[ODS]])),"NÃO","SIM")</f>
        <v>NÃO</v>
      </c>
      <c r="S848" s="2" t="str">
        <f>IF(ISERR(FIND("09",GERAL[[#This Row],[ODS]])),"NÃO","SIM")</f>
        <v>NÃO</v>
      </c>
      <c r="T848" s="2" t="str">
        <f>IF(ISERR(FIND("10",GERAL[[#This Row],[ODS]])),"NÃO","SIM")</f>
        <v>NÃO</v>
      </c>
      <c r="U848" s="2" t="str">
        <f>IF(ISERR(FIND("11",GERAL[[#This Row],[ODS]])),"NÃO","SIM")</f>
        <v>NÃO</v>
      </c>
      <c r="V848" s="2" t="str">
        <f>IF(ISERR(FIND("12",GERAL[[#This Row],[ODS]])),"NÃO","SIM")</f>
        <v>NÃO</v>
      </c>
      <c r="W848" s="2" t="str">
        <f>IF(ISERR(FIND("13",GERAL[[#This Row],[ODS]])),"NÃO","SIM")</f>
        <v>NÃO</v>
      </c>
      <c r="X848" s="2" t="str">
        <f>IF(ISERR(FIND("14",GERAL[[#This Row],[ODS]])),"NÃO","SIM")</f>
        <v>NÃO</v>
      </c>
      <c r="Y848" s="2" t="str">
        <f>IF(ISERR(FIND("15",GERAL[[#This Row],[ODS]])),"NÃO","SIM")</f>
        <v>NÃO</v>
      </c>
      <c r="Z848" s="2" t="str">
        <f>IF(ISERR(FIND("16",GERAL[[#This Row],[ODS]])),"NÃO","SIM")</f>
        <v>SIM</v>
      </c>
      <c r="AA848" s="2" t="str">
        <f>IF(ISERR(FIND("17",GERAL[[#This Row],[ODS]])),"NÃO","SIM")</f>
        <v>NÃO</v>
      </c>
      <c r="AB848" s="1">
        <v>78.713657158975735</v>
      </c>
      <c r="AC848" s="1">
        <v>79.323469949632752</v>
      </c>
      <c r="AD848" s="1">
        <v>80.700398416359548</v>
      </c>
      <c r="AE848" s="1">
        <v>78.264528859264018</v>
      </c>
      <c r="AF848" s="1">
        <v>77.875013276072892</v>
      </c>
      <c r="AG848" s="1" t="str">
        <f>GERAL[[#This Row],[SIGLA]]&amp;GERAL[[#This Row],[CÓD]]</f>
        <v>MAEP_LP</v>
      </c>
      <c r="AH848" s="1">
        <f ca="1">VLOOKUP(GERAL[[#This Row],[REF_NOTA]],BASE_NOTAS[],7,FALSE)</f>
        <v>74.910318281905589</v>
      </c>
      <c r="AI848" s="31">
        <f ca="1">IF(GERAL[[#This Row],[Nota 2025]]="",0,GERAL[[#This Row],[Nota 2026]]-GERAL[[#This Row],[Nota 2025]])</f>
        <v>-2.9646949941673029</v>
      </c>
    </row>
    <row r="849" spans="1:35" ht="17" x14ac:dyDescent="0.35">
      <c r="A849" s="2" t="s">
        <v>168</v>
      </c>
      <c r="B849" s="2" t="s">
        <v>195</v>
      </c>
      <c r="C849" s="2" t="s">
        <v>211</v>
      </c>
      <c r="D849" s="15" t="s">
        <v>32</v>
      </c>
      <c r="E849" s="2" t="s">
        <v>102</v>
      </c>
      <c r="F849" s="2" t="str">
        <f>VLOOKUP(GERAL[[#This Row],[CÓD]],SEALL,6,FALSE)</f>
        <v>G</v>
      </c>
      <c r="G84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4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4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49" s="2">
        <f>VLOOKUP(GERAL[[#This Row],[CÓD]],SEALL,4,FALSE)</f>
        <v>16</v>
      </c>
      <c r="K849" s="2" t="str">
        <f>IF(ISERR(FIND("01",GERAL[[#This Row],[ODS]])),"NÃO","SIM")</f>
        <v>NÃO</v>
      </c>
      <c r="L849" s="2" t="str">
        <f>IF(ISERR(FIND("02",GERAL[[#This Row],[ODS]])),"NÃO","SIM")</f>
        <v>NÃO</v>
      </c>
      <c r="M849" s="2" t="str">
        <f>IF(ISERR(FIND("03",GERAL[[#This Row],[ODS]])),"NÃO","SIM")</f>
        <v>NÃO</v>
      </c>
      <c r="N849" s="2" t="str">
        <f>IF(ISERR(FIND("04",GERAL[[#This Row],[ODS]])),"NÃO","SIM")</f>
        <v>NÃO</v>
      </c>
      <c r="O849" s="2" t="str">
        <f>IF(ISERR(FIND("05",GERAL[[#This Row],[ODS]])),"NÃO","SIM")</f>
        <v>NÃO</v>
      </c>
      <c r="P849" s="2" t="str">
        <f>IF(ISERR(FIND("06",GERAL[[#This Row],[ODS]])),"NÃO","SIM")</f>
        <v>NÃO</v>
      </c>
      <c r="Q849" s="2" t="str">
        <f>IF(ISERR(FIND("07",GERAL[[#This Row],[ODS]])),"NÃO","SIM")</f>
        <v>NÃO</v>
      </c>
      <c r="R849" s="2" t="str">
        <f>IF(ISERR(FIND("08",GERAL[[#This Row],[ODS]])),"NÃO","SIM")</f>
        <v>NÃO</v>
      </c>
      <c r="S849" s="2" t="str">
        <f>IF(ISERR(FIND("09",GERAL[[#This Row],[ODS]])),"NÃO","SIM")</f>
        <v>NÃO</v>
      </c>
      <c r="T849" s="2" t="str">
        <f>IF(ISERR(FIND("10",GERAL[[#This Row],[ODS]])),"NÃO","SIM")</f>
        <v>NÃO</v>
      </c>
      <c r="U849" s="2" t="str">
        <f>IF(ISERR(FIND("11",GERAL[[#This Row],[ODS]])),"NÃO","SIM")</f>
        <v>NÃO</v>
      </c>
      <c r="V849" s="2" t="str">
        <f>IF(ISERR(FIND("12",GERAL[[#This Row],[ODS]])),"NÃO","SIM")</f>
        <v>NÃO</v>
      </c>
      <c r="W849" s="2" t="str">
        <f>IF(ISERR(FIND("13",GERAL[[#This Row],[ODS]])),"NÃO","SIM")</f>
        <v>NÃO</v>
      </c>
      <c r="X849" s="2" t="str">
        <f>IF(ISERR(FIND("14",GERAL[[#This Row],[ODS]])),"NÃO","SIM")</f>
        <v>NÃO</v>
      </c>
      <c r="Y849" s="2" t="str">
        <f>IF(ISERR(FIND("15",GERAL[[#This Row],[ODS]])),"NÃO","SIM")</f>
        <v>NÃO</v>
      </c>
      <c r="Z849" s="2" t="str">
        <f>IF(ISERR(FIND("16",GERAL[[#This Row],[ODS]])),"NÃO","SIM")</f>
        <v>SIM</v>
      </c>
      <c r="AA849" s="2" t="str">
        <f>IF(ISERR(FIND("17",GERAL[[#This Row],[ODS]])),"NÃO","SIM")</f>
        <v>NÃO</v>
      </c>
      <c r="AB849" s="1">
        <v>81.514966999712726</v>
      </c>
      <c r="AC849" s="1">
        <v>80.930759140895475</v>
      </c>
      <c r="AD849" s="1">
        <v>83.819541509025299</v>
      </c>
      <c r="AE849" s="1">
        <v>81.954491080839816</v>
      </c>
      <c r="AF849" s="1">
        <v>81.826417593147383</v>
      </c>
      <c r="AG849" s="1" t="str">
        <f>GERAL[[#This Row],[SIGLA]]&amp;GERAL[[#This Row],[CÓD]]</f>
        <v>MTEP_LP</v>
      </c>
      <c r="AH849" s="1">
        <f ca="1">VLOOKUP(GERAL[[#This Row],[REF_NOTA]],BASE_NOTAS[],7,FALSE)</f>
        <v>76.30527802837095</v>
      </c>
      <c r="AI849" s="31">
        <f ca="1">IF(GERAL[[#This Row],[Nota 2025]]="",0,GERAL[[#This Row],[Nota 2026]]-GERAL[[#This Row],[Nota 2025]])</f>
        <v>-5.5211395647764334</v>
      </c>
    </row>
    <row r="850" spans="1:35" ht="17" x14ac:dyDescent="0.35">
      <c r="A850" s="2" t="s">
        <v>167</v>
      </c>
      <c r="B850" s="2" t="s">
        <v>193</v>
      </c>
      <c r="C850" s="2" t="s">
        <v>211</v>
      </c>
      <c r="D850" s="15" t="s">
        <v>32</v>
      </c>
      <c r="E850" s="2" t="s">
        <v>102</v>
      </c>
      <c r="F850" s="2" t="str">
        <f>VLOOKUP(GERAL[[#This Row],[CÓD]],SEALL,6,FALSE)</f>
        <v>G</v>
      </c>
      <c r="G85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5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5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50" s="2">
        <f>VLOOKUP(GERAL[[#This Row],[CÓD]],SEALL,4,FALSE)</f>
        <v>16</v>
      </c>
      <c r="K850" s="2" t="str">
        <f>IF(ISERR(FIND("01",GERAL[[#This Row],[ODS]])),"NÃO","SIM")</f>
        <v>NÃO</v>
      </c>
      <c r="L850" s="2" t="str">
        <f>IF(ISERR(FIND("02",GERAL[[#This Row],[ODS]])),"NÃO","SIM")</f>
        <v>NÃO</v>
      </c>
      <c r="M850" s="2" t="str">
        <f>IF(ISERR(FIND("03",GERAL[[#This Row],[ODS]])),"NÃO","SIM")</f>
        <v>NÃO</v>
      </c>
      <c r="N850" s="2" t="str">
        <f>IF(ISERR(FIND("04",GERAL[[#This Row],[ODS]])),"NÃO","SIM")</f>
        <v>NÃO</v>
      </c>
      <c r="O850" s="2" t="str">
        <f>IF(ISERR(FIND("05",GERAL[[#This Row],[ODS]])),"NÃO","SIM")</f>
        <v>NÃO</v>
      </c>
      <c r="P850" s="2" t="str">
        <f>IF(ISERR(FIND("06",GERAL[[#This Row],[ODS]])),"NÃO","SIM")</f>
        <v>NÃO</v>
      </c>
      <c r="Q850" s="2" t="str">
        <f>IF(ISERR(FIND("07",GERAL[[#This Row],[ODS]])),"NÃO","SIM")</f>
        <v>NÃO</v>
      </c>
      <c r="R850" s="2" t="str">
        <f>IF(ISERR(FIND("08",GERAL[[#This Row],[ODS]])),"NÃO","SIM")</f>
        <v>NÃO</v>
      </c>
      <c r="S850" s="2" t="str">
        <f>IF(ISERR(FIND("09",GERAL[[#This Row],[ODS]])),"NÃO","SIM")</f>
        <v>NÃO</v>
      </c>
      <c r="T850" s="2" t="str">
        <f>IF(ISERR(FIND("10",GERAL[[#This Row],[ODS]])),"NÃO","SIM")</f>
        <v>NÃO</v>
      </c>
      <c r="U850" s="2" t="str">
        <f>IF(ISERR(FIND("11",GERAL[[#This Row],[ODS]])),"NÃO","SIM")</f>
        <v>NÃO</v>
      </c>
      <c r="V850" s="2" t="str">
        <f>IF(ISERR(FIND("12",GERAL[[#This Row],[ODS]])),"NÃO","SIM")</f>
        <v>NÃO</v>
      </c>
      <c r="W850" s="2" t="str">
        <f>IF(ISERR(FIND("13",GERAL[[#This Row],[ODS]])),"NÃO","SIM")</f>
        <v>NÃO</v>
      </c>
      <c r="X850" s="2" t="str">
        <f>IF(ISERR(FIND("14",GERAL[[#This Row],[ODS]])),"NÃO","SIM")</f>
        <v>NÃO</v>
      </c>
      <c r="Y850" s="2" t="str">
        <f>IF(ISERR(FIND("15",GERAL[[#This Row],[ODS]])),"NÃO","SIM")</f>
        <v>NÃO</v>
      </c>
      <c r="Z850" s="2" t="str">
        <f>IF(ISERR(FIND("16",GERAL[[#This Row],[ODS]])),"NÃO","SIM")</f>
        <v>SIM</v>
      </c>
      <c r="AA850" s="2" t="str">
        <f>IF(ISERR(FIND("17",GERAL[[#This Row],[ODS]])),"NÃO","SIM")</f>
        <v>NÃO</v>
      </c>
      <c r="AB850" s="1">
        <v>87.642935035834881</v>
      </c>
      <c r="AC850" s="1">
        <v>88.087658828929563</v>
      </c>
      <c r="AD850" s="1">
        <v>89.663275607262705</v>
      </c>
      <c r="AE850" s="1">
        <v>88.478310133062081</v>
      </c>
      <c r="AF850" s="1">
        <v>87.094969350791672</v>
      </c>
      <c r="AG850" s="1" t="str">
        <f>GERAL[[#This Row],[SIGLA]]&amp;GERAL[[#This Row],[CÓD]]</f>
        <v>MSEP_LP</v>
      </c>
      <c r="AH850" s="1">
        <f ca="1">VLOOKUP(GERAL[[#This Row],[REF_NOTA]],BASE_NOTAS[],7,FALSE)</f>
        <v>85.905218911861823</v>
      </c>
      <c r="AI850" s="31">
        <f ca="1">IF(GERAL[[#This Row],[Nota 2025]]="",0,GERAL[[#This Row],[Nota 2026]]-GERAL[[#This Row],[Nota 2025]])</f>
        <v>-1.189750438929849</v>
      </c>
    </row>
    <row r="851" spans="1:35" ht="17" x14ac:dyDescent="0.35">
      <c r="A851" s="2" t="s">
        <v>166</v>
      </c>
      <c r="B851" s="2" t="s">
        <v>192</v>
      </c>
      <c r="C851" s="2" t="s">
        <v>211</v>
      </c>
      <c r="D851" s="15" t="s">
        <v>32</v>
      </c>
      <c r="E851" s="2" t="s">
        <v>102</v>
      </c>
      <c r="F851" s="2" t="str">
        <f>VLOOKUP(GERAL[[#This Row],[CÓD]],SEALL,6,FALSE)</f>
        <v>G</v>
      </c>
      <c r="G85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5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5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51" s="2">
        <f>VLOOKUP(GERAL[[#This Row],[CÓD]],SEALL,4,FALSE)</f>
        <v>16</v>
      </c>
      <c r="K851" s="2" t="str">
        <f>IF(ISERR(FIND("01",GERAL[[#This Row],[ODS]])),"NÃO","SIM")</f>
        <v>NÃO</v>
      </c>
      <c r="L851" s="2" t="str">
        <f>IF(ISERR(FIND("02",GERAL[[#This Row],[ODS]])),"NÃO","SIM")</f>
        <v>NÃO</v>
      </c>
      <c r="M851" s="2" t="str">
        <f>IF(ISERR(FIND("03",GERAL[[#This Row],[ODS]])),"NÃO","SIM")</f>
        <v>NÃO</v>
      </c>
      <c r="N851" s="2" t="str">
        <f>IF(ISERR(FIND("04",GERAL[[#This Row],[ODS]])),"NÃO","SIM")</f>
        <v>NÃO</v>
      </c>
      <c r="O851" s="2" t="str">
        <f>IF(ISERR(FIND("05",GERAL[[#This Row],[ODS]])),"NÃO","SIM")</f>
        <v>NÃO</v>
      </c>
      <c r="P851" s="2" t="str">
        <f>IF(ISERR(FIND("06",GERAL[[#This Row],[ODS]])),"NÃO","SIM")</f>
        <v>NÃO</v>
      </c>
      <c r="Q851" s="2" t="str">
        <f>IF(ISERR(FIND("07",GERAL[[#This Row],[ODS]])),"NÃO","SIM")</f>
        <v>NÃO</v>
      </c>
      <c r="R851" s="2" t="str">
        <f>IF(ISERR(FIND("08",GERAL[[#This Row],[ODS]])),"NÃO","SIM")</f>
        <v>NÃO</v>
      </c>
      <c r="S851" s="2" t="str">
        <f>IF(ISERR(FIND("09",GERAL[[#This Row],[ODS]])),"NÃO","SIM")</f>
        <v>NÃO</v>
      </c>
      <c r="T851" s="2" t="str">
        <f>IF(ISERR(FIND("10",GERAL[[#This Row],[ODS]])),"NÃO","SIM")</f>
        <v>NÃO</v>
      </c>
      <c r="U851" s="2" t="str">
        <f>IF(ISERR(FIND("11",GERAL[[#This Row],[ODS]])),"NÃO","SIM")</f>
        <v>NÃO</v>
      </c>
      <c r="V851" s="2" t="str">
        <f>IF(ISERR(FIND("12",GERAL[[#This Row],[ODS]])),"NÃO","SIM")</f>
        <v>NÃO</v>
      </c>
      <c r="W851" s="2" t="str">
        <f>IF(ISERR(FIND("13",GERAL[[#This Row],[ODS]])),"NÃO","SIM")</f>
        <v>NÃO</v>
      </c>
      <c r="X851" s="2" t="str">
        <f>IF(ISERR(FIND("14",GERAL[[#This Row],[ODS]])),"NÃO","SIM")</f>
        <v>NÃO</v>
      </c>
      <c r="Y851" s="2" t="str">
        <f>IF(ISERR(FIND("15",GERAL[[#This Row],[ODS]])),"NÃO","SIM")</f>
        <v>NÃO</v>
      </c>
      <c r="Z851" s="2" t="str">
        <f>IF(ISERR(FIND("16",GERAL[[#This Row],[ODS]])),"NÃO","SIM")</f>
        <v>SIM</v>
      </c>
      <c r="AA851" s="2" t="str">
        <f>IF(ISERR(FIND("17",GERAL[[#This Row],[ODS]])),"NÃO","SIM")</f>
        <v>NÃO</v>
      </c>
      <c r="AB851" s="1">
        <v>93.619517823599324</v>
      </c>
      <c r="AC851" s="1">
        <v>94.289481004295709</v>
      </c>
      <c r="AD851" s="1">
        <v>94.87898919835493</v>
      </c>
      <c r="AE851" s="1">
        <v>94.738562839656154</v>
      </c>
      <c r="AF851" s="1">
        <v>95.296018344486967</v>
      </c>
      <c r="AG851" s="1" t="str">
        <f>GERAL[[#This Row],[SIGLA]]&amp;GERAL[[#This Row],[CÓD]]</f>
        <v>MGEP_LP</v>
      </c>
      <c r="AH851" s="1">
        <f ca="1">VLOOKUP(GERAL[[#This Row],[REF_NOTA]],BASE_NOTAS[],7,FALSE)</f>
        <v>94.690241482754928</v>
      </c>
      <c r="AI851" s="31">
        <f ca="1">IF(GERAL[[#This Row],[Nota 2025]]="",0,GERAL[[#This Row],[Nota 2026]]-GERAL[[#This Row],[Nota 2025]])</f>
        <v>-0.60577686173203915</v>
      </c>
    </row>
    <row r="852" spans="1:35" ht="17" x14ac:dyDescent="0.35">
      <c r="A852" s="2" t="s">
        <v>169</v>
      </c>
      <c r="B852" s="2" t="s">
        <v>196</v>
      </c>
      <c r="C852" s="2" t="s">
        <v>211</v>
      </c>
      <c r="D852" s="15" t="s">
        <v>32</v>
      </c>
      <c r="E852" s="2" t="s">
        <v>102</v>
      </c>
      <c r="F852" s="2" t="str">
        <f>VLOOKUP(GERAL[[#This Row],[CÓD]],SEALL,6,FALSE)</f>
        <v>G</v>
      </c>
      <c r="G85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5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5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52" s="2">
        <f>VLOOKUP(GERAL[[#This Row],[CÓD]],SEALL,4,FALSE)</f>
        <v>16</v>
      </c>
      <c r="K852" s="2" t="str">
        <f>IF(ISERR(FIND("01",GERAL[[#This Row],[ODS]])),"NÃO","SIM")</f>
        <v>NÃO</v>
      </c>
      <c r="L852" s="2" t="str">
        <f>IF(ISERR(FIND("02",GERAL[[#This Row],[ODS]])),"NÃO","SIM")</f>
        <v>NÃO</v>
      </c>
      <c r="M852" s="2" t="str">
        <f>IF(ISERR(FIND("03",GERAL[[#This Row],[ODS]])),"NÃO","SIM")</f>
        <v>NÃO</v>
      </c>
      <c r="N852" s="2" t="str">
        <f>IF(ISERR(FIND("04",GERAL[[#This Row],[ODS]])),"NÃO","SIM")</f>
        <v>NÃO</v>
      </c>
      <c r="O852" s="2" t="str">
        <f>IF(ISERR(FIND("05",GERAL[[#This Row],[ODS]])),"NÃO","SIM")</f>
        <v>NÃO</v>
      </c>
      <c r="P852" s="2" t="str">
        <f>IF(ISERR(FIND("06",GERAL[[#This Row],[ODS]])),"NÃO","SIM")</f>
        <v>NÃO</v>
      </c>
      <c r="Q852" s="2" t="str">
        <f>IF(ISERR(FIND("07",GERAL[[#This Row],[ODS]])),"NÃO","SIM")</f>
        <v>NÃO</v>
      </c>
      <c r="R852" s="2" t="str">
        <f>IF(ISERR(FIND("08",GERAL[[#This Row],[ODS]])),"NÃO","SIM")</f>
        <v>NÃO</v>
      </c>
      <c r="S852" s="2" t="str">
        <f>IF(ISERR(FIND("09",GERAL[[#This Row],[ODS]])),"NÃO","SIM")</f>
        <v>NÃO</v>
      </c>
      <c r="T852" s="2" t="str">
        <f>IF(ISERR(FIND("10",GERAL[[#This Row],[ODS]])),"NÃO","SIM")</f>
        <v>NÃO</v>
      </c>
      <c r="U852" s="2" t="str">
        <f>IF(ISERR(FIND("11",GERAL[[#This Row],[ODS]])),"NÃO","SIM")</f>
        <v>NÃO</v>
      </c>
      <c r="V852" s="2" t="str">
        <f>IF(ISERR(FIND("12",GERAL[[#This Row],[ODS]])),"NÃO","SIM")</f>
        <v>NÃO</v>
      </c>
      <c r="W852" s="2" t="str">
        <f>IF(ISERR(FIND("13",GERAL[[#This Row],[ODS]])),"NÃO","SIM")</f>
        <v>NÃO</v>
      </c>
      <c r="X852" s="2" t="str">
        <f>IF(ISERR(FIND("14",GERAL[[#This Row],[ODS]])),"NÃO","SIM")</f>
        <v>NÃO</v>
      </c>
      <c r="Y852" s="2" t="str">
        <f>IF(ISERR(FIND("15",GERAL[[#This Row],[ODS]])),"NÃO","SIM")</f>
        <v>NÃO</v>
      </c>
      <c r="Z852" s="2" t="str">
        <f>IF(ISERR(FIND("16",GERAL[[#This Row],[ODS]])),"NÃO","SIM")</f>
        <v>SIM</v>
      </c>
      <c r="AA852" s="2" t="str">
        <f>IF(ISERR(FIND("17",GERAL[[#This Row],[ODS]])),"NÃO","SIM")</f>
        <v>NÃO</v>
      </c>
      <c r="AB852" s="1">
        <v>82.946479588738654</v>
      </c>
      <c r="AC852" s="1">
        <v>83.278612835546099</v>
      </c>
      <c r="AD852" s="1">
        <v>81.950621863947703</v>
      </c>
      <c r="AE852" s="1">
        <v>83.064644202416247</v>
      </c>
      <c r="AF852" s="1">
        <v>77.73404289987333</v>
      </c>
      <c r="AG852" s="1" t="str">
        <f>GERAL[[#This Row],[SIGLA]]&amp;GERAL[[#This Row],[CÓD]]</f>
        <v>PAEP_LP</v>
      </c>
      <c r="AH852" s="1">
        <f ca="1">VLOOKUP(GERAL[[#This Row],[REF_NOTA]],BASE_NOTAS[],7,FALSE)</f>
        <v>75.899271320936805</v>
      </c>
      <c r="AI852" s="31">
        <f ca="1">IF(GERAL[[#This Row],[Nota 2025]]="",0,GERAL[[#This Row],[Nota 2026]]-GERAL[[#This Row],[Nota 2025]])</f>
        <v>-1.8347715789365253</v>
      </c>
    </row>
    <row r="853" spans="1:35" ht="17" x14ac:dyDescent="0.35">
      <c r="A853" s="2" t="s">
        <v>170</v>
      </c>
      <c r="B853" s="2" t="s">
        <v>197</v>
      </c>
      <c r="C853" s="2" t="s">
        <v>211</v>
      </c>
      <c r="D853" s="15" t="s">
        <v>32</v>
      </c>
      <c r="E853" s="2" t="s">
        <v>102</v>
      </c>
      <c r="F853" s="2" t="str">
        <f>VLOOKUP(GERAL[[#This Row],[CÓD]],SEALL,6,FALSE)</f>
        <v>G</v>
      </c>
      <c r="G85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5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5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53" s="2">
        <f>VLOOKUP(GERAL[[#This Row],[CÓD]],SEALL,4,FALSE)</f>
        <v>16</v>
      </c>
      <c r="K853" s="2" t="str">
        <f>IF(ISERR(FIND("01",GERAL[[#This Row],[ODS]])),"NÃO","SIM")</f>
        <v>NÃO</v>
      </c>
      <c r="L853" s="2" t="str">
        <f>IF(ISERR(FIND("02",GERAL[[#This Row],[ODS]])),"NÃO","SIM")</f>
        <v>NÃO</v>
      </c>
      <c r="M853" s="2" t="str">
        <f>IF(ISERR(FIND("03",GERAL[[#This Row],[ODS]])),"NÃO","SIM")</f>
        <v>NÃO</v>
      </c>
      <c r="N853" s="2" t="str">
        <f>IF(ISERR(FIND("04",GERAL[[#This Row],[ODS]])),"NÃO","SIM")</f>
        <v>NÃO</v>
      </c>
      <c r="O853" s="2" t="str">
        <f>IF(ISERR(FIND("05",GERAL[[#This Row],[ODS]])),"NÃO","SIM")</f>
        <v>NÃO</v>
      </c>
      <c r="P853" s="2" t="str">
        <f>IF(ISERR(FIND("06",GERAL[[#This Row],[ODS]])),"NÃO","SIM")</f>
        <v>NÃO</v>
      </c>
      <c r="Q853" s="2" t="str">
        <f>IF(ISERR(FIND("07",GERAL[[#This Row],[ODS]])),"NÃO","SIM")</f>
        <v>NÃO</v>
      </c>
      <c r="R853" s="2" t="str">
        <f>IF(ISERR(FIND("08",GERAL[[#This Row],[ODS]])),"NÃO","SIM")</f>
        <v>NÃO</v>
      </c>
      <c r="S853" s="2" t="str">
        <f>IF(ISERR(FIND("09",GERAL[[#This Row],[ODS]])),"NÃO","SIM")</f>
        <v>NÃO</v>
      </c>
      <c r="T853" s="2" t="str">
        <f>IF(ISERR(FIND("10",GERAL[[#This Row],[ODS]])),"NÃO","SIM")</f>
        <v>NÃO</v>
      </c>
      <c r="U853" s="2" t="str">
        <f>IF(ISERR(FIND("11",GERAL[[#This Row],[ODS]])),"NÃO","SIM")</f>
        <v>NÃO</v>
      </c>
      <c r="V853" s="2" t="str">
        <f>IF(ISERR(FIND("12",GERAL[[#This Row],[ODS]])),"NÃO","SIM")</f>
        <v>NÃO</v>
      </c>
      <c r="W853" s="2" t="str">
        <f>IF(ISERR(FIND("13",GERAL[[#This Row],[ODS]])),"NÃO","SIM")</f>
        <v>NÃO</v>
      </c>
      <c r="X853" s="2" t="str">
        <f>IF(ISERR(FIND("14",GERAL[[#This Row],[ODS]])),"NÃO","SIM")</f>
        <v>NÃO</v>
      </c>
      <c r="Y853" s="2" t="str">
        <f>IF(ISERR(FIND("15",GERAL[[#This Row],[ODS]])),"NÃO","SIM")</f>
        <v>NÃO</v>
      </c>
      <c r="Z853" s="2" t="str">
        <f>IF(ISERR(FIND("16",GERAL[[#This Row],[ODS]])),"NÃO","SIM")</f>
        <v>SIM</v>
      </c>
      <c r="AA853" s="2" t="str">
        <f>IF(ISERR(FIND("17",GERAL[[#This Row],[ODS]])),"NÃO","SIM")</f>
        <v>NÃO</v>
      </c>
      <c r="AB853" s="1">
        <v>76.370423265912734</v>
      </c>
      <c r="AC853" s="1">
        <v>78.708164307369728</v>
      </c>
      <c r="AD853" s="1">
        <v>79.720941295461344</v>
      </c>
      <c r="AE853" s="1">
        <v>78.301065810368584</v>
      </c>
      <c r="AF853" s="1">
        <v>79.451785687853572</v>
      </c>
      <c r="AG853" s="1" t="str">
        <f>GERAL[[#This Row],[SIGLA]]&amp;GERAL[[#This Row],[CÓD]]</f>
        <v>PBEP_LP</v>
      </c>
      <c r="AH853" s="1">
        <f ca="1">VLOOKUP(GERAL[[#This Row],[REF_NOTA]],BASE_NOTAS[],7,FALSE)</f>
        <v>79.086919335721333</v>
      </c>
      <c r="AI853" s="31">
        <f ca="1">IF(GERAL[[#This Row],[Nota 2025]]="",0,GERAL[[#This Row],[Nota 2026]]-GERAL[[#This Row],[Nota 2025]])</f>
        <v>-0.36486635213223906</v>
      </c>
    </row>
    <row r="854" spans="1:35" ht="17" x14ac:dyDescent="0.35">
      <c r="A854" s="2" t="s">
        <v>173</v>
      </c>
      <c r="B854" s="2" t="s">
        <v>200</v>
      </c>
      <c r="C854" s="2" t="s">
        <v>211</v>
      </c>
      <c r="D854" s="15" t="s">
        <v>32</v>
      </c>
      <c r="E854" s="2" t="s">
        <v>102</v>
      </c>
      <c r="F854" s="2" t="str">
        <f>VLOOKUP(GERAL[[#This Row],[CÓD]],SEALL,6,FALSE)</f>
        <v>G</v>
      </c>
      <c r="G85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5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5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54" s="2">
        <f>VLOOKUP(GERAL[[#This Row],[CÓD]],SEALL,4,FALSE)</f>
        <v>16</v>
      </c>
      <c r="K854" s="2" t="str">
        <f>IF(ISERR(FIND("01",GERAL[[#This Row],[ODS]])),"NÃO","SIM")</f>
        <v>NÃO</v>
      </c>
      <c r="L854" s="2" t="str">
        <f>IF(ISERR(FIND("02",GERAL[[#This Row],[ODS]])),"NÃO","SIM")</f>
        <v>NÃO</v>
      </c>
      <c r="M854" s="2" t="str">
        <f>IF(ISERR(FIND("03",GERAL[[#This Row],[ODS]])),"NÃO","SIM")</f>
        <v>NÃO</v>
      </c>
      <c r="N854" s="2" t="str">
        <f>IF(ISERR(FIND("04",GERAL[[#This Row],[ODS]])),"NÃO","SIM")</f>
        <v>NÃO</v>
      </c>
      <c r="O854" s="2" t="str">
        <f>IF(ISERR(FIND("05",GERAL[[#This Row],[ODS]])),"NÃO","SIM")</f>
        <v>NÃO</v>
      </c>
      <c r="P854" s="2" t="str">
        <f>IF(ISERR(FIND("06",GERAL[[#This Row],[ODS]])),"NÃO","SIM")</f>
        <v>NÃO</v>
      </c>
      <c r="Q854" s="2" t="str">
        <f>IF(ISERR(FIND("07",GERAL[[#This Row],[ODS]])),"NÃO","SIM")</f>
        <v>NÃO</v>
      </c>
      <c r="R854" s="2" t="str">
        <f>IF(ISERR(FIND("08",GERAL[[#This Row],[ODS]])),"NÃO","SIM")</f>
        <v>NÃO</v>
      </c>
      <c r="S854" s="2" t="str">
        <f>IF(ISERR(FIND("09",GERAL[[#This Row],[ODS]])),"NÃO","SIM")</f>
        <v>NÃO</v>
      </c>
      <c r="T854" s="2" t="str">
        <f>IF(ISERR(FIND("10",GERAL[[#This Row],[ODS]])),"NÃO","SIM")</f>
        <v>NÃO</v>
      </c>
      <c r="U854" s="2" t="str">
        <f>IF(ISERR(FIND("11",GERAL[[#This Row],[ODS]])),"NÃO","SIM")</f>
        <v>NÃO</v>
      </c>
      <c r="V854" s="2" t="str">
        <f>IF(ISERR(FIND("12",GERAL[[#This Row],[ODS]])),"NÃO","SIM")</f>
        <v>NÃO</v>
      </c>
      <c r="W854" s="2" t="str">
        <f>IF(ISERR(FIND("13",GERAL[[#This Row],[ODS]])),"NÃO","SIM")</f>
        <v>NÃO</v>
      </c>
      <c r="X854" s="2" t="str">
        <f>IF(ISERR(FIND("14",GERAL[[#This Row],[ODS]])),"NÃO","SIM")</f>
        <v>NÃO</v>
      </c>
      <c r="Y854" s="2" t="str">
        <f>IF(ISERR(FIND("15",GERAL[[#This Row],[ODS]])),"NÃO","SIM")</f>
        <v>NÃO</v>
      </c>
      <c r="Z854" s="2" t="str">
        <f>IF(ISERR(FIND("16",GERAL[[#This Row],[ODS]])),"NÃO","SIM")</f>
        <v>SIM</v>
      </c>
      <c r="AA854" s="2" t="str">
        <f>IF(ISERR(FIND("17",GERAL[[#This Row],[ODS]])),"NÃO","SIM")</f>
        <v>NÃO</v>
      </c>
      <c r="AB854" s="1">
        <v>94.757247557912081</v>
      </c>
      <c r="AC854" s="1">
        <v>95.293151994156091</v>
      </c>
      <c r="AD854" s="1">
        <v>95.517092859033127</v>
      </c>
      <c r="AE854" s="1">
        <v>96.346491207507242</v>
      </c>
      <c r="AF854" s="1">
        <v>96.736722489749368</v>
      </c>
      <c r="AG854" s="1" t="str">
        <f>GERAL[[#This Row],[SIGLA]]&amp;GERAL[[#This Row],[CÓD]]</f>
        <v>PREP_LP</v>
      </c>
      <c r="AH854" s="1">
        <f ca="1">VLOOKUP(GERAL[[#This Row],[REF_NOTA]],BASE_NOTAS[],7,FALSE)</f>
        <v>96.803233580623115</v>
      </c>
      <c r="AI854" s="31">
        <f ca="1">IF(GERAL[[#This Row],[Nota 2025]]="",0,GERAL[[#This Row],[Nota 2026]]-GERAL[[#This Row],[Nota 2025]])</f>
        <v>6.651109087374607E-2</v>
      </c>
    </row>
    <row r="855" spans="1:35" ht="17" x14ac:dyDescent="0.35">
      <c r="A855" s="2" t="s">
        <v>171</v>
      </c>
      <c r="B855" s="2" t="s">
        <v>198</v>
      </c>
      <c r="C855" s="2" t="s">
        <v>211</v>
      </c>
      <c r="D855" s="15" t="s">
        <v>32</v>
      </c>
      <c r="E855" s="2" t="s">
        <v>102</v>
      </c>
      <c r="F855" s="2" t="str">
        <f>VLOOKUP(GERAL[[#This Row],[CÓD]],SEALL,6,FALSE)</f>
        <v>G</v>
      </c>
      <c r="G85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5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5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55" s="2">
        <f>VLOOKUP(GERAL[[#This Row],[CÓD]],SEALL,4,FALSE)</f>
        <v>16</v>
      </c>
      <c r="K855" s="2" t="str">
        <f>IF(ISERR(FIND("01",GERAL[[#This Row],[ODS]])),"NÃO","SIM")</f>
        <v>NÃO</v>
      </c>
      <c r="L855" s="2" t="str">
        <f>IF(ISERR(FIND("02",GERAL[[#This Row],[ODS]])),"NÃO","SIM")</f>
        <v>NÃO</v>
      </c>
      <c r="M855" s="2" t="str">
        <f>IF(ISERR(FIND("03",GERAL[[#This Row],[ODS]])),"NÃO","SIM")</f>
        <v>NÃO</v>
      </c>
      <c r="N855" s="2" t="str">
        <f>IF(ISERR(FIND("04",GERAL[[#This Row],[ODS]])),"NÃO","SIM")</f>
        <v>NÃO</v>
      </c>
      <c r="O855" s="2" t="str">
        <f>IF(ISERR(FIND("05",GERAL[[#This Row],[ODS]])),"NÃO","SIM")</f>
        <v>NÃO</v>
      </c>
      <c r="P855" s="2" t="str">
        <f>IF(ISERR(FIND("06",GERAL[[#This Row],[ODS]])),"NÃO","SIM")</f>
        <v>NÃO</v>
      </c>
      <c r="Q855" s="2" t="str">
        <f>IF(ISERR(FIND("07",GERAL[[#This Row],[ODS]])),"NÃO","SIM")</f>
        <v>NÃO</v>
      </c>
      <c r="R855" s="2" t="str">
        <f>IF(ISERR(FIND("08",GERAL[[#This Row],[ODS]])),"NÃO","SIM")</f>
        <v>NÃO</v>
      </c>
      <c r="S855" s="2" t="str">
        <f>IF(ISERR(FIND("09",GERAL[[#This Row],[ODS]])),"NÃO","SIM")</f>
        <v>NÃO</v>
      </c>
      <c r="T855" s="2" t="str">
        <f>IF(ISERR(FIND("10",GERAL[[#This Row],[ODS]])),"NÃO","SIM")</f>
        <v>NÃO</v>
      </c>
      <c r="U855" s="2" t="str">
        <f>IF(ISERR(FIND("11",GERAL[[#This Row],[ODS]])),"NÃO","SIM")</f>
        <v>NÃO</v>
      </c>
      <c r="V855" s="2" t="str">
        <f>IF(ISERR(FIND("12",GERAL[[#This Row],[ODS]])),"NÃO","SIM")</f>
        <v>NÃO</v>
      </c>
      <c r="W855" s="2" t="str">
        <f>IF(ISERR(FIND("13",GERAL[[#This Row],[ODS]])),"NÃO","SIM")</f>
        <v>NÃO</v>
      </c>
      <c r="X855" s="2" t="str">
        <f>IF(ISERR(FIND("14",GERAL[[#This Row],[ODS]])),"NÃO","SIM")</f>
        <v>NÃO</v>
      </c>
      <c r="Y855" s="2" t="str">
        <f>IF(ISERR(FIND("15",GERAL[[#This Row],[ODS]])),"NÃO","SIM")</f>
        <v>NÃO</v>
      </c>
      <c r="Z855" s="2" t="str">
        <f>IF(ISERR(FIND("16",GERAL[[#This Row],[ODS]])),"NÃO","SIM")</f>
        <v>SIM</v>
      </c>
      <c r="AA855" s="2" t="str">
        <f>IF(ISERR(FIND("17",GERAL[[#This Row],[ODS]])),"NÃO","SIM")</f>
        <v>NÃO</v>
      </c>
      <c r="AB855" s="1">
        <v>84.805150929558636</v>
      </c>
      <c r="AC855" s="1">
        <v>86.299036208054446</v>
      </c>
      <c r="AD855" s="1">
        <v>84.062214782591099</v>
      </c>
      <c r="AE855" s="1">
        <v>80.685275917157355</v>
      </c>
      <c r="AF855" s="1">
        <v>80.548750899943897</v>
      </c>
      <c r="AG855" s="1" t="str">
        <f>GERAL[[#This Row],[SIGLA]]&amp;GERAL[[#This Row],[CÓD]]</f>
        <v>PEEP_LP</v>
      </c>
      <c r="AH855" s="1">
        <f ca="1">VLOOKUP(GERAL[[#This Row],[REF_NOTA]],BASE_NOTAS[],7,FALSE)</f>
        <v>79.229835313086852</v>
      </c>
      <c r="AI855" s="31">
        <f ca="1">IF(GERAL[[#This Row],[Nota 2025]]="",0,GERAL[[#This Row],[Nota 2026]]-GERAL[[#This Row],[Nota 2025]])</f>
        <v>-1.3189155868570452</v>
      </c>
    </row>
    <row r="856" spans="1:35" ht="17" x14ac:dyDescent="0.35">
      <c r="A856" s="2" t="s">
        <v>172</v>
      </c>
      <c r="B856" s="2" t="s">
        <v>199</v>
      </c>
      <c r="C856" s="2" t="s">
        <v>211</v>
      </c>
      <c r="D856" s="15" t="s">
        <v>32</v>
      </c>
      <c r="E856" s="2" t="s">
        <v>102</v>
      </c>
      <c r="F856" s="2" t="str">
        <f>VLOOKUP(GERAL[[#This Row],[CÓD]],SEALL,6,FALSE)</f>
        <v>G</v>
      </c>
      <c r="G85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5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5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56" s="2">
        <f>VLOOKUP(GERAL[[#This Row],[CÓD]],SEALL,4,FALSE)</f>
        <v>16</v>
      </c>
      <c r="K856" s="2" t="str">
        <f>IF(ISERR(FIND("01",GERAL[[#This Row],[ODS]])),"NÃO","SIM")</f>
        <v>NÃO</v>
      </c>
      <c r="L856" s="2" t="str">
        <f>IF(ISERR(FIND("02",GERAL[[#This Row],[ODS]])),"NÃO","SIM")</f>
        <v>NÃO</v>
      </c>
      <c r="M856" s="2" t="str">
        <f>IF(ISERR(FIND("03",GERAL[[#This Row],[ODS]])),"NÃO","SIM")</f>
        <v>NÃO</v>
      </c>
      <c r="N856" s="2" t="str">
        <f>IF(ISERR(FIND("04",GERAL[[#This Row],[ODS]])),"NÃO","SIM")</f>
        <v>NÃO</v>
      </c>
      <c r="O856" s="2" t="str">
        <f>IF(ISERR(FIND("05",GERAL[[#This Row],[ODS]])),"NÃO","SIM")</f>
        <v>NÃO</v>
      </c>
      <c r="P856" s="2" t="str">
        <f>IF(ISERR(FIND("06",GERAL[[#This Row],[ODS]])),"NÃO","SIM")</f>
        <v>NÃO</v>
      </c>
      <c r="Q856" s="2" t="str">
        <f>IF(ISERR(FIND("07",GERAL[[#This Row],[ODS]])),"NÃO","SIM")</f>
        <v>NÃO</v>
      </c>
      <c r="R856" s="2" t="str">
        <f>IF(ISERR(FIND("08",GERAL[[#This Row],[ODS]])),"NÃO","SIM")</f>
        <v>NÃO</v>
      </c>
      <c r="S856" s="2" t="str">
        <f>IF(ISERR(FIND("09",GERAL[[#This Row],[ODS]])),"NÃO","SIM")</f>
        <v>NÃO</v>
      </c>
      <c r="T856" s="2" t="str">
        <f>IF(ISERR(FIND("10",GERAL[[#This Row],[ODS]])),"NÃO","SIM")</f>
        <v>NÃO</v>
      </c>
      <c r="U856" s="2" t="str">
        <f>IF(ISERR(FIND("11",GERAL[[#This Row],[ODS]])),"NÃO","SIM")</f>
        <v>NÃO</v>
      </c>
      <c r="V856" s="2" t="str">
        <f>IF(ISERR(FIND("12",GERAL[[#This Row],[ODS]])),"NÃO","SIM")</f>
        <v>NÃO</v>
      </c>
      <c r="W856" s="2" t="str">
        <f>IF(ISERR(FIND("13",GERAL[[#This Row],[ODS]])),"NÃO","SIM")</f>
        <v>NÃO</v>
      </c>
      <c r="X856" s="2" t="str">
        <f>IF(ISERR(FIND("14",GERAL[[#This Row],[ODS]])),"NÃO","SIM")</f>
        <v>NÃO</v>
      </c>
      <c r="Y856" s="2" t="str">
        <f>IF(ISERR(FIND("15",GERAL[[#This Row],[ODS]])),"NÃO","SIM")</f>
        <v>NÃO</v>
      </c>
      <c r="Z856" s="2" t="str">
        <f>IF(ISERR(FIND("16",GERAL[[#This Row],[ODS]])),"NÃO","SIM")</f>
        <v>SIM</v>
      </c>
      <c r="AA856" s="2" t="str">
        <f>IF(ISERR(FIND("17",GERAL[[#This Row],[ODS]])),"NÃO","SIM")</f>
        <v>NÃO</v>
      </c>
      <c r="AB856" s="1">
        <v>60.670640947569993</v>
      </c>
      <c r="AC856" s="1">
        <v>65.34666387654957</v>
      </c>
      <c r="AD856" s="1">
        <v>67.704235081092435</v>
      </c>
      <c r="AE856" s="1">
        <v>65.371226197975005</v>
      </c>
      <c r="AF856" s="1">
        <v>66.57658212809848</v>
      </c>
      <c r="AG856" s="1" t="str">
        <f>GERAL[[#This Row],[SIGLA]]&amp;GERAL[[#This Row],[CÓD]]</f>
        <v>PIEP_LP</v>
      </c>
      <c r="AH856" s="1">
        <f ca="1">VLOOKUP(GERAL[[#This Row],[REF_NOTA]],BASE_NOTAS[],7,FALSE)</f>
        <v>61.267535126775726</v>
      </c>
      <c r="AI856" s="31">
        <f ca="1">IF(GERAL[[#This Row],[Nota 2025]]="",0,GERAL[[#This Row],[Nota 2026]]-GERAL[[#This Row],[Nota 2025]])</f>
        <v>-5.3090470013227531</v>
      </c>
    </row>
    <row r="857" spans="1:35" ht="17" x14ac:dyDescent="0.35">
      <c r="A857" s="2" t="s">
        <v>174</v>
      </c>
      <c r="B857" s="2" t="s">
        <v>201</v>
      </c>
      <c r="C857" s="2" t="s">
        <v>211</v>
      </c>
      <c r="D857" s="15" t="s">
        <v>32</v>
      </c>
      <c r="E857" s="2" t="s">
        <v>102</v>
      </c>
      <c r="F857" s="2" t="str">
        <f>VLOOKUP(GERAL[[#This Row],[CÓD]],SEALL,6,FALSE)</f>
        <v>G</v>
      </c>
      <c r="G85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5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5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57" s="2">
        <f>VLOOKUP(GERAL[[#This Row],[CÓD]],SEALL,4,FALSE)</f>
        <v>16</v>
      </c>
      <c r="K857" s="2" t="str">
        <f>IF(ISERR(FIND("01",GERAL[[#This Row],[ODS]])),"NÃO","SIM")</f>
        <v>NÃO</v>
      </c>
      <c r="L857" s="2" t="str">
        <f>IF(ISERR(FIND("02",GERAL[[#This Row],[ODS]])),"NÃO","SIM")</f>
        <v>NÃO</v>
      </c>
      <c r="M857" s="2" t="str">
        <f>IF(ISERR(FIND("03",GERAL[[#This Row],[ODS]])),"NÃO","SIM")</f>
        <v>NÃO</v>
      </c>
      <c r="N857" s="2" t="str">
        <f>IF(ISERR(FIND("04",GERAL[[#This Row],[ODS]])),"NÃO","SIM")</f>
        <v>NÃO</v>
      </c>
      <c r="O857" s="2" t="str">
        <f>IF(ISERR(FIND("05",GERAL[[#This Row],[ODS]])),"NÃO","SIM")</f>
        <v>NÃO</v>
      </c>
      <c r="P857" s="2" t="str">
        <f>IF(ISERR(FIND("06",GERAL[[#This Row],[ODS]])),"NÃO","SIM")</f>
        <v>NÃO</v>
      </c>
      <c r="Q857" s="2" t="str">
        <f>IF(ISERR(FIND("07",GERAL[[#This Row],[ODS]])),"NÃO","SIM")</f>
        <v>NÃO</v>
      </c>
      <c r="R857" s="2" t="str">
        <f>IF(ISERR(FIND("08",GERAL[[#This Row],[ODS]])),"NÃO","SIM")</f>
        <v>NÃO</v>
      </c>
      <c r="S857" s="2" t="str">
        <f>IF(ISERR(FIND("09",GERAL[[#This Row],[ODS]])),"NÃO","SIM")</f>
        <v>NÃO</v>
      </c>
      <c r="T857" s="2" t="str">
        <f>IF(ISERR(FIND("10",GERAL[[#This Row],[ODS]])),"NÃO","SIM")</f>
        <v>NÃO</v>
      </c>
      <c r="U857" s="2" t="str">
        <f>IF(ISERR(FIND("11",GERAL[[#This Row],[ODS]])),"NÃO","SIM")</f>
        <v>NÃO</v>
      </c>
      <c r="V857" s="2" t="str">
        <f>IF(ISERR(FIND("12",GERAL[[#This Row],[ODS]])),"NÃO","SIM")</f>
        <v>NÃO</v>
      </c>
      <c r="W857" s="2" t="str">
        <f>IF(ISERR(FIND("13",GERAL[[#This Row],[ODS]])),"NÃO","SIM")</f>
        <v>NÃO</v>
      </c>
      <c r="X857" s="2" t="str">
        <f>IF(ISERR(FIND("14",GERAL[[#This Row],[ODS]])),"NÃO","SIM")</f>
        <v>NÃO</v>
      </c>
      <c r="Y857" s="2" t="str">
        <f>IF(ISERR(FIND("15",GERAL[[#This Row],[ODS]])),"NÃO","SIM")</f>
        <v>NÃO</v>
      </c>
      <c r="Z857" s="2" t="str">
        <f>IF(ISERR(FIND("16",GERAL[[#This Row],[ODS]])),"NÃO","SIM")</f>
        <v>SIM</v>
      </c>
      <c r="AA857" s="2" t="str">
        <f>IF(ISERR(FIND("17",GERAL[[#This Row],[ODS]])),"NÃO","SIM")</f>
        <v>NÃO</v>
      </c>
      <c r="AB857" s="1">
        <v>96.092941319950228</v>
      </c>
      <c r="AC857" s="1">
        <v>93.599292820478084</v>
      </c>
      <c r="AD857" s="1">
        <v>95.474220894790335</v>
      </c>
      <c r="AE857" s="1">
        <v>95.941301180535504</v>
      </c>
      <c r="AF857" s="1">
        <v>97.432350190993247</v>
      </c>
      <c r="AG857" s="1" t="str">
        <f>GERAL[[#This Row],[SIGLA]]&amp;GERAL[[#This Row],[CÓD]]</f>
        <v>RJEP_LP</v>
      </c>
      <c r="AH857" s="1">
        <f ca="1">VLOOKUP(GERAL[[#This Row],[REF_NOTA]],BASE_NOTAS[],7,FALSE)</f>
        <v>97.0057484553611</v>
      </c>
      <c r="AI857" s="31">
        <f ca="1">IF(GERAL[[#This Row],[Nota 2025]]="",0,GERAL[[#This Row],[Nota 2026]]-GERAL[[#This Row],[Nota 2025]])</f>
        <v>-0.42660173563214698</v>
      </c>
    </row>
    <row r="858" spans="1:35" ht="17" x14ac:dyDescent="0.35">
      <c r="A858" s="2" t="s">
        <v>175</v>
      </c>
      <c r="B858" s="2" t="s">
        <v>202</v>
      </c>
      <c r="C858" s="2" t="s">
        <v>211</v>
      </c>
      <c r="D858" s="15" t="s">
        <v>32</v>
      </c>
      <c r="E858" s="2" t="s">
        <v>102</v>
      </c>
      <c r="F858" s="2" t="str">
        <f>VLOOKUP(GERAL[[#This Row],[CÓD]],SEALL,6,FALSE)</f>
        <v>G</v>
      </c>
      <c r="G85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5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5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58" s="2">
        <f>VLOOKUP(GERAL[[#This Row],[CÓD]],SEALL,4,FALSE)</f>
        <v>16</v>
      </c>
      <c r="K858" s="2" t="str">
        <f>IF(ISERR(FIND("01",GERAL[[#This Row],[ODS]])),"NÃO","SIM")</f>
        <v>NÃO</v>
      </c>
      <c r="L858" s="2" t="str">
        <f>IF(ISERR(FIND("02",GERAL[[#This Row],[ODS]])),"NÃO","SIM")</f>
        <v>NÃO</v>
      </c>
      <c r="M858" s="2" t="str">
        <f>IF(ISERR(FIND("03",GERAL[[#This Row],[ODS]])),"NÃO","SIM")</f>
        <v>NÃO</v>
      </c>
      <c r="N858" s="2" t="str">
        <f>IF(ISERR(FIND("04",GERAL[[#This Row],[ODS]])),"NÃO","SIM")</f>
        <v>NÃO</v>
      </c>
      <c r="O858" s="2" t="str">
        <f>IF(ISERR(FIND("05",GERAL[[#This Row],[ODS]])),"NÃO","SIM")</f>
        <v>NÃO</v>
      </c>
      <c r="P858" s="2" t="str">
        <f>IF(ISERR(FIND("06",GERAL[[#This Row],[ODS]])),"NÃO","SIM")</f>
        <v>NÃO</v>
      </c>
      <c r="Q858" s="2" t="str">
        <f>IF(ISERR(FIND("07",GERAL[[#This Row],[ODS]])),"NÃO","SIM")</f>
        <v>NÃO</v>
      </c>
      <c r="R858" s="2" t="str">
        <f>IF(ISERR(FIND("08",GERAL[[#This Row],[ODS]])),"NÃO","SIM")</f>
        <v>NÃO</v>
      </c>
      <c r="S858" s="2" t="str">
        <f>IF(ISERR(FIND("09",GERAL[[#This Row],[ODS]])),"NÃO","SIM")</f>
        <v>NÃO</v>
      </c>
      <c r="T858" s="2" t="str">
        <f>IF(ISERR(FIND("10",GERAL[[#This Row],[ODS]])),"NÃO","SIM")</f>
        <v>NÃO</v>
      </c>
      <c r="U858" s="2" t="str">
        <f>IF(ISERR(FIND("11",GERAL[[#This Row],[ODS]])),"NÃO","SIM")</f>
        <v>NÃO</v>
      </c>
      <c r="V858" s="2" t="str">
        <f>IF(ISERR(FIND("12",GERAL[[#This Row],[ODS]])),"NÃO","SIM")</f>
        <v>NÃO</v>
      </c>
      <c r="W858" s="2" t="str">
        <f>IF(ISERR(FIND("13",GERAL[[#This Row],[ODS]])),"NÃO","SIM")</f>
        <v>NÃO</v>
      </c>
      <c r="X858" s="2" t="str">
        <f>IF(ISERR(FIND("14",GERAL[[#This Row],[ODS]])),"NÃO","SIM")</f>
        <v>NÃO</v>
      </c>
      <c r="Y858" s="2" t="str">
        <f>IF(ISERR(FIND("15",GERAL[[#This Row],[ODS]])),"NÃO","SIM")</f>
        <v>NÃO</v>
      </c>
      <c r="Z858" s="2" t="str">
        <f>IF(ISERR(FIND("16",GERAL[[#This Row],[ODS]])),"NÃO","SIM")</f>
        <v>SIM</v>
      </c>
      <c r="AA858" s="2" t="str">
        <f>IF(ISERR(FIND("17",GERAL[[#This Row],[ODS]])),"NÃO","SIM")</f>
        <v>NÃO</v>
      </c>
      <c r="AB858" s="1">
        <v>78.233264566554624</v>
      </c>
      <c r="AC858" s="1">
        <v>79.00177240790147</v>
      </c>
      <c r="AD858" s="1">
        <v>78.776594316540582</v>
      </c>
      <c r="AE858" s="1">
        <v>76.89034898209789</v>
      </c>
      <c r="AF858" s="1">
        <v>79.931220247966792</v>
      </c>
      <c r="AG858" s="1" t="str">
        <f>GERAL[[#This Row],[SIGLA]]&amp;GERAL[[#This Row],[CÓD]]</f>
        <v>RNEP_LP</v>
      </c>
      <c r="AH858" s="1">
        <f ca="1">VLOOKUP(GERAL[[#This Row],[REF_NOTA]],BASE_NOTAS[],7,FALSE)</f>
        <v>76.925353502081023</v>
      </c>
      <c r="AI858" s="31">
        <f ca="1">IF(GERAL[[#This Row],[Nota 2025]]="",0,GERAL[[#This Row],[Nota 2026]]-GERAL[[#This Row],[Nota 2025]])</f>
        <v>-3.0058667458857684</v>
      </c>
    </row>
    <row r="859" spans="1:35" ht="17" x14ac:dyDescent="0.35">
      <c r="A859" s="2" t="s">
        <v>178</v>
      </c>
      <c r="B859" s="2" t="s">
        <v>205</v>
      </c>
      <c r="C859" s="2" t="s">
        <v>211</v>
      </c>
      <c r="D859" s="15" t="s">
        <v>32</v>
      </c>
      <c r="E859" s="2" t="s">
        <v>102</v>
      </c>
      <c r="F859" s="2" t="str">
        <f>VLOOKUP(GERAL[[#This Row],[CÓD]],SEALL,6,FALSE)</f>
        <v>G</v>
      </c>
      <c r="G85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5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5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59" s="2">
        <f>VLOOKUP(GERAL[[#This Row],[CÓD]],SEALL,4,FALSE)</f>
        <v>16</v>
      </c>
      <c r="K859" s="2" t="str">
        <f>IF(ISERR(FIND("01",GERAL[[#This Row],[ODS]])),"NÃO","SIM")</f>
        <v>NÃO</v>
      </c>
      <c r="L859" s="2" t="str">
        <f>IF(ISERR(FIND("02",GERAL[[#This Row],[ODS]])),"NÃO","SIM")</f>
        <v>NÃO</v>
      </c>
      <c r="M859" s="2" t="str">
        <f>IF(ISERR(FIND("03",GERAL[[#This Row],[ODS]])),"NÃO","SIM")</f>
        <v>NÃO</v>
      </c>
      <c r="N859" s="2" t="str">
        <f>IF(ISERR(FIND("04",GERAL[[#This Row],[ODS]])),"NÃO","SIM")</f>
        <v>NÃO</v>
      </c>
      <c r="O859" s="2" t="str">
        <f>IF(ISERR(FIND("05",GERAL[[#This Row],[ODS]])),"NÃO","SIM")</f>
        <v>NÃO</v>
      </c>
      <c r="P859" s="2" t="str">
        <f>IF(ISERR(FIND("06",GERAL[[#This Row],[ODS]])),"NÃO","SIM")</f>
        <v>NÃO</v>
      </c>
      <c r="Q859" s="2" t="str">
        <f>IF(ISERR(FIND("07",GERAL[[#This Row],[ODS]])),"NÃO","SIM")</f>
        <v>NÃO</v>
      </c>
      <c r="R859" s="2" t="str">
        <f>IF(ISERR(FIND("08",GERAL[[#This Row],[ODS]])),"NÃO","SIM")</f>
        <v>NÃO</v>
      </c>
      <c r="S859" s="2" t="str">
        <f>IF(ISERR(FIND("09",GERAL[[#This Row],[ODS]])),"NÃO","SIM")</f>
        <v>NÃO</v>
      </c>
      <c r="T859" s="2" t="str">
        <f>IF(ISERR(FIND("10",GERAL[[#This Row],[ODS]])),"NÃO","SIM")</f>
        <v>NÃO</v>
      </c>
      <c r="U859" s="2" t="str">
        <f>IF(ISERR(FIND("11",GERAL[[#This Row],[ODS]])),"NÃO","SIM")</f>
        <v>NÃO</v>
      </c>
      <c r="V859" s="2" t="str">
        <f>IF(ISERR(FIND("12",GERAL[[#This Row],[ODS]])),"NÃO","SIM")</f>
        <v>NÃO</v>
      </c>
      <c r="W859" s="2" t="str">
        <f>IF(ISERR(FIND("13",GERAL[[#This Row],[ODS]])),"NÃO","SIM")</f>
        <v>NÃO</v>
      </c>
      <c r="X859" s="2" t="str">
        <f>IF(ISERR(FIND("14",GERAL[[#This Row],[ODS]])),"NÃO","SIM")</f>
        <v>NÃO</v>
      </c>
      <c r="Y859" s="2" t="str">
        <f>IF(ISERR(FIND("15",GERAL[[#This Row],[ODS]])),"NÃO","SIM")</f>
        <v>NÃO</v>
      </c>
      <c r="Z859" s="2" t="str">
        <f>IF(ISERR(FIND("16",GERAL[[#This Row],[ODS]])),"NÃO","SIM")</f>
        <v>SIM</v>
      </c>
      <c r="AA859" s="2" t="str">
        <f>IF(ISERR(FIND("17",GERAL[[#This Row],[ODS]])),"NÃO","SIM")</f>
        <v>NÃO</v>
      </c>
      <c r="AB859" s="1">
        <v>98.324333272676014</v>
      </c>
      <c r="AC859" s="1">
        <v>98.554429895352683</v>
      </c>
      <c r="AD859" s="1">
        <v>98.503710911510339</v>
      </c>
      <c r="AE859" s="1">
        <v>98.103738387233435</v>
      </c>
      <c r="AF859" s="1">
        <v>98.698358027161419</v>
      </c>
      <c r="AG859" s="1" t="str">
        <f>GERAL[[#This Row],[SIGLA]]&amp;GERAL[[#This Row],[CÓD]]</f>
        <v>RSEP_LP</v>
      </c>
      <c r="AH859" s="1">
        <f ca="1">VLOOKUP(GERAL[[#This Row],[REF_NOTA]],BASE_NOTAS[],7,FALSE)</f>
        <v>98.733864407358325</v>
      </c>
      <c r="AI859" s="31">
        <f ca="1">IF(GERAL[[#This Row],[Nota 2025]]="",0,GERAL[[#This Row],[Nota 2026]]-GERAL[[#This Row],[Nota 2025]])</f>
        <v>3.5506380196906662E-2</v>
      </c>
    </row>
    <row r="860" spans="1:35" ht="17" x14ac:dyDescent="0.35">
      <c r="A860" s="2" t="s">
        <v>176</v>
      </c>
      <c r="B860" s="2" t="s">
        <v>203</v>
      </c>
      <c r="C860" s="2" t="s">
        <v>211</v>
      </c>
      <c r="D860" s="15" t="s">
        <v>32</v>
      </c>
      <c r="E860" s="2" t="s">
        <v>102</v>
      </c>
      <c r="F860" s="2" t="str">
        <f>VLOOKUP(GERAL[[#This Row],[CÓD]],SEALL,6,FALSE)</f>
        <v>G</v>
      </c>
      <c r="G86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6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6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60" s="2">
        <f>VLOOKUP(GERAL[[#This Row],[CÓD]],SEALL,4,FALSE)</f>
        <v>16</v>
      </c>
      <c r="K860" s="2" t="str">
        <f>IF(ISERR(FIND("01",GERAL[[#This Row],[ODS]])),"NÃO","SIM")</f>
        <v>NÃO</v>
      </c>
      <c r="L860" s="2" t="str">
        <f>IF(ISERR(FIND("02",GERAL[[#This Row],[ODS]])),"NÃO","SIM")</f>
        <v>NÃO</v>
      </c>
      <c r="M860" s="2" t="str">
        <f>IF(ISERR(FIND("03",GERAL[[#This Row],[ODS]])),"NÃO","SIM")</f>
        <v>NÃO</v>
      </c>
      <c r="N860" s="2" t="str">
        <f>IF(ISERR(FIND("04",GERAL[[#This Row],[ODS]])),"NÃO","SIM")</f>
        <v>NÃO</v>
      </c>
      <c r="O860" s="2" t="str">
        <f>IF(ISERR(FIND("05",GERAL[[#This Row],[ODS]])),"NÃO","SIM")</f>
        <v>NÃO</v>
      </c>
      <c r="P860" s="2" t="str">
        <f>IF(ISERR(FIND("06",GERAL[[#This Row],[ODS]])),"NÃO","SIM")</f>
        <v>NÃO</v>
      </c>
      <c r="Q860" s="2" t="str">
        <f>IF(ISERR(FIND("07",GERAL[[#This Row],[ODS]])),"NÃO","SIM")</f>
        <v>NÃO</v>
      </c>
      <c r="R860" s="2" t="str">
        <f>IF(ISERR(FIND("08",GERAL[[#This Row],[ODS]])),"NÃO","SIM")</f>
        <v>NÃO</v>
      </c>
      <c r="S860" s="2" t="str">
        <f>IF(ISERR(FIND("09",GERAL[[#This Row],[ODS]])),"NÃO","SIM")</f>
        <v>NÃO</v>
      </c>
      <c r="T860" s="2" t="str">
        <f>IF(ISERR(FIND("10",GERAL[[#This Row],[ODS]])),"NÃO","SIM")</f>
        <v>NÃO</v>
      </c>
      <c r="U860" s="2" t="str">
        <f>IF(ISERR(FIND("11",GERAL[[#This Row],[ODS]])),"NÃO","SIM")</f>
        <v>NÃO</v>
      </c>
      <c r="V860" s="2" t="str">
        <f>IF(ISERR(FIND("12",GERAL[[#This Row],[ODS]])),"NÃO","SIM")</f>
        <v>NÃO</v>
      </c>
      <c r="W860" s="2" t="str">
        <f>IF(ISERR(FIND("13",GERAL[[#This Row],[ODS]])),"NÃO","SIM")</f>
        <v>NÃO</v>
      </c>
      <c r="X860" s="2" t="str">
        <f>IF(ISERR(FIND("14",GERAL[[#This Row],[ODS]])),"NÃO","SIM")</f>
        <v>NÃO</v>
      </c>
      <c r="Y860" s="2" t="str">
        <f>IF(ISERR(FIND("15",GERAL[[#This Row],[ODS]])),"NÃO","SIM")</f>
        <v>NÃO</v>
      </c>
      <c r="Z860" s="2" t="str">
        <f>IF(ISERR(FIND("16",GERAL[[#This Row],[ODS]])),"NÃO","SIM")</f>
        <v>SIM</v>
      </c>
      <c r="AA860" s="2" t="str">
        <f>IF(ISERR(FIND("17",GERAL[[#This Row],[ODS]])),"NÃO","SIM")</f>
        <v>NÃO</v>
      </c>
      <c r="AB860" s="1">
        <v>73.356969071297129</v>
      </c>
      <c r="AC860" s="1">
        <v>72.966566446525277</v>
      </c>
      <c r="AD860" s="1">
        <v>73.810026721676309</v>
      </c>
      <c r="AE860" s="1">
        <v>68.47710423722026</v>
      </c>
      <c r="AF860" s="1">
        <v>65.132258448207949</v>
      </c>
      <c r="AG860" s="1" t="str">
        <f>GERAL[[#This Row],[SIGLA]]&amp;GERAL[[#This Row],[CÓD]]</f>
        <v>ROEP_LP</v>
      </c>
      <c r="AH860" s="1">
        <f ca="1">VLOOKUP(GERAL[[#This Row],[REF_NOTA]],BASE_NOTAS[],7,FALSE)</f>
        <v>62.566028773198141</v>
      </c>
      <c r="AI860" s="31">
        <f ca="1">IF(GERAL[[#This Row],[Nota 2025]]="",0,GERAL[[#This Row],[Nota 2026]]-GERAL[[#This Row],[Nota 2025]])</f>
        <v>-2.5662296750098079</v>
      </c>
    </row>
    <row r="861" spans="1:35" ht="17" x14ac:dyDescent="0.35">
      <c r="A861" s="2" t="s">
        <v>177</v>
      </c>
      <c r="B861" s="2" t="s">
        <v>204</v>
      </c>
      <c r="C861" s="2" t="s">
        <v>211</v>
      </c>
      <c r="D861" s="15" t="s">
        <v>32</v>
      </c>
      <c r="E861" s="2" t="s">
        <v>102</v>
      </c>
      <c r="F861" s="2" t="str">
        <f>VLOOKUP(GERAL[[#This Row],[CÓD]],SEALL,6,FALSE)</f>
        <v>G</v>
      </c>
      <c r="G86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6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6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61" s="2">
        <f>VLOOKUP(GERAL[[#This Row],[CÓD]],SEALL,4,FALSE)</f>
        <v>16</v>
      </c>
      <c r="K861" s="2" t="str">
        <f>IF(ISERR(FIND("01",GERAL[[#This Row],[ODS]])),"NÃO","SIM")</f>
        <v>NÃO</v>
      </c>
      <c r="L861" s="2" t="str">
        <f>IF(ISERR(FIND("02",GERAL[[#This Row],[ODS]])),"NÃO","SIM")</f>
        <v>NÃO</v>
      </c>
      <c r="M861" s="2" t="str">
        <f>IF(ISERR(FIND("03",GERAL[[#This Row],[ODS]])),"NÃO","SIM")</f>
        <v>NÃO</v>
      </c>
      <c r="N861" s="2" t="str">
        <f>IF(ISERR(FIND("04",GERAL[[#This Row],[ODS]])),"NÃO","SIM")</f>
        <v>NÃO</v>
      </c>
      <c r="O861" s="2" t="str">
        <f>IF(ISERR(FIND("05",GERAL[[#This Row],[ODS]])),"NÃO","SIM")</f>
        <v>NÃO</v>
      </c>
      <c r="P861" s="2" t="str">
        <f>IF(ISERR(FIND("06",GERAL[[#This Row],[ODS]])),"NÃO","SIM")</f>
        <v>NÃO</v>
      </c>
      <c r="Q861" s="2" t="str">
        <f>IF(ISERR(FIND("07",GERAL[[#This Row],[ODS]])),"NÃO","SIM")</f>
        <v>NÃO</v>
      </c>
      <c r="R861" s="2" t="str">
        <f>IF(ISERR(FIND("08",GERAL[[#This Row],[ODS]])),"NÃO","SIM")</f>
        <v>NÃO</v>
      </c>
      <c r="S861" s="2" t="str">
        <f>IF(ISERR(FIND("09",GERAL[[#This Row],[ODS]])),"NÃO","SIM")</f>
        <v>NÃO</v>
      </c>
      <c r="T861" s="2" t="str">
        <f>IF(ISERR(FIND("10",GERAL[[#This Row],[ODS]])),"NÃO","SIM")</f>
        <v>NÃO</v>
      </c>
      <c r="U861" s="2" t="str">
        <f>IF(ISERR(FIND("11",GERAL[[#This Row],[ODS]])),"NÃO","SIM")</f>
        <v>NÃO</v>
      </c>
      <c r="V861" s="2" t="str">
        <f>IF(ISERR(FIND("12",GERAL[[#This Row],[ODS]])),"NÃO","SIM")</f>
        <v>NÃO</v>
      </c>
      <c r="W861" s="2" t="str">
        <f>IF(ISERR(FIND("13",GERAL[[#This Row],[ODS]])),"NÃO","SIM")</f>
        <v>NÃO</v>
      </c>
      <c r="X861" s="2" t="str">
        <f>IF(ISERR(FIND("14",GERAL[[#This Row],[ODS]])),"NÃO","SIM")</f>
        <v>NÃO</v>
      </c>
      <c r="Y861" s="2" t="str">
        <f>IF(ISERR(FIND("15",GERAL[[#This Row],[ODS]])),"NÃO","SIM")</f>
        <v>NÃO</v>
      </c>
      <c r="Z861" s="2" t="str">
        <f>IF(ISERR(FIND("16",GERAL[[#This Row],[ODS]])),"NÃO","SIM")</f>
        <v>SIM</v>
      </c>
      <c r="AA861" s="2" t="str">
        <f>IF(ISERR(FIND("17",GERAL[[#This Row],[ODS]])),"NÃO","SIM")</f>
        <v>NÃO</v>
      </c>
      <c r="AB861" s="1">
        <v>0</v>
      </c>
      <c r="AC861" s="1">
        <v>0</v>
      </c>
      <c r="AD861" s="1">
        <v>0</v>
      </c>
      <c r="AE861" s="1">
        <v>0</v>
      </c>
      <c r="AF861" s="1">
        <v>0</v>
      </c>
      <c r="AG861" s="1" t="str">
        <f>GERAL[[#This Row],[SIGLA]]&amp;GERAL[[#This Row],[CÓD]]</f>
        <v>RREP_LP</v>
      </c>
      <c r="AH861" s="1">
        <f ca="1">VLOOKUP(GERAL[[#This Row],[REF_NOTA]],BASE_NOTAS[],7,FALSE)</f>
        <v>0</v>
      </c>
      <c r="AI861" s="31">
        <f ca="1">IF(GERAL[[#This Row],[Nota 2025]]="",0,GERAL[[#This Row],[Nota 2026]]-GERAL[[#This Row],[Nota 2025]])</f>
        <v>0</v>
      </c>
    </row>
    <row r="862" spans="1:35" ht="17" x14ac:dyDescent="0.35">
      <c r="A862" s="2" t="s">
        <v>179</v>
      </c>
      <c r="B862" s="2" t="s">
        <v>194</v>
      </c>
      <c r="C862" s="2" t="s">
        <v>211</v>
      </c>
      <c r="D862" s="15" t="s">
        <v>32</v>
      </c>
      <c r="E862" s="2" t="s">
        <v>102</v>
      </c>
      <c r="F862" s="2" t="str">
        <f>VLOOKUP(GERAL[[#This Row],[CÓD]],SEALL,6,FALSE)</f>
        <v>G</v>
      </c>
      <c r="G86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6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6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62" s="2">
        <f>VLOOKUP(GERAL[[#This Row],[CÓD]],SEALL,4,FALSE)</f>
        <v>16</v>
      </c>
      <c r="K862" s="2" t="str">
        <f>IF(ISERR(FIND("01",GERAL[[#This Row],[ODS]])),"NÃO","SIM")</f>
        <v>NÃO</v>
      </c>
      <c r="L862" s="2" t="str">
        <f>IF(ISERR(FIND("02",GERAL[[#This Row],[ODS]])),"NÃO","SIM")</f>
        <v>NÃO</v>
      </c>
      <c r="M862" s="2" t="str">
        <f>IF(ISERR(FIND("03",GERAL[[#This Row],[ODS]])),"NÃO","SIM")</f>
        <v>NÃO</v>
      </c>
      <c r="N862" s="2" t="str">
        <f>IF(ISERR(FIND("04",GERAL[[#This Row],[ODS]])),"NÃO","SIM")</f>
        <v>NÃO</v>
      </c>
      <c r="O862" s="2" t="str">
        <f>IF(ISERR(FIND("05",GERAL[[#This Row],[ODS]])),"NÃO","SIM")</f>
        <v>NÃO</v>
      </c>
      <c r="P862" s="2" t="str">
        <f>IF(ISERR(FIND("06",GERAL[[#This Row],[ODS]])),"NÃO","SIM")</f>
        <v>NÃO</v>
      </c>
      <c r="Q862" s="2" t="str">
        <f>IF(ISERR(FIND("07",GERAL[[#This Row],[ODS]])),"NÃO","SIM")</f>
        <v>NÃO</v>
      </c>
      <c r="R862" s="2" t="str">
        <f>IF(ISERR(FIND("08",GERAL[[#This Row],[ODS]])),"NÃO","SIM")</f>
        <v>NÃO</v>
      </c>
      <c r="S862" s="2" t="str">
        <f>IF(ISERR(FIND("09",GERAL[[#This Row],[ODS]])),"NÃO","SIM")</f>
        <v>NÃO</v>
      </c>
      <c r="T862" s="2" t="str">
        <f>IF(ISERR(FIND("10",GERAL[[#This Row],[ODS]])),"NÃO","SIM")</f>
        <v>NÃO</v>
      </c>
      <c r="U862" s="2" t="str">
        <f>IF(ISERR(FIND("11",GERAL[[#This Row],[ODS]])),"NÃO","SIM")</f>
        <v>NÃO</v>
      </c>
      <c r="V862" s="2" t="str">
        <f>IF(ISERR(FIND("12",GERAL[[#This Row],[ODS]])),"NÃO","SIM")</f>
        <v>NÃO</v>
      </c>
      <c r="W862" s="2" t="str">
        <f>IF(ISERR(FIND("13",GERAL[[#This Row],[ODS]])),"NÃO","SIM")</f>
        <v>NÃO</v>
      </c>
      <c r="X862" s="2" t="str">
        <f>IF(ISERR(FIND("14",GERAL[[#This Row],[ODS]])),"NÃO","SIM")</f>
        <v>NÃO</v>
      </c>
      <c r="Y862" s="2" t="str">
        <f>IF(ISERR(FIND("15",GERAL[[#This Row],[ODS]])),"NÃO","SIM")</f>
        <v>NÃO</v>
      </c>
      <c r="Z862" s="2" t="str">
        <f>IF(ISERR(FIND("16",GERAL[[#This Row],[ODS]])),"NÃO","SIM")</f>
        <v>SIM</v>
      </c>
      <c r="AA862" s="2" t="str">
        <f>IF(ISERR(FIND("17",GERAL[[#This Row],[ODS]])),"NÃO","SIM")</f>
        <v>NÃO</v>
      </c>
      <c r="AB862" s="1">
        <v>95.364560743490898</v>
      </c>
      <c r="AC862" s="1">
        <v>95.975517932830385</v>
      </c>
      <c r="AD862" s="1">
        <v>95.997160469501864</v>
      </c>
      <c r="AE862" s="1">
        <v>94.298661663691064</v>
      </c>
      <c r="AF862" s="1">
        <v>95.12496517110435</v>
      </c>
      <c r="AG862" s="1" t="str">
        <f>GERAL[[#This Row],[SIGLA]]&amp;GERAL[[#This Row],[CÓD]]</f>
        <v>SCEP_LP</v>
      </c>
      <c r="AH862" s="1">
        <f ca="1">VLOOKUP(GERAL[[#This Row],[REF_NOTA]],BASE_NOTAS[],7,FALSE)</f>
        <v>94.0486818273599</v>
      </c>
      <c r="AI862" s="31">
        <f ca="1">IF(GERAL[[#This Row],[Nota 2025]]="",0,GERAL[[#This Row],[Nota 2026]]-GERAL[[#This Row],[Nota 2025]])</f>
        <v>-1.0762833437444499</v>
      </c>
    </row>
    <row r="863" spans="1:35" ht="17" x14ac:dyDescent="0.35">
      <c r="A863" s="2" t="s">
        <v>181</v>
      </c>
      <c r="B863" s="2" t="s">
        <v>186</v>
      </c>
      <c r="C863" s="2" t="s">
        <v>211</v>
      </c>
      <c r="D863" s="15" t="s">
        <v>32</v>
      </c>
      <c r="E863" s="2" t="s">
        <v>102</v>
      </c>
      <c r="F863" s="2" t="str">
        <f>VLOOKUP(GERAL[[#This Row],[CÓD]],SEALL,6,FALSE)</f>
        <v>G</v>
      </c>
      <c r="G86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6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6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63" s="2">
        <f>VLOOKUP(GERAL[[#This Row],[CÓD]],SEALL,4,FALSE)</f>
        <v>16</v>
      </c>
      <c r="K863" s="2" t="str">
        <f>IF(ISERR(FIND("01",GERAL[[#This Row],[ODS]])),"NÃO","SIM")</f>
        <v>NÃO</v>
      </c>
      <c r="L863" s="2" t="str">
        <f>IF(ISERR(FIND("02",GERAL[[#This Row],[ODS]])),"NÃO","SIM")</f>
        <v>NÃO</v>
      </c>
      <c r="M863" s="2" t="str">
        <f>IF(ISERR(FIND("03",GERAL[[#This Row],[ODS]])),"NÃO","SIM")</f>
        <v>NÃO</v>
      </c>
      <c r="N863" s="2" t="str">
        <f>IF(ISERR(FIND("04",GERAL[[#This Row],[ODS]])),"NÃO","SIM")</f>
        <v>NÃO</v>
      </c>
      <c r="O863" s="2" t="str">
        <f>IF(ISERR(FIND("05",GERAL[[#This Row],[ODS]])),"NÃO","SIM")</f>
        <v>NÃO</v>
      </c>
      <c r="P863" s="2" t="str">
        <f>IF(ISERR(FIND("06",GERAL[[#This Row],[ODS]])),"NÃO","SIM")</f>
        <v>NÃO</v>
      </c>
      <c r="Q863" s="2" t="str">
        <f>IF(ISERR(FIND("07",GERAL[[#This Row],[ODS]])),"NÃO","SIM")</f>
        <v>NÃO</v>
      </c>
      <c r="R863" s="2" t="str">
        <f>IF(ISERR(FIND("08",GERAL[[#This Row],[ODS]])),"NÃO","SIM")</f>
        <v>NÃO</v>
      </c>
      <c r="S863" s="2" t="str">
        <f>IF(ISERR(FIND("09",GERAL[[#This Row],[ODS]])),"NÃO","SIM")</f>
        <v>NÃO</v>
      </c>
      <c r="T863" s="2" t="str">
        <f>IF(ISERR(FIND("10",GERAL[[#This Row],[ODS]])),"NÃO","SIM")</f>
        <v>NÃO</v>
      </c>
      <c r="U863" s="2" t="str">
        <f>IF(ISERR(FIND("11",GERAL[[#This Row],[ODS]])),"NÃO","SIM")</f>
        <v>NÃO</v>
      </c>
      <c r="V863" s="2" t="str">
        <f>IF(ISERR(FIND("12",GERAL[[#This Row],[ODS]])),"NÃO","SIM")</f>
        <v>NÃO</v>
      </c>
      <c r="W863" s="2" t="str">
        <f>IF(ISERR(FIND("13",GERAL[[#This Row],[ODS]])),"NÃO","SIM")</f>
        <v>NÃO</v>
      </c>
      <c r="X863" s="2" t="str">
        <f>IF(ISERR(FIND("14",GERAL[[#This Row],[ODS]])),"NÃO","SIM")</f>
        <v>NÃO</v>
      </c>
      <c r="Y863" s="2" t="str">
        <f>IF(ISERR(FIND("15",GERAL[[#This Row],[ODS]])),"NÃO","SIM")</f>
        <v>NÃO</v>
      </c>
      <c r="Z863" s="2" t="str">
        <f>IF(ISERR(FIND("16",GERAL[[#This Row],[ODS]])),"NÃO","SIM")</f>
        <v>SIM</v>
      </c>
      <c r="AA863" s="2" t="str">
        <f>IF(ISERR(FIND("17",GERAL[[#This Row],[ODS]])),"NÃO","SIM")</f>
        <v>NÃO</v>
      </c>
      <c r="AB863" s="1">
        <v>100</v>
      </c>
      <c r="AC863" s="1">
        <v>100</v>
      </c>
      <c r="AD863" s="1">
        <v>100</v>
      </c>
      <c r="AE863" s="1">
        <v>100</v>
      </c>
      <c r="AF863" s="1">
        <v>100</v>
      </c>
      <c r="AG863" s="1" t="str">
        <f>GERAL[[#This Row],[SIGLA]]&amp;GERAL[[#This Row],[CÓD]]</f>
        <v>SPEP_LP</v>
      </c>
      <c r="AH863" s="1">
        <f ca="1">VLOOKUP(GERAL[[#This Row],[REF_NOTA]],BASE_NOTAS[],7,FALSE)</f>
        <v>100</v>
      </c>
      <c r="AI863" s="31">
        <f ca="1">IF(GERAL[[#This Row],[Nota 2025]]="",0,GERAL[[#This Row],[Nota 2026]]-GERAL[[#This Row],[Nota 2025]])</f>
        <v>0</v>
      </c>
    </row>
    <row r="864" spans="1:35" ht="17" x14ac:dyDescent="0.35">
      <c r="A864" s="2" t="s">
        <v>180</v>
      </c>
      <c r="B864" s="2" t="s">
        <v>206</v>
      </c>
      <c r="C864" s="2" t="s">
        <v>211</v>
      </c>
      <c r="D864" s="15" t="s">
        <v>32</v>
      </c>
      <c r="E864" s="2" t="s">
        <v>102</v>
      </c>
      <c r="F864" s="2" t="str">
        <f>VLOOKUP(GERAL[[#This Row],[CÓD]],SEALL,6,FALSE)</f>
        <v>G</v>
      </c>
      <c r="G86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6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6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64" s="2">
        <f>VLOOKUP(GERAL[[#This Row],[CÓD]],SEALL,4,FALSE)</f>
        <v>16</v>
      </c>
      <c r="K864" s="2" t="str">
        <f>IF(ISERR(FIND("01",GERAL[[#This Row],[ODS]])),"NÃO","SIM")</f>
        <v>NÃO</v>
      </c>
      <c r="L864" s="2" t="str">
        <f>IF(ISERR(FIND("02",GERAL[[#This Row],[ODS]])),"NÃO","SIM")</f>
        <v>NÃO</v>
      </c>
      <c r="M864" s="2" t="str">
        <f>IF(ISERR(FIND("03",GERAL[[#This Row],[ODS]])),"NÃO","SIM")</f>
        <v>NÃO</v>
      </c>
      <c r="N864" s="2" t="str">
        <f>IF(ISERR(FIND("04",GERAL[[#This Row],[ODS]])),"NÃO","SIM")</f>
        <v>NÃO</v>
      </c>
      <c r="O864" s="2" t="str">
        <f>IF(ISERR(FIND("05",GERAL[[#This Row],[ODS]])),"NÃO","SIM")</f>
        <v>NÃO</v>
      </c>
      <c r="P864" s="2" t="str">
        <f>IF(ISERR(FIND("06",GERAL[[#This Row],[ODS]])),"NÃO","SIM")</f>
        <v>NÃO</v>
      </c>
      <c r="Q864" s="2" t="str">
        <f>IF(ISERR(FIND("07",GERAL[[#This Row],[ODS]])),"NÃO","SIM")</f>
        <v>NÃO</v>
      </c>
      <c r="R864" s="2" t="str">
        <f>IF(ISERR(FIND("08",GERAL[[#This Row],[ODS]])),"NÃO","SIM")</f>
        <v>NÃO</v>
      </c>
      <c r="S864" s="2" t="str">
        <f>IF(ISERR(FIND("09",GERAL[[#This Row],[ODS]])),"NÃO","SIM")</f>
        <v>NÃO</v>
      </c>
      <c r="T864" s="2" t="str">
        <f>IF(ISERR(FIND("10",GERAL[[#This Row],[ODS]])),"NÃO","SIM")</f>
        <v>NÃO</v>
      </c>
      <c r="U864" s="2" t="str">
        <f>IF(ISERR(FIND("11",GERAL[[#This Row],[ODS]])),"NÃO","SIM")</f>
        <v>NÃO</v>
      </c>
      <c r="V864" s="2" t="str">
        <f>IF(ISERR(FIND("12",GERAL[[#This Row],[ODS]])),"NÃO","SIM")</f>
        <v>NÃO</v>
      </c>
      <c r="W864" s="2" t="str">
        <f>IF(ISERR(FIND("13",GERAL[[#This Row],[ODS]])),"NÃO","SIM")</f>
        <v>NÃO</v>
      </c>
      <c r="X864" s="2" t="str">
        <f>IF(ISERR(FIND("14",GERAL[[#This Row],[ODS]])),"NÃO","SIM")</f>
        <v>NÃO</v>
      </c>
      <c r="Y864" s="2" t="str">
        <f>IF(ISERR(FIND("15",GERAL[[#This Row],[ODS]])),"NÃO","SIM")</f>
        <v>NÃO</v>
      </c>
      <c r="Z864" s="2" t="str">
        <f>IF(ISERR(FIND("16",GERAL[[#This Row],[ODS]])),"NÃO","SIM")</f>
        <v>SIM</v>
      </c>
      <c r="AA864" s="2" t="str">
        <f>IF(ISERR(FIND("17",GERAL[[#This Row],[ODS]])),"NÃO","SIM")</f>
        <v>NÃO</v>
      </c>
      <c r="AB864" s="1">
        <v>69.794347769863919</v>
      </c>
      <c r="AC864" s="1">
        <v>72.297286094114085</v>
      </c>
      <c r="AD864" s="1">
        <v>73.84445100631504</v>
      </c>
      <c r="AE864" s="1">
        <v>72.307503308006773</v>
      </c>
      <c r="AF864" s="1">
        <v>73.931422008996634</v>
      </c>
      <c r="AG864" s="1" t="str">
        <f>GERAL[[#This Row],[SIGLA]]&amp;GERAL[[#This Row],[CÓD]]</f>
        <v>SEEP_LP</v>
      </c>
      <c r="AH864" s="1">
        <f ca="1">VLOOKUP(GERAL[[#This Row],[REF_NOTA]],BASE_NOTAS[],7,FALSE)</f>
        <v>68.204527579232149</v>
      </c>
      <c r="AI864" s="31">
        <f ca="1">IF(GERAL[[#This Row],[Nota 2025]]="",0,GERAL[[#This Row],[Nota 2026]]-GERAL[[#This Row],[Nota 2025]])</f>
        <v>-5.726894429764485</v>
      </c>
    </row>
    <row r="865" spans="1:35" ht="17" x14ac:dyDescent="0.35">
      <c r="A865" s="2" t="s">
        <v>182</v>
      </c>
      <c r="B865" s="2" t="s">
        <v>185</v>
      </c>
      <c r="C865" s="2" t="s">
        <v>211</v>
      </c>
      <c r="D865" s="15" t="s">
        <v>32</v>
      </c>
      <c r="E865" s="2" t="s">
        <v>102</v>
      </c>
      <c r="F865" s="2" t="str">
        <f>VLOOKUP(GERAL[[#This Row],[CÓD]],SEALL,6,FALSE)</f>
        <v>G</v>
      </c>
      <c r="G86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6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86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65" s="2">
        <f>VLOOKUP(GERAL[[#This Row],[CÓD]],SEALL,4,FALSE)</f>
        <v>16</v>
      </c>
      <c r="K865" s="2" t="str">
        <f>IF(ISERR(FIND("01",GERAL[[#This Row],[ODS]])),"NÃO","SIM")</f>
        <v>NÃO</v>
      </c>
      <c r="L865" s="2" t="str">
        <f>IF(ISERR(FIND("02",GERAL[[#This Row],[ODS]])),"NÃO","SIM")</f>
        <v>NÃO</v>
      </c>
      <c r="M865" s="2" t="str">
        <f>IF(ISERR(FIND("03",GERAL[[#This Row],[ODS]])),"NÃO","SIM")</f>
        <v>NÃO</v>
      </c>
      <c r="N865" s="2" t="str">
        <f>IF(ISERR(FIND("04",GERAL[[#This Row],[ODS]])),"NÃO","SIM")</f>
        <v>NÃO</v>
      </c>
      <c r="O865" s="2" t="str">
        <f>IF(ISERR(FIND("05",GERAL[[#This Row],[ODS]])),"NÃO","SIM")</f>
        <v>NÃO</v>
      </c>
      <c r="P865" s="2" t="str">
        <f>IF(ISERR(FIND("06",GERAL[[#This Row],[ODS]])),"NÃO","SIM")</f>
        <v>NÃO</v>
      </c>
      <c r="Q865" s="2" t="str">
        <f>IF(ISERR(FIND("07",GERAL[[#This Row],[ODS]])),"NÃO","SIM")</f>
        <v>NÃO</v>
      </c>
      <c r="R865" s="2" t="str">
        <f>IF(ISERR(FIND("08",GERAL[[#This Row],[ODS]])),"NÃO","SIM")</f>
        <v>NÃO</v>
      </c>
      <c r="S865" s="2" t="str">
        <f>IF(ISERR(FIND("09",GERAL[[#This Row],[ODS]])),"NÃO","SIM")</f>
        <v>NÃO</v>
      </c>
      <c r="T865" s="2" t="str">
        <f>IF(ISERR(FIND("10",GERAL[[#This Row],[ODS]])),"NÃO","SIM")</f>
        <v>NÃO</v>
      </c>
      <c r="U865" s="2" t="str">
        <f>IF(ISERR(FIND("11",GERAL[[#This Row],[ODS]])),"NÃO","SIM")</f>
        <v>NÃO</v>
      </c>
      <c r="V865" s="2" t="str">
        <f>IF(ISERR(FIND("12",GERAL[[#This Row],[ODS]])),"NÃO","SIM")</f>
        <v>NÃO</v>
      </c>
      <c r="W865" s="2" t="str">
        <f>IF(ISERR(FIND("13",GERAL[[#This Row],[ODS]])),"NÃO","SIM")</f>
        <v>NÃO</v>
      </c>
      <c r="X865" s="2" t="str">
        <f>IF(ISERR(FIND("14",GERAL[[#This Row],[ODS]])),"NÃO","SIM")</f>
        <v>NÃO</v>
      </c>
      <c r="Y865" s="2" t="str">
        <f>IF(ISERR(FIND("15",GERAL[[#This Row],[ODS]])),"NÃO","SIM")</f>
        <v>NÃO</v>
      </c>
      <c r="Z865" s="2" t="str">
        <f>IF(ISERR(FIND("16",GERAL[[#This Row],[ODS]])),"NÃO","SIM")</f>
        <v>SIM</v>
      </c>
      <c r="AA865" s="2" t="str">
        <f>IF(ISERR(FIND("17",GERAL[[#This Row],[ODS]])),"NÃO","SIM")</f>
        <v>NÃO</v>
      </c>
      <c r="AB865" s="1">
        <v>59.856534662203451</v>
      </c>
      <c r="AC865" s="1">
        <v>63.342665995560772</v>
      </c>
      <c r="AD865" s="1">
        <v>66.212712071015787</v>
      </c>
      <c r="AE865" s="1">
        <v>62.760065742032609</v>
      </c>
      <c r="AF865" s="1">
        <v>65.288226677892595</v>
      </c>
      <c r="AG865" s="1" t="str">
        <f>GERAL[[#This Row],[SIGLA]]&amp;GERAL[[#This Row],[CÓD]]</f>
        <v>TOEP_LP</v>
      </c>
      <c r="AH865" s="1">
        <f ca="1">VLOOKUP(GERAL[[#This Row],[REF_NOTA]],BASE_NOTAS[],7,FALSE)</f>
        <v>65.76894860608877</v>
      </c>
      <c r="AI865" s="31">
        <f ca="1">IF(GERAL[[#This Row],[Nota 2025]]="",0,GERAL[[#This Row],[Nota 2026]]-GERAL[[#This Row],[Nota 2025]])</f>
        <v>0.48072192819617499</v>
      </c>
    </row>
    <row r="866" spans="1:35" ht="17" x14ac:dyDescent="0.35">
      <c r="A866" s="2" t="s">
        <v>0</v>
      </c>
      <c r="B866" s="2" t="s">
        <v>156</v>
      </c>
      <c r="C866" s="2" t="s">
        <v>211</v>
      </c>
      <c r="D866" s="15" t="s">
        <v>35</v>
      </c>
      <c r="E866" s="2" t="s">
        <v>105</v>
      </c>
      <c r="F866" s="2" t="str">
        <f>VLOOKUP(GERAL[[#This Row],[CÓD]],SEALL,6,FALSE)</f>
        <v>SG</v>
      </c>
      <c r="G86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6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86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66" s="2">
        <f>VLOOKUP(GERAL[[#This Row],[CÓD]],SEALL,4,FALSE)</f>
        <v>16</v>
      </c>
      <c r="K866" s="2" t="str">
        <f>IF(ISERR(FIND("01",GERAL[[#This Row],[ODS]])),"NÃO","SIM")</f>
        <v>NÃO</v>
      </c>
      <c r="L866" s="2" t="str">
        <f>IF(ISERR(FIND("02",GERAL[[#This Row],[ODS]])),"NÃO","SIM")</f>
        <v>NÃO</v>
      </c>
      <c r="M866" s="2" t="str">
        <f>IF(ISERR(FIND("03",GERAL[[#This Row],[ODS]])),"NÃO","SIM")</f>
        <v>NÃO</v>
      </c>
      <c r="N866" s="2" t="str">
        <f>IF(ISERR(FIND("04",GERAL[[#This Row],[ODS]])),"NÃO","SIM")</f>
        <v>NÃO</v>
      </c>
      <c r="O866" s="2" t="str">
        <f>IF(ISERR(FIND("05",GERAL[[#This Row],[ODS]])),"NÃO","SIM")</f>
        <v>NÃO</v>
      </c>
      <c r="P866" s="2" t="str">
        <f>IF(ISERR(FIND("06",GERAL[[#This Row],[ODS]])),"NÃO","SIM")</f>
        <v>NÃO</v>
      </c>
      <c r="Q866" s="2" t="str">
        <f>IF(ISERR(FIND("07",GERAL[[#This Row],[ODS]])),"NÃO","SIM")</f>
        <v>NÃO</v>
      </c>
      <c r="R866" s="2" t="str">
        <f>IF(ISERR(FIND("08",GERAL[[#This Row],[ODS]])),"NÃO","SIM")</f>
        <v>NÃO</v>
      </c>
      <c r="S866" s="2" t="str">
        <f>IF(ISERR(FIND("09",GERAL[[#This Row],[ODS]])),"NÃO","SIM")</f>
        <v>NÃO</v>
      </c>
      <c r="T866" s="2" t="str">
        <f>IF(ISERR(FIND("10",GERAL[[#This Row],[ODS]])),"NÃO","SIM")</f>
        <v>NÃO</v>
      </c>
      <c r="U866" s="2" t="str">
        <f>IF(ISERR(FIND("11",GERAL[[#This Row],[ODS]])),"NÃO","SIM")</f>
        <v>NÃO</v>
      </c>
      <c r="V866" s="2" t="str">
        <f>IF(ISERR(FIND("12",GERAL[[#This Row],[ODS]])),"NÃO","SIM")</f>
        <v>NÃO</v>
      </c>
      <c r="W866" s="2" t="str">
        <f>IF(ISERR(FIND("13",GERAL[[#This Row],[ODS]])),"NÃO","SIM")</f>
        <v>NÃO</v>
      </c>
      <c r="X866" s="2" t="str">
        <f>IF(ISERR(FIND("14",GERAL[[#This Row],[ODS]])),"NÃO","SIM")</f>
        <v>NÃO</v>
      </c>
      <c r="Y866" s="2" t="str">
        <f>IF(ISERR(FIND("15",GERAL[[#This Row],[ODS]])),"NÃO","SIM")</f>
        <v>NÃO</v>
      </c>
      <c r="Z866" s="2" t="str">
        <f>IF(ISERR(FIND("16",GERAL[[#This Row],[ODS]])),"NÃO","SIM")</f>
        <v>SIM</v>
      </c>
      <c r="AA866" s="2" t="str">
        <f>IF(ISERR(FIND("17",GERAL[[#This Row],[ODS]])),"NÃO","SIM")</f>
        <v>NÃO</v>
      </c>
      <c r="AB866" s="1">
        <v>48.245102035467539</v>
      </c>
      <c r="AC866" s="1">
        <v>100</v>
      </c>
      <c r="AD866" s="1">
        <v>9.6961785998244139</v>
      </c>
      <c r="AE866" s="1">
        <v>39.437845476274639</v>
      </c>
      <c r="AF866" s="1">
        <v>39.437845476274639</v>
      </c>
      <c r="AG866" s="1" t="str">
        <f>GERAL[[#This Row],[SIGLA]]&amp;GERAL[[#This Row],[CÓD]]</f>
        <v>ACEP_PJ</v>
      </c>
      <c r="AH866" s="1">
        <f ca="1">VLOOKUP(GERAL[[#This Row],[REF_NOTA]],BASE_NOTAS[],7,FALSE)</f>
        <v>76.896253004528191</v>
      </c>
      <c r="AI866" s="31">
        <f ca="1">IF(GERAL[[#This Row],[Nota 2025]]="",0,GERAL[[#This Row],[Nota 2026]]-GERAL[[#This Row],[Nota 2025]])</f>
        <v>37.458407528253552</v>
      </c>
    </row>
    <row r="867" spans="1:35" ht="17" x14ac:dyDescent="0.35">
      <c r="A867" s="2" t="s">
        <v>1</v>
      </c>
      <c r="B867" s="2" t="s">
        <v>157</v>
      </c>
      <c r="C867" s="2" t="s">
        <v>211</v>
      </c>
      <c r="D867" s="15" t="s">
        <v>35</v>
      </c>
      <c r="E867" s="2" t="s">
        <v>105</v>
      </c>
      <c r="F867" s="2" t="str">
        <f>VLOOKUP(GERAL[[#This Row],[CÓD]],SEALL,6,FALSE)</f>
        <v>SG</v>
      </c>
      <c r="G86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6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86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67" s="2">
        <f>VLOOKUP(GERAL[[#This Row],[CÓD]],SEALL,4,FALSE)</f>
        <v>16</v>
      </c>
      <c r="K867" s="2" t="str">
        <f>IF(ISERR(FIND("01",GERAL[[#This Row],[ODS]])),"NÃO","SIM")</f>
        <v>NÃO</v>
      </c>
      <c r="L867" s="2" t="str">
        <f>IF(ISERR(FIND("02",GERAL[[#This Row],[ODS]])),"NÃO","SIM")</f>
        <v>NÃO</v>
      </c>
      <c r="M867" s="2" t="str">
        <f>IF(ISERR(FIND("03",GERAL[[#This Row],[ODS]])),"NÃO","SIM")</f>
        <v>NÃO</v>
      </c>
      <c r="N867" s="2" t="str">
        <f>IF(ISERR(FIND("04",GERAL[[#This Row],[ODS]])),"NÃO","SIM")</f>
        <v>NÃO</v>
      </c>
      <c r="O867" s="2" t="str">
        <f>IF(ISERR(FIND("05",GERAL[[#This Row],[ODS]])),"NÃO","SIM")</f>
        <v>NÃO</v>
      </c>
      <c r="P867" s="2" t="str">
        <f>IF(ISERR(FIND("06",GERAL[[#This Row],[ODS]])),"NÃO","SIM")</f>
        <v>NÃO</v>
      </c>
      <c r="Q867" s="2" t="str">
        <f>IF(ISERR(FIND("07",GERAL[[#This Row],[ODS]])),"NÃO","SIM")</f>
        <v>NÃO</v>
      </c>
      <c r="R867" s="2" t="str">
        <f>IF(ISERR(FIND("08",GERAL[[#This Row],[ODS]])),"NÃO","SIM")</f>
        <v>NÃO</v>
      </c>
      <c r="S867" s="2" t="str">
        <f>IF(ISERR(FIND("09",GERAL[[#This Row],[ODS]])),"NÃO","SIM")</f>
        <v>NÃO</v>
      </c>
      <c r="T867" s="2" t="str">
        <f>IF(ISERR(FIND("10",GERAL[[#This Row],[ODS]])),"NÃO","SIM")</f>
        <v>NÃO</v>
      </c>
      <c r="U867" s="2" t="str">
        <f>IF(ISERR(FIND("11",GERAL[[#This Row],[ODS]])),"NÃO","SIM")</f>
        <v>NÃO</v>
      </c>
      <c r="V867" s="2" t="str">
        <f>IF(ISERR(FIND("12",GERAL[[#This Row],[ODS]])),"NÃO","SIM")</f>
        <v>NÃO</v>
      </c>
      <c r="W867" s="2" t="str">
        <f>IF(ISERR(FIND("13",GERAL[[#This Row],[ODS]])),"NÃO","SIM")</f>
        <v>NÃO</v>
      </c>
      <c r="X867" s="2" t="str">
        <f>IF(ISERR(FIND("14",GERAL[[#This Row],[ODS]])),"NÃO","SIM")</f>
        <v>NÃO</v>
      </c>
      <c r="Y867" s="2" t="str">
        <f>IF(ISERR(FIND("15",GERAL[[#This Row],[ODS]])),"NÃO","SIM")</f>
        <v>NÃO</v>
      </c>
      <c r="Z867" s="2" t="str">
        <f>IF(ISERR(FIND("16",GERAL[[#This Row],[ODS]])),"NÃO","SIM")</f>
        <v>SIM</v>
      </c>
      <c r="AA867" s="2" t="str">
        <f>IF(ISERR(FIND("17",GERAL[[#This Row],[ODS]])),"NÃO","SIM")</f>
        <v>NÃO</v>
      </c>
      <c r="AB867" s="1">
        <v>47.614119600566006</v>
      </c>
      <c r="AC867" s="1">
        <v>61.195232098856422</v>
      </c>
      <c r="AD867" s="1">
        <v>0</v>
      </c>
      <c r="AE867" s="1">
        <v>53.266499032895432</v>
      </c>
      <c r="AF867" s="1">
        <v>53.266499032895432</v>
      </c>
      <c r="AG867" s="1" t="str">
        <f>GERAL[[#This Row],[SIGLA]]&amp;GERAL[[#This Row],[CÓD]]</f>
        <v>ALEP_PJ</v>
      </c>
      <c r="AH867" s="1">
        <f ca="1">VLOOKUP(GERAL[[#This Row],[REF_NOTA]],BASE_NOTAS[],7,FALSE)</f>
        <v>41.627133247946006</v>
      </c>
      <c r="AI867" s="31">
        <f ca="1">IF(GERAL[[#This Row],[Nota 2025]]="",0,GERAL[[#This Row],[Nota 2026]]-GERAL[[#This Row],[Nota 2025]])</f>
        <v>-11.639365784949426</v>
      </c>
    </row>
    <row r="868" spans="1:35" ht="17" x14ac:dyDescent="0.35">
      <c r="A868" s="2" t="s">
        <v>159</v>
      </c>
      <c r="B868" s="2" t="s">
        <v>184</v>
      </c>
      <c r="C868" s="2" t="s">
        <v>211</v>
      </c>
      <c r="D868" s="15" t="s">
        <v>35</v>
      </c>
      <c r="E868" s="2" t="s">
        <v>105</v>
      </c>
      <c r="F868" s="2" t="str">
        <f>VLOOKUP(GERAL[[#This Row],[CÓD]],SEALL,6,FALSE)</f>
        <v>SG</v>
      </c>
      <c r="G86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6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86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68" s="2">
        <f>VLOOKUP(GERAL[[#This Row],[CÓD]],SEALL,4,FALSE)</f>
        <v>16</v>
      </c>
      <c r="K868" s="2" t="str">
        <f>IF(ISERR(FIND("01",GERAL[[#This Row],[ODS]])),"NÃO","SIM")</f>
        <v>NÃO</v>
      </c>
      <c r="L868" s="2" t="str">
        <f>IF(ISERR(FIND("02",GERAL[[#This Row],[ODS]])),"NÃO","SIM")</f>
        <v>NÃO</v>
      </c>
      <c r="M868" s="2" t="str">
        <f>IF(ISERR(FIND("03",GERAL[[#This Row],[ODS]])),"NÃO","SIM")</f>
        <v>NÃO</v>
      </c>
      <c r="N868" s="2" t="str">
        <f>IF(ISERR(FIND("04",GERAL[[#This Row],[ODS]])),"NÃO","SIM")</f>
        <v>NÃO</v>
      </c>
      <c r="O868" s="2" t="str">
        <f>IF(ISERR(FIND("05",GERAL[[#This Row],[ODS]])),"NÃO","SIM")</f>
        <v>NÃO</v>
      </c>
      <c r="P868" s="2" t="str">
        <f>IF(ISERR(FIND("06",GERAL[[#This Row],[ODS]])),"NÃO","SIM")</f>
        <v>NÃO</v>
      </c>
      <c r="Q868" s="2" t="str">
        <f>IF(ISERR(FIND("07",GERAL[[#This Row],[ODS]])),"NÃO","SIM")</f>
        <v>NÃO</v>
      </c>
      <c r="R868" s="2" t="str">
        <f>IF(ISERR(FIND("08",GERAL[[#This Row],[ODS]])),"NÃO","SIM")</f>
        <v>NÃO</v>
      </c>
      <c r="S868" s="2" t="str">
        <f>IF(ISERR(FIND("09",GERAL[[#This Row],[ODS]])),"NÃO","SIM")</f>
        <v>NÃO</v>
      </c>
      <c r="T868" s="2" t="str">
        <f>IF(ISERR(FIND("10",GERAL[[#This Row],[ODS]])),"NÃO","SIM")</f>
        <v>NÃO</v>
      </c>
      <c r="U868" s="2" t="str">
        <f>IF(ISERR(FIND("11",GERAL[[#This Row],[ODS]])),"NÃO","SIM")</f>
        <v>NÃO</v>
      </c>
      <c r="V868" s="2" t="str">
        <f>IF(ISERR(FIND("12",GERAL[[#This Row],[ODS]])),"NÃO","SIM")</f>
        <v>NÃO</v>
      </c>
      <c r="W868" s="2" t="str">
        <f>IF(ISERR(FIND("13",GERAL[[#This Row],[ODS]])),"NÃO","SIM")</f>
        <v>NÃO</v>
      </c>
      <c r="X868" s="2" t="str">
        <f>IF(ISERR(FIND("14",GERAL[[#This Row],[ODS]])),"NÃO","SIM")</f>
        <v>NÃO</v>
      </c>
      <c r="Y868" s="2" t="str">
        <f>IF(ISERR(FIND("15",GERAL[[#This Row],[ODS]])),"NÃO","SIM")</f>
        <v>NÃO</v>
      </c>
      <c r="Z868" s="2" t="str">
        <f>IF(ISERR(FIND("16",GERAL[[#This Row],[ODS]])),"NÃO","SIM")</f>
        <v>SIM</v>
      </c>
      <c r="AA868" s="2" t="str">
        <f>IF(ISERR(FIND("17",GERAL[[#This Row],[ODS]])),"NÃO","SIM")</f>
        <v>NÃO</v>
      </c>
      <c r="AB868" s="1">
        <v>57.371021082348342</v>
      </c>
      <c r="AC868" s="1">
        <v>23.372118937305736</v>
      </c>
      <c r="AD868" s="1">
        <v>42.926503667921239</v>
      </c>
      <c r="AE868" s="1">
        <v>24.802963890347588</v>
      </c>
      <c r="AF868" s="1">
        <v>24.802963890347588</v>
      </c>
      <c r="AG868" s="1" t="str">
        <f>GERAL[[#This Row],[SIGLA]]&amp;GERAL[[#This Row],[CÓD]]</f>
        <v>APEP_PJ</v>
      </c>
      <c r="AH868" s="1">
        <f ca="1">VLOOKUP(GERAL[[#This Row],[REF_NOTA]],BASE_NOTAS[],7,FALSE)</f>
        <v>100</v>
      </c>
      <c r="AI868" s="31">
        <f ca="1">IF(GERAL[[#This Row],[Nota 2025]]="",0,GERAL[[#This Row],[Nota 2026]]-GERAL[[#This Row],[Nota 2025]])</f>
        <v>75.197036109652416</v>
      </c>
    </row>
    <row r="869" spans="1:35" ht="17" x14ac:dyDescent="0.35">
      <c r="A869" s="2" t="s">
        <v>155</v>
      </c>
      <c r="B869" s="2" t="s">
        <v>158</v>
      </c>
      <c r="C869" s="2" t="s">
        <v>211</v>
      </c>
      <c r="D869" s="15" t="s">
        <v>35</v>
      </c>
      <c r="E869" s="2" t="s">
        <v>105</v>
      </c>
      <c r="F869" s="2" t="str">
        <f>VLOOKUP(GERAL[[#This Row],[CÓD]],SEALL,6,FALSE)</f>
        <v>SG</v>
      </c>
      <c r="G86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6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86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69" s="2">
        <f>VLOOKUP(GERAL[[#This Row],[CÓD]],SEALL,4,FALSE)</f>
        <v>16</v>
      </c>
      <c r="K869" s="2" t="str">
        <f>IF(ISERR(FIND("01",GERAL[[#This Row],[ODS]])),"NÃO","SIM")</f>
        <v>NÃO</v>
      </c>
      <c r="L869" s="2" t="str">
        <f>IF(ISERR(FIND("02",GERAL[[#This Row],[ODS]])),"NÃO","SIM")</f>
        <v>NÃO</v>
      </c>
      <c r="M869" s="2" t="str">
        <f>IF(ISERR(FIND("03",GERAL[[#This Row],[ODS]])),"NÃO","SIM")</f>
        <v>NÃO</v>
      </c>
      <c r="N869" s="2" t="str">
        <f>IF(ISERR(FIND("04",GERAL[[#This Row],[ODS]])),"NÃO","SIM")</f>
        <v>NÃO</v>
      </c>
      <c r="O869" s="2" t="str">
        <f>IF(ISERR(FIND("05",GERAL[[#This Row],[ODS]])),"NÃO","SIM")</f>
        <v>NÃO</v>
      </c>
      <c r="P869" s="2" t="str">
        <f>IF(ISERR(FIND("06",GERAL[[#This Row],[ODS]])),"NÃO","SIM")</f>
        <v>NÃO</v>
      </c>
      <c r="Q869" s="2" t="str">
        <f>IF(ISERR(FIND("07",GERAL[[#This Row],[ODS]])),"NÃO","SIM")</f>
        <v>NÃO</v>
      </c>
      <c r="R869" s="2" t="str">
        <f>IF(ISERR(FIND("08",GERAL[[#This Row],[ODS]])),"NÃO","SIM")</f>
        <v>NÃO</v>
      </c>
      <c r="S869" s="2" t="str">
        <f>IF(ISERR(FIND("09",GERAL[[#This Row],[ODS]])),"NÃO","SIM")</f>
        <v>NÃO</v>
      </c>
      <c r="T869" s="2" t="str">
        <f>IF(ISERR(FIND("10",GERAL[[#This Row],[ODS]])),"NÃO","SIM")</f>
        <v>NÃO</v>
      </c>
      <c r="U869" s="2" t="str">
        <f>IF(ISERR(FIND("11",GERAL[[#This Row],[ODS]])),"NÃO","SIM")</f>
        <v>NÃO</v>
      </c>
      <c r="V869" s="2" t="str">
        <f>IF(ISERR(FIND("12",GERAL[[#This Row],[ODS]])),"NÃO","SIM")</f>
        <v>NÃO</v>
      </c>
      <c r="W869" s="2" t="str">
        <f>IF(ISERR(FIND("13",GERAL[[#This Row],[ODS]])),"NÃO","SIM")</f>
        <v>NÃO</v>
      </c>
      <c r="X869" s="2" t="str">
        <f>IF(ISERR(FIND("14",GERAL[[#This Row],[ODS]])),"NÃO","SIM")</f>
        <v>NÃO</v>
      </c>
      <c r="Y869" s="2" t="str">
        <f>IF(ISERR(FIND("15",GERAL[[#This Row],[ODS]])),"NÃO","SIM")</f>
        <v>NÃO</v>
      </c>
      <c r="Z869" s="2" t="str">
        <f>IF(ISERR(FIND("16",GERAL[[#This Row],[ODS]])),"NÃO","SIM")</f>
        <v>SIM</v>
      </c>
      <c r="AA869" s="2" t="str">
        <f>IF(ISERR(FIND("17",GERAL[[#This Row],[ODS]])),"NÃO","SIM")</f>
        <v>NÃO</v>
      </c>
      <c r="AB869" s="1">
        <v>99.728467844154878</v>
      </c>
      <c r="AC869" s="1">
        <v>57.695727300291047</v>
      </c>
      <c r="AD869" s="1">
        <v>100</v>
      </c>
      <c r="AE869" s="1">
        <v>100</v>
      </c>
      <c r="AF869" s="1">
        <v>100</v>
      </c>
      <c r="AG869" s="1" t="str">
        <f>GERAL[[#This Row],[SIGLA]]&amp;GERAL[[#This Row],[CÓD]]</f>
        <v>AMEP_PJ</v>
      </c>
      <c r="AH869" s="1">
        <f ca="1">VLOOKUP(GERAL[[#This Row],[REF_NOTA]],BASE_NOTAS[],7,FALSE)</f>
        <v>100</v>
      </c>
      <c r="AI869" s="31">
        <f ca="1">IF(GERAL[[#This Row],[Nota 2025]]="",0,GERAL[[#This Row],[Nota 2026]]-GERAL[[#This Row],[Nota 2025]])</f>
        <v>0</v>
      </c>
    </row>
    <row r="870" spans="1:35" ht="17" x14ac:dyDescent="0.35">
      <c r="A870" s="2" t="s">
        <v>160</v>
      </c>
      <c r="B870" s="2" t="s">
        <v>187</v>
      </c>
      <c r="C870" s="2" t="s">
        <v>211</v>
      </c>
      <c r="D870" s="15" t="s">
        <v>35</v>
      </c>
      <c r="E870" s="2" t="s">
        <v>105</v>
      </c>
      <c r="F870" s="2" t="str">
        <f>VLOOKUP(GERAL[[#This Row],[CÓD]],SEALL,6,FALSE)</f>
        <v>SG</v>
      </c>
      <c r="G87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7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87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70" s="2">
        <f>VLOOKUP(GERAL[[#This Row],[CÓD]],SEALL,4,FALSE)</f>
        <v>16</v>
      </c>
      <c r="K870" s="2" t="str">
        <f>IF(ISERR(FIND("01",GERAL[[#This Row],[ODS]])),"NÃO","SIM")</f>
        <v>NÃO</v>
      </c>
      <c r="L870" s="2" t="str">
        <f>IF(ISERR(FIND("02",GERAL[[#This Row],[ODS]])),"NÃO","SIM")</f>
        <v>NÃO</v>
      </c>
      <c r="M870" s="2" t="str">
        <f>IF(ISERR(FIND("03",GERAL[[#This Row],[ODS]])),"NÃO","SIM")</f>
        <v>NÃO</v>
      </c>
      <c r="N870" s="2" t="str">
        <f>IF(ISERR(FIND("04",GERAL[[#This Row],[ODS]])),"NÃO","SIM")</f>
        <v>NÃO</v>
      </c>
      <c r="O870" s="2" t="str">
        <f>IF(ISERR(FIND("05",GERAL[[#This Row],[ODS]])),"NÃO","SIM")</f>
        <v>NÃO</v>
      </c>
      <c r="P870" s="2" t="str">
        <f>IF(ISERR(FIND("06",GERAL[[#This Row],[ODS]])),"NÃO","SIM")</f>
        <v>NÃO</v>
      </c>
      <c r="Q870" s="2" t="str">
        <f>IF(ISERR(FIND("07",GERAL[[#This Row],[ODS]])),"NÃO","SIM")</f>
        <v>NÃO</v>
      </c>
      <c r="R870" s="2" t="str">
        <f>IF(ISERR(FIND("08",GERAL[[#This Row],[ODS]])),"NÃO","SIM")</f>
        <v>NÃO</v>
      </c>
      <c r="S870" s="2" t="str">
        <f>IF(ISERR(FIND("09",GERAL[[#This Row],[ODS]])),"NÃO","SIM")</f>
        <v>NÃO</v>
      </c>
      <c r="T870" s="2" t="str">
        <f>IF(ISERR(FIND("10",GERAL[[#This Row],[ODS]])),"NÃO","SIM")</f>
        <v>NÃO</v>
      </c>
      <c r="U870" s="2" t="str">
        <f>IF(ISERR(FIND("11",GERAL[[#This Row],[ODS]])),"NÃO","SIM")</f>
        <v>NÃO</v>
      </c>
      <c r="V870" s="2" t="str">
        <f>IF(ISERR(FIND("12",GERAL[[#This Row],[ODS]])),"NÃO","SIM")</f>
        <v>NÃO</v>
      </c>
      <c r="W870" s="2" t="str">
        <f>IF(ISERR(FIND("13",GERAL[[#This Row],[ODS]])),"NÃO","SIM")</f>
        <v>NÃO</v>
      </c>
      <c r="X870" s="2" t="str">
        <f>IF(ISERR(FIND("14",GERAL[[#This Row],[ODS]])),"NÃO","SIM")</f>
        <v>NÃO</v>
      </c>
      <c r="Y870" s="2" t="str">
        <f>IF(ISERR(FIND("15",GERAL[[#This Row],[ODS]])),"NÃO","SIM")</f>
        <v>NÃO</v>
      </c>
      <c r="Z870" s="2" t="str">
        <f>IF(ISERR(FIND("16",GERAL[[#This Row],[ODS]])),"NÃO","SIM")</f>
        <v>SIM</v>
      </c>
      <c r="AA870" s="2" t="str">
        <f>IF(ISERR(FIND("17",GERAL[[#This Row],[ODS]])),"NÃO","SIM")</f>
        <v>NÃO</v>
      </c>
      <c r="AB870" s="1">
        <v>100</v>
      </c>
      <c r="AC870" s="1">
        <v>100</v>
      </c>
      <c r="AD870" s="1">
        <v>94.696495546384085</v>
      </c>
      <c r="AE870" s="1">
        <v>80.462997734699343</v>
      </c>
      <c r="AF870" s="1">
        <v>80.462997734699343</v>
      </c>
      <c r="AG870" s="1" t="str">
        <f>GERAL[[#This Row],[SIGLA]]&amp;GERAL[[#This Row],[CÓD]]</f>
        <v>BAEP_PJ</v>
      </c>
      <c r="AH870" s="1">
        <f ca="1">VLOOKUP(GERAL[[#This Row],[REF_NOTA]],BASE_NOTAS[],7,FALSE)</f>
        <v>89.569298118554428</v>
      </c>
      <c r="AI870" s="31">
        <f ca="1">IF(GERAL[[#This Row],[Nota 2025]]="",0,GERAL[[#This Row],[Nota 2026]]-GERAL[[#This Row],[Nota 2025]])</f>
        <v>9.1063003838550856</v>
      </c>
    </row>
    <row r="871" spans="1:35" ht="17" x14ac:dyDescent="0.35">
      <c r="A871" s="2" t="s">
        <v>161</v>
      </c>
      <c r="B871" s="2" t="s">
        <v>188</v>
      </c>
      <c r="C871" s="2" t="s">
        <v>211</v>
      </c>
      <c r="D871" s="15" t="s">
        <v>35</v>
      </c>
      <c r="E871" s="2" t="s">
        <v>105</v>
      </c>
      <c r="F871" s="2" t="str">
        <f>VLOOKUP(GERAL[[#This Row],[CÓD]],SEALL,6,FALSE)</f>
        <v>SG</v>
      </c>
      <c r="G87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7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87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71" s="2">
        <f>VLOOKUP(GERAL[[#This Row],[CÓD]],SEALL,4,FALSE)</f>
        <v>16</v>
      </c>
      <c r="K871" s="2" t="str">
        <f>IF(ISERR(FIND("01",GERAL[[#This Row],[ODS]])),"NÃO","SIM")</f>
        <v>NÃO</v>
      </c>
      <c r="L871" s="2" t="str">
        <f>IF(ISERR(FIND("02",GERAL[[#This Row],[ODS]])),"NÃO","SIM")</f>
        <v>NÃO</v>
      </c>
      <c r="M871" s="2" t="str">
        <f>IF(ISERR(FIND("03",GERAL[[#This Row],[ODS]])),"NÃO","SIM")</f>
        <v>NÃO</v>
      </c>
      <c r="N871" s="2" t="str">
        <f>IF(ISERR(FIND("04",GERAL[[#This Row],[ODS]])),"NÃO","SIM")</f>
        <v>NÃO</v>
      </c>
      <c r="O871" s="2" t="str">
        <f>IF(ISERR(FIND("05",GERAL[[#This Row],[ODS]])),"NÃO","SIM")</f>
        <v>NÃO</v>
      </c>
      <c r="P871" s="2" t="str">
        <f>IF(ISERR(FIND("06",GERAL[[#This Row],[ODS]])),"NÃO","SIM")</f>
        <v>NÃO</v>
      </c>
      <c r="Q871" s="2" t="str">
        <f>IF(ISERR(FIND("07",GERAL[[#This Row],[ODS]])),"NÃO","SIM")</f>
        <v>NÃO</v>
      </c>
      <c r="R871" s="2" t="str">
        <f>IF(ISERR(FIND("08",GERAL[[#This Row],[ODS]])),"NÃO","SIM")</f>
        <v>NÃO</v>
      </c>
      <c r="S871" s="2" t="str">
        <f>IF(ISERR(FIND("09",GERAL[[#This Row],[ODS]])),"NÃO","SIM")</f>
        <v>NÃO</v>
      </c>
      <c r="T871" s="2" t="str">
        <f>IF(ISERR(FIND("10",GERAL[[#This Row],[ODS]])),"NÃO","SIM")</f>
        <v>NÃO</v>
      </c>
      <c r="U871" s="2" t="str">
        <f>IF(ISERR(FIND("11",GERAL[[#This Row],[ODS]])),"NÃO","SIM")</f>
        <v>NÃO</v>
      </c>
      <c r="V871" s="2" t="str">
        <f>IF(ISERR(FIND("12",GERAL[[#This Row],[ODS]])),"NÃO","SIM")</f>
        <v>NÃO</v>
      </c>
      <c r="W871" s="2" t="str">
        <f>IF(ISERR(FIND("13",GERAL[[#This Row],[ODS]])),"NÃO","SIM")</f>
        <v>NÃO</v>
      </c>
      <c r="X871" s="2" t="str">
        <f>IF(ISERR(FIND("14",GERAL[[#This Row],[ODS]])),"NÃO","SIM")</f>
        <v>NÃO</v>
      </c>
      <c r="Y871" s="2" t="str">
        <f>IF(ISERR(FIND("15",GERAL[[#This Row],[ODS]])),"NÃO","SIM")</f>
        <v>NÃO</v>
      </c>
      <c r="Z871" s="2" t="str">
        <f>IF(ISERR(FIND("16",GERAL[[#This Row],[ODS]])),"NÃO","SIM")</f>
        <v>SIM</v>
      </c>
      <c r="AA871" s="2" t="str">
        <f>IF(ISERR(FIND("17",GERAL[[#This Row],[ODS]])),"NÃO","SIM")</f>
        <v>NÃO</v>
      </c>
      <c r="AB871" s="1">
        <v>37.198995154052632</v>
      </c>
      <c r="AC871" s="1">
        <v>58.081668397206357</v>
      </c>
      <c r="AD871" s="1">
        <v>66.548277906978342</v>
      </c>
      <c r="AE871" s="1">
        <v>52.580006535112311</v>
      </c>
      <c r="AF871" s="1">
        <v>52.580006535112311</v>
      </c>
      <c r="AG871" s="1" t="str">
        <f>GERAL[[#This Row],[SIGLA]]&amp;GERAL[[#This Row],[CÓD]]</f>
        <v>CEEP_PJ</v>
      </c>
      <c r="AH871" s="1">
        <f ca="1">VLOOKUP(GERAL[[#This Row],[REF_NOTA]],BASE_NOTAS[],7,FALSE)</f>
        <v>25.602854870603803</v>
      </c>
      <c r="AI871" s="31">
        <f ca="1">IF(GERAL[[#This Row],[Nota 2025]]="",0,GERAL[[#This Row],[Nota 2026]]-GERAL[[#This Row],[Nota 2025]])</f>
        <v>-26.977151664508508</v>
      </c>
    </row>
    <row r="872" spans="1:35" ht="17" x14ac:dyDescent="0.35">
      <c r="A872" s="2" t="s">
        <v>162</v>
      </c>
      <c r="B872" s="2" t="s">
        <v>189</v>
      </c>
      <c r="C872" s="2" t="s">
        <v>211</v>
      </c>
      <c r="D872" s="15" t="s">
        <v>35</v>
      </c>
      <c r="E872" s="2" t="s">
        <v>105</v>
      </c>
      <c r="F872" s="2" t="str">
        <f>VLOOKUP(GERAL[[#This Row],[CÓD]],SEALL,6,FALSE)</f>
        <v>SG</v>
      </c>
      <c r="G87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7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87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72" s="2">
        <f>VLOOKUP(GERAL[[#This Row],[CÓD]],SEALL,4,FALSE)</f>
        <v>16</v>
      </c>
      <c r="K872" s="2" t="str">
        <f>IF(ISERR(FIND("01",GERAL[[#This Row],[ODS]])),"NÃO","SIM")</f>
        <v>NÃO</v>
      </c>
      <c r="L872" s="2" t="str">
        <f>IF(ISERR(FIND("02",GERAL[[#This Row],[ODS]])),"NÃO","SIM")</f>
        <v>NÃO</v>
      </c>
      <c r="M872" s="2" t="str">
        <f>IF(ISERR(FIND("03",GERAL[[#This Row],[ODS]])),"NÃO","SIM")</f>
        <v>NÃO</v>
      </c>
      <c r="N872" s="2" t="str">
        <f>IF(ISERR(FIND("04",GERAL[[#This Row],[ODS]])),"NÃO","SIM")</f>
        <v>NÃO</v>
      </c>
      <c r="O872" s="2" t="str">
        <f>IF(ISERR(FIND("05",GERAL[[#This Row],[ODS]])),"NÃO","SIM")</f>
        <v>NÃO</v>
      </c>
      <c r="P872" s="2" t="str">
        <f>IF(ISERR(FIND("06",GERAL[[#This Row],[ODS]])),"NÃO","SIM")</f>
        <v>NÃO</v>
      </c>
      <c r="Q872" s="2" t="str">
        <f>IF(ISERR(FIND("07",GERAL[[#This Row],[ODS]])),"NÃO","SIM")</f>
        <v>NÃO</v>
      </c>
      <c r="R872" s="2" t="str">
        <f>IF(ISERR(FIND("08",GERAL[[#This Row],[ODS]])),"NÃO","SIM")</f>
        <v>NÃO</v>
      </c>
      <c r="S872" s="2" t="str">
        <f>IF(ISERR(FIND("09",GERAL[[#This Row],[ODS]])),"NÃO","SIM")</f>
        <v>NÃO</v>
      </c>
      <c r="T872" s="2" t="str">
        <f>IF(ISERR(FIND("10",GERAL[[#This Row],[ODS]])),"NÃO","SIM")</f>
        <v>NÃO</v>
      </c>
      <c r="U872" s="2" t="str">
        <f>IF(ISERR(FIND("11",GERAL[[#This Row],[ODS]])),"NÃO","SIM")</f>
        <v>NÃO</v>
      </c>
      <c r="V872" s="2" t="str">
        <f>IF(ISERR(FIND("12",GERAL[[#This Row],[ODS]])),"NÃO","SIM")</f>
        <v>NÃO</v>
      </c>
      <c r="W872" s="2" t="str">
        <f>IF(ISERR(FIND("13",GERAL[[#This Row],[ODS]])),"NÃO","SIM")</f>
        <v>NÃO</v>
      </c>
      <c r="X872" s="2" t="str">
        <f>IF(ISERR(FIND("14",GERAL[[#This Row],[ODS]])),"NÃO","SIM")</f>
        <v>NÃO</v>
      </c>
      <c r="Y872" s="2" t="str">
        <f>IF(ISERR(FIND("15",GERAL[[#This Row],[ODS]])),"NÃO","SIM")</f>
        <v>NÃO</v>
      </c>
      <c r="Z872" s="2" t="str">
        <f>IF(ISERR(FIND("16",GERAL[[#This Row],[ODS]])),"NÃO","SIM")</f>
        <v>SIM</v>
      </c>
      <c r="AA872" s="2" t="str">
        <f>IF(ISERR(FIND("17",GERAL[[#This Row],[ODS]])),"NÃO","SIM")</f>
        <v>NÃO</v>
      </c>
      <c r="AB872" s="1">
        <v>97.066729090568941</v>
      </c>
      <c r="AC872" s="1">
        <v>100</v>
      </c>
      <c r="AD872" s="1">
        <v>100</v>
      </c>
      <c r="AE872" s="1">
        <v>74.407124331124578</v>
      </c>
      <c r="AF872" s="1">
        <v>74.407124331124578</v>
      </c>
      <c r="AG872" s="1" t="str">
        <f>GERAL[[#This Row],[SIGLA]]&amp;GERAL[[#This Row],[CÓD]]</f>
        <v>DFEP_PJ</v>
      </c>
      <c r="AH872" s="1">
        <f ca="1">VLOOKUP(GERAL[[#This Row],[REF_NOTA]],BASE_NOTAS[],7,FALSE)</f>
        <v>91.693279970684955</v>
      </c>
      <c r="AI872" s="31">
        <f ca="1">IF(GERAL[[#This Row],[Nota 2025]]="",0,GERAL[[#This Row],[Nota 2026]]-GERAL[[#This Row],[Nota 2025]])</f>
        <v>17.286155639560377</v>
      </c>
    </row>
    <row r="873" spans="1:35" ht="17" x14ac:dyDescent="0.35">
      <c r="A873" s="2" t="s">
        <v>163</v>
      </c>
      <c r="B873" s="2" t="s">
        <v>183</v>
      </c>
      <c r="C873" s="2" t="s">
        <v>211</v>
      </c>
      <c r="D873" s="15" t="s">
        <v>35</v>
      </c>
      <c r="E873" s="2" t="s">
        <v>105</v>
      </c>
      <c r="F873" s="2" t="str">
        <f>VLOOKUP(GERAL[[#This Row],[CÓD]],SEALL,6,FALSE)</f>
        <v>SG</v>
      </c>
      <c r="G87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7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87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73" s="2">
        <f>VLOOKUP(GERAL[[#This Row],[CÓD]],SEALL,4,FALSE)</f>
        <v>16</v>
      </c>
      <c r="K873" s="2" t="str">
        <f>IF(ISERR(FIND("01",GERAL[[#This Row],[ODS]])),"NÃO","SIM")</f>
        <v>NÃO</v>
      </c>
      <c r="L873" s="2" t="str">
        <f>IF(ISERR(FIND("02",GERAL[[#This Row],[ODS]])),"NÃO","SIM")</f>
        <v>NÃO</v>
      </c>
      <c r="M873" s="2" t="str">
        <f>IF(ISERR(FIND("03",GERAL[[#This Row],[ODS]])),"NÃO","SIM")</f>
        <v>NÃO</v>
      </c>
      <c r="N873" s="2" t="str">
        <f>IF(ISERR(FIND("04",GERAL[[#This Row],[ODS]])),"NÃO","SIM")</f>
        <v>NÃO</v>
      </c>
      <c r="O873" s="2" t="str">
        <f>IF(ISERR(FIND("05",GERAL[[#This Row],[ODS]])),"NÃO","SIM")</f>
        <v>NÃO</v>
      </c>
      <c r="P873" s="2" t="str">
        <f>IF(ISERR(FIND("06",GERAL[[#This Row],[ODS]])),"NÃO","SIM")</f>
        <v>NÃO</v>
      </c>
      <c r="Q873" s="2" t="str">
        <f>IF(ISERR(FIND("07",GERAL[[#This Row],[ODS]])),"NÃO","SIM")</f>
        <v>NÃO</v>
      </c>
      <c r="R873" s="2" t="str">
        <f>IF(ISERR(FIND("08",GERAL[[#This Row],[ODS]])),"NÃO","SIM")</f>
        <v>NÃO</v>
      </c>
      <c r="S873" s="2" t="str">
        <f>IF(ISERR(FIND("09",GERAL[[#This Row],[ODS]])),"NÃO","SIM")</f>
        <v>NÃO</v>
      </c>
      <c r="T873" s="2" t="str">
        <f>IF(ISERR(FIND("10",GERAL[[#This Row],[ODS]])),"NÃO","SIM")</f>
        <v>NÃO</v>
      </c>
      <c r="U873" s="2" t="str">
        <f>IF(ISERR(FIND("11",GERAL[[#This Row],[ODS]])),"NÃO","SIM")</f>
        <v>NÃO</v>
      </c>
      <c r="V873" s="2" t="str">
        <f>IF(ISERR(FIND("12",GERAL[[#This Row],[ODS]])),"NÃO","SIM")</f>
        <v>NÃO</v>
      </c>
      <c r="W873" s="2" t="str">
        <f>IF(ISERR(FIND("13",GERAL[[#This Row],[ODS]])),"NÃO","SIM")</f>
        <v>NÃO</v>
      </c>
      <c r="X873" s="2" t="str">
        <f>IF(ISERR(FIND("14",GERAL[[#This Row],[ODS]])),"NÃO","SIM")</f>
        <v>NÃO</v>
      </c>
      <c r="Y873" s="2" t="str">
        <f>IF(ISERR(FIND("15",GERAL[[#This Row],[ODS]])),"NÃO","SIM")</f>
        <v>NÃO</v>
      </c>
      <c r="Z873" s="2" t="str">
        <f>IF(ISERR(FIND("16",GERAL[[#This Row],[ODS]])),"NÃO","SIM")</f>
        <v>SIM</v>
      </c>
      <c r="AA873" s="2" t="str">
        <f>IF(ISERR(FIND("17",GERAL[[#This Row],[ODS]])),"NÃO","SIM")</f>
        <v>NÃO</v>
      </c>
      <c r="AB873" s="1">
        <v>67.928115777532554</v>
      </c>
      <c r="AC873" s="1">
        <v>26.02146081733278</v>
      </c>
      <c r="AD873" s="1">
        <v>38.89046448311548</v>
      </c>
      <c r="AE873" s="1">
        <v>17.882781806894268</v>
      </c>
      <c r="AF873" s="1">
        <v>17.882781806894268</v>
      </c>
      <c r="AG873" s="1" t="str">
        <f>GERAL[[#This Row],[SIGLA]]&amp;GERAL[[#This Row],[CÓD]]</f>
        <v>ESEP_PJ</v>
      </c>
      <c r="AH873" s="1">
        <f ca="1">VLOOKUP(GERAL[[#This Row],[REF_NOTA]],BASE_NOTAS[],7,FALSE)</f>
        <v>20.8285342479939</v>
      </c>
      <c r="AI873" s="31">
        <f ca="1">IF(GERAL[[#This Row],[Nota 2025]]="",0,GERAL[[#This Row],[Nota 2026]]-GERAL[[#This Row],[Nota 2025]])</f>
        <v>2.9457524410996321</v>
      </c>
    </row>
    <row r="874" spans="1:35" ht="17" x14ac:dyDescent="0.35">
      <c r="A874" s="2" t="s">
        <v>164</v>
      </c>
      <c r="B874" s="2" t="s">
        <v>190</v>
      </c>
      <c r="C874" s="2" t="s">
        <v>211</v>
      </c>
      <c r="D874" s="15" t="s">
        <v>35</v>
      </c>
      <c r="E874" s="2" t="s">
        <v>105</v>
      </c>
      <c r="F874" s="2" t="str">
        <f>VLOOKUP(GERAL[[#This Row],[CÓD]],SEALL,6,FALSE)</f>
        <v>SG</v>
      </c>
      <c r="G87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7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87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74" s="2">
        <f>VLOOKUP(GERAL[[#This Row],[CÓD]],SEALL,4,FALSE)</f>
        <v>16</v>
      </c>
      <c r="K874" s="2" t="str">
        <f>IF(ISERR(FIND("01",GERAL[[#This Row],[ODS]])),"NÃO","SIM")</f>
        <v>NÃO</v>
      </c>
      <c r="L874" s="2" t="str">
        <f>IF(ISERR(FIND("02",GERAL[[#This Row],[ODS]])),"NÃO","SIM")</f>
        <v>NÃO</v>
      </c>
      <c r="M874" s="2" t="str">
        <f>IF(ISERR(FIND("03",GERAL[[#This Row],[ODS]])),"NÃO","SIM")</f>
        <v>NÃO</v>
      </c>
      <c r="N874" s="2" t="str">
        <f>IF(ISERR(FIND("04",GERAL[[#This Row],[ODS]])),"NÃO","SIM")</f>
        <v>NÃO</v>
      </c>
      <c r="O874" s="2" t="str">
        <f>IF(ISERR(FIND("05",GERAL[[#This Row],[ODS]])),"NÃO","SIM")</f>
        <v>NÃO</v>
      </c>
      <c r="P874" s="2" t="str">
        <f>IF(ISERR(FIND("06",GERAL[[#This Row],[ODS]])),"NÃO","SIM")</f>
        <v>NÃO</v>
      </c>
      <c r="Q874" s="2" t="str">
        <f>IF(ISERR(FIND("07",GERAL[[#This Row],[ODS]])),"NÃO","SIM")</f>
        <v>NÃO</v>
      </c>
      <c r="R874" s="2" t="str">
        <f>IF(ISERR(FIND("08",GERAL[[#This Row],[ODS]])),"NÃO","SIM")</f>
        <v>NÃO</v>
      </c>
      <c r="S874" s="2" t="str">
        <f>IF(ISERR(FIND("09",GERAL[[#This Row],[ODS]])),"NÃO","SIM")</f>
        <v>NÃO</v>
      </c>
      <c r="T874" s="2" t="str">
        <f>IF(ISERR(FIND("10",GERAL[[#This Row],[ODS]])),"NÃO","SIM")</f>
        <v>NÃO</v>
      </c>
      <c r="U874" s="2" t="str">
        <f>IF(ISERR(FIND("11",GERAL[[#This Row],[ODS]])),"NÃO","SIM")</f>
        <v>NÃO</v>
      </c>
      <c r="V874" s="2" t="str">
        <f>IF(ISERR(FIND("12",GERAL[[#This Row],[ODS]])),"NÃO","SIM")</f>
        <v>NÃO</v>
      </c>
      <c r="W874" s="2" t="str">
        <f>IF(ISERR(FIND("13",GERAL[[#This Row],[ODS]])),"NÃO","SIM")</f>
        <v>NÃO</v>
      </c>
      <c r="X874" s="2" t="str">
        <f>IF(ISERR(FIND("14",GERAL[[#This Row],[ODS]])),"NÃO","SIM")</f>
        <v>NÃO</v>
      </c>
      <c r="Y874" s="2" t="str">
        <f>IF(ISERR(FIND("15",GERAL[[#This Row],[ODS]])),"NÃO","SIM")</f>
        <v>NÃO</v>
      </c>
      <c r="Z874" s="2" t="str">
        <f>IF(ISERR(FIND("16",GERAL[[#This Row],[ODS]])),"NÃO","SIM")</f>
        <v>SIM</v>
      </c>
      <c r="AA874" s="2" t="str">
        <f>IF(ISERR(FIND("17",GERAL[[#This Row],[ODS]])),"NÃO","SIM")</f>
        <v>NÃO</v>
      </c>
      <c r="AB874" s="1">
        <v>48.300565014166885</v>
      </c>
      <c r="AC874" s="1">
        <v>62.980634319205443</v>
      </c>
      <c r="AD874" s="1">
        <v>100</v>
      </c>
      <c r="AE874" s="1">
        <v>60.447239674621343</v>
      </c>
      <c r="AF874" s="1">
        <v>60.447239674621343</v>
      </c>
      <c r="AG874" s="1" t="str">
        <f>GERAL[[#This Row],[SIGLA]]&amp;GERAL[[#This Row],[CÓD]]</f>
        <v>GOEP_PJ</v>
      </c>
      <c r="AH874" s="1">
        <f ca="1">VLOOKUP(GERAL[[#This Row],[REF_NOTA]],BASE_NOTAS[],7,FALSE)</f>
        <v>80.832718367474641</v>
      </c>
      <c r="AI874" s="31">
        <f ca="1">IF(GERAL[[#This Row],[Nota 2025]]="",0,GERAL[[#This Row],[Nota 2026]]-GERAL[[#This Row],[Nota 2025]])</f>
        <v>20.385478692853297</v>
      </c>
    </row>
    <row r="875" spans="1:35" ht="17" x14ac:dyDescent="0.35">
      <c r="A875" s="2" t="s">
        <v>165</v>
      </c>
      <c r="B875" s="2" t="s">
        <v>191</v>
      </c>
      <c r="C875" s="2" t="s">
        <v>211</v>
      </c>
      <c r="D875" s="15" t="s">
        <v>35</v>
      </c>
      <c r="E875" s="2" t="s">
        <v>105</v>
      </c>
      <c r="F875" s="2" t="str">
        <f>VLOOKUP(GERAL[[#This Row],[CÓD]],SEALL,6,FALSE)</f>
        <v>SG</v>
      </c>
      <c r="G87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7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87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75" s="2">
        <f>VLOOKUP(GERAL[[#This Row],[CÓD]],SEALL,4,FALSE)</f>
        <v>16</v>
      </c>
      <c r="K875" s="2" t="str">
        <f>IF(ISERR(FIND("01",GERAL[[#This Row],[ODS]])),"NÃO","SIM")</f>
        <v>NÃO</v>
      </c>
      <c r="L875" s="2" t="str">
        <f>IF(ISERR(FIND("02",GERAL[[#This Row],[ODS]])),"NÃO","SIM")</f>
        <v>NÃO</v>
      </c>
      <c r="M875" s="2" t="str">
        <f>IF(ISERR(FIND("03",GERAL[[#This Row],[ODS]])),"NÃO","SIM")</f>
        <v>NÃO</v>
      </c>
      <c r="N875" s="2" t="str">
        <f>IF(ISERR(FIND("04",GERAL[[#This Row],[ODS]])),"NÃO","SIM")</f>
        <v>NÃO</v>
      </c>
      <c r="O875" s="2" t="str">
        <f>IF(ISERR(FIND("05",GERAL[[#This Row],[ODS]])),"NÃO","SIM")</f>
        <v>NÃO</v>
      </c>
      <c r="P875" s="2" t="str">
        <f>IF(ISERR(FIND("06",GERAL[[#This Row],[ODS]])),"NÃO","SIM")</f>
        <v>NÃO</v>
      </c>
      <c r="Q875" s="2" t="str">
        <f>IF(ISERR(FIND("07",GERAL[[#This Row],[ODS]])),"NÃO","SIM")</f>
        <v>NÃO</v>
      </c>
      <c r="R875" s="2" t="str">
        <f>IF(ISERR(FIND("08",GERAL[[#This Row],[ODS]])),"NÃO","SIM")</f>
        <v>NÃO</v>
      </c>
      <c r="S875" s="2" t="str">
        <f>IF(ISERR(FIND("09",GERAL[[#This Row],[ODS]])),"NÃO","SIM")</f>
        <v>NÃO</v>
      </c>
      <c r="T875" s="2" t="str">
        <f>IF(ISERR(FIND("10",GERAL[[#This Row],[ODS]])),"NÃO","SIM")</f>
        <v>NÃO</v>
      </c>
      <c r="U875" s="2" t="str">
        <f>IF(ISERR(FIND("11",GERAL[[#This Row],[ODS]])),"NÃO","SIM")</f>
        <v>NÃO</v>
      </c>
      <c r="V875" s="2" t="str">
        <f>IF(ISERR(FIND("12",GERAL[[#This Row],[ODS]])),"NÃO","SIM")</f>
        <v>NÃO</v>
      </c>
      <c r="W875" s="2" t="str">
        <f>IF(ISERR(FIND("13",GERAL[[#This Row],[ODS]])),"NÃO","SIM")</f>
        <v>NÃO</v>
      </c>
      <c r="X875" s="2" t="str">
        <f>IF(ISERR(FIND("14",GERAL[[#This Row],[ODS]])),"NÃO","SIM")</f>
        <v>NÃO</v>
      </c>
      <c r="Y875" s="2" t="str">
        <f>IF(ISERR(FIND("15",GERAL[[#This Row],[ODS]])),"NÃO","SIM")</f>
        <v>NÃO</v>
      </c>
      <c r="Z875" s="2" t="str">
        <f>IF(ISERR(FIND("16",GERAL[[#This Row],[ODS]])),"NÃO","SIM")</f>
        <v>SIM</v>
      </c>
      <c r="AA875" s="2" t="str">
        <f>IF(ISERR(FIND("17",GERAL[[#This Row],[ODS]])),"NÃO","SIM")</f>
        <v>NÃO</v>
      </c>
      <c r="AB875" s="1">
        <v>36.377996722950854</v>
      </c>
      <c r="AC875" s="1">
        <v>36.397961576026169</v>
      </c>
      <c r="AD875" s="1">
        <v>55.17175409161942</v>
      </c>
      <c r="AE875" s="1">
        <v>25.661096066316674</v>
      </c>
      <c r="AF875" s="1">
        <v>25.661096066316674</v>
      </c>
      <c r="AG875" s="1" t="str">
        <f>GERAL[[#This Row],[SIGLA]]&amp;GERAL[[#This Row],[CÓD]]</f>
        <v>MAEP_PJ</v>
      </c>
      <c r="AH875" s="1">
        <f ca="1">VLOOKUP(GERAL[[#This Row],[REF_NOTA]],BASE_NOTAS[],7,FALSE)</f>
        <v>25.498013843893602</v>
      </c>
      <c r="AI875" s="31">
        <f ca="1">IF(GERAL[[#This Row],[Nota 2025]]="",0,GERAL[[#This Row],[Nota 2026]]-GERAL[[#This Row],[Nota 2025]])</f>
        <v>-0.16308222242307124</v>
      </c>
    </row>
    <row r="876" spans="1:35" ht="17" x14ac:dyDescent="0.35">
      <c r="A876" s="2" t="s">
        <v>168</v>
      </c>
      <c r="B876" s="2" t="s">
        <v>195</v>
      </c>
      <c r="C876" s="2" t="s">
        <v>211</v>
      </c>
      <c r="D876" s="15" t="s">
        <v>35</v>
      </c>
      <c r="E876" s="2" t="s">
        <v>105</v>
      </c>
      <c r="F876" s="2" t="str">
        <f>VLOOKUP(GERAL[[#This Row],[CÓD]],SEALL,6,FALSE)</f>
        <v>SG</v>
      </c>
      <c r="G87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7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87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76" s="2">
        <f>VLOOKUP(GERAL[[#This Row],[CÓD]],SEALL,4,FALSE)</f>
        <v>16</v>
      </c>
      <c r="K876" s="2" t="str">
        <f>IF(ISERR(FIND("01",GERAL[[#This Row],[ODS]])),"NÃO","SIM")</f>
        <v>NÃO</v>
      </c>
      <c r="L876" s="2" t="str">
        <f>IF(ISERR(FIND("02",GERAL[[#This Row],[ODS]])),"NÃO","SIM")</f>
        <v>NÃO</v>
      </c>
      <c r="M876" s="2" t="str">
        <f>IF(ISERR(FIND("03",GERAL[[#This Row],[ODS]])),"NÃO","SIM")</f>
        <v>NÃO</v>
      </c>
      <c r="N876" s="2" t="str">
        <f>IF(ISERR(FIND("04",GERAL[[#This Row],[ODS]])),"NÃO","SIM")</f>
        <v>NÃO</v>
      </c>
      <c r="O876" s="2" t="str">
        <f>IF(ISERR(FIND("05",GERAL[[#This Row],[ODS]])),"NÃO","SIM")</f>
        <v>NÃO</v>
      </c>
      <c r="P876" s="2" t="str">
        <f>IF(ISERR(FIND("06",GERAL[[#This Row],[ODS]])),"NÃO","SIM")</f>
        <v>NÃO</v>
      </c>
      <c r="Q876" s="2" t="str">
        <f>IF(ISERR(FIND("07",GERAL[[#This Row],[ODS]])),"NÃO","SIM")</f>
        <v>NÃO</v>
      </c>
      <c r="R876" s="2" t="str">
        <f>IF(ISERR(FIND("08",GERAL[[#This Row],[ODS]])),"NÃO","SIM")</f>
        <v>NÃO</v>
      </c>
      <c r="S876" s="2" t="str">
        <f>IF(ISERR(FIND("09",GERAL[[#This Row],[ODS]])),"NÃO","SIM")</f>
        <v>NÃO</v>
      </c>
      <c r="T876" s="2" t="str">
        <f>IF(ISERR(FIND("10",GERAL[[#This Row],[ODS]])),"NÃO","SIM")</f>
        <v>NÃO</v>
      </c>
      <c r="U876" s="2" t="str">
        <f>IF(ISERR(FIND("11",GERAL[[#This Row],[ODS]])),"NÃO","SIM")</f>
        <v>NÃO</v>
      </c>
      <c r="V876" s="2" t="str">
        <f>IF(ISERR(FIND("12",GERAL[[#This Row],[ODS]])),"NÃO","SIM")</f>
        <v>NÃO</v>
      </c>
      <c r="W876" s="2" t="str">
        <f>IF(ISERR(FIND("13",GERAL[[#This Row],[ODS]])),"NÃO","SIM")</f>
        <v>NÃO</v>
      </c>
      <c r="X876" s="2" t="str">
        <f>IF(ISERR(FIND("14",GERAL[[#This Row],[ODS]])),"NÃO","SIM")</f>
        <v>NÃO</v>
      </c>
      <c r="Y876" s="2" t="str">
        <f>IF(ISERR(FIND("15",GERAL[[#This Row],[ODS]])),"NÃO","SIM")</f>
        <v>NÃO</v>
      </c>
      <c r="Z876" s="2" t="str">
        <f>IF(ISERR(FIND("16",GERAL[[#This Row],[ODS]])),"NÃO","SIM")</f>
        <v>SIM</v>
      </c>
      <c r="AA876" s="2" t="str">
        <f>IF(ISERR(FIND("17",GERAL[[#This Row],[ODS]])),"NÃO","SIM")</f>
        <v>NÃO</v>
      </c>
      <c r="AB876" s="1">
        <v>61.599208327489727</v>
      </c>
      <c r="AC876" s="1">
        <v>84.431078484798277</v>
      </c>
      <c r="AD876" s="1">
        <v>90.131841609927164</v>
      </c>
      <c r="AE876" s="1">
        <v>63.894855373591938</v>
      </c>
      <c r="AF876" s="1">
        <v>63.894855373591938</v>
      </c>
      <c r="AG876" s="1" t="str">
        <f>GERAL[[#This Row],[SIGLA]]&amp;GERAL[[#This Row],[CÓD]]</f>
        <v>MTEP_PJ</v>
      </c>
      <c r="AH876" s="1">
        <f ca="1">VLOOKUP(GERAL[[#This Row],[REF_NOTA]],BASE_NOTAS[],7,FALSE)</f>
        <v>70.486231936117349</v>
      </c>
      <c r="AI876" s="31">
        <f ca="1">IF(GERAL[[#This Row],[Nota 2025]]="",0,GERAL[[#This Row],[Nota 2026]]-GERAL[[#This Row],[Nota 2025]])</f>
        <v>6.5913765625254115</v>
      </c>
    </row>
    <row r="877" spans="1:35" ht="17" x14ac:dyDescent="0.35">
      <c r="A877" s="2" t="s">
        <v>167</v>
      </c>
      <c r="B877" s="2" t="s">
        <v>193</v>
      </c>
      <c r="C877" s="2" t="s">
        <v>211</v>
      </c>
      <c r="D877" s="15" t="s">
        <v>35</v>
      </c>
      <c r="E877" s="2" t="s">
        <v>105</v>
      </c>
      <c r="F877" s="2" t="str">
        <f>VLOOKUP(GERAL[[#This Row],[CÓD]],SEALL,6,FALSE)</f>
        <v>SG</v>
      </c>
      <c r="G87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7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87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77" s="2">
        <f>VLOOKUP(GERAL[[#This Row],[CÓD]],SEALL,4,FALSE)</f>
        <v>16</v>
      </c>
      <c r="K877" s="2" t="str">
        <f>IF(ISERR(FIND("01",GERAL[[#This Row],[ODS]])),"NÃO","SIM")</f>
        <v>NÃO</v>
      </c>
      <c r="L877" s="2" t="str">
        <f>IF(ISERR(FIND("02",GERAL[[#This Row],[ODS]])),"NÃO","SIM")</f>
        <v>NÃO</v>
      </c>
      <c r="M877" s="2" t="str">
        <f>IF(ISERR(FIND("03",GERAL[[#This Row],[ODS]])),"NÃO","SIM")</f>
        <v>NÃO</v>
      </c>
      <c r="N877" s="2" t="str">
        <f>IF(ISERR(FIND("04",GERAL[[#This Row],[ODS]])),"NÃO","SIM")</f>
        <v>NÃO</v>
      </c>
      <c r="O877" s="2" t="str">
        <f>IF(ISERR(FIND("05",GERAL[[#This Row],[ODS]])),"NÃO","SIM")</f>
        <v>NÃO</v>
      </c>
      <c r="P877" s="2" t="str">
        <f>IF(ISERR(FIND("06",GERAL[[#This Row],[ODS]])),"NÃO","SIM")</f>
        <v>NÃO</v>
      </c>
      <c r="Q877" s="2" t="str">
        <f>IF(ISERR(FIND("07",GERAL[[#This Row],[ODS]])),"NÃO","SIM")</f>
        <v>NÃO</v>
      </c>
      <c r="R877" s="2" t="str">
        <f>IF(ISERR(FIND("08",GERAL[[#This Row],[ODS]])),"NÃO","SIM")</f>
        <v>NÃO</v>
      </c>
      <c r="S877" s="2" t="str">
        <f>IF(ISERR(FIND("09",GERAL[[#This Row],[ODS]])),"NÃO","SIM")</f>
        <v>NÃO</v>
      </c>
      <c r="T877" s="2" t="str">
        <f>IF(ISERR(FIND("10",GERAL[[#This Row],[ODS]])),"NÃO","SIM")</f>
        <v>NÃO</v>
      </c>
      <c r="U877" s="2" t="str">
        <f>IF(ISERR(FIND("11",GERAL[[#This Row],[ODS]])),"NÃO","SIM")</f>
        <v>NÃO</v>
      </c>
      <c r="V877" s="2" t="str">
        <f>IF(ISERR(FIND("12",GERAL[[#This Row],[ODS]])),"NÃO","SIM")</f>
        <v>NÃO</v>
      </c>
      <c r="W877" s="2" t="str">
        <f>IF(ISERR(FIND("13",GERAL[[#This Row],[ODS]])),"NÃO","SIM")</f>
        <v>NÃO</v>
      </c>
      <c r="X877" s="2" t="str">
        <f>IF(ISERR(FIND("14",GERAL[[#This Row],[ODS]])),"NÃO","SIM")</f>
        <v>NÃO</v>
      </c>
      <c r="Y877" s="2" t="str">
        <f>IF(ISERR(FIND("15",GERAL[[#This Row],[ODS]])),"NÃO","SIM")</f>
        <v>NÃO</v>
      </c>
      <c r="Z877" s="2" t="str">
        <f>IF(ISERR(FIND("16",GERAL[[#This Row],[ODS]])),"NÃO","SIM")</f>
        <v>SIM</v>
      </c>
      <c r="AA877" s="2" t="str">
        <f>IF(ISERR(FIND("17",GERAL[[#This Row],[ODS]])),"NÃO","SIM")</f>
        <v>NÃO</v>
      </c>
      <c r="AB877" s="1">
        <v>60.253397358229954</v>
      </c>
      <c r="AC877" s="1">
        <v>63.526981619275581</v>
      </c>
      <c r="AD877" s="1">
        <v>81.195479623390341</v>
      </c>
      <c r="AE877" s="1">
        <v>48.346137912178946</v>
      </c>
      <c r="AF877" s="1">
        <v>48.346137912178946</v>
      </c>
      <c r="AG877" s="1" t="str">
        <f>GERAL[[#This Row],[SIGLA]]&amp;GERAL[[#This Row],[CÓD]]</f>
        <v>MSEP_PJ</v>
      </c>
      <c r="AH877" s="1">
        <f ca="1">VLOOKUP(GERAL[[#This Row],[REF_NOTA]],BASE_NOTAS[],7,FALSE)</f>
        <v>39.832614682209758</v>
      </c>
      <c r="AI877" s="31">
        <f ca="1">IF(GERAL[[#This Row],[Nota 2025]]="",0,GERAL[[#This Row],[Nota 2026]]-GERAL[[#This Row],[Nota 2025]])</f>
        <v>-8.5135232299691879</v>
      </c>
    </row>
    <row r="878" spans="1:35" ht="17" x14ac:dyDescent="0.35">
      <c r="A878" s="2" t="s">
        <v>166</v>
      </c>
      <c r="B878" s="2" t="s">
        <v>192</v>
      </c>
      <c r="C878" s="2" t="s">
        <v>211</v>
      </c>
      <c r="D878" s="15" t="s">
        <v>35</v>
      </c>
      <c r="E878" s="2" t="s">
        <v>105</v>
      </c>
      <c r="F878" s="2" t="str">
        <f>VLOOKUP(GERAL[[#This Row],[CÓD]],SEALL,6,FALSE)</f>
        <v>SG</v>
      </c>
      <c r="G87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7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87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78" s="2">
        <f>VLOOKUP(GERAL[[#This Row],[CÓD]],SEALL,4,FALSE)</f>
        <v>16</v>
      </c>
      <c r="K878" s="2" t="str">
        <f>IF(ISERR(FIND("01",GERAL[[#This Row],[ODS]])),"NÃO","SIM")</f>
        <v>NÃO</v>
      </c>
      <c r="L878" s="2" t="str">
        <f>IF(ISERR(FIND("02",GERAL[[#This Row],[ODS]])),"NÃO","SIM")</f>
        <v>NÃO</v>
      </c>
      <c r="M878" s="2" t="str">
        <f>IF(ISERR(FIND("03",GERAL[[#This Row],[ODS]])),"NÃO","SIM")</f>
        <v>NÃO</v>
      </c>
      <c r="N878" s="2" t="str">
        <f>IF(ISERR(FIND("04",GERAL[[#This Row],[ODS]])),"NÃO","SIM")</f>
        <v>NÃO</v>
      </c>
      <c r="O878" s="2" t="str">
        <f>IF(ISERR(FIND("05",GERAL[[#This Row],[ODS]])),"NÃO","SIM")</f>
        <v>NÃO</v>
      </c>
      <c r="P878" s="2" t="str">
        <f>IF(ISERR(FIND("06",GERAL[[#This Row],[ODS]])),"NÃO","SIM")</f>
        <v>NÃO</v>
      </c>
      <c r="Q878" s="2" t="str">
        <f>IF(ISERR(FIND("07",GERAL[[#This Row],[ODS]])),"NÃO","SIM")</f>
        <v>NÃO</v>
      </c>
      <c r="R878" s="2" t="str">
        <f>IF(ISERR(FIND("08",GERAL[[#This Row],[ODS]])),"NÃO","SIM")</f>
        <v>NÃO</v>
      </c>
      <c r="S878" s="2" t="str">
        <f>IF(ISERR(FIND("09",GERAL[[#This Row],[ODS]])),"NÃO","SIM")</f>
        <v>NÃO</v>
      </c>
      <c r="T878" s="2" t="str">
        <f>IF(ISERR(FIND("10",GERAL[[#This Row],[ODS]])),"NÃO","SIM")</f>
        <v>NÃO</v>
      </c>
      <c r="U878" s="2" t="str">
        <f>IF(ISERR(FIND("11",GERAL[[#This Row],[ODS]])),"NÃO","SIM")</f>
        <v>NÃO</v>
      </c>
      <c r="V878" s="2" t="str">
        <f>IF(ISERR(FIND("12",GERAL[[#This Row],[ODS]])),"NÃO","SIM")</f>
        <v>NÃO</v>
      </c>
      <c r="W878" s="2" t="str">
        <f>IF(ISERR(FIND("13",GERAL[[#This Row],[ODS]])),"NÃO","SIM")</f>
        <v>NÃO</v>
      </c>
      <c r="X878" s="2" t="str">
        <f>IF(ISERR(FIND("14",GERAL[[#This Row],[ODS]])),"NÃO","SIM")</f>
        <v>NÃO</v>
      </c>
      <c r="Y878" s="2" t="str">
        <f>IF(ISERR(FIND("15",GERAL[[#This Row],[ODS]])),"NÃO","SIM")</f>
        <v>NÃO</v>
      </c>
      <c r="Z878" s="2" t="str">
        <f>IF(ISERR(FIND("16",GERAL[[#This Row],[ODS]])),"NÃO","SIM")</f>
        <v>SIM</v>
      </c>
      <c r="AA878" s="2" t="str">
        <f>IF(ISERR(FIND("17",GERAL[[#This Row],[ODS]])),"NÃO","SIM")</f>
        <v>NÃO</v>
      </c>
      <c r="AB878" s="1">
        <v>54.040431612870442</v>
      </c>
      <c r="AC878" s="1">
        <v>56.028453656882391</v>
      </c>
      <c r="AD878" s="1">
        <v>64.971709477947414</v>
      </c>
      <c r="AE878" s="1">
        <v>35.951605901115315</v>
      </c>
      <c r="AF878" s="1">
        <v>35.951605901115315</v>
      </c>
      <c r="AG878" s="1" t="str">
        <f>GERAL[[#This Row],[SIGLA]]&amp;GERAL[[#This Row],[CÓD]]</f>
        <v>MGEP_PJ</v>
      </c>
      <c r="AH878" s="1">
        <f ca="1">VLOOKUP(GERAL[[#This Row],[REF_NOTA]],BASE_NOTAS[],7,FALSE)</f>
        <v>0</v>
      </c>
      <c r="AI878" s="31">
        <f ca="1">IF(GERAL[[#This Row],[Nota 2025]]="",0,GERAL[[#This Row],[Nota 2026]]-GERAL[[#This Row],[Nota 2025]])</f>
        <v>-35.951605901115315</v>
      </c>
    </row>
    <row r="879" spans="1:35" ht="17" x14ac:dyDescent="0.35">
      <c r="A879" s="2" t="s">
        <v>169</v>
      </c>
      <c r="B879" s="2" t="s">
        <v>196</v>
      </c>
      <c r="C879" s="2" t="s">
        <v>211</v>
      </c>
      <c r="D879" s="15" t="s">
        <v>35</v>
      </c>
      <c r="E879" s="2" t="s">
        <v>105</v>
      </c>
      <c r="F879" s="2" t="str">
        <f>VLOOKUP(GERAL[[#This Row],[CÓD]],SEALL,6,FALSE)</f>
        <v>SG</v>
      </c>
      <c r="G87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7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87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79" s="2">
        <f>VLOOKUP(GERAL[[#This Row],[CÓD]],SEALL,4,FALSE)</f>
        <v>16</v>
      </c>
      <c r="K879" s="2" t="str">
        <f>IF(ISERR(FIND("01",GERAL[[#This Row],[ODS]])),"NÃO","SIM")</f>
        <v>NÃO</v>
      </c>
      <c r="L879" s="2" t="str">
        <f>IF(ISERR(FIND("02",GERAL[[#This Row],[ODS]])),"NÃO","SIM")</f>
        <v>NÃO</v>
      </c>
      <c r="M879" s="2" t="str">
        <f>IF(ISERR(FIND("03",GERAL[[#This Row],[ODS]])),"NÃO","SIM")</f>
        <v>NÃO</v>
      </c>
      <c r="N879" s="2" t="str">
        <f>IF(ISERR(FIND("04",GERAL[[#This Row],[ODS]])),"NÃO","SIM")</f>
        <v>NÃO</v>
      </c>
      <c r="O879" s="2" t="str">
        <f>IF(ISERR(FIND("05",GERAL[[#This Row],[ODS]])),"NÃO","SIM")</f>
        <v>NÃO</v>
      </c>
      <c r="P879" s="2" t="str">
        <f>IF(ISERR(FIND("06",GERAL[[#This Row],[ODS]])),"NÃO","SIM")</f>
        <v>NÃO</v>
      </c>
      <c r="Q879" s="2" t="str">
        <f>IF(ISERR(FIND("07",GERAL[[#This Row],[ODS]])),"NÃO","SIM")</f>
        <v>NÃO</v>
      </c>
      <c r="R879" s="2" t="str">
        <f>IF(ISERR(FIND("08",GERAL[[#This Row],[ODS]])),"NÃO","SIM")</f>
        <v>NÃO</v>
      </c>
      <c r="S879" s="2" t="str">
        <f>IF(ISERR(FIND("09",GERAL[[#This Row],[ODS]])),"NÃO","SIM")</f>
        <v>NÃO</v>
      </c>
      <c r="T879" s="2" t="str">
        <f>IF(ISERR(FIND("10",GERAL[[#This Row],[ODS]])),"NÃO","SIM")</f>
        <v>NÃO</v>
      </c>
      <c r="U879" s="2" t="str">
        <f>IF(ISERR(FIND("11",GERAL[[#This Row],[ODS]])),"NÃO","SIM")</f>
        <v>NÃO</v>
      </c>
      <c r="V879" s="2" t="str">
        <f>IF(ISERR(FIND("12",GERAL[[#This Row],[ODS]])),"NÃO","SIM")</f>
        <v>NÃO</v>
      </c>
      <c r="W879" s="2" t="str">
        <f>IF(ISERR(FIND("13",GERAL[[#This Row],[ODS]])),"NÃO","SIM")</f>
        <v>NÃO</v>
      </c>
      <c r="X879" s="2" t="str">
        <f>IF(ISERR(FIND("14",GERAL[[#This Row],[ODS]])),"NÃO","SIM")</f>
        <v>NÃO</v>
      </c>
      <c r="Y879" s="2" t="str">
        <f>IF(ISERR(FIND("15",GERAL[[#This Row],[ODS]])),"NÃO","SIM")</f>
        <v>NÃO</v>
      </c>
      <c r="Z879" s="2" t="str">
        <f>IF(ISERR(FIND("16",GERAL[[#This Row],[ODS]])),"NÃO","SIM")</f>
        <v>SIM</v>
      </c>
      <c r="AA879" s="2" t="str">
        <f>IF(ISERR(FIND("17",GERAL[[#This Row],[ODS]])),"NÃO","SIM")</f>
        <v>NÃO</v>
      </c>
      <c r="AB879" s="1">
        <v>19.23937918890115</v>
      </c>
      <c r="AC879" s="1">
        <v>0</v>
      </c>
      <c r="AD879" s="1">
        <v>12.681112766471477</v>
      </c>
      <c r="AE879" s="1">
        <v>0</v>
      </c>
      <c r="AF879" s="1">
        <v>0</v>
      </c>
      <c r="AG879" s="1" t="str">
        <f>GERAL[[#This Row],[SIGLA]]&amp;GERAL[[#This Row],[CÓD]]</f>
        <v>PAEP_PJ</v>
      </c>
      <c r="AH879" s="1">
        <f ca="1">VLOOKUP(GERAL[[#This Row],[REF_NOTA]],BASE_NOTAS[],7,FALSE)</f>
        <v>24.690585349358539</v>
      </c>
      <c r="AI879" s="31">
        <f ca="1">IF(GERAL[[#This Row],[Nota 2025]]="",0,GERAL[[#This Row],[Nota 2026]]-GERAL[[#This Row],[Nota 2025]])</f>
        <v>24.690585349358539</v>
      </c>
    </row>
    <row r="880" spans="1:35" ht="17" x14ac:dyDescent="0.35">
      <c r="A880" s="2" t="s">
        <v>170</v>
      </c>
      <c r="B880" s="2" t="s">
        <v>197</v>
      </c>
      <c r="C880" s="2" t="s">
        <v>211</v>
      </c>
      <c r="D880" s="15" t="s">
        <v>35</v>
      </c>
      <c r="E880" s="2" t="s">
        <v>105</v>
      </c>
      <c r="F880" s="2" t="str">
        <f>VLOOKUP(GERAL[[#This Row],[CÓD]],SEALL,6,FALSE)</f>
        <v>SG</v>
      </c>
      <c r="G88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8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88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80" s="2">
        <f>VLOOKUP(GERAL[[#This Row],[CÓD]],SEALL,4,FALSE)</f>
        <v>16</v>
      </c>
      <c r="K880" s="2" t="str">
        <f>IF(ISERR(FIND("01",GERAL[[#This Row],[ODS]])),"NÃO","SIM")</f>
        <v>NÃO</v>
      </c>
      <c r="L880" s="2" t="str">
        <f>IF(ISERR(FIND("02",GERAL[[#This Row],[ODS]])),"NÃO","SIM")</f>
        <v>NÃO</v>
      </c>
      <c r="M880" s="2" t="str">
        <f>IF(ISERR(FIND("03",GERAL[[#This Row],[ODS]])),"NÃO","SIM")</f>
        <v>NÃO</v>
      </c>
      <c r="N880" s="2" t="str">
        <f>IF(ISERR(FIND("04",GERAL[[#This Row],[ODS]])),"NÃO","SIM")</f>
        <v>NÃO</v>
      </c>
      <c r="O880" s="2" t="str">
        <f>IF(ISERR(FIND("05",GERAL[[#This Row],[ODS]])),"NÃO","SIM")</f>
        <v>NÃO</v>
      </c>
      <c r="P880" s="2" t="str">
        <f>IF(ISERR(FIND("06",GERAL[[#This Row],[ODS]])),"NÃO","SIM")</f>
        <v>NÃO</v>
      </c>
      <c r="Q880" s="2" t="str">
        <f>IF(ISERR(FIND("07",GERAL[[#This Row],[ODS]])),"NÃO","SIM")</f>
        <v>NÃO</v>
      </c>
      <c r="R880" s="2" t="str">
        <f>IF(ISERR(FIND("08",GERAL[[#This Row],[ODS]])),"NÃO","SIM")</f>
        <v>NÃO</v>
      </c>
      <c r="S880" s="2" t="str">
        <f>IF(ISERR(FIND("09",GERAL[[#This Row],[ODS]])),"NÃO","SIM")</f>
        <v>NÃO</v>
      </c>
      <c r="T880" s="2" t="str">
        <f>IF(ISERR(FIND("10",GERAL[[#This Row],[ODS]])),"NÃO","SIM")</f>
        <v>NÃO</v>
      </c>
      <c r="U880" s="2" t="str">
        <f>IF(ISERR(FIND("11",GERAL[[#This Row],[ODS]])),"NÃO","SIM")</f>
        <v>NÃO</v>
      </c>
      <c r="V880" s="2" t="str">
        <f>IF(ISERR(FIND("12",GERAL[[#This Row],[ODS]])),"NÃO","SIM")</f>
        <v>NÃO</v>
      </c>
      <c r="W880" s="2" t="str">
        <f>IF(ISERR(FIND("13",GERAL[[#This Row],[ODS]])),"NÃO","SIM")</f>
        <v>NÃO</v>
      </c>
      <c r="X880" s="2" t="str">
        <f>IF(ISERR(FIND("14",GERAL[[#This Row],[ODS]])),"NÃO","SIM")</f>
        <v>NÃO</v>
      </c>
      <c r="Y880" s="2" t="str">
        <f>IF(ISERR(FIND("15",GERAL[[#This Row],[ODS]])),"NÃO","SIM")</f>
        <v>NÃO</v>
      </c>
      <c r="Z880" s="2" t="str">
        <f>IF(ISERR(FIND("16",GERAL[[#This Row],[ODS]])),"NÃO","SIM")</f>
        <v>SIM</v>
      </c>
      <c r="AA880" s="2" t="str">
        <f>IF(ISERR(FIND("17",GERAL[[#This Row],[ODS]])),"NÃO","SIM")</f>
        <v>NÃO</v>
      </c>
      <c r="AB880" s="1">
        <v>2.0834887279731729</v>
      </c>
      <c r="AC880" s="1">
        <v>59.37772277751403</v>
      </c>
      <c r="AD880" s="1">
        <v>59.764264359109866</v>
      </c>
      <c r="AE880" s="1">
        <v>42.341424976154507</v>
      </c>
      <c r="AF880" s="1">
        <v>42.341424976154507</v>
      </c>
      <c r="AG880" s="1" t="str">
        <f>GERAL[[#This Row],[SIGLA]]&amp;GERAL[[#This Row],[CÓD]]</f>
        <v>PBEP_PJ</v>
      </c>
      <c r="AH880" s="1">
        <f ca="1">VLOOKUP(GERAL[[#This Row],[REF_NOTA]],BASE_NOTAS[],7,FALSE)</f>
        <v>47.853424451839075</v>
      </c>
      <c r="AI880" s="31">
        <f ca="1">IF(GERAL[[#This Row],[Nota 2025]]="",0,GERAL[[#This Row],[Nota 2026]]-GERAL[[#This Row],[Nota 2025]])</f>
        <v>5.5119994756845685</v>
      </c>
    </row>
    <row r="881" spans="1:35" ht="17" x14ac:dyDescent="0.35">
      <c r="A881" s="2" t="s">
        <v>173</v>
      </c>
      <c r="B881" s="2" t="s">
        <v>200</v>
      </c>
      <c r="C881" s="2" t="s">
        <v>211</v>
      </c>
      <c r="D881" s="15" t="s">
        <v>35</v>
      </c>
      <c r="E881" s="2" t="s">
        <v>105</v>
      </c>
      <c r="F881" s="2" t="str">
        <f>VLOOKUP(GERAL[[#This Row],[CÓD]],SEALL,6,FALSE)</f>
        <v>SG</v>
      </c>
      <c r="G88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8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88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81" s="2">
        <f>VLOOKUP(GERAL[[#This Row],[CÓD]],SEALL,4,FALSE)</f>
        <v>16</v>
      </c>
      <c r="K881" s="2" t="str">
        <f>IF(ISERR(FIND("01",GERAL[[#This Row],[ODS]])),"NÃO","SIM")</f>
        <v>NÃO</v>
      </c>
      <c r="L881" s="2" t="str">
        <f>IF(ISERR(FIND("02",GERAL[[#This Row],[ODS]])),"NÃO","SIM")</f>
        <v>NÃO</v>
      </c>
      <c r="M881" s="2" t="str">
        <f>IF(ISERR(FIND("03",GERAL[[#This Row],[ODS]])),"NÃO","SIM")</f>
        <v>NÃO</v>
      </c>
      <c r="N881" s="2" t="str">
        <f>IF(ISERR(FIND("04",GERAL[[#This Row],[ODS]])),"NÃO","SIM")</f>
        <v>NÃO</v>
      </c>
      <c r="O881" s="2" t="str">
        <f>IF(ISERR(FIND("05",GERAL[[#This Row],[ODS]])),"NÃO","SIM")</f>
        <v>NÃO</v>
      </c>
      <c r="P881" s="2" t="str">
        <f>IF(ISERR(FIND("06",GERAL[[#This Row],[ODS]])),"NÃO","SIM")</f>
        <v>NÃO</v>
      </c>
      <c r="Q881" s="2" t="str">
        <f>IF(ISERR(FIND("07",GERAL[[#This Row],[ODS]])),"NÃO","SIM")</f>
        <v>NÃO</v>
      </c>
      <c r="R881" s="2" t="str">
        <f>IF(ISERR(FIND("08",GERAL[[#This Row],[ODS]])),"NÃO","SIM")</f>
        <v>NÃO</v>
      </c>
      <c r="S881" s="2" t="str">
        <f>IF(ISERR(FIND("09",GERAL[[#This Row],[ODS]])),"NÃO","SIM")</f>
        <v>NÃO</v>
      </c>
      <c r="T881" s="2" t="str">
        <f>IF(ISERR(FIND("10",GERAL[[#This Row],[ODS]])),"NÃO","SIM")</f>
        <v>NÃO</v>
      </c>
      <c r="U881" s="2" t="str">
        <f>IF(ISERR(FIND("11",GERAL[[#This Row],[ODS]])),"NÃO","SIM")</f>
        <v>NÃO</v>
      </c>
      <c r="V881" s="2" t="str">
        <f>IF(ISERR(FIND("12",GERAL[[#This Row],[ODS]])),"NÃO","SIM")</f>
        <v>NÃO</v>
      </c>
      <c r="W881" s="2" t="str">
        <f>IF(ISERR(FIND("13",GERAL[[#This Row],[ODS]])),"NÃO","SIM")</f>
        <v>NÃO</v>
      </c>
      <c r="X881" s="2" t="str">
        <f>IF(ISERR(FIND("14",GERAL[[#This Row],[ODS]])),"NÃO","SIM")</f>
        <v>NÃO</v>
      </c>
      <c r="Y881" s="2" t="str">
        <f>IF(ISERR(FIND("15",GERAL[[#This Row],[ODS]])),"NÃO","SIM")</f>
        <v>NÃO</v>
      </c>
      <c r="Z881" s="2" t="str">
        <f>IF(ISERR(FIND("16",GERAL[[#This Row],[ODS]])),"NÃO","SIM")</f>
        <v>SIM</v>
      </c>
      <c r="AA881" s="2" t="str">
        <f>IF(ISERR(FIND("17",GERAL[[#This Row],[ODS]])),"NÃO","SIM")</f>
        <v>NÃO</v>
      </c>
      <c r="AB881" s="1">
        <v>66.624978996230112</v>
      </c>
      <c r="AC881" s="1">
        <v>100</v>
      </c>
      <c r="AD881" s="1">
        <v>90.35793563887718</v>
      </c>
      <c r="AE881" s="1">
        <v>51.759448427908083</v>
      </c>
      <c r="AF881" s="1">
        <v>51.759448427908083</v>
      </c>
      <c r="AG881" s="1" t="str">
        <f>GERAL[[#This Row],[SIGLA]]&amp;GERAL[[#This Row],[CÓD]]</f>
        <v>PREP_PJ</v>
      </c>
      <c r="AH881" s="1">
        <f ca="1">VLOOKUP(GERAL[[#This Row],[REF_NOTA]],BASE_NOTAS[],7,FALSE)</f>
        <v>42.865692789276039</v>
      </c>
      <c r="AI881" s="31">
        <f ca="1">IF(GERAL[[#This Row],[Nota 2025]]="",0,GERAL[[#This Row],[Nota 2026]]-GERAL[[#This Row],[Nota 2025]])</f>
        <v>-8.8937556386320438</v>
      </c>
    </row>
    <row r="882" spans="1:35" ht="17" x14ac:dyDescent="0.35">
      <c r="A882" s="2" t="s">
        <v>171</v>
      </c>
      <c r="B882" s="2" t="s">
        <v>198</v>
      </c>
      <c r="C882" s="2" t="s">
        <v>211</v>
      </c>
      <c r="D882" s="15" t="s">
        <v>35</v>
      </c>
      <c r="E882" s="2" t="s">
        <v>105</v>
      </c>
      <c r="F882" s="2" t="str">
        <f>VLOOKUP(GERAL[[#This Row],[CÓD]],SEALL,6,FALSE)</f>
        <v>SG</v>
      </c>
      <c r="G88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8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88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82" s="2">
        <f>VLOOKUP(GERAL[[#This Row],[CÓD]],SEALL,4,FALSE)</f>
        <v>16</v>
      </c>
      <c r="K882" s="2" t="str">
        <f>IF(ISERR(FIND("01",GERAL[[#This Row],[ODS]])),"NÃO","SIM")</f>
        <v>NÃO</v>
      </c>
      <c r="L882" s="2" t="str">
        <f>IF(ISERR(FIND("02",GERAL[[#This Row],[ODS]])),"NÃO","SIM")</f>
        <v>NÃO</v>
      </c>
      <c r="M882" s="2" t="str">
        <f>IF(ISERR(FIND("03",GERAL[[#This Row],[ODS]])),"NÃO","SIM")</f>
        <v>NÃO</v>
      </c>
      <c r="N882" s="2" t="str">
        <f>IF(ISERR(FIND("04",GERAL[[#This Row],[ODS]])),"NÃO","SIM")</f>
        <v>NÃO</v>
      </c>
      <c r="O882" s="2" t="str">
        <f>IF(ISERR(FIND("05",GERAL[[#This Row],[ODS]])),"NÃO","SIM")</f>
        <v>NÃO</v>
      </c>
      <c r="P882" s="2" t="str">
        <f>IF(ISERR(FIND("06",GERAL[[#This Row],[ODS]])),"NÃO","SIM")</f>
        <v>NÃO</v>
      </c>
      <c r="Q882" s="2" t="str">
        <f>IF(ISERR(FIND("07",GERAL[[#This Row],[ODS]])),"NÃO","SIM")</f>
        <v>NÃO</v>
      </c>
      <c r="R882" s="2" t="str">
        <f>IF(ISERR(FIND("08",GERAL[[#This Row],[ODS]])),"NÃO","SIM")</f>
        <v>NÃO</v>
      </c>
      <c r="S882" s="2" t="str">
        <f>IF(ISERR(FIND("09",GERAL[[#This Row],[ODS]])),"NÃO","SIM")</f>
        <v>NÃO</v>
      </c>
      <c r="T882" s="2" t="str">
        <f>IF(ISERR(FIND("10",GERAL[[#This Row],[ODS]])),"NÃO","SIM")</f>
        <v>NÃO</v>
      </c>
      <c r="U882" s="2" t="str">
        <f>IF(ISERR(FIND("11",GERAL[[#This Row],[ODS]])),"NÃO","SIM")</f>
        <v>NÃO</v>
      </c>
      <c r="V882" s="2" t="str">
        <f>IF(ISERR(FIND("12",GERAL[[#This Row],[ODS]])),"NÃO","SIM")</f>
        <v>NÃO</v>
      </c>
      <c r="W882" s="2" t="str">
        <f>IF(ISERR(FIND("13",GERAL[[#This Row],[ODS]])),"NÃO","SIM")</f>
        <v>NÃO</v>
      </c>
      <c r="X882" s="2" t="str">
        <f>IF(ISERR(FIND("14",GERAL[[#This Row],[ODS]])),"NÃO","SIM")</f>
        <v>NÃO</v>
      </c>
      <c r="Y882" s="2" t="str">
        <f>IF(ISERR(FIND("15",GERAL[[#This Row],[ODS]])),"NÃO","SIM")</f>
        <v>NÃO</v>
      </c>
      <c r="Z882" s="2" t="str">
        <f>IF(ISERR(FIND("16",GERAL[[#This Row],[ODS]])),"NÃO","SIM")</f>
        <v>SIM</v>
      </c>
      <c r="AA882" s="2" t="str">
        <f>IF(ISERR(FIND("17",GERAL[[#This Row],[ODS]])),"NÃO","SIM")</f>
        <v>NÃO</v>
      </c>
      <c r="AB882" s="1">
        <v>35.105768221760961</v>
      </c>
      <c r="AC882" s="1">
        <v>54.018314551895671</v>
      </c>
      <c r="AD882" s="1">
        <v>28.990736546454599</v>
      </c>
      <c r="AE882" s="1">
        <v>21.975293133793638</v>
      </c>
      <c r="AF882" s="1">
        <v>21.975293133793638</v>
      </c>
      <c r="AG882" s="1" t="str">
        <f>GERAL[[#This Row],[SIGLA]]&amp;GERAL[[#This Row],[CÓD]]</f>
        <v>PEEP_PJ</v>
      </c>
      <c r="AH882" s="1">
        <f ca="1">VLOOKUP(GERAL[[#This Row],[REF_NOTA]],BASE_NOTAS[],7,FALSE)</f>
        <v>19.979912662367088</v>
      </c>
      <c r="AI882" s="31">
        <f ca="1">IF(GERAL[[#This Row],[Nota 2025]]="",0,GERAL[[#This Row],[Nota 2026]]-GERAL[[#This Row],[Nota 2025]])</f>
        <v>-1.9953804714265502</v>
      </c>
    </row>
    <row r="883" spans="1:35" ht="17" x14ac:dyDescent="0.35">
      <c r="A883" s="2" t="s">
        <v>172</v>
      </c>
      <c r="B883" s="2" t="s">
        <v>199</v>
      </c>
      <c r="C883" s="2" t="s">
        <v>211</v>
      </c>
      <c r="D883" s="15" t="s">
        <v>35</v>
      </c>
      <c r="E883" s="2" t="s">
        <v>105</v>
      </c>
      <c r="F883" s="2" t="str">
        <f>VLOOKUP(GERAL[[#This Row],[CÓD]],SEALL,6,FALSE)</f>
        <v>SG</v>
      </c>
      <c r="G88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8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88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83" s="2">
        <f>VLOOKUP(GERAL[[#This Row],[CÓD]],SEALL,4,FALSE)</f>
        <v>16</v>
      </c>
      <c r="K883" s="2" t="str">
        <f>IF(ISERR(FIND("01",GERAL[[#This Row],[ODS]])),"NÃO","SIM")</f>
        <v>NÃO</v>
      </c>
      <c r="L883" s="2" t="str">
        <f>IF(ISERR(FIND("02",GERAL[[#This Row],[ODS]])),"NÃO","SIM")</f>
        <v>NÃO</v>
      </c>
      <c r="M883" s="2" t="str">
        <f>IF(ISERR(FIND("03",GERAL[[#This Row],[ODS]])),"NÃO","SIM")</f>
        <v>NÃO</v>
      </c>
      <c r="N883" s="2" t="str">
        <f>IF(ISERR(FIND("04",GERAL[[#This Row],[ODS]])),"NÃO","SIM")</f>
        <v>NÃO</v>
      </c>
      <c r="O883" s="2" t="str">
        <f>IF(ISERR(FIND("05",GERAL[[#This Row],[ODS]])),"NÃO","SIM")</f>
        <v>NÃO</v>
      </c>
      <c r="P883" s="2" t="str">
        <f>IF(ISERR(FIND("06",GERAL[[#This Row],[ODS]])),"NÃO","SIM")</f>
        <v>NÃO</v>
      </c>
      <c r="Q883" s="2" t="str">
        <f>IF(ISERR(FIND("07",GERAL[[#This Row],[ODS]])),"NÃO","SIM")</f>
        <v>NÃO</v>
      </c>
      <c r="R883" s="2" t="str">
        <f>IF(ISERR(FIND("08",GERAL[[#This Row],[ODS]])),"NÃO","SIM")</f>
        <v>NÃO</v>
      </c>
      <c r="S883" s="2" t="str">
        <f>IF(ISERR(FIND("09",GERAL[[#This Row],[ODS]])),"NÃO","SIM")</f>
        <v>NÃO</v>
      </c>
      <c r="T883" s="2" t="str">
        <f>IF(ISERR(FIND("10",GERAL[[#This Row],[ODS]])),"NÃO","SIM")</f>
        <v>NÃO</v>
      </c>
      <c r="U883" s="2" t="str">
        <f>IF(ISERR(FIND("11",GERAL[[#This Row],[ODS]])),"NÃO","SIM")</f>
        <v>NÃO</v>
      </c>
      <c r="V883" s="2" t="str">
        <f>IF(ISERR(FIND("12",GERAL[[#This Row],[ODS]])),"NÃO","SIM")</f>
        <v>NÃO</v>
      </c>
      <c r="W883" s="2" t="str">
        <f>IF(ISERR(FIND("13",GERAL[[#This Row],[ODS]])),"NÃO","SIM")</f>
        <v>NÃO</v>
      </c>
      <c r="X883" s="2" t="str">
        <f>IF(ISERR(FIND("14",GERAL[[#This Row],[ODS]])),"NÃO","SIM")</f>
        <v>NÃO</v>
      </c>
      <c r="Y883" s="2" t="str">
        <f>IF(ISERR(FIND("15",GERAL[[#This Row],[ODS]])),"NÃO","SIM")</f>
        <v>NÃO</v>
      </c>
      <c r="Z883" s="2" t="str">
        <f>IF(ISERR(FIND("16",GERAL[[#This Row],[ODS]])),"NÃO","SIM")</f>
        <v>SIM</v>
      </c>
      <c r="AA883" s="2" t="str">
        <f>IF(ISERR(FIND("17",GERAL[[#This Row],[ODS]])),"NÃO","SIM")</f>
        <v>NÃO</v>
      </c>
      <c r="AB883" s="1">
        <v>0</v>
      </c>
      <c r="AC883" s="1">
        <v>14.71406719595041</v>
      </c>
      <c r="AD883" s="1">
        <v>35.898072017674849</v>
      </c>
      <c r="AE883" s="1">
        <v>25.460106904350649</v>
      </c>
      <c r="AF883" s="1">
        <v>25.460106904350649</v>
      </c>
      <c r="AG883" s="1" t="str">
        <f>GERAL[[#This Row],[SIGLA]]&amp;GERAL[[#This Row],[CÓD]]</f>
        <v>PIEP_PJ</v>
      </c>
      <c r="AH883" s="1">
        <f ca="1">VLOOKUP(GERAL[[#This Row],[REF_NOTA]],BASE_NOTAS[],7,FALSE)</f>
        <v>30.268178549821044</v>
      </c>
      <c r="AI883" s="31">
        <f ca="1">IF(GERAL[[#This Row],[Nota 2025]]="",0,GERAL[[#This Row],[Nota 2026]]-GERAL[[#This Row],[Nota 2025]])</f>
        <v>4.8080716454703953</v>
      </c>
    </row>
    <row r="884" spans="1:35" ht="17" x14ac:dyDescent="0.35">
      <c r="A884" s="2" t="s">
        <v>174</v>
      </c>
      <c r="B884" s="2" t="s">
        <v>201</v>
      </c>
      <c r="C884" s="2" t="s">
        <v>211</v>
      </c>
      <c r="D884" s="15" t="s">
        <v>35</v>
      </c>
      <c r="E884" s="2" t="s">
        <v>105</v>
      </c>
      <c r="F884" s="2" t="str">
        <f>VLOOKUP(GERAL[[#This Row],[CÓD]],SEALL,6,FALSE)</f>
        <v>SG</v>
      </c>
      <c r="G88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8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88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84" s="2">
        <f>VLOOKUP(GERAL[[#This Row],[CÓD]],SEALL,4,FALSE)</f>
        <v>16</v>
      </c>
      <c r="K884" s="2" t="str">
        <f>IF(ISERR(FIND("01",GERAL[[#This Row],[ODS]])),"NÃO","SIM")</f>
        <v>NÃO</v>
      </c>
      <c r="L884" s="2" t="str">
        <f>IF(ISERR(FIND("02",GERAL[[#This Row],[ODS]])),"NÃO","SIM")</f>
        <v>NÃO</v>
      </c>
      <c r="M884" s="2" t="str">
        <f>IF(ISERR(FIND("03",GERAL[[#This Row],[ODS]])),"NÃO","SIM")</f>
        <v>NÃO</v>
      </c>
      <c r="N884" s="2" t="str">
        <f>IF(ISERR(FIND("04",GERAL[[#This Row],[ODS]])),"NÃO","SIM")</f>
        <v>NÃO</v>
      </c>
      <c r="O884" s="2" t="str">
        <f>IF(ISERR(FIND("05",GERAL[[#This Row],[ODS]])),"NÃO","SIM")</f>
        <v>NÃO</v>
      </c>
      <c r="P884" s="2" t="str">
        <f>IF(ISERR(FIND("06",GERAL[[#This Row],[ODS]])),"NÃO","SIM")</f>
        <v>NÃO</v>
      </c>
      <c r="Q884" s="2" t="str">
        <f>IF(ISERR(FIND("07",GERAL[[#This Row],[ODS]])),"NÃO","SIM")</f>
        <v>NÃO</v>
      </c>
      <c r="R884" s="2" t="str">
        <f>IF(ISERR(FIND("08",GERAL[[#This Row],[ODS]])),"NÃO","SIM")</f>
        <v>NÃO</v>
      </c>
      <c r="S884" s="2" t="str">
        <f>IF(ISERR(FIND("09",GERAL[[#This Row],[ODS]])),"NÃO","SIM")</f>
        <v>NÃO</v>
      </c>
      <c r="T884" s="2" t="str">
        <f>IF(ISERR(FIND("10",GERAL[[#This Row],[ODS]])),"NÃO","SIM")</f>
        <v>NÃO</v>
      </c>
      <c r="U884" s="2" t="str">
        <f>IF(ISERR(FIND("11",GERAL[[#This Row],[ODS]])),"NÃO","SIM")</f>
        <v>NÃO</v>
      </c>
      <c r="V884" s="2" t="str">
        <f>IF(ISERR(FIND("12",GERAL[[#This Row],[ODS]])),"NÃO","SIM")</f>
        <v>NÃO</v>
      </c>
      <c r="W884" s="2" t="str">
        <f>IF(ISERR(FIND("13",GERAL[[#This Row],[ODS]])),"NÃO","SIM")</f>
        <v>NÃO</v>
      </c>
      <c r="X884" s="2" t="str">
        <f>IF(ISERR(FIND("14",GERAL[[#This Row],[ODS]])),"NÃO","SIM")</f>
        <v>NÃO</v>
      </c>
      <c r="Y884" s="2" t="str">
        <f>IF(ISERR(FIND("15",GERAL[[#This Row],[ODS]])),"NÃO","SIM")</f>
        <v>NÃO</v>
      </c>
      <c r="Z884" s="2" t="str">
        <f>IF(ISERR(FIND("16",GERAL[[#This Row],[ODS]])),"NÃO","SIM")</f>
        <v>SIM</v>
      </c>
      <c r="AA884" s="2" t="str">
        <f>IF(ISERR(FIND("17",GERAL[[#This Row],[ODS]])),"NÃO","SIM")</f>
        <v>NÃO</v>
      </c>
      <c r="AB884" s="1">
        <v>100</v>
      </c>
      <c r="AC884" s="1">
        <v>100</v>
      </c>
      <c r="AD884" s="1">
        <v>99.000040368806268</v>
      </c>
      <c r="AE884" s="1">
        <v>54.171417648654362</v>
      </c>
      <c r="AF884" s="1">
        <v>54.171417648654362</v>
      </c>
      <c r="AG884" s="1" t="str">
        <f>GERAL[[#This Row],[SIGLA]]&amp;GERAL[[#This Row],[CÓD]]</f>
        <v>RJEP_PJ</v>
      </c>
      <c r="AH884" s="1">
        <f ca="1">VLOOKUP(GERAL[[#This Row],[REF_NOTA]],BASE_NOTAS[],7,FALSE)</f>
        <v>67.179873931931198</v>
      </c>
      <c r="AI884" s="31">
        <f ca="1">IF(GERAL[[#This Row],[Nota 2025]]="",0,GERAL[[#This Row],[Nota 2026]]-GERAL[[#This Row],[Nota 2025]])</f>
        <v>13.008456283276836</v>
      </c>
    </row>
    <row r="885" spans="1:35" ht="17" x14ac:dyDescent="0.35">
      <c r="A885" s="2" t="s">
        <v>175</v>
      </c>
      <c r="B885" s="2" t="s">
        <v>202</v>
      </c>
      <c r="C885" s="2" t="s">
        <v>211</v>
      </c>
      <c r="D885" s="15" t="s">
        <v>35</v>
      </c>
      <c r="E885" s="2" t="s">
        <v>105</v>
      </c>
      <c r="F885" s="2" t="str">
        <f>VLOOKUP(GERAL[[#This Row],[CÓD]],SEALL,6,FALSE)</f>
        <v>SG</v>
      </c>
      <c r="G88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8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88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85" s="2">
        <f>VLOOKUP(GERAL[[#This Row],[CÓD]],SEALL,4,FALSE)</f>
        <v>16</v>
      </c>
      <c r="K885" s="2" t="str">
        <f>IF(ISERR(FIND("01",GERAL[[#This Row],[ODS]])),"NÃO","SIM")</f>
        <v>NÃO</v>
      </c>
      <c r="L885" s="2" t="str">
        <f>IF(ISERR(FIND("02",GERAL[[#This Row],[ODS]])),"NÃO","SIM")</f>
        <v>NÃO</v>
      </c>
      <c r="M885" s="2" t="str">
        <f>IF(ISERR(FIND("03",GERAL[[#This Row],[ODS]])),"NÃO","SIM")</f>
        <v>NÃO</v>
      </c>
      <c r="N885" s="2" t="str">
        <f>IF(ISERR(FIND("04",GERAL[[#This Row],[ODS]])),"NÃO","SIM")</f>
        <v>NÃO</v>
      </c>
      <c r="O885" s="2" t="str">
        <f>IF(ISERR(FIND("05",GERAL[[#This Row],[ODS]])),"NÃO","SIM")</f>
        <v>NÃO</v>
      </c>
      <c r="P885" s="2" t="str">
        <f>IF(ISERR(FIND("06",GERAL[[#This Row],[ODS]])),"NÃO","SIM")</f>
        <v>NÃO</v>
      </c>
      <c r="Q885" s="2" t="str">
        <f>IF(ISERR(FIND("07",GERAL[[#This Row],[ODS]])),"NÃO","SIM")</f>
        <v>NÃO</v>
      </c>
      <c r="R885" s="2" t="str">
        <f>IF(ISERR(FIND("08",GERAL[[#This Row],[ODS]])),"NÃO","SIM")</f>
        <v>NÃO</v>
      </c>
      <c r="S885" s="2" t="str">
        <f>IF(ISERR(FIND("09",GERAL[[#This Row],[ODS]])),"NÃO","SIM")</f>
        <v>NÃO</v>
      </c>
      <c r="T885" s="2" t="str">
        <f>IF(ISERR(FIND("10",GERAL[[#This Row],[ODS]])),"NÃO","SIM")</f>
        <v>NÃO</v>
      </c>
      <c r="U885" s="2" t="str">
        <f>IF(ISERR(FIND("11",GERAL[[#This Row],[ODS]])),"NÃO","SIM")</f>
        <v>NÃO</v>
      </c>
      <c r="V885" s="2" t="str">
        <f>IF(ISERR(FIND("12",GERAL[[#This Row],[ODS]])),"NÃO","SIM")</f>
        <v>NÃO</v>
      </c>
      <c r="W885" s="2" t="str">
        <f>IF(ISERR(FIND("13",GERAL[[#This Row],[ODS]])),"NÃO","SIM")</f>
        <v>NÃO</v>
      </c>
      <c r="X885" s="2" t="str">
        <f>IF(ISERR(FIND("14",GERAL[[#This Row],[ODS]])),"NÃO","SIM")</f>
        <v>NÃO</v>
      </c>
      <c r="Y885" s="2" t="str">
        <f>IF(ISERR(FIND("15",GERAL[[#This Row],[ODS]])),"NÃO","SIM")</f>
        <v>NÃO</v>
      </c>
      <c r="Z885" s="2" t="str">
        <f>IF(ISERR(FIND("16",GERAL[[#This Row],[ODS]])),"NÃO","SIM")</f>
        <v>SIM</v>
      </c>
      <c r="AA885" s="2" t="str">
        <f>IF(ISERR(FIND("17",GERAL[[#This Row],[ODS]])),"NÃO","SIM")</f>
        <v>NÃO</v>
      </c>
      <c r="AB885" s="1">
        <v>59.970423339304645</v>
      </c>
      <c r="AC885" s="1">
        <v>100</v>
      </c>
      <c r="AD885" s="1">
        <v>23.57927575051076</v>
      </c>
      <c r="AE885" s="1">
        <v>37.559106333936676</v>
      </c>
      <c r="AF885" s="1">
        <v>37.559106333936676</v>
      </c>
      <c r="AG885" s="1" t="str">
        <f>GERAL[[#This Row],[SIGLA]]&amp;GERAL[[#This Row],[CÓD]]</f>
        <v>RNEP_PJ</v>
      </c>
      <c r="AH885" s="1">
        <f ca="1">VLOOKUP(GERAL[[#This Row],[REF_NOTA]],BASE_NOTAS[],7,FALSE)</f>
        <v>45.389367328304012</v>
      </c>
      <c r="AI885" s="31">
        <f ca="1">IF(GERAL[[#This Row],[Nota 2025]]="",0,GERAL[[#This Row],[Nota 2026]]-GERAL[[#This Row],[Nota 2025]])</f>
        <v>7.830260994367336</v>
      </c>
    </row>
    <row r="886" spans="1:35" ht="17" x14ac:dyDescent="0.35">
      <c r="A886" s="2" t="s">
        <v>178</v>
      </c>
      <c r="B886" s="2" t="s">
        <v>205</v>
      </c>
      <c r="C886" s="2" t="s">
        <v>211</v>
      </c>
      <c r="D886" s="15" t="s">
        <v>35</v>
      </c>
      <c r="E886" s="2" t="s">
        <v>105</v>
      </c>
      <c r="F886" s="2" t="str">
        <f>VLOOKUP(GERAL[[#This Row],[CÓD]],SEALL,6,FALSE)</f>
        <v>SG</v>
      </c>
      <c r="G88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8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88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86" s="2">
        <f>VLOOKUP(GERAL[[#This Row],[CÓD]],SEALL,4,FALSE)</f>
        <v>16</v>
      </c>
      <c r="K886" s="2" t="str">
        <f>IF(ISERR(FIND("01",GERAL[[#This Row],[ODS]])),"NÃO","SIM")</f>
        <v>NÃO</v>
      </c>
      <c r="L886" s="2" t="str">
        <f>IF(ISERR(FIND("02",GERAL[[#This Row],[ODS]])),"NÃO","SIM")</f>
        <v>NÃO</v>
      </c>
      <c r="M886" s="2" t="str">
        <f>IF(ISERR(FIND("03",GERAL[[#This Row],[ODS]])),"NÃO","SIM")</f>
        <v>NÃO</v>
      </c>
      <c r="N886" s="2" t="str">
        <f>IF(ISERR(FIND("04",GERAL[[#This Row],[ODS]])),"NÃO","SIM")</f>
        <v>NÃO</v>
      </c>
      <c r="O886" s="2" t="str">
        <f>IF(ISERR(FIND("05",GERAL[[#This Row],[ODS]])),"NÃO","SIM")</f>
        <v>NÃO</v>
      </c>
      <c r="P886" s="2" t="str">
        <f>IF(ISERR(FIND("06",GERAL[[#This Row],[ODS]])),"NÃO","SIM")</f>
        <v>NÃO</v>
      </c>
      <c r="Q886" s="2" t="str">
        <f>IF(ISERR(FIND("07",GERAL[[#This Row],[ODS]])),"NÃO","SIM")</f>
        <v>NÃO</v>
      </c>
      <c r="R886" s="2" t="str">
        <f>IF(ISERR(FIND("08",GERAL[[#This Row],[ODS]])),"NÃO","SIM")</f>
        <v>NÃO</v>
      </c>
      <c r="S886" s="2" t="str">
        <f>IF(ISERR(FIND("09",GERAL[[#This Row],[ODS]])),"NÃO","SIM")</f>
        <v>NÃO</v>
      </c>
      <c r="T886" s="2" t="str">
        <f>IF(ISERR(FIND("10",GERAL[[#This Row],[ODS]])),"NÃO","SIM")</f>
        <v>NÃO</v>
      </c>
      <c r="U886" s="2" t="str">
        <f>IF(ISERR(FIND("11",GERAL[[#This Row],[ODS]])),"NÃO","SIM")</f>
        <v>NÃO</v>
      </c>
      <c r="V886" s="2" t="str">
        <f>IF(ISERR(FIND("12",GERAL[[#This Row],[ODS]])),"NÃO","SIM")</f>
        <v>NÃO</v>
      </c>
      <c r="W886" s="2" t="str">
        <f>IF(ISERR(FIND("13",GERAL[[#This Row],[ODS]])),"NÃO","SIM")</f>
        <v>NÃO</v>
      </c>
      <c r="X886" s="2" t="str">
        <f>IF(ISERR(FIND("14",GERAL[[#This Row],[ODS]])),"NÃO","SIM")</f>
        <v>NÃO</v>
      </c>
      <c r="Y886" s="2" t="str">
        <f>IF(ISERR(FIND("15",GERAL[[#This Row],[ODS]])),"NÃO","SIM")</f>
        <v>NÃO</v>
      </c>
      <c r="Z886" s="2" t="str">
        <f>IF(ISERR(FIND("16",GERAL[[#This Row],[ODS]])),"NÃO","SIM")</f>
        <v>SIM</v>
      </c>
      <c r="AA886" s="2" t="str">
        <f>IF(ISERR(FIND("17",GERAL[[#This Row],[ODS]])),"NÃO","SIM")</f>
        <v>NÃO</v>
      </c>
      <c r="AB886" s="1">
        <v>79.745457588248087</v>
      </c>
      <c r="AC886" s="1">
        <v>88.942709005751354</v>
      </c>
      <c r="AD886" s="1">
        <v>100</v>
      </c>
      <c r="AE886" s="1">
        <v>100</v>
      </c>
      <c r="AF886" s="1">
        <v>100</v>
      </c>
      <c r="AG886" s="1" t="str">
        <f>GERAL[[#This Row],[SIGLA]]&amp;GERAL[[#This Row],[CÓD]]</f>
        <v>RSEP_PJ</v>
      </c>
      <c r="AH886" s="1">
        <f ca="1">VLOOKUP(GERAL[[#This Row],[REF_NOTA]],BASE_NOTAS[],7,FALSE)</f>
        <v>86.693344648853639</v>
      </c>
      <c r="AI886" s="31">
        <f ca="1">IF(GERAL[[#This Row],[Nota 2025]]="",0,GERAL[[#This Row],[Nota 2026]]-GERAL[[#This Row],[Nota 2025]])</f>
        <v>-13.306655351146361</v>
      </c>
    </row>
    <row r="887" spans="1:35" ht="17" x14ac:dyDescent="0.35">
      <c r="A887" s="2" t="s">
        <v>176</v>
      </c>
      <c r="B887" s="2" t="s">
        <v>203</v>
      </c>
      <c r="C887" s="2" t="s">
        <v>211</v>
      </c>
      <c r="D887" s="15" t="s">
        <v>35</v>
      </c>
      <c r="E887" s="2" t="s">
        <v>105</v>
      </c>
      <c r="F887" s="2" t="str">
        <f>VLOOKUP(GERAL[[#This Row],[CÓD]],SEALL,6,FALSE)</f>
        <v>SG</v>
      </c>
      <c r="G88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8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88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87" s="2">
        <f>VLOOKUP(GERAL[[#This Row],[CÓD]],SEALL,4,FALSE)</f>
        <v>16</v>
      </c>
      <c r="K887" s="2" t="str">
        <f>IF(ISERR(FIND("01",GERAL[[#This Row],[ODS]])),"NÃO","SIM")</f>
        <v>NÃO</v>
      </c>
      <c r="L887" s="2" t="str">
        <f>IF(ISERR(FIND("02",GERAL[[#This Row],[ODS]])),"NÃO","SIM")</f>
        <v>NÃO</v>
      </c>
      <c r="M887" s="2" t="str">
        <f>IF(ISERR(FIND("03",GERAL[[#This Row],[ODS]])),"NÃO","SIM")</f>
        <v>NÃO</v>
      </c>
      <c r="N887" s="2" t="str">
        <f>IF(ISERR(FIND("04",GERAL[[#This Row],[ODS]])),"NÃO","SIM")</f>
        <v>NÃO</v>
      </c>
      <c r="O887" s="2" t="str">
        <f>IF(ISERR(FIND("05",GERAL[[#This Row],[ODS]])),"NÃO","SIM")</f>
        <v>NÃO</v>
      </c>
      <c r="P887" s="2" t="str">
        <f>IF(ISERR(FIND("06",GERAL[[#This Row],[ODS]])),"NÃO","SIM")</f>
        <v>NÃO</v>
      </c>
      <c r="Q887" s="2" t="str">
        <f>IF(ISERR(FIND("07",GERAL[[#This Row],[ODS]])),"NÃO","SIM")</f>
        <v>NÃO</v>
      </c>
      <c r="R887" s="2" t="str">
        <f>IF(ISERR(FIND("08",GERAL[[#This Row],[ODS]])),"NÃO","SIM")</f>
        <v>NÃO</v>
      </c>
      <c r="S887" s="2" t="str">
        <f>IF(ISERR(FIND("09",GERAL[[#This Row],[ODS]])),"NÃO","SIM")</f>
        <v>NÃO</v>
      </c>
      <c r="T887" s="2" t="str">
        <f>IF(ISERR(FIND("10",GERAL[[#This Row],[ODS]])),"NÃO","SIM")</f>
        <v>NÃO</v>
      </c>
      <c r="U887" s="2" t="str">
        <f>IF(ISERR(FIND("11",GERAL[[#This Row],[ODS]])),"NÃO","SIM")</f>
        <v>NÃO</v>
      </c>
      <c r="V887" s="2" t="str">
        <f>IF(ISERR(FIND("12",GERAL[[#This Row],[ODS]])),"NÃO","SIM")</f>
        <v>NÃO</v>
      </c>
      <c r="W887" s="2" t="str">
        <f>IF(ISERR(FIND("13",GERAL[[#This Row],[ODS]])),"NÃO","SIM")</f>
        <v>NÃO</v>
      </c>
      <c r="X887" s="2" t="str">
        <f>IF(ISERR(FIND("14",GERAL[[#This Row],[ODS]])),"NÃO","SIM")</f>
        <v>NÃO</v>
      </c>
      <c r="Y887" s="2" t="str">
        <f>IF(ISERR(FIND("15",GERAL[[#This Row],[ODS]])),"NÃO","SIM")</f>
        <v>NÃO</v>
      </c>
      <c r="Z887" s="2" t="str">
        <f>IF(ISERR(FIND("16",GERAL[[#This Row],[ODS]])),"NÃO","SIM")</f>
        <v>SIM</v>
      </c>
      <c r="AA887" s="2" t="str">
        <f>IF(ISERR(FIND("17",GERAL[[#This Row],[ODS]])),"NÃO","SIM")</f>
        <v>NÃO</v>
      </c>
      <c r="AB887" s="1">
        <v>89.384629680922444</v>
      </c>
      <c r="AC887" s="1">
        <v>100</v>
      </c>
      <c r="AD887" s="1">
        <v>100</v>
      </c>
      <c r="AE887" s="1">
        <v>100</v>
      </c>
      <c r="AF887" s="1">
        <v>100</v>
      </c>
      <c r="AG887" s="1" t="str">
        <f>GERAL[[#This Row],[SIGLA]]&amp;GERAL[[#This Row],[CÓD]]</f>
        <v>ROEP_PJ</v>
      </c>
      <c r="AH887" s="1">
        <f ca="1">VLOOKUP(GERAL[[#This Row],[REF_NOTA]],BASE_NOTAS[],7,FALSE)</f>
        <v>86.730882439917053</v>
      </c>
      <c r="AI887" s="31">
        <f ca="1">IF(GERAL[[#This Row],[Nota 2025]]="",0,GERAL[[#This Row],[Nota 2026]]-GERAL[[#This Row],[Nota 2025]])</f>
        <v>-13.269117560082947</v>
      </c>
    </row>
    <row r="888" spans="1:35" ht="17" x14ac:dyDescent="0.35">
      <c r="A888" s="2" t="s">
        <v>177</v>
      </c>
      <c r="B888" s="2" t="s">
        <v>204</v>
      </c>
      <c r="C888" s="2" t="s">
        <v>211</v>
      </c>
      <c r="D888" s="15" t="s">
        <v>35</v>
      </c>
      <c r="E888" s="2" t="s">
        <v>105</v>
      </c>
      <c r="F888" s="2" t="str">
        <f>VLOOKUP(GERAL[[#This Row],[CÓD]],SEALL,6,FALSE)</f>
        <v>SG</v>
      </c>
      <c r="G88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8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88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88" s="2">
        <f>VLOOKUP(GERAL[[#This Row],[CÓD]],SEALL,4,FALSE)</f>
        <v>16</v>
      </c>
      <c r="K888" s="2" t="str">
        <f>IF(ISERR(FIND("01",GERAL[[#This Row],[ODS]])),"NÃO","SIM")</f>
        <v>NÃO</v>
      </c>
      <c r="L888" s="2" t="str">
        <f>IF(ISERR(FIND("02",GERAL[[#This Row],[ODS]])),"NÃO","SIM")</f>
        <v>NÃO</v>
      </c>
      <c r="M888" s="2" t="str">
        <f>IF(ISERR(FIND("03",GERAL[[#This Row],[ODS]])),"NÃO","SIM")</f>
        <v>NÃO</v>
      </c>
      <c r="N888" s="2" t="str">
        <f>IF(ISERR(FIND("04",GERAL[[#This Row],[ODS]])),"NÃO","SIM")</f>
        <v>NÃO</v>
      </c>
      <c r="O888" s="2" t="str">
        <f>IF(ISERR(FIND("05",GERAL[[#This Row],[ODS]])),"NÃO","SIM")</f>
        <v>NÃO</v>
      </c>
      <c r="P888" s="2" t="str">
        <f>IF(ISERR(FIND("06",GERAL[[#This Row],[ODS]])),"NÃO","SIM")</f>
        <v>NÃO</v>
      </c>
      <c r="Q888" s="2" t="str">
        <f>IF(ISERR(FIND("07",GERAL[[#This Row],[ODS]])),"NÃO","SIM")</f>
        <v>NÃO</v>
      </c>
      <c r="R888" s="2" t="str">
        <f>IF(ISERR(FIND("08",GERAL[[#This Row],[ODS]])),"NÃO","SIM")</f>
        <v>NÃO</v>
      </c>
      <c r="S888" s="2" t="str">
        <f>IF(ISERR(FIND("09",GERAL[[#This Row],[ODS]])),"NÃO","SIM")</f>
        <v>NÃO</v>
      </c>
      <c r="T888" s="2" t="str">
        <f>IF(ISERR(FIND("10",GERAL[[#This Row],[ODS]])),"NÃO","SIM")</f>
        <v>NÃO</v>
      </c>
      <c r="U888" s="2" t="str">
        <f>IF(ISERR(FIND("11",GERAL[[#This Row],[ODS]])),"NÃO","SIM")</f>
        <v>NÃO</v>
      </c>
      <c r="V888" s="2" t="str">
        <f>IF(ISERR(FIND("12",GERAL[[#This Row],[ODS]])),"NÃO","SIM")</f>
        <v>NÃO</v>
      </c>
      <c r="W888" s="2" t="str">
        <f>IF(ISERR(FIND("13",GERAL[[#This Row],[ODS]])),"NÃO","SIM")</f>
        <v>NÃO</v>
      </c>
      <c r="X888" s="2" t="str">
        <f>IF(ISERR(FIND("14",GERAL[[#This Row],[ODS]])),"NÃO","SIM")</f>
        <v>NÃO</v>
      </c>
      <c r="Y888" s="2" t="str">
        <f>IF(ISERR(FIND("15",GERAL[[#This Row],[ODS]])),"NÃO","SIM")</f>
        <v>NÃO</v>
      </c>
      <c r="Z888" s="2" t="str">
        <f>IF(ISERR(FIND("16",GERAL[[#This Row],[ODS]])),"NÃO","SIM")</f>
        <v>SIM</v>
      </c>
      <c r="AA888" s="2" t="str">
        <f>IF(ISERR(FIND("17",GERAL[[#This Row],[ODS]])),"NÃO","SIM")</f>
        <v>NÃO</v>
      </c>
      <c r="AB888" s="1">
        <v>100</v>
      </c>
      <c r="AC888" s="1">
        <v>80.680905738136573</v>
      </c>
      <c r="AD888" s="1">
        <v>99.152436229916859</v>
      </c>
      <c r="AE888" s="1">
        <v>100</v>
      </c>
      <c r="AF888" s="1">
        <v>100</v>
      </c>
      <c r="AG888" s="1" t="str">
        <f>GERAL[[#This Row],[SIGLA]]&amp;GERAL[[#This Row],[CÓD]]</f>
        <v>RREP_PJ</v>
      </c>
      <c r="AH888" s="1">
        <f ca="1">VLOOKUP(GERAL[[#This Row],[REF_NOTA]],BASE_NOTAS[],7,FALSE)</f>
        <v>95.006572187959819</v>
      </c>
      <c r="AI888" s="31">
        <f ca="1">IF(GERAL[[#This Row],[Nota 2025]]="",0,GERAL[[#This Row],[Nota 2026]]-GERAL[[#This Row],[Nota 2025]])</f>
        <v>-4.9934278120401814</v>
      </c>
    </row>
    <row r="889" spans="1:35" ht="17" x14ac:dyDescent="0.35">
      <c r="A889" s="2" t="s">
        <v>179</v>
      </c>
      <c r="B889" s="2" t="s">
        <v>194</v>
      </c>
      <c r="C889" s="2" t="s">
        <v>211</v>
      </c>
      <c r="D889" s="15" t="s">
        <v>35</v>
      </c>
      <c r="E889" s="2" t="s">
        <v>105</v>
      </c>
      <c r="F889" s="2" t="str">
        <f>VLOOKUP(GERAL[[#This Row],[CÓD]],SEALL,6,FALSE)</f>
        <v>SG</v>
      </c>
      <c r="G88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8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88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89" s="2">
        <f>VLOOKUP(GERAL[[#This Row],[CÓD]],SEALL,4,FALSE)</f>
        <v>16</v>
      </c>
      <c r="K889" s="2" t="str">
        <f>IF(ISERR(FIND("01",GERAL[[#This Row],[ODS]])),"NÃO","SIM")</f>
        <v>NÃO</v>
      </c>
      <c r="L889" s="2" t="str">
        <f>IF(ISERR(FIND("02",GERAL[[#This Row],[ODS]])),"NÃO","SIM")</f>
        <v>NÃO</v>
      </c>
      <c r="M889" s="2" t="str">
        <f>IF(ISERR(FIND("03",GERAL[[#This Row],[ODS]])),"NÃO","SIM")</f>
        <v>NÃO</v>
      </c>
      <c r="N889" s="2" t="str">
        <f>IF(ISERR(FIND("04",GERAL[[#This Row],[ODS]])),"NÃO","SIM")</f>
        <v>NÃO</v>
      </c>
      <c r="O889" s="2" t="str">
        <f>IF(ISERR(FIND("05",GERAL[[#This Row],[ODS]])),"NÃO","SIM")</f>
        <v>NÃO</v>
      </c>
      <c r="P889" s="2" t="str">
        <f>IF(ISERR(FIND("06",GERAL[[#This Row],[ODS]])),"NÃO","SIM")</f>
        <v>NÃO</v>
      </c>
      <c r="Q889" s="2" t="str">
        <f>IF(ISERR(FIND("07",GERAL[[#This Row],[ODS]])),"NÃO","SIM")</f>
        <v>NÃO</v>
      </c>
      <c r="R889" s="2" t="str">
        <f>IF(ISERR(FIND("08",GERAL[[#This Row],[ODS]])),"NÃO","SIM")</f>
        <v>NÃO</v>
      </c>
      <c r="S889" s="2" t="str">
        <f>IF(ISERR(FIND("09",GERAL[[#This Row],[ODS]])),"NÃO","SIM")</f>
        <v>NÃO</v>
      </c>
      <c r="T889" s="2" t="str">
        <f>IF(ISERR(FIND("10",GERAL[[#This Row],[ODS]])),"NÃO","SIM")</f>
        <v>NÃO</v>
      </c>
      <c r="U889" s="2" t="str">
        <f>IF(ISERR(FIND("11",GERAL[[#This Row],[ODS]])),"NÃO","SIM")</f>
        <v>NÃO</v>
      </c>
      <c r="V889" s="2" t="str">
        <f>IF(ISERR(FIND("12",GERAL[[#This Row],[ODS]])),"NÃO","SIM")</f>
        <v>NÃO</v>
      </c>
      <c r="W889" s="2" t="str">
        <f>IF(ISERR(FIND("13",GERAL[[#This Row],[ODS]])),"NÃO","SIM")</f>
        <v>NÃO</v>
      </c>
      <c r="X889" s="2" t="str">
        <f>IF(ISERR(FIND("14",GERAL[[#This Row],[ODS]])),"NÃO","SIM")</f>
        <v>NÃO</v>
      </c>
      <c r="Y889" s="2" t="str">
        <f>IF(ISERR(FIND("15",GERAL[[#This Row],[ODS]])),"NÃO","SIM")</f>
        <v>NÃO</v>
      </c>
      <c r="Z889" s="2" t="str">
        <f>IF(ISERR(FIND("16",GERAL[[#This Row],[ODS]])),"NÃO","SIM")</f>
        <v>SIM</v>
      </c>
      <c r="AA889" s="2" t="str">
        <f>IF(ISERR(FIND("17",GERAL[[#This Row],[ODS]])),"NÃO","SIM")</f>
        <v>NÃO</v>
      </c>
      <c r="AB889" s="1">
        <v>96.586672655770073</v>
      </c>
      <c r="AC889" s="1">
        <v>100</v>
      </c>
      <c r="AD889" s="1">
        <v>100</v>
      </c>
      <c r="AE889" s="1">
        <v>68.380837177718348</v>
      </c>
      <c r="AF889" s="1">
        <v>68.380837177718348</v>
      </c>
      <c r="AG889" s="1" t="str">
        <f>GERAL[[#This Row],[SIGLA]]&amp;GERAL[[#This Row],[CÓD]]</f>
        <v>SCEP_PJ</v>
      </c>
      <c r="AH889" s="1">
        <f ca="1">VLOOKUP(GERAL[[#This Row],[REF_NOTA]],BASE_NOTAS[],7,FALSE)</f>
        <v>66.710899791377841</v>
      </c>
      <c r="AI889" s="31">
        <f ca="1">IF(GERAL[[#This Row],[Nota 2025]]="",0,GERAL[[#This Row],[Nota 2026]]-GERAL[[#This Row],[Nota 2025]])</f>
        <v>-1.6699373863405071</v>
      </c>
    </row>
    <row r="890" spans="1:35" ht="17" x14ac:dyDescent="0.35">
      <c r="A890" s="2" t="s">
        <v>181</v>
      </c>
      <c r="B890" s="2" t="s">
        <v>186</v>
      </c>
      <c r="C890" s="2" t="s">
        <v>211</v>
      </c>
      <c r="D890" s="15" t="s">
        <v>35</v>
      </c>
      <c r="E890" s="2" t="s">
        <v>105</v>
      </c>
      <c r="F890" s="2" t="str">
        <f>VLOOKUP(GERAL[[#This Row],[CÓD]],SEALL,6,FALSE)</f>
        <v>SG</v>
      </c>
      <c r="G89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9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89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90" s="2">
        <f>VLOOKUP(GERAL[[#This Row],[CÓD]],SEALL,4,FALSE)</f>
        <v>16</v>
      </c>
      <c r="K890" s="2" t="str">
        <f>IF(ISERR(FIND("01",GERAL[[#This Row],[ODS]])),"NÃO","SIM")</f>
        <v>NÃO</v>
      </c>
      <c r="L890" s="2" t="str">
        <f>IF(ISERR(FIND("02",GERAL[[#This Row],[ODS]])),"NÃO","SIM")</f>
        <v>NÃO</v>
      </c>
      <c r="M890" s="2" t="str">
        <f>IF(ISERR(FIND("03",GERAL[[#This Row],[ODS]])),"NÃO","SIM")</f>
        <v>NÃO</v>
      </c>
      <c r="N890" s="2" t="str">
        <f>IF(ISERR(FIND("04",GERAL[[#This Row],[ODS]])),"NÃO","SIM")</f>
        <v>NÃO</v>
      </c>
      <c r="O890" s="2" t="str">
        <f>IF(ISERR(FIND("05",GERAL[[#This Row],[ODS]])),"NÃO","SIM")</f>
        <v>NÃO</v>
      </c>
      <c r="P890" s="2" t="str">
        <f>IF(ISERR(FIND("06",GERAL[[#This Row],[ODS]])),"NÃO","SIM")</f>
        <v>NÃO</v>
      </c>
      <c r="Q890" s="2" t="str">
        <f>IF(ISERR(FIND("07",GERAL[[#This Row],[ODS]])),"NÃO","SIM")</f>
        <v>NÃO</v>
      </c>
      <c r="R890" s="2" t="str">
        <f>IF(ISERR(FIND("08",GERAL[[#This Row],[ODS]])),"NÃO","SIM")</f>
        <v>NÃO</v>
      </c>
      <c r="S890" s="2" t="str">
        <f>IF(ISERR(FIND("09",GERAL[[#This Row],[ODS]])),"NÃO","SIM")</f>
        <v>NÃO</v>
      </c>
      <c r="T890" s="2" t="str">
        <f>IF(ISERR(FIND("10",GERAL[[#This Row],[ODS]])),"NÃO","SIM")</f>
        <v>NÃO</v>
      </c>
      <c r="U890" s="2" t="str">
        <f>IF(ISERR(FIND("11",GERAL[[#This Row],[ODS]])),"NÃO","SIM")</f>
        <v>NÃO</v>
      </c>
      <c r="V890" s="2" t="str">
        <f>IF(ISERR(FIND("12",GERAL[[#This Row],[ODS]])),"NÃO","SIM")</f>
        <v>NÃO</v>
      </c>
      <c r="W890" s="2" t="str">
        <f>IF(ISERR(FIND("13",GERAL[[#This Row],[ODS]])),"NÃO","SIM")</f>
        <v>NÃO</v>
      </c>
      <c r="X890" s="2" t="str">
        <f>IF(ISERR(FIND("14",GERAL[[#This Row],[ODS]])),"NÃO","SIM")</f>
        <v>NÃO</v>
      </c>
      <c r="Y890" s="2" t="str">
        <f>IF(ISERR(FIND("15",GERAL[[#This Row],[ODS]])),"NÃO","SIM")</f>
        <v>NÃO</v>
      </c>
      <c r="Z890" s="2" t="str">
        <f>IF(ISERR(FIND("16",GERAL[[#This Row],[ODS]])),"NÃO","SIM")</f>
        <v>SIM</v>
      </c>
      <c r="AA890" s="2" t="str">
        <f>IF(ISERR(FIND("17",GERAL[[#This Row],[ODS]])),"NÃO","SIM")</f>
        <v>NÃO</v>
      </c>
      <c r="AB890" s="1">
        <v>100</v>
      </c>
      <c r="AC890" s="1">
        <v>73.014722852719089</v>
      </c>
      <c r="AD890" s="1">
        <v>77.584472286379864</v>
      </c>
      <c r="AE890" s="1">
        <v>54.680778840581944</v>
      </c>
      <c r="AF890" s="1">
        <v>54.680778840581944</v>
      </c>
      <c r="AG890" s="1" t="str">
        <f>GERAL[[#This Row],[SIGLA]]&amp;GERAL[[#This Row],[CÓD]]</f>
        <v>SPEP_PJ</v>
      </c>
      <c r="AH890" s="1">
        <f ca="1">VLOOKUP(GERAL[[#This Row],[REF_NOTA]],BASE_NOTAS[],7,FALSE)</f>
        <v>42.47022736210721</v>
      </c>
      <c r="AI890" s="31">
        <f ca="1">IF(GERAL[[#This Row],[Nota 2025]]="",0,GERAL[[#This Row],[Nota 2026]]-GERAL[[#This Row],[Nota 2025]])</f>
        <v>-12.210551478474734</v>
      </c>
    </row>
    <row r="891" spans="1:35" ht="17" x14ac:dyDescent="0.35">
      <c r="A891" s="2" t="s">
        <v>180</v>
      </c>
      <c r="B891" s="2" t="s">
        <v>206</v>
      </c>
      <c r="C891" s="2" t="s">
        <v>211</v>
      </c>
      <c r="D891" s="15" t="s">
        <v>35</v>
      </c>
      <c r="E891" s="2" t="s">
        <v>105</v>
      </c>
      <c r="F891" s="2" t="str">
        <f>VLOOKUP(GERAL[[#This Row],[CÓD]],SEALL,6,FALSE)</f>
        <v>SG</v>
      </c>
      <c r="G89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9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89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91" s="2">
        <f>VLOOKUP(GERAL[[#This Row],[CÓD]],SEALL,4,FALSE)</f>
        <v>16</v>
      </c>
      <c r="K891" s="2" t="str">
        <f>IF(ISERR(FIND("01",GERAL[[#This Row],[ODS]])),"NÃO","SIM")</f>
        <v>NÃO</v>
      </c>
      <c r="L891" s="2" t="str">
        <f>IF(ISERR(FIND("02",GERAL[[#This Row],[ODS]])),"NÃO","SIM")</f>
        <v>NÃO</v>
      </c>
      <c r="M891" s="2" t="str">
        <f>IF(ISERR(FIND("03",GERAL[[#This Row],[ODS]])),"NÃO","SIM")</f>
        <v>NÃO</v>
      </c>
      <c r="N891" s="2" t="str">
        <f>IF(ISERR(FIND("04",GERAL[[#This Row],[ODS]])),"NÃO","SIM")</f>
        <v>NÃO</v>
      </c>
      <c r="O891" s="2" t="str">
        <f>IF(ISERR(FIND("05",GERAL[[#This Row],[ODS]])),"NÃO","SIM")</f>
        <v>NÃO</v>
      </c>
      <c r="P891" s="2" t="str">
        <f>IF(ISERR(FIND("06",GERAL[[#This Row],[ODS]])),"NÃO","SIM")</f>
        <v>NÃO</v>
      </c>
      <c r="Q891" s="2" t="str">
        <f>IF(ISERR(FIND("07",GERAL[[#This Row],[ODS]])),"NÃO","SIM")</f>
        <v>NÃO</v>
      </c>
      <c r="R891" s="2" t="str">
        <f>IF(ISERR(FIND("08",GERAL[[#This Row],[ODS]])),"NÃO","SIM")</f>
        <v>NÃO</v>
      </c>
      <c r="S891" s="2" t="str">
        <f>IF(ISERR(FIND("09",GERAL[[#This Row],[ODS]])),"NÃO","SIM")</f>
        <v>NÃO</v>
      </c>
      <c r="T891" s="2" t="str">
        <f>IF(ISERR(FIND("10",GERAL[[#This Row],[ODS]])),"NÃO","SIM")</f>
        <v>NÃO</v>
      </c>
      <c r="U891" s="2" t="str">
        <f>IF(ISERR(FIND("11",GERAL[[#This Row],[ODS]])),"NÃO","SIM")</f>
        <v>NÃO</v>
      </c>
      <c r="V891" s="2" t="str">
        <f>IF(ISERR(FIND("12",GERAL[[#This Row],[ODS]])),"NÃO","SIM")</f>
        <v>NÃO</v>
      </c>
      <c r="W891" s="2" t="str">
        <f>IF(ISERR(FIND("13",GERAL[[#This Row],[ODS]])),"NÃO","SIM")</f>
        <v>NÃO</v>
      </c>
      <c r="X891" s="2" t="str">
        <f>IF(ISERR(FIND("14",GERAL[[#This Row],[ODS]])),"NÃO","SIM")</f>
        <v>NÃO</v>
      </c>
      <c r="Y891" s="2" t="str">
        <f>IF(ISERR(FIND("15",GERAL[[#This Row],[ODS]])),"NÃO","SIM")</f>
        <v>NÃO</v>
      </c>
      <c r="Z891" s="2" t="str">
        <f>IF(ISERR(FIND("16",GERAL[[#This Row],[ODS]])),"NÃO","SIM")</f>
        <v>SIM</v>
      </c>
      <c r="AA891" s="2" t="str">
        <f>IF(ISERR(FIND("17",GERAL[[#This Row],[ODS]])),"NÃO","SIM")</f>
        <v>NÃO</v>
      </c>
      <c r="AB891" s="1">
        <v>100</v>
      </c>
      <c r="AC891" s="1">
        <v>84.805173163958017</v>
      </c>
      <c r="AD891" s="1">
        <v>56.412593831737425</v>
      </c>
      <c r="AE891" s="1">
        <v>71.612328366552617</v>
      </c>
      <c r="AF891" s="1">
        <v>71.612328366552617</v>
      </c>
      <c r="AG891" s="1" t="str">
        <f>GERAL[[#This Row],[SIGLA]]&amp;GERAL[[#This Row],[CÓD]]</f>
        <v>SEEP_PJ</v>
      </c>
      <c r="AH891" s="1">
        <f ca="1">VLOOKUP(GERAL[[#This Row],[REF_NOTA]],BASE_NOTAS[],7,FALSE)</f>
        <v>52.419867404365718</v>
      </c>
      <c r="AI891" s="31">
        <f ca="1">IF(GERAL[[#This Row],[Nota 2025]]="",0,GERAL[[#This Row],[Nota 2026]]-GERAL[[#This Row],[Nota 2025]])</f>
        <v>-19.1924609621869</v>
      </c>
    </row>
    <row r="892" spans="1:35" ht="17" x14ac:dyDescent="0.35">
      <c r="A892" s="2" t="s">
        <v>182</v>
      </c>
      <c r="B892" s="2" t="s">
        <v>185</v>
      </c>
      <c r="C892" s="2" t="s">
        <v>211</v>
      </c>
      <c r="D892" s="15" t="s">
        <v>35</v>
      </c>
      <c r="E892" s="2" t="s">
        <v>105</v>
      </c>
      <c r="F892" s="2" t="str">
        <f>VLOOKUP(GERAL[[#This Row],[CÓD]],SEALL,6,FALSE)</f>
        <v>SG</v>
      </c>
      <c r="G89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9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89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92" s="2">
        <f>VLOOKUP(GERAL[[#This Row],[CÓD]],SEALL,4,FALSE)</f>
        <v>16</v>
      </c>
      <c r="K892" s="2" t="str">
        <f>IF(ISERR(FIND("01",GERAL[[#This Row],[ODS]])),"NÃO","SIM")</f>
        <v>NÃO</v>
      </c>
      <c r="L892" s="2" t="str">
        <f>IF(ISERR(FIND("02",GERAL[[#This Row],[ODS]])),"NÃO","SIM")</f>
        <v>NÃO</v>
      </c>
      <c r="M892" s="2" t="str">
        <f>IF(ISERR(FIND("03",GERAL[[#This Row],[ODS]])),"NÃO","SIM")</f>
        <v>NÃO</v>
      </c>
      <c r="N892" s="2" t="str">
        <f>IF(ISERR(FIND("04",GERAL[[#This Row],[ODS]])),"NÃO","SIM")</f>
        <v>NÃO</v>
      </c>
      <c r="O892" s="2" t="str">
        <f>IF(ISERR(FIND("05",GERAL[[#This Row],[ODS]])),"NÃO","SIM")</f>
        <v>NÃO</v>
      </c>
      <c r="P892" s="2" t="str">
        <f>IF(ISERR(FIND("06",GERAL[[#This Row],[ODS]])),"NÃO","SIM")</f>
        <v>NÃO</v>
      </c>
      <c r="Q892" s="2" t="str">
        <f>IF(ISERR(FIND("07",GERAL[[#This Row],[ODS]])),"NÃO","SIM")</f>
        <v>NÃO</v>
      </c>
      <c r="R892" s="2" t="str">
        <f>IF(ISERR(FIND("08",GERAL[[#This Row],[ODS]])),"NÃO","SIM")</f>
        <v>NÃO</v>
      </c>
      <c r="S892" s="2" t="str">
        <f>IF(ISERR(FIND("09",GERAL[[#This Row],[ODS]])),"NÃO","SIM")</f>
        <v>NÃO</v>
      </c>
      <c r="T892" s="2" t="str">
        <f>IF(ISERR(FIND("10",GERAL[[#This Row],[ODS]])),"NÃO","SIM")</f>
        <v>NÃO</v>
      </c>
      <c r="U892" s="2" t="str">
        <f>IF(ISERR(FIND("11",GERAL[[#This Row],[ODS]])),"NÃO","SIM")</f>
        <v>NÃO</v>
      </c>
      <c r="V892" s="2" t="str">
        <f>IF(ISERR(FIND("12",GERAL[[#This Row],[ODS]])),"NÃO","SIM")</f>
        <v>NÃO</v>
      </c>
      <c r="W892" s="2" t="str">
        <f>IF(ISERR(FIND("13",GERAL[[#This Row],[ODS]])),"NÃO","SIM")</f>
        <v>NÃO</v>
      </c>
      <c r="X892" s="2" t="str">
        <f>IF(ISERR(FIND("14",GERAL[[#This Row],[ODS]])),"NÃO","SIM")</f>
        <v>NÃO</v>
      </c>
      <c r="Y892" s="2" t="str">
        <f>IF(ISERR(FIND("15",GERAL[[#This Row],[ODS]])),"NÃO","SIM")</f>
        <v>NÃO</v>
      </c>
      <c r="Z892" s="2" t="str">
        <f>IF(ISERR(FIND("16",GERAL[[#This Row],[ODS]])),"NÃO","SIM")</f>
        <v>SIM</v>
      </c>
      <c r="AA892" s="2" t="str">
        <f>IF(ISERR(FIND("17",GERAL[[#This Row],[ODS]])),"NÃO","SIM")</f>
        <v>NÃO</v>
      </c>
      <c r="AB892" s="1">
        <v>38.979809609868873</v>
      </c>
      <c r="AC892" s="1">
        <v>41.250286257639061</v>
      </c>
      <c r="AD892" s="1">
        <v>64.487890793545461</v>
      </c>
      <c r="AE892" s="1">
        <v>33.157326658811634</v>
      </c>
      <c r="AF892" s="1">
        <v>33.157326658811634</v>
      </c>
      <c r="AG892" s="1" t="str">
        <f>GERAL[[#This Row],[SIGLA]]&amp;GERAL[[#This Row],[CÓD]]</f>
        <v>TOEP_PJ</v>
      </c>
      <c r="AH892" s="1">
        <f ca="1">VLOOKUP(GERAL[[#This Row],[REF_NOTA]],BASE_NOTAS[],7,FALSE)</f>
        <v>32.40115967801372</v>
      </c>
      <c r="AI892" s="31">
        <f ca="1">IF(GERAL[[#This Row],[Nota 2025]]="",0,GERAL[[#This Row],[Nota 2026]]-GERAL[[#This Row],[Nota 2025]])</f>
        <v>-0.75616698079791433</v>
      </c>
    </row>
    <row r="893" spans="1:35" ht="17" x14ac:dyDescent="0.35">
      <c r="A893" s="2" t="s">
        <v>0</v>
      </c>
      <c r="B893" s="2" t="s">
        <v>156</v>
      </c>
      <c r="C893" s="2" t="s">
        <v>268</v>
      </c>
      <c r="D893" s="15" t="s">
        <v>402</v>
      </c>
      <c r="E893" s="15" t="s">
        <v>395</v>
      </c>
      <c r="F893" s="2" t="str">
        <f>VLOOKUP(GERAL[[#This Row],[CÓD]],SEALL,6,FALSE)</f>
        <v>SG</v>
      </c>
      <c r="G89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9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89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93" s="2" t="str">
        <f>VLOOKUP(GERAL[[#This Row],[CÓD]],SEALL,4,FALSE)</f>
        <v>08, 10</v>
      </c>
      <c r="K893" s="2" t="str">
        <f>IF(ISERR(FIND("01",GERAL[[#This Row],[ODS]])),"NÃO","SIM")</f>
        <v>NÃO</v>
      </c>
      <c r="L893" s="2" t="str">
        <f>IF(ISERR(FIND("02",GERAL[[#This Row],[ODS]])),"NÃO","SIM")</f>
        <v>NÃO</v>
      </c>
      <c r="M893" s="2" t="str">
        <f>IF(ISERR(FIND("03",GERAL[[#This Row],[ODS]])),"NÃO","SIM")</f>
        <v>NÃO</v>
      </c>
      <c r="N893" s="2" t="str">
        <f>IF(ISERR(FIND("04",GERAL[[#This Row],[ODS]])),"NÃO","SIM")</f>
        <v>NÃO</v>
      </c>
      <c r="O893" s="2" t="str">
        <f>IF(ISERR(FIND("05",GERAL[[#This Row],[ODS]])),"NÃO","SIM")</f>
        <v>NÃO</v>
      </c>
      <c r="P893" s="2" t="str">
        <f>IF(ISERR(FIND("06",GERAL[[#This Row],[ODS]])),"NÃO","SIM")</f>
        <v>NÃO</v>
      </c>
      <c r="Q893" s="2" t="str">
        <f>IF(ISERR(FIND("07",GERAL[[#This Row],[ODS]])),"NÃO","SIM")</f>
        <v>NÃO</v>
      </c>
      <c r="R893" s="2" t="str">
        <f>IF(ISERR(FIND("08",GERAL[[#This Row],[ODS]])),"NÃO","SIM")</f>
        <v>SIM</v>
      </c>
      <c r="S893" s="2" t="str">
        <f>IF(ISERR(FIND("09",GERAL[[#This Row],[ODS]])),"NÃO","SIM")</f>
        <v>NÃO</v>
      </c>
      <c r="T893" s="2" t="str">
        <f>IF(ISERR(FIND("10",GERAL[[#This Row],[ODS]])),"NÃO","SIM")</f>
        <v>SIM</v>
      </c>
      <c r="U893" s="2" t="str">
        <f>IF(ISERR(FIND("11",GERAL[[#This Row],[ODS]])),"NÃO","SIM")</f>
        <v>NÃO</v>
      </c>
      <c r="V893" s="2" t="str">
        <f>IF(ISERR(FIND("12",GERAL[[#This Row],[ODS]])),"NÃO","SIM")</f>
        <v>NÃO</v>
      </c>
      <c r="W893" s="2" t="str">
        <f>IF(ISERR(FIND("13",GERAL[[#This Row],[ODS]])),"NÃO","SIM")</f>
        <v>NÃO</v>
      </c>
      <c r="X893" s="2" t="str">
        <f>IF(ISERR(FIND("14",GERAL[[#This Row],[ODS]])),"NÃO","SIM")</f>
        <v>NÃO</v>
      </c>
      <c r="Y893" s="2" t="str">
        <f>IF(ISERR(FIND("15",GERAL[[#This Row],[ODS]])),"NÃO","SIM")</f>
        <v>NÃO</v>
      </c>
      <c r="Z893" s="2" t="str">
        <f>IF(ISERR(FIND("16",GERAL[[#This Row],[ODS]])),"NÃO","SIM")</f>
        <v>NÃO</v>
      </c>
      <c r="AA893" s="2" t="str">
        <f>IF(ISERR(FIND("17",GERAL[[#This Row],[ODS]])),"NÃO","SIM")</f>
        <v>NÃO</v>
      </c>
      <c r="AB893" s="1">
        <v>42.350036799892301</v>
      </c>
      <c r="AC893" s="1">
        <v>20.935610978020918</v>
      </c>
      <c r="AD893" s="1">
        <v>33.391295370408955</v>
      </c>
      <c r="AE893" s="1">
        <v>33.000165400293483</v>
      </c>
      <c r="AF893" s="1">
        <v>30.056124532966365</v>
      </c>
      <c r="AG893" s="1" t="str">
        <f>GERAL[[#This Row],[SIGLA]]&amp;GERAL[[#This Row],[CÓD]]</f>
        <v>ACEP_PS</v>
      </c>
      <c r="AH893" s="1">
        <f ca="1">VLOOKUP(GERAL[[#This Row],[REF_NOTA]],BASE_NOTAS[],7,FALSE)</f>
        <v>22.527213468695294</v>
      </c>
      <c r="AI893" s="31">
        <f ca="1">IF(GERAL[[#This Row],[Nota 2025]]="",0,GERAL[[#This Row],[Nota 2026]]-GERAL[[#This Row],[Nota 2025]])</f>
        <v>-7.528911064271071</v>
      </c>
    </row>
    <row r="894" spans="1:35" ht="17" x14ac:dyDescent="0.35">
      <c r="A894" s="2" t="s">
        <v>1</v>
      </c>
      <c r="B894" s="2" t="s">
        <v>157</v>
      </c>
      <c r="C894" s="2" t="s">
        <v>268</v>
      </c>
      <c r="D894" s="15" t="s">
        <v>402</v>
      </c>
      <c r="E894" s="15" t="s">
        <v>395</v>
      </c>
      <c r="F894" s="2" t="str">
        <f>VLOOKUP(GERAL[[#This Row],[CÓD]],SEALL,6,FALSE)</f>
        <v>SG</v>
      </c>
      <c r="G89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9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89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94" s="2" t="str">
        <f>VLOOKUP(GERAL[[#This Row],[CÓD]],SEALL,4,FALSE)</f>
        <v>08, 10</v>
      </c>
      <c r="K894" s="2" t="str">
        <f>IF(ISERR(FIND("01",GERAL[[#This Row],[ODS]])),"NÃO","SIM")</f>
        <v>NÃO</v>
      </c>
      <c r="L894" s="2" t="str">
        <f>IF(ISERR(FIND("02",GERAL[[#This Row],[ODS]])),"NÃO","SIM")</f>
        <v>NÃO</v>
      </c>
      <c r="M894" s="2" t="str">
        <f>IF(ISERR(FIND("03",GERAL[[#This Row],[ODS]])),"NÃO","SIM")</f>
        <v>NÃO</v>
      </c>
      <c r="N894" s="2" t="str">
        <f>IF(ISERR(FIND("04",GERAL[[#This Row],[ODS]])),"NÃO","SIM")</f>
        <v>NÃO</v>
      </c>
      <c r="O894" s="2" t="str">
        <f>IF(ISERR(FIND("05",GERAL[[#This Row],[ODS]])),"NÃO","SIM")</f>
        <v>NÃO</v>
      </c>
      <c r="P894" s="2" t="str">
        <f>IF(ISERR(FIND("06",GERAL[[#This Row],[ODS]])),"NÃO","SIM")</f>
        <v>NÃO</v>
      </c>
      <c r="Q894" s="2" t="str">
        <f>IF(ISERR(FIND("07",GERAL[[#This Row],[ODS]])),"NÃO","SIM")</f>
        <v>NÃO</v>
      </c>
      <c r="R894" s="2" t="str">
        <f>IF(ISERR(FIND("08",GERAL[[#This Row],[ODS]])),"NÃO","SIM")</f>
        <v>SIM</v>
      </c>
      <c r="S894" s="2" t="str">
        <f>IF(ISERR(FIND("09",GERAL[[#This Row],[ODS]])),"NÃO","SIM")</f>
        <v>NÃO</v>
      </c>
      <c r="T894" s="2" t="str">
        <f>IF(ISERR(FIND("10",GERAL[[#This Row],[ODS]])),"NÃO","SIM")</f>
        <v>SIM</v>
      </c>
      <c r="U894" s="2" t="str">
        <f>IF(ISERR(FIND("11",GERAL[[#This Row],[ODS]])),"NÃO","SIM")</f>
        <v>NÃO</v>
      </c>
      <c r="V894" s="2" t="str">
        <f>IF(ISERR(FIND("12",GERAL[[#This Row],[ODS]])),"NÃO","SIM")</f>
        <v>NÃO</v>
      </c>
      <c r="W894" s="2" t="str">
        <f>IF(ISERR(FIND("13",GERAL[[#This Row],[ODS]])),"NÃO","SIM")</f>
        <v>NÃO</v>
      </c>
      <c r="X894" s="2" t="str">
        <f>IF(ISERR(FIND("14",GERAL[[#This Row],[ODS]])),"NÃO","SIM")</f>
        <v>NÃO</v>
      </c>
      <c r="Y894" s="2" t="str">
        <f>IF(ISERR(FIND("15",GERAL[[#This Row],[ODS]])),"NÃO","SIM")</f>
        <v>NÃO</v>
      </c>
      <c r="Z894" s="2" t="str">
        <f>IF(ISERR(FIND("16",GERAL[[#This Row],[ODS]])),"NÃO","SIM")</f>
        <v>NÃO</v>
      </c>
      <c r="AA894" s="2" t="str">
        <f>IF(ISERR(FIND("17",GERAL[[#This Row],[ODS]])),"NÃO","SIM")</f>
        <v>NÃO</v>
      </c>
      <c r="AB894" s="1">
        <v>46.525251967584389</v>
      </c>
      <c r="AC894" s="1">
        <v>37.237994185324155</v>
      </c>
      <c r="AD894" s="1">
        <v>36.222538152636474</v>
      </c>
      <c r="AE894" s="1">
        <v>30.855456078668041</v>
      </c>
      <c r="AF894" s="1">
        <v>49.314752148916284</v>
      </c>
      <c r="AG894" s="1" t="str">
        <f>GERAL[[#This Row],[SIGLA]]&amp;GERAL[[#This Row],[CÓD]]</f>
        <v>ALEP_PS</v>
      </c>
      <c r="AH894" s="1">
        <f ca="1">VLOOKUP(GERAL[[#This Row],[REF_NOTA]],BASE_NOTAS[],7,FALSE)</f>
        <v>18.462318250515168</v>
      </c>
      <c r="AI894" s="31">
        <f ca="1">IF(GERAL[[#This Row],[Nota 2025]]="",0,GERAL[[#This Row],[Nota 2026]]-GERAL[[#This Row],[Nota 2025]])</f>
        <v>-30.852433898401117</v>
      </c>
    </row>
    <row r="895" spans="1:35" ht="17" x14ac:dyDescent="0.35">
      <c r="A895" s="2" t="s">
        <v>159</v>
      </c>
      <c r="B895" s="2" t="s">
        <v>184</v>
      </c>
      <c r="C895" s="2" t="s">
        <v>268</v>
      </c>
      <c r="D895" s="15" t="s">
        <v>402</v>
      </c>
      <c r="E895" s="15" t="s">
        <v>395</v>
      </c>
      <c r="F895" s="2" t="str">
        <f>VLOOKUP(GERAL[[#This Row],[CÓD]],SEALL,6,FALSE)</f>
        <v>SG</v>
      </c>
      <c r="G89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9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89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95" s="2" t="str">
        <f>VLOOKUP(GERAL[[#This Row],[CÓD]],SEALL,4,FALSE)</f>
        <v>08, 10</v>
      </c>
      <c r="K895" s="2" t="str">
        <f>IF(ISERR(FIND("01",GERAL[[#This Row],[ODS]])),"NÃO","SIM")</f>
        <v>NÃO</v>
      </c>
      <c r="L895" s="2" t="str">
        <f>IF(ISERR(FIND("02",GERAL[[#This Row],[ODS]])),"NÃO","SIM")</f>
        <v>NÃO</v>
      </c>
      <c r="M895" s="2" t="str">
        <f>IF(ISERR(FIND("03",GERAL[[#This Row],[ODS]])),"NÃO","SIM")</f>
        <v>NÃO</v>
      </c>
      <c r="N895" s="2" t="str">
        <f>IF(ISERR(FIND("04",GERAL[[#This Row],[ODS]])),"NÃO","SIM")</f>
        <v>NÃO</v>
      </c>
      <c r="O895" s="2" t="str">
        <f>IF(ISERR(FIND("05",GERAL[[#This Row],[ODS]])),"NÃO","SIM")</f>
        <v>NÃO</v>
      </c>
      <c r="P895" s="2" t="str">
        <f>IF(ISERR(FIND("06",GERAL[[#This Row],[ODS]])),"NÃO","SIM")</f>
        <v>NÃO</v>
      </c>
      <c r="Q895" s="2" t="str">
        <f>IF(ISERR(FIND("07",GERAL[[#This Row],[ODS]])),"NÃO","SIM")</f>
        <v>NÃO</v>
      </c>
      <c r="R895" s="2" t="str">
        <f>IF(ISERR(FIND("08",GERAL[[#This Row],[ODS]])),"NÃO","SIM")</f>
        <v>SIM</v>
      </c>
      <c r="S895" s="2" t="str">
        <f>IF(ISERR(FIND("09",GERAL[[#This Row],[ODS]])),"NÃO","SIM")</f>
        <v>NÃO</v>
      </c>
      <c r="T895" s="2" t="str">
        <f>IF(ISERR(FIND("10",GERAL[[#This Row],[ODS]])),"NÃO","SIM")</f>
        <v>SIM</v>
      </c>
      <c r="U895" s="2" t="str">
        <f>IF(ISERR(FIND("11",GERAL[[#This Row],[ODS]])),"NÃO","SIM")</f>
        <v>NÃO</v>
      </c>
      <c r="V895" s="2" t="str">
        <f>IF(ISERR(FIND("12",GERAL[[#This Row],[ODS]])),"NÃO","SIM")</f>
        <v>NÃO</v>
      </c>
      <c r="W895" s="2" t="str">
        <f>IF(ISERR(FIND("13",GERAL[[#This Row],[ODS]])),"NÃO","SIM")</f>
        <v>NÃO</v>
      </c>
      <c r="X895" s="2" t="str">
        <f>IF(ISERR(FIND("14",GERAL[[#This Row],[ODS]])),"NÃO","SIM")</f>
        <v>NÃO</v>
      </c>
      <c r="Y895" s="2" t="str">
        <f>IF(ISERR(FIND("15",GERAL[[#This Row],[ODS]])),"NÃO","SIM")</f>
        <v>NÃO</v>
      </c>
      <c r="Z895" s="2" t="str">
        <f>IF(ISERR(FIND("16",GERAL[[#This Row],[ODS]])),"NÃO","SIM")</f>
        <v>NÃO</v>
      </c>
      <c r="AA895" s="2" t="str">
        <f>IF(ISERR(FIND("17",GERAL[[#This Row],[ODS]])),"NÃO","SIM")</f>
        <v>NÃO</v>
      </c>
      <c r="AB895" s="1">
        <v>0</v>
      </c>
      <c r="AC895" s="1">
        <v>0</v>
      </c>
      <c r="AD895" s="1">
        <v>0</v>
      </c>
      <c r="AE895" s="1">
        <v>35.61094601044762</v>
      </c>
      <c r="AF895" s="1">
        <v>16.775622601074943</v>
      </c>
      <c r="AG895" s="1" t="str">
        <f>GERAL[[#This Row],[SIGLA]]&amp;GERAL[[#This Row],[CÓD]]</f>
        <v>APEP_PS</v>
      </c>
      <c r="AH895" s="1">
        <f ca="1">VLOOKUP(GERAL[[#This Row],[REF_NOTA]],BASE_NOTAS[],7,FALSE)</f>
        <v>29.737986245115394</v>
      </c>
      <c r="AI895" s="31">
        <f ca="1">IF(GERAL[[#This Row],[Nota 2025]]="",0,GERAL[[#This Row],[Nota 2026]]-GERAL[[#This Row],[Nota 2025]])</f>
        <v>12.962363644040451</v>
      </c>
    </row>
    <row r="896" spans="1:35" ht="17" x14ac:dyDescent="0.35">
      <c r="A896" s="2" t="s">
        <v>155</v>
      </c>
      <c r="B896" s="2" t="s">
        <v>158</v>
      </c>
      <c r="C896" s="2" t="s">
        <v>268</v>
      </c>
      <c r="D896" s="15" t="s">
        <v>402</v>
      </c>
      <c r="E896" s="15" t="s">
        <v>395</v>
      </c>
      <c r="F896" s="2" t="str">
        <f>VLOOKUP(GERAL[[#This Row],[CÓD]],SEALL,6,FALSE)</f>
        <v>SG</v>
      </c>
      <c r="G89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9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89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96" s="2" t="str">
        <f>VLOOKUP(GERAL[[#This Row],[CÓD]],SEALL,4,FALSE)</f>
        <v>08, 10</v>
      </c>
      <c r="K896" s="2" t="str">
        <f>IF(ISERR(FIND("01",GERAL[[#This Row],[ODS]])),"NÃO","SIM")</f>
        <v>NÃO</v>
      </c>
      <c r="L896" s="2" t="str">
        <f>IF(ISERR(FIND("02",GERAL[[#This Row],[ODS]])),"NÃO","SIM")</f>
        <v>NÃO</v>
      </c>
      <c r="M896" s="2" t="str">
        <f>IF(ISERR(FIND("03",GERAL[[#This Row],[ODS]])),"NÃO","SIM")</f>
        <v>NÃO</v>
      </c>
      <c r="N896" s="2" t="str">
        <f>IF(ISERR(FIND("04",GERAL[[#This Row],[ODS]])),"NÃO","SIM")</f>
        <v>NÃO</v>
      </c>
      <c r="O896" s="2" t="str">
        <f>IF(ISERR(FIND("05",GERAL[[#This Row],[ODS]])),"NÃO","SIM")</f>
        <v>NÃO</v>
      </c>
      <c r="P896" s="2" t="str">
        <f>IF(ISERR(FIND("06",GERAL[[#This Row],[ODS]])),"NÃO","SIM")</f>
        <v>NÃO</v>
      </c>
      <c r="Q896" s="2" t="str">
        <f>IF(ISERR(FIND("07",GERAL[[#This Row],[ODS]])),"NÃO","SIM")</f>
        <v>NÃO</v>
      </c>
      <c r="R896" s="2" t="str">
        <f>IF(ISERR(FIND("08",GERAL[[#This Row],[ODS]])),"NÃO","SIM")</f>
        <v>SIM</v>
      </c>
      <c r="S896" s="2" t="str">
        <f>IF(ISERR(FIND("09",GERAL[[#This Row],[ODS]])),"NÃO","SIM")</f>
        <v>NÃO</v>
      </c>
      <c r="T896" s="2" t="str">
        <f>IF(ISERR(FIND("10",GERAL[[#This Row],[ODS]])),"NÃO","SIM")</f>
        <v>SIM</v>
      </c>
      <c r="U896" s="2" t="str">
        <f>IF(ISERR(FIND("11",GERAL[[#This Row],[ODS]])),"NÃO","SIM")</f>
        <v>NÃO</v>
      </c>
      <c r="V896" s="2" t="str">
        <f>IF(ISERR(FIND("12",GERAL[[#This Row],[ODS]])),"NÃO","SIM")</f>
        <v>NÃO</v>
      </c>
      <c r="W896" s="2" t="str">
        <f>IF(ISERR(FIND("13",GERAL[[#This Row],[ODS]])),"NÃO","SIM")</f>
        <v>NÃO</v>
      </c>
      <c r="X896" s="2" t="str">
        <f>IF(ISERR(FIND("14",GERAL[[#This Row],[ODS]])),"NÃO","SIM")</f>
        <v>NÃO</v>
      </c>
      <c r="Y896" s="2" t="str">
        <f>IF(ISERR(FIND("15",GERAL[[#This Row],[ODS]])),"NÃO","SIM")</f>
        <v>NÃO</v>
      </c>
      <c r="Z896" s="2" t="str">
        <f>IF(ISERR(FIND("16",GERAL[[#This Row],[ODS]])),"NÃO","SIM")</f>
        <v>NÃO</v>
      </c>
      <c r="AA896" s="2" t="str">
        <f>IF(ISERR(FIND("17",GERAL[[#This Row],[ODS]])),"NÃO","SIM")</f>
        <v>NÃO</v>
      </c>
      <c r="AB896" s="1">
        <v>39.083834552798237</v>
      </c>
      <c r="AC896" s="1">
        <v>64.729298892006256</v>
      </c>
      <c r="AD896" s="1">
        <v>23.659395803021468</v>
      </c>
      <c r="AE896" s="1">
        <v>52.317952443514415</v>
      </c>
      <c r="AF896" s="1">
        <v>76.130941085919233</v>
      </c>
      <c r="AG896" s="1" t="str">
        <f>GERAL[[#This Row],[SIGLA]]&amp;GERAL[[#This Row],[CÓD]]</f>
        <v>AMEP_PS</v>
      </c>
      <c r="AH896" s="1">
        <f ca="1">VLOOKUP(GERAL[[#This Row],[REF_NOTA]],BASE_NOTAS[],7,FALSE)</f>
        <v>51.905886166401878</v>
      </c>
      <c r="AI896" s="31">
        <f ca="1">IF(GERAL[[#This Row],[Nota 2025]]="",0,GERAL[[#This Row],[Nota 2026]]-GERAL[[#This Row],[Nota 2025]])</f>
        <v>-24.225054919517355</v>
      </c>
    </row>
    <row r="897" spans="1:35" ht="17" x14ac:dyDescent="0.35">
      <c r="A897" s="2" t="s">
        <v>160</v>
      </c>
      <c r="B897" s="2" t="s">
        <v>187</v>
      </c>
      <c r="C897" s="2" t="s">
        <v>268</v>
      </c>
      <c r="D897" s="15" t="s">
        <v>402</v>
      </c>
      <c r="E897" s="15" t="s">
        <v>395</v>
      </c>
      <c r="F897" s="2" t="str">
        <f>VLOOKUP(GERAL[[#This Row],[CÓD]],SEALL,6,FALSE)</f>
        <v>SG</v>
      </c>
      <c r="G89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9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89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97" s="2" t="str">
        <f>VLOOKUP(GERAL[[#This Row],[CÓD]],SEALL,4,FALSE)</f>
        <v>08, 10</v>
      </c>
      <c r="K897" s="2" t="str">
        <f>IF(ISERR(FIND("01",GERAL[[#This Row],[ODS]])),"NÃO","SIM")</f>
        <v>NÃO</v>
      </c>
      <c r="L897" s="2" t="str">
        <f>IF(ISERR(FIND("02",GERAL[[#This Row],[ODS]])),"NÃO","SIM")</f>
        <v>NÃO</v>
      </c>
      <c r="M897" s="2" t="str">
        <f>IF(ISERR(FIND("03",GERAL[[#This Row],[ODS]])),"NÃO","SIM")</f>
        <v>NÃO</v>
      </c>
      <c r="N897" s="2" t="str">
        <f>IF(ISERR(FIND("04",GERAL[[#This Row],[ODS]])),"NÃO","SIM")</f>
        <v>NÃO</v>
      </c>
      <c r="O897" s="2" t="str">
        <f>IF(ISERR(FIND("05",GERAL[[#This Row],[ODS]])),"NÃO","SIM")</f>
        <v>NÃO</v>
      </c>
      <c r="P897" s="2" t="str">
        <f>IF(ISERR(FIND("06",GERAL[[#This Row],[ODS]])),"NÃO","SIM")</f>
        <v>NÃO</v>
      </c>
      <c r="Q897" s="2" t="str">
        <f>IF(ISERR(FIND("07",GERAL[[#This Row],[ODS]])),"NÃO","SIM")</f>
        <v>NÃO</v>
      </c>
      <c r="R897" s="2" t="str">
        <f>IF(ISERR(FIND("08",GERAL[[#This Row],[ODS]])),"NÃO","SIM")</f>
        <v>SIM</v>
      </c>
      <c r="S897" s="2" t="str">
        <f>IF(ISERR(FIND("09",GERAL[[#This Row],[ODS]])),"NÃO","SIM")</f>
        <v>NÃO</v>
      </c>
      <c r="T897" s="2" t="str">
        <f>IF(ISERR(FIND("10",GERAL[[#This Row],[ODS]])),"NÃO","SIM")</f>
        <v>SIM</v>
      </c>
      <c r="U897" s="2" t="str">
        <f>IF(ISERR(FIND("11",GERAL[[#This Row],[ODS]])),"NÃO","SIM")</f>
        <v>NÃO</v>
      </c>
      <c r="V897" s="2" t="str">
        <f>IF(ISERR(FIND("12",GERAL[[#This Row],[ODS]])),"NÃO","SIM")</f>
        <v>NÃO</v>
      </c>
      <c r="W897" s="2" t="str">
        <f>IF(ISERR(FIND("13",GERAL[[#This Row],[ODS]])),"NÃO","SIM")</f>
        <v>NÃO</v>
      </c>
      <c r="X897" s="2" t="str">
        <f>IF(ISERR(FIND("14",GERAL[[#This Row],[ODS]])),"NÃO","SIM")</f>
        <v>NÃO</v>
      </c>
      <c r="Y897" s="2" t="str">
        <f>IF(ISERR(FIND("15",GERAL[[#This Row],[ODS]])),"NÃO","SIM")</f>
        <v>NÃO</v>
      </c>
      <c r="Z897" s="2" t="str">
        <f>IF(ISERR(FIND("16",GERAL[[#This Row],[ODS]])),"NÃO","SIM")</f>
        <v>NÃO</v>
      </c>
      <c r="AA897" s="2" t="str">
        <f>IF(ISERR(FIND("17",GERAL[[#This Row],[ODS]])),"NÃO","SIM")</f>
        <v>NÃO</v>
      </c>
      <c r="AB897" s="1">
        <v>47.929916801925422</v>
      </c>
      <c r="AC897" s="1">
        <v>39.302100701088804</v>
      </c>
      <c r="AD897" s="1">
        <v>41.765135740451967</v>
      </c>
      <c r="AE897" s="1">
        <v>15.291788781235056</v>
      </c>
      <c r="AF897" s="1">
        <v>37.509443414959144</v>
      </c>
      <c r="AG897" s="1" t="str">
        <f>GERAL[[#This Row],[SIGLA]]&amp;GERAL[[#This Row],[CÓD]]</f>
        <v>BAEP_PS</v>
      </c>
      <c r="AH897" s="1">
        <f ca="1">VLOOKUP(GERAL[[#This Row],[REF_NOTA]],BASE_NOTAS[],7,FALSE)</f>
        <v>34.708149007200362</v>
      </c>
      <c r="AI897" s="31">
        <f ca="1">IF(GERAL[[#This Row],[Nota 2025]]="",0,GERAL[[#This Row],[Nota 2026]]-GERAL[[#This Row],[Nota 2025]])</f>
        <v>-2.8012944077587818</v>
      </c>
    </row>
    <row r="898" spans="1:35" ht="17" x14ac:dyDescent="0.35">
      <c r="A898" s="2" t="s">
        <v>161</v>
      </c>
      <c r="B898" s="2" t="s">
        <v>188</v>
      </c>
      <c r="C898" s="2" t="s">
        <v>268</v>
      </c>
      <c r="D898" s="15" t="s">
        <v>402</v>
      </c>
      <c r="E898" s="15" t="s">
        <v>395</v>
      </c>
      <c r="F898" s="2" t="str">
        <f>VLOOKUP(GERAL[[#This Row],[CÓD]],SEALL,6,FALSE)</f>
        <v>SG</v>
      </c>
      <c r="G89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9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89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98" s="2" t="str">
        <f>VLOOKUP(GERAL[[#This Row],[CÓD]],SEALL,4,FALSE)</f>
        <v>08, 10</v>
      </c>
      <c r="K898" s="2" t="str">
        <f>IF(ISERR(FIND("01",GERAL[[#This Row],[ODS]])),"NÃO","SIM")</f>
        <v>NÃO</v>
      </c>
      <c r="L898" s="2" t="str">
        <f>IF(ISERR(FIND("02",GERAL[[#This Row],[ODS]])),"NÃO","SIM")</f>
        <v>NÃO</v>
      </c>
      <c r="M898" s="2" t="str">
        <f>IF(ISERR(FIND("03",GERAL[[#This Row],[ODS]])),"NÃO","SIM")</f>
        <v>NÃO</v>
      </c>
      <c r="N898" s="2" t="str">
        <f>IF(ISERR(FIND("04",GERAL[[#This Row],[ODS]])),"NÃO","SIM")</f>
        <v>NÃO</v>
      </c>
      <c r="O898" s="2" t="str">
        <f>IF(ISERR(FIND("05",GERAL[[#This Row],[ODS]])),"NÃO","SIM")</f>
        <v>NÃO</v>
      </c>
      <c r="P898" s="2" t="str">
        <f>IF(ISERR(FIND("06",GERAL[[#This Row],[ODS]])),"NÃO","SIM")</f>
        <v>NÃO</v>
      </c>
      <c r="Q898" s="2" t="str">
        <f>IF(ISERR(FIND("07",GERAL[[#This Row],[ODS]])),"NÃO","SIM")</f>
        <v>NÃO</v>
      </c>
      <c r="R898" s="2" t="str">
        <f>IF(ISERR(FIND("08",GERAL[[#This Row],[ODS]])),"NÃO","SIM")</f>
        <v>SIM</v>
      </c>
      <c r="S898" s="2" t="str">
        <f>IF(ISERR(FIND("09",GERAL[[#This Row],[ODS]])),"NÃO","SIM")</f>
        <v>NÃO</v>
      </c>
      <c r="T898" s="2" t="str">
        <f>IF(ISERR(FIND("10",GERAL[[#This Row],[ODS]])),"NÃO","SIM")</f>
        <v>SIM</v>
      </c>
      <c r="U898" s="2" t="str">
        <f>IF(ISERR(FIND("11",GERAL[[#This Row],[ODS]])),"NÃO","SIM")</f>
        <v>NÃO</v>
      </c>
      <c r="V898" s="2" t="str">
        <f>IF(ISERR(FIND("12",GERAL[[#This Row],[ODS]])),"NÃO","SIM")</f>
        <v>NÃO</v>
      </c>
      <c r="W898" s="2" t="str">
        <f>IF(ISERR(FIND("13",GERAL[[#This Row],[ODS]])),"NÃO","SIM")</f>
        <v>NÃO</v>
      </c>
      <c r="X898" s="2" t="str">
        <f>IF(ISERR(FIND("14",GERAL[[#This Row],[ODS]])),"NÃO","SIM")</f>
        <v>NÃO</v>
      </c>
      <c r="Y898" s="2" t="str">
        <f>IF(ISERR(FIND("15",GERAL[[#This Row],[ODS]])),"NÃO","SIM")</f>
        <v>NÃO</v>
      </c>
      <c r="Z898" s="2" t="str">
        <f>IF(ISERR(FIND("16",GERAL[[#This Row],[ODS]])),"NÃO","SIM")</f>
        <v>NÃO</v>
      </c>
      <c r="AA898" s="2" t="str">
        <f>IF(ISERR(FIND("17",GERAL[[#This Row],[ODS]])),"NÃO","SIM")</f>
        <v>NÃO</v>
      </c>
      <c r="AB898" s="1">
        <v>49.823508353035848</v>
      </c>
      <c r="AC898" s="1">
        <v>26.968332469520206</v>
      </c>
      <c r="AD898" s="1">
        <v>45.763772383805524</v>
      </c>
      <c r="AE898" s="1">
        <v>0</v>
      </c>
      <c r="AF898" s="1">
        <v>40.596230806234466</v>
      </c>
      <c r="AG898" s="1" t="str">
        <f>GERAL[[#This Row],[SIGLA]]&amp;GERAL[[#This Row],[CÓD]]</f>
        <v>CEEP_PS</v>
      </c>
      <c r="AH898" s="1">
        <f ca="1">VLOOKUP(GERAL[[#This Row],[REF_NOTA]],BASE_NOTAS[],7,FALSE)</f>
        <v>24.466312976360825</v>
      </c>
      <c r="AI898" s="31">
        <f ca="1">IF(GERAL[[#This Row],[Nota 2025]]="",0,GERAL[[#This Row],[Nota 2026]]-GERAL[[#This Row],[Nota 2025]])</f>
        <v>-16.129917829873641</v>
      </c>
    </row>
    <row r="899" spans="1:35" ht="17" x14ac:dyDescent="0.35">
      <c r="A899" s="2" t="s">
        <v>162</v>
      </c>
      <c r="B899" s="2" t="s">
        <v>189</v>
      </c>
      <c r="C899" s="2" t="s">
        <v>268</v>
      </c>
      <c r="D899" s="15" t="s">
        <v>402</v>
      </c>
      <c r="E899" s="15" t="s">
        <v>395</v>
      </c>
      <c r="F899" s="2" t="str">
        <f>VLOOKUP(GERAL[[#This Row],[CÓD]],SEALL,6,FALSE)</f>
        <v>SG</v>
      </c>
      <c r="G89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89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89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899" s="2" t="str">
        <f>VLOOKUP(GERAL[[#This Row],[CÓD]],SEALL,4,FALSE)</f>
        <v>08, 10</v>
      </c>
      <c r="K899" s="2" t="str">
        <f>IF(ISERR(FIND("01",GERAL[[#This Row],[ODS]])),"NÃO","SIM")</f>
        <v>NÃO</v>
      </c>
      <c r="L899" s="2" t="str">
        <f>IF(ISERR(FIND("02",GERAL[[#This Row],[ODS]])),"NÃO","SIM")</f>
        <v>NÃO</v>
      </c>
      <c r="M899" s="2" t="str">
        <f>IF(ISERR(FIND("03",GERAL[[#This Row],[ODS]])),"NÃO","SIM")</f>
        <v>NÃO</v>
      </c>
      <c r="N899" s="2" t="str">
        <f>IF(ISERR(FIND("04",GERAL[[#This Row],[ODS]])),"NÃO","SIM")</f>
        <v>NÃO</v>
      </c>
      <c r="O899" s="2" t="str">
        <f>IF(ISERR(FIND("05",GERAL[[#This Row],[ODS]])),"NÃO","SIM")</f>
        <v>NÃO</v>
      </c>
      <c r="P899" s="2" t="str">
        <f>IF(ISERR(FIND("06",GERAL[[#This Row],[ODS]])),"NÃO","SIM")</f>
        <v>NÃO</v>
      </c>
      <c r="Q899" s="2" t="str">
        <f>IF(ISERR(FIND("07",GERAL[[#This Row],[ODS]])),"NÃO","SIM")</f>
        <v>NÃO</v>
      </c>
      <c r="R899" s="2" t="str">
        <f>IF(ISERR(FIND("08",GERAL[[#This Row],[ODS]])),"NÃO","SIM")</f>
        <v>SIM</v>
      </c>
      <c r="S899" s="2" t="str">
        <f>IF(ISERR(FIND("09",GERAL[[#This Row],[ODS]])),"NÃO","SIM")</f>
        <v>NÃO</v>
      </c>
      <c r="T899" s="2" t="str">
        <f>IF(ISERR(FIND("10",GERAL[[#This Row],[ODS]])),"NÃO","SIM")</f>
        <v>SIM</v>
      </c>
      <c r="U899" s="2" t="str">
        <f>IF(ISERR(FIND("11",GERAL[[#This Row],[ODS]])),"NÃO","SIM")</f>
        <v>NÃO</v>
      </c>
      <c r="V899" s="2" t="str">
        <f>IF(ISERR(FIND("12",GERAL[[#This Row],[ODS]])),"NÃO","SIM")</f>
        <v>NÃO</v>
      </c>
      <c r="W899" s="2" t="str">
        <f>IF(ISERR(FIND("13",GERAL[[#This Row],[ODS]])),"NÃO","SIM")</f>
        <v>NÃO</v>
      </c>
      <c r="X899" s="2" t="str">
        <f>IF(ISERR(FIND("14",GERAL[[#This Row],[ODS]])),"NÃO","SIM")</f>
        <v>NÃO</v>
      </c>
      <c r="Y899" s="2" t="str">
        <f>IF(ISERR(FIND("15",GERAL[[#This Row],[ODS]])),"NÃO","SIM")</f>
        <v>NÃO</v>
      </c>
      <c r="Z899" s="2" t="str">
        <f>IF(ISERR(FIND("16",GERAL[[#This Row],[ODS]])),"NÃO","SIM")</f>
        <v>NÃO</v>
      </c>
      <c r="AA899" s="2" t="str">
        <f>IF(ISERR(FIND("17",GERAL[[#This Row],[ODS]])),"NÃO","SIM")</f>
        <v>NÃO</v>
      </c>
      <c r="AB899" s="1">
        <v>23.589912745294029</v>
      </c>
      <c r="AC899" s="1">
        <v>30.141846356437384</v>
      </c>
      <c r="AD899" s="1">
        <v>25.075682932364472</v>
      </c>
      <c r="AE899" s="1">
        <v>25.766966255706464</v>
      </c>
      <c r="AF899" s="1">
        <v>29.255764777045201</v>
      </c>
      <c r="AG899" s="1" t="str">
        <f>GERAL[[#This Row],[SIGLA]]&amp;GERAL[[#This Row],[CÓD]]</f>
        <v>DFEP_PS</v>
      </c>
      <c r="AH899" s="1">
        <f ca="1">VLOOKUP(GERAL[[#This Row],[REF_NOTA]],BASE_NOTAS[],7,FALSE)</f>
        <v>14.743192930557527</v>
      </c>
      <c r="AI899" s="31">
        <f ca="1">IF(GERAL[[#This Row],[Nota 2025]]="",0,GERAL[[#This Row],[Nota 2026]]-GERAL[[#This Row],[Nota 2025]])</f>
        <v>-14.512571846487674</v>
      </c>
    </row>
    <row r="900" spans="1:35" ht="17" x14ac:dyDescent="0.35">
      <c r="A900" s="2" t="s">
        <v>163</v>
      </c>
      <c r="B900" s="2" t="s">
        <v>183</v>
      </c>
      <c r="C900" s="2" t="s">
        <v>268</v>
      </c>
      <c r="D900" s="15" t="s">
        <v>402</v>
      </c>
      <c r="E900" s="15" t="s">
        <v>395</v>
      </c>
      <c r="F900" s="2" t="str">
        <f>VLOOKUP(GERAL[[#This Row],[CÓD]],SEALL,6,FALSE)</f>
        <v>SG</v>
      </c>
      <c r="G90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0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90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00" s="2" t="str">
        <f>VLOOKUP(GERAL[[#This Row],[CÓD]],SEALL,4,FALSE)</f>
        <v>08, 10</v>
      </c>
      <c r="K900" s="2" t="str">
        <f>IF(ISERR(FIND("01",GERAL[[#This Row],[ODS]])),"NÃO","SIM")</f>
        <v>NÃO</v>
      </c>
      <c r="L900" s="2" t="str">
        <f>IF(ISERR(FIND("02",GERAL[[#This Row],[ODS]])),"NÃO","SIM")</f>
        <v>NÃO</v>
      </c>
      <c r="M900" s="2" t="str">
        <f>IF(ISERR(FIND("03",GERAL[[#This Row],[ODS]])),"NÃO","SIM")</f>
        <v>NÃO</v>
      </c>
      <c r="N900" s="2" t="str">
        <f>IF(ISERR(FIND("04",GERAL[[#This Row],[ODS]])),"NÃO","SIM")</f>
        <v>NÃO</v>
      </c>
      <c r="O900" s="2" t="str">
        <f>IF(ISERR(FIND("05",GERAL[[#This Row],[ODS]])),"NÃO","SIM")</f>
        <v>NÃO</v>
      </c>
      <c r="P900" s="2" t="str">
        <f>IF(ISERR(FIND("06",GERAL[[#This Row],[ODS]])),"NÃO","SIM")</f>
        <v>NÃO</v>
      </c>
      <c r="Q900" s="2" t="str">
        <f>IF(ISERR(FIND("07",GERAL[[#This Row],[ODS]])),"NÃO","SIM")</f>
        <v>NÃO</v>
      </c>
      <c r="R900" s="2" t="str">
        <f>IF(ISERR(FIND("08",GERAL[[#This Row],[ODS]])),"NÃO","SIM")</f>
        <v>SIM</v>
      </c>
      <c r="S900" s="2" t="str">
        <f>IF(ISERR(FIND("09",GERAL[[#This Row],[ODS]])),"NÃO","SIM")</f>
        <v>NÃO</v>
      </c>
      <c r="T900" s="2" t="str">
        <f>IF(ISERR(FIND("10",GERAL[[#This Row],[ODS]])),"NÃO","SIM")</f>
        <v>SIM</v>
      </c>
      <c r="U900" s="2" t="str">
        <f>IF(ISERR(FIND("11",GERAL[[#This Row],[ODS]])),"NÃO","SIM")</f>
        <v>NÃO</v>
      </c>
      <c r="V900" s="2" t="str">
        <f>IF(ISERR(FIND("12",GERAL[[#This Row],[ODS]])),"NÃO","SIM")</f>
        <v>NÃO</v>
      </c>
      <c r="W900" s="2" t="str">
        <f>IF(ISERR(FIND("13",GERAL[[#This Row],[ODS]])),"NÃO","SIM")</f>
        <v>NÃO</v>
      </c>
      <c r="X900" s="2" t="str">
        <f>IF(ISERR(FIND("14",GERAL[[#This Row],[ODS]])),"NÃO","SIM")</f>
        <v>NÃO</v>
      </c>
      <c r="Y900" s="2" t="str">
        <f>IF(ISERR(FIND("15",GERAL[[#This Row],[ODS]])),"NÃO","SIM")</f>
        <v>NÃO</v>
      </c>
      <c r="Z900" s="2" t="str">
        <f>IF(ISERR(FIND("16",GERAL[[#This Row],[ODS]])),"NÃO","SIM")</f>
        <v>NÃO</v>
      </c>
      <c r="AA900" s="2" t="str">
        <f>IF(ISERR(FIND("17",GERAL[[#This Row],[ODS]])),"NÃO","SIM")</f>
        <v>NÃO</v>
      </c>
      <c r="AB900" s="1">
        <v>75.675326113013853</v>
      </c>
      <c r="AC900" s="1">
        <v>66.374858736712255</v>
      </c>
      <c r="AD900" s="1">
        <v>61.02607644708943</v>
      </c>
      <c r="AE900" s="1">
        <v>79.138835381559076</v>
      </c>
      <c r="AF900" s="1">
        <v>76.221601542040005</v>
      </c>
      <c r="AG900" s="1" t="str">
        <f>GERAL[[#This Row],[SIGLA]]&amp;GERAL[[#This Row],[CÓD]]</f>
        <v>ESEP_PS</v>
      </c>
      <c r="AH900" s="1">
        <f ca="1">VLOOKUP(GERAL[[#This Row],[REF_NOTA]],BASE_NOTAS[],7,FALSE)</f>
        <v>60.797281002066505</v>
      </c>
      <c r="AI900" s="31">
        <f ca="1">IF(GERAL[[#This Row],[Nota 2025]]="",0,GERAL[[#This Row],[Nota 2026]]-GERAL[[#This Row],[Nota 2025]])</f>
        <v>-15.4243205399735</v>
      </c>
    </row>
    <row r="901" spans="1:35" ht="17" x14ac:dyDescent="0.35">
      <c r="A901" s="2" t="s">
        <v>164</v>
      </c>
      <c r="B901" s="2" t="s">
        <v>190</v>
      </c>
      <c r="C901" s="2" t="s">
        <v>268</v>
      </c>
      <c r="D901" s="15" t="s">
        <v>402</v>
      </c>
      <c r="E901" s="15" t="s">
        <v>395</v>
      </c>
      <c r="F901" s="2" t="str">
        <f>VLOOKUP(GERAL[[#This Row],[CÓD]],SEALL,6,FALSE)</f>
        <v>SG</v>
      </c>
      <c r="G90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0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90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01" s="2" t="str">
        <f>VLOOKUP(GERAL[[#This Row],[CÓD]],SEALL,4,FALSE)</f>
        <v>08, 10</v>
      </c>
      <c r="K901" s="2" t="str">
        <f>IF(ISERR(FIND("01",GERAL[[#This Row],[ODS]])),"NÃO","SIM")</f>
        <v>NÃO</v>
      </c>
      <c r="L901" s="2" t="str">
        <f>IF(ISERR(FIND("02",GERAL[[#This Row],[ODS]])),"NÃO","SIM")</f>
        <v>NÃO</v>
      </c>
      <c r="M901" s="2" t="str">
        <f>IF(ISERR(FIND("03",GERAL[[#This Row],[ODS]])),"NÃO","SIM")</f>
        <v>NÃO</v>
      </c>
      <c r="N901" s="2" t="str">
        <f>IF(ISERR(FIND("04",GERAL[[#This Row],[ODS]])),"NÃO","SIM")</f>
        <v>NÃO</v>
      </c>
      <c r="O901" s="2" t="str">
        <f>IF(ISERR(FIND("05",GERAL[[#This Row],[ODS]])),"NÃO","SIM")</f>
        <v>NÃO</v>
      </c>
      <c r="P901" s="2" t="str">
        <f>IF(ISERR(FIND("06",GERAL[[#This Row],[ODS]])),"NÃO","SIM")</f>
        <v>NÃO</v>
      </c>
      <c r="Q901" s="2" t="str">
        <f>IF(ISERR(FIND("07",GERAL[[#This Row],[ODS]])),"NÃO","SIM")</f>
        <v>NÃO</v>
      </c>
      <c r="R901" s="2" t="str">
        <f>IF(ISERR(FIND("08",GERAL[[#This Row],[ODS]])),"NÃO","SIM")</f>
        <v>SIM</v>
      </c>
      <c r="S901" s="2" t="str">
        <f>IF(ISERR(FIND("09",GERAL[[#This Row],[ODS]])),"NÃO","SIM")</f>
        <v>NÃO</v>
      </c>
      <c r="T901" s="2" t="str">
        <f>IF(ISERR(FIND("10",GERAL[[#This Row],[ODS]])),"NÃO","SIM")</f>
        <v>SIM</v>
      </c>
      <c r="U901" s="2" t="str">
        <f>IF(ISERR(FIND("11",GERAL[[#This Row],[ODS]])),"NÃO","SIM")</f>
        <v>NÃO</v>
      </c>
      <c r="V901" s="2" t="str">
        <f>IF(ISERR(FIND("12",GERAL[[#This Row],[ODS]])),"NÃO","SIM")</f>
        <v>NÃO</v>
      </c>
      <c r="W901" s="2" t="str">
        <f>IF(ISERR(FIND("13",GERAL[[#This Row],[ODS]])),"NÃO","SIM")</f>
        <v>NÃO</v>
      </c>
      <c r="X901" s="2" t="str">
        <f>IF(ISERR(FIND("14",GERAL[[#This Row],[ODS]])),"NÃO","SIM")</f>
        <v>NÃO</v>
      </c>
      <c r="Y901" s="2" t="str">
        <f>IF(ISERR(FIND("15",GERAL[[#This Row],[ODS]])),"NÃO","SIM")</f>
        <v>NÃO</v>
      </c>
      <c r="Z901" s="2" t="str">
        <f>IF(ISERR(FIND("16",GERAL[[#This Row],[ODS]])),"NÃO","SIM")</f>
        <v>NÃO</v>
      </c>
      <c r="AA901" s="2" t="str">
        <f>IF(ISERR(FIND("17",GERAL[[#This Row],[ODS]])),"NÃO","SIM")</f>
        <v>NÃO</v>
      </c>
      <c r="AB901" s="1">
        <v>59.086625535507103</v>
      </c>
      <c r="AC901" s="1">
        <v>39.285425697661594</v>
      </c>
      <c r="AD901" s="1">
        <v>36.102611423951778</v>
      </c>
      <c r="AE901" s="1">
        <v>65.747641975201034</v>
      </c>
      <c r="AF901" s="1">
        <v>40.910578133443856</v>
      </c>
      <c r="AG901" s="1" t="str">
        <f>GERAL[[#This Row],[SIGLA]]&amp;GERAL[[#This Row],[CÓD]]</f>
        <v>GOEP_PS</v>
      </c>
      <c r="AH901" s="1">
        <f ca="1">VLOOKUP(GERAL[[#This Row],[REF_NOTA]],BASE_NOTAS[],7,FALSE)</f>
        <v>59.863366141431342</v>
      </c>
      <c r="AI901" s="31">
        <f ca="1">IF(GERAL[[#This Row],[Nota 2025]]="",0,GERAL[[#This Row],[Nota 2026]]-GERAL[[#This Row],[Nota 2025]])</f>
        <v>18.952788007987486</v>
      </c>
    </row>
    <row r="902" spans="1:35" ht="17" x14ac:dyDescent="0.35">
      <c r="A902" s="2" t="s">
        <v>165</v>
      </c>
      <c r="B902" s="2" t="s">
        <v>191</v>
      </c>
      <c r="C902" s="2" t="s">
        <v>268</v>
      </c>
      <c r="D902" s="15" t="s">
        <v>402</v>
      </c>
      <c r="E902" s="15" t="s">
        <v>395</v>
      </c>
      <c r="F902" s="2" t="str">
        <f>VLOOKUP(GERAL[[#This Row],[CÓD]],SEALL,6,FALSE)</f>
        <v>SG</v>
      </c>
      <c r="G90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0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90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02" s="2" t="str">
        <f>VLOOKUP(GERAL[[#This Row],[CÓD]],SEALL,4,FALSE)</f>
        <v>08, 10</v>
      </c>
      <c r="K902" s="2" t="str">
        <f>IF(ISERR(FIND("01",GERAL[[#This Row],[ODS]])),"NÃO","SIM")</f>
        <v>NÃO</v>
      </c>
      <c r="L902" s="2" t="str">
        <f>IF(ISERR(FIND("02",GERAL[[#This Row],[ODS]])),"NÃO","SIM")</f>
        <v>NÃO</v>
      </c>
      <c r="M902" s="2" t="str">
        <f>IF(ISERR(FIND("03",GERAL[[#This Row],[ODS]])),"NÃO","SIM")</f>
        <v>NÃO</v>
      </c>
      <c r="N902" s="2" t="str">
        <f>IF(ISERR(FIND("04",GERAL[[#This Row],[ODS]])),"NÃO","SIM")</f>
        <v>NÃO</v>
      </c>
      <c r="O902" s="2" t="str">
        <f>IF(ISERR(FIND("05",GERAL[[#This Row],[ODS]])),"NÃO","SIM")</f>
        <v>NÃO</v>
      </c>
      <c r="P902" s="2" t="str">
        <f>IF(ISERR(FIND("06",GERAL[[#This Row],[ODS]])),"NÃO","SIM")</f>
        <v>NÃO</v>
      </c>
      <c r="Q902" s="2" t="str">
        <f>IF(ISERR(FIND("07",GERAL[[#This Row],[ODS]])),"NÃO","SIM")</f>
        <v>NÃO</v>
      </c>
      <c r="R902" s="2" t="str">
        <f>IF(ISERR(FIND("08",GERAL[[#This Row],[ODS]])),"NÃO","SIM")</f>
        <v>SIM</v>
      </c>
      <c r="S902" s="2" t="str">
        <f>IF(ISERR(FIND("09",GERAL[[#This Row],[ODS]])),"NÃO","SIM")</f>
        <v>NÃO</v>
      </c>
      <c r="T902" s="2" t="str">
        <f>IF(ISERR(FIND("10",GERAL[[#This Row],[ODS]])),"NÃO","SIM")</f>
        <v>SIM</v>
      </c>
      <c r="U902" s="2" t="str">
        <f>IF(ISERR(FIND("11",GERAL[[#This Row],[ODS]])),"NÃO","SIM")</f>
        <v>NÃO</v>
      </c>
      <c r="V902" s="2" t="str">
        <f>IF(ISERR(FIND("12",GERAL[[#This Row],[ODS]])),"NÃO","SIM")</f>
        <v>NÃO</v>
      </c>
      <c r="W902" s="2" t="str">
        <f>IF(ISERR(FIND("13",GERAL[[#This Row],[ODS]])),"NÃO","SIM")</f>
        <v>NÃO</v>
      </c>
      <c r="X902" s="2" t="str">
        <f>IF(ISERR(FIND("14",GERAL[[#This Row],[ODS]])),"NÃO","SIM")</f>
        <v>NÃO</v>
      </c>
      <c r="Y902" s="2" t="str">
        <f>IF(ISERR(FIND("15",GERAL[[#This Row],[ODS]])),"NÃO","SIM")</f>
        <v>NÃO</v>
      </c>
      <c r="Z902" s="2" t="str">
        <f>IF(ISERR(FIND("16",GERAL[[#This Row],[ODS]])),"NÃO","SIM")</f>
        <v>NÃO</v>
      </c>
      <c r="AA902" s="2" t="str">
        <f>IF(ISERR(FIND("17",GERAL[[#This Row],[ODS]])),"NÃO","SIM")</f>
        <v>NÃO</v>
      </c>
      <c r="AB902" s="1">
        <v>29.00244455100551</v>
      </c>
      <c r="AC902" s="1">
        <v>32.944917439852446</v>
      </c>
      <c r="AD902" s="1">
        <v>20.06393336353409</v>
      </c>
      <c r="AE902" s="1">
        <v>24.980663344888853</v>
      </c>
      <c r="AF902" s="1">
        <v>55.140898693807664</v>
      </c>
      <c r="AG902" s="1" t="str">
        <f>GERAL[[#This Row],[SIGLA]]&amp;GERAL[[#This Row],[CÓD]]</f>
        <v>MAEP_PS</v>
      </c>
      <c r="AH902" s="1">
        <f ca="1">VLOOKUP(GERAL[[#This Row],[REF_NOTA]],BASE_NOTAS[],7,FALSE)</f>
        <v>56.972812287959343</v>
      </c>
      <c r="AI902" s="31">
        <f ca="1">IF(GERAL[[#This Row],[Nota 2025]]="",0,GERAL[[#This Row],[Nota 2026]]-GERAL[[#This Row],[Nota 2025]])</f>
        <v>1.8319135941516791</v>
      </c>
    </row>
    <row r="903" spans="1:35" ht="17" x14ac:dyDescent="0.35">
      <c r="A903" s="2" t="s">
        <v>168</v>
      </c>
      <c r="B903" s="2" t="s">
        <v>195</v>
      </c>
      <c r="C903" s="2" t="s">
        <v>268</v>
      </c>
      <c r="D903" s="15" t="s">
        <v>402</v>
      </c>
      <c r="E903" s="15" t="s">
        <v>395</v>
      </c>
      <c r="F903" s="2" t="str">
        <f>VLOOKUP(GERAL[[#This Row],[CÓD]],SEALL,6,FALSE)</f>
        <v>SG</v>
      </c>
      <c r="G90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0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90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03" s="2" t="str">
        <f>VLOOKUP(GERAL[[#This Row],[CÓD]],SEALL,4,FALSE)</f>
        <v>08, 10</v>
      </c>
      <c r="K903" s="2" t="str">
        <f>IF(ISERR(FIND("01",GERAL[[#This Row],[ODS]])),"NÃO","SIM")</f>
        <v>NÃO</v>
      </c>
      <c r="L903" s="2" t="str">
        <f>IF(ISERR(FIND("02",GERAL[[#This Row],[ODS]])),"NÃO","SIM")</f>
        <v>NÃO</v>
      </c>
      <c r="M903" s="2" t="str">
        <f>IF(ISERR(FIND("03",GERAL[[#This Row],[ODS]])),"NÃO","SIM")</f>
        <v>NÃO</v>
      </c>
      <c r="N903" s="2" t="str">
        <f>IF(ISERR(FIND("04",GERAL[[#This Row],[ODS]])),"NÃO","SIM")</f>
        <v>NÃO</v>
      </c>
      <c r="O903" s="2" t="str">
        <f>IF(ISERR(FIND("05",GERAL[[#This Row],[ODS]])),"NÃO","SIM")</f>
        <v>NÃO</v>
      </c>
      <c r="P903" s="2" t="str">
        <f>IF(ISERR(FIND("06",GERAL[[#This Row],[ODS]])),"NÃO","SIM")</f>
        <v>NÃO</v>
      </c>
      <c r="Q903" s="2" t="str">
        <f>IF(ISERR(FIND("07",GERAL[[#This Row],[ODS]])),"NÃO","SIM")</f>
        <v>NÃO</v>
      </c>
      <c r="R903" s="2" t="str">
        <f>IF(ISERR(FIND("08",GERAL[[#This Row],[ODS]])),"NÃO","SIM")</f>
        <v>SIM</v>
      </c>
      <c r="S903" s="2" t="str">
        <f>IF(ISERR(FIND("09",GERAL[[#This Row],[ODS]])),"NÃO","SIM")</f>
        <v>NÃO</v>
      </c>
      <c r="T903" s="2" t="str">
        <f>IF(ISERR(FIND("10",GERAL[[#This Row],[ODS]])),"NÃO","SIM")</f>
        <v>SIM</v>
      </c>
      <c r="U903" s="2" t="str">
        <f>IF(ISERR(FIND("11",GERAL[[#This Row],[ODS]])),"NÃO","SIM")</f>
        <v>NÃO</v>
      </c>
      <c r="V903" s="2" t="str">
        <f>IF(ISERR(FIND("12",GERAL[[#This Row],[ODS]])),"NÃO","SIM")</f>
        <v>NÃO</v>
      </c>
      <c r="W903" s="2" t="str">
        <f>IF(ISERR(FIND("13",GERAL[[#This Row],[ODS]])),"NÃO","SIM")</f>
        <v>NÃO</v>
      </c>
      <c r="X903" s="2" t="str">
        <f>IF(ISERR(FIND("14",GERAL[[#This Row],[ODS]])),"NÃO","SIM")</f>
        <v>NÃO</v>
      </c>
      <c r="Y903" s="2" t="str">
        <f>IF(ISERR(FIND("15",GERAL[[#This Row],[ODS]])),"NÃO","SIM")</f>
        <v>NÃO</v>
      </c>
      <c r="Z903" s="2" t="str">
        <f>IF(ISERR(FIND("16",GERAL[[#This Row],[ODS]])),"NÃO","SIM")</f>
        <v>NÃO</v>
      </c>
      <c r="AA903" s="2" t="str">
        <f>IF(ISERR(FIND("17",GERAL[[#This Row],[ODS]])),"NÃO","SIM")</f>
        <v>NÃO</v>
      </c>
      <c r="AB903" s="1">
        <v>43.274752375710037</v>
      </c>
      <c r="AC903" s="1">
        <v>27.256475122825705</v>
      </c>
      <c r="AD903" s="1">
        <v>29.248320411535687</v>
      </c>
      <c r="AE903" s="1">
        <v>27.380107664324399</v>
      </c>
      <c r="AF903" s="1">
        <v>44.750988543950108</v>
      </c>
      <c r="AG903" s="1" t="str">
        <f>GERAL[[#This Row],[SIGLA]]&amp;GERAL[[#This Row],[CÓD]]</f>
        <v>MTEP_PS</v>
      </c>
      <c r="AH903" s="1">
        <f ca="1">VLOOKUP(GERAL[[#This Row],[REF_NOTA]],BASE_NOTAS[],7,FALSE)</f>
        <v>47.98418532154777</v>
      </c>
      <c r="AI903" s="31">
        <f ca="1">IF(GERAL[[#This Row],[Nota 2025]]="",0,GERAL[[#This Row],[Nota 2026]]-GERAL[[#This Row],[Nota 2025]])</f>
        <v>3.2331967775976622</v>
      </c>
    </row>
    <row r="904" spans="1:35" ht="17" x14ac:dyDescent="0.35">
      <c r="A904" s="2" t="s">
        <v>167</v>
      </c>
      <c r="B904" s="2" t="s">
        <v>193</v>
      </c>
      <c r="C904" s="2" t="s">
        <v>268</v>
      </c>
      <c r="D904" s="15" t="s">
        <v>402</v>
      </c>
      <c r="E904" s="15" t="s">
        <v>395</v>
      </c>
      <c r="F904" s="2" t="str">
        <f>VLOOKUP(GERAL[[#This Row],[CÓD]],SEALL,6,FALSE)</f>
        <v>SG</v>
      </c>
      <c r="G90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0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90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04" s="2" t="str">
        <f>VLOOKUP(GERAL[[#This Row],[CÓD]],SEALL,4,FALSE)</f>
        <v>08, 10</v>
      </c>
      <c r="K904" s="2" t="str">
        <f>IF(ISERR(FIND("01",GERAL[[#This Row],[ODS]])),"NÃO","SIM")</f>
        <v>NÃO</v>
      </c>
      <c r="L904" s="2" t="str">
        <f>IF(ISERR(FIND("02",GERAL[[#This Row],[ODS]])),"NÃO","SIM")</f>
        <v>NÃO</v>
      </c>
      <c r="M904" s="2" t="str">
        <f>IF(ISERR(FIND("03",GERAL[[#This Row],[ODS]])),"NÃO","SIM")</f>
        <v>NÃO</v>
      </c>
      <c r="N904" s="2" t="str">
        <f>IF(ISERR(FIND("04",GERAL[[#This Row],[ODS]])),"NÃO","SIM")</f>
        <v>NÃO</v>
      </c>
      <c r="O904" s="2" t="str">
        <f>IF(ISERR(FIND("05",GERAL[[#This Row],[ODS]])),"NÃO","SIM")</f>
        <v>NÃO</v>
      </c>
      <c r="P904" s="2" t="str">
        <f>IF(ISERR(FIND("06",GERAL[[#This Row],[ODS]])),"NÃO","SIM")</f>
        <v>NÃO</v>
      </c>
      <c r="Q904" s="2" t="str">
        <f>IF(ISERR(FIND("07",GERAL[[#This Row],[ODS]])),"NÃO","SIM")</f>
        <v>NÃO</v>
      </c>
      <c r="R904" s="2" t="str">
        <f>IF(ISERR(FIND("08",GERAL[[#This Row],[ODS]])),"NÃO","SIM")</f>
        <v>SIM</v>
      </c>
      <c r="S904" s="2" t="str">
        <f>IF(ISERR(FIND("09",GERAL[[#This Row],[ODS]])),"NÃO","SIM")</f>
        <v>NÃO</v>
      </c>
      <c r="T904" s="2" t="str">
        <f>IF(ISERR(FIND("10",GERAL[[#This Row],[ODS]])),"NÃO","SIM")</f>
        <v>SIM</v>
      </c>
      <c r="U904" s="2" t="str">
        <f>IF(ISERR(FIND("11",GERAL[[#This Row],[ODS]])),"NÃO","SIM")</f>
        <v>NÃO</v>
      </c>
      <c r="V904" s="2" t="str">
        <f>IF(ISERR(FIND("12",GERAL[[#This Row],[ODS]])),"NÃO","SIM")</f>
        <v>NÃO</v>
      </c>
      <c r="W904" s="2" t="str">
        <f>IF(ISERR(FIND("13",GERAL[[#This Row],[ODS]])),"NÃO","SIM")</f>
        <v>NÃO</v>
      </c>
      <c r="X904" s="2" t="str">
        <f>IF(ISERR(FIND("14",GERAL[[#This Row],[ODS]])),"NÃO","SIM")</f>
        <v>NÃO</v>
      </c>
      <c r="Y904" s="2" t="str">
        <f>IF(ISERR(FIND("15",GERAL[[#This Row],[ODS]])),"NÃO","SIM")</f>
        <v>NÃO</v>
      </c>
      <c r="Z904" s="2" t="str">
        <f>IF(ISERR(FIND("16",GERAL[[#This Row],[ODS]])),"NÃO","SIM")</f>
        <v>NÃO</v>
      </c>
      <c r="AA904" s="2" t="str">
        <f>IF(ISERR(FIND("17",GERAL[[#This Row],[ODS]])),"NÃO","SIM")</f>
        <v>NÃO</v>
      </c>
      <c r="AB904" s="1">
        <v>44.587552165285139</v>
      </c>
      <c r="AC904" s="1">
        <v>38.267476392169819</v>
      </c>
      <c r="AD904" s="1">
        <v>17.631282879876352</v>
      </c>
      <c r="AE904" s="1">
        <v>37.360613209121453</v>
      </c>
      <c r="AF904" s="1">
        <v>50.996266843285099</v>
      </c>
      <c r="AG904" s="1" t="str">
        <f>GERAL[[#This Row],[SIGLA]]&amp;GERAL[[#This Row],[CÓD]]</f>
        <v>MSEP_PS</v>
      </c>
      <c r="AH904" s="1">
        <f ca="1">VLOOKUP(GERAL[[#This Row],[REF_NOTA]],BASE_NOTAS[],7,FALSE)</f>
        <v>70.028025031514389</v>
      </c>
      <c r="AI904" s="31">
        <f ca="1">IF(GERAL[[#This Row],[Nota 2025]]="",0,GERAL[[#This Row],[Nota 2026]]-GERAL[[#This Row],[Nota 2025]])</f>
        <v>19.03175818822929</v>
      </c>
    </row>
    <row r="905" spans="1:35" ht="17" x14ac:dyDescent="0.35">
      <c r="A905" s="2" t="s">
        <v>166</v>
      </c>
      <c r="B905" s="2" t="s">
        <v>192</v>
      </c>
      <c r="C905" s="2" t="s">
        <v>268</v>
      </c>
      <c r="D905" s="15" t="s">
        <v>402</v>
      </c>
      <c r="E905" s="15" t="s">
        <v>395</v>
      </c>
      <c r="F905" s="2" t="str">
        <f>VLOOKUP(GERAL[[#This Row],[CÓD]],SEALL,6,FALSE)</f>
        <v>SG</v>
      </c>
      <c r="G90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0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90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05" s="2" t="str">
        <f>VLOOKUP(GERAL[[#This Row],[CÓD]],SEALL,4,FALSE)</f>
        <v>08, 10</v>
      </c>
      <c r="K905" s="2" t="str">
        <f>IF(ISERR(FIND("01",GERAL[[#This Row],[ODS]])),"NÃO","SIM")</f>
        <v>NÃO</v>
      </c>
      <c r="L905" s="2" t="str">
        <f>IF(ISERR(FIND("02",GERAL[[#This Row],[ODS]])),"NÃO","SIM")</f>
        <v>NÃO</v>
      </c>
      <c r="M905" s="2" t="str">
        <f>IF(ISERR(FIND("03",GERAL[[#This Row],[ODS]])),"NÃO","SIM")</f>
        <v>NÃO</v>
      </c>
      <c r="N905" s="2" t="str">
        <f>IF(ISERR(FIND("04",GERAL[[#This Row],[ODS]])),"NÃO","SIM")</f>
        <v>NÃO</v>
      </c>
      <c r="O905" s="2" t="str">
        <f>IF(ISERR(FIND("05",GERAL[[#This Row],[ODS]])),"NÃO","SIM")</f>
        <v>NÃO</v>
      </c>
      <c r="P905" s="2" t="str">
        <f>IF(ISERR(FIND("06",GERAL[[#This Row],[ODS]])),"NÃO","SIM")</f>
        <v>NÃO</v>
      </c>
      <c r="Q905" s="2" t="str">
        <f>IF(ISERR(FIND("07",GERAL[[#This Row],[ODS]])),"NÃO","SIM")</f>
        <v>NÃO</v>
      </c>
      <c r="R905" s="2" t="str">
        <f>IF(ISERR(FIND("08",GERAL[[#This Row],[ODS]])),"NÃO","SIM")</f>
        <v>SIM</v>
      </c>
      <c r="S905" s="2" t="str">
        <f>IF(ISERR(FIND("09",GERAL[[#This Row],[ODS]])),"NÃO","SIM")</f>
        <v>NÃO</v>
      </c>
      <c r="T905" s="2" t="str">
        <f>IF(ISERR(FIND("10",GERAL[[#This Row],[ODS]])),"NÃO","SIM")</f>
        <v>SIM</v>
      </c>
      <c r="U905" s="2" t="str">
        <f>IF(ISERR(FIND("11",GERAL[[#This Row],[ODS]])),"NÃO","SIM")</f>
        <v>NÃO</v>
      </c>
      <c r="V905" s="2" t="str">
        <f>IF(ISERR(FIND("12",GERAL[[#This Row],[ODS]])),"NÃO","SIM")</f>
        <v>NÃO</v>
      </c>
      <c r="W905" s="2" t="str">
        <f>IF(ISERR(FIND("13",GERAL[[#This Row],[ODS]])),"NÃO","SIM")</f>
        <v>NÃO</v>
      </c>
      <c r="X905" s="2" t="str">
        <f>IF(ISERR(FIND("14",GERAL[[#This Row],[ODS]])),"NÃO","SIM")</f>
        <v>NÃO</v>
      </c>
      <c r="Y905" s="2" t="str">
        <f>IF(ISERR(FIND("15",GERAL[[#This Row],[ODS]])),"NÃO","SIM")</f>
        <v>NÃO</v>
      </c>
      <c r="Z905" s="2" t="str">
        <f>IF(ISERR(FIND("16",GERAL[[#This Row],[ODS]])),"NÃO","SIM")</f>
        <v>NÃO</v>
      </c>
      <c r="AA905" s="2" t="str">
        <f>IF(ISERR(FIND("17",GERAL[[#This Row],[ODS]])),"NÃO","SIM")</f>
        <v>NÃO</v>
      </c>
      <c r="AB905" s="1">
        <v>75.714535437620427</v>
      </c>
      <c r="AC905" s="1">
        <v>63.418616241579329</v>
      </c>
      <c r="AD905" s="1">
        <v>71.691894467467336</v>
      </c>
      <c r="AE905" s="1">
        <v>100</v>
      </c>
      <c r="AF905" s="1">
        <v>86.708853720696752</v>
      </c>
      <c r="AG905" s="1" t="str">
        <f>GERAL[[#This Row],[SIGLA]]&amp;GERAL[[#This Row],[CÓD]]</f>
        <v>MGEP_PS</v>
      </c>
      <c r="AH905" s="1">
        <f ca="1">VLOOKUP(GERAL[[#This Row],[REF_NOTA]],BASE_NOTAS[],7,FALSE)</f>
        <v>92.403170176924661</v>
      </c>
      <c r="AI905" s="31">
        <f ca="1">IF(GERAL[[#This Row],[Nota 2025]]="",0,GERAL[[#This Row],[Nota 2026]]-GERAL[[#This Row],[Nota 2025]])</f>
        <v>5.6943164562279094</v>
      </c>
    </row>
    <row r="906" spans="1:35" ht="17" x14ac:dyDescent="0.35">
      <c r="A906" s="2" t="s">
        <v>169</v>
      </c>
      <c r="B906" s="2" t="s">
        <v>196</v>
      </c>
      <c r="C906" s="2" t="s">
        <v>268</v>
      </c>
      <c r="D906" s="15" t="s">
        <v>402</v>
      </c>
      <c r="E906" s="15" t="s">
        <v>395</v>
      </c>
      <c r="F906" s="2" t="str">
        <f>VLOOKUP(GERAL[[#This Row],[CÓD]],SEALL,6,FALSE)</f>
        <v>SG</v>
      </c>
      <c r="G90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0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90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06" s="2" t="str">
        <f>VLOOKUP(GERAL[[#This Row],[CÓD]],SEALL,4,FALSE)</f>
        <v>08, 10</v>
      </c>
      <c r="K906" s="2" t="str">
        <f>IF(ISERR(FIND("01",GERAL[[#This Row],[ODS]])),"NÃO","SIM")</f>
        <v>NÃO</v>
      </c>
      <c r="L906" s="2" t="str">
        <f>IF(ISERR(FIND("02",GERAL[[#This Row],[ODS]])),"NÃO","SIM")</f>
        <v>NÃO</v>
      </c>
      <c r="M906" s="2" t="str">
        <f>IF(ISERR(FIND("03",GERAL[[#This Row],[ODS]])),"NÃO","SIM")</f>
        <v>NÃO</v>
      </c>
      <c r="N906" s="2" t="str">
        <f>IF(ISERR(FIND("04",GERAL[[#This Row],[ODS]])),"NÃO","SIM")</f>
        <v>NÃO</v>
      </c>
      <c r="O906" s="2" t="str">
        <f>IF(ISERR(FIND("05",GERAL[[#This Row],[ODS]])),"NÃO","SIM")</f>
        <v>NÃO</v>
      </c>
      <c r="P906" s="2" t="str">
        <f>IF(ISERR(FIND("06",GERAL[[#This Row],[ODS]])),"NÃO","SIM")</f>
        <v>NÃO</v>
      </c>
      <c r="Q906" s="2" t="str">
        <f>IF(ISERR(FIND("07",GERAL[[#This Row],[ODS]])),"NÃO","SIM")</f>
        <v>NÃO</v>
      </c>
      <c r="R906" s="2" t="str">
        <f>IF(ISERR(FIND("08",GERAL[[#This Row],[ODS]])),"NÃO","SIM")</f>
        <v>SIM</v>
      </c>
      <c r="S906" s="2" t="str">
        <f>IF(ISERR(FIND("09",GERAL[[#This Row],[ODS]])),"NÃO","SIM")</f>
        <v>NÃO</v>
      </c>
      <c r="T906" s="2" t="str">
        <f>IF(ISERR(FIND("10",GERAL[[#This Row],[ODS]])),"NÃO","SIM")</f>
        <v>SIM</v>
      </c>
      <c r="U906" s="2" t="str">
        <f>IF(ISERR(FIND("11",GERAL[[#This Row],[ODS]])),"NÃO","SIM")</f>
        <v>NÃO</v>
      </c>
      <c r="V906" s="2" t="str">
        <f>IF(ISERR(FIND("12",GERAL[[#This Row],[ODS]])),"NÃO","SIM")</f>
        <v>NÃO</v>
      </c>
      <c r="W906" s="2" t="str">
        <f>IF(ISERR(FIND("13",GERAL[[#This Row],[ODS]])),"NÃO","SIM")</f>
        <v>NÃO</v>
      </c>
      <c r="X906" s="2" t="str">
        <f>IF(ISERR(FIND("14",GERAL[[#This Row],[ODS]])),"NÃO","SIM")</f>
        <v>NÃO</v>
      </c>
      <c r="Y906" s="2" t="str">
        <f>IF(ISERR(FIND("15",GERAL[[#This Row],[ODS]])),"NÃO","SIM")</f>
        <v>NÃO</v>
      </c>
      <c r="Z906" s="2" t="str">
        <f>IF(ISERR(FIND("16",GERAL[[#This Row],[ODS]])),"NÃO","SIM")</f>
        <v>NÃO</v>
      </c>
      <c r="AA906" s="2" t="str">
        <f>IF(ISERR(FIND("17",GERAL[[#This Row],[ODS]])),"NÃO","SIM")</f>
        <v>NÃO</v>
      </c>
      <c r="AB906" s="1">
        <v>37.139206120437962</v>
      </c>
      <c r="AC906" s="1">
        <v>26.042067617961322</v>
      </c>
      <c r="AD906" s="1">
        <v>21.945032809271638</v>
      </c>
      <c r="AE906" s="1">
        <v>29.738768974045186</v>
      </c>
      <c r="AF906" s="1">
        <v>0</v>
      </c>
      <c r="AG906" s="1" t="str">
        <f>GERAL[[#This Row],[SIGLA]]&amp;GERAL[[#This Row],[CÓD]]</f>
        <v>PAEP_PS</v>
      </c>
      <c r="AH906" s="1">
        <f ca="1">VLOOKUP(GERAL[[#This Row],[REF_NOTA]],BASE_NOTAS[],7,FALSE)</f>
        <v>17.632288429161875</v>
      </c>
      <c r="AI906" s="31">
        <f ca="1">IF(GERAL[[#This Row],[Nota 2025]]="",0,GERAL[[#This Row],[Nota 2026]]-GERAL[[#This Row],[Nota 2025]])</f>
        <v>17.632288429161875</v>
      </c>
    </row>
    <row r="907" spans="1:35" ht="17" x14ac:dyDescent="0.35">
      <c r="A907" s="2" t="s">
        <v>170</v>
      </c>
      <c r="B907" s="2" t="s">
        <v>197</v>
      </c>
      <c r="C907" s="2" t="s">
        <v>268</v>
      </c>
      <c r="D907" s="15" t="s">
        <v>402</v>
      </c>
      <c r="E907" s="15" t="s">
        <v>395</v>
      </c>
      <c r="F907" s="2" t="str">
        <f>VLOOKUP(GERAL[[#This Row],[CÓD]],SEALL,6,FALSE)</f>
        <v>SG</v>
      </c>
      <c r="G90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0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90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07" s="2" t="str">
        <f>VLOOKUP(GERAL[[#This Row],[CÓD]],SEALL,4,FALSE)</f>
        <v>08, 10</v>
      </c>
      <c r="K907" s="2" t="str">
        <f>IF(ISERR(FIND("01",GERAL[[#This Row],[ODS]])),"NÃO","SIM")</f>
        <v>NÃO</v>
      </c>
      <c r="L907" s="2" t="str">
        <f>IF(ISERR(FIND("02",GERAL[[#This Row],[ODS]])),"NÃO","SIM")</f>
        <v>NÃO</v>
      </c>
      <c r="M907" s="2" t="str">
        <f>IF(ISERR(FIND("03",GERAL[[#This Row],[ODS]])),"NÃO","SIM")</f>
        <v>NÃO</v>
      </c>
      <c r="N907" s="2" t="str">
        <f>IF(ISERR(FIND("04",GERAL[[#This Row],[ODS]])),"NÃO","SIM")</f>
        <v>NÃO</v>
      </c>
      <c r="O907" s="2" t="str">
        <f>IF(ISERR(FIND("05",GERAL[[#This Row],[ODS]])),"NÃO","SIM")</f>
        <v>NÃO</v>
      </c>
      <c r="P907" s="2" t="str">
        <f>IF(ISERR(FIND("06",GERAL[[#This Row],[ODS]])),"NÃO","SIM")</f>
        <v>NÃO</v>
      </c>
      <c r="Q907" s="2" t="str">
        <f>IF(ISERR(FIND("07",GERAL[[#This Row],[ODS]])),"NÃO","SIM")</f>
        <v>NÃO</v>
      </c>
      <c r="R907" s="2" t="str">
        <f>IF(ISERR(FIND("08",GERAL[[#This Row],[ODS]])),"NÃO","SIM")</f>
        <v>SIM</v>
      </c>
      <c r="S907" s="2" t="str">
        <f>IF(ISERR(FIND("09",GERAL[[#This Row],[ODS]])),"NÃO","SIM")</f>
        <v>NÃO</v>
      </c>
      <c r="T907" s="2" t="str">
        <f>IF(ISERR(FIND("10",GERAL[[#This Row],[ODS]])),"NÃO","SIM")</f>
        <v>SIM</v>
      </c>
      <c r="U907" s="2" t="str">
        <f>IF(ISERR(FIND("11",GERAL[[#This Row],[ODS]])),"NÃO","SIM")</f>
        <v>NÃO</v>
      </c>
      <c r="V907" s="2" t="str">
        <f>IF(ISERR(FIND("12",GERAL[[#This Row],[ODS]])),"NÃO","SIM")</f>
        <v>NÃO</v>
      </c>
      <c r="W907" s="2" t="str">
        <f>IF(ISERR(FIND("13",GERAL[[#This Row],[ODS]])),"NÃO","SIM")</f>
        <v>NÃO</v>
      </c>
      <c r="X907" s="2" t="str">
        <f>IF(ISERR(FIND("14",GERAL[[#This Row],[ODS]])),"NÃO","SIM")</f>
        <v>NÃO</v>
      </c>
      <c r="Y907" s="2" t="str">
        <f>IF(ISERR(FIND("15",GERAL[[#This Row],[ODS]])),"NÃO","SIM")</f>
        <v>NÃO</v>
      </c>
      <c r="Z907" s="2" t="str">
        <f>IF(ISERR(FIND("16",GERAL[[#This Row],[ODS]])),"NÃO","SIM")</f>
        <v>NÃO</v>
      </c>
      <c r="AA907" s="2" t="str">
        <f>IF(ISERR(FIND("17",GERAL[[#This Row],[ODS]])),"NÃO","SIM")</f>
        <v>NÃO</v>
      </c>
      <c r="AB907" s="1">
        <v>48.448307764479324</v>
      </c>
      <c r="AC907" s="1">
        <v>47.242050928830139</v>
      </c>
      <c r="AD907" s="1">
        <v>59.69904610747372</v>
      </c>
      <c r="AE907" s="1">
        <v>48.30199219413943</v>
      </c>
      <c r="AF907" s="1">
        <v>29.172602679520935</v>
      </c>
      <c r="AG907" s="1" t="str">
        <f>GERAL[[#This Row],[SIGLA]]&amp;GERAL[[#This Row],[CÓD]]</f>
        <v>PBEP_PS</v>
      </c>
      <c r="AH907" s="1">
        <f ca="1">VLOOKUP(GERAL[[#This Row],[REF_NOTA]],BASE_NOTAS[],7,FALSE)</f>
        <v>28.023109096386932</v>
      </c>
      <c r="AI907" s="31">
        <f ca="1">IF(GERAL[[#This Row],[Nota 2025]]="",0,GERAL[[#This Row],[Nota 2026]]-GERAL[[#This Row],[Nota 2025]])</f>
        <v>-1.149493583134003</v>
      </c>
    </row>
    <row r="908" spans="1:35" ht="17" x14ac:dyDescent="0.35">
      <c r="A908" s="2" t="s">
        <v>173</v>
      </c>
      <c r="B908" s="2" t="s">
        <v>200</v>
      </c>
      <c r="C908" s="2" t="s">
        <v>268</v>
      </c>
      <c r="D908" s="15" t="s">
        <v>402</v>
      </c>
      <c r="E908" s="15" t="s">
        <v>395</v>
      </c>
      <c r="F908" s="2" t="str">
        <f>VLOOKUP(GERAL[[#This Row],[CÓD]],SEALL,6,FALSE)</f>
        <v>SG</v>
      </c>
      <c r="G90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0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90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08" s="2" t="str">
        <f>VLOOKUP(GERAL[[#This Row],[CÓD]],SEALL,4,FALSE)</f>
        <v>08, 10</v>
      </c>
      <c r="K908" s="2" t="str">
        <f>IF(ISERR(FIND("01",GERAL[[#This Row],[ODS]])),"NÃO","SIM")</f>
        <v>NÃO</v>
      </c>
      <c r="L908" s="2" t="str">
        <f>IF(ISERR(FIND("02",GERAL[[#This Row],[ODS]])),"NÃO","SIM")</f>
        <v>NÃO</v>
      </c>
      <c r="M908" s="2" t="str">
        <f>IF(ISERR(FIND("03",GERAL[[#This Row],[ODS]])),"NÃO","SIM")</f>
        <v>NÃO</v>
      </c>
      <c r="N908" s="2" t="str">
        <f>IF(ISERR(FIND("04",GERAL[[#This Row],[ODS]])),"NÃO","SIM")</f>
        <v>NÃO</v>
      </c>
      <c r="O908" s="2" t="str">
        <f>IF(ISERR(FIND("05",GERAL[[#This Row],[ODS]])),"NÃO","SIM")</f>
        <v>NÃO</v>
      </c>
      <c r="P908" s="2" t="str">
        <f>IF(ISERR(FIND("06",GERAL[[#This Row],[ODS]])),"NÃO","SIM")</f>
        <v>NÃO</v>
      </c>
      <c r="Q908" s="2" t="str">
        <f>IF(ISERR(FIND("07",GERAL[[#This Row],[ODS]])),"NÃO","SIM")</f>
        <v>NÃO</v>
      </c>
      <c r="R908" s="2" t="str">
        <f>IF(ISERR(FIND("08",GERAL[[#This Row],[ODS]])),"NÃO","SIM")</f>
        <v>SIM</v>
      </c>
      <c r="S908" s="2" t="str">
        <f>IF(ISERR(FIND("09",GERAL[[#This Row],[ODS]])),"NÃO","SIM")</f>
        <v>NÃO</v>
      </c>
      <c r="T908" s="2" t="str">
        <f>IF(ISERR(FIND("10",GERAL[[#This Row],[ODS]])),"NÃO","SIM")</f>
        <v>SIM</v>
      </c>
      <c r="U908" s="2" t="str">
        <f>IF(ISERR(FIND("11",GERAL[[#This Row],[ODS]])),"NÃO","SIM")</f>
        <v>NÃO</v>
      </c>
      <c r="V908" s="2" t="str">
        <f>IF(ISERR(FIND("12",GERAL[[#This Row],[ODS]])),"NÃO","SIM")</f>
        <v>NÃO</v>
      </c>
      <c r="W908" s="2" t="str">
        <f>IF(ISERR(FIND("13",GERAL[[#This Row],[ODS]])),"NÃO","SIM")</f>
        <v>NÃO</v>
      </c>
      <c r="X908" s="2" t="str">
        <f>IF(ISERR(FIND("14",GERAL[[#This Row],[ODS]])),"NÃO","SIM")</f>
        <v>NÃO</v>
      </c>
      <c r="Y908" s="2" t="str">
        <f>IF(ISERR(FIND("15",GERAL[[#This Row],[ODS]])),"NÃO","SIM")</f>
        <v>NÃO</v>
      </c>
      <c r="Z908" s="2" t="str">
        <f>IF(ISERR(FIND("16",GERAL[[#This Row],[ODS]])),"NÃO","SIM")</f>
        <v>NÃO</v>
      </c>
      <c r="AA908" s="2" t="str">
        <f>IF(ISERR(FIND("17",GERAL[[#This Row],[ODS]])),"NÃO","SIM")</f>
        <v>NÃO</v>
      </c>
      <c r="AB908" s="1">
        <v>68.447875286839633</v>
      </c>
      <c r="AC908" s="1">
        <v>56.031366494342166</v>
      </c>
      <c r="AD908" s="1">
        <v>61.663245465654477</v>
      </c>
      <c r="AE908" s="1">
        <v>64.390563632449059</v>
      </c>
      <c r="AF908" s="1">
        <v>79.52702946306654</v>
      </c>
      <c r="AG908" s="1" t="str">
        <f>GERAL[[#This Row],[SIGLA]]&amp;GERAL[[#This Row],[CÓD]]</f>
        <v>PREP_PS</v>
      </c>
      <c r="AH908" s="1">
        <f ca="1">VLOOKUP(GERAL[[#This Row],[REF_NOTA]],BASE_NOTAS[],7,FALSE)</f>
        <v>75.911434314059164</v>
      </c>
      <c r="AI908" s="31">
        <f ca="1">IF(GERAL[[#This Row],[Nota 2025]]="",0,GERAL[[#This Row],[Nota 2026]]-GERAL[[#This Row],[Nota 2025]])</f>
        <v>-3.6155951490073761</v>
      </c>
    </row>
    <row r="909" spans="1:35" ht="17" x14ac:dyDescent="0.35">
      <c r="A909" s="2" t="s">
        <v>171</v>
      </c>
      <c r="B909" s="2" t="s">
        <v>198</v>
      </c>
      <c r="C909" s="2" t="s">
        <v>268</v>
      </c>
      <c r="D909" s="15" t="s">
        <v>402</v>
      </c>
      <c r="E909" s="15" t="s">
        <v>395</v>
      </c>
      <c r="F909" s="2" t="str">
        <f>VLOOKUP(GERAL[[#This Row],[CÓD]],SEALL,6,FALSE)</f>
        <v>SG</v>
      </c>
      <c r="G90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0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90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09" s="2" t="str">
        <f>VLOOKUP(GERAL[[#This Row],[CÓD]],SEALL,4,FALSE)</f>
        <v>08, 10</v>
      </c>
      <c r="K909" s="2" t="str">
        <f>IF(ISERR(FIND("01",GERAL[[#This Row],[ODS]])),"NÃO","SIM")</f>
        <v>NÃO</v>
      </c>
      <c r="L909" s="2" t="str">
        <f>IF(ISERR(FIND("02",GERAL[[#This Row],[ODS]])),"NÃO","SIM")</f>
        <v>NÃO</v>
      </c>
      <c r="M909" s="2" t="str">
        <f>IF(ISERR(FIND("03",GERAL[[#This Row],[ODS]])),"NÃO","SIM")</f>
        <v>NÃO</v>
      </c>
      <c r="N909" s="2" t="str">
        <f>IF(ISERR(FIND("04",GERAL[[#This Row],[ODS]])),"NÃO","SIM")</f>
        <v>NÃO</v>
      </c>
      <c r="O909" s="2" t="str">
        <f>IF(ISERR(FIND("05",GERAL[[#This Row],[ODS]])),"NÃO","SIM")</f>
        <v>NÃO</v>
      </c>
      <c r="P909" s="2" t="str">
        <f>IF(ISERR(FIND("06",GERAL[[#This Row],[ODS]])),"NÃO","SIM")</f>
        <v>NÃO</v>
      </c>
      <c r="Q909" s="2" t="str">
        <f>IF(ISERR(FIND("07",GERAL[[#This Row],[ODS]])),"NÃO","SIM")</f>
        <v>NÃO</v>
      </c>
      <c r="R909" s="2" t="str">
        <f>IF(ISERR(FIND("08",GERAL[[#This Row],[ODS]])),"NÃO","SIM")</f>
        <v>SIM</v>
      </c>
      <c r="S909" s="2" t="str">
        <f>IF(ISERR(FIND("09",GERAL[[#This Row],[ODS]])),"NÃO","SIM")</f>
        <v>NÃO</v>
      </c>
      <c r="T909" s="2" t="str">
        <f>IF(ISERR(FIND("10",GERAL[[#This Row],[ODS]])),"NÃO","SIM")</f>
        <v>SIM</v>
      </c>
      <c r="U909" s="2" t="str">
        <f>IF(ISERR(FIND("11",GERAL[[#This Row],[ODS]])),"NÃO","SIM")</f>
        <v>NÃO</v>
      </c>
      <c r="V909" s="2" t="str">
        <f>IF(ISERR(FIND("12",GERAL[[#This Row],[ODS]])),"NÃO","SIM")</f>
        <v>NÃO</v>
      </c>
      <c r="W909" s="2" t="str">
        <f>IF(ISERR(FIND("13",GERAL[[#This Row],[ODS]])),"NÃO","SIM")</f>
        <v>NÃO</v>
      </c>
      <c r="X909" s="2" t="str">
        <f>IF(ISERR(FIND("14",GERAL[[#This Row],[ODS]])),"NÃO","SIM")</f>
        <v>NÃO</v>
      </c>
      <c r="Y909" s="2" t="str">
        <f>IF(ISERR(FIND("15",GERAL[[#This Row],[ODS]])),"NÃO","SIM")</f>
        <v>NÃO</v>
      </c>
      <c r="Z909" s="2" t="str">
        <f>IF(ISERR(FIND("16",GERAL[[#This Row],[ODS]])),"NÃO","SIM")</f>
        <v>NÃO</v>
      </c>
      <c r="AA909" s="2" t="str">
        <f>IF(ISERR(FIND("17",GERAL[[#This Row],[ODS]])),"NÃO","SIM")</f>
        <v>NÃO</v>
      </c>
      <c r="AB909" s="1">
        <v>33.308060530921992</v>
      </c>
      <c r="AC909" s="1">
        <v>21.887616667632315</v>
      </c>
      <c r="AD909" s="1">
        <v>28.552218533500834</v>
      </c>
      <c r="AE909" s="1">
        <v>51.086936309974931</v>
      </c>
      <c r="AF909" s="1">
        <v>38.655513570406406</v>
      </c>
      <c r="AG909" s="1" t="str">
        <f>GERAL[[#This Row],[SIGLA]]&amp;GERAL[[#This Row],[CÓD]]</f>
        <v>PEEP_PS</v>
      </c>
      <c r="AH909" s="1">
        <f ca="1">VLOOKUP(GERAL[[#This Row],[REF_NOTA]],BASE_NOTAS[],7,FALSE)</f>
        <v>41.097397115480582</v>
      </c>
      <c r="AI909" s="31">
        <f ca="1">IF(GERAL[[#This Row],[Nota 2025]]="",0,GERAL[[#This Row],[Nota 2026]]-GERAL[[#This Row],[Nota 2025]])</f>
        <v>2.4418835450741767</v>
      </c>
    </row>
    <row r="910" spans="1:35" ht="17" x14ac:dyDescent="0.35">
      <c r="A910" s="2" t="s">
        <v>172</v>
      </c>
      <c r="B910" s="2" t="s">
        <v>199</v>
      </c>
      <c r="C910" s="2" t="s">
        <v>268</v>
      </c>
      <c r="D910" s="15" t="s">
        <v>402</v>
      </c>
      <c r="E910" s="15" t="s">
        <v>395</v>
      </c>
      <c r="F910" s="2" t="str">
        <f>VLOOKUP(GERAL[[#This Row],[CÓD]],SEALL,6,FALSE)</f>
        <v>SG</v>
      </c>
      <c r="G91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1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91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10" s="2" t="str">
        <f>VLOOKUP(GERAL[[#This Row],[CÓD]],SEALL,4,FALSE)</f>
        <v>08, 10</v>
      </c>
      <c r="K910" s="2" t="str">
        <f>IF(ISERR(FIND("01",GERAL[[#This Row],[ODS]])),"NÃO","SIM")</f>
        <v>NÃO</v>
      </c>
      <c r="L910" s="2" t="str">
        <f>IF(ISERR(FIND("02",GERAL[[#This Row],[ODS]])),"NÃO","SIM")</f>
        <v>NÃO</v>
      </c>
      <c r="M910" s="2" t="str">
        <f>IF(ISERR(FIND("03",GERAL[[#This Row],[ODS]])),"NÃO","SIM")</f>
        <v>NÃO</v>
      </c>
      <c r="N910" s="2" t="str">
        <f>IF(ISERR(FIND("04",GERAL[[#This Row],[ODS]])),"NÃO","SIM")</f>
        <v>NÃO</v>
      </c>
      <c r="O910" s="2" t="str">
        <f>IF(ISERR(FIND("05",GERAL[[#This Row],[ODS]])),"NÃO","SIM")</f>
        <v>NÃO</v>
      </c>
      <c r="P910" s="2" t="str">
        <f>IF(ISERR(FIND("06",GERAL[[#This Row],[ODS]])),"NÃO","SIM")</f>
        <v>NÃO</v>
      </c>
      <c r="Q910" s="2" t="str">
        <f>IF(ISERR(FIND("07",GERAL[[#This Row],[ODS]])),"NÃO","SIM")</f>
        <v>NÃO</v>
      </c>
      <c r="R910" s="2" t="str">
        <f>IF(ISERR(FIND("08",GERAL[[#This Row],[ODS]])),"NÃO","SIM")</f>
        <v>SIM</v>
      </c>
      <c r="S910" s="2" t="str">
        <f>IF(ISERR(FIND("09",GERAL[[#This Row],[ODS]])),"NÃO","SIM")</f>
        <v>NÃO</v>
      </c>
      <c r="T910" s="2" t="str">
        <f>IF(ISERR(FIND("10",GERAL[[#This Row],[ODS]])),"NÃO","SIM")</f>
        <v>SIM</v>
      </c>
      <c r="U910" s="2" t="str">
        <f>IF(ISERR(FIND("11",GERAL[[#This Row],[ODS]])),"NÃO","SIM")</f>
        <v>NÃO</v>
      </c>
      <c r="V910" s="2" t="str">
        <f>IF(ISERR(FIND("12",GERAL[[#This Row],[ODS]])),"NÃO","SIM")</f>
        <v>NÃO</v>
      </c>
      <c r="W910" s="2" t="str">
        <f>IF(ISERR(FIND("13",GERAL[[#This Row],[ODS]])),"NÃO","SIM")</f>
        <v>NÃO</v>
      </c>
      <c r="X910" s="2" t="str">
        <f>IF(ISERR(FIND("14",GERAL[[#This Row],[ODS]])),"NÃO","SIM")</f>
        <v>NÃO</v>
      </c>
      <c r="Y910" s="2" t="str">
        <f>IF(ISERR(FIND("15",GERAL[[#This Row],[ODS]])),"NÃO","SIM")</f>
        <v>NÃO</v>
      </c>
      <c r="Z910" s="2" t="str">
        <f>IF(ISERR(FIND("16",GERAL[[#This Row],[ODS]])),"NÃO","SIM")</f>
        <v>NÃO</v>
      </c>
      <c r="AA910" s="2" t="str">
        <f>IF(ISERR(FIND("17",GERAL[[#This Row],[ODS]])),"NÃO","SIM")</f>
        <v>NÃO</v>
      </c>
      <c r="AB910" s="1">
        <v>44.124205457020395</v>
      </c>
      <c r="AC910" s="1">
        <v>16.265482965960857</v>
      </c>
      <c r="AD910" s="1">
        <v>33.368252683663187</v>
      </c>
      <c r="AE910" s="1">
        <v>60.195434947724749</v>
      </c>
      <c r="AF910" s="1">
        <v>32.927993956402602</v>
      </c>
      <c r="AG910" s="1" t="str">
        <f>GERAL[[#This Row],[SIGLA]]&amp;GERAL[[#This Row],[CÓD]]</f>
        <v>PIEP_PS</v>
      </c>
      <c r="AH910" s="1">
        <f ca="1">VLOOKUP(GERAL[[#This Row],[REF_NOTA]],BASE_NOTAS[],7,FALSE)</f>
        <v>49.820775068171706</v>
      </c>
      <c r="AI910" s="31">
        <f ca="1">IF(GERAL[[#This Row],[Nota 2025]]="",0,GERAL[[#This Row],[Nota 2026]]-GERAL[[#This Row],[Nota 2025]])</f>
        <v>16.892781111769104</v>
      </c>
    </row>
    <row r="911" spans="1:35" ht="17" x14ac:dyDescent="0.35">
      <c r="A911" s="2" t="s">
        <v>174</v>
      </c>
      <c r="B911" s="2" t="s">
        <v>201</v>
      </c>
      <c r="C911" s="2" t="s">
        <v>268</v>
      </c>
      <c r="D911" s="15" t="s">
        <v>402</v>
      </c>
      <c r="E911" s="15" t="s">
        <v>395</v>
      </c>
      <c r="F911" s="2" t="str">
        <f>VLOOKUP(GERAL[[#This Row],[CÓD]],SEALL,6,FALSE)</f>
        <v>SG</v>
      </c>
      <c r="G91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1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91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11" s="2" t="str">
        <f>VLOOKUP(GERAL[[#This Row],[CÓD]],SEALL,4,FALSE)</f>
        <v>08, 10</v>
      </c>
      <c r="K911" s="2" t="str">
        <f>IF(ISERR(FIND("01",GERAL[[#This Row],[ODS]])),"NÃO","SIM")</f>
        <v>NÃO</v>
      </c>
      <c r="L911" s="2" t="str">
        <f>IF(ISERR(FIND("02",GERAL[[#This Row],[ODS]])),"NÃO","SIM")</f>
        <v>NÃO</v>
      </c>
      <c r="M911" s="2" t="str">
        <f>IF(ISERR(FIND("03",GERAL[[#This Row],[ODS]])),"NÃO","SIM")</f>
        <v>NÃO</v>
      </c>
      <c r="N911" s="2" t="str">
        <f>IF(ISERR(FIND("04",GERAL[[#This Row],[ODS]])),"NÃO","SIM")</f>
        <v>NÃO</v>
      </c>
      <c r="O911" s="2" t="str">
        <f>IF(ISERR(FIND("05",GERAL[[#This Row],[ODS]])),"NÃO","SIM")</f>
        <v>NÃO</v>
      </c>
      <c r="P911" s="2" t="str">
        <f>IF(ISERR(FIND("06",GERAL[[#This Row],[ODS]])),"NÃO","SIM")</f>
        <v>NÃO</v>
      </c>
      <c r="Q911" s="2" t="str">
        <f>IF(ISERR(FIND("07",GERAL[[#This Row],[ODS]])),"NÃO","SIM")</f>
        <v>NÃO</v>
      </c>
      <c r="R911" s="2" t="str">
        <f>IF(ISERR(FIND("08",GERAL[[#This Row],[ODS]])),"NÃO","SIM")</f>
        <v>SIM</v>
      </c>
      <c r="S911" s="2" t="str">
        <f>IF(ISERR(FIND("09",GERAL[[#This Row],[ODS]])),"NÃO","SIM")</f>
        <v>NÃO</v>
      </c>
      <c r="T911" s="2" t="str">
        <f>IF(ISERR(FIND("10",GERAL[[#This Row],[ODS]])),"NÃO","SIM")</f>
        <v>SIM</v>
      </c>
      <c r="U911" s="2" t="str">
        <f>IF(ISERR(FIND("11",GERAL[[#This Row],[ODS]])),"NÃO","SIM")</f>
        <v>NÃO</v>
      </c>
      <c r="V911" s="2" t="str">
        <f>IF(ISERR(FIND("12",GERAL[[#This Row],[ODS]])),"NÃO","SIM")</f>
        <v>NÃO</v>
      </c>
      <c r="W911" s="2" t="str">
        <f>IF(ISERR(FIND("13",GERAL[[#This Row],[ODS]])),"NÃO","SIM")</f>
        <v>NÃO</v>
      </c>
      <c r="X911" s="2" t="str">
        <f>IF(ISERR(FIND("14",GERAL[[#This Row],[ODS]])),"NÃO","SIM")</f>
        <v>NÃO</v>
      </c>
      <c r="Y911" s="2" t="str">
        <f>IF(ISERR(FIND("15",GERAL[[#This Row],[ODS]])),"NÃO","SIM")</f>
        <v>NÃO</v>
      </c>
      <c r="Z911" s="2" t="str">
        <f>IF(ISERR(FIND("16",GERAL[[#This Row],[ODS]])),"NÃO","SIM")</f>
        <v>NÃO</v>
      </c>
      <c r="AA911" s="2" t="str">
        <f>IF(ISERR(FIND("17",GERAL[[#This Row],[ODS]])),"NÃO","SIM")</f>
        <v>NÃO</v>
      </c>
      <c r="AB911" s="1">
        <v>51.208176475553273</v>
      </c>
      <c r="AC911" s="1">
        <v>64.290352509677462</v>
      </c>
      <c r="AD911" s="1">
        <v>65.513435070897003</v>
      </c>
      <c r="AE911" s="1">
        <v>58.437263659003001</v>
      </c>
      <c r="AF911" s="1">
        <v>60.885798052781873</v>
      </c>
      <c r="AG911" s="1" t="str">
        <f>GERAL[[#This Row],[SIGLA]]&amp;GERAL[[#This Row],[CÓD]]</f>
        <v>RJEP_PS</v>
      </c>
      <c r="AH911" s="1">
        <f ca="1">VLOOKUP(GERAL[[#This Row],[REF_NOTA]],BASE_NOTAS[],7,FALSE)</f>
        <v>39.251549121814755</v>
      </c>
      <c r="AI911" s="31">
        <f ca="1">IF(GERAL[[#This Row],[Nota 2025]]="",0,GERAL[[#This Row],[Nota 2026]]-GERAL[[#This Row],[Nota 2025]])</f>
        <v>-21.634248930967118</v>
      </c>
    </row>
    <row r="912" spans="1:35" ht="17" x14ac:dyDescent="0.35">
      <c r="A912" s="2" t="s">
        <v>175</v>
      </c>
      <c r="B912" s="2" t="s">
        <v>202</v>
      </c>
      <c r="C912" s="2" t="s">
        <v>268</v>
      </c>
      <c r="D912" s="15" t="s">
        <v>402</v>
      </c>
      <c r="E912" s="15" t="s">
        <v>395</v>
      </c>
      <c r="F912" s="2" t="str">
        <f>VLOOKUP(GERAL[[#This Row],[CÓD]],SEALL,6,FALSE)</f>
        <v>SG</v>
      </c>
      <c r="G91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1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91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12" s="2" t="str">
        <f>VLOOKUP(GERAL[[#This Row],[CÓD]],SEALL,4,FALSE)</f>
        <v>08, 10</v>
      </c>
      <c r="K912" s="2" t="str">
        <f>IF(ISERR(FIND("01",GERAL[[#This Row],[ODS]])),"NÃO","SIM")</f>
        <v>NÃO</v>
      </c>
      <c r="L912" s="2" t="str">
        <f>IF(ISERR(FIND("02",GERAL[[#This Row],[ODS]])),"NÃO","SIM")</f>
        <v>NÃO</v>
      </c>
      <c r="M912" s="2" t="str">
        <f>IF(ISERR(FIND("03",GERAL[[#This Row],[ODS]])),"NÃO","SIM")</f>
        <v>NÃO</v>
      </c>
      <c r="N912" s="2" t="str">
        <f>IF(ISERR(FIND("04",GERAL[[#This Row],[ODS]])),"NÃO","SIM")</f>
        <v>NÃO</v>
      </c>
      <c r="O912" s="2" t="str">
        <f>IF(ISERR(FIND("05",GERAL[[#This Row],[ODS]])),"NÃO","SIM")</f>
        <v>NÃO</v>
      </c>
      <c r="P912" s="2" t="str">
        <f>IF(ISERR(FIND("06",GERAL[[#This Row],[ODS]])),"NÃO","SIM")</f>
        <v>NÃO</v>
      </c>
      <c r="Q912" s="2" t="str">
        <f>IF(ISERR(FIND("07",GERAL[[#This Row],[ODS]])),"NÃO","SIM")</f>
        <v>NÃO</v>
      </c>
      <c r="R912" s="2" t="str">
        <f>IF(ISERR(FIND("08",GERAL[[#This Row],[ODS]])),"NÃO","SIM")</f>
        <v>SIM</v>
      </c>
      <c r="S912" s="2" t="str">
        <f>IF(ISERR(FIND("09",GERAL[[#This Row],[ODS]])),"NÃO","SIM")</f>
        <v>NÃO</v>
      </c>
      <c r="T912" s="2" t="str">
        <f>IF(ISERR(FIND("10",GERAL[[#This Row],[ODS]])),"NÃO","SIM")</f>
        <v>SIM</v>
      </c>
      <c r="U912" s="2" t="str">
        <f>IF(ISERR(FIND("11",GERAL[[#This Row],[ODS]])),"NÃO","SIM")</f>
        <v>NÃO</v>
      </c>
      <c r="V912" s="2" t="str">
        <f>IF(ISERR(FIND("12",GERAL[[#This Row],[ODS]])),"NÃO","SIM")</f>
        <v>NÃO</v>
      </c>
      <c r="W912" s="2" t="str">
        <f>IF(ISERR(FIND("13",GERAL[[#This Row],[ODS]])),"NÃO","SIM")</f>
        <v>NÃO</v>
      </c>
      <c r="X912" s="2" t="str">
        <f>IF(ISERR(FIND("14",GERAL[[#This Row],[ODS]])),"NÃO","SIM")</f>
        <v>NÃO</v>
      </c>
      <c r="Y912" s="2" t="str">
        <f>IF(ISERR(FIND("15",GERAL[[#This Row],[ODS]])),"NÃO","SIM")</f>
        <v>NÃO</v>
      </c>
      <c r="Z912" s="2" t="str">
        <f>IF(ISERR(FIND("16",GERAL[[#This Row],[ODS]])),"NÃO","SIM")</f>
        <v>NÃO</v>
      </c>
      <c r="AA912" s="2" t="str">
        <f>IF(ISERR(FIND("17",GERAL[[#This Row],[ODS]])),"NÃO","SIM")</f>
        <v>NÃO</v>
      </c>
      <c r="AB912" s="1">
        <v>30.501568879505925</v>
      </c>
      <c r="AC912" s="1">
        <v>21.901234455926527</v>
      </c>
      <c r="AD912" s="1">
        <v>12.60871172059575</v>
      </c>
      <c r="AE912" s="1">
        <v>21.870935821782084</v>
      </c>
      <c r="AF912" s="1">
        <v>12.474303182234792</v>
      </c>
      <c r="AG912" s="1" t="str">
        <f>GERAL[[#This Row],[SIGLA]]&amp;GERAL[[#This Row],[CÓD]]</f>
        <v>RNEP_PS</v>
      </c>
      <c r="AH912" s="1">
        <f ca="1">VLOOKUP(GERAL[[#This Row],[REF_NOTA]],BASE_NOTAS[],7,FALSE)</f>
        <v>8.1729120682467737E-2</v>
      </c>
      <c r="AI912" s="31">
        <f ca="1">IF(GERAL[[#This Row],[Nota 2025]]="",0,GERAL[[#This Row],[Nota 2026]]-GERAL[[#This Row],[Nota 2025]])</f>
        <v>-12.392574061552324</v>
      </c>
    </row>
    <row r="913" spans="1:35" ht="17" x14ac:dyDescent="0.35">
      <c r="A913" s="2" t="s">
        <v>178</v>
      </c>
      <c r="B913" s="2" t="s">
        <v>205</v>
      </c>
      <c r="C913" s="2" t="s">
        <v>268</v>
      </c>
      <c r="D913" s="15" t="s">
        <v>402</v>
      </c>
      <c r="E913" s="15" t="s">
        <v>395</v>
      </c>
      <c r="F913" s="2" t="str">
        <f>VLOOKUP(GERAL[[#This Row],[CÓD]],SEALL,6,FALSE)</f>
        <v>SG</v>
      </c>
      <c r="G91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1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91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13" s="2" t="str">
        <f>VLOOKUP(GERAL[[#This Row],[CÓD]],SEALL,4,FALSE)</f>
        <v>08, 10</v>
      </c>
      <c r="K913" s="2" t="str">
        <f>IF(ISERR(FIND("01",GERAL[[#This Row],[ODS]])),"NÃO","SIM")</f>
        <v>NÃO</v>
      </c>
      <c r="L913" s="2" t="str">
        <f>IF(ISERR(FIND("02",GERAL[[#This Row],[ODS]])),"NÃO","SIM")</f>
        <v>NÃO</v>
      </c>
      <c r="M913" s="2" t="str">
        <f>IF(ISERR(FIND("03",GERAL[[#This Row],[ODS]])),"NÃO","SIM")</f>
        <v>NÃO</v>
      </c>
      <c r="N913" s="2" t="str">
        <f>IF(ISERR(FIND("04",GERAL[[#This Row],[ODS]])),"NÃO","SIM")</f>
        <v>NÃO</v>
      </c>
      <c r="O913" s="2" t="str">
        <f>IF(ISERR(FIND("05",GERAL[[#This Row],[ODS]])),"NÃO","SIM")</f>
        <v>NÃO</v>
      </c>
      <c r="P913" s="2" t="str">
        <f>IF(ISERR(FIND("06",GERAL[[#This Row],[ODS]])),"NÃO","SIM")</f>
        <v>NÃO</v>
      </c>
      <c r="Q913" s="2" t="str">
        <f>IF(ISERR(FIND("07",GERAL[[#This Row],[ODS]])),"NÃO","SIM")</f>
        <v>NÃO</v>
      </c>
      <c r="R913" s="2" t="str">
        <f>IF(ISERR(FIND("08",GERAL[[#This Row],[ODS]])),"NÃO","SIM")</f>
        <v>SIM</v>
      </c>
      <c r="S913" s="2" t="str">
        <f>IF(ISERR(FIND("09",GERAL[[#This Row],[ODS]])),"NÃO","SIM")</f>
        <v>NÃO</v>
      </c>
      <c r="T913" s="2" t="str">
        <f>IF(ISERR(FIND("10",GERAL[[#This Row],[ODS]])),"NÃO","SIM")</f>
        <v>SIM</v>
      </c>
      <c r="U913" s="2" t="str">
        <f>IF(ISERR(FIND("11",GERAL[[#This Row],[ODS]])),"NÃO","SIM")</f>
        <v>NÃO</v>
      </c>
      <c r="V913" s="2" t="str">
        <f>IF(ISERR(FIND("12",GERAL[[#This Row],[ODS]])),"NÃO","SIM")</f>
        <v>NÃO</v>
      </c>
      <c r="W913" s="2" t="str">
        <f>IF(ISERR(FIND("13",GERAL[[#This Row],[ODS]])),"NÃO","SIM")</f>
        <v>NÃO</v>
      </c>
      <c r="X913" s="2" t="str">
        <f>IF(ISERR(FIND("14",GERAL[[#This Row],[ODS]])),"NÃO","SIM")</f>
        <v>NÃO</v>
      </c>
      <c r="Y913" s="2" t="str">
        <f>IF(ISERR(FIND("15",GERAL[[#This Row],[ODS]])),"NÃO","SIM")</f>
        <v>NÃO</v>
      </c>
      <c r="Z913" s="2" t="str">
        <f>IF(ISERR(FIND("16",GERAL[[#This Row],[ODS]])),"NÃO","SIM")</f>
        <v>NÃO</v>
      </c>
      <c r="AA913" s="2" t="str">
        <f>IF(ISERR(FIND("17",GERAL[[#This Row],[ODS]])),"NÃO","SIM")</f>
        <v>NÃO</v>
      </c>
      <c r="AB913" s="1">
        <v>85.064991467278148</v>
      </c>
      <c r="AC913" s="1">
        <v>69.586103564598687</v>
      </c>
      <c r="AD913" s="1">
        <v>77.867630787300982</v>
      </c>
      <c r="AE913" s="1">
        <v>81.769035133196141</v>
      </c>
      <c r="AF913" s="1">
        <v>83.377986387007951</v>
      </c>
      <c r="AG913" s="1" t="str">
        <f>GERAL[[#This Row],[SIGLA]]&amp;GERAL[[#This Row],[CÓD]]</f>
        <v>RSEP_PS</v>
      </c>
      <c r="AH913" s="1">
        <f ca="1">VLOOKUP(GERAL[[#This Row],[REF_NOTA]],BASE_NOTAS[],7,FALSE)</f>
        <v>76.39254730155362</v>
      </c>
      <c r="AI913" s="31">
        <f ca="1">IF(GERAL[[#This Row],[Nota 2025]]="",0,GERAL[[#This Row],[Nota 2026]]-GERAL[[#This Row],[Nota 2025]])</f>
        <v>-6.9854390854543311</v>
      </c>
    </row>
    <row r="914" spans="1:35" ht="17" x14ac:dyDescent="0.35">
      <c r="A914" s="2" t="s">
        <v>176</v>
      </c>
      <c r="B914" s="2" t="s">
        <v>203</v>
      </c>
      <c r="C914" s="2" t="s">
        <v>268</v>
      </c>
      <c r="D914" s="15" t="s">
        <v>402</v>
      </c>
      <c r="E914" s="15" t="s">
        <v>395</v>
      </c>
      <c r="F914" s="2" t="str">
        <f>VLOOKUP(GERAL[[#This Row],[CÓD]],SEALL,6,FALSE)</f>
        <v>SG</v>
      </c>
      <c r="G91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1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91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14" s="2" t="str">
        <f>VLOOKUP(GERAL[[#This Row],[CÓD]],SEALL,4,FALSE)</f>
        <v>08, 10</v>
      </c>
      <c r="K914" s="2" t="str">
        <f>IF(ISERR(FIND("01",GERAL[[#This Row],[ODS]])),"NÃO","SIM")</f>
        <v>NÃO</v>
      </c>
      <c r="L914" s="2" t="str">
        <f>IF(ISERR(FIND("02",GERAL[[#This Row],[ODS]])),"NÃO","SIM")</f>
        <v>NÃO</v>
      </c>
      <c r="M914" s="2" t="str">
        <f>IF(ISERR(FIND("03",GERAL[[#This Row],[ODS]])),"NÃO","SIM")</f>
        <v>NÃO</v>
      </c>
      <c r="N914" s="2" t="str">
        <f>IF(ISERR(FIND("04",GERAL[[#This Row],[ODS]])),"NÃO","SIM")</f>
        <v>NÃO</v>
      </c>
      <c r="O914" s="2" t="str">
        <f>IF(ISERR(FIND("05",GERAL[[#This Row],[ODS]])),"NÃO","SIM")</f>
        <v>NÃO</v>
      </c>
      <c r="P914" s="2" t="str">
        <f>IF(ISERR(FIND("06",GERAL[[#This Row],[ODS]])),"NÃO","SIM")</f>
        <v>NÃO</v>
      </c>
      <c r="Q914" s="2" t="str">
        <f>IF(ISERR(FIND("07",GERAL[[#This Row],[ODS]])),"NÃO","SIM")</f>
        <v>NÃO</v>
      </c>
      <c r="R914" s="2" t="str">
        <f>IF(ISERR(FIND("08",GERAL[[#This Row],[ODS]])),"NÃO","SIM")</f>
        <v>SIM</v>
      </c>
      <c r="S914" s="2" t="str">
        <f>IF(ISERR(FIND("09",GERAL[[#This Row],[ODS]])),"NÃO","SIM")</f>
        <v>NÃO</v>
      </c>
      <c r="T914" s="2" t="str">
        <f>IF(ISERR(FIND("10",GERAL[[#This Row],[ODS]])),"NÃO","SIM")</f>
        <v>SIM</v>
      </c>
      <c r="U914" s="2" t="str">
        <f>IF(ISERR(FIND("11",GERAL[[#This Row],[ODS]])),"NÃO","SIM")</f>
        <v>NÃO</v>
      </c>
      <c r="V914" s="2" t="str">
        <f>IF(ISERR(FIND("12",GERAL[[#This Row],[ODS]])),"NÃO","SIM")</f>
        <v>NÃO</v>
      </c>
      <c r="W914" s="2" t="str">
        <f>IF(ISERR(FIND("13",GERAL[[#This Row],[ODS]])),"NÃO","SIM")</f>
        <v>NÃO</v>
      </c>
      <c r="X914" s="2" t="str">
        <f>IF(ISERR(FIND("14",GERAL[[#This Row],[ODS]])),"NÃO","SIM")</f>
        <v>NÃO</v>
      </c>
      <c r="Y914" s="2" t="str">
        <f>IF(ISERR(FIND("15",GERAL[[#This Row],[ODS]])),"NÃO","SIM")</f>
        <v>NÃO</v>
      </c>
      <c r="Z914" s="2" t="str">
        <f>IF(ISERR(FIND("16",GERAL[[#This Row],[ODS]])),"NÃO","SIM")</f>
        <v>NÃO</v>
      </c>
      <c r="AA914" s="2" t="str">
        <f>IF(ISERR(FIND("17",GERAL[[#This Row],[ODS]])),"NÃO","SIM")</f>
        <v>NÃO</v>
      </c>
      <c r="AB914" s="1">
        <v>62.097243301714663</v>
      </c>
      <c r="AC914" s="1">
        <v>40.532260061016821</v>
      </c>
      <c r="AD914" s="1">
        <v>41.083059742841542</v>
      </c>
      <c r="AE914" s="1">
        <v>65.598964053137053</v>
      </c>
      <c r="AF914" s="1">
        <v>40.848546687049449</v>
      </c>
      <c r="AG914" s="1" t="str">
        <f>GERAL[[#This Row],[SIGLA]]&amp;GERAL[[#This Row],[CÓD]]</f>
        <v>ROEP_PS</v>
      </c>
      <c r="AH914" s="1">
        <f ca="1">VLOOKUP(GERAL[[#This Row],[REF_NOTA]],BASE_NOTAS[],7,FALSE)</f>
        <v>4.4336749869586214</v>
      </c>
      <c r="AI914" s="31">
        <f ca="1">IF(GERAL[[#This Row],[Nota 2025]]="",0,GERAL[[#This Row],[Nota 2026]]-GERAL[[#This Row],[Nota 2025]])</f>
        <v>-36.414871700090828</v>
      </c>
    </row>
    <row r="915" spans="1:35" ht="17" x14ac:dyDescent="0.35">
      <c r="A915" s="2" t="s">
        <v>177</v>
      </c>
      <c r="B915" s="2" t="s">
        <v>204</v>
      </c>
      <c r="C915" s="2" t="s">
        <v>268</v>
      </c>
      <c r="D915" s="15" t="s">
        <v>402</v>
      </c>
      <c r="E915" s="15" t="s">
        <v>395</v>
      </c>
      <c r="F915" s="2" t="str">
        <f>VLOOKUP(GERAL[[#This Row],[CÓD]],SEALL,6,FALSE)</f>
        <v>SG</v>
      </c>
      <c r="G91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1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91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15" s="2" t="str">
        <f>VLOOKUP(GERAL[[#This Row],[CÓD]],SEALL,4,FALSE)</f>
        <v>08, 10</v>
      </c>
      <c r="K915" s="2" t="str">
        <f>IF(ISERR(FIND("01",GERAL[[#This Row],[ODS]])),"NÃO","SIM")</f>
        <v>NÃO</v>
      </c>
      <c r="L915" s="2" t="str">
        <f>IF(ISERR(FIND("02",GERAL[[#This Row],[ODS]])),"NÃO","SIM")</f>
        <v>NÃO</v>
      </c>
      <c r="M915" s="2" t="str">
        <f>IF(ISERR(FIND("03",GERAL[[#This Row],[ODS]])),"NÃO","SIM")</f>
        <v>NÃO</v>
      </c>
      <c r="N915" s="2" t="str">
        <f>IF(ISERR(FIND("04",GERAL[[#This Row],[ODS]])),"NÃO","SIM")</f>
        <v>NÃO</v>
      </c>
      <c r="O915" s="2" t="str">
        <f>IF(ISERR(FIND("05",GERAL[[#This Row],[ODS]])),"NÃO","SIM")</f>
        <v>NÃO</v>
      </c>
      <c r="P915" s="2" t="str">
        <f>IF(ISERR(FIND("06",GERAL[[#This Row],[ODS]])),"NÃO","SIM")</f>
        <v>NÃO</v>
      </c>
      <c r="Q915" s="2" t="str">
        <f>IF(ISERR(FIND("07",GERAL[[#This Row],[ODS]])),"NÃO","SIM")</f>
        <v>NÃO</v>
      </c>
      <c r="R915" s="2" t="str">
        <f>IF(ISERR(FIND("08",GERAL[[#This Row],[ODS]])),"NÃO","SIM")</f>
        <v>SIM</v>
      </c>
      <c r="S915" s="2" t="str">
        <f>IF(ISERR(FIND("09",GERAL[[#This Row],[ODS]])),"NÃO","SIM")</f>
        <v>NÃO</v>
      </c>
      <c r="T915" s="2" t="str">
        <f>IF(ISERR(FIND("10",GERAL[[#This Row],[ODS]])),"NÃO","SIM")</f>
        <v>SIM</v>
      </c>
      <c r="U915" s="2" t="str">
        <f>IF(ISERR(FIND("11",GERAL[[#This Row],[ODS]])),"NÃO","SIM")</f>
        <v>NÃO</v>
      </c>
      <c r="V915" s="2" t="str">
        <f>IF(ISERR(FIND("12",GERAL[[#This Row],[ODS]])),"NÃO","SIM")</f>
        <v>NÃO</v>
      </c>
      <c r="W915" s="2" t="str">
        <f>IF(ISERR(FIND("13",GERAL[[#This Row],[ODS]])),"NÃO","SIM")</f>
        <v>NÃO</v>
      </c>
      <c r="X915" s="2" t="str">
        <f>IF(ISERR(FIND("14",GERAL[[#This Row],[ODS]])),"NÃO","SIM")</f>
        <v>NÃO</v>
      </c>
      <c r="Y915" s="2" t="str">
        <f>IF(ISERR(FIND("15",GERAL[[#This Row],[ODS]])),"NÃO","SIM")</f>
        <v>NÃO</v>
      </c>
      <c r="Z915" s="2" t="str">
        <f>IF(ISERR(FIND("16",GERAL[[#This Row],[ODS]])),"NÃO","SIM")</f>
        <v>NÃO</v>
      </c>
      <c r="AA915" s="2" t="str">
        <f>IF(ISERR(FIND("17",GERAL[[#This Row],[ODS]])),"NÃO","SIM")</f>
        <v>NÃO</v>
      </c>
      <c r="AB915" s="1">
        <v>28.09162342191847</v>
      </c>
      <c r="AC915" s="1">
        <v>17.784226453060583</v>
      </c>
      <c r="AD915" s="1">
        <v>18.265049391737705</v>
      </c>
      <c r="AE915" s="1">
        <v>27.650263300857219</v>
      </c>
      <c r="AF915" s="1">
        <v>18.374818252941168</v>
      </c>
      <c r="AG915" s="1" t="str">
        <f>GERAL[[#This Row],[SIGLA]]&amp;GERAL[[#This Row],[CÓD]]</f>
        <v>RREP_PS</v>
      </c>
      <c r="AH915" s="1">
        <f ca="1">VLOOKUP(GERAL[[#This Row],[REF_NOTA]],BASE_NOTAS[],7,FALSE)</f>
        <v>0</v>
      </c>
      <c r="AI915" s="31">
        <f ca="1">IF(GERAL[[#This Row],[Nota 2025]]="",0,GERAL[[#This Row],[Nota 2026]]-GERAL[[#This Row],[Nota 2025]])</f>
        <v>-18.374818252941168</v>
      </c>
    </row>
    <row r="916" spans="1:35" ht="17" x14ac:dyDescent="0.35">
      <c r="A916" s="2" t="s">
        <v>179</v>
      </c>
      <c r="B916" s="2" t="s">
        <v>194</v>
      </c>
      <c r="C916" s="2" t="s">
        <v>268</v>
      </c>
      <c r="D916" s="15" t="s">
        <v>402</v>
      </c>
      <c r="E916" s="15" t="s">
        <v>395</v>
      </c>
      <c r="F916" s="2" t="str">
        <f>VLOOKUP(GERAL[[#This Row],[CÓD]],SEALL,6,FALSE)</f>
        <v>SG</v>
      </c>
      <c r="G91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1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91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16" s="2" t="str">
        <f>VLOOKUP(GERAL[[#This Row],[CÓD]],SEALL,4,FALSE)</f>
        <v>08, 10</v>
      </c>
      <c r="K916" s="2" t="str">
        <f>IF(ISERR(FIND("01",GERAL[[#This Row],[ODS]])),"NÃO","SIM")</f>
        <v>NÃO</v>
      </c>
      <c r="L916" s="2" t="str">
        <f>IF(ISERR(FIND("02",GERAL[[#This Row],[ODS]])),"NÃO","SIM")</f>
        <v>NÃO</v>
      </c>
      <c r="M916" s="2" t="str">
        <f>IF(ISERR(FIND("03",GERAL[[#This Row],[ODS]])),"NÃO","SIM")</f>
        <v>NÃO</v>
      </c>
      <c r="N916" s="2" t="str">
        <f>IF(ISERR(FIND("04",GERAL[[#This Row],[ODS]])),"NÃO","SIM")</f>
        <v>NÃO</v>
      </c>
      <c r="O916" s="2" t="str">
        <f>IF(ISERR(FIND("05",GERAL[[#This Row],[ODS]])),"NÃO","SIM")</f>
        <v>NÃO</v>
      </c>
      <c r="P916" s="2" t="str">
        <f>IF(ISERR(FIND("06",GERAL[[#This Row],[ODS]])),"NÃO","SIM")</f>
        <v>NÃO</v>
      </c>
      <c r="Q916" s="2" t="str">
        <f>IF(ISERR(FIND("07",GERAL[[#This Row],[ODS]])),"NÃO","SIM")</f>
        <v>NÃO</v>
      </c>
      <c r="R916" s="2" t="str">
        <f>IF(ISERR(FIND("08",GERAL[[#This Row],[ODS]])),"NÃO","SIM")</f>
        <v>SIM</v>
      </c>
      <c r="S916" s="2" t="str">
        <f>IF(ISERR(FIND("09",GERAL[[#This Row],[ODS]])),"NÃO","SIM")</f>
        <v>NÃO</v>
      </c>
      <c r="T916" s="2" t="str">
        <f>IF(ISERR(FIND("10",GERAL[[#This Row],[ODS]])),"NÃO","SIM")</f>
        <v>SIM</v>
      </c>
      <c r="U916" s="2" t="str">
        <f>IF(ISERR(FIND("11",GERAL[[#This Row],[ODS]])),"NÃO","SIM")</f>
        <v>NÃO</v>
      </c>
      <c r="V916" s="2" t="str">
        <f>IF(ISERR(FIND("12",GERAL[[#This Row],[ODS]])),"NÃO","SIM")</f>
        <v>NÃO</v>
      </c>
      <c r="W916" s="2" t="str">
        <f>IF(ISERR(FIND("13",GERAL[[#This Row],[ODS]])),"NÃO","SIM")</f>
        <v>NÃO</v>
      </c>
      <c r="X916" s="2" t="str">
        <f>IF(ISERR(FIND("14",GERAL[[#This Row],[ODS]])),"NÃO","SIM")</f>
        <v>NÃO</v>
      </c>
      <c r="Y916" s="2" t="str">
        <f>IF(ISERR(FIND("15",GERAL[[#This Row],[ODS]])),"NÃO","SIM")</f>
        <v>NÃO</v>
      </c>
      <c r="Z916" s="2" t="str">
        <f>IF(ISERR(FIND("16",GERAL[[#This Row],[ODS]])),"NÃO","SIM")</f>
        <v>NÃO</v>
      </c>
      <c r="AA916" s="2" t="str">
        <f>IF(ISERR(FIND("17",GERAL[[#This Row],[ODS]])),"NÃO","SIM")</f>
        <v>NÃO</v>
      </c>
      <c r="AB916" s="1">
        <v>65.685590680575402</v>
      </c>
      <c r="AC916" s="1">
        <v>46.506234127244227</v>
      </c>
      <c r="AD916" s="1">
        <v>50.931340433534153</v>
      </c>
      <c r="AE916" s="1">
        <v>65.348883276875483</v>
      </c>
      <c r="AF916" s="1">
        <v>57.496069433329325</v>
      </c>
      <c r="AG916" s="1" t="str">
        <f>GERAL[[#This Row],[SIGLA]]&amp;GERAL[[#This Row],[CÓD]]</f>
        <v>SCEP_PS</v>
      </c>
      <c r="AH916" s="1">
        <f ca="1">VLOOKUP(GERAL[[#This Row],[REF_NOTA]],BASE_NOTAS[],7,FALSE)</f>
        <v>67.623649466837321</v>
      </c>
      <c r="AI916" s="31">
        <f ca="1">IF(GERAL[[#This Row],[Nota 2025]]="",0,GERAL[[#This Row],[Nota 2026]]-GERAL[[#This Row],[Nota 2025]])</f>
        <v>10.127580033507996</v>
      </c>
    </row>
    <row r="917" spans="1:35" ht="17" x14ac:dyDescent="0.35">
      <c r="A917" s="2" t="s">
        <v>181</v>
      </c>
      <c r="B917" s="2" t="s">
        <v>186</v>
      </c>
      <c r="C917" s="2" t="s">
        <v>268</v>
      </c>
      <c r="D917" s="15" t="s">
        <v>402</v>
      </c>
      <c r="E917" s="15" t="s">
        <v>395</v>
      </c>
      <c r="F917" s="2" t="str">
        <f>VLOOKUP(GERAL[[#This Row],[CÓD]],SEALL,6,FALSE)</f>
        <v>SG</v>
      </c>
      <c r="G91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1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91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17" s="2" t="str">
        <f>VLOOKUP(GERAL[[#This Row],[CÓD]],SEALL,4,FALSE)</f>
        <v>08, 10</v>
      </c>
      <c r="K917" s="2" t="str">
        <f>IF(ISERR(FIND("01",GERAL[[#This Row],[ODS]])),"NÃO","SIM")</f>
        <v>NÃO</v>
      </c>
      <c r="L917" s="2" t="str">
        <f>IF(ISERR(FIND("02",GERAL[[#This Row],[ODS]])),"NÃO","SIM")</f>
        <v>NÃO</v>
      </c>
      <c r="M917" s="2" t="str">
        <f>IF(ISERR(FIND("03",GERAL[[#This Row],[ODS]])),"NÃO","SIM")</f>
        <v>NÃO</v>
      </c>
      <c r="N917" s="2" t="str">
        <f>IF(ISERR(FIND("04",GERAL[[#This Row],[ODS]])),"NÃO","SIM")</f>
        <v>NÃO</v>
      </c>
      <c r="O917" s="2" t="str">
        <f>IF(ISERR(FIND("05",GERAL[[#This Row],[ODS]])),"NÃO","SIM")</f>
        <v>NÃO</v>
      </c>
      <c r="P917" s="2" t="str">
        <f>IF(ISERR(FIND("06",GERAL[[#This Row],[ODS]])),"NÃO","SIM")</f>
        <v>NÃO</v>
      </c>
      <c r="Q917" s="2" t="str">
        <f>IF(ISERR(FIND("07",GERAL[[#This Row],[ODS]])),"NÃO","SIM")</f>
        <v>NÃO</v>
      </c>
      <c r="R917" s="2" t="str">
        <f>IF(ISERR(FIND("08",GERAL[[#This Row],[ODS]])),"NÃO","SIM")</f>
        <v>SIM</v>
      </c>
      <c r="S917" s="2" t="str">
        <f>IF(ISERR(FIND("09",GERAL[[#This Row],[ODS]])),"NÃO","SIM")</f>
        <v>NÃO</v>
      </c>
      <c r="T917" s="2" t="str">
        <f>IF(ISERR(FIND("10",GERAL[[#This Row],[ODS]])),"NÃO","SIM")</f>
        <v>SIM</v>
      </c>
      <c r="U917" s="2" t="str">
        <f>IF(ISERR(FIND("11",GERAL[[#This Row],[ODS]])),"NÃO","SIM")</f>
        <v>NÃO</v>
      </c>
      <c r="V917" s="2" t="str">
        <f>IF(ISERR(FIND("12",GERAL[[#This Row],[ODS]])),"NÃO","SIM")</f>
        <v>NÃO</v>
      </c>
      <c r="W917" s="2" t="str">
        <f>IF(ISERR(FIND("13",GERAL[[#This Row],[ODS]])),"NÃO","SIM")</f>
        <v>NÃO</v>
      </c>
      <c r="X917" s="2" t="str">
        <f>IF(ISERR(FIND("14",GERAL[[#This Row],[ODS]])),"NÃO","SIM")</f>
        <v>NÃO</v>
      </c>
      <c r="Y917" s="2" t="str">
        <f>IF(ISERR(FIND("15",GERAL[[#This Row],[ODS]])),"NÃO","SIM")</f>
        <v>NÃO</v>
      </c>
      <c r="Z917" s="2" t="str">
        <f>IF(ISERR(FIND("16",GERAL[[#This Row],[ODS]])),"NÃO","SIM")</f>
        <v>NÃO</v>
      </c>
      <c r="AA917" s="2" t="str">
        <f>IF(ISERR(FIND("17",GERAL[[#This Row],[ODS]])),"NÃO","SIM")</f>
        <v>NÃO</v>
      </c>
      <c r="AB917" s="1">
        <v>100</v>
      </c>
      <c r="AC917" s="1">
        <v>100</v>
      </c>
      <c r="AD917" s="1">
        <v>100</v>
      </c>
      <c r="AE917" s="1">
        <v>91.203558639167568</v>
      </c>
      <c r="AF917" s="1">
        <v>100</v>
      </c>
      <c r="AG917" s="1" t="str">
        <f>GERAL[[#This Row],[SIGLA]]&amp;GERAL[[#This Row],[CÓD]]</f>
        <v>SPEP_PS</v>
      </c>
      <c r="AH917" s="1">
        <f ca="1">VLOOKUP(GERAL[[#This Row],[REF_NOTA]],BASE_NOTAS[],7,FALSE)</f>
        <v>100</v>
      </c>
      <c r="AI917" s="31">
        <f ca="1">IF(GERAL[[#This Row],[Nota 2025]]="",0,GERAL[[#This Row],[Nota 2026]]-GERAL[[#This Row],[Nota 2025]])</f>
        <v>0</v>
      </c>
    </row>
    <row r="918" spans="1:35" ht="17" x14ac:dyDescent="0.35">
      <c r="A918" s="2" t="s">
        <v>180</v>
      </c>
      <c r="B918" s="2" t="s">
        <v>206</v>
      </c>
      <c r="C918" s="2" t="s">
        <v>268</v>
      </c>
      <c r="D918" s="15" t="s">
        <v>402</v>
      </c>
      <c r="E918" s="15" t="s">
        <v>395</v>
      </c>
      <c r="F918" s="2" t="str">
        <f>VLOOKUP(GERAL[[#This Row],[CÓD]],SEALL,6,FALSE)</f>
        <v>SG</v>
      </c>
      <c r="G91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1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91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18" s="2" t="str">
        <f>VLOOKUP(GERAL[[#This Row],[CÓD]],SEALL,4,FALSE)</f>
        <v>08, 10</v>
      </c>
      <c r="K918" s="2" t="str">
        <f>IF(ISERR(FIND("01",GERAL[[#This Row],[ODS]])),"NÃO","SIM")</f>
        <v>NÃO</v>
      </c>
      <c r="L918" s="2" t="str">
        <f>IF(ISERR(FIND("02",GERAL[[#This Row],[ODS]])),"NÃO","SIM")</f>
        <v>NÃO</v>
      </c>
      <c r="M918" s="2" t="str">
        <f>IF(ISERR(FIND("03",GERAL[[#This Row],[ODS]])),"NÃO","SIM")</f>
        <v>NÃO</v>
      </c>
      <c r="N918" s="2" t="str">
        <f>IF(ISERR(FIND("04",GERAL[[#This Row],[ODS]])),"NÃO","SIM")</f>
        <v>NÃO</v>
      </c>
      <c r="O918" s="2" t="str">
        <f>IF(ISERR(FIND("05",GERAL[[#This Row],[ODS]])),"NÃO","SIM")</f>
        <v>NÃO</v>
      </c>
      <c r="P918" s="2" t="str">
        <f>IF(ISERR(FIND("06",GERAL[[#This Row],[ODS]])),"NÃO","SIM")</f>
        <v>NÃO</v>
      </c>
      <c r="Q918" s="2" t="str">
        <f>IF(ISERR(FIND("07",GERAL[[#This Row],[ODS]])),"NÃO","SIM")</f>
        <v>NÃO</v>
      </c>
      <c r="R918" s="2" t="str">
        <f>IF(ISERR(FIND("08",GERAL[[#This Row],[ODS]])),"NÃO","SIM")</f>
        <v>SIM</v>
      </c>
      <c r="S918" s="2" t="str">
        <f>IF(ISERR(FIND("09",GERAL[[#This Row],[ODS]])),"NÃO","SIM")</f>
        <v>NÃO</v>
      </c>
      <c r="T918" s="2" t="str">
        <f>IF(ISERR(FIND("10",GERAL[[#This Row],[ODS]])),"NÃO","SIM")</f>
        <v>SIM</v>
      </c>
      <c r="U918" s="2" t="str">
        <f>IF(ISERR(FIND("11",GERAL[[#This Row],[ODS]])),"NÃO","SIM")</f>
        <v>NÃO</v>
      </c>
      <c r="V918" s="2" t="str">
        <f>IF(ISERR(FIND("12",GERAL[[#This Row],[ODS]])),"NÃO","SIM")</f>
        <v>NÃO</v>
      </c>
      <c r="W918" s="2" t="str">
        <f>IF(ISERR(FIND("13",GERAL[[#This Row],[ODS]])),"NÃO","SIM")</f>
        <v>NÃO</v>
      </c>
      <c r="X918" s="2" t="str">
        <f>IF(ISERR(FIND("14",GERAL[[#This Row],[ODS]])),"NÃO","SIM")</f>
        <v>NÃO</v>
      </c>
      <c r="Y918" s="2" t="str">
        <f>IF(ISERR(FIND("15",GERAL[[#This Row],[ODS]])),"NÃO","SIM")</f>
        <v>NÃO</v>
      </c>
      <c r="Z918" s="2" t="str">
        <f>IF(ISERR(FIND("16",GERAL[[#This Row],[ODS]])),"NÃO","SIM")</f>
        <v>NÃO</v>
      </c>
      <c r="AA918" s="2" t="str">
        <f>IF(ISERR(FIND("17",GERAL[[#This Row],[ODS]])),"NÃO","SIM")</f>
        <v>NÃO</v>
      </c>
      <c r="AB918" s="1">
        <v>26.506687719667028</v>
      </c>
      <c r="AC918" s="1">
        <v>44.089304901610191</v>
      </c>
      <c r="AD918" s="1">
        <v>11.491267131596132</v>
      </c>
      <c r="AE918" s="1">
        <v>40.244094855318977</v>
      </c>
      <c r="AF918" s="1">
        <v>30.89946816761514</v>
      </c>
      <c r="AG918" s="1" t="str">
        <f>GERAL[[#This Row],[SIGLA]]&amp;GERAL[[#This Row],[CÓD]]</f>
        <v>SEEP_PS</v>
      </c>
      <c r="AH918" s="1">
        <f ca="1">VLOOKUP(GERAL[[#This Row],[REF_NOTA]],BASE_NOTAS[],7,FALSE)</f>
        <v>60.499176961679098</v>
      </c>
      <c r="AI918" s="31">
        <f ca="1">IF(GERAL[[#This Row],[Nota 2025]]="",0,GERAL[[#This Row],[Nota 2026]]-GERAL[[#This Row],[Nota 2025]])</f>
        <v>29.599708794063957</v>
      </c>
    </row>
    <row r="919" spans="1:35" ht="17" x14ac:dyDescent="0.35">
      <c r="A919" s="2" t="s">
        <v>182</v>
      </c>
      <c r="B919" s="2" t="s">
        <v>185</v>
      </c>
      <c r="C919" s="2" t="s">
        <v>268</v>
      </c>
      <c r="D919" s="15" t="s">
        <v>402</v>
      </c>
      <c r="E919" s="15" t="s">
        <v>395</v>
      </c>
      <c r="F919" s="2" t="str">
        <f>VLOOKUP(GERAL[[#This Row],[CÓD]],SEALL,6,FALSE)</f>
        <v>SG</v>
      </c>
      <c r="G91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1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91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19" s="2" t="str">
        <f>VLOOKUP(GERAL[[#This Row],[CÓD]],SEALL,4,FALSE)</f>
        <v>08, 10</v>
      </c>
      <c r="K919" s="2" t="str">
        <f>IF(ISERR(FIND("01",GERAL[[#This Row],[ODS]])),"NÃO","SIM")</f>
        <v>NÃO</v>
      </c>
      <c r="L919" s="2" t="str">
        <f>IF(ISERR(FIND("02",GERAL[[#This Row],[ODS]])),"NÃO","SIM")</f>
        <v>NÃO</v>
      </c>
      <c r="M919" s="2" t="str">
        <f>IF(ISERR(FIND("03",GERAL[[#This Row],[ODS]])),"NÃO","SIM")</f>
        <v>NÃO</v>
      </c>
      <c r="N919" s="2" t="str">
        <f>IF(ISERR(FIND("04",GERAL[[#This Row],[ODS]])),"NÃO","SIM")</f>
        <v>NÃO</v>
      </c>
      <c r="O919" s="2" t="str">
        <f>IF(ISERR(FIND("05",GERAL[[#This Row],[ODS]])),"NÃO","SIM")</f>
        <v>NÃO</v>
      </c>
      <c r="P919" s="2" t="str">
        <f>IF(ISERR(FIND("06",GERAL[[#This Row],[ODS]])),"NÃO","SIM")</f>
        <v>NÃO</v>
      </c>
      <c r="Q919" s="2" t="str">
        <f>IF(ISERR(FIND("07",GERAL[[#This Row],[ODS]])),"NÃO","SIM")</f>
        <v>NÃO</v>
      </c>
      <c r="R919" s="2" t="str">
        <f>IF(ISERR(FIND("08",GERAL[[#This Row],[ODS]])),"NÃO","SIM")</f>
        <v>SIM</v>
      </c>
      <c r="S919" s="2" t="str">
        <f>IF(ISERR(FIND("09",GERAL[[#This Row],[ODS]])),"NÃO","SIM")</f>
        <v>NÃO</v>
      </c>
      <c r="T919" s="2" t="str">
        <f>IF(ISERR(FIND("10",GERAL[[#This Row],[ODS]])),"NÃO","SIM")</f>
        <v>SIM</v>
      </c>
      <c r="U919" s="2" t="str">
        <f>IF(ISERR(FIND("11",GERAL[[#This Row],[ODS]])),"NÃO","SIM")</f>
        <v>NÃO</v>
      </c>
      <c r="V919" s="2" t="str">
        <f>IF(ISERR(FIND("12",GERAL[[#This Row],[ODS]])),"NÃO","SIM")</f>
        <v>NÃO</v>
      </c>
      <c r="W919" s="2" t="str">
        <f>IF(ISERR(FIND("13",GERAL[[#This Row],[ODS]])),"NÃO","SIM")</f>
        <v>NÃO</v>
      </c>
      <c r="X919" s="2" t="str">
        <f>IF(ISERR(FIND("14",GERAL[[#This Row],[ODS]])),"NÃO","SIM")</f>
        <v>NÃO</v>
      </c>
      <c r="Y919" s="2" t="str">
        <f>IF(ISERR(FIND("15",GERAL[[#This Row],[ODS]])),"NÃO","SIM")</f>
        <v>NÃO</v>
      </c>
      <c r="Z919" s="2" t="str">
        <f>IF(ISERR(FIND("16",GERAL[[#This Row],[ODS]])),"NÃO","SIM")</f>
        <v>NÃO</v>
      </c>
      <c r="AA919" s="2" t="str">
        <f>IF(ISERR(FIND("17",GERAL[[#This Row],[ODS]])),"NÃO","SIM")</f>
        <v>NÃO</v>
      </c>
      <c r="AB919" s="1">
        <v>46.7444019325699</v>
      </c>
      <c r="AC919" s="1">
        <v>43.87099133033918</v>
      </c>
      <c r="AD919" s="1">
        <v>51.658542283712819</v>
      </c>
      <c r="AE919" s="1">
        <v>61.276184420103014</v>
      </c>
      <c r="AF919" s="1">
        <v>56.99422394316607</v>
      </c>
      <c r="AG919" s="1" t="str">
        <f>GERAL[[#This Row],[SIGLA]]&amp;GERAL[[#This Row],[CÓD]]</f>
        <v>TOEP_PS</v>
      </c>
      <c r="AH919" s="1">
        <f ca="1">VLOOKUP(GERAL[[#This Row],[REF_NOTA]],BASE_NOTAS[],7,FALSE)</f>
        <v>69.59726918282486</v>
      </c>
      <c r="AI919" s="31">
        <f ca="1">IF(GERAL[[#This Row],[Nota 2025]]="",0,GERAL[[#This Row],[Nota 2026]]-GERAL[[#This Row],[Nota 2025]])</f>
        <v>12.60304523965879</v>
      </c>
    </row>
    <row r="920" spans="1:35" ht="17" x14ac:dyDescent="0.35">
      <c r="A920" s="2" t="s">
        <v>0</v>
      </c>
      <c r="B920" s="2" t="s">
        <v>156</v>
      </c>
      <c r="C920" s="2" t="s">
        <v>211</v>
      </c>
      <c r="D920" s="15" t="s">
        <v>34</v>
      </c>
      <c r="E920" s="2" t="s">
        <v>104</v>
      </c>
      <c r="F920" s="2" t="str">
        <f>VLOOKUP(GERAL[[#This Row],[CÓD]],SEALL,6,FALSE)</f>
        <v>G</v>
      </c>
      <c r="G92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2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2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20" s="2">
        <f>VLOOKUP(GERAL[[#This Row],[CÓD]],SEALL,4,FALSE)</f>
        <v>16</v>
      </c>
      <c r="K920" s="2" t="str">
        <f>IF(ISERR(FIND("01",GERAL[[#This Row],[ODS]])),"NÃO","SIM")</f>
        <v>NÃO</v>
      </c>
      <c r="L920" s="2" t="str">
        <f>IF(ISERR(FIND("02",GERAL[[#This Row],[ODS]])),"NÃO","SIM")</f>
        <v>NÃO</v>
      </c>
      <c r="M920" s="2" t="str">
        <f>IF(ISERR(FIND("03",GERAL[[#This Row],[ODS]])),"NÃO","SIM")</f>
        <v>NÃO</v>
      </c>
      <c r="N920" s="2" t="str">
        <f>IF(ISERR(FIND("04",GERAL[[#This Row],[ODS]])),"NÃO","SIM")</f>
        <v>NÃO</v>
      </c>
      <c r="O920" s="2" t="str">
        <f>IF(ISERR(FIND("05",GERAL[[#This Row],[ODS]])),"NÃO","SIM")</f>
        <v>NÃO</v>
      </c>
      <c r="P920" s="2" t="str">
        <f>IF(ISERR(FIND("06",GERAL[[#This Row],[ODS]])),"NÃO","SIM")</f>
        <v>NÃO</v>
      </c>
      <c r="Q920" s="2" t="str">
        <f>IF(ISERR(FIND("07",GERAL[[#This Row],[ODS]])),"NÃO","SIM")</f>
        <v>NÃO</v>
      </c>
      <c r="R920" s="2" t="str">
        <f>IF(ISERR(FIND("08",GERAL[[#This Row],[ODS]])),"NÃO","SIM")</f>
        <v>NÃO</v>
      </c>
      <c r="S920" s="2" t="str">
        <f>IF(ISERR(FIND("09",GERAL[[#This Row],[ODS]])),"NÃO","SIM")</f>
        <v>NÃO</v>
      </c>
      <c r="T920" s="2" t="str">
        <f>IF(ISERR(FIND("10",GERAL[[#This Row],[ODS]])),"NÃO","SIM")</f>
        <v>NÃO</v>
      </c>
      <c r="U920" s="2" t="str">
        <f>IF(ISERR(FIND("11",GERAL[[#This Row],[ODS]])),"NÃO","SIM")</f>
        <v>NÃO</v>
      </c>
      <c r="V920" s="2" t="str">
        <f>IF(ISERR(FIND("12",GERAL[[#This Row],[ODS]])),"NÃO","SIM")</f>
        <v>NÃO</v>
      </c>
      <c r="W920" s="2" t="str">
        <f>IF(ISERR(FIND("13",GERAL[[#This Row],[ODS]])),"NÃO","SIM")</f>
        <v>NÃO</v>
      </c>
      <c r="X920" s="2" t="str">
        <f>IF(ISERR(FIND("14",GERAL[[#This Row],[ODS]])),"NÃO","SIM")</f>
        <v>NÃO</v>
      </c>
      <c r="Y920" s="2" t="str">
        <f>IF(ISERR(FIND("15",GERAL[[#This Row],[ODS]])),"NÃO","SIM")</f>
        <v>NÃO</v>
      </c>
      <c r="Z920" s="2" t="str">
        <f>IF(ISERR(FIND("16",GERAL[[#This Row],[ODS]])),"NÃO","SIM")</f>
        <v>SIM</v>
      </c>
      <c r="AA920" s="2" t="str">
        <f>IF(ISERR(FIND("17",GERAL[[#This Row],[ODS]])),"NÃO","SIM")</f>
        <v>NÃO</v>
      </c>
      <c r="AB920" s="1">
        <v>96.32539774563844</v>
      </c>
      <c r="AC920" s="1">
        <v>64.210817971414997</v>
      </c>
      <c r="AD920" s="1">
        <v>64.210817971414997</v>
      </c>
      <c r="AE920" s="1">
        <v>80.050549491307692</v>
      </c>
      <c r="AF920" s="1">
        <v>79.730226854690329</v>
      </c>
      <c r="AG920" s="1" t="str">
        <f>GERAL[[#This Row],[SIGLA]]&amp;GERAL[[#This Row],[CÓD]]</f>
        <v>ACEP_QI</v>
      </c>
      <c r="AH920" s="1">
        <f ca="1">VLOOKUP(GERAL[[#This Row],[REF_NOTA]],BASE_NOTAS[],7,FALSE)</f>
        <v>0</v>
      </c>
      <c r="AI920" s="31">
        <f ca="1">IF(GERAL[[#This Row],[Nota 2025]]="",0,GERAL[[#This Row],[Nota 2026]]-GERAL[[#This Row],[Nota 2025]])</f>
        <v>-79.730226854690329</v>
      </c>
    </row>
    <row r="921" spans="1:35" ht="17" x14ac:dyDescent="0.35">
      <c r="A921" s="2" t="s">
        <v>1</v>
      </c>
      <c r="B921" s="2" t="s">
        <v>157</v>
      </c>
      <c r="C921" s="2" t="s">
        <v>211</v>
      </c>
      <c r="D921" s="15" t="s">
        <v>34</v>
      </c>
      <c r="E921" s="2" t="s">
        <v>104</v>
      </c>
      <c r="F921" s="2" t="str">
        <f>VLOOKUP(GERAL[[#This Row],[CÓD]],SEALL,6,FALSE)</f>
        <v>G</v>
      </c>
      <c r="G92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2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2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21" s="2">
        <f>VLOOKUP(GERAL[[#This Row],[CÓD]],SEALL,4,FALSE)</f>
        <v>16</v>
      </c>
      <c r="K921" s="2" t="str">
        <f>IF(ISERR(FIND("01",GERAL[[#This Row],[ODS]])),"NÃO","SIM")</f>
        <v>NÃO</v>
      </c>
      <c r="L921" s="2" t="str">
        <f>IF(ISERR(FIND("02",GERAL[[#This Row],[ODS]])),"NÃO","SIM")</f>
        <v>NÃO</v>
      </c>
      <c r="M921" s="2" t="str">
        <f>IF(ISERR(FIND("03",GERAL[[#This Row],[ODS]])),"NÃO","SIM")</f>
        <v>NÃO</v>
      </c>
      <c r="N921" s="2" t="str">
        <f>IF(ISERR(FIND("04",GERAL[[#This Row],[ODS]])),"NÃO","SIM")</f>
        <v>NÃO</v>
      </c>
      <c r="O921" s="2" t="str">
        <f>IF(ISERR(FIND("05",GERAL[[#This Row],[ODS]])),"NÃO","SIM")</f>
        <v>NÃO</v>
      </c>
      <c r="P921" s="2" t="str">
        <f>IF(ISERR(FIND("06",GERAL[[#This Row],[ODS]])),"NÃO","SIM")</f>
        <v>NÃO</v>
      </c>
      <c r="Q921" s="2" t="str">
        <f>IF(ISERR(FIND("07",GERAL[[#This Row],[ODS]])),"NÃO","SIM")</f>
        <v>NÃO</v>
      </c>
      <c r="R921" s="2" t="str">
        <f>IF(ISERR(FIND("08",GERAL[[#This Row],[ODS]])),"NÃO","SIM")</f>
        <v>NÃO</v>
      </c>
      <c r="S921" s="2" t="str">
        <f>IF(ISERR(FIND("09",GERAL[[#This Row],[ODS]])),"NÃO","SIM")</f>
        <v>NÃO</v>
      </c>
      <c r="T921" s="2" t="str">
        <f>IF(ISERR(FIND("10",GERAL[[#This Row],[ODS]])),"NÃO","SIM")</f>
        <v>NÃO</v>
      </c>
      <c r="U921" s="2" t="str">
        <f>IF(ISERR(FIND("11",GERAL[[#This Row],[ODS]])),"NÃO","SIM")</f>
        <v>NÃO</v>
      </c>
      <c r="V921" s="2" t="str">
        <f>IF(ISERR(FIND("12",GERAL[[#This Row],[ODS]])),"NÃO","SIM")</f>
        <v>NÃO</v>
      </c>
      <c r="W921" s="2" t="str">
        <f>IF(ISERR(FIND("13",GERAL[[#This Row],[ODS]])),"NÃO","SIM")</f>
        <v>NÃO</v>
      </c>
      <c r="X921" s="2" t="str">
        <f>IF(ISERR(FIND("14",GERAL[[#This Row],[ODS]])),"NÃO","SIM")</f>
        <v>NÃO</v>
      </c>
      <c r="Y921" s="2" t="str">
        <f>IF(ISERR(FIND("15",GERAL[[#This Row],[ODS]])),"NÃO","SIM")</f>
        <v>NÃO</v>
      </c>
      <c r="Z921" s="2" t="str">
        <f>IF(ISERR(FIND("16",GERAL[[#This Row],[ODS]])),"NÃO","SIM")</f>
        <v>SIM</v>
      </c>
      <c r="AA921" s="2" t="str">
        <f>IF(ISERR(FIND("17",GERAL[[#This Row],[ODS]])),"NÃO","SIM")</f>
        <v>NÃO</v>
      </c>
      <c r="AB921" s="1">
        <v>81.939639317497225</v>
      </c>
      <c r="AC921" s="1">
        <v>68.591678706994557</v>
      </c>
      <c r="AD921" s="1">
        <v>68.591678706994557</v>
      </c>
      <c r="AE921" s="1">
        <v>74.852494477798174</v>
      </c>
      <c r="AF921" s="1">
        <v>66.288867478321805</v>
      </c>
      <c r="AG921" s="1" t="str">
        <f>GERAL[[#This Row],[SIGLA]]&amp;GERAL[[#This Row],[CÓD]]</f>
        <v>ALEP_QI</v>
      </c>
      <c r="AH921" s="1">
        <f ca="1">VLOOKUP(GERAL[[#This Row],[REF_NOTA]],BASE_NOTAS[],7,FALSE)</f>
        <v>26.137372392366647</v>
      </c>
      <c r="AI921" s="31">
        <f ca="1">IF(GERAL[[#This Row],[Nota 2025]]="",0,GERAL[[#This Row],[Nota 2026]]-GERAL[[#This Row],[Nota 2025]])</f>
        <v>-40.151495085955162</v>
      </c>
    </row>
    <row r="922" spans="1:35" ht="17" x14ac:dyDescent="0.35">
      <c r="A922" s="2" t="s">
        <v>159</v>
      </c>
      <c r="B922" s="2" t="s">
        <v>184</v>
      </c>
      <c r="C922" s="2" t="s">
        <v>211</v>
      </c>
      <c r="D922" s="15" t="s">
        <v>34</v>
      </c>
      <c r="E922" s="2" t="s">
        <v>104</v>
      </c>
      <c r="F922" s="2" t="str">
        <f>VLOOKUP(GERAL[[#This Row],[CÓD]],SEALL,6,FALSE)</f>
        <v>G</v>
      </c>
      <c r="G92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2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2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22" s="2">
        <f>VLOOKUP(GERAL[[#This Row],[CÓD]],SEALL,4,FALSE)</f>
        <v>16</v>
      </c>
      <c r="K922" s="2" t="str">
        <f>IF(ISERR(FIND("01",GERAL[[#This Row],[ODS]])),"NÃO","SIM")</f>
        <v>NÃO</v>
      </c>
      <c r="L922" s="2" t="str">
        <f>IF(ISERR(FIND("02",GERAL[[#This Row],[ODS]])),"NÃO","SIM")</f>
        <v>NÃO</v>
      </c>
      <c r="M922" s="2" t="str">
        <f>IF(ISERR(FIND("03",GERAL[[#This Row],[ODS]])),"NÃO","SIM")</f>
        <v>NÃO</v>
      </c>
      <c r="N922" s="2" t="str">
        <f>IF(ISERR(FIND("04",GERAL[[#This Row],[ODS]])),"NÃO","SIM")</f>
        <v>NÃO</v>
      </c>
      <c r="O922" s="2" t="str">
        <f>IF(ISERR(FIND("05",GERAL[[#This Row],[ODS]])),"NÃO","SIM")</f>
        <v>NÃO</v>
      </c>
      <c r="P922" s="2" t="str">
        <f>IF(ISERR(FIND("06",GERAL[[#This Row],[ODS]])),"NÃO","SIM")</f>
        <v>NÃO</v>
      </c>
      <c r="Q922" s="2" t="str">
        <f>IF(ISERR(FIND("07",GERAL[[#This Row],[ODS]])),"NÃO","SIM")</f>
        <v>NÃO</v>
      </c>
      <c r="R922" s="2" t="str">
        <f>IF(ISERR(FIND("08",GERAL[[#This Row],[ODS]])),"NÃO","SIM")</f>
        <v>NÃO</v>
      </c>
      <c r="S922" s="2" t="str">
        <f>IF(ISERR(FIND("09",GERAL[[#This Row],[ODS]])),"NÃO","SIM")</f>
        <v>NÃO</v>
      </c>
      <c r="T922" s="2" t="str">
        <f>IF(ISERR(FIND("10",GERAL[[#This Row],[ODS]])),"NÃO","SIM")</f>
        <v>NÃO</v>
      </c>
      <c r="U922" s="2" t="str">
        <f>IF(ISERR(FIND("11",GERAL[[#This Row],[ODS]])),"NÃO","SIM")</f>
        <v>NÃO</v>
      </c>
      <c r="V922" s="2" t="str">
        <f>IF(ISERR(FIND("12",GERAL[[#This Row],[ODS]])),"NÃO","SIM")</f>
        <v>NÃO</v>
      </c>
      <c r="W922" s="2" t="str">
        <f>IF(ISERR(FIND("13",GERAL[[#This Row],[ODS]])),"NÃO","SIM")</f>
        <v>NÃO</v>
      </c>
      <c r="X922" s="2" t="str">
        <f>IF(ISERR(FIND("14",GERAL[[#This Row],[ODS]])),"NÃO","SIM")</f>
        <v>NÃO</v>
      </c>
      <c r="Y922" s="2" t="str">
        <f>IF(ISERR(FIND("15",GERAL[[#This Row],[ODS]])),"NÃO","SIM")</f>
        <v>NÃO</v>
      </c>
      <c r="Z922" s="2" t="str">
        <f>IF(ISERR(FIND("16",GERAL[[#This Row],[ODS]])),"NÃO","SIM")</f>
        <v>SIM</v>
      </c>
      <c r="AA922" s="2" t="str">
        <f>IF(ISERR(FIND("17",GERAL[[#This Row],[ODS]])),"NÃO","SIM")</f>
        <v>NÃO</v>
      </c>
      <c r="AB922" s="1">
        <v>70.627239765187056</v>
      </c>
      <c r="AC922" s="1">
        <v>29.793936213386761</v>
      </c>
      <c r="AD922" s="1">
        <v>29.793936213386761</v>
      </c>
      <c r="AE922" s="1">
        <v>53.646840347820898</v>
      </c>
      <c r="AF922" s="1">
        <v>0</v>
      </c>
      <c r="AG922" s="1" t="str">
        <f>GERAL[[#This Row],[SIGLA]]&amp;GERAL[[#This Row],[CÓD]]</f>
        <v>APEP_QI</v>
      </c>
      <c r="AH922" s="1">
        <f ca="1">VLOOKUP(GERAL[[#This Row],[REF_NOTA]],BASE_NOTAS[],7,FALSE)</f>
        <v>1.1984021304922987</v>
      </c>
      <c r="AI922" s="31">
        <f ca="1">IF(GERAL[[#This Row],[Nota 2025]]="",0,GERAL[[#This Row],[Nota 2026]]-GERAL[[#This Row],[Nota 2025]])</f>
        <v>1.1984021304922987</v>
      </c>
    </row>
    <row r="923" spans="1:35" ht="17" x14ac:dyDescent="0.35">
      <c r="A923" s="2" t="s">
        <v>155</v>
      </c>
      <c r="B923" s="2" t="s">
        <v>158</v>
      </c>
      <c r="C923" s="2" t="s">
        <v>211</v>
      </c>
      <c r="D923" s="15" t="s">
        <v>34</v>
      </c>
      <c r="E923" s="2" t="s">
        <v>104</v>
      </c>
      <c r="F923" s="2" t="str">
        <f>VLOOKUP(GERAL[[#This Row],[CÓD]],SEALL,6,FALSE)</f>
        <v>G</v>
      </c>
      <c r="G92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2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2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23" s="2">
        <f>VLOOKUP(GERAL[[#This Row],[CÓD]],SEALL,4,FALSE)</f>
        <v>16</v>
      </c>
      <c r="K923" s="2" t="str">
        <f>IF(ISERR(FIND("01",GERAL[[#This Row],[ODS]])),"NÃO","SIM")</f>
        <v>NÃO</v>
      </c>
      <c r="L923" s="2" t="str">
        <f>IF(ISERR(FIND("02",GERAL[[#This Row],[ODS]])),"NÃO","SIM")</f>
        <v>NÃO</v>
      </c>
      <c r="M923" s="2" t="str">
        <f>IF(ISERR(FIND("03",GERAL[[#This Row],[ODS]])),"NÃO","SIM")</f>
        <v>NÃO</v>
      </c>
      <c r="N923" s="2" t="str">
        <f>IF(ISERR(FIND("04",GERAL[[#This Row],[ODS]])),"NÃO","SIM")</f>
        <v>NÃO</v>
      </c>
      <c r="O923" s="2" t="str">
        <f>IF(ISERR(FIND("05",GERAL[[#This Row],[ODS]])),"NÃO","SIM")</f>
        <v>NÃO</v>
      </c>
      <c r="P923" s="2" t="str">
        <f>IF(ISERR(FIND("06",GERAL[[#This Row],[ODS]])),"NÃO","SIM")</f>
        <v>NÃO</v>
      </c>
      <c r="Q923" s="2" t="str">
        <f>IF(ISERR(FIND("07",GERAL[[#This Row],[ODS]])),"NÃO","SIM")</f>
        <v>NÃO</v>
      </c>
      <c r="R923" s="2" t="str">
        <f>IF(ISERR(FIND("08",GERAL[[#This Row],[ODS]])),"NÃO","SIM")</f>
        <v>NÃO</v>
      </c>
      <c r="S923" s="2" t="str">
        <f>IF(ISERR(FIND("09",GERAL[[#This Row],[ODS]])),"NÃO","SIM")</f>
        <v>NÃO</v>
      </c>
      <c r="T923" s="2" t="str">
        <f>IF(ISERR(FIND("10",GERAL[[#This Row],[ODS]])),"NÃO","SIM")</f>
        <v>NÃO</v>
      </c>
      <c r="U923" s="2" t="str">
        <f>IF(ISERR(FIND("11",GERAL[[#This Row],[ODS]])),"NÃO","SIM")</f>
        <v>NÃO</v>
      </c>
      <c r="V923" s="2" t="str">
        <f>IF(ISERR(FIND("12",GERAL[[#This Row],[ODS]])),"NÃO","SIM")</f>
        <v>NÃO</v>
      </c>
      <c r="W923" s="2" t="str">
        <f>IF(ISERR(FIND("13",GERAL[[#This Row],[ODS]])),"NÃO","SIM")</f>
        <v>NÃO</v>
      </c>
      <c r="X923" s="2" t="str">
        <f>IF(ISERR(FIND("14",GERAL[[#This Row],[ODS]])),"NÃO","SIM")</f>
        <v>NÃO</v>
      </c>
      <c r="Y923" s="2" t="str">
        <f>IF(ISERR(FIND("15",GERAL[[#This Row],[ODS]])),"NÃO","SIM")</f>
        <v>NÃO</v>
      </c>
      <c r="Z923" s="2" t="str">
        <f>IF(ISERR(FIND("16",GERAL[[#This Row],[ODS]])),"NÃO","SIM")</f>
        <v>SIM</v>
      </c>
      <c r="AA923" s="2" t="str">
        <f>IF(ISERR(FIND("17",GERAL[[#This Row],[ODS]])),"NÃO","SIM")</f>
        <v>NÃO</v>
      </c>
      <c r="AB923" s="1">
        <v>94.805415636180243</v>
      </c>
      <c r="AC923" s="1">
        <v>94.596841240923581</v>
      </c>
      <c r="AD923" s="1">
        <v>94.596841240923581</v>
      </c>
      <c r="AE923" s="1">
        <v>88.576163155177113</v>
      </c>
      <c r="AF923" s="1">
        <v>92.379784531838453</v>
      </c>
      <c r="AG923" s="1" t="str">
        <f>GERAL[[#This Row],[SIGLA]]&amp;GERAL[[#This Row],[CÓD]]</f>
        <v>AMEP_QI</v>
      </c>
      <c r="AH923" s="1">
        <f ca="1">VLOOKUP(GERAL[[#This Row],[REF_NOTA]],BASE_NOTAS[],7,FALSE)</f>
        <v>54.993342210387453</v>
      </c>
      <c r="AI923" s="31">
        <f ca="1">IF(GERAL[[#This Row],[Nota 2025]]="",0,GERAL[[#This Row],[Nota 2026]]-GERAL[[#This Row],[Nota 2025]])</f>
        <v>-37.386442321451</v>
      </c>
    </row>
    <row r="924" spans="1:35" ht="17" x14ac:dyDescent="0.35">
      <c r="A924" s="2" t="s">
        <v>160</v>
      </c>
      <c r="B924" s="2" t="s">
        <v>187</v>
      </c>
      <c r="C924" s="2" t="s">
        <v>211</v>
      </c>
      <c r="D924" s="15" t="s">
        <v>34</v>
      </c>
      <c r="E924" s="2" t="s">
        <v>104</v>
      </c>
      <c r="F924" s="2" t="str">
        <f>VLOOKUP(GERAL[[#This Row],[CÓD]],SEALL,6,FALSE)</f>
        <v>G</v>
      </c>
      <c r="G92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2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2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24" s="2">
        <f>VLOOKUP(GERAL[[#This Row],[CÓD]],SEALL,4,FALSE)</f>
        <v>16</v>
      </c>
      <c r="K924" s="2" t="str">
        <f>IF(ISERR(FIND("01",GERAL[[#This Row],[ODS]])),"NÃO","SIM")</f>
        <v>NÃO</v>
      </c>
      <c r="L924" s="2" t="str">
        <f>IF(ISERR(FIND("02",GERAL[[#This Row],[ODS]])),"NÃO","SIM")</f>
        <v>NÃO</v>
      </c>
      <c r="M924" s="2" t="str">
        <f>IF(ISERR(FIND("03",GERAL[[#This Row],[ODS]])),"NÃO","SIM")</f>
        <v>NÃO</v>
      </c>
      <c r="N924" s="2" t="str">
        <f>IF(ISERR(FIND("04",GERAL[[#This Row],[ODS]])),"NÃO","SIM")</f>
        <v>NÃO</v>
      </c>
      <c r="O924" s="2" t="str">
        <f>IF(ISERR(FIND("05",GERAL[[#This Row],[ODS]])),"NÃO","SIM")</f>
        <v>NÃO</v>
      </c>
      <c r="P924" s="2" t="str">
        <f>IF(ISERR(FIND("06",GERAL[[#This Row],[ODS]])),"NÃO","SIM")</f>
        <v>NÃO</v>
      </c>
      <c r="Q924" s="2" t="str">
        <f>IF(ISERR(FIND("07",GERAL[[#This Row],[ODS]])),"NÃO","SIM")</f>
        <v>NÃO</v>
      </c>
      <c r="R924" s="2" t="str">
        <f>IF(ISERR(FIND("08",GERAL[[#This Row],[ODS]])),"NÃO","SIM")</f>
        <v>NÃO</v>
      </c>
      <c r="S924" s="2" t="str">
        <f>IF(ISERR(FIND("09",GERAL[[#This Row],[ODS]])),"NÃO","SIM")</f>
        <v>NÃO</v>
      </c>
      <c r="T924" s="2" t="str">
        <f>IF(ISERR(FIND("10",GERAL[[#This Row],[ODS]])),"NÃO","SIM")</f>
        <v>NÃO</v>
      </c>
      <c r="U924" s="2" t="str">
        <f>IF(ISERR(FIND("11",GERAL[[#This Row],[ODS]])),"NÃO","SIM")</f>
        <v>NÃO</v>
      </c>
      <c r="V924" s="2" t="str">
        <f>IF(ISERR(FIND("12",GERAL[[#This Row],[ODS]])),"NÃO","SIM")</f>
        <v>NÃO</v>
      </c>
      <c r="W924" s="2" t="str">
        <f>IF(ISERR(FIND("13",GERAL[[#This Row],[ODS]])),"NÃO","SIM")</f>
        <v>NÃO</v>
      </c>
      <c r="X924" s="2" t="str">
        <f>IF(ISERR(FIND("14",GERAL[[#This Row],[ODS]])),"NÃO","SIM")</f>
        <v>NÃO</v>
      </c>
      <c r="Y924" s="2" t="str">
        <f>IF(ISERR(FIND("15",GERAL[[#This Row],[ODS]])),"NÃO","SIM")</f>
        <v>NÃO</v>
      </c>
      <c r="Z924" s="2" t="str">
        <f>IF(ISERR(FIND("16",GERAL[[#This Row],[ODS]])),"NÃO","SIM")</f>
        <v>SIM</v>
      </c>
      <c r="AA924" s="2" t="str">
        <f>IF(ISERR(FIND("17",GERAL[[#This Row],[ODS]])),"NÃO","SIM")</f>
        <v>NÃO</v>
      </c>
      <c r="AB924" s="1">
        <v>91.895699219484499</v>
      </c>
      <c r="AC924" s="1">
        <v>91.646614449618937</v>
      </c>
      <c r="AD924" s="1">
        <v>91.646614449618937</v>
      </c>
      <c r="AE924" s="1">
        <v>81.239800289229919</v>
      </c>
      <c r="AF924" s="1">
        <v>92.868529386003289</v>
      </c>
      <c r="AG924" s="1" t="str">
        <f>GERAL[[#This Row],[SIGLA]]&amp;GERAL[[#This Row],[CÓD]]</f>
        <v>BAEP_QI</v>
      </c>
      <c r="AH924" s="1">
        <f ca="1">VLOOKUP(GERAL[[#This Row],[REF_NOTA]],BASE_NOTAS[],7,FALSE)</f>
        <v>76.991788726142147</v>
      </c>
      <c r="AI924" s="31">
        <f ca="1">IF(GERAL[[#This Row],[Nota 2025]]="",0,GERAL[[#This Row],[Nota 2026]]-GERAL[[#This Row],[Nota 2025]])</f>
        <v>-15.876740659861142</v>
      </c>
    </row>
    <row r="925" spans="1:35" ht="17" x14ac:dyDescent="0.35">
      <c r="A925" s="2" t="s">
        <v>161</v>
      </c>
      <c r="B925" s="2" t="s">
        <v>188</v>
      </c>
      <c r="C925" s="2" t="s">
        <v>211</v>
      </c>
      <c r="D925" s="15" t="s">
        <v>34</v>
      </c>
      <c r="E925" s="2" t="s">
        <v>104</v>
      </c>
      <c r="F925" s="2" t="str">
        <f>VLOOKUP(GERAL[[#This Row],[CÓD]],SEALL,6,FALSE)</f>
        <v>G</v>
      </c>
      <c r="G92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2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2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25" s="2">
        <f>VLOOKUP(GERAL[[#This Row],[CÓD]],SEALL,4,FALSE)</f>
        <v>16</v>
      </c>
      <c r="K925" s="2" t="str">
        <f>IF(ISERR(FIND("01",GERAL[[#This Row],[ODS]])),"NÃO","SIM")</f>
        <v>NÃO</v>
      </c>
      <c r="L925" s="2" t="str">
        <f>IF(ISERR(FIND("02",GERAL[[#This Row],[ODS]])),"NÃO","SIM")</f>
        <v>NÃO</v>
      </c>
      <c r="M925" s="2" t="str">
        <f>IF(ISERR(FIND("03",GERAL[[#This Row],[ODS]])),"NÃO","SIM")</f>
        <v>NÃO</v>
      </c>
      <c r="N925" s="2" t="str">
        <f>IF(ISERR(FIND("04",GERAL[[#This Row],[ODS]])),"NÃO","SIM")</f>
        <v>NÃO</v>
      </c>
      <c r="O925" s="2" t="str">
        <f>IF(ISERR(FIND("05",GERAL[[#This Row],[ODS]])),"NÃO","SIM")</f>
        <v>NÃO</v>
      </c>
      <c r="P925" s="2" t="str">
        <f>IF(ISERR(FIND("06",GERAL[[#This Row],[ODS]])),"NÃO","SIM")</f>
        <v>NÃO</v>
      </c>
      <c r="Q925" s="2" t="str">
        <f>IF(ISERR(FIND("07",GERAL[[#This Row],[ODS]])),"NÃO","SIM")</f>
        <v>NÃO</v>
      </c>
      <c r="R925" s="2" t="str">
        <f>IF(ISERR(FIND("08",GERAL[[#This Row],[ODS]])),"NÃO","SIM")</f>
        <v>NÃO</v>
      </c>
      <c r="S925" s="2" t="str">
        <f>IF(ISERR(FIND("09",GERAL[[#This Row],[ODS]])),"NÃO","SIM")</f>
        <v>NÃO</v>
      </c>
      <c r="T925" s="2" t="str">
        <f>IF(ISERR(FIND("10",GERAL[[#This Row],[ODS]])),"NÃO","SIM")</f>
        <v>NÃO</v>
      </c>
      <c r="U925" s="2" t="str">
        <f>IF(ISERR(FIND("11",GERAL[[#This Row],[ODS]])),"NÃO","SIM")</f>
        <v>NÃO</v>
      </c>
      <c r="V925" s="2" t="str">
        <f>IF(ISERR(FIND("12",GERAL[[#This Row],[ODS]])),"NÃO","SIM")</f>
        <v>NÃO</v>
      </c>
      <c r="W925" s="2" t="str">
        <f>IF(ISERR(FIND("13",GERAL[[#This Row],[ODS]])),"NÃO","SIM")</f>
        <v>NÃO</v>
      </c>
      <c r="X925" s="2" t="str">
        <f>IF(ISERR(FIND("14",GERAL[[#This Row],[ODS]])),"NÃO","SIM")</f>
        <v>NÃO</v>
      </c>
      <c r="Y925" s="2" t="str">
        <f>IF(ISERR(FIND("15",GERAL[[#This Row],[ODS]])),"NÃO","SIM")</f>
        <v>NÃO</v>
      </c>
      <c r="Z925" s="2" t="str">
        <f>IF(ISERR(FIND("16",GERAL[[#This Row],[ODS]])),"NÃO","SIM")</f>
        <v>SIM</v>
      </c>
      <c r="AA925" s="2" t="str">
        <f>IF(ISERR(FIND("17",GERAL[[#This Row],[ODS]])),"NÃO","SIM")</f>
        <v>NÃO</v>
      </c>
      <c r="AB925" s="1">
        <v>86.155942125781849</v>
      </c>
      <c r="AC925" s="1">
        <v>65.406658811577188</v>
      </c>
      <c r="AD925" s="1">
        <v>65.406658811577188</v>
      </c>
      <c r="AE925" s="1">
        <v>59.547063781777211</v>
      </c>
      <c r="AF925" s="1">
        <v>63.408951563457997</v>
      </c>
      <c r="AG925" s="1" t="str">
        <f>GERAL[[#This Row],[SIGLA]]&amp;GERAL[[#This Row],[CÓD]]</f>
        <v>CEEP_QI</v>
      </c>
      <c r="AH925" s="1">
        <f ca="1">VLOOKUP(GERAL[[#This Row],[REF_NOTA]],BASE_NOTAS[],7,FALSE)</f>
        <v>94.276150318092746</v>
      </c>
      <c r="AI925" s="31">
        <f ca="1">IF(GERAL[[#This Row],[Nota 2025]]="",0,GERAL[[#This Row],[Nota 2026]]-GERAL[[#This Row],[Nota 2025]])</f>
        <v>30.867198754634749</v>
      </c>
    </row>
    <row r="926" spans="1:35" ht="17" x14ac:dyDescent="0.35">
      <c r="A926" s="2" t="s">
        <v>162</v>
      </c>
      <c r="B926" s="2" t="s">
        <v>189</v>
      </c>
      <c r="C926" s="2" t="s">
        <v>211</v>
      </c>
      <c r="D926" s="15" t="s">
        <v>34</v>
      </c>
      <c r="E926" s="2" t="s">
        <v>104</v>
      </c>
      <c r="F926" s="2" t="str">
        <f>VLOOKUP(GERAL[[#This Row],[CÓD]],SEALL,6,FALSE)</f>
        <v>G</v>
      </c>
      <c r="G92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2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2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26" s="2">
        <f>VLOOKUP(GERAL[[#This Row],[CÓD]],SEALL,4,FALSE)</f>
        <v>16</v>
      </c>
      <c r="K926" s="2" t="str">
        <f>IF(ISERR(FIND("01",GERAL[[#This Row],[ODS]])),"NÃO","SIM")</f>
        <v>NÃO</v>
      </c>
      <c r="L926" s="2" t="str">
        <f>IF(ISERR(FIND("02",GERAL[[#This Row],[ODS]])),"NÃO","SIM")</f>
        <v>NÃO</v>
      </c>
      <c r="M926" s="2" t="str">
        <f>IF(ISERR(FIND("03",GERAL[[#This Row],[ODS]])),"NÃO","SIM")</f>
        <v>NÃO</v>
      </c>
      <c r="N926" s="2" t="str">
        <f>IF(ISERR(FIND("04",GERAL[[#This Row],[ODS]])),"NÃO","SIM")</f>
        <v>NÃO</v>
      </c>
      <c r="O926" s="2" t="str">
        <f>IF(ISERR(FIND("05",GERAL[[#This Row],[ODS]])),"NÃO","SIM")</f>
        <v>NÃO</v>
      </c>
      <c r="P926" s="2" t="str">
        <f>IF(ISERR(FIND("06",GERAL[[#This Row],[ODS]])),"NÃO","SIM")</f>
        <v>NÃO</v>
      </c>
      <c r="Q926" s="2" t="str">
        <f>IF(ISERR(FIND("07",GERAL[[#This Row],[ODS]])),"NÃO","SIM")</f>
        <v>NÃO</v>
      </c>
      <c r="R926" s="2" t="str">
        <f>IF(ISERR(FIND("08",GERAL[[#This Row],[ODS]])),"NÃO","SIM")</f>
        <v>NÃO</v>
      </c>
      <c r="S926" s="2" t="str">
        <f>IF(ISERR(FIND("09",GERAL[[#This Row],[ODS]])),"NÃO","SIM")</f>
        <v>NÃO</v>
      </c>
      <c r="T926" s="2" t="str">
        <f>IF(ISERR(FIND("10",GERAL[[#This Row],[ODS]])),"NÃO","SIM")</f>
        <v>NÃO</v>
      </c>
      <c r="U926" s="2" t="str">
        <f>IF(ISERR(FIND("11",GERAL[[#This Row],[ODS]])),"NÃO","SIM")</f>
        <v>NÃO</v>
      </c>
      <c r="V926" s="2" t="str">
        <f>IF(ISERR(FIND("12",GERAL[[#This Row],[ODS]])),"NÃO","SIM")</f>
        <v>NÃO</v>
      </c>
      <c r="W926" s="2" t="str">
        <f>IF(ISERR(FIND("13",GERAL[[#This Row],[ODS]])),"NÃO","SIM")</f>
        <v>NÃO</v>
      </c>
      <c r="X926" s="2" t="str">
        <f>IF(ISERR(FIND("14",GERAL[[#This Row],[ODS]])),"NÃO","SIM")</f>
        <v>NÃO</v>
      </c>
      <c r="Y926" s="2" t="str">
        <f>IF(ISERR(FIND("15",GERAL[[#This Row],[ODS]])),"NÃO","SIM")</f>
        <v>NÃO</v>
      </c>
      <c r="Z926" s="2" t="str">
        <f>IF(ISERR(FIND("16",GERAL[[#This Row],[ODS]])),"NÃO","SIM")</f>
        <v>SIM</v>
      </c>
      <c r="AA926" s="2" t="str">
        <f>IF(ISERR(FIND("17",GERAL[[#This Row],[ODS]])),"NÃO","SIM")</f>
        <v>NÃO</v>
      </c>
      <c r="AB926" s="1">
        <v>87.984560716061722</v>
      </c>
      <c r="AC926" s="1">
        <v>75.088594300444768</v>
      </c>
      <c r="AD926" s="1">
        <v>75.088594300444768</v>
      </c>
      <c r="AE926" s="1">
        <v>88.483266014842712</v>
      </c>
      <c r="AF926" s="1">
        <v>85.598668652010161</v>
      </c>
      <c r="AG926" s="1" t="str">
        <f>GERAL[[#This Row],[SIGLA]]&amp;GERAL[[#This Row],[CÓD]]</f>
        <v>DFEP_QI</v>
      </c>
      <c r="AH926" s="1">
        <f ca="1">VLOOKUP(GERAL[[#This Row],[REF_NOTA]],BASE_NOTAS[],7,FALSE)</f>
        <v>43.32556591211825</v>
      </c>
      <c r="AI926" s="31">
        <f ca="1">IF(GERAL[[#This Row],[Nota 2025]]="",0,GERAL[[#This Row],[Nota 2026]]-GERAL[[#This Row],[Nota 2025]])</f>
        <v>-42.273102739891911</v>
      </c>
    </row>
    <row r="927" spans="1:35" ht="17" x14ac:dyDescent="0.35">
      <c r="A927" s="2" t="s">
        <v>163</v>
      </c>
      <c r="B927" s="2" t="s">
        <v>183</v>
      </c>
      <c r="C927" s="2" t="s">
        <v>211</v>
      </c>
      <c r="D927" s="15" t="s">
        <v>34</v>
      </c>
      <c r="E927" s="2" t="s">
        <v>104</v>
      </c>
      <c r="F927" s="2" t="str">
        <f>VLOOKUP(GERAL[[#This Row],[CÓD]],SEALL,6,FALSE)</f>
        <v>G</v>
      </c>
      <c r="G92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2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2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27" s="2">
        <f>VLOOKUP(GERAL[[#This Row],[CÓD]],SEALL,4,FALSE)</f>
        <v>16</v>
      </c>
      <c r="K927" s="2" t="str">
        <f>IF(ISERR(FIND("01",GERAL[[#This Row],[ODS]])),"NÃO","SIM")</f>
        <v>NÃO</v>
      </c>
      <c r="L927" s="2" t="str">
        <f>IF(ISERR(FIND("02",GERAL[[#This Row],[ODS]])),"NÃO","SIM")</f>
        <v>NÃO</v>
      </c>
      <c r="M927" s="2" t="str">
        <f>IF(ISERR(FIND("03",GERAL[[#This Row],[ODS]])),"NÃO","SIM")</f>
        <v>NÃO</v>
      </c>
      <c r="N927" s="2" t="str">
        <f>IF(ISERR(FIND("04",GERAL[[#This Row],[ODS]])),"NÃO","SIM")</f>
        <v>NÃO</v>
      </c>
      <c r="O927" s="2" t="str">
        <f>IF(ISERR(FIND("05",GERAL[[#This Row],[ODS]])),"NÃO","SIM")</f>
        <v>NÃO</v>
      </c>
      <c r="P927" s="2" t="str">
        <f>IF(ISERR(FIND("06",GERAL[[#This Row],[ODS]])),"NÃO","SIM")</f>
        <v>NÃO</v>
      </c>
      <c r="Q927" s="2" t="str">
        <f>IF(ISERR(FIND("07",GERAL[[#This Row],[ODS]])),"NÃO","SIM")</f>
        <v>NÃO</v>
      </c>
      <c r="R927" s="2" t="str">
        <f>IF(ISERR(FIND("08",GERAL[[#This Row],[ODS]])),"NÃO","SIM")</f>
        <v>NÃO</v>
      </c>
      <c r="S927" s="2" t="str">
        <f>IF(ISERR(FIND("09",GERAL[[#This Row],[ODS]])),"NÃO","SIM")</f>
        <v>NÃO</v>
      </c>
      <c r="T927" s="2" t="str">
        <f>IF(ISERR(FIND("10",GERAL[[#This Row],[ODS]])),"NÃO","SIM")</f>
        <v>NÃO</v>
      </c>
      <c r="U927" s="2" t="str">
        <f>IF(ISERR(FIND("11",GERAL[[#This Row],[ODS]])),"NÃO","SIM")</f>
        <v>NÃO</v>
      </c>
      <c r="V927" s="2" t="str">
        <f>IF(ISERR(FIND("12",GERAL[[#This Row],[ODS]])),"NÃO","SIM")</f>
        <v>NÃO</v>
      </c>
      <c r="W927" s="2" t="str">
        <f>IF(ISERR(FIND("13",GERAL[[#This Row],[ODS]])),"NÃO","SIM")</f>
        <v>NÃO</v>
      </c>
      <c r="X927" s="2" t="str">
        <f>IF(ISERR(FIND("14",GERAL[[#This Row],[ODS]])),"NÃO","SIM")</f>
        <v>NÃO</v>
      </c>
      <c r="Y927" s="2" t="str">
        <f>IF(ISERR(FIND("15",GERAL[[#This Row],[ODS]])),"NÃO","SIM")</f>
        <v>NÃO</v>
      </c>
      <c r="Z927" s="2" t="str">
        <f>IF(ISERR(FIND("16",GERAL[[#This Row],[ODS]])),"NÃO","SIM")</f>
        <v>SIM</v>
      </c>
      <c r="AA927" s="2" t="str">
        <f>IF(ISERR(FIND("17",GERAL[[#This Row],[ODS]])),"NÃO","SIM")</f>
        <v>NÃO</v>
      </c>
      <c r="AB927" s="1">
        <v>92.543939845889042</v>
      </c>
      <c r="AC927" s="1">
        <v>93.087456814947842</v>
      </c>
      <c r="AD927" s="1">
        <v>93.087456814947842</v>
      </c>
      <c r="AE927" s="1">
        <v>95.664800378845015</v>
      </c>
      <c r="AF927" s="1">
        <v>97.629850223351127</v>
      </c>
      <c r="AG927" s="1" t="str">
        <f>GERAL[[#This Row],[SIGLA]]&amp;GERAL[[#This Row],[CÓD]]</f>
        <v>ESEP_QI</v>
      </c>
      <c r="AH927" s="1">
        <f ca="1">VLOOKUP(GERAL[[#This Row],[REF_NOTA]],BASE_NOTAS[],7,FALSE)</f>
        <v>94.806924101198604</v>
      </c>
      <c r="AI927" s="31">
        <f ca="1">IF(GERAL[[#This Row],[Nota 2025]]="",0,GERAL[[#This Row],[Nota 2026]]-GERAL[[#This Row],[Nota 2025]])</f>
        <v>-2.8229261221525235</v>
      </c>
    </row>
    <row r="928" spans="1:35" ht="17" x14ac:dyDescent="0.35">
      <c r="A928" s="2" t="s">
        <v>164</v>
      </c>
      <c r="B928" s="2" t="s">
        <v>190</v>
      </c>
      <c r="C928" s="2" t="s">
        <v>211</v>
      </c>
      <c r="D928" s="15" t="s">
        <v>34</v>
      </c>
      <c r="E928" s="2" t="s">
        <v>104</v>
      </c>
      <c r="F928" s="2" t="str">
        <f>VLOOKUP(GERAL[[#This Row],[CÓD]],SEALL,6,FALSE)</f>
        <v>G</v>
      </c>
      <c r="G92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2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2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28" s="2">
        <f>VLOOKUP(GERAL[[#This Row],[CÓD]],SEALL,4,FALSE)</f>
        <v>16</v>
      </c>
      <c r="K928" s="2" t="str">
        <f>IF(ISERR(FIND("01",GERAL[[#This Row],[ODS]])),"NÃO","SIM")</f>
        <v>NÃO</v>
      </c>
      <c r="L928" s="2" t="str">
        <f>IF(ISERR(FIND("02",GERAL[[#This Row],[ODS]])),"NÃO","SIM")</f>
        <v>NÃO</v>
      </c>
      <c r="M928" s="2" t="str">
        <f>IF(ISERR(FIND("03",GERAL[[#This Row],[ODS]])),"NÃO","SIM")</f>
        <v>NÃO</v>
      </c>
      <c r="N928" s="2" t="str">
        <f>IF(ISERR(FIND("04",GERAL[[#This Row],[ODS]])),"NÃO","SIM")</f>
        <v>NÃO</v>
      </c>
      <c r="O928" s="2" t="str">
        <f>IF(ISERR(FIND("05",GERAL[[#This Row],[ODS]])),"NÃO","SIM")</f>
        <v>NÃO</v>
      </c>
      <c r="P928" s="2" t="str">
        <f>IF(ISERR(FIND("06",GERAL[[#This Row],[ODS]])),"NÃO","SIM")</f>
        <v>NÃO</v>
      </c>
      <c r="Q928" s="2" t="str">
        <f>IF(ISERR(FIND("07",GERAL[[#This Row],[ODS]])),"NÃO","SIM")</f>
        <v>NÃO</v>
      </c>
      <c r="R928" s="2" t="str">
        <f>IF(ISERR(FIND("08",GERAL[[#This Row],[ODS]])),"NÃO","SIM")</f>
        <v>NÃO</v>
      </c>
      <c r="S928" s="2" t="str">
        <f>IF(ISERR(FIND("09",GERAL[[#This Row],[ODS]])),"NÃO","SIM")</f>
        <v>NÃO</v>
      </c>
      <c r="T928" s="2" t="str">
        <f>IF(ISERR(FIND("10",GERAL[[#This Row],[ODS]])),"NÃO","SIM")</f>
        <v>NÃO</v>
      </c>
      <c r="U928" s="2" t="str">
        <f>IF(ISERR(FIND("11",GERAL[[#This Row],[ODS]])),"NÃO","SIM")</f>
        <v>NÃO</v>
      </c>
      <c r="V928" s="2" t="str">
        <f>IF(ISERR(FIND("12",GERAL[[#This Row],[ODS]])),"NÃO","SIM")</f>
        <v>NÃO</v>
      </c>
      <c r="W928" s="2" t="str">
        <f>IF(ISERR(FIND("13",GERAL[[#This Row],[ODS]])),"NÃO","SIM")</f>
        <v>NÃO</v>
      </c>
      <c r="X928" s="2" t="str">
        <f>IF(ISERR(FIND("14",GERAL[[#This Row],[ODS]])),"NÃO","SIM")</f>
        <v>NÃO</v>
      </c>
      <c r="Y928" s="2" t="str">
        <f>IF(ISERR(FIND("15",GERAL[[#This Row],[ODS]])),"NÃO","SIM")</f>
        <v>NÃO</v>
      </c>
      <c r="Z928" s="2" t="str">
        <f>IF(ISERR(FIND("16",GERAL[[#This Row],[ODS]])),"NÃO","SIM")</f>
        <v>SIM</v>
      </c>
      <c r="AA928" s="2" t="str">
        <f>IF(ISERR(FIND("17",GERAL[[#This Row],[ODS]])),"NÃO","SIM")</f>
        <v>NÃO</v>
      </c>
      <c r="AB928" s="1">
        <v>92.089490529386708</v>
      </c>
      <c r="AC928" s="1">
        <v>93.2012075145296</v>
      </c>
      <c r="AD928" s="1">
        <v>93.2012075145296</v>
      </c>
      <c r="AE928" s="1">
        <v>100</v>
      </c>
      <c r="AF928" s="1">
        <v>100</v>
      </c>
      <c r="AG928" s="1" t="str">
        <f>GERAL[[#This Row],[SIGLA]]&amp;GERAL[[#This Row],[CÓD]]</f>
        <v>GOEP_QI</v>
      </c>
      <c r="AH928" s="1">
        <f ca="1">VLOOKUP(GERAL[[#This Row],[REF_NOTA]],BASE_NOTAS[],7,FALSE)</f>
        <v>93.0758988015981</v>
      </c>
      <c r="AI928" s="31">
        <f ca="1">IF(GERAL[[#This Row],[Nota 2025]]="",0,GERAL[[#This Row],[Nota 2026]]-GERAL[[#This Row],[Nota 2025]])</f>
        <v>-6.9241011984018996</v>
      </c>
    </row>
    <row r="929" spans="1:35" ht="17" x14ac:dyDescent="0.35">
      <c r="A929" s="2" t="s">
        <v>165</v>
      </c>
      <c r="B929" s="2" t="s">
        <v>191</v>
      </c>
      <c r="C929" s="2" t="s">
        <v>211</v>
      </c>
      <c r="D929" s="15" t="s">
        <v>34</v>
      </c>
      <c r="E929" s="2" t="s">
        <v>104</v>
      </c>
      <c r="F929" s="2" t="str">
        <f>VLOOKUP(GERAL[[#This Row],[CÓD]],SEALL,6,FALSE)</f>
        <v>G</v>
      </c>
      <c r="G92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2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2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29" s="2">
        <f>VLOOKUP(GERAL[[#This Row],[CÓD]],SEALL,4,FALSE)</f>
        <v>16</v>
      </c>
      <c r="K929" s="2" t="str">
        <f>IF(ISERR(FIND("01",GERAL[[#This Row],[ODS]])),"NÃO","SIM")</f>
        <v>NÃO</v>
      </c>
      <c r="L929" s="2" t="str">
        <f>IF(ISERR(FIND("02",GERAL[[#This Row],[ODS]])),"NÃO","SIM")</f>
        <v>NÃO</v>
      </c>
      <c r="M929" s="2" t="str">
        <f>IF(ISERR(FIND("03",GERAL[[#This Row],[ODS]])),"NÃO","SIM")</f>
        <v>NÃO</v>
      </c>
      <c r="N929" s="2" t="str">
        <f>IF(ISERR(FIND("04",GERAL[[#This Row],[ODS]])),"NÃO","SIM")</f>
        <v>NÃO</v>
      </c>
      <c r="O929" s="2" t="str">
        <f>IF(ISERR(FIND("05",GERAL[[#This Row],[ODS]])),"NÃO","SIM")</f>
        <v>NÃO</v>
      </c>
      <c r="P929" s="2" t="str">
        <f>IF(ISERR(FIND("06",GERAL[[#This Row],[ODS]])),"NÃO","SIM")</f>
        <v>NÃO</v>
      </c>
      <c r="Q929" s="2" t="str">
        <f>IF(ISERR(FIND("07",GERAL[[#This Row],[ODS]])),"NÃO","SIM")</f>
        <v>NÃO</v>
      </c>
      <c r="R929" s="2" t="str">
        <f>IF(ISERR(FIND("08",GERAL[[#This Row],[ODS]])),"NÃO","SIM")</f>
        <v>NÃO</v>
      </c>
      <c r="S929" s="2" t="str">
        <f>IF(ISERR(FIND("09",GERAL[[#This Row],[ODS]])),"NÃO","SIM")</f>
        <v>NÃO</v>
      </c>
      <c r="T929" s="2" t="str">
        <f>IF(ISERR(FIND("10",GERAL[[#This Row],[ODS]])),"NÃO","SIM")</f>
        <v>NÃO</v>
      </c>
      <c r="U929" s="2" t="str">
        <f>IF(ISERR(FIND("11",GERAL[[#This Row],[ODS]])),"NÃO","SIM")</f>
        <v>NÃO</v>
      </c>
      <c r="V929" s="2" t="str">
        <f>IF(ISERR(FIND("12",GERAL[[#This Row],[ODS]])),"NÃO","SIM")</f>
        <v>NÃO</v>
      </c>
      <c r="W929" s="2" t="str">
        <f>IF(ISERR(FIND("13",GERAL[[#This Row],[ODS]])),"NÃO","SIM")</f>
        <v>NÃO</v>
      </c>
      <c r="X929" s="2" t="str">
        <f>IF(ISERR(FIND("14",GERAL[[#This Row],[ODS]])),"NÃO","SIM")</f>
        <v>NÃO</v>
      </c>
      <c r="Y929" s="2" t="str">
        <f>IF(ISERR(FIND("15",GERAL[[#This Row],[ODS]])),"NÃO","SIM")</f>
        <v>NÃO</v>
      </c>
      <c r="Z929" s="2" t="str">
        <f>IF(ISERR(FIND("16",GERAL[[#This Row],[ODS]])),"NÃO","SIM")</f>
        <v>SIM</v>
      </c>
      <c r="AA929" s="2" t="str">
        <f>IF(ISERR(FIND("17",GERAL[[#This Row],[ODS]])),"NÃO","SIM")</f>
        <v>NÃO</v>
      </c>
      <c r="AB929" s="1">
        <v>75.218064534839741</v>
      </c>
      <c r="AC929" s="1">
        <v>60.782254891820727</v>
      </c>
      <c r="AD929" s="1">
        <v>60.782254891820727</v>
      </c>
      <c r="AE929" s="1">
        <v>60.45594914227501</v>
      </c>
      <c r="AF929" s="1">
        <v>54.192870281159657</v>
      </c>
      <c r="AG929" s="1" t="str">
        <f>GERAL[[#This Row],[SIGLA]]&amp;GERAL[[#This Row],[CÓD]]</f>
        <v>MAEP_QI</v>
      </c>
      <c r="AH929" s="1">
        <f ca="1">VLOOKUP(GERAL[[#This Row],[REF_NOTA]],BASE_NOTAS[],7,FALSE)</f>
        <v>54.127829560587259</v>
      </c>
      <c r="AI929" s="31">
        <f ca="1">IF(GERAL[[#This Row],[Nota 2025]]="",0,GERAL[[#This Row],[Nota 2026]]-GERAL[[#This Row],[Nota 2025]])</f>
        <v>-6.5040720572397959E-2</v>
      </c>
    </row>
    <row r="930" spans="1:35" ht="17" x14ac:dyDescent="0.35">
      <c r="A930" s="2" t="s">
        <v>168</v>
      </c>
      <c r="B930" s="2" t="s">
        <v>195</v>
      </c>
      <c r="C930" s="2" t="s">
        <v>211</v>
      </c>
      <c r="D930" s="15" t="s">
        <v>34</v>
      </c>
      <c r="E930" s="2" t="s">
        <v>104</v>
      </c>
      <c r="F930" s="2" t="str">
        <f>VLOOKUP(GERAL[[#This Row],[CÓD]],SEALL,6,FALSE)</f>
        <v>G</v>
      </c>
      <c r="G93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3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3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30" s="2">
        <f>VLOOKUP(GERAL[[#This Row],[CÓD]],SEALL,4,FALSE)</f>
        <v>16</v>
      </c>
      <c r="K930" s="2" t="str">
        <f>IF(ISERR(FIND("01",GERAL[[#This Row],[ODS]])),"NÃO","SIM")</f>
        <v>NÃO</v>
      </c>
      <c r="L930" s="2" t="str">
        <f>IF(ISERR(FIND("02",GERAL[[#This Row],[ODS]])),"NÃO","SIM")</f>
        <v>NÃO</v>
      </c>
      <c r="M930" s="2" t="str">
        <f>IF(ISERR(FIND("03",GERAL[[#This Row],[ODS]])),"NÃO","SIM")</f>
        <v>NÃO</v>
      </c>
      <c r="N930" s="2" t="str">
        <f>IF(ISERR(FIND("04",GERAL[[#This Row],[ODS]])),"NÃO","SIM")</f>
        <v>NÃO</v>
      </c>
      <c r="O930" s="2" t="str">
        <f>IF(ISERR(FIND("05",GERAL[[#This Row],[ODS]])),"NÃO","SIM")</f>
        <v>NÃO</v>
      </c>
      <c r="P930" s="2" t="str">
        <f>IF(ISERR(FIND("06",GERAL[[#This Row],[ODS]])),"NÃO","SIM")</f>
        <v>NÃO</v>
      </c>
      <c r="Q930" s="2" t="str">
        <f>IF(ISERR(FIND("07",GERAL[[#This Row],[ODS]])),"NÃO","SIM")</f>
        <v>NÃO</v>
      </c>
      <c r="R930" s="2" t="str">
        <f>IF(ISERR(FIND("08",GERAL[[#This Row],[ODS]])),"NÃO","SIM")</f>
        <v>NÃO</v>
      </c>
      <c r="S930" s="2" t="str">
        <f>IF(ISERR(FIND("09",GERAL[[#This Row],[ODS]])),"NÃO","SIM")</f>
        <v>NÃO</v>
      </c>
      <c r="T930" s="2" t="str">
        <f>IF(ISERR(FIND("10",GERAL[[#This Row],[ODS]])),"NÃO","SIM")</f>
        <v>NÃO</v>
      </c>
      <c r="U930" s="2" t="str">
        <f>IF(ISERR(FIND("11",GERAL[[#This Row],[ODS]])),"NÃO","SIM")</f>
        <v>NÃO</v>
      </c>
      <c r="V930" s="2" t="str">
        <f>IF(ISERR(FIND("12",GERAL[[#This Row],[ODS]])),"NÃO","SIM")</f>
        <v>NÃO</v>
      </c>
      <c r="W930" s="2" t="str">
        <f>IF(ISERR(FIND("13",GERAL[[#This Row],[ODS]])),"NÃO","SIM")</f>
        <v>NÃO</v>
      </c>
      <c r="X930" s="2" t="str">
        <f>IF(ISERR(FIND("14",GERAL[[#This Row],[ODS]])),"NÃO","SIM")</f>
        <v>NÃO</v>
      </c>
      <c r="Y930" s="2" t="str">
        <f>IF(ISERR(FIND("15",GERAL[[#This Row],[ODS]])),"NÃO","SIM")</f>
        <v>NÃO</v>
      </c>
      <c r="Z930" s="2" t="str">
        <f>IF(ISERR(FIND("16",GERAL[[#This Row],[ODS]])),"NÃO","SIM")</f>
        <v>SIM</v>
      </c>
      <c r="AA930" s="2" t="str">
        <f>IF(ISERR(FIND("17",GERAL[[#This Row],[ODS]])),"NÃO","SIM")</f>
        <v>NÃO</v>
      </c>
      <c r="AB930" s="1">
        <v>88.320125487136963</v>
      </c>
      <c r="AC930" s="1">
        <v>69.323766600515015</v>
      </c>
      <c r="AD930" s="1">
        <v>69.323766600515015</v>
      </c>
      <c r="AE930" s="1">
        <v>85.954957574642748</v>
      </c>
      <c r="AF930" s="1">
        <v>88.002102128404985</v>
      </c>
      <c r="AG930" s="1" t="str">
        <f>GERAL[[#This Row],[SIGLA]]&amp;GERAL[[#This Row],[CÓD]]</f>
        <v>MTEP_QI</v>
      </c>
      <c r="AH930" s="1">
        <f ca="1">VLOOKUP(GERAL[[#This Row],[REF_NOTA]],BASE_NOTAS[],7,FALSE)</f>
        <v>81.779849090100114</v>
      </c>
      <c r="AI930" s="31">
        <f ca="1">IF(GERAL[[#This Row],[Nota 2025]]="",0,GERAL[[#This Row],[Nota 2026]]-GERAL[[#This Row],[Nota 2025]])</f>
        <v>-6.2222530383048706</v>
      </c>
    </row>
    <row r="931" spans="1:35" ht="17" x14ac:dyDescent="0.35">
      <c r="A931" s="2" t="s">
        <v>167</v>
      </c>
      <c r="B931" s="2" t="s">
        <v>193</v>
      </c>
      <c r="C931" s="2" t="s">
        <v>211</v>
      </c>
      <c r="D931" s="15" t="s">
        <v>34</v>
      </c>
      <c r="E931" s="2" t="s">
        <v>104</v>
      </c>
      <c r="F931" s="2" t="str">
        <f>VLOOKUP(GERAL[[#This Row],[CÓD]],SEALL,6,FALSE)</f>
        <v>G</v>
      </c>
      <c r="G93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3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3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31" s="2">
        <f>VLOOKUP(GERAL[[#This Row],[CÓD]],SEALL,4,FALSE)</f>
        <v>16</v>
      </c>
      <c r="K931" s="2" t="str">
        <f>IF(ISERR(FIND("01",GERAL[[#This Row],[ODS]])),"NÃO","SIM")</f>
        <v>NÃO</v>
      </c>
      <c r="L931" s="2" t="str">
        <f>IF(ISERR(FIND("02",GERAL[[#This Row],[ODS]])),"NÃO","SIM")</f>
        <v>NÃO</v>
      </c>
      <c r="M931" s="2" t="str">
        <f>IF(ISERR(FIND("03",GERAL[[#This Row],[ODS]])),"NÃO","SIM")</f>
        <v>NÃO</v>
      </c>
      <c r="N931" s="2" t="str">
        <f>IF(ISERR(FIND("04",GERAL[[#This Row],[ODS]])),"NÃO","SIM")</f>
        <v>NÃO</v>
      </c>
      <c r="O931" s="2" t="str">
        <f>IF(ISERR(FIND("05",GERAL[[#This Row],[ODS]])),"NÃO","SIM")</f>
        <v>NÃO</v>
      </c>
      <c r="P931" s="2" t="str">
        <f>IF(ISERR(FIND("06",GERAL[[#This Row],[ODS]])),"NÃO","SIM")</f>
        <v>NÃO</v>
      </c>
      <c r="Q931" s="2" t="str">
        <f>IF(ISERR(FIND("07",GERAL[[#This Row],[ODS]])),"NÃO","SIM")</f>
        <v>NÃO</v>
      </c>
      <c r="R931" s="2" t="str">
        <f>IF(ISERR(FIND("08",GERAL[[#This Row],[ODS]])),"NÃO","SIM")</f>
        <v>NÃO</v>
      </c>
      <c r="S931" s="2" t="str">
        <f>IF(ISERR(FIND("09",GERAL[[#This Row],[ODS]])),"NÃO","SIM")</f>
        <v>NÃO</v>
      </c>
      <c r="T931" s="2" t="str">
        <f>IF(ISERR(FIND("10",GERAL[[#This Row],[ODS]])),"NÃO","SIM")</f>
        <v>NÃO</v>
      </c>
      <c r="U931" s="2" t="str">
        <f>IF(ISERR(FIND("11",GERAL[[#This Row],[ODS]])),"NÃO","SIM")</f>
        <v>NÃO</v>
      </c>
      <c r="V931" s="2" t="str">
        <f>IF(ISERR(FIND("12",GERAL[[#This Row],[ODS]])),"NÃO","SIM")</f>
        <v>NÃO</v>
      </c>
      <c r="W931" s="2" t="str">
        <f>IF(ISERR(FIND("13",GERAL[[#This Row],[ODS]])),"NÃO","SIM")</f>
        <v>NÃO</v>
      </c>
      <c r="X931" s="2" t="str">
        <f>IF(ISERR(FIND("14",GERAL[[#This Row],[ODS]])),"NÃO","SIM")</f>
        <v>NÃO</v>
      </c>
      <c r="Y931" s="2" t="str">
        <f>IF(ISERR(FIND("15",GERAL[[#This Row],[ODS]])),"NÃO","SIM")</f>
        <v>NÃO</v>
      </c>
      <c r="Z931" s="2" t="str">
        <f>IF(ISERR(FIND("16",GERAL[[#This Row],[ODS]])),"NÃO","SIM")</f>
        <v>SIM</v>
      </c>
      <c r="AA931" s="2" t="str">
        <f>IF(ISERR(FIND("17",GERAL[[#This Row],[ODS]])),"NÃO","SIM")</f>
        <v>NÃO</v>
      </c>
      <c r="AB931" s="1">
        <v>95.121375999287324</v>
      </c>
      <c r="AC931" s="1">
        <v>90.850359484295879</v>
      </c>
      <c r="AD931" s="1">
        <v>90.850359484295879</v>
      </c>
      <c r="AE931" s="1">
        <v>89.330220013730028</v>
      </c>
      <c r="AF931" s="1">
        <v>95.998948935797458</v>
      </c>
      <c r="AG931" s="1" t="str">
        <f>GERAL[[#This Row],[SIGLA]]&amp;GERAL[[#This Row],[CÓD]]</f>
        <v>MSEP_QI</v>
      </c>
      <c r="AH931" s="1">
        <f ca="1">VLOOKUP(GERAL[[#This Row],[REF_NOTA]],BASE_NOTAS[],7,FALSE)</f>
        <v>73.51309365290723</v>
      </c>
      <c r="AI931" s="31">
        <f ca="1">IF(GERAL[[#This Row],[Nota 2025]]="",0,GERAL[[#This Row],[Nota 2026]]-GERAL[[#This Row],[Nota 2025]])</f>
        <v>-22.485855282890228</v>
      </c>
    </row>
    <row r="932" spans="1:35" ht="17" x14ac:dyDescent="0.35">
      <c r="A932" s="2" t="s">
        <v>166</v>
      </c>
      <c r="B932" s="2" t="s">
        <v>192</v>
      </c>
      <c r="C932" s="2" t="s">
        <v>211</v>
      </c>
      <c r="D932" s="15" t="s">
        <v>34</v>
      </c>
      <c r="E932" s="2" t="s">
        <v>104</v>
      </c>
      <c r="F932" s="2" t="str">
        <f>VLOOKUP(GERAL[[#This Row],[CÓD]],SEALL,6,FALSE)</f>
        <v>G</v>
      </c>
      <c r="G93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3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3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32" s="2">
        <f>VLOOKUP(GERAL[[#This Row],[CÓD]],SEALL,4,FALSE)</f>
        <v>16</v>
      </c>
      <c r="K932" s="2" t="str">
        <f>IF(ISERR(FIND("01",GERAL[[#This Row],[ODS]])),"NÃO","SIM")</f>
        <v>NÃO</v>
      </c>
      <c r="L932" s="2" t="str">
        <f>IF(ISERR(FIND("02",GERAL[[#This Row],[ODS]])),"NÃO","SIM")</f>
        <v>NÃO</v>
      </c>
      <c r="M932" s="2" t="str">
        <f>IF(ISERR(FIND("03",GERAL[[#This Row],[ODS]])),"NÃO","SIM")</f>
        <v>NÃO</v>
      </c>
      <c r="N932" s="2" t="str">
        <f>IF(ISERR(FIND("04",GERAL[[#This Row],[ODS]])),"NÃO","SIM")</f>
        <v>NÃO</v>
      </c>
      <c r="O932" s="2" t="str">
        <f>IF(ISERR(FIND("05",GERAL[[#This Row],[ODS]])),"NÃO","SIM")</f>
        <v>NÃO</v>
      </c>
      <c r="P932" s="2" t="str">
        <f>IF(ISERR(FIND("06",GERAL[[#This Row],[ODS]])),"NÃO","SIM")</f>
        <v>NÃO</v>
      </c>
      <c r="Q932" s="2" t="str">
        <f>IF(ISERR(FIND("07",GERAL[[#This Row],[ODS]])),"NÃO","SIM")</f>
        <v>NÃO</v>
      </c>
      <c r="R932" s="2" t="str">
        <f>IF(ISERR(FIND("08",GERAL[[#This Row],[ODS]])),"NÃO","SIM")</f>
        <v>NÃO</v>
      </c>
      <c r="S932" s="2" t="str">
        <f>IF(ISERR(FIND("09",GERAL[[#This Row],[ODS]])),"NÃO","SIM")</f>
        <v>NÃO</v>
      </c>
      <c r="T932" s="2" t="str">
        <f>IF(ISERR(FIND("10",GERAL[[#This Row],[ODS]])),"NÃO","SIM")</f>
        <v>NÃO</v>
      </c>
      <c r="U932" s="2" t="str">
        <f>IF(ISERR(FIND("11",GERAL[[#This Row],[ODS]])),"NÃO","SIM")</f>
        <v>NÃO</v>
      </c>
      <c r="V932" s="2" t="str">
        <f>IF(ISERR(FIND("12",GERAL[[#This Row],[ODS]])),"NÃO","SIM")</f>
        <v>NÃO</v>
      </c>
      <c r="W932" s="2" t="str">
        <f>IF(ISERR(FIND("13",GERAL[[#This Row],[ODS]])),"NÃO","SIM")</f>
        <v>NÃO</v>
      </c>
      <c r="X932" s="2" t="str">
        <f>IF(ISERR(FIND("14",GERAL[[#This Row],[ODS]])),"NÃO","SIM")</f>
        <v>NÃO</v>
      </c>
      <c r="Y932" s="2" t="str">
        <f>IF(ISERR(FIND("15",GERAL[[#This Row],[ODS]])),"NÃO","SIM")</f>
        <v>NÃO</v>
      </c>
      <c r="Z932" s="2" t="str">
        <f>IF(ISERR(FIND("16",GERAL[[#This Row],[ODS]])),"NÃO","SIM")</f>
        <v>SIM</v>
      </c>
      <c r="AA932" s="2" t="str">
        <f>IF(ISERR(FIND("17",GERAL[[#This Row],[ODS]])),"NÃO","SIM")</f>
        <v>NÃO</v>
      </c>
      <c r="AB932" s="1">
        <v>88.443049407072181</v>
      </c>
      <c r="AC932" s="1">
        <v>56.324102015530144</v>
      </c>
      <c r="AD932" s="1">
        <v>56.324102015530144</v>
      </c>
      <c r="AE932" s="1">
        <v>82.073363723444658</v>
      </c>
      <c r="AF932" s="1">
        <v>80.933695366558624</v>
      </c>
      <c r="AG932" s="1" t="str">
        <f>GERAL[[#This Row],[SIGLA]]&amp;GERAL[[#This Row],[CÓD]]</f>
        <v>MGEP_QI</v>
      </c>
      <c r="AH932" s="1">
        <f ca="1">VLOOKUP(GERAL[[#This Row],[REF_NOTA]],BASE_NOTAS[],7,FALSE)</f>
        <v>52.036173990233777</v>
      </c>
      <c r="AI932" s="31">
        <f ca="1">IF(GERAL[[#This Row],[Nota 2025]]="",0,GERAL[[#This Row],[Nota 2026]]-GERAL[[#This Row],[Nota 2025]])</f>
        <v>-28.897521376324846</v>
      </c>
    </row>
    <row r="933" spans="1:35" ht="17" x14ac:dyDescent="0.35">
      <c r="A933" s="2" t="s">
        <v>169</v>
      </c>
      <c r="B933" s="2" t="s">
        <v>196</v>
      </c>
      <c r="C933" s="2" t="s">
        <v>211</v>
      </c>
      <c r="D933" s="15" t="s">
        <v>34</v>
      </c>
      <c r="E933" s="2" t="s">
        <v>104</v>
      </c>
      <c r="F933" s="2" t="str">
        <f>VLOOKUP(GERAL[[#This Row],[CÓD]],SEALL,6,FALSE)</f>
        <v>G</v>
      </c>
      <c r="G93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3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3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33" s="2">
        <f>VLOOKUP(GERAL[[#This Row],[CÓD]],SEALL,4,FALSE)</f>
        <v>16</v>
      </c>
      <c r="K933" s="2" t="str">
        <f>IF(ISERR(FIND("01",GERAL[[#This Row],[ODS]])),"NÃO","SIM")</f>
        <v>NÃO</v>
      </c>
      <c r="L933" s="2" t="str">
        <f>IF(ISERR(FIND("02",GERAL[[#This Row],[ODS]])),"NÃO","SIM")</f>
        <v>NÃO</v>
      </c>
      <c r="M933" s="2" t="str">
        <f>IF(ISERR(FIND("03",GERAL[[#This Row],[ODS]])),"NÃO","SIM")</f>
        <v>NÃO</v>
      </c>
      <c r="N933" s="2" t="str">
        <f>IF(ISERR(FIND("04",GERAL[[#This Row],[ODS]])),"NÃO","SIM")</f>
        <v>NÃO</v>
      </c>
      <c r="O933" s="2" t="str">
        <f>IF(ISERR(FIND("05",GERAL[[#This Row],[ODS]])),"NÃO","SIM")</f>
        <v>NÃO</v>
      </c>
      <c r="P933" s="2" t="str">
        <f>IF(ISERR(FIND("06",GERAL[[#This Row],[ODS]])),"NÃO","SIM")</f>
        <v>NÃO</v>
      </c>
      <c r="Q933" s="2" t="str">
        <f>IF(ISERR(FIND("07",GERAL[[#This Row],[ODS]])),"NÃO","SIM")</f>
        <v>NÃO</v>
      </c>
      <c r="R933" s="2" t="str">
        <f>IF(ISERR(FIND("08",GERAL[[#This Row],[ODS]])),"NÃO","SIM")</f>
        <v>NÃO</v>
      </c>
      <c r="S933" s="2" t="str">
        <f>IF(ISERR(FIND("09",GERAL[[#This Row],[ODS]])),"NÃO","SIM")</f>
        <v>NÃO</v>
      </c>
      <c r="T933" s="2" t="str">
        <f>IF(ISERR(FIND("10",GERAL[[#This Row],[ODS]])),"NÃO","SIM")</f>
        <v>NÃO</v>
      </c>
      <c r="U933" s="2" t="str">
        <f>IF(ISERR(FIND("11",GERAL[[#This Row],[ODS]])),"NÃO","SIM")</f>
        <v>NÃO</v>
      </c>
      <c r="V933" s="2" t="str">
        <f>IF(ISERR(FIND("12",GERAL[[#This Row],[ODS]])),"NÃO","SIM")</f>
        <v>NÃO</v>
      </c>
      <c r="W933" s="2" t="str">
        <f>IF(ISERR(FIND("13",GERAL[[#This Row],[ODS]])),"NÃO","SIM")</f>
        <v>NÃO</v>
      </c>
      <c r="X933" s="2" t="str">
        <f>IF(ISERR(FIND("14",GERAL[[#This Row],[ODS]])),"NÃO","SIM")</f>
        <v>NÃO</v>
      </c>
      <c r="Y933" s="2" t="str">
        <f>IF(ISERR(FIND("15",GERAL[[#This Row],[ODS]])),"NÃO","SIM")</f>
        <v>NÃO</v>
      </c>
      <c r="Z933" s="2" t="str">
        <f>IF(ISERR(FIND("16",GERAL[[#This Row],[ODS]])),"NÃO","SIM")</f>
        <v>SIM</v>
      </c>
      <c r="AA933" s="2" t="str">
        <f>IF(ISERR(FIND("17",GERAL[[#This Row],[ODS]])),"NÃO","SIM")</f>
        <v>NÃO</v>
      </c>
      <c r="AB933" s="1">
        <v>94.018182815292008</v>
      </c>
      <c r="AC933" s="1">
        <v>81.705093991561256</v>
      </c>
      <c r="AD933" s="1">
        <v>81.705093991561256</v>
      </c>
      <c r="AE933" s="1">
        <v>71.810322530777668</v>
      </c>
      <c r="AF933" s="1">
        <v>78.442673206621677</v>
      </c>
      <c r="AG933" s="1" t="str">
        <f>GERAL[[#This Row],[SIGLA]]&amp;GERAL[[#This Row],[CÓD]]</f>
        <v>PAEP_QI</v>
      </c>
      <c r="AH933" s="1">
        <f ca="1">VLOOKUP(GERAL[[#This Row],[REF_NOTA]],BASE_NOTAS[],7,FALSE)</f>
        <v>90.579227696401091</v>
      </c>
      <c r="AI933" s="31">
        <f ca="1">IF(GERAL[[#This Row],[Nota 2025]]="",0,GERAL[[#This Row],[Nota 2026]]-GERAL[[#This Row],[Nota 2025]])</f>
        <v>12.136554489779414</v>
      </c>
    </row>
    <row r="934" spans="1:35" ht="17" x14ac:dyDescent="0.35">
      <c r="A934" s="2" t="s">
        <v>170</v>
      </c>
      <c r="B934" s="2" t="s">
        <v>197</v>
      </c>
      <c r="C934" s="2" t="s">
        <v>211</v>
      </c>
      <c r="D934" s="15" t="s">
        <v>34</v>
      </c>
      <c r="E934" s="2" t="s">
        <v>104</v>
      </c>
      <c r="F934" s="2" t="str">
        <f>VLOOKUP(GERAL[[#This Row],[CÓD]],SEALL,6,FALSE)</f>
        <v>G</v>
      </c>
      <c r="G93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3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3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34" s="2">
        <f>VLOOKUP(GERAL[[#This Row],[CÓD]],SEALL,4,FALSE)</f>
        <v>16</v>
      </c>
      <c r="K934" s="2" t="str">
        <f>IF(ISERR(FIND("01",GERAL[[#This Row],[ODS]])),"NÃO","SIM")</f>
        <v>NÃO</v>
      </c>
      <c r="L934" s="2" t="str">
        <f>IF(ISERR(FIND("02",GERAL[[#This Row],[ODS]])),"NÃO","SIM")</f>
        <v>NÃO</v>
      </c>
      <c r="M934" s="2" t="str">
        <f>IF(ISERR(FIND("03",GERAL[[#This Row],[ODS]])),"NÃO","SIM")</f>
        <v>NÃO</v>
      </c>
      <c r="N934" s="2" t="str">
        <f>IF(ISERR(FIND("04",GERAL[[#This Row],[ODS]])),"NÃO","SIM")</f>
        <v>NÃO</v>
      </c>
      <c r="O934" s="2" t="str">
        <f>IF(ISERR(FIND("05",GERAL[[#This Row],[ODS]])),"NÃO","SIM")</f>
        <v>NÃO</v>
      </c>
      <c r="P934" s="2" t="str">
        <f>IF(ISERR(FIND("06",GERAL[[#This Row],[ODS]])),"NÃO","SIM")</f>
        <v>NÃO</v>
      </c>
      <c r="Q934" s="2" t="str">
        <f>IF(ISERR(FIND("07",GERAL[[#This Row],[ODS]])),"NÃO","SIM")</f>
        <v>NÃO</v>
      </c>
      <c r="R934" s="2" t="str">
        <f>IF(ISERR(FIND("08",GERAL[[#This Row],[ODS]])),"NÃO","SIM")</f>
        <v>NÃO</v>
      </c>
      <c r="S934" s="2" t="str">
        <f>IF(ISERR(FIND("09",GERAL[[#This Row],[ODS]])),"NÃO","SIM")</f>
        <v>NÃO</v>
      </c>
      <c r="T934" s="2" t="str">
        <f>IF(ISERR(FIND("10",GERAL[[#This Row],[ODS]])),"NÃO","SIM")</f>
        <v>NÃO</v>
      </c>
      <c r="U934" s="2" t="str">
        <f>IF(ISERR(FIND("11",GERAL[[#This Row],[ODS]])),"NÃO","SIM")</f>
        <v>NÃO</v>
      </c>
      <c r="V934" s="2" t="str">
        <f>IF(ISERR(FIND("12",GERAL[[#This Row],[ODS]])),"NÃO","SIM")</f>
        <v>NÃO</v>
      </c>
      <c r="W934" s="2" t="str">
        <f>IF(ISERR(FIND("13",GERAL[[#This Row],[ODS]])),"NÃO","SIM")</f>
        <v>NÃO</v>
      </c>
      <c r="X934" s="2" t="str">
        <f>IF(ISERR(FIND("14",GERAL[[#This Row],[ODS]])),"NÃO","SIM")</f>
        <v>NÃO</v>
      </c>
      <c r="Y934" s="2" t="str">
        <f>IF(ISERR(FIND("15",GERAL[[#This Row],[ODS]])),"NÃO","SIM")</f>
        <v>NÃO</v>
      </c>
      <c r="Z934" s="2" t="str">
        <f>IF(ISERR(FIND("16",GERAL[[#This Row],[ODS]])),"NÃO","SIM")</f>
        <v>SIM</v>
      </c>
      <c r="AA934" s="2" t="str">
        <f>IF(ISERR(FIND("17",GERAL[[#This Row],[ODS]])),"NÃO","SIM")</f>
        <v>NÃO</v>
      </c>
      <c r="AB934" s="1">
        <v>96.882663333020986</v>
      </c>
      <c r="AC934" s="1">
        <v>87.741173388599719</v>
      </c>
      <c r="AD934" s="1">
        <v>87.741173388599719</v>
      </c>
      <c r="AE934" s="1">
        <v>77.433528364314895</v>
      </c>
      <c r="AF934" s="1">
        <v>73.441359376368581</v>
      </c>
      <c r="AG934" s="1" t="str">
        <f>GERAL[[#This Row],[SIGLA]]&amp;GERAL[[#This Row],[CÓD]]</f>
        <v>PBEP_QI</v>
      </c>
      <c r="AH934" s="1">
        <f ca="1">VLOOKUP(GERAL[[#This Row],[REF_NOTA]],BASE_NOTAS[],7,FALSE)</f>
        <v>66.084110075453808</v>
      </c>
      <c r="AI934" s="31">
        <f ca="1">IF(GERAL[[#This Row],[Nota 2025]]="",0,GERAL[[#This Row],[Nota 2026]]-GERAL[[#This Row],[Nota 2025]])</f>
        <v>-7.3572493009147735</v>
      </c>
    </row>
    <row r="935" spans="1:35" ht="17" x14ac:dyDescent="0.35">
      <c r="A935" s="2" t="s">
        <v>173</v>
      </c>
      <c r="B935" s="2" t="s">
        <v>200</v>
      </c>
      <c r="C935" s="2" t="s">
        <v>211</v>
      </c>
      <c r="D935" s="15" t="s">
        <v>34</v>
      </c>
      <c r="E935" s="2" t="s">
        <v>104</v>
      </c>
      <c r="F935" s="2" t="str">
        <f>VLOOKUP(GERAL[[#This Row],[CÓD]],SEALL,6,FALSE)</f>
        <v>G</v>
      </c>
      <c r="G93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3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3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35" s="2">
        <f>VLOOKUP(GERAL[[#This Row],[CÓD]],SEALL,4,FALSE)</f>
        <v>16</v>
      </c>
      <c r="K935" s="2" t="str">
        <f>IF(ISERR(FIND("01",GERAL[[#This Row],[ODS]])),"NÃO","SIM")</f>
        <v>NÃO</v>
      </c>
      <c r="L935" s="2" t="str">
        <f>IF(ISERR(FIND("02",GERAL[[#This Row],[ODS]])),"NÃO","SIM")</f>
        <v>NÃO</v>
      </c>
      <c r="M935" s="2" t="str">
        <f>IF(ISERR(FIND("03",GERAL[[#This Row],[ODS]])),"NÃO","SIM")</f>
        <v>NÃO</v>
      </c>
      <c r="N935" s="2" t="str">
        <f>IF(ISERR(FIND("04",GERAL[[#This Row],[ODS]])),"NÃO","SIM")</f>
        <v>NÃO</v>
      </c>
      <c r="O935" s="2" t="str">
        <f>IF(ISERR(FIND("05",GERAL[[#This Row],[ODS]])),"NÃO","SIM")</f>
        <v>NÃO</v>
      </c>
      <c r="P935" s="2" t="str">
        <f>IF(ISERR(FIND("06",GERAL[[#This Row],[ODS]])),"NÃO","SIM")</f>
        <v>NÃO</v>
      </c>
      <c r="Q935" s="2" t="str">
        <f>IF(ISERR(FIND("07",GERAL[[#This Row],[ODS]])),"NÃO","SIM")</f>
        <v>NÃO</v>
      </c>
      <c r="R935" s="2" t="str">
        <f>IF(ISERR(FIND("08",GERAL[[#This Row],[ODS]])),"NÃO","SIM")</f>
        <v>NÃO</v>
      </c>
      <c r="S935" s="2" t="str">
        <f>IF(ISERR(FIND("09",GERAL[[#This Row],[ODS]])),"NÃO","SIM")</f>
        <v>NÃO</v>
      </c>
      <c r="T935" s="2" t="str">
        <f>IF(ISERR(FIND("10",GERAL[[#This Row],[ODS]])),"NÃO","SIM")</f>
        <v>NÃO</v>
      </c>
      <c r="U935" s="2" t="str">
        <f>IF(ISERR(FIND("11",GERAL[[#This Row],[ODS]])),"NÃO","SIM")</f>
        <v>NÃO</v>
      </c>
      <c r="V935" s="2" t="str">
        <f>IF(ISERR(FIND("12",GERAL[[#This Row],[ODS]])),"NÃO","SIM")</f>
        <v>NÃO</v>
      </c>
      <c r="W935" s="2" t="str">
        <f>IF(ISERR(FIND("13",GERAL[[#This Row],[ODS]])),"NÃO","SIM")</f>
        <v>NÃO</v>
      </c>
      <c r="X935" s="2" t="str">
        <f>IF(ISERR(FIND("14",GERAL[[#This Row],[ODS]])),"NÃO","SIM")</f>
        <v>NÃO</v>
      </c>
      <c r="Y935" s="2" t="str">
        <f>IF(ISERR(FIND("15",GERAL[[#This Row],[ODS]])),"NÃO","SIM")</f>
        <v>NÃO</v>
      </c>
      <c r="Z935" s="2" t="str">
        <f>IF(ISERR(FIND("16",GERAL[[#This Row],[ODS]])),"NÃO","SIM")</f>
        <v>SIM</v>
      </c>
      <c r="AA935" s="2" t="str">
        <f>IF(ISERR(FIND("17",GERAL[[#This Row],[ODS]])),"NÃO","SIM")</f>
        <v>NÃO</v>
      </c>
      <c r="AB935" s="1">
        <v>87.165127388618814</v>
      </c>
      <c r="AC935" s="1">
        <v>89.618060119388105</v>
      </c>
      <c r="AD935" s="1">
        <v>89.618060119388105</v>
      </c>
      <c r="AE935" s="1">
        <v>91.188162820417702</v>
      </c>
      <c r="AF935" s="1">
        <v>94.914601033546433</v>
      </c>
      <c r="AG935" s="1" t="str">
        <f>GERAL[[#This Row],[SIGLA]]&amp;GERAL[[#This Row],[CÓD]]</f>
        <v>PREP_QI</v>
      </c>
      <c r="AH935" s="1">
        <f ca="1">VLOOKUP(GERAL[[#This Row],[REF_NOTA]],BASE_NOTAS[],7,FALSE)</f>
        <v>82.062805148690316</v>
      </c>
      <c r="AI935" s="31">
        <f ca="1">IF(GERAL[[#This Row],[Nota 2025]]="",0,GERAL[[#This Row],[Nota 2026]]-GERAL[[#This Row],[Nota 2025]])</f>
        <v>-12.851795884856116</v>
      </c>
    </row>
    <row r="936" spans="1:35" ht="17" x14ac:dyDescent="0.35">
      <c r="A936" s="2" t="s">
        <v>171</v>
      </c>
      <c r="B936" s="2" t="s">
        <v>198</v>
      </c>
      <c r="C936" s="2" t="s">
        <v>211</v>
      </c>
      <c r="D936" s="15" t="s">
        <v>34</v>
      </c>
      <c r="E936" s="2" t="s">
        <v>104</v>
      </c>
      <c r="F936" s="2" t="str">
        <f>VLOOKUP(GERAL[[#This Row],[CÓD]],SEALL,6,FALSE)</f>
        <v>G</v>
      </c>
      <c r="G93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3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3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36" s="2">
        <f>VLOOKUP(GERAL[[#This Row],[CÓD]],SEALL,4,FALSE)</f>
        <v>16</v>
      </c>
      <c r="K936" s="2" t="str">
        <f>IF(ISERR(FIND("01",GERAL[[#This Row],[ODS]])),"NÃO","SIM")</f>
        <v>NÃO</v>
      </c>
      <c r="L936" s="2" t="str">
        <f>IF(ISERR(FIND("02",GERAL[[#This Row],[ODS]])),"NÃO","SIM")</f>
        <v>NÃO</v>
      </c>
      <c r="M936" s="2" t="str">
        <f>IF(ISERR(FIND("03",GERAL[[#This Row],[ODS]])),"NÃO","SIM")</f>
        <v>NÃO</v>
      </c>
      <c r="N936" s="2" t="str">
        <f>IF(ISERR(FIND("04",GERAL[[#This Row],[ODS]])),"NÃO","SIM")</f>
        <v>NÃO</v>
      </c>
      <c r="O936" s="2" t="str">
        <f>IF(ISERR(FIND("05",GERAL[[#This Row],[ODS]])),"NÃO","SIM")</f>
        <v>NÃO</v>
      </c>
      <c r="P936" s="2" t="str">
        <f>IF(ISERR(FIND("06",GERAL[[#This Row],[ODS]])),"NÃO","SIM")</f>
        <v>NÃO</v>
      </c>
      <c r="Q936" s="2" t="str">
        <f>IF(ISERR(FIND("07",GERAL[[#This Row],[ODS]])),"NÃO","SIM")</f>
        <v>NÃO</v>
      </c>
      <c r="R936" s="2" t="str">
        <f>IF(ISERR(FIND("08",GERAL[[#This Row],[ODS]])),"NÃO","SIM")</f>
        <v>NÃO</v>
      </c>
      <c r="S936" s="2" t="str">
        <f>IF(ISERR(FIND("09",GERAL[[#This Row],[ODS]])),"NÃO","SIM")</f>
        <v>NÃO</v>
      </c>
      <c r="T936" s="2" t="str">
        <f>IF(ISERR(FIND("10",GERAL[[#This Row],[ODS]])),"NÃO","SIM")</f>
        <v>NÃO</v>
      </c>
      <c r="U936" s="2" t="str">
        <f>IF(ISERR(FIND("11",GERAL[[#This Row],[ODS]])),"NÃO","SIM")</f>
        <v>NÃO</v>
      </c>
      <c r="V936" s="2" t="str">
        <f>IF(ISERR(FIND("12",GERAL[[#This Row],[ODS]])),"NÃO","SIM")</f>
        <v>NÃO</v>
      </c>
      <c r="W936" s="2" t="str">
        <f>IF(ISERR(FIND("13",GERAL[[#This Row],[ODS]])),"NÃO","SIM")</f>
        <v>NÃO</v>
      </c>
      <c r="X936" s="2" t="str">
        <f>IF(ISERR(FIND("14",GERAL[[#This Row],[ODS]])),"NÃO","SIM")</f>
        <v>NÃO</v>
      </c>
      <c r="Y936" s="2" t="str">
        <f>IF(ISERR(FIND("15",GERAL[[#This Row],[ODS]])),"NÃO","SIM")</f>
        <v>NÃO</v>
      </c>
      <c r="Z936" s="2" t="str">
        <f>IF(ISERR(FIND("16",GERAL[[#This Row],[ODS]])),"NÃO","SIM")</f>
        <v>SIM</v>
      </c>
      <c r="AA936" s="2" t="str">
        <f>IF(ISERR(FIND("17",GERAL[[#This Row],[ODS]])),"NÃO","SIM")</f>
        <v>NÃO</v>
      </c>
      <c r="AB936" s="1">
        <v>100</v>
      </c>
      <c r="AC936" s="1">
        <v>93.997462479852672</v>
      </c>
      <c r="AD936" s="1">
        <v>93.997462479852672</v>
      </c>
      <c r="AE936" s="1">
        <v>93.876321420151982</v>
      </c>
      <c r="AF936" s="1">
        <v>90.218095822019791</v>
      </c>
      <c r="AG936" s="1" t="str">
        <f>GERAL[[#This Row],[SIGLA]]&amp;GERAL[[#This Row],[CÓD]]</f>
        <v>PEEP_QI</v>
      </c>
      <c r="AH936" s="1">
        <f ca="1">VLOOKUP(GERAL[[#This Row],[REF_NOTA]],BASE_NOTAS[],7,FALSE)</f>
        <v>97.603195739011099</v>
      </c>
      <c r="AI936" s="31">
        <f ca="1">IF(GERAL[[#This Row],[Nota 2025]]="",0,GERAL[[#This Row],[Nota 2026]]-GERAL[[#This Row],[Nota 2025]])</f>
        <v>7.3850999169913081</v>
      </c>
    </row>
    <row r="937" spans="1:35" ht="17" x14ac:dyDescent="0.35">
      <c r="A937" s="2" t="s">
        <v>172</v>
      </c>
      <c r="B937" s="2" t="s">
        <v>199</v>
      </c>
      <c r="C937" s="2" t="s">
        <v>211</v>
      </c>
      <c r="D937" s="15" t="s">
        <v>34</v>
      </c>
      <c r="E937" s="2" t="s">
        <v>104</v>
      </c>
      <c r="F937" s="2" t="str">
        <f>VLOOKUP(GERAL[[#This Row],[CÓD]],SEALL,6,FALSE)</f>
        <v>G</v>
      </c>
      <c r="G93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3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3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37" s="2">
        <f>VLOOKUP(GERAL[[#This Row],[CÓD]],SEALL,4,FALSE)</f>
        <v>16</v>
      </c>
      <c r="K937" s="2" t="str">
        <f>IF(ISERR(FIND("01",GERAL[[#This Row],[ODS]])),"NÃO","SIM")</f>
        <v>NÃO</v>
      </c>
      <c r="L937" s="2" t="str">
        <f>IF(ISERR(FIND("02",GERAL[[#This Row],[ODS]])),"NÃO","SIM")</f>
        <v>NÃO</v>
      </c>
      <c r="M937" s="2" t="str">
        <f>IF(ISERR(FIND("03",GERAL[[#This Row],[ODS]])),"NÃO","SIM")</f>
        <v>NÃO</v>
      </c>
      <c r="N937" s="2" t="str">
        <f>IF(ISERR(FIND("04",GERAL[[#This Row],[ODS]])),"NÃO","SIM")</f>
        <v>NÃO</v>
      </c>
      <c r="O937" s="2" t="str">
        <f>IF(ISERR(FIND("05",GERAL[[#This Row],[ODS]])),"NÃO","SIM")</f>
        <v>NÃO</v>
      </c>
      <c r="P937" s="2" t="str">
        <f>IF(ISERR(FIND("06",GERAL[[#This Row],[ODS]])),"NÃO","SIM")</f>
        <v>NÃO</v>
      </c>
      <c r="Q937" s="2" t="str">
        <f>IF(ISERR(FIND("07",GERAL[[#This Row],[ODS]])),"NÃO","SIM")</f>
        <v>NÃO</v>
      </c>
      <c r="R937" s="2" t="str">
        <f>IF(ISERR(FIND("08",GERAL[[#This Row],[ODS]])),"NÃO","SIM")</f>
        <v>NÃO</v>
      </c>
      <c r="S937" s="2" t="str">
        <f>IF(ISERR(FIND("09",GERAL[[#This Row],[ODS]])),"NÃO","SIM")</f>
        <v>NÃO</v>
      </c>
      <c r="T937" s="2" t="str">
        <f>IF(ISERR(FIND("10",GERAL[[#This Row],[ODS]])),"NÃO","SIM")</f>
        <v>NÃO</v>
      </c>
      <c r="U937" s="2" t="str">
        <f>IF(ISERR(FIND("11",GERAL[[#This Row],[ODS]])),"NÃO","SIM")</f>
        <v>NÃO</v>
      </c>
      <c r="V937" s="2" t="str">
        <f>IF(ISERR(FIND("12",GERAL[[#This Row],[ODS]])),"NÃO","SIM")</f>
        <v>NÃO</v>
      </c>
      <c r="W937" s="2" t="str">
        <f>IF(ISERR(FIND("13",GERAL[[#This Row],[ODS]])),"NÃO","SIM")</f>
        <v>NÃO</v>
      </c>
      <c r="X937" s="2" t="str">
        <f>IF(ISERR(FIND("14",GERAL[[#This Row],[ODS]])),"NÃO","SIM")</f>
        <v>NÃO</v>
      </c>
      <c r="Y937" s="2" t="str">
        <f>IF(ISERR(FIND("15",GERAL[[#This Row],[ODS]])),"NÃO","SIM")</f>
        <v>NÃO</v>
      </c>
      <c r="Z937" s="2" t="str">
        <f>IF(ISERR(FIND("16",GERAL[[#This Row],[ODS]])),"NÃO","SIM")</f>
        <v>SIM</v>
      </c>
      <c r="AA937" s="2" t="str">
        <f>IF(ISERR(FIND("17",GERAL[[#This Row],[ODS]])),"NÃO","SIM")</f>
        <v>NÃO</v>
      </c>
      <c r="AB937" s="1">
        <v>88.113008477941065</v>
      </c>
      <c r="AC937" s="1">
        <v>65.836869813077413</v>
      </c>
      <c r="AD937" s="1">
        <v>65.836869813077413</v>
      </c>
      <c r="AE937" s="1">
        <v>89.816465382994821</v>
      </c>
      <c r="AF937" s="1">
        <v>89.939563808355913</v>
      </c>
      <c r="AG937" s="1" t="str">
        <f>GERAL[[#This Row],[SIGLA]]&amp;GERAL[[#This Row],[CÓD]]</f>
        <v>PIEP_QI</v>
      </c>
      <c r="AH937" s="1">
        <f ca="1">VLOOKUP(GERAL[[#This Row],[REF_NOTA]],BASE_NOTAS[],7,FALSE)</f>
        <v>83.422103861515183</v>
      </c>
      <c r="AI937" s="31">
        <f ca="1">IF(GERAL[[#This Row],[Nota 2025]]="",0,GERAL[[#This Row],[Nota 2026]]-GERAL[[#This Row],[Nota 2025]])</f>
        <v>-6.5174599468407308</v>
      </c>
    </row>
    <row r="938" spans="1:35" ht="17" x14ac:dyDescent="0.35">
      <c r="A938" s="2" t="s">
        <v>174</v>
      </c>
      <c r="B938" s="2" t="s">
        <v>201</v>
      </c>
      <c r="C938" s="2" t="s">
        <v>211</v>
      </c>
      <c r="D938" s="15" t="s">
        <v>34</v>
      </c>
      <c r="E938" s="2" t="s">
        <v>104</v>
      </c>
      <c r="F938" s="2" t="str">
        <f>VLOOKUP(GERAL[[#This Row],[CÓD]],SEALL,6,FALSE)</f>
        <v>G</v>
      </c>
      <c r="G93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3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3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38" s="2">
        <f>VLOOKUP(GERAL[[#This Row],[CÓD]],SEALL,4,FALSE)</f>
        <v>16</v>
      </c>
      <c r="K938" s="2" t="str">
        <f>IF(ISERR(FIND("01",GERAL[[#This Row],[ODS]])),"NÃO","SIM")</f>
        <v>NÃO</v>
      </c>
      <c r="L938" s="2" t="str">
        <f>IF(ISERR(FIND("02",GERAL[[#This Row],[ODS]])),"NÃO","SIM")</f>
        <v>NÃO</v>
      </c>
      <c r="M938" s="2" t="str">
        <f>IF(ISERR(FIND("03",GERAL[[#This Row],[ODS]])),"NÃO","SIM")</f>
        <v>NÃO</v>
      </c>
      <c r="N938" s="2" t="str">
        <f>IF(ISERR(FIND("04",GERAL[[#This Row],[ODS]])),"NÃO","SIM")</f>
        <v>NÃO</v>
      </c>
      <c r="O938" s="2" t="str">
        <f>IF(ISERR(FIND("05",GERAL[[#This Row],[ODS]])),"NÃO","SIM")</f>
        <v>NÃO</v>
      </c>
      <c r="P938" s="2" t="str">
        <f>IF(ISERR(FIND("06",GERAL[[#This Row],[ODS]])),"NÃO","SIM")</f>
        <v>NÃO</v>
      </c>
      <c r="Q938" s="2" t="str">
        <f>IF(ISERR(FIND("07",GERAL[[#This Row],[ODS]])),"NÃO","SIM")</f>
        <v>NÃO</v>
      </c>
      <c r="R938" s="2" t="str">
        <f>IF(ISERR(FIND("08",GERAL[[#This Row],[ODS]])),"NÃO","SIM")</f>
        <v>NÃO</v>
      </c>
      <c r="S938" s="2" t="str">
        <f>IF(ISERR(FIND("09",GERAL[[#This Row],[ODS]])),"NÃO","SIM")</f>
        <v>NÃO</v>
      </c>
      <c r="T938" s="2" t="str">
        <f>IF(ISERR(FIND("10",GERAL[[#This Row],[ODS]])),"NÃO","SIM")</f>
        <v>NÃO</v>
      </c>
      <c r="U938" s="2" t="str">
        <f>IF(ISERR(FIND("11",GERAL[[#This Row],[ODS]])),"NÃO","SIM")</f>
        <v>NÃO</v>
      </c>
      <c r="V938" s="2" t="str">
        <f>IF(ISERR(FIND("12",GERAL[[#This Row],[ODS]])),"NÃO","SIM")</f>
        <v>NÃO</v>
      </c>
      <c r="W938" s="2" t="str">
        <f>IF(ISERR(FIND("13",GERAL[[#This Row],[ODS]])),"NÃO","SIM")</f>
        <v>NÃO</v>
      </c>
      <c r="X938" s="2" t="str">
        <f>IF(ISERR(FIND("14",GERAL[[#This Row],[ODS]])),"NÃO","SIM")</f>
        <v>NÃO</v>
      </c>
      <c r="Y938" s="2" t="str">
        <f>IF(ISERR(FIND("15",GERAL[[#This Row],[ODS]])),"NÃO","SIM")</f>
        <v>NÃO</v>
      </c>
      <c r="Z938" s="2" t="str">
        <f>IF(ISERR(FIND("16",GERAL[[#This Row],[ODS]])),"NÃO","SIM")</f>
        <v>SIM</v>
      </c>
      <c r="AA938" s="2" t="str">
        <f>IF(ISERR(FIND("17",GERAL[[#This Row],[ODS]])),"NÃO","SIM")</f>
        <v>NÃO</v>
      </c>
      <c r="AB938" s="1">
        <v>82.178163275082866</v>
      </c>
      <c r="AC938" s="1">
        <v>88.158259321191522</v>
      </c>
      <c r="AD938" s="1">
        <v>88.158259321191522</v>
      </c>
      <c r="AE938" s="1">
        <v>83.54214275474348</v>
      </c>
      <c r="AF938" s="1">
        <v>74.769203818866572</v>
      </c>
      <c r="AG938" s="1" t="str">
        <f>GERAL[[#This Row],[SIGLA]]&amp;GERAL[[#This Row],[CÓD]]</f>
        <v>RJEP_QI</v>
      </c>
      <c r="AH938" s="1">
        <f ca="1">VLOOKUP(GERAL[[#This Row],[REF_NOTA]],BASE_NOTAS[],7,FALSE)</f>
        <v>61.656679982244491</v>
      </c>
      <c r="AI938" s="31">
        <f ca="1">IF(GERAL[[#This Row],[Nota 2025]]="",0,GERAL[[#This Row],[Nota 2026]]-GERAL[[#This Row],[Nota 2025]])</f>
        <v>-13.112523836622081</v>
      </c>
    </row>
    <row r="939" spans="1:35" ht="17" x14ac:dyDescent="0.35">
      <c r="A939" s="2" t="s">
        <v>175</v>
      </c>
      <c r="B939" s="2" t="s">
        <v>202</v>
      </c>
      <c r="C939" s="2" t="s">
        <v>211</v>
      </c>
      <c r="D939" s="15" t="s">
        <v>34</v>
      </c>
      <c r="E939" s="2" t="s">
        <v>104</v>
      </c>
      <c r="F939" s="2" t="str">
        <f>VLOOKUP(GERAL[[#This Row],[CÓD]],SEALL,6,FALSE)</f>
        <v>G</v>
      </c>
      <c r="G93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3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3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39" s="2">
        <f>VLOOKUP(GERAL[[#This Row],[CÓD]],SEALL,4,FALSE)</f>
        <v>16</v>
      </c>
      <c r="K939" s="2" t="str">
        <f>IF(ISERR(FIND("01",GERAL[[#This Row],[ODS]])),"NÃO","SIM")</f>
        <v>NÃO</v>
      </c>
      <c r="L939" s="2" t="str">
        <f>IF(ISERR(FIND("02",GERAL[[#This Row],[ODS]])),"NÃO","SIM")</f>
        <v>NÃO</v>
      </c>
      <c r="M939" s="2" t="str">
        <f>IF(ISERR(FIND("03",GERAL[[#This Row],[ODS]])),"NÃO","SIM")</f>
        <v>NÃO</v>
      </c>
      <c r="N939" s="2" t="str">
        <f>IF(ISERR(FIND("04",GERAL[[#This Row],[ODS]])),"NÃO","SIM")</f>
        <v>NÃO</v>
      </c>
      <c r="O939" s="2" t="str">
        <f>IF(ISERR(FIND("05",GERAL[[#This Row],[ODS]])),"NÃO","SIM")</f>
        <v>NÃO</v>
      </c>
      <c r="P939" s="2" t="str">
        <f>IF(ISERR(FIND("06",GERAL[[#This Row],[ODS]])),"NÃO","SIM")</f>
        <v>NÃO</v>
      </c>
      <c r="Q939" s="2" t="str">
        <f>IF(ISERR(FIND("07",GERAL[[#This Row],[ODS]])),"NÃO","SIM")</f>
        <v>NÃO</v>
      </c>
      <c r="R939" s="2" t="str">
        <f>IF(ISERR(FIND("08",GERAL[[#This Row],[ODS]])),"NÃO","SIM")</f>
        <v>NÃO</v>
      </c>
      <c r="S939" s="2" t="str">
        <f>IF(ISERR(FIND("09",GERAL[[#This Row],[ODS]])),"NÃO","SIM")</f>
        <v>NÃO</v>
      </c>
      <c r="T939" s="2" t="str">
        <f>IF(ISERR(FIND("10",GERAL[[#This Row],[ODS]])),"NÃO","SIM")</f>
        <v>NÃO</v>
      </c>
      <c r="U939" s="2" t="str">
        <f>IF(ISERR(FIND("11",GERAL[[#This Row],[ODS]])),"NÃO","SIM")</f>
        <v>NÃO</v>
      </c>
      <c r="V939" s="2" t="str">
        <f>IF(ISERR(FIND("12",GERAL[[#This Row],[ODS]])),"NÃO","SIM")</f>
        <v>NÃO</v>
      </c>
      <c r="W939" s="2" t="str">
        <f>IF(ISERR(FIND("13",GERAL[[#This Row],[ODS]])),"NÃO","SIM")</f>
        <v>NÃO</v>
      </c>
      <c r="X939" s="2" t="str">
        <f>IF(ISERR(FIND("14",GERAL[[#This Row],[ODS]])),"NÃO","SIM")</f>
        <v>NÃO</v>
      </c>
      <c r="Y939" s="2" t="str">
        <f>IF(ISERR(FIND("15",GERAL[[#This Row],[ODS]])),"NÃO","SIM")</f>
        <v>NÃO</v>
      </c>
      <c r="Z939" s="2" t="str">
        <f>IF(ISERR(FIND("16",GERAL[[#This Row],[ODS]])),"NÃO","SIM")</f>
        <v>SIM</v>
      </c>
      <c r="AA939" s="2" t="str">
        <f>IF(ISERR(FIND("17",GERAL[[#This Row],[ODS]])),"NÃO","SIM")</f>
        <v>NÃO</v>
      </c>
      <c r="AB939" s="1">
        <v>86.3854061181991</v>
      </c>
      <c r="AC939" s="1">
        <v>70.280439245344596</v>
      </c>
      <c r="AD939" s="1">
        <v>70.280439245344596</v>
      </c>
      <c r="AE939" s="1">
        <v>83.306133856552677</v>
      </c>
      <c r="AF939" s="1">
        <v>89.652272926337901</v>
      </c>
      <c r="AG939" s="1" t="str">
        <f>GERAL[[#This Row],[SIGLA]]&amp;GERAL[[#This Row],[CÓD]]</f>
        <v>RNEP_QI</v>
      </c>
      <c r="AH939" s="1">
        <f ca="1">VLOOKUP(GERAL[[#This Row],[REF_NOTA]],BASE_NOTAS[],7,FALSE)</f>
        <v>99.134487350199805</v>
      </c>
      <c r="AI939" s="31">
        <f ca="1">IF(GERAL[[#This Row],[Nota 2025]]="",0,GERAL[[#This Row],[Nota 2026]]-GERAL[[#This Row],[Nota 2025]])</f>
        <v>9.4822144238619046</v>
      </c>
    </row>
    <row r="940" spans="1:35" ht="17" x14ac:dyDescent="0.35">
      <c r="A940" s="2" t="s">
        <v>178</v>
      </c>
      <c r="B940" s="2" t="s">
        <v>205</v>
      </c>
      <c r="C940" s="2" t="s">
        <v>211</v>
      </c>
      <c r="D940" s="15" t="s">
        <v>34</v>
      </c>
      <c r="E940" s="2" t="s">
        <v>104</v>
      </c>
      <c r="F940" s="2" t="str">
        <f>VLOOKUP(GERAL[[#This Row],[CÓD]],SEALL,6,FALSE)</f>
        <v>G</v>
      </c>
      <c r="G94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4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4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40" s="2">
        <f>VLOOKUP(GERAL[[#This Row],[CÓD]],SEALL,4,FALSE)</f>
        <v>16</v>
      </c>
      <c r="K940" s="2" t="str">
        <f>IF(ISERR(FIND("01",GERAL[[#This Row],[ODS]])),"NÃO","SIM")</f>
        <v>NÃO</v>
      </c>
      <c r="L940" s="2" t="str">
        <f>IF(ISERR(FIND("02",GERAL[[#This Row],[ODS]])),"NÃO","SIM")</f>
        <v>NÃO</v>
      </c>
      <c r="M940" s="2" t="str">
        <f>IF(ISERR(FIND("03",GERAL[[#This Row],[ODS]])),"NÃO","SIM")</f>
        <v>NÃO</v>
      </c>
      <c r="N940" s="2" t="str">
        <f>IF(ISERR(FIND("04",GERAL[[#This Row],[ODS]])),"NÃO","SIM")</f>
        <v>NÃO</v>
      </c>
      <c r="O940" s="2" t="str">
        <f>IF(ISERR(FIND("05",GERAL[[#This Row],[ODS]])),"NÃO","SIM")</f>
        <v>NÃO</v>
      </c>
      <c r="P940" s="2" t="str">
        <f>IF(ISERR(FIND("06",GERAL[[#This Row],[ODS]])),"NÃO","SIM")</f>
        <v>NÃO</v>
      </c>
      <c r="Q940" s="2" t="str">
        <f>IF(ISERR(FIND("07",GERAL[[#This Row],[ODS]])),"NÃO","SIM")</f>
        <v>NÃO</v>
      </c>
      <c r="R940" s="2" t="str">
        <f>IF(ISERR(FIND("08",GERAL[[#This Row],[ODS]])),"NÃO","SIM")</f>
        <v>NÃO</v>
      </c>
      <c r="S940" s="2" t="str">
        <f>IF(ISERR(FIND("09",GERAL[[#This Row],[ODS]])),"NÃO","SIM")</f>
        <v>NÃO</v>
      </c>
      <c r="T940" s="2" t="str">
        <f>IF(ISERR(FIND("10",GERAL[[#This Row],[ODS]])),"NÃO","SIM")</f>
        <v>NÃO</v>
      </c>
      <c r="U940" s="2" t="str">
        <f>IF(ISERR(FIND("11",GERAL[[#This Row],[ODS]])),"NÃO","SIM")</f>
        <v>NÃO</v>
      </c>
      <c r="V940" s="2" t="str">
        <f>IF(ISERR(FIND("12",GERAL[[#This Row],[ODS]])),"NÃO","SIM")</f>
        <v>NÃO</v>
      </c>
      <c r="W940" s="2" t="str">
        <f>IF(ISERR(FIND("13",GERAL[[#This Row],[ODS]])),"NÃO","SIM")</f>
        <v>NÃO</v>
      </c>
      <c r="X940" s="2" t="str">
        <f>IF(ISERR(FIND("14",GERAL[[#This Row],[ODS]])),"NÃO","SIM")</f>
        <v>NÃO</v>
      </c>
      <c r="Y940" s="2" t="str">
        <f>IF(ISERR(FIND("15",GERAL[[#This Row],[ODS]])),"NÃO","SIM")</f>
        <v>NÃO</v>
      </c>
      <c r="Z940" s="2" t="str">
        <f>IF(ISERR(FIND("16",GERAL[[#This Row],[ODS]])),"NÃO","SIM")</f>
        <v>SIM</v>
      </c>
      <c r="AA940" s="2" t="str">
        <f>IF(ISERR(FIND("17",GERAL[[#This Row],[ODS]])),"NÃO","SIM")</f>
        <v>NÃO</v>
      </c>
      <c r="AB940" s="1">
        <v>91.819811238857824</v>
      </c>
      <c r="AC940" s="1">
        <v>84.433652713536404</v>
      </c>
      <c r="AD940" s="1">
        <v>84.433652713536404</v>
      </c>
      <c r="AE940" s="1">
        <v>77.01925747600221</v>
      </c>
      <c r="AF940" s="1">
        <v>82.240518525006564</v>
      </c>
      <c r="AG940" s="1" t="str">
        <f>GERAL[[#This Row],[SIGLA]]&amp;GERAL[[#This Row],[CÓD]]</f>
        <v>RSEP_QI</v>
      </c>
      <c r="AH940" s="1">
        <f ca="1">VLOOKUP(GERAL[[#This Row],[REF_NOTA]],BASE_NOTAS[],7,FALSE)</f>
        <v>92.010652463381803</v>
      </c>
      <c r="AI940" s="31">
        <f ca="1">IF(GERAL[[#This Row],[Nota 2025]]="",0,GERAL[[#This Row],[Nota 2026]]-GERAL[[#This Row],[Nota 2025]])</f>
        <v>9.7701339383752384</v>
      </c>
    </row>
    <row r="941" spans="1:35" ht="17" x14ac:dyDescent="0.35">
      <c r="A941" s="2" t="s">
        <v>176</v>
      </c>
      <c r="B941" s="2" t="s">
        <v>203</v>
      </c>
      <c r="C941" s="2" t="s">
        <v>211</v>
      </c>
      <c r="D941" s="15" t="s">
        <v>34</v>
      </c>
      <c r="E941" s="2" t="s">
        <v>104</v>
      </c>
      <c r="F941" s="2" t="str">
        <f>VLOOKUP(GERAL[[#This Row],[CÓD]],SEALL,6,FALSE)</f>
        <v>G</v>
      </c>
      <c r="G94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4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4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41" s="2">
        <f>VLOOKUP(GERAL[[#This Row],[CÓD]],SEALL,4,FALSE)</f>
        <v>16</v>
      </c>
      <c r="K941" s="2" t="str">
        <f>IF(ISERR(FIND("01",GERAL[[#This Row],[ODS]])),"NÃO","SIM")</f>
        <v>NÃO</v>
      </c>
      <c r="L941" s="2" t="str">
        <f>IF(ISERR(FIND("02",GERAL[[#This Row],[ODS]])),"NÃO","SIM")</f>
        <v>NÃO</v>
      </c>
      <c r="M941" s="2" t="str">
        <f>IF(ISERR(FIND("03",GERAL[[#This Row],[ODS]])),"NÃO","SIM")</f>
        <v>NÃO</v>
      </c>
      <c r="N941" s="2" t="str">
        <f>IF(ISERR(FIND("04",GERAL[[#This Row],[ODS]])),"NÃO","SIM")</f>
        <v>NÃO</v>
      </c>
      <c r="O941" s="2" t="str">
        <f>IF(ISERR(FIND("05",GERAL[[#This Row],[ODS]])),"NÃO","SIM")</f>
        <v>NÃO</v>
      </c>
      <c r="P941" s="2" t="str">
        <f>IF(ISERR(FIND("06",GERAL[[#This Row],[ODS]])),"NÃO","SIM")</f>
        <v>NÃO</v>
      </c>
      <c r="Q941" s="2" t="str">
        <f>IF(ISERR(FIND("07",GERAL[[#This Row],[ODS]])),"NÃO","SIM")</f>
        <v>NÃO</v>
      </c>
      <c r="R941" s="2" t="str">
        <f>IF(ISERR(FIND("08",GERAL[[#This Row],[ODS]])),"NÃO","SIM")</f>
        <v>NÃO</v>
      </c>
      <c r="S941" s="2" t="str">
        <f>IF(ISERR(FIND("09",GERAL[[#This Row],[ODS]])),"NÃO","SIM")</f>
        <v>NÃO</v>
      </c>
      <c r="T941" s="2" t="str">
        <f>IF(ISERR(FIND("10",GERAL[[#This Row],[ODS]])),"NÃO","SIM")</f>
        <v>NÃO</v>
      </c>
      <c r="U941" s="2" t="str">
        <f>IF(ISERR(FIND("11",GERAL[[#This Row],[ODS]])),"NÃO","SIM")</f>
        <v>NÃO</v>
      </c>
      <c r="V941" s="2" t="str">
        <f>IF(ISERR(FIND("12",GERAL[[#This Row],[ODS]])),"NÃO","SIM")</f>
        <v>NÃO</v>
      </c>
      <c r="W941" s="2" t="str">
        <f>IF(ISERR(FIND("13",GERAL[[#This Row],[ODS]])),"NÃO","SIM")</f>
        <v>NÃO</v>
      </c>
      <c r="X941" s="2" t="str">
        <f>IF(ISERR(FIND("14",GERAL[[#This Row],[ODS]])),"NÃO","SIM")</f>
        <v>NÃO</v>
      </c>
      <c r="Y941" s="2" t="str">
        <f>IF(ISERR(FIND("15",GERAL[[#This Row],[ODS]])),"NÃO","SIM")</f>
        <v>NÃO</v>
      </c>
      <c r="Z941" s="2" t="str">
        <f>IF(ISERR(FIND("16",GERAL[[#This Row],[ODS]])),"NÃO","SIM")</f>
        <v>SIM</v>
      </c>
      <c r="AA941" s="2" t="str">
        <f>IF(ISERR(FIND("17",GERAL[[#This Row],[ODS]])),"NÃO","SIM")</f>
        <v>NÃO</v>
      </c>
      <c r="AB941" s="1">
        <v>96.808763060918196</v>
      </c>
      <c r="AC941" s="1">
        <v>75.120677836346047</v>
      </c>
      <c r="AD941" s="1">
        <v>75.120677836346047</v>
      </c>
      <c r="AE941" s="1">
        <v>96.726003804167419</v>
      </c>
      <c r="AF941" s="1">
        <v>99.653148813173317</v>
      </c>
      <c r="AG941" s="1" t="str">
        <f>GERAL[[#This Row],[SIGLA]]&amp;GERAL[[#This Row],[CÓD]]</f>
        <v>ROEP_QI</v>
      </c>
      <c r="AH941" s="1">
        <f ca="1">VLOOKUP(GERAL[[#This Row],[REF_NOTA]],BASE_NOTAS[],7,FALSE)</f>
        <v>88.415446071900476</v>
      </c>
      <c r="AI941" s="31">
        <f ca="1">IF(GERAL[[#This Row],[Nota 2025]]="",0,GERAL[[#This Row],[Nota 2026]]-GERAL[[#This Row],[Nota 2025]])</f>
        <v>-11.237702741272841</v>
      </c>
    </row>
    <row r="942" spans="1:35" ht="17" x14ac:dyDescent="0.35">
      <c r="A942" s="2" t="s">
        <v>177</v>
      </c>
      <c r="B942" s="2" t="s">
        <v>204</v>
      </c>
      <c r="C942" s="2" t="s">
        <v>211</v>
      </c>
      <c r="D942" s="15" t="s">
        <v>34</v>
      </c>
      <c r="E942" s="2" t="s">
        <v>104</v>
      </c>
      <c r="F942" s="2" t="str">
        <f>VLOOKUP(GERAL[[#This Row],[CÓD]],SEALL,6,FALSE)</f>
        <v>G</v>
      </c>
      <c r="G94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4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4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42" s="2">
        <f>VLOOKUP(GERAL[[#This Row],[CÓD]],SEALL,4,FALSE)</f>
        <v>16</v>
      </c>
      <c r="K942" s="2" t="str">
        <f>IF(ISERR(FIND("01",GERAL[[#This Row],[ODS]])),"NÃO","SIM")</f>
        <v>NÃO</v>
      </c>
      <c r="L942" s="2" t="str">
        <f>IF(ISERR(FIND("02",GERAL[[#This Row],[ODS]])),"NÃO","SIM")</f>
        <v>NÃO</v>
      </c>
      <c r="M942" s="2" t="str">
        <f>IF(ISERR(FIND("03",GERAL[[#This Row],[ODS]])),"NÃO","SIM")</f>
        <v>NÃO</v>
      </c>
      <c r="N942" s="2" t="str">
        <f>IF(ISERR(FIND("04",GERAL[[#This Row],[ODS]])),"NÃO","SIM")</f>
        <v>NÃO</v>
      </c>
      <c r="O942" s="2" t="str">
        <f>IF(ISERR(FIND("05",GERAL[[#This Row],[ODS]])),"NÃO","SIM")</f>
        <v>NÃO</v>
      </c>
      <c r="P942" s="2" t="str">
        <f>IF(ISERR(FIND("06",GERAL[[#This Row],[ODS]])),"NÃO","SIM")</f>
        <v>NÃO</v>
      </c>
      <c r="Q942" s="2" t="str">
        <f>IF(ISERR(FIND("07",GERAL[[#This Row],[ODS]])),"NÃO","SIM")</f>
        <v>NÃO</v>
      </c>
      <c r="R942" s="2" t="str">
        <f>IF(ISERR(FIND("08",GERAL[[#This Row],[ODS]])),"NÃO","SIM")</f>
        <v>NÃO</v>
      </c>
      <c r="S942" s="2" t="str">
        <f>IF(ISERR(FIND("09",GERAL[[#This Row],[ODS]])),"NÃO","SIM")</f>
        <v>NÃO</v>
      </c>
      <c r="T942" s="2" t="str">
        <f>IF(ISERR(FIND("10",GERAL[[#This Row],[ODS]])),"NÃO","SIM")</f>
        <v>NÃO</v>
      </c>
      <c r="U942" s="2" t="str">
        <f>IF(ISERR(FIND("11",GERAL[[#This Row],[ODS]])),"NÃO","SIM")</f>
        <v>NÃO</v>
      </c>
      <c r="V942" s="2" t="str">
        <f>IF(ISERR(FIND("12",GERAL[[#This Row],[ODS]])),"NÃO","SIM")</f>
        <v>NÃO</v>
      </c>
      <c r="W942" s="2" t="str">
        <f>IF(ISERR(FIND("13",GERAL[[#This Row],[ODS]])),"NÃO","SIM")</f>
        <v>NÃO</v>
      </c>
      <c r="X942" s="2" t="str">
        <f>IF(ISERR(FIND("14",GERAL[[#This Row],[ODS]])),"NÃO","SIM")</f>
        <v>NÃO</v>
      </c>
      <c r="Y942" s="2" t="str">
        <f>IF(ISERR(FIND("15",GERAL[[#This Row],[ODS]])),"NÃO","SIM")</f>
        <v>NÃO</v>
      </c>
      <c r="Z942" s="2" t="str">
        <f>IF(ISERR(FIND("16",GERAL[[#This Row],[ODS]])),"NÃO","SIM")</f>
        <v>SIM</v>
      </c>
      <c r="AA942" s="2" t="str">
        <f>IF(ISERR(FIND("17",GERAL[[#This Row],[ODS]])),"NÃO","SIM")</f>
        <v>NÃO</v>
      </c>
      <c r="AB942" s="1">
        <v>0</v>
      </c>
      <c r="AC942" s="1">
        <v>0</v>
      </c>
      <c r="AD942" s="1">
        <v>0</v>
      </c>
      <c r="AE942" s="1">
        <v>0</v>
      </c>
      <c r="AF942" s="1">
        <v>37.279495489182779</v>
      </c>
      <c r="AG942" s="1" t="str">
        <f>GERAL[[#This Row],[SIGLA]]&amp;GERAL[[#This Row],[CÓD]]</f>
        <v>RREP_QI</v>
      </c>
      <c r="AH942" s="1">
        <f ca="1">VLOOKUP(GERAL[[#This Row],[REF_NOTA]],BASE_NOTAS[],7,FALSE)</f>
        <v>48.884820239679648</v>
      </c>
      <c r="AI942" s="31">
        <f ca="1">IF(GERAL[[#This Row],[Nota 2025]]="",0,GERAL[[#This Row],[Nota 2026]]-GERAL[[#This Row],[Nota 2025]])</f>
        <v>11.60532475049687</v>
      </c>
    </row>
    <row r="943" spans="1:35" ht="17" x14ac:dyDescent="0.35">
      <c r="A943" s="2" t="s">
        <v>179</v>
      </c>
      <c r="B943" s="2" t="s">
        <v>194</v>
      </c>
      <c r="C943" s="2" t="s">
        <v>211</v>
      </c>
      <c r="D943" s="15" t="s">
        <v>34</v>
      </c>
      <c r="E943" s="2" t="s">
        <v>104</v>
      </c>
      <c r="F943" s="2" t="str">
        <f>VLOOKUP(GERAL[[#This Row],[CÓD]],SEALL,6,FALSE)</f>
        <v>G</v>
      </c>
      <c r="G94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4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4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43" s="2">
        <f>VLOOKUP(GERAL[[#This Row],[CÓD]],SEALL,4,FALSE)</f>
        <v>16</v>
      </c>
      <c r="K943" s="2" t="str">
        <f>IF(ISERR(FIND("01",GERAL[[#This Row],[ODS]])),"NÃO","SIM")</f>
        <v>NÃO</v>
      </c>
      <c r="L943" s="2" t="str">
        <f>IF(ISERR(FIND("02",GERAL[[#This Row],[ODS]])),"NÃO","SIM")</f>
        <v>NÃO</v>
      </c>
      <c r="M943" s="2" t="str">
        <f>IF(ISERR(FIND("03",GERAL[[#This Row],[ODS]])),"NÃO","SIM")</f>
        <v>NÃO</v>
      </c>
      <c r="N943" s="2" t="str">
        <f>IF(ISERR(FIND("04",GERAL[[#This Row],[ODS]])),"NÃO","SIM")</f>
        <v>NÃO</v>
      </c>
      <c r="O943" s="2" t="str">
        <f>IF(ISERR(FIND("05",GERAL[[#This Row],[ODS]])),"NÃO","SIM")</f>
        <v>NÃO</v>
      </c>
      <c r="P943" s="2" t="str">
        <f>IF(ISERR(FIND("06",GERAL[[#This Row],[ODS]])),"NÃO","SIM")</f>
        <v>NÃO</v>
      </c>
      <c r="Q943" s="2" t="str">
        <f>IF(ISERR(FIND("07",GERAL[[#This Row],[ODS]])),"NÃO","SIM")</f>
        <v>NÃO</v>
      </c>
      <c r="R943" s="2" t="str">
        <f>IF(ISERR(FIND("08",GERAL[[#This Row],[ODS]])),"NÃO","SIM")</f>
        <v>NÃO</v>
      </c>
      <c r="S943" s="2" t="str">
        <f>IF(ISERR(FIND("09",GERAL[[#This Row],[ODS]])),"NÃO","SIM")</f>
        <v>NÃO</v>
      </c>
      <c r="T943" s="2" t="str">
        <f>IF(ISERR(FIND("10",GERAL[[#This Row],[ODS]])),"NÃO","SIM")</f>
        <v>NÃO</v>
      </c>
      <c r="U943" s="2" t="str">
        <f>IF(ISERR(FIND("11",GERAL[[#This Row],[ODS]])),"NÃO","SIM")</f>
        <v>NÃO</v>
      </c>
      <c r="V943" s="2" t="str">
        <f>IF(ISERR(FIND("12",GERAL[[#This Row],[ODS]])),"NÃO","SIM")</f>
        <v>NÃO</v>
      </c>
      <c r="W943" s="2" t="str">
        <f>IF(ISERR(FIND("13",GERAL[[#This Row],[ODS]])),"NÃO","SIM")</f>
        <v>NÃO</v>
      </c>
      <c r="X943" s="2" t="str">
        <f>IF(ISERR(FIND("14",GERAL[[#This Row],[ODS]])),"NÃO","SIM")</f>
        <v>NÃO</v>
      </c>
      <c r="Y943" s="2" t="str">
        <f>IF(ISERR(FIND("15",GERAL[[#This Row],[ODS]])),"NÃO","SIM")</f>
        <v>NÃO</v>
      </c>
      <c r="Z943" s="2" t="str">
        <f>IF(ISERR(FIND("16",GERAL[[#This Row],[ODS]])),"NÃO","SIM")</f>
        <v>SIM</v>
      </c>
      <c r="AA943" s="2" t="str">
        <f>IF(ISERR(FIND("17",GERAL[[#This Row],[ODS]])),"NÃO","SIM")</f>
        <v>NÃO</v>
      </c>
      <c r="AB943" s="1">
        <v>99.283382943436791</v>
      </c>
      <c r="AC943" s="1">
        <v>94.784967399236763</v>
      </c>
      <c r="AD943" s="1">
        <v>94.784967399236763</v>
      </c>
      <c r="AE943" s="1">
        <v>95.091516339208681</v>
      </c>
      <c r="AF943" s="1">
        <v>93.693614784969753</v>
      </c>
      <c r="AG943" s="1" t="str">
        <f>GERAL[[#This Row],[SIGLA]]&amp;GERAL[[#This Row],[CÓD]]</f>
        <v>SCEP_QI</v>
      </c>
      <c r="AH943" s="1">
        <f ca="1">VLOOKUP(GERAL[[#This Row],[REF_NOTA]],BASE_NOTAS[],7,FALSE)</f>
        <v>88.700251516493026</v>
      </c>
      <c r="AI943" s="31">
        <f ca="1">IF(GERAL[[#This Row],[Nota 2025]]="",0,GERAL[[#This Row],[Nota 2026]]-GERAL[[#This Row],[Nota 2025]])</f>
        <v>-4.9933632684767275</v>
      </c>
    </row>
    <row r="944" spans="1:35" ht="17" x14ac:dyDescent="0.35">
      <c r="A944" s="2" t="s">
        <v>181</v>
      </c>
      <c r="B944" s="2" t="s">
        <v>186</v>
      </c>
      <c r="C944" s="2" t="s">
        <v>211</v>
      </c>
      <c r="D944" s="15" t="s">
        <v>34</v>
      </c>
      <c r="E944" s="2" t="s">
        <v>104</v>
      </c>
      <c r="F944" s="2" t="str">
        <f>VLOOKUP(GERAL[[#This Row],[CÓD]],SEALL,6,FALSE)</f>
        <v>G</v>
      </c>
      <c r="G94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4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4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44" s="2">
        <f>VLOOKUP(GERAL[[#This Row],[CÓD]],SEALL,4,FALSE)</f>
        <v>16</v>
      </c>
      <c r="K944" s="2" t="str">
        <f>IF(ISERR(FIND("01",GERAL[[#This Row],[ODS]])),"NÃO","SIM")</f>
        <v>NÃO</v>
      </c>
      <c r="L944" s="2" t="str">
        <f>IF(ISERR(FIND("02",GERAL[[#This Row],[ODS]])),"NÃO","SIM")</f>
        <v>NÃO</v>
      </c>
      <c r="M944" s="2" t="str">
        <f>IF(ISERR(FIND("03",GERAL[[#This Row],[ODS]])),"NÃO","SIM")</f>
        <v>NÃO</v>
      </c>
      <c r="N944" s="2" t="str">
        <f>IF(ISERR(FIND("04",GERAL[[#This Row],[ODS]])),"NÃO","SIM")</f>
        <v>NÃO</v>
      </c>
      <c r="O944" s="2" t="str">
        <f>IF(ISERR(FIND("05",GERAL[[#This Row],[ODS]])),"NÃO","SIM")</f>
        <v>NÃO</v>
      </c>
      <c r="P944" s="2" t="str">
        <f>IF(ISERR(FIND("06",GERAL[[#This Row],[ODS]])),"NÃO","SIM")</f>
        <v>NÃO</v>
      </c>
      <c r="Q944" s="2" t="str">
        <f>IF(ISERR(FIND("07",GERAL[[#This Row],[ODS]])),"NÃO","SIM")</f>
        <v>NÃO</v>
      </c>
      <c r="R944" s="2" t="str">
        <f>IF(ISERR(FIND("08",GERAL[[#This Row],[ODS]])),"NÃO","SIM")</f>
        <v>NÃO</v>
      </c>
      <c r="S944" s="2" t="str">
        <f>IF(ISERR(FIND("09",GERAL[[#This Row],[ODS]])),"NÃO","SIM")</f>
        <v>NÃO</v>
      </c>
      <c r="T944" s="2" t="str">
        <f>IF(ISERR(FIND("10",GERAL[[#This Row],[ODS]])),"NÃO","SIM")</f>
        <v>NÃO</v>
      </c>
      <c r="U944" s="2" t="str">
        <f>IF(ISERR(FIND("11",GERAL[[#This Row],[ODS]])),"NÃO","SIM")</f>
        <v>NÃO</v>
      </c>
      <c r="V944" s="2" t="str">
        <f>IF(ISERR(FIND("12",GERAL[[#This Row],[ODS]])),"NÃO","SIM")</f>
        <v>NÃO</v>
      </c>
      <c r="W944" s="2" t="str">
        <f>IF(ISERR(FIND("13",GERAL[[#This Row],[ODS]])),"NÃO","SIM")</f>
        <v>NÃO</v>
      </c>
      <c r="X944" s="2" t="str">
        <f>IF(ISERR(FIND("14",GERAL[[#This Row],[ODS]])),"NÃO","SIM")</f>
        <v>NÃO</v>
      </c>
      <c r="Y944" s="2" t="str">
        <f>IF(ISERR(FIND("15",GERAL[[#This Row],[ODS]])),"NÃO","SIM")</f>
        <v>NÃO</v>
      </c>
      <c r="Z944" s="2" t="str">
        <f>IF(ISERR(FIND("16",GERAL[[#This Row],[ODS]])),"NÃO","SIM")</f>
        <v>SIM</v>
      </c>
      <c r="AA944" s="2" t="str">
        <f>IF(ISERR(FIND("17",GERAL[[#This Row],[ODS]])),"NÃO","SIM")</f>
        <v>NÃO</v>
      </c>
      <c r="AB944" s="1">
        <v>80.088131811471953</v>
      </c>
      <c r="AC944" s="1">
        <v>63.341645888350371</v>
      </c>
      <c r="AD944" s="1">
        <v>63.341645888350371</v>
      </c>
      <c r="AE944" s="1">
        <v>53.124607738080023</v>
      </c>
      <c r="AF944" s="1">
        <v>80.986248576683877</v>
      </c>
      <c r="AG944" s="1" t="str">
        <f>GERAL[[#This Row],[SIGLA]]&amp;GERAL[[#This Row],[CÓD]]</f>
        <v>SPEP_QI</v>
      </c>
      <c r="AH944" s="1">
        <f ca="1">VLOOKUP(GERAL[[#This Row],[REF_NOTA]],BASE_NOTAS[],7,FALSE)</f>
        <v>31.208388814914834</v>
      </c>
      <c r="AI944" s="31">
        <f ca="1">IF(GERAL[[#This Row],[Nota 2025]]="",0,GERAL[[#This Row],[Nota 2026]]-GERAL[[#This Row],[Nota 2025]])</f>
        <v>-49.777859761769044</v>
      </c>
    </row>
    <row r="945" spans="1:35" ht="17" x14ac:dyDescent="0.35">
      <c r="A945" s="2" t="s">
        <v>180</v>
      </c>
      <c r="B945" s="2" t="s">
        <v>206</v>
      </c>
      <c r="C945" s="2" t="s">
        <v>211</v>
      </c>
      <c r="D945" s="15" t="s">
        <v>34</v>
      </c>
      <c r="E945" s="2" t="s">
        <v>104</v>
      </c>
      <c r="F945" s="2" t="str">
        <f>VLOOKUP(GERAL[[#This Row],[CÓD]],SEALL,6,FALSE)</f>
        <v>G</v>
      </c>
      <c r="G94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4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4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45" s="2">
        <f>VLOOKUP(GERAL[[#This Row],[CÓD]],SEALL,4,FALSE)</f>
        <v>16</v>
      </c>
      <c r="K945" s="2" t="str">
        <f>IF(ISERR(FIND("01",GERAL[[#This Row],[ODS]])),"NÃO","SIM")</f>
        <v>NÃO</v>
      </c>
      <c r="L945" s="2" t="str">
        <f>IF(ISERR(FIND("02",GERAL[[#This Row],[ODS]])),"NÃO","SIM")</f>
        <v>NÃO</v>
      </c>
      <c r="M945" s="2" t="str">
        <f>IF(ISERR(FIND("03",GERAL[[#This Row],[ODS]])),"NÃO","SIM")</f>
        <v>NÃO</v>
      </c>
      <c r="N945" s="2" t="str">
        <f>IF(ISERR(FIND("04",GERAL[[#This Row],[ODS]])),"NÃO","SIM")</f>
        <v>NÃO</v>
      </c>
      <c r="O945" s="2" t="str">
        <f>IF(ISERR(FIND("05",GERAL[[#This Row],[ODS]])),"NÃO","SIM")</f>
        <v>NÃO</v>
      </c>
      <c r="P945" s="2" t="str">
        <f>IF(ISERR(FIND("06",GERAL[[#This Row],[ODS]])),"NÃO","SIM")</f>
        <v>NÃO</v>
      </c>
      <c r="Q945" s="2" t="str">
        <f>IF(ISERR(FIND("07",GERAL[[#This Row],[ODS]])),"NÃO","SIM")</f>
        <v>NÃO</v>
      </c>
      <c r="R945" s="2" t="str">
        <f>IF(ISERR(FIND("08",GERAL[[#This Row],[ODS]])),"NÃO","SIM")</f>
        <v>NÃO</v>
      </c>
      <c r="S945" s="2" t="str">
        <f>IF(ISERR(FIND("09",GERAL[[#This Row],[ODS]])),"NÃO","SIM")</f>
        <v>NÃO</v>
      </c>
      <c r="T945" s="2" t="str">
        <f>IF(ISERR(FIND("10",GERAL[[#This Row],[ODS]])),"NÃO","SIM")</f>
        <v>NÃO</v>
      </c>
      <c r="U945" s="2" t="str">
        <f>IF(ISERR(FIND("11",GERAL[[#This Row],[ODS]])),"NÃO","SIM")</f>
        <v>NÃO</v>
      </c>
      <c r="V945" s="2" t="str">
        <f>IF(ISERR(FIND("12",GERAL[[#This Row],[ODS]])),"NÃO","SIM")</f>
        <v>NÃO</v>
      </c>
      <c r="W945" s="2" t="str">
        <f>IF(ISERR(FIND("13",GERAL[[#This Row],[ODS]])),"NÃO","SIM")</f>
        <v>NÃO</v>
      </c>
      <c r="X945" s="2" t="str">
        <f>IF(ISERR(FIND("14",GERAL[[#This Row],[ODS]])),"NÃO","SIM")</f>
        <v>NÃO</v>
      </c>
      <c r="Y945" s="2" t="str">
        <f>IF(ISERR(FIND("15",GERAL[[#This Row],[ODS]])),"NÃO","SIM")</f>
        <v>NÃO</v>
      </c>
      <c r="Z945" s="2" t="str">
        <f>IF(ISERR(FIND("16",GERAL[[#This Row],[ODS]])),"NÃO","SIM")</f>
        <v>SIM</v>
      </c>
      <c r="AA945" s="2" t="str">
        <f>IF(ISERR(FIND("17",GERAL[[#This Row],[ODS]])),"NÃO","SIM")</f>
        <v>NÃO</v>
      </c>
      <c r="AB945" s="1">
        <v>81.806422580404131</v>
      </c>
      <c r="AC945" s="1">
        <v>85.845328190818392</v>
      </c>
      <c r="AD945" s="1">
        <v>85.845328190818392</v>
      </c>
      <c r="AE945" s="1">
        <v>88.701699894819427</v>
      </c>
      <c r="AF945" s="1">
        <v>77.226942279057553</v>
      </c>
      <c r="AG945" s="1" t="str">
        <f>GERAL[[#This Row],[SIGLA]]&amp;GERAL[[#This Row],[CÓD]]</f>
        <v>SEEP_QI</v>
      </c>
      <c r="AH945" s="1">
        <f ca="1">VLOOKUP(GERAL[[#This Row],[REF_NOTA]],BASE_NOTAS[],7,FALSE)</f>
        <v>61.756546826452606</v>
      </c>
      <c r="AI945" s="31">
        <f ca="1">IF(GERAL[[#This Row],[Nota 2025]]="",0,GERAL[[#This Row],[Nota 2026]]-GERAL[[#This Row],[Nota 2025]])</f>
        <v>-15.470395452604947</v>
      </c>
    </row>
    <row r="946" spans="1:35" ht="17" x14ac:dyDescent="0.35">
      <c r="A946" s="2" t="s">
        <v>182</v>
      </c>
      <c r="B946" s="2" t="s">
        <v>185</v>
      </c>
      <c r="C946" s="2" t="s">
        <v>211</v>
      </c>
      <c r="D946" s="15" t="s">
        <v>34</v>
      </c>
      <c r="E946" s="2" t="s">
        <v>104</v>
      </c>
      <c r="F946" s="2" t="str">
        <f>VLOOKUP(GERAL[[#This Row],[CÓD]],SEALL,6,FALSE)</f>
        <v>G</v>
      </c>
      <c r="G94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4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4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46" s="2">
        <f>VLOOKUP(GERAL[[#This Row],[CÓD]],SEALL,4,FALSE)</f>
        <v>16</v>
      </c>
      <c r="K946" s="2" t="str">
        <f>IF(ISERR(FIND("01",GERAL[[#This Row],[ODS]])),"NÃO","SIM")</f>
        <v>NÃO</v>
      </c>
      <c r="L946" s="2" t="str">
        <f>IF(ISERR(FIND("02",GERAL[[#This Row],[ODS]])),"NÃO","SIM")</f>
        <v>NÃO</v>
      </c>
      <c r="M946" s="2" t="str">
        <f>IF(ISERR(FIND("03",GERAL[[#This Row],[ODS]])),"NÃO","SIM")</f>
        <v>NÃO</v>
      </c>
      <c r="N946" s="2" t="str">
        <f>IF(ISERR(FIND("04",GERAL[[#This Row],[ODS]])),"NÃO","SIM")</f>
        <v>NÃO</v>
      </c>
      <c r="O946" s="2" t="str">
        <f>IF(ISERR(FIND("05",GERAL[[#This Row],[ODS]])),"NÃO","SIM")</f>
        <v>NÃO</v>
      </c>
      <c r="P946" s="2" t="str">
        <f>IF(ISERR(FIND("06",GERAL[[#This Row],[ODS]])),"NÃO","SIM")</f>
        <v>NÃO</v>
      </c>
      <c r="Q946" s="2" t="str">
        <f>IF(ISERR(FIND("07",GERAL[[#This Row],[ODS]])),"NÃO","SIM")</f>
        <v>NÃO</v>
      </c>
      <c r="R946" s="2" t="str">
        <f>IF(ISERR(FIND("08",GERAL[[#This Row],[ODS]])),"NÃO","SIM")</f>
        <v>NÃO</v>
      </c>
      <c r="S946" s="2" t="str">
        <f>IF(ISERR(FIND("09",GERAL[[#This Row],[ODS]])),"NÃO","SIM")</f>
        <v>NÃO</v>
      </c>
      <c r="T946" s="2" t="str">
        <f>IF(ISERR(FIND("10",GERAL[[#This Row],[ODS]])),"NÃO","SIM")</f>
        <v>NÃO</v>
      </c>
      <c r="U946" s="2" t="str">
        <f>IF(ISERR(FIND("11",GERAL[[#This Row],[ODS]])),"NÃO","SIM")</f>
        <v>NÃO</v>
      </c>
      <c r="V946" s="2" t="str">
        <f>IF(ISERR(FIND("12",GERAL[[#This Row],[ODS]])),"NÃO","SIM")</f>
        <v>NÃO</v>
      </c>
      <c r="W946" s="2" t="str">
        <f>IF(ISERR(FIND("13",GERAL[[#This Row],[ODS]])),"NÃO","SIM")</f>
        <v>NÃO</v>
      </c>
      <c r="X946" s="2" t="str">
        <f>IF(ISERR(FIND("14",GERAL[[#This Row],[ODS]])),"NÃO","SIM")</f>
        <v>NÃO</v>
      </c>
      <c r="Y946" s="2" t="str">
        <f>IF(ISERR(FIND("15",GERAL[[#This Row],[ODS]])),"NÃO","SIM")</f>
        <v>NÃO</v>
      </c>
      <c r="Z946" s="2" t="str">
        <f>IF(ISERR(FIND("16",GERAL[[#This Row],[ODS]])),"NÃO","SIM")</f>
        <v>SIM</v>
      </c>
      <c r="AA946" s="2" t="str">
        <f>IF(ISERR(FIND("17",GERAL[[#This Row],[ODS]])),"NÃO","SIM")</f>
        <v>NÃO</v>
      </c>
      <c r="AB946" s="1">
        <v>83.643597894764483</v>
      </c>
      <c r="AC946" s="1">
        <v>100</v>
      </c>
      <c r="AD946" s="1">
        <v>100</v>
      </c>
      <c r="AE946" s="1">
        <v>94.895679135035522</v>
      </c>
      <c r="AF946" s="1">
        <v>99.269510379259003</v>
      </c>
      <c r="AG946" s="1" t="str">
        <f>GERAL[[#This Row],[SIGLA]]&amp;GERAL[[#This Row],[CÓD]]</f>
        <v>TOEP_QI</v>
      </c>
      <c r="AH946" s="1">
        <f ca="1">VLOOKUP(GERAL[[#This Row],[REF_NOTA]],BASE_NOTAS[],7,FALSE)</f>
        <v>100</v>
      </c>
      <c r="AI946" s="31">
        <f ca="1">IF(GERAL[[#This Row],[Nota 2025]]="",0,GERAL[[#This Row],[Nota 2026]]-GERAL[[#This Row],[Nota 2025]])</f>
        <v>0.73048962074099677</v>
      </c>
    </row>
    <row r="947" spans="1:35" ht="17" x14ac:dyDescent="0.35">
      <c r="A947" s="2" t="s">
        <v>0</v>
      </c>
      <c r="B947" s="2" t="s">
        <v>156</v>
      </c>
      <c r="C947" s="2" t="s">
        <v>211</v>
      </c>
      <c r="D947" s="15" t="s">
        <v>36</v>
      </c>
      <c r="E947" s="2" t="s">
        <v>106</v>
      </c>
      <c r="F947" s="2" t="str">
        <f>VLOOKUP(GERAL[[#This Row],[CÓD]],SEALL,6,FALSE)</f>
        <v>G</v>
      </c>
      <c r="G94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4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4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47" s="2" t="str">
        <f>VLOOKUP(GERAL[[#This Row],[CÓD]],SEALL,4,FALSE)</f>
        <v>11, 16, 17</v>
      </c>
      <c r="K947" s="2" t="str">
        <f>IF(ISERR(FIND("01",GERAL[[#This Row],[ODS]])),"NÃO","SIM")</f>
        <v>NÃO</v>
      </c>
      <c r="L947" s="2" t="str">
        <f>IF(ISERR(FIND("02",GERAL[[#This Row],[ODS]])),"NÃO","SIM")</f>
        <v>NÃO</v>
      </c>
      <c r="M947" s="2" t="str">
        <f>IF(ISERR(FIND("03",GERAL[[#This Row],[ODS]])),"NÃO","SIM")</f>
        <v>NÃO</v>
      </c>
      <c r="N947" s="2" t="str">
        <f>IF(ISERR(FIND("04",GERAL[[#This Row],[ODS]])),"NÃO","SIM")</f>
        <v>NÃO</v>
      </c>
      <c r="O947" s="2" t="str">
        <f>IF(ISERR(FIND("05",GERAL[[#This Row],[ODS]])),"NÃO","SIM")</f>
        <v>NÃO</v>
      </c>
      <c r="P947" s="2" t="str">
        <f>IF(ISERR(FIND("06",GERAL[[#This Row],[ODS]])),"NÃO","SIM")</f>
        <v>NÃO</v>
      </c>
      <c r="Q947" s="2" t="str">
        <f>IF(ISERR(FIND("07",GERAL[[#This Row],[ODS]])),"NÃO","SIM")</f>
        <v>NÃO</v>
      </c>
      <c r="R947" s="2" t="str">
        <f>IF(ISERR(FIND("08",GERAL[[#This Row],[ODS]])),"NÃO","SIM")</f>
        <v>NÃO</v>
      </c>
      <c r="S947" s="2" t="str">
        <f>IF(ISERR(FIND("09",GERAL[[#This Row],[ODS]])),"NÃO","SIM")</f>
        <v>NÃO</v>
      </c>
      <c r="T947" s="2" t="str">
        <f>IF(ISERR(FIND("10",GERAL[[#This Row],[ODS]])),"NÃO","SIM")</f>
        <v>NÃO</v>
      </c>
      <c r="U947" s="2" t="str">
        <f>IF(ISERR(FIND("11",GERAL[[#This Row],[ODS]])),"NÃO","SIM")</f>
        <v>SIM</v>
      </c>
      <c r="V947" s="2" t="str">
        <f>IF(ISERR(FIND("12",GERAL[[#This Row],[ODS]])),"NÃO","SIM")</f>
        <v>NÃO</v>
      </c>
      <c r="W947" s="2" t="str">
        <f>IF(ISERR(FIND("13",GERAL[[#This Row],[ODS]])),"NÃO","SIM")</f>
        <v>NÃO</v>
      </c>
      <c r="X947" s="2" t="str">
        <f>IF(ISERR(FIND("14",GERAL[[#This Row],[ODS]])),"NÃO","SIM")</f>
        <v>NÃO</v>
      </c>
      <c r="Y947" s="2" t="str">
        <f>IF(ISERR(FIND("15",GERAL[[#This Row],[ODS]])),"NÃO","SIM")</f>
        <v>NÃO</v>
      </c>
      <c r="Z947" s="2" t="str">
        <f>IF(ISERR(FIND("16",GERAL[[#This Row],[ODS]])),"NÃO","SIM")</f>
        <v>SIM</v>
      </c>
      <c r="AA947" s="2" t="str">
        <f>IF(ISERR(FIND("17",GERAL[[#This Row],[ODS]])),"NÃO","SIM")</f>
        <v>SIM</v>
      </c>
      <c r="AB947" s="1">
        <v>39.560439560439562</v>
      </c>
      <c r="AC947" s="1">
        <v>0</v>
      </c>
      <c r="AD947" s="1">
        <v>31.592689295039168</v>
      </c>
      <c r="AE947" s="1">
        <v>78.225806451612897</v>
      </c>
      <c r="AF947" s="1">
        <v>96.686746987951807</v>
      </c>
      <c r="AG947" s="1" t="str">
        <f>GERAL[[#This Row],[SIGLA]]&amp;GERAL[[#This Row],[CÓD]]</f>
        <v>ACEP_SG</v>
      </c>
      <c r="AH947" s="1">
        <f ca="1">VLOOKUP(GERAL[[#This Row],[REF_NOTA]],BASE_NOTAS[],7,FALSE)</f>
        <v>87.81466495209753</v>
      </c>
      <c r="AI947" s="31">
        <f ca="1">IF(GERAL[[#This Row],[Nota 2025]]="",0,GERAL[[#This Row],[Nota 2026]]-GERAL[[#This Row],[Nota 2025]])</f>
        <v>-8.8720820358542767</v>
      </c>
    </row>
    <row r="948" spans="1:35" ht="17" x14ac:dyDescent="0.35">
      <c r="A948" s="2" t="s">
        <v>1</v>
      </c>
      <c r="B948" s="2" t="s">
        <v>157</v>
      </c>
      <c r="C948" s="2" t="s">
        <v>211</v>
      </c>
      <c r="D948" s="15" t="s">
        <v>36</v>
      </c>
      <c r="E948" s="2" t="s">
        <v>106</v>
      </c>
      <c r="F948" s="2" t="str">
        <f>VLOOKUP(GERAL[[#This Row],[CÓD]],SEALL,6,FALSE)</f>
        <v>G</v>
      </c>
      <c r="G94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4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4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48" s="2" t="str">
        <f>VLOOKUP(GERAL[[#This Row],[CÓD]],SEALL,4,FALSE)</f>
        <v>11, 16, 17</v>
      </c>
      <c r="K948" s="2" t="str">
        <f>IF(ISERR(FIND("01",GERAL[[#This Row],[ODS]])),"NÃO","SIM")</f>
        <v>NÃO</v>
      </c>
      <c r="L948" s="2" t="str">
        <f>IF(ISERR(FIND("02",GERAL[[#This Row],[ODS]])),"NÃO","SIM")</f>
        <v>NÃO</v>
      </c>
      <c r="M948" s="2" t="str">
        <f>IF(ISERR(FIND("03",GERAL[[#This Row],[ODS]])),"NÃO","SIM")</f>
        <v>NÃO</v>
      </c>
      <c r="N948" s="2" t="str">
        <f>IF(ISERR(FIND("04",GERAL[[#This Row],[ODS]])),"NÃO","SIM")</f>
        <v>NÃO</v>
      </c>
      <c r="O948" s="2" t="str">
        <f>IF(ISERR(FIND("05",GERAL[[#This Row],[ODS]])),"NÃO","SIM")</f>
        <v>NÃO</v>
      </c>
      <c r="P948" s="2" t="str">
        <f>IF(ISERR(FIND("06",GERAL[[#This Row],[ODS]])),"NÃO","SIM")</f>
        <v>NÃO</v>
      </c>
      <c r="Q948" s="2" t="str">
        <f>IF(ISERR(FIND("07",GERAL[[#This Row],[ODS]])),"NÃO","SIM")</f>
        <v>NÃO</v>
      </c>
      <c r="R948" s="2" t="str">
        <f>IF(ISERR(FIND("08",GERAL[[#This Row],[ODS]])),"NÃO","SIM")</f>
        <v>NÃO</v>
      </c>
      <c r="S948" s="2" t="str">
        <f>IF(ISERR(FIND("09",GERAL[[#This Row],[ODS]])),"NÃO","SIM")</f>
        <v>NÃO</v>
      </c>
      <c r="T948" s="2" t="str">
        <f>IF(ISERR(FIND("10",GERAL[[#This Row],[ODS]])),"NÃO","SIM")</f>
        <v>NÃO</v>
      </c>
      <c r="U948" s="2" t="str">
        <f>IF(ISERR(FIND("11",GERAL[[#This Row],[ODS]])),"NÃO","SIM")</f>
        <v>SIM</v>
      </c>
      <c r="V948" s="2" t="str">
        <f>IF(ISERR(FIND("12",GERAL[[#This Row],[ODS]])),"NÃO","SIM")</f>
        <v>NÃO</v>
      </c>
      <c r="W948" s="2" t="str">
        <f>IF(ISERR(FIND("13",GERAL[[#This Row],[ODS]])),"NÃO","SIM")</f>
        <v>NÃO</v>
      </c>
      <c r="X948" s="2" t="str">
        <f>IF(ISERR(FIND("14",GERAL[[#This Row],[ODS]])),"NÃO","SIM")</f>
        <v>NÃO</v>
      </c>
      <c r="Y948" s="2" t="str">
        <f>IF(ISERR(FIND("15",GERAL[[#This Row],[ODS]])),"NÃO","SIM")</f>
        <v>NÃO</v>
      </c>
      <c r="Z948" s="2" t="str">
        <f>IF(ISERR(FIND("16",GERAL[[#This Row],[ODS]])),"NÃO","SIM")</f>
        <v>SIM</v>
      </c>
      <c r="AA948" s="2" t="str">
        <f>IF(ISERR(FIND("17",GERAL[[#This Row],[ODS]])),"NÃO","SIM")</f>
        <v>SIM</v>
      </c>
      <c r="AB948" s="1">
        <v>54.670329670329664</v>
      </c>
      <c r="AC948" s="1">
        <v>12.910798122065728</v>
      </c>
      <c r="AD948" s="1">
        <v>22.97650130548303</v>
      </c>
      <c r="AE948" s="1">
        <v>47.580645161290327</v>
      </c>
      <c r="AF948" s="1">
        <v>19.728915662650603</v>
      </c>
      <c r="AG948" s="1" t="str">
        <f>GERAL[[#This Row],[SIGLA]]&amp;GERAL[[#This Row],[CÓD]]</f>
        <v>ALEP_SG</v>
      </c>
      <c r="AH948" s="1">
        <f ca="1">VLOOKUP(GERAL[[#This Row],[REF_NOTA]],BASE_NOTAS[],7,FALSE)</f>
        <v>68.81661067386608</v>
      </c>
      <c r="AI948" s="31">
        <f ca="1">IF(GERAL[[#This Row],[Nota 2025]]="",0,GERAL[[#This Row],[Nota 2026]]-GERAL[[#This Row],[Nota 2025]])</f>
        <v>49.087695011215473</v>
      </c>
    </row>
    <row r="949" spans="1:35" ht="17" x14ac:dyDescent="0.35">
      <c r="A949" s="2" t="s">
        <v>159</v>
      </c>
      <c r="B949" s="2" t="s">
        <v>184</v>
      </c>
      <c r="C949" s="2" t="s">
        <v>211</v>
      </c>
      <c r="D949" s="15" t="s">
        <v>36</v>
      </c>
      <c r="E949" s="2" t="s">
        <v>106</v>
      </c>
      <c r="F949" s="2" t="str">
        <f>VLOOKUP(GERAL[[#This Row],[CÓD]],SEALL,6,FALSE)</f>
        <v>G</v>
      </c>
      <c r="G94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4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4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49" s="2" t="str">
        <f>VLOOKUP(GERAL[[#This Row],[CÓD]],SEALL,4,FALSE)</f>
        <v>11, 16, 17</v>
      </c>
      <c r="K949" s="2" t="str">
        <f>IF(ISERR(FIND("01",GERAL[[#This Row],[ODS]])),"NÃO","SIM")</f>
        <v>NÃO</v>
      </c>
      <c r="L949" s="2" t="str">
        <f>IF(ISERR(FIND("02",GERAL[[#This Row],[ODS]])),"NÃO","SIM")</f>
        <v>NÃO</v>
      </c>
      <c r="M949" s="2" t="str">
        <f>IF(ISERR(FIND("03",GERAL[[#This Row],[ODS]])),"NÃO","SIM")</f>
        <v>NÃO</v>
      </c>
      <c r="N949" s="2" t="str">
        <f>IF(ISERR(FIND("04",GERAL[[#This Row],[ODS]])),"NÃO","SIM")</f>
        <v>NÃO</v>
      </c>
      <c r="O949" s="2" t="str">
        <f>IF(ISERR(FIND("05",GERAL[[#This Row],[ODS]])),"NÃO","SIM")</f>
        <v>NÃO</v>
      </c>
      <c r="P949" s="2" t="str">
        <f>IF(ISERR(FIND("06",GERAL[[#This Row],[ODS]])),"NÃO","SIM")</f>
        <v>NÃO</v>
      </c>
      <c r="Q949" s="2" t="str">
        <f>IF(ISERR(FIND("07",GERAL[[#This Row],[ODS]])),"NÃO","SIM")</f>
        <v>NÃO</v>
      </c>
      <c r="R949" s="2" t="str">
        <f>IF(ISERR(FIND("08",GERAL[[#This Row],[ODS]])),"NÃO","SIM")</f>
        <v>NÃO</v>
      </c>
      <c r="S949" s="2" t="str">
        <f>IF(ISERR(FIND("09",GERAL[[#This Row],[ODS]])),"NÃO","SIM")</f>
        <v>NÃO</v>
      </c>
      <c r="T949" s="2" t="str">
        <f>IF(ISERR(FIND("10",GERAL[[#This Row],[ODS]])),"NÃO","SIM")</f>
        <v>NÃO</v>
      </c>
      <c r="U949" s="2" t="str">
        <f>IF(ISERR(FIND("11",GERAL[[#This Row],[ODS]])),"NÃO","SIM")</f>
        <v>SIM</v>
      </c>
      <c r="V949" s="2" t="str">
        <f>IF(ISERR(FIND("12",GERAL[[#This Row],[ODS]])),"NÃO","SIM")</f>
        <v>NÃO</v>
      </c>
      <c r="W949" s="2" t="str">
        <f>IF(ISERR(FIND("13",GERAL[[#This Row],[ODS]])),"NÃO","SIM")</f>
        <v>NÃO</v>
      </c>
      <c r="X949" s="2" t="str">
        <f>IF(ISERR(FIND("14",GERAL[[#This Row],[ODS]])),"NÃO","SIM")</f>
        <v>NÃO</v>
      </c>
      <c r="Y949" s="2" t="str">
        <f>IF(ISERR(FIND("15",GERAL[[#This Row],[ODS]])),"NÃO","SIM")</f>
        <v>NÃO</v>
      </c>
      <c r="Z949" s="2" t="str">
        <f>IF(ISERR(FIND("16",GERAL[[#This Row],[ODS]])),"NÃO","SIM")</f>
        <v>SIM</v>
      </c>
      <c r="AA949" s="2" t="str">
        <f>IF(ISERR(FIND("17",GERAL[[#This Row],[ODS]])),"NÃO","SIM")</f>
        <v>SIM</v>
      </c>
      <c r="AB949" s="1">
        <v>78.296703296703299</v>
      </c>
      <c r="AC949" s="1">
        <v>68.544600938967136</v>
      </c>
      <c r="AD949" s="1">
        <v>64.490861618798959</v>
      </c>
      <c r="AE949" s="1">
        <v>47.012903225806454</v>
      </c>
      <c r="AF949" s="1">
        <v>48.867469879518076</v>
      </c>
      <c r="AG949" s="1" t="str">
        <f>GERAL[[#This Row],[SIGLA]]&amp;GERAL[[#This Row],[CÓD]]</f>
        <v>APEP_SG</v>
      </c>
      <c r="AH949" s="1">
        <f ca="1">VLOOKUP(GERAL[[#This Row],[REF_NOTA]],BASE_NOTAS[],7,FALSE)</f>
        <v>41.74280116608648</v>
      </c>
      <c r="AI949" s="31">
        <f ca="1">IF(GERAL[[#This Row],[Nota 2025]]="",0,GERAL[[#This Row],[Nota 2026]]-GERAL[[#This Row],[Nota 2025]])</f>
        <v>-7.1246687134315962</v>
      </c>
    </row>
    <row r="950" spans="1:35" ht="17" x14ac:dyDescent="0.35">
      <c r="A950" s="2" t="s">
        <v>155</v>
      </c>
      <c r="B950" s="2" t="s">
        <v>158</v>
      </c>
      <c r="C950" s="2" t="s">
        <v>211</v>
      </c>
      <c r="D950" s="15" t="s">
        <v>36</v>
      </c>
      <c r="E950" s="2" t="s">
        <v>106</v>
      </c>
      <c r="F950" s="2" t="str">
        <f>VLOOKUP(GERAL[[#This Row],[CÓD]],SEALL,6,FALSE)</f>
        <v>G</v>
      </c>
      <c r="G95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5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5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50" s="2" t="str">
        <f>VLOOKUP(GERAL[[#This Row],[CÓD]],SEALL,4,FALSE)</f>
        <v>11, 16, 17</v>
      </c>
      <c r="K950" s="2" t="str">
        <f>IF(ISERR(FIND("01",GERAL[[#This Row],[ODS]])),"NÃO","SIM")</f>
        <v>NÃO</v>
      </c>
      <c r="L950" s="2" t="str">
        <f>IF(ISERR(FIND("02",GERAL[[#This Row],[ODS]])),"NÃO","SIM")</f>
        <v>NÃO</v>
      </c>
      <c r="M950" s="2" t="str">
        <f>IF(ISERR(FIND("03",GERAL[[#This Row],[ODS]])),"NÃO","SIM")</f>
        <v>NÃO</v>
      </c>
      <c r="N950" s="2" t="str">
        <f>IF(ISERR(FIND("04",GERAL[[#This Row],[ODS]])),"NÃO","SIM")</f>
        <v>NÃO</v>
      </c>
      <c r="O950" s="2" t="str">
        <f>IF(ISERR(FIND("05",GERAL[[#This Row],[ODS]])),"NÃO","SIM")</f>
        <v>NÃO</v>
      </c>
      <c r="P950" s="2" t="str">
        <f>IF(ISERR(FIND("06",GERAL[[#This Row],[ODS]])),"NÃO","SIM")</f>
        <v>NÃO</v>
      </c>
      <c r="Q950" s="2" t="str">
        <f>IF(ISERR(FIND("07",GERAL[[#This Row],[ODS]])),"NÃO","SIM")</f>
        <v>NÃO</v>
      </c>
      <c r="R950" s="2" t="str">
        <f>IF(ISERR(FIND("08",GERAL[[#This Row],[ODS]])),"NÃO","SIM")</f>
        <v>NÃO</v>
      </c>
      <c r="S950" s="2" t="str">
        <f>IF(ISERR(FIND("09",GERAL[[#This Row],[ODS]])),"NÃO","SIM")</f>
        <v>NÃO</v>
      </c>
      <c r="T950" s="2" t="str">
        <f>IF(ISERR(FIND("10",GERAL[[#This Row],[ODS]])),"NÃO","SIM")</f>
        <v>NÃO</v>
      </c>
      <c r="U950" s="2" t="str">
        <f>IF(ISERR(FIND("11",GERAL[[#This Row],[ODS]])),"NÃO","SIM")</f>
        <v>SIM</v>
      </c>
      <c r="V950" s="2" t="str">
        <f>IF(ISERR(FIND("12",GERAL[[#This Row],[ODS]])),"NÃO","SIM")</f>
        <v>NÃO</v>
      </c>
      <c r="W950" s="2" t="str">
        <f>IF(ISERR(FIND("13",GERAL[[#This Row],[ODS]])),"NÃO","SIM")</f>
        <v>NÃO</v>
      </c>
      <c r="X950" s="2" t="str">
        <f>IF(ISERR(FIND("14",GERAL[[#This Row],[ODS]])),"NÃO","SIM")</f>
        <v>NÃO</v>
      </c>
      <c r="Y950" s="2" t="str">
        <f>IF(ISERR(FIND("15",GERAL[[#This Row],[ODS]])),"NÃO","SIM")</f>
        <v>NÃO</v>
      </c>
      <c r="Z950" s="2" t="str">
        <f>IF(ISERR(FIND("16",GERAL[[#This Row],[ODS]])),"NÃO","SIM")</f>
        <v>SIM</v>
      </c>
      <c r="AA950" s="2" t="str">
        <f>IF(ISERR(FIND("17",GERAL[[#This Row],[ODS]])),"NÃO","SIM")</f>
        <v>SIM</v>
      </c>
      <c r="AB950" s="1">
        <v>51.373626373626365</v>
      </c>
      <c r="AC950" s="1">
        <v>24.647887323943664</v>
      </c>
      <c r="AD950" s="1">
        <v>22.193211488250654</v>
      </c>
      <c r="AE950" s="1">
        <v>11.451612903225806</v>
      </c>
      <c r="AF950" s="1">
        <v>20.554216867469876</v>
      </c>
      <c r="AG950" s="1" t="str">
        <f>GERAL[[#This Row],[SIGLA]]&amp;GERAL[[#This Row],[CÓD]]</f>
        <v>AMEP_SG</v>
      </c>
      <c r="AH950" s="1">
        <f ca="1">VLOOKUP(GERAL[[#This Row],[REF_NOTA]],BASE_NOTAS[],7,FALSE)</f>
        <v>33.886528738108495</v>
      </c>
      <c r="AI950" s="31">
        <f ca="1">IF(GERAL[[#This Row],[Nota 2025]]="",0,GERAL[[#This Row],[Nota 2026]]-GERAL[[#This Row],[Nota 2025]])</f>
        <v>13.33231187063862</v>
      </c>
    </row>
    <row r="951" spans="1:35" ht="17" x14ac:dyDescent="0.35">
      <c r="A951" s="2" t="s">
        <v>160</v>
      </c>
      <c r="B951" s="2" t="s">
        <v>187</v>
      </c>
      <c r="C951" s="2" t="s">
        <v>211</v>
      </c>
      <c r="D951" s="15" t="s">
        <v>36</v>
      </c>
      <c r="E951" s="2" t="s">
        <v>106</v>
      </c>
      <c r="F951" s="2" t="str">
        <f>VLOOKUP(GERAL[[#This Row],[CÓD]],SEALL,6,FALSE)</f>
        <v>G</v>
      </c>
      <c r="G95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5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5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51" s="2" t="str">
        <f>VLOOKUP(GERAL[[#This Row],[CÓD]],SEALL,4,FALSE)</f>
        <v>11, 16, 17</v>
      </c>
      <c r="K951" s="2" t="str">
        <f>IF(ISERR(FIND("01",GERAL[[#This Row],[ODS]])),"NÃO","SIM")</f>
        <v>NÃO</v>
      </c>
      <c r="L951" s="2" t="str">
        <f>IF(ISERR(FIND("02",GERAL[[#This Row],[ODS]])),"NÃO","SIM")</f>
        <v>NÃO</v>
      </c>
      <c r="M951" s="2" t="str">
        <f>IF(ISERR(FIND("03",GERAL[[#This Row],[ODS]])),"NÃO","SIM")</f>
        <v>NÃO</v>
      </c>
      <c r="N951" s="2" t="str">
        <f>IF(ISERR(FIND("04",GERAL[[#This Row],[ODS]])),"NÃO","SIM")</f>
        <v>NÃO</v>
      </c>
      <c r="O951" s="2" t="str">
        <f>IF(ISERR(FIND("05",GERAL[[#This Row],[ODS]])),"NÃO","SIM")</f>
        <v>NÃO</v>
      </c>
      <c r="P951" s="2" t="str">
        <f>IF(ISERR(FIND("06",GERAL[[#This Row],[ODS]])),"NÃO","SIM")</f>
        <v>NÃO</v>
      </c>
      <c r="Q951" s="2" t="str">
        <f>IF(ISERR(FIND("07",GERAL[[#This Row],[ODS]])),"NÃO","SIM")</f>
        <v>NÃO</v>
      </c>
      <c r="R951" s="2" t="str">
        <f>IF(ISERR(FIND("08",GERAL[[#This Row],[ODS]])),"NÃO","SIM")</f>
        <v>NÃO</v>
      </c>
      <c r="S951" s="2" t="str">
        <f>IF(ISERR(FIND("09",GERAL[[#This Row],[ODS]])),"NÃO","SIM")</f>
        <v>NÃO</v>
      </c>
      <c r="T951" s="2" t="str">
        <f>IF(ISERR(FIND("10",GERAL[[#This Row],[ODS]])),"NÃO","SIM")</f>
        <v>NÃO</v>
      </c>
      <c r="U951" s="2" t="str">
        <f>IF(ISERR(FIND("11",GERAL[[#This Row],[ODS]])),"NÃO","SIM")</f>
        <v>SIM</v>
      </c>
      <c r="V951" s="2" t="str">
        <f>IF(ISERR(FIND("12",GERAL[[#This Row],[ODS]])),"NÃO","SIM")</f>
        <v>NÃO</v>
      </c>
      <c r="W951" s="2" t="str">
        <f>IF(ISERR(FIND("13",GERAL[[#This Row],[ODS]])),"NÃO","SIM")</f>
        <v>NÃO</v>
      </c>
      <c r="X951" s="2" t="str">
        <f>IF(ISERR(FIND("14",GERAL[[#This Row],[ODS]])),"NÃO","SIM")</f>
        <v>NÃO</v>
      </c>
      <c r="Y951" s="2" t="str">
        <f>IF(ISERR(FIND("15",GERAL[[#This Row],[ODS]])),"NÃO","SIM")</f>
        <v>NÃO</v>
      </c>
      <c r="Z951" s="2" t="str">
        <f>IF(ISERR(FIND("16",GERAL[[#This Row],[ODS]])),"NÃO","SIM")</f>
        <v>SIM</v>
      </c>
      <c r="AA951" s="2" t="str">
        <f>IF(ISERR(FIND("17",GERAL[[#This Row],[ODS]])),"NÃO","SIM")</f>
        <v>SIM</v>
      </c>
      <c r="AB951" s="1">
        <v>95.879120879120876</v>
      </c>
      <c r="AC951" s="1">
        <v>83.333333333333343</v>
      </c>
      <c r="AD951" s="1">
        <v>83.028720626631852</v>
      </c>
      <c r="AE951" s="1">
        <v>85.800000000000011</v>
      </c>
      <c r="AF951" s="1">
        <v>44.126506024096386</v>
      </c>
      <c r="AG951" s="1" t="str">
        <f>GERAL[[#This Row],[SIGLA]]&amp;GERAL[[#This Row],[CÓD]]</f>
        <v>BAEP_SG</v>
      </c>
      <c r="AH951" s="1">
        <f ca="1">VLOOKUP(GERAL[[#This Row],[REF_NOTA]],BASE_NOTAS[],7,FALSE)</f>
        <v>77.715763039365498</v>
      </c>
      <c r="AI951" s="31">
        <f ca="1">IF(GERAL[[#This Row],[Nota 2025]]="",0,GERAL[[#This Row],[Nota 2026]]-GERAL[[#This Row],[Nota 2025]])</f>
        <v>33.589257015269112</v>
      </c>
    </row>
    <row r="952" spans="1:35" ht="17" x14ac:dyDescent="0.35">
      <c r="A952" s="2" t="s">
        <v>161</v>
      </c>
      <c r="B952" s="2" t="s">
        <v>188</v>
      </c>
      <c r="C952" s="2" t="s">
        <v>211</v>
      </c>
      <c r="D952" s="15" t="s">
        <v>36</v>
      </c>
      <c r="E952" s="2" t="s">
        <v>106</v>
      </c>
      <c r="F952" s="2" t="str">
        <f>VLOOKUP(GERAL[[#This Row],[CÓD]],SEALL,6,FALSE)</f>
        <v>G</v>
      </c>
      <c r="G95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5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5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52" s="2" t="str">
        <f>VLOOKUP(GERAL[[#This Row],[CÓD]],SEALL,4,FALSE)</f>
        <v>11, 16, 17</v>
      </c>
      <c r="K952" s="2" t="str">
        <f>IF(ISERR(FIND("01",GERAL[[#This Row],[ODS]])),"NÃO","SIM")</f>
        <v>NÃO</v>
      </c>
      <c r="L952" s="2" t="str">
        <f>IF(ISERR(FIND("02",GERAL[[#This Row],[ODS]])),"NÃO","SIM")</f>
        <v>NÃO</v>
      </c>
      <c r="M952" s="2" t="str">
        <f>IF(ISERR(FIND("03",GERAL[[#This Row],[ODS]])),"NÃO","SIM")</f>
        <v>NÃO</v>
      </c>
      <c r="N952" s="2" t="str">
        <f>IF(ISERR(FIND("04",GERAL[[#This Row],[ODS]])),"NÃO","SIM")</f>
        <v>NÃO</v>
      </c>
      <c r="O952" s="2" t="str">
        <f>IF(ISERR(FIND("05",GERAL[[#This Row],[ODS]])),"NÃO","SIM")</f>
        <v>NÃO</v>
      </c>
      <c r="P952" s="2" t="str">
        <f>IF(ISERR(FIND("06",GERAL[[#This Row],[ODS]])),"NÃO","SIM")</f>
        <v>NÃO</v>
      </c>
      <c r="Q952" s="2" t="str">
        <f>IF(ISERR(FIND("07",GERAL[[#This Row],[ODS]])),"NÃO","SIM")</f>
        <v>NÃO</v>
      </c>
      <c r="R952" s="2" t="str">
        <f>IF(ISERR(FIND("08",GERAL[[#This Row],[ODS]])),"NÃO","SIM")</f>
        <v>NÃO</v>
      </c>
      <c r="S952" s="2" t="str">
        <f>IF(ISERR(FIND("09",GERAL[[#This Row],[ODS]])),"NÃO","SIM")</f>
        <v>NÃO</v>
      </c>
      <c r="T952" s="2" t="str">
        <f>IF(ISERR(FIND("10",GERAL[[#This Row],[ODS]])),"NÃO","SIM")</f>
        <v>NÃO</v>
      </c>
      <c r="U952" s="2" t="str">
        <f>IF(ISERR(FIND("11",GERAL[[#This Row],[ODS]])),"NÃO","SIM")</f>
        <v>SIM</v>
      </c>
      <c r="V952" s="2" t="str">
        <f>IF(ISERR(FIND("12",GERAL[[#This Row],[ODS]])),"NÃO","SIM")</f>
        <v>NÃO</v>
      </c>
      <c r="W952" s="2" t="str">
        <f>IF(ISERR(FIND("13",GERAL[[#This Row],[ODS]])),"NÃO","SIM")</f>
        <v>NÃO</v>
      </c>
      <c r="X952" s="2" t="str">
        <f>IF(ISERR(FIND("14",GERAL[[#This Row],[ODS]])),"NÃO","SIM")</f>
        <v>NÃO</v>
      </c>
      <c r="Y952" s="2" t="str">
        <f>IF(ISERR(FIND("15",GERAL[[#This Row],[ODS]])),"NÃO","SIM")</f>
        <v>NÃO</v>
      </c>
      <c r="Z952" s="2" t="str">
        <f>IF(ISERR(FIND("16",GERAL[[#This Row],[ODS]])),"NÃO","SIM")</f>
        <v>SIM</v>
      </c>
      <c r="AA952" s="2" t="str">
        <f>IF(ISERR(FIND("17",GERAL[[#This Row],[ODS]])),"NÃO","SIM")</f>
        <v>SIM</v>
      </c>
      <c r="AB952" s="1">
        <v>54.670329670329664</v>
      </c>
      <c r="AC952" s="1">
        <v>41.314553990610328</v>
      </c>
      <c r="AD952" s="1">
        <v>50.391644908616186</v>
      </c>
      <c r="AE952" s="1">
        <v>40.077419354838703</v>
      </c>
      <c r="AF952" s="1">
        <v>74.096385542168676</v>
      </c>
      <c r="AG952" s="1" t="str">
        <f>GERAL[[#This Row],[SIGLA]]&amp;GERAL[[#This Row],[CÓD]]</f>
        <v>CEEP_SG</v>
      </c>
      <c r="AH952" s="1">
        <f ca="1">VLOOKUP(GERAL[[#This Row],[REF_NOTA]],BASE_NOTAS[],7,FALSE)</f>
        <v>84.092882967192011</v>
      </c>
      <c r="AI952" s="31">
        <f ca="1">IF(GERAL[[#This Row],[Nota 2025]]="",0,GERAL[[#This Row],[Nota 2026]]-GERAL[[#This Row],[Nota 2025]])</f>
        <v>9.9964974250233354</v>
      </c>
    </row>
    <row r="953" spans="1:35" ht="17" x14ac:dyDescent="0.35">
      <c r="A953" s="2" t="s">
        <v>162</v>
      </c>
      <c r="B953" s="2" t="s">
        <v>189</v>
      </c>
      <c r="C953" s="2" t="s">
        <v>211</v>
      </c>
      <c r="D953" s="15" t="s">
        <v>36</v>
      </c>
      <c r="E953" s="2" t="s">
        <v>106</v>
      </c>
      <c r="F953" s="2" t="str">
        <f>VLOOKUP(GERAL[[#This Row],[CÓD]],SEALL,6,FALSE)</f>
        <v>G</v>
      </c>
      <c r="G95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5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5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53" s="2" t="str">
        <f>VLOOKUP(GERAL[[#This Row],[CÓD]],SEALL,4,FALSE)</f>
        <v>11, 16, 17</v>
      </c>
      <c r="K953" s="2" t="str">
        <f>IF(ISERR(FIND("01",GERAL[[#This Row],[ODS]])),"NÃO","SIM")</f>
        <v>NÃO</v>
      </c>
      <c r="L953" s="2" t="str">
        <f>IF(ISERR(FIND("02",GERAL[[#This Row],[ODS]])),"NÃO","SIM")</f>
        <v>NÃO</v>
      </c>
      <c r="M953" s="2" t="str">
        <f>IF(ISERR(FIND("03",GERAL[[#This Row],[ODS]])),"NÃO","SIM")</f>
        <v>NÃO</v>
      </c>
      <c r="N953" s="2" t="str">
        <f>IF(ISERR(FIND("04",GERAL[[#This Row],[ODS]])),"NÃO","SIM")</f>
        <v>NÃO</v>
      </c>
      <c r="O953" s="2" t="str">
        <f>IF(ISERR(FIND("05",GERAL[[#This Row],[ODS]])),"NÃO","SIM")</f>
        <v>NÃO</v>
      </c>
      <c r="P953" s="2" t="str">
        <f>IF(ISERR(FIND("06",GERAL[[#This Row],[ODS]])),"NÃO","SIM")</f>
        <v>NÃO</v>
      </c>
      <c r="Q953" s="2" t="str">
        <f>IF(ISERR(FIND("07",GERAL[[#This Row],[ODS]])),"NÃO","SIM")</f>
        <v>NÃO</v>
      </c>
      <c r="R953" s="2" t="str">
        <f>IF(ISERR(FIND("08",GERAL[[#This Row],[ODS]])),"NÃO","SIM")</f>
        <v>NÃO</v>
      </c>
      <c r="S953" s="2" t="str">
        <f>IF(ISERR(FIND("09",GERAL[[#This Row],[ODS]])),"NÃO","SIM")</f>
        <v>NÃO</v>
      </c>
      <c r="T953" s="2" t="str">
        <f>IF(ISERR(FIND("10",GERAL[[#This Row],[ODS]])),"NÃO","SIM")</f>
        <v>NÃO</v>
      </c>
      <c r="U953" s="2" t="str">
        <f>IF(ISERR(FIND("11",GERAL[[#This Row],[ODS]])),"NÃO","SIM")</f>
        <v>SIM</v>
      </c>
      <c r="V953" s="2" t="str">
        <f>IF(ISERR(FIND("12",GERAL[[#This Row],[ODS]])),"NÃO","SIM")</f>
        <v>NÃO</v>
      </c>
      <c r="W953" s="2" t="str">
        <f>IF(ISERR(FIND("13",GERAL[[#This Row],[ODS]])),"NÃO","SIM")</f>
        <v>NÃO</v>
      </c>
      <c r="X953" s="2" t="str">
        <f>IF(ISERR(FIND("14",GERAL[[#This Row],[ODS]])),"NÃO","SIM")</f>
        <v>NÃO</v>
      </c>
      <c r="Y953" s="2" t="str">
        <f>IF(ISERR(FIND("15",GERAL[[#This Row],[ODS]])),"NÃO","SIM")</f>
        <v>NÃO</v>
      </c>
      <c r="Z953" s="2" t="str">
        <f>IF(ISERR(FIND("16",GERAL[[#This Row],[ODS]])),"NÃO","SIM")</f>
        <v>SIM</v>
      </c>
      <c r="AA953" s="2" t="str">
        <f>IF(ISERR(FIND("17",GERAL[[#This Row],[ODS]])),"NÃO","SIM")</f>
        <v>SIM</v>
      </c>
      <c r="AB953" s="1">
        <v>0</v>
      </c>
      <c r="AC953" s="1">
        <v>58.920187793427225</v>
      </c>
      <c r="AD953" s="1">
        <v>46.997389033942561</v>
      </c>
      <c r="AE953" s="1">
        <v>22.574193548387097</v>
      </c>
      <c r="AF953" s="1">
        <v>40.662650602409641</v>
      </c>
      <c r="AG953" s="1" t="str">
        <f>GERAL[[#This Row],[SIGLA]]&amp;GERAL[[#This Row],[CÓD]]</f>
        <v>DFEP_SG</v>
      </c>
      <c r="AH953" s="1">
        <f ca="1">VLOOKUP(GERAL[[#This Row],[REF_NOTA]],BASE_NOTAS[],7,FALSE)</f>
        <v>52.246332415455321</v>
      </c>
      <c r="AI953" s="31">
        <f ca="1">IF(GERAL[[#This Row],[Nota 2025]]="",0,GERAL[[#This Row],[Nota 2026]]-GERAL[[#This Row],[Nota 2025]])</f>
        <v>11.583681813045679</v>
      </c>
    </row>
    <row r="954" spans="1:35" ht="17" x14ac:dyDescent="0.35">
      <c r="A954" s="2" t="s">
        <v>163</v>
      </c>
      <c r="B954" s="2" t="s">
        <v>183</v>
      </c>
      <c r="C954" s="2" t="s">
        <v>211</v>
      </c>
      <c r="D954" s="15" t="s">
        <v>36</v>
      </c>
      <c r="E954" s="2" t="s">
        <v>106</v>
      </c>
      <c r="F954" s="2" t="str">
        <f>VLOOKUP(GERAL[[#This Row],[CÓD]],SEALL,6,FALSE)</f>
        <v>G</v>
      </c>
      <c r="G95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5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5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54" s="2" t="str">
        <f>VLOOKUP(GERAL[[#This Row],[CÓD]],SEALL,4,FALSE)</f>
        <v>11, 16, 17</v>
      </c>
      <c r="K954" s="2" t="str">
        <f>IF(ISERR(FIND("01",GERAL[[#This Row],[ODS]])),"NÃO","SIM")</f>
        <v>NÃO</v>
      </c>
      <c r="L954" s="2" t="str">
        <f>IF(ISERR(FIND("02",GERAL[[#This Row],[ODS]])),"NÃO","SIM")</f>
        <v>NÃO</v>
      </c>
      <c r="M954" s="2" t="str">
        <f>IF(ISERR(FIND("03",GERAL[[#This Row],[ODS]])),"NÃO","SIM")</f>
        <v>NÃO</v>
      </c>
      <c r="N954" s="2" t="str">
        <f>IF(ISERR(FIND("04",GERAL[[#This Row],[ODS]])),"NÃO","SIM")</f>
        <v>NÃO</v>
      </c>
      <c r="O954" s="2" t="str">
        <f>IF(ISERR(FIND("05",GERAL[[#This Row],[ODS]])),"NÃO","SIM")</f>
        <v>NÃO</v>
      </c>
      <c r="P954" s="2" t="str">
        <f>IF(ISERR(FIND("06",GERAL[[#This Row],[ODS]])),"NÃO","SIM")</f>
        <v>NÃO</v>
      </c>
      <c r="Q954" s="2" t="str">
        <f>IF(ISERR(FIND("07",GERAL[[#This Row],[ODS]])),"NÃO","SIM")</f>
        <v>NÃO</v>
      </c>
      <c r="R954" s="2" t="str">
        <f>IF(ISERR(FIND("08",GERAL[[#This Row],[ODS]])),"NÃO","SIM")</f>
        <v>NÃO</v>
      </c>
      <c r="S954" s="2" t="str">
        <f>IF(ISERR(FIND("09",GERAL[[#This Row],[ODS]])),"NÃO","SIM")</f>
        <v>NÃO</v>
      </c>
      <c r="T954" s="2" t="str">
        <f>IF(ISERR(FIND("10",GERAL[[#This Row],[ODS]])),"NÃO","SIM")</f>
        <v>NÃO</v>
      </c>
      <c r="U954" s="2" t="str">
        <f>IF(ISERR(FIND("11",GERAL[[#This Row],[ODS]])),"NÃO","SIM")</f>
        <v>SIM</v>
      </c>
      <c r="V954" s="2" t="str">
        <f>IF(ISERR(FIND("12",GERAL[[#This Row],[ODS]])),"NÃO","SIM")</f>
        <v>NÃO</v>
      </c>
      <c r="W954" s="2" t="str">
        <f>IF(ISERR(FIND("13",GERAL[[#This Row],[ODS]])),"NÃO","SIM")</f>
        <v>NÃO</v>
      </c>
      <c r="X954" s="2" t="str">
        <f>IF(ISERR(FIND("14",GERAL[[#This Row],[ODS]])),"NÃO","SIM")</f>
        <v>NÃO</v>
      </c>
      <c r="Y954" s="2" t="str">
        <f>IF(ISERR(FIND("15",GERAL[[#This Row],[ODS]])),"NÃO","SIM")</f>
        <v>NÃO</v>
      </c>
      <c r="Z954" s="2" t="str">
        <f>IF(ISERR(FIND("16",GERAL[[#This Row],[ODS]])),"NÃO","SIM")</f>
        <v>SIM</v>
      </c>
      <c r="AA954" s="2" t="str">
        <f>IF(ISERR(FIND("17",GERAL[[#This Row],[ODS]])),"NÃO","SIM")</f>
        <v>SIM</v>
      </c>
      <c r="AB954" s="1">
        <v>82.142857142857139</v>
      </c>
      <c r="AC954" s="1">
        <v>56.57276995305164</v>
      </c>
      <c r="AD954" s="1">
        <v>64.229765013054831</v>
      </c>
      <c r="AE954" s="1">
        <v>55.806451612903231</v>
      </c>
      <c r="AF954" s="1">
        <v>67.921686746987959</v>
      </c>
      <c r="AG954" s="1" t="str">
        <f>GERAL[[#This Row],[SIGLA]]&amp;GERAL[[#This Row],[CÓD]]</f>
        <v>ESEP_SG</v>
      </c>
      <c r="AH954" s="1">
        <f ca="1">VLOOKUP(GERAL[[#This Row],[REF_NOTA]],BASE_NOTAS[],7,FALSE)</f>
        <v>88.850812288343832</v>
      </c>
      <c r="AI954" s="31">
        <f ca="1">IF(GERAL[[#This Row],[Nota 2025]]="",0,GERAL[[#This Row],[Nota 2026]]-GERAL[[#This Row],[Nota 2025]])</f>
        <v>20.929125541355873</v>
      </c>
    </row>
    <row r="955" spans="1:35" ht="17" x14ac:dyDescent="0.35">
      <c r="A955" s="2" t="s">
        <v>164</v>
      </c>
      <c r="B955" s="2" t="s">
        <v>190</v>
      </c>
      <c r="C955" s="2" t="s">
        <v>211</v>
      </c>
      <c r="D955" s="15" t="s">
        <v>36</v>
      </c>
      <c r="E955" s="2" t="s">
        <v>106</v>
      </c>
      <c r="F955" s="2" t="str">
        <f>VLOOKUP(GERAL[[#This Row],[CÓD]],SEALL,6,FALSE)</f>
        <v>G</v>
      </c>
      <c r="G95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5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5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55" s="2" t="str">
        <f>VLOOKUP(GERAL[[#This Row],[CÓD]],SEALL,4,FALSE)</f>
        <v>11, 16, 17</v>
      </c>
      <c r="K955" s="2" t="str">
        <f>IF(ISERR(FIND("01",GERAL[[#This Row],[ODS]])),"NÃO","SIM")</f>
        <v>NÃO</v>
      </c>
      <c r="L955" s="2" t="str">
        <f>IF(ISERR(FIND("02",GERAL[[#This Row],[ODS]])),"NÃO","SIM")</f>
        <v>NÃO</v>
      </c>
      <c r="M955" s="2" t="str">
        <f>IF(ISERR(FIND("03",GERAL[[#This Row],[ODS]])),"NÃO","SIM")</f>
        <v>NÃO</v>
      </c>
      <c r="N955" s="2" t="str">
        <f>IF(ISERR(FIND("04",GERAL[[#This Row],[ODS]])),"NÃO","SIM")</f>
        <v>NÃO</v>
      </c>
      <c r="O955" s="2" t="str">
        <f>IF(ISERR(FIND("05",GERAL[[#This Row],[ODS]])),"NÃO","SIM")</f>
        <v>NÃO</v>
      </c>
      <c r="P955" s="2" t="str">
        <f>IF(ISERR(FIND("06",GERAL[[#This Row],[ODS]])),"NÃO","SIM")</f>
        <v>NÃO</v>
      </c>
      <c r="Q955" s="2" t="str">
        <f>IF(ISERR(FIND("07",GERAL[[#This Row],[ODS]])),"NÃO","SIM")</f>
        <v>NÃO</v>
      </c>
      <c r="R955" s="2" t="str">
        <f>IF(ISERR(FIND("08",GERAL[[#This Row],[ODS]])),"NÃO","SIM")</f>
        <v>NÃO</v>
      </c>
      <c r="S955" s="2" t="str">
        <f>IF(ISERR(FIND("09",GERAL[[#This Row],[ODS]])),"NÃO","SIM")</f>
        <v>NÃO</v>
      </c>
      <c r="T955" s="2" t="str">
        <f>IF(ISERR(FIND("10",GERAL[[#This Row],[ODS]])),"NÃO","SIM")</f>
        <v>NÃO</v>
      </c>
      <c r="U955" s="2" t="str">
        <f>IF(ISERR(FIND("11",GERAL[[#This Row],[ODS]])),"NÃO","SIM")</f>
        <v>SIM</v>
      </c>
      <c r="V955" s="2" t="str">
        <f>IF(ISERR(FIND("12",GERAL[[#This Row],[ODS]])),"NÃO","SIM")</f>
        <v>NÃO</v>
      </c>
      <c r="W955" s="2" t="str">
        <f>IF(ISERR(FIND("13",GERAL[[#This Row],[ODS]])),"NÃO","SIM")</f>
        <v>NÃO</v>
      </c>
      <c r="X955" s="2" t="str">
        <f>IF(ISERR(FIND("14",GERAL[[#This Row],[ODS]])),"NÃO","SIM")</f>
        <v>NÃO</v>
      </c>
      <c r="Y955" s="2" t="str">
        <f>IF(ISERR(FIND("15",GERAL[[#This Row],[ODS]])),"NÃO","SIM")</f>
        <v>NÃO</v>
      </c>
      <c r="Z955" s="2" t="str">
        <f>IF(ISERR(FIND("16",GERAL[[#This Row],[ODS]])),"NÃO","SIM")</f>
        <v>SIM</v>
      </c>
      <c r="AA955" s="2" t="str">
        <f>IF(ISERR(FIND("17",GERAL[[#This Row],[ODS]])),"NÃO","SIM")</f>
        <v>SIM</v>
      </c>
      <c r="AB955" s="1">
        <v>79.945054945054949</v>
      </c>
      <c r="AC955" s="1">
        <v>97.887323943661968</v>
      </c>
      <c r="AD955" s="1">
        <v>97.650130548302869</v>
      </c>
      <c r="AE955" s="1">
        <v>100</v>
      </c>
      <c r="AF955" s="1">
        <v>94.578313253012041</v>
      </c>
      <c r="AG955" s="1" t="str">
        <f>GERAL[[#This Row],[SIGLA]]&amp;GERAL[[#This Row],[CÓD]]</f>
        <v>GOEP_SG</v>
      </c>
      <c r="AH955" s="1">
        <f ca="1">VLOOKUP(GERAL[[#This Row],[REF_NOTA]],BASE_NOTAS[],7,FALSE)</f>
        <v>99.030505416377721</v>
      </c>
      <c r="AI955" s="31">
        <f ca="1">IF(GERAL[[#This Row],[Nota 2025]]="",0,GERAL[[#This Row],[Nota 2026]]-GERAL[[#This Row],[Nota 2025]])</f>
        <v>4.4521921633656802</v>
      </c>
    </row>
    <row r="956" spans="1:35" ht="17" x14ac:dyDescent="0.35">
      <c r="A956" s="2" t="s">
        <v>165</v>
      </c>
      <c r="B956" s="2" t="s">
        <v>191</v>
      </c>
      <c r="C956" s="2" t="s">
        <v>211</v>
      </c>
      <c r="D956" s="15" t="s">
        <v>36</v>
      </c>
      <c r="E956" s="2" t="s">
        <v>106</v>
      </c>
      <c r="F956" s="2" t="str">
        <f>VLOOKUP(GERAL[[#This Row],[CÓD]],SEALL,6,FALSE)</f>
        <v>G</v>
      </c>
      <c r="G95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5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5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56" s="2" t="str">
        <f>VLOOKUP(GERAL[[#This Row],[CÓD]],SEALL,4,FALSE)</f>
        <v>11, 16, 17</v>
      </c>
      <c r="K956" s="2" t="str">
        <f>IF(ISERR(FIND("01",GERAL[[#This Row],[ODS]])),"NÃO","SIM")</f>
        <v>NÃO</v>
      </c>
      <c r="L956" s="2" t="str">
        <f>IF(ISERR(FIND("02",GERAL[[#This Row],[ODS]])),"NÃO","SIM")</f>
        <v>NÃO</v>
      </c>
      <c r="M956" s="2" t="str">
        <f>IF(ISERR(FIND("03",GERAL[[#This Row],[ODS]])),"NÃO","SIM")</f>
        <v>NÃO</v>
      </c>
      <c r="N956" s="2" t="str">
        <f>IF(ISERR(FIND("04",GERAL[[#This Row],[ODS]])),"NÃO","SIM")</f>
        <v>NÃO</v>
      </c>
      <c r="O956" s="2" t="str">
        <f>IF(ISERR(FIND("05",GERAL[[#This Row],[ODS]])),"NÃO","SIM")</f>
        <v>NÃO</v>
      </c>
      <c r="P956" s="2" t="str">
        <f>IF(ISERR(FIND("06",GERAL[[#This Row],[ODS]])),"NÃO","SIM")</f>
        <v>NÃO</v>
      </c>
      <c r="Q956" s="2" t="str">
        <f>IF(ISERR(FIND("07",GERAL[[#This Row],[ODS]])),"NÃO","SIM")</f>
        <v>NÃO</v>
      </c>
      <c r="R956" s="2" t="str">
        <f>IF(ISERR(FIND("08",GERAL[[#This Row],[ODS]])),"NÃO","SIM")</f>
        <v>NÃO</v>
      </c>
      <c r="S956" s="2" t="str">
        <f>IF(ISERR(FIND("09",GERAL[[#This Row],[ODS]])),"NÃO","SIM")</f>
        <v>NÃO</v>
      </c>
      <c r="T956" s="2" t="str">
        <f>IF(ISERR(FIND("10",GERAL[[#This Row],[ODS]])),"NÃO","SIM")</f>
        <v>NÃO</v>
      </c>
      <c r="U956" s="2" t="str">
        <f>IF(ISERR(FIND("11",GERAL[[#This Row],[ODS]])),"NÃO","SIM")</f>
        <v>SIM</v>
      </c>
      <c r="V956" s="2" t="str">
        <f>IF(ISERR(FIND("12",GERAL[[#This Row],[ODS]])),"NÃO","SIM")</f>
        <v>NÃO</v>
      </c>
      <c r="W956" s="2" t="str">
        <f>IF(ISERR(FIND("13",GERAL[[#This Row],[ODS]])),"NÃO","SIM")</f>
        <v>NÃO</v>
      </c>
      <c r="X956" s="2" t="str">
        <f>IF(ISERR(FIND("14",GERAL[[#This Row],[ODS]])),"NÃO","SIM")</f>
        <v>NÃO</v>
      </c>
      <c r="Y956" s="2" t="str">
        <f>IF(ISERR(FIND("15",GERAL[[#This Row],[ODS]])),"NÃO","SIM")</f>
        <v>NÃO</v>
      </c>
      <c r="Z956" s="2" t="str">
        <f>IF(ISERR(FIND("16",GERAL[[#This Row],[ODS]])),"NÃO","SIM")</f>
        <v>SIM</v>
      </c>
      <c r="AA956" s="2" t="str">
        <f>IF(ISERR(FIND("17",GERAL[[#This Row],[ODS]])),"NÃO","SIM")</f>
        <v>SIM</v>
      </c>
      <c r="AB956" s="1">
        <v>43.406593406593409</v>
      </c>
      <c r="AC956" s="1">
        <v>12.206572769953052</v>
      </c>
      <c r="AD956" s="1">
        <v>37.859007832898172</v>
      </c>
      <c r="AE956" s="1">
        <v>0</v>
      </c>
      <c r="AF956" s="1">
        <v>41.265060240963855</v>
      </c>
      <c r="AG956" s="1" t="str">
        <f>GERAL[[#This Row],[SIGLA]]&amp;GERAL[[#This Row],[CÓD]]</f>
        <v>MAEP_SG</v>
      </c>
      <c r="AH956" s="1">
        <f ca="1">VLOOKUP(GERAL[[#This Row],[REF_NOTA]],BASE_NOTAS[],7,FALSE)</f>
        <v>43.908005736176285</v>
      </c>
      <c r="AI956" s="31">
        <f ca="1">IF(GERAL[[#This Row],[Nota 2025]]="",0,GERAL[[#This Row],[Nota 2026]]-GERAL[[#This Row],[Nota 2025]])</f>
        <v>2.6429454952124303</v>
      </c>
    </row>
    <row r="957" spans="1:35" ht="17" x14ac:dyDescent="0.35">
      <c r="A957" s="2" t="s">
        <v>168</v>
      </c>
      <c r="B957" s="2" t="s">
        <v>195</v>
      </c>
      <c r="C957" s="2" t="s">
        <v>211</v>
      </c>
      <c r="D957" s="15" t="s">
        <v>36</v>
      </c>
      <c r="E957" s="2" t="s">
        <v>106</v>
      </c>
      <c r="F957" s="2" t="str">
        <f>VLOOKUP(GERAL[[#This Row],[CÓD]],SEALL,6,FALSE)</f>
        <v>G</v>
      </c>
      <c r="G95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5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5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57" s="2" t="str">
        <f>VLOOKUP(GERAL[[#This Row],[CÓD]],SEALL,4,FALSE)</f>
        <v>11, 16, 17</v>
      </c>
      <c r="K957" s="2" t="str">
        <f>IF(ISERR(FIND("01",GERAL[[#This Row],[ODS]])),"NÃO","SIM")</f>
        <v>NÃO</v>
      </c>
      <c r="L957" s="2" t="str">
        <f>IF(ISERR(FIND("02",GERAL[[#This Row],[ODS]])),"NÃO","SIM")</f>
        <v>NÃO</v>
      </c>
      <c r="M957" s="2" t="str">
        <f>IF(ISERR(FIND("03",GERAL[[#This Row],[ODS]])),"NÃO","SIM")</f>
        <v>NÃO</v>
      </c>
      <c r="N957" s="2" t="str">
        <f>IF(ISERR(FIND("04",GERAL[[#This Row],[ODS]])),"NÃO","SIM")</f>
        <v>NÃO</v>
      </c>
      <c r="O957" s="2" t="str">
        <f>IF(ISERR(FIND("05",GERAL[[#This Row],[ODS]])),"NÃO","SIM")</f>
        <v>NÃO</v>
      </c>
      <c r="P957" s="2" t="str">
        <f>IF(ISERR(FIND("06",GERAL[[#This Row],[ODS]])),"NÃO","SIM")</f>
        <v>NÃO</v>
      </c>
      <c r="Q957" s="2" t="str">
        <f>IF(ISERR(FIND("07",GERAL[[#This Row],[ODS]])),"NÃO","SIM")</f>
        <v>NÃO</v>
      </c>
      <c r="R957" s="2" t="str">
        <f>IF(ISERR(FIND("08",GERAL[[#This Row],[ODS]])),"NÃO","SIM")</f>
        <v>NÃO</v>
      </c>
      <c r="S957" s="2" t="str">
        <f>IF(ISERR(FIND("09",GERAL[[#This Row],[ODS]])),"NÃO","SIM")</f>
        <v>NÃO</v>
      </c>
      <c r="T957" s="2" t="str">
        <f>IF(ISERR(FIND("10",GERAL[[#This Row],[ODS]])),"NÃO","SIM")</f>
        <v>NÃO</v>
      </c>
      <c r="U957" s="2" t="str">
        <f>IF(ISERR(FIND("11",GERAL[[#This Row],[ODS]])),"NÃO","SIM")</f>
        <v>SIM</v>
      </c>
      <c r="V957" s="2" t="str">
        <f>IF(ISERR(FIND("12",GERAL[[#This Row],[ODS]])),"NÃO","SIM")</f>
        <v>NÃO</v>
      </c>
      <c r="W957" s="2" t="str">
        <f>IF(ISERR(FIND("13",GERAL[[#This Row],[ODS]])),"NÃO","SIM")</f>
        <v>NÃO</v>
      </c>
      <c r="X957" s="2" t="str">
        <f>IF(ISERR(FIND("14",GERAL[[#This Row],[ODS]])),"NÃO","SIM")</f>
        <v>NÃO</v>
      </c>
      <c r="Y957" s="2" t="str">
        <f>IF(ISERR(FIND("15",GERAL[[#This Row],[ODS]])),"NÃO","SIM")</f>
        <v>NÃO</v>
      </c>
      <c r="Z957" s="2" t="str">
        <f>IF(ISERR(FIND("16",GERAL[[#This Row],[ODS]])),"NÃO","SIM")</f>
        <v>SIM</v>
      </c>
      <c r="AA957" s="2" t="str">
        <f>IF(ISERR(FIND("17",GERAL[[#This Row],[ODS]])),"NÃO","SIM")</f>
        <v>SIM</v>
      </c>
      <c r="AB957" s="1">
        <v>60.989010989010993</v>
      </c>
      <c r="AC957" s="1">
        <v>48.474178403755872</v>
      </c>
      <c r="AD957" s="1">
        <v>58.62140992167101</v>
      </c>
      <c r="AE957" s="1">
        <v>68.625806451612902</v>
      </c>
      <c r="AF957" s="1">
        <v>91.265060240963862</v>
      </c>
      <c r="AG957" s="1" t="str">
        <f>GERAL[[#This Row],[SIGLA]]&amp;GERAL[[#This Row],[CÓD]]</f>
        <v>MTEP_SG</v>
      </c>
      <c r="AH957" s="1">
        <f ca="1">VLOOKUP(GERAL[[#This Row],[REF_NOTA]],BASE_NOTAS[],7,FALSE)</f>
        <v>93.987787061286866</v>
      </c>
      <c r="AI957" s="31">
        <f ca="1">IF(GERAL[[#This Row],[Nota 2025]]="",0,GERAL[[#This Row],[Nota 2026]]-GERAL[[#This Row],[Nota 2025]])</f>
        <v>2.7227268203230039</v>
      </c>
    </row>
    <row r="958" spans="1:35" ht="17" x14ac:dyDescent="0.35">
      <c r="A958" s="2" t="s">
        <v>167</v>
      </c>
      <c r="B958" s="2" t="s">
        <v>193</v>
      </c>
      <c r="C958" s="2" t="s">
        <v>211</v>
      </c>
      <c r="D958" s="15" t="s">
        <v>36</v>
      </c>
      <c r="E958" s="2" t="s">
        <v>106</v>
      </c>
      <c r="F958" s="2" t="str">
        <f>VLOOKUP(GERAL[[#This Row],[CÓD]],SEALL,6,FALSE)</f>
        <v>G</v>
      </c>
      <c r="G95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5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5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58" s="2" t="str">
        <f>VLOOKUP(GERAL[[#This Row],[CÓD]],SEALL,4,FALSE)</f>
        <v>11, 16, 17</v>
      </c>
      <c r="K958" s="2" t="str">
        <f>IF(ISERR(FIND("01",GERAL[[#This Row],[ODS]])),"NÃO","SIM")</f>
        <v>NÃO</v>
      </c>
      <c r="L958" s="2" t="str">
        <f>IF(ISERR(FIND("02",GERAL[[#This Row],[ODS]])),"NÃO","SIM")</f>
        <v>NÃO</v>
      </c>
      <c r="M958" s="2" t="str">
        <f>IF(ISERR(FIND("03",GERAL[[#This Row],[ODS]])),"NÃO","SIM")</f>
        <v>NÃO</v>
      </c>
      <c r="N958" s="2" t="str">
        <f>IF(ISERR(FIND("04",GERAL[[#This Row],[ODS]])),"NÃO","SIM")</f>
        <v>NÃO</v>
      </c>
      <c r="O958" s="2" t="str">
        <f>IF(ISERR(FIND("05",GERAL[[#This Row],[ODS]])),"NÃO","SIM")</f>
        <v>NÃO</v>
      </c>
      <c r="P958" s="2" t="str">
        <f>IF(ISERR(FIND("06",GERAL[[#This Row],[ODS]])),"NÃO","SIM")</f>
        <v>NÃO</v>
      </c>
      <c r="Q958" s="2" t="str">
        <f>IF(ISERR(FIND("07",GERAL[[#This Row],[ODS]])),"NÃO","SIM")</f>
        <v>NÃO</v>
      </c>
      <c r="R958" s="2" t="str">
        <f>IF(ISERR(FIND("08",GERAL[[#This Row],[ODS]])),"NÃO","SIM")</f>
        <v>NÃO</v>
      </c>
      <c r="S958" s="2" t="str">
        <f>IF(ISERR(FIND("09",GERAL[[#This Row],[ODS]])),"NÃO","SIM")</f>
        <v>NÃO</v>
      </c>
      <c r="T958" s="2" t="str">
        <f>IF(ISERR(FIND("10",GERAL[[#This Row],[ODS]])),"NÃO","SIM")</f>
        <v>NÃO</v>
      </c>
      <c r="U958" s="2" t="str">
        <f>IF(ISERR(FIND("11",GERAL[[#This Row],[ODS]])),"NÃO","SIM")</f>
        <v>SIM</v>
      </c>
      <c r="V958" s="2" t="str">
        <f>IF(ISERR(FIND("12",GERAL[[#This Row],[ODS]])),"NÃO","SIM")</f>
        <v>NÃO</v>
      </c>
      <c r="W958" s="2" t="str">
        <f>IF(ISERR(FIND("13",GERAL[[#This Row],[ODS]])),"NÃO","SIM")</f>
        <v>NÃO</v>
      </c>
      <c r="X958" s="2" t="str">
        <f>IF(ISERR(FIND("14",GERAL[[#This Row],[ODS]])),"NÃO","SIM")</f>
        <v>NÃO</v>
      </c>
      <c r="Y958" s="2" t="str">
        <f>IF(ISERR(FIND("15",GERAL[[#This Row],[ODS]])),"NÃO","SIM")</f>
        <v>NÃO</v>
      </c>
      <c r="Z958" s="2" t="str">
        <f>IF(ISERR(FIND("16",GERAL[[#This Row],[ODS]])),"NÃO","SIM")</f>
        <v>SIM</v>
      </c>
      <c r="AA958" s="2" t="str">
        <f>IF(ISERR(FIND("17",GERAL[[#This Row],[ODS]])),"NÃO","SIM")</f>
        <v>SIM</v>
      </c>
      <c r="AB958" s="1">
        <v>56.318681318681321</v>
      </c>
      <c r="AC958" s="1">
        <v>45.774647887323944</v>
      </c>
      <c r="AD958" s="1">
        <v>61.096605744125334</v>
      </c>
      <c r="AE958" s="1">
        <v>78.225806451612897</v>
      </c>
      <c r="AF958" s="1">
        <v>86.295180722891558</v>
      </c>
      <c r="AG958" s="1" t="str">
        <f>GERAL[[#This Row],[SIGLA]]&amp;GERAL[[#This Row],[CÓD]]</f>
        <v>MSEP_SG</v>
      </c>
      <c r="AH958" s="1">
        <f ca="1">VLOOKUP(GERAL[[#This Row],[REF_NOTA]],BASE_NOTAS[],7,FALSE)</f>
        <v>75.5774888743764</v>
      </c>
      <c r="AI958" s="31">
        <f ca="1">IF(GERAL[[#This Row],[Nota 2025]]="",0,GERAL[[#This Row],[Nota 2026]]-GERAL[[#This Row],[Nota 2025]])</f>
        <v>-10.717691848515159</v>
      </c>
    </row>
    <row r="959" spans="1:35" ht="17" x14ac:dyDescent="0.35">
      <c r="A959" s="2" t="s">
        <v>166</v>
      </c>
      <c r="B959" s="2" t="s">
        <v>192</v>
      </c>
      <c r="C959" s="2" t="s">
        <v>211</v>
      </c>
      <c r="D959" s="15" t="s">
        <v>36</v>
      </c>
      <c r="E959" s="2" t="s">
        <v>106</v>
      </c>
      <c r="F959" s="2" t="str">
        <f>VLOOKUP(GERAL[[#This Row],[CÓD]],SEALL,6,FALSE)</f>
        <v>G</v>
      </c>
      <c r="G95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5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5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59" s="2" t="str">
        <f>VLOOKUP(GERAL[[#This Row],[CÓD]],SEALL,4,FALSE)</f>
        <v>11, 16, 17</v>
      </c>
      <c r="K959" s="2" t="str">
        <f>IF(ISERR(FIND("01",GERAL[[#This Row],[ODS]])),"NÃO","SIM")</f>
        <v>NÃO</v>
      </c>
      <c r="L959" s="2" t="str">
        <f>IF(ISERR(FIND("02",GERAL[[#This Row],[ODS]])),"NÃO","SIM")</f>
        <v>NÃO</v>
      </c>
      <c r="M959" s="2" t="str">
        <f>IF(ISERR(FIND("03",GERAL[[#This Row],[ODS]])),"NÃO","SIM")</f>
        <v>NÃO</v>
      </c>
      <c r="N959" s="2" t="str">
        <f>IF(ISERR(FIND("04",GERAL[[#This Row],[ODS]])),"NÃO","SIM")</f>
        <v>NÃO</v>
      </c>
      <c r="O959" s="2" t="str">
        <f>IF(ISERR(FIND("05",GERAL[[#This Row],[ODS]])),"NÃO","SIM")</f>
        <v>NÃO</v>
      </c>
      <c r="P959" s="2" t="str">
        <f>IF(ISERR(FIND("06",GERAL[[#This Row],[ODS]])),"NÃO","SIM")</f>
        <v>NÃO</v>
      </c>
      <c r="Q959" s="2" t="str">
        <f>IF(ISERR(FIND("07",GERAL[[#This Row],[ODS]])),"NÃO","SIM")</f>
        <v>NÃO</v>
      </c>
      <c r="R959" s="2" t="str">
        <f>IF(ISERR(FIND("08",GERAL[[#This Row],[ODS]])),"NÃO","SIM")</f>
        <v>NÃO</v>
      </c>
      <c r="S959" s="2" t="str">
        <f>IF(ISERR(FIND("09",GERAL[[#This Row],[ODS]])),"NÃO","SIM")</f>
        <v>NÃO</v>
      </c>
      <c r="T959" s="2" t="str">
        <f>IF(ISERR(FIND("10",GERAL[[#This Row],[ODS]])),"NÃO","SIM")</f>
        <v>NÃO</v>
      </c>
      <c r="U959" s="2" t="str">
        <f>IF(ISERR(FIND("11",GERAL[[#This Row],[ODS]])),"NÃO","SIM")</f>
        <v>SIM</v>
      </c>
      <c r="V959" s="2" t="str">
        <f>IF(ISERR(FIND("12",GERAL[[#This Row],[ODS]])),"NÃO","SIM")</f>
        <v>NÃO</v>
      </c>
      <c r="W959" s="2" t="str">
        <f>IF(ISERR(FIND("13",GERAL[[#This Row],[ODS]])),"NÃO","SIM")</f>
        <v>NÃO</v>
      </c>
      <c r="X959" s="2" t="str">
        <f>IF(ISERR(FIND("14",GERAL[[#This Row],[ODS]])),"NÃO","SIM")</f>
        <v>NÃO</v>
      </c>
      <c r="Y959" s="2" t="str">
        <f>IF(ISERR(FIND("15",GERAL[[#This Row],[ODS]])),"NÃO","SIM")</f>
        <v>NÃO</v>
      </c>
      <c r="Z959" s="2" t="str">
        <f>IF(ISERR(FIND("16",GERAL[[#This Row],[ODS]])),"NÃO","SIM")</f>
        <v>SIM</v>
      </c>
      <c r="AA959" s="2" t="str">
        <f>IF(ISERR(FIND("17",GERAL[[#This Row],[ODS]])),"NÃO","SIM")</f>
        <v>SIM</v>
      </c>
      <c r="AB959" s="1">
        <v>91.208791208791212</v>
      </c>
      <c r="AC959" s="1">
        <v>84.741784037558688</v>
      </c>
      <c r="AD959" s="1">
        <v>75.195822454308086</v>
      </c>
      <c r="AE959" s="1">
        <v>85.483870967741936</v>
      </c>
      <c r="AF959" s="1">
        <v>89.457831325301214</v>
      </c>
      <c r="AG959" s="1" t="str">
        <f>GERAL[[#This Row],[SIGLA]]&amp;GERAL[[#This Row],[CÓD]]</f>
        <v>MGEP_SG</v>
      </c>
      <c r="AH959" s="1">
        <f ca="1">VLOOKUP(GERAL[[#This Row],[REF_NOTA]],BASE_NOTAS[],7,FALSE)</f>
        <v>95.556483158397953</v>
      </c>
      <c r="AI959" s="31">
        <f ca="1">IF(GERAL[[#This Row],[Nota 2025]]="",0,GERAL[[#This Row],[Nota 2026]]-GERAL[[#This Row],[Nota 2025]])</f>
        <v>6.0986518330967385</v>
      </c>
    </row>
    <row r="960" spans="1:35" ht="17" x14ac:dyDescent="0.35">
      <c r="A960" s="2" t="s">
        <v>169</v>
      </c>
      <c r="B960" s="2" t="s">
        <v>196</v>
      </c>
      <c r="C960" s="2" t="s">
        <v>211</v>
      </c>
      <c r="D960" s="15" t="s">
        <v>36</v>
      </c>
      <c r="E960" s="2" t="s">
        <v>106</v>
      </c>
      <c r="F960" s="2" t="str">
        <f>VLOOKUP(GERAL[[#This Row],[CÓD]],SEALL,6,FALSE)</f>
        <v>G</v>
      </c>
      <c r="G96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6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6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60" s="2" t="str">
        <f>VLOOKUP(GERAL[[#This Row],[CÓD]],SEALL,4,FALSE)</f>
        <v>11, 16, 17</v>
      </c>
      <c r="K960" s="2" t="str">
        <f>IF(ISERR(FIND("01",GERAL[[#This Row],[ODS]])),"NÃO","SIM")</f>
        <v>NÃO</v>
      </c>
      <c r="L960" s="2" t="str">
        <f>IF(ISERR(FIND("02",GERAL[[#This Row],[ODS]])),"NÃO","SIM")</f>
        <v>NÃO</v>
      </c>
      <c r="M960" s="2" t="str">
        <f>IF(ISERR(FIND("03",GERAL[[#This Row],[ODS]])),"NÃO","SIM")</f>
        <v>NÃO</v>
      </c>
      <c r="N960" s="2" t="str">
        <f>IF(ISERR(FIND("04",GERAL[[#This Row],[ODS]])),"NÃO","SIM")</f>
        <v>NÃO</v>
      </c>
      <c r="O960" s="2" t="str">
        <f>IF(ISERR(FIND("05",GERAL[[#This Row],[ODS]])),"NÃO","SIM")</f>
        <v>NÃO</v>
      </c>
      <c r="P960" s="2" t="str">
        <f>IF(ISERR(FIND("06",GERAL[[#This Row],[ODS]])),"NÃO","SIM")</f>
        <v>NÃO</v>
      </c>
      <c r="Q960" s="2" t="str">
        <f>IF(ISERR(FIND("07",GERAL[[#This Row],[ODS]])),"NÃO","SIM")</f>
        <v>NÃO</v>
      </c>
      <c r="R960" s="2" t="str">
        <f>IF(ISERR(FIND("08",GERAL[[#This Row],[ODS]])),"NÃO","SIM")</f>
        <v>NÃO</v>
      </c>
      <c r="S960" s="2" t="str">
        <f>IF(ISERR(FIND("09",GERAL[[#This Row],[ODS]])),"NÃO","SIM")</f>
        <v>NÃO</v>
      </c>
      <c r="T960" s="2" t="str">
        <f>IF(ISERR(FIND("10",GERAL[[#This Row],[ODS]])),"NÃO","SIM")</f>
        <v>NÃO</v>
      </c>
      <c r="U960" s="2" t="str">
        <f>IF(ISERR(FIND("11",GERAL[[#This Row],[ODS]])),"NÃO","SIM")</f>
        <v>SIM</v>
      </c>
      <c r="V960" s="2" t="str">
        <f>IF(ISERR(FIND("12",GERAL[[#This Row],[ODS]])),"NÃO","SIM")</f>
        <v>NÃO</v>
      </c>
      <c r="W960" s="2" t="str">
        <f>IF(ISERR(FIND("13",GERAL[[#This Row],[ODS]])),"NÃO","SIM")</f>
        <v>NÃO</v>
      </c>
      <c r="X960" s="2" t="str">
        <f>IF(ISERR(FIND("14",GERAL[[#This Row],[ODS]])),"NÃO","SIM")</f>
        <v>NÃO</v>
      </c>
      <c r="Y960" s="2" t="str">
        <f>IF(ISERR(FIND("15",GERAL[[#This Row],[ODS]])),"NÃO","SIM")</f>
        <v>NÃO</v>
      </c>
      <c r="Z960" s="2" t="str">
        <f>IF(ISERR(FIND("16",GERAL[[#This Row],[ODS]])),"NÃO","SIM")</f>
        <v>SIM</v>
      </c>
      <c r="AA960" s="2" t="str">
        <f>IF(ISERR(FIND("17",GERAL[[#This Row],[ODS]])),"NÃO","SIM")</f>
        <v>SIM</v>
      </c>
      <c r="AB960" s="1">
        <v>54.395604395604394</v>
      </c>
      <c r="AC960" s="1">
        <v>24.178403755868544</v>
      </c>
      <c r="AD960" s="1">
        <v>44.64751958224543</v>
      </c>
      <c r="AE960" s="1">
        <v>47.41935483870968</v>
      </c>
      <c r="AF960" s="1">
        <v>43.373493975903614</v>
      </c>
      <c r="AG960" s="1" t="str">
        <f>GERAL[[#This Row],[SIGLA]]&amp;GERAL[[#This Row],[CÓD]]</f>
        <v>PAEP_SG</v>
      </c>
      <c r="AH960" s="1">
        <f ca="1">VLOOKUP(GERAL[[#This Row],[REF_NOTA]],BASE_NOTAS[],7,FALSE)</f>
        <v>33.570096478176211</v>
      </c>
      <c r="AI960" s="31">
        <f ca="1">IF(GERAL[[#This Row],[Nota 2025]]="",0,GERAL[[#This Row],[Nota 2026]]-GERAL[[#This Row],[Nota 2025]])</f>
        <v>-9.8033974977274028</v>
      </c>
    </row>
    <row r="961" spans="1:35" ht="17" x14ac:dyDescent="0.35">
      <c r="A961" s="2" t="s">
        <v>170</v>
      </c>
      <c r="B961" s="2" t="s">
        <v>197</v>
      </c>
      <c r="C961" s="2" t="s">
        <v>211</v>
      </c>
      <c r="D961" s="15" t="s">
        <v>36</v>
      </c>
      <c r="E961" s="2" t="s">
        <v>106</v>
      </c>
      <c r="F961" s="2" t="str">
        <f>VLOOKUP(GERAL[[#This Row],[CÓD]],SEALL,6,FALSE)</f>
        <v>G</v>
      </c>
      <c r="G96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6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6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61" s="2" t="str">
        <f>VLOOKUP(GERAL[[#This Row],[CÓD]],SEALL,4,FALSE)</f>
        <v>11, 16, 17</v>
      </c>
      <c r="K961" s="2" t="str">
        <f>IF(ISERR(FIND("01",GERAL[[#This Row],[ODS]])),"NÃO","SIM")</f>
        <v>NÃO</v>
      </c>
      <c r="L961" s="2" t="str">
        <f>IF(ISERR(FIND("02",GERAL[[#This Row],[ODS]])),"NÃO","SIM")</f>
        <v>NÃO</v>
      </c>
      <c r="M961" s="2" t="str">
        <f>IF(ISERR(FIND("03",GERAL[[#This Row],[ODS]])),"NÃO","SIM")</f>
        <v>NÃO</v>
      </c>
      <c r="N961" s="2" t="str">
        <f>IF(ISERR(FIND("04",GERAL[[#This Row],[ODS]])),"NÃO","SIM")</f>
        <v>NÃO</v>
      </c>
      <c r="O961" s="2" t="str">
        <f>IF(ISERR(FIND("05",GERAL[[#This Row],[ODS]])),"NÃO","SIM")</f>
        <v>NÃO</v>
      </c>
      <c r="P961" s="2" t="str">
        <f>IF(ISERR(FIND("06",GERAL[[#This Row],[ODS]])),"NÃO","SIM")</f>
        <v>NÃO</v>
      </c>
      <c r="Q961" s="2" t="str">
        <f>IF(ISERR(FIND("07",GERAL[[#This Row],[ODS]])),"NÃO","SIM")</f>
        <v>NÃO</v>
      </c>
      <c r="R961" s="2" t="str">
        <f>IF(ISERR(FIND("08",GERAL[[#This Row],[ODS]])),"NÃO","SIM")</f>
        <v>NÃO</v>
      </c>
      <c r="S961" s="2" t="str">
        <f>IF(ISERR(FIND("09",GERAL[[#This Row],[ODS]])),"NÃO","SIM")</f>
        <v>NÃO</v>
      </c>
      <c r="T961" s="2" t="str">
        <f>IF(ISERR(FIND("10",GERAL[[#This Row],[ODS]])),"NÃO","SIM")</f>
        <v>NÃO</v>
      </c>
      <c r="U961" s="2" t="str">
        <f>IF(ISERR(FIND("11",GERAL[[#This Row],[ODS]])),"NÃO","SIM")</f>
        <v>SIM</v>
      </c>
      <c r="V961" s="2" t="str">
        <f>IF(ISERR(FIND("12",GERAL[[#This Row],[ODS]])),"NÃO","SIM")</f>
        <v>NÃO</v>
      </c>
      <c r="W961" s="2" t="str">
        <f>IF(ISERR(FIND("13",GERAL[[#This Row],[ODS]])),"NÃO","SIM")</f>
        <v>NÃO</v>
      </c>
      <c r="X961" s="2" t="str">
        <f>IF(ISERR(FIND("14",GERAL[[#This Row],[ODS]])),"NÃO","SIM")</f>
        <v>NÃO</v>
      </c>
      <c r="Y961" s="2" t="str">
        <f>IF(ISERR(FIND("15",GERAL[[#This Row],[ODS]])),"NÃO","SIM")</f>
        <v>NÃO</v>
      </c>
      <c r="Z961" s="2" t="str">
        <f>IF(ISERR(FIND("16",GERAL[[#This Row],[ODS]])),"NÃO","SIM")</f>
        <v>SIM</v>
      </c>
      <c r="AA961" s="2" t="str">
        <f>IF(ISERR(FIND("17",GERAL[[#This Row],[ODS]])),"NÃO","SIM")</f>
        <v>SIM</v>
      </c>
      <c r="AB961" s="1">
        <v>79.945054945054949</v>
      </c>
      <c r="AC961" s="1">
        <v>48.356807511737088</v>
      </c>
      <c r="AD961" s="1">
        <v>55.874673629242821</v>
      </c>
      <c r="AE961" s="1">
        <v>69.838709677419359</v>
      </c>
      <c r="AF961" s="1">
        <v>40.813253012048193</v>
      </c>
      <c r="AG961" s="1" t="str">
        <f>GERAL[[#This Row],[SIGLA]]&amp;GERAL[[#This Row],[CÓD]]</f>
        <v>PBEP_SG</v>
      </c>
      <c r="AH961" s="1">
        <f ca="1">VLOOKUP(GERAL[[#This Row],[REF_NOTA]],BASE_NOTAS[],7,FALSE)</f>
        <v>64.819465296806698</v>
      </c>
      <c r="AI961" s="31">
        <f ca="1">IF(GERAL[[#This Row],[Nota 2025]]="",0,GERAL[[#This Row],[Nota 2026]]-GERAL[[#This Row],[Nota 2025]])</f>
        <v>24.006212284758504</v>
      </c>
    </row>
    <row r="962" spans="1:35" ht="17" x14ac:dyDescent="0.35">
      <c r="A962" s="2" t="s">
        <v>173</v>
      </c>
      <c r="B962" s="2" t="s">
        <v>200</v>
      </c>
      <c r="C962" s="2" t="s">
        <v>211</v>
      </c>
      <c r="D962" s="15" t="s">
        <v>36</v>
      </c>
      <c r="E962" s="2" t="s">
        <v>106</v>
      </c>
      <c r="F962" s="2" t="str">
        <f>VLOOKUP(GERAL[[#This Row],[CÓD]],SEALL,6,FALSE)</f>
        <v>G</v>
      </c>
      <c r="G96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6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6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62" s="2" t="str">
        <f>VLOOKUP(GERAL[[#This Row],[CÓD]],SEALL,4,FALSE)</f>
        <v>11, 16, 17</v>
      </c>
      <c r="K962" s="2" t="str">
        <f>IF(ISERR(FIND("01",GERAL[[#This Row],[ODS]])),"NÃO","SIM")</f>
        <v>NÃO</v>
      </c>
      <c r="L962" s="2" t="str">
        <f>IF(ISERR(FIND("02",GERAL[[#This Row],[ODS]])),"NÃO","SIM")</f>
        <v>NÃO</v>
      </c>
      <c r="M962" s="2" t="str">
        <f>IF(ISERR(FIND("03",GERAL[[#This Row],[ODS]])),"NÃO","SIM")</f>
        <v>NÃO</v>
      </c>
      <c r="N962" s="2" t="str">
        <f>IF(ISERR(FIND("04",GERAL[[#This Row],[ODS]])),"NÃO","SIM")</f>
        <v>NÃO</v>
      </c>
      <c r="O962" s="2" t="str">
        <f>IF(ISERR(FIND("05",GERAL[[#This Row],[ODS]])),"NÃO","SIM")</f>
        <v>NÃO</v>
      </c>
      <c r="P962" s="2" t="str">
        <f>IF(ISERR(FIND("06",GERAL[[#This Row],[ODS]])),"NÃO","SIM")</f>
        <v>NÃO</v>
      </c>
      <c r="Q962" s="2" t="str">
        <f>IF(ISERR(FIND("07",GERAL[[#This Row],[ODS]])),"NÃO","SIM")</f>
        <v>NÃO</v>
      </c>
      <c r="R962" s="2" t="str">
        <f>IF(ISERR(FIND("08",GERAL[[#This Row],[ODS]])),"NÃO","SIM")</f>
        <v>NÃO</v>
      </c>
      <c r="S962" s="2" t="str">
        <f>IF(ISERR(FIND("09",GERAL[[#This Row],[ODS]])),"NÃO","SIM")</f>
        <v>NÃO</v>
      </c>
      <c r="T962" s="2" t="str">
        <f>IF(ISERR(FIND("10",GERAL[[#This Row],[ODS]])),"NÃO","SIM")</f>
        <v>NÃO</v>
      </c>
      <c r="U962" s="2" t="str">
        <f>IF(ISERR(FIND("11",GERAL[[#This Row],[ODS]])),"NÃO","SIM")</f>
        <v>SIM</v>
      </c>
      <c r="V962" s="2" t="str">
        <f>IF(ISERR(FIND("12",GERAL[[#This Row],[ODS]])),"NÃO","SIM")</f>
        <v>NÃO</v>
      </c>
      <c r="W962" s="2" t="str">
        <f>IF(ISERR(FIND("13",GERAL[[#This Row],[ODS]])),"NÃO","SIM")</f>
        <v>NÃO</v>
      </c>
      <c r="X962" s="2" t="str">
        <f>IF(ISERR(FIND("14",GERAL[[#This Row],[ODS]])),"NÃO","SIM")</f>
        <v>NÃO</v>
      </c>
      <c r="Y962" s="2" t="str">
        <f>IF(ISERR(FIND("15",GERAL[[#This Row],[ODS]])),"NÃO","SIM")</f>
        <v>NÃO</v>
      </c>
      <c r="Z962" s="2" t="str">
        <f>IF(ISERR(FIND("16",GERAL[[#This Row],[ODS]])),"NÃO","SIM")</f>
        <v>SIM</v>
      </c>
      <c r="AA962" s="2" t="str">
        <f>IF(ISERR(FIND("17",GERAL[[#This Row],[ODS]])),"NÃO","SIM")</f>
        <v>SIM</v>
      </c>
      <c r="AB962" s="1">
        <v>94.780219780219781</v>
      </c>
      <c r="AC962" s="1">
        <v>83.333333333333343</v>
      </c>
      <c r="AD962" s="1">
        <v>74.934725848563971</v>
      </c>
      <c r="AE962" s="1">
        <v>82.896774193548396</v>
      </c>
      <c r="AF962" s="1">
        <v>67.018072289156621</v>
      </c>
      <c r="AG962" s="1" t="str">
        <f>GERAL[[#This Row],[SIGLA]]&amp;GERAL[[#This Row],[CÓD]]</f>
        <v>PREP_SG</v>
      </c>
      <c r="AH962" s="1">
        <f ca="1">VLOOKUP(GERAL[[#This Row],[REF_NOTA]],BASE_NOTAS[],7,FALSE)</f>
        <v>0</v>
      </c>
      <c r="AI962" s="31">
        <f ca="1">IF(GERAL[[#This Row],[Nota 2025]]="",0,GERAL[[#This Row],[Nota 2026]]-GERAL[[#This Row],[Nota 2025]])</f>
        <v>-67.018072289156621</v>
      </c>
    </row>
    <row r="963" spans="1:35" ht="17" x14ac:dyDescent="0.35">
      <c r="A963" s="2" t="s">
        <v>171</v>
      </c>
      <c r="B963" s="2" t="s">
        <v>198</v>
      </c>
      <c r="C963" s="2" t="s">
        <v>211</v>
      </c>
      <c r="D963" s="15" t="s">
        <v>36</v>
      </c>
      <c r="E963" s="2" t="s">
        <v>106</v>
      </c>
      <c r="F963" s="2" t="str">
        <f>VLOOKUP(GERAL[[#This Row],[CÓD]],SEALL,6,FALSE)</f>
        <v>G</v>
      </c>
      <c r="G96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6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6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63" s="2" t="str">
        <f>VLOOKUP(GERAL[[#This Row],[CÓD]],SEALL,4,FALSE)</f>
        <v>11, 16, 17</v>
      </c>
      <c r="K963" s="2" t="str">
        <f>IF(ISERR(FIND("01",GERAL[[#This Row],[ODS]])),"NÃO","SIM")</f>
        <v>NÃO</v>
      </c>
      <c r="L963" s="2" t="str">
        <f>IF(ISERR(FIND("02",GERAL[[#This Row],[ODS]])),"NÃO","SIM")</f>
        <v>NÃO</v>
      </c>
      <c r="M963" s="2" t="str">
        <f>IF(ISERR(FIND("03",GERAL[[#This Row],[ODS]])),"NÃO","SIM")</f>
        <v>NÃO</v>
      </c>
      <c r="N963" s="2" t="str">
        <f>IF(ISERR(FIND("04",GERAL[[#This Row],[ODS]])),"NÃO","SIM")</f>
        <v>NÃO</v>
      </c>
      <c r="O963" s="2" t="str">
        <f>IF(ISERR(FIND("05",GERAL[[#This Row],[ODS]])),"NÃO","SIM")</f>
        <v>NÃO</v>
      </c>
      <c r="P963" s="2" t="str">
        <f>IF(ISERR(FIND("06",GERAL[[#This Row],[ODS]])),"NÃO","SIM")</f>
        <v>NÃO</v>
      </c>
      <c r="Q963" s="2" t="str">
        <f>IF(ISERR(FIND("07",GERAL[[#This Row],[ODS]])),"NÃO","SIM")</f>
        <v>NÃO</v>
      </c>
      <c r="R963" s="2" t="str">
        <f>IF(ISERR(FIND("08",GERAL[[#This Row],[ODS]])),"NÃO","SIM")</f>
        <v>NÃO</v>
      </c>
      <c r="S963" s="2" t="str">
        <f>IF(ISERR(FIND("09",GERAL[[#This Row],[ODS]])),"NÃO","SIM")</f>
        <v>NÃO</v>
      </c>
      <c r="T963" s="2" t="str">
        <f>IF(ISERR(FIND("10",GERAL[[#This Row],[ODS]])),"NÃO","SIM")</f>
        <v>NÃO</v>
      </c>
      <c r="U963" s="2" t="str">
        <f>IF(ISERR(FIND("11",GERAL[[#This Row],[ODS]])),"NÃO","SIM")</f>
        <v>SIM</v>
      </c>
      <c r="V963" s="2" t="str">
        <f>IF(ISERR(FIND("12",GERAL[[#This Row],[ODS]])),"NÃO","SIM")</f>
        <v>NÃO</v>
      </c>
      <c r="W963" s="2" t="str">
        <f>IF(ISERR(FIND("13",GERAL[[#This Row],[ODS]])),"NÃO","SIM")</f>
        <v>NÃO</v>
      </c>
      <c r="X963" s="2" t="str">
        <f>IF(ISERR(FIND("14",GERAL[[#This Row],[ODS]])),"NÃO","SIM")</f>
        <v>NÃO</v>
      </c>
      <c r="Y963" s="2" t="str">
        <f>IF(ISERR(FIND("15",GERAL[[#This Row],[ODS]])),"NÃO","SIM")</f>
        <v>NÃO</v>
      </c>
      <c r="Z963" s="2" t="str">
        <f>IF(ISERR(FIND("16",GERAL[[#This Row],[ODS]])),"NÃO","SIM")</f>
        <v>SIM</v>
      </c>
      <c r="AA963" s="2" t="str">
        <f>IF(ISERR(FIND("17",GERAL[[#This Row],[ODS]])),"NÃO","SIM")</f>
        <v>SIM</v>
      </c>
      <c r="AB963" s="1">
        <v>70.054945054945051</v>
      </c>
      <c r="AC963" s="1">
        <v>50.938967136150239</v>
      </c>
      <c r="AD963" s="1">
        <v>53.52480417754569</v>
      </c>
      <c r="AE963" s="1">
        <v>73.458064516129028</v>
      </c>
      <c r="AF963" s="1">
        <v>87.951807228915655</v>
      </c>
      <c r="AG963" s="1" t="str">
        <f>GERAL[[#This Row],[SIGLA]]&amp;GERAL[[#This Row],[CÓD]]</f>
        <v>PEEP_SG</v>
      </c>
      <c r="AH963" s="1">
        <f ca="1">VLOOKUP(GERAL[[#This Row],[REF_NOTA]],BASE_NOTAS[],7,FALSE)</f>
        <v>96.388632676007035</v>
      </c>
      <c r="AI963" s="31">
        <f ca="1">IF(GERAL[[#This Row],[Nota 2025]]="",0,GERAL[[#This Row],[Nota 2026]]-GERAL[[#This Row],[Nota 2025]])</f>
        <v>8.4368254470913797</v>
      </c>
    </row>
    <row r="964" spans="1:35" ht="17" x14ac:dyDescent="0.35">
      <c r="A964" s="2" t="s">
        <v>172</v>
      </c>
      <c r="B964" s="2" t="s">
        <v>199</v>
      </c>
      <c r="C964" s="2" t="s">
        <v>211</v>
      </c>
      <c r="D964" s="15" t="s">
        <v>36</v>
      </c>
      <c r="E964" s="2" t="s">
        <v>106</v>
      </c>
      <c r="F964" s="2" t="str">
        <f>VLOOKUP(GERAL[[#This Row],[CÓD]],SEALL,6,FALSE)</f>
        <v>G</v>
      </c>
      <c r="G96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6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6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64" s="2" t="str">
        <f>VLOOKUP(GERAL[[#This Row],[CÓD]],SEALL,4,FALSE)</f>
        <v>11, 16, 17</v>
      </c>
      <c r="K964" s="2" t="str">
        <f>IF(ISERR(FIND("01",GERAL[[#This Row],[ODS]])),"NÃO","SIM")</f>
        <v>NÃO</v>
      </c>
      <c r="L964" s="2" t="str">
        <f>IF(ISERR(FIND("02",GERAL[[#This Row],[ODS]])),"NÃO","SIM")</f>
        <v>NÃO</v>
      </c>
      <c r="M964" s="2" t="str">
        <f>IF(ISERR(FIND("03",GERAL[[#This Row],[ODS]])),"NÃO","SIM")</f>
        <v>NÃO</v>
      </c>
      <c r="N964" s="2" t="str">
        <f>IF(ISERR(FIND("04",GERAL[[#This Row],[ODS]])),"NÃO","SIM")</f>
        <v>NÃO</v>
      </c>
      <c r="O964" s="2" t="str">
        <f>IF(ISERR(FIND("05",GERAL[[#This Row],[ODS]])),"NÃO","SIM")</f>
        <v>NÃO</v>
      </c>
      <c r="P964" s="2" t="str">
        <f>IF(ISERR(FIND("06",GERAL[[#This Row],[ODS]])),"NÃO","SIM")</f>
        <v>NÃO</v>
      </c>
      <c r="Q964" s="2" t="str">
        <f>IF(ISERR(FIND("07",GERAL[[#This Row],[ODS]])),"NÃO","SIM")</f>
        <v>NÃO</v>
      </c>
      <c r="R964" s="2" t="str">
        <f>IF(ISERR(FIND("08",GERAL[[#This Row],[ODS]])),"NÃO","SIM")</f>
        <v>NÃO</v>
      </c>
      <c r="S964" s="2" t="str">
        <f>IF(ISERR(FIND("09",GERAL[[#This Row],[ODS]])),"NÃO","SIM")</f>
        <v>NÃO</v>
      </c>
      <c r="T964" s="2" t="str">
        <f>IF(ISERR(FIND("10",GERAL[[#This Row],[ODS]])),"NÃO","SIM")</f>
        <v>NÃO</v>
      </c>
      <c r="U964" s="2" t="str">
        <f>IF(ISERR(FIND("11",GERAL[[#This Row],[ODS]])),"NÃO","SIM")</f>
        <v>SIM</v>
      </c>
      <c r="V964" s="2" t="str">
        <f>IF(ISERR(FIND("12",GERAL[[#This Row],[ODS]])),"NÃO","SIM")</f>
        <v>NÃO</v>
      </c>
      <c r="W964" s="2" t="str">
        <f>IF(ISERR(FIND("13",GERAL[[#This Row],[ODS]])),"NÃO","SIM")</f>
        <v>NÃO</v>
      </c>
      <c r="X964" s="2" t="str">
        <f>IF(ISERR(FIND("14",GERAL[[#This Row],[ODS]])),"NÃO","SIM")</f>
        <v>NÃO</v>
      </c>
      <c r="Y964" s="2" t="str">
        <f>IF(ISERR(FIND("15",GERAL[[#This Row],[ODS]])),"NÃO","SIM")</f>
        <v>NÃO</v>
      </c>
      <c r="Z964" s="2" t="str">
        <f>IF(ISERR(FIND("16",GERAL[[#This Row],[ODS]])),"NÃO","SIM")</f>
        <v>SIM</v>
      </c>
      <c r="AA964" s="2" t="str">
        <f>IF(ISERR(FIND("17",GERAL[[#This Row],[ODS]])),"NÃO","SIM")</f>
        <v>SIM</v>
      </c>
      <c r="AB964" s="1">
        <v>34.615384615384613</v>
      </c>
      <c r="AC964" s="1">
        <v>7.7464788732394361</v>
      </c>
      <c r="AD964" s="1">
        <v>25.065274151436029</v>
      </c>
      <c r="AE964" s="1">
        <v>91.290322580645167</v>
      </c>
      <c r="AF964" s="1">
        <v>100</v>
      </c>
      <c r="AG964" s="1" t="str">
        <f>GERAL[[#This Row],[SIGLA]]&amp;GERAL[[#This Row],[CÓD]]</f>
        <v>PIEP_SG</v>
      </c>
      <c r="AH964" s="1">
        <f ca="1">VLOOKUP(GERAL[[#This Row],[REF_NOTA]],BASE_NOTAS[],7,FALSE)</f>
        <v>100</v>
      </c>
      <c r="AI964" s="31">
        <f ca="1">IF(GERAL[[#This Row],[Nota 2025]]="",0,GERAL[[#This Row],[Nota 2026]]-GERAL[[#This Row],[Nota 2025]])</f>
        <v>0</v>
      </c>
    </row>
    <row r="965" spans="1:35" ht="17" x14ac:dyDescent="0.35">
      <c r="A965" s="2" t="s">
        <v>174</v>
      </c>
      <c r="B965" s="2" t="s">
        <v>201</v>
      </c>
      <c r="C965" s="2" t="s">
        <v>211</v>
      </c>
      <c r="D965" s="15" t="s">
        <v>36</v>
      </c>
      <c r="E965" s="2" t="s">
        <v>106</v>
      </c>
      <c r="F965" s="2" t="str">
        <f>VLOOKUP(GERAL[[#This Row],[CÓD]],SEALL,6,FALSE)</f>
        <v>G</v>
      </c>
      <c r="G96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6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6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65" s="2" t="str">
        <f>VLOOKUP(GERAL[[#This Row],[CÓD]],SEALL,4,FALSE)</f>
        <v>11, 16, 17</v>
      </c>
      <c r="K965" s="2" t="str">
        <f>IF(ISERR(FIND("01",GERAL[[#This Row],[ODS]])),"NÃO","SIM")</f>
        <v>NÃO</v>
      </c>
      <c r="L965" s="2" t="str">
        <f>IF(ISERR(FIND("02",GERAL[[#This Row],[ODS]])),"NÃO","SIM")</f>
        <v>NÃO</v>
      </c>
      <c r="M965" s="2" t="str">
        <f>IF(ISERR(FIND("03",GERAL[[#This Row],[ODS]])),"NÃO","SIM")</f>
        <v>NÃO</v>
      </c>
      <c r="N965" s="2" t="str">
        <f>IF(ISERR(FIND("04",GERAL[[#This Row],[ODS]])),"NÃO","SIM")</f>
        <v>NÃO</v>
      </c>
      <c r="O965" s="2" t="str">
        <f>IF(ISERR(FIND("05",GERAL[[#This Row],[ODS]])),"NÃO","SIM")</f>
        <v>NÃO</v>
      </c>
      <c r="P965" s="2" t="str">
        <f>IF(ISERR(FIND("06",GERAL[[#This Row],[ODS]])),"NÃO","SIM")</f>
        <v>NÃO</v>
      </c>
      <c r="Q965" s="2" t="str">
        <f>IF(ISERR(FIND("07",GERAL[[#This Row],[ODS]])),"NÃO","SIM")</f>
        <v>NÃO</v>
      </c>
      <c r="R965" s="2" t="str">
        <f>IF(ISERR(FIND("08",GERAL[[#This Row],[ODS]])),"NÃO","SIM")</f>
        <v>NÃO</v>
      </c>
      <c r="S965" s="2" t="str">
        <f>IF(ISERR(FIND("09",GERAL[[#This Row],[ODS]])),"NÃO","SIM")</f>
        <v>NÃO</v>
      </c>
      <c r="T965" s="2" t="str">
        <f>IF(ISERR(FIND("10",GERAL[[#This Row],[ODS]])),"NÃO","SIM")</f>
        <v>NÃO</v>
      </c>
      <c r="U965" s="2" t="str">
        <f>IF(ISERR(FIND("11",GERAL[[#This Row],[ODS]])),"NÃO","SIM")</f>
        <v>SIM</v>
      </c>
      <c r="V965" s="2" t="str">
        <f>IF(ISERR(FIND("12",GERAL[[#This Row],[ODS]])),"NÃO","SIM")</f>
        <v>NÃO</v>
      </c>
      <c r="W965" s="2" t="str">
        <f>IF(ISERR(FIND("13",GERAL[[#This Row],[ODS]])),"NÃO","SIM")</f>
        <v>NÃO</v>
      </c>
      <c r="X965" s="2" t="str">
        <f>IF(ISERR(FIND("14",GERAL[[#This Row],[ODS]])),"NÃO","SIM")</f>
        <v>NÃO</v>
      </c>
      <c r="Y965" s="2" t="str">
        <f>IF(ISERR(FIND("15",GERAL[[#This Row],[ODS]])),"NÃO","SIM")</f>
        <v>NÃO</v>
      </c>
      <c r="Z965" s="2" t="str">
        <f>IF(ISERR(FIND("16",GERAL[[#This Row],[ODS]])),"NÃO","SIM")</f>
        <v>SIM</v>
      </c>
      <c r="AA965" s="2" t="str">
        <f>IF(ISERR(FIND("17",GERAL[[#This Row],[ODS]])),"NÃO","SIM")</f>
        <v>SIM</v>
      </c>
      <c r="AB965" s="1">
        <v>57.142857142857139</v>
      </c>
      <c r="AC965" s="1">
        <v>63.967136150234737</v>
      </c>
      <c r="AD965" s="1">
        <v>96.480417754569174</v>
      </c>
      <c r="AE965" s="1">
        <v>94.193548387096769</v>
      </c>
      <c r="AF965" s="1">
        <v>97.289156626506028</v>
      </c>
      <c r="AG965" s="1" t="str">
        <f>GERAL[[#This Row],[SIGLA]]&amp;GERAL[[#This Row],[CÓD]]</f>
        <v>RJEP_SG</v>
      </c>
      <c r="AH965" s="1">
        <f ca="1">VLOOKUP(GERAL[[#This Row],[REF_NOTA]],BASE_NOTAS[],7,FALSE)</f>
        <v>93.964896216951345</v>
      </c>
      <c r="AI965" s="31">
        <f ca="1">IF(GERAL[[#This Row],[Nota 2025]]="",0,GERAL[[#This Row],[Nota 2026]]-GERAL[[#This Row],[Nota 2025]])</f>
        <v>-3.3242604095546824</v>
      </c>
    </row>
    <row r="966" spans="1:35" ht="17" x14ac:dyDescent="0.35">
      <c r="A966" s="2" t="s">
        <v>175</v>
      </c>
      <c r="B966" s="2" t="s">
        <v>202</v>
      </c>
      <c r="C966" s="2" t="s">
        <v>211</v>
      </c>
      <c r="D966" s="15" t="s">
        <v>36</v>
      </c>
      <c r="E966" s="2" t="s">
        <v>106</v>
      </c>
      <c r="F966" s="2" t="str">
        <f>VLOOKUP(GERAL[[#This Row],[CÓD]],SEALL,6,FALSE)</f>
        <v>G</v>
      </c>
      <c r="G96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6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6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66" s="2" t="str">
        <f>VLOOKUP(GERAL[[#This Row],[CÓD]],SEALL,4,FALSE)</f>
        <v>11, 16, 17</v>
      </c>
      <c r="K966" s="2" t="str">
        <f>IF(ISERR(FIND("01",GERAL[[#This Row],[ODS]])),"NÃO","SIM")</f>
        <v>NÃO</v>
      </c>
      <c r="L966" s="2" t="str">
        <f>IF(ISERR(FIND("02",GERAL[[#This Row],[ODS]])),"NÃO","SIM")</f>
        <v>NÃO</v>
      </c>
      <c r="M966" s="2" t="str">
        <f>IF(ISERR(FIND("03",GERAL[[#This Row],[ODS]])),"NÃO","SIM")</f>
        <v>NÃO</v>
      </c>
      <c r="N966" s="2" t="str">
        <f>IF(ISERR(FIND("04",GERAL[[#This Row],[ODS]])),"NÃO","SIM")</f>
        <v>NÃO</v>
      </c>
      <c r="O966" s="2" t="str">
        <f>IF(ISERR(FIND("05",GERAL[[#This Row],[ODS]])),"NÃO","SIM")</f>
        <v>NÃO</v>
      </c>
      <c r="P966" s="2" t="str">
        <f>IF(ISERR(FIND("06",GERAL[[#This Row],[ODS]])),"NÃO","SIM")</f>
        <v>NÃO</v>
      </c>
      <c r="Q966" s="2" t="str">
        <f>IF(ISERR(FIND("07",GERAL[[#This Row],[ODS]])),"NÃO","SIM")</f>
        <v>NÃO</v>
      </c>
      <c r="R966" s="2" t="str">
        <f>IF(ISERR(FIND("08",GERAL[[#This Row],[ODS]])),"NÃO","SIM")</f>
        <v>NÃO</v>
      </c>
      <c r="S966" s="2" t="str">
        <f>IF(ISERR(FIND("09",GERAL[[#This Row],[ODS]])),"NÃO","SIM")</f>
        <v>NÃO</v>
      </c>
      <c r="T966" s="2" t="str">
        <f>IF(ISERR(FIND("10",GERAL[[#This Row],[ODS]])),"NÃO","SIM")</f>
        <v>NÃO</v>
      </c>
      <c r="U966" s="2" t="str">
        <f>IF(ISERR(FIND("11",GERAL[[#This Row],[ODS]])),"NÃO","SIM")</f>
        <v>SIM</v>
      </c>
      <c r="V966" s="2" t="str">
        <f>IF(ISERR(FIND("12",GERAL[[#This Row],[ODS]])),"NÃO","SIM")</f>
        <v>NÃO</v>
      </c>
      <c r="W966" s="2" t="str">
        <f>IF(ISERR(FIND("13",GERAL[[#This Row],[ODS]])),"NÃO","SIM")</f>
        <v>NÃO</v>
      </c>
      <c r="X966" s="2" t="str">
        <f>IF(ISERR(FIND("14",GERAL[[#This Row],[ODS]])),"NÃO","SIM")</f>
        <v>NÃO</v>
      </c>
      <c r="Y966" s="2" t="str">
        <f>IF(ISERR(FIND("15",GERAL[[#This Row],[ODS]])),"NÃO","SIM")</f>
        <v>NÃO</v>
      </c>
      <c r="Z966" s="2" t="str">
        <f>IF(ISERR(FIND("16",GERAL[[#This Row],[ODS]])),"NÃO","SIM")</f>
        <v>SIM</v>
      </c>
      <c r="AA966" s="2" t="str">
        <f>IF(ISERR(FIND("17",GERAL[[#This Row],[ODS]])),"NÃO","SIM")</f>
        <v>SIM</v>
      </c>
      <c r="AB966" s="1">
        <v>54.670329670329664</v>
      </c>
      <c r="AC966" s="1">
        <v>21.830985915492956</v>
      </c>
      <c r="AD966" s="1">
        <v>14.099216710182768</v>
      </c>
      <c r="AE966" s="1">
        <v>0</v>
      </c>
      <c r="AF966" s="1">
        <v>0</v>
      </c>
      <c r="AG966" s="1" t="str">
        <f>GERAL[[#This Row],[SIGLA]]&amp;GERAL[[#This Row],[CÓD]]</f>
        <v>RNEP_SG</v>
      </c>
      <c r="AH966" s="1">
        <f ca="1">VLOOKUP(GERAL[[#This Row],[REF_NOTA]],BASE_NOTAS[],7,FALSE)</f>
        <v>40.244797382364553</v>
      </c>
      <c r="AI966" s="31">
        <f ca="1">IF(GERAL[[#This Row],[Nota 2025]]="",0,GERAL[[#This Row],[Nota 2026]]-GERAL[[#This Row],[Nota 2025]])</f>
        <v>40.244797382364553</v>
      </c>
    </row>
    <row r="967" spans="1:35" ht="17" x14ac:dyDescent="0.35">
      <c r="A967" s="2" t="s">
        <v>178</v>
      </c>
      <c r="B967" s="2" t="s">
        <v>205</v>
      </c>
      <c r="C967" s="2" t="s">
        <v>211</v>
      </c>
      <c r="D967" s="15" t="s">
        <v>36</v>
      </c>
      <c r="E967" s="2" t="s">
        <v>106</v>
      </c>
      <c r="F967" s="2" t="str">
        <f>VLOOKUP(GERAL[[#This Row],[CÓD]],SEALL,6,FALSE)</f>
        <v>G</v>
      </c>
      <c r="G96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6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6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67" s="2" t="str">
        <f>VLOOKUP(GERAL[[#This Row],[CÓD]],SEALL,4,FALSE)</f>
        <v>11, 16, 17</v>
      </c>
      <c r="K967" s="2" t="str">
        <f>IF(ISERR(FIND("01",GERAL[[#This Row],[ODS]])),"NÃO","SIM")</f>
        <v>NÃO</v>
      </c>
      <c r="L967" s="2" t="str">
        <f>IF(ISERR(FIND("02",GERAL[[#This Row],[ODS]])),"NÃO","SIM")</f>
        <v>NÃO</v>
      </c>
      <c r="M967" s="2" t="str">
        <f>IF(ISERR(FIND("03",GERAL[[#This Row],[ODS]])),"NÃO","SIM")</f>
        <v>NÃO</v>
      </c>
      <c r="N967" s="2" t="str">
        <f>IF(ISERR(FIND("04",GERAL[[#This Row],[ODS]])),"NÃO","SIM")</f>
        <v>NÃO</v>
      </c>
      <c r="O967" s="2" t="str">
        <f>IF(ISERR(FIND("05",GERAL[[#This Row],[ODS]])),"NÃO","SIM")</f>
        <v>NÃO</v>
      </c>
      <c r="P967" s="2" t="str">
        <f>IF(ISERR(FIND("06",GERAL[[#This Row],[ODS]])),"NÃO","SIM")</f>
        <v>NÃO</v>
      </c>
      <c r="Q967" s="2" t="str">
        <f>IF(ISERR(FIND("07",GERAL[[#This Row],[ODS]])),"NÃO","SIM")</f>
        <v>NÃO</v>
      </c>
      <c r="R967" s="2" t="str">
        <f>IF(ISERR(FIND("08",GERAL[[#This Row],[ODS]])),"NÃO","SIM")</f>
        <v>NÃO</v>
      </c>
      <c r="S967" s="2" t="str">
        <f>IF(ISERR(FIND("09",GERAL[[#This Row],[ODS]])),"NÃO","SIM")</f>
        <v>NÃO</v>
      </c>
      <c r="T967" s="2" t="str">
        <f>IF(ISERR(FIND("10",GERAL[[#This Row],[ODS]])),"NÃO","SIM")</f>
        <v>NÃO</v>
      </c>
      <c r="U967" s="2" t="str">
        <f>IF(ISERR(FIND("11",GERAL[[#This Row],[ODS]])),"NÃO","SIM")</f>
        <v>SIM</v>
      </c>
      <c r="V967" s="2" t="str">
        <f>IF(ISERR(FIND("12",GERAL[[#This Row],[ODS]])),"NÃO","SIM")</f>
        <v>NÃO</v>
      </c>
      <c r="W967" s="2" t="str">
        <f>IF(ISERR(FIND("13",GERAL[[#This Row],[ODS]])),"NÃO","SIM")</f>
        <v>NÃO</v>
      </c>
      <c r="X967" s="2" t="str">
        <f>IF(ISERR(FIND("14",GERAL[[#This Row],[ODS]])),"NÃO","SIM")</f>
        <v>NÃO</v>
      </c>
      <c r="Y967" s="2" t="str">
        <f>IF(ISERR(FIND("15",GERAL[[#This Row],[ODS]])),"NÃO","SIM")</f>
        <v>NÃO</v>
      </c>
      <c r="Z967" s="2" t="str">
        <f>IF(ISERR(FIND("16",GERAL[[#This Row],[ODS]])),"NÃO","SIM")</f>
        <v>SIM</v>
      </c>
      <c r="AA967" s="2" t="str">
        <f>IF(ISERR(FIND("17",GERAL[[#This Row],[ODS]])),"NÃO","SIM")</f>
        <v>SIM</v>
      </c>
      <c r="AB967" s="1">
        <v>100</v>
      </c>
      <c r="AC967" s="1">
        <v>100</v>
      </c>
      <c r="AD967" s="1">
        <v>100</v>
      </c>
      <c r="AE967" s="1">
        <v>90.561290322580646</v>
      </c>
      <c r="AF967" s="1">
        <v>100</v>
      </c>
      <c r="AG967" s="1" t="str">
        <f>GERAL[[#This Row],[SIGLA]]&amp;GERAL[[#This Row],[CÓD]]</f>
        <v>RSEP_SG</v>
      </c>
      <c r="AH967" s="1">
        <f ca="1">VLOOKUP(GERAL[[#This Row],[REF_NOTA]],BASE_NOTAS[],7,FALSE)</f>
        <v>97.576263540944311</v>
      </c>
      <c r="AI967" s="31">
        <f ca="1">IF(GERAL[[#This Row],[Nota 2025]]="",0,GERAL[[#This Row],[Nota 2026]]-GERAL[[#This Row],[Nota 2025]])</f>
        <v>-2.4237364590556894</v>
      </c>
    </row>
    <row r="968" spans="1:35" ht="17" x14ac:dyDescent="0.35">
      <c r="A968" s="2" t="s">
        <v>176</v>
      </c>
      <c r="B968" s="2" t="s">
        <v>203</v>
      </c>
      <c r="C968" s="2" t="s">
        <v>211</v>
      </c>
      <c r="D968" s="15" t="s">
        <v>36</v>
      </c>
      <c r="E968" s="2" t="s">
        <v>106</v>
      </c>
      <c r="F968" s="2" t="str">
        <f>VLOOKUP(GERAL[[#This Row],[CÓD]],SEALL,6,FALSE)</f>
        <v>G</v>
      </c>
      <c r="G96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6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6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68" s="2" t="str">
        <f>VLOOKUP(GERAL[[#This Row],[CÓD]],SEALL,4,FALSE)</f>
        <v>11, 16, 17</v>
      </c>
      <c r="K968" s="2" t="str">
        <f>IF(ISERR(FIND("01",GERAL[[#This Row],[ODS]])),"NÃO","SIM")</f>
        <v>NÃO</v>
      </c>
      <c r="L968" s="2" t="str">
        <f>IF(ISERR(FIND("02",GERAL[[#This Row],[ODS]])),"NÃO","SIM")</f>
        <v>NÃO</v>
      </c>
      <c r="M968" s="2" t="str">
        <f>IF(ISERR(FIND("03",GERAL[[#This Row],[ODS]])),"NÃO","SIM")</f>
        <v>NÃO</v>
      </c>
      <c r="N968" s="2" t="str">
        <f>IF(ISERR(FIND("04",GERAL[[#This Row],[ODS]])),"NÃO","SIM")</f>
        <v>NÃO</v>
      </c>
      <c r="O968" s="2" t="str">
        <f>IF(ISERR(FIND("05",GERAL[[#This Row],[ODS]])),"NÃO","SIM")</f>
        <v>NÃO</v>
      </c>
      <c r="P968" s="2" t="str">
        <f>IF(ISERR(FIND("06",GERAL[[#This Row],[ODS]])),"NÃO","SIM")</f>
        <v>NÃO</v>
      </c>
      <c r="Q968" s="2" t="str">
        <f>IF(ISERR(FIND("07",GERAL[[#This Row],[ODS]])),"NÃO","SIM")</f>
        <v>NÃO</v>
      </c>
      <c r="R968" s="2" t="str">
        <f>IF(ISERR(FIND("08",GERAL[[#This Row],[ODS]])),"NÃO","SIM")</f>
        <v>NÃO</v>
      </c>
      <c r="S968" s="2" t="str">
        <f>IF(ISERR(FIND("09",GERAL[[#This Row],[ODS]])),"NÃO","SIM")</f>
        <v>NÃO</v>
      </c>
      <c r="T968" s="2" t="str">
        <f>IF(ISERR(FIND("10",GERAL[[#This Row],[ODS]])),"NÃO","SIM")</f>
        <v>NÃO</v>
      </c>
      <c r="U968" s="2" t="str">
        <f>IF(ISERR(FIND("11",GERAL[[#This Row],[ODS]])),"NÃO","SIM")</f>
        <v>SIM</v>
      </c>
      <c r="V968" s="2" t="str">
        <f>IF(ISERR(FIND("12",GERAL[[#This Row],[ODS]])),"NÃO","SIM")</f>
        <v>NÃO</v>
      </c>
      <c r="W968" s="2" t="str">
        <f>IF(ISERR(FIND("13",GERAL[[#This Row],[ODS]])),"NÃO","SIM")</f>
        <v>NÃO</v>
      </c>
      <c r="X968" s="2" t="str">
        <f>IF(ISERR(FIND("14",GERAL[[#This Row],[ODS]])),"NÃO","SIM")</f>
        <v>NÃO</v>
      </c>
      <c r="Y968" s="2" t="str">
        <f>IF(ISERR(FIND("15",GERAL[[#This Row],[ODS]])),"NÃO","SIM")</f>
        <v>NÃO</v>
      </c>
      <c r="Z968" s="2" t="str">
        <f>IF(ISERR(FIND("16",GERAL[[#This Row],[ODS]])),"NÃO","SIM")</f>
        <v>SIM</v>
      </c>
      <c r="AA968" s="2" t="str">
        <f>IF(ISERR(FIND("17",GERAL[[#This Row],[ODS]])),"NÃO","SIM")</f>
        <v>SIM</v>
      </c>
      <c r="AB968" s="1">
        <v>47.252747252747248</v>
      </c>
      <c r="AC968" s="1">
        <v>32.981220657276992</v>
      </c>
      <c r="AD968" s="1">
        <v>44.783289817232372</v>
      </c>
      <c r="AE968" s="1">
        <v>72.090322580645164</v>
      </c>
      <c r="AF968" s="1">
        <v>82.680722891566262</v>
      </c>
      <c r="AG968" s="1" t="str">
        <f>GERAL[[#This Row],[SIGLA]]&amp;GERAL[[#This Row],[CÓD]]</f>
        <v>ROEP_SG</v>
      </c>
      <c r="AH968" s="1">
        <f ca="1">VLOOKUP(GERAL[[#This Row],[REF_NOTA]],BASE_NOTAS[],7,FALSE)</f>
        <v>80.253953720098849</v>
      </c>
      <c r="AI968" s="31">
        <f ca="1">IF(GERAL[[#This Row],[Nota 2025]]="",0,GERAL[[#This Row],[Nota 2026]]-GERAL[[#This Row],[Nota 2025]])</f>
        <v>-2.4267691714674129</v>
      </c>
    </row>
    <row r="969" spans="1:35" ht="17" x14ac:dyDescent="0.35">
      <c r="A969" s="2" t="s">
        <v>177</v>
      </c>
      <c r="B969" s="2" t="s">
        <v>204</v>
      </c>
      <c r="C969" s="2" t="s">
        <v>211</v>
      </c>
      <c r="D969" s="15" t="s">
        <v>36</v>
      </c>
      <c r="E969" s="2" t="s">
        <v>106</v>
      </c>
      <c r="F969" s="2" t="str">
        <f>VLOOKUP(GERAL[[#This Row],[CÓD]],SEALL,6,FALSE)</f>
        <v>G</v>
      </c>
      <c r="G96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6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6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69" s="2" t="str">
        <f>VLOOKUP(GERAL[[#This Row],[CÓD]],SEALL,4,FALSE)</f>
        <v>11, 16, 17</v>
      </c>
      <c r="K969" s="2" t="str">
        <f>IF(ISERR(FIND("01",GERAL[[#This Row],[ODS]])),"NÃO","SIM")</f>
        <v>NÃO</v>
      </c>
      <c r="L969" s="2" t="str">
        <f>IF(ISERR(FIND("02",GERAL[[#This Row],[ODS]])),"NÃO","SIM")</f>
        <v>NÃO</v>
      </c>
      <c r="M969" s="2" t="str">
        <f>IF(ISERR(FIND("03",GERAL[[#This Row],[ODS]])),"NÃO","SIM")</f>
        <v>NÃO</v>
      </c>
      <c r="N969" s="2" t="str">
        <f>IF(ISERR(FIND("04",GERAL[[#This Row],[ODS]])),"NÃO","SIM")</f>
        <v>NÃO</v>
      </c>
      <c r="O969" s="2" t="str">
        <f>IF(ISERR(FIND("05",GERAL[[#This Row],[ODS]])),"NÃO","SIM")</f>
        <v>NÃO</v>
      </c>
      <c r="P969" s="2" t="str">
        <f>IF(ISERR(FIND("06",GERAL[[#This Row],[ODS]])),"NÃO","SIM")</f>
        <v>NÃO</v>
      </c>
      <c r="Q969" s="2" t="str">
        <f>IF(ISERR(FIND("07",GERAL[[#This Row],[ODS]])),"NÃO","SIM")</f>
        <v>NÃO</v>
      </c>
      <c r="R969" s="2" t="str">
        <f>IF(ISERR(FIND("08",GERAL[[#This Row],[ODS]])),"NÃO","SIM")</f>
        <v>NÃO</v>
      </c>
      <c r="S969" s="2" t="str">
        <f>IF(ISERR(FIND("09",GERAL[[#This Row],[ODS]])),"NÃO","SIM")</f>
        <v>NÃO</v>
      </c>
      <c r="T969" s="2" t="str">
        <f>IF(ISERR(FIND("10",GERAL[[#This Row],[ODS]])),"NÃO","SIM")</f>
        <v>NÃO</v>
      </c>
      <c r="U969" s="2" t="str">
        <f>IF(ISERR(FIND("11",GERAL[[#This Row],[ODS]])),"NÃO","SIM")</f>
        <v>SIM</v>
      </c>
      <c r="V969" s="2" t="str">
        <f>IF(ISERR(FIND("12",GERAL[[#This Row],[ODS]])),"NÃO","SIM")</f>
        <v>NÃO</v>
      </c>
      <c r="W969" s="2" t="str">
        <f>IF(ISERR(FIND("13",GERAL[[#This Row],[ODS]])),"NÃO","SIM")</f>
        <v>NÃO</v>
      </c>
      <c r="X969" s="2" t="str">
        <f>IF(ISERR(FIND("14",GERAL[[#This Row],[ODS]])),"NÃO","SIM")</f>
        <v>NÃO</v>
      </c>
      <c r="Y969" s="2" t="str">
        <f>IF(ISERR(FIND("15",GERAL[[#This Row],[ODS]])),"NÃO","SIM")</f>
        <v>NÃO</v>
      </c>
      <c r="Z969" s="2" t="str">
        <f>IF(ISERR(FIND("16",GERAL[[#This Row],[ODS]])),"NÃO","SIM")</f>
        <v>SIM</v>
      </c>
      <c r="AA969" s="2" t="str">
        <f>IF(ISERR(FIND("17",GERAL[[#This Row],[ODS]])),"NÃO","SIM")</f>
        <v>SIM</v>
      </c>
      <c r="AB969" s="1">
        <v>39.560439560439562</v>
      </c>
      <c r="AC969" s="1">
        <v>0</v>
      </c>
      <c r="AD969" s="1">
        <v>0</v>
      </c>
      <c r="AE969" s="1">
        <v>0</v>
      </c>
      <c r="AF969" s="1">
        <v>7.0783132530120492</v>
      </c>
      <c r="AG969" s="1" t="str">
        <f>GERAL[[#This Row],[SIGLA]]&amp;GERAL[[#This Row],[CÓD]]</f>
        <v>RREP_SG</v>
      </c>
      <c r="AH969" s="1">
        <f ca="1">VLOOKUP(GERAL[[#This Row],[REF_NOTA]],BASE_NOTAS[],7,FALSE)</f>
        <v>16.785048239088106</v>
      </c>
      <c r="AI969" s="31">
        <f ca="1">IF(GERAL[[#This Row],[Nota 2025]]="",0,GERAL[[#This Row],[Nota 2026]]-GERAL[[#This Row],[Nota 2025]])</f>
        <v>9.7067349860760572</v>
      </c>
    </row>
    <row r="970" spans="1:35" ht="17" x14ac:dyDescent="0.35">
      <c r="A970" s="2" t="s">
        <v>179</v>
      </c>
      <c r="B970" s="2" t="s">
        <v>194</v>
      </c>
      <c r="C970" s="2" t="s">
        <v>211</v>
      </c>
      <c r="D970" s="15" t="s">
        <v>36</v>
      </c>
      <c r="E970" s="2" t="s">
        <v>106</v>
      </c>
      <c r="F970" s="2" t="str">
        <f>VLOOKUP(GERAL[[#This Row],[CÓD]],SEALL,6,FALSE)</f>
        <v>G</v>
      </c>
      <c r="G97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7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7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70" s="2" t="str">
        <f>VLOOKUP(GERAL[[#This Row],[CÓD]],SEALL,4,FALSE)</f>
        <v>11, 16, 17</v>
      </c>
      <c r="K970" s="2" t="str">
        <f>IF(ISERR(FIND("01",GERAL[[#This Row],[ODS]])),"NÃO","SIM")</f>
        <v>NÃO</v>
      </c>
      <c r="L970" s="2" t="str">
        <f>IF(ISERR(FIND("02",GERAL[[#This Row],[ODS]])),"NÃO","SIM")</f>
        <v>NÃO</v>
      </c>
      <c r="M970" s="2" t="str">
        <f>IF(ISERR(FIND("03",GERAL[[#This Row],[ODS]])),"NÃO","SIM")</f>
        <v>NÃO</v>
      </c>
      <c r="N970" s="2" t="str">
        <f>IF(ISERR(FIND("04",GERAL[[#This Row],[ODS]])),"NÃO","SIM")</f>
        <v>NÃO</v>
      </c>
      <c r="O970" s="2" t="str">
        <f>IF(ISERR(FIND("05",GERAL[[#This Row],[ODS]])),"NÃO","SIM")</f>
        <v>NÃO</v>
      </c>
      <c r="P970" s="2" t="str">
        <f>IF(ISERR(FIND("06",GERAL[[#This Row],[ODS]])),"NÃO","SIM")</f>
        <v>NÃO</v>
      </c>
      <c r="Q970" s="2" t="str">
        <f>IF(ISERR(FIND("07",GERAL[[#This Row],[ODS]])),"NÃO","SIM")</f>
        <v>NÃO</v>
      </c>
      <c r="R970" s="2" t="str">
        <f>IF(ISERR(FIND("08",GERAL[[#This Row],[ODS]])),"NÃO","SIM")</f>
        <v>NÃO</v>
      </c>
      <c r="S970" s="2" t="str">
        <f>IF(ISERR(FIND("09",GERAL[[#This Row],[ODS]])),"NÃO","SIM")</f>
        <v>NÃO</v>
      </c>
      <c r="T970" s="2" t="str">
        <f>IF(ISERR(FIND("10",GERAL[[#This Row],[ODS]])),"NÃO","SIM")</f>
        <v>NÃO</v>
      </c>
      <c r="U970" s="2" t="str">
        <f>IF(ISERR(FIND("11",GERAL[[#This Row],[ODS]])),"NÃO","SIM")</f>
        <v>SIM</v>
      </c>
      <c r="V970" s="2" t="str">
        <f>IF(ISERR(FIND("12",GERAL[[#This Row],[ODS]])),"NÃO","SIM")</f>
        <v>NÃO</v>
      </c>
      <c r="W970" s="2" t="str">
        <f>IF(ISERR(FIND("13",GERAL[[#This Row],[ODS]])),"NÃO","SIM")</f>
        <v>NÃO</v>
      </c>
      <c r="X970" s="2" t="str">
        <f>IF(ISERR(FIND("14",GERAL[[#This Row],[ODS]])),"NÃO","SIM")</f>
        <v>NÃO</v>
      </c>
      <c r="Y970" s="2" t="str">
        <f>IF(ISERR(FIND("15",GERAL[[#This Row],[ODS]])),"NÃO","SIM")</f>
        <v>NÃO</v>
      </c>
      <c r="Z970" s="2" t="str">
        <f>IF(ISERR(FIND("16",GERAL[[#This Row],[ODS]])),"NÃO","SIM")</f>
        <v>SIM</v>
      </c>
      <c r="AA970" s="2" t="str">
        <f>IF(ISERR(FIND("17",GERAL[[#This Row],[ODS]])),"NÃO","SIM")</f>
        <v>SIM</v>
      </c>
      <c r="AB970" s="1">
        <v>88.736263736263737</v>
      </c>
      <c r="AC970" s="1">
        <v>69.483568075117375</v>
      </c>
      <c r="AD970" s="1">
        <v>68.8041775456919</v>
      </c>
      <c r="AE970" s="1">
        <v>72.574193548387086</v>
      </c>
      <c r="AF970" s="1">
        <v>44.42771084337349</v>
      </c>
      <c r="AG970" s="1" t="str">
        <f>GERAL[[#This Row],[SIGLA]]&amp;GERAL[[#This Row],[CÓD]]</f>
        <v>SCEP_SG</v>
      </c>
      <c r="AH970" s="1">
        <f ca="1">VLOOKUP(GERAL[[#This Row],[REF_NOTA]],BASE_NOTAS[],7,FALSE)</f>
        <v>40.110818616989015</v>
      </c>
      <c r="AI970" s="31">
        <f ca="1">IF(GERAL[[#This Row],[Nota 2025]]="",0,GERAL[[#This Row],[Nota 2026]]-GERAL[[#This Row],[Nota 2025]])</f>
        <v>-4.3168922263844749</v>
      </c>
    </row>
    <row r="971" spans="1:35" ht="17" x14ac:dyDescent="0.35">
      <c r="A971" s="2" t="s">
        <v>181</v>
      </c>
      <c r="B971" s="2" t="s">
        <v>186</v>
      </c>
      <c r="C971" s="2" t="s">
        <v>211</v>
      </c>
      <c r="D971" s="15" t="s">
        <v>36</v>
      </c>
      <c r="E971" s="2" t="s">
        <v>106</v>
      </c>
      <c r="F971" s="2" t="str">
        <f>VLOOKUP(GERAL[[#This Row],[CÓD]],SEALL,6,FALSE)</f>
        <v>G</v>
      </c>
      <c r="G97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7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7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71" s="2" t="str">
        <f>VLOOKUP(GERAL[[#This Row],[CÓD]],SEALL,4,FALSE)</f>
        <v>11, 16, 17</v>
      </c>
      <c r="K971" s="2" t="str">
        <f>IF(ISERR(FIND("01",GERAL[[#This Row],[ODS]])),"NÃO","SIM")</f>
        <v>NÃO</v>
      </c>
      <c r="L971" s="2" t="str">
        <f>IF(ISERR(FIND("02",GERAL[[#This Row],[ODS]])),"NÃO","SIM")</f>
        <v>NÃO</v>
      </c>
      <c r="M971" s="2" t="str">
        <f>IF(ISERR(FIND("03",GERAL[[#This Row],[ODS]])),"NÃO","SIM")</f>
        <v>NÃO</v>
      </c>
      <c r="N971" s="2" t="str">
        <f>IF(ISERR(FIND("04",GERAL[[#This Row],[ODS]])),"NÃO","SIM")</f>
        <v>NÃO</v>
      </c>
      <c r="O971" s="2" t="str">
        <f>IF(ISERR(FIND("05",GERAL[[#This Row],[ODS]])),"NÃO","SIM")</f>
        <v>NÃO</v>
      </c>
      <c r="P971" s="2" t="str">
        <f>IF(ISERR(FIND("06",GERAL[[#This Row],[ODS]])),"NÃO","SIM")</f>
        <v>NÃO</v>
      </c>
      <c r="Q971" s="2" t="str">
        <f>IF(ISERR(FIND("07",GERAL[[#This Row],[ODS]])),"NÃO","SIM")</f>
        <v>NÃO</v>
      </c>
      <c r="R971" s="2" t="str">
        <f>IF(ISERR(FIND("08",GERAL[[#This Row],[ODS]])),"NÃO","SIM")</f>
        <v>NÃO</v>
      </c>
      <c r="S971" s="2" t="str">
        <f>IF(ISERR(FIND("09",GERAL[[#This Row],[ODS]])),"NÃO","SIM")</f>
        <v>NÃO</v>
      </c>
      <c r="T971" s="2" t="str">
        <f>IF(ISERR(FIND("10",GERAL[[#This Row],[ODS]])),"NÃO","SIM")</f>
        <v>NÃO</v>
      </c>
      <c r="U971" s="2" t="str">
        <f>IF(ISERR(FIND("11",GERAL[[#This Row],[ODS]])),"NÃO","SIM")</f>
        <v>SIM</v>
      </c>
      <c r="V971" s="2" t="str">
        <f>IF(ISERR(FIND("12",GERAL[[#This Row],[ODS]])),"NÃO","SIM")</f>
        <v>NÃO</v>
      </c>
      <c r="W971" s="2" t="str">
        <f>IF(ISERR(FIND("13",GERAL[[#This Row],[ODS]])),"NÃO","SIM")</f>
        <v>NÃO</v>
      </c>
      <c r="X971" s="2" t="str">
        <f>IF(ISERR(FIND("14",GERAL[[#This Row],[ODS]])),"NÃO","SIM")</f>
        <v>NÃO</v>
      </c>
      <c r="Y971" s="2" t="str">
        <f>IF(ISERR(FIND("15",GERAL[[#This Row],[ODS]])),"NÃO","SIM")</f>
        <v>NÃO</v>
      </c>
      <c r="Z971" s="2" t="str">
        <f>IF(ISERR(FIND("16",GERAL[[#This Row],[ODS]])),"NÃO","SIM")</f>
        <v>SIM</v>
      </c>
      <c r="AA971" s="2" t="str">
        <f>IF(ISERR(FIND("17",GERAL[[#This Row],[ODS]])),"NÃO","SIM")</f>
        <v>SIM</v>
      </c>
      <c r="AB971" s="1">
        <v>71.703296703296701</v>
      </c>
      <c r="AC971" s="1">
        <v>75.234741784037567</v>
      </c>
      <c r="AD971" s="1">
        <v>81.336814621409914</v>
      </c>
      <c r="AE971" s="1">
        <v>83.858064516129033</v>
      </c>
      <c r="AF971" s="1">
        <v>86.295180722891558</v>
      </c>
      <c r="AG971" s="1" t="str">
        <f>GERAL[[#This Row],[SIGLA]]&amp;GERAL[[#This Row],[CÓD]]</f>
        <v>SPEP_SG</v>
      </c>
      <c r="AH971" s="1">
        <f ca="1">VLOOKUP(GERAL[[#This Row],[REF_NOTA]],BASE_NOTAS[],7,FALSE)</f>
        <v>83.014320242912248</v>
      </c>
      <c r="AI971" s="31">
        <f ca="1">IF(GERAL[[#This Row],[Nota 2025]]="",0,GERAL[[#This Row],[Nota 2026]]-GERAL[[#This Row],[Nota 2025]])</f>
        <v>-3.2808604799793102</v>
      </c>
    </row>
    <row r="972" spans="1:35" ht="17" x14ac:dyDescent="0.35">
      <c r="A972" s="2" t="s">
        <v>180</v>
      </c>
      <c r="B972" s="2" t="s">
        <v>206</v>
      </c>
      <c r="C972" s="2" t="s">
        <v>211</v>
      </c>
      <c r="D972" s="15" t="s">
        <v>36</v>
      </c>
      <c r="E972" s="2" t="s">
        <v>106</v>
      </c>
      <c r="F972" s="2" t="str">
        <f>VLOOKUP(GERAL[[#This Row],[CÓD]],SEALL,6,FALSE)</f>
        <v>G</v>
      </c>
      <c r="G97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7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7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72" s="2" t="str">
        <f>VLOOKUP(GERAL[[#This Row],[CÓD]],SEALL,4,FALSE)</f>
        <v>11, 16, 17</v>
      </c>
      <c r="K972" s="2" t="str">
        <f>IF(ISERR(FIND("01",GERAL[[#This Row],[ODS]])),"NÃO","SIM")</f>
        <v>NÃO</v>
      </c>
      <c r="L972" s="2" t="str">
        <f>IF(ISERR(FIND("02",GERAL[[#This Row],[ODS]])),"NÃO","SIM")</f>
        <v>NÃO</v>
      </c>
      <c r="M972" s="2" t="str">
        <f>IF(ISERR(FIND("03",GERAL[[#This Row],[ODS]])),"NÃO","SIM")</f>
        <v>NÃO</v>
      </c>
      <c r="N972" s="2" t="str">
        <f>IF(ISERR(FIND("04",GERAL[[#This Row],[ODS]])),"NÃO","SIM")</f>
        <v>NÃO</v>
      </c>
      <c r="O972" s="2" t="str">
        <f>IF(ISERR(FIND("05",GERAL[[#This Row],[ODS]])),"NÃO","SIM")</f>
        <v>NÃO</v>
      </c>
      <c r="P972" s="2" t="str">
        <f>IF(ISERR(FIND("06",GERAL[[#This Row],[ODS]])),"NÃO","SIM")</f>
        <v>NÃO</v>
      </c>
      <c r="Q972" s="2" t="str">
        <f>IF(ISERR(FIND("07",GERAL[[#This Row],[ODS]])),"NÃO","SIM")</f>
        <v>NÃO</v>
      </c>
      <c r="R972" s="2" t="str">
        <f>IF(ISERR(FIND("08",GERAL[[#This Row],[ODS]])),"NÃO","SIM")</f>
        <v>NÃO</v>
      </c>
      <c r="S972" s="2" t="str">
        <f>IF(ISERR(FIND("09",GERAL[[#This Row],[ODS]])),"NÃO","SIM")</f>
        <v>NÃO</v>
      </c>
      <c r="T972" s="2" t="str">
        <f>IF(ISERR(FIND("10",GERAL[[#This Row],[ODS]])),"NÃO","SIM")</f>
        <v>NÃO</v>
      </c>
      <c r="U972" s="2" t="str">
        <f>IF(ISERR(FIND("11",GERAL[[#This Row],[ODS]])),"NÃO","SIM")</f>
        <v>SIM</v>
      </c>
      <c r="V972" s="2" t="str">
        <f>IF(ISERR(FIND("12",GERAL[[#This Row],[ODS]])),"NÃO","SIM")</f>
        <v>NÃO</v>
      </c>
      <c r="W972" s="2" t="str">
        <f>IF(ISERR(FIND("13",GERAL[[#This Row],[ODS]])),"NÃO","SIM")</f>
        <v>NÃO</v>
      </c>
      <c r="X972" s="2" t="str">
        <f>IF(ISERR(FIND("14",GERAL[[#This Row],[ODS]])),"NÃO","SIM")</f>
        <v>NÃO</v>
      </c>
      <c r="Y972" s="2" t="str">
        <f>IF(ISERR(FIND("15",GERAL[[#This Row],[ODS]])),"NÃO","SIM")</f>
        <v>NÃO</v>
      </c>
      <c r="Z972" s="2" t="str">
        <f>IF(ISERR(FIND("16",GERAL[[#This Row],[ODS]])),"NÃO","SIM")</f>
        <v>SIM</v>
      </c>
      <c r="AA972" s="2" t="str">
        <f>IF(ISERR(FIND("17",GERAL[[#This Row],[ODS]])),"NÃO","SIM")</f>
        <v>SIM</v>
      </c>
      <c r="AB972" s="1">
        <v>58.241758241758248</v>
      </c>
      <c r="AC972" s="1">
        <v>16.431924882629108</v>
      </c>
      <c r="AD972" s="1">
        <v>7.0496083550913839</v>
      </c>
      <c r="AE972" s="1">
        <v>40.967741935483872</v>
      </c>
      <c r="AF972" s="1">
        <v>35.993975903614455</v>
      </c>
      <c r="AG972" s="1" t="str">
        <f>GERAL[[#This Row],[SIGLA]]&amp;GERAL[[#This Row],[CÓD]]</f>
        <v>SEEP_SG</v>
      </c>
      <c r="AH972" s="1">
        <f ca="1">VLOOKUP(GERAL[[#This Row],[REF_NOTA]],BASE_NOTAS[],7,FALSE)</f>
        <v>42.955342655741887</v>
      </c>
      <c r="AI972" s="31">
        <f ca="1">IF(GERAL[[#This Row],[Nota 2025]]="",0,GERAL[[#This Row],[Nota 2026]]-GERAL[[#This Row],[Nota 2025]])</f>
        <v>6.9613667521274323</v>
      </c>
    </row>
    <row r="973" spans="1:35" ht="17" x14ac:dyDescent="0.35">
      <c r="A973" s="2" t="s">
        <v>182</v>
      </c>
      <c r="B973" s="2" t="s">
        <v>185</v>
      </c>
      <c r="C973" s="2" t="s">
        <v>211</v>
      </c>
      <c r="D973" s="15" t="s">
        <v>36</v>
      </c>
      <c r="E973" s="2" t="s">
        <v>106</v>
      </c>
      <c r="F973" s="2" t="str">
        <f>VLOOKUP(GERAL[[#This Row],[CÓD]],SEALL,6,FALSE)</f>
        <v>G</v>
      </c>
      <c r="G97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7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97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73" s="2" t="str">
        <f>VLOOKUP(GERAL[[#This Row],[CÓD]],SEALL,4,FALSE)</f>
        <v>11, 16, 17</v>
      </c>
      <c r="K973" s="2" t="str">
        <f>IF(ISERR(FIND("01",GERAL[[#This Row],[ODS]])),"NÃO","SIM")</f>
        <v>NÃO</v>
      </c>
      <c r="L973" s="2" t="str">
        <f>IF(ISERR(FIND("02",GERAL[[#This Row],[ODS]])),"NÃO","SIM")</f>
        <v>NÃO</v>
      </c>
      <c r="M973" s="2" t="str">
        <f>IF(ISERR(FIND("03",GERAL[[#This Row],[ODS]])),"NÃO","SIM")</f>
        <v>NÃO</v>
      </c>
      <c r="N973" s="2" t="str">
        <f>IF(ISERR(FIND("04",GERAL[[#This Row],[ODS]])),"NÃO","SIM")</f>
        <v>NÃO</v>
      </c>
      <c r="O973" s="2" t="str">
        <f>IF(ISERR(FIND("05",GERAL[[#This Row],[ODS]])),"NÃO","SIM")</f>
        <v>NÃO</v>
      </c>
      <c r="P973" s="2" t="str">
        <f>IF(ISERR(FIND("06",GERAL[[#This Row],[ODS]])),"NÃO","SIM")</f>
        <v>NÃO</v>
      </c>
      <c r="Q973" s="2" t="str">
        <f>IF(ISERR(FIND("07",GERAL[[#This Row],[ODS]])),"NÃO","SIM")</f>
        <v>NÃO</v>
      </c>
      <c r="R973" s="2" t="str">
        <f>IF(ISERR(FIND("08",GERAL[[#This Row],[ODS]])),"NÃO","SIM")</f>
        <v>NÃO</v>
      </c>
      <c r="S973" s="2" t="str">
        <f>IF(ISERR(FIND("09",GERAL[[#This Row],[ODS]])),"NÃO","SIM")</f>
        <v>NÃO</v>
      </c>
      <c r="T973" s="2" t="str">
        <f>IF(ISERR(FIND("10",GERAL[[#This Row],[ODS]])),"NÃO","SIM")</f>
        <v>NÃO</v>
      </c>
      <c r="U973" s="2" t="str">
        <f>IF(ISERR(FIND("11",GERAL[[#This Row],[ODS]])),"NÃO","SIM")</f>
        <v>SIM</v>
      </c>
      <c r="V973" s="2" t="str">
        <f>IF(ISERR(FIND("12",GERAL[[#This Row],[ODS]])),"NÃO","SIM")</f>
        <v>NÃO</v>
      </c>
      <c r="W973" s="2" t="str">
        <f>IF(ISERR(FIND("13",GERAL[[#This Row],[ODS]])),"NÃO","SIM")</f>
        <v>NÃO</v>
      </c>
      <c r="X973" s="2" t="str">
        <f>IF(ISERR(FIND("14",GERAL[[#This Row],[ODS]])),"NÃO","SIM")</f>
        <v>NÃO</v>
      </c>
      <c r="Y973" s="2" t="str">
        <f>IF(ISERR(FIND("15",GERAL[[#This Row],[ODS]])),"NÃO","SIM")</f>
        <v>NÃO</v>
      </c>
      <c r="Z973" s="2" t="str">
        <f>IF(ISERR(FIND("16",GERAL[[#This Row],[ODS]])),"NÃO","SIM")</f>
        <v>SIM</v>
      </c>
      <c r="AA973" s="2" t="str">
        <f>IF(ISERR(FIND("17",GERAL[[#This Row],[ODS]])),"NÃO","SIM")</f>
        <v>SIM</v>
      </c>
      <c r="AB973" s="1">
        <v>60.714285714285708</v>
      </c>
      <c r="AC973" s="1">
        <v>29.107981220657276</v>
      </c>
      <c r="AD973" s="1">
        <v>38.903394255874673</v>
      </c>
      <c r="AE973" s="1">
        <v>78.709677419354847</v>
      </c>
      <c r="AF973" s="1">
        <v>87.198795180722882</v>
      </c>
      <c r="AG973" s="1" t="str">
        <f>GERAL[[#This Row],[SIGLA]]&amp;GERAL[[#This Row],[CÓD]]</f>
        <v>TOEP_SG</v>
      </c>
      <c r="AH973" s="1">
        <f ca="1">VLOOKUP(GERAL[[#This Row],[REF_NOTA]],BASE_NOTAS[],7,FALSE)</f>
        <v>93.671354801354568</v>
      </c>
      <c r="AI973" s="31">
        <f ca="1">IF(GERAL[[#This Row],[Nota 2025]]="",0,GERAL[[#This Row],[Nota 2026]]-GERAL[[#This Row],[Nota 2025]])</f>
        <v>6.4725596206316851</v>
      </c>
    </row>
    <row r="974" spans="1:35" ht="17" x14ac:dyDescent="0.35">
      <c r="A974" s="2" t="s">
        <v>0</v>
      </c>
      <c r="B974" s="2" t="s">
        <v>156</v>
      </c>
      <c r="C974" s="2" t="s">
        <v>212</v>
      </c>
      <c r="D974" s="15" t="s">
        <v>37</v>
      </c>
      <c r="E974" s="2" t="s">
        <v>107</v>
      </c>
      <c r="F974" s="2" t="str">
        <f>VLOOKUP(GERAL[[#This Row],[CÓD]],SEALL,6,FALSE)</f>
        <v>SG</v>
      </c>
      <c r="G97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7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97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74" s="2" t="str">
        <f>VLOOKUP(GERAL[[#This Row],[CÓD]],SEALL,4,FALSE)</f>
        <v>05, 09, 11</v>
      </c>
      <c r="K974" s="2" t="str">
        <f>IF(ISERR(FIND("01",GERAL[[#This Row],[ODS]])),"NÃO","SIM")</f>
        <v>NÃO</v>
      </c>
      <c r="L974" s="2" t="str">
        <f>IF(ISERR(FIND("02",GERAL[[#This Row],[ODS]])),"NÃO","SIM")</f>
        <v>NÃO</v>
      </c>
      <c r="M974" s="2" t="str">
        <f>IF(ISERR(FIND("03",GERAL[[#This Row],[ODS]])),"NÃO","SIM")</f>
        <v>NÃO</v>
      </c>
      <c r="N974" s="2" t="str">
        <f>IF(ISERR(FIND("04",GERAL[[#This Row],[ODS]])),"NÃO","SIM")</f>
        <v>NÃO</v>
      </c>
      <c r="O974" s="2" t="str">
        <f>IF(ISERR(FIND("05",GERAL[[#This Row],[ODS]])),"NÃO","SIM")</f>
        <v>SIM</v>
      </c>
      <c r="P974" s="2" t="str">
        <f>IF(ISERR(FIND("06",GERAL[[#This Row],[ODS]])),"NÃO","SIM")</f>
        <v>NÃO</v>
      </c>
      <c r="Q974" s="2" t="str">
        <f>IF(ISERR(FIND("07",GERAL[[#This Row],[ODS]])),"NÃO","SIM")</f>
        <v>NÃO</v>
      </c>
      <c r="R974" s="2" t="str">
        <f>IF(ISERR(FIND("08",GERAL[[#This Row],[ODS]])),"NÃO","SIM")</f>
        <v>NÃO</v>
      </c>
      <c r="S974" s="2" t="str">
        <f>IF(ISERR(FIND("09",GERAL[[#This Row],[ODS]])),"NÃO","SIM")</f>
        <v>SIM</v>
      </c>
      <c r="T974" s="2" t="str">
        <f>IF(ISERR(FIND("10",GERAL[[#This Row],[ODS]])),"NÃO","SIM")</f>
        <v>NÃO</v>
      </c>
      <c r="U974" s="2" t="str">
        <f>IF(ISERR(FIND("11",GERAL[[#This Row],[ODS]])),"NÃO","SIM")</f>
        <v>SIM</v>
      </c>
      <c r="V974" s="2" t="str">
        <f>IF(ISERR(FIND("12",GERAL[[#This Row],[ODS]])),"NÃO","SIM")</f>
        <v>NÃO</v>
      </c>
      <c r="W974" s="2" t="str">
        <f>IF(ISERR(FIND("13",GERAL[[#This Row],[ODS]])),"NÃO","SIM")</f>
        <v>NÃO</v>
      </c>
      <c r="X974" s="2" t="str">
        <f>IF(ISERR(FIND("14",GERAL[[#This Row],[ODS]])),"NÃO","SIM")</f>
        <v>NÃO</v>
      </c>
      <c r="Y974" s="2" t="str">
        <f>IF(ISERR(FIND("15",GERAL[[#This Row],[ODS]])),"NÃO","SIM")</f>
        <v>NÃO</v>
      </c>
      <c r="Z974" s="2" t="str">
        <f>IF(ISERR(FIND("16",GERAL[[#This Row],[ODS]])),"NÃO","SIM")</f>
        <v>NÃO</v>
      </c>
      <c r="AA974" s="2" t="str">
        <f>IF(ISERR(FIND("17",GERAL[[#This Row],[ODS]])),"NÃO","SIM")</f>
        <v>NÃO</v>
      </c>
      <c r="AB974" s="1">
        <v>16.411532445195327</v>
      </c>
      <c r="AC974" s="1">
        <v>10.105682777907994</v>
      </c>
      <c r="AD974" s="1">
        <v>21.306659246366092</v>
      </c>
      <c r="AE974" s="1">
        <v>26.138241788837057</v>
      </c>
      <c r="AF974" s="1">
        <v>24.020495021705141</v>
      </c>
      <c r="AG974" s="1" t="str">
        <f>GERAL[[#This Row],[SIGLA]]&amp;GERAL[[#This Row],[CÓD]]</f>
        <v>ACIF_AT_FI</v>
      </c>
      <c r="AH974" s="1">
        <f ca="1">VLOOKUP(GERAL[[#This Row],[REF_NOTA]],BASE_NOTAS[],7,FALSE)</f>
        <v>17.288483434020314</v>
      </c>
      <c r="AI974" s="31">
        <f ca="1">IF(GERAL[[#This Row],[Nota 2025]]="",0,GERAL[[#This Row],[Nota 2026]]-GERAL[[#This Row],[Nota 2025]])</f>
        <v>-6.732011587684827</v>
      </c>
    </row>
    <row r="975" spans="1:35" ht="17" x14ac:dyDescent="0.35">
      <c r="A975" s="2" t="s">
        <v>1</v>
      </c>
      <c r="B975" s="2" t="s">
        <v>157</v>
      </c>
      <c r="C975" s="2" t="s">
        <v>212</v>
      </c>
      <c r="D975" s="15" t="s">
        <v>37</v>
      </c>
      <c r="E975" s="2" t="s">
        <v>107</v>
      </c>
      <c r="F975" s="2" t="str">
        <f>VLOOKUP(GERAL[[#This Row],[CÓD]],SEALL,6,FALSE)</f>
        <v>SG</v>
      </c>
      <c r="G97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7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97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75" s="2" t="str">
        <f>VLOOKUP(GERAL[[#This Row],[CÓD]],SEALL,4,FALSE)</f>
        <v>05, 09, 11</v>
      </c>
      <c r="K975" s="2" t="str">
        <f>IF(ISERR(FIND("01",GERAL[[#This Row],[ODS]])),"NÃO","SIM")</f>
        <v>NÃO</v>
      </c>
      <c r="L975" s="2" t="str">
        <f>IF(ISERR(FIND("02",GERAL[[#This Row],[ODS]])),"NÃO","SIM")</f>
        <v>NÃO</v>
      </c>
      <c r="M975" s="2" t="str">
        <f>IF(ISERR(FIND("03",GERAL[[#This Row],[ODS]])),"NÃO","SIM")</f>
        <v>NÃO</v>
      </c>
      <c r="N975" s="2" t="str">
        <f>IF(ISERR(FIND("04",GERAL[[#This Row],[ODS]])),"NÃO","SIM")</f>
        <v>NÃO</v>
      </c>
      <c r="O975" s="2" t="str">
        <f>IF(ISERR(FIND("05",GERAL[[#This Row],[ODS]])),"NÃO","SIM")</f>
        <v>SIM</v>
      </c>
      <c r="P975" s="2" t="str">
        <f>IF(ISERR(FIND("06",GERAL[[#This Row],[ODS]])),"NÃO","SIM")</f>
        <v>NÃO</v>
      </c>
      <c r="Q975" s="2" t="str">
        <f>IF(ISERR(FIND("07",GERAL[[#This Row],[ODS]])),"NÃO","SIM")</f>
        <v>NÃO</v>
      </c>
      <c r="R975" s="2" t="str">
        <f>IF(ISERR(FIND("08",GERAL[[#This Row],[ODS]])),"NÃO","SIM")</f>
        <v>NÃO</v>
      </c>
      <c r="S975" s="2" t="str">
        <f>IF(ISERR(FIND("09",GERAL[[#This Row],[ODS]])),"NÃO","SIM")</f>
        <v>SIM</v>
      </c>
      <c r="T975" s="2" t="str">
        <f>IF(ISERR(FIND("10",GERAL[[#This Row],[ODS]])),"NÃO","SIM")</f>
        <v>NÃO</v>
      </c>
      <c r="U975" s="2" t="str">
        <f>IF(ISERR(FIND("11",GERAL[[#This Row],[ODS]])),"NÃO","SIM")</f>
        <v>SIM</v>
      </c>
      <c r="V975" s="2" t="str">
        <f>IF(ISERR(FIND("12",GERAL[[#This Row],[ODS]])),"NÃO","SIM")</f>
        <v>NÃO</v>
      </c>
      <c r="W975" s="2" t="str">
        <f>IF(ISERR(FIND("13",GERAL[[#This Row],[ODS]])),"NÃO","SIM")</f>
        <v>NÃO</v>
      </c>
      <c r="X975" s="2" t="str">
        <f>IF(ISERR(FIND("14",GERAL[[#This Row],[ODS]])),"NÃO","SIM")</f>
        <v>NÃO</v>
      </c>
      <c r="Y975" s="2" t="str">
        <f>IF(ISERR(FIND("15",GERAL[[#This Row],[ODS]])),"NÃO","SIM")</f>
        <v>NÃO</v>
      </c>
      <c r="Z975" s="2" t="str">
        <f>IF(ISERR(FIND("16",GERAL[[#This Row],[ODS]])),"NÃO","SIM")</f>
        <v>NÃO</v>
      </c>
      <c r="AA975" s="2" t="str">
        <f>IF(ISERR(FIND("17",GERAL[[#This Row],[ODS]])),"NÃO","SIM")</f>
        <v>NÃO</v>
      </c>
      <c r="AB975" s="1">
        <v>7.9542951659235541</v>
      </c>
      <c r="AC975" s="1">
        <v>8.8860285485389756</v>
      </c>
      <c r="AD975" s="1">
        <v>11.352929209699859</v>
      </c>
      <c r="AE975" s="1">
        <v>12.005087417750341</v>
      </c>
      <c r="AF975" s="1">
        <v>11.656006510790045</v>
      </c>
      <c r="AG975" s="1" t="str">
        <f>GERAL[[#This Row],[SIGLA]]&amp;GERAL[[#This Row],[CÓD]]</f>
        <v>ALIF_AT_FI</v>
      </c>
      <c r="AH975" s="1">
        <f ca="1">VLOOKUP(GERAL[[#This Row],[REF_NOTA]],BASE_NOTAS[],7,FALSE)</f>
        <v>7.5952443197536388</v>
      </c>
      <c r="AI975" s="31">
        <f ca="1">IF(GERAL[[#This Row],[Nota 2025]]="",0,GERAL[[#This Row],[Nota 2026]]-GERAL[[#This Row],[Nota 2025]])</f>
        <v>-4.0607621910364058</v>
      </c>
    </row>
    <row r="976" spans="1:35" ht="17" x14ac:dyDescent="0.35">
      <c r="A976" s="2" t="s">
        <v>155</v>
      </c>
      <c r="B976" s="2" t="s">
        <v>158</v>
      </c>
      <c r="C976" s="2" t="s">
        <v>212</v>
      </c>
      <c r="D976" s="15" t="s">
        <v>37</v>
      </c>
      <c r="E976" s="2" t="s">
        <v>107</v>
      </c>
      <c r="F976" s="2" t="str">
        <f>VLOOKUP(GERAL[[#This Row],[CÓD]],SEALL,6,FALSE)</f>
        <v>SG</v>
      </c>
      <c r="G97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7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97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76" s="2" t="str">
        <f>VLOOKUP(GERAL[[#This Row],[CÓD]],SEALL,4,FALSE)</f>
        <v>05, 09, 11</v>
      </c>
      <c r="K976" s="2" t="str">
        <f>IF(ISERR(FIND("01",GERAL[[#This Row],[ODS]])),"NÃO","SIM")</f>
        <v>NÃO</v>
      </c>
      <c r="L976" s="2" t="str">
        <f>IF(ISERR(FIND("02",GERAL[[#This Row],[ODS]])),"NÃO","SIM")</f>
        <v>NÃO</v>
      </c>
      <c r="M976" s="2" t="str">
        <f>IF(ISERR(FIND("03",GERAL[[#This Row],[ODS]])),"NÃO","SIM")</f>
        <v>NÃO</v>
      </c>
      <c r="N976" s="2" t="str">
        <f>IF(ISERR(FIND("04",GERAL[[#This Row],[ODS]])),"NÃO","SIM")</f>
        <v>NÃO</v>
      </c>
      <c r="O976" s="2" t="str">
        <f>IF(ISERR(FIND("05",GERAL[[#This Row],[ODS]])),"NÃO","SIM")</f>
        <v>SIM</v>
      </c>
      <c r="P976" s="2" t="str">
        <f>IF(ISERR(FIND("06",GERAL[[#This Row],[ODS]])),"NÃO","SIM")</f>
        <v>NÃO</v>
      </c>
      <c r="Q976" s="2" t="str">
        <f>IF(ISERR(FIND("07",GERAL[[#This Row],[ODS]])),"NÃO","SIM")</f>
        <v>NÃO</v>
      </c>
      <c r="R976" s="2" t="str">
        <f>IF(ISERR(FIND("08",GERAL[[#This Row],[ODS]])),"NÃO","SIM")</f>
        <v>NÃO</v>
      </c>
      <c r="S976" s="2" t="str">
        <f>IF(ISERR(FIND("09",GERAL[[#This Row],[ODS]])),"NÃO","SIM")</f>
        <v>SIM</v>
      </c>
      <c r="T976" s="2" t="str">
        <f>IF(ISERR(FIND("10",GERAL[[#This Row],[ODS]])),"NÃO","SIM")</f>
        <v>NÃO</v>
      </c>
      <c r="U976" s="2" t="str">
        <f>IF(ISERR(FIND("11",GERAL[[#This Row],[ODS]])),"NÃO","SIM")</f>
        <v>SIM</v>
      </c>
      <c r="V976" s="2" t="str">
        <f>IF(ISERR(FIND("12",GERAL[[#This Row],[ODS]])),"NÃO","SIM")</f>
        <v>NÃO</v>
      </c>
      <c r="W976" s="2" t="str">
        <f>IF(ISERR(FIND("13",GERAL[[#This Row],[ODS]])),"NÃO","SIM")</f>
        <v>NÃO</v>
      </c>
      <c r="X976" s="2" t="str">
        <f>IF(ISERR(FIND("14",GERAL[[#This Row],[ODS]])),"NÃO","SIM")</f>
        <v>NÃO</v>
      </c>
      <c r="Y976" s="2" t="str">
        <f>IF(ISERR(FIND("15",GERAL[[#This Row],[ODS]])),"NÃO","SIM")</f>
        <v>NÃO</v>
      </c>
      <c r="Z976" s="2" t="str">
        <f>IF(ISERR(FIND("16",GERAL[[#This Row],[ODS]])),"NÃO","SIM")</f>
        <v>NÃO</v>
      </c>
      <c r="AA976" s="2" t="str">
        <f>IF(ISERR(FIND("17",GERAL[[#This Row],[ODS]])),"NÃO","SIM")</f>
        <v>NÃO</v>
      </c>
      <c r="AB976" s="1">
        <v>25.506496927751694</v>
      </c>
      <c r="AC976" s="1">
        <v>13.465346009605621</v>
      </c>
      <c r="AD976" s="1">
        <v>17.675783111908036</v>
      </c>
      <c r="AE976" s="1">
        <v>23.283645861491141</v>
      </c>
      <c r="AF976" s="1">
        <v>16.391181551793991</v>
      </c>
      <c r="AG976" s="1" t="str">
        <f>GERAL[[#This Row],[SIGLA]]&amp;GERAL[[#This Row],[CÓD]]</f>
        <v>AMIF_AT_FI</v>
      </c>
      <c r="AH976" s="1">
        <f ca="1">VLOOKUP(GERAL[[#This Row],[REF_NOTA]],BASE_NOTAS[],7,FALSE)</f>
        <v>9.6779719663271901</v>
      </c>
      <c r="AI976" s="31">
        <f ca="1">IF(GERAL[[#This Row],[Nota 2025]]="",0,GERAL[[#This Row],[Nota 2026]]-GERAL[[#This Row],[Nota 2025]])</f>
        <v>-6.7132095854668012</v>
      </c>
    </row>
    <row r="977" spans="1:35" ht="17" x14ac:dyDescent="0.35">
      <c r="A977" s="2" t="s">
        <v>159</v>
      </c>
      <c r="B977" s="2" t="s">
        <v>184</v>
      </c>
      <c r="C977" s="2" t="s">
        <v>212</v>
      </c>
      <c r="D977" s="15" t="s">
        <v>37</v>
      </c>
      <c r="E977" s="2" t="s">
        <v>107</v>
      </c>
      <c r="F977" s="2" t="str">
        <f>VLOOKUP(GERAL[[#This Row],[CÓD]],SEALL,6,FALSE)</f>
        <v>SG</v>
      </c>
      <c r="G97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7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97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77" s="2" t="str">
        <f>VLOOKUP(GERAL[[#This Row],[CÓD]],SEALL,4,FALSE)</f>
        <v>05, 09, 11</v>
      </c>
      <c r="K977" s="2" t="str">
        <f>IF(ISERR(FIND("01",GERAL[[#This Row],[ODS]])),"NÃO","SIM")</f>
        <v>NÃO</v>
      </c>
      <c r="L977" s="2" t="str">
        <f>IF(ISERR(FIND("02",GERAL[[#This Row],[ODS]])),"NÃO","SIM")</f>
        <v>NÃO</v>
      </c>
      <c r="M977" s="2" t="str">
        <f>IF(ISERR(FIND("03",GERAL[[#This Row],[ODS]])),"NÃO","SIM")</f>
        <v>NÃO</v>
      </c>
      <c r="N977" s="2" t="str">
        <f>IF(ISERR(FIND("04",GERAL[[#This Row],[ODS]])),"NÃO","SIM")</f>
        <v>NÃO</v>
      </c>
      <c r="O977" s="2" t="str">
        <f>IF(ISERR(FIND("05",GERAL[[#This Row],[ODS]])),"NÃO","SIM")</f>
        <v>SIM</v>
      </c>
      <c r="P977" s="2" t="str">
        <f>IF(ISERR(FIND("06",GERAL[[#This Row],[ODS]])),"NÃO","SIM")</f>
        <v>NÃO</v>
      </c>
      <c r="Q977" s="2" t="str">
        <f>IF(ISERR(FIND("07",GERAL[[#This Row],[ODS]])),"NÃO","SIM")</f>
        <v>NÃO</v>
      </c>
      <c r="R977" s="2" t="str">
        <f>IF(ISERR(FIND("08",GERAL[[#This Row],[ODS]])),"NÃO","SIM")</f>
        <v>NÃO</v>
      </c>
      <c r="S977" s="2" t="str">
        <f>IF(ISERR(FIND("09",GERAL[[#This Row],[ODS]])),"NÃO","SIM")</f>
        <v>SIM</v>
      </c>
      <c r="T977" s="2" t="str">
        <f>IF(ISERR(FIND("10",GERAL[[#This Row],[ODS]])),"NÃO","SIM")</f>
        <v>NÃO</v>
      </c>
      <c r="U977" s="2" t="str">
        <f>IF(ISERR(FIND("11",GERAL[[#This Row],[ODS]])),"NÃO","SIM")</f>
        <v>SIM</v>
      </c>
      <c r="V977" s="2" t="str">
        <f>IF(ISERR(FIND("12",GERAL[[#This Row],[ODS]])),"NÃO","SIM")</f>
        <v>NÃO</v>
      </c>
      <c r="W977" s="2" t="str">
        <f>IF(ISERR(FIND("13",GERAL[[#This Row],[ODS]])),"NÃO","SIM")</f>
        <v>NÃO</v>
      </c>
      <c r="X977" s="2" t="str">
        <f>IF(ISERR(FIND("14",GERAL[[#This Row],[ODS]])),"NÃO","SIM")</f>
        <v>NÃO</v>
      </c>
      <c r="Y977" s="2" t="str">
        <f>IF(ISERR(FIND("15",GERAL[[#This Row],[ODS]])),"NÃO","SIM")</f>
        <v>NÃO</v>
      </c>
      <c r="Z977" s="2" t="str">
        <f>IF(ISERR(FIND("16",GERAL[[#This Row],[ODS]])),"NÃO","SIM")</f>
        <v>NÃO</v>
      </c>
      <c r="AA977" s="2" t="str">
        <f>IF(ISERR(FIND("17",GERAL[[#This Row],[ODS]])),"NÃO","SIM")</f>
        <v>NÃO</v>
      </c>
      <c r="AB977" s="1">
        <v>22.512906062722617</v>
      </c>
      <c r="AC977" s="1">
        <v>12.171983389846943</v>
      </c>
      <c r="AD977" s="1">
        <v>28.578591164031092</v>
      </c>
      <c r="AE977" s="1">
        <v>35.499744146617331</v>
      </c>
      <c r="AF977" s="1">
        <v>27.823148380444156</v>
      </c>
      <c r="AG977" s="1" t="str">
        <f>GERAL[[#This Row],[SIGLA]]&amp;GERAL[[#This Row],[CÓD]]</f>
        <v>APIF_AT_FI</v>
      </c>
      <c r="AH977" s="1">
        <f ca="1">VLOOKUP(GERAL[[#This Row],[REF_NOTA]],BASE_NOTAS[],7,FALSE)</f>
        <v>25.260545926747447</v>
      </c>
      <c r="AI977" s="31">
        <f ca="1">IF(GERAL[[#This Row],[Nota 2025]]="",0,GERAL[[#This Row],[Nota 2026]]-GERAL[[#This Row],[Nota 2025]])</f>
        <v>-2.5626024536967087</v>
      </c>
    </row>
    <row r="978" spans="1:35" ht="17" x14ac:dyDescent="0.35">
      <c r="A978" s="2" t="s">
        <v>160</v>
      </c>
      <c r="B978" s="2" t="s">
        <v>187</v>
      </c>
      <c r="C978" s="2" t="s">
        <v>212</v>
      </c>
      <c r="D978" s="15" t="s">
        <v>37</v>
      </c>
      <c r="E978" s="2" t="s">
        <v>107</v>
      </c>
      <c r="F978" s="2" t="str">
        <f>VLOOKUP(GERAL[[#This Row],[CÓD]],SEALL,6,FALSE)</f>
        <v>SG</v>
      </c>
      <c r="G97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7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97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78" s="2" t="str">
        <f>VLOOKUP(GERAL[[#This Row],[CÓD]],SEALL,4,FALSE)</f>
        <v>05, 09, 11</v>
      </c>
      <c r="K978" s="2" t="str">
        <f>IF(ISERR(FIND("01",GERAL[[#This Row],[ODS]])),"NÃO","SIM")</f>
        <v>NÃO</v>
      </c>
      <c r="L978" s="2" t="str">
        <f>IF(ISERR(FIND("02",GERAL[[#This Row],[ODS]])),"NÃO","SIM")</f>
        <v>NÃO</v>
      </c>
      <c r="M978" s="2" t="str">
        <f>IF(ISERR(FIND("03",GERAL[[#This Row],[ODS]])),"NÃO","SIM")</f>
        <v>NÃO</v>
      </c>
      <c r="N978" s="2" t="str">
        <f>IF(ISERR(FIND("04",GERAL[[#This Row],[ODS]])),"NÃO","SIM")</f>
        <v>NÃO</v>
      </c>
      <c r="O978" s="2" t="str">
        <f>IF(ISERR(FIND("05",GERAL[[#This Row],[ODS]])),"NÃO","SIM")</f>
        <v>SIM</v>
      </c>
      <c r="P978" s="2" t="str">
        <f>IF(ISERR(FIND("06",GERAL[[#This Row],[ODS]])),"NÃO","SIM")</f>
        <v>NÃO</v>
      </c>
      <c r="Q978" s="2" t="str">
        <f>IF(ISERR(FIND("07",GERAL[[#This Row],[ODS]])),"NÃO","SIM")</f>
        <v>NÃO</v>
      </c>
      <c r="R978" s="2" t="str">
        <f>IF(ISERR(FIND("08",GERAL[[#This Row],[ODS]])),"NÃO","SIM")</f>
        <v>NÃO</v>
      </c>
      <c r="S978" s="2" t="str">
        <f>IF(ISERR(FIND("09",GERAL[[#This Row],[ODS]])),"NÃO","SIM")</f>
        <v>SIM</v>
      </c>
      <c r="T978" s="2" t="str">
        <f>IF(ISERR(FIND("10",GERAL[[#This Row],[ODS]])),"NÃO","SIM")</f>
        <v>NÃO</v>
      </c>
      <c r="U978" s="2" t="str">
        <f>IF(ISERR(FIND("11",GERAL[[#This Row],[ODS]])),"NÃO","SIM")</f>
        <v>SIM</v>
      </c>
      <c r="V978" s="2" t="str">
        <f>IF(ISERR(FIND("12",GERAL[[#This Row],[ODS]])),"NÃO","SIM")</f>
        <v>NÃO</v>
      </c>
      <c r="W978" s="2" t="str">
        <f>IF(ISERR(FIND("13",GERAL[[#This Row],[ODS]])),"NÃO","SIM")</f>
        <v>NÃO</v>
      </c>
      <c r="X978" s="2" t="str">
        <f>IF(ISERR(FIND("14",GERAL[[#This Row],[ODS]])),"NÃO","SIM")</f>
        <v>NÃO</v>
      </c>
      <c r="Y978" s="2" t="str">
        <f>IF(ISERR(FIND("15",GERAL[[#This Row],[ODS]])),"NÃO","SIM")</f>
        <v>NÃO</v>
      </c>
      <c r="Z978" s="2" t="str">
        <f>IF(ISERR(FIND("16",GERAL[[#This Row],[ODS]])),"NÃO","SIM")</f>
        <v>NÃO</v>
      </c>
      <c r="AA978" s="2" t="str">
        <f>IF(ISERR(FIND("17",GERAL[[#This Row],[ODS]])),"NÃO","SIM")</f>
        <v>NÃO</v>
      </c>
      <c r="AB978" s="1">
        <v>17.358666081703603</v>
      </c>
      <c r="AC978" s="1">
        <v>18.964066890935303</v>
      </c>
      <c r="AD978" s="1">
        <v>21.906658022544981</v>
      </c>
      <c r="AE978" s="1">
        <v>23.803257362412857</v>
      </c>
      <c r="AF978" s="1">
        <v>21.817465110613036</v>
      </c>
      <c r="AG978" s="1" t="str">
        <f>GERAL[[#This Row],[SIGLA]]&amp;GERAL[[#This Row],[CÓD]]</f>
        <v>BAIF_AT_FI</v>
      </c>
      <c r="AH978" s="1">
        <f ca="1">VLOOKUP(GERAL[[#This Row],[REF_NOTA]],BASE_NOTAS[],7,FALSE)</f>
        <v>18.007321131028853</v>
      </c>
      <c r="AI978" s="31">
        <f ca="1">IF(GERAL[[#This Row],[Nota 2025]]="",0,GERAL[[#This Row],[Nota 2026]]-GERAL[[#This Row],[Nota 2025]])</f>
        <v>-3.8101439795841827</v>
      </c>
    </row>
    <row r="979" spans="1:35" ht="17" x14ac:dyDescent="0.35">
      <c r="A979" s="2" t="s">
        <v>161</v>
      </c>
      <c r="B979" s="2" t="s">
        <v>188</v>
      </c>
      <c r="C979" s="2" t="s">
        <v>212</v>
      </c>
      <c r="D979" s="15" t="s">
        <v>37</v>
      </c>
      <c r="E979" s="2" t="s">
        <v>107</v>
      </c>
      <c r="F979" s="2" t="str">
        <f>VLOOKUP(GERAL[[#This Row],[CÓD]],SEALL,6,FALSE)</f>
        <v>SG</v>
      </c>
      <c r="G97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7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97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79" s="2" t="str">
        <f>VLOOKUP(GERAL[[#This Row],[CÓD]],SEALL,4,FALSE)</f>
        <v>05, 09, 11</v>
      </c>
      <c r="K979" s="2" t="str">
        <f>IF(ISERR(FIND("01",GERAL[[#This Row],[ODS]])),"NÃO","SIM")</f>
        <v>NÃO</v>
      </c>
      <c r="L979" s="2" t="str">
        <f>IF(ISERR(FIND("02",GERAL[[#This Row],[ODS]])),"NÃO","SIM")</f>
        <v>NÃO</v>
      </c>
      <c r="M979" s="2" t="str">
        <f>IF(ISERR(FIND("03",GERAL[[#This Row],[ODS]])),"NÃO","SIM")</f>
        <v>NÃO</v>
      </c>
      <c r="N979" s="2" t="str">
        <f>IF(ISERR(FIND("04",GERAL[[#This Row],[ODS]])),"NÃO","SIM")</f>
        <v>NÃO</v>
      </c>
      <c r="O979" s="2" t="str">
        <f>IF(ISERR(FIND("05",GERAL[[#This Row],[ODS]])),"NÃO","SIM")</f>
        <v>SIM</v>
      </c>
      <c r="P979" s="2" t="str">
        <f>IF(ISERR(FIND("06",GERAL[[#This Row],[ODS]])),"NÃO","SIM")</f>
        <v>NÃO</v>
      </c>
      <c r="Q979" s="2" t="str">
        <f>IF(ISERR(FIND("07",GERAL[[#This Row],[ODS]])),"NÃO","SIM")</f>
        <v>NÃO</v>
      </c>
      <c r="R979" s="2" t="str">
        <f>IF(ISERR(FIND("08",GERAL[[#This Row],[ODS]])),"NÃO","SIM")</f>
        <v>NÃO</v>
      </c>
      <c r="S979" s="2" t="str">
        <f>IF(ISERR(FIND("09",GERAL[[#This Row],[ODS]])),"NÃO","SIM")</f>
        <v>SIM</v>
      </c>
      <c r="T979" s="2" t="str">
        <f>IF(ISERR(FIND("10",GERAL[[#This Row],[ODS]])),"NÃO","SIM")</f>
        <v>NÃO</v>
      </c>
      <c r="U979" s="2" t="str">
        <f>IF(ISERR(FIND("11",GERAL[[#This Row],[ODS]])),"NÃO","SIM")</f>
        <v>SIM</v>
      </c>
      <c r="V979" s="2" t="str">
        <f>IF(ISERR(FIND("12",GERAL[[#This Row],[ODS]])),"NÃO","SIM")</f>
        <v>NÃO</v>
      </c>
      <c r="W979" s="2" t="str">
        <f>IF(ISERR(FIND("13",GERAL[[#This Row],[ODS]])),"NÃO","SIM")</f>
        <v>NÃO</v>
      </c>
      <c r="X979" s="2" t="str">
        <f>IF(ISERR(FIND("14",GERAL[[#This Row],[ODS]])),"NÃO","SIM")</f>
        <v>NÃO</v>
      </c>
      <c r="Y979" s="2" t="str">
        <f>IF(ISERR(FIND("15",GERAL[[#This Row],[ODS]])),"NÃO","SIM")</f>
        <v>NÃO</v>
      </c>
      <c r="Z979" s="2" t="str">
        <f>IF(ISERR(FIND("16",GERAL[[#This Row],[ODS]])),"NÃO","SIM")</f>
        <v>NÃO</v>
      </c>
      <c r="AA979" s="2" t="str">
        <f>IF(ISERR(FIND("17",GERAL[[#This Row],[ODS]])),"NÃO","SIM")</f>
        <v>NÃO</v>
      </c>
      <c r="AB979" s="1">
        <v>24.568237443506373</v>
      </c>
      <c r="AC979" s="1">
        <v>28.69697134635804</v>
      </c>
      <c r="AD979" s="1">
        <v>27.387082434382108</v>
      </c>
      <c r="AE979" s="1">
        <v>25.078720194479313</v>
      </c>
      <c r="AF979" s="1">
        <v>25.720612737749416</v>
      </c>
      <c r="AG979" s="1" t="str">
        <f>GERAL[[#This Row],[SIGLA]]&amp;GERAL[[#This Row],[CÓD]]</f>
        <v>CEIF_AT_FI</v>
      </c>
      <c r="AH979" s="1">
        <f ca="1">VLOOKUP(GERAL[[#This Row],[REF_NOTA]],BASE_NOTAS[],7,FALSE)</f>
        <v>22.554716065961593</v>
      </c>
      <c r="AI979" s="31">
        <f ca="1">IF(GERAL[[#This Row],[Nota 2025]]="",0,GERAL[[#This Row],[Nota 2026]]-GERAL[[#This Row],[Nota 2025]])</f>
        <v>-3.1658966717878236</v>
      </c>
    </row>
    <row r="980" spans="1:35" ht="17" x14ac:dyDescent="0.35">
      <c r="A980" s="2" t="s">
        <v>162</v>
      </c>
      <c r="B980" s="2" t="s">
        <v>189</v>
      </c>
      <c r="C980" s="2" t="s">
        <v>212</v>
      </c>
      <c r="D980" s="15" t="s">
        <v>37</v>
      </c>
      <c r="E980" s="2" t="s">
        <v>107</v>
      </c>
      <c r="F980" s="2" t="str">
        <f>VLOOKUP(GERAL[[#This Row],[CÓD]],SEALL,6,FALSE)</f>
        <v>SG</v>
      </c>
      <c r="G98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8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98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80" s="2" t="str">
        <f>VLOOKUP(GERAL[[#This Row],[CÓD]],SEALL,4,FALSE)</f>
        <v>05, 09, 11</v>
      </c>
      <c r="K980" s="2" t="str">
        <f>IF(ISERR(FIND("01",GERAL[[#This Row],[ODS]])),"NÃO","SIM")</f>
        <v>NÃO</v>
      </c>
      <c r="L980" s="2" t="str">
        <f>IF(ISERR(FIND("02",GERAL[[#This Row],[ODS]])),"NÃO","SIM")</f>
        <v>NÃO</v>
      </c>
      <c r="M980" s="2" t="str">
        <f>IF(ISERR(FIND("03",GERAL[[#This Row],[ODS]])),"NÃO","SIM")</f>
        <v>NÃO</v>
      </c>
      <c r="N980" s="2" t="str">
        <f>IF(ISERR(FIND("04",GERAL[[#This Row],[ODS]])),"NÃO","SIM")</f>
        <v>NÃO</v>
      </c>
      <c r="O980" s="2" t="str">
        <f>IF(ISERR(FIND("05",GERAL[[#This Row],[ODS]])),"NÃO","SIM")</f>
        <v>SIM</v>
      </c>
      <c r="P980" s="2" t="str">
        <f>IF(ISERR(FIND("06",GERAL[[#This Row],[ODS]])),"NÃO","SIM")</f>
        <v>NÃO</v>
      </c>
      <c r="Q980" s="2" t="str">
        <f>IF(ISERR(FIND("07",GERAL[[#This Row],[ODS]])),"NÃO","SIM")</f>
        <v>NÃO</v>
      </c>
      <c r="R980" s="2" t="str">
        <f>IF(ISERR(FIND("08",GERAL[[#This Row],[ODS]])),"NÃO","SIM")</f>
        <v>NÃO</v>
      </c>
      <c r="S980" s="2" t="str">
        <f>IF(ISERR(FIND("09",GERAL[[#This Row],[ODS]])),"NÃO","SIM")</f>
        <v>SIM</v>
      </c>
      <c r="T980" s="2" t="str">
        <f>IF(ISERR(FIND("10",GERAL[[#This Row],[ODS]])),"NÃO","SIM")</f>
        <v>NÃO</v>
      </c>
      <c r="U980" s="2" t="str">
        <f>IF(ISERR(FIND("11",GERAL[[#This Row],[ODS]])),"NÃO","SIM")</f>
        <v>SIM</v>
      </c>
      <c r="V980" s="2" t="str">
        <f>IF(ISERR(FIND("12",GERAL[[#This Row],[ODS]])),"NÃO","SIM")</f>
        <v>NÃO</v>
      </c>
      <c r="W980" s="2" t="str">
        <f>IF(ISERR(FIND("13",GERAL[[#This Row],[ODS]])),"NÃO","SIM")</f>
        <v>NÃO</v>
      </c>
      <c r="X980" s="2" t="str">
        <f>IF(ISERR(FIND("14",GERAL[[#This Row],[ODS]])),"NÃO","SIM")</f>
        <v>NÃO</v>
      </c>
      <c r="Y980" s="2" t="str">
        <f>IF(ISERR(FIND("15",GERAL[[#This Row],[ODS]])),"NÃO","SIM")</f>
        <v>NÃO</v>
      </c>
      <c r="Z980" s="2" t="str">
        <f>IF(ISERR(FIND("16",GERAL[[#This Row],[ODS]])),"NÃO","SIM")</f>
        <v>NÃO</v>
      </c>
      <c r="AA980" s="2" t="str">
        <f>IF(ISERR(FIND("17",GERAL[[#This Row],[ODS]])),"NÃO","SIM")</f>
        <v>NÃO</v>
      </c>
      <c r="AB980" s="1">
        <v>69.14653494125055</v>
      </c>
      <c r="AC980" s="1">
        <v>59.266748009910629</v>
      </c>
      <c r="AD980" s="1">
        <v>65.999316931497049</v>
      </c>
      <c r="AE980" s="1">
        <v>67.524354871722508</v>
      </c>
      <c r="AF980" s="1">
        <v>61.20937601923093</v>
      </c>
      <c r="AG980" s="1" t="str">
        <f>GERAL[[#This Row],[SIGLA]]&amp;GERAL[[#This Row],[CÓD]]</f>
        <v>DFIF_AT_FI</v>
      </c>
      <c r="AH980" s="1">
        <f ca="1">VLOOKUP(GERAL[[#This Row],[REF_NOTA]],BASE_NOTAS[],7,FALSE)</f>
        <v>58.085109010504773</v>
      </c>
      <c r="AI980" s="31">
        <f ca="1">IF(GERAL[[#This Row],[Nota 2025]]="",0,GERAL[[#This Row],[Nota 2026]]-GERAL[[#This Row],[Nota 2025]])</f>
        <v>-3.1242670087261573</v>
      </c>
    </row>
    <row r="981" spans="1:35" ht="17" x14ac:dyDescent="0.35">
      <c r="A981" s="2" t="s">
        <v>163</v>
      </c>
      <c r="B981" s="2" t="s">
        <v>183</v>
      </c>
      <c r="C981" s="2" t="s">
        <v>212</v>
      </c>
      <c r="D981" s="15" t="s">
        <v>37</v>
      </c>
      <c r="E981" s="2" t="s">
        <v>107</v>
      </c>
      <c r="F981" s="2" t="str">
        <f>VLOOKUP(GERAL[[#This Row],[CÓD]],SEALL,6,FALSE)</f>
        <v>SG</v>
      </c>
      <c r="G98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8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98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81" s="2" t="str">
        <f>VLOOKUP(GERAL[[#This Row],[CÓD]],SEALL,4,FALSE)</f>
        <v>05, 09, 11</v>
      </c>
      <c r="K981" s="2" t="str">
        <f>IF(ISERR(FIND("01",GERAL[[#This Row],[ODS]])),"NÃO","SIM")</f>
        <v>NÃO</v>
      </c>
      <c r="L981" s="2" t="str">
        <f>IF(ISERR(FIND("02",GERAL[[#This Row],[ODS]])),"NÃO","SIM")</f>
        <v>NÃO</v>
      </c>
      <c r="M981" s="2" t="str">
        <f>IF(ISERR(FIND("03",GERAL[[#This Row],[ODS]])),"NÃO","SIM")</f>
        <v>NÃO</v>
      </c>
      <c r="N981" s="2" t="str">
        <f>IF(ISERR(FIND("04",GERAL[[#This Row],[ODS]])),"NÃO","SIM")</f>
        <v>NÃO</v>
      </c>
      <c r="O981" s="2" t="str">
        <f>IF(ISERR(FIND("05",GERAL[[#This Row],[ODS]])),"NÃO","SIM")</f>
        <v>SIM</v>
      </c>
      <c r="P981" s="2" t="str">
        <f>IF(ISERR(FIND("06",GERAL[[#This Row],[ODS]])),"NÃO","SIM")</f>
        <v>NÃO</v>
      </c>
      <c r="Q981" s="2" t="str">
        <f>IF(ISERR(FIND("07",GERAL[[#This Row],[ODS]])),"NÃO","SIM")</f>
        <v>NÃO</v>
      </c>
      <c r="R981" s="2" t="str">
        <f>IF(ISERR(FIND("08",GERAL[[#This Row],[ODS]])),"NÃO","SIM")</f>
        <v>NÃO</v>
      </c>
      <c r="S981" s="2" t="str">
        <f>IF(ISERR(FIND("09",GERAL[[#This Row],[ODS]])),"NÃO","SIM")</f>
        <v>SIM</v>
      </c>
      <c r="T981" s="2" t="str">
        <f>IF(ISERR(FIND("10",GERAL[[#This Row],[ODS]])),"NÃO","SIM")</f>
        <v>NÃO</v>
      </c>
      <c r="U981" s="2" t="str">
        <f>IF(ISERR(FIND("11",GERAL[[#This Row],[ODS]])),"NÃO","SIM")</f>
        <v>SIM</v>
      </c>
      <c r="V981" s="2" t="str">
        <f>IF(ISERR(FIND("12",GERAL[[#This Row],[ODS]])),"NÃO","SIM")</f>
        <v>NÃO</v>
      </c>
      <c r="W981" s="2" t="str">
        <f>IF(ISERR(FIND("13",GERAL[[#This Row],[ODS]])),"NÃO","SIM")</f>
        <v>NÃO</v>
      </c>
      <c r="X981" s="2" t="str">
        <f>IF(ISERR(FIND("14",GERAL[[#This Row],[ODS]])),"NÃO","SIM")</f>
        <v>NÃO</v>
      </c>
      <c r="Y981" s="2" t="str">
        <f>IF(ISERR(FIND("15",GERAL[[#This Row],[ODS]])),"NÃO","SIM")</f>
        <v>NÃO</v>
      </c>
      <c r="Z981" s="2" t="str">
        <f>IF(ISERR(FIND("16",GERAL[[#This Row],[ODS]])),"NÃO","SIM")</f>
        <v>NÃO</v>
      </c>
      <c r="AA981" s="2" t="str">
        <f>IF(ISERR(FIND("17",GERAL[[#This Row],[ODS]])),"NÃO","SIM")</f>
        <v>NÃO</v>
      </c>
      <c r="AB981" s="1">
        <v>37.608178736068709</v>
      </c>
      <c r="AC981" s="1">
        <v>36.838353648503478</v>
      </c>
      <c r="AD981" s="1">
        <v>40.863371460390972</v>
      </c>
      <c r="AE981" s="1">
        <v>47.446080048384523</v>
      </c>
      <c r="AF981" s="1">
        <v>44.465466746322427</v>
      </c>
      <c r="AG981" s="1" t="str">
        <f>GERAL[[#This Row],[SIGLA]]&amp;GERAL[[#This Row],[CÓD]]</f>
        <v>ESIF_AT_FI</v>
      </c>
      <c r="AH981" s="1">
        <f ca="1">VLOOKUP(GERAL[[#This Row],[REF_NOTA]],BASE_NOTAS[],7,FALSE)</f>
        <v>40.97959453963805</v>
      </c>
      <c r="AI981" s="31">
        <f ca="1">IF(GERAL[[#This Row],[Nota 2025]]="",0,GERAL[[#This Row],[Nota 2026]]-GERAL[[#This Row],[Nota 2025]])</f>
        <v>-3.4858722066843768</v>
      </c>
    </row>
    <row r="982" spans="1:35" ht="17" x14ac:dyDescent="0.35">
      <c r="A982" s="2" t="s">
        <v>164</v>
      </c>
      <c r="B982" s="2" t="s">
        <v>190</v>
      </c>
      <c r="C982" s="2" t="s">
        <v>212</v>
      </c>
      <c r="D982" s="15" t="s">
        <v>37</v>
      </c>
      <c r="E982" s="2" t="s">
        <v>107</v>
      </c>
      <c r="F982" s="2" t="str">
        <f>VLOOKUP(GERAL[[#This Row],[CÓD]],SEALL,6,FALSE)</f>
        <v>SG</v>
      </c>
      <c r="G98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8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98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82" s="2" t="str">
        <f>VLOOKUP(GERAL[[#This Row],[CÓD]],SEALL,4,FALSE)</f>
        <v>05, 09, 11</v>
      </c>
      <c r="K982" s="2" t="str">
        <f>IF(ISERR(FIND("01",GERAL[[#This Row],[ODS]])),"NÃO","SIM")</f>
        <v>NÃO</v>
      </c>
      <c r="L982" s="2" t="str">
        <f>IF(ISERR(FIND("02",GERAL[[#This Row],[ODS]])),"NÃO","SIM")</f>
        <v>NÃO</v>
      </c>
      <c r="M982" s="2" t="str">
        <f>IF(ISERR(FIND("03",GERAL[[#This Row],[ODS]])),"NÃO","SIM")</f>
        <v>NÃO</v>
      </c>
      <c r="N982" s="2" t="str">
        <f>IF(ISERR(FIND("04",GERAL[[#This Row],[ODS]])),"NÃO","SIM")</f>
        <v>NÃO</v>
      </c>
      <c r="O982" s="2" t="str">
        <f>IF(ISERR(FIND("05",GERAL[[#This Row],[ODS]])),"NÃO","SIM")</f>
        <v>SIM</v>
      </c>
      <c r="P982" s="2" t="str">
        <f>IF(ISERR(FIND("06",GERAL[[#This Row],[ODS]])),"NÃO","SIM")</f>
        <v>NÃO</v>
      </c>
      <c r="Q982" s="2" t="str">
        <f>IF(ISERR(FIND("07",GERAL[[#This Row],[ODS]])),"NÃO","SIM")</f>
        <v>NÃO</v>
      </c>
      <c r="R982" s="2" t="str">
        <f>IF(ISERR(FIND("08",GERAL[[#This Row],[ODS]])),"NÃO","SIM")</f>
        <v>NÃO</v>
      </c>
      <c r="S982" s="2" t="str">
        <f>IF(ISERR(FIND("09",GERAL[[#This Row],[ODS]])),"NÃO","SIM")</f>
        <v>SIM</v>
      </c>
      <c r="T982" s="2" t="str">
        <f>IF(ISERR(FIND("10",GERAL[[#This Row],[ODS]])),"NÃO","SIM")</f>
        <v>NÃO</v>
      </c>
      <c r="U982" s="2" t="str">
        <f>IF(ISERR(FIND("11",GERAL[[#This Row],[ODS]])),"NÃO","SIM")</f>
        <v>SIM</v>
      </c>
      <c r="V982" s="2" t="str">
        <f>IF(ISERR(FIND("12",GERAL[[#This Row],[ODS]])),"NÃO","SIM")</f>
        <v>NÃO</v>
      </c>
      <c r="W982" s="2" t="str">
        <f>IF(ISERR(FIND("13",GERAL[[#This Row],[ODS]])),"NÃO","SIM")</f>
        <v>NÃO</v>
      </c>
      <c r="X982" s="2" t="str">
        <f>IF(ISERR(FIND("14",GERAL[[#This Row],[ODS]])),"NÃO","SIM")</f>
        <v>NÃO</v>
      </c>
      <c r="Y982" s="2" t="str">
        <f>IF(ISERR(FIND("15",GERAL[[#This Row],[ODS]])),"NÃO","SIM")</f>
        <v>NÃO</v>
      </c>
      <c r="Z982" s="2" t="str">
        <f>IF(ISERR(FIND("16",GERAL[[#This Row],[ODS]])),"NÃO","SIM")</f>
        <v>NÃO</v>
      </c>
      <c r="AA982" s="2" t="str">
        <f>IF(ISERR(FIND("17",GERAL[[#This Row],[ODS]])),"NÃO","SIM")</f>
        <v>NÃO</v>
      </c>
      <c r="AB982" s="1">
        <v>45.651103790168072</v>
      </c>
      <c r="AC982" s="1">
        <v>38.829920803901757</v>
      </c>
      <c r="AD982" s="1">
        <v>40.524985651369633</v>
      </c>
      <c r="AE982" s="1">
        <v>45.110301748355631</v>
      </c>
      <c r="AF982" s="1">
        <v>41.486555279399909</v>
      </c>
      <c r="AG982" s="1" t="str">
        <f>GERAL[[#This Row],[SIGLA]]&amp;GERAL[[#This Row],[CÓD]]</f>
        <v>GOIF_AT_FI</v>
      </c>
      <c r="AH982" s="1">
        <f ca="1">VLOOKUP(GERAL[[#This Row],[REF_NOTA]],BASE_NOTAS[],7,FALSE)</f>
        <v>35.699807693343338</v>
      </c>
      <c r="AI982" s="31">
        <f ca="1">IF(GERAL[[#This Row],[Nota 2025]]="",0,GERAL[[#This Row],[Nota 2026]]-GERAL[[#This Row],[Nota 2025]])</f>
        <v>-5.7867475860565705</v>
      </c>
    </row>
    <row r="983" spans="1:35" ht="17" x14ac:dyDescent="0.35">
      <c r="A983" s="2" t="s">
        <v>165</v>
      </c>
      <c r="B983" s="2" t="s">
        <v>191</v>
      </c>
      <c r="C983" s="2" t="s">
        <v>212</v>
      </c>
      <c r="D983" s="15" t="s">
        <v>37</v>
      </c>
      <c r="E983" s="2" t="s">
        <v>107</v>
      </c>
      <c r="F983" s="2" t="str">
        <f>VLOOKUP(GERAL[[#This Row],[CÓD]],SEALL,6,FALSE)</f>
        <v>SG</v>
      </c>
      <c r="G98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8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98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83" s="2" t="str">
        <f>VLOOKUP(GERAL[[#This Row],[CÓD]],SEALL,4,FALSE)</f>
        <v>05, 09, 11</v>
      </c>
      <c r="K983" s="2" t="str">
        <f>IF(ISERR(FIND("01",GERAL[[#This Row],[ODS]])),"NÃO","SIM")</f>
        <v>NÃO</v>
      </c>
      <c r="L983" s="2" t="str">
        <f>IF(ISERR(FIND("02",GERAL[[#This Row],[ODS]])),"NÃO","SIM")</f>
        <v>NÃO</v>
      </c>
      <c r="M983" s="2" t="str">
        <f>IF(ISERR(FIND("03",GERAL[[#This Row],[ODS]])),"NÃO","SIM")</f>
        <v>NÃO</v>
      </c>
      <c r="N983" s="2" t="str">
        <f>IF(ISERR(FIND("04",GERAL[[#This Row],[ODS]])),"NÃO","SIM")</f>
        <v>NÃO</v>
      </c>
      <c r="O983" s="2" t="str">
        <f>IF(ISERR(FIND("05",GERAL[[#This Row],[ODS]])),"NÃO","SIM")</f>
        <v>SIM</v>
      </c>
      <c r="P983" s="2" t="str">
        <f>IF(ISERR(FIND("06",GERAL[[#This Row],[ODS]])),"NÃO","SIM")</f>
        <v>NÃO</v>
      </c>
      <c r="Q983" s="2" t="str">
        <f>IF(ISERR(FIND("07",GERAL[[#This Row],[ODS]])),"NÃO","SIM")</f>
        <v>NÃO</v>
      </c>
      <c r="R983" s="2" t="str">
        <f>IF(ISERR(FIND("08",GERAL[[#This Row],[ODS]])),"NÃO","SIM")</f>
        <v>NÃO</v>
      </c>
      <c r="S983" s="2" t="str">
        <f>IF(ISERR(FIND("09",GERAL[[#This Row],[ODS]])),"NÃO","SIM")</f>
        <v>SIM</v>
      </c>
      <c r="T983" s="2" t="str">
        <f>IF(ISERR(FIND("10",GERAL[[#This Row],[ODS]])),"NÃO","SIM")</f>
        <v>NÃO</v>
      </c>
      <c r="U983" s="2" t="str">
        <f>IF(ISERR(FIND("11",GERAL[[#This Row],[ODS]])),"NÃO","SIM")</f>
        <v>SIM</v>
      </c>
      <c r="V983" s="2" t="str">
        <f>IF(ISERR(FIND("12",GERAL[[#This Row],[ODS]])),"NÃO","SIM")</f>
        <v>NÃO</v>
      </c>
      <c r="W983" s="2" t="str">
        <f>IF(ISERR(FIND("13",GERAL[[#This Row],[ODS]])),"NÃO","SIM")</f>
        <v>NÃO</v>
      </c>
      <c r="X983" s="2" t="str">
        <f>IF(ISERR(FIND("14",GERAL[[#This Row],[ODS]])),"NÃO","SIM")</f>
        <v>NÃO</v>
      </c>
      <c r="Y983" s="2" t="str">
        <f>IF(ISERR(FIND("15",GERAL[[#This Row],[ODS]])),"NÃO","SIM")</f>
        <v>NÃO</v>
      </c>
      <c r="Z983" s="2" t="str">
        <f>IF(ISERR(FIND("16",GERAL[[#This Row],[ODS]])),"NÃO","SIM")</f>
        <v>NÃO</v>
      </c>
      <c r="AA983" s="2" t="str">
        <f>IF(ISERR(FIND("17",GERAL[[#This Row],[ODS]])),"NÃO","SIM")</f>
        <v>NÃO</v>
      </c>
      <c r="AB983" s="1">
        <v>0</v>
      </c>
      <c r="AC983" s="1">
        <v>0</v>
      </c>
      <c r="AD983" s="1">
        <v>0</v>
      </c>
      <c r="AE983" s="1">
        <v>0</v>
      </c>
      <c r="AF983" s="1">
        <v>0</v>
      </c>
      <c r="AG983" s="1" t="str">
        <f>GERAL[[#This Row],[SIGLA]]&amp;GERAL[[#This Row],[CÓD]]</f>
        <v>MAIF_AT_FI</v>
      </c>
      <c r="AH983" s="1">
        <f ca="1">VLOOKUP(GERAL[[#This Row],[REF_NOTA]],BASE_NOTAS[],7,FALSE)</f>
        <v>0</v>
      </c>
      <c r="AI983" s="31">
        <f ca="1">IF(GERAL[[#This Row],[Nota 2025]]="",0,GERAL[[#This Row],[Nota 2026]]-GERAL[[#This Row],[Nota 2025]])</f>
        <v>0</v>
      </c>
    </row>
    <row r="984" spans="1:35" ht="17" x14ac:dyDescent="0.35">
      <c r="A984" s="2" t="s">
        <v>166</v>
      </c>
      <c r="B984" s="2" t="s">
        <v>192</v>
      </c>
      <c r="C984" s="2" t="s">
        <v>212</v>
      </c>
      <c r="D984" s="15" t="s">
        <v>37</v>
      </c>
      <c r="E984" s="2" t="s">
        <v>107</v>
      </c>
      <c r="F984" s="2" t="str">
        <f>VLOOKUP(GERAL[[#This Row],[CÓD]],SEALL,6,FALSE)</f>
        <v>SG</v>
      </c>
      <c r="G98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8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98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84" s="2" t="str">
        <f>VLOOKUP(GERAL[[#This Row],[CÓD]],SEALL,4,FALSE)</f>
        <v>05, 09, 11</v>
      </c>
      <c r="K984" s="2" t="str">
        <f>IF(ISERR(FIND("01",GERAL[[#This Row],[ODS]])),"NÃO","SIM")</f>
        <v>NÃO</v>
      </c>
      <c r="L984" s="2" t="str">
        <f>IF(ISERR(FIND("02",GERAL[[#This Row],[ODS]])),"NÃO","SIM")</f>
        <v>NÃO</v>
      </c>
      <c r="M984" s="2" t="str">
        <f>IF(ISERR(FIND("03",GERAL[[#This Row],[ODS]])),"NÃO","SIM")</f>
        <v>NÃO</v>
      </c>
      <c r="N984" s="2" t="str">
        <f>IF(ISERR(FIND("04",GERAL[[#This Row],[ODS]])),"NÃO","SIM")</f>
        <v>NÃO</v>
      </c>
      <c r="O984" s="2" t="str">
        <f>IF(ISERR(FIND("05",GERAL[[#This Row],[ODS]])),"NÃO","SIM")</f>
        <v>SIM</v>
      </c>
      <c r="P984" s="2" t="str">
        <f>IF(ISERR(FIND("06",GERAL[[#This Row],[ODS]])),"NÃO","SIM")</f>
        <v>NÃO</v>
      </c>
      <c r="Q984" s="2" t="str">
        <f>IF(ISERR(FIND("07",GERAL[[#This Row],[ODS]])),"NÃO","SIM")</f>
        <v>NÃO</v>
      </c>
      <c r="R984" s="2" t="str">
        <f>IF(ISERR(FIND("08",GERAL[[#This Row],[ODS]])),"NÃO","SIM")</f>
        <v>NÃO</v>
      </c>
      <c r="S984" s="2" t="str">
        <f>IF(ISERR(FIND("09",GERAL[[#This Row],[ODS]])),"NÃO","SIM")</f>
        <v>SIM</v>
      </c>
      <c r="T984" s="2" t="str">
        <f>IF(ISERR(FIND("10",GERAL[[#This Row],[ODS]])),"NÃO","SIM")</f>
        <v>NÃO</v>
      </c>
      <c r="U984" s="2" t="str">
        <f>IF(ISERR(FIND("11",GERAL[[#This Row],[ODS]])),"NÃO","SIM")</f>
        <v>SIM</v>
      </c>
      <c r="V984" s="2" t="str">
        <f>IF(ISERR(FIND("12",GERAL[[#This Row],[ODS]])),"NÃO","SIM")</f>
        <v>NÃO</v>
      </c>
      <c r="W984" s="2" t="str">
        <f>IF(ISERR(FIND("13",GERAL[[#This Row],[ODS]])),"NÃO","SIM")</f>
        <v>NÃO</v>
      </c>
      <c r="X984" s="2" t="str">
        <f>IF(ISERR(FIND("14",GERAL[[#This Row],[ODS]])),"NÃO","SIM")</f>
        <v>NÃO</v>
      </c>
      <c r="Y984" s="2" t="str">
        <f>IF(ISERR(FIND("15",GERAL[[#This Row],[ODS]])),"NÃO","SIM")</f>
        <v>NÃO</v>
      </c>
      <c r="Z984" s="2" t="str">
        <f>IF(ISERR(FIND("16",GERAL[[#This Row],[ODS]])),"NÃO","SIM")</f>
        <v>NÃO</v>
      </c>
      <c r="AA984" s="2" t="str">
        <f>IF(ISERR(FIND("17",GERAL[[#This Row],[ODS]])),"NÃO","SIM")</f>
        <v>NÃO</v>
      </c>
      <c r="AB984" s="1">
        <v>42.844920357954933</v>
      </c>
      <c r="AC984" s="1">
        <v>42.264357317003551</v>
      </c>
      <c r="AD984" s="1">
        <v>43.390273137272885</v>
      </c>
      <c r="AE984" s="1">
        <v>48.727220063934247</v>
      </c>
      <c r="AF984" s="1">
        <v>48.455759281681594</v>
      </c>
      <c r="AG984" s="1" t="str">
        <f>GERAL[[#This Row],[SIGLA]]&amp;GERAL[[#This Row],[CÓD]]</f>
        <v>MGIF_AT_FI</v>
      </c>
      <c r="AH984" s="1">
        <f ca="1">VLOOKUP(GERAL[[#This Row],[REF_NOTA]],BASE_NOTAS[],7,FALSE)</f>
        <v>46.745762025280364</v>
      </c>
      <c r="AI984" s="31">
        <f ca="1">IF(GERAL[[#This Row],[Nota 2025]]="",0,GERAL[[#This Row],[Nota 2026]]-GERAL[[#This Row],[Nota 2025]])</f>
        <v>-1.7099972564012305</v>
      </c>
    </row>
    <row r="985" spans="1:35" ht="17" x14ac:dyDescent="0.35">
      <c r="A985" s="2" t="s">
        <v>167</v>
      </c>
      <c r="B985" s="2" t="s">
        <v>193</v>
      </c>
      <c r="C985" s="2" t="s">
        <v>212</v>
      </c>
      <c r="D985" s="15" t="s">
        <v>37</v>
      </c>
      <c r="E985" s="2" t="s">
        <v>107</v>
      </c>
      <c r="F985" s="2" t="str">
        <f>VLOOKUP(GERAL[[#This Row],[CÓD]],SEALL,6,FALSE)</f>
        <v>SG</v>
      </c>
      <c r="G98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8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98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85" s="2" t="str">
        <f>VLOOKUP(GERAL[[#This Row],[CÓD]],SEALL,4,FALSE)</f>
        <v>05, 09, 11</v>
      </c>
      <c r="K985" s="2" t="str">
        <f>IF(ISERR(FIND("01",GERAL[[#This Row],[ODS]])),"NÃO","SIM")</f>
        <v>NÃO</v>
      </c>
      <c r="L985" s="2" t="str">
        <f>IF(ISERR(FIND("02",GERAL[[#This Row],[ODS]])),"NÃO","SIM")</f>
        <v>NÃO</v>
      </c>
      <c r="M985" s="2" t="str">
        <f>IF(ISERR(FIND("03",GERAL[[#This Row],[ODS]])),"NÃO","SIM")</f>
        <v>NÃO</v>
      </c>
      <c r="N985" s="2" t="str">
        <f>IF(ISERR(FIND("04",GERAL[[#This Row],[ODS]])),"NÃO","SIM")</f>
        <v>NÃO</v>
      </c>
      <c r="O985" s="2" t="str">
        <f>IF(ISERR(FIND("05",GERAL[[#This Row],[ODS]])),"NÃO","SIM")</f>
        <v>SIM</v>
      </c>
      <c r="P985" s="2" t="str">
        <f>IF(ISERR(FIND("06",GERAL[[#This Row],[ODS]])),"NÃO","SIM")</f>
        <v>NÃO</v>
      </c>
      <c r="Q985" s="2" t="str">
        <f>IF(ISERR(FIND("07",GERAL[[#This Row],[ODS]])),"NÃO","SIM")</f>
        <v>NÃO</v>
      </c>
      <c r="R985" s="2" t="str">
        <f>IF(ISERR(FIND("08",GERAL[[#This Row],[ODS]])),"NÃO","SIM")</f>
        <v>NÃO</v>
      </c>
      <c r="S985" s="2" t="str">
        <f>IF(ISERR(FIND("09",GERAL[[#This Row],[ODS]])),"NÃO","SIM")</f>
        <v>SIM</v>
      </c>
      <c r="T985" s="2" t="str">
        <f>IF(ISERR(FIND("10",GERAL[[#This Row],[ODS]])),"NÃO","SIM")</f>
        <v>NÃO</v>
      </c>
      <c r="U985" s="2" t="str">
        <f>IF(ISERR(FIND("11",GERAL[[#This Row],[ODS]])),"NÃO","SIM")</f>
        <v>SIM</v>
      </c>
      <c r="V985" s="2" t="str">
        <f>IF(ISERR(FIND("12",GERAL[[#This Row],[ODS]])),"NÃO","SIM")</f>
        <v>NÃO</v>
      </c>
      <c r="W985" s="2" t="str">
        <f>IF(ISERR(FIND("13",GERAL[[#This Row],[ODS]])),"NÃO","SIM")</f>
        <v>NÃO</v>
      </c>
      <c r="X985" s="2" t="str">
        <f>IF(ISERR(FIND("14",GERAL[[#This Row],[ODS]])),"NÃO","SIM")</f>
        <v>NÃO</v>
      </c>
      <c r="Y985" s="2" t="str">
        <f>IF(ISERR(FIND("15",GERAL[[#This Row],[ODS]])),"NÃO","SIM")</f>
        <v>NÃO</v>
      </c>
      <c r="Z985" s="2" t="str">
        <f>IF(ISERR(FIND("16",GERAL[[#This Row],[ODS]])),"NÃO","SIM")</f>
        <v>NÃO</v>
      </c>
      <c r="AA985" s="2" t="str">
        <f>IF(ISERR(FIND("17",GERAL[[#This Row],[ODS]])),"NÃO","SIM")</f>
        <v>NÃO</v>
      </c>
      <c r="AB985" s="1">
        <v>37.581009038486599</v>
      </c>
      <c r="AC985" s="1">
        <v>30.032092401107636</v>
      </c>
      <c r="AD985" s="1">
        <v>35.562683612415441</v>
      </c>
      <c r="AE985" s="1">
        <v>42.560493742592584</v>
      </c>
      <c r="AF985" s="1">
        <v>38.667265852400952</v>
      </c>
      <c r="AG985" s="1" t="str">
        <f>GERAL[[#This Row],[SIGLA]]&amp;GERAL[[#This Row],[CÓD]]</f>
        <v>MSIF_AT_FI</v>
      </c>
      <c r="AH985" s="1">
        <f ca="1">VLOOKUP(GERAL[[#This Row],[REF_NOTA]],BASE_NOTAS[],7,FALSE)</f>
        <v>34.846032704073707</v>
      </c>
      <c r="AI985" s="31">
        <f ca="1">IF(GERAL[[#This Row],[Nota 2025]]="",0,GERAL[[#This Row],[Nota 2026]]-GERAL[[#This Row],[Nota 2025]])</f>
        <v>-3.821233148327245</v>
      </c>
    </row>
    <row r="986" spans="1:35" ht="17" x14ac:dyDescent="0.35">
      <c r="A986" s="2" t="s">
        <v>168</v>
      </c>
      <c r="B986" s="2" t="s">
        <v>195</v>
      </c>
      <c r="C986" s="2" t="s">
        <v>212</v>
      </c>
      <c r="D986" s="15" t="s">
        <v>37</v>
      </c>
      <c r="E986" s="2" t="s">
        <v>107</v>
      </c>
      <c r="F986" s="2" t="str">
        <f>VLOOKUP(GERAL[[#This Row],[CÓD]],SEALL,6,FALSE)</f>
        <v>SG</v>
      </c>
      <c r="G98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8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98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86" s="2" t="str">
        <f>VLOOKUP(GERAL[[#This Row],[CÓD]],SEALL,4,FALSE)</f>
        <v>05, 09, 11</v>
      </c>
      <c r="K986" s="2" t="str">
        <f>IF(ISERR(FIND("01",GERAL[[#This Row],[ODS]])),"NÃO","SIM")</f>
        <v>NÃO</v>
      </c>
      <c r="L986" s="2" t="str">
        <f>IF(ISERR(FIND("02",GERAL[[#This Row],[ODS]])),"NÃO","SIM")</f>
        <v>NÃO</v>
      </c>
      <c r="M986" s="2" t="str">
        <f>IF(ISERR(FIND("03",GERAL[[#This Row],[ODS]])),"NÃO","SIM")</f>
        <v>NÃO</v>
      </c>
      <c r="N986" s="2" t="str">
        <f>IF(ISERR(FIND("04",GERAL[[#This Row],[ODS]])),"NÃO","SIM")</f>
        <v>NÃO</v>
      </c>
      <c r="O986" s="2" t="str">
        <f>IF(ISERR(FIND("05",GERAL[[#This Row],[ODS]])),"NÃO","SIM")</f>
        <v>SIM</v>
      </c>
      <c r="P986" s="2" t="str">
        <f>IF(ISERR(FIND("06",GERAL[[#This Row],[ODS]])),"NÃO","SIM")</f>
        <v>NÃO</v>
      </c>
      <c r="Q986" s="2" t="str">
        <f>IF(ISERR(FIND("07",GERAL[[#This Row],[ODS]])),"NÃO","SIM")</f>
        <v>NÃO</v>
      </c>
      <c r="R986" s="2" t="str">
        <f>IF(ISERR(FIND("08",GERAL[[#This Row],[ODS]])),"NÃO","SIM")</f>
        <v>NÃO</v>
      </c>
      <c r="S986" s="2" t="str">
        <f>IF(ISERR(FIND("09",GERAL[[#This Row],[ODS]])),"NÃO","SIM")</f>
        <v>SIM</v>
      </c>
      <c r="T986" s="2" t="str">
        <f>IF(ISERR(FIND("10",GERAL[[#This Row],[ODS]])),"NÃO","SIM")</f>
        <v>NÃO</v>
      </c>
      <c r="U986" s="2" t="str">
        <f>IF(ISERR(FIND("11",GERAL[[#This Row],[ODS]])),"NÃO","SIM")</f>
        <v>SIM</v>
      </c>
      <c r="V986" s="2" t="str">
        <f>IF(ISERR(FIND("12",GERAL[[#This Row],[ODS]])),"NÃO","SIM")</f>
        <v>NÃO</v>
      </c>
      <c r="W986" s="2" t="str">
        <f>IF(ISERR(FIND("13",GERAL[[#This Row],[ODS]])),"NÃO","SIM")</f>
        <v>NÃO</v>
      </c>
      <c r="X986" s="2" t="str">
        <f>IF(ISERR(FIND("14",GERAL[[#This Row],[ODS]])),"NÃO","SIM")</f>
        <v>NÃO</v>
      </c>
      <c r="Y986" s="2" t="str">
        <f>IF(ISERR(FIND("15",GERAL[[#This Row],[ODS]])),"NÃO","SIM")</f>
        <v>NÃO</v>
      </c>
      <c r="Z986" s="2" t="str">
        <f>IF(ISERR(FIND("16",GERAL[[#This Row],[ODS]])),"NÃO","SIM")</f>
        <v>NÃO</v>
      </c>
      <c r="AA986" s="2" t="str">
        <f>IF(ISERR(FIND("17",GERAL[[#This Row],[ODS]])),"NÃO","SIM")</f>
        <v>NÃO</v>
      </c>
      <c r="AB986" s="1">
        <v>37.228588085699187</v>
      </c>
      <c r="AC986" s="1">
        <v>37.452700949845095</v>
      </c>
      <c r="AD986" s="1">
        <v>40.890258240969239</v>
      </c>
      <c r="AE986" s="1">
        <v>45.533079680208019</v>
      </c>
      <c r="AF986" s="1">
        <v>42.945076274114072</v>
      </c>
      <c r="AG986" s="1" t="str">
        <f>GERAL[[#This Row],[SIGLA]]&amp;GERAL[[#This Row],[CÓD]]</f>
        <v>MTIF_AT_FI</v>
      </c>
      <c r="AH986" s="1">
        <f ca="1">VLOOKUP(GERAL[[#This Row],[REF_NOTA]],BASE_NOTAS[],7,FALSE)</f>
        <v>36.870531943419479</v>
      </c>
      <c r="AI986" s="31">
        <f ca="1">IF(GERAL[[#This Row],[Nota 2025]]="",0,GERAL[[#This Row],[Nota 2026]]-GERAL[[#This Row],[Nota 2025]])</f>
        <v>-6.074544330694593</v>
      </c>
    </row>
    <row r="987" spans="1:35" ht="17" x14ac:dyDescent="0.35">
      <c r="A987" s="2" t="s">
        <v>169</v>
      </c>
      <c r="B987" s="2" t="s">
        <v>196</v>
      </c>
      <c r="C987" s="2" t="s">
        <v>212</v>
      </c>
      <c r="D987" s="15" t="s">
        <v>37</v>
      </c>
      <c r="E987" s="2" t="s">
        <v>107</v>
      </c>
      <c r="F987" s="2" t="str">
        <f>VLOOKUP(GERAL[[#This Row],[CÓD]],SEALL,6,FALSE)</f>
        <v>SG</v>
      </c>
      <c r="G98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8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98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87" s="2" t="str">
        <f>VLOOKUP(GERAL[[#This Row],[CÓD]],SEALL,4,FALSE)</f>
        <v>05, 09, 11</v>
      </c>
      <c r="K987" s="2" t="str">
        <f>IF(ISERR(FIND("01",GERAL[[#This Row],[ODS]])),"NÃO","SIM")</f>
        <v>NÃO</v>
      </c>
      <c r="L987" s="2" t="str">
        <f>IF(ISERR(FIND("02",GERAL[[#This Row],[ODS]])),"NÃO","SIM")</f>
        <v>NÃO</v>
      </c>
      <c r="M987" s="2" t="str">
        <f>IF(ISERR(FIND("03",GERAL[[#This Row],[ODS]])),"NÃO","SIM")</f>
        <v>NÃO</v>
      </c>
      <c r="N987" s="2" t="str">
        <f>IF(ISERR(FIND("04",GERAL[[#This Row],[ODS]])),"NÃO","SIM")</f>
        <v>NÃO</v>
      </c>
      <c r="O987" s="2" t="str">
        <f>IF(ISERR(FIND("05",GERAL[[#This Row],[ODS]])),"NÃO","SIM")</f>
        <v>SIM</v>
      </c>
      <c r="P987" s="2" t="str">
        <f>IF(ISERR(FIND("06",GERAL[[#This Row],[ODS]])),"NÃO","SIM")</f>
        <v>NÃO</v>
      </c>
      <c r="Q987" s="2" t="str">
        <f>IF(ISERR(FIND("07",GERAL[[#This Row],[ODS]])),"NÃO","SIM")</f>
        <v>NÃO</v>
      </c>
      <c r="R987" s="2" t="str">
        <f>IF(ISERR(FIND("08",GERAL[[#This Row],[ODS]])),"NÃO","SIM")</f>
        <v>NÃO</v>
      </c>
      <c r="S987" s="2" t="str">
        <f>IF(ISERR(FIND("09",GERAL[[#This Row],[ODS]])),"NÃO","SIM")</f>
        <v>SIM</v>
      </c>
      <c r="T987" s="2" t="str">
        <f>IF(ISERR(FIND("10",GERAL[[#This Row],[ODS]])),"NÃO","SIM")</f>
        <v>NÃO</v>
      </c>
      <c r="U987" s="2" t="str">
        <f>IF(ISERR(FIND("11",GERAL[[#This Row],[ODS]])),"NÃO","SIM")</f>
        <v>SIM</v>
      </c>
      <c r="V987" s="2" t="str">
        <f>IF(ISERR(FIND("12",GERAL[[#This Row],[ODS]])),"NÃO","SIM")</f>
        <v>NÃO</v>
      </c>
      <c r="W987" s="2" t="str">
        <f>IF(ISERR(FIND("13",GERAL[[#This Row],[ODS]])),"NÃO","SIM")</f>
        <v>NÃO</v>
      </c>
      <c r="X987" s="2" t="str">
        <f>IF(ISERR(FIND("14",GERAL[[#This Row],[ODS]])),"NÃO","SIM")</f>
        <v>NÃO</v>
      </c>
      <c r="Y987" s="2" t="str">
        <f>IF(ISERR(FIND("15",GERAL[[#This Row],[ODS]])),"NÃO","SIM")</f>
        <v>NÃO</v>
      </c>
      <c r="Z987" s="2" t="str">
        <f>IF(ISERR(FIND("16",GERAL[[#This Row],[ODS]])),"NÃO","SIM")</f>
        <v>NÃO</v>
      </c>
      <c r="AA987" s="2" t="str">
        <f>IF(ISERR(FIND("17",GERAL[[#This Row],[ODS]])),"NÃO","SIM")</f>
        <v>NÃO</v>
      </c>
      <c r="AB987" s="1">
        <v>8.6085947150118809</v>
      </c>
      <c r="AC987" s="1">
        <v>5.0385962687110988</v>
      </c>
      <c r="AD987" s="1">
        <v>6.4345614291256483</v>
      </c>
      <c r="AE987" s="1">
        <v>13.402041311154514</v>
      </c>
      <c r="AF987" s="1">
        <v>9.527269608432162</v>
      </c>
      <c r="AG987" s="1" t="str">
        <f>GERAL[[#This Row],[SIGLA]]&amp;GERAL[[#This Row],[CÓD]]</f>
        <v>PAIF_AT_FI</v>
      </c>
      <c r="AH987" s="1">
        <f ca="1">VLOOKUP(GERAL[[#This Row],[REF_NOTA]],BASE_NOTAS[],7,FALSE)</f>
        <v>6.3097841632110656</v>
      </c>
      <c r="AI987" s="31">
        <f ca="1">IF(GERAL[[#This Row],[Nota 2025]]="",0,GERAL[[#This Row],[Nota 2026]]-GERAL[[#This Row],[Nota 2025]])</f>
        <v>-3.2174854452210964</v>
      </c>
    </row>
    <row r="988" spans="1:35" ht="17" x14ac:dyDescent="0.35">
      <c r="A988" s="2" t="s">
        <v>170</v>
      </c>
      <c r="B988" s="2" t="s">
        <v>197</v>
      </c>
      <c r="C988" s="2" t="s">
        <v>212</v>
      </c>
      <c r="D988" s="15" t="s">
        <v>37</v>
      </c>
      <c r="E988" s="2" t="s">
        <v>107</v>
      </c>
      <c r="F988" s="2" t="str">
        <f>VLOOKUP(GERAL[[#This Row],[CÓD]],SEALL,6,FALSE)</f>
        <v>SG</v>
      </c>
      <c r="G98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8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98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88" s="2" t="str">
        <f>VLOOKUP(GERAL[[#This Row],[CÓD]],SEALL,4,FALSE)</f>
        <v>05, 09, 11</v>
      </c>
      <c r="K988" s="2" t="str">
        <f>IF(ISERR(FIND("01",GERAL[[#This Row],[ODS]])),"NÃO","SIM")</f>
        <v>NÃO</v>
      </c>
      <c r="L988" s="2" t="str">
        <f>IF(ISERR(FIND("02",GERAL[[#This Row],[ODS]])),"NÃO","SIM")</f>
        <v>NÃO</v>
      </c>
      <c r="M988" s="2" t="str">
        <f>IF(ISERR(FIND("03",GERAL[[#This Row],[ODS]])),"NÃO","SIM")</f>
        <v>NÃO</v>
      </c>
      <c r="N988" s="2" t="str">
        <f>IF(ISERR(FIND("04",GERAL[[#This Row],[ODS]])),"NÃO","SIM")</f>
        <v>NÃO</v>
      </c>
      <c r="O988" s="2" t="str">
        <f>IF(ISERR(FIND("05",GERAL[[#This Row],[ODS]])),"NÃO","SIM")</f>
        <v>SIM</v>
      </c>
      <c r="P988" s="2" t="str">
        <f>IF(ISERR(FIND("06",GERAL[[#This Row],[ODS]])),"NÃO","SIM")</f>
        <v>NÃO</v>
      </c>
      <c r="Q988" s="2" t="str">
        <f>IF(ISERR(FIND("07",GERAL[[#This Row],[ODS]])),"NÃO","SIM")</f>
        <v>NÃO</v>
      </c>
      <c r="R988" s="2" t="str">
        <f>IF(ISERR(FIND("08",GERAL[[#This Row],[ODS]])),"NÃO","SIM")</f>
        <v>NÃO</v>
      </c>
      <c r="S988" s="2" t="str">
        <f>IF(ISERR(FIND("09",GERAL[[#This Row],[ODS]])),"NÃO","SIM")</f>
        <v>SIM</v>
      </c>
      <c r="T988" s="2" t="str">
        <f>IF(ISERR(FIND("10",GERAL[[#This Row],[ODS]])),"NÃO","SIM")</f>
        <v>NÃO</v>
      </c>
      <c r="U988" s="2" t="str">
        <f>IF(ISERR(FIND("11",GERAL[[#This Row],[ODS]])),"NÃO","SIM")</f>
        <v>SIM</v>
      </c>
      <c r="V988" s="2" t="str">
        <f>IF(ISERR(FIND("12",GERAL[[#This Row],[ODS]])),"NÃO","SIM")</f>
        <v>NÃO</v>
      </c>
      <c r="W988" s="2" t="str">
        <f>IF(ISERR(FIND("13",GERAL[[#This Row],[ODS]])),"NÃO","SIM")</f>
        <v>NÃO</v>
      </c>
      <c r="X988" s="2" t="str">
        <f>IF(ISERR(FIND("14",GERAL[[#This Row],[ODS]])),"NÃO","SIM")</f>
        <v>NÃO</v>
      </c>
      <c r="Y988" s="2" t="str">
        <f>IF(ISERR(FIND("15",GERAL[[#This Row],[ODS]])),"NÃO","SIM")</f>
        <v>NÃO</v>
      </c>
      <c r="Z988" s="2" t="str">
        <f>IF(ISERR(FIND("16",GERAL[[#This Row],[ODS]])),"NÃO","SIM")</f>
        <v>NÃO</v>
      </c>
      <c r="AA988" s="2" t="str">
        <f>IF(ISERR(FIND("17",GERAL[[#This Row],[ODS]])),"NÃO","SIM")</f>
        <v>NÃO</v>
      </c>
      <c r="AB988" s="1">
        <v>24.874316426373166</v>
      </c>
      <c r="AC988" s="1">
        <v>33.289412316515659</v>
      </c>
      <c r="AD988" s="1">
        <v>21.000869583257135</v>
      </c>
      <c r="AE988" s="1">
        <v>19.248680882792026</v>
      </c>
      <c r="AF988" s="1">
        <v>22.605397835081366</v>
      </c>
      <c r="AG988" s="1" t="str">
        <f>GERAL[[#This Row],[SIGLA]]&amp;GERAL[[#This Row],[CÓD]]</f>
        <v>PBIF_AT_FI</v>
      </c>
      <c r="AH988" s="1">
        <f ca="1">VLOOKUP(GERAL[[#This Row],[REF_NOTA]],BASE_NOTAS[],7,FALSE)</f>
        <v>21.809113735151691</v>
      </c>
      <c r="AI988" s="31">
        <f ca="1">IF(GERAL[[#This Row],[Nota 2025]]="",0,GERAL[[#This Row],[Nota 2026]]-GERAL[[#This Row],[Nota 2025]])</f>
        <v>-0.79628409992967519</v>
      </c>
    </row>
    <row r="989" spans="1:35" ht="17" x14ac:dyDescent="0.35">
      <c r="A989" s="2" t="s">
        <v>171</v>
      </c>
      <c r="B989" s="2" t="s">
        <v>198</v>
      </c>
      <c r="C989" s="2" t="s">
        <v>212</v>
      </c>
      <c r="D989" s="15" t="s">
        <v>37</v>
      </c>
      <c r="E989" s="2" t="s">
        <v>107</v>
      </c>
      <c r="F989" s="2" t="str">
        <f>VLOOKUP(GERAL[[#This Row],[CÓD]],SEALL,6,FALSE)</f>
        <v>SG</v>
      </c>
      <c r="G98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8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98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89" s="2" t="str">
        <f>VLOOKUP(GERAL[[#This Row],[CÓD]],SEALL,4,FALSE)</f>
        <v>05, 09, 11</v>
      </c>
      <c r="K989" s="2" t="str">
        <f>IF(ISERR(FIND("01",GERAL[[#This Row],[ODS]])),"NÃO","SIM")</f>
        <v>NÃO</v>
      </c>
      <c r="L989" s="2" t="str">
        <f>IF(ISERR(FIND("02",GERAL[[#This Row],[ODS]])),"NÃO","SIM")</f>
        <v>NÃO</v>
      </c>
      <c r="M989" s="2" t="str">
        <f>IF(ISERR(FIND("03",GERAL[[#This Row],[ODS]])),"NÃO","SIM")</f>
        <v>NÃO</v>
      </c>
      <c r="N989" s="2" t="str">
        <f>IF(ISERR(FIND("04",GERAL[[#This Row],[ODS]])),"NÃO","SIM")</f>
        <v>NÃO</v>
      </c>
      <c r="O989" s="2" t="str">
        <f>IF(ISERR(FIND("05",GERAL[[#This Row],[ODS]])),"NÃO","SIM")</f>
        <v>SIM</v>
      </c>
      <c r="P989" s="2" t="str">
        <f>IF(ISERR(FIND("06",GERAL[[#This Row],[ODS]])),"NÃO","SIM")</f>
        <v>NÃO</v>
      </c>
      <c r="Q989" s="2" t="str">
        <f>IF(ISERR(FIND("07",GERAL[[#This Row],[ODS]])),"NÃO","SIM")</f>
        <v>NÃO</v>
      </c>
      <c r="R989" s="2" t="str">
        <f>IF(ISERR(FIND("08",GERAL[[#This Row],[ODS]])),"NÃO","SIM")</f>
        <v>NÃO</v>
      </c>
      <c r="S989" s="2" t="str">
        <f>IF(ISERR(FIND("09",GERAL[[#This Row],[ODS]])),"NÃO","SIM")</f>
        <v>SIM</v>
      </c>
      <c r="T989" s="2" t="str">
        <f>IF(ISERR(FIND("10",GERAL[[#This Row],[ODS]])),"NÃO","SIM")</f>
        <v>NÃO</v>
      </c>
      <c r="U989" s="2" t="str">
        <f>IF(ISERR(FIND("11",GERAL[[#This Row],[ODS]])),"NÃO","SIM")</f>
        <v>SIM</v>
      </c>
      <c r="V989" s="2" t="str">
        <f>IF(ISERR(FIND("12",GERAL[[#This Row],[ODS]])),"NÃO","SIM")</f>
        <v>NÃO</v>
      </c>
      <c r="W989" s="2" t="str">
        <f>IF(ISERR(FIND("13",GERAL[[#This Row],[ODS]])),"NÃO","SIM")</f>
        <v>NÃO</v>
      </c>
      <c r="X989" s="2" t="str">
        <f>IF(ISERR(FIND("14",GERAL[[#This Row],[ODS]])),"NÃO","SIM")</f>
        <v>NÃO</v>
      </c>
      <c r="Y989" s="2" t="str">
        <f>IF(ISERR(FIND("15",GERAL[[#This Row],[ODS]])),"NÃO","SIM")</f>
        <v>NÃO</v>
      </c>
      <c r="Z989" s="2" t="str">
        <f>IF(ISERR(FIND("16",GERAL[[#This Row],[ODS]])),"NÃO","SIM")</f>
        <v>NÃO</v>
      </c>
      <c r="AA989" s="2" t="str">
        <f>IF(ISERR(FIND("17",GERAL[[#This Row],[ODS]])),"NÃO","SIM")</f>
        <v>NÃO</v>
      </c>
      <c r="AB989" s="1">
        <v>21.49247629333113</v>
      </c>
      <c r="AC989" s="1">
        <v>21.167098951768917</v>
      </c>
      <c r="AD989" s="1">
        <v>23.830664379278865</v>
      </c>
      <c r="AE989" s="1">
        <v>28.222052885119851</v>
      </c>
      <c r="AF989" s="1">
        <v>22.450820415437988</v>
      </c>
      <c r="AG989" s="1" t="str">
        <f>GERAL[[#This Row],[SIGLA]]&amp;GERAL[[#This Row],[CÓD]]</f>
        <v>PEIF_AT_FI</v>
      </c>
      <c r="AH989" s="1">
        <f ca="1">VLOOKUP(GERAL[[#This Row],[REF_NOTA]],BASE_NOTAS[],7,FALSE)</f>
        <v>17.39266364114782</v>
      </c>
      <c r="AI989" s="31">
        <f ca="1">IF(GERAL[[#This Row],[Nota 2025]]="",0,GERAL[[#This Row],[Nota 2026]]-GERAL[[#This Row],[Nota 2025]])</f>
        <v>-5.0581567742901683</v>
      </c>
    </row>
    <row r="990" spans="1:35" ht="17" x14ac:dyDescent="0.35">
      <c r="A990" s="2" t="s">
        <v>172</v>
      </c>
      <c r="B990" s="2" t="s">
        <v>199</v>
      </c>
      <c r="C990" s="2" t="s">
        <v>212</v>
      </c>
      <c r="D990" s="15" t="s">
        <v>37</v>
      </c>
      <c r="E990" s="2" t="s">
        <v>107</v>
      </c>
      <c r="F990" s="2" t="str">
        <f>VLOOKUP(GERAL[[#This Row],[CÓD]],SEALL,6,FALSE)</f>
        <v>SG</v>
      </c>
      <c r="G99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9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99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90" s="2" t="str">
        <f>VLOOKUP(GERAL[[#This Row],[CÓD]],SEALL,4,FALSE)</f>
        <v>05, 09, 11</v>
      </c>
      <c r="K990" s="2" t="str">
        <f>IF(ISERR(FIND("01",GERAL[[#This Row],[ODS]])),"NÃO","SIM")</f>
        <v>NÃO</v>
      </c>
      <c r="L990" s="2" t="str">
        <f>IF(ISERR(FIND("02",GERAL[[#This Row],[ODS]])),"NÃO","SIM")</f>
        <v>NÃO</v>
      </c>
      <c r="M990" s="2" t="str">
        <f>IF(ISERR(FIND("03",GERAL[[#This Row],[ODS]])),"NÃO","SIM")</f>
        <v>NÃO</v>
      </c>
      <c r="N990" s="2" t="str">
        <f>IF(ISERR(FIND("04",GERAL[[#This Row],[ODS]])),"NÃO","SIM")</f>
        <v>NÃO</v>
      </c>
      <c r="O990" s="2" t="str">
        <f>IF(ISERR(FIND("05",GERAL[[#This Row],[ODS]])),"NÃO","SIM")</f>
        <v>SIM</v>
      </c>
      <c r="P990" s="2" t="str">
        <f>IF(ISERR(FIND("06",GERAL[[#This Row],[ODS]])),"NÃO","SIM")</f>
        <v>NÃO</v>
      </c>
      <c r="Q990" s="2" t="str">
        <f>IF(ISERR(FIND("07",GERAL[[#This Row],[ODS]])),"NÃO","SIM")</f>
        <v>NÃO</v>
      </c>
      <c r="R990" s="2" t="str">
        <f>IF(ISERR(FIND("08",GERAL[[#This Row],[ODS]])),"NÃO","SIM")</f>
        <v>NÃO</v>
      </c>
      <c r="S990" s="2" t="str">
        <f>IF(ISERR(FIND("09",GERAL[[#This Row],[ODS]])),"NÃO","SIM")</f>
        <v>SIM</v>
      </c>
      <c r="T990" s="2" t="str">
        <f>IF(ISERR(FIND("10",GERAL[[#This Row],[ODS]])),"NÃO","SIM")</f>
        <v>NÃO</v>
      </c>
      <c r="U990" s="2" t="str">
        <f>IF(ISERR(FIND("11",GERAL[[#This Row],[ODS]])),"NÃO","SIM")</f>
        <v>SIM</v>
      </c>
      <c r="V990" s="2" t="str">
        <f>IF(ISERR(FIND("12",GERAL[[#This Row],[ODS]])),"NÃO","SIM")</f>
        <v>NÃO</v>
      </c>
      <c r="W990" s="2" t="str">
        <f>IF(ISERR(FIND("13",GERAL[[#This Row],[ODS]])),"NÃO","SIM")</f>
        <v>NÃO</v>
      </c>
      <c r="X990" s="2" t="str">
        <f>IF(ISERR(FIND("14",GERAL[[#This Row],[ODS]])),"NÃO","SIM")</f>
        <v>NÃO</v>
      </c>
      <c r="Y990" s="2" t="str">
        <f>IF(ISERR(FIND("15",GERAL[[#This Row],[ODS]])),"NÃO","SIM")</f>
        <v>NÃO</v>
      </c>
      <c r="Z990" s="2" t="str">
        <f>IF(ISERR(FIND("16",GERAL[[#This Row],[ODS]])),"NÃO","SIM")</f>
        <v>NÃO</v>
      </c>
      <c r="AA990" s="2" t="str">
        <f>IF(ISERR(FIND("17",GERAL[[#This Row],[ODS]])),"NÃO","SIM")</f>
        <v>NÃO</v>
      </c>
      <c r="AB990" s="1">
        <v>22.372810112601719</v>
      </c>
      <c r="AC990" s="1">
        <v>15.969520421645637</v>
      </c>
      <c r="AD990" s="1">
        <v>11.012663889349405</v>
      </c>
      <c r="AE990" s="1">
        <v>9.5418348613153547</v>
      </c>
      <c r="AF990" s="1">
        <v>9.4062451967186558</v>
      </c>
      <c r="AG990" s="1" t="str">
        <f>GERAL[[#This Row],[SIGLA]]&amp;GERAL[[#This Row],[CÓD]]</f>
        <v>PIIF_AT_FI</v>
      </c>
      <c r="AH990" s="1">
        <f ca="1">VLOOKUP(GERAL[[#This Row],[REF_NOTA]],BASE_NOTAS[],7,FALSE)</f>
        <v>6.1595982101771698</v>
      </c>
      <c r="AI990" s="31">
        <f ca="1">IF(GERAL[[#This Row],[Nota 2025]]="",0,GERAL[[#This Row],[Nota 2026]]-GERAL[[#This Row],[Nota 2025]])</f>
        <v>-3.246646986541486</v>
      </c>
    </row>
    <row r="991" spans="1:35" ht="17" x14ac:dyDescent="0.35">
      <c r="A991" s="2" t="s">
        <v>173</v>
      </c>
      <c r="B991" s="2" t="s">
        <v>200</v>
      </c>
      <c r="C991" s="2" t="s">
        <v>212</v>
      </c>
      <c r="D991" s="15" t="s">
        <v>37</v>
      </c>
      <c r="E991" s="2" t="s">
        <v>107</v>
      </c>
      <c r="F991" s="2" t="str">
        <f>VLOOKUP(GERAL[[#This Row],[CÓD]],SEALL,6,FALSE)</f>
        <v>SG</v>
      </c>
      <c r="G99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9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99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91" s="2" t="str">
        <f>VLOOKUP(GERAL[[#This Row],[CÓD]],SEALL,4,FALSE)</f>
        <v>05, 09, 11</v>
      </c>
      <c r="K991" s="2" t="str">
        <f>IF(ISERR(FIND("01",GERAL[[#This Row],[ODS]])),"NÃO","SIM")</f>
        <v>NÃO</v>
      </c>
      <c r="L991" s="2" t="str">
        <f>IF(ISERR(FIND("02",GERAL[[#This Row],[ODS]])),"NÃO","SIM")</f>
        <v>NÃO</v>
      </c>
      <c r="M991" s="2" t="str">
        <f>IF(ISERR(FIND("03",GERAL[[#This Row],[ODS]])),"NÃO","SIM")</f>
        <v>NÃO</v>
      </c>
      <c r="N991" s="2" t="str">
        <f>IF(ISERR(FIND("04",GERAL[[#This Row],[ODS]])),"NÃO","SIM")</f>
        <v>NÃO</v>
      </c>
      <c r="O991" s="2" t="str">
        <f>IF(ISERR(FIND("05",GERAL[[#This Row],[ODS]])),"NÃO","SIM")</f>
        <v>SIM</v>
      </c>
      <c r="P991" s="2" t="str">
        <f>IF(ISERR(FIND("06",GERAL[[#This Row],[ODS]])),"NÃO","SIM")</f>
        <v>NÃO</v>
      </c>
      <c r="Q991" s="2" t="str">
        <f>IF(ISERR(FIND("07",GERAL[[#This Row],[ODS]])),"NÃO","SIM")</f>
        <v>NÃO</v>
      </c>
      <c r="R991" s="2" t="str">
        <f>IF(ISERR(FIND("08",GERAL[[#This Row],[ODS]])),"NÃO","SIM")</f>
        <v>NÃO</v>
      </c>
      <c r="S991" s="2" t="str">
        <f>IF(ISERR(FIND("09",GERAL[[#This Row],[ODS]])),"NÃO","SIM")</f>
        <v>SIM</v>
      </c>
      <c r="T991" s="2" t="str">
        <f>IF(ISERR(FIND("10",GERAL[[#This Row],[ODS]])),"NÃO","SIM")</f>
        <v>NÃO</v>
      </c>
      <c r="U991" s="2" t="str">
        <f>IF(ISERR(FIND("11",GERAL[[#This Row],[ODS]])),"NÃO","SIM")</f>
        <v>SIM</v>
      </c>
      <c r="V991" s="2" t="str">
        <f>IF(ISERR(FIND("12",GERAL[[#This Row],[ODS]])),"NÃO","SIM")</f>
        <v>NÃO</v>
      </c>
      <c r="W991" s="2" t="str">
        <f>IF(ISERR(FIND("13",GERAL[[#This Row],[ODS]])),"NÃO","SIM")</f>
        <v>NÃO</v>
      </c>
      <c r="X991" s="2" t="str">
        <f>IF(ISERR(FIND("14",GERAL[[#This Row],[ODS]])),"NÃO","SIM")</f>
        <v>NÃO</v>
      </c>
      <c r="Y991" s="2" t="str">
        <f>IF(ISERR(FIND("15",GERAL[[#This Row],[ODS]])),"NÃO","SIM")</f>
        <v>NÃO</v>
      </c>
      <c r="Z991" s="2" t="str">
        <f>IF(ISERR(FIND("16",GERAL[[#This Row],[ODS]])),"NÃO","SIM")</f>
        <v>NÃO</v>
      </c>
      <c r="AA991" s="2" t="str">
        <f>IF(ISERR(FIND("17",GERAL[[#This Row],[ODS]])),"NÃO","SIM")</f>
        <v>NÃO</v>
      </c>
      <c r="AB991" s="1">
        <v>50.697568442709098</v>
      </c>
      <c r="AC991" s="1">
        <v>50.299180695730158</v>
      </c>
      <c r="AD991" s="1">
        <v>48.441159145433829</v>
      </c>
      <c r="AE991" s="1">
        <v>51.619403836085311</v>
      </c>
      <c r="AF991" s="1">
        <v>52.832087533433928</v>
      </c>
      <c r="AG991" s="1" t="str">
        <f>GERAL[[#This Row],[SIGLA]]&amp;GERAL[[#This Row],[CÓD]]</f>
        <v>PRIF_AT_FI</v>
      </c>
      <c r="AH991" s="1">
        <f ca="1">VLOOKUP(GERAL[[#This Row],[REF_NOTA]],BASE_NOTAS[],7,FALSE)</f>
        <v>50.927214192546046</v>
      </c>
      <c r="AI991" s="31">
        <f ca="1">IF(GERAL[[#This Row],[Nota 2025]]="",0,GERAL[[#This Row],[Nota 2026]]-GERAL[[#This Row],[Nota 2025]])</f>
        <v>-1.9048733408878817</v>
      </c>
    </row>
    <row r="992" spans="1:35" ht="17" x14ac:dyDescent="0.35">
      <c r="A992" s="2" t="s">
        <v>174</v>
      </c>
      <c r="B992" s="2" t="s">
        <v>201</v>
      </c>
      <c r="C992" s="2" t="s">
        <v>212</v>
      </c>
      <c r="D992" s="15" t="s">
        <v>37</v>
      </c>
      <c r="E992" s="2" t="s">
        <v>107</v>
      </c>
      <c r="F992" s="2" t="str">
        <f>VLOOKUP(GERAL[[#This Row],[CÓD]],SEALL,6,FALSE)</f>
        <v>SG</v>
      </c>
      <c r="G99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9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99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92" s="2" t="str">
        <f>VLOOKUP(GERAL[[#This Row],[CÓD]],SEALL,4,FALSE)</f>
        <v>05, 09, 11</v>
      </c>
      <c r="K992" s="2" t="str">
        <f>IF(ISERR(FIND("01",GERAL[[#This Row],[ODS]])),"NÃO","SIM")</f>
        <v>NÃO</v>
      </c>
      <c r="L992" s="2" t="str">
        <f>IF(ISERR(FIND("02",GERAL[[#This Row],[ODS]])),"NÃO","SIM")</f>
        <v>NÃO</v>
      </c>
      <c r="M992" s="2" t="str">
        <f>IF(ISERR(FIND("03",GERAL[[#This Row],[ODS]])),"NÃO","SIM")</f>
        <v>NÃO</v>
      </c>
      <c r="N992" s="2" t="str">
        <f>IF(ISERR(FIND("04",GERAL[[#This Row],[ODS]])),"NÃO","SIM")</f>
        <v>NÃO</v>
      </c>
      <c r="O992" s="2" t="str">
        <f>IF(ISERR(FIND("05",GERAL[[#This Row],[ODS]])),"NÃO","SIM")</f>
        <v>SIM</v>
      </c>
      <c r="P992" s="2" t="str">
        <f>IF(ISERR(FIND("06",GERAL[[#This Row],[ODS]])),"NÃO","SIM")</f>
        <v>NÃO</v>
      </c>
      <c r="Q992" s="2" t="str">
        <f>IF(ISERR(FIND("07",GERAL[[#This Row],[ODS]])),"NÃO","SIM")</f>
        <v>NÃO</v>
      </c>
      <c r="R992" s="2" t="str">
        <f>IF(ISERR(FIND("08",GERAL[[#This Row],[ODS]])),"NÃO","SIM")</f>
        <v>NÃO</v>
      </c>
      <c r="S992" s="2" t="str">
        <f>IF(ISERR(FIND("09",GERAL[[#This Row],[ODS]])),"NÃO","SIM")</f>
        <v>SIM</v>
      </c>
      <c r="T992" s="2" t="str">
        <f>IF(ISERR(FIND("10",GERAL[[#This Row],[ODS]])),"NÃO","SIM")</f>
        <v>NÃO</v>
      </c>
      <c r="U992" s="2" t="str">
        <f>IF(ISERR(FIND("11",GERAL[[#This Row],[ODS]])),"NÃO","SIM")</f>
        <v>SIM</v>
      </c>
      <c r="V992" s="2" t="str">
        <f>IF(ISERR(FIND("12",GERAL[[#This Row],[ODS]])),"NÃO","SIM")</f>
        <v>NÃO</v>
      </c>
      <c r="W992" s="2" t="str">
        <f>IF(ISERR(FIND("13",GERAL[[#This Row],[ODS]])),"NÃO","SIM")</f>
        <v>NÃO</v>
      </c>
      <c r="X992" s="2" t="str">
        <f>IF(ISERR(FIND("14",GERAL[[#This Row],[ODS]])),"NÃO","SIM")</f>
        <v>NÃO</v>
      </c>
      <c r="Y992" s="2" t="str">
        <f>IF(ISERR(FIND("15",GERAL[[#This Row],[ODS]])),"NÃO","SIM")</f>
        <v>NÃO</v>
      </c>
      <c r="Z992" s="2" t="str">
        <f>IF(ISERR(FIND("16",GERAL[[#This Row],[ODS]])),"NÃO","SIM")</f>
        <v>NÃO</v>
      </c>
      <c r="AA992" s="2" t="str">
        <f>IF(ISERR(FIND("17",GERAL[[#This Row],[ODS]])),"NÃO","SIM")</f>
        <v>NÃO</v>
      </c>
      <c r="AB992" s="1">
        <v>49.038925825108045</v>
      </c>
      <c r="AC992" s="1">
        <v>45.195849880245454</v>
      </c>
      <c r="AD992" s="1">
        <v>55.029159147381471</v>
      </c>
      <c r="AE992" s="1">
        <v>59.026212189242742</v>
      </c>
      <c r="AF992" s="1">
        <v>51.337033916747586</v>
      </c>
      <c r="AG992" s="1" t="str">
        <f>GERAL[[#This Row],[SIGLA]]&amp;GERAL[[#This Row],[CÓD]]</f>
        <v>RJIF_AT_FI</v>
      </c>
      <c r="AH992" s="1">
        <f ca="1">VLOOKUP(GERAL[[#This Row],[REF_NOTA]],BASE_NOTAS[],7,FALSE)</f>
        <v>45.654371089946643</v>
      </c>
      <c r="AI992" s="31">
        <f ca="1">IF(GERAL[[#This Row],[Nota 2025]]="",0,GERAL[[#This Row],[Nota 2026]]-GERAL[[#This Row],[Nota 2025]])</f>
        <v>-5.6826628268009429</v>
      </c>
    </row>
    <row r="993" spans="1:35" ht="17" x14ac:dyDescent="0.35">
      <c r="A993" s="2" t="s">
        <v>175</v>
      </c>
      <c r="B993" s="2" t="s">
        <v>202</v>
      </c>
      <c r="C993" s="2" t="s">
        <v>212</v>
      </c>
      <c r="D993" s="15" t="s">
        <v>37</v>
      </c>
      <c r="E993" s="2" t="s">
        <v>107</v>
      </c>
      <c r="F993" s="2" t="str">
        <f>VLOOKUP(GERAL[[#This Row],[CÓD]],SEALL,6,FALSE)</f>
        <v>SG</v>
      </c>
      <c r="G99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9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99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93" s="2" t="str">
        <f>VLOOKUP(GERAL[[#This Row],[CÓD]],SEALL,4,FALSE)</f>
        <v>05, 09, 11</v>
      </c>
      <c r="K993" s="2" t="str">
        <f>IF(ISERR(FIND("01",GERAL[[#This Row],[ODS]])),"NÃO","SIM")</f>
        <v>NÃO</v>
      </c>
      <c r="L993" s="2" t="str">
        <f>IF(ISERR(FIND("02",GERAL[[#This Row],[ODS]])),"NÃO","SIM")</f>
        <v>NÃO</v>
      </c>
      <c r="M993" s="2" t="str">
        <f>IF(ISERR(FIND("03",GERAL[[#This Row],[ODS]])),"NÃO","SIM")</f>
        <v>NÃO</v>
      </c>
      <c r="N993" s="2" t="str">
        <f>IF(ISERR(FIND("04",GERAL[[#This Row],[ODS]])),"NÃO","SIM")</f>
        <v>NÃO</v>
      </c>
      <c r="O993" s="2" t="str">
        <f>IF(ISERR(FIND("05",GERAL[[#This Row],[ODS]])),"NÃO","SIM")</f>
        <v>SIM</v>
      </c>
      <c r="P993" s="2" t="str">
        <f>IF(ISERR(FIND("06",GERAL[[#This Row],[ODS]])),"NÃO","SIM")</f>
        <v>NÃO</v>
      </c>
      <c r="Q993" s="2" t="str">
        <f>IF(ISERR(FIND("07",GERAL[[#This Row],[ODS]])),"NÃO","SIM")</f>
        <v>NÃO</v>
      </c>
      <c r="R993" s="2" t="str">
        <f>IF(ISERR(FIND("08",GERAL[[#This Row],[ODS]])),"NÃO","SIM")</f>
        <v>NÃO</v>
      </c>
      <c r="S993" s="2" t="str">
        <f>IF(ISERR(FIND("09",GERAL[[#This Row],[ODS]])),"NÃO","SIM")</f>
        <v>SIM</v>
      </c>
      <c r="T993" s="2" t="str">
        <f>IF(ISERR(FIND("10",GERAL[[#This Row],[ODS]])),"NÃO","SIM")</f>
        <v>NÃO</v>
      </c>
      <c r="U993" s="2" t="str">
        <f>IF(ISERR(FIND("11",GERAL[[#This Row],[ODS]])),"NÃO","SIM")</f>
        <v>SIM</v>
      </c>
      <c r="V993" s="2" t="str">
        <f>IF(ISERR(FIND("12",GERAL[[#This Row],[ODS]])),"NÃO","SIM")</f>
        <v>NÃO</v>
      </c>
      <c r="W993" s="2" t="str">
        <f>IF(ISERR(FIND("13",GERAL[[#This Row],[ODS]])),"NÃO","SIM")</f>
        <v>NÃO</v>
      </c>
      <c r="X993" s="2" t="str">
        <f>IF(ISERR(FIND("14",GERAL[[#This Row],[ODS]])),"NÃO","SIM")</f>
        <v>NÃO</v>
      </c>
      <c r="Y993" s="2" t="str">
        <f>IF(ISERR(FIND("15",GERAL[[#This Row],[ODS]])),"NÃO","SIM")</f>
        <v>NÃO</v>
      </c>
      <c r="Z993" s="2" t="str">
        <f>IF(ISERR(FIND("16",GERAL[[#This Row],[ODS]])),"NÃO","SIM")</f>
        <v>NÃO</v>
      </c>
      <c r="AA993" s="2" t="str">
        <f>IF(ISERR(FIND("17",GERAL[[#This Row],[ODS]])),"NÃO","SIM")</f>
        <v>NÃO</v>
      </c>
      <c r="AB993" s="1">
        <v>22.519988013018367</v>
      </c>
      <c r="AC993" s="1">
        <v>24.391186817656795</v>
      </c>
      <c r="AD993" s="1">
        <v>27.840190312988756</v>
      </c>
      <c r="AE993" s="1">
        <v>26.411171725056583</v>
      </c>
      <c r="AF993" s="1">
        <v>25.995859168187231</v>
      </c>
      <c r="AG993" s="1" t="str">
        <f>GERAL[[#This Row],[SIGLA]]&amp;GERAL[[#This Row],[CÓD]]</f>
        <v>RNIF_AT_FI</v>
      </c>
      <c r="AH993" s="1">
        <f ca="1">VLOOKUP(GERAL[[#This Row],[REF_NOTA]],BASE_NOTAS[],7,FALSE)</f>
        <v>23.053270913417467</v>
      </c>
      <c r="AI993" s="31">
        <f ca="1">IF(GERAL[[#This Row],[Nota 2025]]="",0,GERAL[[#This Row],[Nota 2026]]-GERAL[[#This Row],[Nota 2025]])</f>
        <v>-2.9425882547697633</v>
      </c>
    </row>
    <row r="994" spans="1:35" ht="17" x14ac:dyDescent="0.35">
      <c r="A994" s="2" t="s">
        <v>176</v>
      </c>
      <c r="B994" s="2" t="s">
        <v>203</v>
      </c>
      <c r="C994" s="2" t="s">
        <v>212</v>
      </c>
      <c r="D994" s="15" t="s">
        <v>37</v>
      </c>
      <c r="E994" s="2" t="s">
        <v>107</v>
      </c>
      <c r="F994" s="2" t="str">
        <f>VLOOKUP(GERAL[[#This Row],[CÓD]],SEALL,6,FALSE)</f>
        <v>SG</v>
      </c>
      <c r="G99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9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99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94" s="2" t="str">
        <f>VLOOKUP(GERAL[[#This Row],[CÓD]],SEALL,4,FALSE)</f>
        <v>05, 09, 11</v>
      </c>
      <c r="K994" s="2" t="str">
        <f>IF(ISERR(FIND("01",GERAL[[#This Row],[ODS]])),"NÃO","SIM")</f>
        <v>NÃO</v>
      </c>
      <c r="L994" s="2" t="str">
        <f>IF(ISERR(FIND("02",GERAL[[#This Row],[ODS]])),"NÃO","SIM")</f>
        <v>NÃO</v>
      </c>
      <c r="M994" s="2" t="str">
        <f>IF(ISERR(FIND("03",GERAL[[#This Row],[ODS]])),"NÃO","SIM")</f>
        <v>NÃO</v>
      </c>
      <c r="N994" s="2" t="str">
        <f>IF(ISERR(FIND("04",GERAL[[#This Row],[ODS]])),"NÃO","SIM")</f>
        <v>NÃO</v>
      </c>
      <c r="O994" s="2" t="str">
        <f>IF(ISERR(FIND("05",GERAL[[#This Row],[ODS]])),"NÃO","SIM")</f>
        <v>SIM</v>
      </c>
      <c r="P994" s="2" t="str">
        <f>IF(ISERR(FIND("06",GERAL[[#This Row],[ODS]])),"NÃO","SIM")</f>
        <v>NÃO</v>
      </c>
      <c r="Q994" s="2" t="str">
        <f>IF(ISERR(FIND("07",GERAL[[#This Row],[ODS]])),"NÃO","SIM")</f>
        <v>NÃO</v>
      </c>
      <c r="R994" s="2" t="str">
        <f>IF(ISERR(FIND("08",GERAL[[#This Row],[ODS]])),"NÃO","SIM")</f>
        <v>NÃO</v>
      </c>
      <c r="S994" s="2" t="str">
        <f>IF(ISERR(FIND("09",GERAL[[#This Row],[ODS]])),"NÃO","SIM")</f>
        <v>SIM</v>
      </c>
      <c r="T994" s="2" t="str">
        <f>IF(ISERR(FIND("10",GERAL[[#This Row],[ODS]])),"NÃO","SIM")</f>
        <v>NÃO</v>
      </c>
      <c r="U994" s="2" t="str">
        <f>IF(ISERR(FIND("11",GERAL[[#This Row],[ODS]])),"NÃO","SIM")</f>
        <v>SIM</v>
      </c>
      <c r="V994" s="2" t="str">
        <f>IF(ISERR(FIND("12",GERAL[[#This Row],[ODS]])),"NÃO","SIM")</f>
        <v>NÃO</v>
      </c>
      <c r="W994" s="2" t="str">
        <f>IF(ISERR(FIND("13",GERAL[[#This Row],[ODS]])),"NÃO","SIM")</f>
        <v>NÃO</v>
      </c>
      <c r="X994" s="2" t="str">
        <f>IF(ISERR(FIND("14",GERAL[[#This Row],[ODS]])),"NÃO","SIM")</f>
        <v>NÃO</v>
      </c>
      <c r="Y994" s="2" t="str">
        <f>IF(ISERR(FIND("15",GERAL[[#This Row],[ODS]])),"NÃO","SIM")</f>
        <v>NÃO</v>
      </c>
      <c r="Z994" s="2" t="str">
        <f>IF(ISERR(FIND("16",GERAL[[#This Row],[ODS]])),"NÃO","SIM")</f>
        <v>NÃO</v>
      </c>
      <c r="AA994" s="2" t="str">
        <f>IF(ISERR(FIND("17",GERAL[[#This Row],[ODS]])),"NÃO","SIM")</f>
        <v>NÃO</v>
      </c>
      <c r="AB994" s="1">
        <v>23.380857470389358</v>
      </c>
      <c r="AC994" s="1">
        <v>18.683269110233429</v>
      </c>
      <c r="AD994" s="1">
        <v>34.868356622056389</v>
      </c>
      <c r="AE994" s="1">
        <v>39.585680850832972</v>
      </c>
      <c r="AF994" s="1">
        <v>29.512612119090285</v>
      </c>
      <c r="AG994" s="1" t="str">
        <f>GERAL[[#This Row],[SIGLA]]&amp;GERAL[[#This Row],[CÓD]]</f>
        <v>ROIF_AT_FI</v>
      </c>
      <c r="AH994" s="1">
        <f ca="1">VLOOKUP(GERAL[[#This Row],[REF_NOTA]],BASE_NOTAS[],7,FALSE)</f>
        <v>26.129562143474523</v>
      </c>
      <c r="AI994" s="31">
        <f ca="1">IF(GERAL[[#This Row],[Nota 2025]]="",0,GERAL[[#This Row],[Nota 2026]]-GERAL[[#This Row],[Nota 2025]])</f>
        <v>-3.3830499756157622</v>
      </c>
    </row>
    <row r="995" spans="1:35" ht="17" x14ac:dyDescent="0.35">
      <c r="A995" s="2" t="s">
        <v>177</v>
      </c>
      <c r="B995" s="2" t="s">
        <v>204</v>
      </c>
      <c r="C995" s="2" t="s">
        <v>212</v>
      </c>
      <c r="D995" s="15" t="s">
        <v>37</v>
      </c>
      <c r="E995" s="2" t="s">
        <v>107</v>
      </c>
      <c r="F995" s="2" t="str">
        <f>VLOOKUP(GERAL[[#This Row],[CÓD]],SEALL,6,FALSE)</f>
        <v>SG</v>
      </c>
      <c r="G99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9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99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95" s="2" t="str">
        <f>VLOOKUP(GERAL[[#This Row],[CÓD]],SEALL,4,FALSE)</f>
        <v>05, 09, 11</v>
      </c>
      <c r="K995" s="2" t="str">
        <f>IF(ISERR(FIND("01",GERAL[[#This Row],[ODS]])),"NÃO","SIM")</f>
        <v>NÃO</v>
      </c>
      <c r="L995" s="2" t="str">
        <f>IF(ISERR(FIND("02",GERAL[[#This Row],[ODS]])),"NÃO","SIM")</f>
        <v>NÃO</v>
      </c>
      <c r="M995" s="2" t="str">
        <f>IF(ISERR(FIND("03",GERAL[[#This Row],[ODS]])),"NÃO","SIM")</f>
        <v>NÃO</v>
      </c>
      <c r="N995" s="2" t="str">
        <f>IF(ISERR(FIND("04",GERAL[[#This Row],[ODS]])),"NÃO","SIM")</f>
        <v>NÃO</v>
      </c>
      <c r="O995" s="2" t="str">
        <f>IF(ISERR(FIND("05",GERAL[[#This Row],[ODS]])),"NÃO","SIM")</f>
        <v>SIM</v>
      </c>
      <c r="P995" s="2" t="str">
        <f>IF(ISERR(FIND("06",GERAL[[#This Row],[ODS]])),"NÃO","SIM")</f>
        <v>NÃO</v>
      </c>
      <c r="Q995" s="2" t="str">
        <f>IF(ISERR(FIND("07",GERAL[[#This Row],[ODS]])),"NÃO","SIM")</f>
        <v>NÃO</v>
      </c>
      <c r="R995" s="2" t="str">
        <f>IF(ISERR(FIND("08",GERAL[[#This Row],[ODS]])),"NÃO","SIM")</f>
        <v>NÃO</v>
      </c>
      <c r="S995" s="2" t="str">
        <f>IF(ISERR(FIND("09",GERAL[[#This Row],[ODS]])),"NÃO","SIM")</f>
        <v>SIM</v>
      </c>
      <c r="T995" s="2" t="str">
        <f>IF(ISERR(FIND("10",GERAL[[#This Row],[ODS]])),"NÃO","SIM")</f>
        <v>NÃO</v>
      </c>
      <c r="U995" s="2" t="str">
        <f>IF(ISERR(FIND("11",GERAL[[#This Row],[ODS]])),"NÃO","SIM")</f>
        <v>SIM</v>
      </c>
      <c r="V995" s="2" t="str">
        <f>IF(ISERR(FIND("12",GERAL[[#This Row],[ODS]])),"NÃO","SIM")</f>
        <v>NÃO</v>
      </c>
      <c r="W995" s="2" t="str">
        <f>IF(ISERR(FIND("13",GERAL[[#This Row],[ODS]])),"NÃO","SIM")</f>
        <v>NÃO</v>
      </c>
      <c r="X995" s="2" t="str">
        <f>IF(ISERR(FIND("14",GERAL[[#This Row],[ODS]])),"NÃO","SIM")</f>
        <v>NÃO</v>
      </c>
      <c r="Y995" s="2" t="str">
        <f>IF(ISERR(FIND("15",GERAL[[#This Row],[ODS]])),"NÃO","SIM")</f>
        <v>NÃO</v>
      </c>
      <c r="Z995" s="2" t="str">
        <f>IF(ISERR(FIND("16",GERAL[[#This Row],[ODS]])),"NÃO","SIM")</f>
        <v>NÃO</v>
      </c>
      <c r="AA995" s="2" t="str">
        <f>IF(ISERR(FIND("17",GERAL[[#This Row],[ODS]])),"NÃO","SIM")</f>
        <v>NÃO</v>
      </c>
      <c r="AB995" s="1">
        <v>15.436893336002353</v>
      </c>
      <c r="AC995" s="1">
        <v>10.285699298352624</v>
      </c>
      <c r="AD995" s="1">
        <v>20.619004436875237</v>
      </c>
      <c r="AE995" s="1">
        <v>22.315496897927392</v>
      </c>
      <c r="AF995" s="1">
        <v>17.915509842281015</v>
      </c>
      <c r="AG995" s="1" t="str">
        <f>GERAL[[#This Row],[SIGLA]]&amp;GERAL[[#This Row],[CÓD]]</f>
        <v>RRIF_AT_FI</v>
      </c>
      <c r="AH995" s="1">
        <f ca="1">VLOOKUP(GERAL[[#This Row],[REF_NOTA]],BASE_NOTAS[],7,FALSE)</f>
        <v>8.6279709972008281</v>
      </c>
      <c r="AI995" s="31">
        <f ca="1">IF(GERAL[[#This Row],[Nota 2025]]="",0,GERAL[[#This Row],[Nota 2026]]-GERAL[[#This Row],[Nota 2025]])</f>
        <v>-9.2875388450801868</v>
      </c>
    </row>
    <row r="996" spans="1:35" ht="17" x14ac:dyDescent="0.35">
      <c r="A996" s="2" t="s">
        <v>178</v>
      </c>
      <c r="B996" s="2" t="s">
        <v>205</v>
      </c>
      <c r="C996" s="2" t="s">
        <v>212</v>
      </c>
      <c r="D996" s="15" t="s">
        <v>37</v>
      </c>
      <c r="E996" s="2" t="s">
        <v>107</v>
      </c>
      <c r="F996" s="2" t="str">
        <f>VLOOKUP(GERAL[[#This Row],[CÓD]],SEALL,6,FALSE)</f>
        <v>SG</v>
      </c>
      <c r="G99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9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99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96" s="2" t="str">
        <f>VLOOKUP(GERAL[[#This Row],[CÓD]],SEALL,4,FALSE)</f>
        <v>05, 09, 11</v>
      </c>
      <c r="K996" s="2" t="str">
        <f>IF(ISERR(FIND("01",GERAL[[#This Row],[ODS]])),"NÃO","SIM")</f>
        <v>NÃO</v>
      </c>
      <c r="L996" s="2" t="str">
        <f>IF(ISERR(FIND("02",GERAL[[#This Row],[ODS]])),"NÃO","SIM")</f>
        <v>NÃO</v>
      </c>
      <c r="M996" s="2" t="str">
        <f>IF(ISERR(FIND("03",GERAL[[#This Row],[ODS]])),"NÃO","SIM")</f>
        <v>NÃO</v>
      </c>
      <c r="N996" s="2" t="str">
        <f>IF(ISERR(FIND("04",GERAL[[#This Row],[ODS]])),"NÃO","SIM")</f>
        <v>NÃO</v>
      </c>
      <c r="O996" s="2" t="str">
        <f>IF(ISERR(FIND("05",GERAL[[#This Row],[ODS]])),"NÃO","SIM")</f>
        <v>SIM</v>
      </c>
      <c r="P996" s="2" t="str">
        <f>IF(ISERR(FIND("06",GERAL[[#This Row],[ODS]])),"NÃO","SIM")</f>
        <v>NÃO</v>
      </c>
      <c r="Q996" s="2" t="str">
        <f>IF(ISERR(FIND("07",GERAL[[#This Row],[ODS]])),"NÃO","SIM")</f>
        <v>NÃO</v>
      </c>
      <c r="R996" s="2" t="str">
        <f>IF(ISERR(FIND("08",GERAL[[#This Row],[ODS]])),"NÃO","SIM")</f>
        <v>NÃO</v>
      </c>
      <c r="S996" s="2" t="str">
        <f>IF(ISERR(FIND("09",GERAL[[#This Row],[ODS]])),"NÃO","SIM")</f>
        <v>SIM</v>
      </c>
      <c r="T996" s="2" t="str">
        <f>IF(ISERR(FIND("10",GERAL[[#This Row],[ODS]])),"NÃO","SIM")</f>
        <v>NÃO</v>
      </c>
      <c r="U996" s="2" t="str">
        <f>IF(ISERR(FIND("11",GERAL[[#This Row],[ODS]])),"NÃO","SIM")</f>
        <v>SIM</v>
      </c>
      <c r="V996" s="2" t="str">
        <f>IF(ISERR(FIND("12",GERAL[[#This Row],[ODS]])),"NÃO","SIM")</f>
        <v>NÃO</v>
      </c>
      <c r="W996" s="2" t="str">
        <f>IF(ISERR(FIND("13",GERAL[[#This Row],[ODS]])),"NÃO","SIM")</f>
        <v>NÃO</v>
      </c>
      <c r="X996" s="2" t="str">
        <f>IF(ISERR(FIND("14",GERAL[[#This Row],[ODS]])),"NÃO","SIM")</f>
        <v>NÃO</v>
      </c>
      <c r="Y996" s="2" t="str">
        <f>IF(ISERR(FIND("15",GERAL[[#This Row],[ODS]])),"NÃO","SIM")</f>
        <v>NÃO</v>
      </c>
      <c r="Z996" s="2" t="str">
        <f>IF(ISERR(FIND("16",GERAL[[#This Row],[ODS]])),"NÃO","SIM")</f>
        <v>NÃO</v>
      </c>
      <c r="AA996" s="2" t="str">
        <f>IF(ISERR(FIND("17",GERAL[[#This Row],[ODS]])),"NÃO","SIM")</f>
        <v>NÃO</v>
      </c>
      <c r="AB996" s="1">
        <v>61.354018874812589</v>
      </c>
      <c r="AC996" s="1">
        <v>51.529142770706557</v>
      </c>
      <c r="AD996" s="1">
        <v>51.698735249828708</v>
      </c>
      <c r="AE996" s="1">
        <v>57.531942859257647</v>
      </c>
      <c r="AF996" s="1">
        <v>58.540008730190493</v>
      </c>
      <c r="AG996" s="1" t="str">
        <f>GERAL[[#This Row],[SIGLA]]&amp;GERAL[[#This Row],[CÓD]]</f>
        <v>RSIF_AT_FI</v>
      </c>
      <c r="AH996" s="1">
        <f ca="1">VLOOKUP(GERAL[[#This Row],[REF_NOTA]],BASE_NOTAS[],7,FALSE)</f>
        <v>54.232550204865994</v>
      </c>
      <c r="AI996" s="31">
        <f ca="1">IF(GERAL[[#This Row],[Nota 2025]]="",0,GERAL[[#This Row],[Nota 2026]]-GERAL[[#This Row],[Nota 2025]])</f>
        <v>-4.307458525324499</v>
      </c>
    </row>
    <row r="997" spans="1:35" ht="17" x14ac:dyDescent="0.35">
      <c r="A997" s="2" t="s">
        <v>179</v>
      </c>
      <c r="B997" s="2" t="s">
        <v>194</v>
      </c>
      <c r="C997" s="2" t="s">
        <v>212</v>
      </c>
      <c r="D997" s="15" t="s">
        <v>37</v>
      </c>
      <c r="E997" s="2" t="s">
        <v>107</v>
      </c>
      <c r="F997" s="2" t="str">
        <f>VLOOKUP(GERAL[[#This Row],[CÓD]],SEALL,6,FALSE)</f>
        <v>SG</v>
      </c>
      <c r="G99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9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99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97" s="2" t="str">
        <f>VLOOKUP(GERAL[[#This Row],[CÓD]],SEALL,4,FALSE)</f>
        <v>05, 09, 11</v>
      </c>
      <c r="K997" s="2" t="str">
        <f>IF(ISERR(FIND("01",GERAL[[#This Row],[ODS]])),"NÃO","SIM")</f>
        <v>NÃO</v>
      </c>
      <c r="L997" s="2" t="str">
        <f>IF(ISERR(FIND("02",GERAL[[#This Row],[ODS]])),"NÃO","SIM")</f>
        <v>NÃO</v>
      </c>
      <c r="M997" s="2" t="str">
        <f>IF(ISERR(FIND("03",GERAL[[#This Row],[ODS]])),"NÃO","SIM")</f>
        <v>NÃO</v>
      </c>
      <c r="N997" s="2" t="str">
        <f>IF(ISERR(FIND("04",GERAL[[#This Row],[ODS]])),"NÃO","SIM")</f>
        <v>NÃO</v>
      </c>
      <c r="O997" s="2" t="str">
        <f>IF(ISERR(FIND("05",GERAL[[#This Row],[ODS]])),"NÃO","SIM")</f>
        <v>SIM</v>
      </c>
      <c r="P997" s="2" t="str">
        <f>IF(ISERR(FIND("06",GERAL[[#This Row],[ODS]])),"NÃO","SIM")</f>
        <v>NÃO</v>
      </c>
      <c r="Q997" s="2" t="str">
        <f>IF(ISERR(FIND("07",GERAL[[#This Row],[ODS]])),"NÃO","SIM")</f>
        <v>NÃO</v>
      </c>
      <c r="R997" s="2" t="str">
        <f>IF(ISERR(FIND("08",GERAL[[#This Row],[ODS]])),"NÃO","SIM")</f>
        <v>NÃO</v>
      </c>
      <c r="S997" s="2" t="str">
        <f>IF(ISERR(FIND("09",GERAL[[#This Row],[ODS]])),"NÃO","SIM")</f>
        <v>SIM</v>
      </c>
      <c r="T997" s="2" t="str">
        <f>IF(ISERR(FIND("10",GERAL[[#This Row],[ODS]])),"NÃO","SIM")</f>
        <v>NÃO</v>
      </c>
      <c r="U997" s="2" t="str">
        <f>IF(ISERR(FIND("11",GERAL[[#This Row],[ODS]])),"NÃO","SIM")</f>
        <v>SIM</v>
      </c>
      <c r="V997" s="2" t="str">
        <f>IF(ISERR(FIND("12",GERAL[[#This Row],[ODS]])),"NÃO","SIM")</f>
        <v>NÃO</v>
      </c>
      <c r="W997" s="2" t="str">
        <f>IF(ISERR(FIND("13",GERAL[[#This Row],[ODS]])),"NÃO","SIM")</f>
        <v>NÃO</v>
      </c>
      <c r="X997" s="2" t="str">
        <f>IF(ISERR(FIND("14",GERAL[[#This Row],[ODS]])),"NÃO","SIM")</f>
        <v>NÃO</v>
      </c>
      <c r="Y997" s="2" t="str">
        <f>IF(ISERR(FIND("15",GERAL[[#This Row],[ODS]])),"NÃO","SIM")</f>
        <v>NÃO</v>
      </c>
      <c r="Z997" s="2" t="str">
        <f>IF(ISERR(FIND("16",GERAL[[#This Row],[ODS]])),"NÃO","SIM")</f>
        <v>NÃO</v>
      </c>
      <c r="AA997" s="2" t="str">
        <f>IF(ISERR(FIND("17",GERAL[[#This Row],[ODS]])),"NÃO","SIM")</f>
        <v>NÃO</v>
      </c>
      <c r="AB997" s="1">
        <v>53.750275130946335</v>
      </c>
      <c r="AC997" s="1">
        <v>53.654852233888626</v>
      </c>
      <c r="AD997" s="1">
        <v>50.800908178526768</v>
      </c>
      <c r="AE997" s="1">
        <v>56.455028004131172</v>
      </c>
      <c r="AF997" s="1">
        <v>56.472835474326601</v>
      </c>
      <c r="AG997" s="1" t="str">
        <f>GERAL[[#This Row],[SIGLA]]&amp;GERAL[[#This Row],[CÓD]]</f>
        <v>SCIF_AT_FI</v>
      </c>
      <c r="AH997" s="1">
        <f ca="1">VLOOKUP(GERAL[[#This Row],[REF_NOTA]],BASE_NOTAS[],7,FALSE)</f>
        <v>54.472678178049229</v>
      </c>
      <c r="AI997" s="31">
        <f ca="1">IF(GERAL[[#This Row],[Nota 2025]]="",0,GERAL[[#This Row],[Nota 2026]]-GERAL[[#This Row],[Nota 2025]])</f>
        <v>-2.0001572962773722</v>
      </c>
    </row>
    <row r="998" spans="1:35" ht="17" x14ac:dyDescent="0.35">
      <c r="A998" s="2" t="s">
        <v>180</v>
      </c>
      <c r="B998" s="2" t="s">
        <v>206</v>
      </c>
      <c r="C998" s="2" t="s">
        <v>212</v>
      </c>
      <c r="D998" s="15" t="s">
        <v>37</v>
      </c>
      <c r="E998" s="2" t="s">
        <v>107</v>
      </c>
      <c r="F998" s="2" t="str">
        <f>VLOOKUP(GERAL[[#This Row],[CÓD]],SEALL,6,FALSE)</f>
        <v>SG</v>
      </c>
      <c r="G99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9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99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98" s="2" t="str">
        <f>VLOOKUP(GERAL[[#This Row],[CÓD]],SEALL,4,FALSE)</f>
        <v>05, 09, 11</v>
      </c>
      <c r="K998" s="2" t="str">
        <f>IF(ISERR(FIND("01",GERAL[[#This Row],[ODS]])),"NÃO","SIM")</f>
        <v>NÃO</v>
      </c>
      <c r="L998" s="2" t="str">
        <f>IF(ISERR(FIND("02",GERAL[[#This Row],[ODS]])),"NÃO","SIM")</f>
        <v>NÃO</v>
      </c>
      <c r="M998" s="2" t="str">
        <f>IF(ISERR(FIND("03",GERAL[[#This Row],[ODS]])),"NÃO","SIM")</f>
        <v>NÃO</v>
      </c>
      <c r="N998" s="2" t="str">
        <f>IF(ISERR(FIND("04",GERAL[[#This Row],[ODS]])),"NÃO","SIM")</f>
        <v>NÃO</v>
      </c>
      <c r="O998" s="2" t="str">
        <f>IF(ISERR(FIND("05",GERAL[[#This Row],[ODS]])),"NÃO","SIM")</f>
        <v>SIM</v>
      </c>
      <c r="P998" s="2" t="str">
        <f>IF(ISERR(FIND("06",GERAL[[#This Row],[ODS]])),"NÃO","SIM")</f>
        <v>NÃO</v>
      </c>
      <c r="Q998" s="2" t="str">
        <f>IF(ISERR(FIND("07",GERAL[[#This Row],[ODS]])),"NÃO","SIM")</f>
        <v>NÃO</v>
      </c>
      <c r="R998" s="2" t="str">
        <f>IF(ISERR(FIND("08",GERAL[[#This Row],[ODS]])),"NÃO","SIM")</f>
        <v>NÃO</v>
      </c>
      <c r="S998" s="2" t="str">
        <f>IF(ISERR(FIND("09",GERAL[[#This Row],[ODS]])),"NÃO","SIM")</f>
        <v>SIM</v>
      </c>
      <c r="T998" s="2" t="str">
        <f>IF(ISERR(FIND("10",GERAL[[#This Row],[ODS]])),"NÃO","SIM")</f>
        <v>NÃO</v>
      </c>
      <c r="U998" s="2" t="str">
        <f>IF(ISERR(FIND("11",GERAL[[#This Row],[ODS]])),"NÃO","SIM")</f>
        <v>SIM</v>
      </c>
      <c r="V998" s="2" t="str">
        <f>IF(ISERR(FIND("12",GERAL[[#This Row],[ODS]])),"NÃO","SIM")</f>
        <v>NÃO</v>
      </c>
      <c r="W998" s="2" t="str">
        <f>IF(ISERR(FIND("13",GERAL[[#This Row],[ODS]])),"NÃO","SIM")</f>
        <v>NÃO</v>
      </c>
      <c r="X998" s="2" t="str">
        <f>IF(ISERR(FIND("14",GERAL[[#This Row],[ODS]])),"NÃO","SIM")</f>
        <v>NÃO</v>
      </c>
      <c r="Y998" s="2" t="str">
        <f>IF(ISERR(FIND("15",GERAL[[#This Row],[ODS]])),"NÃO","SIM")</f>
        <v>NÃO</v>
      </c>
      <c r="Z998" s="2" t="str">
        <f>IF(ISERR(FIND("16",GERAL[[#This Row],[ODS]])),"NÃO","SIM")</f>
        <v>NÃO</v>
      </c>
      <c r="AA998" s="2" t="str">
        <f>IF(ISERR(FIND("17",GERAL[[#This Row],[ODS]])),"NÃO","SIM")</f>
        <v>NÃO</v>
      </c>
      <c r="AB998" s="1">
        <v>26.243178283588204</v>
      </c>
      <c r="AC998" s="1">
        <v>20.864199743200491</v>
      </c>
      <c r="AD998" s="1">
        <v>24.143119540834029</v>
      </c>
      <c r="AE998" s="1">
        <v>25.642336037442941</v>
      </c>
      <c r="AF998" s="1">
        <v>25.827442574004461</v>
      </c>
      <c r="AG998" s="1" t="str">
        <f>GERAL[[#This Row],[SIGLA]]&amp;GERAL[[#This Row],[CÓD]]</f>
        <v>SEIF_AT_FI</v>
      </c>
      <c r="AH998" s="1">
        <f ca="1">VLOOKUP(GERAL[[#This Row],[REF_NOTA]],BASE_NOTAS[],7,FALSE)</f>
        <v>23.691728408966579</v>
      </c>
      <c r="AI998" s="31">
        <f ca="1">IF(GERAL[[#This Row],[Nota 2025]]="",0,GERAL[[#This Row],[Nota 2026]]-GERAL[[#This Row],[Nota 2025]])</f>
        <v>-2.1357141650378821</v>
      </c>
    </row>
    <row r="999" spans="1:35" ht="17" x14ac:dyDescent="0.35">
      <c r="A999" s="2" t="s">
        <v>181</v>
      </c>
      <c r="B999" s="2" t="s">
        <v>186</v>
      </c>
      <c r="C999" s="2" t="s">
        <v>212</v>
      </c>
      <c r="D999" s="15" t="s">
        <v>37</v>
      </c>
      <c r="E999" s="2" t="s">
        <v>107</v>
      </c>
      <c r="F999" s="2" t="str">
        <f>VLOOKUP(GERAL[[#This Row],[CÓD]],SEALL,6,FALSE)</f>
        <v>SG</v>
      </c>
      <c r="G99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99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99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999" s="2" t="str">
        <f>VLOOKUP(GERAL[[#This Row],[CÓD]],SEALL,4,FALSE)</f>
        <v>05, 09, 11</v>
      </c>
      <c r="K999" s="2" t="str">
        <f>IF(ISERR(FIND("01",GERAL[[#This Row],[ODS]])),"NÃO","SIM")</f>
        <v>NÃO</v>
      </c>
      <c r="L999" s="2" t="str">
        <f>IF(ISERR(FIND("02",GERAL[[#This Row],[ODS]])),"NÃO","SIM")</f>
        <v>NÃO</v>
      </c>
      <c r="M999" s="2" t="str">
        <f>IF(ISERR(FIND("03",GERAL[[#This Row],[ODS]])),"NÃO","SIM")</f>
        <v>NÃO</v>
      </c>
      <c r="N999" s="2" t="str">
        <f>IF(ISERR(FIND("04",GERAL[[#This Row],[ODS]])),"NÃO","SIM")</f>
        <v>NÃO</v>
      </c>
      <c r="O999" s="2" t="str">
        <f>IF(ISERR(FIND("05",GERAL[[#This Row],[ODS]])),"NÃO","SIM")</f>
        <v>SIM</v>
      </c>
      <c r="P999" s="2" t="str">
        <f>IF(ISERR(FIND("06",GERAL[[#This Row],[ODS]])),"NÃO","SIM")</f>
        <v>NÃO</v>
      </c>
      <c r="Q999" s="2" t="str">
        <f>IF(ISERR(FIND("07",GERAL[[#This Row],[ODS]])),"NÃO","SIM")</f>
        <v>NÃO</v>
      </c>
      <c r="R999" s="2" t="str">
        <f>IF(ISERR(FIND("08",GERAL[[#This Row],[ODS]])),"NÃO","SIM")</f>
        <v>NÃO</v>
      </c>
      <c r="S999" s="2" t="str">
        <f>IF(ISERR(FIND("09",GERAL[[#This Row],[ODS]])),"NÃO","SIM")</f>
        <v>SIM</v>
      </c>
      <c r="T999" s="2" t="str">
        <f>IF(ISERR(FIND("10",GERAL[[#This Row],[ODS]])),"NÃO","SIM")</f>
        <v>NÃO</v>
      </c>
      <c r="U999" s="2" t="str">
        <f>IF(ISERR(FIND("11",GERAL[[#This Row],[ODS]])),"NÃO","SIM")</f>
        <v>SIM</v>
      </c>
      <c r="V999" s="2" t="str">
        <f>IF(ISERR(FIND("12",GERAL[[#This Row],[ODS]])),"NÃO","SIM")</f>
        <v>NÃO</v>
      </c>
      <c r="W999" s="2" t="str">
        <f>IF(ISERR(FIND("13",GERAL[[#This Row],[ODS]])),"NÃO","SIM")</f>
        <v>NÃO</v>
      </c>
      <c r="X999" s="2" t="str">
        <f>IF(ISERR(FIND("14",GERAL[[#This Row],[ODS]])),"NÃO","SIM")</f>
        <v>NÃO</v>
      </c>
      <c r="Y999" s="2" t="str">
        <f>IF(ISERR(FIND("15",GERAL[[#This Row],[ODS]])),"NÃO","SIM")</f>
        <v>NÃO</v>
      </c>
      <c r="Z999" s="2" t="str">
        <f>IF(ISERR(FIND("16",GERAL[[#This Row],[ODS]])),"NÃO","SIM")</f>
        <v>NÃO</v>
      </c>
      <c r="AA999" s="2" t="str">
        <f>IF(ISERR(FIND("17",GERAL[[#This Row],[ODS]])),"NÃO","SIM")</f>
        <v>NÃO</v>
      </c>
      <c r="AB999" s="1">
        <v>100</v>
      </c>
      <c r="AC999" s="1">
        <v>100</v>
      </c>
      <c r="AD999" s="1">
        <v>100</v>
      </c>
      <c r="AE999" s="1">
        <v>100</v>
      </c>
      <c r="AF999" s="1">
        <v>100</v>
      </c>
      <c r="AG999" s="1" t="str">
        <f>GERAL[[#This Row],[SIGLA]]&amp;GERAL[[#This Row],[CÓD]]</f>
        <v>SPIF_AT_FI</v>
      </c>
      <c r="AH999" s="1">
        <f ca="1">VLOOKUP(GERAL[[#This Row],[REF_NOTA]],BASE_NOTAS[],7,FALSE)</f>
        <v>100</v>
      </c>
      <c r="AI999" s="31">
        <f ca="1">IF(GERAL[[#This Row],[Nota 2025]]="",0,GERAL[[#This Row],[Nota 2026]]-GERAL[[#This Row],[Nota 2025]])</f>
        <v>0</v>
      </c>
    </row>
    <row r="1000" spans="1:35" ht="17" x14ac:dyDescent="0.35">
      <c r="A1000" s="2" t="s">
        <v>182</v>
      </c>
      <c r="B1000" s="2" t="s">
        <v>185</v>
      </c>
      <c r="C1000" s="2" t="s">
        <v>212</v>
      </c>
      <c r="D1000" s="15" t="s">
        <v>37</v>
      </c>
      <c r="E1000" s="2" t="s">
        <v>107</v>
      </c>
      <c r="F1000" s="2" t="str">
        <f>VLOOKUP(GERAL[[#This Row],[CÓD]],SEALL,6,FALSE)</f>
        <v>SG</v>
      </c>
      <c r="G100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0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0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00" s="2" t="str">
        <f>VLOOKUP(GERAL[[#This Row],[CÓD]],SEALL,4,FALSE)</f>
        <v>05, 09, 11</v>
      </c>
      <c r="K1000" s="2" t="str">
        <f>IF(ISERR(FIND("01",GERAL[[#This Row],[ODS]])),"NÃO","SIM")</f>
        <v>NÃO</v>
      </c>
      <c r="L1000" s="2" t="str">
        <f>IF(ISERR(FIND("02",GERAL[[#This Row],[ODS]])),"NÃO","SIM")</f>
        <v>NÃO</v>
      </c>
      <c r="M1000" s="2" t="str">
        <f>IF(ISERR(FIND("03",GERAL[[#This Row],[ODS]])),"NÃO","SIM")</f>
        <v>NÃO</v>
      </c>
      <c r="N1000" s="2" t="str">
        <f>IF(ISERR(FIND("04",GERAL[[#This Row],[ODS]])),"NÃO","SIM")</f>
        <v>NÃO</v>
      </c>
      <c r="O1000" s="2" t="str">
        <f>IF(ISERR(FIND("05",GERAL[[#This Row],[ODS]])),"NÃO","SIM")</f>
        <v>SIM</v>
      </c>
      <c r="P1000" s="2" t="str">
        <f>IF(ISERR(FIND("06",GERAL[[#This Row],[ODS]])),"NÃO","SIM")</f>
        <v>NÃO</v>
      </c>
      <c r="Q1000" s="2" t="str">
        <f>IF(ISERR(FIND("07",GERAL[[#This Row],[ODS]])),"NÃO","SIM")</f>
        <v>NÃO</v>
      </c>
      <c r="R1000" s="2" t="str">
        <f>IF(ISERR(FIND("08",GERAL[[#This Row],[ODS]])),"NÃO","SIM")</f>
        <v>NÃO</v>
      </c>
      <c r="S1000" s="2" t="str">
        <f>IF(ISERR(FIND("09",GERAL[[#This Row],[ODS]])),"NÃO","SIM")</f>
        <v>SIM</v>
      </c>
      <c r="T1000" s="2" t="str">
        <f>IF(ISERR(FIND("10",GERAL[[#This Row],[ODS]])),"NÃO","SIM")</f>
        <v>NÃO</v>
      </c>
      <c r="U1000" s="2" t="str">
        <f>IF(ISERR(FIND("11",GERAL[[#This Row],[ODS]])),"NÃO","SIM")</f>
        <v>SIM</v>
      </c>
      <c r="V1000" s="2" t="str">
        <f>IF(ISERR(FIND("12",GERAL[[#This Row],[ODS]])),"NÃO","SIM")</f>
        <v>NÃO</v>
      </c>
      <c r="W1000" s="2" t="str">
        <f>IF(ISERR(FIND("13",GERAL[[#This Row],[ODS]])),"NÃO","SIM")</f>
        <v>NÃO</v>
      </c>
      <c r="X1000" s="2" t="str">
        <f>IF(ISERR(FIND("14",GERAL[[#This Row],[ODS]])),"NÃO","SIM")</f>
        <v>NÃO</v>
      </c>
      <c r="Y1000" s="2" t="str">
        <f>IF(ISERR(FIND("15",GERAL[[#This Row],[ODS]])),"NÃO","SIM")</f>
        <v>NÃO</v>
      </c>
      <c r="Z1000" s="2" t="str">
        <f>IF(ISERR(FIND("16",GERAL[[#This Row],[ODS]])),"NÃO","SIM")</f>
        <v>NÃO</v>
      </c>
      <c r="AA1000" s="2" t="str">
        <f>IF(ISERR(FIND("17",GERAL[[#This Row],[ODS]])),"NÃO","SIM")</f>
        <v>NÃO</v>
      </c>
      <c r="AB1000" s="1">
        <v>19.219774199886409</v>
      </c>
      <c r="AC1000" s="1">
        <v>14.628050799868376</v>
      </c>
      <c r="AD1000" s="1">
        <v>21.719243939401423</v>
      </c>
      <c r="AE1000" s="1">
        <v>25.473329558231022</v>
      </c>
      <c r="AF1000" s="1">
        <v>23.072029120258108</v>
      </c>
      <c r="AG1000" s="1" t="str">
        <f>GERAL[[#This Row],[SIGLA]]&amp;GERAL[[#This Row],[CÓD]]</f>
        <v>TOIF_AT_FI</v>
      </c>
      <c r="AH1000" s="1">
        <f ca="1">VLOOKUP(GERAL[[#This Row],[REF_NOTA]],BASE_NOTAS[],7,FALSE)</f>
        <v>20.980825777632099</v>
      </c>
      <c r="AI1000" s="31">
        <f ca="1">IF(GERAL[[#This Row],[Nota 2025]]="",0,GERAL[[#This Row],[Nota 2026]]-GERAL[[#This Row],[Nota 2025]])</f>
        <v>-2.0912033426260095</v>
      </c>
    </row>
    <row r="1001" spans="1:35" ht="17" x14ac:dyDescent="0.35">
      <c r="A1001" s="2" t="s">
        <v>0</v>
      </c>
      <c r="B1001" s="2" t="s">
        <v>156</v>
      </c>
      <c r="C1001" s="2" t="s">
        <v>212</v>
      </c>
      <c r="D1001" s="15" t="s">
        <v>39</v>
      </c>
      <c r="E1001" s="2" t="s">
        <v>109</v>
      </c>
      <c r="F1001" s="2" t="str">
        <f>VLOOKUP(GERAL[[#This Row],[CÓD]],SEALL,6,FALSE)</f>
        <v>S</v>
      </c>
      <c r="G100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0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0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001" s="2" t="str">
        <f>VLOOKUP(GERAL[[#This Row],[CÓD]],SEALL,4,FALSE)</f>
        <v>07, 09, 11, 12</v>
      </c>
      <c r="K1001" s="2" t="str">
        <f>IF(ISERR(FIND("01",GERAL[[#This Row],[ODS]])),"NÃO","SIM")</f>
        <v>NÃO</v>
      </c>
      <c r="L1001" s="2" t="str">
        <f>IF(ISERR(FIND("02",GERAL[[#This Row],[ODS]])),"NÃO","SIM")</f>
        <v>NÃO</v>
      </c>
      <c r="M1001" s="2" t="str">
        <f>IF(ISERR(FIND("03",GERAL[[#This Row],[ODS]])),"NÃO","SIM")</f>
        <v>NÃO</v>
      </c>
      <c r="N1001" s="2" t="str">
        <f>IF(ISERR(FIND("04",GERAL[[#This Row],[ODS]])),"NÃO","SIM")</f>
        <v>NÃO</v>
      </c>
      <c r="O1001" s="2" t="str">
        <f>IF(ISERR(FIND("05",GERAL[[#This Row],[ODS]])),"NÃO","SIM")</f>
        <v>NÃO</v>
      </c>
      <c r="P1001" s="2" t="str">
        <f>IF(ISERR(FIND("06",GERAL[[#This Row],[ODS]])),"NÃO","SIM")</f>
        <v>NÃO</v>
      </c>
      <c r="Q1001" s="2" t="str">
        <f>IF(ISERR(FIND("07",GERAL[[#This Row],[ODS]])),"NÃO","SIM")</f>
        <v>SIM</v>
      </c>
      <c r="R1001" s="2" t="str">
        <f>IF(ISERR(FIND("08",GERAL[[#This Row],[ODS]])),"NÃO","SIM")</f>
        <v>NÃO</v>
      </c>
      <c r="S1001" s="2" t="str">
        <f>IF(ISERR(FIND("09",GERAL[[#This Row],[ODS]])),"NÃO","SIM")</f>
        <v>SIM</v>
      </c>
      <c r="T1001" s="2" t="str">
        <f>IF(ISERR(FIND("10",GERAL[[#This Row],[ODS]])),"NÃO","SIM")</f>
        <v>NÃO</v>
      </c>
      <c r="U1001" s="2" t="str">
        <f>IF(ISERR(FIND("11",GERAL[[#This Row],[ODS]])),"NÃO","SIM")</f>
        <v>SIM</v>
      </c>
      <c r="V1001" s="2" t="str">
        <f>IF(ISERR(FIND("12",GERAL[[#This Row],[ODS]])),"NÃO","SIM")</f>
        <v>SIM</v>
      </c>
      <c r="W1001" s="2" t="str">
        <f>IF(ISERR(FIND("13",GERAL[[#This Row],[ODS]])),"NÃO","SIM")</f>
        <v>NÃO</v>
      </c>
      <c r="X1001" s="2" t="str">
        <f>IF(ISERR(FIND("14",GERAL[[#This Row],[ODS]])),"NÃO","SIM")</f>
        <v>NÃO</v>
      </c>
      <c r="Y1001" s="2" t="str">
        <f>IF(ISERR(FIND("15",GERAL[[#This Row],[ODS]])),"NÃO","SIM")</f>
        <v>NÃO</v>
      </c>
      <c r="Z1001" s="2" t="str">
        <f>IF(ISERR(FIND("16",GERAL[[#This Row],[ODS]])),"NÃO","SIM")</f>
        <v>NÃO</v>
      </c>
      <c r="AA1001" s="2" t="str">
        <f>IF(ISERR(FIND("17",GERAL[[#This Row],[ODS]])),"NÃO","SIM")</f>
        <v>NÃO</v>
      </c>
      <c r="AB1001" s="1">
        <v>0</v>
      </c>
      <c r="AC1001" s="1">
        <v>0</v>
      </c>
      <c r="AD1001" s="1">
        <v>0</v>
      </c>
      <c r="AE1001" s="1">
        <v>9.5641816220406923</v>
      </c>
      <c r="AF1001" s="1">
        <v>0</v>
      </c>
      <c r="AG1001" s="1" t="str">
        <f>GERAL[[#This Row],[SIGLA]]&amp;GERAL[[#This Row],[CÓD]]</f>
        <v>ACIF_CR</v>
      </c>
      <c r="AH1001" s="1">
        <f ca="1">VLOOKUP(GERAL[[#This Row],[REF_NOTA]],BASE_NOTAS[],7,FALSE)</f>
        <v>0</v>
      </c>
      <c r="AI1001" s="31">
        <f ca="1">IF(GERAL[[#This Row],[Nota 2025]]="",0,GERAL[[#This Row],[Nota 2026]]-GERAL[[#This Row],[Nota 2025]])</f>
        <v>0</v>
      </c>
    </row>
    <row r="1002" spans="1:35" ht="17" x14ac:dyDescent="0.35">
      <c r="A1002" s="2" t="s">
        <v>1</v>
      </c>
      <c r="B1002" s="2" t="s">
        <v>157</v>
      </c>
      <c r="C1002" s="2" t="s">
        <v>212</v>
      </c>
      <c r="D1002" s="15" t="s">
        <v>39</v>
      </c>
      <c r="E1002" s="2" t="s">
        <v>109</v>
      </c>
      <c r="F1002" s="2" t="str">
        <f>VLOOKUP(GERAL[[#This Row],[CÓD]],SEALL,6,FALSE)</f>
        <v>S</v>
      </c>
      <c r="G100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0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0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002" s="2" t="str">
        <f>VLOOKUP(GERAL[[#This Row],[CÓD]],SEALL,4,FALSE)</f>
        <v>07, 09, 11, 12</v>
      </c>
      <c r="K1002" s="2" t="str">
        <f>IF(ISERR(FIND("01",GERAL[[#This Row],[ODS]])),"NÃO","SIM")</f>
        <v>NÃO</v>
      </c>
      <c r="L1002" s="2" t="str">
        <f>IF(ISERR(FIND("02",GERAL[[#This Row],[ODS]])),"NÃO","SIM")</f>
        <v>NÃO</v>
      </c>
      <c r="M1002" s="2" t="str">
        <f>IF(ISERR(FIND("03",GERAL[[#This Row],[ODS]])),"NÃO","SIM")</f>
        <v>NÃO</v>
      </c>
      <c r="N1002" s="2" t="str">
        <f>IF(ISERR(FIND("04",GERAL[[#This Row],[ODS]])),"NÃO","SIM")</f>
        <v>NÃO</v>
      </c>
      <c r="O1002" s="2" t="str">
        <f>IF(ISERR(FIND("05",GERAL[[#This Row],[ODS]])),"NÃO","SIM")</f>
        <v>NÃO</v>
      </c>
      <c r="P1002" s="2" t="str">
        <f>IF(ISERR(FIND("06",GERAL[[#This Row],[ODS]])),"NÃO","SIM")</f>
        <v>NÃO</v>
      </c>
      <c r="Q1002" s="2" t="str">
        <f>IF(ISERR(FIND("07",GERAL[[#This Row],[ODS]])),"NÃO","SIM")</f>
        <v>SIM</v>
      </c>
      <c r="R1002" s="2" t="str">
        <f>IF(ISERR(FIND("08",GERAL[[#This Row],[ODS]])),"NÃO","SIM")</f>
        <v>NÃO</v>
      </c>
      <c r="S1002" s="2" t="str">
        <f>IF(ISERR(FIND("09",GERAL[[#This Row],[ODS]])),"NÃO","SIM")</f>
        <v>SIM</v>
      </c>
      <c r="T1002" s="2" t="str">
        <f>IF(ISERR(FIND("10",GERAL[[#This Row],[ODS]])),"NÃO","SIM")</f>
        <v>NÃO</v>
      </c>
      <c r="U1002" s="2" t="str">
        <f>IF(ISERR(FIND("11",GERAL[[#This Row],[ODS]])),"NÃO","SIM")</f>
        <v>SIM</v>
      </c>
      <c r="V1002" s="2" t="str">
        <f>IF(ISERR(FIND("12",GERAL[[#This Row],[ODS]])),"NÃO","SIM")</f>
        <v>SIM</v>
      </c>
      <c r="W1002" s="2" t="str">
        <f>IF(ISERR(FIND("13",GERAL[[#This Row],[ODS]])),"NÃO","SIM")</f>
        <v>NÃO</v>
      </c>
      <c r="X1002" s="2" t="str">
        <f>IF(ISERR(FIND("14",GERAL[[#This Row],[ODS]])),"NÃO","SIM")</f>
        <v>NÃO</v>
      </c>
      <c r="Y1002" s="2" t="str">
        <f>IF(ISERR(FIND("15",GERAL[[#This Row],[ODS]])),"NÃO","SIM")</f>
        <v>NÃO</v>
      </c>
      <c r="Z1002" s="2" t="str">
        <f>IF(ISERR(FIND("16",GERAL[[#This Row],[ODS]])),"NÃO","SIM")</f>
        <v>NÃO</v>
      </c>
      <c r="AA1002" s="2" t="str">
        <f>IF(ISERR(FIND("17",GERAL[[#This Row],[ODS]])),"NÃO","SIM")</f>
        <v>NÃO</v>
      </c>
      <c r="AB1002" s="1">
        <v>61.769174526157705</v>
      </c>
      <c r="AC1002" s="1">
        <v>64.638843447213347</v>
      </c>
      <c r="AD1002" s="1">
        <v>74.142201385838717</v>
      </c>
      <c r="AE1002" s="1">
        <v>51.819690999903443</v>
      </c>
      <c r="AF1002" s="1">
        <v>82.042880444828057</v>
      </c>
      <c r="AG1002" s="1" t="str">
        <f>GERAL[[#This Row],[SIGLA]]&amp;GERAL[[#This Row],[CÓD]]</f>
        <v>ALIF_CR</v>
      </c>
      <c r="AH1002" s="1">
        <f ca="1">VLOOKUP(GERAL[[#This Row],[REF_NOTA]],BASE_NOTAS[],7,FALSE)</f>
        <v>81.172694272534329</v>
      </c>
      <c r="AI1002" s="31">
        <f ca="1">IF(GERAL[[#This Row],[Nota 2025]]="",0,GERAL[[#This Row],[Nota 2026]]-GERAL[[#This Row],[Nota 2025]])</f>
        <v>-0.87018617229372808</v>
      </c>
    </row>
    <row r="1003" spans="1:35" ht="17" x14ac:dyDescent="0.35">
      <c r="A1003" s="2" t="s">
        <v>159</v>
      </c>
      <c r="B1003" s="2" t="s">
        <v>184</v>
      </c>
      <c r="C1003" s="2" t="s">
        <v>212</v>
      </c>
      <c r="D1003" s="15" t="s">
        <v>39</v>
      </c>
      <c r="E1003" s="2" t="s">
        <v>109</v>
      </c>
      <c r="F1003" s="2" t="str">
        <f>VLOOKUP(GERAL[[#This Row],[CÓD]],SEALL,6,FALSE)</f>
        <v>S</v>
      </c>
      <c r="G100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0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0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003" s="2" t="str">
        <f>VLOOKUP(GERAL[[#This Row],[CÓD]],SEALL,4,FALSE)</f>
        <v>07, 09, 11, 12</v>
      </c>
      <c r="K1003" s="2" t="str">
        <f>IF(ISERR(FIND("01",GERAL[[#This Row],[ODS]])),"NÃO","SIM")</f>
        <v>NÃO</v>
      </c>
      <c r="L1003" s="2" t="str">
        <f>IF(ISERR(FIND("02",GERAL[[#This Row],[ODS]])),"NÃO","SIM")</f>
        <v>NÃO</v>
      </c>
      <c r="M1003" s="2" t="str">
        <f>IF(ISERR(FIND("03",GERAL[[#This Row],[ODS]])),"NÃO","SIM")</f>
        <v>NÃO</v>
      </c>
      <c r="N1003" s="2" t="str">
        <f>IF(ISERR(FIND("04",GERAL[[#This Row],[ODS]])),"NÃO","SIM")</f>
        <v>NÃO</v>
      </c>
      <c r="O1003" s="2" t="str">
        <f>IF(ISERR(FIND("05",GERAL[[#This Row],[ODS]])),"NÃO","SIM")</f>
        <v>NÃO</v>
      </c>
      <c r="P1003" s="2" t="str">
        <f>IF(ISERR(FIND("06",GERAL[[#This Row],[ODS]])),"NÃO","SIM")</f>
        <v>NÃO</v>
      </c>
      <c r="Q1003" s="2" t="str">
        <f>IF(ISERR(FIND("07",GERAL[[#This Row],[ODS]])),"NÃO","SIM")</f>
        <v>SIM</v>
      </c>
      <c r="R1003" s="2" t="str">
        <f>IF(ISERR(FIND("08",GERAL[[#This Row],[ODS]])),"NÃO","SIM")</f>
        <v>NÃO</v>
      </c>
      <c r="S1003" s="2" t="str">
        <f>IF(ISERR(FIND("09",GERAL[[#This Row],[ODS]])),"NÃO","SIM")</f>
        <v>SIM</v>
      </c>
      <c r="T1003" s="2" t="str">
        <f>IF(ISERR(FIND("10",GERAL[[#This Row],[ODS]])),"NÃO","SIM")</f>
        <v>NÃO</v>
      </c>
      <c r="U1003" s="2" t="str">
        <f>IF(ISERR(FIND("11",GERAL[[#This Row],[ODS]])),"NÃO","SIM")</f>
        <v>SIM</v>
      </c>
      <c r="V1003" s="2" t="str">
        <f>IF(ISERR(FIND("12",GERAL[[#This Row],[ODS]])),"NÃO","SIM")</f>
        <v>SIM</v>
      </c>
      <c r="W1003" s="2" t="str">
        <f>IF(ISERR(FIND("13",GERAL[[#This Row],[ODS]])),"NÃO","SIM")</f>
        <v>NÃO</v>
      </c>
      <c r="X1003" s="2" t="str">
        <f>IF(ISERR(FIND("14",GERAL[[#This Row],[ODS]])),"NÃO","SIM")</f>
        <v>NÃO</v>
      </c>
      <c r="Y1003" s="2" t="str">
        <f>IF(ISERR(FIND("15",GERAL[[#This Row],[ODS]])),"NÃO","SIM")</f>
        <v>NÃO</v>
      </c>
      <c r="Z1003" s="2" t="str">
        <f>IF(ISERR(FIND("16",GERAL[[#This Row],[ODS]])),"NÃO","SIM")</f>
        <v>NÃO</v>
      </c>
      <c r="AA1003" s="2" t="str">
        <f>IF(ISERR(FIND("17",GERAL[[#This Row],[ODS]])),"NÃO","SIM")</f>
        <v>NÃO</v>
      </c>
      <c r="AB1003" s="1">
        <v>78.31568546354265</v>
      </c>
      <c r="AC1003" s="1">
        <v>86.502374870194842</v>
      </c>
      <c r="AD1003" s="1">
        <v>89.249122000630621</v>
      </c>
      <c r="AE1003" s="1">
        <v>80.556791949834093</v>
      </c>
      <c r="AF1003" s="1">
        <v>63.537955997311137</v>
      </c>
      <c r="AG1003" s="1" t="str">
        <f>GERAL[[#This Row],[SIGLA]]&amp;GERAL[[#This Row],[CÓD]]</f>
        <v>APIF_CR</v>
      </c>
      <c r="AH1003" s="1">
        <f ca="1">VLOOKUP(GERAL[[#This Row],[REF_NOTA]],BASE_NOTAS[],7,FALSE)</f>
        <v>69.841255181123287</v>
      </c>
      <c r="AI1003" s="31">
        <f ca="1">IF(GERAL[[#This Row],[Nota 2025]]="",0,GERAL[[#This Row],[Nota 2026]]-GERAL[[#This Row],[Nota 2025]])</f>
        <v>6.3032991838121504</v>
      </c>
    </row>
    <row r="1004" spans="1:35" ht="17" x14ac:dyDescent="0.35">
      <c r="A1004" s="2" t="s">
        <v>155</v>
      </c>
      <c r="B1004" s="2" t="s">
        <v>158</v>
      </c>
      <c r="C1004" s="2" t="s">
        <v>212</v>
      </c>
      <c r="D1004" s="15" t="s">
        <v>39</v>
      </c>
      <c r="E1004" s="2" t="s">
        <v>109</v>
      </c>
      <c r="F1004" s="2" t="str">
        <f>VLOOKUP(GERAL[[#This Row],[CÓD]],SEALL,6,FALSE)</f>
        <v>S</v>
      </c>
      <c r="G100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0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0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004" s="2" t="str">
        <f>VLOOKUP(GERAL[[#This Row],[CÓD]],SEALL,4,FALSE)</f>
        <v>07, 09, 11, 12</v>
      </c>
      <c r="K1004" s="2" t="str">
        <f>IF(ISERR(FIND("01",GERAL[[#This Row],[ODS]])),"NÃO","SIM")</f>
        <v>NÃO</v>
      </c>
      <c r="L1004" s="2" t="str">
        <f>IF(ISERR(FIND("02",GERAL[[#This Row],[ODS]])),"NÃO","SIM")</f>
        <v>NÃO</v>
      </c>
      <c r="M1004" s="2" t="str">
        <f>IF(ISERR(FIND("03",GERAL[[#This Row],[ODS]])),"NÃO","SIM")</f>
        <v>NÃO</v>
      </c>
      <c r="N1004" s="2" t="str">
        <f>IF(ISERR(FIND("04",GERAL[[#This Row],[ODS]])),"NÃO","SIM")</f>
        <v>NÃO</v>
      </c>
      <c r="O1004" s="2" t="str">
        <f>IF(ISERR(FIND("05",GERAL[[#This Row],[ODS]])),"NÃO","SIM")</f>
        <v>NÃO</v>
      </c>
      <c r="P1004" s="2" t="str">
        <f>IF(ISERR(FIND("06",GERAL[[#This Row],[ODS]])),"NÃO","SIM")</f>
        <v>NÃO</v>
      </c>
      <c r="Q1004" s="2" t="str">
        <f>IF(ISERR(FIND("07",GERAL[[#This Row],[ODS]])),"NÃO","SIM")</f>
        <v>SIM</v>
      </c>
      <c r="R1004" s="2" t="str">
        <f>IF(ISERR(FIND("08",GERAL[[#This Row],[ODS]])),"NÃO","SIM")</f>
        <v>NÃO</v>
      </c>
      <c r="S1004" s="2" t="str">
        <f>IF(ISERR(FIND("09",GERAL[[#This Row],[ODS]])),"NÃO","SIM")</f>
        <v>SIM</v>
      </c>
      <c r="T1004" s="2" t="str">
        <f>IF(ISERR(FIND("10",GERAL[[#This Row],[ODS]])),"NÃO","SIM")</f>
        <v>NÃO</v>
      </c>
      <c r="U1004" s="2" t="str">
        <f>IF(ISERR(FIND("11",GERAL[[#This Row],[ODS]])),"NÃO","SIM")</f>
        <v>SIM</v>
      </c>
      <c r="V1004" s="2" t="str">
        <f>IF(ISERR(FIND("12",GERAL[[#This Row],[ODS]])),"NÃO","SIM")</f>
        <v>SIM</v>
      </c>
      <c r="W1004" s="2" t="str">
        <f>IF(ISERR(FIND("13",GERAL[[#This Row],[ODS]])),"NÃO","SIM")</f>
        <v>NÃO</v>
      </c>
      <c r="X1004" s="2" t="str">
        <f>IF(ISERR(FIND("14",GERAL[[#This Row],[ODS]])),"NÃO","SIM")</f>
        <v>NÃO</v>
      </c>
      <c r="Y1004" s="2" t="str">
        <f>IF(ISERR(FIND("15",GERAL[[#This Row],[ODS]])),"NÃO","SIM")</f>
        <v>NÃO</v>
      </c>
      <c r="Z1004" s="2" t="str">
        <f>IF(ISERR(FIND("16",GERAL[[#This Row],[ODS]])),"NÃO","SIM")</f>
        <v>NÃO</v>
      </c>
      <c r="AA1004" s="2" t="str">
        <f>IF(ISERR(FIND("17",GERAL[[#This Row],[ODS]])),"NÃO","SIM")</f>
        <v>NÃO</v>
      </c>
      <c r="AB1004" s="1">
        <v>72.078657537125508</v>
      </c>
      <c r="AC1004" s="1">
        <v>86.016489092285454</v>
      </c>
      <c r="AD1004" s="1">
        <v>75.263912188355434</v>
      </c>
      <c r="AE1004" s="1">
        <v>53.923906499888233</v>
      </c>
      <c r="AF1004" s="1">
        <v>55.940463115446128</v>
      </c>
      <c r="AG1004" s="1" t="str">
        <f>GERAL[[#This Row],[SIGLA]]&amp;GERAL[[#This Row],[CÓD]]</f>
        <v>AMIF_CR</v>
      </c>
      <c r="AH1004" s="1">
        <f ca="1">VLOOKUP(GERAL[[#This Row],[REF_NOTA]],BASE_NOTAS[],7,FALSE)</f>
        <v>43.221293667176411</v>
      </c>
      <c r="AI1004" s="31">
        <f ca="1">IF(GERAL[[#This Row],[Nota 2025]]="",0,GERAL[[#This Row],[Nota 2026]]-GERAL[[#This Row],[Nota 2025]])</f>
        <v>-12.719169448269717</v>
      </c>
    </row>
    <row r="1005" spans="1:35" ht="17" x14ac:dyDescent="0.35">
      <c r="A1005" s="2" t="s">
        <v>160</v>
      </c>
      <c r="B1005" s="2" t="s">
        <v>187</v>
      </c>
      <c r="C1005" s="2" t="s">
        <v>212</v>
      </c>
      <c r="D1005" s="15" t="s">
        <v>39</v>
      </c>
      <c r="E1005" s="2" t="s">
        <v>109</v>
      </c>
      <c r="F1005" s="2" t="str">
        <f>VLOOKUP(GERAL[[#This Row],[CÓD]],SEALL,6,FALSE)</f>
        <v>S</v>
      </c>
      <c r="G100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0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0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005" s="2" t="str">
        <f>VLOOKUP(GERAL[[#This Row],[CÓD]],SEALL,4,FALSE)</f>
        <v>07, 09, 11, 12</v>
      </c>
      <c r="K1005" s="2" t="str">
        <f>IF(ISERR(FIND("01",GERAL[[#This Row],[ODS]])),"NÃO","SIM")</f>
        <v>NÃO</v>
      </c>
      <c r="L1005" s="2" t="str">
        <f>IF(ISERR(FIND("02",GERAL[[#This Row],[ODS]])),"NÃO","SIM")</f>
        <v>NÃO</v>
      </c>
      <c r="M1005" s="2" t="str">
        <f>IF(ISERR(FIND("03",GERAL[[#This Row],[ODS]])),"NÃO","SIM")</f>
        <v>NÃO</v>
      </c>
      <c r="N1005" s="2" t="str">
        <f>IF(ISERR(FIND("04",GERAL[[#This Row],[ODS]])),"NÃO","SIM")</f>
        <v>NÃO</v>
      </c>
      <c r="O1005" s="2" t="str">
        <f>IF(ISERR(FIND("05",GERAL[[#This Row],[ODS]])),"NÃO","SIM")</f>
        <v>NÃO</v>
      </c>
      <c r="P1005" s="2" t="str">
        <f>IF(ISERR(FIND("06",GERAL[[#This Row],[ODS]])),"NÃO","SIM")</f>
        <v>NÃO</v>
      </c>
      <c r="Q1005" s="2" t="str">
        <f>IF(ISERR(FIND("07",GERAL[[#This Row],[ODS]])),"NÃO","SIM")</f>
        <v>SIM</v>
      </c>
      <c r="R1005" s="2" t="str">
        <f>IF(ISERR(FIND("08",GERAL[[#This Row],[ODS]])),"NÃO","SIM")</f>
        <v>NÃO</v>
      </c>
      <c r="S1005" s="2" t="str">
        <f>IF(ISERR(FIND("09",GERAL[[#This Row],[ODS]])),"NÃO","SIM")</f>
        <v>SIM</v>
      </c>
      <c r="T1005" s="2" t="str">
        <f>IF(ISERR(FIND("10",GERAL[[#This Row],[ODS]])),"NÃO","SIM")</f>
        <v>NÃO</v>
      </c>
      <c r="U1005" s="2" t="str">
        <f>IF(ISERR(FIND("11",GERAL[[#This Row],[ODS]])),"NÃO","SIM")</f>
        <v>SIM</v>
      </c>
      <c r="V1005" s="2" t="str">
        <f>IF(ISERR(FIND("12",GERAL[[#This Row],[ODS]])),"NÃO","SIM")</f>
        <v>SIM</v>
      </c>
      <c r="W1005" s="2" t="str">
        <f>IF(ISERR(FIND("13",GERAL[[#This Row],[ODS]])),"NÃO","SIM")</f>
        <v>NÃO</v>
      </c>
      <c r="X1005" s="2" t="str">
        <f>IF(ISERR(FIND("14",GERAL[[#This Row],[ODS]])),"NÃO","SIM")</f>
        <v>NÃO</v>
      </c>
      <c r="Y1005" s="2" t="str">
        <f>IF(ISERR(FIND("15",GERAL[[#This Row],[ODS]])),"NÃO","SIM")</f>
        <v>NÃO</v>
      </c>
      <c r="Z1005" s="2" t="str">
        <f>IF(ISERR(FIND("16",GERAL[[#This Row],[ODS]])),"NÃO","SIM")</f>
        <v>NÃO</v>
      </c>
      <c r="AA1005" s="2" t="str">
        <f>IF(ISERR(FIND("17",GERAL[[#This Row],[ODS]])),"NÃO","SIM")</f>
        <v>NÃO</v>
      </c>
      <c r="AB1005" s="1">
        <v>75.044106127114887</v>
      </c>
      <c r="AC1005" s="1">
        <v>74.80318931743696</v>
      </c>
      <c r="AD1005" s="1">
        <v>53.784344924557388</v>
      </c>
      <c r="AE1005" s="1">
        <v>13.753309472117991</v>
      </c>
      <c r="AF1005" s="1">
        <v>81.834387633555536</v>
      </c>
      <c r="AG1005" s="1" t="str">
        <f>GERAL[[#This Row],[SIGLA]]&amp;GERAL[[#This Row],[CÓD]]</f>
        <v>BAIF_CR</v>
      </c>
      <c r="AH1005" s="1">
        <f ca="1">VLOOKUP(GERAL[[#This Row],[REF_NOTA]],BASE_NOTAS[],7,FALSE)</f>
        <v>84.977422631933379</v>
      </c>
      <c r="AI1005" s="31">
        <f ca="1">IF(GERAL[[#This Row],[Nota 2025]]="",0,GERAL[[#This Row],[Nota 2026]]-GERAL[[#This Row],[Nota 2025]])</f>
        <v>3.1430349983778427</v>
      </c>
    </row>
    <row r="1006" spans="1:35" ht="17" x14ac:dyDescent="0.35">
      <c r="A1006" s="2" t="s">
        <v>161</v>
      </c>
      <c r="B1006" s="2" t="s">
        <v>188</v>
      </c>
      <c r="C1006" s="2" t="s">
        <v>212</v>
      </c>
      <c r="D1006" s="15" t="s">
        <v>39</v>
      </c>
      <c r="E1006" s="2" t="s">
        <v>109</v>
      </c>
      <c r="F1006" s="2" t="str">
        <f>VLOOKUP(GERAL[[#This Row],[CÓD]],SEALL,6,FALSE)</f>
        <v>S</v>
      </c>
      <c r="G100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0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0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006" s="2" t="str">
        <f>VLOOKUP(GERAL[[#This Row],[CÓD]],SEALL,4,FALSE)</f>
        <v>07, 09, 11, 12</v>
      </c>
      <c r="K1006" s="2" t="str">
        <f>IF(ISERR(FIND("01",GERAL[[#This Row],[ODS]])),"NÃO","SIM")</f>
        <v>NÃO</v>
      </c>
      <c r="L1006" s="2" t="str">
        <f>IF(ISERR(FIND("02",GERAL[[#This Row],[ODS]])),"NÃO","SIM")</f>
        <v>NÃO</v>
      </c>
      <c r="M1006" s="2" t="str">
        <f>IF(ISERR(FIND("03",GERAL[[#This Row],[ODS]])),"NÃO","SIM")</f>
        <v>NÃO</v>
      </c>
      <c r="N1006" s="2" t="str">
        <f>IF(ISERR(FIND("04",GERAL[[#This Row],[ODS]])),"NÃO","SIM")</f>
        <v>NÃO</v>
      </c>
      <c r="O1006" s="2" t="str">
        <f>IF(ISERR(FIND("05",GERAL[[#This Row],[ODS]])),"NÃO","SIM")</f>
        <v>NÃO</v>
      </c>
      <c r="P1006" s="2" t="str">
        <f>IF(ISERR(FIND("06",GERAL[[#This Row],[ODS]])),"NÃO","SIM")</f>
        <v>NÃO</v>
      </c>
      <c r="Q1006" s="2" t="str">
        <f>IF(ISERR(FIND("07",GERAL[[#This Row],[ODS]])),"NÃO","SIM")</f>
        <v>SIM</v>
      </c>
      <c r="R1006" s="2" t="str">
        <f>IF(ISERR(FIND("08",GERAL[[#This Row],[ODS]])),"NÃO","SIM")</f>
        <v>NÃO</v>
      </c>
      <c r="S1006" s="2" t="str">
        <f>IF(ISERR(FIND("09",GERAL[[#This Row],[ODS]])),"NÃO","SIM")</f>
        <v>SIM</v>
      </c>
      <c r="T1006" s="2" t="str">
        <f>IF(ISERR(FIND("10",GERAL[[#This Row],[ODS]])),"NÃO","SIM")</f>
        <v>NÃO</v>
      </c>
      <c r="U1006" s="2" t="str">
        <f>IF(ISERR(FIND("11",GERAL[[#This Row],[ODS]])),"NÃO","SIM")</f>
        <v>SIM</v>
      </c>
      <c r="V1006" s="2" t="str">
        <f>IF(ISERR(FIND("12",GERAL[[#This Row],[ODS]])),"NÃO","SIM")</f>
        <v>SIM</v>
      </c>
      <c r="W1006" s="2" t="str">
        <f>IF(ISERR(FIND("13",GERAL[[#This Row],[ODS]])),"NÃO","SIM")</f>
        <v>NÃO</v>
      </c>
      <c r="X1006" s="2" t="str">
        <f>IF(ISERR(FIND("14",GERAL[[#This Row],[ODS]])),"NÃO","SIM")</f>
        <v>NÃO</v>
      </c>
      <c r="Y1006" s="2" t="str">
        <f>IF(ISERR(FIND("15",GERAL[[#This Row],[ODS]])),"NÃO","SIM")</f>
        <v>NÃO</v>
      </c>
      <c r="Z1006" s="2" t="str">
        <f>IF(ISERR(FIND("16",GERAL[[#This Row],[ODS]])),"NÃO","SIM")</f>
        <v>NÃO</v>
      </c>
      <c r="AA1006" s="2" t="str">
        <f>IF(ISERR(FIND("17",GERAL[[#This Row],[ODS]])),"NÃO","SIM")</f>
        <v>NÃO</v>
      </c>
      <c r="AB1006" s="1">
        <v>58.678650975042785</v>
      </c>
      <c r="AC1006" s="1">
        <v>63.915535488103849</v>
      </c>
      <c r="AD1006" s="1">
        <v>52.52064791023475</v>
      </c>
      <c r="AE1006" s="1">
        <v>11.499737619540056</v>
      </c>
      <c r="AF1006" s="1">
        <v>73.517401223094254</v>
      </c>
      <c r="AG1006" s="1" t="str">
        <f>GERAL[[#This Row],[SIGLA]]&amp;GERAL[[#This Row],[CÓD]]</f>
        <v>CEIF_CR</v>
      </c>
      <c r="AH1006" s="1">
        <f ca="1">VLOOKUP(GERAL[[#This Row],[REF_NOTA]],BASE_NOTAS[],7,FALSE)</f>
        <v>75.199377229376637</v>
      </c>
      <c r="AI1006" s="31">
        <f ca="1">IF(GERAL[[#This Row],[Nota 2025]]="",0,GERAL[[#This Row],[Nota 2026]]-GERAL[[#This Row],[Nota 2025]])</f>
        <v>1.6819760062823832</v>
      </c>
    </row>
    <row r="1007" spans="1:35" ht="17" x14ac:dyDescent="0.35">
      <c r="A1007" s="2" t="s">
        <v>162</v>
      </c>
      <c r="B1007" s="2" t="s">
        <v>189</v>
      </c>
      <c r="C1007" s="2" t="s">
        <v>212</v>
      </c>
      <c r="D1007" s="15" t="s">
        <v>39</v>
      </c>
      <c r="E1007" s="2" t="s">
        <v>109</v>
      </c>
      <c r="F1007" s="2" t="str">
        <f>VLOOKUP(GERAL[[#This Row],[CÓD]],SEALL,6,FALSE)</f>
        <v>S</v>
      </c>
      <c r="G100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0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0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007" s="2" t="str">
        <f>VLOOKUP(GERAL[[#This Row],[CÓD]],SEALL,4,FALSE)</f>
        <v>07, 09, 11, 12</v>
      </c>
      <c r="K1007" s="2" t="str">
        <f>IF(ISERR(FIND("01",GERAL[[#This Row],[ODS]])),"NÃO","SIM")</f>
        <v>NÃO</v>
      </c>
      <c r="L1007" s="2" t="str">
        <f>IF(ISERR(FIND("02",GERAL[[#This Row],[ODS]])),"NÃO","SIM")</f>
        <v>NÃO</v>
      </c>
      <c r="M1007" s="2" t="str">
        <f>IF(ISERR(FIND("03",GERAL[[#This Row],[ODS]])),"NÃO","SIM")</f>
        <v>NÃO</v>
      </c>
      <c r="N1007" s="2" t="str">
        <f>IF(ISERR(FIND("04",GERAL[[#This Row],[ODS]])),"NÃO","SIM")</f>
        <v>NÃO</v>
      </c>
      <c r="O1007" s="2" t="str">
        <f>IF(ISERR(FIND("05",GERAL[[#This Row],[ODS]])),"NÃO","SIM")</f>
        <v>NÃO</v>
      </c>
      <c r="P1007" s="2" t="str">
        <f>IF(ISERR(FIND("06",GERAL[[#This Row],[ODS]])),"NÃO","SIM")</f>
        <v>NÃO</v>
      </c>
      <c r="Q1007" s="2" t="str">
        <f>IF(ISERR(FIND("07",GERAL[[#This Row],[ODS]])),"NÃO","SIM")</f>
        <v>SIM</v>
      </c>
      <c r="R1007" s="2" t="str">
        <f>IF(ISERR(FIND("08",GERAL[[#This Row],[ODS]])),"NÃO","SIM")</f>
        <v>NÃO</v>
      </c>
      <c r="S1007" s="2" t="str">
        <f>IF(ISERR(FIND("09",GERAL[[#This Row],[ODS]])),"NÃO","SIM")</f>
        <v>SIM</v>
      </c>
      <c r="T1007" s="2" t="str">
        <f>IF(ISERR(FIND("10",GERAL[[#This Row],[ODS]])),"NÃO","SIM")</f>
        <v>NÃO</v>
      </c>
      <c r="U1007" s="2" t="str">
        <f>IF(ISERR(FIND("11",GERAL[[#This Row],[ODS]])),"NÃO","SIM")</f>
        <v>SIM</v>
      </c>
      <c r="V1007" s="2" t="str">
        <f>IF(ISERR(FIND("12",GERAL[[#This Row],[ODS]])),"NÃO","SIM")</f>
        <v>SIM</v>
      </c>
      <c r="W1007" s="2" t="str">
        <f>IF(ISERR(FIND("13",GERAL[[#This Row],[ODS]])),"NÃO","SIM")</f>
        <v>NÃO</v>
      </c>
      <c r="X1007" s="2" t="str">
        <f>IF(ISERR(FIND("14",GERAL[[#This Row],[ODS]])),"NÃO","SIM")</f>
        <v>NÃO</v>
      </c>
      <c r="Y1007" s="2" t="str">
        <f>IF(ISERR(FIND("15",GERAL[[#This Row],[ODS]])),"NÃO","SIM")</f>
        <v>NÃO</v>
      </c>
      <c r="Z1007" s="2" t="str">
        <f>IF(ISERR(FIND("16",GERAL[[#This Row],[ODS]])),"NÃO","SIM")</f>
        <v>NÃO</v>
      </c>
      <c r="AA1007" s="2" t="str">
        <f>IF(ISERR(FIND("17",GERAL[[#This Row],[ODS]])),"NÃO","SIM")</f>
        <v>NÃO</v>
      </c>
      <c r="AB1007" s="1">
        <v>76.475594704244742</v>
      </c>
      <c r="AC1007" s="1">
        <v>66.725096062364571</v>
      </c>
      <c r="AD1007" s="1">
        <v>71.059653655992932</v>
      </c>
      <c r="AE1007" s="1">
        <v>46.111891225544873</v>
      </c>
      <c r="AF1007" s="1">
        <v>97.42704862131491</v>
      </c>
      <c r="AG1007" s="1" t="str">
        <f>GERAL[[#This Row],[SIGLA]]&amp;GERAL[[#This Row],[CÓD]]</f>
        <v>DFIF_CR</v>
      </c>
      <c r="AH1007" s="1">
        <f ca="1">VLOOKUP(GERAL[[#This Row],[REF_NOTA]],BASE_NOTAS[],7,FALSE)</f>
        <v>80.479154891732577</v>
      </c>
      <c r="AI1007" s="31">
        <f ca="1">IF(GERAL[[#This Row],[Nota 2025]]="",0,GERAL[[#This Row],[Nota 2026]]-GERAL[[#This Row],[Nota 2025]])</f>
        <v>-16.947893729582333</v>
      </c>
    </row>
    <row r="1008" spans="1:35" ht="17" x14ac:dyDescent="0.35">
      <c r="A1008" s="2" t="s">
        <v>163</v>
      </c>
      <c r="B1008" s="2" t="s">
        <v>183</v>
      </c>
      <c r="C1008" s="2" t="s">
        <v>212</v>
      </c>
      <c r="D1008" s="15" t="s">
        <v>39</v>
      </c>
      <c r="E1008" s="2" t="s">
        <v>109</v>
      </c>
      <c r="F1008" s="2" t="str">
        <f>VLOOKUP(GERAL[[#This Row],[CÓD]],SEALL,6,FALSE)</f>
        <v>S</v>
      </c>
      <c r="G100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0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0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008" s="2" t="str">
        <f>VLOOKUP(GERAL[[#This Row],[CÓD]],SEALL,4,FALSE)</f>
        <v>07, 09, 11, 12</v>
      </c>
      <c r="K1008" s="2" t="str">
        <f>IF(ISERR(FIND("01",GERAL[[#This Row],[ODS]])),"NÃO","SIM")</f>
        <v>NÃO</v>
      </c>
      <c r="L1008" s="2" t="str">
        <f>IF(ISERR(FIND("02",GERAL[[#This Row],[ODS]])),"NÃO","SIM")</f>
        <v>NÃO</v>
      </c>
      <c r="M1008" s="2" t="str">
        <f>IF(ISERR(FIND("03",GERAL[[#This Row],[ODS]])),"NÃO","SIM")</f>
        <v>NÃO</v>
      </c>
      <c r="N1008" s="2" t="str">
        <f>IF(ISERR(FIND("04",GERAL[[#This Row],[ODS]])),"NÃO","SIM")</f>
        <v>NÃO</v>
      </c>
      <c r="O1008" s="2" t="str">
        <f>IF(ISERR(FIND("05",GERAL[[#This Row],[ODS]])),"NÃO","SIM")</f>
        <v>NÃO</v>
      </c>
      <c r="P1008" s="2" t="str">
        <f>IF(ISERR(FIND("06",GERAL[[#This Row],[ODS]])),"NÃO","SIM")</f>
        <v>NÃO</v>
      </c>
      <c r="Q1008" s="2" t="str">
        <f>IF(ISERR(FIND("07",GERAL[[#This Row],[ODS]])),"NÃO","SIM")</f>
        <v>SIM</v>
      </c>
      <c r="R1008" s="2" t="str">
        <f>IF(ISERR(FIND("08",GERAL[[#This Row],[ODS]])),"NÃO","SIM")</f>
        <v>NÃO</v>
      </c>
      <c r="S1008" s="2" t="str">
        <f>IF(ISERR(FIND("09",GERAL[[#This Row],[ODS]])),"NÃO","SIM")</f>
        <v>SIM</v>
      </c>
      <c r="T1008" s="2" t="str">
        <f>IF(ISERR(FIND("10",GERAL[[#This Row],[ODS]])),"NÃO","SIM")</f>
        <v>NÃO</v>
      </c>
      <c r="U1008" s="2" t="str">
        <f>IF(ISERR(FIND("11",GERAL[[#This Row],[ODS]])),"NÃO","SIM")</f>
        <v>SIM</v>
      </c>
      <c r="V1008" s="2" t="str">
        <f>IF(ISERR(FIND("12",GERAL[[#This Row],[ODS]])),"NÃO","SIM")</f>
        <v>SIM</v>
      </c>
      <c r="W1008" s="2" t="str">
        <f>IF(ISERR(FIND("13",GERAL[[#This Row],[ODS]])),"NÃO","SIM")</f>
        <v>NÃO</v>
      </c>
      <c r="X1008" s="2" t="str">
        <f>IF(ISERR(FIND("14",GERAL[[#This Row],[ODS]])),"NÃO","SIM")</f>
        <v>NÃO</v>
      </c>
      <c r="Y1008" s="2" t="str">
        <f>IF(ISERR(FIND("15",GERAL[[#This Row],[ODS]])),"NÃO","SIM")</f>
        <v>NÃO</v>
      </c>
      <c r="Z1008" s="2" t="str">
        <f>IF(ISERR(FIND("16",GERAL[[#This Row],[ODS]])),"NÃO","SIM")</f>
        <v>NÃO</v>
      </c>
      <c r="AA1008" s="2" t="str">
        <f>IF(ISERR(FIND("17",GERAL[[#This Row],[ODS]])),"NÃO","SIM")</f>
        <v>NÃO</v>
      </c>
      <c r="AB1008" s="1">
        <v>79.417381259028957</v>
      </c>
      <c r="AC1008" s="1">
        <v>81.540817126003361</v>
      </c>
      <c r="AD1008" s="1">
        <v>82.549901093202891</v>
      </c>
      <c r="AE1008" s="1">
        <v>67.717108046506695</v>
      </c>
      <c r="AF1008" s="1">
        <v>88.300821415059843</v>
      </c>
      <c r="AG1008" s="1" t="str">
        <f>GERAL[[#This Row],[SIGLA]]&amp;GERAL[[#This Row],[CÓD]]</f>
        <v>ESIF_CR</v>
      </c>
      <c r="AH1008" s="1">
        <f ca="1">VLOOKUP(GERAL[[#This Row],[REF_NOTA]],BASE_NOTAS[],7,FALSE)</f>
        <v>89.937935173448309</v>
      </c>
      <c r="AI1008" s="31">
        <f ca="1">IF(GERAL[[#This Row],[Nota 2025]]="",0,GERAL[[#This Row],[Nota 2026]]-GERAL[[#This Row],[Nota 2025]])</f>
        <v>1.6371137583884661</v>
      </c>
    </row>
    <row r="1009" spans="1:35" ht="17" x14ac:dyDescent="0.35">
      <c r="A1009" s="2" t="s">
        <v>164</v>
      </c>
      <c r="B1009" s="2" t="s">
        <v>190</v>
      </c>
      <c r="C1009" s="2" t="s">
        <v>212</v>
      </c>
      <c r="D1009" s="15" t="s">
        <v>39</v>
      </c>
      <c r="E1009" s="2" t="s">
        <v>109</v>
      </c>
      <c r="F1009" s="2" t="str">
        <f>VLOOKUP(GERAL[[#This Row],[CÓD]],SEALL,6,FALSE)</f>
        <v>S</v>
      </c>
      <c r="G100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0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0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009" s="2" t="str">
        <f>VLOOKUP(GERAL[[#This Row],[CÓD]],SEALL,4,FALSE)</f>
        <v>07, 09, 11, 12</v>
      </c>
      <c r="K1009" s="2" t="str">
        <f>IF(ISERR(FIND("01",GERAL[[#This Row],[ODS]])),"NÃO","SIM")</f>
        <v>NÃO</v>
      </c>
      <c r="L1009" s="2" t="str">
        <f>IF(ISERR(FIND("02",GERAL[[#This Row],[ODS]])),"NÃO","SIM")</f>
        <v>NÃO</v>
      </c>
      <c r="M1009" s="2" t="str">
        <f>IF(ISERR(FIND("03",GERAL[[#This Row],[ODS]])),"NÃO","SIM")</f>
        <v>NÃO</v>
      </c>
      <c r="N1009" s="2" t="str">
        <f>IF(ISERR(FIND("04",GERAL[[#This Row],[ODS]])),"NÃO","SIM")</f>
        <v>NÃO</v>
      </c>
      <c r="O1009" s="2" t="str">
        <f>IF(ISERR(FIND("05",GERAL[[#This Row],[ODS]])),"NÃO","SIM")</f>
        <v>NÃO</v>
      </c>
      <c r="P1009" s="2" t="str">
        <f>IF(ISERR(FIND("06",GERAL[[#This Row],[ODS]])),"NÃO","SIM")</f>
        <v>NÃO</v>
      </c>
      <c r="Q1009" s="2" t="str">
        <f>IF(ISERR(FIND("07",GERAL[[#This Row],[ODS]])),"NÃO","SIM")</f>
        <v>SIM</v>
      </c>
      <c r="R1009" s="2" t="str">
        <f>IF(ISERR(FIND("08",GERAL[[#This Row],[ODS]])),"NÃO","SIM")</f>
        <v>NÃO</v>
      </c>
      <c r="S1009" s="2" t="str">
        <f>IF(ISERR(FIND("09",GERAL[[#This Row],[ODS]])),"NÃO","SIM")</f>
        <v>SIM</v>
      </c>
      <c r="T1009" s="2" t="str">
        <f>IF(ISERR(FIND("10",GERAL[[#This Row],[ODS]])),"NÃO","SIM")</f>
        <v>NÃO</v>
      </c>
      <c r="U1009" s="2" t="str">
        <f>IF(ISERR(FIND("11",GERAL[[#This Row],[ODS]])),"NÃO","SIM")</f>
        <v>SIM</v>
      </c>
      <c r="V1009" s="2" t="str">
        <f>IF(ISERR(FIND("12",GERAL[[#This Row],[ODS]])),"NÃO","SIM")</f>
        <v>SIM</v>
      </c>
      <c r="W1009" s="2" t="str">
        <f>IF(ISERR(FIND("13",GERAL[[#This Row],[ODS]])),"NÃO","SIM")</f>
        <v>NÃO</v>
      </c>
      <c r="X1009" s="2" t="str">
        <f>IF(ISERR(FIND("14",GERAL[[#This Row],[ODS]])),"NÃO","SIM")</f>
        <v>NÃO</v>
      </c>
      <c r="Y1009" s="2" t="str">
        <f>IF(ISERR(FIND("15",GERAL[[#This Row],[ODS]])),"NÃO","SIM")</f>
        <v>NÃO</v>
      </c>
      <c r="Z1009" s="2" t="str">
        <f>IF(ISERR(FIND("16",GERAL[[#This Row],[ODS]])),"NÃO","SIM")</f>
        <v>NÃO</v>
      </c>
      <c r="AA1009" s="2" t="str">
        <f>IF(ISERR(FIND("17",GERAL[[#This Row],[ODS]])),"NÃO","SIM")</f>
        <v>NÃO</v>
      </c>
      <c r="AB1009" s="1">
        <v>74.730340672156672</v>
      </c>
      <c r="AC1009" s="1">
        <v>69.997562646505315</v>
      </c>
      <c r="AD1009" s="1">
        <v>83.197010162371527</v>
      </c>
      <c r="AE1009" s="1">
        <v>68.558426998964165</v>
      </c>
      <c r="AF1009" s="1">
        <v>95.66659398284007</v>
      </c>
      <c r="AG1009" s="1" t="str">
        <f>GERAL[[#This Row],[SIGLA]]&amp;GERAL[[#This Row],[CÓD]]</f>
        <v>GOIF_CR</v>
      </c>
      <c r="AH1009" s="1">
        <f ca="1">VLOOKUP(GERAL[[#This Row],[REF_NOTA]],BASE_NOTAS[],7,FALSE)</f>
        <v>89.401274550135071</v>
      </c>
      <c r="AI1009" s="31">
        <f ca="1">IF(GERAL[[#This Row],[Nota 2025]]="",0,GERAL[[#This Row],[Nota 2026]]-GERAL[[#This Row],[Nota 2025]])</f>
        <v>-6.2653194327049988</v>
      </c>
    </row>
    <row r="1010" spans="1:35" ht="17" x14ac:dyDescent="0.35">
      <c r="A1010" s="2" t="s">
        <v>165</v>
      </c>
      <c r="B1010" s="2" t="s">
        <v>191</v>
      </c>
      <c r="C1010" s="2" t="s">
        <v>212</v>
      </c>
      <c r="D1010" s="15" t="s">
        <v>39</v>
      </c>
      <c r="E1010" s="2" t="s">
        <v>109</v>
      </c>
      <c r="F1010" s="2" t="str">
        <f>VLOOKUP(GERAL[[#This Row],[CÓD]],SEALL,6,FALSE)</f>
        <v>S</v>
      </c>
      <c r="G101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1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1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010" s="2" t="str">
        <f>VLOOKUP(GERAL[[#This Row],[CÓD]],SEALL,4,FALSE)</f>
        <v>07, 09, 11, 12</v>
      </c>
      <c r="K1010" s="2" t="str">
        <f>IF(ISERR(FIND("01",GERAL[[#This Row],[ODS]])),"NÃO","SIM")</f>
        <v>NÃO</v>
      </c>
      <c r="L1010" s="2" t="str">
        <f>IF(ISERR(FIND("02",GERAL[[#This Row],[ODS]])),"NÃO","SIM")</f>
        <v>NÃO</v>
      </c>
      <c r="M1010" s="2" t="str">
        <f>IF(ISERR(FIND("03",GERAL[[#This Row],[ODS]])),"NÃO","SIM")</f>
        <v>NÃO</v>
      </c>
      <c r="N1010" s="2" t="str">
        <f>IF(ISERR(FIND("04",GERAL[[#This Row],[ODS]])),"NÃO","SIM")</f>
        <v>NÃO</v>
      </c>
      <c r="O1010" s="2" t="str">
        <f>IF(ISERR(FIND("05",GERAL[[#This Row],[ODS]])),"NÃO","SIM")</f>
        <v>NÃO</v>
      </c>
      <c r="P1010" s="2" t="str">
        <f>IF(ISERR(FIND("06",GERAL[[#This Row],[ODS]])),"NÃO","SIM")</f>
        <v>NÃO</v>
      </c>
      <c r="Q1010" s="2" t="str">
        <f>IF(ISERR(FIND("07",GERAL[[#This Row],[ODS]])),"NÃO","SIM")</f>
        <v>SIM</v>
      </c>
      <c r="R1010" s="2" t="str">
        <f>IF(ISERR(FIND("08",GERAL[[#This Row],[ODS]])),"NÃO","SIM")</f>
        <v>NÃO</v>
      </c>
      <c r="S1010" s="2" t="str">
        <f>IF(ISERR(FIND("09",GERAL[[#This Row],[ODS]])),"NÃO","SIM")</f>
        <v>SIM</v>
      </c>
      <c r="T1010" s="2" t="str">
        <f>IF(ISERR(FIND("10",GERAL[[#This Row],[ODS]])),"NÃO","SIM")</f>
        <v>NÃO</v>
      </c>
      <c r="U1010" s="2" t="str">
        <f>IF(ISERR(FIND("11",GERAL[[#This Row],[ODS]])),"NÃO","SIM")</f>
        <v>SIM</v>
      </c>
      <c r="V1010" s="2" t="str">
        <f>IF(ISERR(FIND("12",GERAL[[#This Row],[ODS]])),"NÃO","SIM")</f>
        <v>SIM</v>
      </c>
      <c r="W1010" s="2" t="str">
        <f>IF(ISERR(FIND("13",GERAL[[#This Row],[ODS]])),"NÃO","SIM")</f>
        <v>NÃO</v>
      </c>
      <c r="X1010" s="2" t="str">
        <f>IF(ISERR(FIND("14",GERAL[[#This Row],[ODS]])),"NÃO","SIM")</f>
        <v>NÃO</v>
      </c>
      <c r="Y1010" s="2" t="str">
        <f>IF(ISERR(FIND("15",GERAL[[#This Row],[ODS]])),"NÃO","SIM")</f>
        <v>NÃO</v>
      </c>
      <c r="Z1010" s="2" t="str">
        <f>IF(ISERR(FIND("16",GERAL[[#This Row],[ODS]])),"NÃO","SIM")</f>
        <v>NÃO</v>
      </c>
      <c r="AA1010" s="2" t="str">
        <f>IF(ISERR(FIND("17",GERAL[[#This Row],[ODS]])),"NÃO","SIM")</f>
        <v>NÃO</v>
      </c>
      <c r="AB1010" s="1">
        <v>74.108123965710462</v>
      </c>
      <c r="AC1010" s="1">
        <v>80.365508627528115</v>
      </c>
      <c r="AD1010" s="1">
        <v>71.904086763551703</v>
      </c>
      <c r="AE1010" s="1">
        <v>47.807192189218043</v>
      </c>
      <c r="AF1010" s="1">
        <v>96.361939842790818</v>
      </c>
      <c r="AG1010" s="1" t="str">
        <f>GERAL[[#This Row],[SIGLA]]&amp;GERAL[[#This Row],[CÓD]]</f>
        <v>MAIF_CR</v>
      </c>
      <c r="AH1010" s="1">
        <f ca="1">VLOOKUP(GERAL[[#This Row],[REF_NOTA]],BASE_NOTAS[],7,FALSE)</f>
        <v>93.723876295853572</v>
      </c>
      <c r="AI1010" s="31">
        <f ca="1">IF(GERAL[[#This Row],[Nota 2025]]="",0,GERAL[[#This Row],[Nota 2026]]-GERAL[[#This Row],[Nota 2025]])</f>
        <v>-2.6380635469372464</v>
      </c>
    </row>
    <row r="1011" spans="1:35" ht="17" x14ac:dyDescent="0.35">
      <c r="A1011" s="2" t="s">
        <v>168</v>
      </c>
      <c r="B1011" s="2" t="s">
        <v>195</v>
      </c>
      <c r="C1011" s="2" t="s">
        <v>212</v>
      </c>
      <c r="D1011" s="15" t="s">
        <v>39</v>
      </c>
      <c r="E1011" s="2" t="s">
        <v>109</v>
      </c>
      <c r="F1011" s="2" t="str">
        <f>VLOOKUP(GERAL[[#This Row],[CÓD]],SEALL,6,FALSE)</f>
        <v>S</v>
      </c>
      <c r="G101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1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1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011" s="2" t="str">
        <f>VLOOKUP(GERAL[[#This Row],[CÓD]],SEALL,4,FALSE)</f>
        <v>07, 09, 11, 12</v>
      </c>
      <c r="K1011" s="2" t="str">
        <f>IF(ISERR(FIND("01",GERAL[[#This Row],[ODS]])),"NÃO","SIM")</f>
        <v>NÃO</v>
      </c>
      <c r="L1011" s="2" t="str">
        <f>IF(ISERR(FIND("02",GERAL[[#This Row],[ODS]])),"NÃO","SIM")</f>
        <v>NÃO</v>
      </c>
      <c r="M1011" s="2" t="str">
        <f>IF(ISERR(FIND("03",GERAL[[#This Row],[ODS]])),"NÃO","SIM")</f>
        <v>NÃO</v>
      </c>
      <c r="N1011" s="2" t="str">
        <f>IF(ISERR(FIND("04",GERAL[[#This Row],[ODS]])),"NÃO","SIM")</f>
        <v>NÃO</v>
      </c>
      <c r="O1011" s="2" t="str">
        <f>IF(ISERR(FIND("05",GERAL[[#This Row],[ODS]])),"NÃO","SIM")</f>
        <v>NÃO</v>
      </c>
      <c r="P1011" s="2" t="str">
        <f>IF(ISERR(FIND("06",GERAL[[#This Row],[ODS]])),"NÃO","SIM")</f>
        <v>NÃO</v>
      </c>
      <c r="Q1011" s="2" t="str">
        <f>IF(ISERR(FIND("07",GERAL[[#This Row],[ODS]])),"NÃO","SIM")</f>
        <v>SIM</v>
      </c>
      <c r="R1011" s="2" t="str">
        <f>IF(ISERR(FIND("08",GERAL[[#This Row],[ODS]])),"NÃO","SIM")</f>
        <v>NÃO</v>
      </c>
      <c r="S1011" s="2" t="str">
        <f>IF(ISERR(FIND("09",GERAL[[#This Row],[ODS]])),"NÃO","SIM")</f>
        <v>SIM</v>
      </c>
      <c r="T1011" s="2" t="str">
        <f>IF(ISERR(FIND("10",GERAL[[#This Row],[ODS]])),"NÃO","SIM")</f>
        <v>NÃO</v>
      </c>
      <c r="U1011" s="2" t="str">
        <f>IF(ISERR(FIND("11",GERAL[[#This Row],[ODS]])),"NÃO","SIM")</f>
        <v>SIM</v>
      </c>
      <c r="V1011" s="2" t="str">
        <f>IF(ISERR(FIND("12",GERAL[[#This Row],[ODS]])),"NÃO","SIM")</f>
        <v>SIM</v>
      </c>
      <c r="W1011" s="2" t="str">
        <f>IF(ISERR(FIND("13",GERAL[[#This Row],[ODS]])),"NÃO","SIM")</f>
        <v>NÃO</v>
      </c>
      <c r="X1011" s="2" t="str">
        <f>IF(ISERR(FIND("14",GERAL[[#This Row],[ODS]])),"NÃO","SIM")</f>
        <v>NÃO</v>
      </c>
      <c r="Y1011" s="2" t="str">
        <f>IF(ISERR(FIND("15",GERAL[[#This Row],[ODS]])),"NÃO","SIM")</f>
        <v>NÃO</v>
      </c>
      <c r="Z1011" s="2" t="str">
        <f>IF(ISERR(FIND("16",GERAL[[#This Row],[ODS]])),"NÃO","SIM")</f>
        <v>NÃO</v>
      </c>
      <c r="AA1011" s="2" t="str">
        <f>IF(ISERR(FIND("17",GERAL[[#This Row],[ODS]])),"NÃO","SIM")</f>
        <v>NÃO</v>
      </c>
      <c r="AB1011" s="1">
        <v>71.440354107216137</v>
      </c>
      <c r="AC1011" s="1">
        <v>72.599819411864644</v>
      </c>
      <c r="AD1011" s="1">
        <v>78.164392257928782</v>
      </c>
      <c r="AE1011" s="1">
        <v>59.033067516330306</v>
      </c>
      <c r="AF1011" s="1">
        <v>91.750854168952799</v>
      </c>
      <c r="AG1011" s="1" t="str">
        <f>GERAL[[#This Row],[SIGLA]]&amp;GERAL[[#This Row],[CÓD]]</f>
        <v>MTIF_CR</v>
      </c>
      <c r="AH1011" s="1">
        <f ca="1">VLOOKUP(GERAL[[#This Row],[REF_NOTA]],BASE_NOTAS[],7,FALSE)</f>
        <v>85.232720930780388</v>
      </c>
      <c r="AI1011" s="31">
        <f ca="1">IF(GERAL[[#This Row],[Nota 2025]]="",0,GERAL[[#This Row],[Nota 2026]]-GERAL[[#This Row],[Nota 2025]])</f>
        <v>-6.5181332381724104</v>
      </c>
    </row>
    <row r="1012" spans="1:35" ht="17" x14ac:dyDescent="0.35">
      <c r="A1012" s="2" t="s">
        <v>167</v>
      </c>
      <c r="B1012" s="2" t="s">
        <v>193</v>
      </c>
      <c r="C1012" s="2" t="s">
        <v>212</v>
      </c>
      <c r="D1012" s="15" t="s">
        <v>39</v>
      </c>
      <c r="E1012" s="2" t="s">
        <v>109</v>
      </c>
      <c r="F1012" s="2" t="str">
        <f>VLOOKUP(GERAL[[#This Row],[CÓD]],SEALL,6,FALSE)</f>
        <v>S</v>
      </c>
      <c r="G101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1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1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012" s="2" t="str">
        <f>VLOOKUP(GERAL[[#This Row],[CÓD]],SEALL,4,FALSE)</f>
        <v>07, 09, 11, 12</v>
      </c>
      <c r="K1012" s="2" t="str">
        <f>IF(ISERR(FIND("01",GERAL[[#This Row],[ODS]])),"NÃO","SIM")</f>
        <v>NÃO</v>
      </c>
      <c r="L1012" s="2" t="str">
        <f>IF(ISERR(FIND("02",GERAL[[#This Row],[ODS]])),"NÃO","SIM")</f>
        <v>NÃO</v>
      </c>
      <c r="M1012" s="2" t="str">
        <f>IF(ISERR(FIND("03",GERAL[[#This Row],[ODS]])),"NÃO","SIM")</f>
        <v>NÃO</v>
      </c>
      <c r="N1012" s="2" t="str">
        <f>IF(ISERR(FIND("04",GERAL[[#This Row],[ODS]])),"NÃO","SIM")</f>
        <v>NÃO</v>
      </c>
      <c r="O1012" s="2" t="str">
        <f>IF(ISERR(FIND("05",GERAL[[#This Row],[ODS]])),"NÃO","SIM")</f>
        <v>NÃO</v>
      </c>
      <c r="P1012" s="2" t="str">
        <f>IF(ISERR(FIND("06",GERAL[[#This Row],[ODS]])),"NÃO","SIM")</f>
        <v>NÃO</v>
      </c>
      <c r="Q1012" s="2" t="str">
        <f>IF(ISERR(FIND("07",GERAL[[#This Row],[ODS]])),"NÃO","SIM")</f>
        <v>SIM</v>
      </c>
      <c r="R1012" s="2" t="str">
        <f>IF(ISERR(FIND("08",GERAL[[#This Row],[ODS]])),"NÃO","SIM")</f>
        <v>NÃO</v>
      </c>
      <c r="S1012" s="2" t="str">
        <f>IF(ISERR(FIND("09",GERAL[[#This Row],[ODS]])),"NÃO","SIM")</f>
        <v>SIM</v>
      </c>
      <c r="T1012" s="2" t="str">
        <f>IF(ISERR(FIND("10",GERAL[[#This Row],[ODS]])),"NÃO","SIM")</f>
        <v>NÃO</v>
      </c>
      <c r="U1012" s="2" t="str">
        <f>IF(ISERR(FIND("11",GERAL[[#This Row],[ODS]])),"NÃO","SIM")</f>
        <v>SIM</v>
      </c>
      <c r="V1012" s="2" t="str">
        <f>IF(ISERR(FIND("12",GERAL[[#This Row],[ODS]])),"NÃO","SIM")</f>
        <v>SIM</v>
      </c>
      <c r="W1012" s="2" t="str">
        <f>IF(ISERR(FIND("13",GERAL[[#This Row],[ODS]])),"NÃO","SIM")</f>
        <v>NÃO</v>
      </c>
      <c r="X1012" s="2" t="str">
        <f>IF(ISERR(FIND("14",GERAL[[#This Row],[ODS]])),"NÃO","SIM")</f>
        <v>NÃO</v>
      </c>
      <c r="Y1012" s="2" t="str">
        <f>IF(ISERR(FIND("15",GERAL[[#This Row],[ODS]])),"NÃO","SIM")</f>
        <v>NÃO</v>
      </c>
      <c r="Z1012" s="2" t="str">
        <f>IF(ISERR(FIND("16",GERAL[[#This Row],[ODS]])),"NÃO","SIM")</f>
        <v>NÃO</v>
      </c>
      <c r="AA1012" s="2" t="str">
        <f>IF(ISERR(FIND("17",GERAL[[#This Row],[ODS]])),"NÃO","SIM")</f>
        <v>NÃO</v>
      </c>
      <c r="AB1012" s="1">
        <v>72.019609629738198</v>
      </c>
      <c r="AC1012" s="1">
        <v>83.346686269926749</v>
      </c>
      <c r="AD1012" s="1">
        <v>96.531111459366727</v>
      </c>
      <c r="AE1012" s="1">
        <v>93.653109520687693</v>
      </c>
      <c r="AF1012" s="1">
        <v>99.899380659039437</v>
      </c>
      <c r="AG1012" s="1" t="str">
        <f>GERAL[[#This Row],[SIGLA]]&amp;GERAL[[#This Row],[CÓD]]</f>
        <v>MSIF_CR</v>
      </c>
      <c r="AH1012" s="1">
        <f ca="1">VLOOKUP(GERAL[[#This Row],[REF_NOTA]],BASE_NOTAS[],7,FALSE)</f>
        <v>97.850047188763924</v>
      </c>
      <c r="AI1012" s="31">
        <f ca="1">IF(GERAL[[#This Row],[Nota 2025]]="",0,GERAL[[#This Row],[Nota 2026]]-GERAL[[#This Row],[Nota 2025]])</f>
        <v>-2.0493334702755135</v>
      </c>
    </row>
    <row r="1013" spans="1:35" ht="17" x14ac:dyDescent="0.35">
      <c r="A1013" s="2" t="s">
        <v>166</v>
      </c>
      <c r="B1013" s="2" t="s">
        <v>192</v>
      </c>
      <c r="C1013" s="2" t="s">
        <v>212</v>
      </c>
      <c r="D1013" s="15" t="s">
        <v>39</v>
      </c>
      <c r="E1013" s="2" t="s">
        <v>109</v>
      </c>
      <c r="F1013" s="2" t="str">
        <f>VLOOKUP(GERAL[[#This Row],[CÓD]],SEALL,6,FALSE)</f>
        <v>S</v>
      </c>
      <c r="G101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1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1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013" s="2" t="str">
        <f>VLOOKUP(GERAL[[#This Row],[CÓD]],SEALL,4,FALSE)</f>
        <v>07, 09, 11, 12</v>
      </c>
      <c r="K1013" s="2" t="str">
        <f>IF(ISERR(FIND("01",GERAL[[#This Row],[ODS]])),"NÃO","SIM")</f>
        <v>NÃO</v>
      </c>
      <c r="L1013" s="2" t="str">
        <f>IF(ISERR(FIND("02",GERAL[[#This Row],[ODS]])),"NÃO","SIM")</f>
        <v>NÃO</v>
      </c>
      <c r="M1013" s="2" t="str">
        <f>IF(ISERR(FIND("03",GERAL[[#This Row],[ODS]])),"NÃO","SIM")</f>
        <v>NÃO</v>
      </c>
      <c r="N1013" s="2" t="str">
        <f>IF(ISERR(FIND("04",GERAL[[#This Row],[ODS]])),"NÃO","SIM")</f>
        <v>NÃO</v>
      </c>
      <c r="O1013" s="2" t="str">
        <f>IF(ISERR(FIND("05",GERAL[[#This Row],[ODS]])),"NÃO","SIM")</f>
        <v>NÃO</v>
      </c>
      <c r="P1013" s="2" t="str">
        <f>IF(ISERR(FIND("06",GERAL[[#This Row],[ODS]])),"NÃO","SIM")</f>
        <v>NÃO</v>
      </c>
      <c r="Q1013" s="2" t="str">
        <f>IF(ISERR(FIND("07",GERAL[[#This Row],[ODS]])),"NÃO","SIM")</f>
        <v>SIM</v>
      </c>
      <c r="R1013" s="2" t="str">
        <f>IF(ISERR(FIND("08",GERAL[[#This Row],[ODS]])),"NÃO","SIM")</f>
        <v>NÃO</v>
      </c>
      <c r="S1013" s="2" t="str">
        <f>IF(ISERR(FIND("09",GERAL[[#This Row],[ODS]])),"NÃO","SIM")</f>
        <v>SIM</v>
      </c>
      <c r="T1013" s="2" t="str">
        <f>IF(ISERR(FIND("10",GERAL[[#This Row],[ODS]])),"NÃO","SIM")</f>
        <v>NÃO</v>
      </c>
      <c r="U1013" s="2" t="str">
        <f>IF(ISERR(FIND("11",GERAL[[#This Row],[ODS]])),"NÃO","SIM")</f>
        <v>SIM</v>
      </c>
      <c r="V1013" s="2" t="str">
        <f>IF(ISERR(FIND("12",GERAL[[#This Row],[ODS]])),"NÃO","SIM")</f>
        <v>SIM</v>
      </c>
      <c r="W1013" s="2" t="str">
        <f>IF(ISERR(FIND("13",GERAL[[#This Row],[ODS]])),"NÃO","SIM")</f>
        <v>NÃO</v>
      </c>
      <c r="X1013" s="2" t="str">
        <f>IF(ISERR(FIND("14",GERAL[[#This Row],[ODS]])),"NÃO","SIM")</f>
        <v>NÃO</v>
      </c>
      <c r="Y1013" s="2" t="str">
        <f>IF(ISERR(FIND("15",GERAL[[#This Row],[ODS]])),"NÃO","SIM")</f>
        <v>NÃO</v>
      </c>
      <c r="Z1013" s="2" t="str">
        <f>IF(ISERR(FIND("16",GERAL[[#This Row],[ODS]])),"NÃO","SIM")</f>
        <v>NÃO</v>
      </c>
      <c r="AA1013" s="2" t="str">
        <f>IF(ISERR(FIND("17",GERAL[[#This Row],[ODS]])),"NÃO","SIM")</f>
        <v>NÃO</v>
      </c>
      <c r="AB1013" s="1">
        <v>73.690287531923261</v>
      </c>
      <c r="AC1013" s="1">
        <v>74.882172579390698</v>
      </c>
      <c r="AD1013" s="1">
        <v>81.048652236524248</v>
      </c>
      <c r="AE1013" s="1">
        <v>64.616198875679146</v>
      </c>
      <c r="AF1013" s="1">
        <v>98.272237976523343</v>
      </c>
      <c r="AG1013" s="1" t="str">
        <f>GERAL[[#This Row],[SIGLA]]&amp;GERAL[[#This Row],[CÓD]]</f>
        <v>MGIF_CR</v>
      </c>
      <c r="AH1013" s="1">
        <f ca="1">VLOOKUP(GERAL[[#This Row],[REF_NOTA]],BASE_NOTAS[],7,FALSE)</f>
        <v>97.891149064329312</v>
      </c>
      <c r="AI1013" s="31">
        <f ca="1">IF(GERAL[[#This Row],[Nota 2025]]="",0,GERAL[[#This Row],[Nota 2026]]-GERAL[[#This Row],[Nota 2025]])</f>
        <v>-0.38108891219403063</v>
      </c>
    </row>
    <row r="1014" spans="1:35" ht="17" x14ac:dyDescent="0.35">
      <c r="A1014" s="2" t="s">
        <v>169</v>
      </c>
      <c r="B1014" s="2" t="s">
        <v>196</v>
      </c>
      <c r="C1014" s="2" t="s">
        <v>212</v>
      </c>
      <c r="D1014" s="15" t="s">
        <v>39</v>
      </c>
      <c r="E1014" s="2" t="s">
        <v>109</v>
      </c>
      <c r="F1014" s="2" t="str">
        <f>VLOOKUP(GERAL[[#This Row],[CÓD]],SEALL,6,FALSE)</f>
        <v>S</v>
      </c>
      <c r="G101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1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1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014" s="2" t="str">
        <f>VLOOKUP(GERAL[[#This Row],[CÓD]],SEALL,4,FALSE)</f>
        <v>07, 09, 11, 12</v>
      </c>
      <c r="K1014" s="2" t="str">
        <f>IF(ISERR(FIND("01",GERAL[[#This Row],[ODS]])),"NÃO","SIM")</f>
        <v>NÃO</v>
      </c>
      <c r="L1014" s="2" t="str">
        <f>IF(ISERR(FIND("02",GERAL[[#This Row],[ODS]])),"NÃO","SIM")</f>
        <v>NÃO</v>
      </c>
      <c r="M1014" s="2" t="str">
        <f>IF(ISERR(FIND("03",GERAL[[#This Row],[ODS]])),"NÃO","SIM")</f>
        <v>NÃO</v>
      </c>
      <c r="N1014" s="2" t="str">
        <f>IF(ISERR(FIND("04",GERAL[[#This Row],[ODS]])),"NÃO","SIM")</f>
        <v>NÃO</v>
      </c>
      <c r="O1014" s="2" t="str">
        <f>IF(ISERR(FIND("05",GERAL[[#This Row],[ODS]])),"NÃO","SIM")</f>
        <v>NÃO</v>
      </c>
      <c r="P1014" s="2" t="str">
        <f>IF(ISERR(FIND("06",GERAL[[#This Row],[ODS]])),"NÃO","SIM")</f>
        <v>NÃO</v>
      </c>
      <c r="Q1014" s="2" t="str">
        <f>IF(ISERR(FIND("07",GERAL[[#This Row],[ODS]])),"NÃO","SIM")</f>
        <v>SIM</v>
      </c>
      <c r="R1014" s="2" t="str">
        <f>IF(ISERR(FIND("08",GERAL[[#This Row],[ODS]])),"NÃO","SIM")</f>
        <v>NÃO</v>
      </c>
      <c r="S1014" s="2" t="str">
        <f>IF(ISERR(FIND("09",GERAL[[#This Row],[ODS]])),"NÃO","SIM")</f>
        <v>SIM</v>
      </c>
      <c r="T1014" s="2" t="str">
        <f>IF(ISERR(FIND("10",GERAL[[#This Row],[ODS]])),"NÃO","SIM")</f>
        <v>NÃO</v>
      </c>
      <c r="U1014" s="2" t="str">
        <f>IF(ISERR(FIND("11",GERAL[[#This Row],[ODS]])),"NÃO","SIM")</f>
        <v>SIM</v>
      </c>
      <c r="V1014" s="2" t="str">
        <f>IF(ISERR(FIND("12",GERAL[[#This Row],[ODS]])),"NÃO","SIM")</f>
        <v>SIM</v>
      </c>
      <c r="W1014" s="2" t="str">
        <f>IF(ISERR(FIND("13",GERAL[[#This Row],[ODS]])),"NÃO","SIM")</f>
        <v>NÃO</v>
      </c>
      <c r="X1014" s="2" t="str">
        <f>IF(ISERR(FIND("14",GERAL[[#This Row],[ODS]])),"NÃO","SIM")</f>
        <v>NÃO</v>
      </c>
      <c r="Y1014" s="2" t="str">
        <f>IF(ISERR(FIND("15",GERAL[[#This Row],[ODS]])),"NÃO","SIM")</f>
        <v>NÃO</v>
      </c>
      <c r="Z1014" s="2" t="str">
        <f>IF(ISERR(FIND("16",GERAL[[#This Row],[ODS]])),"NÃO","SIM")</f>
        <v>NÃO</v>
      </c>
      <c r="AA1014" s="2" t="str">
        <f>IF(ISERR(FIND("17",GERAL[[#This Row],[ODS]])),"NÃO","SIM")</f>
        <v>NÃO</v>
      </c>
      <c r="AB1014" s="1">
        <v>45.737515483022875</v>
      </c>
      <c r="AC1014" s="1">
        <v>57.262342600948642</v>
      </c>
      <c r="AD1014" s="1">
        <v>46.616142999574947</v>
      </c>
      <c r="AE1014" s="1">
        <v>0.52195321545779905</v>
      </c>
      <c r="AF1014" s="1">
        <v>70.406156415008766</v>
      </c>
      <c r="AG1014" s="1" t="str">
        <f>GERAL[[#This Row],[SIGLA]]&amp;GERAL[[#This Row],[CÓD]]</f>
        <v>PAIF_CR</v>
      </c>
      <c r="AH1014" s="1">
        <f ca="1">VLOOKUP(GERAL[[#This Row],[REF_NOTA]],BASE_NOTAS[],7,FALSE)</f>
        <v>70.898899619622625</v>
      </c>
      <c r="AI1014" s="31">
        <f ca="1">IF(GERAL[[#This Row],[Nota 2025]]="",0,GERAL[[#This Row],[Nota 2026]]-GERAL[[#This Row],[Nota 2025]])</f>
        <v>0.49274320461385912</v>
      </c>
    </row>
    <row r="1015" spans="1:35" ht="17" x14ac:dyDescent="0.35">
      <c r="A1015" s="2" t="s">
        <v>170</v>
      </c>
      <c r="B1015" s="2" t="s">
        <v>197</v>
      </c>
      <c r="C1015" s="2" t="s">
        <v>212</v>
      </c>
      <c r="D1015" s="15" t="s">
        <v>39</v>
      </c>
      <c r="E1015" s="2" t="s">
        <v>109</v>
      </c>
      <c r="F1015" s="2" t="str">
        <f>VLOOKUP(GERAL[[#This Row],[CÓD]],SEALL,6,FALSE)</f>
        <v>S</v>
      </c>
      <c r="G101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1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1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015" s="2" t="str">
        <f>VLOOKUP(GERAL[[#This Row],[CÓD]],SEALL,4,FALSE)</f>
        <v>07, 09, 11, 12</v>
      </c>
      <c r="K1015" s="2" t="str">
        <f>IF(ISERR(FIND("01",GERAL[[#This Row],[ODS]])),"NÃO","SIM")</f>
        <v>NÃO</v>
      </c>
      <c r="L1015" s="2" t="str">
        <f>IF(ISERR(FIND("02",GERAL[[#This Row],[ODS]])),"NÃO","SIM")</f>
        <v>NÃO</v>
      </c>
      <c r="M1015" s="2" t="str">
        <f>IF(ISERR(FIND("03",GERAL[[#This Row],[ODS]])),"NÃO","SIM")</f>
        <v>NÃO</v>
      </c>
      <c r="N1015" s="2" t="str">
        <f>IF(ISERR(FIND("04",GERAL[[#This Row],[ODS]])),"NÃO","SIM")</f>
        <v>NÃO</v>
      </c>
      <c r="O1015" s="2" t="str">
        <f>IF(ISERR(FIND("05",GERAL[[#This Row],[ODS]])),"NÃO","SIM")</f>
        <v>NÃO</v>
      </c>
      <c r="P1015" s="2" t="str">
        <f>IF(ISERR(FIND("06",GERAL[[#This Row],[ODS]])),"NÃO","SIM")</f>
        <v>NÃO</v>
      </c>
      <c r="Q1015" s="2" t="str">
        <f>IF(ISERR(FIND("07",GERAL[[#This Row],[ODS]])),"NÃO","SIM")</f>
        <v>SIM</v>
      </c>
      <c r="R1015" s="2" t="str">
        <f>IF(ISERR(FIND("08",GERAL[[#This Row],[ODS]])),"NÃO","SIM")</f>
        <v>NÃO</v>
      </c>
      <c r="S1015" s="2" t="str">
        <f>IF(ISERR(FIND("09",GERAL[[#This Row],[ODS]])),"NÃO","SIM")</f>
        <v>SIM</v>
      </c>
      <c r="T1015" s="2" t="str">
        <f>IF(ISERR(FIND("10",GERAL[[#This Row],[ODS]])),"NÃO","SIM")</f>
        <v>NÃO</v>
      </c>
      <c r="U1015" s="2" t="str">
        <f>IF(ISERR(FIND("11",GERAL[[#This Row],[ODS]])),"NÃO","SIM")</f>
        <v>SIM</v>
      </c>
      <c r="V1015" s="2" t="str">
        <f>IF(ISERR(FIND("12",GERAL[[#This Row],[ODS]])),"NÃO","SIM")</f>
        <v>SIM</v>
      </c>
      <c r="W1015" s="2" t="str">
        <f>IF(ISERR(FIND("13",GERAL[[#This Row],[ODS]])),"NÃO","SIM")</f>
        <v>NÃO</v>
      </c>
      <c r="X1015" s="2" t="str">
        <f>IF(ISERR(FIND("14",GERAL[[#This Row],[ODS]])),"NÃO","SIM")</f>
        <v>NÃO</v>
      </c>
      <c r="Y1015" s="2" t="str">
        <f>IF(ISERR(FIND("15",GERAL[[#This Row],[ODS]])),"NÃO","SIM")</f>
        <v>NÃO</v>
      </c>
      <c r="Z1015" s="2" t="str">
        <f>IF(ISERR(FIND("16",GERAL[[#This Row],[ODS]])),"NÃO","SIM")</f>
        <v>NÃO</v>
      </c>
      <c r="AA1015" s="2" t="str">
        <f>IF(ISERR(FIND("17",GERAL[[#This Row],[ODS]])),"NÃO","SIM")</f>
        <v>NÃO</v>
      </c>
      <c r="AB1015" s="1">
        <v>88.226675856329038</v>
      </c>
      <c r="AC1015" s="1">
        <v>87.932182274288749</v>
      </c>
      <c r="AD1015" s="1">
        <v>88.700179665283144</v>
      </c>
      <c r="AE1015" s="1">
        <v>79.027105748116739</v>
      </c>
      <c r="AF1015" s="1">
        <v>96.953452882532318</v>
      </c>
      <c r="AG1015" s="1" t="str">
        <f>GERAL[[#This Row],[SIGLA]]&amp;GERAL[[#This Row],[CÓD]]</f>
        <v>PBIF_CR</v>
      </c>
      <c r="AH1015" s="1">
        <f ca="1">VLOOKUP(GERAL[[#This Row],[REF_NOTA]],BASE_NOTAS[],7,FALSE)</f>
        <v>100</v>
      </c>
      <c r="AI1015" s="31">
        <f ca="1">IF(GERAL[[#This Row],[Nota 2025]]="",0,GERAL[[#This Row],[Nota 2026]]-GERAL[[#This Row],[Nota 2025]])</f>
        <v>3.0465471174676821</v>
      </c>
    </row>
    <row r="1016" spans="1:35" ht="17" x14ac:dyDescent="0.35">
      <c r="A1016" s="2" t="s">
        <v>173</v>
      </c>
      <c r="B1016" s="2" t="s">
        <v>200</v>
      </c>
      <c r="C1016" s="2" t="s">
        <v>212</v>
      </c>
      <c r="D1016" s="15" t="s">
        <v>39</v>
      </c>
      <c r="E1016" s="2" t="s">
        <v>109</v>
      </c>
      <c r="F1016" s="2" t="str">
        <f>VLOOKUP(GERAL[[#This Row],[CÓD]],SEALL,6,FALSE)</f>
        <v>S</v>
      </c>
      <c r="G101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1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1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016" s="2" t="str">
        <f>VLOOKUP(GERAL[[#This Row],[CÓD]],SEALL,4,FALSE)</f>
        <v>07, 09, 11, 12</v>
      </c>
      <c r="K1016" s="2" t="str">
        <f>IF(ISERR(FIND("01",GERAL[[#This Row],[ODS]])),"NÃO","SIM")</f>
        <v>NÃO</v>
      </c>
      <c r="L1016" s="2" t="str">
        <f>IF(ISERR(FIND("02",GERAL[[#This Row],[ODS]])),"NÃO","SIM")</f>
        <v>NÃO</v>
      </c>
      <c r="M1016" s="2" t="str">
        <f>IF(ISERR(FIND("03",GERAL[[#This Row],[ODS]])),"NÃO","SIM")</f>
        <v>NÃO</v>
      </c>
      <c r="N1016" s="2" t="str">
        <f>IF(ISERR(FIND("04",GERAL[[#This Row],[ODS]])),"NÃO","SIM")</f>
        <v>NÃO</v>
      </c>
      <c r="O1016" s="2" t="str">
        <f>IF(ISERR(FIND("05",GERAL[[#This Row],[ODS]])),"NÃO","SIM")</f>
        <v>NÃO</v>
      </c>
      <c r="P1016" s="2" t="str">
        <f>IF(ISERR(FIND("06",GERAL[[#This Row],[ODS]])),"NÃO","SIM")</f>
        <v>NÃO</v>
      </c>
      <c r="Q1016" s="2" t="str">
        <f>IF(ISERR(FIND("07",GERAL[[#This Row],[ODS]])),"NÃO","SIM")</f>
        <v>SIM</v>
      </c>
      <c r="R1016" s="2" t="str">
        <f>IF(ISERR(FIND("08",GERAL[[#This Row],[ODS]])),"NÃO","SIM")</f>
        <v>NÃO</v>
      </c>
      <c r="S1016" s="2" t="str">
        <f>IF(ISERR(FIND("09",GERAL[[#This Row],[ODS]])),"NÃO","SIM")</f>
        <v>SIM</v>
      </c>
      <c r="T1016" s="2" t="str">
        <f>IF(ISERR(FIND("10",GERAL[[#This Row],[ODS]])),"NÃO","SIM")</f>
        <v>NÃO</v>
      </c>
      <c r="U1016" s="2" t="str">
        <f>IF(ISERR(FIND("11",GERAL[[#This Row],[ODS]])),"NÃO","SIM")</f>
        <v>SIM</v>
      </c>
      <c r="V1016" s="2" t="str">
        <f>IF(ISERR(FIND("12",GERAL[[#This Row],[ODS]])),"NÃO","SIM")</f>
        <v>SIM</v>
      </c>
      <c r="W1016" s="2" t="str">
        <f>IF(ISERR(FIND("13",GERAL[[#This Row],[ODS]])),"NÃO","SIM")</f>
        <v>NÃO</v>
      </c>
      <c r="X1016" s="2" t="str">
        <f>IF(ISERR(FIND("14",GERAL[[#This Row],[ODS]])),"NÃO","SIM")</f>
        <v>NÃO</v>
      </c>
      <c r="Y1016" s="2" t="str">
        <f>IF(ISERR(FIND("15",GERAL[[#This Row],[ODS]])),"NÃO","SIM")</f>
        <v>NÃO</v>
      </c>
      <c r="Z1016" s="2" t="str">
        <f>IF(ISERR(FIND("16",GERAL[[#This Row],[ODS]])),"NÃO","SIM")</f>
        <v>NÃO</v>
      </c>
      <c r="AA1016" s="2" t="str">
        <f>IF(ISERR(FIND("17",GERAL[[#This Row],[ODS]])),"NÃO","SIM")</f>
        <v>NÃO</v>
      </c>
      <c r="AB1016" s="1">
        <v>100</v>
      </c>
      <c r="AC1016" s="1">
        <v>100</v>
      </c>
      <c r="AD1016" s="1">
        <v>90.57516532991292</v>
      </c>
      <c r="AE1016" s="1">
        <v>82.552335928514523</v>
      </c>
      <c r="AF1016" s="1">
        <v>90.962247693493907</v>
      </c>
      <c r="AG1016" s="1" t="str">
        <f>GERAL[[#This Row],[SIGLA]]&amp;GERAL[[#This Row],[CÓD]]</f>
        <v>PRIF_CR</v>
      </c>
      <c r="AH1016" s="1">
        <f ca="1">VLOOKUP(GERAL[[#This Row],[REF_NOTA]],BASE_NOTAS[],7,FALSE)</f>
        <v>85.822036542782001</v>
      </c>
      <c r="AI1016" s="31">
        <f ca="1">IF(GERAL[[#This Row],[Nota 2025]]="",0,GERAL[[#This Row],[Nota 2026]]-GERAL[[#This Row],[Nota 2025]])</f>
        <v>-5.1402111507119059</v>
      </c>
    </row>
    <row r="1017" spans="1:35" ht="17" x14ac:dyDescent="0.35">
      <c r="A1017" s="2" t="s">
        <v>171</v>
      </c>
      <c r="B1017" s="2" t="s">
        <v>198</v>
      </c>
      <c r="C1017" s="2" t="s">
        <v>212</v>
      </c>
      <c r="D1017" s="15" t="s">
        <v>39</v>
      </c>
      <c r="E1017" s="2" t="s">
        <v>109</v>
      </c>
      <c r="F1017" s="2" t="str">
        <f>VLOOKUP(GERAL[[#This Row],[CÓD]],SEALL,6,FALSE)</f>
        <v>S</v>
      </c>
      <c r="G101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1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1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017" s="2" t="str">
        <f>VLOOKUP(GERAL[[#This Row],[CÓD]],SEALL,4,FALSE)</f>
        <v>07, 09, 11, 12</v>
      </c>
      <c r="K1017" s="2" t="str">
        <f>IF(ISERR(FIND("01",GERAL[[#This Row],[ODS]])),"NÃO","SIM")</f>
        <v>NÃO</v>
      </c>
      <c r="L1017" s="2" t="str">
        <f>IF(ISERR(FIND("02",GERAL[[#This Row],[ODS]])),"NÃO","SIM")</f>
        <v>NÃO</v>
      </c>
      <c r="M1017" s="2" t="str">
        <f>IF(ISERR(FIND("03",GERAL[[#This Row],[ODS]])),"NÃO","SIM")</f>
        <v>NÃO</v>
      </c>
      <c r="N1017" s="2" t="str">
        <f>IF(ISERR(FIND("04",GERAL[[#This Row],[ODS]])),"NÃO","SIM")</f>
        <v>NÃO</v>
      </c>
      <c r="O1017" s="2" t="str">
        <f>IF(ISERR(FIND("05",GERAL[[#This Row],[ODS]])),"NÃO","SIM")</f>
        <v>NÃO</v>
      </c>
      <c r="P1017" s="2" t="str">
        <f>IF(ISERR(FIND("06",GERAL[[#This Row],[ODS]])),"NÃO","SIM")</f>
        <v>NÃO</v>
      </c>
      <c r="Q1017" s="2" t="str">
        <f>IF(ISERR(FIND("07",GERAL[[#This Row],[ODS]])),"NÃO","SIM")</f>
        <v>SIM</v>
      </c>
      <c r="R1017" s="2" t="str">
        <f>IF(ISERR(FIND("08",GERAL[[#This Row],[ODS]])),"NÃO","SIM")</f>
        <v>NÃO</v>
      </c>
      <c r="S1017" s="2" t="str">
        <f>IF(ISERR(FIND("09",GERAL[[#This Row],[ODS]])),"NÃO","SIM")</f>
        <v>SIM</v>
      </c>
      <c r="T1017" s="2" t="str">
        <f>IF(ISERR(FIND("10",GERAL[[#This Row],[ODS]])),"NÃO","SIM")</f>
        <v>NÃO</v>
      </c>
      <c r="U1017" s="2" t="str">
        <f>IF(ISERR(FIND("11",GERAL[[#This Row],[ODS]])),"NÃO","SIM")</f>
        <v>SIM</v>
      </c>
      <c r="V1017" s="2" t="str">
        <f>IF(ISERR(FIND("12",GERAL[[#This Row],[ODS]])),"NÃO","SIM")</f>
        <v>SIM</v>
      </c>
      <c r="W1017" s="2" t="str">
        <f>IF(ISERR(FIND("13",GERAL[[#This Row],[ODS]])),"NÃO","SIM")</f>
        <v>NÃO</v>
      </c>
      <c r="X1017" s="2" t="str">
        <f>IF(ISERR(FIND("14",GERAL[[#This Row],[ODS]])),"NÃO","SIM")</f>
        <v>NÃO</v>
      </c>
      <c r="Y1017" s="2" t="str">
        <f>IF(ISERR(FIND("15",GERAL[[#This Row],[ODS]])),"NÃO","SIM")</f>
        <v>NÃO</v>
      </c>
      <c r="Z1017" s="2" t="str">
        <f>IF(ISERR(FIND("16",GERAL[[#This Row],[ODS]])),"NÃO","SIM")</f>
        <v>NÃO</v>
      </c>
      <c r="AA1017" s="2" t="str">
        <f>IF(ISERR(FIND("17",GERAL[[#This Row],[ODS]])),"NÃO","SIM")</f>
        <v>NÃO</v>
      </c>
      <c r="AB1017" s="1">
        <v>67.747480980547778</v>
      </c>
      <c r="AC1017" s="1">
        <v>73.178162531717817</v>
      </c>
      <c r="AD1017" s="1">
        <v>65.044514713081142</v>
      </c>
      <c r="AE1017" s="1">
        <v>34.788645725606187</v>
      </c>
      <c r="AF1017" s="1">
        <v>83.698128698097022</v>
      </c>
      <c r="AG1017" s="1" t="str">
        <f>GERAL[[#This Row],[SIGLA]]&amp;GERAL[[#This Row],[CÓD]]</f>
        <v>PEIF_CR</v>
      </c>
      <c r="AH1017" s="1">
        <f ca="1">VLOOKUP(GERAL[[#This Row],[REF_NOTA]],BASE_NOTAS[],7,FALSE)</f>
        <v>80.101037493857135</v>
      </c>
      <c r="AI1017" s="31">
        <f ca="1">IF(GERAL[[#This Row],[Nota 2025]]="",0,GERAL[[#This Row],[Nota 2026]]-GERAL[[#This Row],[Nota 2025]])</f>
        <v>-3.5970912042398879</v>
      </c>
    </row>
    <row r="1018" spans="1:35" ht="17" x14ac:dyDescent="0.35">
      <c r="A1018" s="2" t="s">
        <v>172</v>
      </c>
      <c r="B1018" s="2" t="s">
        <v>199</v>
      </c>
      <c r="C1018" s="2" t="s">
        <v>212</v>
      </c>
      <c r="D1018" s="15" t="s">
        <v>39</v>
      </c>
      <c r="E1018" s="2" t="s">
        <v>109</v>
      </c>
      <c r="F1018" s="2" t="str">
        <f>VLOOKUP(GERAL[[#This Row],[CÓD]],SEALL,6,FALSE)</f>
        <v>S</v>
      </c>
      <c r="G101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1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1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018" s="2" t="str">
        <f>VLOOKUP(GERAL[[#This Row],[CÓD]],SEALL,4,FALSE)</f>
        <v>07, 09, 11, 12</v>
      </c>
      <c r="K1018" s="2" t="str">
        <f>IF(ISERR(FIND("01",GERAL[[#This Row],[ODS]])),"NÃO","SIM")</f>
        <v>NÃO</v>
      </c>
      <c r="L1018" s="2" t="str">
        <f>IF(ISERR(FIND("02",GERAL[[#This Row],[ODS]])),"NÃO","SIM")</f>
        <v>NÃO</v>
      </c>
      <c r="M1018" s="2" t="str">
        <f>IF(ISERR(FIND("03",GERAL[[#This Row],[ODS]])),"NÃO","SIM")</f>
        <v>NÃO</v>
      </c>
      <c r="N1018" s="2" t="str">
        <f>IF(ISERR(FIND("04",GERAL[[#This Row],[ODS]])),"NÃO","SIM")</f>
        <v>NÃO</v>
      </c>
      <c r="O1018" s="2" t="str">
        <f>IF(ISERR(FIND("05",GERAL[[#This Row],[ODS]])),"NÃO","SIM")</f>
        <v>NÃO</v>
      </c>
      <c r="P1018" s="2" t="str">
        <f>IF(ISERR(FIND("06",GERAL[[#This Row],[ODS]])),"NÃO","SIM")</f>
        <v>NÃO</v>
      </c>
      <c r="Q1018" s="2" t="str">
        <f>IF(ISERR(FIND("07",GERAL[[#This Row],[ODS]])),"NÃO","SIM")</f>
        <v>SIM</v>
      </c>
      <c r="R1018" s="2" t="str">
        <f>IF(ISERR(FIND("08",GERAL[[#This Row],[ODS]])),"NÃO","SIM")</f>
        <v>NÃO</v>
      </c>
      <c r="S1018" s="2" t="str">
        <f>IF(ISERR(FIND("09",GERAL[[#This Row],[ODS]])),"NÃO","SIM")</f>
        <v>SIM</v>
      </c>
      <c r="T1018" s="2" t="str">
        <f>IF(ISERR(FIND("10",GERAL[[#This Row],[ODS]])),"NÃO","SIM")</f>
        <v>NÃO</v>
      </c>
      <c r="U1018" s="2" t="str">
        <f>IF(ISERR(FIND("11",GERAL[[#This Row],[ODS]])),"NÃO","SIM")</f>
        <v>SIM</v>
      </c>
      <c r="V1018" s="2" t="str">
        <f>IF(ISERR(FIND("12",GERAL[[#This Row],[ODS]])),"NÃO","SIM")</f>
        <v>SIM</v>
      </c>
      <c r="W1018" s="2" t="str">
        <f>IF(ISERR(FIND("13",GERAL[[#This Row],[ODS]])),"NÃO","SIM")</f>
        <v>NÃO</v>
      </c>
      <c r="X1018" s="2" t="str">
        <f>IF(ISERR(FIND("14",GERAL[[#This Row],[ODS]])),"NÃO","SIM")</f>
        <v>NÃO</v>
      </c>
      <c r="Y1018" s="2" t="str">
        <f>IF(ISERR(FIND("15",GERAL[[#This Row],[ODS]])),"NÃO","SIM")</f>
        <v>NÃO</v>
      </c>
      <c r="Z1018" s="2" t="str">
        <f>IF(ISERR(FIND("16",GERAL[[#This Row],[ODS]])),"NÃO","SIM")</f>
        <v>NÃO</v>
      </c>
      <c r="AA1018" s="2" t="str">
        <f>IF(ISERR(FIND("17",GERAL[[#This Row],[ODS]])),"NÃO","SIM")</f>
        <v>NÃO</v>
      </c>
      <c r="AB1018" s="1">
        <v>66.734501502471744</v>
      </c>
      <c r="AC1018" s="1">
        <v>59.065199176129468</v>
      </c>
      <c r="AD1018" s="1">
        <v>49.976689694447998</v>
      </c>
      <c r="AE1018" s="1">
        <v>6.6276995542812642</v>
      </c>
      <c r="AF1018" s="1">
        <v>94.029098702602184</v>
      </c>
      <c r="AG1018" s="1" t="str">
        <f>GERAL[[#This Row],[SIGLA]]&amp;GERAL[[#This Row],[CÓD]]</f>
        <v>PIIF_CR</v>
      </c>
      <c r="AH1018" s="1">
        <f ca="1">VLOOKUP(GERAL[[#This Row],[REF_NOTA]],BASE_NOTAS[],7,FALSE)</f>
        <v>97.147231488176615</v>
      </c>
      <c r="AI1018" s="31">
        <f ca="1">IF(GERAL[[#This Row],[Nota 2025]]="",0,GERAL[[#This Row],[Nota 2026]]-GERAL[[#This Row],[Nota 2025]])</f>
        <v>3.1181327855744314</v>
      </c>
    </row>
    <row r="1019" spans="1:35" ht="17" x14ac:dyDescent="0.35">
      <c r="A1019" s="2" t="s">
        <v>174</v>
      </c>
      <c r="B1019" s="2" t="s">
        <v>201</v>
      </c>
      <c r="C1019" s="2" t="s">
        <v>212</v>
      </c>
      <c r="D1019" s="15" t="s">
        <v>39</v>
      </c>
      <c r="E1019" s="2" t="s">
        <v>109</v>
      </c>
      <c r="F1019" s="2" t="str">
        <f>VLOOKUP(GERAL[[#This Row],[CÓD]],SEALL,6,FALSE)</f>
        <v>S</v>
      </c>
      <c r="G101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1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1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019" s="2" t="str">
        <f>VLOOKUP(GERAL[[#This Row],[CÓD]],SEALL,4,FALSE)</f>
        <v>07, 09, 11, 12</v>
      </c>
      <c r="K1019" s="2" t="str">
        <f>IF(ISERR(FIND("01",GERAL[[#This Row],[ODS]])),"NÃO","SIM")</f>
        <v>NÃO</v>
      </c>
      <c r="L1019" s="2" t="str">
        <f>IF(ISERR(FIND("02",GERAL[[#This Row],[ODS]])),"NÃO","SIM")</f>
        <v>NÃO</v>
      </c>
      <c r="M1019" s="2" t="str">
        <f>IF(ISERR(FIND("03",GERAL[[#This Row],[ODS]])),"NÃO","SIM")</f>
        <v>NÃO</v>
      </c>
      <c r="N1019" s="2" t="str">
        <f>IF(ISERR(FIND("04",GERAL[[#This Row],[ODS]])),"NÃO","SIM")</f>
        <v>NÃO</v>
      </c>
      <c r="O1019" s="2" t="str">
        <f>IF(ISERR(FIND("05",GERAL[[#This Row],[ODS]])),"NÃO","SIM")</f>
        <v>NÃO</v>
      </c>
      <c r="P1019" s="2" t="str">
        <f>IF(ISERR(FIND("06",GERAL[[#This Row],[ODS]])),"NÃO","SIM")</f>
        <v>NÃO</v>
      </c>
      <c r="Q1019" s="2" t="str">
        <f>IF(ISERR(FIND("07",GERAL[[#This Row],[ODS]])),"NÃO","SIM")</f>
        <v>SIM</v>
      </c>
      <c r="R1019" s="2" t="str">
        <f>IF(ISERR(FIND("08",GERAL[[#This Row],[ODS]])),"NÃO","SIM")</f>
        <v>NÃO</v>
      </c>
      <c r="S1019" s="2" t="str">
        <f>IF(ISERR(FIND("09",GERAL[[#This Row],[ODS]])),"NÃO","SIM")</f>
        <v>SIM</v>
      </c>
      <c r="T1019" s="2" t="str">
        <f>IF(ISERR(FIND("10",GERAL[[#This Row],[ODS]])),"NÃO","SIM")</f>
        <v>NÃO</v>
      </c>
      <c r="U1019" s="2" t="str">
        <f>IF(ISERR(FIND("11",GERAL[[#This Row],[ODS]])),"NÃO","SIM")</f>
        <v>SIM</v>
      </c>
      <c r="V1019" s="2" t="str">
        <f>IF(ISERR(FIND("12",GERAL[[#This Row],[ODS]])),"NÃO","SIM")</f>
        <v>SIM</v>
      </c>
      <c r="W1019" s="2" t="str">
        <f>IF(ISERR(FIND("13",GERAL[[#This Row],[ODS]])),"NÃO","SIM")</f>
        <v>NÃO</v>
      </c>
      <c r="X1019" s="2" t="str">
        <f>IF(ISERR(FIND("14",GERAL[[#This Row],[ODS]])),"NÃO","SIM")</f>
        <v>NÃO</v>
      </c>
      <c r="Y1019" s="2" t="str">
        <f>IF(ISERR(FIND("15",GERAL[[#This Row],[ODS]])),"NÃO","SIM")</f>
        <v>NÃO</v>
      </c>
      <c r="Z1019" s="2" t="str">
        <f>IF(ISERR(FIND("16",GERAL[[#This Row],[ODS]])),"NÃO","SIM")</f>
        <v>NÃO</v>
      </c>
      <c r="AA1019" s="2" t="str">
        <f>IF(ISERR(FIND("17",GERAL[[#This Row],[ODS]])),"NÃO","SIM")</f>
        <v>NÃO</v>
      </c>
      <c r="AB1019" s="1">
        <v>49.541923016535094</v>
      </c>
      <c r="AC1019" s="1">
        <v>59.637994208100601</v>
      </c>
      <c r="AD1019" s="1">
        <v>65.955866929828119</v>
      </c>
      <c r="AE1019" s="1">
        <v>36.676225478484092</v>
      </c>
      <c r="AF1019" s="1">
        <v>90.125823075082749</v>
      </c>
      <c r="AG1019" s="1" t="str">
        <f>GERAL[[#This Row],[SIGLA]]&amp;GERAL[[#This Row],[CÓD]]</f>
        <v>RJIF_CR</v>
      </c>
      <c r="AH1019" s="1">
        <f ca="1">VLOOKUP(GERAL[[#This Row],[REF_NOTA]],BASE_NOTAS[],7,FALSE)</f>
        <v>89.614758760894802</v>
      </c>
      <c r="AI1019" s="31">
        <f ca="1">IF(GERAL[[#This Row],[Nota 2025]]="",0,GERAL[[#This Row],[Nota 2026]]-GERAL[[#This Row],[Nota 2025]])</f>
        <v>-0.51106431418794784</v>
      </c>
    </row>
    <row r="1020" spans="1:35" ht="17" x14ac:dyDescent="0.35">
      <c r="A1020" s="2" t="s">
        <v>175</v>
      </c>
      <c r="B1020" s="2" t="s">
        <v>202</v>
      </c>
      <c r="C1020" s="2" t="s">
        <v>212</v>
      </c>
      <c r="D1020" s="15" t="s">
        <v>39</v>
      </c>
      <c r="E1020" s="2" t="s">
        <v>109</v>
      </c>
      <c r="F1020" s="2" t="str">
        <f>VLOOKUP(GERAL[[#This Row],[CÓD]],SEALL,6,FALSE)</f>
        <v>S</v>
      </c>
      <c r="G102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2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2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020" s="2" t="str">
        <f>VLOOKUP(GERAL[[#This Row],[CÓD]],SEALL,4,FALSE)</f>
        <v>07, 09, 11, 12</v>
      </c>
      <c r="K1020" s="2" t="str">
        <f>IF(ISERR(FIND("01",GERAL[[#This Row],[ODS]])),"NÃO","SIM")</f>
        <v>NÃO</v>
      </c>
      <c r="L1020" s="2" t="str">
        <f>IF(ISERR(FIND("02",GERAL[[#This Row],[ODS]])),"NÃO","SIM")</f>
        <v>NÃO</v>
      </c>
      <c r="M1020" s="2" t="str">
        <f>IF(ISERR(FIND("03",GERAL[[#This Row],[ODS]])),"NÃO","SIM")</f>
        <v>NÃO</v>
      </c>
      <c r="N1020" s="2" t="str">
        <f>IF(ISERR(FIND("04",GERAL[[#This Row],[ODS]])),"NÃO","SIM")</f>
        <v>NÃO</v>
      </c>
      <c r="O1020" s="2" t="str">
        <f>IF(ISERR(FIND("05",GERAL[[#This Row],[ODS]])),"NÃO","SIM")</f>
        <v>NÃO</v>
      </c>
      <c r="P1020" s="2" t="str">
        <f>IF(ISERR(FIND("06",GERAL[[#This Row],[ODS]])),"NÃO","SIM")</f>
        <v>NÃO</v>
      </c>
      <c r="Q1020" s="2" t="str">
        <f>IF(ISERR(FIND("07",GERAL[[#This Row],[ODS]])),"NÃO","SIM")</f>
        <v>SIM</v>
      </c>
      <c r="R1020" s="2" t="str">
        <f>IF(ISERR(FIND("08",GERAL[[#This Row],[ODS]])),"NÃO","SIM")</f>
        <v>NÃO</v>
      </c>
      <c r="S1020" s="2" t="str">
        <f>IF(ISERR(FIND("09",GERAL[[#This Row],[ODS]])),"NÃO","SIM")</f>
        <v>SIM</v>
      </c>
      <c r="T1020" s="2" t="str">
        <f>IF(ISERR(FIND("10",GERAL[[#This Row],[ODS]])),"NÃO","SIM")</f>
        <v>NÃO</v>
      </c>
      <c r="U1020" s="2" t="str">
        <f>IF(ISERR(FIND("11",GERAL[[#This Row],[ODS]])),"NÃO","SIM")</f>
        <v>SIM</v>
      </c>
      <c r="V1020" s="2" t="str">
        <f>IF(ISERR(FIND("12",GERAL[[#This Row],[ODS]])),"NÃO","SIM")</f>
        <v>SIM</v>
      </c>
      <c r="W1020" s="2" t="str">
        <f>IF(ISERR(FIND("13",GERAL[[#This Row],[ODS]])),"NÃO","SIM")</f>
        <v>NÃO</v>
      </c>
      <c r="X1020" s="2" t="str">
        <f>IF(ISERR(FIND("14",GERAL[[#This Row],[ODS]])),"NÃO","SIM")</f>
        <v>NÃO</v>
      </c>
      <c r="Y1020" s="2" t="str">
        <f>IF(ISERR(FIND("15",GERAL[[#This Row],[ODS]])),"NÃO","SIM")</f>
        <v>NÃO</v>
      </c>
      <c r="Z1020" s="2" t="str">
        <f>IF(ISERR(FIND("16",GERAL[[#This Row],[ODS]])),"NÃO","SIM")</f>
        <v>NÃO</v>
      </c>
      <c r="AA1020" s="2" t="str">
        <f>IF(ISERR(FIND("17",GERAL[[#This Row],[ODS]])),"NÃO","SIM")</f>
        <v>NÃO</v>
      </c>
      <c r="AB1020" s="1">
        <v>61.42091755346469</v>
      </c>
      <c r="AC1020" s="1">
        <v>56.014599149187383</v>
      </c>
      <c r="AD1020" s="1">
        <v>52.576749370158488</v>
      </c>
      <c r="AE1020" s="1">
        <v>11.608549990675897</v>
      </c>
      <c r="AF1020" s="1">
        <v>71.933590543371579</v>
      </c>
      <c r="AG1020" s="1" t="str">
        <f>GERAL[[#This Row],[SIGLA]]&amp;GERAL[[#This Row],[CÓD]]</f>
        <v>RNIF_CR</v>
      </c>
      <c r="AH1020" s="1">
        <f ca="1">VLOOKUP(GERAL[[#This Row],[REF_NOTA]],BASE_NOTAS[],7,FALSE)</f>
        <v>80.318095449159443</v>
      </c>
      <c r="AI1020" s="31">
        <f ca="1">IF(GERAL[[#This Row],[Nota 2025]]="",0,GERAL[[#This Row],[Nota 2026]]-GERAL[[#This Row],[Nota 2025]])</f>
        <v>8.384504905787864</v>
      </c>
    </row>
    <row r="1021" spans="1:35" ht="17" x14ac:dyDescent="0.35">
      <c r="A1021" s="2" t="s">
        <v>178</v>
      </c>
      <c r="B1021" s="2" t="s">
        <v>205</v>
      </c>
      <c r="C1021" s="2" t="s">
        <v>212</v>
      </c>
      <c r="D1021" s="15" t="s">
        <v>39</v>
      </c>
      <c r="E1021" s="2" t="s">
        <v>109</v>
      </c>
      <c r="F1021" s="2" t="str">
        <f>VLOOKUP(GERAL[[#This Row],[CÓD]],SEALL,6,FALSE)</f>
        <v>S</v>
      </c>
      <c r="G102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2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2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021" s="2" t="str">
        <f>VLOOKUP(GERAL[[#This Row],[CÓD]],SEALL,4,FALSE)</f>
        <v>07, 09, 11, 12</v>
      </c>
      <c r="K1021" s="2" t="str">
        <f>IF(ISERR(FIND("01",GERAL[[#This Row],[ODS]])),"NÃO","SIM")</f>
        <v>NÃO</v>
      </c>
      <c r="L1021" s="2" t="str">
        <f>IF(ISERR(FIND("02",GERAL[[#This Row],[ODS]])),"NÃO","SIM")</f>
        <v>NÃO</v>
      </c>
      <c r="M1021" s="2" t="str">
        <f>IF(ISERR(FIND("03",GERAL[[#This Row],[ODS]])),"NÃO","SIM")</f>
        <v>NÃO</v>
      </c>
      <c r="N1021" s="2" t="str">
        <f>IF(ISERR(FIND("04",GERAL[[#This Row],[ODS]])),"NÃO","SIM")</f>
        <v>NÃO</v>
      </c>
      <c r="O1021" s="2" t="str">
        <f>IF(ISERR(FIND("05",GERAL[[#This Row],[ODS]])),"NÃO","SIM")</f>
        <v>NÃO</v>
      </c>
      <c r="P1021" s="2" t="str">
        <f>IF(ISERR(FIND("06",GERAL[[#This Row],[ODS]])),"NÃO","SIM")</f>
        <v>NÃO</v>
      </c>
      <c r="Q1021" s="2" t="str">
        <f>IF(ISERR(FIND("07",GERAL[[#This Row],[ODS]])),"NÃO","SIM")</f>
        <v>SIM</v>
      </c>
      <c r="R1021" s="2" t="str">
        <f>IF(ISERR(FIND("08",GERAL[[#This Row],[ODS]])),"NÃO","SIM")</f>
        <v>NÃO</v>
      </c>
      <c r="S1021" s="2" t="str">
        <f>IF(ISERR(FIND("09",GERAL[[#This Row],[ODS]])),"NÃO","SIM")</f>
        <v>SIM</v>
      </c>
      <c r="T1021" s="2" t="str">
        <f>IF(ISERR(FIND("10",GERAL[[#This Row],[ODS]])),"NÃO","SIM")</f>
        <v>NÃO</v>
      </c>
      <c r="U1021" s="2" t="str">
        <f>IF(ISERR(FIND("11",GERAL[[#This Row],[ODS]])),"NÃO","SIM")</f>
        <v>SIM</v>
      </c>
      <c r="V1021" s="2" t="str">
        <f>IF(ISERR(FIND("12",GERAL[[#This Row],[ODS]])),"NÃO","SIM")</f>
        <v>SIM</v>
      </c>
      <c r="W1021" s="2" t="str">
        <f>IF(ISERR(FIND("13",GERAL[[#This Row],[ODS]])),"NÃO","SIM")</f>
        <v>NÃO</v>
      </c>
      <c r="X1021" s="2" t="str">
        <f>IF(ISERR(FIND("14",GERAL[[#This Row],[ODS]])),"NÃO","SIM")</f>
        <v>NÃO</v>
      </c>
      <c r="Y1021" s="2" t="str">
        <f>IF(ISERR(FIND("15",GERAL[[#This Row],[ODS]])),"NÃO","SIM")</f>
        <v>NÃO</v>
      </c>
      <c r="Z1021" s="2" t="str">
        <f>IF(ISERR(FIND("16",GERAL[[#This Row],[ODS]])),"NÃO","SIM")</f>
        <v>NÃO</v>
      </c>
      <c r="AA1021" s="2" t="str">
        <f>IF(ISERR(FIND("17",GERAL[[#This Row],[ODS]])),"NÃO","SIM")</f>
        <v>NÃO</v>
      </c>
      <c r="AB1021" s="1">
        <v>61.523568614429095</v>
      </c>
      <c r="AC1021" s="1">
        <v>65.632349543483059</v>
      </c>
      <c r="AD1021" s="1">
        <v>83.713173579007091</v>
      </c>
      <c r="AE1021" s="1">
        <v>70.138576831676062</v>
      </c>
      <c r="AF1021" s="1">
        <v>84.109772447790135</v>
      </c>
      <c r="AG1021" s="1" t="str">
        <f>GERAL[[#This Row],[SIGLA]]&amp;GERAL[[#This Row],[CÓD]]</f>
        <v>RSIF_CR</v>
      </c>
      <c r="AH1021" s="1">
        <f ca="1">VLOOKUP(GERAL[[#This Row],[REF_NOTA]],BASE_NOTAS[],7,FALSE)</f>
        <v>84.56005077596906</v>
      </c>
      <c r="AI1021" s="31">
        <f ca="1">IF(GERAL[[#This Row],[Nota 2025]]="",0,GERAL[[#This Row],[Nota 2026]]-GERAL[[#This Row],[Nota 2025]])</f>
        <v>0.45027832817892488</v>
      </c>
    </row>
    <row r="1022" spans="1:35" ht="17" x14ac:dyDescent="0.35">
      <c r="A1022" s="2" t="s">
        <v>176</v>
      </c>
      <c r="B1022" s="2" t="s">
        <v>203</v>
      </c>
      <c r="C1022" s="2" t="s">
        <v>212</v>
      </c>
      <c r="D1022" s="15" t="s">
        <v>39</v>
      </c>
      <c r="E1022" s="2" t="s">
        <v>109</v>
      </c>
      <c r="F1022" s="2" t="str">
        <f>VLOOKUP(GERAL[[#This Row],[CÓD]],SEALL,6,FALSE)</f>
        <v>S</v>
      </c>
      <c r="G102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2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2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022" s="2" t="str">
        <f>VLOOKUP(GERAL[[#This Row],[CÓD]],SEALL,4,FALSE)</f>
        <v>07, 09, 11, 12</v>
      </c>
      <c r="K1022" s="2" t="str">
        <f>IF(ISERR(FIND("01",GERAL[[#This Row],[ODS]])),"NÃO","SIM")</f>
        <v>NÃO</v>
      </c>
      <c r="L1022" s="2" t="str">
        <f>IF(ISERR(FIND("02",GERAL[[#This Row],[ODS]])),"NÃO","SIM")</f>
        <v>NÃO</v>
      </c>
      <c r="M1022" s="2" t="str">
        <f>IF(ISERR(FIND("03",GERAL[[#This Row],[ODS]])),"NÃO","SIM")</f>
        <v>NÃO</v>
      </c>
      <c r="N1022" s="2" t="str">
        <f>IF(ISERR(FIND("04",GERAL[[#This Row],[ODS]])),"NÃO","SIM")</f>
        <v>NÃO</v>
      </c>
      <c r="O1022" s="2" t="str">
        <f>IF(ISERR(FIND("05",GERAL[[#This Row],[ODS]])),"NÃO","SIM")</f>
        <v>NÃO</v>
      </c>
      <c r="P1022" s="2" t="str">
        <f>IF(ISERR(FIND("06",GERAL[[#This Row],[ODS]])),"NÃO","SIM")</f>
        <v>NÃO</v>
      </c>
      <c r="Q1022" s="2" t="str">
        <f>IF(ISERR(FIND("07",GERAL[[#This Row],[ODS]])),"NÃO","SIM")</f>
        <v>SIM</v>
      </c>
      <c r="R1022" s="2" t="str">
        <f>IF(ISERR(FIND("08",GERAL[[#This Row],[ODS]])),"NÃO","SIM")</f>
        <v>NÃO</v>
      </c>
      <c r="S1022" s="2" t="str">
        <f>IF(ISERR(FIND("09",GERAL[[#This Row],[ODS]])),"NÃO","SIM")</f>
        <v>SIM</v>
      </c>
      <c r="T1022" s="2" t="str">
        <f>IF(ISERR(FIND("10",GERAL[[#This Row],[ODS]])),"NÃO","SIM")</f>
        <v>NÃO</v>
      </c>
      <c r="U1022" s="2" t="str">
        <f>IF(ISERR(FIND("11",GERAL[[#This Row],[ODS]])),"NÃO","SIM")</f>
        <v>SIM</v>
      </c>
      <c r="V1022" s="2" t="str">
        <f>IF(ISERR(FIND("12",GERAL[[#This Row],[ODS]])),"NÃO","SIM")</f>
        <v>SIM</v>
      </c>
      <c r="W1022" s="2" t="str">
        <f>IF(ISERR(FIND("13",GERAL[[#This Row],[ODS]])),"NÃO","SIM")</f>
        <v>NÃO</v>
      </c>
      <c r="X1022" s="2" t="str">
        <f>IF(ISERR(FIND("14",GERAL[[#This Row],[ODS]])),"NÃO","SIM")</f>
        <v>NÃO</v>
      </c>
      <c r="Y1022" s="2" t="str">
        <f>IF(ISERR(FIND("15",GERAL[[#This Row],[ODS]])),"NÃO","SIM")</f>
        <v>NÃO</v>
      </c>
      <c r="Z1022" s="2" t="str">
        <f>IF(ISERR(FIND("16",GERAL[[#This Row],[ODS]])),"NÃO","SIM")</f>
        <v>NÃO</v>
      </c>
      <c r="AA1022" s="2" t="str">
        <f>IF(ISERR(FIND("17",GERAL[[#This Row],[ODS]])),"NÃO","SIM")</f>
        <v>NÃO</v>
      </c>
      <c r="AB1022" s="1">
        <v>56.848323260747634</v>
      </c>
      <c r="AC1022" s="1">
        <v>61.825463222506613</v>
      </c>
      <c r="AD1022" s="1">
        <v>47.577489240010621</v>
      </c>
      <c r="AE1022" s="1">
        <v>2.3257041620969687</v>
      </c>
      <c r="AF1022" s="1">
        <v>39.503410781454996</v>
      </c>
      <c r="AG1022" s="1" t="str">
        <f>GERAL[[#This Row],[SIGLA]]&amp;GERAL[[#This Row],[CÓD]]</f>
        <v>ROIF_CR</v>
      </c>
      <c r="AH1022" s="1">
        <f ca="1">VLOOKUP(GERAL[[#This Row],[REF_NOTA]],BASE_NOTAS[],7,FALSE)</f>
        <v>51.179534954629297</v>
      </c>
      <c r="AI1022" s="31">
        <f ca="1">IF(GERAL[[#This Row],[Nota 2025]]="",0,GERAL[[#This Row],[Nota 2026]]-GERAL[[#This Row],[Nota 2025]])</f>
        <v>11.676124173174301</v>
      </c>
    </row>
    <row r="1023" spans="1:35" ht="17" x14ac:dyDescent="0.35">
      <c r="A1023" s="2" t="s">
        <v>177</v>
      </c>
      <c r="B1023" s="2" t="s">
        <v>204</v>
      </c>
      <c r="C1023" s="2" t="s">
        <v>212</v>
      </c>
      <c r="D1023" s="15" t="s">
        <v>39</v>
      </c>
      <c r="E1023" s="2" t="s">
        <v>109</v>
      </c>
      <c r="F1023" s="2" t="str">
        <f>VLOOKUP(GERAL[[#This Row],[CÓD]],SEALL,6,FALSE)</f>
        <v>S</v>
      </c>
      <c r="G102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2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2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023" s="2" t="str">
        <f>VLOOKUP(GERAL[[#This Row],[CÓD]],SEALL,4,FALSE)</f>
        <v>07, 09, 11, 12</v>
      </c>
      <c r="K1023" s="2" t="str">
        <f>IF(ISERR(FIND("01",GERAL[[#This Row],[ODS]])),"NÃO","SIM")</f>
        <v>NÃO</v>
      </c>
      <c r="L1023" s="2" t="str">
        <f>IF(ISERR(FIND("02",GERAL[[#This Row],[ODS]])),"NÃO","SIM")</f>
        <v>NÃO</v>
      </c>
      <c r="M1023" s="2" t="str">
        <f>IF(ISERR(FIND("03",GERAL[[#This Row],[ODS]])),"NÃO","SIM")</f>
        <v>NÃO</v>
      </c>
      <c r="N1023" s="2" t="str">
        <f>IF(ISERR(FIND("04",GERAL[[#This Row],[ODS]])),"NÃO","SIM")</f>
        <v>NÃO</v>
      </c>
      <c r="O1023" s="2" t="str">
        <f>IF(ISERR(FIND("05",GERAL[[#This Row],[ODS]])),"NÃO","SIM")</f>
        <v>NÃO</v>
      </c>
      <c r="P1023" s="2" t="str">
        <f>IF(ISERR(FIND("06",GERAL[[#This Row],[ODS]])),"NÃO","SIM")</f>
        <v>NÃO</v>
      </c>
      <c r="Q1023" s="2" t="str">
        <f>IF(ISERR(FIND("07",GERAL[[#This Row],[ODS]])),"NÃO","SIM")</f>
        <v>SIM</v>
      </c>
      <c r="R1023" s="2" t="str">
        <f>IF(ISERR(FIND("08",GERAL[[#This Row],[ODS]])),"NÃO","SIM")</f>
        <v>NÃO</v>
      </c>
      <c r="S1023" s="2" t="str">
        <f>IF(ISERR(FIND("09",GERAL[[#This Row],[ODS]])),"NÃO","SIM")</f>
        <v>SIM</v>
      </c>
      <c r="T1023" s="2" t="str">
        <f>IF(ISERR(FIND("10",GERAL[[#This Row],[ODS]])),"NÃO","SIM")</f>
        <v>NÃO</v>
      </c>
      <c r="U1023" s="2" t="str">
        <f>IF(ISERR(FIND("11",GERAL[[#This Row],[ODS]])),"NÃO","SIM")</f>
        <v>SIM</v>
      </c>
      <c r="V1023" s="2" t="str">
        <f>IF(ISERR(FIND("12",GERAL[[#This Row],[ODS]])),"NÃO","SIM")</f>
        <v>SIM</v>
      </c>
      <c r="W1023" s="2" t="str">
        <f>IF(ISERR(FIND("13",GERAL[[#This Row],[ODS]])),"NÃO","SIM")</f>
        <v>NÃO</v>
      </c>
      <c r="X1023" s="2" t="str">
        <f>IF(ISERR(FIND("14",GERAL[[#This Row],[ODS]])),"NÃO","SIM")</f>
        <v>NÃO</v>
      </c>
      <c r="Y1023" s="2" t="str">
        <f>IF(ISERR(FIND("15",GERAL[[#This Row],[ODS]])),"NÃO","SIM")</f>
        <v>NÃO</v>
      </c>
      <c r="Z1023" s="2" t="str">
        <f>IF(ISERR(FIND("16",GERAL[[#This Row],[ODS]])),"NÃO","SIM")</f>
        <v>NÃO</v>
      </c>
      <c r="AA1023" s="2" t="str">
        <f>IF(ISERR(FIND("17",GERAL[[#This Row],[ODS]])),"NÃO","SIM")</f>
        <v>NÃO</v>
      </c>
      <c r="AB1023" s="1">
        <v>70.999295344981419</v>
      </c>
      <c r="AC1023" s="1">
        <v>73.45610028056808</v>
      </c>
      <c r="AD1023" s="1">
        <v>46.291766672062295</v>
      </c>
      <c r="AE1023" s="1">
        <v>0</v>
      </c>
      <c r="AF1023" s="1">
        <v>46.301481070965679</v>
      </c>
      <c r="AG1023" s="1" t="str">
        <f>GERAL[[#This Row],[SIGLA]]&amp;GERAL[[#This Row],[CÓD]]</f>
        <v>RRIF_CR</v>
      </c>
      <c r="AH1023" s="1">
        <f ca="1">VLOOKUP(GERAL[[#This Row],[REF_NOTA]],BASE_NOTAS[],7,FALSE)</f>
        <v>40.418166562285542</v>
      </c>
      <c r="AI1023" s="31">
        <f ca="1">IF(GERAL[[#This Row],[Nota 2025]]="",0,GERAL[[#This Row],[Nota 2026]]-GERAL[[#This Row],[Nota 2025]])</f>
        <v>-5.8833145086801366</v>
      </c>
    </row>
    <row r="1024" spans="1:35" ht="17" x14ac:dyDescent="0.35">
      <c r="A1024" s="2" t="s">
        <v>179</v>
      </c>
      <c r="B1024" s="2" t="s">
        <v>194</v>
      </c>
      <c r="C1024" s="2" t="s">
        <v>212</v>
      </c>
      <c r="D1024" s="15" t="s">
        <v>39</v>
      </c>
      <c r="E1024" s="2" t="s">
        <v>109</v>
      </c>
      <c r="F1024" s="2" t="str">
        <f>VLOOKUP(GERAL[[#This Row],[CÓD]],SEALL,6,FALSE)</f>
        <v>S</v>
      </c>
      <c r="G102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2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2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024" s="2" t="str">
        <f>VLOOKUP(GERAL[[#This Row],[CÓD]],SEALL,4,FALSE)</f>
        <v>07, 09, 11, 12</v>
      </c>
      <c r="K1024" s="2" t="str">
        <f>IF(ISERR(FIND("01",GERAL[[#This Row],[ODS]])),"NÃO","SIM")</f>
        <v>NÃO</v>
      </c>
      <c r="L1024" s="2" t="str">
        <f>IF(ISERR(FIND("02",GERAL[[#This Row],[ODS]])),"NÃO","SIM")</f>
        <v>NÃO</v>
      </c>
      <c r="M1024" s="2" t="str">
        <f>IF(ISERR(FIND("03",GERAL[[#This Row],[ODS]])),"NÃO","SIM")</f>
        <v>NÃO</v>
      </c>
      <c r="N1024" s="2" t="str">
        <f>IF(ISERR(FIND("04",GERAL[[#This Row],[ODS]])),"NÃO","SIM")</f>
        <v>NÃO</v>
      </c>
      <c r="O1024" s="2" t="str">
        <f>IF(ISERR(FIND("05",GERAL[[#This Row],[ODS]])),"NÃO","SIM")</f>
        <v>NÃO</v>
      </c>
      <c r="P1024" s="2" t="str">
        <f>IF(ISERR(FIND("06",GERAL[[#This Row],[ODS]])),"NÃO","SIM")</f>
        <v>NÃO</v>
      </c>
      <c r="Q1024" s="2" t="str">
        <f>IF(ISERR(FIND("07",GERAL[[#This Row],[ODS]])),"NÃO","SIM")</f>
        <v>SIM</v>
      </c>
      <c r="R1024" s="2" t="str">
        <f>IF(ISERR(FIND("08",GERAL[[#This Row],[ODS]])),"NÃO","SIM")</f>
        <v>NÃO</v>
      </c>
      <c r="S1024" s="2" t="str">
        <f>IF(ISERR(FIND("09",GERAL[[#This Row],[ODS]])),"NÃO","SIM")</f>
        <v>SIM</v>
      </c>
      <c r="T1024" s="2" t="str">
        <f>IF(ISERR(FIND("10",GERAL[[#This Row],[ODS]])),"NÃO","SIM")</f>
        <v>NÃO</v>
      </c>
      <c r="U1024" s="2" t="str">
        <f>IF(ISERR(FIND("11",GERAL[[#This Row],[ODS]])),"NÃO","SIM")</f>
        <v>SIM</v>
      </c>
      <c r="V1024" s="2" t="str">
        <f>IF(ISERR(FIND("12",GERAL[[#This Row],[ODS]])),"NÃO","SIM")</f>
        <v>SIM</v>
      </c>
      <c r="W1024" s="2" t="str">
        <f>IF(ISERR(FIND("13",GERAL[[#This Row],[ODS]])),"NÃO","SIM")</f>
        <v>NÃO</v>
      </c>
      <c r="X1024" s="2" t="str">
        <f>IF(ISERR(FIND("14",GERAL[[#This Row],[ODS]])),"NÃO","SIM")</f>
        <v>NÃO</v>
      </c>
      <c r="Y1024" s="2" t="str">
        <f>IF(ISERR(FIND("15",GERAL[[#This Row],[ODS]])),"NÃO","SIM")</f>
        <v>NÃO</v>
      </c>
      <c r="Z1024" s="2" t="str">
        <f>IF(ISERR(FIND("16",GERAL[[#This Row],[ODS]])),"NÃO","SIM")</f>
        <v>NÃO</v>
      </c>
      <c r="AA1024" s="2" t="str">
        <f>IF(ISERR(FIND("17",GERAL[[#This Row],[ODS]])),"NÃO","SIM")</f>
        <v>NÃO</v>
      </c>
      <c r="AB1024" s="1">
        <v>76.850079330246459</v>
      </c>
      <c r="AC1024" s="1">
        <v>86.021608613950661</v>
      </c>
      <c r="AD1024" s="1">
        <v>79.173361458463887</v>
      </c>
      <c r="AE1024" s="1">
        <v>61.503727637940401</v>
      </c>
      <c r="AF1024" s="1">
        <v>84.440938592053683</v>
      </c>
      <c r="AG1024" s="1" t="str">
        <f>GERAL[[#This Row],[SIGLA]]&amp;GERAL[[#This Row],[CÓD]]</f>
        <v>SCIF_CR</v>
      </c>
      <c r="AH1024" s="1">
        <f ca="1">VLOOKUP(GERAL[[#This Row],[REF_NOTA]],BASE_NOTAS[],7,FALSE)</f>
        <v>79.717457409645391</v>
      </c>
      <c r="AI1024" s="31">
        <f ca="1">IF(GERAL[[#This Row],[Nota 2025]]="",0,GERAL[[#This Row],[Nota 2026]]-GERAL[[#This Row],[Nota 2025]])</f>
        <v>-4.7234811824082925</v>
      </c>
    </row>
    <row r="1025" spans="1:35" ht="17" x14ac:dyDescent="0.35">
      <c r="A1025" s="2" t="s">
        <v>181</v>
      </c>
      <c r="B1025" s="2" t="s">
        <v>186</v>
      </c>
      <c r="C1025" s="2" t="s">
        <v>212</v>
      </c>
      <c r="D1025" s="15" t="s">
        <v>39</v>
      </c>
      <c r="E1025" s="2" t="s">
        <v>109</v>
      </c>
      <c r="F1025" s="2" t="str">
        <f>VLOOKUP(GERAL[[#This Row],[CÓD]],SEALL,6,FALSE)</f>
        <v>S</v>
      </c>
      <c r="G102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2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2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025" s="2" t="str">
        <f>VLOOKUP(GERAL[[#This Row],[CÓD]],SEALL,4,FALSE)</f>
        <v>07, 09, 11, 12</v>
      </c>
      <c r="K1025" s="2" t="str">
        <f>IF(ISERR(FIND("01",GERAL[[#This Row],[ODS]])),"NÃO","SIM")</f>
        <v>NÃO</v>
      </c>
      <c r="L1025" s="2" t="str">
        <f>IF(ISERR(FIND("02",GERAL[[#This Row],[ODS]])),"NÃO","SIM")</f>
        <v>NÃO</v>
      </c>
      <c r="M1025" s="2" t="str">
        <f>IF(ISERR(FIND("03",GERAL[[#This Row],[ODS]])),"NÃO","SIM")</f>
        <v>NÃO</v>
      </c>
      <c r="N1025" s="2" t="str">
        <f>IF(ISERR(FIND("04",GERAL[[#This Row],[ODS]])),"NÃO","SIM")</f>
        <v>NÃO</v>
      </c>
      <c r="O1025" s="2" t="str">
        <f>IF(ISERR(FIND("05",GERAL[[#This Row],[ODS]])),"NÃO","SIM")</f>
        <v>NÃO</v>
      </c>
      <c r="P1025" s="2" t="str">
        <f>IF(ISERR(FIND("06",GERAL[[#This Row],[ODS]])),"NÃO","SIM")</f>
        <v>NÃO</v>
      </c>
      <c r="Q1025" s="2" t="str">
        <f>IF(ISERR(FIND("07",GERAL[[#This Row],[ODS]])),"NÃO","SIM")</f>
        <v>SIM</v>
      </c>
      <c r="R1025" s="2" t="str">
        <f>IF(ISERR(FIND("08",GERAL[[#This Row],[ODS]])),"NÃO","SIM")</f>
        <v>NÃO</v>
      </c>
      <c r="S1025" s="2" t="str">
        <f>IF(ISERR(FIND("09",GERAL[[#This Row],[ODS]])),"NÃO","SIM")</f>
        <v>SIM</v>
      </c>
      <c r="T1025" s="2" t="str">
        <f>IF(ISERR(FIND("10",GERAL[[#This Row],[ODS]])),"NÃO","SIM")</f>
        <v>NÃO</v>
      </c>
      <c r="U1025" s="2" t="str">
        <f>IF(ISERR(FIND("11",GERAL[[#This Row],[ODS]])),"NÃO","SIM")</f>
        <v>SIM</v>
      </c>
      <c r="V1025" s="2" t="str">
        <f>IF(ISERR(FIND("12",GERAL[[#This Row],[ODS]])),"NÃO","SIM")</f>
        <v>SIM</v>
      </c>
      <c r="W1025" s="2" t="str">
        <f>IF(ISERR(FIND("13",GERAL[[#This Row],[ODS]])),"NÃO","SIM")</f>
        <v>NÃO</v>
      </c>
      <c r="X1025" s="2" t="str">
        <f>IF(ISERR(FIND("14",GERAL[[#This Row],[ODS]])),"NÃO","SIM")</f>
        <v>NÃO</v>
      </c>
      <c r="Y1025" s="2" t="str">
        <f>IF(ISERR(FIND("15",GERAL[[#This Row],[ODS]])),"NÃO","SIM")</f>
        <v>NÃO</v>
      </c>
      <c r="Z1025" s="2" t="str">
        <f>IF(ISERR(FIND("16",GERAL[[#This Row],[ODS]])),"NÃO","SIM")</f>
        <v>NÃO</v>
      </c>
      <c r="AA1025" s="2" t="str">
        <f>IF(ISERR(FIND("17",GERAL[[#This Row],[ODS]])),"NÃO","SIM")</f>
        <v>NÃO</v>
      </c>
      <c r="AB1025" s="1">
        <v>95.132655708789713</v>
      </c>
      <c r="AC1025" s="1">
        <v>97.651879521891914</v>
      </c>
      <c r="AD1025" s="1">
        <v>100</v>
      </c>
      <c r="AE1025" s="1">
        <v>100</v>
      </c>
      <c r="AF1025" s="1">
        <v>100</v>
      </c>
      <c r="AG1025" s="1" t="str">
        <f>GERAL[[#This Row],[SIGLA]]&amp;GERAL[[#This Row],[CÓD]]</f>
        <v>SPIF_CR</v>
      </c>
      <c r="AH1025" s="1">
        <f ca="1">VLOOKUP(GERAL[[#This Row],[REF_NOTA]],BASE_NOTAS[],7,FALSE)</f>
        <v>95.437633971135156</v>
      </c>
      <c r="AI1025" s="31">
        <f ca="1">IF(GERAL[[#This Row],[Nota 2025]]="",0,GERAL[[#This Row],[Nota 2026]]-GERAL[[#This Row],[Nota 2025]])</f>
        <v>-4.5623660288648438</v>
      </c>
    </row>
    <row r="1026" spans="1:35" ht="17" x14ac:dyDescent="0.35">
      <c r="A1026" s="2" t="s">
        <v>180</v>
      </c>
      <c r="B1026" s="2" t="s">
        <v>206</v>
      </c>
      <c r="C1026" s="2" t="s">
        <v>212</v>
      </c>
      <c r="D1026" s="15" t="s">
        <v>39</v>
      </c>
      <c r="E1026" s="2" t="s">
        <v>109</v>
      </c>
      <c r="F1026" s="2" t="str">
        <f>VLOOKUP(GERAL[[#This Row],[CÓD]],SEALL,6,FALSE)</f>
        <v>S</v>
      </c>
      <c r="G102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2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2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026" s="2" t="str">
        <f>VLOOKUP(GERAL[[#This Row],[CÓD]],SEALL,4,FALSE)</f>
        <v>07, 09, 11, 12</v>
      </c>
      <c r="K1026" s="2" t="str">
        <f>IF(ISERR(FIND("01",GERAL[[#This Row],[ODS]])),"NÃO","SIM")</f>
        <v>NÃO</v>
      </c>
      <c r="L1026" s="2" t="str">
        <f>IF(ISERR(FIND("02",GERAL[[#This Row],[ODS]])),"NÃO","SIM")</f>
        <v>NÃO</v>
      </c>
      <c r="M1026" s="2" t="str">
        <f>IF(ISERR(FIND("03",GERAL[[#This Row],[ODS]])),"NÃO","SIM")</f>
        <v>NÃO</v>
      </c>
      <c r="N1026" s="2" t="str">
        <f>IF(ISERR(FIND("04",GERAL[[#This Row],[ODS]])),"NÃO","SIM")</f>
        <v>NÃO</v>
      </c>
      <c r="O1026" s="2" t="str">
        <f>IF(ISERR(FIND("05",GERAL[[#This Row],[ODS]])),"NÃO","SIM")</f>
        <v>NÃO</v>
      </c>
      <c r="P1026" s="2" t="str">
        <f>IF(ISERR(FIND("06",GERAL[[#This Row],[ODS]])),"NÃO","SIM")</f>
        <v>NÃO</v>
      </c>
      <c r="Q1026" s="2" t="str">
        <f>IF(ISERR(FIND("07",GERAL[[#This Row],[ODS]])),"NÃO","SIM")</f>
        <v>SIM</v>
      </c>
      <c r="R1026" s="2" t="str">
        <f>IF(ISERR(FIND("08",GERAL[[#This Row],[ODS]])),"NÃO","SIM")</f>
        <v>NÃO</v>
      </c>
      <c r="S1026" s="2" t="str">
        <f>IF(ISERR(FIND("09",GERAL[[#This Row],[ODS]])),"NÃO","SIM")</f>
        <v>SIM</v>
      </c>
      <c r="T1026" s="2" t="str">
        <f>IF(ISERR(FIND("10",GERAL[[#This Row],[ODS]])),"NÃO","SIM")</f>
        <v>NÃO</v>
      </c>
      <c r="U1026" s="2" t="str">
        <f>IF(ISERR(FIND("11",GERAL[[#This Row],[ODS]])),"NÃO","SIM")</f>
        <v>SIM</v>
      </c>
      <c r="V1026" s="2" t="str">
        <f>IF(ISERR(FIND("12",GERAL[[#This Row],[ODS]])),"NÃO","SIM")</f>
        <v>SIM</v>
      </c>
      <c r="W1026" s="2" t="str">
        <f>IF(ISERR(FIND("13",GERAL[[#This Row],[ODS]])),"NÃO","SIM")</f>
        <v>NÃO</v>
      </c>
      <c r="X1026" s="2" t="str">
        <f>IF(ISERR(FIND("14",GERAL[[#This Row],[ODS]])),"NÃO","SIM")</f>
        <v>NÃO</v>
      </c>
      <c r="Y1026" s="2" t="str">
        <f>IF(ISERR(FIND("15",GERAL[[#This Row],[ODS]])),"NÃO","SIM")</f>
        <v>NÃO</v>
      </c>
      <c r="Z1026" s="2" t="str">
        <f>IF(ISERR(FIND("16",GERAL[[#This Row],[ODS]])),"NÃO","SIM")</f>
        <v>NÃO</v>
      </c>
      <c r="AA1026" s="2" t="str">
        <f>IF(ISERR(FIND("17",GERAL[[#This Row],[ODS]])),"NÃO","SIM")</f>
        <v>NÃO</v>
      </c>
      <c r="AB1026" s="1">
        <v>64.529807412627108</v>
      </c>
      <c r="AC1026" s="1">
        <v>68.970316938661313</v>
      </c>
      <c r="AD1026" s="1">
        <v>81.277029169987031</v>
      </c>
      <c r="AE1026" s="1">
        <v>65.227798779972829</v>
      </c>
      <c r="AF1026" s="1">
        <v>88.491118130990301</v>
      </c>
      <c r="AG1026" s="1" t="str">
        <f>GERAL[[#This Row],[SIGLA]]&amp;GERAL[[#This Row],[CÓD]]</f>
        <v>SEIF_CR</v>
      </c>
      <c r="AH1026" s="1">
        <f ca="1">VLOOKUP(GERAL[[#This Row],[REF_NOTA]],BASE_NOTAS[],7,FALSE)</f>
        <v>87.273558757588347</v>
      </c>
      <c r="AI1026" s="31">
        <f ca="1">IF(GERAL[[#This Row],[Nota 2025]]="",0,GERAL[[#This Row],[Nota 2026]]-GERAL[[#This Row],[Nota 2025]])</f>
        <v>-1.2175593734019543</v>
      </c>
    </row>
    <row r="1027" spans="1:35" ht="17" x14ac:dyDescent="0.35">
      <c r="A1027" s="2" t="s">
        <v>182</v>
      </c>
      <c r="B1027" s="2" t="s">
        <v>185</v>
      </c>
      <c r="C1027" s="2" t="s">
        <v>212</v>
      </c>
      <c r="D1027" s="15" t="s">
        <v>39</v>
      </c>
      <c r="E1027" s="2" t="s">
        <v>109</v>
      </c>
      <c r="F1027" s="2" t="str">
        <f>VLOOKUP(GERAL[[#This Row],[CÓD]],SEALL,6,FALSE)</f>
        <v>S</v>
      </c>
      <c r="G102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2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2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027" s="2" t="str">
        <f>VLOOKUP(GERAL[[#This Row],[CÓD]],SEALL,4,FALSE)</f>
        <v>07, 09, 11, 12</v>
      </c>
      <c r="K1027" s="2" t="str">
        <f>IF(ISERR(FIND("01",GERAL[[#This Row],[ODS]])),"NÃO","SIM")</f>
        <v>NÃO</v>
      </c>
      <c r="L1027" s="2" t="str">
        <f>IF(ISERR(FIND("02",GERAL[[#This Row],[ODS]])),"NÃO","SIM")</f>
        <v>NÃO</v>
      </c>
      <c r="M1027" s="2" t="str">
        <f>IF(ISERR(FIND("03",GERAL[[#This Row],[ODS]])),"NÃO","SIM")</f>
        <v>NÃO</v>
      </c>
      <c r="N1027" s="2" t="str">
        <f>IF(ISERR(FIND("04",GERAL[[#This Row],[ODS]])),"NÃO","SIM")</f>
        <v>NÃO</v>
      </c>
      <c r="O1027" s="2" t="str">
        <f>IF(ISERR(FIND("05",GERAL[[#This Row],[ODS]])),"NÃO","SIM")</f>
        <v>NÃO</v>
      </c>
      <c r="P1027" s="2" t="str">
        <f>IF(ISERR(FIND("06",GERAL[[#This Row],[ODS]])),"NÃO","SIM")</f>
        <v>NÃO</v>
      </c>
      <c r="Q1027" s="2" t="str">
        <f>IF(ISERR(FIND("07",GERAL[[#This Row],[ODS]])),"NÃO","SIM")</f>
        <v>SIM</v>
      </c>
      <c r="R1027" s="2" t="str">
        <f>IF(ISERR(FIND("08",GERAL[[#This Row],[ODS]])),"NÃO","SIM")</f>
        <v>NÃO</v>
      </c>
      <c r="S1027" s="2" t="str">
        <f>IF(ISERR(FIND("09",GERAL[[#This Row],[ODS]])),"NÃO","SIM")</f>
        <v>SIM</v>
      </c>
      <c r="T1027" s="2" t="str">
        <f>IF(ISERR(FIND("10",GERAL[[#This Row],[ODS]])),"NÃO","SIM")</f>
        <v>NÃO</v>
      </c>
      <c r="U1027" s="2" t="str">
        <f>IF(ISERR(FIND("11",GERAL[[#This Row],[ODS]])),"NÃO","SIM")</f>
        <v>SIM</v>
      </c>
      <c r="V1027" s="2" t="str">
        <f>IF(ISERR(FIND("12",GERAL[[#This Row],[ODS]])),"NÃO","SIM")</f>
        <v>SIM</v>
      </c>
      <c r="W1027" s="2" t="str">
        <f>IF(ISERR(FIND("13",GERAL[[#This Row],[ODS]])),"NÃO","SIM")</f>
        <v>NÃO</v>
      </c>
      <c r="X1027" s="2" t="str">
        <f>IF(ISERR(FIND("14",GERAL[[#This Row],[ODS]])),"NÃO","SIM")</f>
        <v>NÃO</v>
      </c>
      <c r="Y1027" s="2" t="str">
        <f>IF(ISERR(FIND("15",GERAL[[#This Row],[ODS]])),"NÃO","SIM")</f>
        <v>NÃO</v>
      </c>
      <c r="Z1027" s="2" t="str">
        <f>IF(ISERR(FIND("16",GERAL[[#This Row],[ODS]])),"NÃO","SIM")</f>
        <v>NÃO</v>
      </c>
      <c r="AA1027" s="2" t="str">
        <f>IF(ISERR(FIND("17",GERAL[[#This Row],[ODS]])),"NÃO","SIM")</f>
        <v>NÃO</v>
      </c>
      <c r="AB1027" s="1">
        <v>62.940029087313185</v>
      </c>
      <c r="AC1027" s="1">
        <v>67.345412292682823</v>
      </c>
      <c r="AD1027" s="1">
        <v>63.966843192705724</v>
      </c>
      <c r="AE1027" s="1">
        <v>32.934831992929134</v>
      </c>
      <c r="AF1027" s="1">
        <v>83.116956378247309</v>
      </c>
      <c r="AG1027" s="1" t="str">
        <f>GERAL[[#This Row],[SIGLA]]&amp;GERAL[[#This Row],[CÓD]]</f>
        <v>TOIF_CR</v>
      </c>
      <c r="AH1027" s="1">
        <f ca="1">VLOOKUP(GERAL[[#This Row],[REF_NOTA]],BASE_NOTAS[],7,FALSE)</f>
        <v>79.993942718884199</v>
      </c>
      <c r="AI1027" s="31">
        <f ca="1">IF(GERAL[[#This Row],[Nota 2025]]="",0,GERAL[[#This Row],[Nota 2026]]-GERAL[[#This Row],[Nota 2025]])</f>
        <v>-3.1230136593631102</v>
      </c>
    </row>
    <row r="1028" spans="1:35" ht="17" x14ac:dyDescent="0.35">
      <c r="A1028" s="2" t="s">
        <v>0</v>
      </c>
      <c r="B1028" s="2" t="s">
        <v>156</v>
      </c>
      <c r="C1028" s="2" t="s">
        <v>212</v>
      </c>
      <c r="D1028" s="15" t="s">
        <v>40</v>
      </c>
      <c r="E1028" s="2" t="s">
        <v>110</v>
      </c>
      <c r="F1028" s="2" t="str">
        <f>VLOOKUP(GERAL[[#This Row],[CÓD]],SEALL,6,FALSE)</f>
        <v>ESG</v>
      </c>
      <c r="G1028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02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2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28" s="2" t="str">
        <f>VLOOKUP(GERAL[[#This Row],[CÓD]],SEALL,4,FALSE)</f>
        <v>06, 09, 11</v>
      </c>
      <c r="K1028" s="2" t="str">
        <f>IF(ISERR(FIND("01",GERAL[[#This Row],[ODS]])),"NÃO","SIM")</f>
        <v>NÃO</v>
      </c>
      <c r="L1028" s="2" t="str">
        <f>IF(ISERR(FIND("02",GERAL[[#This Row],[ODS]])),"NÃO","SIM")</f>
        <v>NÃO</v>
      </c>
      <c r="M1028" s="2" t="str">
        <f>IF(ISERR(FIND("03",GERAL[[#This Row],[ODS]])),"NÃO","SIM")</f>
        <v>NÃO</v>
      </c>
      <c r="N1028" s="2" t="str">
        <f>IF(ISERR(FIND("04",GERAL[[#This Row],[ODS]])),"NÃO","SIM")</f>
        <v>NÃO</v>
      </c>
      <c r="O1028" s="2" t="str">
        <f>IF(ISERR(FIND("05",GERAL[[#This Row],[ODS]])),"NÃO","SIM")</f>
        <v>NÃO</v>
      </c>
      <c r="P1028" s="2" t="str">
        <f>IF(ISERR(FIND("06",GERAL[[#This Row],[ODS]])),"NÃO","SIM")</f>
        <v>SIM</v>
      </c>
      <c r="Q1028" s="2" t="str">
        <f>IF(ISERR(FIND("07",GERAL[[#This Row],[ODS]])),"NÃO","SIM")</f>
        <v>NÃO</v>
      </c>
      <c r="R1028" s="2" t="str">
        <f>IF(ISERR(FIND("08",GERAL[[#This Row],[ODS]])),"NÃO","SIM")</f>
        <v>NÃO</v>
      </c>
      <c r="S1028" s="2" t="str">
        <f>IF(ISERR(FIND("09",GERAL[[#This Row],[ODS]])),"NÃO","SIM")</f>
        <v>SIM</v>
      </c>
      <c r="T1028" s="2" t="str">
        <f>IF(ISERR(FIND("10",GERAL[[#This Row],[ODS]])),"NÃO","SIM")</f>
        <v>NÃO</v>
      </c>
      <c r="U1028" s="2" t="str">
        <f>IF(ISERR(FIND("11",GERAL[[#This Row],[ODS]])),"NÃO","SIM")</f>
        <v>SIM</v>
      </c>
      <c r="V1028" s="2" t="str">
        <f>IF(ISERR(FIND("12",GERAL[[#This Row],[ODS]])),"NÃO","SIM")</f>
        <v>NÃO</v>
      </c>
      <c r="W1028" s="2" t="str">
        <f>IF(ISERR(FIND("13",GERAL[[#This Row],[ODS]])),"NÃO","SIM")</f>
        <v>NÃO</v>
      </c>
      <c r="X1028" s="2" t="str">
        <f>IF(ISERR(FIND("14",GERAL[[#This Row],[ODS]])),"NÃO","SIM")</f>
        <v>NÃO</v>
      </c>
      <c r="Y1028" s="2" t="str">
        <f>IF(ISERR(FIND("15",GERAL[[#This Row],[ODS]])),"NÃO","SIM")</f>
        <v>NÃO</v>
      </c>
      <c r="Z1028" s="2" t="str">
        <f>IF(ISERR(FIND("16",GERAL[[#This Row],[ODS]])),"NÃO","SIM")</f>
        <v>NÃO</v>
      </c>
      <c r="AA1028" s="2" t="str">
        <f>IF(ISERR(FIND("17",GERAL[[#This Row],[ODS]])),"NÃO","SIM")</f>
        <v>NÃO</v>
      </c>
      <c r="AB1028" s="1">
        <v>100</v>
      </c>
      <c r="AC1028" s="1">
        <v>100</v>
      </c>
      <c r="AD1028" s="1">
        <v>100</v>
      </c>
      <c r="AE1028" s="1">
        <v>99.21875</v>
      </c>
      <c r="AF1028" s="1">
        <v>73.964711287801535</v>
      </c>
      <c r="AG1028" s="1" t="str">
        <f>GERAL[[#This Row],[SIGLA]]&amp;GERAL[[#This Row],[CÓD]]</f>
        <v>ACIF_CS</v>
      </c>
      <c r="AH1028" s="1">
        <f ca="1">VLOOKUP(GERAL[[#This Row],[REF_NOTA]],BASE_NOTAS[],7,FALSE)</f>
        <v>100</v>
      </c>
      <c r="AI1028" s="31">
        <f ca="1">IF(GERAL[[#This Row],[Nota 2025]]="",0,GERAL[[#This Row],[Nota 2026]]-GERAL[[#This Row],[Nota 2025]])</f>
        <v>26.035288712198465</v>
      </c>
    </row>
    <row r="1029" spans="1:35" ht="17" x14ac:dyDescent="0.35">
      <c r="A1029" s="2" t="s">
        <v>1</v>
      </c>
      <c r="B1029" s="2" t="s">
        <v>157</v>
      </c>
      <c r="C1029" s="2" t="s">
        <v>212</v>
      </c>
      <c r="D1029" s="15" t="s">
        <v>40</v>
      </c>
      <c r="E1029" s="2" t="s">
        <v>110</v>
      </c>
      <c r="F1029" s="2" t="str">
        <f>VLOOKUP(GERAL[[#This Row],[CÓD]],SEALL,6,FALSE)</f>
        <v>ESG</v>
      </c>
      <c r="G1029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02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2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29" s="2" t="str">
        <f>VLOOKUP(GERAL[[#This Row],[CÓD]],SEALL,4,FALSE)</f>
        <v>06, 09, 11</v>
      </c>
      <c r="K1029" s="2" t="str">
        <f>IF(ISERR(FIND("01",GERAL[[#This Row],[ODS]])),"NÃO","SIM")</f>
        <v>NÃO</v>
      </c>
      <c r="L1029" s="2" t="str">
        <f>IF(ISERR(FIND("02",GERAL[[#This Row],[ODS]])),"NÃO","SIM")</f>
        <v>NÃO</v>
      </c>
      <c r="M1029" s="2" t="str">
        <f>IF(ISERR(FIND("03",GERAL[[#This Row],[ODS]])),"NÃO","SIM")</f>
        <v>NÃO</v>
      </c>
      <c r="N1029" s="2" t="str">
        <f>IF(ISERR(FIND("04",GERAL[[#This Row],[ODS]])),"NÃO","SIM")</f>
        <v>NÃO</v>
      </c>
      <c r="O1029" s="2" t="str">
        <f>IF(ISERR(FIND("05",GERAL[[#This Row],[ODS]])),"NÃO","SIM")</f>
        <v>NÃO</v>
      </c>
      <c r="P1029" s="2" t="str">
        <f>IF(ISERR(FIND("06",GERAL[[#This Row],[ODS]])),"NÃO","SIM")</f>
        <v>SIM</v>
      </c>
      <c r="Q1029" s="2" t="str">
        <f>IF(ISERR(FIND("07",GERAL[[#This Row],[ODS]])),"NÃO","SIM")</f>
        <v>NÃO</v>
      </c>
      <c r="R1029" s="2" t="str">
        <f>IF(ISERR(FIND("08",GERAL[[#This Row],[ODS]])),"NÃO","SIM")</f>
        <v>NÃO</v>
      </c>
      <c r="S1029" s="2" t="str">
        <f>IF(ISERR(FIND("09",GERAL[[#This Row],[ODS]])),"NÃO","SIM")</f>
        <v>SIM</v>
      </c>
      <c r="T1029" s="2" t="str">
        <f>IF(ISERR(FIND("10",GERAL[[#This Row],[ODS]])),"NÃO","SIM")</f>
        <v>NÃO</v>
      </c>
      <c r="U1029" s="2" t="str">
        <f>IF(ISERR(FIND("11",GERAL[[#This Row],[ODS]])),"NÃO","SIM")</f>
        <v>SIM</v>
      </c>
      <c r="V1029" s="2" t="str">
        <f>IF(ISERR(FIND("12",GERAL[[#This Row],[ODS]])),"NÃO","SIM")</f>
        <v>NÃO</v>
      </c>
      <c r="W1029" s="2" t="str">
        <f>IF(ISERR(FIND("13",GERAL[[#This Row],[ODS]])),"NÃO","SIM")</f>
        <v>NÃO</v>
      </c>
      <c r="X1029" s="2" t="str">
        <f>IF(ISERR(FIND("14",GERAL[[#This Row],[ODS]])),"NÃO","SIM")</f>
        <v>NÃO</v>
      </c>
      <c r="Y1029" s="2" t="str">
        <f>IF(ISERR(FIND("15",GERAL[[#This Row],[ODS]])),"NÃO","SIM")</f>
        <v>NÃO</v>
      </c>
      <c r="Z1029" s="2" t="str">
        <f>IF(ISERR(FIND("16",GERAL[[#This Row],[ODS]])),"NÃO","SIM")</f>
        <v>NÃO</v>
      </c>
      <c r="AA1029" s="2" t="str">
        <f>IF(ISERR(FIND("17",GERAL[[#This Row],[ODS]])),"NÃO","SIM")</f>
        <v>NÃO</v>
      </c>
      <c r="AB1029" s="1">
        <v>37.371134020618555</v>
      </c>
      <c r="AC1029" s="1">
        <v>43.349753694581281</v>
      </c>
      <c r="AD1029" s="1">
        <v>63.553530751708415</v>
      </c>
      <c r="AE1029" s="1">
        <v>81.8359375</v>
      </c>
      <c r="AF1029" s="1">
        <v>47.765050815068918</v>
      </c>
      <c r="AG1029" s="1" t="str">
        <f>GERAL[[#This Row],[SIGLA]]&amp;GERAL[[#This Row],[CÓD]]</f>
        <v>ALIF_CS</v>
      </c>
      <c r="AH1029" s="1">
        <f ca="1">VLOOKUP(GERAL[[#This Row],[REF_NOTA]],BASE_NOTAS[],7,FALSE)</f>
        <v>64.811401912180401</v>
      </c>
      <c r="AI1029" s="31">
        <f ca="1">IF(GERAL[[#This Row],[Nota 2025]]="",0,GERAL[[#This Row],[Nota 2026]]-GERAL[[#This Row],[Nota 2025]])</f>
        <v>17.046351097111483</v>
      </c>
    </row>
    <row r="1030" spans="1:35" ht="17" x14ac:dyDescent="0.35">
      <c r="A1030" s="2" t="s">
        <v>159</v>
      </c>
      <c r="B1030" s="2" t="s">
        <v>184</v>
      </c>
      <c r="C1030" s="2" t="s">
        <v>212</v>
      </c>
      <c r="D1030" s="15" t="s">
        <v>40</v>
      </c>
      <c r="E1030" s="2" t="s">
        <v>110</v>
      </c>
      <c r="F1030" s="2" t="str">
        <f>VLOOKUP(GERAL[[#This Row],[CÓD]],SEALL,6,FALSE)</f>
        <v>ESG</v>
      </c>
      <c r="G1030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03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3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30" s="2" t="str">
        <f>VLOOKUP(GERAL[[#This Row],[CÓD]],SEALL,4,FALSE)</f>
        <v>06, 09, 11</v>
      </c>
      <c r="K1030" s="2" t="str">
        <f>IF(ISERR(FIND("01",GERAL[[#This Row],[ODS]])),"NÃO","SIM")</f>
        <v>NÃO</v>
      </c>
      <c r="L1030" s="2" t="str">
        <f>IF(ISERR(FIND("02",GERAL[[#This Row],[ODS]])),"NÃO","SIM")</f>
        <v>NÃO</v>
      </c>
      <c r="M1030" s="2" t="str">
        <f>IF(ISERR(FIND("03",GERAL[[#This Row],[ODS]])),"NÃO","SIM")</f>
        <v>NÃO</v>
      </c>
      <c r="N1030" s="2" t="str">
        <f>IF(ISERR(FIND("04",GERAL[[#This Row],[ODS]])),"NÃO","SIM")</f>
        <v>NÃO</v>
      </c>
      <c r="O1030" s="2" t="str">
        <f>IF(ISERR(FIND("05",GERAL[[#This Row],[ODS]])),"NÃO","SIM")</f>
        <v>NÃO</v>
      </c>
      <c r="P1030" s="2" t="str">
        <f>IF(ISERR(FIND("06",GERAL[[#This Row],[ODS]])),"NÃO","SIM")</f>
        <v>SIM</v>
      </c>
      <c r="Q1030" s="2" t="str">
        <f>IF(ISERR(FIND("07",GERAL[[#This Row],[ODS]])),"NÃO","SIM")</f>
        <v>NÃO</v>
      </c>
      <c r="R1030" s="2" t="str">
        <f>IF(ISERR(FIND("08",GERAL[[#This Row],[ODS]])),"NÃO","SIM")</f>
        <v>NÃO</v>
      </c>
      <c r="S1030" s="2" t="str">
        <f>IF(ISERR(FIND("09",GERAL[[#This Row],[ODS]])),"NÃO","SIM")</f>
        <v>SIM</v>
      </c>
      <c r="T1030" s="2" t="str">
        <f>IF(ISERR(FIND("10",GERAL[[#This Row],[ODS]])),"NÃO","SIM")</f>
        <v>NÃO</v>
      </c>
      <c r="U1030" s="2" t="str">
        <f>IF(ISERR(FIND("11",GERAL[[#This Row],[ODS]])),"NÃO","SIM")</f>
        <v>SIM</v>
      </c>
      <c r="V1030" s="2" t="str">
        <f>IF(ISERR(FIND("12",GERAL[[#This Row],[ODS]])),"NÃO","SIM")</f>
        <v>NÃO</v>
      </c>
      <c r="W1030" s="2" t="str">
        <f>IF(ISERR(FIND("13",GERAL[[#This Row],[ODS]])),"NÃO","SIM")</f>
        <v>NÃO</v>
      </c>
      <c r="X1030" s="2" t="str">
        <f>IF(ISERR(FIND("14",GERAL[[#This Row],[ODS]])),"NÃO","SIM")</f>
        <v>NÃO</v>
      </c>
      <c r="Y1030" s="2" t="str">
        <f>IF(ISERR(FIND("15",GERAL[[#This Row],[ODS]])),"NÃO","SIM")</f>
        <v>NÃO</v>
      </c>
      <c r="Z1030" s="2" t="str">
        <f>IF(ISERR(FIND("16",GERAL[[#This Row],[ODS]])),"NÃO","SIM")</f>
        <v>NÃO</v>
      </c>
      <c r="AA1030" s="2" t="str">
        <f>IF(ISERR(FIND("17",GERAL[[#This Row],[ODS]])),"NÃO","SIM")</f>
        <v>NÃO</v>
      </c>
      <c r="AB1030" s="1">
        <v>93.55670103092784</v>
      </c>
      <c r="AC1030" s="1">
        <v>94.827586206896555</v>
      </c>
      <c r="AD1030" s="1">
        <v>96.127562642369028</v>
      </c>
      <c r="AE1030" s="1">
        <v>89.84375</v>
      </c>
      <c r="AF1030" s="1">
        <v>100</v>
      </c>
      <c r="AG1030" s="1" t="str">
        <f>GERAL[[#This Row],[SIGLA]]&amp;GERAL[[#This Row],[CÓD]]</f>
        <v>APIF_CS</v>
      </c>
      <c r="AH1030" s="1">
        <f ca="1">VLOOKUP(GERAL[[#This Row],[REF_NOTA]],BASE_NOTAS[],7,FALSE)</f>
        <v>90.466953109177496</v>
      </c>
      <c r="AI1030" s="31">
        <f ca="1">IF(GERAL[[#This Row],[Nota 2025]]="",0,GERAL[[#This Row],[Nota 2026]]-GERAL[[#This Row],[Nota 2025]])</f>
        <v>-9.5330468908225043</v>
      </c>
    </row>
    <row r="1031" spans="1:35" ht="17" x14ac:dyDescent="0.35">
      <c r="A1031" s="2" t="s">
        <v>155</v>
      </c>
      <c r="B1031" s="2" t="s">
        <v>158</v>
      </c>
      <c r="C1031" s="2" t="s">
        <v>212</v>
      </c>
      <c r="D1031" s="15" t="s">
        <v>40</v>
      </c>
      <c r="E1031" s="2" t="s">
        <v>110</v>
      </c>
      <c r="F1031" s="2" t="str">
        <f>VLOOKUP(GERAL[[#This Row],[CÓD]],SEALL,6,FALSE)</f>
        <v>ESG</v>
      </c>
      <c r="G1031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03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3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31" s="2" t="str">
        <f>VLOOKUP(GERAL[[#This Row],[CÓD]],SEALL,4,FALSE)</f>
        <v>06, 09, 11</v>
      </c>
      <c r="K1031" s="2" t="str">
        <f>IF(ISERR(FIND("01",GERAL[[#This Row],[ODS]])),"NÃO","SIM")</f>
        <v>NÃO</v>
      </c>
      <c r="L1031" s="2" t="str">
        <f>IF(ISERR(FIND("02",GERAL[[#This Row],[ODS]])),"NÃO","SIM")</f>
        <v>NÃO</v>
      </c>
      <c r="M1031" s="2" t="str">
        <f>IF(ISERR(FIND("03",GERAL[[#This Row],[ODS]])),"NÃO","SIM")</f>
        <v>NÃO</v>
      </c>
      <c r="N1031" s="2" t="str">
        <f>IF(ISERR(FIND("04",GERAL[[#This Row],[ODS]])),"NÃO","SIM")</f>
        <v>NÃO</v>
      </c>
      <c r="O1031" s="2" t="str">
        <f>IF(ISERR(FIND("05",GERAL[[#This Row],[ODS]])),"NÃO","SIM")</f>
        <v>NÃO</v>
      </c>
      <c r="P1031" s="2" t="str">
        <f>IF(ISERR(FIND("06",GERAL[[#This Row],[ODS]])),"NÃO","SIM")</f>
        <v>SIM</v>
      </c>
      <c r="Q1031" s="2" t="str">
        <f>IF(ISERR(FIND("07",GERAL[[#This Row],[ODS]])),"NÃO","SIM")</f>
        <v>NÃO</v>
      </c>
      <c r="R1031" s="2" t="str">
        <f>IF(ISERR(FIND("08",GERAL[[#This Row],[ODS]])),"NÃO","SIM")</f>
        <v>NÃO</v>
      </c>
      <c r="S1031" s="2" t="str">
        <f>IF(ISERR(FIND("09",GERAL[[#This Row],[ODS]])),"NÃO","SIM")</f>
        <v>SIM</v>
      </c>
      <c r="T1031" s="2" t="str">
        <f>IF(ISERR(FIND("10",GERAL[[#This Row],[ODS]])),"NÃO","SIM")</f>
        <v>NÃO</v>
      </c>
      <c r="U1031" s="2" t="str">
        <f>IF(ISERR(FIND("11",GERAL[[#This Row],[ODS]])),"NÃO","SIM")</f>
        <v>SIM</v>
      </c>
      <c r="V1031" s="2" t="str">
        <f>IF(ISERR(FIND("12",GERAL[[#This Row],[ODS]])),"NÃO","SIM")</f>
        <v>NÃO</v>
      </c>
      <c r="W1031" s="2" t="str">
        <f>IF(ISERR(FIND("13",GERAL[[#This Row],[ODS]])),"NÃO","SIM")</f>
        <v>NÃO</v>
      </c>
      <c r="X1031" s="2" t="str">
        <f>IF(ISERR(FIND("14",GERAL[[#This Row],[ODS]])),"NÃO","SIM")</f>
        <v>NÃO</v>
      </c>
      <c r="Y1031" s="2" t="str">
        <f>IF(ISERR(FIND("15",GERAL[[#This Row],[ODS]])),"NÃO","SIM")</f>
        <v>NÃO</v>
      </c>
      <c r="Z1031" s="2" t="str">
        <f>IF(ISERR(FIND("16",GERAL[[#This Row],[ODS]])),"NÃO","SIM")</f>
        <v>NÃO</v>
      </c>
      <c r="AA1031" s="2" t="str">
        <f>IF(ISERR(FIND("17",GERAL[[#This Row],[ODS]])),"NÃO","SIM")</f>
        <v>NÃO</v>
      </c>
      <c r="AB1031" s="1">
        <v>49.226804123711347</v>
      </c>
      <c r="AC1031" s="1">
        <v>51.970443349753687</v>
      </c>
      <c r="AD1031" s="1">
        <v>64.009111617312072</v>
      </c>
      <c r="AE1031" s="1">
        <v>72.265625</v>
      </c>
      <c r="AF1031" s="1">
        <v>48.439146203393022</v>
      </c>
      <c r="AG1031" s="1" t="str">
        <f>GERAL[[#This Row],[SIGLA]]&amp;GERAL[[#This Row],[CÓD]]</f>
        <v>AMIF_CS</v>
      </c>
      <c r="AH1031" s="1">
        <f ca="1">VLOOKUP(GERAL[[#This Row],[REF_NOTA]],BASE_NOTAS[],7,FALSE)</f>
        <v>69.801500067837125</v>
      </c>
      <c r="AI1031" s="31">
        <f ca="1">IF(GERAL[[#This Row],[Nota 2025]]="",0,GERAL[[#This Row],[Nota 2026]]-GERAL[[#This Row],[Nota 2025]])</f>
        <v>21.362353864444103</v>
      </c>
    </row>
    <row r="1032" spans="1:35" ht="17" x14ac:dyDescent="0.35">
      <c r="A1032" s="2" t="s">
        <v>160</v>
      </c>
      <c r="B1032" s="2" t="s">
        <v>187</v>
      </c>
      <c r="C1032" s="2" t="s">
        <v>212</v>
      </c>
      <c r="D1032" s="15" t="s">
        <v>40</v>
      </c>
      <c r="E1032" s="2" t="s">
        <v>110</v>
      </c>
      <c r="F1032" s="2" t="str">
        <f>VLOOKUP(GERAL[[#This Row],[CÓD]],SEALL,6,FALSE)</f>
        <v>ESG</v>
      </c>
      <c r="G1032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03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3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32" s="2" t="str">
        <f>VLOOKUP(GERAL[[#This Row],[CÓD]],SEALL,4,FALSE)</f>
        <v>06, 09, 11</v>
      </c>
      <c r="K1032" s="2" t="str">
        <f>IF(ISERR(FIND("01",GERAL[[#This Row],[ODS]])),"NÃO","SIM")</f>
        <v>NÃO</v>
      </c>
      <c r="L1032" s="2" t="str">
        <f>IF(ISERR(FIND("02",GERAL[[#This Row],[ODS]])),"NÃO","SIM")</f>
        <v>NÃO</v>
      </c>
      <c r="M1032" s="2" t="str">
        <f>IF(ISERR(FIND("03",GERAL[[#This Row],[ODS]])),"NÃO","SIM")</f>
        <v>NÃO</v>
      </c>
      <c r="N1032" s="2" t="str">
        <f>IF(ISERR(FIND("04",GERAL[[#This Row],[ODS]])),"NÃO","SIM")</f>
        <v>NÃO</v>
      </c>
      <c r="O1032" s="2" t="str">
        <f>IF(ISERR(FIND("05",GERAL[[#This Row],[ODS]])),"NÃO","SIM")</f>
        <v>NÃO</v>
      </c>
      <c r="P1032" s="2" t="str">
        <f>IF(ISERR(FIND("06",GERAL[[#This Row],[ODS]])),"NÃO","SIM")</f>
        <v>SIM</v>
      </c>
      <c r="Q1032" s="2" t="str">
        <f>IF(ISERR(FIND("07",GERAL[[#This Row],[ODS]])),"NÃO","SIM")</f>
        <v>NÃO</v>
      </c>
      <c r="R1032" s="2" t="str">
        <f>IF(ISERR(FIND("08",GERAL[[#This Row],[ODS]])),"NÃO","SIM")</f>
        <v>NÃO</v>
      </c>
      <c r="S1032" s="2" t="str">
        <f>IF(ISERR(FIND("09",GERAL[[#This Row],[ODS]])),"NÃO","SIM")</f>
        <v>SIM</v>
      </c>
      <c r="T1032" s="2" t="str">
        <f>IF(ISERR(FIND("10",GERAL[[#This Row],[ODS]])),"NÃO","SIM")</f>
        <v>NÃO</v>
      </c>
      <c r="U1032" s="2" t="str">
        <f>IF(ISERR(FIND("11",GERAL[[#This Row],[ODS]])),"NÃO","SIM")</f>
        <v>SIM</v>
      </c>
      <c r="V1032" s="2" t="str">
        <f>IF(ISERR(FIND("12",GERAL[[#This Row],[ODS]])),"NÃO","SIM")</f>
        <v>NÃO</v>
      </c>
      <c r="W1032" s="2" t="str">
        <f>IF(ISERR(FIND("13",GERAL[[#This Row],[ODS]])),"NÃO","SIM")</f>
        <v>NÃO</v>
      </c>
      <c r="X1032" s="2" t="str">
        <f>IF(ISERR(FIND("14",GERAL[[#This Row],[ODS]])),"NÃO","SIM")</f>
        <v>NÃO</v>
      </c>
      <c r="Y1032" s="2" t="str">
        <f>IF(ISERR(FIND("15",GERAL[[#This Row],[ODS]])),"NÃO","SIM")</f>
        <v>NÃO</v>
      </c>
      <c r="Z1032" s="2" t="str">
        <f>IF(ISERR(FIND("16",GERAL[[#This Row],[ODS]])),"NÃO","SIM")</f>
        <v>NÃO</v>
      </c>
      <c r="AA1032" s="2" t="str">
        <f>IF(ISERR(FIND("17",GERAL[[#This Row],[ODS]])),"NÃO","SIM")</f>
        <v>NÃO</v>
      </c>
      <c r="AB1032" s="1">
        <v>39.432989690721655</v>
      </c>
      <c r="AC1032" s="1">
        <v>44.581280788177338</v>
      </c>
      <c r="AD1032" s="1">
        <v>51.936218678815479</v>
      </c>
      <c r="AE1032" s="1">
        <v>46.875000000000014</v>
      </c>
      <c r="AF1032" s="1">
        <v>30.503435501542938</v>
      </c>
      <c r="AG1032" s="1" t="str">
        <f>GERAL[[#This Row],[SIGLA]]&amp;GERAL[[#This Row],[CÓD]]</f>
        <v>BAIF_CS</v>
      </c>
      <c r="AH1032" s="1">
        <f ca="1">VLOOKUP(GERAL[[#This Row],[REF_NOTA]],BASE_NOTAS[],7,FALSE)</f>
        <v>39.899261710628664</v>
      </c>
      <c r="AI1032" s="31">
        <f ca="1">IF(GERAL[[#This Row],[Nota 2025]]="",0,GERAL[[#This Row],[Nota 2026]]-GERAL[[#This Row],[Nota 2025]])</f>
        <v>9.3958262090857261</v>
      </c>
    </row>
    <row r="1033" spans="1:35" ht="17" x14ac:dyDescent="0.35">
      <c r="A1033" s="2" t="s">
        <v>161</v>
      </c>
      <c r="B1033" s="2" t="s">
        <v>188</v>
      </c>
      <c r="C1033" s="2" t="s">
        <v>212</v>
      </c>
      <c r="D1033" s="15" t="s">
        <v>40</v>
      </c>
      <c r="E1033" s="2" t="s">
        <v>110</v>
      </c>
      <c r="F1033" s="2" t="str">
        <f>VLOOKUP(GERAL[[#This Row],[CÓD]],SEALL,6,FALSE)</f>
        <v>ESG</v>
      </c>
      <c r="G1033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03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3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33" s="2" t="str">
        <f>VLOOKUP(GERAL[[#This Row],[CÓD]],SEALL,4,FALSE)</f>
        <v>06, 09, 11</v>
      </c>
      <c r="K1033" s="2" t="str">
        <f>IF(ISERR(FIND("01",GERAL[[#This Row],[ODS]])),"NÃO","SIM")</f>
        <v>NÃO</v>
      </c>
      <c r="L1033" s="2" t="str">
        <f>IF(ISERR(FIND("02",GERAL[[#This Row],[ODS]])),"NÃO","SIM")</f>
        <v>NÃO</v>
      </c>
      <c r="M1033" s="2" t="str">
        <f>IF(ISERR(FIND("03",GERAL[[#This Row],[ODS]])),"NÃO","SIM")</f>
        <v>NÃO</v>
      </c>
      <c r="N1033" s="2" t="str">
        <f>IF(ISERR(FIND("04",GERAL[[#This Row],[ODS]])),"NÃO","SIM")</f>
        <v>NÃO</v>
      </c>
      <c r="O1033" s="2" t="str">
        <f>IF(ISERR(FIND("05",GERAL[[#This Row],[ODS]])),"NÃO","SIM")</f>
        <v>NÃO</v>
      </c>
      <c r="P1033" s="2" t="str">
        <f>IF(ISERR(FIND("06",GERAL[[#This Row],[ODS]])),"NÃO","SIM")</f>
        <v>SIM</v>
      </c>
      <c r="Q1033" s="2" t="str">
        <f>IF(ISERR(FIND("07",GERAL[[#This Row],[ODS]])),"NÃO","SIM")</f>
        <v>NÃO</v>
      </c>
      <c r="R1033" s="2" t="str">
        <f>IF(ISERR(FIND("08",GERAL[[#This Row],[ODS]])),"NÃO","SIM")</f>
        <v>NÃO</v>
      </c>
      <c r="S1033" s="2" t="str">
        <f>IF(ISERR(FIND("09",GERAL[[#This Row],[ODS]])),"NÃO","SIM")</f>
        <v>SIM</v>
      </c>
      <c r="T1033" s="2" t="str">
        <f>IF(ISERR(FIND("10",GERAL[[#This Row],[ODS]])),"NÃO","SIM")</f>
        <v>NÃO</v>
      </c>
      <c r="U1033" s="2" t="str">
        <f>IF(ISERR(FIND("11",GERAL[[#This Row],[ODS]])),"NÃO","SIM")</f>
        <v>SIM</v>
      </c>
      <c r="V1033" s="2" t="str">
        <f>IF(ISERR(FIND("12",GERAL[[#This Row],[ODS]])),"NÃO","SIM")</f>
        <v>NÃO</v>
      </c>
      <c r="W1033" s="2" t="str">
        <f>IF(ISERR(FIND("13",GERAL[[#This Row],[ODS]])),"NÃO","SIM")</f>
        <v>NÃO</v>
      </c>
      <c r="X1033" s="2" t="str">
        <f>IF(ISERR(FIND("14",GERAL[[#This Row],[ODS]])),"NÃO","SIM")</f>
        <v>NÃO</v>
      </c>
      <c r="Y1033" s="2" t="str">
        <f>IF(ISERR(FIND("15",GERAL[[#This Row],[ODS]])),"NÃO","SIM")</f>
        <v>NÃO</v>
      </c>
      <c r="Z1033" s="2" t="str">
        <f>IF(ISERR(FIND("16",GERAL[[#This Row],[ODS]])),"NÃO","SIM")</f>
        <v>NÃO</v>
      </c>
      <c r="AA1033" s="2" t="str">
        <f>IF(ISERR(FIND("17",GERAL[[#This Row],[ODS]])),"NÃO","SIM")</f>
        <v>NÃO</v>
      </c>
      <c r="AB1033" s="1">
        <v>72.680412371134025</v>
      </c>
      <c r="AC1033" s="1">
        <v>72.413793103448285</v>
      </c>
      <c r="AD1033" s="1">
        <v>71.526195899772205</v>
      </c>
      <c r="AE1033" s="1">
        <v>68.359375</v>
      </c>
      <c r="AF1033" s="1">
        <v>46.39059070952306</v>
      </c>
      <c r="AG1033" s="1" t="str">
        <f>GERAL[[#This Row],[SIGLA]]&amp;GERAL[[#This Row],[CÓD]]</f>
        <v>CEIF_CS</v>
      </c>
      <c r="AH1033" s="1">
        <f ca="1">VLOOKUP(GERAL[[#This Row],[REF_NOTA]],BASE_NOTAS[],7,FALSE)</f>
        <v>58.297284681409174</v>
      </c>
      <c r="AI1033" s="31">
        <f ca="1">IF(GERAL[[#This Row],[Nota 2025]]="",0,GERAL[[#This Row],[Nota 2026]]-GERAL[[#This Row],[Nota 2025]])</f>
        <v>11.906693971886114</v>
      </c>
    </row>
    <row r="1034" spans="1:35" ht="17" x14ac:dyDescent="0.35">
      <c r="A1034" s="2" t="s">
        <v>162</v>
      </c>
      <c r="B1034" s="2" t="s">
        <v>189</v>
      </c>
      <c r="C1034" s="2" t="s">
        <v>212</v>
      </c>
      <c r="D1034" s="15" t="s">
        <v>40</v>
      </c>
      <c r="E1034" s="2" t="s">
        <v>110</v>
      </c>
      <c r="F1034" s="2" t="str">
        <f>VLOOKUP(GERAL[[#This Row],[CÓD]],SEALL,6,FALSE)</f>
        <v>ESG</v>
      </c>
      <c r="G1034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03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3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34" s="2" t="str">
        <f>VLOOKUP(GERAL[[#This Row],[CÓD]],SEALL,4,FALSE)</f>
        <v>06, 09, 11</v>
      </c>
      <c r="K1034" s="2" t="str">
        <f>IF(ISERR(FIND("01",GERAL[[#This Row],[ODS]])),"NÃO","SIM")</f>
        <v>NÃO</v>
      </c>
      <c r="L1034" s="2" t="str">
        <f>IF(ISERR(FIND("02",GERAL[[#This Row],[ODS]])),"NÃO","SIM")</f>
        <v>NÃO</v>
      </c>
      <c r="M1034" s="2" t="str">
        <f>IF(ISERR(FIND("03",GERAL[[#This Row],[ODS]])),"NÃO","SIM")</f>
        <v>NÃO</v>
      </c>
      <c r="N1034" s="2" t="str">
        <f>IF(ISERR(FIND("04",GERAL[[#This Row],[ODS]])),"NÃO","SIM")</f>
        <v>NÃO</v>
      </c>
      <c r="O1034" s="2" t="str">
        <f>IF(ISERR(FIND("05",GERAL[[#This Row],[ODS]])),"NÃO","SIM")</f>
        <v>NÃO</v>
      </c>
      <c r="P1034" s="2" t="str">
        <f>IF(ISERR(FIND("06",GERAL[[#This Row],[ODS]])),"NÃO","SIM")</f>
        <v>SIM</v>
      </c>
      <c r="Q1034" s="2" t="str">
        <f>IF(ISERR(FIND("07",GERAL[[#This Row],[ODS]])),"NÃO","SIM")</f>
        <v>NÃO</v>
      </c>
      <c r="R1034" s="2" t="str">
        <f>IF(ISERR(FIND("08",GERAL[[#This Row],[ODS]])),"NÃO","SIM")</f>
        <v>NÃO</v>
      </c>
      <c r="S1034" s="2" t="str">
        <f>IF(ISERR(FIND("09",GERAL[[#This Row],[ODS]])),"NÃO","SIM")</f>
        <v>SIM</v>
      </c>
      <c r="T1034" s="2" t="str">
        <f>IF(ISERR(FIND("10",GERAL[[#This Row],[ODS]])),"NÃO","SIM")</f>
        <v>NÃO</v>
      </c>
      <c r="U1034" s="2" t="str">
        <f>IF(ISERR(FIND("11",GERAL[[#This Row],[ODS]])),"NÃO","SIM")</f>
        <v>SIM</v>
      </c>
      <c r="V1034" s="2" t="str">
        <f>IF(ISERR(FIND("12",GERAL[[#This Row],[ODS]])),"NÃO","SIM")</f>
        <v>NÃO</v>
      </c>
      <c r="W1034" s="2" t="str">
        <f>IF(ISERR(FIND("13",GERAL[[#This Row],[ODS]])),"NÃO","SIM")</f>
        <v>NÃO</v>
      </c>
      <c r="X1034" s="2" t="str">
        <f>IF(ISERR(FIND("14",GERAL[[#This Row],[ODS]])),"NÃO","SIM")</f>
        <v>NÃO</v>
      </c>
      <c r="Y1034" s="2" t="str">
        <f>IF(ISERR(FIND("15",GERAL[[#This Row],[ODS]])),"NÃO","SIM")</f>
        <v>NÃO</v>
      </c>
      <c r="Z1034" s="2" t="str">
        <f>IF(ISERR(FIND("16",GERAL[[#This Row],[ODS]])),"NÃO","SIM")</f>
        <v>NÃO</v>
      </c>
      <c r="AA1034" s="2" t="str">
        <f>IF(ISERR(FIND("17",GERAL[[#This Row],[ODS]])),"NÃO","SIM")</f>
        <v>NÃO</v>
      </c>
      <c r="AB1034" s="1">
        <v>37.371134020618555</v>
      </c>
      <c r="AC1034" s="1">
        <v>23.891625615763544</v>
      </c>
      <c r="AD1034" s="1">
        <v>24.145785876993159</v>
      </c>
      <c r="AE1034" s="1">
        <v>33.3984375</v>
      </c>
      <c r="AF1034" s="1">
        <v>14.296002887690662</v>
      </c>
      <c r="AG1034" s="1" t="str">
        <f>GERAL[[#This Row],[SIGLA]]&amp;GERAL[[#This Row],[CÓD]]</f>
        <v>DFIF_CS</v>
      </c>
      <c r="AH1034" s="1">
        <f ca="1">VLOOKUP(GERAL[[#This Row],[REF_NOTA]],BASE_NOTAS[],7,FALSE)</f>
        <v>19.404108534832289</v>
      </c>
      <c r="AI1034" s="31">
        <f ca="1">IF(GERAL[[#This Row],[Nota 2025]]="",0,GERAL[[#This Row],[Nota 2026]]-GERAL[[#This Row],[Nota 2025]])</f>
        <v>5.1081056471416275</v>
      </c>
    </row>
    <row r="1035" spans="1:35" ht="17" x14ac:dyDescent="0.35">
      <c r="A1035" s="2" t="s">
        <v>163</v>
      </c>
      <c r="B1035" s="2" t="s">
        <v>183</v>
      </c>
      <c r="C1035" s="2" t="s">
        <v>212</v>
      </c>
      <c r="D1035" s="15" t="s">
        <v>40</v>
      </c>
      <c r="E1035" s="2" t="s">
        <v>110</v>
      </c>
      <c r="F1035" s="2" t="str">
        <f>VLOOKUP(GERAL[[#This Row],[CÓD]],SEALL,6,FALSE)</f>
        <v>ESG</v>
      </c>
      <c r="G1035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03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3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35" s="2" t="str">
        <f>VLOOKUP(GERAL[[#This Row],[CÓD]],SEALL,4,FALSE)</f>
        <v>06, 09, 11</v>
      </c>
      <c r="K1035" s="2" t="str">
        <f>IF(ISERR(FIND("01",GERAL[[#This Row],[ODS]])),"NÃO","SIM")</f>
        <v>NÃO</v>
      </c>
      <c r="L1035" s="2" t="str">
        <f>IF(ISERR(FIND("02",GERAL[[#This Row],[ODS]])),"NÃO","SIM")</f>
        <v>NÃO</v>
      </c>
      <c r="M1035" s="2" t="str">
        <f>IF(ISERR(FIND("03",GERAL[[#This Row],[ODS]])),"NÃO","SIM")</f>
        <v>NÃO</v>
      </c>
      <c r="N1035" s="2" t="str">
        <f>IF(ISERR(FIND("04",GERAL[[#This Row],[ODS]])),"NÃO","SIM")</f>
        <v>NÃO</v>
      </c>
      <c r="O1035" s="2" t="str">
        <f>IF(ISERR(FIND("05",GERAL[[#This Row],[ODS]])),"NÃO","SIM")</f>
        <v>NÃO</v>
      </c>
      <c r="P1035" s="2" t="str">
        <f>IF(ISERR(FIND("06",GERAL[[#This Row],[ODS]])),"NÃO","SIM")</f>
        <v>SIM</v>
      </c>
      <c r="Q1035" s="2" t="str">
        <f>IF(ISERR(FIND("07",GERAL[[#This Row],[ODS]])),"NÃO","SIM")</f>
        <v>NÃO</v>
      </c>
      <c r="R1035" s="2" t="str">
        <f>IF(ISERR(FIND("08",GERAL[[#This Row],[ODS]])),"NÃO","SIM")</f>
        <v>NÃO</v>
      </c>
      <c r="S1035" s="2" t="str">
        <f>IF(ISERR(FIND("09",GERAL[[#This Row],[ODS]])),"NÃO","SIM")</f>
        <v>SIM</v>
      </c>
      <c r="T1035" s="2" t="str">
        <f>IF(ISERR(FIND("10",GERAL[[#This Row],[ODS]])),"NÃO","SIM")</f>
        <v>NÃO</v>
      </c>
      <c r="U1035" s="2" t="str">
        <f>IF(ISERR(FIND("11",GERAL[[#This Row],[ODS]])),"NÃO","SIM")</f>
        <v>SIM</v>
      </c>
      <c r="V1035" s="2" t="str">
        <f>IF(ISERR(FIND("12",GERAL[[#This Row],[ODS]])),"NÃO","SIM")</f>
        <v>NÃO</v>
      </c>
      <c r="W1035" s="2" t="str">
        <f>IF(ISERR(FIND("13",GERAL[[#This Row],[ODS]])),"NÃO","SIM")</f>
        <v>NÃO</v>
      </c>
      <c r="X1035" s="2" t="str">
        <f>IF(ISERR(FIND("14",GERAL[[#This Row],[ODS]])),"NÃO","SIM")</f>
        <v>NÃO</v>
      </c>
      <c r="Y1035" s="2" t="str">
        <f>IF(ISERR(FIND("15",GERAL[[#This Row],[ODS]])),"NÃO","SIM")</f>
        <v>NÃO</v>
      </c>
      <c r="Z1035" s="2" t="str">
        <f>IF(ISERR(FIND("16",GERAL[[#This Row],[ODS]])),"NÃO","SIM")</f>
        <v>NÃO</v>
      </c>
      <c r="AA1035" s="2" t="str">
        <f>IF(ISERR(FIND("17",GERAL[[#This Row],[ODS]])),"NÃO","SIM")</f>
        <v>NÃO</v>
      </c>
      <c r="AB1035" s="1">
        <v>80.670103092783506</v>
      </c>
      <c r="AC1035" s="1">
        <v>81.527093596059103</v>
      </c>
      <c r="AD1035" s="1">
        <v>82.915717539863323</v>
      </c>
      <c r="AE1035" s="1">
        <v>72.265625</v>
      </c>
      <c r="AF1035" s="1">
        <v>52.063680780615016</v>
      </c>
      <c r="AG1035" s="1" t="str">
        <f>GERAL[[#This Row],[SIGLA]]&amp;GERAL[[#This Row],[CÓD]]</f>
        <v>ESIF_CS</v>
      </c>
      <c r="AH1035" s="1">
        <f ca="1">VLOOKUP(GERAL[[#This Row],[REF_NOTA]],BASE_NOTAS[],7,FALSE)</f>
        <v>72.014627875828893</v>
      </c>
      <c r="AI1035" s="31">
        <f ca="1">IF(GERAL[[#This Row],[Nota 2025]]="",0,GERAL[[#This Row],[Nota 2026]]-GERAL[[#This Row],[Nota 2025]])</f>
        <v>19.950947095213877</v>
      </c>
    </row>
    <row r="1036" spans="1:35" ht="17" x14ac:dyDescent="0.35">
      <c r="A1036" s="2" t="s">
        <v>164</v>
      </c>
      <c r="B1036" s="2" t="s">
        <v>190</v>
      </c>
      <c r="C1036" s="2" t="s">
        <v>212</v>
      </c>
      <c r="D1036" s="15" t="s">
        <v>40</v>
      </c>
      <c r="E1036" s="2" t="s">
        <v>110</v>
      </c>
      <c r="F1036" s="2" t="str">
        <f>VLOOKUP(GERAL[[#This Row],[CÓD]],SEALL,6,FALSE)</f>
        <v>ESG</v>
      </c>
      <c r="G1036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03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3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36" s="2" t="str">
        <f>VLOOKUP(GERAL[[#This Row],[CÓD]],SEALL,4,FALSE)</f>
        <v>06, 09, 11</v>
      </c>
      <c r="K1036" s="2" t="str">
        <f>IF(ISERR(FIND("01",GERAL[[#This Row],[ODS]])),"NÃO","SIM")</f>
        <v>NÃO</v>
      </c>
      <c r="L1036" s="2" t="str">
        <f>IF(ISERR(FIND("02",GERAL[[#This Row],[ODS]])),"NÃO","SIM")</f>
        <v>NÃO</v>
      </c>
      <c r="M1036" s="2" t="str">
        <f>IF(ISERR(FIND("03",GERAL[[#This Row],[ODS]])),"NÃO","SIM")</f>
        <v>NÃO</v>
      </c>
      <c r="N1036" s="2" t="str">
        <f>IF(ISERR(FIND("04",GERAL[[#This Row],[ODS]])),"NÃO","SIM")</f>
        <v>NÃO</v>
      </c>
      <c r="O1036" s="2" t="str">
        <f>IF(ISERR(FIND("05",GERAL[[#This Row],[ODS]])),"NÃO","SIM")</f>
        <v>NÃO</v>
      </c>
      <c r="P1036" s="2" t="str">
        <f>IF(ISERR(FIND("06",GERAL[[#This Row],[ODS]])),"NÃO","SIM")</f>
        <v>SIM</v>
      </c>
      <c r="Q1036" s="2" t="str">
        <f>IF(ISERR(FIND("07",GERAL[[#This Row],[ODS]])),"NÃO","SIM")</f>
        <v>NÃO</v>
      </c>
      <c r="R1036" s="2" t="str">
        <f>IF(ISERR(FIND("08",GERAL[[#This Row],[ODS]])),"NÃO","SIM")</f>
        <v>NÃO</v>
      </c>
      <c r="S1036" s="2" t="str">
        <f>IF(ISERR(FIND("09",GERAL[[#This Row],[ODS]])),"NÃO","SIM")</f>
        <v>SIM</v>
      </c>
      <c r="T1036" s="2" t="str">
        <f>IF(ISERR(FIND("10",GERAL[[#This Row],[ODS]])),"NÃO","SIM")</f>
        <v>NÃO</v>
      </c>
      <c r="U1036" s="2" t="str">
        <f>IF(ISERR(FIND("11",GERAL[[#This Row],[ODS]])),"NÃO","SIM")</f>
        <v>SIM</v>
      </c>
      <c r="V1036" s="2" t="str">
        <f>IF(ISERR(FIND("12",GERAL[[#This Row],[ODS]])),"NÃO","SIM")</f>
        <v>NÃO</v>
      </c>
      <c r="W1036" s="2" t="str">
        <f>IF(ISERR(FIND("13",GERAL[[#This Row],[ODS]])),"NÃO","SIM")</f>
        <v>NÃO</v>
      </c>
      <c r="X1036" s="2" t="str">
        <f>IF(ISERR(FIND("14",GERAL[[#This Row],[ODS]])),"NÃO","SIM")</f>
        <v>NÃO</v>
      </c>
      <c r="Y1036" s="2" t="str">
        <f>IF(ISERR(FIND("15",GERAL[[#This Row],[ODS]])),"NÃO","SIM")</f>
        <v>NÃO</v>
      </c>
      <c r="Z1036" s="2" t="str">
        <f>IF(ISERR(FIND("16",GERAL[[#This Row],[ODS]])),"NÃO","SIM")</f>
        <v>NÃO</v>
      </c>
      <c r="AA1036" s="2" t="str">
        <f>IF(ISERR(FIND("17",GERAL[[#This Row],[ODS]])),"NÃO","SIM")</f>
        <v>NÃO</v>
      </c>
      <c r="AB1036" s="1">
        <v>31.958762886597953</v>
      </c>
      <c r="AC1036" s="1">
        <v>29.064039408866989</v>
      </c>
      <c r="AD1036" s="1">
        <v>37.129840546697032</v>
      </c>
      <c r="AE1036" s="1">
        <v>35.937500000000014</v>
      </c>
      <c r="AF1036" s="1">
        <v>18.581707147153125</v>
      </c>
      <c r="AG1036" s="1" t="str">
        <f>GERAL[[#This Row],[SIGLA]]&amp;GERAL[[#This Row],[CÓD]]</f>
        <v>GOIF_CS</v>
      </c>
      <c r="AH1036" s="1">
        <f ca="1">VLOOKUP(GERAL[[#This Row],[REF_NOTA]],BASE_NOTAS[],7,FALSE)</f>
        <v>34.407904488134093</v>
      </c>
      <c r="AI1036" s="31">
        <f ca="1">IF(GERAL[[#This Row],[Nota 2025]]="",0,GERAL[[#This Row],[Nota 2026]]-GERAL[[#This Row],[Nota 2025]])</f>
        <v>15.826197340980968</v>
      </c>
    </row>
    <row r="1037" spans="1:35" ht="17" x14ac:dyDescent="0.35">
      <c r="A1037" s="2" t="s">
        <v>165</v>
      </c>
      <c r="B1037" s="2" t="s">
        <v>191</v>
      </c>
      <c r="C1037" s="2" t="s">
        <v>212</v>
      </c>
      <c r="D1037" s="15" t="s">
        <v>40</v>
      </c>
      <c r="E1037" s="2" t="s">
        <v>110</v>
      </c>
      <c r="F1037" s="2" t="str">
        <f>VLOOKUP(GERAL[[#This Row],[CÓD]],SEALL,6,FALSE)</f>
        <v>ESG</v>
      </c>
      <c r="G1037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03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3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37" s="2" t="str">
        <f>VLOOKUP(GERAL[[#This Row],[CÓD]],SEALL,4,FALSE)</f>
        <v>06, 09, 11</v>
      </c>
      <c r="K1037" s="2" t="str">
        <f>IF(ISERR(FIND("01",GERAL[[#This Row],[ODS]])),"NÃO","SIM")</f>
        <v>NÃO</v>
      </c>
      <c r="L1037" s="2" t="str">
        <f>IF(ISERR(FIND("02",GERAL[[#This Row],[ODS]])),"NÃO","SIM")</f>
        <v>NÃO</v>
      </c>
      <c r="M1037" s="2" t="str">
        <f>IF(ISERR(FIND("03",GERAL[[#This Row],[ODS]])),"NÃO","SIM")</f>
        <v>NÃO</v>
      </c>
      <c r="N1037" s="2" t="str">
        <f>IF(ISERR(FIND("04",GERAL[[#This Row],[ODS]])),"NÃO","SIM")</f>
        <v>NÃO</v>
      </c>
      <c r="O1037" s="2" t="str">
        <f>IF(ISERR(FIND("05",GERAL[[#This Row],[ODS]])),"NÃO","SIM")</f>
        <v>NÃO</v>
      </c>
      <c r="P1037" s="2" t="str">
        <f>IF(ISERR(FIND("06",GERAL[[#This Row],[ODS]])),"NÃO","SIM")</f>
        <v>SIM</v>
      </c>
      <c r="Q1037" s="2" t="str">
        <f>IF(ISERR(FIND("07",GERAL[[#This Row],[ODS]])),"NÃO","SIM")</f>
        <v>NÃO</v>
      </c>
      <c r="R1037" s="2" t="str">
        <f>IF(ISERR(FIND("08",GERAL[[#This Row],[ODS]])),"NÃO","SIM")</f>
        <v>NÃO</v>
      </c>
      <c r="S1037" s="2" t="str">
        <f>IF(ISERR(FIND("09",GERAL[[#This Row],[ODS]])),"NÃO","SIM")</f>
        <v>SIM</v>
      </c>
      <c r="T1037" s="2" t="str">
        <f>IF(ISERR(FIND("10",GERAL[[#This Row],[ODS]])),"NÃO","SIM")</f>
        <v>NÃO</v>
      </c>
      <c r="U1037" s="2" t="str">
        <f>IF(ISERR(FIND("11",GERAL[[#This Row],[ODS]])),"NÃO","SIM")</f>
        <v>SIM</v>
      </c>
      <c r="V1037" s="2" t="str">
        <f>IF(ISERR(FIND("12",GERAL[[#This Row],[ODS]])),"NÃO","SIM")</f>
        <v>NÃO</v>
      </c>
      <c r="W1037" s="2" t="str">
        <f>IF(ISERR(FIND("13",GERAL[[#This Row],[ODS]])),"NÃO","SIM")</f>
        <v>NÃO</v>
      </c>
      <c r="X1037" s="2" t="str">
        <f>IF(ISERR(FIND("14",GERAL[[#This Row],[ODS]])),"NÃO","SIM")</f>
        <v>NÃO</v>
      </c>
      <c r="Y1037" s="2" t="str">
        <f>IF(ISERR(FIND("15",GERAL[[#This Row],[ODS]])),"NÃO","SIM")</f>
        <v>NÃO</v>
      </c>
      <c r="Z1037" s="2" t="str">
        <f>IF(ISERR(FIND("16",GERAL[[#This Row],[ODS]])),"NÃO","SIM")</f>
        <v>NÃO</v>
      </c>
      <c r="AA1037" s="2" t="str">
        <f>IF(ISERR(FIND("17",GERAL[[#This Row],[ODS]])),"NÃO","SIM")</f>
        <v>NÃO</v>
      </c>
      <c r="AB1037" s="1">
        <v>74.226804123711332</v>
      </c>
      <c r="AC1037" s="1">
        <v>73.645320197044327</v>
      </c>
      <c r="AD1037" s="1">
        <v>82.915717539863323</v>
      </c>
      <c r="AE1037" s="1">
        <v>83.7890625</v>
      </c>
      <c r="AF1037" s="1">
        <v>58.600418337009344</v>
      </c>
      <c r="AG1037" s="1" t="str">
        <f>GERAL[[#This Row],[SIGLA]]&amp;GERAL[[#This Row],[CÓD]]</f>
        <v>MAIF_CS</v>
      </c>
      <c r="AH1037" s="1">
        <f ca="1">VLOOKUP(GERAL[[#This Row],[REF_NOTA]],BASE_NOTAS[],7,FALSE)</f>
        <v>87.916474549808044</v>
      </c>
      <c r="AI1037" s="31">
        <f ca="1">IF(GERAL[[#This Row],[Nota 2025]]="",0,GERAL[[#This Row],[Nota 2026]]-GERAL[[#This Row],[Nota 2025]])</f>
        <v>29.316056212798699</v>
      </c>
    </row>
    <row r="1038" spans="1:35" ht="17" x14ac:dyDescent="0.35">
      <c r="A1038" s="2" t="s">
        <v>168</v>
      </c>
      <c r="B1038" s="2" t="s">
        <v>195</v>
      </c>
      <c r="C1038" s="2" t="s">
        <v>212</v>
      </c>
      <c r="D1038" s="15" t="s">
        <v>40</v>
      </c>
      <c r="E1038" s="2" t="s">
        <v>110</v>
      </c>
      <c r="F1038" s="2" t="str">
        <f>VLOOKUP(GERAL[[#This Row],[CÓD]],SEALL,6,FALSE)</f>
        <v>ESG</v>
      </c>
      <c r="G1038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03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3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38" s="2" t="str">
        <f>VLOOKUP(GERAL[[#This Row],[CÓD]],SEALL,4,FALSE)</f>
        <v>06, 09, 11</v>
      </c>
      <c r="K1038" s="2" t="str">
        <f>IF(ISERR(FIND("01",GERAL[[#This Row],[ODS]])),"NÃO","SIM")</f>
        <v>NÃO</v>
      </c>
      <c r="L1038" s="2" t="str">
        <f>IF(ISERR(FIND("02",GERAL[[#This Row],[ODS]])),"NÃO","SIM")</f>
        <v>NÃO</v>
      </c>
      <c r="M1038" s="2" t="str">
        <f>IF(ISERR(FIND("03",GERAL[[#This Row],[ODS]])),"NÃO","SIM")</f>
        <v>NÃO</v>
      </c>
      <c r="N1038" s="2" t="str">
        <f>IF(ISERR(FIND("04",GERAL[[#This Row],[ODS]])),"NÃO","SIM")</f>
        <v>NÃO</v>
      </c>
      <c r="O1038" s="2" t="str">
        <f>IF(ISERR(FIND("05",GERAL[[#This Row],[ODS]])),"NÃO","SIM")</f>
        <v>NÃO</v>
      </c>
      <c r="P1038" s="2" t="str">
        <f>IF(ISERR(FIND("06",GERAL[[#This Row],[ODS]])),"NÃO","SIM")</f>
        <v>SIM</v>
      </c>
      <c r="Q1038" s="2" t="str">
        <f>IF(ISERR(FIND("07",GERAL[[#This Row],[ODS]])),"NÃO","SIM")</f>
        <v>NÃO</v>
      </c>
      <c r="R1038" s="2" t="str">
        <f>IF(ISERR(FIND("08",GERAL[[#This Row],[ODS]])),"NÃO","SIM")</f>
        <v>NÃO</v>
      </c>
      <c r="S1038" s="2" t="str">
        <f>IF(ISERR(FIND("09",GERAL[[#This Row],[ODS]])),"NÃO","SIM")</f>
        <v>SIM</v>
      </c>
      <c r="T1038" s="2" t="str">
        <f>IF(ISERR(FIND("10",GERAL[[#This Row],[ODS]])),"NÃO","SIM")</f>
        <v>NÃO</v>
      </c>
      <c r="U1038" s="2" t="str">
        <f>IF(ISERR(FIND("11",GERAL[[#This Row],[ODS]])),"NÃO","SIM")</f>
        <v>SIM</v>
      </c>
      <c r="V1038" s="2" t="str">
        <f>IF(ISERR(FIND("12",GERAL[[#This Row],[ODS]])),"NÃO","SIM")</f>
        <v>NÃO</v>
      </c>
      <c r="W1038" s="2" t="str">
        <f>IF(ISERR(FIND("13",GERAL[[#This Row],[ODS]])),"NÃO","SIM")</f>
        <v>NÃO</v>
      </c>
      <c r="X1038" s="2" t="str">
        <f>IF(ISERR(FIND("14",GERAL[[#This Row],[ODS]])),"NÃO","SIM")</f>
        <v>NÃO</v>
      </c>
      <c r="Y1038" s="2" t="str">
        <f>IF(ISERR(FIND("15",GERAL[[#This Row],[ODS]])),"NÃO","SIM")</f>
        <v>NÃO</v>
      </c>
      <c r="Z1038" s="2" t="str">
        <f>IF(ISERR(FIND("16",GERAL[[#This Row],[ODS]])),"NÃO","SIM")</f>
        <v>NÃO</v>
      </c>
      <c r="AA1038" s="2" t="str">
        <f>IF(ISERR(FIND("17",GERAL[[#This Row],[ODS]])),"NÃO","SIM")</f>
        <v>NÃO</v>
      </c>
      <c r="AB1038" s="1">
        <v>91.237113402061851</v>
      </c>
      <c r="AC1038" s="1">
        <v>91.379310344827587</v>
      </c>
      <c r="AD1038" s="1">
        <v>88.838268792710693</v>
      </c>
      <c r="AE1038" s="1">
        <v>85.7421875</v>
      </c>
      <c r="AF1038" s="1">
        <v>56.523308520886367</v>
      </c>
      <c r="AG1038" s="1" t="str">
        <f>GERAL[[#This Row],[SIGLA]]&amp;GERAL[[#This Row],[CÓD]]</f>
        <v>MTIF_CS</v>
      </c>
      <c r="AH1038" s="1">
        <f ca="1">VLOOKUP(GERAL[[#This Row],[REF_NOTA]],BASE_NOTAS[],7,FALSE)</f>
        <v>83.084159462663607</v>
      </c>
      <c r="AI1038" s="31">
        <f ca="1">IF(GERAL[[#This Row],[Nota 2025]]="",0,GERAL[[#This Row],[Nota 2026]]-GERAL[[#This Row],[Nota 2025]])</f>
        <v>26.56085094177724</v>
      </c>
    </row>
    <row r="1039" spans="1:35" ht="17" x14ac:dyDescent="0.35">
      <c r="A1039" s="2" t="s">
        <v>167</v>
      </c>
      <c r="B1039" s="2" t="s">
        <v>193</v>
      </c>
      <c r="C1039" s="2" t="s">
        <v>212</v>
      </c>
      <c r="D1039" s="15" t="s">
        <v>40</v>
      </c>
      <c r="E1039" s="2" t="s">
        <v>110</v>
      </c>
      <c r="F1039" s="2" t="str">
        <f>VLOOKUP(GERAL[[#This Row],[CÓD]],SEALL,6,FALSE)</f>
        <v>ESG</v>
      </c>
      <c r="G1039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03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3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39" s="2" t="str">
        <f>VLOOKUP(GERAL[[#This Row],[CÓD]],SEALL,4,FALSE)</f>
        <v>06, 09, 11</v>
      </c>
      <c r="K1039" s="2" t="str">
        <f>IF(ISERR(FIND("01",GERAL[[#This Row],[ODS]])),"NÃO","SIM")</f>
        <v>NÃO</v>
      </c>
      <c r="L1039" s="2" t="str">
        <f>IF(ISERR(FIND("02",GERAL[[#This Row],[ODS]])),"NÃO","SIM")</f>
        <v>NÃO</v>
      </c>
      <c r="M1039" s="2" t="str">
        <f>IF(ISERR(FIND("03",GERAL[[#This Row],[ODS]])),"NÃO","SIM")</f>
        <v>NÃO</v>
      </c>
      <c r="N1039" s="2" t="str">
        <f>IF(ISERR(FIND("04",GERAL[[#This Row],[ODS]])),"NÃO","SIM")</f>
        <v>NÃO</v>
      </c>
      <c r="O1039" s="2" t="str">
        <f>IF(ISERR(FIND("05",GERAL[[#This Row],[ODS]])),"NÃO","SIM")</f>
        <v>NÃO</v>
      </c>
      <c r="P1039" s="2" t="str">
        <f>IF(ISERR(FIND("06",GERAL[[#This Row],[ODS]])),"NÃO","SIM")</f>
        <v>SIM</v>
      </c>
      <c r="Q1039" s="2" t="str">
        <f>IF(ISERR(FIND("07",GERAL[[#This Row],[ODS]])),"NÃO","SIM")</f>
        <v>NÃO</v>
      </c>
      <c r="R1039" s="2" t="str">
        <f>IF(ISERR(FIND("08",GERAL[[#This Row],[ODS]])),"NÃO","SIM")</f>
        <v>NÃO</v>
      </c>
      <c r="S1039" s="2" t="str">
        <f>IF(ISERR(FIND("09",GERAL[[#This Row],[ODS]])),"NÃO","SIM")</f>
        <v>SIM</v>
      </c>
      <c r="T1039" s="2" t="str">
        <f>IF(ISERR(FIND("10",GERAL[[#This Row],[ODS]])),"NÃO","SIM")</f>
        <v>NÃO</v>
      </c>
      <c r="U1039" s="2" t="str">
        <f>IF(ISERR(FIND("11",GERAL[[#This Row],[ODS]])),"NÃO","SIM")</f>
        <v>SIM</v>
      </c>
      <c r="V1039" s="2" t="str">
        <f>IF(ISERR(FIND("12",GERAL[[#This Row],[ODS]])),"NÃO","SIM")</f>
        <v>NÃO</v>
      </c>
      <c r="W1039" s="2" t="str">
        <f>IF(ISERR(FIND("13",GERAL[[#This Row],[ODS]])),"NÃO","SIM")</f>
        <v>NÃO</v>
      </c>
      <c r="X1039" s="2" t="str">
        <f>IF(ISERR(FIND("14",GERAL[[#This Row],[ODS]])),"NÃO","SIM")</f>
        <v>NÃO</v>
      </c>
      <c r="Y1039" s="2" t="str">
        <f>IF(ISERR(FIND("15",GERAL[[#This Row],[ODS]])),"NÃO","SIM")</f>
        <v>NÃO</v>
      </c>
      <c r="Z1039" s="2" t="str">
        <f>IF(ISERR(FIND("16",GERAL[[#This Row],[ODS]])),"NÃO","SIM")</f>
        <v>NÃO</v>
      </c>
      <c r="AA1039" s="2" t="str">
        <f>IF(ISERR(FIND("17",GERAL[[#This Row],[ODS]])),"NÃO","SIM")</f>
        <v>NÃO</v>
      </c>
      <c r="AB1039" s="1">
        <v>34.793814432989677</v>
      </c>
      <c r="AC1039" s="1">
        <v>37.192118226600982</v>
      </c>
      <c r="AD1039" s="1">
        <v>40.091116173120724</v>
      </c>
      <c r="AE1039" s="1">
        <v>29.687500000000014</v>
      </c>
      <c r="AF1039" s="1">
        <v>14.985351178638211</v>
      </c>
      <c r="AG1039" s="1" t="str">
        <f>GERAL[[#This Row],[SIGLA]]&amp;GERAL[[#This Row],[CÓD]]</f>
        <v>MSIF_CS</v>
      </c>
      <c r="AH1039" s="1">
        <f ca="1">VLOOKUP(GERAL[[#This Row],[REF_NOTA]],BASE_NOTAS[],7,FALSE)</f>
        <v>29.593488549819554</v>
      </c>
      <c r="AI1039" s="31">
        <f ca="1">IF(GERAL[[#This Row],[Nota 2025]]="",0,GERAL[[#This Row],[Nota 2026]]-GERAL[[#This Row],[Nota 2025]])</f>
        <v>14.608137371181343</v>
      </c>
    </row>
    <row r="1040" spans="1:35" ht="17" x14ac:dyDescent="0.35">
      <c r="A1040" s="2" t="s">
        <v>166</v>
      </c>
      <c r="B1040" s="2" t="s">
        <v>192</v>
      </c>
      <c r="C1040" s="2" t="s">
        <v>212</v>
      </c>
      <c r="D1040" s="15" t="s">
        <v>40</v>
      </c>
      <c r="E1040" s="2" t="s">
        <v>110</v>
      </c>
      <c r="F1040" s="2" t="str">
        <f>VLOOKUP(GERAL[[#This Row],[CÓD]],SEALL,6,FALSE)</f>
        <v>ESG</v>
      </c>
      <c r="G1040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04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4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40" s="2" t="str">
        <f>VLOOKUP(GERAL[[#This Row],[CÓD]],SEALL,4,FALSE)</f>
        <v>06, 09, 11</v>
      </c>
      <c r="K1040" s="2" t="str">
        <f>IF(ISERR(FIND("01",GERAL[[#This Row],[ODS]])),"NÃO","SIM")</f>
        <v>NÃO</v>
      </c>
      <c r="L1040" s="2" t="str">
        <f>IF(ISERR(FIND("02",GERAL[[#This Row],[ODS]])),"NÃO","SIM")</f>
        <v>NÃO</v>
      </c>
      <c r="M1040" s="2" t="str">
        <f>IF(ISERR(FIND("03",GERAL[[#This Row],[ODS]])),"NÃO","SIM")</f>
        <v>NÃO</v>
      </c>
      <c r="N1040" s="2" t="str">
        <f>IF(ISERR(FIND("04",GERAL[[#This Row],[ODS]])),"NÃO","SIM")</f>
        <v>NÃO</v>
      </c>
      <c r="O1040" s="2" t="str">
        <f>IF(ISERR(FIND("05",GERAL[[#This Row],[ODS]])),"NÃO","SIM")</f>
        <v>NÃO</v>
      </c>
      <c r="P1040" s="2" t="str">
        <f>IF(ISERR(FIND("06",GERAL[[#This Row],[ODS]])),"NÃO","SIM")</f>
        <v>SIM</v>
      </c>
      <c r="Q1040" s="2" t="str">
        <f>IF(ISERR(FIND("07",GERAL[[#This Row],[ODS]])),"NÃO","SIM")</f>
        <v>NÃO</v>
      </c>
      <c r="R1040" s="2" t="str">
        <f>IF(ISERR(FIND("08",GERAL[[#This Row],[ODS]])),"NÃO","SIM")</f>
        <v>NÃO</v>
      </c>
      <c r="S1040" s="2" t="str">
        <f>IF(ISERR(FIND("09",GERAL[[#This Row],[ODS]])),"NÃO","SIM")</f>
        <v>SIM</v>
      </c>
      <c r="T1040" s="2" t="str">
        <f>IF(ISERR(FIND("10",GERAL[[#This Row],[ODS]])),"NÃO","SIM")</f>
        <v>NÃO</v>
      </c>
      <c r="U1040" s="2" t="str">
        <f>IF(ISERR(FIND("11",GERAL[[#This Row],[ODS]])),"NÃO","SIM")</f>
        <v>SIM</v>
      </c>
      <c r="V1040" s="2" t="str">
        <f>IF(ISERR(FIND("12",GERAL[[#This Row],[ODS]])),"NÃO","SIM")</f>
        <v>NÃO</v>
      </c>
      <c r="W1040" s="2" t="str">
        <f>IF(ISERR(FIND("13",GERAL[[#This Row],[ODS]])),"NÃO","SIM")</f>
        <v>NÃO</v>
      </c>
      <c r="X1040" s="2" t="str">
        <f>IF(ISERR(FIND("14",GERAL[[#This Row],[ODS]])),"NÃO","SIM")</f>
        <v>NÃO</v>
      </c>
      <c r="Y1040" s="2" t="str">
        <f>IF(ISERR(FIND("15",GERAL[[#This Row],[ODS]])),"NÃO","SIM")</f>
        <v>NÃO</v>
      </c>
      <c r="Z1040" s="2" t="str">
        <f>IF(ISERR(FIND("16",GERAL[[#This Row],[ODS]])),"NÃO","SIM")</f>
        <v>NÃO</v>
      </c>
      <c r="AA1040" s="2" t="str">
        <f>IF(ISERR(FIND("17",GERAL[[#This Row],[ODS]])),"NÃO","SIM")</f>
        <v>NÃO</v>
      </c>
      <c r="AB1040" s="1">
        <v>67.525773195876297</v>
      </c>
      <c r="AC1040" s="1">
        <v>63.546798029556655</v>
      </c>
      <c r="AD1040" s="1">
        <v>69.931662870159442</v>
      </c>
      <c r="AE1040" s="1">
        <v>70.3125</v>
      </c>
      <c r="AF1040" s="1">
        <v>44.797377208157862</v>
      </c>
      <c r="AG1040" s="1" t="str">
        <f>GERAL[[#This Row],[SIGLA]]&amp;GERAL[[#This Row],[CÓD]]</f>
        <v>MGIF_CS</v>
      </c>
      <c r="AH1040" s="1">
        <f ca="1">VLOOKUP(GERAL[[#This Row],[REF_NOTA]],BASE_NOTAS[],7,FALSE)</f>
        <v>70.678849697270863</v>
      </c>
      <c r="AI1040" s="31">
        <f ca="1">IF(GERAL[[#This Row],[Nota 2025]]="",0,GERAL[[#This Row],[Nota 2026]]-GERAL[[#This Row],[Nota 2025]])</f>
        <v>25.881472489113001</v>
      </c>
    </row>
    <row r="1041" spans="1:35" ht="17" x14ac:dyDescent="0.35">
      <c r="A1041" s="2" t="s">
        <v>169</v>
      </c>
      <c r="B1041" s="2" t="s">
        <v>196</v>
      </c>
      <c r="C1041" s="2" t="s">
        <v>212</v>
      </c>
      <c r="D1041" s="15" t="s">
        <v>40</v>
      </c>
      <c r="E1041" s="2" t="s">
        <v>110</v>
      </c>
      <c r="F1041" s="2" t="str">
        <f>VLOOKUP(GERAL[[#This Row],[CÓD]],SEALL,6,FALSE)</f>
        <v>ESG</v>
      </c>
      <c r="G1041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04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4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41" s="2" t="str">
        <f>VLOOKUP(GERAL[[#This Row],[CÓD]],SEALL,4,FALSE)</f>
        <v>06, 09, 11</v>
      </c>
      <c r="K1041" s="2" t="str">
        <f>IF(ISERR(FIND("01",GERAL[[#This Row],[ODS]])),"NÃO","SIM")</f>
        <v>NÃO</v>
      </c>
      <c r="L1041" s="2" t="str">
        <f>IF(ISERR(FIND("02",GERAL[[#This Row],[ODS]])),"NÃO","SIM")</f>
        <v>NÃO</v>
      </c>
      <c r="M1041" s="2" t="str">
        <f>IF(ISERR(FIND("03",GERAL[[#This Row],[ODS]])),"NÃO","SIM")</f>
        <v>NÃO</v>
      </c>
      <c r="N1041" s="2" t="str">
        <f>IF(ISERR(FIND("04",GERAL[[#This Row],[ODS]])),"NÃO","SIM")</f>
        <v>NÃO</v>
      </c>
      <c r="O1041" s="2" t="str">
        <f>IF(ISERR(FIND("05",GERAL[[#This Row],[ODS]])),"NÃO","SIM")</f>
        <v>NÃO</v>
      </c>
      <c r="P1041" s="2" t="str">
        <f>IF(ISERR(FIND("06",GERAL[[#This Row],[ODS]])),"NÃO","SIM")</f>
        <v>SIM</v>
      </c>
      <c r="Q1041" s="2" t="str">
        <f>IF(ISERR(FIND("07",GERAL[[#This Row],[ODS]])),"NÃO","SIM")</f>
        <v>NÃO</v>
      </c>
      <c r="R1041" s="2" t="str">
        <f>IF(ISERR(FIND("08",GERAL[[#This Row],[ODS]])),"NÃO","SIM")</f>
        <v>NÃO</v>
      </c>
      <c r="S1041" s="2" t="str">
        <f>IF(ISERR(FIND("09",GERAL[[#This Row],[ODS]])),"NÃO","SIM")</f>
        <v>SIM</v>
      </c>
      <c r="T1041" s="2" t="str">
        <f>IF(ISERR(FIND("10",GERAL[[#This Row],[ODS]])),"NÃO","SIM")</f>
        <v>NÃO</v>
      </c>
      <c r="U1041" s="2" t="str">
        <f>IF(ISERR(FIND("11",GERAL[[#This Row],[ODS]])),"NÃO","SIM")</f>
        <v>SIM</v>
      </c>
      <c r="V1041" s="2" t="str">
        <f>IF(ISERR(FIND("12",GERAL[[#This Row],[ODS]])),"NÃO","SIM")</f>
        <v>NÃO</v>
      </c>
      <c r="W1041" s="2" t="str">
        <f>IF(ISERR(FIND("13",GERAL[[#This Row],[ODS]])),"NÃO","SIM")</f>
        <v>NÃO</v>
      </c>
      <c r="X1041" s="2" t="str">
        <f>IF(ISERR(FIND("14",GERAL[[#This Row],[ODS]])),"NÃO","SIM")</f>
        <v>NÃO</v>
      </c>
      <c r="Y1041" s="2" t="str">
        <f>IF(ISERR(FIND("15",GERAL[[#This Row],[ODS]])),"NÃO","SIM")</f>
        <v>NÃO</v>
      </c>
      <c r="Z1041" s="2" t="str">
        <f>IF(ISERR(FIND("16",GERAL[[#This Row],[ODS]])),"NÃO","SIM")</f>
        <v>NÃO</v>
      </c>
      <c r="AA1041" s="2" t="str">
        <f>IF(ISERR(FIND("17",GERAL[[#This Row],[ODS]])),"NÃO","SIM")</f>
        <v>NÃO</v>
      </c>
      <c r="AB1041" s="1">
        <v>96.134020618556704</v>
      </c>
      <c r="AC1041" s="1">
        <v>93.842364532019701</v>
      </c>
      <c r="AD1041" s="1">
        <v>99.54441913439635</v>
      </c>
      <c r="AE1041" s="1">
        <v>86.328125</v>
      </c>
      <c r="AF1041" s="1">
        <v>53.247276359115006</v>
      </c>
      <c r="AG1041" s="1" t="str">
        <f>GERAL[[#This Row],[SIGLA]]&amp;GERAL[[#This Row],[CÓD]]</f>
        <v>PAIF_CS</v>
      </c>
      <c r="AH1041" s="1">
        <f ca="1">VLOOKUP(GERAL[[#This Row],[REF_NOTA]],BASE_NOTAS[],7,FALSE)</f>
        <v>63.855748774415439</v>
      </c>
      <c r="AI1041" s="31">
        <f ca="1">IF(GERAL[[#This Row],[Nota 2025]]="",0,GERAL[[#This Row],[Nota 2026]]-GERAL[[#This Row],[Nota 2025]])</f>
        <v>10.608472415300433</v>
      </c>
    </row>
    <row r="1042" spans="1:35" ht="17" x14ac:dyDescent="0.35">
      <c r="A1042" s="2" t="s">
        <v>170</v>
      </c>
      <c r="B1042" s="2" t="s">
        <v>197</v>
      </c>
      <c r="C1042" s="2" t="s">
        <v>212</v>
      </c>
      <c r="D1042" s="15" t="s">
        <v>40</v>
      </c>
      <c r="E1042" s="2" t="s">
        <v>110</v>
      </c>
      <c r="F1042" s="2" t="str">
        <f>VLOOKUP(GERAL[[#This Row],[CÓD]],SEALL,6,FALSE)</f>
        <v>ESG</v>
      </c>
      <c r="G1042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04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4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42" s="2" t="str">
        <f>VLOOKUP(GERAL[[#This Row],[CÓD]],SEALL,4,FALSE)</f>
        <v>06, 09, 11</v>
      </c>
      <c r="K1042" s="2" t="str">
        <f>IF(ISERR(FIND("01",GERAL[[#This Row],[ODS]])),"NÃO","SIM")</f>
        <v>NÃO</v>
      </c>
      <c r="L1042" s="2" t="str">
        <f>IF(ISERR(FIND("02",GERAL[[#This Row],[ODS]])),"NÃO","SIM")</f>
        <v>NÃO</v>
      </c>
      <c r="M1042" s="2" t="str">
        <f>IF(ISERR(FIND("03",GERAL[[#This Row],[ODS]])),"NÃO","SIM")</f>
        <v>NÃO</v>
      </c>
      <c r="N1042" s="2" t="str">
        <f>IF(ISERR(FIND("04",GERAL[[#This Row],[ODS]])),"NÃO","SIM")</f>
        <v>NÃO</v>
      </c>
      <c r="O1042" s="2" t="str">
        <f>IF(ISERR(FIND("05",GERAL[[#This Row],[ODS]])),"NÃO","SIM")</f>
        <v>NÃO</v>
      </c>
      <c r="P1042" s="2" t="str">
        <f>IF(ISERR(FIND("06",GERAL[[#This Row],[ODS]])),"NÃO","SIM")</f>
        <v>SIM</v>
      </c>
      <c r="Q1042" s="2" t="str">
        <f>IF(ISERR(FIND("07",GERAL[[#This Row],[ODS]])),"NÃO","SIM")</f>
        <v>NÃO</v>
      </c>
      <c r="R1042" s="2" t="str">
        <f>IF(ISERR(FIND("08",GERAL[[#This Row],[ODS]])),"NÃO","SIM")</f>
        <v>NÃO</v>
      </c>
      <c r="S1042" s="2" t="str">
        <f>IF(ISERR(FIND("09",GERAL[[#This Row],[ODS]])),"NÃO","SIM")</f>
        <v>SIM</v>
      </c>
      <c r="T1042" s="2" t="str">
        <f>IF(ISERR(FIND("10",GERAL[[#This Row],[ODS]])),"NÃO","SIM")</f>
        <v>NÃO</v>
      </c>
      <c r="U1042" s="2" t="str">
        <f>IF(ISERR(FIND("11",GERAL[[#This Row],[ODS]])),"NÃO","SIM")</f>
        <v>SIM</v>
      </c>
      <c r="V1042" s="2" t="str">
        <f>IF(ISERR(FIND("12",GERAL[[#This Row],[ODS]])),"NÃO","SIM")</f>
        <v>NÃO</v>
      </c>
      <c r="W1042" s="2" t="str">
        <f>IF(ISERR(FIND("13",GERAL[[#This Row],[ODS]])),"NÃO","SIM")</f>
        <v>NÃO</v>
      </c>
      <c r="X1042" s="2" t="str">
        <f>IF(ISERR(FIND("14",GERAL[[#This Row],[ODS]])),"NÃO","SIM")</f>
        <v>NÃO</v>
      </c>
      <c r="Y1042" s="2" t="str">
        <f>IF(ISERR(FIND("15",GERAL[[#This Row],[ODS]])),"NÃO","SIM")</f>
        <v>NÃO</v>
      </c>
      <c r="Z1042" s="2" t="str">
        <f>IF(ISERR(FIND("16",GERAL[[#This Row],[ODS]])),"NÃO","SIM")</f>
        <v>NÃO</v>
      </c>
      <c r="AA1042" s="2" t="str">
        <f>IF(ISERR(FIND("17",GERAL[[#This Row],[ODS]])),"NÃO","SIM")</f>
        <v>NÃO</v>
      </c>
      <c r="AB1042" s="1">
        <v>59.793814432989699</v>
      </c>
      <c r="AC1042" s="1">
        <v>58.620689655172413</v>
      </c>
      <c r="AD1042" s="1">
        <v>55.808656036446457</v>
      </c>
      <c r="AE1042" s="1">
        <v>52.9296875</v>
      </c>
      <c r="AF1042" s="1">
        <v>37.598525492099647</v>
      </c>
      <c r="AG1042" s="1" t="str">
        <f>GERAL[[#This Row],[SIGLA]]&amp;GERAL[[#This Row],[CÓD]]</f>
        <v>PBIF_CS</v>
      </c>
      <c r="AH1042" s="1">
        <f ca="1">VLOOKUP(GERAL[[#This Row],[REF_NOTA]],BASE_NOTAS[],7,FALSE)</f>
        <v>54.939647435739523</v>
      </c>
      <c r="AI1042" s="31">
        <f ca="1">IF(GERAL[[#This Row],[Nota 2025]]="",0,GERAL[[#This Row],[Nota 2026]]-GERAL[[#This Row],[Nota 2025]])</f>
        <v>17.341121943639877</v>
      </c>
    </row>
    <row r="1043" spans="1:35" ht="17" x14ac:dyDescent="0.35">
      <c r="A1043" s="2" t="s">
        <v>173</v>
      </c>
      <c r="B1043" s="2" t="s">
        <v>200</v>
      </c>
      <c r="C1043" s="2" t="s">
        <v>212</v>
      </c>
      <c r="D1043" s="15" t="s">
        <v>40</v>
      </c>
      <c r="E1043" s="2" t="s">
        <v>110</v>
      </c>
      <c r="F1043" s="2" t="str">
        <f>VLOOKUP(GERAL[[#This Row],[CÓD]],SEALL,6,FALSE)</f>
        <v>ESG</v>
      </c>
      <c r="G1043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04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4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43" s="2" t="str">
        <f>VLOOKUP(GERAL[[#This Row],[CÓD]],SEALL,4,FALSE)</f>
        <v>06, 09, 11</v>
      </c>
      <c r="K1043" s="2" t="str">
        <f>IF(ISERR(FIND("01",GERAL[[#This Row],[ODS]])),"NÃO","SIM")</f>
        <v>NÃO</v>
      </c>
      <c r="L1043" s="2" t="str">
        <f>IF(ISERR(FIND("02",GERAL[[#This Row],[ODS]])),"NÃO","SIM")</f>
        <v>NÃO</v>
      </c>
      <c r="M1043" s="2" t="str">
        <f>IF(ISERR(FIND("03",GERAL[[#This Row],[ODS]])),"NÃO","SIM")</f>
        <v>NÃO</v>
      </c>
      <c r="N1043" s="2" t="str">
        <f>IF(ISERR(FIND("04",GERAL[[#This Row],[ODS]])),"NÃO","SIM")</f>
        <v>NÃO</v>
      </c>
      <c r="O1043" s="2" t="str">
        <f>IF(ISERR(FIND("05",GERAL[[#This Row],[ODS]])),"NÃO","SIM")</f>
        <v>NÃO</v>
      </c>
      <c r="P1043" s="2" t="str">
        <f>IF(ISERR(FIND("06",GERAL[[#This Row],[ODS]])),"NÃO","SIM")</f>
        <v>SIM</v>
      </c>
      <c r="Q1043" s="2" t="str">
        <f>IF(ISERR(FIND("07",GERAL[[#This Row],[ODS]])),"NÃO","SIM")</f>
        <v>NÃO</v>
      </c>
      <c r="R1043" s="2" t="str">
        <f>IF(ISERR(FIND("08",GERAL[[#This Row],[ODS]])),"NÃO","SIM")</f>
        <v>NÃO</v>
      </c>
      <c r="S1043" s="2" t="str">
        <f>IF(ISERR(FIND("09",GERAL[[#This Row],[ODS]])),"NÃO","SIM")</f>
        <v>SIM</v>
      </c>
      <c r="T1043" s="2" t="str">
        <f>IF(ISERR(FIND("10",GERAL[[#This Row],[ODS]])),"NÃO","SIM")</f>
        <v>NÃO</v>
      </c>
      <c r="U1043" s="2" t="str">
        <f>IF(ISERR(FIND("11",GERAL[[#This Row],[ODS]])),"NÃO","SIM")</f>
        <v>SIM</v>
      </c>
      <c r="V1043" s="2" t="str">
        <f>IF(ISERR(FIND("12",GERAL[[#This Row],[ODS]])),"NÃO","SIM")</f>
        <v>NÃO</v>
      </c>
      <c r="W1043" s="2" t="str">
        <f>IF(ISERR(FIND("13",GERAL[[#This Row],[ODS]])),"NÃO","SIM")</f>
        <v>NÃO</v>
      </c>
      <c r="X1043" s="2" t="str">
        <f>IF(ISERR(FIND("14",GERAL[[#This Row],[ODS]])),"NÃO","SIM")</f>
        <v>NÃO</v>
      </c>
      <c r="Y1043" s="2" t="str">
        <f>IF(ISERR(FIND("15",GERAL[[#This Row],[ODS]])),"NÃO","SIM")</f>
        <v>NÃO</v>
      </c>
      <c r="Z1043" s="2" t="str">
        <f>IF(ISERR(FIND("16",GERAL[[#This Row],[ODS]])),"NÃO","SIM")</f>
        <v>NÃO</v>
      </c>
      <c r="AA1043" s="2" t="str">
        <f>IF(ISERR(FIND("17",GERAL[[#This Row],[ODS]])),"NÃO","SIM")</f>
        <v>NÃO</v>
      </c>
      <c r="AB1043" s="1">
        <v>36.855670103092777</v>
      </c>
      <c r="AC1043" s="1">
        <v>38.177339901477836</v>
      </c>
      <c r="AD1043" s="1">
        <v>36.446469248291571</v>
      </c>
      <c r="AE1043" s="1">
        <v>37.3046875</v>
      </c>
      <c r="AF1043" s="1">
        <v>26.129902227569886</v>
      </c>
      <c r="AG1043" s="1" t="str">
        <f>GERAL[[#This Row],[SIGLA]]&amp;GERAL[[#This Row],[CÓD]]</f>
        <v>PRIF_CS</v>
      </c>
      <c r="AH1043" s="1">
        <f ca="1">VLOOKUP(GERAL[[#This Row],[REF_NOTA]],BASE_NOTAS[],7,FALSE)</f>
        <v>41.225424559601656</v>
      </c>
      <c r="AI1043" s="31">
        <f ca="1">IF(GERAL[[#This Row],[Nota 2025]]="",0,GERAL[[#This Row],[Nota 2026]]-GERAL[[#This Row],[Nota 2025]])</f>
        <v>15.09552233203177</v>
      </c>
    </row>
    <row r="1044" spans="1:35" ht="17" x14ac:dyDescent="0.35">
      <c r="A1044" s="2" t="s">
        <v>171</v>
      </c>
      <c r="B1044" s="2" t="s">
        <v>198</v>
      </c>
      <c r="C1044" s="2" t="s">
        <v>212</v>
      </c>
      <c r="D1044" s="15" t="s">
        <v>40</v>
      </c>
      <c r="E1044" s="2" t="s">
        <v>110</v>
      </c>
      <c r="F1044" s="2" t="str">
        <f>VLOOKUP(GERAL[[#This Row],[CÓD]],SEALL,6,FALSE)</f>
        <v>ESG</v>
      </c>
      <c r="G1044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04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4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44" s="2" t="str">
        <f>VLOOKUP(GERAL[[#This Row],[CÓD]],SEALL,4,FALSE)</f>
        <v>06, 09, 11</v>
      </c>
      <c r="K1044" s="2" t="str">
        <f>IF(ISERR(FIND("01",GERAL[[#This Row],[ODS]])),"NÃO","SIM")</f>
        <v>NÃO</v>
      </c>
      <c r="L1044" s="2" t="str">
        <f>IF(ISERR(FIND("02",GERAL[[#This Row],[ODS]])),"NÃO","SIM")</f>
        <v>NÃO</v>
      </c>
      <c r="M1044" s="2" t="str">
        <f>IF(ISERR(FIND("03",GERAL[[#This Row],[ODS]])),"NÃO","SIM")</f>
        <v>NÃO</v>
      </c>
      <c r="N1044" s="2" t="str">
        <f>IF(ISERR(FIND("04",GERAL[[#This Row],[ODS]])),"NÃO","SIM")</f>
        <v>NÃO</v>
      </c>
      <c r="O1044" s="2" t="str">
        <f>IF(ISERR(FIND("05",GERAL[[#This Row],[ODS]])),"NÃO","SIM")</f>
        <v>NÃO</v>
      </c>
      <c r="P1044" s="2" t="str">
        <f>IF(ISERR(FIND("06",GERAL[[#This Row],[ODS]])),"NÃO","SIM")</f>
        <v>SIM</v>
      </c>
      <c r="Q1044" s="2" t="str">
        <f>IF(ISERR(FIND("07",GERAL[[#This Row],[ODS]])),"NÃO","SIM")</f>
        <v>NÃO</v>
      </c>
      <c r="R1044" s="2" t="str">
        <f>IF(ISERR(FIND("08",GERAL[[#This Row],[ODS]])),"NÃO","SIM")</f>
        <v>NÃO</v>
      </c>
      <c r="S1044" s="2" t="str">
        <f>IF(ISERR(FIND("09",GERAL[[#This Row],[ODS]])),"NÃO","SIM")</f>
        <v>SIM</v>
      </c>
      <c r="T1044" s="2" t="str">
        <f>IF(ISERR(FIND("10",GERAL[[#This Row],[ODS]])),"NÃO","SIM")</f>
        <v>NÃO</v>
      </c>
      <c r="U1044" s="2" t="str">
        <f>IF(ISERR(FIND("11",GERAL[[#This Row],[ODS]])),"NÃO","SIM")</f>
        <v>SIM</v>
      </c>
      <c r="V1044" s="2" t="str">
        <f>IF(ISERR(FIND("12",GERAL[[#This Row],[ODS]])),"NÃO","SIM")</f>
        <v>NÃO</v>
      </c>
      <c r="W1044" s="2" t="str">
        <f>IF(ISERR(FIND("13",GERAL[[#This Row],[ODS]])),"NÃO","SIM")</f>
        <v>NÃO</v>
      </c>
      <c r="X1044" s="2" t="str">
        <f>IF(ISERR(FIND("14",GERAL[[#This Row],[ODS]])),"NÃO","SIM")</f>
        <v>NÃO</v>
      </c>
      <c r="Y1044" s="2" t="str">
        <f>IF(ISERR(FIND("15",GERAL[[#This Row],[ODS]])),"NÃO","SIM")</f>
        <v>NÃO</v>
      </c>
      <c r="Z1044" s="2" t="str">
        <f>IF(ISERR(FIND("16",GERAL[[#This Row],[ODS]])),"NÃO","SIM")</f>
        <v>NÃO</v>
      </c>
      <c r="AA1044" s="2" t="str">
        <f>IF(ISERR(FIND("17",GERAL[[#This Row],[ODS]])),"NÃO","SIM")</f>
        <v>NÃO</v>
      </c>
      <c r="AB1044" s="1">
        <v>72.164948453608247</v>
      </c>
      <c r="AC1044" s="1">
        <v>70.935960591133011</v>
      </c>
      <c r="AD1044" s="1">
        <v>67.881548974943044</v>
      </c>
      <c r="AE1044" s="1">
        <v>62.109375000000014</v>
      </c>
      <c r="AF1044" s="1">
        <v>39.407365359274301</v>
      </c>
      <c r="AG1044" s="1" t="str">
        <f>GERAL[[#This Row],[SIGLA]]&amp;GERAL[[#This Row],[CÓD]]</f>
        <v>PEIF_CS</v>
      </c>
      <c r="AH1044" s="1">
        <f ca="1">VLOOKUP(GERAL[[#This Row],[REF_NOTA]],BASE_NOTAS[],7,FALSE)</f>
        <v>63.890472020218382</v>
      </c>
      <c r="AI1044" s="31">
        <f ca="1">IF(GERAL[[#This Row],[Nota 2025]]="",0,GERAL[[#This Row],[Nota 2026]]-GERAL[[#This Row],[Nota 2025]])</f>
        <v>24.483106660944081</v>
      </c>
    </row>
    <row r="1045" spans="1:35" ht="17" x14ac:dyDescent="0.35">
      <c r="A1045" s="2" t="s">
        <v>172</v>
      </c>
      <c r="B1045" s="2" t="s">
        <v>199</v>
      </c>
      <c r="C1045" s="2" t="s">
        <v>212</v>
      </c>
      <c r="D1045" s="15" t="s">
        <v>40</v>
      </c>
      <c r="E1045" s="2" t="s">
        <v>110</v>
      </c>
      <c r="F1045" s="2" t="str">
        <f>VLOOKUP(GERAL[[#This Row],[CÓD]],SEALL,6,FALSE)</f>
        <v>ESG</v>
      </c>
      <c r="G1045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04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4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45" s="2" t="str">
        <f>VLOOKUP(GERAL[[#This Row],[CÓD]],SEALL,4,FALSE)</f>
        <v>06, 09, 11</v>
      </c>
      <c r="K1045" s="2" t="str">
        <f>IF(ISERR(FIND("01",GERAL[[#This Row],[ODS]])),"NÃO","SIM")</f>
        <v>NÃO</v>
      </c>
      <c r="L1045" s="2" t="str">
        <f>IF(ISERR(FIND("02",GERAL[[#This Row],[ODS]])),"NÃO","SIM")</f>
        <v>NÃO</v>
      </c>
      <c r="M1045" s="2" t="str">
        <f>IF(ISERR(FIND("03",GERAL[[#This Row],[ODS]])),"NÃO","SIM")</f>
        <v>NÃO</v>
      </c>
      <c r="N1045" s="2" t="str">
        <f>IF(ISERR(FIND("04",GERAL[[#This Row],[ODS]])),"NÃO","SIM")</f>
        <v>NÃO</v>
      </c>
      <c r="O1045" s="2" t="str">
        <f>IF(ISERR(FIND("05",GERAL[[#This Row],[ODS]])),"NÃO","SIM")</f>
        <v>NÃO</v>
      </c>
      <c r="P1045" s="2" t="str">
        <f>IF(ISERR(FIND("06",GERAL[[#This Row],[ODS]])),"NÃO","SIM")</f>
        <v>SIM</v>
      </c>
      <c r="Q1045" s="2" t="str">
        <f>IF(ISERR(FIND("07",GERAL[[#This Row],[ODS]])),"NÃO","SIM")</f>
        <v>NÃO</v>
      </c>
      <c r="R1045" s="2" t="str">
        <f>IF(ISERR(FIND("08",GERAL[[#This Row],[ODS]])),"NÃO","SIM")</f>
        <v>NÃO</v>
      </c>
      <c r="S1045" s="2" t="str">
        <f>IF(ISERR(FIND("09",GERAL[[#This Row],[ODS]])),"NÃO","SIM")</f>
        <v>SIM</v>
      </c>
      <c r="T1045" s="2" t="str">
        <f>IF(ISERR(FIND("10",GERAL[[#This Row],[ODS]])),"NÃO","SIM")</f>
        <v>NÃO</v>
      </c>
      <c r="U1045" s="2" t="str">
        <f>IF(ISERR(FIND("11",GERAL[[#This Row],[ODS]])),"NÃO","SIM")</f>
        <v>SIM</v>
      </c>
      <c r="V1045" s="2" t="str">
        <f>IF(ISERR(FIND("12",GERAL[[#This Row],[ODS]])),"NÃO","SIM")</f>
        <v>NÃO</v>
      </c>
      <c r="W1045" s="2" t="str">
        <f>IF(ISERR(FIND("13",GERAL[[#This Row],[ODS]])),"NÃO","SIM")</f>
        <v>NÃO</v>
      </c>
      <c r="X1045" s="2" t="str">
        <f>IF(ISERR(FIND("14",GERAL[[#This Row],[ODS]])),"NÃO","SIM")</f>
        <v>NÃO</v>
      </c>
      <c r="Y1045" s="2" t="str">
        <f>IF(ISERR(FIND("15",GERAL[[#This Row],[ODS]])),"NÃO","SIM")</f>
        <v>NÃO</v>
      </c>
      <c r="Z1045" s="2" t="str">
        <f>IF(ISERR(FIND("16",GERAL[[#This Row],[ODS]])),"NÃO","SIM")</f>
        <v>NÃO</v>
      </c>
      <c r="AA1045" s="2" t="str">
        <f>IF(ISERR(FIND("17",GERAL[[#This Row],[ODS]])),"NÃO","SIM")</f>
        <v>NÃO</v>
      </c>
      <c r="AB1045" s="1">
        <v>68.814432989690715</v>
      </c>
      <c r="AC1045" s="1">
        <v>69.950738916256157</v>
      </c>
      <c r="AD1045" s="1">
        <v>69.931662870159442</v>
      </c>
      <c r="AE1045" s="1">
        <v>63.671875000000014</v>
      </c>
      <c r="AF1045" s="1">
        <v>38.80781597420826</v>
      </c>
      <c r="AG1045" s="1" t="str">
        <f>GERAL[[#This Row],[SIGLA]]&amp;GERAL[[#This Row],[CÓD]]</f>
        <v>PIIF_CS</v>
      </c>
      <c r="AH1045" s="1">
        <f ca="1">VLOOKUP(GERAL[[#This Row],[REF_NOTA]],BASE_NOTAS[],7,FALSE)</f>
        <v>53.169902878689115</v>
      </c>
      <c r="AI1045" s="31">
        <f ca="1">IF(GERAL[[#This Row],[Nota 2025]]="",0,GERAL[[#This Row],[Nota 2026]]-GERAL[[#This Row],[Nota 2025]])</f>
        <v>14.362086904480854</v>
      </c>
    </row>
    <row r="1046" spans="1:35" ht="17" x14ac:dyDescent="0.35">
      <c r="A1046" s="2" t="s">
        <v>174</v>
      </c>
      <c r="B1046" s="2" t="s">
        <v>201</v>
      </c>
      <c r="C1046" s="2" t="s">
        <v>212</v>
      </c>
      <c r="D1046" s="15" t="s">
        <v>40</v>
      </c>
      <c r="E1046" s="2" t="s">
        <v>110</v>
      </c>
      <c r="F1046" s="2" t="str">
        <f>VLOOKUP(GERAL[[#This Row],[CÓD]],SEALL,6,FALSE)</f>
        <v>ESG</v>
      </c>
      <c r="G1046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04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4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46" s="2" t="str">
        <f>VLOOKUP(GERAL[[#This Row],[CÓD]],SEALL,4,FALSE)</f>
        <v>06, 09, 11</v>
      </c>
      <c r="K1046" s="2" t="str">
        <f>IF(ISERR(FIND("01",GERAL[[#This Row],[ODS]])),"NÃO","SIM")</f>
        <v>NÃO</v>
      </c>
      <c r="L1046" s="2" t="str">
        <f>IF(ISERR(FIND("02",GERAL[[#This Row],[ODS]])),"NÃO","SIM")</f>
        <v>NÃO</v>
      </c>
      <c r="M1046" s="2" t="str">
        <f>IF(ISERR(FIND("03",GERAL[[#This Row],[ODS]])),"NÃO","SIM")</f>
        <v>NÃO</v>
      </c>
      <c r="N1046" s="2" t="str">
        <f>IF(ISERR(FIND("04",GERAL[[#This Row],[ODS]])),"NÃO","SIM")</f>
        <v>NÃO</v>
      </c>
      <c r="O1046" s="2" t="str">
        <f>IF(ISERR(FIND("05",GERAL[[#This Row],[ODS]])),"NÃO","SIM")</f>
        <v>NÃO</v>
      </c>
      <c r="P1046" s="2" t="str">
        <f>IF(ISERR(FIND("06",GERAL[[#This Row],[ODS]])),"NÃO","SIM")</f>
        <v>SIM</v>
      </c>
      <c r="Q1046" s="2" t="str">
        <f>IF(ISERR(FIND("07",GERAL[[#This Row],[ODS]])),"NÃO","SIM")</f>
        <v>NÃO</v>
      </c>
      <c r="R1046" s="2" t="str">
        <f>IF(ISERR(FIND("08",GERAL[[#This Row],[ODS]])),"NÃO","SIM")</f>
        <v>NÃO</v>
      </c>
      <c r="S1046" s="2" t="str">
        <f>IF(ISERR(FIND("09",GERAL[[#This Row],[ODS]])),"NÃO","SIM")</f>
        <v>SIM</v>
      </c>
      <c r="T1046" s="2" t="str">
        <f>IF(ISERR(FIND("10",GERAL[[#This Row],[ODS]])),"NÃO","SIM")</f>
        <v>NÃO</v>
      </c>
      <c r="U1046" s="2" t="str">
        <f>IF(ISERR(FIND("11",GERAL[[#This Row],[ODS]])),"NÃO","SIM")</f>
        <v>SIM</v>
      </c>
      <c r="V1046" s="2" t="str">
        <f>IF(ISERR(FIND("12",GERAL[[#This Row],[ODS]])),"NÃO","SIM")</f>
        <v>NÃO</v>
      </c>
      <c r="W1046" s="2" t="str">
        <f>IF(ISERR(FIND("13",GERAL[[#This Row],[ODS]])),"NÃO","SIM")</f>
        <v>NÃO</v>
      </c>
      <c r="X1046" s="2" t="str">
        <f>IF(ISERR(FIND("14",GERAL[[#This Row],[ODS]])),"NÃO","SIM")</f>
        <v>NÃO</v>
      </c>
      <c r="Y1046" s="2" t="str">
        <f>IF(ISERR(FIND("15",GERAL[[#This Row],[ODS]])),"NÃO","SIM")</f>
        <v>NÃO</v>
      </c>
      <c r="Z1046" s="2" t="str">
        <f>IF(ISERR(FIND("16",GERAL[[#This Row],[ODS]])),"NÃO","SIM")</f>
        <v>NÃO</v>
      </c>
      <c r="AA1046" s="2" t="str">
        <f>IF(ISERR(FIND("17",GERAL[[#This Row],[ODS]])),"NÃO","SIM")</f>
        <v>NÃO</v>
      </c>
      <c r="AB1046" s="1">
        <v>25.773195876288653</v>
      </c>
      <c r="AC1046" s="1">
        <v>33.743842364532028</v>
      </c>
      <c r="AD1046" s="1">
        <v>32.801822323462403</v>
      </c>
      <c r="AE1046" s="1">
        <v>83.203125</v>
      </c>
      <c r="AF1046" s="1">
        <v>38.609308392007904</v>
      </c>
      <c r="AG1046" s="1" t="str">
        <f>GERAL[[#This Row],[SIGLA]]&amp;GERAL[[#This Row],[CÓD]]</f>
        <v>RJIF_CS</v>
      </c>
      <c r="AH1046" s="1">
        <f ca="1">VLOOKUP(GERAL[[#This Row],[REF_NOTA]],BASE_NOTAS[],7,FALSE)</f>
        <v>0</v>
      </c>
      <c r="AI1046" s="31">
        <f ca="1">IF(GERAL[[#This Row],[Nota 2025]]="",0,GERAL[[#This Row],[Nota 2026]]-GERAL[[#This Row],[Nota 2025]])</f>
        <v>-38.609308392007904</v>
      </c>
    </row>
    <row r="1047" spans="1:35" ht="17" x14ac:dyDescent="0.35">
      <c r="A1047" s="2" t="s">
        <v>175</v>
      </c>
      <c r="B1047" s="2" t="s">
        <v>202</v>
      </c>
      <c r="C1047" s="2" t="s">
        <v>212</v>
      </c>
      <c r="D1047" s="15" t="s">
        <v>40</v>
      </c>
      <c r="E1047" s="2" t="s">
        <v>110</v>
      </c>
      <c r="F1047" s="2" t="str">
        <f>VLOOKUP(GERAL[[#This Row],[CÓD]],SEALL,6,FALSE)</f>
        <v>ESG</v>
      </c>
      <c r="G1047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04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4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47" s="2" t="str">
        <f>VLOOKUP(GERAL[[#This Row],[CÓD]],SEALL,4,FALSE)</f>
        <v>06, 09, 11</v>
      </c>
      <c r="K1047" s="2" t="str">
        <f>IF(ISERR(FIND("01",GERAL[[#This Row],[ODS]])),"NÃO","SIM")</f>
        <v>NÃO</v>
      </c>
      <c r="L1047" s="2" t="str">
        <f>IF(ISERR(FIND("02",GERAL[[#This Row],[ODS]])),"NÃO","SIM")</f>
        <v>NÃO</v>
      </c>
      <c r="M1047" s="2" t="str">
        <f>IF(ISERR(FIND("03",GERAL[[#This Row],[ODS]])),"NÃO","SIM")</f>
        <v>NÃO</v>
      </c>
      <c r="N1047" s="2" t="str">
        <f>IF(ISERR(FIND("04",GERAL[[#This Row],[ODS]])),"NÃO","SIM")</f>
        <v>NÃO</v>
      </c>
      <c r="O1047" s="2" t="str">
        <f>IF(ISERR(FIND("05",GERAL[[#This Row],[ODS]])),"NÃO","SIM")</f>
        <v>NÃO</v>
      </c>
      <c r="P1047" s="2" t="str">
        <f>IF(ISERR(FIND("06",GERAL[[#This Row],[ODS]])),"NÃO","SIM")</f>
        <v>SIM</v>
      </c>
      <c r="Q1047" s="2" t="str">
        <f>IF(ISERR(FIND("07",GERAL[[#This Row],[ODS]])),"NÃO","SIM")</f>
        <v>NÃO</v>
      </c>
      <c r="R1047" s="2" t="str">
        <f>IF(ISERR(FIND("08",GERAL[[#This Row],[ODS]])),"NÃO","SIM")</f>
        <v>NÃO</v>
      </c>
      <c r="S1047" s="2" t="str">
        <f>IF(ISERR(FIND("09",GERAL[[#This Row],[ODS]])),"NÃO","SIM")</f>
        <v>SIM</v>
      </c>
      <c r="T1047" s="2" t="str">
        <f>IF(ISERR(FIND("10",GERAL[[#This Row],[ODS]])),"NÃO","SIM")</f>
        <v>NÃO</v>
      </c>
      <c r="U1047" s="2" t="str">
        <f>IF(ISERR(FIND("11",GERAL[[#This Row],[ODS]])),"NÃO","SIM")</f>
        <v>SIM</v>
      </c>
      <c r="V1047" s="2" t="str">
        <f>IF(ISERR(FIND("12",GERAL[[#This Row],[ODS]])),"NÃO","SIM")</f>
        <v>NÃO</v>
      </c>
      <c r="W1047" s="2" t="str">
        <f>IF(ISERR(FIND("13",GERAL[[#This Row],[ODS]])),"NÃO","SIM")</f>
        <v>NÃO</v>
      </c>
      <c r="X1047" s="2" t="str">
        <f>IF(ISERR(FIND("14",GERAL[[#This Row],[ODS]])),"NÃO","SIM")</f>
        <v>NÃO</v>
      </c>
      <c r="Y1047" s="2" t="str">
        <f>IF(ISERR(FIND("15",GERAL[[#This Row],[ODS]])),"NÃO","SIM")</f>
        <v>NÃO</v>
      </c>
      <c r="Z1047" s="2" t="str">
        <f>IF(ISERR(FIND("16",GERAL[[#This Row],[ODS]])),"NÃO","SIM")</f>
        <v>NÃO</v>
      </c>
      <c r="AA1047" s="2" t="str">
        <f>IF(ISERR(FIND("17",GERAL[[#This Row],[ODS]])),"NÃO","SIM")</f>
        <v>NÃO</v>
      </c>
      <c r="AB1047" s="1">
        <v>62.886597938144341</v>
      </c>
      <c r="AC1047" s="1">
        <v>63.300492610837431</v>
      </c>
      <c r="AD1047" s="1">
        <v>65.831435079726646</v>
      </c>
      <c r="AE1047" s="1">
        <v>67.1875</v>
      </c>
      <c r="AF1047" s="1">
        <v>43.512283598305203</v>
      </c>
      <c r="AG1047" s="1" t="str">
        <f>GERAL[[#This Row],[SIGLA]]&amp;GERAL[[#This Row],[CÓD]]</f>
        <v>RNIF_CS</v>
      </c>
      <c r="AH1047" s="1">
        <f ca="1">VLOOKUP(GERAL[[#This Row],[REF_NOTA]],BASE_NOTAS[],7,FALSE)</f>
        <v>65.591885213060806</v>
      </c>
      <c r="AI1047" s="31">
        <f ca="1">IF(GERAL[[#This Row],[Nota 2025]]="",0,GERAL[[#This Row],[Nota 2026]]-GERAL[[#This Row],[Nota 2025]])</f>
        <v>22.079601614755603</v>
      </c>
    </row>
    <row r="1048" spans="1:35" ht="17" x14ac:dyDescent="0.35">
      <c r="A1048" s="2" t="s">
        <v>178</v>
      </c>
      <c r="B1048" s="2" t="s">
        <v>205</v>
      </c>
      <c r="C1048" s="2" t="s">
        <v>212</v>
      </c>
      <c r="D1048" s="15" t="s">
        <v>40</v>
      </c>
      <c r="E1048" s="2" t="s">
        <v>110</v>
      </c>
      <c r="F1048" s="2" t="str">
        <f>VLOOKUP(GERAL[[#This Row],[CÓD]],SEALL,6,FALSE)</f>
        <v>ESG</v>
      </c>
      <c r="G1048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04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4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48" s="2" t="str">
        <f>VLOOKUP(GERAL[[#This Row],[CÓD]],SEALL,4,FALSE)</f>
        <v>06, 09, 11</v>
      </c>
      <c r="K1048" s="2" t="str">
        <f>IF(ISERR(FIND("01",GERAL[[#This Row],[ODS]])),"NÃO","SIM")</f>
        <v>NÃO</v>
      </c>
      <c r="L1048" s="2" t="str">
        <f>IF(ISERR(FIND("02",GERAL[[#This Row],[ODS]])),"NÃO","SIM")</f>
        <v>NÃO</v>
      </c>
      <c r="M1048" s="2" t="str">
        <f>IF(ISERR(FIND("03",GERAL[[#This Row],[ODS]])),"NÃO","SIM")</f>
        <v>NÃO</v>
      </c>
      <c r="N1048" s="2" t="str">
        <f>IF(ISERR(FIND("04",GERAL[[#This Row],[ODS]])),"NÃO","SIM")</f>
        <v>NÃO</v>
      </c>
      <c r="O1048" s="2" t="str">
        <f>IF(ISERR(FIND("05",GERAL[[#This Row],[ODS]])),"NÃO","SIM")</f>
        <v>NÃO</v>
      </c>
      <c r="P1048" s="2" t="str">
        <f>IF(ISERR(FIND("06",GERAL[[#This Row],[ODS]])),"NÃO","SIM")</f>
        <v>SIM</v>
      </c>
      <c r="Q1048" s="2" t="str">
        <f>IF(ISERR(FIND("07",GERAL[[#This Row],[ODS]])),"NÃO","SIM")</f>
        <v>NÃO</v>
      </c>
      <c r="R1048" s="2" t="str">
        <f>IF(ISERR(FIND("08",GERAL[[#This Row],[ODS]])),"NÃO","SIM")</f>
        <v>NÃO</v>
      </c>
      <c r="S1048" s="2" t="str">
        <f>IF(ISERR(FIND("09",GERAL[[#This Row],[ODS]])),"NÃO","SIM")</f>
        <v>SIM</v>
      </c>
      <c r="T1048" s="2" t="str">
        <f>IF(ISERR(FIND("10",GERAL[[#This Row],[ODS]])),"NÃO","SIM")</f>
        <v>NÃO</v>
      </c>
      <c r="U1048" s="2" t="str">
        <f>IF(ISERR(FIND("11",GERAL[[#This Row],[ODS]])),"NÃO","SIM")</f>
        <v>SIM</v>
      </c>
      <c r="V1048" s="2" t="str">
        <f>IF(ISERR(FIND("12",GERAL[[#This Row],[ODS]])),"NÃO","SIM")</f>
        <v>NÃO</v>
      </c>
      <c r="W1048" s="2" t="str">
        <f>IF(ISERR(FIND("13",GERAL[[#This Row],[ODS]])),"NÃO","SIM")</f>
        <v>NÃO</v>
      </c>
      <c r="X1048" s="2" t="str">
        <f>IF(ISERR(FIND("14",GERAL[[#This Row],[ODS]])),"NÃO","SIM")</f>
        <v>NÃO</v>
      </c>
      <c r="Y1048" s="2" t="str">
        <f>IF(ISERR(FIND("15",GERAL[[#This Row],[ODS]])),"NÃO","SIM")</f>
        <v>NÃO</v>
      </c>
      <c r="Z1048" s="2" t="str">
        <f>IF(ISERR(FIND("16",GERAL[[#This Row],[ODS]])),"NÃO","SIM")</f>
        <v>NÃO</v>
      </c>
      <c r="AA1048" s="2" t="str">
        <f>IF(ISERR(FIND("17",GERAL[[#This Row],[ODS]])),"NÃO","SIM")</f>
        <v>NÃO</v>
      </c>
      <c r="AB1048" s="1">
        <v>0</v>
      </c>
      <c r="AC1048" s="1">
        <v>0</v>
      </c>
      <c r="AD1048" s="1">
        <v>0</v>
      </c>
      <c r="AE1048" s="1">
        <v>0</v>
      </c>
      <c r="AF1048" s="1">
        <v>0</v>
      </c>
      <c r="AG1048" s="1" t="str">
        <f>GERAL[[#This Row],[SIGLA]]&amp;GERAL[[#This Row],[CÓD]]</f>
        <v>RSIF_CS</v>
      </c>
      <c r="AH1048" s="1">
        <f ca="1">VLOOKUP(GERAL[[#This Row],[REF_NOTA]],BASE_NOTAS[],7,FALSE)</f>
        <v>16.295813263810103</v>
      </c>
      <c r="AI1048" s="31">
        <f ca="1">IF(GERAL[[#This Row],[Nota 2025]]="",0,GERAL[[#This Row],[Nota 2026]]-GERAL[[#This Row],[Nota 2025]])</f>
        <v>16.295813263810103</v>
      </c>
    </row>
    <row r="1049" spans="1:35" ht="17" x14ac:dyDescent="0.35">
      <c r="A1049" s="2" t="s">
        <v>176</v>
      </c>
      <c r="B1049" s="2" t="s">
        <v>203</v>
      </c>
      <c r="C1049" s="2" t="s">
        <v>212</v>
      </c>
      <c r="D1049" s="15" t="s">
        <v>40</v>
      </c>
      <c r="E1049" s="2" t="s">
        <v>110</v>
      </c>
      <c r="F1049" s="2" t="str">
        <f>VLOOKUP(GERAL[[#This Row],[CÓD]],SEALL,6,FALSE)</f>
        <v>ESG</v>
      </c>
      <c r="G1049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04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4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49" s="2" t="str">
        <f>VLOOKUP(GERAL[[#This Row],[CÓD]],SEALL,4,FALSE)</f>
        <v>06, 09, 11</v>
      </c>
      <c r="K1049" s="2" t="str">
        <f>IF(ISERR(FIND("01",GERAL[[#This Row],[ODS]])),"NÃO","SIM")</f>
        <v>NÃO</v>
      </c>
      <c r="L1049" s="2" t="str">
        <f>IF(ISERR(FIND("02",GERAL[[#This Row],[ODS]])),"NÃO","SIM")</f>
        <v>NÃO</v>
      </c>
      <c r="M1049" s="2" t="str">
        <f>IF(ISERR(FIND("03",GERAL[[#This Row],[ODS]])),"NÃO","SIM")</f>
        <v>NÃO</v>
      </c>
      <c r="N1049" s="2" t="str">
        <f>IF(ISERR(FIND("04",GERAL[[#This Row],[ODS]])),"NÃO","SIM")</f>
        <v>NÃO</v>
      </c>
      <c r="O1049" s="2" t="str">
        <f>IF(ISERR(FIND("05",GERAL[[#This Row],[ODS]])),"NÃO","SIM")</f>
        <v>NÃO</v>
      </c>
      <c r="P1049" s="2" t="str">
        <f>IF(ISERR(FIND("06",GERAL[[#This Row],[ODS]])),"NÃO","SIM")</f>
        <v>SIM</v>
      </c>
      <c r="Q1049" s="2" t="str">
        <f>IF(ISERR(FIND("07",GERAL[[#This Row],[ODS]])),"NÃO","SIM")</f>
        <v>NÃO</v>
      </c>
      <c r="R1049" s="2" t="str">
        <f>IF(ISERR(FIND("08",GERAL[[#This Row],[ODS]])),"NÃO","SIM")</f>
        <v>NÃO</v>
      </c>
      <c r="S1049" s="2" t="str">
        <f>IF(ISERR(FIND("09",GERAL[[#This Row],[ODS]])),"NÃO","SIM")</f>
        <v>SIM</v>
      </c>
      <c r="T1049" s="2" t="str">
        <f>IF(ISERR(FIND("10",GERAL[[#This Row],[ODS]])),"NÃO","SIM")</f>
        <v>NÃO</v>
      </c>
      <c r="U1049" s="2" t="str">
        <f>IF(ISERR(FIND("11",GERAL[[#This Row],[ODS]])),"NÃO","SIM")</f>
        <v>SIM</v>
      </c>
      <c r="V1049" s="2" t="str">
        <f>IF(ISERR(FIND("12",GERAL[[#This Row],[ODS]])),"NÃO","SIM")</f>
        <v>NÃO</v>
      </c>
      <c r="W1049" s="2" t="str">
        <f>IF(ISERR(FIND("13",GERAL[[#This Row],[ODS]])),"NÃO","SIM")</f>
        <v>NÃO</v>
      </c>
      <c r="X1049" s="2" t="str">
        <f>IF(ISERR(FIND("14",GERAL[[#This Row],[ODS]])),"NÃO","SIM")</f>
        <v>NÃO</v>
      </c>
      <c r="Y1049" s="2" t="str">
        <f>IF(ISERR(FIND("15",GERAL[[#This Row],[ODS]])),"NÃO","SIM")</f>
        <v>NÃO</v>
      </c>
      <c r="Z1049" s="2" t="str">
        <f>IF(ISERR(FIND("16",GERAL[[#This Row],[ODS]])),"NÃO","SIM")</f>
        <v>NÃO</v>
      </c>
      <c r="AA1049" s="2" t="str">
        <f>IF(ISERR(FIND("17",GERAL[[#This Row],[ODS]])),"NÃO","SIM")</f>
        <v>NÃO</v>
      </c>
      <c r="AB1049" s="1">
        <v>76.288659793814432</v>
      </c>
      <c r="AC1049" s="1">
        <v>79.310344827586206</v>
      </c>
      <c r="AD1049" s="1">
        <v>80.86560364464691</v>
      </c>
      <c r="AE1049" s="1">
        <v>78.515625</v>
      </c>
      <c r="AF1049" s="1">
        <v>52.720269288388721</v>
      </c>
      <c r="AG1049" s="1" t="str">
        <f>GERAL[[#This Row],[SIGLA]]&amp;GERAL[[#This Row],[CÓD]]</f>
        <v>ROIF_CS</v>
      </c>
      <c r="AH1049" s="1">
        <f ca="1">VLOOKUP(GERAL[[#This Row],[REF_NOTA]],BASE_NOTAS[],7,FALSE)</f>
        <v>68.122450988926857</v>
      </c>
      <c r="AI1049" s="31">
        <f ca="1">IF(GERAL[[#This Row],[Nota 2025]]="",0,GERAL[[#This Row],[Nota 2026]]-GERAL[[#This Row],[Nota 2025]])</f>
        <v>15.402181700538137</v>
      </c>
    </row>
    <row r="1050" spans="1:35" ht="17" x14ac:dyDescent="0.35">
      <c r="A1050" s="2" t="s">
        <v>177</v>
      </c>
      <c r="B1050" s="2" t="s">
        <v>204</v>
      </c>
      <c r="C1050" s="2" t="s">
        <v>212</v>
      </c>
      <c r="D1050" s="15" t="s">
        <v>40</v>
      </c>
      <c r="E1050" s="2" t="s">
        <v>110</v>
      </c>
      <c r="F1050" s="2" t="str">
        <f>VLOOKUP(GERAL[[#This Row],[CÓD]],SEALL,6,FALSE)</f>
        <v>ESG</v>
      </c>
      <c r="G1050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05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5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50" s="2" t="str">
        <f>VLOOKUP(GERAL[[#This Row],[CÓD]],SEALL,4,FALSE)</f>
        <v>06, 09, 11</v>
      </c>
      <c r="K1050" s="2" t="str">
        <f>IF(ISERR(FIND("01",GERAL[[#This Row],[ODS]])),"NÃO","SIM")</f>
        <v>NÃO</v>
      </c>
      <c r="L1050" s="2" t="str">
        <f>IF(ISERR(FIND("02",GERAL[[#This Row],[ODS]])),"NÃO","SIM")</f>
        <v>NÃO</v>
      </c>
      <c r="M1050" s="2" t="str">
        <f>IF(ISERR(FIND("03",GERAL[[#This Row],[ODS]])),"NÃO","SIM")</f>
        <v>NÃO</v>
      </c>
      <c r="N1050" s="2" t="str">
        <f>IF(ISERR(FIND("04",GERAL[[#This Row],[ODS]])),"NÃO","SIM")</f>
        <v>NÃO</v>
      </c>
      <c r="O1050" s="2" t="str">
        <f>IF(ISERR(FIND("05",GERAL[[#This Row],[ODS]])),"NÃO","SIM")</f>
        <v>NÃO</v>
      </c>
      <c r="P1050" s="2" t="str">
        <f>IF(ISERR(FIND("06",GERAL[[#This Row],[ODS]])),"NÃO","SIM")</f>
        <v>SIM</v>
      </c>
      <c r="Q1050" s="2" t="str">
        <f>IF(ISERR(FIND("07",GERAL[[#This Row],[ODS]])),"NÃO","SIM")</f>
        <v>NÃO</v>
      </c>
      <c r="R1050" s="2" t="str">
        <f>IF(ISERR(FIND("08",GERAL[[#This Row],[ODS]])),"NÃO","SIM")</f>
        <v>NÃO</v>
      </c>
      <c r="S1050" s="2" t="str">
        <f>IF(ISERR(FIND("09",GERAL[[#This Row],[ODS]])),"NÃO","SIM")</f>
        <v>SIM</v>
      </c>
      <c r="T1050" s="2" t="str">
        <f>IF(ISERR(FIND("10",GERAL[[#This Row],[ODS]])),"NÃO","SIM")</f>
        <v>NÃO</v>
      </c>
      <c r="U1050" s="2" t="str">
        <f>IF(ISERR(FIND("11",GERAL[[#This Row],[ODS]])),"NÃO","SIM")</f>
        <v>SIM</v>
      </c>
      <c r="V1050" s="2" t="str">
        <f>IF(ISERR(FIND("12",GERAL[[#This Row],[ODS]])),"NÃO","SIM")</f>
        <v>NÃO</v>
      </c>
      <c r="W1050" s="2" t="str">
        <f>IF(ISERR(FIND("13",GERAL[[#This Row],[ODS]])),"NÃO","SIM")</f>
        <v>NÃO</v>
      </c>
      <c r="X1050" s="2" t="str">
        <f>IF(ISERR(FIND("14",GERAL[[#This Row],[ODS]])),"NÃO","SIM")</f>
        <v>NÃO</v>
      </c>
      <c r="Y1050" s="2" t="str">
        <f>IF(ISERR(FIND("15",GERAL[[#This Row],[ODS]])),"NÃO","SIM")</f>
        <v>NÃO</v>
      </c>
      <c r="Z1050" s="2" t="str">
        <f>IF(ISERR(FIND("16",GERAL[[#This Row],[ODS]])),"NÃO","SIM")</f>
        <v>NÃO</v>
      </c>
      <c r="AA1050" s="2" t="str">
        <f>IF(ISERR(FIND("17",GERAL[[#This Row],[ODS]])),"NÃO","SIM")</f>
        <v>NÃO</v>
      </c>
      <c r="AB1050" s="1">
        <v>86.855670103092791</v>
      </c>
      <c r="AC1050" s="1">
        <v>89.901477832512327</v>
      </c>
      <c r="AD1050" s="1">
        <v>95.899772209567189</v>
      </c>
      <c r="AE1050" s="1">
        <v>100</v>
      </c>
      <c r="AF1050" s="1">
        <v>54.656547024457041</v>
      </c>
      <c r="AG1050" s="1" t="str">
        <f>GERAL[[#This Row],[SIGLA]]&amp;GERAL[[#This Row],[CÓD]]</f>
        <v>RRIF_CS</v>
      </c>
      <c r="AH1050" s="1">
        <f ca="1">VLOOKUP(GERAL[[#This Row],[REF_NOTA]],BASE_NOTAS[],7,FALSE)</f>
        <v>70.202239996893525</v>
      </c>
      <c r="AI1050" s="31">
        <f ca="1">IF(GERAL[[#This Row],[Nota 2025]]="",0,GERAL[[#This Row],[Nota 2026]]-GERAL[[#This Row],[Nota 2025]])</f>
        <v>15.545692972436484</v>
      </c>
    </row>
    <row r="1051" spans="1:35" ht="17" x14ac:dyDescent="0.35">
      <c r="A1051" s="2" t="s">
        <v>179</v>
      </c>
      <c r="B1051" s="2" t="s">
        <v>194</v>
      </c>
      <c r="C1051" s="2" t="s">
        <v>212</v>
      </c>
      <c r="D1051" s="15" t="s">
        <v>40</v>
      </c>
      <c r="E1051" s="2" t="s">
        <v>110</v>
      </c>
      <c r="F1051" s="2" t="str">
        <f>VLOOKUP(GERAL[[#This Row],[CÓD]],SEALL,6,FALSE)</f>
        <v>ESG</v>
      </c>
      <c r="G1051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05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5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51" s="2" t="str">
        <f>VLOOKUP(GERAL[[#This Row],[CÓD]],SEALL,4,FALSE)</f>
        <v>06, 09, 11</v>
      </c>
      <c r="K1051" s="2" t="str">
        <f>IF(ISERR(FIND("01",GERAL[[#This Row],[ODS]])),"NÃO","SIM")</f>
        <v>NÃO</v>
      </c>
      <c r="L1051" s="2" t="str">
        <f>IF(ISERR(FIND("02",GERAL[[#This Row],[ODS]])),"NÃO","SIM")</f>
        <v>NÃO</v>
      </c>
      <c r="M1051" s="2" t="str">
        <f>IF(ISERR(FIND("03",GERAL[[#This Row],[ODS]])),"NÃO","SIM")</f>
        <v>NÃO</v>
      </c>
      <c r="N1051" s="2" t="str">
        <f>IF(ISERR(FIND("04",GERAL[[#This Row],[ODS]])),"NÃO","SIM")</f>
        <v>NÃO</v>
      </c>
      <c r="O1051" s="2" t="str">
        <f>IF(ISERR(FIND("05",GERAL[[#This Row],[ODS]])),"NÃO","SIM")</f>
        <v>NÃO</v>
      </c>
      <c r="P1051" s="2" t="str">
        <f>IF(ISERR(FIND("06",GERAL[[#This Row],[ODS]])),"NÃO","SIM")</f>
        <v>SIM</v>
      </c>
      <c r="Q1051" s="2" t="str">
        <f>IF(ISERR(FIND("07",GERAL[[#This Row],[ODS]])),"NÃO","SIM")</f>
        <v>NÃO</v>
      </c>
      <c r="R1051" s="2" t="str">
        <f>IF(ISERR(FIND("08",GERAL[[#This Row],[ODS]])),"NÃO","SIM")</f>
        <v>NÃO</v>
      </c>
      <c r="S1051" s="2" t="str">
        <f>IF(ISERR(FIND("09",GERAL[[#This Row],[ODS]])),"NÃO","SIM")</f>
        <v>SIM</v>
      </c>
      <c r="T1051" s="2" t="str">
        <f>IF(ISERR(FIND("10",GERAL[[#This Row],[ODS]])),"NÃO","SIM")</f>
        <v>NÃO</v>
      </c>
      <c r="U1051" s="2" t="str">
        <f>IF(ISERR(FIND("11",GERAL[[#This Row],[ODS]])),"NÃO","SIM")</f>
        <v>SIM</v>
      </c>
      <c r="V1051" s="2" t="str">
        <f>IF(ISERR(FIND("12",GERAL[[#This Row],[ODS]])),"NÃO","SIM")</f>
        <v>NÃO</v>
      </c>
      <c r="W1051" s="2" t="str">
        <f>IF(ISERR(FIND("13",GERAL[[#This Row],[ODS]])),"NÃO","SIM")</f>
        <v>NÃO</v>
      </c>
      <c r="X1051" s="2" t="str">
        <f>IF(ISERR(FIND("14",GERAL[[#This Row],[ODS]])),"NÃO","SIM")</f>
        <v>NÃO</v>
      </c>
      <c r="Y1051" s="2" t="str">
        <f>IF(ISERR(FIND("15",GERAL[[#This Row],[ODS]])),"NÃO","SIM")</f>
        <v>NÃO</v>
      </c>
      <c r="Z1051" s="2" t="str">
        <f>IF(ISERR(FIND("16",GERAL[[#This Row],[ODS]])),"NÃO","SIM")</f>
        <v>NÃO</v>
      </c>
      <c r="AA1051" s="2" t="str">
        <f>IF(ISERR(FIND("17",GERAL[[#This Row],[ODS]])),"NÃO","SIM")</f>
        <v>NÃO</v>
      </c>
      <c r="AB1051" s="1">
        <v>40.206185567010301</v>
      </c>
      <c r="AC1051" s="1">
        <v>46.551724137931025</v>
      </c>
      <c r="AD1051" s="1">
        <v>42.596810933940766</v>
      </c>
      <c r="AE1051" s="1">
        <v>33.203125000000014</v>
      </c>
      <c r="AF1051" s="1">
        <v>21.73486631109553</v>
      </c>
      <c r="AG1051" s="1" t="str">
        <f>GERAL[[#This Row],[SIGLA]]&amp;GERAL[[#This Row],[CÓD]]</f>
        <v>SCIF_CS</v>
      </c>
      <c r="AH1051" s="1">
        <f ca="1">VLOOKUP(GERAL[[#This Row],[REF_NOTA]],BASE_NOTAS[],7,FALSE)</f>
        <v>31.189077484587855</v>
      </c>
      <c r="AI1051" s="31">
        <f ca="1">IF(GERAL[[#This Row],[Nota 2025]]="",0,GERAL[[#This Row],[Nota 2026]]-GERAL[[#This Row],[Nota 2025]])</f>
        <v>9.4542111734923253</v>
      </c>
    </row>
    <row r="1052" spans="1:35" ht="17" x14ac:dyDescent="0.35">
      <c r="A1052" s="2" t="s">
        <v>181</v>
      </c>
      <c r="B1052" s="2" t="s">
        <v>186</v>
      </c>
      <c r="C1052" s="2" t="s">
        <v>212</v>
      </c>
      <c r="D1052" s="15" t="s">
        <v>40</v>
      </c>
      <c r="E1052" s="2" t="s">
        <v>110</v>
      </c>
      <c r="F1052" s="2" t="str">
        <f>VLOOKUP(GERAL[[#This Row],[CÓD]],SEALL,6,FALSE)</f>
        <v>ESG</v>
      </c>
      <c r="G1052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05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5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52" s="2" t="str">
        <f>VLOOKUP(GERAL[[#This Row],[CÓD]],SEALL,4,FALSE)</f>
        <v>06, 09, 11</v>
      </c>
      <c r="K1052" s="2" t="str">
        <f>IF(ISERR(FIND("01",GERAL[[#This Row],[ODS]])),"NÃO","SIM")</f>
        <v>NÃO</v>
      </c>
      <c r="L1052" s="2" t="str">
        <f>IF(ISERR(FIND("02",GERAL[[#This Row],[ODS]])),"NÃO","SIM")</f>
        <v>NÃO</v>
      </c>
      <c r="M1052" s="2" t="str">
        <f>IF(ISERR(FIND("03",GERAL[[#This Row],[ODS]])),"NÃO","SIM")</f>
        <v>NÃO</v>
      </c>
      <c r="N1052" s="2" t="str">
        <f>IF(ISERR(FIND("04",GERAL[[#This Row],[ODS]])),"NÃO","SIM")</f>
        <v>NÃO</v>
      </c>
      <c r="O1052" s="2" t="str">
        <f>IF(ISERR(FIND("05",GERAL[[#This Row],[ODS]])),"NÃO","SIM")</f>
        <v>NÃO</v>
      </c>
      <c r="P1052" s="2" t="str">
        <f>IF(ISERR(FIND("06",GERAL[[#This Row],[ODS]])),"NÃO","SIM")</f>
        <v>SIM</v>
      </c>
      <c r="Q1052" s="2" t="str">
        <f>IF(ISERR(FIND("07",GERAL[[#This Row],[ODS]])),"NÃO","SIM")</f>
        <v>NÃO</v>
      </c>
      <c r="R1052" s="2" t="str">
        <f>IF(ISERR(FIND("08",GERAL[[#This Row],[ODS]])),"NÃO","SIM")</f>
        <v>NÃO</v>
      </c>
      <c r="S1052" s="2" t="str">
        <f>IF(ISERR(FIND("09",GERAL[[#This Row],[ODS]])),"NÃO","SIM")</f>
        <v>SIM</v>
      </c>
      <c r="T1052" s="2" t="str">
        <f>IF(ISERR(FIND("10",GERAL[[#This Row],[ODS]])),"NÃO","SIM")</f>
        <v>NÃO</v>
      </c>
      <c r="U1052" s="2" t="str">
        <f>IF(ISERR(FIND("11",GERAL[[#This Row],[ODS]])),"NÃO","SIM")</f>
        <v>SIM</v>
      </c>
      <c r="V1052" s="2" t="str">
        <f>IF(ISERR(FIND("12",GERAL[[#This Row],[ODS]])),"NÃO","SIM")</f>
        <v>NÃO</v>
      </c>
      <c r="W1052" s="2" t="str">
        <f>IF(ISERR(FIND("13",GERAL[[#This Row],[ODS]])),"NÃO","SIM")</f>
        <v>NÃO</v>
      </c>
      <c r="X1052" s="2" t="str">
        <f>IF(ISERR(FIND("14",GERAL[[#This Row],[ODS]])),"NÃO","SIM")</f>
        <v>NÃO</v>
      </c>
      <c r="Y1052" s="2" t="str">
        <f>IF(ISERR(FIND("15",GERAL[[#This Row],[ODS]])),"NÃO","SIM")</f>
        <v>NÃO</v>
      </c>
      <c r="Z1052" s="2" t="str">
        <f>IF(ISERR(FIND("16",GERAL[[#This Row],[ODS]])),"NÃO","SIM")</f>
        <v>NÃO</v>
      </c>
      <c r="AA1052" s="2" t="str">
        <f>IF(ISERR(FIND("17",GERAL[[#This Row],[ODS]])),"NÃO","SIM")</f>
        <v>NÃO</v>
      </c>
      <c r="AB1052" s="1">
        <v>73.453608247422693</v>
      </c>
      <c r="AC1052" s="1">
        <v>80.78817733990148</v>
      </c>
      <c r="AD1052" s="1">
        <v>82.460136674259672</v>
      </c>
      <c r="AE1052" s="1">
        <v>75.390625</v>
      </c>
      <c r="AF1052" s="1">
        <v>48.084598009688584</v>
      </c>
      <c r="AG1052" s="1" t="str">
        <f>GERAL[[#This Row],[SIGLA]]&amp;GERAL[[#This Row],[CÓD]]</f>
        <v>SPIF_CS</v>
      </c>
      <c r="AH1052" s="1">
        <f ca="1">VLOOKUP(GERAL[[#This Row],[REF_NOTA]],BASE_NOTAS[],7,FALSE)</f>
        <v>71.462346778030195</v>
      </c>
      <c r="AI1052" s="31">
        <f ca="1">IF(GERAL[[#This Row],[Nota 2025]]="",0,GERAL[[#This Row],[Nota 2026]]-GERAL[[#This Row],[Nota 2025]])</f>
        <v>23.377748768341611</v>
      </c>
    </row>
    <row r="1053" spans="1:35" ht="17" x14ac:dyDescent="0.35">
      <c r="A1053" s="2" t="s">
        <v>180</v>
      </c>
      <c r="B1053" s="2" t="s">
        <v>206</v>
      </c>
      <c r="C1053" s="2" t="s">
        <v>212</v>
      </c>
      <c r="D1053" s="15" t="s">
        <v>40</v>
      </c>
      <c r="E1053" s="2" t="s">
        <v>110</v>
      </c>
      <c r="F1053" s="2" t="str">
        <f>VLOOKUP(GERAL[[#This Row],[CÓD]],SEALL,6,FALSE)</f>
        <v>ESG</v>
      </c>
      <c r="G1053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05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5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53" s="2" t="str">
        <f>VLOOKUP(GERAL[[#This Row],[CÓD]],SEALL,4,FALSE)</f>
        <v>06, 09, 11</v>
      </c>
      <c r="K1053" s="2" t="str">
        <f>IF(ISERR(FIND("01",GERAL[[#This Row],[ODS]])),"NÃO","SIM")</f>
        <v>NÃO</v>
      </c>
      <c r="L1053" s="2" t="str">
        <f>IF(ISERR(FIND("02",GERAL[[#This Row],[ODS]])),"NÃO","SIM")</f>
        <v>NÃO</v>
      </c>
      <c r="M1053" s="2" t="str">
        <f>IF(ISERR(FIND("03",GERAL[[#This Row],[ODS]])),"NÃO","SIM")</f>
        <v>NÃO</v>
      </c>
      <c r="N1053" s="2" t="str">
        <f>IF(ISERR(FIND("04",GERAL[[#This Row],[ODS]])),"NÃO","SIM")</f>
        <v>NÃO</v>
      </c>
      <c r="O1053" s="2" t="str">
        <f>IF(ISERR(FIND("05",GERAL[[#This Row],[ODS]])),"NÃO","SIM")</f>
        <v>NÃO</v>
      </c>
      <c r="P1053" s="2" t="str">
        <f>IF(ISERR(FIND("06",GERAL[[#This Row],[ODS]])),"NÃO","SIM")</f>
        <v>SIM</v>
      </c>
      <c r="Q1053" s="2" t="str">
        <f>IF(ISERR(FIND("07",GERAL[[#This Row],[ODS]])),"NÃO","SIM")</f>
        <v>NÃO</v>
      </c>
      <c r="R1053" s="2" t="str">
        <f>IF(ISERR(FIND("08",GERAL[[#This Row],[ODS]])),"NÃO","SIM")</f>
        <v>NÃO</v>
      </c>
      <c r="S1053" s="2" t="str">
        <f>IF(ISERR(FIND("09",GERAL[[#This Row],[ODS]])),"NÃO","SIM")</f>
        <v>SIM</v>
      </c>
      <c r="T1053" s="2" t="str">
        <f>IF(ISERR(FIND("10",GERAL[[#This Row],[ODS]])),"NÃO","SIM")</f>
        <v>NÃO</v>
      </c>
      <c r="U1053" s="2" t="str">
        <f>IF(ISERR(FIND("11",GERAL[[#This Row],[ODS]])),"NÃO","SIM")</f>
        <v>SIM</v>
      </c>
      <c r="V1053" s="2" t="str">
        <f>IF(ISERR(FIND("12",GERAL[[#This Row],[ODS]])),"NÃO","SIM")</f>
        <v>NÃO</v>
      </c>
      <c r="W1053" s="2" t="str">
        <f>IF(ISERR(FIND("13",GERAL[[#This Row],[ODS]])),"NÃO","SIM")</f>
        <v>NÃO</v>
      </c>
      <c r="X1053" s="2" t="str">
        <f>IF(ISERR(FIND("14",GERAL[[#This Row],[ODS]])),"NÃO","SIM")</f>
        <v>NÃO</v>
      </c>
      <c r="Y1053" s="2" t="str">
        <f>IF(ISERR(FIND("15",GERAL[[#This Row],[ODS]])),"NÃO","SIM")</f>
        <v>NÃO</v>
      </c>
      <c r="Z1053" s="2" t="str">
        <f>IF(ISERR(FIND("16",GERAL[[#This Row],[ODS]])),"NÃO","SIM")</f>
        <v>NÃO</v>
      </c>
      <c r="AA1053" s="2" t="str">
        <f>IF(ISERR(FIND("17",GERAL[[#This Row],[ODS]])),"NÃO","SIM")</f>
        <v>NÃO</v>
      </c>
      <c r="AB1053" s="1">
        <v>37.371134020618555</v>
      </c>
      <c r="AC1053" s="1">
        <v>44.088669950738925</v>
      </c>
      <c r="AD1053" s="1">
        <v>49.658314350797262</v>
      </c>
      <c r="AE1053" s="1">
        <v>43.75</v>
      </c>
      <c r="AF1053" s="1">
        <v>33.661730561951813</v>
      </c>
      <c r="AG1053" s="1" t="str">
        <f>GERAL[[#This Row],[SIGLA]]&amp;GERAL[[#This Row],[CÓD]]</f>
        <v>SEIF_CS</v>
      </c>
      <c r="AH1053" s="1">
        <f ca="1">VLOOKUP(GERAL[[#This Row],[REF_NOTA]],BASE_NOTAS[],7,FALSE)</f>
        <v>53.789999360736289</v>
      </c>
      <c r="AI1053" s="31">
        <f ca="1">IF(GERAL[[#This Row],[Nota 2025]]="",0,GERAL[[#This Row],[Nota 2026]]-GERAL[[#This Row],[Nota 2025]])</f>
        <v>20.128268798784475</v>
      </c>
    </row>
    <row r="1054" spans="1:35" ht="17" x14ac:dyDescent="0.35">
      <c r="A1054" s="2" t="s">
        <v>182</v>
      </c>
      <c r="B1054" s="2" t="s">
        <v>185</v>
      </c>
      <c r="C1054" s="2" t="s">
        <v>212</v>
      </c>
      <c r="D1054" s="15" t="s">
        <v>40</v>
      </c>
      <c r="E1054" s="2" t="s">
        <v>110</v>
      </c>
      <c r="F1054" s="2" t="str">
        <f>VLOOKUP(GERAL[[#This Row],[CÓD]],SEALL,6,FALSE)</f>
        <v>ESG</v>
      </c>
      <c r="G1054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105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5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54" s="2" t="str">
        <f>VLOOKUP(GERAL[[#This Row],[CÓD]],SEALL,4,FALSE)</f>
        <v>06, 09, 11</v>
      </c>
      <c r="K1054" s="2" t="str">
        <f>IF(ISERR(FIND("01",GERAL[[#This Row],[ODS]])),"NÃO","SIM")</f>
        <v>NÃO</v>
      </c>
      <c r="L1054" s="2" t="str">
        <f>IF(ISERR(FIND("02",GERAL[[#This Row],[ODS]])),"NÃO","SIM")</f>
        <v>NÃO</v>
      </c>
      <c r="M1054" s="2" t="str">
        <f>IF(ISERR(FIND("03",GERAL[[#This Row],[ODS]])),"NÃO","SIM")</f>
        <v>NÃO</v>
      </c>
      <c r="N1054" s="2" t="str">
        <f>IF(ISERR(FIND("04",GERAL[[#This Row],[ODS]])),"NÃO","SIM")</f>
        <v>NÃO</v>
      </c>
      <c r="O1054" s="2" t="str">
        <f>IF(ISERR(FIND("05",GERAL[[#This Row],[ODS]])),"NÃO","SIM")</f>
        <v>NÃO</v>
      </c>
      <c r="P1054" s="2" t="str">
        <f>IF(ISERR(FIND("06",GERAL[[#This Row],[ODS]])),"NÃO","SIM")</f>
        <v>SIM</v>
      </c>
      <c r="Q1054" s="2" t="str">
        <f>IF(ISERR(FIND("07",GERAL[[#This Row],[ODS]])),"NÃO","SIM")</f>
        <v>NÃO</v>
      </c>
      <c r="R1054" s="2" t="str">
        <f>IF(ISERR(FIND("08",GERAL[[#This Row],[ODS]])),"NÃO","SIM")</f>
        <v>NÃO</v>
      </c>
      <c r="S1054" s="2" t="str">
        <f>IF(ISERR(FIND("09",GERAL[[#This Row],[ODS]])),"NÃO","SIM")</f>
        <v>SIM</v>
      </c>
      <c r="T1054" s="2" t="str">
        <f>IF(ISERR(FIND("10",GERAL[[#This Row],[ODS]])),"NÃO","SIM")</f>
        <v>NÃO</v>
      </c>
      <c r="U1054" s="2" t="str">
        <f>IF(ISERR(FIND("11",GERAL[[#This Row],[ODS]])),"NÃO","SIM")</f>
        <v>SIM</v>
      </c>
      <c r="V1054" s="2" t="str">
        <f>IF(ISERR(FIND("12",GERAL[[#This Row],[ODS]])),"NÃO","SIM")</f>
        <v>NÃO</v>
      </c>
      <c r="W1054" s="2" t="str">
        <f>IF(ISERR(FIND("13",GERAL[[#This Row],[ODS]])),"NÃO","SIM")</f>
        <v>NÃO</v>
      </c>
      <c r="X1054" s="2" t="str">
        <f>IF(ISERR(FIND("14",GERAL[[#This Row],[ODS]])),"NÃO","SIM")</f>
        <v>NÃO</v>
      </c>
      <c r="Y1054" s="2" t="str">
        <f>IF(ISERR(FIND("15",GERAL[[#This Row],[ODS]])),"NÃO","SIM")</f>
        <v>NÃO</v>
      </c>
      <c r="Z1054" s="2" t="str">
        <f>IF(ISERR(FIND("16",GERAL[[#This Row],[ODS]])),"NÃO","SIM")</f>
        <v>NÃO</v>
      </c>
      <c r="AA1054" s="2" t="str">
        <f>IF(ISERR(FIND("17",GERAL[[#This Row],[ODS]])),"NÃO","SIM")</f>
        <v>NÃO</v>
      </c>
      <c r="AB1054" s="1">
        <v>44.329896907216494</v>
      </c>
      <c r="AC1054" s="1">
        <v>43.596059113300491</v>
      </c>
      <c r="AD1054" s="1">
        <v>46.013667425968109</v>
      </c>
      <c r="AE1054" s="1">
        <v>31.445312500000014</v>
      </c>
      <c r="AF1054" s="1">
        <v>5.4998108424209704</v>
      </c>
      <c r="AG1054" s="1" t="str">
        <f>GERAL[[#This Row],[SIGLA]]&amp;GERAL[[#This Row],[CÓD]]</f>
        <v>TOIF_CS</v>
      </c>
      <c r="AH1054" s="1">
        <f ca="1">VLOOKUP(GERAL[[#This Row],[REF_NOTA]],BASE_NOTAS[],7,FALSE)</f>
        <v>20.485014671946473</v>
      </c>
      <c r="AI1054" s="31">
        <f ca="1">IF(GERAL[[#This Row],[Nota 2025]]="",0,GERAL[[#This Row],[Nota 2026]]-GERAL[[#This Row],[Nota 2025]])</f>
        <v>14.985203829525503</v>
      </c>
    </row>
    <row r="1055" spans="1:35" ht="17" x14ac:dyDescent="0.35">
      <c r="A1055" s="2" t="s">
        <v>0</v>
      </c>
      <c r="B1055" s="2" t="s">
        <v>156</v>
      </c>
      <c r="C1055" s="2" t="s">
        <v>212</v>
      </c>
      <c r="D1055" s="15" t="s">
        <v>41</v>
      </c>
      <c r="E1055" s="2" t="s">
        <v>111</v>
      </c>
      <c r="F1055" s="2" t="str">
        <f>VLOOKUP(GERAL[[#This Row],[CÓD]],SEALL,6,FALSE)</f>
        <v>G</v>
      </c>
      <c r="G105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5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05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55" s="2" t="str">
        <f>VLOOKUP(GERAL[[#This Row],[CÓD]],SEALL,4,FALSE)</f>
        <v>09</v>
      </c>
      <c r="K1055" s="2" t="str">
        <f>IF(ISERR(FIND("01",GERAL[[#This Row],[ODS]])),"NÃO","SIM")</f>
        <v>NÃO</v>
      </c>
      <c r="L1055" s="2" t="str">
        <f>IF(ISERR(FIND("02",GERAL[[#This Row],[ODS]])),"NÃO","SIM")</f>
        <v>NÃO</v>
      </c>
      <c r="M1055" s="2" t="str">
        <f>IF(ISERR(FIND("03",GERAL[[#This Row],[ODS]])),"NÃO","SIM")</f>
        <v>NÃO</v>
      </c>
      <c r="N1055" s="2" t="str">
        <f>IF(ISERR(FIND("04",GERAL[[#This Row],[ODS]])),"NÃO","SIM")</f>
        <v>NÃO</v>
      </c>
      <c r="O1055" s="2" t="str">
        <f>IF(ISERR(FIND("05",GERAL[[#This Row],[ODS]])),"NÃO","SIM")</f>
        <v>NÃO</v>
      </c>
      <c r="P1055" s="2" t="str">
        <f>IF(ISERR(FIND("06",GERAL[[#This Row],[ODS]])),"NÃO","SIM")</f>
        <v>NÃO</v>
      </c>
      <c r="Q1055" s="2" t="str">
        <f>IF(ISERR(FIND("07",GERAL[[#This Row],[ODS]])),"NÃO","SIM")</f>
        <v>NÃO</v>
      </c>
      <c r="R1055" s="2" t="str">
        <f>IF(ISERR(FIND("08",GERAL[[#This Row],[ODS]])),"NÃO","SIM")</f>
        <v>NÃO</v>
      </c>
      <c r="S1055" s="2" t="str">
        <f>IF(ISERR(FIND("09",GERAL[[#This Row],[ODS]])),"NÃO","SIM")</f>
        <v>SIM</v>
      </c>
      <c r="T1055" s="2" t="str">
        <f>IF(ISERR(FIND("10",GERAL[[#This Row],[ODS]])),"NÃO","SIM")</f>
        <v>NÃO</v>
      </c>
      <c r="U1055" s="2" t="str">
        <f>IF(ISERR(FIND("11",GERAL[[#This Row],[ODS]])),"NÃO","SIM")</f>
        <v>NÃO</v>
      </c>
      <c r="V1055" s="2" t="str">
        <f>IF(ISERR(FIND("12",GERAL[[#This Row],[ODS]])),"NÃO","SIM")</f>
        <v>NÃO</v>
      </c>
      <c r="W1055" s="2" t="str">
        <f>IF(ISERR(FIND("13",GERAL[[#This Row],[ODS]])),"NÃO","SIM")</f>
        <v>NÃO</v>
      </c>
      <c r="X1055" s="2" t="str">
        <f>IF(ISERR(FIND("14",GERAL[[#This Row],[ODS]])),"NÃO","SIM")</f>
        <v>NÃO</v>
      </c>
      <c r="Y1055" s="2" t="str">
        <f>IF(ISERR(FIND("15",GERAL[[#This Row],[ODS]])),"NÃO","SIM")</f>
        <v>NÃO</v>
      </c>
      <c r="Z1055" s="2" t="str">
        <f>IF(ISERR(FIND("16",GERAL[[#This Row],[ODS]])),"NÃO","SIM")</f>
        <v>NÃO</v>
      </c>
      <c r="AA1055" s="2" t="str">
        <f>IF(ISERR(FIND("17",GERAL[[#This Row],[ODS]])),"NÃO","SIM")</f>
        <v>NÃO</v>
      </c>
      <c r="AB1055" s="1">
        <v>0.22651030765260771</v>
      </c>
      <c r="AC1055" s="1">
        <v>0.19350182302360597</v>
      </c>
      <c r="AD1055" s="1">
        <v>0.14022052864960347</v>
      </c>
      <c r="AE1055" s="1">
        <v>7.9270870597417803E-2</v>
      </c>
      <c r="AF1055" s="1">
        <v>8.1836392358679552E-2</v>
      </c>
      <c r="AG1055" s="1" t="str">
        <f>GERAL[[#This Row],[SIGLA]]&amp;GERAL[[#This Row],[CÓD]]</f>
        <v>ACIF_DV</v>
      </c>
      <c r="AH1055" s="1">
        <f ca="1">VLOOKUP(GERAL[[#This Row],[REF_NOTA]],BASE_NOTAS[],7,FALSE)</f>
        <v>0.25925518225677274</v>
      </c>
      <c r="AI1055" s="31">
        <f ca="1">IF(GERAL[[#This Row],[Nota 2025]]="",0,GERAL[[#This Row],[Nota 2026]]-GERAL[[#This Row],[Nota 2025]])</f>
        <v>0.17741878989809318</v>
      </c>
    </row>
    <row r="1056" spans="1:35" ht="17" x14ac:dyDescent="0.35">
      <c r="A1056" s="2" t="s">
        <v>1</v>
      </c>
      <c r="B1056" s="2" t="s">
        <v>157</v>
      </c>
      <c r="C1056" s="2" t="s">
        <v>212</v>
      </c>
      <c r="D1056" s="15" t="s">
        <v>41</v>
      </c>
      <c r="E1056" s="2" t="s">
        <v>111</v>
      </c>
      <c r="F1056" s="2" t="str">
        <f>VLOOKUP(GERAL[[#This Row],[CÓD]],SEALL,6,FALSE)</f>
        <v>G</v>
      </c>
      <c r="G105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5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05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56" s="2" t="str">
        <f>VLOOKUP(GERAL[[#This Row],[CÓD]],SEALL,4,FALSE)</f>
        <v>09</v>
      </c>
      <c r="K1056" s="2" t="str">
        <f>IF(ISERR(FIND("01",GERAL[[#This Row],[ODS]])),"NÃO","SIM")</f>
        <v>NÃO</v>
      </c>
      <c r="L1056" s="2" t="str">
        <f>IF(ISERR(FIND("02",GERAL[[#This Row],[ODS]])),"NÃO","SIM")</f>
        <v>NÃO</v>
      </c>
      <c r="M1056" s="2" t="str">
        <f>IF(ISERR(FIND("03",GERAL[[#This Row],[ODS]])),"NÃO","SIM")</f>
        <v>NÃO</v>
      </c>
      <c r="N1056" s="2" t="str">
        <f>IF(ISERR(FIND("04",GERAL[[#This Row],[ODS]])),"NÃO","SIM")</f>
        <v>NÃO</v>
      </c>
      <c r="O1056" s="2" t="str">
        <f>IF(ISERR(FIND("05",GERAL[[#This Row],[ODS]])),"NÃO","SIM")</f>
        <v>NÃO</v>
      </c>
      <c r="P1056" s="2" t="str">
        <f>IF(ISERR(FIND("06",GERAL[[#This Row],[ODS]])),"NÃO","SIM")</f>
        <v>NÃO</v>
      </c>
      <c r="Q1056" s="2" t="str">
        <f>IF(ISERR(FIND("07",GERAL[[#This Row],[ODS]])),"NÃO","SIM")</f>
        <v>NÃO</v>
      </c>
      <c r="R1056" s="2" t="str">
        <f>IF(ISERR(FIND("08",GERAL[[#This Row],[ODS]])),"NÃO","SIM")</f>
        <v>NÃO</v>
      </c>
      <c r="S1056" s="2" t="str">
        <f>IF(ISERR(FIND("09",GERAL[[#This Row],[ODS]])),"NÃO","SIM")</f>
        <v>SIM</v>
      </c>
      <c r="T1056" s="2" t="str">
        <f>IF(ISERR(FIND("10",GERAL[[#This Row],[ODS]])),"NÃO","SIM")</f>
        <v>NÃO</v>
      </c>
      <c r="U1056" s="2" t="str">
        <f>IF(ISERR(FIND("11",GERAL[[#This Row],[ODS]])),"NÃO","SIM")</f>
        <v>NÃO</v>
      </c>
      <c r="V1056" s="2" t="str">
        <f>IF(ISERR(FIND("12",GERAL[[#This Row],[ODS]])),"NÃO","SIM")</f>
        <v>NÃO</v>
      </c>
      <c r="W1056" s="2" t="str">
        <f>IF(ISERR(FIND("13",GERAL[[#This Row],[ODS]])),"NÃO","SIM")</f>
        <v>NÃO</v>
      </c>
      <c r="X1056" s="2" t="str">
        <f>IF(ISERR(FIND("14",GERAL[[#This Row],[ODS]])),"NÃO","SIM")</f>
        <v>NÃO</v>
      </c>
      <c r="Y1056" s="2" t="str">
        <f>IF(ISERR(FIND("15",GERAL[[#This Row],[ODS]])),"NÃO","SIM")</f>
        <v>NÃO</v>
      </c>
      <c r="Z1056" s="2" t="str">
        <f>IF(ISERR(FIND("16",GERAL[[#This Row],[ODS]])),"NÃO","SIM")</f>
        <v>NÃO</v>
      </c>
      <c r="AA1056" s="2" t="str">
        <f>IF(ISERR(FIND("17",GERAL[[#This Row],[ODS]])),"NÃO","SIM")</f>
        <v>NÃO</v>
      </c>
      <c r="AB1056" s="1">
        <v>2.2450325429366056</v>
      </c>
      <c r="AC1056" s="1">
        <v>3.5502295889797288</v>
      </c>
      <c r="AD1056" s="1">
        <v>3.0894042448578221</v>
      </c>
      <c r="AE1056" s="1">
        <v>2.6346385248300757</v>
      </c>
      <c r="AF1056" s="1">
        <v>2.9998534273569697</v>
      </c>
      <c r="AG1056" s="1" t="str">
        <f>GERAL[[#This Row],[SIGLA]]&amp;GERAL[[#This Row],[CÓD]]</f>
        <v>ALIF_DV</v>
      </c>
      <c r="AH1056" s="1">
        <f ca="1">VLOOKUP(GERAL[[#This Row],[REF_NOTA]],BASE_NOTAS[],7,FALSE)</f>
        <v>3.2666912130333619</v>
      </c>
      <c r="AI1056" s="31">
        <f ca="1">IF(GERAL[[#This Row],[Nota 2025]]="",0,GERAL[[#This Row],[Nota 2026]]-GERAL[[#This Row],[Nota 2025]])</f>
        <v>0.26683778567639216</v>
      </c>
    </row>
    <row r="1057" spans="1:35" ht="17" x14ac:dyDescent="0.35">
      <c r="A1057" s="2" t="s">
        <v>159</v>
      </c>
      <c r="B1057" s="2" t="s">
        <v>184</v>
      </c>
      <c r="C1057" s="2" t="s">
        <v>212</v>
      </c>
      <c r="D1057" s="15" t="s">
        <v>41</v>
      </c>
      <c r="E1057" s="2" t="s">
        <v>111</v>
      </c>
      <c r="F1057" s="2" t="str">
        <f>VLOOKUP(GERAL[[#This Row],[CÓD]],SEALL,6,FALSE)</f>
        <v>G</v>
      </c>
      <c r="G105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5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05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57" s="2" t="str">
        <f>VLOOKUP(GERAL[[#This Row],[CÓD]],SEALL,4,FALSE)</f>
        <v>09</v>
      </c>
      <c r="K1057" s="2" t="str">
        <f>IF(ISERR(FIND("01",GERAL[[#This Row],[ODS]])),"NÃO","SIM")</f>
        <v>NÃO</v>
      </c>
      <c r="L1057" s="2" t="str">
        <f>IF(ISERR(FIND("02",GERAL[[#This Row],[ODS]])),"NÃO","SIM")</f>
        <v>NÃO</v>
      </c>
      <c r="M1057" s="2" t="str">
        <f>IF(ISERR(FIND("03",GERAL[[#This Row],[ODS]])),"NÃO","SIM")</f>
        <v>NÃO</v>
      </c>
      <c r="N1057" s="2" t="str">
        <f>IF(ISERR(FIND("04",GERAL[[#This Row],[ODS]])),"NÃO","SIM")</f>
        <v>NÃO</v>
      </c>
      <c r="O1057" s="2" t="str">
        <f>IF(ISERR(FIND("05",GERAL[[#This Row],[ODS]])),"NÃO","SIM")</f>
        <v>NÃO</v>
      </c>
      <c r="P1057" s="2" t="str">
        <f>IF(ISERR(FIND("06",GERAL[[#This Row],[ODS]])),"NÃO","SIM")</f>
        <v>NÃO</v>
      </c>
      <c r="Q1057" s="2" t="str">
        <f>IF(ISERR(FIND("07",GERAL[[#This Row],[ODS]])),"NÃO","SIM")</f>
        <v>NÃO</v>
      </c>
      <c r="R1057" s="2" t="str">
        <f>IF(ISERR(FIND("08",GERAL[[#This Row],[ODS]])),"NÃO","SIM")</f>
        <v>NÃO</v>
      </c>
      <c r="S1057" s="2" t="str">
        <f>IF(ISERR(FIND("09",GERAL[[#This Row],[ODS]])),"NÃO","SIM")</f>
        <v>SIM</v>
      </c>
      <c r="T1057" s="2" t="str">
        <f>IF(ISERR(FIND("10",GERAL[[#This Row],[ODS]])),"NÃO","SIM")</f>
        <v>NÃO</v>
      </c>
      <c r="U1057" s="2" t="str">
        <f>IF(ISERR(FIND("11",GERAL[[#This Row],[ODS]])),"NÃO","SIM")</f>
        <v>NÃO</v>
      </c>
      <c r="V1057" s="2" t="str">
        <f>IF(ISERR(FIND("12",GERAL[[#This Row],[ODS]])),"NÃO","SIM")</f>
        <v>NÃO</v>
      </c>
      <c r="W1057" s="2" t="str">
        <f>IF(ISERR(FIND("13",GERAL[[#This Row],[ODS]])),"NÃO","SIM")</f>
        <v>NÃO</v>
      </c>
      <c r="X1057" s="2" t="str">
        <f>IF(ISERR(FIND("14",GERAL[[#This Row],[ODS]])),"NÃO","SIM")</f>
        <v>NÃO</v>
      </c>
      <c r="Y1057" s="2" t="str">
        <f>IF(ISERR(FIND("15",GERAL[[#This Row],[ODS]])),"NÃO","SIM")</f>
        <v>NÃO</v>
      </c>
      <c r="Z1057" s="2" t="str">
        <f>IF(ISERR(FIND("16",GERAL[[#This Row],[ODS]])),"NÃO","SIM")</f>
        <v>NÃO</v>
      </c>
      <c r="AA1057" s="2" t="str">
        <f>IF(ISERR(FIND("17",GERAL[[#This Row],[ODS]])),"NÃO","SIM")</f>
        <v>NÃO</v>
      </c>
      <c r="AB1057" s="1">
        <v>0.35888025537364643</v>
      </c>
      <c r="AC1057" s="1">
        <v>0.30176329313970707</v>
      </c>
      <c r="AD1057" s="1">
        <v>0.34008030812095386</v>
      </c>
      <c r="AE1057" s="1">
        <v>0.25935802790334644</v>
      </c>
      <c r="AF1057" s="1">
        <v>0.15105125156751298</v>
      </c>
      <c r="AG1057" s="1" t="str">
        <f>GERAL[[#This Row],[SIGLA]]&amp;GERAL[[#This Row],[CÓD]]</f>
        <v>APIF_DV</v>
      </c>
      <c r="AH1057" s="1">
        <f ca="1">VLOOKUP(GERAL[[#This Row],[REF_NOTA]],BASE_NOTAS[],7,FALSE)</f>
        <v>0.29379723435833394</v>
      </c>
      <c r="AI1057" s="31">
        <f ca="1">IF(GERAL[[#This Row],[Nota 2025]]="",0,GERAL[[#This Row],[Nota 2026]]-GERAL[[#This Row],[Nota 2025]])</f>
        <v>0.14274598279082096</v>
      </c>
    </row>
    <row r="1058" spans="1:35" ht="17" x14ac:dyDescent="0.35">
      <c r="A1058" s="2" t="s">
        <v>155</v>
      </c>
      <c r="B1058" s="2" t="s">
        <v>158</v>
      </c>
      <c r="C1058" s="2" t="s">
        <v>212</v>
      </c>
      <c r="D1058" s="15" t="s">
        <v>41</v>
      </c>
      <c r="E1058" s="2" t="s">
        <v>111</v>
      </c>
      <c r="F1058" s="2" t="str">
        <f>VLOOKUP(GERAL[[#This Row],[CÓD]],SEALL,6,FALSE)</f>
        <v>G</v>
      </c>
      <c r="G105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5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05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58" s="2" t="str">
        <f>VLOOKUP(GERAL[[#This Row],[CÓD]],SEALL,4,FALSE)</f>
        <v>09</v>
      </c>
      <c r="K1058" s="2" t="str">
        <f>IF(ISERR(FIND("01",GERAL[[#This Row],[ODS]])),"NÃO","SIM")</f>
        <v>NÃO</v>
      </c>
      <c r="L1058" s="2" t="str">
        <f>IF(ISERR(FIND("02",GERAL[[#This Row],[ODS]])),"NÃO","SIM")</f>
        <v>NÃO</v>
      </c>
      <c r="M1058" s="2" t="str">
        <f>IF(ISERR(FIND("03",GERAL[[#This Row],[ODS]])),"NÃO","SIM")</f>
        <v>NÃO</v>
      </c>
      <c r="N1058" s="2" t="str">
        <f>IF(ISERR(FIND("04",GERAL[[#This Row],[ODS]])),"NÃO","SIM")</f>
        <v>NÃO</v>
      </c>
      <c r="O1058" s="2" t="str">
        <f>IF(ISERR(FIND("05",GERAL[[#This Row],[ODS]])),"NÃO","SIM")</f>
        <v>NÃO</v>
      </c>
      <c r="P1058" s="2" t="str">
        <f>IF(ISERR(FIND("06",GERAL[[#This Row],[ODS]])),"NÃO","SIM")</f>
        <v>NÃO</v>
      </c>
      <c r="Q1058" s="2" t="str">
        <f>IF(ISERR(FIND("07",GERAL[[#This Row],[ODS]])),"NÃO","SIM")</f>
        <v>NÃO</v>
      </c>
      <c r="R1058" s="2" t="str">
        <f>IF(ISERR(FIND("08",GERAL[[#This Row],[ODS]])),"NÃO","SIM")</f>
        <v>NÃO</v>
      </c>
      <c r="S1058" s="2" t="str">
        <f>IF(ISERR(FIND("09",GERAL[[#This Row],[ODS]])),"NÃO","SIM")</f>
        <v>SIM</v>
      </c>
      <c r="T1058" s="2" t="str">
        <f>IF(ISERR(FIND("10",GERAL[[#This Row],[ODS]])),"NÃO","SIM")</f>
        <v>NÃO</v>
      </c>
      <c r="U1058" s="2" t="str">
        <f>IF(ISERR(FIND("11",GERAL[[#This Row],[ODS]])),"NÃO","SIM")</f>
        <v>NÃO</v>
      </c>
      <c r="V1058" s="2" t="str">
        <f>IF(ISERR(FIND("12",GERAL[[#This Row],[ODS]])),"NÃO","SIM")</f>
        <v>NÃO</v>
      </c>
      <c r="W1058" s="2" t="str">
        <f>IF(ISERR(FIND("13",GERAL[[#This Row],[ODS]])),"NÃO","SIM")</f>
        <v>NÃO</v>
      </c>
      <c r="X1058" s="2" t="str">
        <f>IF(ISERR(FIND("14",GERAL[[#This Row],[ODS]])),"NÃO","SIM")</f>
        <v>NÃO</v>
      </c>
      <c r="Y1058" s="2" t="str">
        <f>IF(ISERR(FIND("15",GERAL[[#This Row],[ODS]])),"NÃO","SIM")</f>
        <v>NÃO</v>
      </c>
      <c r="Z1058" s="2" t="str">
        <f>IF(ISERR(FIND("16",GERAL[[#This Row],[ODS]])),"NÃO","SIM")</f>
        <v>NÃO</v>
      </c>
      <c r="AA1058" s="2" t="str">
        <f>IF(ISERR(FIND("17",GERAL[[#This Row],[ODS]])),"NÃO","SIM")</f>
        <v>NÃO</v>
      </c>
      <c r="AB1058" s="1">
        <v>6.198449790215137</v>
      </c>
      <c r="AC1058" s="1">
        <v>6.7613643434004054</v>
      </c>
      <c r="AD1058" s="1">
        <v>5.6083658845274842</v>
      </c>
      <c r="AE1058" s="1">
        <v>4.5907997008032781</v>
      </c>
      <c r="AF1058" s="1">
        <v>4.8083969838607237</v>
      </c>
      <c r="AG1058" s="1" t="str">
        <f>GERAL[[#This Row],[SIGLA]]&amp;GERAL[[#This Row],[CÓD]]</f>
        <v>AMIF_DV</v>
      </c>
      <c r="AH1058" s="1">
        <f ca="1">VLOOKUP(GERAL[[#This Row],[REF_NOTA]],BASE_NOTAS[],7,FALSE)</f>
        <v>5.8095176638944457</v>
      </c>
      <c r="AI1058" s="31">
        <f ca="1">IF(GERAL[[#This Row],[Nota 2025]]="",0,GERAL[[#This Row],[Nota 2026]]-GERAL[[#This Row],[Nota 2025]])</f>
        <v>1.001120680033722</v>
      </c>
    </row>
    <row r="1059" spans="1:35" ht="17" x14ac:dyDescent="0.35">
      <c r="A1059" s="2" t="s">
        <v>160</v>
      </c>
      <c r="B1059" s="2" t="s">
        <v>187</v>
      </c>
      <c r="C1059" s="2" t="s">
        <v>212</v>
      </c>
      <c r="D1059" s="15" t="s">
        <v>41</v>
      </c>
      <c r="E1059" s="2" t="s">
        <v>111</v>
      </c>
      <c r="F1059" s="2" t="str">
        <f>VLOOKUP(GERAL[[#This Row],[CÓD]],SEALL,6,FALSE)</f>
        <v>G</v>
      </c>
      <c r="G105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5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05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59" s="2" t="str">
        <f>VLOOKUP(GERAL[[#This Row],[CÓD]],SEALL,4,FALSE)</f>
        <v>09</v>
      </c>
      <c r="K1059" s="2" t="str">
        <f>IF(ISERR(FIND("01",GERAL[[#This Row],[ODS]])),"NÃO","SIM")</f>
        <v>NÃO</v>
      </c>
      <c r="L1059" s="2" t="str">
        <f>IF(ISERR(FIND("02",GERAL[[#This Row],[ODS]])),"NÃO","SIM")</f>
        <v>NÃO</v>
      </c>
      <c r="M1059" s="2" t="str">
        <f>IF(ISERR(FIND("03",GERAL[[#This Row],[ODS]])),"NÃO","SIM")</f>
        <v>NÃO</v>
      </c>
      <c r="N1059" s="2" t="str">
        <f>IF(ISERR(FIND("04",GERAL[[#This Row],[ODS]])),"NÃO","SIM")</f>
        <v>NÃO</v>
      </c>
      <c r="O1059" s="2" t="str">
        <f>IF(ISERR(FIND("05",GERAL[[#This Row],[ODS]])),"NÃO","SIM")</f>
        <v>NÃO</v>
      </c>
      <c r="P1059" s="2" t="str">
        <f>IF(ISERR(FIND("06",GERAL[[#This Row],[ODS]])),"NÃO","SIM")</f>
        <v>NÃO</v>
      </c>
      <c r="Q1059" s="2" t="str">
        <f>IF(ISERR(FIND("07",GERAL[[#This Row],[ODS]])),"NÃO","SIM")</f>
        <v>NÃO</v>
      </c>
      <c r="R1059" s="2" t="str">
        <f>IF(ISERR(FIND("08",GERAL[[#This Row],[ODS]])),"NÃO","SIM")</f>
        <v>NÃO</v>
      </c>
      <c r="S1059" s="2" t="str">
        <f>IF(ISERR(FIND("09",GERAL[[#This Row],[ODS]])),"NÃO","SIM")</f>
        <v>SIM</v>
      </c>
      <c r="T1059" s="2" t="str">
        <f>IF(ISERR(FIND("10",GERAL[[#This Row],[ODS]])),"NÃO","SIM")</f>
        <v>NÃO</v>
      </c>
      <c r="U1059" s="2" t="str">
        <f>IF(ISERR(FIND("11",GERAL[[#This Row],[ODS]])),"NÃO","SIM")</f>
        <v>NÃO</v>
      </c>
      <c r="V1059" s="2" t="str">
        <f>IF(ISERR(FIND("12",GERAL[[#This Row],[ODS]])),"NÃO","SIM")</f>
        <v>NÃO</v>
      </c>
      <c r="W1059" s="2" t="str">
        <f>IF(ISERR(FIND("13",GERAL[[#This Row],[ODS]])),"NÃO","SIM")</f>
        <v>NÃO</v>
      </c>
      <c r="X1059" s="2" t="str">
        <f>IF(ISERR(FIND("14",GERAL[[#This Row],[ODS]])),"NÃO","SIM")</f>
        <v>NÃO</v>
      </c>
      <c r="Y1059" s="2" t="str">
        <f>IF(ISERR(FIND("15",GERAL[[#This Row],[ODS]])),"NÃO","SIM")</f>
        <v>NÃO</v>
      </c>
      <c r="Z1059" s="2" t="str">
        <f>IF(ISERR(FIND("16",GERAL[[#This Row],[ODS]])),"NÃO","SIM")</f>
        <v>NÃO</v>
      </c>
      <c r="AA1059" s="2" t="str">
        <f>IF(ISERR(FIND("17",GERAL[[#This Row],[ODS]])),"NÃO","SIM")</f>
        <v>NÃO</v>
      </c>
      <c r="AB1059" s="1">
        <v>13.989161911861686</v>
      </c>
      <c r="AC1059" s="1">
        <v>18.408805266236108</v>
      </c>
      <c r="AD1059" s="1">
        <v>16.573338068052482</v>
      </c>
      <c r="AE1059" s="1">
        <v>14.913086604442421</v>
      </c>
      <c r="AF1059" s="1">
        <v>14.496441541944204</v>
      </c>
      <c r="AG1059" s="1" t="str">
        <f>GERAL[[#This Row],[SIGLA]]&amp;GERAL[[#This Row],[CÓD]]</f>
        <v>BAIF_DV</v>
      </c>
      <c r="AH1059" s="1">
        <f ca="1">VLOOKUP(GERAL[[#This Row],[REF_NOTA]],BASE_NOTAS[],7,FALSE)</f>
        <v>15.520389300314674</v>
      </c>
      <c r="AI1059" s="31">
        <f ca="1">IF(GERAL[[#This Row],[Nota 2025]]="",0,GERAL[[#This Row],[Nota 2026]]-GERAL[[#This Row],[Nota 2025]])</f>
        <v>1.0239477583704701</v>
      </c>
    </row>
    <row r="1060" spans="1:35" ht="17" x14ac:dyDescent="0.35">
      <c r="A1060" s="2" t="s">
        <v>161</v>
      </c>
      <c r="B1060" s="2" t="s">
        <v>188</v>
      </c>
      <c r="C1060" s="2" t="s">
        <v>212</v>
      </c>
      <c r="D1060" s="15" t="s">
        <v>41</v>
      </c>
      <c r="E1060" s="2" t="s">
        <v>111</v>
      </c>
      <c r="F1060" s="2" t="str">
        <f>VLOOKUP(GERAL[[#This Row],[CÓD]],SEALL,6,FALSE)</f>
        <v>G</v>
      </c>
      <c r="G106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6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06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60" s="2" t="str">
        <f>VLOOKUP(GERAL[[#This Row],[CÓD]],SEALL,4,FALSE)</f>
        <v>09</v>
      </c>
      <c r="K1060" s="2" t="str">
        <f>IF(ISERR(FIND("01",GERAL[[#This Row],[ODS]])),"NÃO","SIM")</f>
        <v>NÃO</v>
      </c>
      <c r="L1060" s="2" t="str">
        <f>IF(ISERR(FIND("02",GERAL[[#This Row],[ODS]])),"NÃO","SIM")</f>
        <v>NÃO</v>
      </c>
      <c r="M1060" s="2" t="str">
        <f>IF(ISERR(FIND("03",GERAL[[#This Row],[ODS]])),"NÃO","SIM")</f>
        <v>NÃO</v>
      </c>
      <c r="N1060" s="2" t="str">
        <f>IF(ISERR(FIND("04",GERAL[[#This Row],[ODS]])),"NÃO","SIM")</f>
        <v>NÃO</v>
      </c>
      <c r="O1060" s="2" t="str">
        <f>IF(ISERR(FIND("05",GERAL[[#This Row],[ODS]])),"NÃO","SIM")</f>
        <v>NÃO</v>
      </c>
      <c r="P1060" s="2" t="str">
        <f>IF(ISERR(FIND("06",GERAL[[#This Row],[ODS]])),"NÃO","SIM")</f>
        <v>NÃO</v>
      </c>
      <c r="Q1060" s="2" t="str">
        <f>IF(ISERR(FIND("07",GERAL[[#This Row],[ODS]])),"NÃO","SIM")</f>
        <v>NÃO</v>
      </c>
      <c r="R1060" s="2" t="str">
        <f>IF(ISERR(FIND("08",GERAL[[#This Row],[ODS]])),"NÃO","SIM")</f>
        <v>NÃO</v>
      </c>
      <c r="S1060" s="2" t="str">
        <f>IF(ISERR(FIND("09",GERAL[[#This Row],[ODS]])),"NÃO","SIM")</f>
        <v>SIM</v>
      </c>
      <c r="T1060" s="2" t="str">
        <f>IF(ISERR(FIND("10",GERAL[[#This Row],[ODS]])),"NÃO","SIM")</f>
        <v>NÃO</v>
      </c>
      <c r="U1060" s="2" t="str">
        <f>IF(ISERR(FIND("11",GERAL[[#This Row],[ODS]])),"NÃO","SIM")</f>
        <v>NÃO</v>
      </c>
      <c r="V1060" s="2" t="str">
        <f>IF(ISERR(FIND("12",GERAL[[#This Row],[ODS]])),"NÃO","SIM")</f>
        <v>NÃO</v>
      </c>
      <c r="W1060" s="2" t="str">
        <f>IF(ISERR(FIND("13",GERAL[[#This Row],[ODS]])),"NÃO","SIM")</f>
        <v>NÃO</v>
      </c>
      <c r="X1060" s="2" t="str">
        <f>IF(ISERR(FIND("14",GERAL[[#This Row],[ODS]])),"NÃO","SIM")</f>
        <v>NÃO</v>
      </c>
      <c r="Y1060" s="2" t="str">
        <f>IF(ISERR(FIND("15",GERAL[[#This Row],[ODS]])),"NÃO","SIM")</f>
        <v>NÃO</v>
      </c>
      <c r="Z1060" s="2" t="str">
        <f>IF(ISERR(FIND("16",GERAL[[#This Row],[ODS]])),"NÃO","SIM")</f>
        <v>NÃO</v>
      </c>
      <c r="AA1060" s="2" t="str">
        <f>IF(ISERR(FIND("17",GERAL[[#This Row],[ODS]])),"NÃO","SIM")</f>
        <v>NÃO</v>
      </c>
      <c r="AB1060" s="1">
        <v>8.8195659030306501</v>
      </c>
      <c r="AC1060" s="1">
        <v>8.7299809609138759</v>
      </c>
      <c r="AD1060" s="1">
        <v>9.8636947198776266</v>
      </c>
      <c r="AE1060" s="1">
        <v>8.2453900939867957</v>
      </c>
      <c r="AF1060" s="1">
        <v>7.8611794212009185</v>
      </c>
      <c r="AG1060" s="1" t="str">
        <f>GERAL[[#This Row],[SIGLA]]&amp;GERAL[[#This Row],[CÓD]]</f>
        <v>CEIF_DV</v>
      </c>
      <c r="AH1060" s="1">
        <f ca="1">VLOOKUP(GERAL[[#This Row],[REF_NOTA]],BASE_NOTAS[],7,FALSE)</f>
        <v>7.6911105459542144</v>
      </c>
      <c r="AI1060" s="31">
        <f ca="1">IF(GERAL[[#This Row],[Nota 2025]]="",0,GERAL[[#This Row],[Nota 2026]]-GERAL[[#This Row],[Nota 2025]])</f>
        <v>-0.17006887524670411</v>
      </c>
    </row>
    <row r="1061" spans="1:35" ht="17" x14ac:dyDescent="0.35">
      <c r="A1061" s="2" t="s">
        <v>162</v>
      </c>
      <c r="B1061" s="2" t="s">
        <v>189</v>
      </c>
      <c r="C1061" s="2" t="s">
        <v>212</v>
      </c>
      <c r="D1061" s="15" t="s">
        <v>41</v>
      </c>
      <c r="E1061" s="2" t="s">
        <v>111</v>
      </c>
      <c r="F1061" s="2" t="str">
        <f>VLOOKUP(GERAL[[#This Row],[CÓD]],SEALL,6,FALSE)</f>
        <v>G</v>
      </c>
      <c r="G106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6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06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61" s="2" t="str">
        <f>VLOOKUP(GERAL[[#This Row],[CÓD]],SEALL,4,FALSE)</f>
        <v>09</v>
      </c>
      <c r="K1061" s="2" t="str">
        <f>IF(ISERR(FIND("01",GERAL[[#This Row],[ODS]])),"NÃO","SIM")</f>
        <v>NÃO</v>
      </c>
      <c r="L1061" s="2" t="str">
        <f>IF(ISERR(FIND("02",GERAL[[#This Row],[ODS]])),"NÃO","SIM")</f>
        <v>NÃO</v>
      </c>
      <c r="M1061" s="2" t="str">
        <f>IF(ISERR(FIND("03",GERAL[[#This Row],[ODS]])),"NÃO","SIM")</f>
        <v>NÃO</v>
      </c>
      <c r="N1061" s="2" t="str">
        <f>IF(ISERR(FIND("04",GERAL[[#This Row],[ODS]])),"NÃO","SIM")</f>
        <v>NÃO</v>
      </c>
      <c r="O1061" s="2" t="str">
        <f>IF(ISERR(FIND("05",GERAL[[#This Row],[ODS]])),"NÃO","SIM")</f>
        <v>NÃO</v>
      </c>
      <c r="P1061" s="2" t="str">
        <f>IF(ISERR(FIND("06",GERAL[[#This Row],[ODS]])),"NÃO","SIM")</f>
        <v>NÃO</v>
      </c>
      <c r="Q1061" s="2" t="str">
        <f>IF(ISERR(FIND("07",GERAL[[#This Row],[ODS]])),"NÃO","SIM")</f>
        <v>NÃO</v>
      </c>
      <c r="R1061" s="2" t="str">
        <f>IF(ISERR(FIND("08",GERAL[[#This Row],[ODS]])),"NÃO","SIM")</f>
        <v>NÃO</v>
      </c>
      <c r="S1061" s="2" t="str">
        <f>IF(ISERR(FIND("09",GERAL[[#This Row],[ODS]])),"NÃO","SIM")</f>
        <v>SIM</v>
      </c>
      <c r="T1061" s="2" t="str">
        <f>IF(ISERR(FIND("10",GERAL[[#This Row],[ODS]])),"NÃO","SIM")</f>
        <v>NÃO</v>
      </c>
      <c r="U1061" s="2" t="str">
        <f>IF(ISERR(FIND("11",GERAL[[#This Row],[ODS]])),"NÃO","SIM")</f>
        <v>NÃO</v>
      </c>
      <c r="V1061" s="2" t="str">
        <f>IF(ISERR(FIND("12",GERAL[[#This Row],[ODS]])),"NÃO","SIM")</f>
        <v>NÃO</v>
      </c>
      <c r="W1061" s="2" t="str">
        <f>IF(ISERR(FIND("13",GERAL[[#This Row],[ODS]])),"NÃO","SIM")</f>
        <v>NÃO</v>
      </c>
      <c r="X1061" s="2" t="str">
        <f>IF(ISERR(FIND("14",GERAL[[#This Row],[ODS]])),"NÃO","SIM")</f>
        <v>NÃO</v>
      </c>
      <c r="Y1061" s="2" t="str">
        <f>IF(ISERR(FIND("15",GERAL[[#This Row],[ODS]])),"NÃO","SIM")</f>
        <v>NÃO</v>
      </c>
      <c r="Z1061" s="2" t="str">
        <f>IF(ISERR(FIND("16",GERAL[[#This Row],[ODS]])),"NÃO","SIM")</f>
        <v>NÃO</v>
      </c>
      <c r="AA1061" s="2" t="str">
        <f>IF(ISERR(FIND("17",GERAL[[#This Row],[ODS]])),"NÃO","SIM")</f>
        <v>NÃO</v>
      </c>
      <c r="AB1061" s="1">
        <v>26.092171536160414</v>
      </c>
      <c r="AC1061" s="1">
        <v>23.119423601000484</v>
      </c>
      <c r="AD1061" s="1">
        <v>21.263896855964383</v>
      </c>
      <c r="AE1061" s="1">
        <v>20.099027610654005</v>
      </c>
      <c r="AF1061" s="1">
        <v>19.842678696480629</v>
      </c>
      <c r="AG1061" s="1" t="str">
        <f>GERAL[[#This Row],[SIGLA]]&amp;GERAL[[#This Row],[CÓD]]</f>
        <v>DFIF_DV</v>
      </c>
      <c r="AH1061" s="1">
        <f ca="1">VLOOKUP(GERAL[[#This Row],[REF_NOTA]],BASE_NOTAS[],7,FALSE)</f>
        <v>20.563908490132739</v>
      </c>
      <c r="AI1061" s="31">
        <f ca="1">IF(GERAL[[#This Row],[Nota 2025]]="",0,GERAL[[#This Row],[Nota 2026]]-GERAL[[#This Row],[Nota 2025]])</f>
        <v>0.72122979365211037</v>
      </c>
    </row>
    <row r="1062" spans="1:35" ht="17" x14ac:dyDescent="0.35">
      <c r="A1062" s="2" t="s">
        <v>163</v>
      </c>
      <c r="B1062" s="2" t="s">
        <v>183</v>
      </c>
      <c r="C1062" s="2" t="s">
        <v>212</v>
      </c>
      <c r="D1062" s="15" t="s">
        <v>41</v>
      </c>
      <c r="E1062" s="2" t="s">
        <v>111</v>
      </c>
      <c r="F1062" s="2" t="str">
        <f>VLOOKUP(GERAL[[#This Row],[CÓD]],SEALL,6,FALSE)</f>
        <v>G</v>
      </c>
      <c r="G106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6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06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62" s="2" t="str">
        <f>VLOOKUP(GERAL[[#This Row],[CÓD]],SEALL,4,FALSE)</f>
        <v>09</v>
      </c>
      <c r="K1062" s="2" t="str">
        <f>IF(ISERR(FIND("01",GERAL[[#This Row],[ODS]])),"NÃO","SIM")</f>
        <v>NÃO</v>
      </c>
      <c r="L1062" s="2" t="str">
        <f>IF(ISERR(FIND("02",GERAL[[#This Row],[ODS]])),"NÃO","SIM")</f>
        <v>NÃO</v>
      </c>
      <c r="M1062" s="2" t="str">
        <f>IF(ISERR(FIND("03",GERAL[[#This Row],[ODS]])),"NÃO","SIM")</f>
        <v>NÃO</v>
      </c>
      <c r="N1062" s="2" t="str">
        <f>IF(ISERR(FIND("04",GERAL[[#This Row],[ODS]])),"NÃO","SIM")</f>
        <v>NÃO</v>
      </c>
      <c r="O1062" s="2" t="str">
        <f>IF(ISERR(FIND("05",GERAL[[#This Row],[ODS]])),"NÃO","SIM")</f>
        <v>NÃO</v>
      </c>
      <c r="P1062" s="2" t="str">
        <f>IF(ISERR(FIND("06",GERAL[[#This Row],[ODS]])),"NÃO","SIM")</f>
        <v>NÃO</v>
      </c>
      <c r="Q1062" s="2" t="str">
        <f>IF(ISERR(FIND("07",GERAL[[#This Row],[ODS]])),"NÃO","SIM")</f>
        <v>NÃO</v>
      </c>
      <c r="R1062" s="2" t="str">
        <f>IF(ISERR(FIND("08",GERAL[[#This Row],[ODS]])),"NÃO","SIM")</f>
        <v>NÃO</v>
      </c>
      <c r="S1062" s="2" t="str">
        <f>IF(ISERR(FIND("09",GERAL[[#This Row],[ODS]])),"NÃO","SIM")</f>
        <v>SIM</v>
      </c>
      <c r="T1062" s="2" t="str">
        <f>IF(ISERR(FIND("10",GERAL[[#This Row],[ODS]])),"NÃO","SIM")</f>
        <v>NÃO</v>
      </c>
      <c r="U1062" s="2" t="str">
        <f>IF(ISERR(FIND("11",GERAL[[#This Row],[ODS]])),"NÃO","SIM")</f>
        <v>NÃO</v>
      </c>
      <c r="V1062" s="2" t="str">
        <f>IF(ISERR(FIND("12",GERAL[[#This Row],[ODS]])),"NÃO","SIM")</f>
        <v>NÃO</v>
      </c>
      <c r="W1062" s="2" t="str">
        <f>IF(ISERR(FIND("13",GERAL[[#This Row],[ODS]])),"NÃO","SIM")</f>
        <v>NÃO</v>
      </c>
      <c r="X1062" s="2" t="str">
        <f>IF(ISERR(FIND("14",GERAL[[#This Row],[ODS]])),"NÃO","SIM")</f>
        <v>NÃO</v>
      </c>
      <c r="Y1062" s="2" t="str">
        <f>IF(ISERR(FIND("15",GERAL[[#This Row],[ODS]])),"NÃO","SIM")</f>
        <v>NÃO</v>
      </c>
      <c r="Z1062" s="2" t="str">
        <f>IF(ISERR(FIND("16",GERAL[[#This Row],[ODS]])),"NÃO","SIM")</f>
        <v>NÃO</v>
      </c>
      <c r="AA1062" s="2" t="str">
        <f>IF(ISERR(FIND("17",GERAL[[#This Row],[ODS]])),"NÃO","SIM")</f>
        <v>NÃO</v>
      </c>
      <c r="AB1062" s="1">
        <v>4.4709502919784772</v>
      </c>
      <c r="AC1062" s="1">
        <v>4.817635420166499</v>
      </c>
      <c r="AD1062" s="1">
        <v>4.8448924217177929</v>
      </c>
      <c r="AE1062" s="1">
        <v>4.7822693420924258</v>
      </c>
      <c r="AF1062" s="1">
        <v>4.3092357050958423</v>
      </c>
      <c r="AG1062" s="1" t="str">
        <f>GERAL[[#This Row],[SIGLA]]&amp;GERAL[[#This Row],[CÓD]]</f>
        <v>ESIF_DV</v>
      </c>
      <c r="AH1062" s="1">
        <f ca="1">VLOOKUP(GERAL[[#This Row],[REF_NOTA]],BASE_NOTAS[],7,FALSE)</f>
        <v>4.557652962455446</v>
      </c>
      <c r="AI1062" s="31">
        <f ca="1">IF(GERAL[[#This Row],[Nota 2025]]="",0,GERAL[[#This Row],[Nota 2026]]-GERAL[[#This Row],[Nota 2025]])</f>
        <v>0.24841725735960374</v>
      </c>
    </row>
    <row r="1063" spans="1:35" ht="17" x14ac:dyDescent="0.35">
      <c r="A1063" s="2" t="s">
        <v>164</v>
      </c>
      <c r="B1063" s="2" t="s">
        <v>190</v>
      </c>
      <c r="C1063" s="2" t="s">
        <v>212</v>
      </c>
      <c r="D1063" s="15" t="s">
        <v>41</v>
      </c>
      <c r="E1063" s="2" t="s">
        <v>111</v>
      </c>
      <c r="F1063" s="2" t="str">
        <f>VLOOKUP(GERAL[[#This Row],[CÓD]],SEALL,6,FALSE)</f>
        <v>G</v>
      </c>
      <c r="G106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6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06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63" s="2" t="str">
        <f>VLOOKUP(GERAL[[#This Row],[CÓD]],SEALL,4,FALSE)</f>
        <v>09</v>
      </c>
      <c r="K1063" s="2" t="str">
        <f>IF(ISERR(FIND("01",GERAL[[#This Row],[ODS]])),"NÃO","SIM")</f>
        <v>NÃO</v>
      </c>
      <c r="L1063" s="2" t="str">
        <f>IF(ISERR(FIND("02",GERAL[[#This Row],[ODS]])),"NÃO","SIM")</f>
        <v>NÃO</v>
      </c>
      <c r="M1063" s="2" t="str">
        <f>IF(ISERR(FIND("03",GERAL[[#This Row],[ODS]])),"NÃO","SIM")</f>
        <v>NÃO</v>
      </c>
      <c r="N1063" s="2" t="str">
        <f>IF(ISERR(FIND("04",GERAL[[#This Row],[ODS]])),"NÃO","SIM")</f>
        <v>NÃO</v>
      </c>
      <c r="O1063" s="2" t="str">
        <f>IF(ISERR(FIND("05",GERAL[[#This Row],[ODS]])),"NÃO","SIM")</f>
        <v>NÃO</v>
      </c>
      <c r="P1063" s="2" t="str">
        <f>IF(ISERR(FIND("06",GERAL[[#This Row],[ODS]])),"NÃO","SIM")</f>
        <v>NÃO</v>
      </c>
      <c r="Q1063" s="2" t="str">
        <f>IF(ISERR(FIND("07",GERAL[[#This Row],[ODS]])),"NÃO","SIM")</f>
        <v>NÃO</v>
      </c>
      <c r="R1063" s="2" t="str">
        <f>IF(ISERR(FIND("08",GERAL[[#This Row],[ODS]])),"NÃO","SIM")</f>
        <v>NÃO</v>
      </c>
      <c r="S1063" s="2" t="str">
        <f>IF(ISERR(FIND("09",GERAL[[#This Row],[ODS]])),"NÃO","SIM")</f>
        <v>SIM</v>
      </c>
      <c r="T1063" s="2" t="str">
        <f>IF(ISERR(FIND("10",GERAL[[#This Row],[ODS]])),"NÃO","SIM")</f>
        <v>NÃO</v>
      </c>
      <c r="U1063" s="2" t="str">
        <f>IF(ISERR(FIND("11",GERAL[[#This Row],[ODS]])),"NÃO","SIM")</f>
        <v>NÃO</v>
      </c>
      <c r="V1063" s="2" t="str">
        <f>IF(ISERR(FIND("12",GERAL[[#This Row],[ODS]])),"NÃO","SIM")</f>
        <v>NÃO</v>
      </c>
      <c r="W1063" s="2" t="str">
        <f>IF(ISERR(FIND("13",GERAL[[#This Row],[ODS]])),"NÃO","SIM")</f>
        <v>NÃO</v>
      </c>
      <c r="X1063" s="2" t="str">
        <f>IF(ISERR(FIND("14",GERAL[[#This Row],[ODS]])),"NÃO","SIM")</f>
        <v>NÃO</v>
      </c>
      <c r="Y1063" s="2" t="str">
        <f>IF(ISERR(FIND("15",GERAL[[#This Row],[ODS]])),"NÃO","SIM")</f>
        <v>NÃO</v>
      </c>
      <c r="Z1063" s="2" t="str">
        <f>IF(ISERR(FIND("16",GERAL[[#This Row],[ODS]])),"NÃO","SIM")</f>
        <v>NÃO</v>
      </c>
      <c r="AA1063" s="2" t="str">
        <f>IF(ISERR(FIND("17",GERAL[[#This Row],[ODS]])),"NÃO","SIM")</f>
        <v>NÃO</v>
      </c>
      <c r="AB1063" s="1">
        <v>4.3538721793732256</v>
      </c>
      <c r="AC1063" s="1">
        <v>4.4387202747601444</v>
      </c>
      <c r="AD1063" s="1">
        <v>5.1899806058619466</v>
      </c>
      <c r="AE1063" s="1">
        <v>4.9786171908029528</v>
      </c>
      <c r="AF1063" s="1">
        <v>4.6601957559076919</v>
      </c>
      <c r="AG1063" s="1" t="str">
        <f>GERAL[[#This Row],[SIGLA]]&amp;GERAL[[#This Row],[CÓD]]</f>
        <v>GOIF_DV</v>
      </c>
      <c r="AH1063" s="1">
        <f ca="1">VLOOKUP(GERAL[[#This Row],[REF_NOTA]],BASE_NOTAS[],7,FALSE)</f>
        <v>4.8681518483793704</v>
      </c>
      <c r="AI1063" s="31">
        <f ca="1">IF(GERAL[[#This Row],[Nota 2025]]="",0,GERAL[[#This Row],[Nota 2026]]-GERAL[[#This Row],[Nota 2025]])</f>
        <v>0.20795609247167857</v>
      </c>
    </row>
    <row r="1064" spans="1:35" ht="17" x14ac:dyDescent="0.35">
      <c r="A1064" s="2" t="s">
        <v>165</v>
      </c>
      <c r="B1064" s="2" t="s">
        <v>191</v>
      </c>
      <c r="C1064" s="2" t="s">
        <v>212</v>
      </c>
      <c r="D1064" s="15" t="s">
        <v>41</v>
      </c>
      <c r="E1064" s="2" t="s">
        <v>111</v>
      </c>
      <c r="F1064" s="2" t="str">
        <f>VLOOKUP(GERAL[[#This Row],[CÓD]],SEALL,6,FALSE)</f>
        <v>G</v>
      </c>
      <c r="G106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6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06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64" s="2" t="str">
        <f>VLOOKUP(GERAL[[#This Row],[CÓD]],SEALL,4,FALSE)</f>
        <v>09</v>
      </c>
      <c r="K1064" s="2" t="str">
        <f>IF(ISERR(FIND("01",GERAL[[#This Row],[ODS]])),"NÃO","SIM")</f>
        <v>NÃO</v>
      </c>
      <c r="L1064" s="2" t="str">
        <f>IF(ISERR(FIND("02",GERAL[[#This Row],[ODS]])),"NÃO","SIM")</f>
        <v>NÃO</v>
      </c>
      <c r="M1064" s="2" t="str">
        <f>IF(ISERR(FIND("03",GERAL[[#This Row],[ODS]])),"NÃO","SIM")</f>
        <v>NÃO</v>
      </c>
      <c r="N1064" s="2" t="str">
        <f>IF(ISERR(FIND("04",GERAL[[#This Row],[ODS]])),"NÃO","SIM")</f>
        <v>NÃO</v>
      </c>
      <c r="O1064" s="2" t="str">
        <f>IF(ISERR(FIND("05",GERAL[[#This Row],[ODS]])),"NÃO","SIM")</f>
        <v>NÃO</v>
      </c>
      <c r="P1064" s="2" t="str">
        <f>IF(ISERR(FIND("06",GERAL[[#This Row],[ODS]])),"NÃO","SIM")</f>
        <v>NÃO</v>
      </c>
      <c r="Q1064" s="2" t="str">
        <f>IF(ISERR(FIND("07",GERAL[[#This Row],[ODS]])),"NÃO","SIM")</f>
        <v>NÃO</v>
      </c>
      <c r="R1064" s="2" t="str">
        <f>IF(ISERR(FIND("08",GERAL[[#This Row],[ODS]])),"NÃO","SIM")</f>
        <v>NÃO</v>
      </c>
      <c r="S1064" s="2" t="str">
        <f>IF(ISERR(FIND("09",GERAL[[#This Row],[ODS]])),"NÃO","SIM")</f>
        <v>SIM</v>
      </c>
      <c r="T1064" s="2" t="str">
        <f>IF(ISERR(FIND("10",GERAL[[#This Row],[ODS]])),"NÃO","SIM")</f>
        <v>NÃO</v>
      </c>
      <c r="U1064" s="2" t="str">
        <f>IF(ISERR(FIND("11",GERAL[[#This Row],[ODS]])),"NÃO","SIM")</f>
        <v>NÃO</v>
      </c>
      <c r="V1064" s="2" t="str">
        <f>IF(ISERR(FIND("12",GERAL[[#This Row],[ODS]])),"NÃO","SIM")</f>
        <v>NÃO</v>
      </c>
      <c r="W1064" s="2" t="str">
        <f>IF(ISERR(FIND("13",GERAL[[#This Row],[ODS]])),"NÃO","SIM")</f>
        <v>NÃO</v>
      </c>
      <c r="X1064" s="2" t="str">
        <f>IF(ISERR(FIND("14",GERAL[[#This Row],[ODS]])),"NÃO","SIM")</f>
        <v>NÃO</v>
      </c>
      <c r="Y1064" s="2" t="str">
        <f>IF(ISERR(FIND("15",GERAL[[#This Row],[ODS]])),"NÃO","SIM")</f>
        <v>NÃO</v>
      </c>
      <c r="Z1064" s="2" t="str">
        <f>IF(ISERR(FIND("16",GERAL[[#This Row],[ODS]])),"NÃO","SIM")</f>
        <v>NÃO</v>
      </c>
      <c r="AA1064" s="2" t="str">
        <f>IF(ISERR(FIND("17",GERAL[[#This Row],[ODS]])),"NÃO","SIM")</f>
        <v>NÃO</v>
      </c>
      <c r="AB1064" s="1">
        <v>2.9164396784891666</v>
      </c>
      <c r="AC1064" s="1">
        <v>2.4302833463993729</v>
      </c>
      <c r="AD1064" s="1">
        <v>2.5107669334498803</v>
      </c>
      <c r="AE1064" s="1">
        <v>2.3870694981950633</v>
      </c>
      <c r="AF1064" s="1">
        <v>2.4058270768529226</v>
      </c>
      <c r="AG1064" s="1" t="str">
        <f>GERAL[[#This Row],[SIGLA]]&amp;GERAL[[#This Row],[CÓD]]</f>
        <v>MAIF_DV</v>
      </c>
      <c r="AH1064" s="1">
        <f ca="1">VLOOKUP(GERAL[[#This Row],[REF_NOTA]],BASE_NOTAS[],7,FALSE)</f>
        <v>2.4862685853321542</v>
      </c>
      <c r="AI1064" s="31">
        <f ca="1">IF(GERAL[[#This Row],[Nota 2025]]="",0,GERAL[[#This Row],[Nota 2026]]-GERAL[[#This Row],[Nota 2025]])</f>
        <v>8.0441508479231594E-2</v>
      </c>
    </row>
    <row r="1065" spans="1:35" ht="17" x14ac:dyDescent="0.35">
      <c r="A1065" s="2" t="s">
        <v>168</v>
      </c>
      <c r="B1065" s="2" t="s">
        <v>195</v>
      </c>
      <c r="C1065" s="2" t="s">
        <v>212</v>
      </c>
      <c r="D1065" s="15" t="s">
        <v>41</v>
      </c>
      <c r="E1065" s="2" t="s">
        <v>111</v>
      </c>
      <c r="F1065" s="2" t="str">
        <f>VLOOKUP(GERAL[[#This Row],[CÓD]],SEALL,6,FALSE)</f>
        <v>G</v>
      </c>
      <c r="G106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6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06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65" s="2" t="str">
        <f>VLOOKUP(GERAL[[#This Row],[CÓD]],SEALL,4,FALSE)</f>
        <v>09</v>
      </c>
      <c r="K1065" s="2" t="str">
        <f>IF(ISERR(FIND("01",GERAL[[#This Row],[ODS]])),"NÃO","SIM")</f>
        <v>NÃO</v>
      </c>
      <c r="L1065" s="2" t="str">
        <f>IF(ISERR(FIND("02",GERAL[[#This Row],[ODS]])),"NÃO","SIM")</f>
        <v>NÃO</v>
      </c>
      <c r="M1065" s="2" t="str">
        <f>IF(ISERR(FIND("03",GERAL[[#This Row],[ODS]])),"NÃO","SIM")</f>
        <v>NÃO</v>
      </c>
      <c r="N1065" s="2" t="str">
        <f>IF(ISERR(FIND("04",GERAL[[#This Row],[ODS]])),"NÃO","SIM")</f>
        <v>NÃO</v>
      </c>
      <c r="O1065" s="2" t="str">
        <f>IF(ISERR(FIND("05",GERAL[[#This Row],[ODS]])),"NÃO","SIM")</f>
        <v>NÃO</v>
      </c>
      <c r="P1065" s="2" t="str">
        <f>IF(ISERR(FIND("06",GERAL[[#This Row],[ODS]])),"NÃO","SIM")</f>
        <v>NÃO</v>
      </c>
      <c r="Q1065" s="2" t="str">
        <f>IF(ISERR(FIND("07",GERAL[[#This Row],[ODS]])),"NÃO","SIM")</f>
        <v>NÃO</v>
      </c>
      <c r="R1065" s="2" t="str">
        <f>IF(ISERR(FIND("08",GERAL[[#This Row],[ODS]])),"NÃO","SIM")</f>
        <v>NÃO</v>
      </c>
      <c r="S1065" s="2" t="str">
        <f>IF(ISERR(FIND("09",GERAL[[#This Row],[ODS]])),"NÃO","SIM")</f>
        <v>SIM</v>
      </c>
      <c r="T1065" s="2" t="str">
        <f>IF(ISERR(FIND("10",GERAL[[#This Row],[ODS]])),"NÃO","SIM")</f>
        <v>NÃO</v>
      </c>
      <c r="U1065" s="2" t="str">
        <f>IF(ISERR(FIND("11",GERAL[[#This Row],[ODS]])),"NÃO","SIM")</f>
        <v>NÃO</v>
      </c>
      <c r="V1065" s="2" t="str">
        <f>IF(ISERR(FIND("12",GERAL[[#This Row],[ODS]])),"NÃO","SIM")</f>
        <v>NÃO</v>
      </c>
      <c r="W1065" s="2" t="str">
        <f>IF(ISERR(FIND("13",GERAL[[#This Row],[ODS]])),"NÃO","SIM")</f>
        <v>NÃO</v>
      </c>
      <c r="X1065" s="2" t="str">
        <f>IF(ISERR(FIND("14",GERAL[[#This Row],[ODS]])),"NÃO","SIM")</f>
        <v>NÃO</v>
      </c>
      <c r="Y1065" s="2" t="str">
        <f>IF(ISERR(FIND("15",GERAL[[#This Row],[ODS]])),"NÃO","SIM")</f>
        <v>NÃO</v>
      </c>
      <c r="Z1065" s="2" t="str">
        <f>IF(ISERR(FIND("16",GERAL[[#This Row],[ODS]])),"NÃO","SIM")</f>
        <v>NÃO</v>
      </c>
      <c r="AA1065" s="2" t="str">
        <f>IF(ISERR(FIND("17",GERAL[[#This Row],[ODS]])),"NÃO","SIM")</f>
        <v>NÃO</v>
      </c>
      <c r="AB1065" s="1">
        <v>4.9287496057573756</v>
      </c>
      <c r="AC1065" s="1">
        <v>6.2947200756585904</v>
      </c>
      <c r="AD1065" s="1">
        <v>6.4565179782749222</v>
      </c>
      <c r="AE1065" s="1">
        <v>5.0034147451949655</v>
      </c>
      <c r="AF1065" s="1">
        <v>5.0355845805579529</v>
      </c>
      <c r="AG1065" s="1" t="str">
        <f>GERAL[[#This Row],[SIGLA]]&amp;GERAL[[#This Row],[CÓD]]</f>
        <v>MTIF_DV</v>
      </c>
      <c r="AH1065" s="1">
        <f ca="1">VLOOKUP(GERAL[[#This Row],[REF_NOTA]],BASE_NOTAS[],7,FALSE)</f>
        <v>4.5929541805372622</v>
      </c>
      <c r="AI1065" s="31">
        <f ca="1">IF(GERAL[[#This Row],[Nota 2025]]="",0,GERAL[[#This Row],[Nota 2026]]-GERAL[[#This Row],[Nota 2025]])</f>
        <v>-0.44263040002069065</v>
      </c>
    </row>
    <row r="1066" spans="1:35" ht="17" x14ac:dyDescent="0.35">
      <c r="A1066" s="2" t="s">
        <v>167</v>
      </c>
      <c r="B1066" s="2" t="s">
        <v>193</v>
      </c>
      <c r="C1066" s="2" t="s">
        <v>212</v>
      </c>
      <c r="D1066" s="15" t="s">
        <v>41</v>
      </c>
      <c r="E1066" s="2" t="s">
        <v>111</v>
      </c>
      <c r="F1066" s="2" t="str">
        <f>VLOOKUP(GERAL[[#This Row],[CÓD]],SEALL,6,FALSE)</f>
        <v>G</v>
      </c>
      <c r="G106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6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06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66" s="2" t="str">
        <f>VLOOKUP(GERAL[[#This Row],[CÓD]],SEALL,4,FALSE)</f>
        <v>09</v>
      </c>
      <c r="K1066" s="2" t="str">
        <f>IF(ISERR(FIND("01",GERAL[[#This Row],[ODS]])),"NÃO","SIM")</f>
        <v>NÃO</v>
      </c>
      <c r="L1066" s="2" t="str">
        <f>IF(ISERR(FIND("02",GERAL[[#This Row],[ODS]])),"NÃO","SIM")</f>
        <v>NÃO</v>
      </c>
      <c r="M1066" s="2" t="str">
        <f>IF(ISERR(FIND("03",GERAL[[#This Row],[ODS]])),"NÃO","SIM")</f>
        <v>NÃO</v>
      </c>
      <c r="N1066" s="2" t="str">
        <f>IF(ISERR(FIND("04",GERAL[[#This Row],[ODS]])),"NÃO","SIM")</f>
        <v>NÃO</v>
      </c>
      <c r="O1066" s="2" t="str">
        <f>IF(ISERR(FIND("05",GERAL[[#This Row],[ODS]])),"NÃO","SIM")</f>
        <v>NÃO</v>
      </c>
      <c r="P1066" s="2" t="str">
        <f>IF(ISERR(FIND("06",GERAL[[#This Row],[ODS]])),"NÃO","SIM")</f>
        <v>NÃO</v>
      </c>
      <c r="Q1066" s="2" t="str">
        <f>IF(ISERR(FIND("07",GERAL[[#This Row],[ODS]])),"NÃO","SIM")</f>
        <v>NÃO</v>
      </c>
      <c r="R1066" s="2" t="str">
        <f>IF(ISERR(FIND("08",GERAL[[#This Row],[ODS]])),"NÃO","SIM")</f>
        <v>NÃO</v>
      </c>
      <c r="S1066" s="2" t="str">
        <f>IF(ISERR(FIND("09",GERAL[[#This Row],[ODS]])),"NÃO","SIM")</f>
        <v>SIM</v>
      </c>
      <c r="T1066" s="2" t="str">
        <f>IF(ISERR(FIND("10",GERAL[[#This Row],[ODS]])),"NÃO","SIM")</f>
        <v>NÃO</v>
      </c>
      <c r="U1066" s="2" t="str">
        <f>IF(ISERR(FIND("11",GERAL[[#This Row],[ODS]])),"NÃO","SIM")</f>
        <v>NÃO</v>
      </c>
      <c r="V1066" s="2" t="str">
        <f>IF(ISERR(FIND("12",GERAL[[#This Row],[ODS]])),"NÃO","SIM")</f>
        <v>NÃO</v>
      </c>
      <c r="W1066" s="2" t="str">
        <f>IF(ISERR(FIND("13",GERAL[[#This Row],[ODS]])),"NÃO","SIM")</f>
        <v>NÃO</v>
      </c>
      <c r="X1066" s="2" t="str">
        <f>IF(ISERR(FIND("14",GERAL[[#This Row],[ODS]])),"NÃO","SIM")</f>
        <v>NÃO</v>
      </c>
      <c r="Y1066" s="2" t="str">
        <f>IF(ISERR(FIND("15",GERAL[[#This Row],[ODS]])),"NÃO","SIM")</f>
        <v>NÃO</v>
      </c>
      <c r="Z1066" s="2" t="str">
        <f>IF(ISERR(FIND("16",GERAL[[#This Row],[ODS]])),"NÃO","SIM")</f>
        <v>NÃO</v>
      </c>
      <c r="AA1066" s="2" t="str">
        <f>IF(ISERR(FIND("17",GERAL[[#This Row],[ODS]])),"NÃO","SIM")</f>
        <v>NÃO</v>
      </c>
      <c r="AB1066" s="1">
        <v>2.1657061482734563</v>
      </c>
      <c r="AC1066" s="1">
        <v>2.1502967857542838</v>
      </c>
      <c r="AD1066" s="1">
        <v>2.3901226474364226</v>
      </c>
      <c r="AE1066" s="1">
        <v>2.1537285765390743</v>
      </c>
      <c r="AF1066" s="1">
        <v>1.9494161523052618</v>
      </c>
      <c r="AG1066" s="1" t="str">
        <f>GERAL[[#This Row],[SIGLA]]&amp;GERAL[[#This Row],[CÓD]]</f>
        <v>MSIF_DV</v>
      </c>
      <c r="AH1066" s="1">
        <f ca="1">VLOOKUP(GERAL[[#This Row],[REF_NOTA]],BASE_NOTAS[],7,FALSE)</f>
        <v>1.8022600371232163</v>
      </c>
      <c r="AI1066" s="31">
        <f ca="1">IF(GERAL[[#This Row],[Nota 2025]]="",0,GERAL[[#This Row],[Nota 2026]]-GERAL[[#This Row],[Nota 2025]])</f>
        <v>-0.14715611518204552</v>
      </c>
    </row>
    <row r="1067" spans="1:35" ht="17" x14ac:dyDescent="0.35">
      <c r="A1067" s="2" t="s">
        <v>166</v>
      </c>
      <c r="B1067" s="2" t="s">
        <v>192</v>
      </c>
      <c r="C1067" s="2" t="s">
        <v>212</v>
      </c>
      <c r="D1067" s="15" t="s">
        <v>41</v>
      </c>
      <c r="E1067" s="2" t="s">
        <v>111</v>
      </c>
      <c r="F1067" s="2" t="str">
        <f>VLOOKUP(GERAL[[#This Row],[CÓD]],SEALL,6,FALSE)</f>
        <v>G</v>
      </c>
      <c r="G106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6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06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67" s="2" t="str">
        <f>VLOOKUP(GERAL[[#This Row],[CÓD]],SEALL,4,FALSE)</f>
        <v>09</v>
      </c>
      <c r="K1067" s="2" t="str">
        <f>IF(ISERR(FIND("01",GERAL[[#This Row],[ODS]])),"NÃO","SIM")</f>
        <v>NÃO</v>
      </c>
      <c r="L1067" s="2" t="str">
        <f>IF(ISERR(FIND("02",GERAL[[#This Row],[ODS]])),"NÃO","SIM")</f>
        <v>NÃO</v>
      </c>
      <c r="M1067" s="2" t="str">
        <f>IF(ISERR(FIND("03",GERAL[[#This Row],[ODS]])),"NÃO","SIM")</f>
        <v>NÃO</v>
      </c>
      <c r="N1067" s="2" t="str">
        <f>IF(ISERR(FIND("04",GERAL[[#This Row],[ODS]])),"NÃO","SIM")</f>
        <v>NÃO</v>
      </c>
      <c r="O1067" s="2" t="str">
        <f>IF(ISERR(FIND("05",GERAL[[#This Row],[ODS]])),"NÃO","SIM")</f>
        <v>NÃO</v>
      </c>
      <c r="P1067" s="2" t="str">
        <f>IF(ISERR(FIND("06",GERAL[[#This Row],[ODS]])),"NÃO","SIM")</f>
        <v>NÃO</v>
      </c>
      <c r="Q1067" s="2" t="str">
        <f>IF(ISERR(FIND("07",GERAL[[#This Row],[ODS]])),"NÃO","SIM")</f>
        <v>NÃO</v>
      </c>
      <c r="R1067" s="2" t="str">
        <f>IF(ISERR(FIND("08",GERAL[[#This Row],[ODS]])),"NÃO","SIM")</f>
        <v>NÃO</v>
      </c>
      <c r="S1067" s="2" t="str">
        <f>IF(ISERR(FIND("09",GERAL[[#This Row],[ODS]])),"NÃO","SIM")</f>
        <v>SIM</v>
      </c>
      <c r="T1067" s="2" t="str">
        <f>IF(ISERR(FIND("10",GERAL[[#This Row],[ODS]])),"NÃO","SIM")</f>
        <v>NÃO</v>
      </c>
      <c r="U1067" s="2" t="str">
        <f>IF(ISERR(FIND("11",GERAL[[#This Row],[ODS]])),"NÃO","SIM")</f>
        <v>NÃO</v>
      </c>
      <c r="V1067" s="2" t="str">
        <f>IF(ISERR(FIND("12",GERAL[[#This Row],[ODS]])),"NÃO","SIM")</f>
        <v>NÃO</v>
      </c>
      <c r="W1067" s="2" t="str">
        <f>IF(ISERR(FIND("13",GERAL[[#This Row],[ODS]])),"NÃO","SIM")</f>
        <v>NÃO</v>
      </c>
      <c r="X1067" s="2" t="str">
        <f>IF(ISERR(FIND("14",GERAL[[#This Row],[ODS]])),"NÃO","SIM")</f>
        <v>NÃO</v>
      </c>
      <c r="Y1067" s="2" t="str">
        <f>IF(ISERR(FIND("15",GERAL[[#This Row],[ODS]])),"NÃO","SIM")</f>
        <v>NÃO</v>
      </c>
      <c r="Z1067" s="2" t="str">
        <f>IF(ISERR(FIND("16",GERAL[[#This Row],[ODS]])),"NÃO","SIM")</f>
        <v>NÃO</v>
      </c>
      <c r="AA1067" s="2" t="str">
        <f>IF(ISERR(FIND("17",GERAL[[#This Row],[ODS]])),"NÃO","SIM")</f>
        <v>NÃO</v>
      </c>
      <c r="AB1067" s="1">
        <v>16.931884431956114</v>
      </c>
      <c r="AC1067" s="1">
        <v>21.652294023220222</v>
      </c>
      <c r="AD1067" s="1">
        <v>22.616478643685067</v>
      </c>
      <c r="AE1067" s="1">
        <v>22.514553318807113</v>
      </c>
      <c r="AF1067" s="1">
        <v>25.380681725648586</v>
      </c>
      <c r="AG1067" s="1" t="str">
        <f>GERAL[[#This Row],[SIGLA]]&amp;GERAL[[#This Row],[CÓD]]</f>
        <v>MGIF_DV</v>
      </c>
      <c r="AH1067" s="1">
        <f ca="1">VLOOKUP(GERAL[[#This Row],[REF_NOTA]],BASE_NOTAS[],7,FALSE)</f>
        <v>25.760020041981878</v>
      </c>
      <c r="AI1067" s="31">
        <f ca="1">IF(GERAL[[#This Row],[Nota 2025]]="",0,GERAL[[#This Row],[Nota 2026]]-GERAL[[#This Row],[Nota 2025]])</f>
        <v>0.37933831633329262</v>
      </c>
    </row>
    <row r="1068" spans="1:35" ht="17" x14ac:dyDescent="0.35">
      <c r="A1068" s="2" t="s">
        <v>169</v>
      </c>
      <c r="B1068" s="2" t="s">
        <v>196</v>
      </c>
      <c r="C1068" s="2" t="s">
        <v>212</v>
      </c>
      <c r="D1068" s="15" t="s">
        <v>41</v>
      </c>
      <c r="E1068" s="2" t="s">
        <v>111</v>
      </c>
      <c r="F1068" s="2" t="str">
        <f>VLOOKUP(GERAL[[#This Row],[CÓD]],SEALL,6,FALSE)</f>
        <v>G</v>
      </c>
      <c r="G106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6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06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68" s="2" t="str">
        <f>VLOOKUP(GERAL[[#This Row],[CÓD]],SEALL,4,FALSE)</f>
        <v>09</v>
      </c>
      <c r="K1068" s="2" t="str">
        <f>IF(ISERR(FIND("01",GERAL[[#This Row],[ODS]])),"NÃO","SIM")</f>
        <v>NÃO</v>
      </c>
      <c r="L1068" s="2" t="str">
        <f>IF(ISERR(FIND("02",GERAL[[#This Row],[ODS]])),"NÃO","SIM")</f>
        <v>NÃO</v>
      </c>
      <c r="M1068" s="2" t="str">
        <f>IF(ISERR(FIND("03",GERAL[[#This Row],[ODS]])),"NÃO","SIM")</f>
        <v>NÃO</v>
      </c>
      <c r="N1068" s="2" t="str">
        <f>IF(ISERR(FIND("04",GERAL[[#This Row],[ODS]])),"NÃO","SIM")</f>
        <v>NÃO</v>
      </c>
      <c r="O1068" s="2" t="str">
        <f>IF(ISERR(FIND("05",GERAL[[#This Row],[ODS]])),"NÃO","SIM")</f>
        <v>NÃO</v>
      </c>
      <c r="P1068" s="2" t="str">
        <f>IF(ISERR(FIND("06",GERAL[[#This Row],[ODS]])),"NÃO","SIM")</f>
        <v>NÃO</v>
      </c>
      <c r="Q1068" s="2" t="str">
        <f>IF(ISERR(FIND("07",GERAL[[#This Row],[ODS]])),"NÃO","SIM")</f>
        <v>NÃO</v>
      </c>
      <c r="R1068" s="2" t="str">
        <f>IF(ISERR(FIND("08",GERAL[[#This Row],[ODS]])),"NÃO","SIM")</f>
        <v>NÃO</v>
      </c>
      <c r="S1068" s="2" t="str">
        <f>IF(ISERR(FIND("09",GERAL[[#This Row],[ODS]])),"NÃO","SIM")</f>
        <v>SIM</v>
      </c>
      <c r="T1068" s="2" t="str">
        <f>IF(ISERR(FIND("10",GERAL[[#This Row],[ODS]])),"NÃO","SIM")</f>
        <v>NÃO</v>
      </c>
      <c r="U1068" s="2" t="str">
        <f>IF(ISERR(FIND("11",GERAL[[#This Row],[ODS]])),"NÃO","SIM")</f>
        <v>NÃO</v>
      </c>
      <c r="V1068" s="2" t="str">
        <f>IF(ISERR(FIND("12",GERAL[[#This Row],[ODS]])),"NÃO","SIM")</f>
        <v>NÃO</v>
      </c>
      <c r="W1068" s="2" t="str">
        <f>IF(ISERR(FIND("13",GERAL[[#This Row],[ODS]])),"NÃO","SIM")</f>
        <v>NÃO</v>
      </c>
      <c r="X1068" s="2" t="str">
        <f>IF(ISERR(FIND("14",GERAL[[#This Row],[ODS]])),"NÃO","SIM")</f>
        <v>NÃO</v>
      </c>
      <c r="Y1068" s="2" t="str">
        <f>IF(ISERR(FIND("15",GERAL[[#This Row],[ODS]])),"NÃO","SIM")</f>
        <v>NÃO</v>
      </c>
      <c r="Z1068" s="2" t="str">
        <f>IF(ISERR(FIND("16",GERAL[[#This Row],[ODS]])),"NÃO","SIM")</f>
        <v>NÃO</v>
      </c>
      <c r="AA1068" s="2" t="str">
        <f>IF(ISERR(FIND("17",GERAL[[#This Row],[ODS]])),"NÃO","SIM")</f>
        <v>NÃO</v>
      </c>
      <c r="AB1068" s="1">
        <v>8.0898586460991488</v>
      </c>
      <c r="AC1068" s="1">
        <v>9.5444307562125914</v>
      </c>
      <c r="AD1068" s="1">
        <v>8.7241752938712693</v>
      </c>
      <c r="AE1068" s="1">
        <v>7.7120394159159655</v>
      </c>
      <c r="AF1068" s="1">
        <v>8.2182466654723711</v>
      </c>
      <c r="AG1068" s="1" t="str">
        <f>GERAL[[#This Row],[SIGLA]]&amp;GERAL[[#This Row],[CÓD]]</f>
        <v>PAIF_DV</v>
      </c>
      <c r="AH1068" s="1">
        <f ca="1">VLOOKUP(GERAL[[#This Row],[REF_NOTA]],BASE_NOTAS[],7,FALSE)</f>
        <v>7.7169221892828546</v>
      </c>
      <c r="AI1068" s="31">
        <f ca="1">IF(GERAL[[#This Row],[Nota 2025]]="",0,GERAL[[#This Row],[Nota 2026]]-GERAL[[#This Row],[Nota 2025]])</f>
        <v>-0.50132447618951659</v>
      </c>
    </row>
    <row r="1069" spans="1:35" ht="17" x14ac:dyDescent="0.35">
      <c r="A1069" s="2" t="s">
        <v>170</v>
      </c>
      <c r="B1069" s="2" t="s">
        <v>197</v>
      </c>
      <c r="C1069" s="2" t="s">
        <v>212</v>
      </c>
      <c r="D1069" s="15" t="s">
        <v>41</v>
      </c>
      <c r="E1069" s="2" t="s">
        <v>111</v>
      </c>
      <c r="F1069" s="2" t="str">
        <f>VLOOKUP(GERAL[[#This Row],[CÓD]],SEALL,6,FALSE)</f>
        <v>G</v>
      </c>
      <c r="G106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6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06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69" s="2" t="str">
        <f>VLOOKUP(GERAL[[#This Row],[CÓD]],SEALL,4,FALSE)</f>
        <v>09</v>
      </c>
      <c r="K1069" s="2" t="str">
        <f>IF(ISERR(FIND("01",GERAL[[#This Row],[ODS]])),"NÃO","SIM")</f>
        <v>NÃO</v>
      </c>
      <c r="L1069" s="2" t="str">
        <f>IF(ISERR(FIND("02",GERAL[[#This Row],[ODS]])),"NÃO","SIM")</f>
        <v>NÃO</v>
      </c>
      <c r="M1069" s="2" t="str">
        <f>IF(ISERR(FIND("03",GERAL[[#This Row],[ODS]])),"NÃO","SIM")</f>
        <v>NÃO</v>
      </c>
      <c r="N1069" s="2" t="str">
        <f>IF(ISERR(FIND("04",GERAL[[#This Row],[ODS]])),"NÃO","SIM")</f>
        <v>NÃO</v>
      </c>
      <c r="O1069" s="2" t="str">
        <f>IF(ISERR(FIND("05",GERAL[[#This Row],[ODS]])),"NÃO","SIM")</f>
        <v>NÃO</v>
      </c>
      <c r="P1069" s="2" t="str">
        <f>IF(ISERR(FIND("06",GERAL[[#This Row],[ODS]])),"NÃO","SIM")</f>
        <v>NÃO</v>
      </c>
      <c r="Q1069" s="2" t="str">
        <f>IF(ISERR(FIND("07",GERAL[[#This Row],[ODS]])),"NÃO","SIM")</f>
        <v>NÃO</v>
      </c>
      <c r="R1069" s="2" t="str">
        <f>IF(ISERR(FIND("08",GERAL[[#This Row],[ODS]])),"NÃO","SIM")</f>
        <v>NÃO</v>
      </c>
      <c r="S1069" s="2" t="str">
        <f>IF(ISERR(FIND("09",GERAL[[#This Row],[ODS]])),"NÃO","SIM")</f>
        <v>SIM</v>
      </c>
      <c r="T1069" s="2" t="str">
        <f>IF(ISERR(FIND("10",GERAL[[#This Row],[ODS]])),"NÃO","SIM")</f>
        <v>NÃO</v>
      </c>
      <c r="U1069" s="2" t="str">
        <f>IF(ISERR(FIND("11",GERAL[[#This Row],[ODS]])),"NÃO","SIM")</f>
        <v>NÃO</v>
      </c>
      <c r="V1069" s="2" t="str">
        <f>IF(ISERR(FIND("12",GERAL[[#This Row],[ODS]])),"NÃO","SIM")</f>
        <v>NÃO</v>
      </c>
      <c r="W1069" s="2" t="str">
        <f>IF(ISERR(FIND("13",GERAL[[#This Row],[ODS]])),"NÃO","SIM")</f>
        <v>NÃO</v>
      </c>
      <c r="X1069" s="2" t="str">
        <f>IF(ISERR(FIND("14",GERAL[[#This Row],[ODS]])),"NÃO","SIM")</f>
        <v>NÃO</v>
      </c>
      <c r="Y1069" s="2" t="str">
        <f>IF(ISERR(FIND("15",GERAL[[#This Row],[ODS]])),"NÃO","SIM")</f>
        <v>NÃO</v>
      </c>
      <c r="Z1069" s="2" t="str">
        <f>IF(ISERR(FIND("16",GERAL[[#This Row],[ODS]])),"NÃO","SIM")</f>
        <v>NÃO</v>
      </c>
      <c r="AA1069" s="2" t="str">
        <f>IF(ISERR(FIND("17",GERAL[[#This Row],[ODS]])),"NÃO","SIM")</f>
        <v>NÃO</v>
      </c>
      <c r="AB1069" s="1">
        <v>1.6395714463208799</v>
      </c>
      <c r="AC1069" s="1">
        <v>2.4576598101068927</v>
      </c>
      <c r="AD1069" s="1">
        <v>1.9721926302275397</v>
      </c>
      <c r="AE1069" s="1">
        <v>2.1789326482162021</v>
      </c>
      <c r="AF1069" s="1">
        <v>2.4502060159927042</v>
      </c>
      <c r="AG1069" s="1" t="str">
        <f>GERAL[[#This Row],[SIGLA]]&amp;GERAL[[#This Row],[CÓD]]</f>
        <v>PBIF_DV</v>
      </c>
      <c r="AH1069" s="1">
        <f ca="1">VLOOKUP(GERAL[[#This Row],[REF_NOTA]],BASE_NOTAS[],7,FALSE)</f>
        <v>2.4114907362771261</v>
      </c>
      <c r="AI1069" s="31">
        <f ca="1">IF(GERAL[[#This Row],[Nota 2025]]="",0,GERAL[[#This Row],[Nota 2026]]-GERAL[[#This Row],[Nota 2025]])</f>
        <v>-3.8715279715578088E-2</v>
      </c>
    </row>
    <row r="1070" spans="1:35" ht="17" x14ac:dyDescent="0.35">
      <c r="A1070" s="2" t="s">
        <v>173</v>
      </c>
      <c r="B1070" s="2" t="s">
        <v>200</v>
      </c>
      <c r="C1070" s="2" t="s">
        <v>212</v>
      </c>
      <c r="D1070" s="15" t="s">
        <v>41</v>
      </c>
      <c r="E1070" s="2" t="s">
        <v>111</v>
      </c>
      <c r="F1070" s="2" t="str">
        <f>VLOOKUP(GERAL[[#This Row],[CÓD]],SEALL,6,FALSE)</f>
        <v>G</v>
      </c>
      <c r="G107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7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07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70" s="2" t="str">
        <f>VLOOKUP(GERAL[[#This Row],[CÓD]],SEALL,4,FALSE)</f>
        <v>09</v>
      </c>
      <c r="K1070" s="2" t="str">
        <f>IF(ISERR(FIND("01",GERAL[[#This Row],[ODS]])),"NÃO","SIM")</f>
        <v>NÃO</v>
      </c>
      <c r="L1070" s="2" t="str">
        <f>IF(ISERR(FIND("02",GERAL[[#This Row],[ODS]])),"NÃO","SIM")</f>
        <v>NÃO</v>
      </c>
      <c r="M1070" s="2" t="str">
        <f>IF(ISERR(FIND("03",GERAL[[#This Row],[ODS]])),"NÃO","SIM")</f>
        <v>NÃO</v>
      </c>
      <c r="N1070" s="2" t="str">
        <f>IF(ISERR(FIND("04",GERAL[[#This Row],[ODS]])),"NÃO","SIM")</f>
        <v>NÃO</v>
      </c>
      <c r="O1070" s="2" t="str">
        <f>IF(ISERR(FIND("05",GERAL[[#This Row],[ODS]])),"NÃO","SIM")</f>
        <v>NÃO</v>
      </c>
      <c r="P1070" s="2" t="str">
        <f>IF(ISERR(FIND("06",GERAL[[#This Row],[ODS]])),"NÃO","SIM")</f>
        <v>NÃO</v>
      </c>
      <c r="Q1070" s="2" t="str">
        <f>IF(ISERR(FIND("07",GERAL[[#This Row],[ODS]])),"NÃO","SIM")</f>
        <v>NÃO</v>
      </c>
      <c r="R1070" s="2" t="str">
        <f>IF(ISERR(FIND("08",GERAL[[#This Row],[ODS]])),"NÃO","SIM")</f>
        <v>NÃO</v>
      </c>
      <c r="S1070" s="2" t="str">
        <f>IF(ISERR(FIND("09",GERAL[[#This Row],[ODS]])),"NÃO","SIM")</f>
        <v>SIM</v>
      </c>
      <c r="T1070" s="2" t="str">
        <f>IF(ISERR(FIND("10",GERAL[[#This Row],[ODS]])),"NÃO","SIM")</f>
        <v>NÃO</v>
      </c>
      <c r="U1070" s="2" t="str">
        <f>IF(ISERR(FIND("11",GERAL[[#This Row],[ODS]])),"NÃO","SIM")</f>
        <v>NÃO</v>
      </c>
      <c r="V1070" s="2" t="str">
        <f>IF(ISERR(FIND("12",GERAL[[#This Row],[ODS]])),"NÃO","SIM")</f>
        <v>NÃO</v>
      </c>
      <c r="W1070" s="2" t="str">
        <f>IF(ISERR(FIND("13",GERAL[[#This Row],[ODS]])),"NÃO","SIM")</f>
        <v>NÃO</v>
      </c>
      <c r="X1070" s="2" t="str">
        <f>IF(ISERR(FIND("14",GERAL[[#This Row],[ODS]])),"NÃO","SIM")</f>
        <v>NÃO</v>
      </c>
      <c r="Y1070" s="2" t="str">
        <f>IF(ISERR(FIND("15",GERAL[[#This Row],[ODS]])),"NÃO","SIM")</f>
        <v>NÃO</v>
      </c>
      <c r="Z1070" s="2" t="str">
        <f>IF(ISERR(FIND("16",GERAL[[#This Row],[ODS]])),"NÃO","SIM")</f>
        <v>NÃO</v>
      </c>
      <c r="AA1070" s="2" t="str">
        <f>IF(ISERR(FIND("17",GERAL[[#This Row],[ODS]])),"NÃO","SIM")</f>
        <v>NÃO</v>
      </c>
      <c r="AB1070" s="1">
        <v>14.332272462272174</v>
      </c>
      <c r="AC1070" s="1">
        <v>13.381491021764289</v>
      </c>
      <c r="AD1070" s="1">
        <v>17.094612435921949</v>
      </c>
      <c r="AE1070" s="1">
        <v>16.257439266317604</v>
      </c>
      <c r="AF1070" s="1">
        <v>15.903131768806084</v>
      </c>
      <c r="AG1070" s="1" t="str">
        <f>GERAL[[#This Row],[SIGLA]]&amp;GERAL[[#This Row],[CÓD]]</f>
        <v>PRIF_DV</v>
      </c>
      <c r="AH1070" s="1">
        <f ca="1">VLOOKUP(GERAL[[#This Row],[REF_NOTA]],BASE_NOTAS[],7,FALSE)</f>
        <v>15.679814156168034</v>
      </c>
      <c r="AI1070" s="31">
        <f ca="1">IF(GERAL[[#This Row],[Nota 2025]]="",0,GERAL[[#This Row],[Nota 2026]]-GERAL[[#This Row],[Nota 2025]])</f>
        <v>-0.22331761263805028</v>
      </c>
    </row>
    <row r="1071" spans="1:35" ht="17" x14ac:dyDescent="0.35">
      <c r="A1071" s="2" t="s">
        <v>171</v>
      </c>
      <c r="B1071" s="2" t="s">
        <v>198</v>
      </c>
      <c r="C1071" s="2" t="s">
        <v>212</v>
      </c>
      <c r="D1071" s="15" t="s">
        <v>41</v>
      </c>
      <c r="E1071" s="2" t="s">
        <v>111</v>
      </c>
      <c r="F1071" s="2" t="str">
        <f>VLOOKUP(GERAL[[#This Row],[CÓD]],SEALL,6,FALSE)</f>
        <v>G</v>
      </c>
      <c r="G107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7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07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71" s="2" t="str">
        <f>VLOOKUP(GERAL[[#This Row],[CÓD]],SEALL,4,FALSE)</f>
        <v>09</v>
      </c>
      <c r="K1071" s="2" t="str">
        <f>IF(ISERR(FIND("01",GERAL[[#This Row],[ODS]])),"NÃO","SIM")</f>
        <v>NÃO</v>
      </c>
      <c r="L1071" s="2" t="str">
        <f>IF(ISERR(FIND("02",GERAL[[#This Row],[ODS]])),"NÃO","SIM")</f>
        <v>NÃO</v>
      </c>
      <c r="M1071" s="2" t="str">
        <f>IF(ISERR(FIND("03",GERAL[[#This Row],[ODS]])),"NÃO","SIM")</f>
        <v>NÃO</v>
      </c>
      <c r="N1071" s="2" t="str">
        <f>IF(ISERR(FIND("04",GERAL[[#This Row],[ODS]])),"NÃO","SIM")</f>
        <v>NÃO</v>
      </c>
      <c r="O1071" s="2" t="str">
        <f>IF(ISERR(FIND("05",GERAL[[#This Row],[ODS]])),"NÃO","SIM")</f>
        <v>NÃO</v>
      </c>
      <c r="P1071" s="2" t="str">
        <f>IF(ISERR(FIND("06",GERAL[[#This Row],[ODS]])),"NÃO","SIM")</f>
        <v>NÃO</v>
      </c>
      <c r="Q1071" s="2" t="str">
        <f>IF(ISERR(FIND("07",GERAL[[#This Row],[ODS]])),"NÃO","SIM")</f>
        <v>NÃO</v>
      </c>
      <c r="R1071" s="2" t="str">
        <f>IF(ISERR(FIND("08",GERAL[[#This Row],[ODS]])),"NÃO","SIM")</f>
        <v>NÃO</v>
      </c>
      <c r="S1071" s="2" t="str">
        <f>IF(ISERR(FIND("09",GERAL[[#This Row],[ODS]])),"NÃO","SIM")</f>
        <v>SIM</v>
      </c>
      <c r="T1071" s="2" t="str">
        <f>IF(ISERR(FIND("10",GERAL[[#This Row],[ODS]])),"NÃO","SIM")</f>
        <v>NÃO</v>
      </c>
      <c r="U1071" s="2" t="str">
        <f>IF(ISERR(FIND("11",GERAL[[#This Row],[ODS]])),"NÃO","SIM")</f>
        <v>NÃO</v>
      </c>
      <c r="V1071" s="2" t="str">
        <f>IF(ISERR(FIND("12",GERAL[[#This Row],[ODS]])),"NÃO","SIM")</f>
        <v>NÃO</v>
      </c>
      <c r="W1071" s="2" t="str">
        <f>IF(ISERR(FIND("13",GERAL[[#This Row],[ODS]])),"NÃO","SIM")</f>
        <v>NÃO</v>
      </c>
      <c r="X1071" s="2" t="str">
        <f>IF(ISERR(FIND("14",GERAL[[#This Row],[ODS]])),"NÃO","SIM")</f>
        <v>NÃO</v>
      </c>
      <c r="Y1071" s="2" t="str">
        <f>IF(ISERR(FIND("15",GERAL[[#This Row],[ODS]])),"NÃO","SIM")</f>
        <v>NÃO</v>
      </c>
      <c r="Z1071" s="2" t="str">
        <f>IF(ISERR(FIND("16",GERAL[[#This Row],[ODS]])),"NÃO","SIM")</f>
        <v>NÃO</v>
      </c>
      <c r="AA1071" s="2" t="str">
        <f>IF(ISERR(FIND("17",GERAL[[#This Row],[ODS]])),"NÃO","SIM")</f>
        <v>NÃO</v>
      </c>
      <c r="AB1071" s="1">
        <v>10.696638663493612</v>
      </c>
      <c r="AC1071" s="1">
        <v>20.383643807319469</v>
      </c>
      <c r="AD1071" s="1">
        <v>16.636619410527466</v>
      </c>
      <c r="AE1071" s="1">
        <v>15.881410777586263</v>
      </c>
      <c r="AF1071" s="1">
        <v>17.1339348240314</v>
      </c>
      <c r="AG1071" s="1" t="str">
        <f>GERAL[[#This Row],[SIGLA]]&amp;GERAL[[#This Row],[CÓD]]</f>
        <v>PEIF_DV</v>
      </c>
      <c r="AH1071" s="1">
        <f ca="1">VLOOKUP(GERAL[[#This Row],[REF_NOTA]],BASE_NOTAS[],7,FALSE)</f>
        <v>14.752492911287659</v>
      </c>
      <c r="AI1071" s="31">
        <f ca="1">IF(GERAL[[#This Row],[Nota 2025]]="",0,GERAL[[#This Row],[Nota 2026]]-GERAL[[#This Row],[Nota 2025]])</f>
        <v>-2.3814419127437407</v>
      </c>
    </row>
    <row r="1072" spans="1:35" ht="17" x14ac:dyDescent="0.35">
      <c r="A1072" s="2" t="s">
        <v>172</v>
      </c>
      <c r="B1072" s="2" t="s">
        <v>199</v>
      </c>
      <c r="C1072" s="2" t="s">
        <v>212</v>
      </c>
      <c r="D1072" s="15" t="s">
        <v>41</v>
      </c>
      <c r="E1072" s="2" t="s">
        <v>111</v>
      </c>
      <c r="F1072" s="2" t="str">
        <f>VLOOKUP(GERAL[[#This Row],[CÓD]],SEALL,6,FALSE)</f>
        <v>G</v>
      </c>
      <c r="G107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7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07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72" s="2" t="str">
        <f>VLOOKUP(GERAL[[#This Row],[CÓD]],SEALL,4,FALSE)</f>
        <v>09</v>
      </c>
      <c r="K1072" s="2" t="str">
        <f>IF(ISERR(FIND("01",GERAL[[#This Row],[ODS]])),"NÃO","SIM")</f>
        <v>NÃO</v>
      </c>
      <c r="L1072" s="2" t="str">
        <f>IF(ISERR(FIND("02",GERAL[[#This Row],[ODS]])),"NÃO","SIM")</f>
        <v>NÃO</v>
      </c>
      <c r="M1072" s="2" t="str">
        <f>IF(ISERR(FIND("03",GERAL[[#This Row],[ODS]])),"NÃO","SIM")</f>
        <v>NÃO</v>
      </c>
      <c r="N1072" s="2" t="str">
        <f>IF(ISERR(FIND("04",GERAL[[#This Row],[ODS]])),"NÃO","SIM")</f>
        <v>NÃO</v>
      </c>
      <c r="O1072" s="2" t="str">
        <f>IF(ISERR(FIND("05",GERAL[[#This Row],[ODS]])),"NÃO","SIM")</f>
        <v>NÃO</v>
      </c>
      <c r="P1072" s="2" t="str">
        <f>IF(ISERR(FIND("06",GERAL[[#This Row],[ODS]])),"NÃO","SIM")</f>
        <v>NÃO</v>
      </c>
      <c r="Q1072" s="2" t="str">
        <f>IF(ISERR(FIND("07",GERAL[[#This Row],[ODS]])),"NÃO","SIM")</f>
        <v>NÃO</v>
      </c>
      <c r="R1072" s="2" t="str">
        <f>IF(ISERR(FIND("08",GERAL[[#This Row],[ODS]])),"NÃO","SIM")</f>
        <v>NÃO</v>
      </c>
      <c r="S1072" s="2" t="str">
        <f>IF(ISERR(FIND("09",GERAL[[#This Row],[ODS]])),"NÃO","SIM")</f>
        <v>SIM</v>
      </c>
      <c r="T1072" s="2" t="str">
        <f>IF(ISERR(FIND("10",GERAL[[#This Row],[ODS]])),"NÃO","SIM")</f>
        <v>NÃO</v>
      </c>
      <c r="U1072" s="2" t="str">
        <f>IF(ISERR(FIND("11",GERAL[[#This Row],[ODS]])),"NÃO","SIM")</f>
        <v>NÃO</v>
      </c>
      <c r="V1072" s="2" t="str">
        <f>IF(ISERR(FIND("12",GERAL[[#This Row],[ODS]])),"NÃO","SIM")</f>
        <v>NÃO</v>
      </c>
      <c r="W1072" s="2" t="str">
        <f>IF(ISERR(FIND("13",GERAL[[#This Row],[ODS]])),"NÃO","SIM")</f>
        <v>NÃO</v>
      </c>
      <c r="X1072" s="2" t="str">
        <f>IF(ISERR(FIND("14",GERAL[[#This Row],[ODS]])),"NÃO","SIM")</f>
        <v>NÃO</v>
      </c>
      <c r="Y1072" s="2" t="str">
        <f>IF(ISERR(FIND("15",GERAL[[#This Row],[ODS]])),"NÃO","SIM")</f>
        <v>NÃO</v>
      </c>
      <c r="Z1072" s="2" t="str">
        <f>IF(ISERR(FIND("16",GERAL[[#This Row],[ODS]])),"NÃO","SIM")</f>
        <v>NÃO</v>
      </c>
      <c r="AA1072" s="2" t="str">
        <f>IF(ISERR(FIND("17",GERAL[[#This Row],[ODS]])),"NÃO","SIM")</f>
        <v>NÃO</v>
      </c>
      <c r="AB1072" s="1">
        <v>1.1989754470472422</v>
      </c>
      <c r="AC1072" s="1">
        <v>1.1790545164943194</v>
      </c>
      <c r="AD1072" s="1">
        <v>1.5597257504985111</v>
      </c>
      <c r="AE1072" s="1">
        <v>1.4675273992650169</v>
      </c>
      <c r="AF1072" s="1">
        <v>1.2755891405957362</v>
      </c>
      <c r="AG1072" s="1" t="str">
        <f>GERAL[[#This Row],[SIGLA]]&amp;GERAL[[#This Row],[CÓD]]</f>
        <v>PIIF_DV</v>
      </c>
      <c r="AH1072" s="1">
        <f ca="1">VLOOKUP(GERAL[[#This Row],[REF_NOTA]],BASE_NOTAS[],7,FALSE)</f>
        <v>1.0905419306350044</v>
      </c>
      <c r="AI1072" s="31">
        <f ca="1">IF(GERAL[[#This Row],[Nota 2025]]="",0,GERAL[[#This Row],[Nota 2026]]-GERAL[[#This Row],[Nota 2025]])</f>
        <v>-0.18504720996073187</v>
      </c>
    </row>
    <row r="1073" spans="1:35" ht="17" x14ac:dyDescent="0.35">
      <c r="A1073" s="2" t="s">
        <v>174</v>
      </c>
      <c r="B1073" s="2" t="s">
        <v>201</v>
      </c>
      <c r="C1073" s="2" t="s">
        <v>212</v>
      </c>
      <c r="D1073" s="15" t="s">
        <v>41</v>
      </c>
      <c r="E1073" s="2" t="s">
        <v>111</v>
      </c>
      <c r="F1073" s="2" t="str">
        <f>VLOOKUP(GERAL[[#This Row],[CÓD]],SEALL,6,FALSE)</f>
        <v>G</v>
      </c>
      <c r="G107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7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07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73" s="2" t="str">
        <f>VLOOKUP(GERAL[[#This Row],[CÓD]],SEALL,4,FALSE)</f>
        <v>09</v>
      </c>
      <c r="K1073" s="2" t="str">
        <f>IF(ISERR(FIND("01",GERAL[[#This Row],[ODS]])),"NÃO","SIM")</f>
        <v>NÃO</v>
      </c>
      <c r="L1073" s="2" t="str">
        <f>IF(ISERR(FIND("02",GERAL[[#This Row],[ODS]])),"NÃO","SIM")</f>
        <v>NÃO</v>
      </c>
      <c r="M1073" s="2" t="str">
        <f>IF(ISERR(FIND("03",GERAL[[#This Row],[ODS]])),"NÃO","SIM")</f>
        <v>NÃO</v>
      </c>
      <c r="N1073" s="2" t="str">
        <f>IF(ISERR(FIND("04",GERAL[[#This Row],[ODS]])),"NÃO","SIM")</f>
        <v>NÃO</v>
      </c>
      <c r="O1073" s="2" t="str">
        <f>IF(ISERR(FIND("05",GERAL[[#This Row],[ODS]])),"NÃO","SIM")</f>
        <v>NÃO</v>
      </c>
      <c r="P1073" s="2" t="str">
        <f>IF(ISERR(FIND("06",GERAL[[#This Row],[ODS]])),"NÃO","SIM")</f>
        <v>NÃO</v>
      </c>
      <c r="Q1073" s="2" t="str">
        <f>IF(ISERR(FIND("07",GERAL[[#This Row],[ODS]])),"NÃO","SIM")</f>
        <v>NÃO</v>
      </c>
      <c r="R1073" s="2" t="str">
        <f>IF(ISERR(FIND("08",GERAL[[#This Row],[ODS]])),"NÃO","SIM")</f>
        <v>NÃO</v>
      </c>
      <c r="S1073" s="2" t="str">
        <f>IF(ISERR(FIND("09",GERAL[[#This Row],[ODS]])),"NÃO","SIM")</f>
        <v>SIM</v>
      </c>
      <c r="T1073" s="2" t="str">
        <f>IF(ISERR(FIND("10",GERAL[[#This Row],[ODS]])),"NÃO","SIM")</f>
        <v>NÃO</v>
      </c>
      <c r="U1073" s="2" t="str">
        <f>IF(ISERR(FIND("11",GERAL[[#This Row],[ODS]])),"NÃO","SIM")</f>
        <v>NÃO</v>
      </c>
      <c r="V1073" s="2" t="str">
        <f>IF(ISERR(FIND("12",GERAL[[#This Row],[ODS]])),"NÃO","SIM")</f>
        <v>NÃO</v>
      </c>
      <c r="W1073" s="2" t="str">
        <f>IF(ISERR(FIND("13",GERAL[[#This Row],[ODS]])),"NÃO","SIM")</f>
        <v>NÃO</v>
      </c>
      <c r="X1073" s="2" t="str">
        <f>IF(ISERR(FIND("14",GERAL[[#This Row],[ODS]])),"NÃO","SIM")</f>
        <v>NÃO</v>
      </c>
      <c r="Y1073" s="2" t="str">
        <f>IF(ISERR(FIND("15",GERAL[[#This Row],[ODS]])),"NÃO","SIM")</f>
        <v>NÃO</v>
      </c>
      <c r="Z1073" s="2" t="str">
        <f>IF(ISERR(FIND("16",GERAL[[#This Row],[ODS]])),"NÃO","SIM")</f>
        <v>NÃO</v>
      </c>
      <c r="AA1073" s="2" t="str">
        <f>IF(ISERR(FIND("17",GERAL[[#This Row],[ODS]])),"NÃO","SIM")</f>
        <v>NÃO</v>
      </c>
      <c r="AB1073" s="1">
        <v>25.487188309392057</v>
      </c>
      <c r="AC1073" s="1">
        <v>24.926270205696792</v>
      </c>
      <c r="AD1073" s="1">
        <v>26.885920584191503</v>
      </c>
      <c r="AE1073" s="1">
        <v>27.795619369735604</v>
      </c>
      <c r="AF1073" s="1">
        <v>25.245916323306677</v>
      </c>
      <c r="AG1073" s="1" t="str">
        <f>GERAL[[#This Row],[SIGLA]]&amp;GERAL[[#This Row],[CÓD]]</f>
        <v>RJIF_DV</v>
      </c>
      <c r="AH1073" s="1">
        <f ca="1">VLOOKUP(GERAL[[#This Row],[REF_NOTA]],BASE_NOTAS[],7,FALSE)</f>
        <v>27.13638796418255</v>
      </c>
      <c r="AI1073" s="31">
        <f ca="1">IF(GERAL[[#This Row],[Nota 2025]]="",0,GERAL[[#This Row],[Nota 2026]]-GERAL[[#This Row],[Nota 2025]])</f>
        <v>1.890471640875873</v>
      </c>
    </row>
    <row r="1074" spans="1:35" ht="17" x14ac:dyDescent="0.35">
      <c r="A1074" s="2" t="s">
        <v>175</v>
      </c>
      <c r="B1074" s="2" t="s">
        <v>202</v>
      </c>
      <c r="C1074" s="2" t="s">
        <v>212</v>
      </c>
      <c r="D1074" s="15" t="s">
        <v>41</v>
      </c>
      <c r="E1074" s="2" t="s">
        <v>111</v>
      </c>
      <c r="F1074" s="2" t="str">
        <f>VLOOKUP(GERAL[[#This Row],[CÓD]],SEALL,6,FALSE)</f>
        <v>G</v>
      </c>
      <c r="G107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7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07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74" s="2" t="str">
        <f>VLOOKUP(GERAL[[#This Row],[CÓD]],SEALL,4,FALSE)</f>
        <v>09</v>
      </c>
      <c r="K1074" s="2" t="str">
        <f>IF(ISERR(FIND("01",GERAL[[#This Row],[ODS]])),"NÃO","SIM")</f>
        <v>NÃO</v>
      </c>
      <c r="L1074" s="2" t="str">
        <f>IF(ISERR(FIND("02",GERAL[[#This Row],[ODS]])),"NÃO","SIM")</f>
        <v>NÃO</v>
      </c>
      <c r="M1074" s="2" t="str">
        <f>IF(ISERR(FIND("03",GERAL[[#This Row],[ODS]])),"NÃO","SIM")</f>
        <v>NÃO</v>
      </c>
      <c r="N1074" s="2" t="str">
        <f>IF(ISERR(FIND("04",GERAL[[#This Row],[ODS]])),"NÃO","SIM")</f>
        <v>NÃO</v>
      </c>
      <c r="O1074" s="2" t="str">
        <f>IF(ISERR(FIND("05",GERAL[[#This Row],[ODS]])),"NÃO","SIM")</f>
        <v>NÃO</v>
      </c>
      <c r="P1074" s="2" t="str">
        <f>IF(ISERR(FIND("06",GERAL[[#This Row],[ODS]])),"NÃO","SIM")</f>
        <v>NÃO</v>
      </c>
      <c r="Q1074" s="2" t="str">
        <f>IF(ISERR(FIND("07",GERAL[[#This Row],[ODS]])),"NÃO","SIM")</f>
        <v>NÃO</v>
      </c>
      <c r="R1074" s="2" t="str">
        <f>IF(ISERR(FIND("08",GERAL[[#This Row],[ODS]])),"NÃO","SIM")</f>
        <v>NÃO</v>
      </c>
      <c r="S1074" s="2" t="str">
        <f>IF(ISERR(FIND("09",GERAL[[#This Row],[ODS]])),"NÃO","SIM")</f>
        <v>SIM</v>
      </c>
      <c r="T1074" s="2" t="str">
        <f>IF(ISERR(FIND("10",GERAL[[#This Row],[ODS]])),"NÃO","SIM")</f>
        <v>NÃO</v>
      </c>
      <c r="U1074" s="2" t="str">
        <f>IF(ISERR(FIND("11",GERAL[[#This Row],[ODS]])),"NÃO","SIM")</f>
        <v>NÃO</v>
      </c>
      <c r="V1074" s="2" t="str">
        <f>IF(ISERR(FIND("12",GERAL[[#This Row],[ODS]])),"NÃO","SIM")</f>
        <v>NÃO</v>
      </c>
      <c r="W1074" s="2" t="str">
        <f>IF(ISERR(FIND("13",GERAL[[#This Row],[ODS]])),"NÃO","SIM")</f>
        <v>NÃO</v>
      </c>
      <c r="X1074" s="2" t="str">
        <f>IF(ISERR(FIND("14",GERAL[[#This Row],[ODS]])),"NÃO","SIM")</f>
        <v>NÃO</v>
      </c>
      <c r="Y1074" s="2" t="str">
        <f>IF(ISERR(FIND("15",GERAL[[#This Row],[ODS]])),"NÃO","SIM")</f>
        <v>NÃO</v>
      </c>
      <c r="Z1074" s="2" t="str">
        <f>IF(ISERR(FIND("16",GERAL[[#This Row],[ODS]])),"NÃO","SIM")</f>
        <v>NÃO</v>
      </c>
      <c r="AA1074" s="2" t="str">
        <f>IF(ISERR(FIND("17",GERAL[[#This Row],[ODS]])),"NÃO","SIM")</f>
        <v>NÃO</v>
      </c>
      <c r="AB1074" s="1">
        <v>2.515984746394472</v>
      </c>
      <c r="AC1074" s="1">
        <v>3.4537897736464207</v>
      </c>
      <c r="AD1074" s="1">
        <v>3.1376619592632049</v>
      </c>
      <c r="AE1074" s="1">
        <v>2.6338254902598459</v>
      </c>
      <c r="AF1074" s="1">
        <v>2.9994462811263292</v>
      </c>
      <c r="AG1074" s="1" t="str">
        <f>GERAL[[#This Row],[SIGLA]]&amp;GERAL[[#This Row],[CÓD]]</f>
        <v>RNIF_DV</v>
      </c>
      <c r="AH1074" s="1">
        <f ca="1">VLOOKUP(GERAL[[#This Row],[REF_NOTA]],BASE_NOTAS[],7,FALSE)</f>
        <v>2.4517265332305929</v>
      </c>
      <c r="AI1074" s="31">
        <f ca="1">IF(GERAL[[#This Row],[Nota 2025]]="",0,GERAL[[#This Row],[Nota 2026]]-GERAL[[#This Row],[Nota 2025]])</f>
        <v>-0.5477197478957363</v>
      </c>
    </row>
    <row r="1075" spans="1:35" ht="17" x14ac:dyDescent="0.35">
      <c r="A1075" s="2" t="s">
        <v>178</v>
      </c>
      <c r="B1075" s="2" t="s">
        <v>205</v>
      </c>
      <c r="C1075" s="2" t="s">
        <v>212</v>
      </c>
      <c r="D1075" s="15" t="s">
        <v>41</v>
      </c>
      <c r="E1075" s="2" t="s">
        <v>111</v>
      </c>
      <c r="F1075" s="2" t="str">
        <f>VLOOKUP(GERAL[[#This Row],[CÓD]],SEALL,6,FALSE)</f>
        <v>G</v>
      </c>
      <c r="G107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7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07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75" s="2" t="str">
        <f>VLOOKUP(GERAL[[#This Row],[CÓD]],SEALL,4,FALSE)</f>
        <v>09</v>
      </c>
      <c r="K1075" s="2" t="str">
        <f>IF(ISERR(FIND("01",GERAL[[#This Row],[ODS]])),"NÃO","SIM")</f>
        <v>NÃO</v>
      </c>
      <c r="L1075" s="2" t="str">
        <f>IF(ISERR(FIND("02",GERAL[[#This Row],[ODS]])),"NÃO","SIM")</f>
        <v>NÃO</v>
      </c>
      <c r="M1075" s="2" t="str">
        <f>IF(ISERR(FIND("03",GERAL[[#This Row],[ODS]])),"NÃO","SIM")</f>
        <v>NÃO</v>
      </c>
      <c r="N1075" s="2" t="str">
        <f>IF(ISERR(FIND("04",GERAL[[#This Row],[ODS]])),"NÃO","SIM")</f>
        <v>NÃO</v>
      </c>
      <c r="O1075" s="2" t="str">
        <f>IF(ISERR(FIND("05",GERAL[[#This Row],[ODS]])),"NÃO","SIM")</f>
        <v>NÃO</v>
      </c>
      <c r="P1075" s="2" t="str">
        <f>IF(ISERR(FIND("06",GERAL[[#This Row],[ODS]])),"NÃO","SIM")</f>
        <v>NÃO</v>
      </c>
      <c r="Q1075" s="2" t="str">
        <f>IF(ISERR(FIND("07",GERAL[[#This Row],[ODS]])),"NÃO","SIM")</f>
        <v>NÃO</v>
      </c>
      <c r="R1075" s="2" t="str">
        <f>IF(ISERR(FIND("08",GERAL[[#This Row],[ODS]])),"NÃO","SIM")</f>
        <v>NÃO</v>
      </c>
      <c r="S1075" s="2" t="str">
        <f>IF(ISERR(FIND("09",GERAL[[#This Row],[ODS]])),"NÃO","SIM")</f>
        <v>SIM</v>
      </c>
      <c r="T1075" s="2" t="str">
        <f>IF(ISERR(FIND("10",GERAL[[#This Row],[ODS]])),"NÃO","SIM")</f>
        <v>NÃO</v>
      </c>
      <c r="U1075" s="2" t="str">
        <f>IF(ISERR(FIND("11",GERAL[[#This Row],[ODS]])),"NÃO","SIM")</f>
        <v>NÃO</v>
      </c>
      <c r="V1075" s="2" t="str">
        <f>IF(ISERR(FIND("12",GERAL[[#This Row],[ODS]])),"NÃO","SIM")</f>
        <v>NÃO</v>
      </c>
      <c r="W1075" s="2" t="str">
        <f>IF(ISERR(FIND("13",GERAL[[#This Row],[ODS]])),"NÃO","SIM")</f>
        <v>NÃO</v>
      </c>
      <c r="X1075" s="2" t="str">
        <f>IF(ISERR(FIND("14",GERAL[[#This Row],[ODS]])),"NÃO","SIM")</f>
        <v>NÃO</v>
      </c>
      <c r="Y1075" s="2" t="str">
        <f>IF(ISERR(FIND("15",GERAL[[#This Row],[ODS]])),"NÃO","SIM")</f>
        <v>NÃO</v>
      </c>
      <c r="Z1075" s="2" t="str">
        <f>IF(ISERR(FIND("16",GERAL[[#This Row],[ODS]])),"NÃO","SIM")</f>
        <v>NÃO</v>
      </c>
      <c r="AA1075" s="2" t="str">
        <f>IF(ISERR(FIND("17",GERAL[[#This Row],[ODS]])),"NÃO","SIM")</f>
        <v>NÃO</v>
      </c>
      <c r="AB1075" s="1">
        <v>10.237405740172607</v>
      </c>
      <c r="AC1075" s="1">
        <v>11.984669180323788</v>
      </c>
      <c r="AD1075" s="1">
        <v>12.876615040017484</v>
      </c>
      <c r="AE1075" s="1">
        <v>12.7825295131549</v>
      </c>
      <c r="AF1075" s="1">
        <v>6.4304675667312665</v>
      </c>
      <c r="AG1075" s="1" t="str">
        <f>GERAL[[#This Row],[SIGLA]]&amp;GERAL[[#This Row],[CÓD]]</f>
        <v>RSIF_DV</v>
      </c>
      <c r="AH1075" s="1">
        <f ca="1">VLOOKUP(GERAL[[#This Row],[REF_NOTA]],BASE_NOTAS[],7,FALSE)</f>
        <v>10.916047630073601</v>
      </c>
      <c r="AI1075" s="31">
        <f ca="1">IF(GERAL[[#This Row],[Nota 2025]]="",0,GERAL[[#This Row],[Nota 2026]]-GERAL[[#This Row],[Nota 2025]])</f>
        <v>4.4855800633423346</v>
      </c>
    </row>
    <row r="1076" spans="1:35" ht="17" x14ac:dyDescent="0.35">
      <c r="A1076" s="2" t="s">
        <v>176</v>
      </c>
      <c r="B1076" s="2" t="s">
        <v>203</v>
      </c>
      <c r="C1076" s="2" t="s">
        <v>212</v>
      </c>
      <c r="D1076" s="15" t="s">
        <v>41</v>
      </c>
      <c r="E1076" s="2" t="s">
        <v>111</v>
      </c>
      <c r="F1076" s="2" t="str">
        <f>VLOOKUP(GERAL[[#This Row],[CÓD]],SEALL,6,FALSE)</f>
        <v>G</v>
      </c>
      <c r="G107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7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07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76" s="2" t="str">
        <f>VLOOKUP(GERAL[[#This Row],[CÓD]],SEALL,4,FALSE)</f>
        <v>09</v>
      </c>
      <c r="K1076" s="2" t="str">
        <f>IF(ISERR(FIND("01",GERAL[[#This Row],[ODS]])),"NÃO","SIM")</f>
        <v>NÃO</v>
      </c>
      <c r="L1076" s="2" t="str">
        <f>IF(ISERR(FIND("02",GERAL[[#This Row],[ODS]])),"NÃO","SIM")</f>
        <v>NÃO</v>
      </c>
      <c r="M1076" s="2" t="str">
        <f>IF(ISERR(FIND("03",GERAL[[#This Row],[ODS]])),"NÃO","SIM")</f>
        <v>NÃO</v>
      </c>
      <c r="N1076" s="2" t="str">
        <f>IF(ISERR(FIND("04",GERAL[[#This Row],[ODS]])),"NÃO","SIM")</f>
        <v>NÃO</v>
      </c>
      <c r="O1076" s="2" t="str">
        <f>IF(ISERR(FIND("05",GERAL[[#This Row],[ODS]])),"NÃO","SIM")</f>
        <v>NÃO</v>
      </c>
      <c r="P1076" s="2" t="str">
        <f>IF(ISERR(FIND("06",GERAL[[#This Row],[ODS]])),"NÃO","SIM")</f>
        <v>NÃO</v>
      </c>
      <c r="Q1076" s="2" t="str">
        <f>IF(ISERR(FIND("07",GERAL[[#This Row],[ODS]])),"NÃO","SIM")</f>
        <v>NÃO</v>
      </c>
      <c r="R1076" s="2" t="str">
        <f>IF(ISERR(FIND("08",GERAL[[#This Row],[ODS]])),"NÃO","SIM")</f>
        <v>NÃO</v>
      </c>
      <c r="S1076" s="2" t="str">
        <f>IF(ISERR(FIND("09",GERAL[[#This Row],[ODS]])),"NÃO","SIM")</f>
        <v>SIM</v>
      </c>
      <c r="T1076" s="2" t="str">
        <f>IF(ISERR(FIND("10",GERAL[[#This Row],[ODS]])),"NÃO","SIM")</f>
        <v>NÃO</v>
      </c>
      <c r="U1076" s="2" t="str">
        <f>IF(ISERR(FIND("11",GERAL[[#This Row],[ODS]])),"NÃO","SIM")</f>
        <v>NÃO</v>
      </c>
      <c r="V1076" s="2" t="str">
        <f>IF(ISERR(FIND("12",GERAL[[#This Row],[ODS]])),"NÃO","SIM")</f>
        <v>NÃO</v>
      </c>
      <c r="W1076" s="2" t="str">
        <f>IF(ISERR(FIND("13",GERAL[[#This Row],[ODS]])),"NÃO","SIM")</f>
        <v>NÃO</v>
      </c>
      <c r="X1076" s="2" t="str">
        <f>IF(ISERR(FIND("14",GERAL[[#This Row],[ODS]])),"NÃO","SIM")</f>
        <v>NÃO</v>
      </c>
      <c r="Y1076" s="2" t="str">
        <f>IF(ISERR(FIND("15",GERAL[[#This Row],[ODS]])),"NÃO","SIM")</f>
        <v>NÃO</v>
      </c>
      <c r="Z1076" s="2" t="str">
        <f>IF(ISERR(FIND("16",GERAL[[#This Row],[ODS]])),"NÃO","SIM")</f>
        <v>NÃO</v>
      </c>
      <c r="AA1076" s="2" t="str">
        <f>IF(ISERR(FIND("17",GERAL[[#This Row],[ODS]])),"NÃO","SIM")</f>
        <v>NÃO</v>
      </c>
      <c r="AB1076" s="1">
        <v>0.70390228517361009</v>
      </c>
      <c r="AC1076" s="1">
        <v>0.91151180298901202</v>
      </c>
      <c r="AD1076" s="1">
        <v>1.2100849517878118</v>
      </c>
      <c r="AE1076" s="1">
        <v>0.69229893655078212</v>
      </c>
      <c r="AF1076" s="1">
        <v>0.19950165301369638</v>
      </c>
      <c r="AG1076" s="1" t="str">
        <f>GERAL[[#This Row],[SIGLA]]&amp;GERAL[[#This Row],[CÓD]]</f>
        <v>ROIF_DV</v>
      </c>
      <c r="AH1076" s="1">
        <f ca="1">VLOOKUP(GERAL[[#This Row],[REF_NOTA]],BASE_NOTAS[],7,FALSE)</f>
        <v>0.51281661966163972</v>
      </c>
      <c r="AI1076" s="31">
        <f ca="1">IF(GERAL[[#This Row],[Nota 2025]]="",0,GERAL[[#This Row],[Nota 2026]]-GERAL[[#This Row],[Nota 2025]])</f>
        <v>0.31331496664794334</v>
      </c>
    </row>
    <row r="1077" spans="1:35" ht="17" x14ac:dyDescent="0.35">
      <c r="A1077" s="2" t="s">
        <v>177</v>
      </c>
      <c r="B1077" s="2" t="s">
        <v>204</v>
      </c>
      <c r="C1077" s="2" t="s">
        <v>212</v>
      </c>
      <c r="D1077" s="15" t="s">
        <v>41</v>
      </c>
      <c r="E1077" s="2" t="s">
        <v>111</v>
      </c>
      <c r="F1077" s="2" t="str">
        <f>VLOOKUP(GERAL[[#This Row],[CÓD]],SEALL,6,FALSE)</f>
        <v>G</v>
      </c>
      <c r="G107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7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07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77" s="2" t="str">
        <f>VLOOKUP(GERAL[[#This Row],[CÓD]],SEALL,4,FALSE)</f>
        <v>09</v>
      </c>
      <c r="K1077" s="2" t="str">
        <f>IF(ISERR(FIND("01",GERAL[[#This Row],[ODS]])),"NÃO","SIM")</f>
        <v>NÃO</v>
      </c>
      <c r="L1077" s="2" t="str">
        <f>IF(ISERR(FIND("02",GERAL[[#This Row],[ODS]])),"NÃO","SIM")</f>
        <v>NÃO</v>
      </c>
      <c r="M1077" s="2" t="str">
        <f>IF(ISERR(FIND("03",GERAL[[#This Row],[ODS]])),"NÃO","SIM")</f>
        <v>NÃO</v>
      </c>
      <c r="N1077" s="2" t="str">
        <f>IF(ISERR(FIND("04",GERAL[[#This Row],[ODS]])),"NÃO","SIM")</f>
        <v>NÃO</v>
      </c>
      <c r="O1077" s="2" t="str">
        <f>IF(ISERR(FIND("05",GERAL[[#This Row],[ODS]])),"NÃO","SIM")</f>
        <v>NÃO</v>
      </c>
      <c r="P1077" s="2" t="str">
        <f>IF(ISERR(FIND("06",GERAL[[#This Row],[ODS]])),"NÃO","SIM")</f>
        <v>NÃO</v>
      </c>
      <c r="Q1077" s="2" t="str">
        <f>IF(ISERR(FIND("07",GERAL[[#This Row],[ODS]])),"NÃO","SIM")</f>
        <v>NÃO</v>
      </c>
      <c r="R1077" s="2" t="str">
        <f>IF(ISERR(FIND("08",GERAL[[#This Row],[ODS]])),"NÃO","SIM")</f>
        <v>NÃO</v>
      </c>
      <c r="S1077" s="2" t="str">
        <f>IF(ISERR(FIND("09",GERAL[[#This Row],[ODS]])),"NÃO","SIM")</f>
        <v>SIM</v>
      </c>
      <c r="T1077" s="2" t="str">
        <f>IF(ISERR(FIND("10",GERAL[[#This Row],[ODS]])),"NÃO","SIM")</f>
        <v>NÃO</v>
      </c>
      <c r="U1077" s="2" t="str">
        <f>IF(ISERR(FIND("11",GERAL[[#This Row],[ODS]])),"NÃO","SIM")</f>
        <v>NÃO</v>
      </c>
      <c r="V1077" s="2" t="str">
        <f>IF(ISERR(FIND("12",GERAL[[#This Row],[ODS]])),"NÃO","SIM")</f>
        <v>NÃO</v>
      </c>
      <c r="W1077" s="2" t="str">
        <f>IF(ISERR(FIND("13",GERAL[[#This Row],[ODS]])),"NÃO","SIM")</f>
        <v>NÃO</v>
      </c>
      <c r="X1077" s="2" t="str">
        <f>IF(ISERR(FIND("14",GERAL[[#This Row],[ODS]])),"NÃO","SIM")</f>
        <v>NÃO</v>
      </c>
      <c r="Y1077" s="2" t="str">
        <f>IF(ISERR(FIND("15",GERAL[[#This Row],[ODS]])),"NÃO","SIM")</f>
        <v>NÃO</v>
      </c>
      <c r="Z1077" s="2" t="str">
        <f>IF(ISERR(FIND("16",GERAL[[#This Row],[ODS]])),"NÃO","SIM")</f>
        <v>NÃO</v>
      </c>
      <c r="AA1077" s="2" t="str">
        <f>IF(ISERR(FIND("17",GERAL[[#This Row],[ODS]])),"NÃO","SIM")</f>
        <v>NÃO</v>
      </c>
      <c r="AB1077" s="1">
        <v>0</v>
      </c>
      <c r="AC1077" s="1">
        <v>0</v>
      </c>
      <c r="AD1077" s="1">
        <v>0</v>
      </c>
      <c r="AE1077" s="1">
        <v>0</v>
      </c>
      <c r="AF1077" s="1">
        <v>0</v>
      </c>
      <c r="AG1077" s="1" t="str">
        <f>GERAL[[#This Row],[SIGLA]]&amp;GERAL[[#This Row],[CÓD]]</f>
        <v>RRIF_DV</v>
      </c>
      <c r="AH1077" s="1">
        <f ca="1">VLOOKUP(GERAL[[#This Row],[REF_NOTA]],BASE_NOTAS[],7,FALSE)</f>
        <v>0</v>
      </c>
      <c r="AI1077" s="31">
        <f ca="1">IF(GERAL[[#This Row],[Nota 2025]]="",0,GERAL[[#This Row],[Nota 2026]]-GERAL[[#This Row],[Nota 2025]])</f>
        <v>0</v>
      </c>
    </row>
    <row r="1078" spans="1:35" ht="17" x14ac:dyDescent="0.35">
      <c r="A1078" s="2" t="s">
        <v>179</v>
      </c>
      <c r="B1078" s="2" t="s">
        <v>194</v>
      </c>
      <c r="C1078" s="2" t="s">
        <v>212</v>
      </c>
      <c r="D1078" s="15" t="s">
        <v>41</v>
      </c>
      <c r="E1078" s="2" t="s">
        <v>111</v>
      </c>
      <c r="F1078" s="2" t="str">
        <f>VLOOKUP(GERAL[[#This Row],[CÓD]],SEALL,6,FALSE)</f>
        <v>G</v>
      </c>
      <c r="G107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7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07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78" s="2" t="str">
        <f>VLOOKUP(GERAL[[#This Row],[CÓD]],SEALL,4,FALSE)</f>
        <v>09</v>
      </c>
      <c r="K1078" s="2" t="str">
        <f>IF(ISERR(FIND("01",GERAL[[#This Row],[ODS]])),"NÃO","SIM")</f>
        <v>NÃO</v>
      </c>
      <c r="L1078" s="2" t="str">
        <f>IF(ISERR(FIND("02",GERAL[[#This Row],[ODS]])),"NÃO","SIM")</f>
        <v>NÃO</v>
      </c>
      <c r="M1078" s="2" t="str">
        <f>IF(ISERR(FIND("03",GERAL[[#This Row],[ODS]])),"NÃO","SIM")</f>
        <v>NÃO</v>
      </c>
      <c r="N1078" s="2" t="str">
        <f>IF(ISERR(FIND("04",GERAL[[#This Row],[ODS]])),"NÃO","SIM")</f>
        <v>NÃO</v>
      </c>
      <c r="O1078" s="2" t="str">
        <f>IF(ISERR(FIND("05",GERAL[[#This Row],[ODS]])),"NÃO","SIM")</f>
        <v>NÃO</v>
      </c>
      <c r="P1078" s="2" t="str">
        <f>IF(ISERR(FIND("06",GERAL[[#This Row],[ODS]])),"NÃO","SIM")</f>
        <v>NÃO</v>
      </c>
      <c r="Q1078" s="2" t="str">
        <f>IF(ISERR(FIND("07",GERAL[[#This Row],[ODS]])),"NÃO","SIM")</f>
        <v>NÃO</v>
      </c>
      <c r="R1078" s="2" t="str">
        <f>IF(ISERR(FIND("08",GERAL[[#This Row],[ODS]])),"NÃO","SIM")</f>
        <v>NÃO</v>
      </c>
      <c r="S1078" s="2" t="str">
        <f>IF(ISERR(FIND("09",GERAL[[#This Row],[ODS]])),"NÃO","SIM")</f>
        <v>SIM</v>
      </c>
      <c r="T1078" s="2" t="str">
        <f>IF(ISERR(FIND("10",GERAL[[#This Row],[ODS]])),"NÃO","SIM")</f>
        <v>NÃO</v>
      </c>
      <c r="U1078" s="2" t="str">
        <f>IF(ISERR(FIND("11",GERAL[[#This Row],[ODS]])),"NÃO","SIM")</f>
        <v>NÃO</v>
      </c>
      <c r="V1078" s="2" t="str">
        <f>IF(ISERR(FIND("12",GERAL[[#This Row],[ODS]])),"NÃO","SIM")</f>
        <v>NÃO</v>
      </c>
      <c r="W1078" s="2" t="str">
        <f>IF(ISERR(FIND("13",GERAL[[#This Row],[ODS]])),"NÃO","SIM")</f>
        <v>NÃO</v>
      </c>
      <c r="X1078" s="2" t="str">
        <f>IF(ISERR(FIND("14",GERAL[[#This Row],[ODS]])),"NÃO","SIM")</f>
        <v>NÃO</v>
      </c>
      <c r="Y1078" s="2" t="str">
        <f>IF(ISERR(FIND("15",GERAL[[#This Row],[ODS]])),"NÃO","SIM")</f>
        <v>NÃO</v>
      </c>
      <c r="Z1078" s="2" t="str">
        <f>IF(ISERR(FIND("16",GERAL[[#This Row],[ODS]])),"NÃO","SIM")</f>
        <v>NÃO</v>
      </c>
      <c r="AA1078" s="2" t="str">
        <f>IF(ISERR(FIND("17",GERAL[[#This Row],[ODS]])),"NÃO","SIM")</f>
        <v>NÃO</v>
      </c>
      <c r="AB1078" s="1">
        <v>8.8902906404411688</v>
      </c>
      <c r="AC1078" s="1">
        <v>10.097559761575889</v>
      </c>
      <c r="AD1078" s="1">
        <v>10.442332031285567</v>
      </c>
      <c r="AE1078" s="1">
        <v>10.695063254089563</v>
      </c>
      <c r="AF1078" s="1">
        <v>10.540608765044054</v>
      </c>
      <c r="AG1078" s="1" t="str">
        <f>GERAL[[#This Row],[SIGLA]]&amp;GERAL[[#This Row],[CÓD]]</f>
        <v>SCIF_DV</v>
      </c>
      <c r="AH1078" s="1">
        <f ca="1">VLOOKUP(GERAL[[#This Row],[REF_NOTA]],BASE_NOTAS[],7,FALSE)</f>
        <v>10.16181622869116</v>
      </c>
      <c r="AI1078" s="31">
        <f ca="1">IF(GERAL[[#This Row],[Nota 2025]]="",0,GERAL[[#This Row],[Nota 2026]]-GERAL[[#This Row],[Nota 2025]])</f>
        <v>-0.37879253635289345</v>
      </c>
    </row>
    <row r="1079" spans="1:35" ht="17" x14ac:dyDescent="0.35">
      <c r="A1079" s="2" t="s">
        <v>181</v>
      </c>
      <c r="B1079" s="2" t="s">
        <v>186</v>
      </c>
      <c r="C1079" s="2" t="s">
        <v>212</v>
      </c>
      <c r="D1079" s="15" t="s">
        <v>41</v>
      </c>
      <c r="E1079" s="2" t="s">
        <v>111</v>
      </c>
      <c r="F1079" s="2" t="str">
        <f>VLOOKUP(GERAL[[#This Row],[CÓD]],SEALL,6,FALSE)</f>
        <v>G</v>
      </c>
      <c r="G107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7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07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79" s="2" t="str">
        <f>VLOOKUP(GERAL[[#This Row],[CÓD]],SEALL,4,FALSE)</f>
        <v>09</v>
      </c>
      <c r="K1079" s="2" t="str">
        <f>IF(ISERR(FIND("01",GERAL[[#This Row],[ODS]])),"NÃO","SIM")</f>
        <v>NÃO</v>
      </c>
      <c r="L1079" s="2" t="str">
        <f>IF(ISERR(FIND("02",GERAL[[#This Row],[ODS]])),"NÃO","SIM")</f>
        <v>NÃO</v>
      </c>
      <c r="M1079" s="2" t="str">
        <f>IF(ISERR(FIND("03",GERAL[[#This Row],[ODS]])),"NÃO","SIM")</f>
        <v>NÃO</v>
      </c>
      <c r="N1079" s="2" t="str">
        <f>IF(ISERR(FIND("04",GERAL[[#This Row],[ODS]])),"NÃO","SIM")</f>
        <v>NÃO</v>
      </c>
      <c r="O1079" s="2" t="str">
        <f>IF(ISERR(FIND("05",GERAL[[#This Row],[ODS]])),"NÃO","SIM")</f>
        <v>NÃO</v>
      </c>
      <c r="P1079" s="2" t="str">
        <f>IF(ISERR(FIND("06",GERAL[[#This Row],[ODS]])),"NÃO","SIM")</f>
        <v>NÃO</v>
      </c>
      <c r="Q1079" s="2" t="str">
        <f>IF(ISERR(FIND("07",GERAL[[#This Row],[ODS]])),"NÃO","SIM")</f>
        <v>NÃO</v>
      </c>
      <c r="R1079" s="2" t="str">
        <f>IF(ISERR(FIND("08",GERAL[[#This Row],[ODS]])),"NÃO","SIM")</f>
        <v>NÃO</v>
      </c>
      <c r="S1079" s="2" t="str">
        <f>IF(ISERR(FIND("09",GERAL[[#This Row],[ODS]])),"NÃO","SIM")</f>
        <v>SIM</v>
      </c>
      <c r="T1079" s="2" t="str">
        <f>IF(ISERR(FIND("10",GERAL[[#This Row],[ODS]])),"NÃO","SIM")</f>
        <v>NÃO</v>
      </c>
      <c r="U1079" s="2" t="str">
        <f>IF(ISERR(FIND("11",GERAL[[#This Row],[ODS]])),"NÃO","SIM")</f>
        <v>NÃO</v>
      </c>
      <c r="V1079" s="2" t="str">
        <f>IF(ISERR(FIND("12",GERAL[[#This Row],[ODS]])),"NÃO","SIM")</f>
        <v>NÃO</v>
      </c>
      <c r="W1079" s="2" t="str">
        <f>IF(ISERR(FIND("13",GERAL[[#This Row],[ODS]])),"NÃO","SIM")</f>
        <v>NÃO</v>
      </c>
      <c r="X1079" s="2" t="str">
        <f>IF(ISERR(FIND("14",GERAL[[#This Row],[ODS]])),"NÃO","SIM")</f>
        <v>NÃO</v>
      </c>
      <c r="Y1079" s="2" t="str">
        <f>IF(ISERR(FIND("15",GERAL[[#This Row],[ODS]])),"NÃO","SIM")</f>
        <v>NÃO</v>
      </c>
      <c r="Z1079" s="2" t="str">
        <f>IF(ISERR(FIND("16",GERAL[[#This Row],[ODS]])),"NÃO","SIM")</f>
        <v>NÃO</v>
      </c>
      <c r="AA1079" s="2" t="str">
        <f>IF(ISERR(FIND("17",GERAL[[#This Row],[ODS]])),"NÃO","SIM")</f>
        <v>NÃO</v>
      </c>
      <c r="AB1079" s="1">
        <v>100</v>
      </c>
      <c r="AC1079" s="1">
        <v>100</v>
      </c>
      <c r="AD1079" s="1">
        <v>100</v>
      </c>
      <c r="AE1079" s="1">
        <v>100</v>
      </c>
      <c r="AF1079" s="1">
        <v>100</v>
      </c>
      <c r="AG1079" s="1" t="str">
        <f>GERAL[[#This Row],[SIGLA]]&amp;GERAL[[#This Row],[CÓD]]</f>
        <v>SPIF_DV</v>
      </c>
      <c r="AH1079" s="1">
        <f ca="1">VLOOKUP(GERAL[[#This Row],[REF_NOTA]],BASE_NOTAS[],7,FALSE)</f>
        <v>100</v>
      </c>
      <c r="AI1079" s="31">
        <f ca="1">IF(GERAL[[#This Row],[Nota 2025]]="",0,GERAL[[#This Row],[Nota 2026]]-GERAL[[#This Row],[Nota 2025]])</f>
        <v>0</v>
      </c>
    </row>
    <row r="1080" spans="1:35" ht="17" x14ac:dyDescent="0.35">
      <c r="A1080" s="2" t="s">
        <v>180</v>
      </c>
      <c r="B1080" s="2" t="s">
        <v>206</v>
      </c>
      <c r="C1080" s="2" t="s">
        <v>212</v>
      </c>
      <c r="D1080" s="15" t="s">
        <v>41</v>
      </c>
      <c r="E1080" s="2" t="s">
        <v>111</v>
      </c>
      <c r="F1080" s="2" t="str">
        <f>VLOOKUP(GERAL[[#This Row],[CÓD]],SEALL,6,FALSE)</f>
        <v>G</v>
      </c>
      <c r="G108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8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08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80" s="2" t="str">
        <f>VLOOKUP(GERAL[[#This Row],[CÓD]],SEALL,4,FALSE)</f>
        <v>09</v>
      </c>
      <c r="K1080" s="2" t="str">
        <f>IF(ISERR(FIND("01",GERAL[[#This Row],[ODS]])),"NÃO","SIM")</f>
        <v>NÃO</v>
      </c>
      <c r="L1080" s="2" t="str">
        <f>IF(ISERR(FIND("02",GERAL[[#This Row],[ODS]])),"NÃO","SIM")</f>
        <v>NÃO</v>
      </c>
      <c r="M1080" s="2" t="str">
        <f>IF(ISERR(FIND("03",GERAL[[#This Row],[ODS]])),"NÃO","SIM")</f>
        <v>NÃO</v>
      </c>
      <c r="N1080" s="2" t="str">
        <f>IF(ISERR(FIND("04",GERAL[[#This Row],[ODS]])),"NÃO","SIM")</f>
        <v>NÃO</v>
      </c>
      <c r="O1080" s="2" t="str">
        <f>IF(ISERR(FIND("05",GERAL[[#This Row],[ODS]])),"NÃO","SIM")</f>
        <v>NÃO</v>
      </c>
      <c r="P1080" s="2" t="str">
        <f>IF(ISERR(FIND("06",GERAL[[#This Row],[ODS]])),"NÃO","SIM")</f>
        <v>NÃO</v>
      </c>
      <c r="Q1080" s="2" t="str">
        <f>IF(ISERR(FIND("07",GERAL[[#This Row],[ODS]])),"NÃO","SIM")</f>
        <v>NÃO</v>
      </c>
      <c r="R1080" s="2" t="str">
        <f>IF(ISERR(FIND("08",GERAL[[#This Row],[ODS]])),"NÃO","SIM")</f>
        <v>NÃO</v>
      </c>
      <c r="S1080" s="2" t="str">
        <f>IF(ISERR(FIND("09",GERAL[[#This Row],[ODS]])),"NÃO","SIM")</f>
        <v>SIM</v>
      </c>
      <c r="T1080" s="2" t="str">
        <f>IF(ISERR(FIND("10",GERAL[[#This Row],[ODS]])),"NÃO","SIM")</f>
        <v>NÃO</v>
      </c>
      <c r="U1080" s="2" t="str">
        <f>IF(ISERR(FIND("11",GERAL[[#This Row],[ODS]])),"NÃO","SIM")</f>
        <v>NÃO</v>
      </c>
      <c r="V1080" s="2" t="str">
        <f>IF(ISERR(FIND("12",GERAL[[#This Row],[ODS]])),"NÃO","SIM")</f>
        <v>NÃO</v>
      </c>
      <c r="W1080" s="2" t="str">
        <f>IF(ISERR(FIND("13",GERAL[[#This Row],[ODS]])),"NÃO","SIM")</f>
        <v>NÃO</v>
      </c>
      <c r="X1080" s="2" t="str">
        <f>IF(ISERR(FIND("14",GERAL[[#This Row],[ODS]])),"NÃO","SIM")</f>
        <v>NÃO</v>
      </c>
      <c r="Y1080" s="2" t="str">
        <f>IF(ISERR(FIND("15",GERAL[[#This Row],[ODS]])),"NÃO","SIM")</f>
        <v>NÃO</v>
      </c>
      <c r="Z1080" s="2" t="str">
        <f>IF(ISERR(FIND("16",GERAL[[#This Row],[ODS]])),"NÃO","SIM")</f>
        <v>NÃO</v>
      </c>
      <c r="AA1080" s="2" t="str">
        <f>IF(ISERR(FIND("17",GERAL[[#This Row],[ODS]])),"NÃO","SIM")</f>
        <v>NÃO</v>
      </c>
      <c r="AB1080" s="1">
        <v>0.99827011115252651</v>
      </c>
      <c r="AC1080" s="1">
        <v>1.384377994300718</v>
      </c>
      <c r="AD1080" s="1">
        <v>1.204621814307957</v>
      </c>
      <c r="AE1080" s="1">
        <v>1.2158931997788547</v>
      </c>
      <c r="AF1080" s="1">
        <v>1.3627184339527385</v>
      </c>
      <c r="AG1080" s="1" t="str">
        <f>GERAL[[#This Row],[SIGLA]]&amp;GERAL[[#This Row],[CÓD]]</f>
        <v>SEIF_DV</v>
      </c>
      <c r="AH1080" s="1">
        <f ca="1">VLOOKUP(GERAL[[#This Row],[REF_NOTA]],BASE_NOTAS[],7,FALSE)</f>
        <v>1.4405174475321412</v>
      </c>
      <c r="AI1080" s="31">
        <f ca="1">IF(GERAL[[#This Row],[Nota 2025]]="",0,GERAL[[#This Row],[Nota 2026]]-GERAL[[#This Row],[Nota 2025]])</f>
        <v>7.7799013579402665E-2</v>
      </c>
    </row>
    <row r="1081" spans="1:35" ht="17" x14ac:dyDescent="0.35">
      <c r="A1081" s="2" t="s">
        <v>182</v>
      </c>
      <c r="B1081" s="2" t="s">
        <v>185</v>
      </c>
      <c r="C1081" s="2" t="s">
        <v>212</v>
      </c>
      <c r="D1081" s="15" t="s">
        <v>41</v>
      </c>
      <c r="E1081" s="2" t="s">
        <v>111</v>
      </c>
      <c r="F1081" s="2" t="str">
        <f>VLOOKUP(GERAL[[#This Row],[CÓD]],SEALL,6,FALSE)</f>
        <v>G</v>
      </c>
      <c r="G108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8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08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81" s="2" t="str">
        <f>VLOOKUP(GERAL[[#This Row],[CÓD]],SEALL,4,FALSE)</f>
        <v>09</v>
      </c>
      <c r="K1081" s="2" t="str">
        <f>IF(ISERR(FIND("01",GERAL[[#This Row],[ODS]])),"NÃO","SIM")</f>
        <v>NÃO</v>
      </c>
      <c r="L1081" s="2" t="str">
        <f>IF(ISERR(FIND("02",GERAL[[#This Row],[ODS]])),"NÃO","SIM")</f>
        <v>NÃO</v>
      </c>
      <c r="M1081" s="2" t="str">
        <f>IF(ISERR(FIND("03",GERAL[[#This Row],[ODS]])),"NÃO","SIM")</f>
        <v>NÃO</v>
      </c>
      <c r="N1081" s="2" t="str">
        <f>IF(ISERR(FIND("04",GERAL[[#This Row],[ODS]])),"NÃO","SIM")</f>
        <v>NÃO</v>
      </c>
      <c r="O1081" s="2" t="str">
        <f>IF(ISERR(FIND("05",GERAL[[#This Row],[ODS]])),"NÃO","SIM")</f>
        <v>NÃO</v>
      </c>
      <c r="P1081" s="2" t="str">
        <f>IF(ISERR(FIND("06",GERAL[[#This Row],[ODS]])),"NÃO","SIM")</f>
        <v>NÃO</v>
      </c>
      <c r="Q1081" s="2" t="str">
        <f>IF(ISERR(FIND("07",GERAL[[#This Row],[ODS]])),"NÃO","SIM")</f>
        <v>NÃO</v>
      </c>
      <c r="R1081" s="2" t="str">
        <f>IF(ISERR(FIND("08",GERAL[[#This Row],[ODS]])),"NÃO","SIM")</f>
        <v>NÃO</v>
      </c>
      <c r="S1081" s="2" t="str">
        <f>IF(ISERR(FIND("09",GERAL[[#This Row],[ODS]])),"NÃO","SIM")</f>
        <v>SIM</v>
      </c>
      <c r="T1081" s="2" t="str">
        <f>IF(ISERR(FIND("10",GERAL[[#This Row],[ODS]])),"NÃO","SIM")</f>
        <v>NÃO</v>
      </c>
      <c r="U1081" s="2" t="str">
        <f>IF(ISERR(FIND("11",GERAL[[#This Row],[ODS]])),"NÃO","SIM")</f>
        <v>NÃO</v>
      </c>
      <c r="V1081" s="2" t="str">
        <f>IF(ISERR(FIND("12",GERAL[[#This Row],[ODS]])),"NÃO","SIM")</f>
        <v>NÃO</v>
      </c>
      <c r="W1081" s="2" t="str">
        <f>IF(ISERR(FIND("13",GERAL[[#This Row],[ODS]])),"NÃO","SIM")</f>
        <v>NÃO</v>
      </c>
      <c r="X1081" s="2" t="str">
        <f>IF(ISERR(FIND("14",GERAL[[#This Row],[ODS]])),"NÃO","SIM")</f>
        <v>NÃO</v>
      </c>
      <c r="Y1081" s="2" t="str">
        <f>IF(ISERR(FIND("15",GERAL[[#This Row],[ODS]])),"NÃO","SIM")</f>
        <v>NÃO</v>
      </c>
      <c r="Z1081" s="2" t="str">
        <f>IF(ISERR(FIND("16",GERAL[[#This Row],[ODS]])),"NÃO","SIM")</f>
        <v>NÃO</v>
      </c>
      <c r="AA1081" s="2" t="str">
        <f>IF(ISERR(FIND("17",GERAL[[#This Row],[ODS]])),"NÃO","SIM")</f>
        <v>NÃO</v>
      </c>
      <c r="AB1081" s="1">
        <v>0.8888379161051696</v>
      </c>
      <c r="AC1081" s="1">
        <v>0.48033249959557495</v>
      </c>
      <c r="AD1081" s="1">
        <v>0.65193440592932528</v>
      </c>
      <c r="AE1081" s="1">
        <v>0.57562847572278775</v>
      </c>
      <c r="AF1081" s="1">
        <v>0.40592479194827619</v>
      </c>
      <c r="AG1081" s="1" t="str">
        <f>GERAL[[#This Row],[SIGLA]]&amp;GERAL[[#This Row],[CÓD]]</f>
        <v>TOIF_DV</v>
      </c>
      <c r="AH1081" s="1">
        <f ca="1">VLOOKUP(GERAL[[#This Row],[REF_NOTA]],BASE_NOTAS[],7,FALSE)</f>
        <v>0.563680740338664</v>
      </c>
      <c r="AI1081" s="31">
        <f ca="1">IF(GERAL[[#This Row],[Nota 2025]]="",0,GERAL[[#This Row],[Nota 2026]]-GERAL[[#This Row],[Nota 2025]])</f>
        <v>0.15775594839038781</v>
      </c>
    </row>
    <row r="1082" spans="1:35" ht="17" x14ac:dyDescent="0.35">
      <c r="A1082" s="2" t="s">
        <v>0</v>
      </c>
      <c r="B1082" s="2" t="s">
        <v>156</v>
      </c>
      <c r="C1082" s="2" t="s">
        <v>212</v>
      </c>
      <c r="D1082" s="15" t="s">
        <v>42</v>
      </c>
      <c r="E1082" s="2" t="s">
        <v>112</v>
      </c>
      <c r="F1082" s="2" t="str">
        <f>VLOOKUP(GERAL[[#This Row],[CÓD]],SEALL,6,FALSE)</f>
        <v>SG</v>
      </c>
      <c r="G108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8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8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82" s="2" t="str">
        <f>VLOOKUP(GERAL[[#This Row],[CÓD]],SEALL,4,FALSE)</f>
        <v>07, 09, 11</v>
      </c>
      <c r="K1082" s="2" t="str">
        <f>IF(ISERR(FIND("01",GERAL[[#This Row],[ODS]])),"NÃO","SIM")</f>
        <v>NÃO</v>
      </c>
      <c r="L1082" s="2" t="str">
        <f>IF(ISERR(FIND("02",GERAL[[#This Row],[ODS]])),"NÃO","SIM")</f>
        <v>NÃO</v>
      </c>
      <c r="M1082" s="2" t="str">
        <f>IF(ISERR(FIND("03",GERAL[[#This Row],[ODS]])),"NÃO","SIM")</f>
        <v>NÃO</v>
      </c>
      <c r="N1082" s="2" t="str">
        <f>IF(ISERR(FIND("04",GERAL[[#This Row],[ODS]])),"NÃO","SIM")</f>
        <v>NÃO</v>
      </c>
      <c r="O1082" s="2" t="str">
        <f>IF(ISERR(FIND("05",GERAL[[#This Row],[ODS]])),"NÃO","SIM")</f>
        <v>NÃO</v>
      </c>
      <c r="P1082" s="2" t="str">
        <f>IF(ISERR(FIND("06",GERAL[[#This Row],[ODS]])),"NÃO","SIM")</f>
        <v>NÃO</v>
      </c>
      <c r="Q1082" s="2" t="str">
        <f>IF(ISERR(FIND("07",GERAL[[#This Row],[ODS]])),"NÃO","SIM")</f>
        <v>SIM</v>
      </c>
      <c r="R1082" s="2" t="str">
        <f>IF(ISERR(FIND("08",GERAL[[#This Row],[ODS]])),"NÃO","SIM")</f>
        <v>NÃO</v>
      </c>
      <c r="S1082" s="2" t="str">
        <f>IF(ISERR(FIND("09",GERAL[[#This Row],[ODS]])),"NÃO","SIM")</f>
        <v>SIM</v>
      </c>
      <c r="T1082" s="2" t="str">
        <f>IF(ISERR(FIND("10",GERAL[[#This Row],[ODS]])),"NÃO","SIM")</f>
        <v>NÃO</v>
      </c>
      <c r="U1082" s="2" t="str">
        <f>IF(ISERR(FIND("11",GERAL[[#This Row],[ODS]])),"NÃO","SIM")</f>
        <v>SIM</v>
      </c>
      <c r="V1082" s="2" t="str">
        <f>IF(ISERR(FIND("12",GERAL[[#This Row],[ODS]])),"NÃO","SIM")</f>
        <v>NÃO</v>
      </c>
      <c r="W1082" s="2" t="str">
        <f>IF(ISERR(FIND("13",GERAL[[#This Row],[ODS]])),"NÃO","SIM")</f>
        <v>NÃO</v>
      </c>
      <c r="X1082" s="2" t="str">
        <f>IF(ISERR(FIND("14",GERAL[[#This Row],[ODS]])),"NÃO","SIM")</f>
        <v>NÃO</v>
      </c>
      <c r="Y1082" s="2" t="str">
        <f>IF(ISERR(FIND("15",GERAL[[#This Row],[ODS]])),"NÃO","SIM")</f>
        <v>NÃO</v>
      </c>
      <c r="Z1082" s="2" t="str">
        <f>IF(ISERR(FIND("16",GERAL[[#This Row],[ODS]])),"NÃO","SIM")</f>
        <v>NÃO</v>
      </c>
      <c r="AA1082" s="2" t="str">
        <f>IF(ISERR(FIND("17",GERAL[[#This Row],[ODS]])),"NÃO","SIM")</f>
        <v>NÃO</v>
      </c>
      <c r="AB1082" s="1">
        <v>1.70010342884256</v>
      </c>
      <c r="AC1082" s="1">
        <v>1.70010342884256</v>
      </c>
      <c r="AD1082" s="1">
        <v>0</v>
      </c>
      <c r="AE1082" s="1">
        <v>0</v>
      </c>
      <c r="AF1082" s="1">
        <v>0</v>
      </c>
      <c r="AG1082" s="1" t="str">
        <f>GERAL[[#This Row],[SIGLA]]&amp;GERAL[[#This Row],[CÓD]]</f>
        <v>ACIF_EL_FI</v>
      </c>
      <c r="AH1082" s="1">
        <f ca="1">VLOOKUP(GERAL[[#This Row],[REF_NOTA]],BASE_NOTAS[],7,FALSE)</f>
        <v>12.499999999999334</v>
      </c>
      <c r="AI1082" s="31">
        <f ca="1">IF(GERAL[[#This Row],[Nota 2025]]="",0,GERAL[[#This Row],[Nota 2026]]-GERAL[[#This Row],[Nota 2025]])</f>
        <v>12.499999999999334</v>
      </c>
    </row>
    <row r="1083" spans="1:35" ht="17" x14ac:dyDescent="0.35">
      <c r="A1083" s="2" t="s">
        <v>1</v>
      </c>
      <c r="B1083" s="2" t="s">
        <v>157</v>
      </c>
      <c r="C1083" s="2" t="s">
        <v>212</v>
      </c>
      <c r="D1083" s="15" t="s">
        <v>42</v>
      </c>
      <c r="E1083" s="2" t="s">
        <v>112</v>
      </c>
      <c r="F1083" s="2" t="str">
        <f>VLOOKUP(GERAL[[#This Row],[CÓD]],SEALL,6,FALSE)</f>
        <v>SG</v>
      </c>
      <c r="G108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8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8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83" s="2" t="str">
        <f>VLOOKUP(GERAL[[#This Row],[CÓD]],SEALL,4,FALSE)</f>
        <v>07, 09, 11</v>
      </c>
      <c r="K1083" s="2" t="str">
        <f>IF(ISERR(FIND("01",GERAL[[#This Row],[ODS]])),"NÃO","SIM")</f>
        <v>NÃO</v>
      </c>
      <c r="L1083" s="2" t="str">
        <f>IF(ISERR(FIND("02",GERAL[[#This Row],[ODS]])),"NÃO","SIM")</f>
        <v>NÃO</v>
      </c>
      <c r="M1083" s="2" t="str">
        <f>IF(ISERR(FIND("03",GERAL[[#This Row],[ODS]])),"NÃO","SIM")</f>
        <v>NÃO</v>
      </c>
      <c r="N1083" s="2" t="str">
        <f>IF(ISERR(FIND("04",GERAL[[#This Row],[ODS]])),"NÃO","SIM")</f>
        <v>NÃO</v>
      </c>
      <c r="O1083" s="2" t="str">
        <f>IF(ISERR(FIND("05",GERAL[[#This Row],[ODS]])),"NÃO","SIM")</f>
        <v>NÃO</v>
      </c>
      <c r="P1083" s="2" t="str">
        <f>IF(ISERR(FIND("06",GERAL[[#This Row],[ODS]])),"NÃO","SIM")</f>
        <v>NÃO</v>
      </c>
      <c r="Q1083" s="2" t="str">
        <f>IF(ISERR(FIND("07",GERAL[[#This Row],[ODS]])),"NÃO","SIM")</f>
        <v>SIM</v>
      </c>
      <c r="R1083" s="2" t="str">
        <f>IF(ISERR(FIND("08",GERAL[[#This Row],[ODS]])),"NÃO","SIM")</f>
        <v>NÃO</v>
      </c>
      <c r="S1083" s="2" t="str">
        <f>IF(ISERR(FIND("09",GERAL[[#This Row],[ODS]])),"NÃO","SIM")</f>
        <v>SIM</v>
      </c>
      <c r="T1083" s="2" t="str">
        <f>IF(ISERR(FIND("10",GERAL[[#This Row],[ODS]])),"NÃO","SIM")</f>
        <v>NÃO</v>
      </c>
      <c r="U1083" s="2" t="str">
        <f>IF(ISERR(FIND("11",GERAL[[#This Row],[ODS]])),"NÃO","SIM")</f>
        <v>SIM</v>
      </c>
      <c r="V1083" s="2" t="str">
        <f>IF(ISERR(FIND("12",GERAL[[#This Row],[ODS]])),"NÃO","SIM")</f>
        <v>NÃO</v>
      </c>
      <c r="W1083" s="2" t="str">
        <f>IF(ISERR(FIND("13",GERAL[[#This Row],[ODS]])),"NÃO","SIM")</f>
        <v>NÃO</v>
      </c>
      <c r="X1083" s="2" t="str">
        <f>IF(ISERR(FIND("14",GERAL[[#This Row],[ODS]])),"NÃO","SIM")</f>
        <v>NÃO</v>
      </c>
      <c r="Y1083" s="2" t="str">
        <f>IF(ISERR(FIND("15",GERAL[[#This Row],[ODS]])),"NÃO","SIM")</f>
        <v>NÃO</v>
      </c>
      <c r="Z1083" s="2" t="str">
        <f>IF(ISERR(FIND("16",GERAL[[#This Row],[ODS]])),"NÃO","SIM")</f>
        <v>NÃO</v>
      </c>
      <c r="AA1083" s="2" t="str">
        <f>IF(ISERR(FIND("17",GERAL[[#This Row],[ODS]])),"NÃO","SIM")</f>
        <v>NÃO</v>
      </c>
      <c r="AB1083" s="1">
        <v>94.159883960769093</v>
      </c>
      <c r="AC1083" s="1">
        <v>94.159883960769093</v>
      </c>
      <c r="AD1083" s="1">
        <v>88.888888888888715</v>
      </c>
      <c r="AE1083" s="1">
        <v>88.888888888888715</v>
      </c>
      <c r="AF1083" s="1">
        <v>85.714285714285808</v>
      </c>
      <c r="AG1083" s="1" t="str">
        <f>GERAL[[#This Row],[SIGLA]]&amp;GERAL[[#This Row],[CÓD]]</f>
        <v>ALIF_EL_FI</v>
      </c>
      <c r="AH1083" s="1">
        <f ca="1">VLOOKUP(GERAL[[#This Row],[REF_NOTA]],BASE_NOTAS[],7,FALSE)</f>
        <v>81.250000000000114</v>
      </c>
      <c r="AI1083" s="31">
        <f ca="1">IF(GERAL[[#This Row],[Nota 2025]]="",0,GERAL[[#This Row],[Nota 2026]]-GERAL[[#This Row],[Nota 2025]])</f>
        <v>-4.464285714285694</v>
      </c>
    </row>
    <row r="1084" spans="1:35" ht="17" x14ac:dyDescent="0.35">
      <c r="A1084" s="2" t="s">
        <v>159</v>
      </c>
      <c r="B1084" s="2" t="s">
        <v>184</v>
      </c>
      <c r="C1084" s="2" t="s">
        <v>212</v>
      </c>
      <c r="D1084" s="15" t="s">
        <v>42</v>
      </c>
      <c r="E1084" s="2" t="s">
        <v>112</v>
      </c>
      <c r="F1084" s="2" t="str">
        <f>VLOOKUP(GERAL[[#This Row],[CÓD]],SEALL,6,FALSE)</f>
        <v>SG</v>
      </c>
      <c r="G108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8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8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84" s="2" t="str">
        <f>VLOOKUP(GERAL[[#This Row],[CÓD]],SEALL,4,FALSE)</f>
        <v>07, 09, 11</v>
      </c>
      <c r="K1084" s="2" t="str">
        <f>IF(ISERR(FIND("01",GERAL[[#This Row],[ODS]])),"NÃO","SIM")</f>
        <v>NÃO</v>
      </c>
      <c r="L1084" s="2" t="str">
        <f>IF(ISERR(FIND("02",GERAL[[#This Row],[ODS]])),"NÃO","SIM")</f>
        <v>NÃO</v>
      </c>
      <c r="M1084" s="2" t="str">
        <f>IF(ISERR(FIND("03",GERAL[[#This Row],[ODS]])),"NÃO","SIM")</f>
        <v>NÃO</v>
      </c>
      <c r="N1084" s="2" t="str">
        <f>IF(ISERR(FIND("04",GERAL[[#This Row],[ODS]])),"NÃO","SIM")</f>
        <v>NÃO</v>
      </c>
      <c r="O1084" s="2" t="str">
        <f>IF(ISERR(FIND("05",GERAL[[#This Row],[ODS]])),"NÃO","SIM")</f>
        <v>NÃO</v>
      </c>
      <c r="P1084" s="2" t="str">
        <f>IF(ISERR(FIND("06",GERAL[[#This Row],[ODS]])),"NÃO","SIM")</f>
        <v>NÃO</v>
      </c>
      <c r="Q1084" s="2" t="str">
        <f>IF(ISERR(FIND("07",GERAL[[#This Row],[ODS]])),"NÃO","SIM")</f>
        <v>SIM</v>
      </c>
      <c r="R1084" s="2" t="str">
        <f>IF(ISERR(FIND("08",GERAL[[#This Row],[ODS]])),"NÃO","SIM")</f>
        <v>NÃO</v>
      </c>
      <c r="S1084" s="2" t="str">
        <f>IF(ISERR(FIND("09",GERAL[[#This Row],[ODS]])),"NÃO","SIM")</f>
        <v>SIM</v>
      </c>
      <c r="T1084" s="2" t="str">
        <f>IF(ISERR(FIND("10",GERAL[[#This Row],[ODS]])),"NÃO","SIM")</f>
        <v>NÃO</v>
      </c>
      <c r="U1084" s="2" t="str">
        <f>IF(ISERR(FIND("11",GERAL[[#This Row],[ODS]])),"NÃO","SIM")</f>
        <v>SIM</v>
      </c>
      <c r="V1084" s="2" t="str">
        <f>IF(ISERR(FIND("12",GERAL[[#This Row],[ODS]])),"NÃO","SIM")</f>
        <v>NÃO</v>
      </c>
      <c r="W1084" s="2" t="str">
        <f>IF(ISERR(FIND("13",GERAL[[#This Row],[ODS]])),"NÃO","SIM")</f>
        <v>NÃO</v>
      </c>
      <c r="X1084" s="2" t="str">
        <f>IF(ISERR(FIND("14",GERAL[[#This Row],[ODS]])),"NÃO","SIM")</f>
        <v>NÃO</v>
      </c>
      <c r="Y1084" s="2" t="str">
        <f>IF(ISERR(FIND("15",GERAL[[#This Row],[ODS]])),"NÃO","SIM")</f>
        <v>NÃO</v>
      </c>
      <c r="Z1084" s="2" t="str">
        <f>IF(ISERR(FIND("16",GERAL[[#This Row],[ODS]])),"NÃO","SIM")</f>
        <v>NÃO</v>
      </c>
      <c r="AA1084" s="2" t="str">
        <f>IF(ISERR(FIND("17",GERAL[[#This Row],[ODS]])),"NÃO","SIM")</f>
        <v>NÃO</v>
      </c>
      <c r="AB1084" s="1">
        <v>49.754828726084483</v>
      </c>
      <c r="AC1084" s="1">
        <v>49.754828726084483</v>
      </c>
      <c r="AD1084" s="1">
        <v>77.77777777777743</v>
      </c>
      <c r="AE1084" s="1">
        <v>77.77777777777743</v>
      </c>
      <c r="AF1084" s="1">
        <v>85.714285714285808</v>
      </c>
      <c r="AG1084" s="1" t="str">
        <f>GERAL[[#This Row],[SIGLA]]&amp;GERAL[[#This Row],[CÓD]]</f>
        <v>APIF_EL_FI</v>
      </c>
      <c r="AH1084" s="1">
        <f ca="1">VLOOKUP(GERAL[[#This Row],[REF_NOTA]],BASE_NOTAS[],7,FALSE)</f>
        <v>100</v>
      </c>
      <c r="AI1084" s="31">
        <f ca="1">IF(GERAL[[#This Row],[Nota 2025]]="",0,GERAL[[#This Row],[Nota 2026]]-GERAL[[#This Row],[Nota 2025]])</f>
        <v>14.285714285714192</v>
      </c>
    </row>
    <row r="1085" spans="1:35" ht="17" x14ac:dyDescent="0.35">
      <c r="A1085" s="2" t="s">
        <v>155</v>
      </c>
      <c r="B1085" s="2" t="s">
        <v>158</v>
      </c>
      <c r="C1085" s="2" t="s">
        <v>212</v>
      </c>
      <c r="D1085" s="15" t="s">
        <v>42</v>
      </c>
      <c r="E1085" s="2" t="s">
        <v>112</v>
      </c>
      <c r="F1085" s="2" t="str">
        <f>VLOOKUP(GERAL[[#This Row],[CÓD]],SEALL,6,FALSE)</f>
        <v>SG</v>
      </c>
      <c r="G108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8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8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85" s="2" t="str">
        <f>VLOOKUP(GERAL[[#This Row],[CÓD]],SEALL,4,FALSE)</f>
        <v>07, 09, 11</v>
      </c>
      <c r="K1085" s="2" t="str">
        <f>IF(ISERR(FIND("01",GERAL[[#This Row],[ODS]])),"NÃO","SIM")</f>
        <v>NÃO</v>
      </c>
      <c r="L1085" s="2" t="str">
        <f>IF(ISERR(FIND("02",GERAL[[#This Row],[ODS]])),"NÃO","SIM")</f>
        <v>NÃO</v>
      </c>
      <c r="M1085" s="2" t="str">
        <f>IF(ISERR(FIND("03",GERAL[[#This Row],[ODS]])),"NÃO","SIM")</f>
        <v>NÃO</v>
      </c>
      <c r="N1085" s="2" t="str">
        <f>IF(ISERR(FIND("04",GERAL[[#This Row],[ODS]])),"NÃO","SIM")</f>
        <v>NÃO</v>
      </c>
      <c r="O1085" s="2" t="str">
        <f>IF(ISERR(FIND("05",GERAL[[#This Row],[ODS]])),"NÃO","SIM")</f>
        <v>NÃO</v>
      </c>
      <c r="P1085" s="2" t="str">
        <f>IF(ISERR(FIND("06",GERAL[[#This Row],[ODS]])),"NÃO","SIM")</f>
        <v>NÃO</v>
      </c>
      <c r="Q1085" s="2" t="str">
        <f>IF(ISERR(FIND("07",GERAL[[#This Row],[ODS]])),"NÃO","SIM")</f>
        <v>SIM</v>
      </c>
      <c r="R1085" s="2" t="str">
        <f>IF(ISERR(FIND("08",GERAL[[#This Row],[ODS]])),"NÃO","SIM")</f>
        <v>NÃO</v>
      </c>
      <c r="S1085" s="2" t="str">
        <f>IF(ISERR(FIND("09",GERAL[[#This Row],[ODS]])),"NÃO","SIM")</f>
        <v>SIM</v>
      </c>
      <c r="T1085" s="2" t="str">
        <f>IF(ISERR(FIND("10",GERAL[[#This Row],[ODS]])),"NÃO","SIM")</f>
        <v>NÃO</v>
      </c>
      <c r="U1085" s="2" t="str">
        <f>IF(ISERR(FIND("11",GERAL[[#This Row],[ODS]])),"NÃO","SIM")</f>
        <v>SIM</v>
      </c>
      <c r="V1085" s="2" t="str">
        <f>IF(ISERR(FIND("12",GERAL[[#This Row],[ODS]])),"NÃO","SIM")</f>
        <v>NÃO</v>
      </c>
      <c r="W1085" s="2" t="str">
        <f>IF(ISERR(FIND("13",GERAL[[#This Row],[ODS]])),"NÃO","SIM")</f>
        <v>NÃO</v>
      </c>
      <c r="X1085" s="2" t="str">
        <f>IF(ISERR(FIND("14",GERAL[[#This Row],[ODS]])),"NÃO","SIM")</f>
        <v>NÃO</v>
      </c>
      <c r="Y1085" s="2" t="str">
        <f>IF(ISERR(FIND("15",GERAL[[#This Row],[ODS]])),"NÃO","SIM")</f>
        <v>NÃO</v>
      </c>
      <c r="Z1085" s="2" t="str">
        <f>IF(ISERR(FIND("16",GERAL[[#This Row],[ODS]])),"NÃO","SIM")</f>
        <v>NÃO</v>
      </c>
      <c r="AA1085" s="2" t="str">
        <f>IF(ISERR(FIND("17",GERAL[[#This Row],[ODS]])),"NÃO","SIM")</f>
        <v>NÃO</v>
      </c>
      <c r="AB1085" s="1">
        <v>21.851193116759642</v>
      </c>
      <c r="AC1085" s="1">
        <v>21.851193116759642</v>
      </c>
      <c r="AD1085" s="1">
        <v>33.333333333333073</v>
      </c>
      <c r="AE1085" s="1">
        <v>33.333333333333073</v>
      </c>
      <c r="AF1085" s="1">
        <v>23.809523809523874</v>
      </c>
      <c r="AG1085" s="1" t="str">
        <f>GERAL[[#This Row],[SIGLA]]&amp;GERAL[[#This Row],[CÓD]]</f>
        <v>AMIF_EL_FI</v>
      </c>
      <c r="AH1085" s="1">
        <f ca="1">VLOOKUP(GERAL[[#This Row],[REF_NOTA]],BASE_NOTAS[],7,FALSE)</f>
        <v>0</v>
      </c>
      <c r="AI1085" s="31">
        <f ca="1">IF(GERAL[[#This Row],[Nota 2025]]="",0,GERAL[[#This Row],[Nota 2026]]-GERAL[[#This Row],[Nota 2025]])</f>
        <v>-23.809523809523874</v>
      </c>
    </row>
    <row r="1086" spans="1:35" ht="17" x14ac:dyDescent="0.35">
      <c r="A1086" s="2" t="s">
        <v>160</v>
      </c>
      <c r="B1086" s="2" t="s">
        <v>187</v>
      </c>
      <c r="C1086" s="2" t="s">
        <v>212</v>
      </c>
      <c r="D1086" s="15" t="s">
        <v>42</v>
      </c>
      <c r="E1086" s="2" t="s">
        <v>112</v>
      </c>
      <c r="F1086" s="2" t="str">
        <f>VLOOKUP(GERAL[[#This Row],[CÓD]],SEALL,6,FALSE)</f>
        <v>SG</v>
      </c>
      <c r="G108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8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8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86" s="2" t="str">
        <f>VLOOKUP(GERAL[[#This Row],[CÓD]],SEALL,4,FALSE)</f>
        <v>07, 09, 11</v>
      </c>
      <c r="K1086" s="2" t="str">
        <f>IF(ISERR(FIND("01",GERAL[[#This Row],[ODS]])),"NÃO","SIM")</f>
        <v>NÃO</v>
      </c>
      <c r="L1086" s="2" t="str">
        <f>IF(ISERR(FIND("02",GERAL[[#This Row],[ODS]])),"NÃO","SIM")</f>
        <v>NÃO</v>
      </c>
      <c r="M1086" s="2" t="str">
        <f>IF(ISERR(FIND("03",GERAL[[#This Row],[ODS]])),"NÃO","SIM")</f>
        <v>NÃO</v>
      </c>
      <c r="N1086" s="2" t="str">
        <f>IF(ISERR(FIND("04",GERAL[[#This Row],[ODS]])),"NÃO","SIM")</f>
        <v>NÃO</v>
      </c>
      <c r="O1086" s="2" t="str">
        <f>IF(ISERR(FIND("05",GERAL[[#This Row],[ODS]])),"NÃO","SIM")</f>
        <v>NÃO</v>
      </c>
      <c r="P1086" s="2" t="str">
        <f>IF(ISERR(FIND("06",GERAL[[#This Row],[ODS]])),"NÃO","SIM")</f>
        <v>NÃO</v>
      </c>
      <c r="Q1086" s="2" t="str">
        <f>IF(ISERR(FIND("07",GERAL[[#This Row],[ODS]])),"NÃO","SIM")</f>
        <v>SIM</v>
      </c>
      <c r="R1086" s="2" t="str">
        <f>IF(ISERR(FIND("08",GERAL[[#This Row],[ODS]])),"NÃO","SIM")</f>
        <v>NÃO</v>
      </c>
      <c r="S1086" s="2" t="str">
        <f>IF(ISERR(FIND("09",GERAL[[#This Row],[ODS]])),"NÃO","SIM")</f>
        <v>SIM</v>
      </c>
      <c r="T1086" s="2" t="str">
        <f>IF(ISERR(FIND("10",GERAL[[#This Row],[ODS]])),"NÃO","SIM")</f>
        <v>NÃO</v>
      </c>
      <c r="U1086" s="2" t="str">
        <f>IF(ISERR(FIND("11",GERAL[[#This Row],[ODS]])),"NÃO","SIM")</f>
        <v>SIM</v>
      </c>
      <c r="V1086" s="2" t="str">
        <f>IF(ISERR(FIND("12",GERAL[[#This Row],[ODS]])),"NÃO","SIM")</f>
        <v>NÃO</v>
      </c>
      <c r="W1086" s="2" t="str">
        <f>IF(ISERR(FIND("13",GERAL[[#This Row],[ODS]])),"NÃO","SIM")</f>
        <v>NÃO</v>
      </c>
      <c r="X1086" s="2" t="str">
        <f>IF(ISERR(FIND("14",GERAL[[#This Row],[ODS]])),"NÃO","SIM")</f>
        <v>NÃO</v>
      </c>
      <c r="Y1086" s="2" t="str">
        <f>IF(ISERR(FIND("15",GERAL[[#This Row],[ODS]])),"NÃO","SIM")</f>
        <v>NÃO</v>
      </c>
      <c r="Z1086" s="2" t="str">
        <f>IF(ISERR(FIND("16",GERAL[[#This Row],[ODS]])),"NÃO","SIM")</f>
        <v>NÃO</v>
      </c>
      <c r="AA1086" s="2" t="str">
        <f>IF(ISERR(FIND("17",GERAL[[#This Row],[ODS]])),"NÃO","SIM")</f>
        <v>NÃO</v>
      </c>
      <c r="AB1086" s="1">
        <v>81.966424483005568</v>
      </c>
      <c r="AC1086" s="1">
        <v>81.966424483005568</v>
      </c>
      <c r="AD1086" s="1">
        <v>72.222222222222172</v>
      </c>
      <c r="AE1086" s="1">
        <v>72.222222222222172</v>
      </c>
      <c r="AF1086" s="1">
        <v>76.190476190476133</v>
      </c>
      <c r="AG1086" s="1" t="str">
        <f>GERAL[[#This Row],[SIGLA]]&amp;GERAL[[#This Row],[CÓD]]</f>
        <v>BAIF_EL_FI</v>
      </c>
      <c r="AH1086" s="1">
        <f ca="1">VLOOKUP(GERAL[[#This Row],[REF_NOTA]],BASE_NOTAS[],7,FALSE)</f>
        <v>81.250000000000114</v>
      </c>
      <c r="AI1086" s="31">
        <f ca="1">IF(GERAL[[#This Row],[Nota 2025]]="",0,GERAL[[#This Row],[Nota 2026]]-GERAL[[#This Row],[Nota 2025]])</f>
        <v>5.0595238095239807</v>
      </c>
    </row>
    <row r="1087" spans="1:35" ht="17" x14ac:dyDescent="0.35">
      <c r="A1087" s="2" t="s">
        <v>161</v>
      </c>
      <c r="B1087" s="2" t="s">
        <v>188</v>
      </c>
      <c r="C1087" s="2" t="s">
        <v>212</v>
      </c>
      <c r="D1087" s="15" t="s">
        <v>42</v>
      </c>
      <c r="E1087" s="2" t="s">
        <v>112</v>
      </c>
      <c r="F1087" s="2" t="str">
        <f>VLOOKUP(GERAL[[#This Row],[CÓD]],SEALL,6,FALSE)</f>
        <v>SG</v>
      </c>
      <c r="G108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8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8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87" s="2" t="str">
        <f>VLOOKUP(GERAL[[#This Row],[CÓD]],SEALL,4,FALSE)</f>
        <v>07, 09, 11</v>
      </c>
      <c r="K1087" s="2" t="str">
        <f>IF(ISERR(FIND("01",GERAL[[#This Row],[ODS]])),"NÃO","SIM")</f>
        <v>NÃO</v>
      </c>
      <c r="L1087" s="2" t="str">
        <f>IF(ISERR(FIND("02",GERAL[[#This Row],[ODS]])),"NÃO","SIM")</f>
        <v>NÃO</v>
      </c>
      <c r="M1087" s="2" t="str">
        <f>IF(ISERR(FIND("03",GERAL[[#This Row],[ODS]])),"NÃO","SIM")</f>
        <v>NÃO</v>
      </c>
      <c r="N1087" s="2" t="str">
        <f>IF(ISERR(FIND("04",GERAL[[#This Row],[ODS]])),"NÃO","SIM")</f>
        <v>NÃO</v>
      </c>
      <c r="O1087" s="2" t="str">
        <f>IF(ISERR(FIND("05",GERAL[[#This Row],[ODS]])),"NÃO","SIM")</f>
        <v>NÃO</v>
      </c>
      <c r="P1087" s="2" t="str">
        <f>IF(ISERR(FIND("06",GERAL[[#This Row],[ODS]])),"NÃO","SIM")</f>
        <v>NÃO</v>
      </c>
      <c r="Q1087" s="2" t="str">
        <f>IF(ISERR(FIND("07",GERAL[[#This Row],[ODS]])),"NÃO","SIM")</f>
        <v>SIM</v>
      </c>
      <c r="R1087" s="2" t="str">
        <f>IF(ISERR(FIND("08",GERAL[[#This Row],[ODS]])),"NÃO","SIM")</f>
        <v>NÃO</v>
      </c>
      <c r="S1087" s="2" t="str">
        <f>IF(ISERR(FIND("09",GERAL[[#This Row],[ODS]])),"NÃO","SIM")</f>
        <v>SIM</v>
      </c>
      <c r="T1087" s="2" t="str">
        <f>IF(ISERR(FIND("10",GERAL[[#This Row],[ODS]])),"NÃO","SIM")</f>
        <v>NÃO</v>
      </c>
      <c r="U1087" s="2" t="str">
        <f>IF(ISERR(FIND("11",GERAL[[#This Row],[ODS]])),"NÃO","SIM")</f>
        <v>SIM</v>
      </c>
      <c r="V1087" s="2" t="str">
        <f>IF(ISERR(FIND("12",GERAL[[#This Row],[ODS]])),"NÃO","SIM")</f>
        <v>NÃO</v>
      </c>
      <c r="W1087" s="2" t="str">
        <f>IF(ISERR(FIND("13",GERAL[[#This Row],[ODS]])),"NÃO","SIM")</f>
        <v>NÃO</v>
      </c>
      <c r="X1087" s="2" t="str">
        <f>IF(ISERR(FIND("14",GERAL[[#This Row],[ODS]])),"NÃO","SIM")</f>
        <v>NÃO</v>
      </c>
      <c r="Y1087" s="2" t="str">
        <f>IF(ISERR(FIND("15",GERAL[[#This Row],[ODS]])),"NÃO","SIM")</f>
        <v>NÃO</v>
      </c>
      <c r="Z1087" s="2" t="str">
        <f>IF(ISERR(FIND("16",GERAL[[#This Row],[ODS]])),"NÃO","SIM")</f>
        <v>NÃO</v>
      </c>
      <c r="AA1087" s="2" t="str">
        <f>IF(ISERR(FIND("17",GERAL[[#This Row],[ODS]])),"NÃO","SIM")</f>
        <v>NÃO</v>
      </c>
      <c r="AB1087" s="1">
        <v>96.425522473178816</v>
      </c>
      <c r="AC1087" s="1">
        <v>96.425522473178816</v>
      </c>
      <c r="AD1087" s="1">
        <v>72.222222222222172</v>
      </c>
      <c r="AE1087" s="1">
        <v>72.222222222222172</v>
      </c>
      <c r="AF1087" s="1">
        <v>85.714285714285808</v>
      </c>
      <c r="AG1087" s="1" t="str">
        <f>GERAL[[#This Row],[SIGLA]]&amp;GERAL[[#This Row],[CÓD]]</f>
        <v>CEIF_EL_FI</v>
      </c>
      <c r="AH1087" s="1">
        <f ca="1">VLOOKUP(GERAL[[#This Row],[REF_NOTA]],BASE_NOTAS[],7,FALSE)</f>
        <v>81.250000000000114</v>
      </c>
      <c r="AI1087" s="31">
        <f ca="1">IF(GERAL[[#This Row],[Nota 2025]]="",0,GERAL[[#This Row],[Nota 2026]]-GERAL[[#This Row],[Nota 2025]])</f>
        <v>-4.464285714285694</v>
      </c>
    </row>
    <row r="1088" spans="1:35" ht="17" x14ac:dyDescent="0.35">
      <c r="A1088" s="2" t="s">
        <v>162</v>
      </c>
      <c r="B1088" s="2" t="s">
        <v>189</v>
      </c>
      <c r="C1088" s="2" t="s">
        <v>212</v>
      </c>
      <c r="D1088" s="15" t="s">
        <v>42</v>
      </c>
      <c r="E1088" s="2" t="s">
        <v>112</v>
      </c>
      <c r="F1088" s="2" t="str">
        <f>VLOOKUP(GERAL[[#This Row],[CÓD]],SEALL,6,FALSE)</f>
        <v>SG</v>
      </c>
      <c r="G108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8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8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88" s="2" t="str">
        <f>VLOOKUP(GERAL[[#This Row],[CÓD]],SEALL,4,FALSE)</f>
        <v>07, 09, 11</v>
      </c>
      <c r="K1088" s="2" t="str">
        <f>IF(ISERR(FIND("01",GERAL[[#This Row],[ODS]])),"NÃO","SIM")</f>
        <v>NÃO</v>
      </c>
      <c r="L1088" s="2" t="str">
        <f>IF(ISERR(FIND("02",GERAL[[#This Row],[ODS]])),"NÃO","SIM")</f>
        <v>NÃO</v>
      </c>
      <c r="M1088" s="2" t="str">
        <f>IF(ISERR(FIND("03",GERAL[[#This Row],[ODS]])),"NÃO","SIM")</f>
        <v>NÃO</v>
      </c>
      <c r="N1088" s="2" t="str">
        <f>IF(ISERR(FIND("04",GERAL[[#This Row],[ODS]])),"NÃO","SIM")</f>
        <v>NÃO</v>
      </c>
      <c r="O1088" s="2" t="str">
        <f>IF(ISERR(FIND("05",GERAL[[#This Row],[ODS]])),"NÃO","SIM")</f>
        <v>NÃO</v>
      </c>
      <c r="P1088" s="2" t="str">
        <f>IF(ISERR(FIND("06",GERAL[[#This Row],[ODS]])),"NÃO","SIM")</f>
        <v>NÃO</v>
      </c>
      <c r="Q1088" s="2" t="str">
        <f>IF(ISERR(FIND("07",GERAL[[#This Row],[ODS]])),"NÃO","SIM")</f>
        <v>SIM</v>
      </c>
      <c r="R1088" s="2" t="str">
        <f>IF(ISERR(FIND("08",GERAL[[#This Row],[ODS]])),"NÃO","SIM")</f>
        <v>NÃO</v>
      </c>
      <c r="S1088" s="2" t="str">
        <f>IF(ISERR(FIND("09",GERAL[[#This Row],[ODS]])),"NÃO","SIM")</f>
        <v>SIM</v>
      </c>
      <c r="T1088" s="2" t="str">
        <f>IF(ISERR(FIND("10",GERAL[[#This Row],[ODS]])),"NÃO","SIM")</f>
        <v>NÃO</v>
      </c>
      <c r="U1088" s="2" t="str">
        <f>IF(ISERR(FIND("11",GERAL[[#This Row],[ODS]])),"NÃO","SIM")</f>
        <v>SIM</v>
      </c>
      <c r="V1088" s="2" t="str">
        <f>IF(ISERR(FIND("12",GERAL[[#This Row],[ODS]])),"NÃO","SIM")</f>
        <v>NÃO</v>
      </c>
      <c r="W1088" s="2" t="str">
        <f>IF(ISERR(FIND("13",GERAL[[#This Row],[ODS]])),"NÃO","SIM")</f>
        <v>NÃO</v>
      </c>
      <c r="X1088" s="2" t="str">
        <f>IF(ISERR(FIND("14",GERAL[[#This Row],[ODS]])),"NÃO","SIM")</f>
        <v>NÃO</v>
      </c>
      <c r="Y1088" s="2" t="str">
        <f>IF(ISERR(FIND("15",GERAL[[#This Row],[ODS]])),"NÃO","SIM")</f>
        <v>NÃO</v>
      </c>
      <c r="Z1088" s="2" t="str">
        <f>IF(ISERR(FIND("16",GERAL[[#This Row],[ODS]])),"NÃO","SIM")</f>
        <v>NÃO</v>
      </c>
      <c r="AA1088" s="2" t="str">
        <f>IF(ISERR(FIND("17",GERAL[[#This Row],[ODS]])),"NÃO","SIM")</f>
        <v>NÃO</v>
      </c>
      <c r="AB1088" s="1">
        <v>95.249319605454744</v>
      </c>
      <c r="AC1088" s="1">
        <v>95.249319605454744</v>
      </c>
      <c r="AD1088" s="1">
        <v>100</v>
      </c>
      <c r="AE1088" s="1">
        <v>100</v>
      </c>
      <c r="AF1088" s="1">
        <v>100</v>
      </c>
      <c r="AG1088" s="1" t="str">
        <f>GERAL[[#This Row],[SIGLA]]&amp;GERAL[[#This Row],[CÓD]]</f>
        <v>DFIF_EL_FI</v>
      </c>
      <c r="AH1088" s="1">
        <f ca="1">VLOOKUP(GERAL[[#This Row],[REF_NOTA]],BASE_NOTAS[],7,FALSE)</f>
        <v>87.499999999999773</v>
      </c>
      <c r="AI1088" s="31">
        <f ca="1">IF(GERAL[[#This Row],[Nota 2025]]="",0,GERAL[[#This Row],[Nota 2026]]-GERAL[[#This Row],[Nota 2025]])</f>
        <v>-12.500000000000227</v>
      </c>
    </row>
    <row r="1089" spans="1:35" ht="17" x14ac:dyDescent="0.35">
      <c r="A1089" s="2" t="s">
        <v>163</v>
      </c>
      <c r="B1089" s="2" t="s">
        <v>183</v>
      </c>
      <c r="C1089" s="2" t="s">
        <v>212</v>
      </c>
      <c r="D1089" s="15" t="s">
        <v>42</v>
      </c>
      <c r="E1089" s="2" t="s">
        <v>112</v>
      </c>
      <c r="F1089" s="2" t="str">
        <f>VLOOKUP(GERAL[[#This Row],[CÓD]],SEALL,6,FALSE)</f>
        <v>SG</v>
      </c>
      <c r="G108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8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8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89" s="2" t="str">
        <f>VLOOKUP(GERAL[[#This Row],[CÓD]],SEALL,4,FALSE)</f>
        <v>07, 09, 11</v>
      </c>
      <c r="K1089" s="2" t="str">
        <f>IF(ISERR(FIND("01",GERAL[[#This Row],[ODS]])),"NÃO","SIM")</f>
        <v>NÃO</v>
      </c>
      <c r="L1089" s="2" t="str">
        <f>IF(ISERR(FIND("02",GERAL[[#This Row],[ODS]])),"NÃO","SIM")</f>
        <v>NÃO</v>
      </c>
      <c r="M1089" s="2" t="str">
        <f>IF(ISERR(FIND("03",GERAL[[#This Row],[ODS]])),"NÃO","SIM")</f>
        <v>NÃO</v>
      </c>
      <c r="N1089" s="2" t="str">
        <f>IF(ISERR(FIND("04",GERAL[[#This Row],[ODS]])),"NÃO","SIM")</f>
        <v>NÃO</v>
      </c>
      <c r="O1089" s="2" t="str">
        <f>IF(ISERR(FIND("05",GERAL[[#This Row],[ODS]])),"NÃO","SIM")</f>
        <v>NÃO</v>
      </c>
      <c r="P1089" s="2" t="str">
        <f>IF(ISERR(FIND("06",GERAL[[#This Row],[ODS]])),"NÃO","SIM")</f>
        <v>NÃO</v>
      </c>
      <c r="Q1089" s="2" t="str">
        <f>IF(ISERR(FIND("07",GERAL[[#This Row],[ODS]])),"NÃO","SIM")</f>
        <v>SIM</v>
      </c>
      <c r="R1089" s="2" t="str">
        <f>IF(ISERR(FIND("08",GERAL[[#This Row],[ODS]])),"NÃO","SIM")</f>
        <v>NÃO</v>
      </c>
      <c r="S1089" s="2" t="str">
        <f>IF(ISERR(FIND("09",GERAL[[#This Row],[ODS]])),"NÃO","SIM")</f>
        <v>SIM</v>
      </c>
      <c r="T1089" s="2" t="str">
        <f>IF(ISERR(FIND("10",GERAL[[#This Row],[ODS]])),"NÃO","SIM")</f>
        <v>NÃO</v>
      </c>
      <c r="U1089" s="2" t="str">
        <f>IF(ISERR(FIND("11",GERAL[[#This Row],[ODS]])),"NÃO","SIM")</f>
        <v>SIM</v>
      </c>
      <c r="V1089" s="2" t="str">
        <f>IF(ISERR(FIND("12",GERAL[[#This Row],[ODS]])),"NÃO","SIM")</f>
        <v>NÃO</v>
      </c>
      <c r="W1089" s="2" t="str">
        <f>IF(ISERR(FIND("13",GERAL[[#This Row],[ODS]])),"NÃO","SIM")</f>
        <v>NÃO</v>
      </c>
      <c r="X1089" s="2" t="str">
        <f>IF(ISERR(FIND("14",GERAL[[#This Row],[ODS]])),"NÃO","SIM")</f>
        <v>NÃO</v>
      </c>
      <c r="Y1089" s="2" t="str">
        <f>IF(ISERR(FIND("15",GERAL[[#This Row],[ODS]])),"NÃO","SIM")</f>
        <v>NÃO</v>
      </c>
      <c r="Z1089" s="2" t="str">
        <f>IF(ISERR(FIND("16",GERAL[[#This Row],[ODS]])),"NÃO","SIM")</f>
        <v>NÃO</v>
      </c>
      <c r="AA1089" s="2" t="str">
        <f>IF(ISERR(FIND("17",GERAL[[#This Row],[ODS]])),"NÃO","SIM")</f>
        <v>NÃO</v>
      </c>
      <c r="AB1089" s="1">
        <v>98.214525068575114</v>
      </c>
      <c r="AC1089" s="1">
        <v>98.214525068575114</v>
      </c>
      <c r="AD1089" s="1">
        <v>100</v>
      </c>
      <c r="AE1089" s="1">
        <v>100</v>
      </c>
      <c r="AF1089" s="1">
        <v>95.238095238095497</v>
      </c>
      <c r="AG1089" s="1" t="str">
        <f>GERAL[[#This Row],[SIGLA]]&amp;GERAL[[#This Row],[CÓD]]</f>
        <v>ESIF_EL_FI</v>
      </c>
      <c r="AH1089" s="1">
        <f ca="1">VLOOKUP(GERAL[[#This Row],[REF_NOTA]],BASE_NOTAS[],7,FALSE)</f>
        <v>100</v>
      </c>
      <c r="AI1089" s="31">
        <f ca="1">IF(GERAL[[#This Row],[Nota 2025]]="",0,GERAL[[#This Row],[Nota 2026]]-GERAL[[#This Row],[Nota 2025]])</f>
        <v>4.7619047619045034</v>
      </c>
    </row>
    <row r="1090" spans="1:35" ht="17" x14ac:dyDescent="0.35">
      <c r="A1090" s="2" t="s">
        <v>164</v>
      </c>
      <c r="B1090" s="2" t="s">
        <v>190</v>
      </c>
      <c r="C1090" s="2" t="s">
        <v>212</v>
      </c>
      <c r="D1090" s="15" t="s">
        <v>42</v>
      </c>
      <c r="E1090" s="2" t="s">
        <v>112</v>
      </c>
      <c r="F1090" s="2" t="str">
        <f>VLOOKUP(GERAL[[#This Row],[CÓD]],SEALL,6,FALSE)</f>
        <v>SG</v>
      </c>
      <c r="G109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9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9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90" s="2" t="str">
        <f>VLOOKUP(GERAL[[#This Row],[CÓD]],SEALL,4,FALSE)</f>
        <v>07, 09, 11</v>
      </c>
      <c r="K1090" s="2" t="str">
        <f>IF(ISERR(FIND("01",GERAL[[#This Row],[ODS]])),"NÃO","SIM")</f>
        <v>NÃO</v>
      </c>
      <c r="L1090" s="2" t="str">
        <f>IF(ISERR(FIND("02",GERAL[[#This Row],[ODS]])),"NÃO","SIM")</f>
        <v>NÃO</v>
      </c>
      <c r="M1090" s="2" t="str">
        <f>IF(ISERR(FIND("03",GERAL[[#This Row],[ODS]])),"NÃO","SIM")</f>
        <v>NÃO</v>
      </c>
      <c r="N1090" s="2" t="str">
        <f>IF(ISERR(FIND("04",GERAL[[#This Row],[ODS]])),"NÃO","SIM")</f>
        <v>NÃO</v>
      </c>
      <c r="O1090" s="2" t="str">
        <f>IF(ISERR(FIND("05",GERAL[[#This Row],[ODS]])),"NÃO","SIM")</f>
        <v>NÃO</v>
      </c>
      <c r="P1090" s="2" t="str">
        <f>IF(ISERR(FIND("06",GERAL[[#This Row],[ODS]])),"NÃO","SIM")</f>
        <v>NÃO</v>
      </c>
      <c r="Q1090" s="2" t="str">
        <f>IF(ISERR(FIND("07",GERAL[[#This Row],[ODS]])),"NÃO","SIM")</f>
        <v>SIM</v>
      </c>
      <c r="R1090" s="2" t="str">
        <f>IF(ISERR(FIND("08",GERAL[[#This Row],[ODS]])),"NÃO","SIM")</f>
        <v>NÃO</v>
      </c>
      <c r="S1090" s="2" t="str">
        <f>IF(ISERR(FIND("09",GERAL[[#This Row],[ODS]])),"NÃO","SIM")</f>
        <v>SIM</v>
      </c>
      <c r="T1090" s="2" t="str">
        <f>IF(ISERR(FIND("10",GERAL[[#This Row],[ODS]])),"NÃO","SIM")</f>
        <v>NÃO</v>
      </c>
      <c r="U1090" s="2" t="str">
        <f>IF(ISERR(FIND("11",GERAL[[#This Row],[ODS]])),"NÃO","SIM")</f>
        <v>SIM</v>
      </c>
      <c r="V1090" s="2" t="str">
        <f>IF(ISERR(FIND("12",GERAL[[#This Row],[ODS]])),"NÃO","SIM")</f>
        <v>NÃO</v>
      </c>
      <c r="W1090" s="2" t="str">
        <f>IF(ISERR(FIND("13",GERAL[[#This Row],[ODS]])),"NÃO","SIM")</f>
        <v>NÃO</v>
      </c>
      <c r="X1090" s="2" t="str">
        <f>IF(ISERR(FIND("14",GERAL[[#This Row],[ODS]])),"NÃO","SIM")</f>
        <v>NÃO</v>
      </c>
      <c r="Y1090" s="2" t="str">
        <f>IF(ISERR(FIND("15",GERAL[[#This Row],[ODS]])),"NÃO","SIM")</f>
        <v>NÃO</v>
      </c>
      <c r="Z1090" s="2" t="str">
        <f>IF(ISERR(FIND("16",GERAL[[#This Row],[ODS]])),"NÃO","SIM")</f>
        <v>NÃO</v>
      </c>
      <c r="AA1090" s="2" t="str">
        <f>IF(ISERR(FIND("17",GERAL[[#This Row],[ODS]])),"NÃO","SIM")</f>
        <v>NÃO</v>
      </c>
      <c r="AB1090" s="1">
        <v>91.724725744120278</v>
      </c>
      <c r="AC1090" s="1">
        <v>91.724725744120278</v>
      </c>
      <c r="AD1090" s="1">
        <v>100</v>
      </c>
      <c r="AE1090" s="1">
        <v>100</v>
      </c>
      <c r="AF1090" s="1">
        <v>100</v>
      </c>
      <c r="AG1090" s="1" t="str">
        <f>GERAL[[#This Row],[SIGLA]]&amp;GERAL[[#This Row],[CÓD]]</f>
        <v>GOIF_EL_FI</v>
      </c>
      <c r="AH1090" s="1">
        <f ca="1">VLOOKUP(GERAL[[#This Row],[REF_NOTA]],BASE_NOTAS[],7,FALSE)</f>
        <v>100</v>
      </c>
      <c r="AI1090" s="31">
        <f ca="1">IF(GERAL[[#This Row],[Nota 2025]]="",0,GERAL[[#This Row],[Nota 2026]]-GERAL[[#This Row],[Nota 2025]])</f>
        <v>0</v>
      </c>
    </row>
    <row r="1091" spans="1:35" ht="17" x14ac:dyDescent="0.35">
      <c r="A1091" s="2" t="s">
        <v>165</v>
      </c>
      <c r="B1091" s="2" t="s">
        <v>191</v>
      </c>
      <c r="C1091" s="2" t="s">
        <v>212</v>
      </c>
      <c r="D1091" s="15" t="s">
        <v>42</v>
      </c>
      <c r="E1091" s="2" t="s">
        <v>112</v>
      </c>
      <c r="F1091" s="2" t="str">
        <f>VLOOKUP(GERAL[[#This Row],[CÓD]],SEALL,6,FALSE)</f>
        <v>SG</v>
      </c>
      <c r="G109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9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9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91" s="2" t="str">
        <f>VLOOKUP(GERAL[[#This Row],[CÓD]],SEALL,4,FALSE)</f>
        <v>07, 09, 11</v>
      </c>
      <c r="K1091" s="2" t="str">
        <f>IF(ISERR(FIND("01",GERAL[[#This Row],[ODS]])),"NÃO","SIM")</f>
        <v>NÃO</v>
      </c>
      <c r="L1091" s="2" t="str">
        <f>IF(ISERR(FIND("02",GERAL[[#This Row],[ODS]])),"NÃO","SIM")</f>
        <v>NÃO</v>
      </c>
      <c r="M1091" s="2" t="str">
        <f>IF(ISERR(FIND("03",GERAL[[#This Row],[ODS]])),"NÃO","SIM")</f>
        <v>NÃO</v>
      </c>
      <c r="N1091" s="2" t="str">
        <f>IF(ISERR(FIND("04",GERAL[[#This Row],[ODS]])),"NÃO","SIM")</f>
        <v>NÃO</v>
      </c>
      <c r="O1091" s="2" t="str">
        <f>IF(ISERR(FIND("05",GERAL[[#This Row],[ODS]])),"NÃO","SIM")</f>
        <v>NÃO</v>
      </c>
      <c r="P1091" s="2" t="str">
        <f>IF(ISERR(FIND("06",GERAL[[#This Row],[ODS]])),"NÃO","SIM")</f>
        <v>NÃO</v>
      </c>
      <c r="Q1091" s="2" t="str">
        <f>IF(ISERR(FIND("07",GERAL[[#This Row],[ODS]])),"NÃO","SIM")</f>
        <v>SIM</v>
      </c>
      <c r="R1091" s="2" t="str">
        <f>IF(ISERR(FIND("08",GERAL[[#This Row],[ODS]])),"NÃO","SIM")</f>
        <v>NÃO</v>
      </c>
      <c r="S1091" s="2" t="str">
        <f>IF(ISERR(FIND("09",GERAL[[#This Row],[ODS]])),"NÃO","SIM")</f>
        <v>SIM</v>
      </c>
      <c r="T1091" s="2" t="str">
        <f>IF(ISERR(FIND("10",GERAL[[#This Row],[ODS]])),"NÃO","SIM")</f>
        <v>NÃO</v>
      </c>
      <c r="U1091" s="2" t="str">
        <f>IF(ISERR(FIND("11",GERAL[[#This Row],[ODS]])),"NÃO","SIM")</f>
        <v>SIM</v>
      </c>
      <c r="V1091" s="2" t="str">
        <f>IF(ISERR(FIND("12",GERAL[[#This Row],[ODS]])),"NÃO","SIM")</f>
        <v>NÃO</v>
      </c>
      <c r="W1091" s="2" t="str">
        <f>IF(ISERR(FIND("13",GERAL[[#This Row],[ODS]])),"NÃO","SIM")</f>
        <v>NÃO</v>
      </c>
      <c r="X1091" s="2" t="str">
        <f>IF(ISERR(FIND("14",GERAL[[#This Row],[ODS]])),"NÃO","SIM")</f>
        <v>NÃO</v>
      </c>
      <c r="Y1091" s="2" t="str">
        <f>IF(ISERR(FIND("15",GERAL[[#This Row],[ODS]])),"NÃO","SIM")</f>
        <v>NÃO</v>
      </c>
      <c r="Z1091" s="2" t="str">
        <f>IF(ISERR(FIND("16",GERAL[[#This Row],[ODS]])),"NÃO","SIM")</f>
        <v>NÃO</v>
      </c>
      <c r="AA1091" s="2" t="str">
        <f>IF(ISERR(FIND("17",GERAL[[#This Row],[ODS]])),"NÃO","SIM")</f>
        <v>NÃO</v>
      </c>
      <c r="AB1091" s="1">
        <v>87.337271016795796</v>
      </c>
      <c r="AC1091" s="1">
        <v>87.337271016795796</v>
      </c>
      <c r="AD1091" s="1">
        <v>83.333333333333471</v>
      </c>
      <c r="AE1091" s="1">
        <v>83.333333333333471</v>
      </c>
      <c r="AF1091" s="1">
        <v>85.714285714285808</v>
      </c>
      <c r="AG1091" s="1" t="str">
        <f>GERAL[[#This Row],[SIGLA]]&amp;GERAL[[#This Row],[CÓD]]</f>
        <v>MAIF_EL_FI</v>
      </c>
      <c r="AH1091" s="1">
        <f ca="1">VLOOKUP(GERAL[[#This Row],[REF_NOTA]],BASE_NOTAS[],7,FALSE)</f>
        <v>87.499999999999773</v>
      </c>
      <c r="AI1091" s="31">
        <f ca="1">IF(GERAL[[#This Row],[Nota 2025]]="",0,GERAL[[#This Row],[Nota 2026]]-GERAL[[#This Row],[Nota 2025]])</f>
        <v>1.785714285713965</v>
      </c>
    </row>
    <row r="1092" spans="1:35" ht="17" x14ac:dyDescent="0.35">
      <c r="A1092" s="2" t="s">
        <v>168</v>
      </c>
      <c r="B1092" s="2" t="s">
        <v>195</v>
      </c>
      <c r="C1092" s="2" t="s">
        <v>212</v>
      </c>
      <c r="D1092" s="15" t="s">
        <v>42</v>
      </c>
      <c r="E1092" s="2" t="s">
        <v>112</v>
      </c>
      <c r="F1092" s="2" t="str">
        <f>VLOOKUP(GERAL[[#This Row],[CÓD]],SEALL,6,FALSE)</f>
        <v>SG</v>
      </c>
      <c r="G109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9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9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92" s="2" t="str">
        <f>VLOOKUP(GERAL[[#This Row],[CÓD]],SEALL,4,FALSE)</f>
        <v>07, 09, 11</v>
      </c>
      <c r="K1092" s="2" t="str">
        <f>IF(ISERR(FIND("01",GERAL[[#This Row],[ODS]])),"NÃO","SIM")</f>
        <v>NÃO</v>
      </c>
      <c r="L1092" s="2" t="str">
        <f>IF(ISERR(FIND("02",GERAL[[#This Row],[ODS]])),"NÃO","SIM")</f>
        <v>NÃO</v>
      </c>
      <c r="M1092" s="2" t="str">
        <f>IF(ISERR(FIND("03",GERAL[[#This Row],[ODS]])),"NÃO","SIM")</f>
        <v>NÃO</v>
      </c>
      <c r="N1092" s="2" t="str">
        <f>IF(ISERR(FIND("04",GERAL[[#This Row],[ODS]])),"NÃO","SIM")</f>
        <v>NÃO</v>
      </c>
      <c r="O1092" s="2" t="str">
        <f>IF(ISERR(FIND("05",GERAL[[#This Row],[ODS]])),"NÃO","SIM")</f>
        <v>NÃO</v>
      </c>
      <c r="P1092" s="2" t="str">
        <f>IF(ISERR(FIND("06",GERAL[[#This Row],[ODS]])),"NÃO","SIM")</f>
        <v>NÃO</v>
      </c>
      <c r="Q1092" s="2" t="str">
        <f>IF(ISERR(FIND("07",GERAL[[#This Row],[ODS]])),"NÃO","SIM")</f>
        <v>SIM</v>
      </c>
      <c r="R1092" s="2" t="str">
        <f>IF(ISERR(FIND("08",GERAL[[#This Row],[ODS]])),"NÃO","SIM")</f>
        <v>NÃO</v>
      </c>
      <c r="S1092" s="2" t="str">
        <f>IF(ISERR(FIND("09",GERAL[[#This Row],[ODS]])),"NÃO","SIM")</f>
        <v>SIM</v>
      </c>
      <c r="T1092" s="2" t="str">
        <f>IF(ISERR(FIND("10",GERAL[[#This Row],[ODS]])),"NÃO","SIM")</f>
        <v>NÃO</v>
      </c>
      <c r="U1092" s="2" t="str">
        <f>IF(ISERR(FIND("11",GERAL[[#This Row],[ODS]])),"NÃO","SIM")</f>
        <v>SIM</v>
      </c>
      <c r="V1092" s="2" t="str">
        <f>IF(ISERR(FIND("12",GERAL[[#This Row],[ODS]])),"NÃO","SIM")</f>
        <v>NÃO</v>
      </c>
      <c r="W1092" s="2" t="str">
        <f>IF(ISERR(FIND("13",GERAL[[#This Row],[ODS]])),"NÃO","SIM")</f>
        <v>NÃO</v>
      </c>
      <c r="X1092" s="2" t="str">
        <f>IF(ISERR(FIND("14",GERAL[[#This Row],[ODS]])),"NÃO","SIM")</f>
        <v>NÃO</v>
      </c>
      <c r="Y1092" s="2" t="str">
        <f>IF(ISERR(FIND("15",GERAL[[#This Row],[ODS]])),"NÃO","SIM")</f>
        <v>NÃO</v>
      </c>
      <c r="Z1092" s="2" t="str">
        <f>IF(ISERR(FIND("16",GERAL[[#This Row],[ODS]])),"NÃO","SIM")</f>
        <v>NÃO</v>
      </c>
      <c r="AA1092" s="2" t="str">
        <f>IF(ISERR(FIND("17",GERAL[[#This Row],[ODS]])),"NÃO","SIM")</f>
        <v>NÃO</v>
      </c>
      <c r="AB1092" s="1">
        <v>95.917261790723259</v>
      </c>
      <c r="AC1092" s="1">
        <v>95.917261790723259</v>
      </c>
      <c r="AD1092" s="1">
        <v>88.888888888888715</v>
      </c>
      <c r="AE1092" s="1">
        <v>88.888888888888715</v>
      </c>
      <c r="AF1092" s="1">
        <v>95.238095238095497</v>
      </c>
      <c r="AG1092" s="1" t="str">
        <f>GERAL[[#This Row],[SIGLA]]&amp;GERAL[[#This Row],[CÓD]]</f>
        <v>MTIF_EL_FI</v>
      </c>
      <c r="AH1092" s="1">
        <f ca="1">VLOOKUP(GERAL[[#This Row],[REF_NOTA]],BASE_NOTAS[],7,FALSE)</f>
        <v>100</v>
      </c>
      <c r="AI1092" s="31">
        <f ca="1">IF(GERAL[[#This Row],[Nota 2025]]="",0,GERAL[[#This Row],[Nota 2026]]-GERAL[[#This Row],[Nota 2025]])</f>
        <v>4.7619047619045034</v>
      </c>
    </row>
    <row r="1093" spans="1:35" ht="17" x14ac:dyDescent="0.35">
      <c r="A1093" s="2" t="s">
        <v>167</v>
      </c>
      <c r="B1093" s="2" t="s">
        <v>193</v>
      </c>
      <c r="C1093" s="2" t="s">
        <v>212</v>
      </c>
      <c r="D1093" s="15" t="s">
        <v>42</v>
      </c>
      <c r="E1093" s="2" t="s">
        <v>112</v>
      </c>
      <c r="F1093" s="2" t="str">
        <f>VLOOKUP(GERAL[[#This Row],[CÓD]],SEALL,6,FALSE)</f>
        <v>SG</v>
      </c>
      <c r="G109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9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9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93" s="2" t="str">
        <f>VLOOKUP(GERAL[[#This Row],[CÓD]],SEALL,4,FALSE)</f>
        <v>07, 09, 11</v>
      </c>
      <c r="K1093" s="2" t="str">
        <f>IF(ISERR(FIND("01",GERAL[[#This Row],[ODS]])),"NÃO","SIM")</f>
        <v>NÃO</v>
      </c>
      <c r="L1093" s="2" t="str">
        <f>IF(ISERR(FIND("02",GERAL[[#This Row],[ODS]])),"NÃO","SIM")</f>
        <v>NÃO</v>
      </c>
      <c r="M1093" s="2" t="str">
        <f>IF(ISERR(FIND("03",GERAL[[#This Row],[ODS]])),"NÃO","SIM")</f>
        <v>NÃO</v>
      </c>
      <c r="N1093" s="2" t="str">
        <f>IF(ISERR(FIND("04",GERAL[[#This Row],[ODS]])),"NÃO","SIM")</f>
        <v>NÃO</v>
      </c>
      <c r="O1093" s="2" t="str">
        <f>IF(ISERR(FIND("05",GERAL[[#This Row],[ODS]])),"NÃO","SIM")</f>
        <v>NÃO</v>
      </c>
      <c r="P1093" s="2" t="str">
        <f>IF(ISERR(FIND("06",GERAL[[#This Row],[ODS]])),"NÃO","SIM")</f>
        <v>NÃO</v>
      </c>
      <c r="Q1093" s="2" t="str">
        <f>IF(ISERR(FIND("07",GERAL[[#This Row],[ODS]])),"NÃO","SIM")</f>
        <v>SIM</v>
      </c>
      <c r="R1093" s="2" t="str">
        <f>IF(ISERR(FIND("08",GERAL[[#This Row],[ODS]])),"NÃO","SIM")</f>
        <v>NÃO</v>
      </c>
      <c r="S1093" s="2" t="str">
        <f>IF(ISERR(FIND("09",GERAL[[#This Row],[ODS]])),"NÃO","SIM")</f>
        <v>SIM</v>
      </c>
      <c r="T1093" s="2" t="str">
        <f>IF(ISERR(FIND("10",GERAL[[#This Row],[ODS]])),"NÃO","SIM")</f>
        <v>NÃO</v>
      </c>
      <c r="U1093" s="2" t="str">
        <f>IF(ISERR(FIND("11",GERAL[[#This Row],[ODS]])),"NÃO","SIM")</f>
        <v>SIM</v>
      </c>
      <c r="V1093" s="2" t="str">
        <f>IF(ISERR(FIND("12",GERAL[[#This Row],[ODS]])),"NÃO","SIM")</f>
        <v>NÃO</v>
      </c>
      <c r="W1093" s="2" t="str">
        <f>IF(ISERR(FIND("13",GERAL[[#This Row],[ODS]])),"NÃO","SIM")</f>
        <v>NÃO</v>
      </c>
      <c r="X1093" s="2" t="str">
        <f>IF(ISERR(FIND("14",GERAL[[#This Row],[ODS]])),"NÃO","SIM")</f>
        <v>NÃO</v>
      </c>
      <c r="Y1093" s="2" t="str">
        <f>IF(ISERR(FIND("15",GERAL[[#This Row],[ODS]])),"NÃO","SIM")</f>
        <v>NÃO</v>
      </c>
      <c r="Z1093" s="2" t="str">
        <f>IF(ISERR(FIND("16",GERAL[[#This Row],[ODS]])),"NÃO","SIM")</f>
        <v>NÃO</v>
      </c>
      <c r="AA1093" s="2" t="str">
        <f>IF(ISERR(FIND("17",GERAL[[#This Row],[ODS]])),"NÃO","SIM")</f>
        <v>NÃO</v>
      </c>
      <c r="AB1093" s="1">
        <v>98.834694538858841</v>
      </c>
      <c r="AC1093" s="1">
        <v>98.834694538858841</v>
      </c>
      <c r="AD1093" s="1">
        <v>94.444444444444756</v>
      </c>
      <c r="AE1093" s="1">
        <v>94.444444444444756</v>
      </c>
      <c r="AF1093" s="1">
        <v>85.714285714285808</v>
      </c>
      <c r="AG1093" s="1" t="str">
        <f>GERAL[[#This Row],[SIGLA]]&amp;GERAL[[#This Row],[CÓD]]</f>
        <v>MSIF_EL_FI</v>
      </c>
      <c r="AH1093" s="1">
        <f ca="1">VLOOKUP(GERAL[[#This Row],[REF_NOTA]],BASE_NOTAS[],7,FALSE)</f>
        <v>87.499999999999773</v>
      </c>
      <c r="AI1093" s="31">
        <f ca="1">IF(GERAL[[#This Row],[Nota 2025]]="",0,GERAL[[#This Row],[Nota 2026]]-GERAL[[#This Row],[Nota 2025]])</f>
        <v>1.785714285713965</v>
      </c>
    </row>
    <row r="1094" spans="1:35" ht="17" x14ac:dyDescent="0.35">
      <c r="A1094" s="2" t="s">
        <v>166</v>
      </c>
      <c r="B1094" s="2" t="s">
        <v>192</v>
      </c>
      <c r="C1094" s="2" t="s">
        <v>212</v>
      </c>
      <c r="D1094" s="15" t="s">
        <v>42</v>
      </c>
      <c r="E1094" s="2" t="s">
        <v>112</v>
      </c>
      <c r="F1094" s="2" t="str">
        <f>VLOOKUP(GERAL[[#This Row],[CÓD]],SEALL,6,FALSE)</f>
        <v>SG</v>
      </c>
      <c r="G109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9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9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94" s="2" t="str">
        <f>VLOOKUP(GERAL[[#This Row],[CÓD]],SEALL,4,FALSE)</f>
        <v>07, 09, 11</v>
      </c>
      <c r="K1094" s="2" t="str">
        <f>IF(ISERR(FIND("01",GERAL[[#This Row],[ODS]])),"NÃO","SIM")</f>
        <v>NÃO</v>
      </c>
      <c r="L1094" s="2" t="str">
        <f>IF(ISERR(FIND("02",GERAL[[#This Row],[ODS]])),"NÃO","SIM")</f>
        <v>NÃO</v>
      </c>
      <c r="M1094" s="2" t="str">
        <f>IF(ISERR(FIND("03",GERAL[[#This Row],[ODS]])),"NÃO","SIM")</f>
        <v>NÃO</v>
      </c>
      <c r="N1094" s="2" t="str">
        <f>IF(ISERR(FIND("04",GERAL[[#This Row],[ODS]])),"NÃO","SIM")</f>
        <v>NÃO</v>
      </c>
      <c r="O1094" s="2" t="str">
        <f>IF(ISERR(FIND("05",GERAL[[#This Row],[ODS]])),"NÃO","SIM")</f>
        <v>NÃO</v>
      </c>
      <c r="P1094" s="2" t="str">
        <f>IF(ISERR(FIND("06",GERAL[[#This Row],[ODS]])),"NÃO","SIM")</f>
        <v>NÃO</v>
      </c>
      <c r="Q1094" s="2" t="str">
        <f>IF(ISERR(FIND("07",GERAL[[#This Row],[ODS]])),"NÃO","SIM")</f>
        <v>SIM</v>
      </c>
      <c r="R1094" s="2" t="str">
        <f>IF(ISERR(FIND("08",GERAL[[#This Row],[ODS]])),"NÃO","SIM")</f>
        <v>NÃO</v>
      </c>
      <c r="S1094" s="2" t="str">
        <f>IF(ISERR(FIND("09",GERAL[[#This Row],[ODS]])),"NÃO","SIM")</f>
        <v>SIM</v>
      </c>
      <c r="T1094" s="2" t="str">
        <f>IF(ISERR(FIND("10",GERAL[[#This Row],[ODS]])),"NÃO","SIM")</f>
        <v>NÃO</v>
      </c>
      <c r="U1094" s="2" t="str">
        <f>IF(ISERR(FIND("11",GERAL[[#This Row],[ODS]])),"NÃO","SIM")</f>
        <v>SIM</v>
      </c>
      <c r="V1094" s="2" t="str">
        <f>IF(ISERR(FIND("12",GERAL[[#This Row],[ODS]])),"NÃO","SIM")</f>
        <v>NÃO</v>
      </c>
      <c r="W1094" s="2" t="str">
        <f>IF(ISERR(FIND("13",GERAL[[#This Row],[ODS]])),"NÃO","SIM")</f>
        <v>NÃO</v>
      </c>
      <c r="X1094" s="2" t="str">
        <f>IF(ISERR(FIND("14",GERAL[[#This Row],[ODS]])),"NÃO","SIM")</f>
        <v>NÃO</v>
      </c>
      <c r="Y1094" s="2" t="str">
        <f>IF(ISERR(FIND("15",GERAL[[#This Row],[ODS]])),"NÃO","SIM")</f>
        <v>NÃO</v>
      </c>
      <c r="Z1094" s="2" t="str">
        <f>IF(ISERR(FIND("16",GERAL[[#This Row],[ODS]])),"NÃO","SIM")</f>
        <v>NÃO</v>
      </c>
      <c r="AA1094" s="2" t="str">
        <f>IF(ISERR(FIND("17",GERAL[[#This Row],[ODS]])),"NÃO","SIM")</f>
        <v>NÃO</v>
      </c>
      <c r="AB1094" s="1">
        <v>98.337801347643136</v>
      </c>
      <c r="AC1094" s="1">
        <v>98.337801347643136</v>
      </c>
      <c r="AD1094" s="1">
        <v>88.888888888888715</v>
      </c>
      <c r="AE1094" s="1">
        <v>88.888888888888715</v>
      </c>
      <c r="AF1094" s="1">
        <v>95.238095238095497</v>
      </c>
      <c r="AG1094" s="1" t="str">
        <f>GERAL[[#This Row],[SIGLA]]&amp;GERAL[[#This Row],[CÓD]]</f>
        <v>MGIF_EL_FI</v>
      </c>
      <c r="AH1094" s="1">
        <f ca="1">VLOOKUP(GERAL[[#This Row],[REF_NOTA]],BASE_NOTAS[],7,FALSE)</f>
        <v>87.499999999999773</v>
      </c>
      <c r="AI1094" s="31">
        <f ca="1">IF(GERAL[[#This Row],[Nota 2025]]="",0,GERAL[[#This Row],[Nota 2026]]-GERAL[[#This Row],[Nota 2025]])</f>
        <v>-7.738095238095724</v>
      </c>
    </row>
    <row r="1095" spans="1:35" ht="17" x14ac:dyDescent="0.35">
      <c r="A1095" s="2" t="s">
        <v>169</v>
      </c>
      <c r="B1095" s="2" t="s">
        <v>196</v>
      </c>
      <c r="C1095" s="2" t="s">
        <v>212</v>
      </c>
      <c r="D1095" s="15" t="s">
        <v>42</v>
      </c>
      <c r="E1095" s="2" t="s">
        <v>112</v>
      </c>
      <c r="F1095" s="2" t="str">
        <f>VLOOKUP(GERAL[[#This Row],[CÓD]],SEALL,6,FALSE)</f>
        <v>SG</v>
      </c>
      <c r="G109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9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9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95" s="2" t="str">
        <f>VLOOKUP(GERAL[[#This Row],[CÓD]],SEALL,4,FALSE)</f>
        <v>07, 09, 11</v>
      </c>
      <c r="K1095" s="2" t="str">
        <f>IF(ISERR(FIND("01",GERAL[[#This Row],[ODS]])),"NÃO","SIM")</f>
        <v>NÃO</v>
      </c>
      <c r="L1095" s="2" t="str">
        <f>IF(ISERR(FIND("02",GERAL[[#This Row],[ODS]])),"NÃO","SIM")</f>
        <v>NÃO</v>
      </c>
      <c r="M1095" s="2" t="str">
        <f>IF(ISERR(FIND("03",GERAL[[#This Row],[ODS]])),"NÃO","SIM")</f>
        <v>NÃO</v>
      </c>
      <c r="N1095" s="2" t="str">
        <f>IF(ISERR(FIND("04",GERAL[[#This Row],[ODS]])),"NÃO","SIM")</f>
        <v>NÃO</v>
      </c>
      <c r="O1095" s="2" t="str">
        <f>IF(ISERR(FIND("05",GERAL[[#This Row],[ODS]])),"NÃO","SIM")</f>
        <v>NÃO</v>
      </c>
      <c r="P1095" s="2" t="str">
        <f>IF(ISERR(FIND("06",GERAL[[#This Row],[ODS]])),"NÃO","SIM")</f>
        <v>NÃO</v>
      </c>
      <c r="Q1095" s="2" t="str">
        <f>IF(ISERR(FIND("07",GERAL[[#This Row],[ODS]])),"NÃO","SIM")</f>
        <v>SIM</v>
      </c>
      <c r="R1095" s="2" t="str">
        <f>IF(ISERR(FIND("08",GERAL[[#This Row],[ODS]])),"NÃO","SIM")</f>
        <v>NÃO</v>
      </c>
      <c r="S1095" s="2" t="str">
        <f>IF(ISERR(FIND("09",GERAL[[#This Row],[ODS]])),"NÃO","SIM")</f>
        <v>SIM</v>
      </c>
      <c r="T1095" s="2" t="str">
        <f>IF(ISERR(FIND("10",GERAL[[#This Row],[ODS]])),"NÃO","SIM")</f>
        <v>NÃO</v>
      </c>
      <c r="U1095" s="2" t="str">
        <f>IF(ISERR(FIND("11",GERAL[[#This Row],[ODS]])),"NÃO","SIM")</f>
        <v>SIM</v>
      </c>
      <c r="V1095" s="2" t="str">
        <f>IF(ISERR(FIND("12",GERAL[[#This Row],[ODS]])),"NÃO","SIM")</f>
        <v>NÃO</v>
      </c>
      <c r="W1095" s="2" t="str">
        <f>IF(ISERR(FIND("13",GERAL[[#This Row],[ODS]])),"NÃO","SIM")</f>
        <v>NÃO</v>
      </c>
      <c r="X1095" s="2" t="str">
        <f>IF(ISERR(FIND("14",GERAL[[#This Row],[ODS]])),"NÃO","SIM")</f>
        <v>NÃO</v>
      </c>
      <c r="Y1095" s="2" t="str">
        <f>IF(ISERR(FIND("15",GERAL[[#This Row],[ODS]])),"NÃO","SIM")</f>
        <v>NÃO</v>
      </c>
      <c r="Z1095" s="2" t="str">
        <f>IF(ISERR(FIND("16",GERAL[[#This Row],[ODS]])),"NÃO","SIM")</f>
        <v>NÃO</v>
      </c>
      <c r="AA1095" s="2" t="str">
        <f>IF(ISERR(FIND("17",GERAL[[#This Row],[ODS]])),"NÃO","SIM")</f>
        <v>NÃO</v>
      </c>
      <c r="AB1095" s="1">
        <v>0</v>
      </c>
      <c r="AC1095" s="1">
        <v>0</v>
      </c>
      <c r="AD1095" s="1">
        <v>49.999999999999609</v>
      </c>
      <c r="AE1095" s="1">
        <v>49.999999999999609</v>
      </c>
      <c r="AF1095" s="1">
        <v>47.619047619047748</v>
      </c>
      <c r="AG1095" s="1" t="str">
        <f>GERAL[[#This Row],[SIGLA]]&amp;GERAL[[#This Row],[CÓD]]</f>
        <v>PAIF_EL_FI</v>
      </c>
      <c r="AH1095" s="1">
        <f ca="1">VLOOKUP(GERAL[[#This Row],[REF_NOTA]],BASE_NOTAS[],7,FALSE)</f>
        <v>74.999999999999559</v>
      </c>
      <c r="AI1095" s="31">
        <f ca="1">IF(GERAL[[#This Row],[Nota 2025]]="",0,GERAL[[#This Row],[Nota 2026]]-GERAL[[#This Row],[Nota 2025]])</f>
        <v>27.380952380951811</v>
      </c>
    </row>
    <row r="1096" spans="1:35" ht="17" x14ac:dyDescent="0.35">
      <c r="A1096" s="2" t="s">
        <v>170</v>
      </c>
      <c r="B1096" s="2" t="s">
        <v>197</v>
      </c>
      <c r="C1096" s="2" t="s">
        <v>212</v>
      </c>
      <c r="D1096" s="15" t="s">
        <v>42</v>
      </c>
      <c r="E1096" s="2" t="s">
        <v>112</v>
      </c>
      <c r="F1096" s="2" t="str">
        <f>VLOOKUP(GERAL[[#This Row],[CÓD]],SEALL,6,FALSE)</f>
        <v>SG</v>
      </c>
      <c r="G109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9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9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96" s="2" t="str">
        <f>VLOOKUP(GERAL[[#This Row],[CÓD]],SEALL,4,FALSE)</f>
        <v>07, 09, 11</v>
      </c>
      <c r="K1096" s="2" t="str">
        <f>IF(ISERR(FIND("01",GERAL[[#This Row],[ODS]])),"NÃO","SIM")</f>
        <v>NÃO</v>
      </c>
      <c r="L1096" s="2" t="str">
        <f>IF(ISERR(FIND("02",GERAL[[#This Row],[ODS]])),"NÃO","SIM")</f>
        <v>NÃO</v>
      </c>
      <c r="M1096" s="2" t="str">
        <f>IF(ISERR(FIND("03",GERAL[[#This Row],[ODS]])),"NÃO","SIM")</f>
        <v>NÃO</v>
      </c>
      <c r="N1096" s="2" t="str">
        <f>IF(ISERR(FIND("04",GERAL[[#This Row],[ODS]])),"NÃO","SIM")</f>
        <v>NÃO</v>
      </c>
      <c r="O1096" s="2" t="str">
        <f>IF(ISERR(FIND("05",GERAL[[#This Row],[ODS]])),"NÃO","SIM")</f>
        <v>NÃO</v>
      </c>
      <c r="P1096" s="2" t="str">
        <f>IF(ISERR(FIND("06",GERAL[[#This Row],[ODS]])),"NÃO","SIM")</f>
        <v>NÃO</v>
      </c>
      <c r="Q1096" s="2" t="str">
        <f>IF(ISERR(FIND("07",GERAL[[#This Row],[ODS]])),"NÃO","SIM")</f>
        <v>SIM</v>
      </c>
      <c r="R1096" s="2" t="str">
        <f>IF(ISERR(FIND("08",GERAL[[#This Row],[ODS]])),"NÃO","SIM")</f>
        <v>NÃO</v>
      </c>
      <c r="S1096" s="2" t="str">
        <f>IF(ISERR(FIND("09",GERAL[[#This Row],[ODS]])),"NÃO","SIM")</f>
        <v>SIM</v>
      </c>
      <c r="T1096" s="2" t="str">
        <f>IF(ISERR(FIND("10",GERAL[[#This Row],[ODS]])),"NÃO","SIM")</f>
        <v>NÃO</v>
      </c>
      <c r="U1096" s="2" t="str">
        <f>IF(ISERR(FIND("11",GERAL[[#This Row],[ODS]])),"NÃO","SIM")</f>
        <v>SIM</v>
      </c>
      <c r="V1096" s="2" t="str">
        <f>IF(ISERR(FIND("12",GERAL[[#This Row],[ODS]])),"NÃO","SIM")</f>
        <v>NÃO</v>
      </c>
      <c r="W1096" s="2" t="str">
        <f>IF(ISERR(FIND("13",GERAL[[#This Row],[ODS]])),"NÃO","SIM")</f>
        <v>NÃO</v>
      </c>
      <c r="X1096" s="2" t="str">
        <f>IF(ISERR(FIND("14",GERAL[[#This Row],[ODS]])),"NÃO","SIM")</f>
        <v>NÃO</v>
      </c>
      <c r="Y1096" s="2" t="str">
        <f>IF(ISERR(FIND("15",GERAL[[#This Row],[ODS]])),"NÃO","SIM")</f>
        <v>NÃO</v>
      </c>
      <c r="Z1096" s="2" t="str">
        <f>IF(ISERR(FIND("16",GERAL[[#This Row],[ODS]])),"NÃO","SIM")</f>
        <v>NÃO</v>
      </c>
      <c r="AA1096" s="2" t="str">
        <f>IF(ISERR(FIND("17",GERAL[[#This Row],[ODS]])),"NÃO","SIM")</f>
        <v>NÃO</v>
      </c>
      <c r="AB1096" s="1">
        <v>97.989624992549381</v>
      </c>
      <c r="AC1096" s="1">
        <v>97.989624992549381</v>
      </c>
      <c r="AD1096" s="1">
        <v>88.888888888888715</v>
      </c>
      <c r="AE1096" s="1">
        <v>88.888888888888715</v>
      </c>
      <c r="AF1096" s="1">
        <v>90.476190476190311</v>
      </c>
      <c r="AG1096" s="1" t="str">
        <f>GERAL[[#This Row],[SIGLA]]&amp;GERAL[[#This Row],[CÓD]]</f>
        <v>PBIF_EL_FI</v>
      </c>
      <c r="AH1096" s="1">
        <f ca="1">VLOOKUP(GERAL[[#This Row],[REF_NOTA]],BASE_NOTAS[],7,FALSE)</f>
        <v>93.750000000000327</v>
      </c>
      <c r="AI1096" s="31">
        <f ca="1">IF(GERAL[[#This Row],[Nota 2025]]="",0,GERAL[[#This Row],[Nota 2026]]-GERAL[[#This Row],[Nota 2025]])</f>
        <v>3.2738095238100158</v>
      </c>
    </row>
    <row r="1097" spans="1:35" ht="17" x14ac:dyDescent="0.35">
      <c r="A1097" s="2" t="s">
        <v>173</v>
      </c>
      <c r="B1097" s="2" t="s">
        <v>200</v>
      </c>
      <c r="C1097" s="2" t="s">
        <v>212</v>
      </c>
      <c r="D1097" s="15" t="s">
        <v>42</v>
      </c>
      <c r="E1097" s="2" t="s">
        <v>112</v>
      </c>
      <c r="F1097" s="2" t="str">
        <f>VLOOKUP(GERAL[[#This Row],[CÓD]],SEALL,6,FALSE)</f>
        <v>SG</v>
      </c>
      <c r="G109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9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9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97" s="2" t="str">
        <f>VLOOKUP(GERAL[[#This Row],[CÓD]],SEALL,4,FALSE)</f>
        <v>07, 09, 11</v>
      </c>
      <c r="K1097" s="2" t="str">
        <f>IF(ISERR(FIND("01",GERAL[[#This Row],[ODS]])),"NÃO","SIM")</f>
        <v>NÃO</v>
      </c>
      <c r="L1097" s="2" t="str">
        <f>IF(ISERR(FIND("02",GERAL[[#This Row],[ODS]])),"NÃO","SIM")</f>
        <v>NÃO</v>
      </c>
      <c r="M1097" s="2" t="str">
        <f>IF(ISERR(FIND("03",GERAL[[#This Row],[ODS]])),"NÃO","SIM")</f>
        <v>NÃO</v>
      </c>
      <c r="N1097" s="2" t="str">
        <f>IF(ISERR(FIND("04",GERAL[[#This Row],[ODS]])),"NÃO","SIM")</f>
        <v>NÃO</v>
      </c>
      <c r="O1097" s="2" t="str">
        <f>IF(ISERR(FIND("05",GERAL[[#This Row],[ODS]])),"NÃO","SIM")</f>
        <v>NÃO</v>
      </c>
      <c r="P1097" s="2" t="str">
        <f>IF(ISERR(FIND("06",GERAL[[#This Row],[ODS]])),"NÃO","SIM")</f>
        <v>NÃO</v>
      </c>
      <c r="Q1097" s="2" t="str">
        <f>IF(ISERR(FIND("07",GERAL[[#This Row],[ODS]])),"NÃO","SIM")</f>
        <v>SIM</v>
      </c>
      <c r="R1097" s="2" t="str">
        <f>IF(ISERR(FIND("08",GERAL[[#This Row],[ODS]])),"NÃO","SIM")</f>
        <v>NÃO</v>
      </c>
      <c r="S1097" s="2" t="str">
        <f>IF(ISERR(FIND("09",GERAL[[#This Row],[ODS]])),"NÃO","SIM")</f>
        <v>SIM</v>
      </c>
      <c r="T1097" s="2" t="str">
        <f>IF(ISERR(FIND("10",GERAL[[#This Row],[ODS]])),"NÃO","SIM")</f>
        <v>NÃO</v>
      </c>
      <c r="U1097" s="2" t="str">
        <f>IF(ISERR(FIND("11",GERAL[[#This Row],[ODS]])),"NÃO","SIM")</f>
        <v>SIM</v>
      </c>
      <c r="V1097" s="2" t="str">
        <f>IF(ISERR(FIND("12",GERAL[[#This Row],[ODS]])),"NÃO","SIM")</f>
        <v>NÃO</v>
      </c>
      <c r="W1097" s="2" t="str">
        <f>IF(ISERR(FIND("13",GERAL[[#This Row],[ODS]])),"NÃO","SIM")</f>
        <v>NÃO</v>
      </c>
      <c r="X1097" s="2" t="str">
        <f>IF(ISERR(FIND("14",GERAL[[#This Row],[ODS]])),"NÃO","SIM")</f>
        <v>NÃO</v>
      </c>
      <c r="Y1097" s="2" t="str">
        <f>IF(ISERR(FIND("15",GERAL[[#This Row],[ODS]])),"NÃO","SIM")</f>
        <v>NÃO</v>
      </c>
      <c r="Z1097" s="2" t="str">
        <f>IF(ISERR(FIND("16",GERAL[[#This Row],[ODS]])),"NÃO","SIM")</f>
        <v>NÃO</v>
      </c>
      <c r="AA1097" s="2" t="str">
        <f>IF(ISERR(FIND("17",GERAL[[#This Row],[ODS]])),"NÃO","SIM")</f>
        <v>NÃO</v>
      </c>
      <c r="AB1097" s="1">
        <v>99.469019378913899</v>
      </c>
      <c r="AC1097" s="1">
        <v>99.469019378913899</v>
      </c>
      <c r="AD1097" s="1">
        <v>94.444444444444756</v>
      </c>
      <c r="AE1097" s="1">
        <v>94.444444444444756</v>
      </c>
      <c r="AF1097" s="1">
        <v>95.238095238095497</v>
      </c>
      <c r="AG1097" s="1" t="str">
        <f>GERAL[[#This Row],[SIGLA]]&amp;GERAL[[#This Row],[CÓD]]</f>
        <v>PRIF_EL_FI</v>
      </c>
      <c r="AH1097" s="1">
        <f ca="1">VLOOKUP(GERAL[[#This Row],[REF_NOTA]],BASE_NOTAS[],7,FALSE)</f>
        <v>93.750000000000327</v>
      </c>
      <c r="AI1097" s="31">
        <f ca="1">IF(GERAL[[#This Row],[Nota 2025]]="",0,GERAL[[#This Row],[Nota 2026]]-GERAL[[#This Row],[Nota 2025]])</f>
        <v>-1.4880952380951697</v>
      </c>
    </row>
    <row r="1098" spans="1:35" ht="17" x14ac:dyDescent="0.35">
      <c r="A1098" s="2" t="s">
        <v>171</v>
      </c>
      <c r="B1098" s="2" t="s">
        <v>198</v>
      </c>
      <c r="C1098" s="2" t="s">
        <v>212</v>
      </c>
      <c r="D1098" s="15" t="s">
        <v>42</v>
      </c>
      <c r="E1098" s="2" t="s">
        <v>112</v>
      </c>
      <c r="F1098" s="2" t="str">
        <f>VLOOKUP(GERAL[[#This Row],[CÓD]],SEALL,6,FALSE)</f>
        <v>SG</v>
      </c>
      <c r="G109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9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9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98" s="2" t="str">
        <f>VLOOKUP(GERAL[[#This Row],[CÓD]],SEALL,4,FALSE)</f>
        <v>07, 09, 11</v>
      </c>
      <c r="K1098" s="2" t="str">
        <f>IF(ISERR(FIND("01",GERAL[[#This Row],[ODS]])),"NÃO","SIM")</f>
        <v>NÃO</v>
      </c>
      <c r="L1098" s="2" t="str">
        <f>IF(ISERR(FIND("02",GERAL[[#This Row],[ODS]])),"NÃO","SIM")</f>
        <v>NÃO</v>
      </c>
      <c r="M1098" s="2" t="str">
        <f>IF(ISERR(FIND("03",GERAL[[#This Row],[ODS]])),"NÃO","SIM")</f>
        <v>NÃO</v>
      </c>
      <c r="N1098" s="2" t="str">
        <f>IF(ISERR(FIND("04",GERAL[[#This Row],[ODS]])),"NÃO","SIM")</f>
        <v>NÃO</v>
      </c>
      <c r="O1098" s="2" t="str">
        <f>IF(ISERR(FIND("05",GERAL[[#This Row],[ODS]])),"NÃO","SIM")</f>
        <v>NÃO</v>
      </c>
      <c r="P1098" s="2" t="str">
        <f>IF(ISERR(FIND("06",GERAL[[#This Row],[ODS]])),"NÃO","SIM")</f>
        <v>NÃO</v>
      </c>
      <c r="Q1098" s="2" t="str">
        <f>IF(ISERR(FIND("07",GERAL[[#This Row],[ODS]])),"NÃO","SIM")</f>
        <v>SIM</v>
      </c>
      <c r="R1098" s="2" t="str">
        <f>IF(ISERR(FIND("08",GERAL[[#This Row],[ODS]])),"NÃO","SIM")</f>
        <v>NÃO</v>
      </c>
      <c r="S1098" s="2" t="str">
        <f>IF(ISERR(FIND("09",GERAL[[#This Row],[ODS]])),"NÃO","SIM")</f>
        <v>SIM</v>
      </c>
      <c r="T1098" s="2" t="str">
        <f>IF(ISERR(FIND("10",GERAL[[#This Row],[ODS]])),"NÃO","SIM")</f>
        <v>NÃO</v>
      </c>
      <c r="U1098" s="2" t="str">
        <f>IF(ISERR(FIND("11",GERAL[[#This Row],[ODS]])),"NÃO","SIM")</f>
        <v>SIM</v>
      </c>
      <c r="V1098" s="2" t="str">
        <f>IF(ISERR(FIND("12",GERAL[[#This Row],[ODS]])),"NÃO","SIM")</f>
        <v>NÃO</v>
      </c>
      <c r="W1098" s="2" t="str">
        <f>IF(ISERR(FIND("13",GERAL[[#This Row],[ODS]])),"NÃO","SIM")</f>
        <v>NÃO</v>
      </c>
      <c r="X1098" s="2" t="str">
        <f>IF(ISERR(FIND("14",GERAL[[#This Row],[ODS]])),"NÃO","SIM")</f>
        <v>NÃO</v>
      </c>
      <c r="Y1098" s="2" t="str">
        <f>IF(ISERR(FIND("15",GERAL[[#This Row],[ODS]])),"NÃO","SIM")</f>
        <v>NÃO</v>
      </c>
      <c r="Z1098" s="2" t="str">
        <f>IF(ISERR(FIND("16",GERAL[[#This Row],[ODS]])),"NÃO","SIM")</f>
        <v>NÃO</v>
      </c>
      <c r="AA1098" s="2" t="str">
        <f>IF(ISERR(FIND("17",GERAL[[#This Row],[ODS]])),"NÃO","SIM")</f>
        <v>NÃO</v>
      </c>
      <c r="AB1098" s="1">
        <v>96.83512261144908</v>
      </c>
      <c r="AC1098" s="1">
        <v>96.83512261144908</v>
      </c>
      <c r="AD1098" s="1">
        <v>83.333333333333471</v>
      </c>
      <c r="AE1098" s="1">
        <v>83.333333333333471</v>
      </c>
      <c r="AF1098" s="1">
        <v>95.238095238095497</v>
      </c>
      <c r="AG1098" s="1" t="str">
        <f>GERAL[[#This Row],[SIGLA]]&amp;GERAL[[#This Row],[CÓD]]</f>
        <v>PEIF_EL_FI</v>
      </c>
      <c r="AH1098" s="1">
        <f ca="1">VLOOKUP(GERAL[[#This Row],[REF_NOTA]],BASE_NOTAS[],7,FALSE)</f>
        <v>87.499999999999773</v>
      </c>
      <c r="AI1098" s="31">
        <f ca="1">IF(GERAL[[#This Row],[Nota 2025]]="",0,GERAL[[#This Row],[Nota 2026]]-GERAL[[#This Row],[Nota 2025]])</f>
        <v>-7.738095238095724</v>
      </c>
    </row>
    <row r="1099" spans="1:35" ht="17" x14ac:dyDescent="0.35">
      <c r="A1099" s="2" t="s">
        <v>172</v>
      </c>
      <c r="B1099" s="2" t="s">
        <v>199</v>
      </c>
      <c r="C1099" s="2" t="s">
        <v>212</v>
      </c>
      <c r="D1099" s="15" t="s">
        <v>42</v>
      </c>
      <c r="E1099" s="2" t="s">
        <v>112</v>
      </c>
      <c r="F1099" s="2" t="str">
        <f>VLOOKUP(GERAL[[#This Row],[CÓD]],SEALL,6,FALSE)</f>
        <v>SG</v>
      </c>
      <c r="G109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09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09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099" s="2" t="str">
        <f>VLOOKUP(GERAL[[#This Row],[CÓD]],SEALL,4,FALSE)</f>
        <v>07, 09, 11</v>
      </c>
      <c r="K1099" s="2" t="str">
        <f>IF(ISERR(FIND("01",GERAL[[#This Row],[ODS]])),"NÃO","SIM")</f>
        <v>NÃO</v>
      </c>
      <c r="L1099" s="2" t="str">
        <f>IF(ISERR(FIND("02",GERAL[[#This Row],[ODS]])),"NÃO","SIM")</f>
        <v>NÃO</v>
      </c>
      <c r="M1099" s="2" t="str">
        <f>IF(ISERR(FIND("03",GERAL[[#This Row],[ODS]])),"NÃO","SIM")</f>
        <v>NÃO</v>
      </c>
      <c r="N1099" s="2" t="str">
        <f>IF(ISERR(FIND("04",GERAL[[#This Row],[ODS]])),"NÃO","SIM")</f>
        <v>NÃO</v>
      </c>
      <c r="O1099" s="2" t="str">
        <f>IF(ISERR(FIND("05",GERAL[[#This Row],[ODS]])),"NÃO","SIM")</f>
        <v>NÃO</v>
      </c>
      <c r="P1099" s="2" t="str">
        <f>IF(ISERR(FIND("06",GERAL[[#This Row],[ODS]])),"NÃO","SIM")</f>
        <v>NÃO</v>
      </c>
      <c r="Q1099" s="2" t="str">
        <f>IF(ISERR(FIND("07",GERAL[[#This Row],[ODS]])),"NÃO","SIM")</f>
        <v>SIM</v>
      </c>
      <c r="R1099" s="2" t="str">
        <f>IF(ISERR(FIND("08",GERAL[[#This Row],[ODS]])),"NÃO","SIM")</f>
        <v>NÃO</v>
      </c>
      <c r="S1099" s="2" t="str">
        <f>IF(ISERR(FIND("09",GERAL[[#This Row],[ODS]])),"NÃO","SIM")</f>
        <v>SIM</v>
      </c>
      <c r="T1099" s="2" t="str">
        <f>IF(ISERR(FIND("10",GERAL[[#This Row],[ODS]])),"NÃO","SIM")</f>
        <v>NÃO</v>
      </c>
      <c r="U1099" s="2" t="str">
        <f>IF(ISERR(FIND("11",GERAL[[#This Row],[ODS]])),"NÃO","SIM")</f>
        <v>SIM</v>
      </c>
      <c r="V1099" s="2" t="str">
        <f>IF(ISERR(FIND("12",GERAL[[#This Row],[ODS]])),"NÃO","SIM")</f>
        <v>NÃO</v>
      </c>
      <c r="W1099" s="2" t="str">
        <f>IF(ISERR(FIND("13",GERAL[[#This Row],[ODS]])),"NÃO","SIM")</f>
        <v>NÃO</v>
      </c>
      <c r="X1099" s="2" t="str">
        <f>IF(ISERR(FIND("14",GERAL[[#This Row],[ODS]])),"NÃO","SIM")</f>
        <v>NÃO</v>
      </c>
      <c r="Y1099" s="2" t="str">
        <f>IF(ISERR(FIND("15",GERAL[[#This Row],[ODS]])),"NÃO","SIM")</f>
        <v>NÃO</v>
      </c>
      <c r="Z1099" s="2" t="str">
        <f>IF(ISERR(FIND("16",GERAL[[#This Row],[ODS]])),"NÃO","SIM")</f>
        <v>NÃO</v>
      </c>
      <c r="AA1099" s="2" t="str">
        <f>IF(ISERR(FIND("17",GERAL[[#This Row],[ODS]])),"NÃO","SIM")</f>
        <v>NÃO</v>
      </c>
      <c r="AB1099" s="1">
        <v>73.355367975399432</v>
      </c>
      <c r="AC1099" s="1">
        <v>73.355367975399432</v>
      </c>
      <c r="AD1099" s="1">
        <v>55.55555555555565</v>
      </c>
      <c r="AE1099" s="1">
        <v>55.55555555555565</v>
      </c>
      <c r="AF1099" s="1">
        <v>76.190476190476133</v>
      </c>
      <c r="AG1099" s="1" t="str">
        <f>GERAL[[#This Row],[SIGLA]]&amp;GERAL[[#This Row],[CÓD]]</f>
        <v>PIIF_EL_FI</v>
      </c>
      <c r="AH1099" s="1">
        <f ca="1">VLOOKUP(GERAL[[#This Row],[REF_NOTA]],BASE_NOTAS[],7,FALSE)</f>
        <v>81.250000000000114</v>
      </c>
      <c r="AI1099" s="31">
        <f ca="1">IF(GERAL[[#This Row],[Nota 2025]]="",0,GERAL[[#This Row],[Nota 2026]]-GERAL[[#This Row],[Nota 2025]])</f>
        <v>5.0595238095239807</v>
      </c>
    </row>
    <row r="1100" spans="1:35" ht="17" x14ac:dyDescent="0.35">
      <c r="A1100" s="2" t="s">
        <v>174</v>
      </c>
      <c r="B1100" s="2" t="s">
        <v>201</v>
      </c>
      <c r="C1100" s="2" t="s">
        <v>212</v>
      </c>
      <c r="D1100" s="15" t="s">
        <v>42</v>
      </c>
      <c r="E1100" s="2" t="s">
        <v>112</v>
      </c>
      <c r="F1100" s="2" t="str">
        <f>VLOOKUP(GERAL[[#This Row],[CÓD]],SEALL,6,FALSE)</f>
        <v>SG</v>
      </c>
      <c r="G110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0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0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00" s="2" t="str">
        <f>VLOOKUP(GERAL[[#This Row],[CÓD]],SEALL,4,FALSE)</f>
        <v>07, 09, 11</v>
      </c>
      <c r="K1100" s="2" t="str">
        <f>IF(ISERR(FIND("01",GERAL[[#This Row],[ODS]])),"NÃO","SIM")</f>
        <v>NÃO</v>
      </c>
      <c r="L1100" s="2" t="str">
        <f>IF(ISERR(FIND("02",GERAL[[#This Row],[ODS]])),"NÃO","SIM")</f>
        <v>NÃO</v>
      </c>
      <c r="M1100" s="2" t="str">
        <f>IF(ISERR(FIND("03",GERAL[[#This Row],[ODS]])),"NÃO","SIM")</f>
        <v>NÃO</v>
      </c>
      <c r="N1100" s="2" t="str">
        <f>IF(ISERR(FIND("04",GERAL[[#This Row],[ODS]])),"NÃO","SIM")</f>
        <v>NÃO</v>
      </c>
      <c r="O1100" s="2" t="str">
        <f>IF(ISERR(FIND("05",GERAL[[#This Row],[ODS]])),"NÃO","SIM")</f>
        <v>NÃO</v>
      </c>
      <c r="P1100" s="2" t="str">
        <f>IF(ISERR(FIND("06",GERAL[[#This Row],[ODS]])),"NÃO","SIM")</f>
        <v>NÃO</v>
      </c>
      <c r="Q1100" s="2" t="str">
        <f>IF(ISERR(FIND("07",GERAL[[#This Row],[ODS]])),"NÃO","SIM")</f>
        <v>SIM</v>
      </c>
      <c r="R1100" s="2" t="str">
        <f>IF(ISERR(FIND("08",GERAL[[#This Row],[ODS]])),"NÃO","SIM")</f>
        <v>NÃO</v>
      </c>
      <c r="S1100" s="2" t="str">
        <f>IF(ISERR(FIND("09",GERAL[[#This Row],[ODS]])),"NÃO","SIM")</f>
        <v>SIM</v>
      </c>
      <c r="T1100" s="2" t="str">
        <f>IF(ISERR(FIND("10",GERAL[[#This Row],[ODS]])),"NÃO","SIM")</f>
        <v>NÃO</v>
      </c>
      <c r="U1100" s="2" t="str">
        <f>IF(ISERR(FIND("11",GERAL[[#This Row],[ODS]])),"NÃO","SIM")</f>
        <v>SIM</v>
      </c>
      <c r="V1100" s="2" t="str">
        <f>IF(ISERR(FIND("12",GERAL[[#This Row],[ODS]])),"NÃO","SIM")</f>
        <v>NÃO</v>
      </c>
      <c r="W1100" s="2" t="str">
        <f>IF(ISERR(FIND("13",GERAL[[#This Row],[ODS]])),"NÃO","SIM")</f>
        <v>NÃO</v>
      </c>
      <c r="X1100" s="2" t="str">
        <f>IF(ISERR(FIND("14",GERAL[[#This Row],[ODS]])),"NÃO","SIM")</f>
        <v>NÃO</v>
      </c>
      <c r="Y1100" s="2" t="str">
        <f>IF(ISERR(FIND("15",GERAL[[#This Row],[ODS]])),"NÃO","SIM")</f>
        <v>NÃO</v>
      </c>
      <c r="Z1100" s="2" t="str">
        <f>IF(ISERR(FIND("16",GERAL[[#This Row],[ODS]])),"NÃO","SIM")</f>
        <v>NÃO</v>
      </c>
      <c r="AA1100" s="2" t="str">
        <f>IF(ISERR(FIND("17",GERAL[[#This Row],[ODS]])),"NÃO","SIM")</f>
        <v>NÃO</v>
      </c>
      <c r="AB1100" s="1">
        <v>100</v>
      </c>
      <c r="AC1100" s="1">
        <v>100</v>
      </c>
      <c r="AD1100" s="1">
        <v>94.444444444444756</v>
      </c>
      <c r="AE1100" s="1">
        <v>94.444444444444756</v>
      </c>
      <c r="AF1100" s="1">
        <v>100</v>
      </c>
      <c r="AG1100" s="1" t="str">
        <f>GERAL[[#This Row],[SIGLA]]&amp;GERAL[[#This Row],[CÓD]]</f>
        <v>RJIF_EL_FI</v>
      </c>
      <c r="AH1100" s="1">
        <f ca="1">VLOOKUP(GERAL[[#This Row],[REF_NOTA]],BASE_NOTAS[],7,FALSE)</f>
        <v>100</v>
      </c>
      <c r="AI1100" s="31">
        <f ca="1">IF(GERAL[[#This Row],[Nota 2025]]="",0,GERAL[[#This Row],[Nota 2026]]-GERAL[[#This Row],[Nota 2025]])</f>
        <v>0</v>
      </c>
    </row>
    <row r="1101" spans="1:35" ht="17" x14ac:dyDescent="0.35">
      <c r="A1101" s="2" t="s">
        <v>175</v>
      </c>
      <c r="B1101" s="2" t="s">
        <v>202</v>
      </c>
      <c r="C1101" s="2" t="s">
        <v>212</v>
      </c>
      <c r="D1101" s="15" t="s">
        <v>42</v>
      </c>
      <c r="E1101" s="2" t="s">
        <v>112</v>
      </c>
      <c r="F1101" s="2" t="str">
        <f>VLOOKUP(GERAL[[#This Row],[CÓD]],SEALL,6,FALSE)</f>
        <v>SG</v>
      </c>
      <c r="G110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0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0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01" s="2" t="str">
        <f>VLOOKUP(GERAL[[#This Row],[CÓD]],SEALL,4,FALSE)</f>
        <v>07, 09, 11</v>
      </c>
      <c r="K1101" s="2" t="str">
        <f>IF(ISERR(FIND("01",GERAL[[#This Row],[ODS]])),"NÃO","SIM")</f>
        <v>NÃO</v>
      </c>
      <c r="L1101" s="2" t="str">
        <f>IF(ISERR(FIND("02",GERAL[[#This Row],[ODS]])),"NÃO","SIM")</f>
        <v>NÃO</v>
      </c>
      <c r="M1101" s="2" t="str">
        <f>IF(ISERR(FIND("03",GERAL[[#This Row],[ODS]])),"NÃO","SIM")</f>
        <v>NÃO</v>
      </c>
      <c r="N1101" s="2" t="str">
        <f>IF(ISERR(FIND("04",GERAL[[#This Row],[ODS]])),"NÃO","SIM")</f>
        <v>NÃO</v>
      </c>
      <c r="O1101" s="2" t="str">
        <f>IF(ISERR(FIND("05",GERAL[[#This Row],[ODS]])),"NÃO","SIM")</f>
        <v>NÃO</v>
      </c>
      <c r="P1101" s="2" t="str">
        <f>IF(ISERR(FIND("06",GERAL[[#This Row],[ODS]])),"NÃO","SIM")</f>
        <v>NÃO</v>
      </c>
      <c r="Q1101" s="2" t="str">
        <f>IF(ISERR(FIND("07",GERAL[[#This Row],[ODS]])),"NÃO","SIM")</f>
        <v>SIM</v>
      </c>
      <c r="R1101" s="2" t="str">
        <f>IF(ISERR(FIND("08",GERAL[[#This Row],[ODS]])),"NÃO","SIM")</f>
        <v>NÃO</v>
      </c>
      <c r="S1101" s="2" t="str">
        <f>IF(ISERR(FIND("09",GERAL[[#This Row],[ODS]])),"NÃO","SIM")</f>
        <v>SIM</v>
      </c>
      <c r="T1101" s="2" t="str">
        <f>IF(ISERR(FIND("10",GERAL[[#This Row],[ODS]])),"NÃO","SIM")</f>
        <v>NÃO</v>
      </c>
      <c r="U1101" s="2" t="str">
        <f>IF(ISERR(FIND("11",GERAL[[#This Row],[ODS]])),"NÃO","SIM")</f>
        <v>SIM</v>
      </c>
      <c r="V1101" s="2" t="str">
        <f>IF(ISERR(FIND("12",GERAL[[#This Row],[ODS]])),"NÃO","SIM")</f>
        <v>NÃO</v>
      </c>
      <c r="W1101" s="2" t="str">
        <f>IF(ISERR(FIND("13",GERAL[[#This Row],[ODS]])),"NÃO","SIM")</f>
        <v>NÃO</v>
      </c>
      <c r="X1101" s="2" t="str">
        <f>IF(ISERR(FIND("14",GERAL[[#This Row],[ODS]])),"NÃO","SIM")</f>
        <v>NÃO</v>
      </c>
      <c r="Y1101" s="2" t="str">
        <f>IF(ISERR(FIND("15",GERAL[[#This Row],[ODS]])),"NÃO","SIM")</f>
        <v>NÃO</v>
      </c>
      <c r="Z1101" s="2" t="str">
        <f>IF(ISERR(FIND("16",GERAL[[#This Row],[ODS]])),"NÃO","SIM")</f>
        <v>NÃO</v>
      </c>
      <c r="AA1101" s="2" t="str">
        <f>IF(ISERR(FIND("17",GERAL[[#This Row],[ODS]])),"NÃO","SIM")</f>
        <v>NÃO</v>
      </c>
      <c r="AB1101" s="1">
        <v>92.620774367057507</v>
      </c>
      <c r="AC1101" s="1">
        <v>92.620774367057507</v>
      </c>
      <c r="AD1101" s="1">
        <v>94.444444444444756</v>
      </c>
      <c r="AE1101" s="1">
        <v>94.444444444444756</v>
      </c>
      <c r="AF1101" s="1">
        <v>90.476190476190311</v>
      </c>
      <c r="AG1101" s="1" t="str">
        <f>GERAL[[#This Row],[SIGLA]]&amp;GERAL[[#This Row],[CÓD]]</f>
        <v>RNIF_EL_FI</v>
      </c>
      <c r="AH1101" s="1">
        <f ca="1">VLOOKUP(GERAL[[#This Row],[REF_NOTA]],BASE_NOTAS[],7,FALSE)</f>
        <v>87.499999999999773</v>
      </c>
      <c r="AI1101" s="31">
        <f ca="1">IF(GERAL[[#This Row],[Nota 2025]]="",0,GERAL[[#This Row],[Nota 2026]]-GERAL[[#This Row],[Nota 2025]])</f>
        <v>-2.9761904761905384</v>
      </c>
    </row>
    <row r="1102" spans="1:35" ht="17" x14ac:dyDescent="0.35">
      <c r="A1102" s="2" t="s">
        <v>178</v>
      </c>
      <c r="B1102" s="2" t="s">
        <v>205</v>
      </c>
      <c r="C1102" s="2" t="s">
        <v>212</v>
      </c>
      <c r="D1102" s="15" t="s">
        <v>42</v>
      </c>
      <c r="E1102" s="2" t="s">
        <v>112</v>
      </c>
      <c r="F1102" s="2" t="str">
        <f>VLOOKUP(GERAL[[#This Row],[CÓD]],SEALL,6,FALSE)</f>
        <v>SG</v>
      </c>
      <c r="G110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0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0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02" s="2" t="str">
        <f>VLOOKUP(GERAL[[#This Row],[CÓD]],SEALL,4,FALSE)</f>
        <v>07, 09, 11</v>
      </c>
      <c r="K1102" s="2" t="str">
        <f>IF(ISERR(FIND("01",GERAL[[#This Row],[ODS]])),"NÃO","SIM")</f>
        <v>NÃO</v>
      </c>
      <c r="L1102" s="2" t="str">
        <f>IF(ISERR(FIND("02",GERAL[[#This Row],[ODS]])),"NÃO","SIM")</f>
        <v>NÃO</v>
      </c>
      <c r="M1102" s="2" t="str">
        <f>IF(ISERR(FIND("03",GERAL[[#This Row],[ODS]])),"NÃO","SIM")</f>
        <v>NÃO</v>
      </c>
      <c r="N1102" s="2" t="str">
        <f>IF(ISERR(FIND("04",GERAL[[#This Row],[ODS]])),"NÃO","SIM")</f>
        <v>NÃO</v>
      </c>
      <c r="O1102" s="2" t="str">
        <f>IF(ISERR(FIND("05",GERAL[[#This Row],[ODS]])),"NÃO","SIM")</f>
        <v>NÃO</v>
      </c>
      <c r="P1102" s="2" t="str">
        <f>IF(ISERR(FIND("06",GERAL[[#This Row],[ODS]])),"NÃO","SIM")</f>
        <v>NÃO</v>
      </c>
      <c r="Q1102" s="2" t="str">
        <f>IF(ISERR(FIND("07",GERAL[[#This Row],[ODS]])),"NÃO","SIM")</f>
        <v>SIM</v>
      </c>
      <c r="R1102" s="2" t="str">
        <f>IF(ISERR(FIND("08",GERAL[[#This Row],[ODS]])),"NÃO","SIM")</f>
        <v>NÃO</v>
      </c>
      <c r="S1102" s="2" t="str">
        <f>IF(ISERR(FIND("09",GERAL[[#This Row],[ODS]])),"NÃO","SIM")</f>
        <v>SIM</v>
      </c>
      <c r="T1102" s="2" t="str">
        <f>IF(ISERR(FIND("10",GERAL[[#This Row],[ODS]])),"NÃO","SIM")</f>
        <v>NÃO</v>
      </c>
      <c r="U1102" s="2" t="str">
        <f>IF(ISERR(FIND("11",GERAL[[#This Row],[ODS]])),"NÃO","SIM")</f>
        <v>SIM</v>
      </c>
      <c r="V1102" s="2" t="str">
        <f>IF(ISERR(FIND("12",GERAL[[#This Row],[ODS]])),"NÃO","SIM")</f>
        <v>NÃO</v>
      </c>
      <c r="W1102" s="2" t="str">
        <f>IF(ISERR(FIND("13",GERAL[[#This Row],[ODS]])),"NÃO","SIM")</f>
        <v>NÃO</v>
      </c>
      <c r="X1102" s="2" t="str">
        <f>IF(ISERR(FIND("14",GERAL[[#This Row],[ODS]])),"NÃO","SIM")</f>
        <v>NÃO</v>
      </c>
      <c r="Y1102" s="2" t="str">
        <f>IF(ISERR(FIND("15",GERAL[[#This Row],[ODS]])),"NÃO","SIM")</f>
        <v>NÃO</v>
      </c>
      <c r="Z1102" s="2" t="str">
        <f>IF(ISERR(FIND("16",GERAL[[#This Row],[ODS]])),"NÃO","SIM")</f>
        <v>NÃO</v>
      </c>
      <c r="AA1102" s="2" t="str">
        <f>IF(ISERR(FIND("17",GERAL[[#This Row],[ODS]])),"NÃO","SIM")</f>
        <v>NÃO</v>
      </c>
      <c r="AB1102" s="1">
        <v>99.130813976934476</v>
      </c>
      <c r="AC1102" s="1">
        <v>99.130813976934476</v>
      </c>
      <c r="AD1102" s="1">
        <v>94.444444444444756</v>
      </c>
      <c r="AE1102" s="1">
        <v>94.444444444444756</v>
      </c>
      <c r="AF1102" s="1">
        <v>95.238095238095497</v>
      </c>
      <c r="AG1102" s="1" t="str">
        <f>GERAL[[#This Row],[SIGLA]]&amp;GERAL[[#This Row],[CÓD]]</f>
        <v>RSIF_EL_FI</v>
      </c>
      <c r="AH1102" s="1">
        <f ca="1">VLOOKUP(GERAL[[#This Row],[REF_NOTA]],BASE_NOTAS[],7,FALSE)</f>
        <v>93.750000000000327</v>
      </c>
      <c r="AI1102" s="31">
        <f ca="1">IF(GERAL[[#This Row],[Nota 2025]]="",0,GERAL[[#This Row],[Nota 2026]]-GERAL[[#This Row],[Nota 2025]])</f>
        <v>-1.4880952380951697</v>
      </c>
    </row>
    <row r="1103" spans="1:35" ht="17" x14ac:dyDescent="0.35">
      <c r="A1103" s="2" t="s">
        <v>176</v>
      </c>
      <c r="B1103" s="2" t="s">
        <v>203</v>
      </c>
      <c r="C1103" s="2" t="s">
        <v>212</v>
      </c>
      <c r="D1103" s="15" t="s">
        <v>42</v>
      </c>
      <c r="E1103" s="2" t="s">
        <v>112</v>
      </c>
      <c r="F1103" s="2" t="str">
        <f>VLOOKUP(GERAL[[#This Row],[CÓD]],SEALL,6,FALSE)</f>
        <v>SG</v>
      </c>
      <c r="G110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0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0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03" s="2" t="str">
        <f>VLOOKUP(GERAL[[#This Row],[CÓD]],SEALL,4,FALSE)</f>
        <v>07, 09, 11</v>
      </c>
      <c r="K1103" s="2" t="str">
        <f>IF(ISERR(FIND("01",GERAL[[#This Row],[ODS]])),"NÃO","SIM")</f>
        <v>NÃO</v>
      </c>
      <c r="L1103" s="2" t="str">
        <f>IF(ISERR(FIND("02",GERAL[[#This Row],[ODS]])),"NÃO","SIM")</f>
        <v>NÃO</v>
      </c>
      <c r="M1103" s="2" t="str">
        <f>IF(ISERR(FIND("03",GERAL[[#This Row],[ODS]])),"NÃO","SIM")</f>
        <v>NÃO</v>
      </c>
      <c r="N1103" s="2" t="str">
        <f>IF(ISERR(FIND("04",GERAL[[#This Row],[ODS]])),"NÃO","SIM")</f>
        <v>NÃO</v>
      </c>
      <c r="O1103" s="2" t="str">
        <f>IF(ISERR(FIND("05",GERAL[[#This Row],[ODS]])),"NÃO","SIM")</f>
        <v>NÃO</v>
      </c>
      <c r="P1103" s="2" t="str">
        <f>IF(ISERR(FIND("06",GERAL[[#This Row],[ODS]])),"NÃO","SIM")</f>
        <v>NÃO</v>
      </c>
      <c r="Q1103" s="2" t="str">
        <f>IF(ISERR(FIND("07",GERAL[[#This Row],[ODS]])),"NÃO","SIM")</f>
        <v>SIM</v>
      </c>
      <c r="R1103" s="2" t="str">
        <f>IF(ISERR(FIND("08",GERAL[[#This Row],[ODS]])),"NÃO","SIM")</f>
        <v>NÃO</v>
      </c>
      <c r="S1103" s="2" t="str">
        <f>IF(ISERR(FIND("09",GERAL[[#This Row],[ODS]])),"NÃO","SIM")</f>
        <v>SIM</v>
      </c>
      <c r="T1103" s="2" t="str">
        <f>IF(ISERR(FIND("10",GERAL[[#This Row],[ODS]])),"NÃO","SIM")</f>
        <v>NÃO</v>
      </c>
      <c r="U1103" s="2" t="str">
        <f>IF(ISERR(FIND("11",GERAL[[#This Row],[ODS]])),"NÃO","SIM")</f>
        <v>SIM</v>
      </c>
      <c r="V1103" s="2" t="str">
        <f>IF(ISERR(FIND("12",GERAL[[#This Row],[ODS]])),"NÃO","SIM")</f>
        <v>NÃO</v>
      </c>
      <c r="W1103" s="2" t="str">
        <f>IF(ISERR(FIND("13",GERAL[[#This Row],[ODS]])),"NÃO","SIM")</f>
        <v>NÃO</v>
      </c>
      <c r="X1103" s="2" t="str">
        <f>IF(ISERR(FIND("14",GERAL[[#This Row],[ODS]])),"NÃO","SIM")</f>
        <v>NÃO</v>
      </c>
      <c r="Y1103" s="2" t="str">
        <f>IF(ISERR(FIND("15",GERAL[[#This Row],[ODS]])),"NÃO","SIM")</f>
        <v>NÃO</v>
      </c>
      <c r="Z1103" s="2" t="str">
        <f>IF(ISERR(FIND("16",GERAL[[#This Row],[ODS]])),"NÃO","SIM")</f>
        <v>NÃO</v>
      </c>
      <c r="AA1103" s="2" t="str">
        <f>IF(ISERR(FIND("17",GERAL[[#This Row],[ODS]])),"NÃO","SIM")</f>
        <v>NÃO</v>
      </c>
      <c r="AB1103" s="1">
        <v>88.114860344580208</v>
      </c>
      <c r="AC1103" s="1">
        <v>88.114860344580208</v>
      </c>
      <c r="AD1103" s="1">
        <v>72.222222222222172</v>
      </c>
      <c r="AE1103" s="1">
        <v>72.222222222222172</v>
      </c>
      <c r="AF1103" s="1">
        <v>95.238095238095497</v>
      </c>
      <c r="AG1103" s="1" t="str">
        <f>GERAL[[#This Row],[SIGLA]]&amp;GERAL[[#This Row],[CÓD]]</f>
        <v>ROIF_EL_FI</v>
      </c>
      <c r="AH1103" s="1">
        <f ca="1">VLOOKUP(GERAL[[#This Row],[REF_NOTA]],BASE_NOTAS[],7,FALSE)</f>
        <v>93.750000000000327</v>
      </c>
      <c r="AI1103" s="31">
        <f ca="1">IF(GERAL[[#This Row],[Nota 2025]]="",0,GERAL[[#This Row],[Nota 2026]]-GERAL[[#This Row],[Nota 2025]])</f>
        <v>-1.4880952380951697</v>
      </c>
    </row>
    <row r="1104" spans="1:35" ht="17" x14ac:dyDescent="0.35">
      <c r="A1104" s="2" t="s">
        <v>177</v>
      </c>
      <c r="B1104" s="2" t="s">
        <v>204</v>
      </c>
      <c r="C1104" s="2" t="s">
        <v>212</v>
      </c>
      <c r="D1104" s="15" t="s">
        <v>42</v>
      </c>
      <c r="E1104" s="2" t="s">
        <v>112</v>
      </c>
      <c r="F1104" s="2" t="str">
        <f>VLOOKUP(GERAL[[#This Row],[CÓD]],SEALL,6,FALSE)</f>
        <v>SG</v>
      </c>
      <c r="G110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0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0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04" s="2" t="str">
        <f>VLOOKUP(GERAL[[#This Row],[CÓD]],SEALL,4,FALSE)</f>
        <v>07, 09, 11</v>
      </c>
      <c r="K1104" s="2" t="str">
        <f>IF(ISERR(FIND("01",GERAL[[#This Row],[ODS]])),"NÃO","SIM")</f>
        <v>NÃO</v>
      </c>
      <c r="L1104" s="2" t="str">
        <f>IF(ISERR(FIND("02",GERAL[[#This Row],[ODS]])),"NÃO","SIM")</f>
        <v>NÃO</v>
      </c>
      <c r="M1104" s="2" t="str">
        <f>IF(ISERR(FIND("03",GERAL[[#This Row],[ODS]])),"NÃO","SIM")</f>
        <v>NÃO</v>
      </c>
      <c r="N1104" s="2" t="str">
        <f>IF(ISERR(FIND("04",GERAL[[#This Row],[ODS]])),"NÃO","SIM")</f>
        <v>NÃO</v>
      </c>
      <c r="O1104" s="2" t="str">
        <f>IF(ISERR(FIND("05",GERAL[[#This Row],[ODS]])),"NÃO","SIM")</f>
        <v>NÃO</v>
      </c>
      <c r="P1104" s="2" t="str">
        <f>IF(ISERR(FIND("06",GERAL[[#This Row],[ODS]])),"NÃO","SIM")</f>
        <v>NÃO</v>
      </c>
      <c r="Q1104" s="2" t="str">
        <f>IF(ISERR(FIND("07",GERAL[[#This Row],[ODS]])),"NÃO","SIM")</f>
        <v>SIM</v>
      </c>
      <c r="R1104" s="2" t="str">
        <f>IF(ISERR(FIND("08",GERAL[[#This Row],[ODS]])),"NÃO","SIM")</f>
        <v>NÃO</v>
      </c>
      <c r="S1104" s="2" t="str">
        <f>IF(ISERR(FIND("09",GERAL[[#This Row],[ODS]])),"NÃO","SIM")</f>
        <v>SIM</v>
      </c>
      <c r="T1104" s="2" t="str">
        <f>IF(ISERR(FIND("10",GERAL[[#This Row],[ODS]])),"NÃO","SIM")</f>
        <v>NÃO</v>
      </c>
      <c r="U1104" s="2" t="str">
        <f>IF(ISERR(FIND("11",GERAL[[#This Row],[ODS]])),"NÃO","SIM")</f>
        <v>SIM</v>
      </c>
      <c r="V1104" s="2" t="str">
        <f>IF(ISERR(FIND("12",GERAL[[#This Row],[ODS]])),"NÃO","SIM")</f>
        <v>NÃO</v>
      </c>
      <c r="W1104" s="2" t="str">
        <f>IF(ISERR(FIND("13",GERAL[[#This Row],[ODS]])),"NÃO","SIM")</f>
        <v>NÃO</v>
      </c>
      <c r="X1104" s="2" t="str">
        <f>IF(ISERR(FIND("14",GERAL[[#This Row],[ODS]])),"NÃO","SIM")</f>
        <v>NÃO</v>
      </c>
      <c r="Y1104" s="2" t="str">
        <f>IF(ISERR(FIND("15",GERAL[[#This Row],[ODS]])),"NÃO","SIM")</f>
        <v>NÃO</v>
      </c>
      <c r="Z1104" s="2" t="str">
        <f>IF(ISERR(FIND("16",GERAL[[#This Row],[ODS]])),"NÃO","SIM")</f>
        <v>NÃO</v>
      </c>
      <c r="AA1104" s="2" t="str">
        <f>IF(ISERR(FIND("17",GERAL[[#This Row],[ODS]])),"NÃO","SIM")</f>
        <v>NÃO</v>
      </c>
      <c r="AB1104" s="1">
        <v>88.510940277425988</v>
      </c>
      <c r="AC1104" s="1">
        <v>88.510940277425988</v>
      </c>
      <c r="AD1104" s="1">
        <v>72.222222222222172</v>
      </c>
      <c r="AE1104" s="1">
        <v>72.222222222222172</v>
      </c>
      <c r="AF1104" s="1">
        <v>90.476190476190311</v>
      </c>
      <c r="AG1104" s="1" t="str">
        <f>GERAL[[#This Row],[SIGLA]]&amp;GERAL[[#This Row],[CÓD]]</f>
        <v>RRIF_EL_FI</v>
      </c>
      <c r="AH1104" s="1">
        <f ca="1">VLOOKUP(GERAL[[#This Row],[REF_NOTA]],BASE_NOTAS[],7,FALSE)</f>
        <v>93.750000000000327</v>
      </c>
      <c r="AI1104" s="31">
        <f ca="1">IF(GERAL[[#This Row],[Nota 2025]]="",0,GERAL[[#This Row],[Nota 2026]]-GERAL[[#This Row],[Nota 2025]])</f>
        <v>3.2738095238100158</v>
      </c>
    </row>
    <row r="1105" spans="1:35" ht="17" x14ac:dyDescent="0.35">
      <c r="A1105" s="2" t="s">
        <v>179</v>
      </c>
      <c r="B1105" s="2" t="s">
        <v>194</v>
      </c>
      <c r="C1105" s="2" t="s">
        <v>212</v>
      </c>
      <c r="D1105" s="15" t="s">
        <v>42</v>
      </c>
      <c r="E1105" s="2" t="s">
        <v>112</v>
      </c>
      <c r="F1105" s="2" t="str">
        <f>VLOOKUP(GERAL[[#This Row],[CÓD]],SEALL,6,FALSE)</f>
        <v>SG</v>
      </c>
      <c r="G110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0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0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05" s="2" t="str">
        <f>VLOOKUP(GERAL[[#This Row],[CÓD]],SEALL,4,FALSE)</f>
        <v>07, 09, 11</v>
      </c>
      <c r="K1105" s="2" t="str">
        <f>IF(ISERR(FIND("01",GERAL[[#This Row],[ODS]])),"NÃO","SIM")</f>
        <v>NÃO</v>
      </c>
      <c r="L1105" s="2" t="str">
        <f>IF(ISERR(FIND("02",GERAL[[#This Row],[ODS]])),"NÃO","SIM")</f>
        <v>NÃO</v>
      </c>
      <c r="M1105" s="2" t="str">
        <f>IF(ISERR(FIND("03",GERAL[[#This Row],[ODS]])),"NÃO","SIM")</f>
        <v>NÃO</v>
      </c>
      <c r="N1105" s="2" t="str">
        <f>IF(ISERR(FIND("04",GERAL[[#This Row],[ODS]])),"NÃO","SIM")</f>
        <v>NÃO</v>
      </c>
      <c r="O1105" s="2" t="str">
        <f>IF(ISERR(FIND("05",GERAL[[#This Row],[ODS]])),"NÃO","SIM")</f>
        <v>NÃO</v>
      </c>
      <c r="P1105" s="2" t="str">
        <f>IF(ISERR(FIND("06",GERAL[[#This Row],[ODS]])),"NÃO","SIM")</f>
        <v>NÃO</v>
      </c>
      <c r="Q1105" s="2" t="str">
        <f>IF(ISERR(FIND("07",GERAL[[#This Row],[ODS]])),"NÃO","SIM")</f>
        <v>SIM</v>
      </c>
      <c r="R1105" s="2" t="str">
        <f>IF(ISERR(FIND("08",GERAL[[#This Row],[ODS]])),"NÃO","SIM")</f>
        <v>NÃO</v>
      </c>
      <c r="S1105" s="2" t="str">
        <f>IF(ISERR(FIND("09",GERAL[[#This Row],[ODS]])),"NÃO","SIM")</f>
        <v>SIM</v>
      </c>
      <c r="T1105" s="2" t="str">
        <f>IF(ISERR(FIND("10",GERAL[[#This Row],[ODS]])),"NÃO","SIM")</f>
        <v>NÃO</v>
      </c>
      <c r="U1105" s="2" t="str">
        <f>IF(ISERR(FIND("11",GERAL[[#This Row],[ODS]])),"NÃO","SIM")</f>
        <v>SIM</v>
      </c>
      <c r="V1105" s="2" t="str">
        <f>IF(ISERR(FIND("12",GERAL[[#This Row],[ODS]])),"NÃO","SIM")</f>
        <v>NÃO</v>
      </c>
      <c r="W1105" s="2" t="str">
        <f>IF(ISERR(FIND("13",GERAL[[#This Row],[ODS]])),"NÃO","SIM")</f>
        <v>NÃO</v>
      </c>
      <c r="X1105" s="2" t="str">
        <f>IF(ISERR(FIND("14",GERAL[[#This Row],[ODS]])),"NÃO","SIM")</f>
        <v>NÃO</v>
      </c>
      <c r="Y1105" s="2" t="str">
        <f>IF(ISERR(FIND("15",GERAL[[#This Row],[ODS]])),"NÃO","SIM")</f>
        <v>NÃO</v>
      </c>
      <c r="Z1105" s="2" t="str">
        <f>IF(ISERR(FIND("16",GERAL[[#This Row],[ODS]])),"NÃO","SIM")</f>
        <v>NÃO</v>
      </c>
      <c r="AA1105" s="2" t="str">
        <f>IF(ISERR(FIND("17",GERAL[[#This Row],[ODS]])),"NÃO","SIM")</f>
        <v>NÃO</v>
      </c>
      <c r="AB1105" s="1">
        <v>99.395174487955259</v>
      </c>
      <c r="AC1105" s="1">
        <v>99.395174487955259</v>
      </c>
      <c r="AD1105" s="1">
        <v>94.444444444444756</v>
      </c>
      <c r="AE1105" s="1">
        <v>94.444444444444756</v>
      </c>
      <c r="AF1105" s="1">
        <v>95.238095238095497</v>
      </c>
      <c r="AG1105" s="1" t="str">
        <f>GERAL[[#This Row],[SIGLA]]&amp;GERAL[[#This Row],[CÓD]]</f>
        <v>SCIF_EL_FI</v>
      </c>
      <c r="AH1105" s="1">
        <f ca="1">VLOOKUP(GERAL[[#This Row],[REF_NOTA]],BASE_NOTAS[],7,FALSE)</f>
        <v>100</v>
      </c>
      <c r="AI1105" s="31">
        <f ca="1">IF(GERAL[[#This Row],[Nota 2025]]="",0,GERAL[[#This Row],[Nota 2026]]-GERAL[[#This Row],[Nota 2025]])</f>
        <v>4.7619047619045034</v>
      </c>
    </row>
    <row r="1106" spans="1:35" ht="17" x14ac:dyDescent="0.35">
      <c r="A1106" s="2" t="s">
        <v>181</v>
      </c>
      <c r="B1106" s="2" t="s">
        <v>186</v>
      </c>
      <c r="C1106" s="2" t="s">
        <v>212</v>
      </c>
      <c r="D1106" s="15" t="s">
        <v>42</v>
      </c>
      <c r="E1106" s="2" t="s">
        <v>112</v>
      </c>
      <c r="F1106" s="2" t="str">
        <f>VLOOKUP(GERAL[[#This Row],[CÓD]],SEALL,6,FALSE)</f>
        <v>SG</v>
      </c>
      <c r="G110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0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0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06" s="2" t="str">
        <f>VLOOKUP(GERAL[[#This Row],[CÓD]],SEALL,4,FALSE)</f>
        <v>07, 09, 11</v>
      </c>
      <c r="K1106" s="2" t="str">
        <f>IF(ISERR(FIND("01",GERAL[[#This Row],[ODS]])),"NÃO","SIM")</f>
        <v>NÃO</v>
      </c>
      <c r="L1106" s="2" t="str">
        <f>IF(ISERR(FIND("02",GERAL[[#This Row],[ODS]])),"NÃO","SIM")</f>
        <v>NÃO</v>
      </c>
      <c r="M1106" s="2" t="str">
        <f>IF(ISERR(FIND("03",GERAL[[#This Row],[ODS]])),"NÃO","SIM")</f>
        <v>NÃO</v>
      </c>
      <c r="N1106" s="2" t="str">
        <f>IF(ISERR(FIND("04",GERAL[[#This Row],[ODS]])),"NÃO","SIM")</f>
        <v>NÃO</v>
      </c>
      <c r="O1106" s="2" t="str">
        <f>IF(ISERR(FIND("05",GERAL[[#This Row],[ODS]])),"NÃO","SIM")</f>
        <v>NÃO</v>
      </c>
      <c r="P1106" s="2" t="str">
        <f>IF(ISERR(FIND("06",GERAL[[#This Row],[ODS]])),"NÃO","SIM")</f>
        <v>NÃO</v>
      </c>
      <c r="Q1106" s="2" t="str">
        <f>IF(ISERR(FIND("07",GERAL[[#This Row],[ODS]])),"NÃO","SIM")</f>
        <v>SIM</v>
      </c>
      <c r="R1106" s="2" t="str">
        <f>IF(ISERR(FIND("08",GERAL[[#This Row],[ODS]])),"NÃO","SIM")</f>
        <v>NÃO</v>
      </c>
      <c r="S1106" s="2" t="str">
        <f>IF(ISERR(FIND("09",GERAL[[#This Row],[ODS]])),"NÃO","SIM")</f>
        <v>SIM</v>
      </c>
      <c r="T1106" s="2" t="str">
        <f>IF(ISERR(FIND("10",GERAL[[#This Row],[ODS]])),"NÃO","SIM")</f>
        <v>NÃO</v>
      </c>
      <c r="U1106" s="2" t="str">
        <f>IF(ISERR(FIND("11",GERAL[[#This Row],[ODS]])),"NÃO","SIM")</f>
        <v>SIM</v>
      </c>
      <c r="V1106" s="2" t="str">
        <f>IF(ISERR(FIND("12",GERAL[[#This Row],[ODS]])),"NÃO","SIM")</f>
        <v>NÃO</v>
      </c>
      <c r="W1106" s="2" t="str">
        <f>IF(ISERR(FIND("13",GERAL[[#This Row],[ODS]])),"NÃO","SIM")</f>
        <v>NÃO</v>
      </c>
      <c r="X1106" s="2" t="str">
        <f>IF(ISERR(FIND("14",GERAL[[#This Row],[ODS]])),"NÃO","SIM")</f>
        <v>NÃO</v>
      </c>
      <c r="Y1106" s="2" t="str">
        <f>IF(ISERR(FIND("15",GERAL[[#This Row],[ODS]])),"NÃO","SIM")</f>
        <v>NÃO</v>
      </c>
      <c r="Z1106" s="2" t="str">
        <f>IF(ISERR(FIND("16",GERAL[[#This Row],[ODS]])),"NÃO","SIM")</f>
        <v>NÃO</v>
      </c>
      <c r="AA1106" s="2" t="str">
        <f>IF(ISERR(FIND("17",GERAL[[#This Row],[ODS]])),"NÃO","SIM")</f>
        <v>NÃO</v>
      </c>
      <c r="AB1106" s="1">
        <v>99.817812085427278</v>
      </c>
      <c r="AC1106" s="1">
        <v>99.817812085427278</v>
      </c>
      <c r="AD1106" s="1">
        <v>100</v>
      </c>
      <c r="AE1106" s="1">
        <v>100</v>
      </c>
      <c r="AF1106" s="1">
        <v>100</v>
      </c>
      <c r="AG1106" s="1" t="str">
        <f>GERAL[[#This Row],[SIGLA]]&amp;GERAL[[#This Row],[CÓD]]</f>
        <v>SPIF_EL_FI</v>
      </c>
      <c r="AH1106" s="1">
        <f ca="1">VLOOKUP(GERAL[[#This Row],[REF_NOTA]],BASE_NOTAS[],7,FALSE)</f>
        <v>93.750000000000327</v>
      </c>
      <c r="AI1106" s="31">
        <f ca="1">IF(GERAL[[#This Row],[Nota 2025]]="",0,GERAL[[#This Row],[Nota 2026]]-GERAL[[#This Row],[Nota 2025]])</f>
        <v>-6.2499999999996732</v>
      </c>
    </row>
    <row r="1107" spans="1:35" ht="17" x14ac:dyDescent="0.35">
      <c r="A1107" s="2" t="s">
        <v>180</v>
      </c>
      <c r="B1107" s="2" t="s">
        <v>206</v>
      </c>
      <c r="C1107" s="2" t="s">
        <v>212</v>
      </c>
      <c r="D1107" s="15" t="s">
        <v>42</v>
      </c>
      <c r="E1107" s="2" t="s">
        <v>112</v>
      </c>
      <c r="F1107" s="2" t="str">
        <f>VLOOKUP(GERAL[[#This Row],[CÓD]],SEALL,6,FALSE)</f>
        <v>SG</v>
      </c>
      <c r="G110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0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0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07" s="2" t="str">
        <f>VLOOKUP(GERAL[[#This Row],[CÓD]],SEALL,4,FALSE)</f>
        <v>07, 09, 11</v>
      </c>
      <c r="K1107" s="2" t="str">
        <f>IF(ISERR(FIND("01",GERAL[[#This Row],[ODS]])),"NÃO","SIM")</f>
        <v>NÃO</v>
      </c>
      <c r="L1107" s="2" t="str">
        <f>IF(ISERR(FIND("02",GERAL[[#This Row],[ODS]])),"NÃO","SIM")</f>
        <v>NÃO</v>
      </c>
      <c r="M1107" s="2" t="str">
        <f>IF(ISERR(FIND("03",GERAL[[#This Row],[ODS]])),"NÃO","SIM")</f>
        <v>NÃO</v>
      </c>
      <c r="N1107" s="2" t="str">
        <f>IF(ISERR(FIND("04",GERAL[[#This Row],[ODS]])),"NÃO","SIM")</f>
        <v>NÃO</v>
      </c>
      <c r="O1107" s="2" t="str">
        <f>IF(ISERR(FIND("05",GERAL[[#This Row],[ODS]])),"NÃO","SIM")</f>
        <v>NÃO</v>
      </c>
      <c r="P1107" s="2" t="str">
        <f>IF(ISERR(FIND("06",GERAL[[#This Row],[ODS]])),"NÃO","SIM")</f>
        <v>NÃO</v>
      </c>
      <c r="Q1107" s="2" t="str">
        <f>IF(ISERR(FIND("07",GERAL[[#This Row],[ODS]])),"NÃO","SIM")</f>
        <v>SIM</v>
      </c>
      <c r="R1107" s="2" t="str">
        <f>IF(ISERR(FIND("08",GERAL[[#This Row],[ODS]])),"NÃO","SIM")</f>
        <v>NÃO</v>
      </c>
      <c r="S1107" s="2" t="str">
        <f>IF(ISERR(FIND("09",GERAL[[#This Row],[ODS]])),"NÃO","SIM")</f>
        <v>SIM</v>
      </c>
      <c r="T1107" s="2" t="str">
        <f>IF(ISERR(FIND("10",GERAL[[#This Row],[ODS]])),"NÃO","SIM")</f>
        <v>NÃO</v>
      </c>
      <c r="U1107" s="2" t="str">
        <f>IF(ISERR(FIND("11",GERAL[[#This Row],[ODS]])),"NÃO","SIM")</f>
        <v>SIM</v>
      </c>
      <c r="V1107" s="2" t="str">
        <f>IF(ISERR(FIND("12",GERAL[[#This Row],[ODS]])),"NÃO","SIM")</f>
        <v>NÃO</v>
      </c>
      <c r="W1107" s="2" t="str">
        <f>IF(ISERR(FIND("13",GERAL[[#This Row],[ODS]])),"NÃO","SIM")</f>
        <v>NÃO</v>
      </c>
      <c r="X1107" s="2" t="str">
        <f>IF(ISERR(FIND("14",GERAL[[#This Row],[ODS]])),"NÃO","SIM")</f>
        <v>NÃO</v>
      </c>
      <c r="Y1107" s="2" t="str">
        <f>IF(ISERR(FIND("15",GERAL[[#This Row],[ODS]])),"NÃO","SIM")</f>
        <v>NÃO</v>
      </c>
      <c r="Z1107" s="2" t="str">
        <f>IF(ISERR(FIND("16",GERAL[[#This Row],[ODS]])),"NÃO","SIM")</f>
        <v>NÃO</v>
      </c>
      <c r="AA1107" s="2" t="str">
        <f>IF(ISERR(FIND("17",GERAL[[#This Row],[ODS]])),"NÃO","SIM")</f>
        <v>NÃO</v>
      </c>
      <c r="AB1107" s="1">
        <v>86.526165786605318</v>
      </c>
      <c r="AC1107" s="1">
        <v>86.526165786605318</v>
      </c>
      <c r="AD1107" s="1">
        <v>72.222222222222172</v>
      </c>
      <c r="AE1107" s="1">
        <v>72.222222222222172</v>
      </c>
      <c r="AF1107" s="1">
        <v>85.714285714285808</v>
      </c>
      <c r="AG1107" s="1" t="str">
        <f>GERAL[[#This Row],[SIGLA]]&amp;GERAL[[#This Row],[CÓD]]</f>
        <v>SEIF_EL_FI</v>
      </c>
      <c r="AH1107" s="1">
        <f ca="1">VLOOKUP(GERAL[[#This Row],[REF_NOTA]],BASE_NOTAS[],7,FALSE)</f>
        <v>87.499999999999773</v>
      </c>
      <c r="AI1107" s="31">
        <f ca="1">IF(GERAL[[#This Row],[Nota 2025]]="",0,GERAL[[#This Row],[Nota 2026]]-GERAL[[#This Row],[Nota 2025]])</f>
        <v>1.785714285713965</v>
      </c>
    </row>
    <row r="1108" spans="1:35" ht="17" x14ac:dyDescent="0.35">
      <c r="A1108" s="2" t="s">
        <v>182</v>
      </c>
      <c r="B1108" s="2" t="s">
        <v>185</v>
      </c>
      <c r="C1108" s="2" t="s">
        <v>212</v>
      </c>
      <c r="D1108" s="15" t="s">
        <v>42</v>
      </c>
      <c r="E1108" s="2" t="s">
        <v>112</v>
      </c>
      <c r="F1108" s="2" t="str">
        <f>VLOOKUP(GERAL[[#This Row],[CÓD]],SEALL,6,FALSE)</f>
        <v>SG</v>
      </c>
      <c r="G110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0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0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08" s="2" t="str">
        <f>VLOOKUP(GERAL[[#This Row],[CÓD]],SEALL,4,FALSE)</f>
        <v>07, 09, 11</v>
      </c>
      <c r="K1108" s="2" t="str">
        <f>IF(ISERR(FIND("01",GERAL[[#This Row],[ODS]])),"NÃO","SIM")</f>
        <v>NÃO</v>
      </c>
      <c r="L1108" s="2" t="str">
        <f>IF(ISERR(FIND("02",GERAL[[#This Row],[ODS]])),"NÃO","SIM")</f>
        <v>NÃO</v>
      </c>
      <c r="M1108" s="2" t="str">
        <f>IF(ISERR(FIND("03",GERAL[[#This Row],[ODS]])),"NÃO","SIM")</f>
        <v>NÃO</v>
      </c>
      <c r="N1108" s="2" t="str">
        <f>IF(ISERR(FIND("04",GERAL[[#This Row],[ODS]])),"NÃO","SIM")</f>
        <v>NÃO</v>
      </c>
      <c r="O1108" s="2" t="str">
        <f>IF(ISERR(FIND("05",GERAL[[#This Row],[ODS]])),"NÃO","SIM")</f>
        <v>NÃO</v>
      </c>
      <c r="P1108" s="2" t="str">
        <f>IF(ISERR(FIND("06",GERAL[[#This Row],[ODS]])),"NÃO","SIM")</f>
        <v>NÃO</v>
      </c>
      <c r="Q1108" s="2" t="str">
        <f>IF(ISERR(FIND("07",GERAL[[#This Row],[ODS]])),"NÃO","SIM")</f>
        <v>SIM</v>
      </c>
      <c r="R1108" s="2" t="str">
        <f>IF(ISERR(FIND("08",GERAL[[#This Row],[ODS]])),"NÃO","SIM")</f>
        <v>NÃO</v>
      </c>
      <c r="S1108" s="2" t="str">
        <f>IF(ISERR(FIND("09",GERAL[[#This Row],[ODS]])),"NÃO","SIM")</f>
        <v>SIM</v>
      </c>
      <c r="T1108" s="2" t="str">
        <f>IF(ISERR(FIND("10",GERAL[[#This Row],[ODS]])),"NÃO","SIM")</f>
        <v>NÃO</v>
      </c>
      <c r="U1108" s="2" t="str">
        <f>IF(ISERR(FIND("11",GERAL[[#This Row],[ODS]])),"NÃO","SIM")</f>
        <v>SIM</v>
      </c>
      <c r="V1108" s="2" t="str">
        <f>IF(ISERR(FIND("12",GERAL[[#This Row],[ODS]])),"NÃO","SIM")</f>
        <v>NÃO</v>
      </c>
      <c r="W1108" s="2" t="str">
        <f>IF(ISERR(FIND("13",GERAL[[#This Row],[ODS]])),"NÃO","SIM")</f>
        <v>NÃO</v>
      </c>
      <c r="X1108" s="2" t="str">
        <f>IF(ISERR(FIND("14",GERAL[[#This Row],[ODS]])),"NÃO","SIM")</f>
        <v>NÃO</v>
      </c>
      <c r="Y1108" s="2" t="str">
        <f>IF(ISERR(FIND("15",GERAL[[#This Row],[ODS]])),"NÃO","SIM")</f>
        <v>NÃO</v>
      </c>
      <c r="Z1108" s="2" t="str">
        <f>IF(ISERR(FIND("16",GERAL[[#This Row],[ODS]])),"NÃO","SIM")</f>
        <v>NÃO</v>
      </c>
      <c r="AA1108" s="2" t="str">
        <f>IF(ISERR(FIND("17",GERAL[[#This Row],[ODS]])),"NÃO","SIM")</f>
        <v>NÃO</v>
      </c>
      <c r="AB1108" s="1">
        <v>79.33923534689427</v>
      </c>
      <c r="AC1108" s="1">
        <v>79.33923534689427</v>
      </c>
      <c r="AD1108" s="1">
        <v>77.77777777777743</v>
      </c>
      <c r="AE1108" s="1">
        <v>77.77777777777743</v>
      </c>
      <c r="AF1108" s="1">
        <v>85.714285714285808</v>
      </c>
      <c r="AG1108" s="1" t="str">
        <f>GERAL[[#This Row],[SIGLA]]&amp;GERAL[[#This Row],[CÓD]]</f>
        <v>TOIF_EL_FI</v>
      </c>
      <c r="AH1108" s="1">
        <f ca="1">VLOOKUP(GERAL[[#This Row],[REF_NOTA]],BASE_NOTAS[],7,FALSE)</f>
        <v>74.999999999999559</v>
      </c>
      <c r="AI1108" s="31">
        <f ca="1">IF(GERAL[[#This Row],[Nota 2025]]="",0,GERAL[[#This Row],[Nota 2026]]-GERAL[[#This Row],[Nota 2025]])</f>
        <v>-10.714285714286248</v>
      </c>
    </row>
    <row r="1109" spans="1:35" ht="17" x14ac:dyDescent="0.35">
      <c r="A1109" s="2" t="s">
        <v>0</v>
      </c>
      <c r="B1109" s="2" t="s">
        <v>156</v>
      </c>
      <c r="C1109" s="2" t="s">
        <v>212</v>
      </c>
      <c r="D1109" s="15" t="s">
        <v>46</v>
      </c>
      <c r="E1109" s="2" t="s">
        <v>116</v>
      </c>
      <c r="F1109" s="2" t="str">
        <f>VLOOKUP(GERAL[[#This Row],[CÓD]],SEALL,6,FALSE)</f>
        <v>SG</v>
      </c>
      <c r="G110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0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0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09" s="2" t="str">
        <f>VLOOKUP(GERAL[[#This Row],[CÓD]],SEALL,4,FALSE)</f>
        <v>09, 11</v>
      </c>
      <c r="K1109" s="2" t="str">
        <f>IF(ISERR(FIND("01",GERAL[[#This Row],[ODS]])),"NÃO","SIM")</f>
        <v>NÃO</v>
      </c>
      <c r="L1109" s="2" t="str">
        <f>IF(ISERR(FIND("02",GERAL[[#This Row],[ODS]])),"NÃO","SIM")</f>
        <v>NÃO</v>
      </c>
      <c r="M1109" s="2" t="str">
        <f>IF(ISERR(FIND("03",GERAL[[#This Row],[ODS]])),"NÃO","SIM")</f>
        <v>NÃO</v>
      </c>
      <c r="N1109" s="2" t="str">
        <f>IF(ISERR(FIND("04",GERAL[[#This Row],[ODS]])),"NÃO","SIM")</f>
        <v>NÃO</v>
      </c>
      <c r="O1109" s="2" t="str">
        <f>IF(ISERR(FIND("05",GERAL[[#This Row],[ODS]])),"NÃO","SIM")</f>
        <v>NÃO</v>
      </c>
      <c r="P1109" s="2" t="str">
        <f>IF(ISERR(FIND("06",GERAL[[#This Row],[ODS]])),"NÃO","SIM")</f>
        <v>NÃO</v>
      </c>
      <c r="Q1109" s="2" t="str">
        <f>IF(ISERR(FIND("07",GERAL[[#This Row],[ODS]])),"NÃO","SIM")</f>
        <v>NÃO</v>
      </c>
      <c r="R1109" s="2" t="str">
        <f>IF(ISERR(FIND("08",GERAL[[#This Row],[ODS]])),"NÃO","SIM")</f>
        <v>NÃO</v>
      </c>
      <c r="S1109" s="2" t="str">
        <f>IF(ISERR(FIND("09",GERAL[[#This Row],[ODS]])),"NÃO","SIM")</f>
        <v>SIM</v>
      </c>
      <c r="T1109" s="2" t="str">
        <f>IF(ISERR(FIND("10",GERAL[[#This Row],[ODS]])),"NÃO","SIM")</f>
        <v>NÃO</v>
      </c>
      <c r="U1109" s="2" t="str">
        <f>IF(ISERR(FIND("11",GERAL[[#This Row],[ODS]])),"NÃO","SIM")</f>
        <v>SIM</v>
      </c>
      <c r="V1109" s="2" t="str">
        <f>IF(ISERR(FIND("12",GERAL[[#This Row],[ODS]])),"NÃO","SIM")</f>
        <v>NÃO</v>
      </c>
      <c r="W1109" s="2" t="str">
        <f>IF(ISERR(FIND("13",GERAL[[#This Row],[ODS]])),"NÃO","SIM")</f>
        <v>NÃO</v>
      </c>
      <c r="X1109" s="2" t="str">
        <f>IF(ISERR(FIND("14",GERAL[[#This Row],[ODS]])),"NÃO","SIM")</f>
        <v>NÃO</v>
      </c>
      <c r="Y1109" s="2" t="str">
        <f>IF(ISERR(FIND("15",GERAL[[#This Row],[ODS]])),"NÃO","SIM")</f>
        <v>NÃO</v>
      </c>
      <c r="Z1109" s="2" t="str">
        <f>IF(ISERR(FIND("16",GERAL[[#This Row],[ODS]])),"NÃO","SIM")</f>
        <v>NÃO</v>
      </c>
      <c r="AA1109" s="2" t="str">
        <f>IF(ISERR(FIND("17",GERAL[[#This Row],[ODS]])),"NÃO","SIM")</f>
        <v>NÃO</v>
      </c>
      <c r="AB1109" s="1">
        <v>62.008141112618709</v>
      </c>
      <c r="AC1109" s="1">
        <v>70.272063702720658</v>
      </c>
      <c r="AD1109" s="1">
        <v>71.095571095571103</v>
      </c>
      <c r="AE1109" s="1">
        <v>71.183533447684411</v>
      </c>
      <c r="AF1109" s="1">
        <v>71.183533447684411</v>
      </c>
      <c r="AG1109" s="1" t="str">
        <f>GERAL[[#This Row],[SIGLA]]&amp;GERAL[[#This Row],[CÓD]]</f>
        <v>ACIF_FO</v>
      </c>
      <c r="AH1109" s="1">
        <f ca="1">VLOOKUP(GERAL[[#This Row],[REF_NOTA]],BASE_NOTAS[],7,FALSE)</f>
        <v>68.686868686868706</v>
      </c>
      <c r="AI1109" s="31">
        <f ca="1">IF(GERAL[[#This Row],[Nota 2025]]="",0,GERAL[[#This Row],[Nota 2026]]-GERAL[[#This Row],[Nota 2025]])</f>
        <v>-2.4966647608157047</v>
      </c>
    </row>
    <row r="1110" spans="1:35" ht="17" x14ac:dyDescent="0.35">
      <c r="A1110" s="2" t="s">
        <v>1</v>
      </c>
      <c r="B1110" s="2" t="s">
        <v>157</v>
      </c>
      <c r="C1110" s="2" t="s">
        <v>212</v>
      </c>
      <c r="D1110" s="15" t="s">
        <v>46</v>
      </c>
      <c r="E1110" s="2" t="s">
        <v>116</v>
      </c>
      <c r="F1110" s="2" t="str">
        <f>VLOOKUP(GERAL[[#This Row],[CÓD]],SEALL,6,FALSE)</f>
        <v>SG</v>
      </c>
      <c r="G111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1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1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10" s="2" t="str">
        <f>VLOOKUP(GERAL[[#This Row],[CÓD]],SEALL,4,FALSE)</f>
        <v>09, 11</v>
      </c>
      <c r="K1110" s="2" t="str">
        <f>IF(ISERR(FIND("01",GERAL[[#This Row],[ODS]])),"NÃO","SIM")</f>
        <v>NÃO</v>
      </c>
      <c r="L1110" s="2" t="str">
        <f>IF(ISERR(FIND("02",GERAL[[#This Row],[ODS]])),"NÃO","SIM")</f>
        <v>NÃO</v>
      </c>
      <c r="M1110" s="2" t="str">
        <f>IF(ISERR(FIND("03",GERAL[[#This Row],[ODS]])),"NÃO","SIM")</f>
        <v>NÃO</v>
      </c>
      <c r="N1110" s="2" t="str">
        <f>IF(ISERR(FIND("04",GERAL[[#This Row],[ODS]])),"NÃO","SIM")</f>
        <v>NÃO</v>
      </c>
      <c r="O1110" s="2" t="str">
        <f>IF(ISERR(FIND("05",GERAL[[#This Row],[ODS]])),"NÃO","SIM")</f>
        <v>NÃO</v>
      </c>
      <c r="P1110" s="2" t="str">
        <f>IF(ISERR(FIND("06",GERAL[[#This Row],[ODS]])),"NÃO","SIM")</f>
        <v>NÃO</v>
      </c>
      <c r="Q1110" s="2" t="str">
        <f>IF(ISERR(FIND("07",GERAL[[#This Row],[ODS]])),"NÃO","SIM")</f>
        <v>NÃO</v>
      </c>
      <c r="R1110" s="2" t="str">
        <f>IF(ISERR(FIND("08",GERAL[[#This Row],[ODS]])),"NÃO","SIM")</f>
        <v>NÃO</v>
      </c>
      <c r="S1110" s="2" t="str">
        <f>IF(ISERR(FIND("09",GERAL[[#This Row],[ODS]])),"NÃO","SIM")</f>
        <v>SIM</v>
      </c>
      <c r="T1110" s="2" t="str">
        <f>IF(ISERR(FIND("10",GERAL[[#This Row],[ODS]])),"NÃO","SIM")</f>
        <v>NÃO</v>
      </c>
      <c r="U1110" s="2" t="str">
        <f>IF(ISERR(FIND("11",GERAL[[#This Row],[ODS]])),"NÃO","SIM")</f>
        <v>SIM</v>
      </c>
      <c r="V1110" s="2" t="str">
        <f>IF(ISERR(FIND("12",GERAL[[#This Row],[ODS]])),"NÃO","SIM")</f>
        <v>NÃO</v>
      </c>
      <c r="W1110" s="2" t="str">
        <f>IF(ISERR(FIND("13",GERAL[[#This Row],[ODS]])),"NÃO","SIM")</f>
        <v>NÃO</v>
      </c>
      <c r="X1110" s="2" t="str">
        <f>IF(ISERR(FIND("14",GERAL[[#This Row],[ODS]])),"NÃO","SIM")</f>
        <v>NÃO</v>
      </c>
      <c r="Y1110" s="2" t="str">
        <f>IF(ISERR(FIND("15",GERAL[[#This Row],[ODS]])),"NÃO","SIM")</f>
        <v>NÃO</v>
      </c>
      <c r="Z1110" s="2" t="str">
        <f>IF(ISERR(FIND("16",GERAL[[#This Row],[ODS]])),"NÃO","SIM")</f>
        <v>NÃO</v>
      </c>
      <c r="AA1110" s="2" t="str">
        <f>IF(ISERR(FIND("17",GERAL[[#This Row],[ODS]])),"NÃO","SIM")</f>
        <v>NÃO</v>
      </c>
      <c r="AB1110" s="1">
        <v>67.222709979514192</v>
      </c>
      <c r="AC1110" s="1">
        <v>95.191069128381287</v>
      </c>
      <c r="AD1110" s="1">
        <v>34.539969834087493</v>
      </c>
      <c r="AE1110" s="1">
        <v>39.400665926748054</v>
      </c>
      <c r="AF1110" s="1">
        <v>39.400665926748054</v>
      </c>
      <c r="AG1110" s="1" t="str">
        <f>GERAL[[#This Row],[SIGLA]]&amp;GERAL[[#This Row],[CÓD]]</f>
        <v>ALIF_FO</v>
      </c>
      <c r="AH1110" s="1">
        <f ca="1">VLOOKUP(GERAL[[#This Row],[REF_NOTA]],BASE_NOTAS[],7,FALSE)</f>
        <v>44.741532976827102</v>
      </c>
      <c r="AI1110" s="31">
        <f ca="1">IF(GERAL[[#This Row],[Nota 2025]]="",0,GERAL[[#This Row],[Nota 2026]]-GERAL[[#This Row],[Nota 2025]])</f>
        <v>5.3408670500790478</v>
      </c>
    </row>
    <row r="1111" spans="1:35" ht="17" x14ac:dyDescent="0.35">
      <c r="A1111" s="2" t="s">
        <v>159</v>
      </c>
      <c r="B1111" s="2" t="s">
        <v>184</v>
      </c>
      <c r="C1111" s="2" t="s">
        <v>212</v>
      </c>
      <c r="D1111" s="15" t="s">
        <v>46</v>
      </c>
      <c r="E1111" s="2" t="s">
        <v>116</v>
      </c>
      <c r="F1111" s="2" t="str">
        <f>VLOOKUP(GERAL[[#This Row],[CÓD]],SEALL,6,FALSE)</f>
        <v>SG</v>
      </c>
      <c r="G111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1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1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11" s="2" t="str">
        <f>VLOOKUP(GERAL[[#This Row],[CÓD]],SEALL,4,FALSE)</f>
        <v>09, 11</v>
      </c>
      <c r="K1111" s="2" t="str">
        <f>IF(ISERR(FIND("01",GERAL[[#This Row],[ODS]])),"NÃO","SIM")</f>
        <v>NÃO</v>
      </c>
      <c r="L1111" s="2" t="str">
        <f>IF(ISERR(FIND("02",GERAL[[#This Row],[ODS]])),"NÃO","SIM")</f>
        <v>NÃO</v>
      </c>
      <c r="M1111" s="2" t="str">
        <f>IF(ISERR(FIND("03",GERAL[[#This Row],[ODS]])),"NÃO","SIM")</f>
        <v>NÃO</v>
      </c>
      <c r="N1111" s="2" t="str">
        <f>IF(ISERR(FIND("04",GERAL[[#This Row],[ODS]])),"NÃO","SIM")</f>
        <v>NÃO</v>
      </c>
      <c r="O1111" s="2" t="str">
        <f>IF(ISERR(FIND("05",GERAL[[#This Row],[ODS]])),"NÃO","SIM")</f>
        <v>NÃO</v>
      </c>
      <c r="P1111" s="2" t="str">
        <f>IF(ISERR(FIND("06",GERAL[[#This Row],[ODS]])),"NÃO","SIM")</f>
        <v>NÃO</v>
      </c>
      <c r="Q1111" s="2" t="str">
        <f>IF(ISERR(FIND("07",GERAL[[#This Row],[ODS]])),"NÃO","SIM")</f>
        <v>NÃO</v>
      </c>
      <c r="R1111" s="2" t="str">
        <f>IF(ISERR(FIND("08",GERAL[[#This Row],[ODS]])),"NÃO","SIM")</f>
        <v>NÃO</v>
      </c>
      <c r="S1111" s="2" t="str">
        <f>IF(ISERR(FIND("09",GERAL[[#This Row],[ODS]])),"NÃO","SIM")</f>
        <v>SIM</v>
      </c>
      <c r="T1111" s="2" t="str">
        <f>IF(ISERR(FIND("10",GERAL[[#This Row],[ODS]])),"NÃO","SIM")</f>
        <v>NÃO</v>
      </c>
      <c r="U1111" s="2" t="str">
        <f>IF(ISERR(FIND("11",GERAL[[#This Row],[ODS]])),"NÃO","SIM")</f>
        <v>SIM</v>
      </c>
      <c r="V1111" s="2" t="str">
        <f>IF(ISERR(FIND("12",GERAL[[#This Row],[ODS]])),"NÃO","SIM")</f>
        <v>NÃO</v>
      </c>
      <c r="W1111" s="2" t="str">
        <f>IF(ISERR(FIND("13",GERAL[[#This Row],[ODS]])),"NÃO","SIM")</f>
        <v>NÃO</v>
      </c>
      <c r="X1111" s="2" t="str">
        <f>IF(ISERR(FIND("14",GERAL[[#This Row],[ODS]])),"NÃO","SIM")</f>
        <v>NÃO</v>
      </c>
      <c r="Y1111" s="2" t="str">
        <f>IF(ISERR(FIND("15",GERAL[[#This Row],[ODS]])),"NÃO","SIM")</f>
        <v>NÃO</v>
      </c>
      <c r="Z1111" s="2" t="str">
        <f>IF(ISERR(FIND("16",GERAL[[#This Row],[ODS]])),"NÃO","SIM")</f>
        <v>NÃO</v>
      </c>
      <c r="AA1111" s="2" t="str">
        <f>IF(ISERR(FIND("17",GERAL[[#This Row],[ODS]])),"NÃO","SIM")</f>
        <v>NÃO</v>
      </c>
      <c r="AB1111" s="1">
        <v>26.865671641791046</v>
      </c>
      <c r="AC1111" s="1">
        <v>28.467153284671532</v>
      </c>
      <c r="AD1111" s="1">
        <v>50.320512820512818</v>
      </c>
      <c r="AE1111" s="1">
        <v>60.377358490566039</v>
      </c>
      <c r="AF1111" s="1">
        <v>60.377358490566039</v>
      </c>
      <c r="AG1111" s="1" t="str">
        <f>GERAL[[#This Row],[SIGLA]]&amp;GERAL[[#This Row],[CÓD]]</f>
        <v>APIF_FO</v>
      </c>
      <c r="AH1111" s="1">
        <f ca="1">VLOOKUP(GERAL[[#This Row],[REF_NOTA]],BASE_NOTAS[],7,FALSE)</f>
        <v>33.689839572192511</v>
      </c>
      <c r="AI1111" s="31">
        <f ca="1">IF(GERAL[[#This Row],[Nota 2025]]="",0,GERAL[[#This Row],[Nota 2026]]-GERAL[[#This Row],[Nota 2025]])</f>
        <v>-26.687518918373527</v>
      </c>
    </row>
    <row r="1112" spans="1:35" ht="17" x14ac:dyDescent="0.35">
      <c r="A1112" s="2" t="s">
        <v>155</v>
      </c>
      <c r="B1112" s="2" t="s">
        <v>158</v>
      </c>
      <c r="C1112" s="2" t="s">
        <v>212</v>
      </c>
      <c r="D1112" s="15" t="s">
        <v>46</v>
      </c>
      <c r="E1112" s="2" t="s">
        <v>116</v>
      </c>
      <c r="F1112" s="2" t="str">
        <f>VLOOKUP(GERAL[[#This Row],[CÓD]],SEALL,6,FALSE)</f>
        <v>SG</v>
      </c>
      <c r="G111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1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1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12" s="2" t="str">
        <f>VLOOKUP(GERAL[[#This Row],[CÓD]],SEALL,4,FALSE)</f>
        <v>09, 11</v>
      </c>
      <c r="K1112" s="2" t="str">
        <f>IF(ISERR(FIND("01",GERAL[[#This Row],[ODS]])),"NÃO","SIM")</f>
        <v>NÃO</v>
      </c>
      <c r="L1112" s="2" t="str">
        <f>IF(ISERR(FIND("02",GERAL[[#This Row],[ODS]])),"NÃO","SIM")</f>
        <v>NÃO</v>
      </c>
      <c r="M1112" s="2" t="str">
        <f>IF(ISERR(FIND("03",GERAL[[#This Row],[ODS]])),"NÃO","SIM")</f>
        <v>NÃO</v>
      </c>
      <c r="N1112" s="2" t="str">
        <f>IF(ISERR(FIND("04",GERAL[[#This Row],[ODS]])),"NÃO","SIM")</f>
        <v>NÃO</v>
      </c>
      <c r="O1112" s="2" t="str">
        <f>IF(ISERR(FIND("05",GERAL[[#This Row],[ODS]])),"NÃO","SIM")</f>
        <v>NÃO</v>
      </c>
      <c r="P1112" s="2" t="str">
        <f>IF(ISERR(FIND("06",GERAL[[#This Row],[ODS]])),"NÃO","SIM")</f>
        <v>NÃO</v>
      </c>
      <c r="Q1112" s="2" t="str">
        <f>IF(ISERR(FIND("07",GERAL[[#This Row],[ODS]])),"NÃO","SIM")</f>
        <v>NÃO</v>
      </c>
      <c r="R1112" s="2" t="str">
        <f>IF(ISERR(FIND("08",GERAL[[#This Row],[ODS]])),"NÃO","SIM")</f>
        <v>NÃO</v>
      </c>
      <c r="S1112" s="2" t="str">
        <f>IF(ISERR(FIND("09",GERAL[[#This Row],[ODS]])),"NÃO","SIM")</f>
        <v>SIM</v>
      </c>
      <c r="T1112" s="2" t="str">
        <f>IF(ISERR(FIND("10",GERAL[[#This Row],[ODS]])),"NÃO","SIM")</f>
        <v>NÃO</v>
      </c>
      <c r="U1112" s="2" t="str">
        <f>IF(ISERR(FIND("11",GERAL[[#This Row],[ODS]])),"NÃO","SIM")</f>
        <v>SIM</v>
      </c>
      <c r="V1112" s="2" t="str">
        <f>IF(ISERR(FIND("12",GERAL[[#This Row],[ODS]])),"NÃO","SIM")</f>
        <v>NÃO</v>
      </c>
      <c r="W1112" s="2" t="str">
        <f>IF(ISERR(FIND("13",GERAL[[#This Row],[ODS]])),"NÃO","SIM")</f>
        <v>NÃO</v>
      </c>
      <c r="X1112" s="2" t="str">
        <f>IF(ISERR(FIND("14",GERAL[[#This Row],[ODS]])),"NÃO","SIM")</f>
        <v>NÃO</v>
      </c>
      <c r="Y1112" s="2" t="str">
        <f>IF(ISERR(FIND("15",GERAL[[#This Row],[ODS]])),"NÃO","SIM")</f>
        <v>NÃO</v>
      </c>
      <c r="Z1112" s="2" t="str">
        <f>IF(ISERR(FIND("16",GERAL[[#This Row],[ODS]])),"NÃO","SIM")</f>
        <v>NÃO</v>
      </c>
      <c r="AA1112" s="2" t="str">
        <f>IF(ISERR(FIND("17",GERAL[[#This Row],[ODS]])),"NÃO","SIM")</f>
        <v>NÃO</v>
      </c>
      <c r="AB1112" s="1">
        <v>8.329321136254201</v>
      </c>
      <c r="AC1112" s="1">
        <v>10.336708264657396</v>
      </c>
      <c r="AD1112" s="1">
        <v>0</v>
      </c>
      <c r="AE1112" s="1">
        <v>5.4169202678027961</v>
      </c>
      <c r="AF1112" s="1">
        <v>5.4169202678027961</v>
      </c>
      <c r="AG1112" s="1" t="str">
        <f>GERAL[[#This Row],[SIGLA]]&amp;GERAL[[#This Row],[CÓD]]</f>
        <v>AMIF_FO</v>
      </c>
      <c r="AH1112" s="1">
        <f ca="1">VLOOKUP(GERAL[[#This Row],[REF_NOTA]],BASE_NOTAS[],7,FALSE)</f>
        <v>0</v>
      </c>
      <c r="AI1112" s="31">
        <f ca="1">IF(GERAL[[#This Row],[Nota 2025]]="",0,GERAL[[#This Row],[Nota 2026]]-GERAL[[#This Row],[Nota 2025]])</f>
        <v>-5.4169202678027961</v>
      </c>
    </row>
    <row r="1113" spans="1:35" ht="17" x14ac:dyDescent="0.35">
      <c r="A1113" s="2" t="s">
        <v>160</v>
      </c>
      <c r="B1113" s="2" t="s">
        <v>187</v>
      </c>
      <c r="C1113" s="2" t="s">
        <v>212</v>
      </c>
      <c r="D1113" s="15" t="s">
        <v>46</v>
      </c>
      <c r="E1113" s="2" t="s">
        <v>116</v>
      </c>
      <c r="F1113" s="2" t="str">
        <f>VLOOKUP(GERAL[[#This Row],[CÓD]],SEALL,6,FALSE)</f>
        <v>SG</v>
      </c>
      <c r="G111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1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1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13" s="2" t="str">
        <f>VLOOKUP(GERAL[[#This Row],[CÓD]],SEALL,4,FALSE)</f>
        <v>09, 11</v>
      </c>
      <c r="K1113" s="2" t="str">
        <f>IF(ISERR(FIND("01",GERAL[[#This Row],[ODS]])),"NÃO","SIM")</f>
        <v>NÃO</v>
      </c>
      <c r="L1113" s="2" t="str">
        <f>IF(ISERR(FIND("02",GERAL[[#This Row],[ODS]])),"NÃO","SIM")</f>
        <v>NÃO</v>
      </c>
      <c r="M1113" s="2" t="str">
        <f>IF(ISERR(FIND("03",GERAL[[#This Row],[ODS]])),"NÃO","SIM")</f>
        <v>NÃO</v>
      </c>
      <c r="N1113" s="2" t="str">
        <f>IF(ISERR(FIND("04",GERAL[[#This Row],[ODS]])),"NÃO","SIM")</f>
        <v>NÃO</v>
      </c>
      <c r="O1113" s="2" t="str">
        <f>IF(ISERR(FIND("05",GERAL[[#This Row],[ODS]])),"NÃO","SIM")</f>
        <v>NÃO</v>
      </c>
      <c r="P1113" s="2" t="str">
        <f>IF(ISERR(FIND("06",GERAL[[#This Row],[ODS]])),"NÃO","SIM")</f>
        <v>NÃO</v>
      </c>
      <c r="Q1113" s="2" t="str">
        <f>IF(ISERR(FIND("07",GERAL[[#This Row],[ODS]])),"NÃO","SIM")</f>
        <v>NÃO</v>
      </c>
      <c r="R1113" s="2" t="str">
        <f>IF(ISERR(FIND("08",GERAL[[#This Row],[ODS]])),"NÃO","SIM")</f>
        <v>NÃO</v>
      </c>
      <c r="S1113" s="2" t="str">
        <f>IF(ISERR(FIND("09",GERAL[[#This Row],[ODS]])),"NÃO","SIM")</f>
        <v>SIM</v>
      </c>
      <c r="T1113" s="2" t="str">
        <f>IF(ISERR(FIND("10",GERAL[[#This Row],[ODS]])),"NÃO","SIM")</f>
        <v>NÃO</v>
      </c>
      <c r="U1113" s="2" t="str">
        <f>IF(ISERR(FIND("11",GERAL[[#This Row],[ODS]])),"NÃO","SIM")</f>
        <v>SIM</v>
      </c>
      <c r="V1113" s="2" t="str">
        <f>IF(ISERR(FIND("12",GERAL[[#This Row],[ODS]])),"NÃO","SIM")</f>
        <v>NÃO</v>
      </c>
      <c r="W1113" s="2" t="str">
        <f>IF(ISERR(FIND("13",GERAL[[#This Row],[ODS]])),"NÃO","SIM")</f>
        <v>NÃO</v>
      </c>
      <c r="X1113" s="2" t="str">
        <f>IF(ISERR(FIND("14",GERAL[[#This Row],[ODS]])),"NÃO","SIM")</f>
        <v>NÃO</v>
      </c>
      <c r="Y1113" s="2" t="str">
        <f>IF(ISERR(FIND("15",GERAL[[#This Row],[ODS]])),"NÃO","SIM")</f>
        <v>NÃO</v>
      </c>
      <c r="Z1113" s="2" t="str">
        <f>IF(ISERR(FIND("16",GERAL[[#This Row],[ODS]])),"NÃO","SIM")</f>
        <v>NÃO</v>
      </c>
      <c r="AA1113" s="2" t="str">
        <f>IF(ISERR(FIND("17",GERAL[[#This Row],[ODS]])),"NÃO","SIM")</f>
        <v>NÃO</v>
      </c>
      <c r="AB1113" s="1">
        <v>61.516160206163427</v>
      </c>
      <c r="AC1113" s="1">
        <v>81.571531096290855</v>
      </c>
      <c r="AD1113" s="1">
        <v>45.864846584271056</v>
      </c>
      <c r="AE1113" s="1">
        <v>46.037735849056602</v>
      </c>
      <c r="AF1113" s="1">
        <v>46.037735849056602</v>
      </c>
      <c r="AG1113" s="1" t="str">
        <f>GERAL[[#This Row],[SIGLA]]&amp;GERAL[[#This Row],[CÓD]]</f>
        <v>BAIF_FO</v>
      </c>
      <c r="AH1113" s="1">
        <f ca="1">VLOOKUP(GERAL[[#This Row],[REF_NOTA]],BASE_NOTAS[],7,FALSE)</f>
        <v>50.22781514428295</v>
      </c>
      <c r="AI1113" s="31">
        <f ca="1">IF(GERAL[[#This Row],[Nota 2025]]="",0,GERAL[[#This Row],[Nota 2026]]-GERAL[[#This Row],[Nota 2025]])</f>
        <v>4.1900792952263473</v>
      </c>
    </row>
    <row r="1114" spans="1:35" ht="17" x14ac:dyDescent="0.35">
      <c r="A1114" s="2" t="s">
        <v>161</v>
      </c>
      <c r="B1114" s="2" t="s">
        <v>188</v>
      </c>
      <c r="C1114" s="2" t="s">
        <v>212</v>
      </c>
      <c r="D1114" s="15" t="s">
        <v>46</v>
      </c>
      <c r="E1114" s="2" t="s">
        <v>116</v>
      </c>
      <c r="F1114" s="2" t="str">
        <f>VLOOKUP(GERAL[[#This Row],[CÓD]],SEALL,6,FALSE)</f>
        <v>SG</v>
      </c>
      <c r="G111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1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1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14" s="2" t="str">
        <f>VLOOKUP(GERAL[[#This Row],[CÓD]],SEALL,4,FALSE)</f>
        <v>09, 11</v>
      </c>
      <c r="K1114" s="2" t="str">
        <f>IF(ISERR(FIND("01",GERAL[[#This Row],[ODS]])),"NÃO","SIM")</f>
        <v>NÃO</v>
      </c>
      <c r="L1114" s="2" t="str">
        <f>IF(ISERR(FIND("02",GERAL[[#This Row],[ODS]])),"NÃO","SIM")</f>
        <v>NÃO</v>
      </c>
      <c r="M1114" s="2" t="str">
        <f>IF(ISERR(FIND("03",GERAL[[#This Row],[ODS]])),"NÃO","SIM")</f>
        <v>NÃO</v>
      </c>
      <c r="N1114" s="2" t="str">
        <f>IF(ISERR(FIND("04",GERAL[[#This Row],[ODS]])),"NÃO","SIM")</f>
        <v>NÃO</v>
      </c>
      <c r="O1114" s="2" t="str">
        <f>IF(ISERR(FIND("05",GERAL[[#This Row],[ODS]])),"NÃO","SIM")</f>
        <v>NÃO</v>
      </c>
      <c r="P1114" s="2" t="str">
        <f>IF(ISERR(FIND("06",GERAL[[#This Row],[ODS]])),"NÃO","SIM")</f>
        <v>NÃO</v>
      </c>
      <c r="Q1114" s="2" t="str">
        <f>IF(ISERR(FIND("07",GERAL[[#This Row],[ODS]])),"NÃO","SIM")</f>
        <v>NÃO</v>
      </c>
      <c r="R1114" s="2" t="str">
        <f>IF(ISERR(FIND("08",GERAL[[#This Row],[ODS]])),"NÃO","SIM")</f>
        <v>NÃO</v>
      </c>
      <c r="S1114" s="2" t="str">
        <f>IF(ISERR(FIND("09",GERAL[[#This Row],[ODS]])),"NÃO","SIM")</f>
        <v>SIM</v>
      </c>
      <c r="T1114" s="2" t="str">
        <f>IF(ISERR(FIND("10",GERAL[[#This Row],[ODS]])),"NÃO","SIM")</f>
        <v>NÃO</v>
      </c>
      <c r="U1114" s="2" t="str">
        <f>IF(ISERR(FIND("11",GERAL[[#This Row],[ODS]])),"NÃO","SIM")</f>
        <v>SIM</v>
      </c>
      <c r="V1114" s="2" t="str">
        <f>IF(ISERR(FIND("12",GERAL[[#This Row],[ODS]])),"NÃO","SIM")</f>
        <v>NÃO</v>
      </c>
      <c r="W1114" s="2" t="str">
        <f>IF(ISERR(FIND("13",GERAL[[#This Row],[ODS]])),"NÃO","SIM")</f>
        <v>NÃO</v>
      </c>
      <c r="X1114" s="2" t="str">
        <f>IF(ISERR(FIND("14",GERAL[[#This Row],[ODS]])),"NÃO","SIM")</f>
        <v>NÃO</v>
      </c>
      <c r="Y1114" s="2" t="str">
        <f>IF(ISERR(FIND("15",GERAL[[#This Row],[ODS]])),"NÃO","SIM")</f>
        <v>NÃO</v>
      </c>
      <c r="Z1114" s="2" t="str">
        <f>IF(ISERR(FIND("16",GERAL[[#This Row],[ODS]])),"NÃO","SIM")</f>
        <v>NÃO</v>
      </c>
      <c r="AA1114" s="2" t="str">
        <f>IF(ISERR(FIND("17",GERAL[[#This Row],[ODS]])),"NÃO","SIM")</f>
        <v>NÃO</v>
      </c>
      <c r="AB1114" s="1">
        <v>90.914990266060997</v>
      </c>
      <c r="AC1114" s="1">
        <v>92.891145668041901</v>
      </c>
      <c r="AD1114" s="1">
        <v>86.250866250866252</v>
      </c>
      <c r="AE1114" s="1">
        <v>75.155532891381952</v>
      </c>
      <c r="AF1114" s="1">
        <v>75.155532891381952</v>
      </c>
      <c r="AG1114" s="1" t="str">
        <f>GERAL[[#This Row],[SIGLA]]&amp;GERAL[[#This Row],[CÓD]]</f>
        <v>CEIF_FO</v>
      </c>
      <c r="AH1114" s="1">
        <f ca="1">VLOOKUP(GERAL[[#This Row],[REF_NOTA]],BASE_NOTAS[],7,FALSE)</f>
        <v>94.474153297682719</v>
      </c>
      <c r="AI1114" s="31">
        <f ca="1">IF(GERAL[[#This Row],[Nota 2025]]="",0,GERAL[[#This Row],[Nota 2026]]-GERAL[[#This Row],[Nota 2025]])</f>
        <v>19.318620406300766</v>
      </c>
    </row>
    <row r="1115" spans="1:35" ht="17" x14ac:dyDescent="0.35">
      <c r="A1115" s="2" t="s">
        <v>162</v>
      </c>
      <c r="B1115" s="2" t="s">
        <v>189</v>
      </c>
      <c r="C1115" s="2" t="s">
        <v>212</v>
      </c>
      <c r="D1115" s="15" t="s">
        <v>46</v>
      </c>
      <c r="E1115" s="2" t="s">
        <v>116</v>
      </c>
      <c r="F1115" s="2" t="str">
        <f>VLOOKUP(GERAL[[#This Row],[CÓD]],SEALL,6,FALSE)</f>
        <v>SG</v>
      </c>
      <c r="G111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1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1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15" s="2" t="str">
        <f>VLOOKUP(GERAL[[#This Row],[CÓD]],SEALL,4,FALSE)</f>
        <v>09, 11</v>
      </c>
      <c r="K1115" s="2" t="str">
        <f>IF(ISERR(FIND("01",GERAL[[#This Row],[ODS]])),"NÃO","SIM")</f>
        <v>NÃO</v>
      </c>
      <c r="L1115" s="2" t="str">
        <f>IF(ISERR(FIND("02",GERAL[[#This Row],[ODS]])),"NÃO","SIM")</f>
        <v>NÃO</v>
      </c>
      <c r="M1115" s="2" t="str">
        <f>IF(ISERR(FIND("03",GERAL[[#This Row],[ODS]])),"NÃO","SIM")</f>
        <v>NÃO</v>
      </c>
      <c r="N1115" s="2" t="str">
        <f>IF(ISERR(FIND("04",GERAL[[#This Row],[ODS]])),"NÃO","SIM")</f>
        <v>NÃO</v>
      </c>
      <c r="O1115" s="2" t="str">
        <f>IF(ISERR(FIND("05",GERAL[[#This Row],[ODS]])),"NÃO","SIM")</f>
        <v>NÃO</v>
      </c>
      <c r="P1115" s="2" t="str">
        <f>IF(ISERR(FIND("06",GERAL[[#This Row],[ODS]])),"NÃO","SIM")</f>
        <v>NÃO</v>
      </c>
      <c r="Q1115" s="2" t="str">
        <f>IF(ISERR(FIND("07",GERAL[[#This Row],[ODS]])),"NÃO","SIM")</f>
        <v>NÃO</v>
      </c>
      <c r="R1115" s="2" t="str">
        <f>IF(ISERR(FIND("08",GERAL[[#This Row],[ODS]])),"NÃO","SIM")</f>
        <v>NÃO</v>
      </c>
      <c r="S1115" s="2" t="str">
        <f>IF(ISERR(FIND("09",GERAL[[#This Row],[ODS]])),"NÃO","SIM")</f>
        <v>SIM</v>
      </c>
      <c r="T1115" s="2" t="str">
        <f>IF(ISERR(FIND("10",GERAL[[#This Row],[ODS]])),"NÃO","SIM")</f>
        <v>NÃO</v>
      </c>
      <c r="U1115" s="2" t="str">
        <f>IF(ISERR(FIND("11",GERAL[[#This Row],[ODS]])),"NÃO","SIM")</f>
        <v>SIM</v>
      </c>
      <c r="V1115" s="2" t="str">
        <f>IF(ISERR(FIND("12",GERAL[[#This Row],[ODS]])),"NÃO","SIM")</f>
        <v>NÃO</v>
      </c>
      <c r="W1115" s="2" t="str">
        <f>IF(ISERR(FIND("13",GERAL[[#This Row],[ODS]])),"NÃO","SIM")</f>
        <v>NÃO</v>
      </c>
      <c r="X1115" s="2" t="str">
        <f>IF(ISERR(FIND("14",GERAL[[#This Row],[ODS]])),"NÃO","SIM")</f>
        <v>NÃO</v>
      </c>
      <c r="Y1115" s="2" t="str">
        <f>IF(ISERR(FIND("15",GERAL[[#This Row],[ODS]])),"NÃO","SIM")</f>
        <v>NÃO</v>
      </c>
      <c r="Z1115" s="2" t="str">
        <f>IF(ISERR(FIND("16",GERAL[[#This Row],[ODS]])),"NÃO","SIM")</f>
        <v>NÃO</v>
      </c>
      <c r="AA1115" s="2" t="str">
        <f>IF(ISERR(FIND("17",GERAL[[#This Row],[ODS]])),"NÃO","SIM")</f>
        <v>NÃO</v>
      </c>
      <c r="AB1115" s="1">
        <v>100</v>
      </c>
      <c r="AC1115" s="1">
        <v>100</v>
      </c>
      <c r="AD1115" s="1">
        <v>100</v>
      </c>
      <c r="AE1115" s="1">
        <v>100</v>
      </c>
      <c r="AF1115" s="1">
        <v>100</v>
      </c>
      <c r="AG1115" s="1" t="str">
        <f>GERAL[[#This Row],[SIGLA]]&amp;GERAL[[#This Row],[CÓD]]</f>
        <v>DFIF_FO</v>
      </c>
      <c r="AH1115" s="1">
        <f ca="1">VLOOKUP(GERAL[[#This Row],[REF_NOTA]],BASE_NOTAS[],7,FALSE)</f>
        <v>100</v>
      </c>
      <c r="AI1115" s="31">
        <f ca="1">IF(GERAL[[#This Row],[Nota 2025]]="",0,GERAL[[#This Row],[Nota 2026]]-GERAL[[#This Row],[Nota 2025]])</f>
        <v>0</v>
      </c>
    </row>
    <row r="1116" spans="1:35" ht="17" x14ac:dyDescent="0.35">
      <c r="A1116" s="2" t="s">
        <v>163</v>
      </c>
      <c r="B1116" s="2" t="s">
        <v>183</v>
      </c>
      <c r="C1116" s="2" t="s">
        <v>212</v>
      </c>
      <c r="D1116" s="15" t="s">
        <v>46</v>
      </c>
      <c r="E1116" s="2" t="s">
        <v>116</v>
      </c>
      <c r="F1116" s="2" t="str">
        <f>VLOOKUP(GERAL[[#This Row],[CÓD]],SEALL,6,FALSE)</f>
        <v>SG</v>
      </c>
      <c r="G111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1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1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16" s="2" t="str">
        <f>VLOOKUP(GERAL[[#This Row],[CÓD]],SEALL,4,FALSE)</f>
        <v>09, 11</v>
      </c>
      <c r="K1116" s="2" t="str">
        <f>IF(ISERR(FIND("01",GERAL[[#This Row],[ODS]])),"NÃO","SIM")</f>
        <v>NÃO</v>
      </c>
      <c r="L1116" s="2" t="str">
        <f>IF(ISERR(FIND("02",GERAL[[#This Row],[ODS]])),"NÃO","SIM")</f>
        <v>NÃO</v>
      </c>
      <c r="M1116" s="2" t="str">
        <f>IF(ISERR(FIND("03",GERAL[[#This Row],[ODS]])),"NÃO","SIM")</f>
        <v>NÃO</v>
      </c>
      <c r="N1116" s="2" t="str">
        <f>IF(ISERR(FIND("04",GERAL[[#This Row],[ODS]])),"NÃO","SIM")</f>
        <v>NÃO</v>
      </c>
      <c r="O1116" s="2" t="str">
        <f>IF(ISERR(FIND("05",GERAL[[#This Row],[ODS]])),"NÃO","SIM")</f>
        <v>NÃO</v>
      </c>
      <c r="P1116" s="2" t="str">
        <f>IF(ISERR(FIND("06",GERAL[[#This Row],[ODS]])),"NÃO","SIM")</f>
        <v>NÃO</v>
      </c>
      <c r="Q1116" s="2" t="str">
        <f>IF(ISERR(FIND("07",GERAL[[#This Row],[ODS]])),"NÃO","SIM")</f>
        <v>NÃO</v>
      </c>
      <c r="R1116" s="2" t="str">
        <f>IF(ISERR(FIND("08",GERAL[[#This Row],[ODS]])),"NÃO","SIM")</f>
        <v>NÃO</v>
      </c>
      <c r="S1116" s="2" t="str">
        <f>IF(ISERR(FIND("09",GERAL[[#This Row],[ODS]])),"NÃO","SIM")</f>
        <v>SIM</v>
      </c>
      <c r="T1116" s="2" t="str">
        <f>IF(ISERR(FIND("10",GERAL[[#This Row],[ODS]])),"NÃO","SIM")</f>
        <v>NÃO</v>
      </c>
      <c r="U1116" s="2" t="str">
        <f>IF(ISERR(FIND("11",GERAL[[#This Row],[ODS]])),"NÃO","SIM")</f>
        <v>SIM</v>
      </c>
      <c r="V1116" s="2" t="str">
        <f>IF(ISERR(FIND("12",GERAL[[#This Row],[ODS]])),"NÃO","SIM")</f>
        <v>NÃO</v>
      </c>
      <c r="W1116" s="2" t="str">
        <f>IF(ISERR(FIND("13",GERAL[[#This Row],[ODS]])),"NÃO","SIM")</f>
        <v>NÃO</v>
      </c>
      <c r="X1116" s="2" t="str">
        <f>IF(ISERR(FIND("14",GERAL[[#This Row],[ODS]])),"NÃO","SIM")</f>
        <v>NÃO</v>
      </c>
      <c r="Y1116" s="2" t="str">
        <f>IF(ISERR(FIND("15",GERAL[[#This Row],[ODS]])),"NÃO","SIM")</f>
        <v>NÃO</v>
      </c>
      <c r="Z1116" s="2" t="str">
        <f>IF(ISERR(FIND("16",GERAL[[#This Row],[ODS]])),"NÃO","SIM")</f>
        <v>NÃO</v>
      </c>
      <c r="AA1116" s="2" t="str">
        <f>IF(ISERR(FIND("17",GERAL[[#This Row],[ODS]])),"NÃO","SIM")</f>
        <v>NÃO</v>
      </c>
      <c r="AB1116" s="1">
        <v>76.42556448526598</v>
      </c>
      <c r="AC1116" s="1">
        <v>74.845592363840524</v>
      </c>
      <c r="AD1116" s="1">
        <v>87.77120315581854</v>
      </c>
      <c r="AE1116" s="1">
        <v>87.962741819918804</v>
      </c>
      <c r="AF1116" s="1">
        <v>87.962741819918804</v>
      </c>
      <c r="AG1116" s="1" t="str">
        <f>GERAL[[#This Row],[SIGLA]]&amp;GERAL[[#This Row],[CÓD]]</f>
        <v>ESIF_FO</v>
      </c>
      <c r="AH1116" s="1">
        <f ca="1">VLOOKUP(GERAL[[#This Row],[REF_NOTA]],BASE_NOTAS[],7,FALSE)</f>
        <v>87.956487956487962</v>
      </c>
      <c r="AI1116" s="31">
        <f ca="1">IF(GERAL[[#This Row],[Nota 2025]]="",0,GERAL[[#This Row],[Nota 2026]]-GERAL[[#This Row],[Nota 2025]])</f>
        <v>-6.2538634308424434E-3</v>
      </c>
    </row>
    <row r="1117" spans="1:35" ht="17" x14ac:dyDescent="0.35">
      <c r="A1117" s="2" t="s">
        <v>164</v>
      </c>
      <c r="B1117" s="2" t="s">
        <v>190</v>
      </c>
      <c r="C1117" s="2" t="s">
        <v>212</v>
      </c>
      <c r="D1117" s="15" t="s">
        <v>46</v>
      </c>
      <c r="E1117" s="2" t="s">
        <v>116</v>
      </c>
      <c r="F1117" s="2" t="str">
        <f>VLOOKUP(GERAL[[#This Row],[CÓD]],SEALL,6,FALSE)</f>
        <v>SG</v>
      </c>
      <c r="G111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1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1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17" s="2" t="str">
        <f>VLOOKUP(GERAL[[#This Row],[CÓD]],SEALL,4,FALSE)</f>
        <v>09, 11</v>
      </c>
      <c r="K1117" s="2" t="str">
        <f>IF(ISERR(FIND("01",GERAL[[#This Row],[ODS]])),"NÃO","SIM")</f>
        <v>NÃO</v>
      </c>
      <c r="L1117" s="2" t="str">
        <f>IF(ISERR(FIND("02",GERAL[[#This Row],[ODS]])),"NÃO","SIM")</f>
        <v>NÃO</v>
      </c>
      <c r="M1117" s="2" t="str">
        <f>IF(ISERR(FIND("03",GERAL[[#This Row],[ODS]])),"NÃO","SIM")</f>
        <v>NÃO</v>
      </c>
      <c r="N1117" s="2" t="str">
        <f>IF(ISERR(FIND("04",GERAL[[#This Row],[ODS]])),"NÃO","SIM")</f>
        <v>NÃO</v>
      </c>
      <c r="O1117" s="2" t="str">
        <f>IF(ISERR(FIND("05",GERAL[[#This Row],[ODS]])),"NÃO","SIM")</f>
        <v>NÃO</v>
      </c>
      <c r="P1117" s="2" t="str">
        <f>IF(ISERR(FIND("06",GERAL[[#This Row],[ODS]])),"NÃO","SIM")</f>
        <v>NÃO</v>
      </c>
      <c r="Q1117" s="2" t="str">
        <f>IF(ISERR(FIND("07",GERAL[[#This Row],[ODS]])),"NÃO","SIM")</f>
        <v>NÃO</v>
      </c>
      <c r="R1117" s="2" t="str">
        <f>IF(ISERR(FIND("08",GERAL[[#This Row],[ODS]])),"NÃO","SIM")</f>
        <v>NÃO</v>
      </c>
      <c r="S1117" s="2" t="str">
        <f>IF(ISERR(FIND("09",GERAL[[#This Row],[ODS]])),"NÃO","SIM")</f>
        <v>SIM</v>
      </c>
      <c r="T1117" s="2" t="str">
        <f>IF(ISERR(FIND("10",GERAL[[#This Row],[ODS]])),"NÃO","SIM")</f>
        <v>NÃO</v>
      </c>
      <c r="U1117" s="2" t="str">
        <f>IF(ISERR(FIND("11",GERAL[[#This Row],[ODS]])),"NÃO","SIM")</f>
        <v>SIM</v>
      </c>
      <c r="V1117" s="2" t="str">
        <f>IF(ISERR(FIND("12",GERAL[[#This Row],[ODS]])),"NÃO","SIM")</f>
        <v>NÃO</v>
      </c>
      <c r="W1117" s="2" t="str">
        <f>IF(ISERR(FIND("13",GERAL[[#This Row],[ODS]])),"NÃO","SIM")</f>
        <v>NÃO</v>
      </c>
      <c r="X1117" s="2" t="str">
        <f>IF(ISERR(FIND("14",GERAL[[#This Row],[ODS]])),"NÃO","SIM")</f>
        <v>NÃO</v>
      </c>
      <c r="Y1117" s="2" t="str">
        <f>IF(ISERR(FIND("15",GERAL[[#This Row],[ODS]])),"NÃO","SIM")</f>
        <v>NÃO</v>
      </c>
      <c r="Z1117" s="2" t="str">
        <f>IF(ISERR(FIND("16",GERAL[[#This Row],[ODS]])),"NÃO","SIM")</f>
        <v>NÃO</v>
      </c>
      <c r="AA1117" s="2" t="str">
        <f>IF(ISERR(FIND("17",GERAL[[#This Row],[ODS]])),"NÃO","SIM")</f>
        <v>NÃO</v>
      </c>
      <c r="AB1117" s="1">
        <v>46.317194515228735</v>
      </c>
      <c r="AC1117" s="1">
        <v>54.139220224319033</v>
      </c>
      <c r="AD1117" s="1">
        <v>73.504273504273527</v>
      </c>
      <c r="AE1117" s="1">
        <v>67.142199723884019</v>
      </c>
      <c r="AF1117" s="1">
        <v>67.142199723884019</v>
      </c>
      <c r="AG1117" s="1" t="str">
        <f>GERAL[[#This Row],[SIGLA]]&amp;GERAL[[#This Row],[CÓD]]</f>
        <v>GOIF_FO</v>
      </c>
      <c r="AH1117" s="1">
        <f ca="1">VLOOKUP(GERAL[[#This Row],[REF_NOTA]],BASE_NOTAS[],7,FALSE)</f>
        <v>72.505543237250549</v>
      </c>
      <c r="AI1117" s="31">
        <f ca="1">IF(GERAL[[#This Row],[Nota 2025]]="",0,GERAL[[#This Row],[Nota 2026]]-GERAL[[#This Row],[Nota 2025]])</f>
        <v>5.3633435133665301</v>
      </c>
    </row>
    <row r="1118" spans="1:35" ht="17" x14ac:dyDescent="0.35">
      <c r="A1118" s="2" t="s">
        <v>165</v>
      </c>
      <c r="B1118" s="2" t="s">
        <v>191</v>
      </c>
      <c r="C1118" s="2" t="s">
        <v>212</v>
      </c>
      <c r="D1118" s="15" t="s">
        <v>46</v>
      </c>
      <c r="E1118" s="2" t="s">
        <v>116</v>
      </c>
      <c r="F1118" s="2" t="str">
        <f>VLOOKUP(GERAL[[#This Row],[CÓD]],SEALL,6,FALSE)</f>
        <v>SG</v>
      </c>
      <c r="G111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1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1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18" s="2" t="str">
        <f>VLOOKUP(GERAL[[#This Row],[CÓD]],SEALL,4,FALSE)</f>
        <v>09, 11</v>
      </c>
      <c r="K1118" s="2" t="str">
        <f>IF(ISERR(FIND("01",GERAL[[#This Row],[ODS]])),"NÃO","SIM")</f>
        <v>NÃO</v>
      </c>
      <c r="L1118" s="2" t="str">
        <f>IF(ISERR(FIND("02",GERAL[[#This Row],[ODS]])),"NÃO","SIM")</f>
        <v>NÃO</v>
      </c>
      <c r="M1118" s="2" t="str">
        <f>IF(ISERR(FIND("03",GERAL[[#This Row],[ODS]])),"NÃO","SIM")</f>
        <v>NÃO</v>
      </c>
      <c r="N1118" s="2" t="str">
        <f>IF(ISERR(FIND("04",GERAL[[#This Row],[ODS]])),"NÃO","SIM")</f>
        <v>NÃO</v>
      </c>
      <c r="O1118" s="2" t="str">
        <f>IF(ISERR(FIND("05",GERAL[[#This Row],[ODS]])),"NÃO","SIM")</f>
        <v>NÃO</v>
      </c>
      <c r="P1118" s="2" t="str">
        <f>IF(ISERR(FIND("06",GERAL[[#This Row],[ODS]])),"NÃO","SIM")</f>
        <v>NÃO</v>
      </c>
      <c r="Q1118" s="2" t="str">
        <f>IF(ISERR(FIND("07",GERAL[[#This Row],[ODS]])),"NÃO","SIM")</f>
        <v>NÃO</v>
      </c>
      <c r="R1118" s="2" t="str">
        <f>IF(ISERR(FIND("08",GERAL[[#This Row],[ODS]])),"NÃO","SIM")</f>
        <v>NÃO</v>
      </c>
      <c r="S1118" s="2" t="str">
        <f>IF(ISERR(FIND("09",GERAL[[#This Row],[ODS]])),"NÃO","SIM")</f>
        <v>SIM</v>
      </c>
      <c r="T1118" s="2" t="str">
        <f>IF(ISERR(FIND("10",GERAL[[#This Row],[ODS]])),"NÃO","SIM")</f>
        <v>NÃO</v>
      </c>
      <c r="U1118" s="2" t="str">
        <f>IF(ISERR(FIND("11",GERAL[[#This Row],[ODS]])),"NÃO","SIM")</f>
        <v>SIM</v>
      </c>
      <c r="V1118" s="2" t="str">
        <f>IF(ISERR(FIND("12",GERAL[[#This Row],[ODS]])),"NÃO","SIM")</f>
        <v>NÃO</v>
      </c>
      <c r="W1118" s="2" t="str">
        <f>IF(ISERR(FIND("13",GERAL[[#This Row],[ODS]])),"NÃO","SIM")</f>
        <v>NÃO</v>
      </c>
      <c r="X1118" s="2" t="str">
        <f>IF(ISERR(FIND("14",GERAL[[#This Row],[ODS]])),"NÃO","SIM")</f>
        <v>NÃO</v>
      </c>
      <c r="Y1118" s="2" t="str">
        <f>IF(ISERR(FIND("15",GERAL[[#This Row],[ODS]])),"NÃO","SIM")</f>
        <v>NÃO</v>
      </c>
      <c r="Z1118" s="2" t="str">
        <f>IF(ISERR(FIND("16",GERAL[[#This Row],[ODS]])),"NÃO","SIM")</f>
        <v>NÃO</v>
      </c>
      <c r="AA1118" s="2" t="str">
        <f>IF(ISERR(FIND("17",GERAL[[#This Row],[ODS]])),"NÃO","SIM")</f>
        <v>NÃO</v>
      </c>
      <c r="AB1118" s="1">
        <v>56.860857005296097</v>
      </c>
      <c r="AC1118" s="1">
        <v>63.833294089945824</v>
      </c>
      <c r="AD1118" s="1">
        <v>52.380952380952387</v>
      </c>
      <c r="AE1118" s="1">
        <v>71.646183140038062</v>
      </c>
      <c r="AF1118" s="1">
        <v>71.646183140038062</v>
      </c>
      <c r="AG1118" s="1" t="str">
        <f>GERAL[[#This Row],[SIGLA]]&amp;GERAL[[#This Row],[CÓD]]</f>
        <v>MAIF_FO</v>
      </c>
      <c r="AH1118" s="1">
        <f ca="1">VLOOKUP(GERAL[[#This Row],[REF_NOTA]],BASE_NOTAS[],7,FALSE)</f>
        <v>80.447003976415758</v>
      </c>
      <c r="AI1118" s="31">
        <f ca="1">IF(GERAL[[#This Row],[Nota 2025]]="",0,GERAL[[#This Row],[Nota 2026]]-GERAL[[#This Row],[Nota 2025]])</f>
        <v>8.8008208363776959</v>
      </c>
    </row>
    <row r="1119" spans="1:35" ht="17" x14ac:dyDescent="0.35">
      <c r="A1119" s="2" t="s">
        <v>168</v>
      </c>
      <c r="B1119" s="2" t="s">
        <v>195</v>
      </c>
      <c r="C1119" s="2" t="s">
        <v>212</v>
      </c>
      <c r="D1119" s="15" t="s">
        <v>46</v>
      </c>
      <c r="E1119" s="2" t="s">
        <v>116</v>
      </c>
      <c r="F1119" s="2" t="str">
        <f>VLOOKUP(GERAL[[#This Row],[CÓD]],SEALL,6,FALSE)</f>
        <v>SG</v>
      </c>
      <c r="G111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1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1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19" s="2" t="str">
        <f>VLOOKUP(GERAL[[#This Row],[CÓD]],SEALL,4,FALSE)</f>
        <v>09, 11</v>
      </c>
      <c r="K1119" s="2" t="str">
        <f>IF(ISERR(FIND("01",GERAL[[#This Row],[ODS]])),"NÃO","SIM")</f>
        <v>NÃO</v>
      </c>
      <c r="L1119" s="2" t="str">
        <f>IF(ISERR(FIND("02",GERAL[[#This Row],[ODS]])),"NÃO","SIM")</f>
        <v>NÃO</v>
      </c>
      <c r="M1119" s="2" t="str">
        <f>IF(ISERR(FIND("03",GERAL[[#This Row],[ODS]])),"NÃO","SIM")</f>
        <v>NÃO</v>
      </c>
      <c r="N1119" s="2" t="str">
        <f>IF(ISERR(FIND("04",GERAL[[#This Row],[ODS]])),"NÃO","SIM")</f>
        <v>NÃO</v>
      </c>
      <c r="O1119" s="2" t="str">
        <f>IF(ISERR(FIND("05",GERAL[[#This Row],[ODS]])),"NÃO","SIM")</f>
        <v>NÃO</v>
      </c>
      <c r="P1119" s="2" t="str">
        <f>IF(ISERR(FIND("06",GERAL[[#This Row],[ODS]])),"NÃO","SIM")</f>
        <v>NÃO</v>
      </c>
      <c r="Q1119" s="2" t="str">
        <f>IF(ISERR(FIND("07",GERAL[[#This Row],[ODS]])),"NÃO","SIM")</f>
        <v>NÃO</v>
      </c>
      <c r="R1119" s="2" t="str">
        <f>IF(ISERR(FIND("08",GERAL[[#This Row],[ODS]])),"NÃO","SIM")</f>
        <v>NÃO</v>
      </c>
      <c r="S1119" s="2" t="str">
        <f>IF(ISERR(FIND("09",GERAL[[#This Row],[ODS]])),"NÃO","SIM")</f>
        <v>SIM</v>
      </c>
      <c r="T1119" s="2" t="str">
        <f>IF(ISERR(FIND("10",GERAL[[#This Row],[ODS]])),"NÃO","SIM")</f>
        <v>NÃO</v>
      </c>
      <c r="U1119" s="2" t="str">
        <f>IF(ISERR(FIND("11",GERAL[[#This Row],[ODS]])),"NÃO","SIM")</f>
        <v>SIM</v>
      </c>
      <c r="V1119" s="2" t="str">
        <f>IF(ISERR(FIND("12",GERAL[[#This Row],[ODS]])),"NÃO","SIM")</f>
        <v>NÃO</v>
      </c>
      <c r="W1119" s="2" t="str">
        <f>IF(ISERR(FIND("13",GERAL[[#This Row],[ODS]])),"NÃO","SIM")</f>
        <v>NÃO</v>
      </c>
      <c r="X1119" s="2" t="str">
        <f>IF(ISERR(FIND("14",GERAL[[#This Row],[ODS]])),"NÃO","SIM")</f>
        <v>NÃO</v>
      </c>
      <c r="Y1119" s="2" t="str">
        <f>IF(ISERR(FIND("15",GERAL[[#This Row],[ODS]])),"NÃO","SIM")</f>
        <v>NÃO</v>
      </c>
      <c r="Z1119" s="2" t="str">
        <f>IF(ISERR(FIND("16",GERAL[[#This Row],[ODS]])),"NÃO","SIM")</f>
        <v>NÃO</v>
      </c>
      <c r="AA1119" s="2" t="str">
        <f>IF(ISERR(FIND("17",GERAL[[#This Row],[ODS]])),"NÃO","SIM")</f>
        <v>NÃO</v>
      </c>
      <c r="AB1119" s="1">
        <v>70.360961151688358</v>
      </c>
      <c r="AC1119" s="1">
        <v>91.882797535849249</v>
      </c>
      <c r="AD1119" s="1">
        <v>62.793235133660673</v>
      </c>
      <c r="AE1119" s="1">
        <v>62.906463267763954</v>
      </c>
      <c r="AF1119" s="1">
        <v>62.906463267763954</v>
      </c>
      <c r="AG1119" s="1" t="str">
        <f>GERAL[[#This Row],[SIGLA]]&amp;GERAL[[#This Row],[CÓD]]</f>
        <v>MTIF_FO</v>
      </c>
      <c r="AH1119" s="1">
        <f ca="1">VLOOKUP(GERAL[[#This Row],[REF_NOTA]],BASE_NOTAS[],7,FALSE)</f>
        <v>77.347947560713521</v>
      </c>
      <c r="AI1119" s="31">
        <f ca="1">IF(GERAL[[#This Row],[Nota 2025]]="",0,GERAL[[#This Row],[Nota 2026]]-GERAL[[#This Row],[Nota 2025]])</f>
        <v>14.441484292949568</v>
      </c>
    </row>
    <row r="1120" spans="1:35" ht="17" x14ac:dyDescent="0.35">
      <c r="A1120" s="2" t="s">
        <v>167</v>
      </c>
      <c r="B1120" s="2" t="s">
        <v>193</v>
      </c>
      <c r="C1120" s="2" t="s">
        <v>212</v>
      </c>
      <c r="D1120" s="15" t="s">
        <v>46</v>
      </c>
      <c r="E1120" s="2" t="s">
        <v>116</v>
      </c>
      <c r="F1120" s="2" t="str">
        <f>VLOOKUP(GERAL[[#This Row],[CÓD]],SEALL,6,FALSE)</f>
        <v>SG</v>
      </c>
      <c r="G112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2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2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20" s="2" t="str">
        <f>VLOOKUP(GERAL[[#This Row],[CÓD]],SEALL,4,FALSE)</f>
        <v>09, 11</v>
      </c>
      <c r="K1120" s="2" t="str">
        <f>IF(ISERR(FIND("01",GERAL[[#This Row],[ODS]])),"NÃO","SIM")</f>
        <v>NÃO</v>
      </c>
      <c r="L1120" s="2" t="str">
        <f>IF(ISERR(FIND("02",GERAL[[#This Row],[ODS]])),"NÃO","SIM")</f>
        <v>NÃO</v>
      </c>
      <c r="M1120" s="2" t="str">
        <f>IF(ISERR(FIND("03",GERAL[[#This Row],[ODS]])),"NÃO","SIM")</f>
        <v>NÃO</v>
      </c>
      <c r="N1120" s="2" t="str">
        <f>IF(ISERR(FIND("04",GERAL[[#This Row],[ODS]])),"NÃO","SIM")</f>
        <v>NÃO</v>
      </c>
      <c r="O1120" s="2" t="str">
        <f>IF(ISERR(FIND("05",GERAL[[#This Row],[ODS]])),"NÃO","SIM")</f>
        <v>NÃO</v>
      </c>
      <c r="P1120" s="2" t="str">
        <f>IF(ISERR(FIND("06",GERAL[[#This Row],[ODS]])),"NÃO","SIM")</f>
        <v>NÃO</v>
      </c>
      <c r="Q1120" s="2" t="str">
        <f>IF(ISERR(FIND("07",GERAL[[#This Row],[ODS]])),"NÃO","SIM")</f>
        <v>NÃO</v>
      </c>
      <c r="R1120" s="2" t="str">
        <f>IF(ISERR(FIND("08",GERAL[[#This Row],[ODS]])),"NÃO","SIM")</f>
        <v>NÃO</v>
      </c>
      <c r="S1120" s="2" t="str">
        <f>IF(ISERR(FIND("09",GERAL[[#This Row],[ODS]])),"NÃO","SIM")</f>
        <v>SIM</v>
      </c>
      <c r="T1120" s="2" t="str">
        <f>IF(ISERR(FIND("10",GERAL[[#This Row],[ODS]])),"NÃO","SIM")</f>
        <v>NÃO</v>
      </c>
      <c r="U1120" s="2" t="str">
        <f>IF(ISERR(FIND("11",GERAL[[#This Row],[ODS]])),"NÃO","SIM")</f>
        <v>SIM</v>
      </c>
      <c r="V1120" s="2" t="str">
        <f>IF(ISERR(FIND("12",GERAL[[#This Row],[ODS]])),"NÃO","SIM")</f>
        <v>NÃO</v>
      </c>
      <c r="W1120" s="2" t="str">
        <f>IF(ISERR(FIND("13",GERAL[[#This Row],[ODS]])),"NÃO","SIM")</f>
        <v>NÃO</v>
      </c>
      <c r="X1120" s="2" t="str">
        <f>IF(ISERR(FIND("14",GERAL[[#This Row],[ODS]])),"NÃO","SIM")</f>
        <v>NÃO</v>
      </c>
      <c r="Y1120" s="2" t="str">
        <f>IF(ISERR(FIND("15",GERAL[[#This Row],[ODS]])),"NÃO","SIM")</f>
        <v>NÃO</v>
      </c>
      <c r="Z1120" s="2" t="str">
        <f>IF(ISERR(FIND("16",GERAL[[#This Row],[ODS]])),"NÃO","SIM")</f>
        <v>NÃO</v>
      </c>
      <c r="AA1120" s="2" t="str">
        <f>IF(ISERR(FIND("17",GERAL[[#This Row],[ODS]])),"NÃO","SIM")</f>
        <v>NÃO</v>
      </c>
      <c r="AB1120" s="1">
        <v>85.187984129982993</v>
      </c>
      <c r="AC1120" s="1">
        <v>85.512334842465123</v>
      </c>
      <c r="AD1120" s="1">
        <v>73.839662447257396</v>
      </c>
      <c r="AE1120" s="1">
        <v>81.944112729878185</v>
      </c>
      <c r="AF1120" s="1">
        <v>81.944112729878185</v>
      </c>
      <c r="AG1120" s="1" t="str">
        <f>GERAL[[#This Row],[SIGLA]]&amp;GERAL[[#This Row],[CÓD]]</f>
        <v>MSIF_FO</v>
      </c>
      <c r="AH1120" s="1">
        <f ca="1">VLOOKUP(GERAL[[#This Row],[REF_NOTA]],BASE_NOTAS[],7,FALSE)</f>
        <v>92.865362485615648</v>
      </c>
      <c r="AI1120" s="31">
        <f ca="1">IF(GERAL[[#This Row],[Nota 2025]]="",0,GERAL[[#This Row],[Nota 2026]]-GERAL[[#This Row],[Nota 2025]])</f>
        <v>10.921249755737463</v>
      </c>
    </row>
    <row r="1121" spans="1:35" ht="17" x14ac:dyDescent="0.35">
      <c r="A1121" s="2" t="s">
        <v>166</v>
      </c>
      <c r="B1121" s="2" t="s">
        <v>192</v>
      </c>
      <c r="C1121" s="2" t="s">
        <v>212</v>
      </c>
      <c r="D1121" s="15" t="s">
        <v>46</v>
      </c>
      <c r="E1121" s="2" t="s">
        <v>116</v>
      </c>
      <c r="F1121" s="2" t="str">
        <f>VLOOKUP(GERAL[[#This Row],[CÓD]],SEALL,6,FALSE)</f>
        <v>SG</v>
      </c>
      <c r="G112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2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2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21" s="2" t="str">
        <f>VLOOKUP(GERAL[[#This Row],[CÓD]],SEALL,4,FALSE)</f>
        <v>09, 11</v>
      </c>
      <c r="K1121" s="2" t="str">
        <f>IF(ISERR(FIND("01",GERAL[[#This Row],[ODS]])),"NÃO","SIM")</f>
        <v>NÃO</v>
      </c>
      <c r="L1121" s="2" t="str">
        <f>IF(ISERR(FIND("02",GERAL[[#This Row],[ODS]])),"NÃO","SIM")</f>
        <v>NÃO</v>
      </c>
      <c r="M1121" s="2" t="str">
        <f>IF(ISERR(FIND("03",GERAL[[#This Row],[ODS]])),"NÃO","SIM")</f>
        <v>NÃO</v>
      </c>
      <c r="N1121" s="2" t="str">
        <f>IF(ISERR(FIND("04",GERAL[[#This Row],[ODS]])),"NÃO","SIM")</f>
        <v>NÃO</v>
      </c>
      <c r="O1121" s="2" t="str">
        <f>IF(ISERR(FIND("05",GERAL[[#This Row],[ODS]])),"NÃO","SIM")</f>
        <v>NÃO</v>
      </c>
      <c r="P1121" s="2" t="str">
        <f>IF(ISERR(FIND("06",GERAL[[#This Row],[ODS]])),"NÃO","SIM")</f>
        <v>NÃO</v>
      </c>
      <c r="Q1121" s="2" t="str">
        <f>IF(ISERR(FIND("07",GERAL[[#This Row],[ODS]])),"NÃO","SIM")</f>
        <v>NÃO</v>
      </c>
      <c r="R1121" s="2" t="str">
        <f>IF(ISERR(FIND("08",GERAL[[#This Row],[ODS]])),"NÃO","SIM")</f>
        <v>NÃO</v>
      </c>
      <c r="S1121" s="2" t="str">
        <f>IF(ISERR(FIND("09",GERAL[[#This Row],[ODS]])),"NÃO","SIM")</f>
        <v>SIM</v>
      </c>
      <c r="T1121" s="2" t="str">
        <f>IF(ISERR(FIND("10",GERAL[[#This Row],[ODS]])),"NÃO","SIM")</f>
        <v>NÃO</v>
      </c>
      <c r="U1121" s="2" t="str">
        <f>IF(ISERR(FIND("11",GERAL[[#This Row],[ODS]])),"NÃO","SIM")</f>
        <v>SIM</v>
      </c>
      <c r="V1121" s="2" t="str">
        <f>IF(ISERR(FIND("12",GERAL[[#This Row],[ODS]])),"NÃO","SIM")</f>
        <v>NÃO</v>
      </c>
      <c r="W1121" s="2" t="str">
        <f>IF(ISERR(FIND("13",GERAL[[#This Row],[ODS]])),"NÃO","SIM")</f>
        <v>NÃO</v>
      </c>
      <c r="X1121" s="2" t="str">
        <f>IF(ISERR(FIND("14",GERAL[[#This Row],[ODS]])),"NÃO","SIM")</f>
        <v>NÃO</v>
      </c>
      <c r="Y1121" s="2" t="str">
        <f>IF(ISERR(FIND("15",GERAL[[#This Row],[ODS]])),"NÃO","SIM")</f>
        <v>NÃO</v>
      </c>
      <c r="Z1121" s="2" t="str">
        <f>IF(ISERR(FIND("16",GERAL[[#This Row],[ODS]])),"NÃO","SIM")</f>
        <v>NÃO</v>
      </c>
      <c r="AA1121" s="2" t="str">
        <f>IF(ISERR(FIND("17",GERAL[[#This Row],[ODS]])),"NÃO","SIM")</f>
        <v>NÃO</v>
      </c>
      <c r="AB1121" s="1">
        <v>41.99226610208045</v>
      </c>
      <c r="AC1121" s="1">
        <v>63.388983493209864</v>
      </c>
      <c r="AD1121" s="1">
        <v>45.149197780776731</v>
      </c>
      <c r="AE1121" s="1">
        <v>49.950347567030775</v>
      </c>
      <c r="AF1121" s="1">
        <v>49.950347567030775</v>
      </c>
      <c r="AG1121" s="1" t="str">
        <f>GERAL[[#This Row],[SIGLA]]&amp;GERAL[[#This Row],[CÓD]]</f>
        <v>MGIF_FO</v>
      </c>
      <c r="AH1121" s="1">
        <f ca="1">VLOOKUP(GERAL[[#This Row],[REF_NOTA]],BASE_NOTAS[],7,FALSE)</f>
        <v>54.513556618819791</v>
      </c>
      <c r="AI1121" s="31">
        <f ca="1">IF(GERAL[[#This Row],[Nota 2025]]="",0,GERAL[[#This Row],[Nota 2026]]-GERAL[[#This Row],[Nota 2025]])</f>
        <v>4.5632090517890163</v>
      </c>
    </row>
    <row r="1122" spans="1:35" ht="17" x14ac:dyDescent="0.35">
      <c r="A1122" s="2" t="s">
        <v>169</v>
      </c>
      <c r="B1122" s="2" t="s">
        <v>196</v>
      </c>
      <c r="C1122" s="2" t="s">
        <v>212</v>
      </c>
      <c r="D1122" s="15" t="s">
        <v>46</v>
      </c>
      <c r="E1122" s="2" t="s">
        <v>116</v>
      </c>
      <c r="F1122" s="2" t="str">
        <f>VLOOKUP(GERAL[[#This Row],[CÓD]],SEALL,6,FALSE)</f>
        <v>SG</v>
      </c>
      <c r="G112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2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2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22" s="2" t="str">
        <f>VLOOKUP(GERAL[[#This Row],[CÓD]],SEALL,4,FALSE)</f>
        <v>09, 11</v>
      </c>
      <c r="K1122" s="2" t="str">
        <f>IF(ISERR(FIND("01",GERAL[[#This Row],[ODS]])),"NÃO","SIM")</f>
        <v>NÃO</v>
      </c>
      <c r="L1122" s="2" t="str">
        <f>IF(ISERR(FIND("02",GERAL[[#This Row],[ODS]])),"NÃO","SIM")</f>
        <v>NÃO</v>
      </c>
      <c r="M1122" s="2" t="str">
        <f>IF(ISERR(FIND("03",GERAL[[#This Row],[ODS]])),"NÃO","SIM")</f>
        <v>NÃO</v>
      </c>
      <c r="N1122" s="2" t="str">
        <f>IF(ISERR(FIND("04",GERAL[[#This Row],[ODS]])),"NÃO","SIM")</f>
        <v>NÃO</v>
      </c>
      <c r="O1122" s="2" t="str">
        <f>IF(ISERR(FIND("05",GERAL[[#This Row],[ODS]])),"NÃO","SIM")</f>
        <v>NÃO</v>
      </c>
      <c r="P1122" s="2" t="str">
        <f>IF(ISERR(FIND("06",GERAL[[#This Row],[ODS]])),"NÃO","SIM")</f>
        <v>NÃO</v>
      </c>
      <c r="Q1122" s="2" t="str">
        <f>IF(ISERR(FIND("07",GERAL[[#This Row],[ODS]])),"NÃO","SIM")</f>
        <v>NÃO</v>
      </c>
      <c r="R1122" s="2" t="str">
        <f>IF(ISERR(FIND("08",GERAL[[#This Row],[ODS]])),"NÃO","SIM")</f>
        <v>NÃO</v>
      </c>
      <c r="S1122" s="2" t="str">
        <f>IF(ISERR(FIND("09",GERAL[[#This Row],[ODS]])),"NÃO","SIM")</f>
        <v>SIM</v>
      </c>
      <c r="T1122" s="2" t="str">
        <f>IF(ISERR(FIND("10",GERAL[[#This Row],[ODS]])),"NÃO","SIM")</f>
        <v>NÃO</v>
      </c>
      <c r="U1122" s="2" t="str">
        <f>IF(ISERR(FIND("11",GERAL[[#This Row],[ODS]])),"NÃO","SIM")</f>
        <v>SIM</v>
      </c>
      <c r="V1122" s="2" t="str">
        <f>IF(ISERR(FIND("12",GERAL[[#This Row],[ODS]])),"NÃO","SIM")</f>
        <v>NÃO</v>
      </c>
      <c r="W1122" s="2" t="str">
        <f>IF(ISERR(FIND("13",GERAL[[#This Row],[ODS]])),"NÃO","SIM")</f>
        <v>NÃO</v>
      </c>
      <c r="X1122" s="2" t="str">
        <f>IF(ISERR(FIND("14",GERAL[[#This Row],[ODS]])),"NÃO","SIM")</f>
        <v>NÃO</v>
      </c>
      <c r="Y1122" s="2" t="str">
        <f>IF(ISERR(FIND("15",GERAL[[#This Row],[ODS]])),"NÃO","SIM")</f>
        <v>NÃO</v>
      </c>
      <c r="Z1122" s="2" t="str">
        <f>IF(ISERR(FIND("16",GERAL[[#This Row],[ODS]])),"NÃO","SIM")</f>
        <v>NÃO</v>
      </c>
      <c r="AA1122" s="2" t="str">
        <f>IF(ISERR(FIND("17",GERAL[[#This Row],[ODS]])),"NÃO","SIM")</f>
        <v>NÃO</v>
      </c>
      <c r="AB1122" s="1">
        <v>52.404643449419588</v>
      </c>
      <c r="AC1122" s="1">
        <v>57.988645579886452</v>
      </c>
      <c r="AD1122" s="1">
        <v>54.736467236467249</v>
      </c>
      <c r="AE1122" s="1">
        <v>44.968553459119512</v>
      </c>
      <c r="AF1122" s="1">
        <v>44.968553459119512</v>
      </c>
      <c r="AG1122" s="1" t="str">
        <f>GERAL[[#This Row],[SIGLA]]&amp;GERAL[[#This Row],[CÓD]]</f>
        <v>PAIF_FO</v>
      </c>
      <c r="AH1122" s="1">
        <f ca="1">VLOOKUP(GERAL[[#This Row],[REF_NOTA]],BASE_NOTAS[],7,FALSE)</f>
        <v>50.154607297464452</v>
      </c>
      <c r="AI1122" s="31">
        <f ca="1">IF(GERAL[[#This Row],[Nota 2025]]="",0,GERAL[[#This Row],[Nota 2026]]-GERAL[[#This Row],[Nota 2025]])</f>
        <v>5.1860538383449395</v>
      </c>
    </row>
    <row r="1123" spans="1:35" ht="17" x14ac:dyDescent="0.35">
      <c r="A1123" s="2" t="s">
        <v>170</v>
      </c>
      <c r="B1123" s="2" t="s">
        <v>197</v>
      </c>
      <c r="C1123" s="2" t="s">
        <v>212</v>
      </c>
      <c r="D1123" s="15" t="s">
        <v>46</v>
      </c>
      <c r="E1123" s="2" t="s">
        <v>116</v>
      </c>
      <c r="F1123" s="2" t="str">
        <f>VLOOKUP(GERAL[[#This Row],[CÓD]],SEALL,6,FALSE)</f>
        <v>SG</v>
      </c>
      <c r="G112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2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2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23" s="2" t="str">
        <f>VLOOKUP(GERAL[[#This Row],[CÓD]],SEALL,4,FALSE)</f>
        <v>09, 11</v>
      </c>
      <c r="K1123" s="2" t="str">
        <f>IF(ISERR(FIND("01",GERAL[[#This Row],[ODS]])),"NÃO","SIM")</f>
        <v>NÃO</v>
      </c>
      <c r="L1123" s="2" t="str">
        <f>IF(ISERR(FIND("02",GERAL[[#This Row],[ODS]])),"NÃO","SIM")</f>
        <v>NÃO</v>
      </c>
      <c r="M1123" s="2" t="str">
        <f>IF(ISERR(FIND("03",GERAL[[#This Row],[ODS]])),"NÃO","SIM")</f>
        <v>NÃO</v>
      </c>
      <c r="N1123" s="2" t="str">
        <f>IF(ISERR(FIND("04",GERAL[[#This Row],[ODS]])),"NÃO","SIM")</f>
        <v>NÃO</v>
      </c>
      <c r="O1123" s="2" t="str">
        <f>IF(ISERR(FIND("05",GERAL[[#This Row],[ODS]])),"NÃO","SIM")</f>
        <v>NÃO</v>
      </c>
      <c r="P1123" s="2" t="str">
        <f>IF(ISERR(FIND("06",GERAL[[#This Row],[ODS]])),"NÃO","SIM")</f>
        <v>NÃO</v>
      </c>
      <c r="Q1123" s="2" t="str">
        <f>IF(ISERR(FIND("07",GERAL[[#This Row],[ODS]])),"NÃO","SIM")</f>
        <v>NÃO</v>
      </c>
      <c r="R1123" s="2" t="str">
        <f>IF(ISERR(FIND("08",GERAL[[#This Row],[ODS]])),"NÃO","SIM")</f>
        <v>NÃO</v>
      </c>
      <c r="S1123" s="2" t="str">
        <f>IF(ISERR(FIND("09",GERAL[[#This Row],[ODS]])),"NÃO","SIM")</f>
        <v>SIM</v>
      </c>
      <c r="T1123" s="2" t="str">
        <f>IF(ISERR(FIND("10",GERAL[[#This Row],[ODS]])),"NÃO","SIM")</f>
        <v>NÃO</v>
      </c>
      <c r="U1123" s="2" t="str">
        <f>IF(ISERR(FIND("11",GERAL[[#This Row],[ODS]])),"NÃO","SIM")</f>
        <v>SIM</v>
      </c>
      <c r="V1123" s="2" t="str">
        <f>IF(ISERR(FIND("12",GERAL[[#This Row],[ODS]])),"NÃO","SIM")</f>
        <v>NÃO</v>
      </c>
      <c r="W1123" s="2" t="str">
        <f>IF(ISERR(FIND("13",GERAL[[#This Row],[ODS]])),"NÃO","SIM")</f>
        <v>NÃO</v>
      </c>
      <c r="X1123" s="2" t="str">
        <f>IF(ISERR(FIND("14",GERAL[[#This Row],[ODS]])),"NÃO","SIM")</f>
        <v>NÃO</v>
      </c>
      <c r="Y1123" s="2" t="str">
        <f>IF(ISERR(FIND("15",GERAL[[#This Row],[ODS]])),"NÃO","SIM")</f>
        <v>NÃO</v>
      </c>
      <c r="Z1123" s="2" t="str">
        <f>IF(ISERR(FIND("16",GERAL[[#This Row],[ODS]])),"NÃO","SIM")</f>
        <v>NÃO</v>
      </c>
      <c r="AA1123" s="2" t="str">
        <f>IF(ISERR(FIND("17",GERAL[[#This Row],[ODS]])),"NÃO","SIM")</f>
        <v>NÃO</v>
      </c>
      <c r="AB1123" s="1">
        <v>42.279633224014454</v>
      </c>
      <c r="AC1123" s="1">
        <v>53.80838597754574</v>
      </c>
      <c r="AD1123" s="1">
        <v>43.567543567543574</v>
      </c>
      <c r="AE1123" s="1">
        <v>27.958833619210964</v>
      </c>
      <c r="AF1123" s="1">
        <v>27.958833619210964</v>
      </c>
      <c r="AG1123" s="1" t="str">
        <f>GERAL[[#This Row],[SIGLA]]&amp;GERAL[[#This Row],[CÓD]]</f>
        <v>PBIF_FO</v>
      </c>
      <c r="AH1123" s="1">
        <f ca="1">VLOOKUP(GERAL[[#This Row],[REF_NOTA]],BASE_NOTAS[],7,FALSE)</f>
        <v>32.950321054410267</v>
      </c>
      <c r="AI1123" s="31">
        <f ca="1">IF(GERAL[[#This Row],[Nota 2025]]="",0,GERAL[[#This Row],[Nota 2026]]-GERAL[[#This Row],[Nota 2025]])</f>
        <v>4.9914874351993035</v>
      </c>
    </row>
    <row r="1124" spans="1:35" ht="17" x14ac:dyDescent="0.35">
      <c r="A1124" s="2" t="s">
        <v>173</v>
      </c>
      <c r="B1124" s="2" t="s">
        <v>200</v>
      </c>
      <c r="C1124" s="2" t="s">
        <v>212</v>
      </c>
      <c r="D1124" s="15" t="s">
        <v>46</v>
      </c>
      <c r="E1124" s="2" t="s">
        <v>116</v>
      </c>
      <c r="F1124" s="2" t="str">
        <f>VLOOKUP(GERAL[[#This Row],[CÓD]],SEALL,6,FALSE)</f>
        <v>SG</v>
      </c>
      <c r="G112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2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2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24" s="2" t="str">
        <f>VLOOKUP(GERAL[[#This Row],[CÓD]],SEALL,4,FALSE)</f>
        <v>09, 11</v>
      </c>
      <c r="K1124" s="2" t="str">
        <f>IF(ISERR(FIND("01",GERAL[[#This Row],[ODS]])),"NÃO","SIM")</f>
        <v>NÃO</v>
      </c>
      <c r="L1124" s="2" t="str">
        <f>IF(ISERR(FIND("02",GERAL[[#This Row],[ODS]])),"NÃO","SIM")</f>
        <v>NÃO</v>
      </c>
      <c r="M1124" s="2" t="str">
        <f>IF(ISERR(FIND("03",GERAL[[#This Row],[ODS]])),"NÃO","SIM")</f>
        <v>NÃO</v>
      </c>
      <c r="N1124" s="2" t="str">
        <f>IF(ISERR(FIND("04",GERAL[[#This Row],[ODS]])),"NÃO","SIM")</f>
        <v>NÃO</v>
      </c>
      <c r="O1124" s="2" t="str">
        <f>IF(ISERR(FIND("05",GERAL[[#This Row],[ODS]])),"NÃO","SIM")</f>
        <v>NÃO</v>
      </c>
      <c r="P1124" s="2" t="str">
        <f>IF(ISERR(FIND("06",GERAL[[#This Row],[ODS]])),"NÃO","SIM")</f>
        <v>NÃO</v>
      </c>
      <c r="Q1124" s="2" t="str">
        <f>IF(ISERR(FIND("07",GERAL[[#This Row],[ODS]])),"NÃO","SIM")</f>
        <v>NÃO</v>
      </c>
      <c r="R1124" s="2" t="str">
        <f>IF(ISERR(FIND("08",GERAL[[#This Row],[ODS]])),"NÃO","SIM")</f>
        <v>NÃO</v>
      </c>
      <c r="S1124" s="2" t="str">
        <f>IF(ISERR(FIND("09",GERAL[[#This Row],[ODS]])),"NÃO","SIM")</f>
        <v>SIM</v>
      </c>
      <c r="T1124" s="2" t="str">
        <f>IF(ISERR(FIND("10",GERAL[[#This Row],[ODS]])),"NÃO","SIM")</f>
        <v>NÃO</v>
      </c>
      <c r="U1124" s="2" t="str">
        <f>IF(ISERR(FIND("11",GERAL[[#This Row],[ODS]])),"NÃO","SIM")</f>
        <v>SIM</v>
      </c>
      <c r="V1124" s="2" t="str">
        <f>IF(ISERR(FIND("12",GERAL[[#This Row],[ODS]])),"NÃO","SIM")</f>
        <v>NÃO</v>
      </c>
      <c r="W1124" s="2" t="str">
        <f>IF(ISERR(FIND("13",GERAL[[#This Row],[ODS]])),"NÃO","SIM")</f>
        <v>NÃO</v>
      </c>
      <c r="X1124" s="2" t="str">
        <f>IF(ISERR(FIND("14",GERAL[[#This Row],[ODS]])),"NÃO","SIM")</f>
        <v>NÃO</v>
      </c>
      <c r="Y1124" s="2" t="str">
        <f>IF(ISERR(FIND("15",GERAL[[#This Row],[ODS]])),"NÃO","SIM")</f>
        <v>NÃO</v>
      </c>
      <c r="Z1124" s="2" t="str">
        <f>IF(ISERR(FIND("16",GERAL[[#This Row],[ODS]])),"NÃO","SIM")</f>
        <v>NÃO</v>
      </c>
      <c r="AA1124" s="2" t="str">
        <f>IF(ISERR(FIND("17",GERAL[[#This Row],[ODS]])),"NÃO","SIM")</f>
        <v>NÃO</v>
      </c>
      <c r="AB1124" s="1">
        <v>100</v>
      </c>
      <c r="AC1124" s="1">
        <v>100</v>
      </c>
      <c r="AD1124" s="1">
        <v>83.265856950067473</v>
      </c>
      <c r="AE1124" s="1">
        <v>90.863952333664344</v>
      </c>
      <c r="AF1124" s="1">
        <v>90.863952333664344</v>
      </c>
      <c r="AG1124" s="1" t="str">
        <f>GERAL[[#This Row],[SIGLA]]&amp;GERAL[[#This Row],[CÓD]]</f>
        <v>PRIF_FO</v>
      </c>
      <c r="AH1124" s="1">
        <f ca="1">VLOOKUP(GERAL[[#This Row],[REF_NOTA]],BASE_NOTAS[],7,FALSE)</f>
        <v>90.582516898306366</v>
      </c>
      <c r="AI1124" s="31">
        <f ca="1">IF(GERAL[[#This Row],[Nota 2025]]="",0,GERAL[[#This Row],[Nota 2026]]-GERAL[[#This Row],[Nota 2025]])</f>
        <v>-0.28143543535797733</v>
      </c>
    </row>
    <row r="1125" spans="1:35" ht="17" x14ac:dyDescent="0.35">
      <c r="A1125" s="2" t="s">
        <v>171</v>
      </c>
      <c r="B1125" s="2" t="s">
        <v>198</v>
      </c>
      <c r="C1125" s="2" t="s">
        <v>212</v>
      </c>
      <c r="D1125" s="15" t="s">
        <v>46</v>
      </c>
      <c r="E1125" s="2" t="s">
        <v>116</v>
      </c>
      <c r="F1125" s="2" t="str">
        <f>VLOOKUP(GERAL[[#This Row],[CÓD]],SEALL,6,FALSE)</f>
        <v>SG</v>
      </c>
      <c r="G112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2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2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25" s="2" t="str">
        <f>VLOOKUP(GERAL[[#This Row],[CÓD]],SEALL,4,FALSE)</f>
        <v>09, 11</v>
      </c>
      <c r="K1125" s="2" t="str">
        <f>IF(ISERR(FIND("01",GERAL[[#This Row],[ODS]])),"NÃO","SIM")</f>
        <v>NÃO</v>
      </c>
      <c r="L1125" s="2" t="str">
        <f>IF(ISERR(FIND("02",GERAL[[#This Row],[ODS]])),"NÃO","SIM")</f>
        <v>NÃO</v>
      </c>
      <c r="M1125" s="2" t="str">
        <f>IF(ISERR(FIND("03",GERAL[[#This Row],[ODS]])),"NÃO","SIM")</f>
        <v>NÃO</v>
      </c>
      <c r="N1125" s="2" t="str">
        <f>IF(ISERR(FIND("04",GERAL[[#This Row],[ODS]])),"NÃO","SIM")</f>
        <v>NÃO</v>
      </c>
      <c r="O1125" s="2" t="str">
        <f>IF(ISERR(FIND("05",GERAL[[#This Row],[ODS]])),"NÃO","SIM")</f>
        <v>NÃO</v>
      </c>
      <c r="P1125" s="2" t="str">
        <f>IF(ISERR(FIND("06",GERAL[[#This Row],[ODS]])),"NÃO","SIM")</f>
        <v>NÃO</v>
      </c>
      <c r="Q1125" s="2" t="str">
        <f>IF(ISERR(FIND("07",GERAL[[#This Row],[ODS]])),"NÃO","SIM")</f>
        <v>NÃO</v>
      </c>
      <c r="R1125" s="2" t="str">
        <f>IF(ISERR(FIND("08",GERAL[[#This Row],[ODS]])),"NÃO","SIM")</f>
        <v>NÃO</v>
      </c>
      <c r="S1125" s="2" t="str">
        <f>IF(ISERR(FIND("09",GERAL[[#This Row],[ODS]])),"NÃO","SIM")</f>
        <v>SIM</v>
      </c>
      <c r="T1125" s="2" t="str">
        <f>IF(ISERR(FIND("10",GERAL[[#This Row],[ODS]])),"NÃO","SIM")</f>
        <v>NÃO</v>
      </c>
      <c r="U1125" s="2" t="str">
        <f>IF(ISERR(FIND("11",GERAL[[#This Row],[ODS]])),"NÃO","SIM")</f>
        <v>SIM</v>
      </c>
      <c r="V1125" s="2" t="str">
        <f>IF(ISERR(FIND("12",GERAL[[#This Row],[ODS]])),"NÃO","SIM")</f>
        <v>NÃO</v>
      </c>
      <c r="W1125" s="2" t="str">
        <f>IF(ISERR(FIND("13",GERAL[[#This Row],[ODS]])),"NÃO","SIM")</f>
        <v>NÃO</v>
      </c>
      <c r="X1125" s="2" t="str">
        <f>IF(ISERR(FIND("14",GERAL[[#This Row],[ODS]])),"NÃO","SIM")</f>
        <v>NÃO</v>
      </c>
      <c r="Y1125" s="2" t="str">
        <f>IF(ISERR(FIND("15",GERAL[[#This Row],[ODS]])),"NÃO","SIM")</f>
        <v>NÃO</v>
      </c>
      <c r="Z1125" s="2" t="str">
        <f>IF(ISERR(FIND("16",GERAL[[#This Row],[ODS]])),"NÃO","SIM")</f>
        <v>NÃO</v>
      </c>
      <c r="AA1125" s="2" t="str">
        <f>IF(ISERR(FIND("17",GERAL[[#This Row],[ODS]])),"NÃO","SIM")</f>
        <v>NÃO</v>
      </c>
      <c r="AB1125" s="1">
        <v>65.663574021782964</v>
      </c>
      <c r="AC1125" s="1">
        <v>70.834484119155647</v>
      </c>
      <c r="AD1125" s="1">
        <v>58.75259875259875</v>
      </c>
      <c r="AE1125" s="1">
        <v>56.308006119326883</v>
      </c>
      <c r="AF1125" s="1">
        <v>56.308006119326883</v>
      </c>
      <c r="AG1125" s="1" t="str">
        <f>GERAL[[#This Row],[SIGLA]]&amp;GERAL[[#This Row],[CÓD]]</f>
        <v>PEIF_FO</v>
      </c>
      <c r="AH1125" s="1">
        <f ca="1">VLOOKUP(GERAL[[#This Row],[REF_NOTA]],BASE_NOTAS[],7,FALSE)</f>
        <v>53.524720893141961</v>
      </c>
      <c r="AI1125" s="31">
        <f ca="1">IF(GERAL[[#This Row],[Nota 2025]]="",0,GERAL[[#This Row],[Nota 2026]]-GERAL[[#This Row],[Nota 2025]])</f>
        <v>-2.7832852261849226</v>
      </c>
    </row>
    <row r="1126" spans="1:35" ht="17" x14ac:dyDescent="0.35">
      <c r="A1126" s="2" t="s">
        <v>172</v>
      </c>
      <c r="B1126" s="2" t="s">
        <v>199</v>
      </c>
      <c r="C1126" s="2" t="s">
        <v>212</v>
      </c>
      <c r="D1126" s="15" t="s">
        <v>46</v>
      </c>
      <c r="E1126" s="2" t="s">
        <v>116</v>
      </c>
      <c r="F1126" s="2" t="str">
        <f>VLOOKUP(GERAL[[#This Row],[CÓD]],SEALL,6,FALSE)</f>
        <v>SG</v>
      </c>
      <c r="G112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2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2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26" s="2" t="str">
        <f>VLOOKUP(GERAL[[#This Row],[CÓD]],SEALL,4,FALSE)</f>
        <v>09, 11</v>
      </c>
      <c r="K1126" s="2" t="str">
        <f>IF(ISERR(FIND("01",GERAL[[#This Row],[ODS]])),"NÃO","SIM")</f>
        <v>NÃO</v>
      </c>
      <c r="L1126" s="2" t="str">
        <f>IF(ISERR(FIND("02",GERAL[[#This Row],[ODS]])),"NÃO","SIM")</f>
        <v>NÃO</v>
      </c>
      <c r="M1126" s="2" t="str">
        <f>IF(ISERR(FIND("03",GERAL[[#This Row],[ODS]])),"NÃO","SIM")</f>
        <v>NÃO</v>
      </c>
      <c r="N1126" s="2" t="str">
        <f>IF(ISERR(FIND("04",GERAL[[#This Row],[ODS]])),"NÃO","SIM")</f>
        <v>NÃO</v>
      </c>
      <c r="O1126" s="2" t="str">
        <f>IF(ISERR(FIND("05",GERAL[[#This Row],[ODS]])),"NÃO","SIM")</f>
        <v>NÃO</v>
      </c>
      <c r="P1126" s="2" t="str">
        <f>IF(ISERR(FIND("06",GERAL[[#This Row],[ODS]])),"NÃO","SIM")</f>
        <v>NÃO</v>
      </c>
      <c r="Q1126" s="2" t="str">
        <f>IF(ISERR(FIND("07",GERAL[[#This Row],[ODS]])),"NÃO","SIM")</f>
        <v>NÃO</v>
      </c>
      <c r="R1126" s="2" t="str">
        <f>IF(ISERR(FIND("08",GERAL[[#This Row],[ODS]])),"NÃO","SIM")</f>
        <v>NÃO</v>
      </c>
      <c r="S1126" s="2" t="str">
        <f>IF(ISERR(FIND("09",GERAL[[#This Row],[ODS]])),"NÃO","SIM")</f>
        <v>SIM</v>
      </c>
      <c r="T1126" s="2" t="str">
        <f>IF(ISERR(FIND("10",GERAL[[#This Row],[ODS]])),"NÃO","SIM")</f>
        <v>NÃO</v>
      </c>
      <c r="U1126" s="2" t="str">
        <f>IF(ISERR(FIND("11",GERAL[[#This Row],[ODS]])),"NÃO","SIM")</f>
        <v>SIM</v>
      </c>
      <c r="V1126" s="2" t="str">
        <f>IF(ISERR(FIND("12",GERAL[[#This Row],[ODS]])),"NÃO","SIM")</f>
        <v>NÃO</v>
      </c>
      <c r="W1126" s="2" t="str">
        <f>IF(ISERR(FIND("13",GERAL[[#This Row],[ODS]])),"NÃO","SIM")</f>
        <v>NÃO</v>
      </c>
      <c r="X1126" s="2" t="str">
        <f>IF(ISERR(FIND("14",GERAL[[#This Row],[ODS]])),"NÃO","SIM")</f>
        <v>NÃO</v>
      </c>
      <c r="Y1126" s="2" t="str">
        <f>IF(ISERR(FIND("15",GERAL[[#This Row],[ODS]])),"NÃO","SIM")</f>
        <v>NÃO</v>
      </c>
      <c r="Z1126" s="2" t="str">
        <f>IF(ISERR(FIND("16",GERAL[[#This Row],[ODS]])),"NÃO","SIM")</f>
        <v>NÃO</v>
      </c>
      <c r="AA1126" s="2" t="str">
        <f>IF(ISERR(FIND("17",GERAL[[#This Row],[ODS]])),"NÃO","SIM")</f>
        <v>NÃO</v>
      </c>
      <c r="AB1126" s="1">
        <v>0</v>
      </c>
      <c r="AC1126" s="1">
        <v>0</v>
      </c>
      <c r="AD1126" s="1">
        <v>38.098479691400037</v>
      </c>
      <c r="AE1126" s="1">
        <v>82.467857739188517</v>
      </c>
      <c r="AF1126" s="1">
        <v>82.467857739188517</v>
      </c>
      <c r="AG1126" s="1" t="str">
        <f>GERAL[[#This Row],[SIGLA]]&amp;GERAL[[#This Row],[CÓD]]</f>
        <v>PIIF_FO</v>
      </c>
      <c r="AH1126" s="1">
        <f ca="1">VLOOKUP(GERAL[[#This Row],[REF_NOTA]],BASE_NOTAS[],7,FALSE)</f>
        <v>65.177638453500535</v>
      </c>
      <c r="AI1126" s="31">
        <f ca="1">IF(GERAL[[#This Row],[Nota 2025]]="",0,GERAL[[#This Row],[Nota 2026]]-GERAL[[#This Row],[Nota 2025]])</f>
        <v>-17.290219285687982</v>
      </c>
    </row>
    <row r="1127" spans="1:35" ht="17" x14ac:dyDescent="0.35">
      <c r="A1127" s="2" t="s">
        <v>174</v>
      </c>
      <c r="B1127" s="2" t="s">
        <v>201</v>
      </c>
      <c r="C1127" s="2" t="s">
        <v>212</v>
      </c>
      <c r="D1127" s="15" t="s">
        <v>46</v>
      </c>
      <c r="E1127" s="2" t="s">
        <v>116</v>
      </c>
      <c r="F1127" s="2" t="str">
        <f>VLOOKUP(GERAL[[#This Row],[CÓD]],SEALL,6,FALSE)</f>
        <v>SG</v>
      </c>
      <c r="G112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2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2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27" s="2" t="str">
        <f>VLOOKUP(GERAL[[#This Row],[CÓD]],SEALL,4,FALSE)</f>
        <v>09, 11</v>
      </c>
      <c r="K1127" s="2" t="str">
        <f>IF(ISERR(FIND("01",GERAL[[#This Row],[ODS]])),"NÃO","SIM")</f>
        <v>NÃO</v>
      </c>
      <c r="L1127" s="2" t="str">
        <f>IF(ISERR(FIND("02",GERAL[[#This Row],[ODS]])),"NÃO","SIM")</f>
        <v>NÃO</v>
      </c>
      <c r="M1127" s="2" t="str">
        <f>IF(ISERR(FIND("03",GERAL[[#This Row],[ODS]])),"NÃO","SIM")</f>
        <v>NÃO</v>
      </c>
      <c r="N1127" s="2" t="str">
        <f>IF(ISERR(FIND("04",GERAL[[#This Row],[ODS]])),"NÃO","SIM")</f>
        <v>NÃO</v>
      </c>
      <c r="O1127" s="2" t="str">
        <f>IF(ISERR(FIND("05",GERAL[[#This Row],[ODS]])),"NÃO","SIM")</f>
        <v>NÃO</v>
      </c>
      <c r="P1127" s="2" t="str">
        <f>IF(ISERR(FIND("06",GERAL[[#This Row],[ODS]])),"NÃO","SIM")</f>
        <v>NÃO</v>
      </c>
      <c r="Q1127" s="2" t="str">
        <f>IF(ISERR(FIND("07",GERAL[[#This Row],[ODS]])),"NÃO","SIM")</f>
        <v>NÃO</v>
      </c>
      <c r="R1127" s="2" t="str">
        <f>IF(ISERR(FIND("08",GERAL[[#This Row],[ODS]])),"NÃO","SIM")</f>
        <v>NÃO</v>
      </c>
      <c r="S1127" s="2" t="str">
        <f>IF(ISERR(FIND("09",GERAL[[#This Row],[ODS]])),"NÃO","SIM")</f>
        <v>SIM</v>
      </c>
      <c r="T1127" s="2" t="str">
        <f>IF(ISERR(FIND("10",GERAL[[#This Row],[ODS]])),"NÃO","SIM")</f>
        <v>NÃO</v>
      </c>
      <c r="U1127" s="2" t="str">
        <f>IF(ISERR(FIND("11",GERAL[[#This Row],[ODS]])),"NÃO","SIM")</f>
        <v>SIM</v>
      </c>
      <c r="V1127" s="2" t="str">
        <f>IF(ISERR(FIND("12",GERAL[[#This Row],[ODS]])),"NÃO","SIM")</f>
        <v>NÃO</v>
      </c>
      <c r="W1127" s="2" t="str">
        <f>IF(ISERR(FIND("13",GERAL[[#This Row],[ODS]])),"NÃO","SIM")</f>
        <v>NÃO</v>
      </c>
      <c r="X1127" s="2" t="str">
        <f>IF(ISERR(FIND("14",GERAL[[#This Row],[ODS]])),"NÃO","SIM")</f>
        <v>NÃO</v>
      </c>
      <c r="Y1127" s="2" t="str">
        <f>IF(ISERR(FIND("15",GERAL[[#This Row],[ODS]])),"NÃO","SIM")</f>
        <v>NÃO</v>
      </c>
      <c r="Z1127" s="2" t="str">
        <f>IF(ISERR(FIND("16",GERAL[[#This Row],[ODS]])),"NÃO","SIM")</f>
        <v>NÃO</v>
      </c>
      <c r="AA1127" s="2" t="str">
        <f>IF(ISERR(FIND("17",GERAL[[#This Row],[ODS]])),"NÃO","SIM")</f>
        <v>NÃO</v>
      </c>
      <c r="AB1127" s="1">
        <v>100</v>
      </c>
      <c r="AC1127" s="1">
        <v>100</v>
      </c>
      <c r="AD1127" s="1">
        <v>100</v>
      </c>
      <c r="AE1127" s="1">
        <v>98.277276456111551</v>
      </c>
      <c r="AF1127" s="1">
        <v>98.277276456111551</v>
      </c>
      <c r="AG1127" s="1" t="str">
        <f>GERAL[[#This Row],[SIGLA]]&amp;GERAL[[#This Row],[CÓD]]</f>
        <v>RJIF_FO</v>
      </c>
      <c r="AH1127" s="1">
        <f ca="1">VLOOKUP(GERAL[[#This Row],[REF_NOTA]],BASE_NOTAS[],7,FALSE)</f>
        <v>100</v>
      </c>
      <c r="AI1127" s="31">
        <f ca="1">IF(GERAL[[#This Row],[Nota 2025]]="",0,GERAL[[#This Row],[Nota 2026]]-GERAL[[#This Row],[Nota 2025]])</f>
        <v>1.7227235438884492</v>
      </c>
    </row>
    <row r="1128" spans="1:35" ht="17" x14ac:dyDescent="0.35">
      <c r="A1128" s="2" t="s">
        <v>175</v>
      </c>
      <c r="B1128" s="2" t="s">
        <v>202</v>
      </c>
      <c r="C1128" s="2" t="s">
        <v>212</v>
      </c>
      <c r="D1128" s="15" t="s">
        <v>46</v>
      </c>
      <c r="E1128" s="2" t="s">
        <v>116</v>
      </c>
      <c r="F1128" s="2" t="str">
        <f>VLOOKUP(GERAL[[#This Row],[CÓD]],SEALL,6,FALSE)</f>
        <v>SG</v>
      </c>
      <c r="G112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2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2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28" s="2" t="str">
        <f>VLOOKUP(GERAL[[#This Row],[CÓD]],SEALL,4,FALSE)</f>
        <v>09, 11</v>
      </c>
      <c r="K1128" s="2" t="str">
        <f>IF(ISERR(FIND("01",GERAL[[#This Row],[ODS]])),"NÃO","SIM")</f>
        <v>NÃO</v>
      </c>
      <c r="L1128" s="2" t="str">
        <f>IF(ISERR(FIND("02",GERAL[[#This Row],[ODS]])),"NÃO","SIM")</f>
        <v>NÃO</v>
      </c>
      <c r="M1128" s="2" t="str">
        <f>IF(ISERR(FIND("03",GERAL[[#This Row],[ODS]])),"NÃO","SIM")</f>
        <v>NÃO</v>
      </c>
      <c r="N1128" s="2" t="str">
        <f>IF(ISERR(FIND("04",GERAL[[#This Row],[ODS]])),"NÃO","SIM")</f>
        <v>NÃO</v>
      </c>
      <c r="O1128" s="2" t="str">
        <f>IF(ISERR(FIND("05",GERAL[[#This Row],[ODS]])),"NÃO","SIM")</f>
        <v>NÃO</v>
      </c>
      <c r="P1128" s="2" t="str">
        <f>IF(ISERR(FIND("06",GERAL[[#This Row],[ODS]])),"NÃO","SIM")</f>
        <v>NÃO</v>
      </c>
      <c r="Q1128" s="2" t="str">
        <f>IF(ISERR(FIND("07",GERAL[[#This Row],[ODS]])),"NÃO","SIM")</f>
        <v>NÃO</v>
      </c>
      <c r="R1128" s="2" t="str">
        <f>IF(ISERR(FIND("08",GERAL[[#This Row],[ODS]])),"NÃO","SIM")</f>
        <v>NÃO</v>
      </c>
      <c r="S1128" s="2" t="str">
        <f>IF(ISERR(FIND("09",GERAL[[#This Row],[ODS]])),"NÃO","SIM")</f>
        <v>SIM</v>
      </c>
      <c r="T1128" s="2" t="str">
        <f>IF(ISERR(FIND("10",GERAL[[#This Row],[ODS]])),"NÃO","SIM")</f>
        <v>NÃO</v>
      </c>
      <c r="U1128" s="2" t="str">
        <f>IF(ISERR(FIND("11",GERAL[[#This Row],[ODS]])),"NÃO","SIM")</f>
        <v>SIM</v>
      </c>
      <c r="V1128" s="2" t="str">
        <f>IF(ISERR(FIND("12",GERAL[[#This Row],[ODS]])),"NÃO","SIM")</f>
        <v>NÃO</v>
      </c>
      <c r="W1128" s="2" t="str">
        <f>IF(ISERR(FIND("13",GERAL[[#This Row],[ODS]])),"NÃO","SIM")</f>
        <v>NÃO</v>
      </c>
      <c r="X1128" s="2" t="str">
        <f>IF(ISERR(FIND("14",GERAL[[#This Row],[ODS]])),"NÃO","SIM")</f>
        <v>NÃO</v>
      </c>
      <c r="Y1128" s="2" t="str">
        <f>IF(ISERR(FIND("15",GERAL[[#This Row],[ODS]])),"NÃO","SIM")</f>
        <v>NÃO</v>
      </c>
      <c r="Z1128" s="2" t="str">
        <f>IF(ISERR(FIND("16",GERAL[[#This Row],[ODS]])),"NÃO","SIM")</f>
        <v>NÃO</v>
      </c>
      <c r="AA1128" s="2" t="str">
        <f>IF(ISERR(FIND("17",GERAL[[#This Row],[ODS]])),"NÃO","SIM")</f>
        <v>NÃO</v>
      </c>
      <c r="AB1128" s="1">
        <v>41.942979712217351</v>
      </c>
      <c r="AC1128" s="1">
        <v>51.046811486516006</v>
      </c>
      <c r="AD1128" s="1">
        <v>14.325195762321524</v>
      </c>
      <c r="AE1128" s="1">
        <v>0</v>
      </c>
      <c r="AF1128" s="1">
        <v>0</v>
      </c>
      <c r="AG1128" s="1" t="str">
        <f>GERAL[[#This Row],[SIGLA]]&amp;GERAL[[#This Row],[CÓD]]</f>
        <v>RNIF_FO</v>
      </c>
      <c r="AH1128" s="1">
        <f ca="1">VLOOKUP(GERAL[[#This Row],[REF_NOTA]],BASE_NOTAS[],7,FALSE)</f>
        <v>31.680440771349854</v>
      </c>
      <c r="AI1128" s="31">
        <f ca="1">IF(GERAL[[#This Row],[Nota 2025]]="",0,GERAL[[#This Row],[Nota 2026]]-GERAL[[#This Row],[Nota 2025]])</f>
        <v>31.680440771349854</v>
      </c>
    </row>
    <row r="1129" spans="1:35" ht="17" x14ac:dyDescent="0.35">
      <c r="A1129" s="2" t="s">
        <v>178</v>
      </c>
      <c r="B1129" s="2" t="s">
        <v>205</v>
      </c>
      <c r="C1129" s="2" t="s">
        <v>212</v>
      </c>
      <c r="D1129" s="15" t="s">
        <v>46</v>
      </c>
      <c r="E1129" s="2" t="s">
        <v>116</v>
      </c>
      <c r="F1129" s="2" t="str">
        <f>VLOOKUP(GERAL[[#This Row],[CÓD]],SEALL,6,FALSE)</f>
        <v>SG</v>
      </c>
      <c r="G112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2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2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29" s="2" t="str">
        <f>VLOOKUP(GERAL[[#This Row],[CÓD]],SEALL,4,FALSE)</f>
        <v>09, 11</v>
      </c>
      <c r="K1129" s="2" t="str">
        <f>IF(ISERR(FIND("01",GERAL[[#This Row],[ODS]])),"NÃO","SIM")</f>
        <v>NÃO</v>
      </c>
      <c r="L1129" s="2" t="str">
        <f>IF(ISERR(FIND("02",GERAL[[#This Row],[ODS]])),"NÃO","SIM")</f>
        <v>NÃO</v>
      </c>
      <c r="M1129" s="2" t="str">
        <f>IF(ISERR(FIND("03",GERAL[[#This Row],[ODS]])),"NÃO","SIM")</f>
        <v>NÃO</v>
      </c>
      <c r="N1129" s="2" t="str">
        <f>IF(ISERR(FIND("04",GERAL[[#This Row],[ODS]])),"NÃO","SIM")</f>
        <v>NÃO</v>
      </c>
      <c r="O1129" s="2" t="str">
        <f>IF(ISERR(FIND("05",GERAL[[#This Row],[ODS]])),"NÃO","SIM")</f>
        <v>NÃO</v>
      </c>
      <c r="P1129" s="2" t="str">
        <f>IF(ISERR(FIND("06",GERAL[[#This Row],[ODS]])),"NÃO","SIM")</f>
        <v>NÃO</v>
      </c>
      <c r="Q1129" s="2" t="str">
        <f>IF(ISERR(FIND("07",GERAL[[#This Row],[ODS]])),"NÃO","SIM")</f>
        <v>NÃO</v>
      </c>
      <c r="R1129" s="2" t="str">
        <f>IF(ISERR(FIND("08",GERAL[[#This Row],[ODS]])),"NÃO","SIM")</f>
        <v>NÃO</v>
      </c>
      <c r="S1129" s="2" t="str">
        <f>IF(ISERR(FIND("09",GERAL[[#This Row],[ODS]])),"NÃO","SIM")</f>
        <v>SIM</v>
      </c>
      <c r="T1129" s="2" t="str">
        <f>IF(ISERR(FIND("10",GERAL[[#This Row],[ODS]])),"NÃO","SIM")</f>
        <v>NÃO</v>
      </c>
      <c r="U1129" s="2" t="str">
        <f>IF(ISERR(FIND("11",GERAL[[#This Row],[ODS]])),"NÃO","SIM")</f>
        <v>SIM</v>
      </c>
      <c r="V1129" s="2" t="str">
        <f>IF(ISERR(FIND("12",GERAL[[#This Row],[ODS]])),"NÃO","SIM")</f>
        <v>NÃO</v>
      </c>
      <c r="W1129" s="2" t="str">
        <f>IF(ISERR(FIND("13",GERAL[[#This Row],[ODS]])),"NÃO","SIM")</f>
        <v>NÃO</v>
      </c>
      <c r="X1129" s="2" t="str">
        <f>IF(ISERR(FIND("14",GERAL[[#This Row],[ODS]])),"NÃO","SIM")</f>
        <v>NÃO</v>
      </c>
      <c r="Y1129" s="2" t="str">
        <f>IF(ISERR(FIND("15",GERAL[[#This Row],[ODS]])),"NÃO","SIM")</f>
        <v>NÃO</v>
      </c>
      <c r="Z1129" s="2" t="str">
        <f>IF(ISERR(FIND("16",GERAL[[#This Row],[ODS]])),"NÃO","SIM")</f>
        <v>NÃO</v>
      </c>
      <c r="AA1129" s="2" t="str">
        <f>IF(ISERR(FIND("17",GERAL[[#This Row],[ODS]])),"NÃO","SIM")</f>
        <v>NÃO</v>
      </c>
      <c r="AB1129" s="1">
        <v>82.846331721673323</v>
      </c>
      <c r="AC1129" s="1">
        <v>85.853808985298642</v>
      </c>
      <c r="AD1129" s="1">
        <v>79.610503057396855</v>
      </c>
      <c r="AE1129" s="1">
        <v>79.037319922864597</v>
      </c>
      <c r="AF1129" s="1">
        <v>79.037319922864597</v>
      </c>
      <c r="AG1129" s="1" t="str">
        <f>GERAL[[#This Row],[SIGLA]]&amp;GERAL[[#This Row],[CÓD]]</f>
        <v>RSIF_FO</v>
      </c>
      <c r="AH1129" s="1">
        <f ca="1">VLOOKUP(GERAL[[#This Row],[REF_NOTA]],BASE_NOTAS[],7,FALSE)</f>
        <v>78.206060606060618</v>
      </c>
      <c r="AI1129" s="31">
        <f ca="1">IF(GERAL[[#This Row],[Nota 2025]]="",0,GERAL[[#This Row],[Nota 2026]]-GERAL[[#This Row],[Nota 2025]])</f>
        <v>-0.83125931680397969</v>
      </c>
    </row>
    <row r="1130" spans="1:35" ht="17" x14ac:dyDescent="0.35">
      <c r="A1130" s="2" t="s">
        <v>176</v>
      </c>
      <c r="B1130" s="2" t="s">
        <v>203</v>
      </c>
      <c r="C1130" s="2" t="s">
        <v>212</v>
      </c>
      <c r="D1130" s="15" t="s">
        <v>46</v>
      </c>
      <c r="E1130" s="2" t="s">
        <v>116</v>
      </c>
      <c r="F1130" s="2" t="str">
        <f>VLOOKUP(GERAL[[#This Row],[CÓD]],SEALL,6,FALSE)</f>
        <v>SG</v>
      </c>
      <c r="G113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3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3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30" s="2" t="str">
        <f>VLOOKUP(GERAL[[#This Row],[CÓD]],SEALL,4,FALSE)</f>
        <v>09, 11</v>
      </c>
      <c r="K1130" s="2" t="str">
        <f>IF(ISERR(FIND("01",GERAL[[#This Row],[ODS]])),"NÃO","SIM")</f>
        <v>NÃO</v>
      </c>
      <c r="L1130" s="2" t="str">
        <f>IF(ISERR(FIND("02",GERAL[[#This Row],[ODS]])),"NÃO","SIM")</f>
        <v>NÃO</v>
      </c>
      <c r="M1130" s="2" t="str">
        <f>IF(ISERR(FIND("03",GERAL[[#This Row],[ODS]])),"NÃO","SIM")</f>
        <v>NÃO</v>
      </c>
      <c r="N1130" s="2" t="str">
        <f>IF(ISERR(FIND("04",GERAL[[#This Row],[ODS]])),"NÃO","SIM")</f>
        <v>NÃO</v>
      </c>
      <c r="O1130" s="2" t="str">
        <f>IF(ISERR(FIND("05",GERAL[[#This Row],[ODS]])),"NÃO","SIM")</f>
        <v>NÃO</v>
      </c>
      <c r="P1130" s="2" t="str">
        <f>IF(ISERR(FIND("06",GERAL[[#This Row],[ODS]])),"NÃO","SIM")</f>
        <v>NÃO</v>
      </c>
      <c r="Q1130" s="2" t="str">
        <f>IF(ISERR(FIND("07",GERAL[[#This Row],[ODS]])),"NÃO","SIM")</f>
        <v>NÃO</v>
      </c>
      <c r="R1130" s="2" t="str">
        <f>IF(ISERR(FIND("08",GERAL[[#This Row],[ODS]])),"NÃO","SIM")</f>
        <v>NÃO</v>
      </c>
      <c r="S1130" s="2" t="str">
        <f>IF(ISERR(FIND("09",GERAL[[#This Row],[ODS]])),"NÃO","SIM")</f>
        <v>SIM</v>
      </c>
      <c r="T1130" s="2" t="str">
        <f>IF(ISERR(FIND("10",GERAL[[#This Row],[ODS]])),"NÃO","SIM")</f>
        <v>NÃO</v>
      </c>
      <c r="U1130" s="2" t="str">
        <f>IF(ISERR(FIND("11",GERAL[[#This Row],[ODS]])),"NÃO","SIM")</f>
        <v>SIM</v>
      </c>
      <c r="V1130" s="2" t="str">
        <f>IF(ISERR(FIND("12",GERAL[[#This Row],[ODS]])),"NÃO","SIM")</f>
        <v>NÃO</v>
      </c>
      <c r="W1130" s="2" t="str">
        <f>IF(ISERR(FIND("13",GERAL[[#This Row],[ODS]])),"NÃO","SIM")</f>
        <v>NÃO</v>
      </c>
      <c r="X1130" s="2" t="str">
        <f>IF(ISERR(FIND("14",GERAL[[#This Row],[ODS]])),"NÃO","SIM")</f>
        <v>NÃO</v>
      </c>
      <c r="Y1130" s="2" t="str">
        <f>IF(ISERR(FIND("15",GERAL[[#This Row],[ODS]])),"NÃO","SIM")</f>
        <v>NÃO</v>
      </c>
      <c r="Z1130" s="2" t="str">
        <f>IF(ISERR(FIND("16",GERAL[[#This Row],[ODS]])),"NÃO","SIM")</f>
        <v>NÃO</v>
      </c>
      <c r="AA1130" s="2" t="str">
        <f>IF(ISERR(FIND("17",GERAL[[#This Row],[ODS]])),"NÃO","SIM")</f>
        <v>NÃO</v>
      </c>
      <c r="AB1130" s="1">
        <v>77.497129735935715</v>
      </c>
      <c r="AC1130" s="1">
        <v>77.989893318360487</v>
      </c>
      <c r="AD1130" s="1">
        <v>51.084812623274154</v>
      </c>
      <c r="AE1130" s="1">
        <v>84.760522496371564</v>
      </c>
      <c r="AF1130" s="1">
        <v>84.760522496371564</v>
      </c>
      <c r="AG1130" s="1" t="str">
        <f>GERAL[[#This Row],[SIGLA]]&amp;GERAL[[#This Row],[CÓD]]</f>
        <v>ROIF_FO</v>
      </c>
      <c r="AH1130" s="1">
        <f ca="1">VLOOKUP(GERAL[[#This Row],[REF_NOTA]],BASE_NOTAS[],7,FALSE)</f>
        <v>85.547785547785551</v>
      </c>
      <c r="AI1130" s="31">
        <f ca="1">IF(GERAL[[#This Row],[Nota 2025]]="",0,GERAL[[#This Row],[Nota 2026]]-GERAL[[#This Row],[Nota 2025]])</f>
        <v>0.78726305141398711</v>
      </c>
    </row>
    <row r="1131" spans="1:35" ht="17" x14ac:dyDescent="0.35">
      <c r="A1131" s="2" t="s">
        <v>177</v>
      </c>
      <c r="B1131" s="2" t="s">
        <v>204</v>
      </c>
      <c r="C1131" s="2" t="s">
        <v>212</v>
      </c>
      <c r="D1131" s="15" t="s">
        <v>46</v>
      </c>
      <c r="E1131" s="2" t="s">
        <v>116</v>
      </c>
      <c r="F1131" s="2" t="str">
        <f>VLOOKUP(GERAL[[#This Row],[CÓD]],SEALL,6,FALSE)</f>
        <v>SG</v>
      </c>
      <c r="G113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3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3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31" s="2" t="str">
        <f>VLOOKUP(GERAL[[#This Row],[CÓD]],SEALL,4,FALSE)</f>
        <v>09, 11</v>
      </c>
      <c r="K1131" s="2" t="str">
        <f>IF(ISERR(FIND("01",GERAL[[#This Row],[ODS]])),"NÃO","SIM")</f>
        <v>NÃO</v>
      </c>
      <c r="L1131" s="2" t="str">
        <f>IF(ISERR(FIND("02",GERAL[[#This Row],[ODS]])),"NÃO","SIM")</f>
        <v>NÃO</v>
      </c>
      <c r="M1131" s="2" t="str">
        <f>IF(ISERR(FIND("03",GERAL[[#This Row],[ODS]])),"NÃO","SIM")</f>
        <v>NÃO</v>
      </c>
      <c r="N1131" s="2" t="str">
        <f>IF(ISERR(FIND("04",GERAL[[#This Row],[ODS]])),"NÃO","SIM")</f>
        <v>NÃO</v>
      </c>
      <c r="O1131" s="2" t="str">
        <f>IF(ISERR(FIND("05",GERAL[[#This Row],[ODS]])),"NÃO","SIM")</f>
        <v>NÃO</v>
      </c>
      <c r="P1131" s="2" t="str">
        <f>IF(ISERR(FIND("06",GERAL[[#This Row],[ODS]])),"NÃO","SIM")</f>
        <v>NÃO</v>
      </c>
      <c r="Q1131" s="2" t="str">
        <f>IF(ISERR(FIND("07",GERAL[[#This Row],[ODS]])),"NÃO","SIM")</f>
        <v>NÃO</v>
      </c>
      <c r="R1131" s="2" t="str">
        <f>IF(ISERR(FIND("08",GERAL[[#This Row],[ODS]])),"NÃO","SIM")</f>
        <v>NÃO</v>
      </c>
      <c r="S1131" s="2" t="str">
        <f>IF(ISERR(FIND("09",GERAL[[#This Row],[ODS]])),"NÃO","SIM")</f>
        <v>SIM</v>
      </c>
      <c r="T1131" s="2" t="str">
        <f>IF(ISERR(FIND("10",GERAL[[#This Row],[ODS]])),"NÃO","SIM")</f>
        <v>NÃO</v>
      </c>
      <c r="U1131" s="2" t="str">
        <f>IF(ISERR(FIND("11",GERAL[[#This Row],[ODS]])),"NÃO","SIM")</f>
        <v>SIM</v>
      </c>
      <c r="V1131" s="2" t="str">
        <f>IF(ISERR(FIND("12",GERAL[[#This Row],[ODS]])),"NÃO","SIM")</f>
        <v>NÃO</v>
      </c>
      <c r="W1131" s="2" t="str">
        <f>IF(ISERR(FIND("13",GERAL[[#This Row],[ODS]])),"NÃO","SIM")</f>
        <v>NÃO</v>
      </c>
      <c r="X1131" s="2" t="str">
        <f>IF(ISERR(FIND("14",GERAL[[#This Row],[ODS]])),"NÃO","SIM")</f>
        <v>NÃO</v>
      </c>
      <c r="Y1131" s="2" t="str">
        <f>IF(ISERR(FIND("15",GERAL[[#This Row],[ODS]])),"NÃO","SIM")</f>
        <v>NÃO</v>
      </c>
      <c r="Z1131" s="2" t="str">
        <f>IF(ISERR(FIND("16",GERAL[[#This Row],[ODS]])),"NÃO","SIM")</f>
        <v>NÃO</v>
      </c>
      <c r="AA1131" s="2" t="str">
        <f>IF(ISERR(FIND("17",GERAL[[#This Row],[ODS]])),"NÃO","SIM")</f>
        <v>NÃO</v>
      </c>
      <c r="AB1131" s="1">
        <v>21.990049751243781</v>
      </c>
      <c r="AC1131" s="1">
        <v>78.199513381995146</v>
      </c>
      <c r="AD1131" s="1">
        <v>25.81196581196582</v>
      </c>
      <c r="AE1131" s="1">
        <v>36.60377358490566</v>
      </c>
      <c r="AF1131" s="1">
        <v>36.60377358490566</v>
      </c>
      <c r="AG1131" s="1" t="str">
        <f>GERAL[[#This Row],[SIGLA]]&amp;GERAL[[#This Row],[CÓD]]</f>
        <v>RRIF_FO</v>
      </c>
      <c r="AH1131" s="1">
        <f ca="1">VLOOKUP(GERAL[[#This Row],[REF_NOTA]],BASE_NOTAS[],7,FALSE)</f>
        <v>12.323232323232329</v>
      </c>
      <c r="AI1131" s="31">
        <f ca="1">IF(GERAL[[#This Row],[Nota 2025]]="",0,GERAL[[#This Row],[Nota 2026]]-GERAL[[#This Row],[Nota 2025]])</f>
        <v>-24.280541261673331</v>
      </c>
    </row>
    <row r="1132" spans="1:35" ht="17" x14ac:dyDescent="0.35">
      <c r="A1132" s="2" t="s">
        <v>179</v>
      </c>
      <c r="B1132" s="2" t="s">
        <v>194</v>
      </c>
      <c r="C1132" s="2" t="s">
        <v>212</v>
      </c>
      <c r="D1132" s="15" t="s">
        <v>46</v>
      </c>
      <c r="E1132" s="2" t="s">
        <v>116</v>
      </c>
      <c r="F1132" s="2" t="str">
        <f>VLOOKUP(GERAL[[#This Row],[CÓD]],SEALL,6,FALSE)</f>
        <v>SG</v>
      </c>
      <c r="G113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3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3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32" s="2" t="str">
        <f>VLOOKUP(GERAL[[#This Row],[CÓD]],SEALL,4,FALSE)</f>
        <v>09, 11</v>
      </c>
      <c r="K1132" s="2" t="str">
        <f>IF(ISERR(FIND("01",GERAL[[#This Row],[ODS]])),"NÃO","SIM")</f>
        <v>NÃO</v>
      </c>
      <c r="L1132" s="2" t="str">
        <f>IF(ISERR(FIND("02",GERAL[[#This Row],[ODS]])),"NÃO","SIM")</f>
        <v>NÃO</v>
      </c>
      <c r="M1132" s="2" t="str">
        <f>IF(ISERR(FIND("03",GERAL[[#This Row],[ODS]])),"NÃO","SIM")</f>
        <v>NÃO</v>
      </c>
      <c r="N1132" s="2" t="str">
        <f>IF(ISERR(FIND("04",GERAL[[#This Row],[ODS]])),"NÃO","SIM")</f>
        <v>NÃO</v>
      </c>
      <c r="O1132" s="2" t="str">
        <f>IF(ISERR(FIND("05",GERAL[[#This Row],[ODS]])),"NÃO","SIM")</f>
        <v>NÃO</v>
      </c>
      <c r="P1132" s="2" t="str">
        <f>IF(ISERR(FIND("06",GERAL[[#This Row],[ODS]])),"NÃO","SIM")</f>
        <v>NÃO</v>
      </c>
      <c r="Q1132" s="2" t="str">
        <f>IF(ISERR(FIND("07",GERAL[[#This Row],[ODS]])),"NÃO","SIM")</f>
        <v>NÃO</v>
      </c>
      <c r="R1132" s="2" t="str">
        <f>IF(ISERR(FIND("08",GERAL[[#This Row],[ODS]])),"NÃO","SIM")</f>
        <v>NÃO</v>
      </c>
      <c r="S1132" s="2" t="str">
        <f>IF(ISERR(FIND("09",GERAL[[#This Row],[ODS]])),"NÃO","SIM")</f>
        <v>SIM</v>
      </c>
      <c r="T1132" s="2" t="str">
        <f>IF(ISERR(FIND("10",GERAL[[#This Row],[ODS]])),"NÃO","SIM")</f>
        <v>NÃO</v>
      </c>
      <c r="U1132" s="2" t="str">
        <f>IF(ISERR(FIND("11",GERAL[[#This Row],[ODS]])),"NÃO","SIM")</f>
        <v>SIM</v>
      </c>
      <c r="V1132" s="2" t="str">
        <f>IF(ISERR(FIND("12",GERAL[[#This Row],[ODS]])),"NÃO","SIM")</f>
        <v>NÃO</v>
      </c>
      <c r="W1132" s="2" t="str">
        <f>IF(ISERR(FIND("13",GERAL[[#This Row],[ODS]])),"NÃO","SIM")</f>
        <v>NÃO</v>
      </c>
      <c r="X1132" s="2" t="str">
        <f>IF(ISERR(FIND("14",GERAL[[#This Row],[ODS]])),"NÃO","SIM")</f>
        <v>NÃO</v>
      </c>
      <c r="Y1132" s="2" t="str">
        <f>IF(ISERR(FIND("15",GERAL[[#This Row],[ODS]])),"NÃO","SIM")</f>
        <v>NÃO</v>
      </c>
      <c r="Z1132" s="2" t="str">
        <f>IF(ISERR(FIND("16",GERAL[[#This Row],[ODS]])),"NÃO","SIM")</f>
        <v>NÃO</v>
      </c>
      <c r="AA1132" s="2" t="str">
        <f>IF(ISERR(FIND("17",GERAL[[#This Row],[ODS]])),"NÃO","SIM")</f>
        <v>NÃO</v>
      </c>
      <c r="AB1132" s="1">
        <v>100</v>
      </c>
      <c r="AC1132" s="1">
        <v>100</v>
      </c>
      <c r="AD1132" s="1">
        <v>97.84441547153412</v>
      </c>
      <c r="AE1132" s="1">
        <v>99.46274384393989</v>
      </c>
      <c r="AF1132" s="1">
        <v>99.46274384393989</v>
      </c>
      <c r="AG1132" s="1" t="str">
        <f>GERAL[[#This Row],[SIGLA]]&amp;GERAL[[#This Row],[CÓD]]</f>
        <v>SCIF_FO</v>
      </c>
      <c r="AH1132" s="1">
        <f ca="1">VLOOKUP(GERAL[[#This Row],[REF_NOTA]],BASE_NOTAS[],7,FALSE)</f>
        <v>99.363122752953288</v>
      </c>
      <c r="AI1132" s="31">
        <f ca="1">IF(GERAL[[#This Row],[Nota 2025]]="",0,GERAL[[#This Row],[Nota 2026]]-GERAL[[#This Row],[Nota 2025]])</f>
        <v>-9.9621090986602212E-2</v>
      </c>
    </row>
    <row r="1133" spans="1:35" ht="17" x14ac:dyDescent="0.35">
      <c r="A1133" s="2" t="s">
        <v>181</v>
      </c>
      <c r="B1133" s="2" t="s">
        <v>186</v>
      </c>
      <c r="C1133" s="2" t="s">
        <v>212</v>
      </c>
      <c r="D1133" s="15" t="s">
        <v>46</v>
      </c>
      <c r="E1133" s="2" t="s">
        <v>116</v>
      </c>
      <c r="F1133" s="2" t="str">
        <f>VLOOKUP(GERAL[[#This Row],[CÓD]],SEALL,6,FALSE)</f>
        <v>SG</v>
      </c>
      <c r="G113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3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3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33" s="2" t="str">
        <f>VLOOKUP(GERAL[[#This Row],[CÓD]],SEALL,4,FALSE)</f>
        <v>09, 11</v>
      </c>
      <c r="K1133" s="2" t="str">
        <f>IF(ISERR(FIND("01",GERAL[[#This Row],[ODS]])),"NÃO","SIM")</f>
        <v>NÃO</v>
      </c>
      <c r="L1133" s="2" t="str">
        <f>IF(ISERR(FIND("02",GERAL[[#This Row],[ODS]])),"NÃO","SIM")</f>
        <v>NÃO</v>
      </c>
      <c r="M1133" s="2" t="str">
        <f>IF(ISERR(FIND("03",GERAL[[#This Row],[ODS]])),"NÃO","SIM")</f>
        <v>NÃO</v>
      </c>
      <c r="N1133" s="2" t="str">
        <f>IF(ISERR(FIND("04",GERAL[[#This Row],[ODS]])),"NÃO","SIM")</f>
        <v>NÃO</v>
      </c>
      <c r="O1133" s="2" t="str">
        <f>IF(ISERR(FIND("05",GERAL[[#This Row],[ODS]])),"NÃO","SIM")</f>
        <v>NÃO</v>
      </c>
      <c r="P1133" s="2" t="str">
        <f>IF(ISERR(FIND("06",GERAL[[#This Row],[ODS]])),"NÃO","SIM")</f>
        <v>NÃO</v>
      </c>
      <c r="Q1133" s="2" t="str">
        <f>IF(ISERR(FIND("07",GERAL[[#This Row],[ODS]])),"NÃO","SIM")</f>
        <v>NÃO</v>
      </c>
      <c r="R1133" s="2" t="str">
        <f>IF(ISERR(FIND("08",GERAL[[#This Row],[ODS]])),"NÃO","SIM")</f>
        <v>NÃO</v>
      </c>
      <c r="S1133" s="2" t="str">
        <f>IF(ISERR(FIND("09",GERAL[[#This Row],[ODS]])),"NÃO","SIM")</f>
        <v>SIM</v>
      </c>
      <c r="T1133" s="2" t="str">
        <f>IF(ISERR(FIND("10",GERAL[[#This Row],[ODS]])),"NÃO","SIM")</f>
        <v>NÃO</v>
      </c>
      <c r="U1133" s="2" t="str">
        <f>IF(ISERR(FIND("11",GERAL[[#This Row],[ODS]])),"NÃO","SIM")</f>
        <v>SIM</v>
      </c>
      <c r="V1133" s="2" t="str">
        <f>IF(ISERR(FIND("12",GERAL[[#This Row],[ODS]])),"NÃO","SIM")</f>
        <v>NÃO</v>
      </c>
      <c r="W1133" s="2" t="str">
        <f>IF(ISERR(FIND("13",GERAL[[#This Row],[ODS]])),"NÃO","SIM")</f>
        <v>NÃO</v>
      </c>
      <c r="X1133" s="2" t="str">
        <f>IF(ISERR(FIND("14",GERAL[[#This Row],[ODS]])),"NÃO","SIM")</f>
        <v>NÃO</v>
      </c>
      <c r="Y1133" s="2" t="str">
        <f>IF(ISERR(FIND("15",GERAL[[#This Row],[ODS]])),"NÃO","SIM")</f>
        <v>NÃO</v>
      </c>
      <c r="Z1133" s="2" t="str">
        <f>IF(ISERR(FIND("16",GERAL[[#This Row],[ODS]])),"NÃO","SIM")</f>
        <v>NÃO</v>
      </c>
      <c r="AA1133" s="2" t="str">
        <f>IF(ISERR(FIND("17",GERAL[[#This Row],[ODS]])),"NÃO","SIM")</f>
        <v>NÃO</v>
      </c>
      <c r="AB1133" s="1">
        <v>90.410737012611349</v>
      </c>
      <c r="AC1133" s="1">
        <v>92.902167147626315</v>
      </c>
      <c r="AD1133" s="1">
        <v>92.605843768634472</v>
      </c>
      <c r="AE1133" s="1">
        <v>92.628345765686717</v>
      </c>
      <c r="AF1133" s="1">
        <v>92.628345765686717</v>
      </c>
      <c r="AG1133" s="1" t="str">
        <f>GERAL[[#This Row],[SIGLA]]&amp;GERAL[[#This Row],[CÓD]]</f>
        <v>SPIF_FO</v>
      </c>
      <c r="AH1133" s="1">
        <f ca="1">VLOOKUP(GERAL[[#This Row],[REF_NOTA]],BASE_NOTAS[],7,FALSE)</f>
        <v>92.426591496358924</v>
      </c>
      <c r="AI1133" s="31">
        <f ca="1">IF(GERAL[[#This Row],[Nota 2025]]="",0,GERAL[[#This Row],[Nota 2026]]-GERAL[[#This Row],[Nota 2025]])</f>
        <v>-0.20175426932779317</v>
      </c>
    </row>
    <row r="1134" spans="1:35" ht="17" x14ac:dyDescent="0.35">
      <c r="A1134" s="2" t="s">
        <v>180</v>
      </c>
      <c r="B1134" s="2" t="s">
        <v>206</v>
      </c>
      <c r="C1134" s="2" t="s">
        <v>212</v>
      </c>
      <c r="D1134" s="15" t="s">
        <v>46</v>
      </c>
      <c r="E1134" s="2" t="s">
        <v>116</v>
      </c>
      <c r="F1134" s="2" t="str">
        <f>VLOOKUP(GERAL[[#This Row],[CÓD]],SEALL,6,FALSE)</f>
        <v>SG</v>
      </c>
      <c r="G113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3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3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34" s="2" t="str">
        <f>VLOOKUP(GERAL[[#This Row],[CÓD]],SEALL,4,FALSE)</f>
        <v>09, 11</v>
      </c>
      <c r="K1134" s="2" t="str">
        <f>IF(ISERR(FIND("01",GERAL[[#This Row],[ODS]])),"NÃO","SIM")</f>
        <v>NÃO</v>
      </c>
      <c r="L1134" s="2" t="str">
        <f>IF(ISERR(FIND("02",GERAL[[#This Row],[ODS]])),"NÃO","SIM")</f>
        <v>NÃO</v>
      </c>
      <c r="M1134" s="2" t="str">
        <f>IF(ISERR(FIND("03",GERAL[[#This Row],[ODS]])),"NÃO","SIM")</f>
        <v>NÃO</v>
      </c>
      <c r="N1134" s="2" t="str">
        <f>IF(ISERR(FIND("04",GERAL[[#This Row],[ODS]])),"NÃO","SIM")</f>
        <v>NÃO</v>
      </c>
      <c r="O1134" s="2" t="str">
        <f>IF(ISERR(FIND("05",GERAL[[#This Row],[ODS]])),"NÃO","SIM")</f>
        <v>NÃO</v>
      </c>
      <c r="P1134" s="2" t="str">
        <f>IF(ISERR(FIND("06",GERAL[[#This Row],[ODS]])),"NÃO","SIM")</f>
        <v>NÃO</v>
      </c>
      <c r="Q1134" s="2" t="str">
        <f>IF(ISERR(FIND("07",GERAL[[#This Row],[ODS]])),"NÃO","SIM")</f>
        <v>NÃO</v>
      </c>
      <c r="R1134" s="2" t="str">
        <f>IF(ISERR(FIND("08",GERAL[[#This Row],[ODS]])),"NÃO","SIM")</f>
        <v>NÃO</v>
      </c>
      <c r="S1134" s="2" t="str">
        <f>IF(ISERR(FIND("09",GERAL[[#This Row],[ODS]])),"NÃO","SIM")</f>
        <v>SIM</v>
      </c>
      <c r="T1134" s="2" t="str">
        <f>IF(ISERR(FIND("10",GERAL[[#This Row],[ODS]])),"NÃO","SIM")</f>
        <v>NÃO</v>
      </c>
      <c r="U1134" s="2" t="str">
        <f>IF(ISERR(FIND("11",GERAL[[#This Row],[ODS]])),"NÃO","SIM")</f>
        <v>SIM</v>
      </c>
      <c r="V1134" s="2" t="str">
        <f>IF(ISERR(FIND("12",GERAL[[#This Row],[ODS]])),"NÃO","SIM")</f>
        <v>NÃO</v>
      </c>
      <c r="W1134" s="2" t="str">
        <f>IF(ISERR(FIND("13",GERAL[[#This Row],[ODS]])),"NÃO","SIM")</f>
        <v>NÃO</v>
      </c>
      <c r="X1134" s="2" t="str">
        <f>IF(ISERR(FIND("14",GERAL[[#This Row],[ODS]])),"NÃO","SIM")</f>
        <v>NÃO</v>
      </c>
      <c r="Y1134" s="2" t="str">
        <f>IF(ISERR(FIND("15",GERAL[[#This Row],[ODS]])),"NÃO","SIM")</f>
        <v>NÃO</v>
      </c>
      <c r="Z1134" s="2" t="str">
        <f>IF(ISERR(FIND("16",GERAL[[#This Row],[ODS]])),"NÃO","SIM")</f>
        <v>NÃO</v>
      </c>
      <c r="AA1134" s="2" t="str">
        <f>IF(ISERR(FIND("17",GERAL[[#This Row],[ODS]])),"NÃO","SIM")</f>
        <v>NÃO</v>
      </c>
      <c r="AB1134" s="1">
        <v>71.024875621890558</v>
      </c>
      <c r="AC1134" s="1">
        <v>80.379562043795616</v>
      </c>
      <c r="AD1134" s="1">
        <v>68.205128205128204</v>
      </c>
      <c r="AE1134" s="1">
        <v>70.415094339622627</v>
      </c>
      <c r="AF1134" s="1">
        <v>70.415094339622627</v>
      </c>
      <c r="AG1134" s="1" t="str">
        <f>GERAL[[#This Row],[SIGLA]]&amp;GERAL[[#This Row],[CÓD]]</f>
        <v>SEIF_FO</v>
      </c>
      <c r="AH1134" s="1">
        <f ca="1">VLOOKUP(GERAL[[#This Row],[REF_NOTA]],BASE_NOTAS[],7,FALSE)</f>
        <v>70.334928229665067</v>
      </c>
      <c r="AI1134" s="31">
        <f ca="1">IF(GERAL[[#This Row],[Nota 2025]]="",0,GERAL[[#This Row],[Nota 2026]]-GERAL[[#This Row],[Nota 2025]])</f>
        <v>-8.0166109957559684E-2</v>
      </c>
    </row>
    <row r="1135" spans="1:35" ht="17" x14ac:dyDescent="0.35">
      <c r="A1135" s="2" t="s">
        <v>182</v>
      </c>
      <c r="B1135" s="2" t="s">
        <v>185</v>
      </c>
      <c r="C1135" s="2" t="s">
        <v>212</v>
      </c>
      <c r="D1135" s="15" t="s">
        <v>46</v>
      </c>
      <c r="E1135" s="2" t="s">
        <v>116</v>
      </c>
      <c r="F1135" s="2" t="str">
        <f>VLOOKUP(GERAL[[#This Row],[CÓD]],SEALL,6,FALSE)</f>
        <v>SG</v>
      </c>
      <c r="G113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3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3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35" s="2" t="str">
        <f>VLOOKUP(GERAL[[#This Row],[CÓD]],SEALL,4,FALSE)</f>
        <v>09, 11</v>
      </c>
      <c r="K1135" s="2" t="str">
        <f>IF(ISERR(FIND("01",GERAL[[#This Row],[ODS]])),"NÃO","SIM")</f>
        <v>NÃO</v>
      </c>
      <c r="L1135" s="2" t="str">
        <f>IF(ISERR(FIND("02",GERAL[[#This Row],[ODS]])),"NÃO","SIM")</f>
        <v>NÃO</v>
      </c>
      <c r="M1135" s="2" t="str">
        <f>IF(ISERR(FIND("03",GERAL[[#This Row],[ODS]])),"NÃO","SIM")</f>
        <v>NÃO</v>
      </c>
      <c r="N1135" s="2" t="str">
        <f>IF(ISERR(FIND("04",GERAL[[#This Row],[ODS]])),"NÃO","SIM")</f>
        <v>NÃO</v>
      </c>
      <c r="O1135" s="2" t="str">
        <f>IF(ISERR(FIND("05",GERAL[[#This Row],[ODS]])),"NÃO","SIM")</f>
        <v>NÃO</v>
      </c>
      <c r="P1135" s="2" t="str">
        <f>IF(ISERR(FIND("06",GERAL[[#This Row],[ODS]])),"NÃO","SIM")</f>
        <v>NÃO</v>
      </c>
      <c r="Q1135" s="2" t="str">
        <f>IF(ISERR(FIND("07",GERAL[[#This Row],[ODS]])),"NÃO","SIM")</f>
        <v>NÃO</v>
      </c>
      <c r="R1135" s="2" t="str">
        <f>IF(ISERR(FIND("08",GERAL[[#This Row],[ODS]])),"NÃO","SIM")</f>
        <v>NÃO</v>
      </c>
      <c r="S1135" s="2" t="str">
        <f>IF(ISERR(FIND("09",GERAL[[#This Row],[ODS]])),"NÃO","SIM")</f>
        <v>SIM</v>
      </c>
      <c r="T1135" s="2" t="str">
        <f>IF(ISERR(FIND("10",GERAL[[#This Row],[ODS]])),"NÃO","SIM")</f>
        <v>NÃO</v>
      </c>
      <c r="U1135" s="2" t="str">
        <f>IF(ISERR(FIND("11",GERAL[[#This Row],[ODS]])),"NÃO","SIM")</f>
        <v>SIM</v>
      </c>
      <c r="V1135" s="2" t="str">
        <f>IF(ISERR(FIND("12",GERAL[[#This Row],[ODS]])),"NÃO","SIM")</f>
        <v>NÃO</v>
      </c>
      <c r="W1135" s="2" t="str">
        <f>IF(ISERR(FIND("13",GERAL[[#This Row],[ODS]])),"NÃO","SIM")</f>
        <v>NÃO</v>
      </c>
      <c r="X1135" s="2" t="str">
        <f>IF(ISERR(FIND("14",GERAL[[#This Row],[ODS]])),"NÃO","SIM")</f>
        <v>NÃO</v>
      </c>
      <c r="Y1135" s="2" t="str">
        <f>IF(ISERR(FIND("15",GERAL[[#This Row],[ODS]])),"NÃO","SIM")</f>
        <v>NÃO</v>
      </c>
      <c r="Z1135" s="2" t="str">
        <f>IF(ISERR(FIND("16",GERAL[[#This Row],[ODS]])),"NÃO","SIM")</f>
        <v>NÃO</v>
      </c>
      <c r="AA1135" s="2" t="str">
        <f>IF(ISERR(FIND("17",GERAL[[#This Row],[ODS]])),"NÃO","SIM")</f>
        <v>NÃO</v>
      </c>
      <c r="AB1135" s="1">
        <v>30.248040373671216</v>
      </c>
      <c r="AC1135" s="1">
        <v>44.71459328887255</v>
      </c>
      <c r="AD1135" s="1">
        <v>24.515771997786384</v>
      </c>
      <c r="AE1135" s="1">
        <v>25.812926535527897</v>
      </c>
      <c r="AF1135" s="1">
        <v>25.812926535527897</v>
      </c>
      <c r="AG1135" s="1" t="str">
        <f>GERAL[[#This Row],[SIGLA]]&amp;GERAL[[#This Row],[CÓD]]</f>
        <v>TOIF_FO</v>
      </c>
      <c r="AH1135" s="1">
        <f ca="1">VLOOKUP(GERAL[[#This Row],[REF_NOTA]],BASE_NOTAS[],7,FALSE)</f>
        <v>16.796536796536799</v>
      </c>
      <c r="AI1135" s="31">
        <f ca="1">IF(GERAL[[#This Row],[Nota 2025]]="",0,GERAL[[#This Row],[Nota 2026]]-GERAL[[#This Row],[Nota 2025]])</f>
        <v>-9.0163897389910979</v>
      </c>
    </row>
    <row r="1136" spans="1:35" ht="17" x14ac:dyDescent="0.35">
      <c r="A1136" s="2" t="s">
        <v>0</v>
      </c>
      <c r="B1136" s="2" t="s">
        <v>156</v>
      </c>
      <c r="C1136" s="2" t="s">
        <v>212</v>
      </c>
      <c r="D1136" s="15" t="s">
        <v>43</v>
      </c>
      <c r="E1136" s="2" t="s">
        <v>113</v>
      </c>
      <c r="F1136" s="2" t="str">
        <f>VLOOKUP(GERAL[[#This Row],[CÓD]],SEALL,6,FALSE)</f>
        <v>SG</v>
      </c>
      <c r="G113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3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3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36" s="2" t="str">
        <f>VLOOKUP(GERAL[[#This Row],[CÓD]],SEALL,4,FALSE)</f>
        <v>07, 09, 11</v>
      </c>
      <c r="K1136" s="2" t="str">
        <f>IF(ISERR(FIND("01",GERAL[[#This Row],[ODS]])),"NÃO","SIM")</f>
        <v>NÃO</v>
      </c>
      <c r="L1136" s="2" t="str">
        <f>IF(ISERR(FIND("02",GERAL[[#This Row],[ODS]])),"NÃO","SIM")</f>
        <v>NÃO</v>
      </c>
      <c r="M1136" s="2" t="str">
        <f>IF(ISERR(FIND("03",GERAL[[#This Row],[ODS]])),"NÃO","SIM")</f>
        <v>NÃO</v>
      </c>
      <c r="N1136" s="2" t="str">
        <f>IF(ISERR(FIND("04",GERAL[[#This Row],[ODS]])),"NÃO","SIM")</f>
        <v>NÃO</v>
      </c>
      <c r="O1136" s="2" t="str">
        <f>IF(ISERR(FIND("05",GERAL[[#This Row],[ODS]])),"NÃO","SIM")</f>
        <v>NÃO</v>
      </c>
      <c r="P1136" s="2" t="str">
        <f>IF(ISERR(FIND("06",GERAL[[#This Row],[ODS]])),"NÃO","SIM")</f>
        <v>NÃO</v>
      </c>
      <c r="Q1136" s="2" t="str">
        <f>IF(ISERR(FIND("07",GERAL[[#This Row],[ODS]])),"NÃO","SIM")</f>
        <v>SIM</v>
      </c>
      <c r="R1136" s="2" t="str">
        <f>IF(ISERR(FIND("08",GERAL[[#This Row],[ODS]])),"NÃO","SIM")</f>
        <v>NÃO</v>
      </c>
      <c r="S1136" s="2" t="str">
        <f>IF(ISERR(FIND("09",GERAL[[#This Row],[ODS]])),"NÃO","SIM")</f>
        <v>SIM</v>
      </c>
      <c r="T1136" s="2" t="str">
        <f>IF(ISERR(FIND("10",GERAL[[#This Row],[ODS]])),"NÃO","SIM")</f>
        <v>NÃO</v>
      </c>
      <c r="U1136" s="2" t="str">
        <f>IF(ISERR(FIND("11",GERAL[[#This Row],[ODS]])),"NÃO","SIM")</f>
        <v>SIM</v>
      </c>
      <c r="V1136" s="2" t="str">
        <f>IF(ISERR(FIND("12",GERAL[[#This Row],[ODS]])),"NÃO","SIM")</f>
        <v>NÃO</v>
      </c>
      <c r="W1136" s="2" t="str">
        <f>IF(ISERR(FIND("13",GERAL[[#This Row],[ODS]])),"NÃO","SIM")</f>
        <v>NÃO</v>
      </c>
      <c r="X1136" s="2" t="str">
        <f>IF(ISERR(FIND("14",GERAL[[#This Row],[ODS]])),"NÃO","SIM")</f>
        <v>NÃO</v>
      </c>
      <c r="Y1136" s="2" t="str">
        <f>IF(ISERR(FIND("15",GERAL[[#This Row],[ODS]])),"NÃO","SIM")</f>
        <v>NÃO</v>
      </c>
      <c r="Z1136" s="2" t="str">
        <f>IF(ISERR(FIND("16",GERAL[[#This Row],[ODS]])),"NÃO","SIM")</f>
        <v>NÃO</v>
      </c>
      <c r="AA1136" s="2" t="str">
        <f>IF(ISERR(FIND("17",GERAL[[#This Row],[ODS]])),"NÃO","SIM")</f>
        <v>NÃO</v>
      </c>
      <c r="AB1136" s="1">
        <v>61.423453086379652</v>
      </c>
      <c r="AC1136" s="1">
        <v>57.16912020149698</v>
      </c>
      <c r="AD1136" s="1">
        <v>64.258442852347954</v>
      </c>
      <c r="AE1136" s="1">
        <v>49.990463692093122</v>
      </c>
      <c r="AF1136" s="1">
        <v>32.271515027633484</v>
      </c>
      <c r="AG1136" s="1" t="str">
        <f>GERAL[[#This Row],[SIGLA]]&amp;GERAL[[#This Row],[CÓD]]</f>
        <v>ACIF_I1</v>
      </c>
      <c r="AH1136" s="1">
        <f ca="1">VLOOKUP(GERAL[[#This Row],[REF_NOTA]],BASE_NOTAS[],7,FALSE)</f>
        <v>44.373583918768489</v>
      </c>
      <c r="AI1136" s="31">
        <f ca="1">IF(GERAL[[#This Row],[Nota 2025]]="",0,GERAL[[#This Row],[Nota 2026]]-GERAL[[#This Row],[Nota 2025]])</f>
        <v>12.102068891135005</v>
      </c>
    </row>
    <row r="1137" spans="1:35" ht="17" x14ac:dyDescent="0.35">
      <c r="A1137" s="2" t="s">
        <v>1</v>
      </c>
      <c r="B1137" s="2" t="s">
        <v>157</v>
      </c>
      <c r="C1137" s="2" t="s">
        <v>212</v>
      </c>
      <c r="D1137" s="15" t="s">
        <v>43</v>
      </c>
      <c r="E1137" s="2" t="s">
        <v>113</v>
      </c>
      <c r="F1137" s="2" t="str">
        <f>VLOOKUP(GERAL[[#This Row],[CÓD]],SEALL,6,FALSE)</f>
        <v>SG</v>
      </c>
      <c r="G113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3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3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37" s="2" t="str">
        <f>VLOOKUP(GERAL[[#This Row],[CÓD]],SEALL,4,FALSE)</f>
        <v>07, 09, 11</v>
      </c>
      <c r="K1137" s="2" t="str">
        <f>IF(ISERR(FIND("01",GERAL[[#This Row],[ODS]])),"NÃO","SIM")</f>
        <v>NÃO</v>
      </c>
      <c r="L1137" s="2" t="str">
        <f>IF(ISERR(FIND("02",GERAL[[#This Row],[ODS]])),"NÃO","SIM")</f>
        <v>NÃO</v>
      </c>
      <c r="M1137" s="2" t="str">
        <f>IF(ISERR(FIND("03",GERAL[[#This Row],[ODS]])),"NÃO","SIM")</f>
        <v>NÃO</v>
      </c>
      <c r="N1137" s="2" t="str">
        <f>IF(ISERR(FIND("04",GERAL[[#This Row],[ODS]])),"NÃO","SIM")</f>
        <v>NÃO</v>
      </c>
      <c r="O1137" s="2" t="str">
        <f>IF(ISERR(FIND("05",GERAL[[#This Row],[ODS]])),"NÃO","SIM")</f>
        <v>NÃO</v>
      </c>
      <c r="P1137" s="2" t="str">
        <f>IF(ISERR(FIND("06",GERAL[[#This Row],[ODS]])),"NÃO","SIM")</f>
        <v>NÃO</v>
      </c>
      <c r="Q1137" s="2" t="str">
        <f>IF(ISERR(FIND("07",GERAL[[#This Row],[ODS]])),"NÃO","SIM")</f>
        <v>SIM</v>
      </c>
      <c r="R1137" s="2" t="str">
        <f>IF(ISERR(FIND("08",GERAL[[#This Row],[ODS]])),"NÃO","SIM")</f>
        <v>NÃO</v>
      </c>
      <c r="S1137" s="2" t="str">
        <f>IF(ISERR(FIND("09",GERAL[[#This Row],[ODS]])),"NÃO","SIM")</f>
        <v>SIM</v>
      </c>
      <c r="T1137" s="2" t="str">
        <f>IF(ISERR(FIND("10",GERAL[[#This Row],[ODS]])),"NÃO","SIM")</f>
        <v>NÃO</v>
      </c>
      <c r="U1137" s="2" t="str">
        <f>IF(ISERR(FIND("11",GERAL[[#This Row],[ODS]])),"NÃO","SIM")</f>
        <v>SIM</v>
      </c>
      <c r="V1137" s="2" t="str">
        <f>IF(ISERR(FIND("12",GERAL[[#This Row],[ODS]])),"NÃO","SIM")</f>
        <v>NÃO</v>
      </c>
      <c r="W1137" s="2" t="str">
        <f>IF(ISERR(FIND("13",GERAL[[#This Row],[ODS]])),"NÃO","SIM")</f>
        <v>NÃO</v>
      </c>
      <c r="X1137" s="2" t="str">
        <f>IF(ISERR(FIND("14",GERAL[[#This Row],[ODS]])),"NÃO","SIM")</f>
        <v>NÃO</v>
      </c>
      <c r="Y1137" s="2" t="str">
        <f>IF(ISERR(FIND("15",GERAL[[#This Row],[ODS]])),"NÃO","SIM")</f>
        <v>NÃO</v>
      </c>
      <c r="Z1137" s="2" t="str">
        <f>IF(ISERR(FIND("16",GERAL[[#This Row],[ODS]])),"NÃO","SIM")</f>
        <v>NÃO</v>
      </c>
      <c r="AA1137" s="2" t="str">
        <f>IF(ISERR(FIND("17",GERAL[[#This Row],[ODS]])),"NÃO","SIM")</f>
        <v>NÃO</v>
      </c>
      <c r="AB1137" s="1">
        <v>66.400367693737593</v>
      </c>
      <c r="AC1137" s="1">
        <v>48.885329076934447</v>
      </c>
      <c r="AD1137" s="1">
        <v>48.729423148938956</v>
      </c>
      <c r="AE1137" s="1">
        <v>29.937398774746882</v>
      </c>
      <c r="AF1137" s="1">
        <v>29.906899272721233</v>
      </c>
      <c r="AG1137" s="1" t="str">
        <f>GERAL[[#This Row],[SIGLA]]&amp;GERAL[[#This Row],[CÓD]]</f>
        <v>ALIF_I1</v>
      </c>
      <c r="AH1137" s="1">
        <f ca="1">VLOOKUP(GERAL[[#This Row],[REF_NOTA]],BASE_NOTAS[],7,FALSE)</f>
        <v>46.910409132653108</v>
      </c>
      <c r="AI1137" s="31">
        <f ca="1">IF(GERAL[[#This Row],[Nota 2025]]="",0,GERAL[[#This Row],[Nota 2026]]-GERAL[[#This Row],[Nota 2025]])</f>
        <v>17.003509859931874</v>
      </c>
    </row>
    <row r="1138" spans="1:35" ht="17" x14ac:dyDescent="0.35">
      <c r="A1138" s="2" t="s">
        <v>159</v>
      </c>
      <c r="B1138" s="2" t="s">
        <v>184</v>
      </c>
      <c r="C1138" s="2" t="s">
        <v>212</v>
      </c>
      <c r="D1138" s="15" t="s">
        <v>43</v>
      </c>
      <c r="E1138" s="2" t="s">
        <v>113</v>
      </c>
      <c r="F1138" s="2" t="str">
        <f>VLOOKUP(GERAL[[#This Row],[CÓD]],SEALL,6,FALSE)</f>
        <v>SG</v>
      </c>
      <c r="G113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3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3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38" s="2" t="str">
        <f>VLOOKUP(GERAL[[#This Row],[CÓD]],SEALL,4,FALSE)</f>
        <v>07, 09, 11</v>
      </c>
      <c r="K1138" s="2" t="str">
        <f>IF(ISERR(FIND("01",GERAL[[#This Row],[ODS]])),"NÃO","SIM")</f>
        <v>NÃO</v>
      </c>
      <c r="L1138" s="2" t="str">
        <f>IF(ISERR(FIND("02",GERAL[[#This Row],[ODS]])),"NÃO","SIM")</f>
        <v>NÃO</v>
      </c>
      <c r="M1138" s="2" t="str">
        <f>IF(ISERR(FIND("03",GERAL[[#This Row],[ODS]])),"NÃO","SIM")</f>
        <v>NÃO</v>
      </c>
      <c r="N1138" s="2" t="str">
        <f>IF(ISERR(FIND("04",GERAL[[#This Row],[ODS]])),"NÃO","SIM")</f>
        <v>NÃO</v>
      </c>
      <c r="O1138" s="2" t="str">
        <f>IF(ISERR(FIND("05",GERAL[[#This Row],[ODS]])),"NÃO","SIM")</f>
        <v>NÃO</v>
      </c>
      <c r="P1138" s="2" t="str">
        <f>IF(ISERR(FIND("06",GERAL[[#This Row],[ODS]])),"NÃO","SIM")</f>
        <v>NÃO</v>
      </c>
      <c r="Q1138" s="2" t="str">
        <f>IF(ISERR(FIND("07",GERAL[[#This Row],[ODS]])),"NÃO","SIM")</f>
        <v>SIM</v>
      </c>
      <c r="R1138" s="2" t="str">
        <f>IF(ISERR(FIND("08",GERAL[[#This Row],[ODS]])),"NÃO","SIM")</f>
        <v>NÃO</v>
      </c>
      <c r="S1138" s="2" t="str">
        <f>IF(ISERR(FIND("09",GERAL[[#This Row],[ODS]])),"NÃO","SIM")</f>
        <v>SIM</v>
      </c>
      <c r="T1138" s="2" t="str">
        <f>IF(ISERR(FIND("10",GERAL[[#This Row],[ODS]])),"NÃO","SIM")</f>
        <v>NÃO</v>
      </c>
      <c r="U1138" s="2" t="str">
        <f>IF(ISERR(FIND("11",GERAL[[#This Row],[ODS]])),"NÃO","SIM")</f>
        <v>SIM</v>
      </c>
      <c r="V1138" s="2" t="str">
        <f>IF(ISERR(FIND("12",GERAL[[#This Row],[ODS]])),"NÃO","SIM")</f>
        <v>NÃO</v>
      </c>
      <c r="W1138" s="2" t="str">
        <f>IF(ISERR(FIND("13",GERAL[[#This Row],[ODS]])),"NÃO","SIM")</f>
        <v>NÃO</v>
      </c>
      <c r="X1138" s="2" t="str">
        <f>IF(ISERR(FIND("14",GERAL[[#This Row],[ODS]])),"NÃO","SIM")</f>
        <v>NÃO</v>
      </c>
      <c r="Y1138" s="2" t="str">
        <f>IF(ISERR(FIND("15",GERAL[[#This Row],[ODS]])),"NÃO","SIM")</f>
        <v>NÃO</v>
      </c>
      <c r="Z1138" s="2" t="str">
        <f>IF(ISERR(FIND("16",GERAL[[#This Row],[ODS]])),"NÃO","SIM")</f>
        <v>NÃO</v>
      </c>
      <c r="AA1138" s="2" t="str">
        <f>IF(ISERR(FIND("17",GERAL[[#This Row],[ODS]])),"NÃO","SIM")</f>
        <v>NÃO</v>
      </c>
      <c r="AB1138" s="1">
        <v>100</v>
      </c>
      <c r="AC1138" s="1">
        <v>96.828266156884993</v>
      </c>
      <c r="AD1138" s="1">
        <v>100</v>
      </c>
      <c r="AE1138" s="1">
        <v>55.187964048335019</v>
      </c>
      <c r="AF1138" s="1">
        <v>66.70390801537377</v>
      </c>
      <c r="AG1138" s="1" t="str">
        <f>GERAL[[#This Row],[SIGLA]]&amp;GERAL[[#This Row],[CÓD]]</f>
        <v>APIF_I1</v>
      </c>
      <c r="AH1138" s="1">
        <f ca="1">VLOOKUP(GERAL[[#This Row],[REF_NOTA]],BASE_NOTAS[],7,FALSE)</f>
        <v>31.579528056662184</v>
      </c>
      <c r="AI1138" s="31">
        <f ca="1">IF(GERAL[[#This Row],[Nota 2025]]="",0,GERAL[[#This Row],[Nota 2026]]-GERAL[[#This Row],[Nota 2025]])</f>
        <v>-35.124379958711586</v>
      </c>
    </row>
    <row r="1139" spans="1:35" ht="17" x14ac:dyDescent="0.35">
      <c r="A1139" s="2" t="s">
        <v>155</v>
      </c>
      <c r="B1139" s="2" t="s">
        <v>158</v>
      </c>
      <c r="C1139" s="2" t="s">
        <v>212</v>
      </c>
      <c r="D1139" s="15" t="s">
        <v>43</v>
      </c>
      <c r="E1139" s="2" t="s">
        <v>113</v>
      </c>
      <c r="F1139" s="2" t="str">
        <f>VLOOKUP(GERAL[[#This Row],[CÓD]],SEALL,6,FALSE)</f>
        <v>SG</v>
      </c>
      <c r="G113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3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3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39" s="2" t="str">
        <f>VLOOKUP(GERAL[[#This Row],[CÓD]],SEALL,4,FALSE)</f>
        <v>07, 09, 11</v>
      </c>
      <c r="K1139" s="2" t="str">
        <f>IF(ISERR(FIND("01",GERAL[[#This Row],[ODS]])),"NÃO","SIM")</f>
        <v>NÃO</v>
      </c>
      <c r="L1139" s="2" t="str">
        <f>IF(ISERR(FIND("02",GERAL[[#This Row],[ODS]])),"NÃO","SIM")</f>
        <v>NÃO</v>
      </c>
      <c r="M1139" s="2" t="str">
        <f>IF(ISERR(FIND("03",GERAL[[#This Row],[ODS]])),"NÃO","SIM")</f>
        <v>NÃO</v>
      </c>
      <c r="N1139" s="2" t="str">
        <f>IF(ISERR(FIND("04",GERAL[[#This Row],[ODS]])),"NÃO","SIM")</f>
        <v>NÃO</v>
      </c>
      <c r="O1139" s="2" t="str">
        <f>IF(ISERR(FIND("05",GERAL[[#This Row],[ODS]])),"NÃO","SIM")</f>
        <v>NÃO</v>
      </c>
      <c r="P1139" s="2" t="str">
        <f>IF(ISERR(FIND("06",GERAL[[#This Row],[ODS]])),"NÃO","SIM")</f>
        <v>NÃO</v>
      </c>
      <c r="Q1139" s="2" t="str">
        <f>IF(ISERR(FIND("07",GERAL[[#This Row],[ODS]])),"NÃO","SIM")</f>
        <v>SIM</v>
      </c>
      <c r="R1139" s="2" t="str">
        <f>IF(ISERR(FIND("08",GERAL[[#This Row],[ODS]])),"NÃO","SIM")</f>
        <v>NÃO</v>
      </c>
      <c r="S1139" s="2" t="str">
        <f>IF(ISERR(FIND("09",GERAL[[#This Row],[ODS]])),"NÃO","SIM")</f>
        <v>SIM</v>
      </c>
      <c r="T1139" s="2" t="str">
        <f>IF(ISERR(FIND("10",GERAL[[#This Row],[ODS]])),"NÃO","SIM")</f>
        <v>NÃO</v>
      </c>
      <c r="U1139" s="2" t="str">
        <f>IF(ISERR(FIND("11",GERAL[[#This Row],[ODS]])),"NÃO","SIM")</f>
        <v>SIM</v>
      </c>
      <c r="V1139" s="2" t="str">
        <f>IF(ISERR(FIND("12",GERAL[[#This Row],[ODS]])),"NÃO","SIM")</f>
        <v>NÃO</v>
      </c>
      <c r="W1139" s="2" t="str">
        <f>IF(ISERR(FIND("13",GERAL[[#This Row],[ODS]])),"NÃO","SIM")</f>
        <v>NÃO</v>
      </c>
      <c r="X1139" s="2" t="str">
        <f>IF(ISERR(FIND("14",GERAL[[#This Row],[ODS]])),"NÃO","SIM")</f>
        <v>NÃO</v>
      </c>
      <c r="Y1139" s="2" t="str">
        <f>IF(ISERR(FIND("15",GERAL[[#This Row],[ODS]])),"NÃO","SIM")</f>
        <v>NÃO</v>
      </c>
      <c r="Z1139" s="2" t="str">
        <f>IF(ISERR(FIND("16",GERAL[[#This Row],[ODS]])),"NÃO","SIM")</f>
        <v>NÃO</v>
      </c>
      <c r="AA1139" s="2" t="str">
        <f>IF(ISERR(FIND("17",GERAL[[#This Row],[ODS]])),"NÃO","SIM")</f>
        <v>NÃO</v>
      </c>
      <c r="AB1139" s="1">
        <v>48.706946512083249</v>
      </c>
      <c r="AC1139" s="1">
        <v>41.991263122332647</v>
      </c>
      <c r="AD1139" s="1">
        <v>42.479829740655042</v>
      </c>
      <c r="AE1139" s="1">
        <v>69.473733907581703</v>
      </c>
      <c r="AF1139" s="1">
        <v>80.403510721998941</v>
      </c>
      <c r="AG1139" s="1" t="str">
        <f>GERAL[[#This Row],[SIGLA]]&amp;GERAL[[#This Row],[CÓD]]</f>
        <v>AMIF_I1</v>
      </c>
      <c r="AH1139" s="1">
        <f ca="1">VLOOKUP(GERAL[[#This Row],[REF_NOTA]],BASE_NOTAS[],7,FALSE)</f>
        <v>81.815856232417588</v>
      </c>
      <c r="AI1139" s="31">
        <f ca="1">IF(GERAL[[#This Row],[Nota 2025]]="",0,GERAL[[#This Row],[Nota 2026]]-GERAL[[#This Row],[Nota 2025]])</f>
        <v>1.4123455104186462</v>
      </c>
    </row>
    <row r="1140" spans="1:35" ht="17" x14ac:dyDescent="0.35">
      <c r="A1140" s="2" t="s">
        <v>160</v>
      </c>
      <c r="B1140" s="2" t="s">
        <v>187</v>
      </c>
      <c r="C1140" s="2" t="s">
        <v>212</v>
      </c>
      <c r="D1140" s="15" t="s">
        <v>43</v>
      </c>
      <c r="E1140" s="2" t="s">
        <v>113</v>
      </c>
      <c r="F1140" s="2" t="str">
        <f>VLOOKUP(GERAL[[#This Row],[CÓD]],SEALL,6,FALSE)</f>
        <v>SG</v>
      </c>
      <c r="G114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4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4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40" s="2" t="str">
        <f>VLOOKUP(GERAL[[#This Row],[CÓD]],SEALL,4,FALSE)</f>
        <v>07, 09, 11</v>
      </c>
      <c r="K1140" s="2" t="str">
        <f>IF(ISERR(FIND("01",GERAL[[#This Row],[ODS]])),"NÃO","SIM")</f>
        <v>NÃO</v>
      </c>
      <c r="L1140" s="2" t="str">
        <f>IF(ISERR(FIND("02",GERAL[[#This Row],[ODS]])),"NÃO","SIM")</f>
        <v>NÃO</v>
      </c>
      <c r="M1140" s="2" t="str">
        <f>IF(ISERR(FIND("03",GERAL[[#This Row],[ODS]])),"NÃO","SIM")</f>
        <v>NÃO</v>
      </c>
      <c r="N1140" s="2" t="str">
        <f>IF(ISERR(FIND("04",GERAL[[#This Row],[ODS]])),"NÃO","SIM")</f>
        <v>NÃO</v>
      </c>
      <c r="O1140" s="2" t="str">
        <f>IF(ISERR(FIND("05",GERAL[[#This Row],[ODS]])),"NÃO","SIM")</f>
        <v>NÃO</v>
      </c>
      <c r="P1140" s="2" t="str">
        <f>IF(ISERR(FIND("06",GERAL[[#This Row],[ODS]])),"NÃO","SIM")</f>
        <v>NÃO</v>
      </c>
      <c r="Q1140" s="2" t="str">
        <f>IF(ISERR(FIND("07",GERAL[[#This Row],[ODS]])),"NÃO","SIM")</f>
        <v>SIM</v>
      </c>
      <c r="R1140" s="2" t="str">
        <f>IF(ISERR(FIND("08",GERAL[[#This Row],[ODS]])),"NÃO","SIM")</f>
        <v>NÃO</v>
      </c>
      <c r="S1140" s="2" t="str">
        <f>IF(ISERR(FIND("09",GERAL[[#This Row],[ODS]])),"NÃO","SIM")</f>
        <v>SIM</v>
      </c>
      <c r="T1140" s="2" t="str">
        <f>IF(ISERR(FIND("10",GERAL[[#This Row],[ODS]])),"NÃO","SIM")</f>
        <v>NÃO</v>
      </c>
      <c r="U1140" s="2" t="str">
        <f>IF(ISERR(FIND("11",GERAL[[#This Row],[ODS]])),"NÃO","SIM")</f>
        <v>SIM</v>
      </c>
      <c r="V1140" s="2" t="str">
        <f>IF(ISERR(FIND("12",GERAL[[#This Row],[ODS]])),"NÃO","SIM")</f>
        <v>NÃO</v>
      </c>
      <c r="W1140" s="2" t="str">
        <f>IF(ISERR(FIND("13",GERAL[[#This Row],[ODS]])),"NÃO","SIM")</f>
        <v>NÃO</v>
      </c>
      <c r="X1140" s="2" t="str">
        <f>IF(ISERR(FIND("14",GERAL[[#This Row],[ODS]])),"NÃO","SIM")</f>
        <v>NÃO</v>
      </c>
      <c r="Y1140" s="2" t="str">
        <f>IF(ISERR(FIND("15",GERAL[[#This Row],[ODS]])),"NÃO","SIM")</f>
        <v>NÃO</v>
      </c>
      <c r="Z1140" s="2" t="str">
        <f>IF(ISERR(FIND("16",GERAL[[#This Row],[ODS]])),"NÃO","SIM")</f>
        <v>NÃO</v>
      </c>
      <c r="AA1140" s="2" t="str">
        <f>IF(ISERR(FIND("17",GERAL[[#This Row],[ODS]])),"NÃO","SIM")</f>
        <v>NÃO</v>
      </c>
      <c r="AB1140" s="1">
        <v>56.294059301221893</v>
      </c>
      <c r="AC1140" s="1">
        <v>53.531118154813441</v>
      </c>
      <c r="AD1140" s="1">
        <v>46.836187768831273</v>
      </c>
      <c r="AE1140" s="1">
        <v>12.469495447088065</v>
      </c>
      <c r="AF1140" s="1">
        <v>33.527261859380005</v>
      </c>
      <c r="AG1140" s="1" t="str">
        <f>GERAL[[#This Row],[SIGLA]]&amp;GERAL[[#This Row],[CÓD]]</f>
        <v>BAIF_I1</v>
      </c>
      <c r="AH1140" s="1">
        <f ca="1">VLOOKUP(GERAL[[#This Row],[REF_NOTA]],BASE_NOTAS[],7,FALSE)</f>
        <v>35.133456168031813</v>
      </c>
      <c r="AI1140" s="31">
        <f ca="1">IF(GERAL[[#This Row],[Nota 2025]]="",0,GERAL[[#This Row],[Nota 2026]]-GERAL[[#This Row],[Nota 2025]])</f>
        <v>1.6061943086518085</v>
      </c>
    </row>
    <row r="1141" spans="1:35" ht="17" x14ac:dyDescent="0.35">
      <c r="A1141" s="2" t="s">
        <v>161</v>
      </c>
      <c r="B1141" s="2" t="s">
        <v>188</v>
      </c>
      <c r="C1141" s="2" t="s">
        <v>212</v>
      </c>
      <c r="D1141" s="15" t="s">
        <v>43</v>
      </c>
      <c r="E1141" s="2" t="s">
        <v>113</v>
      </c>
      <c r="F1141" s="2" t="str">
        <f>VLOOKUP(GERAL[[#This Row],[CÓD]],SEALL,6,FALSE)</f>
        <v>SG</v>
      </c>
      <c r="G114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4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4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41" s="2" t="str">
        <f>VLOOKUP(GERAL[[#This Row],[CÓD]],SEALL,4,FALSE)</f>
        <v>07, 09, 11</v>
      </c>
      <c r="K1141" s="2" t="str">
        <f>IF(ISERR(FIND("01",GERAL[[#This Row],[ODS]])),"NÃO","SIM")</f>
        <v>NÃO</v>
      </c>
      <c r="L1141" s="2" t="str">
        <f>IF(ISERR(FIND("02",GERAL[[#This Row],[ODS]])),"NÃO","SIM")</f>
        <v>NÃO</v>
      </c>
      <c r="M1141" s="2" t="str">
        <f>IF(ISERR(FIND("03",GERAL[[#This Row],[ODS]])),"NÃO","SIM")</f>
        <v>NÃO</v>
      </c>
      <c r="N1141" s="2" t="str">
        <f>IF(ISERR(FIND("04",GERAL[[#This Row],[ODS]])),"NÃO","SIM")</f>
        <v>NÃO</v>
      </c>
      <c r="O1141" s="2" t="str">
        <f>IF(ISERR(FIND("05",GERAL[[#This Row],[ODS]])),"NÃO","SIM")</f>
        <v>NÃO</v>
      </c>
      <c r="P1141" s="2" t="str">
        <f>IF(ISERR(FIND("06",GERAL[[#This Row],[ODS]])),"NÃO","SIM")</f>
        <v>NÃO</v>
      </c>
      <c r="Q1141" s="2" t="str">
        <f>IF(ISERR(FIND("07",GERAL[[#This Row],[ODS]])),"NÃO","SIM")</f>
        <v>SIM</v>
      </c>
      <c r="R1141" s="2" t="str">
        <f>IF(ISERR(FIND("08",GERAL[[#This Row],[ODS]])),"NÃO","SIM")</f>
        <v>NÃO</v>
      </c>
      <c r="S1141" s="2" t="str">
        <f>IF(ISERR(FIND("09",GERAL[[#This Row],[ODS]])),"NÃO","SIM")</f>
        <v>SIM</v>
      </c>
      <c r="T1141" s="2" t="str">
        <f>IF(ISERR(FIND("10",GERAL[[#This Row],[ODS]])),"NÃO","SIM")</f>
        <v>NÃO</v>
      </c>
      <c r="U1141" s="2" t="str">
        <f>IF(ISERR(FIND("11",GERAL[[#This Row],[ODS]])),"NÃO","SIM")</f>
        <v>SIM</v>
      </c>
      <c r="V1141" s="2" t="str">
        <f>IF(ISERR(FIND("12",GERAL[[#This Row],[ODS]])),"NÃO","SIM")</f>
        <v>NÃO</v>
      </c>
      <c r="W1141" s="2" t="str">
        <f>IF(ISERR(FIND("13",GERAL[[#This Row],[ODS]])),"NÃO","SIM")</f>
        <v>NÃO</v>
      </c>
      <c r="X1141" s="2" t="str">
        <f>IF(ISERR(FIND("14",GERAL[[#This Row],[ODS]])),"NÃO","SIM")</f>
        <v>NÃO</v>
      </c>
      <c r="Y1141" s="2" t="str">
        <f>IF(ISERR(FIND("15",GERAL[[#This Row],[ODS]])),"NÃO","SIM")</f>
        <v>NÃO</v>
      </c>
      <c r="Z1141" s="2" t="str">
        <f>IF(ISERR(FIND("16",GERAL[[#This Row],[ODS]])),"NÃO","SIM")</f>
        <v>NÃO</v>
      </c>
      <c r="AA1141" s="2" t="str">
        <f>IF(ISERR(FIND("17",GERAL[[#This Row],[ODS]])),"NÃO","SIM")</f>
        <v>NÃO</v>
      </c>
      <c r="AB1141" s="1">
        <v>73.24794671035545</v>
      </c>
      <c r="AC1141" s="1">
        <v>53.036966622356104</v>
      </c>
      <c r="AD1141" s="1">
        <v>43.956988559588986</v>
      </c>
      <c r="AE1141" s="1">
        <v>60.112132971964279</v>
      </c>
      <c r="AF1141" s="1">
        <v>71.455144217735267</v>
      </c>
      <c r="AG1141" s="1" t="str">
        <f>GERAL[[#This Row],[SIGLA]]&amp;GERAL[[#This Row],[CÓD]]</f>
        <v>CEIF_I1</v>
      </c>
      <c r="AH1141" s="1">
        <f ca="1">VLOOKUP(GERAL[[#This Row],[REF_NOTA]],BASE_NOTAS[],7,FALSE)</f>
        <v>76.486593998604832</v>
      </c>
      <c r="AI1141" s="31">
        <f ca="1">IF(GERAL[[#This Row],[Nota 2025]]="",0,GERAL[[#This Row],[Nota 2026]]-GERAL[[#This Row],[Nota 2025]])</f>
        <v>5.0314497808695648</v>
      </c>
    </row>
    <row r="1142" spans="1:35" ht="17" x14ac:dyDescent="0.35">
      <c r="A1142" s="2" t="s">
        <v>162</v>
      </c>
      <c r="B1142" s="2" t="s">
        <v>189</v>
      </c>
      <c r="C1142" s="2" t="s">
        <v>212</v>
      </c>
      <c r="D1142" s="15" t="s">
        <v>43</v>
      </c>
      <c r="E1142" s="2" t="s">
        <v>113</v>
      </c>
      <c r="F1142" s="2" t="str">
        <f>VLOOKUP(GERAL[[#This Row],[CÓD]],SEALL,6,FALSE)</f>
        <v>SG</v>
      </c>
      <c r="G114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4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4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42" s="2" t="str">
        <f>VLOOKUP(GERAL[[#This Row],[CÓD]],SEALL,4,FALSE)</f>
        <v>07, 09, 11</v>
      </c>
      <c r="K1142" s="2" t="str">
        <f>IF(ISERR(FIND("01",GERAL[[#This Row],[ODS]])),"NÃO","SIM")</f>
        <v>NÃO</v>
      </c>
      <c r="L1142" s="2" t="str">
        <f>IF(ISERR(FIND("02",GERAL[[#This Row],[ODS]])),"NÃO","SIM")</f>
        <v>NÃO</v>
      </c>
      <c r="M1142" s="2" t="str">
        <f>IF(ISERR(FIND("03",GERAL[[#This Row],[ODS]])),"NÃO","SIM")</f>
        <v>NÃO</v>
      </c>
      <c r="N1142" s="2" t="str">
        <f>IF(ISERR(FIND("04",GERAL[[#This Row],[ODS]])),"NÃO","SIM")</f>
        <v>NÃO</v>
      </c>
      <c r="O1142" s="2" t="str">
        <f>IF(ISERR(FIND("05",GERAL[[#This Row],[ODS]])),"NÃO","SIM")</f>
        <v>NÃO</v>
      </c>
      <c r="P1142" s="2" t="str">
        <f>IF(ISERR(FIND("06",GERAL[[#This Row],[ODS]])),"NÃO","SIM")</f>
        <v>NÃO</v>
      </c>
      <c r="Q1142" s="2" t="str">
        <f>IF(ISERR(FIND("07",GERAL[[#This Row],[ODS]])),"NÃO","SIM")</f>
        <v>SIM</v>
      </c>
      <c r="R1142" s="2" t="str">
        <f>IF(ISERR(FIND("08",GERAL[[#This Row],[ODS]])),"NÃO","SIM")</f>
        <v>NÃO</v>
      </c>
      <c r="S1142" s="2" t="str">
        <f>IF(ISERR(FIND("09",GERAL[[#This Row],[ODS]])),"NÃO","SIM")</f>
        <v>SIM</v>
      </c>
      <c r="T1142" s="2" t="str">
        <f>IF(ISERR(FIND("10",GERAL[[#This Row],[ODS]])),"NÃO","SIM")</f>
        <v>NÃO</v>
      </c>
      <c r="U1142" s="2" t="str">
        <f>IF(ISERR(FIND("11",GERAL[[#This Row],[ODS]])),"NÃO","SIM")</f>
        <v>SIM</v>
      </c>
      <c r="V1142" s="2" t="str">
        <f>IF(ISERR(FIND("12",GERAL[[#This Row],[ODS]])),"NÃO","SIM")</f>
        <v>NÃO</v>
      </c>
      <c r="W1142" s="2" t="str">
        <f>IF(ISERR(FIND("13",GERAL[[#This Row],[ODS]])),"NÃO","SIM")</f>
        <v>NÃO</v>
      </c>
      <c r="X1142" s="2" t="str">
        <f>IF(ISERR(FIND("14",GERAL[[#This Row],[ODS]])),"NÃO","SIM")</f>
        <v>NÃO</v>
      </c>
      <c r="Y1142" s="2" t="str">
        <f>IF(ISERR(FIND("15",GERAL[[#This Row],[ODS]])),"NÃO","SIM")</f>
        <v>NÃO</v>
      </c>
      <c r="Z1142" s="2" t="str">
        <f>IF(ISERR(FIND("16",GERAL[[#This Row],[ODS]])),"NÃO","SIM")</f>
        <v>NÃO</v>
      </c>
      <c r="AA1142" s="2" t="str">
        <f>IF(ISERR(FIND("17",GERAL[[#This Row],[ODS]])),"NÃO","SIM")</f>
        <v>NÃO</v>
      </c>
      <c r="AB1142" s="1">
        <v>83.950716670129864</v>
      </c>
      <c r="AC1142" s="1">
        <v>76.759988429134054</v>
      </c>
      <c r="AD1142" s="1">
        <v>72.465960575865964</v>
      </c>
      <c r="AE1142" s="1">
        <v>54.20460143008313</v>
      </c>
      <c r="AF1142" s="1">
        <v>45.627092530055471</v>
      </c>
      <c r="AG1142" s="1" t="str">
        <f>GERAL[[#This Row],[SIGLA]]&amp;GERAL[[#This Row],[CÓD]]</f>
        <v>DFIF_I1</v>
      </c>
      <c r="AH1142" s="1">
        <f ca="1">VLOOKUP(GERAL[[#This Row],[REF_NOTA]],BASE_NOTAS[],7,FALSE)</f>
        <v>44.952669206817539</v>
      </c>
      <c r="AI1142" s="31">
        <f ca="1">IF(GERAL[[#This Row],[Nota 2025]]="",0,GERAL[[#This Row],[Nota 2026]]-GERAL[[#This Row],[Nota 2025]])</f>
        <v>-0.67442332323793153</v>
      </c>
    </row>
    <row r="1143" spans="1:35" ht="17" x14ac:dyDescent="0.35">
      <c r="A1143" s="2" t="s">
        <v>163</v>
      </c>
      <c r="B1143" s="2" t="s">
        <v>183</v>
      </c>
      <c r="C1143" s="2" t="s">
        <v>212</v>
      </c>
      <c r="D1143" s="15" t="s">
        <v>43</v>
      </c>
      <c r="E1143" s="2" t="s">
        <v>113</v>
      </c>
      <c r="F1143" s="2" t="str">
        <f>VLOOKUP(GERAL[[#This Row],[CÓD]],SEALL,6,FALSE)</f>
        <v>SG</v>
      </c>
      <c r="G114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4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4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43" s="2" t="str">
        <f>VLOOKUP(GERAL[[#This Row],[CÓD]],SEALL,4,FALSE)</f>
        <v>07, 09, 11</v>
      </c>
      <c r="K1143" s="2" t="str">
        <f>IF(ISERR(FIND("01",GERAL[[#This Row],[ODS]])),"NÃO","SIM")</f>
        <v>NÃO</v>
      </c>
      <c r="L1143" s="2" t="str">
        <f>IF(ISERR(FIND("02",GERAL[[#This Row],[ODS]])),"NÃO","SIM")</f>
        <v>NÃO</v>
      </c>
      <c r="M1143" s="2" t="str">
        <f>IF(ISERR(FIND("03",GERAL[[#This Row],[ODS]])),"NÃO","SIM")</f>
        <v>NÃO</v>
      </c>
      <c r="N1143" s="2" t="str">
        <f>IF(ISERR(FIND("04",GERAL[[#This Row],[ODS]])),"NÃO","SIM")</f>
        <v>NÃO</v>
      </c>
      <c r="O1143" s="2" t="str">
        <f>IF(ISERR(FIND("05",GERAL[[#This Row],[ODS]])),"NÃO","SIM")</f>
        <v>NÃO</v>
      </c>
      <c r="P1143" s="2" t="str">
        <f>IF(ISERR(FIND("06",GERAL[[#This Row],[ODS]])),"NÃO","SIM")</f>
        <v>NÃO</v>
      </c>
      <c r="Q1143" s="2" t="str">
        <f>IF(ISERR(FIND("07",GERAL[[#This Row],[ODS]])),"NÃO","SIM")</f>
        <v>SIM</v>
      </c>
      <c r="R1143" s="2" t="str">
        <f>IF(ISERR(FIND("08",GERAL[[#This Row],[ODS]])),"NÃO","SIM")</f>
        <v>NÃO</v>
      </c>
      <c r="S1143" s="2" t="str">
        <f>IF(ISERR(FIND("09",GERAL[[#This Row],[ODS]])),"NÃO","SIM")</f>
        <v>SIM</v>
      </c>
      <c r="T1143" s="2" t="str">
        <f>IF(ISERR(FIND("10",GERAL[[#This Row],[ODS]])),"NÃO","SIM")</f>
        <v>NÃO</v>
      </c>
      <c r="U1143" s="2" t="str">
        <f>IF(ISERR(FIND("11",GERAL[[#This Row],[ODS]])),"NÃO","SIM")</f>
        <v>SIM</v>
      </c>
      <c r="V1143" s="2" t="str">
        <f>IF(ISERR(FIND("12",GERAL[[#This Row],[ODS]])),"NÃO","SIM")</f>
        <v>NÃO</v>
      </c>
      <c r="W1143" s="2" t="str">
        <f>IF(ISERR(FIND("13",GERAL[[#This Row],[ODS]])),"NÃO","SIM")</f>
        <v>NÃO</v>
      </c>
      <c r="X1143" s="2" t="str">
        <f>IF(ISERR(FIND("14",GERAL[[#This Row],[ODS]])),"NÃO","SIM")</f>
        <v>NÃO</v>
      </c>
      <c r="Y1143" s="2" t="str">
        <f>IF(ISERR(FIND("15",GERAL[[#This Row],[ODS]])),"NÃO","SIM")</f>
        <v>NÃO</v>
      </c>
      <c r="Z1143" s="2" t="str">
        <f>IF(ISERR(FIND("16",GERAL[[#This Row],[ODS]])),"NÃO","SIM")</f>
        <v>NÃO</v>
      </c>
      <c r="AA1143" s="2" t="str">
        <f>IF(ISERR(FIND("17",GERAL[[#This Row],[ODS]])),"NÃO","SIM")</f>
        <v>NÃO</v>
      </c>
      <c r="AB1143" s="1">
        <v>62.398929865446831</v>
      </c>
      <c r="AC1143" s="1">
        <v>45.430992469237616</v>
      </c>
      <c r="AD1143" s="1">
        <v>58.038938170518328</v>
      </c>
      <c r="AE1143" s="1">
        <v>65.682769553660165</v>
      </c>
      <c r="AF1143" s="1">
        <v>69.647822211144415</v>
      </c>
      <c r="AG1143" s="1" t="str">
        <f>GERAL[[#This Row],[SIGLA]]&amp;GERAL[[#This Row],[CÓD]]</f>
        <v>ESIF_I1</v>
      </c>
      <c r="AH1143" s="1">
        <f ca="1">VLOOKUP(GERAL[[#This Row],[REF_NOTA]],BASE_NOTAS[],7,FALSE)</f>
        <v>64.12824140716171</v>
      </c>
      <c r="AI1143" s="31">
        <f ca="1">IF(GERAL[[#This Row],[Nota 2025]]="",0,GERAL[[#This Row],[Nota 2026]]-GERAL[[#This Row],[Nota 2025]])</f>
        <v>-5.5195808039827057</v>
      </c>
    </row>
    <row r="1144" spans="1:35" ht="17" x14ac:dyDescent="0.35">
      <c r="A1144" s="2" t="s">
        <v>164</v>
      </c>
      <c r="B1144" s="2" t="s">
        <v>190</v>
      </c>
      <c r="C1144" s="2" t="s">
        <v>212</v>
      </c>
      <c r="D1144" s="15" t="s">
        <v>43</v>
      </c>
      <c r="E1144" s="2" t="s">
        <v>113</v>
      </c>
      <c r="F1144" s="2" t="str">
        <f>VLOOKUP(GERAL[[#This Row],[CÓD]],SEALL,6,FALSE)</f>
        <v>SG</v>
      </c>
      <c r="G114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4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4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44" s="2" t="str">
        <f>VLOOKUP(GERAL[[#This Row],[CÓD]],SEALL,4,FALSE)</f>
        <v>07, 09, 11</v>
      </c>
      <c r="K1144" s="2" t="str">
        <f>IF(ISERR(FIND("01",GERAL[[#This Row],[ODS]])),"NÃO","SIM")</f>
        <v>NÃO</v>
      </c>
      <c r="L1144" s="2" t="str">
        <f>IF(ISERR(FIND("02",GERAL[[#This Row],[ODS]])),"NÃO","SIM")</f>
        <v>NÃO</v>
      </c>
      <c r="M1144" s="2" t="str">
        <f>IF(ISERR(FIND("03",GERAL[[#This Row],[ODS]])),"NÃO","SIM")</f>
        <v>NÃO</v>
      </c>
      <c r="N1144" s="2" t="str">
        <f>IF(ISERR(FIND("04",GERAL[[#This Row],[ODS]])),"NÃO","SIM")</f>
        <v>NÃO</v>
      </c>
      <c r="O1144" s="2" t="str">
        <f>IF(ISERR(FIND("05",GERAL[[#This Row],[ODS]])),"NÃO","SIM")</f>
        <v>NÃO</v>
      </c>
      <c r="P1144" s="2" t="str">
        <f>IF(ISERR(FIND("06",GERAL[[#This Row],[ODS]])),"NÃO","SIM")</f>
        <v>NÃO</v>
      </c>
      <c r="Q1144" s="2" t="str">
        <f>IF(ISERR(FIND("07",GERAL[[#This Row],[ODS]])),"NÃO","SIM")</f>
        <v>SIM</v>
      </c>
      <c r="R1144" s="2" t="str">
        <f>IF(ISERR(FIND("08",GERAL[[#This Row],[ODS]])),"NÃO","SIM")</f>
        <v>NÃO</v>
      </c>
      <c r="S1144" s="2" t="str">
        <f>IF(ISERR(FIND("09",GERAL[[#This Row],[ODS]])),"NÃO","SIM")</f>
        <v>SIM</v>
      </c>
      <c r="T1144" s="2" t="str">
        <f>IF(ISERR(FIND("10",GERAL[[#This Row],[ODS]])),"NÃO","SIM")</f>
        <v>NÃO</v>
      </c>
      <c r="U1144" s="2" t="str">
        <f>IF(ISERR(FIND("11",GERAL[[#This Row],[ODS]])),"NÃO","SIM")</f>
        <v>SIM</v>
      </c>
      <c r="V1144" s="2" t="str">
        <f>IF(ISERR(FIND("12",GERAL[[#This Row],[ODS]])),"NÃO","SIM")</f>
        <v>NÃO</v>
      </c>
      <c r="W1144" s="2" t="str">
        <f>IF(ISERR(FIND("13",GERAL[[#This Row],[ODS]])),"NÃO","SIM")</f>
        <v>NÃO</v>
      </c>
      <c r="X1144" s="2" t="str">
        <f>IF(ISERR(FIND("14",GERAL[[#This Row],[ODS]])),"NÃO","SIM")</f>
        <v>NÃO</v>
      </c>
      <c r="Y1144" s="2" t="str">
        <f>IF(ISERR(FIND("15",GERAL[[#This Row],[ODS]])),"NÃO","SIM")</f>
        <v>NÃO</v>
      </c>
      <c r="Z1144" s="2" t="str">
        <f>IF(ISERR(FIND("16",GERAL[[#This Row],[ODS]])),"NÃO","SIM")</f>
        <v>NÃO</v>
      </c>
      <c r="AA1144" s="2" t="str">
        <f>IF(ISERR(FIND("17",GERAL[[#This Row],[ODS]])),"NÃO","SIM")</f>
        <v>NÃO</v>
      </c>
      <c r="AB1144" s="1">
        <v>44.796528725583883</v>
      </c>
      <c r="AC1144" s="1">
        <v>36.154089357932065</v>
      </c>
      <c r="AD1144" s="1">
        <v>41.159129759597349</v>
      </c>
      <c r="AE1144" s="1">
        <v>64.576944815617381</v>
      </c>
      <c r="AF1144" s="1">
        <v>45.00603855827611</v>
      </c>
      <c r="AG1144" s="1" t="str">
        <f>GERAL[[#This Row],[SIGLA]]&amp;GERAL[[#This Row],[CÓD]]</f>
        <v>GOIF_I1</v>
      </c>
      <c r="AH1144" s="1">
        <f ca="1">VLOOKUP(GERAL[[#This Row],[REF_NOTA]],BASE_NOTAS[],7,FALSE)</f>
        <v>2.1101219786306018</v>
      </c>
      <c r="AI1144" s="31">
        <f ca="1">IF(GERAL[[#This Row],[Nota 2025]]="",0,GERAL[[#This Row],[Nota 2026]]-GERAL[[#This Row],[Nota 2025]])</f>
        <v>-42.895916579645508</v>
      </c>
    </row>
    <row r="1145" spans="1:35" ht="17" x14ac:dyDescent="0.35">
      <c r="A1145" s="2" t="s">
        <v>165</v>
      </c>
      <c r="B1145" s="2" t="s">
        <v>191</v>
      </c>
      <c r="C1145" s="2" t="s">
        <v>212</v>
      </c>
      <c r="D1145" s="15" t="s">
        <v>43</v>
      </c>
      <c r="E1145" s="2" t="s">
        <v>113</v>
      </c>
      <c r="F1145" s="2" t="str">
        <f>VLOOKUP(GERAL[[#This Row],[CÓD]],SEALL,6,FALSE)</f>
        <v>SG</v>
      </c>
      <c r="G114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4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4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45" s="2" t="str">
        <f>VLOOKUP(GERAL[[#This Row],[CÓD]],SEALL,4,FALSE)</f>
        <v>07, 09, 11</v>
      </c>
      <c r="K1145" s="2" t="str">
        <f>IF(ISERR(FIND("01",GERAL[[#This Row],[ODS]])),"NÃO","SIM")</f>
        <v>NÃO</v>
      </c>
      <c r="L1145" s="2" t="str">
        <f>IF(ISERR(FIND("02",GERAL[[#This Row],[ODS]])),"NÃO","SIM")</f>
        <v>NÃO</v>
      </c>
      <c r="M1145" s="2" t="str">
        <f>IF(ISERR(FIND("03",GERAL[[#This Row],[ODS]])),"NÃO","SIM")</f>
        <v>NÃO</v>
      </c>
      <c r="N1145" s="2" t="str">
        <f>IF(ISERR(FIND("04",GERAL[[#This Row],[ODS]])),"NÃO","SIM")</f>
        <v>NÃO</v>
      </c>
      <c r="O1145" s="2" t="str">
        <f>IF(ISERR(FIND("05",GERAL[[#This Row],[ODS]])),"NÃO","SIM")</f>
        <v>NÃO</v>
      </c>
      <c r="P1145" s="2" t="str">
        <f>IF(ISERR(FIND("06",GERAL[[#This Row],[ODS]])),"NÃO","SIM")</f>
        <v>NÃO</v>
      </c>
      <c r="Q1145" s="2" t="str">
        <f>IF(ISERR(FIND("07",GERAL[[#This Row],[ODS]])),"NÃO","SIM")</f>
        <v>SIM</v>
      </c>
      <c r="R1145" s="2" t="str">
        <f>IF(ISERR(FIND("08",GERAL[[#This Row],[ODS]])),"NÃO","SIM")</f>
        <v>NÃO</v>
      </c>
      <c r="S1145" s="2" t="str">
        <f>IF(ISERR(FIND("09",GERAL[[#This Row],[ODS]])),"NÃO","SIM")</f>
        <v>SIM</v>
      </c>
      <c r="T1145" s="2" t="str">
        <f>IF(ISERR(FIND("10",GERAL[[#This Row],[ODS]])),"NÃO","SIM")</f>
        <v>NÃO</v>
      </c>
      <c r="U1145" s="2" t="str">
        <f>IF(ISERR(FIND("11",GERAL[[#This Row],[ODS]])),"NÃO","SIM")</f>
        <v>SIM</v>
      </c>
      <c r="V1145" s="2" t="str">
        <f>IF(ISERR(FIND("12",GERAL[[#This Row],[ODS]])),"NÃO","SIM")</f>
        <v>NÃO</v>
      </c>
      <c r="W1145" s="2" t="str">
        <f>IF(ISERR(FIND("13",GERAL[[#This Row],[ODS]])),"NÃO","SIM")</f>
        <v>NÃO</v>
      </c>
      <c r="X1145" s="2" t="str">
        <f>IF(ISERR(FIND("14",GERAL[[#This Row],[ODS]])),"NÃO","SIM")</f>
        <v>NÃO</v>
      </c>
      <c r="Y1145" s="2" t="str">
        <f>IF(ISERR(FIND("15",GERAL[[#This Row],[ODS]])),"NÃO","SIM")</f>
        <v>NÃO</v>
      </c>
      <c r="Z1145" s="2" t="str">
        <f>IF(ISERR(FIND("16",GERAL[[#This Row],[ODS]])),"NÃO","SIM")</f>
        <v>NÃO</v>
      </c>
      <c r="AA1145" s="2" t="str">
        <f>IF(ISERR(FIND("17",GERAL[[#This Row],[ODS]])),"NÃO","SIM")</f>
        <v>NÃO</v>
      </c>
      <c r="AB1145" s="1">
        <v>61.155025025030874</v>
      </c>
      <c r="AC1145" s="1">
        <v>55.538198039718253</v>
      </c>
      <c r="AD1145" s="1">
        <v>71.440778853192754</v>
      </c>
      <c r="AE1145" s="1">
        <v>72.753112967445901</v>
      </c>
      <c r="AF1145" s="1">
        <v>60.625511442384166</v>
      </c>
      <c r="AG1145" s="1" t="str">
        <f>GERAL[[#This Row],[SIGLA]]&amp;GERAL[[#This Row],[CÓD]]</f>
        <v>MAIF_I1</v>
      </c>
      <c r="AH1145" s="1">
        <f ca="1">VLOOKUP(GERAL[[#This Row],[REF_NOTA]],BASE_NOTAS[],7,FALSE)</f>
        <v>50.253987626287312</v>
      </c>
      <c r="AI1145" s="31">
        <f ca="1">IF(GERAL[[#This Row],[Nota 2025]]="",0,GERAL[[#This Row],[Nota 2026]]-GERAL[[#This Row],[Nota 2025]])</f>
        <v>-10.371523816096854</v>
      </c>
    </row>
    <row r="1146" spans="1:35" ht="17" x14ac:dyDescent="0.35">
      <c r="A1146" s="2" t="s">
        <v>168</v>
      </c>
      <c r="B1146" s="2" t="s">
        <v>195</v>
      </c>
      <c r="C1146" s="2" t="s">
        <v>212</v>
      </c>
      <c r="D1146" s="15" t="s">
        <v>43</v>
      </c>
      <c r="E1146" s="2" t="s">
        <v>113</v>
      </c>
      <c r="F1146" s="2" t="str">
        <f>VLOOKUP(GERAL[[#This Row],[CÓD]],SEALL,6,FALSE)</f>
        <v>SG</v>
      </c>
      <c r="G114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4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4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46" s="2" t="str">
        <f>VLOOKUP(GERAL[[#This Row],[CÓD]],SEALL,4,FALSE)</f>
        <v>07, 09, 11</v>
      </c>
      <c r="K1146" s="2" t="str">
        <f>IF(ISERR(FIND("01",GERAL[[#This Row],[ODS]])),"NÃO","SIM")</f>
        <v>NÃO</v>
      </c>
      <c r="L1146" s="2" t="str">
        <f>IF(ISERR(FIND("02",GERAL[[#This Row],[ODS]])),"NÃO","SIM")</f>
        <v>NÃO</v>
      </c>
      <c r="M1146" s="2" t="str">
        <f>IF(ISERR(FIND("03",GERAL[[#This Row],[ODS]])),"NÃO","SIM")</f>
        <v>NÃO</v>
      </c>
      <c r="N1146" s="2" t="str">
        <f>IF(ISERR(FIND("04",GERAL[[#This Row],[ODS]])),"NÃO","SIM")</f>
        <v>NÃO</v>
      </c>
      <c r="O1146" s="2" t="str">
        <f>IF(ISERR(FIND("05",GERAL[[#This Row],[ODS]])),"NÃO","SIM")</f>
        <v>NÃO</v>
      </c>
      <c r="P1146" s="2" t="str">
        <f>IF(ISERR(FIND("06",GERAL[[#This Row],[ODS]])),"NÃO","SIM")</f>
        <v>NÃO</v>
      </c>
      <c r="Q1146" s="2" t="str">
        <f>IF(ISERR(FIND("07",GERAL[[#This Row],[ODS]])),"NÃO","SIM")</f>
        <v>SIM</v>
      </c>
      <c r="R1146" s="2" t="str">
        <f>IF(ISERR(FIND("08",GERAL[[#This Row],[ODS]])),"NÃO","SIM")</f>
        <v>NÃO</v>
      </c>
      <c r="S1146" s="2" t="str">
        <f>IF(ISERR(FIND("09",GERAL[[#This Row],[ODS]])),"NÃO","SIM")</f>
        <v>SIM</v>
      </c>
      <c r="T1146" s="2" t="str">
        <f>IF(ISERR(FIND("10",GERAL[[#This Row],[ODS]])),"NÃO","SIM")</f>
        <v>NÃO</v>
      </c>
      <c r="U1146" s="2" t="str">
        <f>IF(ISERR(FIND("11",GERAL[[#This Row],[ODS]])),"NÃO","SIM")</f>
        <v>SIM</v>
      </c>
      <c r="V1146" s="2" t="str">
        <f>IF(ISERR(FIND("12",GERAL[[#This Row],[ODS]])),"NÃO","SIM")</f>
        <v>NÃO</v>
      </c>
      <c r="W1146" s="2" t="str">
        <f>IF(ISERR(FIND("13",GERAL[[#This Row],[ODS]])),"NÃO","SIM")</f>
        <v>NÃO</v>
      </c>
      <c r="X1146" s="2" t="str">
        <f>IF(ISERR(FIND("14",GERAL[[#This Row],[ODS]])),"NÃO","SIM")</f>
        <v>NÃO</v>
      </c>
      <c r="Y1146" s="2" t="str">
        <f>IF(ISERR(FIND("15",GERAL[[#This Row],[ODS]])),"NÃO","SIM")</f>
        <v>NÃO</v>
      </c>
      <c r="Z1146" s="2" t="str">
        <f>IF(ISERR(FIND("16",GERAL[[#This Row],[ODS]])),"NÃO","SIM")</f>
        <v>NÃO</v>
      </c>
      <c r="AA1146" s="2" t="str">
        <f>IF(ISERR(FIND("17",GERAL[[#This Row],[ODS]])),"NÃO","SIM")</f>
        <v>NÃO</v>
      </c>
      <c r="AB1146" s="1">
        <v>27.400645940241304</v>
      </c>
      <c r="AC1146" s="1">
        <v>20.656898751459181</v>
      </c>
      <c r="AD1146" s="1">
        <v>31.277983132254477</v>
      </c>
      <c r="AE1146" s="1">
        <v>6.4178948963136406</v>
      </c>
      <c r="AF1146" s="1">
        <v>15.640337350459802</v>
      </c>
      <c r="AG1146" s="1" t="str">
        <f>GERAL[[#This Row],[SIGLA]]&amp;GERAL[[#This Row],[CÓD]]</f>
        <v>MTIF_I1</v>
      </c>
      <c r="AH1146" s="1">
        <f ca="1">VLOOKUP(GERAL[[#This Row],[REF_NOTA]],BASE_NOTAS[],7,FALSE)</f>
        <v>15.469535284206941</v>
      </c>
      <c r="AI1146" s="31">
        <f ca="1">IF(GERAL[[#This Row],[Nota 2025]]="",0,GERAL[[#This Row],[Nota 2026]]-GERAL[[#This Row],[Nota 2025]])</f>
        <v>-0.1708020662528611</v>
      </c>
    </row>
    <row r="1147" spans="1:35" ht="17" x14ac:dyDescent="0.35">
      <c r="A1147" s="2" t="s">
        <v>167</v>
      </c>
      <c r="B1147" s="2" t="s">
        <v>193</v>
      </c>
      <c r="C1147" s="2" t="s">
        <v>212</v>
      </c>
      <c r="D1147" s="15" t="s">
        <v>43</v>
      </c>
      <c r="E1147" s="2" t="s">
        <v>113</v>
      </c>
      <c r="F1147" s="2" t="str">
        <f>VLOOKUP(GERAL[[#This Row],[CÓD]],SEALL,6,FALSE)</f>
        <v>SG</v>
      </c>
      <c r="G114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4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4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47" s="2" t="str">
        <f>VLOOKUP(GERAL[[#This Row],[CÓD]],SEALL,4,FALSE)</f>
        <v>07, 09, 11</v>
      </c>
      <c r="K1147" s="2" t="str">
        <f>IF(ISERR(FIND("01",GERAL[[#This Row],[ODS]])),"NÃO","SIM")</f>
        <v>NÃO</v>
      </c>
      <c r="L1147" s="2" t="str">
        <f>IF(ISERR(FIND("02",GERAL[[#This Row],[ODS]])),"NÃO","SIM")</f>
        <v>NÃO</v>
      </c>
      <c r="M1147" s="2" t="str">
        <f>IF(ISERR(FIND("03",GERAL[[#This Row],[ODS]])),"NÃO","SIM")</f>
        <v>NÃO</v>
      </c>
      <c r="N1147" s="2" t="str">
        <f>IF(ISERR(FIND("04",GERAL[[#This Row],[ODS]])),"NÃO","SIM")</f>
        <v>NÃO</v>
      </c>
      <c r="O1147" s="2" t="str">
        <f>IF(ISERR(FIND("05",GERAL[[#This Row],[ODS]])),"NÃO","SIM")</f>
        <v>NÃO</v>
      </c>
      <c r="P1147" s="2" t="str">
        <f>IF(ISERR(FIND("06",GERAL[[#This Row],[ODS]])),"NÃO","SIM")</f>
        <v>NÃO</v>
      </c>
      <c r="Q1147" s="2" t="str">
        <f>IF(ISERR(FIND("07",GERAL[[#This Row],[ODS]])),"NÃO","SIM")</f>
        <v>SIM</v>
      </c>
      <c r="R1147" s="2" t="str">
        <f>IF(ISERR(FIND("08",GERAL[[#This Row],[ODS]])),"NÃO","SIM")</f>
        <v>NÃO</v>
      </c>
      <c r="S1147" s="2" t="str">
        <f>IF(ISERR(FIND("09",GERAL[[#This Row],[ODS]])),"NÃO","SIM")</f>
        <v>SIM</v>
      </c>
      <c r="T1147" s="2" t="str">
        <f>IF(ISERR(FIND("10",GERAL[[#This Row],[ODS]])),"NÃO","SIM")</f>
        <v>NÃO</v>
      </c>
      <c r="U1147" s="2" t="str">
        <f>IF(ISERR(FIND("11",GERAL[[#This Row],[ODS]])),"NÃO","SIM")</f>
        <v>SIM</v>
      </c>
      <c r="V1147" s="2" t="str">
        <f>IF(ISERR(FIND("12",GERAL[[#This Row],[ODS]])),"NÃO","SIM")</f>
        <v>NÃO</v>
      </c>
      <c r="W1147" s="2" t="str">
        <f>IF(ISERR(FIND("13",GERAL[[#This Row],[ODS]])),"NÃO","SIM")</f>
        <v>NÃO</v>
      </c>
      <c r="X1147" s="2" t="str">
        <f>IF(ISERR(FIND("14",GERAL[[#This Row],[ODS]])),"NÃO","SIM")</f>
        <v>NÃO</v>
      </c>
      <c r="Y1147" s="2" t="str">
        <f>IF(ISERR(FIND("15",GERAL[[#This Row],[ODS]])),"NÃO","SIM")</f>
        <v>NÃO</v>
      </c>
      <c r="Z1147" s="2" t="str">
        <f>IF(ISERR(FIND("16",GERAL[[#This Row],[ODS]])),"NÃO","SIM")</f>
        <v>NÃO</v>
      </c>
      <c r="AA1147" s="2" t="str">
        <f>IF(ISERR(FIND("17",GERAL[[#This Row],[ODS]])),"NÃO","SIM")</f>
        <v>NÃO</v>
      </c>
      <c r="AB1147" s="1">
        <v>45.402034068417052</v>
      </c>
      <c r="AC1147" s="1">
        <v>36.631254894845178</v>
      </c>
      <c r="AD1147" s="1">
        <v>30.118690245906805</v>
      </c>
      <c r="AE1147" s="1">
        <v>5.348900085277279</v>
      </c>
      <c r="AF1147" s="1">
        <v>15.836828780807679</v>
      </c>
      <c r="AG1147" s="1" t="str">
        <f>GERAL[[#This Row],[SIGLA]]&amp;GERAL[[#This Row],[CÓD]]</f>
        <v>MSIF_I1</v>
      </c>
      <c r="AH1147" s="1">
        <f ca="1">VLOOKUP(GERAL[[#This Row],[REF_NOTA]],BASE_NOTAS[],7,FALSE)</f>
        <v>9.894184684194002</v>
      </c>
      <c r="AI1147" s="31">
        <f ca="1">IF(GERAL[[#This Row],[Nota 2025]]="",0,GERAL[[#This Row],[Nota 2026]]-GERAL[[#This Row],[Nota 2025]])</f>
        <v>-5.9426440966136767</v>
      </c>
    </row>
    <row r="1148" spans="1:35" ht="17" x14ac:dyDescent="0.35">
      <c r="A1148" s="2" t="s">
        <v>166</v>
      </c>
      <c r="B1148" s="2" t="s">
        <v>192</v>
      </c>
      <c r="C1148" s="2" t="s">
        <v>212</v>
      </c>
      <c r="D1148" s="15" t="s">
        <v>43</v>
      </c>
      <c r="E1148" s="2" t="s">
        <v>113</v>
      </c>
      <c r="F1148" s="2" t="str">
        <f>VLOOKUP(GERAL[[#This Row],[CÓD]],SEALL,6,FALSE)</f>
        <v>SG</v>
      </c>
      <c r="G114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4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4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48" s="2" t="str">
        <f>VLOOKUP(GERAL[[#This Row],[CÓD]],SEALL,4,FALSE)</f>
        <v>07, 09, 11</v>
      </c>
      <c r="K1148" s="2" t="str">
        <f>IF(ISERR(FIND("01",GERAL[[#This Row],[ODS]])),"NÃO","SIM")</f>
        <v>NÃO</v>
      </c>
      <c r="L1148" s="2" t="str">
        <f>IF(ISERR(FIND("02",GERAL[[#This Row],[ODS]])),"NÃO","SIM")</f>
        <v>NÃO</v>
      </c>
      <c r="M1148" s="2" t="str">
        <f>IF(ISERR(FIND("03",GERAL[[#This Row],[ODS]])),"NÃO","SIM")</f>
        <v>NÃO</v>
      </c>
      <c r="N1148" s="2" t="str">
        <f>IF(ISERR(FIND("04",GERAL[[#This Row],[ODS]])),"NÃO","SIM")</f>
        <v>NÃO</v>
      </c>
      <c r="O1148" s="2" t="str">
        <f>IF(ISERR(FIND("05",GERAL[[#This Row],[ODS]])),"NÃO","SIM")</f>
        <v>NÃO</v>
      </c>
      <c r="P1148" s="2" t="str">
        <f>IF(ISERR(FIND("06",GERAL[[#This Row],[ODS]])),"NÃO","SIM")</f>
        <v>NÃO</v>
      </c>
      <c r="Q1148" s="2" t="str">
        <f>IF(ISERR(FIND("07",GERAL[[#This Row],[ODS]])),"NÃO","SIM")</f>
        <v>SIM</v>
      </c>
      <c r="R1148" s="2" t="str">
        <f>IF(ISERR(FIND("08",GERAL[[#This Row],[ODS]])),"NÃO","SIM")</f>
        <v>NÃO</v>
      </c>
      <c r="S1148" s="2" t="str">
        <f>IF(ISERR(FIND("09",GERAL[[#This Row],[ODS]])),"NÃO","SIM")</f>
        <v>SIM</v>
      </c>
      <c r="T1148" s="2" t="str">
        <f>IF(ISERR(FIND("10",GERAL[[#This Row],[ODS]])),"NÃO","SIM")</f>
        <v>NÃO</v>
      </c>
      <c r="U1148" s="2" t="str">
        <f>IF(ISERR(FIND("11",GERAL[[#This Row],[ODS]])),"NÃO","SIM")</f>
        <v>SIM</v>
      </c>
      <c r="V1148" s="2" t="str">
        <f>IF(ISERR(FIND("12",GERAL[[#This Row],[ODS]])),"NÃO","SIM")</f>
        <v>NÃO</v>
      </c>
      <c r="W1148" s="2" t="str">
        <f>IF(ISERR(FIND("13",GERAL[[#This Row],[ODS]])),"NÃO","SIM")</f>
        <v>NÃO</v>
      </c>
      <c r="X1148" s="2" t="str">
        <f>IF(ISERR(FIND("14",GERAL[[#This Row],[ODS]])),"NÃO","SIM")</f>
        <v>NÃO</v>
      </c>
      <c r="Y1148" s="2" t="str">
        <f>IF(ISERR(FIND("15",GERAL[[#This Row],[ODS]])),"NÃO","SIM")</f>
        <v>NÃO</v>
      </c>
      <c r="Z1148" s="2" t="str">
        <f>IF(ISERR(FIND("16",GERAL[[#This Row],[ODS]])),"NÃO","SIM")</f>
        <v>NÃO</v>
      </c>
      <c r="AA1148" s="2" t="str">
        <f>IF(ISERR(FIND("17",GERAL[[#This Row],[ODS]])),"NÃO","SIM")</f>
        <v>NÃO</v>
      </c>
      <c r="AB1148" s="1">
        <v>19.139509019268914</v>
      </c>
      <c r="AC1148" s="1">
        <v>32.946888984876423</v>
      </c>
      <c r="AD1148" s="1">
        <v>60.323823336435254</v>
      </c>
      <c r="AE1148" s="1">
        <v>58.845385621480453</v>
      </c>
      <c r="AF1148" s="1">
        <v>46.644082533874517</v>
      </c>
      <c r="AG1148" s="1" t="str">
        <f>GERAL[[#This Row],[SIGLA]]&amp;GERAL[[#This Row],[CÓD]]</f>
        <v>MGIF_I1</v>
      </c>
      <c r="AH1148" s="1">
        <f ca="1">VLOOKUP(GERAL[[#This Row],[REF_NOTA]],BASE_NOTAS[],7,FALSE)</f>
        <v>58.047160661116536</v>
      </c>
      <c r="AI1148" s="31">
        <f ca="1">IF(GERAL[[#This Row],[Nota 2025]]="",0,GERAL[[#This Row],[Nota 2026]]-GERAL[[#This Row],[Nota 2025]])</f>
        <v>11.403078127242019</v>
      </c>
    </row>
    <row r="1149" spans="1:35" ht="17" x14ac:dyDescent="0.35">
      <c r="A1149" s="2" t="s">
        <v>169</v>
      </c>
      <c r="B1149" s="2" t="s">
        <v>196</v>
      </c>
      <c r="C1149" s="2" t="s">
        <v>212</v>
      </c>
      <c r="D1149" s="15" t="s">
        <v>43</v>
      </c>
      <c r="E1149" s="2" t="s">
        <v>113</v>
      </c>
      <c r="F1149" s="2" t="str">
        <f>VLOOKUP(GERAL[[#This Row],[CÓD]],SEALL,6,FALSE)</f>
        <v>SG</v>
      </c>
      <c r="G114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4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4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49" s="2" t="str">
        <f>VLOOKUP(GERAL[[#This Row],[CÓD]],SEALL,4,FALSE)</f>
        <v>07, 09, 11</v>
      </c>
      <c r="K1149" s="2" t="str">
        <f>IF(ISERR(FIND("01",GERAL[[#This Row],[ODS]])),"NÃO","SIM")</f>
        <v>NÃO</v>
      </c>
      <c r="L1149" s="2" t="str">
        <f>IF(ISERR(FIND("02",GERAL[[#This Row],[ODS]])),"NÃO","SIM")</f>
        <v>NÃO</v>
      </c>
      <c r="M1149" s="2" t="str">
        <f>IF(ISERR(FIND("03",GERAL[[#This Row],[ODS]])),"NÃO","SIM")</f>
        <v>NÃO</v>
      </c>
      <c r="N1149" s="2" t="str">
        <f>IF(ISERR(FIND("04",GERAL[[#This Row],[ODS]])),"NÃO","SIM")</f>
        <v>NÃO</v>
      </c>
      <c r="O1149" s="2" t="str">
        <f>IF(ISERR(FIND("05",GERAL[[#This Row],[ODS]])),"NÃO","SIM")</f>
        <v>NÃO</v>
      </c>
      <c r="P1149" s="2" t="str">
        <f>IF(ISERR(FIND("06",GERAL[[#This Row],[ODS]])),"NÃO","SIM")</f>
        <v>NÃO</v>
      </c>
      <c r="Q1149" s="2" t="str">
        <f>IF(ISERR(FIND("07",GERAL[[#This Row],[ODS]])),"NÃO","SIM")</f>
        <v>SIM</v>
      </c>
      <c r="R1149" s="2" t="str">
        <f>IF(ISERR(FIND("08",GERAL[[#This Row],[ODS]])),"NÃO","SIM")</f>
        <v>NÃO</v>
      </c>
      <c r="S1149" s="2" t="str">
        <f>IF(ISERR(FIND("09",GERAL[[#This Row],[ODS]])),"NÃO","SIM")</f>
        <v>SIM</v>
      </c>
      <c r="T1149" s="2" t="str">
        <f>IF(ISERR(FIND("10",GERAL[[#This Row],[ODS]])),"NÃO","SIM")</f>
        <v>NÃO</v>
      </c>
      <c r="U1149" s="2" t="str">
        <f>IF(ISERR(FIND("11",GERAL[[#This Row],[ODS]])),"NÃO","SIM")</f>
        <v>SIM</v>
      </c>
      <c r="V1149" s="2" t="str">
        <f>IF(ISERR(FIND("12",GERAL[[#This Row],[ODS]])),"NÃO","SIM")</f>
        <v>NÃO</v>
      </c>
      <c r="W1149" s="2" t="str">
        <f>IF(ISERR(FIND("13",GERAL[[#This Row],[ODS]])),"NÃO","SIM")</f>
        <v>NÃO</v>
      </c>
      <c r="X1149" s="2" t="str">
        <f>IF(ISERR(FIND("14",GERAL[[#This Row],[ODS]])),"NÃO","SIM")</f>
        <v>NÃO</v>
      </c>
      <c r="Y1149" s="2" t="str">
        <f>IF(ISERR(FIND("15",GERAL[[#This Row],[ODS]])),"NÃO","SIM")</f>
        <v>NÃO</v>
      </c>
      <c r="Z1149" s="2" t="str">
        <f>IF(ISERR(FIND("16",GERAL[[#This Row],[ODS]])),"NÃO","SIM")</f>
        <v>NÃO</v>
      </c>
      <c r="AA1149" s="2" t="str">
        <f>IF(ISERR(FIND("17",GERAL[[#This Row],[ODS]])),"NÃO","SIM")</f>
        <v>NÃO</v>
      </c>
      <c r="AB1149" s="1">
        <v>23.599273871961699</v>
      </c>
      <c r="AC1149" s="1">
        <v>21.809605603369704</v>
      </c>
      <c r="AD1149" s="1">
        <v>24.28959554629327</v>
      </c>
      <c r="AE1149" s="1">
        <v>0</v>
      </c>
      <c r="AF1149" s="1">
        <v>0</v>
      </c>
      <c r="AG1149" s="1" t="str">
        <f>GERAL[[#This Row],[SIGLA]]&amp;GERAL[[#This Row],[CÓD]]</f>
        <v>PAIF_I1</v>
      </c>
      <c r="AH1149" s="1">
        <f ca="1">VLOOKUP(GERAL[[#This Row],[REF_NOTA]],BASE_NOTAS[],7,FALSE)</f>
        <v>4.7473215559663799</v>
      </c>
      <c r="AI1149" s="31">
        <f ca="1">IF(GERAL[[#This Row],[Nota 2025]]="",0,GERAL[[#This Row],[Nota 2026]]-GERAL[[#This Row],[Nota 2025]])</f>
        <v>4.7473215559663799</v>
      </c>
    </row>
    <row r="1150" spans="1:35" ht="17" x14ac:dyDescent="0.35">
      <c r="A1150" s="2" t="s">
        <v>170</v>
      </c>
      <c r="B1150" s="2" t="s">
        <v>197</v>
      </c>
      <c r="C1150" s="2" t="s">
        <v>212</v>
      </c>
      <c r="D1150" s="15" t="s">
        <v>43</v>
      </c>
      <c r="E1150" s="2" t="s">
        <v>113</v>
      </c>
      <c r="F1150" s="2" t="str">
        <f>VLOOKUP(GERAL[[#This Row],[CÓD]],SEALL,6,FALSE)</f>
        <v>SG</v>
      </c>
      <c r="G115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5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5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50" s="2" t="str">
        <f>VLOOKUP(GERAL[[#This Row],[CÓD]],SEALL,4,FALSE)</f>
        <v>07, 09, 11</v>
      </c>
      <c r="K1150" s="2" t="str">
        <f>IF(ISERR(FIND("01",GERAL[[#This Row],[ODS]])),"NÃO","SIM")</f>
        <v>NÃO</v>
      </c>
      <c r="L1150" s="2" t="str">
        <f>IF(ISERR(FIND("02",GERAL[[#This Row],[ODS]])),"NÃO","SIM")</f>
        <v>NÃO</v>
      </c>
      <c r="M1150" s="2" t="str">
        <f>IF(ISERR(FIND("03",GERAL[[#This Row],[ODS]])),"NÃO","SIM")</f>
        <v>NÃO</v>
      </c>
      <c r="N1150" s="2" t="str">
        <f>IF(ISERR(FIND("04",GERAL[[#This Row],[ODS]])),"NÃO","SIM")</f>
        <v>NÃO</v>
      </c>
      <c r="O1150" s="2" t="str">
        <f>IF(ISERR(FIND("05",GERAL[[#This Row],[ODS]])),"NÃO","SIM")</f>
        <v>NÃO</v>
      </c>
      <c r="P1150" s="2" t="str">
        <f>IF(ISERR(FIND("06",GERAL[[#This Row],[ODS]])),"NÃO","SIM")</f>
        <v>NÃO</v>
      </c>
      <c r="Q1150" s="2" t="str">
        <f>IF(ISERR(FIND("07",GERAL[[#This Row],[ODS]])),"NÃO","SIM")</f>
        <v>SIM</v>
      </c>
      <c r="R1150" s="2" t="str">
        <f>IF(ISERR(FIND("08",GERAL[[#This Row],[ODS]])),"NÃO","SIM")</f>
        <v>NÃO</v>
      </c>
      <c r="S1150" s="2" t="str">
        <f>IF(ISERR(FIND("09",GERAL[[#This Row],[ODS]])),"NÃO","SIM")</f>
        <v>SIM</v>
      </c>
      <c r="T1150" s="2" t="str">
        <f>IF(ISERR(FIND("10",GERAL[[#This Row],[ODS]])),"NÃO","SIM")</f>
        <v>NÃO</v>
      </c>
      <c r="U1150" s="2" t="str">
        <f>IF(ISERR(FIND("11",GERAL[[#This Row],[ODS]])),"NÃO","SIM")</f>
        <v>SIM</v>
      </c>
      <c r="V1150" s="2" t="str">
        <f>IF(ISERR(FIND("12",GERAL[[#This Row],[ODS]])),"NÃO","SIM")</f>
        <v>NÃO</v>
      </c>
      <c r="W1150" s="2" t="str">
        <f>IF(ISERR(FIND("13",GERAL[[#This Row],[ODS]])),"NÃO","SIM")</f>
        <v>NÃO</v>
      </c>
      <c r="X1150" s="2" t="str">
        <f>IF(ISERR(FIND("14",GERAL[[#This Row],[ODS]])),"NÃO","SIM")</f>
        <v>NÃO</v>
      </c>
      <c r="Y1150" s="2" t="str">
        <f>IF(ISERR(FIND("15",GERAL[[#This Row],[ODS]])),"NÃO","SIM")</f>
        <v>NÃO</v>
      </c>
      <c r="Z1150" s="2" t="str">
        <f>IF(ISERR(FIND("16",GERAL[[#This Row],[ODS]])),"NÃO","SIM")</f>
        <v>NÃO</v>
      </c>
      <c r="AA1150" s="2" t="str">
        <f>IF(ISERR(FIND("17",GERAL[[#This Row],[ODS]])),"NÃO","SIM")</f>
        <v>NÃO</v>
      </c>
      <c r="AB1150" s="1">
        <v>67.338882622791161</v>
      </c>
      <c r="AC1150" s="1">
        <v>62.881337521007374</v>
      </c>
      <c r="AD1150" s="1">
        <v>76.882873196964567</v>
      </c>
      <c r="AE1150" s="1">
        <v>100</v>
      </c>
      <c r="AF1150" s="1">
        <v>100</v>
      </c>
      <c r="AG1150" s="1" t="str">
        <f>GERAL[[#This Row],[SIGLA]]&amp;GERAL[[#This Row],[CÓD]]</f>
        <v>PBIF_I1</v>
      </c>
      <c r="AH1150" s="1">
        <f ca="1">VLOOKUP(GERAL[[#This Row],[REF_NOTA]],BASE_NOTAS[],7,FALSE)</f>
        <v>96.640699512097598</v>
      </c>
      <c r="AI1150" s="31">
        <f ca="1">IF(GERAL[[#This Row],[Nota 2025]]="",0,GERAL[[#This Row],[Nota 2026]]-GERAL[[#This Row],[Nota 2025]])</f>
        <v>-3.3593004879024022</v>
      </c>
    </row>
    <row r="1151" spans="1:35" ht="17" x14ac:dyDescent="0.35">
      <c r="A1151" s="2" t="s">
        <v>173</v>
      </c>
      <c r="B1151" s="2" t="s">
        <v>200</v>
      </c>
      <c r="C1151" s="2" t="s">
        <v>212</v>
      </c>
      <c r="D1151" s="15" t="s">
        <v>43</v>
      </c>
      <c r="E1151" s="2" t="s">
        <v>113</v>
      </c>
      <c r="F1151" s="2" t="str">
        <f>VLOOKUP(GERAL[[#This Row],[CÓD]],SEALL,6,FALSE)</f>
        <v>SG</v>
      </c>
      <c r="G115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5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5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51" s="2" t="str">
        <f>VLOOKUP(GERAL[[#This Row],[CÓD]],SEALL,4,FALSE)</f>
        <v>07, 09, 11</v>
      </c>
      <c r="K1151" s="2" t="str">
        <f>IF(ISERR(FIND("01",GERAL[[#This Row],[ODS]])),"NÃO","SIM")</f>
        <v>NÃO</v>
      </c>
      <c r="L1151" s="2" t="str">
        <f>IF(ISERR(FIND("02",GERAL[[#This Row],[ODS]])),"NÃO","SIM")</f>
        <v>NÃO</v>
      </c>
      <c r="M1151" s="2" t="str">
        <f>IF(ISERR(FIND("03",GERAL[[#This Row],[ODS]])),"NÃO","SIM")</f>
        <v>NÃO</v>
      </c>
      <c r="N1151" s="2" t="str">
        <f>IF(ISERR(FIND("04",GERAL[[#This Row],[ODS]])),"NÃO","SIM")</f>
        <v>NÃO</v>
      </c>
      <c r="O1151" s="2" t="str">
        <f>IF(ISERR(FIND("05",GERAL[[#This Row],[ODS]])),"NÃO","SIM")</f>
        <v>NÃO</v>
      </c>
      <c r="P1151" s="2" t="str">
        <f>IF(ISERR(FIND("06",GERAL[[#This Row],[ODS]])),"NÃO","SIM")</f>
        <v>NÃO</v>
      </c>
      <c r="Q1151" s="2" t="str">
        <f>IF(ISERR(FIND("07",GERAL[[#This Row],[ODS]])),"NÃO","SIM")</f>
        <v>SIM</v>
      </c>
      <c r="R1151" s="2" t="str">
        <f>IF(ISERR(FIND("08",GERAL[[#This Row],[ODS]])),"NÃO","SIM")</f>
        <v>NÃO</v>
      </c>
      <c r="S1151" s="2" t="str">
        <f>IF(ISERR(FIND("09",GERAL[[#This Row],[ODS]])),"NÃO","SIM")</f>
        <v>SIM</v>
      </c>
      <c r="T1151" s="2" t="str">
        <f>IF(ISERR(FIND("10",GERAL[[#This Row],[ODS]])),"NÃO","SIM")</f>
        <v>NÃO</v>
      </c>
      <c r="U1151" s="2" t="str">
        <f>IF(ISERR(FIND("11",GERAL[[#This Row],[ODS]])),"NÃO","SIM")</f>
        <v>SIM</v>
      </c>
      <c r="V1151" s="2" t="str">
        <f>IF(ISERR(FIND("12",GERAL[[#This Row],[ODS]])),"NÃO","SIM")</f>
        <v>NÃO</v>
      </c>
      <c r="W1151" s="2" t="str">
        <f>IF(ISERR(FIND("13",GERAL[[#This Row],[ODS]])),"NÃO","SIM")</f>
        <v>NÃO</v>
      </c>
      <c r="X1151" s="2" t="str">
        <f>IF(ISERR(FIND("14",GERAL[[#This Row],[ODS]])),"NÃO","SIM")</f>
        <v>NÃO</v>
      </c>
      <c r="Y1151" s="2" t="str">
        <f>IF(ISERR(FIND("15",GERAL[[#This Row],[ODS]])),"NÃO","SIM")</f>
        <v>NÃO</v>
      </c>
      <c r="Z1151" s="2" t="str">
        <f>IF(ISERR(FIND("16",GERAL[[#This Row],[ODS]])),"NÃO","SIM")</f>
        <v>NÃO</v>
      </c>
      <c r="AA1151" s="2" t="str">
        <f>IF(ISERR(FIND("17",GERAL[[#This Row],[ODS]])),"NÃO","SIM")</f>
        <v>NÃO</v>
      </c>
      <c r="AB1151" s="1">
        <v>56.485593183471558</v>
      </c>
      <c r="AC1151" s="1">
        <v>47.762849521823512</v>
      </c>
      <c r="AD1151" s="1">
        <v>68.379063240775139</v>
      </c>
      <c r="AE1151" s="1">
        <v>89.513183790394464</v>
      </c>
      <c r="AF1151" s="1">
        <v>81.123800200332894</v>
      </c>
      <c r="AG1151" s="1" t="str">
        <f>GERAL[[#This Row],[SIGLA]]&amp;GERAL[[#This Row],[CÓD]]</f>
        <v>PRIF_I1</v>
      </c>
      <c r="AH1151" s="1">
        <f ca="1">VLOOKUP(GERAL[[#This Row],[REF_NOTA]],BASE_NOTAS[],7,FALSE)</f>
        <v>74.175645158127097</v>
      </c>
      <c r="AI1151" s="31">
        <f ca="1">IF(GERAL[[#This Row],[Nota 2025]]="",0,GERAL[[#This Row],[Nota 2026]]-GERAL[[#This Row],[Nota 2025]])</f>
        <v>-6.9481550422057978</v>
      </c>
    </row>
    <row r="1152" spans="1:35" ht="17" x14ac:dyDescent="0.35">
      <c r="A1152" s="2" t="s">
        <v>171</v>
      </c>
      <c r="B1152" s="2" t="s">
        <v>198</v>
      </c>
      <c r="C1152" s="2" t="s">
        <v>212</v>
      </c>
      <c r="D1152" s="15" t="s">
        <v>43</v>
      </c>
      <c r="E1152" s="2" t="s">
        <v>113</v>
      </c>
      <c r="F1152" s="2" t="str">
        <f>VLOOKUP(GERAL[[#This Row],[CÓD]],SEALL,6,FALSE)</f>
        <v>SG</v>
      </c>
      <c r="G115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5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5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52" s="2" t="str">
        <f>VLOOKUP(GERAL[[#This Row],[CÓD]],SEALL,4,FALSE)</f>
        <v>07, 09, 11</v>
      </c>
      <c r="K1152" s="2" t="str">
        <f>IF(ISERR(FIND("01",GERAL[[#This Row],[ODS]])),"NÃO","SIM")</f>
        <v>NÃO</v>
      </c>
      <c r="L1152" s="2" t="str">
        <f>IF(ISERR(FIND("02",GERAL[[#This Row],[ODS]])),"NÃO","SIM")</f>
        <v>NÃO</v>
      </c>
      <c r="M1152" s="2" t="str">
        <f>IF(ISERR(FIND("03",GERAL[[#This Row],[ODS]])),"NÃO","SIM")</f>
        <v>NÃO</v>
      </c>
      <c r="N1152" s="2" t="str">
        <f>IF(ISERR(FIND("04",GERAL[[#This Row],[ODS]])),"NÃO","SIM")</f>
        <v>NÃO</v>
      </c>
      <c r="O1152" s="2" t="str">
        <f>IF(ISERR(FIND("05",GERAL[[#This Row],[ODS]])),"NÃO","SIM")</f>
        <v>NÃO</v>
      </c>
      <c r="P1152" s="2" t="str">
        <f>IF(ISERR(FIND("06",GERAL[[#This Row],[ODS]])),"NÃO","SIM")</f>
        <v>NÃO</v>
      </c>
      <c r="Q1152" s="2" t="str">
        <f>IF(ISERR(FIND("07",GERAL[[#This Row],[ODS]])),"NÃO","SIM")</f>
        <v>SIM</v>
      </c>
      <c r="R1152" s="2" t="str">
        <f>IF(ISERR(FIND("08",GERAL[[#This Row],[ODS]])),"NÃO","SIM")</f>
        <v>NÃO</v>
      </c>
      <c r="S1152" s="2" t="str">
        <f>IF(ISERR(FIND("09",GERAL[[#This Row],[ODS]])),"NÃO","SIM")</f>
        <v>SIM</v>
      </c>
      <c r="T1152" s="2" t="str">
        <f>IF(ISERR(FIND("10",GERAL[[#This Row],[ODS]])),"NÃO","SIM")</f>
        <v>NÃO</v>
      </c>
      <c r="U1152" s="2" t="str">
        <f>IF(ISERR(FIND("11",GERAL[[#This Row],[ODS]])),"NÃO","SIM")</f>
        <v>SIM</v>
      </c>
      <c r="V1152" s="2" t="str">
        <f>IF(ISERR(FIND("12",GERAL[[#This Row],[ODS]])),"NÃO","SIM")</f>
        <v>NÃO</v>
      </c>
      <c r="W1152" s="2" t="str">
        <f>IF(ISERR(FIND("13",GERAL[[#This Row],[ODS]])),"NÃO","SIM")</f>
        <v>NÃO</v>
      </c>
      <c r="X1152" s="2" t="str">
        <f>IF(ISERR(FIND("14",GERAL[[#This Row],[ODS]])),"NÃO","SIM")</f>
        <v>NÃO</v>
      </c>
      <c r="Y1152" s="2" t="str">
        <f>IF(ISERR(FIND("15",GERAL[[#This Row],[ODS]])),"NÃO","SIM")</f>
        <v>NÃO</v>
      </c>
      <c r="Z1152" s="2" t="str">
        <f>IF(ISERR(FIND("16",GERAL[[#This Row],[ODS]])),"NÃO","SIM")</f>
        <v>NÃO</v>
      </c>
      <c r="AA1152" s="2" t="str">
        <f>IF(ISERR(FIND("17",GERAL[[#This Row],[ODS]])),"NÃO","SIM")</f>
        <v>NÃO</v>
      </c>
      <c r="AB1152" s="1">
        <v>71.309412081418017</v>
      </c>
      <c r="AC1152" s="1">
        <v>57.917759633103813</v>
      </c>
      <c r="AD1152" s="1">
        <v>59.695493984758926</v>
      </c>
      <c r="AE1152" s="1">
        <v>59.812610767772121</v>
      </c>
      <c r="AF1152" s="1">
        <v>56.649424299226524</v>
      </c>
      <c r="AG1152" s="1" t="str">
        <f>GERAL[[#This Row],[SIGLA]]&amp;GERAL[[#This Row],[CÓD]]</f>
        <v>PEIF_I1</v>
      </c>
      <c r="AH1152" s="1">
        <f ca="1">VLOOKUP(GERAL[[#This Row],[REF_NOTA]],BASE_NOTAS[],7,FALSE)</f>
        <v>61.506901216610885</v>
      </c>
      <c r="AI1152" s="31">
        <f ca="1">IF(GERAL[[#This Row],[Nota 2025]]="",0,GERAL[[#This Row],[Nota 2026]]-GERAL[[#This Row],[Nota 2025]])</f>
        <v>4.8574769173843606</v>
      </c>
    </row>
    <row r="1153" spans="1:35" ht="17" x14ac:dyDescent="0.35">
      <c r="A1153" s="2" t="s">
        <v>172</v>
      </c>
      <c r="B1153" s="2" t="s">
        <v>199</v>
      </c>
      <c r="C1153" s="2" t="s">
        <v>212</v>
      </c>
      <c r="D1153" s="15" t="s">
        <v>43</v>
      </c>
      <c r="E1153" s="2" t="s">
        <v>113</v>
      </c>
      <c r="F1153" s="2" t="str">
        <f>VLOOKUP(GERAL[[#This Row],[CÓD]],SEALL,6,FALSE)</f>
        <v>SG</v>
      </c>
      <c r="G115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5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5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53" s="2" t="str">
        <f>VLOOKUP(GERAL[[#This Row],[CÓD]],SEALL,4,FALSE)</f>
        <v>07, 09, 11</v>
      </c>
      <c r="K1153" s="2" t="str">
        <f>IF(ISERR(FIND("01",GERAL[[#This Row],[ODS]])),"NÃO","SIM")</f>
        <v>NÃO</v>
      </c>
      <c r="L1153" s="2" t="str">
        <f>IF(ISERR(FIND("02",GERAL[[#This Row],[ODS]])),"NÃO","SIM")</f>
        <v>NÃO</v>
      </c>
      <c r="M1153" s="2" t="str">
        <f>IF(ISERR(FIND("03",GERAL[[#This Row],[ODS]])),"NÃO","SIM")</f>
        <v>NÃO</v>
      </c>
      <c r="N1153" s="2" t="str">
        <f>IF(ISERR(FIND("04",GERAL[[#This Row],[ODS]])),"NÃO","SIM")</f>
        <v>NÃO</v>
      </c>
      <c r="O1153" s="2" t="str">
        <f>IF(ISERR(FIND("05",GERAL[[#This Row],[ODS]])),"NÃO","SIM")</f>
        <v>NÃO</v>
      </c>
      <c r="P1153" s="2" t="str">
        <f>IF(ISERR(FIND("06",GERAL[[#This Row],[ODS]])),"NÃO","SIM")</f>
        <v>NÃO</v>
      </c>
      <c r="Q1153" s="2" t="str">
        <f>IF(ISERR(FIND("07",GERAL[[#This Row],[ODS]])),"NÃO","SIM")</f>
        <v>SIM</v>
      </c>
      <c r="R1153" s="2" t="str">
        <f>IF(ISERR(FIND("08",GERAL[[#This Row],[ODS]])),"NÃO","SIM")</f>
        <v>NÃO</v>
      </c>
      <c r="S1153" s="2" t="str">
        <f>IF(ISERR(FIND("09",GERAL[[#This Row],[ODS]])),"NÃO","SIM")</f>
        <v>SIM</v>
      </c>
      <c r="T1153" s="2" t="str">
        <f>IF(ISERR(FIND("10",GERAL[[#This Row],[ODS]])),"NÃO","SIM")</f>
        <v>NÃO</v>
      </c>
      <c r="U1153" s="2" t="str">
        <f>IF(ISERR(FIND("11",GERAL[[#This Row],[ODS]])),"NÃO","SIM")</f>
        <v>SIM</v>
      </c>
      <c r="V1153" s="2" t="str">
        <f>IF(ISERR(FIND("12",GERAL[[#This Row],[ODS]])),"NÃO","SIM")</f>
        <v>NÃO</v>
      </c>
      <c r="W1153" s="2" t="str">
        <f>IF(ISERR(FIND("13",GERAL[[#This Row],[ODS]])),"NÃO","SIM")</f>
        <v>NÃO</v>
      </c>
      <c r="X1153" s="2" t="str">
        <f>IF(ISERR(FIND("14",GERAL[[#This Row],[ODS]])),"NÃO","SIM")</f>
        <v>NÃO</v>
      </c>
      <c r="Y1153" s="2" t="str">
        <f>IF(ISERR(FIND("15",GERAL[[#This Row],[ODS]])),"NÃO","SIM")</f>
        <v>NÃO</v>
      </c>
      <c r="Z1153" s="2" t="str">
        <f>IF(ISERR(FIND("16",GERAL[[#This Row],[ODS]])),"NÃO","SIM")</f>
        <v>NÃO</v>
      </c>
      <c r="AA1153" s="2" t="str">
        <f>IF(ISERR(FIND("17",GERAL[[#This Row],[ODS]])),"NÃO","SIM")</f>
        <v>NÃO</v>
      </c>
      <c r="AB1153" s="1">
        <v>49.962501287998009</v>
      </c>
      <c r="AC1153" s="1">
        <v>56.498315982091711</v>
      </c>
      <c r="AD1153" s="1">
        <v>61.996910969846631</v>
      </c>
      <c r="AE1153" s="1">
        <v>36.808059102703503</v>
      </c>
      <c r="AF1153" s="1">
        <v>22.438027889332673</v>
      </c>
      <c r="AG1153" s="1" t="str">
        <f>GERAL[[#This Row],[SIGLA]]&amp;GERAL[[#This Row],[CÓD]]</f>
        <v>PIIF_I1</v>
      </c>
      <c r="AH1153" s="1">
        <f ca="1">VLOOKUP(GERAL[[#This Row],[REF_NOTA]],BASE_NOTAS[],7,FALSE)</f>
        <v>28.961467066087053</v>
      </c>
      <c r="AI1153" s="31">
        <f ca="1">IF(GERAL[[#This Row],[Nota 2025]]="",0,GERAL[[#This Row],[Nota 2026]]-GERAL[[#This Row],[Nota 2025]])</f>
        <v>6.5234391767543798</v>
      </c>
    </row>
    <row r="1154" spans="1:35" ht="17" x14ac:dyDescent="0.35">
      <c r="A1154" s="2" t="s">
        <v>174</v>
      </c>
      <c r="B1154" s="2" t="s">
        <v>201</v>
      </c>
      <c r="C1154" s="2" t="s">
        <v>212</v>
      </c>
      <c r="D1154" s="15" t="s">
        <v>43</v>
      </c>
      <c r="E1154" s="2" t="s">
        <v>113</v>
      </c>
      <c r="F1154" s="2" t="str">
        <f>VLOOKUP(GERAL[[#This Row],[CÓD]],SEALL,6,FALSE)</f>
        <v>SG</v>
      </c>
      <c r="G115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5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5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54" s="2" t="str">
        <f>VLOOKUP(GERAL[[#This Row],[CÓD]],SEALL,4,FALSE)</f>
        <v>07, 09, 11</v>
      </c>
      <c r="K1154" s="2" t="str">
        <f>IF(ISERR(FIND("01",GERAL[[#This Row],[ODS]])),"NÃO","SIM")</f>
        <v>NÃO</v>
      </c>
      <c r="L1154" s="2" t="str">
        <f>IF(ISERR(FIND("02",GERAL[[#This Row],[ODS]])),"NÃO","SIM")</f>
        <v>NÃO</v>
      </c>
      <c r="M1154" s="2" t="str">
        <f>IF(ISERR(FIND("03",GERAL[[#This Row],[ODS]])),"NÃO","SIM")</f>
        <v>NÃO</v>
      </c>
      <c r="N1154" s="2" t="str">
        <f>IF(ISERR(FIND("04",GERAL[[#This Row],[ODS]])),"NÃO","SIM")</f>
        <v>NÃO</v>
      </c>
      <c r="O1154" s="2" t="str">
        <f>IF(ISERR(FIND("05",GERAL[[#This Row],[ODS]])),"NÃO","SIM")</f>
        <v>NÃO</v>
      </c>
      <c r="P1154" s="2" t="str">
        <f>IF(ISERR(FIND("06",GERAL[[#This Row],[ODS]])),"NÃO","SIM")</f>
        <v>NÃO</v>
      </c>
      <c r="Q1154" s="2" t="str">
        <f>IF(ISERR(FIND("07",GERAL[[#This Row],[ODS]])),"NÃO","SIM")</f>
        <v>SIM</v>
      </c>
      <c r="R1154" s="2" t="str">
        <f>IF(ISERR(FIND("08",GERAL[[#This Row],[ODS]])),"NÃO","SIM")</f>
        <v>NÃO</v>
      </c>
      <c r="S1154" s="2" t="str">
        <f>IF(ISERR(FIND("09",GERAL[[#This Row],[ODS]])),"NÃO","SIM")</f>
        <v>SIM</v>
      </c>
      <c r="T1154" s="2" t="str">
        <f>IF(ISERR(FIND("10",GERAL[[#This Row],[ODS]])),"NÃO","SIM")</f>
        <v>NÃO</v>
      </c>
      <c r="U1154" s="2" t="str">
        <f>IF(ISERR(FIND("11",GERAL[[#This Row],[ODS]])),"NÃO","SIM")</f>
        <v>SIM</v>
      </c>
      <c r="V1154" s="2" t="str">
        <f>IF(ISERR(FIND("12",GERAL[[#This Row],[ODS]])),"NÃO","SIM")</f>
        <v>NÃO</v>
      </c>
      <c r="W1154" s="2" t="str">
        <f>IF(ISERR(FIND("13",GERAL[[#This Row],[ODS]])),"NÃO","SIM")</f>
        <v>NÃO</v>
      </c>
      <c r="X1154" s="2" t="str">
        <f>IF(ISERR(FIND("14",GERAL[[#This Row],[ODS]])),"NÃO","SIM")</f>
        <v>NÃO</v>
      </c>
      <c r="Y1154" s="2" t="str">
        <f>IF(ISERR(FIND("15",GERAL[[#This Row],[ODS]])),"NÃO","SIM")</f>
        <v>NÃO</v>
      </c>
      <c r="Z1154" s="2" t="str">
        <f>IF(ISERR(FIND("16",GERAL[[#This Row],[ODS]])),"NÃO","SIM")</f>
        <v>NÃO</v>
      </c>
      <c r="AA1154" s="2" t="str">
        <f>IF(ISERR(FIND("17",GERAL[[#This Row],[ODS]])),"NÃO","SIM")</f>
        <v>NÃO</v>
      </c>
      <c r="AB1154" s="1">
        <v>0</v>
      </c>
      <c r="AC1154" s="1">
        <v>0</v>
      </c>
      <c r="AD1154" s="1">
        <v>0</v>
      </c>
      <c r="AE1154" s="1">
        <v>7.2073520424294202</v>
      </c>
      <c r="AF1154" s="1">
        <v>4.8425531595738391</v>
      </c>
      <c r="AG1154" s="1" t="str">
        <f>GERAL[[#This Row],[SIGLA]]&amp;GERAL[[#This Row],[CÓD]]</f>
        <v>RJIF_I1</v>
      </c>
      <c r="AH1154" s="1">
        <f ca="1">VLOOKUP(GERAL[[#This Row],[REF_NOTA]],BASE_NOTAS[],7,FALSE)</f>
        <v>6.068751822929741</v>
      </c>
      <c r="AI1154" s="31">
        <f ca="1">IF(GERAL[[#This Row],[Nota 2025]]="",0,GERAL[[#This Row],[Nota 2026]]-GERAL[[#This Row],[Nota 2025]])</f>
        <v>1.2261986633559019</v>
      </c>
    </row>
    <row r="1155" spans="1:35" ht="17" x14ac:dyDescent="0.35">
      <c r="A1155" s="2" t="s">
        <v>175</v>
      </c>
      <c r="B1155" s="2" t="s">
        <v>202</v>
      </c>
      <c r="C1155" s="2" t="s">
        <v>212</v>
      </c>
      <c r="D1155" s="15" t="s">
        <v>43</v>
      </c>
      <c r="E1155" s="2" t="s">
        <v>113</v>
      </c>
      <c r="F1155" s="2" t="str">
        <f>VLOOKUP(GERAL[[#This Row],[CÓD]],SEALL,6,FALSE)</f>
        <v>SG</v>
      </c>
      <c r="G115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5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5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55" s="2" t="str">
        <f>VLOOKUP(GERAL[[#This Row],[CÓD]],SEALL,4,FALSE)</f>
        <v>07, 09, 11</v>
      </c>
      <c r="K1155" s="2" t="str">
        <f>IF(ISERR(FIND("01",GERAL[[#This Row],[ODS]])),"NÃO","SIM")</f>
        <v>NÃO</v>
      </c>
      <c r="L1155" s="2" t="str">
        <f>IF(ISERR(FIND("02",GERAL[[#This Row],[ODS]])),"NÃO","SIM")</f>
        <v>NÃO</v>
      </c>
      <c r="M1155" s="2" t="str">
        <f>IF(ISERR(FIND("03",GERAL[[#This Row],[ODS]])),"NÃO","SIM")</f>
        <v>NÃO</v>
      </c>
      <c r="N1155" s="2" t="str">
        <f>IF(ISERR(FIND("04",GERAL[[#This Row],[ODS]])),"NÃO","SIM")</f>
        <v>NÃO</v>
      </c>
      <c r="O1155" s="2" t="str">
        <f>IF(ISERR(FIND("05",GERAL[[#This Row],[ODS]])),"NÃO","SIM")</f>
        <v>NÃO</v>
      </c>
      <c r="P1155" s="2" t="str">
        <f>IF(ISERR(FIND("06",GERAL[[#This Row],[ODS]])),"NÃO","SIM")</f>
        <v>NÃO</v>
      </c>
      <c r="Q1155" s="2" t="str">
        <f>IF(ISERR(FIND("07",GERAL[[#This Row],[ODS]])),"NÃO","SIM")</f>
        <v>SIM</v>
      </c>
      <c r="R1155" s="2" t="str">
        <f>IF(ISERR(FIND("08",GERAL[[#This Row],[ODS]])),"NÃO","SIM")</f>
        <v>NÃO</v>
      </c>
      <c r="S1155" s="2" t="str">
        <f>IF(ISERR(FIND("09",GERAL[[#This Row],[ODS]])),"NÃO","SIM")</f>
        <v>SIM</v>
      </c>
      <c r="T1155" s="2" t="str">
        <f>IF(ISERR(FIND("10",GERAL[[#This Row],[ODS]])),"NÃO","SIM")</f>
        <v>NÃO</v>
      </c>
      <c r="U1155" s="2" t="str">
        <f>IF(ISERR(FIND("11",GERAL[[#This Row],[ODS]])),"NÃO","SIM")</f>
        <v>SIM</v>
      </c>
      <c r="V1155" s="2" t="str">
        <f>IF(ISERR(FIND("12",GERAL[[#This Row],[ODS]])),"NÃO","SIM")</f>
        <v>NÃO</v>
      </c>
      <c r="W1155" s="2" t="str">
        <f>IF(ISERR(FIND("13",GERAL[[#This Row],[ODS]])),"NÃO","SIM")</f>
        <v>NÃO</v>
      </c>
      <c r="X1155" s="2" t="str">
        <f>IF(ISERR(FIND("14",GERAL[[#This Row],[ODS]])),"NÃO","SIM")</f>
        <v>NÃO</v>
      </c>
      <c r="Y1155" s="2" t="str">
        <f>IF(ISERR(FIND("15",GERAL[[#This Row],[ODS]])),"NÃO","SIM")</f>
        <v>NÃO</v>
      </c>
      <c r="Z1155" s="2" t="str">
        <f>IF(ISERR(FIND("16",GERAL[[#This Row],[ODS]])),"NÃO","SIM")</f>
        <v>NÃO</v>
      </c>
      <c r="AA1155" s="2" t="str">
        <f>IF(ISERR(FIND("17",GERAL[[#This Row],[ODS]])),"NÃO","SIM")</f>
        <v>NÃO</v>
      </c>
      <c r="AB1155" s="1">
        <v>86.279267856667445</v>
      </c>
      <c r="AC1155" s="1">
        <v>73.741555988960826</v>
      </c>
      <c r="AD1155" s="1">
        <v>68.451678373306578</v>
      </c>
      <c r="AE1155" s="1">
        <v>65.217674821360092</v>
      </c>
      <c r="AF1155" s="1">
        <v>65.291688078407361</v>
      </c>
      <c r="AG1155" s="1" t="str">
        <f>GERAL[[#This Row],[SIGLA]]&amp;GERAL[[#This Row],[CÓD]]</f>
        <v>RNIF_I1</v>
      </c>
      <c r="AH1155" s="1">
        <f ca="1">VLOOKUP(GERAL[[#This Row],[REF_NOTA]],BASE_NOTAS[],7,FALSE)</f>
        <v>56.088765582045305</v>
      </c>
      <c r="AI1155" s="31">
        <f ca="1">IF(GERAL[[#This Row],[Nota 2025]]="",0,GERAL[[#This Row],[Nota 2026]]-GERAL[[#This Row],[Nota 2025]])</f>
        <v>-9.2029224963620564</v>
      </c>
    </row>
    <row r="1156" spans="1:35" ht="17" x14ac:dyDescent="0.35">
      <c r="A1156" s="2" t="s">
        <v>178</v>
      </c>
      <c r="B1156" s="2" t="s">
        <v>205</v>
      </c>
      <c r="C1156" s="2" t="s">
        <v>212</v>
      </c>
      <c r="D1156" s="15" t="s">
        <v>43</v>
      </c>
      <c r="E1156" s="2" t="s">
        <v>113</v>
      </c>
      <c r="F1156" s="2" t="str">
        <f>VLOOKUP(GERAL[[#This Row],[CÓD]],SEALL,6,FALSE)</f>
        <v>SG</v>
      </c>
      <c r="G115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5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5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56" s="2" t="str">
        <f>VLOOKUP(GERAL[[#This Row],[CÓD]],SEALL,4,FALSE)</f>
        <v>07, 09, 11</v>
      </c>
      <c r="K1156" s="2" t="str">
        <f>IF(ISERR(FIND("01",GERAL[[#This Row],[ODS]])),"NÃO","SIM")</f>
        <v>NÃO</v>
      </c>
      <c r="L1156" s="2" t="str">
        <f>IF(ISERR(FIND("02",GERAL[[#This Row],[ODS]])),"NÃO","SIM")</f>
        <v>NÃO</v>
      </c>
      <c r="M1156" s="2" t="str">
        <f>IF(ISERR(FIND("03",GERAL[[#This Row],[ODS]])),"NÃO","SIM")</f>
        <v>NÃO</v>
      </c>
      <c r="N1156" s="2" t="str">
        <f>IF(ISERR(FIND("04",GERAL[[#This Row],[ODS]])),"NÃO","SIM")</f>
        <v>NÃO</v>
      </c>
      <c r="O1156" s="2" t="str">
        <f>IF(ISERR(FIND("05",GERAL[[#This Row],[ODS]])),"NÃO","SIM")</f>
        <v>NÃO</v>
      </c>
      <c r="P1156" s="2" t="str">
        <f>IF(ISERR(FIND("06",GERAL[[#This Row],[ODS]])),"NÃO","SIM")</f>
        <v>NÃO</v>
      </c>
      <c r="Q1156" s="2" t="str">
        <f>IF(ISERR(FIND("07",GERAL[[#This Row],[ODS]])),"NÃO","SIM")</f>
        <v>SIM</v>
      </c>
      <c r="R1156" s="2" t="str">
        <f>IF(ISERR(FIND("08",GERAL[[#This Row],[ODS]])),"NÃO","SIM")</f>
        <v>NÃO</v>
      </c>
      <c r="S1156" s="2" t="str">
        <f>IF(ISERR(FIND("09",GERAL[[#This Row],[ODS]])),"NÃO","SIM")</f>
        <v>SIM</v>
      </c>
      <c r="T1156" s="2" t="str">
        <f>IF(ISERR(FIND("10",GERAL[[#This Row],[ODS]])),"NÃO","SIM")</f>
        <v>NÃO</v>
      </c>
      <c r="U1156" s="2" t="str">
        <f>IF(ISERR(FIND("11",GERAL[[#This Row],[ODS]])),"NÃO","SIM")</f>
        <v>SIM</v>
      </c>
      <c r="V1156" s="2" t="str">
        <f>IF(ISERR(FIND("12",GERAL[[#This Row],[ODS]])),"NÃO","SIM")</f>
        <v>NÃO</v>
      </c>
      <c r="W1156" s="2" t="str">
        <f>IF(ISERR(FIND("13",GERAL[[#This Row],[ODS]])),"NÃO","SIM")</f>
        <v>NÃO</v>
      </c>
      <c r="X1156" s="2" t="str">
        <f>IF(ISERR(FIND("14",GERAL[[#This Row],[ODS]])),"NÃO","SIM")</f>
        <v>NÃO</v>
      </c>
      <c r="Y1156" s="2" t="str">
        <f>IF(ISERR(FIND("15",GERAL[[#This Row],[ODS]])),"NÃO","SIM")</f>
        <v>NÃO</v>
      </c>
      <c r="Z1156" s="2" t="str">
        <f>IF(ISERR(FIND("16",GERAL[[#This Row],[ODS]])),"NÃO","SIM")</f>
        <v>NÃO</v>
      </c>
      <c r="AA1156" s="2" t="str">
        <f>IF(ISERR(FIND("17",GERAL[[#This Row],[ODS]])),"NÃO","SIM")</f>
        <v>NÃO</v>
      </c>
      <c r="AB1156" s="1">
        <v>37.678962509185418</v>
      </c>
      <c r="AC1156" s="1">
        <v>27.330124075794245</v>
      </c>
      <c r="AD1156" s="1">
        <v>52.5557498169685</v>
      </c>
      <c r="AE1156" s="1">
        <v>63.521750725339551</v>
      </c>
      <c r="AF1156" s="1">
        <v>68.431894165768199</v>
      </c>
      <c r="AG1156" s="1" t="str">
        <f>GERAL[[#This Row],[SIGLA]]&amp;GERAL[[#This Row],[CÓD]]</f>
        <v>RSIF_I1</v>
      </c>
      <c r="AH1156" s="1">
        <f ca="1">VLOOKUP(GERAL[[#This Row],[REF_NOTA]],BASE_NOTAS[],7,FALSE)</f>
        <v>56.793885472934384</v>
      </c>
      <c r="AI1156" s="31">
        <f ca="1">IF(GERAL[[#This Row],[Nota 2025]]="",0,GERAL[[#This Row],[Nota 2026]]-GERAL[[#This Row],[Nota 2025]])</f>
        <v>-11.638008692833814</v>
      </c>
    </row>
    <row r="1157" spans="1:35" ht="17" x14ac:dyDescent="0.35">
      <c r="A1157" s="2" t="s">
        <v>176</v>
      </c>
      <c r="B1157" s="2" t="s">
        <v>203</v>
      </c>
      <c r="C1157" s="2" t="s">
        <v>212</v>
      </c>
      <c r="D1157" s="15" t="s">
        <v>43</v>
      </c>
      <c r="E1157" s="2" t="s">
        <v>113</v>
      </c>
      <c r="F1157" s="2" t="str">
        <f>VLOOKUP(GERAL[[#This Row],[CÓD]],SEALL,6,FALSE)</f>
        <v>SG</v>
      </c>
      <c r="G115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5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5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57" s="2" t="str">
        <f>VLOOKUP(GERAL[[#This Row],[CÓD]],SEALL,4,FALSE)</f>
        <v>07, 09, 11</v>
      </c>
      <c r="K1157" s="2" t="str">
        <f>IF(ISERR(FIND("01",GERAL[[#This Row],[ODS]])),"NÃO","SIM")</f>
        <v>NÃO</v>
      </c>
      <c r="L1157" s="2" t="str">
        <f>IF(ISERR(FIND("02",GERAL[[#This Row],[ODS]])),"NÃO","SIM")</f>
        <v>NÃO</v>
      </c>
      <c r="M1157" s="2" t="str">
        <f>IF(ISERR(FIND("03",GERAL[[#This Row],[ODS]])),"NÃO","SIM")</f>
        <v>NÃO</v>
      </c>
      <c r="N1157" s="2" t="str">
        <f>IF(ISERR(FIND("04",GERAL[[#This Row],[ODS]])),"NÃO","SIM")</f>
        <v>NÃO</v>
      </c>
      <c r="O1157" s="2" t="str">
        <f>IF(ISERR(FIND("05",GERAL[[#This Row],[ODS]])),"NÃO","SIM")</f>
        <v>NÃO</v>
      </c>
      <c r="P1157" s="2" t="str">
        <f>IF(ISERR(FIND("06",GERAL[[#This Row],[ODS]])),"NÃO","SIM")</f>
        <v>NÃO</v>
      </c>
      <c r="Q1157" s="2" t="str">
        <f>IF(ISERR(FIND("07",GERAL[[#This Row],[ODS]])),"NÃO","SIM")</f>
        <v>SIM</v>
      </c>
      <c r="R1157" s="2" t="str">
        <f>IF(ISERR(FIND("08",GERAL[[#This Row],[ODS]])),"NÃO","SIM")</f>
        <v>NÃO</v>
      </c>
      <c r="S1157" s="2" t="str">
        <f>IF(ISERR(FIND("09",GERAL[[#This Row],[ODS]])),"NÃO","SIM")</f>
        <v>SIM</v>
      </c>
      <c r="T1157" s="2" t="str">
        <f>IF(ISERR(FIND("10",GERAL[[#This Row],[ODS]])),"NÃO","SIM")</f>
        <v>NÃO</v>
      </c>
      <c r="U1157" s="2" t="str">
        <f>IF(ISERR(FIND("11",GERAL[[#This Row],[ODS]])),"NÃO","SIM")</f>
        <v>SIM</v>
      </c>
      <c r="V1157" s="2" t="str">
        <f>IF(ISERR(FIND("12",GERAL[[#This Row],[ODS]])),"NÃO","SIM")</f>
        <v>NÃO</v>
      </c>
      <c r="W1157" s="2" t="str">
        <f>IF(ISERR(FIND("13",GERAL[[#This Row],[ODS]])),"NÃO","SIM")</f>
        <v>NÃO</v>
      </c>
      <c r="X1157" s="2" t="str">
        <f>IF(ISERR(FIND("14",GERAL[[#This Row],[ODS]])),"NÃO","SIM")</f>
        <v>NÃO</v>
      </c>
      <c r="Y1157" s="2" t="str">
        <f>IF(ISERR(FIND("15",GERAL[[#This Row],[ODS]])),"NÃO","SIM")</f>
        <v>NÃO</v>
      </c>
      <c r="Z1157" s="2" t="str">
        <f>IF(ISERR(FIND("16",GERAL[[#This Row],[ODS]])),"NÃO","SIM")</f>
        <v>NÃO</v>
      </c>
      <c r="AA1157" s="2" t="str">
        <f>IF(ISERR(FIND("17",GERAL[[#This Row],[ODS]])),"NÃO","SIM")</f>
        <v>NÃO</v>
      </c>
      <c r="AB1157" s="1">
        <v>69.445658709707956</v>
      </c>
      <c r="AC1157" s="1">
        <v>84.799410471875134</v>
      </c>
      <c r="AD1157" s="1">
        <v>95.501623895560712</v>
      </c>
      <c r="AE1157" s="1">
        <v>73.728434622924311</v>
      </c>
      <c r="AF1157" s="1">
        <v>52.045011886460181</v>
      </c>
      <c r="AG1157" s="1" t="str">
        <f>GERAL[[#This Row],[SIGLA]]&amp;GERAL[[#This Row],[CÓD]]</f>
        <v>ROIF_I1</v>
      </c>
      <c r="AH1157" s="1">
        <f ca="1">VLOOKUP(GERAL[[#This Row],[REF_NOTA]],BASE_NOTAS[],7,FALSE)</f>
        <v>39.756549455896348</v>
      </c>
      <c r="AI1157" s="31">
        <f ca="1">IF(GERAL[[#This Row],[Nota 2025]]="",0,GERAL[[#This Row],[Nota 2026]]-GERAL[[#This Row],[Nota 2025]])</f>
        <v>-12.288462430563833</v>
      </c>
    </row>
    <row r="1158" spans="1:35" ht="17" x14ac:dyDescent="0.35">
      <c r="A1158" s="2" t="s">
        <v>177</v>
      </c>
      <c r="B1158" s="2" t="s">
        <v>204</v>
      </c>
      <c r="C1158" s="2" t="s">
        <v>212</v>
      </c>
      <c r="D1158" s="15" t="s">
        <v>43</v>
      </c>
      <c r="E1158" s="2" t="s">
        <v>113</v>
      </c>
      <c r="F1158" s="2" t="str">
        <f>VLOOKUP(GERAL[[#This Row],[CÓD]],SEALL,6,FALSE)</f>
        <v>SG</v>
      </c>
      <c r="G115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5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5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58" s="2" t="str">
        <f>VLOOKUP(GERAL[[#This Row],[CÓD]],SEALL,4,FALSE)</f>
        <v>07, 09, 11</v>
      </c>
      <c r="K1158" s="2" t="str">
        <f>IF(ISERR(FIND("01",GERAL[[#This Row],[ODS]])),"NÃO","SIM")</f>
        <v>NÃO</v>
      </c>
      <c r="L1158" s="2" t="str">
        <f>IF(ISERR(FIND("02",GERAL[[#This Row],[ODS]])),"NÃO","SIM")</f>
        <v>NÃO</v>
      </c>
      <c r="M1158" s="2" t="str">
        <f>IF(ISERR(FIND("03",GERAL[[#This Row],[ODS]])),"NÃO","SIM")</f>
        <v>NÃO</v>
      </c>
      <c r="N1158" s="2" t="str">
        <f>IF(ISERR(FIND("04",GERAL[[#This Row],[ODS]])),"NÃO","SIM")</f>
        <v>NÃO</v>
      </c>
      <c r="O1158" s="2" t="str">
        <f>IF(ISERR(FIND("05",GERAL[[#This Row],[ODS]])),"NÃO","SIM")</f>
        <v>NÃO</v>
      </c>
      <c r="P1158" s="2" t="str">
        <f>IF(ISERR(FIND("06",GERAL[[#This Row],[ODS]])),"NÃO","SIM")</f>
        <v>NÃO</v>
      </c>
      <c r="Q1158" s="2" t="str">
        <f>IF(ISERR(FIND("07",GERAL[[#This Row],[ODS]])),"NÃO","SIM")</f>
        <v>SIM</v>
      </c>
      <c r="R1158" s="2" t="str">
        <f>IF(ISERR(FIND("08",GERAL[[#This Row],[ODS]])),"NÃO","SIM")</f>
        <v>NÃO</v>
      </c>
      <c r="S1158" s="2" t="str">
        <f>IF(ISERR(FIND("09",GERAL[[#This Row],[ODS]])),"NÃO","SIM")</f>
        <v>SIM</v>
      </c>
      <c r="T1158" s="2" t="str">
        <f>IF(ISERR(FIND("10",GERAL[[#This Row],[ODS]])),"NÃO","SIM")</f>
        <v>NÃO</v>
      </c>
      <c r="U1158" s="2" t="str">
        <f>IF(ISERR(FIND("11",GERAL[[#This Row],[ODS]])),"NÃO","SIM")</f>
        <v>SIM</v>
      </c>
      <c r="V1158" s="2" t="str">
        <f>IF(ISERR(FIND("12",GERAL[[#This Row],[ODS]])),"NÃO","SIM")</f>
        <v>NÃO</v>
      </c>
      <c r="W1158" s="2" t="str">
        <f>IF(ISERR(FIND("13",GERAL[[#This Row],[ODS]])),"NÃO","SIM")</f>
        <v>NÃO</v>
      </c>
      <c r="X1158" s="2" t="str">
        <f>IF(ISERR(FIND("14",GERAL[[#This Row],[ODS]])),"NÃO","SIM")</f>
        <v>NÃO</v>
      </c>
      <c r="Y1158" s="2" t="str">
        <f>IF(ISERR(FIND("15",GERAL[[#This Row],[ODS]])),"NÃO","SIM")</f>
        <v>NÃO</v>
      </c>
      <c r="Z1158" s="2" t="str">
        <f>IF(ISERR(FIND("16",GERAL[[#This Row],[ODS]])),"NÃO","SIM")</f>
        <v>NÃO</v>
      </c>
      <c r="AA1158" s="2" t="str">
        <f>IF(ISERR(FIND("17",GERAL[[#This Row],[ODS]])),"NÃO","SIM")</f>
        <v>NÃO</v>
      </c>
      <c r="AB1158" s="1">
        <v>67.736147103813451</v>
      </c>
      <c r="AC1158" s="1">
        <v>100</v>
      </c>
      <c r="AD1158" s="1">
        <v>97.600652416740232</v>
      </c>
      <c r="AE1158" s="1">
        <v>56.487472803960657</v>
      </c>
      <c r="AF1158" s="1">
        <v>87.639734838021838</v>
      </c>
      <c r="AG1158" s="1" t="str">
        <f>GERAL[[#This Row],[SIGLA]]&amp;GERAL[[#This Row],[CÓD]]</f>
        <v>RRIF_I1</v>
      </c>
      <c r="AH1158" s="1">
        <f ca="1">VLOOKUP(GERAL[[#This Row],[REF_NOTA]],BASE_NOTAS[],7,FALSE)</f>
        <v>100</v>
      </c>
      <c r="AI1158" s="31">
        <f ca="1">IF(GERAL[[#This Row],[Nota 2025]]="",0,GERAL[[#This Row],[Nota 2026]]-GERAL[[#This Row],[Nota 2025]])</f>
        <v>12.360265161978162</v>
      </c>
    </row>
    <row r="1159" spans="1:35" ht="17" x14ac:dyDescent="0.35">
      <c r="A1159" s="2" t="s">
        <v>179</v>
      </c>
      <c r="B1159" s="2" t="s">
        <v>194</v>
      </c>
      <c r="C1159" s="2" t="s">
        <v>212</v>
      </c>
      <c r="D1159" s="15" t="s">
        <v>43</v>
      </c>
      <c r="E1159" s="2" t="s">
        <v>113</v>
      </c>
      <c r="F1159" s="2" t="str">
        <f>VLOOKUP(GERAL[[#This Row],[CÓD]],SEALL,6,FALSE)</f>
        <v>SG</v>
      </c>
      <c r="G115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5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5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59" s="2" t="str">
        <f>VLOOKUP(GERAL[[#This Row],[CÓD]],SEALL,4,FALSE)</f>
        <v>07, 09, 11</v>
      </c>
      <c r="K1159" s="2" t="str">
        <f>IF(ISERR(FIND("01",GERAL[[#This Row],[ODS]])),"NÃO","SIM")</f>
        <v>NÃO</v>
      </c>
      <c r="L1159" s="2" t="str">
        <f>IF(ISERR(FIND("02",GERAL[[#This Row],[ODS]])),"NÃO","SIM")</f>
        <v>NÃO</v>
      </c>
      <c r="M1159" s="2" t="str">
        <f>IF(ISERR(FIND("03",GERAL[[#This Row],[ODS]])),"NÃO","SIM")</f>
        <v>NÃO</v>
      </c>
      <c r="N1159" s="2" t="str">
        <f>IF(ISERR(FIND("04",GERAL[[#This Row],[ODS]])),"NÃO","SIM")</f>
        <v>NÃO</v>
      </c>
      <c r="O1159" s="2" t="str">
        <f>IF(ISERR(FIND("05",GERAL[[#This Row],[ODS]])),"NÃO","SIM")</f>
        <v>NÃO</v>
      </c>
      <c r="P1159" s="2" t="str">
        <f>IF(ISERR(FIND("06",GERAL[[#This Row],[ODS]])),"NÃO","SIM")</f>
        <v>NÃO</v>
      </c>
      <c r="Q1159" s="2" t="str">
        <f>IF(ISERR(FIND("07",GERAL[[#This Row],[ODS]])),"NÃO","SIM")</f>
        <v>SIM</v>
      </c>
      <c r="R1159" s="2" t="str">
        <f>IF(ISERR(FIND("08",GERAL[[#This Row],[ODS]])),"NÃO","SIM")</f>
        <v>NÃO</v>
      </c>
      <c r="S1159" s="2" t="str">
        <f>IF(ISERR(FIND("09",GERAL[[#This Row],[ODS]])),"NÃO","SIM")</f>
        <v>SIM</v>
      </c>
      <c r="T1159" s="2" t="str">
        <f>IF(ISERR(FIND("10",GERAL[[#This Row],[ODS]])),"NÃO","SIM")</f>
        <v>NÃO</v>
      </c>
      <c r="U1159" s="2" t="str">
        <f>IF(ISERR(FIND("11",GERAL[[#This Row],[ODS]])),"NÃO","SIM")</f>
        <v>SIM</v>
      </c>
      <c r="V1159" s="2" t="str">
        <f>IF(ISERR(FIND("12",GERAL[[#This Row],[ODS]])),"NÃO","SIM")</f>
        <v>NÃO</v>
      </c>
      <c r="W1159" s="2" t="str">
        <f>IF(ISERR(FIND("13",GERAL[[#This Row],[ODS]])),"NÃO","SIM")</f>
        <v>NÃO</v>
      </c>
      <c r="X1159" s="2" t="str">
        <f>IF(ISERR(FIND("14",GERAL[[#This Row],[ODS]])),"NÃO","SIM")</f>
        <v>NÃO</v>
      </c>
      <c r="Y1159" s="2" t="str">
        <f>IF(ISERR(FIND("15",GERAL[[#This Row],[ODS]])),"NÃO","SIM")</f>
        <v>NÃO</v>
      </c>
      <c r="Z1159" s="2" t="str">
        <f>IF(ISERR(FIND("16",GERAL[[#This Row],[ODS]])),"NÃO","SIM")</f>
        <v>NÃO</v>
      </c>
      <c r="AA1159" s="2" t="str">
        <f>IF(ISERR(FIND("17",GERAL[[#This Row],[ODS]])),"NÃO","SIM")</f>
        <v>NÃO</v>
      </c>
      <c r="AB1159" s="1">
        <v>88.537060192131335</v>
      </c>
      <c r="AC1159" s="1">
        <v>72.781196674091063</v>
      </c>
      <c r="AD1159" s="1">
        <v>83.611721952202174</v>
      </c>
      <c r="AE1159" s="1">
        <v>97.386420402149483</v>
      </c>
      <c r="AF1159" s="1">
        <v>98.212609480162854</v>
      </c>
      <c r="AG1159" s="1" t="str">
        <f>GERAL[[#This Row],[SIGLA]]&amp;GERAL[[#This Row],[CÓD]]</f>
        <v>SCIF_I1</v>
      </c>
      <c r="AH1159" s="1">
        <f ca="1">VLOOKUP(GERAL[[#This Row],[REF_NOTA]],BASE_NOTAS[],7,FALSE)</f>
        <v>86.164860408088998</v>
      </c>
      <c r="AI1159" s="31">
        <f ca="1">IF(GERAL[[#This Row],[Nota 2025]]="",0,GERAL[[#This Row],[Nota 2026]]-GERAL[[#This Row],[Nota 2025]])</f>
        <v>-12.047749072073856</v>
      </c>
    </row>
    <row r="1160" spans="1:35" ht="17" x14ac:dyDescent="0.35">
      <c r="A1160" s="2" t="s">
        <v>181</v>
      </c>
      <c r="B1160" s="2" t="s">
        <v>186</v>
      </c>
      <c r="C1160" s="2" t="s">
        <v>212</v>
      </c>
      <c r="D1160" s="15" t="s">
        <v>43</v>
      </c>
      <c r="E1160" s="2" t="s">
        <v>113</v>
      </c>
      <c r="F1160" s="2" t="str">
        <f>VLOOKUP(GERAL[[#This Row],[CÓD]],SEALL,6,FALSE)</f>
        <v>SG</v>
      </c>
      <c r="G116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6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6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60" s="2" t="str">
        <f>VLOOKUP(GERAL[[#This Row],[CÓD]],SEALL,4,FALSE)</f>
        <v>07, 09, 11</v>
      </c>
      <c r="K1160" s="2" t="str">
        <f>IF(ISERR(FIND("01",GERAL[[#This Row],[ODS]])),"NÃO","SIM")</f>
        <v>NÃO</v>
      </c>
      <c r="L1160" s="2" t="str">
        <f>IF(ISERR(FIND("02",GERAL[[#This Row],[ODS]])),"NÃO","SIM")</f>
        <v>NÃO</v>
      </c>
      <c r="M1160" s="2" t="str">
        <f>IF(ISERR(FIND("03",GERAL[[#This Row],[ODS]])),"NÃO","SIM")</f>
        <v>NÃO</v>
      </c>
      <c r="N1160" s="2" t="str">
        <f>IF(ISERR(FIND("04",GERAL[[#This Row],[ODS]])),"NÃO","SIM")</f>
        <v>NÃO</v>
      </c>
      <c r="O1160" s="2" t="str">
        <f>IF(ISERR(FIND("05",GERAL[[#This Row],[ODS]])),"NÃO","SIM")</f>
        <v>NÃO</v>
      </c>
      <c r="P1160" s="2" t="str">
        <f>IF(ISERR(FIND("06",GERAL[[#This Row],[ODS]])),"NÃO","SIM")</f>
        <v>NÃO</v>
      </c>
      <c r="Q1160" s="2" t="str">
        <f>IF(ISERR(FIND("07",GERAL[[#This Row],[ODS]])),"NÃO","SIM")</f>
        <v>SIM</v>
      </c>
      <c r="R1160" s="2" t="str">
        <f>IF(ISERR(FIND("08",GERAL[[#This Row],[ODS]])),"NÃO","SIM")</f>
        <v>NÃO</v>
      </c>
      <c r="S1160" s="2" t="str">
        <f>IF(ISERR(FIND("09",GERAL[[#This Row],[ODS]])),"NÃO","SIM")</f>
        <v>SIM</v>
      </c>
      <c r="T1160" s="2" t="str">
        <f>IF(ISERR(FIND("10",GERAL[[#This Row],[ODS]])),"NÃO","SIM")</f>
        <v>NÃO</v>
      </c>
      <c r="U1160" s="2" t="str">
        <f>IF(ISERR(FIND("11",GERAL[[#This Row],[ODS]])),"NÃO","SIM")</f>
        <v>SIM</v>
      </c>
      <c r="V1160" s="2" t="str">
        <f>IF(ISERR(FIND("12",GERAL[[#This Row],[ODS]])),"NÃO","SIM")</f>
        <v>NÃO</v>
      </c>
      <c r="W1160" s="2" t="str">
        <f>IF(ISERR(FIND("13",GERAL[[#This Row],[ODS]])),"NÃO","SIM")</f>
        <v>NÃO</v>
      </c>
      <c r="X1160" s="2" t="str">
        <f>IF(ISERR(FIND("14",GERAL[[#This Row],[ODS]])),"NÃO","SIM")</f>
        <v>NÃO</v>
      </c>
      <c r="Y1160" s="2" t="str">
        <f>IF(ISERR(FIND("15",GERAL[[#This Row],[ODS]])),"NÃO","SIM")</f>
        <v>NÃO</v>
      </c>
      <c r="Z1160" s="2" t="str">
        <f>IF(ISERR(FIND("16",GERAL[[#This Row],[ODS]])),"NÃO","SIM")</f>
        <v>NÃO</v>
      </c>
      <c r="AA1160" s="2" t="str">
        <f>IF(ISERR(FIND("17",GERAL[[#This Row],[ODS]])),"NÃO","SIM")</f>
        <v>NÃO</v>
      </c>
      <c r="AB1160" s="1">
        <v>82.916187644993911</v>
      </c>
      <c r="AC1160" s="1">
        <v>66.352602729199305</v>
      </c>
      <c r="AD1160" s="1">
        <v>70.003864992135192</v>
      </c>
      <c r="AE1160" s="1">
        <v>69.713756986594831</v>
      </c>
      <c r="AF1160" s="1">
        <v>73.938194345648085</v>
      </c>
      <c r="AG1160" s="1" t="str">
        <f>GERAL[[#This Row],[SIGLA]]&amp;GERAL[[#This Row],[CÓD]]</f>
        <v>SPIF_I1</v>
      </c>
      <c r="AH1160" s="1">
        <f ca="1">VLOOKUP(GERAL[[#This Row],[REF_NOTA]],BASE_NOTAS[],7,FALSE)</f>
        <v>71.170113030196873</v>
      </c>
      <c r="AI1160" s="31">
        <f ca="1">IF(GERAL[[#This Row],[Nota 2025]]="",0,GERAL[[#This Row],[Nota 2026]]-GERAL[[#This Row],[Nota 2025]])</f>
        <v>-2.7680813154512123</v>
      </c>
    </row>
    <row r="1161" spans="1:35" ht="17" x14ac:dyDescent="0.35">
      <c r="A1161" s="2" t="s">
        <v>180</v>
      </c>
      <c r="B1161" s="2" t="s">
        <v>206</v>
      </c>
      <c r="C1161" s="2" t="s">
        <v>212</v>
      </c>
      <c r="D1161" s="15" t="s">
        <v>43</v>
      </c>
      <c r="E1161" s="2" t="s">
        <v>113</v>
      </c>
      <c r="F1161" s="2" t="str">
        <f>VLOOKUP(GERAL[[#This Row],[CÓD]],SEALL,6,FALSE)</f>
        <v>SG</v>
      </c>
      <c r="G116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6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6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61" s="2" t="str">
        <f>VLOOKUP(GERAL[[#This Row],[CÓD]],SEALL,4,FALSE)</f>
        <v>07, 09, 11</v>
      </c>
      <c r="K1161" s="2" t="str">
        <f>IF(ISERR(FIND("01",GERAL[[#This Row],[ODS]])),"NÃO","SIM")</f>
        <v>NÃO</v>
      </c>
      <c r="L1161" s="2" t="str">
        <f>IF(ISERR(FIND("02",GERAL[[#This Row],[ODS]])),"NÃO","SIM")</f>
        <v>NÃO</v>
      </c>
      <c r="M1161" s="2" t="str">
        <f>IF(ISERR(FIND("03",GERAL[[#This Row],[ODS]])),"NÃO","SIM")</f>
        <v>NÃO</v>
      </c>
      <c r="N1161" s="2" t="str">
        <f>IF(ISERR(FIND("04",GERAL[[#This Row],[ODS]])),"NÃO","SIM")</f>
        <v>NÃO</v>
      </c>
      <c r="O1161" s="2" t="str">
        <f>IF(ISERR(FIND("05",GERAL[[#This Row],[ODS]])),"NÃO","SIM")</f>
        <v>NÃO</v>
      </c>
      <c r="P1161" s="2" t="str">
        <f>IF(ISERR(FIND("06",GERAL[[#This Row],[ODS]])),"NÃO","SIM")</f>
        <v>NÃO</v>
      </c>
      <c r="Q1161" s="2" t="str">
        <f>IF(ISERR(FIND("07",GERAL[[#This Row],[ODS]])),"NÃO","SIM")</f>
        <v>SIM</v>
      </c>
      <c r="R1161" s="2" t="str">
        <f>IF(ISERR(FIND("08",GERAL[[#This Row],[ODS]])),"NÃO","SIM")</f>
        <v>NÃO</v>
      </c>
      <c r="S1161" s="2" t="str">
        <f>IF(ISERR(FIND("09",GERAL[[#This Row],[ODS]])),"NÃO","SIM")</f>
        <v>SIM</v>
      </c>
      <c r="T1161" s="2" t="str">
        <f>IF(ISERR(FIND("10",GERAL[[#This Row],[ODS]])),"NÃO","SIM")</f>
        <v>NÃO</v>
      </c>
      <c r="U1161" s="2" t="str">
        <f>IF(ISERR(FIND("11",GERAL[[#This Row],[ODS]])),"NÃO","SIM")</f>
        <v>SIM</v>
      </c>
      <c r="V1161" s="2" t="str">
        <f>IF(ISERR(FIND("12",GERAL[[#This Row],[ODS]])),"NÃO","SIM")</f>
        <v>NÃO</v>
      </c>
      <c r="W1161" s="2" t="str">
        <f>IF(ISERR(FIND("13",GERAL[[#This Row],[ODS]])),"NÃO","SIM")</f>
        <v>NÃO</v>
      </c>
      <c r="X1161" s="2" t="str">
        <f>IF(ISERR(FIND("14",GERAL[[#This Row],[ODS]])),"NÃO","SIM")</f>
        <v>NÃO</v>
      </c>
      <c r="Y1161" s="2" t="str">
        <f>IF(ISERR(FIND("15",GERAL[[#This Row],[ODS]])),"NÃO","SIM")</f>
        <v>NÃO</v>
      </c>
      <c r="Z1161" s="2" t="str">
        <f>IF(ISERR(FIND("16",GERAL[[#This Row],[ODS]])),"NÃO","SIM")</f>
        <v>NÃO</v>
      </c>
      <c r="AA1161" s="2" t="str">
        <f>IF(ISERR(FIND("17",GERAL[[#This Row],[ODS]])),"NÃO","SIM")</f>
        <v>NÃO</v>
      </c>
      <c r="AB1161" s="1">
        <v>77.078109677238345</v>
      </c>
      <c r="AC1161" s="1">
        <v>66.235469022245994</v>
      </c>
      <c r="AD1161" s="1">
        <v>68.520949103002621</v>
      </c>
      <c r="AE1161" s="1">
        <v>81.775722002638673</v>
      </c>
      <c r="AF1161" s="1">
        <v>84.393987858049329</v>
      </c>
      <c r="AG1161" s="1" t="str">
        <f>GERAL[[#This Row],[SIGLA]]&amp;GERAL[[#This Row],[CÓD]]</f>
        <v>SEIF_I1</v>
      </c>
      <c r="AH1161" s="1">
        <f ca="1">VLOOKUP(GERAL[[#This Row],[REF_NOTA]],BASE_NOTAS[],7,FALSE)</f>
        <v>76.805099321746582</v>
      </c>
      <c r="AI1161" s="31">
        <f ca="1">IF(GERAL[[#This Row],[Nota 2025]]="",0,GERAL[[#This Row],[Nota 2026]]-GERAL[[#This Row],[Nota 2025]])</f>
        <v>-7.588888536302747</v>
      </c>
    </row>
    <row r="1162" spans="1:35" ht="17" x14ac:dyDescent="0.35">
      <c r="A1162" s="2" t="s">
        <v>182</v>
      </c>
      <c r="B1162" s="2" t="s">
        <v>185</v>
      </c>
      <c r="C1162" s="2" t="s">
        <v>212</v>
      </c>
      <c r="D1162" s="15" t="s">
        <v>43</v>
      </c>
      <c r="E1162" s="2" t="s">
        <v>113</v>
      </c>
      <c r="F1162" s="2" t="str">
        <f>VLOOKUP(GERAL[[#This Row],[CÓD]],SEALL,6,FALSE)</f>
        <v>SG</v>
      </c>
      <c r="G116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6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6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62" s="2" t="str">
        <f>VLOOKUP(GERAL[[#This Row],[CÓD]],SEALL,4,FALSE)</f>
        <v>07, 09, 11</v>
      </c>
      <c r="K1162" s="2" t="str">
        <f>IF(ISERR(FIND("01",GERAL[[#This Row],[ODS]])),"NÃO","SIM")</f>
        <v>NÃO</v>
      </c>
      <c r="L1162" s="2" t="str">
        <f>IF(ISERR(FIND("02",GERAL[[#This Row],[ODS]])),"NÃO","SIM")</f>
        <v>NÃO</v>
      </c>
      <c r="M1162" s="2" t="str">
        <f>IF(ISERR(FIND("03",GERAL[[#This Row],[ODS]])),"NÃO","SIM")</f>
        <v>NÃO</v>
      </c>
      <c r="N1162" s="2" t="str">
        <f>IF(ISERR(FIND("04",GERAL[[#This Row],[ODS]])),"NÃO","SIM")</f>
        <v>NÃO</v>
      </c>
      <c r="O1162" s="2" t="str">
        <f>IF(ISERR(FIND("05",GERAL[[#This Row],[ODS]])),"NÃO","SIM")</f>
        <v>NÃO</v>
      </c>
      <c r="P1162" s="2" t="str">
        <f>IF(ISERR(FIND("06",GERAL[[#This Row],[ODS]])),"NÃO","SIM")</f>
        <v>NÃO</v>
      </c>
      <c r="Q1162" s="2" t="str">
        <f>IF(ISERR(FIND("07",GERAL[[#This Row],[ODS]])),"NÃO","SIM")</f>
        <v>SIM</v>
      </c>
      <c r="R1162" s="2" t="str">
        <f>IF(ISERR(FIND("08",GERAL[[#This Row],[ODS]])),"NÃO","SIM")</f>
        <v>NÃO</v>
      </c>
      <c r="S1162" s="2" t="str">
        <f>IF(ISERR(FIND("09",GERAL[[#This Row],[ODS]])),"NÃO","SIM")</f>
        <v>SIM</v>
      </c>
      <c r="T1162" s="2" t="str">
        <f>IF(ISERR(FIND("10",GERAL[[#This Row],[ODS]])),"NÃO","SIM")</f>
        <v>NÃO</v>
      </c>
      <c r="U1162" s="2" t="str">
        <f>IF(ISERR(FIND("11",GERAL[[#This Row],[ODS]])),"NÃO","SIM")</f>
        <v>SIM</v>
      </c>
      <c r="V1162" s="2" t="str">
        <f>IF(ISERR(FIND("12",GERAL[[#This Row],[ODS]])),"NÃO","SIM")</f>
        <v>NÃO</v>
      </c>
      <c r="W1162" s="2" t="str">
        <f>IF(ISERR(FIND("13",GERAL[[#This Row],[ODS]])),"NÃO","SIM")</f>
        <v>NÃO</v>
      </c>
      <c r="X1162" s="2" t="str">
        <f>IF(ISERR(FIND("14",GERAL[[#This Row],[ODS]])),"NÃO","SIM")</f>
        <v>NÃO</v>
      </c>
      <c r="Y1162" s="2" t="str">
        <f>IF(ISERR(FIND("15",GERAL[[#This Row],[ODS]])),"NÃO","SIM")</f>
        <v>NÃO</v>
      </c>
      <c r="Z1162" s="2" t="str">
        <f>IF(ISERR(FIND("16",GERAL[[#This Row],[ODS]])),"NÃO","SIM")</f>
        <v>NÃO</v>
      </c>
      <c r="AA1162" s="2" t="str">
        <f>IF(ISERR(FIND("17",GERAL[[#This Row],[ODS]])),"NÃO","SIM")</f>
        <v>NÃO</v>
      </c>
      <c r="AB1162" s="1">
        <v>36.69199027272554</v>
      </c>
      <c r="AC1162" s="1">
        <v>34.996108724872371</v>
      </c>
      <c r="AD1162" s="1">
        <v>41.755664535979378</v>
      </c>
      <c r="AE1162" s="1">
        <v>36.1377062501168</v>
      </c>
      <c r="AF1162" s="1">
        <v>32.975216825753677</v>
      </c>
      <c r="AG1162" s="1" t="str">
        <f>GERAL[[#This Row],[SIGLA]]&amp;GERAL[[#This Row],[CÓD]]</f>
        <v>TOIF_I1</v>
      </c>
      <c r="AH1162" s="1">
        <f ca="1">VLOOKUP(GERAL[[#This Row],[REF_NOTA]],BASE_NOTAS[],7,FALSE)</f>
        <v>0</v>
      </c>
      <c r="AI1162" s="31">
        <f ca="1">IF(GERAL[[#This Row],[Nota 2025]]="",0,GERAL[[#This Row],[Nota 2026]]-GERAL[[#This Row],[Nota 2025]])</f>
        <v>-32.975216825753677</v>
      </c>
    </row>
    <row r="1163" spans="1:35" ht="17" x14ac:dyDescent="0.35">
      <c r="A1163" s="2" t="s">
        <v>0</v>
      </c>
      <c r="B1163" s="2" t="s">
        <v>156</v>
      </c>
      <c r="C1163" s="2" t="s">
        <v>212</v>
      </c>
      <c r="D1163" s="15" t="s">
        <v>44</v>
      </c>
      <c r="E1163" s="2" t="s">
        <v>114</v>
      </c>
      <c r="F1163" s="2" t="str">
        <f>VLOOKUP(GERAL[[#This Row],[CÓD]],SEALL,6,FALSE)</f>
        <v>SG</v>
      </c>
      <c r="G116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6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6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63" s="2" t="str">
        <f>VLOOKUP(GERAL[[#This Row],[CÓD]],SEALL,4,FALSE)</f>
        <v>07, 09, 11</v>
      </c>
      <c r="K1163" s="2" t="str">
        <f>IF(ISERR(FIND("01",GERAL[[#This Row],[ODS]])),"NÃO","SIM")</f>
        <v>NÃO</v>
      </c>
      <c r="L1163" s="2" t="str">
        <f>IF(ISERR(FIND("02",GERAL[[#This Row],[ODS]])),"NÃO","SIM")</f>
        <v>NÃO</v>
      </c>
      <c r="M1163" s="2" t="str">
        <f>IF(ISERR(FIND("03",GERAL[[#This Row],[ODS]])),"NÃO","SIM")</f>
        <v>NÃO</v>
      </c>
      <c r="N1163" s="2" t="str">
        <f>IF(ISERR(FIND("04",GERAL[[#This Row],[ODS]])),"NÃO","SIM")</f>
        <v>NÃO</v>
      </c>
      <c r="O1163" s="2" t="str">
        <f>IF(ISERR(FIND("05",GERAL[[#This Row],[ODS]])),"NÃO","SIM")</f>
        <v>NÃO</v>
      </c>
      <c r="P1163" s="2" t="str">
        <f>IF(ISERR(FIND("06",GERAL[[#This Row],[ODS]])),"NÃO","SIM")</f>
        <v>NÃO</v>
      </c>
      <c r="Q1163" s="2" t="str">
        <f>IF(ISERR(FIND("07",GERAL[[#This Row],[ODS]])),"NÃO","SIM")</f>
        <v>SIM</v>
      </c>
      <c r="R1163" s="2" t="str">
        <f>IF(ISERR(FIND("08",GERAL[[#This Row],[ODS]])),"NÃO","SIM")</f>
        <v>NÃO</v>
      </c>
      <c r="S1163" s="2" t="str">
        <f>IF(ISERR(FIND("09",GERAL[[#This Row],[ODS]])),"NÃO","SIM")</f>
        <v>SIM</v>
      </c>
      <c r="T1163" s="2" t="str">
        <f>IF(ISERR(FIND("10",GERAL[[#This Row],[ODS]])),"NÃO","SIM")</f>
        <v>NÃO</v>
      </c>
      <c r="U1163" s="2" t="str">
        <f>IF(ISERR(FIND("11",GERAL[[#This Row],[ODS]])),"NÃO","SIM")</f>
        <v>SIM</v>
      </c>
      <c r="V1163" s="2" t="str">
        <f>IF(ISERR(FIND("12",GERAL[[#This Row],[ODS]])),"NÃO","SIM")</f>
        <v>NÃO</v>
      </c>
      <c r="W1163" s="2" t="str">
        <f>IF(ISERR(FIND("13",GERAL[[#This Row],[ODS]])),"NÃO","SIM")</f>
        <v>NÃO</v>
      </c>
      <c r="X1163" s="2" t="str">
        <f>IF(ISERR(FIND("14",GERAL[[#This Row],[ODS]])),"NÃO","SIM")</f>
        <v>NÃO</v>
      </c>
      <c r="Y1163" s="2" t="str">
        <f>IF(ISERR(FIND("15",GERAL[[#This Row],[ODS]])),"NÃO","SIM")</f>
        <v>NÃO</v>
      </c>
      <c r="Z1163" s="2" t="str">
        <f>IF(ISERR(FIND("16",GERAL[[#This Row],[ODS]])),"NÃO","SIM")</f>
        <v>NÃO</v>
      </c>
      <c r="AA1163" s="2" t="str">
        <f>IF(ISERR(FIND("17",GERAL[[#This Row],[ODS]])),"NÃO","SIM")</f>
        <v>NÃO</v>
      </c>
      <c r="AB1163" s="1">
        <v>59.84251968503937</v>
      </c>
      <c r="AC1163" s="1">
        <v>56.928838951310858</v>
      </c>
      <c r="AD1163" s="1">
        <v>59.143968871595334</v>
      </c>
      <c r="AE1163" s="1">
        <v>59.607843137254903</v>
      </c>
      <c r="AF1163" s="1">
        <v>100</v>
      </c>
      <c r="AG1163" s="1" t="str">
        <f>GERAL[[#This Row],[SIGLA]]&amp;GERAL[[#This Row],[CÓD]]</f>
        <v>ACIF_I2</v>
      </c>
      <c r="AH1163" s="1">
        <f ca="1">VLOOKUP(GERAL[[#This Row],[REF_NOTA]],BASE_NOTAS[],7,FALSE)</f>
        <v>81.401347532618161</v>
      </c>
      <c r="AI1163" s="31">
        <f ca="1">IF(GERAL[[#This Row],[Nota 2025]]="",0,GERAL[[#This Row],[Nota 2026]]-GERAL[[#This Row],[Nota 2025]])</f>
        <v>-18.598652467381839</v>
      </c>
    </row>
    <row r="1164" spans="1:35" ht="17" x14ac:dyDescent="0.35">
      <c r="A1164" s="2" t="s">
        <v>1</v>
      </c>
      <c r="B1164" s="2" t="s">
        <v>157</v>
      </c>
      <c r="C1164" s="2" t="s">
        <v>212</v>
      </c>
      <c r="D1164" s="15" t="s">
        <v>44</v>
      </c>
      <c r="E1164" s="2" t="s">
        <v>114</v>
      </c>
      <c r="F1164" s="2" t="str">
        <f>VLOOKUP(GERAL[[#This Row],[CÓD]],SEALL,6,FALSE)</f>
        <v>SG</v>
      </c>
      <c r="G116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6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6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64" s="2" t="str">
        <f>VLOOKUP(GERAL[[#This Row],[CÓD]],SEALL,4,FALSE)</f>
        <v>07, 09, 11</v>
      </c>
      <c r="K1164" s="2" t="str">
        <f>IF(ISERR(FIND("01",GERAL[[#This Row],[ODS]])),"NÃO","SIM")</f>
        <v>NÃO</v>
      </c>
      <c r="L1164" s="2" t="str">
        <f>IF(ISERR(FIND("02",GERAL[[#This Row],[ODS]])),"NÃO","SIM")</f>
        <v>NÃO</v>
      </c>
      <c r="M1164" s="2" t="str">
        <f>IF(ISERR(FIND("03",GERAL[[#This Row],[ODS]])),"NÃO","SIM")</f>
        <v>NÃO</v>
      </c>
      <c r="N1164" s="2" t="str">
        <f>IF(ISERR(FIND("04",GERAL[[#This Row],[ODS]])),"NÃO","SIM")</f>
        <v>NÃO</v>
      </c>
      <c r="O1164" s="2" t="str">
        <f>IF(ISERR(FIND("05",GERAL[[#This Row],[ODS]])),"NÃO","SIM")</f>
        <v>NÃO</v>
      </c>
      <c r="P1164" s="2" t="str">
        <f>IF(ISERR(FIND("06",GERAL[[#This Row],[ODS]])),"NÃO","SIM")</f>
        <v>NÃO</v>
      </c>
      <c r="Q1164" s="2" t="str">
        <f>IF(ISERR(FIND("07",GERAL[[#This Row],[ODS]])),"NÃO","SIM")</f>
        <v>SIM</v>
      </c>
      <c r="R1164" s="2" t="str">
        <f>IF(ISERR(FIND("08",GERAL[[#This Row],[ODS]])),"NÃO","SIM")</f>
        <v>NÃO</v>
      </c>
      <c r="S1164" s="2" t="str">
        <f>IF(ISERR(FIND("09",GERAL[[#This Row],[ODS]])),"NÃO","SIM")</f>
        <v>SIM</v>
      </c>
      <c r="T1164" s="2" t="str">
        <f>IF(ISERR(FIND("10",GERAL[[#This Row],[ODS]])),"NÃO","SIM")</f>
        <v>NÃO</v>
      </c>
      <c r="U1164" s="2" t="str">
        <f>IF(ISERR(FIND("11",GERAL[[#This Row],[ODS]])),"NÃO","SIM")</f>
        <v>SIM</v>
      </c>
      <c r="V1164" s="2" t="str">
        <f>IF(ISERR(FIND("12",GERAL[[#This Row],[ODS]])),"NÃO","SIM")</f>
        <v>NÃO</v>
      </c>
      <c r="W1164" s="2" t="str">
        <f>IF(ISERR(FIND("13",GERAL[[#This Row],[ODS]])),"NÃO","SIM")</f>
        <v>NÃO</v>
      </c>
      <c r="X1164" s="2" t="str">
        <f>IF(ISERR(FIND("14",GERAL[[#This Row],[ODS]])),"NÃO","SIM")</f>
        <v>NÃO</v>
      </c>
      <c r="Y1164" s="2" t="str">
        <f>IF(ISERR(FIND("15",GERAL[[#This Row],[ODS]])),"NÃO","SIM")</f>
        <v>NÃO</v>
      </c>
      <c r="Z1164" s="2" t="str">
        <f>IF(ISERR(FIND("16",GERAL[[#This Row],[ODS]])),"NÃO","SIM")</f>
        <v>NÃO</v>
      </c>
      <c r="AA1164" s="2" t="str">
        <f>IF(ISERR(FIND("17",GERAL[[#This Row],[ODS]])),"NÃO","SIM")</f>
        <v>NÃO</v>
      </c>
      <c r="AB1164" s="1">
        <v>64.566929133858267</v>
      </c>
      <c r="AC1164" s="1">
        <v>61.423220973782769</v>
      </c>
      <c r="AD1164" s="1">
        <v>63.813229571984429</v>
      </c>
      <c r="AE1164" s="1">
        <v>64.313725490196077</v>
      </c>
      <c r="AF1164" s="1">
        <v>59.63636363636364</v>
      </c>
      <c r="AG1164" s="1" t="str">
        <f>GERAL[[#This Row],[SIGLA]]&amp;GERAL[[#This Row],[CÓD]]</f>
        <v>ALIF_I2</v>
      </c>
      <c r="AH1164" s="1">
        <f ca="1">VLOOKUP(GERAL[[#This Row],[REF_NOTA]],BASE_NOTAS[],7,FALSE)</f>
        <v>39.554379481009015</v>
      </c>
      <c r="AI1164" s="31">
        <f ca="1">IF(GERAL[[#This Row],[Nota 2025]]="",0,GERAL[[#This Row],[Nota 2026]]-GERAL[[#This Row],[Nota 2025]])</f>
        <v>-20.081984155354625</v>
      </c>
    </row>
    <row r="1165" spans="1:35" ht="17" x14ac:dyDescent="0.35">
      <c r="A1165" s="2" t="s">
        <v>159</v>
      </c>
      <c r="B1165" s="2" t="s">
        <v>184</v>
      </c>
      <c r="C1165" s="2" t="s">
        <v>212</v>
      </c>
      <c r="D1165" s="15" t="s">
        <v>44</v>
      </c>
      <c r="E1165" s="2" t="s">
        <v>114</v>
      </c>
      <c r="F1165" s="2" t="str">
        <f>VLOOKUP(GERAL[[#This Row],[CÓD]],SEALL,6,FALSE)</f>
        <v>SG</v>
      </c>
      <c r="G116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6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6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65" s="2" t="str">
        <f>VLOOKUP(GERAL[[#This Row],[CÓD]],SEALL,4,FALSE)</f>
        <v>07, 09, 11</v>
      </c>
      <c r="K1165" s="2" t="str">
        <f>IF(ISERR(FIND("01",GERAL[[#This Row],[ODS]])),"NÃO","SIM")</f>
        <v>NÃO</v>
      </c>
      <c r="L1165" s="2" t="str">
        <f>IF(ISERR(FIND("02",GERAL[[#This Row],[ODS]])),"NÃO","SIM")</f>
        <v>NÃO</v>
      </c>
      <c r="M1165" s="2" t="str">
        <f>IF(ISERR(FIND("03",GERAL[[#This Row],[ODS]])),"NÃO","SIM")</f>
        <v>NÃO</v>
      </c>
      <c r="N1165" s="2" t="str">
        <f>IF(ISERR(FIND("04",GERAL[[#This Row],[ODS]])),"NÃO","SIM")</f>
        <v>NÃO</v>
      </c>
      <c r="O1165" s="2" t="str">
        <f>IF(ISERR(FIND("05",GERAL[[#This Row],[ODS]])),"NÃO","SIM")</f>
        <v>NÃO</v>
      </c>
      <c r="P1165" s="2" t="str">
        <f>IF(ISERR(FIND("06",GERAL[[#This Row],[ODS]])),"NÃO","SIM")</f>
        <v>NÃO</v>
      </c>
      <c r="Q1165" s="2" t="str">
        <f>IF(ISERR(FIND("07",GERAL[[#This Row],[ODS]])),"NÃO","SIM")</f>
        <v>SIM</v>
      </c>
      <c r="R1165" s="2" t="str">
        <f>IF(ISERR(FIND("08",GERAL[[#This Row],[ODS]])),"NÃO","SIM")</f>
        <v>NÃO</v>
      </c>
      <c r="S1165" s="2" t="str">
        <f>IF(ISERR(FIND("09",GERAL[[#This Row],[ODS]])),"NÃO","SIM")</f>
        <v>SIM</v>
      </c>
      <c r="T1165" s="2" t="str">
        <f>IF(ISERR(FIND("10",GERAL[[#This Row],[ODS]])),"NÃO","SIM")</f>
        <v>NÃO</v>
      </c>
      <c r="U1165" s="2" t="str">
        <f>IF(ISERR(FIND("11",GERAL[[#This Row],[ODS]])),"NÃO","SIM")</f>
        <v>SIM</v>
      </c>
      <c r="V1165" s="2" t="str">
        <f>IF(ISERR(FIND("12",GERAL[[#This Row],[ODS]])),"NÃO","SIM")</f>
        <v>NÃO</v>
      </c>
      <c r="W1165" s="2" t="str">
        <f>IF(ISERR(FIND("13",GERAL[[#This Row],[ODS]])),"NÃO","SIM")</f>
        <v>NÃO</v>
      </c>
      <c r="X1165" s="2" t="str">
        <f>IF(ISERR(FIND("14",GERAL[[#This Row],[ODS]])),"NÃO","SIM")</f>
        <v>NÃO</v>
      </c>
      <c r="Y1165" s="2" t="str">
        <f>IF(ISERR(FIND("15",GERAL[[#This Row],[ODS]])),"NÃO","SIM")</f>
        <v>NÃO</v>
      </c>
      <c r="Z1165" s="2" t="str">
        <f>IF(ISERR(FIND("16",GERAL[[#This Row],[ODS]])),"NÃO","SIM")</f>
        <v>NÃO</v>
      </c>
      <c r="AA1165" s="2" t="str">
        <f>IF(ISERR(FIND("17",GERAL[[#This Row],[ODS]])),"NÃO","SIM")</f>
        <v>NÃO</v>
      </c>
      <c r="AB1165" s="1">
        <v>74.015748031496059</v>
      </c>
      <c r="AC1165" s="1">
        <v>70.411985018726597</v>
      </c>
      <c r="AD1165" s="1">
        <v>73.151750972762642</v>
      </c>
      <c r="AE1165" s="1">
        <v>73.725490196078425</v>
      </c>
      <c r="AF1165" s="1">
        <v>68.363636363636374</v>
      </c>
      <c r="AG1165" s="1" t="str">
        <f>GERAL[[#This Row],[SIGLA]]&amp;GERAL[[#This Row],[CÓD]]</f>
        <v>APIF_I2</v>
      </c>
      <c r="AH1165" s="1">
        <f ca="1">VLOOKUP(GERAL[[#This Row],[REF_NOTA]],BASE_NOTAS[],7,FALSE)</f>
        <v>69.002245887696915</v>
      </c>
      <c r="AI1165" s="31">
        <f ca="1">IF(GERAL[[#This Row],[Nota 2025]]="",0,GERAL[[#This Row],[Nota 2026]]-GERAL[[#This Row],[Nota 2025]])</f>
        <v>0.63860952406054139</v>
      </c>
    </row>
    <row r="1166" spans="1:35" ht="17" x14ac:dyDescent="0.35">
      <c r="A1166" s="2" t="s">
        <v>155</v>
      </c>
      <c r="B1166" s="2" t="s">
        <v>158</v>
      </c>
      <c r="C1166" s="2" t="s">
        <v>212</v>
      </c>
      <c r="D1166" s="15" t="s">
        <v>44</v>
      </c>
      <c r="E1166" s="2" t="s">
        <v>114</v>
      </c>
      <c r="F1166" s="2" t="str">
        <f>VLOOKUP(GERAL[[#This Row],[CÓD]],SEALL,6,FALSE)</f>
        <v>SG</v>
      </c>
      <c r="G116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6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6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66" s="2" t="str">
        <f>VLOOKUP(GERAL[[#This Row],[CÓD]],SEALL,4,FALSE)</f>
        <v>07, 09, 11</v>
      </c>
      <c r="K1166" s="2" t="str">
        <f>IF(ISERR(FIND("01",GERAL[[#This Row],[ODS]])),"NÃO","SIM")</f>
        <v>NÃO</v>
      </c>
      <c r="L1166" s="2" t="str">
        <f>IF(ISERR(FIND("02",GERAL[[#This Row],[ODS]])),"NÃO","SIM")</f>
        <v>NÃO</v>
      </c>
      <c r="M1166" s="2" t="str">
        <f>IF(ISERR(FIND("03",GERAL[[#This Row],[ODS]])),"NÃO","SIM")</f>
        <v>NÃO</v>
      </c>
      <c r="N1166" s="2" t="str">
        <f>IF(ISERR(FIND("04",GERAL[[#This Row],[ODS]])),"NÃO","SIM")</f>
        <v>NÃO</v>
      </c>
      <c r="O1166" s="2" t="str">
        <f>IF(ISERR(FIND("05",GERAL[[#This Row],[ODS]])),"NÃO","SIM")</f>
        <v>NÃO</v>
      </c>
      <c r="P1166" s="2" t="str">
        <f>IF(ISERR(FIND("06",GERAL[[#This Row],[ODS]])),"NÃO","SIM")</f>
        <v>NÃO</v>
      </c>
      <c r="Q1166" s="2" t="str">
        <f>IF(ISERR(FIND("07",GERAL[[#This Row],[ODS]])),"NÃO","SIM")</f>
        <v>SIM</v>
      </c>
      <c r="R1166" s="2" t="str">
        <f>IF(ISERR(FIND("08",GERAL[[#This Row],[ODS]])),"NÃO","SIM")</f>
        <v>NÃO</v>
      </c>
      <c r="S1166" s="2" t="str">
        <f>IF(ISERR(FIND("09",GERAL[[#This Row],[ODS]])),"NÃO","SIM")</f>
        <v>SIM</v>
      </c>
      <c r="T1166" s="2" t="str">
        <f>IF(ISERR(FIND("10",GERAL[[#This Row],[ODS]])),"NÃO","SIM")</f>
        <v>NÃO</v>
      </c>
      <c r="U1166" s="2" t="str">
        <f>IF(ISERR(FIND("11",GERAL[[#This Row],[ODS]])),"NÃO","SIM")</f>
        <v>SIM</v>
      </c>
      <c r="V1166" s="2" t="str">
        <f>IF(ISERR(FIND("12",GERAL[[#This Row],[ODS]])),"NÃO","SIM")</f>
        <v>NÃO</v>
      </c>
      <c r="W1166" s="2" t="str">
        <f>IF(ISERR(FIND("13",GERAL[[#This Row],[ODS]])),"NÃO","SIM")</f>
        <v>NÃO</v>
      </c>
      <c r="X1166" s="2" t="str">
        <f>IF(ISERR(FIND("14",GERAL[[#This Row],[ODS]])),"NÃO","SIM")</f>
        <v>NÃO</v>
      </c>
      <c r="Y1166" s="2" t="str">
        <f>IF(ISERR(FIND("15",GERAL[[#This Row],[ODS]])),"NÃO","SIM")</f>
        <v>NÃO</v>
      </c>
      <c r="Z1166" s="2" t="str">
        <f>IF(ISERR(FIND("16",GERAL[[#This Row],[ODS]])),"NÃO","SIM")</f>
        <v>NÃO</v>
      </c>
      <c r="AA1166" s="2" t="str">
        <f>IF(ISERR(FIND("17",GERAL[[#This Row],[ODS]])),"NÃO","SIM")</f>
        <v>NÃO</v>
      </c>
      <c r="AB1166" s="1">
        <v>96.456692913385822</v>
      </c>
      <c r="AC1166" s="1">
        <v>91.760299625468164</v>
      </c>
      <c r="AD1166" s="1">
        <v>95.330739299610897</v>
      </c>
      <c r="AE1166" s="1">
        <v>96.078431372549019</v>
      </c>
      <c r="AF1166" s="1">
        <v>89.090909090909093</v>
      </c>
      <c r="AG1166" s="1" t="str">
        <f>GERAL[[#This Row],[SIGLA]]&amp;GERAL[[#This Row],[CÓD]]</f>
        <v>AMIF_I2</v>
      </c>
      <c r="AH1166" s="1">
        <f ca="1">VLOOKUP(GERAL[[#This Row],[REF_NOTA]],BASE_NOTAS[],7,FALSE)</f>
        <v>33.354828658548399</v>
      </c>
      <c r="AI1166" s="31">
        <f ca="1">IF(GERAL[[#This Row],[Nota 2025]]="",0,GERAL[[#This Row],[Nota 2026]]-GERAL[[#This Row],[Nota 2025]])</f>
        <v>-55.736080432360694</v>
      </c>
    </row>
    <row r="1167" spans="1:35" ht="17" x14ac:dyDescent="0.35">
      <c r="A1167" s="2" t="s">
        <v>160</v>
      </c>
      <c r="B1167" s="2" t="s">
        <v>187</v>
      </c>
      <c r="C1167" s="2" t="s">
        <v>212</v>
      </c>
      <c r="D1167" s="15" t="s">
        <v>44</v>
      </c>
      <c r="E1167" s="2" t="s">
        <v>114</v>
      </c>
      <c r="F1167" s="2" t="str">
        <f>VLOOKUP(GERAL[[#This Row],[CÓD]],SEALL,6,FALSE)</f>
        <v>SG</v>
      </c>
      <c r="G116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6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6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67" s="2" t="str">
        <f>VLOOKUP(GERAL[[#This Row],[CÓD]],SEALL,4,FALSE)</f>
        <v>07, 09, 11</v>
      </c>
      <c r="K1167" s="2" t="str">
        <f>IF(ISERR(FIND("01",GERAL[[#This Row],[ODS]])),"NÃO","SIM")</f>
        <v>NÃO</v>
      </c>
      <c r="L1167" s="2" t="str">
        <f>IF(ISERR(FIND("02",GERAL[[#This Row],[ODS]])),"NÃO","SIM")</f>
        <v>NÃO</v>
      </c>
      <c r="M1167" s="2" t="str">
        <f>IF(ISERR(FIND("03",GERAL[[#This Row],[ODS]])),"NÃO","SIM")</f>
        <v>NÃO</v>
      </c>
      <c r="N1167" s="2" t="str">
        <f>IF(ISERR(FIND("04",GERAL[[#This Row],[ODS]])),"NÃO","SIM")</f>
        <v>NÃO</v>
      </c>
      <c r="O1167" s="2" t="str">
        <f>IF(ISERR(FIND("05",GERAL[[#This Row],[ODS]])),"NÃO","SIM")</f>
        <v>NÃO</v>
      </c>
      <c r="P1167" s="2" t="str">
        <f>IF(ISERR(FIND("06",GERAL[[#This Row],[ODS]])),"NÃO","SIM")</f>
        <v>NÃO</v>
      </c>
      <c r="Q1167" s="2" t="str">
        <f>IF(ISERR(FIND("07",GERAL[[#This Row],[ODS]])),"NÃO","SIM")</f>
        <v>SIM</v>
      </c>
      <c r="R1167" s="2" t="str">
        <f>IF(ISERR(FIND("08",GERAL[[#This Row],[ODS]])),"NÃO","SIM")</f>
        <v>NÃO</v>
      </c>
      <c r="S1167" s="2" t="str">
        <f>IF(ISERR(FIND("09",GERAL[[#This Row],[ODS]])),"NÃO","SIM")</f>
        <v>SIM</v>
      </c>
      <c r="T1167" s="2" t="str">
        <f>IF(ISERR(FIND("10",GERAL[[#This Row],[ODS]])),"NÃO","SIM")</f>
        <v>NÃO</v>
      </c>
      <c r="U1167" s="2" t="str">
        <f>IF(ISERR(FIND("11",GERAL[[#This Row],[ODS]])),"NÃO","SIM")</f>
        <v>SIM</v>
      </c>
      <c r="V1167" s="2" t="str">
        <f>IF(ISERR(FIND("12",GERAL[[#This Row],[ODS]])),"NÃO","SIM")</f>
        <v>NÃO</v>
      </c>
      <c r="W1167" s="2" t="str">
        <f>IF(ISERR(FIND("13",GERAL[[#This Row],[ODS]])),"NÃO","SIM")</f>
        <v>NÃO</v>
      </c>
      <c r="X1167" s="2" t="str">
        <f>IF(ISERR(FIND("14",GERAL[[#This Row],[ODS]])),"NÃO","SIM")</f>
        <v>NÃO</v>
      </c>
      <c r="Y1167" s="2" t="str">
        <f>IF(ISERR(FIND("15",GERAL[[#This Row],[ODS]])),"NÃO","SIM")</f>
        <v>NÃO</v>
      </c>
      <c r="Z1167" s="2" t="str">
        <f>IF(ISERR(FIND("16",GERAL[[#This Row],[ODS]])),"NÃO","SIM")</f>
        <v>NÃO</v>
      </c>
      <c r="AA1167" s="2" t="str">
        <f>IF(ISERR(FIND("17",GERAL[[#This Row],[ODS]])),"NÃO","SIM")</f>
        <v>NÃO</v>
      </c>
      <c r="AB1167" s="1">
        <v>92.913385826771645</v>
      </c>
      <c r="AC1167" s="1">
        <v>89.513108614232209</v>
      </c>
      <c r="AD1167" s="1">
        <v>92.996108949416339</v>
      </c>
      <c r="AE1167" s="1">
        <v>93.333333333333329</v>
      </c>
      <c r="AF1167" s="1">
        <v>88.727272727272734</v>
      </c>
      <c r="AG1167" s="1" t="str">
        <f>GERAL[[#This Row],[SIGLA]]&amp;GERAL[[#This Row],[CÓD]]</f>
        <v>BAIF_I2</v>
      </c>
      <c r="AH1167" s="1">
        <f ca="1">VLOOKUP(GERAL[[#This Row],[REF_NOTA]],BASE_NOTAS[],7,FALSE)</f>
        <v>41.104267186624163</v>
      </c>
      <c r="AI1167" s="31">
        <f ca="1">IF(GERAL[[#This Row],[Nota 2025]]="",0,GERAL[[#This Row],[Nota 2026]]-GERAL[[#This Row],[Nota 2025]])</f>
        <v>-47.62300554064857</v>
      </c>
    </row>
    <row r="1168" spans="1:35" ht="17" x14ac:dyDescent="0.35">
      <c r="A1168" s="2" t="s">
        <v>161</v>
      </c>
      <c r="B1168" s="2" t="s">
        <v>188</v>
      </c>
      <c r="C1168" s="2" t="s">
        <v>212</v>
      </c>
      <c r="D1168" s="15" t="s">
        <v>44</v>
      </c>
      <c r="E1168" s="2" t="s">
        <v>114</v>
      </c>
      <c r="F1168" s="2" t="str">
        <f>VLOOKUP(GERAL[[#This Row],[CÓD]],SEALL,6,FALSE)</f>
        <v>SG</v>
      </c>
      <c r="G116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6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6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68" s="2" t="str">
        <f>VLOOKUP(GERAL[[#This Row],[CÓD]],SEALL,4,FALSE)</f>
        <v>07, 09, 11</v>
      </c>
      <c r="K1168" s="2" t="str">
        <f>IF(ISERR(FIND("01",GERAL[[#This Row],[ODS]])),"NÃO","SIM")</f>
        <v>NÃO</v>
      </c>
      <c r="L1168" s="2" t="str">
        <f>IF(ISERR(FIND("02",GERAL[[#This Row],[ODS]])),"NÃO","SIM")</f>
        <v>NÃO</v>
      </c>
      <c r="M1168" s="2" t="str">
        <f>IF(ISERR(FIND("03",GERAL[[#This Row],[ODS]])),"NÃO","SIM")</f>
        <v>NÃO</v>
      </c>
      <c r="N1168" s="2" t="str">
        <f>IF(ISERR(FIND("04",GERAL[[#This Row],[ODS]])),"NÃO","SIM")</f>
        <v>NÃO</v>
      </c>
      <c r="O1168" s="2" t="str">
        <f>IF(ISERR(FIND("05",GERAL[[#This Row],[ODS]])),"NÃO","SIM")</f>
        <v>NÃO</v>
      </c>
      <c r="P1168" s="2" t="str">
        <f>IF(ISERR(FIND("06",GERAL[[#This Row],[ODS]])),"NÃO","SIM")</f>
        <v>NÃO</v>
      </c>
      <c r="Q1168" s="2" t="str">
        <f>IF(ISERR(FIND("07",GERAL[[#This Row],[ODS]])),"NÃO","SIM")</f>
        <v>SIM</v>
      </c>
      <c r="R1168" s="2" t="str">
        <f>IF(ISERR(FIND("08",GERAL[[#This Row],[ODS]])),"NÃO","SIM")</f>
        <v>NÃO</v>
      </c>
      <c r="S1168" s="2" t="str">
        <f>IF(ISERR(FIND("09",GERAL[[#This Row],[ODS]])),"NÃO","SIM")</f>
        <v>SIM</v>
      </c>
      <c r="T1168" s="2" t="str">
        <f>IF(ISERR(FIND("10",GERAL[[#This Row],[ODS]])),"NÃO","SIM")</f>
        <v>NÃO</v>
      </c>
      <c r="U1168" s="2" t="str">
        <f>IF(ISERR(FIND("11",GERAL[[#This Row],[ODS]])),"NÃO","SIM")</f>
        <v>SIM</v>
      </c>
      <c r="V1168" s="2" t="str">
        <f>IF(ISERR(FIND("12",GERAL[[#This Row],[ODS]])),"NÃO","SIM")</f>
        <v>NÃO</v>
      </c>
      <c r="W1168" s="2" t="str">
        <f>IF(ISERR(FIND("13",GERAL[[#This Row],[ODS]])),"NÃO","SIM")</f>
        <v>NÃO</v>
      </c>
      <c r="X1168" s="2" t="str">
        <f>IF(ISERR(FIND("14",GERAL[[#This Row],[ODS]])),"NÃO","SIM")</f>
        <v>NÃO</v>
      </c>
      <c r="Y1168" s="2" t="str">
        <f>IF(ISERR(FIND("15",GERAL[[#This Row],[ODS]])),"NÃO","SIM")</f>
        <v>NÃO</v>
      </c>
      <c r="Z1168" s="2" t="str">
        <f>IF(ISERR(FIND("16",GERAL[[#This Row],[ODS]])),"NÃO","SIM")</f>
        <v>NÃO</v>
      </c>
      <c r="AA1168" s="2" t="str">
        <f>IF(ISERR(FIND("17",GERAL[[#This Row],[ODS]])),"NÃO","SIM")</f>
        <v>NÃO</v>
      </c>
      <c r="AB1168" s="1">
        <v>75.196850393700785</v>
      </c>
      <c r="AC1168" s="1">
        <v>81.647940074906359</v>
      </c>
      <c r="AD1168" s="1">
        <v>90.272373540856023</v>
      </c>
      <c r="AE1168" s="1">
        <v>92.156862745098039</v>
      </c>
      <c r="AF1168" s="1">
        <v>84.727272727272734</v>
      </c>
      <c r="AG1168" s="1" t="str">
        <f>GERAL[[#This Row],[SIGLA]]&amp;GERAL[[#This Row],[CÓD]]</f>
        <v>CEIF_I2</v>
      </c>
      <c r="AH1168" s="1">
        <f ca="1">VLOOKUP(GERAL[[#This Row],[REF_NOTA]],BASE_NOTAS[],7,FALSE)</f>
        <v>20.955727013627154</v>
      </c>
      <c r="AI1168" s="31">
        <f ca="1">IF(GERAL[[#This Row],[Nota 2025]]="",0,GERAL[[#This Row],[Nota 2026]]-GERAL[[#This Row],[Nota 2025]])</f>
        <v>-63.77154571364558</v>
      </c>
    </row>
    <row r="1169" spans="1:35" ht="17" x14ac:dyDescent="0.35">
      <c r="A1169" s="2" t="s">
        <v>162</v>
      </c>
      <c r="B1169" s="2" t="s">
        <v>189</v>
      </c>
      <c r="C1169" s="2" t="s">
        <v>212</v>
      </c>
      <c r="D1169" s="15" t="s">
        <v>44</v>
      </c>
      <c r="E1169" s="2" t="s">
        <v>114</v>
      </c>
      <c r="F1169" s="2" t="str">
        <f>VLOOKUP(GERAL[[#This Row],[CÓD]],SEALL,6,FALSE)</f>
        <v>SG</v>
      </c>
      <c r="G116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6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6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69" s="2" t="str">
        <f>VLOOKUP(GERAL[[#This Row],[CÓD]],SEALL,4,FALSE)</f>
        <v>07, 09, 11</v>
      </c>
      <c r="K1169" s="2" t="str">
        <f>IF(ISERR(FIND("01",GERAL[[#This Row],[ODS]])),"NÃO","SIM")</f>
        <v>NÃO</v>
      </c>
      <c r="L1169" s="2" t="str">
        <f>IF(ISERR(FIND("02",GERAL[[#This Row],[ODS]])),"NÃO","SIM")</f>
        <v>NÃO</v>
      </c>
      <c r="M1169" s="2" t="str">
        <f>IF(ISERR(FIND("03",GERAL[[#This Row],[ODS]])),"NÃO","SIM")</f>
        <v>NÃO</v>
      </c>
      <c r="N1169" s="2" t="str">
        <f>IF(ISERR(FIND("04",GERAL[[#This Row],[ODS]])),"NÃO","SIM")</f>
        <v>NÃO</v>
      </c>
      <c r="O1169" s="2" t="str">
        <f>IF(ISERR(FIND("05",GERAL[[#This Row],[ODS]])),"NÃO","SIM")</f>
        <v>NÃO</v>
      </c>
      <c r="P1169" s="2" t="str">
        <f>IF(ISERR(FIND("06",GERAL[[#This Row],[ODS]])),"NÃO","SIM")</f>
        <v>NÃO</v>
      </c>
      <c r="Q1169" s="2" t="str">
        <f>IF(ISERR(FIND("07",GERAL[[#This Row],[ODS]])),"NÃO","SIM")</f>
        <v>SIM</v>
      </c>
      <c r="R1169" s="2" t="str">
        <f>IF(ISERR(FIND("08",GERAL[[#This Row],[ODS]])),"NÃO","SIM")</f>
        <v>NÃO</v>
      </c>
      <c r="S1169" s="2" t="str">
        <f>IF(ISERR(FIND("09",GERAL[[#This Row],[ODS]])),"NÃO","SIM")</f>
        <v>SIM</v>
      </c>
      <c r="T1169" s="2" t="str">
        <f>IF(ISERR(FIND("10",GERAL[[#This Row],[ODS]])),"NÃO","SIM")</f>
        <v>NÃO</v>
      </c>
      <c r="U1169" s="2" t="str">
        <f>IF(ISERR(FIND("11",GERAL[[#This Row],[ODS]])),"NÃO","SIM")</f>
        <v>SIM</v>
      </c>
      <c r="V1169" s="2" t="str">
        <f>IF(ISERR(FIND("12",GERAL[[#This Row],[ODS]])),"NÃO","SIM")</f>
        <v>NÃO</v>
      </c>
      <c r="W1169" s="2" t="str">
        <f>IF(ISERR(FIND("13",GERAL[[#This Row],[ODS]])),"NÃO","SIM")</f>
        <v>NÃO</v>
      </c>
      <c r="X1169" s="2" t="str">
        <f>IF(ISERR(FIND("14",GERAL[[#This Row],[ODS]])),"NÃO","SIM")</f>
        <v>NÃO</v>
      </c>
      <c r="Y1169" s="2" t="str">
        <f>IF(ISERR(FIND("15",GERAL[[#This Row],[ODS]])),"NÃO","SIM")</f>
        <v>NÃO</v>
      </c>
      <c r="Z1169" s="2" t="str">
        <f>IF(ISERR(FIND("16",GERAL[[#This Row],[ODS]])),"NÃO","SIM")</f>
        <v>NÃO</v>
      </c>
      <c r="AA1169" s="2" t="str">
        <f>IF(ISERR(FIND("17",GERAL[[#This Row],[ODS]])),"NÃO","SIM")</f>
        <v>NÃO</v>
      </c>
      <c r="AB1169" s="1">
        <v>84.645669291338578</v>
      </c>
      <c r="AC1169" s="1">
        <v>73.408239700374537</v>
      </c>
      <c r="AD1169" s="1">
        <v>86.381322957198435</v>
      </c>
      <c r="AE1169" s="1">
        <v>85.882352941176464</v>
      </c>
      <c r="AF1169" s="1">
        <v>87.27272727272728</v>
      </c>
      <c r="AG1169" s="1" t="str">
        <f>GERAL[[#This Row],[SIGLA]]&amp;GERAL[[#This Row],[CÓD]]</f>
        <v>DFIF_I2</v>
      </c>
      <c r="AH1169" s="1">
        <f ca="1">VLOOKUP(GERAL[[#This Row],[REF_NOTA]],BASE_NOTAS[],7,FALSE)</f>
        <v>19.405839308012006</v>
      </c>
      <c r="AI1169" s="31">
        <f ca="1">IF(GERAL[[#This Row],[Nota 2025]]="",0,GERAL[[#This Row],[Nota 2026]]-GERAL[[#This Row],[Nota 2025]])</f>
        <v>-67.866887964715275</v>
      </c>
    </row>
    <row r="1170" spans="1:35" ht="17" x14ac:dyDescent="0.35">
      <c r="A1170" s="2" t="s">
        <v>163</v>
      </c>
      <c r="B1170" s="2" t="s">
        <v>183</v>
      </c>
      <c r="C1170" s="2" t="s">
        <v>212</v>
      </c>
      <c r="D1170" s="15" t="s">
        <v>44</v>
      </c>
      <c r="E1170" s="2" t="s">
        <v>114</v>
      </c>
      <c r="F1170" s="2" t="str">
        <f>VLOOKUP(GERAL[[#This Row],[CÓD]],SEALL,6,FALSE)</f>
        <v>SG</v>
      </c>
      <c r="G117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7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7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70" s="2" t="str">
        <f>VLOOKUP(GERAL[[#This Row],[CÓD]],SEALL,4,FALSE)</f>
        <v>07, 09, 11</v>
      </c>
      <c r="K1170" s="2" t="str">
        <f>IF(ISERR(FIND("01",GERAL[[#This Row],[ODS]])),"NÃO","SIM")</f>
        <v>NÃO</v>
      </c>
      <c r="L1170" s="2" t="str">
        <f>IF(ISERR(FIND("02",GERAL[[#This Row],[ODS]])),"NÃO","SIM")</f>
        <v>NÃO</v>
      </c>
      <c r="M1170" s="2" t="str">
        <f>IF(ISERR(FIND("03",GERAL[[#This Row],[ODS]])),"NÃO","SIM")</f>
        <v>NÃO</v>
      </c>
      <c r="N1170" s="2" t="str">
        <f>IF(ISERR(FIND("04",GERAL[[#This Row],[ODS]])),"NÃO","SIM")</f>
        <v>NÃO</v>
      </c>
      <c r="O1170" s="2" t="str">
        <f>IF(ISERR(FIND("05",GERAL[[#This Row],[ODS]])),"NÃO","SIM")</f>
        <v>NÃO</v>
      </c>
      <c r="P1170" s="2" t="str">
        <f>IF(ISERR(FIND("06",GERAL[[#This Row],[ODS]])),"NÃO","SIM")</f>
        <v>NÃO</v>
      </c>
      <c r="Q1170" s="2" t="str">
        <f>IF(ISERR(FIND("07",GERAL[[#This Row],[ODS]])),"NÃO","SIM")</f>
        <v>SIM</v>
      </c>
      <c r="R1170" s="2" t="str">
        <f>IF(ISERR(FIND("08",GERAL[[#This Row],[ODS]])),"NÃO","SIM")</f>
        <v>NÃO</v>
      </c>
      <c r="S1170" s="2" t="str">
        <f>IF(ISERR(FIND("09",GERAL[[#This Row],[ODS]])),"NÃO","SIM")</f>
        <v>SIM</v>
      </c>
      <c r="T1170" s="2" t="str">
        <f>IF(ISERR(FIND("10",GERAL[[#This Row],[ODS]])),"NÃO","SIM")</f>
        <v>NÃO</v>
      </c>
      <c r="U1170" s="2" t="str">
        <f>IF(ISERR(FIND("11",GERAL[[#This Row],[ODS]])),"NÃO","SIM")</f>
        <v>SIM</v>
      </c>
      <c r="V1170" s="2" t="str">
        <f>IF(ISERR(FIND("12",GERAL[[#This Row],[ODS]])),"NÃO","SIM")</f>
        <v>NÃO</v>
      </c>
      <c r="W1170" s="2" t="str">
        <f>IF(ISERR(FIND("13",GERAL[[#This Row],[ODS]])),"NÃO","SIM")</f>
        <v>NÃO</v>
      </c>
      <c r="X1170" s="2" t="str">
        <f>IF(ISERR(FIND("14",GERAL[[#This Row],[ODS]])),"NÃO","SIM")</f>
        <v>NÃO</v>
      </c>
      <c r="Y1170" s="2" t="str">
        <f>IF(ISERR(FIND("15",GERAL[[#This Row],[ODS]])),"NÃO","SIM")</f>
        <v>NÃO</v>
      </c>
      <c r="Z1170" s="2" t="str">
        <f>IF(ISERR(FIND("16",GERAL[[#This Row],[ODS]])),"NÃO","SIM")</f>
        <v>NÃO</v>
      </c>
      <c r="AA1170" s="2" t="str">
        <f>IF(ISERR(FIND("17",GERAL[[#This Row],[ODS]])),"NÃO","SIM")</f>
        <v>NÃO</v>
      </c>
      <c r="AB1170" s="1">
        <v>96.564972277878738</v>
      </c>
      <c r="AC1170" s="1">
        <v>92.277173935329643</v>
      </c>
      <c r="AD1170" s="1">
        <v>98.235958445457356</v>
      </c>
      <c r="AE1170" s="1">
        <v>98.584874477721286</v>
      </c>
      <c r="AF1170" s="1">
        <v>90.009873446249159</v>
      </c>
      <c r="AG1170" s="1" t="str">
        <f>GERAL[[#This Row],[SIGLA]]&amp;GERAL[[#This Row],[CÓD]]</f>
        <v>ESIF_I2</v>
      </c>
      <c r="AH1170" s="1">
        <f ca="1">VLOOKUP(GERAL[[#This Row],[REF_NOTA]],BASE_NOTAS[],7,FALSE)</f>
        <v>39.892562819802414</v>
      </c>
      <c r="AI1170" s="31">
        <f ca="1">IF(GERAL[[#This Row],[Nota 2025]]="",0,GERAL[[#This Row],[Nota 2026]]-GERAL[[#This Row],[Nota 2025]])</f>
        <v>-50.117310626446745</v>
      </c>
    </row>
    <row r="1171" spans="1:35" ht="17" x14ac:dyDescent="0.35">
      <c r="A1171" s="2" t="s">
        <v>164</v>
      </c>
      <c r="B1171" s="2" t="s">
        <v>190</v>
      </c>
      <c r="C1171" s="2" t="s">
        <v>212</v>
      </c>
      <c r="D1171" s="15" t="s">
        <v>44</v>
      </c>
      <c r="E1171" s="2" t="s">
        <v>114</v>
      </c>
      <c r="F1171" s="2" t="str">
        <f>VLOOKUP(GERAL[[#This Row],[CÓD]],SEALL,6,FALSE)</f>
        <v>SG</v>
      </c>
      <c r="G117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7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7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71" s="2" t="str">
        <f>VLOOKUP(GERAL[[#This Row],[CÓD]],SEALL,4,FALSE)</f>
        <v>07, 09, 11</v>
      </c>
      <c r="K1171" s="2" t="str">
        <f>IF(ISERR(FIND("01",GERAL[[#This Row],[ODS]])),"NÃO","SIM")</f>
        <v>NÃO</v>
      </c>
      <c r="L1171" s="2" t="str">
        <f>IF(ISERR(FIND("02",GERAL[[#This Row],[ODS]])),"NÃO","SIM")</f>
        <v>NÃO</v>
      </c>
      <c r="M1171" s="2" t="str">
        <f>IF(ISERR(FIND("03",GERAL[[#This Row],[ODS]])),"NÃO","SIM")</f>
        <v>NÃO</v>
      </c>
      <c r="N1171" s="2" t="str">
        <f>IF(ISERR(FIND("04",GERAL[[#This Row],[ODS]])),"NÃO","SIM")</f>
        <v>NÃO</v>
      </c>
      <c r="O1171" s="2" t="str">
        <f>IF(ISERR(FIND("05",GERAL[[#This Row],[ODS]])),"NÃO","SIM")</f>
        <v>NÃO</v>
      </c>
      <c r="P1171" s="2" t="str">
        <f>IF(ISERR(FIND("06",GERAL[[#This Row],[ODS]])),"NÃO","SIM")</f>
        <v>NÃO</v>
      </c>
      <c r="Q1171" s="2" t="str">
        <f>IF(ISERR(FIND("07",GERAL[[#This Row],[ODS]])),"NÃO","SIM")</f>
        <v>SIM</v>
      </c>
      <c r="R1171" s="2" t="str">
        <f>IF(ISERR(FIND("08",GERAL[[#This Row],[ODS]])),"NÃO","SIM")</f>
        <v>NÃO</v>
      </c>
      <c r="S1171" s="2" t="str">
        <f>IF(ISERR(FIND("09",GERAL[[#This Row],[ODS]])),"NÃO","SIM")</f>
        <v>SIM</v>
      </c>
      <c r="T1171" s="2" t="str">
        <f>IF(ISERR(FIND("10",GERAL[[#This Row],[ODS]])),"NÃO","SIM")</f>
        <v>NÃO</v>
      </c>
      <c r="U1171" s="2" t="str">
        <f>IF(ISERR(FIND("11",GERAL[[#This Row],[ODS]])),"NÃO","SIM")</f>
        <v>SIM</v>
      </c>
      <c r="V1171" s="2" t="str">
        <f>IF(ISERR(FIND("12",GERAL[[#This Row],[ODS]])),"NÃO","SIM")</f>
        <v>NÃO</v>
      </c>
      <c r="W1171" s="2" t="str">
        <f>IF(ISERR(FIND("13",GERAL[[#This Row],[ODS]])),"NÃO","SIM")</f>
        <v>NÃO</v>
      </c>
      <c r="X1171" s="2" t="str">
        <f>IF(ISERR(FIND("14",GERAL[[#This Row],[ODS]])),"NÃO","SIM")</f>
        <v>NÃO</v>
      </c>
      <c r="Y1171" s="2" t="str">
        <f>IF(ISERR(FIND("15",GERAL[[#This Row],[ODS]])),"NÃO","SIM")</f>
        <v>NÃO</v>
      </c>
      <c r="Z1171" s="2" t="str">
        <f>IF(ISERR(FIND("16",GERAL[[#This Row],[ODS]])),"NÃO","SIM")</f>
        <v>NÃO</v>
      </c>
      <c r="AA1171" s="2" t="str">
        <f>IF(ISERR(FIND("17",GERAL[[#This Row],[ODS]])),"NÃO","SIM")</f>
        <v>NÃO</v>
      </c>
      <c r="AB1171" s="1">
        <v>79.363998654467849</v>
      </c>
      <c r="AC1171" s="1">
        <v>72.112924421185426</v>
      </c>
      <c r="AD1171" s="1">
        <v>79.994842171658846</v>
      </c>
      <c r="AE1171" s="1">
        <v>58.777886058301746</v>
      </c>
      <c r="AF1171" s="1">
        <v>71.539345922724337</v>
      </c>
      <c r="AG1171" s="1" t="str">
        <f>GERAL[[#This Row],[SIGLA]]&amp;GERAL[[#This Row],[CÓD]]</f>
        <v>GOIF_I2</v>
      </c>
      <c r="AH1171" s="1">
        <f ca="1">VLOOKUP(GERAL[[#This Row],[REF_NOTA]],BASE_NOTAS[],7,FALSE)</f>
        <v>0</v>
      </c>
      <c r="AI1171" s="31">
        <f ca="1">IF(GERAL[[#This Row],[Nota 2025]]="",0,GERAL[[#This Row],[Nota 2026]]-GERAL[[#This Row],[Nota 2025]])</f>
        <v>-71.539345922724337</v>
      </c>
    </row>
    <row r="1172" spans="1:35" ht="17" x14ac:dyDescent="0.35">
      <c r="A1172" s="2" t="s">
        <v>165</v>
      </c>
      <c r="B1172" s="2" t="s">
        <v>191</v>
      </c>
      <c r="C1172" s="2" t="s">
        <v>212</v>
      </c>
      <c r="D1172" s="15" t="s">
        <v>44</v>
      </c>
      <c r="E1172" s="2" t="s">
        <v>114</v>
      </c>
      <c r="F1172" s="2" t="str">
        <f>VLOOKUP(GERAL[[#This Row],[CÓD]],SEALL,6,FALSE)</f>
        <v>SG</v>
      </c>
      <c r="G117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7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7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72" s="2" t="str">
        <f>VLOOKUP(GERAL[[#This Row],[CÓD]],SEALL,4,FALSE)</f>
        <v>07, 09, 11</v>
      </c>
      <c r="K1172" s="2" t="str">
        <f>IF(ISERR(FIND("01",GERAL[[#This Row],[ODS]])),"NÃO","SIM")</f>
        <v>NÃO</v>
      </c>
      <c r="L1172" s="2" t="str">
        <f>IF(ISERR(FIND("02",GERAL[[#This Row],[ODS]])),"NÃO","SIM")</f>
        <v>NÃO</v>
      </c>
      <c r="M1172" s="2" t="str">
        <f>IF(ISERR(FIND("03",GERAL[[#This Row],[ODS]])),"NÃO","SIM")</f>
        <v>NÃO</v>
      </c>
      <c r="N1172" s="2" t="str">
        <f>IF(ISERR(FIND("04",GERAL[[#This Row],[ODS]])),"NÃO","SIM")</f>
        <v>NÃO</v>
      </c>
      <c r="O1172" s="2" t="str">
        <f>IF(ISERR(FIND("05",GERAL[[#This Row],[ODS]])),"NÃO","SIM")</f>
        <v>NÃO</v>
      </c>
      <c r="P1172" s="2" t="str">
        <f>IF(ISERR(FIND("06",GERAL[[#This Row],[ODS]])),"NÃO","SIM")</f>
        <v>NÃO</v>
      </c>
      <c r="Q1172" s="2" t="str">
        <f>IF(ISERR(FIND("07",GERAL[[#This Row],[ODS]])),"NÃO","SIM")</f>
        <v>SIM</v>
      </c>
      <c r="R1172" s="2" t="str">
        <f>IF(ISERR(FIND("08",GERAL[[#This Row],[ODS]])),"NÃO","SIM")</f>
        <v>NÃO</v>
      </c>
      <c r="S1172" s="2" t="str">
        <f>IF(ISERR(FIND("09",GERAL[[#This Row],[ODS]])),"NÃO","SIM")</f>
        <v>SIM</v>
      </c>
      <c r="T1172" s="2" t="str">
        <f>IF(ISERR(FIND("10",GERAL[[#This Row],[ODS]])),"NÃO","SIM")</f>
        <v>NÃO</v>
      </c>
      <c r="U1172" s="2" t="str">
        <f>IF(ISERR(FIND("11",GERAL[[#This Row],[ODS]])),"NÃO","SIM")</f>
        <v>SIM</v>
      </c>
      <c r="V1172" s="2" t="str">
        <f>IF(ISERR(FIND("12",GERAL[[#This Row],[ODS]])),"NÃO","SIM")</f>
        <v>NÃO</v>
      </c>
      <c r="W1172" s="2" t="str">
        <f>IF(ISERR(FIND("13",GERAL[[#This Row],[ODS]])),"NÃO","SIM")</f>
        <v>NÃO</v>
      </c>
      <c r="X1172" s="2" t="str">
        <f>IF(ISERR(FIND("14",GERAL[[#This Row],[ODS]])),"NÃO","SIM")</f>
        <v>NÃO</v>
      </c>
      <c r="Y1172" s="2" t="str">
        <f>IF(ISERR(FIND("15",GERAL[[#This Row],[ODS]])),"NÃO","SIM")</f>
        <v>NÃO</v>
      </c>
      <c r="Z1172" s="2" t="str">
        <f>IF(ISERR(FIND("16",GERAL[[#This Row],[ODS]])),"NÃO","SIM")</f>
        <v>NÃO</v>
      </c>
      <c r="AA1172" s="2" t="str">
        <f>IF(ISERR(FIND("17",GERAL[[#This Row],[ODS]])),"NÃO","SIM")</f>
        <v>NÃO</v>
      </c>
      <c r="AB1172" s="1">
        <v>96.456692913385822</v>
      </c>
      <c r="AC1172" s="1">
        <v>65.168539325842701</v>
      </c>
      <c r="AD1172" s="1">
        <v>73.540856031128399</v>
      </c>
      <c r="AE1172" s="1">
        <v>91.372549019607845</v>
      </c>
      <c r="AF1172" s="1">
        <v>84.727272727272734</v>
      </c>
      <c r="AG1172" s="1" t="str">
        <f>GERAL[[#This Row],[SIGLA]]&amp;GERAL[[#This Row],[CÓD]]</f>
        <v>MAIF_I2</v>
      </c>
      <c r="AH1172" s="1">
        <f ca="1">VLOOKUP(GERAL[[#This Row],[REF_NOTA]],BASE_NOTAS[],7,FALSE)</f>
        <v>14.756176191166531</v>
      </c>
      <c r="AI1172" s="31">
        <f ca="1">IF(GERAL[[#This Row],[Nota 2025]]="",0,GERAL[[#This Row],[Nota 2026]]-GERAL[[#This Row],[Nota 2025]])</f>
        <v>-69.971096536106202</v>
      </c>
    </row>
    <row r="1173" spans="1:35" ht="17" x14ac:dyDescent="0.35">
      <c r="A1173" s="2" t="s">
        <v>168</v>
      </c>
      <c r="B1173" s="2" t="s">
        <v>195</v>
      </c>
      <c r="C1173" s="2" t="s">
        <v>212</v>
      </c>
      <c r="D1173" s="15" t="s">
        <v>44</v>
      </c>
      <c r="E1173" s="2" t="s">
        <v>114</v>
      </c>
      <c r="F1173" s="2" t="str">
        <f>VLOOKUP(GERAL[[#This Row],[CÓD]],SEALL,6,FALSE)</f>
        <v>SG</v>
      </c>
      <c r="G117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7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7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73" s="2" t="str">
        <f>VLOOKUP(GERAL[[#This Row],[CÓD]],SEALL,4,FALSE)</f>
        <v>07, 09, 11</v>
      </c>
      <c r="K1173" s="2" t="str">
        <f>IF(ISERR(FIND("01",GERAL[[#This Row],[ODS]])),"NÃO","SIM")</f>
        <v>NÃO</v>
      </c>
      <c r="L1173" s="2" t="str">
        <f>IF(ISERR(FIND("02",GERAL[[#This Row],[ODS]])),"NÃO","SIM")</f>
        <v>NÃO</v>
      </c>
      <c r="M1173" s="2" t="str">
        <f>IF(ISERR(FIND("03",GERAL[[#This Row],[ODS]])),"NÃO","SIM")</f>
        <v>NÃO</v>
      </c>
      <c r="N1173" s="2" t="str">
        <f>IF(ISERR(FIND("04",GERAL[[#This Row],[ODS]])),"NÃO","SIM")</f>
        <v>NÃO</v>
      </c>
      <c r="O1173" s="2" t="str">
        <f>IF(ISERR(FIND("05",GERAL[[#This Row],[ODS]])),"NÃO","SIM")</f>
        <v>NÃO</v>
      </c>
      <c r="P1173" s="2" t="str">
        <f>IF(ISERR(FIND("06",GERAL[[#This Row],[ODS]])),"NÃO","SIM")</f>
        <v>NÃO</v>
      </c>
      <c r="Q1173" s="2" t="str">
        <f>IF(ISERR(FIND("07",GERAL[[#This Row],[ODS]])),"NÃO","SIM")</f>
        <v>SIM</v>
      </c>
      <c r="R1173" s="2" t="str">
        <f>IF(ISERR(FIND("08",GERAL[[#This Row],[ODS]])),"NÃO","SIM")</f>
        <v>NÃO</v>
      </c>
      <c r="S1173" s="2" t="str">
        <f>IF(ISERR(FIND("09",GERAL[[#This Row],[ODS]])),"NÃO","SIM")</f>
        <v>SIM</v>
      </c>
      <c r="T1173" s="2" t="str">
        <f>IF(ISERR(FIND("10",GERAL[[#This Row],[ODS]])),"NÃO","SIM")</f>
        <v>NÃO</v>
      </c>
      <c r="U1173" s="2" t="str">
        <f>IF(ISERR(FIND("11",GERAL[[#This Row],[ODS]])),"NÃO","SIM")</f>
        <v>SIM</v>
      </c>
      <c r="V1173" s="2" t="str">
        <f>IF(ISERR(FIND("12",GERAL[[#This Row],[ODS]])),"NÃO","SIM")</f>
        <v>NÃO</v>
      </c>
      <c r="W1173" s="2" t="str">
        <f>IF(ISERR(FIND("13",GERAL[[#This Row],[ODS]])),"NÃO","SIM")</f>
        <v>NÃO</v>
      </c>
      <c r="X1173" s="2" t="str">
        <f>IF(ISERR(FIND("14",GERAL[[#This Row],[ODS]])),"NÃO","SIM")</f>
        <v>NÃO</v>
      </c>
      <c r="Y1173" s="2" t="str">
        <f>IF(ISERR(FIND("15",GERAL[[#This Row],[ODS]])),"NÃO","SIM")</f>
        <v>NÃO</v>
      </c>
      <c r="Z1173" s="2" t="str">
        <f>IF(ISERR(FIND("16",GERAL[[#This Row],[ODS]])),"NÃO","SIM")</f>
        <v>NÃO</v>
      </c>
      <c r="AA1173" s="2" t="str">
        <f>IF(ISERR(FIND("17",GERAL[[#This Row],[ODS]])),"NÃO","SIM")</f>
        <v>NÃO</v>
      </c>
      <c r="AB1173" s="1">
        <v>99.212598425196845</v>
      </c>
      <c r="AC1173" s="1">
        <v>89.887640449438209</v>
      </c>
      <c r="AD1173" s="1">
        <v>96.498054474708169</v>
      </c>
      <c r="AE1173" s="1">
        <v>96.078431372549019</v>
      </c>
      <c r="AF1173" s="1">
        <v>89.818181818181813</v>
      </c>
      <c r="AG1173" s="1" t="str">
        <f>GERAL[[#This Row],[SIGLA]]&amp;GERAL[[#This Row],[CÓD]]</f>
        <v>MTIF_I2</v>
      </c>
      <c r="AH1173" s="1">
        <f ca="1">VLOOKUP(GERAL[[#This Row],[REF_NOTA]],BASE_NOTAS[],7,FALSE)</f>
        <v>39.554379481009015</v>
      </c>
      <c r="AI1173" s="31">
        <f ca="1">IF(GERAL[[#This Row],[Nota 2025]]="",0,GERAL[[#This Row],[Nota 2026]]-GERAL[[#This Row],[Nota 2025]])</f>
        <v>-50.263802337172798</v>
      </c>
    </row>
    <row r="1174" spans="1:35" ht="17" x14ac:dyDescent="0.35">
      <c r="A1174" s="2" t="s">
        <v>167</v>
      </c>
      <c r="B1174" s="2" t="s">
        <v>193</v>
      </c>
      <c r="C1174" s="2" t="s">
        <v>212</v>
      </c>
      <c r="D1174" s="15" t="s">
        <v>44</v>
      </c>
      <c r="E1174" s="2" t="s">
        <v>114</v>
      </c>
      <c r="F1174" s="2" t="str">
        <f>VLOOKUP(GERAL[[#This Row],[CÓD]],SEALL,6,FALSE)</f>
        <v>SG</v>
      </c>
      <c r="G117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7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7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74" s="2" t="str">
        <f>VLOOKUP(GERAL[[#This Row],[CÓD]],SEALL,4,FALSE)</f>
        <v>07, 09, 11</v>
      </c>
      <c r="K1174" s="2" t="str">
        <f>IF(ISERR(FIND("01",GERAL[[#This Row],[ODS]])),"NÃO","SIM")</f>
        <v>NÃO</v>
      </c>
      <c r="L1174" s="2" t="str">
        <f>IF(ISERR(FIND("02",GERAL[[#This Row],[ODS]])),"NÃO","SIM")</f>
        <v>NÃO</v>
      </c>
      <c r="M1174" s="2" t="str">
        <f>IF(ISERR(FIND("03",GERAL[[#This Row],[ODS]])),"NÃO","SIM")</f>
        <v>NÃO</v>
      </c>
      <c r="N1174" s="2" t="str">
        <f>IF(ISERR(FIND("04",GERAL[[#This Row],[ODS]])),"NÃO","SIM")</f>
        <v>NÃO</v>
      </c>
      <c r="O1174" s="2" t="str">
        <f>IF(ISERR(FIND("05",GERAL[[#This Row],[ODS]])),"NÃO","SIM")</f>
        <v>NÃO</v>
      </c>
      <c r="P1174" s="2" t="str">
        <f>IF(ISERR(FIND("06",GERAL[[#This Row],[ODS]])),"NÃO","SIM")</f>
        <v>NÃO</v>
      </c>
      <c r="Q1174" s="2" t="str">
        <f>IF(ISERR(FIND("07",GERAL[[#This Row],[ODS]])),"NÃO","SIM")</f>
        <v>SIM</v>
      </c>
      <c r="R1174" s="2" t="str">
        <f>IF(ISERR(FIND("08",GERAL[[#This Row],[ODS]])),"NÃO","SIM")</f>
        <v>NÃO</v>
      </c>
      <c r="S1174" s="2" t="str">
        <f>IF(ISERR(FIND("09",GERAL[[#This Row],[ODS]])),"NÃO","SIM")</f>
        <v>SIM</v>
      </c>
      <c r="T1174" s="2" t="str">
        <f>IF(ISERR(FIND("10",GERAL[[#This Row],[ODS]])),"NÃO","SIM")</f>
        <v>NÃO</v>
      </c>
      <c r="U1174" s="2" t="str">
        <f>IF(ISERR(FIND("11",GERAL[[#This Row],[ODS]])),"NÃO","SIM")</f>
        <v>SIM</v>
      </c>
      <c r="V1174" s="2" t="str">
        <f>IF(ISERR(FIND("12",GERAL[[#This Row],[ODS]])),"NÃO","SIM")</f>
        <v>NÃO</v>
      </c>
      <c r="W1174" s="2" t="str">
        <f>IF(ISERR(FIND("13",GERAL[[#This Row],[ODS]])),"NÃO","SIM")</f>
        <v>NÃO</v>
      </c>
      <c r="X1174" s="2" t="str">
        <f>IF(ISERR(FIND("14",GERAL[[#This Row],[ODS]])),"NÃO","SIM")</f>
        <v>NÃO</v>
      </c>
      <c r="Y1174" s="2" t="str">
        <f>IF(ISERR(FIND("15",GERAL[[#This Row],[ODS]])),"NÃO","SIM")</f>
        <v>NÃO</v>
      </c>
      <c r="Z1174" s="2" t="str">
        <f>IF(ISERR(FIND("16",GERAL[[#This Row],[ODS]])),"NÃO","SIM")</f>
        <v>NÃO</v>
      </c>
      <c r="AA1174" s="2" t="str">
        <f>IF(ISERR(FIND("17",GERAL[[#This Row],[ODS]])),"NÃO","SIM")</f>
        <v>NÃO</v>
      </c>
      <c r="AB1174" s="1">
        <v>96.456692913385822</v>
      </c>
      <c r="AC1174" s="1">
        <v>90.636704119850179</v>
      </c>
      <c r="AD1174" s="1">
        <v>94.552529182879383</v>
      </c>
      <c r="AE1174" s="1">
        <v>95.294117647058826</v>
      </c>
      <c r="AF1174" s="1">
        <v>87.63636363636364</v>
      </c>
      <c r="AG1174" s="1" t="str">
        <f>GERAL[[#This Row],[SIGLA]]&amp;GERAL[[#This Row],[CÓD]]</f>
        <v>MSIF_I2</v>
      </c>
      <c r="AH1174" s="1">
        <f ca="1">VLOOKUP(GERAL[[#This Row],[REF_NOTA]],BASE_NOTAS[],7,FALSE)</f>
        <v>24.055502424857465</v>
      </c>
      <c r="AI1174" s="31">
        <f ca="1">IF(GERAL[[#This Row],[Nota 2025]]="",0,GERAL[[#This Row],[Nota 2026]]-GERAL[[#This Row],[Nota 2025]])</f>
        <v>-63.580861211506175</v>
      </c>
    </row>
    <row r="1175" spans="1:35" ht="17" x14ac:dyDescent="0.35">
      <c r="A1175" s="2" t="s">
        <v>166</v>
      </c>
      <c r="B1175" s="2" t="s">
        <v>192</v>
      </c>
      <c r="C1175" s="2" t="s">
        <v>212</v>
      </c>
      <c r="D1175" s="15" t="s">
        <v>44</v>
      </c>
      <c r="E1175" s="2" t="s">
        <v>114</v>
      </c>
      <c r="F1175" s="2" t="str">
        <f>VLOOKUP(GERAL[[#This Row],[CÓD]],SEALL,6,FALSE)</f>
        <v>SG</v>
      </c>
      <c r="G117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7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7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75" s="2" t="str">
        <f>VLOOKUP(GERAL[[#This Row],[CÓD]],SEALL,4,FALSE)</f>
        <v>07, 09, 11</v>
      </c>
      <c r="K1175" s="2" t="str">
        <f>IF(ISERR(FIND("01",GERAL[[#This Row],[ODS]])),"NÃO","SIM")</f>
        <v>NÃO</v>
      </c>
      <c r="L1175" s="2" t="str">
        <f>IF(ISERR(FIND("02",GERAL[[#This Row],[ODS]])),"NÃO","SIM")</f>
        <v>NÃO</v>
      </c>
      <c r="M1175" s="2" t="str">
        <f>IF(ISERR(FIND("03",GERAL[[#This Row],[ODS]])),"NÃO","SIM")</f>
        <v>NÃO</v>
      </c>
      <c r="N1175" s="2" t="str">
        <f>IF(ISERR(FIND("04",GERAL[[#This Row],[ODS]])),"NÃO","SIM")</f>
        <v>NÃO</v>
      </c>
      <c r="O1175" s="2" t="str">
        <f>IF(ISERR(FIND("05",GERAL[[#This Row],[ODS]])),"NÃO","SIM")</f>
        <v>NÃO</v>
      </c>
      <c r="P1175" s="2" t="str">
        <f>IF(ISERR(FIND("06",GERAL[[#This Row],[ODS]])),"NÃO","SIM")</f>
        <v>NÃO</v>
      </c>
      <c r="Q1175" s="2" t="str">
        <f>IF(ISERR(FIND("07",GERAL[[#This Row],[ODS]])),"NÃO","SIM")</f>
        <v>SIM</v>
      </c>
      <c r="R1175" s="2" t="str">
        <f>IF(ISERR(FIND("08",GERAL[[#This Row],[ODS]])),"NÃO","SIM")</f>
        <v>NÃO</v>
      </c>
      <c r="S1175" s="2" t="str">
        <f>IF(ISERR(FIND("09",GERAL[[#This Row],[ODS]])),"NÃO","SIM")</f>
        <v>SIM</v>
      </c>
      <c r="T1175" s="2" t="str">
        <f>IF(ISERR(FIND("10",GERAL[[#This Row],[ODS]])),"NÃO","SIM")</f>
        <v>NÃO</v>
      </c>
      <c r="U1175" s="2" t="str">
        <f>IF(ISERR(FIND("11",GERAL[[#This Row],[ODS]])),"NÃO","SIM")</f>
        <v>SIM</v>
      </c>
      <c r="V1175" s="2" t="str">
        <f>IF(ISERR(FIND("12",GERAL[[#This Row],[ODS]])),"NÃO","SIM")</f>
        <v>NÃO</v>
      </c>
      <c r="W1175" s="2" t="str">
        <f>IF(ISERR(FIND("13",GERAL[[#This Row],[ODS]])),"NÃO","SIM")</f>
        <v>NÃO</v>
      </c>
      <c r="X1175" s="2" t="str">
        <f>IF(ISERR(FIND("14",GERAL[[#This Row],[ODS]])),"NÃO","SIM")</f>
        <v>NÃO</v>
      </c>
      <c r="Y1175" s="2" t="str">
        <f>IF(ISERR(FIND("15",GERAL[[#This Row],[ODS]])),"NÃO","SIM")</f>
        <v>NÃO</v>
      </c>
      <c r="Z1175" s="2" t="str">
        <f>IF(ISERR(FIND("16",GERAL[[#This Row],[ODS]])),"NÃO","SIM")</f>
        <v>NÃO</v>
      </c>
      <c r="AA1175" s="2" t="str">
        <f>IF(ISERR(FIND("17",GERAL[[#This Row],[ODS]])),"NÃO","SIM")</f>
        <v>NÃO</v>
      </c>
      <c r="AB1175" s="1">
        <v>92.215558442581255</v>
      </c>
      <c r="AC1175" s="1">
        <v>87.594295048332739</v>
      </c>
      <c r="AD1175" s="1">
        <v>90.714287417201788</v>
      </c>
      <c r="AE1175" s="1">
        <v>88.025187878950675</v>
      </c>
      <c r="AF1175" s="1">
        <v>82.068142983218081</v>
      </c>
      <c r="AG1175" s="1" t="str">
        <f>GERAL[[#This Row],[SIGLA]]&amp;GERAL[[#This Row],[CÓD]]</f>
        <v>MGIF_I2</v>
      </c>
      <c r="AH1175" s="1">
        <f ca="1">VLOOKUP(GERAL[[#This Row],[REF_NOTA]],BASE_NOTAS[],7,FALSE)</f>
        <v>9.042527256578154</v>
      </c>
      <c r="AI1175" s="31">
        <f ca="1">IF(GERAL[[#This Row],[Nota 2025]]="",0,GERAL[[#This Row],[Nota 2026]]-GERAL[[#This Row],[Nota 2025]])</f>
        <v>-73.025615726639927</v>
      </c>
    </row>
    <row r="1176" spans="1:35" ht="17" x14ac:dyDescent="0.35">
      <c r="A1176" s="2" t="s">
        <v>169</v>
      </c>
      <c r="B1176" s="2" t="s">
        <v>196</v>
      </c>
      <c r="C1176" s="2" t="s">
        <v>212</v>
      </c>
      <c r="D1176" s="15" t="s">
        <v>44</v>
      </c>
      <c r="E1176" s="2" t="s">
        <v>114</v>
      </c>
      <c r="F1176" s="2" t="str">
        <f>VLOOKUP(GERAL[[#This Row],[CÓD]],SEALL,6,FALSE)</f>
        <v>SG</v>
      </c>
      <c r="G117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7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7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76" s="2" t="str">
        <f>VLOOKUP(GERAL[[#This Row],[CÓD]],SEALL,4,FALSE)</f>
        <v>07, 09, 11</v>
      </c>
      <c r="K1176" s="2" t="str">
        <f>IF(ISERR(FIND("01",GERAL[[#This Row],[ODS]])),"NÃO","SIM")</f>
        <v>NÃO</v>
      </c>
      <c r="L1176" s="2" t="str">
        <f>IF(ISERR(FIND("02",GERAL[[#This Row],[ODS]])),"NÃO","SIM")</f>
        <v>NÃO</v>
      </c>
      <c r="M1176" s="2" t="str">
        <f>IF(ISERR(FIND("03",GERAL[[#This Row],[ODS]])),"NÃO","SIM")</f>
        <v>NÃO</v>
      </c>
      <c r="N1176" s="2" t="str">
        <f>IF(ISERR(FIND("04",GERAL[[#This Row],[ODS]])),"NÃO","SIM")</f>
        <v>NÃO</v>
      </c>
      <c r="O1176" s="2" t="str">
        <f>IF(ISERR(FIND("05",GERAL[[#This Row],[ODS]])),"NÃO","SIM")</f>
        <v>NÃO</v>
      </c>
      <c r="P1176" s="2" t="str">
        <f>IF(ISERR(FIND("06",GERAL[[#This Row],[ODS]])),"NÃO","SIM")</f>
        <v>NÃO</v>
      </c>
      <c r="Q1176" s="2" t="str">
        <f>IF(ISERR(FIND("07",GERAL[[#This Row],[ODS]])),"NÃO","SIM")</f>
        <v>SIM</v>
      </c>
      <c r="R1176" s="2" t="str">
        <f>IF(ISERR(FIND("08",GERAL[[#This Row],[ODS]])),"NÃO","SIM")</f>
        <v>NÃO</v>
      </c>
      <c r="S1176" s="2" t="str">
        <f>IF(ISERR(FIND("09",GERAL[[#This Row],[ODS]])),"NÃO","SIM")</f>
        <v>SIM</v>
      </c>
      <c r="T1176" s="2" t="str">
        <f>IF(ISERR(FIND("10",GERAL[[#This Row],[ODS]])),"NÃO","SIM")</f>
        <v>NÃO</v>
      </c>
      <c r="U1176" s="2" t="str">
        <f>IF(ISERR(FIND("11",GERAL[[#This Row],[ODS]])),"NÃO","SIM")</f>
        <v>SIM</v>
      </c>
      <c r="V1176" s="2" t="str">
        <f>IF(ISERR(FIND("12",GERAL[[#This Row],[ODS]])),"NÃO","SIM")</f>
        <v>NÃO</v>
      </c>
      <c r="W1176" s="2" t="str">
        <f>IF(ISERR(FIND("13",GERAL[[#This Row],[ODS]])),"NÃO","SIM")</f>
        <v>NÃO</v>
      </c>
      <c r="X1176" s="2" t="str">
        <f>IF(ISERR(FIND("14",GERAL[[#This Row],[ODS]])),"NÃO","SIM")</f>
        <v>NÃO</v>
      </c>
      <c r="Y1176" s="2" t="str">
        <f>IF(ISERR(FIND("15",GERAL[[#This Row],[ODS]])),"NÃO","SIM")</f>
        <v>NÃO</v>
      </c>
      <c r="Z1176" s="2" t="str">
        <f>IF(ISERR(FIND("16",GERAL[[#This Row],[ODS]])),"NÃO","SIM")</f>
        <v>NÃO</v>
      </c>
      <c r="AA1176" s="2" t="str">
        <f>IF(ISERR(FIND("17",GERAL[[#This Row],[ODS]])),"NÃO","SIM")</f>
        <v>NÃO</v>
      </c>
      <c r="AB1176" s="1">
        <v>100</v>
      </c>
      <c r="AC1176" s="1">
        <v>91.385767790262179</v>
      </c>
      <c r="AD1176" s="1">
        <v>98.443579766536971</v>
      </c>
      <c r="AE1176" s="1">
        <v>100</v>
      </c>
      <c r="AF1176" s="1">
        <v>90.181818181818187</v>
      </c>
      <c r="AG1176" s="1" t="str">
        <f>GERAL[[#This Row],[SIGLA]]&amp;GERAL[[#This Row],[CÓD]]</f>
        <v>PAIF_I2</v>
      </c>
      <c r="AH1176" s="1">
        <f ca="1">VLOOKUP(GERAL[[#This Row],[REF_NOTA]],BASE_NOTAS[],7,FALSE)</f>
        <v>56.603144242775699</v>
      </c>
      <c r="AI1176" s="31">
        <f ca="1">IF(GERAL[[#This Row],[Nota 2025]]="",0,GERAL[[#This Row],[Nota 2026]]-GERAL[[#This Row],[Nota 2025]])</f>
        <v>-33.578673939042488</v>
      </c>
    </row>
    <row r="1177" spans="1:35" ht="17" x14ac:dyDescent="0.35">
      <c r="A1177" s="2" t="s">
        <v>170</v>
      </c>
      <c r="B1177" s="2" t="s">
        <v>197</v>
      </c>
      <c r="C1177" s="2" t="s">
        <v>212</v>
      </c>
      <c r="D1177" s="15" t="s">
        <v>44</v>
      </c>
      <c r="E1177" s="2" t="s">
        <v>114</v>
      </c>
      <c r="F1177" s="2" t="str">
        <f>VLOOKUP(GERAL[[#This Row],[CÓD]],SEALL,6,FALSE)</f>
        <v>SG</v>
      </c>
      <c r="G117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7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7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77" s="2" t="str">
        <f>VLOOKUP(GERAL[[#This Row],[CÓD]],SEALL,4,FALSE)</f>
        <v>07, 09, 11</v>
      </c>
      <c r="K1177" s="2" t="str">
        <f>IF(ISERR(FIND("01",GERAL[[#This Row],[ODS]])),"NÃO","SIM")</f>
        <v>NÃO</v>
      </c>
      <c r="L1177" s="2" t="str">
        <f>IF(ISERR(FIND("02",GERAL[[#This Row],[ODS]])),"NÃO","SIM")</f>
        <v>NÃO</v>
      </c>
      <c r="M1177" s="2" t="str">
        <f>IF(ISERR(FIND("03",GERAL[[#This Row],[ODS]])),"NÃO","SIM")</f>
        <v>NÃO</v>
      </c>
      <c r="N1177" s="2" t="str">
        <f>IF(ISERR(FIND("04",GERAL[[#This Row],[ODS]])),"NÃO","SIM")</f>
        <v>NÃO</v>
      </c>
      <c r="O1177" s="2" t="str">
        <f>IF(ISERR(FIND("05",GERAL[[#This Row],[ODS]])),"NÃO","SIM")</f>
        <v>NÃO</v>
      </c>
      <c r="P1177" s="2" t="str">
        <f>IF(ISERR(FIND("06",GERAL[[#This Row],[ODS]])),"NÃO","SIM")</f>
        <v>NÃO</v>
      </c>
      <c r="Q1177" s="2" t="str">
        <f>IF(ISERR(FIND("07",GERAL[[#This Row],[ODS]])),"NÃO","SIM")</f>
        <v>SIM</v>
      </c>
      <c r="R1177" s="2" t="str">
        <f>IF(ISERR(FIND("08",GERAL[[#This Row],[ODS]])),"NÃO","SIM")</f>
        <v>NÃO</v>
      </c>
      <c r="S1177" s="2" t="str">
        <f>IF(ISERR(FIND("09",GERAL[[#This Row],[ODS]])),"NÃO","SIM")</f>
        <v>SIM</v>
      </c>
      <c r="T1177" s="2" t="str">
        <f>IF(ISERR(FIND("10",GERAL[[#This Row],[ODS]])),"NÃO","SIM")</f>
        <v>NÃO</v>
      </c>
      <c r="U1177" s="2" t="str">
        <f>IF(ISERR(FIND("11",GERAL[[#This Row],[ODS]])),"NÃO","SIM")</f>
        <v>SIM</v>
      </c>
      <c r="V1177" s="2" t="str">
        <f>IF(ISERR(FIND("12",GERAL[[#This Row],[ODS]])),"NÃO","SIM")</f>
        <v>NÃO</v>
      </c>
      <c r="W1177" s="2" t="str">
        <f>IF(ISERR(FIND("13",GERAL[[#This Row],[ODS]])),"NÃO","SIM")</f>
        <v>NÃO</v>
      </c>
      <c r="X1177" s="2" t="str">
        <f>IF(ISERR(FIND("14",GERAL[[#This Row],[ODS]])),"NÃO","SIM")</f>
        <v>NÃO</v>
      </c>
      <c r="Y1177" s="2" t="str">
        <f>IF(ISERR(FIND("15",GERAL[[#This Row],[ODS]])),"NÃO","SIM")</f>
        <v>NÃO</v>
      </c>
      <c r="Z1177" s="2" t="str">
        <f>IF(ISERR(FIND("16",GERAL[[#This Row],[ODS]])),"NÃO","SIM")</f>
        <v>NÃO</v>
      </c>
      <c r="AA1177" s="2" t="str">
        <f>IF(ISERR(FIND("17",GERAL[[#This Row],[ODS]])),"NÃO","SIM")</f>
        <v>NÃO</v>
      </c>
      <c r="AB1177" s="1">
        <v>97.583251035125926</v>
      </c>
      <c r="AC1177" s="1">
        <v>96.628741329325791</v>
      </c>
      <c r="AD1177" s="1">
        <v>99.876074940015187</v>
      </c>
      <c r="AE1177" s="1">
        <v>99.54171734364823</v>
      </c>
      <c r="AF1177" s="1">
        <v>92</v>
      </c>
      <c r="AG1177" s="1" t="str">
        <f>GERAL[[#This Row],[SIGLA]]&amp;GERAL[[#This Row],[CÓD]]</f>
        <v>PBIF_I2</v>
      </c>
      <c r="AH1177" s="1">
        <f ca="1">VLOOKUP(GERAL[[#This Row],[REF_NOTA]],BASE_NOTAS[],7,FALSE)</f>
        <v>50.403593420315076</v>
      </c>
      <c r="AI1177" s="31">
        <f ca="1">IF(GERAL[[#This Row],[Nota 2025]]="",0,GERAL[[#This Row],[Nota 2026]]-GERAL[[#This Row],[Nota 2025]])</f>
        <v>-41.596406579684924</v>
      </c>
    </row>
    <row r="1178" spans="1:35" ht="17" x14ac:dyDescent="0.35">
      <c r="A1178" s="2" t="s">
        <v>173</v>
      </c>
      <c r="B1178" s="2" t="s">
        <v>200</v>
      </c>
      <c r="C1178" s="2" t="s">
        <v>212</v>
      </c>
      <c r="D1178" s="15" t="s">
        <v>44</v>
      </c>
      <c r="E1178" s="2" t="s">
        <v>114</v>
      </c>
      <c r="F1178" s="2" t="str">
        <f>VLOOKUP(GERAL[[#This Row],[CÓD]],SEALL,6,FALSE)</f>
        <v>SG</v>
      </c>
      <c r="G117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7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7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78" s="2" t="str">
        <f>VLOOKUP(GERAL[[#This Row],[CÓD]],SEALL,4,FALSE)</f>
        <v>07, 09, 11</v>
      </c>
      <c r="K1178" s="2" t="str">
        <f>IF(ISERR(FIND("01",GERAL[[#This Row],[ODS]])),"NÃO","SIM")</f>
        <v>NÃO</v>
      </c>
      <c r="L1178" s="2" t="str">
        <f>IF(ISERR(FIND("02",GERAL[[#This Row],[ODS]])),"NÃO","SIM")</f>
        <v>NÃO</v>
      </c>
      <c r="M1178" s="2" t="str">
        <f>IF(ISERR(FIND("03",GERAL[[#This Row],[ODS]])),"NÃO","SIM")</f>
        <v>NÃO</v>
      </c>
      <c r="N1178" s="2" t="str">
        <f>IF(ISERR(FIND("04",GERAL[[#This Row],[ODS]])),"NÃO","SIM")</f>
        <v>NÃO</v>
      </c>
      <c r="O1178" s="2" t="str">
        <f>IF(ISERR(FIND("05",GERAL[[#This Row],[ODS]])),"NÃO","SIM")</f>
        <v>NÃO</v>
      </c>
      <c r="P1178" s="2" t="str">
        <f>IF(ISERR(FIND("06",GERAL[[#This Row],[ODS]])),"NÃO","SIM")</f>
        <v>NÃO</v>
      </c>
      <c r="Q1178" s="2" t="str">
        <f>IF(ISERR(FIND("07",GERAL[[#This Row],[ODS]])),"NÃO","SIM")</f>
        <v>SIM</v>
      </c>
      <c r="R1178" s="2" t="str">
        <f>IF(ISERR(FIND("08",GERAL[[#This Row],[ODS]])),"NÃO","SIM")</f>
        <v>NÃO</v>
      </c>
      <c r="S1178" s="2" t="str">
        <f>IF(ISERR(FIND("09",GERAL[[#This Row],[ODS]])),"NÃO","SIM")</f>
        <v>SIM</v>
      </c>
      <c r="T1178" s="2" t="str">
        <f>IF(ISERR(FIND("10",GERAL[[#This Row],[ODS]])),"NÃO","SIM")</f>
        <v>NÃO</v>
      </c>
      <c r="U1178" s="2" t="str">
        <f>IF(ISERR(FIND("11",GERAL[[#This Row],[ODS]])),"NÃO","SIM")</f>
        <v>SIM</v>
      </c>
      <c r="V1178" s="2" t="str">
        <f>IF(ISERR(FIND("12",GERAL[[#This Row],[ODS]])),"NÃO","SIM")</f>
        <v>NÃO</v>
      </c>
      <c r="W1178" s="2" t="str">
        <f>IF(ISERR(FIND("13",GERAL[[#This Row],[ODS]])),"NÃO","SIM")</f>
        <v>NÃO</v>
      </c>
      <c r="X1178" s="2" t="str">
        <f>IF(ISERR(FIND("14",GERAL[[#This Row],[ODS]])),"NÃO","SIM")</f>
        <v>NÃO</v>
      </c>
      <c r="Y1178" s="2" t="str">
        <f>IF(ISERR(FIND("15",GERAL[[#This Row],[ODS]])),"NÃO","SIM")</f>
        <v>NÃO</v>
      </c>
      <c r="Z1178" s="2" t="str">
        <f>IF(ISERR(FIND("16",GERAL[[#This Row],[ODS]])),"NÃO","SIM")</f>
        <v>NÃO</v>
      </c>
      <c r="AA1178" s="2" t="str">
        <f>IF(ISERR(FIND("17",GERAL[[#This Row],[ODS]])),"NÃO","SIM")</f>
        <v>NÃO</v>
      </c>
      <c r="AB1178" s="1">
        <v>93.351946308243001</v>
      </c>
      <c r="AC1178" s="1">
        <v>90.284599953493796</v>
      </c>
      <c r="AD1178" s="1">
        <v>90.742662217991167</v>
      </c>
      <c r="AE1178" s="1">
        <v>89.775858850102949</v>
      </c>
      <c r="AF1178" s="1">
        <v>81.155736495117935</v>
      </c>
      <c r="AG1178" s="1" t="str">
        <f>GERAL[[#This Row],[SIGLA]]&amp;GERAL[[#This Row],[CÓD]]</f>
        <v>PRIF_I2</v>
      </c>
      <c r="AH1178" s="1">
        <f ca="1">VLOOKUP(GERAL[[#This Row],[REF_NOTA]],BASE_NOTAS[],7,FALSE)</f>
        <v>17.764560075922489</v>
      </c>
      <c r="AI1178" s="31">
        <f ca="1">IF(GERAL[[#This Row],[Nota 2025]]="",0,GERAL[[#This Row],[Nota 2026]]-GERAL[[#This Row],[Nota 2025]])</f>
        <v>-63.391176419195446</v>
      </c>
    </row>
    <row r="1179" spans="1:35" ht="17" x14ac:dyDescent="0.35">
      <c r="A1179" s="2" t="s">
        <v>171</v>
      </c>
      <c r="B1179" s="2" t="s">
        <v>198</v>
      </c>
      <c r="C1179" s="2" t="s">
        <v>212</v>
      </c>
      <c r="D1179" s="15" t="s">
        <v>44</v>
      </c>
      <c r="E1179" s="2" t="s">
        <v>114</v>
      </c>
      <c r="F1179" s="2" t="str">
        <f>VLOOKUP(GERAL[[#This Row],[CÓD]],SEALL,6,FALSE)</f>
        <v>SG</v>
      </c>
      <c r="G117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7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7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79" s="2" t="str">
        <f>VLOOKUP(GERAL[[#This Row],[CÓD]],SEALL,4,FALSE)</f>
        <v>07, 09, 11</v>
      </c>
      <c r="K1179" s="2" t="str">
        <f>IF(ISERR(FIND("01",GERAL[[#This Row],[ODS]])),"NÃO","SIM")</f>
        <v>NÃO</v>
      </c>
      <c r="L1179" s="2" t="str">
        <f>IF(ISERR(FIND("02",GERAL[[#This Row],[ODS]])),"NÃO","SIM")</f>
        <v>NÃO</v>
      </c>
      <c r="M1179" s="2" t="str">
        <f>IF(ISERR(FIND("03",GERAL[[#This Row],[ODS]])),"NÃO","SIM")</f>
        <v>NÃO</v>
      </c>
      <c r="N1179" s="2" t="str">
        <f>IF(ISERR(FIND("04",GERAL[[#This Row],[ODS]])),"NÃO","SIM")</f>
        <v>NÃO</v>
      </c>
      <c r="O1179" s="2" t="str">
        <f>IF(ISERR(FIND("05",GERAL[[#This Row],[ODS]])),"NÃO","SIM")</f>
        <v>NÃO</v>
      </c>
      <c r="P1179" s="2" t="str">
        <f>IF(ISERR(FIND("06",GERAL[[#This Row],[ODS]])),"NÃO","SIM")</f>
        <v>NÃO</v>
      </c>
      <c r="Q1179" s="2" t="str">
        <f>IF(ISERR(FIND("07",GERAL[[#This Row],[ODS]])),"NÃO","SIM")</f>
        <v>SIM</v>
      </c>
      <c r="R1179" s="2" t="str">
        <f>IF(ISERR(FIND("08",GERAL[[#This Row],[ODS]])),"NÃO","SIM")</f>
        <v>NÃO</v>
      </c>
      <c r="S1179" s="2" t="str">
        <f>IF(ISERR(FIND("09",GERAL[[#This Row],[ODS]])),"NÃO","SIM")</f>
        <v>SIM</v>
      </c>
      <c r="T1179" s="2" t="str">
        <f>IF(ISERR(FIND("10",GERAL[[#This Row],[ODS]])),"NÃO","SIM")</f>
        <v>NÃO</v>
      </c>
      <c r="U1179" s="2" t="str">
        <f>IF(ISERR(FIND("11",GERAL[[#This Row],[ODS]])),"NÃO","SIM")</f>
        <v>SIM</v>
      </c>
      <c r="V1179" s="2" t="str">
        <f>IF(ISERR(FIND("12",GERAL[[#This Row],[ODS]])),"NÃO","SIM")</f>
        <v>NÃO</v>
      </c>
      <c r="W1179" s="2" t="str">
        <f>IF(ISERR(FIND("13",GERAL[[#This Row],[ODS]])),"NÃO","SIM")</f>
        <v>NÃO</v>
      </c>
      <c r="X1179" s="2" t="str">
        <f>IF(ISERR(FIND("14",GERAL[[#This Row],[ODS]])),"NÃO","SIM")</f>
        <v>NÃO</v>
      </c>
      <c r="Y1179" s="2" t="str">
        <f>IF(ISERR(FIND("15",GERAL[[#This Row],[ODS]])),"NÃO","SIM")</f>
        <v>NÃO</v>
      </c>
      <c r="Z1179" s="2" t="str">
        <f>IF(ISERR(FIND("16",GERAL[[#This Row],[ODS]])),"NÃO","SIM")</f>
        <v>NÃO</v>
      </c>
      <c r="AA1179" s="2" t="str">
        <f>IF(ISERR(FIND("17",GERAL[[#This Row],[ODS]])),"NÃO","SIM")</f>
        <v>NÃO</v>
      </c>
      <c r="AB1179" s="1">
        <v>91.732283464566933</v>
      </c>
      <c r="AC1179" s="1">
        <v>87.640449438202239</v>
      </c>
      <c r="AD1179" s="1">
        <v>93.385214007782096</v>
      </c>
      <c r="AE1179" s="1">
        <v>92.156862745098039</v>
      </c>
      <c r="AF1179" s="1">
        <v>86.545454545454547</v>
      </c>
      <c r="AG1179" s="1" t="str">
        <f>GERAL[[#This Row],[SIGLA]]&amp;GERAL[[#This Row],[CÓD]]</f>
        <v>PEIF_I2</v>
      </c>
      <c r="AH1179" s="1">
        <f ca="1">VLOOKUP(GERAL[[#This Row],[REF_NOTA]],BASE_NOTAS[],7,FALSE)</f>
        <v>30.255053247318088</v>
      </c>
      <c r="AI1179" s="31">
        <f ca="1">IF(GERAL[[#This Row],[Nota 2025]]="",0,GERAL[[#This Row],[Nota 2026]]-GERAL[[#This Row],[Nota 2025]])</f>
        <v>-56.290401298136459</v>
      </c>
    </row>
    <row r="1180" spans="1:35" ht="17" x14ac:dyDescent="0.35">
      <c r="A1180" s="2" t="s">
        <v>172</v>
      </c>
      <c r="B1180" s="2" t="s">
        <v>199</v>
      </c>
      <c r="C1180" s="2" t="s">
        <v>212</v>
      </c>
      <c r="D1180" s="15" t="s">
        <v>44</v>
      </c>
      <c r="E1180" s="2" t="s">
        <v>114</v>
      </c>
      <c r="F1180" s="2" t="str">
        <f>VLOOKUP(GERAL[[#This Row],[CÓD]],SEALL,6,FALSE)</f>
        <v>SG</v>
      </c>
      <c r="G118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8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8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80" s="2" t="str">
        <f>VLOOKUP(GERAL[[#This Row],[CÓD]],SEALL,4,FALSE)</f>
        <v>07, 09, 11</v>
      </c>
      <c r="K1180" s="2" t="str">
        <f>IF(ISERR(FIND("01",GERAL[[#This Row],[ODS]])),"NÃO","SIM")</f>
        <v>NÃO</v>
      </c>
      <c r="L1180" s="2" t="str">
        <f>IF(ISERR(FIND("02",GERAL[[#This Row],[ODS]])),"NÃO","SIM")</f>
        <v>NÃO</v>
      </c>
      <c r="M1180" s="2" t="str">
        <f>IF(ISERR(FIND("03",GERAL[[#This Row],[ODS]])),"NÃO","SIM")</f>
        <v>NÃO</v>
      </c>
      <c r="N1180" s="2" t="str">
        <f>IF(ISERR(FIND("04",GERAL[[#This Row],[ODS]])),"NÃO","SIM")</f>
        <v>NÃO</v>
      </c>
      <c r="O1180" s="2" t="str">
        <f>IF(ISERR(FIND("05",GERAL[[#This Row],[ODS]])),"NÃO","SIM")</f>
        <v>NÃO</v>
      </c>
      <c r="P1180" s="2" t="str">
        <f>IF(ISERR(FIND("06",GERAL[[#This Row],[ODS]])),"NÃO","SIM")</f>
        <v>NÃO</v>
      </c>
      <c r="Q1180" s="2" t="str">
        <f>IF(ISERR(FIND("07",GERAL[[#This Row],[ODS]])),"NÃO","SIM")</f>
        <v>SIM</v>
      </c>
      <c r="R1180" s="2" t="str">
        <f>IF(ISERR(FIND("08",GERAL[[#This Row],[ODS]])),"NÃO","SIM")</f>
        <v>NÃO</v>
      </c>
      <c r="S1180" s="2" t="str">
        <f>IF(ISERR(FIND("09",GERAL[[#This Row],[ODS]])),"NÃO","SIM")</f>
        <v>SIM</v>
      </c>
      <c r="T1180" s="2" t="str">
        <f>IF(ISERR(FIND("10",GERAL[[#This Row],[ODS]])),"NÃO","SIM")</f>
        <v>NÃO</v>
      </c>
      <c r="U1180" s="2" t="str">
        <f>IF(ISERR(FIND("11",GERAL[[#This Row],[ODS]])),"NÃO","SIM")</f>
        <v>SIM</v>
      </c>
      <c r="V1180" s="2" t="str">
        <f>IF(ISERR(FIND("12",GERAL[[#This Row],[ODS]])),"NÃO","SIM")</f>
        <v>NÃO</v>
      </c>
      <c r="W1180" s="2" t="str">
        <f>IF(ISERR(FIND("13",GERAL[[#This Row],[ODS]])),"NÃO","SIM")</f>
        <v>NÃO</v>
      </c>
      <c r="X1180" s="2" t="str">
        <f>IF(ISERR(FIND("14",GERAL[[#This Row],[ODS]])),"NÃO","SIM")</f>
        <v>NÃO</v>
      </c>
      <c r="Y1180" s="2" t="str">
        <f>IF(ISERR(FIND("15",GERAL[[#This Row],[ODS]])),"NÃO","SIM")</f>
        <v>NÃO</v>
      </c>
      <c r="Z1180" s="2" t="str">
        <f>IF(ISERR(FIND("16",GERAL[[#This Row],[ODS]])),"NÃO","SIM")</f>
        <v>NÃO</v>
      </c>
      <c r="AA1180" s="2" t="str">
        <f>IF(ISERR(FIND("17",GERAL[[#This Row],[ODS]])),"NÃO","SIM")</f>
        <v>NÃO</v>
      </c>
      <c r="AB1180" s="1">
        <v>78.346456692913392</v>
      </c>
      <c r="AC1180" s="1">
        <v>74.531835205992508</v>
      </c>
      <c r="AD1180" s="1">
        <v>77.431906614785987</v>
      </c>
      <c r="AE1180" s="1">
        <v>78.039215686274503</v>
      </c>
      <c r="AF1180" s="1">
        <v>85.454545454545453</v>
      </c>
      <c r="AG1180" s="1" t="str">
        <f>GERAL[[#This Row],[SIGLA]]&amp;GERAL[[#This Row],[CÓD]]</f>
        <v>PIIF_I2</v>
      </c>
      <c r="AH1180" s="1">
        <f ca="1">VLOOKUP(GERAL[[#This Row],[REF_NOTA]],BASE_NOTAS[],7,FALSE)</f>
        <v>38.004491775393859</v>
      </c>
      <c r="AI1180" s="31">
        <f ca="1">IF(GERAL[[#This Row],[Nota 2025]]="",0,GERAL[[#This Row],[Nota 2026]]-GERAL[[#This Row],[Nota 2025]])</f>
        <v>-47.450053679151594</v>
      </c>
    </row>
    <row r="1181" spans="1:35" ht="17" x14ac:dyDescent="0.35">
      <c r="A1181" s="2" t="s">
        <v>174</v>
      </c>
      <c r="B1181" s="2" t="s">
        <v>201</v>
      </c>
      <c r="C1181" s="2" t="s">
        <v>212</v>
      </c>
      <c r="D1181" s="15" t="s">
        <v>44</v>
      </c>
      <c r="E1181" s="2" t="s">
        <v>114</v>
      </c>
      <c r="F1181" s="2" t="str">
        <f>VLOOKUP(GERAL[[#This Row],[CÓD]],SEALL,6,FALSE)</f>
        <v>SG</v>
      </c>
      <c r="G118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8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8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81" s="2" t="str">
        <f>VLOOKUP(GERAL[[#This Row],[CÓD]],SEALL,4,FALSE)</f>
        <v>07, 09, 11</v>
      </c>
      <c r="K1181" s="2" t="str">
        <f>IF(ISERR(FIND("01",GERAL[[#This Row],[ODS]])),"NÃO","SIM")</f>
        <v>NÃO</v>
      </c>
      <c r="L1181" s="2" t="str">
        <f>IF(ISERR(FIND("02",GERAL[[#This Row],[ODS]])),"NÃO","SIM")</f>
        <v>NÃO</v>
      </c>
      <c r="M1181" s="2" t="str">
        <f>IF(ISERR(FIND("03",GERAL[[#This Row],[ODS]])),"NÃO","SIM")</f>
        <v>NÃO</v>
      </c>
      <c r="N1181" s="2" t="str">
        <f>IF(ISERR(FIND("04",GERAL[[#This Row],[ODS]])),"NÃO","SIM")</f>
        <v>NÃO</v>
      </c>
      <c r="O1181" s="2" t="str">
        <f>IF(ISERR(FIND("05",GERAL[[#This Row],[ODS]])),"NÃO","SIM")</f>
        <v>NÃO</v>
      </c>
      <c r="P1181" s="2" t="str">
        <f>IF(ISERR(FIND("06",GERAL[[#This Row],[ODS]])),"NÃO","SIM")</f>
        <v>NÃO</v>
      </c>
      <c r="Q1181" s="2" t="str">
        <f>IF(ISERR(FIND("07",GERAL[[#This Row],[ODS]])),"NÃO","SIM")</f>
        <v>SIM</v>
      </c>
      <c r="R1181" s="2" t="str">
        <f>IF(ISERR(FIND("08",GERAL[[#This Row],[ODS]])),"NÃO","SIM")</f>
        <v>NÃO</v>
      </c>
      <c r="S1181" s="2" t="str">
        <f>IF(ISERR(FIND("09",GERAL[[#This Row],[ODS]])),"NÃO","SIM")</f>
        <v>SIM</v>
      </c>
      <c r="T1181" s="2" t="str">
        <f>IF(ISERR(FIND("10",GERAL[[#This Row],[ODS]])),"NÃO","SIM")</f>
        <v>NÃO</v>
      </c>
      <c r="U1181" s="2" t="str">
        <f>IF(ISERR(FIND("11",GERAL[[#This Row],[ODS]])),"NÃO","SIM")</f>
        <v>SIM</v>
      </c>
      <c r="V1181" s="2" t="str">
        <f>IF(ISERR(FIND("12",GERAL[[#This Row],[ODS]])),"NÃO","SIM")</f>
        <v>NÃO</v>
      </c>
      <c r="W1181" s="2" t="str">
        <f>IF(ISERR(FIND("13",GERAL[[#This Row],[ODS]])),"NÃO","SIM")</f>
        <v>NÃO</v>
      </c>
      <c r="X1181" s="2" t="str">
        <f>IF(ISERR(FIND("14",GERAL[[#This Row],[ODS]])),"NÃO","SIM")</f>
        <v>NÃO</v>
      </c>
      <c r="Y1181" s="2" t="str">
        <f>IF(ISERR(FIND("15",GERAL[[#This Row],[ODS]])),"NÃO","SIM")</f>
        <v>NÃO</v>
      </c>
      <c r="Z1181" s="2" t="str">
        <f>IF(ISERR(FIND("16",GERAL[[#This Row],[ODS]])),"NÃO","SIM")</f>
        <v>NÃO</v>
      </c>
      <c r="AA1181" s="2" t="str">
        <f>IF(ISERR(FIND("17",GERAL[[#This Row],[ODS]])),"NÃO","SIM")</f>
        <v>NÃO</v>
      </c>
      <c r="AB1181" s="1">
        <v>88.741026682355979</v>
      </c>
      <c r="AC1181" s="1">
        <v>87.59307515196916</v>
      </c>
      <c r="AD1181" s="1">
        <v>91.914201772020519</v>
      </c>
      <c r="AE1181" s="1">
        <v>92.381304958150153</v>
      </c>
      <c r="AF1181" s="1">
        <v>84.673831612288012</v>
      </c>
      <c r="AG1181" s="1" t="str">
        <f>GERAL[[#This Row],[SIGLA]]&amp;GERAL[[#This Row],[CÓD]]</f>
        <v>RJIF_I2</v>
      </c>
      <c r="AH1181" s="1">
        <f ca="1">VLOOKUP(GERAL[[#This Row],[REF_NOTA]],BASE_NOTAS[],7,FALSE)</f>
        <v>18.820405391285362</v>
      </c>
      <c r="AI1181" s="31">
        <f ca="1">IF(GERAL[[#This Row],[Nota 2025]]="",0,GERAL[[#This Row],[Nota 2026]]-GERAL[[#This Row],[Nota 2025]])</f>
        <v>-65.85342622100265</v>
      </c>
    </row>
    <row r="1182" spans="1:35" ht="17" x14ac:dyDescent="0.35">
      <c r="A1182" s="2" t="s">
        <v>175</v>
      </c>
      <c r="B1182" s="2" t="s">
        <v>202</v>
      </c>
      <c r="C1182" s="2" t="s">
        <v>212</v>
      </c>
      <c r="D1182" s="15" t="s">
        <v>44</v>
      </c>
      <c r="E1182" s="2" t="s">
        <v>114</v>
      </c>
      <c r="F1182" s="2" t="str">
        <f>VLOOKUP(GERAL[[#This Row],[CÓD]],SEALL,6,FALSE)</f>
        <v>SG</v>
      </c>
      <c r="G118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8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8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82" s="2" t="str">
        <f>VLOOKUP(GERAL[[#This Row],[CÓD]],SEALL,4,FALSE)</f>
        <v>07, 09, 11</v>
      </c>
      <c r="K1182" s="2" t="str">
        <f>IF(ISERR(FIND("01",GERAL[[#This Row],[ODS]])),"NÃO","SIM")</f>
        <v>NÃO</v>
      </c>
      <c r="L1182" s="2" t="str">
        <f>IF(ISERR(FIND("02",GERAL[[#This Row],[ODS]])),"NÃO","SIM")</f>
        <v>NÃO</v>
      </c>
      <c r="M1182" s="2" t="str">
        <f>IF(ISERR(FIND("03",GERAL[[#This Row],[ODS]])),"NÃO","SIM")</f>
        <v>NÃO</v>
      </c>
      <c r="N1182" s="2" t="str">
        <f>IF(ISERR(FIND("04",GERAL[[#This Row],[ODS]])),"NÃO","SIM")</f>
        <v>NÃO</v>
      </c>
      <c r="O1182" s="2" t="str">
        <f>IF(ISERR(FIND("05",GERAL[[#This Row],[ODS]])),"NÃO","SIM")</f>
        <v>NÃO</v>
      </c>
      <c r="P1182" s="2" t="str">
        <f>IF(ISERR(FIND("06",GERAL[[#This Row],[ODS]])),"NÃO","SIM")</f>
        <v>NÃO</v>
      </c>
      <c r="Q1182" s="2" t="str">
        <f>IF(ISERR(FIND("07",GERAL[[#This Row],[ODS]])),"NÃO","SIM")</f>
        <v>SIM</v>
      </c>
      <c r="R1182" s="2" t="str">
        <f>IF(ISERR(FIND("08",GERAL[[#This Row],[ODS]])),"NÃO","SIM")</f>
        <v>NÃO</v>
      </c>
      <c r="S1182" s="2" t="str">
        <f>IF(ISERR(FIND("09",GERAL[[#This Row],[ODS]])),"NÃO","SIM")</f>
        <v>SIM</v>
      </c>
      <c r="T1182" s="2" t="str">
        <f>IF(ISERR(FIND("10",GERAL[[#This Row],[ODS]])),"NÃO","SIM")</f>
        <v>NÃO</v>
      </c>
      <c r="U1182" s="2" t="str">
        <f>IF(ISERR(FIND("11",GERAL[[#This Row],[ODS]])),"NÃO","SIM")</f>
        <v>SIM</v>
      </c>
      <c r="V1182" s="2" t="str">
        <f>IF(ISERR(FIND("12",GERAL[[#This Row],[ODS]])),"NÃO","SIM")</f>
        <v>NÃO</v>
      </c>
      <c r="W1182" s="2" t="str">
        <f>IF(ISERR(FIND("13",GERAL[[#This Row],[ODS]])),"NÃO","SIM")</f>
        <v>NÃO</v>
      </c>
      <c r="X1182" s="2" t="str">
        <f>IF(ISERR(FIND("14",GERAL[[#This Row],[ODS]])),"NÃO","SIM")</f>
        <v>NÃO</v>
      </c>
      <c r="Y1182" s="2" t="str">
        <f>IF(ISERR(FIND("15",GERAL[[#This Row],[ODS]])),"NÃO","SIM")</f>
        <v>NÃO</v>
      </c>
      <c r="Z1182" s="2" t="str">
        <f>IF(ISERR(FIND("16",GERAL[[#This Row],[ODS]])),"NÃO","SIM")</f>
        <v>NÃO</v>
      </c>
      <c r="AA1182" s="2" t="str">
        <f>IF(ISERR(FIND("17",GERAL[[#This Row],[ODS]])),"NÃO","SIM")</f>
        <v>NÃO</v>
      </c>
      <c r="AB1182" s="1">
        <v>99.606299212598429</v>
      </c>
      <c r="AC1182" s="1">
        <v>100</v>
      </c>
      <c r="AD1182" s="1">
        <v>100</v>
      </c>
      <c r="AE1182" s="1">
        <v>99.215686274509807</v>
      </c>
      <c r="AF1182" s="1">
        <v>91.63636363636364</v>
      </c>
      <c r="AG1182" s="1" t="str">
        <f>GERAL[[#This Row],[SIGLA]]&amp;GERAL[[#This Row],[CÓD]]</f>
        <v>RNIF_I2</v>
      </c>
      <c r="AH1182" s="1">
        <f ca="1">VLOOKUP(GERAL[[#This Row],[REF_NOTA]],BASE_NOTAS[],7,FALSE)</f>
        <v>61.252807359621144</v>
      </c>
      <c r="AI1182" s="31">
        <f ca="1">IF(GERAL[[#This Row],[Nota 2025]]="",0,GERAL[[#This Row],[Nota 2026]]-GERAL[[#This Row],[Nota 2025]])</f>
        <v>-30.383556276742496</v>
      </c>
    </row>
    <row r="1183" spans="1:35" ht="17" x14ac:dyDescent="0.35">
      <c r="A1183" s="2" t="s">
        <v>178</v>
      </c>
      <c r="B1183" s="2" t="s">
        <v>205</v>
      </c>
      <c r="C1183" s="2" t="s">
        <v>212</v>
      </c>
      <c r="D1183" s="15" t="s">
        <v>44</v>
      </c>
      <c r="E1183" s="2" t="s">
        <v>114</v>
      </c>
      <c r="F1183" s="2" t="str">
        <f>VLOOKUP(GERAL[[#This Row],[CÓD]],SEALL,6,FALSE)</f>
        <v>SG</v>
      </c>
      <c r="G118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8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8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83" s="2" t="str">
        <f>VLOOKUP(GERAL[[#This Row],[CÓD]],SEALL,4,FALSE)</f>
        <v>07, 09, 11</v>
      </c>
      <c r="K1183" s="2" t="str">
        <f>IF(ISERR(FIND("01",GERAL[[#This Row],[ODS]])),"NÃO","SIM")</f>
        <v>NÃO</v>
      </c>
      <c r="L1183" s="2" t="str">
        <f>IF(ISERR(FIND("02",GERAL[[#This Row],[ODS]])),"NÃO","SIM")</f>
        <v>NÃO</v>
      </c>
      <c r="M1183" s="2" t="str">
        <f>IF(ISERR(FIND("03",GERAL[[#This Row],[ODS]])),"NÃO","SIM")</f>
        <v>NÃO</v>
      </c>
      <c r="N1183" s="2" t="str">
        <f>IF(ISERR(FIND("04",GERAL[[#This Row],[ODS]])),"NÃO","SIM")</f>
        <v>NÃO</v>
      </c>
      <c r="O1183" s="2" t="str">
        <f>IF(ISERR(FIND("05",GERAL[[#This Row],[ODS]])),"NÃO","SIM")</f>
        <v>NÃO</v>
      </c>
      <c r="P1183" s="2" t="str">
        <f>IF(ISERR(FIND("06",GERAL[[#This Row],[ODS]])),"NÃO","SIM")</f>
        <v>NÃO</v>
      </c>
      <c r="Q1183" s="2" t="str">
        <f>IF(ISERR(FIND("07",GERAL[[#This Row],[ODS]])),"NÃO","SIM")</f>
        <v>SIM</v>
      </c>
      <c r="R1183" s="2" t="str">
        <f>IF(ISERR(FIND("08",GERAL[[#This Row],[ODS]])),"NÃO","SIM")</f>
        <v>NÃO</v>
      </c>
      <c r="S1183" s="2" t="str">
        <f>IF(ISERR(FIND("09",GERAL[[#This Row],[ODS]])),"NÃO","SIM")</f>
        <v>SIM</v>
      </c>
      <c r="T1183" s="2" t="str">
        <f>IF(ISERR(FIND("10",GERAL[[#This Row],[ODS]])),"NÃO","SIM")</f>
        <v>NÃO</v>
      </c>
      <c r="U1183" s="2" t="str">
        <f>IF(ISERR(FIND("11",GERAL[[#This Row],[ODS]])),"NÃO","SIM")</f>
        <v>SIM</v>
      </c>
      <c r="V1183" s="2" t="str">
        <f>IF(ISERR(FIND("12",GERAL[[#This Row],[ODS]])),"NÃO","SIM")</f>
        <v>NÃO</v>
      </c>
      <c r="W1183" s="2" t="str">
        <f>IF(ISERR(FIND("13",GERAL[[#This Row],[ODS]])),"NÃO","SIM")</f>
        <v>NÃO</v>
      </c>
      <c r="X1183" s="2" t="str">
        <f>IF(ISERR(FIND("14",GERAL[[#This Row],[ODS]])),"NÃO","SIM")</f>
        <v>NÃO</v>
      </c>
      <c r="Y1183" s="2" t="str">
        <f>IF(ISERR(FIND("15",GERAL[[#This Row],[ODS]])),"NÃO","SIM")</f>
        <v>NÃO</v>
      </c>
      <c r="Z1183" s="2" t="str">
        <f>IF(ISERR(FIND("16",GERAL[[#This Row],[ODS]])),"NÃO","SIM")</f>
        <v>NÃO</v>
      </c>
      <c r="AA1183" s="2" t="str">
        <f>IF(ISERR(FIND("17",GERAL[[#This Row],[ODS]])),"NÃO","SIM")</f>
        <v>NÃO</v>
      </c>
      <c r="AB1183" s="1">
        <v>80.379676144058791</v>
      </c>
      <c r="AC1183" s="1">
        <v>77.099418739758136</v>
      </c>
      <c r="AD1183" s="1">
        <v>81.715782051226114</v>
      </c>
      <c r="AE1183" s="1">
        <v>83.550378798864656</v>
      </c>
      <c r="AF1183" s="1">
        <v>74.435412478410711</v>
      </c>
      <c r="AG1183" s="1" t="str">
        <f>GERAL[[#This Row],[SIGLA]]&amp;GERAL[[#This Row],[CÓD]]</f>
        <v>RSIF_I2</v>
      </c>
      <c r="AH1183" s="1">
        <f ca="1">VLOOKUP(GERAL[[#This Row],[REF_NOTA]],BASE_NOTAS[],7,FALSE)</f>
        <v>18.346539738570982</v>
      </c>
      <c r="AI1183" s="31">
        <f ca="1">IF(GERAL[[#This Row],[Nota 2025]]="",0,GERAL[[#This Row],[Nota 2026]]-GERAL[[#This Row],[Nota 2025]])</f>
        <v>-56.088872739839729</v>
      </c>
    </row>
    <row r="1184" spans="1:35" ht="17" x14ac:dyDescent="0.35">
      <c r="A1184" s="2" t="s">
        <v>176</v>
      </c>
      <c r="B1184" s="2" t="s">
        <v>203</v>
      </c>
      <c r="C1184" s="2" t="s">
        <v>212</v>
      </c>
      <c r="D1184" s="15" t="s">
        <v>44</v>
      </c>
      <c r="E1184" s="2" t="s">
        <v>114</v>
      </c>
      <c r="F1184" s="2" t="str">
        <f>VLOOKUP(GERAL[[#This Row],[CÓD]],SEALL,6,FALSE)</f>
        <v>SG</v>
      </c>
      <c r="G118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8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8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84" s="2" t="str">
        <f>VLOOKUP(GERAL[[#This Row],[CÓD]],SEALL,4,FALSE)</f>
        <v>07, 09, 11</v>
      </c>
      <c r="K1184" s="2" t="str">
        <f>IF(ISERR(FIND("01",GERAL[[#This Row],[ODS]])),"NÃO","SIM")</f>
        <v>NÃO</v>
      </c>
      <c r="L1184" s="2" t="str">
        <f>IF(ISERR(FIND("02",GERAL[[#This Row],[ODS]])),"NÃO","SIM")</f>
        <v>NÃO</v>
      </c>
      <c r="M1184" s="2" t="str">
        <f>IF(ISERR(FIND("03",GERAL[[#This Row],[ODS]])),"NÃO","SIM")</f>
        <v>NÃO</v>
      </c>
      <c r="N1184" s="2" t="str">
        <f>IF(ISERR(FIND("04",GERAL[[#This Row],[ODS]])),"NÃO","SIM")</f>
        <v>NÃO</v>
      </c>
      <c r="O1184" s="2" t="str">
        <f>IF(ISERR(FIND("05",GERAL[[#This Row],[ODS]])),"NÃO","SIM")</f>
        <v>NÃO</v>
      </c>
      <c r="P1184" s="2" t="str">
        <f>IF(ISERR(FIND("06",GERAL[[#This Row],[ODS]])),"NÃO","SIM")</f>
        <v>NÃO</v>
      </c>
      <c r="Q1184" s="2" t="str">
        <f>IF(ISERR(FIND("07",GERAL[[#This Row],[ODS]])),"NÃO","SIM")</f>
        <v>SIM</v>
      </c>
      <c r="R1184" s="2" t="str">
        <f>IF(ISERR(FIND("08",GERAL[[#This Row],[ODS]])),"NÃO","SIM")</f>
        <v>NÃO</v>
      </c>
      <c r="S1184" s="2" t="str">
        <f>IF(ISERR(FIND("09",GERAL[[#This Row],[ODS]])),"NÃO","SIM")</f>
        <v>SIM</v>
      </c>
      <c r="T1184" s="2" t="str">
        <f>IF(ISERR(FIND("10",GERAL[[#This Row],[ODS]])),"NÃO","SIM")</f>
        <v>NÃO</v>
      </c>
      <c r="U1184" s="2" t="str">
        <f>IF(ISERR(FIND("11",GERAL[[#This Row],[ODS]])),"NÃO","SIM")</f>
        <v>SIM</v>
      </c>
      <c r="V1184" s="2" t="str">
        <f>IF(ISERR(FIND("12",GERAL[[#This Row],[ODS]])),"NÃO","SIM")</f>
        <v>NÃO</v>
      </c>
      <c r="W1184" s="2" t="str">
        <f>IF(ISERR(FIND("13",GERAL[[#This Row],[ODS]])),"NÃO","SIM")</f>
        <v>NÃO</v>
      </c>
      <c r="X1184" s="2" t="str">
        <f>IF(ISERR(FIND("14",GERAL[[#This Row],[ODS]])),"NÃO","SIM")</f>
        <v>NÃO</v>
      </c>
      <c r="Y1184" s="2" t="str">
        <f>IF(ISERR(FIND("15",GERAL[[#This Row],[ODS]])),"NÃO","SIM")</f>
        <v>NÃO</v>
      </c>
      <c r="Z1184" s="2" t="str">
        <f>IF(ISERR(FIND("16",GERAL[[#This Row],[ODS]])),"NÃO","SIM")</f>
        <v>NÃO</v>
      </c>
      <c r="AA1184" s="2" t="str">
        <f>IF(ISERR(FIND("17",GERAL[[#This Row],[ODS]])),"NÃO","SIM")</f>
        <v>NÃO</v>
      </c>
      <c r="AB1184" s="1">
        <v>69.29133858267717</v>
      </c>
      <c r="AC1184" s="1">
        <v>65.917602996254686</v>
      </c>
      <c r="AD1184" s="1">
        <v>68.482490272373539</v>
      </c>
      <c r="AE1184" s="1">
        <v>69.019607843137251</v>
      </c>
      <c r="AF1184" s="1">
        <v>92</v>
      </c>
      <c r="AG1184" s="1" t="str">
        <f>GERAL[[#This Row],[SIGLA]]&amp;GERAL[[#This Row],[CÓD]]</f>
        <v>ROIF_I2</v>
      </c>
      <c r="AH1184" s="1">
        <f ca="1">VLOOKUP(GERAL[[#This Row],[REF_NOTA]],BASE_NOTAS[],7,FALSE)</f>
        <v>48.853705714699927</v>
      </c>
      <c r="AI1184" s="31">
        <f ca="1">IF(GERAL[[#This Row],[Nota 2025]]="",0,GERAL[[#This Row],[Nota 2026]]-GERAL[[#This Row],[Nota 2025]])</f>
        <v>-43.146294285300073</v>
      </c>
    </row>
    <row r="1185" spans="1:35" ht="17" x14ac:dyDescent="0.35">
      <c r="A1185" s="2" t="s">
        <v>177</v>
      </c>
      <c r="B1185" s="2" t="s">
        <v>204</v>
      </c>
      <c r="C1185" s="2" t="s">
        <v>212</v>
      </c>
      <c r="D1185" s="15" t="s">
        <v>44</v>
      </c>
      <c r="E1185" s="2" t="s">
        <v>114</v>
      </c>
      <c r="F1185" s="2" t="str">
        <f>VLOOKUP(GERAL[[#This Row],[CÓD]],SEALL,6,FALSE)</f>
        <v>SG</v>
      </c>
      <c r="G118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8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8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85" s="2" t="str">
        <f>VLOOKUP(GERAL[[#This Row],[CÓD]],SEALL,4,FALSE)</f>
        <v>07, 09, 11</v>
      </c>
      <c r="K1185" s="2" t="str">
        <f>IF(ISERR(FIND("01",GERAL[[#This Row],[ODS]])),"NÃO","SIM")</f>
        <v>NÃO</v>
      </c>
      <c r="L1185" s="2" t="str">
        <f>IF(ISERR(FIND("02",GERAL[[#This Row],[ODS]])),"NÃO","SIM")</f>
        <v>NÃO</v>
      </c>
      <c r="M1185" s="2" t="str">
        <f>IF(ISERR(FIND("03",GERAL[[#This Row],[ODS]])),"NÃO","SIM")</f>
        <v>NÃO</v>
      </c>
      <c r="N1185" s="2" t="str">
        <f>IF(ISERR(FIND("04",GERAL[[#This Row],[ODS]])),"NÃO","SIM")</f>
        <v>NÃO</v>
      </c>
      <c r="O1185" s="2" t="str">
        <f>IF(ISERR(FIND("05",GERAL[[#This Row],[ODS]])),"NÃO","SIM")</f>
        <v>NÃO</v>
      </c>
      <c r="P1185" s="2" t="str">
        <f>IF(ISERR(FIND("06",GERAL[[#This Row],[ODS]])),"NÃO","SIM")</f>
        <v>NÃO</v>
      </c>
      <c r="Q1185" s="2" t="str">
        <f>IF(ISERR(FIND("07",GERAL[[#This Row],[ODS]])),"NÃO","SIM")</f>
        <v>SIM</v>
      </c>
      <c r="R1185" s="2" t="str">
        <f>IF(ISERR(FIND("08",GERAL[[#This Row],[ODS]])),"NÃO","SIM")</f>
        <v>NÃO</v>
      </c>
      <c r="S1185" s="2" t="str">
        <f>IF(ISERR(FIND("09",GERAL[[#This Row],[ODS]])),"NÃO","SIM")</f>
        <v>SIM</v>
      </c>
      <c r="T1185" s="2" t="str">
        <f>IF(ISERR(FIND("10",GERAL[[#This Row],[ODS]])),"NÃO","SIM")</f>
        <v>NÃO</v>
      </c>
      <c r="U1185" s="2" t="str">
        <f>IF(ISERR(FIND("11",GERAL[[#This Row],[ODS]])),"NÃO","SIM")</f>
        <v>SIM</v>
      </c>
      <c r="V1185" s="2" t="str">
        <f>IF(ISERR(FIND("12",GERAL[[#This Row],[ODS]])),"NÃO","SIM")</f>
        <v>NÃO</v>
      </c>
      <c r="W1185" s="2" t="str">
        <f>IF(ISERR(FIND("13",GERAL[[#This Row],[ODS]])),"NÃO","SIM")</f>
        <v>NÃO</v>
      </c>
      <c r="X1185" s="2" t="str">
        <f>IF(ISERR(FIND("14",GERAL[[#This Row],[ODS]])),"NÃO","SIM")</f>
        <v>NÃO</v>
      </c>
      <c r="Y1185" s="2" t="str">
        <f>IF(ISERR(FIND("15",GERAL[[#This Row],[ODS]])),"NÃO","SIM")</f>
        <v>NÃO</v>
      </c>
      <c r="Z1185" s="2" t="str">
        <f>IF(ISERR(FIND("16",GERAL[[#This Row],[ODS]])),"NÃO","SIM")</f>
        <v>NÃO</v>
      </c>
      <c r="AA1185" s="2" t="str">
        <f>IF(ISERR(FIND("17",GERAL[[#This Row],[ODS]])),"NÃO","SIM")</f>
        <v>NÃO</v>
      </c>
      <c r="AB1185" s="1">
        <v>0</v>
      </c>
      <c r="AC1185" s="1">
        <v>0</v>
      </c>
      <c r="AD1185" s="1">
        <v>0</v>
      </c>
      <c r="AE1185" s="1">
        <v>0</v>
      </c>
      <c r="AF1185" s="1">
        <v>0</v>
      </c>
      <c r="AG1185" s="1" t="str">
        <f>GERAL[[#This Row],[SIGLA]]&amp;GERAL[[#This Row],[CÓD]]</f>
        <v>RRIF_I2</v>
      </c>
      <c r="AH1185" s="1">
        <f ca="1">VLOOKUP(GERAL[[#This Row],[REF_NOTA]],BASE_NOTAS[],7,FALSE)</f>
        <v>100</v>
      </c>
      <c r="AI1185" s="31">
        <f ca="1">IF(GERAL[[#This Row],[Nota 2025]]="",0,GERAL[[#This Row],[Nota 2026]]-GERAL[[#This Row],[Nota 2025]])</f>
        <v>100</v>
      </c>
    </row>
    <row r="1186" spans="1:35" ht="17" x14ac:dyDescent="0.35">
      <c r="A1186" s="2" t="s">
        <v>179</v>
      </c>
      <c r="B1186" s="2" t="s">
        <v>194</v>
      </c>
      <c r="C1186" s="2" t="s">
        <v>212</v>
      </c>
      <c r="D1186" s="15" t="s">
        <v>44</v>
      </c>
      <c r="E1186" s="2" t="s">
        <v>114</v>
      </c>
      <c r="F1186" s="2" t="str">
        <f>VLOOKUP(GERAL[[#This Row],[CÓD]],SEALL,6,FALSE)</f>
        <v>SG</v>
      </c>
      <c r="G118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8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8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86" s="2" t="str">
        <f>VLOOKUP(GERAL[[#This Row],[CÓD]],SEALL,4,FALSE)</f>
        <v>07, 09, 11</v>
      </c>
      <c r="K1186" s="2" t="str">
        <f>IF(ISERR(FIND("01",GERAL[[#This Row],[ODS]])),"NÃO","SIM")</f>
        <v>NÃO</v>
      </c>
      <c r="L1186" s="2" t="str">
        <f>IF(ISERR(FIND("02",GERAL[[#This Row],[ODS]])),"NÃO","SIM")</f>
        <v>NÃO</v>
      </c>
      <c r="M1186" s="2" t="str">
        <f>IF(ISERR(FIND("03",GERAL[[#This Row],[ODS]])),"NÃO","SIM")</f>
        <v>NÃO</v>
      </c>
      <c r="N1186" s="2" t="str">
        <f>IF(ISERR(FIND("04",GERAL[[#This Row],[ODS]])),"NÃO","SIM")</f>
        <v>NÃO</v>
      </c>
      <c r="O1186" s="2" t="str">
        <f>IF(ISERR(FIND("05",GERAL[[#This Row],[ODS]])),"NÃO","SIM")</f>
        <v>NÃO</v>
      </c>
      <c r="P1186" s="2" t="str">
        <f>IF(ISERR(FIND("06",GERAL[[#This Row],[ODS]])),"NÃO","SIM")</f>
        <v>NÃO</v>
      </c>
      <c r="Q1186" s="2" t="str">
        <f>IF(ISERR(FIND("07",GERAL[[#This Row],[ODS]])),"NÃO","SIM")</f>
        <v>SIM</v>
      </c>
      <c r="R1186" s="2" t="str">
        <f>IF(ISERR(FIND("08",GERAL[[#This Row],[ODS]])),"NÃO","SIM")</f>
        <v>NÃO</v>
      </c>
      <c r="S1186" s="2" t="str">
        <f>IF(ISERR(FIND("09",GERAL[[#This Row],[ODS]])),"NÃO","SIM")</f>
        <v>SIM</v>
      </c>
      <c r="T1186" s="2" t="str">
        <f>IF(ISERR(FIND("10",GERAL[[#This Row],[ODS]])),"NÃO","SIM")</f>
        <v>NÃO</v>
      </c>
      <c r="U1186" s="2" t="str">
        <f>IF(ISERR(FIND("11",GERAL[[#This Row],[ODS]])),"NÃO","SIM")</f>
        <v>SIM</v>
      </c>
      <c r="V1186" s="2" t="str">
        <f>IF(ISERR(FIND("12",GERAL[[#This Row],[ODS]])),"NÃO","SIM")</f>
        <v>NÃO</v>
      </c>
      <c r="W1186" s="2" t="str">
        <f>IF(ISERR(FIND("13",GERAL[[#This Row],[ODS]])),"NÃO","SIM")</f>
        <v>NÃO</v>
      </c>
      <c r="X1186" s="2" t="str">
        <f>IF(ISERR(FIND("14",GERAL[[#This Row],[ODS]])),"NÃO","SIM")</f>
        <v>NÃO</v>
      </c>
      <c r="Y1186" s="2" t="str">
        <f>IF(ISERR(FIND("15",GERAL[[#This Row],[ODS]])),"NÃO","SIM")</f>
        <v>NÃO</v>
      </c>
      <c r="Z1186" s="2" t="str">
        <f>IF(ISERR(FIND("16",GERAL[[#This Row],[ODS]])),"NÃO","SIM")</f>
        <v>NÃO</v>
      </c>
      <c r="AA1186" s="2" t="str">
        <f>IF(ISERR(FIND("17",GERAL[[#This Row],[ODS]])),"NÃO","SIM")</f>
        <v>NÃO</v>
      </c>
      <c r="AB1186" s="1">
        <v>92.302008455251766</v>
      </c>
      <c r="AC1186" s="1">
        <v>85.446955042267831</v>
      </c>
      <c r="AD1186" s="1">
        <v>91.028385474593264</v>
      </c>
      <c r="AE1186" s="1">
        <v>90.84353259905896</v>
      </c>
      <c r="AF1186" s="1">
        <v>83.634415052610251</v>
      </c>
      <c r="AG1186" s="1" t="str">
        <f>GERAL[[#This Row],[SIGLA]]&amp;GERAL[[#This Row],[CÓD]]</f>
        <v>SCIF_I2</v>
      </c>
      <c r="AH1186" s="1">
        <f ca="1">VLOOKUP(GERAL[[#This Row],[REF_NOTA]],BASE_NOTAS[],7,FALSE)</f>
        <v>19.650238599431106</v>
      </c>
      <c r="AI1186" s="31">
        <f ca="1">IF(GERAL[[#This Row],[Nota 2025]]="",0,GERAL[[#This Row],[Nota 2026]]-GERAL[[#This Row],[Nota 2025]])</f>
        <v>-63.984176453179145</v>
      </c>
    </row>
    <row r="1187" spans="1:35" ht="17" x14ac:dyDescent="0.35">
      <c r="A1187" s="2" t="s">
        <v>181</v>
      </c>
      <c r="B1187" s="2" t="s">
        <v>186</v>
      </c>
      <c r="C1187" s="2" t="s">
        <v>212</v>
      </c>
      <c r="D1187" s="15" t="s">
        <v>44</v>
      </c>
      <c r="E1187" s="2" t="s">
        <v>114</v>
      </c>
      <c r="F1187" s="2" t="str">
        <f>VLOOKUP(GERAL[[#This Row],[CÓD]],SEALL,6,FALSE)</f>
        <v>SG</v>
      </c>
      <c r="G118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8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8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87" s="2" t="str">
        <f>VLOOKUP(GERAL[[#This Row],[CÓD]],SEALL,4,FALSE)</f>
        <v>07, 09, 11</v>
      </c>
      <c r="K1187" s="2" t="str">
        <f>IF(ISERR(FIND("01",GERAL[[#This Row],[ODS]])),"NÃO","SIM")</f>
        <v>NÃO</v>
      </c>
      <c r="L1187" s="2" t="str">
        <f>IF(ISERR(FIND("02",GERAL[[#This Row],[ODS]])),"NÃO","SIM")</f>
        <v>NÃO</v>
      </c>
      <c r="M1187" s="2" t="str">
        <f>IF(ISERR(FIND("03",GERAL[[#This Row],[ODS]])),"NÃO","SIM")</f>
        <v>NÃO</v>
      </c>
      <c r="N1187" s="2" t="str">
        <f>IF(ISERR(FIND("04",GERAL[[#This Row],[ODS]])),"NÃO","SIM")</f>
        <v>NÃO</v>
      </c>
      <c r="O1187" s="2" t="str">
        <f>IF(ISERR(FIND("05",GERAL[[#This Row],[ODS]])),"NÃO","SIM")</f>
        <v>NÃO</v>
      </c>
      <c r="P1187" s="2" t="str">
        <f>IF(ISERR(FIND("06",GERAL[[#This Row],[ODS]])),"NÃO","SIM")</f>
        <v>NÃO</v>
      </c>
      <c r="Q1187" s="2" t="str">
        <f>IF(ISERR(FIND("07",GERAL[[#This Row],[ODS]])),"NÃO","SIM")</f>
        <v>SIM</v>
      </c>
      <c r="R1187" s="2" t="str">
        <f>IF(ISERR(FIND("08",GERAL[[#This Row],[ODS]])),"NÃO","SIM")</f>
        <v>NÃO</v>
      </c>
      <c r="S1187" s="2" t="str">
        <f>IF(ISERR(FIND("09",GERAL[[#This Row],[ODS]])),"NÃO","SIM")</f>
        <v>SIM</v>
      </c>
      <c r="T1187" s="2" t="str">
        <f>IF(ISERR(FIND("10",GERAL[[#This Row],[ODS]])),"NÃO","SIM")</f>
        <v>NÃO</v>
      </c>
      <c r="U1187" s="2" t="str">
        <f>IF(ISERR(FIND("11",GERAL[[#This Row],[ODS]])),"NÃO","SIM")</f>
        <v>SIM</v>
      </c>
      <c r="V1187" s="2" t="str">
        <f>IF(ISERR(FIND("12",GERAL[[#This Row],[ODS]])),"NÃO","SIM")</f>
        <v>NÃO</v>
      </c>
      <c r="W1187" s="2" t="str">
        <f>IF(ISERR(FIND("13",GERAL[[#This Row],[ODS]])),"NÃO","SIM")</f>
        <v>NÃO</v>
      </c>
      <c r="X1187" s="2" t="str">
        <f>IF(ISERR(FIND("14",GERAL[[#This Row],[ODS]])),"NÃO","SIM")</f>
        <v>NÃO</v>
      </c>
      <c r="Y1187" s="2" t="str">
        <f>IF(ISERR(FIND("15",GERAL[[#This Row],[ODS]])),"NÃO","SIM")</f>
        <v>NÃO</v>
      </c>
      <c r="Z1187" s="2" t="str">
        <f>IF(ISERR(FIND("16",GERAL[[#This Row],[ODS]])),"NÃO","SIM")</f>
        <v>NÃO</v>
      </c>
      <c r="AA1187" s="2" t="str">
        <f>IF(ISERR(FIND("17",GERAL[[#This Row],[ODS]])),"NÃO","SIM")</f>
        <v>NÃO</v>
      </c>
      <c r="AB1187" s="1">
        <v>91.3926626379602</v>
      </c>
      <c r="AC1187" s="1">
        <v>87.6959484062548</v>
      </c>
      <c r="AD1187" s="1">
        <v>93.470367625425425</v>
      </c>
      <c r="AE1187" s="1">
        <v>93.902947495339774</v>
      </c>
      <c r="AF1187" s="1">
        <v>88.023345395697902</v>
      </c>
      <c r="AG1187" s="1" t="str">
        <f>GERAL[[#This Row],[SIGLA]]&amp;GERAL[[#This Row],[CÓD]]</f>
        <v>SPIF_I2</v>
      </c>
      <c r="AH1187" s="1">
        <f ca="1">VLOOKUP(GERAL[[#This Row],[REF_NOTA]],BASE_NOTAS[],7,FALSE)</f>
        <v>30.893598176259303</v>
      </c>
      <c r="AI1187" s="31">
        <f ca="1">IF(GERAL[[#This Row],[Nota 2025]]="",0,GERAL[[#This Row],[Nota 2026]]-GERAL[[#This Row],[Nota 2025]])</f>
        <v>-57.129747219438599</v>
      </c>
    </row>
    <row r="1188" spans="1:35" ht="17" x14ac:dyDescent="0.35">
      <c r="A1188" s="2" t="s">
        <v>180</v>
      </c>
      <c r="B1188" s="2" t="s">
        <v>206</v>
      </c>
      <c r="C1188" s="2" t="s">
        <v>212</v>
      </c>
      <c r="D1188" s="15" t="s">
        <v>44</v>
      </c>
      <c r="E1188" s="2" t="s">
        <v>114</v>
      </c>
      <c r="F1188" s="2" t="str">
        <f>VLOOKUP(GERAL[[#This Row],[CÓD]],SEALL,6,FALSE)</f>
        <v>SG</v>
      </c>
      <c r="G118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8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8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88" s="2" t="str">
        <f>VLOOKUP(GERAL[[#This Row],[CÓD]],SEALL,4,FALSE)</f>
        <v>07, 09, 11</v>
      </c>
      <c r="K1188" s="2" t="str">
        <f>IF(ISERR(FIND("01",GERAL[[#This Row],[ODS]])),"NÃO","SIM")</f>
        <v>NÃO</v>
      </c>
      <c r="L1188" s="2" t="str">
        <f>IF(ISERR(FIND("02",GERAL[[#This Row],[ODS]])),"NÃO","SIM")</f>
        <v>NÃO</v>
      </c>
      <c r="M1188" s="2" t="str">
        <f>IF(ISERR(FIND("03",GERAL[[#This Row],[ODS]])),"NÃO","SIM")</f>
        <v>NÃO</v>
      </c>
      <c r="N1188" s="2" t="str">
        <f>IF(ISERR(FIND("04",GERAL[[#This Row],[ODS]])),"NÃO","SIM")</f>
        <v>NÃO</v>
      </c>
      <c r="O1188" s="2" t="str">
        <f>IF(ISERR(FIND("05",GERAL[[#This Row],[ODS]])),"NÃO","SIM")</f>
        <v>NÃO</v>
      </c>
      <c r="P1188" s="2" t="str">
        <f>IF(ISERR(FIND("06",GERAL[[#This Row],[ODS]])),"NÃO","SIM")</f>
        <v>NÃO</v>
      </c>
      <c r="Q1188" s="2" t="str">
        <f>IF(ISERR(FIND("07",GERAL[[#This Row],[ODS]])),"NÃO","SIM")</f>
        <v>SIM</v>
      </c>
      <c r="R1188" s="2" t="str">
        <f>IF(ISERR(FIND("08",GERAL[[#This Row],[ODS]])),"NÃO","SIM")</f>
        <v>NÃO</v>
      </c>
      <c r="S1188" s="2" t="str">
        <f>IF(ISERR(FIND("09",GERAL[[#This Row],[ODS]])),"NÃO","SIM")</f>
        <v>SIM</v>
      </c>
      <c r="T1188" s="2" t="str">
        <f>IF(ISERR(FIND("10",GERAL[[#This Row],[ODS]])),"NÃO","SIM")</f>
        <v>NÃO</v>
      </c>
      <c r="U1188" s="2" t="str">
        <f>IF(ISERR(FIND("11",GERAL[[#This Row],[ODS]])),"NÃO","SIM")</f>
        <v>SIM</v>
      </c>
      <c r="V1188" s="2" t="str">
        <f>IF(ISERR(FIND("12",GERAL[[#This Row],[ODS]])),"NÃO","SIM")</f>
        <v>NÃO</v>
      </c>
      <c r="W1188" s="2" t="str">
        <f>IF(ISERR(FIND("13",GERAL[[#This Row],[ODS]])),"NÃO","SIM")</f>
        <v>NÃO</v>
      </c>
      <c r="X1188" s="2" t="str">
        <f>IF(ISERR(FIND("14",GERAL[[#This Row],[ODS]])),"NÃO","SIM")</f>
        <v>NÃO</v>
      </c>
      <c r="Y1188" s="2" t="str">
        <f>IF(ISERR(FIND("15",GERAL[[#This Row],[ODS]])),"NÃO","SIM")</f>
        <v>NÃO</v>
      </c>
      <c r="Z1188" s="2" t="str">
        <f>IF(ISERR(FIND("16",GERAL[[#This Row],[ODS]])),"NÃO","SIM")</f>
        <v>NÃO</v>
      </c>
      <c r="AA1188" s="2" t="str">
        <f>IF(ISERR(FIND("17",GERAL[[#This Row],[ODS]])),"NÃO","SIM")</f>
        <v>NÃO</v>
      </c>
      <c r="AB1188" s="1">
        <v>95.013046540739182</v>
      </c>
      <c r="AC1188" s="1">
        <v>90.287179064240917</v>
      </c>
      <c r="AD1188" s="1">
        <v>94.129896538537935</v>
      </c>
      <c r="AE1188" s="1">
        <v>94.340661408419095</v>
      </c>
      <c r="AF1188" s="1">
        <v>87.62027330506038</v>
      </c>
      <c r="AG1188" s="1" t="str">
        <f>GERAL[[#This Row],[SIGLA]]&amp;GERAL[[#This Row],[CÓD]]</f>
        <v>SEIF_I2</v>
      </c>
      <c r="AH1188" s="1">
        <f ca="1">VLOOKUP(GERAL[[#This Row],[REF_NOTA]],BASE_NOTAS[],7,FALSE)</f>
        <v>35.965145050211021</v>
      </c>
      <c r="AI1188" s="31">
        <f ca="1">IF(GERAL[[#This Row],[Nota 2025]]="",0,GERAL[[#This Row],[Nota 2026]]-GERAL[[#This Row],[Nota 2025]])</f>
        <v>-51.655128254849359</v>
      </c>
    </row>
    <row r="1189" spans="1:35" ht="17" x14ac:dyDescent="0.35">
      <c r="A1189" s="2" t="s">
        <v>182</v>
      </c>
      <c r="B1189" s="2" t="s">
        <v>185</v>
      </c>
      <c r="C1189" s="2" t="s">
        <v>212</v>
      </c>
      <c r="D1189" s="15" t="s">
        <v>44</v>
      </c>
      <c r="E1189" s="2" t="s">
        <v>114</v>
      </c>
      <c r="F1189" s="2" t="str">
        <f>VLOOKUP(GERAL[[#This Row],[CÓD]],SEALL,6,FALSE)</f>
        <v>SG</v>
      </c>
      <c r="G118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8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18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89" s="2" t="str">
        <f>VLOOKUP(GERAL[[#This Row],[CÓD]],SEALL,4,FALSE)</f>
        <v>07, 09, 11</v>
      </c>
      <c r="K1189" s="2" t="str">
        <f>IF(ISERR(FIND("01",GERAL[[#This Row],[ODS]])),"NÃO","SIM")</f>
        <v>NÃO</v>
      </c>
      <c r="L1189" s="2" t="str">
        <f>IF(ISERR(FIND("02",GERAL[[#This Row],[ODS]])),"NÃO","SIM")</f>
        <v>NÃO</v>
      </c>
      <c r="M1189" s="2" t="str">
        <f>IF(ISERR(FIND("03",GERAL[[#This Row],[ODS]])),"NÃO","SIM")</f>
        <v>NÃO</v>
      </c>
      <c r="N1189" s="2" t="str">
        <f>IF(ISERR(FIND("04",GERAL[[#This Row],[ODS]])),"NÃO","SIM")</f>
        <v>NÃO</v>
      </c>
      <c r="O1189" s="2" t="str">
        <f>IF(ISERR(FIND("05",GERAL[[#This Row],[ODS]])),"NÃO","SIM")</f>
        <v>NÃO</v>
      </c>
      <c r="P1189" s="2" t="str">
        <f>IF(ISERR(FIND("06",GERAL[[#This Row],[ODS]])),"NÃO","SIM")</f>
        <v>NÃO</v>
      </c>
      <c r="Q1189" s="2" t="str">
        <f>IF(ISERR(FIND("07",GERAL[[#This Row],[ODS]])),"NÃO","SIM")</f>
        <v>SIM</v>
      </c>
      <c r="R1189" s="2" t="str">
        <f>IF(ISERR(FIND("08",GERAL[[#This Row],[ODS]])),"NÃO","SIM")</f>
        <v>NÃO</v>
      </c>
      <c r="S1189" s="2" t="str">
        <f>IF(ISERR(FIND("09",GERAL[[#This Row],[ODS]])),"NÃO","SIM")</f>
        <v>SIM</v>
      </c>
      <c r="T1189" s="2" t="str">
        <f>IF(ISERR(FIND("10",GERAL[[#This Row],[ODS]])),"NÃO","SIM")</f>
        <v>NÃO</v>
      </c>
      <c r="U1189" s="2" t="str">
        <f>IF(ISERR(FIND("11",GERAL[[#This Row],[ODS]])),"NÃO","SIM")</f>
        <v>SIM</v>
      </c>
      <c r="V1189" s="2" t="str">
        <f>IF(ISERR(FIND("12",GERAL[[#This Row],[ODS]])),"NÃO","SIM")</f>
        <v>NÃO</v>
      </c>
      <c r="W1189" s="2" t="str">
        <f>IF(ISERR(FIND("13",GERAL[[#This Row],[ODS]])),"NÃO","SIM")</f>
        <v>NÃO</v>
      </c>
      <c r="X1189" s="2" t="str">
        <f>IF(ISERR(FIND("14",GERAL[[#This Row],[ODS]])),"NÃO","SIM")</f>
        <v>NÃO</v>
      </c>
      <c r="Y1189" s="2" t="str">
        <f>IF(ISERR(FIND("15",GERAL[[#This Row],[ODS]])),"NÃO","SIM")</f>
        <v>NÃO</v>
      </c>
      <c r="Z1189" s="2" t="str">
        <f>IF(ISERR(FIND("16",GERAL[[#This Row],[ODS]])),"NÃO","SIM")</f>
        <v>NÃO</v>
      </c>
      <c r="AA1189" s="2" t="str">
        <f>IF(ISERR(FIND("17",GERAL[[#This Row],[ODS]])),"NÃO","SIM")</f>
        <v>NÃO</v>
      </c>
      <c r="AB1189" s="1">
        <v>99.212598425196845</v>
      </c>
      <c r="AC1189" s="1">
        <v>97.00374531835206</v>
      </c>
      <c r="AD1189" s="1">
        <v>98.832684824902728</v>
      </c>
      <c r="AE1189" s="1">
        <v>98.431372549019613</v>
      </c>
      <c r="AF1189" s="1">
        <v>90.181818181818187</v>
      </c>
      <c r="AG1189" s="1" t="str">
        <f>GERAL[[#This Row],[SIGLA]]&amp;GERAL[[#This Row],[CÓD]]</f>
        <v>TOIF_I2</v>
      </c>
      <c r="AH1189" s="1">
        <f ca="1">VLOOKUP(GERAL[[#This Row],[REF_NOTA]],BASE_NOTAS[],7,FALSE)</f>
        <v>41.104267186624163</v>
      </c>
      <c r="AI1189" s="31">
        <f ca="1">IF(GERAL[[#This Row],[Nota 2025]]="",0,GERAL[[#This Row],[Nota 2026]]-GERAL[[#This Row],[Nota 2025]])</f>
        <v>-49.077550995194024</v>
      </c>
    </row>
    <row r="1190" spans="1:35" ht="17" x14ac:dyDescent="0.35">
      <c r="A1190" s="2" t="s">
        <v>0</v>
      </c>
      <c r="B1190" s="2" t="s">
        <v>156</v>
      </c>
      <c r="C1190" s="2" t="s">
        <v>212</v>
      </c>
      <c r="D1190" s="15" t="s">
        <v>45</v>
      </c>
      <c r="E1190" s="2" t="s">
        <v>115</v>
      </c>
      <c r="F1190" s="2" t="str">
        <f>VLOOKUP(GERAL[[#This Row],[CÓD]],SEALL,6,FALSE)</f>
        <v>G</v>
      </c>
      <c r="G119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9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19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90" s="2" t="str">
        <f>VLOOKUP(GERAL[[#This Row],[CÓD]],SEALL,4,FALSE)</f>
        <v>09</v>
      </c>
      <c r="K1190" s="2" t="str">
        <f>IF(ISERR(FIND("01",GERAL[[#This Row],[ODS]])),"NÃO","SIM")</f>
        <v>NÃO</v>
      </c>
      <c r="L1190" s="2" t="str">
        <f>IF(ISERR(FIND("02",GERAL[[#This Row],[ODS]])),"NÃO","SIM")</f>
        <v>NÃO</v>
      </c>
      <c r="M1190" s="2" t="str">
        <f>IF(ISERR(FIND("03",GERAL[[#This Row],[ODS]])),"NÃO","SIM")</f>
        <v>NÃO</v>
      </c>
      <c r="N1190" s="2" t="str">
        <f>IF(ISERR(FIND("04",GERAL[[#This Row],[ODS]])),"NÃO","SIM")</f>
        <v>NÃO</v>
      </c>
      <c r="O1190" s="2" t="str">
        <f>IF(ISERR(FIND("05",GERAL[[#This Row],[ODS]])),"NÃO","SIM")</f>
        <v>NÃO</v>
      </c>
      <c r="P1190" s="2" t="str">
        <f>IF(ISERR(FIND("06",GERAL[[#This Row],[ODS]])),"NÃO","SIM")</f>
        <v>NÃO</v>
      </c>
      <c r="Q1190" s="2" t="str">
        <f>IF(ISERR(FIND("07",GERAL[[#This Row],[ODS]])),"NÃO","SIM")</f>
        <v>NÃO</v>
      </c>
      <c r="R1190" s="2" t="str">
        <f>IF(ISERR(FIND("08",GERAL[[#This Row],[ODS]])),"NÃO","SIM")</f>
        <v>NÃO</v>
      </c>
      <c r="S1190" s="2" t="str">
        <f>IF(ISERR(FIND("09",GERAL[[#This Row],[ODS]])),"NÃO","SIM")</f>
        <v>SIM</v>
      </c>
      <c r="T1190" s="2" t="str">
        <f>IF(ISERR(FIND("10",GERAL[[#This Row],[ODS]])),"NÃO","SIM")</f>
        <v>NÃO</v>
      </c>
      <c r="U1190" s="2" t="str">
        <f>IF(ISERR(FIND("11",GERAL[[#This Row],[ODS]])),"NÃO","SIM")</f>
        <v>NÃO</v>
      </c>
      <c r="V1190" s="2" t="str">
        <f>IF(ISERR(FIND("12",GERAL[[#This Row],[ODS]])),"NÃO","SIM")</f>
        <v>NÃO</v>
      </c>
      <c r="W1190" s="2" t="str">
        <f>IF(ISERR(FIND("13",GERAL[[#This Row],[ODS]])),"NÃO","SIM")</f>
        <v>NÃO</v>
      </c>
      <c r="X1190" s="2" t="str">
        <f>IF(ISERR(FIND("14",GERAL[[#This Row],[ODS]])),"NÃO","SIM")</f>
        <v>NÃO</v>
      </c>
      <c r="Y1190" s="2" t="str">
        <f>IF(ISERR(FIND("15",GERAL[[#This Row],[ODS]])),"NÃO","SIM")</f>
        <v>NÃO</v>
      </c>
      <c r="Z1190" s="2" t="str">
        <f>IF(ISERR(FIND("16",GERAL[[#This Row],[ODS]])),"NÃO","SIM")</f>
        <v>NÃO</v>
      </c>
      <c r="AA1190" s="2" t="str">
        <f>IF(ISERR(FIND("17",GERAL[[#This Row],[ODS]])),"NÃO","SIM")</f>
        <v>NÃO</v>
      </c>
      <c r="AB1190" s="1">
        <v>1.5317529295526804</v>
      </c>
      <c r="AC1190" s="1">
        <v>0</v>
      </c>
      <c r="AD1190" s="1">
        <v>5.9063874149644224</v>
      </c>
      <c r="AE1190" s="1">
        <v>5.9063874149644224</v>
      </c>
      <c r="AF1190" s="1">
        <v>13.314706489487977</v>
      </c>
      <c r="AG1190" s="1" t="str">
        <f>GERAL[[#This Row],[SIGLA]]&amp;GERAL[[#This Row],[CÓD]]</f>
        <v>ACIF_QR</v>
      </c>
      <c r="AH1190" s="1">
        <f ca="1">VLOOKUP(GERAL[[#This Row],[REF_NOTA]],BASE_NOTAS[],7,FALSE)</f>
        <v>0</v>
      </c>
      <c r="AI1190" s="31">
        <f ca="1">IF(GERAL[[#This Row],[Nota 2025]]="",0,GERAL[[#This Row],[Nota 2026]]-GERAL[[#This Row],[Nota 2025]])</f>
        <v>-13.314706489487977</v>
      </c>
    </row>
    <row r="1191" spans="1:35" ht="17" x14ac:dyDescent="0.35">
      <c r="A1191" s="2" t="s">
        <v>1</v>
      </c>
      <c r="B1191" s="2" t="s">
        <v>157</v>
      </c>
      <c r="C1191" s="2" t="s">
        <v>212</v>
      </c>
      <c r="D1191" s="15" t="s">
        <v>45</v>
      </c>
      <c r="E1191" s="2" t="s">
        <v>115</v>
      </c>
      <c r="F1191" s="2" t="str">
        <f>VLOOKUP(GERAL[[#This Row],[CÓD]],SEALL,6,FALSE)</f>
        <v>G</v>
      </c>
      <c r="G119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9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19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91" s="2" t="str">
        <f>VLOOKUP(GERAL[[#This Row],[CÓD]],SEALL,4,FALSE)</f>
        <v>09</v>
      </c>
      <c r="K1191" s="2" t="str">
        <f>IF(ISERR(FIND("01",GERAL[[#This Row],[ODS]])),"NÃO","SIM")</f>
        <v>NÃO</v>
      </c>
      <c r="L1191" s="2" t="str">
        <f>IF(ISERR(FIND("02",GERAL[[#This Row],[ODS]])),"NÃO","SIM")</f>
        <v>NÃO</v>
      </c>
      <c r="M1191" s="2" t="str">
        <f>IF(ISERR(FIND("03",GERAL[[#This Row],[ODS]])),"NÃO","SIM")</f>
        <v>NÃO</v>
      </c>
      <c r="N1191" s="2" t="str">
        <f>IF(ISERR(FIND("04",GERAL[[#This Row],[ODS]])),"NÃO","SIM")</f>
        <v>NÃO</v>
      </c>
      <c r="O1191" s="2" t="str">
        <f>IF(ISERR(FIND("05",GERAL[[#This Row],[ODS]])),"NÃO","SIM")</f>
        <v>NÃO</v>
      </c>
      <c r="P1191" s="2" t="str">
        <f>IF(ISERR(FIND("06",GERAL[[#This Row],[ODS]])),"NÃO","SIM")</f>
        <v>NÃO</v>
      </c>
      <c r="Q1191" s="2" t="str">
        <f>IF(ISERR(FIND("07",GERAL[[#This Row],[ODS]])),"NÃO","SIM")</f>
        <v>NÃO</v>
      </c>
      <c r="R1191" s="2" t="str">
        <f>IF(ISERR(FIND("08",GERAL[[#This Row],[ODS]])),"NÃO","SIM")</f>
        <v>NÃO</v>
      </c>
      <c r="S1191" s="2" t="str">
        <f>IF(ISERR(FIND("09",GERAL[[#This Row],[ODS]])),"NÃO","SIM")</f>
        <v>SIM</v>
      </c>
      <c r="T1191" s="2" t="str">
        <f>IF(ISERR(FIND("10",GERAL[[#This Row],[ODS]])),"NÃO","SIM")</f>
        <v>NÃO</v>
      </c>
      <c r="U1191" s="2" t="str">
        <f>IF(ISERR(FIND("11",GERAL[[#This Row],[ODS]])),"NÃO","SIM")</f>
        <v>NÃO</v>
      </c>
      <c r="V1191" s="2" t="str">
        <f>IF(ISERR(FIND("12",GERAL[[#This Row],[ODS]])),"NÃO","SIM")</f>
        <v>NÃO</v>
      </c>
      <c r="W1191" s="2" t="str">
        <f>IF(ISERR(FIND("13",GERAL[[#This Row],[ODS]])),"NÃO","SIM")</f>
        <v>NÃO</v>
      </c>
      <c r="X1191" s="2" t="str">
        <f>IF(ISERR(FIND("14",GERAL[[#This Row],[ODS]])),"NÃO","SIM")</f>
        <v>NÃO</v>
      </c>
      <c r="Y1191" s="2" t="str">
        <f>IF(ISERR(FIND("15",GERAL[[#This Row],[ODS]])),"NÃO","SIM")</f>
        <v>NÃO</v>
      </c>
      <c r="Z1191" s="2" t="str">
        <f>IF(ISERR(FIND("16",GERAL[[#This Row],[ODS]])),"NÃO","SIM")</f>
        <v>NÃO</v>
      </c>
      <c r="AA1191" s="2" t="str">
        <f>IF(ISERR(FIND("17",GERAL[[#This Row],[ODS]])),"NÃO","SIM")</f>
        <v>NÃO</v>
      </c>
      <c r="AB1191" s="1">
        <v>100</v>
      </c>
      <c r="AC1191" s="1">
        <v>81.967137712033676</v>
      </c>
      <c r="AD1191" s="1">
        <v>82.579582214339879</v>
      </c>
      <c r="AE1191" s="1">
        <v>82.579582214339879</v>
      </c>
      <c r="AF1191" s="1">
        <v>63.651350736164211</v>
      </c>
      <c r="AG1191" s="1" t="str">
        <f>GERAL[[#This Row],[SIGLA]]&amp;GERAL[[#This Row],[CÓD]]</f>
        <v>ALIF_QR</v>
      </c>
      <c r="AH1191" s="1">
        <f ca="1">VLOOKUP(GERAL[[#This Row],[REF_NOTA]],BASE_NOTAS[],7,FALSE)</f>
        <v>70.65575786903436</v>
      </c>
      <c r="AI1191" s="31">
        <f ca="1">IF(GERAL[[#This Row],[Nota 2025]]="",0,GERAL[[#This Row],[Nota 2026]]-GERAL[[#This Row],[Nota 2025]])</f>
        <v>7.0044071328701492</v>
      </c>
    </row>
    <row r="1192" spans="1:35" ht="17" x14ac:dyDescent="0.35">
      <c r="A1192" s="2" t="s">
        <v>159</v>
      </c>
      <c r="B1192" s="2" t="s">
        <v>184</v>
      </c>
      <c r="C1192" s="2" t="s">
        <v>212</v>
      </c>
      <c r="D1192" s="15" t="s">
        <v>45</v>
      </c>
      <c r="E1192" s="2" t="s">
        <v>115</v>
      </c>
      <c r="F1192" s="2" t="str">
        <f>VLOOKUP(GERAL[[#This Row],[CÓD]],SEALL,6,FALSE)</f>
        <v>G</v>
      </c>
      <c r="G119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9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19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92" s="2" t="str">
        <f>VLOOKUP(GERAL[[#This Row],[CÓD]],SEALL,4,FALSE)</f>
        <v>09</v>
      </c>
      <c r="K1192" s="2" t="str">
        <f>IF(ISERR(FIND("01",GERAL[[#This Row],[ODS]])),"NÃO","SIM")</f>
        <v>NÃO</v>
      </c>
      <c r="L1192" s="2" t="str">
        <f>IF(ISERR(FIND("02",GERAL[[#This Row],[ODS]])),"NÃO","SIM")</f>
        <v>NÃO</v>
      </c>
      <c r="M1192" s="2" t="str">
        <f>IF(ISERR(FIND("03",GERAL[[#This Row],[ODS]])),"NÃO","SIM")</f>
        <v>NÃO</v>
      </c>
      <c r="N1192" s="2" t="str">
        <f>IF(ISERR(FIND("04",GERAL[[#This Row],[ODS]])),"NÃO","SIM")</f>
        <v>NÃO</v>
      </c>
      <c r="O1192" s="2" t="str">
        <f>IF(ISERR(FIND("05",GERAL[[#This Row],[ODS]])),"NÃO","SIM")</f>
        <v>NÃO</v>
      </c>
      <c r="P1192" s="2" t="str">
        <f>IF(ISERR(FIND("06",GERAL[[#This Row],[ODS]])),"NÃO","SIM")</f>
        <v>NÃO</v>
      </c>
      <c r="Q1192" s="2" t="str">
        <f>IF(ISERR(FIND("07",GERAL[[#This Row],[ODS]])),"NÃO","SIM")</f>
        <v>NÃO</v>
      </c>
      <c r="R1192" s="2" t="str">
        <f>IF(ISERR(FIND("08",GERAL[[#This Row],[ODS]])),"NÃO","SIM")</f>
        <v>NÃO</v>
      </c>
      <c r="S1192" s="2" t="str">
        <f>IF(ISERR(FIND("09",GERAL[[#This Row],[ODS]])),"NÃO","SIM")</f>
        <v>SIM</v>
      </c>
      <c r="T1192" s="2" t="str">
        <f>IF(ISERR(FIND("10",GERAL[[#This Row],[ODS]])),"NÃO","SIM")</f>
        <v>NÃO</v>
      </c>
      <c r="U1192" s="2" t="str">
        <f>IF(ISERR(FIND("11",GERAL[[#This Row],[ODS]])),"NÃO","SIM")</f>
        <v>NÃO</v>
      </c>
      <c r="V1192" s="2" t="str">
        <f>IF(ISERR(FIND("12",GERAL[[#This Row],[ODS]])),"NÃO","SIM")</f>
        <v>NÃO</v>
      </c>
      <c r="W1192" s="2" t="str">
        <f>IF(ISERR(FIND("13",GERAL[[#This Row],[ODS]])),"NÃO","SIM")</f>
        <v>NÃO</v>
      </c>
      <c r="X1192" s="2" t="str">
        <f>IF(ISERR(FIND("14",GERAL[[#This Row],[ODS]])),"NÃO","SIM")</f>
        <v>NÃO</v>
      </c>
      <c r="Y1192" s="2" t="str">
        <f>IF(ISERR(FIND("15",GERAL[[#This Row],[ODS]])),"NÃO","SIM")</f>
        <v>NÃO</v>
      </c>
      <c r="Z1192" s="2" t="str">
        <f>IF(ISERR(FIND("16",GERAL[[#This Row],[ODS]])),"NÃO","SIM")</f>
        <v>NÃO</v>
      </c>
      <c r="AA1192" s="2" t="str">
        <f>IF(ISERR(FIND("17",GERAL[[#This Row],[ODS]])),"NÃO","SIM")</f>
        <v>NÃO</v>
      </c>
      <c r="AB1192" s="1">
        <v>34.897261150900064</v>
      </c>
      <c r="AC1192" s="1">
        <v>37.210414246658743</v>
      </c>
      <c r="AD1192" s="1">
        <v>46.734721033713214</v>
      </c>
      <c r="AE1192" s="1">
        <v>46.734721033713214</v>
      </c>
      <c r="AF1192" s="1">
        <v>2.4797172639103584</v>
      </c>
      <c r="AG1192" s="1" t="str">
        <f>GERAL[[#This Row],[SIGLA]]&amp;GERAL[[#This Row],[CÓD]]</f>
        <v>APIF_QR</v>
      </c>
      <c r="AH1192" s="1">
        <f ca="1">VLOOKUP(GERAL[[#This Row],[REF_NOTA]],BASE_NOTAS[],7,FALSE)</f>
        <v>27.910815970113141</v>
      </c>
      <c r="AI1192" s="31">
        <f ca="1">IF(GERAL[[#This Row],[Nota 2025]]="",0,GERAL[[#This Row],[Nota 2026]]-GERAL[[#This Row],[Nota 2025]])</f>
        <v>25.431098706202782</v>
      </c>
    </row>
    <row r="1193" spans="1:35" ht="17" x14ac:dyDescent="0.35">
      <c r="A1193" s="2" t="s">
        <v>155</v>
      </c>
      <c r="B1193" s="2" t="s">
        <v>158</v>
      </c>
      <c r="C1193" s="2" t="s">
        <v>212</v>
      </c>
      <c r="D1193" s="15" t="s">
        <v>45</v>
      </c>
      <c r="E1193" s="2" t="s">
        <v>115</v>
      </c>
      <c r="F1193" s="2" t="str">
        <f>VLOOKUP(GERAL[[#This Row],[CÓD]],SEALL,6,FALSE)</f>
        <v>G</v>
      </c>
      <c r="G119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9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19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93" s="2" t="str">
        <f>VLOOKUP(GERAL[[#This Row],[CÓD]],SEALL,4,FALSE)</f>
        <v>09</v>
      </c>
      <c r="K1193" s="2" t="str">
        <f>IF(ISERR(FIND("01",GERAL[[#This Row],[ODS]])),"NÃO","SIM")</f>
        <v>NÃO</v>
      </c>
      <c r="L1193" s="2" t="str">
        <f>IF(ISERR(FIND("02",GERAL[[#This Row],[ODS]])),"NÃO","SIM")</f>
        <v>NÃO</v>
      </c>
      <c r="M1193" s="2" t="str">
        <f>IF(ISERR(FIND("03",GERAL[[#This Row],[ODS]])),"NÃO","SIM")</f>
        <v>NÃO</v>
      </c>
      <c r="N1193" s="2" t="str">
        <f>IF(ISERR(FIND("04",GERAL[[#This Row],[ODS]])),"NÃO","SIM")</f>
        <v>NÃO</v>
      </c>
      <c r="O1193" s="2" t="str">
        <f>IF(ISERR(FIND("05",GERAL[[#This Row],[ODS]])),"NÃO","SIM")</f>
        <v>NÃO</v>
      </c>
      <c r="P1193" s="2" t="str">
        <f>IF(ISERR(FIND("06",GERAL[[#This Row],[ODS]])),"NÃO","SIM")</f>
        <v>NÃO</v>
      </c>
      <c r="Q1193" s="2" t="str">
        <f>IF(ISERR(FIND("07",GERAL[[#This Row],[ODS]])),"NÃO","SIM")</f>
        <v>NÃO</v>
      </c>
      <c r="R1193" s="2" t="str">
        <f>IF(ISERR(FIND("08",GERAL[[#This Row],[ODS]])),"NÃO","SIM")</f>
        <v>NÃO</v>
      </c>
      <c r="S1193" s="2" t="str">
        <f>IF(ISERR(FIND("09",GERAL[[#This Row],[ODS]])),"NÃO","SIM")</f>
        <v>SIM</v>
      </c>
      <c r="T1193" s="2" t="str">
        <f>IF(ISERR(FIND("10",GERAL[[#This Row],[ODS]])),"NÃO","SIM")</f>
        <v>NÃO</v>
      </c>
      <c r="U1193" s="2" t="str">
        <f>IF(ISERR(FIND("11",GERAL[[#This Row],[ODS]])),"NÃO","SIM")</f>
        <v>NÃO</v>
      </c>
      <c r="V1193" s="2" t="str">
        <f>IF(ISERR(FIND("12",GERAL[[#This Row],[ODS]])),"NÃO","SIM")</f>
        <v>NÃO</v>
      </c>
      <c r="W1193" s="2" t="str">
        <f>IF(ISERR(FIND("13",GERAL[[#This Row],[ODS]])),"NÃO","SIM")</f>
        <v>NÃO</v>
      </c>
      <c r="X1193" s="2" t="str">
        <f>IF(ISERR(FIND("14",GERAL[[#This Row],[ODS]])),"NÃO","SIM")</f>
        <v>NÃO</v>
      </c>
      <c r="Y1193" s="2" t="str">
        <f>IF(ISERR(FIND("15",GERAL[[#This Row],[ODS]])),"NÃO","SIM")</f>
        <v>NÃO</v>
      </c>
      <c r="Z1193" s="2" t="str">
        <f>IF(ISERR(FIND("16",GERAL[[#This Row],[ODS]])),"NÃO","SIM")</f>
        <v>NÃO</v>
      </c>
      <c r="AA1193" s="2" t="str">
        <f>IF(ISERR(FIND("17",GERAL[[#This Row],[ODS]])),"NÃO","SIM")</f>
        <v>NÃO</v>
      </c>
      <c r="AB1193" s="1">
        <v>0</v>
      </c>
      <c r="AC1193" s="1">
        <v>15.254187440803182</v>
      </c>
      <c r="AD1193" s="1">
        <v>0</v>
      </c>
      <c r="AE1193" s="1">
        <v>0</v>
      </c>
      <c r="AF1193" s="1">
        <v>0</v>
      </c>
      <c r="AG1193" s="1" t="str">
        <f>GERAL[[#This Row],[SIGLA]]&amp;GERAL[[#This Row],[CÓD]]</f>
        <v>AMIF_QR</v>
      </c>
      <c r="AH1193" s="1">
        <f ca="1">VLOOKUP(GERAL[[#This Row],[REF_NOTA]],BASE_NOTAS[],7,FALSE)</f>
        <v>25.628996271161657</v>
      </c>
      <c r="AI1193" s="31">
        <f ca="1">IF(GERAL[[#This Row],[Nota 2025]]="",0,GERAL[[#This Row],[Nota 2026]]-GERAL[[#This Row],[Nota 2025]])</f>
        <v>25.628996271161657</v>
      </c>
    </row>
    <row r="1194" spans="1:35" ht="17" x14ac:dyDescent="0.35">
      <c r="A1194" s="2" t="s">
        <v>160</v>
      </c>
      <c r="B1194" s="2" t="s">
        <v>187</v>
      </c>
      <c r="C1194" s="2" t="s">
        <v>212</v>
      </c>
      <c r="D1194" s="15" t="s">
        <v>45</v>
      </c>
      <c r="E1194" s="2" t="s">
        <v>115</v>
      </c>
      <c r="F1194" s="2" t="str">
        <f>VLOOKUP(GERAL[[#This Row],[CÓD]],SEALL,6,FALSE)</f>
        <v>G</v>
      </c>
      <c r="G119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9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19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94" s="2" t="str">
        <f>VLOOKUP(GERAL[[#This Row],[CÓD]],SEALL,4,FALSE)</f>
        <v>09</v>
      </c>
      <c r="K1194" s="2" t="str">
        <f>IF(ISERR(FIND("01",GERAL[[#This Row],[ODS]])),"NÃO","SIM")</f>
        <v>NÃO</v>
      </c>
      <c r="L1194" s="2" t="str">
        <f>IF(ISERR(FIND("02",GERAL[[#This Row],[ODS]])),"NÃO","SIM")</f>
        <v>NÃO</v>
      </c>
      <c r="M1194" s="2" t="str">
        <f>IF(ISERR(FIND("03",GERAL[[#This Row],[ODS]])),"NÃO","SIM")</f>
        <v>NÃO</v>
      </c>
      <c r="N1194" s="2" t="str">
        <f>IF(ISERR(FIND("04",GERAL[[#This Row],[ODS]])),"NÃO","SIM")</f>
        <v>NÃO</v>
      </c>
      <c r="O1194" s="2" t="str">
        <f>IF(ISERR(FIND("05",GERAL[[#This Row],[ODS]])),"NÃO","SIM")</f>
        <v>NÃO</v>
      </c>
      <c r="P1194" s="2" t="str">
        <f>IF(ISERR(FIND("06",GERAL[[#This Row],[ODS]])),"NÃO","SIM")</f>
        <v>NÃO</v>
      </c>
      <c r="Q1194" s="2" t="str">
        <f>IF(ISERR(FIND("07",GERAL[[#This Row],[ODS]])),"NÃO","SIM")</f>
        <v>NÃO</v>
      </c>
      <c r="R1194" s="2" t="str">
        <f>IF(ISERR(FIND("08",GERAL[[#This Row],[ODS]])),"NÃO","SIM")</f>
        <v>NÃO</v>
      </c>
      <c r="S1194" s="2" t="str">
        <f>IF(ISERR(FIND("09",GERAL[[#This Row],[ODS]])),"NÃO","SIM")</f>
        <v>SIM</v>
      </c>
      <c r="T1194" s="2" t="str">
        <f>IF(ISERR(FIND("10",GERAL[[#This Row],[ODS]])),"NÃO","SIM")</f>
        <v>NÃO</v>
      </c>
      <c r="U1194" s="2" t="str">
        <f>IF(ISERR(FIND("11",GERAL[[#This Row],[ODS]])),"NÃO","SIM")</f>
        <v>NÃO</v>
      </c>
      <c r="V1194" s="2" t="str">
        <f>IF(ISERR(FIND("12",GERAL[[#This Row],[ODS]])),"NÃO","SIM")</f>
        <v>NÃO</v>
      </c>
      <c r="W1194" s="2" t="str">
        <f>IF(ISERR(FIND("13",GERAL[[#This Row],[ODS]])),"NÃO","SIM")</f>
        <v>NÃO</v>
      </c>
      <c r="X1194" s="2" t="str">
        <f>IF(ISERR(FIND("14",GERAL[[#This Row],[ODS]])),"NÃO","SIM")</f>
        <v>NÃO</v>
      </c>
      <c r="Y1194" s="2" t="str">
        <f>IF(ISERR(FIND("15",GERAL[[#This Row],[ODS]])),"NÃO","SIM")</f>
        <v>NÃO</v>
      </c>
      <c r="Z1194" s="2" t="str">
        <f>IF(ISERR(FIND("16",GERAL[[#This Row],[ODS]])),"NÃO","SIM")</f>
        <v>NÃO</v>
      </c>
      <c r="AA1194" s="2" t="str">
        <f>IF(ISERR(FIND("17",GERAL[[#This Row],[ODS]])),"NÃO","SIM")</f>
        <v>NÃO</v>
      </c>
      <c r="AB1194" s="1">
        <v>49.284027760404271</v>
      </c>
      <c r="AC1194" s="1">
        <v>60.68415015338153</v>
      </c>
      <c r="AD1194" s="1">
        <v>52.75905573702434</v>
      </c>
      <c r="AE1194" s="1">
        <v>52.75905573702434</v>
      </c>
      <c r="AF1194" s="1">
        <v>47.863213318677481</v>
      </c>
      <c r="AG1194" s="1" t="str">
        <f>GERAL[[#This Row],[SIGLA]]&amp;GERAL[[#This Row],[CÓD]]</f>
        <v>BAIF_QR</v>
      </c>
      <c r="AH1194" s="1">
        <f ca="1">VLOOKUP(GERAL[[#This Row],[REF_NOTA]],BASE_NOTAS[],7,FALSE)</f>
        <v>52.247738411934499</v>
      </c>
      <c r="AI1194" s="31">
        <f ca="1">IF(GERAL[[#This Row],[Nota 2025]]="",0,GERAL[[#This Row],[Nota 2026]]-GERAL[[#This Row],[Nota 2025]])</f>
        <v>4.3845250932570181</v>
      </c>
    </row>
    <row r="1195" spans="1:35" ht="17" x14ac:dyDescent="0.35">
      <c r="A1195" s="2" t="s">
        <v>161</v>
      </c>
      <c r="B1195" s="2" t="s">
        <v>188</v>
      </c>
      <c r="C1195" s="2" t="s">
        <v>212</v>
      </c>
      <c r="D1195" s="15" t="s">
        <v>45</v>
      </c>
      <c r="E1195" s="2" t="s">
        <v>115</v>
      </c>
      <c r="F1195" s="2" t="str">
        <f>VLOOKUP(GERAL[[#This Row],[CÓD]],SEALL,6,FALSE)</f>
        <v>G</v>
      </c>
      <c r="G119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9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19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95" s="2" t="str">
        <f>VLOOKUP(GERAL[[#This Row],[CÓD]],SEALL,4,FALSE)</f>
        <v>09</v>
      </c>
      <c r="K1195" s="2" t="str">
        <f>IF(ISERR(FIND("01",GERAL[[#This Row],[ODS]])),"NÃO","SIM")</f>
        <v>NÃO</v>
      </c>
      <c r="L1195" s="2" t="str">
        <f>IF(ISERR(FIND("02",GERAL[[#This Row],[ODS]])),"NÃO","SIM")</f>
        <v>NÃO</v>
      </c>
      <c r="M1195" s="2" t="str">
        <f>IF(ISERR(FIND("03",GERAL[[#This Row],[ODS]])),"NÃO","SIM")</f>
        <v>NÃO</v>
      </c>
      <c r="N1195" s="2" t="str">
        <f>IF(ISERR(FIND("04",GERAL[[#This Row],[ODS]])),"NÃO","SIM")</f>
        <v>NÃO</v>
      </c>
      <c r="O1195" s="2" t="str">
        <f>IF(ISERR(FIND("05",GERAL[[#This Row],[ODS]])),"NÃO","SIM")</f>
        <v>NÃO</v>
      </c>
      <c r="P1195" s="2" t="str">
        <f>IF(ISERR(FIND("06",GERAL[[#This Row],[ODS]])),"NÃO","SIM")</f>
        <v>NÃO</v>
      </c>
      <c r="Q1195" s="2" t="str">
        <f>IF(ISERR(FIND("07",GERAL[[#This Row],[ODS]])),"NÃO","SIM")</f>
        <v>NÃO</v>
      </c>
      <c r="R1195" s="2" t="str">
        <f>IF(ISERR(FIND("08",GERAL[[#This Row],[ODS]])),"NÃO","SIM")</f>
        <v>NÃO</v>
      </c>
      <c r="S1195" s="2" t="str">
        <f>IF(ISERR(FIND("09",GERAL[[#This Row],[ODS]])),"NÃO","SIM")</f>
        <v>SIM</v>
      </c>
      <c r="T1195" s="2" t="str">
        <f>IF(ISERR(FIND("10",GERAL[[#This Row],[ODS]])),"NÃO","SIM")</f>
        <v>NÃO</v>
      </c>
      <c r="U1195" s="2" t="str">
        <f>IF(ISERR(FIND("11",GERAL[[#This Row],[ODS]])),"NÃO","SIM")</f>
        <v>NÃO</v>
      </c>
      <c r="V1195" s="2" t="str">
        <f>IF(ISERR(FIND("12",GERAL[[#This Row],[ODS]])),"NÃO","SIM")</f>
        <v>NÃO</v>
      </c>
      <c r="W1195" s="2" t="str">
        <f>IF(ISERR(FIND("13",GERAL[[#This Row],[ODS]])),"NÃO","SIM")</f>
        <v>NÃO</v>
      </c>
      <c r="X1195" s="2" t="str">
        <f>IF(ISERR(FIND("14",GERAL[[#This Row],[ODS]])),"NÃO","SIM")</f>
        <v>NÃO</v>
      </c>
      <c r="Y1195" s="2" t="str">
        <f>IF(ISERR(FIND("15",GERAL[[#This Row],[ODS]])),"NÃO","SIM")</f>
        <v>NÃO</v>
      </c>
      <c r="Z1195" s="2" t="str">
        <f>IF(ISERR(FIND("16",GERAL[[#This Row],[ODS]])),"NÃO","SIM")</f>
        <v>NÃO</v>
      </c>
      <c r="AA1195" s="2" t="str">
        <f>IF(ISERR(FIND("17",GERAL[[#This Row],[ODS]])),"NÃO","SIM")</f>
        <v>NÃO</v>
      </c>
      <c r="AB1195" s="1">
        <v>37.589853655588776</v>
      </c>
      <c r="AC1195" s="1">
        <v>57.725432928891273</v>
      </c>
      <c r="AD1195" s="1">
        <v>44.200038049973585</v>
      </c>
      <c r="AE1195" s="1">
        <v>44.200038049973585</v>
      </c>
      <c r="AF1195" s="1">
        <v>54.563782951470522</v>
      </c>
      <c r="AG1195" s="1" t="str">
        <f>GERAL[[#This Row],[SIGLA]]&amp;GERAL[[#This Row],[CÓD]]</f>
        <v>CEIF_QR</v>
      </c>
      <c r="AH1195" s="1">
        <f ca="1">VLOOKUP(GERAL[[#This Row],[REF_NOTA]],BASE_NOTAS[],7,FALSE)</f>
        <v>60.929601130986541</v>
      </c>
      <c r="AI1195" s="31">
        <f ca="1">IF(GERAL[[#This Row],[Nota 2025]]="",0,GERAL[[#This Row],[Nota 2026]]-GERAL[[#This Row],[Nota 2025]])</f>
        <v>6.3658181795160189</v>
      </c>
    </row>
    <row r="1196" spans="1:35" ht="17" x14ac:dyDescent="0.35">
      <c r="A1196" s="2" t="s">
        <v>162</v>
      </c>
      <c r="B1196" s="2" t="s">
        <v>189</v>
      </c>
      <c r="C1196" s="2" t="s">
        <v>212</v>
      </c>
      <c r="D1196" s="15" t="s">
        <v>45</v>
      </c>
      <c r="E1196" s="2" t="s">
        <v>115</v>
      </c>
      <c r="F1196" s="2" t="str">
        <f>VLOOKUP(GERAL[[#This Row],[CÓD]],SEALL,6,FALSE)</f>
        <v>G</v>
      </c>
      <c r="G119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9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19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96" s="2" t="str">
        <f>VLOOKUP(GERAL[[#This Row],[CÓD]],SEALL,4,FALSE)</f>
        <v>09</v>
      </c>
      <c r="K1196" s="2" t="str">
        <f>IF(ISERR(FIND("01",GERAL[[#This Row],[ODS]])),"NÃO","SIM")</f>
        <v>NÃO</v>
      </c>
      <c r="L1196" s="2" t="str">
        <f>IF(ISERR(FIND("02",GERAL[[#This Row],[ODS]])),"NÃO","SIM")</f>
        <v>NÃO</v>
      </c>
      <c r="M1196" s="2" t="str">
        <f>IF(ISERR(FIND("03",GERAL[[#This Row],[ODS]])),"NÃO","SIM")</f>
        <v>NÃO</v>
      </c>
      <c r="N1196" s="2" t="str">
        <f>IF(ISERR(FIND("04",GERAL[[#This Row],[ODS]])),"NÃO","SIM")</f>
        <v>NÃO</v>
      </c>
      <c r="O1196" s="2" t="str">
        <f>IF(ISERR(FIND("05",GERAL[[#This Row],[ODS]])),"NÃO","SIM")</f>
        <v>NÃO</v>
      </c>
      <c r="P1196" s="2" t="str">
        <f>IF(ISERR(FIND("06",GERAL[[#This Row],[ODS]])),"NÃO","SIM")</f>
        <v>NÃO</v>
      </c>
      <c r="Q1196" s="2" t="str">
        <f>IF(ISERR(FIND("07",GERAL[[#This Row],[ODS]])),"NÃO","SIM")</f>
        <v>NÃO</v>
      </c>
      <c r="R1196" s="2" t="str">
        <f>IF(ISERR(FIND("08",GERAL[[#This Row],[ODS]])),"NÃO","SIM")</f>
        <v>NÃO</v>
      </c>
      <c r="S1196" s="2" t="str">
        <f>IF(ISERR(FIND("09",GERAL[[#This Row],[ODS]])),"NÃO","SIM")</f>
        <v>SIM</v>
      </c>
      <c r="T1196" s="2" t="str">
        <f>IF(ISERR(FIND("10",GERAL[[#This Row],[ODS]])),"NÃO","SIM")</f>
        <v>NÃO</v>
      </c>
      <c r="U1196" s="2" t="str">
        <f>IF(ISERR(FIND("11",GERAL[[#This Row],[ODS]])),"NÃO","SIM")</f>
        <v>NÃO</v>
      </c>
      <c r="V1196" s="2" t="str">
        <f>IF(ISERR(FIND("12",GERAL[[#This Row],[ODS]])),"NÃO","SIM")</f>
        <v>NÃO</v>
      </c>
      <c r="W1196" s="2" t="str">
        <f>IF(ISERR(FIND("13",GERAL[[#This Row],[ODS]])),"NÃO","SIM")</f>
        <v>NÃO</v>
      </c>
      <c r="X1196" s="2" t="str">
        <f>IF(ISERR(FIND("14",GERAL[[#This Row],[ODS]])),"NÃO","SIM")</f>
        <v>NÃO</v>
      </c>
      <c r="Y1196" s="2" t="str">
        <f>IF(ISERR(FIND("15",GERAL[[#This Row],[ODS]])),"NÃO","SIM")</f>
        <v>NÃO</v>
      </c>
      <c r="Z1196" s="2" t="str">
        <f>IF(ISERR(FIND("16",GERAL[[#This Row],[ODS]])),"NÃO","SIM")</f>
        <v>NÃO</v>
      </c>
      <c r="AA1196" s="2" t="str">
        <f>IF(ISERR(FIND("17",GERAL[[#This Row],[ODS]])),"NÃO","SIM")</f>
        <v>NÃO</v>
      </c>
      <c r="AB1196" s="1">
        <v>68.68756538283688</v>
      </c>
      <c r="AC1196" s="1">
        <v>78.885952806973606</v>
      </c>
      <c r="AD1196" s="1">
        <v>69.518560140959721</v>
      </c>
      <c r="AE1196" s="1">
        <v>69.518560140959721</v>
      </c>
      <c r="AF1196" s="1">
        <v>75.551921237605683</v>
      </c>
      <c r="AG1196" s="1" t="str">
        <f>GERAL[[#This Row],[SIGLA]]&amp;GERAL[[#This Row],[CÓD]]</f>
        <v>DFIF_QR</v>
      </c>
      <c r="AH1196" s="1">
        <f ca="1">VLOOKUP(GERAL[[#This Row],[REF_NOTA]],BASE_NOTAS[],7,FALSE)</f>
        <v>71.893211279883786</v>
      </c>
      <c r="AI1196" s="31">
        <f ca="1">IF(GERAL[[#This Row],[Nota 2025]]="",0,GERAL[[#This Row],[Nota 2026]]-GERAL[[#This Row],[Nota 2025]])</f>
        <v>-3.6587099577218964</v>
      </c>
    </row>
    <row r="1197" spans="1:35" ht="17" x14ac:dyDescent="0.35">
      <c r="A1197" s="2" t="s">
        <v>163</v>
      </c>
      <c r="B1197" s="2" t="s">
        <v>183</v>
      </c>
      <c r="C1197" s="2" t="s">
        <v>212</v>
      </c>
      <c r="D1197" s="15" t="s">
        <v>45</v>
      </c>
      <c r="E1197" s="2" t="s">
        <v>115</v>
      </c>
      <c r="F1197" s="2" t="str">
        <f>VLOOKUP(GERAL[[#This Row],[CÓD]],SEALL,6,FALSE)</f>
        <v>G</v>
      </c>
      <c r="G119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9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19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97" s="2" t="str">
        <f>VLOOKUP(GERAL[[#This Row],[CÓD]],SEALL,4,FALSE)</f>
        <v>09</v>
      </c>
      <c r="K1197" s="2" t="str">
        <f>IF(ISERR(FIND("01",GERAL[[#This Row],[ODS]])),"NÃO","SIM")</f>
        <v>NÃO</v>
      </c>
      <c r="L1197" s="2" t="str">
        <f>IF(ISERR(FIND("02",GERAL[[#This Row],[ODS]])),"NÃO","SIM")</f>
        <v>NÃO</v>
      </c>
      <c r="M1197" s="2" t="str">
        <f>IF(ISERR(FIND("03",GERAL[[#This Row],[ODS]])),"NÃO","SIM")</f>
        <v>NÃO</v>
      </c>
      <c r="N1197" s="2" t="str">
        <f>IF(ISERR(FIND("04",GERAL[[#This Row],[ODS]])),"NÃO","SIM")</f>
        <v>NÃO</v>
      </c>
      <c r="O1197" s="2" t="str">
        <f>IF(ISERR(FIND("05",GERAL[[#This Row],[ODS]])),"NÃO","SIM")</f>
        <v>NÃO</v>
      </c>
      <c r="P1197" s="2" t="str">
        <f>IF(ISERR(FIND("06",GERAL[[#This Row],[ODS]])),"NÃO","SIM")</f>
        <v>NÃO</v>
      </c>
      <c r="Q1197" s="2" t="str">
        <f>IF(ISERR(FIND("07",GERAL[[#This Row],[ODS]])),"NÃO","SIM")</f>
        <v>NÃO</v>
      </c>
      <c r="R1197" s="2" t="str">
        <f>IF(ISERR(FIND("08",GERAL[[#This Row],[ODS]])),"NÃO","SIM")</f>
        <v>NÃO</v>
      </c>
      <c r="S1197" s="2" t="str">
        <f>IF(ISERR(FIND("09",GERAL[[#This Row],[ODS]])),"NÃO","SIM")</f>
        <v>SIM</v>
      </c>
      <c r="T1197" s="2" t="str">
        <f>IF(ISERR(FIND("10",GERAL[[#This Row],[ODS]])),"NÃO","SIM")</f>
        <v>NÃO</v>
      </c>
      <c r="U1197" s="2" t="str">
        <f>IF(ISERR(FIND("11",GERAL[[#This Row],[ODS]])),"NÃO","SIM")</f>
        <v>NÃO</v>
      </c>
      <c r="V1197" s="2" t="str">
        <f>IF(ISERR(FIND("12",GERAL[[#This Row],[ODS]])),"NÃO","SIM")</f>
        <v>NÃO</v>
      </c>
      <c r="W1197" s="2" t="str">
        <f>IF(ISERR(FIND("13",GERAL[[#This Row],[ODS]])),"NÃO","SIM")</f>
        <v>NÃO</v>
      </c>
      <c r="X1197" s="2" t="str">
        <f>IF(ISERR(FIND("14",GERAL[[#This Row],[ODS]])),"NÃO","SIM")</f>
        <v>NÃO</v>
      </c>
      <c r="Y1197" s="2" t="str">
        <f>IF(ISERR(FIND("15",GERAL[[#This Row],[ODS]])),"NÃO","SIM")</f>
        <v>NÃO</v>
      </c>
      <c r="Z1197" s="2" t="str">
        <f>IF(ISERR(FIND("16",GERAL[[#This Row],[ODS]])),"NÃO","SIM")</f>
        <v>NÃO</v>
      </c>
      <c r="AA1197" s="2" t="str">
        <f>IF(ISERR(FIND("17",GERAL[[#This Row],[ODS]])),"NÃO","SIM")</f>
        <v>NÃO</v>
      </c>
      <c r="AB1197" s="1">
        <v>59.213662379023603</v>
      </c>
      <c r="AC1197" s="1">
        <v>64.315036096459849</v>
      </c>
      <c r="AD1197" s="1">
        <v>57.554617266314679</v>
      </c>
      <c r="AE1197" s="1">
        <v>57.554617266314679</v>
      </c>
      <c r="AF1197" s="1">
        <v>72.405604673010487</v>
      </c>
      <c r="AG1197" s="1" t="str">
        <f>GERAL[[#This Row],[SIGLA]]&amp;GERAL[[#This Row],[CÓD]]</f>
        <v>ESIF_QR</v>
      </c>
      <c r="AH1197" s="1">
        <f ca="1">VLOOKUP(GERAL[[#This Row],[REF_NOTA]],BASE_NOTAS[],7,FALSE)</f>
        <v>57.76480870319218</v>
      </c>
      <c r="AI1197" s="31">
        <f ca="1">IF(GERAL[[#This Row],[Nota 2025]]="",0,GERAL[[#This Row],[Nota 2026]]-GERAL[[#This Row],[Nota 2025]])</f>
        <v>-14.640795969818306</v>
      </c>
    </row>
    <row r="1198" spans="1:35" ht="17" x14ac:dyDescent="0.35">
      <c r="A1198" s="2" t="s">
        <v>164</v>
      </c>
      <c r="B1198" s="2" t="s">
        <v>190</v>
      </c>
      <c r="C1198" s="2" t="s">
        <v>212</v>
      </c>
      <c r="D1198" s="15" t="s">
        <v>45</v>
      </c>
      <c r="E1198" s="2" t="s">
        <v>115</v>
      </c>
      <c r="F1198" s="2" t="str">
        <f>VLOOKUP(GERAL[[#This Row],[CÓD]],SEALL,6,FALSE)</f>
        <v>G</v>
      </c>
      <c r="G119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9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19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98" s="2" t="str">
        <f>VLOOKUP(GERAL[[#This Row],[CÓD]],SEALL,4,FALSE)</f>
        <v>09</v>
      </c>
      <c r="K1198" s="2" t="str">
        <f>IF(ISERR(FIND("01",GERAL[[#This Row],[ODS]])),"NÃO","SIM")</f>
        <v>NÃO</v>
      </c>
      <c r="L1198" s="2" t="str">
        <f>IF(ISERR(FIND("02",GERAL[[#This Row],[ODS]])),"NÃO","SIM")</f>
        <v>NÃO</v>
      </c>
      <c r="M1198" s="2" t="str">
        <f>IF(ISERR(FIND("03",GERAL[[#This Row],[ODS]])),"NÃO","SIM")</f>
        <v>NÃO</v>
      </c>
      <c r="N1198" s="2" t="str">
        <f>IF(ISERR(FIND("04",GERAL[[#This Row],[ODS]])),"NÃO","SIM")</f>
        <v>NÃO</v>
      </c>
      <c r="O1198" s="2" t="str">
        <f>IF(ISERR(FIND("05",GERAL[[#This Row],[ODS]])),"NÃO","SIM")</f>
        <v>NÃO</v>
      </c>
      <c r="P1198" s="2" t="str">
        <f>IF(ISERR(FIND("06",GERAL[[#This Row],[ODS]])),"NÃO","SIM")</f>
        <v>NÃO</v>
      </c>
      <c r="Q1198" s="2" t="str">
        <f>IF(ISERR(FIND("07",GERAL[[#This Row],[ODS]])),"NÃO","SIM")</f>
        <v>NÃO</v>
      </c>
      <c r="R1198" s="2" t="str">
        <f>IF(ISERR(FIND("08",GERAL[[#This Row],[ODS]])),"NÃO","SIM")</f>
        <v>NÃO</v>
      </c>
      <c r="S1198" s="2" t="str">
        <f>IF(ISERR(FIND("09",GERAL[[#This Row],[ODS]])),"NÃO","SIM")</f>
        <v>SIM</v>
      </c>
      <c r="T1198" s="2" t="str">
        <f>IF(ISERR(FIND("10",GERAL[[#This Row],[ODS]])),"NÃO","SIM")</f>
        <v>NÃO</v>
      </c>
      <c r="U1198" s="2" t="str">
        <f>IF(ISERR(FIND("11",GERAL[[#This Row],[ODS]])),"NÃO","SIM")</f>
        <v>NÃO</v>
      </c>
      <c r="V1198" s="2" t="str">
        <f>IF(ISERR(FIND("12",GERAL[[#This Row],[ODS]])),"NÃO","SIM")</f>
        <v>NÃO</v>
      </c>
      <c r="W1198" s="2" t="str">
        <f>IF(ISERR(FIND("13",GERAL[[#This Row],[ODS]])),"NÃO","SIM")</f>
        <v>NÃO</v>
      </c>
      <c r="X1198" s="2" t="str">
        <f>IF(ISERR(FIND("14",GERAL[[#This Row],[ODS]])),"NÃO","SIM")</f>
        <v>NÃO</v>
      </c>
      <c r="Y1198" s="2" t="str">
        <f>IF(ISERR(FIND("15",GERAL[[#This Row],[ODS]])),"NÃO","SIM")</f>
        <v>NÃO</v>
      </c>
      <c r="Z1198" s="2" t="str">
        <f>IF(ISERR(FIND("16",GERAL[[#This Row],[ODS]])),"NÃO","SIM")</f>
        <v>NÃO</v>
      </c>
      <c r="AA1198" s="2" t="str">
        <f>IF(ISERR(FIND("17",GERAL[[#This Row],[ODS]])),"NÃO","SIM")</f>
        <v>NÃO</v>
      </c>
      <c r="AB1198" s="1">
        <v>56.50720220941183</v>
      </c>
      <c r="AC1198" s="1">
        <v>57.542073756873037</v>
      </c>
      <c r="AD1198" s="1">
        <v>61.161362667297183</v>
      </c>
      <c r="AE1198" s="1">
        <v>61.161362667297183</v>
      </c>
      <c r="AF1198" s="1">
        <v>55.176826661697255</v>
      </c>
      <c r="AG1198" s="1" t="str">
        <f>GERAL[[#This Row],[SIGLA]]&amp;GERAL[[#This Row],[CÓD]]</f>
        <v>GOIF_QR</v>
      </c>
      <c r="AH1198" s="1">
        <f ca="1">VLOOKUP(GERAL[[#This Row],[REF_NOTA]],BASE_NOTAS[],7,FALSE)</f>
        <v>67.969680387376201</v>
      </c>
      <c r="AI1198" s="31">
        <f ca="1">IF(GERAL[[#This Row],[Nota 2025]]="",0,GERAL[[#This Row],[Nota 2026]]-GERAL[[#This Row],[Nota 2025]])</f>
        <v>12.792853725678945</v>
      </c>
    </row>
    <row r="1199" spans="1:35" ht="17" x14ac:dyDescent="0.35">
      <c r="A1199" s="2" t="s">
        <v>165</v>
      </c>
      <c r="B1199" s="2" t="s">
        <v>191</v>
      </c>
      <c r="C1199" s="2" t="s">
        <v>212</v>
      </c>
      <c r="D1199" s="15" t="s">
        <v>45</v>
      </c>
      <c r="E1199" s="2" t="s">
        <v>115</v>
      </c>
      <c r="F1199" s="2" t="str">
        <f>VLOOKUP(GERAL[[#This Row],[CÓD]],SEALL,6,FALSE)</f>
        <v>G</v>
      </c>
      <c r="G119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19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19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199" s="2" t="str">
        <f>VLOOKUP(GERAL[[#This Row],[CÓD]],SEALL,4,FALSE)</f>
        <v>09</v>
      </c>
      <c r="K1199" s="2" t="str">
        <f>IF(ISERR(FIND("01",GERAL[[#This Row],[ODS]])),"NÃO","SIM")</f>
        <v>NÃO</v>
      </c>
      <c r="L1199" s="2" t="str">
        <f>IF(ISERR(FIND("02",GERAL[[#This Row],[ODS]])),"NÃO","SIM")</f>
        <v>NÃO</v>
      </c>
      <c r="M1199" s="2" t="str">
        <f>IF(ISERR(FIND("03",GERAL[[#This Row],[ODS]])),"NÃO","SIM")</f>
        <v>NÃO</v>
      </c>
      <c r="N1199" s="2" t="str">
        <f>IF(ISERR(FIND("04",GERAL[[#This Row],[ODS]])),"NÃO","SIM")</f>
        <v>NÃO</v>
      </c>
      <c r="O1199" s="2" t="str">
        <f>IF(ISERR(FIND("05",GERAL[[#This Row],[ODS]])),"NÃO","SIM")</f>
        <v>NÃO</v>
      </c>
      <c r="P1199" s="2" t="str">
        <f>IF(ISERR(FIND("06",GERAL[[#This Row],[ODS]])),"NÃO","SIM")</f>
        <v>NÃO</v>
      </c>
      <c r="Q1199" s="2" t="str">
        <f>IF(ISERR(FIND("07",GERAL[[#This Row],[ODS]])),"NÃO","SIM")</f>
        <v>NÃO</v>
      </c>
      <c r="R1199" s="2" t="str">
        <f>IF(ISERR(FIND("08",GERAL[[#This Row],[ODS]])),"NÃO","SIM")</f>
        <v>NÃO</v>
      </c>
      <c r="S1199" s="2" t="str">
        <f>IF(ISERR(FIND("09",GERAL[[#This Row],[ODS]])),"NÃO","SIM")</f>
        <v>SIM</v>
      </c>
      <c r="T1199" s="2" t="str">
        <f>IF(ISERR(FIND("10",GERAL[[#This Row],[ODS]])),"NÃO","SIM")</f>
        <v>NÃO</v>
      </c>
      <c r="U1199" s="2" t="str">
        <f>IF(ISERR(FIND("11",GERAL[[#This Row],[ODS]])),"NÃO","SIM")</f>
        <v>NÃO</v>
      </c>
      <c r="V1199" s="2" t="str">
        <f>IF(ISERR(FIND("12",GERAL[[#This Row],[ODS]])),"NÃO","SIM")</f>
        <v>NÃO</v>
      </c>
      <c r="W1199" s="2" t="str">
        <f>IF(ISERR(FIND("13",GERAL[[#This Row],[ODS]])),"NÃO","SIM")</f>
        <v>NÃO</v>
      </c>
      <c r="X1199" s="2" t="str">
        <f>IF(ISERR(FIND("14",GERAL[[#This Row],[ODS]])),"NÃO","SIM")</f>
        <v>NÃO</v>
      </c>
      <c r="Y1199" s="2" t="str">
        <f>IF(ISERR(FIND("15",GERAL[[#This Row],[ODS]])),"NÃO","SIM")</f>
        <v>NÃO</v>
      </c>
      <c r="Z1199" s="2" t="str">
        <f>IF(ISERR(FIND("16",GERAL[[#This Row],[ODS]])),"NÃO","SIM")</f>
        <v>NÃO</v>
      </c>
      <c r="AA1199" s="2" t="str">
        <f>IF(ISERR(FIND("17",GERAL[[#This Row],[ODS]])),"NÃO","SIM")</f>
        <v>NÃO</v>
      </c>
      <c r="AB1199" s="1">
        <v>27.393951625894591</v>
      </c>
      <c r="AC1199" s="1">
        <v>40.150497636900006</v>
      </c>
      <c r="AD1199" s="1">
        <v>23.943859013678072</v>
      </c>
      <c r="AE1199" s="1">
        <v>23.943859013678072</v>
      </c>
      <c r="AF1199" s="1">
        <v>34.949076126186107</v>
      </c>
      <c r="AG1199" s="1" t="str">
        <f>GERAL[[#This Row],[SIGLA]]&amp;GERAL[[#This Row],[CÓD]]</f>
        <v>MAIF_QR</v>
      </c>
      <c r="AH1199" s="1">
        <f ca="1">VLOOKUP(GERAL[[#This Row],[REF_NOTA]],BASE_NOTAS[],7,FALSE)</f>
        <v>28.247561620217059</v>
      </c>
      <c r="AI1199" s="31">
        <f ca="1">IF(GERAL[[#This Row],[Nota 2025]]="",0,GERAL[[#This Row],[Nota 2026]]-GERAL[[#This Row],[Nota 2025]])</f>
        <v>-6.7015145059690475</v>
      </c>
    </row>
    <row r="1200" spans="1:35" ht="17" x14ac:dyDescent="0.35">
      <c r="A1200" s="2" t="s">
        <v>168</v>
      </c>
      <c r="B1200" s="2" t="s">
        <v>195</v>
      </c>
      <c r="C1200" s="2" t="s">
        <v>212</v>
      </c>
      <c r="D1200" s="15" t="s">
        <v>45</v>
      </c>
      <c r="E1200" s="2" t="s">
        <v>115</v>
      </c>
      <c r="F1200" s="2" t="str">
        <f>VLOOKUP(GERAL[[#This Row],[CÓD]],SEALL,6,FALSE)</f>
        <v>G</v>
      </c>
      <c r="G120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0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20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00" s="2" t="str">
        <f>VLOOKUP(GERAL[[#This Row],[CÓD]],SEALL,4,FALSE)</f>
        <v>09</v>
      </c>
      <c r="K1200" s="2" t="str">
        <f>IF(ISERR(FIND("01",GERAL[[#This Row],[ODS]])),"NÃO","SIM")</f>
        <v>NÃO</v>
      </c>
      <c r="L1200" s="2" t="str">
        <f>IF(ISERR(FIND("02",GERAL[[#This Row],[ODS]])),"NÃO","SIM")</f>
        <v>NÃO</v>
      </c>
      <c r="M1200" s="2" t="str">
        <f>IF(ISERR(FIND("03",GERAL[[#This Row],[ODS]])),"NÃO","SIM")</f>
        <v>NÃO</v>
      </c>
      <c r="N1200" s="2" t="str">
        <f>IF(ISERR(FIND("04",GERAL[[#This Row],[ODS]])),"NÃO","SIM")</f>
        <v>NÃO</v>
      </c>
      <c r="O1200" s="2" t="str">
        <f>IF(ISERR(FIND("05",GERAL[[#This Row],[ODS]])),"NÃO","SIM")</f>
        <v>NÃO</v>
      </c>
      <c r="P1200" s="2" t="str">
        <f>IF(ISERR(FIND("06",GERAL[[#This Row],[ODS]])),"NÃO","SIM")</f>
        <v>NÃO</v>
      </c>
      <c r="Q1200" s="2" t="str">
        <f>IF(ISERR(FIND("07",GERAL[[#This Row],[ODS]])),"NÃO","SIM")</f>
        <v>NÃO</v>
      </c>
      <c r="R1200" s="2" t="str">
        <f>IF(ISERR(FIND("08",GERAL[[#This Row],[ODS]])),"NÃO","SIM")</f>
        <v>NÃO</v>
      </c>
      <c r="S1200" s="2" t="str">
        <f>IF(ISERR(FIND("09",GERAL[[#This Row],[ODS]])),"NÃO","SIM")</f>
        <v>SIM</v>
      </c>
      <c r="T1200" s="2" t="str">
        <f>IF(ISERR(FIND("10",GERAL[[#This Row],[ODS]])),"NÃO","SIM")</f>
        <v>NÃO</v>
      </c>
      <c r="U1200" s="2" t="str">
        <f>IF(ISERR(FIND("11",GERAL[[#This Row],[ODS]])),"NÃO","SIM")</f>
        <v>NÃO</v>
      </c>
      <c r="V1200" s="2" t="str">
        <f>IF(ISERR(FIND("12",GERAL[[#This Row],[ODS]])),"NÃO","SIM")</f>
        <v>NÃO</v>
      </c>
      <c r="W1200" s="2" t="str">
        <f>IF(ISERR(FIND("13",GERAL[[#This Row],[ODS]])),"NÃO","SIM")</f>
        <v>NÃO</v>
      </c>
      <c r="X1200" s="2" t="str">
        <f>IF(ISERR(FIND("14",GERAL[[#This Row],[ODS]])),"NÃO","SIM")</f>
        <v>NÃO</v>
      </c>
      <c r="Y1200" s="2" t="str">
        <f>IF(ISERR(FIND("15",GERAL[[#This Row],[ODS]])),"NÃO","SIM")</f>
        <v>NÃO</v>
      </c>
      <c r="Z1200" s="2" t="str">
        <f>IF(ISERR(FIND("16",GERAL[[#This Row],[ODS]])),"NÃO","SIM")</f>
        <v>NÃO</v>
      </c>
      <c r="AA1200" s="2" t="str">
        <f>IF(ISERR(FIND("17",GERAL[[#This Row],[ODS]])),"NÃO","SIM")</f>
        <v>NÃO</v>
      </c>
      <c r="AB1200" s="1">
        <v>45.251241633984165</v>
      </c>
      <c r="AC1200" s="1">
        <v>64.632292143003241</v>
      </c>
      <c r="AD1200" s="1">
        <v>50.948155667832118</v>
      </c>
      <c r="AE1200" s="1">
        <v>50.948155667832118</v>
      </c>
      <c r="AF1200" s="1">
        <v>48.475143811256977</v>
      </c>
      <c r="AG1200" s="1" t="str">
        <f>GERAL[[#This Row],[SIGLA]]&amp;GERAL[[#This Row],[CÓD]]</f>
        <v>MTIF_QR</v>
      </c>
      <c r="AH1200" s="1">
        <f ca="1">VLOOKUP(GERAL[[#This Row],[REF_NOTA]],BASE_NOTAS[],7,FALSE)</f>
        <v>55.72921496524458</v>
      </c>
      <c r="AI1200" s="31">
        <f ca="1">IF(GERAL[[#This Row],[Nota 2025]]="",0,GERAL[[#This Row],[Nota 2026]]-GERAL[[#This Row],[Nota 2025]])</f>
        <v>7.2540711539876028</v>
      </c>
    </row>
    <row r="1201" spans="1:35" ht="17" x14ac:dyDescent="0.35">
      <c r="A1201" s="2" t="s">
        <v>167</v>
      </c>
      <c r="B1201" s="2" t="s">
        <v>193</v>
      </c>
      <c r="C1201" s="2" t="s">
        <v>212</v>
      </c>
      <c r="D1201" s="15" t="s">
        <v>45</v>
      </c>
      <c r="E1201" s="2" t="s">
        <v>115</v>
      </c>
      <c r="F1201" s="2" t="str">
        <f>VLOOKUP(GERAL[[#This Row],[CÓD]],SEALL,6,FALSE)</f>
        <v>G</v>
      </c>
      <c r="G120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0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20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01" s="2" t="str">
        <f>VLOOKUP(GERAL[[#This Row],[CÓD]],SEALL,4,FALSE)</f>
        <v>09</v>
      </c>
      <c r="K1201" s="2" t="str">
        <f>IF(ISERR(FIND("01",GERAL[[#This Row],[ODS]])),"NÃO","SIM")</f>
        <v>NÃO</v>
      </c>
      <c r="L1201" s="2" t="str">
        <f>IF(ISERR(FIND("02",GERAL[[#This Row],[ODS]])),"NÃO","SIM")</f>
        <v>NÃO</v>
      </c>
      <c r="M1201" s="2" t="str">
        <f>IF(ISERR(FIND("03",GERAL[[#This Row],[ODS]])),"NÃO","SIM")</f>
        <v>NÃO</v>
      </c>
      <c r="N1201" s="2" t="str">
        <f>IF(ISERR(FIND("04",GERAL[[#This Row],[ODS]])),"NÃO","SIM")</f>
        <v>NÃO</v>
      </c>
      <c r="O1201" s="2" t="str">
        <f>IF(ISERR(FIND("05",GERAL[[#This Row],[ODS]])),"NÃO","SIM")</f>
        <v>NÃO</v>
      </c>
      <c r="P1201" s="2" t="str">
        <f>IF(ISERR(FIND("06",GERAL[[#This Row],[ODS]])),"NÃO","SIM")</f>
        <v>NÃO</v>
      </c>
      <c r="Q1201" s="2" t="str">
        <f>IF(ISERR(FIND("07",GERAL[[#This Row],[ODS]])),"NÃO","SIM")</f>
        <v>NÃO</v>
      </c>
      <c r="R1201" s="2" t="str">
        <f>IF(ISERR(FIND("08",GERAL[[#This Row],[ODS]])),"NÃO","SIM")</f>
        <v>NÃO</v>
      </c>
      <c r="S1201" s="2" t="str">
        <f>IF(ISERR(FIND("09",GERAL[[#This Row],[ODS]])),"NÃO","SIM")</f>
        <v>SIM</v>
      </c>
      <c r="T1201" s="2" t="str">
        <f>IF(ISERR(FIND("10",GERAL[[#This Row],[ODS]])),"NÃO","SIM")</f>
        <v>NÃO</v>
      </c>
      <c r="U1201" s="2" t="str">
        <f>IF(ISERR(FIND("11",GERAL[[#This Row],[ODS]])),"NÃO","SIM")</f>
        <v>NÃO</v>
      </c>
      <c r="V1201" s="2" t="str">
        <f>IF(ISERR(FIND("12",GERAL[[#This Row],[ODS]])),"NÃO","SIM")</f>
        <v>NÃO</v>
      </c>
      <c r="W1201" s="2" t="str">
        <f>IF(ISERR(FIND("13",GERAL[[#This Row],[ODS]])),"NÃO","SIM")</f>
        <v>NÃO</v>
      </c>
      <c r="X1201" s="2" t="str">
        <f>IF(ISERR(FIND("14",GERAL[[#This Row],[ODS]])),"NÃO","SIM")</f>
        <v>NÃO</v>
      </c>
      <c r="Y1201" s="2" t="str">
        <f>IF(ISERR(FIND("15",GERAL[[#This Row],[ODS]])),"NÃO","SIM")</f>
        <v>NÃO</v>
      </c>
      <c r="Z1201" s="2" t="str">
        <f>IF(ISERR(FIND("16",GERAL[[#This Row],[ODS]])),"NÃO","SIM")</f>
        <v>NÃO</v>
      </c>
      <c r="AA1201" s="2" t="str">
        <f>IF(ISERR(FIND("17",GERAL[[#This Row],[ODS]])),"NÃO","SIM")</f>
        <v>NÃO</v>
      </c>
      <c r="AB1201" s="1">
        <v>55.467460738573763</v>
      </c>
      <c r="AC1201" s="1">
        <v>67.104580734414313</v>
      </c>
      <c r="AD1201" s="1">
        <v>65.965086085898832</v>
      </c>
      <c r="AE1201" s="1">
        <v>65.965086085898832</v>
      </c>
      <c r="AF1201" s="1">
        <v>77.585171742905899</v>
      </c>
      <c r="AG1201" s="1" t="str">
        <f>GERAL[[#This Row],[SIGLA]]&amp;GERAL[[#This Row],[CÓD]]</f>
        <v>MSIF_QR</v>
      </c>
      <c r="AH1201" s="1">
        <f ca="1">VLOOKUP(GERAL[[#This Row],[REF_NOTA]],BASE_NOTAS[],7,FALSE)</f>
        <v>76.40220537582681</v>
      </c>
      <c r="AI1201" s="31">
        <f ca="1">IF(GERAL[[#This Row],[Nota 2025]]="",0,GERAL[[#This Row],[Nota 2026]]-GERAL[[#This Row],[Nota 2025]])</f>
        <v>-1.1829663670790893</v>
      </c>
    </row>
    <row r="1202" spans="1:35" ht="17" x14ac:dyDescent="0.35">
      <c r="A1202" s="2" t="s">
        <v>166</v>
      </c>
      <c r="B1202" s="2" t="s">
        <v>192</v>
      </c>
      <c r="C1202" s="2" t="s">
        <v>212</v>
      </c>
      <c r="D1202" s="15" t="s">
        <v>45</v>
      </c>
      <c r="E1202" s="2" t="s">
        <v>115</v>
      </c>
      <c r="F1202" s="2" t="str">
        <f>VLOOKUP(GERAL[[#This Row],[CÓD]],SEALL,6,FALSE)</f>
        <v>G</v>
      </c>
      <c r="G120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0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20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02" s="2" t="str">
        <f>VLOOKUP(GERAL[[#This Row],[CÓD]],SEALL,4,FALSE)</f>
        <v>09</v>
      </c>
      <c r="K1202" s="2" t="str">
        <f>IF(ISERR(FIND("01",GERAL[[#This Row],[ODS]])),"NÃO","SIM")</f>
        <v>NÃO</v>
      </c>
      <c r="L1202" s="2" t="str">
        <f>IF(ISERR(FIND("02",GERAL[[#This Row],[ODS]])),"NÃO","SIM")</f>
        <v>NÃO</v>
      </c>
      <c r="M1202" s="2" t="str">
        <f>IF(ISERR(FIND("03",GERAL[[#This Row],[ODS]])),"NÃO","SIM")</f>
        <v>NÃO</v>
      </c>
      <c r="N1202" s="2" t="str">
        <f>IF(ISERR(FIND("04",GERAL[[#This Row],[ODS]])),"NÃO","SIM")</f>
        <v>NÃO</v>
      </c>
      <c r="O1202" s="2" t="str">
        <f>IF(ISERR(FIND("05",GERAL[[#This Row],[ODS]])),"NÃO","SIM")</f>
        <v>NÃO</v>
      </c>
      <c r="P1202" s="2" t="str">
        <f>IF(ISERR(FIND("06",GERAL[[#This Row],[ODS]])),"NÃO","SIM")</f>
        <v>NÃO</v>
      </c>
      <c r="Q1202" s="2" t="str">
        <f>IF(ISERR(FIND("07",GERAL[[#This Row],[ODS]])),"NÃO","SIM")</f>
        <v>NÃO</v>
      </c>
      <c r="R1202" s="2" t="str">
        <f>IF(ISERR(FIND("08",GERAL[[#This Row],[ODS]])),"NÃO","SIM")</f>
        <v>NÃO</v>
      </c>
      <c r="S1202" s="2" t="str">
        <f>IF(ISERR(FIND("09",GERAL[[#This Row],[ODS]])),"NÃO","SIM")</f>
        <v>SIM</v>
      </c>
      <c r="T1202" s="2" t="str">
        <f>IF(ISERR(FIND("10",GERAL[[#This Row],[ODS]])),"NÃO","SIM")</f>
        <v>NÃO</v>
      </c>
      <c r="U1202" s="2" t="str">
        <f>IF(ISERR(FIND("11",GERAL[[#This Row],[ODS]])),"NÃO","SIM")</f>
        <v>NÃO</v>
      </c>
      <c r="V1202" s="2" t="str">
        <f>IF(ISERR(FIND("12",GERAL[[#This Row],[ODS]])),"NÃO","SIM")</f>
        <v>NÃO</v>
      </c>
      <c r="W1202" s="2" t="str">
        <f>IF(ISERR(FIND("13",GERAL[[#This Row],[ODS]])),"NÃO","SIM")</f>
        <v>NÃO</v>
      </c>
      <c r="X1202" s="2" t="str">
        <f>IF(ISERR(FIND("14",GERAL[[#This Row],[ODS]])),"NÃO","SIM")</f>
        <v>NÃO</v>
      </c>
      <c r="Y1202" s="2" t="str">
        <f>IF(ISERR(FIND("15",GERAL[[#This Row],[ODS]])),"NÃO","SIM")</f>
        <v>NÃO</v>
      </c>
      <c r="Z1202" s="2" t="str">
        <f>IF(ISERR(FIND("16",GERAL[[#This Row],[ODS]])),"NÃO","SIM")</f>
        <v>NÃO</v>
      </c>
      <c r="AA1202" s="2" t="str">
        <f>IF(ISERR(FIND("17",GERAL[[#This Row],[ODS]])),"NÃO","SIM")</f>
        <v>NÃO</v>
      </c>
      <c r="AB1202" s="1">
        <v>37.548068353473916</v>
      </c>
      <c r="AC1202" s="1">
        <v>51.770803408466335</v>
      </c>
      <c r="AD1202" s="1">
        <v>43.700486363968437</v>
      </c>
      <c r="AE1202" s="1">
        <v>43.700486363968437</v>
      </c>
      <c r="AF1202" s="1">
        <v>42.214317162296524</v>
      </c>
      <c r="AG1202" s="1" t="str">
        <f>GERAL[[#This Row],[SIGLA]]&amp;GERAL[[#This Row],[CÓD]]</f>
        <v>MGIF_QR</v>
      </c>
      <c r="AH1202" s="1">
        <f ca="1">VLOOKUP(GERAL[[#This Row],[REF_NOTA]],BASE_NOTAS[],7,FALSE)</f>
        <v>52.878447277626805</v>
      </c>
      <c r="AI1202" s="31">
        <f ca="1">IF(GERAL[[#This Row],[Nota 2025]]="",0,GERAL[[#This Row],[Nota 2026]]-GERAL[[#This Row],[Nota 2025]])</f>
        <v>10.664130115330281</v>
      </c>
    </row>
    <row r="1203" spans="1:35" ht="17" x14ac:dyDescent="0.35">
      <c r="A1203" s="2" t="s">
        <v>169</v>
      </c>
      <c r="B1203" s="2" t="s">
        <v>196</v>
      </c>
      <c r="C1203" s="2" t="s">
        <v>212</v>
      </c>
      <c r="D1203" s="15" t="s">
        <v>45</v>
      </c>
      <c r="E1203" s="2" t="s">
        <v>115</v>
      </c>
      <c r="F1203" s="2" t="str">
        <f>VLOOKUP(GERAL[[#This Row],[CÓD]],SEALL,6,FALSE)</f>
        <v>G</v>
      </c>
      <c r="G120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0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20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03" s="2" t="str">
        <f>VLOOKUP(GERAL[[#This Row],[CÓD]],SEALL,4,FALSE)</f>
        <v>09</v>
      </c>
      <c r="K1203" s="2" t="str">
        <f>IF(ISERR(FIND("01",GERAL[[#This Row],[ODS]])),"NÃO","SIM")</f>
        <v>NÃO</v>
      </c>
      <c r="L1203" s="2" t="str">
        <f>IF(ISERR(FIND("02",GERAL[[#This Row],[ODS]])),"NÃO","SIM")</f>
        <v>NÃO</v>
      </c>
      <c r="M1203" s="2" t="str">
        <f>IF(ISERR(FIND("03",GERAL[[#This Row],[ODS]])),"NÃO","SIM")</f>
        <v>NÃO</v>
      </c>
      <c r="N1203" s="2" t="str">
        <f>IF(ISERR(FIND("04",GERAL[[#This Row],[ODS]])),"NÃO","SIM")</f>
        <v>NÃO</v>
      </c>
      <c r="O1203" s="2" t="str">
        <f>IF(ISERR(FIND("05",GERAL[[#This Row],[ODS]])),"NÃO","SIM")</f>
        <v>NÃO</v>
      </c>
      <c r="P1203" s="2" t="str">
        <f>IF(ISERR(FIND("06",GERAL[[#This Row],[ODS]])),"NÃO","SIM")</f>
        <v>NÃO</v>
      </c>
      <c r="Q1203" s="2" t="str">
        <f>IF(ISERR(FIND("07",GERAL[[#This Row],[ODS]])),"NÃO","SIM")</f>
        <v>NÃO</v>
      </c>
      <c r="R1203" s="2" t="str">
        <f>IF(ISERR(FIND("08",GERAL[[#This Row],[ODS]])),"NÃO","SIM")</f>
        <v>NÃO</v>
      </c>
      <c r="S1203" s="2" t="str">
        <f>IF(ISERR(FIND("09",GERAL[[#This Row],[ODS]])),"NÃO","SIM")</f>
        <v>SIM</v>
      </c>
      <c r="T1203" s="2" t="str">
        <f>IF(ISERR(FIND("10",GERAL[[#This Row],[ODS]])),"NÃO","SIM")</f>
        <v>NÃO</v>
      </c>
      <c r="U1203" s="2" t="str">
        <f>IF(ISERR(FIND("11",GERAL[[#This Row],[ODS]])),"NÃO","SIM")</f>
        <v>NÃO</v>
      </c>
      <c r="V1203" s="2" t="str">
        <f>IF(ISERR(FIND("12",GERAL[[#This Row],[ODS]])),"NÃO","SIM")</f>
        <v>NÃO</v>
      </c>
      <c r="W1203" s="2" t="str">
        <f>IF(ISERR(FIND("13",GERAL[[#This Row],[ODS]])),"NÃO","SIM")</f>
        <v>NÃO</v>
      </c>
      <c r="X1203" s="2" t="str">
        <f>IF(ISERR(FIND("14",GERAL[[#This Row],[ODS]])),"NÃO","SIM")</f>
        <v>NÃO</v>
      </c>
      <c r="Y1203" s="2" t="str">
        <f>IF(ISERR(FIND("15",GERAL[[#This Row],[ODS]])),"NÃO","SIM")</f>
        <v>NÃO</v>
      </c>
      <c r="Z1203" s="2" t="str">
        <f>IF(ISERR(FIND("16",GERAL[[#This Row],[ODS]])),"NÃO","SIM")</f>
        <v>NÃO</v>
      </c>
      <c r="AA1203" s="2" t="str">
        <f>IF(ISERR(FIND("17",GERAL[[#This Row],[ODS]])),"NÃO","SIM")</f>
        <v>NÃO</v>
      </c>
      <c r="AB1203" s="1">
        <v>26.26252800949883</v>
      </c>
      <c r="AC1203" s="1">
        <v>39.06245051583246</v>
      </c>
      <c r="AD1203" s="1">
        <v>29.53357356828365</v>
      </c>
      <c r="AE1203" s="1">
        <v>29.53357356828365</v>
      </c>
      <c r="AF1203" s="1">
        <v>54.011041564493709</v>
      </c>
      <c r="AG1203" s="1" t="str">
        <f>GERAL[[#This Row],[SIGLA]]&amp;GERAL[[#This Row],[CÓD]]</f>
        <v>PAIF_QR</v>
      </c>
      <c r="AH1203" s="1">
        <f ca="1">VLOOKUP(GERAL[[#This Row],[REF_NOTA]],BASE_NOTAS[],7,FALSE)</f>
        <v>44.948430081710796</v>
      </c>
      <c r="AI1203" s="31">
        <f ca="1">IF(GERAL[[#This Row],[Nota 2025]]="",0,GERAL[[#This Row],[Nota 2026]]-GERAL[[#This Row],[Nota 2025]])</f>
        <v>-9.0626114827829127</v>
      </c>
    </row>
    <row r="1204" spans="1:35" ht="17" x14ac:dyDescent="0.35">
      <c r="A1204" s="2" t="s">
        <v>170</v>
      </c>
      <c r="B1204" s="2" t="s">
        <v>197</v>
      </c>
      <c r="C1204" s="2" t="s">
        <v>212</v>
      </c>
      <c r="D1204" s="15" t="s">
        <v>45</v>
      </c>
      <c r="E1204" s="2" t="s">
        <v>115</v>
      </c>
      <c r="F1204" s="2" t="str">
        <f>VLOOKUP(GERAL[[#This Row],[CÓD]],SEALL,6,FALSE)</f>
        <v>G</v>
      </c>
      <c r="G120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0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20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04" s="2" t="str">
        <f>VLOOKUP(GERAL[[#This Row],[CÓD]],SEALL,4,FALSE)</f>
        <v>09</v>
      </c>
      <c r="K1204" s="2" t="str">
        <f>IF(ISERR(FIND("01",GERAL[[#This Row],[ODS]])),"NÃO","SIM")</f>
        <v>NÃO</v>
      </c>
      <c r="L1204" s="2" t="str">
        <f>IF(ISERR(FIND("02",GERAL[[#This Row],[ODS]])),"NÃO","SIM")</f>
        <v>NÃO</v>
      </c>
      <c r="M1204" s="2" t="str">
        <f>IF(ISERR(FIND("03",GERAL[[#This Row],[ODS]])),"NÃO","SIM")</f>
        <v>NÃO</v>
      </c>
      <c r="N1204" s="2" t="str">
        <f>IF(ISERR(FIND("04",GERAL[[#This Row],[ODS]])),"NÃO","SIM")</f>
        <v>NÃO</v>
      </c>
      <c r="O1204" s="2" t="str">
        <f>IF(ISERR(FIND("05",GERAL[[#This Row],[ODS]])),"NÃO","SIM")</f>
        <v>NÃO</v>
      </c>
      <c r="P1204" s="2" t="str">
        <f>IF(ISERR(FIND("06",GERAL[[#This Row],[ODS]])),"NÃO","SIM")</f>
        <v>NÃO</v>
      </c>
      <c r="Q1204" s="2" t="str">
        <f>IF(ISERR(FIND("07",GERAL[[#This Row],[ODS]])),"NÃO","SIM")</f>
        <v>NÃO</v>
      </c>
      <c r="R1204" s="2" t="str">
        <f>IF(ISERR(FIND("08",GERAL[[#This Row],[ODS]])),"NÃO","SIM")</f>
        <v>NÃO</v>
      </c>
      <c r="S1204" s="2" t="str">
        <f>IF(ISERR(FIND("09",GERAL[[#This Row],[ODS]])),"NÃO","SIM")</f>
        <v>SIM</v>
      </c>
      <c r="T1204" s="2" t="str">
        <f>IF(ISERR(FIND("10",GERAL[[#This Row],[ODS]])),"NÃO","SIM")</f>
        <v>NÃO</v>
      </c>
      <c r="U1204" s="2" t="str">
        <f>IF(ISERR(FIND("11",GERAL[[#This Row],[ODS]])),"NÃO","SIM")</f>
        <v>NÃO</v>
      </c>
      <c r="V1204" s="2" t="str">
        <f>IF(ISERR(FIND("12",GERAL[[#This Row],[ODS]])),"NÃO","SIM")</f>
        <v>NÃO</v>
      </c>
      <c r="W1204" s="2" t="str">
        <f>IF(ISERR(FIND("13",GERAL[[#This Row],[ODS]])),"NÃO","SIM")</f>
        <v>NÃO</v>
      </c>
      <c r="X1204" s="2" t="str">
        <f>IF(ISERR(FIND("14",GERAL[[#This Row],[ODS]])),"NÃO","SIM")</f>
        <v>NÃO</v>
      </c>
      <c r="Y1204" s="2" t="str">
        <f>IF(ISERR(FIND("15",GERAL[[#This Row],[ODS]])),"NÃO","SIM")</f>
        <v>NÃO</v>
      </c>
      <c r="Z1204" s="2" t="str">
        <f>IF(ISERR(FIND("16",GERAL[[#This Row],[ODS]])),"NÃO","SIM")</f>
        <v>NÃO</v>
      </c>
      <c r="AA1204" s="2" t="str">
        <f>IF(ISERR(FIND("17",GERAL[[#This Row],[ODS]])),"NÃO","SIM")</f>
        <v>NÃO</v>
      </c>
      <c r="AB1204" s="1">
        <v>52.557202085167468</v>
      </c>
      <c r="AC1204" s="1">
        <v>58.15784821108474</v>
      </c>
      <c r="AD1204" s="1">
        <v>58.922853564115172</v>
      </c>
      <c r="AE1204" s="1">
        <v>58.922853564115172</v>
      </c>
      <c r="AF1204" s="1">
        <v>62.349229112463867</v>
      </c>
      <c r="AG1204" s="1" t="str">
        <f>GERAL[[#This Row],[SIGLA]]&amp;GERAL[[#This Row],[CÓD]]</f>
        <v>PBIF_QR</v>
      </c>
      <c r="AH1204" s="1">
        <f ca="1">VLOOKUP(GERAL[[#This Row],[REF_NOTA]],BASE_NOTAS[],7,FALSE)</f>
        <v>45.137755899839689</v>
      </c>
      <c r="AI1204" s="31">
        <f ca="1">IF(GERAL[[#This Row],[Nota 2025]]="",0,GERAL[[#This Row],[Nota 2026]]-GERAL[[#This Row],[Nota 2025]])</f>
        <v>-17.211473212624178</v>
      </c>
    </row>
    <row r="1205" spans="1:35" ht="17" x14ac:dyDescent="0.35">
      <c r="A1205" s="2" t="s">
        <v>173</v>
      </c>
      <c r="B1205" s="2" t="s">
        <v>200</v>
      </c>
      <c r="C1205" s="2" t="s">
        <v>212</v>
      </c>
      <c r="D1205" s="15" t="s">
        <v>45</v>
      </c>
      <c r="E1205" s="2" t="s">
        <v>115</v>
      </c>
      <c r="F1205" s="2" t="str">
        <f>VLOOKUP(GERAL[[#This Row],[CÓD]],SEALL,6,FALSE)</f>
        <v>G</v>
      </c>
      <c r="G120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0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20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05" s="2" t="str">
        <f>VLOOKUP(GERAL[[#This Row],[CÓD]],SEALL,4,FALSE)</f>
        <v>09</v>
      </c>
      <c r="K1205" s="2" t="str">
        <f>IF(ISERR(FIND("01",GERAL[[#This Row],[ODS]])),"NÃO","SIM")</f>
        <v>NÃO</v>
      </c>
      <c r="L1205" s="2" t="str">
        <f>IF(ISERR(FIND("02",GERAL[[#This Row],[ODS]])),"NÃO","SIM")</f>
        <v>NÃO</v>
      </c>
      <c r="M1205" s="2" t="str">
        <f>IF(ISERR(FIND("03",GERAL[[#This Row],[ODS]])),"NÃO","SIM")</f>
        <v>NÃO</v>
      </c>
      <c r="N1205" s="2" t="str">
        <f>IF(ISERR(FIND("04",GERAL[[#This Row],[ODS]])),"NÃO","SIM")</f>
        <v>NÃO</v>
      </c>
      <c r="O1205" s="2" t="str">
        <f>IF(ISERR(FIND("05",GERAL[[#This Row],[ODS]])),"NÃO","SIM")</f>
        <v>NÃO</v>
      </c>
      <c r="P1205" s="2" t="str">
        <f>IF(ISERR(FIND("06",GERAL[[#This Row],[ODS]])),"NÃO","SIM")</f>
        <v>NÃO</v>
      </c>
      <c r="Q1205" s="2" t="str">
        <f>IF(ISERR(FIND("07",GERAL[[#This Row],[ODS]])),"NÃO","SIM")</f>
        <v>NÃO</v>
      </c>
      <c r="R1205" s="2" t="str">
        <f>IF(ISERR(FIND("08",GERAL[[#This Row],[ODS]])),"NÃO","SIM")</f>
        <v>NÃO</v>
      </c>
      <c r="S1205" s="2" t="str">
        <f>IF(ISERR(FIND("09",GERAL[[#This Row],[ODS]])),"NÃO","SIM")</f>
        <v>SIM</v>
      </c>
      <c r="T1205" s="2" t="str">
        <f>IF(ISERR(FIND("10",GERAL[[#This Row],[ODS]])),"NÃO","SIM")</f>
        <v>NÃO</v>
      </c>
      <c r="U1205" s="2" t="str">
        <f>IF(ISERR(FIND("11",GERAL[[#This Row],[ODS]])),"NÃO","SIM")</f>
        <v>NÃO</v>
      </c>
      <c r="V1205" s="2" t="str">
        <f>IF(ISERR(FIND("12",GERAL[[#This Row],[ODS]])),"NÃO","SIM")</f>
        <v>NÃO</v>
      </c>
      <c r="W1205" s="2" t="str">
        <f>IF(ISERR(FIND("13",GERAL[[#This Row],[ODS]])),"NÃO","SIM")</f>
        <v>NÃO</v>
      </c>
      <c r="X1205" s="2" t="str">
        <f>IF(ISERR(FIND("14",GERAL[[#This Row],[ODS]])),"NÃO","SIM")</f>
        <v>NÃO</v>
      </c>
      <c r="Y1205" s="2" t="str">
        <f>IF(ISERR(FIND("15",GERAL[[#This Row],[ODS]])),"NÃO","SIM")</f>
        <v>NÃO</v>
      </c>
      <c r="Z1205" s="2" t="str">
        <f>IF(ISERR(FIND("16",GERAL[[#This Row],[ODS]])),"NÃO","SIM")</f>
        <v>NÃO</v>
      </c>
      <c r="AA1205" s="2" t="str">
        <f>IF(ISERR(FIND("17",GERAL[[#This Row],[ODS]])),"NÃO","SIM")</f>
        <v>NÃO</v>
      </c>
      <c r="AB1205" s="1">
        <v>52.421968836409107</v>
      </c>
      <c r="AC1205" s="1">
        <v>66.892541257366844</v>
      </c>
      <c r="AD1205" s="1">
        <v>63.043028661013963</v>
      </c>
      <c r="AE1205" s="1">
        <v>63.043028661013963</v>
      </c>
      <c r="AF1205" s="1">
        <v>65.215867681970991</v>
      </c>
      <c r="AG1205" s="1" t="str">
        <f>GERAL[[#This Row],[SIGLA]]&amp;GERAL[[#This Row],[CÓD]]</f>
        <v>PRIF_QR</v>
      </c>
      <c r="AH1205" s="1">
        <f ca="1">VLOOKUP(GERAL[[#This Row],[REF_NOTA]],BASE_NOTAS[],7,FALSE)</f>
        <v>70.992844497657472</v>
      </c>
      <c r="AI1205" s="31">
        <f ca="1">IF(GERAL[[#This Row],[Nota 2025]]="",0,GERAL[[#This Row],[Nota 2026]]-GERAL[[#This Row],[Nota 2025]])</f>
        <v>5.7769768156864814</v>
      </c>
    </row>
    <row r="1206" spans="1:35" ht="17" x14ac:dyDescent="0.35">
      <c r="A1206" s="2" t="s">
        <v>171</v>
      </c>
      <c r="B1206" s="2" t="s">
        <v>198</v>
      </c>
      <c r="C1206" s="2" t="s">
        <v>212</v>
      </c>
      <c r="D1206" s="15" t="s">
        <v>45</v>
      </c>
      <c r="E1206" s="2" t="s">
        <v>115</v>
      </c>
      <c r="F1206" s="2" t="str">
        <f>VLOOKUP(GERAL[[#This Row],[CÓD]],SEALL,6,FALSE)</f>
        <v>G</v>
      </c>
      <c r="G120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0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20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06" s="2" t="str">
        <f>VLOOKUP(GERAL[[#This Row],[CÓD]],SEALL,4,FALSE)</f>
        <v>09</v>
      </c>
      <c r="K1206" s="2" t="str">
        <f>IF(ISERR(FIND("01",GERAL[[#This Row],[ODS]])),"NÃO","SIM")</f>
        <v>NÃO</v>
      </c>
      <c r="L1206" s="2" t="str">
        <f>IF(ISERR(FIND("02",GERAL[[#This Row],[ODS]])),"NÃO","SIM")</f>
        <v>NÃO</v>
      </c>
      <c r="M1206" s="2" t="str">
        <f>IF(ISERR(FIND("03",GERAL[[#This Row],[ODS]])),"NÃO","SIM")</f>
        <v>NÃO</v>
      </c>
      <c r="N1206" s="2" t="str">
        <f>IF(ISERR(FIND("04",GERAL[[#This Row],[ODS]])),"NÃO","SIM")</f>
        <v>NÃO</v>
      </c>
      <c r="O1206" s="2" t="str">
        <f>IF(ISERR(FIND("05",GERAL[[#This Row],[ODS]])),"NÃO","SIM")</f>
        <v>NÃO</v>
      </c>
      <c r="P1206" s="2" t="str">
        <f>IF(ISERR(FIND("06",GERAL[[#This Row],[ODS]])),"NÃO","SIM")</f>
        <v>NÃO</v>
      </c>
      <c r="Q1206" s="2" t="str">
        <f>IF(ISERR(FIND("07",GERAL[[#This Row],[ODS]])),"NÃO","SIM")</f>
        <v>NÃO</v>
      </c>
      <c r="R1206" s="2" t="str">
        <f>IF(ISERR(FIND("08",GERAL[[#This Row],[ODS]])),"NÃO","SIM")</f>
        <v>NÃO</v>
      </c>
      <c r="S1206" s="2" t="str">
        <f>IF(ISERR(FIND("09",GERAL[[#This Row],[ODS]])),"NÃO","SIM")</f>
        <v>SIM</v>
      </c>
      <c r="T1206" s="2" t="str">
        <f>IF(ISERR(FIND("10",GERAL[[#This Row],[ODS]])),"NÃO","SIM")</f>
        <v>NÃO</v>
      </c>
      <c r="U1206" s="2" t="str">
        <f>IF(ISERR(FIND("11",GERAL[[#This Row],[ODS]])),"NÃO","SIM")</f>
        <v>NÃO</v>
      </c>
      <c r="V1206" s="2" t="str">
        <f>IF(ISERR(FIND("12",GERAL[[#This Row],[ODS]])),"NÃO","SIM")</f>
        <v>NÃO</v>
      </c>
      <c r="W1206" s="2" t="str">
        <f>IF(ISERR(FIND("13",GERAL[[#This Row],[ODS]])),"NÃO","SIM")</f>
        <v>NÃO</v>
      </c>
      <c r="X1206" s="2" t="str">
        <f>IF(ISERR(FIND("14",GERAL[[#This Row],[ODS]])),"NÃO","SIM")</f>
        <v>NÃO</v>
      </c>
      <c r="Y1206" s="2" t="str">
        <f>IF(ISERR(FIND("15",GERAL[[#This Row],[ODS]])),"NÃO","SIM")</f>
        <v>NÃO</v>
      </c>
      <c r="Z1206" s="2" t="str">
        <f>IF(ISERR(FIND("16",GERAL[[#This Row],[ODS]])),"NÃO","SIM")</f>
        <v>NÃO</v>
      </c>
      <c r="AA1206" s="2" t="str">
        <f>IF(ISERR(FIND("17",GERAL[[#This Row],[ODS]])),"NÃO","SIM")</f>
        <v>NÃO</v>
      </c>
      <c r="AB1206" s="1">
        <v>46.486517798741154</v>
      </c>
      <c r="AC1206" s="1">
        <v>45.416991866779924</v>
      </c>
      <c r="AD1206" s="1">
        <v>49.391969629725622</v>
      </c>
      <c r="AE1206" s="1">
        <v>49.391969629725622</v>
      </c>
      <c r="AF1206" s="1">
        <v>53.985943786272394</v>
      </c>
      <c r="AG1206" s="1" t="str">
        <f>GERAL[[#This Row],[SIGLA]]&amp;GERAL[[#This Row],[CÓD]]</f>
        <v>PEIF_QR</v>
      </c>
      <c r="AH1206" s="1">
        <f ca="1">VLOOKUP(GERAL[[#This Row],[REF_NOTA]],BASE_NOTAS[],7,FALSE)</f>
        <v>45.608424301569762</v>
      </c>
      <c r="AI1206" s="31">
        <f ca="1">IF(GERAL[[#This Row],[Nota 2025]]="",0,GERAL[[#This Row],[Nota 2026]]-GERAL[[#This Row],[Nota 2025]])</f>
        <v>-8.3775194847026313</v>
      </c>
    </row>
    <row r="1207" spans="1:35" ht="17" x14ac:dyDescent="0.35">
      <c r="A1207" s="2" t="s">
        <v>172</v>
      </c>
      <c r="B1207" s="2" t="s">
        <v>199</v>
      </c>
      <c r="C1207" s="2" t="s">
        <v>212</v>
      </c>
      <c r="D1207" s="15" t="s">
        <v>45</v>
      </c>
      <c r="E1207" s="2" t="s">
        <v>115</v>
      </c>
      <c r="F1207" s="2" t="str">
        <f>VLOOKUP(GERAL[[#This Row],[CÓD]],SEALL,6,FALSE)</f>
        <v>G</v>
      </c>
      <c r="G120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0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20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07" s="2" t="str">
        <f>VLOOKUP(GERAL[[#This Row],[CÓD]],SEALL,4,FALSE)</f>
        <v>09</v>
      </c>
      <c r="K1207" s="2" t="str">
        <f>IF(ISERR(FIND("01",GERAL[[#This Row],[ODS]])),"NÃO","SIM")</f>
        <v>NÃO</v>
      </c>
      <c r="L1207" s="2" t="str">
        <f>IF(ISERR(FIND("02",GERAL[[#This Row],[ODS]])),"NÃO","SIM")</f>
        <v>NÃO</v>
      </c>
      <c r="M1207" s="2" t="str">
        <f>IF(ISERR(FIND("03",GERAL[[#This Row],[ODS]])),"NÃO","SIM")</f>
        <v>NÃO</v>
      </c>
      <c r="N1207" s="2" t="str">
        <f>IF(ISERR(FIND("04",GERAL[[#This Row],[ODS]])),"NÃO","SIM")</f>
        <v>NÃO</v>
      </c>
      <c r="O1207" s="2" t="str">
        <f>IF(ISERR(FIND("05",GERAL[[#This Row],[ODS]])),"NÃO","SIM")</f>
        <v>NÃO</v>
      </c>
      <c r="P1207" s="2" t="str">
        <f>IF(ISERR(FIND("06",GERAL[[#This Row],[ODS]])),"NÃO","SIM")</f>
        <v>NÃO</v>
      </c>
      <c r="Q1207" s="2" t="str">
        <f>IF(ISERR(FIND("07",GERAL[[#This Row],[ODS]])),"NÃO","SIM")</f>
        <v>NÃO</v>
      </c>
      <c r="R1207" s="2" t="str">
        <f>IF(ISERR(FIND("08",GERAL[[#This Row],[ODS]])),"NÃO","SIM")</f>
        <v>NÃO</v>
      </c>
      <c r="S1207" s="2" t="str">
        <f>IF(ISERR(FIND("09",GERAL[[#This Row],[ODS]])),"NÃO","SIM")</f>
        <v>SIM</v>
      </c>
      <c r="T1207" s="2" t="str">
        <f>IF(ISERR(FIND("10",GERAL[[#This Row],[ODS]])),"NÃO","SIM")</f>
        <v>NÃO</v>
      </c>
      <c r="U1207" s="2" t="str">
        <f>IF(ISERR(FIND("11",GERAL[[#This Row],[ODS]])),"NÃO","SIM")</f>
        <v>NÃO</v>
      </c>
      <c r="V1207" s="2" t="str">
        <f>IF(ISERR(FIND("12",GERAL[[#This Row],[ODS]])),"NÃO","SIM")</f>
        <v>NÃO</v>
      </c>
      <c r="W1207" s="2" t="str">
        <f>IF(ISERR(FIND("13",GERAL[[#This Row],[ODS]])),"NÃO","SIM")</f>
        <v>NÃO</v>
      </c>
      <c r="X1207" s="2" t="str">
        <f>IF(ISERR(FIND("14",GERAL[[#This Row],[ODS]])),"NÃO","SIM")</f>
        <v>NÃO</v>
      </c>
      <c r="Y1207" s="2" t="str">
        <f>IF(ISERR(FIND("15",GERAL[[#This Row],[ODS]])),"NÃO","SIM")</f>
        <v>NÃO</v>
      </c>
      <c r="Z1207" s="2" t="str">
        <f>IF(ISERR(FIND("16",GERAL[[#This Row],[ODS]])),"NÃO","SIM")</f>
        <v>NÃO</v>
      </c>
      <c r="AA1207" s="2" t="str">
        <f>IF(ISERR(FIND("17",GERAL[[#This Row],[ODS]])),"NÃO","SIM")</f>
        <v>NÃO</v>
      </c>
      <c r="AB1207" s="1">
        <v>44.010197980610933</v>
      </c>
      <c r="AC1207" s="1">
        <v>66.645182138683097</v>
      </c>
      <c r="AD1207" s="1">
        <v>49.404231231562797</v>
      </c>
      <c r="AE1207" s="1">
        <v>49.404231231562797</v>
      </c>
      <c r="AF1207" s="1">
        <v>64.219352683337647</v>
      </c>
      <c r="AG1207" s="1" t="str">
        <f>GERAL[[#This Row],[SIGLA]]&amp;GERAL[[#This Row],[CÓD]]</f>
        <v>PIIF_QR</v>
      </c>
      <c r="AH1207" s="1">
        <f ca="1">VLOOKUP(GERAL[[#This Row],[REF_NOTA]],BASE_NOTAS[],7,FALSE)</f>
        <v>66.046433032752901</v>
      </c>
      <c r="AI1207" s="31">
        <f ca="1">IF(GERAL[[#This Row],[Nota 2025]]="",0,GERAL[[#This Row],[Nota 2026]]-GERAL[[#This Row],[Nota 2025]])</f>
        <v>1.8270803494152545</v>
      </c>
    </row>
    <row r="1208" spans="1:35" ht="17" x14ac:dyDescent="0.35">
      <c r="A1208" s="2" t="s">
        <v>174</v>
      </c>
      <c r="B1208" s="2" t="s">
        <v>201</v>
      </c>
      <c r="C1208" s="2" t="s">
        <v>212</v>
      </c>
      <c r="D1208" s="15" t="s">
        <v>45</v>
      </c>
      <c r="E1208" s="2" t="s">
        <v>115</v>
      </c>
      <c r="F1208" s="2" t="str">
        <f>VLOOKUP(GERAL[[#This Row],[CÓD]],SEALL,6,FALSE)</f>
        <v>G</v>
      </c>
      <c r="G120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0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20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08" s="2" t="str">
        <f>VLOOKUP(GERAL[[#This Row],[CÓD]],SEALL,4,FALSE)</f>
        <v>09</v>
      </c>
      <c r="K1208" s="2" t="str">
        <f>IF(ISERR(FIND("01",GERAL[[#This Row],[ODS]])),"NÃO","SIM")</f>
        <v>NÃO</v>
      </c>
      <c r="L1208" s="2" t="str">
        <f>IF(ISERR(FIND("02",GERAL[[#This Row],[ODS]])),"NÃO","SIM")</f>
        <v>NÃO</v>
      </c>
      <c r="M1208" s="2" t="str">
        <f>IF(ISERR(FIND("03",GERAL[[#This Row],[ODS]])),"NÃO","SIM")</f>
        <v>NÃO</v>
      </c>
      <c r="N1208" s="2" t="str">
        <f>IF(ISERR(FIND("04",GERAL[[#This Row],[ODS]])),"NÃO","SIM")</f>
        <v>NÃO</v>
      </c>
      <c r="O1208" s="2" t="str">
        <f>IF(ISERR(FIND("05",GERAL[[#This Row],[ODS]])),"NÃO","SIM")</f>
        <v>NÃO</v>
      </c>
      <c r="P1208" s="2" t="str">
        <f>IF(ISERR(FIND("06",GERAL[[#This Row],[ODS]])),"NÃO","SIM")</f>
        <v>NÃO</v>
      </c>
      <c r="Q1208" s="2" t="str">
        <f>IF(ISERR(FIND("07",GERAL[[#This Row],[ODS]])),"NÃO","SIM")</f>
        <v>NÃO</v>
      </c>
      <c r="R1208" s="2" t="str">
        <f>IF(ISERR(FIND("08",GERAL[[#This Row],[ODS]])),"NÃO","SIM")</f>
        <v>NÃO</v>
      </c>
      <c r="S1208" s="2" t="str">
        <f>IF(ISERR(FIND("09",GERAL[[#This Row],[ODS]])),"NÃO","SIM")</f>
        <v>SIM</v>
      </c>
      <c r="T1208" s="2" t="str">
        <f>IF(ISERR(FIND("10",GERAL[[#This Row],[ODS]])),"NÃO","SIM")</f>
        <v>NÃO</v>
      </c>
      <c r="U1208" s="2" t="str">
        <f>IF(ISERR(FIND("11",GERAL[[#This Row],[ODS]])),"NÃO","SIM")</f>
        <v>NÃO</v>
      </c>
      <c r="V1208" s="2" t="str">
        <f>IF(ISERR(FIND("12",GERAL[[#This Row],[ODS]])),"NÃO","SIM")</f>
        <v>NÃO</v>
      </c>
      <c r="W1208" s="2" t="str">
        <f>IF(ISERR(FIND("13",GERAL[[#This Row],[ODS]])),"NÃO","SIM")</f>
        <v>NÃO</v>
      </c>
      <c r="X1208" s="2" t="str">
        <f>IF(ISERR(FIND("14",GERAL[[#This Row],[ODS]])),"NÃO","SIM")</f>
        <v>NÃO</v>
      </c>
      <c r="Y1208" s="2" t="str">
        <f>IF(ISERR(FIND("15",GERAL[[#This Row],[ODS]])),"NÃO","SIM")</f>
        <v>NÃO</v>
      </c>
      <c r="Z1208" s="2" t="str">
        <f>IF(ISERR(FIND("16",GERAL[[#This Row],[ODS]])),"NÃO","SIM")</f>
        <v>NÃO</v>
      </c>
      <c r="AA1208" s="2" t="str">
        <f>IF(ISERR(FIND("17",GERAL[[#This Row],[ODS]])),"NÃO","SIM")</f>
        <v>NÃO</v>
      </c>
      <c r="AB1208" s="1">
        <v>77.778554358376013</v>
      </c>
      <c r="AC1208" s="1">
        <v>57.782081102692615</v>
      </c>
      <c r="AD1208" s="1">
        <v>58.900239660108333</v>
      </c>
      <c r="AE1208" s="1">
        <v>58.900239660108333</v>
      </c>
      <c r="AF1208" s="1">
        <v>77.464123962179499</v>
      </c>
      <c r="AG1208" s="1" t="str">
        <f>GERAL[[#This Row],[SIGLA]]&amp;GERAL[[#This Row],[CÓD]]</f>
        <v>RJIF_QR</v>
      </c>
      <c r="AH1208" s="1">
        <f ca="1">VLOOKUP(GERAL[[#This Row],[REF_NOTA]],BASE_NOTAS[],7,FALSE)</f>
        <v>75.366598897843431</v>
      </c>
      <c r="AI1208" s="31">
        <f ca="1">IF(GERAL[[#This Row],[Nota 2025]]="",0,GERAL[[#This Row],[Nota 2026]]-GERAL[[#This Row],[Nota 2025]])</f>
        <v>-2.0975250643360681</v>
      </c>
    </row>
    <row r="1209" spans="1:35" ht="17" x14ac:dyDescent="0.35">
      <c r="A1209" s="2" t="s">
        <v>175</v>
      </c>
      <c r="B1209" s="2" t="s">
        <v>202</v>
      </c>
      <c r="C1209" s="2" t="s">
        <v>212</v>
      </c>
      <c r="D1209" s="15" t="s">
        <v>45</v>
      </c>
      <c r="E1209" s="2" t="s">
        <v>115</v>
      </c>
      <c r="F1209" s="2" t="str">
        <f>VLOOKUP(GERAL[[#This Row],[CÓD]],SEALL,6,FALSE)</f>
        <v>G</v>
      </c>
      <c r="G120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0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20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09" s="2" t="str">
        <f>VLOOKUP(GERAL[[#This Row],[CÓD]],SEALL,4,FALSE)</f>
        <v>09</v>
      </c>
      <c r="K1209" s="2" t="str">
        <f>IF(ISERR(FIND("01",GERAL[[#This Row],[ODS]])),"NÃO","SIM")</f>
        <v>NÃO</v>
      </c>
      <c r="L1209" s="2" t="str">
        <f>IF(ISERR(FIND("02",GERAL[[#This Row],[ODS]])),"NÃO","SIM")</f>
        <v>NÃO</v>
      </c>
      <c r="M1209" s="2" t="str">
        <f>IF(ISERR(FIND("03",GERAL[[#This Row],[ODS]])),"NÃO","SIM")</f>
        <v>NÃO</v>
      </c>
      <c r="N1209" s="2" t="str">
        <f>IF(ISERR(FIND("04",GERAL[[#This Row],[ODS]])),"NÃO","SIM")</f>
        <v>NÃO</v>
      </c>
      <c r="O1209" s="2" t="str">
        <f>IF(ISERR(FIND("05",GERAL[[#This Row],[ODS]])),"NÃO","SIM")</f>
        <v>NÃO</v>
      </c>
      <c r="P1209" s="2" t="str">
        <f>IF(ISERR(FIND("06",GERAL[[#This Row],[ODS]])),"NÃO","SIM")</f>
        <v>NÃO</v>
      </c>
      <c r="Q1209" s="2" t="str">
        <f>IF(ISERR(FIND("07",GERAL[[#This Row],[ODS]])),"NÃO","SIM")</f>
        <v>NÃO</v>
      </c>
      <c r="R1209" s="2" t="str">
        <f>IF(ISERR(FIND("08",GERAL[[#This Row],[ODS]])),"NÃO","SIM")</f>
        <v>NÃO</v>
      </c>
      <c r="S1209" s="2" t="str">
        <f>IF(ISERR(FIND("09",GERAL[[#This Row],[ODS]])),"NÃO","SIM")</f>
        <v>SIM</v>
      </c>
      <c r="T1209" s="2" t="str">
        <f>IF(ISERR(FIND("10",GERAL[[#This Row],[ODS]])),"NÃO","SIM")</f>
        <v>NÃO</v>
      </c>
      <c r="U1209" s="2" t="str">
        <f>IF(ISERR(FIND("11",GERAL[[#This Row],[ODS]])),"NÃO","SIM")</f>
        <v>NÃO</v>
      </c>
      <c r="V1209" s="2" t="str">
        <f>IF(ISERR(FIND("12",GERAL[[#This Row],[ODS]])),"NÃO","SIM")</f>
        <v>NÃO</v>
      </c>
      <c r="W1209" s="2" t="str">
        <f>IF(ISERR(FIND("13",GERAL[[#This Row],[ODS]])),"NÃO","SIM")</f>
        <v>NÃO</v>
      </c>
      <c r="X1209" s="2" t="str">
        <f>IF(ISERR(FIND("14",GERAL[[#This Row],[ODS]])),"NÃO","SIM")</f>
        <v>NÃO</v>
      </c>
      <c r="Y1209" s="2" t="str">
        <f>IF(ISERR(FIND("15",GERAL[[#This Row],[ODS]])),"NÃO","SIM")</f>
        <v>NÃO</v>
      </c>
      <c r="Z1209" s="2" t="str">
        <f>IF(ISERR(FIND("16",GERAL[[#This Row],[ODS]])),"NÃO","SIM")</f>
        <v>NÃO</v>
      </c>
      <c r="AA1209" s="2" t="str">
        <f>IF(ISERR(FIND("17",GERAL[[#This Row],[ODS]])),"NÃO","SIM")</f>
        <v>NÃO</v>
      </c>
      <c r="AB1209" s="1">
        <v>37.955731921615055</v>
      </c>
      <c r="AC1209" s="1">
        <v>50.769233182322459</v>
      </c>
      <c r="AD1209" s="1">
        <v>51.671669438898668</v>
      </c>
      <c r="AE1209" s="1">
        <v>51.671669438898668</v>
      </c>
      <c r="AF1209" s="1">
        <v>53.5535516159688</v>
      </c>
      <c r="AG1209" s="1" t="str">
        <f>GERAL[[#This Row],[SIGLA]]&amp;GERAL[[#This Row],[CÓD]]</f>
        <v>RNIF_QR</v>
      </c>
      <c r="AH1209" s="1">
        <f ca="1">VLOOKUP(GERAL[[#This Row],[REF_NOTA]],BASE_NOTAS[],7,FALSE)</f>
        <v>42.141722513024519</v>
      </c>
      <c r="AI1209" s="31">
        <f ca="1">IF(GERAL[[#This Row],[Nota 2025]]="",0,GERAL[[#This Row],[Nota 2026]]-GERAL[[#This Row],[Nota 2025]])</f>
        <v>-11.411829102944282</v>
      </c>
    </row>
    <row r="1210" spans="1:35" ht="17" x14ac:dyDescent="0.35">
      <c r="A1210" s="2" t="s">
        <v>178</v>
      </c>
      <c r="B1210" s="2" t="s">
        <v>205</v>
      </c>
      <c r="C1210" s="2" t="s">
        <v>212</v>
      </c>
      <c r="D1210" s="15" t="s">
        <v>45</v>
      </c>
      <c r="E1210" s="2" t="s">
        <v>115</v>
      </c>
      <c r="F1210" s="2" t="str">
        <f>VLOOKUP(GERAL[[#This Row],[CÓD]],SEALL,6,FALSE)</f>
        <v>G</v>
      </c>
      <c r="G121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1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21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10" s="2" t="str">
        <f>VLOOKUP(GERAL[[#This Row],[CÓD]],SEALL,4,FALSE)</f>
        <v>09</v>
      </c>
      <c r="K1210" s="2" t="str">
        <f>IF(ISERR(FIND("01",GERAL[[#This Row],[ODS]])),"NÃO","SIM")</f>
        <v>NÃO</v>
      </c>
      <c r="L1210" s="2" t="str">
        <f>IF(ISERR(FIND("02",GERAL[[#This Row],[ODS]])),"NÃO","SIM")</f>
        <v>NÃO</v>
      </c>
      <c r="M1210" s="2" t="str">
        <f>IF(ISERR(FIND("03",GERAL[[#This Row],[ODS]])),"NÃO","SIM")</f>
        <v>NÃO</v>
      </c>
      <c r="N1210" s="2" t="str">
        <f>IF(ISERR(FIND("04",GERAL[[#This Row],[ODS]])),"NÃO","SIM")</f>
        <v>NÃO</v>
      </c>
      <c r="O1210" s="2" t="str">
        <f>IF(ISERR(FIND("05",GERAL[[#This Row],[ODS]])),"NÃO","SIM")</f>
        <v>NÃO</v>
      </c>
      <c r="P1210" s="2" t="str">
        <f>IF(ISERR(FIND("06",GERAL[[#This Row],[ODS]])),"NÃO","SIM")</f>
        <v>NÃO</v>
      </c>
      <c r="Q1210" s="2" t="str">
        <f>IF(ISERR(FIND("07",GERAL[[#This Row],[ODS]])),"NÃO","SIM")</f>
        <v>NÃO</v>
      </c>
      <c r="R1210" s="2" t="str">
        <f>IF(ISERR(FIND("08",GERAL[[#This Row],[ODS]])),"NÃO","SIM")</f>
        <v>NÃO</v>
      </c>
      <c r="S1210" s="2" t="str">
        <f>IF(ISERR(FIND("09",GERAL[[#This Row],[ODS]])),"NÃO","SIM")</f>
        <v>SIM</v>
      </c>
      <c r="T1210" s="2" t="str">
        <f>IF(ISERR(FIND("10",GERAL[[#This Row],[ODS]])),"NÃO","SIM")</f>
        <v>NÃO</v>
      </c>
      <c r="U1210" s="2" t="str">
        <f>IF(ISERR(FIND("11",GERAL[[#This Row],[ODS]])),"NÃO","SIM")</f>
        <v>NÃO</v>
      </c>
      <c r="V1210" s="2" t="str">
        <f>IF(ISERR(FIND("12",GERAL[[#This Row],[ODS]])),"NÃO","SIM")</f>
        <v>NÃO</v>
      </c>
      <c r="W1210" s="2" t="str">
        <f>IF(ISERR(FIND("13",GERAL[[#This Row],[ODS]])),"NÃO","SIM")</f>
        <v>NÃO</v>
      </c>
      <c r="X1210" s="2" t="str">
        <f>IF(ISERR(FIND("14",GERAL[[#This Row],[ODS]])),"NÃO","SIM")</f>
        <v>NÃO</v>
      </c>
      <c r="Y1210" s="2" t="str">
        <f>IF(ISERR(FIND("15",GERAL[[#This Row],[ODS]])),"NÃO","SIM")</f>
        <v>NÃO</v>
      </c>
      <c r="Z1210" s="2" t="str">
        <f>IF(ISERR(FIND("16",GERAL[[#This Row],[ODS]])),"NÃO","SIM")</f>
        <v>NÃO</v>
      </c>
      <c r="AA1210" s="2" t="str">
        <f>IF(ISERR(FIND("17",GERAL[[#This Row],[ODS]])),"NÃO","SIM")</f>
        <v>NÃO</v>
      </c>
      <c r="AB1210" s="1">
        <v>48.496223986198792</v>
      </c>
      <c r="AC1210" s="1">
        <v>51.884695885547174</v>
      </c>
      <c r="AD1210" s="1">
        <v>59.528170044283982</v>
      </c>
      <c r="AE1210" s="1">
        <v>59.528170044283982</v>
      </c>
      <c r="AF1210" s="1">
        <v>43.953206874839466</v>
      </c>
      <c r="AG1210" s="1" t="str">
        <f>GERAL[[#This Row],[SIGLA]]&amp;GERAL[[#This Row],[CÓD]]</f>
        <v>RSIF_QR</v>
      </c>
      <c r="AH1210" s="1">
        <f ca="1">VLOOKUP(GERAL[[#This Row],[REF_NOTA]],BASE_NOTAS[],7,FALSE)</f>
        <v>47.195549064800232</v>
      </c>
      <c r="AI1210" s="31">
        <f ca="1">IF(GERAL[[#This Row],[Nota 2025]]="",0,GERAL[[#This Row],[Nota 2026]]-GERAL[[#This Row],[Nota 2025]])</f>
        <v>3.2423421899607661</v>
      </c>
    </row>
    <row r="1211" spans="1:35" ht="17" x14ac:dyDescent="0.35">
      <c r="A1211" s="2" t="s">
        <v>176</v>
      </c>
      <c r="B1211" s="2" t="s">
        <v>203</v>
      </c>
      <c r="C1211" s="2" t="s">
        <v>212</v>
      </c>
      <c r="D1211" s="15" t="s">
        <v>45</v>
      </c>
      <c r="E1211" s="2" t="s">
        <v>115</v>
      </c>
      <c r="F1211" s="2" t="str">
        <f>VLOOKUP(GERAL[[#This Row],[CÓD]],SEALL,6,FALSE)</f>
        <v>G</v>
      </c>
      <c r="G121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1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21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11" s="2" t="str">
        <f>VLOOKUP(GERAL[[#This Row],[CÓD]],SEALL,4,FALSE)</f>
        <v>09</v>
      </c>
      <c r="K1211" s="2" t="str">
        <f>IF(ISERR(FIND("01",GERAL[[#This Row],[ODS]])),"NÃO","SIM")</f>
        <v>NÃO</v>
      </c>
      <c r="L1211" s="2" t="str">
        <f>IF(ISERR(FIND("02",GERAL[[#This Row],[ODS]])),"NÃO","SIM")</f>
        <v>NÃO</v>
      </c>
      <c r="M1211" s="2" t="str">
        <f>IF(ISERR(FIND("03",GERAL[[#This Row],[ODS]])),"NÃO","SIM")</f>
        <v>NÃO</v>
      </c>
      <c r="N1211" s="2" t="str">
        <f>IF(ISERR(FIND("04",GERAL[[#This Row],[ODS]])),"NÃO","SIM")</f>
        <v>NÃO</v>
      </c>
      <c r="O1211" s="2" t="str">
        <f>IF(ISERR(FIND("05",GERAL[[#This Row],[ODS]])),"NÃO","SIM")</f>
        <v>NÃO</v>
      </c>
      <c r="P1211" s="2" t="str">
        <f>IF(ISERR(FIND("06",GERAL[[#This Row],[ODS]])),"NÃO","SIM")</f>
        <v>NÃO</v>
      </c>
      <c r="Q1211" s="2" t="str">
        <f>IF(ISERR(FIND("07",GERAL[[#This Row],[ODS]])),"NÃO","SIM")</f>
        <v>NÃO</v>
      </c>
      <c r="R1211" s="2" t="str">
        <f>IF(ISERR(FIND("08",GERAL[[#This Row],[ODS]])),"NÃO","SIM")</f>
        <v>NÃO</v>
      </c>
      <c r="S1211" s="2" t="str">
        <f>IF(ISERR(FIND("09",GERAL[[#This Row],[ODS]])),"NÃO","SIM")</f>
        <v>SIM</v>
      </c>
      <c r="T1211" s="2" t="str">
        <f>IF(ISERR(FIND("10",GERAL[[#This Row],[ODS]])),"NÃO","SIM")</f>
        <v>NÃO</v>
      </c>
      <c r="U1211" s="2" t="str">
        <f>IF(ISERR(FIND("11",GERAL[[#This Row],[ODS]])),"NÃO","SIM")</f>
        <v>NÃO</v>
      </c>
      <c r="V1211" s="2" t="str">
        <f>IF(ISERR(FIND("12",GERAL[[#This Row],[ODS]])),"NÃO","SIM")</f>
        <v>NÃO</v>
      </c>
      <c r="W1211" s="2" t="str">
        <f>IF(ISERR(FIND("13",GERAL[[#This Row],[ODS]])),"NÃO","SIM")</f>
        <v>NÃO</v>
      </c>
      <c r="X1211" s="2" t="str">
        <f>IF(ISERR(FIND("14",GERAL[[#This Row],[ODS]])),"NÃO","SIM")</f>
        <v>NÃO</v>
      </c>
      <c r="Y1211" s="2" t="str">
        <f>IF(ISERR(FIND("15",GERAL[[#This Row],[ODS]])),"NÃO","SIM")</f>
        <v>NÃO</v>
      </c>
      <c r="Z1211" s="2" t="str">
        <f>IF(ISERR(FIND("16",GERAL[[#This Row],[ODS]])),"NÃO","SIM")</f>
        <v>NÃO</v>
      </c>
      <c r="AA1211" s="2" t="str">
        <f>IF(ISERR(FIND("17",GERAL[[#This Row],[ODS]])),"NÃO","SIM")</f>
        <v>NÃO</v>
      </c>
      <c r="AB1211" s="1">
        <v>47.769960254854894</v>
      </c>
      <c r="AC1211" s="1">
        <v>43.674967570553044</v>
      </c>
      <c r="AD1211" s="1">
        <v>51.83938920623212</v>
      </c>
      <c r="AE1211" s="1">
        <v>51.83938920623212</v>
      </c>
      <c r="AF1211" s="1">
        <v>56.674850261869771</v>
      </c>
      <c r="AG1211" s="1" t="str">
        <f>GERAL[[#This Row],[SIGLA]]&amp;GERAL[[#This Row],[CÓD]]</f>
        <v>ROIF_QR</v>
      </c>
      <c r="AH1211" s="1">
        <f ca="1">VLOOKUP(GERAL[[#This Row],[REF_NOTA]],BASE_NOTAS[],7,FALSE)</f>
        <v>52.608331238859861</v>
      </c>
      <c r="AI1211" s="31">
        <f ca="1">IF(GERAL[[#This Row],[Nota 2025]]="",0,GERAL[[#This Row],[Nota 2026]]-GERAL[[#This Row],[Nota 2025]])</f>
        <v>-4.06651902300991</v>
      </c>
    </row>
    <row r="1212" spans="1:35" ht="17" x14ac:dyDescent="0.35">
      <c r="A1212" s="2" t="s">
        <v>177</v>
      </c>
      <c r="B1212" s="2" t="s">
        <v>204</v>
      </c>
      <c r="C1212" s="2" t="s">
        <v>212</v>
      </c>
      <c r="D1212" s="15" t="s">
        <v>45</v>
      </c>
      <c r="E1212" s="2" t="s">
        <v>115</v>
      </c>
      <c r="F1212" s="2" t="str">
        <f>VLOOKUP(GERAL[[#This Row],[CÓD]],SEALL,6,FALSE)</f>
        <v>G</v>
      </c>
      <c r="G121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1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21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12" s="2" t="str">
        <f>VLOOKUP(GERAL[[#This Row],[CÓD]],SEALL,4,FALSE)</f>
        <v>09</v>
      </c>
      <c r="K1212" s="2" t="str">
        <f>IF(ISERR(FIND("01",GERAL[[#This Row],[ODS]])),"NÃO","SIM")</f>
        <v>NÃO</v>
      </c>
      <c r="L1212" s="2" t="str">
        <f>IF(ISERR(FIND("02",GERAL[[#This Row],[ODS]])),"NÃO","SIM")</f>
        <v>NÃO</v>
      </c>
      <c r="M1212" s="2" t="str">
        <f>IF(ISERR(FIND("03",GERAL[[#This Row],[ODS]])),"NÃO","SIM")</f>
        <v>NÃO</v>
      </c>
      <c r="N1212" s="2" t="str">
        <f>IF(ISERR(FIND("04",GERAL[[#This Row],[ODS]])),"NÃO","SIM")</f>
        <v>NÃO</v>
      </c>
      <c r="O1212" s="2" t="str">
        <f>IF(ISERR(FIND("05",GERAL[[#This Row],[ODS]])),"NÃO","SIM")</f>
        <v>NÃO</v>
      </c>
      <c r="P1212" s="2" t="str">
        <f>IF(ISERR(FIND("06",GERAL[[#This Row],[ODS]])),"NÃO","SIM")</f>
        <v>NÃO</v>
      </c>
      <c r="Q1212" s="2" t="str">
        <f>IF(ISERR(FIND("07",GERAL[[#This Row],[ODS]])),"NÃO","SIM")</f>
        <v>NÃO</v>
      </c>
      <c r="R1212" s="2" t="str">
        <f>IF(ISERR(FIND("08",GERAL[[#This Row],[ODS]])),"NÃO","SIM")</f>
        <v>NÃO</v>
      </c>
      <c r="S1212" s="2" t="str">
        <f>IF(ISERR(FIND("09",GERAL[[#This Row],[ODS]])),"NÃO","SIM")</f>
        <v>SIM</v>
      </c>
      <c r="T1212" s="2" t="str">
        <f>IF(ISERR(FIND("10",GERAL[[#This Row],[ODS]])),"NÃO","SIM")</f>
        <v>NÃO</v>
      </c>
      <c r="U1212" s="2" t="str">
        <f>IF(ISERR(FIND("11",GERAL[[#This Row],[ODS]])),"NÃO","SIM")</f>
        <v>NÃO</v>
      </c>
      <c r="V1212" s="2" t="str">
        <f>IF(ISERR(FIND("12",GERAL[[#This Row],[ODS]])),"NÃO","SIM")</f>
        <v>NÃO</v>
      </c>
      <c r="W1212" s="2" t="str">
        <f>IF(ISERR(FIND("13",GERAL[[#This Row],[ODS]])),"NÃO","SIM")</f>
        <v>NÃO</v>
      </c>
      <c r="X1212" s="2" t="str">
        <f>IF(ISERR(FIND("14",GERAL[[#This Row],[ODS]])),"NÃO","SIM")</f>
        <v>NÃO</v>
      </c>
      <c r="Y1212" s="2" t="str">
        <f>IF(ISERR(FIND("15",GERAL[[#This Row],[ODS]])),"NÃO","SIM")</f>
        <v>NÃO</v>
      </c>
      <c r="Z1212" s="2" t="str">
        <f>IF(ISERR(FIND("16",GERAL[[#This Row],[ODS]])),"NÃO","SIM")</f>
        <v>NÃO</v>
      </c>
      <c r="AA1212" s="2" t="str">
        <f>IF(ISERR(FIND("17",GERAL[[#This Row],[ODS]])),"NÃO","SIM")</f>
        <v>NÃO</v>
      </c>
      <c r="AB1212" s="1">
        <v>66.512945569766885</v>
      </c>
      <c r="AC1212" s="1">
        <v>66.456365103859511</v>
      </c>
      <c r="AD1212" s="1">
        <v>55.364830939740507</v>
      </c>
      <c r="AE1212" s="1">
        <v>55.364830939740507</v>
      </c>
      <c r="AF1212" s="1">
        <v>39.833031853598449</v>
      </c>
      <c r="AG1212" s="1" t="str">
        <f>GERAL[[#This Row],[SIGLA]]&amp;GERAL[[#This Row],[CÓD]]</f>
        <v>RRIF_QR</v>
      </c>
      <c r="AH1212" s="1">
        <f ca="1">VLOOKUP(GERAL[[#This Row],[REF_NOTA]],BASE_NOTAS[],7,FALSE)</f>
        <v>45.789101277844466</v>
      </c>
      <c r="AI1212" s="31">
        <f ca="1">IF(GERAL[[#This Row],[Nota 2025]]="",0,GERAL[[#This Row],[Nota 2026]]-GERAL[[#This Row],[Nota 2025]])</f>
        <v>5.9560694242460173</v>
      </c>
    </row>
    <row r="1213" spans="1:35" ht="17" x14ac:dyDescent="0.35">
      <c r="A1213" s="2" t="s">
        <v>179</v>
      </c>
      <c r="B1213" s="2" t="s">
        <v>194</v>
      </c>
      <c r="C1213" s="2" t="s">
        <v>212</v>
      </c>
      <c r="D1213" s="15" t="s">
        <v>45</v>
      </c>
      <c r="E1213" s="2" t="s">
        <v>115</v>
      </c>
      <c r="F1213" s="2" t="str">
        <f>VLOOKUP(GERAL[[#This Row],[CÓD]],SEALL,6,FALSE)</f>
        <v>G</v>
      </c>
      <c r="G121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1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21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13" s="2" t="str">
        <f>VLOOKUP(GERAL[[#This Row],[CÓD]],SEALL,4,FALSE)</f>
        <v>09</v>
      </c>
      <c r="K1213" s="2" t="str">
        <f>IF(ISERR(FIND("01",GERAL[[#This Row],[ODS]])),"NÃO","SIM")</f>
        <v>NÃO</v>
      </c>
      <c r="L1213" s="2" t="str">
        <f>IF(ISERR(FIND("02",GERAL[[#This Row],[ODS]])),"NÃO","SIM")</f>
        <v>NÃO</v>
      </c>
      <c r="M1213" s="2" t="str">
        <f>IF(ISERR(FIND("03",GERAL[[#This Row],[ODS]])),"NÃO","SIM")</f>
        <v>NÃO</v>
      </c>
      <c r="N1213" s="2" t="str">
        <f>IF(ISERR(FIND("04",GERAL[[#This Row],[ODS]])),"NÃO","SIM")</f>
        <v>NÃO</v>
      </c>
      <c r="O1213" s="2" t="str">
        <f>IF(ISERR(FIND("05",GERAL[[#This Row],[ODS]])),"NÃO","SIM")</f>
        <v>NÃO</v>
      </c>
      <c r="P1213" s="2" t="str">
        <f>IF(ISERR(FIND("06",GERAL[[#This Row],[ODS]])),"NÃO","SIM")</f>
        <v>NÃO</v>
      </c>
      <c r="Q1213" s="2" t="str">
        <f>IF(ISERR(FIND("07",GERAL[[#This Row],[ODS]])),"NÃO","SIM")</f>
        <v>NÃO</v>
      </c>
      <c r="R1213" s="2" t="str">
        <f>IF(ISERR(FIND("08",GERAL[[#This Row],[ODS]])),"NÃO","SIM")</f>
        <v>NÃO</v>
      </c>
      <c r="S1213" s="2" t="str">
        <f>IF(ISERR(FIND("09",GERAL[[#This Row],[ODS]])),"NÃO","SIM")</f>
        <v>SIM</v>
      </c>
      <c r="T1213" s="2" t="str">
        <f>IF(ISERR(FIND("10",GERAL[[#This Row],[ODS]])),"NÃO","SIM")</f>
        <v>NÃO</v>
      </c>
      <c r="U1213" s="2" t="str">
        <f>IF(ISERR(FIND("11",GERAL[[#This Row],[ODS]])),"NÃO","SIM")</f>
        <v>NÃO</v>
      </c>
      <c r="V1213" s="2" t="str">
        <f>IF(ISERR(FIND("12",GERAL[[#This Row],[ODS]])),"NÃO","SIM")</f>
        <v>NÃO</v>
      </c>
      <c r="W1213" s="2" t="str">
        <f>IF(ISERR(FIND("13",GERAL[[#This Row],[ODS]])),"NÃO","SIM")</f>
        <v>NÃO</v>
      </c>
      <c r="X1213" s="2" t="str">
        <f>IF(ISERR(FIND("14",GERAL[[#This Row],[ODS]])),"NÃO","SIM")</f>
        <v>NÃO</v>
      </c>
      <c r="Y1213" s="2" t="str">
        <f>IF(ISERR(FIND("15",GERAL[[#This Row],[ODS]])),"NÃO","SIM")</f>
        <v>NÃO</v>
      </c>
      <c r="Z1213" s="2" t="str">
        <f>IF(ISERR(FIND("16",GERAL[[#This Row],[ODS]])),"NÃO","SIM")</f>
        <v>NÃO</v>
      </c>
      <c r="AA1213" s="2" t="str">
        <f>IF(ISERR(FIND("17",GERAL[[#This Row],[ODS]])),"NÃO","SIM")</f>
        <v>NÃO</v>
      </c>
      <c r="AB1213" s="1">
        <v>46.193446063182073</v>
      </c>
      <c r="AC1213" s="1">
        <v>49.389300599996808</v>
      </c>
      <c r="AD1213" s="1">
        <v>56.081211938206074</v>
      </c>
      <c r="AE1213" s="1">
        <v>56.081211938206074</v>
      </c>
      <c r="AF1213" s="1">
        <v>47.233864153520905</v>
      </c>
      <c r="AG1213" s="1" t="str">
        <f>GERAL[[#This Row],[SIGLA]]&amp;GERAL[[#This Row],[CÓD]]</f>
        <v>SCIF_QR</v>
      </c>
      <c r="AH1213" s="1">
        <f ca="1">VLOOKUP(GERAL[[#This Row],[REF_NOTA]],BASE_NOTAS[],7,FALSE)</f>
        <v>61.170539312377713</v>
      </c>
      <c r="AI1213" s="31">
        <f ca="1">IF(GERAL[[#This Row],[Nota 2025]]="",0,GERAL[[#This Row],[Nota 2026]]-GERAL[[#This Row],[Nota 2025]])</f>
        <v>13.936675158856808</v>
      </c>
    </row>
    <row r="1214" spans="1:35" ht="17" x14ac:dyDescent="0.35">
      <c r="A1214" s="2" t="s">
        <v>181</v>
      </c>
      <c r="B1214" s="2" t="s">
        <v>186</v>
      </c>
      <c r="C1214" s="2" t="s">
        <v>212</v>
      </c>
      <c r="D1214" s="15" t="s">
        <v>45</v>
      </c>
      <c r="E1214" s="2" t="s">
        <v>115</v>
      </c>
      <c r="F1214" s="2" t="str">
        <f>VLOOKUP(GERAL[[#This Row],[CÓD]],SEALL,6,FALSE)</f>
        <v>G</v>
      </c>
      <c r="G121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1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21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14" s="2" t="str">
        <f>VLOOKUP(GERAL[[#This Row],[CÓD]],SEALL,4,FALSE)</f>
        <v>09</v>
      </c>
      <c r="K1214" s="2" t="str">
        <f>IF(ISERR(FIND("01",GERAL[[#This Row],[ODS]])),"NÃO","SIM")</f>
        <v>NÃO</v>
      </c>
      <c r="L1214" s="2" t="str">
        <f>IF(ISERR(FIND("02",GERAL[[#This Row],[ODS]])),"NÃO","SIM")</f>
        <v>NÃO</v>
      </c>
      <c r="M1214" s="2" t="str">
        <f>IF(ISERR(FIND("03",GERAL[[#This Row],[ODS]])),"NÃO","SIM")</f>
        <v>NÃO</v>
      </c>
      <c r="N1214" s="2" t="str">
        <f>IF(ISERR(FIND("04",GERAL[[#This Row],[ODS]])),"NÃO","SIM")</f>
        <v>NÃO</v>
      </c>
      <c r="O1214" s="2" t="str">
        <f>IF(ISERR(FIND("05",GERAL[[#This Row],[ODS]])),"NÃO","SIM")</f>
        <v>NÃO</v>
      </c>
      <c r="P1214" s="2" t="str">
        <f>IF(ISERR(FIND("06",GERAL[[#This Row],[ODS]])),"NÃO","SIM")</f>
        <v>NÃO</v>
      </c>
      <c r="Q1214" s="2" t="str">
        <f>IF(ISERR(FIND("07",GERAL[[#This Row],[ODS]])),"NÃO","SIM")</f>
        <v>NÃO</v>
      </c>
      <c r="R1214" s="2" t="str">
        <f>IF(ISERR(FIND("08",GERAL[[#This Row],[ODS]])),"NÃO","SIM")</f>
        <v>NÃO</v>
      </c>
      <c r="S1214" s="2" t="str">
        <f>IF(ISERR(FIND("09",GERAL[[#This Row],[ODS]])),"NÃO","SIM")</f>
        <v>SIM</v>
      </c>
      <c r="T1214" s="2" t="str">
        <f>IF(ISERR(FIND("10",GERAL[[#This Row],[ODS]])),"NÃO","SIM")</f>
        <v>NÃO</v>
      </c>
      <c r="U1214" s="2" t="str">
        <f>IF(ISERR(FIND("11",GERAL[[#This Row],[ODS]])),"NÃO","SIM")</f>
        <v>NÃO</v>
      </c>
      <c r="V1214" s="2" t="str">
        <f>IF(ISERR(FIND("12",GERAL[[#This Row],[ODS]])),"NÃO","SIM")</f>
        <v>NÃO</v>
      </c>
      <c r="W1214" s="2" t="str">
        <f>IF(ISERR(FIND("13",GERAL[[#This Row],[ODS]])),"NÃO","SIM")</f>
        <v>NÃO</v>
      </c>
      <c r="X1214" s="2" t="str">
        <f>IF(ISERR(FIND("14",GERAL[[#This Row],[ODS]])),"NÃO","SIM")</f>
        <v>NÃO</v>
      </c>
      <c r="Y1214" s="2" t="str">
        <f>IF(ISERR(FIND("15",GERAL[[#This Row],[ODS]])),"NÃO","SIM")</f>
        <v>NÃO</v>
      </c>
      <c r="Z1214" s="2" t="str">
        <f>IF(ISERR(FIND("16",GERAL[[#This Row],[ODS]])),"NÃO","SIM")</f>
        <v>NÃO</v>
      </c>
      <c r="AA1214" s="2" t="str">
        <f>IF(ISERR(FIND("17",GERAL[[#This Row],[ODS]])),"NÃO","SIM")</f>
        <v>NÃO</v>
      </c>
      <c r="AB1214" s="1">
        <v>95.644764869396482</v>
      </c>
      <c r="AC1214" s="1">
        <v>100</v>
      </c>
      <c r="AD1214" s="1">
        <v>100</v>
      </c>
      <c r="AE1214" s="1">
        <v>100</v>
      </c>
      <c r="AF1214" s="1">
        <v>100</v>
      </c>
      <c r="AG1214" s="1" t="str">
        <f>GERAL[[#This Row],[SIGLA]]&amp;GERAL[[#This Row],[CÓD]]</f>
        <v>SPIF_QR</v>
      </c>
      <c r="AH1214" s="1">
        <f ca="1">VLOOKUP(GERAL[[#This Row],[REF_NOTA]],BASE_NOTAS[],7,FALSE)</f>
        <v>100</v>
      </c>
      <c r="AI1214" s="31">
        <f ca="1">IF(GERAL[[#This Row],[Nota 2025]]="",0,GERAL[[#This Row],[Nota 2026]]-GERAL[[#This Row],[Nota 2025]])</f>
        <v>0</v>
      </c>
    </row>
    <row r="1215" spans="1:35" ht="17" x14ac:dyDescent="0.35">
      <c r="A1215" s="2" t="s">
        <v>180</v>
      </c>
      <c r="B1215" s="2" t="s">
        <v>206</v>
      </c>
      <c r="C1215" s="2" t="s">
        <v>212</v>
      </c>
      <c r="D1215" s="15" t="s">
        <v>45</v>
      </c>
      <c r="E1215" s="2" t="s">
        <v>115</v>
      </c>
      <c r="F1215" s="2" t="str">
        <f>VLOOKUP(GERAL[[#This Row],[CÓD]],SEALL,6,FALSE)</f>
        <v>G</v>
      </c>
      <c r="G121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1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21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15" s="2" t="str">
        <f>VLOOKUP(GERAL[[#This Row],[CÓD]],SEALL,4,FALSE)</f>
        <v>09</v>
      </c>
      <c r="K1215" s="2" t="str">
        <f>IF(ISERR(FIND("01",GERAL[[#This Row],[ODS]])),"NÃO","SIM")</f>
        <v>NÃO</v>
      </c>
      <c r="L1215" s="2" t="str">
        <f>IF(ISERR(FIND("02",GERAL[[#This Row],[ODS]])),"NÃO","SIM")</f>
        <v>NÃO</v>
      </c>
      <c r="M1215" s="2" t="str">
        <f>IF(ISERR(FIND("03",GERAL[[#This Row],[ODS]])),"NÃO","SIM")</f>
        <v>NÃO</v>
      </c>
      <c r="N1215" s="2" t="str">
        <f>IF(ISERR(FIND("04",GERAL[[#This Row],[ODS]])),"NÃO","SIM")</f>
        <v>NÃO</v>
      </c>
      <c r="O1215" s="2" t="str">
        <f>IF(ISERR(FIND("05",GERAL[[#This Row],[ODS]])),"NÃO","SIM")</f>
        <v>NÃO</v>
      </c>
      <c r="P1215" s="2" t="str">
        <f>IF(ISERR(FIND("06",GERAL[[#This Row],[ODS]])),"NÃO","SIM")</f>
        <v>NÃO</v>
      </c>
      <c r="Q1215" s="2" t="str">
        <f>IF(ISERR(FIND("07",GERAL[[#This Row],[ODS]])),"NÃO","SIM")</f>
        <v>NÃO</v>
      </c>
      <c r="R1215" s="2" t="str">
        <f>IF(ISERR(FIND("08",GERAL[[#This Row],[ODS]])),"NÃO","SIM")</f>
        <v>NÃO</v>
      </c>
      <c r="S1215" s="2" t="str">
        <f>IF(ISERR(FIND("09",GERAL[[#This Row],[ODS]])),"NÃO","SIM")</f>
        <v>SIM</v>
      </c>
      <c r="T1215" s="2" t="str">
        <f>IF(ISERR(FIND("10",GERAL[[#This Row],[ODS]])),"NÃO","SIM")</f>
        <v>NÃO</v>
      </c>
      <c r="U1215" s="2" t="str">
        <f>IF(ISERR(FIND("11",GERAL[[#This Row],[ODS]])),"NÃO","SIM")</f>
        <v>NÃO</v>
      </c>
      <c r="V1215" s="2" t="str">
        <f>IF(ISERR(FIND("12",GERAL[[#This Row],[ODS]])),"NÃO","SIM")</f>
        <v>NÃO</v>
      </c>
      <c r="W1215" s="2" t="str">
        <f>IF(ISERR(FIND("13",GERAL[[#This Row],[ODS]])),"NÃO","SIM")</f>
        <v>NÃO</v>
      </c>
      <c r="X1215" s="2" t="str">
        <f>IF(ISERR(FIND("14",GERAL[[#This Row],[ODS]])),"NÃO","SIM")</f>
        <v>NÃO</v>
      </c>
      <c r="Y1215" s="2" t="str">
        <f>IF(ISERR(FIND("15",GERAL[[#This Row],[ODS]])),"NÃO","SIM")</f>
        <v>NÃO</v>
      </c>
      <c r="Z1215" s="2" t="str">
        <f>IF(ISERR(FIND("16",GERAL[[#This Row],[ODS]])),"NÃO","SIM")</f>
        <v>NÃO</v>
      </c>
      <c r="AA1215" s="2" t="str">
        <f>IF(ISERR(FIND("17",GERAL[[#This Row],[ODS]])),"NÃO","SIM")</f>
        <v>NÃO</v>
      </c>
      <c r="AB1215" s="1">
        <v>35.866010484081286</v>
      </c>
      <c r="AC1215" s="1">
        <v>39.683046884125112</v>
      </c>
      <c r="AD1215" s="1">
        <v>53.365598311740179</v>
      </c>
      <c r="AE1215" s="1">
        <v>53.365598311740179</v>
      </c>
      <c r="AF1215" s="1">
        <v>80.748207515257121</v>
      </c>
      <c r="AG1215" s="1" t="str">
        <f>GERAL[[#This Row],[SIGLA]]&amp;GERAL[[#This Row],[CÓD]]</f>
        <v>SEIF_QR</v>
      </c>
      <c r="AH1215" s="1">
        <f ca="1">VLOOKUP(GERAL[[#This Row],[REF_NOTA]],BASE_NOTAS[],7,FALSE)</f>
        <v>59.756514609904144</v>
      </c>
      <c r="AI1215" s="31">
        <f ca="1">IF(GERAL[[#This Row],[Nota 2025]]="",0,GERAL[[#This Row],[Nota 2026]]-GERAL[[#This Row],[Nota 2025]])</f>
        <v>-20.991692905352977</v>
      </c>
    </row>
    <row r="1216" spans="1:35" ht="17" x14ac:dyDescent="0.35">
      <c r="A1216" s="2" t="s">
        <v>182</v>
      </c>
      <c r="B1216" s="2" t="s">
        <v>185</v>
      </c>
      <c r="C1216" s="2" t="s">
        <v>212</v>
      </c>
      <c r="D1216" s="15" t="s">
        <v>45</v>
      </c>
      <c r="E1216" s="2" t="s">
        <v>115</v>
      </c>
      <c r="F1216" s="2" t="str">
        <f>VLOOKUP(GERAL[[#This Row],[CÓD]],SEALL,6,FALSE)</f>
        <v>G</v>
      </c>
      <c r="G121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1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21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16" s="2" t="str">
        <f>VLOOKUP(GERAL[[#This Row],[CÓD]],SEALL,4,FALSE)</f>
        <v>09</v>
      </c>
      <c r="K1216" s="2" t="str">
        <f>IF(ISERR(FIND("01",GERAL[[#This Row],[ODS]])),"NÃO","SIM")</f>
        <v>NÃO</v>
      </c>
      <c r="L1216" s="2" t="str">
        <f>IF(ISERR(FIND("02",GERAL[[#This Row],[ODS]])),"NÃO","SIM")</f>
        <v>NÃO</v>
      </c>
      <c r="M1216" s="2" t="str">
        <f>IF(ISERR(FIND("03",GERAL[[#This Row],[ODS]])),"NÃO","SIM")</f>
        <v>NÃO</v>
      </c>
      <c r="N1216" s="2" t="str">
        <f>IF(ISERR(FIND("04",GERAL[[#This Row],[ODS]])),"NÃO","SIM")</f>
        <v>NÃO</v>
      </c>
      <c r="O1216" s="2" t="str">
        <f>IF(ISERR(FIND("05",GERAL[[#This Row],[ODS]])),"NÃO","SIM")</f>
        <v>NÃO</v>
      </c>
      <c r="P1216" s="2" t="str">
        <f>IF(ISERR(FIND("06",GERAL[[#This Row],[ODS]])),"NÃO","SIM")</f>
        <v>NÃO</v>
      </c>
      <c r="Q1216" s="2" t="str">
        <f>IF(ISERR(FIND("07",GERAL[[#This Row],[ODS]])),"NÃO","SIM")</f>
        <v>NÃO</v>
      </c>
      <c r="R1216" s="2" t="str">
        <f>IF(ISERR(FIND("08",GERAL[[#This Row],[ODS]])),"NÃO","SIM")</f>
        <v>NÃO</v>
      </c>
      <c r="S1216" s="2" t="str">
        <f>IF(ISERR(FIND("09",GERAL[[#This Row],[ODS]])),"NÃO","SIM")</f>
        <v>SIM</v>
      </c>
      <c r="T1216" s="2" t="str">
        <f>IF(ISERR(FIND("10",GERAL[[#This Row],[ODS]])),"NÃO","SIM")</f>
        <v>NÃO</v>
      </c>
      <c r="U1216" s="2" t="str">
        <f>IF(ISERR(FIND("11",GERAL[[#This Row],[ODS]])),"NÃO","SIM")</f>
        <v>NÃO</v>
      </c>
      <c r="V1216" s="2" t="str">
        <f>IF(ISERR(FIND("12",GERAL[[#This Row],[ODS]])),"NÃO","SIM")</f>
        <v>NÃO</v>
      </c>
      <c r="W1216" s="2" t="str">
        <f>IF(ISERR(FIND("13",GERAL[[#This Row],[ODS]])),"NÃO","SIM")</f>
        <v>NÃO</v>
      </c>
      <c r="X1216" s="2" t="str">
        <f>IF(ISERR(FIND("14",GERAL[[#This Row],[ODS]])),"NÃO","SIM")</f>
        <v>NÃO</v>
      </c>
      <c r="Y1216" s="2" t="str">
        <f>IF(ISERR(FIND("15",GERAL[[#This Row],[ODS]])),"NÃO","SIM")</f>
        <v>NÃO</v>
      </c>
      <c r="Z1216" s="2" t="str">
        <f>IF(ISERR(FIND("16",GERAL[[#This Row],[ODS]])),"NÃO","SIM")</f>
        <v>NÃO</v>
      </c>
      <c r="AA1216" s="2" t="str">
        <f>IF(ISERR(FIND("17",GERAL[[#This Row],[ODS]])),"NÃO","SIM")</f>
        <v>NÃO</v>
      </c>
      <c r="AB1216" s="1">
        <v>32.467523254901174</v>
      </c>
      <c r="AC1216" s="1">
        <v>58.026466821775976</v>
      </c>
      <c r="AD1216" s="1">
        <v>48.464928414411382</v>
      </c>
      <c r="AE1216" s="1">
        <v>48.464928414411382</v>
      </c>
      <c r="AF1216" s="1">
        <v>31.722138578502317</v>
      </c>
      <c r="AG1216" s="1" t="str">
        <f>GERAL[[#This Row],[SIGLA]]&amp;GERAL[[#This Row],[CÓD]]</f>
        <v>TOIF_QR</v>
      </c>
      <c r="AH1216" s="1">
        <f ca="1">VLOOKUP(GERAL[[#This Row],[REF_NOTA]],BASE_NOTAS[],7,FALSE)</f>
        <v>43.557095046590604</v>
      </c>
      <c r="AI1216" s="31">
        <f ca="1">IF(GERAL[[#This Row],[Nota 2025]]="",0,GERAL[[#This Row],[Nota 2026]]-GERAL[[#This Row],[Nota 2025]])</f>
        <v>11.834956468088286</v>
      </c>
    </row>
    <row r="1217" spans="1:35" ht="17" x14ac:dyDescent="0.35">
      <c r="A1217" s="2" t="s">
        <v>0</v>
      </c>
      <c r="B1217" s="2" t="s">
        <v>156</v>
      </c>
      <c r="C1217" s="2" t="s">
        <v>212</v>
      </c>
      <c r="D1217" s="15" t="s">
        <v>38</v>
      </c>
      <c r="E1217" s="2" t="s">
        <v>108</v>
      </c>
      <c r="F1217" s="2" t="str">
        <f>VLOOKUP(GERAL[[#This Row],[CÓD]],SEALL,6,FALSE)</f>
        <v>SG</v>
      </c>
      <c r="G121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1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1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17" s="2" t="str">
        <f>VLOOKUP(GERAL[[#This Row],[CÓD]],SEALL,4,FALSE)</f>
        <v>09, 11</v>
      </c>
      <c r="K1217" s="2" t="str">
        <f>IF(ISERR(FIND("01",GERAL[[#This Row],[ODS]])),"NÃO","SIM")</f>
        <v>NÃO</v>
      </c>
      <c r="L1217" s="2" t="str">
        <f>IF(ISERR(FIND("02",GERAL[[#This Row],[ODS]])),"NÃO","SIM")</f>
        <v>NÃO</v>
      </c>
      <c r="M1217" s="2" t="str">
        <f>IF(ISERR(FIND("03",GERAL[[#This Row],[ODS]])),"NÃO","SIM")</f>
        <v>NÃO</v>
      </c>
      <c r="N1217" s="2" t="str">
        <f>IF(ISERR(FIND("04",GERAL[[#This Row],[ODS]])),"NÃO","SIM")</f>
        <v>NÃO</v>
      </c>
      <c r="O1217" s="2" t="str">
        <f>IF(ISERR(FIND("05",GERAL[[#This Row],[ODS]])),"NÃO","SIM")</f>
        <v>NÃO</v>
      </c>
      <c r="P1217" s="2" t="str">
        <f>IF(ISERR(FIND("06",GERAL[[#This Row],[ODS]])),"NÃO","SIM")</f>
        <v>NÃO</v>
      </c>
      <c r="Q1217" s="2" t="str">
        <f>IF(ISERR(FIND("07",GERAL[[#This Row],[ODS]])),"NÃO","SIM")</f>
        <v>NÃO</v>
      </c>
      <c r="R1217" s="2" t="str">
        <f>IF(ISERR(FIND("08",GERAL[[#This Row],[ODS]])),"NÃO","SIM")</f>
        <v>NÃO</v>
      </c>
      <c r="S1217" s="2" t="str">
        <f>IF(ISERR(FIND("09",GERAL[[#This Row],[ODS]])),"NÃO","SIM")</f>
        <v>SIM</v>
      </c>
      <c r="T1217" s="2" t="str">
        <f>IF(ISERR(FIND("10",GERAL[[#This Row],[ODS]])),"NÃO","SIM")</f>
        <v>NÃO</v>
      </c>
      <c r="U1217" s="2" t="str">
        <f>IF(ISERR(FIND("11",GERAL[[#This Row],[ODS]])),"NÃO","SIM")</f>
        <v>SIM</v>
      </c>
      <c r="V1217" s="2" t="str">
        <f>IF(ISERR(FIND("12",GERAL[[#This Row],[ODS]])),"NÃO","SIM")</f>
        <v>NÃO</v>
      </c>
      <c r="W1217" s="2" t="str">
        <f>IF(ISERR(FIND("13",GERAL[[#This Row],[ODS]])),"NÃO","SIM")</f>
        <v>NÃO</v>
      </c>
      <c r="X1217" s="2" t="str">
        <f>IF(ISERR(FIND("14",GERAL[[#This Row],[ODS]])),"NÃO","SIM")</f>
        <v>NÃO</v>
      </c>
      <c r="Y1217" s="2" t="str">
        <f>IF(ISERR(FIND("15",GERAL[[#This Row],[ODS]])),"NÃO","SIM")</f>
        <v>NÃO</v>
      </c>
      <c r="Z1217" s="2" t="str">
        <f>IF(ISERR(FIND("16",GERAL[[#This Row],[ODS]])),"NÃO","SIM")</f>
        <v>NÃO</v>
      </c>
      <c r="AA1217" s="2" t="str">
        <f>IF(ISERR(FIND("17",GERAL[[#This Row],[ODS]])),"NÃO","SIM")</f>
        <v>NÃO</v>
      </c>
      <c r="AB1217" s="1">
        <v>53.314482027927603</v>
      </c>
      <c r="AC1217" s="1">
        <v>89.826459610143417</v>
      </c>
      <c r="AD1217" s="1">
        <v>85.939352318983481</v>
      </c>
      <c r="AE1217" s="1">
        <v>85.939352318983481</v>
      </c>
      <c r="AF1217" s="1">
        <v>85.939352318983481</v>
      </c>
      <c r="AG1217" s="1" t="str">
        <f>GERAL[[#This Row],[SIGLA]]&amp;GERAL[[#This Row],[CÓD]]</f>
        <v>ACIF_QT</v>
      </c>
      <c r="AH1217" s="1">
        <f ca="1">VLOOKUP(GERAL[[#This Row],[REF_NOTA]],BASE_NOTAS[],7,FALSE)</f>
        <v>83.816852628871615</v>
      </c>
      <c r="AI1217" s="31">
        <f ca="1">IF(GERAL[[#This Row],[Nota 2025]]="",0,GERAL[[#This Row],[Nota 2026]]-GERAL[[#This Row],[Nota 2025]])</f>
        <v>-2.1224996901118658</v>
      </c>
    </row>
    <row r="1218" spans="1:35" ht="17" x14ac:dyDescent="0.35">
      <c r="A1218" s="2" t="s">
        <v>1</v>
      </c>
      <c r="B1218" s="2" t="s">
        <v>157</v>
      </c>
      <c r="C1218" s="2" t="s">
        <v>212</v>
      </c>
      <c r="D1218" s="15" t="s">
        <v>38</v>
      </c>
      <c r="E1218" s="2" t="s">
        <v>108</v>
      </c>
      <c r="F1218" s="2" t="str">
        <f>VLOOKUP(GERAL[[#This Row],[CÓD]],SEALL,6,FALSE)</f>
        <v>SG</v>
      </c>
      <c r="G121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1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1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18" s="2" t="str">
        <f>VLOOKUP(GERAL[[#This Row],[CÓD]],SEALL,4,FALSE)</f>
        <v>09, 11</v>
      </c>
      <c r="K1218" s="2" t="str">
        <f>IF(ISERR(FIND("01",GERAL[[#This Row],[ODS]])),"NÃO","SIM")</f>
        <v>NÃO</v>
      </c>
      <c r="L1218" s="2" t="str">
        <f>IF(ISERR(FIND("02",GERAL[[#This Row],[ODS]])),"NÃO","SIM")</f>
        <v>NÃO</v>
      </c>
      <c r="M1218" s="2" t="str">
        <f>IF(ISERR(FIND("03",GERAL[[#This Row],[ODS]])),"NÃO","SIM")</f>
        <v>NÃO</v>
      </c>
      <c r="N1218" s="2" t="str">
        <f>IF(ISERR(FIND("04",GERAL[[#This Row],[ODS]])),"NÃO","SIM")</f>
        <v>NÃO</v>
      </c>
      <c r="O1218" s="2" t="str">
        <f>IF(ISERR(FIND("05",GERAL[[#This Row],[ODS]])),"NÃO","SIM")</f>
        <v>NÃO</v>
      </c>
      <c r="P1218" s="2" t="str">
        <f>IF(ISERR(FIND("06",GERAL[[#This Row],[ODS]])),"NÃO","SIM")</f>
        <v>NÃO</v>
      </c>
      <c r="Q1218" s="2" t="str">
        <f>IF(ISERR(FIND("07",GERAL[[#This Row],[ODS]])),"NÃO","SIM")</f>
        <v>NÃO</v>
      </c>
      <c r="R1218" s="2" t="str">
        <f>IF(ISERR(FIND("08",GERAL[[#This Row],[ODS]])),"NÃO","SIM")</f>
        <v>NÃO</v>
      </c>
      <c r="S1218" s="2" t="str">
        <f>IF(ISERR(FIND("09",GERAL[[#This Row],[ODS]])),"NÃO","SIM")</f>
        <v>SIM</v>
      </c>
      <c r="T1218" s="2" t="str">
        <f>IF(ISERR(FIND("10",GERAL[[#This Row],[ODS]])),"NÃO","SIM")</f>
        <v>NÃO</v>
      </c>
      <c r="U1218" s="2" t="str">
        <f>IF(ISERR(FIND("11",GERAL[[#This Row],[ODS]])),"NÃO","SIM")</f>
        <v>SIM</v>
      </c>
      <c r="V1218" s="2" t="str">
        <f>IF(ISERR(FIND("12",GERAL[[#This Row],[ODS]])),"NÃO","SIM")</f>
        <v>NÃO</v>
      </c>
      <c r="W1218" s="2" t="str">
        <f>IF(ISERR(FIND("13",GERAL[[#This Row],[ODS]])),"NÃO","SIM")</f>
        <v>NÃO</v>
      </c>
      <c r="X1218" s="2" t="str">
        <f>IF(ISERR(FIND("14",GERAL[[#This Row],[ODS]])),"NÃO","SIM")</f>
        <v>NÃO</v>
      </c>
      <c r="Y1218" s="2" t="str">
        <f>IF(ISERR(FIND("15",GERAL[[#This Row],[ODS]])),"NÃO","SIM")</f>
        <v>NÃO</v>
      </c>
      <c r="Z1218" s="2" t="str">
        <f>IF(ISERR(FIND("16",GERAL[[#This Row],[ODS]])),"NÃO","SIM")</f>
        <v>NÃO</v>
      </c>
      <c r="AA1218" s="2" t="str">
        <f>IF(ISERR(FIND("17",GERAL[[#This Row],[ODS]])),"NÃO","SIM")</f>
        <v>NÃO</v>
      </c>
      <c r="AB1218" s="1">
        <v>84.894963272946555</v>
      </c>
      <c r="AC1218" s="1">
        <v>100</v>
      </c>
      <c r="AD1218" s="1">
        <v>73.315791803973411</v>
      </c>
      <c r="AE1218" s="1">
        <v>73.315791803973411</v>
      </c>
      <c r="AF1218" s="1">
        <v>73.315791803973411</v>
      </c>
      <c r="AG1218" s="1" t="str">
        <f>GERAL[[#This Row],[SIGLA]]&amp;GERAL[[#This Row],[CÓD]]</f>
        <v>ALIF_QT</v>
      </c>
      <c r="AH1218" s="1">
        <f ca="1">VLOOKUP(GERAL[[#This Row],[REF_NOTA]],BASE_NOTAS[],7,FALSE)</f>
        <v>69.838191012554091</v>
      </c>
      <c r="AI1218" s="31">
        <f ca="1">IF(GERAL[[#This Row],[Nota 2025]]="",0,GERAL[[#This Row],[Nota 2026]]-GERAL[[#This Row],[Nota 2025]])</f>
        <v>-3.4776007914193201</v>
      </c>
    </row>
    <row r="1219" spans="1:35" ht="17" x14ac:dyDescent="0.35">
      <c r="A1219" s="2" t="s">
        <v>159</v>
      </c>
      <c r="B1219" s="2" t="s">
        <v>184</v>
      </c>
      <c r="C1219" s="2" t="s">
        <v>212</v>
      </c>
      <c r="D1219" s="15" t="s">
        <v>38</v>
      </c>
      <c r="E1219" s="2" t="s">
        <v>108</v>
      </c>
      <c r="F1219" s="2" t="str">
        <f>VLOOKUP(GERAL[[#This Row],[CÓD]],SEALL,6,FALSE)</f>
        <v>SG</v>
      </c>
      <c r="G121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1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1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19" s="2" t="str">
        <f>VLOOKUP(GERAL[[#This Row],[CÓD]],SEALL,4,FALSE)</f>
        <v>09, 11</v>
      </c>
      <c r="K1219" s="2" t="str">
        <f>IF(ISERR(FIND("01",GERAL[[#This Row],[ODS]])),"NÃO","SIM")</f>
        <v>NÃO</v>
      </c>
      <c r="L1219" s="2" t="str">
        <f>IF(ISERR(FIND("02",GERAL[[#This Row],[ODS]])),"NÃO","SIM")</f>
        <v>NÃO</v>
      </c>
      <c r="M1219" s="2" t="str">
        <f>IF(ISERR(FIND("03",GERAL[[#This Row],[ODS]])),"NÃO","SIM")</f>
        <v>NÃO</v>
      </c>
      <c r="N1219" s="2" t="str">
        <f>IF(ISERR(FIND("04",GERAL[[#This Row],[ODS]])),"NÃO","SIM")</f>
        <v>NÃO</v>
      </c>
      <c r="O1219" s="2" t="str">
        <f>IF(ISERR(FIND("05",GERAL[[#This Row],[ODS]])),"NÃO","SIM")</f>
        <v>NÃO</v>
      </c>
      <c r="P1219" s="2" t="str">
        <f>IF(ISERR(FIND("06",GERAL[[#This Row],[ODS]])),"NÃO","SIM")</f>
        <v>NÃO</v>
      </c>
      <c r="Q1219" s="2" t="str">
        <f>IF(ISERR(FIND("07",GERAL[[#This Row],[ODS]])),"NÃO","SIM")</f>
        <v>NÃO</v>
      </c>
      <c r="R1219" s="2" t="str">
        <f>IF(ISERR(FIND("08",GERAL[[#This Row],[ODS]])),"NÃO","SIM")</f>
        <v>NÃO</v>
      </c>
      <c r="S1219" s="2" t="str">
        <f>IF(ISERR(FIND("09",GERAL[[#This Row],[ODS]])),"NÃO","SIM")</f>
        <v>SIM</v>
      </c>
      <c r="T1219" s="2" t="str">
        <f>IF(ISERR(FIND("10",GERAL[[#This Row],[ODS]])),"NÃO","SIM")</f>
        <v>NÃO</v>
      </c>
      <c r="U1219" s="2" t="str">
        <f>IF(ISERR(FIND("11",GERAL[[#This Row],[ODS]])),"NÃO","SIM")</f>
        <v>SIM</v>
      </c>
      <c r="V1219" s="2" t="str">
        <f>IF(ISERR(FIND("12",GERAL[[#This Row],[ODS]])),"NÃO","SIM")</f>
        <v>NÃO</v>
      </c>
      <c r="W1219" s="2" t="str">
        <f>IF(ISERR(FIND("13",GERAL[[#This Row],[ODS]])),"NÃO","SIM")</f>
        <v>NÃO</v>
      </c>
      <c r="X1219" s="2" t="str">
        <f>IF(ISERR(FIND("14",GERAL[[#This Row],[ODS]])),"NÃO","SIM")</f>
        <v>NÃO</v>
      </c>
      <c r="Y1219" s="2" t="str">
        <f>IF(ISERR(FIND("15",GERAL[[#This Row],[ODS]])),"NÃO","SIM")</f>
        <v>NÃO</v>
      </c>
      <c r="Z1219" s="2" t="str">
        <f>IF(ISERR(FIND("16",GERAL[[#This Row],[ODS]])),"NÃO","SIM")</f>
        <v>NÃO</v>
      </c>
      <c r="AA1219" s="2" t="str">
        <f>IF(ISERR(FIND("17",GERAL[[#This Row],[ODS]])),"NÃO","SIM")</f>
        <v>NÃO</v>
      </c>
      <c r="AB1219" s="1">
        <v>20.649950621817979</v>
      </c>
      <c r="AC1219" s="1">
        <v>15.006263846713772</v>
      </c>
      <c r="AD1219" s="1">
        <v>0</v>
      </c>
      <c r="AE1219" s="1">
        <v>0</v>
      </c>
      <c r="AF1219" s="1">
        <v>0</v>
      </c>
      <c r="AG1219" s="1" t="str">
        <f>GERAL[[#This Row],[SIGLA]]&amp;GERAL[[#This Row],[CÓD]]</f>
        <v>APIF_QT</v>
      </c>
      <c r="AH1219" s="1">
        <f ca="1">VLOOKUP(GERAL[[#This Row],[REF_NOTA]],BASE_NOTAS[],7,FALSE)</f>
        <v>84.50652493413719</v>
      </c>
      <c r="AI1219" s="31">
        <f ca="1">IF(GERAL[[#This Row],[Nota 2025]]="",0,GERAL[[#This Row],[Nota 2026]]-GERAL[[#This Row],[Nota 2025]])</f>
        <v>84.50652493413719</v>
      </c>
    </row>
    <row r="1220" spans="1:35" ht="17" x14ac:dyDescent="0.35">
      <c r="A1220" s="2" t="s">
        <v>155</v>
      </c>
      <c r="B1220" s="2" t="s">
        <v>158</v>
      </c>
      <c r="C1220" s="2" t="s">
        <v>212</v>
      </c>
      <c r="D1220" s="15" t="s">
        <v>38</v>
      </c>
      <c r="E1220" s="2" t="s">
        <v>108</v>
      </c>
      <c r="F1220" s="2" t="str">
        <f>VLOOKUP(GERAL[[#This Row],[CÓD]],SEALL,6,FALSE)</f>
        <v>SG</v>
      </c>
      <c r="G122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2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2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20" s="2" t="str">
        <f>VLOOKUP(GERAL[[#This Row],[CÓD]],SEALL,4,FALSE)</f>
        <v>09, 11</v>
      </c>
      <c r="K1220" s="2" t="str">
        <f>IF(ISERR(FIND("01",GERAL[[#This Row],[ODS]])),"NÃO","SIM")</f>
        <v>NÃO</v>
      </c>
      <c r="L1220" s="2" t="str">
        <f>IF(ISERR(FIND("02",GERAL[[#This Row],[ODS]])),"NÃO","SIM")</f>
        <v>NÃO</v>
      </c>
      <c r="M1220" s="2" t="str">
        <f>IF(ISERR(FIND("03",GERAL[[#This Row],[ODS]])),"NÃO","SIM")</f>
        <v>NÃO</v>
      </c>
      <c r="N1220" s="2" t="str">
        <f>IF(ISERR(FIND("04",GERAL[[#This Row],[ODS]])),"NÃO","SIM")</f>
        <v>NÃO</v>
      </c>
      <c r="O1220" s="2" t="str">
        <f>IF(ISERR(FIND("05",GERAL[[#This Row],[ODS]])),"NÃO","SIM")</f>
        <v>NÃO</v>
      </c>
      <c r="P1220" s="2" t="str">
        <f>IF(ISERR(FIND("06",GERAL[[#This Row],[ODS]])),"NÃO","SIM")</f>
        <v>NÃO</v>
      </c>
      <c r="Q1220" s="2" t="str">
        <f>IF(ISERR(FIND("07",GERAL[[#This Row],[ODS]])),"NÃO","SIM")</f>
        <v>NÃO</v>
      </c>
      <c r="R1220" s="2" t="str">
        <f>IF(ISERR(FIND("08",GERAL[[#This Row],[ODS]])),"NÃO","SIM")</f>
        <v>NÃO</v>
      </c>
      <c r="S1220" s="2" t="str">
        <f>IF(ISERR(FIND("09",GERAL[[#This Row],[ODS]])),"NÃO","SIM")</f>
        <v>SIM</v>
      </c>
      <c r="T1220" s="2" t="str">
        <f>IF(ISERR(FIND("10",GERAL[[#This Row],[ODS]])),"NÃO","SIM")</f>
        <v>NÃO</v>
      </c>
      <c r="U1220" s="2" t="str">
        <f>IF(ISERR(FIND("11",GERAL[[#This Row],[ODS]])),"NÃO","SIM")</f>
        <v>SIM</v>
      </c>
      <c r="V1220" s="2" t="str">
        <f>IF(ISERR(FIND("12",GERAL[[#This Row],[ODS]])),"NÃO","SIM")</f>
        <v>NÃO</v>
      </c>
      <c r="W1220" s="2" t="str">
        <f>IF(ISERR(FIND("13",GERAL[[#This Row],[ODS]])),"NÃO","SIM")</f>
        <v>NÃO</v>
      </c>
      <c r="X1220" s="2" t="str">
        <f>IF(ISERR(FIND("14",GERAL[[#This Row],[ODS]])),"NÃO","SIM")</f>
        <v>NÃO</v>
      </c>
      <c r="Y1220" s="2" t="str">
        <f>IF(ISERR(FIND("15",GERAL[[#This Row],[ODS]])),"NÃO","SIM")</f>
        <v>NÃO</v>
      </c>
      <c r="Z1220" s="2" t="str">
        <f>IF(ISERR(FIND("16",GERAL[[#This Row],[ODS]])),"NÃO","SIM")</f>
        <v>NÃO</v>
      </c>
      <c r="AA1220" s="2" t="str">
        <f>IF(ISERR(FIND("17",GERAL[[#This Row],[ODS]])),"NÃO","SIM")</f>
        <v>NÃO</v>
      </c>
      <c r="AB1220" s="1">
        <v>0</v>
      </c>
      <c r="AC1220" s="1">
        <v>0</v>
      </c>
      <c r="AD1220" s="1">
        <v>32.169967874390949</v>
      </c>
      <c r="AE1220" s="1">
        <v>32.169967874390949</v>
      </c>
      <c r="AF1220" s="1">
        <v>32.169967874390949</v>
      </c>
      <c r="AG1220" s="1" t="str">
        <f>GERAL[[#This Row],[SIGLA]]&amp;GERAL[[#This Row],[CÓD]]</f>
        <v>AMIF_QT</v>
      </c>
      <c r="AH1220" s="1">
        <f ca="1">VLOOKUP(GERAL[[#This Row],[REF_NOTA]],BASE_NOTAS[],7,FALSE)</f>
        <v>69.838191012554091</v>
      </c>
      <c r="AI1220" s="31">
        <f ca="1">IF(GERAL[[#This Row],[Nota 2025]]="",0,GERAL[[#This Row],[Nota 2026]]-GERAL[[#This Row],[Nota 2025]])</f>
        <v>37.668223138163142</v>
      </c>
    </row>
    <row r="1221" spans="1:35" ht="17" x14ac:dyDescent="0.35">
      <c r="A1221" s="2" t="s">
        <v>160</v>
      </c>
      <c r="B1221" s="2" t="s">
        <v>187</v>
      </c>
      <c r="C1221" s="2" t="s">
        <v>212</v>
      </c>
      <c r="D1221" s="15" t="s">
        <v>38</v>
      </c>
      <c r="E1221" s="2" t="s">
        <v>108</v>
      </c>
      <c r="F1221" s="2" t="str">
        <f>VLOOKUP(GERAL[[#This Row],[CÓD]],SEALL,6,FALSE)</f>
        <v>SG</v>
      </c>
      <c r="G122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2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2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21" s="2" t="str">
        <f>VLOOKUP(GERAL[[#This Row],[CÓD]],SEALL,4,FALSE)</f>
        <v>09, 11</v>
      </c>
      <c r="K1221" s="2" t="str">
        <f>IF(ISERR(FIND("01",GERAL[[#This Row],[ODS]])),"NÃO","SIM")</f>
        <v>NÃO</v>
      </c>
      <c r="L1221" s="2" t="str">
        <f>IF(ISERR(FIND("02",GERAL[[#This Row],[ODS]])),"NÃO","SIM")</f>
        <v>NÃO</v>
      </c>
      <c r="M1221" s="2" t="str">
        <f>IF(ISERR(FIND("03",GERAL[[#This Row],[ODS]])),"NÃO","SIM")</f>
        <v>NÃO</v>
      </c>
      <c r="N1221" s="2" t="str">
        <f>IF(ISERR(FIND("04",GERAL[[#This Row],[ODS]])),"NÃO","SIM")</f>
        <v>NÃO</v>
      </c>
      <c r="O1221" s="2" t="str">
        <f>IF(ISERR(FIND("05",GERAL[[#This Row],[ODS]])),"NÃO","SIM")</f>
        <v>NÃO</v>
      </c>
      <c r="P1221" s="2" t="str">
        <f>IF(ISERR(FIND("06",GERAL[[#This Row],[ODS]])),"NÃO","SIM")</f>
        <v>NÃO</v>
      </c>
      <c r="Q1221" s="2" t="str">
        <f>IF(ISERR(FIND("07",GERAL[[#This Row],[ODS]])),"NÃO","SIM")</f>
        <v>NÃO</v>
      </c>
      <c r="R1221" s="2" t="str">
        <f>IF(ISERR(FIND("08",GERAL[[#This Row],[ODS]])),"NÃO","SIM")</f>
        <v>NÃO</v>
      </c>
      <c r="S1221" s="2" t="str">
        <f>IF(ISERR(FIND("09",GERAL[[#This Row],[ODS]])),"NÃO","SIM")</f>
        <v>SIM</v>
      </c>
      <c r="T1221" s="2" t="str">
        <f>IF(ISERR(FIND("10",GERAL[[#This Row],[ODS]])),"NÃO","SIM")</f>
        <v>NÃO</v>
      </c>
      <c r="U1221" s="2" t="str">
        <f>IF(ISERR(FIND("11",GERAL[[#This Row],[ODS]])),"NÃO","SIM")</f>
        <v>SIM</v>
      </c>
      <c r="V1221" s="2" t="str">
        <f>IF(ISERR(FIND("12",GERAL[[#This Row],[ODS]])),"NÃO","SIM")</f>
        <v>NÃO</v>
      </c>
      <c r="W1221" s="2" t="str">
        <f>IF(ISERR(FIND("13",GERAL[[#This Row],[ODS]])),"NÃO","SIM")</f>
        <v>NÃO</v>
      </c>
      <c r="X1221" s="2" t="str">
        <f>IF(ISERR(FIND("14",GERAL[[#This Row],[ODS]])),"NÃO","SIM")</f>
        <v>NÃO</v>
      </c>
      <c r="Y1221" s="2" t="str">
        <f>IF(ISERR(FIND("15",GERAL[[#This Row],[ODS]])),"NÃO","SIM")</f>
        <v>NÃO</v>
      </c>
      <c r="Z1221" s="2" t="str">
        <f>IF(ISERR(FIND("16",GERAL[[#This Row],[ODS]])),"NÃO","SIM")</f>
        <v>NÃO</v>
      </c>
      <c r="AA1221" s="2" t="str">
        <f>IF(ISERR(FIND("17",GERAL[[#This Row],[ODS]])),"NÃO","SIM")</f>
        <v>NÃO</v>
      </c>
      <c r="AB1221" s="1">
        <v>55.81231295268816</v>
      </c>
      <c r="AC1221" s="1">
        <v>43.914924174227259</v>
      </c>
      <c r="AD1221" s="1">
        <v>41.220332964807085</v>
      </c>
      <c r="AE1221" s="1">
        <v>41.220332964807085</v>
      </c>
      <c r="AF1221" s="1">
        <v>41.220332964807085</v>
      </c>
      <c r="AG1221" s="1" t="str">
        <f>GERAL[[#This Row],[SIGLA]]&amp;GERAL[[#This Row],[CÓD]]</f>
        <v>BAIF_QT</v>
      </c>
      <c r="AH1221" s="1">
        <f ca="1">VLOOKUP(GERAL[[#This Row],[REF_NOTA]],BASE_NOTAS[],7,FALSE)</f>
        <v>61.851520808989235</v>
      </c>
      <c r="AI1221" s="31">
        <f ca="1">IF(GERAL[[#This Row],[Nota 2025]]="",0,GERAL[[#This Row],[Nota 2026]]-GERAL[[#This Row],[Nota 2025]])</f>
        <v>20.631187844182151</v>
      </c>
    </row>
    <row r="1222" spans="1:35" ht="17" x14ac:dyDescent="0.35">
      <c r="A1222" s="2" t="s">
        <v>161</v>
      </c>
      <c r="B1222" s="2" t="s">
        <v>188</v>
      </c>
      <c r="C1222" s="2" t="s">
        <v>212</v>
      </c>
      <c r="D1222" s="15" t="s">
        <v>38</v>
      </c>
      <c r="E1222" s="2" t="s">
        <v>108</v>
      </c>
      <c r="F1222" s="2" t="str">
        <f>VLOOKUP(GERAL[[#This Row],[CÓD]],SEALL,6,FALSE)</f>
        <v>SG</v>
      </c>
      <c r="G122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2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2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22" s="2" t="str">
        <f>VLOOKUP(GERAL[[#This Row],[CÓD]],SEALL,4,FALSE)</f>
        <v>09, 11</v>
      </c>
      <c r="K1222" s="2" t="str">
        <f>IF(ISERR(FIND("01",GERAL[[#This Row],[ODS]])),"NÃO","SIM")</f>
        <v>NÃO</v>
      </c>
      <c r="L1222" s="2" t="str">
        <f>IF(ISERR(FIND("02",GERAL[[#This Row],[ODS]])),"NÃO","SIM")</f>
        <v>NÃO</v>
      </c>
      <c r="M1222" s="2" t="str">
        <f>IF(ISERR(FIND("03",GERAL[[#This Row],[ODS]])),"NÃO","SIM")</f>
        <v>NÃO</v>
      </c>
      <c r="N1222" s="2" t="str">
        <f>IF(ISERR(FIND("04",GERAL[[#This Row],[ODS]])),"NÃO","SIM")</f>
        <v>NÃO</v>
      </c>
      <c r="O1222" s="2" t="str">
        <f>IF(ISERR(FIND("05",GERAL[[#This Row],[ODS]])),"NÃO","SIM")</f>
        <v>NÃO</v>
      </c>
      <c r="P1222" s="2" t="str">
        <f>IF(ISERR(FIND("06",GERAL[[#This Row],[ODS]])),"NÃO","SIM")</f>
        <v>NÃO</v>
      </c>
      <c r="Q1222" s="2" t="str">
        <f>IF(ISERR(FIND("07",GERAL[[#This Row],[ODS]])),"NÃO","SIM")</f>
        <v>NÃO</v>
      </c>
      <c r="R1222" s="2" t="str">
        <f>IF(ISERR(FIND("08",GERAL[[#This Row],[ODS]])),"NÃO","SIM")</f>
        <v>NÃO</v>
      </c>
      <c r="S1222" s="2" t="str">
        <f>IF(ISERR(FIND("09",GERAL[[#This Row],[ODS]])),"NÃO","SIM")</f>
        <v>SIM</v>
      </c>
      <c r="T1222" s="2" t="str">
        <f>IF(ISERR(FIND("10",GERAL[[#This Row],[ODS]])),"NÃO","SIM")</f>
        <v>NÃO</v>
      </c>
      <c r="U1222" s="2" t="str">
        <f>IF(ISERR(FIND("11",GERAL[[#This Row],[ODS]])),"NÃO","SIM")</f>
        <v>SIM</v>
      </c>
      <c r="V1222" s="2" t="str">
        <f>IF(ISERR(FIND("12",GERAL[[#This Row],[ODS]])),"NÃO","SIM")</f>
        <v>NÃO</v>
      </c>
      <c r="W1222" s="2" t="str">
        <f>IF(ISERR(FIND("13",GERAL[[#This Row],[ODS]])),"NÃO","SIM")</f>
        <v>NÃO</v>
      </c>
      <c r="X1222" s="2" t="str">
        <f>IF(ISERR(FIND("14",GERAL[[#This Row],[ODS]])),"NÃO","SIM")</f>
        <v>NÃO</v>
      </c>
      <c r="Y1222" s="2" t="str">
        <f>IF(ISERR(FIND("15",GERAL[[#This Row],[ODS]])),"NÃO","SIM")</f>
        <v>NÃO</v>
      </c>
      <c r="Z1222" s="2" t="str">
        <f>IF(ISERR(FIND("16",GERAL[[#This Row],[ODS]])),"NÃO","SIM")</f>
        <v>NÃO</v>
      </c>
      <c r="AA1222" s="2" t="str">
        <f>IF(ISERR(FIND("17",GERAL[[#This Row],[ODS]])),"NÃO","SIM")</f>
        <v>NÃO</v>
      </c>
      <c r="AB1222" s="1">
        <v>74.679254215392618</v>
      </c>
      <c r="AC1222" s="1">
        <v>75.35485277439895</v>
      </c>
      <c r="AD1222" s="1">
        <v>82.01497776737655</v>
      </c>
      <c r="AE1222" s="1">
        <v>82.01497776737655</v>
      </c>
      <c r="AF1222" s="1">
        <v>82.01497776737655</v>
      </c>
      <c r="AG1222" s="1" t="str">
        <f>GERAL[[#This Row],[SIGLA]]&amp;GERAL[[#This Row],[CÓD]]</f>
        <v>CEIF_QT</v>
      </c>
      <c r="AH1222" s="1">
        <f ca="1">VLOOKUP(GERAL[[#This Row],[REF_NOTA]],BASE_NOTAS[],7,FALSE)</f>
        <v>69.838191012554091</v>
      </c>
      <c r="AI1222" s="31">
        <f ca="1">IF(GERAL[[#This Row],[Nota 2025]]="",0,GERAL[[#This Row],[Nota 2026]]-GERAL[[#This Row],[Nota 2025]])</f>
        <v>-12.176786754822459</v>
      </c>
    </row>
    <row r="1223" spans="1:35" ht="17" x14ac:dyDescent="0.35">
      <c r="A1223" s="2" t="s">
        <v>162</v>
      </c>
      <c r="B1223" s="2" t="s">
        <v>189</v>
      </c>
      <c r="C1223" s="2" t="s">
        <v>212</v>
      </c>
      <c r="D1223" s="15" t="s">
        <v>38</v>
      </c>
      <c r="E1223" s="2" t="s">
        <v>108</v>
      </c>
      <c r="F1223" s="2" t="str">
        <f>VLOOKUP(GERAL[[#This Row],[CÓD]],SEALL,6,FALSE)</f>
        <v>SG</v>
      </c>
      <c r="G122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2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2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23" s="2" t="str">
        <f>VLOOKUP(GERAL[[#This Row],[CÓD]],SEALL,4,FALSE)</f>
        <v>09, 11</v>
      </c>
      <c r="K1223" s="2" t="str">
        <f>IF(ISERR(FIND("01",GERAL[[#This Row],[ODS]])),"NÃO","SIM")</f>
        <v>NÃO</v>
      </c>
      <c r="L1223" s="2" t="str">
        <f>IF(ISERR(FIND("02",GERAL[[#This Row],[ODS]])),"NÃO","SIM")</f>
        <v>NÃO</v>
      </c>
      <c r="M1223" s="2" t="str">
        <f>IF(ISERR(FIND("03",GERAL[[#This Row],[ODS]])),"NÃO","SIM")</f>
        <v>NÃO</v>
      </c>
      <c r="N1223" s="2" t="str">
        <f>IF(ISERR(FIND("04",GERAL[[#This Row],[ODS]])),"NÃO","SIM")</f>
        <v>NÃO</v>
      </c>
      <c r="O1223" s="2" t="str">
        <f>IF(ISERR(FIND("05",GERAL[[#This Row],[ODS]])),"NÃO","SIM")</f>
        <v>NÃO</v>
      </c>
      <c r="P1223" s="2" t="str">
        <f>IF(ISERR(FIND("06",GERAL[[#This Row],[ODS]])),"NÃO","SIM")</f>
        <v>NÃO</v>
      </c>
      <c r="Q1223" s="2" t="str">
        <f>IF(ISERR(FIND("07",GERAL[[#This Row],[ODS]])),"NÃO","SIM")</f>
        <v>NÃO</v>
      </c>
      <c r="R1223" s="2" t="str">
        <f>IF(ISERR(FIND("08",GERAL[[#This Row],[ODS]])),"NÃO","SIM")</f>
        <v>NÃO</v>
      </c>
      <c r="S1223" s="2" t="str">
        <f>IF(ISERR(FIND("09",GERAL[[#This Row],[ODS]])),"NÃO","SIM")</f>
        <v>SIM</v>
      </c>
      <c r="T1223" s="2" t="str">
        <f>IF(ISERR(FIND("10",GERAL[[#This Row],[ODS]])),"NÃO","SIM")</f>
        <v>NÃO</v>
      </c>
      <c r="U1223" s="2" t="str">
        <f>IF(ISERR(FIND("11",GERAL[[#This Row],[ODS]])),"NÃO","SIM")</f>
        <v>SIM</v>
      </c>
      <c r="V1223" s="2" t="str">
        <f>IF(ISERR(FIND("12",GERAL[[#This Row],[ODS]])),"NÃO","SIM")</f>
        <v>NÃO</v>
      </c>
      <c r="W1223" s="2" t="str">
        <f>IF(ISERR(FIND("13",GERAL[[#This Row],[ODS]])),"NÃO","SIM")</f>
        <v>NÃO</v>
      </c>
      <c r="X1223" s="2" t="str">
        <f>IF(ISERR(FIND("14",GERAL[[#This Row],[ODS]])),"NÃO","SIM")</f>
        <v>NÃO</v>
      </c>
      <c r="Y1223" s="2" t="str">
        <f>IF(ISERR(FIND("15",GERAL[[#This Row],[ODS]])),"NÃO","SIM")</f>
        <v>NÃO</v>
      </c>
      <c r="Z1223" s="2" t="str">
        <f>IF(ISERR(FIND("16",GERAL[[#This Row],[ODS]])),"NÃO","SIM")</f>
        <v>NÃO</v>
      </c>
      <c r="AA1223" s="2" t="str">
        <f>IF(ISERR(FIND("17",GERAL[[#This Row],[ODS]])),"NÃO","SIM")</f>
        <v>NÃO</v>
      </c>
      <c r="AB1223" s="1">
        <v>100</v>
      </c>
      <c r="AC1223" s="1">
        <v>72.23107294911614</v>
      </c>
      <c r="AD1223" s="1">
        <v>72.114758632427808</v>
      </c>
      <c r="AE1223" s="1">
        <v>72.114758632427808</v>
      </c>
      <c r="AF1223" s="1">
        <v>72.114758632427808</v>
      </c>
      <c r="AG1223" s="1" t="str">
        <f>GERAL[[#This Row],[SIGLA]]&amp;GERAL[[#This Row],[CÓD]]</f>
        <v>DFIF_QT</v>
      </c>
      <c r="AH1223" s="1">
        <f ca="1">VLOOKUP(GERAL[[#This Row],[REF_NOTA]],BASE_NOTAS[],7,FALSE)</f>
        <v>47.204082406663908</v>
      </c>
      <c r="AI1223" s="31">
        <f ca="1">IF(GERAL[[#This Row],[Nota 2025]]="",0,GERAL[[#This Row],[Nota 2026]]-GERAL[[#This Row],[Nota 2025]])</f>
        <v>-24.910676225763901</v>
      </c>
    </row>
    <row r="1224" spans="1:35" ht="17" x14ac:dyDescent="0.35">
      <c r="A1224" s="2" t="s">
        <v>163</v>
      </c>
      <c r="B1224" s="2" t="s">
        <v>183</v>
      </c>
      <c r="C1224" s="2" t="s">
        <v>212</v>
      </c>
      <c r="D1224" s="15" t="s">
        <v>38</v>
      </c>
      <c r="E1224" s="2" t="s">
        <v>108</v>
      </c>
      <c r="F1224" s="2" t="str">
        <f>VLOOKUP(GERAL[[#This Row],[CÓD]],SEALL,6,FALSE)</f>
        <v>SG</v>
      </c>
      <c r="G122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2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2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24" s="2" t="str">
        <f>VLOOKUP(GERAL[[#This Row],[CÓD]],SEALL,4,FALSE)</f>
        <v>09, 11</v>
      </c>
      <c r="K1224" s="2" t="str">
        <f>IF(ISERR(FIND("01",GERAL[[#This Row],[ODS]])),"NÃO","SIM")</f>
        <v>NÃO</v>
      </c>
      <c r="L1224" s="2" t="str">
        <f>IF(ISERR(FIND("02",GERAL[[#This Row],[ODS]])),"NÃO","SIM")</f>
        <v>NÃO</v>
      </c>
      <c r="M1224" s="2" t="str">
        <f>IF(ISERR(FIND("03",GERAL[[#This Row],[ODS]])),"NÃO","SIM")</f>
        <v>NÃO</v>
      </c>
      <c r="N1224" s="2" t="str">
        <f>IF(ISERR(FIND("04",GERAL[[#This Row],[ODS]])),"NÃO","SIM")</f>
        <v>NÃO</v>
      </c>
      <c r="O1224" s="2" t="str">
        <f>IF(ISERR(FIND("05",GERAL[[#This Row],[ODS]])),"NÃO","SIM")</f>
        <v>NÃO</v>
      </c>
      <c r="P1224" s="2" t="str">
        <f>IF(ISERR(FIND("06",GERAL[[#This Row],[ODS]])),"NÃO","SIM")</f>
        <v>NÃO</v>
      </c>
      <c r="Q1224" s="2" t="str">
        <f>IF(ISERR(FIND("07",GERAL[[#This Row],[ODS]])),"NÃO","SIM")</f>
        <v>NÃO</v>
      </c>
      <c r="R1224" s="2" t="str">
        <f>IF(ISERR(FIND("08",GERAL[[#This Row],[ODS]])),"NÃO","SIM")</f>
        <v>NÃO</v>
      </c>
      <c r="S1224" s="2" t="str">
        <f>IF(ISERR(FIND("09",GERAL[[#This Row],[ODS]])),"NÃO","SIM")</f>
        <v>SIM</v>
      </c>
      <c r="T1224" s="2" t="str">
        <f>IF(ISERR(FIND("10",GERAL[[#This Row],[ODS]])),"NÃO","SIM")</f>
        <v>NÃO</v>
      </c>
      <c r="U1224" s="2" t="str">
        <f>IF(ISERR(FIND("11",GERAL[[#This Row],[ODS]])),"NÃO","SIM")</f>
        <v>SIM</v>
      </c>
      <c r="V1224" s="2" t="str">
        <f>IF(ISERR(FIND("12",GERAL[[#This Row],[ODS]])),"NÃO","SIM")</f>
        <v>NÃO</v>
      </c>
      <c r="W1224" s="2" t="str">
        <f>IF(ISERR(FIND("13",GERAL[[#This Row],[ODS]])),"NÃO","SIM")</f>
        <v>NÃO</v>
      </c>
      <c r="X1224" s="2" t="str">
        <f>IF(ISERR(FIND("14",GERAL[[#This Row],[ODS]])),"NÃO","SIM")</f>
        <v>NÃO</v>
      </c>
      <c r="Y1224" s="2" t="str">
        <f>IF(ISERR(FIND("15",GERAL[[#This Row],[ODS]])),"NÃO","SIM")</f>
        <v>NÃO</v>
      </c>
      <c r="Z1224" s="2" t="str">
        <f>IF(ISERR(FIND("16",GERAL[[#This Row],[ODS]])),"NÃO","SIM")</f>
        <v>NÃO</v>
      </c>
      <c r="AA1224" s="2" t="str">
        <f>IF(ISERR(FIND("17",GERAL[[#This Row],[ODS]])),"NÃO","SIM")</f>
        <v>NÃO</v>
      </c>
      <c r="AB1224" s="1">
        <v>70.830900432222037</v>
      </c>
      <c r="AC1224" s="1">
        <v>68.169397296147309</v>
      </c>
      <c r="AD1224" s="1">
        <v>74.374971991375844</v>
      </c>
      <c r="AE1224" s="1">
        <v>74.374971991375844</v>
      </c>
      <c r="AF1224" s="1">
        <v>74.374971991375844</v>
      </c>
      <c r="AG1224" s="1" t="str">
        <f>GERAL[[#This Row],[SIGLA]]&amp;GERAL[[#This Row],[CÓD]]</f>
        <v>ESIF_QT</v>
      </c>
      <c r="AH1224" s="1">
        <f ca="1">VLOOKUP(GERAL[[#This Row],[REF_NOTA]],BASE_NOTAS[],7,FALSE)</f>
        <v>68.205583271245189</v>
      </c>
      <c r="AI1224" s="31">
        <f ca="1">IF(GERAL[[#This Row],[Nota 2025]]="",0,GERAL[[#This Row],[Nota 2026]]-GERAL[[#This Row],[Nota 2025]])</f>
        <v>-6.1693887201306552</v>
      </c>
    </row>
    <row r="1225" spans="1:35" ht="17" x14ac:dyDescent="0.35">
      <c r="A1225" s="2" t="s">
        <v>164</v>
      </c>
      <c r="B1225" s="2" t="s">
        <v>190</v>
      </c>
      <c r="C1225" s="2" t="s">
        <v>212</v>
      </c>
      <c r="D1225" s="15" t="s">
        <v>38</v>
      </c>
      <c r="E1225" s="2" t="s">
        <v>108</v>
      </c>
      <c r="F1225" s="2" t="str">
        <f>VLOOKUP(GERAL[[#This Row],[CÓD]],SEALL,6,FALSE)</f>
        <v>SG</v>
      </c>
      <c r="G122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2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2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25" s="2" t="str">
        <f>VLOOKUP(GERAL[[#This Row],[CÓD]],SEALL,4,FALSE)</f>
        <v>09, 11</v>
      </c>
      <c r="K1225" s="2" t="str">
        <f>IF(ISERR(FIND("01",GERAL[[#This Row],[ODS]])),"NÃO","SIM")</f>
        <v>NÃO</v>
      </c>
      <c r="L1225" s="2" t="str">
        <f>IF(ISERR(FIND("02",GERAL[[#This Row],[ODS]])),"NÃO","SIM")</f>
        <v>NÃO</v>
      </c>
      <c r="M1225" s="2" t="str">
        <f>IF(ISERR(FIND("03",GERAL[[#This Row],[ODS]])),"NÃO","SIM")</f>
        <v>NÃO</v>
      </c>
      <c r="N1225" s="2" t="str">
        <f>IF(ISERR(FIND("04",GERAL[[#This Row],[ODS]])),"NÃO","SIM")</f>
        <v>NÃO</v>
      </c>
      <c r="O1225" s="2" t="str">
        <f>IF(ISERR(FIND("05",GERAL[[#This Row],[ODS]])),"NÃO","SIM")</f>
        <v>NÃO</v>
      </c>
      <c r="P1225" s="2" t="str">
        <f>IF(ISERR(FIND("06",GERAL[[#This Row],[ODS]])),"NÃO","SIM")</f>
        <v>NÃO</v>
      </c>
      <c r="Q1225" s="2" t="str">
        <f>IF(ISERR(FIND("07",GERAL[[#This Row],[ODS]])),"NÃO","SIM")</f>
        <v>NÃO</v>
      </c>
      <c r="R1225" s="2" t="str">
        <f>IF(ISERR(FIND("08",GERAL[[#This Row],[ODS]])),"NÃO","SIM")</f>
        <v>NÃO</v>
      </c>
      <c r="S1225" s="2" t="str">
        <f>IF(ISERR(FIND("09",GERAL[[#This Row],[ODS]])),"NÃO","SIM")</f>
        <v>SIM</v>
      </c>
      <c r="T1225" s="2" t="str">
        <f>IF(ISERR(FIND("10",GERAL[[#This Row],[ODS]])),"NÃO","SIM")</f>
        <v>NÃO</v>
      </c>
      <c r="U1225" s="2" t="str">
        <f>IF(ISERR(FIND("11",GERAL[[#This Row],[ODS]])),"NÃO","SIM")</f>
        <v>SIM</v>
      </c>
      <c r="V1225" s="2" t="str">
        <f>IF(ISERR(FIND("12",GERAL[[#This Row],[ODS]])),"NÃO","SIM")</f>
        <v>NÃO</v>
      </c>
      <c r="W1225" s="2" t="str">
        <f>IF(ISERR(FIND("13",GERAL[[#This Row],[ODS]])),"NÃO","SIM")</f>
        <v>NÃO</v>
      </c>
      <c r="X1225" s="2" t="str">
        <f>IF(ISERR(FIND("14",GERAL[[#This Row],[ODS]])),"NÃO","SIM")</f>
        <v>NÃO</v>
      </c>
      <c r="Y1225" s="2" t="str">
        <f>IF(ISERR(FIND("15",GERAL[[#This Row],[ODS]])),"NÃO","SIM")</f>
        <v>NÃO</v>
      </c>
      <c r="Z1225" s="2" t="str">
        <f>IF(ISERR(FIND("16",GERAL[[#This Row],[ODS]])),"NÃO","SIM")</f>
        <v>NÃO</v>
      </c>
      <c r="AA1225" s="2" t="str">
        <f>IF(ISERR(FIND("17",GERAL[[#This Row],[ODS]])),"NÃO","SIM")</f>
        <v>NÃO</v>
      </c>
      <c r="AB1225" s="1">
        <v>72.653434517495981</v>
      </c>
      <c r="AC1225" s="1">
        <v>68.607608434217511</v>
      </c>
      <c r="AD1225" s="1">
        <v>76.974661191838933</v>
      </c>
      <c r="AE1225" s="1">
        <v>76.974661191838933</v>
      </c>
      <c r="AF1225" s="1">
        <v>76.974661191838933</v>
      </c>
      <c r="AG1225" s="1" t="str">
        <f>GERAL[[#This Row],[SIGLA]]&amp;GERAL[[#This Row],[CÓD]]</f>
        <v>GOIF_QT</v>
      </c>
      <c r="AH1225" s="1">
        <f ca="1">VLOOKUP(GERAL[[#This Row],[REF_NOTA]],BASE_NOTAS[],7,FALSE)</f>
        <v>69.838191012554091</v>
      </c>
      <c r="AI1225" s="31">
        <f ca="1">IF(GERAL[[#This Row],[Nota 2025]]="",0,GERAL[[#This Row],[Nota 2026]]-GERAL[[#This Row],[Nota 2025]])</f>
        <v>-7.1364701792848422</v>
      </c>
    </row>
    <row r="1226" spans="1:35" ht="17" x14ac:dyDescent="0.35">
      <c r="A1226" s="2" t="s">
        <v>165</v>
      </c>
      <c r="B1226" s="2" t="s">
        <v>191</v>
      </c>
      <c r="C1226" s="2" t="s">
        <v>212</v>
      </c>
      <c r="D1226" s="15" t="s">
        <v>38</v>
      </c>
      <c r="E1226" s="2" t="s">
        <v>108</v>
      </c>
      <c r="F1226" s="2" t="str">
        <f>VLOOKUP(GERAL[[#This Row],[CÓD]],SEALL,6,FALSE)</f>
        <v>SG</v>
      </c>
      <c r="G122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2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2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26" s="2" t="str">
        <f>VLOOKUP(GERAL[[#This Row],[CÓD]],SEALL,4,FALSE)</f>
        <v>09, 11</v>
      </c>
      <c r="K1226" s="2" t="str">
        <f>IF(ISERR(FIND("01",GERAL[[#This Row],[ODS]])),"NÃO","SIM")</f>
        <v>NÃO</v>
      </c>
      <c r="L1226" s="2" t="str">
        <f>IF(ISERR(FIND("02",GERAL[[#This Row],[ODS]])),"NÃO","SIM")</f>
        <v>NÃO</v>
      </c>
      <c r="M1226" s="2" t="str">
        <f>IF(ISERR(FIND("03",GERAL[[#This Row],[ODS]])),"NÃO","SIM")</f>
        <v>NÃO</v>
      </c>
      <c r="N1226" s="2" t="str">
        <f>IF(ISERR(FIND("04",GERAL[[#This Row],[ODS]])),"NÃO","SIM")</f>
        <v>NÃO</v>
      </c>
      <c r="O1226" s="2" t="str">
        <f>IF(ISERR(FIND("05",GERAL[[#This Row],[ODS]])),"NÃO","SIM")</f>
        <v>NÃO</v>
      </c>
      <c r="P1226" s="2" t="str">
        <f>IF(ISERR(FIND("06",GERAL[[#This Row],[ODS]])),"NÃO","SIM")</f>
        <v>NÃO</v>
      </c>
      <c r="Q1226" s="2" t="str">
        <f>IF(ISERR(FIND("07",GERAL[[#This Row],[ODS]])),"NÃO","SIM")</f>
        <v>NÃO</v>
      </c>
      <c r="R1226" s="2" t="str">
        <f>IF(ISERR(FIND("08",GERAL[[#This Row],[ODS]])),"NÃO","SIM")</f>
        <v>NÃO</v>
      </c>
      <c r="S1226" s="2" t="str">
        <f>IF(ISERR(FIND("09",GERAL[[#This Row],[ODS]])),"NÃO","SIM")</f>
        <v>SIM</v>
      </c>
      <c r="T1226" s="2" t="str">
        <f>IF(ISERR(FIND("10",GERAL[[#This Row],[ODS]])),"NÃO","SIM")</f>
        <v>NÃO</v>
      </c>
      <c r="U1226" s="2" t="str">
        <f>IF(ISERR(FIND("11",GERAL[[#This Row],[ODS]])),"NÃO","SIM")</f>
        <v>SIM</v>
      </c>
      <c r="V1226" s="2" t="str">
        <f>IF(ISERR(FIND("12",GERAL[[#This Row],[ODS]])),"NÃO","SIM")</f>
        <v>NÃO</v>
      </c>
      <c r="W1226" s="2" t="str">
        <f>IF(ISERR(FIND("13",GERAL[[#This Row],[ODS]])),"NÃO","SIM")</f>
        <v>NÃO</v>
      </c>
      <c r="X1226" s="2" t="str">
        <f>IF(ISERR(FIND("14",GERAL[[#This Row],[ODS]])),"NÃO","SIM")</f>
        <v>NÃO</v>
      </c>
      <c r="Y1226" s="2" t="str">
        <f>IF(ISERR(FIND("15",GERAL[[#This Row],[ODS]])),"NÃO","SIM")</f>
        <v>NÃO</v>
      </c>
      <c r="Z1226" s="2" t="str">
        <f>IF(ISERR(FIND("16",GERAL[[#This Row],[ODS]])),"NÃO","SIM")</f>
        <v>NÃO</v>
      </c>
      <c r="AA1226" s="2" t="str">
        <f>IF(ISERR(FIND("17",GERAL[[#This Row],[ODS]])),"NÃO","SIM")</f>
        <v>NÃO</v>
      </c>
      <c r="AB1226" s="1">
        <v>43.643505152908169</v>
      </c>
      <c r="AC1226" s="1">
        <v>35.744570462876261</v>
      </c>
      <c r="AD1226" s="1">
        <v>32.372933642533511</v>
      </c>
      <c r="AE1226" s="1">
        <v>32.372933642533511</v>
      </c>
      <c r="AF1226" s="1">
        <v>32.372933642533511</v>
      </c>
      <c r="AG1226" s="1" t="str">
        <f>GERAL[[#This Row],[SIGLA]]&amp;GERAL[[#This Row],[CÓD]]</f>
        <v>MAIF_QT</v>
      </c>
      <c r="AH1226" s="1">
        <f ca="1">VLOOKUP(GERAL[[#This Row],[REF_NOTA]],BASE_NOTAS[],7,FALSE)</f>
        <v>69.838191012554091</v>
      </c>
      <c r="AI1226" s="31">
        <f ca="1">IF(GERAL[[#This Row],[Nota 2025]]="",0,GERAL[[#This Row],[Nota 2026]]-GERAL[[#This Row],[Nota 2025]])</f>
        <v>37.465257370020581</v>
      </c>
    </row>
    <row r="1227" spans="1:35" ht="17" x14ac:dyDescent="0.35">
      <c r="A1227" s="2" t="s">
        <v>168</v>
      </c>
      <c r="B1227" s="2" t="s">
        <v>195</v>
      </c>
      <c r="C1227" s="2" t="s">
        <v>212</v>
      </c>
      <c r="D1227" s="15" t="s">
        <v>38</v>
      </c>
      <c r="E1227" s="2" t="s">
        <v>108</v>
      </c>
      <c r="F1227" s="2" t="str">
        <f>VLOOKUP(GERAL[[#This Row],[CÓD]],SEALL,6,FALSE)</f>
        <v>SG</v>
      </c>
      <c r="G122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2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2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27" s="2" t="str">
        <f>VLOOKUP(GERAL[[#This Row],[CÓD]],SEALL,4,FALSE)</f>
        <v>09, 11</v>
      </c>
      <c r="K1227" s="2" t="str">
        <f>IF(ISERR(FIND("01",GERAL[[#This Row],[ODS]])),"NÃO","SIM")</f>
        <v>NÃO</v>
      </c>
      <c r="L1227" s="2" t="str">
        <f>IF(ISERR(FIND("02",GERAL[[#This Row],[ODS]])),"NÃO","SIM")</f>
        <v>NÃO</v>
      </c>
      <c r="M1227" s="2" t="str">
        <f>IF(ISERR(FIND("03",GERAL[[#This Row],[ODS]])),"NÃO","SIM")</f>
        <v>NÃO</v>
      </c>
      <c r="N1227" s="2" t="str">
        <f>IF(ISERR(FIND("04",GERAL[[#This Row],[ODS]])),"NÃO","SIM")</f>
        <v>NÃO</v>
      </c>
      <c r="O1227" s="2" t="str">
        <f>IF(ISERR(FIND("05",GERAL[[#This Row],[ODS]])),"NÃO","SIM")</f>
        <v>NÃO</v>
      </c>
      <c r="P1227" s="2" t="str">
        <f>IF(ISERR(FIND("06",GERAL[[#This Row],[ODS]])),"NÃO","SIM")</f>
        <v>NÃO</v>
      </c>
      <c r="Q1227" s="2" t="str">
        <f>IF(ISERR(FIND("07",GERAL[[#This Row],[ODS]])),"NÃO","SIM")</f>
        <v>NÃO</v>
      </c>
      <c r="R1227" s="2" t="str">
        <f>IF(ISERR(FIND("08",GERAL[[#This Row],[ODS]])),"NÃO","SIM")</f>
        <v>NÃO</v>
      </c>
      <c r="S1227" s="2" t="str">
        <f>IF(ISERR(FIND("09",GERAL[[#This Row],[ODS]])),"NÃO","SIM")</f>
        <v>SIM</v>
      </c>
      <c r="T1227" s="2" t="str">
        <f>IF(ISERR(FIND("10",GERAL[[#This Row],[ODS]])),"NÃO","SIM")</f>
        <v>NÃO</v>
      </c>
      <c r="U1227" s="2" t="str">
        <f>IF(ISERR(FIND("11",GERAL[[#This Row],[ODS]])),"NÃO","SIM")</f>
        <v>SIM</v>
      </c>
      <c r="V1227" s="2" t="str">
        <f>IF(ISERR(FIND("12",GERAL[[#This Row],[ODS]])),"NÃO","SIM")</f>
        <v>NÃO</v>
      </c>
      <c r="W1227" s="2" t="str">
        <f>IF(ISERR(FIND("13",GERAL[[#This Row],[ODS]])),"NÃO","SIM")</f>
        <v>NÃO</v>
      </c>
      <c r="X1227" s="2" t="str">
        <f>IF(ISERR(FIND("14",GERAL[[#This Row],[ODS]])),"NÃO","SIM")</f>
        <v>NÃO</v>
      </c>
      <c r="Y1227" s="2" t="str">
        <f>IF(ISERR(FIND("15",GERAL[[#This Row],[ODS]])),"NÃO","SIM")</f>
        <v>NÃO</v>
      </c>
      <c r="Z1227" s="2" t="str">
        <f>IF(ISERR(FIND("16",GERAL[[#This Row],[ODS]])),"NÃO","SIM")</f>
        <v>NÃO</v>
      </c>
      <c r="AA1227" s="2" t="str">
        <f>IF(ISERR(FIND("17",GERAL[[#This Row],[ODS]])),"NÃO","SIM")</f>
        <v>NÃO</v>
      </c>
      <c r="AB1227" s="1">
        <v>71.738050073966889</v>
      </c>
      <c r="AC1227" s="1">
        <v>84.329204436268569</v>
      </c>
      <c r="AD1227" s="1">
        <v>56.561487021426046</v>
      </c>
      <c r="AE1227" s="1">
        <v>56.561487021426046</v>
      </c>
      <c r="AF1227" s="1">
        <v>56.561487021426046</v>
      </c>
      <c r="AG1227" s="1" t="str">
        <f>GERAL[[#This Row],[SIGLA]]&amp;GERAL[[#This Row],[CÓD]]</f>
        <v>MTIF_QT</v>
      </c>
      <c r="AH1227" s="1">
        <f ca="1">VLOOKUP(GERAL[[#This Row],[REF_NOTA]],BASE_NOTAS[],7,FALSE)</f>
        <v>87.784068676321709</v>
      </c>
      <c r="AI1227" s="31">
        <f ca="1">IF(GERAL[[#This Row],[Nota 2025]]="",0,GERAL[[#This Row],[Nota 2026]]-GERAL[[#This Row],[Nota 2025]])</f>
        <v>31.222581654895663</v>
      </c>
    </row>
    <row r="1228" spans="1:35" ht="17" x14ac:dyDescent="0.35">
      <c r="A1228" s="2" t="s">
        <v>167</v>
      </c>
      <c r="B1228" s="2" t="s">
        <v>193</v>
      </c>
      <c r="C1228" s="2" t="s">
        <v>212</v>
      </c>
      <c r="D1228" s="15" t="s">
        <v>38</v>
      </c>
      <c r="E1228" s="2" t="s">
        <v>108</v>
      </c>
      <c r="F1228" s="2" t="str">
        <f>VLOOKUP(GERAL[[#This Row],[CÓD]],SEALL,6,FALSE)</f>
        <v>SG</v>
      </c>
      <c r="G122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2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2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28" s="2" t="str">
        <f>VLOOKUP(GERAL[[#This Row],[CÓD]],SEALL,4,FALSE)</f>
        <v>09, 11</v>
      </c>
      <c r="K1228" s="2" t="str">
        <f>IF(ISERR(FIND("01",GERAL[[#This Row],[ODS]])),"NÃO","SIM")</f>
        <v>NÃO</v>
      </c>
      <c r="L1228" s="2" t="str">
        <f>IF(ISERR(FIND("02",GERAL[[#This Row],[ODS]])),"NÃO","SIM")</f>
        <v>NÃO</v>
      </c>
      <c r="M1228" s="2" t="str">
        <f>IF(ISERR(FIND("03",GERAL[[#This Row],[ODS]])),"NÃO","SIM")</f>
        <v>NÃO</v>
      </c>
      <c r="N1228" s="2" t="str">
        <f>IF(ISERR(FIND("04",GERAL[[#This Row],[ODS]])),"NÃO","SIM")</f>
        <v>NÃO</v>
      </c>
      <c r="O1228" s="2" t="str">
        <f>IF(ISERR(FIND("05",GERAL[[#This Row],[ODS]])),"NÃO","SIM")</f>
        <v>NÃO</v>
      </c>
      <c r="P1228" s="2" t="str">
        <f>IF(ISERR(FIND("06",GERAL[[#This Row],[ODS]])),"NÃO","SIM")</f>
        <v>NÃO</v>
      </c>
      <c r="Q1228" s="2" t="str">
        <f>IF(ISERR(FIND("07",GERAL[[#This Row],[ODS]])),"NÃO","SIM")</f>
        <v>NÃO</v>
      </c>
      <c r="R1228" s="2" t="str">
        <f>IF(ISERR(FIND("08",GERAL[[#This Row],[ODS]])),"NÃO","SIM")</f>
        <v>NÃO</v>
      </c>
      <c r="S1228" s="2" t="str">
        <f>IF(ISERR(FIND("09",GERAL[[#This Row],[ODS]])),"NÃO","SIM")</f>
        <v>SIM</v>
      </c>
      <c r="T1228" s="2" t="str">
        <f>IF(ISERR(FIND("10",GERAL[[#This Row],[ODS]])),"NÃO","SIM")</f>
        <v>NÃO</v>
      </c>
      <c r="U1228" s="2" t="str">
        <f>IF(ISERR(FIND("11",GERAL[[#This Row],[ODS]])),"NÃO","SIM")</f>
        <v>SIM</v>
      </c>
      <c r="V1228" s="2" t="str">
        <f>IF(ISERR(FIND("12",GERAL[[#This Row],[ODS]])),"NÃO","SIM")</f>
        <v>NÃO</v>
      </c>
      <c r="W1228" s="2" t="str">
        <f>IF(ISERR(FIND("13",GERAL[[#This Row],[ODS]])),"NÃO","SIM")</f>
        <v>NÃO</v>
      </c>
      <c r="X1228" s="2" t="str">
        <f>IF(ISERR(FIND("14",GERAL[[#This Row],[ODS]])),"NÃO","SIM")</f>
        <v>NÃO</v>
      </c>
      <c r="Y1228" s="2" t="str">
        <f>IF(ISERR(FIND("15",GERAL[[#This Row],[ODS]])),"NÃO","SIM")</f>
        <v>NÃO</v>
      </c>
      <c r="Z1228" s="2" t="str">
        <f>IF(ISERR(FIND("16",GERAL[[#This Row],[ODS]])),"NÃO","SIM")</f>
        <v>NÃO</v>
      </c>
      <c r="AA1228" s="2" t="str">
        <f>IF(ISERR(FIND("17",GERAL[[#This Row],[ODS]])),"NÃO","SIM")</f>
        <v>NÃO</v>
      </c>
      <c r="AB1228" s="1">
        <v>85.193511778892372</v>
      </c>
      <c r="AC1228" s="1">
        <v>84.417912447495752</v>
      </c>
      <c r="AD1228" s="1">
        <v>82.110389025905093</v>
      </c>
      <c r="AE1228" s="1">
        <v>82.110389025905093</v>
      </c>
      <c r="AF1228" s="1">
        <v>82.110389025905093</v>
      </c>
      <c r="AG1228" s="1" t="str">
        <f>GERAL[[#This Row],[SIGLA]]&amp;GERAL[[#This Row],[CÓD]]</f>
        <v>MSIF_QT</v>
      </c>
      <c r="AH1228" s="1">
        <f ca="1">VLOOKUP(GERAL[[#This Row],[REF_NOTA]],BASE_NOTAS[],7,FALSE)</f>
        <v>69.838191012554091</v>
      </c>
      <c r="AI1228" s="31">
        <f ca="1">IF(GERAL[[#This Row],[Nota 2025]]="",0,GERAL[[#This Row],[Nota 2026]]-GERAL[[#This Row],[Nota 2025]])</f>
        <v>-12.272198013351002</v>
      </c>
    </row>
    <row r="1229" spans="1:35" ht="17" x14ac:dyDescent="0.35">
      <c r="A1229" s="2" t="s">
        <v>166</v>
      </c>
      <c r="B1229" s="2" t="s">
        <v>192</v>
      </c>
      <c r="C1229" s="2" t="s">
        <v>212</v>
      </c>
      <c r="D1229" s="15" t="s">
        <v>38</v>
      </c>
      <c r="E1229" s="2" t="s">
        <v>108</v>
      </c>
      <c r="F1229" s="2" t="str">
        <f>VLOOKUP(GERAL[[#This Row],[CÓD]],SEALL,6,FALSE)</f>
        <v>SG</v>
      </c>
      <c r="G122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2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2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29" s="2" t="str">
        <f>VLOOKUP(GERAL[[#This Row],[CÓD]],SEALL,4,FALSE)</f>
        <v>09, 11</v>
      </c>
      <c r="K1229" s="2" t="str">
        <f>IF(ISERR(FIND("01",GERAL[[#This Row],[ODS]])),"NÃO","SIM")</f>
        <v>NÃO</v>
      </c>
      <c r="L1229" s="2" t="str">
        <f>IF(ISERR(FIND("02",GERAL[[#This Row],[ODS]])),"NÃO","SIM")</f>
        <v>NÃO</v>
      </c>
      <c r="M1229" s="2" t="str">
        <f>IF(ISERR(FIND("03",GERAL[[#This Row],[ODS]])),"NÃO","SIM")</f>
        <v>NÃO</v>
      </c>
      <c r="N1229" s="2" t="str">
        <f>IF(ISERR(FIND("04",GERAL[[#This Row],[ODS]])),"NÃO","SIM")</f>
        <v>NÃO</v>
      </c>
      <c r="O1229" s="2" t="str">
        <f>IF(ISERR(FIND("05",GERAL[[#This Row],[ODS]])),"NÃO","SIM")</f>
        <v>NÃO</v>
      </c>
      <c r="P1229" s="2" t="str">
        <f>IF(ISERR(FIND("06",GERAL[[#This Row],[ODS]])),"NÃO","SIM")</f>
        <v>NÃO</v>
      </c>
      <c r="Q1229" s="2" t="str">
        <f>IF(ISERR(FIND("07",GERAL[[#This Row],[ODS]])),"NÃO","SIM")</f>
        <v>NÃO</v>
      </c>
      <c r="R1229" s="2" t="str">
        <f>IF(ISERR(FIND("08",GERAL[[#This Row],[ODS]])),"NÃO","SIM")</f>
        <v>NÃO</v>
      </c>
      <c r="S1229" s="2" t="str">
        <f>IF(ISERR(FIND("09",GERAL[[#This Row],[ODS]])),"NÃO","SIM")</f>
        <v>SIM</v>
      </c>
      <c r="T1229" s="2" t="str">
        <f>IF(ISERR(FIND("10",GERAL[[#This Row],[ODS]])),"NÃO","SIM")</f>
        <v>NÃO</v>
      </c>
      <c r="U1229" s="2" t="str">
        <f>IF(ISERR(FIND("11",GERAL[[#This Row],[ODS]])),"NÃO","SIM")</f>
        <v>SIM</v>
      </c>
      <c r="V1229" s="2" t="str">
        <f>IF(ISERR(FIND("12",GERAL[[#This Row],[ODS]])),"NÃO","SIM")</f>
        <v>NÃO</v>
      </c>
      <c r="W1229" s="2" t="str">
        <f>IF(ISERR(FIND("13",GERAL[[#This Row],[ODS]])),"NÃO","SIM")</f>
        <v>NÃO</v>
      </c>
      <c r="X1229" s="2" t="str">
        <f>IF(ISERR(FIND("14",GERAL[[#This Row],[ODS]])),"NÃO","SIM")</f>
        <v>NÃO</v>
      </c>
      <c r="Y1229" s="2" t="str">
        <f>IF(ISERR(FIND("15",GERAL[[#This Row],[ODS]])),"NÃO","SIM")</f>
        <v>NÃO</v>
      </c>
      <c r="Z1229" s="2" t="str">
        <f>IF(ISERR(FIND("16",GERAL[[#This Row],[ODS]])),"NÃO","SIM")</f>
        <v>NÃO</v>
      </c>
      <c r="AA1229" s="2" t="str">
        <f>IF(ISERR(FIND("17",GERAL[[#This Row],[ODS]])),"NÃO","SIM")</f>
        <v>NÃO</v>
      </c>
      <c r="AB1229" s="1">
        <v>66.716376478852737</v>
      </c>
      <c r="AC1229" s="1">
        <v>63.4177776240047</v>
      </c>
      <c r="AD1229" s="1">
        <v>55.405645138853721</v>
      </c>
      <c r="AE1229" s="1">
        <v>55.405645138853721</v>
      </c>
      <c r="AF1229" s="1">
        <v>55.405645138853721</v>
      </c>
      <c r="AG1229" s="1" t="str">
        <f>GERAL[[#This Row],[SIGLA]]&amp;GERAL[[#This Row],[CÓD]]</f>
        <v>MGIF_QT</v>
      </c>
      <c r="AH1229" s="1">
        <f ca="1">VLOOKUP(GERAL[[#This Row],[REF_NOTA]],BASE_NOTAS[],7,FALSE)</f>
        <v>54.563662791028989</v>
      </c>
      <c r="AI1229" s="31">
        <f ca="1">IF(GERAL[[#This Row],[Nota 2025]]="",0,GERAL[[#This Row],[Nota 2026]]-GERAL[[#This Row],[Nota 2025]])</f>
        <v>-0.84198234782473236</v>
      </c>
    </row>
    <row r="1230" spans="1:35" ht="17" x14ac:dyDescent="0.35">
      <c r="A1230" s="2" t="s">
        <v>169</v>
      </c>
      <c r="B1230" s="2" t="s">
        <v>196</v>
      </c>
      <c r="C1230" s="2" t="s">
        <v>212</v>
      </c>
      <c r="D1230" s="15" t="s">
        <v>38</v>
      </c>
      <c r="E1230" s="2" t="s">
        <v>108</v>
      </c>
      <c r="F1230" s="2" t="str">
        <f>VLOOKUP(GERAL[[#This Row],[CÓD]],SEALL,6,FALSE)</f>
        <v>SG</v>
      </c>
      <c r="G123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3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3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30" s="2" t="str">
        <f>VLOOKUP(GERAL[[#This Row],[CÓD]],SEALL,4,FALSE)</f>
        <v>09, 11</v>
      </c>
      <c r="K1230" s="2" t="str">
        <f>IF(ISERR(FIND("01",GERAL[[#This Row],[ODS]])),"NÃO","SIM")</f>
        <v>NÃO</v>
      </c>
      <c r="L1230" s="2" t="str">
        <f>IF(ISERR(FIND("02",GERAL[[#This Row],[ODS]])),"NÃO","SIM")</f>
        <v>NÃO</v>
      </c>
      <c r="M1230" s="2" t="str">
        <f>IF(ISERR(FIND("03",GERAL[[#This Row],[ODS]])),"NÃO","SIM")</f>
        <v>NÃO</v>
      </c>
      <c r="N1230" s="2" t="str">
        <f>IF(ISERR(FIND("04",GERAL[[#This Row],[ODS]])),"NÃO","SIM")</f>
        <v>NÃO</v>
      </c>
      <c r="O1230" s="2" t="str">
        <f>IF(ISERR(FIND("05",GERAL[[#This Row],[ODS]])),"NÃO","SIM")</f>
        <v>NÃO</v>
      </c>
      <c r="P1230" s="2" t="str">
        <f>IF(ISERR(FIND("06",GERAL[[#This Row],[ODS]])),"NÃO","SIM")</f>
        <v>NÃO</v>
      </c>
      <c r="Q1230" s="2" t="str">
        <f>IF(ISERR(FIND("07",GERAL[[#This Row],[ODS]])),"NÃO","SIM")</f>
        <v>NÃO</v>
      </c>
      <c r="R1230" s="2" t="str">
        <f>IF(ISERR(FIND("08",GERAL[[#This Row],[ODS]])),"NÃO","SIM")</f>
        <v>NÃO</v>
      </c>
      <c r="S1230" s="2" t="str">
        <f>IF(ISERR(FIND("09",GERAL[[#This Row],[ODS]])),"NÃO","SIM")</f>
        <v>SIM</v>
      </c>
      <c r="T1230" s="2" t="str">
        <f>IF(ISERR(FIND("10",GERAL[[#This Row],[ODS]])),"NÃO","SIM")</f>
        <v>NÃO</v>
      </c>
      <c r="U1230" s="2" t="str">
        <f>IF(ISERR(FIND("11",GERAL[[#This Row],[ODS]])),"NÃO","SIM")</f>
        <v>SIM</v>
      </c>
      <c r="V1230" s="2" t="str">
        <f>IF(ISERR(FIND("12",GERAL[[#This Row],[ODS]])),"NÃO","SIM")</f>
        <v>NÃO</v>
      </c>
      <c r="W1230" s="2" t="str">
        <f>IF(ISERR(FIND("13",GERAL[[#This Row],[ODS]])),"NÃO","SIM")</f>
        <v>NÃO</v>
      </c>
      <c r="X1230" s="2" t="str">
        <f>IF(ISERR(FIND("14",GERAL[[#This Row],[ODS]])),"NÃO","SIM")</f>
        <v>NÃO</v>
      </c>
      <c r="Y1230" s="2" t="str">
        <f>IF(ISERR(FIND("15",GERAL[[#This Row],[ODS]])),"NÃO","SIM")</f>
        <v>NÃO</v>
      </c>
      <c r="Z1230" s="2" t="str">
        <f>IF(ISERR(FIND("16",GERAL[[#This Row],[ODS]])),"NÃO","SIM")</f>
        <v>NÃO</v>
      </c>
      <c r="AA1230" s="2" t="str">
        <f>IF(ISERR(FIND("17",GERAL[[#This Row],[ODS]])),"NÃO","SIM")</f>
        <v>NÃO</v>
      </c>
      <c r="AB1230" s="1">
        <v>21.545606896671963</v>
      </c>
      <c r="AC1230" s="1">
        <v>20.567280770573028</v>
      </c>
      <c r="AD1230" s="1">
        <v>39.674733401223975</v>
      </c>
      <c r="AE1230" s="1">
        <v>39.674733401223975</v>
      </c>
      <c r="AF1230" s="1">
        <v>39.674733401223975</v>
      </c>
      <c r="AG1230" s="1" t="str">
        <f>GERAL[[#This Row],[SIGLA]]&amp;GERAL[[#This Row],[CÓD]]</f>
        <v>PAIF_QT</v>
      </c>
      <c r="AH1230" s="1">
        <f ca="1">VLOOKUP(GERAL[[#This Row],[REF_NOTA]],BASE_NOTAS[],7,FALSE)</f>
        <v>69.838191012554091</v>
      </c>
      <c r="AI1230" s="31">
        <f ca="1">IF(GERAL[[#This Row],[Nota 2025]]="",0,GERAL[[#This Row],[Nota 2026]]-GERAL[[#This Row],[Nota 2025]])</f>
        <v>30.163457611330116</v>
      </c>
    </row>
    <row r="1231" spans="1:35" ht="17" x14ac:dyDescent="0.35">
      <c r="A1231" s="2" t="s">
        <v>170</v>
      </c>
      <c r="B1231" s="2" t="s">
        <v>197</v>
      </c>
      <c r="C1231" s="2" t="s">
        <v>212</v>
      </c>
      <c r="D1231" s="15" t="s">
        <v>38</v>
      </c>
      <c r="E1231" s="2" t="s">
        <v>108</v>
      </c>
      <c r="F1231" s="2" t="str">
        <f>VLOOKUP(GERAL[[#This Row],[CÓD]],SEALL,6,FALSE)</f>
        <v>SG</v>
      </c>
      <c r="G123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3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3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31" s="2" t="str">
        <f>VLOOKUP(GERAL[[#This Row],[CÓD]],SEALL,4,FALSE)</f>
        <v>09, 11</v>
      </c>
      <c r="K1231" s="2" t="str">
        <f>IF(ISERR(FIND("01",GERAL[[#This Row],[ODS]])),"NÃO","SIM")</f>
        <v>NÃO</v>
      </c>
      <c r="L1231" s="2" t="str">
        <f>IF(ISERR(FIND("02",GERAL[[#This Row],[ODS]])),"NÃO","SIM")</f>
        <v>NÃO</v>
      </c>
      <c r="M1231" s="2" t="str">
        <f>IF(ISERR(FIND("03",GERAL[[#This Row],[ODS]])),"NÃO","SIM")</f>
        <v>NÃO</v>
      </c>
      <c r="N1231" s="2" t="str">
        <f>IF(ISERR(FIND("04",GERAL[[#This Row],[ODS]])),"NÃO","SIM")</f>
        <v>NÃO</v>
      </c>
      <c r="O1231" s="2" t="str">
        <f>IF(ISERR(FIND("05",GERAL[[#This Row],[ODS]])),"NÃO","SIM")</f>
        <v>NÃO</v>
      </c>
      <c r="P1231" s="2" t="str">
        <f>IF(ISERR(FIND("06",GERAL[[#This Row],[ODS]])),"NÃO","SIM")</f>
        <v>NÃO</v>
      </c>
      <c r="Q1231" s="2" t="str">
        <f>IF(ISERR(FIND("07",GERAL[[#This Row],[ODS]])),"NÃO","SIM")</f>
        <v>NÃO</v>
      </c>
      <c r="R1231" s="2" t="str">
        <f>IF(ISERR(FIND("08",GERAL[[#This Row],[ODS]])),"NÃO","SIM")</f>
        <v>NÃO</v>
      </c>
      <c r="S1231" s="2" t="str">
        <f>IF(ISERR(FIND("09",GERAL[[#This Row],[ODS]])),"NÃO","SIM")</f>
        <v>SIM</v>
      </c>
      <c r="T1231" s="2" t="str">
        <f>IF(ISERR(FIND("10",GERAL[[#This Row],[ODS]])),"NÃO","SIM")</f>
        <v>NÃO</v>
      </c>
      <c r="U1231" s="2" t="str">
        <f>IF(ISERR(FIND("11",GERAL[[#This Row],[ODS]])),"NÃO","SIM")</f>
        <v>SIM</v>
      </c>
      <c r="V1231" s="2" t="str">
        <f>IF(ISERR(FIND("12",GERAL[[#This Row],[ODS]])),"NÃO","SIM")</f>
        <v>NÃO</v>
      </c>
      <c r="W1231" s="2" t="str">
        <f>IF(ISERR(FIND("13",GERAL[[#This Row],[ODS]])),"NÃO","SIM")</f>
        <v>NÃO</v>
      </c>
      <c r="X1231" s="2" t="str">
        <f>IF(ISERR(FIND("14",GERAL[[#This Row],[ODS]])),"NÃO","SIM")</f>
        <v>NÃO</v>
      </c>
      <c r="Y1231" s="2" t="str">
        <f>IF(ISERR(FIND("15",GERAL[[#This Row],[ODS]])),"NÃO","SIM")</f>
        <v>NÃO</v>
      </c>
      <c r="Z1231" s="2" t="str">
        <f>IF(ISERR(FIND("16",GERAL[[#This Row],[ODS]])),"NÃO","SIM")</f>
        <v>NÃO</v>
      </c>
      <c r="AA1231" s="2" t="str">
        <f>IF(ISERR(FIND("17",GERAL[[#This Row],[ODS]])),"NÃO","SIM")</f>
        <v>NÃO</v>
      </c>
      <c r="AB1231" s="1">
        <v>89.200092188681538</v>
      </c>
      <c r="AC1231" s="1">
        <v>81.789200676138876</v>
      </c>
      <c r="AD1231" s="1">
        <v>90.670438242147441</v>
      </c>
      <c r="AE1231" s="1">
        <v>90.670438242147441</v>
      </c>
      <c r="AF1231" s="1">
        <v>90.670438242147441</v>
      </c>
      <c r="AG1231" s="1" t="str">
        <f>GERAL[[#This Row],[SIGLA]]&amp;GERAL[[#This Row],[CÓD]]</f>
        <v>PBIF_QT</v>
      </c>
      <c r="AH1231" s="1">
        <f ca="1">VLOOKUP(GERAL[[#This Row],[REF_NOTA]],BASE_NOTAS[],7,FALSE)</f>
        <v>69.838191012554091</v>
      </c>
      <c r="AI1231" s="31">
        <f ca="1">IF(GERAL[[#This Row],[Nota 2025]]="",0,GERAL[[#This Row],[Nota 2026]]-GERAL[[#This Row],[Nota 2025]])</f>
        <v>-20.832247229593349</v>
      </c>
    </row>
    <row r="1232" spans="1:35" ht="17" x14ac:dyDescent="0.35">
      <c r="A1232" s="2" t="s">
        <v>173</v>
      </c>
      <c r="B1232" s="2" t="s">
        <v>200</v>
      </c>
      <c r="C1232" s="2" t="s">
        <v>212</v>
      </c>
      <c r="D1232" s="15" t="s">
        <v>38</v>
      </c>
      <c r="E1232" s="2" t="s">
        <v>108</v>
      </c>
      <c r="F1232" s="2" t="str">
        <f>VLOOKUP(GERAL[[#This Row],[CÓD]],SEALL,6,FALSE)</f>
        <v>SG</v>
      </c>
      <c r="G123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3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3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32" s="2" t="str">
        <f>VLOOKUP(GERAL[[#This Row],[CÓD]],SEALL,4,FALSE)</f>
        <v>09, 11</v>
      </c>
      <c r="K1232" s="2" t="str">
        <f>IF(ISERR(FIND("01",GERAL[[#This Row],[ODS]])),"NÃO","SIM")</f>
        <v>NÃO</v>
      </c>
      <c r="L1232" s="2" t="str">
        <f>IF(ISERR(FIND("02",GERAL[[#This Row],[ODS]])),"NÃO","SIM")</f>
        <v>NÃO</v>
      </c>
      <c r="M1232" s="2" t="str">
        <f>IF(ISERR(FIND("03",GERAL[[#This Row],[ODS]])),"NÃO","SIM")</f>
        <v>NÃO</v>
      </c>
      <c r="N1232" s="2" t="str">
        <f>IF(ISERR(FIND("04",GERAL[[#This Row],[ODS]])),"NÃO","SIM")</f>
        <v>NÃO</v>
      </c>
      <c r="O1232" s="2" t="str">
        <f>IF(ISERR(FIND("05",GERAL[[#This Row],[ODS]])),"NÃO","SIM")</f>
        <v>NÃO</v>
      </c>
      <c r="P1232" s="2" t="str">
        <f>IF(ISERR(FIND("06",GERAL[[#This Row],[ODS]])),"NÃO","SIM")</f>
        <v>NÃO</v>
      </c>
      <c r="Q1232" s="2" t="str">
        <f>IF(ISERR(FIND("07",GERAL[[#This Row],[ODS]])),"NÃO","SIM")</f>
        <v>NÃO</v>
      </c>
      <c r="R1232" s="2" t="str">
        <f>IF(ISERR(FIND("08",GERAL[[#This Row],[ODS]])),"NÃO","SIM")</f>
        <v>NÃO</v>
      </c>
      <c r="S1232" s="2" t="str">
        <f>IF(ISERR(FIND("09",GERAL[[#This Row],[ODS]])),"NÃO","SIM")</f>
        <v>SIM</v>
      </c>
      <c r="T1232" s="2" t="str">
        <f>IF(ISERR(FIND("10",GERAL[[#This Row],[ODS]])),"NÃO","SIM")</f>
        <v>NÃO</v>
      </c>
      <c r="U1232" s="2" t="str">
        <f>IF(ISERR(FIND("11",GERAL[[#This Row],[ODS]])),"NÃO","SIM")</f>
        <v>SIM</v>
      </c>
      <c r="V1232" s="2" t="str">
        <f>IF(ISERR(FIND("12",GERAL[[#This Row],[ODS]])),"NÃO","SIM")</f>
        <v>NÃO</v>
      </c>
      <c r="W1232" s="2" t="str">
        <f>IF(ISERR(FIND("13",GERAL[[#This Row],[ODS]])),"NÃO","SIM")</f>
        <v>NÃO</v>
      </c>
      <c r="X1232" s="2" t="str">
        <f>IF(ISERR(FIND("14",GERAL[[#This Row],[ODS]])),"NÃO","SIM")</f>
        <v>NÃO</v>
      </c>
      <c r="Y1232" s="2" t="str">
        <f>IF(ISERR(FIND("15",GERAL[[#This Row],[ODS]])),"NÃO","SIM")</f>
        <v>NÃO</v>
      </c>
      <c r="Z1232" s="2" t="str">
        <f>IF(ISERR(FIND("16",GERAL[[#This Row],[ODS]])),"NÃO","SIM")</f>
        <v>NÃO</v>
      </c>
      <c r="AA1232" s="2" t="str">
        <f>IF(ISERR(FIND("17",GERAL[[#This Row],[ODS]])),"NÃO","SIM")</f>
        <v>NÃO</v>
      </c>
      <c r="AB1232" s="1">
        <v>64.317348371166489</v>
      </c>
      <c r="AC1232" s="1">
        <v>39.176586048009383</v>
      </c>
      <c r="AD1232" s="1">
        <v>48.334948156993597</v>
      </c>
      <c r="AE1232" s="1">
        <v>48.334948156993597</v>
      </c>
      <c r="AF1232" s="1">
        <v>48.334948156993597</v>
      </c>
      <c r="AG1232" s="1" t="str">
        <f>GERAL[[#This Row],[SIGLA]]&amp;GERAL[[#This Row],[CÓD]]</f>
        <v>PRIF_QT</v>
      </c>
      <c r="AH1232" s="1">
        <f ca="1">VLOOKUP(GERAL[[#This Row],[REF_NOTA]],BASE_NOTAS[],7,FALSE)</f>
        <v>69.838191012554091</v>
      </c>
      <c r="AI1232" s="31">
        <f ca="1">IF(GERAL[[#This Row],[Nota 2025]]="",0,GERAL[[#This Row],[Nota 2026]]-GERAL[[#This Row],[Nota 2025]])</f>
        <v>21.503242855560494</v>
      </c>
    </row>
    <row r="1233" spans="1:35" ht="17" x14ac:dyDescent="0.35">
      <c r="A1233" s="2" t="s">
        <v>171</v>
      </c>
      <c r="B1233" s="2" t="s">
        <v>198</v>
      </c>
      <c r="C1233" s="2" t="s">
        <v>212</v>
      </c>
      <c r="D1233" s="15" t="s">
        <v>38</v>
      </c>
      <c r="E1233" s="2" t="s">
        <v>108</v>
      </c>
      <c r="F1233" s="2" t="str">
        <f>VLOOKUP(GERAL[[#This Row],[CÓD]],SEALL,6,FALSE)</f>
        <v>SG</v>
      </c>
      <c r="G123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3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3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33" s="2" t="str">
        <f>VLOOKUP(GERAL[[#This Row],[CÓD]],SEALL,4,FALSE)</f>
        <v>09, 11</v>
      </c>
      <c r="K1233" s="2" t="str">
        <f>IF(ISERR(FIND("01",GERAL[[#This Row],[ODS]])),"NÃO","SIM")</f>
        <v>NÃO</v>
      </c>
      <c r="L1233" s="2" t="str">
        <f>IF(ISERR(FIND("02",GERAL[[#This Row],[ODS]])),"NÃO","SIM")</f>
        <v>NÃO</v>
      </c>
      <c r="M1233" s="2" t="str">
        <f>IF(ISERR(FIND("03",GERAL[[#This Row],[ODS]])),"NÃO","SIM")</f>
        <v>NÃO</v>
      </c>
      <c r="N1233" s="2" t="str">
        <f>IF(ISERR(FIND("04",GERAL[[#This Row],[ODS]])),"NÃO","SIM")</f>
        <v>NÃO</v>
      </c>
      <c r="O1233" s="2" t="str">
        <f>IF(ISERR(FIND("05",GERAL[[#This Row],[ODS]])),"NÃO","SIM")</f>
        <v>NÃO</v>
      </c>
      <c r="P1233" s="2" t="str">
        <f>IF(ISERR(FIND("06",GERAL[[#This Row],[ODS]])),"NÃO","SIM")</f>
        <v>NÃO</v>
      </c>
      <c r="Q1233" s="2" t="str">
        <f>IF(ISERR(FIND("07",GERAL[[#This Row],[ODS]])),"NÃO","SIM")</f>
        <v>NÃO</v>
      </c>
      <c r="R1233" s="2" t="str">
        <f>IF(ISERR(FIND("08",GERAL[[#This Row],[ODS]])),"NÃO","SIM")</f>
        <v>NÃO</v>
      </c>
      <c r="S1233" s="2" t="str">
        <f>IF(ISERR(FIND("09",GERAL[[#This Row],[ODS]])),"NÃO","SIM")</f>
        <v>SIM</v>
      </c>
      <c r="T1233" s="2" t="str">
        <f>IF(ISERR(FIND("10",GERAL[[#This Row],[ODS]])),"NÃO","SIM")</f>
        <v>NÃO</v>
      </c>
      <c r="U1233" s="2" t="str">
        <f>IF(ISERR(FIND("11",GERAL[[#This Row],[ODS]])),"NÃO","SIM")</f>
        <v>SIM</v>
      </c>
      <c r="V1233" s="2" t="str">
        <f>IF(ISERR(FIND("12",GERAL[[#This Row],[ODS]])),"NÃO","SIM")</f>
        <v>NÃO</v>
      </c>
      <c r="W1233" s="2" t="str">
        <f>IF(ISERR(FIND("13",GERAL[[#This Row],[ODS]])),"NÃO","SIM")</f>
        <v>NÃO</v>
      </c>
      <c r="X1233" s="2" t="str">
        <f>IF(ISERR(FIND("14",GERAL[[#This Row],[ODS]])),"NÃO","SIM")</f>
        <v>NÃO</v>
      </c>
      <c r="Y1233" s="2" t="str">
        <f>IF(ISERR(FIND("15",GERAL[[#This Row],[ODS]])),"NÃO","SIM")</f>
        <v>NÃO</v>
      </c>
      <c r="Z1233" s="2" t="str">
        <f>IF(ISERR(FIND("16",GERAL[[#This Row],[ODS]])),"NÃO","SIM")</f>
        <v>NÃO</v>
      </c>
      <c r="AA1233" s="2" t="str">
        <f>IF(ISERR(FIND("17",GERAL[[#This Row],[ODS]])),"NÃO","SIM")</f>
        <v>NÃO</v>
      </c>
      <c r="AB1233" s="1">
        <v>68.15117819196044</v>
      </c>
      <c r="AC1233" s="1">
        <v>66.315828250667209</v>
      </c>
      <c r="AD1233" s="1">
        <v>77.496573167062337</v>
      </c>
      <c r="AE1233" s="1">
        <v>77.496573167062337</v>
      </c>
      <c r="AF1233" s="1">
        <v>77.496573167062337</v>
      </c>
      <c r="AG1233" s="1" t="str">
        <f>GERAL[[#This Row],[SIGLA]]&amp;GERAL[[#This Row],[CÓD]]</f>
        <v>PEIF_QT</v>
      </c>
      <c r="AH1233" s="1">
        <f ca="1">VLOOKUP(GERAL[[#This Row],[REF_NOTA]],BASE_NOTAS[],7,FALSE)</f>
        <v>69.838191012554091</v>
      </c>
      <c r="AI1233" s="31">
        <f ca="1">IF(GERAL[[#This Row],[Nota 2025]]="",0,GERAL[[#This Row],[Nota 2026]]-GERAL[[#This Row],[Nota 2025]])</f>
        <v>-7.6583821545082458</v>
      </c>
    </row>
    <row r="1234" spans="1:35" ht="17" x14ac:dyDescent="0.35">
      <c r="A1234" s="2" t="s">
        <v>172</v>
      </c>
      <c r="B1234" s="2" t="s">
        <v>199</v>
      </c>
      <c r="C1234" s="2" t="s">
        <v>212</v>
      </c>
      <c r="D1234" s="15" t="s">
        <v>38</v>
      </c>
      <c r="E1234" s="2" t="s">
        <v>108</v>
      </c>
      <c r="F1234" s="2" t="str">
        <f>VLOOKUP(GERAL[[#This Row],[CÓD]],SEALL,6,FALSE)</f>
        <v>SG</v>
      </c>
      <c r="G123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3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3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34" s="2" t="str">
        <f>VLOOKUP(GERAL[[#This Row],[CÓD]],SEALL,4,FALSE)</f>
        <v>09, 11</v>
      </c>
      <c r="K1234" s="2" t="str">
        <f>IF(ISERR(FIND("01",GERAL[[#This Row],[ODS]])),"NÃO","SIM")</f>
        <v>NÃO</v>
      </c>
      <c r="L1234" s="2" t="str">
        <f>IF(ISERR(FIND("02",GERAL[[#This Row],[ODS]])),"NÃO","SIM")</f>
        <v>NÃO</v>
      </c>
      <c r="M1234" s="2" t="str">
        <f>IF(ISERR(FIND("03",GERAL[[#This Row],[ODS]])),"NÃO","SIM")</f>
        <v>NÃO</v>
      </c>
      <c r="N1234" s="2" t="str">
        <f>IF(ISERR(FIND("04",GERAL[[#This Row],[ODS]])),"NÃO","SIM")</f>
        <v>NÃO</v>
      </c>
      <c r="O1234" s="2" t="str">
        <f>IF(ISERR(FIND("05",GERAL[[#This Row],[ODS]])),"NÃO","SIM")</f>
        <v>NÃO</v>
      </c>
      <c r="P1234" s="2" t="str">
        <f>IF(ISERR(FIND("06",GERAL[[#This Row],[ODS]])),"NÃO","SIM")</f>
        <v>NÃO</v>
      </c>
      <c r="Q1234" s="2" t="str">
        <f>IF(ISERR(FIND("07",GERAL[[#This Row],[ODS]])),"NÃO","SIM")</f>
        <v>NÃO</v>
      </c>
      <c r="R1234" s="2" t="str">
        <f>IF(ISERR(FIND("08",GERAL[[#This Row],[ODS]])),"NÃO","SIM")</f>
        <v>NÃO</v>
      </c>
      <c r="S1234" s="2" t="str">
        <f>IF(ISERR(FIND("09",GERAL[[#This Row],[ODS]])),"NÃO","SIM")</f>
        <v>SIM</v>
      </c>
      <c r="T1234" s="2" t="str">
        <f>IF(ISERR(FIND("10",GERAL[[#This Row],[ODS]])),"NÃO","SIM")</f>
        <v>NÃO</v>
      </c>
      <c r="U1234" s="2" t="str">
        <f>IF(ISERR(FIND("11",GERAL[[#This Row],[ODS]])),"NÃO","SIM")</f>
        <v>SIM</v>
      </c>
      <c r="V1234" s="2" t="str">
        <f>IF(ISERR(FIND("12",GERAL[[#This Row],[ODS]])),"NÃO","SIM")</f>
        <v>NÃO</v>
      </c>
      <c r="W1234" s="2" t="str">
        <f>IF(ISERR(FIND("13",GERAL[[#This Row],[ODS]])),"NÃO","SIM")</f>
        <v>NÃO</v>
      </c>
      <c r="X1234" s="2" t="str">
        <f>IF(ISERR(FIND("14",GERAL[[#This Row],[ODS]])),"NÃO","SIM")</f>
        <v>NÃO</v>
      </c>
      <c r="Y1234" s="2" t="str">
        <f>IF(ISERR(FIND("15",GERAL[[#This Row],[ODS]])),"NÃO","SIM")</f>
        <v>NÃO</v>
      </c>
      <c r="Z1234" s="2" t="str">
        <f>IF(ISERR(FIND("16",GERAL[[#This Row],[ODS]])),"NÃO","SIM")</f>
        <v>NÃO</v>
      </c>
      <c r="AA1234" s="2" t="str">
        <f>IF(ISERR(FIND("17",GERAL[[#This Row],[ODS]])),"NÃO","SIM")</f>
        <v>NÃO</v>
      </c>
      <c r="AB1234" s="1">
        <v>59.802414491407504</v>
      </c>
      <c r="AC1234" s="1">
        <v>81.927053479928858</v>
      </c>
      <c r="AD1234" s="1">
        <v>65.270301895623689</v>
      </c>
      <c r="AE1234" s="1">
        <v>65.270301895623689</v>
      </c>
      <c r="AF1234" s="1">
        <v>65.270301895623689</v>
      </c>
      <c r="AG1234" s="1" t="str">
        <f>GERAL[[#This Row],[SIGLA]]&amp;GERAL[[#This Row],[CÓD]]</f>
        <v>PIIF_QT</v>
      </c>
      <c r="AH1234" s="1">
        <f ca="1">VLOOKUP(GERAL[[#This Row],[REF_NOTA]],BASE_NOTAS[],7,FALSE)</f>
        <v>69.838191012554091</v>
      </c>
      <c r="AI1234" s="31">
        <f ca="1">IF(GERAL[[#This Row],[Nota 2025]]="",0,GERAL[[#This Row],[Nota 2026]]-GERAL[[#This Row],[Nota 2025]])</f>
        <v>4.5678891169304023</v>
      </c>
    </row>
    <row r="1235" spans="1:35" ht="17" x14ac:dyDescent="0.35">
      <c r="A1235" s="2" t="s">
        <v>174</v>
      </c>
      <c r="B1235" s="2" t="s">
        <v>201</v>
      </c>
      <c r="C1235" s="2" t="s">
        <v>212</v>
      </c>
      <c r="D1235" s="15" t="s">
        <v>38</v>
      </c>
      <c r="E1235" s="2" t="s">
        <v>108</v>
      </c>
      <c r="F1235" s="2" t="str">
        <f>VLOOKUP(GERAL[[#This Row],[CÓD]],SEALL,6,FALSE)</f>
        <v>SG</v>
      </c>
      <c r="G123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3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3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35" s="2" t="str">
        <f>VLOOKUP(GERAL[[#This Row],[CÓD]],SEALL,4,FALSE)</f>
        <v>09, 11</v>
      </c>
      <c r="K1235" s="2" t="str">
        <f>IF(ISERR(FIND("01",GERAL[[#This Row],[ODS]])),"NÃO","SIM")</f>
        <v>NÃO</v>
      </c>
      <c r="L1235" s="2" t="str">
        <f>IF(ISERR(FIND("02",GERAL[[#This Row],[ODS]])),"NÃO","SIM")</f>
        <v>NÃO</v>
      </c>
      <c r="M1235" s="2" t="str">
        <f>IF(ISERR(FIND("03",GERAL[[#This Row],[ODS]])),"NÃO","SIM")</f>
        <v>NÃO</v>
      </c>
      <c r="N1235" s="2" t="str">
        <f>IF(ISERR(FIND("04",GERAL[[#This Row],[ODS]])),"NÃO","SIM")</f>
        <v>NÃO</v>
      </c>
      <c r="O1235" s="2" t="str">
        <f>IF(ISERR(FIND("05",GERAL[[#This Row],[ODS]])),"NÃO","SIM")</f>
        <v>NÃO</v>
      </c>
      <c r="P1235" s="2" t="str">
        <f>IF(ISERR(FIND("06",GERAL[[#This Row],[ODS]])),"NÃO","SIM")</f>
        <v>NÃO</v>
      </c>
      <c r="Q1235" s="2" t="str">
        <f>IF(ISERR(FIND("07",GERAL[[#This Row],[ODS]])),"NÃO","SIM")</f>
        <v>NÃO</v>
      </c>
      <c r="R1235" s="2" t="str">
        <f>IF(ISERR(FIND("08",GERAL[[#This Row],[ODS]])),"NÃO","SIM")</f>
        <v>NÃO</v>
      </c>
      <c r="S1235" s="2" t="str">
        <f>IF(ISERR(FIND("09",GERAL[[#This Row],[ODS]])),"NÃO","SIM")</f>
        <v>SIM</v>
      </c>
      <c r="T1235" s="2" t="str">
        <f>IF(ISERR(FIND("10",GERAL[[#This Row],[ODS]])),"NÃO","SIM")</f>
        <v>NÃO</v>
      </c>
      <c r="U1235" s="2" t="str">
        <f>IF(ISERR(FIND("11",GERAL[[#This Row],[ODS]])),"NÃO","SIM")</f>
        <v>SIM</v>
      </c>
      <c r="V1235" s="2" t="str">
        <f>IF(ISERR(FIND("12",GERAL[[#This Row],[ODS]])),"NÃO","SIM")</f>
        <v>NÃO</v>
      </c>
      <c r="W1235" s="2" t="str">
        <f>IF(ISERR(FIND("13",GERAL[[#This Row],[ODS]])),"NÃO","SIM")</f>
        <v>NÃO</v>
      </c>
      <c r="X1235" s="2" t="str">
        <f>IF(ISERR(FIND("14",GERAL[[#This Row],[ODS]])),"NÃO","SIM")</f>
        <v>NÃO</v>
      </c>
      <c r="Y1235" s="2" t="str">
        <f>IF(ISERR(FIND("15",GERAL[[#This Row],[ODS]])),"NÃO","SIM")</f>
        <v>NÃO</v>
      </c>
      <c r="Z1235" s="2" t="str">
        <f>IF(ISERR(FIND("16",GERAL[[#This Row],[ODS]])),"NÃO","SIM")</f>
        <v>NÃO</v>
      </c>
      <c r="AA1235" s="2" t="str">
        <f>IF(ISERR(FIND("17",GERAL[[#This Row],[ODS]])),"NÃO","SIM")</f>
        <v>NÃO</v>
      </c>
      <c r="AB1235" s="1">
        <v>71.098505831172957</v>
      </c>
      <c r="AC1235" s="1">
        <v>48.979489645508202</v>
      </c>
      <c r="AD1235" s="1">
        <v>55.123793889975722</v>
      </c>
      <c r="AE1235" s="1">
        <v>55.123793889975722</v>
      </c>
      <c r="AF1235" s="1">
        <v>55.123793889975722</v>
      </c>
      <c r="AG1235" s="1" t="str">
        <f>GERAL[[#This Row],[SIGLA]]&amp;GERAL[[#This Row],[CÓD]]</f>
        <v>RJIF_QT</v>
      </c>
      <c r="AH1235" s="1">
        <f ca="1">VLOOKUP(GERAL[[#This Row],[REF_NOTA]],BASE_NOTAS[],7,FALSE)</f>
        <v>60.776662221820196</v>
      </c>
      <c r="AI1235" s="31">
        <f ca="1">IF(GERAL[[#This Row],[Nota 2025]]="",0,GERAL[[#This Row],[Nota 2026]]-GERAL[[#This Row],[Nota 2025]])</f>
        <v>5.6528683318444735</v>
      </c>
    </row>
    <row r="1236" spans="1:35" ht="17" x14ac:dyDescent="0.35">
      <c r="A1236" s="2" t="s">
        <v>175</v>
      </c>
      <c r="B1236" s="2" t="s">
        <v>202</v>
      </c>
      <c r="C1236" s="2" t="s">
        <v>212</v>
      </c>
      <c r="D1236" s="15" t="s">
        <v>38</v>
      </c>
      <c r="E1236" s="2" t="s">
        <v>108</v>
      </c>
      <c r="F1236" s="2" t="str">
        <f>VLOOKUP(GERAL[[#This Row],[CÓD]],SEALL,6,FALSE)</f>
        <v>SG</v>
      </c>
      <c r="G123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3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3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36" s="2" t="str">
        <f>VLOOKUP(GERAL[[#This Row],[CÓD]],SEALL,4,FALSE)</f>
        <v>09, 11</v>
      </c>
      <c r="K1236" s="2" t="str">
        <f>IF(ISERR(FIND("01",GERAL[[#This Row],[ODS]])),"NÃO","SIM")</f>
        <v>NÃO</v>
      </c>
      <c r="L1236" s="2" t="str">
        <f>IF(ISERR(FIND("02",GERAL[[#This Row],[ODS]])),"NÃO","SIM")</f>
        <v>NÃO</v>
      </c>
      <c r="M1236" s="2" t="str">
        <f>IF(ISERR(FIND("03",GERAL[[#This Row],[ODS]])),"NÃO","SIM")</f>
        <v>NÃO</v>
      </c>
      <c r="N1236" s="2" t="str">
        <f>IF(ISERR(FIND("04",GERAL[[#This Row],[ODS]])),"NÃO","SIM")</f>
        <v>NÃO</v>
      </c>
      <c r="O1236" s="2" t="str">
        <f>IF(ISERR(FIND("05",GERAL[[#This Row],[ODS]])),"NÃO","SIM")</f>
        <v>NÃO</v>
      </c>
      <c r="P1236" s="2" t="str">
        <f>IF(ISERR(FIND("06",GERAL[[#This Row],[ODS]])),"NÃO","SIM")</f>
        <v>NÃO</v>
      </c>
      <c r="Q1236" s="2" t="str">
        <f>IF(ISERR(FIND("07",GERAL[[#This Row],[ODS]])),"NÃO","SIM")</f>
        <v>NÃO</v>
      </c>
      <c r="R1236" s="2" t="str">
        <f>IF(ISERR(FIND("08",GERAL[[#This Row],[ODS]])),"NÃO","SIM")</f>
        <v>NÃO</v>
      </c>
      <c r="S1236" s="2" t="str">
        <f>IF(ISERR(FIND("09",GERAL[[#This Row],[ODS]])),"NÃO","SIM")</f>
        <v>SIM</v>
      </c>
      <c r="T1236" s="2" t="str">
        <f>IF(ISERR(FIND("10",GERAL[[#This Row],[ODS]])),"NÃO","SIM")</f>
        <v>NÃO</v>
      </c>
      <c r="U1236" s="2" t="str">
        <f>IF(ISERR(FIND("11",GERAL[[#This Row],[ODS]])),"NÃO","SIM")</f>
        <v>SIM</v>
      </c>
      <c r="V1236" s="2" t="str">
        <f>IF(ISERR(FIND("12",GERAL[[#This Row],[ODS]])),"NÃO","SIM")</f>
        <v>NÃO</v>
      </c>
      <c r="W1236" s="2" t="str">
        <f>IF(ISERR(FIND("13",GERAL[[#This Row],[ODS]])),"NÃO","SIM")</f>
        <v>NÃO</v>
      </c>
      <c r="X1236" s="2" t="str">
        <f>IF(ISERR(FIND("14",GERAL[[#This Row],[ODS]])),"NÃO","SIM")</f>
        <v>NÃO</v>
      </c>
      <c r="Y1236" s="2" t="str">
        <f>IF(ISERR(FIND("15",GERAL[[#This Row],[ODS]])),"NÃO","SIM")</f>
        <v>NÃO</v>
      </c>
      <c r="Z1236" s="2" t="str">
        <f>IF(ISERR(FIND("16",GERAL[[#This Row],[ODS]])),"NÃO","SIM")</f>
        <v>NÃO</v>
      </c>
      <c r="AA1236" s="2" t="str">
        <f>IF(ISERR(FIND("17",GERAL[[#This Row],[ODS]])),"NÃO","SIM")</f>
        <v>NÃO</v>
      </c>
      <c r="AB1236" s="1">
        <v>83.443745685235854</v>
      </c>
      <c r="AC1236" s="1">
        <v>88.087201256846015</v>
      </c>
      <c r="AD1236" s="1">
        <v>100</v>
      </c>
      <c r="AE1236" s="1">
        <v>100</v>
      </c>
      <c r="AF1236" s="1">
        <v>100</v>
      </c>
      <c r="AG1236" s="1" t="str">
        <f>GERAL[[#This Row],[SIGLA]]&amp;GERAL[[#This Row],[CÓD]]</f>
        <v>RNIF_QT</v>
      </c>
      <c r="AH1236" s="1">
        <f ca="1">VLOOKUP(GERAL[[#This Row],[REF_NOTA]],BASE_NOTAS[],7,FALSE)</f>
        <v>69.838191012554091</v>
      </c>
      <c r="AI1236" s="31">
        <f ca="1">IF(GERAL[[#This Row],[Nota 2025]]="",0,GERAL[[#This Row],[Nota 2026]]-GERAL[[#This Row],[Nota 2025]])</f>
        <v>-30.161808987445909</v>
      </c>
    </row>
    <row r="1237" spans="1:35" ht="17" x14ac:dyDescent="0.35">
      <c r="A1237" s="2" t="s">
        <v>178</v>
      </c>
      <c r="B1237" s="2" t="s">
        <v>205</v>
      </c>
      <c r="C1237" s="2" t="s">
        <v>212</v>
      </c>
      <c r="D1237" s="15" t="s">
        <v>38</v>
      </c>
      <c r="E1237" s="2" t="s">
        <v>108</v>
      </c>
      <c r="F1237" s="2" t="str">
        <f>VLOOKUP(GERAL[[#This Row],[CÓD]],SEALL,6,FALSE)</f>
        <v>SG</v>
      </c>
      <c r="G123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3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3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37" s="2" t="str">
        <f>VLOOKUP(GERAL[[#This Row],[CÓD]],SEALL,4,FALSE)</f>
        <v>09, 11</v>
      </c>
      <c r="K1237" s="2" t="str">
        <f>IF(ISERR(FIND("01",GERAL[[#This Row],[ODS]])),"NÃO","SIM")</f>
        <v>NÃO</v>
      </c>
      <c r="L1237" s="2" t="str">
        <f>IF(ISERR(FIND("02",GERAL[[#This Row],[ODS]])),"NÃO","SIM")</f>
        <v>NÃO</v>
      </c>
      <c r="M1237" s="2" t="str">
        <f>IF(ISERR(FIND("03",GERAL[[#This Row],[ODS]])),"NÃO","SIM")</f>
        <v>NÃO</v>
      </c>
      <c r="N1237" s="2" t="str">
        <f>IF(ISERR(FIND("04",GERAL[[#This Row],[ODS]])),"NÃO","SIM")</f>
        <v>NÃO</v>
      </c>
      <c r="O1237" s="2" t="str">
        <f>IF(ISERR(FIND("05",GERAL[[#This Row],[ODS]])),"NÃO","SIM")</f>
        <v>NÃO</v>
      </c>
      <c r="P1237" s="2" t="str">
        <f>IF(ISERR(FIND("06",GERAL[[#This Row],[ODS]])),"NÃO","SIM")</f>
        <v>NÃO</v>
      </c>
      <c r="Q1237" s="2" t="str">
        <f>IF(ISERR(FIND("07",GERAL[[#This Row],[ODS]])),"NÃO","SIM")</f>
        <v>NÃO</v>
      </c>
      <c r="R1237" s="2" t="str">
        <f>IF(ISERR(FIND("08",GERAL[[#This Row],[ODS]])),"NÃO","SIM")</f>
        <v>NÃO</v>
      </c>
      <c r="S1237" s="2" t="str">
        <f>IF(ISERR(FIND("09",GERAL[[#This Row],[ODS]])),"NÃO","SIM")</f>
        <v>SIM</v>
      </c>
      <c r="T1237" s="2" t="str">
        <f>IF(ISERR(FIND("10",GERAL[[#This Row],[ODS]])),"NÃO","SIM")</f>
        <v>NÃO</v>
      </c>
      <c r="U1237" s="2" t="str">
        <f>IF(ISERR(FIND("11",GERAL[[#This Row],[ODS]])),"NÃO","SIM")</f>
        <v>SIM</v>
      </c>
      <c r="V1237" s="2" t="str">
        <f>IF(ISERR(FIND("12",GERAL[[#This Row],[ODS]])),"NÃO","SIM")</f>
        <v>NÃO</v>
      </c>
      <c r="W1237" s="2" t="str">
        <f>IF(ISERR(FIND("13",GERAL[[#This Row],[ODS]])),"NÃO","SIM")</f>
        <v>NÃO</v>
      </c>
      <c r="X1237" s="2" t="str">
        <f>IF(ISERR(FIND("14",GERAL[[#This Row],[ODS]])),"NÃO","SIM")</f>
        <v>NÃO</v>
      </c>
      <c r="Y1237" s="2" t="str">
        <f>IF(ISERR(FIND("15",GERAL[[#This Row],[ODS]])),"NÃO","SIM")</f>
        <v>NÃO</v>
      </c>
      <c r="Z1237" s="2" t="str">
        <f>IF(ISERR(FIND("16",GERAL[[#This Row],[ODS]])),"NÃO","SIM")</f>
        <v>NÃO</v>
      </c>
      <c r="AA1237" s="2" t="str">
        <f>IF(ISERR(FIND("17",GERAL[[#This Row],[ODS]])),"NÃO","SIM")</f>
        <v>NÃO</v>
      </c>
      <c r="AB1237" s="1">
        <v>79.337676203284758</v>
      </c>
      <c r="AC1237" s="1">
        <v>52.304975661605511</v>
      </c>
      <c r="AD1237" s="1">
        <v>59.68874327170608</v>
      </c>
      <c r="AE1237" s="1">
        <v>59.68874327170608</v>
      </c>
      <c r="AF1237" s="1">
        <v>59.68874327170608</v>
      </c>
      <c r="AG1237" s="1" t="str">
        <f>GERAL[[#This Row],[SIGLA]]&amp;GERAL[[#This Row],[CÓD]]</f>
        <v>RSIF_QT</v>
      </c>
      <c r="AH1237" s="1">
        <f ca="1">VLOOKUP(GERAL[[#This Row],[REF_NOTA]],BASE_NOTAS[],7,FALSE)</f>
        <v>69.838191012554091</v>
      </c>
      <c r="AI1237" s="31">
        <f ca="1">IF(GERAL[[#This Row],[Nota 2025]]="",0,GERAL[[#This Row],[Nota 2026]]-GERAL[[#This Row],[Nota 2025]])</f>
        <v>10.149447740848011</v>
      </c>
    </row>
    <row r="1238" spans="1:35" ht="17" x14ac:dyDescent="0.35">
      <c r="A1238" s="2" t="s">
        <v>176</v>
      </c>
      <c r="B1238" s="2" t="s">
        <v>203</v>
      </c>
      <c r="C1238" s="2" t="s">
        <v>212</v>
      </c>
      <c r="D1238" s="15" t="s">
        <v>38</v>
      </c>
      <c r="E1238" s="2" t="s">
        <v>108</v>
      </c>
      <c r="F1238" s="2" t="str">
        <f>VLOOKUP(GERAL[[#This Row],[CÓD]],SEALL,6,FALSE)</f>
        <v>SG</v>
      </c>
      <c r="G123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3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3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38" s="2" t="str">
        <f>VLOOKUP(GERAL[[#This Row],[CÓD]],SEALL,4,FALSE)</f>
        <v>09, 11</v>
      </c>
      <c r="K1238" s="2" t="str">
        <f>IF(ISERR(FIND("01",GERAL[[#This Row],[ODS]])),"NÃO","SIM")</f>
        <v>NÃO</v>
      </c>
      <c r="L1238" s="2" t="str">
        <f>IF(ISERR(FIND("02",GERAL[[#This Row],[ODS]])),"NÃO","SIM")</f>
        <v>NÃO</v>
      </c>
      <c r="M1238" s="2" t="str">
        <f>IF(ISERR(FIND("03",GERAL[[#This Row],[ODS]])),"NÃO","SIM")</f>
        <v>NÃO</v>
      </c>
      <c r="N1238" s="2" t="str">
        <f>IF(ISERR(FIND("04",GERAL[[#This Row],[ODS]])),"NÃO","SIM")</f>
        <v>NÃO</v>
      </c>
      <c r="O1238" s="2" t="str">
        <f>IF(ISERR(FIND("05",GERAL[[#This Row],[ODS]])),"NÃO","SIM")</f>
        <v>NÃO</v>
      </c>
      <c r="P1238" s="2" t="str">
        <f>IF(ISERR(FIND("06",GERAL[[#This Row],[ODS]])),"NÃO","SIM")</f>
        <v>NÃO</v>
      </c>
      <c r="Q1238" s="2" t="str">
        <f>IF(ISERR(FIND("07",GERAL[[#This Row],[ODS]])),"NÃO","SIM")</f>
        <v>NÃO</v>
      </c>
      <c r="R1238" s="2" t="str">
        <f>IF(ISERR(FIND("08",GERAL[[#This Row],[ODS]])),"NÃO","SIM")</f>
        <v>NÃO</v>
      </c>
      <c r="S1238" s="2" t="str">
        <f>IF(ISERR(FIND("09",GERAL[[#This Row],[ODS]])),"NÃO","SIM")</f>
        <v>SIM</v>
      </c>
      <c r="T1238" s="2" t="str">
        <f>IF(ISERR(FIND("10",GERAL[[#This Row],[ODS]])),"NÃO","SIM")</f>
        <v>NÃO</v>
      </c>
      <c r="U1238" s="2" t="str">
        <f>IF(ISERR(FIND("11",GERAL[[#This Row],[ODS]])),"NÃO","SIM")</f>
        <v>SIM</v>
      </c>
      <c r="V1238" s="2" t="str">
        <f>IF(ISERR(FIND("12",GERAL[[#This Row],[ODS]])),"NÃO","SIM")</f>
        <v>NÃO</v>
      </c>
      <c r="W1238" s="2" t="str">
        <f>IF(ISERR(FIND("13",GERAL[[#This Row],[ODS]])),"NÃO","SIM")</f>
        <v>NÃO</v>
      </c>
      <c r="X1238" s="2" t="str">
        <f>IF(ISERR(FIND("14",GERAL[[#This Row],[ODS]])),"NÃO","SIM")</f>
        <v>NÃO</v>
      </c>
      <c r="Y1238" s="2" t="str">
        <f>IF(ISERR(FIND("15",GERAL[[#This Row],[ODS]])),"NÃO","SIM")</f>
        <v>NÃO</v>
      </c>
      <c r="Z1238" s="2" t="str">
        <f>IF(ISERR(FIND("16",GERAL[[#This Row],[ODS]])),"NÃO","SIM")</f>
        <v>NÃO</v>
      </c>
      <c r="AA1238" s="2" t="str">
        <f>IF(ISERR(FIND("17",GERAL[[#This Row],[ODS]])),"NÃO","SIM")</f>
        <v>NÃO</v>
      </c>
      <c r="AB1238" s="1">
        <v>65.892925846173029</v>
      </c>
      <c r="AC1238" s="1">
        <v>79.167746955853971</v>
      </c>
      <c r="AD1238" s="1">
        <v>63.596683860750368</v>
      </c>
      <c r="AE1238" s="1">
        <v>63.596683860750368</v>
      </c>
      <c r="AF1238" s="1">
        <v>63.596683860750368</v>
      </c>
      <c r="AG1238" s="1" t="str">
        <f>GERAL[[#This Row],[SIGLA]]&amp;GERAL[[#This Row],[CÓD]]</f>
        <v>ROIF_QT</v>
      </c>
      <c r="AH1238" s="1">
        <f ca="1">VLOOKUP(GERAL[[#This Row],[REF_NOTA]],BASE_NOTAS[],7,FALSE)</f>
        <v>100</v>
      </c>
      <c r="AI1238" s="31">
        <f ca="1">IF(GERAL[[#This Row],[Nota 2025]]="",0,GERAL[[#This Row],[Nota 2026]]-GERAL[[#This Row],[Nota 2025]])</f>
        <v>36.403316139249632</v>
      </c>
    </row>
    <row r="1239" spans="1:35" ht="17" x14ac:dyDescent="0.35">
      <c r="A1239" s="2" t="s">
        <v>177</v>
      </c>
      <c r="B1239" s="2" t="s">
        <v>204</v>
      </c>
      <c r="C1239" s="2" t="s">
        <v>212</v>
      </c>
      <c r="D1239" s="15" t="s">
        <v>38</v>
      </c>
      <c r="E1239" s="2" t="s">
        <v>108</v>
      </c>
      <c r="F1239" s="2" t="str">
        <f>VLOOKUP(GERAL[[#This Row],[CÓD]],SEALL,6,FALSE)</f>
        <v>SG</v>
      </c>
      <c r="G123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3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3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39" s="2" t="str">
        <f>VLOOKUP(GERAL[[#This Row],[CÓD]],SEALL,4,FALSE)</f>
        <v>09, 11</v>
      </c>
      <c r="K1239" s="2" t="str">
        <f>IF(ISERR(FIND("01",GERAL[[#This Row],[ODS]])),"NÃO","SIM")</f>
        <v>NÃO</v>
      </c>
      <c r="L1239" s="2" t="str">
        <f>IF(ISERR(FIND("02",GERAL[[#This Row],[ODS]])),"NÃO","SIM")</f>
        <v>NÃO</v>
      </c>
      <c r="M1239" s="2" t="str">
        <f>IF(ISERR(FIND("03",GERAL[[#This Row],[ODS]])),"NÃO","SIM")</f>
        <v>NÃO</v>
      </c>
      <c r="N1239" s="2" t="str">
        <f>IF(ISERR(FIND("04",GERAL[[#This Row],[ODS]])),"NÃO","SIM")</f>
        <v>NÃO</v>
      </c>
      <c r="O1239" s="2" t="str">
        <f>IF(ISERR(FIND("05",GERAL[[#This Row],[ODS]])),"NÃO","SIM")</f>
        <v>NÃO</v>
      </c>
      <c r="P1239" s="2" t="str">
        <f>IF(ISERR(FIND("06",GERAL[[#This Row],[ODS]])),"NÃO","SIM")</f>
        <v>NÃO</v>
      </c>
      <c r="Q1239" s="2" t="str">
        <f>IF(ISERR(FIND("07",GERAL[[#This Row],[ODS]])),"NÃO","SIM")</f>
        <v>NÃO</v>
      </c>
      <c r="R1239" s="2" t="str">
        <f>IF(ISERR(FIND("08",GERAL[[#This Row],[ODS]])),"NÃO","SIM")</f>
        <v>NÃO</v>
      </c>
      <c r="S1239" s="2" t="str">
        <f>IF(ISERR(FIND("09",GERAL[[#This Row],[ODS]])),"NÃO","SIM")</f>
        <v>SIM</v>
      </c>
      <c r="T1239" s="2" t="str">
        <f>IF(ISERR(FIND("10",GERAL[[#This Row],[ODS]])),"NÃO","SIM")</f>
        <v>NÃO</v>
      </c>
      <c r="U1239" s="2" t="str">
        <f>IF(ISERR(FIND("11",GERAL[[#This Row],[ODS]])),"NÃO","SIM")</f>
        <v>SIM</v>
      </c>
      <c r="V1239" s="2" t="str">
        <f>IF(ISERR(FIND("12",GERAL[[#This Row],[ODS]])),"NÃO","SIM")</f>
        <v>NÃO</v>
      </c>
      <c r="W1239" s="2" t="str">
        <f>IF(ISERR(FIND("13",GERAL[[#This Row],[ODS]])),"NÃO","SIM")</f>
        <v>NÃO</v>
      </c>
      <c r="X1239" s="2" t="str">
        <f>IF(ISERR(FIND("14",GERAL[[#This Row],[ODS]])),"NÃO","SIM")</f>
        <v>NÃO</v>
      </c>
      <c r="Y1239" s="2" t="str">
        <f>IF(ISERR(FIND("15",GERAL[[#This Row],[ODS]])),"NÃO","SIM")</f>
        <v>NÃO</v>
      </c>
      <c r="Z1239" s="2" t="str">
        <f>IF(ISERR(FIND("16",GERAL[[#This Row],[ODS]])),"NÃO","SIM")</f>
        <v>NÃO</v>
      </c>
      <c r="AA1239" s="2" t="str">
        <f>IF(ISERR(FIND("17",GERAL[[#This Row],[ODS]])),"NÃO","SIM")</f>
        <v>NÃO</v>
      </c>
      <c r="AB1239" s="1">
        <v>73.128687169892544</v>
      </c>
      <c r="AC1239" s="1">
        <v>71.113445891401412</v>
      </c>
      <c r="AD1239" s="1">
        <v>82.05824566368598</v>
      </c>
      <c r="AE1239" s="1">
        <v>82.05824566368598</v>
      </c>
      <c r="AF1239" s="1">
        <v>82.05824566368598</v>
      </c>
      <c r="AG1239" s="1" t="str">
        <f>GERAL[[#This Row],[SIGLA]]&amp;GERAL[[#This Row],[CÓD]]</f>
        <v>RRIF_QT</v>
      </c>
      <c r="AH1239" s="1">
        <f ca="1">VLOOKUP(GERAL[[#This Row],[REF_NOTA]],BASE_NOTAS[],7,FALSE)</f>
        <v>0</v>
      </c>
      <c r="AI1239" s="31">
        <f ca="1">IF(GERAL[[#This Row],[Nota 2025]]="",0,GERAL[[#This Row],[Nota 2026]]-GERAL[[#This Row],[Nota 2025]])</f>
        <v>-82.05824566368598</v>
      </c>
    </row>
    <row r="1240" spans="1:35" ht="17" x14ac:dyDescent="0.35">
      <c r="A1240" s="2" t="s">
        <v>179</v>
      </c>
      <c r="B1240" s="2" t="s">
        <v>194</v>
      </c>
      <c r="C1240" s="2" t="s">
        <v>212</v>
      </c>
      <c r="D1240" s="15" t="s">
        <v>38</v>
      </c>
      <c r="E1240" s="2" t="s">
        <v>108</v>
      </c>
      <c r="F1240" s="2" t="str">
        <f>VLOOKUP(GERAL[[#This Row],[CÓD]],SEALL,6,FALSE)</f>
        <v>SG</v>
      </c>
      <c r="G124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4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4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40" s="2" t="str">
        <f>VLOOKUP(GERAL[[#This Row],[CÓD]],SEALL,4,FALSE)</f>
        <v>09, 11</v>
      </c>
      <c r="K1240" s="2" t="str">
        <f>IF(ISERR(FIND("01",GERAL[[#This Row],[ODS]])),"NÃO","SIM")</f>
        <v>NÃO</v>
      </c>
      <c r="L1240" s="2" t="str">
        <f>IF(ISERR(FIND("02",GERAL[[#This Row],[ODS]])),"NÃO","SIM")</f>
        <v>NÃO</v>
      </c>
      <c r="M1240" s="2" t="str">
        <f>IF(ISERR(FIND("03",GERAL[[#This Row],[ODS]])),"NÃO","SIM")</f>
        <v>NÃO</v>
      </c>
      <c r="N1240" s="2" t="str">
        <f>IF(ISERR(FIND("04",GERAL[[#This Row],[ODS]])),"NÃO","SIM")</f>
        <v>NÃO</v>
      </c>
      <c r="O1240" s="2" t="str">
        <f>IF(ISERR(FIND("05",GERAL[[#This Row],[ODS]])),"NÃO","SIM")</f>
        <v>NÃO</v>
      </c>
      <c r="P1240" s="2" t="str">
        <f>IF(ISERR(FIND("06",GERAL[[#This Row],[ODS]])),"NÃO","SIM")</f>
        <v>NÃO</v>
      </c>
      <c r="Q1240" s="2" t="str">
        <f>IF(ISERR(FIND("07",GERAL[[#This Row],[ODS]])),"NÃO","SIM")</f>
        <v>NÃO</v>
      </c>
      <c r="R1240" s="2" t="str">
        <f>IF(ISERR(FIND("08",GERAL[[#This Row],[ODS]])),"NÃO","SIM")</f>
        <v>NÃO</v>
      </c>
      <c r="S1240" s="2" t="str">
        <f>IF(ISERR(FIND("09",GERAL[[#This Row],[ODS]])),"NÃO","SIM")</f>
        <v>SIM</v>
      </c>
      <c r="T1240" s="2" t="str">
        <f>IF(ISERR(FIND("10",GERAL[[#This Row],[ODS]])),"NÃO","SIM")</f>
        <v>NÃO</v>
      </c>
      <c r="U1240" s="2" t="str">
        <f>IF(ISERR(FIND("11",GERAL[[#This Row],[ODS]])),"NÃO","SIM")</f>
        <v>SIM</v>
      </c>
      <c r="V1240" s="2" t="str">
        <f>IF(ISERR(FIND("12",GERAL[[#This Row],[ODS]])),"NÃO","SIM")</f>
        <v>NÃO</v>
      </c>
      <c r="W1240" s="2" t="str">
        <f>IF(ISERR(FIND("13",GERAL[[#This Row],[ODS]])),"NÃO","SIM")</f>
        <v>NÃO</v>
      </c>
      <c r="X1240" s="2" t="str">
        <f>IF(ISERR(FIND("14",GERAL[[#This Row],[ODS]])),"NÃO","SIM")</f>
        <v>NÃO</v>
      </c>
      <c r="Y1240" s="2" t="str">
        <f>IF(ISERR(FIND("15",GERAL[[#This Row],[ODS]])),"NÃO","SIM")</f>
        <v>NÃO</v>
      </c>
      <c r="Z1240" s="2" t="str">
        <f>IF(ISERR(FIND("16",GERAL[[#This Row],[ODS]])),"NÃO","SIM")</f>
        <v>NÃO</v>
      </c>
      <c r="AA1240" s="2" t="str">
        <f>IF(ISERR(FIND("17",GERAL[[#This Row],[ODS]])),"NÃO","SIM")</f>
        <v>NÃO</v>
      </c>
      <c r="AB1240" s="1">
        <v>91.331967023879187</v>
      </c>
      <c r="AC1240" s="1">
        <v>73.081064916073657</v>
      </c>
      <c r="AD1240" s="1">
        <v>76.719351620333356</v>
      </c>
      <c r="AE1240" s="1">
        <v>76.719351620333356</v>
      </c>
      <c r="AF1240" s="1">
        <v>76.719351620333356</v>
      </c>
      <c r="AG1240" s="1" t="str">
        <f>GERAL[[#This Row],[SIGLA]]&amp;GERAL[[#This Row],[CÓD]]</f>
        <v>SCIF_QT</v>
      </c>
      <c r="AH1240" s="1">
        <f ca="1">VLOOKUP(GERAL[[#This Row],[REF_NOTA]],BASE_NOTAS[],7,FALSE)</f>
        <v>55.285903534610981</v>
      </c>
      <c r="AI1240" s="31">
        <f ca="1">IF(GERAL[[#This Row],[Nota 2025]]="",0,GERAL[[#This Row],[Nota 2026]]-GERAL[[#This Row],[Nota 2025]])</f>
        <v>-21.433448085722375</v>
      </c>
    </row>
    <row r="1241" spans="1:35" ht="17" x14ac:dyDescent="0.35">
      <c r="A1241" s="2" t="s">
        <v>181</v>
      </c>
      <c r="B1241" s="2" t="s">
        <v>186</v>
      </c>
      <c r="C1241" s="2" t="s">
        <v>212</v>
      </c>
      <c r="D1241" s="15" t="s">
        <v>38</v>
      </c>
      <c r="E1241" s="2" t="s">
        <v>108</v>
      </c>
      <c r="F1241" s="2" t="str">
        <f>VLOOKUP(GERAL[[#This Row],[CÓD]],SEALL,6,FALSE)</f>
        <v>SG</v>
      </c>
      <c r="G124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4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4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41" s="2" t="str">
        <f>VLOOKUP(GERAL[[#This Row],[CÓD]],SEALL,4,FALSE)</f>
        <v>09, 11</v>
      </c>
      <c r="K1241" s="2" t="str">
        <f>IF(ISERR(FIND("01",GERAL[[#This Row],[ODS]])),"NÃO","SIM")</f>
        <v>NÃO</v>
      </c>
      <c r="L1241" s="2" t="str">
        <f>IF(ISERR(FIND("02",GERAL[[#This Row],[ODS]])),"NÃO","SIM")</f>
        <v>NÃO</v>
      </c>
      <c r="M1241" s="2" t="str">
        <f>IF(ISERR(FIND("03",GERAL[[#This Row],[ODS]])),"NÃO","SIM")</f>
        <v>NÃO</v>
      </c>
      <c r="N1241" s="2" t="str">
        <f>IF(ISERR(FIND("04",GERAL[[#This Row],[ODS]])),"NÃO","SIM")</f>
        <v>NÃO</v>
      </c>
      <c r="O1241" s="2" t="str">
        <f>IF(ISERR(FIND("05",GERAL[[#This Row],[ODS]])),"NÃO","SIM")</f>
        <v>NÃO</v>
      </c>
      <c r="P1241" s="2" t="str">
        <f>IF(ISERR(FIND("06",GERAL[[#This Row],[ODS]])),"NÃO","SIM")</f>
        <v>NÃO</v>
      </c>
      <c r="Q1241" s="2" t="str">
        <f>IF(ISERR(FIND("07",GERAL[[#This Row],[ODS]])),"NÃO","SIM")</f>
        <v>NÃO</v>
      </c>
      <c r="R1241" s="2" t="str">
        <f>IF(ISERR(FIND("08",GERAL[[#This Row],[ODS]])),"NÃO","SIM")</f>
        <v>NÃO</v>
      </c>
      <c r="S1241" s="2" t="str">
        <f>IF(ISERR(FIND("09",GERAL[[#This Row],[ODS]])),"NÃO","SIM")</f>
        <v>SIM</v>
      </c>
      <c r="T1241" s="2" t="str">
        <f>IF(ISERR(FIND("10",GERAL[[#This Row],[ODS]])),"NÃO","SIM")</f>
        <v>NÃO</v>
      </c>
      <c r="U1241" s="2" t="str">
        <f>IF(ISERR(FIND("11",GERAL[[#This Row],[ODS]])),"NÃO","SIM")</f>
        <v>SIM</v>
      </c>
      <c r="V1241" s="2" t="str">
        <f>IF(ISERR(FIND("12",GERAL[[#This Row],[ODS]])),"NÃO","SIM")</f>
        <v>NÃO</v>
      </c>
      <c r="W1241" s="2" t="str">
        <f>IF(ISERR(FIND("13",GERAL[[#This Row],[ODS]])),"NÃO","SIM")</f>
        <v>NÃO</v>
      </c>
      <c r="X1241" s="2" t="str">
        <f>IF(ISERR(FIND("14",GERAL[[#This Row],[ODS]])),"NÃO","SIM")</f>
        <v>NÃO</v>
      </c>
      <c r="Y1241" s="2" t="str">
        <f>IF(ISERR(FIND("15",GERAL[[#This Row],[ODS]])),"NÃO","SIM")</f>
        <v>NÃO</v>
      </c>
      <c r="Z1241" s="2" t="str">
        <f>IF(ISERR(FIND("16",GERAL[[#This Row],[ODS]])),"NÃO","SIM")</f>
        <v>NÃO</v>
      </c>
      <c r="AA1241" s="2" t="str">
        <f>IF(ISERR(FIND("17",GERAL[[#This Row],[ODS]])),"NÃO","SIM")</f>
        <v>NÃO</v>
      </c>
      <c r="AB1241" s="1">
        <v>42.886022228371864</v>
      </c>
      <c r="AC1241" s="1">
        <v>31.099469559616217</v>
      </c>
      <c r="AD1241" s="1">
        <v>72.673484181934938</v>
      </c>
      <c r="AE1241" s="1">
        <v>72.673484181934938</v>
      </c>
      <c r="AF1241" s="1">
        <v>72.673484181934938</v>
      </c>
      <c r="AG1241" s="1" t="str">
        <f>GERAL[[#This Row],[SIGLA]]&amp;GERAL[[#This Row],[CÓD]]</f>
        <v>SPIF_QT</v>
      </c>
      <c r="AH1241" s="1">
        <f ca="1">VLOOKUP(GERAL[[#This Row],[REF_NOTA]],BASE_NOTAS[],7,FALSE)</f>
        <v>69.838191012554091</v>
      </c>
      <c r="AI1241" s="31">
        <f ca="1">IF(GERAL[[#This Row],[Nota 2025]]="",0,GERAL[[#This Row],[Nota 2026]]-GERAL[[#This Row],[Nota 2025]])</f>
        <v>-2.8352931693808472</v>
      </c>
    </row>
    <row r="1242" spans="1:35" ht="17" x14ac:dyDescent="0.35">
      <c r="A1242" s="2" t="s">
        <v>180</v>
      </c>
      <c r="B1242" s="2" t="s">
        <v>206</v>
      </c>
      <c r="C1242" s="2" t="s">
        <v>212</v>
      </c>
      <c r="D1242" s="15" t="s">
        <v>38</v>
      </c>
      <c r="E1242" s="2" t="s">
        <v>108</v>
      </c>
      <c r="F1242" s="2" t="str">
        <f>VLOOKUP(GERAL[[#This Row],[CÓD]],SEALL,6,FALSE)</f>
        <v>SG</v>
      </c>
      <c r="G124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4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4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42" s="2" t="str">
        <f>VLOOKUP(GERAL[[#This Row],[CÓD]],SEALL,4,FALSE)</f>
        <v>09, 11</v>
      </c>
      <c r="K1242" s="2" t="str">
        <f>IF(ISERR(FIND("01",GERAL[[#This Row],[ODS]])),"NÃO","SIM")</f>
        <v>NÃO</v>
      </c>
      <c r="L1242" s="2" t="str">
        <f>IF(ISERR(FIND("02",GERAL[[#This Row],[ODS]])),"NÃO","SIM")</f>
        <v>NÃO</v>
      </c>
      <c r="M1242" s="2" t="str">
        <f>IF(ISERR(FIND("03",GERAL[[#This Row],[ODS]])),"NÃO","SIM")</f>
        <v>NÃO</v>
      </c>
      <c r="N1242" s="2" t="str">
        <f>IF(ISERR(FIND("04",GERAL[[#This Row],[ODS]])),"NÃO","SIM")</f>
        <v>NÃO</v>
      </c>
      <c r="O1242" s="2" t="str">
        <f>IF(ISERR(FIND("05",GERAL[[#This Row],[ODS]])),"NÃO","SIM")</f>
        <v>NÃO</v>
      </c>
      <c r="P1242" s="2" t="str">
        <f>IF(ISERR(FIND("06",GERAL[[#This Row],[ODS]])),"NÃO","SIM")</f>
        <v>NÃO</v>
      </c>
      <c r="Q1242" s="2" t="str">
        <f>IF(ISERR(FIND("07",GERAL[[#This Row],[ODS]])),"NÃO","SIM")</f>
        <v>NÃO</v>
      </c>
      <c r="R1242" s="2" t="str">
        <f>IF(ISERR(FIND("08",GERAL[[#This Row],[ODS]])),"NÃO","SIM")</f>
        <v>NÃO</v>
      </c>
      <c r="S1242" s="2" t="str">
        <f>IF(ISERR(FIND("09",GERAL[[#This Row],[ODS]])),"NÃO","SIM")</f>
        <v>SIM</v>
      </c>
      <c r="T1242" s="2" t="str">
        <f>IF(ISERR(FIND("10",GERAL[[#This Row],[ODS]])),"NÃO","SIM")</f>
        <v>NÃO</v>
      </c>
      <c r="U1242" s="2" t="str">
        <f>IF(ISERR(FIND("11",GERAL[[#This Row],[ODS]])),"NÃO","SIM")</f>
        <v>SIM</v>
      </c>
      <c r="V1242" s="2" t="str">
        <f>IF(ISERR(FIND("12",GERAL[[#This Row],[ODS]])),"NÃO","SIM")</f>
        <v>NÃO</v>
      </c>
      <c r="W1242" s="2" t="str">
        <f>IF(ISERR(FIND("13",GERAL[[#This Row],[ODS]])),"NÃO","SIM")</f>
        <v>NÃO</v>
      </c>
      <c r="X1242" s="2" t="str">
        <f>IF(ISERR(FIND("14",GERAL[[#This Row],[ODS]])),"NÃO","SIM")</f>
        <v>NÃO</v>
      </c>
      <c r="Y1242" s="2" t="str">
        <f>IF(ISERR(FIND("15",GERAL[[#This Row],[ODS]])),"NÃO","SIM")</f>
        <v>NÃO</v>
      </c>
      <c r="Z1242" s="2" t="str">
        <f>IF(ISERR(FIND("16",GERAL[[#This Row],[ODS]])),"NÃO","SIM")</f>
        <v>NÃO</v>
      </c>
      <c r="AA1242" s="2" t="str">
        <f>IF(ISERR(FIND("17",GERAL[[#This Row],[ODS]])),"NÃO","SIM")</f>
        <v>NÃO</v>
      </c>
      <c r="AB1242" s="1">
        <v>94.696443470670729</v>
      </c>
      <c r="AC1242" s="1">
        <v>79.400244188921704</v>
      </c>
      <c r="AD1242" s="1">
        <v>72.092206880411936</v>
      </c>
      <c r="AE1242" s="1">
        <v>72.092206880411936</v>
      </c>
      <c r="AF1242" s="1">
        <v>72.092206880411936</v>
      </c>
      <c r="AG1242" s="1" t="str">
        <f>GERAL[[#This Row],[SIGLA]]&amp;GERAL[[#This Row],[CÓD]]</f>
        <v>SEIF_QT</v>
      </c>
      <c r="AH1242" s="1">
        <f ca="1">VLOOKUP(GERAL[[#This Row],[REF_NOTA]],BASE_NOTAS[],7,FALSE)</f>
        <v>66.739268322064689</v>
      </c>
      <c r="AI1242" s="31">
        <f ca="1">IF(GERAL[[#This Row],[Nota 2025]]="",0,GERAL[[#This Row],[Nota 2026]]-GERAL[[#This Row],[Nota 2025]])</f>
        <v>-5.3529385583472475</v>
      </c>
    </row>
    <row r="1243" spans="1:35" ht="17" x14ac:dyDescent="0.35">
      <c r="A1243" s="2" t="s">
        <v>182</v>
      </c>
      <c r="B1243" s="2" t="s">
        <v>185</v>
      </c>
      <c r="C1243" s="2" t="s">
        <v>212</v>
      </c>
      <c r="D1243" s="15" t="s">
        <v>38</v>
      </c>
      <c r="E1243" s="2" t="s">
        <v>108</v>
      </c>
      <c r="F1243" s="2" t="str">
        <f>VLOOKUP(GERAL[[#This Row],[CÓD]],SEALL,6,FALSE)</f>
        <v>SG</v>
      </c>
      <c r="G124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4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4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43" s="2" t="str">
        <f>VLOOKUP(GERAL[[#This Row],[CÓD]],SEALL,4,FALSE)</f>
        <v>09, 11</v>
      </c>
      <c r="K1243" s="2" t="str">
        <f>IF(ISERR(FIND("01",GERAL[[#This Row],[ODS]])),"NÃO","SIM")</f>
        <v>NÃO</v>
      </c>
      <c r="L1243" s="2" t="str">
        <f>IF(ISERR(FIND("02",GERAL[[#This Row],[ODS]])),"NÃO","SIM")</f>
        <v>NÃO</v>
      </c>
      <c r="M1243" s="2" t="str">
        <f>IF(ISERR(FIND("03",GERAL[[#This Row],[ODS]])),"NÃO","SIM")</f>
        <v>NÃO</v>
      </c>
      <c r="N1243" s="2" t="str">
        <f>IF(ISERR(FIND("04",GERAL[[#This Row],[ODS]])),"NÃO","SIM")</f>
        <v>NÃO</v>
      </c>
      <c r="O1243" s="2" t="str">
        <f>IF(ISERR(FIND("05",GERAL[[#This Row],[ODS]])),"NÃO","SIM")</f>
        <v>NÃO</v>
      </c>
      <c r="P1243" s="2" t="str">
        <f>IF(ISERR(FIND("06",GERAL[[#This Row],[ODS]])),"NÃO","SIM")</f>
        <v>NÃO</v>
      </c>
      <c r="Q1243" s="2" t="str">
        <f>IF(ISERR(FIND("07",GERAL[[#This Row],[ODS]])),"NÃO","SIM")</f>
        <v>NÃO</v>
      </c>
      <c r="R1243" s="2" t="str">
        <f>IF(ISERR(FIND("08",GERAL[[#This Row],[ODS]])),"NÃO","SIM")</f>
        <v>NÃO</v>
      </c>
      <c r="S1243" s="2" t="str">
        <f>IF(ISERR(FIND("09",GERAL[[#This Row],[ODS]])),"NÃO","SIM")</f>
        <v>SIM</v>
      </c>
      <c r="T1243" s="2" t="str">
        <f>IF(ISERR(FIND("10",GERAL[[#This Row],[ODS]])),"NÃO","SIM")</f>
        <v>NÃO</v>
      </c>
      <c r="U1243" s="2" t="str">
        <f>IF(ISERR(FIND("11",GERAL[[#This Row],[ODS]])),"NÃO","SIM")</f>
        <v>SIM</v>
      </c>
      <c r="V1243" s="2" t="str">
        <f>IF(ISERR(FIND("12",GERAL[[#This Row],[ODS]])),"NÃO","SIM")</f>
        <v>NÃO</v>
      </c>
      <c r="W1243" s="2" t="str">
        <f>IF(ISERR(FIND("13",GERAL[[#This Row],[ODS]])),"NÃO","SIM")</f>
        <v>NÃO</v>
      </c>
      <c r="X1243" s="2" t="str">
        <f>IF(ISERR(FIND("14",GERAL[[#This Row],[ODS]])),"NÃO","SIM")</f>
        <v>NÃO</v>
      </c>
      <c r="Y1243" s="2" t="str">
        <f>IF(ISERR(FIND("15",GERAL[[#This Row],[ODS]])),"NÃO","SIM")</f>
        <v>NÃO</v>
      </c>
      <c r="Z1243" s="2" t="str">
        <f>IF(ISERR(FIND("16",GERAL[[#This Row],[ODS]])),"NÃO","SIM")</f>
        <v>NÃO</v>
      </c>
      <c r="AA1243" s="2" t="str">
        <f>IF(ISERR(FIND("17",GERAL[[#This Row],[ODS]])),"NÃO","SIM")</f>
        <v>NÃO</v>
      </c>
      <c r="AB1243" s="1">
        <v>88.922292836149424</v>
      </c>
      <c r="AC1243" s="1">
        <v>79.713584100702306</v>
      </c>
      <c r="AD1243" s="1">
        <v>52.35161749086393</v>
      </c>
      <c r="AE1243" s="1">
        <v>52.35161749086393</v>
      </c>
      <c r="AF1243" s="1">
        <v>52.35161749086393</v>
      </c>
      <c r="AG1243" s="1" t="str">
        <f>GERAL[[#This Row],[SIGLA]]&amp;GERAL[[#This Row],[CÓD]]</f>
        <v>TOIF_QT</v>
      </c>
      <c r="AH1243" s="1">
        <f ca="1">VLOOKUP(GERAL[[#This Row],[REF_NOTA]],BASE_NOTAS[],7,FALSE)</f>
        <v>69.838191012554091</v>
      </c>
      <c r="AI1243" s="31">
        <f ca="1">IF(GERAL[[#This Row],[Nota 2025]]="",0,GERAL[[#This Row],[Nota 2026]]-GERAL[[#This Row],[Nota 2025]])</f>
        <v>17.486573521690161</v>
      </c>
    </row>
    <row r="1244" spans="1:35" ht="17" x14ac:dyDescent="0.35">
      <c r="A1244" s="2" t="s">
        <v>0</v>
      </c>
      <c r="B1244" s="2" t="s">
        <v>156</v>
      </c>
      <c r="C1244" s="2" t="s">
        <v>213</v>
      </c>
      <c r="D1244" s="15" t="s">
        <v>49</v>
      </c>
      <c r="E1244" s="2" t="s">
        <v>119</v>
      </c>
      <c r="F1244" s="2" t="str">
        <f>VLOOKUP(GERAL[[#This Row],[CÓD]],SEALL,6,FALSE)</f>
        <v>SG</v>
      </c>
      <c r="G124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4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4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44" s="2" t="str">
        <f>VLOOKUP(GERAL[[#This Row],[CÓD]],SEALL,4,FALSE)</f>
        <v>04, 09</v>
      </c>
      <c r="K1244" s="2" t="str">
        <f>IF(ISERR(FIND("01",GERAL[[#This Row],[ODS]])),"NÃO","SIM")</f>
        <v>NÃO</v>
      </c>
      <c r="L1244" s="2" t="str">
        <f>IF(ISERR(FIND("02",GERAL[[#This Row],[ODS]])),"NÃO","SIM")</f>
        <v>NÃO</v>
      </c>
      <c r="M1244" s="2" t="str">
        <f>IF(ISERR(FIND("03",GERAL[[#This Row],[ODS]])),"NÃO","SIM")</f>
        <v>NÃO</v>
      </c>
      <c r="N1244" s="2" t="str">
        <f>IF(ISERR(FIND("04",GERAL[[#This Row],[ODS]])),"NÃO","SIM")</f>
        <v>SIM</v>
      </c>
      <c r="O1244" s="2" t="str">
        <f>IF(ISERR(FIND("05",GERAL[[#This Row],[ODS]])),"NÃO","SIM")</f>
        <v>NÃO</v>
      </c>
      <c r="P1244" s="2" t="str">
        <f>IF(ISERR(FIND("06",GERAL[[#This Row],[ODS]])),"NÃO","SIM")</f>
        <v>NÃO</v>
      </c>
      <c r="Q1244" s="2" t="str">
        <f>IF(ISERR(FIND("07",GERAL[[#This Row],[ODS]])),"NÃO","SIM")</f>
        <v>NÃO</v>
      </c>
      <c r="R1244" s="2" t="str">
        <f>IF(ISERR(FIND("08",GERAL[[#This Row],[ODS]])),"NÃO","SIM")</f>
        <v>NÃO</v>
      </c>
      <c r="S1244" s="2" t="str">
        <f>IF(ISERR(FIND("09",GERAL[[#This Row],[ODS]])),"NÃO","SIM")</f>
        <v>SIM</v>
      </c>
      <c r="T1244" s="2" t="str">
        <f>IF(ISERR(FIND("10",GERAL[[#This Row],[ODS]])),"NÃO","SIM")</f>
        <v>NÃO</v>
      </c>
      <c r="U1244" s="2" t="str">
        <f>IF(ISERR(FIND("11",GERAL[[#This Row],[ODS]])),"NÃO","SIM")</f>
        <v>NÃO</v>
      </c>
      <c r="V1244" s="2" t="str">
        <f>IF(ISERR(FIND("12",GERAL[[#This Row],[ODS]])),"NÃO","SIM")</f>
        <v>NÃO</v>
      </c>
      <c r="W1244" s="2" t="str">
        <f>IF(ISERR(FIND("13",GERAL[[#This Row],[ODS]])),"NÃO","SIM")</f>
        <v>NÃO</v>
      </c>
      <c r="X1244" s="2" t="str">
        <f>IF(ISERR(FIND("14",GERAL[[#This Row],[ODS]])),"NÃO","SIM")</f>
        <v>NÃO</v>
      </c>
      <c r="Y1244" s="2" t="str">
        <f>IF(ISERR(FIND("15",GERAL[[#This Row],[ODS]])),"NÃO","SIM")</f>
        <v>NÃO</v>
      </c>
      <c r="Z1244" s="2" t="str">
        <f>IF(ISERR(FIND("16",GERAL[[#This Row],[ODS]])),"NÃO","SIM")</f>
        <v>NÃO</v>
      </c>
      <c r="AA1244" s="2" t="str">
        <f>IF(ISERR(FIND("17",GERAL[[#This Row],[ODS]])),"NÃO","SIM")</f>
        <v>NÃO</v>
      </c>
      <c r="AB1244" s="1">
        <v>46.765717927442807</v>
      </c>
      <c r="AC1244" s="1">
        <v>23.928319163583883</v>
      </c>
      <c r="AD1244" s="1">
        <v>14.669307295504785</v>
      </c>
      <c r="AE1244" s="1">
        <v>14.004043803031193</v>
      </c>
      <c r="AF1244" s="1">
        <v>55.816863934259118</v>
      </c>
      <c r="AG1244" s="1" t="str">
        <f>GERAL[[#This Row],[SIGLA]]&amp;GERAL[[#This Row],[CÓD]]</f>
        <v>ACIN_BC</v>
      </c>
      <c r="AH1244" s="1">
        <f ca="1">VLOOKUP(GERAL[[#This Row],[REF_NOTA]],BASE_NOTAS[],7,FALSE)</f>
        <v>79.919058088701973</v>
      </c>
      <c r="AI1244" s="31">
        <f ca="1">IF(GERAL[[#This Row],[Nota 2025]]="",0,GERAL[[#This Row],[Nota 2026]]-GERAL[[#This Row],[Nota 2025]])</f>
        <v>24.102194154442856</v>
      </c>
    </row>
    <row r="1245" spans="1:35" ht="17" x14ac:dyDescent="0.35">
      <c r="A1245" s="2" t="s">
        <v>1</v>
      </c>
      <c r="B1245" s="2" t="s">
        <v>157</v>
      </c>
      <c r="C1245" s="2" t="s">
        <v>213</v>
      </c>
      <c r="D1245" s="15" t="s">
        <v>49</v>
      </c>
      <c r="E1245" s="2" t="s">
        <v>119</v>
      </c>
      <c r="F1245" s="2" t="str">
        <f>VLOOKUP(GERAL[[#This Row],[CÓD]],SEALL,6,FALSE)</f>
        <v>SG</v>
      </c>
      <c r="G124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4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4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45" s="2" t="str">
        <f>VLOOKUP(GERAL[[#This Row],[CÓD]],SEALL,4,FALSE)</f>
        <v>04, 09</v>
      </c>
      <c r="K1245" s="2" t="str">
        <f>IF(ISERR(FIND("01",GERAL[[#This Row],[ODS]])),"NÃO","SIM")</f>
        <v>NÃO</v>
      </c>
      <c r="L1245" s="2" t="str">
        <f>IF(ISERR(FIND("02",GERAL[[#This Row],[ODS]])),"NÃO","SIM")</f>
        <v>NÃO</v>
      </c>
      <c r="M1245" s="2" t="str">
        <f>IF(ISERR(FIND("03",GERAL[[#This Row],[ODS]])),"NÃO","SIM")</f>
        <v>NÃO</v>
      </c>
      <c r="N1245" s="2" t="str">
        <f>IF(ISERR(FIND("04",GERAL[[#This Row],[ODS]])),"NÃO","SIM")</f>
        <v>SIM</v>
      </c>
      <c r="O1245" s="2" t="str">
        <f>IF(ISERR(FIND("05",GERAL[[#This Row],[ODS]])),"NÃO","SIM")</f>
        <v>NÃO</v>
      </c>
      <c r="P1245" s="2" t="str">
        <f>IF(ISERR(FIND("06",GERAL[[#This Row],[ODS]])),"NÃO","SIM")</f>
        <v>NÃO</v>
      </c>
      <c r="Q1245" s="2" t="str">
        <f>IF(ISERR(FIND("07",GERAL[[#This Row],[ODS]])),"NÃO","SIM")</f>
        <v>NÃO</v>
      </c>
      <c r="R1245" s="2" t="str">
        <f>IF(ISERR(FIND("08",GERAL[[#This Row],[ODS]])),"NÃO","SIM")</f>
        <v>NÃO</v>
      </c>
      <c r="S1245" s="2" t="str">
        <f>IF(ISERR(FIND("09",GERAL[[#This Row],[ODS]])),"NÃO","SIM")</f>
        <v>SIM</v>
      </c>
      <c r="T1245" s="2" t="str">
        <f>IF(ISERR(FIND("10",GERAL[[#This Row],[ODS]])),"NÃO","SIM")</f>
        <v>NÃO</v>
      </c>
      <c r="U1245" s="2" t="str">
        <f>IF(ISERR(FIND("11",GERAL[[#This Row],[ODS]])),"NÃO","SIM")</f>
        <v>NÃO</v>
      </c>
      <c r="V1245" s="2" t="str">
        <f>IF(ISERR(FIND("12",GERAL[[#This Row],[ODS]])),"NÃO","SIM")</f>
        <v>NÃO</v>
      </c>
      <c r="W1245" s="2" t="str">
        <f>IF(ISERR(FIND("13",GERAL[[#This Row],[ODS]])),"NÃO","SIM")</f>
        <v>NÃO</v>
      </c>
      <c r="X1245" s="2" t="str">
        <f>IF(ISERR(FIND("14",GERAL[[#This Row],[ODS]])),"NÃO","SIM")</f>
        <v>NÃO</v>
      </c>
      <c r="Y1245" s="2" t="str">
        <f>IF(ISERR(FIND("15",GERAL[[#This Row],[ODS]])),"NÃO","SIM")</f>
        <v>NÃO</v>
      </c>
      <c r="Z1245" s="2" t="str">
        <f>IF(ISERR(FIND("16",GERAL[[#This Row],[ODS]])),"NÃO","SIM")</f>
        <v>NÃO</v>
      </c>
      <c r="AA1245" s="2" t="str">
        <f>IF(ISERR(FIND("17",GERAL[[#This Row],[ODS]])),"NÃO","SIM")</f>
        <v>NÃO</v>
      </c>
      <c r="AB1245" s="1">
        <v>34.860262875731664</v>
      </c>
      <c r="AC1245" s="1">
        <v>39.374067432675581</v>
      </c>
      <c r="AD1245" s="1">
        <v>71.18852489523087</v>
      </c>
      <c r="AE1245" s="1">
        <v>80.306547369900599</v>
      </c>
      <c r="AF1245" s="1">
        <v>100</v>
      </c>
      <c r="AG1245" s="1" t="str">
        <f>GERAL[[#This Row],[SIGLA]]&amp;GERAL[[#This Row],[CÓD]]</f>
        <v>ALIN_BC</v>
      </c>
      <c r="AH1245" s="1">
        <f ca="1">VLOOKUP(GERAL[[#This Row],[REF_NOTA]],BASE_NOTAS[],7,FALSE)</f>
        <v>100</v>
      </c>
      <c r="AI1245" s="31">
        <f ca="1">IF(GERAL[[#This Row],[Nota 2025]]="",0,GERAL[[#This Row],[Nota 2026]]-GERAL[[#This Row],[Nota 2025]])</f>
        <v>0</v>
      </c>
    </row>
    <row r="1246" spans="1:35" ht="17" x14ac:dyDescent="0.35">
      <c r="A1246" s="2" t="s">
        <v>159</v>
      </c>
      <c r="B1246" s="2" t="s">
        <v>184</v>
      </c>
      <c r="C1246" s="2" t="s">
        <v>213</v>
      </c>
      <c r="D1246" s="15" t="s">
        <v>49</v>
      </c>
      <c r="E1246" s="2" t="s">
        <v>119</v>
      </c>
      <c r="F1246" s="2" t="str">
        <f>VLOOKUP(GERAL[[#This Row],[CÓD]],SEALL,6,FALSE)</f>
        <v>SG</v>
      </c>
      <c r="G124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4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4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46" s="2" t="str">
        <f>VLOOKUP(GERAL[[#This Row],[CÓD]],SEALL,4,FALSE)</f>
        <v>04, 09</v>
      </c>
      <c r="K1246" s="2" t="str">
        <f>IF(ISERR(FIND("01",GERAL[[#This Row],[ODS]])),"NÃO","SIM")</f>
        <v>NÃO</v>
      </c>
      <c r="L1246" s="2" t="str">
        <f>IF(ISERR(FIND("02",GERAL[[#This Row],[ODS]])),"NÃO","SIM")</f>
        <v>NÃO</v>
      </c>
      <c r="M1246" s="2" t="str">
        <f>IF(ISERR(FIND("03",GERAL[[#This Row],[ODS]])),"NÃO","SIM")</f>
        <v>NÃO</v>
      </c>
      <c r="N1246" s="2" t="str">
        <f>IF(ISERR(FIND("04",GERAL[[#This Row],[ODS]])),"NÃO","SIM")</f>
        <v>SIM</v>
      </c>
      <c r="O1246" s="2" t="str">
        <f>IF(ISERR(FIND("05",GERAL[[#This Row],[ODS]])),"NÃO","SIM")</f>
        <v>NÃO</v>
      </c>
      <c r="P1246" s="2" t="str">
        <f>IF(ISERR(FIND("06",GERAL[[#This Row],[ODS]])),"NÃO","SIM")</f>
        <v>NÃO</v>
      </c>
      <c r="Q1246" s="2" t="str">
        <f>IF(ISERR(FIND("07",GERAL[[#This Row],[ODS]])),"NÃO","SIM")</f>
        <v>NÃO</v>
      </c>
      <c r="R1246" s="2" t="str">
        <f>IF(ISERR(FIND("08",GERAL[[#This Row],[ODS]])),"NÃO","SIM")</f>
        <v>NÃO</v>
      </c>
      <c r="S1246" s="2" t="str">
        <f>IF(ISERR(FIND("09",GERAL[[#This Row],[ODS]])),"NÃO","SIM")</f>
        <v>SIM</v>
      </c>
      <c r="T1246" s="2" t="str">
        <f>IF(ISERR(FIND("10",GERAL[[#This Row],[ODS]])),"NÃO","SIM")</f>
        <v>NÃO</v>
      </c>
      <c r="U1246" s="2" t="str">
        <f>IF(ISERR(FIND("11",GERAL[[#This Row],[ODS]])),"NÃO","SIM")</f>
        <v>NÃO</v>
      </c>
      <c r="V1246" s="2" t="str">
        <f>IF(ISERR(FIND("12",GERAL[[#This Row],[ODS]])),"NÃO","SIM")</f>
        <v>NÃO</v>
      </c>
      <c r="W1246" s="2" t="str">
        <f>IF(ISERR(FIND("13",GERAL[[#This Row],[ODS]])),"NÃO","SIM")</f>
        <v>NÃO</v>
      </c>
      <c r="X1246" s="2" t="str">
        <f>IF(ISERR(FIND("14",GERAL[[#This Row],[ODS]])),"NÃO","SIM")</f>
        <v>NÃO</v>
      </c>
      <c r="Y1246" s="2" t="str">
        <f>IF(ISERR(FIND("15",GERAL[[#This Row],[ODS]])),"NÃO","SIM")</f>
        <v>NÃO</v>
      </c>
      <c r="Z1246" s="2" t="str">
        <f>IF(ISERR(FIND("16",GERAL[[#This Row],[ODS]])),"NÃO","SIM")</f>
        <v>NÃO</v>
      </c>
      <c r="AA1246" s="2" t="str">
        <f>IF(ISERR(FIND("17",GERAL[[#This Row],[ODS]])),"NÃO","SIM")</f>
        <v>NÃO</v>
      </c>
      <c r="AB1246" s="1">
        <v>16.783851993684582</v>
      </c>
      <c r="AC1246" s="1">
        <v>9.8212976391587539</v>
      </c>
      <c r="AD1246" s="1">
        <v>30.74919151994251</v>
      </c>
      <c r="AE1246" s="1">
        <v>25.395659403112742</v>
      </c>
      <c r="AF1246" s="1">
        <v>37.993221521840837</v>
      </c>
      <c r="AG1246" s="1" t="str">
        <f>GERAL[[#This Row],[SIGLA]]&amp;GERAL[[#This Row],[CÓD]]</f>
        <v>APIN_BC</v>
      </c>
      <c r="AH1246" s="1">
        <f ca="1">VLOOKUP(GERAL[[#This Row],[REF_NOTA]],BASE_NOTAS[],7,FALSE)</f>
        <v>13.676613224709518</v>
      </c>
      <c r="AI1246" s="31">
        <f ca="1">IF(GERAL[[#This Row],[Nota 2025]]="",0,GERAL[[#This Row],[Nota 2026]]-GERAL[[#This Row],[Nota 2025]])</f>
        <v>-24.316608297131317</v>
      </c>
    </row>
    <row r="1247" spans="1:35" ht="17" x14ac:dyDescent="0.35">
      <c r="A1247" s="2" t="s">
        <v>155</v>
      </c>
      <c r="B1247" s="2" t="s">
        <v>158</v>
      </c>
      <c r="C1247" s="2" t="s">
        <v>213</v>
      </c>
      <c r="D1247" s="15" t="s">
        <v>49</v>
      </c>
      <c r="E1247" s="2" t="s">
        <v>119</v>
      </c>
      <c r="F1247" s="2" t="str">
        <f>VLOOKUP(GERAL[[#This Row],[CÓD]],SEALL,6,FALSE)</f>
        <v>SG</v>
      </c>
      <c r="G124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4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4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47" s="2" t="str">
        <f>VLOOKUP(GERAL[[#This Row],[CÓD]],SEALL,4,FALSE)</f>
        <v>04, 09</v>
      </c>
      <c r="K1247" s="2" t="str">
        <f>IF(ISERR(FIND("01",GERAL[[#This Row],[ODS]])),"NÃO","SIM")</f>
        <v>NÃO</v>
      </c>
      <c r="L1247" s="2" t="str">
        <f>IF(ISERR(FIND("02",GERAL[[#This Row],[ODS]])),"NÃO","SIM")</f>
        <v>NÃO</v>
      </c>
      <c r="M1247" s="2" t="str">
        <f>IF(ISERR(FIND("03",GERAL[[#This Row],[ODS]])),"NÃO","SIM")</f>
        <v>NÃO</v>
      </c>
      <c r="N1247" s="2" t="str">
        <f>IF(ISERR(FIND("04",GERAL[[#This Row],[ODS]])),"NÃO","SIM")</f>
        <v>SIM</v>
      </c>
      <c r="O1247" s="2" t="str">
        <f>IF(ISERR(FIND("05",GERAL[[#This Row],[ODS]])),"NÃO","SIM")</f>
        <v>NÃO</v>
      </c>
      <c r="P1247" s="2" t="str">
        <f>IF(ISERR(FIND("06",GERAL[[#This Row],[ODS]])),"NÃO","SIM")</f>
        <v>NÃO</v>
      </c>
      <c r="Q1247" s="2" t="str">
        <f>IF(ISERR(FIND("07",GERAL[[#This Row],[ODS]])),"NÃO","SIM")</f>
        <v>NÃO</v>
      </c>
      <c r="R1247" s="2" t="str">
        <f>IF(ISERR(FIND("08",GERAL[[#This Row],[ODS]])),"NÃO","SIM")</f>
        <v>NÃO</v>
      </c>
      <c r="S1247" s="2" t="str">
        <f>IF(ISERR(FIND("09",GERAL[[#This Row],[ODS]])),"NÃO","SIM")</f>
        <v>SIM</v>
      </c>
      <c r="T1247" s="2" t="str">
        <f>IF(ISERR(FIND("10",GERAL[[#This Row],[ODS]])),"NÃO","SIM")</f>
        <v>NÃO</v>
      </c>
      <c r="U1247" s="2" t="str">
        <f>IF(ISERR(FIND("11",GERAL[[#This Row],[ODS]])),"NÃO","SIM")</f>
        <v>NÃO</v>
      </c>
      <c r="V1247" s="2" t="str">
        <f>IF(ISERR(FIND("12",GERAL[[#This Row],[ODS]])),"NÃO","SIM")</f>
        <v>NÃO</v>
      </c>
      <c r="W1247" s="2" t="str">
        <f>IF(ISERR(FIND("13",GERAL[[#This Row],[ODS]])),"NÃO","SIM")</f>
        <v>NÃO</v>
      </c>
      <c r="X1247" s="2" t="str">
        <f>IF(ISERR(FIND("14",GERAL[[#This Row],[ODS]])),"NÃO","SIM")</f>
        <v>NÃO</v>
      </c>
      <c r="Y1247" s="2" t="str">
        <f>IF(ISERR(FIND("15",GERAL[[#This Row],[ODS]])),"NÃO","SIM")</f>
        <v>NÃO</v>
      </c>
      <c r="Z1247" s="2" t="str">
        <f>IF(ISERR(FIND("16",GERAL[[#This Row],[ODS]])),"NÃO","SIM")</f>
        <v>NÃO</v>
      </c>
      <c r="AA1247" s="2" t="str">
        <f>IF(ISERR(FIND("17",GERAL[[#This Row],[ODS]])),"NÃO","SIM")</f>
        <v>NÃO</v>
      </c>
      <c r="AB1247" s="1">
        <v>100</v>
      </c>
      <c r="AC1247" s="1">
        <v>100</v>
      </c>
      <c r="AD1247" s="1">
        <v>100</v>
      </c>
      <c r="AE1247" s="1">
        <v>100</v>
      </c>
      <c r="AF1247" s="1">
        <v>91.45559017184668</v>
      </c>
      <c r="AG1247" s="1" t="str">
        <f>GERAL[[#This Row],[SIGLA]]&amp;GERAL[[#This Row],[CÓD]]</f>
        <v>AMIN_BC</v>
      </c>
      <c r="AH1247" s="1">
        <f ca="1">VLOOKUP(GERAL[[#This Row],[REF_NOTA]],BASE_NOTAS[],7,FALSE)</f>
        <v>85.26645757010597</v>
      </c>
      <c r="AI1247" s="31">
        <f ca="1">IF(GERAL[[#This Row],[Nota 2025]]="",0,GERAL[[#This Row],[Nota 2026]]-GERAL[[#This Row],[Nota 2025]])</f>
        <v>-6.1891326017407096</v>
      </c>
    </row>
    <row r="1248" spans="1:35" ht="17" x14ac:dyDescent="0.35">
      <c r="A1248" s="2" t="s">
        <v>160</v>
      </c>
      <c r="B1248" s="2" t="s">
        <v>187</v>
      </c>
      <c r="C1248" s="2" t="s">
        <v>213</v>
      </c>
      <c r="D1248" s="15" t="s">
        <v>49</v>
      </c>
      <c r="E1248" s="2" t="s">
        <v>119</v>
      </c>
      <c r="F1248" s="2" t="str">
        <f>VLOOKUP(GERAL[[#This Row],[CÓD]],SEALL,6,FALSE)</f>
        <v>SG</v>
      </c>
      <c r="G124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4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4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48" s="2" t="str">
        <f>VLOOKUP(GERAL[[#This Row],[CÓD]],SEALL,4,FALSE)</f>
        <v>04, 09</v>
      </c>
      <c r="K1248" s="2" t="str">
        <f>IF(ISERR(FIND("01",GERAL[[#This Row],[ODS]])),"NÃO","SIM")</f>
        <v>NÃO</v>
      </c>
      <c r="L1248" s="2" t="str">
        <f>IF(ISERR(FIND("02",GERAL[[#This Row],[ODS]])),"NÃO","SIM")</f>
        <v>NÃO</v>
      </c>
      <c r="M1248" s="2" t="str">
        <f>IF(ISERR(FIND("03",GERAL[[#This Row],[ODS]])),"NÃO","SIM")</f>
        <v>NÃO</v>
      </c>
      <c r="N1248" s="2" t="str">
        <f>IF(ISERR(FIND("04",GERAL[[#This Row],[ODS]])),"NÃO","SIM")</f>
        <v>SIM</v>
      </c>
      <c r="O1248" s="2" t="str">
        <f>IF(ISERR(FIND("05",GERAL[[#This Row],[ODS]])),"NÃO","SIM")</f>
        <v>NÃO</v>
      </c>
      <c r="P1248" s="2" t="str">
        <f>IF(ISERR(FIND("06",GERAL[[#This Row],[ODS]])),"NÃO","SIM")</f>
        <v>NÃO</v>
      </c>
      <c r="Q1248" s="2" t="str">
        <f>IF(ISERR(FIND("07",GERAL[[#This Row],[ODS]])),"NÃO","SIM")</f>
        <v>NÃO</v>
      </c>
      <c r="R1248" s="2" t="str">
        <f>IF(ISERR(FIND("08",GERAL[[#This Row],[ODS]])),"NÃO","SIM")</f>
        <v>NÃO</v>
      </c>
      <c r="S1248" s="2" t="str">
        <f>IF(ISERR(FIND("09",GERAL[[#This Row],[ODS]])),"NÃO","SIM")</f>
        <v>SIM</v>
      </c>
      <c r="T1248" s="2" t="str">
        <f>IF(ISERR(FIND("10",GERAL[[#This Row],[ODS]])),"NÃO","SIM")</f>
        <v>NÃO</v>
      </c>
      <c r="U1248" s="2" t="str">
        <f>IF(ISERR(FIND("11",GERAL[[#This Row],[ODS]])),"NÃO","SIM")</f>
        <v>NÃO</v>
      </c>
      <c r="V1248" s="2" t="str">
        <f>IF(ISERR(FIND("12",GERAL[[#This Row],[ODS]])),"NÃO","SIM")</f>
        <v>NÃO</v>
      </c>
      <c r="W1248" s="2" t="str">
        <f>IF(ISERR(FIND("13",GERAL[[#This Row],[ODS]])),"NÃO","SIM")</f>
        <v>NÃO</v>
      </c>
      <c r="X1248" s="2" t="str">
        <f>IF(ISERR(FIND("14",GERAL[[#This Row],[ODS]])),"NÃO","SIM")</f>
        <v>NÃO</v>
      </c>
      <c r="Y1248" s="2" t="str">
        <f>IF(ISERR(FIND("15",GERAL[[#This Row],[ODS]])),"NÃO","SIM")</f>
        <v>NÃO</v>
      </c>
      <c r="Z1248" s="2" t="str">
        <f>IF(ISERR(FIND("16",GERAL[[#This Row],[ODS]])),"NÃO","SIM")</f>
        <v>NÃO</v>
      </c>
      <c r="AA1248" s="2" t="str">
        <f>IF(ISERR(FIND("17",GERAL[[#This Row],[ODS]])),"NÃO","SIM")</f>
        <v>NÃO</v>
      </c>
      <c r="AB1248" s="1">
        <v>49.249480942190068</v>
      </c>
      <c r="AC1248" s="1">
        <v>60.813851573688147</v>
      </c>
      <c r="AD1248" s="1">
        <v>45.597295485582691</v>
      </c>
      <c r="AE1248" s="1">
        <v>43.850991580906786</v>
      </c>
      <c r="AF1248" s="1">
        <v>57.736548360274178</v>
      </c>
      <c r="AG1248" s="1" t="str">
        <f>GERAL[[#This Row],[SIGLA]]&amp;GERAL[[#This Row],[CÓD]]</f>
        <v>BAIN_BC</v>
      </c>
      <c r="AH1248" s="1">
        <f ca="1">VLOOKUP(GERAL[[#This Row],[REF_NOTA]],BASE_NOTAS[],7,FALSE)</f>
        <v>49.126595748630251</v>
      </c>
      <c r="AI1248" s="31">
        <f ca="1">IF(GERAL[[#This Row],[Nota 2025]]="",0,GERAL[[#This Row],[Nota 2026]]-GERAL[[#This Row],[Nota 2025]])</f>
        <v>-8.6099526116439264</v>
      </c>
    </row>
    <row r="1249" spans="1:35" ht="17" x14ac:dyDescent="0.35">
      <c r="A1249" s="2" t="s">
        <v>161</v>
      </c>
      <c r="B1249" s="2" t="s">
        <v>188</v>
      </c>
      <c r="C1249" s="2" t="s">
        <v>213</v>
      </c>
      <c r="D1249" s="15" t="s">
        <v>49</v>
      </c>
      <c r="E1249" s="2" t="s">
        <v>119</v>
      </c>
      <c r="F1249" s="2" t="str">
        <f>VLOOKUP(GERAL[[#This Row],[CÓD]],SEALL,6,FALSE)</f>
        <v>SG</v>
      </c>
      <c r="G124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4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4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49" s="2" t="str">
        <f>VLOOKUP(GERAL[[#This Row],[CÓD]],SEALL,4,FALSE)</f>
        <v>04, 09</v>
      </c>
      <c r="K1249" s="2" t="str">
        <f>IF(ISERR(FIND("01",GERAL[[#This Row],[ODS]])),"NÃO","SIM")</f>
        <v>NÃO</v>
      </c>
      <c r="L1249" s="2" t="str">
        <f>IF(ISERR(FIND("02",GERAL[[#This Row],[ODS]])),"NÃO","SIM")</f>
        <v>NÃO</v>
      </c>
      <c r="M1249" s="2" t="str">
        <f>IF(ISERR(FIND("03",GERAL[[#This Row],[ODS]])),"NÃO","SIM")</f>
        <v>NÃO</v>
      </c>
      <c r="N1249" s="2" t="str">
        <f>IF(ISERR(FIND("04",GERAL[[#This Row],[ODS]])),"NÃO","SIM")</f>
        <v>SIM</v>
      </c>
      <c r="O1249" s="2" t="str">
        <f>IF(ISERR(FIND("05",GERAL[[#This Row],[ODS]])),"NÃO","SIM")</f>
        <v>NÃO</v>
      </c>
      <c r="P1249" s="2" t="str">
        <f>IF(ISERR(FIND("06",GERAL[[#This Row],[ODS]])),"NÃO","SIM")</f>
        <v>NÃO</v>
      </c>
      <c r="Q1249" s="2" t="str">
        <f>IF(ISERR(FIND("07",GERAL[[#This Row],[ODS]])),"NÃO","SIM")</f>
        <v>NÃO</v>
      </c>
      <c r="R1249" s="2" t="str">
        <f>IF(ISERR(FIND("08",GERAL[[#This Row],[ODS]])),"NÃO","SIM")</f>
        <v>NÃO</v>
      </c>
      <c r="S1249" s="2" t="str">
        <f>IF(ISERR(FIND("09",GERAL[[#This Row],[ODS]])),"NÃO","SIM")</f>
        <v>SIM</v>
      </c>
      <c r="T1249" s="2" t="str">
        <f>IF(ISERR(FIND("10",GERAL[[#This Row],[ODS]])),"NÃO","SIM")</f>
        <v>NÃO</v>
      </c>
      <c r="U1249" s="2" t="str">
        <f>IF(ISERR(FIND("11",GERAL[[#This Row],[ODS]])),"NÃO","SIM")</f>
        <v>NÃO</v>
      </c>
      <c r="V1249" s="2" t="str">
        <f>IF(ISERR(FIND("12",GERAL[[#This Row],[ODS]])),"NÃO","SIM")</f>
        <v>NÃO</v>
      </c>
      <c r="W1249" s="2" t="str">
        <f>IF(ISERR(FIND("13",GERAL[[#This Row],[ODS]])),"NÃO","SIM")</f>
        <v>NÃO</v>
      </c>
      <c r="X1249" s="2" t="str">
        <f>IF(ISERR(FIND("14",GERAL[[#This Row],[ODS]])),"NÃO","SIM")</f>
        <v>NÃO</v>
      </c>
      <c r="Y1249" s="2" t="str">
        <f>IF(ISERR(FIND("15",GERAL[[#This Row],[ODS]])),"NÃO","SIM")</f>
        <v>NÃO</v>
      </c>
      <c r="Z1249" s="2" t="str">
        <f>IF(ISERR(FIND("16",GERAL[[#This Row],[ODS]])),"NÃO","SIM")</f>
        <v>NÃO</v>
      </c>
      <c r="AA1249" s="2" t="str">
        <f>IF(ISERR(FIND("17",GERAL[[#This Row],[ODS]])),"NÃO","SIM")</f>
        <v>NÃO</v>
      </c>
      <c r="AB1249" s="1">
        <v>41.828273932452035</v>
      </c>
      <c r="AC1249" s="1">
        <v>57.152957585550709</v>
      </c>
      <c r="AD1249" s="1">
        <v>53.38573204571955</v>
      </c>
      <c r="AE1249" s="1">
        <v>48.056626093428633</v>
      </c>
      <c r="AF1249" s="1">
        <v>56.104865551717666</v>
      </c>
      <c r="AG1249" s="1" t="str">
        <f>GERAL[[#This Row],[SIGLA]]&amp;GERAL[[#This Row],[CÓD]]</f>
        <v>CEIN_BC</v>
      </c>
      <c r="AH1249" s="1">
        <f ca="1">VLOOKUP(GERAL[[#This Row],[REF_NOTA]],BASE_NOTAS[],7,FALSE)</f>
        <v>56.11799023726163</v>
      </c>
      <c r="AI1249" s="31">
        <f ca="1">IF(GERAL[[#This Row],[Nota 2025]]="",0,GERAL[[#This Row],[Nota 2026]]-GERAL[[#This Row],[Nota 2025]])</f>
        <v>1.3124685543964176E-2</v>
      </c>
    </row>
    <row r="1250" spans="1:35" ht="17" x14ac:dyDescent="0.35">
      <c r="A1250" s="2" t="s">
        <v>162</v>
      </c>
      <c r="B1250" s="2" t="s">
        <v>189</v>
      </c>
      <c r="C1250" s="2" t="s">
        <v>213</v>
      </c>
      <c r="D1250" s="15" t="s">
        <v>49</v>
      </c>
      <c r="E1250" s="2" t="s">
        <v>119</v>
      </c>
      <c r="F1250" s="2" t="str">
        <f>VLOOKUP(GERAL[[#This Row],[CÓD]],SEALL,6,FALSE)</f>
        <v>SG</v>
      </c>
      <c r="G125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5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5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50" s="2" t="str">
        <f>VLOOKUP(GERAL[[#This Row],[CÓD]],SEALL,4,FALSE)</f>
        <v>04, 09</v>
      </c>
      <c r="K1250" s="2" t="str">
        <f>IF(ISERR(FIND("01",GERAL[[#This Row],[ODS]])),"NÃO","SIM")</f>
        <v>NÃO</v>
      </c>
      <c r="L1250" s="2" t="str">
        <f>IF(ISERR(FIND("02",GERAL[[#This Row],[ODS]])),"NÃO","SIM")</f>
        <v>NÃO</v>
      </c>
      <c r="M1250" s="2" t="str">
        <f>IF(ISERR(FIND("03",GERAL[[#This Row],[ODS]])),"NÃO","SIM")</f>
        <v>NÃO</v>
      </c>
      <c r="N1250" s="2" t="str">
        <f>IF(ISERR(FIND("04",GERAL[[#This Row],[ODS]])),"NÃO","SIM")</f>
        <v>SIM</v>
      </c>
      <c r="O1250" s="2" t="str">
        <f>IF(ISERR(FIND("05",GERAL[[#This Row],[ODS]])),"NÃO","SIM")</f>
        <v>NÃO</v>
      </c>
      <c r="P1250" s="2" t="str">
        <f>IF(ISERR(FIND("06",GERAL[[#This Row],[ODS]])),"NÃO","SIM")</f>
        <v>NÃO</v>
      </c>
      <c r="Q1250" s="2" t="str">
        <f>IF(ISERR(FIND("07",GERAL[[#This Row],[ODS]])),"NÃO","SIM")</f>
        <v>NÃO</v>
      </c>
      <c r="R1250" s="2" t="str">
        <f>IF(ISERR(FIND("08",GERAL[[#This Row],[ODS]])),"NÃO","SIM")</f>
        <v>NÃO</v>
      </c>
      <c r="S1250" s="2" t="str">
        <f>IF(ISERR(FIND("09",GERAL[[#This Row],[ODS]])),"NÃO","SIM")</f>
        <v>SIM</v>
      </c>
      <c r="T1250" s="2" t="str">
        <f>IF(ISERR(FIND("10",GERAL[[#This Row],[ODS]])),"NÃO","SIM")</f>
        <v>NÃO</v>
      </c>
      <c r="U1250" s="2" t="str">
        <f>IF(ISERR(FIND("11",GERAL[[#This Row],[ODS]])),"NÃO","SIM")</f>
        <v>NÃO</v>
      </c>
      <c r="V1250" s="2" t="str">
        <f>IF(ISERR(FIND("12",GERAL[[#This Row],[ODS]])),"NÃO","SIM")</f>
        <v>NÃO</v>
      </c>
      <c r="W1250" s="2" t="str">
        <f>IF(ISERR(FIND("13",GERAL[[#This Row],[ODS]])),"NÃO","SIM")</f>
        <v>NÃO</v>
      </c>
      <c r="X1250" s="2" t="str">
        <f>IF(ISERR(FIND("14",GERAL[[#This Row],[ODS]])),"NÃO","SIM")</f>
        <v>NÃO</v>
      </c>
      <c r="Y1250" s="2" t="str">
        <f>IF(ISERR(FIND("15",GERAL[[#This Row],[ODS]])),"NÃO","SIM")</f>
        <v>NÃO</v>
      </c>
      <c r="Z1250" s="2" t="str">
        <f>IF(ISERR(FIND("16",GERAL[[#This Row],[ODS]])),"NÃO","SIM")</f>
        <v>NÃO</v>
      </c>
      <c r="AA1250" s="2" t="str">
        <f>IF(ISERR(FIND("17",GERAL[[#This Row],[ODS]])),"NÃO","SIM")</f>
        <v>NÃO</v>
      </c>
      <c r="AB1250" s="1">
        <v>26.897752455244134</v>
      </c>
      <c r="AC1250" s="1">
        <v>53.57162120132606</v>
      </c>
      <c r="AD1250" s="1">
        <v>36.328428573424262</v>
      </c>
      <c r="AE1250" s="1">
        <v>16.220841525786895</v>
      </c>
      <c r="AF1250" s="1">
        <v>13.2004164082862</v>
      </c>
      <c r="AG1250" s="1" t="str">
        <f>GERAL[[#This Row],[SIGLA]]&amp;GERAL[[#This Row],[CÓD]]</f>
        <v>DFIN_BC</v>
      </c>
      <c r="AH1250" s="1">
        <f ca="1">VLOOKUP(GERAL[[#This Row],[REF_NOTA]],BASE_NOTAS[],7,FALSE)</f>
        <v>2.1894749558533664</v>
      </c>
      <c r="AI1250" s="31">
        <f ca="1">IF(GERAL[[#This Row],[Nota 2025]]="",0,GERAL[[#This Row],[Nota 2026]]-GERAL[[#This Row],[Nota 2025]])</f>
        <v>-11.010941452432833</v>
      </c>
    </row>
    <row r="1251" spans="1:35" ht="17" x14ac:dyDescent="0.35">
      <c r="A1251" s="2" t="s">
        <v>163</v>
      </c>
      <c r="B1251" s="2" t="s">
        <v>183</v>
      </c>
      <c r="C1251" s="2" t="s">
        <v>213</v>
      </c>
      <c r="D1251" s="15" t="s">
        <v>49</v>
      </c>
      <c r="E1251" s="2" t="s">
        <v>119</v>
      </c>
      <c r="F1251" s="2" t="str">
        <f>VLOOKUP(GERAL[[#This Row],[CÓD]],SEALL,6,FALSE)</f>
        <v>SG</v>
      </c>
      <c r="G125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5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5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51" s="2" t="str">
        <f>VLOOKUP(GERAL[[#This Row],[CÓD]],SEALL,4,FALSE)</f>
        <v>04, 09</v>
      </c>
      <c r="K1251" s="2" t="str">
        <f>IF(ISERR(FIND("01",GERAL[[#This Row],[ODS]])),"NÃO","SIM")</f>
        <v>NÃO</v>
      </c>
      <c r="L1251" s="2" t="str">
        <f>IF(ISERR(FIND("02",GERAL[[#This Row],[ODS]])),"NÃO","SIM")</f>
        <v>NÃO</v>
      </c>
      <c r="M1251" s="2" t="str">
        <f>IF(ISERR(FIND("03",GERAL[[#This Row],[ODS]])),"NÃO","SIM")</f>
        <v>NÃO</v>
      </c>
      <c r="N1251" s="2" t="str">
        <f>IF(ISERR(FIND("04",GERAL[[#This Row],[ODS]])),"NÃO","SIM")</f>
        <v>SIM</v>
      </c>
      <c r="O1251" s="2" t="str">
        <f>IF(ISERR(FIND("05",GERAL[[#This Row],[ODS]])),"NÃO","SIM")</f>
        <v>NÃO</v>
      </c>
      <c r="P1251" s="2" t="str">
        <f>IF(ISERR(FIND("06",GERAL[[#This Row],[ODS]])),"NÃO","SIM")</f>
        <v>NÃO</v>
      </c>
      <c r="Q1251" s="2" t="str">
        <f>IF(ISERR(FIND("07",GERAL[[#This Row],[ODS]])),"NÃO","SIM")</f>
        <v>NÃO</v>
      </c>
      <c r="R1251" s="2" t="str">
        <f>IF(ISERR(FIND("08",GERAL[[#This Row],[ODS]])),"NÃO","SIM")</f>
        <v>NÃO</v>
      </c>
      <c r="S1251" s="2" t="str">
        <f>IF(ISERR(FIND("09",GERAL[[#This Row],[ODS]])),"NÃO","SIM")</f>
        <v>SIM</v>
      </c>
      <c r="T1251" s="2" t="str">
        <f>IF(ISERR(FIND("10",GERAL[[#This Row],[ODS]])),"NÃO","SIM")</f>
        <v>NÃO</v>
      </c>
      <c r="U1251" s="2" t="str">
        <f>IF(ISERR(FIND("11",GERAL[[#This Row],[ODS]])),"NÃO","SIM")</f>
        <v>NÃO</v>
      </c>
      <c r="V1251" s="2" t="str">
        <f>IF(ISERR(FIND("12",GERAL[[#This Row],[ODS]])),"NÃO","SIM")</f>
        <v>NÃO</v>
      </c>
      <c r="W1251" s="2" t="str">
        <f>IF(ISERR(FIND("13",GERAL[[#This Row],[ODS]])),"NÃO","SIM")</f>
        <v>NÃO</v>
      </c>
      <c r="X1251" s="2" t="str">
        <f>IF(ISERR(FIND("14",GERAL[[#This Row],[ODS]])),"NÃO","SIM")</f>
        <v>NÃO</v>
      </c>
      <c r="Y1251" s="2" t="str">
        <f>IF(ISERR(FIND("15",GERAL[[#This Row],[ODS]])),"NÃO","SIM")</f>
        <v>NÃO</v>
      </c>
      <c r="Z1251" s="2" t="str">
        <f>IF(ISERR(FIND("16",GERAL[[#This Row],[ODS]])),"NÃO","SIM")</f>
        <v>NÃO</v>
      </c>
      <c r="AA1251" s="2" t="str">
        <f>IF(ISERR(FIND("17",GERAL[[#This Row],[ODS]])),"NÃO","SIM")</f>
        <v>NÃO</v>
      </c>
      <c r="AB1251" s="1">
        <v>52.340814967815739</v>
      </c>
      <c r="AC1251" s="1">
        <v>38.521137729723939</v>
      </c>
      <c r="AD1251" s="1">
        <v>52.902788629516195</v>
      </c>
      <c r="AE1251" s="1">
        <v>37.558068020441731</v>
      </c>
      <c r="AF1251" s="1">
        <v>52.56324511982897</v>
      </c>
      <c r="AG1251" s="1" t="str">
        <f>GERAL[[#This Row],[SIGLA]]&amp;GERAL[[#This Row],[CÓD]]</f>
        <v>ESIN_BC</v>
      </c>
      <c r="AH1251" s="1">
        <f ca="1">VLOOKUP(GERAL[[#This Row],[REF_NOTA]],BASE_NOTAS[],7,FALSE)</f>
        <v>64.201979027691522</v>
      </c>
      <c r="AI1251" s="31">
        <f ca="1">IF(GERAL[[#This Row],[Nota 2025]]="",0,GERAL[[#This Row],[Nota 2026]]-GERAL[[#This Row],[Nota 2025]])</f>
        <v>11.638733907862552</v>
      </c>
    </row>
    <row r="1252" spans="1:35" ht="17" x14ac:dyDescent="0.35">
      <c r="A1252" s="2" t="s">
        <v>164</v>
      </c>
      <c r="B1252" s="2" t="s">
        <v>190</v>
      </c>
      <c r="C1252" s="2" t="s">
        <v>213</v>
      </c>
      <c r="D1252" s="15" t="s">
        <v>49</v>
      </c>
      <c r="E1252" s="2" t="s">
        <v>119</v>
      </c>
      <c r="F1252" s="2" t="str">
        <f>VLOOKUP(GERAL[[#This Row],[CÓD]],SEALL,6,FALSE)</f>
        <v>SG</v>
      </c>
      <c r="G125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5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5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52" s="2" t="str">
        <f>VLOOKUP(GERAL[[#This Row],[CÓD]],SEALL,4,FALSE)</f>
        <v>04, 09</v>
      </c>
      <c r="K1252" s="2" t="str">
        <f>IF(ISERR(FIND("01",GERAL[[#This Row],[ODS]])),"NÃO","SIM")</f>
        <v>NÃO</v>
      </c>
      <c r="L1252" s="2" t="str">
        <f>IF(ISERR(FIND("02",GERAL[[#This Row],[ODS]])),"NÃO","SIM")</f>
        <v>NÃO</v>
      </c>
      <c r="M1252" s="2" t="str">
        <f>IF(ISERR(FIND("03",GERAL[[#This Row],[ODS]])),"NÃO","SIM")</f>
        <v>NÃO</v>
      </c>
      <c r="N1252" s="2" t="str">
        <f>IF(ISERR(FIND("04",GERAL[[#This Row],[ODS]])),"NÃO","SIM")</f>
        <v>SIM</v>
      </c>
      <c r="O1252" s="2" t="str">
        <f>IF(ISERR(FIND("05",GERAL[[#This Row],[ODS]])),"NÃO","SIM")</f>
        <v>NÃO</v>
      </c>
      <c r="P1252" s="2" t="str">
        <f>IF(ISERR(FIND("06",GERAL[[#This Row],[ODS]])),"NÃO","SIM")</f>
        <v>NÃO</v>
      </c>
      <c r="Q1252" s="2" t="str">
        <f>IF(ISERR(FIND("07",GERAL[[#This Row],[ODS]])),"NÃO","SIM")</f>
        <v>NÃO</v>
      </c>
      <c r="R1252" s="2" t="str">
        <f>IF(ISERR(FIND("08",GERAL[[#This Row],[ODS]])),"NÃO","SIM")</f>
        <v>NÃO</v>
      </c>
      <c r="S1252" s="2" t="str">
        <f>IF(ISERR(FIND("09",GERAL[[#This Row],[ODS]])),"NÃO","SIM")</f>
        <v>SIM</v>
      </c>
      <c r="T1252" s="2" t="str">
        <f>IF(ISERR(FIND("10",GERAL[[#This Row],[ODS]])),"NÃO","SIM")</f>
        <v>NÃO</v>
      </c>
      <c r="U1252" s="2" t="str">
        <f>IF(ISERR(FIND("11",GERAL[[#This Row],[ODS]])),"NÃO","SIM")</f>
        <v>NÃO</v>
      </c>
      <c r="V1252" s="2" t="str">
        <f>IF(ISERR(FIND("12",GERAL[[#This Row],[ODS]])),"NÃO","SIM")</f>
        <v>NÃO</v>
      </c>
      <c r="W1252" s="2" t="str">
        <f>IF(ISERR(FIND("13",GERAL[[#This Row],[ODS]])),"NÃO","SIM")</f>
        <v>NÃO</v>
      </c>
      <c r="X1252" s="2" t="str">
        <f>IF(ISERR(FIND("14",GERAL[[#This Row],[ODS]])),"NÃO","SIM")</f>
        <v>NÃO</v>
      </c>
      <c r="Y1252" s="2" t="str">
        <f>IF(ISERR(FIND("15",GERAL[[#This Row],[ODS]])),"NÃO","SIM")</f>
        <v>NÃO</v>
      </c>
      <c r="Z1252" s="2" t="str">
        <f>IF(ISERR(FIND("16",GERAL[[#This Row],[ODS]])),"NÃO","SIM")</f>
        <v>NÃO</v>
      </c>
      <c r="AA1252" s="2" t="str">
        <f>IF(ISERR(FIND("17",GERAL[[#This Row],[ODS]])),"NÃO","SIM")</f>
        <v>NÃO</v>
      </c>
      <c r="AB1252" s="1">
        <v>37.916350717958849</v>
      </c>
      <c r="AC1252" s="1">
        <v>52.374795371432995</v>
      </c>
      <c r="AD1252" s="1">
        <v>42.979270664035283</v>
      </c>
      <c r="AE1252" s="1">
        <v>43.679518995136817</v>
      </c>
      <c r="AF1252" s="1">
        <v>52.46005160847632</v>
      </c>
      <c r="AG1252" s="1" t="str">
        <f>GERAL[[#This Row],[SIGLA]]&amp;GERAL[[#This Row],[CÓD]]</f>
        <v>GOIN_BC</v>
      </c>
      <c r="AH1252" s="1">
        <f ca="1">VLOOKUP(GERAL[[#This Row],[REF_NOTA]],BASE_NOTAS[],7,FALSE)</f>
        <v>54.295431861576247</v>
      </c>
      <c r="AI1252" s="31">
        <f ca="1">IF(GERAL[[#This Row],[Nota 2025]]="",0,GERAL[[#This Row],[Nota 2026]]-GERAL[[#This Row],[Nota 2025]])</f>
        <v>1.8353802530999275</v>
      </c>
    </row>
    <row r="1253" spans="1:35" ht="17" x14ac:dyDescent="0.35">
      <c r="A1253" s="2" t="s">
        <v>165</v>
      </c>
      <c r="B1253" s="2" t="s">
        <v>191</v>
      </c>
      <c r="C1253" s="2" t="s">
        <v>213</v>
      </c>
      <c r="D1253" s="15" t="s">
        <v>49</v>
      </c>
      <c r="E1253" s="2" t="s">
        <v>119</v>
      </c>
      <c r="F1253" s="2" t="str">
        <f>VLOOKUP(GERAL[[#This Row],[CÓD]],SEALL,6,FALSE)</f>
        <v>SG</v>
      </c>
      <c r="G125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5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5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53" s="2" t="str">
        <f>VLOOKUP(GERAL[[#This Row],[CÓD]],SEALL,4,FALSE)</f>
        <v>04, 09</v>
      </c>
      <c r="K1253" s="2" t="str">
        <f>IF(ISERR(FIND("01",GERAL[[#This Row],[ODS]])),"NÃO","SIM")</f>
        <v>NÃO</v>
      </c>
      <c r="L1253" s="2" t="str">
        <f>IF(ISERR(FIND("02",GERAL[[#This Row],[ODS]])),"NÃO","SIM")</f>
        <v>NÃO</v>
      </c>
      <c r="M1253" s="2" t="str">
        <f>IF(ISERR(FIND("03",GERAL[[#This Row],[ODS]])),"NÃO","SIM")</f>
        <v>NÃO</v>
      </c>
      <c r="N1253" s="2" t="str">
        <f>IF(ISERR(FIND("04",GERAL[[#This Row],[ODS]])),"NÃO","SIM")</f>
        <v>SIM</v>
      </c>
      <c r="O1253" s="2" t="str">
        <f>IF(ISERR(FIND("05",GERAL[[#This Row],[ODS]])),"NÃO","SIM")</f>
        <v>NÃO</v>
      </c>
      <c r="P1253" s="2" t="str">
        <f>IF(ISERR(FIND("06",GERAL[[#This Row],[ODS]])),"NÃO","SIM")</f>
        <v>NÃO</v>
      </c>
      <c r="Q1253" s="2" t="str">
        <f>IF(ISERR(FIND("07",GERAL[[#This Row],[ODS]])),"NÃO","SIM")</f>
        <v>NÃO</v>
      </c>
      <c r="R1253" s="2" t="str">
        <f>IF(ISERR(FIND("08",GERAL[[#This Row],[ODS]])),"NÃO","SIM")</f>
        <v>NÃO</v>
      </c>
      <c r="S1253" s="2" t="str">
        <f>IF(ISERR(FIND("09",GERAL[[#This Row],[ODS]])),"NÃO","SIM")</f>
        <v>SIM</v>
      </c>
      <c r="T1253" s="2" t="str">
        <f>IF(ISERR(FIND("10",GERAL[[#This Row],[ODS]])),"NÃO","SIM")</f>
        <v>NÃO</v>
      </c>
      <c r="U1253" s="2" t="str">
        <f>IF(ISERR(FIND("11",GERAL[[#This Row],[ODS]])),"NÃO","SIM")</f>
        <v>NÃO</v>
      </c>
      <c r="V1253" s="2" t="str">
        <f>IF(ISERR(FIND("12",GERAL[[#This Row],[ODS]])),"NÃO","SIM")</f>
        <v>NÃO</v>
      </c>
      <c r="W1253" s="2" t="str">
        <f>IF(ISERR(FIND("13",GERAL[[#This Row],[ODS]])),"NÃO","SIM")</f>
        <v>NÃO</v>
      </c>
      <c r="X1253" s="2" t="str">
        <f>IF(ISERR(FIND("14",GERAL[[#This Row],[ODS]])),"NÃO","SIM")</f>
        <v>NÃO</v>
      </c>
      <c r="Y1253" s="2" t="str">
        <f>IF(ISERR(FIND("15",GERAL[[#This Row],[ODS]])),"NÃO","SIM")</f>
        <v>NÃO</v>
      </c>
      <c r="Z1253" s="2" t="str">
        <f>IF(ISERR(FIND("16",GERAL[[#This Row],[ODS]])),"NÃO","SIM")</f>
        <v>NÃO</v>
      </c>
      <c r="AA1253" s="2" t="str">
        <f>IF(ISERR(FIND("17",GERAL[[#This Row],[ODS]])),"NÃO","SIM")</f>
        <v>NÃO</v>
      </c>
      <c r="AB1253" s="1">
        <v>39.527618859456595</v>
      </c>
      <c r="AC1253" s="1">
        <v>65.994617705232045</v>
      </c>
      <c r="AD1253" s="1">
        <v>46.98659768620432</v>
      </c>
      <c r="AE1253" s="1">
        <v>50.21157399893962</v>
      </c>
      <c r="AF1253" s="1">
        <v>63.297821914782674</v>
      </c>
      <c r="AG1253" s="1" t="str">
        <f>GERAL[[#This Row],[SIGLA]]&amp;GERAL[[#This Row],[CÓD]]</f>
        <v>MAIN_BC</v>
      </c>
      <c r="AH1253" s="1">
        <f ca="1">VLOOKUP(GERAL[[#This Row],[REF_NOTA]],BASE_NOTAS[],7,FALSE)</f>
        <v>71.297545251786659</v>
      </c>
      <c r="AI1253" s="31">
        <f ca="1">IF(GERAL[[#This Row],[Nota 2025]]="",0,GERAL[[#This Row],[Nota 2026]]-GERAL[[#This Row],[Nota 2025]])</f>
        <v>7.9997233370039851</v>
      </c>
    </row>
    <row r="1254" spans="1:35" ht="17" x14ac:dyDescent="0.35">
      <c r="A1254" s="2" t="s">
        <v>168</v>
      </c>
      <c r="B1254" s="2" t="s">
        <v>195</v>
      </c>
      <c r="C1254" s="2" t="s">
        <v>213</v>
      </c>
      <c r="D1254" s="15" t="s">
        <v>49</v>
      </c>
      <c r="E1254" s="2" t="s">
        <v>119</v>
      </c>
      <c r="F1254" s="2" t="str">
        <f>VLOOKUP(GERAL[[#This Row],[CÓD]],SEALL,6,FALSE)</f>
        <v>SG</v>
      </c>
      <c r="G125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5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5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54" s="2" t="str">
        <f>VLOOKUP(GERAL[[#This Row],[CÓD]],SEALL,4,FALSE)</f>
        <v>04, 09</v>
      </c>
      <c r="K1254" s="2" t="str">
        <f>IF(ISERR(FIND("01",GERAL[[#This Row],[ODS]])),"NÃO","SIM")</f>
        <v>NÃO</v>
      </c>
      <c r="L1254" s="2" t="str">
        <f>IF(ISERR(FIND("02",GERAL[[#This Row],[ODS]])),"NÃO","SIM")</f>
        <v>NÃO</v>
      </c>
      <c r="M1254" s="2" t="str">
        <f>IF(ISERR(FIND("03",GERAL[[#This Row],[ODS]])),"NÃO","SIM")</f>
        <v>NÃO</v>
      </c>
      <c r="N1254" s="2" t="str">
        <f>IF(ISERR(FIND("04",GERAL[[#This Row],[ODS]])),"NÃO","SIM")</f>
        <v>SIM</v>
      </c>
      <c r="O1254" s="2" t="str">
        <f>IF(ISERR(FIND("05",GERAL[[#This Row],[ODS]])),"NÃO","SIM")</f>
        <v>NÃO</v>
      </c>
      <c r="P1254" s="2" t="str">
        <f>IF(ISERR(FIND("06",GERAL[[#This Row],[ODS]])),"NÃO","SIM")</f>
        <v>NÃO</v>
      </c>
      <c r="Q1254" s="2" t="str">
        <f>IF(ISERR(FIND("07",GERAL[[#This Row],[ODS]])),"NÃO","SIM")</f>
        <v>NÃO</v>
      </c>
      <c r="R1254" s="2" t="str">
        <f>IF(ISERR(FIND("08",GERAL[[#This Row],[ODS]])),"NÃO","SIM")</f>
        <v>NÃO</v>
      </c>
      <c r="S1254" s="2" t="str">
        <f>IF(ISERR(FIND("09",GERAL[[#This Row],[ODS]])),"NÃO","SIM")</f>
        <v>SIM</v>
      </c>
      <c r="T1254" s="2" t="str">
        <f>IF(ISERR(FIND("10",GERAL[[#This Row],[ODS]])),"NÃO","SIM")</f>
        <v>NÃO</v>
      </c>
      <c r="U1254" s="2" t="str">
        <f>IF(ISERR(FIND("11",GERAL[[#This Row],[ODS]])),"NÃO","SIM")</f>
        <v>NÃO</v>
      </c>
      <c r="V1254" s="2" t="str">
        <f>IF(ISERR(FIND("12",GERAL[[#This Row],[ODS]])),"NÃO","SIM")</f>
        <v>NÃO</v>
      </c>
      <c r="W1254" s="2" t="str">
        <f>IF(ISERR(FIND("13",GERAL[[#This Row],[ODS]])),"NÃO","SIM")</f>
        <v>NÃO</v>
      </c>
      <c r="X1254" s="2" t="str">
        <f>IF(ISERR(FIND("14",GERAL[[#This Row],[ODS]])),"NÃO","SIM")</f>
        <v>NÃO</v>
      </c>
      <c r="Y1254" s="2" t="str">
        <f>IF(ISERR(FIND("15",GERAL[[#This Row],[ODS]])),"NÃO","SIM")</f>
        <v>NÃO</v>
      </c>
      <c r="Z1254" s="2" t="str">
        <f>IF(ISERR(FIND("16",GERAL[[#This Row],[ODS]])),"NÃO","SIM")</f>
        <v>NÃO</v>
      </c>
      <c r="AA1254" s="2" t="str">
        <f>IF(ISERR(FIND("17",GERAL[[#This Row],[ODS]])),"NÃO","SIM")</f>
        <v>NÃO</v>
      </c>
      <c r="AB1254" s="1">
        <v>26.422073441140153</v>
      </c>
      <c r="AC1254" s="1">
        <v>35.364759927133477</v>
      </c>
      <c r="AD1254" s="1">
        <v>32.761425604609087</v>
      </c>
      <c r="AE1254" s="1">
        <v>25.906242592720307</v>
      </c>
      <c r="AF1254" s="1">
        <v>37.729600877462339</v>
      </c>
      <c r="AG1254" s="1" t="str">
        <f>GERAL[[#This Row],[SIGLA]]&amp;GERAL[[#This Row],[CÓD]]</f>
        <v>MTIN_BC</v>
      </c>
      <c r="AH1254" s="1">
        <f ca="1">VLOOKUP(GERAL[[#This Row],[REF_NOTA]],BASE_NOTAS[],7,FALSE)</f>
        <v>41.454070234264499</v>
      </c>
      <c r="AI1254" s="31">
        <f ca="1">IF(GERAL[[#This Row],[Nota 2025]]="",0,GERAL[[#This Row],[Nota 2026]]-GERAL[[#This Row],[Nota 2025]])</f>
        <v>3.7244693568021603</v>
      </c>
    </row>
    <row r="1255" spans="1:35" ht="17" x14ac:dyDescent="0.35">
      <c r="A1255" s="2" t="s">
        <v>167</v>
      </c>
      <c r="B1255" s="2" t="s">
        <v>193</v>
      </c>
      <c r="C1255" s="2" t="s">
        <v>213</v>
      </c>
      <c r="D1255" s="15" t="s">
        <v>49</v>
      </c>
      <c r="E1255" s="2" t="s">
        <v>119</v>
      </c>
      <c r="F1255" s="2" t="str">
        <f>VLOOKUP(GERAL[[#This Row],[CÓD]],SEALL,6,FALSE)</f>
        <v>SG</v>
      </c>
      <c r="G125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5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5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55" s="2" t="str">
        <f>VLOOKUP(GERAL[[#This Row],[CÓD]],SEALL,4,FALSE)</f>
        <v>04, 09</v>
      </c>
      <c r="K1255" s="2" t="str">
        <f>IF(ISERR(FIND("01",GERAL[[#This Row],[ODS]])),"NÃO","SIM")</f>
        <v>NÃO</v>
      </c>
      <c r="L1255" s="2" t="str">
        <f>IF(ISERR(FIND("02",GERAL[[#This Row],[ODS]])),"NÃO","SIM")</f>
        <v>NÃO</v>
      </c>
      <c r="M1255" s="2" t="str">
        <f>IF(ISERR(FIND("03",GERAL[[#This Row],[ODS]])),"NÃO","SIM")</f>
        <v>NÃO</v>
      </c>
      <c r="N1255" s="2" t="str">
        <f>IF(ISERR(FIND("04",GERAL[[#This Row],[ODS]])),"NÃO","SIM")</f>
        <v>SIM</v>
      </c>
      <c r="O1255" s="2" t="str">
        <f>IF(ISERR(FIND("05",GERAL[[#This Row],[ODS]])),"NÃO","SIM")</f>
        <v>NÃO</v>
      </c>
      <c r="P1255" s="2" t="str">
        <f>IF(ISERR(FIND("06",GERAL[[#This Row],[ODS]])),"NÃO","SIM")</f>
        <v>NÃO</v>
      </c>
      <c r="Q1255" s="2" t="str">
        <f>IF(ISERR(FIND("07",GERAL[[#This Row],[ODS]])),"NÃO","SIM")</f>
        <v>NÃO</v>
      </c>
      <c r="R1255" s="2" t="str">
        <f>IF(ISERR(FIND("08",GERAL[[#This Row],[ODS]])),"NÃO","SIM")</f>
        <v>NÃO</v>
      </c>
      <c r="S1255" s="2" t="str">
        <f>IF(ISERR(FIND("09",GERAL[[#This Row],[ODS]])),"NÃO","SIM")</f>
        <v>SIM</v>
      </c>
      <c r="T1255" s="2" t="str">
        <f>IF(ISERR(FIND("10",GERAL[[#This Row],[ODS]])),"NÃO","SIM")</f>
        <v>NÃO</v>
      </c>
      <c r="U1255" s="2" t="str">
        <f>IF(ISERR(FIND("11",GERAL[[#This Row],[ODS]])),"NÃO","SIM")</f>
        <v>NÃO</v>
      </c>
      <c r="V1255" s="2" t="str">
        <f>IF(ISERR(FIND("12",GERAL[[#This Row],[ODS]])),"NÃO","SIM")</f>
        <v>NÃO</v>
      </c>
      <c r="W1255" s="2" t="str">
        <f>IF(ISERR(FIND("13",GERAL[[#This Row],[ODS]])),"NÃO","SIM")</f>
        <v>NÃO</v>
      </c>
      <c r="X1255" s="2" t="str">
        <f>IF(ISERR(FIND("14",GERAL[[#This Row],[ODS]])),"NÃO","SIM")</f>
        <v>NÃO</v>
      </c>
      <c r="Y1255" s="2" t="str">
        <f>IF(ISERR(FIND("15",GERAL[[#This Row],[ODS]])),"NÃO","SIM")</f>
        <v>NÃO</v>
      </c>
      <c r="Z1255" s="2" t="str">
        <f>IF(ISERR(FIND("16",GERAL[[#This Row],[ODS]])),"NÃO","SIM")</f>
        <v>NÃO</v>
      </c>
      <c r="AA1255" s="2" t="str">
        <f>IF(ISERR(FIND("17",GERAL[[#This Row],[ODS]])),"NÃO","SIM")</f>
        <v>NÃO</v>
      </c>
      <c r="AB1255" s="1">
        <v>38.629210805586105</v>
      </c>
      <c r="AC1255" s="1">
        <v>49.116215285158951</v>
      </c>
      <c r="AD1255" s="1">
        <v>50.103200408073825</v>
      </c>
      <c r="AE1255" s="1">
        <v>53.369978758491413</v>
      </c>
      <c r="AF1255" s="1">
        <v>66.584189711233236</v>
      </c>
      <c r="AG1255" s="1" t="str">
        <f>GERAL[[#This Row],[SIGLA]]&amp;GERAL[[#This Row],[CÓD]]</f>
        <v>MSIN_BC</v>
      </c>
      <c r="AH1255" s="1">
        <f ca="1">VLOOKUP(GERAL[[#This Row],[REF_NOTA]],BASE_NOTAS[],7,FALSE)</f>
        <v>59.722287090559846</v>
      </c>
      <c r="AI1255" s="31">
        <f ca="1">IF(GERAL[[#This Row],[Nota 2025]]="",0,GERAL[[#This Row],[Nota 2026]]-GERAL[[#This Row],[Nota 2025]])</f>
        <v>-6.8619026206733906</v>
      </c>
    </row>
    <row r="1256" spans="1:35" ht="17" x14ac:dyDescent="0.35">
      <c r="A1256" s="2" t="s">
        <v>166</v>
      </c>
      <c r="B1256" s="2" t="s">
        <v>192</v>
      </c>
      <c r="C1256" s="2" t="s">
        <v>213</v>
      </c>
      <c r="D1256" s="15" t="s">
        <v>49</v>
      </c>
      <c r="E1256" s="2" t="s">
        <v>119</v>
      </c>
      <c r="F1256" s="2" t="str">
        <f>VLOOKUP(GERAL[[#This Row],[CÓD]],SEALL,6,FALSE)</f>
        <v>SG</v>
      </c>
      <c r="G125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5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5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56" s="2" t="str">
        <f>VLOOKUP(GERAL[[#This Row],[CÓD]],SEALL,4,FALSE)</f>
        <v>04, 09</v>
      </c>
      <c r="K1256" s="2" t="str">
        <f>IF(ISERR(FIND("01",GERAL[[#This Row],[ODS]])),"NÃO","SIM")</f>
        <v>NÃO</v>
      </c>
      <c r="L1256" s="2" t="str">
        <f>IF(ISERR(FIND("02",GERAL[[#This Row],[ODS]])),"NÃO","SIM")</f>
        <v>NÃO</v>
      </c>
      <c r="M1256" s="2" t="str">
        <f>IF(ISERR(FIND("03",GERAL[[#This Row],[ODS]])),"NÃO","SIM")</f>
        <v>NÃO</v>
      </c>
      <c r="N1256" s="2" t="str">
        <f>IF(ISERR(FIND("04",GERAL[[#This Row],[ODS]])),"NÃO","SIM")</f>
        <v>SIM</v>
      </c>
      <c r="O1256" s="2" t="str">
        <f>IF(ISERR(FIND("05",GERAL[[#This Row],[ODS]])),"NÃO","SIM")</f>
        <v>NÃO</v>
      </c>
      <c r="P1256" s="2" t="str">
        <f>IF(ISERR(FIND("06",GERAL[[#This Row],[ODS]])),"NÃO","SIM")</f>
        <v>NÃO</v>
      </c>
      <c r="Q1256" s="2" t="str">
        <f>IF(ISERR(FIND("07",GERAL[[#This Row],[ODS]])),"NÃO","SIM")</f>
        <v>NÃO</v>
      </c>
      <c r="R1256" s="2" t="str">
        <f>IF(ISERR(FIND("08",GERAL[[#This Row],[ODS]])),"NÃO","SIM")</f>
        <v>NÃO</v>
      </c>
      <c r="S1256" s="2" t="str">
        <f>IF(ISERR(FIND("09",GERAL[[#This Row],[ODS]])),"NÃO","SIM")</f>
        <v>SIM</v>
      </c>
      <c r="T1256" s="2" t="str">
        <f>IF(ISERR(FIND("10",GERAL[[#This Row],[ODS]])),"NÃO","SIM")</f>
        <v>NÃO</v>
      </c>
      <c r="U1256" s="2" t="str">
        <f>IF(ISERR(FIND("11",GERAL[[#This Row],[ODS]])),"NÃO","SIM")</f>
        <v>NÃO</v>
      </c>
      <c r="V1256" s="2" t="str">
        <f>IF(ISERR(FIND("12",GERAL[[#This Row],[ODS]])),"NÃO","SIM")</f>
        <v>NÃO</v>
      </c>
      <c r="W1256" s="2" t="str">
        <f>IF(ISERR(FIND("13",GERAL[[#This Row],[ODS]])),"NÃO","SIM")</f>
        <v>NÃO</v>
      </c>
      <c r="X1256" s="2" t="str">
        <f>IF(ISERR(FIND("14",GERAL[[#This Row],[ODS]])),"NÃO","SIM")</f>
        <v>NÃO</v>
      </c>
      <c r="Y1256" s="2" t="str">
        <f>IF(ISERR(FIND("15",GERAL[[#This Row],[ODS]])),"NÃO","SIM")</f>
        <v>NÃO</v>
      </c>
      <c r="Z1256" s="2" t="str">
        <f>IF(ISERR(FIND("16",GERAL[[#This Row],[ODS]])),"NÃO","SIM")</f>
        <v>NÃO</v>
      </c>
      <c r="AA1256" s="2" t="str">
        <f>IF(ISERR(FIND("17",GERAL[[#This Row],[ODS]])),"NÃO","SIM")</f>
        <v>NÃO</v>
      </c>
      <c r="AB1256" s="1">
        <v>43.964223934173994</v>
      </c>
      <c r="AC1256" s="1">
        <v>72.992798680719446</v>
      </c>
      <c r="AD1256" s="1">
        <v>64.561250491824325</v>
      </c>
      <c r="AE1256" s="1">
        <v>62.968178947575026</v>
      </c>
      <c r="AF1256" s="1">
        <v>79.042797448673539</v>
      </c>
      <c r="AG1256" s="1" t="str">
        <f>GERAL[[#This Row],[SIGLA]]&amp;GERAL[[#This Row],[CÓD]]</f>
        <v>MGIN_BC</v>
      </c>
      <c r="AH1256" s="1">
        <f ca="1">VLOOKUP(GERAL[[#This Row],[REF_NOTA]],BASE_NOTAS[],7,FALSE)</f>
        <v>58.935518730471514</v>
      </c>
      <c r="AI1256" s="31">
        <f ca="1">IF(GERAL[[#This Row],[Nota 2025]]="",0,GERAL[[#This Row],[Nota 2026]]-GERAL[[#This Row],[Nota 2025]])</f>
        <v>-20.107278718202025</v>
      </c>
    </row>
    <row r="1257" spans="1:35" ht="17" x14ac:dyDescent="0.35">
      <c r="A1257" s="2" t="s">
        <v>169</v>
      </c>
      <c r="B1257" s="2" t="s">
        <v>196</v>
      </c>
      <c r="C1257" s="2" t="s">
        <v>213</v>
      </c>
      <c r="D1257" s="15" t="s">
        <v>49</v>
      </c>
      <c r="E1257" s="2" t="s">
        <v>119</v>
      </c>
      <c r="F1257" s="2" t="str">
        <f>VLOOKUP(GERAL[[#This Row],[CÓD]],SEALL,6,FALSE)</f>
        <v>SG</v>
      </c>
      <c r="G125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5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5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57" s="2" t="str">
        <f>VLOOKUP(GERAL[[#This Row],[CÓD]],SEALL,4,FALSE)</f>
        <v>04, 09</v>
      </c>
      <c r="K1257" s="2" t="str">
        <f>IF(ISERR(FIND("01",GERAL[[#This Row],[ODS]])),"NÃO","SIM")</f>
        <v>NÃO</v>
      </c>
      <c r="L1257" s="2" t="str">
        <f>IF(ISERR(FIND("02",GERAL[[#This Row],[ODS]])),"NÃO","SIM")</f>
        <v>NÃO</v>
      </c>
      <c r="M1257" s="2" t="str">
        <f>IF(ISERR(FIND("03",GERAL[[#This Row],[ODS]])),"NÃO","SIM")</f>
        <v>NÃO</v>
      </c>
      <c r="N1257" s="2" t="str">
        <f>IF(ISERR(FIND("04",GERAL[[#This Row],[ODS]])),"NÃO","SIM")</f>
        <v>SIM</v>
      </c>
      <c r="O1257" s="2" t="str">
        <f>IF(ISERR(FIND("05",GERAL[[#This Row],[ODS]])),"NÃO","SIM")</f>
        <v>NÃO</v>
      </c>
      <c r="P1257" s="2" t="str">
        <f>IF(ISERR(FIND("06",GERAL[[#This Row],[ODS]])),"NÃO","SIM")</f>
        <v>NÃO</v>
      </c>
      <c r="Q1257" s="2" t="str">
        <f>IF(ISERR(FIND("07",GERAL[[#This Row],[ODS]])),"NÃO","SIM")</f>
        <v>NÃO</v>
      </c>
      <c r="R1257" s="2" t="str">
        <f>IF(ISERR(FIND("08",GERAL[[#This Row],[ODS]])),"NÃO","SIM")</f>
        <v>NÃO</v>
      </c>
      <c r="S1257" s="2" t="str">
        <f>IF(ISERR(FIND("09",GERAL[[#This Row],[ODS]])),"NÃO","SIM")</f>
        <v>SIM</v>
      </c>
      <c r="T1257" s="2" t="str">
        <f>IF(ISERR(FIND("10",GERAL[[#This Row],[ODS]])),"NÃO","SIM")</f>
        <v>NÃO</v>
      </c>
      <c r="U1257" s="2" t="str">
        <f>IF(ISERR(FIND("11",GERAL[[#This Row],[ODS]])),"NÃO","SIM")</f>
        <v>NÃO</v>
      </c>
      <c r="V1257" s="2" t="str">
        <f>IF(ISERR(FIND("12",GERAL[[#This Row],[ODS]])),"NÃO","SIM")</f>
        <v>NÃO</v>
      </c>
      <c r="W1257" s="2" t="str">
        <f>IF(ISERR(FIND("13",GERAL[[#This Row],[ODS]])),"NÃO","SIM")</f>
        <v>NÃO</v>
      </c>
      <c r="X1257" s="2" t="str">
        <f>IF(ISERR(FIND("14",GERAL[[#This Row],[ODS]])),"NÃO","SIM")</f>
        <v>NÃO</v>
      </c>
      <c r="Y1257" s="2" t="str">
        <f>IF(ISERR(FIND("15",GERAL[[#This Row],[ODS]])),"NÃO","SIM")</f>
        <v>NÃO</v>
      </c>
      <c r="Z1257" s="2" t="str">
        <f>IF(ISERR(FIND("16",GERAL[[#This Row],[ODS]])),"NÃO","SIM")</f>
        <v>NÃO</v>
      </c>
      <c r="AA1257" s="2" t="str">
        <f>IF(ISERR(FIND("17",GERAL[[#This Row],[ODS]])),"NÃO","SIM")</f>
        <v>NÃO</v>
      </c>
      <c r="AB1257" s="1">
        <v>28.729898217879008</v>
      </c>
      <c r="AC1257" s="1">
        <v>49.354890633281769</v>
      </c>
      <c r="AD1257" s="1">
        <v>49.497765809307403</v>
      </c>
      <c r="AE1257" s="1">
        <v>39.547013387361957</v>
      </c>
      <c r="AF1257" s="1">
        <v>39.804389384561631</v>
      </c>
      <c r="AG1257" s="1" t="str">
        <f>GERAL[[#This Row],[SIGLA]]&amp;GERAL[[#This Row],[CÓD]]</f>
        <v>PAIN_BC</v>
      </c>
      <c r="AH1257" s="1">
        <f ca="1">VLOOKUP(GERAL[[#This Row],[REF_NOTA]],BASE_NOTAS[],7,FALSE)</f>
        <v>35.521734366560679</v>
      </c>
      <c r="AI1257" s="31">
        <f ca="1">IF(GERAL[[#This Row],[Nota 2025]]="",0,GERAL[[#This Row],[Nota 2026]]-GERAL[[#This Row],[Nota 2025]])</f>
        <v>-4.2826550180009519</v>
      </c>
    </row>
    <row r="1258" spans="1:35" ht="17" x14ac:dyDescent="0.35">
      <c r="A1258" s="2" t="s">
        <v>170</v>
      </c>
      <c r="B1258" s="2" t="s">
        <v>197</v>
      </c>
      <c r="C1258" s="2" t="s">
        <v>213</v>
      </c>
      <c r="D1258" s="15" t="s">
        <v>49</v>
      </c>
      <c r="E1258" s="2" t="s">
        <v>119</v>
      </c>
      <c r="F1258" s="2" t="str">
        <f>VLOOKUP(GERAL[[#This Row],[CÓD]],SEALL,6,FALSE)</f>
        <v>SG</v>
      </c>
      <c r="G125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5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5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58" s="2" t="str">
        <f>VLOOKUP(GERAL[[#This Row],[CÓD]],SEALL,4,FALSE)</f>
        <v>04, 09</v>
      </c>
      <c r="K1258" s="2" t="str">
        <f>IF(ISERR(FIND("01",GERAL[[#This Row],[ODS]])),"NÃO","SIM")</f>
        <v>NÃO</v>
      </c>
      <c r="L1258" s="2" t="str">
        <f>IF(ISERR(FIND("02",GERAL[[#This Row],[ODS]])),"NÃO","SIM")</f>
        <v>NÃO</v>
      </c>
      <c r="M1258" s="2" t="str">
        <f>IF(ISERR(FIND("03",GERAL[[#This Row],[ODS]])),"NÃO","SIM")</f>
        <v>NÃO</v>
      </c>
      <c r="N1258" s="2" t="str">
        <f>IF(ISERR(FIND("04",GERAL[[#This Row],[ODS]])),"NÃO","SIM")</f>
        <v>SIM</v>
      </c>
      <c r="O1258" s="2" t="str">
        <f>IF(ISERR(FIND("05",GERAL[[#This Row],[ODS]])),"NÃO","SIM")</f>
        <v>NÃO</v>
      </c>
      <c r="P1258" s="2" t="str">
        <f>IF(ISERR(FIND("06",GERAL[[#This Row],[ODS]])),"NÃO","SIM")</f>
        <v>NÃO</v>
      </c>
      <c r="Q1258" s="2" t="str">
        <f>IF(ISERR(FIND("07",GERAL[[#This Row],[ODS]])),"NÃO","SIM")</f>
        <v>NÃO</v>
      </c>
      <c r="R1258" s="2" t="str">
        <f>IF(ISERR(FIND("08",GERAL[[#This Row],[ODS]])),"NÃO","SIM")</f>
        <v>NÃO</v>
      </c>
      <c r="S1258" s="2" t="str">
        <f>IF(ISERR(FIND("09",GERAL[[#This Row],[ODS]])),"NÃO","SIM")</f>
        <v>SIM</v>
      </c>
      <c r="T1258" s="2" t="str">
        <f>IF(ISERR(FIND("10",GERAL[[#This Row],[ODS]])),"NÃO","SIM")</f>
        <v>NÃO</v>
      </c>
      <c r="U1258" s="2" t="str">
        <f>IF(ISERR(FIND("11",GERAL[[#This Row],[ODS]])),"NÃO","SIM")</f>
        <v>NÃO</v>
      </c>
      <c r="V1258" s="2" t="str">
        <f>IF(ISERR(FIND("12",GERAL[[#This Row],[ODS]])),"NÃO","SIM")</f>
        <v>NÃO</v>
      </c>
      <c r="W1258" s="2" t="str">
        <f>IF(ISERR(FIND("13",GERAL[[#This Row],[ODS]])),"NÃO","SIM")</f>
        <v>NÃO</v>
      </c>
      <c r="X1258" s="2" t="str">
        <f>IF(ISERR(FIND("14",GERAL[[#This Row],[ODS]])),"NÃO","SIM")</f>
        <v>NÃO</v>
      </c>
      <c r="Y1258" s="2" t="str">
        <f>IF(ISERR(FIND("15",GERAL[[#This Row],[ODS]])),"NÃO","SIM")</f>
        <v>NÃO</v>
      </c>
      <c r="Z1258" s="2" t="str">
        <f>IF(ISERR(FIND("16",GERAL[[#This Row],[ODS]])),"NÃO","SIM")</f>
        <v>NÃO</v>
      </c>
      <c r="AA1258" s="2" t="str">
        <f>IF(ISERR(FIND("17",GERAL[[#This Row],[ODS]])),"NÃO","SIM")</f>
        <v>NÃO</v>
      </c>
      <c r="AB1258" s="1">
        <v>47.720891851234008</v>
      </c>
      <c r="AC1258" s="1">
        <v>77.765770664945094</v>
      </c>
      <c r="AD1258" s="1">
        <v>63.386988437190226</v>
      </c>
      <c r="AE1258" s="1">
        <v>57.286864024157616</v>
      </c>
      <c r="AF1258" s="1">
        <v>66.580544417609701</v>
      </c>
      <c r="AG1258" s="1" t="str">
        <f>GERAL[[#This Row],[SIGLA]]&amp;GERAL[[#This Row],[CÓD]]</f>
        <v>PBIN_BC</v>
      </c>
      <c r="AH1258" s="1">
        <f ca="1">VLOOKUP(GERAL[[#This Row],[REF_NOTA]],BASE_NOTAS[],7,FALSE)</f>
        <v>51.333978461391752</v>
      </c>
      <c r="AI1258" s="31">
        <f ca="1">IF(GERAL[[#This Row],[Nota 2025]]="",0,GERAL[[#This Row],[Nota 2026]]-GERAL[[#This Row],[Nota 2025]])</f>
        <v>-15.24656595621795</v>
      </c>
    </row>
    <row r="1259" spans="1:35" ht="17" x14ac:dyDescent="0.35">
      <c r="A1259" s="2" t="s">
        <v>173</v>
      </c>
      <c r="B1259" s="2" t="s">
        <v>200</v>
      </c>
      <c r="C1259" s="2" t="s">
        <v>213</v>
      </c>
      <c r="D1259" s="15" t="s">
        <v>49</v>
      </c>
      <c r="E1259" s="2" t="s">
        <v>119</v>
      </c>
      <c r="F1259" s="2" t="str">
        <f>VLOOKUP(GERAL[[#This Row],[CÓD]],SEALL,6,FALSE)</f>
        <v>SG</v>
      </c>
      <c r="G125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5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5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59" s="2" t="str">
        <f>VLOOKUP(GERAL[[#This Row],[CÓD]],SEALL,4,FALSE)</f>
        <v>04, 09</v>
      </c>
      <c r="K1259" s="2" t="str">
        <f>IF(ISERR(FIND("01",GERAL[[#This Row],[ODS]])),"NÃO","SIM")</f>
        <v>NÃO</v>
      </c>
      <c r="L1259" s="2" t="str">
        <f>IF(ISERR(FIND("02",GERAL[[#This Row],[ODS]])),"NÃO","SIM")</f>
        <v>NÃO</v>
      </c>
      <c r="M1259" s="2" t="str">
        <f>IF(ISERR(FIND("03",GERAL[[#This Row],[ODS]])),"NÃO","SIM")</f>
        <v>NÃO</v>
      </c>
      <c r="N1259" s="2" t="str">
        <f>IF(ISERR(FIND("04",GERAL[[#This Row],[ODS]])),"NÃO","SIM")</f>
        <v>SIM</v>
      </c>
      <c r="O1259" s="2" t="str">
        <f>IF(ISERR(FIND("05",GERAL[[#This Row],[ODS]])),"NÃO","SIM")</f>
        <v>NÃO</v>
      </c>
      <c r="P1259" s="2" t="str">
        <f>IF(ISERR(FIND("06",GERAL[[#This Row],[ODS]])),"NÃO","SIM")</f>
        <v>NÃO</v>
      </c>
      <c r="Q1259" s="2" t="str">
        <f>IF(ISERR(FIND("07",GERAL[[#This Row],[ODS]])),"NÃO","SIM")</f>
        <v>NÃO</v>
      </c>
      <c r="R1259" s="2" t="str">
        <f>IF(ISERR(FIND("08",GERAL[[#This Row],[ODS]])),"NÃO","SIM")</f>
        <v>NÃO</v>
      </c>
      <c r="S1259" s="2" t="str">
        <f>IF(ISERR(FIND("09",GERAL[[#This Row],[ODS]])),"NÃO","SIM")</f>
        <v>SIM</v>
      </c>
      <c r="T1259" s="2" t="str">
        <f>IF(ISERR(FIND("10",GERAL[[#This Row],[ODS]])),"NÃO","SIM")</f>
        <v>NÃO</v>
      </c>
      <c r="U1259" s="2" t="str">
        <f>IF(ISERR(FIND("11",GERAL[[#This Row],[ODS]])),"NÃO","SIM")</f>
        <v>NÃO</v>
      </c>
      <c r="V1259" s="2" t="str">
        <f>IF(ISERR(FIND("12",GERAL[[#This Row],[ODS]])),"NÃO","SIM")</f>
        <v>NÃO</v>
      </c>
      <c r="W1259" s="2" t="str">
        <f>IF(ISERR(FIND("13",GERAL[[#This Row],[ODS]])),"NÃO","SIM")</f>
        <v>NÃO</v>
      </c>
      <c r="X1259" s="2" t="str">
        <f>IF(ISERR(FIND("14",GERAL[[#This Row],[ODS]])),"NÃO","SIM")</f>
        <v>NÃO</v>
      </c>
      <c r="Y1259" s="2" t="str">
        <f>IF(ISERR(FIND("15",GERAL[[#This Row],[ODS]])),"NÃO","SIM")</f>
        <v>NÃO</v>
      </c>
      <c r="Z1259" s="2" t="str">
        <f>IF(ISERR(FIND("16",GERAL[[#This Row],[ODS]])),"NÃO","SIM")</f>
        <v>NÃO</v>
      </c>
      <c r="AA1259" s="2" t="str">
        <f>IF(ISERR(FIND("17",GERAL[[#This Row],[ODS]])),"NÃO","SIM")</f>
        <v>NÃO</v>
      </c>
      <c r="AB1259" s="1">
        <v>35.948130884763962</v>
      </c>
      <c r="AC1259" s="1">
        <v>47.203919039563893</v>
      </c>
      <c r="AD1259" s="1">
        <v>42.570068306834195</v>
      </c>
      <c r="AE1259" s="1">
        <v>39.925263196365471</v>
      </c>
      <c r="AF1259" s="1">
        <v>58.205586215313652</v>
      </c>
      <c r="AG1259" s="1" t="str">
        <f>GERAL[[#This Row],[SIGLA]]&amp;GERAL[[#This Row],[CÓD]]</f>
        <v>PRIN_BC</v>
      </c>
      <c r="AH1259" s="1">
        <f ca="1">VLOOKUP(GERAL[[#This Row],[REF_NOTA]],BASE_NOTAS[],7,FALSE)</f>
        <v>34.294556604196849</v>
      </c>
      <c r="AI1259" s="31">
        <f ca="1">IF(GERAL[[#This Row],[Nota 2025]]="",0,GERAL[[#This Row],[Nota 2026]]-GERAL[[#This Row],[Nota 2025]])</f>
        <v>-23.911029611116803</v>
      </c>
    </row>
    <row r="1260" spans="1:35" ht="17" x14ac:dyDescent="0.35">
      <c r="A1260" s="2" t="s">
        <v>171</v>
      </c>
      <c r="B1260" s="2" t="s">
        <v>198</v>
      </c>
      <c r="C1260" s="2" t="s">
        <v>213</v>
      </c>
      <c r="D1260" s="15" t="s">
        <v>49</v>
      </c>
      <c r="E1260" s="2" t="s">
        <v>119</v>
      </c>
      <c r="F1260" s="2" t="str">
        <f>VLOOKUP(GERAL[[#This Row],[CÓD]],SEALL,6,FALSE)</f>
        <v>SG</v>
      </c>
      <c r="G126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6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6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60" s="2" t="str">
        <f>VLOOKUP(GERAL[[#This Row],[CÓD]],SEALL,4,FALSE)</f>
        <v>04, 09</v>
      </c>
      <c r="K1260" s="2" t="str">
        <f>IF(ISERR(FIND("01",GERAL[[#This Row],[ODS]])),"NÃO","SIM")</f>
        <v>NÃO</v>
      </c>
      <c r="L1260" s="2" t="str">
        <f>IF(ISERR(FIND("02",GERAL[[#This Row],[ODS]])),"NÃO","SIM")</f>
        <v>NÃO</v>
      </c>
      <c r="M1260" s="2" t="str">
        <f>IF(ISERR(FIND("03",GERAL[[#This Row],[ODS]])),"NÃO","SIM")</f>
        <v>NÃO</v>
      </c>
      <c r="N1260" s="2" t="str">
        <f>IF(ISERR(FIND("04",GERAL[[#This Row],[ODS]])),"NÃO","SIM")</f>
        <v>SIM</v>
      </c>
      <c r="O1260" s="2" t="str">
        <f>IF(ISERR(FIND("05",GERAL[[#This Row],[ODS]])),"NÃO","SIM")</f>
        <v>NÃO</v>
      </c>
      <c r="P1260" s="2" t="str">
        <f>IF(ISERR(FIND("06",GERAL[[#This Row],[ODS]])),"NÃO","SIM")</f>
        <v>NÃO</v>
      </c>
      <c r="Q1260" s="2" t="str">
        <f>IF(ISERR(FIND("07",GERAL[[#This Row],[ODS]])),"NÃO","SIM")</f>
        <v>NÃO</v>
      </c>
      <c r="R1260" s="2" t="str">
        <f>IF(ISERR(FIND("08",GERAL[[#This Row],[ODS]])),"NÃO","SIM")</f>
        <v>NÃO</v>
      </c>
      <c r="S1260" s="2" t="str">
        <f>IF(ISERR(FIND("09",GERAL[[#This Row],[ODS]])),"NÃO","SIM")</f>
        <v>SIM</v>
      </c>
      <c r="T1260" s="2" t="str">
        <f>IF(ISERR(FIND("10",GERAL[[#This Row],[ODS]])),"NÃO","SIM")</f>
        <v>NÃO</v>
      </c>
      <c r="U1260" s="2" t="str">
        <f>IF(ISERR(FIND("11",GERAL[[#This Row],[ODS]])),"NÃO","SIM")</f>
        <v>NÃO</v>
      </c>
      <c r="V1260" s="2" t="str">
        <f>IF(ISERR(FIND("12",GERAL[[#This Row],[ODS]])),"NÃO","SIM")</f>
        <v>NÃO</v>
      </c>
      <c r="W1260" s="2" t="str">
        <f>IF(ISERR(FIND("13",GERAL[[#This Row],[ODS]])),"NÃO","SIM")</f>
        <v>NÃO</v>
      </c>
      <c r="X1260" s="2" t="str">
        <f>IF(ISERR(FIND("14",GERAL[[#This Row],[ODS]])),"NÃO","SIM")</f>
        <v>NÃO</v>
      </c>
      <c r="Y1260" s="2" t="str">
        <f>IF(ISERR(FIND("15",GERAL[[#This Row],[ODS]])),"NÃO","SIM")</f>
        <v>NÃO</v>
      </c>
      <c r="Z1260" s="2" t="str">
        <f>IF(ISERR(FIND("16",GERAL[[#This Row],[ODS]])),"NÃO","SIM")</f>
        <v>NÃO</v>
      </c>
      <c r="AA1260" s="2" t="str">
        <f>IF(ISERR(FIND("17",GERAL[[#This Row],[ODS]])),"NÃO","SIM")</f>
        <v>NÃO</v>
      </c>
      <c r="AB1260" s="1">
        <v>56.104338401820407</v>
      </c>
      <c r="AC1260" s="1">
        <v>95.780174823234049</v>
      </c>
      <c r="AD1260" s="1">
        <v>77.108999863471837</v>
      </c>
      <c r="AE1260" s="1">
        <v>63.528471228251568</v>
      </c>
      <c r="AF1260" s="1">
        <v>75.232046040000498</v>
      </c>
      <c r="AG1260" s="1" t="str">
        <f>GERAL[[#This Row],[SIGLA]]&amp;GERAL[[#This Row],[CÓD]]</f>
        <v>PEIN_BC</v>
      </c>
      <c r="AH1260" s="1">
        <f ca="1">VLOOKUP(GERAL[[#This Row],[REF_NOTA]],BASE_NOTAS[],7,FALSE)</f>
        <v>59.934290810359634</v>
      </c>
      <c r="AI1260" s="31">
        <f ca="1">IF(GERAL[[#This Row],[Nota 2025]]="",0,GERAL[[#This Row],[Nota 2026]]-GERAL[[#This Row],[Nota 2025]])</f>
        <v>-15.297755229640863</v>
      </c>
    </row>
    <row r="1261" spans="1:35" ht="17" x14ac:dyDescent="0.35">
      <c r="A1261" s="2" t="s">
        <v>172</v>
      </c>
      <c r="B1261" s="2" t="s">
        <v>199</v>
      </c>
      <c r="C1261" s="2" t="s">
        <v>213</v>
      </c>
      <c r="D1261" s="15" t="s">
        <v>49</v>
      </c>
      <c r="E1261" s="2" t="s">
        <v>119</v>
      </c>
      <c r="F1261" s="2" t="str">
        <f>VLOOKUP(GERAL[[#This Row],[CÓD]],SEALL,6,FALSE)</f>
        <v>SG</v>
      </c>
      <c r="G126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6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6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61" s="2" t="str">
        <f>VLOOKUP(GERAL[[#This Row],[CÓD]],SEALL,4,FALSE)</f>
        <v>04, 09</v>
      </c>
      <c r="K1261" s="2" t="str">
        <f>IF(ISERR(FIND("01",GERAL[[#This Row],[ODS]])),"NÃO","SIM")</f>
        <v>NÃO</v>
      </c>
      <c r="L1261" s="2" t="str">
        <f>IF(ISERR(FIND("02",GERAL[[#This Row],[ODS]])),"NÃO","SIM")</f>
        <v>NÃO</v>
      </c>
      <c r="M1261" s="2" t="str">
        <f>IF(ISERR(FIND("03",GERAL[[#This Row],[ODS]])),"NÃO","SIM")</f>
        <v>NÃO</v>
      </c>
      <c r="N1261" s="2" t="str">
        <f>IF(ISERR(FIND("04",GERAL[[#This Row],[ODS]])),"NÃO","SIM")</f>
        <v>SIM</v>
      </c>
      <c r="O1261" s="2" t="str">
        <f>IF(ISERR(FIND("05",GERAL[[#This Row],[ODS]])),"NÃO","SIM")</f>
        <v>NÃO</v>
      </c>
      <c r="P1261" s="2" t="str">
        <f>IF(ISERR(FIND("06",GERAL[[#This Row],[ODS]])),"NÃO","SIM")</f>
        <v>NÃO</v>
      </c>
      <c r="Q1261" s="2" t="str">
        <f>IF(ISERR(FIND("07",GERAL[[#This Row],[ODS]])),"NÃO","SIM")</f>
        <v>NÃO</v>
      </c>
      <c r="R1261" s="2" t="str">
        <f>IF(ISERR(FIND("08",GERAL[[#This Row],[ODS]])),"NÃO","SIM")</f>
        <v>NÃO</v>
      </c>
      <c r="S1261" s="2" t="str">
        <f>IF(ISERR(FIND("09",GERAL[[#This Row],[ODS]])),"NÃO","SIM")</f>
        <v>SIM</v>
      </c>
      <c r="T1261" s="2" t="str">
        <f>IF(ISERR(FIND("10",GERAL[[#This Row],[ODS]])),"NÃO","SIM")</f>
        <v>NÃO</v>
      </c>
      <c r="U1261" s="2" t="str">
        <f>IF(ISERR(FIND("11",GERAL[[#This Row],[ODS]])),"NÃO","SIM")</f>
        <v>NÃO</v>
      </c>
      <c r="V1261" s="2" t="str">
        <f>IF(ISERR(FIND("12",GERAL[[#This Row],[ODS]])),"NÃO","SIM")</f>
        <v>NÃO</v>
      </c>
      <c r="W1261" s="2" t="str">
        <f>IF(ISERR(FIND("13",GERAL[[#This Row],[ODS]])),"NÃO","SIM")</f>
        <v>NÃO</v>
      </c>
      <c r="X1261" s="2" t="str">
        <f>IF(ISERR(FIND("14",GERAL[[#This Row],[ODS]])),"NÃO","SIM")</f>
        <v>NÃO</v>
      </c>
      <c r="Y1261" s="2" t="str">
        <f>IF(ISERR(FIND("15",GERAL[[#This Row],[ODS]])),"NÃO","SIM")</f>
        <v>NÃO</v>
      </c>
      <c r="Z1261" s="2" t="str">
        <f>IF(ISERR(FIND("16",GERAL[[#This Row],[ODS]])),"NÃO","SIM")</f>
        <v>NÃO</v>
      </c>
      <c r="AA1261" s="2" t="str">
        <f>IF(ISERR(FIND("17",GERAL[[#This Row],[ODS]])),"NÃO","SIM")</f>
        <v>NÃO</v>
      </c>
      <c r="AB1261" s="1">
        <v>39.878036447698172</v>
      </c>
      <c r="AC1261" s="1">
        <v>28.669595149332729</v>
      </c>
      <c r="AD1261" s="1">
        <v>27.079432142747272</v>
      </c>
      <c r="AE1261" s="1">
        <v>25.088222578043379</v>
      </c>
      <c r="AF1261" s="1">
        <v>37.067377669987174</v>
      </c>
      <c r="AG1261" s="1" t="str">
        <f>GERAL[[#This Row],[SIGLA]]&amp;GERAL[[#This Row],[CÓD]]</f>
        <v>PIIN_BC</v>
      </c>
      <c r="AH1261" s="1">
        <f ca="1">VLOOKUP(GERAL[[#This Row],[REF_NOTA]],BASE_NOTAS[],7,FALSE)</f>
        <v>41.097661582082871</v>
      </c>
      <c r="AI1261" s="31">
        <f ca="1">IF(GERAL[[#This Row],[Nota 2025]]="",0,GERAL[[#This Row],[Nota 2026]]-GERAL[[#This Row],[Nota 2025]])</f>
        <v>4.0302839120956975</v>
      </c>
    </row>
    <row r="1262" spans="1:35" ht="17" x14ac:dyDescent="0.35">
      <c r="A1262" s="2" t="s">
        <v>174</v>
      </c>
      <c r="B1262" s="2" t="s">
        <v>201</v>
      </c>
      <c r="C1262" s="2" t="s">
        <v>213</v>
      </c>
      <c r="D1262" s="15" t="s">
        <v>49</v>
      </c>
      <c r="E1262" s="2" t="s">
        <v>119</v>
      </c>
      <c r="F1262" s="2" t="str">
        <f>VLOOKUP(GERAL[[#This Row],[CÓD]],SEALL,6,FALSE)</f>
        <v>SG</v>
      </c>
      <c r="G126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6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6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62" s="2" t="str">
        <f>VLOOKUP(GERAL[[#This Row],[CÓD]],SEALL,4,FALSE)</f>
        <v>04, 09</v>
      </c>
      <c r="K1262" s="2" t="str">
        <f>IF(ISERR(FIND("01",GERAL[[#This Row],[ODS]])),"NÃO","SIM")</f>
        <v>NÃO</v>
      </c>
      <c r="L1262" s="2" t="str">
        <f>IF(ISERR(FIND("02",GERAL[[#This Row],[ODS]])),"NÃO","SIM")</f>
        <v>NÃO</v>
      </c>
      <c r="M1262" s="2" t="str">
        <f>IF(ISERR(FIND("03",GERAL[[#This Row],[ODS]])),"NÃO","SIM")</f>
        <v>NÃO</v>
      </c>
      <c r="N1262" s="2" t="str">
        <f>IF(ISERR(FIND("04",GERAL[[#This Row],[ODS]])),"NÃO","SIM")</f>
        <v>SIM</v>
      </c>
      <c r="O1262" s="2" t="str">
        <f>IF(ISERR(FIND("05",GERAL[[#This Row],[ODS]])),"NÃO","SIM")</f>
        <v>NÃO</v>
      </c>
      <c r="P1262" s="2" t="str">
        <f>IF(ISERR(FIND("06",GERAL[[#This Row],[ODS]])),"NÃO","SIM")</f>
        <v>NÃO</v>
      </c>
      <c r="Q1262" s="2" t="str">
        <f>IF(ISERR(FIND("07",GERAL[[#This Row],[ODS]])),"NÃO","SIM")</f>
        <v>NÃO</v>
      </c>
      <c r="R1262" s="2" t="str">
        <f>IF(ISERR(FIND("08",GERAL[[#This Row],[ODS]])),"NÃO","SIM")</f>
        <v>NÃO</v>
      </c>
      <c r="S1262" s="2" t="str">
        <f>IF(ISERR(FIND("09",GERAL[[#This Row],[ODS]])),"NÃO","SIM")</f>
        <v>SIM</v>
      </c>
      <c r="T1262" s="2" t="str">
        <f>IF(ISERR(FIND("10",GERAL[[#This Row],[ODS]])),"NÃO","SIM")</f>
        <v>NÃO</v>
      </c>
      <c r="U1262" s="2" t="str">
        <f>IF(ISERR(FIND("11",GERAL[[#This Row],[ODS]])),"NÃO","SIM")</f>
        <v>NÃO</v>
      </c>
      <c r="V1262" s="2" t="str">
        <f>IF(ISERR(FIND("12",GERAL[[#This Row],[ODS]])),"NÃO","SIM")</f>
        <v>NÃO</v>
      </c>
      <c r="W1262" s="2" t="str">
        <f>IF(ISERR(FIND("13",GERAL[[#This Row],[ODS]])),"NÃO","SIM")</f>
        <v>NÃO</v>
      </c>
      <c r="X1262" s="2" t="str">
        <f>IF(ISERR(FIND("14",GERAL[[#This Row],[ODS]])),"NÃO","SIM")</f>
        <v>NÃO</v>
      </c>
      <c r="Y1262" s="2" t="str">
        <f>IF(ISERR(FIND("15",GERAL[[#This Row],[ODS]])),"NÃO","SIM")</f>
        <v>NÃO</v>
      </c>
      <c r="Z1262" s="2" t="str">
        <f>IF(ISERR(FIND("16",GERAL[[#This Row],[ODS]])),"NÃO","SIM")</f>
        <v>NÃO</v>
      </c>
      <c r="AA1262" s="2" t="str">
        <f>IF(ISERR(FIND("17",GERAL[[#This Row],[ODS]])),"NÃO","SIM")</f>
        <v>NÃO</v>
      </c>
      <c r="AB1262" s="1">
        <v>46.225176567274332</v>
      </c>
      <c r="AC1262" s="1">
        <v>72.823649513215187</v>
      </c>
      <c r="AD1262" s="1">
        <v>63.879592473765356</v>
      </c>
      <c r="AE1262" s="1">
        <v>46.606829260885519</v>
      </c>
      <c r="AF1262" s="1">
        <v>59.603012115993103</v>
      </c>
      <c r="AG1262" s="1" t="str">
        <f>GERAL[[#This Row],[SIGLA]]&amp;GERAL[[#This Row],[CÓD]]</f>
        <v>RJIN_BC</v>
      </c>
      <c r="AH1262" s="1">
        <f ca="1">VLOOKUP(GERAL[[#This Row],[REF_NOTA]],BASE_NOTAS[],7,FALSE)</f>
        <v>43.52729191684336</v>
      </c>
      <c r="AI1262" s="31">
        <f ca="1">IF(GERAL[[#This Row],[Nota 2025]]="",0,GERAL[[#This Row],[Nota 2026]]-GERAL[[#This Row],[Nota 2025]])</f>
        <v>-16.075720199149742</v>
      </c>
    </row>
    <row r="1263" spans="1:35" ht="17" x14ac:dyDescent="0.35">
      <c r="A1263" s="2" t="s">
        <v>175</v>
      </c>
      <c r="B1263" s="2" t="s">
        <v>202</v>
      </c>
      <c r="C1263" s="2" t="s">
        <v>213</v>
      </c>
      <c r="D1263" s="15" t="s">
        <v>49</v>
      </c>
      <c r="E1263" s="2" t="s">
        <v>119</v>
      </c>
      <c r="F1263" s="2" t="str">
        <f>VLOOKUP(GERAL[[#This Row],[CÓD]],SEALL,6,FALSE)</f>
        <v>SG</v>
      </c>
      <c r="G126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6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6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63" s="2" t="str">
        <f>VLOOKUP(GERAL[[#This Row],[CÓD]],SEALL,4,FALSE)</f>
        <v>04, 09</v>
      </c>
      <c r="K1263" s="2" t="str">
        <f>IF(ISERR(FIND("01",GERAL[[#This Row],[ODS]])),"NÃO","SIM")</f>
        <v>NÃO</v>
      </c>
      <c r="L1263" s="2" t="str">
        <f>IF(ISERR(FIND("02",GERAL[[#This Row],[ODS]])),"NÃO","SIM")</f>
        <v>NÃO</v>
      </c>
      <c r="M1263" s="2" t="str">
        <f>IF(ISERR(FIND("03",GERAL[[#This Row],[ODS]])),"NÃO","SIM")</f>
        <v>NÃO</v>
      </c>
      <c r="N1263" s="2" t="str">
        <f>IF(ISERR(FIND("04",GERAL[[#This Row],[ODS]])),"NÃO","SIM")</f>
        <v>SIM</v>
      </c>
      <c r="O1263" s="2" t="str">
        <f>IF(ISERR(FIND("05",GERAL[[#This Row],[ODS]])),"NÃO","SIM")</f>
        <v>NÃO</v>
      </c>
      <c r="P1263" s="2" t="str">
        <f>IF(ISERR(FIND("06",GERAL[[#This Row],[ODS]])),"NÃO","SIM")</f>
        <v>NÃO</v>
      </c>
      <c r="Q1263" s="2" t="str">
        <f>IF(ISERR(FIND("07",GERAL[[#This Row],[ODS]])),"NÃO","SIM")</f>
        <v>NÃO</v>
      </c>
      <c r="R1263" s="2" t="str">
        <f>IF(ISERR(FIND("08",GERAL[[#This Row],[ODS]])),"NÃO","SIM")</f>
        <v>NÃO</v>
      </c>
      <c r="S1263" s="2" t="str">
        <f>IF(ISERR(FIND("09",GERAL[[#This Row],[ODS]])),"NÃO","SIM")</f>
        <v>SIM</v>
      </c>
      <c r="T1263" s="2" t="str">
        <f>IF(ISERR(FIND("10",GERAL[[#This Row],[ODS]])),"NÃO","SIM")</f>
        <v>NÃO</v>
      </c>
      <c r="U1263" s="2" t="str">
        <f>IF(ISERR(FIND("11",GERAL[[#This Row],[ODS]])),"NÃO","SIM")</f>
        <v>NÃO</v>
      </c>
      <c r="V1263" s="2" t="str">
        <f>IF(ISERR(FIND("12",GERAL[[#This Row],[ODS]])),"NÃO","SIM")</f>
        <v>NÃO</v>
      </c>
      <c r="W1263" s="2" t="str">
        <f>IF(ISERR(FIND("13",GERAL[[#This Row],[ODS]])),"NÃO","SIM")</f>
        <v>NÃO</v>
      </c>
      <c r="X1263" s="2" t="str">
        <f>IF(ISERR(FIND("14",GERAL[[#This Row],[ODS]])),"NÃO","SIM")</f>
        <v>NÃO</v>
      </c>
      <c r="Y1263" s="2" t="str">
        <f>IF(ISERR(FIND("15",GERAL[[#This Row],[ODS]])),"NÃO","SIM")</f>
        <v>NÃO</v>
      </c>
      <c r="Z1263" s="2" t="str">
        <f>IF(ISERR(FIND("16",GERAL[[#This Row],[ODS]])),"NÃO","SIM")</f>
        <v>NÃO</v>
      </c>
      <c r="AA1263" s="2" t="str">
        <f>IF(ISERR(FIND("17",GERAL[[#This Row],[ODS]])),"NÃO","SIM")</f>
        <v>NÃO</v>
      </c>
      <c r="AB1263" s="1">
        <v>30.695242995706106</v>
      </c>
      <c r="AC1263" s="1">
        <v>43.352893525927179</v>
      </c>
      <c r="AD1263" s="1">
        <v>40.543062389219699</v>
      </c>
      <c r="AE1263" s="1">
        <v>29.311170901841237</v>
      </c>
      <c r="AF1263" s="1">
        <v>36.434035324607443</v>
      </c>
      <c r="AG1263" s="1" t="str">
        <f>GERAL[[#This Row],[SIGLA]]&amp;GERAL[[#This Row],[CÓD]]</f>
        <v>RNIN_BC</v>
      </c>
      <c r="AH1263" s="1">
        <f ca="1">VLOOKUP(GERAL[[#This Row],[REF_NOTA]],BASE_NOTAS[],7,FALSE)</f>
        <v>36.091094776017144</v>
      </c>
      <c r="AI1263" s="31">
        <f ca="1">IF(GERAL[[#This Row],[Nota 2025]]="",0,GERAL[[#This Row],[Nota 2026]]-GERAL[[#This Row],[Nota 2025]])</f>
        <v>-0.34294054859029899</v>
      </c>
    </row>
    <row r="1264" spans="1:35" ht="17" x14ac:dyDescent="0.35">
      <c r="A1264" s="2" t="s">
        <v>178</v>
      </c>
      <c r="B1264" s="2" t="s">
        <v>205</v>
      </c>
      <c r="C1264" s="2" t="s">
        <v>213</v>
      </c>
      <c r="D1264" s="15" t="s">
        <v>49</v>
      </c>
      <c r="E1264" s="2" t="s">
        <v>119</v>
      </c>
      <c r="F1264" s="2" t="str">
        <f>VLOOKUP(GERAL[[#This Row],[CÓD]],SEALL,6,FALSE)</f>
        <v>SG</v>
      </c>
      <c r="G126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6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6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64" s="2" t="str">
        <f>VLOOKUP(GERAL[[#This Row],[CÓD]],SEALL,4,FALSE)</f>
        <v>04, 09</v>
      </c>
      <c r="K1264" s="2" t="str">
        <f>IF(ISERR(FIND("01",GERAL[[#This Row],[ODS]])),"NÃO","SIM")</f>
        <v>NÃO</v>
      </c>
      <c r="L1264" s="2" t="str">
        <f>IF(ISERR(FIND("02",GERAL[[#This Row],[ODS]])),"NÃO","SIM")</f>
        <v>NÃO</v>
      </c>
      <c r="M1264" s="2" t="str">
        <f>IF(ISERR(FIND("03",GERAL[[#This Row],[ODS]])),"NÃO","SIM")</f>
        <v>NÃO</v>
      </c>
      <c r="N1264" s="2" t="str">
        <f>IF(ISERR(FIND("04",GERAL[[#This Row],[ODS]])),"NÃO","SIM")</f>
        <v>SIM</v>
      </c>
      <c r="O1264" s="2" t="str">
        <f>IF(ISERR(FIND("05",GERAL[[#This Row],[ODS]])),"NÃO","SIM")</f>
        <v>NÃO</v>
      </c>
      <c r="P1264" s="2" t="str">
        <f>IF(ISERR(FIND("06",GERAL[[#This Row],[ODS]])),"NÃO","SIM")</f>
        <v>NÃO</v>
      </c>
      <c r="Q1264" s="2" t="str">
        <f>IF(ISERR(FIND("07",GERAL[[#This Row],[ODS]])),"NÃO","SIM")</f>
        <v>NÃO</v>
      </c>
      <c r="R1264" s="2" t="str">
        <f>IF(ISERR(FIND("08",GERAL[[#This Row],[ODS]])),"NÃO","SIM")</f>
        <v>NÃO</v>
      </c>
      <c r="S1264" s="2" t="str">
        <f>IF(ISERR(FIND("09",GERAL[[#This Row],[ODS]])),"NÃO","SIM")</f>
        <v>SIM</v>
      </c>
      <c r="T1264" s="2" t="str">
        <f>IF(ISERR(FIND("10",GERAL[[#This Row],[ODS]])),"NÃO","SIM")</f>
        <v>NÃO</v>
      </c>
      <c r="U1264" s="2" t="str">
        <f>IF(ISERR(FIND("11",GERAL[[#This Row],[ODS]])),"NÃO","SIM")</f>
        <v>NÃO</v>
      </c>
      <c r="V1264" s="2" t="str">
        <f>IF(ISERR(FIND("12",GERAL[[#This Row],[ODS]])),"NÃO","SIM")</f>
        <v>NÃO</v>
      </c>
      <c r="W1264" s="2" t="str">
        <f>IF(ISERR(FIND("13",GERAL[[#This Row],[ODS]])),"NÃO","SIM")</f>
        <v>NÃO</v>
      </c>
      <c r="X1264" s="2" t="str">
        <f>IF(ISERR(FIND("14",GERAL[[#This Row],[ODS]])),"NÃO","SIM")</f>
        <v>NÃO</v>
      </c>
      <c r="Y1264" s="2" t="str">
        <f>IF(ISERR(FIND("15",GERAL[[#This Row],[ODS]])),"NÃO","SIM")</f>
        <v>NÃO</v>
      </c>
      <c r="Z1264" s="2" t="str">
        <f>IF(ISERR(FIND("16",GERAL[[#This Row],[ODS]])),"NÃO","SIM")</f>
        <v>NÃO</v>
      </c>
      <c r="AA1264" s="2" t="str">
        <f>IF(ISERR(FIND("17",GERAL[[#This Row],[ODS]])),"NÃO","SIM")</f>
        <v>NÃO</v>
      </c>
      <c r="AB1264" s="1">
        <v>49.293930057296031</v>
      </c>
      <c r="AC1264" s="1">
        <v>75.359304900667539</v>
      </c>
      <c r="AD1264" s="1">
        <v>71.231378751897594</v>
      </c>
      <c r="AE1264" s="1">
        <v>59.392675423096954</v>
      </c>
      <c r="AF1264" s="1">
        <v>80.115025728925829</v>
      </c>
      <c r="AG1264" s="1" t="str">
        <f>GERAL[[#This Row],[SIGLA]]&amp;GERAL[[#This Row],[CÓD]]</f>
        <v>RSIN_BC</v>
      </c>
      <c r="AH1264" s="1">
        <f ca="1">VLOOKUP(GERAL[[#This Row],[REF_NOTA]],BASE_NOTAS[],7,FALSE)</f>
        <v>53.642015727049127</v>
      </c>
      <c r="AI1264" s="31">
        <f ca="1">IF(GERAL[[#This Row],[Nota 2025]]="",0,GERAL[[#This Row],[Nota 2026]]-GERAL[[#This Row],[Nota 2025]])</f>
        <v>-26.473010001876702</v>
      </c>
    </row>
    <row r="1265" spans="1:35" ht="17" x14ac:dyDescent="0.35">
      <c r="A1265" s="2" t="s">
        <v>176</v>
      </c>
      <c r="B1265" s="2" t="s">
        <v>203</v>
      </c>
      <c r="C1265" s="2" t="s">
        <v>213</v>
      </c>
      <c r="D1265" s="15" t="s">
        <v>49</v>
      </c>
      <c r="E1265" s="2" t="s">
        <v>119</v>
      </c>
      <c r="F1265" s="2" t="str">
        <f>VLOOKUP(GERAL[[#This Row],[CÓD]],SEALL,6,FALSE)</f>
        <v>SG</v>
      </c>
      <c r="G126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6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6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65" s="2" t="str">
        <f>VLOOKUP(GERAL[[#This Row],[CÓD]],SEALL,4,FALSE)</f>
        <v>04, 09</v>
      </c>
      <c r="K1265" s="2" t="str">
        <f>IF(ISERR(FIND("01",GERAL[[#This Row],[ODS]])),"NÃO","SIM")</f>
        <v>NÃO</v>
      </c>
      <c r="L1265" s="2" t="str">
        <f>IF(ISERR(FIND("02",GERAL[[#This Row],[ODS]])),"NÃO","SIM")</f>
        <v>NÃO</v>
      </c>
      <c r="M1265" s="2" t="str">
        <f>IF(ISERR(FIND("03",GERAL[[#This Row],[ODS]])),"NÃO","SIM")</f>
        <v>NÃO</v>
      </c>
      <c r="N1265" s="2" t="str">
        <f>IF(ISERR(FIND("04",GERAL[[#This Row],[ODS]])),"NÃO","SIM")</f>
        <v>SIM</v>
      </c>
      <c r="O1265" s="2" t="str">
        <f>IF(ISERR(FIND("05",GERAL[[#This Row],[ODS]])),"NÃO","SIM")</f>
        <v>NÃO</v>
      </c>
      <c r="P1265" s="2" t="str">
        <f>IF(ISERR(FIND("06",GERAL[[#This Row],[ODS]])),"NÃO","SIM")</f>
        <v>NÃO</v>
      </c>
      <c r="Q1265" s="2" t="str">
        <f>IF(ISERR(FIND("07",GERAL[[#This Row],[ODS]])),"NÃO","SIM")</f>
        <v>NÃO</v>
      </c>
      <c r="R1265" s="2" t="str">
        <f>IF(ISERR(FIND("08",GERAL[[#This Row],[ODS]])),"NÃO","SIM")</f>
        <v>NÃO</v>
      </c>
      <c r="S1265" s="2" t="str">
        <f>IF(ISERR(FIND("09",GERAL[[#This Row],[ODS]])),"NÃO","SIM")</f>
        <v>SIM</v>
      </c>
      <c r="T1265" s="2" t="str">
        <f>IF(ISERR(FIND("10",GERAL[[#This Row],[ODS]])),"NÃO","SIM")</f>
        <v>NÃO</v>
      </c>
      <c r="U1265" s="2" t="str">
        <f>IF(ISERR(FIND("11",GERAL[[#This Row],[ODS]])),"NÃO","SIM")</f>
        <v>NÃO</v>
      </c>
      <c r="V1265" s="2" t="str">
        <f>IF(ISERR(FIND("12",GERAL[[#This Row],[ODS]])),"NÃO","SIM")</f>
        <v>NÃO</v>
      </c>
      <c r="W1265" s="2" t="str">
        <f>IF(ISERR(FIND("13",GERAL[[#This Row],[ODS]])),"NÃO","SIM")</f>
        <v>NÃO</v>
      </c>
      <c r="X1265" s="2" t="str">
        <f>IF(ISERR(FIND("14",GERAL[[#This Row],[ODS]])),"NÃO","SIM")</f>
        <v>NÃO</v>
      </c>
      <c r="Y1265" s="2" t="str">
        <f>IF(ISERR(FIND("15",GERAL[[#This Row],[ODS]])),"NÃO","SIM")</f>
        <v>NÃO</v>
      </c>
      <c r="Z1265" s="2" t="str">
        <f>IF(ISERR(FIND("16",GERAL[[#This Row],[ODS]])),"NÃO","SIM")</f>
        <v>NÃO</v>
      </c>
      <c r="AA1265" s="2" t="str">
        <f>IF(ISERR(FIND("17",GERAL[[#This Row],[ODS]])),"NÃO","SIM")</f>
        <v>NÃO</v>
      </c>
      <c r="AB1265" s="1">
        <v>13.033001685094447</v>
      </c>
      <c r="AC1265" s="1">
        <v>19.108278397626439</v>
      </c>
      <c r="AD1265" s="1">
        <v>30.005554394570993</v>
      </c>
      <c r="AE1265" s="1">
        <v>20.525154800767233</v>
      </c>
      <c r="AF1265" s="1">
        <v>21.116617995804948</v>
      </c>
      <c r="AG1265" s="1" t="str">
        <f>GERAL[[#This Row],[SIGLA]]&amp;GERAL[[#This Row],[CÓD]]</f>
        <v>ROIN_BC</v>
      </c>
      <c r="AH1265" s="1">
        <f ca="1">VLOOKUP(GERAL[[#This Row],[REF_NOTA]],BASE_NOTAS[],7,FALSE)</f>
        <v>0</v>
      </c>
      <c r="AI1265" s="31">
        <f ca="1">IF(GERAL[[#This Row],[Nota 2025]]="",0,GERAL[[#This Row],[Nota 2026]]-GERAL[[#This Row],[Nota 2025]])</f>
        <v>-21.116617995804948</v>
      </c>
    </row>
    <row r="1266" spans="1:35" ht="17" x14ac:dyDescent="0.35">
      <c r="A1266" s="2" t="s">
        <v>177</v>
      </c>
      <c r="B1266" s="2" t="s">
        <v>204</v>
      </c>
      <c r="C1266" s="2" t="s">
        <v>213</v>
      </c>
      <c r="D1266" s="15" t="s">
        <v>49</v>
      </c>
      <c r="E1266" s="2" t="s">
        <v>119</v>
      </c>
      <c r="F1266" s="2" t="str">
        <f>VLOOKUP(GERAL[[#This Row],[CÓD]],SEALL,6,FALSE)</f>
        <v>SG</v>
      </c>
      <c r="G126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6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6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66" s="2" t="str">
        <f>VLOOKUP(GERAL[[#This Row],[CÓD]],SEALL,4,FALSE)</f>
        <v>04, 09</v>
      </c>
      <c r="K1266" s="2" t="str">
        <f>IF(ISERR(FIND("01",GERAL[[#This Row],[ODS]])),"NÃO","SIM")</f>
        <v>NÃO</v>
      </c>
      <c r="L1266" s="2" t="str">
        <f>IF(ISERR(FIND("02",GERAL[[#This Row],[ODS]])),"NÃO","SIM")</f>
        <v>NÃO</v>
      </c>
      <c r="M1266" s="2" t="str">
        <f>IF(ISERR(FIND("03",GERAL[[#This Row],[ODS]])),"NÃO","SIM")</f>
        <v>NÃO</v>
      </c>
      <c r="N1266" s="2" t="str">
        <f>IF(ISERR(FIND("04",GERAL[[#This Row],[ODS]])),"NÃO","SIM")</f>
        <v>SIM</v>
      </c>
      <c r="O1266" s="2" t="str">
        <f>IF(ISERR(FIND("05",GERAL[[#This Row],[ODS]])),"NÃO","SIM")</f>
        <v>NÃO</v>
      </c>
      <c r="P1266" s="2" t="str">
        <f>IF(ISERR(FIND("06",GERAL[[#This Row],[ODS]])),"NÃO","SIM")</f>
        <v>NÃO</v>
      </c>
      <c r="Q1266" s="2" t="str">
        <f>IF(ISERR(FIND("07",GERAL[[#This Row],[ODS]])),"NÃO","SIM")</f>
        <v>NÃO</v>
      </c>
      <c r="R1266" s="2" t="str">
        <f>IF(ISERR(FIND("08",GERAL[[#This Row],[ODS]])),"NÃO","SIM")</f>
        <v>NÃO</v>
      </c>
      <c r="S1266" s="2" t="str">
        <f>IF(ISERR(FIND("09",GERAL[[#This Row],[ODS]])),"NÃO","SIM")</f>
        <v>SIM</v>
      </c>
      <c r="T1266" s="2" t="str">
        <f>IF(ISERR(FIND("10",GERAL[[#This Row],[ODS]])),"NÃO","SIM")</f>
        <v>NÃO</v>
      </c>
      <c r="U1266" s="2" t="str">
        <f>IF(ISERR(FIND("11",GERAL[[#This Row],[ODS]])),"NÃO","SIM")</f>
        <v>NÃO</v>
      </c>
      <c r="V1266" s="2" t="str">
        <f>IF(ISERR(FIND("12",GERAL[[#This Row],[ODS]])),"NÃO","SIM")</f>
        <v>NÃO</v>
      </c>
      <c r="W1266" s="2" t="str">
        <f>IF(ISERR(FIND("13",GERAL[[#This Row],[ODS]])),"NÃO","SIM")</f>
        <v>NÃO</v>
      </c>
      <c r="X1266" s="2" t="str">
        <f>IF(ISERR(FIND("14",GERAL[[#This Row],[ODS]])),"NÃO","SIM")</f>
        <v>NÃO</v>
      </c>
      <c r="Y1266" s="2" t="str">
        <f>IF(ISERR(FIND("15",GERAL[[#This Row],[ODS]])),"NÃO","SIM")</f>
        <v>NÃO</v>
      </c>
      <c r="Z1266" s="2" t="str">
        <f>IF(ISERR(FIND("16",GERAL[[#This Row],[ODS]])),"NÃO","SIM")</f>
        <v>NÃO</v>
      </c>
      <c r="AA1266" s="2" t="str">
        <f>IF(ISERR(FIND("17",GERAL[[#This Row],[ODS]])),"NÃO","SIM")</f>
        <v>NÃO</v>
      </c>
      <c r="AB1266" s="1">
        <v>0</v>
      </c>
      <c r="AC1266" s="1">
        <v>0</v>
      </c>
      <c r="AD1266" s="1">
        <v>0</v>
      </c>
      <c r="AE1266" s="1">
        <v>0</v>
      </c>
      <c r="AF1266" s="1">
        <v>0</v>
      </c>
      <c r="AG1266" s="1" t="str">
        <f>GERAL[[#This Row],[SIGLA]]&amp;GERAL[[#This Row],[CÓD]]</f>
        <v>RRIN_BC</v>
      </c>
      <c r="AH1266" s="1">
        <f ca="1">VLOOKUP(GERAL[[#This Row],[REF_NOTA]],BASE_NOTAS[],7,FALSE)</f>
        <v>46.286863313290802</v>
      </c>
      <c r="AI1266" s="31">
        <f ca="1">IF(GERAL[[#This Row],[Nota 2025]]="",0,GERAL[[#This Row],[Nota 2026]]-GERAL[[#This Row],[Nota 2025]])</f>
        <v>46.286863313290802</v>
      </c>
    </row>
    <row r="1267" spans="1:35" ht="17" x14ac:dyDescent="0.35">
      <c r="A1267" s="2" t="s">
        <v>179</v>
      </c>
      <c r="B1267" s="2" t="s">
        <v>194</v>
      </c>
      <c r="C1267" s="2" t="s">
        <v>213</v>
      </c>
      <c r="D1267" s="15" t="s">
        <v>49</v>
      </c>
      <c r="E1267" s="2" t="s">
        <v>119</v>
      </c>
      <c r="F1267" s="2" t="str">
        <f>VLOOKUP(GERAL[[#This Row],[CÓD]],SEALL,6,FALSE)</f>
        <v>SG</v>
      </c>
      <c r="G126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6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6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67" s="2" t="str">
        <f>VLOOKUP(GERAL[[#This Row],[CÓD]],SEALL,4,FALSE)</f>
        <v>04, 09</v>
      </c>
      <c r="K1267" s="2" t="str">
        <f>IF(ISERR(FIND("01",GERAL[[#This Row],[ODS]])),"NÃO","SIM")</f>
        <v>NÃO</v>
      </c>
      <c r="L1267" s="2" t="str">
        <f>IF(ISERR(FIND("02",GERAL[[#This Row],[ODS]])),"NÃO","SIM")</f>
        <v>NÃO</v>
      </c>
      <c r="M1267" s="2" t="str">
        <f>IF(ISERR(FIND("03",GERAL[[#This Row],[ODS]])),"NÃO","SIM")</f>
        <v>NÃO</v>
      </c>
      <c r="N1267" s="2" t="str">
        <f>IF(ISERR(FIND("04",GERAL[[#This Row],[ODS]])),"NÃO","SIM")</f>
        <v>SIM</v>
      </c>
      <c r="O1267" s="2" t="str">
        <f>IF(ISERR(FIND("05",GERAL[[#This Row],[ODS]])),"NÃO","SIM")</f>
        <v>NÃO</v>
      </c>
      <c r="P1267" s="2" t="str">
        <f>IF(ISERR(FIND("06",GERAL[[#This Row],[ODS]])),"NÃO","SIM")</f>
        <v>NÃO</v>
      </c>
      <c r="Q1267" s="2" t="str">
        <f>IF(ISERR(FIND("07",GERAL[[#This Row],[ODS]])),"NÃO","SIM")</f>
        <v>NÃO</v>
      </c>
      <c r="R1267" s="2" t="str">
        <f>IF(ISERR(FIND("08",GERAL[[#This Row],[ODS]])),"NÃO","SIM")</f>
        <v>NÃO</v>
      </c>
      <c r="S1267" s="2" t="str">
        <f>IF(ISERR(FIND("09",GERAL[[#This Row],[ODS]])),"NÃO","SIM")</f>
        <v>SIM</v>
      </c>
      <c r="T1267" s="2" t="str">
        <f>IF(ISERR(FIND("10",GERAL[[#This Row],[ODS]])),"NÃO","SIM")</f>
        <v>NÃO</v>
      </c>
      <c r="U1267" s="2" t="str">
        <f>IF(ISERR(FIND("11",GERAL[[#This Row],[ODS]])),"NÃO","SIM")</f>
        <v>NÃO</v>
      </c>
      <c r="V1267" s="2" t="str">
        <f>IF(ISERR(FIND("12",GERAL[[#This Row],[ODS]])),"NÃO","SIM")</f>
        <v>NÃO</v>
      </c>
      <c r="W1267" s="2" t="str">
        <f>IF(ISERR(FIND("13",GERAL[[#This Row],[ODS]])),"NÃO","SIM")</f>
        <v>NÃO</v>
      </c>
      <c r="X1267" s="2" t="str">
        <f>IF(ISERR(FIND("14",GERAL[[#This Row],[ODS]])),"NÃO","SIM")</f>
        <v>NÃO</v>
      </c>
      <c r="Y1267" s="2" t="str">
        <f>IF(ISERR(FIND("15",GERAL[[#This Row],[ODS]])),"NÃO","SIM")</f>
        <v>NÃO</v>
      </c>
      <c r="Z1267" s="2" t="str">
        <f>IF(ISERR(FIND("16",GERAL[[#This Row],[ODS]])),"NÃO","SIM")</f>
        <v>NÃO</v>
      </c>
      <c r="AA1267" s="2" t="str">
        <f>IF(ISERR(FIND("17",GERAL[[#This Row],[ODS]])),"NÃO","SIM")</f>
        <v>NÃO</v>
      </c>
      <c r="AB1267" s="1">
        <v>44.384503392767677</v>
      </c>
      <c r="AC1267" s="1">
        <v>68.715628118893008</v>
      </c>
      <c r="AD1267" s="1">
        <v>62.193762475763926</v>
      </c>
      <c r="AE1267" s="1">
        <v>47.754461680735226</v>
      </c>
      <c r="AF1267" s="1">
        <v>59.213245716276283</v>
      </c>
      <c r="AG1267" s="1" t="str">
        <f>GERAL[[#This Row],[SIGLA]]&amp;GERAL[[#This Row],[CÓD]]</f>
        <v>SCIN_BC</v>
      </c>
      <c r="AH1267" s="1">
        <f ca="1">VLOOKUP(GERAL[[#This Row],[REF_NOTA]],BASE_NOTAS[],7,FALSE)</f>
        <v>50.272415379441696</v>
      </c>
      <c r="AI1267" s="31">
        <f ca="1">IF(GERAL[[#This Row],[Nota 2025]]="",0,GERAL[[#This Row],[Nota 2026]]-GERAL[[#This Row],[Nota 2025]])</f>
        <v>-8.9408303368345869</v>
      </c>
    </row>
    <row r="1268" spans="1:35" ht="17" x14ac:dyDescent="0.35">
      <c r="A1268" s="2" t="s">
        <v>181</v>
      </c>
      <c r="B1268" s="2" t="s">
        <v>186</v>
      </c>
      <c r="C1268" s="2" t="s">
        <v>213</v>
      </c>
      <c r="D1268" s="15" t="s">
        <v>49</v>
      </c>
      <c r="E1268" s="2" t="s">
        <v>119</v>
      </c>
      <c r="F1268" s="2" t="str">
        <f>VLOOKUP(GERAL[[#This Row],[CÓD]],SEALL,6,FALSE)</f>
        <v>SG</v>
      </c>
      <c r="G126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6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6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68" s="2" t="str">
        <f>VLOOKUP(GERAL[[#This Row],[CÓD]],SEALL,4,FALSE)</f>
        <v>04, 09</v>
      </c>
      <c r="K1268" s="2" t="str">
        <f>IF(ISERR(FIND("01",GERAL[[#This Row],[ODS]])),"NÃO","SIM")</f>
        <v>NÃO</v>
      </c>
      <c r="L1268" s="2" t="str">
        <f>IF(ISERR(FIND("02",GERAL[[#This Row],[ODS]])),"NÃO","SIM")</f>
        <v>NÃO</v>
      </c>
      <c r="M1268" s="2" t="str">
        <f>IF(ISERR(FIND("03",GERAL[[#This Row],[ODS]])),"NÃO","SIM")</f>
        <v>NÃO</v>
      </c>
      <c r="N1268" s="2" t="str">
        <f>IF(ISERR(FIND("04",GERAL[[#This Row],[ODS]])),"NÃO","SIM")</f>
        <v>SIM</v>
      </c>
      <c r="O1268" s="2" t="str">
        <f>IF(ISERR(FIND("05",GERAL[[#This Row],[ODS]])),"NÃO","SIM")</f>
        <v>NÃO</v>
      </c>
      <c r="P1268" s="2" t="str">
        <f>IF(ISERR(FIND("06",GERAL[[#This Row],[ODS]])),"NÃO","SIM")</f>
        <v>NÃO</v>
      </c>
      <c r="Q1268" s="2" t="str">
        <f>IF(ISERR(FIND("07",GERAL[[#This Row],[ODS]])),"NÃO","SIM")</f>
        <v>NÃO</v>
      </c>
      <c r="R1268" s="2" t="str">
        <f>IF(ISERR(FIND("08",GERAL[[#This Row],[ODS]])),"NÃO","SIM")</f>
        <v>NÃO</v>
      </c>
      <c r="S1268" s="2" t="str">
        <f>IF(ISERR(FIND("09",GERAL[[#This Row],[ODS]])),"NÃO","SIM")</f>
        <v>SIM</v>
      </c>
      <c r="T1268" s="2" t="str">
        <f>IF(ISERR(FIND("10",GERAL[[#This Row],[ODS]])),"NÃO","SIM")</f>
        <v>NÃO</v>
      </c>
      <c r="U1268" s="2" t="str">
        <f>IF(ISERR(FIND("11",GERAL[[#This Row],[ODS]])),"NÃO","SIM")</f>
        <v>NÃO</v>
      </c>
      <c r="V1268" s="2" t="str">
        <f>IF(ISERR(FIND("12",GERAL[[#This Row],[ODS]])),"NÃO","SIM")</f>
        <v>NÃO</v>
      </c>
      <c r="W1268" s="2" t="str">
        <f>IF(ISERR(FIND("13",GERAL[[#This Row],[ODS]])),"NÃO","SIM")</f>
        <v>NÃO</v>
      </c>
      <c r="X1268" s="2" t="str">
        <f>IF(ISERR(FIND("14",GERAL[[#This Row],[ODS]])),"NÃO","SIM")</f>
        <v>NÃO</v>
      </c>
      <c r="Y1268" s="2" t="str">
        <f>IF(ISERR(FIND("15",GERAL[[#This Row],[ODS]])),"NÃO","SIM")</f>
        <v>NÃO</v>
      </c>
      <c r="Z1268" s="2" t="str">
        <f>IF(ISERR(FIND("16",GERAL[[#This Row],[ODS]])),"NÃO","SIM")</f>
        <v>NÃO</v>
      </c>
      <c r="AA1268" s="2" t="str">
        <f>IF(ISERR(FIND("17",GERAL[[#This Row],[ODS]])),"NÃO","SIM")</f>
        <v>NÃO</v>
      </c>
      <c r="AB1268" s="1">
        <v>52.907861850861885</v>
      </c>
      <c r="AC1268" s="1">
        <v>78.709113570644305</v>
      </c>
      <c r="AD1268" s="1">
        <v>74.282772611245434</v>
      </c>
      <c r="AE1268" s="1">
        <v>59.968800484874649</v>
      </c>
      <c r="AF1268" s="1">
        <v>77.310094794333381</v>
      </c>
      <c r="AG1268" s="1" t="str">
        <f>GERAL[[#This Row],[SIGLA]]&amp;GERAL[[#This Row],[CÓD]]</f>
        <v>SPIN_BC</v>
      </c>
      <c r="AH1268" s="1">
        <f ca="1">VLOOKUP(GERAL[[#This Row],[REF_NOTA]],BASE_NOTAS[],7,FALSE)</f>
        <v>51.956986064312446</v>
      </c>
      <c r="AI1268" s="31">
        <f ca="1">IF(GERAL[[#This Row],[Nota 2025]]="",0,GERAL[[#This Row],[Nota 2026]]-GERAL[[#This Row],[Nota 2025]])</f>
        <v>-25.353108730020935</v>
      </c>
    </row>
    <row r="1269" spans="1:35" ht="17" x14ac:dyDescent="0.35">
      <c r="A1269" s="2" t="s">
        <v>180</v>
      </c>
      <c r="B1269" s="2" t="s">
        <v>206</v>
      </c>
      <c r="C1269" s="2" t="s">
        <v>213</v>
      </c>
      <c r="D1269" s="15" t="s">
        <v>49</v>
      </c>
      <c r="E1269" s="2" t="s">
        <v>119</v>
      </c>
      <c r="F1269" s="2" t="str">
        <f>VLOOKUP(GERAL[[#This Row],[CÓD]],SEALL,6,FALSE)</f>
        <v>SG</v>
      </c>
      <c r="G126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6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6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69" s="2" t="str">
        <f>VLOOKUP(GERAL[[#This Row],[CÓD]],SEALL,4,FALSE)</f>
        <v>04, 09</v>
      </c>
      <c r="K1269" s="2" t="str">
        <f>IF(ISERR(FIND("01",GERAL[[#This Row],[ODS]])),"NÃO","SIM")</f>
        <v>NÃO</v>
      </c>
      <c r="L1269" s="2" t="str">
        <f>IF(ISERR(FIND("02",GERAL[[#This Row],[ODS]])),"NÃO","SIM")</f>
        <v>NÃO</v>
      </c>
      <c r="M1269" s="2" t="str">
        <f>IF(ISERR(FIND("03",GERAL[[#This Row],[ODS]])),"NÃO","SIM")</f>
        <v>NÃO</v>
      </c>
      <c r="N1269" s="2" t="str">
        <f>IF(ISERR(FIND("04",GERAL[[#This Row],[ODS]])),"NÃO","SIM")</f>
        <v>SIM</v>
      </c>
      <c r="O1269" s="2" t="str">
        <f>IF(ISERR(FIND("05",GERAL[[#This Row],[ODS]])),"NÃO","SIM")</f>
        <v>NÃO</v>
      </c>
      <c r="P1269" s="2" t="str">
        <f>IF(ISERR(FIND("06",GERAL[[#This Row],[ODS]])),"NÃO","SIM")</f>
        <v>NÃO</v>
      </c>
      <c r="Q1269" s="2" t="str">
        <f>IF(ISERR(FIND("07",GERAL[[#This Row],[ODS]])),"NÃO","SIM")</f>
        <v>NÃO</v>
      </c>
      <c r="R1269" s="2" t="str">
        <f>IF(ISERR(FIND("08",GERAL[[#This Row],[ODS]])),"NÃO","SIM")</f>
        <v>NÃO</v>
      </c>
      <c r="S1269" s="2" t="str">
        <f>IF(ISERR(FIND("09",GERAL[[#This Row],[ODS]])),"NÃO","SIM")</f>
        <v>SIM</v>
      </c>
      <c r="T1269" s="2" t="str">
        <f>IF(ISERR(FIND("10",GERAL[[#This Row],[ODS]])),"NÃO","SIM")</f>
        <v>NÃO</v>
      </c>
      <c r="U1269" s="2" t="str">
        <f>IF(ISERR(FIND("11",GERAL[[#This Row],[ODS]])),"NÃO","SIM")</f>
        <v>NÃO</v>
      </c>
      <c r="V1269" s="2" t="str">
        <f>IF(ISERR(FIND("12",GERAL[[#This Row],[ODS]])),"NÃO","SIM")</f>
        <v>NÃO</v>
      </c>
      <c r="W1269" s="2" t="str">
        <f>IF(ISERR(FIND("13",GERAL[[#This Row],[ODS]])),"NÃO","SIM")</f>
        <v>NÃO</v>
      </c>
      <c r="X1269" s="2" t="str">
        <f>IF(ISERR(FIND("14",GERAL[[#This Row],[ODS]])),"NÃO","SIM")</f>
        <v>NÃO</v>
      </c>
      <c r="Y1269" s="2" t="str">
        <f>IF(ISERR(FIND("15",GERAL[[#This Row],[ODS]])),"NÃO","SIM")</f>
        <v>NÃO</v>
      </c>
      <c r="Z1269" s="2" t="str">
        <f>IF(ISERR(FIND("16",GERAL[[#This Row],[ODS]])),"NÃO","SIM")</f>
        <v>NÃO</v>
      </c>
      <c r="AA1269" s="2" t="str">
        <f>IF(ISERR(FIND("17",GERAL[[#This Row],[ODS]])),"NÃO","SIM")</f>
        <v>NÃO</v>
      </c>
      <c r="AB1269" s="1">
        <v>35.934905799392006</v>
      </c>
      <c r="AC1269" s="1">
        <v>76.634396069201131</v>
      </c>
      <c r="AD1269" s="1">
        <v>40.849124959345914</v>
      </c>
      <c r="AE1269" s="1">
        <v>51.618737848356844</v>
      </c>
      <c r="AF1269" s="1">
        <v>85.800216209761402</v>
      </c>
      <c r="AG1269" s="1" t="str">
        <f>GERAL[[#This Row],[SIGLA]]&amp;GERAL[[#This Row],[CÓD]]</f>
        <v>SEIN_BC</v>
      </c>
      <c r="AH1269" s="1">
        <f ca="1">VLOOKUP(GERAL[[#This Row],[REF_NOTA]],BASE_NOTAS[],7,FALSE)</f>
        <v>75.546789015739066</v>
      </c>
      <c r="AI1269" s="31">
        <f ca="1">IF(GERAL[[#This Row],[Nota 2025]]="",0,GERAL[[#This Row],[Nota 2026]]-GERAL[[#This Row],[Nota 2025]])</f>
        <v>-10.253427194022336</v>
      </c>
    </row>
    <row r="1270" spans="1:35" ht="17" x14ac:dyDescent="0.35">
      <c r="A1270" s="2" t="s">
        <v>182</v>
      </c>
      <c r="B1270" s="2" t="s">
        <v>185</v>
      </c>
      <c r="C1270" s="2" t="s">
        <v>213</v>
      </c>
      <c r="D1270" s="15" t="s">
        <v>49</v>
      </c>
      <c r="E1270" s="2" t="s">
        <v>119</v>
      </c>
      <c r="F1270" s="2" t="str">
        <f>VLOOKUP(GERAL[[#This Row],[CÓD]],SEALL,6,FALSE)</f>
        <v>SG</v>
      </c>
      <c r="G127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7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7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70" s="2" t="str">
        <f>VLOOKUP(GERAL[[#This Row],[CÓD]],SEALL,4,FALSE)</f>
        <v>04, 09</v>
      </c>
      <c r="K1270" s="2" t="str">
        <f>IF(ISERR(FIND("01",GERAL[[#This Row],[ODS]])),"NÃO","SIM")</f>
        <v>NÃO</v>
      </c>
      <c r="L1270" s="2" t="str">
        <f>IF(ISERR(FIND("02",GERAL[[#This Row],[ODS]])),"NÃO","SIM")</f>
        <v>NÃO</v>
      </c>
      <c r="M1270" s="2" t="str">
        <f>IF(ISERR(FIND("03",GERAL[[#This Row],[ODS]])),"NÃO","SIM")</f>
        <v>NÃO</v>
      </c>
      <c r="N1270" s="2" t="str">
        <f>IF(ISERR(FIND("04",GERAL[[#This Row],[ODS]])),"NÃO","SIM")</f>
        <v>SIM</v>
      </c>
      <c r="O1270" s="2" t="str">
        <f>IF(ISERR(FIND("05",GERAL[[#This Row],[ODS]])),"NÃO","SIM")</f>
        <v>NÃO</v>
      </c>
      <c r="P1270" s="2" t="str">
        <f>IF(ISERR(FIND("06",GERAL[[#This Row],[ODS]])),"NÃO","SIM")</f>
        <v>NÃO</v>
      </c>
      <c r="Q1270" s="2" t="str">
        <f>IF(ISERR(FIND("07",GERAL[[#This Row],[ODS]])),"NÃO","SIM")</f>
        <v>NÃO</v>
      </c>
      <c r="R1270" s="2" t="str">
        <f>IF(ISERR(FIND("08",GERAL[[#This Row],[ODS]])),"NÃO","SIM")</f>
        <v>NÃO</v>
      </c>
      <c r="S1270" s="2" t="str">
        <f>IF(ISERR(FIND("09",GERAL[[#This Row],[ODS]])),"NÃO","SIM")</f>
        <v>SIM</v>
      </c>
      <c r="T1270" s="2" t="str">
        <f>IF(ISERR(FIND("10",GERAL[[#This Row],[ODS]])),"NÃO","SIM")</f>
        <v>NÃO</v>
      </c>
      <c r="U1270" s="2" t="str">
        <f>IF(ISERR(FIND("11",GERAL[[#This Row],[ODS]])),"NÃO","SIM")</f>
        <v>NÃO</v>
      </c>
      <c r="V1270" s="2" t="str">
        <f>IF(ISERR(FIND("12",GERAL[[#This Row],[ODS]])),"NÃO","SIM")</f>
        <v>NÃO</v>
      </c>
      <c r="W1270" s="2" t="str">
        <f>IF(ISERR(FIND("13",GERAL[[#This Row],[ODS]])),"NÃO","SIM")</f>
        <v>NÃO</v>
      </c>
      <c r="X1270" s="2" t="str">
        <f>IF(ISERR(FIND("14",GERAL[[#This Row],[ODS]])),"NÃO","SIM")</f>
        <v>NÃO</v>
      </c>
      <c r="Y1270" s="2" t="str">
        <f>IF(ISERR(FIND("15",GERAL[[#This Row],[ODS]])),"NÃO","SIM")</f>
        <v>NÃO</v>
      </c>
      <c r="Z1270" s="2" t="str">
        <f>IF(ISERR(FIND("16",GERAL[[#This Row],[ODS]])),"NÃO","SIM")</f>
        <v>NÃO</v>
      </c>
      <c r="AA1270" s="2" t="str">
        <f>IF(ISERR(FIND("17",GERAL[[#This Row],[ODS]])),"NÃO","SIM")</f>
        <v>NÃO</v>
      </c>
      <c r="AB1270" s="1">
        <v>0.35382226182255028</v>
      </c>
      <c r="AC1270" s="1">
        <v>16.240663646464672</v>
      </c>
      <c r="AD1270" s="1">
        <v>20.402045143342349</v>
      </c>
      <c r="AE1270" s="1">
        <v>8.0635241790048084</v>
      </c>
      <c r="AF1270" s="1">
        <v>4.941452037524658</v>
      </c>
      <c r="AG1270" s="1" t="str">
        <f>GERAL[[#This Row],[SIGLA]]&amp;GERAL[[#This Row],[CÓD]]</f>
        <v>TOIN_BC</v>
      </c>
      <c r="AH1270" s="1">
        <f ca="1">VLOOKUP(GERAL[[#This Row],[REF_NOTA]],BASE_NOTAS[],7,FALSE)</f>
        <v>4.4970908962173306</v>
      </c>
      <c r="AI1270" s="31">
        <f ca="1">IF(GERAL[[#This Row],[Nota 2025]]="",0,GERAL[[#This Row],[Nota 2026]]-GERAL[[#This Row],[Nota 2025]])</f>
        <v>-0.4443611413073274</v>
      </c>
    </row>
    <row r="1271" spans="1:35" ht="17" x14ac:dyDescent="0.35">
      <c r="A1271" s="2" t="s">
        <v>0</v>
      </c>
      <c r="B1271" s="2" t="s">
        <v>156</v>
      </c>
      <c r="C1271" s="2" t="s">
        <v>213</v>
      </c>
      <c r="D1271" s="15" t="s">
        <v>47</v>
      </c>
      <c r="E1271" s="2" t="s">
        <v>117</v>
      </c>
      <c r="F1271" s="2" t="str">
        <f>VLOOKUP(GERAL[[#This Row],[CÓD]],SEALL,6,FALSE)</f>
        <v>SG</v>
      </c>
      <c r="G127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7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7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71" s="2" t="str">
        <f>VLOOKUP(GERAL[[#This Row],[CÓD]],SEALL,4,FALSE)</f>
        <v>09</v>
      </c>
      <c r="K1271" s="2" t="str">
        <f>IF(ISERR(FIND("01",GERAL[[#This Row],[ODS]])),"NÃO","SIM")</f>
        <v>NÃO</v>
      </c>
      <c r="L1271" s="2" t="str">
        <f>IF(ISERR(FIND("02",GERAL[[#This Row],[ODS]])),"NÃO","SIM")</f>
        <v>NÃO</v>
      </c>
      <c r="M1271" s="2" t="str">
        <f>IF(ISERR(FIND("03",GERAL[[#This Row],[ODS]])),"NÃO","SIM")</f>
        <v>NÃO</v>
      </c>
      <c r="N1271" s="2" t="str">
        <f>IF(ISERR(FIND("04",GERAL[[#This Row],[ODS]])),"NÃO","SIM")</f>
        <v>NÃO</v>
      </c>
      <c r="O1271" s="2" t="str">
        <f>IF(ISERR(FIND("05",GERAL[[#This Row],[ODS]])),"NÃO","SIM")</f>
        <v>NÃO</v>
      </c>
      <c r="P1271" s="2" t="str">
        <f>IF(ISERR(FIND("06",GERAL[[#This Row],[ODS]])),"NÃO","SIM")</f>
        <v>NÃO</v>
      </c>
      <c r="Q1271" s="2" t="str">
        <f>IF(ISERR(FIND("07",GERAL[[#This Row],[ODS]])),"NÃO","SIM")</f>
        <v>NÃO</v>
      </c>
      <c r="R1271" s="2" t="str">
        <f>IF(ISERR(FIND("08",GERAL[[#This Row],[ODS]])),"NÃO","SIM")</f>
        <v>NÃO</v>
      </c>
      <c r="S1271" s="2" t="str">
        <f>IF(ISERR(FIND("09",GERAL[[#This Row],[ODS]])),"NÃO","SIM")</f>
        <v>SIM</v>
      </c>
      <c r="T1271" s="2" t="str">
        <f>IF(ISERR(FIND("10",GERAL[[#This Row],[ODS]])),"NÃO","SIM")</f>
        <v>NÃO</v>
      </c>
      <c r="U1271" s="2" t="str">
        <f>IF(ISERR(FIND("11",GERAL[[#This Row],[ODS]])),"NÃO","SIM")</f>
        <v>NÃO</v>
      </c>
      <c r="V1271" s="2" t="str">
        <f>IF(ISERR(FIND("12",GERAL[[#This Row],[ODS]])),"NÃO","SIM")</f>
        <v>NÃO</v>
      </c>
      <c r="W1271" s="2" t="str">
        <f>IF(ISERR(FIND("13",GERAL[[#This Row],[ODS]])),"NÃO","SIM")</f>
        <v>NÃO</v>
      </c>
      <c r="X1271" s="2" t="str">
        <f>IF(ISERR(FIND("14",GERAL[[#This Row],[ODS]])),"NÃO","SIM")</f>
        <v>NÃO</v>
      </c>
      <c r="Y1271" s="2" t="str">
        <f>IF(ISERR(FIND("15",GERAL[[#This Row],[ODS]])),"NÃO","SIM")</f>
        <v>NÃO</v>
      </c>
      <c r="Z1271" s="2" t="str">
        <f>IF(ISERR(FIND("16",GERAL[[#This Row],[ODS]])),"NÃO","SIM")</f>
        <v>NÃO</v>
      </c>
      <c r="AA1271" s="2" t="str">
        <f>IF(ISERR(FIND("17",GERAL[[#This Row],[ODS]])),"NÃO","SIM")</f>
        <v>NÃO</v>
      </c>
      <c r="AB1271" s="1">
        <v>0.62447072711988449</v>
      </c>
      <c r="AC1271" s="1">
        <v>0</v>
      </c>
      <c r="AD1271" s="1">
        <v>0.20114039111785437</v>
      </c>
      <c r="AE1271" s="1">
        <v>4.5353748792086312</v>
      </c>
      <c r="AF1271" s="1">
        <v>0</v>
      </c>
      <c r="AG1271" s="1" t="str">
        <f>GERAL[[#This Row],[SIGLA]]&amp;GERAL[[#This Row],[CÓD]]</f>
        <v>ACIN_IF</v>
      </c>
      <c r="AH1271" s="1">
        <f ca="1">VLOOKUP(GERAL[[#This Row],[REF_NOTA]],BASE_NOTAS[],7,FALSE)</f>
        <v>2.3094917422752266</v>
      </c>
      <c r="AI1271" s="31">
        <f ca="1">IF(GERAL[[#This Row],[Nota 2025]]="",0,GERAL[[#This Row],[Nota 2026]]-GERAL[[#This Row],[Nota 2025]])</f>
        <v>2.3094917422752266</v>
      </c>
    </row>
    <row r="1272" spans="1:35" ht="17" x14ac:dyDescent="0.35">
      <c r="A1272" s="2" t="s">
        <v>1</v>
      </c>
      <c r="B1272" s="2" t="s">
        <v>157</v>
      </c>
      <c r="C1272" s="2" t="s">
        <v>213</v>
      </c>
      <c r="D1272" s="15" t="s">
        <v>47</v>
      </c>
      <c r="E1272" s="2" t="s">
        <v>117</v>
      </c>
      <c r="F1272" s="2" t="str">
        <f>VLOOKUP(GERAL[[#This Row],[CÓD]],SEALL,6,FALSE)</f>
        <v>SG</v>
      </c>
      <c r="G127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7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7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72" s="2" t="str">
        <f>VLOOKUP(GERAL[[#This Row],[CÓD]],SEALL,4,FALSE)</f>
        <v>09</v>
      </c>
      <c r="K1272" s="2" t="str">
        <f>IF(ISERR(FIND("01",GERAL[[#This Row],[ODS]])),"NÃO","SIM")</f>
        <v>NÃO</v>
      </c>
      <c r="L1272" s="2" t="str">
        <f>IF(ISERR(FIND("02",GERAL[[#This Row],[ODS]])),"NÃO","SIM")</f>
        <v>NÃO</v>
      </c>
      <c r="M1272" s="2" t="str">
        <f>IF(ISERR(FIND("03",GERAL[[#This Row],[ODS]])),"NÃO","SIM")</f>
        <v>NÃO</v>
      </c>
      <c r="N1272" s="2" t="str">
        <f>IF(ISERR(FIND("04",GERAL[[#This Row],[ODS]])),"NÃO","SIM")</f>
        <v>NÃO</v>
      </c>
      <c r="O1272" s="2" t="str">
        <f>IF(ISERR(FIND("05",GERAL[[#This Row],[ODS]])),"NÃO","SIM")</f>
        <v>NÃO</v>
      </c>
      <c r="P1272" s="2" t="str">
        <f>IF(ISERR(FIND("06",GERAL[[#This Row],[ODS]])),"NÃO","SIM")</f>
        <v>NÃO</v>
      </c>
      <c r="Q1272" s="2" t="str">
        <f>IF(ISERR(FIND("07",GERAL[[#This Row],[ODS]])),"NÃO","SIM")</f>
        <v>NÃO</v>
      </c>
      <c r="R1272" s="2" t="str">
        <f>IF(ISERR(FIND("08",GERAL[[#This Row],[ODS]])),"NÃO","SIM")</f>
        <v>NÃO</v>
      </c>
      <c r="S1272" s="2" t="str">
        <f>IF(ISERR(FIND("09",GERAL[[#This Row],[ODS]])),"NÃO","SIM")</f>
        <v>SIM</v>
      </c>
      <c r="T1272" s="2" t="str">
        <f>IF(ISERR(FIND("10",GERAL[[#This Row],[ODS]])),"NÃO","SIM")</f>
        <v>NÃO</v>
      </c>
      <c r="U1272" s="2" t="str">
        <f>IF(ISERR(FIND("11",GERAL[[#This Row],[ODS]])),"NÃO","SIM")</f>
        <v>NÃO</v>
      </c>
      <c r="V1272" s="2" t="str">
        <f>IF(ISERR(FIND("12",GERAL[[#This Row],[ODS]])),"NÃO","SIM")</f>
        <v>NÃO</v>
      </c>
      <c r="W1272" s="2" t="str">
        <f>IF(ISERR(FIND("13",GERAL[[#This Row],[ODS]])),"NÃO","SIM")</f>
        <v>NÃO</v>
      </c>
      <c r="X1272" s="2" t="str">
        <f>IF(ISERR(FIND("14",GERAL[[#This Row],[ODS]])),"NÃO","SIM")</f>
        <v>NÃO</v>
      </c>
      <c r="Y1272" s="2" t="str">
        <f>IF(ISERR(FIND("15",GERAL[[#This Row],[ODS]])),"NÃO","SIM")</f>
        <v>NÃO</v>
      </c>
      <c r="Z1272" s="2" t="str">
        <f>IF(ISERR(FIND("16",GERAL[[#This Row],[ODS]])),"NÃO","SIM")</f>
        <v>NÃO</v>
      </c>
      <c r="AA1272" s="2" t="str">
        <f>IF(ISERR(FIND("17",GERAL[[#This Row],[ODS]])),"NÃO","SIM")</f>
        <v>NÃO</v>
      </c>
      <c r="AB1272" s="1">
        <v>3.5651233703963601</v>
      </c>
      <c r="AC1272" s="1">
        <v>2.7889831408550796</v>
      </c>
      <c r="AD1272" s="1">
        <v>3.1681159965735644</v>
      </c>
      <c r="AE1272" s="1">
        <v>4.83971228148528</v>
      </c>
      <c r="AF1272" s="1">
        <v>13.554950378178715</v>
      </c>
      <c r="AG1272" s="1" t="str">
        <f>GERAL[[#This Row],[SIGLA]]&amp;GERAL[[#This Row],[CÓD]]</f>
        <v>ALIN_IF</v>
      </c>
      <c r="AH1272" s="1">
        <f ca="1">VLOOKUP(GERAL[[#This Row],[REF_NOTA]],BASE_NOTAS[],7,FALSE)</f>
        <v>4.2496448366282786</v>
      </c>
      <c r="AI1272" s="31">
        <f ca="1">IF(GERAL[[#This Row],[Nota 2025]]="",0,GERAL[[#This Row],[Nota 2026]]-GERAL[[#This Row],[Nota 2025]])</f>
        <v>-9.3053055415504353</v>
      </c>
    </row>
    <row r="1273" spans="1:35" ht="17" x14ac:dyDescent="0.35">
      <c r="A1273" s="2" t="s">
        <v>159</v>
      </c>
      <c r="B1273" s="2" t="s">
        <v>184</v>
      </c>
      <c r="C1273" s="2" t="s">
        <v>213</v>
      </c>
      <c r="D1273" s="15" t="s">
        <v>47</v>
      </c>
      <c r="E1273" s="2" t="s">
        <v>117</v>
      </c>
      <c r="F1273" s="2" t="str">
        <f>VLOOKUP(GERAL[[#This Row],[CÓD]],SEALL,6,FALSE)</f>
        <v>SG</v>
      </c>
      <c r="G127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7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7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73" s="2" t="str">
        <f>VLOOKUP(GERAL[[#This Row],[CÓD]],SEALL,4,FALSE)</f>
        <v>09</v>
      </c>
      <c r="K1273" s="2" t="str">
        <f>IF(ISERR(FIND("01",GERAL[[#This Row],[ODS]])),"NÃO","SIM")</f>
        <v>NÃO</v>
      </c>
      <c r="L1273" s="2" t="str">
        <f>IF(ISERR(FIND("02",GERAL[[#This Row],[ODS]])),"NÃO","SIM")</f>
        <v>NÃO</v>
      </c>
      <c r="M1273" s="2" t="str">
        <f>IF(ISERR(FIND("03",GERAL[[#This Row],[ODS]])),"NÃO","SIM")</f>
        <v>NÃO</v>
      </c>
      <c r="N1273" s="2" t="str">
        <f>IF(ISERR(FIND("04",GERAL[[#This Row],[ODS]])),"NÃO","SIM")</f>
        <v>NÃO</v>
      </c>
      <c r="O1273" s="2" t="str">
        <f>IF(ISERR(FIND("05",GERAL[[#This Row],[ODS]])),"NÃO","SIM")</f>
        <v>NÃO</v>
      </c>
      <c r="P1273" s="2" t="str">
        <f>IF(ISERR(FIND("06",GERAL[[#This Row],[ODS]])),"NÃO","SIM")</f>
        <v>NÃO</v>
      </c>
      <c r="Q1273" s="2" t="str">
        <f>IF(ISERR(FIND("07",GERAL[[#This Row],[ODS]])),"NÃO","SIM")</f>
        <v>NÃO</v>
      </c>
      <c r="R1273" s="2" t="str">
        <f>IF(ISERR(FIND("08",GERAL[[#This Row],[ODS]])),"NÃO","SIM")</f>
        <v>NÃO</v>
      </c>
      <c r="S1273" s="2" t="str">
        <f>IF(ISERR(FIND("09",GERAL[[#This Row],[ODS]])),"NÃO","SIM")</f>
        <v>SIM</v>
      </c>
      <c r="T1273" s="2" t="str">
        <f>IF(ISERR(FIND("10",GERAL[[#This Row],[ODS]])),"NÃO","SIM")</f>
        <v>NÃO</v>
      </c>
      <c r="U1273" s="2" t="str">
        <f>IF(ISERR(FIND("11",GERAL[[#This Row],[ODS]])),"NÃO","SIM")</f>
        <v>NÃO</v>
      </c>
      <c r="V1273" s="2" t="str">
        <f>IF(ISERR(FIND("12",GERAL[[#This Row],[ODS]])),"NÃO","SIM")</f>
        <v>NÃO</v>
      </c>
      <c r="W1273" s="2" t="str">
        <f>IF(ISERR(FIND("13",GERAL[[#This Row],[ODS]])),"NÃO","SIM")</f>
        <v>NÃO</v>
      </c>
      <c r="X1273" s="2" t="str">
        <f>IF(ISERR(FIND("14",GERAL[[#This Row],[ODS]])),"NÃO","SIM")</f>
        <v>NÃO</v>
      </c>
      <c r="Y1273" s="2" t="str">
        <f>IF(ISERR(FIND("15",GERAL[[#This Row],[ODS]])),"NÃO","SIM")</f>
        <v>NÃO</v>
      </c>
      <c r="Z1273" s="2" t="str">
        <f>IF(ISERR(FIND("16",GERAL[[#This Row],[ODS]])),"NÃO","SIM")</f>
        <v>NÃO</v>
      </c>
      <c r="AA1273" s="2" t="str">
        <f>IF(ISERR(FIND("17",GERAL[[#This Row],[ODS]])),"NÃO","SIM")</f>
        <v>NÃO</v>
      </c>
      <c r="AB1273" s="1">
        <v>4.1341404279001406</v>
      </c>
      <c r="AC1273" s="1">
        <v>5.1310522362689763</v>
      </c>
      <c r="AD1273" s="1">
        <v>4.6991189066541388</v>
      </c>
      <c r="AE1273" s="1">
        <v>8.985523663244539</v>
      </c>
      <c r="AF1273" s="1">
        <v>5.1247015270981491</v>
      </c>
      <c r="AG1273" s="1" t="str">
        <f>GERAL[[#This Row],[SIGLA]]&amp;GERAL[[#This Row],[CÓD]]</f>
        <v>APIN_IF</v>
      </c>
      <c r="AH1273" s="1">
        <f ca="1">VLOOKUP(GERAL[[#This Row],[REF_NOTA]],BASE_NOTAS[],7,FALSE)</f>
        <v>4.6803167277338904</v>
      </c>
      <c r="AI1273" s="31">
        <f ca="1">IF(GERAL[[#This Row],[Nota 2025]]="",0,GERAL[[#This Row],[Nota 2026]]-GERAL[[#This Row],[Nota 2025]])</f>
        <v>-0.44438479936425868</v>
      </c>
    </row>
    <row r="1274" spans="1:35" ht="17" x14ac:dyDescent="0.35">
      <c r="A1274" s="2" t="s">
        <v>155</v>
      </c>
      <c r="B1274" s="2" t="s">
        <v>158</v>
      </c>
      <c r="C1274" s="2" t="s">
        <v>213</v>
      </c>
      <c r="D1274" s="15" t="s">
        <v>47</v>
      </c>
      <c r="E1274" s="2" t="s">
        <v>117</v>
      </c>
      <c r="F1274" s="2" t="str">
        <f>VLOOKUP(GERAL[[#This Row],[CÓD]],SEALL,6,FALSE)</f>
        <v>SG</v>
      </c>
      <c r="G127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7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7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74" s="2" t="str">
        <f>VLOOKUP(GERAL[[#This Row],[CÓD]],SEALL,4,FALSE)</f>
        <v>09</v>
      </c>
      <c r="K1274" s="2" t="str">
        <f>IF(ISERR(FIND("01",GERAL[[#This Row],[ODS]])),"NÃO","SIM")</f>
        <v>NÃO</v>
      </c>
      <c r="L1274" s="2" t="str">
        <f>IF(ISERR(FIND("02",GERAL[[#This Row],[ODS]])),"NÃO","SIM")</f>
        <v>NÃO</v>
      </c>
      <c r="M1274" s="2" t="str">
        <f>IF(ISERR(FIND("03",GERAL[[#This Row],[ODS]])),"NÃO","SIM")</f>
        <v>NÃO</v>
      </c>
      <c r="N1274" s="2" t="str">
        <f>IF(ISERR(FIND("04",GERAL[[#This Row],[ODS]])),"NÃO","SIM")</f>
        <v>NÃO</v>
      </c>
      <c r="O1274" s="2" t="str">
        <f>IF(ISERR(FIND("05",GERAL[[#This Row],[ODS]])),"NÃO","SIM")</f>
        <v>NÃO</v>
      </c>
      <c r="P1274" s="2" t="str">
        <f>IF(ISERR(FIND("06",GERAL[[#This Row],[ODS]])),"NÃO","SIM")</f>
        <v>NÃO</v>
      </c>
      <c r="Q1274" s="2" t="str">
        <f>IF(ISERR(FIND("07",GERAL[[#This Row],[ODS]])),"NÃO","SIM")</f>
        <v>NÃO</v>
      </c>
      <c r="R1274" s="2" t="str">
        <f>IF(ISERR(FIND("08",GERAL[[#This Row],[ODS]])),"NÃO","SIM")</f>
        <v>NÃO</v>
      </c>
      <c r="S1274" s="2" t="str">
        <f>IF(ISERR(FIND("09",GERAL[[#This Row],[ODS]])),"NÃO","SIM")</f>
        <v>SIM</v>
      </c>
      <c r="T1274" s="2" t="str">
        <f>IF(ISERR(FIND("10",GERAL[[#This Row],[ODS]])),"NÃO","SIM")</f>
        <v>NÃO</v>
      </c>
      <c r="U1274" s="2" t="str">
        <f>IF(ISERR(FIND("11",GERAL[[#This Row],[ODS]])),"NÃO","SIM")</f>
        <v>NÃO</v>
      </c>
      <c r="V1274" s="2" t="str">
        <f>IF(ISERR(FIND("12",GERAL[[#This Row],[ODS]])),"NÃO","SIM")</f>
        <v>NÃO</v>
      </c>
      <c r="W1274" s="2" t="str">
        <f>IF(ISERR(FIND("13",GERAL[[#This Row],[ODS]])),"NÃO","SIM")</f>
        <v>NÃO</v>
      </c>
      <c r="X1274" s="2" t="str">
        <f>IF(ISERR(FIND("14",GERAL[[#This Row],[ODS]])),"NÃO","SIM")</f>
        <v>NÃO</v>
      </c>
      <c r="Y1274" s="2" t="str">
        <f>IF(ISERR(FIND("15",GERAL[[#This Row],[ODS]])),"NÃO","SIM")</f>
        <v>NÃO</v>
      </c>
      <c r="Z1274" s="2" t="str">
        <f>IF(ISERR(FIND("16",GERAL[[#This Row],[ODS]])),"NÃO","SIM")</f>
        <v>NÃO</v>
      </c>
      <c r="AA1274" s="2" t="str">
        <f>IF(ISERR(FIND("17",GERAL[[#This Row],[ODS]])),"NÃO","SIM")</f>
        <v>NÃO</v>
      </c>
      <c r="AB1274" s="1">
        <v>21.709765115741089</v>
      </c>
      <c r="AC1274" s="1">
        <v>27.22207080743862</v>
      </c>
      <c r="AD1274" s="1">
        <v>26.216191180968483</v>
      </c>
      <c r="AE1274" s="1">
        <v>30.8636498950838</v>
      </c>
      <c r="AF1274" s="1">
        <v>40.598062808114868</v>
      </c>
      <c r="AG1274" s="1" t="str">
        <f>GERAL[[#This Row],[SIGLA]]&amp;GERAL[[#This Row],[CÓD]]</f>
        <v>AMIN_IF</v>
      </c>
      <c r="AH1274" s="1">
        <f ca="1">VLOOKUP(GERAL[[#This Row],[REF_NOTA]],BASE_NOTAS[],7,FALSE)</f>
        <v>34.98117157521213</v>
      </c>
      <c r="AI1274" s="31">
        <f ca="1">IF(GERAL[[#This Row],[Nota 2025]]="",0,GERAL[[#This Row],[Nota 2026]]-GERAL[[#This Row],[Nota 2025]])</f>
        <v>-5.6168912329027378</v>
      </c>
    </row>
    <row r="1275" spans="1:35" ht="17" x14ac:dyDescent="0.35">
      <c r="A1275" s="2" t="s">
        <v>160</v>
      </c>
      <c r="B1275" s="2" t="s">
        <v>187</v>
      </c>
      <c r="C1275" s="2" t="s">
        <v>213</v>
      </c>
      <c r="D1275" s="15" t="s">
        <v>47</v>
      </c>
      <c r="E1275" s="2" t="s">
        <v>117</v>
      </c>
      <c r="F1275" s="2" t="str">
        <f>VLOOKUP(GERAL[[#This Row],[CÓD]],SEALL,6,FALSE)</f>
        <v>SG</v>
      </c>
      <c r="G127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7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7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75" s="2" t="str">
        <f>VLOOKUP(GERAL[[#This Row],[CÓD]],SEALL,4,FALSE)</f>
        <v>09</v>
      </c>
      <c r="K1275" s="2" t="str">
        <f>IF(ISERR(FIND("01",GERAL[[#This Row],[ODS]])),"NÃO","SIM")</f>
        <v>NÃO</v>
      </c>
      <c r="L1275" s="2" t="str">
        <f>IF(ISERR(FIND("02",GERAL[[#This Row],[ODS]])),"NÃO","SIM")</f>
        <v>NÃO</v>
      </c>
      <c r="M1275" s="2" t="str">
        <f>IF(ISERR(FIND("03",GERAL[[#This Row],[ODS]])),"NÃO","SIM")</f>
        <v>NÃO</v>
      </c>
      <c r="N1275" s="2" t="str">
        <f>IF(ISERR(FIND("04",GERAL[[#This Row],[ODS]])),"NÃO","SIM")</f>
        <v>NÃO</v>
      </c>
      <c r="O1275" s="2" t="str">
        <f>IF(ISERR(FIND("05",GERAL[[#This Row],[ODS]])),"NÃO","SIM")</f>
        <v>NÃO</v>
      </c>
      <c r="P1275" s="2" t="str">
        <f>IF(ISERR(FIND("06",GERAL[[#This Row],[ODS]])),"NÃO","SIM")</f>
        <v>NÃO</v>
      </c>
      <c r="Q1275" s="2" t="str">
        <f>IF(ISERR(FIND("07",GERAL[[#This Row],[ODS]])),"NÃO","SIM")</f>
        <v>NÃO</v>
      </c>
      <c r="R1275" s="2" t="str">
        <f>IF(ISERR(FIND("08",GERAL[[#This Row],[ODS]])),"NÃO","SIM")</f>
        <v>NÃO</v>
      </c>
      <c r="S1275" s="2" t="str">
        <f>IF(ISERR(FIND("09",GERAL[[#This Row],[ODS]])),"NÃO","SIM")</f>
        <v>SIM</v>
      </c>
      <c r="T1275" s="2" t="str">
        <f>IF(ISERR(FIND("10",GERAL[[#This Row],[ODS]])),"NÃO","SIM")</f>
        <v>NÃO</v>
      </c>
      <c r="U1275" s="2" t="str">
        <f>IF(ISERR(FIND("11",GERAL[[#This Row],[ODS]])),"NÃO","SIM")</f>
        <v>NÃO</v>
      </c>
      <c r="V1275" s="2" t="str">
        <f>IF(ISERR(FIND("12",GERAL[[#This Row],[ODS]])),"NÃO","SIM")</f>
        <v>NÃO</v>
      </c>
      <c r="W1275" s="2" t="str">
        <f>IF(ISERR(FIND("13",GERAL[[#This Row],[ODS]])),"NÃO","SIM")</f>
        <v>NÃO</v>
      </c>
      <c r="X1275" s="2" t="str">
        <f>IF(ISERR(FIND("14",GERAL[[#This Row],[ODS]])),"NÃO","SIM")</f>
        <v>NÃO</v>
      </c>
      <c r="Y1275" s="2" t="str">
        <f>IF(ISERR(FIND("15",GERAL[[#This Row],[ODS]])),"NÃO","SIM")</f>
        <v>NÃO</v>
      </c>
      <c r="Z1275" s="2" t="str">
        <f>IF(ISERR(FIND("16",GERAL[[#This Row],[ODS]])),"NÃO","SIM")</f>
        <v>NÃO</v>
      </c>
      <c r="AA1275" s="2" t="str">
        <f>IF(ISERR(FIND("17",GERAL[[#This Row],[ODS]])),"NÃO","SIM")</f>
        <v>NÃO</v>
      </c>
      <c r="AB1275" s="1">
        <v>25.184088481853252</v>
      </c>
      <c r="AC1275" s="1">
        <v>40.279943402604736</v>
      </c>
      <c r="AD1275" s="1">
        <v>34.125935281172083</v>
      </c>
      <c r="AE1275" s="1">
        <v>32.416113541133193</v>
      </c>
      <c r="AF1275" s="1">
        <v>50.379633708178936</v>
      </c>
      <c r="AG1275" s="1" t="str">
        <f>GERAL[[#This Row],[SIGLA]]&amp;GERAL[[#This Row],[CÓD]]</f>
        <v>BAIN_IF</v>
      </c>
      <c r="AH1275" s="1">
        <f ca="1">VLOOKUP(GERAL[[#This Row],[REF_NOTA]],BASE_NOTAS[],7,FALSE)</f>
        <v>42.647025914096517</v>
      </c>
      <c r="AI1275" s="31">
        <f ca="1">IF(GERAL[[#This Row],[Nota 2025]]="",0,GERAL[[#This Row],[Nota 2026]]-GERAL[[#This Row],[Nota 2025]])</f>
        <v>-7.7326077940824192</v>
      </c>
    </row>
    <row r="1276" spans="1:35" ht="17" x14ac:dyDescent="0.35">
      <c r="A1276" s="2" t="s">
        <v>161</v>
      </c>
      <c r="B1276" s="2" t="s">
        <v>188</v>
      </c>
      <c r="C1276" s="2" t="s">
        <v>213</v>
      </c>
      <c r="D1276" s="15" t="s">
        <v>47</v>
      </c>
      <c r="E1276" s="2" t="s">
        <v>117</v>
      </c>
      <c r="F1276" s="2" t="str">
        <f>VLOOKUP(GERAL[[#This Row],[CÓD]],SEALL,6,FALSE)</f>
        <v>SG</v>
      </c>
      <c r="G127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7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7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76" s="2" t="str">
        <f>VLOOKUP(GERAL[[#This Row],[CÓD]],SEALL,4,FALSE)</f>
        <v>09</v>
      </c>
      <c r="K1276" s="2" t="str">
        <f>IF(ISERR(FIND("01",GERAL[[#This Row],[ODS]])),"NÃO","SIM")</f>
        <v>NÃO</v>
      </c>
      <c r="L1276" s="2" t="str">
        <f>IF(ISERR(FIND("02",GERAL[[#This Row],[ODS]])),"NÃO","SIM")</f>
        <v>NÃO</v>
      </c>
      <c r="M1276" s="2" t="str">
        <f>IF(ISERR(FIND("03",GERAL[[#This Row],[ODS]])),"NÃO","SIM")</f>
        <v>NÃO</v>
      </c>
      <c r="N1276" s="2" t="str">
        <f>IF(ISERR(FIND("04",GERAL[[#This Row],[ODS]])),"NÃO","SIM")</f>
        <v>NÃO</v>
      </c>
      <c r="O1276" s="2" t="str">
        <f>IF(ISERR(FIND("05",GERAL[[#This Row],[ODS]])),"NÃO","SIM")</f>
        <v>NÃO</v>
      </c>
      <c r="P1276" s="2" t="str">
        <f>IF(ISERR(FIND("06",GERAL[[#This Row],[ODS]])),"NÃO","SIM")</f>
        <v>NÃO</v>
      </c>
      <c r="Q1276" s="2" t="str">
        <f>IF(ISERR(FIND("07",GERAL[[#This Row],[ODS]])),"NÃO","SIM")</f>
        <v>NÃO</v>
      </c>
      <c r="R1276" s="2" t="str">
        <f>IF(ISERR(FIND("08",GERAL[[#This Row],[ODS]])),"NÃO","SIM")</f>
        <v>NÃO</v>
      </c>
      <c r="S1276" s="2" t="str">
        <f>IF(ISERR(FIND("09",GERAL[[#This Row],[ODS]])),"NÃO","SIM")</f>
        <v>SIM</v>
      </c>
      <c r="T1276" s="2" t="str">
        <f>IF(ISERR(FIND("10",GERAL[[#This Row],[ODS]])),"NÃO","SIM")</f>
        <v>NÃO</v>
      </c>
      <c r="U1276" s="2" t="str">
        <f>IF(ISERR(FIND("11",GERAL[[#This Row],[ODS]])),"NÃO","SIM")</f>
        <v>NÃO</v>
      </c>
      <c r="V1276" s="2" t="str">
        <f>IF(ISERR(FIND("12",GERAL[[#This Row],[ODS]])),"NÃO","SIM")</f>
        <v>NÃO</v>
      </c>
      <c r="W1276" s="2" t="str">
        <f>IF(ISERR(FIND("13",GERAL[[#This Row],[ODS]])),"NÃO","SIM")</f>
        <v>NÃO</v>
      </c>
      <c r="X1276" s="2" t="str">
        <f>IF(ISERR(FIND("14",GERAL[[#This Row],[ODS]])),"NÃO","SIM")</f>
        <v>NÃO</v>
      </c>
      <c r="Y1276" s="2" t="str">
        <f>IF(ISERR(FIND("15",GERAL[[#This Row],[ODS]])),"NÃO","SIM")</f>
        <v>NÃO</v>
      </c>
      <c r="Z1276" s="2" t="str">
        <f>IF(ISERR(FIND("16",GERAL[[#This Row],[ODS]])),"NÃO","SIM")</f>
        <v>NÃO</v>
      </c>
      <c r="AA1276" s="2" t="str">
        <f>IF(ISERR(FIND("17",GERAL[[#This Row],[ODS]])),"NÃO","SIM")</f>
        <v>NÃO</v>
      </c>
      <c r="AB1276" s="1">
        <v>20.962517379499033</v>
      </c>
      <c r="AC1276" s="1">
        <v>31.765725426121815</v>
      </c>
      <c r="AD1276" s="1">
        <v>24.033373507960107</v>
      </c>
      <c r="AE1276" s="1">
        <v>49.437206725499387</v>
      </c>
      <c r="AF1276" s="1">
        <v>39.905721115654949</v>
      </c>
      <c r="AG1276" s="1" t="str">
        <f>GERAL[[#This Row],[SIGLA]]&amp;GERAL[[#This Row],[CÓD]]</f>
        <v>CEIN_IF</v>
      </c>
      <c r="AH1276" s="1">
        <f ca="1">VLOOKUP(GERAL[[#This Row],[REF_NOTA]],BASE_NOTAS[],7,FALSE)</f>
        <v>46.345327656527182</v>
      </c>
      <c r="AI1276" s="31">
        <f ca="1">IF(GERAL[[#This Row],[Nota 2025]]="",0,GERAL[[#This Row],[Nota 2026]]-GERAL[[#This Row],[Nota 2025]])</f>
        <v>6.4396065408722336</v>
      </c>
    </row>
    <row r="1277" spans="1:35" ht="17" x14ac:dyDescent="0.35">
      <c r="A1277" s="2" t="s">
        <v>162</v>
      </c>
      <c r="B1277" s="2" t="s">
        <v>189</v>
      </c>
      <c r="C1277" s="2" t="s">
        <v>213</v>
      </c>
      <c r="D1277" s="15" t="s">
        <v>47</v>
      </c>
      <c r="E1277" s="2" t="s">
        <v>117</v>
      </c>
      <c r="F1277" s="2" t="str">
        <f>VLOOKUP(GERAL[[#This Row],[CÓD]],SEALL,6,FALSE)</f>
        <v>SG</v>
      </c>
      <c r="G127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7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7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77" s="2" t="str">
        <f>VLOOKUP(GERAL[[#This Row],[CÓD]],SEALL,4,FALSE)</f>
        <v>09</v>
      </c>
      <c r="K1277" s="2" t="str">
        <f>IF(ISERR(FIND("01",GERAL[[#This Row],[ODS]])),"NÃO","SIM")</f>
        <v>NÃO</v>
      </c>
      <c r="L1277" s="2" t="str">
        <f>IF(ISERR(FIND("02",GERAL[[#This Row],[ODS]])),"NÃO","SIM")</f>
        <v>NÃO</v>
      </c>
      <c r="M1277" s="2" t="str">
        <f>IF(ISERR(FIND("03",GERAL[[#This Row],[ODS]])),"NÃO","SIM")</f>
        <v>NÃO</v>
      </c>
      <c r="N1277" s="2" t="str">
        <f>IF(ISERR(FIND("04",GERAL[[#This Row],[ODS]])),"NÃO","SIM")</f>
        <v>NÃO</v>
      </c>
      <c r="O1277" s="2" t="str">
        <f>IF(ISERR(FIND("05",GERAL[[#This Row],[ODS]])),"NÃO","SIM")</f>
        <v>NÃO</v>
      </c>
      <c r="P1277" s="2" t="str">
        <f>IF(ISERR(FIND("06",GERAL[[#This Row],[ODS]])),"NÃO","SIM")</f>
        <v>NÃO</v>
      </c>
      <c r="Q1277" s="2" t="str">
        <f>IF(ISERR(FIND("07",GERAL[[#This Row],[ODS]])),"NÃO","SIM")</f>
        <v>NÃO</v>
      </c>
      <c r="R1277" s="2" t="str">
        <f>IF(ISERR(FIND("08",GERAL[[#This Row],[ODS]])),"NÃO","SIM")</f>
        <v>NÃO</v>
      </c>
      <c r="S1277" s="2" t="str">
        <f>IF(ISERR(FIND("09",GERAL[[#This Row],[ODS]])),"NÃO","SIM")</f>
        <v>SIM</v>
      </c>
      <c r="T1277" s="2" t="str">
        <f>IF(ISERR(FIND("10",GERAL[[#This Row],[ODS]])),"NÃO","SIM")</f>
        <v>NÃO</v>
      </c>
      <c r="U1277" s="2" t="str">
        <f>IF(ISERR(FIND("11",GERAL[[#This Row],[ODS]])),"NÃO","SIM")</f>
        <v>NÃO</v>
      </c>
      <c r="V1277" s="2" t="str">
        <f>IF(ISERR(FIND("12",GERAL[[#This Row],[ODS]])),"NÃO","SIM")</f>
        <v>NÃO</v>
      </c>
      <c r="W1277" s="2" t="str">
        <f>IF(ISERR(FIND("13",GERAL[[#This Row],[ODS]])),"NÃO","SIM")</f>
        <v>NÃO</v>
      </c>
      <c r="X1277" s="2" t="str">
        <f>IF(ISERR(FIND("14",GERAL[[#This Row],[ODS]])),"NÃO","SIM")</f>
        <v>NÃO</v>
      </c>
      <c r="Y1277" s="2" t="str">
        <f>IF(ISERR(FIND("15",GERAL[[#This Row],[ODS]])),"NÃO","SIM")</f>
        <v>NÃO</v>
      </c>
      <c r="Z1277" s="2" t="str">
        <f>IF(ISERR(FIND("16",GERAL[[#This Row],[ODS]])),"NÃO","SIM")</f>
        <v>NÃO</v>
      </c>
      <c r="AA1277" s="2" t="str">
        <f>IF(ISERR(FIND("17",GERAL[[#This Row],[ODS]])),"NÃO","SIM")</f>
        <v>NÃO</v>
      </c>
      <c r="AB1277" s="1">
        <v>1.5881252159030985</v>
      </c>
      <c r="AC1277" s="1">
        <v>8.474479770099439</v>
      </c>
      <c r="AD1277" s="1">
        <v>12.027473400319957</v>
      </c>
      <c r="AE1277" s="1">
        <v>9.1273984864094651</v>
      </c>
      <c r="AF1277" s="1">
        <v>5.2223177061142314</v>
      </c>
      <c r="AG1277" s="1" t="str">
        <f>GERAL[[#This Row],[SIGLA]]&amp;GERAL[[#This Row],[CÓD]]</f>
        <v>DFIN_IF</v>
      </c>
      <c r="AH1277" s="1">
        <f ca="1">VLOOKUP(GERAL[[#This Row],[REF_NOTA]],BASE_NOTAS[],7,FALSE)</f>
        <v>4.6749610718081875</v>
      </c>
      <c r="AI1277" s="31">
        <f ca="1">IF(GERAL[[#This Row],[Nota 2025]]="",0,GERAL[[#This Row],[Nota 2026]]-GERAL[[#This Row],[Nota 2025]])</f>
        <v>-0.54735663430604387</v>
      </c>
    </row>
    <row r="1278" spans="1:35" ht="17" x14ac:dyDescent="0.35">
      <c r="A1278" s="2" t="s">
        <v>163</v>
      </c>
      <c r="B1278" s="2" t="s">
        <v>183</v>
      </c>
      <c r="C1278" s="2" t="s">
        <v>213</v>
      </c>
      <c r="D1278" s="15" t="s">
        <v>47</v>
      </c>
      <c r="E1278" s="2" t="s">
        <v>117</v>
      </c>
      <c r="F1278" s="2" t="str">
        <f>VLOOKUP(GERAL[[#This Row],[CÓD]],SEALL,6,FALSE)</f>
        <v>SG</v>
      </c>
      <c r="G127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7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7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78" s="2" t="str">
        <f>VLOOKUP(GERAL[[#This Row],[CÓD]],SEALL,4,FALSE)</f>
        <v>09</v>
      </c>
      <c r="K1278" s="2" t="str">
        <f>IF(ISERR(FIND("01",GERAL[[#This Row],[ODS]])),"NÃO","SIM")</f>
        <v>NÃO</v>
      </c>
      <c r="L1278" s="2" t="str">
        <f>IF(ISERR(FIND("02",GERAL[[#This Row],[ODS]])),"NÃO","SIM")</f>
        <v>NÃO</v>
      </c>
      <c r="M1278" s="2" t="str">
        <f>IF(ISERR(FIND("03",GERAL[[#This Row],[ODS]])),"NÃO","SIM")</f>
        <v>NÃO</v>
      </c>
      <c r="N1278" s="2" t="str">
        <f>IF(ISERR(FIND("04",GERAL[[#This Row],[ODS]])),"NÃO","SIM")</f>
        <v>NÃO</v>
      </c>
      <c r="O1278" s="2" t="str">
        <f>IF(ISERR(FIND("05",GERAL[[#This Row],[ODS]])),"NÃO","SIM")</f>
        <v>NÃO</v>
      </c>
      <c r="P1278" s="2" t="str">
        <f>IF(ISERR(FIND("06",GERAL[[#This Row],[ODS]])),"NÃO","SIM")</f>
        <v>NÃO</v>
      </c>
      <c r="Q1278" s="2" t="str">
        <f>IF(ISERR(FIND("07",GERAL[[#This Row],[ODS]])),"NÃO","SIM")</f>
        <v>NÃO</v>
      </c>
      <c r="R1278" s="2" t="str">
        <f>IF(ISERR(FIND("08",GERAL[[#This Row],[ODS]])),"NÃO","SIM")</f>
        <v>NÃO</v>
      </c>
      <c r="S1278" s="2" t="str">
        <f>IF(ISERR(FIND("09",GERAL[[#This Row],[ODS]])),"NÃO","SIM")</f>
        <v>SIM</v>
      </c>
      <c r="T1278" s="2" t="str">
        <f>IF(ISERR(FIND("10",GERAL[[#This Row],[ODS]])),"NÃO","SIM")</f>
        <v>NÃO</v>
      </c>
      <c r="U1278" s="2" t="str">
        <f>IF(ISERR(FIND("11",GERAL[[#This Row],[ODS]])),"NÃO","SIM")</f>
        <v>NÃO</v>
      </c>
      <c r="V1278" s="2" t="str">
        <f>IF(ISERR(FIND("12",GERAL[[#This Row],[ODS]])),"NÃO","SIM")</f>
        <v>NÃO</v>
      </c>
      <c r="W1278" s="2" t="str">
        <f>IF(ISERR(FIND("13",GERAL[[#This Row],[ODS]])),"NÃO","SIM")</f>
        <v>NÃO</v>
      </c>
      <c r="X1278" s="2" t="str">
        <f>IF(ISERR(FIND("14",GERAL[[#This Row],[ODS]])),"NÃO","SIM")</f>
        <v>NÃO</v>
      </c>
      <c r="Y1278" s="2" t="str">
        <f>IF(ISERR(FIND("15",GERAL[[#This Row],[ODS]])),"NÃO","SIM")</f>
        <v>NÃO</v>
      </c>
      <c r="Z1278" s="2" t="str">
        <f>IF(ISERR(FIND("16",GERAL[[#This Row],[ODS]])),"NÃO","SIM")</f>
        <v>NÃO</v>
      </c>
      <c r="AA1278" s="2" t="str">
        <f>IF(ISERR(FIND("17",GERAL[[#This Row],[ODS]])),"NÃO","SIM")</f>
        <v>NÃO</v>
      </c>
      <c r="AB1278" s="1">
        <v>6.6683210240690309</v>
      </c>
      <c r="AC1278" s="1">
        <v>11.323993434307255</v>
      </c>
      <c r="AD1278" s="1">
        <v>9.4298706086403499</v>
      </c>
      <c r="AE1278" s="1">
        <v>4.46433306199485</v>
      </c>
      <c r="AF1278" s="1">
        <v>21.247468461877599</v>
      </c>
      <c r="AG1278" s="1" t="str">
        <f>GERAL[[#This Row],[SIGLA]]&amp;GERAL[[#This Row],[CÓD]]</f>
        <v>ESIN_IF</v>
      </c>
      <c r="AH1278" s="1">
        <f ca="1">VLOOKUP(GERAL[[#This Row],[REF_NOTA]],BASE_NOTAS[],7,FALSE)</f>
        <v>8.2852608394605376</v>
      </c>
      <c r="AI1278" s="31">
        <f ca="1">IF(GERAL[[#This Row],[Nota 2025]]="",0,GERAL[[#This Row],[Nota 2026]]-GERAL[[#This Row],[Nota 2025]])</f>
        <v>-12.962207622417061</v>
      </c>
    </row>
    <row r="1279" spans="1:35" ht="17" x14ac:dyDescent="0.35">
      <c r="A1279" s="2" t="s">
        <v>164</v>
      </c>
      <c r="B1279" s="2" t="s">
        <v>190</v>
      </c>
      <c r="C1279" s="2" t="s">
        <v>213</v>
      </c>
      <c r="D1279" s="15" t="s">
        <v>47</v>
      </c>
      <c r="E1279" s="2" t="s">
        <v>117</v>
      </c>
      <c r="F1279" s="2" t="str">
        <f>VLOOKUP(GERAL[[#This Row],[CÓD]],SEALL,6,FALSE)</f>
        <v>SG</v>
      </c>
      <c r="G127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7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7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79" s="2" t="str">
        <f>VLOOKUP(GERAL[[#This Row],[CÓD]],SEALL,4,FALSE)</f>
        <v>09</v>
      </c>
      <c r="K1279" s="2" t="str">
        <f>IF(ISERR(FIND("01",GERAL[[#This Row],[ODS]])),"NÃO","SIM")</f>
        <v>NÃO</v>
      </c>
      <c r="L1279" s="2" t="str">
        <f>IF(ISERR(FIND("02",GERAL[[#This Row],[ODS]])),"NÃO","SIM")</f>
        <v>NÃO</v>
      </c>
      <c r="M1279" s="2" t="str">
        <f>IF(ISERR(FIND("03",GERAL[[#This Row],[ODS]])),"NÃO","SIM")</f>
        <v>NÃO</v>
      </c>
      <c r="N1279" s="2" t="str">
        <f>IF(ISERR(FIND("04",GERAL[[#This Row],[ODS]])),"NÃO","SIM")</f>
        <v>NÃO</v>
      </c>
      <c r="O1279" s="2" t="str">
        <f>IF(ISERR(FIND("05",GERAL[[#This Row],[ODS]])),"NÃO","SIM")</f>
        <v>NÃO</v>
      </c>
      <c r="P1279" s="2" t="str">
        <f>IF(ISERR(FIND("06",GERAL[[#This Row],[ODS]])),"NÃO","SIM")</f>
        <v>NÃO</v>
      </c>
      <c r="Q1279" s="2" t="str">
        <f>IF(ISERR(FIND("07",GERAL[[#This Row],[ODS]])),"NÃO","SIM")</f>
        <v>NÃO</v>
      </c>
      <c r="R1279" s="2" t="str">
        <f>IF(ISERR(FIND("08",GERAL[[#This Row],[ODS]])),"NÃO","SIM")</f>
        <v>NÃO</v>
      </c>
      <c r="S1279" s="2" t="str">
        <f>IF(ISERR(FIND("09",GERAL[[#This Row],[ODS]])),"NÃO","SIM")</f>
        <v>SIM</v>
      </c>
      <c r="T1279" s="2" t="str">
        <f>IF(ISERR(FIND("10",GERAL[[#This Row],[ODS]])),"NÃO","SIM")</f>
        <v>NÃO</v>
      </c>
      <c r="U1279" s="2" t="str">
        <f>IF(ISERR(FIND("11",GERAL[[#This Row],[ODS]])),"NÃO","SIM")</f>
        <v>NÃO</v>
      </c>
      <c r="V1279" s="2" t="str">
        <f>IF(ISERR(FIND("12",GERAL[[#This Row],[ODS]])),"NÃO","SIM")</f>
        <v>NÃO</v>
      </c>
      <c r="W1279" s="2" t="str">
        <f>IF(ISERR(FIND("13",GERAL[[#This Row],[ODS]])),"NÃO","SIM")</f>
        <v>NÃO</v>
      </c>
      <c r="X1279" s="2" t="str">
        <f>IF(ISERR(FIND("14",GERAL[[#This Row],[ODS]])),"NÃO","SIM")</f>
        <v>NÃO</v>
      </c>
      <c r="Y1279" s="2" t="str">
        <f>IF(ISERR(FIND("15",GERAL[[#This Row],[ODS]])),"NÃO","SIM")</f>
        <v>NÃO</v>
      </c>
      <c r="Z1279" s="2" t="str">
        <f>IF(ISERR(FIND("16",GERAL[[#This Row],[ODS]])),"NÃO","SIM")</f>
        <v>NÃO</v>
      </c>
      <c r="AA1279" s="2" t="str">
        <f>IF(ISERR(FIND("17",GERAL[[#This Row],[ODS]])),"NÃO","SIM")</f>
        <v>NÃO</v>
      </c>
      <c r="AB1279" s="1">
        <v>27.941904028595193</v>
      </c>
      <c r="AC1279" s="1">
        <v>24.950023444060328</v>
      </c>
      <c r="AD1279" s="1">
        <v>18.787870088225862</v>
      </c>
      <c r="AE1279" s="1">
        <v>8.3546563843283845</v>
      </c>
      <c r="AF1279" s="1">
        <v>12.688033420720776</v>
      </c>
      <c r="AG1279" s="1" t="str">
        <f>GERAL[[#This Row],[SIGLA]]&amp;GERAL[[#This Row],[CÓD]]</f>
        <v>GOIN_IF</v>
      </c>
      <c r="AH1279" s="1">
        <f ca="1">VLOOKUP(GERAL[[#This Row],[REF_NOTA]],BASE_NOTAS[],7,FALSE)</f>
        <v>11.08984006452904</v>
      </c>
      <c r="AI1279" s="31">
        <f ca="1">IF(GERAL[[#This Row],[Nota 2025]]="",0,GERAL[[#This Row],[Nota 2026]]-GERAL[[#This Row],[Nota 2025]])</f>
        <v>-1.5981933561917359</v>
      </c>
    </row>
    <row r="1280" spans="1:35" ht="17" x14ac:dyDescent="0.35">
      <c r="A1280" s="2" t="s">
        <v>165</v>
      </c>
      <c r="B1280" s="2" t="s">
        <v>191</v>
      </c>
      <c r="C1280" s="2" t="s">
        <v>213</v>
      </c>
      <c r="D1280" s="15" t="s">
        <v>47</v>
      </c>
      <c r="E1280" s="2" t="s">
        <v>117</v>
      </c>
      <c r="F1280" s="2" t="str">
        <f>VLOOKUP(GERAL[[#This Row],[CÓD]],SEALL,6,FALSE)</f>
        <v>SG</v>
      </c>
      <c r="G128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8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8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80" s="2" t="str">
        <f>VLOOKUP(GERAL[[#This Row],[CÓD]],SEALL,4,FALSE)</f>
        <v>09</v>
      </c>
      <c r="K1280" s="2" t="str">
        <f>IF(ISERR(FIND("01",GERAL[[#This Row],[ODS]])),"NÃO","SIM")</f>
        <v>NÃO</v>
      </c>
      <c r="L1280" s="2" t="str">
        <f>IF(ISERR(FIND("02",GERAL[[#This Row],[ODS]])),"NÃO","SIM")</f>
        <v>NÃO</v>
      </c>
      <c r="M1280" s="2" t="str">
        <f>IF(ISERR(FIND("03",GERAL[[#This Row],[ODS]])),"NÃO","SIM")</f>
        <v>NÃO</v>
      </c>
      <c r="N1280" s="2" t="str">
        <f>IF(ISERR(FIND("04",GERAL[[#This Row],[ODS]])),"NÃO","SIM")</f>
        <v>NÃO</v>
      </c>
      <c r="O1280" s="2" t="str">
        <f>IF(ISERR(FIND("05",GERAL[[#This Row],[ODS]])),"NÃO","SIM")</f>
        <v>NÃO</v>
      </c>
      <c r="P1280" s="2" t="str">
        <f>IF(ISERR(FIND("06",GERAL[[#This Row],[ODS]])),"NÃO","SIM")</f>
        <v>NÃO</v>
      </c>
      <c r="Q1280" s="2" t="str">
        <f>IF(ISERR(FIND("07",GERAL[[#This Row],[ODS]])),"NÃO","SIM")</f>
        <v>NÃO</v>
      </c>
      <c r="R1280" s="2" t="str">
        <f>IF(ISERR(FIND("08",GERAL[[#This Row],[ODS]])),"NÃO","SIM")</f>
        <v>NÃO</v>
      </c>
      <c r="S1280" s="2" t="str">
        <f>IF(ISERR(FIND("09",GERAL[[#This Row],[ODS]])),"NÃO","SIM")</f>
        <v>SIM</v>
      </c>
      <c r="T1280" s="2" t="str">
        <f>IF(ISERR(FIND("10",GERAL[[#This Row],[ODS]])),"NÃO","SIM")</f>
        <v>NÃO</v>
      </c>
      <c r="U1280" s="2" t="str">
        <f>IF(ISERR(FIND("11",GERAL[[#This Row],[ODS]])),"NÃO","SIM")</f>
        <v>NÃO</v>
      </c>
      <c r="V1280" s="2" t="str">
        <f>IF(ISERR(FIND("12",GERAL[[#This Row],[ODS]])),"NÃO","SIM")</f>
        <v>NÃO</v>
      </c>
      <c r="W1280" s="2" t="str">
        <f>IF(ISERR(FIND("13",GERAL[[#This Row],[ODS]])),"NÃO","SIM")</f>
        <v>NÃO</v>
      </c>
      <c r="X1280" s="2" t="str">
        <f>IF(ISERR(FIND("14",GERAL[[#This Row],[ODS]])),"NÃO","SIM")</f>
        <v>NÃO</v>
      </c>
      <c r="Y1280" s="2" t="str">
        <f>IF(ISERR(FIND("15",GERAL[[#This Row],[ODS]])),"NÃO","SIM")</f>
        <v>NÃO</v>
      </c>
      <c r="Z1280" s="2" t="str">
        <f>IF(ISERR(FIND("16",GERAL[[#This Row],[ODS]])),"NÃO","SIM")</f>
        <v>NÃO</v>
      </c>
      <c r="AA1280" s="2" t="str">
        <f>IF(ISERR(FIND("17",GERAL[[#This Row],[ODS]])),"NÃO","SIM")</f>
        <v>NÃO</v>
      </c>
      <c r="AB1280" s="1">
        <v>13.963700753073272</v>
      </c>
      <c r="AC1280" s="1">
        <v>16.821153929544572</v>
      </c>
      <c r="AD1280" s="1">
        <v>19.586378615340124</v>
      </c>
      <c r="AE1280" s="1">
        <v>9.1512085746853007</v>
      </c>
      <c r="AF1280" s="1">
        <v>25.7065813809653</v>
      </c>
      <c r="AG1280" s="1" t="str">
        <f>GERAL[[#This Row],[SIGLA]]&amp;GERAL[[#This Row],[CÓD]]</f>
        <v>MAIN_IF</v>
      </c>
      <c r="AH1280" s="1">
        <f ca="1">VLOOKUP(GERAL[[#This Row],[REF_NOTA]],BASE_NOTAS[],7,FALSE)</f>
        <v>21.380974077297694</v>
      </c>
      <c r="AI1280" s="31">
        <f ca="1">IF(GERAL[[#This Row],[Nota 2025]]="",0,GERAL[[#This Row],[Nota 2026]]-GERAL[[#This Row],[Nota 2025]])</f>
        <v>-4.3256073036676064</v>
      </c>
    </row>
    <row r="1281" spans="1:35" ht="17" x14ac:dyDescent="0.35">
      <c r="A1281" s="2" t="s">
        <v>168</v>
      </c>
      <c r="B1281" s="2" t="s">
        <v>195</v>
      </c>
      <c r="C1281" s="2" t="s">
        <v>213</v>
      </c>
      <c r="D1281" s="15" t="s">
        <v>47</v>
      </c>
      <c r="E1281" s="2" t="s">
        <v>117</v>
      </c>
      <c r="F1281" s="2" t="str">
        <f>VLOOKUP(GERAL[[#This Row],[CÓD]],SEALL,6,FALSE)</f>
        <v>SG</v>
      </c>
      <c r="G128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8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8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81" s="2" t="str">
        <f>VLOOKUP(GERAL[[#This Row],[CÓD]],SEALL,4,FALSE)</f>
        <v>09</v>
      </c>
      <c r="K1281" s="2" t="str">
        <f>IF(ISERR(FIND("01",GERAL[[#This Row],[ODS]])),"NÃO","SIM")</f>
        <v>NÃO</v>
      </c>
      <c r="L1281" s="2" t="str">
        <f>IF(ISERR(FIND("02",GERAL[[#This Row],[ODS]])),"NÃO","SIM")</f>
        <v>NÃO</v>
      </c>
      <c r="M1281" s="2" t="str">
        <f>IF(ISERR(FIND("03",GERAL[[#This Row],[ODS]])),"NÃO","SIM")</f>
        <v>NÃO</v>
      </c>
      <c r="N1281" s="2" t="str">
        <f>IF(ISERR(FIND("04",GERAL[[#This Row],[ODS]])),"NÃO","SIM")</f>
        <v>NÃO</v>
      </c>
      <c r="O1281" s="2" t="str">
        <f>IF(ISERR(FIND("05",GERAL[[#This Row],[ODS]])),"NÃO","SIM")</f>
        <v>NÃO</v>
      </c>
      <c r="P1281" s="2" t="str">
        <f>IF(ISERR(FIND("06",GERAL[[#This Row],[ODS]])),"NÃO","SIM")</f>
        <v>NÃO</v>
      </c>
      <c r="Q1281" s="2" t="str">
        <f>IF(ISERR(FIND("07",GERAL[[#This Row],[ODS]])),"NÃO","SIM")</f>
        <v>NÃO</v>
      </c>
      <c r="R1281" s="2" t="str">
        <f>IF(ISERR(FIND("08",GERAL[[#This Row],[ODS]])),"NÃO","SIM")</f>
        <v>NÃO</v>
      </c>
      <c r="S1281" s="2" t="str">
        <f>IF(ISERR(FIND("09",GERAL[[#This Row],[ODS]])),"NÃO","SIM")</f>
        <v>SIM</v>
      </c>
      <c r="T1281" s="2" t="str">
        <f>IF(ISERR(FIND("10",GERAL[[#This Row],[ODS]])),"NÃO","SIM")</f>
        <v>NÃO</v>
      </c>
      <c r="U1281" s="2" t="str">
        <f>IF(ISERR(FIND("11",GERAL[[#This Row],[ODS]])),"NÃO","SIM")</f>
        <v>NÃO</v>
      </c>
      <c r="V1281" s="2" t="str">
        <f>IF(ISERR(FIND("12",GERAL[[#This Row],[ODS]])),"NÃO","SIM")</f>
        <v>NÃO</v>
      </c>
      <c r="W1281" s="2" t="str">
        <f>IF(ISERR(FIND("13",GERAL[[#This Row],[ODS]])),"NÃO","SIM")</f>
        <v>NÃO</v>
      </c>
      <c r="X1281" s="2" t="str">
        <f>IF(ISERR(FIND("14",GERAL[[#This Row],[ODS]])),"NÃO","SIM")</f>
        <v>NÃO</v>
      </c>
      <c r="Y1281" s="2" t="str">
        <f>IF(ISERR(FIND("15",GERAL[[#This Row],[ODS]])),"NÃO","SIM")</f>
        <v>NÃO</v>
      </c>
      <c r="Z1281" s="2" t="str">
        <f>IF(ISERR(FIND("16",GERAL[[#This Row],[ODS]])),"NÃO","SIM")</f>
        <v>NÃO</v>
      </c>
      <c r="AA1281" s="2" t="str">
        <f>IF(ISERR(FIND("17",GERAL[[#This Row],[ODS]])),"NÃO","SIM")</f>
        <v>NÃO</v>
      </c>
      <c r="AB1281" s="1">
        <v>10.360056067655947</v>
      </c>
      <c r="AC1281" s="1">
        <v>14.981994767750814</v>
      </c>
      <c r="AD1281" s="1">
        <v>9.2964264857650871</v>
      </c>
      <c r="AE1281" s="1">
        <v>4.2443158886130838</v>
      </c>
      <c r="AF1281" s="1">
        <v>11.386320402614006</v>
      </c>
      <c r="AG1281" s="1" t="str">
        <f>GERAL[[#This Row],[SIGLA]]&amp;GERAL[[#This Row],[CÓD]]</f>
        <v>MTIN_IF</v>
      </c>
      <c r="AH1281" s="1">
        <f ca="1">VLOOKUP(GERAL[[#This Row],[REF_NOTA]],BASE_NOTAS[],7,FALSE)</f>
        <v>12.066755587986354</v>
      </c>
      <c r="AI1281" s="31">
        <f ca="1">IF(GERAL[[#This Row],[Nota 2025]]="",0,GERAL[[#This Row],[Nota 2026]]-GERAL[[#This Row],[Nota 2025]])</f>
        <v>0.68043518537234782</v>
      </c>
    </row>
    <row r="1282" spans="1:35" ht="17" x14ac:dyDescent="0.35">
      <c r="A1282" s="2" t="s">
        <v>167</v>
      </c>
      <c r="B1282" s="2" t="s">
        <v>193</v>
      </c>
      <c r="C1282" s="2" t="s">
        <v>213</v>
      </c>
      <c r="D1282" s="15" t="s">
        <v>47</v>
      </c>
      <c r="E1282" s="2" t="s">
        <v>117</v>
      </c>
      <c r="F1282" s="2" t="str">
        <f>VLOOKUP(GERAL[[#This Row],[CÓD]],SEALL,6,FALSE)</f>
        <v>SG</v>
      </c>
      <c r="G128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8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8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82" s="2" t="str">
        <f>VLOOKUP(GERAL[[#This Row],[CÓD]],SEALL,4,FALSE)</f>
        <v>09</v>
      </c>
      <c r="K1282" s="2" t="str">
        <f>IF(ISERR(FIND("01",GERAL[[#This Row],[ODS]])),"NÃO","SIM")</f>
        <v>NÃO</v>
      </c>
      <c r="L1282" s="2" t="str">
        <f>IF(ISERR(FIND("02",GERAL[[#This Row],[ODS]])),"NÃO","SIM")</f>
        <v>NÃO</v>
      </c>
      <c r="M1282" s="2" t="str">
        <f>IF(ISERR(FIND("03",GERAL[[#This Row],[ODS]])),"NÃO","SIM")</f>
        <v>NÃO</v>
      </c>
      <c r="N1282" s="2" t="str">
        <f>IF(ISERR(FIND("04",GERAL[[#This Row],[ODS]])),"NÃO","SIM")</f>
        <v>NÃO</v>
      </c>
      <c r="O1282" s="2" t="str">
        <f>IF(ISERR(FIND("05",GERAL[[#This Row],[ODS]])),"NÃO","SIM")</f>
        <v>NÃO</v>
      </c>
      <c r="P1282" s="2" t="str">
        <f>IF(ISERR(FIND("06",GERAL[[#This Row],[ODS]])),"NÃO","SIM")</f>
        <v>NÃO</v>
      </c>
      <c r="Q1282" s="2" t="str">
        <f>IF(ISERR(FIND("07",GERAL[[#This Row],[ODS]])),"NÃO","SIM")</f>
        <v>NÃO</v>
      </c>
      <c r="R1282" s="2" t="str">
        <f>IF(ISERR(FIND("08",GERAL[[#This Row],[ODS]])),"NÃO","SIM")</f>
        <v>NÃO</v>
      </c>
      <c r="S1282" s="2" t="str">
        <f>IF(ISERR(FIND("09",GERAL[[#This Row],[ODS]])),"NÃO","SIM")</f>
        <v>SIM</v>
      </c>
      <c r="T1282" s="2" t="str">
        <f>IF(ISERR(FIND("10",GERAL[[#This Row],[ODS]])),"NÃO","SIM")</f>
        <v>NÃO</v>
      </c>
      <c r="U1282" s="2" t="str">
        <f>IF(ISERR(FIND("11",GERAL[[#This Row],[ODS]])),"NÃO","SIM")</f>
        <v>NÃO</v>
      </c>
      <c r="V1282" s="2" t="str">
        <f>IF(ISERR(FIND("12",GERAL[[#This Row],[ODS]])),"NÃO","SIM")</f>
        <v>NÃO</v>
      </c>
      <c r="W1282" s="2" t="str">
        <f>IF(ISERR(FIND("13",GERAL[[#This Row],[ODS]])),"NÃO","SIM")</f>
        <v>NÃO</v>
      </c>
      <c r="X1282" s="2" t="str">
        <f>IF(ISERR(FIND("14",GERAL[[#This Row],[ODS]])),"NÃO","SIM")</f>
        <v>NÃO</v>
      </c>
      <c r="Y1282" s="2" t="str">
        <f>IF(ISERR(FIND("15",GERAL[[#This Row],[ODS]])),"NÃO","SIM")</f>
        <v>NÃO</v>
      </c>
      <c r="Z1282" s="2" t="str">
        <f>IF(ISERR(FIND("16",GERAL[[#This Row],[ODS]])),"NÃO","SIM")</f>
        <v>NÃO</v>
      </c>
      <c r="AA1282" s="2" t="str">
        <f>IF(ISERR(FIND("17",GERAL[[#This Row],[ODS]])),"NÃO","SIM")</f>
        <v>NÃO</v>
      </c>
      <c r="AB1282" s="1">
        <v>12.946926298131697</v>
      </c>
      <c r="AC1282" s="1">
        <v>16.180714728120531</v>
      </c>
      <c r="AD1282" s="1">
        <v>16.720673863761668</v>
      </c>
      <c r="AE1282" s="1">
        <v>8.3299709787590412</v>
      </c>
      <c r="AF1282" s="1">
        <v>25.427483822867025</v>
      </c>
      <c r="AG1282" s="1" t="str">
        <f>GERAL[[#This Row],[SIGLA]]&amp;GERAL[[#This Row],[CÓD]]</f>
        <v>MSIN_IF</v>
      </c>
      <c r="AH1282" s="1">
        <f ca="1">VLOOKUP(GERAL[[#This Row],[REF_NOTA]],BASE_NOTAS[],7,FALSE)</f>
        <v>18.009690733992066</v>
      </c>
      <c r="AI1282" s="31">
        <f ca="1">IF(GERAL[[#This Row],[Nota 2025]]="",0,GERAL[[#This Row],[Nota 2026]]-GERAL[[#This Row],[Nota 2025]])</f>
        <v>-7.4177930888749586</v>
      </c>
    </row>
    <row r="1283" spans="1:35" ht="17" x14ac:dyDescent="0.35">
      <c r="A1283" s="2" t="s">
        <v>166</v>
      </c>
      <c r="B1283" s="2" t="s">
        <v>192</v>
      </c>
      <c r="C1283" s="2" t="s">
        <v>213</v>
      </c>
      <c r="D1283" s="15" t="s">
        <v>47</v>
      </c>
      <c r="E1283" s="2" t="s">
        <v>117</v>
      </c>
      <c r="F1283" s="2" t="str">
        <f>VLOOKUP(GERAL[[#This Row],[CÓD]],SEALL,6,FALSE)</f>
        <v>SG</v>
      </c>
      <c r="G128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8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8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83" s="2" t="str">
        <f>VLOOKUP(GERAL[[#This Row],[CÓD]],SEALL,4,FALSE)</f>
        <v>09</v>
      </c>
      <c r="K1283" s="2" t="str">
        <f>IF(ISERR(FIND("01",GERAL[[#This Row],[ODS]])),"NÃO","SIM")</f>
        <v>NÃO</v>
      </c>
      <c r="L1283" s="2" t="str">
        <f>IF(ISERR(FIND("02",GERAL[[#This Row],[ODS]])),"NÃO","SIM")</f>
        <v>NÃO</v>
      </c>
      <c r="M1283" s="2" t="str">
        <f>IF(ISERR(FIND("03",GERAL[[#This Row],[ODS]])),"NÃO","SIM")</f>
        <v>NÃO</v>
      </c>
      <c r="N1283" s="2" t="str">
        <f>IF(ISERR(FIND("04",GERAL[[#This Row],[ODS]])),"NÃO","SIM")</f>
        <v>NÃO</v>
      </c>
      <c r="O1283" s="2" t="str">
        <f>IF(ISERR(FIND("05",GERAL[[#This Row],[ODS]])),"NÃO","SIM")</f>
        <v>NÃO</v>
      </c>
      <c r="P1283" s="2" t="str">
        <f>IF(ISERR(FIND("06",GERAL[[#This Row],[ODS]])),"NÃO","SIM")</f>
        <v>NÃO</v>
      </c>
      <c r="Q1283" s="2" t="str">
        <f>IF(ISERR(FIND("07",GERAL[[#This Row],[ODS]])),"NÃO","SIM")</f>
        <v>NÃO</v>
      </c>
      <c r="R1283" s="2" t="str">
        <f>IF(ISERR(FIND("08",GERAL[[#This Row],[ODS]])),"NÃO","SIM")</f>
        <v>NÃO</v>
      </c>
      <c r="S1283" s="2" t="str">
        <f>IF(ISERR(FIND("09",GERAL[[#This Row],[ODS]])),"NÃO","SIM")</f>
        <v>SIM</v>
      </c>
      <c r="T1283" s="2" t="str">
        <f>IF(ISERR(FIND("10",GERAL[[#This Row],[ODS]])),"NÃO","SIM")</f>
        <v>NÃO</v>
      </c>
      <c r="U1283" s="2" t="str">
        <f>IF(ISERR(FIND("11",GERAL[[#This Row],[ODS]])),"NÃO","SIM")</f>
        <v>NÃO</v>
      </c>
      <c r="V1283" s="2" t="str">
        <f>IF(ISERR(FIND("12",GERAL[[#This Row],[ODS]])),"NÃO","SIM")</f>
        <v>NÃO</v>
      </c>
      <c r="W1283" s="2" t="str">
        <f>IF(ISERR(FIND("13",GERAL[[#This Row],[ODS]])),"NÃO","SIM")</f>
        <v>NÃO</v>
      </c>
      <c r="X1283" s="2" t="str">
        <f>IF(ISERR(FIND("14",GERAL[[#This Row],[ODS]])),"NÃO","SIM")</f>
        <v>NÃO</v>
      </c>
      <c r="Y1283" s="2" t="str">
        <f>IF(ISERR(FIND("15",GERAL[[#This Row],[ODS]])),"NÃO","SIM")</f>
        <v>NÃO</v>
      </c>
      <c r="Z1283" s="2" t="str">
        <f>IF(ISERR(FIND("16",GERAL[[#This Row],[ODS]])),"NÃO","SIM")</f>
        <v>NÃO</v>
      </c>
      <c r="AA1283" s="2" t="str">
        <f>IF(ISERR(FIND("17",GERAL[[#This Row],[ODS]])),"NÃO","SIM")</f>
        <v>NÃO</v>
      </c>
      <c r="AB1283" s="1">
        <v>8.8118420996934219</v>
      </c>
      <c r="AC1283" s="1">
        <v>10.940854146126421</v>
      </c>
      <c r="AD1283" s="1">
        <v>8.8271218165686474</v>
      </c>
      <c r="AE1283" s="1">
        <v>15.301918183425373</v>
      </c>
      <c r="AF1283" s="1">
        <v>20.335390030429064</v>
      </c>
      <c r="AG1283" s="1" t="str">
        <f>GERAL[[#This Row],[SIGLA]]&amp;GERAL[[#This Row],[CÓD]]</f>
        <v>MGIN_IF</v>
      </c>
      <c r="AH1283" s="1">
        <f ca="1">VLOOKUP(GERAL[[#This Row],[REF_NOTA]],BASE_NOTAS[],7,FALSE)</f>
        <v>16.216800627621279</v>
      </c>
      <c r="AI1283" s="31">
        <f ca="1">IF(GERAL[[#This Row],[Nota 2025]]="",0,GERAL[[#This Row],[Nota 2026]]-GERAL[[#This Row],[Nota 2025]])</f>
        <v>-4.1185894028077854</v>
      </c>
    </row>
    <row r="1284" spans="1:35" ht="17" x14ac:dyDescent="0.35">
      <c r="A1284" s="2" t="s">
        <v>169</v>
      </c>
      <c r="B1284" s="2" t="s">
        <v>196</v>
      </c>
      <c r="C1284" s="2" t="s">
        <v>213</v>
      </c>
      <c r="D1284" s="15" t="s">
        <v>47</v>
      </c>
      <c r="E1284" s="2" t="s">
        <v>117</v>
      </c>
      <c r="F1284" s="2" t="str">
        <f>VLOOKUP(GERAL[[#This Row],[CÓD]],SEALL,6,FALSE)</f>
        <v>SG</v>
      </c>
      <c r="G128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8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8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84" s="2" t="str">
        <f>VLOOKUP(GERAL[[#This Row],[CÓD]],SEALL,4,FALSE)</f>
        <v>09</v>
      </c>
      <c r="K1284" s="2" t="str">
        <f>IF(ISERR(FIND("01",GERAL[[#This Row],[ODS]])),"NÃO","SIM")</f>
        <v>NÃO</v>
      </c>
      <c r="L1284" s="2" t="str">
        <f>IF(ISERR(FIND("02",GERAL[[#This Row],[ODS]])),"NÃO","SIM")</f>
        <v>NÃO</v>
      </c>
      <c r="M1284" s="2" t="str">
        <f>IF(ISERR(FIND("03",GERAL[[#This Row],[ODS]])),"NÃO","SIM")</f>
        <v>NÃO</v>
      </c>
      <c r="N1284" s="2" t="str">
        <f>IF(ISERR(FIND("04",GERAL[[#This Row],[ODS]])),"NÃO","SIM")</f>
        <v>NÃO</v>
      </c>
      <c r="O1284" s="2" t="str">
        <f>IF(ISERR(FIND("05",GERAL[[#This Row],[ODS]])),"NÃO","SIM")</f>
        <v>NÃO</v>
      </c>
      <c r="P1284" s="2" t="str">
        <f>IF(ISERR(FIND("06",GERAL[[#This Row],[ODS]])),"NÃO","SIM")</f>
        <v>NÃO</v>
      </c>
      <c r="Q1284" s="2" t="str">
        <f>IF(ISERR(FIND("07",GERAL[[#This Row],[ODS]])),"NÃO","SIM")</f>
        <v>NÃO</v>
      </c>
      <c r="R1284" s="2" t="str">
        <f>IF(ISERR(FIND("08",GERAL[[#This Row],[ODS]])),"NÃO","SIM")</f>
        <v>NÃO</v>
      </c>
      <c r="S1284" s="2" t="str">
        <f>IF(ISERR(FIND("09",GERAL[[#This Row],[ODS]])),"NÃO","SIM")</f>
        <v>SIM</v>
      </c>
      <c r="T1284" s="2" t="str">
        <f>IF(ISERR(FIND("10",GERAL[[#This Row],[ODS]])),"NÃO","SIM")</f>
        <v>NÃO</v>
      </c>
      <c r="U1284" s="2" t="str">
        <f>IF(ISERR(FIND("11",GERAL[[#This Row],[ODS]])),"NÃO","SIM")</f>
        <v>NÃO</v>
      </c>
      <c r="V1284" s="2" t="str">
        <f>IF(ISERR(FIND("12",GERAL[[#This Row],[ODS]])),"NÃO","SIM")</f>
        <v>NÃO</v>
      </c>
      <c r="W1284" s="2" t="str">
        <f>IF(ISERR(FIND("13",GERAL[[#This Row],[ODS]])),"NÃO","SIM")</f>
        <v>NÃO</v>
      </c>
      <c r="X1284" s="2" t="str">
        <f>IF(ISERR(FIND("14",GERAL[[#This Row],[ODS]])),"NÃO","SIM")</f>
        <v>NÃO</v>
      </c>
      <c r="Y1284" s="2" t="str">
        <f>IF(ISERR(FIND("15",GERAL[[#This Row],[ODS]])),"NÃO","SIM")</f>
        <v>NÃO</v>
      </c>
      <c r="Z1284" s="2" t="str">
        <f>IF(ISERR(FIND("16",GERAL[[#This Row],[ODS]])),"NÃO","SIM")</f>
        <v>NÃO</v>
      </c>
      <c r="AA1284" s="2" t="str">
        <f>IF(ISERR(FIND("17",GERAL[[#This Row],[ODS]])),"NÃO","SIM")</f>
        <v>NÃO</v>
      </c>
      <c r="AB1284" s="1">
        <v>4.8301477421104151</v>
      </c>
      <c r="AC1284" s="1">
        <v>8.4373602142650821</v>
      </c>
      <c r="AD1284" s="1">
        <v>7.3425601233917517</v>
      </c>
      <c r="AE1284" s="1">
        <v>11.959292965293352</v>
      </c>
      <c r="AF1284" s="1">
        <v>18.575438554759469</v>
      </c>
      <c r="AG1284" s="1" t="str">
        <f>GERAL[[#This Row],[SIGLA]]&amp;GERAL[[#This Row],[CÓD]]</f>
        <v>PAIN_IF</v>
      </c>
      <c r="AH1284" s="1">
        <f ca="1">VLOOKUP(GERAL[[#This Row],[REF_NOTA]],BASE_NOTAS[],7,FALSE)</f>
        <v>12.837407229894165</v>
      </c>
      <c r="AI1284" s="31">
        <f ca="1">IF(GERAL[[#This Row],[Nota 2025]]="",0,GERAL[[#This Row],[Nota 2026]]-GERAL[[#This Row],[Nota 2025]])</f>
        <v>-5.7380313248653039</v>
      </c>
    </row>
    <row r="1285" spans="1:35" ht="17" x14ac:dyDescent="0.35">
      <c r="A1285" s="2" t="s">
        <v>170</v>
      </c>
      <c r="B1285" s="2" t="s">
        <v>197</v>
      </c>
      <c r="C1285" s="2" t="s">
        <v>213</v>
      </c>
      <c r="D1285" s="15" t="s">
        <v>47</v>
      </c>
      <c r="E1285" s="2" t="s">
        <v>117</v>
      </c>
      <c r="F1285" s="2" t="str">
        <f>VLOOKUP(GERAL[[#This Row],[CÓD]],SEALL,6,FALSE)</f>
        <v>SG</v>
      </c>
      <c r="G128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8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8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85" s="2" t="str">
        <f>VLOOKUP(GERAL[[#This Row],[CÓD]],SEALL,4,FALSE)</f>
        <v>09</v>
      </c>
      <c r="K1285" s="2" t="str">
        <f>IF(ISERR(FIND("01",GERAL[[#This Row],[ODS]])),"NÃO","SIM")</f>
        <v>NÃO</v>
      </c>
      <c r="L1285" s="2" t="str">
        <f>IF(ISERR(FIND("02",GERAL[[#This Row],[ODS]])),"NÃO","SIM")</f>
        <v>NÃO</v>
      </c>
      <c r="M1285" s="2" t="str">
        <f>IF(ISERR(FIND("03",GERAL[[#This Row],[ODS]])),"NÃO","SIM")</f>
        <v>NÃO</v>
      </c>
      <c r="N1285" s="2" t="str">
        <f>IF(ISERR(FIND("04",GERAL[[#This Row],[ODS]])),"NÃO","SIM")</f>
        <v>NÃO</v>
      </c>
      <c r="O1285" s="2" t="str">
        <f>IF(ISERR(FIND("05",GERAL[[#This Row],[ODS]])),"NÃO","SIM")</f>
        <v>NÃO</v>
      </c>
      <c r="P1285" s="2" t="str">
        <f>IF(ISERR(FIND("06",GERAL[[#This Row],[ODS]])),"NÃO","SIM")</f>
        <v>NÃO</v>
      </c>
      <c r="Q1285" s="2" t="str">
        <f>IF(ISERR(FIND("07",GERAL[[#This Row],[ODS]])),"NÃO","SIM")</f>
        <v>NÃO</v>
      </c>
      <c r="R1285" s="2" t="str">
        <f>IF(ISERR(FIND("08",GERAL[[#This Row],[ODS]])),"NÃO","SIM")</f>
        <v>NÃO</v>
      </c>
      <c r="S1285" s="2" t="str">
        <f>IF(ISERR(FIND("09",GERAL[[#This Row],[ODS]])),"NÃO","SIM")</f>
        <v>SIM</v>
      </c>
      <c r="T1285" s="2" t="str">
        <f>IF(ISERR(FIND("10",GERAL[[#This Row],[ODS]])),"NÃO","SIM")</f>
        <v>NÃO</v>
      </c>
      <c r="U1285" s="2" t="str">
        <f>IF(ISERR(FIND("11",GERAL[[#This Row],[ODS]])),"NÃO","SIM")</f>
        <v>NÃO</v>
      </c>
      <c r="V1285" s="2" t="str">
        <f>IF(ISERR(FIND("12",GERAL[[#This Row],[ODS]])),"NÃO","SIM")</f>
        <v>NÃO</v>
      </c>
      <c r="W1285" s="2" t="str">
        <f>IF(ISERR(FIND("13",GERAL[[#This Row],[ODS]])),"NÃO","SIM")</f>
        <v>NÃO</v>
      </c>
      <c r="X1285" s="2" t="str">
        <f>IF(ISERR(FIND("14",GERAL[[#This Row],[ODS]])),"NÃO","SIM")</f>
        <v>NÃO</v>
      </c>
      <c r="Y1285" s="2" t="str">
        <f>IF(ISERR(FIND("15",GERAL[[#This Row],[ODS]])),"NÃO","SIM")</f>
        <v>NÃO</v>
      </c>
      <c r="Z1285" s="2" t="str">
        <f>IF(ISERR(FIND("16",GERAL[[#This Row],[ODS]])),"NÃO","SIM")</f>
        <v>NÃO</v>
      </c>
      <c r="AA1285" s="2" t="str">
        <f>IF(ISERR(FIND("17",GERAL[[#This Row],[ODS]])),"NÃO","SIM")</f>
        <v>NÃO</v>
      </c>
      <c r="AB1285" s="1">
        <v>25.30153278246615</v>
      </c>
      <c r="AC1285" s="1">
        <v>38.18104896948018</v>
      </c>
      <c r="AD1285" s="1">
        <v>45.879679633957338</v>
      </c>
      <c r="AE1285" s="1">
        <v>22.897996120346541</v>
      </c>
      <c r="AF1285" s="1">
        <v>80.901436508358685</v>
      </c>
      <c r="AG1285" s="1" t="str">
        <f>GERAL[[#This Row],[SIGLA]]&amp;GERAL[[#This Row],[CÓD]]</f>
        <v>PBIN_IF</v>
      </c>
      <c r="AH1285" s="1">
        <f ca="1">VLOOKUP(GERAL[[#This Row],[REF_NOTA]],BASE_NOTAS[],7,FALSE)</f>
        <v>39.983484793299645</v>
      </c>
      <c r="AI1285" s="31">
        <f ca="1">IF(GERAL[[#This Row],[Nota 2025]]="",0,GERAL[[#This Row],[Nota 2026]]-GERAL[[#This Row],[Nota 2025]])</f>
        <v>-40.91795171505904</v>
      </c>
    </row>
    <row r="1286" spans="1:35" ht="17" x14ac:dyDescent="0.35">
      <c r="A1286" s="2" t="s">
        <v>173</v>
      </c>
      <c r="B1286" s="2" t="s">
        <v>200</v>
      </c>
      <c r="C1286" s="2" t="s">
        <v>213</v>
      </c>
      <c r="D1286" s="15" t="s">
        <v>47</v>
      </c>
      <c r="E1286" s="2" t="s">
        <v>117</v>
      </c>
      <c r="F1286" s="2" t="str">
        <f>VLOOKUP(GERAL[[#This Row],[CÓD]],SEALL,6,FALSE)</f>
        <v>SG</v>
      </c>
      <c r="G128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8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8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86" s="2" t="str">
        <f>VLOOKUP(GERAL[[#This Row],[CÓD]],SEALL,4,FALSE)</f>
        <v>09</v>
      </c>
      <c r="K1286" s="2" t="str">
        <f>IF(ISERR(FIND("01",GERAL[[#This Row],[ODS]])),"NÃO","SIM")</f>
        <v>NÃO</v>
      </c>
      <c r="L1286" s="2" t="str">
        <f>IF(ISERR(FIND("02",GERAL[[#This Row],[ODS]])),"NÃO","SIM")</f>
        <v>NÃO</v>
      </c>
      <c r="M1286" s="2" t="str">
        <f>IF(ISERR(FIND("03",GERAL[[#This Row],[ODS]])),"NÃO","SIM")</f>
        <v>NÃO</v>
      </c>
      <c r="N1286" s="2" t="str">
        <f>IF(ISERR(FIND("04",GERAL[[#This Row],[ODS]])),"NÃO","SIM")</f>
        <v>NÃO</v>
      </c>
      <c r="O1286" s="2" t="str">
        <f>IF(ISERR(FIND("05",GERAL[[#This Row],[ODS]])),"NÃO","SIM")</f>
        <v>NÃO</v>
      </c>
      <c r="P1286" s="2" t="str">
        <f>IF(ISERR(FIND("06",GERAL[[#This Row],[ODS]])),"NÃO","SIM")</f>
        <v>NÃO</v>
      </c>
      <c r="Q1286" s="2" t="str">
        <f>IF(ISERR(FIND("07",GERAL[[#This Row],[ODS]])),"NÃO","SIM")</f>
        <v>NÃO</v>
      </c>
      <c r="R1286" s="2" t="str">
        <f>IF(ISERR(FIND("08",GERAL[[#This Row],[ODS]])),"NÃO","SIM")</f>
        <v>NÃO</v>
      </c>
      <c r="S1286" s="2" t="str">
        <f>IF(ISERR(FIND("09",GERAL[[#This Row],[ODS]])),"NÃO","SIM")</f>
        <v>SIM</v>
      </c>
      <c r="T1286" s="2" t="str">
        <f>IF(ISERR(FIND("10",GERAL[[#This Row],[ODS]])),"NÃO","SIM")</f>
        <v>NÃO</v>
      </c>
      <c r="U1286" s="2" t="str">
        <f>IF(ISERR(FIND("11",GERAL[[#This Row],[ODS]])),"NÃO","SIM")</f>
        <v>NÃO</v>
      </c>
      <c r="V1286" s="2" t="str">
        <f>IF(ISERR(FIND("12",GERAL[[#This Row],[ODS]])),"NÃO","SIM")</f>
        <v>NÃO</v>
      </c>
      <c r="W1286" s="2" t="str">
        <f>IF(ISERR(FIND("13",GERAL[[#This Row],[ODS]])),"NÃO","SIM")</f>
        <v>NÃO</v>
      </c>
      <c r="X1286" s="2" t="str">
        <f>IF(ISERR(FIND("14",GERAL[[#This Row],[ODS]])),"NÃO","SIM")</f>
        <v>NÃO</v>
      </c>
      <c r="Y1286" s="2" t="str">
        <f>IF(ISERR(FIND("15",GERAL[[#This Row],[ODS]])),"NÃO","SIM")</f>
        <v>NÃO</v>
      </c>
      <c r="Z1286" s="2" t="str">
        <f>IF(ISERR(FIND("16",GERAL[[#This Row],[ODS]])),"NÃO","SIM")</f>
        <v>NÃO</v>
      </c>
      <c r="AA1286" s="2" t="str">
        <f>IF(ISERR(FIND("17",GERAL[[#This Row],[ODS]])),"NÃO","SIM")</f>
        <v>NÃO</v>
      </c>
      <c r="AB1286" s="1">
        <v>39.884135314446453</v>
      </c>
      <c r="AC1286" s="1">
        <v>52.707581805951897</v>
      </c>
      <c r="AD1286" s="1">
        <v>66.179763621626464</v>
      </c>
      <c r="AE1286" s="1">
        <v>49.910734273864264</v>
      </c>
      <c r="AF1286" s="1">
        <v>74.47910994261251</v>
      </c>
      <c r="AG1286" s="1" t="str">
        <f>GERAL[[#This Row],[SIGLA]]&amp;GERAL[[#This Row],[CÓD]]</f>
        <v>PRIN_IF</v>
      </c>
      <c r="AH1286" s="1">
        <f ca="1">VLOOKUP(GERAL[[#This Row],[REF_NOTA]],BASE_NOTAS[],7,FALSE)</f>
        <v>80.594756508143377</v>
      </c>
      <c r="AI1286" s="31">
        <f ca="1">IF(GERAL[[#This Row],[Nota 2025]]="",0,GERAL[[#This Row],[Nota 2026]]-GERAL[[#This Row],[Nota 2025]])</f>
        <v>6.1156465655308665</v>
      </c>
    </row>
    <row r="1287" spans="1:35" ht="17" x14ac:dyDescent="0.35">
      <c r="A1287" s="2" t="s">
        <v>171</v>
      </c>
      <c r="B1287" s="2" t="s">
        <v>198</v>
      </c>
      <c r="C1287" s="2" t="s">
        <v>213</v>
      </c>
      <c r="D1287" s="15" t="s">
        <v>47</v>
      </c>
      <c r="E1287" s="2" t="s">
        <v>117</v>
      </c>
      <c r="F1287" s="2" t="str">
        <f>VLOOKUP(GERAL[[#This Row],[CÓD]],SEALL,6,FALSE)</f>
        <v>SG</v>
      </c>
      <c r="G128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8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8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87" s="2" t="str">
        <f>VLOOKUP(GERAL[[#This Row],[CÓD]],SEALL,4,FALSE)</f>
        <v>09</v>
      </c>
      <c r="K1287" s="2" t="str">
        <f>IF(ISERR(FIND("01",GERAL[[#This Row],[ODS]])),"NÃO","SIM")</f>
        <v>NÃO</v>
      </c>
      <c r="L1287" s="2" t="str">
        <f>IF(ISERR(FIND("02",GERAL[[#This Row],[ODS]])),"NÃO","SIM")</f>
        <v>NÃO</v>
      </c>
      <c r="M1287" s="2" t="str">
        <f>IF(ISERR(FIND("03",GERAL[[#This Row],[ODS]])),"NÃO","SIM")</f>
        <v>NÃO</v>
      </c>
      <c r="N1287" s="2" t="str">
        <f>IF(ISERR(FIND("04",GERAL[[#This Row],[ODS]])),"NÃO","SIM")</f>
        <v>NÃO</v>
      </c>
      <c r="O1287" s="2" t="str">
        <f>IF(ISERR(FIND("05",GERAL[[#This Row],[ODS]])),"NÃO","SIM")</f>
        <v>NÃO</v>
      </c>
      <c r="P1287" s="2" t="str">
        <f>IF(ISERR(FIND("06",GERAL[[#This Row],[ODS]])),"NÃO","SIM")</f>
        <v>NÃO</v>
      </c>
      <c r="Q1287" s="2" t="str">
        <f>IF(ISERR(FIND("07",GERAL[[#This Row],[ODS]])),"NÃO","SIM")</f>
        <v>NÃO</v>
      </c>
      <c r="R1287" s="2" t="str">
        <f>IF(ISERR(FIND("08",GERAL[[#This Row],[ODS]])),"NÃO","SIM")</f>
        <v>NÃO</v>
      </c>
      <c r="S1287" s="2" t="str">
        <f>IF(ISERR(FIND("09",GERAL[[#This Row],[ODS]])),"NÃO","SIM")</f>
        <v>SIM</v>
      </c>
      <c r="T1287" s="2" t="str">
        <f>IF(ISERR(FIND("10",GERAL[[#This Row],[ODS]])),"NÃO","SIM")</f>
        <v>NÃO</v>
      </c>
      <c r="U1287" s="2" t="str">
        <f>IF(ISERR(FIND("11",GERAL[[#This Row],[ODS]])),"NÃO","SIM")</f>
        <v>NÃO</v>
      </c>
      <c r="V1287" s="2" t="str">
        <f>IF(ISERR(FIND("12",GERAL[[#This Row],[ODS]])),"NÃO","SIM")</f>
        <v>NÃO</v>
      </c>
      <c r="W1287" s="2" t="str">
        <f>IF(ISERR(FIND("13",GERAL[[#This Row],[ODS]])),"NÃO","SIM")</f>
        <v>NÃO</v>
      </c>
      <c r="X1287" s="2" t="str">
        <f>IF(ISERR(FIND("14",GERAL[[#This Row],[ODS]])),"NÃO","SIM")</f>
        <v>NÃO</v>
      </c>
      <c r="Y1287" s="2" t="str">
        <f>IF(ISERR(FIND("15",GERAL[[#This Row],[ODS]])),"NÃO","SIM")</f>
        <v>NÃO</v>
      </c>
      <c r="Z1287" s="2" t="str">
        <f>IF(ISERR(FIND("16",GERAL[[#This Row],[ODS]])),"NÃO","SIM")</f>
        <v>NÃO</v>
      </c>
      <c r="AA1287" s="2" t="str">
        <f>IF(ISERR(FIND("17",GERAL[[#This Row],[ODS]])),"NÃO","SIM")</f>
        <v>NÃO</v>
      </c>
      <c r="AB1287" s="1">
        <v>13.870573977542492</v>
      </c>
      <c r="AC1287" s="1">
        <v>19.253357499756042</v>
      </c>
      <c r="AD1287" s="1">
        <v>17.186354831758745</v>
      </c>
      <c r="AE1287" s="1">
        <v>19.242474183500793</v>
      </c>
      <c r="AF1287" s="1">
        <v>21.446297512518527</v>
      </c>
      <c r="AG1287" s="1" t="str">
        <f>GERAL[[#This Row],[SIGLA]]&amp;GERAL[[#This Row],[CÓD]]</f>
        <v>PEIN_IF</v>
      </c>
      <c r="AH1287" s="1">
        <f ca="1">VLOOKUP(GERAL[[#This Row],[REF_NOTA]],BASE_NOTAS[],7,FALSE)</f>
        <v>15.440745886072646</v>
      </c>
      <c r="AI1287" s="31">
        <f ca="1">IF(GERAL[[#This Row],[Nota 2025]]="",0,GERAL[[#This Row],[Nota 2026]]-GERAL[[#This Row],[Nota 2025]])</f>
        <v>-6.0055516264458806</v>
      </c>
    </row>
    <row r="1288" spans="1:35" ht="17" x14ac:dyDescent="0.35">
      <c r="A1288" s="2" t="s">
        <v>172</v>
      </c>
      <c r="B1288" s="2" t="s">
        <v>199</v>
      </c>
      <c r="C1288" s="2" t="s">
        <v>213</v>
      </c>
      <c r="D1288" s="15" t="s">
        <v>47</v>
      </c>
      <c r="E1288" s="2" t="s">
        <v>117</v>
      </c>
      <c r="F1288" s="2" t="str">
        <f>VLOOKUP(GERAL[[#This Row],[CÓD]],SEALL,6,FALSE)</f>
        <v>SG</v>
      </c>
      <c r="G128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8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8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88" s="2" t="str">
        <f>VLOOKUP(GERAL[[#This Row],[CÓD]],SEALL,4,FALSE)</f>
        <v>09</v>
      </c>
      <c r="K1288" s="2" t="str">
        <f>IF(ISERR(FIND("01",GERAL[[#This Row],[ODS]])),"NÃO","SIM")</f>
        <v>NÃO</v>
      </c>
      <c r="L1288" s="2" t="str">
        <f>IF(ISERR(FIND("02",GERAL[[#This Row],[ODS]])),"NÃO","SIM")</f>
        <v>NÃO</v>
      </c>
      <c r="M1288" s="2" t="str">
        <f>IF(ISERR(FIND("03",GERAL[[#This Row],[ODS]])),"NÃO","SIM")</f>
        <v>NÃO</v>
      </c>
      <c r="N1288" s="2" t="str">
        <f>IF(ISERR(FIND("04",GERAL[[#This Row],[ODS]])),"NÃO","SIM")</f>
        <v>NÃO</v>
      </c>
      <c r="O1288" s="2" t="str">
        <f>IF(ISERR(FIND("05",GERAL[[#This Row],[ODS]])),"NÃO","SIM")</f>
        <v>NÃO</v>
      </c>
      <c r="P1288" s="2" t="str">
        <f>IF(ISERR(FIND("06",GERAL[[#This Row],[ODS]])),"NÃO","SIM")</f>
        <v>NÃO</v>
      </c>
      <c r="Q1288" s="2" t="str">
        <f>IF(ISERR(FIND("07",GERAL[[#This Row],[ODS]])),"NÃO","SIM")</f>
        <v>NÃO</v>
      </c>
      <c r="R1288" s="2" t="str">
        <f>IF(ISERR(FIND("08",GERAL[[#This Row],[ODS]])),"NÃO","SIM")</f>
        <v>NÃO</v>
      </c>
      <c r="S1288" s="2" t="str">
        <f>IF(ISERR(FIND("09",GERAL[[#This Row],[ODS]])),"NÃO","SIM")</f>
        <v>SIM</v>
      </c>
      <c r="T1288" s="2" t="str">
        <f>IF(ISERR(FIND("10",GERAL[[#This Row],[ODS]])),"NÃO","SIM")</f>
        <v>NÃO</v>
      </c>
      <c r="U1288" s="2" t="str">
        <f>IF(ISERR(FIND("11",GERAL[[#This Row],[ODS]])),"NÃO","SIM")</f>
        <v>NÃO</v>
      </c>
      <c r="V1288" s="2" t="str">
        <f>IF(ISERR(FIND("12",GERAL[[#This Row],[ODS]])),"NÃO","SIM")</f>
        <v>NÃO</v>
      </c>
      <c r="W1288" s="2" t="str">
        <f>IF(ISERR(FIND("13",GERAL[[#This Row],[ODS]])),"NÃO","SIM")</f>
        <v>NÃO</v>
      </c>
      <c r="X1288" s="2" t="str">
        <f>IF(ISERR(FIND("14",GERAL[[#This Row],[ODS]])),"NÃO","SIM")</f>
        <v>NÃO</v>
      </c>
      <c r="Y1288" s="2" t="str">
        <f>IF(ISERR(FIND("15",GERAL[[#This Row],[ODS]])),"NÃO","SIM")</f>
        <v>NÃO</v>
      </c>
      <c r="Z1288" s="2" t="str">
        <f>IF(ISERR(FIND("16",GERAL[[#This Row],[ODS]])),"NÃO","SIM")</f>
        <v>NÃO</v>
      </c>
      <c r="AA1288" s="2" t="str">
        <f>IF(ISERR(FIND("17",GERAL[[#This Row],[ODS]])),"NÃO","SIM")</f>
        <v>NÃO</v>
      </c>
      <c r="AB1288" s="1">
        <v>6.5275831686462809</v>
      </c>
      <c r="AC1288" s="1">
        <v>8.3639037041623485</v>
      </c>
      <c r="AD1288" s="1">
        <v>8.2918184732323379</v>
      </c>
      <c r="AE1288" s="1">
        <v>3.3071720631606785</v>
      </c>
      <c r="AF1288" s="1">
        <v>18.610858399979229</v>
      </c>
      <c r="AG1288" s="1" t="str">
        <f>GERAL[[#This Row],[SIGLA]]&amp;GERAL[[#This Row],[CÓD]]</f>
        <v>PIIN_IF</v>
      </c>
      <c r="AH1288" s="1">
        <f ca="1">VLOOKUP(GERAL[[#This Row],[REF_NOTA]],BASE_NOTAS[],7,FALSE)</f>
        <v>2.5443019654891144</v>
      </c>
      <c r="AI1288" s="31">
        <f ca="1">IF(GERAL[[#This Row],[Nota 2025]]="",0,GERAL[[#This Row],[Nota 2026]]-GERAL[[#This Row],[Nota 2025]])</f>
        <v>-16.066556434490114</v>
      </c>
    </row>
    <row r="1289" spans="1:35" ht="17" x14ac:dyDescent="0.35">
      <c r="A1289" s="2" t="s">
        <v>174</v>
      </c>
      <c r="B1289" s="2" t="s">
        <v>201</v>
      </c>
      <c r="C1289" s="2" t="s">
        <v>213</v>
      </c>
      <c r="D1289" s="15" t="s">
        <v>47</v>
      </c>
      <c r="E1289" s="2" t="s">
        <v>117</v>
      </c>
      <c r="F1289" s="2" t="str">
        <f>VLOOKUP(GERAL[[#This Row],[CÓD]],SEALL,6,FALSE)</f>
        <v>SG</v>
      </c>
      <c r="G128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8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8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89" s="2" t="str">
        <f>VLOOKUP(GERAL[[#This Row],[CÓD]],SEALL,4,FALSE)</f>
        <v>09</v>
      </c>
      <c r="K1289" s="2" t="str">
        <f>IF(ISERR(FIND("01",GERAL[[#This Row],[ODS]])),"NÃO","SIM")</f>
        <v>NÃO</v>
      </c>
      <c r="L1289" s="2" t="str">
        <f>IF(ISERR(FIND("02",GERAL[[#This Row],[ODS]])),"NÃO","SIM")</f>
        <v>NÃO</v>
      </c>
      <c r="M1289" s="2" t="str">
        <f>IF(ISERR(FIND("03",GERAL[[#This Row],[ODS]])),"NÃO","SIM")</f>
        <v>NÃO</v>
      </c>
      <c r="N1289" s="2" t="str">
        <f>IF(ISERR(FIND("04",GERAL[[#This Row],[ODS]])),"NÃO","SIM")</f>
        <v>NÃO</v>
      </c>
      <c r="O1289" s="2" t="str">
        <f>IF(ISERR(FIND("05",GERAL[[#This Row],[ODS]])),"NÃO","SIM")</f>
        <v>NÃO</v>
      </c>
      <c r="P1289" s="2" t="str">
        <f>IF(ISERR(FIND("06",GERAL[[#This Row],[ODS]])),"NÃO","SIM")</f>
        <v>NÃO</v>
      </c>
      <c r="Q1289" s="2" t="str">
        <f>IF(ISERR(FIND("07",GERAL[[#This Row],[ODS]])),"NÃO","SIM")</f>
        <v>NÃO</v>
      </c>
      <c r="R1289" s="2" t="str">
        <f>IF(ISERR(FIND("08",GERAL[[#This Row],[ODS]])),"NÃO","SIM")</f>
        <v>NÃO</v>
      </c>
      <c r="S1289" s="2" t="str">
        <f>IF(ISERR(FIND("09",GERAL[[#This Row],[ODS]])),"NÃO","SIM")</f>
        <v>SIM</v>
      </c>
      <c r="T1289" s="2" t="str">
        <f>IF(ISERR(FIND("10",GERAL[[#This Row],[ODS]])),"NÃO","SIM")</f>
        <v>NÃO</v>
      </c>
      <c r="U1289" s="2" t="str">
        <f>IF(ISERR(FIND("11",GERAL[[#This Row],[ODS]])),"NÃO","SIM")</f>
        <v>NÃO</v>
      </c>
      <c r="V1289" s="2" t="str">
        <f>IF(ISERR(FIND("12",GERAL[[#This Row],[ODS]])),"NÃO","SIM")</f>
        <v>NÃO</v>
      </c>
      <c r="W1289" s="2" t="str">
        <f>IF(ISERR(FIND("13",GERAL[[#This Row],[ODS]])),"NÃO","SIM")</f>
        <v>NÃO</v>
      </c>
      <c r="X1289" s="2" t="str">
        <f>IF(ISERR(FIND("14",GERAL[[#This Row],[ODS]])),"NÃO","SIM")</f>
        <v>NÃO</v>
      </c>
      <c r="Y1289" s="2" t="str">
        <f>IF(ISERR(FIND("15",GERAL[[#This Row],[ODS]])),"NÃO","SIM")</f>
        <v>NÃO</v>
      </c>
      <c r="Z1289" s="2" t="str">
        <f>IF(ISERR(FIND("16",GERAL[[#This Row],[ODS]])),"NÃO","SIM")</f>
        <v>NÃO</v>
      </c>
      <c r="AA1289" s="2" t="str">
        <f>IF(ISERR(FIND("17",GERAL[[#This Row],[ODS]])),"NÃO","SIM")</f>
        <v>NÃO</v>
      </c>
      <c r="AB1289" s="1">
        <v>21.849996203105519</v>
      </c>
      <c r="AC1289" s="1">
        <v>38.191690566414934</v>
      </c>
      <c r="AD1289" s="1">
        <v>40.133643901705938</v>
      </c>
      <c r="AE1289" s="1">
        <v>41.859164331747387</v>
      </c>
      <c r="AF1289" s="1">
        <v>45.006126664566239</v>
      </c>
      <c r="AG1289" s="1" t="str">
        <f>GERAL[[#This Row],[SIGLA]]&amp;GERAL[[#This Row],[CÓD]]</f>
        <v>RJIN_IF</v>
      </c>
      <c r="AH1289" s="1">
        <f ca="1">VLOOKUP(GERAL[[#This Row],[REF_NOTA]],BASE_NOTAS[],7,FALSE)</f>
        <v>38.084413926993356</v>
      </c>
      <c r="AI1289" s="31">
        <f ca="1">IF(GERAL[[#This Row],[Nota 2025]]="",0,GERAL[[#This Row],[Nota 2026]]-GERAL[[#This Row],[Nota 2025]])</f>
        <v>-6.9217127375728822</v>
      </c>
    </row>
    <row r="1290" spans="1:35" ht="17" x14ac:dyDescent="0.35">
      <c r="A1290" s="2" t="s">
        <v>175</v>
      </c>
      <c r="B1290" s="2" t="s">
        <v>202</v>
      </c>
      <c r="C1290" s="2" t="s">
        <v>213</v>
      </c>
      <c r="D1290" s="15" t="s">
        <v>47</v>
      </c>
      <c r="E1290" s="2" t="s">
        <v>117</v>
      </c>
      <c r="F1290" s="2" t="str">
        <f>VLOOKUP(GERAL[[#This Row],[CÓD]],SEALL,6,FALSE)</f>
        <v>SG</v>
      </c>
      <c r="G129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9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9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90" s="2" t="str">
        <f>VLOOKUP(GERAL[[#This Row],[CÓD]],SEALL,4,FALSE)</f>
        <v>09</v>
      </c>
      <c r="K1290" s="2" t="str">
        <f>IF(ISERR(FIND("01",GERAL[[#This Row],[ODS]])),"NÃO","SIM")</f>
        <v>NÃO</v>
      </c>
      <c r="L1290" s="2" t="str">
        <f>IF(ISERR(FIND("02",GERAL[[#This Row],[ODS]])),"NÃO","SIM")</f>
        <v>NÃO</v>
      </c>
      <c r="M1290" s="2" t="str">
        <f>IF(ISERR(FIND("03",GERAL[[#This Row],[ODS]])),"NÃO","SIM")</f>
        <v>NÃO</v>
      </c>
      <c r="N1290" s="2" t="str">
        <f>IF(ISERR(FIND("04",GERAL[[#This Row],[ODS]])),"NÃO","SIM")</f>
        <v>NÃO</v>
      </c>
      <c r="O1290" s="2" t="str">
        <f>IF(ISERR(FIND("05",GERAL[[#This Row],[ODS]])),"NÃO","SIM")</f>
        <v>NÃO</v>
      </c>
      <c r="P1290" s="2" t="str">
        <f>IF(ISERR(FIND("06",GERAL[[#This Row],[ODS]])),"NÃO","SIM")</f>
        <v>NÃO</v>
      </c>
      <c r="Q1290" s="2" t="str">
        <f>IF(ISERR(FIND("07",GERAL[[#This Row],[ODS]])),"NÃO","SIM")</f>
        <v>NÃO</v>
      </c>
      <c r="R1290" s="2" t="str">
        <f>IF(ISERR(FIND("08",GERAL[[#This Row],[ODS]])),"NÃO","SIM")</f>
        <v>NÃO</v>
      </c>
      <c r="S1290" s="2" t="str">
        <f>IF(ISERR(FIND("09",GERAL[[#This Row],[ODS]])),"NÃO","SIM")</f>
        <v>SIM</v>
      </c>
      <c r="T1290" s="2" t="str">
        <f>IF(ISERR(FIND("10",GERAL[[#This Row],[ODS]])),"NÃO","SIM")</f>
        <v>NÃO</v>
      </c>
      <c r="U1290" s="2" t="str">
        <f>IF(ISERR(FIND("11",GERAL[[#This Row],[ODS]])),"NÃO","SIM")</f>
        <v>NÃO</v>
      </c>
      <c r="V1290" s="2" t="str">
        <f>IF(ISERR(FIND("12",GERAL[[#This Row],[ODS]])),"NÃO","SIM")</f>
        <v>NÃO</v>
      </c>
      <c r="W1290" s="2" t="str">
        <f>IF(ISERR(FIND("13",GERAL[[#This Row],[ODS]])),"NÃO","SIM")</f>
        <v>NÃO</v>
      </c>
      <c r="X1290" s="2" t="str">
        <f>IF(ISERR(FIND("14",GERAL[[#This Row],[ODS]])),"NÃO","SIM")</f>
        <v>NÃO</v>
      </c>
      <c r="Y1290" s="2" t="str">
        <f>IF(ISERR(FIND("15",GERAL[[#This Row],[ODS]])),"NÃO","SIM")</f>
        <v>NÃO</v>
      </c>
      <c r="Z1290" s="2" t="str">
        <f>IF(ISERR(FIND("16",GERAL[[#This Row],[ODS]])),"NÃO","SIM")</f>
        <v>NÃO</v>
      </c>
      <c r="AA1290" s="2" t="str">
        <f>IF(ISERR(FIND("17",GERAL[[#This Row],[ODS]])),"NÃO","SIM")</f>
        <v>NÃO</v>
      </c>
      <c r="AB1290" s="1">
        <v>19.206518335781514</v>
      </c>
      <c r="AC1290" s="1">
        <v>27.101520454862637</v>
      </c>
      <c r="AD1290" s="1">
        <v>29.018262830705321</v>
      </c>
      <c r="AE1290" s="1">
        <v>13.523269059424129</v>
      </c>
      <c r="AF1290" s="1">
        <v>36.860771368020451</v>
      </c>
      <c r="AG1290" s="1" t="str">
        <f>GERAL[[#This Row],[SIGLA]]&amp;GERAL[[#This Row],[CÓD]]</f>
        <v>RNIN_IF</v>
      </c>
      <c r="AH1290" s="1">
        <f ca="1">VLOOKUP(GERAL[[#This Row],[REF_NOTA]],BASE_NOTAS[],7,FALSE)</f>
        <v>14.288199670859516</v>
      </c>
      <c r="AI1290" s="31">
        <f ca="1">IF(GERAL[[#This Row],[Nota 2025]]="",0,GERAL[[#This Row],[Nota 2026]]-GERAL[[#This Row],[Nota 2025]])</f>
        <v>-22.572571697160935</v>
      </c>
    </row>
    <row r="1291" spans="1:35" ht="17" x14ac:dyDescent="0.35">
      <c r="A1291" s="2" t="s">
        <v>178</v>
      </c>
      <c r="B1291" s="2" t="s">
        <v>205</v>
      </c>
      <c r="C1291" s="2" t="s">
        <v>213</v>
      </c>
      <c r="D1291" s="15" t="s">
        <v>47</v>
      </c>
      <c r="E1291" s="2" t="s">
        <v>117</v>
      </c>
      <c r="F1291" s="2" t="str">
        <f>VLOOKUP(GERAL[[#This Row],[CÓD]],SEALL,6,FALSE)</f>
        <v>SG</v>
      </c>
      <c r="G129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9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9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91" s="2" t="str">
        <f>VLOOKUP(GERAL[[#This Row],[CÓD]],SEALL,4,FALSE)</f>
        <v>09</v>
      </c>
      <c r="K1291" s="2" t="str">
        <f>IF(ISERR(FIND("01",GERAL[[#This Row],[ODS]])),"NÃO","SIM")</f>
        <v>NÃO</v>
      </c>
      <c r="L1291" s="2" t="str">
        <f>IF(ISERR(FIND("02",GERAL[[#This Row],[ODS]])),"NÃO","SIM")</f>
        <v>NÃO</v>
      </c>
      <c r="M1291" s="2" t="str">
        <f>IF(ISERR(FIND("03",GERAL[[#This Row],[ODS]])),"NÃO","SIM")</f>
        <v>NÃO</v>
      </c>
      <c r="N1291" s="2" t="str">
        <f>IF(ISERR(FIND("04",GERAL[[#This Row],[ODS]])),"NÃO","SIM")</f>
        <v>NÃO</v>
      </c>
      <c r="O1291" s="2" t="str">
        <f>IF(ISERR(FIND("05",GERAL[[#This Row],[ODS]])),"NÃO","SIM")</f>
        <v>NÃO</v>
      </c>
      <c r="P1291" s="2" t="str">
        <f>IF(ISERR(FIND("06",GERAL[[#This Row],[ODS]])),"NÃO","SIM")</f>
        <v>NÃO</v>
      </c>
      <c r="Q1291" s="2" t="str">
        <f>IF(ISERR(FIND("07",GERAL[[#This Row],[ODS]])),"NÃO","SIM")</f>
        <v>NÃO</v>
      </c>
      <c r="R1291" s="2" t="str">
        <f>IF(ISERR(FIND("08",GERAL[[#This Row],[ODS]])),"NÃO","SIM")</f>
        <v>NÃO</v>
      </c>
      <c r="S1291" s="2" t="str">
        <f>IF(ISERR(FIND("09",GERAL[[#This Row],[ODS]])),"NÃO","SIM")</f>
        <v>SIM</v>
      </c>
      <c r="T1291" s="2" t="str">
        <f>IF(ISERR(FIND("10",GERAL[[#This Row],[ODS]])),"NÃO","SIM")</f>
        <v>NÃO</v>
      </c>
      <c r="U1291" s="2" t="str">
        <f>IF(ISERR(FIND("11",GERAL[[#This Row],[ODS]])),"NÃO","SIM")</f>
        <v>NÃO</v>
      </c>
      <c r="V1291" s="2" t="str">
        <f>IF(ISERR(FIND("12",GERAL[[#This Row],[ODS]])),"NÃO","SIM")</f>
        <v>NÃO</v>
      </c>
      <c r="W1291" s="2" t="str">
        <f>IF(ISERR(FIND("13",GERAL[[#This Row],[ODS]])),"NÃO","SIM")</f>
        <v>NÃO</v>
      </c>
      <c r="X1291" s="2" t="str">
        <f>IF(ISERR(FIND("14",GERAL[[#This Row],[ODS]])),"NÃO","SIM")</f>
        <v>NÃO</v>
      </c>
      <c r="Y1291" s="2" t="str">
        <f>IF(ISERR(FIND("15",GERAL[[#This Row],[ODS]])),"NÃO","SIM")</f>
        <v>NÃO</v>
      </c>
      <c r="Z1291" s="2" t="str">
        <f>IF(ISERR(FIND("16",GERAL[[#This Row],[ODS]])),"NÃO","SIM")</f>
        <v>NÃO</v>
      </c>
      <c r="AA1291" s="2" t="str">
        <f>IF(ISERR(FIND("17",GERAL[[#This Row],[ODS]])),"NÃO","SIM")</f>
        <v>NÃO</v>
      </c>
      <c r="AB1291" s="1">
        <v>3.3293906352643399</v>
      </c>
      <c r="AC1291" s="1">
        <v>2.928106609192501</v>
      </c>
      <c r="AD1291" s="1">
        <v>4.0825511066295066</v>
      </c>
      <c r="AE1291" s="1">
        <v>3.2405920786403057</v>
      </c>
      <c r="AF1291" s="1">
        <v>5.6869906727819419</v>
      </c>
      <c r="AG1291" s="1" t="str">
        <f>GERAL[[#This Row],[SIGLA]]&amp;GERAL[[#This Row],[CÓD]]</f>
        <v>RSIN_IF</v>
      </c>
      <c r="AH1291" s="1">
        <f ca="1">VLOOKUP(GERAL[[#This Row],[REF_NOTA]],BASE_NOTAS[],7,FALSE)</f>
        <v>3.9399685794450043</v>
      </c>
      <c r="AI1291" s="31">
        <f ca="1">IF(GERAL[[#This Row],[Nota 2025]]="",0,GERAL[[#This Row],[Nota 2026]]-GERAL[[#This Row],[Nota 2025]])</f>
        <v>-1.7470220933369376</v>
      </c>
    </row>
    <row r="1292" spans="1:35" ht="17" x14ac:dyDescent="0.35">
      <c r="A1292" s="2" t="s">
        <v>176</v>
      </c>
      <c r="B1292" s="2" t="s">
        <v>203</v>
      </c>
      <c r="C1292" s="2" t="s">
        <v>213</v>
      </c>
      <c r="D1292" s="15" t="s">
        <v>47</v>
      </c>
      <c r="E1292" s="2" t="s">
        <v>117</v>
      </c>
      <c r="F1292" s="2" t="str">
        <f>VLOOKUP(GERAL[[#This Row],[CÓD]],SEALL,6,FALSE)</f>
        <v>SG</v>
      </c>
      <c r="G129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9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9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92" s="2" t="str">
        <f>VLOOKUP(GERAL[[#This Row],[CÓD]],SEALL,4,FALSE)</f>
        <v>09</v>
      </c>
      <c r="K1292" s="2" t="str">
        <f>IF(ISERR(FIND("01",GERAL[[#This Row],[ODS]])),"NÃO","SIM")</f>
        <v>NÃO</v>
      </c>
      <c r="L1292" s="2" t="str">
        <f>IF(ISERR(FIND("02",GERAL[[#This Row],[ODS]])),"NÃO","SIM")</f>
        <v>NÃO</v>
      </c>
      <c r="M1292" s="2" t="str">
        <f>IF(ISERR(FIND("03",GERAL[[#This Row],[ODS]])),"NÃO","SIM")</f>
        <v>NÃO</v>
      </c>
      <c r="N1292" s="2" t="str">
        <f>IF(ISERR(FIND("04",GERAL[[#This Row],[ODS]])),"NÃO","SIM")</f>
        <v>NÃO</v>
      </c>
      <c r="O1292" s="2" t="str">
        <f>IF(ISERR(FIND("05",GERAL[[#This Row],[ODS]])),"NÃO","SIM")</f>
        <v>NÃO</v>
      </c>
      <c r="P1292" s="2" t="str">
        <f>IF(ISERR(FIND("06",GERAL[[#This Row],[ODS]])),"NÃO","SIM")</f>
        <v>NÃO</v>
      </c>
      <c r="Q1292" s="2" t="str">
        <f>IF(ISERR(FIND("07",GERAL[[#This Row],[ODS]])),"NÃO","SIM")</f>
        <v>NÃO</v>
      </c>
      <c r="R1292" s="2" t="str">
        <f>IF(ISERR(FIND("08",GERAL[[#This Row],[ODS]])),"NÃO","SIM")</f>
        <v>NÃO</v>
      </c>
      <c r="S1292" s="2" t="str">
        <f>IF(ISERR(FIND("09",GERAL[[#This Row],[ODS]])),"NÃO","SIM")</f>
        <v>SIM</v>
      </c>
      <c r="T1292" s="2" t="str">
        <f>IF(ISERR(FIND("10",GERAL[[#This Row],[ODS]])),"NÃO","SIM")</f>
        <v>NÃO</v>
      </c>
      <c r="U1292" s="2" t="str">
        <f>IF(ISERR(FIND("11",GERAL[[#This Row],[ODS]])),"NÃO","SIM")</f>
        <v>NÃO</v>
      </c>
      <c r="V1292" s="2" t="str">
        <f>IF(ISERR(FIND("12",GERAL[[#This Row],[ODS]])),"NÃO","SIM")</f>
        <v>NÃO</v>
      </c>
      <c r="W1292" s="2" t="str">
        <f>IF(ISERR(FIND("13",GERAL[[#This Row],[ODS]])),"NÃO","SIM")</f>
        <v>NÃO</v>
      </c>
      <c r="X1292" s="2" t="str">
        <f>IF(ISERR(FIND("14",GERAL[[#This Row],[ODS]])),"NÃO","SIM")</f>
        <v>NÃO</v>
      </c>
      <c r="Y1292" s="2" t="str">
        <f>IF(ISERR(FIND("15",GERAL[[#This Row],[ODS]])),"NÃO","SIM")</f>
        <v>NÃO</v>
      </c>
      <c r="Z1292" s="2" t="str">
        <f>IF(ISERR(FIND("16",GERAL[[#This Row],[ODS]])),"NÃO","SIM")</f>
        <v>NÃO</v>
      </c>
      <c r="AA1292" s="2" t="str">
        <f>IF(ISERR(FIND("17",GERAL[[#This Row],[ODS]])),"NÃO","SIM")</f>
        <v>NÃO</v>
      </c>
      <c r="AB1292" s="1">
        <v>1.2311579879474333</v>
      </c>
      <c r="AC1292" s="1">
        <v>0.24265812077126034</v>
      </c>
      <c r="AD1292" s="1">
        <v>0</v>
      </c>
      <c r="AE1292" s="1">
        <v>0</v>
      </c>
      <c r="AF1292" s="1">
        <v>2.5623507635490745</v>
      </c>
      <c r="AG1292" s="1" t="str">
        <f>GERAL[[#This Row],[SIGLA]]&amp;GERAL[[#This Row],[CÓD]]</f>
        <v>ROIN_IF</v>
      </c>
      <c r="AH1292" s="1">
        <f ca="1">VLOOKUP(GERAL[[#This Row],[REF_NOTA]],BASE_NOTAS[],7,FALSE)</f>
        <v>0</v>
      </c>
      <c r="AI1292" s="31">
        <f ca="1">IF(GERAL[[#This Row],[Nota 2025]]="",0,GERAL[[#This Row],[Nota 2026]]-GERAL[[#This Row],[Nota 2025]])</f>
        <v>-2.5623507635490745</v>
      </c>
    </row>
    <row r="1293" spans="1:35" ht="17" x14ac:dyDescent="0.35">
      <c r="A1293" s="2" t="s">
        <v>177</v>
      </c>
      <c r="B1293" s="2" t="s">
        <v>204</v>
      </c>
      <c r="C1293" s="2" t="s">
        <v>213</v>
      </c>
      <c r="D1293" s="15" t="s">
        <v>47</v>
      </c>
      <c r="E1293" s="2" t="s">
        <v>117</v>
      </c>
      <c r="F1293" s="2" t="str">
        <f>VLOOKUP(GERAL[[#This Row],[CÓD]],SEALL,6,FALSE)</f>
        <v>SG</v>
      </c>
      <c r="G129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9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9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93" s="2" t="str">
        <f>VLOOKUP(GERAL[[#This Row],[CÓD]],SEALL,4,FALSE)</f>
        <v>09</v>
      </c>
      <c r="K1293" s="2" t="str">
        <f>IF(ISERR(FIND("01",GERAL[[#This Row],[ODS]])),"NÃO","SIM")</f>
        <v>NÃO</v>
      </c>
      <c r="L1293" s="2" t="str">
        <f>IF(ISERR(FIND("02",GERAL[[#This Row],[ODS]])),"NÃO","SIM")</f>
        <v>NÃO</v>
      </c>
      <c r="M1293" s="2" t="str">
        <f>IF(ISERR(FIND("03",GERAL[[#This Row],[ODS]])),"NÃO","SIM")</f>
        <v>NÃO</v>
      </c>
      <c r="N1293" s="2" t="str">
        <f>IF(ISERR(FIND("04",GERAL[[#This Row],[ODS]])),"NÃO","SIM")</f>
        <v>NÃO</v>
      </c>
      <c r="O1293" s="2" t="str">
        <f>IF(ISERR(FIND("05",GERAL[[#This Row],[ODS]])),"NÃO","SIM")</f>
        <v>NÃO</v>
      </c>
      <c r="P1293" s="2" t="str">
        <f>IF(ISERR(FIND("06",GERAL[[#This Row],[ODS]])),"NÃO","SIM")</f>
        <v>NÃO</v>
      </c>
      <c r="Q1293" s="2" t="str">
        <f>IF(ISERR(FIND("07",GERAL[[#This Row],[ODS]])),"NÃO","SIM")</f>
        <v>NÃO</v>
      </c>
      <c r="R1293" s="2" t="str">
        <f>IF(ISERR(FIND("08",GERAL[[#This Row],[ODS]])),"NÃO","SIM")</f>
        <v>NÃO</v>
      </c>
      <c r="S1293" s="2" t="str">
        <f>IF(ISERR(FIND("09",GERAL[[#This Row],[ODS]])),"NÃO","SIM")</f>
        <v>SIM</v>
      </c>
      <c r="T1293" s="2" t="str">
        <f>IF(ISERR(FIND("10",GERAL[[#This Row],[ODS]])),"NÃO","SIM")</f>
        <v>NÃO</v>
      </c>
      <c r="U1293" s="2" t="str">
        <f>IF(ISERR(FIND("11",GERAL[[#This Row],[ODS]])),"NÃO","SIM")</f>
        <v>NÃO</v>
      </c>
      <c r="V1293" s="2" t="str">
        <f>IF(ISERR(FIND("12",GERAL[[#This Row],[ODS]])),"NÃO","SIM")</f>
        <v>NÃO</v>
      </c>
      <c r="W1293" s="2" t="str">
        <f>IF(ISERR(FIND("13",GERAL[[#This Row],[ODS]])),"NÃO","SIM")</f>
        <v>NÃO</v>
      </c>
      <c r="X1293" s="2" t="str">
        <f>IF(ISERR(FIND("14",GERAL[[#This Row],[ODS]])),"NÃO","SIM")</f>
        <v>NÃO</v>
      </c>
      <c r="Y1293" s="2" t="str">
        <f>IF(ISERR(FIND("15",GERAL[[#This Row],[ODS]])),"NÃO","SIM")</f>
        <v>NÃO</v>
      </c>
      <c r="Z1293" s="2" t="str">
        <f>IF(ISERR(FIND("16",GERAL[[#This Row],[ODS]])),"NÃO","SIM")</f>
        <v>NÃO</v>
      </c>
      <c r="AA1293" s="2" t="str">
        <f>IF(ISERR(FIND("17",GERAL[[#This Row],[ODS]])),"NÃO","SIM")</f>
        <v>NÃO</v>
      </c>
      <c r="AB1293" s="1">
        <v>20.895850485139675</v>
      </c>
      <c r="AC1293" s="1">
        <v>24.306443404042103</v>
      </c>
      <c r="AD1293" s="1">
        <v>16.776885525811235</v>
      </c>
      <c r="AE1293" s="1">
        <v>7.9859022199304643</v>
      </c>
      <c r="AF1293" s="1">
        <v>39.182231644652191</v>
      </c>
      <c r="AG1293" s="1" t="str">
        <f>GERAL[[#This Row],[SIGLA]]&amp;GERAL[[#This Row],[CÓD]]</f>
        <v>RRIN_IF</v>
      </c>
      <c r="AH1293" s="1">
        <f ca="1">VLOOKUP(GERAL[[#This Row],[REF_NOTA]],BASE_NOTAS[],7,FALSE)</f>
        <v>28.042961497028294</v>
      </c>
      <c r="AI1293" s="31">
        <f ca="1">IF(GERAL[[#This Row],[Nota 2025]]="",0,GERAL[[#This Row],[Nota 2026]]-GERAL[[#This Row],[Nota 2025]])</f>
        <v>-11.139270147623897</v>
      </c>
    </row>
    <row r="1294" spans="1:35" ht="17" x14ac:dyDescent="0.35">
      <c r="A1294" s="2" t="s">
        <v>179</v>
      </c>
      <c r="B1294" s="2" t="s">
        <v>194</v>
      </c>
      <c r="C1294" s="2" t="s">
        <v>213</v>
      </c>
      <c r="D1294" s="15" t="s">
        <v>47</v>
      </c>
      <c r="E1294" s="2" t="s">
        <v>117</v>
      </c>
      <c r="F1294" s="2" t="str">
        <f>VLOOKUP(GERAL[[#This Row],[CÓD]],SEALL,6,FALSE)</f>
        <v>SG</v>
      </c>
      <c r="G129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9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9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94" s="2" t="str">
        <f>VLOOKUP(GERAL[[#This Row],[CÓD]],SEALL,4,FALSE)</f>
        <v>09</v>
      </c>
      <c r="K1294" s="2" t="str">
        <f>IF(ISERR(FIND("01",GERAL[[#This Row],[ODS]])),"NÃO","SIM")</f>
        <v>NÃO</v>
      </c>
      <c r="L1294" s="2" t="str">
        <f>IF(ISERR(FIND("02",GERAL[[#This Row],[ODS]])),"NÃO","SIM")</f>
        <v>NÃO</v>
      </c>
      <c r="M1294" s="2" t="str">
        <f>IF(ISERR(FIND("03",GERAL[[#This Row],[ODS]])),"NÃO","SIM")</f>
        <v>NÃO</v>
      </c>
      <c r="N1294" s="2" t="str">
        <f>IF(ISERR(FIND("04",GERAL[[#This Row],[ODS]])),"NÃO","SIM")</f>
        <v>NÃO</v>
      </c>
      <c r="O1294" s="2" t="str">
        <f>IF(ISERR(FIND("05",GERAL[[#This Row],[ODS]])),"NÃO","SIM")</f>
        <v>NÃO</v>
      </c>
      <c r="P1294" s="2" t="str">
        <f>IF(ISERR(FIND("06",GERAL[[#This Row],[ODS]])),"NÃO","SIM")</f>
        <v>NÃO</v>
      </c>
      <c r="Q1294" s="2" t="str">
        <f>IF(ISERR(FIND("07",GERAL[[#This Row],[ODS]])),"NÃO","SIM")</f>
        <v>NÃO</v>
      </c>
      <c r="R1294" s="2" t="str">
        <f>IF(ISERR(FIND("08",GERAL[[#This Row],[ODS]])),"NÃO","SIM")</f>
        <v>NÃO</v>
      </c>
      <c r="S1294" s="2" t="str">
        <f>IF(ISERR(FIND("09",GERAL[[#This Row],[ODS]])),"NÃO","SIM")</f>
        <v>SIM</v>
      </c>
      <c r="T1294" s="2" t="str">
        <f>IF(ISERR(FIND("10",GERAL[[#This Row],[ODS]])),"NÃO","SIM")</f>
        <v>NÃO</v>
      </c>
      <c r="U1294" s="2" t="str">
        <f>IF(ISERR(FIND("11",GERAL[[#This Row],[ODS]])),"NÃO","SIM")</f>
        <v>NÃO</v>
      </c>
      <c r="V1294" s="2" t="str">
        <f>IF(ISERR(FIND("12",GERAL[[#This Row],[ODS]])),"NÃO","SIM")</f>
        <v>NÃO</v>
      </c>
      <c r="W1294" s="2" t="str">
        <f>IF(ISERR(FIND("13",GERAL[[#This Row],[ODS]])),"NÃO","SIM")</f>
        <v>NÃO</v>
      </c>
      <c r="X1294" s="2" t="str">
        <f>IF(ISERR(FIND("14",GERAL[[#This Row],[ODS]])),"NÃO","SIM")</f>
        <v>NÃO</v>
      </c>
      <c r="Y1294" s="2" t="str">
        <f>IF(ISERR(FIND("15",GERAL[[#This Row],[ODS]])),"NÃO","SIM")</f>
        <v>NÃO</v>
      </c>
      <c r="Z1294" s="2" t="str">
        <f>IF(ISERR(FIND("16",GERAL[[#This Row],[ODS]])),"NÃO","SIM")</f>
        <v>NÃO</v>
      </c>
      <c r="AA1294" s="2" t="str">
        <f>IF(ISERR(FIND("17",GERAL[[#This Row],[ODS]])),"NÃO","SIM")</f>
        <v>NÃO</v>
      </c>
      <c r="AB1294" s="1">
        <v>21.242344283782344</v>
      </c>
      <c r="AC1294" s="1">
        <v>27.696672570493874</v>
      </c>
      <c r="AD1294" s="1">
        <v>27.054469721900681</v>
      </c>
      <c r="AE1294" s="1">
        <v>23.807019280173979</v>
      </c>
      <c r="AF1294" s="1">
        <v>36.280223578154803</v>
      </c>
      <c r="AG1294" s="1" t="str">
        <f>GERAL[[#This Row],[SIGLA]]&amp;GERAL[[#This Row],[CÓD]]</f>
        <v>SCIN_IF</v>
      </c>
      <c r="AH1294" s="1">
        <f ca="1">VLOOKUP(GERAL[[#This Row],[REF_NOTA]],BASE_NOTAS[],7,FALSE)</f>
        <v>26.076234387191377</v>
      </c>
      <c r="AI1294" s="31">
        <f ca="1">IF(GERAL[[#This Row],[Nota 2025]]="",0,GERAL[[#This Row],[Nota 2026]]-GERAL[[#This Row],[Nota 2025]])</f>
        <v>-10.203989190963426</v>
      </c>
    </row>
    <row r="1295" spans="1:35" ht="17" x14ac:dyDescent="0.35">
      <c r="A1295" s="2" t="s">
        <v>181</v>
      </c>
      <c r="B1295" s="2" t="s">
        <v>186</v>
      </c>
      <c r="C1295" s="2" t="s">
        <v>213</v>
      </c>
      <c r="D1295" s="15" t="s">
        <v>47</v>
      </c>
      <c r="E1295" s="2" t="s">
        <v>117</v>
      </c>
      <c r="F1295" s="2" t="str">
        <f>VLOOKUP(GERAL[[#This Row],[CÓD]],SEALL,6,FALSE)</f>
        <v>SG</v>
      </c>
      <c r="G129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9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9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95" s="2" t="str">
        <f>VLOOKUP(GERAL[[#This Row],[CÓD]],SEALL,4,FALSE)</f>
        <v>09</v>
      </c>
      <c r="K1295" s="2" t="str">
        <f>IF(ISERR(FIND("01",GERAL[[#This Row],[ODS]])),"NÃO","SIM")</f>
        <v>NÃO</v>
      </c>
      <c r="L1295" s="2" t="str">
        <f>IF(ISERR(FIND("02",GERAL[[#This Row],[ODS]])),"NÃO","SIM")</f>
        <v>NÃO</v>
      </c>
      <c r="M1295" s="2" t="str">
        <f>IF(ISERR(FIND("03",GERAL[[#This Row],[ODS]])),"NÃO","SIM")</f>
        <v>NÃO</v>
      </c>
      <c r="N1295" s="2" t="str">
        <f>IF(ISERR(FIND("04",GERAL[[#This Row],[ODS]])),"NÃO","SIM")</f>
        <v>NÃO</v>
      </c>
      <c r="O1295" s="2" t="str">
        <f>IF(ISERR(FIND("05",GERAL[[#This Row],[ODS]])),"NÃO","SIM")</f>
        <v>NÃO</v>
      </c>
      <c r="P1295" s="2" t="str">
        <f>IF(ISERR(FIND("06",GERAL[[#This Row],[ODS]])),"NÃO","SIM")</f>
        <v>NÃO</v>
      </c>
      <c r="Q1295" s="2" t="str">
        <f>IF(ISERR(FIND("07",GERAL[[#This Row],[ODS]])),"NÃO","SIM")</f>
        <v>NÃO</v>
      </c>
      <c r="R1295" s="2" t="str">
        <f>IF(ISERR(FIND("08",GERAL[[#This Row],[ODS]])),"NÃO","SIM")</f>
        <v>NÃO</v>
      </c>
      <c r="S1295" s="2" t="str">
        <f>IF(ISERR(FIND("09",GERAL[[#This Row],[ODS]])),"NÃO","SIM")</f>
        <v>SIM</v>
      </c>
      <c r="T1295" s="2" t="str">
        <f>IF(ISERR(FIND("10",GERAL[[#This Row],[ODS]])),"NÃO","SIM")</f>
        <v>NÃO</v>
      </c>
      <c r="U1295" s="2" t="str">
        <f>IF(ISERR(FIND("11",GERAL[[#This Row],[ODS]])),"NÃO","SIM")</f>
        <v>NÃO</v>
      </c>
      <c r="V1295" s="2" t="str">
        <f>IF(ISERR(FIND("12",GERAL[[#This Row],[ODS]])),"NÃO","SIM")</f>
        <v>NÃO</v>
      </c>
      <c r="W1295" s="2" t="str">
        <f>IF(ISERR(FIND("13",GERAL[[#This Row],[ODS]])),"NÃO","SIM")</f>
        <v>NÃO</v>
      </c>
      <c r="X1295" s="2" t="str">
        <f>IF(ISERR(FIND("14",GERAL[[#This Row],[ODS]])),"NÃO","SIM")</f>
        <v>NÃO</v>
      </c>
      <c r="Y1295" s="2" t="str">
        <f>IF(ISERR(FIND("15",GERAL[[#This Row],[ODS]])),"NÃO","SIM")</f>
        <v>NÃO</v>
      </c>
      <c r="Z1295" s="2" t="str">
        <f>IF(ISERR(FIND("16",GERAL[[#This Row],[ODS]])),"NÃO","SIM")</f>
        <v>NÃO</v>
      </c>
      <c r="AA1295" s="2" t="str">
        <f>IF(ISERR(FIND("17",GERAL[[#This Row],[ODS]])),"NÃO","SIM")</f>
        <v>NÃO</v>
      </c>
      <c r="AB1295" s="1">
        <v>100</v>
      </c>
      <c r="AC1295" s="1">
        <v>100</v>
      </c>
      <c r="AD1295" s="1">
        <v>100</v>
      </c>
      <c r="AE1295" s="1">
        <v>100</v>
      </c>
      <c r="AF1295" s="1">
        <v>100</v>
      </c>
      <c r="AG1295" s="1" t="str">
        <f>GERAL[[#This Row],[SIGLA]]&amp;GERAL[[#This Row],[CÓD]]</f>
        <v>SPIN_IF</v>
      </c>
      <c r="AH1295" s="1">
        <f ca="1">VLOOKUP(GERAL[[#This Row],[REF_NOTA]],BASE_NOTAS[],7,FALSE)</f>
        <v>100</v>
      </c>
      <c r="AI1295" s="31">
        <f ca="1">IF(GERAL[[#This Row],[Nota 2025]]="",0,GERAL[[#This Row],[Nota 2026]]-GERAL[[#This Row],[Nota 2025]])</f>
        <v>0</v>
      </c>
    </row>
    <row r="1296" spans="1:35" ht="17" x14ac:dyDescent="0.35">
      <c r="A1296" s="2" t="s">
        <v>180</v>
      </c>
      <c r="B1296" s="2" t="s">
        <v>206</v>
      </c>
      <c r="C1296" s="2" t="s">
        <v>213</v>
      </c>
      <c r="D1296" s="15" t="s">
        <v>47</v>
      </c>
      <c r="E1296" s="2" t="s">
        <v>117</v>
      </c>
      <c r="F1296" s="2" t="str">
        <f>VLOOKUP(GERAL[[#This Row],[CÓD]],SEALL,6,FALSE)</f>
        <v>SG</v>
      </c>
      <c r="G129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9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9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96" s="2" t="str">
        <f>VLOOKUP(GERAL[[#This Row],[CÓD]],SEALL,4,FALSE)</f>
        <v>09</v>
      </c>
      <c r="K1296" s="2" t="str">
        <f>IF(ISERR(FIND("01",GERAL[[#This Row],[ODS]])),"NÃO","SIM")</f>
        <v>NÃO</v>
      </c>
      <c r="L1296" s="2" t="str">
        <f>IF(ISERR(FIND("02",GERAL[[#This Row],[ODS]])),"NÃO","SIM")</f>
        <v>NÃO</v>
      </c>
      <c r="M1296" s="2" t="str">
        <f>IF(ISERR(FIND("03",GERAL[[#This Row],[ODS]])),"NÃO","SIM")</f>
        <v>NÃO</v>
      </c>
      <c r="N1296" s="2" t="str">
        <f>IF(ISERR(FIND("04",GERAL[[#This Row],[ODS]])),"NÃO","SIM")</f>
        <v>NÃO</v>
      </c>
      <c r="O1296" s="2" t="str">
        <f>IF(ISERR(FIND("05",GERAL[[#This Row],[ODS]])),"NÃO","SIM")</f>
        <v>NÃO</v>
      </c>
      <c r="P1296" s="2" t="str">
        <f>IF(ISERR(FIND("06",GERAL[[#This Row],[ODS]])),"NÃO","SIM")</f>
        <v>NÃO</v>
      </c>
      <c r="Q1296" s="2" t="str">
        <f>IF(ISERR(FIND("07",GERAL[[#This Row],[ODS]])),"NÃO","SIM")</f>
        <v>NÃO</v>
      </c>
      <c r="R1296" s="2" t="str">
        <f>IF(ISERR(FIND("08",GERAL[[#This Row],[ODS]])),"NÃO","SIM")</f>
        <v>NÃO</v>
      </c>
      <c r="S1296" s="2" t="str">
        <f>IF(ISERR(FIND("09",GERAL[[#This Row],[ODS]])),"NÃO","SIM")</f>
        <v>SIM</v>
      </c>
      <c r="T1296" s="2" t="str">
        <f>IF(ISERR(FIND("10",GERAL[[#This Row],[ODS]])),"NÃO","SIM")</f>
        <v>NÃO</v>
      </c>
      <c r="U1296" s="2" t="str">
        <f>IF(ISERR(FIND("11",GERAL[[#This Row],[ODS]])),"NÃO","SIM")</f>
        <v>NÃO</v>
      </c>
      <c r="V1296" s="2" t="str">
        <f>IF(ISERR(FIND("12",GERAL[[#This Row],[ODS]])),"NÃO","SIM")</f>
        <v>NÃO</v>
      </c>
      <c r="W1296" s="2" t="str">
        <f>IF(ISERR(FIND("13",GERAL[[#This Row],[ODS]])),"NÃO","SIM")</f>
        <v>NÃO</v>
      </c>
      <c r="X1296" s="2" t="str">
        <f>IF(ISERR(FIND("14",GERAL[[#This Row],[ODS]])),"NÃO","SIM")</f>
        <v>NÃO</v>
      </c>
      <c r="Y1296" s="2" t="str">
        <f>IF(ISERR(FIND("15",GERAL[[#This Row],[ODS]])),"NÃO","SIM")</f>
        <v>NÃO</v>
      </c>
      <c r="Z1296" s="2" t="str">
        <f>IF(ISERR(FIND("16",GERAL[[#This Row],[ODS]])),"NÃO","SIM")</f>
        <v>NÃO</v>
      </c>
      <c r="AA1296" s="2" t="str">
        <f>IF(ISERR(FIND("17",GERAL[[#This Row],[ODS]])),"NÃO","SIM")</f>
        <v>NÃO</v>
      </c>
      <c r="AB1296" s="1">
        <v>6.5490391400711099</v>
      </c>
      <c r="AC1296" s="1">
        <v>11.338622440821545</v>
      </c>
      <c r="AD1296" s="1">
        <v>8.3010483746734867</v>
      </c>
      <c r="AE1296" s="1">
        <v>4.4466191935869839</v>
      </c>
      <c r="AF1296" s="1">
        <v>13.911085357696232</v>
      </c>
      <c r="AG1296" s="1" t="str">
        <f>GERAL[[#This Row],[SIGLA]]&amp;GERAL[[#This Row],[CÓD]]</f>
        <v>SEIN_IF</v>
      </c>
      <c r="AH1296" s="1">
        <f ca="1">VLOOKUP(GERAL[[#This Row],[REF_NOTA]],BASE_NOTAS[],7,FALSE)</f>
        <v>3.8327567988268347</v>
      </c>
      <c r="AI1296" s="31">
        <f ca="1">IF(GERAL[[#This Row],[Nota 2025]]="",0,GERAL[[#This Row],[Nota 2026]]-GERAL[[#This Row],[Nota 2025]])</f>
        <v>-10.078328558869398</v>
      </c>
    </row>
    <row r="1297" spans="1:35" ht="17" x14ac:dyDescent="0.35">
      <c r="A1297" s="2" t="s">
        <v>182</v>
      </c>
      <c r="B1297" s="2" t="s">
        <v>185</v>
      </c>
      <c r="C1297" s="2" t="s">
        <v>213</v>
      </c>
      <c r="D1297" s="15" t="s">
        <v>47</v>
      </c>
      <c r="E1297" s="2" t="s">
        <v>117</v>
      </c>
      <c r="F1297" s="2" t="str">
        <f>VLOOKUP(GERAL[[#This Row],[CÓD]],SEALL,6,FALSE)</f>
        <v>SG</v>
      </c>
      <c r="G129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9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9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97" s="2" t="str">
        <f>VLOOKUP(GERAL[[#This Row],[CÓD]],SEALL,4,FALSE)</f>
        <v>09</v>
      </c>
      <c r="K1297" s="2" t="str">
        <f>IF(ISERR(FIND("01",GERAL[[#This Row],[ODS]])),"NÃO","SIM")</f>
        <v>NÃO</v>
      </c>
      <c r="L1297" s="2" t="str">
        <f>IF(ISERR(FIND("02",GERAL[[#This Row],[ODS]])),"NÃO","SIM")</f>
        <v>NÃO</v>
      </c>
      <c r="M1297" s="2" t="str">
        <f>IF(ISERR(FIND("03",GERAL[[#This Row],[ODS]])),"NÃO","SIM")</f>
        <v>NÃO</v>
      </c>
      <c r="N1297" s="2" t="str">
        <f>IF(ISERR(FIND("04",GERAL[[#This Row],[ODS]])),"NÃO","SIM")</f>
        <v>NÃO</v>
      </c>
      <c r="O1297" s="2" t="str">
        <f>IF(ISERR(FIND("05",GERAL[[#This Row],[ODS]])),"NÃO","SIM")</f>
        <v>NÃO</v>
      </c>
      <c r="P1297" s="2" t="str">
        <f>IF(ISERR(FIND("06",GERAL[[#This Row],[ODS]])),"NÃO","SIM")</f>
        <v>NÃO</v>
      </c>
      <c r="Q1297" s="2" t="str">
        <f>IF(ISERR(FIND("07",GERAL[[#This Row],[ODS]])),"NÃO","SIM")</f>
        <v>NÃO</v>
      </c>
      <c r="R1297" s="2" t="str">
        <f>IF(ISERR(FIND("08",GERAL[[#This Row],[ODS]])),"NÃO","SIM")</f>
        <v>NÃO</v>
      </c>
      <c r="S1297" s="2" t="str">
        <f>IF(ISERR(FIND("09",GERAL[[#This Row],[ODS]])),"NÃO","SIM")</f>
        <v>SIM</v>
      </c>
      <c r="T1297" s="2" t="str">
        <f>IF(ISERR(FIND("10",GERAL[[#This Row],[ODS]])),"NÃO","SIM")</f>
        <v>NÃO</v>
      </c>
      <c r="U1297" s="2" t="str">
        <f>IF(ISERR(FIND("11",GERAL[[#This Row],[ODS]])),"NÃO","SIM")</f>
        <v>NÃO</v>
      </c>
      <c r="V1297" s="2" t="str">
        <f>IF(ISERR(FIND("12",GERAL[[#This Row],[ODS]])),"NÃO","SIM")</f>
        <v>NÃO</v>
      </c>
      <c r="W1297" s="2" t="str">
        <f>IF(ISERR(FIND("13",GERAL[[#This Row],[ODS]])),"NÃO","SIM")</f>
        <v>NÃO</v>
      </c>
      <c r="X1297" s="2" t="str">
        <f>IF(ISERR(FIND("14",GERAL[[#This Row],[ODS]])),"NÃO","SIM")</f>
        <v>NÃO</v>
      </c>
      <c r="Y1297" s="2" t="str">
        <f>IF(ISERR(FIND("15",GERAL[[#This Row],[ODS]])),"NÃO","SIM")</f>
        <v>NÃO</v>
      </c>
      <c r="Z1297" s="2" t="str">
        <f>IF(ISERR(FIND("16",GERAL[[#This Row],[ODS]])),"NÃO","SIM")</f>
        <v>NÃO</v>
      </c>
      <c r="AA1297" s="2" t="str">
        <f>IF(ISERR(FIND("17",GERAL[[#This Row],[ODS]])),"NÃO","SIM")</f>
        <v>NÃO</v>
      </c>
      <c r="AB1297" s="1">
        <v>0</v>
      </c>
      <c r="AC1297" s="1">
        <v>0.51089957446703249</v>
      </c>
      <c r="AD1297" s="1">
        <v>0.10057019555892718</v>
      </c>
      <c r="AE1297" s="1">
        <v>1.1356426012843253</v>
      </c>
      <c r="AF1297" s="1">
        <v>5.5043943416442236</v>
      </c>
      <c r="AG1297" s="1" t="str">
        <f>GERAL[[#This Row],[SIGLA]]&amp;GERAL[[#This Row],[CÓD]]</f>
        <v>TOIN_IF</v>
      </c>
      <c r="AH1297" s="1">
        <f ca="1">VLOOKUP(GERAL[[#This Row],[REF_NOTA]],BASE_NOTAS[],7,FALSE)</f>
        <v>3.9587834651125795</v>
      </c>
      <c r="AI1297" s="31">
        <f ca="1">IF(GERAL[[#This Row],[Nota 2025]]="",0,GERAL[[#This Row],[Nota 2026]]-GERAL[[#This Row],[Nota 2025]])</f>
        <v>-1.5456108765316441</v>
      </c>
    </row>
    <row r="1298" spans="1:35" ht="17" x14ac:dyDescent="0.35">
      <c r="A1298" s="2" t="s">
        <v>0</v>
      </c>
      <c r="B1298" s="2" t="s">
        <v>156</v>
      </c>
      <c r="C1298" s="2" t="s">
        <v>213</v>
      </c>
      <c r="D1298" s="15" t="s">
        <v>50</v>
      </c>
      <c r="E1298" s="2" t="s">
        <v>635</v>
      </c>
      <c r="F1298" s="2" t="str">
        <f>VLOOKUP(GERAL[[#This Row],[CÓD]],SEALL,6,FALSE)</f>
        <v>SG</v>
      </c>
      <c r="G129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9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9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98" s="2" t="str">
        <f>VLOOKUP(GERAL[[#This Row],[CÓD]],SEALL,4,FALSE)</f>
        <v>08, 09</v>
      </c>
      <c r="K1298" s="2" t="str">
        <f>IF(ISERR(FIND("01",GERAL[[#This Row],[ODS]])),"NÃO","SIM")</f>
        <v>NÃO</v>
      </c>
      <c r="L1298" s="2" t="str">
        <f>IF(ISERR(FIND("02",GERAL[[#This Row],[ODS]])),"NÃO","SIM")</f>
        <v>NÃO</v>
      </c>
      <c r="M1298" s="2" t="str">
        <f>IF(ISERR(FIND("03",GERAL[[#This Row],[ODS]])),"NÃO","SIM")</f>
        <v>NÃO</v>
      </c>
      <c r="N1298" s="2" t="str">
        <f>IF(ISERR(FIND("04",GERAL[[#This Row],[ODS]])),"NÃO","SIM")</f>
        <v>NÃO</v>
      </c>
      <c r="O1298" s="2" t="str">
        <f>IF(ISERR(FIND("05",GERAL[[#This Row],[ODS]])),"NÃO","SIM")</f>
        <v>NÃO</v>
      </c>
      <c r="P1298" s="2" t="str">
        <f>IF(ISERR(FIND("06",GERAL[[#This Row],[ODS]])),"NÃO","SIM")</f>
        <v>NÃO</v>
      </c>
      <c r="Q1298" s="2" t="str">
        <f>IF(ISERR(FIND("07",GERAL[[#This Row],[ODS]])),"NÃO","SIM")</f>
        <v>NÃO</v>
      </c>
      <c r="R1298" s="2" t="str">
        <f>IF(ISERR(FIND("08",GERAL[[#This Row],[ODS]])),"NÃO","SIM")</f>
        <v>SIM</v>
      </c>
      <c r="S1298" s="2" t="str">
        <f>IF(ISERR(FIND("09",GERAL[[#This Row],[ODS]])),"NÃO","SIM")</f>
        <v>SIM</v>
      </c>
      <c r="T1298" s="2" t="str">
        <f>IF(ISERR(FIND("10",GERAL[[#This Row],[ODS]])),"NÃO","SIM")</f>
        <v>NÃO</v>
      </c>
      <c r="U1298" s="2" t="str">
        <f>IF(ISERR(FIND("11",GERAL[[#This Row],[ODS]])),"NÃO","SIM")</f>
        <v>NÃO</v>
      </c>
      <c r="V1298" s="2" t="str">
        <f>IF(ISERR(FIND("12",GERAL[[#This Row],[ODS]])),"NÃO","SIM")</f>
        <v>NÃO</v>
      </c>
      <c r="W1298" s="2" t="str">
        <f>IF(ISERR(FIND("13",GERAL[[#This Row],[ODS]])),"NÃO","SIM")</f>
        <v>NÃO</v>
      </c>
      <c r="X1298" s="2" t="str">
        <f>IF(ISERR(FIND("14",GERAL[[#This Row],[ODS]])),"NÃO","SIM")</f>
        <v>NÃO</v>
      </c>
      <c r="Y1298" s="2" t="str">
        <f>IF(ISERR(FIND("15",GERAL[[#This Row],[ODS]])),"NÃO","SIM")</f>
        <v>NÃO</v>
      </c>
      <c r="Z1298" s="2" t="str">
        <f>IF(ISERR(FIND("16",GERAL[[#This Row],[ODS]])),"NÃO","SIM")</f>
        <v>NÃO</v>
      </c>
      <c r="AA1298" s="2" t="str">
        <f>IF(ISERR(FIND("17",GERAL[[#This Row],[ODS]])),"NÃO","SIM")</f>
        <v>NÃO</v>
      </c>
      <c r="AB1298" s="1">
        <v>0</v>
      </c>
      <c r="AC1298" s="1">
        <v>0</v>
      </c>
      <c r="AD1298" s="1">
        <v>0</v>
      </c>
      <c r="AE1298" s="1">
        <v>31.75023513546293</v>
      </c>
      <c r="AF1298" s="1">
        <v>26.014004449323526</v>
      </c>
      <c r="AG1298" s="1" t="str">
        <f>GERAL[[#This Row],[SIGLA]]&amp;GERAL[[#This Row],[CÓD]]</f>
        <v>ACIN_IN</v>
      </c>
      <c r="AH1298" s="1">
        <f ca="1">VLOOKUP(GERAL[[#This Row],[REF_NOTA]],BASE_NOTAS[],7,FALSE)</f>
        <v>25.915986301841581</v>
      </c>
      <c r="AI1298" s="31">
        <f ca="1">IF(GERAL[[#This Row],[Nota 2025]]="",0,GERAL[[#This Row],[Nota 2026]]-GERAL[[#This Row],[Nota 2025]])</f>
        <v>-9.8018147481944595E-2</v>
      </c>
    </row>
    <row r="1299" spans="1:35" ht="17" x14ac:dyDescent="0.35">
      <c r="A1299" s="2" t="s">
        <v>1</v>
      </c>
      <c r="B1299" s="2" t="s">
        <v>157</v>
      </c>
      <c r="C1299" s="2" t="s">
        <v>213</v>
      </c>
      <c r="D1299" s="15" t="s">
        <v>50</v>
      </c>
      <c r="E1299" s="2" t="s">
        <v>635</v>
      </c>
      <c r="F1299" s="2" t="str">
        <f>VLOOKUP(GERAL[[#This Row],[CÓD]],SEALL,6,FALSE)</f>
        <v>SG</v>
      </c>
      <c r="G129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29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29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299" s="2" t="str">
        <f>VLOOKUP(GERAL[[#This Row],[CÓD]],SEALL,4,FALSE)</f>
        <v>08, 09</v>
      </c>
      <c r="K1299" s="2" t="str">
        <f>IF(ISERR(FIND("01",GERAL[[#This Row],[ODS]])),"NÃO","SIM")</f>
        <v>NÃO</v>
      </c>
      <c r="L1299" s="2" t="str">
        <f>IF(ISERR(FIND("02",GERAL[[#This Row],[ODS]])),"NÃO","SIM")</f>
        <v>NÃO</v>
      </c>
      <c r="M1299" s="2" t="str">
        <f>IF(ISERR(FIND("03",GERAL[[#This Row],[ODS]])),"NÃO","SIM")</f>
        <v>NÃO</v>
      </c>
      <c r="N1299" s="2" t="str">
        <f>IF(ISERR(FIND("04",GERAL[[#This Row],[ODS]])),"NÃO","SIM")</f>
        <v>NÃO</v>
      </c>
      <c r="O1299" s="2" t="str">
        <f>IF(ISERR(FIND("05",GERAL[[#This Row],[ODS]])),"NÃO","SIM")</f>
        <v>NÃO</v>
      </c>
      <c r="P1299" s="2" t="str">
        <f>IF(ISERR(FIND("06",GERAL[[#This Row],[ODS]])),"NÃO","SIM")</f>
        <v>NÃO</v>
      </c>
      <c r="Q1299" s="2" t="str">
        <f>IF(ISERR(FIND("07",GERAL[[#This Row],[ODS]])),"NÃO","SIM")</f>
        <v>NÃO</v>
      </c>
      <c r="R1299" s="2" t="str">
        <f>IF(ISERR(FIND("08",GERAL[[#This Row],[ODS]])),"NÃO","SIM")</f>
        <v>SIM</v>
      </c>
      <c r="S1299" s="2" t="str">
        <f>IF(ISERR(FIND("09",GERAL[[#This Row],[ODS]])),"NÃO","SIM")</f>
        <v>SIM</v>
      </c>
      <c r="T1299" s="2" t="str">
        <f>IF(ISERR(FIND("10",GERAL[[#This Row],[ODS]])),"NÃO","SIM")</f>
        <v>NÃO</v>
      </c>
      <c r="U1299" s="2" t="str">
        <f>IF(ISERR(FIND("11",GERAL[[#This Row],[ODS]])),"NÃO","SIM")</f>
        <v>NÃO</v>
      </c>
      <c r="V1299" s="2" t="str">
        <f>IF(ISERR(FIND("12",GERAL[[#This Row],[ODS]])),"NÃO","SIM")</f>
        <v>NÃO</v>
      </c>
      <c r="W1299" s="2" t="str">
        <f>IF(ISERR(FIND("13",GERAL[[#This Row],[ODS]])),"NÃO","SIM")</f>
        <v>NÃO</v>
      </c>
      <c r="X1299" s="2" t="str">
        <f>IF(ISERR(FIND("14",GERAL[[#This Row],[ODS]])),"NÃO","SIM")</f>
        <v>NÃO</v>
      </c>
      <c r="Y1299" s="2" t="str">
        <f>IF(ISERR(FIND("15",GERAL[[#This Row],[ODS]])),"NÃO","SIM")</f>
        <v>NÃO</v>
      </c>
      <c r="Z1299" s="2" t="str">
        <f>IF(ISERR(FIND("16",GERAL[[#This Row],[ODS]])),"NÃO","SIM")</f>
        <v>NÃO</v>
      </c>
      <c r="AA1299" s="2" t="str">
        <f>IF(ISERR(FIND("17",GERAL[[#This Row],[ODS]])),"NÃO","SIM")</f>
        <v>NÃO</v>
      </c>
      <c r="AB1299" s="1">
        <v>25.557922312583305</v>
      </c>
      <c r="AC1299" s="1">
        <v>33.233584356326197</v>
      </c>
      <c r="AD1299" s="1">
        <v>32.36247907755579</v>
      </c>
      <c r="AE1299" s="1">
        <v>33.703245075241533</v>
      </c>
      <c r="AF1299" s="1">
        <v>100</v>
      </c>
      <c r="AG1299" s="1" t="str">
        <f>GERAL[[#This Row],[SIGLA]]&amp;GERAL[[#This Row],[CÓD]]</f>
        <v>ALIN_IN</v>
      </c>
      <c r="AH1299" s="1">
        <f ca="1">VLOOKUP(GERAL[[#This Row],[REF_NOTA]],BASE_NOTAS[],7,FALSE)</f>
        <v>100</v>
      </c>
      <c r="AI1299" s="31">
        <f ca="1">IF(GERAL[[#This Row],[Nota 2025]]="",0,GERAL[[#This Row],[Nota 2026]]-GERAL[[#This Row],[Nota 2025]])</f>
        <v>0</v>
      </c>
    </row>
    <row r="1300" spans="1:35" ht="17" x14ac:dyDescent="0.35">
      <c r="A1300" s="2" t="s">
        <v>159</v>
      </c>
      <c r="B1300" s="2" t="s">
        <v>184</v>
      </c>
      <c r="C1300" s="2" t="s">
        <v>213</v>
      </c>
      <c r="D1300" s="15" t="s">
        <v>50</v>
      </c>
      <c r="E1300" s="2" t="s">
        <v>635</v>
      </c>
      <c r="F1300" s="2" t="str">
        <f>VLOOKUP(GERAL[[#This Row],[CÓD]],SEALL,6,FALSE)</f>
        <v>SG</v>
      </c>
      <c r="G130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0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0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00" s="2" t="str">
        <f>VLOOKUP(GERAL[[#This Row],[CÓD]],SEALL,4,FALSE)</f>
        <v>08, 09</v>
      </c>
      <c r="K1300" s="2" t="str">
        <f>IF(ISERR(FIND("01",GERAL[[#This Row],[ODS]])),"NÃO","SIM")</f>
        <v>NÃO</v>
      </c>
      <c r="L1300" s="2" t="str">
        <f>IF(ISERR(FIND("02",GERAL[[#This Row],[ODS]])),"NÃO","SIM")</f>
        <v>NÃO</v>
      </c>
      <c r="M1300" s="2" t="str">
        <f>IF(ISERR(FIND("03",GERAL[[#This Row],[ODS]])),"NÃO","SIM")</f>
        <v>NÃO</v>
      </c>
      <c r="N1300" s="2" t="str">
        <f>IF(ISERR(FIND("04",GERAL[[#This Row],[ODS]])),"NÃO","SIM")</f>
        <v>NÃO</v>
      </c>
      <c r="O1300" s="2" t="str">
        <f>IF(ISERR(FIND("05",GERAL[[#This Row],[ODS]])),"NÃO","SIM")</f>
        <v>NÃO</v>
      </c>
      <c r="P1300" s="2" t="str">
        <f>IF(ISERR(FIND("06",GERAL[[#This Row],[ODS]])),"NÃO","SIM")</f>
        <v>NÃO</v>
      </c>
      <c r="Q1300" s="2" t="str">
        <f>IF(ISERR(FIND("07",GERAL[[#This Row],[ODS]])),"NÃO","SIM")</f>
        <v>NÃO</v>
      </c>
      <c r="R1300" s="2" t="str">
        <f>IF(ISERR(FIND("08",GERAL[[#This Row],[ODS]])),"NÃO","SIM")</f>
        <v>SIM</v>
      </c>
      <c r="S1300" s="2" t="str">
        <f>IF(ISERR(FIND("09",GERAL[[#This Row],[ODS]])),"NÃO","SIM")</f>
        <v>SIM</v>
      </c>
      <c r="T1300" s="2" t="str">
        <f>IF(ISERR(FIND("10",GERAL[[#This Row],[ODS]])),"NÃO","SIM")</f>
        <v>NÃO</v>
      </c>
      <c r="U1300" s="2" t="str">
        <f>IF(ISERR(FIND("11",GERAL[[#This Row],[ODS]])),"NÃO","SIM")</f>
        <v>NÃO</v>
      </c>
      <c r="V1300" s="2" t="str">
        <f>IF(ISERR(FIND("12",GERAL[[#This Row],[ODS]])),"NÃO","SIM")</f>
        <v>NÃO</v>
      </c>
      <c r="W1300" s="2" t="str">
        <f>IF(ISERR(FIND("13",GERAL[[#This Row],[ODS]])),"NÃO","SIM")</f>
        <v>NÃO</v>
      </c>
      <c r="X1300" s="2" t="str">
        <f>IF(ISERR(FIND("14",GERAL[[#This Row],[ODS]])),"NÃO","SIM")</f>
        <v>NÃO</v>
      </c>
      <c r="Y1300" s="2" t="str">
        <f>IF(ISERR(FIND("15",GERAL[[#This Row],[ODS]])),"NÃO","SIM")</f>
        <v>NÃO</v>
      </c>
      <c r="Z1300" s="2" t="str">
        <f>IF(ISERR(FIND("16",GERAL[[#This Row],[ODS]])),"NÃO","SIM")</f>
        <v>NÃO</v>
      </c>
      <c r="AA1300" s="2" t="str">
        <f>IF(ISERR(FIND("17",GERAL[[#This Row],[ODS]])),"NÃO","SIM")</f>
        <v>NÃO</v>
      </c>
      <c r="AB1300" s="1">
        <v>32.664255201324508</v>
      </c>
      <c r="AC1300" s="1">
        <v>31.422299633624682</v>
      </c>
      <c r="AD1300" s="1">
        <v>34.496559445270393</v>
      </c>
      <c r="AE1300" s="1">
        <v>35.915425455315251</v>
      </c>
      <c r="AF1300" s="1">
        <v>28.525198034086259</v>
      </c>
      <c r="AG1300" s="1" t="str">
        <f>GERAL[[#This Row],[SIGLA]]&amp;GERAL[[#This Row],[CÓD]]</f>
        <v>APIN_IN</v>
      </c>
      <c r="AH1300" s="1">
        <f ca="1">VLOOKUP(GERAL[[#This Row],[REF_NOTA]],BASE_NOTAS[],7,FALSE)</f>
        <v>28.406657105853228</v>
      </c>
      <c r="AI1300" s="31">
        <f ca="1">IF(GERAL[[#This Row],[Nota 2025]]="",0,GERAL[[#This Row],[Nota 2026]]-GERAL[[#This Row],[Nota 2025]])</f>
        <v>-0.1185409282330312</v>
      </c>
    </row>
    <row r="1301" spans="1:35" ht="17" x14ac:dyDescent="0.35">
      <c r="A1301" s="2" t="s">
        <v>155</v>
      </c>
      <c r="B1301" s="2" t="s">
        <v>158</v>
      </c>
      <c r="C1301" s="2" t="s">
        <v>213</v>
      </c>
      <c r="D1301" s="15" t="s">
        <v>50</v>
      </c>
      <c r="E1301" s="2" t="s">
        <v>635</v>
      </c>
      <c r="F1301" s="2" t="str">
        <f>VLOOKUP(GERAL[[#This Row],[CÓD]],SEALL,6,FALSE)</f>
        <v>SG</v>
      </c>
      <c r="G130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0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0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01" s="2" t="str">
        <f>VLOOKUP(GERAL[[#This Row],[CÓD]],SEALL,4,FALSE)</f>
        <v>08, 09</v>
      </c>
      <c r="K1301" s="2" t="str">
        <f>IF(ISERR(FIND("01",GERAL[[#This Row],[ODS]])),"NÃO","SIM")</f>
        <v>NÃO</v>
      </c>
      <c r="L1301" s="2" t="str">
        <f>IF(ISERR(FIND("02",GERAL[[#This Row],[ODS]])),"NÃO","SIM")</f>
        <v>NÃO</v>
      </c>
      <c r="M1301" s="2" t="str">
        <f>IF(ISERR(FIND("03",GERAL[[#This Row],[ODS]])),"NÃO","SIM")</f>
        <v>NÃO</v>
      </c>
      <c r="N1301" s="2" t="str">
        <f>IF(ISERR(FIND("04",GERAL[[#This Row],[ODS]])),"NÃO","SIM")</f>
        <v>NÃO</v>
      </c>
      <c r="O1301" s="2" t="str">
        <f>IF(ISERR(FIND("05",GERAL[[#This Row],[ODS]])),"NÃO","SIM")</f>
        <v>NÃO</v>
      </c>
      <c r="P1301" s="2" t="str">
        <f>IF(ISERR(FIND("06",GERAL[[#This Row],[ODS]])),"NÃO","SIM")</f>
        <v>NÃO</v>
      </c>
      <c r="Q1301" s="2" t="str">
        <f>IF(ISERR(FIND("07",GERAL[[#This Row],[ODS]])),"NÃO","SIM")</f>
        <v>NÃO</v>
      </c>
      <c r="R1301" s="2" t="str">
        <f>IF(ISERR(FIND("08",GERAL[[#This Row],[ODS]])),"NÃO","SIM")</f>
        <v>SIM</v>
      </c>
      <c r="S1301" s="2" t="str">
        <f>IF(ISERR(FIND("09",GERAL[[#This Row],[ODS]])),"NÃO","SIM")</f>
        <v>SIM</v>
      </c>
      <c r="T1301" s="2" t="str">
        <f>IF(ISERR(FIND("10",GERAL[[#This Row],[ODS]])),"NÃO","SIM")</f>
        <v>NÃO</v>
      </c>
      <c r="U1301" s="2" t="str">
        <f>IF(ISERR(FIND("11",GERAL[[#This Row],[ODS]])),"NÃO","SIM")</f>
        <v>NÃO</v>
      </c>
      <c r="V1301" s="2" t="str">
        <f>IF(ISERR(FIND("12",GERAL[[#This Row],[ODS]])),"NÃO","SIM")</f>
        <v>NÃO</v>
      </c>
      <c r="W1301" s="2" t="str">
        <f>IF(ISERR(FIND("13",GERAL[[#This Row],[ODS]])),"NÃO","SIM")</f>
        <v>NÃO</v>
      </c>
      <c r="X1301" s="2" t="str">
        <f>IF(ISERR(FIND("14",GERAL[[#This Row],[ODS]])),"NÃO","SIM")</f>
        <v>NÃO</v>
      </c>
      <c r="Y1301" s="2" t="str">
        <f>IF(ISERR(FIND("15",GERAL[[#This Row],[ODS]])),"NÃO","SIM")</f>
        <v>NÃO</v>
      </c>
      <c r="Z1301" s="2" t="str">
        <f>IF(ISERR(FIND("16",GERAL[[#This Row],[ODS]])),"NÃO","SIM")</f>
        <v>NÃO</v>
      </c>
      <c r="AA1301" s="2" t="str">
        <f>IF(ISERR(FIND("17",GERAL[[#This Row],[ODS]])),"NÃO","SIM")</f>
        <v>NÃO</v>
      </c>
      <c r="AB1301" s="1">
        <v>67.134914677886044</v>
      </c>
      <c r="AC1301" s="1">
        <v>58.320824931190693</v>
      </c>
      <c r="AD1301" s="1">
        <v>57.782646274330006</v>
      </c>
      <c r="AE1301" s="1">
        <v>53.487273695650316</v>
      </c>
      <c r="AF1301" s="1">
        <v>42.587878502591899</v>
      </c>
      <c r="AG1301" s="1" t="str">
        <f>GERAL[[#This Row],[SIGLA]]&amp;GERAL[[#This Row],[CÓD]]</f>
        <v>AMIN_IN</v>
      </c>
      <c r="AH1301" s="1">
        <f ca="1">VLOOKUP(GERAL[[#This Row],[REF_NOTA]],BASE_NOTAS[],7,FALSE)</f>
        <v>42.207654324530417</v>
      </c>
      <c r="AI1301" s="31">
        <f ca="1">IF(GERAL[[#This Row],[Nota 2025]]="",0,GERAL[[#This Row],[Nota 2026]]-GERAL[[#This Row],[Nota 2025]])</f>
        <v>-0.38022417806148212</v>
      </c>
    </row>
    <row r="1302" spans="1:35" ht="17" x14ac:dyDescent="0.35">
      <c r="A1302" s="2" t="s">
        <v>160</v>
      </c>
      <c r="B1302" s="2" t="s">
        <v>187</v>
      </c>
      <c r="C1302" s="2" t="s">
        <v>213</v>
      </c>
      <c r="D1302" s="15" t="s">
        <v>50</v>
      </c>
      <c r="E1302" s="2" t="s">
        <v>635</v>
      </c>
      <c r="F1302" s="2" t="str">
        <f>VLOOKUP(GERAL[[#This Row],[CÓD]],SEALL,6,FALSE)</f>
        <v>SG</v>
      </c>
      <c r="G130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0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0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02" s="2" t="str">
        <f>VLOOKUP(GERAL[[#This Row],[CÓD]],SEALL,4,FALSE)</f>
        <v>08, 09</v>
      </c>
      <c r="K1302" s="2" t="str">
        <f>IF(ISERR(FIND("01",GERAL[[#This Row],[ODS]])),"NÃO","SIM")</f>
        <v>NÃO</v>
      </c>
      <c r="L1302" s="2" t="str">
        <f>IF(ISERR(FIND("02",GERAL[[#This Row],[ODS]])),"NÃO","SIM")</f>
        <v>NÃO</v>
      </c>
      <c r="M1302" s="2" t="str">
        <f>IF(ISERR(FIND("03",GERAL[[#This Row],[ODS]])),"NÃO","SIM")</f>
        <v>NÃO</v>
      </c>
      <c r="N1302" s="2" t="str">
        <f>IF(ISERR(FIND("04",GERAL[[#This Row],[ODS]])),"NÃO","SIM")</f>
        <v>NÃO</v>
      </c>
      <c r="O1302" s="2" t="str">
        <f>IF(ISERR(FIND("05",GERAL[[#This Row],[ODS]])),"NÃO","SIM")</f>
        <v>NÃO</v>
      </c>
      <c r="P1302" s="2" t="str">
        <f>IF(ISERR(FIND("06",GERAL[[#This Row],[ODS]])),"NÃO","SIM")</f>
        <v>NÃO</v>
      </c>
      <c r="Q1302" s="2" t="str">
        <f>IF(ISERR(FIND("07",GERAL[[#This Row],[ODS]])),"NÃO","SIM")</f>
        <v>NÃO</v>
      </c>
      <c r="R1302" s="2" t="str">
        <f>IF(ISERR(FIND("08",GERAL[[#This Row],[ODS]])),"NÃO","SIM")</f>
        <v>SIM</v>
      </c>
      <c r="S1302" s="2" t="str">
        <f>IF(ISERR(FIND("09",GERAL[[#This Row],[ODS]])),"NÃO","SIM")</f>
        <v>SIM</v>
      </c>
      <c r="T1302" s="2" t="str">
        <f>IF(ISERR(FIND("10",GERAL[[#This Row],[ODS]])),"NÃO","SIM")</f>
        <v>NÃO</v>
      </c>
      <c r="U1302" s="2" t="str">
        <f>IF(ISERR(FIND("11",GERAL[[#This Row],[ODS]])),"NÃO","SIM")</f>
        <v>NÃO</v>
      </c>
      <c r="V1302" s="2" t="str">
        <f>IF(ISERR(FIND("12",GERAL[[#This Row],[ODS]])),"NÃO","SIM")</f>
        <v>NÃO</v>
      </c>
      <c r="W1302" s="2" t="str">
        <f>IF(ISERR(FIND("13",GERAL[[#This Row],[ODS]])),"NÃO","SIM")</f>
        <v>NÃO</v>
      </c>
      <c r="X1302" s="2" t="str">
        <f>IF(ISERR(FIND("14",GERAL[[#This Row],[ODS]])),"NÃO","SIM")</f>
        <v>NÃO</v>
      </c>
      <c r="Y1302" s="2" t="str">
        <f>IF(ISERR(FIND("15",GERAL[[#This Row],[ODS]])),"NÃO","SIM")</f>
        <v>NÃO</v>
      </c>
      <c r="Z1302" s="2" t="str">
        <f>IF(ISERR(FIND("16",GERAL[[#This Row],[ODS]])),"NÃO","SIM")</f>
        <v>NÃO</v>
      </c>
      <c r="AA1302" s="2" t="str">
        <f>IF(ISERR(FIND("17",GERAL[[#This Row],[ODS]])),"NÃO","SIM")</f>
        <v>NÃO</v>
      </c>
      <c r="AB1302" s="1">
        <v>13.391063571941938</v>
      </c>
      <c r="AC1302" s="1">
        <v>13.066619344256322</v>
      </c>
      <c r="AD1302" s="1">
        <v>14.319612855552519</v>
      </c>
      <c r="AE1302" s="1">
        <v>9.3176225515604294</v>
      </c>
      <c r="AF1302" s="1">
        <v>7.7352568820641361</v>
      </c>
      <c r="AG1302" s="1" t="str">
        <f>GERAL[[#This Row],[SIGLA]]&amp;GERAL[[#This Row],[CÓD]]</f>
        <v>BAIN_IN</v>
      </c>
      <c r="AH1302" s="1">
        <f ca="1">VLOOKUP(GERAL[[#This Row],[REF_NOTA]],BASE_NOTAS[],7,FALSE)</f>
        <v>7.726283760383561</v>
      </c>
      <c r="AI1302" s="31">
        <f ca="1">IF(GERAL[[#This Row],[Nota 2025]]="",0,GERAL[[#This Row],[Nota 2026]]-GERAL[[#This Row],[Nota 2025]])</f>
        <v>-8.9731216805750691E-3</v>
      </c>
    </row>
    <row r="1303" spans="1:35" ht="17" x14ac:dyDescent="0.35">
      <c r="A1303" s="2" t="s">
        <v>161</v>
      </c>
      <c r="B1303" s="2" t="s">
        <v>188</v>
      </c>
      <c r="C1303" s="2" t="s">
        <v>213</v>
      </c>
      <c r="D1303" s="15" t="s">
        <v>50</v>
      </c>
      <c r="E1303" s="2" t="s">
        <v>635</v>
      </c>
      <c r="F1303" s="2" t="str">
        <f>VLOOKUP(GERAL[[#This Row],[CÓD]],SEALL,6,FALSE)</f>
        <v>SG</v>
      </c>
      <c r="G130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0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0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03" s="2" t="str">
        <f>VLOOKUP(GERAL[[#This Row],[CÓD]],SEALL,4,FALSE)</f>
        <v>08, 09</v>
      </c>
      <c r="K1303" s="2" t="str">
        <f>IF(ISERR(FIND("01",GERAL[[#This Row],[ODS]])),"NÃO","SIM")</f>
        <v>NÃO</v>
      </c>
      <c r="L1303" s="2" t="str">
        <f>IF(ISERR(FIND("02",GERAL[[#This Row],[ODS]])),"NÃO","SIM")</f>
        <v>NÃO</v>
      </c>
      <c r="M1303" s="2" t="str">
        <f>IF(ISERR(FIND("03",GERAL[[#This Row],[ODS]])),"NÃO","SIM")</f>
        <v>NÃO</v>
      </c>
      <c r="N1303" s="2" t="str">
        <f>IF(ISERR(FIND("04",GERAL[[#This Row],[ODS]])),"NÃO","SIM")</f>
        <v>NÃO</v>
      </c>
      <c r="O1303" s="2" t="str">
        <f>IF(ISERR(FIND("05",GERAL[[#This Row],[ODS]])),"NÃO","SIM")</f>
        <v>NÃO</v>
      </c>
      <c r="P1303" s="2" t="str">
        <f>IF(ISERR(FIND("06",GERAL[[#This Row],[ODS]])),"NÃO","SIM")</f>
        <v>NÃO</v>
      </c>
      <c r="Q1303" s="2" t="str">
        <f>IF(ISERR(FIND("07",GERAL[[#This Row],[ODS]])),"NÃO","SIM")</f>
        <v>NÃO</v>
      </c>
      <c r="R1303" s="2" t="str">
        <f>IF(ISERR(FIND("08",GERAL[[#This Row],[ODS]])),"NÃO","SIM")</f>
        <v>SIM</v>
      </c>
      <c r="S1303" s="2" t="str">
        <f>IF(ISERR(FIND("09",GERAL[[#This Row],[ODS]])),"NÃO","SIM")</f>
        <v>SIM</v>
      </c>
      <c r="T1303" s="2" t="str">
        <f>IF(ISERR(FIND("10",GERAL[[#This Row],[ODS]])),"NÃO","SIM")</f>
        <v>NÃO</v>
      </c>
      <c r="U1303" s="2" t="str">
        <f>IF(ISERR(FIND("11",GERAL[[#This Row],[ODS]])),"NÃO","SIM")</f>
        <v>NÃO</v>
      </c>
      <c r="V1303" s="2" t="str">
        <f>IF(ISERR(FIND("12",GERAL[[#This Row],[ODS]])),"NÃO","SIM")</f>
        <v>NÃO</v>
      </c>
      <c r="W1303" s="2" t="str">
        <f>IF(ISERR(FIND("13",GERAL[[#This Row],[ODS]])),"NÃO","SIM")</f>
        <v>NÃO</v>
      </c>
      <c r="X1303" s="2" t="str">
        <f>IF(ISERR(FIND("14",GERAL[[#This Row],[ODS]])),"NÃO","SIM")</f>
        <v>NÃO</v>
      </c>
      <c r="Y1303" s="2" t="str">
        <f>IF(ISERR(FIND("15",GERAL[[#This Row],[ODS]])),"NÃO","SIM")</f>
        <v>NÃO</v>
      </c>
      <c r="Z1303" s="2" t="str">
        <f>IF(ISERR(FIND("16",GERAL[[#This Row],[ODS]])),"NÃO","SIM")</f>
        <v>NÃO</v>
      </c>
      <c r="AA1303" s="2" t="str">
        <f>IF(ISERR(FIND("17",GERAL[[#This Row],[ODS]])),"NÃO","SIM")</f>
        <v>NÃO</v>
      </c>
      <c r="AB1303" s="1">
        <v>24.81587678704642</v>
      </c>
      <c r="AC1303" s="1">
        <v>27.182774804791691</v>
      </c>
      <c r="AD1303" s="1">
        <v>25.903048530638547</v>
      </c>
      <c r="AE1303" s="1">
        <v>23.97125231349435</v>
      </c>
      <c r="AF1303" s="1">
        <v>19.856695829212768</v>
      </c>
      <c r="AG1303" s="1" t="str">
        <f>GERAL[[#This Row],[SIGLA]]&amp;GERAL[[#This Row],[CÓD]]</f>
        <v>CEIN_IN</v>
      </c>
      <c r="AH1303" s="1">
        <f ca="1">VLOOKUP(GERAL[[#This Row],[REF_NOTA]],BASE_NOTAS[],7,FALSE)</f>
        <v>19.787172871358987</v>
      </c>
      <c r="AI1303" s="31">
        <f ca="1">IF(GERAL[[#This Row],[Nota 2025]]="",0,GERAL[[#This Row],[Nota 2026]]-GERAL[[#This Row],[Nota 2025]])</f>
        <v>-6.9522957853781264E-2</v>
      </c>
    </row>
    <row r="1304" spans="1:35" ht="17" x14ac:dyDescent="0.35">
      <c r="A1304" s="2" t="s">
        <v>162</v>
      </c>
      <c r="B1304" s="2" t="s">
        <v>189</v>
      </c>
      <c r="C1304" s="2" t="s">
        <v>213</v>
      </c>
      <c r="D1304" s="15" t="s">
        <v>50</v>
      </c>
      <c r="E1304" s="2" t="s">
        <v>635</v>
      </c>
      <c r="F1304" s="2" t="str">
        <f>VLOOKUP(GERAL[[#This Row],[CÓD]],SEALL,6,FALSE)</f>
        <v>SG</v>
      </c>
      <c r="G130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0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0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04" s="2" t="str">
        <f>VLOOKUP(GERAL[[#This Row],[CÓD]],SEALL,4,FALSE)</f>
        <v>08, 09</v>
      </c>
      <c r="K1304" s="2" t="str">
        <f>IF(ISERR(FIND("01",GERAL[[#This Row],[ODS]])),"NÃO","SIM")</f>
        <v>NÃO</v>
      </c>
      <c r="L1304" s="2" t="str">
        <f>IF(ISERR(FIND("02",GERAL[[#This Row],[ODS]])),"NÃO","SIM")</f>
        <v>NÃO</v>
      </c>
      <c r="M1304" s="2" t="str">
        <f>IF(ISERR(FIND("03",GERAL[[#This Row],[ODS]])),"NÃO","SIM")</f>
        <v>NÃO</v>
      </c>
      <c r="N1304" s="2" t="str">
        <f>IF(ISERR(FIND("04",GERAL[[#This Row],[ODS]])),"NÃO","SIM")</f>
        <v>NÃO</v>
      </c>
      <c r="O1304" s="2" t="str">
        <f>IF(ISERR(FIND("05",GERAL[[#This Row],[ODS]])),"NÃO","SIM")</f>
        <v>NÃO</v>
      </c>
      <c r="P1304" s="2" t="str">
        <f>IF(ISERR(FIND("06",GERAL[[#This Row],[ODS]])),"NÃO","SIM")</f>
        <v>NÃO</v>
      </c>
      <c r="Q1304" s="2" t="str">
        <f>IF(ISERR(FIND("07",GERAL[[#This Row],[ODS]])),"NÃO","SIM")</f>
        <v>NÃO</v>
      </c>
      <c r="R1304" s="2" t="str">
        <f>IF(ISERR(FIND("08",GERAL[[#This Row],[ODS]])),"NÃO","SIM")</f>
        <v>SIM</v>
      </c>
      <c r="S1304" s="2" t="str">
        <f>IF(ISERR(FIND("09",GERAL[[#This Row],[ODS]])),"NÃO","SIM")</f>
        <v>SIM</v>
      </c>
      <c r="T1304" s="2" t="str">
        <f>IF(ISERR(FIND("10",GERAL[[#This Row],[ODS]])),"NÃO","SIM")</f>
        <v>NÃO</v>
      </c>
      <c r="U1304" s="2" t="str">
        <f>IF(ISERR(FIND("11",GERAL[[#This Row],[ODS]])),"NÃO","SIM")</f>
        <v>NÃO</v>
      </c>
      <c r="V1304" s="2" t="str">
        <f>IF(ISERR(FIND("12",GERAL[[#This Row],[ODS]])),"NÃO","SIM")</f>
        <v>NÃO</v>
      </c>
      <c r="W1304" s="2" t="str">
        <f>IF(ISERR(FIND("13",GERAL[[#This Row],[ODS]])),"NÃO","SIM")</f>
        <v>NÃO</v>
      </c>
      <c r="X1304" s="2" t="str">
        <f>IF(ISERR(FIND("14",GERAL[[#This Row],[ODS]])),"NÃO","SIM")</f>
        <v>NÃO</v>
      </c>
      <c r="Y1304" s="2" t="str">
        <f>IF(ISERR(FIND("15",GERAL[[#This Row],[ODS]])),"NÃO","SIM")</f>
        <v>NÃO</v>
      </c>
      <c r="Z1304" s="2" t="str">
        <f>IF(ISERR(FIND("16",GERAL[[#This Row],[ODS]])),"NÃO","SIM")</f>
        <v>NÃO</v>
      </c>
      <c r="AA1304" s="2" t="str">
        <f>IF(ISERR(FIND("17",GERAL[[#This Row],[ODS]])),"NÃO","SIM")</f>
        <v>NÃO</v>
      </c>
      <c r="AB1304" s="1">
        <v>46.361032737354961</v>
      </c>
      <c r="AC1304" s="1">
        <v>44.836961455498518</v>
      </c>
      <c r="AD1304" s="1">
        <v>44.911060587783815</v>
      </c>
      <c r="AE1304" s="1">
        <v>46.769085662653836</v>
      </c>
      <c r="AF1304" s="1">
        <v>38.383103906499933</v>
      </c>
      <c r="AG1304" s="1" t="str">
        <f>GERAL[[#This Row],[SIGLA]]&amp;GERAL[[#This Row],[CÓD]]</f>
        <v>DFIN_IN</v>
      </c>
      <c r="AH1304" s="1">
        <f ca="1">VLOOKUP(GERAL[[#This Row],[REF_NOTA]],BASE_NOTAS[],7,FALSE)</f>
        <v>38.219414814599659</v>
      </c>
      <c r="AI1304" s="31">
        <f ca="1">IF(GERAL[[#This Row],[Nota 2025]]="",0,GERAL[[#This Row],[Nota 2026]]-GERAL[[#This Row],[Nota 2025]])</f>
        <v>-0.16368909190027381</v>
      </c>
    </row>
    <row r="1305" spans="1:35" ht="17" x14ac:dyDescent="0.35">
      <c r="A1305" s="2" t="s">
        <v>163</v>
      </c>
      <c r="B1305" s="2" t="s">
        <v>183</v>
      </c>
      <c r="C1305" s="2" t="s">
        <v>213</v>
      </c>
      <c r="D1305" s="15" t="s">
        <v>50</v>
      </c>
      <c r="E1305" s="2" t="s">
        <v>635</v>
      </c>
      <c r="F1305" s="2" t="str">
        <f>VLOOKUP(GERAL[[#This Row],[CÓD]],SEALL,6,FALSE)</f>
        <v>SG</v>
      </c>
      <c r="G130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0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0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05" s="2" t="str">
        <f>VLOOKUP(GERAL[[#This Row],[CÓD]],SEALL,4,FALSE)</f>
        <v>08, 09</v>
      </c>
      <c r="K1305" s="2" t="str">
        <f>IF(ISERR(FIND("01",GERAL[[#This Row],[ODS]])),"NÃO","SIM")</f>
        <v>NÃO</v>
      </c>
      <c r="L1305" s="2" t="str">
        <f>IF(ISERR(FIND("02",GERAL[[#This Row],[ODS]])),"NÃO","SIM")</f>
        <v>NÃO</v>
      </c>
      <c r="M1305" s="2" t="str">
        <f>IF(ISERR(FIND("03",GERAL[[#This Row],[ODS]])),"NÃO","SIM")</f>
        <v>NÃO</v>
      </c>
      <c r="N1305" s="2" t="str">
        <f>IF(ISERR(FIND("04",GERAL[[#This Row],[ODS]])),"NÃO","SIM")</f>
        <v>NÃO</v>
      </c>
      <c r="O1305" s="2" t="str">
        <f>IF(ISERR(FIND("05",GERAL[[#This Row],[ODS]])),"NÃO","SIM")</f>
        <v>NÃO</v>
      </c>
      <c r="P1305" s="2" t="str">
        <f>IF(ISERR(FIND("06",GERAL[[#This Row],[ODS]])),"NÃO","SIM")</f>
        <v>NÃO</v>
      </c>
      <c r="Q1305" s="2" t="str">
        <f>IF(ISERR(FIND("07",GERAL[[#This Row],[ODS]])),"NÃO","SIM")</f>
        <v>NÃO</v>
      </c>
      <c r="R1305" s="2" t="str">
        <f>IF(ISERR(FIND("08",GERAL[[#This Row],[ODS]])),"NÃO","SIM")</f>
        <v>SIM</v>
      </c>
      <c r="S1305" s="2" t="str">
        <f>IF(ISERR(FIND("09",GERAL[[#This Row],[ODS]])),"NÃO","SIM")</f>
        <v>SIM</v>
      </c>
      <c r="T1305" s="2" t="str">
        <f>IF(ISERR(FIND("10",GERAL[[#This Row],[ODS]])),"NÃO","SIM")</f>
        <v>NÃO</v>
      </c>
      <c r="U1305" s="2" t="str">
        <f>IF(ISERR(FIND("11",GERAL[[#This Row],[ODS]])),"NÃO","SIM")</f>
        <v>NÃO</v>
      </c>
      <c r="V1305" s="2" t="str">
        <f>IF(ISERR(FIND("12",GERAL[[#This Row],[ODS]])),"NÃO","SIM")</f>
        <v>NÃO</v>
      </c>
      <c r="W1305" s="2" t="str">
        <f>IF(ISERR(FIND("13",GERAL[[#This Row],[ODS]])),"NÃO","SIM")</f>
        <v>NÃO</v>
      </c>
      <c r="X1305" s="2" t="str">
        <f>IF(ISERR(FIND("14",GERAL[[#This Row],[ODS]])),"NÃO","SIM")</f>
        <v>NÃO</v>
      </c>
      <c r="Y1305" s="2" t="str">
        <f>IF(ISERR(FIND("15",GERAL[[#This Row],[ODS]])),"NÃO","SIM")</f>
        <v>NÃO</v>
      </c>
      <c r="Z1305" s="2" t="str">
        <f>IF(ISERR(FIND("16",GERAL[[#This Row],[ODS]])),"NÃO","SIM")</f>
        <v>NÃO</v>
      </c>
      <c r="AA1305" s="2" t="str">
        <f>IF(ISERR(FIND("17",GERAL[[#This Row],[ODS]])),"NÃO","SIM")</f>
        <v>NÃO</v>
      </c>
      <c r="AB1305" s="1">
        <v>27.909474680346253</v>
      </c>
      <c r="AC1305" s="1">
        <v>20.280768753154248</v>
      </c>
      <c r="AD1305" s="1">
        <v>19.801952316180152</v>
      </c>
      <c r="AE1305" s="1">
        <v>27.49634470890528</v>
      </c>
      <c r="AF1305" s="1">
        <v>22.298881562427116</v>
      </c>
      <c r="AG1305" s="1" t="str">
        <f>GERAL[[#This Row],[SIGLA]]&amp;GERAL[[#This Row],[CÓD]]</f>
        <v>ESIN_IN</v>
      </c>
      <c r="AH1305" s="1">
        <f ca="1">VLOOKUP(GERAL[[#This Row],[REF_NOTA]],BASE_NOTAS[],7,FALSE)</f>
        <v>44.345486762895717</v>
      </c>
      <c r="AI1305" s="31">
        <f ca="1">IF(GERAL[[#This Row],[Nota 2025]]="",0,GERAL[[#This Row],[Nota 2026]]-GERAL[[#This Row],[Nota 2025]])</f>
        <v>22.046605200468601</v>
      </c>
    </row>
    <row r="1306" spans="1:35" ht="17" x14ac:dyDescent="0.35">
      <c r="A1306" s="2" t="s">
        <v>164</v>
      </c>
      <c r="B1306" s="2" t="s">
        <v>190</v>
      </c>
      <c r="C1306" s="2" t="s">
        <v>213</v>
      </c>
      <c r="D1306" s="15" t="s">
        <v>50</v>
      </c>
      <c r="E1306" s="2" t="s">
        <v>635</v>
      </c>
      <c r="F1306" s="2" t="str">
        <f>VLOOKUP(GERAL[[#This Row],[CÓD]],SEALL,6,FALSE)</f>
        <v>SG</v>
      </c>
      <c r="G130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0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0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06" s="2" t="str">
        <f>VLOOKUP(GERAL[[#This Row],[CÓD]],SEALL,4,FALSE)</f>
        <v>08, 09</v>
      </c>
      <c r="K1306" s="2" t="str">
        <f>IF(ISERR(FIND("01",GERAL[[#This Row],[ODS]])),"NÃO","SIM")</f>
        <v>NÃO</v>
      </c>
      <c r="L1306" s="2" t="str">
        <f>IF(ISERR(FIND("02",GERAL[[#This Row],[ODS]])),"NÃO","SIM")</f>
        <v>NÃO</v>
      </c>
      <c r="M1306" s="2" t="str">
        <f>IF(ISERR(FIND("03",GERAL[[#This Row],[ODS]])),"NÃO","SIM")</f>
        <v>NÃO</v>
      </c>
      <c r="N1306" s="2" t="str">
        <f>IF(ISERR(FIND("04",GERAL[[#This Row],[ODS]])),"NÃO","SIM")</f>
        <v>NÃO</v>
      </c>
      <c r="O1306" s="2" t="str">
        <f>IF(ISERR(FIND("05",GERAL[[#This Row],[ODS]])),"NÃO","SIM")</f>
        <v>NÃO</v>
      </c>
      <c r="P1306" s="2" t="str">
        <f>IF(ISERR(FIND("06",GERAL[[#This Row],[ODS]])),"NÃO","SIM")</f>
        <v>NÃO</v>
      </c>
      <c r="Q1306" s="2" t="str">
        <f>IF(ISERR(FIND("07",GERAL[[#This Row],[ODS]])),"NÃO","SIM")</f>
        <v>NÃO</v>
      </c>
      <c r="R1306" s="2" t="str">
        <f>IF(ISERR(FIND("08",GERAL[[#This Row],[ODS]])),"NÃO","SIM")</f>
        <v>SIM</v>
      </c>
      <c r="S1306" s="2" t="str">
        <f>IF(ISERR(FIND("09",GERAL[[#This Row],[ODS]])),"NÃO","SIM")</f>
        <v>SIM</v>
      </c>
      <c r="T1306" s="2" t="str">
        <f>IF(ISERR(FIND("10",GERAL[[#This Row],[ODS]])),"NÃO","SIM")</f>
        <v>NÃO</v>
      </c>
      <c r="U1306" s="2" t="str">
        <f>IF(ISERR(FIND("11",GERAL[[#This Row],[ODS]])),"NÃO","SIM")</f>
        <v>NÃO</v>
      </c>
      <c r="V1306" s="2" t="str">
        <f>IF(ISERR(FIND("12",GERAL[[#This Row],[ODS]])),"NÃO","SIM")</f>
        <v>NÃO</v>
      </c>
      <c r="W1306" s="2" t="str">
        <f>IF(ISERR(FIND("13",GERAL[[#This Row],[ODS]])),"NÃO","SIM")</f>
        <v>NÃO</v>
      </c>
      <c r="X1306" s="2" t="str">
        <f>IF(ISERR(FIND("14",GERAL[[#This Row],[ODS]])),"NÃO","SIM")</f>
        <v>NÃO</v>
      </c>
      <c r="Y1306" s="2" t="str">
        <f>IF(ISERR(FIND("15",GERAL[[#This Row],[ODS]])),"NÃO","SIM")</f>
        <v>NÃO</v>
      </c>
      <c r="Z1306" s="2" t="str">
        <f>IF(ISERR(FIND("16",GERAL[[#This Row],[ODS]])),"NÃO","SIM")</f>
        <v>NÃO</v>
      </c>
      <c r="AA1306" s="2" t="str">
        <f>IF(ISERR(FIND("17",GERAL[[#This Row],[ODS]])),"NÃO","SIM")</f>
        <v>NÃO</v>
      </c>
      <c r="AB1306" s="1">
        <v>19.881809431692378</v>
      </c>
      <c r="AC1306" s="1">
        <v>19.224482389196226</v>
      </c>
      <c r="AD1306" s="1">
        <v>21.518938006466747</v>
      </c>
      <c r="AE1306" s="1">
        <v>26.142279795658702</v>
      </c>
      <c r="AF1306" s="1">
        <v>27.891279896357201</v>
      </c>
      <c r="AG1306" s="1" t="str">
        <f>GERAL[[#This Row],[SIGLA]]&amp;GERAL[[#This Row],[CÓD]]</f>
        <v>GOIN_IN</v>
      </c>
      <c r="AH1306" s="1">
        <f ca="1">VLOOKUP(GERAL[[#This Row],[REF_NOTA]],BASE_NOTAS[],7,FALSE)</f>
        <v>36.837287536197067</v>
      </c>
      <c r="AI1306" s="31">
        <f ca="1">IF(GERAL[[#This Row],[Nota 2025]]="",0,GERAL[[#This Row],[Nota 2026]]-GERAL[[#This Row],[Nota 2025]])</f>
        <v>8.9460076398398662</v>
      </c>
    </row>
    <row r="1307" spans="1:35" ht="17" x14ac:dyDescent="0.35">
      <c r="A1307" s="2" t="s">
        <v>165</v>
      </c>
      <c r="B1307" s="2" t="s">
        <v>191</v>
      </c>
      <c r="C1307" s="2" t="s">
        <v>213</v>
      </c>
      <c r="D1307" s="15" t="s">
        <v>50</v>
      </c>
      <c r="E1307" s="2" t="s">
        <v>635</v>
      </c>
      <c r="F1307" s="2" t="str">
        <f>VLOOKUP(GERAL[[#This Row],[CÓD]],SEALL,6,FALSE)</f>
        <v>SG</v>
      </c>
      <c r="G130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0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0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07" s="2" t="str">
        <f>VLOOKUP(GERAL[[#This Row],[CÓD]],SEALL,4,FALSE)</f>
        <v>08, 09</v>
      </c>
      <c r="K1307" s="2" t="str">
        <f>IF(ISERR(FIND("01",GERAL[[#This Row],[ODS]])),"NÃO","SIM")</f>
        <v>NÃO</v>
      </c>
      <c r="L1307" s="2" t="str">
        <f>IF(ISERR(FIND("02",GERAL[[#This Row],[ODS]])),"NÃO","SIM")</f>
        <v>NÃO</v>
      </c>
      <c r="M1307" s="2" t="str">
        <f>IF(ISERR(FIND("03",GERAL[[#This Row],[ODS]])),"NÃO","SIM")</f>
        <v>NÃO</v>
      </c>
      <c r="N1307" s="2" t="str">
        <f>IF(ISERR(FIND("04",GERAL[[#This Row],[ODS]])),"NÃO","SIM")</f>
        <v>NÃO</v>
      </c>
      <c r="O1307" s="2" t="str">
        <f>IF(ISERR(FIND("05",GERAL[[#This Row],[ODS]])),"NÃO","SIM")</f>
        <v>NÃO</v>
      </c>
      <c r="P1307" s="2" t="str">
        <f>IF(ISERR(FIND("06",GERAL[[#This Row],[ODS]])),"NÃO","SIM")</f>
        <v>NÃO</v>
      </c>
      <c r="Q1307" s="2" t="str">
        <f>IF(ISERR(FIND("07",GERAL[[#This Row],[ODS]])),"NÃO","SIM")</f>
        <v>NÃO</v>
      </c>
      <c r="R1307" s="2" t="str">
        <f>IF(ISERR(FIND("08",GERAL[[#This Row],[ODS]])),"NÃO","SIM")</f>
        <v>SIM</v>
      </c>
      <c r="S1307" s="2" t="str">
        <f>IF(ISERR(FIND("09",GERAL[[#This Row],[ODS]])),"NÃO","SIM")</f>
        <v>SIM</v>
      </c>
      <c r="T1307" s="2" t="str">
        <f>IF(ISERR(FIND("10",GERAL[[#This Row],[ODS]])),"NÃO","SIM")</f>
        <v>NÃO</v>
      </c>
      <c r="U1307" s="2" t="str">
        <f>IF(ISERR(FIND("11",GERAL[[#This Row],[ODS]])),"NÃO","SIM")</f>
        <v>NÃO</v>
      </c>
      <c r="V1307" s="2" t="str">
        <f>IF(ISERR(FIND("12",GERAL[[#This Row],[ODS]])),"NÃO","SIM")</f>
        <v>NÃO</v>
      </c>
      <c r="W1307" s="2" t="str">
        <f>IF(ISERR(FIND("13",GERAL[[#This Row],[ODS]])),"NÃO","SIM")</f>
        <v>NÃO</v>
      </c>
      <c r="X1307" s="2" t="str">
        <f>IF(ISERR(FIND("14",GERAL[[#This Row],[ODS]])),"NÃO","SIM")</f>
        <v>NÃO</v>
      </c>
      <c r="Y1307" s="2" t="str">
        <f>IF(ISERR(FIND("15",GERAL[[#This Row],[ODS]])),"NÃO","SIM")</f>
        <v>NÃO</v>
      </c>
      <c r="Z1307" s="2" t="str">
        <f>IF(ISERR(FIND("16",GERAL[[#This Row],[ODS]])),"NÃO","SIM")</f>
        <v>NÃO</v>
      </c>
      <c r="AA1307" s="2" t="str">
        <f>IF(ISERR(FIND("17",GERAL[[#This Row],[ODS]])),"NÃO","SIM")</f>
        <v>NÃO</v>
      </c>
      <c r="AB1307" s="1">
        <v>0</v>
      </c>
      <c r="AC1307" s="1">
        <v>0</v>
      </c>
      <c r="AD1307" s="1">
        <v>0</v>
      </c>
      <c r="AE1307" s="1">
        <v>0</v>
      </c>
      <c r="AF1307" s="1">
        <v>0</v>
      </c>
      <c r="AG1307" s="1" t="str">
        <f>GERAL[[#This Row],[SIGLA]]&amp;GERAL[[#This Row],[CÓD]]</f>
        <v>MAIN_IN</v>
      </c>
      <c r="AH1307" s="1">
        <f ca="1">VLOOKUP(GERAL[[#This Row],[REF_NOTA]],BASE_NOTAS[],7,FALSE)</f>
        <v>0</v>
      </c>
      <c r="AI1307" s="31">
        <f ca="1">IF(GERAL[[#This Row],[Nota 2025]]="",0,GERAL[[#This Row],[Nota 2026]]-GERAL[[#This Row],[Nota 2025]])</f>
        <v>0</v>
      </c>
    </row>
    <row r="1308" spans="1:35" ht="17" x14ac:dyDescent="0.35">
      <c r="A1308" s="2" t="s">
        <v>168</v>
      </c>
      <c r="B1308" s="2" t="s">
        <v>195</v>
      </c>
      <c r="C1308" s="2" t="s">
        <v>213</v>
      </c>
      <c r="D1308" s="15" t="s">
        <v>50</v>
      </c>
      <c r="E1308" s="2" t="s">
        <v>635</v>
      </c>
      <c r="F1308" s="2" t="str">
        <f>VLOOKUP(GERAL[[#This Row],[CÓD]],SEALL,6,FALSE)</f>
        <v>SG</v>
      </c>
      <c r="G130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0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0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08" s="2" t="str">
        <f>VLOOKUP(GERAL[[#This Row],[CÓD]],SEALL,4,FALSE)</f>
        <v>08, 09</v>
      </c>
      <c r="K1308" s="2" t="str">
        <f>IF(ISERR(FIND("01",GERAL[[#This Row],[ODS]])),"NÃO","SIM")</f>
        <v>NÃO</v>
      </c>
      <c r="L1308" s="2" t="str">
        <f>IF(ISERR(FIND("02",GERAL[[#This Row],[ODS]])),"NÃO","SIM")</f>
        <v>NÃO</v>
      </c>
      <c r="M1308" s="2" t="str">
        <f>IF(ISERR(FIND("03",GERAL[[#This Row],[ODS]])),"NÃO","SIM")</f>
        <v>NÃO</v>
      </c>
      <c r="N1308" s="2" t="str">
        <f>IF(ISERR(FIND("04",GERAL[[#This Row],[ODS]])),"NÃO","SIM")</f>
        <v>NÃO</v>
      </c>
      <c r="O1308" s="2" t="str">
        <f>IF(ISERR(FIND("05",GERAL[[#This Row],[ODS]])),"NÃO","SIM")</f>
        <v>NÃO</v>
      </c>
      <c r="P1308" s="2" t="str">
        <f>IF(ISERR(FIND("06",GERAL[[#This Row],[ODS]])),"NÃO","SIM")</f>
        <v>NÃO</v>
      </c>
      <c r="Q1308" s="2" t="str">
        <f>IF(ISERR(FIND("07",GERAL[[#This Row],[ODS]])),"NÃO","SIM")</f>
        <v>NÃO</v>
      </c>
      <c r="R1308" s="2" t="str">
        <f>IF(ISERR(FIND("08",GERAL[[#This Row],[ODS]])),"NÃO","SIM")</f>
        <v>SIM</v>
      </c>
      <c r="S1308" s="2" t="str">
        <f>IF(ISERR(FIND("09",GERAL[[#This Row],[ODS]])),"NÃO","SIM")</f>
        <v>SIM</v>
      </c>
      <c r="T1308" s="2" t="str">
        <f>IF(ISERR(FIND("10",GERAL[[#This Row],[ODS]])),"NÃO","SIM")</f>
        <v>NÃO</v>
      </c>
      <c r="U1308" s="2" t="str">
        <f>IF(ISERR(FIND("11",GERAL[[#This Row],[ODS]])),"NÃO","SIM")</f>
        <v>NÃO</v>
      </c>
      <c r="V1308" s="2" t="str">
        <f>IF(ISERR(FIND("12",GERAL[[#This Row],[ODS]])),"NÃO","SIM")</f>
        <v>NÃO</v>
      </c>
      <c r="W1308" s="2" t="str">
        <f>IF(ISERR(FIND("13",GERAL[[#This Row],[ODS]])),"NÃO","SIM")</f>
        <v>NÃO</v>
      </c>
      <c r="X1308" s="2" t="str">
        <f>IF(ISERR(FIND("14",GERAL[[#This Row],[ODS]])),"NÃO","SIM")</f>
        <v>NÃO</v>
      </c>
      <c r="Y1308" s="2" t="str">
        <f>IF(ISERR(FIND("15",GERAL[[#This Row],[ODS]])),"NÃO","SIM")</f>
        <v>NÃO</v>
      </c>
      <c r="Z1308" s="2" t="str">
        <f>IF(ISERR(FIND("16",GERAL[[#This Row],[ODS]])),"NÃO","SIM")</f>
        <v>NÃO</v>
      </c>
      <c r="AA1308" s="2" t="str">
        <f>IF(ISERR(FIND("17",GERAL[[#This Row],[ODS]])),"NÃO","SIM")</f>
        <v>NÃO</v>
      </c>
      <c r="AB1308" s="1">
        <v>32.144316857262524</v>
      </c>
      <c r="AC1308" s="1">
        <v>23.342071919915298</v>
      </c>
      <c r="AD1308" s="1">
        <v>20.747304378973233</v>
      </c>
      <c r="AE1308" s="1">
        <v>36.015024489458632</v>
      </c>
      <c r="AF1308" s="1">
        <v>29.542978908601324</v>
      </c>
      <c r="AG1308" s="1" t="str">
        <f>GERAL[[#This Row],[SIGLA]]&amp;GERAL[[#This Row],[CÓD]]</f>
        <v>MTIN_IN</v>
      </c>
      <c r="AH1308" s="1">
        <f ca="1">VLOOKUP(GERAL[[#This Row],[REF_NOTA]],BASE_NOTAS[],7,FALSE)</f>
        <v>29.121690014324297</v>
      </c>
      <c r="AI1308" s="31">
        <f ca="1">IF(GERAL[[#This Row],[Nota 2025]]="",0,GERAL[[#This Row],[Nota 2026]]-GERAL[[#This Row],[Nota 2025]])</f>
        <v>-0.42128889427702632</v>
      </c>
    </row>
    <row r="1309" spans="1:35" ht="17" x14ac:dyDescent="0.35">
      <c r="A1309" s="2" t="s">
        <v>167</v>
      </c>
      <c r="B1309" s="2" t="s">
        <v>193</v>
      </c>
      <c r="C1309" s="2" t="s">
        <v>213</v>
      </c>
      <c r="D1309" s="15" t="s">
        <v>50</v>
      </c>
      <c r="E1309" s="2" t="s">
        <v>635</v>
      </c>
      <c r="F1309" s="2" t="str">
        <f>VLOOKUP(GERAL[[#This Row],[CÓD]],SEALL,6,FALSE)</f>
        <v>SG</v>
      </c>
      <c r="G130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0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0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09" s="2" t="str">
        <f>VLOOKUP(GERAL[[#This Row],[CÓD]],SEALL,4,FALSE)</f>
        <v>08, 09</v>
      </c>
      <c r="K1309" s="2" t="str">
        <f>IF(ISERR(FIND("01",GERAL[[#This Row],[ODS]])),"NÃO","SIM")</f>
        <v>NÃO</v>
      </c>
      <c r="L1309" s="2" t="str">
        <f>IF(ISERR(FIND("02",GERAL[[#This Row],[ODS]])),"NÃO","SIM")</f>
        <v>NÃO</v>
      </c>
      <c r="M1309" s="2" t="str">
        <f>IF(ISERR(FIND("03",GERAL[[#This Row],[ODS]])),"NÃO","SIM")</f>
        <v>NÃO</v>
      </c>
      <c r="N1309" s="2" t="str">
        <f>IF(ISERR(FIND("04",GERAL[[#This Row],[ODS]])),"NÃO","SIM")</f>
        <v>NÃO</v>
      </c>
      <c r="O1309" s="2" t="str">
        <f>IF(ISERR(FIND("05",GERAL[[#This Row],[ODS]])),"NÃO","SIM")</f>
        <v>NÃO</v>
      </c>
      <c r="P1309" s="2" t="str">
        <f>IF(ISERR(FIND("06",GERAL[[#This Row],[ODS]])),"NÃO","SIM")</f>
        <v>NÃO</v>
      </c>
      <c r="Q1309" s="2" t="str">
        <f>IF(ISERR(FIND("07",GERAL[[#This Row],[ODS]])),"NÃO","SIM")</f>
        <v>NÃO</v>
      </c>
      <c r="R1309" s="2" t="str">
        <f>IF(ISERR(FIND("08",GERAL[[#This Row],[ODS]])),"NÃO","SIM")</f>
        <v>SIM</v>
      </c>
      <c r="S1309" s="2" t="str">
        <f>IF(ISERR(FIND("09",GERAL[[#This Row],[ODS]])),"NÃO","SIM")</f>
        <v>SIM</v>
      </c>
      <c r="T1309" s="2" t="str">
        <f>IF(ISERR(FIND("10",GERAL[[#This Row],[ODS]])),"NÃO","SIM")</f>
        <v>NÃO</v>
      </c>
      <c r="U1309" s="2" t="str">
        <f>IF(ISERR(FIND("11",GERAL[[#This Row],[ODS]])),"NÃO","SIM")</f>
        <v>NÃO</v>
      </c>
      <c r="V1309" s="2" t="str">
        <f>IF(ISERR(FIND("12",GERAL[[#This Row],[ODS]])),"NÃO","SIM")</f>
        <v>NÃO</v>
      </c>
      <c r="W1309" s="2" t="str">
        <f>IF(ISERR(FIND("13",GERAL[[#This Row],[ODS]])),"NÃO","SIM")</f>
        <v>NÃO</v>
      </c>
      <c r="X1309" s="2" t="str">
        <f>IF(ISERR(FIND("14",GERAL[[#This Row],[ODS]])),"NÃO","SIM")</f>
        <v>NÃO</v>
      </c>
      <c r="Y1309" s="2" t="str">
        <f>IF(ISERR(FIND("15",GERAL[[#This Row],[ODS]])),"NÃO","SIM")</f>
        <v>NÃO</v>
      </c>
      <c r="Z1309" s="2" t="str">
        <f>IF(ISERR(FIND("16",GERAL[[#This Row],[ODS]])),"NÃO","SIM")</f>
        <v>NÃO</v>
      </c>
      <c r="AA1309" s="2" t="str">
        <f>IF(ISERR(FIND("17",GERAL[[#This Row],[ODS]])),"NÃO","SIM")</f>
        <v>NÃO</v>
      </c>
      <c r="AB1309" s="1">
        <v>90.870761288086598</v>
      </c>
      <c r="AC1309" s="1">
        <v>97.856810354341931</v>
      </c>
      <c r="AD1309" s="1">
        <v>91.789104093957988</v>
      </c>
      <c r="AE1309" s="1">
        <v>76.46903853312746</v>
      </c>
      <c r="AF1309" s="1">
        <v>62.930488373698132</v>
      </c>
      <c r="AG1309" s="1" t="str">
        <f>GERAL[[#This Row],[SIGLA]]&amp;GERAL[[#This Row],[CÓD]]</f>
        <v>MSIN_IN</v>
      </c>
      <c r="AH1309" s="1">
        <f ca="1">VLOOKUP(GERAL[[#This Row],[REF_NOTA]],BASE_NOTAS[],7,FALSE)</f>
        <v>62.472726846044445</v>
      </c>
      <c r="AI1309" s="31">
        <f ca="1">IF(GERAL[[#This Row],[Nota 2025]]="",0,GERAL[[#This Row],[Nota 2026]]-GERAL[[#This Row],[Nota 2025]])</f>
        <v>-0.45776152765368749</v>
      </c>
    </row>
    <row r="1310" spans="1:35" ht="17" x14ac:dyDescent="0.35">
      <c r="A1310" s="2" t="s">
        <v>166</v>
      </c>
      <c r="B1310" s="2" t="s">
        <v>192</v>
      </c>
      <c r="C1310" s="2" t="s">
        <v>213</v>
      </c>
      <c r="D1310" s="15" t="s">
        <v>50</v>
      </c>
      <c r="E1310" s="2" t="s">
        <v>635</v>
      </c>
      <c r="F1310" s="2" t="str">
        <f>VLOOKUP(GERAL[[#This Row],[CÓD]],SEALL,6,FALSE)</f>
        <v>SG</v>
      </c>
      <c r="G131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1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1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10" s="2" t="str">
        <f>VLOOKUP(GERAL[[#This Row],[CÓD]],SEALL,4,FALSE)</f>
        <v>08, 09</v>
      </c>
      <c r="K1310" s="2" t="str">
        <f>IF(ISERR(FIND("01",GERAL[[#This Row],[ODS]])),"NÃO","SIM")</f>
        <v>NÃO</v>
      </c>
      <c r="L1310" s="2" t="str">
        <f>IF(ISERR(FIND("02",GERAL[[#This Row],[ODS]])),"NÃO","SIM")</f>
        <v>NÃO</v>
      </c>
      <c r="M1310" s="2" t="str">
        <f>IF(ISERR(FIND("03",GERAL[[#This Row],[ODS]])),"NÃO","SIM")</f>
        <v>NÃO</v>
      </c>
      <c r="N1310" s="2" t="str">
        <f>IF(ISERR(FIND("04",GERAL[[#This Row],[ODS]])),"NÃO","SIM")</f>
        <v>NÃO</v>
      </c>
      <c r="O1310" s="2" t="str">
        <f>IF(ISERR(FIND("05",GERAL[[#This Row],[ODS]])),"NÃO","SIM")</f>
        <v>NÃO</v>
      </c>
      <c r="P1310" s="2" t="str">
        <f>IF(ISERR(FIND("06",GERAL[[#This Row],[ODS]])),"NÃO","SIM")</f>
        <v>NÃO</v>
      </c>
      <c r="Q1310" s="2" t="str">
        <f>IF(ISERR(FIND("07",GERAL[[#This Row],[ODS]])),"NÃO","SIM")</f>
        <v>NÃO</v>
      </c>
      <c r="R1310" s="2" t="str">
        <f>IF(ISERR(FIND("08",GERAL[[#This Row],[ODS]])),"NÃO","SIM")</f>
        <v>SIM</v>
      </c>
      <c r="S1310" s="2" t="str">
        <f>IF(ISERR(FIND("09",GERAL[[#This Row],[ODS]])),"NÃO","SIM")</f>
        <v>SIM</v>
      </c>
      <c r="T1310" s="2" t="str">
        <f>IF(ISERR(FIND("10",GERAL[[#This Row],[ODS]])),"NÃO","SIM")</f>
        <v>NÃO</v>
      </c>
      <c r="U1310" s="2" t="str">
        <f>IF(ISERR(FIND("11",GERAL[[#This Row],[ODS]])),"NÃO","SIM")</f>
        <v>NÃO</v>
      </c>
      <c r="V1310" s="2" t="str">
        <f>IF(ISERR(FIND("12",GERAL[[#This Row],[ODS]])),"NÃO","SIM")</f>
        <v>NÃO</v>
      </c>
      <c r="W1310" s="2" t="str">
        <f>IF(ISERR(FIND("13",GERAL[[#This Row],[ODS]])),"NÃO","SIM")</f>
        <v>NÃO</v>
      </c>
      <c r="X1310" s="2" t="str">
        <f>IF(ISERR(FIND("14",GERAL[[#This Row],[ODS]])),"NÃO","SIM")</f>
        <v>NÃO</v>
      </c>
      <c r="Y1310" s="2" t="str">
        <f>IF(ISERR(FIND("15",GERAL[[#This Row],[ODS]])),"NÃO","SIM")</f>
        <v>NÃO</v>
      </c>
      <c r="Z1310" s="2" t="str">
        <f>IF(ISERR(FIND("16",GERAL[[#This Row],[ODS]])),"NÃO","SIM")</f>
        <v>NÃO</v>
      </c>
      <c r="AA1310" s="2" t="str">
        <f>IF(ISERR(FIND("17",GERAL[[#This Row],[ODS]])),"NÃO","SIM")</f>
        <v>NÃO</v>
      </c>
      <c r="AB1310" s="1">
        <v>46.858478101196233</v>
      </c>
      <c r="AC1310" s="1">
        <v>46.940756082382563</v>
      </c>
      <c r="AD1310" s="1">
        <v>45.583642856701751</v>
      </c>
      <c r="AE1310" s="1">
        <v>34.641605699009872</v>
      </c>
      <c r="AF1310" s="1">
        <v>29.035232941589101</v>
      </c>
      <c r="AG1310" s="1" t="str">
        <f>GERAL[[#This Row],[SIGLA]]&amp;GERAL[[#This Row],[CÓD]]</f>
        <v>MGIN_IN</v>
      </c>
      <c r="AH1310" s="1">
        <f ca="1">VLOOKUP(GERAL[[#This Row],[REF_NOTA]],BASE_NOTAS[],7,FALSE)</f>
        <v>35.380003845903524</v>
      </c>
      <c r="AI1310" s="31">
        <f ca="1">IF(GERAL[[#This Row],[Nota 2025]]="",0,GERAL[[#This Row],[Nota 2026]]-GERAL[[#This Row],[Nota 2025]])</f>
        <v>6.3447709043144229</v>
      </c>
    </row>
    <row r="1311" spans="1:35" ht="17" x14ac:dyDescent="0.35">
      <c r="A1311" s="2" t="s">
        <v>169</v>
      </c>
      <c r="B1311" s="2" t="s">
        <v>196</v>
      </c>
      <c r="C1311" s="2" t="s">
        <v>213</v>
      </c>
      <c r="D1311" s="15" t="s">
        <v>50</v>
      </c>
      <c r="E1311" s="2" t="s">
        <v>635</v>
      </c>
      <c r="F1311" s="2" t="str">
        <f>VLOOKUP(GERAL[[#This Row],[CÓD]],SEALL,6,FALSE)</f>
        <v>SG</v>
      </c>
      <c r="G131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1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1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11" s="2" t="str">
        <f>VLOOKUP(GERAL[[#This Row],[CÓD]],SEALL,4,FALSE)</f>
        <v>08, 09</v>
      </c>
      <c r="K1311" s="2" t="str">
        <f>IF(ISERR(FIND("01",GERAL[[#This Row],[ODS]])),"NÃO","SIM")</f>
        <v>NÃO</v>
      </c>
      <c r="L1311" s="2" t="str">
        <f>IF(ISERR(FIND("02",GERAL[[#This Row],[ODS]])),"NÃO","SIM")</f>
        <v>NÃO</v>
      </c>
      <c r="M1311" s="2" t="str">
        <f>IF(ISERR(FIND("03",GERAL[[#This Row],[ODS]])),"NÃO","SIM")</f>
        <v>NÃO</v>
      </c>
      <c r="N1311" s="2" t="str">
        <f>IF(ISERR(FIND("04",GERAL[[#This Row],[ODS]])),"NÃO","SIM")</f>
        <v>NÃO</v>
      </c>
      <c r="O1311" s="2" t="str">
        <f>IF(ISERR(FIND("05",GERAL[[#This Row],[ODS]])),"NÃO","SIM")</f>
        <v>NÃO</v>
      </c>
      <c r="P1311" s="2" t="str">
        <f>IF(ISERR(FIND("06",GERAL[[#This Row],[ODS]])),"NÃO","SIM")</f>
        <v>NÃO</v>
      </c>
      <c r="Q1311" s="2" t="str">
        <f>IF(ISERR(FIND("07",GERAL[[#This Row],[ODS]])),"NÃO","SIM")</f>
        <v>NÃO</v>
      </c>
      <c r="R1311" s="2" t="str">
        <f>IF(ISERR(FIND("08",GERAL[[#This Row],[ODS]])),"NÃO","SIM")</f>
        <v>SIM</v>
      </c>
      <c r="S1311" s="2" t="str">
        <f>IF(ISERR(FIND("09",GERAL[[#This Row],[ODS]])),"NÃO","SIM")</f>
        <v>SIM</v>
      </c>
      <c r="T1311" s="2" t="str">
        <f>IF(ISERR(FIND("10",GERAL[[#This Row],[ODS]])),"NÃO","SIM")</f>
        <v>NÃO</v>
      </c>
      <c r="U1311" s="2" t="str">
        <f>IF(ISERR(FIND("11",GERAL[[#This Row],[ODS]])),"NÃO","SIM")</f>
        <v>NÃO</v>
      </c>
      <c r="V1311" s="2" t="str">
        <f>IF(ISERR(FIND("12",GERAL[[#This Row],[ODS]])),"NÃO","SIM")</f>
        <v>NÃO</v>
      </c>
      <c r="W1311" s="2" t="str">
        <f>IF(ISERR(FIND("13",GERAL[[#This Row],[ODS]])),"NÃO","SIM")</f>
        <v>NÃO</v>
      </c>
      <c r="X1311" s="2" t="str">
        <f>IF(ISERR(FIND("14",GERAL[[#This Row],[ODS]])),"NÃO","SIM")</f>
        <v>NÃO</v>
      </c>
      <c r="Y1311" s="2" t="str">
        <f>IF(ISERR(FIND("15",GERAL[[#This Row],[ODS]])),"NÃO","SIM")</f>
        <v>NÃO</v>
      </c>
      <c r="Z1311" s="2" t="str">
        <f>IF(ISERR(FIND("16",GERAL[[#This Row],[ODS]])),"NÃO","SIM")</f>
        <v>NÃO</v>
      </c>
      <c r="AA1311" s="2" t="str">
        <f>IF(ISERR(FIND("17",GERAL[[#This Row],[ODS]])),"NÃO","SIM")</f>
        <v>NÃO</v>
      </c>
      <c r="AB1311" s="1">
        <v>19.596333605404229</v>
      </c>
      <c r="AC1311" s="1">
        <v>15.836236607461354</v>
      </c>
      <c r="AD1311" s="1">
        <v>15.588399945676953</v>
      </c>
      <c r="AE1311" s="1">
        <v>12.981695328150082</v>
      </c>
      <c r="AF1311" s="1">
        <v>10.56390288674811</v>
      </c>
      <c r="AG1311" s="1" t="str">
        <f>GERAL[[#This Row],[SIGLA]]&amp;GERAL[[#This Row],[CÓD]]</f>
        <v>PAIN_IN</v>
      </c>
      <c r="AH1311" s="1">
        <f ca="1">VLOOKUP(GERAL[[#This Row],[REF_NOTA]],BASE_NOTAS[],7,FALSE)</f>
        <v>10.510372682809429</v>
      </c>
      <c r="AI1311" s="31">
        <f ca="1">IF(GERAL[[#This Row],[Nota 2025]]="",0,GERAL[[#This Row],[Nota 2026]]-GERAL[[#This Row],[Nota 2025]])</f>
        <v>-5.3530203938681353E-2</v>
      </c>
    </row>
    <row r="1312" spans="1:35" ht="17" x14ac:dyDescent="0.35">
      <c r="A1312" s="2" t="s">
        <v>170</v>
      </c>
      <c r="B1312" s="2" t="s">
        <v>197</v>
      </c>
      <c r="C1312" s="2" t="s">
        <v>213</v>
      </c>
      <c r="D1312" s="15" t="s">
        <v>50</v>
      </c>
      <c r="E1312" s="2" t="s">
        <v>635</v>
      </c>
      <c r="F1312" s="2" t="str">
        <f>VLOOKUP(GERAL[[#This Row],[CÓD]],SEALL,6,FALSE)</f>
        <v>SG</v>
      </c>
      <c r="G131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1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1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12" s="2" t="str">
        <f>VLOOKUP(GERAL[[#This Row],[CÓD]],SEALL,4,FALSE)</f>
        <v>08, 09</v>
      </c>
      <c r="K1312" s="2" t="str">
        <f>IF(ISERR(FIND("01",GERAL[[#This Row],[ODS]])),"NÃO","SIM")</f>
        <v>NÃO</v>
      </c>
      <c r="L1312" s="2" t="str">
        <f>IF(ISERR(FIND("02",GERAL[[#This Row],[ODS]])),"NÃO","SIM")</f>
        <v>NÃO</v>
      </c>
      <c r="M1312" s="2" t="str">
        <f>IF(ISERR(FIND("03",GERAL[[#This Row],[ODS]])),"NÃO","SIM")</f>
        <v>NÃO</v>
      </c>
      <c r="N1312" s="2" t="str">
        <f>IF(ISERR(FIND("04",GERAL[[#This Row],[ODS]])),"NÃO","SIM")</f>
        <v>NÃO</v>
      </c>
      <c r="O1312" s="2" t="str">
        <f>IF(ISERR(FIND("05",GERAL[[#This Row],[ODS]])),"NÃO","SIM")</f>
        <v>NÃO</v>
      </c>
      <c r="P1312" s="2" t="str">
        <f>IF(ISERR(FIND("06",GERAL[[#This Row],[ODS]])),"NÃO","SIM")</f>
        <v>NÃO</v>
      </c>
      <c r="Q1312" s="2" t="str">
        <f>IF(ISERR(FIND("07",GERAL[[#This Row],[ODS]])),"NÃO","SIM")</f>
        <v>NÃO</v>
      </c>
      <c r="R1312" s="2" t="str">
        <f>IF(ISERR(FIND("08",GERAL[[#This Row],[ODS]])),"NÃO","SIM")</f>
        <v>SIM</v>
      </c>
      <c r="S1312" s="2" t="str">
        <f>IF(ISERR(FIND("09",GERAL[[#This Row],[ODS]])),"NÃO","SIM")</f>
        <v>SIM</v>
      </c>
      <c r="T1312" s="2" t="str">
        <f>IF(ISERR(FIND("10",GERAL[[#This Row],[ODS]])),"NÃO","SIM")</f>
        <v>NÃO</v>
      </c>
      <c r="U1312" s="2" t="str">
        <f>IF(ISERR(FIND("11",GERAL[[#This Row],[ODS]])),"NÃO","SIM")</f>
        <v>NÃO</v>
      </c>
      <c r="V1312" s="2" t="str">
        <f>IF(ISERR(FIND("12",GERAL[[#This Row],[ODS]])),"NÃO","SIM")</f>
        <v>NÃO</v>
      </c>
      <c r="W1312" s="2" t="str">
        <f>IF(ISERR(FIND("13",GERAL[[#This Row],[ODS]])),"NÃO","SIM")</f>
        <v>NÃO</v>
      </c>
      <c r="X1312" s="2" t="str">
        <f>IF(ISERR(FIND("14",GERAL[[#This Row],[ODS]])),"NÃO","SIM")</f>
        <v>NÃO</v>
      </c>
      <c r="Y1312" s="2" t="str">
        <f>IF(ISERR(FIND("15",GERAL[[#This Row],[ODS]])),"NÃO","SIM")</f>
        <v>NÃO</v>
      </c>
      <c r="Z1312" s="2" t="str">
        <f>IF(ISERR(FIND("16",GERAL[[#This Row],[ODS]])),"NÃO","SIM")</f>
        <v>NÃO</v>
      </c>
      <c r="AA1312" s="2" t="str">
        <f>IF(ISERR(FIND("17",GERAL[[#This Row],[ODS]])),"NÃO","SIM")</f>
        <v>NÃO</v>
      </c>
      <c r="AB1312" s="1">
        <v>21.182693930030386</v>
      </c>
      <c r="AC1312" s="1">
        <v>27.518269037957531</v>
      </c>
      <c r="AD1312" s="1">
        <v>25.46587913743144</v>
      </c>
      <c r="AE1312" s="1">
        <v>26.521098810212397</v>
      </c>
      <c r="AF1312" s="1">
        <v>27.621844066105371</v>
      </c>
      <c r="AG1312" s="1" t="str">
        <f>GERAL[[#This Row],[SIGLA]]&amp;GERAL[[#This Row],[CÓD]]</f>
        <v>PBIN_IN</v>
      </c>
      <c r="AH1312" s="1">
        <f ca="1">VLOOKUP(GERAL[[#This Row],[REF_NOTA]],BASE_NOTAS[],7,FALSE)</f>
        <v>27.502992165655797</v>
      </c>
      <c r="AI1312" s="31">
        <f ca="1">IF(GERAL[[#This Row],[Nota 2025]]="",0,GERAL[[#This Row],[Nota 2026]]-GERAL[[#This Row],[Nota 2025]])</f>
        <v>-0.11885190044957383</v>
      </c>
    </row>
    <row r="1313" spans="1:35" ht="17" x14ac:dyDescent="0.35">
      <c r="A1313" s="2" t="s">
        <v>173</v>
      </c>
      <c r="B1313" s="2" t="s">
        <v>200</v>
      </c>
      <c r="C1313" s="2" t="s">
        <v>213</v>
      </c>
      <c r="D1313" s="15" t="s">
        <v>50</v>
      </c>
      <c r="E1313" s="2" t="s">
        <v>635</v>
      </c>
      <c r="F1313" s="2" t="str">
        <f>VLOOKUP(GERAL[[#This Row],[CÓD]],SEALL,6,FALSE)</f>
        <v>SG</v>
      </c>
      <c r="G131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1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1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13" s="2" t="str">
        <f>VLOOKUP(GERAL[[#This Row],[CÓD]],SEALL,4,FALSE)</f>
        <v>08, 09</v>
      </c>
      <c r="K1313" s="2" t="str">
        <f>IF(ISERR(FIND("01",GERAL[[#This Row],[ODS]])),"NÃO","SIM")</f>
        <v>NÃO</v>
      </c>
      <c r="L1313" s="2" t="str">
        <f>IF(ISERR(FIND("02",GERAL[[#This Row],[ODS]])),"NÃO","SIM")</f>
        <v>NÃO</v>
      </c>
      <c r="M1313" s="2" t="str">
        <f>IF(ISERR(FIND("03",GERAL[[#This Row],[ODS]])),"NÃO","SIM")</f>
        <v>NÃO</v>
      </c>
      <c r="N1313" s="2" t="str">
        <f>IF(ISERR(FIND("04",GERAL[[#This Row],[ODS]])),"NÃO","SIM")</f>
        <v>NÃO</v>
      </c>
      <c r="O1313" s="2" t="str">
        <f>IF(ISERR(FIND("05",GERAL[[#This Row],[ODS]])),"NÃO","SIM")</f>
        <v>NÃO</v>
      </c>
      <c r="P1313" s="2" t="str">
        <f>IF(ISERR(FIND("06",GERAL[[#This Row],[ODS]])),"NÃO","SIM")</f>
        <v>NÃO</v>
      </c>
      <c r="Q1313" s="2" t="str">
        <f>IF(ISERR(FIND("07",GERAL[[#This Row],[ODS]])),"NÃO","SIM")</f>
        <v>NÃO</v>
      </c>
      <c r="R1313" s="2" t="str">
        <f>IF(ISERR(FIND("08",GERAL[[#This Row],[ODS]])),"NÃO","SIM")</f>
        <v>SIM</v>
      </c>
      <c r="S1313" s="2" t="str">
        <f>IF(ISERR(FIND("09",GERAL[[#This Row],[ODS]])),"NÃO","SIM")</f>
        <v>SIM</v>
      </c>
      <c r="T1313" s="2" t="str">
        <f>IF(ISERR(FIND("10",GERAL[[#This Row],[ODS]])),"NÃO","SIM")</f>
        <v>NÃO</v>
      </c>
      <c r="U1313" s="2" t="str">
        <f>IF(ISERR(FIND("11",GERAL[[#This Row],[ODS]])),"NÃO","SIM")</f>
        <v>NÃO</v>
      </c>
      <c r="V1313" s="2" t="str">
        <f>IF(ISERR(FIND("12",GERAL[[#This Row],[ODS]])),"NÃO","SIM")</f>
        <v>NÃO</v>
      </c>
      <c r="W1313" s="2" t="str">
        <f>IF(ISERR(FIND("13",GERAL[[#This Row],[ODS]])),"NÃO","SIM")</f>
        <v>NÃO</v>
      </c>
      <c r="X1313" s="2" t="str">
        <f>IF(ISERR(FIND("14",GERAL[[#This Row],[ODS]])),"NÃO","SIM")</f>
        <v>NÃO</v>
      </c>
      <c r="Y1313" s="2" t="str">
        <f>IF(ISERR(FIND("15",GERAL[[#This Row],[ODS]])),"NÃO","SIM")</f>
        <v>NÃO</v>
      </c>
      <c r="Z1313" s="2" t="str">
        <f>IF(ISERR(FIND("16",GERAL[[#This Row],[ODS]])),"NÃO","SIM")</f>
        <v>NÃO</v>
      </c>
      <c r="AA1313" s="2" t="str">
        <f>IF(ISERR(FIND("17",GERAL[[#This Row],[ODS]])),"NÃO","SIM")</f>
        <v>NÃO</v>
      </c>
      <c r="AB1313" s="1">
        <v>76.625570252996269</v>
      </c>
      <c r="AC1313" s="1">
        <v>79.331362282865783</v>
      </c>
      <c r="AD1313" s="1">
        <v>70.759185223112667</v>
      </c>
      <c r="AE1313" s="1">
        <v>62.173590880414665</v>
      </c>
      <c r="AF1313" s="1">
        <v>61.914017727928972</v>
      </c>
      <c r="AG1313" s="1" t="str">
        <f>GERAL[[#This Row],[SIGLA]]&amp;GERAL[[#This Row],[CÓD]]</f>
        <v>PRIN_IN</v>
      </c>
      <c r="AH1313" s="1">
        <f ca="1">VLOOKUP(GERAL[[#This Row],[REF_NOTA]],BASE_NOTAS[],7,FALSE)</f>
        <v>63.523477193125544</v>
      </c>
      <c r="AI1313" s="31">
        <f ca="1">IF(GERAL[[#This Row],[Nota 2025]]="",0,GERAL[[#This Row],[Nota 2026]]-GERAL[[#This Row],[Nota 2025]])</f>
        <v>1.6094594651965721</v>
      </c>
    </row>
    <row r="1314" spans="1:35" ht="17" x14ac:dyDescent="0.35">
      <c r="A1314" s="2" t="s">
        <v>171</v>
      </c>
      <c r="B1314" s="2" t="s">
        <v>198</v>
      </c>
      <c r="C1314" s="2" t="s">
        <v>213</v>
      </c>
      <c r="D1314" s="15" t="s">
        <v>50</v>
      </c>
      <c r="E1314" s="2" t="s">
        <v>635</v>
      </c>
      <c r="F1314" s="2" t="str">
        <f>VLOOKUP(GERAL[[#This Row],[CÓD]],SEALL,6,FALSE)</f>
        <v>SG</v>
      </c>
      <c r="G131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1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1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14" s="2" t="str">
        <f>VLOOKUP(GERAL[[#This Row],[CÓD]],SEALL,4,FALSE)</f>
        <v>08, 09</v>
      </c>
      <c r="K1314" s="2" t="str">
        <f>IF(ISERR(FIND("01",GERAL[[#This Row],[ODS]])),"NÃO","SIM")</f>
        <v>NÃO</v>
      </c>
      <c r="L1314" s="2" t="str">
        <f>IF(ISERR(FIND("02",GERAL[[#This Row],[ODS]])),"NÃO","SIM")</f>
        <v>NÃO</v>
      </c>
      <c r="M1314" s="2" t="str">
        <f>IF(ISERR(FIND("03",GERAL[[#This Row],[ODS]])),"NÃO","SIM")</f>
        <v>NÃO</v>
      </c>
      <c r="N1314" s="2" t="str">
        <f>IF(ISERR(FIND("04",GERAL[[#This Row],[ODS]])),"NÃO","SIM")</f>
        <v>NÃO</v>
      </c>
      <c r="O1314" s="2" t="str">
        <f>IF(ISERR(FIND("05",GERAL[[#This Row],[ODS]])),"NÃO","SIM")</f>
        <v>NÃO</v>
      </c>
      <c r="P1314" s="2" t="str">
        <f>IF(ISERR(FIND("06",GERAL[[#This Row],[ODS]])),"NÃO","SIM")</f>
        <v>NÃO</v>
      </c>
      <c r="Q1314" s="2" t="str">
        <f>IF(ISERR(FIND("07",GERAL[[#This Row],[ODS]])),"NÃO","SIM")</f>
        <v>NÃO</v>
      </c>
      <c r="R1314" s="2" t="str">
        <f>IF(ISERR(FIND("08",GERAL[[#This Row],[ODS]])),"NÃO","SIM")</f>
        <v>SIM</v>
      </c>
      <c r="S1314" s="2" t="str">
        <f>IF(ISERR(FIND("09",GERAL[[#This Row],[ODS]])),"NÃO","SIM")</f>
        <v>SIM</v>
      </c>
      <c r="T1314" s="2" t="str">
        <f>IF(ISERR(FIND("10",GERAL[[#This Row],[ODS]])),"NÃO","SIM")</f>
        <v>NÃO</v>
      </c>
      <c r="U1314" s="2" t="str">
        <f>IF(ISERR(FIND("11",GERAL[[#This Row],[ODS]])),"NÃO","SIM")</f>
        <v>NÃO</v>
      </c>
      <c r="V1314" s="2" t="str">
        <f>IF(ISERR(FIND("12",GERAL[[#This Row],[ODS]])),"NÃO","SIM")</f>
        <v>NÃO</v>
      </c>
      <c r="W1314" s="2" t="str">
        <f>IF(ISERR(FIND("13",GERAL[[#This Row],[ODS]])),"NÃO","SIM")</f>
        <v>NÃO</v>
      </c>
      <c r="X1314" s="2" t="str">
        <f>IF(ISERR(FIND("14",GERAL[[#This Row],[ODS]])),"NÃO","SIM")</f>
        <v>NÃO</v>
      </c>
      <c r="Y1314" s="2" t="str">
        <f>IF(ISERR(FIND("15",GERAL[[#This Row],[ODS]])),"NÃO","SIM")</f>
        <v>NÃO</v>
      </c>
      <c r="Z1314" s="2" t="str">
        <f>IF(ISERR(FIND("16",GERAL[[#This Row],[ODS]])),"NÃO","SIM")</f>
        <v>NÃO</v>
      </c>
      <c r="AA1314" s="2" t="str">
        <f>IF(ISERR(FIND("17",GERAL[[#This Row],[ODS]])),"NÃO","SIM")</f>
        <v>NÃO</v>
      </c>
      <c r="AB1314" s="1">
        <v>44.443158517160647</v>
      </c>
      <c r="AC1314" s="1">
        <v>40.378054578652581</v>
      </c>
      <c r="AD1314" s="1">
        <v>41.901748742842329</v>
      </c>
      <c r="AE1314" s="1">
        <v>32.000015601546508</v>
      </c>
      <c r="AF1314" s="1">
        <v>26.465848495135869</v>
      </c>
      <c r="AG1314" s="1" t="str">
        <f>GERAL[[#This Row],[SIGLA]]&amp;GERAL[[#This Row],[CÓD]]</f>
        <v>PEIN_IN</v>
      </c>
      <c r="AH1314" s="1">
        <f ca="1">VLOOKUP(GERAL[[#This Row],[REF_NOTA]],BASE_NOTAS[],7,FALSE)</f>
        <v>28.810561938368423</v>
      </c>
      <c r="AI1314" s="31">
        <f ca="1">IF(GERAL[[#This Row],[Nota 2025]]="",0,GERAL[[#This Row],[Nota 2026]]-GERAL[[#This Row],[Nota 2025]])</f>
        <v>2.3447134432325534</v>
      </c>
    </row>
    <row r="1315" spans="1:35" ht="17" x14ac:dyDescent="0.35">
      <c r="A1315" s="2" t="s">
        <v>172</v>
      </c>
      <c r="B1315" s="2" t="s">
        <v>199</v>
      </c>
      <c r="C1315" s="2" t="s">
        <v>213</v>
      </c>
      <c r="D1315" s="15" t="s">
        <v>50</v>
      </c>
      <c r="E1315" s="2" t="s">
        <v>635</v>
      </c>
      <c r="F1315" s="2" t="str">
        <f>VLOOKUP(GERAL[[#This Row],[CÓD]],SEALL,6,FALSE)</f>
        <v>SG</v>
      </c>
      <c r="G131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1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1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15" s="2" t="str">
        <f>VLOOKUP(GERAL[[#This Row],[CÓD]],SEALL,4,FALSE)</f>
        <v>08, 09</v>
      </c>
      <c r="K1315" s="2" t="str">
        <f>IF(ISERR(FIND("01",GERAL[[#This Row],[ODS]])),"NÃO","SIM")</f>
        <v>NÃO</v>
      </c>
      <c r="L1315" s="2" t="str">
        <f>IF(ISERR(FIND("02",GERAL[[#This Row],[ODS]])),"NÃO","SIM")</f>
        <v>NÃO</v>
      </c>
      <c r="M1315" s="2" t="str">
        <f>IF(ISERR(FIND("03",GERAL[[#This Row],[ODS]])),"NÃO","SIM")</f>
        <v>NÃO</v>
      </c>
      <c r="N1315" s="2" t="str">
        <f>IF(ISERR(FIND("04",GERAL[[#This Row],[ODS]])),"NÃO","SIM")</f>
        <v>NÃO</v>
      </c>
      <c r="O1315" s="2" t="str">
        <f>IF(ISERR(FIND("05",GERAL[[#This Row],[ODS]])),"NÃO","SIM")</f>
        <v>NÃO</v>
      </c>
      <c r="P1315" s="2" t="str">
        <f>IF(ISERR(FIND("06",GERAL[[#This Row],[ODS]])),"NÃO","SIM")</f>
        <v>NÃO</v>
      </c>
      <c r="Q1315" s="2" t="str">
        <f>IF(ISERR(FIND("07",GERAL[[#This Row],[ODS]])),"NÃO","SIM")</f>
        <v>NÃO</v>
      </c>
      <c r="R1315" s="2" t="str">
        <f>IF(ISERR(FIND("08",GERAL[[#This Row],[ODS]])),"NÃO","SIM")</f>
        <v>SIM</v>
      </c>
      <c r="S1315" s="2" t="str">
        <f>IF(ISERR(FIND("09",GERAL[[#This Row],[ODS]])),"NÃO","SIM")</f>
        <v>SIM</v>
      </c>
      <c r="T1315" s="2" t="str">
        <f>IF(ISERR(FIND("10",GERAL[[#This Row],[ODS]])),"NÃO","SIM")</f>
        <v>NÃO</v>
      </c>
      <c r="U1315" s="2" t="str">
        <f>IF(ISERR(FIND("11",GERAL[[#This Row],[ODS]])),"NÃO","SIM")</f>
        <v>NÃO</v>
      </c>
      <c r="V1315" s="2" t="str">
        <f>IF(ISERR(FIND("12",GERAL[[#This Row],[ODS]])),"NÃO","SIM")</f>
        <v>NÃO</v>
      </c>
      <c r="W1315" s="2" t="str">
        <f>IF(ISERR(FIND("13",GERAL[[#This Row],[ODS]])),"NÃO","SIM")</f>
        <v>NÃO</v>
      </c>
      <c r="X1315" s="2" t="str">
        <f>IF(ISERR(FIND("14",GERAL[[#This Row],[ODS]])),"NÃO","SIM")</f>
        <v>NÃO</v>
      </c>
      <c r="Y1315" s="2" t="str">
        <f>IF(ISERR(FIND("15",GERAL[[#This Row],[ODS]])),"NÃO","SIM")</f>
        <v>NÃO</v>
      </c>
      <c r="Z1315" s="2" t="str">
        <f>IF(ISERR(FIND("16",GERAL[[#This Row],[ODS]])),"NÃO","SIM")</f>
        <v>NÃO</v>
      </c>
      <c r="AA1315" s="2" t="str">
        <f>IF(ISERR(FIND("17",GERAL[[#This Row],[ODS]])),"NÃO","SIM")</f>
        <v>NÃO</v>
      </c>
      <c r="AB1315" s="1">
        <v>61.020459455120026</v>
      </c>
      <c r="AC1315" s="1">
        <v>59.613971883845018</v>
      </c>
      <c r="AD1315" s="1">
        <v>54.179773730291735</v>
      </c>
      <c r="AE1315" s="1">
        <v>56.393043243980777</v>
      </c>
      <c r="AF1315" s="1">
        <v>47.581670456932642</v>
      </c>
      <c r="AG1315" s="1" t="str">
        <f>GERAL[[#This Row],[SIGLA]]&amp;GERAL[[#This Row],[CÓD]]</f>
        <v>PIIN_IN</v>
      </c>
      <c r="AH1315" s="1">
        <f ca="1">VLOOKUP(GERAL[[#This Row],[REF_NOTA]],BASE_NOTAS[],7,FALSE)</f>
        <v>47.472614798546367</v>
      </c>
      <c r="AI1315" s="31">
        <f ca="1">IF(GERAL[[#This Row],[Nota 2025]]="",0,GERAL[[#This Row],[Nota 2026]]-GERAL[[#This Row],[Nota 2025]])</f>
        <v>-0.10905565838627496</v>
      </c>
    </row>
    <row r="1316" spans="1:35" ht="17" x14ac:dyDescent="0.35">
      <c r="A1316" s="2" t="s">
        <v>174</v>
      </c>
      <c r="B1316" s="2" t="s">
        <v>201</v>
      </c>
      <c r="C1316" s="2" t="s">
        <v>213</v>
      </c>
      <c r="D1316" s="15" t="s">
        <v>50</v>
      </c>
      <c r="E1316" s="2" t="s">
        <v>635</v>
      </c>
      <c r="F1316" s="2" t="str">
        <f>VLOOKUP(GERAL[[#This Row],[CÓD]],SEALL,6,FALSE)</f>
        <v>SG</v>
      </c>
      <c r="G131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1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1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16" s="2" t="str">
        <f>VLOOKUP(GERAL[[#This Row],[CÓD]],SEALL,4,FALSE)</f>
        <v>08, 09</v>
      </c>
      <c r="K1316" s="2" t="str">
        <f>IF(ISERR(FIND("01",GERAL[[#This Row],[ODS]])),"NÃO","SIM")</f>
        <v>NÃO</v>
      </c>
      <c r="L1316" s="2" t="str">
        <f>IF(ISERR(FIND("02",GERAL[[#This Row],[ODS]])),"NÃO","SIM")</f>
        <v>NÃO</v>
      </c>
      <c r="M1316" s="2" t="str">
        <f>IF(ISERR(FIND("03",GERAL[[#This Row],[ODS]])),"NÃO","SIM")</f>
        <v>NÃO</v>
      </c>
      <c r="N1316" s="2" t="str">
        <f>IF(ISERR(FIND("04",GERAL[[#This Row],[ODS]])),"NÃO","SIM")</f>
        <v>NÃO</v>
      </c>
      <c r="O1316" s="2" t="str">
        <f>IF(ISERR(FIND("05",GERAL[[#This Row],[ODS]])),"NÃO","SIM")</f>
        <v>NÃO</v>
      </c>
      <c r="P1316" s="2" t="str">
        <f>IF(ISERR(FIND("06",GERAL[[#This Row],[ODS]])),"NÃO","SIM")</f>
        <v>NÃO</v>
      </c>
      <c r="Q1316" s="2" t="str">
        <f>IF(ISERR(FIND("07",GERAL[[#This Row],[ODS]])),"NÃO","SIM")</f>
        <v>NÃO</v>
      </c>
      <c r="R1316" s="2" t="str">
        <f>IF(ISERR(FIND("08",GERAL[[#This Row],[ODS]])),"NÃO","SIM")</f>
        <v>SIM</v>
      </c>
      <c r="S1316" s="2" t="str">
        <f>IF(ISERR(FIND("09",GERAL[[#This Row],[ODS]])),"NÃO","SIM")</f>
        <v>SIM</v>
      </c>
      <c r="T1316" s="2" t="str">
        <f>IF(ISERR(FIND("10",GERAL[[#This Row],[ODS]])),"NÃO","SIM")</f>
        <v>NÃO</v>
      </c>
      <c r="U1316" s="2" t="str">
        <f>IF(ISERR(FIND("11",GERAL[[#This Row],[ODS]])),"NÃO","SIM")</f>
        <v>NÃO</v>
      </c>
      <c r="V1316" s="2" t="str">
        <f>IF(ISERR(FIND("12",GERAL[[#This Row],[ODS]])),"NÃO","SIM")</f>
        <v>NÃO</v>
      </c>
      <c r="W1316" s="2" t="str">
        <f>IF(ISERR(FIND("13",GERAL[[#This Row],[ODS]])),"NÃO","SIM")</f>
        <v>NÃO</v>
      </c>
      <c r="X1316" s="2" t="str">
        <f>IF(ISERR(FIND("14",GERAL[[#This Row],[ODS]])),"NÃO","SIM")</f>
        <v>NÃO</v>
      </c>
      <c r="Y1316" s="2" t="str">
        <f>IF(ISERR(FIND("15",GERAL[[#This Row],[ODS]])),"NÃO","SIM")</f>
        <v>NÃO</v>
      </c>
      <c r="Z1316" s="2" t="str">
        <f>IF(ISERR(FIND("16",GERAL[[#This Row],[ODS]])),"NÃO","SIM")</f>
        <v>NÃO</v>
      </c>
      <c r="AA1316" s="2" t="str">
        <f>IF(ISERR(FIND("17",GERAL[[#This Row],[ODS]])),"NÃO","SIM")</f>
        <v>NÃO</v>
      </c>
      <c r="AB1316" s="1">
        <v>52.528893512922401</v>
      </c>
      <c r="AC1316" s="1">
        <v>47.963020325968515</v>
      </c>
      <c r="AD1316" s="1">
        <v>47.282938427040364</v>
      </c>
      <c r="AE1316" s="1">
        <v>42.676892404488001</v>
      </c>
      <c r="AF1316" s="1">
        <v>36.064786356558436</v>
      </c>
      <c r="AG1316" s="1" t="str">
        <f>GERAL[[#This Row],[SIGLA]]&amp;GERAL[[#This Row],[CÓD]]</f>
        <v>RJIN_IN</v>
      </c>
      <c r="AH1316" s="1">
        <f ca="1">VLOOKUP(GERAL[[#This Row],[REF_NOTA]],BASE_NOTAS[],7,FALSE)</f>
        <v>37.399725173450157</v>
      </c>
      <c r="AI1316" s="31">
        <f ca="1">IF(GERAL[[#This Row],[Nota 2025]]="",0,GERAL[[#This Row],[Nota 2026]]-GERAL[[#This Row],[Nota 2025]])</f>
        <v>1.3349388168917216</v>
      </c>
    </row>
    <row r="1317" spans="1:35" ht="17" x14ac:dyDescent="0.35">
      <c r="A1317" s="2" t="s">
        <v>175</v>
      </c>
      <c r="B1317" s="2" t="s">
        <v>202</v>
      </c>
      <c r="C1317" s="2" t="s">
        <v>213</v>
      </c>
      <c r="D1317" s="15" t="s">
        <v>50</v>
      </c>
      <c r="E1317" s="2" t="s">
        <v>635</v>
      </c>
      <c r="F1317" s="2" t="str">
        <f>VLOOKUP(GERAL[[#This Row],[CÓD]],SEALL,6,FALSE)</f>
        <v>SG</v>
      </c>
      <c r="G131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1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1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17" s="2" t="str">
        <f>VLOOKUP(GERAL[[#This Row],[CÓD]],SEALL,4,FALSE)</f>
        <v>08, 09</v>
      </c>
      <c r="K1317" s="2" t="str">
        <f>IF(ISERR(FIND("01",GERAL[[#This Row],[ODS]])),"NÃO","SIM")</f>
        <v>NÃO</v>
      </c>
      <c r="L1317" s="2" t="str">
        <f>IF(ISERR(FIND("02",GERAL[[#This Row],[ODS]])),"NÃO","SIM")</f>
        <v>NÃO</v>
      </c>
      <c r="M1317" s="2" t="str">
        <f>IF(ISERR(FIND("03",GERAL[[#This Row],[ODS]])),"NÃO","SIM")</f>
        <v>NÃO</v>
      </c>
      <c r="N1317" s="2" t="str">
        <f>IF(ISERR(FIND("04",GERAL[[#This Row],[ODS]])),"NÃO","SIM")</f>
        <v>NÃO</v>
      </c>
      <c r="O1317" s="2" t="str">
        <f>IF(ISERR(FIND("05",GERAL[[#This Row],[ODS]])),"NÃO","SIM")</f>
        <v>NÃO</v>
      </c>
      <c r="P1317" s="2" t="str">
        <f>IF(ISERR(FIND("06",GERAL[[#This Row],[ODS]])),"NÃO","SIM")</f>
        <v>NÃO</v>
      </c>
      <c r="Q1317" s="2" t="str">
        <f>IF(ISERR(FIND("07",GERAL[[#This Row],[ODS]])),"NÃO","SIM")</f>
        <v>NÃO</v>
      </c>
      <c r="R1317" s="2" t="str">
        <f>IF(ISERR(FIND("08",GERAL[[#This Row],[ODS]])),"NÃO","SIM")</f>
        <v>SIM</v>
      </c>
      <c r="S1317" s="2" t="str">
        <f>IF(ISERR(FIND("09",GERAL[[#This Row],[ODS]])),"NÃO","SIM")</f>
        <v>SIM</v>
      </c>
      <c r="T1317" s="2" t="str">
        <f>IF(ISERR(FIND("10",GERAL[[#This Row],[ODS]])),"NÃO","SIM")</f>
        <v>NÃO</v>
      </c>
      <c r="U1317" s="2" t="str">
        <f>IF(ISERR(FIND("11",GERAL[[#This Row],[ODS]])),"NÃO","SIM")</f>
        <v>NÃO</v>
      </c>
      <c r="V1317" s="2" t="str">
        <f>IF(ISERR(FIND("12",GERAL[[#This Row],[ODS]])),"NÃO","SIM")</f>
        <v>NÃO</v>
      </c>
      <c r="W1317" s="2" t="str">
        <f>IF(ISERR(FIND("13",GERAL[[#This Row],[ODS]])),"NÃO","SIM")</f>
        <v>NÃO</v>
      </c>
      <c r="X1317" s="2" t="str">
        <f>IF(ISERR(FIND("14",GERAL[[#This Row],[ODS]])),"NÃO","SIM")</f>
        <v>NÃO</v>
      </c>
      <c r="Y1317" s="2" t="str">
        <f>IF(ISERR(FIND("15",GERAL[[#This Row],[ODS]])),"NÃO","SIM")</f>
        <v>NÃO</v>
      </c>
      <c r="Z1317" s="2" t="str">
        <f>IF(ISERR(FIND("16",GERAL[[#This Row],[ODS]])),"NÃO","SIM")</f>
        <v>NÃO</v>
      </c>
      <c r="AA1317" s="2" t="str">
        <f>IF(ISERR(FIND("17",GERAL[[#This Row],[ODS]])),"NÃO","SIM")</f>
        <v>NÃO</v>
      </c>
      <c r="AB1317" s="1">
        <v>56.352567031452416</v>
      </c>
      <c r="AC1317" s="1">
        <v>62.600016759838994</v>
      </c>
      <c r="AD1317" s="1">
        <v>76.621415796789975</v>
      </c>
      <c r="AE1317" s="1">
        <v>63.833918354588995</v>
      </c>
      <c r="AF1317" s="1">
        <v>53.266537261957545</v>
      </c>
      <c r="AG1317" s="1" t="str">
        <f>GERAL[[#This Row],[SIGLA]]&amp;GERAL[[#This Row],[CÓD]]</f>
        <v>RNIN_IN</v>
      </c>
      <c r="AH1317" s="1">
        <f ca="1">VLOOKUP(GERAL[[#This Row],[REF_NOTA]],BASE_NOTAS[],7,FALSE)</f>
        <v>53.140425252511122</v>
      </c>
      <c r="AI1317" s="31">
        <f ca="1">IF(GERAL[[#This Row],[Nota 2025]]="",0,GERAL[[#This Row],[Nota 2026]]-GERAL[[#This Row],[Nota 2025]])</f>
        <v>-0.1261120094464232</v>
      </c>
    </row>
    <row r="1318" spans="1:35" ht="17" x14ac:dyDescent="0.35">
      <c r="A1318" s="2" t="s">
        <v>178</v>
      </c>
      <c r="B1318" s="2" t="s">
        <v>205</v>
      </c>
      <c r="C1318" s="2" t="s">
        <v>213</v>
      </c>
      <c r="D1318" s="15" t="s">
        <v>50</v>
      </c>
      <c r="E1318" s="2" t="s">
        <v>635</v>
      </c>
      <c r="F1318" s="2" t="str">
        <f>VLOOKUP(GERAL[[#This Row],[CÓD]],SEALL,6,FALSE)</f>
        <v>SG</v>
      </c>
      <c r="G131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1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1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18" s="2" t="str">
        <f>VLOOKUP(GERAL[[#This Row],[CÓD]],SEALL,4,FALSE)</f>
        <v>08, 09</v>
      </c>
      <c r="K1318" s="2" t="str">
        <f>IF(ISERR(FIND("01",GERAL[[#This Row],[ODS]])),"NÃO","SIM")</f>
        <v>NÃO</v>
      </c>
      <c r="L1318" s="2" t="str">
        <f>IF(ISERR(FIND("02",GERAL[[#This Row],[ODS]])),"NÃO","SIM")</f>
        <v>NÃO</v>
      </c>
      <c r="M1318" s="2" t="str">
        <f>IF(ISERR(FIND("03",GERAL[[#This Row],[ODS]])),"NÃO","SIM")</f>
        <v>NÃO</v>
      </c>
      <c r="N1318" s="2" t="str">
        <f>IF(ISERR(FIND("04",GERAL[[#This Row],[ODS]])),"NÃO","SIM")</f>
        <v>NÃO</v>
      </c>
      <c r="O1318" s="2" t="str">
        <f>IF(ISERR(FIND("05",GERAL[[#This Row],[ODS]])),"NÃO","SIM")</f>
        <v>NÃO</v>
      </c>
      <c r="P1318" s="2" t="str">
        <f>IF(ISERR(FIND("06",GERAL[[#This Row],[ODS]])),"NÃO","SIM")</f>
        <v>NÃO</v>
      </c>
      <c r="Q1318" s="2" t="str">
        <f>IF(ISERR(FIND("07",GERAL[[#This Row],[ODS]])),"NÃO","SIM")</f>
        <v>NÃO</v>
      </c>
      <c r="R1318" s="2" t="str">
        <f>IF(ISERR(FIND("08",GERAL[[#This Row],[ODS]])),"NÃO","SIM")</f>
        <v>SIM</v>
      </c>
      <c r="S1318" s="2" t="str">
        <f>IF(ISERR(FIND("09",GERAL[[#This Row],[ODS]])),"NÃO","SIM")</f>
        <v>SIM</v>
      </c>
      <c r="T1318" s="2" t="str">
        <f>IF(ISERR(FIND("10",GERAL[[#This Row],[ODS]])),"NÃO","SIM")</f>
        <v>NÃO</v>
      </c>
      <c r="U1318" s="2" t="str">
        <f>IF(ISERR(FIND("11",GERAL[[#This Row],[ODS]])),"NÃO","SIM")</f>
        <v>NÃO</v>
      </c>
      <c r="V1318" s="2" t="str">
        <f>IF(ISERR(FIND("12",GERAL[[#This Row],[ODS]])),"NÃO","SIM")</f>
        <v>NÃO</v>
      </c>
      <c r="W1318" s="2" t="str">
        <f>IF(ISERR(FIND("13",GERAL[[#This Row],[ODS]])),"NÃO","SIM")</f>
        <v>NÃO</v>
      </c>
      <c r="X1318" s="2" t="str">
        <f>IF(ISERR(FIND("14",GERAL[[#This Row],[ODS]])),"NÃO","SIM")</f>
        <v>NÃO</v>
      </c>
      <c r="Y1318" s="2" t="str">
        <f>IF(ISERR(FIND("15",GERAL[[#This Row],[ODS]])),"NÃO","SIM")</f>
        <v>NÃO</v>
      </c>
      <c r="Z1318" s="2" t="str">
        <f>IF(ISERR(FIND("16",GERAL[[#This Row],[ODS]])),"NÃO","SIM")</f>
        <v>NÃO</v>
      </c>
      <c r="AA1318" s="2" t="str">
        <f>IF(ISERR(FIND("17",GERAL[[#This Row],[ODS]])),"NÃO","SIM")</f>
        <v>NÃO</v>
      </c>
      <c r="AB1318" s="1">
        <v>100</v>
      </c>
      <c r="AC1318" s="1">
        <v>100</v>
      </c>
      <c r="AD1318" s="1">
        <v>100</v>
      </c>
      <c r="AE1318" s="1">
        <v>87.174552155593616</v>
      </c>
      <c r="AF1318" s="1">
        <v>73.729072055275239</v>
      </c>
      <c r="AG1318" s="1" t="str">
        <f>GERAL[[#This Row],[SIGLA]]&amp;GERAL[[#This Row],[CÓD]]</f>
        <v>RSIN_IN</v>
      </c>
      <c r="AH1318" s="1">
        <f ca="1">VLOOKUP(GERAL[[#This Row],[REF_NOTA]],BASE_NOTAS[],7,FALSE)</f>
        <v>88.072512966816234</v>
      </c>
      <c r="AI1318" s="31">
        <f ca="1">IF(GERAL[[#This Row],[Nota 2025]]="",0,GERAL[[#This Row],[Nota 2026]]-GERAL[[#This Row],[Nota 2025]])</f>
        <v>14.343440911540995</v>
      </c>
    </row>
    <row r="1319" spans="1:35" ht="17" x14ac:dyDescent="0.35">
      <c r="A1319" s="2" t="s">
        <v>176</v>
      </c>
      <c r="B1319" s="2" t="s">
        <v>203</v>
      </c>
      <c r="C1319" s="2" t="s">
        <v>213</v>
      </c>
      <c r="D1319" s="15" t="s">
        <v>50</v>
      </c>
      <c r="E1319" s="2" t="s">
        <v>635</v>
      </c>
      <c r="F1319" s="2" t="str">
        <f>VLOOKUP(GERAL[[#This Row],[CÓD]],SEALL,6,FALSE)</f>
        <v>SG</v>
      </c>
      <c r="G131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1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1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19" s="2" t="str">
        <f>VLOOKUP(GERAL[[#This Row],[CÓD]],SEALL,4,FALSE)</f>
        <v>08, 09</v>
      </c>
      <c r="K1319" s="2" t="str">
        <f>IF(ISERR(FIND("01",GERAL[[#This Row],[ODS]])),"NÃO","SIM")</f>
        <v>NÃO</v>
      </c>
      <c r="L1319" s="2" t="str">
        <f>IF(ISERR(FIND("02",GERAL[[#This Row],[ODS]])),"NÃO","SIM")</f>
        <v>NÃO</v>
      </c>
      <c r="M1319" s="2" t="str">
        <f>IF(ISERR(FIND("03",GERAL[[#This Row],[ODS]])),"NÃO","SIM")</f>
        <v>NÃO</v>
      </c>
      <c r="N1319" s="2" t="str">
        <f>IF(ISERR(FIND("04",GERAL[[#This Row],[ODS]])),"NÃO","SIM")</f>
        <v>NÃO</v>
      </c>
      <c r="O1319" s="2" t="str">
        <f>IF(ISERR(FIND("05",GERAL[[#This Row],[ODS]])),"NÃO","SIM")</f>
        <v>NÃO</v>
      </c>
      <c r="P1319" s="2" t="str">
        <f>IF(ISERR(FIND("06",GERAL[[#This Row],[ODS]])),"NÃO","SIM")</f>
        <v>NÃO</v>
      </c>
      <c r="Q1319" s="2" t="str">
        <f>IF(ISERR(FIND("07",GERAL[[#This Row],[ODS]])),"NÃO","SIM")</f>
        <v>NÃO</v>
      </c>
      <c r="R1319" s="2" t="str">
        <f>IF(ISERR(FIND("08",GERAL[[#This Row],[ODS]])),"NÃO","SIM")</f>
        <v>SIM</v>
      </c>
      <c r="S1319" s="2" t="str">
        <f>IF(ISERR(FIND("09",GERAL[[#This Row],[ODS]])),"NÃO","SIM")</f>
        <v>SIM</v>
      </c>
      <c r="T1319" s="2" t="str">
        <f>IF(ISERR(FIND("10",GERAL[[#This Row],[ODS]])),"NÃO","SIM")</f>
        <v>NÃO</v>
      </c>
      <c r="U1319" s="2" t="str">
        <f>IF(ISERR(FIND("11",GERAL[[#This Row],[ODS]])),"NÃO","SIM")</f>
        <v>NÃO</v>
      </c>
      <c r="V1319" s="2" t="str">
        <f>IF(ISERR(FIND("12",GERAL[[#This Row],[ODS]])),"NÃO","SIM")</f>
        <v>NÃO</v>
      </c>
      <c r="W1319" s="2" t="str">
        <f>IF(ISERR(FIND("13",GERAL[[#This Row],[ODS]])),"NÃO","SIM")</f>
        <v>NÃO</v>
      </c>
      <c r="X1319" s="2" t="str">
        <f>IF(ISERR(FIND("14",GERAL[[#This Row],[ODS]])),"NÃO","SIM")</f>
        <v>NÃO</v>
      </c>
      <c r="Y1319" s="2" t="str">
        <f>IF(ISERR(FIND("15",GERAL[[#This Row],[ODS]])),"NÃO","SIM")</f>
        <v>NÃO</v>
      </c>
      <c r="Z1319" s="2" t="str">
        <f>IF(ISERR(FIND("16",GERAL[[#This Row],[ODS]])),"NÃO","SIM")</f>
        <v>NÃO</v>
      </c>
      <c r="AA1319" s="2" t="str">
        <f>IF(ISERR(FIND("17",GERAL[[#This Row],[ODS]])),"NÃO","SIM")</f>
        <v>NÃO</v>
      </c>
      <c r="AB1319" s="1">
        <v>94.751024361006969</v>
      </c>
      <c r="AC1319" s="1">
        <v>91.843653498231873</v>
      </c>
      <c r="AD1319" s="1">
        <v>96.027500008531447</v>
      </c>
      <c r="AE1319" s="1">
        <v>100</v>
      </c>
      <c r="AF1319" s="1">
        <v>78.79011550394867</v>
      </c>
      <c r="AG1319" s="1" t="str">
        <f>GERAL[[#This Row],[SIGLA]]&amp;GERAL[[#This Row],[CÓD]]</f>
        <v>ROIN_IN</v>
      </c>
      <c r="AH1319" s="1">
        <f ca="1">VLOOKUP(GERAL[[#This Row],[REF_NOTA]],BASE_NOTAS[],7,FALSE)</f>
        <v>78.555373443892336</v>
      </c>
      <c r="AI1319" s="31">
        <f ca="1">IF(GERAL[[#This Row],[Nota 2025]]="",0,GERAL[[#This Row],[Nota 2026]]-GERAL[[#This Row],[Nota 2025]])</f>
        <v>-0.23474206005633391</v>
      </c>
    </row>
    <row r="1320" spans="1:35" ht="17" x14ac:dyDescent="0.35">
      <c r="A1320" s="2" t="s">
        <v>177</v>
      </c>
      <c r="B1320" s="2" t="s">
        <v>204</v>
      </c>
      <c r="C1320" s="2" t="s">
        <v>213</v>
      </c>
      <c r="D1320" s="15" t="s">
        <v>50</v>
      </c>
      <c r="E1320" s="2" t="s">
        <v>635</v>
      </c>
      <c r="F1320" s="2" t="str">
        <f>VLOOKUP(GERAL[[#This Row],[CÓD]],SEALL,6,FALSE)</f>
        <v>SG</v>
      </c>
      <c r="G132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2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2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20" s="2" t="str">
        <f>VLOOKUP(GERAL[[#This Row],[CÓD]],SEALL,4,FALSE)</f>
        <v>08, 09</v>
      </c>
      <c r="K1320" s="2" t="str">
        <f>IF(ISERR(FIND("01",GERAL[[#This Row],[ODS]])),"NÃO","SIM")</f>
        <v>NÃO</v>
      </c>
      <c r="L1320" s="2" t="str">
        <f>IF(ISERR(FIND("02",GERAL[[#This Row],[ODS]])),"NÃO","SIM")</f>
        <v>NÃO</v>
      </c>
      <c r="M1320" s="2" t="str">
        <f>IF(ISERR(FIND("03",GERAL[[#This Row],[ODS]])),"NÃO","SIM")</f>
        <v>NÃO</v>
      </c>
      <c r="N1320" s="2" t="str">
        <f>IF(ISERR(FIND("04",GERAL[[#This Row],[ODS]])),"NÃO","SIM")</f>
        <v>NÃO</v>
      </c>
      <c r="O1320" s="2" t="str">
        <f>IF(ISERR(FIND("05",GERAL[[#This Row],[ODS]])),"NÃO","SIM")</f>
        <v>NÃO</v>
      </c>
      <c r="P1320" s="2" t="str">
        <f>IF(ISERR(FIND("06",GERAL[[#This Row],[ODS]])),"NÃO","SIM")</f>
        <v>NÃO</v>
      </c>
      <c r="Q1320" s="2" t="str">
        <f>IF(ISERR(FIND("07",GERAL[[#This Row],[ODS]])),"NÃO","SIM")</f>
        <v>NÃO</v>
      </c>
      <c r="R1320" s="2" t="str">
        <f>IF(ISERR(FIND("08",GERAL[[#This Row],[ODS]])),"NÃO","SIM")</f>
        <v>SIM</v>
      </c>
      <c r="S1320" s="2" t="str">
        <f>IF(ISERR(FIND("09",GERAL[[#This Row],[ODS]])),"NÃO","SIM")</f>
        <v>SIM</v>
      </c>
      <c r="T1320" s="2" t="str">
        <f>IF(ISERR(FIND("10",GERAL[[#This Row],[ODS]])),"NÃO","SIM")</f>
        <v>NÃO</v>
      </c>
      <c r="U1320" s="2" t="str">
        <f>IF(ISERR(FIND("11",GERAL[[#This Row],[ODS]])),"NÃO","SIM")</f>
        <v>NÃO</v>
      </c>
      <c r="V1320" s="2" t="str">
        <f>IF(ISERR(FIND("12",GERAL[[#This Row],[ODS]])),"NÃO","SIM")</f>
        <v>NÃO</v>
      </c>
      <c r="W1320" s="2" t="str">
        <f>IF(ISERR(FIND("13",GERAL[[#This Row],[ODS]])),"NÃO","SIM")</f>
        <v>NÃO</v>
      </c>
      <c r="X1320" s="2" t="str">
        <f>IF(ISERR(FIND("14",GERAL[[#This Row],[ODS]])),"NÃO","SIM")</f>
        <v>NÃO</v>
      </c>
      <c r="Y1320" s="2" t="str">
        <f>IF(ISERR(FIND("15",GERAL[[#This Row],[ODS]])),"NÃO","SIM")</f>
        <v>NÃO</v>
      </c>
      <c r="Z1320" s="2" t="str">
        <f>IF(ISERR(FIND("16",GERAL[[#This Row],[ODS]])),"NÃO","SIM")</f>
        <v>NÃO</v>
      </c>
      <c r="AA1320" s="2" t="str">
        <f>IF(ISERR(FIND("17",GERAL[[#This Row],[ODS]])),"NÃO","SIM")</f>
        <v>NÃO</v>
      </c>
      <c r="AB1320" s="1">
        <v>43.919111462465132</v>
      </c>
      <c r="AC1320" s="1">
        <v>41.875944085915236</v>
      </c>
      <c r="AD1320" s="1">
        <v>39.766435684856738</v>
      </c>
      <c r="AE1320" s="1">
        <v>41.389943359609155</v>
      </c>
      <c r="AF1320" s="1">
        <v>31.140943542604681</v>
      </c>
      <c r="AG1320" s="1" t="str">
        <f>GERAL[[#This Row],[SIGLA]]&amp;GERAL[[#This Row],[CÓD]]</f>
        <v>RRIN_IN</v>
      </c>
      <c r="AH1320" s="1">
        <f ca="1">VLOOKUP(GERAL[[#This Row],[REF_NOTA]],BASE_NOTAS[],7,FALSE)</f>
        <v>30.233501104919686</v>
      </c>
      <c r="AI1320" s="31">
        <f ca="1">IF(GERAL[[#This Row],[Nota 2025]]="",0,GERAL[[#This Row],[Nota 2026]]-GERAL[[#This Row],[Nota 2025]])</f>
        <v>-0.90744243768499544</v>
      </c>
    </row>
    <row r="1321" spans="1:35" ht="17" x14ac:dyDescent="0.35">
      <c r="A1321" s="2" t="s">
        <v>179</v>
      </c>
      <c r="B1321" s="2" t="s">
        <v>194</v>
      </c>
      <c r="C1321" s="2" t="s">
        <v>213</v>
      </c>
      <c r="D1321" s="15" t="s">
        <v>50</v>
      </c>
      <c r="E1321" s="2" t="s">
        <v>635</v>
      </c>
      <c r="F1321" s="2" t="str">
        <f>VLOOKUP(GERAL[[#This Row],[CÓD]],SEALL,6,FALSE)</f>
        <v>SG</v>
      </c>
      <c r="G132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2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2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21" s="2" t="str">
        <f>VLOOKUP(GERAL[[#This Row],[CÓD]],SEALL,4,FALSE)</f>
        <v>08, 09</v>
      </c>
      <c r="K1321" s="2" t="str">
        <f>IF(ISERR(FIND("01",GERAL[[#This Row],[ODS]])),"NÃO","SIM")</f>
        <v>NÃO</v>
      </c>
      <c r="L1321" s="2" t="str">
        <f>IF(ISERR(FIND("02",GERAL[[#This Row],[ODS]])),"NÃO","SIM")</f>
        <v>NÃO</v>
      </c>
      <c r="M1321" s="2" t="str">
        <f>IF(ISERR(FIND("03",GERAL[[#This Row],[ODS]])),"NÃO","SIM")</f>
        <v>NÃO</v>
      </c>
      <c r="N1321" s="2" t="str">
        <f>IF(ISERR(FIND("04",GERAL[[#This Row],[ODS]])),"NÃO","SIM")</f>
        <v>NÃO</v>
      </c>
      <c r="O1321" s="2" t="str">
        <f>IF(ISERR(FIND("05",GERAL[[#This Row],[ODS]])),"NÃO","SIM")</f>
        <v>NÃO</v>
      </c>
      <c r="P1321" s="2" t="str">
        <f>IF(ISERR(FIND("06",GERAL[[#This Row],[ODS]])),"NÃO","SIM")</f>
        <v>NÃO</v>
      </c>
      <c r="Q1321" s="2" t="str">
        <f>IF(ISERR(FIND("07",GERAL[[#This Row],[ODS]])),"NÃO","SIM")</f>
        <v>NÃO</v>
      </c>
      <c r="R1321" s="2" t="str">
        <f>IF(ISERR(FIND("08",GERAL[[#This Row],[ODS]])),"NÃO","SIM")</f>
        <v>SIM</v>
      </c>
      <c r="S1321" s="2" t="str">
        <f>IF(ISERR(FIND("09",GERAL[[#This Row],[ODS]])),"NÃO","SIM")</f>
        <v>SIM</v>
      </c>
      <c r="T1321" s="2" t="str">
        <f>IF(ISERR(FIND("10",GERAL[[#This Row],[ODS]])),"NÃO","SIM")</f>
        <v>NÃO</v>
      </c>
      <c r="U1321" s="2" t="str">
        <f>IF(ISERR(FIND("11",GERAL[[#This Row],[ODS]])),"NÃO","SIM")</f>
        <v>NÃO</v>
      </c>
      <c r="V1321" s="2" t="str">
        <f>IF(ISERR(FIND("12",GERAL[[#This Row],[ODS]])),"NÃO","SIM")</f>
        <v>NÃO</v>
      </c>
      <c r="W1321" s="2" t="str">
        <f>IF(ISERR(FIND("13",GERAL[[#This Row],[ODS]])),"NÃO","SIM")</f>
        <v>NÃO</v>
      </c>
      <c r="X1321" s="2" t="str">
        <f>IF(ISERR(FIND("14",GERAL[[#This Row],[ODS]])),"NÃO","SIM")</f>
        <v>NÃO</v>
      </c>
      <c r="Y1321" s="2" t="str">
        <f>IF(ISERR(FIND("15",GERAL[[#This Row],[ODS]])),"NÃO","SIM")</f>
        <v>NÃO</v>
      </c>
      <c r="Z1321" s="2" t="str">
        <f>IF(ISERR(FIND("16",GERAL[[#This Row],[ODS]])),"NÃO","SIM")</f>
        <v>NÃO</v>
      </c>
      <c r="AA1321" s="2" t="str">
        <f>IF(ISERR(FIND("17",GERAL[[#This Row],[ODS]])),"NÃO","SIM")</f>
        <v>NÃO</v>
      </c>
      <c r="AB1321" s="1">
        <v>93.752174328365044</v>
      </c>
      <c r="AC1321" s="1">
        <v>83.192867494685231</v>
      </c>
      <c r="AD1321" s="1">
        <v>73.154565024209646</v>
      </c>
      <c r="AE1321" s="1">
        <v>76.181913928480753</v>
      </c>
      <c r="AF1321" s="1">
        <v>61.821864709138417</v>
      </c>
      <c r="AG1321" s="1" t="str">
        <f>GERAL[[#This Row],[SIGLA]]&amp;GERAL[[#This Row],[CÓD]]</f>
        <v>SCIN_IN</v>
      </c>
      <c r="AH1321" s="1">
        <f ca="1">VLOOKUP(GERAL[[#This Row],[REF_NOTA]],BASE_NOTAS[],7,FALSE)</f>
        <v>63.659928449850277</v>
      </c>
      <c r="AI1321" s="31">
        <f ca="1">IF(GERAL[[#This Row],[Nota 2025]]="",0,GERAL[[#This Row],[Nota 2026]]-GERAL[[#This Row],[Nota 2025]])</f>
        <v>1.8380637407118599</v>
      </c>
    </row>
    <row r="1322" spans="1:35" ht="17" x14ac:dyDescent="0.35">
      <c r="A1322" s="2" t="s">
        <v>181</v>
      </c>
      <c r="B1322" s="2" t="s">
        <v>186</v>
      </c>
      <c r="C1322" s="2" t="s">
        <v>213</v>
      </c>
      <c r="D1322" s="15" t="s">
        <v>50</v>
      </c>
      <c r="E1322" s="2" t="s">
        <v>635</v>
      </c>
      <c r="F1322" s="2" t="str">
        <f>VLOOKUP(GERAL[[#This Row],[CÓD]],SEALL,6,FALSE)</f>
        <v>SG</v>
      </c>
      <c r="G132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2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2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22" s="2" t="str">
        <f>VLOOKUP(GERAL[[#This Row],[CÓD]],SEALL,4,FALSE)</f>
        <v>08, 09</v>
      </c>
      <c r="K1322" s="2" t="str">
        <f>IF(ISERR(FIND("01",GERAL[[#This Row],[ODS]])),"NÃO","SIM")</f>
        <v>NÃO</v>
      </c>
      <c r="L1322" s="2" t="str">
        <f>IF(ISERR(FIND("02",GERAL[[#This Row],[ODS]])),"NÃO","SIM")</f>
        <v>NÃO</v>
      </c>
      <c r="M1322" s="2" t="str">
        <f>IF(ISERR(FIND("03",GERAL[[#This Row],[ODS]])),"NÃO","SIM")</f>
        <v>NÃO</v>
      </c>
      <c r="N1322" s="2" t="str">
        <f>IF(ISERR(FIND("04",GERAL[[#This Row],[ODS]])),"NÃO","SIM")</f>
        <v>NÃO</v>
      </c>
      <c r="O1322" s="2" t="str">
        <f>IF(ISERR(FIND("05",GERAL[[#This Row],[ODS]])),"NÃO","SIM")</f>
        <v>NÃO</v>
      </c>
      <c r="P1322" s="2" t="str">
        <f>IF(ISERR(FIND("06",GERAL[[#This Row],[ODS]])),"NÃO","SIM")</f>
        <v>NÃO</v>
      </c>
      <c r="Q1322" s="2" t="str">
        <f>IF(ISERR(FIND("07",GERAL[[#This Row],[ODS]])),"NÃO","SIM")</f>
        <v>NÃO</v>
      </c>
      <c r="R1322" s="2" t="str">
        <f>IF(ISERR(FIND("08",GERAL[[#This Row],[ODS]])),"NÃO","SIM")</f>
        <v>SIM</v>
      </c>
      <c r="S1322" s="2" t="str">
        <f>IF(ISERR(FIND("09",GERAL[[#This Row],[ODS]])),"NÃO","SIM")</f>
        <v>SIM</v>
      </c>
      <c r="T1322" s="2" t="str">
        <f>IF(ISERR(FIND("10",GERAL[[#This Row],[ODS]])),"NÃO","SIM")</f>
        <v>NÃO</v>
      </c>
      <c r="U1322" s="2" t="str">
        <f>IF(ISERR(FIND("11",GERAL[[#This Row],[ODS]])),"NÃO","SIM")</f>
        <v>NÃO</v>
      </c>
      <c r="V1322" s="2" t="str">
        <f>IF(ISERR(FIND("12",GERAL[[#This Row],[ODS]])),"NÃO","SIM")</f>
        <v>NÃO</v>
      </c>
      <c r="W1322" s="2" t="str">
        <f>IF(ISERR(FIND("13",GERAL[[#This Row],[ODS]])),"NÃO","SIM")</f>
        <v>NÃO</v>
      </c>
      <c r="X1322" s="2" t="str">
        <f>IF(ISERR(FIND("14",GERAL[[#This Row],[ODS]])),"NÃO","SIM")</f>
        <v>NÃO</v>
      </c>
      <c r="Y1322" s="2" t="str">
        <f>IF(ISERR(FIND("15",GERAL[[#This Row],[ODS]])),"NÃO","SIM")</f>
        <v>NÃO</v>
      </c>
      <c r="Z1322" s="2" t="str">
        <f>IF(ISERR(FIND("16",GERAL[[#This Row],[ODS]])),"NÃO","SIM")</f>
        <v>NÃO</v>
      </c>
      <c r="AA1322" s="2" t="str">
        <f>IF(ISERR(FIND("17",GERAL[[#This Row],[ODS]])),"NÃO","SIM")</f>
        <v>NÃO</v>
      </c>
      <c r="AB1322" s="1">
        <v>37.485393618899494</v>
      </c>
      <c r="AC1322" s="1">
        <v>35.833531249370687</v>
      </c>
      <c r="AD1322" s="1">
        <v>33.608536940361248</v>
      </c>
      <c r="AE1322" s="1">
        <v>21.955498440882614</v>
      </c>
      <c r="AF1322" s="1">
        <v>17.97277969111618</v>
      </c>
      <c r="AG1322" s="1" t="str">
        <f>GERAL[[#This Row],[SIGLA]]&amp;GERAL[[#This Row],[CÓD]]</f>
        <v>SPIN_IN</v>
      </c>
      <c r="AH1322" s="1">
        <f ca="1">VLOOKUP(GERAL[[#This Row],[REF_NOTA]],BASE_NOTAS[],7,FALSE)</f>
        <v>19.929451185142081</v>
      </c>
      <c r="AI1322" s="31">
        <f ca="1">IF(GERAL[[#This Row],[Nota 2025]]="",0,GERAL[[#This Row],[Nota 2026]]-GERAL[[#This Row],[Nota 2025]])</f>
        <v>1.9566714940259011</v>
      </c>
    </row>
    <row r="1323" spans="1:35" ht="17" x14ac:dyDescent="0.35">
      <c r="A1323" s="2" t="s">
        <v>180</v>
      </c>
      <c r="B1323" s="2" t="s">
        <v>206</v>
      </c>
      <c r="C1323" s="2" t="s">
        <v>213</v>
      </c>
      <c r="D1323" s="15" t="s">
        <v>50</v>
      </c>
      <c r="E1323" s="2" t="s">
        <v>635</v>
      </c>
      <c r="F1323" s="2" t="str">
        <f>VLOOKUP(GERAL[[#This Row],[CÓD]],SEALL,6,FALSE)</f>
        <v>SG</v>
      </c>
      <c r="G132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2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2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23" s="2" t="str">
        <f>VLOOKUP(GERAL[[#This Row],[CÓD]],SEALL,4,FALSE)</f>
        <v>08, 09</v>
      </c>
      <c r="K1323" s="2" t="str">
        <f>IF(ISERR(FIND("01",GERAL[[#This Row],[ODS]])),"NÃO","SIM")</f>
        <v>NÃO</v>
      </c>
      <c r="L1323" s="2" t="str">
        <f>IF(ISERR(FIND("02",GERAL[[#This Row],[ODS]])),"NÃO","SIM")</f>
        <v>NÃO</v>
      </c>
      <c r="M1323" s="2" t="str">
        <f>IF(ISERR(FIND("03",GERAL[[#This Row],[ODS]])),"NÃO","SIM")</f>
        <v>NÃO</v>
      </c>
      <c r="N1323" s="2" t="str">
        <f>IF(ISERR(FIND("04",GERAL[[#This Row],[ODS]])),"NÃO","SIM")</f>
        <v>NÃO</v>
      </c>
      <c r="O1323" s="2" t="str">
        <f>IF(ISERR(FIND("05",GERAL[[#This Row],[ODS]])),"NÃO","SIM")</f>
        <v>NÃO</v>
      </c>
      <c r="P1323" s="2" t="str">
        <f>IF(ISERR(FIND("06",GERAL[[#This Row],[ODS]])),"NÃO","SIM")</f>
        <v>NÃO</v>
      </c>
      <c r="Q1323" s="2" t="str">
        <f>IF(ISERR(FIND("07",GERAL[[#This Row],[ODS]])),"NÃO","SIM")</f>
        <v>NÃO</v>
      </c>
      <c r="R1323" s="2" t="str">
        <f>IF(ISERR(FIND("08",GERAL[[#This Row],[ODS]])),"NÃO","SIM")</f>
        <v>SIM</v>
      </c>
      <c r="S1323" s="2" t="str">
        <f>IF(ISERR(FIND("09",GERAL[[#This Row],[ODS]])),"NÃO","SIM")</f>
        <v>SIM</v>
      </c>
      <c r="T1323" s="2" t="str">
        <f>IF(ISERR(FIND("10",GERAL[[#This Row],[ODS]])),"NÃO","SIM")</f>
        <v>NÃO</v>
      </c>
      <c r="U1323" s="2" t="str">
        <f>IF(ISERR(FIND("11",GERAL[[#This Row],[ODS]])),"NÃO","SIM")</f>
        <v>NÃO</v>
      </c>
      <c r="V1323" s="2" t="str">
        <f>IF(ISERR(FIND("12",GERAL[[#This Row],[ODS]])),"NÃO","SIM")</f>
        <v>NÃO</v>
      </c>
      <c r="W1323" s="2" t="str">
        <f>IF(ISERR(FIND("13",GERAL[[#This Row],[ODS]])),"NÃO","SIM")</f>
        <v>NÃO</v>
      </c>
      <c r="X1323" s="2" t="str">
        <f>IF(ISERR(FIND("14",GERAL[[#This Row],[ODS]])),"NÃO","SIM")</f>
        <v>NÃO</v>
      </c>
      <c r="Y1323" s="2" t="str">
        <f>IF(ISERR(FIND("15",GERAL[[#This Row],[ODS]])),"NÃO","SIM")</f>
        <v>NÃO</v>
      </c>
      <c r="Z1323" s="2" t="str">
        <f>IF(ISERR(FIND("16",GERAL[[#This Row],[ODS]])),"NÃO","SIM")</f>
        <v>NÃO</v>
      </c>
      <c r="AA1323" s="2" t="str">
        <f>IF(ISERR(FIND("17",GERAL[[#This Row],[ODS]])),"NÃO","SIM")</f>
        <v>NÃO</v>
      </c>
      <c r="AB1323" s="1">
        <v>24.515091367467573</v>
      </c>
      <c r="AC1323" s="1">
        <v>23.808285052958762</v>
      </c>
      <c r="AD1323" s="1">
        <v>22.903677862795544</v>
      </c>
      <c r="AE1323" s="1">
        <v>23.849066939848676</v>
      </c>
      <c r="AF1323" s="1">
        <v>20.010269648157383</v>
      </c>
      <c r="AG1323" s="1" t="str">
        <f>GERAL[[#This Row],[SIGLA]]&amp;GERAL[[#This Row],[CÓD]]</f>
        <v>SEIN_IN</v>
      </c>
      <c r="AH1323" s="1">
        <f ca="1">VLOOKUP(GERAL[[#This Row],[REF_NOTA]],BASE_NOTAS[],7,FALSE)</f>
        <v>19.944095596591744</v>
      </c>
      <c r="AI1323" s="31">
        <f ca="1">IF(GERAL[[#This Row],[Nota 2025]]="",0,GERAL[[#This Row],[Nota 2026]]-GERAL[[#This Row],[Nota 2025]])</f>
        <v>-6.6174051565639047E-2</v>
      </c>
    </row>
    <row r="1324" spans="1:35" ht="17" x14ac:dyDescent="0.35">
      <c r="A1324" s="2" t="s">
        <v>182</v>
      </c>
      <c r="B1324" s="2" t="s">
        <v>185</v>
      </c>
      <c r="C1324" s="2" t="s">
        <v>213</v>
      </c>
      <c r="D1324" s="15" t="s">
        <v>50</v>
      </c>
      <c r="E1324" s="2" t="s">
        <v>635</v>
      </c>
      <c r="F1324" s="2" t="str">
        <f>VLOOKUP(GERAL[[#This Row],[CÓD]],SEALL,6,FALSE)</f>
        <v>SG</v>
      </c>
      <c r="G132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2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2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24" s="2" t="str">
        <f>VLOOKUP(GERAL[[#This Row],[CÓD]],SEALL,4,FALSE)</f>
        <v>08, 09</v>
      </c>
      <c r="K1324" s="2" t="str">
        <f>IF(ISERR(FIND("01",GERAL[[#This Row],[ODS]])),"NÃO","SIM")</f>
        <v>NÃO</v>
      </c>
      <c r="L1324" s="2" t="str">
        <f>IF(ISERR(FIND("02",GERAL[[#This Row],[ODS]])),"NÃO","SIM")</f>
        <v>NÃO</v>
      </c>
      <c r="M1324" s="2" t="str">
        <f>IF(ISERR(FIND("03",GERAL[[#This Row],[ODS]])),"NÃO","SIM")</f>
        <v>NÃO</v>
      </c>
      <c r="N1324" s="2" t="str">
        <f>IF(ISERR(FIND("04",GERAL[[#This Row],[ODS]])),"NÃO","SIM")</f>
        <v>NÃO</v>
      </c>
      <c r="O1324" s="2" t="str">
        <f>IF(ISERR(FIND("05",GERAL[[#This Row],[ODS]])),"NÃO","SIM")</f>
        <v>NÃO</v>
      </c>
      <c r="P1324" s="2" t="str">
        <f>IF(ISERR(FIND("06",GERAL[[#This Row],[ODS]])),"NÃO","SIM")</f>
        <v>NÃO</v>
      </c>
      <c r="Q1324" s="2" t="str">
        <f>IF(ISERR(FIND("07",GERAL[[#This Row],[ODS]])),"NÃO","SIM")</f>
        <v>NÃO</v>
      </c>
      <c r="R1324" s="2" t="str">
        <f>IF(ISERR(FIND("08",GERAL[[#This Row],[ODS]])),"NÃO","SIM")</f>
        <v>SIM</v>
      </c>
      <c r="S1324" s="2" t="str">
        <f>IF(ISERR(FIND("09",GERAL[[#This Row],[ODS]])),"NÃO","SIM")</f>
        <v>SIM</v>
      </c>
      <c r="T1324" s="2" t="str">
        <f>IF(ISERR(FIND("10",GERAL[[#This Row],[ODS]])),"NÃO","SIM")</f>
        <v>NÃO</v>
      </c>
      <c r="U1324" s="2" t="str">
        <f>IF(ISERR(FIND("11",GERAL[[#This Row],[ODS]])),"NÃO","SIM")</f>
        <v>NÃO</v>
      </c>
      <c r="V1324" s="2" t="str">
        <f>IF(ISERR(FIND("12",GERAL[[#This Row],[ODS]])),"NÃO","SIM")</f>
        <v>NÃO</v>
      </c>
      <c r="W1324" s="2" t="str">
        <f>IF(ISERR(FIND("13",GERAL[[#This Row],[ODS]])),"NÃO","SIM")</f>
        <v>NÃO</v>
      </c>
      <c r="X1324" s="2" t="str">
        <f>IF(ISERR(FIND("14",GERAL[[#This Row],[ODS]])),"NÃO","SIM")</f>
        <v>NÃO</v>
      </c>
      <c r="Y1324" s="2" t="str">
        <f>IF(ISERR(FIND("15",GERAL[[#This Row],[ODS]])),"NÃO","SIM")</f>
        <v>NÃO</v>
      </c>
      <c r="Z1324" s="2" t="str">
        <f>IF(ISERR(FIND("16",GERAL[[#This Row],[ODS]])),"NÃO","SIM")</f>
        <v>NÃO</v>
      </c>
      <c r="AA1324" s="2" t="str">
        <f>IF(ISERR(FIND("17",GERAL[[#This Row],[ODS]])),"NÃO","SIM")</f>
        <v>NÃO</v>
      </c>
      <c r="AB1324" s="1">
        <v>71.338148258980695</v>
      </c>
      <c r="AC1324" s="1">
        <v>51.844028809501417</v>
      </c>
      <c r="AD1324" s="1">
        <v>50.22333187783736</v>
      </c>
      <c r="AE1324" s="1">
        <v>69.74254473599477</v>
      </c>
      <c r="AF1324" s="1">
        <v>57.991433751472933</v>
      </c>
      <c r="AG1324" s="1" t="str">
        <f>GERAL[[#This Row],[SIGLA]]&amp;GERAL[[#This Row],[CÓD]]</f>
        <v>TOIN_IN</v>
      </c>
      <c r="AH1324" s="1">
        <f ca="1">VLOOKUP(GERAL[[#This Row],[REF_NOTA]],BASE_NOTAS[],7,FALSE)</f>
        <v>57.664520400094602</v>
      </c>
      <c r="AI1324" s="31">
        <f ca="1">IF(GERAL[[#This Row],[Nota 2025]]="",0,GERAL[[#This Row],[Nota 2026]]-GERAL[[#This Row],[Nota 2025]])</f>
        <v>-0.32691335137833022</v>
      </c>
    </row>
    <row r="1325" spans="1:35" ht="17" x14ac:dyDescent="0.35">
      <c r="A1325" s="2" t="s">
        <v>0</v>
      </c>
      <c r="B1325" s="2" t="s">
        <v>156</v>
      </c>
      <c r="C1325" s="2" t="s">
        <v>213</v>
      </c>
      <c r="D1325" s="15" t="s">
        <v>51</v>
      </c>
      <c r="E1325" s="2" t="s">
        <v>120</v>
      </c>
      <c r="F1325" s="2" t="str">
        <f>VLOOKUP(GERAL[[#This Row],[CÓD]],SEALL,6,FALSE)</f>
        <v>SG</v>
      </c>
      <c r="G132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2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2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25" s="2" t="str">
        <f>VLOOKUP(GERAL[[#This Row],[CÓD]],SEALL,4,FALSE)</f>
        <v>09</v>
      </c>
      <c r="K1325" s="2" t="str">
        <f>IF(ISERR(FIND("01",GERAL[[#This Row],[ODS]])),"NÃO","SIM")</f>
        <v>NÃO</v>
      </c>
      <c r="L1325" s="2" t="str">
        <f>IF(ISERR(FIND("02",GERAL[[#This Row],[ODS]])),"NÃO","SIM")</f>
        <v>NÃO</v>
      </c>
      <c r="M1325" s="2" t="str">
        <f>IF(ISERR(FIND("03",GERAL[[#This Row],[ODS]])),"NÃO","SIM")</f>
        <v>NÃO</v>
      </c>
      <c r="N1325" s="2" t="str">
        <f>IF(ISERR(FIND("04",GERAL[[#This Row],[ODS]])),"NÃO","SIM")</f>
        <v>NÃO</v>
      </c>
      <c r="O1325" s="2" t="str">
        <f>IF(ISERR(FIND("05",GERAL[[#This Row],[ODS]])),"NÃO","SIM")</f>
        <v>NÃO</v>
      </c>
      <c r="P1325" s="2" t="str">
        <f>IF(ISERR(FIND("06",GERAL[[#This Row],[ODS]])),"NÃO","SIM")</f>
        <v>NÃO</v>
      </c>
      <c r="Q1325" s="2" t="str">
        <f>IF(ISERR(FIND("07",GERAL[[#This Row],[ODS]])),"NÃO","SIM")</f>
        <v>NÃO</v>
      </c>
      <c r="R1325" s="2" t="str">
        <f>IF(ISERR(FIND("08",GERAL[[#This Row],[ODS]])),"NÃO","SIM")</f>
        <v>NÃO</v>
      </c>
      <c r="S1325" s="2" t="str">
        <f>IF(ISERR(FIND("09",GERAL[[#This Row],[ODS]])),"NÃO","SIM")</f>
        <v>SIM</v>
      </c>
      <c r="T1325" s="2" t="str">
        <f>IF(ISERR(FIND("10",GERAL[[#This Row],[ODS]])),"NÃO","SIM")</f>
        <v>NÃO</v>
      </c>
      <c r="U1325" s="2" t="str">
        <f>IF(ISERR(FIND("11",GERAL[[#This Row],[ODS]])),"NÃO","SIM")</f>
        <v>NÃO</v>
      </c>
      <c r="V1325" s="2" t="str">
        <f>IF(ISERR(FIND("12",GERAL[[#This Row],[ODS]])),"NÃO","SIM")</f>
        <v>NÃO</v>
      </c>
      <c r="W1325" s="2" t="str">
        <f>IF(ISERR(FIND("13",GERAL[[#This Row],[ODS]])),"NÃO","SIM")</f>
        <v>NÃO</v>
      </c>
      <c r="X1325" s="2" t="str">
        <f>IF(ISERR(FIND("14",GERAL[[#This Row],[ODS]])),"NÃO","SIM")</f>
        <v>NÃO</v>
      </c>
      <c r="Y1325" s="2" t="str">
        <f>IF(ISERR(FIND("15",GERAL[[#This Row],[ODS]])),"NÃO","SIM")</f>
        <v>NÃO</v>
      </c>
      <c r="Z1325" s="2" t="str">
        <f>IF(ISERR(FIND("16",GERAL[[#This Row],[ODS]])),"NÃO","SIM")</f>
        <v>NÃO</v>
      </c>
      <c r="AA1325" s="2" t="str">
        <f>IF(ISERR(FIND("17",GERAL[[#This Row],[ODS]])),"NÃO","SIM")</f>
        <v>NÃO</v>
      </c>
      <c r="AB1325" s="1">
        <v>42.07630844024871</v>
      </c>
      <c r="AC1325" s="1">
        <v>42.07630844024871</v>
      </c>
      <c r="AD1325" s="1">
        <v>42.07630844024871</v>
      </c>
      <c r="AE1325" s="1">
        <v>32.76850412293161</v>
      </c>
      <c r="AF1325" s="1">
        <v>29.715098973946713</v>
      </c>
      <c r="AG1325" s="1" t="str">
        <f>GERAL[[#This Row],[SIGLA]]&amp;GERAL[[#This Row],[CÓD]]</f>
        <v>ACIN_PC</v>
      </c>
      <c r="AH1325" s="1">
        <f ca="1">VLOOKUP(GERAL[[#This Row],[REF_NOTA]],BASE_NOTAS[],7,FALSE)</f>
        <v>44.483380181366506</v>
      </c>
      <c r="AI1325" s="31">
        <f ca="1">IF(GERAL[[#This Row],[Nota 2025]]="",0,GERAL[[#This Row],[Nota 2026]]-GERAL[[#This Row],[Nota 2025]])</f>
        <v>14.768281207419793</v>
      </c>
    </row>
    <row r="1326" spans="1:35" ht="17" x14ac:dyDescent="0.35">
      <c r="A1326" s="2" t="s">
        <v>1</v>
      </c>
      <c r="B1326" s="2" t="s">
        <v>157</v>
      </c>
      <c r="C1326" s="2" t="s">
        <v>213</v>
      </c>
      <c r="D1326" s="15" t="s">
        <v>51</v>
      </c>
      <c r="E1326" s="2" t="s">
        <v>120</v>
      </c>
      <c r="F1326" s="2" t="str">
        <f>VLOOKUP(GERAL[[#This Row],[CÓD]],SEALL,6,FALSE)</f>
        <v>SG</v>
      </c>
      <c r="G132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2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2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26" s="2" t="str">
        <f>VLOOKUP(GERAL[[#This Row],[CÓD]],SEALL,4,FALSE)</f>
        <v>09</v>
      </c>
      <c r="K1326" s="2" t="str">
        <f>IF(ISERR(FIND("01",GERAL[[#This Row],[ODS]])),"NÃO","SIM")</f>
        <v>NÃO</v>
      </c>
      <c r="L1326" s="2" t="str">
        <f>IF(ISERR(FIND("02",GERAL[[#This Row],[ODS]])),"NÃO","SIM")</f>
        <v>NÃO</v>
      </c>
      <c r="M1326" s="2" t="str">
        <f>IF(ISERR(FIND("03",GERAL[[#This Row],[ODS]])),"NÃO","SIM")</f>
        <v>NÃO</v>
      </c>
      <c r="N1326" s="2" t="str">
        <f>IF(ISERR(FIND("04",GERAL[[#This Row],[ODS]])),"NÃO","SIM")</f>
        <v>NÃO</v>
      </c>
      <c r="O1326" s="2" t="str">
        <f>IF(ISERR(FIND("05",GERAL[[#This Row],[ODS]])),"NÃO","SIM")</f>
        <v>NÃO</v>
      </c>
      <c r="P1326" s="2" t="str">
        <f>IF(ISERR(FIND("06",GERAL[[#This Row],[ODS]])),"NÃO","SIM")</f>
        <v>NÃO</v>
      </c>
      <c r="Q1326" s="2" t="str">
        <f>IF(ISERR(FIND("07",GERAL[[#This Row],[ODS]])),"NÃO","SIM")</f>
        <v>NÃO</v>
      </c>
      <c r="R1326" s="2" t="str">
        <f>IF(ISERR(FIND("08",GERAL[[#This Row],[ODS]])),"NÃO","SIM")</f>
        <v>NÃO</v>
      </c>
      <c r="S1326" s="2" t="str">
        <f>IF(ISERR(FIND("09",GERAL[[#This Row],[ODS]])),"NÃO","SIM")</f>
        <v>SIM</v>
      </c>
      <c r="T1326" s="2" t="str">
        <f>IF(ISERR(FIND("10",GERAL[[#This Row],[ODS]])),"NÃO","SIM")</f>
        <v>NÃO</v>
      </c>
      <c r="U1326" s="2" t="str">
        <f>IF(ISERR(FIND("11",GERAL[[#This Row],[ODS]])),"NÃO","SIM")</f>
        <v>NÃO</v>
      </c>
      <c r="V1326" s="2" t="str">
        <f>IF(ISERR(FIND("12",GERAL[[#This Row],[ODS]])),"NÃO","SIM")</f>
        <v>NÃO</v>
      </c>
      <c r="W1326" s="2" t="str">
        <f>IF(ISERR(FIND("13",GERAL[[#This Row],[ODS]])),"NÃO","SIM")</f>
        <v>NÃO</v>
      </c>
      <c r="X1326" s="2" t="str">
        <f>IF(ISERR(FIND("14",GERAL[[#This Row],[ODS]])),"NÃO","SIM")</f>
        <v>NÃO</v>
      </c>
      <c r="Y1326" s="2" t="str">
        <f>IF(ISERR(FIND("15",GERAL[[#This Row],[ODS]])),"NÃO","SIM")</f>
        <v>NÃO</v>
      </c>
      <c r="Z1326" s="2" t="str">
        <f>IF(ISERR(FIND("16",GERAL[[#This Row],[ODS]])),"NÃO","SIM")</f>
        <v>NÃO</v>
      </c>
      <c r="AA1326" s="2" t="str">
        <f>IF(ISERR(FIND("17",GERAL[[#This Row],[ODS]])),"NÃO","SIM")</f>
        <v>NÃO</v>
      </c>
      <c r="AB1326" s="1">
        <v>51.652622449139862</v>
      </c>
      <c r="AC1326" s="1">
        <v>51.652622449139862</v>
      </c>
      <c r="AD1326" s="1">
        <v>51.652622449139862</v>
      </c>
      <c r="AE1326" s="1">
        <v>48.570858955895844</v>
      </c>
      <c r="AF1326" s="1">
        <v>49.876529544328783</v>
      </c>
      <c r="AG1326" s="1" t="str">
        <f>GERAL[[#This Row],[SIGLA]]&amp;GERAL[[#This Row],[CÓD]]</f>
        <v>ALIN_PC</v>
      </c>
      <c r="AH1326" s="1">
        <f ca="1">VLOOKUP(GERAL[[#This Row],[REF_NOTA]],BASE_NOTAS[],7,FALSE)</f>
        <v>61.282596561112754</v>
      </c>
      <c r="AI1326" s="31">
        <f ca="1">IF(GERAL[[#This Row],[Nota 2025]]="",0,GERAL[[#This Row],[Nota 2026]]-GERAL[[#This Row],[Nota 2025]])</f>
        <v>11.406067016783972</v>
      </c>
    </row>
    <row r="1327" spans="1:35" ht="17" x14ac:dyDescent="0.35">
      <c r="A1327" s="2" t="s">
        <v>159</v>
      </c>
      <c r="B1327" s="2" t="s">
        <v>184</v>
      </c>
      <c r="C1327" s="2" t="s">
        <v>213</v>
      </c>
      <c r="D1327" s="15" t="s">
        <v>51</v>
      </c>
      <c r="E1327" s="2" t="s">
        <v>120</v>
      </c>
      <c r="F1327" s="2" t="str">
        <f>VLOOKUP(GERAL[[#This Row],[CÓD]],SEALL,6,FALSE)</f>
        <v>SG</v>
      </c>
      <c r="G132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2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2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27" s="2" t="str">
        <f>VLOOKUP(GERAL[[#This Row],[CÓD]],SEALL,4,FALSE)</f>
        <v>09</v>
      </c>
      <c r="K1327" s="2" t="str">
        <f>IF(ISERR(FIND("01",GERAL[[#This Row],[ODS]])),"NÃO","SIM")</f>
        <v>NÃO</v>
      </c>
      <c r="L1327" s="2" t="str">
        <f>IF(ISERR(FIND("02",GERAL[[#This Row],[ODS]])),"NÃO","SIM")</f>
        <v>NÃO</v>
      </c>
      <c r="M1327" s="2" t="str">
        <f>IF(ISERR(FIND("03",GERAL[[#This Row],[ODS]])),"NÃO","SIM")</f>
        <v>NÃO</v>
      </c>
      <c r="N1327" s="2" t="str">
        <f>IF(ISERR(FIND("04",GERAL[[#This Row],[ODS]])),"NÃO","SIM")</f>
        <v>NÃO</v>
      </c>
      <c r="O1327" s="2" t="str">
        <f>IF(ISERR(FIND("05",GERAL[[#This Row],[ODS]])),"NÃO","SIM")</f>
        <v>NÃO</v>
      </c>
      <c r="P1327" s="2" t="str">
        <f>IF(ISERR(FIND("06",GERAL[[#This Row],[ODS]])),"NÃO","SIM")</f>
        <v>NÃO</v>
      </c>
      <c r="Q1327" s="2" t="str">
        <f>IF(ISERR(FIND("07",GERAL[[#This Row],[ODS]])),"NÃO","SIM")</f>
        <v>NÃO</v>
      </c>
      <c r="R1327" s="2" t="str">
        <f>IF(ISERR(FIND("08",GERAL[[#This Row],[ODS]])),"NÃO","SIM")</f>
        <v>NÃO</v>
      </c>
      <c r="S1327" s="2" t="str">
        <f>IF(ISERR(FIND("09",GERAL[[#This Row],[ODS]])),"NÃO","SIM")</f>
        <v>SIM</v>
      </c>
      <c r="T1327" s="2" t="str">
        <f>IF(ISERR(FIND("10",GERAL[[#This Row],[ODS]])),"NÃO","SIM")</f>
        <v>NÃO</v>
      </c>
      <c r="U1327" s="2" t="str">
        <f>IF(ISERR(FIND("11",GERAL[[#This Row],[ODS]])),"NÃO","SIM")</f>
        <v>NÃO</v>
      </c>
      <c r="V1327" s="2" t="str">
        <f>IF(ISERR(FIND("12",GERAL[[#This Row],[ODS]])),"NÃO","SIM")</f>
        <v>NÃO</v>
      </c>
      <c r="W1327" s="2" t="str">
        <f>IF(ISERR(FIND("13",GERAL[[#This Row],[ODS]])),"NÃO","SIM")</f>
        <v>NÃO</v>
      </c>
      <c r="X1327" s="2" t="str">
        <f>IF(ISERR(FIND("14",GERAL[[#This Row],[ODS]])),"NÃO","SIM")</f>
        <v>NÃO</v>
      </c>
      <c r="Y1327" s="2" t="str">
        <f>IF(ISERR(FIND("15",GERAL[[#This Row],[ODS]])),"NÃO","SIM")</f>
        <v>NÃO</v>
      </c>
      <c r="Z1327" s="2" t="str">
        <f>IF(ISERR(FIND("16",GERAL[[#This Row],[ODS]])),"NÃO","SIM")</f>
        <v>NÃO</v>
      </c>
      <c r="AA1327" s="2" t="str">
        <f>IF(ISERR(FIND("17",GERAL[[#This Row],[ODS]])),"NÃO","SIM")</f>
        <v>NÃO</v>
      </c>
      <c r="AB1327" s="1">
        <v>17.344063867355164</v>
      </c>
      <c r="AC1327" s="1">
        <v>17.344063867355164</v>
      </c>
      <c r="AD1327" s="1">
        <v>17.344063867355164</v>
      </c>
      <c r="AE1327" s="1">
        <v>25.959608972329097</v>
      </c>
      <c r="AF1327" s="1">
        <v>24.301791683864881</v>
      </c>
      <c r="AG1327" s="1" t="str">
        <f>GERAL[[#This Row],[SIGLA]]&amp;GERAL[[#This Row],[CÓD]]</f>
        <v>APIN_PC</v>
      </c>
      <c r="AH1327" s="1">
        <f ca="1">VLOOKUP(GERAL[[#This Row],[REF_NOTA]],BASE_NOTAS[],7,FALSE)</f>
        <v>39.02314231643129</v>
      </c>
      <c r="AI1327" s="31">
        <f ca="1">IF(GERAL[[#This Row],[Nota 2025]]="",0,GERAL[[#This Row],[Nota 2026]]-GERAL[[#This Row],[Nota 2025]])</f>
        <v>14.721350632566409</v>
      </c>
    </row>
    <row r="1328" spans="1:35" ht="17" x14ac:dyDescent="0.35">
      <c r="A1328" s="2" t="s">
        <v>155</v>
      </c>
      <c r="B1328" s="2" t="s">
        <v>158</v>
      </c>
      <c r="C1328" s="2" t="s">
        <v>213</v>
      </c>
      <c r="D1328" s="15" t="s">
        <v>51</v>
      </c>
      <c r="E1328" s="2" t="s">
        <v>120</v>
      </c>
      <c r="F1328" s="2" t="str">
        <f>VLOOKUP(GERAL[[#This Row],[CÓD]],SEALL,6,FALSE)</f>
        <v>SG</v>
      </c>
      <c r="G132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2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2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28" s="2" t="str">
        <f>VLOOKUP(GERAL[[#This Row],[CÓD]],SEALL,4,FALSE)</f>
        <v>09</v>
      </c>
      <c r="K1328" s="2" t="str">
        <f>IF(ISERR(FIND("01",GERAL[[#This Row],[ODS]])),"NÃO","SIM")</f>
        <v>NÃO</v>
      </c>
      <c r="L1328" s="2" t="str">
        <f>IF(ISERR(FIND("02",GERAL[[#This Row],[ODS]])),"NÃO","SIM")</f>
        <v>NÃO</v>
      </c>
      <c r="M1328" s="2" t="str">
        <f>IF(ISERR(FIND("03",GERAL[[#This Row],[ODS]])),"NÃO","SIM")</f>
        <v>NÃO</v>
      </c>
      <c r="N1328" s="2" t="str">
        <f>IF(ISERR(FIND("04",GERAL[[#This Row],[ODS]])),"NÃO","SIM")</f>
        <v>NÃO</v>
      </c>
      <c r="O1328" s="2" t="str">
        <f>IF(ISERR(FIND("05",GERAL[[#This Row],[ODS]])),"NÃO","SIM")</f>
        <v>NÃO</v>
      </c>
      <c r="P1328" s="2" t="str">
        <f>IF(ISERR(FIND("06",GERAL[[#This Row],[ODS]])),"NÃO","SIM")</f>
        <v>NÃO</v>
      </c>
      <c r="Q1328" s="2" t="str">
        <f>IF(ISERR(FIND("07",GERAL[[#This Row],[ODS]])),"NÃO","SIM")</f>
        <v>NÃO</v>
      </c>
      <c r="R1328" s="2" t="str">
        <f>IF(ISERR(FIND("08",GERAL[[#This Row],[ODS]])),"NÃO","SIM")</f>
        <v>NÃO</v>
      </c>
      <c r="S1328" s="2" t="str">
        <f>IF(ISERR(FIND("09",GERAL[[#This Row],[ODS]])),"NÃO","SIM")</f>
        <v>SIM</v>
      </c>
      <c r="T1328" s="2" t="str">
        <f>IF(ISERR(FIND("10",GERAL[[#This Row],[ODS]])),"NÃO","SIM")</f>
        <v>NÃO</v>
      </c>
      <c r="U1328" s="2" t="str">
        <f>IF(ISERR(FIND("11",GERAL[[#This Row],[ODS]])),"NÃO","SIM")</f>
        <v>NÃO</v>
      </c>
      <c r="V1328" s="2" t="str">
        <f>IF(ISERR(FIND("12",GERAL[[#This Row],[ODS]])),"NÃO","SIM")</f>
        <v>NÃO</v>
      </c>
      <c r="W1328" s="2" t="str">
        <f>IF(ISERR(FIND("13",GERAL[[#This Row],[ODS]])),"NÃO","SIM")</f>
        <v>NÃO</v>
      </c>
      <c r="X1328" s="2" t="str">
        <f>IF(ISERR(FIND("14",GERAL[[#This Row],[ODS]])),"NÃO","SIM")</f>
        <v>NÃO</v>
      </c>
      <c r="Y1328" s="2" t="str">
        <f>IF(ISERR(FIND("15",GERAL[[#This Row],[ODS]])),"NÃO","SIM")</f>
        <v>NÃO</v>
      </c>
      <c r="Z1328" s="2" t="str">
        <f>IF(ISERR(FIND("16",GERAL[[#This Row],[ODS]])),"NÃO","SIM")</f>
        <v>NÃO</v>
      </c>
      <c r="AA1328" s="2" t="str">
        <f>IF(ISERR(FIND("17",GERAL[[#This Row],[ODS]])),"NÃO","SIM")</f>
        <v>NÃO</v>
      </c>
      <c r="AB1328" s="1">
        <v>43.599507302208877</v>
      </c>
      <c r="AC1328" s="1">
        <v>43.599507302208877</v>
      </c>
      <c r="AD1328" s="1">
        <v>43.599507302208877</v>
      </c>
      <c r="AE1328" s="1">
        <v>43.49146325716093</v>
      </c>
      <c r="AF1328" s="1">
        <v>43.933194862189616</v>
      </c>
      <c r="AG1328" s="1" t="str">
        <f>GERAL[[#This Row],[SIGLA]]&amp;GERAL[[#This Row],[CÓD]]</f>
        <v>AMIN_PC</v>
      </c>
      <c r="AH1328" s="1">
        <f ca="1">VLOOKUP(GERAL[[#This Row],[REF_NOTA]],BASE_NOTAS[],7,FALSE)</f>
        <v>43.76629024551216</v>
      </c>
      <c r="AI1328" s="31">
        <f ca="1">IF(GERAL[[#This Row],[Nota 2025]]="",0,GERAL[[#This Row],[Nota 2026]]-GERAL[[#This Row],[Nota 2025]])</f>
        <v>-0.16690461667745637</v>
      </c>
    </row>
    <row r="1329" spans="1:35" ht="17" x14ac:dyDescent="0.35">
      <c r="A1329" s="2" t="s">
        <v>160</v>
      </c>
      <c r="B1329" s="2" t="s">
        <v>187</v>
      </c>
      <c r="C1329" s="2" t="s">
        <v>213</v>
      </c>
      <c r="D1329" s="15" t="s">
        <v>51</v>
      </c>
      <c r="E1329" s="2" t="s">
        <v>120</v>
      </c>
      <c r="F1329" s="2" t="str">
        <f>VLOOKUP(GERAL[[#This Row],[CÓD]],SEALL,6,FALSE)</f>
        <v>SG</v>
      </c>
      <c r="G132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2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2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29" s="2" t="str">
        <f>VLOOKUP(GERAL[[#This Row],[CÓD]],SEALL,4,FALSE)</f>
        <v>09</v>
      </c>
      <c r="K1329" s="2" t="str">
        <f>IF(ISERR(FIND("01",GERAL[[#This Row],[ODS]])),"NÃO","SIM")</f>
        <v>NÃO</v>
      </c>
      <c r="L1329" s="2" t="str">
        <f>IF(ISERR(FIND("02",GERAL[[#This Row],[ODS]])),"NÃO","SIM")</f>
        <v>NÃO</v>
      </c>
      <c r="M1329" s="2" t="str">
        <f>IF(ISERR(FIND("03",GERAL[[#This Row],[ODS]])),"NÃO","SIM")</f>
        <v>NÃO</v>
      </c>
      <c r="N1329" s="2" t="str">
        <f>IF(ISERR(FIND("04",GERAL[[#This Row],[ODS]])),"NÃO","SIM")</f>
        <v>NÃO</v>
      </c>
      <c r="O1329" s="2" t="str">
        <f>IF(ISERR(FIND("05",GERAL[[#This Row],[ODS]])),"NÃO","SIM")</f>
        <v>NÃO</v>
      </c>
      <c r="P1329" s="2" t="str">
        <f>IF(ISERR(FIND("06",GERAL[[#This Row],[ODS]])),"NÃO","SIM")</f>
        <v>NÃO</v>
      </c>
      <c r="Q1329" s="2" t="str">
        <f>IF(ISERR(FIND("07",GERAL[[#This Row],[ODS]])),"NÃO","SIM")</f>
        <v>NÃO</v>
      </c>
      <c r="R1329" s="2" t="str">
        <f>IF(ISERR(FIND("08",GERAL[[#This Row],[ODS]])),"NÃO","SIM")</f>
        <v>NÃO</v>
      </c>
      <c r="S1329" s="2" t="str">
        <f>IF(ISERR(FIND("09",GERAL[[#This Row],[ODS]])),"NÃO","SIM")</f>
        <v>SIM</v>
      </c>
      <c r="T1329" s="2" t="str">
        <f>IF(ISERR(FIND("10",GERAL[[#This Row],[ODS]])),"NÃO","SIM")</f>
        <v>NÃO</v>
      </c>
      <c r="U1329" s="2" t="str">
        <f>IF(ISERR(FIND("11",GERAL[[#This Row],[ODS]])),"NÃO","SIM")</f>
        <v>NÃO</v>
      </c>
      <c r="V1329" s="2" t="str">
        <f>IF(ISERR(FIND("12",GERAL[[#This Row],[ODS]])),"NÃO","SIM")</f>
        <v>NÃO</v>
      </c>
      <c r="W1329" s="2" t="str">
        <f>IF(ISERR(FIND("13",GERAL[[#This Row],[ODS]])),"NÃO","SIM")</f>
        <v>NÃO</v>
      </c>
      <c r="X1329" s="2" t="str">
        <f>IF(ISERR(FIND("14",GERAL[[#This Row],[ODS]])),"NÃO","SIM")</f>
        <v>NÃO</v>
      </c>
      <c r="Y1329" s="2" t="str">
        <f>IF(ISERR(FIND("15",GERAL[[#This Row],[ODS]])),"NÃO","SIM")</f>
        <v>NÃO</v>
      </c>
      <c r="Z1329" s="2" t="str">
        <f>IF(ISERR(FIND("16",GERAL[[#This Row],[ODS]])),"NÃO","SIM")</f>
        <v>NÃO</v>
      </c>
      <c r="AA1329" s="2" t="str">
        <f>IF(ISERR(FIND("17",GERAL[[#This Row],[ODS]])),"NÃO","SIM")</f>
        <v>NÃO</v>
      </c>
      <c r="AB1329" s="1">
        <v>39.67549961986397</v>
      </c>
      <c r="AC1329" s="1">
        <v>39.67549961986397</v>
      </c>
      <c r="AD1329" s="1">
        <v>39.67549961986397</v>
      </c>
      <c r="AE1329" s="1">
        <v>41.025869288455176</v>
      </c>
      <c r="AF1329" s="1">
        <v>42.570589815910168</v>
      </c>
      <c r="AG1329" s="1" t="str">
        <f>GERAL[[#This Row],[SIGLA]]&amp;GERAL[[#This Row],[CÓD]]</f>
        <v>BAIN_PC</v>
      </c>
      <c r="AH1329" s="1">
        <f ca="1">VLOOKUP(GERAL[[#This Row],[REF_NOTA]],BASE_NOTAS[],7,FALSE)</f>
        <v>47.73498277066566</v>
      </c>
      <c r="AI1329" s="31">
        <f ca="1">IF(GERAL[[#This Row],[Nota 2025]]="",0,GERAL[[#This Row],[Nota 2026]]-GERAL[[#This Row],[Nota 2025]])</f>
        <v>5.1643929547554919</v>
      </c>
    </row>
    <row r="1330" spans="1:35" ht="17" x14ac:dyDescent="0.35">
      <c r="A1330" s="2" t="s">
        <v>161</v>
      </c>
      <c r="B1330" s="2" t="s">
        <v>188</v>
      </c>
      <c r="C1330" s="2" t="s">
        <v>213</v>
      </c>
      <c r="D1330" s="15" t="s">
        <v>51</v>
      </c>
      <c r="E1330" s="2" t="s">
        <v>120</v>
      </c>
      <c r="F1330" s="2" t="str">
        <f>VLOOKUP(GERAL[[#This Row],[CÓD]],SEALL,6,FALSE)</f>
        <v>SG</v>
      </c>
      <c r="G133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3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3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30" s="2" t="str">
        <f>VLOOKUP(GERAL[[#This Row],[CÓD]],SEALL,4,FALSE)</f>
        <v>09</v>
      </c>
      <c r="K1330" s="2" t="str">
        <f>IF(ISERR(FIND("01",GERAL[[#This Row],[ODS]])),"NÃO","SIM")</f>
        <v>NÃO</v>
      </c>
      <c r="L1330" s="2" t="str">
        <f>IF(ISERR(FIND("02",GERAL[[#This Row],[ODS]])),"NÃO","SIM")</f>
        <v>NÃO</v>
      </c>
      <c r="M1330" s="2" t="str">
        <f>IF(ISERR(FIND("03",GERAL[[#This Row],[ODS]])),"NÃO","SIM")</f>
        <v>NÃO</v>
      </c>
      <c r="N1330" s="2" t="str">
        <f>IF(ISERR(FIND("04",GERAL[[#This Row],[ODS]])),"NÃO","SIM")</f>
        <v>NÃO</v>
      </c>
      <c r="O1330" s="2" t="str">
        <f>IF(ISERR(FIND("05",GERAL[[#This Row],[ODS]])),"NÃO","SIM")</f>
        <v>NÃO</v>
      </c>
      <c r="P1330" s="2" t="str">
        <f>IF(ISERR(FIND("06",GERAL[[#This Row],[ODS]])),"NÃO","SIM")</f>
        <v>NÃO</v>
      </c>
      <c r="Q1330" s="2" t="str">
        <f>IF(ISERR(FIND("07",GERAL[[#This Row],[ODS]])),"NÃO","SIM")</f>
        <v>NÃO</v>
      </c>
      <c r="R1330" s="2" t="str">
        <f>IF(ISERR(FIND("08",GERAL[[#This Row],[ODS]])),"NÃO","SIM")</f>
        <v>NÃO</v>
      </c>
      <c r="S1330" s="2" t="str">
        <f>IF(ISERR(FIND("09",GERAL[[#This Row],[ODS]])),"NÃO","SIM")</f>
        <v>SIM</v>
      </c>
      <c r="T1330" s="2" t="str">
        <f>IF(ISERR(FIND("10",GERAL[[#This Row],[ODS]])),"NÃO","SIM")</f>
        <v>NÃO</v>
      </c>
      <c r="U1330" s="2" t="str">
        <f>IF(ISERR(FIND("11",GERAL[[#This Row],[ODS]])),"NÃO","SIM")</f>
        <v>NÃO</v>
      </c>
      <c r="V1330" s="2" t="str">
        <f>IF(ISERR(FIND("12",GERAL[[#This Row],[ODS]])),"NÃO","SIM")</f>
        <v>NÃO</v>
      </c>
      <c r="W1330" s="2" t="str">
        <f>IF(ISERR(FIND("13",GERAL[[#This Row],[ODS]])),"NÃO","SIM")</f>
        <v>NÃO</v>
      </c>
      <c r="X1330" s="2" t="str">
        <f>IF(ISERR(FIND("14",GERAL[[#This Row],[ODS]])),"NÃO","SIM")</f>
        <v>NÃO</v>
      </c>
      <c r="Y1330" s="2" t="str">
        <f>IF(ISERR(FIND("15",GERAL[[#This Row],[ODS]])),"NÃO","SIM")</f>
        <v>NÃO</v>
      </c>
      <c r="Z1330" s="2" t="str">
        <f>IF(ISERR(FIND("16",GERAL[[#This Row],[ODS]])),"NÃO","SIM")</f>
        <v>NÃO</v>
      </c>
      <c r="AA1330" s="2" t="str">
        <f>IF(ISERR(FIND("17",GERAL[[#This Row],[ODS]])),"NÃO","SIM")</f>
        <v>NÃO</v>
      </c>
      <c r="AB1330" s="1">
        <v>55.080284491326111</v>
      </c>
      <c r="AC1330" s="1">
        <v>55.080284491326111</v>
      </c>
      <c r="AD1330" s="1">
        <v>55.080284491326111</v>
      </c>
      <c r="AE1330" s="1">
        <v>61.212070574269987</v>
      </c>
      <c r="AF1330" s="1">
        <v>65.83988040585983</v>
      </c>
      <c r="AG1330" s="1" t="str">
        <f>GERAL[[#This Row],[SIGLA]]&amp;GERAL[[#This Row],[CÓD]]</f>
        <v>CEIN_PC</v>
      </c>
      <c r="AH1330" s="1">
        <f ca="1">VLOOKUP(GERAL[[#This Row],[REF_NOTA]],BASE_NOTAS[],7,FALSE)</f>
        <v>72.235825270979461</v>
      </c>
      <c r="AI1330" s="31">
        <f ca="1">IF(GERAL[[#This Row],[Nota 2025]]="",0,GERAL[[#This Row],[Nota 2026]]-GERAL[[#This Row],[Nota 2025]])</f>
        <v>6.3959448651196311</v>
      </c>
    </row>
    <row r="1331" spans="1:35" ht="17" x14ac:dyDescent="0.35">
      <c r="A1331" s="2" t="s">
        <v>162</v>
      </c>
      <c r="B1331" s="2" t="s">
        <v>189</v>
      </c>
      <c r="C1331" s="2" t="s">
        <v>213</v>
      </c>
      <c r="D1331" s="15" t="s">
        <v>51</v>
      </c>
      <c r="E1331" s="2" t="s">
        <v>120</v>
      </c>
      <c r="F1331" s="2" t="str">
        <f>VLOOKUP(GERAL[[#This Row],[CÓD]],SEALL,6,FALSE)</f>
        <v>SG</v>
      </c>
      <c r="G133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3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3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31" s="2" t="str">
        <f>VLOOKUP(GERAL[[#This Row],[CÓD]],SEALL,4,FALSE)</f>
        <v>09</v>
      </c>
      <c r="K1331" s="2" t="str">
        <f>IF(ISERR(FIND("01",GERAL[[#This Row],[ODS]])),"NÃO","SIM")</f>
        <v>NÃO</v>
      </c>
      <c r="L1331" s="2" t="str">
        <f>IF(ISERR(FIND("02",GERAL[[#This Row],[ODS]])),"NÃO","SIM")</f>
        <v>NÃO</v>
      </c>
      <c r="M1331" s="2" t="str">
        <f>IF(ISERR(FIND("03",GERAL[[#This Row],[ODS]])),"NÃO","SIM")</f>
        <v>NÃO</v>
      </c>
      <c r="N1331" s="2" t="str">
        <f>IF(ISERR(FIND("04",GERAL[[#This Row],[ODS]])),"NÃO","SIM")</f>
        <v>NÃO</v>
      </c>
      <c r="O1331" s="2" t="str">
        <f>IF(ISERR(FIND("05",GERAL[[#This Row],[ODS]])),"NÃO","SIM")</f>
        <v>NÃO</v>
      </c>
      <c r="P1331" s="2" t="str">
        <f>IF(ISERR(FIND("06",GERAL[[#This Row],[ODS]])),"NÃO","SIM")</f>
        <v>NÃO</v>
      </c>
      <c r="Q1331" s="2" t="str">
        <f>IF(ISERR(FIND("07",GERAL[[#This Row],[ODS]])),"NÃO","SIM")</f>
        <v>NÃO</v>
      </c>
      <c r="R1331" s="2" t="str">
        <f>IF(ISERR(FIND("08",GERAL[[#This Row],[ODS]])),"NÃO","SIM")</f>
        <v>NÃO</v>
      </c>
      <c r="S1331" s="2" t="str">
        <f>IF(ISERR(FIND("09",GERAL[[#This Row],[ODS]])),"NÃO","SIM")</f>
        <v>SIM</v>
      </c>
      <c r="T1331" s="2" t="str">
        <f>IF(ISERR(FIND("10",GERAL[[#This Row],[ODS]])),"NÃO","SIM")</f>
        <v>NÃO</v>
      </c>
      <c r="U1331" s="2" t="str">
        <f>IF(ISERR(FIND("11",GERAL[[#This Row],[ODS]])),"NÃO","SIM")</f>
        <v>NÃO</v>
      </c>
      <c r="V1331" s="2" t="str">
        <f>IF(ISERR(FIND("12",GERAL[[#This Row],[ODS]])),"NÃO","SIM")</f>
        <v>NÃO</v>
      </c>
      <c r="W1331" s="2" t="str">
        <f>IF(ISERR(FIND("13",GERAL[[#This Row],[ODS]])),"NÃO","SIM")</f>
        <v>NÃO</v>
      </c>
      <c r="X1331" s="2" t="str">
        <f>IF(ISERR(FIND("14",GERAL[[#This Row],[ODS]])),"NÃO","SIM")</f>
        <v>NÃO</v>
      </c>
      <c r="Y1331" s="2" t="str">
        <f>IF(ISERR(FIND("15",GERAL[[#This Row],[ODS]])),"NÃO","SIM")</f>
        <v>NÃO</v>
      </c>
      <c r="Z1331" s="2" t="str">
        <f>IF(ISERR(FIND("16",GERAL[[#This Row],[ODS]])),"NÃO","SIM")</f>
        <v>NÃO</v>
      </c>
      <c r="AA1331" s="2" t="str">
        <f>IF(ISERR(FIND("17",GERAL[[#This Row],[ODS]])),"NÃO","SIM")</f>
        <v>NÃO</v>
      </c>
      <c r="AB1331" s="1">
        <v>100</v>
      </c>
      <c r="AC1331" s="1">
        <v>100</v>
      </c>
      <c r="AD1331" s="1">
        <v>100</v>
      </c>
      <c r="AE1331" s="1">
        <v>100</v>
      </c>
      <c r="AF1331" s="1">
        <v>100</v>
      </c>
      <c r="AG1331" s="1" t="str">
        <f>GERAL[[#This Row],[SIGLA]]&amp;GERAL[[#This Row],[CÓD]]</f>
        <v>DFIN_PC</v>
      </c>
      <c r="AH1331" s="1">
        <f ca="1">VLOOKUP(GERAL[[#This Row],[REF_NOTA]],BASE_NOTAS[],7,FALSE)</f>
        <v>100</v>
      </c>
      <c r="AI1331" s="31">
        <f ca="1">IF(GERAL[[#This Row],[Nota 2025]]="",0,GERAL[[#This Row],[Nota 2026]]-GERAL[[#This Row],[Nota 2025]])</f>
        <v>0</v>
      </c>
    </row>
    <row r="1332" spans="1:35" ht="17" x14ac:dyDescent="0.35">
      <c r="A1332" s="2" t="s">
        <v>163</v>
      </c>
      <c r="B1332" s="2" t="s">
        <v>183</v>
      </c>
      <c r="C1332" s="2" t="s">
        <v>213</v>
      </c>
      <c r="D1332" s="15" t="s">
        <v>51</v>
      </c>
      <c r="E1332" s="2" t="s">
        <v>120</v>
      </c>
      <c r="F1332" s="2" t="str">
        <f>VLOOKUP(GERAL[[#This Row],[CÓD]],SEALL,6,FALSE)</f>
        <v>SG</v>
      </c>
      <c r="G133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3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3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32" s="2" t="str">
        <f>VLOOKUP(GERAL[[#This Row],[CÓD]],SEALL,4,FALSE)</f>
        <v>09</v>
      </c>
      <c r="K1332" s="2" t="str">
        <f>IF(ISERR(FIND("01",GERAL[[#This Row],[ODS]])),"NÃO","SIM")</f>
        <v>NÃO</v>
      </c>
      <c r="L1332" s="2" t="str">
        <f>IF(ISERR(FIND("02",GERAL[[#This Row],[ODS]])),"NÃO","SIM")</f>
        <v>NÃO</v>
      </c>
      <c r="M1332" s="2" t="str">
        <f>IF(ISERR(FIND("03",GERAL[[#This Row],[ODS]])),"NÃO","SIM")</f>
        <v>NÃO</v>
      </c>
      <c r="N1332" s="2" t="str">
        <f>IF(ISERR(FIND("04",GERAL[[#This Row],[ODS]])),"NÃO","SIM")</f>
        <v>NÃO</v>
      </c>
      <c r="O1332" s="2" t="str">
        <f>IF(ISERR(FIND("05",GERAL[[#This Row],[ODS]])),"NÃO","SIM")</f>
        <v>NÃO</v>
      </c>
      <c r="P1332" s="2" t="str">
        <f>IF(ISERR(FIND("06",GERAL[[#This Row],[ODS]])),"NÃO","SIM")</f>
        <v>NÃO</v>
      </c>
      <c r="Q1332" s="2" t="str">
        <f>IF(ISERR(FIND("07",GERAL[[#This Row],[ODS]])),"NÃO","SIM")</f>
        <v>NÃO</v>
      </c>
      <c r="R1332" s="2" t="str">
        <f>IF(ISERR(FIND("08",GERAL[[#This Row],[ODS]])),"NÃO","SIM")</f>
        <v>NÃO</v>
      </c>
      <c r="S1332" s="2" t="str">
        <f>IF(ISERR(FIND("09",GERAL[[#This Row],[ODS]])),"NÃO","SIM")</f>
        <v>SIM</v>
      </c>
      <c r="T1332" s="2" t="str">
        <f>IF(ISERR(FIND("10",GERAL[[#This Row],[ODS]])),"NÃO","SIM")</f>
        <v>NÃO</v>
      </c>
      <c r="U1332" s="2" t="str">
        <f>IF(ISERR(FIND("11",GERAL[[#This Row],[ODS]])),"NÃO","SIM")</f>
        <v>NÃO</v>
      </c>
      <c r="V1332" s="2" t="str">
        <f>IF(ISERR(FIND("12",GERAL[[#This Row],[ODS]])),"NÃO","SIM")</f>
        <v>NÃO</v>
      </c>
      <c r="W1332" s="2" t="str">
        <f>IF(ISERR(FIND("13",GERAL[[#This Row],[ODS]])),"NÃO","SIM")</f>
        <v>NÃO</v>
      </c>
      <c r="X1332" s="2" t="str">
        <f>IF(ISERR(FIND("14",GERAL[[#This Row],[ODS]])),"NÃO","SIM")</f>
        <v>NÃO</v>
      </c>
      <c r="Y1332" s="2" t="str">
        <f>IF(ISERR(FIND("15",GERAL[[#This Row],[ODS]])),"NÃO","SIM")</f>
        <v>NÃO</v>
      </c>
      <c r="Z1332" s="2" t="str">
        <f>IF(ISERR(FIND("16",GERAL[[#This Row],[ODS]])),"NÃO","SIM")</f>
        <v>NÃO</v>
      </c>
      <c r="AA1332" s="2" t="str">
        <f>IF(ISERR(FIND("17",GERAL[[#This Row],[ODS]])),"NÃO","SIM")</f>
        <v>NÃO</v>
      </c>
      <c r="AB1332" s="1">
        <v>71.941678035537763</v>
      </c>
      <c r="AC1332" s="1">
        <v>71.941678035537763</v>
      </c>
      <c r="AD1332" s="1">
        <v>71.941678035537763</v>
      </c>
      <c r="AE1332" s="1">
        <v>74.911266400455574</v>
      </c>
      <c r="AF1332" s="1">
        <v>79.596627223405861</v>
      </c>
      <c r="AG1332" s="1" t="str">
        <f>GERAL[[#This Row],[SIGLA]]&amp;GERAL[[#This Row],[CÓD]]</f>
        <v>ESIN_PC</v>
      </c>
      <c r="AH1332" s="1">
        <f ca="1">VLOOKUP(GERAL[[#This Row],[REF_NOTA]],BASE_NOTAS[],7,FALSE)</f>
        <v>86.255736824399648</v>
      </c>
      <c r="AI1332" s="31">
        <f ca="1">IF(GERAL[[#This Row],[Nota 2025]]="",0,GERAL[[#This Row],[Nota 2026]]-GERAL[[#This Row],[Nota 2025]])</f>
        <v>6.6591096009937871</v>
      </c>
    </row>
    <row r="1333" spans="1:35" ht="17" x14ac:dyDescent="0.35">
      <c r="A1333" s="2" t="s">
        <v>164</v>
      </c>
      <c r="B1333" s="2" t="s">
        <v>190</v>
      </c>
      <c r="C1333" s="2" t="s">
        <v>213</v>
      </c>
      <c r="D1333" s="15" t="s">
        <v>51</v>
      </c>
      <c r="E1333" s="2" t="s">
        <v>120</v>
      </c>
      <c r="F1333" s="2" t="str">
        <f>VLOOKUP(GERAL[[#This Row],[CÓD]],SEALL,6,FALSE)</f>
        <v>SG</v>
      </c>
      <c r="G133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3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3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33" s="2" t="str">
        <f>VLOOKUP(GERAL[[#This Row],[CÓD]],SEALL,4,FALSE)</f>
        <v>09</v>
      </c>
      <c r="K1333" s="2" t="str">
        <f>IF(ISERR(FIND("01",GERAL[[#This Row],[ODS]])),"NÃO","SIM")</f>
        <v>NÃO</v>
      </c>
      <c r="L1333" s="2" t="str">
        <f>IF(ISERR(FIND("02",GERAL[[#This Row],[ODS]])),"NÃO","SIM")</f>
        <v>NÃO</v>
      </c>
      <c r="M1333" s="2" t="str">
        <f>IF(ISERR(FIND("03",GERAL[[#This Row],[ODS]])),"NÃO","SIM")</f>
        <v>NÃO</v>
      </c>
      <c r="N1333" s="2" t="str">
        <f>IF(ISERR(FIND("04",GERAL[[#This Row],[ODS]])),"NÃO","SIM")</f>
        <v>NÃO</v>
      </c>
      <c r="O1333" s="2" t="str">
        <f>IF(ISERR(FIND("05",GERAL[[#This Row],[ODS]])),"NÃO","SIM")</f>
        <v>NÃO</v>
      </c>
      <c r="P1333" s="2" t="str">
        <f>IF(ISERR(FIND("06",GERAL[[#This Row],[ODS]])),"NÃO","SIM")</f>
        <v>NÃO</v>
      </c>
      <c r="Q1333" s="2" t="str">
        <f>IF(ISERR(FIND("07",GERAL[[#This Row],[ODS]])),"NÃO","SIM")</f>
        <v>NÃO</v>
      </c>
      <c r="R1333" s="2" t="str">
        <f>IF(ISERR(FIND("08",GERAL[[#This Row],[ODS]])),"NÃO","SIM")</f>
        <v>NÃO</v>
      </c>
      <c r="S1333" s="2" t="str">
        <f>IF(ISERR(FIND("09",GERAL[[#This Row],[ODS]])),"NÃO","SIM")</f>
        <v>SIM</v>
      </c>
      <c r="T1333" s="2" t="str">
        <f>IF(ISERR(FIND("10",GERAL[[#This Row],[ODS]])),"NÃO","SIM")</f>
        <v>NÃO</v>
      </c>
      <c r="U1333" s="2" t="str">
        <f>IF(ISERR(FIND("11",GERAL[[#This Row],[ODS]])),"NÃO","SIM")</f>
        <v>NÃO</v>
      </c>
      <c r="V1333" s="2" t="str">
        <f>IF(ISERR(FIND("12",GERAL[[#This Row],[ODS]])),"NÃO","SIM")</f>
        <v>NÃO</v>
      </c>
      <c r="W1333" s="2" t="str">
        <f>IF(ISERR(FIND("13",GERAL[[#This Row],[ODS]])),"NÃO","SIM")</f>
        <v>NÃO</v>
      </c>
      <c r="X1333" s="2" t="str">
        <f>IF(ISERR(FIND("14",GERAL[[#This Row],[ODS]])),"NÃO","SIM")</f>
        <v>NÃO</v>
      </c>
      <c r="Y1333" s="2" t="str">
        <f>IF(ISERR(FIND("15",GERAL[[#This Row],[ODS]])),"NÃO","SIM")</f>
        <v>NÃO</v>
      </c>
      <c r="Z1333" s="2" t="str">
        <f>IF(ISERR(FIND("16",GERAL[[#This Row],[ODS]])),"NÃO","SIM")</f>
        <v>NÃO</v>
      </c>
      <c r="AA1333" s="2" t="str">
        <f>IF(ISERR(FIND("17",GERAL[[#This Row],[ODS]])),"NÃO","SIM")</f>
        <v>NÃO</v>
      </c>
      <c r="AB1333" s="1">
        <v>35.623194586863896</v>
      </c>
      <c r="AC1333" s="1">
        <v>35.623194586863896</v>
      </c>
      <c r="AD1333" s="1">
        <v>35.623194586863896</v>
      </c>
      <c r="AE1333" s="1">
        <v>16.384827303490322</v>
      </c>
      <c r="AF1333" s="1">
        <v>18.134891004472188</v>
      </c>
      <c r="AG1333" s="1" t="str">
        <f>GERAL[[#This Row],[SIGLA]]&amp;GERAL[[#This Row],[CÓD]]</f>
        <v>GOIN_PC</v>
      </c>
      <c r="AH1333" s="1">
        <f ca="1">VLOOKUP(GERAL[[#This Row],[REF_NOTA]],BASE_NOTAS[],7,FALSE)</f>
        <v>23.076274068460975</v>
      </c>
      <c r="AI1333" s="31">
        <f ca="1">IF(GERAL[[#This Row],[Nota 2025]]="",0,GERAL[[#This Row],[Nota 2026]]-GERAL[[#This Row],[Nota 2025]])</f>
        <v>4.9413830639887877</v>
      </c>
    </row>
    <row r="1334" spans="1:35" ht="17" x14ac:dyDescent="0.35">
      <c r="A1334" s="2" t="s">
        <v>165</v>
      </c>
      <c r="B1334" s="2" t="s">
        <v>191</v>
      </c>
      <c r="C1334" s="2" t="s">
        <v>213</v>
      </c>
      <c r="D1334" s="15" t="s">
        <v>51</v>
      </c>
      <c r="E1334" s="2" t="s">
        <v>120</v>
      </c>
      <c r="F1334" s="2" t="str">
        <f>VLOOKUP(GERAL[[#This Row],[CÓD]],SEALL,6,FALSE)</f>
        <v>SG</v>
      </c>
      <c r="G133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3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3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34" s="2" t="str">
        <f>VLOOKUP(GERAL[[#This Row],[CÓD]],SEALL,4,FALSE)</f>
        <v>09</v>
      </c>
      <c r="K1334" s="2" t="str">
        <f>IF(ISERR(FIND("01",GERAL[[#This Row],[ODS]])),"NÃO","SIM")</f>
        <v>NÃO</v>
      </c>
      <c r="L1334" s="2" t="str">
        <f>IF(ISERR(FIND("02",GERAL[[#This Row],[ODS]])),"NÃO","SIM")</f>
        <v>NÃO</v>
      </c>
      <c r="M1334" s="2" t="str">
        <f>IF(ISERR(FIND("03",GERAL[[#This Row],[ODS]])),"NÃO","SIM")</f>
        <v>NÃO</v>
      </c>
      <c r="N1334" s="2" t="str">
        <f>IF(ISERR(FIND("04",GERAL[[#This Row],[ODS]])),"NÃO","SIM")</f>
        <v>NÃO</v>
      </c>
      <c r="O1334" s="2" t="str">
        <f>IF(ISERR(FIND("05",GERAL[[#This Row],[ODS]])),"NÃO","SIM")</f>
        <v>NÃO</v>
      </c>
      <c r="P1334" s="2" t="str">
        <f>IF(ISERR(FIND("06",GERAL[[#This Row],[ODS]])),"NÃO","SIM")</f>
        <v>NÃO</v>
      </c>
      <c r="Q1334" s="2" t="str">
        <f>IF(ISERR(FIND("07",GERAL[[#This Row],[ODS]])),"NÃO","SIM")</f>
        <v>NÃO</v>
      </c>
      <c r="R1334" s="2" t="str">
        <f>IF(ISERR(FIND("08",GERAL[[#This Row],[ODS]])),"NÃO","SIM")</f>
        <v>NÃO</v>
      </c>
      <c r="S1334" s="2" t="str">
        <f>IF(ISERR(FIND("09",GERAL[[#This Row],[ODS]])),"NÃO","SIM")</f>
        <v>SIM</v>
      </c>
      <c r="T1334" s="2" t="str">
        <f>IF(ISERR(FIND("10",GERAL[[#This Row],[ODS]])),"NÃO","SIM")</f>
        <v>NÃO</v>
      </c>
      <c r="U1334" s="2" t="str">
        <f>IF(ISERR(FIND("11",GERAL[[#This Row],[ODS]])),"NÃO","SIM")</f>
        <v>NÃO</v>
      </c>
      <c r="V1334" s="2" t="str">
        <f>IF(ISERR(FIND("12",GERAL[[#This Row],[ODS]])),"NÃO","SIM")</f>
        <v>NÃO</v>
      </c>
      <c r="W1334" s="2" t="str">
        <f>IF(ISERR(FIND("13",GERAL[[#This Row],[ODS]])),"NÃO","SIM")</f>
        <v>NÃO</v>
      </c>
      <c r="X1334" s="2" t="str">
        <f>IF(ISERR(FIND("14",GERAL[[#This Row],[ODS]])),"NÃO","SIM")</f>
        <v>NÃO</v>
      </c>
      <c r="Y1334" s="2" t="str">
        <f>IF(ISERR(FIND("15",GERAL[[#This Row],[ODS]])),"NÃO","SIM")</f>
        <v>NÃO</v>
      </c>
      <c r="Z1334" s="2" t="str">
        <f>IF(ISERR(FIND("16",GERAL[[#This Row],[ODS]])),"NÃO","SIM")</f>
        <v>NÃO</v>
      </c>
      <c r="AA1334" s="2" t="str">
        <f>IF(ISERR(FIND("17",GERAL[[#This Row],[ODS]])),"NÃO","SIM")</f>
        <v>NÃO</v>
      </c>
      <c r="AB1334" s="1">
        <v>32.48684194766259</v>
      </c>
      <c r="AC1334" s="1">
        <v>32.48684194766259</v>
      </c>
      <c r="AD1334" s="1">
        <v>32.48684194766259</v>
      </c>
      <c r="AE1334" s="1">
        <v>34.337673500105979</v>
      </c>
      <c r="AF1334" s="1">
        <v>35.634805010313556</v>
      </c>
      <c r="AG1334" s="1" t="str">
        <f>GERAL[[#This Row],[SIGLA]]&amp;GERAL[[#This Row],[CÓD]]</f>
        <v>MAIN_PC</v>
      </c>
      <c r="AH1334" s="1">
        <f ca="1">VLOOKUP(GERAL[[#This Row],[REF_NOTA]],BASE_NOTAS[],7,FALSE)</f>
        <v>42.636690543983008</v>
      </c>
      <c r="AI1334" s="31">
        <f ca="1">IF(GERAL[[#This Row],[Nota 2025]]="",0,GERAL[[#This Row],[Nota 2026]]-GERAL[[#This Row],[Nota 2025]])</f>
        <v>7.0018855336694514</v>
      </c>
    </row>
    <row r="1335" spans="1:35" ht="17" x14ac:dyDescent="0.35">
      <c r="A1335" s="2" t="s">
        <v>168</v>
      </c>
      <c r="B1335" s="2" t="s">
        <v>195</v>
      </c>
      <c r="C1335" s="2" t="s">
        <v>213</v>
      </c>
      <c r="D1335" s="15" t="s">
        <v>51</v>
      </c>
      <c r="E1335" s="2" t="s">
        <v>120</v>
      </c>
      <c r="F1335" s="2" t="str">
        <f>VLOOKUP(GERAL[[#This Row],[CÓD]],SEALL,6,FALSE)</f>
        <v>SG</v>
      </c>
      <c r="G133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3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3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35" s="2" t="str">
        <f>VLOOKUP(GERAL[[#This Row],[CÓD]],SEALL,4,FALSE)</f>
        <v>09</v>
      </c>
      <c r="K1335" s="2" t="str">
        <f>IF(ISERR(FIND("01",GERAL[[#This Row],[ODS]])),"NÃO","SIM")</f>
        <v>NÃO</v>
      </c>
      <c r="L1335" s="2" t="str">
        <f>IF(ISERR(FIND("02",GERAL[[#This Row],[ODS]])),"NÃO","SIM")</f>
        <v>NÃO</v>
      </c>
      <c r="M1335" s="2" t="str">
        <f>IF(ISERR(FIND("03",GERAL[[#This Row],[ODS]])),"NÃO","SIM")</f>
        <v>NÃO</v>
      </c>
      <c r="N1335" s="2" t="str">
        <f>IF(ISERR(FIND("04",GERAL[[#This Row],[ODS]])),"NÃO","SIM")</f>
        <v>NÃO</v>
      </c>
      <c r="O1335" s="2" t="str">
        <f>IF(ISERR(FIND("05",GERAL[[#This Row],[ODS]])),"NÃO","SIM")</f>
        <v>NÃO</v>
      </c>
      <c r="P1335" s="2" t="str">
        <f>IF(ISERR(FIND("06",GERAL[[#This Row],[ODS]])),"NÃO","SIM")</f>
        <v>NÃO</v>
      </c>
      <c r="Q1335" s="2" t="str">
        <f>IF(ISERR(FIND("07",GERAL[[#This Row],[ODS]])),"NÃO","SIM")</f>
        <v>NÃO</v>
      </c>
      <c r="R1335" s="2" t="str">
        <f>IF(ISERR(FIND("08",GERAL[[#This Row],[ODS]])),"NÃO","SIM")</f>
        <v>NÃO</v>
      </c>
      <c r="S1335" s="2" t="str">
        <f>IF(ISERR(FIND("09",GERAL[[#This Row],[ODS]])),"NÃO","SIM")</f>
        <v>SIM</v>
      </c>
      <c r="T1335" s="2" t="str">
        <f>IF(ISERR(FIND("10",GERAL[[#This Row],[ODS]])),"NÃO","SIM")</f>
        <v>NÃO</v>
      </c>
      <c r="U1335" s="2" t="str">
        <f>IF(ISERR(FIND("11",GERAL[[#This Row],[ODS]])),"NÃO","SIM")</f>
        <v>NÃO</v>
      </c>
      <c r="V1335" s="2" t="str">
        <f>IF(ISERR(FIND("12",GERAL[[#This Row],[ODS]])),"NÃO","SIM")</f>
        <v>NÃO</v>
      </c>
      <c r="W1335" s="2" t="str">
        <f>IF(ISERR(FIND("13",GERAL[[#This Row],[ODS]])),"NÃO","SIM")</f>
        <v>NÃO</v>
      </c>
      <c r="X1335" s="2" t="str">
        <f>IF(ISERR(FIND("14",GERAL[[#This Row],[ODS]])),"NÃO","SIM")</f>
        <v>NÃO</v>
      </c>
      <c r="Y1335" s="2" t="str">
        <f>IF(ISERR(FIND("15",GERAL[[#This Row],[ODS]])),"NÃO","SIM")</f>
        <v>NÃO</v>
      </c>
      <c r="Z1335" s="2" t="str">
        <f>IF(ISERR(FIND("16",GERAL[[#This Row],[ODS]])),"NÃO","SIM")</f>
        <v>NÃO</v>
      </c>
      <c r="AA1335" s="2" t="str">
        <f>IF(ISERR(FIND("17",GERAL[[#This Row],[ODS]])),"NÃO","SIM")</f>
        <v>NÃO</v>
      </c>
      <c r="AB1335" s="1">
        <v>36.297641803637873</v>
      </c>
      <c r="AC1335" s="1">
        <v>36.297641803637873</v>
      </c>
      <c r="AD1335" s="1">
        <v>36.297641803637873</v>
      </c>
      <c r="AE1335" s="1">
        <v>24.35342683278207</v>
      </c>
      <c r="AF1335" s="1">
        <v>25.150972197886656</v>
      </c>
      <c r="AG1335" s="1" t="str">
        <f>GERAL[[#This Row],[SIGLA]]&amp;GERAL[[#This Row],[CÓD]]</f>
        <v>MTIN_PC</v>
      </c>
      <c r="AH1335" s="1">
        <f ca="1">VLOOKUP(GERAL[[#This Row],[REF_NOTA]],BASE_NOTAS[],7,FALSE)</f>
        <v>33.375592092932422</v>
      </c>
      <c r="AI1335" s="31">
        <f ca="1">IF(GERAL[[#This Row],[Nota 2025]]="",0,GERAL[[#This Row],[Nota 2026]]-GERAL[[#This Row],[Nota 2025]])</f>
        <v>8.2246198950457661</v>
      </c>
    </row>
    <row r="1336" spans="1:35" ht="17" x14ac:dyDescent="0.35">
      <c r="A1336" s="2" t="s">
        <v>167</v>
      </c>
      <c r="B1336" s="2" t="s">
        <v>193</v>
      </c>
      <c r="C1336" s="2" t="s">
        <v>213</v>
      </c>
      <c r="D1336" s="15" t="s">
        <v>51</v>
      </c>
      <c r="E1336" s="2" t="s">
        <v>120</v>
      </c>
      <c r="F1336" s="2" t="str">
        <f>VLOOKUP(GERAL[[#This Row],[CÓD]],SEALL,6,FALSE)</f>
        <v>SG</v>
      </c>
      <c r="G133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3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3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36" s="2" t="str">
        <f>VLOOKUP(GERAL[[#This Row],[CÓD]],SEALL,4,FALSE)</f>
        <v>09</v>
      </c>
      <c r="K1336" s="2" t="str">
        <f>IF(ISERR(FIND("01",GERAL[[#This Row],[ODS]])),"NÃO","SIM")</f>
        <v>NÃO</v>
      </c>
      <c r="L1336" s="2" t="str">
        <f>IF(ISERR(FIND("02",GERAL[[#This Row],[ODS]])),"NÃO","SIM")</f>
        <v>NÃO</v>
      </c>
      <c r="M1336" s="2" t="str">
        <f>IF(ISERR(FIND("03",GERAL[[#This Row],[ODS]])),"NÃO","SIM")</f>
        <v>NÃO</v>
      </c>
      <c r="N1336" s="2" t="str">
        <f>IF(ISERR(FIND("04",GERAL[[#This Row],[ODS]])),"NÃO","SIM")</f>
        <v>NÃO</v>
      </c>
      <c r="O1336" s="2" t="str">
        <f>IF(ISERR(FIND("05",GERAL[[#This Row],[ODS]])),"NÃO","SIM")</f>
        <v>NÃO</v>
      </c>
      <c r="P1336" s="2" t="str">
        <f>IF(ISERR(FIND("06",GERAL[[#This Row],[ODS]])),"NÃO","SIM")</f>
        <v>NÃO</v>
      </c>
      <c r="Q1336" s="2" t="str">
        <f>IF(ISERR(FIND("07",GERAL[[#This Row],[ODS]])),"NÃO","SIM")</f>
        <v>NÃO</v>
      </c>
      <c r="R1336" s="2" t="str">
        <f>IF(ISERR(FIND("08",GERAL[[#This Row],[ODS]])),"NÃO","SIM")</f>
        <v>NÃO</v>
      </c>
      <c r="S1336" s="2" t="str">
        <f>IF(ISERR(FIND("09",GERAL[[#This Row],[ODS]])),"NÃO","SIM")</f>
        <v>SIM</v>
      </c>
      <c r="T1336" s="2" t="str">
        <f>IF(ISERR(FIND("10",GERAL[[#This Row],[ODS]])),"NÃO","SIM")</f>
        <v>NÃO</v>
      </c>
      <c r="U1336" s="2" t="str">
        <f>IF(ISERR(FIND("11",GERAL[[#This Row],[ODS]])),"NÃO","SIM")</f>
        <v>NÃO</v>
      </c>
      <c r="V1336" s="2" t="str">
        <f>IF(ISERR(FIND("12",GERAL[[#This Row],[ODS]])),"NÃO","SIM")</f>
        <v>NÃO</v>
      </c>
      <c r="W1336" s="2" t="str">
        <f>IF(ISERR(FIND("13",GERAL[[#This Row],[ODS]])),"NÃO","SIM")</f>
        <v>NÃO</v>
      </c>
      <c r="X1336" s="2" t="str">
        <f>IF(ISERR(FIND("14",GERAL[[#This Row],[ODS]])),"NÃO","SIM")</f>
        <v>NÃO</v>
      </c>
      <c r="Y1336" s="2" t="str">
        <f>IF(ISERR(FIND("15",GERAL[[#This Row],[ODS]])),"NÃO","SIM")</f>
        <v>NÃO</v>
      </c>
      <c r="Z1336" s="2" t="str">
        <f>IF(ISERR(FIND("16",GERAL[[#This Row],[ODS]])),"NÃO","SIM")</f>
        <v>NÃO</v>
      </c>
      <c r="AA1336" s="2" t="str">
        <f>IF(ISERR(FIND("17",GERAL[[#This Row],[ODS]])),"NÃO","SIM")</f>
        <v>NÃO</v>
      </c>
      <c r="AB1336" s="1">
        <v>36.461728981704908</v>
      </c>
      <c r="AC1336" s="1">
        <v>36.461728981704908</v>
      </c>
      <c r="AD1336" s="1">
        <v>36.461728981704908</v>
      </c>
      <c r="AE1336" s="1">
        <v>20.184320891332209</v>
      </c>
      <c r="AF1336" s="1">
        <v>38.158334305498578</v>
      </c>
      <c r="AG1336" s="1" t="str">
        <f>GERAL[[#This Row],[SIGLA]]&amp;GERAL[[#This Row],[CÓD]]</f>
        <v>MSIN_PC</v>
      </c>
      <c r="AH1336" s="1">
        <f ca="1">VLOOKUP(GERAL[[#This Row],[REF_NOTA]],BASE_NOTAS[],7,FALSE)</f>
        <v>47.645188613418242</v>
      </c>
      <c r="AI1336" s="31">
        <f ca="1">IF(GERAL[[#This Row],[Nota 2025]]="",0,GERAL[[#This Row],[Nota 2026]]-GERAL[[#This Row],[Nota 2025]])</f>
        <v>9.4868543079196641</v>
      </c>
    </row>
    <row r="1337" spans="1:35" ht="17" x14ac:dyDescent="0.35">
      <c r="A1337" s="2" t="s">
        <v>166</v>
      </c>
      <c r="B1337" s="2" t="s">
        <v>192</v>
      </c>
      <c r="C1337" s="2" t="s">
        <v>213</v>
      </c>
      <c r="D1337" s="15" t="s">
        <v>51</v>
      </c>
      <c r="E1337" s="2" t="s">
        <v>120</v>
      </c>
      <c r="F1337" s="2" t="str">
        <f>VLOOKUP(GERAL[[#This Row],[CÓD]],SEALL,6,FALSE)</f>
        <v>SG</v>
      </c>
      <c r="G133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3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3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37" s="2" t="str">
        <f>VLOOKUP(GERAL[[#This Row],[CÓD]],SEALL,4,FALSE)</f>
        <v>09</v>
      </c>
      <c r="K1337" s="2" t="str">
        <f>IF(ISERR(FIND("01",GERAL[[#This Row],[ODS]])),"NÃO","SIM")</f>
        <v>NÃO</v>
      </c>
      <c r="L1337" s="2" t="str">
        <f>IF(ISERR(FIND("02",GERAL[[#This Row],[ODS]])),"NÃO","SIM")</f>
        <v>NÃO</v>
      </c>
      <c r="M1337" s="2" t="str">
        <f>IF(ISERR(FIND("03",GERAL[[#This Row],[ODS]])),"NÃO","SIM")</f>
        <v>NÃO</v>
      </c>
      <c r="N1337" s="2" t="str">
        <f>IF(ISERR(FIND("04",GERAL[[#This Row],[ODS]])),"NÃO","SIM")</f>
        <v>NÃO</v>
      </c>
      <c r="O1337" s="2" t="str">
        <f>IF(ISERR(FIND("05",GERAL[[#This Row],[ODS]])),"NÃO","SIM")</f>
        <v>NÃO</v>
      </c>
      <c r="P1337" s="2" t="str">
        <f>IF(ISERR(FIND("06",GERAL[[#This Row],[ODS]])),"NÃO","SIM")</f>
        <v>NÃO</v>
      </c>
      <c r="Q1337" s="2" t="str">
        <f>IF(ISERR(FIND("07",GERAL[[#This Row],[ODS]])),"NÃO","SIM")</f>
        <v>NÃO</v>
      </c>
      <c r="R1337" s="2" t="str">
        <f>IF(ISERR(FIND("08",GERAL[[#This Row],[ODS]])),"NÃO","SIM")</f>
        <v>NÃO</v>
      </c>
      <c r="S1337" s="2" t="str">
        <f>IF(ISERR(FIND("09",GERAL[[#This Row],[ODS]])),"NÃO","SIM")</f>
        <v>SIM</v>
      </c>
      <c r="T1337" s="2" t="str">
        <f>IF(ISERR(FIND("10",GERAL[[#This Row],[ODS]])),"NÃO","SIM")</f>
        <v>NÃO</v>
      </c>
      <c r="U1337" s="2" t="str">
        <f>IF(ISERR(FIND("11",GERAL[[#This Row],[ODS]])),"NÃO","SIM")</f>
        <v>NÃO</v>
      </c>
      <c r="V1337" s="2" t="str">
        <f>IF(ISERR(FIND("12",GERAL[[#This Row],[ODS]])),"NÃO","SIM")</f>
        <v>NÃO</v>
      </c>
      <c r="W1337" s="2" t="str">
        <f>IF(ISERR(FIND("13",GERAL[[#This Row],[ODS]])),"NÃO","SIM")</f>
        <v>NÃO</v>
      </c>
      <c r="X1337" s="2" t="str">
        <f>IF(ISERR(FIND("14",GERAL[[#This Row],[ODS]])),"NÃO","SIM")</f>
        <v>NÃO</v>
      </c>
      <c r="Y1337" s="2" t="str">
        <f>IF(ISERR(FIND("15",GERAL[[#This Row],[ODS]])),"NÃO","SIM")</f>
        <v>NÃO</v>
      </c>
      <c r="Z1337" s="2" t="str">
        <f>IF(ISERR(FIND("16",GERAL[[#This Row],[ODS]])),"NÃO","SIM")</f>
        <v>NÃO</v>
      </c>
      <c r="AA1337" s="2" t="str">
        <f>IF(ISERR(FIND("17",GERAL[[#This Row],[ODS]])),"NÃO","SIM")</f>
        <v>NÃO</v>
      </c>
      <c r="AB1337" s="1">
        <v>56.423426845903137</v>
      </c>
      <c r="AC1337" s="1">
        <v>56.423426845903137</v>
      </c>
      <c r="AD1337" s="1">
        <v>56.423426845903137</v>
      </c>
      <c r="AE1337" s="1">
        <v>54.160376267113598</v>
      </c>
      <c r="AF1337" s="1">
        <v>54.431396806897723</v>
      </c>
      <c r="AG1337" s="1" t="str">
        <f>GERAL[[#This Row],[SIGLA]]&amp;GERAL[[#This Row],[CÓD]]</f>
        <v>MGIN_PC</v>
      </c>
      <c r="AH1337" s="1">
        <f ca="1">VLOOKUP(GERAL[[#This Row],[REF_NOTA]],BASE_NOTAS[],7,FALSE)</f>
        <v>62.35227726493595</v>
      </c>
      <c r="AI1337" s="31">
        <f ca="1">IF(GERAL[[#This Row],[Nota 2025]]="",0,GERAL[[#This Row],[Nota 2026]]-GERAL[[#This Row],[Nota 2025]])</f>
        <v>7.9208804580382264</v>
      </c>
    </row>
    <row r="1338" spans="1:35" ht="17" x14ac:dyDescent="0.35">
      <c r="A1338" s="2" t="s">
        <v>169</v>
      </c>
      <c r="B1338" s="2" t="s">
        <v>196</v>
      </c>
      <c r="C1338" s="2" t="s">
        <v>213</v>
      </c>
      <c r="D1338" s="15" t="s">
        <v>51</v>
      </c>
      <c r="E1338" s="2" t="s">
        <v>120</v>
      </c>
      <c r="F1338" s="2" t="str">
        <f>VLOOKUP(GERAL[[#This Row],[CÓD]],SEALL,6,FALSE)</f>
        <v>SG</v>
      </c>
      <c r="G133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3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3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38" s="2" t="str">
        <f>VLOOKUP(GERAL[[#This Row],[CÓD]],SEALL,4,FALSE)</f>
        <v>09</v>
      </c>
      <c r="K1338" s="2" t="str">
        <f>IF(ISERR(FIND("01",GERAL[[#This Row],[ODS]])),"NÃO","SIM")</f>
        <v>NÃO</v>
      </c>
      <c r="L1338" s="2" t="str">
        <f>IF(ISERR(FIND("02",GERAL[[#This Row],[ODS]])),"NÃO","SIM")</f>
        <v>NÃO</v>
      </c>
      <c r="M1338" s="2" t="str">
        <f>IF(ISERR(FIND("03",GERAL[[#This Row],[ODS]])),"NÃO","SIM")</f>
        <v>NÃO</v>
      </c>
      <c r="N1338" s="2" t="str">
        <f>IF(ISERR(FIND("04",GERAL[[#This Row],[ODS]])),"NÃO","SIM")</f>
        <v>NÃO</v>
      </c>
      <c r="O1338" s="2" t="str">
        <f>IF(ISERR(FIND("05",GERAL[[#This Row],[ODS]])),"NÃO","SIM")</f>
        <v>NÃO</v>
      </c>
      <c r="P1338" s="2" t="str">
        <f>IF(ISERR(FIND("06",GERAL[[#This Row],[ODS]])),"NÃO","SIM")</f>
        <v>NÃO</v>
      </c>
      <c r="Q1338" s="2" t="str">
        <f>IF(ISERR(FIND("07",GERAL[[#This Row],[ODS]])),"NÃO","SIM")</f>
        <v>NÃO</v>
      </c>
      <c r="R1338" s="2" t="str">
        <f>IF(ISERR(FIND("08",GERAL[[#This Row],[ODS]])),"NÃO","SIM")</f>
        <v>NÃO</v>
      </c>
      <c r="S1338" s="2" t="str">
        <f>IF(ISERR(FIND("09",GERAL[[#This Row],[ODS]])),"NÃO","SIM")</f>
        <v>SIM</v>
      </c>
      <c r="T1338" s="2" t="str">
        <f>IF(ISERR(FIND("10",GERAL[[#This Row],[ODS]])),"NÃO","SIM")</f>
        <v>NÃO</v>
      </c>
      <c r="U1338" s="2" t="str">
        <f>IF(ISERR(FIND("11",GERAL[[#This Row],[ODS]])),"NÃO","SIM")</f>
        <v>NÃO</v>
      </c>
      <c r="V1338" s="2" t="str">
        <f>IF(ISERR(FIND("12",GERAL[[#This Row],[ODS]])),"NÃO","SIM")</f>
        <v>NÃO</v>
      </c>
      <c r="W1338" s="2" t="str">
        <f>IF(ISERR(FIND("13",GERAL[[#This Row],[ODS]])),"NÃO","SIM")</f>
        <v>NÃO</v>
      </c>
      <c r="X1338" s="2" t="str">
        <f>IF(ISERR(FIND("14",GERAL[[#This Row],[ODS]])),"NÃO","SIM")</f>
        <v>NÃO</v>
      </c>
      <c r="Y1338" s="2" t="str">
        <f>IF(ISERR(FIND("15",GERAL[[#This Row],[ODS]])),"NÃO","SIM")</f>
        <v>NÃO</v>
      </c>
      <c r="Z1338" s="2" t="str">
        <f>IF(ISERR(FIND("16",GERAL[[#This Row],[ODS]])),"NÃO","SIM")</f>
        <v>NÃO</v>
      </c>
      <c r="AA1338" s="2" t="str">
        <f>IF(ISERR(FIND("17",GERAL[[#This Row],[ODS]])),"NÃO","SIM")</f>
        <v>NÃO</v>
      </c>
      <c r="AB1338" s="1">
        <v>44.529091689514168</v>
      </c>
      <c r="AC1338" s="1">
        <v>44.529091689514168</v>
      </c>
      <c r="AD1338" s="1">
        <v>44.529091689514168</v>
      </c>
      <c r="AE1338" s="1">
        <v>34.320459069822924</v>
      </c>
      <c r="AF1338" s="1">
        <v>29.431973542714502</v>
      </c>
      <c r="AG1338" s="1" t="str">
        <f>GERAL[[#This Row],[SIGLA]]&amp;GERAL[[#This Row],[CÓD]]</f>
        <v>PAIN_PC</v>
      </c>
      <c r="AH1338" s="1">
        <f ca="1">VLOOKUP(GERAL[[#This Row],[REF_NOTA]],BASE_NOTAS[],7,FALSE)</f>
        <v>33.405322333939175</v>
      </c>
      <c r="AI1338" s="31">
        <f ca="1">IF(GERAL[[#This Row],[Nota 2025]]="",0,GERAL[[#This Row],[Nota 2026]]-GERAL[[#This Row],[Nota 2025]])</f>
        <v>3.973348791224673</v>
      </c>
    </row>
    <row r="1339" spans="1:35" ht="17" x14ac:dyDescent="0.35">
      <c r="A1339" s="2" t="s">
        <v>170</v>
      </c>
      <c r="B1339" s="2" t="s">
        <v>197</v>
      </c>
      <c r="C1339" s="2" t="s">
        <v>213</v>
      </c>
      <c r="D1339" s="15" t="s">
        <v>51</v>
      </c>
      <c r="E1339" s="2" t="s">
        <v>120</v>
      </c>
      <c r="F1339" s="2" t="str">
        <f>VLOOKUP(GERAL[[#This Row],[CÓD]],SEALL,6,FALSE)</f>
        <v>SG</v>
      </c>
      <c r="G133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3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3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39" s="2" t="str">
        <f>VLOOKUP(GERAL[[#This Row],[CÓD]],SEALL,4,FALSE)</f>
        <v>09</v>
      </c>
      <c r="K1339" s="2" t="str">
        <f>IF(ISERR(FIND("01",GERAL[[#This Row],[ODS]])),"NÃO","SIM")</f>
        <v>NÃO</v>
      </c>
      <c r="L1339" s="2" t="str">
        <f>IF(ISERR(FIND("02",GERAL[[#This Row],[ODS]])),"NÃO","SIM")</f>
        <v>NÃO</v>
      </c>
      <c r="M1339" s="2" t="str">
        <f>IF(ISERR(FIND("03",GERAL[[#This Row],[ODS]])),"NÃO","SIM")</f>
        <v>NÃO</v>
      </c>
      <c r="N1339" s="2" t="str">
        <f>IF(ISERR(FIND("04",GERAL[[#This Row],[ODS]])),"NÃO","SIM")</f>
        <v>NÃO</v>
      </c>
      <c r="O1339" s="2" t="str">
        <f>IF(ISERR(FIND("05",GERAL[[#This Row],[ODS]])),"NÃO","SIM")</f>
        <v>NÃO</v>
      </c>
      <c r="P1339" s="2" t="str">
        <f>IF(ISERR(FIND("06",GERAL[[#This Row],[ODS]])),"NÃO","SIM")</f>
        <v>NÃO</v>
      </c>
      <c r="Q1339" s="2" t="str">
        <f>IF(ISERR(FIND("07",GERAL[[#This Row],[ODS]])),"NÃO","SIM")</f>
        <v>NÃO</v>
      </c>
      <c r="R1339" s="2" t="str">
        <f>IF(ISERR(FIND("08",GERAL[[#This Row],[ODS]])),"NÃO","SIM")</f>
        <v>NÃO</v>
      </c>
      <c r="S1339" s="2" t="str">
        <f>IF(ISERR(FIND("09",GERAL[[#This Row],[ODS]])),"NÃO","SIM")</f>
        <v>SIM</v>
      </c>
      <c r="T1339" s="2" t="str">
        <f>IF(ISERR(FIND("10",GERAL[[#This Row],[ODS]])),"NÃO","SIM")</f>
        <v>NÃO</v>
      </c>
      <c r="U1339" s="2" t="str">
        <f>IF(ISERR(FIND("11",GERAL[[#This Row],[ODS]])),"NÃO","SIM")</f>
        <v>NÃO</v>
      </c>
      <c r="V1339" s="2" t="str">
        <f>IF(ISERR(FIND("12",GERAL[[#This Row],[ODS]])),"NÃO","SIM")</f>
        <v>NÃO</v>
      </c>
      <c r="W1339" s="2" t="str">
        <f>IF(ISERR(FIND("13",GERAL[[#This Row],[ODS]])),"NÃO","SIM")</f>
        <v>NÃO</v>
      </c>
      <c r="X1339" s="2" t="str">
        <f>IF(ISERR(FIND("14",GERAL[[#This Row],[ODS]])),"NÃO","SIM")</f>
        <v>NÃO</v>
      </c>
      <c r="Y1339" s="2" t="str">
        <f>IF(ISERR(FIND("15",GERAL[[#This Row],[ODS]])),"NÃO","SIM")</f>
        <v>NÃO</v>
      </c>
      <c r="Z1339" s="2" t="str">
        <f>IF(ISERR(FIND("16",GERAL[[#This Row],[ODS]])),"NÃO","SIM")</f>
        <v>NÃO</v>
      </c>
      <c r="AA1339" s="2" t="str">
        <f>IF(ISERR(FIND("17",GERAL[[#This Row],[ODS]])),"NÃO","SIM")</f>
        <v>NÃO</v>
      </c>
      <c r="AB1339" s="1">
        <v>73.338044586674812</v>
      </c>
      <c r="AC1339" s="1">
        <v>73.338044586674812</v>
      </c>
      <c r="AD1339" s="1">
        <v>73.338044586674812</v>
      </c>
      <c r="AE1339" s="1">
        <v>66.852797826960369</v>
      </c>
      <c r="AF1339" s="1">
        <v>67.406938027637295</v>
      </c>
      <c r="AG1339" s="1" t="str">
        <f>GERAL[[#This Row],[SIGLA]]&amp;GERAL[[#This Row],[CÓD]]</f>
        <v>PBIN_PC</v>
      </c>
      <c r="AH1339" s="1">
        <f ca="1">VLOOKUP(GERAL[[#This Row],[REF_NOTA]],BASE_NOTAS[],7,FALSE)</f>
        <v>80.072130237604114</v>
      </c>
      <c r="AI1339" s="31">
        <f ca="1">IF(GERAL[[#This Row],[Nota 2025]]="",0,GERAL[[#This Row],[Nota 2026]]-GERAL[[#This Row],[Nota 2025]])</f>
        <v>12.665192209966818</v>
      </c>
    </row>
    <row r="1340" spans="1:35" ht="17" x14ac:dyDescent="0.35">
      <c r="A1340" s="2" t="s">
        <v>173</v>
      </c>
      <c r="B1340" s="2" t="s">
        <v>200</v>
      </c>
      <c r="C1340" s="2" t="s">
        <v>213</v>
      </c>
      <c r="D1340" s="15" t="s">
        <v>51</v>
      </c>
      <c r="E1340" s="2" t="s">
        <v>120</v>
      </c>
      <c r="F1340" s="2" t="str">
        <f>VLOOKUP(GERAL[[#This Row],[CÓD]],SEALL,6,FALSE)</f>
        <v>SG</v>
      </c>
      <c r="G134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4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4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40" s="2" t="str">
        <f>VLOOKUP(GERAL[[#This Row],[CÓD]],SEALL,4,FALSE)</f>
        <v>09</v>
      </c>
      <c r="K1340" s="2" t="str">
        <f>IF(ISERR(FIND("01",GERAL[[#This Row],[ODS]])),"NÃO","SIM")</f>
        <v>NÃO</v>
      </c>
      <c r="L1340" s="2" t="str">
        <f>IF(ISERR(FIND("02",GERAL[[#This Row],[ODS]])),"NÃO","SIM")</f>
        <v>NÃO</v>
      </c>
      <c r="M1340" s="2" t="str">
        <f>IF(ISERR(FIND("03",GERAL[[#This Row],[ODS]])),"NÃO","SIM")</f>
        <v>NÃO</v>
      </c>
      <c r="N1340" s="2" t="str">
        <f>IF(ISERR(FIND("04",GERAL[[#This Row],[ODS]])),"NÃO","SIM")</f>
        <v>NÃO</v>
      </c>
      <c r="O1340" s="2" t="str">
        <f>IF(ISERR(FIND("05",GERAL[[#This Row],[ODS]])),"NÃO","SIM")</f>
        <v>NÃO</v>
      </c>
      <c r="P1340" s="2" t="str">
        <f>IF(ISERR(FIND("06",GERAL[[#This Row],[ODS]])),"NÃO","SIM")</f>
        <v>NÃO</v>
      </c>
      <c r="Q1340" s="2" t="str">
        <f>IF(ISERR(FIND("07",GERAL[[#This Row],[ODS]])),"NÃO","SIM")</f>
        <v>NÃO</v>
      </c>
      <c r="R1340" s="2" t="str">
        <f>IF(ISERR(FIND("08",GERAL[[#This Row],[ODS]])),"NÃO","SIM")</f>
        <v>NÃO</v>
      </c>
      <c r="S1340" s="2" t="str">
        <f>IF(ISERR(FIND("09",GERAL[[#This Row],[ODS]])),"NÃO","SIM")</f>
        <v>SIM</v>
      </c>
      <c r="T1340" s="2" t="str">
        <f>IF(ISERR(FIND("10",GERAL[[#This Row],[ODS]])),"NÃO","SIM")</f>
        <v>NÃO</v>
      </c>
      <c r="U1340" s="2" t="str">
        <f>IF(ISERR(FIND("11",GERAL[[#This Row],[ODS]])),"NÃO","SIM")</f>
        <v>NÃO</v>
      </c>
      <c r="V1340" s="2" t="str">
        <f>IF(ISERR(FIND("12",GERAL[[#This Row],[ODS]])),"NÃO","SIM")</f>
        <v>NÃO</v>
      </c>
      <c r="W1340" s="2" t="str">
        <f>IF(ISERR(FIND("13",GERAL[[#This Row],[ODS]])),"NÃO","SIM")</f>
        <v>NÃO</v>
      </c>
      <c r="X1340" s="2" t="str">
        <f>IF(ISERR(FIND("14",GERAL[[#This Row],[ODS]])),"NÃO","SIM")</f>
        <v>NÃO</v>
      </c>
      <c r="Y1340" s="2" t="str">
        <f>IF(ISERR(FIND("15",GERAL[[#This Row],[ODS]])),"NÃO","SIM")</f>
        <v>NÃO</v>
      </c>
      <c r="Z1340" s="2" t="str">
        <f>IF(ISERR(FIND("16",GERAL[[#This Row],[ODS]])),"NÃO","SIM")</f>
        <v>NÃO</v>
      </c>
      <c r="AA1340" s="2" t="str">
        <f>IF(ISERR(FIND("17",GERAL[[#This Row],[ODS]])),"NÃO","SIM")</f>
        <v>NÃO</v>
      </c>
      <c r="AB1340" s="1">
        <v>54.307092104078947</v>
      </c>
      <c r="AC1340" s="1">
        <v>54.307092104078947</v>
      </c>
      <c r="AD1340" s="1">
        <v>54.307092104078947</v>
      </c>
      <c r="AE1340" s="1">
        <v>4.7596909998913368</v>
      </c>
      <c r="AF1340" s="1">
        <v>4.6340008009351319</v>
      </c>
      <c r="AG1340" s="1" t="str">
        <f>GERAL[[#This Row],[SIGLA]]&amp;GERAL[[#This Row],[CÓD]]</f>
        <v>PRIN_PC</v>
      </c>
      <c r="AH1340" s="1">
        <f ca="1">VLOOKUP(GERAL[[#This Row],[REF_NOTA]],BASE_NOTAS[],7,FALSE)</f>
        <v>8.2449612131356886</v>
      </c>
      <c r="AI1340" s="31">
        <f ca="1">IF(GERAL[[#This Row],[Nota 2025]]="",0,GERAL[[#This Row],[Nota 2026]]-GERAL[[#This Row],[Nota 2025]])</f>
        <v>3.6109604122005567</v>
      </c>
    </row>
    <row r="1341" spans="1:35" ht="17" x14ac:dyDescent="0.35">
      <c r="A1341" s="2" t="s">
        <v>171</v>
      </c>
      <c r="B1341" s="2" t="s">
        <v>198</v>
      </c>
      <c r="C1341" s="2" t="s">
        <v>213</v>
      </c>
      <c r="D1341" s="15" t="s">
        <v>51</v>
      </c>
      <c r="E1341" s="2" t="s">
        <v>120</v>
      </c>
      <c r="F1341" s="2" t="str">
        <f>VLOOKUP(GERAL[[#This Row],[CÓD]],SEALL,6,FALSE)</f>
        <v>SG</v>
      </c>
      <c r="G134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4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4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41" s="2" t="str">
        <f>VLOOKUP(GERAL[[#This Row],[CÓD]],SEALL,4,FALSE)</f>
        <v>09</v>
      </c>
      <c r="K1341" s="2" t="str">
        <f>IF(ISERR(FIND("01",GERAL[[#This Row],[ODS]])),"NÃO","SIM")</f>
        <v>NÃO</v>
      </c>
      <c r="L1341" s="2" t="str">
        <f>IF(ISERR(FIND("02",GERAL[[#This Row],[ODS]])),"NÃO","SIM")</f>
        <v>NÃO</v>
      </c>
      <c r="M1341" s="2" t="str">
        <f>IF(ISERR(FIND("03",GERAL[[#This Row],[ODS]])),"NÃO","SIM")</f>
        <v>NÃO</v>
      </c>
      <c r="N1341" s="2" t="str">
        <f>IF(ISERR(FIND("04",GERAL[[#This Row],[ODS]])),"NÃO","SIM")</f>
        <v>NÃO</v>
      </c>
      <c r="O1341" s="2" t="str">
        <f>IF(ISERR(FIND("05",GERAL[[#This Row],[ODS]])),"NÃO","SIM")</f>
        <v>NÃO</v>
      </c>
      <c r="P1341" s="2" t="str">
        <f>IF(ISERR(FIND("06",GERAL[[#This Row],[ODS]])),"NÃO","SIM")</f>
        <v>NÃO</v>
      </c>
      <c r="Q1341" s="2" t="str">
        <f>IF(ISERR(FIND("07",GERAL[[#This Row],[ODS]])),"NÃO","SIM")</f>
        <v>NÃO</v>
      </c>
      <c r="R1341" s="2" t="str">
        <f>IF(ISERR(FIND("08",GERAL[[#This Row],[ODS]])),"NÃO","SIM")</f>
        <v>NÃO</v>
      </c>
      <c r="S1341" s="2" t="str">
        <f>IF(ISERR(FIND("09",GERAL[[#This Row],[ODS]])),"NÃO","SIM")</f>
        <v>SIM</v>
      </c>
      <c r="T1341" s="2" t="str">
        <f>IF(ISERR(FIND("10",GERAL[[#This Row],[ODS]])),"NÃO","SIM")</f>
        <v>NÃO</v>
      </c>
      <c r="U1341" s="2" t="str">
        <f>IF(ISERR(FIND("11",GERAL[[#This Row],[ODS]])),"NÃO","SIM")</f>
        <v>NÃO</v>
      </c>
      <c r="V1341" s="2" t="str">
        <f>IF(ISERR(FIND("12",GERAL[[#This Row],[ODS]])),"NÃO","SIM")</f>
        <v>NÃO</v>
      </c>
      <c r="W1341" s="2" t="str">
        <f>IF(ISERR(FIND("13",GERAL[[#This Row],[ODS]])),"NÃO","SIM")</f>
        <v>NÃO</v>
      </c>
      <c r="X1341" s="2" t="str">
        <f>IF(ISERR(FIND("14",GERAL[[#This Row],[ODS]])),"NÃO","SIM")</f>
        <v>NÃO</v>
      </c>
      <c r="Y1341" s="2" t="str">
        <f>IF(ISERR(FIND("15",GERAL[[#This Row],[ODS]])),"NÃO","SIM")</f>
        <v>NÃO</v>
      </c>
      <c r="Z1341" s="2" t="str">
        <f>IF(ISERR(FIND("16",GERAL[[#This Row],[ODS]])),"NÃO","SIM")</f>
        <v>NÃO</v>
      </c>
      <c r="AA1341" s="2" t="str">
        <f>IF(ISERR(FIND("17",GERAL[[#This Row],[ODS]])),"NÃO","SIM")</f>
        <v>NÃO</v>
      </c>
      <c r="AB1341" s="1">
        <v>75.77893031344918</v>
      </c>
      <c r="AC1341" s="1">
        <v>75.77893031344918</v>
      </c>
      <c r="AD1341" s="1">
        <v>75.77893031344918</v>
      </c>
      <c r="AE1341" s="1">
        <v>74.850140949867821</v>
      </c>
      <c r="AF1341" s="1">
        <v>78.804761938030808</v>
      </c>
      <c r="AG1341" s="1" t="str">
        <f>GERAL[[#This Row],[SIGLA]]&amp;GERAL[[#This Row],[CÓD]]</f>
        <v>PEIN_PC</v>
      </c>
      <c r="AH1341" s="1">
        <f ca="1">VLOOKUP(GERAL[[#This Row],[REF_NOTA]],BASE_NOTAS[],7,FALSE)</f>
        <v>86.423199823997578</v>
      </c>
      <c r="AI1341" s="31">
        <f ca="1">IF(GERAL[[#This Row],[Nota 2025]]="",0,GERAL[[#This Row],[Nota 2026]]-GERAL[[#This Row],[Nota 2025]])</f>
        <v>7.6184378859667703</v>
      </c>
    </row>
    <row r="1342" spans="1:35" ht="17" x14ac:dyDescent="0.35">
      <c r="A1342" s="2" t="s">
        <v>172</v>
      </c>
      <c r="B1342" s="2" t="s">
        <v>199</v>
      </c>
      <c r="C1342" s="2" t="s">
        <v>213</v>
      </c>
      <c r="D1342" s="15" t="s">
        <v>51</v>
      </c>
      <c r="E1342" s="2" t="s">
        <v>120</v>
      </c>
      <c r="F1342" s="2" t="str">
        <f>VLOOKUP(GERAL[[#This Row],[CÓD]],SEALL,6,FALSE)</f>
        <v>SG</v>
      </c>
      <c r="G134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4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4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42" s="2" t="str">
        <f>VLOOKUP(GERAL[[#This Row],[CÓD]],SEALL,4,FALSE)</f>
        <v>09</v>
      </c>
      <c r="K1342" s="2" t="str">
        <f>IF(ISERR(FIND("01",GERAL[[#This Row],[ODS]])),"NÃO","SIM")</f>
        <v>NÃO</v>
      </c>
      <c r="L1342" s="2" t="str">
        <f>IF(ISERR(FIND("02",GERAL[[#This Row],[ODS]])),"NÃO","SIM")</f>
        <v>NÃO</v>
      </c>
      <c r="M1342" s="2" t="str">
        <f>IF(ISERR(FIND("03",GERAL[[#This Row],[ODS]])),"NÃO","SIM")</f>
        <v>NÃO</v>
      </c>
      <c r="N1342" s="2" t="str">
        <f>IF(ISERR(FIND("04",GERAL[[#This Row],[ODS]])),"NÃO","SIM")</f>
        <v>NÃO</v>
      </c>
      <c r="O1342" s="2" t="str">
        <f>IF(ISERR(FIND("05",GERAL[[#This Row],[ODS]])),"NÃO","SIM")</f>
        <v>NÃO</v>
      </c>
      <c r="P1342" s="2" t="str">
        <f>IF(ISERR(FIND("06",GERAL[[#This Row],[ODS]])),"NÃO","SIM")</f>
        <v>NÃO</v>
      </c>
      <c r="Q1342" s="2" t="str">
        <f>IF(ISERR(FIND("07",GERAL[[#This Row],[ODS]])),"NÃO","SIM")</f>
        <v>NÃO</v>
      </c>
      <c r="R1342" s="2" t="str">
        <f>IF(ISERR(FIND("08",GERAL[[#This Row],[ODS]])),"NÃO","SIM")</f>
        <v>NÃO</v>
      </c>
      <c r="S1342" s="2" t="str">
        <f>IF(ISERR(FIND("09",GERAL[[#This Row],[ODS]])),"NÃO","SIM")</f>
        <v>SIM</v>
      </c>
      <c r="T1342" s="2" t="str">
        <f>IF(ISERR(FIND("10",GERAL[[#This Row],[ODS]])),"NÃO","SIM")</f>
        <v>NÃO</v>
      </c>
      <c r="U1342" s="2" t="str">
        <f>IF(ISERR(FIND("11",GERAL[[#This Row],[ODS]])),"NÃO","SIM")</f>
        <v>NÃO</v>
      </c>
      <c r="V1342" s="2" t="str">
        <f>IF(ISERR(FIND("12",GERAL[[#This Row],[ODS]])),"NÃO","SIM")</f>
        <v>NÃO</v>
      </c>
      <c r="W1342" s="2" t="str">
        <f>IF(ISERR(FIND("13",GERAL[[#This Row],[ODS]])),"NÃO","SIM")</f>
        <v>NÃO</v>
      </c>
      <c r="X1342" s="2" t="str">
        <f>IF(ISERR(FIND("14",GERAL[[#This Row],[ODS]])),"NÃO","SIM")</f>
        <v>NÃO</v>
      </c>
      <c r="Y1342" s="2" t="str">
        <f>IF(ISERR(FIND("15",GERAL[[#This Row],[ODS]])),"NÃO","SIM")</f>
        <v>NÃO</v>
      </c>
      <c r="Z1342" s="2" t="str">
        <f>IF(ISERR(FIND("16",GERAL[[#This Row],[ODS]])),"NÃO","SIM")</f>
        <v>NÃO</v>
      </c>
      <c r="AA1342" s="2" t="str">
        <f>IF(ISERR(FIND("17",GERAL[[#This Row],[ODS]])),"NÃO","SIM")</f>
        <v>NÃO</v>
      </c>
      <c r="AB1342" s="1">
        <v>40.694698231549445</v>
      </c>
      <c r="AC1342" s="1">
        <v>40.694698231549445</v>
      </c>
      <c r="AD1342" s="1">
        <v>40.694698231549445</v>
      </c>
      <c r="AE1342" s="1">
        <v>22.974363269728137</v>
      </c>
      <c r="AF1342" s="1">
        <v>28.597399842948402</v>
      </c>
      <c r="AG1342" s="1" t="str">
        <f>GERAL[[#This Row],[SIGLA]]&amp;GERAL[[#This Row],[CÓD]]</f>
        <v>PIIN_PC</v>
      </c>
      <c r="AH1342" s="1">
        <f ca="1">VLOOKUP(GERAL[[#This Row],[REF_NOTA]],BASE_NOTAS[],7,FALSE)</f>
        <v>36.446336603976242</v>
      </c>
      <c r="AI1342" s="31">
        <f ca="1">IF(GERAL[[#This Row],[Nota 2025]]="",0,GERAL[[#This Row],[Nota 2026]]-GERAL[[#This Row],[Nota 2025]])</f>
        <v>7.84893676102784</v>
      </c>
    </row>
    <row r="1343" spans="1:35" ht="17" x14ac:dyDescent="0.35">
      <c r="A1343" s="2" t="s">
        <v>174</v>
      </c>
      <c r="B1343" s="2" t="s">
        <v>201</v>
      </c>
      <c r="C1343" s="2" t="s">
        <v>213</v>
      </c>
      <c r="D1343" s="15" t="s">
        <v>51</v>
      </c>
      <c r="E1343" s="2" t="s">
        <v>120</v>
      </c>
      <c r="F1343" s="2" t="str">
        <f>VLOOKUP(GERAL[[#This Row],[CÓD]],SEALL,6,FALSE)</f>
        <v>SG</v>
      </c>
      <c r="G134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4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4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43" s="2" t="str">
        <f>VLOOKUP(GERAL[[#This Row],[CÓD]],SEALL,4,FALSE)</f>
        <v>09</v>
      </c>
      <c r="K1343" s="2" t="str">
        <f>IF(ISERR(FIND("01",GERAL[[#This Row],[ODS]])),"NÃO","SIM")</f>
        <v>NÃO</v>
      </c>
      <c r="L1343" s="2" t="str">
        <f>IF(ISERR(FIND("02",GERAL[[#This Row],[ODS]])),"NÃO","SIM")</f>
        <v>NÃO</v>
      </c>
      <c r="M1343" s="2" t="str">
        <f>IF(ISERR(FIND("03",GERAL[[#This Row],[ODS]])),"NÃO","SIM")</f>
        <v>NÃO</v>
      </c>
      <c r="N1343" s="2" t="str">
        <f>IF(ISERR(FIND("04",GERAL[[#This Row],[ODS]])),"NÃO","SIM")</f>
        <v>NÃO</v>
      </c>
      <c r="O1343" s="2" t="str">
        <f>IF(ISERR(FIND("05",GERAL[[#This Row],[ODS]])),"NÃO","SIM")</f>
        <v>NÃO</v>
      </c>
      <c r="P1343" s="2" t="str">
        <f>IF(ISERR(FIND("06",GERAL[[#This Row],[ODS]])),"NÃO","SIM")</f>
        <v>NÃO</v>
      </c>
      <c r="Q1343" s="2" t="str">
        <f>IF(ISERR(FIND("07",GERAL[[#This Row],[ODS]])),"NÃO","SIM")</f>
        <v>NÃO</v>
      </c>
      <c r="R1343" s="2" t="str">
        <f>IF(ISERR(FIND("08",GERAL[[#This Row],[ODS]])),"NÃO","SIM")</f>
        <v>NÃO</v>
      </c>
      <c r="S1343" s="2" t="str">
        <f>IF(ISERR(FIND("09",GERAL[[#This Row],[ODS]])),"NÃO","SIM")</f>
        <v>SIM</v>
      </c>
      <c r="T1343" s="2" t="str">
        <f>IF(ISERR(FIND("10",GERAL[[#This Row],[ODS]])),"NÃO","SIM")</f>
        <v>NÃO</v>
      </c>
      <c r="U1343" s="2" t="str">
        <f>IF(ISERR(FIND("11",GERAL[[#This Row],[ODS]])),"NÃO","SIM")</f>
        <v>NÃO</v>
      </c>
      <c r="V1343" s="2" t="str">
        <f>IF(ISERR(FIND("12",GERAL[[#This Row],[ODS]])),"NÃO","SIM")</f>
        <v>NÃO</v>
      </c>
      <c r="W1343" s="2" t="str">
        <f>IF(ISERR(FIND("13",GERAL[[#This Row],[ODS]])),"NÃO","SIM")</f>
        <v>NÃO</v>
      </c>
      <c r="X1343" s="2" t="str">
        <f>IF(ISERR(FIND("14",GERAL[[#This Row],[ODS]])),"NÃO","SIM")</f>
        <v>NÃO</v>
      </c>
      <c r="Y1343" s="2" t="str">
        <f>IF(ISERR(FIND("15",GERAL[[#This Row],[ODS]])),"NÃO","SIM")</f>
        <v>NÃO</v>
      </c>
      <c r="Z1343" s="2" t="str">
        <f>IF(ISERR(FIND("16",GERAL[[#This Row],[ODS]])),"NÃO","SIM")</f>
        <v>NÃO</v>
      </c>
      <c r="AA1343" s="2" t="str">
        <f>IF(ISERR(FIND("17",GERAL[[#This Row],[ODS]])),"NÃO","SIM")</f>
        <v>NÃO</v>
      </c>
      <c r="AB1343" s="1">
        <v>36.453020773089847</v>
      </c>
      <c r="AC1343" s="1">
        <v>36.453020773089847</v>
      </c>
      <c r="AD1343" s="1">
        <v>36.453020773089847</v>
      </c>
      <c r="AE1343" s="1">
        <v>27.06113356020381</v>
      </c>
      <c r="AF1343" s="1">
        <v>26.154942004145227</v>
      </c>
      <c r="AG1343" s="1" t="str">
        <f>GERAL[[#This Row],[SIGLA]]&amp;GERAL[[#This Row],[CÓD]]</f>
        <v>RJIN_PC</v>
      </c>
      <c r="AH1343" s="1">
        <f ca="1">VLOOKUP(GERAL[[#This Row],[REF_NOTA]],BASE_NOTAS[],7,FALSE)</f>
        <v>28.525111263057035</v>
      </c>
      <c r="AI1343" s="31">
        <f ca="1">IF(GERAL[[#This Row],[Nota 2025]]="",0,GERAL[[#This Row],[Nota 2026]]-GERAL[[#This Row],[Nota 2025]])</f>
        <v>2.3701692589118082</v>
      </c>
    </row>
    <row r="1344" spans="1:35" ht="17" x14ac:dyDescent="0.35">
      <c r="A1344" s="2" t="s">
        <v>175</v>
      </c>
      <c r="B1344" s="2" t="s">
        <v>202</v>
      </c>
      <c r="C1344" s="2" t="s">
        <v>213</v>
      </c>
      <c r="D1344" s="15" t="s">
        <v>51</v>
      </c>
      <c r="E1344" s="2" t="s">
        <v>120</v>
      </c>
      <c r="F1344" s="2" t="str">
        <f>VLOOKUP(GERAL[[#This Row],[CÓD]],SEALL,6,FALSE)</f>
        <v>SG</v>
      </c>
      <c r="G134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4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4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44" s="2" t="str">
        <f>VLOOKUP(GERAL[[#This Row],[CÓD]],SEALL,4,FALSE)</f>
        <v>09</v>
      </c>
      <c r="K1344" s="2" t="str">
        <f>IF(ISERR(FIND("01",GERAL[[#This Row],[ODS]])),"NÃO","SIM")</f>
        <v>NÃO</v>
      </c>
      <c r="L1344" s="2" t="str">
        <f>IF(ISERR(FIND("02",GERAL[[#This Row],[ODS]])),"NÃO","SIM")</f>
        <v>NÃO</v>
      </c>
      <c r="M1344" s="2" t="str">
        <f>IF(ISERR(FIND("03",GERAL[[#This Row],[ODS]])),"NÃO","SIM")</f>
        <v>NÃO</v>
      </c>
      <c r="N1344" s="2" t="str">
        <f>IF(ISERR(FIND("04",GERAL[[#This Row],[ODS]])),"NÃO","SIM")</f>
        <v>NÃO</v>
      </c>
      <c r="O1344" s="2" t="str">
        <f>IF(ISERR(FIND("05",GERAL[[#This Row],[ODS]])),"NÃO","SIM")</f>
        <v>NÃO</v>
      </c>
      <c r="P1344" s="2" t="str">
        <f>IF(ISERR(FIND("06",GERAL[[#This Row],[ODS]])),"NÃO","SIM")</f>
        <v>NÃO</v>
      </c>
      <c r="Q1344" s="2" t="str">
        <f>IF(ISERR(FIND("07",GERAL[[#This Row],[ODS]])),"NÃO","SIM")</f>
        <v>NÃO</v>
      </c>
      <c r="R1344" s="2" t="str">
        <f>IF(ISERR(FIND("08",GERAL[[#This Row],[ODS]])),"NÃO","SIM")</f>
        <v>NÃO</v>
      </c>
      <c r="S1344" s="2" t="str">
        <f>IF(ISERR(FIND("09",GERAL[[#This Row],[ODS]])),"NÃO","SIM")</f>
        <v>SIM</v>
      </c>
      <c r="T1344" s="2" t="str">
        <f>IF(ISERR(FIND("10",GERAL[[#This Row],[ODS]])),"NÃO","SIM")</f>
        <v>NÃO</v>
      </c>
      <c r="U1344" s="2" t="str">
        <f>IF(ISERR(FIND("11",GERAL[[#This Row],[ODS]])),"NÃO","SIM")</f>
        <v>NÃO</v>
      </c>
      <c r="V1344" s="2" t="str">
        <f>IF(ISERR(FIND("12",GERAL[[#This Row],[ODS]])),"NÃO","SIM")</f>
        <v>NÃO</v>
      </c>
      <c r="W1344" s="2" t="str">
        <f>IF(ISERR(FIND("13",GERAL[[#This Row],[ODS]])),"NÃO","SIM")</f>
        <v>NÃO</v>
      </c>
      <c r="X1344" s="2" t="str">
        <f>IF(ISERR(FIND("14",GERAL[[#This Row],[ODS]])),"NÃO","SIM")</f>
        <v>NÃO</v>
      </c>
      <c r="Y1344" s="2" t="str">
        <f>IF(ISERR(FIND("15",GERAL[[#This Row],[ODS]])),"NÃO","SIM")</f>
        <v>NÃO</v>
      </c>
      <c r="Z1344" s="2" t="str">
        <f>IF(ISERR(FIND("16",GERAL[[#This Row],[ODS]])),"NÃO","SIM")</f>
        <v>NÃO</v>
      </c>
      <c r="AA1344" s="2" t="str">
        <f>IF(ISERR(FIND("17",GERAL[[#This Row],[ODS]])),"NÃO","SIM")</f>
        <v>NÃO</v>
      </c>
      <c r="AB1344" s="1">
        <v>48.630496278956635</v>
      </c>
      <c r="AC1344" s="1">
        <v>48.630496278956635</v>
      </c>
      <c r="AD1344" s="1">
        <v>48.630496278956635</v>
      </c>
      <c r="AE1344" s="1">
        <v>44.99066486516142</v>
      </c>
      <c r="AF1344" s="1">
        <v>46.21413661635669</v>
      </c>
      <c r="AG1344" s="1" t="str">
        <f>GERAL[[#This Row],[SIGLA]]&amp;GERAL[[#This Row],[CÓD]]</f>
        <v>RNIN_PC</v>
      </c>
      <c r="AH1344" s="1">
        <f ca="1">VLOOKUP(GERAL[[#This Row],[REF_NOTA]],BASE_NOTAS[],7,FALSE)</f>
        <v>49.375179991788784</v>
      </c>
      <c r="AI1344" s="31">
        <f ca="1">IF(GERAL[[#This Row],[Nota 2025]]="",0,GERAL[[#This Row],[Nota 2026]]-GERAL[[#This Row],[Nota 2025]])</f>
        <v>3.1610433754320937</v>
      </c>
    </row>
    <row r="1345" spans="1:35" ht="17" x14ac:dyDescent="0.35">
      <c r="A1345" s="2" t="s">
        <v>178</v>
      </c>
      <c r="B1345" s="2" t="s">
        <v>205</v>
      </c>
      <c r="C1345" s="2" t="s">
        <v>213</v>
      </c>
      <c r="D1345" s="15" t="s">
        <v>51</v>
      </c>
      <c r="E1345" s="2" t="s">
        <v>120</v>
      </c>
      <c r="F1345" s="2" t="str">
        <f>VLOOKUP(GERAL[[#This Row],[CÓD]],SEALL,6,FALSE)</f>
        <v>SG</v>
      </c>
      <c r="G134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4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4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45" s="2" t="str">
        <f>VLOOKUP(GERAL[[#This Row],[CÓD]],SEALL,4,FALSE)</f>
        <v>09</v>
      </c>
      <c r="K1345" s="2" t="str">
        <f>IF(ISERR(FIND("01",GERAL[[#This Row],[ODS]])),"NÃO","SIM")</f>
        <v>NÃO</v>
      </c>
      <c r="L1345" s="2" t="str">
        <f>IF(ISERR(FIND("02",GERAL[[#This Row],[ODS]])),"NÃO","SIM")</f>
        <v>NÃO</v>
      </c>
      <c r="M1345" s="2" t="str">
        <f>IF(ISERR(FIND("03",GERAL[[#This Row],[ODS]])),"NÃO","SIM")</f>
        <v>NÃO</v>
      </c>
      <c r="N1345" s="2" t="str">
        <f>IF(ISERR(FIND("04",GERAL[[#This Row],[ODS]])),"NÃO","SIM")</f>
        <v>NÃO</v>
      </c>
      <c r="O1345" s="2" t="str">
        <f>IF(ISERR(FIND("05",GERAL[[#This Row],[ODS]])),"NÃO","SIM")</f>
        <v>NÃO</v>
      </c>
      <c r="P1345" s="2" t="str">
        <f>IF(ISERR(FIND("06",GERAL[[#This Row],[ODS]])),"NÃO","SIM")</f>
        <v>NÃO</v>
      </c>
      <c r="Q1345" s="2" t="str">
        <f>IF(ISERR(FIND("07",GERAL[[#This Row],[ODS]])),"NÃO","SIM")</f>
        <v>NÃO</v>
      </c>
      <c r="R1345" s="2" t="str">
        <f>IF(ISERR(FIND("08",GERAL[[#This Row],[ODS]])),"NÃO","SIM")</f>
        <v>NÃO</v>
      </c>
      <c r="S1345" s="2" t="str">
        <f>IF(ISERR(FIND("09",GERAL[[#This Row],[ODS]])),"NÃO","SIM")</f>
        <v>SIM</v>
      </c>
      <c r="T1345" s="2" t="str">
        <f>IF(ISERR(FIND("10",GERAL[[#This Row],[ODS]])),"NÃO","SIM")</f>
        <v>NÃO</v>
      </c>
      <c r="U1345" s="2" t="str">
        <f>IF(ISERR(FIND("11",GERAL[[#This Row],[ODS]])),"NÃO","SIM")</f>
        <v>NÃO</v>
      </c>
      <c r="V1345" s="2" t="str">
        <f>IF(ISERR(FIND("12",GERAL[[#This Row],[ODS]])),"NÃO","SIM")</f>
        <v>NÃO</v>
      </c>
      <c r="W1345" s="2" t="str">
        <f>IF(ISERR(FIND("13",GERAL[[#This Row],[ODS]])),"NÃO","SIM")</f>
        <v>NÃO</v>
      </c>
      <c r="X1345" s="2" t="str">
        <f>IF(ISERR(FIND("14",GERAL[[#This Row],[ODS]])),"NÃO","SIM")</f>
        <v>NÃO</v>
      </c>
      <c r="Y1345" s="2" t="str">
        <f>IF(ISERR(FIND("15",GERAL[[#This Row],[ODS]])),"NÃO","SIM")</f>
        <v>NÃO</v>
      </c>
      <c r="Z1345" s="2" t="str">
        <f>IF(ISERR(FIND("16",GERAL[[#This Row],[ODS]])),"NÃO","SIM")</f>
        <v>NÃO</v>
      </c>
      <c r="AA1345" s="2" t="str">
        <f>IF(ISERR(FIND("17",GERAL[[#This Row],[ODS]])),"NÃO","SIM")</f>
        <v>NÃO</v>
      </c>
      <c r="AB1345" s="1">
        <v>62.777053698717985</v>
      </c>
      <c r="AC1345" s="1">
        <v>62.777053698717985</v>
      </c>
      <c r="AD1345" s="1">
        <v>62.777053698717985</v>
      </c>
      <c r="AE1345" s="1">
        <v>69.292501983664451</v>
      </c>
      <c r="AF1345" s="1">
        <v>70.299020820899003</v>
      </c>
      <c r="AG1345" s="1" t="str">
        <f>GERAL[[#This Row],[SIGLA]]&amp;GERAL[[#This Row],[CÓD]]</f>
        <v>RSIN_PC</v>
      </c>
      <c r="AH1345" s="1">
        <f ca="1">VLOOKUP(GERAL[[#This Row],[REF_NOTA]],BASE_NOTAS[],7,FALSE)</f>
        <v>78.050255095977192</v>
      </c>
      <c r="AI1345" s="31">
        <f ca="1">IF(GERAL[[#This Row],[Nota 2025]]="",0,GERAL[[#This Row],[Nota 2026]]-GERAL[[#This Row],[Nota 2025]])</f>
        <v>7.7512342750781897</v>
      </c>
    </row>
    <row r="1346" spans="1:35" ht="17" x14ac:dyDescent="0.35">
      <c r="A1346" s="2" t="s">
        <v>176</v>
      </c>
      <c r="B1346" s="2" t="s">
        <v>203</v>
      </c>
      <c r="C1346" s="2" t="s">
        <v>213</v>
      </c>
      <c r="D1346" s="15" t="s">
        <v>51</v>
      </c>
      <c r="E1346" s="2" t="s">
        <v>120</v>
      </c>
      <c r="F1346" s="2" t="str">
        <f>VLOOKUP(GERAL[[#This Row],[CÓD]],SEALL,6,FALSE)</f>
        <v>SG</v>
      </c>
      <c r="G134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4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4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46" s="2" t="str">
        <f>VLOOKUP(GERAL[[#This Row],[CÓD]],SEALL,4,FALSE)</f>
        <v>09</v>
      </c>
      <c r="K1346" s="2" t="str">
        <f>IF(ISERR(FIND("01",GERAL[[#This Row],[ODS]])),"NÃO","SIM")</f>
        <v>NÃO</v>
      </c>
      <c r="L1346" s="2" t="str">
        <f>IF(ISERR(FIND("02",GERAL[[#This Row],[ODS]])),"NÃO","SIM")</f>
        <v>NÃO</v>
      </c>
      <c r="M1346" s="2" t="str">
        <f>IF(ISERR(FIND("03",GERAL[[#This Row],[ODS]])),"NÃO","SIM")</f>
        <v>NÃO</v>
      </c>
      <c r="N1346" s="2" t="str">
        <f>IF(ISERR(FIND("04",GERAL[[#This Row],[ODS]])),"NÃO","SIM")</f>
        <v>NÃO</v>
      </c>
      <c r="O1346" s="2" t="str">
        <f>IF(ISERR(FIND("05",GERAL[[#This Row],[ODS]])),"NÃO","SIM")</f>
        <v>NÃO</v>
      </c>
      <c r="P1346" s="2" t="str">
        <f>IF(ISERR(FIND("06",GERAL[[#This Row],[ODS]])),"NÃO","SIM")</f>
        <v>NÃO</v>
      </c>
      <c r="Q1346" s="2" t="str">
        <f>IF(ISERR(FIND("07",GERAL[[#This Row],[ODS]])),"NÃO","SIM")</f>
        <v>NÃO</v>
      </c>
      <c r="R1346" s="2" t="str">
        <f>IF(ISERR(FIND("08",GERAL[[#This Row],[ODS]])),"NÃO","SIM")</f>
        <v>NÃO</v>
      </c>
      <c r="S1346" s="2" t="str">
        <f>IF(ISERR(FIND("09",GERAL[[#This Row],[ODS]])),"NÃO","SIM")</f>
        <v>SIM</v>
      </c>
      <c r="T1346" s="2" t="str">
        <f>IF(ISERR(FIND("10",GERAL[[#This Row],[ODS]])),"NÃO","SIM")</f>
        <v>NÃO</v>
      </c>
      <c r="U1346" s="2" t="str">
        <f>IF(ISERR(FIND("11",GERAL[[#This Row],[ODS]])),"NÃO","SIM")</f>
        <v>NÃO</v>
      </c>
      <c r="V1346" s="2" t="str">
        <f>IF(ISERR(FIND("12",GERAL[[#This Row],[ODS]])),"NÃO","SIM")</f>
        <v>NÃO</v>
      </c>
      <c r="W1346" s="2" t="str">
        <f>IF(ISERR(FIND("13",GERAL[[#This Row],[ODS]])),"NÃO","SIM")</f>
        <v>NÃO</v>
      </c>
      <c r="X1346" s="2" t="str">
        <f>IF(ISERR(FIND("14",GERAL[[#This Row],[ODS]])),"NÃO","SIM")</f>
        <v>NÃO</v>
      </c>
      <c r="Y1346" s="2" t="str">
        <f>IF(ISERR(FIND("15",GERAL[[#This Row],[ODS]])),"NÃO","SIM")</f>
        <v>NÃO</v>
      </c>
      <c r="Z1346" s="2" t="str">
        <f>IF(ISERR(FIND("16",GERAL[[#This Row],[ODS]])),"NÃO","SIM")</f>
        <v>NÃO</v>
      </c>
      <c r="AA1346" s="2" t="str">
        <f>IF(ISERR(FIND("17",GERAL[[#This Row],[ODS]])),"NÃO","SIM")</f>
        <v>NÃO</v>
      </c>
      <c r="AB1346" s="1">
        <v>31.331695573377743</v>
      </c>
      <c r="AC1346" s="1">
        <v>31.331695573377743</v>
      </c>
      <c r="AD1346" s="1">
        <v>31.331695573377743</v>
      </c>
      <c r="AE1346" s="1">
        <v>20.662981177806227</v>
      </c>
      <c r="AF1346" s="1">
        <v>22.982047619405222</v>
      </c>
      <c r="AG1346" s="1" t="str">
        <f>GERAL[[#This Row],[SIGLA]]&amp;GERAL[[#This Row],[CÓD]]</f>
        <v>ROIN_PC</v>
      </c>
      <c r="AH1346" s="1">
        <f ca="1">VLOOKUP(GERAL[[#This Row],[REF_NOTA]],BASE_NOTAS[],7,FALSE)</f>
        <v>20.156364156554467</v>
      </c>
      <c r="AI1346" s="31">
        <f ca="1">IF(GERAL[[#This Row],[Nota 2025]]="",0,GERAL[[#This Row],[Nota 2026]]-GERAL[[#This Row],[Nota 2025]])</f>
        <v>-2.8256834628507548</v>
      </c>
    </row>
    <row r="1347" spans="1:35" ht="17" x14ac:dyDescent="0.35">
      <c r="A1347" s="2" t="s">
        <v>177</v>
      </c>
      <c r="B1347" s="2" t="s">
        <v>204</v>
      </c>
      <c r="C1347" s="2" t="s">
        <v>213</v>
      </c>
      <c r="D1347" s="15" t="s">
        <v>51</v>
      </c>
      <c r="E1347" s="2" t="s">
        <v>120</v>
      </c>
      <c r="F1347" s="2" t="str">
        <f>VLOOKUP(GERAL[[#This Row],[CÓD]],SEALL,6,FALSE)</f>
        <v>SG</v>
      </c>
      <c r="G134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4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4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47" s="2" t="str">
        <f>VLOOKUP(GERAL[[#This Row],[CÓD]],SEALL,4,FALSE)</f>
        <v>09</v>
      </c>
      <c r="K1347" s="2" t="str">
        <f>IF(ISERR(FIND("01",GERAL[[#This Row],[ODS]])),"NÃO","SIM")</f>
        <v>NÃO</v>
      </c>
      <c r="L1347" s="2" t="str">
        <f>IF(ISERR(FIND("02",GERAL[[#This Row],[ODS]])),"NÃO","SIM")</f>
        <v>NÃO</v>
      </c>
      <c r="M1347" s="2" t="str">
        <f>IF(ISERR(FIND("03",GERAL[[#This Row],[ODS]])),"NÃO","SIM")</f>
        <v>NÃO</v>
      </c>
      <c r="N1347" s="2" t="str">
        <f>IF(ISERR(FIND("04",GERAL[[#This Row],[ODS]])),"NÃO","SIM")</f>
        <v>NÃO</v>
      </c>
      <c r="O1347" s="2" t="str">
        <f>IF(ISERR(FIND("05",GERAL[[#This Row],[ODS]])),"NÃO","SIM")</f>
        <v>NÃO</v>
      </c>
      <c r="P1347" s="2" t="str">
        <f>IF(ISERR(FIND("06",GERAL[[#This Row],[ODS]])),"NÃO","SIM")</f>
        <v>NÃO</v>
      </c>
      <c r="Q1347" s="2" t="str">
        <f>IF(ISERR(FIND("07",GERAL[[#This Row],[ODS]])),"NÃO","SIM")</f>
        <v>NÃO</v>
      </c>
      <c r="R1347" s="2" t="str">
        <f>IF(ISERR(FIND("08",GERAL[[#This Row],[ODS]])),"NÃO","SIM")</f>
        <v>NÃO</v>
      </c>
      <c r="S1347" s="2" t="str">
        <f>IF(ISERR(FIND("09",GERAL[[#This Row],[ODS]])),"NÃO","SIM")</f>
        <v>SIM</v>
      </c>
      <c r="T1347" s="2" t="str">
        <f>IF(ISERR(FIND("10",GERAL[[#This Row],[ODS]])),"NÃO","SIM")</f>
        <v>NÃO</v>
      </c>
      <c r="U1347" s="2" t="str">
        <f>IF(ISERR(FIND("11",GERAL[[#This Row],[ODS]])),"NÃO","SIM")</f>
        <v>NÃO</v>
      </c>
      <c r="V1347" s="2" t="str">
        <f>IF(ISERR(FIND("12",GERAL[[#This Row],[ODS]])),"NÃO","SIM")</f>
        <v>NÃO</v>
      </c>
      <c r="W1347" s="2" t="str">
        <f>IF(ISERR(FIND("13",GERAL[[#This Row],[ODS]])),"NÃO","SIM")</f>
        <v>NÃO</v>
      </c>
      <c r="X1347" s="2" t="str">
        <f>IF(ISERR(FIND("14",GERAL[[#This Row],[ODS]])),"NÃO","SIM")</f>
        <v>NÃO</v>
      </c>
      <c r="Y1347" s="2" t="str">
        <f>IF(ISERR(FIND("15",GERAL[[#This Row],[ODS]])),"NÃO","SIM")</f>
        <v>NÃO</v>
      </c>
      <c r="Z1347" s="2" t="str">
        <f>IF(ISERR(FIND("16",GERAL[[#This Row],[ODS]])),"NÃO","SIM")</f>
        <v>NÃO</v>
      </c>
      <c r="AA1347" s="2" t="str">
        <f>IF(ISERR(FIND("17",GERAL[[#This Row],[ODS]])),"NÃO","SIM")</f>
        <v>NÃO</v>
      </c>
      <c r="AB1347" s="1">
        <v>0</v>
      </c>
      <c r="AC1347" s="1">
        <v>0</v>
      </c>
      <c r="AD1347" s="1">
        <v>0</v>
      </c>
      <c r="AE1347" s="1">
        <v>0</v>
      </c>
      <c r="AF1347" s="1">
        <v>0</v>
      </c>
      <c r="AG1347" s="1" t="str">
        <f>GERAL[[#This Row],[SIGLA]]&amp;GERAL[[#This Row],[CÓD]]</f>
        <v>RRIN_PC</v>
      </c>
      <c r="AH1347" s="1">
        <f ca="1">VLOOKUP(GERAL[[#This Row],[REF_NOTA]],BASE_NOTAS[],7,FALSE)</f>
        <v>6.3630381399836384</v>
      </c>
      <c r="AI1347" s="31">
        <f ca="1">IF(GERAL[[#This Row],[Nota 2025]]="",0,GERAL[[#This Row],[Nota 2026]]-GERAL[[#This Row],[Nota 2025]])</f>
        <v>6.3630381399836384</v>
      </c>
    </row>
    <row r="1348" spans="1:35" ht="17" x14ac:dyDescent="0.35">
      <c r="A1348" s="2" t="s">
        <v>179</v>
      </c>
      <c r="B1348" s="2" t="s">
        <v>194</v>
      </c>
      <c r="C1348" s="2" t="s">
        <v>213</v>
      </c>
      <c r="D1348" s="15" t="s">
        <v>51</v>
      </c>
      <c r="E1348" s="2" t="s">
        <v>120</v>
      </c>
      <c r="F1348" s="2" t="str">
        <f>VLOOKUP(GERAL[[#This Row],[CÓD]],SEALL,6,FALSE)</f>
        <v>SG</v>
      </c>
      <c r="G134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4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4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48" s="2" t="str">
        <f>VLOOKUP(GERAL[[#This Row],[CÓD]],SEALL,4,FALSE)</f>
        <v>09</v>
      </c>
      <c r="K1348" s="2" t="str">
        <f>IF(ISERR(FIND("01",GERAL[[#This Row],[ODS]])),"NÃO","SIM")</f>
        <v>NÃO</v>
      </c>
      <c r="L1348" s="2" t="str">
        <f>IF(ISERR(FIND("02",GERAL[[#This Row],[ODS]])),"NÃO","SIM")</f>
        <v>NÃO</v>
      </c>
      <c r="M1348" s="2" t="str">
        <f>IF(ISERR(FIND("03",GERAL[[#This Row],[ODS]])),"NÃO","SIM")</f>
        <v>NÃO</v>
      </c>
      <c r="N1348" s="2" t="str">
        <f>IF(ISERR(FIND("04",GERAL[[#This Row],[ODS]])),"NÃO","SIM")</f>
        <v>NÃO</v>
      </c>
      <c r="O1348" s="2" t="str">
        <f>IF(ISERR(FIND("05",GERAL[[#This Row],[ODS]])),"NÃO","SIM")</f>
        <v>NÃO</v>
      </c>
      <c r="P1348" s="2" t="str">
        <f>IF(ISERR(FIND("06",GERAL[[#This Row],[ODS]])),"NÃO","SIM")</f>
        <v>NÃO</v>
      </c>
      <c r="Q1348" s="2" t="str">
        <f>IF(ISERR(FIND("07",GERAL[[#This Row],[ODS]])),"NÃO","SIM")</f>
        <v>NÃO</v>
      </c>
      <c r="R1348" s="2" t="str">
        <f>IF(ISERR(FIND("08",GERAL[[#This Row],[ODS]])),"NÃO","SIM")</f>
        <v>NÃO</v>
      </c>
      <c r="S1348" s="2" t="str">
        <f>IF(ISERR(FIND("09",GERAL[[#This Row],[ODS]])),"NÃO","SIM")</f>
        <v>SIM</v>
      </c>
      <c r="T1348" s="2" t="str">
        <f>IF(ISERR(FIND("10",GERAL[[#This Row],[ODS]])),"NÃO","SIM")</f>
        <v>NÃO</v>
      </c>
      <c r="U1348" s="2" t="str">
        <f>IF(ISERR(FIND("11",GERAL[[#This Row],[ODS]])),"NÃO","SIM")</f>
        <v>NÃO</v>
      </c>
      <c r="V1348" s="2" t="str">
        <f>IF(ISERR(FIND("12",GERAL[[#This Row],[ODS]])),"NÃO","SIM")</f>
        <v>NÃO</v>
      </c>
      <c r="W1348" s="2" t="str">
        <f>IF(ISERR(FIND("13",GERAL[[#This Row],[ODS]])),"NÃO","SIM")</f>
        <v>NÃO</v>
      </c>
      <c r="X1348" s="2" t="str">
        <f>IF(ISERR(FIND("14",GERAL[[#This Row],[ODS]])),"NÃO","SIM")</f>
        <v>NÃO</v>
      </c>
      <c r="Y1348" s="2" t="str">
        <f>IF(ISERR(FIND("15",GERAL[[#This Row],[ODS]])),"NÃO","SIM")</f>
        <v>NÃO</v>
      </c>
      <c r="Z1348" s="2" t="str">
        <f>IF(ISERR(FIND("16",GERAL[[#This Row],[ODS]])),"NÃO","SIM")</f>
        <v>NÃO</v>
      </c>
      <c r="AA1348" s="2" t="str">
        <f>IF(ISERR(FIND("17",GERAL[[#This Row],[ODS]])),"NÃO","SIM")</f>
        <v>NÃO</v>
      </c>
      <c r="AB1348" s="1">
        <v>43.487053588253673</v>
      </c>
      <c r="AC1348" s="1">
        <v>43.487053588253673</v>
      </c>
      <c r="AD1348" s="1">
        <v>43.487053588253673</v>
      </c>
      <c r="AE1348" s="1">
        <v>43.825256776863398</v>
      </c>
      <c r="AF1348" s="1">
        <v>43.551450790645141</v>
      </c>
      <c r="AG1348" s="1" t="str">
        <f>GERAL[[#This Row],[SIGLA]]&amp;GERAL[[#This Row],[CÓD]]</f>
        <v>SCIN_PC</v>
      </c>
      <c r="AH1348" s="1">
        <f ca="1">VLOOKUP(GERAL[[#This Row],[REF_NOTA]],BASE_NOTAS[],7,FALSE)</f>
        <v>55.578548139999043</v>
      </c>
      <c r="AI1348" s="31">
        <f ca="1">IF(GERAL[[#This Row],[Nota 2025]]="",0,GERAL[[#This Row],[Nota 2026]]-GERAL[[#This Row],[Nota 2025]])</f>
        <v>12.027097349353902</v>
      </c>
    </row>
    <row r="1349" spans="1:35" ht="17" x14ac:dyDescent="0.35">
      <c r="A1349" s="2" t="s">
        <v>181</v>
      </c>
      <c r="B1349" s="2" t="s">
        <v>186</v>
      </c>
      <c r="C1349" s="2" t="s">
        <v>213</v>
      </c>
      <c r="D1349" s="15" t="s">
        <v>51</v>
      </c>
      <c r="E1349" s="2" t="s">
        <v>120</v>
      </c>
      <c r="F1349" s="2" t="str">
        <f>VLOOKUP(GERAL[[#This Row],[CÓD]],SEALL,6,FALSE)</f>
        <v>SG</v>
      </c>
      <c r="G134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4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4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49" s="2" t="str">
        <f>VLOOKUP(GERAL[[#This Row],[CÓD]],SEALL,4,FALSE)</f>
        <v>09</v>
      </c>
      <c r="K1349" s="2" t="str">
        <f>IF(ISERR(FIND("01",GERAL[[#This Row],[ODS]])),"NÃO","SIM")</f>
        <v>NÃO</v>
      </c>
      <c r="L1349" s="2" t="str">
        <f>IF(ISERR(FIND("02",GERAL[[#This Row],[ODS]])),"NÃO","SIM")</f>
        <v>NÃO</v>
      </c>
      <c r="M1349" s="2" t="str">
        <f>IF(ISERR(FIND("03",GERAL[[#This Row],[ODS]])),"NÃO","SIM")</f>
        <v>NÃO</v>
      </c>
      <c r="N1349" s="2" t="str">
        <f>IF(ISERR(FIND("04",GERAL[[#This Row],[ODS]])),"NÃO","SIM")</f>
        <v>NÃO</v>
      </c>
      <c r="O1349" s="2" t="str">
        <f>IF(ISERR(FIND("05",GERAL[[#This Row],[ODS]])),"NÃO","SIM")</f>
        <v>NÃO</v>
      </c>
      <c r="P1349" s="2" t="str">
        <f>IF(ISERR(FIND("06",GERAL[[#This Row],[ODS]])),"NÃO","SIM")</f>
        <v>NÃO</v>
      </c>
      <c r="Q1349" s="2" t="str">
        <f>IF(ISERR(FIND("07",GERAL[[#This Row],[ODS]])),"NÃO","SIM")</f>
        <v>NÃO</v>
      </c>
      <c r="R1349" s="2" t="str">
        <f>IF(ISERR(FIND("08",GERAL[[#This Row],[ODS]])),"NÃO","SIM")</f>
        <v>NÃO</v>
      </c>
      <c r="S1349" s="2" t="str">
        <f>IF(ISERR(FIND("09",GERAL[[#This Row],[ODS]])),"NÃO","SIM")</f>
        <v>SIM</v>
      </c>
      <c r="T1349" s="2" t="str">
        <f>IF(ISERR(FIND("10",GERAL[[#This Row],[ODS]])),"NÃO","SIM")</f>
        <v>NÃO</v>
      </c>
      <c r="U1349" s="2" t="str">
        <f>IF(ISERR(FIND("11",GERAL[[#This Row],[ODS]])),"NÃO","SIM")</f>
        <v>NÃO</v>
      </c>
      <c r="V1349" s="2" t="str">
        <f>IF(ISERR(FIND("12",GERAL[[#This Row],[ODS]])),"NÃO","SIM")</f>
        <v>NÃO</v>
      </c>
      <c r="W1349" s="2" t="str">
        <f>IF(ISERR(FIND("13",GERAL[[#This Row],[ODS]])),"NÃO","SIM")</f>
        <v>NÃO</v>
      </c>
      <c r="X1349" s="2" t="str">
        <f>IF(ISERR(FIND("14",GERAL[[#This Row],[ODS]])),"NÃO","SIM")</f>
        <v>NÃO</v>
      </c>
      <c r="Y1349" s="2" t="str">
        <f>IF(ISERR(FIND("15",GERAL[[#This Row],[ODS]])),"NÃO","SIM")</f>
        <v>NÃO</v>
      </c>
      <c r="Z1349" s="2" t="str">
        <f>IF(ISERR(FIND("16",GERAL[[#This Row],[ODS]])),"NÃO","SIM")</f>
        <v>NÃO</v>
      </c>
      <c r="AA1349" s="2" t="str">
        <f>IF(ISERR(FIND("17",GERAL[[#This Row],[ODS]])),"NÃO","SIM")</f>
        <v>NÃO</v>
      </c>
      <c r="AB1349" s="1">
        <v>36.213717631745531</v>
      </c>
      <c r="AC1349" s="1">
        <v>36.213717631745531</v>
      </c>
      <c r="AD1349" s="1">
        <v>36.213717631745531</v>
      </c>
      <c r="AE1349" s="1">
        <v>27.312685154464589</v>
      </c>
      <c r="AF1349" s="1">
        <v>29.680805050287578</v>
      </c>
      <c r="AG1349" s="1" t="str">
        <f>GERAL[[#This Row],[SIGLA]]&amp;GERAL[[#This Row],[CÓD]]</f>
        <v>SPIN_PC</v>
      </c>
      <c r="AH1349" s="1">
        <f ca="1">VLOOKUP(GERAL[[#This Row],[REF_NOTA]],BASE_NOTAS[],7,FALSE)</f>
        <v>35.323988030127666</v>
      </c>
      <c r="AI1349" s="31">
        <f ca="1">IF(GERAL[[#This Row],[Nota 2025]]="",0,GERAL[[#This Row],[Nota 2026]]-GERAL[[#This Row],[Nota 2025]])</f>
        <v>5.6431829798400877</v>
      </c>
    </row>
    <row r="1350" spans="1:35" ht="17" x14ac:dyDescent="0.35">
      <c r="A1350" s="2" t="s">
        <v>180</v>
      </c>
      <c r="B1350" s="2" t="s">
        <v>206</v>
      </c>
      <c r="C1350" s="2" t="s">
        <v>213</v>
      </c>
      <c r="D1350" s="15" t="s">
        <v>51</v>
      </c>
      <c r="E1350" s="2" t="s">
        <v>120</v>
      </c>
      <c r="F1350" s="2" t="str">
        <f>VLOOKUP(GERAL[[#This Row],[CÓD]],SEALL,6,FALSE)</f>
        <v>SG</v>
      </c>
      <c r="G135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5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5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50" s="2" t="str">
        <f>VLOOKUP(GERAL[[#This Row],[CÓD]],SEALL,4,FALSE)</f>
        <v>09</v>
      </c>
      <c r="K1350" s="2" t="str">
        <f>IF(ISERR(FIND("01",GERAL[[#This Row],[ODS]])),"NÃO","SIM")</f>
        <v>NÃO</v>
      </c>
      <c r="L1350" s="2" t="str">
        <f>IF(ISERR(FIND("02",GERAL[[#This Row],[ODS]])),"NÃO","SIM")</f>
        <v>NÃO</v>
      </c>
      <c r="M1350" s="2" t="str">
        <f>IF(ISERR(FIND("03",GERAL[[#This Row],[ODS]])),"NÃO","SIM")</f>
        <v>NÃO</v>
      </c>
      <c r="N1350" s="2" t="str">
        <f>IF(ISERR(FIND("04",GERAL[[#This Row],[ODS]])),"NÃO","SIM")</f>
        <v>NÃO</v>
      </c>
      <c r="O1350" s="2" t="str">
        <f>IF(ISERR(FIND("05",GERAL[[#This Row],[ODS]])),"NÃO","SIM")</f>
        <v>NÃO</v>
      </c>
      <c r="P1350" s="2" t="str">
        <f>IF(ISERR(FIND("06",GERAL[[#This Row],[ODS]])),"NÃO","SIM")</f>
        <v>NÃO</v>
      </c>
      <c r="Q1350" s="2" t="str">
        <f>IF(ISERR(FIND("07",GERAL[[#This Row],[ODS]])),"NÃO","SIM")</f>
        <v>NÃO</v>
      </c>
      <c r="R1350" s="2" t="str">
        <f>IF(ISERR(FIND("08",GERAL[[#This Row],[ODS]])),"NÃO","SIM")</f>
        <v>NÃO</v>
      </c>
      <c r="S1350" s="2" t="str">
        <f>IF(ISERR(FIND("09",GERAL[[#This Row],[ODS]])),"NÃO","SIM")</f>
        <v>SIM</v>
      </c>
      <c r="T1350" s="2" t="str">
        <f>IF(ISERR(FIND("10",GERAL[[#This Row],[ODS]])),"NÃO","SIM")</f>
        <v>NÃO</v>
      </c>
      <c r="U1350" s="2" t="str">
        <f>IF(ISERR(FIND("11",GERAL[[#This Row],[ODS]])),"NÃO","SIM")</f>
        <v>NÃO</v>
      </c>
      <c r="V1350" s="2" t="str">
        <f>IF(ISERR(FIND("12",GERAL[[#This Row],[ODS]])),"NÃO","SIM")</f>
        <v>NÃO</v>
      </c>
      <c r="W1350" s="2" t="str">
        <f>IF(ISERR(FIND("13",GERAL[[#This Row],[ODS]])),"NÃO","SIM")</f>
        <v>NÃO</v>
      </c>
      <c r="X1350" s="2" t="str">
        <f>IF(ISERR(FIND("14",GERAL[[#This Row],[ODS]])),"NÃO","SIM")</f>
        <v>NÃO</v>
      </c>
      <c r="Y1350" s="2" t="str">
        <f>IF(ISERR(FIND("15",GERAL[[#This Row],[ODS]])),"NÃO","SIM")</f>
        <v>NÃO</v>
      </c>
      <c r="Z1350" s="2" t="str">
        <f>IF(ISERR(FIND("16",GERAL[[#This Row],[ODS]])),"NÃO","SIM")</f>
        <v>NÃO</v>
      </c>
      <c r="AA1350" s="2" t="str">
        <f>IF(ISERR(FIND("17",GERAL[[#This Row],[ODS]])),"NÃO","SIM")</f>
        <v>NÃO</v>
      </c>
      <c r="AB1350" s="1">
        <v>64.41015352018799</v>
      </c>
      <c r="AC1350" s="1">
        <v>64.41015352018799</v>
      </c>
      <c r="AD1350" s="1">
        <v>64.41015352018799</v>
      </c>
      <c r="AE1350" s="1">
        <v>68.988231757529277</v>
      </c>
      <c r="AF1350" s="1">
        <v>76.088975321923414</v>
      </c>
      <c r="AG1350" s="1" t="str">
        <f>GERAL[[#This Row],[SIGLA]]&amp;GERAL[[#This Row],[CÓD]]</f>
        <v>SEIN_PC</v>
      </c>
      <c r="AH1350" s="1">
        <f ca="1">VLOOKUP(GERAL[[#This Row],[REF_NOTA]],BASE_NOTAS[],7,FALSE)</f>
        <v>82.403279054737951</v>
      </c>
      <c r="AI1350" s="31">
        <f ca="1">IF(GERAL[[#This Row],[Nota 2025]]="",0,GERAL[[#This Row],[Nota 2026]]-GERAL[[#This Row],[Nota 2025]])</f>
        <v>6.3143037328145368</v>
      </c>
    </row>
    <row r="1351" spans="1:35" ht="17" x14ac:dyDescent="0.35">
      <c r="A1351" s="2" t="s">
        <v>182</v>
      </c>
      <c r="B1351" s="2" t="s">
        <v>185</v>
      </c>
      <c r="C1351" s="2" t="s">
        <v>213</v>
      </c>
      <c r="D1351" s="15" t="s">
        <v>51</v>
      </c>
      <c r="E1351" s="2" t="s">
        <v>120</v>
      </c>
      <c r="F1351" s="2" t="str">
        <f>VLOOKUP(GERAL[[#This Row],[CÓD]],SEALL,6,FALSE)</f>
        <v>SG</v>
      </c>
      <c r="G135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5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5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51" s="2" t="str">
        <f>VLOOKUP(GERAL[[#This Row],[CÓD]],SEALL,4,FALSE)</f>
        <v>09</v>
      </c>
      <c r="K1351" s="2" t="str">
        <f>IF(ISERR(FIND("01",GERAL[[#This Row],[ODS]])),"NÃO","SIM")</f>
        <v>NÃO</v>
      </c>
      <c r="L1351" s="2" t="str">
        <f>IF(ISERR(FIND("02",GERAL[[#This Row],[ODS]])),"NÃO","SIM")</f>
        <v>NÃO</v>
      </c>
      <c r="M1351" s="2" t="str">
        <f>IF(ISERR(FIND("03",GERAL[[#This Row],[ODS]])),"NÃO","SIM")</f>
        <v>NÃO</v>
      </c>
      <c r="N1351" s="2" t="str">
        <f>IF(ISERR(FIND("04",GERAL[[#This Row],[ODS]])),"NÃO","SIM")</f>
        <v>NÃO</v>
      </c>
      <c r="O1351" s="2" t="str">
        <f>IF(ISERR(FIND("05",GERAL[[#This Row],[ODS]])),"NÃO","SIM")</f>
        <v>NÃO</v>
      </c>
      <c r="P1351" s="2" t="str">
        <f>IF(ISERR(FIND("06",GERAL[[#This Row],[ODS]])),"NÃO","SIM")</f>
        <v>NÃO</v>
      </c>
      <c r="Q1351" s="2" t="str">
        <f>IF(ISERR(FIND("07",GERAL[[#This Row],[ODS]])),"NÃO","SIM")</f>
        <v>NÃO</v>
      </c>
      <c r="R1351" s="2" t="str">
        <f>IF(ISERR(FIND("08",GERAL[[#This Row],[ODS]])),"NÃO","SIM")</f>
        <v>NÃO</v>
      </c>
      <c r="S1351" s="2" t="str">
        <f>IF(ISERR(FIND("09",GERAL[[#This Row],[ODS]])),"NÃO","SIM")</f>
        <v>SIM</v>
      </c>
      <c r="T1351" s="2" t="str">
        <f>IF(ISERR(FIND("10",GERAL[[#This Row],[ODS]])),"NÃO","SIM")</f>
        <v>NÃO</v>
      </c>
      <c r="U1351" s="2" t="str">
        <f>IF(ISERR(FIND("11",GERAL[[#This Row],[ODS]])),"NÃO","SIM")</f>
        <v>NÃO</v>
      </c>
      <c r="V1351" s="2" t="str">
        <f>IF(ISERR(FIND("12",GERAL[[#This Row],[ODS]])),"NÃO","SIM")</f>
        <v>NÃO</v>
      </c>
      <c r="W1351" s="2" t="str">
        <f>IF(ISERR(FIND("13",GERAL[[#This Row],[ODS]])),"NÃO","SIM")</f>
        <v>NÃO</v>
      </c>
      <c r="X1351" s="2" t="str">
        <f>IF(ISERR(FIND("14",GERAL[[#This Row],[ODS]])),"NÃO","SIM")</f>
        <v>NÃO</v>
      </c>
      <c r="Y1351" s="2" t="str">
        <f>IF(ISERR(FIND("15",GERAL[[#This Row],[ODS]])),"NÃO","SIM")</f>
        <v>NÃO</v>
      </c>
      <c r="Z1351" s="2" t="str">
        <f>IF(ISERR(FIND("16",GERAL[[#This Row],[ODS]])),"NÃO","SIM")</f>
        <v>NÃO</v>
      </c>
      <c r="AA1351" s="2" t="str">
        <f>IF(ISERR(FIND("17",GERAL[[#This Row],[ODS]])),"NÃO","SIM")</f>
        <v>NÃO</v>
      </c>
      <c r="AB1351" s="1">
        <v>31.576435897750549</v>
      </c>
      <c r="AC1351" s="1">
        <v>31.576435897750549</v>
      </c>
      <c r="AD1351" s="1">
        <v>31.576435897750549</v>
      </c>
      <c r="AE1351" s="1">
        <v>16.950754439254943</v>
      </c>
      <c r="AF1351" s="1">
        <v>0.9764426790430184</v>
      </c>
      <c r="AG1351" s="1" t="str">
        <f>GERAL[[#This Row],[SIGLA]]&amp;GERAL[[#This Row],[CÓD]]</f>
        <v>TOIN_PC</v>
      </c>
      <c r="AH1351" s="1">
        <f ca="1">VLOOKUP(GERAL[[#This Row],[REF_NOTA]],BASE_NOTAS[],7,FALSE)</f>
        <v>0</v>
      </c>
      <c r="AI1351" s="31">
        <f ca="1">IF(GERAL[[#This Row],[Nota 2025]]="",0,GERAL[[#This Row],[Nota 2026]]-GERAL[[#This Row],[Nota 2025]])</f>
        <v>-0.9764426790430184</v>
      </c>
    </row>
    <row r="1352" spans="1:35" ht="17" x14ac:dyDescent="0.35">
      <c r="A1352" s="2" t="s">
        <v>0</v>
      </c>
      <c r="B1352" s="2" t="s">
        <v>156</v>
      </c>
      <c r="C1352" s="2" t="s">
        <v>213</v>
      </c>
      <c r="D1352" s="15" t="s">
        <v>48</v>
      </c>
      <c r="E1352" s="2" t="s">
        <v>118</v>
      </c>
      <c r="F1352" s="2" t="str">
        <f>VLOOKUP(GERAL[[#This Row],[CÓD]],SEALL,6,FALSE)</f>
        <v>SG</v>
      </c>
      <c r="G135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5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5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52" s="2" t="str">
        <f>VLOOKUP(GERAL[[#This Row],[CÓD]],SEALL,4,FALSE)</f>
        <v>09</v>
      </c>
      <c r="K1352" s="2" t="str">
        <f>IF(ISERR(FIND("01",GERAL[[#This Row],[ODS]])),"NÃO","SIM")</f>
        <v>NÃO</v>
      </c>
      <c r="L1352" s="2" t="str">
        <f>IF(ISERR(FIND("02",GERAL[[#This Row],[ODS]])),"NÃO","SIM")</f>
        <v>NÃO</v>
      </c>
      <c r="M1352" s="2" t="str">
        <f>IF(ISERR(FIND("03",GERAL[[#This Row],[ODS]])),"NÃO","SIM")</f>
        <v>NÃO</v>
      </c>
      <c r="N1352" s="2" t="str">
        <f>IF(ISERR(FIND("04",GERAL[[#This Row],[ODS]])),"NÃO","SIM")</f>
        <v>NÃO</v>
      </c>
      <c r="O1352" s="2" t="str">
        <f>IF(ISERR(FIND("05",GERAL[[#This Row],[ODS]])),"NÃO","SIM")</f>
        <v>NÃO</v>
      </c>
      <c r="P1352" s="2" t="str">
        <f>IF(ISERR(FIND("06",GERAL[[#This Row],[ODS]])),"NÃO","SIM")</f>
        <v>NÃO</v>
      </c>
      <c r="Q1352" s="2" t="str">
        <f>IF(ISERR(FIND("07",GERAL[[#This Row],[ODS]])),"NÃO","SIM")</f>
        <v>NÃO</v>
      </c>
      <c r="R1352" s="2" t="str">
        <f>IF(ISERR(FIND("08",GERAL[[#This Row],[ODS]])),"NÃO","SIM")</f>
        <v>NÃO</v>
      </c>
      <c r="S1352" s="2" t="str">
        <f>IF(ISERR(FIND("09",GERAL[[#This Row],[ODS]])),"NÃO","SIM")</f>
        <v>SIM</v>
      </c>
      <c r="T1352" s="2" t="str">
        <f>IF(ISERR(FIND("10",GERAL[[#This Row],[ODS]])),"NÃO","SIM")</f>
        <v>NÃO</v>
      </c>
      <c r="U1352" s="2" t="str">
        <f>IF(ISERR(FIND("11",GERAL[[#This Row],[ODS]])),"NÃO","SIM")</f>
        <v>NÃO</v>
      </c>
      <c r="V1352" s="2" t="str">
        <f>IF(ISERR(FIND("12",GERAL[[#This Row],[ODS]])),"NÃO","SIM")</f>
        <v>NÃO</v>
      </c>
      <c r="W1352" s="2" t="str">
        <f>IF(ISERR(FIND("13",GERAL[[#This Row],[ODS]])),"NÃO","SIM")</f>
        <v>NÃO</v>
      </c>
      <c r="X1352" s="2" t="str">
        <f>IF(ISERR(FIND("14",GERAL[[#This Row],[ODS]])),"NÃO","SIM")</f>
        <v>NÃO</v>
      </c>
      <c r="Y1352" s="2" t="str">
        <f>IF(ISERR(FIND("15",GERAL[[#This Row],[ODS]])),"NÃO","SIM")</f>
        <v>NÃO</v>
      </c>
      <c r="Z1352" s="2" t="str">
        <f>IF(ISERR(FIND("16",GERAL[[#This Row],[ODS]])),"NÃO","SIM")</f>
        <v>NÃO</v>
      </c>
      <c r="AA1352" s="2" t="str">
        <f>IF(ISERR(FIND("17",GERAL[[#This Row],[ODS]])),"NÃO","SIM")</f>
        <v>NÃO</v>
      </c>
      <c r="AB1352" s="1">
        <v>13.003179877703403</v>
      </c>
      <c r="AC1352" s="1">
        <v>0</v>
      </c>
      <c r="AD1352" s="1">
        <v>15.723969423146142</v>
      </c>
      <c r="AE1352" s="1">
        <v>2.6366919171856984</v>
      </c>
      <c r="AF1352" s="1">
        <v>2.6366919171856984</v>
      </c>
      <c r="AG1352" s="1" t="str">
        <f>GERAL[[#This Row],[SIGLA]]&amp;GERAL[[#This Row],[CÓD]]</f>
        <v>ACIN_PF</v>
      </c>
      <c r="AH1352" s="1">
        <f ca="1">VLOOKUP(GERAL[[#This Row],[REF_NOTA]],BASE_NOTAS[],7,FALSE)</f>
        <v>8.0388521247582716</v>
      </c>
      <c r="AI1352" s="31">
        <f ca="1">IF(GERAL[[#This Row],[Nota 2025]]="",0,GERAL[[#This Row],[Nota 2026]]-GERAL[[#This Row],[Nota 2025]])</f>
        <v>5.4021602075725728</v>
      </c>
    </row>
    <row r="1353" spans="1:35" ht="17" x14ac:dyDescent="0.35">
      <c r="A1353" s="2" t="s">
        <v>1</v>
      </c>
      <c r="B1353" s="2" t="s">
        <v>157</v>
      </c>
      <c r="C1353" s="2" t="s">
        <v>213</v>
      </c>
      <c r="D1353" s="15" t="s">
        <v>48</v>
      </c>
      <c r="E1353" s="2" t="s">
        <v>118</v>
      </c>
      <c r="F1353" s="2" t="str">
        <f>VLOOKUP(GERAL[[#This Row],[CÓD]],SEALL,6,FALSE)</f>
        <v>SG</v>
      </c>
      <c r="G135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5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5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53" s="2" t="str">
        <f>VLOOKUP(GERAL[[#This Row],[CÓD]],SEALL,4,FALSE)</f>
        <v>09</v>
      </c>
      <c r="K1353" s="2" t="str">
        <f>IF(ISERR(FIND("01",GERAL[[#This Row],[ODS]])),"NÃO","SIM")</f>
        <v>NÃO</v>
      </c>
      <c r="L1353" s="2" t="str">
        <f>IF(ISERR(FIND("02",GERAL[[#This Row],[ODS]])),"NÃO","SIM")</f>
        <v>NÃO</v>
      </c>
      <c r="M1353" s="2" t="str">
        <f>IF(ISERR(FIND("03",GERAL[[#This Row],[ODS]])),"NÃO","SIM")</f>
        <v>NÃO</v>
      </c>
      <c r="N1353" s="2" t="str">
        <f>IF(ISERR(FIND("04",GERAL[[#This Row],[ODS]])),"NÃO","SIM")</f>
        <v>NÃO</v>
      </c>
      <c r="O1353" s="2" t="str">
        <f>IF(ISERR(FIND("05",GERAL[[#This Row],[ODS]])),"NÃO","SIM")</f>
        <v>NÃO</v>
      </c>
      <c r="P1353" s="2" t="str">
        <f>IF(ISERR(FIND("06",GERAL[[#This Row],[ODS]])),"NÃO","SIM")</f>
        <v>NÃO</v>
      </c>
      <c r="Q1353" s="2" t="str">
        <f>IF(ISERR(FIND("07",GERAL[[#This Row],[ODS]])),"NÃO","SIM")</f>
        <v>NÃO</v>
      </c>
      <c r="R1353" s="2" t="str">
        <f>IF(ISERR(FIND("08",GERAL[[#This Row],[ODS]])),"NÃO","SIM")</f>
        <v>NÃO</v>
      </c>
      <c r="S1353" s="2" t="str">
        <f>IF(ISERR(FIND("09",GERAL[[#This Row],[ODS]])),"NÃO","SIM")</f>
        <v>SIM</v>
      </c>
      <c r="T1353" s="2" t="str">
        <f>IF(ISERR(FIND("10",GERAL[[#This Row],[ODS]])),"NÃO","SIM")</f>
        <v>NÃO</v>
      </c>
      <c r="U1353" s="2" t="str">
        <f>IF(ISERR(FIND("11",GERAL[[#This Row],[ODS]])),"NÃO","SIM")</f>
        <v>NÃO</v>
      </c>
      <c r="V1353" s="2" t="str">
        <f>IF(ISERR(FIND("12",GERAL[[#This Row],[ODS]])),"NÃO","SIM")</f>
        <v>NÃO</v>
      </c>
      <c r="W1353" s="2" t="str">
        <f>IF(ISERR(FIND("13",GERAL[[#This Row],[ODS]])),"NÃO","SIM")</f>
        <v>NÃO</v>
      </c>
      <c r="X1353" s="2" t="str">
        <f>IF(ISERR(FIND("14",GERAL[[#This Row],[ODS]])),"NÃO","SIM")</f>
        <v>NÃO</v>
      </c>
      <c r="Y1353" s="2" t="str">
        <f>IF(ISERR(FIND("15",GERAL[[#This Row],[ODS]])),"NÃO","SIM")</f>
        <v>NÃO</v>
      </c>
      <c r="Z1353" s="2" t="str">
        <f>IF(ISERR(FIND("16",GERAL[[#This Row],[ODS]])),"NÃO","SIM")</f>
        <v>NÃO</v>
      </c>
      <c r="AA1353" s="2" t="str">
        <f>IF(ISERR(FIND("17",GERAL[[#This Row],[ODS]])),"NÃO","SIM")</f>
        <v>NÃO</v>
      </c>
      <c r="AB1353" s="1">
        <v>0</v>
      </c>
      <c r="AC1353" s="1">
        <v>10.449486800554826</v>
      </c>
      <c r="AD1353" s="1">
        <v>10.070694363138481</v>
      </c>
      <c r="AE1353" s="1">
        <v>14.86466448212918</v>
      </c>
      <c r="AF1353" s="1">
        <v>14.86466448212918</v>
      </c>
      <c r="AG1353" s="1" t="str">
        <f>GERAL[[#This Row],[SIGLA]]&amp;GERAL[[#This Row],[CÓD]]</f>
        <v>ALIN_PF</v>
      </c>
      <c r="AH1353" s="1">
        <f ca="1">VLOOKUP(GERAL[[#This Row],[REF_NOTA]],BASE_NOTAS[],7,FALSE)</f>
        <v>21.352923595424624</v>
      </c>
      <c r="AI1353" s="31">
        <f ca="1">IF(GERAL[[#This Row],[Nota 2025]]="",0,GERAL[[#This Row],[Nota 2026]]-GERAL[[#This Row],[Nota 2025]])</f>
        <v>6.4882591132954435</v>
      </c>
    </row>
    <row r="1354" spans="1:35" ht="17" x14ac:dyDescent="0.35">
      <c r="A1354" s="2" t="s">
        <v>159</v>
      </c>
      <c r="B1354" s="2" t="s">
        <v>184</v>
      </c>
      <c r="C1354" s="2" t="s">
        <v>213</v>
      </c>
      <c r="D1354" s="15" t="s">
        <v>48</v>
      </c>
      <c r="E1354" s="2" t="s">
        <v>118</v>
      </c>
      <c r="F1354" s="2" t="str">
        <f>VLOOKUP(GERAL[[#This Row],[CÓD]],SEALL,6,FALSE)</f>
        <v>SG</v>
      </c>
      <c r="G135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5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5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54" s="2" t="str">
        <f>VLOOKUP(GERAL[[#This Row],[CÓD]],SEALL,4,FALSE)</f>
        <v>09</v>
      </c>
      <c r="K1354" s="2" t="str">
        <f>IF(ISERR(FIND("01",GERAL[[#This Row],[ODS]])),"NÃO","SIM")</f>
        <v>NÃO</v>
      </c>
      <c r="L1354" s="2" t="str">
        <f>IF(ISERR(FIND("02",GERAL[[#This Row],[ODS]])),"NÃO","SIM")</f>
        <v>NÃO</v>
      </c>
      <c r="M1354" s="2" t="str">
        <f>IF(ISERR(FIND("03",GERAL[[#This Row],[ODS]])),"NÃO","SIM")</f>
        <v>NÃO</v>
      </c>
      <c r="N1354" s="2" t="str">
        <f>IF(ISERR(FIND("04",GERAL[[#This Row],[ODS]])),"NÃO","SIM")</f>
        <v>NÃO</v>
      </c>
      <c r="O1354" s="2" t="str">
        <f>IF(ISERR(FIND("05",GERAL[[#This Row],[ODS]])),"NÃO","SIM")</f>
        <v>NÃO</v>
      </c>
      <c r="P1354" s="2" t="str">
        <f>IF(ISERR(FIND("06",GERAL[[#This Row],[ODS]])),"NÃO","SIM")</f>
        <v>NÃO</v>
      </c>
      <c r="Q1354" s="2" t="str">
        <f>IF(ISERR(FIND("07",GERAL[[#This Row],[ODS]])),"NÃO","SIM")</f>
        <v>NÃO</v>
      </c>
      <c r="R1354" s="2" t="str">
        <f>IF(ISERR(FIND("08",GERAL[[#This Row],[ODS]])),"NÃO","SIM")</f>
        <v>NÃO</v>
      </c>
      <c r="S1354" s="2" t="str">
        <f>IF(ISERR(FIND("09",GERAL[[#This Row],[ODS]])),"NÃO","SIM")</f>
        <v>SIM</v>
      </c>
      <c r="T1354" s="2" t="str">
        <f>IF(ISERR(FIND("10",GERAL[[#This Row],[ODS]])),"NÃO","SIM")</f>
        <v>NÃO</v>
      </c>
      <c r="U1354" s="2" t="str">
        <f>IF(ISERR(FIND("11",GERAL[[#This Row],[ODS]])),"NÃO","SIM")</f>
        <v>NÃO</v>
      </c>
      <c r="V1354" s="2" t="str">
        <f>IF(ISERR(FIND("12",GERAL[[#This Row],[ODS]])),"NÃO","SIM")</f>
        <v>NÃO</v>
      </c>
      <c r="W1354" s="2" t="str">
        <f>IF(ISERR(FIND("13",GERAL[[#This Row],[ODS]])),"NÃO","SIM")</f>
        <v>NÃO</v>
      </c>
      <c r="X1354" s="2" t="str">
        <f>IF(ISERR(FIND("14",GERAL[[#This Row],[ODS]])),"NÃO","SIM")</f>
        <v>NÃO</v>
      </c>
      <c r="Y1354" s="2" t="str">
        <f>IF(ISERR(FIND("15",GERAL[[#This Row],[ODS]])),"NÃO","SIM")</f>
        <v>NÃO</v>
      </c>
      <c r="Z1354" s="2" t="str">
        <f>IF(ISERR(FIND("16",GERAL[[#This Row],[ODS]])),"NÃO","SIM")</f>
        <v>NÃO</v>
      </c>
      <c r="AA1354" s="2" t="str">
        <f>IF(ISERR(FIND("17",GERAL[[#This Row],[ODS]])),"NÃO","SIM")</f>
        <v>NÃO</v>
      </c>
      <c r="AB1354" s="1">
        <v>0</v>
      </c>
      <c r="AC1354" s="1">
        <v>0</v>
      </c>
      <c r="AD1354" s="1">
        <v>0</v>
      </c>
      <c r="AE1354" s="1">
        <v>29.564250895067378</v>
      </c>
      <c r="AF1354" s="1">
        <v>29.564250895067378</v>
      </c>
      <c r="AG1354" s="1" t="str">
        <f>GERAL[[#This Row],[SIGLA]]&amp;GERAL[[#This Row],[CÓD]]</f>
        <v>APIN_PF</v>
      </c>
      <c r="AH1354" s="1">
        <f ca="1">VLOOKUP(GERAL[[#This Row],[REF_NOTA]],BASE_NOTAS[],7,FALSE)</f>
        <v>0</v>
      </c>
      <c r="AI1354" s="31">
        <f ca="1">IF(GERAL[[#This Row],[Nota 2025]]="",0,GERAL[[#This Row],[Nota 2026]]-GERAL[[#This Row],[Nota 2025]])</f>
        <v>-29.564250895067378</v>
      </c>
    </row>
    <row r="1355" spans="1:35" ht="17" x14ac:dyDescent="0.35">
      <c r="A1355" s="2" t="s">
        <v>155</v>
      </c>
      <c r="B1355" s="2" t="s">
        <v>158</v>
      </c>
      <c r="C1355" s="2" t="s">
        <v>213</v>
      </c>
      <c r="D1355" s="15" t="s">
        <v>48</v>
      </c>
      <c r="E1355" s="2" t="s">
        <v>118</v>
      </c>
      <c r="F1355" s="2" t="str">
        <f>VLOOKUP(GERAL[[#This Row],[CÓD]],SEALL,6,FALSE)</f>
        <v>SG</v>
      </c>
      <c r="G135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5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5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55" s="2" t="str">
        <f>VLOOKUP(GERAL[[#This Row],[CÓD]],SEALL,4,FALSE)</f>
        <v>09</v>
      </c>
      <c r="K1355" s="2" t="str">
        <f>IF(ISERR(FIND("01",GERAL[[#This Row],[ODS]])),"NÃO","SIM")</f>
        <v>NÃO</v>
      </c>
      <c r="L1355" s="2" t="str">
        <f>IF(ISERR(FIND("02",GERAL[[#This Row],[ODS]])),"NÃO","SIM")</f>
        <v>NÃO</v>
      </c>
      <c r="M1355" s="2" t="str">
        <f>IF(ISERR(FIND("03",GERAL[[#This Row],[ODS]])),"NÃO","SIM")</f>
        <v>NÃO</v>
      </c>
      <c r="N1355" s="2" t="str">
        <f>IF(ISERR(FIND("04",GERAL[[#This Row],[ODS]])),"NÃO","SIM")</f>
        <v>NÃO</v>
      </c>
      <c r="O1355" s="2" t="str">
        <f>IF(ISERR(FIND("05",GERAL[[#This Row],[ODS]])),"NÃO","SIM")</f>
        <v>NÃO</v>
      </c>
      <c r="P1355" s="2" t="str">
        <f>IF(ISERR(FIND("06",GERAL[[#This Row],[ODS]])),"NÃO","SIM")</f>
        <v>NÃO</v>
      </c>
      <c r="Q1355" s="2" t="str">
        <f>IF(ISERR(FIND("07",GERAL[[#This Row],[ODS]])),"NÃO","SIM")</f>
        <v>NÃO</v>
      </c>
      <c r="R1355" s="2" t="str">
        <f>IF(ISERR(FIND("08",GERAL[[#This Row],[ODS]])),"NÃO","SIM")</f>
        <v>NÃO</v>
      </c>
      <c r="S1355" s="2" t="str">
        <f>IF(ISERR(FIND("09",GERAL[[#This Row],[ODS]])),"NÃO","SIM")</f>
        <v>SIM</v>
      </c>
      <c r="T1355" s="2" t="str">
        <f>IF(ISERR(FIND("10",GERAL[[#This Row],[ODS]])),"NÃO","SIM")</f>
        <v>NÃO</v>
      </c>
      <c r="U1355" s="2" t="str">
        <f>IF(ISERR(FIND("11",GERAL[[#This Row],[ODS]])),"NÃO","SIM")</f>
        <v>NÃO</v>
      </c>
      <c r="V1355" s="2" t="str">
        <f>IF(ISERR(FIND("12",GERAL[[#This Row],[ODS]])),"NÃO","SIM")</f>
        <v>NÃO</v>
      </c>
      <c r="W1355" s="2" t="str">
        <f>IF(ISERR(FIND("13",GERAL[[#This Row],[ODS]])),"NÃO","SIM")</f>
        <v>NÃO</v>
      </c>
      <c r="X1355" s="2" t="str">
        <f>IF(ISERR(FIND("14",GERAL[[#This Row],[ODS]])),"NÃO","SIM")</f>
        <v>NÃO</v>
      </c>
      <c r="Y1355" s="2" t="str">
        <f>IF(ISERR(FIND("15",GERAL[[#This Row],[ODS]])),"NÃO","SIM")</f>
        <v>NÃO</v>
      </c>
      <c r="Z1355" s="2" t="str">
        <f>IF(ISERR(FIND("16",GERAL[[#This Row],[ODS]])),"NÃO","SIM")</f>
        <v>NÃO</v>
      </c>
      <c r="AA1355" s="2" t="str">
        <f>IF(ISERR(FIND("17",GERAL[[#This Row],[ODS]])),"NÃO","SIM")</f>
        <v>NÃO</v>
      </c>
      <c r="AB1355" s="1">
        <v>21.14727829918132</v>
      </c>
      <c r="AC1355" s="1">
        <v>23.004916129757426</v>
      </c>
      <c r="AD1355" s="1">
        <v>9.8750719448861108</v>
      </c>
      <c r="AE1355" s="1">
        <v>3.6389825892448289</v>
      </c>
      <c r="AF1355" s="1">
        <v>3.6389825892448289</v>
      </c>
      <c r="AG1355" s="1" t="str">
        <f>GERAL[[#This Row],[SIGLA]]&amp;GERAL[[#This Row],[CÓD]]</f>
        <v>AMIN_PF</v>
      </c>
      <c r="AH1355" s="1">
        <f ca="1">VLOOKUP(GERAL[[#This Row],[REF_NOTA]],BASE_NOTAS[],7,FALSE)</f>
        <v>11.544727036054073</v>
      </c>
      <c r="AI1355" s="31">
        <f ca="1">IF(GERAL[[#This Row],[Nota 2025]]="",0,GERAL[[#This Row],[Nota 2026]]-GERAL[[#This Row],[Nota 2025]])</f>
        <v>7.9057444468092442</v>
      </c>
    </row>
    <row r="1356" spans="1:35" ht="17" x14ac:dyDescent="0.35">
      <c r="A1356" s="2" t="s">
        <v>160</v>
      </c>
      <c r="B1356" s="2" t="s">
        <v>187</v>
      </c>
      <c r="C1356" s="2" t="s">
        <v>213</v>
      </c>
      <c r="D1356" s="15" t="s">
        <v>48</v>
      </c>
      <c r="E1356" s="2" t="s">
        <v>118</v>
      </c>
      <c r="F1356" s="2" t="str">
        <f>VLOOKUP(GERAL[[#This Row],[CÓD]],SEALL,6,FALSE)</f>
        <v>SG</v>
      </c>
      <c r="G135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5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5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56" s="2" t="str">
        <f>VLOOKUP(GERAL[[#This Row],[CÓD]],SEALL,4,FALSE)</f>
        <v>09</v>
      </c>
      <c r="K1356" s="2" t="str">
        <f>IF(ISERR(FIND("01",GERAL[[#This Row],[ODS]])),"NÃO","SIM")</f>
        <v>NÃO</v>
      </c>
      <c r="L1356" s="2" t="str">
        <f>IF(ISERR(FIND("02",GERAL[[#This Row],[ODS]])),"NÃO","SIM")</f>
        <v>NÃO</v>
      </c>
      <c r="M1356" s="2" t="str">
        <f>IF(ISERR(FIND("03",GERAL[[#This Row],[ODS]])),"NÃO","SIM")</f>
        <v>NÃO</v>
      </c>
      <c r="N1356" s="2" t="str">
        <f>IF(ISERR(FIND("04",GERAL[[#This Row],[ODS]])),"NÃO","SIM")</f>
        <v>NÃO</v>
      </c>
      <c r="O1356" s="2" t="str">
        <f>IF(ISERR(FIND("05",GERAL[[#This Row],[ODS]])),"NÃO","SIM")</f>
        <v>NÃO</v>
      </c>
      <c r="P1356" s="2" t="str">
        <f>IF(ISERR(FIND("06",GERAL[[#This Row],[ODS]])),"NÃO","SIM")</f>
        <v>NÃO</v>
      </c>
      <c r="Q1356" s="2" t="str">
        <f>IF(ISERR(FIND("07",GERAL[[#This Row],[ODS]])),"NÃO","SIM")</f>
        <v>NÃO</v>
      </c>
      <c r="R1356" s="2" t="str">
        <f>IF(ISERR(FIND("08",GERAL[[#This Row],[ODS]])),"NÃO","SIM")</f>
        <v>NÃO</v>
      </c>
      <c r="S1356" s="2" t="str">
        <f>IF(ISERR(FIND("09",GERAL[[#This Row],[ODS]])),"NÃO","SIM")</f>
        <v>SIM</v>
      </c>
      <c r="T1356" s="2" t="str">
        <f>IF(ISERR(FIND("10",GERAL[[#This Row],[ODS]])),"NÃO","SIM")</f>
        <v>NÃO</v>
      </c>
      <c r="U1356" s="2" t="str">
        <f>IF(ISERR(FIND("11",GERAL[[#This Row],[ODS]])),"NÃO","SIM")</f>
        <v>NÃO</v>
      </c>
      <c r="V1356" s="2" t="str">
        <f>IF(ISERR(FIND("12",GERAL[[#This Row],[ODS]])),"NÃO","SIM")</f>
        <v>NÃO</v>
      </c>
      <c r="W1356" s="2" t="str">
        <f>IF(ISERR(FIND("13",GERAL[[#This Row],[ODS]])),"NÃO","SIM")</f>
        <v>NÃO</v>
      </c>
      <c r="X1356" s="2" t="str">
        <f>IF(ISERR(FIND("14",GERAL[[#This Row],[ODS]])),"NÃO","SIM")</f>
        <v>NÃO</v>
      </c>
      <c r="Y1356" s="2" t="str">
        <f>IF(ISERR(FIND("15",GERAL[[#This Row],[ODS]])),"NÃO","SIM")</f>
        <v>NÃO</v>
      </c>
      <c r="Z1356" s="2" t="str">
        <f>IF(ISERR(FIND("16",GERAL[[#This Row],[ODS]])),"NÃO","SIM")</f>
        <v>NÃO</v>
      </c>
      <c r="AA1356" s="2" t="str">
        <f>IF(ISERR(FIND("17",GERAL[[#This Row],[ODS]])),"NÃO","SIM")</f>
        <v>NÃO</v>
      </c>
      <c r="AB1356" s="1">
        <v>11.93647025355504</v>
      </c>
      <c r="AC1356" s="1">
        <v>25.254902617286628</v>
      </c>
      <c r="AD1356" s="1">
        <v>15.941620371225085</v>
      </c>
      <c r="AE1356" s="1">
        <v>14.35694307483619</v>
      </c>
      <c r="AF1356" s="1">
        <v>14.35694307483619</v>
      </c>
      <c r="AG1356" s="1" t="str">
        <f>GERAL[[#This Row],[SIGLA]]&amp;GERAL[[#This Row],[CÓD]]</f>
        <v>BAIN_PF</v>
      </c>
      <c r="AH1356" s="1">
        <f ca="1">VLOOKUP(GERAL[[#This Row],[REF_NOTA]],BASE_NOTAS[],7,FALSE)</f>
        <v>15.290725509072885</v>
      </c>
      <c r="AI1356" s="31">
        <f ca="1">IF(GERAL[[#This Row],[Nota 2025]]="",0,GERAL[[#This Row],[Nota 2026]]-GERAL[[#This Row],[Nota 2025]])</f>
        <v>0.93378243423669538</v>
      </c>
    </row>
    <row r="1357" spans="1:35" ht="17" x14ac:dyDescent="0.35">
      <c r="A1357" s="2" t="s">
        <v>161</v>
      </c>
      <c r="B1357" s="2" t="s">
        <v>188</v>
      </c>
      <c r="C1357" s="2" t="s">
        <v>213</v>
      </c>
      <c r="D1357" s="15" t="s">
        <v>48</v>
      </c>
      <c r="E1357" s="2" t="s">
        <v>118</v>
      </c>
      <c r="F1357" s="2" t="str">
        <f>VLOOKUP(GERAL[[#This Row],[CÓD]],SEALL,6,FALSE)</f>
        <v>SG</v>
      </c>
      <c r="G135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5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5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57" s="2" t="str">
        <f>VLOOKUP(GERAL[[#This Row],[CÓD]],SEALL,4,FALSE)</f>
        <v>09</v>
      </c>
      <c r="K1357" s="2" t="str">
        <f>IF(ISERR(FIND("01",GERAL[[#This Row],[ODS]])),"NÃO","SIM")</f>
        <v>NÃO</v>
      </c>
      <c r="L1357" s="2" t="str">
        <f>IF(ISERR(FIND("02",GERAL[[#This Row],[ODS]])),"NÃO","SIM")</f>
        <v>NÃO</v>
      </c>
      <c r="M1357" s="2" t="str">
        <f>IF(ISERR(FIND("03",GERAL[[#This Row],[ODS]])),"NÃO","SIM")</f>
        <v>NÃO</v>
      </c>
      <c r="N1357" s="2" t="str">
        <f>IF(ISERR(FIND("04",GERAL[[#This Row],[ODS]])),"NÃO","SIM")</f>
        <v>NÃO</v>
      </c>
      <c r="O1357" s="2" t="str">
        <f>IF(ISERR(FIND("05",GERAL[[#This Row],[ODS]])),"NÃO","SIM")</f>
        <v>NÃO</v>
      </c>
      <c r="P1357" s="2" t="str">
        <f>IF(ISERR(FIND("06",GERAL[[#This Row],[ODS]])),"NÃO","SIM")</f>
        <v>NÃO</v>
      </c>
      <c r="Q1357" s="2" t="str">
        <f>IF(ISERR(FIND("07",GERAL[[#This Row],[ODS]])),"NÃO","SIM")</f>
        <v>NÃO</v>
      </c>
      <c r="R1357" s="2" t="str">
        <f>IF(ISERR(FIND("08",GERAL[[#This Row],[ODS]])),"NÃO","SIM")</f>
        <v>NÃO</v>
      </c>
      <c r="S1357" s="2" t="str">
        <f>IF(ISERR(FIND("09",GERAL[[#This Row],[ODS]])),"NÃO","SIM")</f>
        <v>SIM</v>
      </c>
      <c r="T1357" s="2" t="str">
        <f>IF(ISERR(FIND("10",GERAL[[#This Row],[ODS]])),"NÃO","SIM")</f>
        <v>NÃO</v>
      </c>
      <c r="U1357" s="2" t="str">
        <f>IF(ISERR(FIND("11",GERAL[[#This Row],[ODS]])),"NÃO","SIM")</f>
        <v>NÃO</v>
      </c>
      <c r="V1357" s="2" t="str">
        <f>IF(ISERR(FIND("12",GERAL[[#This Row],[ODS]])),"NÃO","SIM")</f>
        <v>NÃO</v>
      </c>
      <c r="W1357" s="2" t="str">
        <f>IF(ISERR(FIND("13",GERAL[[#This Row],[ODS]])),"NÃO","SIM")</f>
        <v>NÃO</v>
      </c>
      <c r="X1357" s="2" t="str">
        <f>IF(ISERR(FIND("14",GERAL[[#This Row],[ODS]])),"NÃO","SIM")</f>
        <v>NÃO</v>
      </c>
      <c r="Y1357" s="2" t="str">
        <f>IF(ISERR(FIND("15",GERAL[[#This Row],[ODS]])),"NÃO","SIM")</f>
        <v>NÃO</v>
      </c>
      <c r="Z1357" s="2" t="str">
        <f>IF(ISERR(FIND("16",GERAL[[#This Row],[ODS]])),"NÃO","SIM")</f>
        <v>NÃO</v>
      </c>
      <c r="AA1357" s="2" t="str">
        <f>IF(ISERR(FIND("17",GERAL[[#This Row],[ODS]])),"NÃO","SIM")</f>
        <v>NÃO</v>
      </c>
      <c r="AB1357" s="1">
        <v>11.415572042578189</v>
      </c>
      <c r="AC1357" s="1">
        <v>36.204620490398234</v>
      </c>
      <c r="AD1357" s="1">
        <v>23.963062184089228</v>
      </c>
      <c r="AE1357" s="1">
        <v>28.770913018428466</v>
      </c>
      <c r="AF1357" s="1">
        <v>28.770913018428466</v>
      </c>
      <c r="AG1357" s="1" t="str">
        <f>GERAL[[#This Row],[SIGLA]]&amp;GERAL[[#This Row],[CÓD]]</f>
        <v>CEIN_PF</v>
      </c>
      <c r="AH1357" s="1">
        <f ca="1">VLOOKUP(GERAL[[#This Row],[REF_NOTA]],BASE_NOTAS[],7,FALSE)</f>
        <v>38.684139855756037</v>
      </c>
      <c r="AI1357" s="31">
        <f ca="1">IF(GERAL[[#This Row],[Nota 2025]]="",0,GERAL[[#This Row],[Nota 2026]]-GERAL[[#This Row],[Nota 2025]])</f>
        <v>9.9132268373275707</v>
      </c>
    </row>
    <row r="1358" spans="1:35" ht="17" x14ac:dyDescent="0.35">
      <c r="A1358" s="2" t="s">
        <v>162</v>
      </c>
      <c r="B1358" s="2" t="s">
        <v>189</v>
      </c>
      <c r="C1358" s="2" t="s">
        <v>213</v>
      </c>
      <c r="D1358" s="15" t="s">
        <v>48</v>
      </c>
      <c r="E1358" s="2" t="s">
        <v>118</v>
      </c>
      <c r="F1358" s="2" t="str">
        <f>VLOOKUP(GERAL[[#This Row],[CÓD]],SEALL,6,FALSE)</f>
        <v>SG</v>
      </c>
      <c r="G135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5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5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58" s="2" t="str">
        <f>VLOOKUP(GERAL[[#This Row],[CÓD]],SEALL,4,FALSE)</f>
        <v>09</v>
      </c>
      <c r="K1358" s="2" t="str">
        <f>IF(ISERR(FIND("01",GERAL[[#This Row],[ODS]])),"NÃO","SIM")</f>
        <v>NÃO</v>
      </c>
      <c r="L1358" s="2" t="str">
        <f>IF(ISERR(FIND("02",GERAL[[#This Row],[ODS]])),"NÃO","SIM")</f>
        <v>NÃO</v>
      </c>
      <c r="M1358" s="2" t="str">
        <f>IF(ISERR(FIND("03",GERAL[[#This Row],[ODS]])),"NÃO","SIM")</f>
        <v>NÃO</v>
      </c>
      <c r="N1358" s="2" t="str">
        <f>IF(ISERR(FIND("04",GERAL[[#This Row],[ODS]])),"NÃO","SIM")</f>
        <v>NÃO</v>
      </c>
      <c r="O1358" s="2" t="str">
        <f>IF(ISERR(FIND("05",GERAL[[#This Row],[ODS]])),"NÃO","SIM")</f>
        <v>NÃO</v>
      </c>
      <c r="P1358" s="2" t="str">
        <f>IF(ISERR(FIND("06",GERAL[[#This Row],[ODS]])),"NÃO","SIM")</f>
        <v>NÃO</v>
      </c>
      <c r="Q1358" s="2" t="str">
        <f>IF(ISERR(FIND("07",GERAL[[#This Row],[ODS]])),"NÃO","SIM")</f>
        <v>NÃO</v>
      </c>
      <c r="R1358" s="2" t="str">
        <f>IF(ISERR(FIND("08",GERAL[[#This Row],[ODS]])),"NÃO","SIM")</f>
        <v>NÃO</v>
      </c>
      <c r="S1358" s="2" t="str">
        <f>IF(ISERR(FIND("09",GERAL[[#This Row],[ODS]])),"NÃO","SIM")</f>
        <v>SIM</v>
      </c>
      <c r="T1358" s="2" t="str">
        <f>IF(ISERR(FIND("10",GERAL[[#This Row],[ODS]])),"NÃO","SIM")</f>
        <v>NÃO</v>
      </c>
      <c r="U1358" s="2" t="str">
        <f>IF(ISERR(FIND("11",GERAL[[#This Row],[ODS]])),"NÃO","SIM")</f>
        <v>NÃO</v>
      </c>
      <c r="V1358" s="2" t="str">
        <f>IF(ISERR(FIND("12",GERAL[[#This Row],[ODS]])),"NÃO","SIM")</f>
        <v>NÃO</v>
      </c>
      <c r="W1358" s="2" t="str">
        <f>IF(ISERR(FIND("13",GERAL[[#This Row],[ODS]])),"NÃO","SIM")</f>
        <v>NÃO</v>
      </c>
      <c r="X1358" s="2" t="str">
        <f>IF(ISERR(FIND("14",GERAL[[#This Row],[ODS]])),"NÃO","SIM")</f>
        <v>NÃO</v>
      </c>
      <c r="Y1358" s="2" t="str">
        <f>IF(ISERR(FIND("15",GERAL[[#This Row],[ODS]])),"NÃO","SIM")</f>
        <v>NÃO</v>
      </c>
      <c r="Z1358" s="2" t="str">
        <f>IF(ISERR(FIND("16",GERAL[[#This Row],[ODS]])),"NÃO","SIM")</f>
        <v>NÃO</v>
      </c>
      <c r="AA1358" s="2" t="str">
        <f>IF(ISERR(FIND("17",GERAL[[#This Row],[ODS]])),"NÃO","SIM")</f>
        <v>NÃO</v>
      </c>
      <c r="AB1358" s="1">
        <v>13.347076138197977</v>
      </c>
      <c r="AC1358" s="1">
        <v>21.573028443107685</v>
      </c>
      <c r="AD1358" s="1">
        <v>17.881895222483831</v>
      </c>
      <c r="AE1358" s="1">
        <v>7.4115975521804849</v>
      </c>
      <c r="AF1358" s="1">
        <v>7.4115975521804849</v>
      </c>
      <c r="AG1358" s="1" t="str">
        <f>GERAL[[#This Row],[SIGLA]]&amp;GERAL[[#This Row],[CÓD]]</f>
        <v>DFIN_PF</v>
      </c>
      <c r="AH1358" s="1">
        <f ca="1">VLOOKUP(GERAL[[#This Row],[REF_NOTA]],BASE_NOTAS[],7,FALSE)</f>
        <v>13.204399276993131</v>
      </c>
      <c r="AI1358" s="31">
        <f ca="1">IF(GERAL[[#This Row],[Nota 2025]]="",0,GERAL[[#This Row],[Nota 2026]]-GERAL[[#This Row],[Nota 2025]])</f>
        <v>5.7928017248126462</v>
      </c>
    </row>
    <row r="1359" spans="1:35" ht="17" x14ac:dyDescent="0.35">
      <c r="A1359" s="2" t="s">
        <v>163</v>
      </c>
      <c r="B1359" s="2" t="s">
        <v>183</v>
      </c>
      <c r="C1359" s="2" t="s">
        <v>213</v>
      </c>
      <c r="D1359" s="15" t="s">
        <v>48</v>
      </c>
      <c r="E1359" s="2" t="s">
        <v>118</v>
      </c>
      <c r="F1359" s="2" t="str">
        <f>VLOOKUP(GERAL[[#This Row],[CÓD]],SEALL,6,FALSE)</f>
        <v>SG</v>
      </c>
      <c r="G135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5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5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59" s="2" t="str">
        <f>VLOOKUP(GERAL[[#This Row],[CÓD]],SEALL,4,FALSE)</f>
        <v>09</v>
      </c>
      <c r="K1359" s="2" t="str">
        <f>IF(ISERR(FIND("01",GERAL[[#This Row],[ODS]])),"NÃO","SIM")</f>
        <v>NÃO</v>
      </c>
      <c r="L1359" s="2" t="str">
        <f>IF(ISERR(FIND("02",GERAL[[#This Row],[ODS]])),"NÃO","SIM")</f>
        <v>NÃO</v>
      </c>
      <c r="M1359" s="2" t="str">
        <f>IF(ISERR(FIND("03",GERAL[[#This Row],[ODS]])),"NÃO","SIM")</f>
        <v>NÃO</v>
      </c>
      <c r="N1359" s="2" t="str">
        <f>IF(ISERR(FIND("04",GERAL[[#This Row],[ODS]])),"NÃO","SIM")</f>
        <v>NÃO</v>
      </c>
      <c r="O1359" s="2" t="str">
        <f>IF(ISERR(FIND("05",GERAL[[#This Row],[ODS]])),"NÃO","SIM")</f>
        <v>NÃO</v>
      </c>
      <c r="P1359" s="2" t="str">
        <f>IF(ISERR(FIND("06",GERAL[[#This Row],[ODS]])),"NÃO","SIM")</f>
        <v>NÃO</v>
      </c>
      <c r="Q1359" s="2" t="str">
        <f>IF(ISERR(FIND("07",GERAL[[#This Row],[ODS]])),"NÃO","SIM")</f>
        <v>NÃO</v>
      </c>
      <c r="R1359" s="2" t="str">
        <f>IF(ISERR(FIND("08",GERAL[[#This Row],[ODS]])),"NÃO","SIM")</f>
        <v>NÃO</v>
      </c>
      <c r="S1359" s="2" t="str">
        <f>IF(ISERR(FIND("09",GERAL[[#This Row],[ODS]])),"NÃO","SIM")</f>
        <v>SIM</v>
      </c>
      <c r="T1359" s="2" t="str">
        <f>IF(ISERR(FIND("10",GERAL[[#This Row],[ODS]])),"NÃO","SIM")</f>
        <v>NÃO</v>
      </c>
      <c r="U1359" s="2" t="str">
        <f>IF(ISERR(FIND("11",GERAL[[#This Row],[ODS]])),"NÃO","SIM")</f>
        <v>NÃO</v>
      </c>
      <c r="V1359" s="2" t="str">
        <f>IF(ISERR(FIND("12",GERAL[[#This Row],[ODS]])),"NÃO","SIM")</f>
        <v>NÃO</v>
      </c>
      <c r="W1359" s="2" t="str">
        <f>IF(ISERR(FIND("13",GERAL[[#This Row],[ODS]])),"NÃO","SIM")</f>
        <v>NÃO</v>
      </c>
      <c r="X1359" s="2" t="str">
        <f>IF(ISERR(FIND("14",GERAL[[#This Row],[ODS]])),"NÃO","SIM")</f>
        <v>NÃO</v>
      </c>
      <c r="Y1359" s="2" t="str">
        <f>IF(ISERR(FIND("15",GERAL[[#This Row],[ODS]])),"NÃO","SIM")</f>
        <v>NÃO</v>
      </c>
      <c r="Z1359" s="2" t="str">
        <f>IF(ISERR(FIND("16",GERAL[[#This Row],[ODS]])),"NÃO","SIM")</f>
        <v>NÃO</v>
      </c>
      <c r="AA1359" s="2" t="str">
        <f>IF(ISERR(FIND("17",GERAL[[#This Row],[ODS]])),"NÃO","SIM")</f>
        <v>NÃO</v>
      </c>
      <c r="AB1359" s="1">
        <v>31.731181808994457</v>
      </c>
      <c r="AC1359" s="1">
        <v>31.119774425815518</v>
      </c>
      <c r="AD1359" s="1">
        <v>30.385774343079614</v>
      </c>
      <c r="AE1359" s="1">
        <v>25.955409377773144</v>
      </c>
      <c r="AF1359" s="1">
        <v>25.955409377773144</v>
      </c>
      <c r="AG1359" s="1" t="str">
        <f>GERAL[[#This Row],[SIGLA]]&amp;GERAL[[#This Row],[CÓD]]</f>
        <v>ESIN_PF</v>
      </c>
      <c r="AH1359" s="1">
        <f ca="1">VLOOKUP(GERAL[[#This Row],[REF_NOTA]],BASE_NOTAS[],7,FALSE)</f>
        <v>31.34604879817585</v>
      </c>
      <c r="AI1359" s="31">
        <f ca="1">IF(GERAL[[#This Row],[Nota 2025]]="",0,GERAL[[#This Row],[Nota 2026]]-GERAL[[#This Row],[Nota 2025]])</f>
        <v>5.3906394204027066</v>
      </c>
    </row>
    <row r="1360" spans="1:35" ht="17" x14ac:dyDescent="0.35">
      <c r="A1360" s="2" t="s">
        <v>164</v>
      </c>
      <c r="B1360" s="2" t="s">
        <v>190</v>
      </c>
      <c r="C1360" s="2" t="s">
        <v>213</v>
      </c>
      <c r="D1360" s="15" t="s">
        <v>48</v>
      </c>
      <c r="E1360" s="2" t="s">
        <v>118</v>
      </c>
      <c r="F1360" s="2" t="str">
        <f>VLOOKUP(GERAL[[#This Row],[CÓD]],SEALL,6,FALSE)</f>
        <v>SG</v>
      </c>
      <c r="G136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6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6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60" s="2" t="str">
        <f>VLOOKUP(GERAL[[#This Row],[CÓD]],SEALL,4,FALSE)</f>
        <v>09</v>
      </c>
      <c r="K1360" s="2" t="str">
        <f>IF(ISERR(FIND("01",GERAL[[#This Row],[ODS]])),"NÃO","SIM")</f>
        <v>NÃO</v>
      </c>
      <c r="L1360" s="2" t="str">
        <f>IF(ISERR(FIND("02",GERAL[[#This Row],[ODS]])),"NÃO","SIM")</f>
        <v>NÃO</v>
      </c>
      <c r="M1360" s="2" t="str">
        <f>IF(ISERR(FIND("03",GERAL[[#This Row],[ODS]])),"NÃO","SIM")</f>
        <v>NÃO</v>
      </c>
      <c r="N1360" s="2" t="str">
        <f>IF(ISERR(FIND("04",GERAL[[#This Row],[ODS]])),"NÃO","SIM")</f>
        <v>NÃO</v>
      </c>
      <c r="O1360" s="2" t="str">
        <f>IF(ISERR(FIND("05",GERAL[[#This Row],[ODS]])),"NÃO","SIM")</f>
        <v>NÃO</v>
      </c>
      <c r="P1360" s="2" t="str">
        <f>IF(ISERR(FIND("06",GERAL[[#This Row],[ODS]])),"NÃO","SIM")</f>
        <v>NÃO</v>
      </c>
      <c r="Q1360" s="2" t="str">
        <f>IF(ISERR(FIND("07",GERAL[[#This Row],[ODS]])),"NÃO","SIM")</f>
        <v>NÃO</v>
      </c>
      <c r="R1360" s="2" t="str">
        <f>IF(ISERR(FIND("08",GERAL[[#This Row],[ODS]])),"NÃO","SIM")</f>
        <v>NÃO</v>
      </c>
      <c r="S1360" s="2" t="str">
        <f>IF(ISERR(FIND("09",GERAL[[#This Row],[ODS]])),"NÃO","SIM")</f>
        <v>SIM</v>
      </c>
      <c r="T1360" s="2" t="str">
        <f>IF(ISERR(FIND("10",GERAL[[#This Row],[ODS]])),"NÃO","SIM")</f>
        <v>NÃO</v>
      </c>
      <c r="U1360" s="2" t="str">
        <f>IF(ISERR(FIND("11",GERAL[[#This Row],[ODS]])),"NÃO","SIM")</f>
        <v>NÃO</v>
      </c>
      <c r="V1360" s="2" t="str">
        <f>IF(ISERR(FIND("12",GERAL[[#This Row],[ODS]])),"NÃO","SIM")</f>
        <v>NÃO</v>
      </c>
      <c r="W1360" s="2" t="str">
        <f>IF(ISERR(FIND("13",GERAL[[#This Row],[ODS]])),"NÃO","SIM")</f>
        <v>NÃO</v>
      </c>
      <c r="X1360" s="2" t="str">
        <f>IF(ISERR(FIND("14",GERAL[[#This Row],[ODS]])),"NÃO","SIM")</f>
        <v>NÃO</v>
      </c>
      <c r="Y1360" s="2" t="str">
        <f>IF(ISERR(FIND("15",GERAL[[#This Row],[ODS]])),"NÃO","SIM")</f>
        <v>NÃO</v>
      </c>
      <c r="Z1360" s="2" t="str">
        <f>IF(ISERR(FIND("16",GERAL[[#This Row],[ODS]])),"NÃO","SIM")</f>
        <v>NÃO</v>
      </c>
      <c r="AA1360" s="2" t="str">
        <f>IF(ISERR(FIND("17",GERAL[[#This Row],[ODS]])),"NÃO","SIM")</f>
        <v>NÃO</v>
      </c>
      <c r="AB1360" s="1">
        <v>19.12209567063698</v>
      </c>
      <c r="AC1360" s="1">
        <v>19.742246830308265</v>
      </c>
      <c r="AD1360" s="1">
        <v>12.519301016854525</v>
      </c>
      <c r="AE1360" s="1">
        <v>8.3658785606363324</v>
      </c>
      <c r="AF1360" s="1">
        <v>8.3658785606363324</v>
      </c>
      <c r="AG1360" s="1" t="str">
        <f>GERAL[[#This Row],[SIGLA]]&amp;GERAL[[#This Row],[CÓD]]</f>
        <v>GOIN_PF</v>
      </c>
      <c r="AH1360" s="1">
        <f ca="1">VLOOKUP(GERAL[[#This Row],[REF_NOTA]],BASE_NOTAS[],7,FALSE)</f>
        <v>20.123001375009608</v>
      </c>
      <c r="AI1360" s="31">
        <f ca="1">IF(GERAL[[#This Row],[Nota 2025]]="",0,GERAL[[#This Row],[Nota 2026]]-GERAL[[#This Row],[Nota 2025]])</f>
        <v>11.757122814373275</v>
      </c>
    </row>
    <row r="1361" spans="1:35" ht="17" x14ac:dyDescent="0.35">
      <c r="A1361" s="2" t="s">
        <v>165</v>
      </c>
      <c r="B1361" s="2" t="s">
        <v>191</v>
      </c>
      <c r="C1361" s="2" t="s">
        <v>213</v>
      </c>
      <c r="D1361" s="15" t="s">
        <v>48</v>
      </c>
      <c r="E1361" s="2" t="s">
        <v>118</v>
      </c>
      <c r="F1361" s="2" t="str">
        <f>VLOOKUP(GERAL[[#This Row],[CÓD]],SEALL,6,FALSE)</f>
        <v>SG</v>
      </c>
      <c r="G136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6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6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61" s="2" t="str">
        <f>VLOOKUP(GERAL[[#This Row],[CÓD]],SEALL,4,FALSE)</f>
        <v>09</v>
      </c>
      <c r="K1361" s="2" t="str">
        <f>IF(ISERR(FIND("01",GERAL[[#This Row],[ODS]])),"NÃO","SIM")</f>
        <v>NÃO</v>
      </c>
      <c r="L1361" s="2" t="str">
        <f>IF(ISERR(FIND("02",GERAL[[#This Row],[ODS]])),"NÃO","SIM")</f>
        <v>NÃO</v>
      </c>
      <c r="M1361" s="2" t="str">
        <f>IF(ISERR(FIND("03",GERAL[[#This Row],[ODS]])),"NÃO","SIM")</f>
        <v>NÃO</v>
      </c>
      <c r="N1361" s="2" t="str">
        <f>IF(ISERR(FIND("04",GERAL[[#This Row],[ODS]])),"NÃO","SIM")</f>
        <v>NÃO</v>
      </c>
      <c r="O1361" s="2" t="str">
        <f>IF(ISERR(FIND("05",GERAL[[#This Row],[ODS]])),"NÃO","SIM")</f>
        <v>NÃO</v>
      </c>
      <c r="P1361" s="2" t="str">
        <f>IF(ISERR(FIND("06",GERAL[[#This Row],[ODS]])),"NÃO","SIM")</f>
        <v>NÃO</v>
      </c>
      <c r="Q1361" s="2" t="str">
        <f>IF(ISERR(FIND("07",GERAL[[#This Row],[ODS]])),"NÃO","SIM")</f>
        <v>NÃO</v>
      </c>
      <c r="R1361" s="2" t="str">
        <f>IF(ISERR(FIND("08",GERAL[[#This Row],[ODS]])),"NÃO","SIM")</f>
        <v>NÃO</v>
      </c>
      <c r="S1361" s="2" t="str">
        <f>IF(ISERR(FIND("09",GERAL[[#This Row],[ODS]])),"NÃO","SIM")</f>
        <v>SIM</v>
      </c>
      <c r="T1361" s="2" t="str">
        <f>IF(ISERR(FIND("10",GERAL[[#This Row],[ODS]])),"NÃO","SIM")</f>
        <v>NÃO</v>
      </c>
      <c r="U1361" s="2" t="str">
        <f>IF(ISERR(FIND("11",GERAL[[#This Row],[ODS]])),"NÃO","SIM")</f>
        <v>NÃO</v>
      </c>
      <c r="V1361" s="2" t="str">
        <f>IF(ISERR(FIND("12",GERAL[[#This Row],[ODS]])),"NÃO","SIM")</f>
        <v>NÃO</v>
      </c>
      <c r="W1361" s="2" t="str">
        <f>IF(ISERR(FIND("13",GERAL[[#This Row],[ODS]])),"NÃO","SIM")</f>
        <v>NÃO</v>
      </c>
      <c r="X1361" s="2" t="str">
        <f>IF(ISERR(FIND("14",GERAL[[#This Row],[ODS]])),"NÃO","SIM")</f>
        <v>NÃO</v>
      </c>
      <c r="Y1361" s="2" t="str">
        <f>IF(ISERR(FIND("15",GERAL[[#This Row],[ODS]])),"NÃO","SIM")</f>
        <v>NÃO</v>
      </c>
      <c r="Z1361" s="2" t="str">
        <f>IF(ISERR(FIND("16",GERAL[[#This Row],[ODS]])),"NÃO","SIM")</f>
        <v>NÃO</v>
      </c>
      <c r="AA1361" s="2" t="str">
        <f>IF(ISERR(FIND("17",GERAL[[#This Row],[ODS]])),"NÃO","SIM")</f>
        <v>NÃO</v>
      </c>
      <c r="AB1361" s="1">
        <v>4.1047058352694705</v>
      </c>
      <c r="AC1361" s="1">
        <v>17.517818552006851</v>
      </c>
      <c r="AD1361" s="1">
        <v>14.438907060637227</v>
      </c>
      <c r="AE1361" s="1">
        <v>12.566654742424207</v>
      </c>
      <c r="AF1361" s="1">
        <v>12.566654742424207</v>
      </c>
      <c r="AG1361" s="1" t="str">
        <f>GERAL[[#This Row],[SIGLA]]&amp;GERAL[[#This Row],[CÓD]]</f>
        <v>MAIN_PF</v>
      </c>
      <c r="AH1361" s="1">
        <f ca="1">VLOOKUP(GERAL[[#This Row],[REF_NOTA]],BASE_NOTAS[],7,FALSE)</f>
        <v>9.9623006506902563</v>
      </c>
      <c r="AI1361" s="31">
        <f ca="1">IF(GERAL[[#This Row],[Nota 2025]]="",0,GERAL[[#This Row],[Nota 2026]]-GERAL[[#This Row],[Nota 2025]])</f>
        <v>-2.6043540917339509</v>
      </c>
    </row>
    <row r="1362" spans="1:35" ht="17" x14ac:dyDescent="0.35">
      <c r="A1362" s="2" t="s">
        <v>168</v>
      </c>
      <c r="B1362" s="2" t="s">
        <v>195</v>
      </c>
      <c r="C1362" s="2" t="s">
        <v>213</v>
      </c>
      <c r="D1362" s="15" t="s">
        <v>48</v>
      </c>
      <c r="E1362" s="2" t="s">
        <v>118</v>
      </c>
      <c r="F1362" s="2" t="str">
        <f>VLOOKUP(GERAL[[#This Row],[CÓD]],SEALL,6,FALSE)</f>
        <v>SG</v>
      </c>
      <c r="G136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6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6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62" s="2" t="str">
        <f>VLOOKUP(GERAL[[#This Row],[CÓD]],SEALL,4,FALSE)</f>
        <v>09</v>
      </c>
      <c r="K1362" s="2" t="str">
        <f>IF(ISERR(FIND("01",GERAL[[#This Row],[ODS]])),"NÃO","SIM")</f>
        <v>NÃO</v>
      </c>
      <c r="L1362" s="2" t="str">
        <f>IF(ISERR(FIND("02",GERAL[[#This Row],[ODS]])),"NÃO","SIM")</f>
        <v>NÃO</v>
      </c>
      <c r="M1362" s="2" t="str">
        <f>IF(ISERR(FIND("03",GERAL[[#This Row],[ODS]])),"NÃO","SIM")</f>
        <v>NÃO</v>
      </c>
      <c r="N1362" s="2" t="str">
        <f>IF(ISERR(FIND("04",GERAL[[#This Row],[ODS]])),"NÃO","SIM")</f>
        <v>NÃO</v>
      </c>
      <c r="O1362" s="2" t="str">
        <f>IF(ISERR(FIND("05",GERAL[[#This Row],[ODS]])),"NÃO","SIM")</f>
        <v>NÃO</v>
      </c>
      <c r="P1362" s="2" t="str">
        <f>IF(ISERR(FIND("06",GERAL[[#This Row],[ODS]])),"NÃO","SIM")</f>
        <v>NÃO</v>
      </c>
      <c r="Q1362" s="2" t="str">
        <f>IF(ISERR(FIND("07",GERAL[[#This Row],[ODS]])),"NÃO","SIM")</f>
        <v>NÃO</v>
      </c>
      <c r="R1362" s="2" t="str">
        <f>IF(ISERR(FIND("08",GERAL[[#This Row],[ODS]])),"NÃO","SIM")</f>
        <v>NÃO</v>
      </c>
      <c r="S1362" s="2" t="str">
        <f>IF(ISERR(FIND("09",GERAL[[#This Row],[ODS]])),"NÃO","SIM")</f>
        <v>SIM</v>
      </c>
      <c r="T1362" s="2" t="str">
        <f>IF(ISERR(FIND("10",GERAL[[#This Row],[ODS]])),"NÃO","SIM")</f>
        <v>NÃO</v>
      </c>
      <c r="U1362" s="2" t="str">
        <f>IF(ISERR(FIND("11",GERAL[[#This Row],[ODS]])),"NÃO","SIM")</f>
        <v>NÃO</v>
      </c>
      <c r="V1362" s="2" t="str">
        <f>IF(ISERR(FIND("12",GERAL[[#This Row],[ODS]])),"NÃO","SIM")</f>
        <v>NÃO</v>
      </c>
      <c r="W1362" s="2" t="str">
        <f>IF(ISERR(FIND("13",GERAL[[#This Row],[ODS]])),"NÃO","SIM")</f>
        <v>NÃO</v>
      </c>
      <c r="X1362" s="2" t="str">
        <f>IF(ISERR(FIND("14",GERAL[[#This Row],[ODS]])),"NÃO","SIM")</f>
        <v>NÃO</v>
      </c>
      <c r="Y1362" s="2" t="str">
        <f>IF(ISERR(FIND("15",GERAL[[#This Row],[ODS]])),"NÃO","SIM")</f>
        <v>NÃO</v>
      </c>
      <c r="Z1362" s="2" t="str">
        <f>IF(ISERR(FIND("16",GERAL[[#This Row],[ODS]])),"NÃO","SIM")</f>
        <v>NÃO</v>
      </c>
      <c r="AA1362" s="2" t="str">
        <f>IF(ISERR(FIND("17",GERAL[[#This Row],[ODS]])),"NÃO","SIM")</f>
        <v>NÃO</v>
      </c>
      <c r="AB1362" s="1">
        <v>5.7597428165909053</v>
      </c>
      <c r="AC1362" s="1">
        <v>15.624054871363041</v>
      </c>
      <c r="AD1362" s="1">
        <v>4.2255599172676668</v>
      </c>
      <c r="AE1362" s="1">
        <v>0</v>
      </c>
      <c r="AF1362" s="1">
        <v>0</v>
      </c>
      <c r="AG1362" s="1" t="str">
        <f>GERAL[[#This Row],[SIGLA]]&amp;GERAL[[#This Row],[CÓD]]</f>
        <v>MTIN_PF</v>
      </c>
      <c r="AH1362" s="1">
        <f ca="1">VLOOKUP(GERAL[[#This Row],[REF_NOTA]],BASE_NOTAS[],7,FALSE)</f>
        <v>6.5142644764834143</v>
      </c>
      <c r="AI1362" s="31">
        <f ca="1">IF(GERAL[[#This Row],[Nota 2025]]="",0,GERAL[[#This Row],[Nota 2026]]-GERAL[[#This Row],[Nota 2025]])</f>
        <v>6.5142644764834143</v>
      </c>
    </row>
    <row r="1363" spans="1:35" ht="17" x14ac:dyDescent="0.35">
      <c r="A1363" s="2" t="s">
        <v>167</v>
      </c>
      <c r="B1363" s="2" t="s">
        <v>193</v>
      </c>
      <c r="C1363" s="2" t="s">
        <v>213</v>
      </c>
      <c r="D1363" s="15" t="s">
        <v>48</v>
      </c>
      <c r="E1363" s="2" t="s">
        <v>118</v>
      </c>
      <c r="F1363" s="2" t="str">
        <f>VLOOKUP(GERAL[[#This Row],[CÓD]],SEALL,6,FALSE)</f>
        <v>SG</v>
      </c>
      <c r="G136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6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6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63" s="2" t="str">
        <f>VLOOKUP(GERAL[[#This Row],[CÓD]],SEALL,4,FALSE)</f>
        <v>09</v>
      </c>
      <c r="K1363" s="2" t="str">
        <f>IF(ISERR(FIND("01",GERAL[[#This Row],[ODS]])),"NÃO","SIM")</f>
        <v>NÃO</v>
      </c>
      <c r="L1363" s="2" t="str">
        <f>IF(ISERR(FIND("02",GERAL[[#This Row],[ODS]])),"NÃO","SIM")</f>
        <v>NÃO</v>
      </c>
      <c r="M1363" s="2" t="str">
        <f>IF(ISERR(FIND("03",GERAL[[#This Row],[ODS]])),"NÃO","SIM")</f>
        <v>NÃO</v>
      </c>
      <c r="N1363" s="2" t="str">
        <f>IF(ISERR(FIND("04",GERAL[[#This Row],[ODS]])),"NÃO","SIM")</f>
        <v>NÃO</v>
      </c>
      <c r="O1363" s="2" t="str">
        <f>IF(ISERR(FIND("05",GERAL[[#This Row],[ODS]])),"NÃO","SIM")</f>
        <v>NÃO</v>
      </c>
      <c r="P1363" s="2" t="str">
        <f>IF(ISERR(FIND("06",GERAL[[#This Row],[ODS]])),"NÃO","SIM")</f>
        <v>NÃO</v>
      </c>
      <c r="Q1363" s="2" t="str">
        <f>IF(ISERR(FIND("07",GERAL[[#This Row],[ODS]])),"NÃO","SIM")</f>
        <v>NÃO</v>
      </c>
      <c r="R1363" s="2" t="str">
        <f>IF(ISERR(FIND("08",GERAL[[#This Row],[ODS]])),"NÃO","SIM")</f>
        <v>NÃO</v>
      </c>
      <c r="S1363" s="2" t="str">
        <f>IF(ISERR(FIND("09",GERAL[[#This Row],[ODS]])),"NÃO","SIM")</f>
        <v>SIM</v>
      </c>
      <c r="T1363" s="2" t="str">
        <f>IF(ISERR(FIND("10",GERAL[[#This Row],[ODS]])),"NÃO","SIM")</f>
        <v>NÃO</v>
      </c>
      <c r="U1363" s="2" t="str">
        <f>IF(ISERR(FIND("11",GERAL[[#This Row],[ODS]])),"NÃO","SIM")</f>
        <v>NÃO</v>
      </c>
      <c r="V1363" s="2" t="str">
        <f>IF(ISERR(FIND("12",GERAL[[#This Row],[ODS]])),"NÃO","SIM")</f>
        <v>NÃO</v>
      </c>
      <c r="W1363" s="2" t="str">
        <f>IF(ISERR(FIND("13",GERAL[[#This Row],[ODS]])),"NÃO","SIM")</f>
        <v>NÃO</v>
      </c>
      <c r="X1363" s="2" t="str">
        <f>IF(ISERR(FIND("14",GERAL[[#This Row],[ODS]])),"NÃO","SIM")</f>
        <v>NÃO</v>
      </c>
      <c r="Y1363" s="2" t="str">
        <f>IF(ISERR(FIND("15",GERAL[[#This Row],[ODS]])),"NÃO","SIM")</f>
        <v>NÃO</v>
      </c>
      <c r="Z1363" s="2" t="str">
        <f>IF(ISERR(FIND("16",GERAL[[#This Row],[ODS]])),"NÃO","SIM")</f>
        <v>NÃO</v>
      </c>
      <c r="AA1363" s="2" t="str">
        <f>IF(ISERR(FIND("17",GERAL[[#This Row],[ODS]])),"NÃO","SIM")</f>
        <v>NÃO</v>
      </c>
      <c r="AB1363" s="1">
        <v>9.2234206063340256</v>
      </c>
      <c r="AC1363" s="1">
        <v>6.8388949979293621</v>
      </c>
      <c r="AD1363" s="1">
        <v>19.707795594776854</v>
      </c>
      <c r="AE1363" s="1">
        <v>10.413253765740956</v>
      </c>
      <c r="AF1363" s="1">
        <v>10.413253765740956</v>
      </c>
      <c r="AG1363" s="1" t="str">
        <f>GERAL[[#This Row],[SIGLA]]&amp;GERAL[[#This Row],[CÓD]]</f>
        <v>MSIN_PF</v>
      </c>
      <c r="AH1363" s="1">
        <f ca="1">VLOOKUP(GERAL[[#This Row],[REF_NOTA]],BASE_NOTAS[],7,FALSE)</f>
        <v>12.204349407143638</v>
      </c>
      <c r="AI1363" s="31">
        <f ca="1">IF(GERAL[[#This Row],[Nota 2025]]="",0,GERAL[[#This Row],[Nota 2026]]-GERAL[[#This Row],[Nota 2025]])</f>
        <v>1.7910956414026824</v>
      </c>
    </row>
    <row r="1364" spans="1:35" ht="17" x14ac:dyDescent="0.35">
      <c r="A1364" s="2" t="s">
        <v>166</v>
      </c>
      <c r="B1364" s="2" t="s">
        <v>192</v>
      </c>
      <c r="C1364" s="2" t="s">
        <v>213</v>
      </c>
      <c r="D1364" s="15" t="s">
        <v>48</v>
      </c>
      <c r="E1364" s="2" t="s">
        <v>118</v>
      </c>
      <c r="F1364" s="2" t="str">
        <f>VLOOKUP(GERAL[[#This Row],[CÓD]],SEALL,6,FALSE)</f>
        <v>SG</v>
      </c>
      <c r="G136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6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6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64" s="2" t="str">
        <f>VLOOKUP(GERAL[[#This Row],[CÓD]],SEALL,4,FALSE)</f>
        <v>09</v>
      </c>
      <c r="K1364" s="2" t="str">
        <f>IF(ISERR(FIND("01",GERAL[[#This Row],[ODS]])),"NÃO","SIM")</f>
        <v>NÃO</v>
      </c>
      <c r="L1364" s="2" t="str">
        <f>IF(ISERR(FIND("02",GERAL[[#This Row],[ODS]])),"NÃO","SIM")</f>
        <v>NÃO</v>
      </c>
      <c r="M1364" s="2" t="str">
        <f>IF(ISERR(FIND("03",GERAL[[#This Row],[ODS]])),"NÃO","SIM")</f>
        <v>NÃO</v>
      </c>
      <c r="N1364" s="2" t="str">
        <f>IF(ISERR(FIND("04",GERAL[[#This Row],[ODS]])),"NÃO","SIM")</f>
        <v>NÃO</v>
      </c>
      <c r="O1364" s="2" t="str">
        <f>IF(ISERR(FIND("05",GERAL[[#This Row],[ODS]])),"NÃO","SIM")</f>
        <v>NÃO</v>
      </c>
      <c r="P1364" s="2" t="str">
        <f>IF(ISERR(FIND("06",GERAL[[#This Row],[ODS]])),"NÃO","SIM")</f>
        <v>NÃO</v>
      </c>
      <c r="Q1364" s="2" t="str">
        <f>IF(ISERR(FIND("07",GERAL[[#This Row],[ODS]])),"NÃO","SIM")</f>
        <v>NÃO</v>
      </c>
      <c r="R1364" s="2" t="str">
        <f>IF(ISERR(FIND("08",GERAL[[#This Row],[ODS]])),"NÃO","SIM")</f>
        <v>NÃO</v>
      </c>
      <c r="S1364" s="2" t="str">
        <f>IF(ISERR(FIND("09",GERAL[[#This Row],[ODS]])),"NÃO","SIM")</f>
        <v>SIM</v>
      </c>
      <c r="T1364" s="2" t="str">
        <f>IF(ISERR(FIND("10",GERAL[[#This Row],[ODS]])),"NÃO","SIM")</f>
        <v>NÃO</v>
      </c>
      <c r="U1364" s="2" t="str">
        <f>IF(ISERR(FIND("11",GERAL[[#This Row],[ODS]])),"NÃO","SIM")</f>
        <v>NÃO</v>
      </c>
      <c r="V1364" s="2" t="str">
        <f>IF(ISERR(FIND("12",GERAL[[#This Row],[ODS]])),"NÃO","SIM")</f>
        <v>NÃO</v>
      </c>
      <c r="W1364" s="2" t="str">
        <f>IF(ISERR(FIND("13",GERAL[[#This Row],[ODS]])),"NÃO","SIM")</f>
        <v>NÃO</v>
      </c>
      <c r="X1364" s="2" t="str">
        <f>IF(ISERR(FIND("14",GERAL[[#This Row],[ODS]])),"NÃO","SIM")</f>
        <v>NÃO</v>
      </c>
      <c r="Y1364" s="2" t="str">
        <f>IF(ISERR(FIND("15",GERAL[[#This Row],[ODS]])),"NÃO","SIM")</f>
        <v>NÃO</v>
      </c>
      <c r="Z1364" s="2" t="str">
        <f>IF(ISERR(FIND("16",GERAL[[#This Row],[ODS]])),"NÃO","SIM")</f>
        <v>NÃO</v>
      </c>
      <c r="AA1364" s="2" t="str">
        <f>IF(ISERR(FIND("17",GERAL[[#This Row],[ODS]])),"NÃO","SIM")</f>
        <v>NÃO</v>
      </c>
      <c r="AB1364" s="1">
        <v>51.414312891537165</v>
      </c>
      <c r="AC1364" s="1">
        <v>60.914626409791353</v>
      </c>
      <c r="AD1364" s="1">
        <v>61.104584979962262</v>
      </c>
      <c r="AE1364" s="1">
        <v>55.407620969397541</v>
      </c>
      <c r="AF1364" s="1">
        <v>55.407620969397541</v>
      </c>
      <c r="AG1364" s="1" t="str">
        <f>GERAL[[#This Row],[SIGLA]]&amp;GERAL[[#This Row],[CÓD]]</f>
        <v>MGIN_PF</v>
      </c>
      <c r="AH1364" s="1">
        <f ca="1">VLOOKUP(GERAL[[#This Row],[REF_NOTA]],BASE_NOTAS[],7,FALSE)</f>
        <v>50.255220195608175</v>
      </c>
      <c r="AI1364" s="31">
        <f ca="1">IF(GERAL[[#This Row],[Nota 2025]]="",0,GERAL[[#This Row],[Nota 2026]]-GERAL[[#This Row],[Nota 2025]])</f>
        <v>-5.1524007737893669</v>
      </c>
    </row>
    <row r="1365" spans="1:35" ht="17" x14ac:dyDescent="0.35">
      <c r="A1365" s="2" t="s">
        <v>169</v>
      </c>
      <c r="B1365" s="2" t="s">
        <v>196</v>
      </c>
      <c r="C1365" s="2" t="s">
        <v>213</v>
      </c>
      <c r="D1365" s="15" t="s">
        <v>48</v>
      </c>
      <c r="E1365" s="2" t="s">
        <v>118</v>
      </c>
      <c r="F1365" s="2" t="str">
        <f>VLOOKUP(GERAL[[#This Row],[CÓD]],SEALL,6,FALSE)</f>
        <v>SG</v>
      </c>
      <c r="G136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6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6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65" s="2" t="str">
        <f>VLOOKUP(GERAL[[#This Row],[CÓD]],SEALL,4,FALSE)</f>
        <v>09</v>
      </c>
      <c r="K1365" s="2" t="str">
        <f>IF(ISERR(FIND("01",GERAL[[#This Row],[ODS]])),"NÃO","SIM")</f>
        <v>NÃO</v>
      </c>
      <c r="L1365" s="2" t="str">
        <f>IF(ISERR(FIND("02",GERAL[[#This Row],[ODS]])),"NÃO","SIM")</f>
        <v>NÃO</v>
      </c>
      <c r="M1365" s="2" t="str">
        <f>IF(ISERR(FIND("03",GERAL[[#This Row],[ODS]])),"NÃO","SIM")</f>
        <v>NÃO</v>
      </c>
      <c r="N1365" s="2" t="str">
        <f>IF(ISERR(FIND("04",GERAL[[#This Row],[ODS]])),"NÃO","SIM")</f>
        <v>NÃO</v>
      </c>
      <c r="O1365" s="2" t="str">
        <f>IF(ISERR(FIND("05",GERAL[[#This Row],[ODS]])),"NÃO","SIM")</f>
        <v>NÃO</v>
      </c>
      <c r="P1365" s="2" t="str">
        <f>IF(ISERR(FIND("06",GERAL[[#This Row],[ODS]])),"NÃO","SIM")</f>
        <v>NÃO</v>
      </c>
      <c r="Q1365" s="2" t="str">
        <f>IF(ISERR(FIND("07",GERAL[[#This Row],[ODS]])),"NÃO","SIM")</f>
        <v>NÃO</v>
      </c>
      <c r="R1365" s="2" t="str">
        <f>IF(ISERR(FIND("08",GERAL[[#This Row],[ODS]])),"NÃO","SIM")</f>
        <v>NÃO</v>
      </c>
      <c r="S1365" s="2" t="str">
        <f>IF(ISERR(FIND("09",GERAL[[#This Row],[ODS]])),"NÃO","SIM")</f>
        <v>SIM</v>
      </c>
      <c r="T1365" s="2" t="str">
        <f>IF(ISERR(FIND("10",GERAL[[#This Row],[ODS]])),"NÃO","SIM")</f>
        <v>NÃO</v>
      </c>
      <c r="U1365" s="2" t="str">
        <f>IF(ISERR(FIND("11",GERAL[[#This Row],[ODS]])),"NÃO","SIM")</f>
        <v>NÃO</v>
      </c>
      <c r="V1365" s="2" t="str">
        <f>IF(ISERR(FIND("12",GERAL[[#This Row],[ODS]])),"NÃO","SIM")</f>
        <v>NÃO</v>
      </c>
      <c r="W1365" s="2" t="str">
        <f>IF(ISERR(FIND("13",GERAL[[#This Row],[ODS]])),"NÃO","SIM")</f>
        <v>NÃO</v>
      </c>
      <c r="X1365" s="2" t="str">
        <f>IF(ISERR(FIND("14",GERAL[[#This Row],[ODS]])),"NÃO","SIM")</f>
        <v>NÃO</v>
      </c>
      <c r="Y1365" s="2" t="str">
        <f>IF(ISERR(FIND("15",GERAL[[#This Row],[ODS]])),"NÃO","SIM")</f>
        <v>NÃO</v>
      </c>
      <c r="Z1365" s="2" t="str">
        <f>IF(ISERR(FIND("16",GERAL[[#This Row],[ODS]])),"NÃO","SIM")</f>
        <v>NÃO</v>
      </c>
      <c r="AA1365" s="2" t="str">
        <f>IF(ISERR(FIND("17",GERAL[[#This Row],[ODS]])),"NÃO","SIM")</f>
        <v>NÃO</v>
      </c>
      <c r="AB1365" s="1">
        <v>3.7203054299767779</v>
      </c>
      <c r="AC1365" s="1">
        <v>14.793767592157545</v>
      </c>
      <c r="AD1365" s="1">
        <v>9.2362303781329693</v>
      </c>
      <c r="AE1365" s="1">
        <v>1.7255840445285608</v>
      </c>
      <c r="AF1365" s="1">
        <v>1.7255840445285608</v>
      </c>
      <c r="AG1365" s="1" t="str">
        <f>GERAL[[#This Row],[SIGLA]]&amp;GERAL[[#This Row],[CÓD]]</f>
        <v>PAIN_PF</v>
      </c>
      <c r="AH1365" s="1">
        <f ca="1">VLOOKUP(GERAL[[#This Row],[REF_NOTA]],BASE_NOTAS[],7,FALSE)</f>
        <v>11.524104594196496</v>
      </c>
      <c r="AI1365" s="31">
        <f ca="1">IF(GERAL[[#This Row],[Nota 2025]]="",0,GERAL[[#This Row],[Nota 2026]]-GERAL[[#This Row],[Nota 2025]])</f>
        <v>9.7985205496679342</v>
      </c>
    </row>
    <row r="1366" spans="1:35" ht="17" x14ac:dyDescent="0.35">
      <c r="A1366" s="2" t="s">
        <v>170</v>
      </c>
      <c r="B1366" s="2" t="s">
        <v>197</v>
      </c>
      <c r="C1366" s="2" t="s">
        <v>213</v>
      </c>
      <c r="D1366" s="15" t="s">
        <v>48</v>
      </c>
      <c r="E1366" s="2" t="s">
        <v>118</v>
      </c>
      <c r="F1366" s="2" t="str">
        <f>VLOOKUP(GERAL[[#This Row],[CÓD]],SEALL,6,FALSE)</f>
        <v>SG</v>
      </c>
      <c r="G136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6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6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66" s="2" t="str">
        <f>VLOOKUP(GERAL[[#This Row],[CÓD]],SEALL,4,FALSE)</f>
        <v>09</v>
      </c>
      <c r="K1366" s="2" t="str">
        <f>IF(ISERR(FIND("01",GERAL[[#This Row],[ODS]])),"NÃO","SIM")</f>
        <v>NÃO</v>
      </c>
      <c r="L1366" s="2" t="str">
        <f>IF(ISERR(FIND("02",GERAL[[#This Row],[ODS]])),"NÃO","SIM")</f>
        <v>NÃO</v>
      </c>
      <c r="M1366" s="2" t="str">
        <f>IF(ISERR(FIND("03",GERAL[[#This Row],[ODS]])),"NÃO","SIM")</f>
        <v>NÃO</v>
      </c>
      <c r="N1366" s="2" t="str">
        <f>IF(ISERR(FIND("04",GERAL[[#This Row],[ODS]])),"NÃO","SIM")</f>
        <v>NÃO</v>
      </c>
      <c r="O1366" s="2" t="str">
        <f>IF(ISERR(FIND("05",GERAL[[#This Row],[ODS]])),"NÃO","SIM")</f>
        <v>NÃO</v>
      </c>
      <c r="P1366" s="2" t="str">
        <f>IF(ISERR(FIND("06",GERAL[[#This Row],[ODS]])),"NÃO","SIM")</f>
        <v>NÃO</v>
      </c>
      <c r="Q1366" s="2" t="str">
        <f>IF(ISERR(FIND("07",GERAL[[#This Row],[ODS]])),"NÃO","SIM")</f>
        <v>NÃO</v>
      </c>
      <c r="R1366" s="2" t="str">
        <f>IF(ISERR(FIND("08",GERAL[[#This Row],[ODS]])),"NÃO","SIM")</f>
        <v>NÃO</v>
      </c>
      <c r="S1366" s="2" t="str">
        <f>IF(ISERR(FIND("09",GERAL[[#This Row],[ODS]])),"NÃO","SIM")</f>
        <v>SIM</v>
      </c>
      <c r="T1366" s="2" t="str">
        <f>IF(ISERR(FIND("10",GERAL[[#This Row],[ODS]])),"NÃO","SIM")</f>
        <v>NÃO</v>
      </c>
      <c r="U1366" s="2" t="str">
        <f>IF(ISERR(FIND("11",GERAL[[#This Row],[ODS]])),"NÃO","SIM")</f>
        <v>NÃO</v>
      </c>
      <c r="V1366" s="2" t="str">
        <f>IF(ISERR(FIND("12",GERAL[[#This Row],[ODS]])),"NÃO","SIM")</f>
        <v>NÃO</v>
      </c>
      <c r="W1366" s="2" t="str">
        <f>IF(ISERR(FIND("13",GERAL[[#This Row],[ODS]])),"NÃO","SIM")</f>
        <v>NÃO</v>
      </c>
      <c r="X1366" s="2" t="str">
        <f>IF(ISERR(FIND("14",GERAL[[#This Row],[ODS]])),"NÃO","SIM")</f>
        <v>NÃO</v>
      </c>
      <c r="Y1366" s="2" t="str">
        <f>IF(ISERR(FIND("15",GERAL[[#This Row],[ODS]])),"NÃO","SIM")</f>
        <v>NÃO</v>
      </c>
      <c r="Z1366" s="2" t="str">
        <f>IF(ISERR(FIND("16",GERAL[[#This Row],[ODS]])),"NÃO","SIM")</f>
        <v>NÃO</v>
      </c>
      <c r="AA1366" s="2" t="str">
        <f>IF(ISERR(FIND("17",GERAL[[#This Row],[ODS]])),"NÃO","SIM")</f>
        <v>NÃO</v>
      </c>
      <c r="AB1366" s="1">
        <v>9.5206082618377756</v>
      </c>
      <c r="AC1366" s="1">
        <v>33.561672576399019</v>
      </c>
      <c r="AD1366" s="1">
        <v>18.936113640308609</v>
      </c>
      <c r="AE1366" s="1">
        <v>26.856413271865918</v>
      </c>
      <c r="AF1366" s="1">
        <v>26.856413271865918</v>
      </c>
      <c r="AG1366" s="1" t="str">
        <f>GERAL[[#This Row],[SIGLA]]&amp;GERAL[[#This Row],[CÓD]]</f>
        <v>PBIN_PF</v>
      </c>
      <c r="AH1366" s="1">
        <f ca="1">VLOOKUP(GERAL[[#This Row],[REF_NOTA]],BASE_NOTAS[],7,FALSE)</f>
        <v>56.023036776020732</v>
      </c>
      <c r="AI1366" s="31">
        <f ca="1">IF(GERAL[[#This Row],[Nota 2025]]="",0,GERAL[[#This Row],[Nota 2026]]-GERAL[[#This Row],[Nota 2025]])</f>
        <v>29.166623504154813</v>
      </c>
    </row>
    <row r="1367" spans="1:35" ht="17" x14ac:dyDescent="0.35">
      <c r="A1367" s="2" t="s">
        <v>173</v>
      </c>
      <c r="B1367" s="2" t="s">
        <v>200</v>
      </c>
      <c r="C1367" s="2" t="s">
        <v>213</v>
      </c>
      <c r="D1367" s="15" t="s">
        <v>48</v>
      </c>
      <c r="E1367" s="2" t="s">
        <v>118</v>
      </c>
      <c r="F1367" s="2" t="str">
        <f>VLOOKUP(GERAL[[#This Row],[CÓD]],SEALL,6,FALSE)</f>
        <v>SG</v>
      </c>
      <c r="G136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6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6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67" s="2" t="str">
        <f>VLOOKUP(GERAL[[#This Row],[CÓD]],SEALL,4,FALSE)</f>
        <v>09</v>
      </c>
      <c r="K1367" s="2" t="str">
        <f>IF(ISERR(FIND("01",GERAL[[#This Row],[ODS]])),"NÃO","SIM")</f>
        <v>NÃO</v>
      </c>
      <c r="L1367" s="2" t="str">
        <f>IF(ISERR(FIND("02",GERAL[[#This Row],[ODS]])),"NÃO","SIM")</f>
        <v>NÃO</v>
      </c>
      <c r="M1367" s="2" t="str">
        <f>IF(ISERR(FIND("03",GERAL[[#This Row],[ODS]])),"NÃO","SIM")</f>
        <v>NÃO</v>
      </c>
      <c r="N1367" s="2" t="str">
        <f>IF(ISERR(FIND("04",GERAL[[#This Row],[ODS]])),"NÃO","SIM")</f>
        <v>NÃO</v>
      </c>
      <c r="O1367" s="2" t="str">
        <f>IF(ISERR(FIND("05",GERAL[[#This Row],[ODS]])),"NÃO","SIM")</f>
        <v>NÃO</v>
      </c>
      <c r="P1367" s="2" t="str">
        <f>IF(ISERR(FIND("06",GERAL[[#This Row],[ODS]])),"NÃO","SIM")</f>
        <v>NÃO</v>
      </c>
      <c r="Q1367" s="2" t="str">
        <f>IF(ISERR(FIND("07",GERAL[[#This Row],[ODS]])),"NÃO","SIM")</f>
        <v>NÃO</v>
      </c>
      <c r="R1367" s="2" t="str">
        <f>IF(ISERR(FIND("08",GERAL[[#This Row],[ODS]])),"NÃO","SIM")</f>
        <v>NÃO</v>
      </c>
      <c r="S1367" s="2" t="str">
        <f>IF(ISERR(FIND("09",GERAL[[#This Row],[ODS]])),"NÃO","SIM")</f>
        <v>SIM</v>
      </c>
      <c r="T1367" s="2" t="str">
        <f>IF(ISERR(FIND("10",GERAL[[#This Row],[ODS]])),"NÃO","SIM")</f>
        <v>NÃO</v>
      </c>
      <c r="U1367" s="2" t="str">
        <f>IF(ISERR(FIND("11",GERAL[[#This Row],[ODS]])),"NÃO","SIM")</f>
        <v>NÃO</v>
      </c>
      <c r="V1367" s="2" t="str">
        <f>IF(ISERR(FIND("12",GERAL[[#This Row],[ODS]])),"NÃO","SIM")</f>
        <v>NÃO</v>
      </c>
      <c r="W1367" s="2" t="str">
        <f>IF(ISERR(FIND("13",GERAL[[#This Row],[ODS]])),"NÃO","SIM")</f>
        <v>NÃO</v>
      </c>
      <c r="X1367" s="2" t="str">
        <f>IF(ISERR(FIND("14",GERAL[[#This Row],[ODS]])),"NÃO","SIM")</f>
        <v>NÃO</v>
      </c>
      <c r="Y1367" s="2" t="str">
        <f>IF(ISERR(FIND("15",GERAL[[#This Row],[ODS]])),"NÃO","SIM")</f>
        <v>NÃO</v>
      </c>
      <c r="Z1367" s="2" t="str">
        <f>IF(ISERR(FIND("16",GERAL[[#This Row],[ODS]])),"NÃO","SIM")</f>
        <v>NÃO</v>
      </c>
      <c r="AA1367" s="2" t="str">
        <f>IF(ISERR(FIND("17",GERAL[[#This Row],[ODS]])),"NÃO","SIM")</f>
        <v>NÃO</v>
      </c>
      <c r="AB1367" s="1">
        <v>76.746925357675451</v>
      </c>
      <c r="AC1367" s="1">
        <v>66.051538778926272</v>
      </c>
      <c r="AD1367" s="1">
        <v>68.014088632007017</v>
      </c>
      <c r="AE1367" s="1">
        <v>83.99348168242085</v>
      </c>
      <c r="AF1367" s="1">
        <v>83.99348168242085</v>
      </c>
      <c r="AG1367" s="1" t="str">
        <f>GERAL[[#This Row],[SIGLA]]&amp;GERAL[[#This Row],[CÓD]]</f>
        <v>PRIN_PF</v>
      </c>
      <c r="AH1367" s="1">
        <f ca="1">VLOOKUP(GERAL[[#This Row],[REF_NOTA]],BASE_NOTAS[],7,FALSE)</f>
        <v>82.779728951220122</v>
      </c>
      <c r="AI1367" s="31">
        <f ca="1">IF(GERAL[[#This Row],[Nota 2025]]="",0,GERAL[[#This Row],[Nota 2026]]-GERAL[[#This Row],[Nota 2025]])</f>
        <v>-1.2137527312007279</v>
      </c>
    </row>
    <row r="1368" spans="1:35" ht="17" x14ac:dyDescent="0.35">
      <c r="A1368" s="2" t="s">
        <v>171</v>
      </c>
      <c r="B1368" s="2" t="s">
        <v>198</v>
      </c>
      <c r="C1368" s="2" t="s">
        <v>213</v>
      </c>
      <c r="D1368" s="15" t="s">
        <v>48</v>
      </c>
      <c r="E1368" s="2" t="s">
        <v>118</v>
      </c>
      <c r="F1368" s="2" t="str">
        <f>VLOOKUP(GERAL[[#This Row],[CÓD]],SEALL,6,FALSE)</f>
        <v>SG</v>
      </c>
      <c r="G136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6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6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68" s="2" t="str">
        <f>VLOOKUP(GERAL[[#This Row],[CÓD]],SEALL,4,FALSE)</f>
        <v>09</v>
      </c>
      <c r="K1368" s="2" t="str">
        <f>IF(ISERR(FIND("01",GERAL[[#This Row],[ODS]])),"NÃO","SIM")</f>
        <v>NÃO</v>
      </c>
      <c r="L1368" s="2" t="str">
        <f>IF(ISERR(FIND("02",GERAL[[#This Row],[ODS]])),"NÃO","SIM")</f>
        <v>NÃO</v>
      </c>
      <c r="M1368" s="2" t="str">
        <f>IF(ISERR(FIND("03",GERAL[[#This Row],[ODS]])),"NÃO","SIM")</f>
        <v>NÃO</v>
      </c>
      <c r="N1368" s="2" t="str">
        <f>IF(ISERR(FIND("04",GERAL[[#This Row],[ODS]])),"NÃO","SIM")</f>
        <v>NÃO</v>
      </c>
      <c r="O1368" s="2" t="str">
        <f>IF(ISERR(FIND("05",GERAL[[#This Row],[ODS]])),"NÃO","SIM")</f>
        <v>NÃO</v>
      </c>
      <c r="P1368" s="2" t="str">
        <f>IF(ISERR(FIND("06",GERAL[[#This Row],[ODS]])),"NÃO","SIM")</f>
        <v>NÃO</v>
      </c>
      <c r="Q1368" s="2" t="str">
        <f>IF(ISERR(FIND("07",GERAL[[#This Row],[ODS]])),"NÃO","SIM")</f>
        <v>NÃO</v>
      </c>
      <c r="R1368" s="2" t="str">
        <f>IF(ISERR(FIND("08",GERAL[[#This Row],[ODS]])),"NÃO","SIM")</f>
        <v>NÃO</v>
      </c>
      <c r="S1368" s="2" t="str">
        <f>IF(ISERR(FIND("09",GERAL[[#This Row],[ODS]])),"NÃO","SIM")</f>
        <v>SIM</v>
      </c>
      <c r="T1368" s="2" t="str">
        <f>IF(ISERR(FIND("10",GERAL[[#This Row],[ODS]])),"NÃO","SIM")</f>
        <v>NÃO</v>
      </c>
      <c r="U1368" s="2" t="str">
        <f>IF(ISERR(FIND("11",GERAL[[#This Row],[ODS]])),"NÃO","SIM")</f>
        <v>NÃO</v>
      </c>
      <c r="V1368" s="2" t="str">
        <f>IF(ISERR(FIND("12",GERAL[[#This Row],[ODS]])),"NÃO","SIM")</f>
        <v>NÃO</v>
      </c>
      <c r="W1368" s="2" t="str">
        <f>IF(ISERR(FIND("13",GERAL[[#This Row],[ODS]])),"NÃO","SIM")</f>
        <v>NÃO</v>
      </c>
      <c r="X1368" s="2" t="str">
        <f>IF(ISERR(FIND("14",GERAL[[#This Row],[ODS]])),"NÃO","SIM")</f>
        <v>NÃO</v>
      </c>
      <c r="Y1368" s="2" t="str">
        <f>IF(ISERR(FIND("15",GERAL[[#This Row],[ODS]])),"NÃO","SIM")</f>
        <v>NÃO</v>
      </c>
      <c r="Z1368" s="2" t="str">
        <f>IF(ISERR(FIND("16",GERAL[[#This Row],[ODS]])),"NÃO","SIM")</f>
        <v>NÃO</v>
      </c>
      <c r="AA1368" s="2" t="str">
        <f>IF(ISERR(FIND("17",GERAL[[#This Row],[ODS]])),"NÃO","SIM")</f>
        <v>NÃO</v>
      </c>
      <c r="AB1368" s="1">
        <v>10.780528133344349</v>
      </c>
      <c r="AC1368" s="1">
        <v>20.581177664970131</v>
      </c>
      <c r="AD1368" s="1">
        <v>16.818015208320659</v>
      </c>
      <c r="AE1368" s="1">
        <v>9.778782483099647</v>
      </c>
      <c r="AF1368" s="1">
        <v>9.778782483099647</v>
      </c>
      <c r="AG1368" s="1" t="str">
        <f>GERAL[[#This Row],[SIGLA]]&amp;GERAL[[#This Row],[CÓD]]</f>
        <v>PEIN_PF</v>
      </c>
      <c r="AH1368" s="1">
        <f ca="1">VLOOKUP(GERAL[[#This Row],[REF_NOTA]],BASE_NOTAS[],7,FALSE)</f>
        <v>14.662638301102826</v>
      </c>
      <c r="AI1368" s="31">
        <f ca="1">IF(GERAL[[#This Row],[Nota 2025]]="",0,GERAL[[#This Row],[Nota 2026]]-GERAL[[#This Row],[Nota 2025]])</f>
        <v>4.8838558180031786</v>
      </c>
    </row>
    <row r="1369" spans="1:35" ht="17" x14ac:dyDescent="0.35">
      <c r="A1369" s="2" t="s">
        <v>172</v>
      </c>
      <c r="B1369" s="2" t="s">
        <v>199</v>
      </c>
      <c r="C1369" s="2" t="s">
        <v>213</v>
      </c>
      <c r="D1369" s="15" t="s">
        <v>48</v>
      </c>
      <c r="E1369" s="2" t="s">
        <v>118</v>
      </c>
      <c r="F1369" s="2" t="str">
        <f>VLOOKUP(GERAL[[#This Row],[CÓD]],SEALL,6,FALSE)</f>
        <v>SG</v>
      </c>
      <c r="G136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6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6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69" s="2" t="str">
        <f>VLOOKUP(GERAL[[#This Row],[CÓD]],SEALL,4,FALSE)</f>
        <v>09</v>
      </c>
      <c r="K1369" s="2" t="str">
        <f>IF(ISERR(FIND("01",GERAL[[#This Row],[ODS]])),"NÃO","SIM")</f>
        <v>NÃO</v>
      </c>
      <c r="L1369" s="2" t="str">
        <f>IF(ISERR(FIND("02",GERAL[[#This Row],[ODS]])),"NÃO","SIM")</f>
        <v>NÃO</v>
      </c>
      <c r="M1369" s="2" t="str">
        <f>IF(ISERR(FIND("03",GERAL[[#This Row],[ODS]])),"NÃO","SIM")</f>
        <v>NÃO</v>
      </c>
      <c r="N1369" s="2" t="str">
        <f>IF(ISERR(FIND("04",GERAL[[#This Row],[ODS]])),"NÃO","SIM")</f>
        <v>NÃO</v>
      </c>
      <c r="O1369" s="2" t="str">
        <f>IF(ISERR(FIND("05",GERAL[[#This Row],[ODS]])),"NÃO","SIM")</f>
        <v>NÃO</v>
      </c>
      <c r="P1369" s="2" t="str">
        <f>IF(ISERR(FIND("06",GERAL[[#This Row],[ODS]])),"NÃO","SIM")</f>
        <v>NÃO</v>
      </c>
      <c r="Q1369" s="2" t="str">
        <f>IF(ISERR(FIND("07",GERAL[[#This Row],[ODS]])),"NÃO","SIM")</f>
        <v>NÃO</v>
      </c>
      <c r="R1369" s="2" t="str">
        <f>IF(ISERR(FIND("08",GERAL[[#This Row],[ODS]])),"NÃO","SIM")</f>
        <v>NÃO</v>
      </c>
      <c r="S1369" s="2" t="str">
        <f>IF(ISERR(FIND("09",GERAL[[#This Row],[ODS]])),"NÃO","SIM")</f>
        <v>SIM</v>
      </c>
      <c r="T1369" s="2" t="str">
        <f>IF(ISERR(FIND("10",GERAL[[#This Row],[ODS]])),"NÃO","SIM")</f>
        <v>NÃO</v>
      </c>
      <c r="U1369" s="2" t="str">
        <f>IF(ISERR(FIND("11",GERAL[[#This Row],[ODS]])),"NÃO","SIM")</f>
        <v>NÃO</v>
      </c>
      <c r="V1369" s="2" t="str">
        <f>IF(ISERR(FIND("12",GERAL[[#This Row],[ODS]])),"NÃO","SIM")</f>
        <v>NÃO</v>
      </c>
      <c r="W1369" s="2" t="str">
        <f>IF(ISERR(FIND("13",GERAL[[#This Row],[ODS]])),"NÃO","SIM")</f>
        <v>NÃO</v>
      </c>
      <c r="X1369" s="2" t="str">
        <f>IF(ISERR(FIND("14",GERAL[[#This Row],[ODS]])),"NÃO","SIM")</f>
        <v>NÃO</v>
      </c>
      <c r="Y1369" s="2" t="str">
        <f>IF(ISERR(FIND("15",GERAL[[#This Row],[ODS]])),"NÃO","SIM")</f>
        <v>NÃO</v>
      </c>
      <c r="Z1369" s="2" t="str">
        <f>IF(ISERR(FIND("16",GERAL[[#This Row],[ODS]])),"NÃO","SIM")</f>
        <v>NÃO</v>
      </c>
      <c r="AA1369" s="2" t="str">
        <f>IF(ISERR(FIND("17",GERAL[[#This Row],[ODS]])),"NÃO","SIM")</f>
        <v>NÃO</v>
      </c>
      <c r="AB1369" s="1">
        <v>0</v>
      </c>
      <c r="AC1369" s="1">
        <v>2.3205463460192033</v>
      </c>
      <c r="AD1369" s="1">
        <v>2.2551920970608794</v>
      </c>
      <c r="AE1369" s="1">
        <v>5.1814068158102158</v>
      </c>
      <c r="AF1369" s="1">
        <v>5.1814068158102158</v>
      </c>
      <c r="AG1369" s="1" t="str">
        <f>GERAL[[#This Row],[SIGLA]]&amp;GERAL[[#This Row],[CÓD]]</f>
        <v>PIIN_PF</v>
      </c>
      <c r="AH1369" s="1">
        <f ca="1">VLOOKUP(GERAL[[#This Row],[REF_NOTA]],BASE_NOTAS[],7,FALSE)</f>
        <v>15.793871760133127</v>
      </c>
      <c r="AI1369" s="31">
        <f ca="1">IF(GERAL[[#This Row],[Nota 2025]]="",0,GERAL[[#This Row],[Nota 2026]]-GERAL[[#This Row],[Nota 2025]])</f>
        <v>10.612464944322912</v>
      </c>
    </row>
    <row r="1370" spans="1:35" ht="17" x14ac:dyDescent="0.35">
      <c r="A1370" s="2" t="s">
        <v>174</v>
      </c>
      <c r="B1370" s="2" t="s">
        <v>201</v>
      </c>
      <c r="C1370" s="2" t="s">
        <v>213</v>
      </c>
      <c r="D1370" s="15" t="s">
        <v>48</v>
      </c>
      <c r="E1370" s="2" t="s">
        <v>118</v>
      </c>
      <c r="F1370" s="2" t="str">
        <f>VLOOKUP(GERAL[[#This Row],[CÓD]],SEALL,6,FALSE)</f>
        <v>SG</v>
      </c>
      <c r="G137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7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7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70" s="2" t="str">
        <f>VLOOKUP(GERAL[[#This Row],[CÓD]],SEALL,4,FALSE)</f>
        <v>09</v>
      </c>
      <c r="K1370" s="2" t="str">
        <f>IF(ISERR(FIND("01",GERAL[[#This Row],[ODS]])),"NÃO","SIM")</f>
        <v>NÃO</v>
      </c>
      <c r="L1370" s="2" t="str">
        <f>IF(ISERR(FIND("02",GERAL[[#This Row],[ODS]])),"NÃO","SIM")</f>
        <v>NÃO</v>
      </c>
      <c r="M1370" s="2" t="str">
        <f>IF(ISERR(FIND("03",GERAL[[#This Row],[ODS]])),"NÃO","SIM")</f>
        <v>NÃO</v>
      </c>
      <c r="N1370" s="2" t="str">
        <f>IF(ISERR(FIND("04",GERAL[[#This Row],[ODS]])),"NÃO","SIM")</f>
        <v>NÃO</v>
      </c>
      <c r="O1370" s="2" t="str">
        <f>IF(ISERR(FIND("05",GERAL[[#This Row],[ODS]])),"NÃO","SIM")</f>
        <v>NÃO</v>
      </c>
      <c r="P1370" s="2" t="str">
        <f>IF(ISERR(FIND("06",GERAL[[#This Row],[ODS]])),"NÃO","SIM")</f>
        <v>NÃO</v>
      </c>
      <c r="Q1370" s="2" t="str">
        <f>IF(ISERR(FIND("07",GERAL[[#This Row],[ODS]])),"NÃO","SIM")</f>
        <v>NÃO</v>
      </c>
      <c r="R1370" s="2" t="str">
        <f>IF(ISERR(FIND("08",GERAL[[#This Row],[ODS]])),"NÃO","SIM")</f>
        <v>NÃO</v>
      </c>
      <c r="S1370" s="2" t="str">
        <f>IF(ISERR(FIND("09",GERAL[[#This Row],[ODS]])),"NÃO","SIM")</f>
        <v>SIM</v>
      </c>
      <c r="T1370" s="2" t="str">
        <f>IF(ISERR(FIND("10",GERAL[[#This Row],[ODS]])),"NÃO","SIM")</f>
        <v>NÃO</v>
      </c>
      <c r="U1370" s="2" t="str">
        <f>IF(ISERR(FIND("11",GERAL[[#This Row],[ODS]])),"NÃO","SIM")</f>
        <v>NÃO</v>
      </c>
      <c r="V1370" s="2" t="str">
        <f>IF(ISERR(FIND("12",GERAL[[#This Row],[ODS]])),"NÃO","SIM")</f>
        <v>NÃO</v>
      </c>
      <c r="W1370" s="2" t="str">
        <f>IF(ISERR(FIND("13",GERAL[[#This Row],[ODS]])),"NÃO","SIM")</f>
        <v>NÃO</v>
      </c>
      <c r="X1370" s="2" t="str">
        <f>IF(ISERR(FIND("14",GERAL[[#This Row],[ODS]])),"NÃO","SIM")</f>
        <v>NÃO</v>
      </c>
      <c r="Y1370" s="2" t="str">
        <f>IF(ISERR(FIND("15",GERAL[[#This Row],[ODS]])),"NÃO","SIM")</f>
        <v>NÃO</v>
      </c>
      <c r="Z1370" s="2" t="str">
        <f>IF(ISERR(FIND("16",GERAL[[#This Row],[ODS]])),"NÃO","SIM")</f>
        <v>NÃO</v>
      </c>
      <c r="AA1370" s="2" t="str">
        <f>IF(ISERR(FIND("17",GERAL[[#This Row],[ODS]])),"NÃO","SIM")</f>
        <v>NÃO</v>
      </c>
      <c r="AB1370" s="1">
        <v>42.33103377137811</v>
      </c>
      <c r="AC1370" s="1">
        <v>49.540792948533337</v>
      </c>
      <c r="AD1370" s="1">
        <v>40.02724471509682</v>
      </c>
      <c r="AE1370" s="1">
        <v>30.902533021517836</v>
      </c>
      <c r="AF1370" s="1">
        <v>30.902533021517836</v>
      </c>
      <c r="AG1370" s="1" t="str">
        <f>GERAL[[#This Row],[SIGLA]]&amp;GERAL[[#This Row],[CÓD]]</f>
        <v>RJIN_PF</v>
      </c>
      <c r="AH1370" s="1">
        <f ca="1">VLOOKUP(GERAL[[#This Row],[REF_NOTA]],BASE_NOTAS[],7,FALSE)</f>
        <v>28.875071725037255</v>
      </c>
      <c r="AI1370" s="31">
        <f ca="1">IF(GERAL[[#This Row],[Nota 2025]]="",0,GERAL[[#This Row],[Nota 2026]]-GERAL[[#This Row],[Nota 2025]])</f>
        <v>-2.0274612964805812</v>
      </c>
    </row>
    <row r="1371" spans="1:35" ht="17" x14ac:dyDescent="0.35">
      <c r="A1371" s="2" t="s">
        <v>175</v>
      </c>
      <c r="B1371" s="2" t="s">
        <v>202</v>
      </c>
      <c r="C1371" s="2" t="s">
        <v>213</v>
      </c>
      <c r="D1371" s="15" t="s">
        <v>48</v>
      </c>
      <c r="E1371" s="2" t="s">
        <v>118</v>
      </c>
      <c r="F1371" s="2" t="str">
        <f>VLOOKUP(GERAL[[#This Row],[CÓD]],SEALL,6,FALSE)</f>
        <v>SG</v>
      </c>
      <c r="G137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7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7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71" s="2" t="str">
        <f>VLOOKUP(GERAL[[#This Row],[CÓD]],SEALL,4,FALSE)</f>
        <v>09</v>
      </c>
      <c r="K1371" s="2" t="str">
        <f>IF(ISERR(FIND("01",GERAL[[#This Row],[ODS]])),"NÃO","SIM")</f>
        <v>NÃO</v>
      </c>
      <c r="L1371" s="2" t="str">
        <f>IF(ISERR(FIND("02",GERAL[[#This Row],[ODS]])),"NÃO","SIM")</f>
        <v>NÃO</v>
      </c>
      <c r="M1371" s="2" t="str">
        <f>IF(ISERR(FIND("03",GERAL[[#This Row],[ODS]])),"NÃO","SIM")</f>
        <v>NÃO</v>
      </c>
      <c r="N1371" s="2" t="str">
        <f>IF(ISERR(FIND("04",GERAL[[#This Row],[ODS]])),"NÃO","SIM")</f>
        <v>NÃO</v>
      </c>
      <c r="O1371" s="2" t="str">
        <f>IF(ISERR(FIND("05",GERAL[[#This Row],[ODS]])),"NÃO","SIM")</f>
        <v>NÃO</v>
      </c>
      <c r="P1371" s="2" t="str">
        <f>IF(ISERR(FIND("06",GERAL[[#This Row],[ODS]])),"NÃO","SIM")</f>
        <v>NÃO</v>
      </c>
      <c r="Q1371" s="2" t="str">
        <f>IF(ISERR(FIND("07",GERAL[[#This Row],[ODS]])),"NÃO","SIM")</f>
        <v>NÃO</v>
      </c>
      <c r="R1371" s="2" t="str">
        <f>IF(ISERR(FIND("08",GERAL[[#This Row],[ODS]])),"NÃO","SIM")</f>
        <v>NÃO</v>
      </c>
      <c r="S1371" s="2" t="str">
        <f>IF(ISERR(FIND("09",GERAL[[#This Row],[ODS]])),"NÃO","SIM")</f>
        <v>SIM</v>
      </c>
      <c r="T1371" s="2" t="str">
        <f>IF(ISERR(FIND("10",GERAL[[#This Row],[ODS]])),"NÃO","SIM")</f>
        <v>NÃO</v>
      </c>
      <c r="U1371" s="2" t="str">
        <f>IF(ISERR(FIND("11",GERAL[[#This Row],[ODS]])),"NÃO","SIM")</f>
        <v>NÃO</v>
      </c>
      <c r="V1371" s="2" t="str">
        <f>IF(ISERR(FIND("12",GERAL[[#This Row],[ODS]])),"NÃO","SIM")</f>
        <v>NÃO</v>
      </c>
      <c r="W1371" s="2" t="str">
        <f>IF(ISERR(FIND("13",GERAL[[#This Row],[ODS]])),"NÃO","SIM")</f>
        <v>NÃO</v>
      </c>
      <c r="X1371" s="2" t="str">
        <f>IF(ISERR(FIND("14",GERAL[[#This Row],[ODS]])),"NÃO","SIM")</f>
        <v>NÃO</v>
      </c>
      <c r="Y1371" s="2" t="str">
        <f>IF(ISERR(FIND("15",GERAL[[#This Row],[ODS]])),"NÃO","SIM")</f>
        <v>NÃO</v>
      </c>
      <c r="Z1371" s="2" t="str">
        <f>IF(ISERR(FIND("16",GERAL[[#This Row],[ODS]])),"NÃO","SIM")</f>
        <v>NÃO</v>
      </c>
      <c r="AA1371" s="2" t="str">
        <f>IF(ISERR(FIND("17",GERAL[[#This Row],[ODS]])),"NÃO","SIM")</f>
        <v>NÃO</v>
      </c>
      <c r="AB1371" s="1">
        <v>30.576565307796088</v>
      </c>
      <c r="AC1371" s="1">
        <v>64.190792287094823</v>
      </c>
      <c r="AD1371" s="1">
        <v>31.536275011506749</v>
      </c>
      <c r="AE1371" s="1">
        <v>49.986027970472591</v>
      </c>
      <c r="AF1371" s="1">
        <v>49.986027970472591</v>
      </c>
      <c r="AG1371" s="1" t="str">
        <f>GERAL[[#This Row],[SIGLA]]&amp;GERAL[[#This Row],[CÓD]]</f>
        <v>RNIN_PF</v>
      </c>
      <c r="AH1371" s="1">
        <f ca="1">VLOOKUP(GERAL[[#This Row],[REF_NOTA]],BASE_NOTAS[],7,FALSE)</f>
        <v>69.621521816414401</v>
      </c>
      <c r="AI1371" s="31">
        <f ca="1">IF(GERAL[[#This Row],[Nota 2025]]="",0,GERAL[[#This Row],[Nota 2026]]-GERAL[[#This Row],[Nota 2025]])</f>
        <v>19.635493845941809</v>
      </c>
    </row>
    <row r="1372" spans="1:35" ht="17" x14ac:dyDescent="0.35">
      <c r="A1372" s="2" t="s">
        <v>178</v>
      </c>
      <c r="B1372" s="2" t="s">
        <v>205</v>
      </c>
      <c r="C1372" s="2" t="s">
        <v>213</v>
      </c>
      <c r="D1372" s="15" t="s">
        <v>48</v>
      </c>
      <c r="E1372" s="2" t="s">
        <v>118</v>
      </c>
      <c r="F1372" s="2" t="str">
        <f>VLOOKUP(GERAL[[#This Row],[CÓD]],SEALL,6,FALSE)</f>
        <v>SG</v>
      </c>
      <c r="G137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7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7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72" s="2" t="str">
        <f>VLOOKUP(GERAL[[#This Row],[CÓD]],SEALL,4,FALSE)</f>
        <v>09</v>
      </c>
      <c r="K1372" s="2" t="str">
        <f>IF(ISERR(FIND("01",GERAL[[#This Row],[ODS]])),"NÃO","SIM")</f>
        <v>NÃO</v>
      </c>
      <c r="L1372" s="2" t="str">
        <f>IF(ISERR(FIND("02",GERAL[[#This Row],[ODS]])),"NÃO","SIM")</f>
        <v>NÃO</v>
      </c>
      <c r="M1372" s="2" t="str">
        <f>IF(ISERR(FIND("03",GERAL[[#This Row],[ODS]])),"NÃO","SIM")</f>
        <v>NÃO</v>
      </c>
      <c r="N1372" s="2" t="str">
        <f>IF(ISERR(FIND("04",GERAL[[#This Row],[ODS]])),"NÃO","SIM")</f>
        <v>NÃO</v>
      </c>
      <c r="O1372" s="2" t="str">
        <f>IF(ISERR(FIND("05",GERAL[[#This Row],[ODS]])),"NÃO","SIM")</f>
        <v>NÃO</v>
      </c>
      <c r="P1372" s="2" t="str">
        <f>IF(ISERR(FIND("06",GERAL[[#This Row],[ODS]])),"NÃO","SIM")</f>
        <v>NÃO</v>
      </c>
      <c r="Q1372" s="2" t="str">
        <f>IF(ISERR(FIND("07",GERAL[[#This Row],[ODS]])),"NÃO","SIM")</f>
        <v>NÃO</v>
      </c>
      <c r="R1372" s="2" t="str">
        <f>IF(ISERR(FIND("08",GERAL[[#This Row],[ODS]])),"NÃO","SIM")</f>
        <v>NÃO</v>
      </c>
      <c r="S1372" s="2" t="str">
        <f>IF(ISERR(FIND("09",GERAL[[#This Row],[ODS]])),"NÃO","SIM")</f>
        <v>SIM</v>
      </c>
      <c r="T1372" s="2" t="str">
        <f>IF(ISERR(FIND("10",GERAL[[#This Row],[ODS]])),"NÃO","SIM")</f>
        <v>NÃO</v>
      </c>
      <c r="U1372" s="2" t="str">
        <f>IF(ISERR(FIND("11",GERAL[[#This Row],[ODS]])),"NÃO","SIM")</f>
        <v>NÃO</v>
      </c>
      <c r="V1372" s="2" t="str">
        <f>IF(ISERR(FIND("12",GERAL[[#This Row],[ODS]])),"NÃO","SIM")</f>
        <v>NÃO</v>
      </c>
      <c r="W1372" s="2" t="str">
        <f>IF(ISERR(FIND("13",GERAL[[#This Row],[ODS]])),"NÃO","SIM")</f>
        <v>NÃO</v>
      </c>
      <c r="X1372" s="2" t="str">
        <f>IF(ISERR(FIND("14",GERAL[[#This Row],[ODS]])),"NÃO","SIM")</f>
        <v>NÃO</v>
      </c>
      <c r="Y1372" s="2" t="str">
        <f>IF(ISERR(FIND("15",GERAL[[#This Row],[ODS]])),"NÃO","SIM")</f>
        <v>NÃO</v>
      </c>
      <c r="Z1372" s="2" t="str">
        <f>IF(ISERR(FIND("16",GERAL[[#This Row],[ODS]])),"NÃO","SIM")</f>
        <v>NÃO</v>
      </c>
      <c r="AA1372" s="2" t="str">
        <f>IF(ISERR(FIND("17",GERAL[[#This Row],[ODS]])),"NÃO","SIM")</f>
        <v>NÃO</v>
      </c>
      <c r="AB1372" s="1">
        <v>100</v>
      </c>
      <c r="AC1372" s="1">
        <v>100</v>
      </c>
      <c r="AD1372" s="1">
        <v>100</v>
      </c>
      <c r="AE1372" s="1">
        <v>100</v>
      </c>
      <c r="AF1372" s="1">
        <v>100</v>
      </c>
      <c r="AG1372" s="1" t="str">
        <f>GERAL[[#This Row],[SIGLA]]&amp;GERAL[[#This Row],[CÓD]]</f>
        <v>RSIN_PF</v>
      </c>
      <c r="AH1372" s="1">
        <f ca="1">VLOOKUP(GERAL[[#This Row],[REF_NOTA]],BASE_NOTAS[],7,FALSE)</f>
        <v>100</v>
      </c>
      <c r="AI1372" s="31">
        <f ca="1">IF(GERAL[[#This Row],[Nota 2025]]="",0,GERAL[[#This Row],[Nota 2026]]-GERAL[[#This Row],[Nota 2025]])</f>
        <v>0</v>
      </c>
    </row>
    <row r="1373" spans="1:35" ht="17" x14ac:dyDescent="0.35">
      <c r="A1373" s="2" t="s">
        <v>176</v>
      </c>
      <c r="B1373" s="2" t="s">
        <v>203</v>
      </c>
      <c r="C1373" s="2" t="s">
        <v>213</v>
      </c>
      <c r="D1373" s="15" t="s">
        <v>48</v>
      </c>
      <c r="E1373" s="2" t="s">
        <v>118</v>
      </c>
      <c r="F1373" s="2" t="str">
        <f>VLOOKUP(GERAL[[#This Row],[CÓD]],SEALL,6,FALSE)</f>
        <v>SG</v>
      </c>
      <c r="G137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7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7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73" s="2" t="str">
        <f>VLOOKUP(GERAL[[#This Row],[CÓD]],SEALL,4,FALSE)</f>
        <v>09</v>
      </c>
      <c r="K1373" s="2" t="str">
        <f>IF(ISERR(FIND("01",GERAL[[#This Row],[ODS]])),"NÃO","SIM")</f>
        <v>NÃO</v>
      </c>
      <c r="L1373" s="2" t="str">
        <f>IF(ISERR(FIND("02",GERAL[[#This Row],[ODS]])),"NÃO","SIM")</f>
        <v>NÃO</v>
      </c>
      <c r="M1373" s="2" t="str">
        <f>IF(ISERR(FIND("03",GERAL[[#This Row],[ODS]])),"NÃO","SIM")</f>
        <v>NÃO</v>
      </c>
      <c r="N1373" s="2" t="str">
        <f>IF(ISERR(FIND("04",GERAL[[#This Row],[ODS]])),"NÃO","SIM")</f>
        <v>NÃO</v>
      </c>
      <c r="O1373" s="2" t="str">
        <f>IF(ISERR(FIND("05",GERAL[[#This Row],[ODS]])),"NÃO","SIM")</f>
        <v>NÃO</v>
      </c>
      <c r="P1373" s="2" t="str">
        <f>IF(ISERR(FIND("06",GERAL[[#This Row],[ODS]])),"NÃO","SIM")</f>
        <v>NÃO</v>
      </c>
      <c r="Q1373" s="2" t="str">
        <f>IF(ISERR(FIND("07",GERAL[[#This Row],[ODS]])),"NÃO","SIM")</f>
        <v>NÃO</v>
      </c>
      <c r="R1373" s="2" t="str">
        <f>IF(ISERR(FIND("08",GERAL[[#This Row],[ODS]])),"NÃO","SIM")</f>
        <v>NÃO</v>
      </c>
      <c r="S1373" s="2" t="str">
        <f>IF(ISERR(FIND("09",GERAL[[#This Row],[ODS]])),"NÃO","SIM")</f>
        <v>SIM</v>
      </c>
      <c r="T1373" s="2" t="str">
        <f>IF(ISERR(FIND("10",GERAL[[#This Row],[ODS]])),"NÃO","SIM")</f>
        <v>NÃO</v>
      </c>
      <c r="U1373" s="2" t="str">
        <f>IF(ISERR(FIND("11",GERAL[[#This Row],[ODS]])),"NÃO","SIM")</f>
        <v>NÃO</v>
      </c>
      <c r="V1373" s="2" t="str">
        <f>IF(ISERR(FIND("12",GERAL[[#This Row],[ODS]])),"NÃO","SIM")</f>
        <v>NÃO</v>
      </c>
      <c r="W1373" s="2" t="str">
        <f>IF(ISERR(FIND("13",GERAL[[#This Row],[ODS]])),"NÃO","SIM")</f>
        <v>NÃO</v>
      </c>
      <c r="X1373" s="2" t="str">
        <f>IF(ISERR(FIND("14",GERAL[[#This Row],[ODS]])),"NÃO","SIM")</f>
        <v>NÃO</v>
      </c>
      <c r="Y1373" s="2" t="str">
        <f>IF(ISERR(FIND("15",GERAL[[#This Row],[ODS]])),"NÃO","SIM")</f>
        <v>NÃO</v>
      </c>
      <c r="Z1373" s="2" t="str">
        <f>IF(ISERR(FIND("16",GERAL[[#This Row],[ODS]])),"NÃO","SIM")</f>
        <v>NÃO</v>
      </c>
      <c r="AA1373" s="2" t="str">
        <f>IF(ISERR(FIND("17",GERAL[[#This Row],[ODS]])),"NÃO","SIM")</f>
        <v>NÃO</v>
      </c>
      <c r="AB1373" s="1">
        <v>4.4682481918135837</v>
      </c>
      <c r="AC1373" s="1">
        <v>5.283242127066031</v>
      </c>
      <c r="AD1373" s="1">
        <v>10.030525146302233</v>
      </c>
      <c r="AE1373" s="1">
        <v>6.4054784790178436</v>
      </c>
      <c r="AF1373" s="1">
        <v>6.4054784790178436</v>
      </c>
      <c r="AG1373" s="1" t="str">
        <f>GERAL[[#This Row],[SIGLA]]&amp;GERAL[[#This Row],[CÓD]]</f>
        <v>ROIN_PF</v>
      </c>
      <c r="AH1373" s="1">
        <f ca="1">VLOOKUP(GERAL[[#This Row],[REF_NOTA]],BASE_NOTAS[],7,FALSE)</f>
        <v>2.8017114805788652</v>
      </c>
      <c r="AI1373" s="31">
        <f ca="1">IF(GERAL[[#This Row],[Nota 2025]]="",0,GERAL[[#This Row],[Nota 2026]]-GERAL[[#This Row],[Nota 2025]])</f>
        <v>-3.6037669984389784</v>
      </c>
    </row>
    <row r="1374" spans="1:35" ht="17" x14ac:dyDescent="0.35">
      <c r="A1374" s="2" t="s">
        <v>177</v>
      </c>
      <c r="B1374" s="2" t="s">
        <v>204</v>
      </c>
      <c r="C1374" s="2" t="s">
        <v>213</v>
      </c>
      <c r="D1374" s="15" t="s">
        <v>48</v>
      </c>
      <c r="E1374" s="2" t="s">
        <v>118</v>
      </c>
      <c r="F1374" s="2" t="str">
        <f>VLOOKUP(GERAL[[#This Row],[CÓD]],SEALL,6,FALSE)</f>
        <v>SG</v>
      </c>
      <c r="G137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7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7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74" s="2" t="str">
        <f>VLOOKUP(GERAL[[#This Row],[CÓD]],SEALL,4,FALSE)</f>
        <v>09</v>
      </c>
      <c r="K1374" s="2" t="str">
        <f>IF(ISERR(FIND("01",GERAL[[#This Row],[ODS]])),"NÃO","SIM")</f>
        <v>NÃO</v>
      </c>
      <c r="L1374" s="2" t="str">
        <f>IF(ISERR(FIND("02",GERAL[[#This Row],[ODS]])),"NÃO","SIM")</f>
        <v>NÃO</v>
      </c>
      <c r="M1374" s="2" t="str">
        <f>IF(ISERR(FIND("03",GERAL[[#This Row],[ODS]])),"NÃO","SIM")</f>
        <v>NÃO</v>
      </c>
      <c r="N1374" s="2" t="str">
        <f>IF(ISERR(FIND("04",GERAL[[#This Row],[ODS]])),"NÃO","SIM")</f>
        <v>NÃO</v>
      </c>
      <c r="O1374" s="2" t="str">
        <f>IF(ISERR(FIND("05",GERAL[[#This Row],[ODS]])),"NÃO","SIM")</f>
        <v>NÃO</v>
      </c>
      <c r="P1374" s="2" t="str">
        <f>IF(ISERR(FIND("06",GERAL[[#This Row],[ODS]])),"NÃO","SIM")</f>
        <v>NÃO</v>
      </c>
      <c r="Q1374" s="2" t="str">
        <f>IF(ISERR(FIND("07",GERAL[[#This Row],[ODS]])),"NÃO","SIM")</f>
        <v>NÃO</v>
      </c>
      <c r="R1374" s="2" t="str">
        <f>IF(ISERR(FIND("08",GERAL[[#This Row],[ODS]])),"NÃO","SIM")</f>
        <v>NÃO</v>
      </c>
      <c r="S1374" s="2" t="str">
        <f>IF(ISERR(FIND("09",GERAL[[#This Row],[ODS]])),"NÃO","SIM")</f>
        <v>SIM</v>
      </c>
      <c r="T1374" s="2" t="str">
        <f>IF(ISERR(FIND("10",GERAL[[#This Row],[ODS]])),"NÃO","SIM")</f>
        <v>NÃO</v>
      </c>
      <c r="U1374" s="2" t="str">
        <f>IF(ISERR(FIND("11",GERAL[[#This Row],[ODS]])),"NÃO","SIM")</f>
        <v>NÃO</v>
      </c>
      <c r="V1374" s="2" t="str">
        <f>IF(ISERR(FIND("12",GERAL[[#This Row],[ODS]])),"NÃO","SIM")</f>
        <v>NÃO</v>
      </c>
      <c r="W1374" s="2" t="str">
        <f>IF(ISERR(FIND("13",GERAL[[#This Row],[ODS]])),"NÃO","SIM")</f>
        <v>NÃO</v>
      </c>
      <c r="X1374" s="2" t="str">
        <f>IF(ISERR(FIND("14",GERAL[[#This Row],[ODS]])),"NÃO","SIM")</f>
        <v>NÃO</v>
      </c>
      <c r="Y1374" s="2" t="str">
        <f>IF(ISERR(FIND("15",GERAL[[#This Row],[ODS]])),"NÃO","SIM")</f>
        <v>NÃO</v>
      </c>
      <c r="Z1374" s="2" t="str">
        <f>IF(ISERR(FIND("16",GERAL[[#This Row],[ODS]])),"NÃO","SIM")</f>
        <v>NÃO</v>
      </c>
      <c r="AA1374" s="2" t="str">
        <f>IF(ISERR(FIND("17",GERAL[[#This Row],[ODS]])),"NÃO","SIM")</f>
        <v>NÃO</v>
      </c>
      <c r="AB1374" s="1">
        <v>0</v>
      </c>
      <c r="AC1374" s="1">
        <v>8.5942870802870797</v>
      </c>
      <c r="AD1374" s="1">
        <v>0</v>
      </c>
      <c r="AE1374" s="1">
        <v>23.14358958128641</v>
      </c>
      <c r="AF1374" s="1">
        <v>23.14358958128641</v>
      </c>
      <c r="AG1374" s="1" t="str">
        <f>GERAL[[#This Row],[SIGLA]]&amp;GERAL[[#This Row],[CÓD]]</f>
        <v>RRIN_PF</v>
      </c>
      <c r="AH1374" s="1">
        <f ca="1">VLOOKUP(GERAL[[#This Row],[REF_NOTA]],BASE_NOTAS[],7,FALSE)</f>
        <v>0</v>
      </c>
      <c r="AI1374" s="31">
        <f ca="1">IF(GERAL[[#This Row],[Nota 2025]]="",0,GERAL[[#This Row],[Nota 2026]]-GERAL[[#This Row],[Nota 2025]])</f>
        <v>-23.14358958128641</v>
      </c>
    </row>
    <row r="1375" spans="1:35" ht="17" x14ac:dyDescent="0.35">
      <c r="A1375" s="2" t="s">
        <v>179</v>
      </c>
      <c r="B1375" s="2" t="s">
        <v>194</v>
      </c>
      <c r="C1375" s="2" t="s">
        <v>213</v>
      </c>
      <c r="D1375" s="15" t="s">
        <v>48</v>
      </c>
      <c r="E1375" s="2" t="s">
        <v>118</v>
      </c>
      <c r="F1375" s="2" t="str">
        <f>VLOOKUP(GERAL[[#This Row],[CÓD]],SEALL,6,FALSE)</f>
        <v>SG</v>
      </c>
      <c r="G137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7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7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75" s="2" t="str">
        <f>VLOOKUP(GERAL[[#This Row],[CÓD]],SEALL,4,FALSE)</f>
        <v>09</v>
      </c>
      <c r="K1375" s="2" t="str">
        <f>IF(ISERR(FIND("01",GERAL[[#This Row],[ODS]])),"NÃO","SIM")</f>
        <v>NÃO</v>
      </c>
      <c r="L1375" s="2" t="str">
        <f>IF(ISERR(FIND("02",GERAL[[#This Row],[ODS]])),"NÃO","SIM")</f>
        <v>NÃO</v>
      </c>
      <c r="M1375" s="2" t="str">
        <f>IF(ISERR(FIND("03",GERAL[[#This Row],[ODS]])),"NÃO","SIM")</f>
        <v>NÃO</v>
      </c>
      <c r="N1375" s="2" t="str">
        <f>IF(ISERR(FIND("04",GERAL[[#This Row],[ODS]])),"NÃO","SIM")</f>
        <v>NÃO</v>
      </c>
      <c r="O1375" s="2" t="str">
        <f>IF(ISERR(FIND("05",GERAL[[#This Row],[ODS]])),"NÃO","SIM")</f>
        <v>NÃO</v>
      </c>
      <c r="P1375" s="2" t="str">
        <f>IF(ISERR(FIND("06",GERAL[[#This Row],[ODS]])),"NÃO","SIM")</f>
        <v>NÃO</v>
      </c>
      <c r="Q1375" s="2" t="str">
        <f>IF(ISERR(FIND("07",GERAL[[#This Row],[ODS]])),"NÃO","SIM")</f>
        <v>NÃO</v>
      </c>
      <c r="R1375" s="2" t="str">
        <f>IF(ISERR(FIND("08",GERAL[[#This Row],[ODS]])),"NÃO","SIM")</f>
        <v>NÃO</v>
      </c>
      <c r="S1375" s="2" t="str">
        <f>IF(ISERR(FIND("09",GERAL[[#This Row],[ODS]])),"NÃO","SIM")</f>
        <v>SIM</v>
      </c>
      <c r="T1375" s="2" t="str">
        <f>IF(ISERR(FIND("10",GERAL[[#This Row],[ODS]])),"NÃO","SIM")</f>
        <v>NÃO</v>
      </c>
      <c r="U1375" s="2" t="str">
        <f>IF(ISERR(FIND("11",GERAL[[#This Row],[ODS]])),"NÃO","SIM")</f>
        <v>NÃO</v>
      </c>
      <c r="V1375" s="2" t="str">
        <f>IF(ISERR(FIND("12",GERAL[[#This Row],[ODS]])),"NÃO","SIM")</f>
        <v>NÃO</v>
      </c>
      <c r="W1375" s="2" t="str">
        <f>IF(ISERR(FIND("13",GERAL[[#This Row],[ODS]])),"NÃO","SIM")</f>
        <v>NÃO</v>
      </c>
      <c r="X1375" s="2" t="str">
        <f>IF(ISERR(FIND("14",GERAL[[#This Row],[ODS]])),"NÃO","SIM")</f>
        <v>NÃO</v>
      </c>
      <c r="Y1375" s="2" t="str">
        <f>IF(ISERR(FIND("15",GERAL[[#This Row],[ODS]])),"NÃO","SIM")</f>
        <v>NÃO</v>
      </c>
      <c r="Z1375" s="2" t="str">
        <f>IF(ISERR(FIND("16",GERAL[[#This Row],[ODS]])),"NÃO","SIM")</f>
        <v>NÃO</v>
      </c>
      <c r="AA1375" s="2" t="str">
        <f>IF(ISERR(FIND("17",GERAL[[#This Row],[ODS]])),"NÃO","SIM")</f>
        <v>NÃO</v>
      </c>
      <c r="AB1375" s="1">
        <v>93.690567923849855</v>
      </c>
      <c r="AC1375" s="1">
        <v>69.971767847656778</v>
      </c>
      <c r="AD1375" s="1">
        <v>78.304540483923958</v>
      </c>
      <c r="AE1375" s="1">
        <v>83.903764378455165</v>
      </c>
      <c r="AF1375" s="1">
        <v>83.903764378455165</v>
      </c>
      <c r="AG1375" s="1" t="str">
        <f>GERAL[[#This Row],[SIGLA]]&amp;GERAL[[#This Row],[CÓD]]</f>
        <v>SCIN_PF</v>
      </c>
      <c r="AH1375" s="1">
        <f ca="1">VLOOKUP(GERAL[[#This Row],[REF_NOTA]],BASE_NOTAS[],7,FALSE)</f>
        <v>67.703424826842323</v>
      </c>
      <c r="AI1375" s="31">
        <f ca="1">IF(GERAL[[#This Row],[Nota 2025]]="",0,GERAL[[#This Row],[Nota 2026]]-GERAL[[#This Row],[Nota 2025]])</f>
        <v>-16.200339551612842</v>
      </c>
    </row>
    <row r="1376" spans="1:35" ht="17" x14ac:dyDescent="0.35">
      <c r="A1376" s="2" t="s">
        <v>181</v>
      </c>
      <c r="B1376" s="2" t="s">
        <v>186</v>
      </c>
      <c r="C1376" s="2" t="s">
        <v>213</v>
      </c>
      <c r="D1376" s="15" t="s">
        <v>48</v>
      </c>
      <c r="E1376" s="2" t="s">
        <v>118</v>
      </c>
      <c r="F1376" s="2" t="str">
        <f>VLOOKUP(GERAL[[#This Row],[CÓD]],SEALL,6,FALSE)</f>
        <v>SG</v>
      </c>
      <c r="G137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7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7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76" s="2" t="str">
        <f>VLOOKUP(GERAL[[#This Row],[CÓD]],SEALL,4,FALSE)</f>
        <v>09</v>
      </c>
      <c r="K1376" s="2" t="str">
        <f>IF(ISERR(FIND("01",GERAL[[#This Row],[ODS]])),"NÃO","SIM")</f>
        <v>NÃO</v>
      </c>
      <c r="L1376" s="2" t="str">
        <f>IF(ISERR(FIND("02",GERAL[[#This Row],[ODS]])),"NÃO","SIM")</f>
        <v>NÃO</v>
      </c>
      <c r="M1376" s="2" t="str">
        <f>IF(ISERR(FIND("03",GERAL[[#This Row],[ODS]])),"NÃO","SIM")</f>
        <v>NÃO</v>
      </c>
      <c r="N1376" s="2" t="str">
        <f>IF(ISERR(FIND("04",GERAL[[#This Row],[ODS]])),"NÃO","SIM")</f>
        <v>NÃO</v>
      </c>
      <c r="O1376" s="2" t="str">
        <f>IF(ISERR(FIND("05",GERAL[[#This Row],[ODS]])),"NÃO","SIM")</f>
        <v>NÃO</v>
      </c>
      <c r="P1376" s="2" t="str">
        <f>IF(ISERR(FIND("06",GERAL[[#This Row],[ODS]])),"NÃO","SIM")</f>
        <v>NÃO</v>
      </c>
      <c r="Q1376" s="2" t="str">
        <f>IF(ISERR(FIND("07",GERAL[[#This Row],[ODS]])),"NÃO","SIM")</f>
        <v>NÃO</v>
      </c>
      <c r="R1376" s="2" t="str">
        <f>IF(ISERR(FIND("08",GERAL[[#This Row],[ODS]])),"NÃO","SIM")</f>
        <v>NÃO</v>
      </c>
      <c r="S1376" s="2" t="str">
        <f>IF(ISERR(FIND("09",GERAL[[#This Row],[ODS]])),"NÃO","SIM")</f>
        <v>SIM</v>
      </c>
      <c r="T1376" s="2" t="str">
        <f>IF(ISERR(FIND("10",GERAL[[#This Row],[ODS]])),"NÃO","SIM")</f>
        <v>NÃO</v>
      </c>
      <c r="U1376" s="2" t="str">
        <f>IF(ISERR(FIND("11",GERAL[[#This Row],[ODS]])),"NÃO","SIM")</f>
        <v>NÃO</v>
      </c>
      <c r="V1376" s="2" t="str">
        <f>IF(ISERR(FIND("12",GERAL[[#This Row],[ODS]])),"NÃO","SIM")</f>
        <v>NÃO</v>
      </c>
      <c r="W1376" s="2" t="str">
        <f>IF(ISERR(FIND("13",GERAL[[#This Row],[ODS]])),"NÃO","SIM")</f>
        <v>NÃO</v>
      </c>
      <c r="X1376" s="2" t="str">
        <f>IF(ISERR(FIND("14",GERAL[[#This Row],[ODS]])),"NÃO","SIM")</f>
        <v>NÃO</v>
      </c>
      <c r="Y1376" s="2" t="str">
        <f>IF(ISERR(FIND("15",GERAL[[#This Row],[ODS]])),"NÃO","SIM")</f>
        <v>NÃO</v>
      </c>
      <c r="Z1376" s="2" t="str">
        <f>IF(ISERR(FIND("16",GERAL[[#This Row],[ODS]])),"NÃO","SIM")</f>
        <v>NÃO</v>
      </c>
      <c r="AA1376" s="2" t="str">
        <f>IF(ISERR(FIND("17",GERAL[[#This Row],[ODS]])),"NÃO","SIM")</f>
        <v>NÃO</v>
      </c>
      <c r="AB1376" s="1">
        <v>68.061008864004464</v>
      </c>
      <c r="AC1376" s="1">
        <v>73.775611551220436</v>
      </c>
      <c r="AD1376" s="1">
        <v>65.431831407229254</v>
      </c>
      <c r="AE1376" s="1">
        <v>57.833875182943494</v>
      </c>
      <c r="AF1376" s="1">
        <v>57.833875182943494</v>
      </c>
      <c r="AG1376" s="1" t="str">
        <f>GERAL[[#This Row],[SIGLA]]&amp;GERAL[[#This Row],[CÓD]]</f>
        <v>SPIN_PF</v>
      </c>
      <c r="AH1376" s="1">
        <f ca="1">VLOOKUP(GERAL[[#This Row],[REF_NOTA]],BASE_NOTAS[],7,FALSE)</f>
        <v>54.385788463738713</v>
      </c>
      <c r="AI1376" s="31">
        <f ca="1">IF(GERAL[[#This Row],[Nota 2025]]="",0,GERAL[[#This Row],[Nota 2026]]-GERAL[[#This Row],[Nota 2025]])</f>
        <v>-3.448086719204781</v>
      </c>
    </row>
    <row r="1377" spans="1:35" ht="17" x14ac:dyDescent="0.35">
      <c r="A1377" s="2" t="s">
        <v>180</v>
      </c>
      <c r="B1377" s="2" t="s">
        <v>206</v>
      </c>
      <c r="C1377" s="2" t="s">
        <v>213</v>
      </c>
      <c r="D1377" s="15" t="s">
        <v>48</v>
      </c>
      <c r="E1377" s="2" t="s">
        <v>118</v>
      </c>
      <c r="F1377" s="2" t="str">
        <f>VLOOKUP(GERAL[[#This Row],[CÓD]],SEALL,6,FALSE)</f>
        <v>SG</v>
      </c>
      <c r="G137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7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7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77" s="2" t="str">
        <f>VLOOKUP(GERAL[[#This Row],[CÓD]],SEALL,4,FALSE)</f>
        <v>09</v>
      </c>
      <c r="K1377" s="2" t="str">
        <f>IF(ISERR(FIND("01",GERAL[[#This Row],[ODS]])),"NÃO","SIM")</f>
        <v>NÃO</v>
      </c>
      <c r="L1377" s="2" t="str">
        <f>IF(ISERR(FIND("02",GERAL[[#This Row],[ODS]])),"NÃO","SIM")</f>
        <v>NÃO</v>
      </c>
      <c r="M1377" s="2" t="str">
        <f>IF(ISERR(FIND("03",GERAL[[#This Row],[ODS]])),"NÃO","SIM")</f>
        <v>NÃO</v>
      </c>
      <c r="N1377" s="2" t="str">
        <f>IF(ISERR(FIND("04",GERAL[[#This Row],[ODS]])),"NÃO","SIM")</f>
        <v>NÃO</v>
      </c>
      <c r="O1377" s="2" t="str">
        <f>IF(ISERR(FIND("05",GERAL[[#This Row],[ODS]])),"NÃO","SIM")</f>
        <v>NÃO</v>
      </c>
      <c r="P1377" s="2" t="str">
        <f>IF(ISERR(FIND("06",GERAL[[#This Row],[ODS]])),"NÃO","SIM")</f>
        <v>NÃO</v>
      </c>
      <c r="Q1377" s="2" t="str">
        <f>IF(ISERR(FIND("07",GERAL[[#This Row],[ODS]])),"NÃO","SIM")</f>
        <v>NÃO</v>
      </c>
      <c r="R1377" s="2" t="str">
        <f>IF(ISERR(FIND("08",GERAL[[#This Row],[ODS]])),"NÃO","SIM")</f>
        <v>NÃO</v>
      </c>
      <c r="S1377" s="2" t="str">
        <f>IF(ISERR(FIND("09",GERAL[[#This Row],[ODS]])),"NÃO","SIM")</f>
        <v>SIM</v>
      </c>
      <c r="T1377" s="2" t="str">
        <f>IF(ISERR(FIND("10",GERAL[[#This Row],[ODS]])),"NÃO","SIM")</f>
        <v>NÃO</v>
      </c>
      <c r="U1377" s="2" t="str">
        <f>IF(ISERR(FIND("11",GERAL[[#This Row],[ODS]])),"NÃO","SIM")</f>
        <v>NÃO</v>
      </c>
      <c r="V1377" s="2" t="str">
        <f>IF(ISERR(FIND("12",GERAL[[#This Row],[ODS]])),"NÃO","SIM")</f>
        <v>NÃO</v>
      </c>
      <c r="W1377" s="2" t="str">
        <f>IF(ISERR(FIND("13",GERAL[[#This Row],[ODS]])),"NÃO","SIM")</f>
        <v>NÃO</v>
      </c>
      <c r="X1377" s="2" t="str">
        <f>IF(ISERR(FIND("14",GERAL[[#This Row],[ODS]])),"NÃO","SIM")</f>
        <v>NÃO</v>
      </c>
      <c r="Y1377" s="2" t="str">
        <f>IF(ISERR(FIND("15",GERAL[[#This Row],[ODS]])),"NÃO","SIM")</f>
        <v>NÃO</v>
      </c>
      <c r="Z1377" s="2" t="str">
        <f>IF(ISERR(FIND("16",GERAL[[#This Row],[ODS]])),"NÃO","SIM")</f>
        <v>NÃO</v>
      </c>
      <c r="AA1377" s="2" t="str">
        <f>IF(ISERR(FIND("17",GERAL[[#This Row],[ODS]])),"NÃO","SIM")</f>
        <v>NÃO</v>
      </c>
      <c r="AB1377" s="1">
        <v>9.3941299475236626</v>
      </c>
      <c r="AC1377" s="1">
        <v>31.350242768427229</v>
      </c>
      <c r="AD1377" s="1">
        <v>20.276943101122011</v>
      </c>
      <c r="AE1377" s="1">
        <v>50.26554903224617</v>
      </c>
      <c r="AF1377" s="1">
        <v>50.26554903224617</v>
      </c>
      <c r="AG1377" s="1" t="str">
        <f>GERAL[[#This Row],[SIGLA]]&amp;GERAL[[#This Row],[CÓD]]</f>
        <v>SEIN_PF</v>
      </c>
      <c r="AH1377" s="1">
        <f ca="1">VLOOKUP(GERAL[[#This Row],[REF_NOTA]],BASE_NOTAS[],7,FALSE)</f>
        <v>27.535814038741751</v>
      </c>
      <c r="AI1377" s="31">
        <f ca="1">IF(GERAL[[#This Row],[Nota 2025]]="",0,GERAL[[#This Row],[Nota 2026]]-GERAL[[#This Row],[Nota 2025]])</f>
        <v>-22.729734993504419</v>
      </c>
    </row>
    <row r="1378" spans="1:35" ht="17" x14ac:dyDescent="0.35">
      <c r="A1378" s="2" t="s">
        <v>182</v>
      </c>
      <c r="B1378" s="2" t="s">
        <v>185</v>
      </c>
      <c r="C1378" s="2" t="s">
        <v>213</v>
      </c>
      <c r="D1378" s="15" t="s">
        <v>48</v>
      </c>
      <c r="E1378" s="2" t="s">
        <v>118</v>
      </c>
      <c r="F1378" s="2" t="str">
        <f>VLOOKUP(GERAL[[#This Row],[CÓD]],SEALL,6,FALSE)</f>
        <v>SG</v>
      </c>
      <c r="G137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7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7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78" s="2" t="str">
        <f>VLOOKUP(GERAL[[#This Row],[CÓD]],SEALL,4,FALSE)</f>
        <v>09</v>
      </c>
      <c r="K1378" s="2" t="str">
        <f>IF(ISERR(FIND("01",GERAL[[#This Row],[ODS]])),"NÃO","SIM")</f>
        <v>NÃO</v>
      </c>
      <c r="L1378" s="2" t="str">
        <f>IF(ISERR(FIND("02",GERAL[[#This Row],[ODS]])),"NÃO","SIM")</f>
        <v>NÃO</v>
      </c>
      <c r="M1378" s="2" t="str">
        <f>IF(ISERR(FIND("03",GERAL[[#This Row],[ODS]])),"NÃO","SIM")</f>
        <v>NÃO</v>
      </c>
      <c r="N1378" s="2" t="str">
        <f>IF(ISERR(FIND("04",GERAL[[#This Row],[ODS]])),"NÃO","SIM")</f>
        <v>NÃO</v>
      </c>
      <c r="O1378" s="2" t="str">
        <f>IF(ISERR(FIND("05",GERAL[[#This Row],[ODS]])),"NÃO","SIM")</f>
        <v>NÃO</v>
      </c>
      <c r="P1378" s="2" t="str">
        <f>IF(ISERR(FIND("06",GERAL[[#This Row],[ODS]])),"NÃO","SIM")</f>
        <v>NÃO</v>
      </c>
      <c r="Q1378" s="2" t="str">
        <f>IF(ISERR(FIND("07",GERAL[[#This Row],[ODS]])),"NÃO","SIM")</f>
        <v>NÃO</v>
      </c>
      <c r="R1378" s="2" t="str">
        <f>IF(ISERR(FIND("08",GERAL[[#This Row],[ODS]])),"NÃO","SIM")</f>
        <v>NÃO</v>
      </c>
      <c r="S1378" s="2" t="str">
        <f>IF(ISERR(FIND("09",GERAL[[#This Row],[ODS]])),"NÃO","SIM")</f>
        <v>SIM</v>
      </c>
      <c r="T1378" s="2" t="str">
        <f>IF(ISERR(FIND("10",GERAL[[#This Row],[ODS]])),"NÃO","SIM")</f>
        <v>NÃO</v>
      </c>
      <c r="U1378" s="2" t="str">
        <f>IF(ISERR(FIND("11",GERAL[[#This Row],[ODS]])),"NÃO","SIM")</f>
        <v>NÃO</v>
      </c>
      <c r="V1378" s="2" t="str">
        <f>IF(ISERR(FIND("12",GERAL[[#This Row],[ODS]])),"NÃO","SIM")</f>
        <v>NÃO</v>
      </c>
      <c r="W1378" s="2" t="str">
        <f>IF(ISERR(FIND("13",GERAL[[#This Row],[ODS]])),"NÃO","SIM")</f>
        <v>NÃO</v>
      </c>
      <c r="X1378" s="2" t="str">
        <f>IF(ISERR(FIND("14",GERAL[[#This Row],[ODS]])),"NÃO","SIM")</f>
        <v>NÃO</v>
      </c>
      <c r="Y1378" s="2" t="str">
        <f>IF(ISERR(FIND("15",GERAL[[#This Row],[ODS]])),"NÃO","SIM")</f>
        <v>NÃO</v>
      </c>
      <c r="Z1378" s="2" t="str">
        <f>IF(ISERR(FIND("16",GERAL[[#This Row],[ODS]])),"NÃO","SIM")</f>
        <v>NÃO</v>
      </c>
      <c r="AA1378" s="2" t="str">
        <f>IF(ISERR(FIND("17",GERAL[[#This Row],[ODS]])),"NÃO","SIM")</f>
        <v>NÃO</v>
      </c>
      <c r="AB1378" s="1">
        <v>5.4743943100197265</v>
      </c>
      <c r="AC1378" s="1">
        <v>9.4721630149813603</v>
      </c>
      <c r="AD1378" s="1">
        <v>2.9789289748247008</v>
      </c>
      <c r="AE1378" s="1">
        <v>4.2762865953203013</v>
      </c>
      <c r="AF1378" s="1">
        <v>4.2762865953203013</v>
      </c>
      <c r="AG1378" s="1" t="str">
        <f>GERAL[[#This Row],[SIGLA]]&amp;GERAL[[#This Row],[CÓD]]</f>
        <v>TOIN_PF</v>
      </c>
      <c r="AH1378" s="1">
        <f ca="1">VLOOKUP(GERAL[[#This Row],[REF_NOTA]],BASE_NOTAS[],7,FALSE)</f>
        <v>9.8391776644653532</v>
      </c>
      <c r="AI1378" s="31">
        <f ca="1">IF(GERAL[[#This Row],[Nota 2025]]="",0,GERAL[[#This Row],[Nota 2026]]-GERAL[[#This Row],[Nota 2025]])</f>
        <v>5.5628910691450519</v>
      </c>
    </row>
    <row r="1379" spans="1:35" ht="17" x14ac:dyDescent="0.35">
      <c r="A1379" s="2" t="s">
        <v>0</v>
      </c>
      <c r="B1379" s="2" t="s">
        <v>156</v>
      </c>
      <c r="C1379" s="2" t="s">
        <v>215</v>
      </c>
      <c r="D1379" s="15" t="s">
        <v>54</v>
      </c>
      <c r="E1379" s="2" t="s">
        <v>123</v>
      </c>
      <c r="F1379" s="2" t="str">
        <f>VLOOKUP(GERAL[[#This Row],[CÓD]],SEALL,6,FALSE)</f>
        <v>SG</v>
      </c>
      <c r="G137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7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7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79" s="2" t="str">
        <f>VLOOKUP(GERAL[[#This Row],[CÓD]],SEALL,4,FALSE)</f>
        <v>03, 08, 09</v>
      </c>
      <c r="K1379" s="2" t="str">
        <f>IF(ISERR(FIND("01",GERAL[[#This Row],[ODS]])),"NÃO","SIM")</f>
        <v>NÃO</v>
      </c>
      <c r="L1379" s="2" t="str">
        <f>IF(ISERR(FIND("02",GERAL[[#This Row],[ODS]])),"NÃO","SIM")</f>
        <v>NÃO</v>
      </c>
      <c r="M1379" s="2" t="str">
        <f>IF(ISERR(FIND("03",GERAL[[#This Row],[ODS]])),"NÃO","SIM")</f>
        <v>SIM</v>
      </c>
      <c r="N1379" s="2" t="str">
        <f>IF(ISERR(FIND("04",GERAL[[#This Row],[ODS]])),"NÃO","SIM")</f>
        <v>NÃO</v>
      </c>
      <c r="O1379" s="2" t="str">
        <f>IF(ISERR(FIND("05",GERAL[[#This Row],[ODS]])),"NÃO","SIM")</f>
        <v>NÃO</v>
      </c>
      <c r="P1379" s="2" t="str">
        <f>IF(ISERR(FIND("06",GERAL[[#This Row],[ODS]])),"NÃO","SIM")</f>
        <v>NÃO</v>
      </c>
      <c r="Q1379" s="2" t="str">
        <f>IF(ISERR(FIND("07",GERAL[[#This Row],[ODS]])),"NÃO","SIM")</f>
        <v>NÃO</v>
      </c>
      <c r="R1379" s="2" t="str">
        <f>IF(ISERR(FIND("08",GERAL[[#This Row],[ODS]])),"NÃO","SIM")</f>
        <v>SIM</v>
      </c>
      <c r="S1379" s="2" t="str">
        <f>IF(ISERR(FIND("09",GERAL[[#This Row],[ODS]])),"NÃO","SIM")</f>
        <v>SIM</v>
      </c>
      <c r="T1379" s="2" t="str">
        <f>IF(ISERR(FIND("10",GERAL[[#This Row],[ODS]])),"NÃO","SIM")</f>
        <v>NÃO</v>
      </c>
      <c r="U1379" s="2" t="str">
        <f>IF(ISERR(FIND("11",GERAL[[#This Row],[ODS]])),"NÃO","SIM")</f>
        <v>NÃO</v>
      </c>
      <c r="V1379" s="2" t="str">
        <f>IF(ISERR(FIND("12",GERAL[[#This Row],[ODS]])),"NÃO","SIM")</f>
        <v>NÃO</v>
      </c>
      <c r="W1379" s="2" t="str">
        <f>IF(ISERR(FIND("13",GERAL[[#This Row],[ODS]])),"NÃO","SIM")</f>
        <v>NÃO</v>
      </c>
      <c r="X1379" s="2" t="str">
        <f>IF(ISERR(FIND("14",GERAL[[#This Row],[ODS]])),"NÃO","SIM")</f>
        <v>NÃO</v>
      </c>
      <c r="Y1379" s="2" t="str">
        <f>IF(ISERR(FIND("15",GERAL[[#This Row],[ODS]])),"NÃO","SIM")</f>
        <v>NÃO</v>
      </c>
      <c r="Z1379" s="2" t="str">
        <f>IF(ISERR(FIND("16",GERAL[[#This Row],[ODS]])),"NÃO","SIM")</f>
        <v>NÃO</v>
      </c>
      <c r="AA1379" s="2" t="str">
        <f>IF(ISERR(FIND("17",GERAL[[#This Row],[ODS]])),"NÃO","SIM")</f>
        <v>NÃO</v>
      </c>
      <c r="AB1379" s="1">
        <v>79.42778957838496</v>
      </c>
      <c r="AC1379" s="1">
        <v>86.573952588516775</v>
      </c>
      <c r="AD1379" s="1">
        <v>85.204020411067944</v>
      </c>
      <c r="AE1379" s="1">
        <v>83.924401123767751</v>
      </c>
      <c r="AF1379" s="1">
        <v>30.197406675688509</v>
      </c>
      <c r="AG1379" s="1" t="str">
        <f>GERAL[[#This Row],[SIGLA]]&amp;GERAL[[#This Row],[CÓD]]</f>
        <v>ACPM_FT</v>
      </c>
      <c r="AH1379" s="1">
        <f ca="1">VLOOKUP(GERAL[[#This Row],[REF_NOTA]],BASE_NOTAS[],7,FALSE)</f>
        <v>29.116198601920502</v>
      </c>
      <c r="AI1379" s="31">
        <f ca="1">IF(GERAL[[#This Row],[Nota 2025]]="",0,GERAL[[#This Row],[Nota 2026]]-GERAL[[#This Row],[Nota 2025]])</f>
        <v>-1.081208073768007</v>
      </c>
    </row>
    <row r="1380" spans="1:35" ht="17" x14ac:dyDescent="0.35">
      <c r="A1380" s="2" t="s">
        <v>1</v>
      </c>
      <c r="B1380" s="2" t="s">
        <v>157</v>
      </c>
      <c r="C1380" s="2" t="s">
        <v>215</v>
      </c>
      <c r="D1380" s="15" t="s">
        <v>54</v>
      </c>
      <c r="E1380" s="2" t="s">
        <v>123</v>
      </c>
      <c r="F1380" s="2" t="str">
        <f>VLOOKUP(GERAL[[#This Row],[CÓD]],SEALL,6,FALSE)</f>
        <v>SG</v>
      </c>
      <c r="G138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8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8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80" s="2" t="str">
        <f>VLOOKUP(GERAL[[#This Row],[CÓD]],SEALL,4,FALSE)</f>
        <v>03, 08, 09</v>
      </c>
      <c r="K1380" s="2" t="str">
        <f>IF(ISERR(FIND("01",GERAL[[#This Row],[ODS]])),"NÃO","SIM")</f>
        <v>NÃO</v>
      </c>
      <c r="L1380" s="2" t="str">
        <f>IF(ISERR(FIND("02",GERAL[[#This Row],[ODS]])),"NÃO","SIM")</f>
        <v>NÃO</v>
      </c>
      <c r="M1380" s="2" t="str">
        <f>IF(ISERR(FIND("03",GERAL[[#This Row],[ODS]])),"NÃO","SIM")</f>
        <v>SIM</v>
      </c>
      <c r="N1380" s="2" t="str">
        <f>IF(ISERR(FIND("04",GERAL[[#This Row],[ODS]])),"NÃO","SIM")</f>
        <v>NÃO</v>
      </c>
      <c r="O1380" s="2" t="str">
        <f>IF(ISERR(FIND("05",GERAL[[#This Row],[ODS]])),"NÃO","SIM")</f>
        <v>NÃO</v>
      </c>
      <c r="P1380" s="2" t="str">
        <f>IF(ISERR(FIND("06",GERAL[[#This Row],[ODS]])),"NÃO","SIM")</f>
        <v>NÃO</v>
      </c>
      <c r="Q1380" s="2" t="str">
        <f>IF(ISERR(FIND("07",GERAL[[#This Row],[ODS]])),"NÃO","SIM")</f>
        <v>NÃO</v>
      </c>
      <c r="R1380" s="2" t="str">
        <f>IF(ISERR(FIND("08",GERAL[[#This Row],[ODS]])),"NÃO","SIM")</f>
        <v>SIM</v>
      </c>
      <c r="S1380" s="2" t="str">
        <f>IF(ISERR(FIND("09",GERAL[[#This Row],[ODS]])),"NÃO","SIM")</f>
        <v>SIM</v>
      </c>
      <c r="T1380" s="2" t="str">
        <f>IF(ISERR(FIND("10",GERAL[[#This Row],[ODS]])),"NÃO","SIM")</f>
        <v>NÃO</v>
      </c>
      <c r="U1380" s="2" t="str">
        <f>IF(ISERR(FIND("11",GERAL[[#This Row],[ODS]])),"NÃO","SIM")</f>
        <v>NÃO</v>
      </c>
      <c r="V1380" s="2" t="str">
        <f>IF(ISERR(FIND("12",GERAL[[#This Row],[ODS]])),"NÃO","SIM")</f>
        <v>NÃO</v>
      </c>
      <c r="W1380" s="2" t="str">
        <f>IF(ISERR(FIND("13",GERAL[[#This Row],[ODS]])),"NÃO","SIM")</f>
        <v>NÃO</v>
      </c>
      <c r="X1380" s="2" t="str">
        <f>IF(ISERR(FIND("14",GERAL[[#This Row],[ODS]])),"NÃO","SIM")</f>
        <v>NÃO</v>
      </c>
      <c r="Y1380" s="2" t="str">
        <f>IF(ISERR(FIND("15",GERAL[[#This Row],[ODS]])),"NÃO","SIM")</f>
        <v>NÃO</v>
      </c>
      <c r="Z1380" s="2" t="str">
        <f>IF(ISERR(FIND("16",GERAL[[#This Row],[ODS]])),"NÃO","SIM")</f>
        <v>NÃO</v>
      </c>
      <c r="AA1380" s="2" t="str">
        <f>IF(ISERR(FIND("17",GERAL[[#This Row],[ODS]])),"NÃO","SIM")</f>
        <v>NÃO</v>
      </c>
      <c r="AB1380" s="1">
        <v>29.322855027426453</v>
      </c>
      <c r="AC1380" s="1">
        <v>31.256241848133008</v>
      </c>
      <c r="AD1380" s="1">
        <v>29.655823466539609</v>
      </c>
      <c r="AE1380" s="1">
        <v>27.75392269048227</v>
      </c>
      <c r="AF1380" s="1">
        <v>8.8828702697990511</v>
      </c>
      <c r="AG1380" s="1" t="str">
        <f>GERAL[[#This Row],[SIGLA]]&amp;GERAL[[#This Row],[CÓD]]</f>
        <v>ALPM_FT</v>
      </c>
      <c r="AH1380" s="1">
        <f ca="1">VLOOKUP(GERAL[[#This Row],[REF_NOTA]],BASE_NOTAS[],7,FALSE)</f>
        <v>8.0371059803202325</v>
      </c>
      <c r="AI1380" s="31">
        <f ca="1">IF(GERAL[[#This Row],[Nota 2025]]="",0,GERAL[[#This Row],[Nota 2026]]-GERAL[[#This Row],[Nota 2025]])</f>
        <v>-0.84576428947881865</v>
      </c>
    </row>
    <row r="1381" spans="1:35" ht="17" x14ac:dyDescent="0.35">
      <c r="A1381" s="2" t="s">
        <v>159</v>
      </c>
      <c r="B1381" s="2" t="s">
        <v>184</v>
      </c>
      <c r="C1381" s="2" t="s">
        <v>215</v>
      </c>
      <c r="D1381" s="15" t="s">
        <v>54</v>
      </c>
      <c r="E1381" s="2" t="s">
        <v>123</v>
      </c>
      <c r="F1381" s="2" t="str">
        <f>VLOOKUP(GERAL[[#This Row],[CÓD]],SEALL,6,FALSE)</f>
        <v>SG</v>
      </c>
      <c r="G138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8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8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81" s="2" t="str">
        <f>VLOOKUP(GERAL[[#This Row],[CÓD]],SEALL,4,FALSE)</f>
        <v>03, 08, 09</v>
      </c>
      <c r="K1381" s="2" t="str">
        <f>IF(ISERR(FIND("01",GERAL[[#This Row],[ODS]])),"NÃO","SIM")</f>
        <v>NÃO</v>
      </c>
      <c r="L1381" s="2" t="str">
        <f>IF(ISERR(FIND("02",GERAL[[#This Row],[ODS]])),"NÃO","SIM")</f>
        <v>NÃO</v>
      </c>
      <c r="M1381" s="2" t="str">
        <f>IF(ISERR(FIND("03",GERAL[[#This Row],[ODS]])),"NÃO","SIM")</f>
        <v>SIM</v>
      </c>
      <c r="N1381" s="2" t="str">
        <f>IF(ISERR(FIND("04",GERAL[[#This Row],[ODS]])),"NÃO","SIM")</f>
        <v>NÃO</v>
      </c>
      <c r="O1381" s="2" t="str">
        <f>IF(ISERR(FIND("05",GERAL[[#This Row],[ODS]])),"NÃO","SIM")</f>
        <v>NÃO</v>
      </c>
      <c r="P1381" s="2" t="str">
        <f>IF(ISERR(FIND("06",GERAL[[#This Row],[ODS]])),"NÃO","SIM")</f>
        <v>NÃO</v>
      </c>
      <c r="Q1381" s="2" t="str">
        <f>IF(ISERR(FIND("07",GERAL[[#This Row],[ODS]])),"NÃO","SIM")</f>
        <v>NÃO</v>
      </c>
      <c r="R1381" s="2" t="str">
        <f>IF(ISERR(FIND("08",GERAL[[#This Row],[ODS]])),"NÃO","SIM")</f>
        <v>SIM</v>
      </c>
      <c r="S1381" s="2" t="str">
        <f>IF(ISERR(FIND("09",GERAL[[#This Row],[ODS]])),"NÃO","SIM")</f>
        <v>SIM</v>
      </c>
      <c r="T1381" s="2" t="str">
        <f>IF(ISERR(FIND("10",GERAL[[#This Row],[ODS]])),"NÃO","SIM")</f>
        <v>NÃO</v>
      </c>
      <c r="U1381" s="2" t="str">
        <f>IF(ISERR(FIND("11",GERAL[[#This Row],[ODS]])),"NÃO","SIM")</f>
        <v>NÃO</v>
      </c>
      <c r="V1381" s="2" t="str">
        <f>IF(ISERR(FIND("12",GERAL[[#This Row],[ODS]])),"NÃO","SIM")</f>
        <v>NÃO</v>
      </c>
      <c r="W1381" s="2" t="str">
        <f>IF(ISERR(FIND("13",GERAL[[#This Row],[ODS]])),"NÃO","SIM")</f>
        <v>NÃO</v>
      </c>
      <c r="X1381" s="2" t="str">
        <f>IF(ISERR(FIND("14",GERAL[[#This Row],[ODS]])),"NÃO","SIM")</f>
        <v>NÃO</v>
      </c>
      <c r="Y1381" s="2" t="str">
        <f>IF(ISERR(FIND("15",GERAL[[#This Row],[ODS]])),"NÃO","SIM")</f>
        <v>NÃO</v>
      </c>
      <c r="Z1381" s="2" t="str">
        <f>IF(ISERR(FIND("16",GERAL[[#This Row],[ODS]])),"NÃO","SIM")</f>
        <v>NÃO</v>
      </c>
      <c r="AA1381" s="2" t="str">
        <f>IF(ISERR(FIND("17",GERAL[[#This Row],[ODS]])),"NÃO","SIM")</f>
        <v>NÃO</v>
      </c>
      <c r="AB1381" s="1">
        <v>90.858213474695773</v>
      </c>
      <c r="AC1381" s="1">
        <v>100</v>
      </c>
      <c r="AD1381" s="1">
        <v>100</v>
      </c>
      <c r="AE1381" s="1">
        <v>100</v>
      </c>
      <c r="AF1381" s="1">
        <v>33.556025757169735</v>
      </c>
      <c r="AG1381" s="1" t="str">
        <f>GERAL[[#This Row],[SIGLA]]&amp;GERAL[[#This Row],[CÓD]]</f>
        <v>APPM_FT</v>
      </c>
      <c r="AH1381" s="1">
        <f ca="1">VLOOKUP(GERAL[[#This Row],[REF_NOTA]],BASE_NOTAS[],7,FALSE)</f>
        <v>32.928757152321239</v>
      </c>
      <c r="AI1381" s="31">
        <f ca="1">IF(GERAL[[#This Row],[Nota 2025]]="",0,GERAL[[#This Row],[Nota 2026]]-GERAL[[#This Row],[Nota 2025]])</f>
        <v>-0.62726860484849567</v>
      </c>
    </row>
    <row r="1382" spans="1:35" ht="17" x14ac:dyDescent="0.35">
      <c r="A1382" s="2" t="s">
        <v>155</v>
      </c>
      <c r="B1382" s="2" t="s">
        <v>158</v>
      </c>
      <c r="C1382" s="2" t="s">
        <v>215</v>
      </c>
      <c r="D1382" s="15" t="s">
        <v>54</v>
      </c>
      <c r="E1382" s="2" t="s">
        <v>123</v>
      </c>
      <c r="F1382" s="2" t="str">
        <f>VLOOKUP(GERAL[[#This Row],[CÓD]],SEALL,6,FALSE)</f>
        <v>SG</v>
      </c>
      <c r="G138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8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8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82" s="2" t="str">
        <f>VLOOKUP(GERAL[[#This Row],[CÓD]],SEALL,4,FALSE)</f>
        <v>03, 08, 09</v>
      </c>
      <c r="K1382" s="2" t="str">
        <f>IF(ISERR(FIND("01",GERAL[[#This Row],[ODS]])),"NÃO","SIM")</f>
        <v>NÃO</v>
      </c>
      <c r="L1382" s="2" t="str">
        <f>IF(ISERR(FIND("02",GERAL[[#This Row],[ODS]])),"NÃO","SIM")</f>
        <v>NÃO</v>
      </c>
      <c r="M1382" s="2" t="str">
        <f>IF(ISERR(FIND("03",GERAL[[#This Row],[ODS]])),"NÃO","SIM")</f>
        <v>SIM</v>
      </c>
      <c r="N1382" s="2" t="str">
        <f>IF(ISERR(FIND("04",GERAL[[#This Row],[ODS]])),"NÃO","SIM")</f>
        <v>NÃO</v>
      </c>
      <c r="O1382" s="2" t="str">
        <f>IF(ISERR(FIND("05",GERAL[[#This Row],[ODS]])),"NÃO","SIM")</f>
        <v>NÃO</v>
      </c>
      <c r="P1382" s="2" t="str">
        <f>IF(ISERR(FIND("06",GERAL[[#This Row],[ODS]])),"NÃO","SIM")</f>
        <v>NÃO</v>
      </c>
      <c r="Q1382" s="2" t="str">
        <f>IF(ISERR(FIND("07",GERAL[[#This Row],[ODS]])),"NÃO","SIM")</f>
        <v>NÃO</v>
      </c>
      <c r="R1382" s="2" t="str">
        <f>IF(ISERR(FIND("08",GERAL[[#This Row],[ODS]])),"NÃO","SIM")</f>
        <v>SIM</v>
      </c>
      <c r="S1382" s="2" t="str">
        <f>IF(ISERR(FIND("09",GERAL[[#This Row],[ODS]])),"NÃO","SIM")</f>
        <v>SIM</v>
      </c>
      <c r="T1382" s="2" t="str">
        <f>IF(ISERR(FIND("10",GERAL[[#This Row],[ODS]])),"NÃO","SIM")</f>
        <v>NÃO</v>
      </c>
      <c r="U1382" s="2" t="str">
        <f>IF(ISERR(FIND("11",GERAL[[#This Row],[ODS]])),"NÃO","SIM")</f>
        <v>NÃO</v>
      </c>
      <c r="V1382" s="2" t="str">
        <f>IF(ISERR(FIND("12",GERAL[[#This Row],[ODS]])),"NÃO","SIM")</f>
        <v>NÃO</v>
      </c>
      <c r="W1382" s="2" t="str">
        <f>IF(ISERR(FIND("13",GERAL[[#This Row],[ODS]])),"NÃO","SIM")</f>
        <v>NÃO</v>
      </c>
      <c r="X1382" s="2" t="str">
        <f>IF(ISERR(FIND("14",GERAL[[#This Row],[ODS]])),"NÃO","SIM")</f>
        <v>NÃO</v>
      </c>
      <c r="Y1382" s="2" t="str">
        <f>IF(ISERR(FIND("15",GERAL[[#This Row],[ODS]])),"NÃO","SIM")</f>
        <v>NÃO</v>
      </c>
      <c r="Z1382" s="2" t="str">
        <f>IF(ISERR(FIND("16",GERAL[[#This Row],[ODS]])),"NÃO","SIM")</f>
        <v>NÃO</v>
      </c>
      <c r="AA1382" s="2" t="str">
        <f>IF(ISERR(FIND("17",GERAL[[#This Row],[ODS]])),"NÃO","SIM")</f>
        <v>NÃO</v>
      </c>
      <c r="AB1382" s="1">
        <v>76.029554196466606</v>
      </c>
      <c r="AC1382" s="1">
        <v>84.616333285100779</v>
      </c>
      <c r="AD1382" s="1">
        <v>84.903704618931613</v>
      </c>
      <c r="AE1382" s="1">
        <v>85.023174702232922</v>
      </c>
      <c r="AF1382" s="1">
        <v>45.926622483309337</v>
      </c>
      <c r="AG1382" s="1" t="str">
        <f>GERAL[[#This Row],[SIGLA]]&amp;GERAL[[#This Row],[CÓD]]</f>
        <v>AMPM_FT</v>
      </c>
      <c r="AH1382" s="1">
        <f ca="1">VLOOKUP(GERAL[[#This Row],[REF_NOTA]],BASE_NOTAS[],7,FALSE)</f>
        <v>45.096523521927743</v>
      </c>
      <c r="AI1382" s="31">
        <f ca="1">IF(GERAL[[#This Row],[Nota 2025]]="",0,GERAL[[#This Row],[Nota 2026]]-GERAL[[#This Row],[Nota 2025]])</f>
        <v>-0.83009896138159434</v>
      </c>
    </row>
    <row r="1383" spans="1:35" ht="17" x14ac:dyDescent="0.35">
      <c r="A1383" s="2" t="s">
        <v>160</v>
      </c>
      <c r="B1383" s="2" t="s">
        <v>187</v>
      </c>
      <c r="C1383" s="2" t="s">
        <v>215</v>
      </c>
      <c r="D1383" s="15" t="s">
        <v>54</v>
      </c>
      <c r="E1383" s="2" t="s">
        <v>123</v>
      </c>
      <c r="F1383" s="2" t="str">
        <f>VLOOKUP(GERAL[[#This Row],[CÓD]],SEALL,6,FALSE)</f>
        <v>SG</v>
      </c>
      <c r="G138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8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8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83" s="2" t="str">
        <f>VLOOKUP(GERAL[[#This Row],[CÓD]],SEALL,4,FALSE)</f>
        <v>03, 08, 09</v>
      </c>
      <c r="K1383" s="2" t="str">
        <f>IF(ISERR(FIND("01",GERAL[[#This Row],[ODS]])),"NÃO","SIM")</f>
        <v>NÃO</v>
      </c>
      <c r="L1383" s="2" t="str">
        <f>IF(ISERR(FIND("02",GERAL[[#This Row],[ODS]])),"NÃO","SIM")</f>
        <v>NÃO</v>
      </c>
      <c r="M1383" s="2" t="str">
        <f>IF(ISERR(FIND("03",GERAL[[#This Row],[ODS]])),"NÃO","SIM")</f>
        <v>SIM</v>
      </c>
      <c r="N1383" s="2" t="str">
        <f>IF(ISERR(FIND("04",GERAL[[#This Row],[ODS]])),"NÃO","SIM")</f>
        <v>NÃO</v>
      </c>
      <c r="O1383" s="2" t="str">
        <f>IF(ISERR(FIND("05",GERAL[[#This Row],[ODS]])),"NÃO","SIM")</f>
        <v>NÃO</v>
      </c>
      <c r="P1383" s="2" t="str">
        <f>IF(ISERR(FIND("06",GERAL[[#This Row],[ODS]])),"NÃO","SIM")</f>
        <v>NÃO</v>
      </c>
      <c r="Q1383" s="2" t="str">
        <f>IF(ISERR(FIND("07",GERAL[[#This Row],[ODS]])),"NÃO","SIM")</f>
        <v>NÃO</v>
      </c>
      <c r="R1383" s="2" t="str">
        <f>IF(ISERR(FIND("08",GERAL[[#This Row],[ODS]])),"NÃO","SIM")</f>
        <v>SIM</v>
      </c>
      <c r="S1383" s="2" t="str">
        <f>IF(ISERR(FIND("09",GERAL[[#This Row],[ODS]])),"NÃO","SIM")</f>
        <v>SIM</v>
      </c>
      <c r="T1383" s="2" t="str">
        <f>IF(ISERR(FIND("10",GERAL[[#This Row],[ODS]])),"NÃO","SIM")</f>
        <v>NÃO</v>
      </c>
      <c r="U1383" s="2" t="str">
        <f>IF(ISERR(FIND("11",GERAL[[#This Row],[ODS]])),"NÃO","SIM")</f>
        <v>NÃO</v>
      </c>
      <c r="V1383" s="2" t="str">
        <f>IF(ISERR(FIND("12",GERAL[[#This Row],[ODS]])),"NÃO","SIM")</f>
        <v>NÃO</v>
      </c>
      <c r="W1383" s="2" t="str">
        <f>IF(ISERR(FIND("13",GERAL[[#This Row],[ODS]])),"NÃO","SIM")</f>
        <v>NÃO</v>
      </c>
      <c r="X1383" s="2" t="str">
        <f>IF(ISERR(FIND("14",GERAL[[#This Row],[ODS]])),"NÃO","SIM")</f>
        <v>NÃO</v>
      </c>
      <c r="Y1383" s="2" t="str">
        <f>IF(ISERR(FIND("15",GERAL[[#This Row],[ODS]])),"NÃO","SIM")</f>
        <v>NÃO</v>
      </c>
      <c r="Z1383" s="2" t="str">
        <f>IF(ISERR(FIND("16",GERAL[[#This Row],[ODS]])),"NÃO","SIM")</f>
        <v>NÃO</v>
      </c>
      <c r="AA1383" s="2" t="str">
        <f>IF(ISERR(FIND("17",GERAL[[#This Row],[ODS]])),"NÃO","SIM")</f>
        <v>NÃO</v>
      </c>
      <c r="AB1383" s="1">
        <v>19.192479779397875</v>
      </c>
      <c r="AC1383" s="1">
        <v>20.06027802836887</v>
      </c>
      <c r="AD1383" s="1">
        <v>18.762977090240891</v>
      </c>
      <c r="AE1383" s="1">
        <v>17.197802281422042</v>
      </c>
      <c r="AF1383" s="1">
        <v>12.16586994512528</v>
      </c>
      <c r="AG1383" s="1" t="str">
        <f>GERAL[[#This Row],[SIGLA]]&amp;GERAL[[#This Row],[CÓD]]</f>
        <v>BAPM_FT</v>
      </c>
      <c r="AH1383" s="1">
        <f ca="1">VLOOKUP(GERAL[[#This Row],[REF_NOTA]],BASE_NOTAS[],7,FALSE)</f>
        <v>11.373242440672717</v>
      </c>
      <c r="AI1383" s="31">
        <f ca="1">IF(GERAL[[#This Row],[Nota 2025]]="",0,GERAL[[#This Row],[Nota 2026]]-GERAL[[#This Row],[Nota 2025]])</f>
        <v>-0.7926275044525628</v>
      </c>
    </row>
    <row r="1384" spans="1:35" ht="17" x14ac:dyDescent="0.35">
      <c r="A1384" s="2" t="s">
        <v>161</v>
      </c>
      <c r="B1384" s="2" t="s">
        <v>188</v>
      </c>
      <c r="C1384" s="2" t="s">
        <v>215</v>
      </c>
      <c r="D1384" s="15" t="s">
        <v>54</v>
      </c>
      <c r="E1384" s="2" t="s">
        <v>123</v>
      </c>
      <c r="F1384" s="2" t="str">
        <f>VLOOKUP(GERAL[[#This Row],[CÓD]],SEALL,6,FALSE)</f>
        <v>SG</v>
      </c>
      <c r="G138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8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8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84" s="2" t="str">
        <f>VLOOKUP(GERAL[[#This Row],[CÓD]],SEALL,4,FALSE)</f>
        <v>03, 08, 09</v>
      </c>
      <c r="K1384" s="2" t="str">
        <f>IF(ISERR(FIND("01",GERAL[[#This Row],[ODS]])),"NÃO","SIM")</f>
        <v>NÃO</v>
      </c>
      <c r="L1384" s="2" t="str">
        <f>IF(ISERR(FIND("02",GERAL[[#This Row],[ODS]])),"NÃO","SIM")</f>
        <v>NÃO</v>
      </c>
      <c r="M1384" s="2" t="str">
        <f>IF(ISERR(FIND("03",GERAL[[#This Row],[ODS]])),"NÃO","SIM")</f>
        <v>SIM</v>
      </c>
      <c r="N1384" s="2" t="str">
        <f>IF(ISERR(FIND("04",GERAL[[#This Row],[ODS]])),"NÃO","SIM")</f>
        <v>NÃO</v>
      </c>
      <c r="O1384" s="2" t="str">
        <f>IF(ISERR(FIND("05",GERAL[[#This Row],[ODS]])),"NÃO","SIM")</f>
        <v>NÃO</v>
      </c>
      <c r="P1384" s="2" t="str">
        <f>IF(ISERR(FIND("06",GERAL[[#This Row],[ODS]])),"NÃO","SIM")</f>
        <v>NÃO</v>
      </c>
      <c r="Q1384" s="2" t="str">
        <f>IF(ISERR(FIND("07",GERAL[[#This Row],[ODS]])),"NÃO","SIM")</f>
        <v>NÃO</v>
      </c>
      <c r="R1384" s="2" t="str">
        <f>IF(ISERR(FIND("08",GERAL[[#This Row],[ODS]])),"NÃO","SIM")</f>
        <v>SIM</v>
      </c>
      <c r="S1384" s="2" t="str">
        <f>IF(ISERR(FIND("09",GERAL[[#This Row],[ODS]])),"NÃO","SIM")</f>
        <v>SIM</v>
      </c>
      <c r="T1384" s="2" t="str">
        <f>IF(ISERR(FIND("10",GERAL[[#This Row],[ODS]])),"NÃO","SIM")</f>
        <v>NÃO</v>
      </c>
      <c r="U1384" s="2" t="str">
        <f>IF(ISERR(FIND("11",GERAL[[#This Row],[ODS]])),"NÃO","SIM")</f>
        <v>NÃO</v>
      </c>
      <c r="V1384" s="2" t="str">
        <f>IF(ISERR(FIND("12",GERAL[[#This Row],[ODS]])),"NÃO","SIM")</f>
        <v>NÃO</v>
      </c>
      <c r="W1384" s="2" t="str">
        <f>IF(ISERR(FIND("13",GERAL[[#This Row],[ODS]])),"NÃO","SIM")</f>
        <v>NÃO</v>
      </c>
      <c r="X1384" s="2" t="str">
        <f>IF(ISERR(FIND("14",GERAL[[#This Row],[ODS]])),"NÃO","SIM")</f>
        <v>NÃO</v>
      </c>
      <c r="Y1384" s="2" t="str">
        <f>IF(ISERR(FIND("15",GERAL[[#This Row],[ODS]])),"NÃO","SIM")</f>
        <v>NÃO</v>
      </c>
      <c r="Z1384" s="2" t="str">
        <f>IF(ISERR(FIND("16",GERAL[[#This Row],[ODS]])),"NÃO","SIM")</f>
        <v>NÃO</v>
      </c>
      <c r="AA1384" s="2" t="str">
        <f>IF(ISERR(FIND("17",GERAL[[#This Row],[ODS]])),"NÃO","SIM")</f>
        <v>NÃO</v>
      </c>
      <c r="AB1384" s="1">
        <v>27.820327124331385</v>
      </c>
      <c r="AC1384" s="1">
        <v>29.974187527038666</v>
      </c>
      <c r="AD1384" s="1">
        <v>28.947016586549811</v>
      </c>
      <c r="AE1384" s="1">
        <v>27.606333129291304</v>
      </c>
      <c r="AF1384" s="1">
        <v>18.980138625288774</v>
      </c>
      <c r="AG1384" s="1" t="str">
        <f>GERAL[[#This Row],[SIGLA]]&amp;GERAL[[#This Row],[CÓD]]</f>
        <v>CEPM_FT</v>
      </c>
      <c r="AH1384" s="1">
        <f ca="1">VLOOKUP(GERAL[[#This Row],[REF_NOTA]],BASE_NOTAS[],7,FALSE)</f>
        <v>18.302830890253439</v>
      </c>
      <c r="AI1384" s="31">
        <f ca="1">IF(GERAL[[#This Row],[Nota 2025]]="",0,GERAL[[#This Row],[Nota 2026]]-GERAL[[#This Row],[Nota 2025]])</f>
        <v>-0.6773077350353347</v>
      </c>
    </row>
    <row r="1385" spans="1:35" ht="17" x14ac:dyDescent="0.35">
      <c r="A1385" s="2" t="s">
        <v>162</v>
      </c>
      <c r="B1385" s="2" t="s">
        <v>189</v>
      </c>
      <c r="C1385" s="2" t="s">
        <v>215</v>
      </c>
      <c r="D1385" s="15" t="s">
        <v>54</v>
      </c>
      <c r="E1385" s="2" t="s">
        <v>123</v>
      </c>
      <c r="F1385" s="2" t="str">
        <f>VLOOKUP(GERAL[[#This Row],[CÓD]],SEALL,6,FALSE)</f>
        <v>SG</v>
      </c>
      <c r="G138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8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8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85" s="2" t="str">
        <f>VLOOKUP(GERAL[[#This Row],[CÓD]],SEALL,4,FALSE)</f>
        <v>03, 08, 09</v>
      </c>
      <c r="K1385" s="2" t="str">
        <f>IF(ISERR(FIND("01",GERAL[[#This Row],[ODS]])),"NÃO","SIM")</f>
        <v>NÃO</v>
      </c>
      <c r="L1385" s="2" t="str">
        <f>IF(ISERR(FIND("02",GERAL[[#This Row],[ODS]])),"NÃO","SIM")</f>
        <v>NÃO</v>
      </c>
      <c r="M1385" s="2" t="str">
        <f>IF(ISERR(FIND("03",GERAL[[#This Row],[ODS]])),"NÃO","SIM")</f>
        <v>SIM</v>
      </c>
      <c r="N1385" s="2" t="str">
        <f>IF(ISERR(FIND("04",GERAL[[#This Row],[ODS]])),"NÃO","SIM")</f>
        <v>NÃO</v>
      </c>
      <c r="O1385" s="2" t="str">
        <f>IF(ISERR(FIND("05",GERAL[[#This Row],[ODS]])),"NÃO","SIM")</f>
        <v>NÃO</v>
      </c>
      <c r="P1385" s="2" t="str">
        <f>IF(ISERR(FIND("06",GERAL[[#This Row],[ODS]])),"NÃO","SIM")</f>
        <v>NÃO</v>
      </c>
      <c r="Q1385" s="2" t="str">
        <f>IF(ISERR(FIND("07",GERAL[[#This Row],[ODS]])),"NÃO","SIM")</f>
        <v>NÃO</v>
      </c>
      <c r="R1385" s="2" t="str">
        <f>IF(ISERR(FIND("08",GERAL[[#This Row],[ODS]])),"NÃO","SIM")</f>
        <v>SIM</v>
      </c>
      <c r="S1385" s="2" t="str">
        <f>IF(ISERR(FIND("09",GERAL[[#This Row],[ODS]])),"NÃO","SIM")</f>
        <v>SIM</v>
      </c>
      <c r="T1385" s="2" t="str">
        <f>IF(ISERR(FIND("10",GERAL[[#This Row],[ODS]])),"NÃO","SIM")</f>
        <v>NÃO</v>
      </c>
      <c r="U1385" s="2" t="str">
        <f>IF(ISERR(FIND("11",GERAL[[#This Row],[ODS]])),"NÃO","SIM")</f>
        <v>NÃO</v>
      </c>
      <c r="V1385" s="2" t="str">
        <f>IF(ISERR(FIND("12",GERAL[[#This Row],[ODS]])),"NÃO","SIM")</f>
        <v>NÃO</v>
      </c>
      <c r="W1385" s="2" t="str">
        <f>IF(ISERR(FIND("13",GERAL[[#This Row],[ODS]])),"NÃO","SIM")</f>
        <v>NÃO</v>
      </c>
      <c r="X1385" s="2" t="str">
        <f>IF(ISERR(FIND("14",GERAL[[#This Row],[ODS]])),"NÃO","SIM")</f>
        <v>NÃO</v>
      </c>
      <c r="Y1385" s="2" t="str">
        <f>IF(ISERR(FIND("15",GERAL[[#This Row],[ODS]])),"NÃO","SIM")</f>
        <v>NÃO</v>
      </c>
      <c r="Z1385" s="2" t="str">
        <f>IF(ISERR(FIND("16",GERAL[[#This Row],[ODS]])),"NÃO","SIM")</f>
        <v>NÃO</v>
      </c>
      <c r="AA1385" s="2" t="str">
        <f>IF(ISERR(FIND("17",GERAL[[#This Row],[ODS]])),"NÃO","SIM")</f>
        <v>NÃO</v>
      </c>
      <c r="AB1385" s="1">
        <v>48.928752338901511</v>
      </c>
      <c r="AC1385" s="1">
        <v>52.365527030812331</v>
      </c>
      <c r="AD1385" s="1">
        <v>50.58590388043541</v>
      </c>
      <c r="AE1385" s="1">
        <v>48.84853666425937</v>
      </c>
      <c r="AF1385" s="1">
        <v>20.466291496263825</v>
      </c>
      <c r="AG1385" s="1" t="str">
        <f>GERAL[[#This Row],[SIGLA]]&amp;GERAL[[#This Row],[CÓD]]</f>
        <v>DFPM_FT</v>
      </c>
      <c r="AH1385" s="1">
        <f ca="1">VLOOKUP(GERAL[[#This Row],[REF_NOTA]],BASE_NOTAS[],7,FALSE)</f>
        <v>19.081845709526053</v>
      </c>
      <c r="AI1385" s="31">
        <f ca="1">IF(GERAL[[#This Row],[Nota 2025]]="",0,GERAL[[#This Row],[Nota 2026]]-GERAL[[#This Row],[Nota 2025]])</f>
        <v>-1.3844457867377713</v>
      </c>
    </row>
    <row r="1386" spans="1:35" ht="17" x14ac:dyDescent="0.35">
      <c r="A1386" s="2" t="s">
        <v>163</v>
      </c>
      <c r="B1386" s="2" t="s">
        <v>183</v>
      </c>
      <c r="C1386" s="2" t="s">
        <v>215</v>
      </c>
      <c r="D1386" s="15" t="s">
        <v>54</v>
      </c>
      <c r="E1386" s="2" t="s">
        <v>123</v>
      </c>
      <c r="F1386" s="2" t="str">
        <f>VLOOKUP(GERAL[[#This Row],[CÓD]],SEALL,6,FALSE)</f>
        <v>SG</v>
      </c>
      <c r="G138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8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8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86" s="2" t="str">
        <f>VLOOKUP(GERAL[[#This Row],[CÓD]],SEALL,4,FALSE)</f>
        <v>03, 08, 09</v>
      </c>
      <c r="K1386" s="2" t="str">
        <f>IF(ISERR(FIND("01",GERAL[[#This Row],[ODS]])),"NÃO","SIM")</f>
        <v>NÃO</v>
      </c>
      <c r="L1386" s="2" t="str">
        <f>IF(ISERR(FIND("02",GERAL[[#This Row],[ODS]])),"NÃO","SIM")</f>
        <v>NÃO</v>
      </c>
      <c r="M1386" s="2" t="str">
        <f>IF(ISERR(FIND("03",GERAL[[#This Row],[ODS]])),"NÃO","SIM")</f>
        <v>SIM</v>
      </c>
      <c r="N1386" s="2" t="str">
        <f>IF(ISERR(FIND("04",GERAL[[#This Row],[ODS]])),"NÃO","SIM")</f>
        <v>NÃO</v>
      </c>
      <c r="O1386" s="2" t="str">
        <f>IF(ISERR(FIND("05",GERAL[[#This Row],[ODS]])),"NÃO","SIM")</f>
        <v>NÃO</v>
      </c>
      <c r="P1386" s="2" t="str">
        <f>IF(ISERR(FIND("06",GERAL[[#This Row],[ODS]])),"NÃO","SIM")</f>
        <v>NÃO</v>
      </c>
      <c r="Q1386" s="2" t="str">
        <f>IF(ISERR(FIND("07",GERAL[[#This Row],[ODS]])),"NÃO","SIM")</f>
        <v>NÃO</v>
      </c>
      <c r="R1386" s="2" t="str">
        <f>IF(ISERR(FIND("08",GERAL[[#This Row],[ODS]])),"NÃO","SIM")</f>
        <v>SIM</v>
      </c>
      <c r="S1386" s="2" t="str">
        <f>IF(ISERR(FIND("09",GERAL[[#This Row],[ODS]])),"NÃO","SIM")</f>
        <v>SIM</v>
      </c>
      <c r="T1386" s="2" t="str">
        <f>IF(ISERR(FIND("10",GERAL[[#This Row],[ODS]])),"NÃO","SIM")</f>
        <v>NÃO</v>
      </c>
      <c r="U1386" s="2" t="str">
        <f>IF(ISERR(FIND("11",GERAL[[#This Row],[ODS]])),"NÃO","SIM")</f>
        <v>NÃO</v>
      </c>
      <c r="V1386" s="2" t="str">
        <f>IF(ISERR(FIND("12",GERAL[[#This Row],[ODS]])),"NÃO","SIM")</f>
        <v>NÃO</v>
      </c>
      <c r="W1386" s="2" t="str">
        <f>IF(ISERR(FIND("13",GERAL[[#This Row],[ODS]])),"NÃO","SIM")</f>
        <v>NÃO</v>
      </c>
      <c r="X1386" s="2" t="str">
        <f>IF(ISERR(FIND("14",GERAL[[#This Row],[ODS]])),"NÃO","SIM")</f>
        <v>NÃO</v>
      </c>
      <c r="Y1386" s="2" t="str">
        <f>IF(ISERR(FIND("15",GERAL[[#This Row],[ODS]])),"NÃO","SIM")</f>
        <v>NÃO</v>
      </c>
      <c r="Z1386" s="2" t="str">
        <f>IF(ISERR(FIND("16",GERAL[[#This Row],[ODS]])),"NÃO","SIM")</f>
        <v>NÃO</v>
      </c>
      <c r="AA1386" s="2" t="str">
        <f>IF(ISERR(FIND("17",GERAL[[#This Row],[ODS]])),"NÃO","SIM")</f>
        <v>NÃO</v>
      </c>
      <c r="AB1386" s="1">
        <v>35.095100902579432</v>
      </c>
      <c r="AC1386" s="1">
        <v>39.221846580997891</v>
      </c>
      <c r="AD1386" s="1">
        <v>39.662197289993998</v>
      </c>
      <c r="AE1386" s="1">
        <v>40.091659835613584</v>
      </c>
      <c r="AF1386" s="1">
        <v>18.485314071713706</v>
      </c>
      <c r="AG1386" s="1" t="str">
        <f>GERAL[[#This Row],[SIGLA]]&amp;GERAL[[#This Row],[CÓD]]</f>
        <v>ESPM_FT</v>
      </c>
      <c r="AH1386" s="1">
        <f ca="1">VLOOKUP(GERAL[[#This Row],[REF_NOTA]],BASE_NOTAS[],7,FALSE)</f>
        <v>18.576776798480861</v>
      </c>
      <c r="AI1386" s="31">
        <f ca="1">IF(GERAL[[#This Row],[Nota 2025]]="",0,GERAL[[#This Row],[Nota 2026]]-GERAL[[#This Row],[Nota 2025]])</f>
        <v>9.1462726767154834E-2</v>
      </c>
    </row>
    <row r="1387" spans="1:35" ht="17" x14ac:dyDescent="0.35">
      <c r="A1387" s="2" t="s">
        <v>164</v>
      </c>
      <c r="B1387" s="2" t="s">
        <v>190</v>
      </c>
      <c r="C1387" s="2" t="s">
        <v>215</v>
      </c>
      <c r="D1387" s="15" t="s">
        <v>54</v>
      </c>
      <c r="E1387" s="2" t="s">
        <v>123</v>
      </c>
      <c r="F1387" s="2" t="str">
        <f>VLOOKUP(GERAL[[#This Row],[CÓD]],SEALL,6,FALSE)</f>
        <v>SG</v>
      </c>
      <c r="G138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8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8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87" s="2" t="str">
        <f>VLOOKUP(GERAL[[#This Row],[CÓD]],SEALL,4,FALSE)</f>
        <v>03, 08, 09</v>
      </c>
      <c r="K1387" s="2" t="str">
        <f>IF(ISERR(FIND("01",GERAL[[#This Row],[ODS]])),"NÃO","SIM")</f>
        <v>NÃO</v>
      </c>
      <c r="L1387" s="2" t="str">
        <f>IF(ISERR(FIND("02",GERAL[[#This Row],[ODS]])),"NÃO","SIM")</f>
        <v>NÃO</v>
      </c>
      <c r="M1387" s="2" t="str">
        <f>IF(ISERR(FIND("03",GERAL[[#This Row],[ODS]])),"NÃO","SIM")</f>
        <v>SIM</v>
      </c>
      <c r="N1387" s="2" t="str">
        <f>IF(ISERR(FIND("04",GERAL[[#This Row],[ODS]])),"NÃO","SIM")</f>
        <v>NÃO</v>
      </c>
      <c r="O1387" s="2" t="str">
        <f>IF(ISERR(FIND("05",GERAL[[#This Row],[ODS]])),"NÃO","SIM")</f>
        <v>NÃO</v>
      </c>
      <c r="P1387" s="2" t="str">
        <f>IF(ISERR(FIND("06",GERAL[[#This Row],[ODS]])),"NÃO","SIM")</f>
        <v>NÃO</v>
      </c>
      <c r="Q1387" s="2" t="str">
        <f>IF(ISERR(FIND("07",GERAL[[#This Row],[ODS]])),"NÃO","SIM")</f>
        <v>NÃO</v>
      </c>
      <c r="R1387" s="2" t="str">
        <f>IF(ISERR(FIND("08",GERAL[[#This Row],[ODS]])),"NÃO","SIM")</f>
        <v>SIM</v>
      </c>
      <c r="S1387" s="2" t="str">
        <f>IF(ISERR(FIND("09",GERAL[[#This Row],[ODS]])),"NÃO","SIM")</f>
        <v>SIM</v>
      </c>
      <c r="T1387" s="2" t="str">
        <f>IF(ISERR(FIND("10",GERAL[[#This Row],[ODS]])),"NÃO","SIM")</f>
        <v>NÃO</v>
      </c>
      <c r="U1387" s="2" t="str">
        <f>IF(ISERR(FIND("11",GERAL[[#This Row],[ODS]])),"NÃO","SIM")</f>
        <v>NÃO</v>
      </c>
      <c r="V1387" s="2" t="str">
        <f>IF(ISERR(FIND("12",GERAL[[#This Row],[ODS]])),"NÃO","SIM")</f>
        <v>NÃO</v>
      </c>
      <c r="W1387" s="2" t="str">
        <f>IF(ISERR(FIND("13",GERAL[[#This Row],[ODS]])),"NÃO","SIM")</f>
        <v>NÃO</v>
      </c>
      <c r="X1387" s="2" t="str">
        <f>IF(ISERR(FIND("14",GERAL[[#This Row],[ODS]])),"NÃO","SIM")</f>
        <v>NÃO</v>
      </c>
      <c r="Y1387" s="2" t="str">
        <f>IF(ISERR(FIND("15",GERAL[[#This Row],[ODS]])),"NÃO","SIM")</f>
        <v>NÃO</v>
      </c>
      <c r="Z1387" s="2" t="str">
        <f>IF(ISERR(FIND("16",GERAL[[#This Row],[ODS]])),"NÃO","SIM")</f>
        <v>NÃO</v>
      </c>
      <c r="AA1387" s="2" t="str">
        <f>IF(ISERR(FIND("17",GERAL[[#This Row],[ODS]])),"NÃO","SIM")</f>
        <v>NÃO</v>
      </c>
      <c r="AB1387" s="1">
        <v>49.245338186120492</v>
      </c>
      <c r="AC1387" s="1">
        <v>54.55670870637389</v>
      </c>
      <c r="AD1387" s="1">
        <v>54.670809765226714</v>
      </c>
      <c r="AE1387" s="1">
        <v>54.733708566770879</v>
      </c>
      <c r="AF1387" s="1">
        <v>32.569264661578551</v>
      </c>
      <c r="AG1387" s="1" t="str">
        <f>GERAL[[#This Row],[SIGLA]]&amp;GERAL[[#This Row],[CÓD]]</f>
        <v>GOPM_FT</v>
      </c>
      <c r="AH1387" s="1">
        <f ca="1">VLOOKUP(GERAL[[#This Row],[REF_NOTA]],BASE_NOTAS[],7,FALSE)</f>
        <v>32.208184987180097</v>
      </c>
      <c r="AI1387" s="31">
        <f ca="1">IF(GERAL[[#This Row],[Nota 2025]]="",0,GERAL[[#This Row],[Nota 2026]]-GERAL[[#This Row],[Nota 2025]])</f>
        <v>-0.36107967439845368</v>
      </c>
    </row>
    <row r="1388" spans="1:35" ht="17" x14ac:dyDescent="0.35">
      <c r="A1388" s="2" t="s">
        <v>165</v>
      </c>
      <c r="B1388" s="2" t="s">
        <v>191</v>
      </c>
      <c r="C1388" s="2" t="s">
        <v>215</v>
      </c>
      <c r="D1388" s="15" t="s">
        <v>54</v>
      </c>
      <c r="E1388" s="2" t="s">
        <v>123</v>
      </c>
      <c r="F1388" s="2" t="str">
        <f>VLOOKUP(GERAL[[#This Row],[CÓD]],SEALL,6,FALSE)</f>
        <v>SG</v>
      </c>
      <c r="G138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8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8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88" s="2" t="str">
        <f>VLOOKUP(GERAL[[#This Row],[CÓD]],SEALL,4,FALSE)</f>
        <v>03, 08, 09</v>
      </c>
      <c r="K1388" s="2" t="str">
        <f>IF(ISERR(FIND("01",GERAL[[#This Row],[ODS]])),"NÃO","SIM")</f>
        <v>NÃO</v>
      </c>
      <c r="L1388" s="2" t="str">
        <f>IF(ISERR(FIND("02",GERAL[[#This Row],[ODS]])),"NÃO","SIM")</f>
        <v>NÃO</v>
      </c>
      <c r="M1388" s="2" t="str">
        <f>IF(ISERR(FIND("03",GERAL[[#This Row],[ODS]])),"NÃO","SIM")</f>
        <v>SIM</v>
      </c>
      <c r="N1388" s="2" t="str">
        <f>IF(ISERR(FIND("04",GERAL[[#This Row],[ODS]])),"NÃO","SIM")</f>
        <v>NÃO</v>
      </c>
      <c r="O1388" s="2" t="str">
        <f>IF(ISERR(FIND("05",GERAL[[#This Row],[ODS]])),"NÃO","SIM")</f>
        <v>NÃO</v>
      </c>
      <c r="P1388" s="2" t="str">
        <f>IF(ISERR(FIND("06",GERAL[[#This Row],[ODS]])),"NÃO","SIM")</f>
        <v>NÃO</v>
      </c>
      <c r="Q1388" s="2" t="str">
        <f>IF(ISERR(FIND("07",GERAL[[#This Row],[ODS]])),"NÃO","SIM")</f>
        <v>NÃO</v>
      </c>
      <c r="R1388" s="2" t="str">
        <f>IF(ISERR(FIND("08",GERAL[[#This Row],[ODS]])),"NÃO","SIM")</f>
        <v>SIM</v>
      </c>
      <c r="S1388" s="2" t="str">
        <f>IF(ISERR(FIND("09",GERAL[[#This Row],[ODS]])),"NÃO","SIM")</f>
        <v>SIM</v>
      </c>
      <c r="T1388" s="2" t="str">
        <f>IF(ISERR(FIND("10",GERAL[[#This Row],[ODS]])),"NÃO","SIM")</f>
        <v>NÃO</v>
      </c>
      <c r="U1388" s="2" t="str">
        <f>IF(ISERR(FIND("11",GERAL[[#This Row],[ODS]])),"NÃO","SIM")</f>
        <v>NÃO</v>
      </c>
      <c r="V1388" s="2" t="str">
        <f>IF(ISERR(FIND("12",GERAL[[#This Row],[ODS]])),"NÃO","SIM")</f>
        <v>NÃO</v>
      </c>
      <c r="W1388" s="2" t="str">
        <f>IF(ISERR(FIND("13",GERAL[[#This Row],[ODS]])),"NÃO","SIM")</f>
        <v>NÃO</v>
      </c>
      <c r="X1388" s="2" t="str">
        <f>IF(ISERR(FIND("14",GERAL[[#This Row],[ODS]])),"NÃO","SIM")</f>
        <v>NÃO</v>
      </c>
      <c r="Y1388" s="2" t="str">
        <f>IF(ISERR(FIND("15",GERAL[[#This Row],[ODS]])),"NÃO","SIM")</f>
        <v>NÃO</v>
      </c>
      <c r="Z1388" s="2" t="str">
        <f>IF(ISERR(FIND("16",GERAL[[#This Row],[ODS]])),"NÃO","SIM")</f>
        <v>NÃO</v>
      </c>
      <c r="AA1388" s="2" t="str">
        <f>IF(ISERR(FIND("17",GERAL[[#This Row],[ODS]])),"NÃO","SIM")</f>
        <v>NÃO</v>
      </c>
      <c r="AB1388" s="1">
        <v>40.483460568114623</v>
      </c>
      <c r="AC1388" s="1">
        <v>43.503550883217294</v>
      </c>
      <c r="AD1388" s="1">
        <v>41.960407705462309</v>
      </c>
      <c r="AE1388" s="1">
        <v>40.359371889675408</v>
      </c>
      <c r="AF1388" s="1">
        <v>20.307390524663735</v>
      </c>
      <c r="AG1388" s="1" t="str">
        <f>GERAL[[#This Row],[SIGLA]]&amp;GERAL[[#This Row],[CÓD]]</f>
        <v>MAPM_FT</v>
      </c>
      <c r="AH1388" s="1">
        <f ca="1">VLOOKUP(GERAL[[#This Row],[REF_NOTA]],BASE_NOTAS[],7,FALSE)</f>
        <v>19.241250433786053</v>
      </c>
      <c r="AI1388" s="31">
        <f ca="1">IF(GERAL[[#This Row],[Nota 2025]]="",0,GERAL[[#This Row],[Nota 2026]]-GERAL[[#This Row],[Nota 2025]])</f>
        <v>-1.0661400908776812</v>
      </c>
    </row>
    <row r="1389" spans="1:35" ht="17" x14ac:dyDescent="0.35">
      <c r="A1389" s="2" t="s">
        <v>168</v>
      </c>
      <c r="B1389" s="2" t="s">
        <v>195</v>
      </c>
      <c r="C1389" s="2" t="s">
        <v>215</v>
      </c>
      <c r="D1389" s="15" t="s">
        <v>54</v>
      </c>
      <c r="E1389" s="2" t="s">
        <v>123</v>
      </c>
      <c r="F1389" s="2" t="str">
        <f>VLOOKUP(GERAL[[#This Row],[CÓD]],SEALL,6,FALSE)</f>
        <v>SG</v>
      </c>
      <c r="G138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8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8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89" s="2" t="str">
        <f>VLOOKUP(GERAL[[#This Row],[CÓD]],SEALL,4,FALSE)</f>
        <v>03, 08, 09</v>
      </c>
      <c r="K1389" s="2" t="str">
        <f>IF(ISERR(FIND("01",GERAL[[#This Row],[ODS]])),"NÃO","SIM")</f>
        <v>NÃO</v>
      </c>
      <c r="L1389" s="2" t="str">
        <f>IF(ISERR(FIND("02",GERAL[[#This Row],[ODS]])),"NÃO","SIM")</f>
        <v>NÃO</v>
      </c>
      <c r="M1389" s="2" t="str">
        <f>IF(ISERR(FIND("03",GERAL[[#This Row],[ODS]])),"NÃO","SIM")</f>
        <v>SIM</v>
      </c>
      <c r="N1389" s="2" t="str">
        <f>IF(ISERR(FIND("04",GERAL[[#This Row],[ODS]])),"NÃO","SIM")</f>
        <v>NÃO</v>
      </c>
      <c r="O1389" s="2" t="str">
        <f>IF(ISERR(FIND("05",GERAL[[#This Row],[ODS]])),"NÃO","SIM")</f>
        <v>NÃO</v>
      </c>
      <c r="P1389" s="2" t="str">
        <f>IF(ISERR(FIND("06",GERAL[[#This Row],[ODS]])),"NÃO","SIM")</f>
        <v>NÃO</v>
      </c>
      <c r="Q1389" s="2" t="str">
        <f>IF(ISERR(FIND("07",GERAL[[#This Row],[ODS]])),"NÃO","SIM")</f>
        <v>NÃO</v>
      </c>
      <c r="R1389" s="2" t="str">
        <f>IF(ISERR(FIND("08",GERAL[[#This Row],[ODS]])),"NÃO","SIM")</f>
        <v>SIM</v>
      </c>
      <c r="S1389" s="2" t="str">
        <f>IF(ISERR(FIND("09",GERAL[[#This Row],[ODS]])),"NÃO","SIM")</f>
        <v>SIM</v>
      </c>
      <c r="T1389" s="2" t="str">
        <f>IF(ISERR(FIND("10",GERAL[[#This Row],[ODS]])),"NÃO","SIM")</f>
        <v>NÃO</v>
      </c>
      <c r="U1389" s="2" t="str">
        <f>IF(ISERR(FIND("11",GERAL[[#This Row],[ODS]])),"NÃO","SIM")</f>
        <v>NÃO</v>
      </c>
      <c r="V1389" s="2" t="str">
        <f>IF(ISERR(FIND("12",GERAL[[#This Row],[ODS]])),"NÃO","SIM")</f>
        <v>NÃO</v>
      </c>
      <c r="W1389" s="2" t="str">
        <f>IF(ISERR(FIND("13",GERAL[[#This Row],[ODS]])),"NÃO","SIM")</f>
        <v>NÃO</v>
      </c>
      <c r="X1389" s="2" t="str">
        <f>IF(ISERR(FIND("14",GERAL[[#This Row],[ODS]])),"NÃO","SIM")</f>
        <v>NÃO</v>
      </c>
      <c r="Y1389" s="2" t="str">
        <f>IF(ISERR(FIND("15",GERAL[[#This Row],[ODS]])),"NÃO","SIM")</f>
        <v>NÃO</v>
      </c>
      <c r="Z1389" s="2" t="str">
        <f>IF(ISERR(FIND("16",GERAL[[#This Row],[ODS]])),"NÃO","SIM")</f>
        <v>NÃO</v>
      </c>
      <c r="AA1389" s="2" t="str">
        <f>IF(ISERR(FIND("17",GERAL[[#This Row],[ODS]])),"NÃO","SIM")</f>
        <v>NÃO</v>
      </c>
      <c r="AB1389" s="1">
        <v>43.039278646177728</v>
      </c>
      <c r="AC1389" s="1">
        <v>47.475258962781105</v>
      </c>
      <c r="AD1389" s="1">
        <v>47.153131686807384</v>
      </c>
      <c r="AE1389" s="1">
        <v>47.055083962530311</v>
      </c>
      <c r="AF1389" s="1">
        <v>45.125142051097882</v>
      </c>
      <c r="AG1389" s="1" t="str">
        <f>GERAL[[#This Row],[SIGLA]]&amp;GERAL[[#This Row],[CÓD]]</f>
        <v>MTPM_FT</v>
      </c>
      <c r="AH1389" s="1">
        <f ca="1">VLOOKUP(GERAL[[#This Row],[REF_NOTA]],BASE_NOTAS[],7,FALSE)</f>
        <v>45.080663021095788</v>
      </c>
      <c r="AI1389" s="31">
        <f ca="1">IF(GERAL[[#This Row],[Nota 2025]]="",0,GERAL[[#This Row],[Nota 2026]]-GERAL[[#This Row],[Nota 2025]])</f>
        <v>-4.4479030002094078E-2</v>
      </c>
    </row>
    <row r="1390" spans="1:35" ht="17" x14ac:dyDescent="0.35">
      <c r="A1390" s="2" t="s">
        <v>167</v>
      </c>
      <c r="B1390" s="2" t="s">
        <v>193</v>
      </c>
      <c r="C1390" s="2" t="s">
        <v>215</v>
      </c>
      <c r="D1390" s="15" t="s">
        <v>54</v>
      </c>
      <c r="E1390" s="2" t="s">
        <v>123</v>
      </c>
      <c r="F1390" s="2" t="str">
        <f>VLOOKUP(GERAL[[#This Row],[CÓD]],SEALL,6,FALSE)</f>
        <v>SG</v>
      </c>
      <c r="G139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9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9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90" s="2" t="str">
        <f>VLOOKUP(GERAL[[#This Row],[CÓD]],SEALL,4,FALSE)</f>
        <v>03, 08, 09</v>
      </c>
      <c r="K1390" s="2" t="str">
        <f>IF(ISERR(FIND("01",GERAL[[#This Row],[ODS]])),"NÃO","SIM")</f>
        <v>NÃO</v>
      </c>
      <c r="L1390" s="2" t="str">
        <f>IF(ISERR(FIND("02",GERAL[[#This Row],[ODS]])),"NÃO","SIM")</f>
        <v>NÃO</v>
      </c>
      <c r="M1390" s="2" t="str">
        <f>IF(ISERR(FIND("03",GERAL[[#This Row],[ODS]])),"NÃO","SIM")</f>
        <v>SIM</v>
      </c>
      <c r="N1390" s="2" t="str">
        <f>IF(ISERR(FIND("04",GERAL[[#This Row],[ODS]])),"NÃO","SIM")</f>
        <v>NÃO</v>
      </c>
      <c r="O1390" s="2" t="str">
        <f>IF(ISERR(FIND("05",GERAL[[#This Row],[ODS]])),"NÃO","SIM")</f>
        <v>NÃO</v>
      </c>
      <c r="P1390" s="2" t="str">
        <f>IF(ISERR(FIND("06",GERAL[[#This Row],[ODS]])),"NÃO","SIM")</f>
        <v>NÃO</v>
      </c>
      <c r="Q1390" s="2" t="str">
        <f>IF(ISERR(FIND("07",GERAL[[#This Row],[ODS]])),"NÃO","SIM")</f>
        <v>NÃO</v>
      </c>
      <c r="R1390" s="2" t="str">
        <f>IF(ISERR(FIND("08",GERAL[[#This Row],[ODS]])),"NÃO","SIM")</f>
        <v>SIM</v>
      </c>
      <c r="S1390" s="2" t="str">
        <f>IF(ISERR(FIND("09",GERAL[[#This Row],[ODS]])),"NÃO","SIM")</f>
        <v>SIM</v>
      </c>
      <c r="T1390" s="2" t="str">
        <f>IF(ISERR(FIND("10",GERAL[[#This Row],[ODS]])),"NÃO","SIM")</f>
        <v>NÃO</v>
      </c>
      <c r="U1390" s="2" t="str">
        <f>IF(ISERR(FIND("11",GERAL[[#This Row],[ODS]])),"NÃO","SIM")</f>
        <v>NÃO</v>
      </c>
      <c r="V1390" s="2" t="str">
        <f>IF(ISERR(FIND("12",GERAL[[#This Row],[ODS]])),"NÃO","SIM")</f>
        <v>NÃO</v>
      </c>
      <c r="W1390" s="2" t="str">
        <f>IF(ISERR(FIND("13",GERAL[[#This Row],[ODS]])),"NÃO","SIM")</f>
        <v>NÃO</v>
      </c>
      <c r="X1390" s="2" t="str">
        <f>IF(ISERR(FIND("14",GERAL[[#This Row],[ODS]])),"NÃO","SIM")</f>
        <v>NÃO</v>
      </c>
      <c r="Y1390" s="2" t="str">
        <f>IF(ISERR(FIND("15",GERAL[[#This Row],[ODS]])),"NÃO","SIM")</f>
        <v>NÃO</v>
      </c>
      <c r="Z1390" s="2" t="str">
        <f>IF(ISERR(FIND("16",GERAL[[#This Row],[ODS]])),"NÃO","SIM")</f>
        <v>NÃO</v>
      </c>
      <c r="AA1390" s="2" t="str">
        <f>IF(ISERR(FIND("17",GERAL[[#This Row],[ODS]])),"NÃO","SIM")</f>
        <v>NÃO</v>
      </c>
      <c r="AB1390" s="1">
        <v>38.365926837566846</v>
      </c>
      <c r="AC1390" s="1">
        <v>42.826593141395172</v>
      </c>
      <c r="AD1390" s="1">
        <v>43.305589351203679</v>
      </c>
      <c r="AE1390" s="1">
        <v>44.010077310454619</v>
      </c>
      <c r="AF1390" s="1">
        <v>29.602190052834604</v>
      </c>
      <c r="AG1390" s="1" t="str">
        <f>GERAL[[#This Row],[SIGLA]]&amp;GERAL[[#This Row],[CÓD]]</f>
        <v>MSPM_FT</v>
      </c>
      <c r="AH1390" s="1">
        <f ca="1">VLOOKUP(GERAL[[#This Row],[REF_NOTA]],BASE_NOTAS[],7,FALSE)</f>
        <v>29.408947362283051</v>
      </c>
      <c r="AI1390" s="31">
        <f ca="1">IF(GERAL[[#This Row],[Nota 2025]]="",0,GERAL[[#This Row],[Nota 2026]]-GERAL[[#This Row],[Nota 2025]])</f>
        <v>-0.19324269055155341</v>
      </c>
    </row>
    <row r="1391" spans="1:35" ht="17" x14ac:dyDescent="0.35">
      <c r="A1391" s="2" t="s">
        <v>166</v>
      </c>
      <c r="B1391" s="2" t="s">
        <v>192</v>
      </c>
      <c r="C1391" s="2" t="s">
        <v>215</v>
      </c>
      <c r="D1391" s="15" t="s">
        <v>54</v>
      </c>
      <c r="E1391" s="2" t="s">
        <v>123</v>
      </c>
      <c r="F1391" s="2" t="str">
        <f>VLOOKUP(GERAL[[#This Row],[CÓD]],SEALL,6,FALSE)</f>
        <v>SG</v>
      </c>
      <c r="G139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9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9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91" s="2" t="str">
        <f>VLOOKUP(GERAL[[#This Row],[CÓD]],SEALL,4,FALSE)</f>
        <v>03, 08, 09</v>
      </c>
      <c r="K1391" s="2" t="str">
        <f>IF(ISERR(FIND("01",GERAL[[#This Row],[ODS]])),"NÃO","SIM")</f>
        <v>NÃO</v>
      </c>
      <c r="L1391" s="2" t="str">
        <f>IF(ISERR(FIND("02",GERAL[[#This Row],[ODS]])),"NÃO","SIM")</f>
        <v>NÃO</v>
      </c>
      <c r="M1391" s="2" t="str">
        <f>IF(ISERR(FIND("03",GERAL[[#This Row],[ODS]])),"NÃO","SIM")</f>
        <v>SIM</v>
      </c>
      <c r="N1391" s="2" t="str">
        <f>IF(ISERR(FIND("04",GERAL[[#This Row],[ODS]])),"NÃO","SIM")</f>
        <v>NÃO</v>
      </c>
      <c r="O1391" s="2" t="str">
        <f>IF(ISERR(FIND("05",GERAL[[#This Row],[ODS]])),"NÃO","SIM")</f>
        <v>NÃO</v>
      </c>
      <c r="P1391" s="2" t="str">
        <f>IF(ISERR(FIND("06",GERAL[[#This Row],[ODS]])),"NÃO","SIM")</f>
        <v>NÃO</v>
      </c>
      <c r="Q1391" s="2" t="str">
        <f>IF(ISERR(FIND("07",GERAL[[#This Row],[ODS]])),"NÃO","SIM")</f>
        <v>NÃO</v>
      </c>
      <c r="R1391" s="2" t="str">
        <f>IF(ISERR(FIND("08",GERAL[[#This Row],[ODS]])),"NÃO","SIM")</f>
        <v>SIM</v>
      </c>
      <c r="S1391" s="2" t="str">
        <f>IF(ISERR(FIND("09",GERAL[[#This Row],[ODS]])),"NÃO","SIM")</f>
        <v>SIM</v>
      </c>
      <c r="T1391" s="2" t="str">
        <f>IF(ISERR(FIND("10",GERAL[[#This Row],[ODS]])),"NÃO","SIM")</f>
        <v>NÃO</v>
      </c>
      <c r="U1391" s="2" t="str">
        <f>IF(ISERR(FIND("11",GERAL[[#This Row],[ODS]])),"NÃO","SIM")</f>
        <v>NÃO</v>
      </c>
      <c r="V1391" s="2" t="str">
        <f>IF(ISERR(FIND("12",GERAL[[#This Row],[ODS]])),"NÃO","SIM")</f>
        <v>NÃO</v>
      </c>
      <c r="W1391" s="2" t="str">
        <f>IF(ISERR(FIND("13",GERAL[[#This Row],[ODS]])),"NÃO","SIM")</f>
        <v>NÃO</v>
      </c>
      <c r="X1391" s="2" t="str">
        <f>IF(ISERR(FIND("14",GERAL[[#This Row],[ODS]])),"NÃO","SIM")</f>
        <v>NÃO</v>
      </c>
      <c r="Y1391" s="2" t="str">
        <f>IF(ISERR(FIND("15",GERAL[[#This Row],[ODS]])),"NÃO","SIM")</f>
        <v>NÃO</v>
      </c>
      <c r="Z1391" s="2" t="str">
        <f>IF(ISERR(FIND("16",GERAL[[#This Row],[ODS]])),"NÃO","SIM")</f>
        <v>NÃO</v>
      </c>
      <c r="AA1391" s="2" t="str">
        <f>IF(ISERR(FIND("17",GERAL[[#This Row],[ODS]])),"NÃO","SIM")</f>
        <v>NÃO</v>
      </c>
      <c r="AB1391" s="1">
        <v>13.859978881512703</v>
      </c>
      <c r="AC1391" s="1">
        <v>14.910172500835724</v>
      </c>
      <c r="AD1391" s="1">
        <v>14.215742859625117</v>
      </c>
      <c r="AE1391" s="1">
        <v>13.451257106320078</v>
      </c>
      <c r="AF1391" s="1">
        <v>10.449496648198293</v>
      </c>
      <c r="AG1391" s="1" t="str">
        <f>GERAL[[#This Row],[SIGLA]]&amp;GERAL[[#This Row],[CÓD]]</f>
        <v>MGPM_FT</v>
      </c>
      <c r="AH1391" s="1">
        <f ca="1">VLOOKUP(GERAL[[#This Row],[REF_NOTA]],BASE_NOTAS[],7,FALSE)</f>
        <v>10.160457278621553</v>
      </c>
      <c r="AI1391" s="31">
        <f ca="1">IF(GERAL[[#This Row],[Nota 2025]]="",0,GERAL[[#This Row],[Nota 2026]]-GERAL[[#This Row],[Nota 2025]])</f>
        <v>-0.2890393695767397</v>
      </c>
    </row>
    <row r="1392" spans="1:35" ht="17" x14ac:dyDescent="0.35">
      <c r="A1392" s="2" t="s">
        <v>169</v>
      </c>
      <c r="B1392" s="2" t="s">
        <v>196</v>
      </c>
      <c r="C1392" s="2" t="s">
        <v>215</v>
      </c>
      <c r="D1392" s="15" t="s">
        <v>54</v>
      </c>
      <c r="E1392" s="2" t="s">
        <v>123</v>
      </c>
      <c r="F1392" s="2" t="str">
        <f>VLOOKUP(GERAL[[#This Row],[CÓD]],SEALL,6,FALSE)</f>
        <v>SG</v>
      </c>
      <c r="G139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9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9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92" s="2" t="str">
        <f>VLOOKUP(GERAL[[#This Row],[CÓD]],SEALL,4,FALSE)</f>
        <v>03, 08, 09</v>
      </c>
      <c r="K1392" s="2" t="str">
        <f>IF(ISERR(FIND("01",GERAL[[#This Row],[ODS]])),"NÃO","SIM")</f>
        <v>NÃO</v>
      </c>
      <c r="L1392" s="2" t="str">
        <f>IF(ISERR(FIND("02",GERAL[[#This Row],[ODS]])),"NÃO","SIM")</f>
        <v>NÃO</v>
      </c>
      <c r="M1392" s="2" t="str">
        <f>IF(ISERR(FIND("03",GERAL[[#This Row],[ODS]])),"NÃO","SIM")</f>
        <v>SIM</v>
      </c>
      <c r="N1392" s="2" t="str">
        <f>IF(ISERR(FIND("04",GERAL[[#This Row],[ODS]])),"NÃO","SIM")</f>
        <v>NÃO</v>
      </c>
      <c r="O1392" s="2" t="str">
        <f>IF(ISERR(FIND("05",GERAL[[#This Row],[ODS]])),"NÃO","SIM")</f>
        <v>NÃO</v>
      </c>
      <c r="P1392" s="2" t="str">
        <f>IF(ISERR(FIND("06",GERAL[[#This Row],[ODS]])),"NÃO","SIM")</f>
        <v>NÃO</v>
      </c>
      <c r="Q1392" s="2" t="str">
        <f>IF(ISERR(FIND("07",GERAL[[#This Row],[ODS]])),"NÃO","SIM")</f>
        <v>NÃO</v>
      </c>
      <c r="R1392" s="2" t="str">
        <f>IF(ISERR(FIND("08",GERAL[[#This Row],[ODS]])),"NÃO","SIM")</f>
        <v>SIM</v>
      </c>
      <c r="S1392" s="2" t="str">
        <f>IF(ISERR(FIND("09",GERAL[[#This Row],[ODS]])),"NÃO","SIM")</f>
        <v>SIM</v>
      </c>
      <c r="T1392" s="2" t="str">
        <f>IF(ISERR(FIND("10",GERAL[[#This Row],[ODS]])),"NÃO","SIM")</f>
        <v>NÃO</v>
      </c>
      <c r="U1392" s="2" t="str">
        <f>IF(ISERR(FIND("11",GERAL[[#This Row],[ODS]])),"NÃO","SIM")</f>
        <v>NÃO</v>
      </c>
      <c r="V1392" s="2" t="str">
        <f>IF(ISERR(FIND("12",GERAL[[#This Row],[ODS]])),"NÃO","SIM")</f>
        <v>NÃO</v>
      </c>
      <c r="W1392" s="2" t="str">
        <f>IF(ISERR(FIND("13",GERAL[[#This Row],[ODS]])),"NÃO","SIM")</f>
        <v>NÃO</v>
      </c>
      <c r="X1392" s="2" t="str">
        <f>IF(ISERR(FIND("14",GERAL[[#This Row],[ODS]])),"NÃO","SIM")</f>
        <v>NÃO</v>
      </c>
      <c r="Y1392" s="2" t="str">
        <f>IF(ISERR(FIND("15",GERAL[[#This Row],[ODS]])),"NÃO","SIM")</f>
        <v>NÃO</v>
      </c>
      <c r="Z1392" s="2" t="str">
        <f>IF(ISERR(FIND("16",GERAL[[#This Row],[ODS]])),"NÃO","SIM")</f>
        <v>NÃO</v>
      </c>
      <c r="AA1392" s="2" t="str">
        <f>IF(ISERR(FIND("17",GERAL[[#This Row],[ODS]])),"NÃO","SIM")</f>
        <v>NÃO</v>
      </c>
      <c r="AB1392" s="1">
        <v>56.357506002909474</v>
      </c>
      <c r="AC1392" s="1">
        <v>61.355208315399345</v>
      </c>
      <c r="AD1392" s="1">
        <v>60.167921549326955</v>
      </c>
      <c r="AE1392" s="1">
        <v>58.768864222161234</v>
      </c>
      <c r="AF1392" s="1">
        <v>29.458420645609536</v>
      </c>
      <c r="AG1392" s="1" t="str">
        <f>GERAL[[#This Row],[SIGLA]]&amp;GERAL[[#This Row],[CÓD]]</f>
        <v>PAPM_FT</v>
      </c>
      <c r="AH1392" s="1">
        <f ca="1">VLOOKUP(GERAL[[#This Row],[REF_NOTA]],BASE_NOTAS[],7,FALSE)</f>
        <v>28.387099935450742</v>
      </c>
      <c r="AI1392" s="31">
        <f ca="1">IF(GERAL[[#This Row],[Nota 2025]]="",0,GERAL[[#This Row],[Nota 2026]]-GERAL[[#This Row],[Nota 2025]])</f>
        <v>-1.071320710158794</v>
      </c>
    </row>
    <row r="1393" spans="1:35" ht="17" x14ac:dyDescent="0.35">
      <c r="A1393" s="2" t="s">
        <v>170</v>
      </c>
      <c r="B1393" s="2" t="s">
        <v>197</v>
      </c>
      <c r="C1393" s="2" t="s">
        <v>215</v>
      </c>
      <c r="D1393" s="15" t="s">
        <v>54</v>
      </c>
      <c r="E1393" s="2" t="s">
        <v>123</v>
      </c>
      <c r="F1393" s="2" t="str">
        <f>VLOOKUP(GERAL[[#This Row],[CÓD]],SEALL,6,FALSE)</f>
        <v>SG</v>
      </c>
      <c r="G139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9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9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93" s="2" t="str">
        <f>VLOOKUP(GERAL[[#This Row],[CÓD]],SEALL,4,FALSE)</f>
        <v>03, 08, 09</v>
      </c>
      <c r="K1393" s="2" t="str">
        <f>IF(ISERR(FIND("01",GERAL[[#This Row],[ODS]])),"NÃO","SIM")</f>
        <v>NÃO</v>
      </c>
      <c r="L1393" s="2" t="str">
        <f>IF(ISERR(FIND("02",GERAL[[#This Row],[ODS]])),"NÃO","SIM")</f>
        <v>NÃO</v>
      </c>
      <c r="M1393" s="2" t="str">
        <f>IF(ISERR(FIND("03",GERAL[[#This Row],[ODS]])),"NÃO","SIM")</f>
        <v>SIM</v>
      </c>
      <c r="N1393" s="2" t="str">
        <f>IF(ISERR(FIND("04",GERAL[[#This Row],[ODS]])),"NÃO","SIM")</f>
        <v>NÃO</v>
      </c>
      <c r="O1393" s="2" t="str">
        <f>IF(ISERR(FIND("05",GERAL[[#This Row],[ODS]])),"NÃO","SIM")</f>
        <v>NÃO</v>
      </c>
      <c r="P1393" s="2" t="str">
        <f>IF(ISERR(FIND("06",GERAL[[#This Row],[ODS]])),"NÃO","SIM")</f>
        <v>NÃO</v>
      </c>
      <c r="Q1393" s="2" t="str">
        <f>IF(ISERR(FIND("07",GERAL[[#This Row],[ODS]])),"NÃO","SIM")</f>
        <v>NÃO</v>
      </c>
      <c r="R1393" s="2" t="str">
        <f>IF(ISERR(FIND("08",GERAL[[#This Row],[ODS]])),"NÃO","SIM")</f>
        <v>SIM</v>
      </c>
      <c r="S1393" s="2" t="str">
        <f>IF(ISERR(FIND("09",GERAL[[#This Row],[ODS]])),"NÃO","SIM")</f>
        <v>SIM</v>
      </c>
      <c r="T1393" s="2" t="str">
        <f>IF(ISERR(FIND("10",GERAL[[#This Row],[ODS]])),"NÃO","SIM")</f>
        <v>NÃO</v>
      </c>
      <c r="U1393" s="2" t="str">
        <f>IF(ISERR(FIND("11",GERAL[[#This Row],[ODS]])),"NÃO","SIM")</f>
        <v>NÃO</v>
      </c>
      <c r="V1393" s="2" t="str">
        <f>IF(ISERR(FIND("12",GERAL[[#This Row],[ODS]])),"NÃO","SIM")</f>
        <v>NÃO</v>
      </c>
      <c r="W1393" s="2" t="str">
        <f>IF(ISERR(FIND("13",GERAL[[#This Row],[ODS]])),"NÃO","SIM")</f>
        <v>NÃO</v>
      </c>
      <c r="X1393" s="2" t="str">
        <f>IF(ISERR(FIND("14",GERAL[[#This Row],[ODS]])),"NÃO","SIM")</f>
        <v>NÃO</v>
      </c>
      <c r="Y1393" s="2" t="str">
        <f>IF(ISERR(FIND("15",GERAL[[#This Row],[ODS]])),"NÃO","SIM")</f>
        <v>NÃO</v>
      </c>
      <c r="Z1393" s="2" t="str">
        <f>IF(ISERR(FIND("16",GERAL[[#This Row],[ODS]])),"NÃO","SIM")</f>
        <v>NÃO</v>
      </c>
      <c r="AA1393" s="2" t="str">
        <f>IF(ISERR(FIND("17",GERAL[[#This Row],[ODS]])),"NÃO","SIM")</f>
        <v>NÃO</v>
      </c>
      <c r="AB1393" s="1">
        <v>25.228678508165753</v>
      </c>
      <c r="AC1393" s="1">
        <v>26.9047624582123</v>
      </c>
      <c r="AD1393" s="1">
        <v>25.494145028042237</v>
      </c>
      <c r="AE1393" s="1">
        <v>23.9052709962079</v>
      </c>
      <c r="AF1393" s="1">
        <v>20.692217132564199</v>
      </c>
      <c r="AG1393" s="1" t="str">
        <f>GERAL[[#This Row],[SIGLA]]&amp;GERAL[[#This Row],[CÓD]]</f>
        <v>PBPM_FT</v>
      </c>
      <c r="AH1393" s="1">
        <f ca="1">VLOOKUP(GERAL[[#This Row],[REF_NOTA]],BASE_NOTAS[],7,FALSE)</f>
        <v>19.864763690943711</v>
      </c>
      <c r="AI1393" s="31">
        <f ca="1">IF(GERAL[[#This Row],[Nota 2025]]="",0,GERAL[[#This Row],[Nota 2026]]-GERAL[[#This Row],[Nota 2025]])</f>
        <v>-0.82745344162048795</v>
      </c>
    </row>
    <row r="1394" spans="1:35" ht="17" x14ac:dyDescent="0.35">
      <c r="A1394" s="2" t="s">
        <v>173</v>
      </c>
      <c r="B1394" s="2" t="s">
        <v>200</v>
      </c>
      <c r="C1394" s="2" t="s">
        <v>215</v>
      </c>
      <c r="D1394" s="15" t="s">
        <v>54</v>
      </c>
      <c r="E1394" s="2" t="s">
        <v>123</v>
      </c>
      <c r="F1394" s="2" t="str">
        <f>VLOOKUP(GERAL[[#This Row],[CÓD]],SEALL,6,FALSE)</f>
        <v>SG</v>
      </c>
      <c r="G139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9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9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94" s="2" t="str">
        <f>VLOOKUP(GERAL[[#This Row],[CÓD]],SEALL,4,FALSE)</f>
        <v>03, 08, 09</v>
      </c>
      <c r="K1394" s="2" t="str">
        <f>IF(ISERR(FIND("01",GERAL[[#This Row],[ODS]])),"NÃO","SIM")</f>
        <v>NÃO</v>
      </c>
      <c r="L1394" s="2" t="str">
        <f>IF(ISERR(FIND("02",GERAL[[#This Row],[ODS]])),"NÃO","SIM")</f>
        <v>NÃO</v>
      </c>
      <c r="M1394" s="2" t="str">
        <f>IF(ISERR(FIND("03",GERAL[[#This Row],[ODS]])),"NÃO","SIM")</f>
        <v>SIM</v>
      </c>
      <c r="N1394" s="2" t="str">
        <f>IF(ISERR(FIND("04",GERAL[[#This Row],[ODS]])),"NÃO","SIM")</f>
        <v>NÃO</v>
      </c>
      <c r="O1394" s="2" t="str">
        <f>IF(ISERR(FIND("05",GERAL[[#This Row],[ODS]])),"NÃO","SIM")</f>
        <v>NÃO</v>
      </c>
      <c r="P1394" s="2" t="str">
        <f>IF(ISERR(FIND("06",GERAL[[#This Row],[ODS]])),"NÃO","SIM")</f>
        <v>NÃO</v>
      </c>
      <c r="Q1394" s="2" t="str">
        <f>IF(ISERR(FIND("07",GERAL[[#This Row],[ODS]])),"NÃO","SIM")</f>
        <v>NÃO</v>
      </c>
      <c r="R1394" s="2" t="str">
        <f>IF(ISERR(FIND("08",GERAL[[#This Row],[ODS]])),"NÃO","SIM")</f>
        <v>SIM</v>
      </c>
      <c r="S1394" s="2" t="str">
        <f>IF(ISERR(FIND("09",GERAL[[#This Row],[ODS]])),"NÃO","SIM")</f>
        <v>SIM</v>
      </c>
      <c r="T1394" s="2" t="str">
        <f>IF(ISERR(FIND("10",GERAL[[#This Row],[ODS]])),"NÃO","SIM")</f>
        <v>NÃO</v>
      </c>
      <c r="U1394" s="2" t="str">
        <f>IF(ISERR(FIND("11",GERAL[[#This Row],[ODS]])),"NÃO","SIM")</f>
        <v>NÃO</v>
      </c>
      <c r="V1394" s="2" t="str">
        <f>IF(ISERR(FIND("12",GERAL[[#This Row],[ODS]])),"NÃO","SIM")</f>
        <v>NÃO</v>
      </c>
      <c r="W1394" s="2" t="str">
        <f>IF(ISERR(FIND("13",GERAL[[#This Row],[ODS]])),"NÃO","SIM")</f>
        <v>NÃO</v>
      </c>
      <c r="X1394" s="2" t="str">
        <f>IF(ISERR(FIND("14",GERAL[[#This Row],[ODS]])),"NÃO","SIM")</f>
        <v>NÃO</v>
      </c>
      <c r="Y1394" s="2" t="str">
        <f>IF(ISERR(FIND("15",GERAL[[#This Row],[ODS]])),"NÃO","SIM")</f>
        <v>NÃO</v>
      </c>
      <c r="Z1394" s="2" t="str">
        <f>IF(ISERR(FIND("16",GERAL[[#This Row],[ODS]])),"NÃO","SIM")</f>
        <v>NÃO</v>
      </c>
      <c r="AA1394" s="2" t="str">
        <f>IF(ISERR(FIND("17",GERAL[[#This Row],[ODS]])),"NÃO","SIM")</f>
        <v>NÃO</v>
      </c>
      <c r="AB1394" s="1">
        <v>18.318349688234289</v>
      </c>
      <c r="AC1394" s="1">
        <v>20.248090422634231</v>
      </c>
      <c r="AD1394" s="1">
        <v>19.896317616322172</v>
      </c>
      <c r="AE1394" s="1">
        <v>19.450235645351075</v>
      </c>
      <c r="AF1394" s="1">
        <v>17.608224937495777</v>
      </c>
      <c r="AG1394" s="1" t="str">
        <f>GERAL[[#This Row],[SIGLA]]&amp;GERAL[[#This Row],[CÓD]]</f>
        <v>PRPM_FT</v>
      </c>
      <c r="AH1394" s="1">
        <f ca="1">VLOOKUP(GERAL[[#This Row],[REF_NOTA]],BASE_NOTAS[],7,FALSE)</f>
        <v>17.054170245823506</v>
      </c>
      <c r="AI1394" s="31">
        <f ca="1">IF(GERAL[[#This Row],[Nota 2025]]="",0,GERAL[[#This Row],[Nota 2026]]-GERAL[[#This Row],[Nota 2025]])</f>
        <v>-0.55405469167227039</v>
      </c>
    </row>
    <row r="1395" spans="1:35" ht="17" x14ac:dyDescent="0.35">
      <c r="A1395" s="2" t="s">
        <v>171</v>
      </c>
      <c r="B1395" s="2" t="s">
        <v>198</v>
      </c>
      <c r="C1395" s="2" t="s">
        <v>215</v>
      </c>
      <c r="D1395" s="15" t="s">
        <v>54</v>
      </c>
      <c r="E1395" s="2" t="s">
        <v>123</v>
      </c>
      <c r="F1395" s="2" t="str">
        <f>VLOOKUP(GERAL[[#This Row],[CÓD]],SEALL,6,FALSE)</f>
        <v>SG</v>
      </c>
      <c r="G139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9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9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95" s="2" t="str">
        <f>VLOOKUP(GERAL[[#This Row],[CÓD]],SEALL,4,FALSE)</f>
        <v>03, 08, 09</v>
      </c>
      <c r="K1395" s="2" t="str">
        <f>IF(ISERR(FIND("01",GERAL[[#This Row],[ODS]])),"NÃO","SIM")</f>
        <v>NÃO</v>
      </c>
      <c r="L1395" s="2" t="str">
        <f>IF(ISERR(FIND("02",GERAL[[#This Row],[ODS]])),"NÃO","SIM")</f>
        <v>NÃO</v>
      </c>
      <c r="M1395" s="2" t="str">
        <f>IF(ISERR(FIND("03",GERAL[[#This Row],[ODS]])),"NÃO","SIM")</f>
        <v>SIM</v>
      </c>
      <c r="N1395" s="2" t="str">
        <f>IF(ISERR(FIND("04",GERAL[[#This Row],[ODS]])),"NÃO","SIM")</f>
        <v>NÃO</v>
      </c>
      <c r="O1395" s="2" t="str">
        <f>IF(ISERR(FIND("05",GERAL[[#This Row],[ODS]])),"NÃO","SIM")</f>
        <v>NÃO</v>
      </c>
      <c r="P1395" s="2" t="str">
        <f>IF(ISERR(FIND("06",GERAL[[#This Row],[ODS]])),"NÃO","SIM")</f>
        <v>NÃO</v>
      </c>
      <c r="Q1395" s="2" t="str">
        <f>IF(ISERR(FIND("07",GERAL[[#This Row],[ODS]])),"NÃO","SIM")</f>
        <v>NÃO</v>
      </c>
      <c r="R1395" s="2" t="str">
        <f>IF(ISERR(FIND("08",GERAL[[#This Row],[ODS]])),"NÃO","SIM")</f>
        <v>SIM</v>
      </c>
      <c r="S1395" s="2" t="str">
        <f>IF(ISERR(FIND("09",GERAL[[#This Row],[ODS]])),"NÃO","SIM")</f>
        <v>SIM</v>
      </c>
      <c r="T1395" s="2" t="str">
        <f>IF(ISERR(FIND("10",GERAL[[#This Row],[ODS]])),"NÃO","SIM")</f>
        <v>NÃO</v>
      </c>
      <c r="U1395" s="2" t="str">
        <f>IF(ISERR(FIND("11",GERAL[[#This Row],[ODS]])),"NÃO","SIM")</f>
        <v>NÃO</v>
      </c>
      <c r="V1395" s="2" t="str">
        <f>IF(ISERR(FIND("12",GERAL[[#This Row],[ODS]])),"NÃO","SIM")</f>
        <v>NÃO</v>
      </c>
      <c r="W1395" s="2" t="str">
        <f>IF(ISERR(FIND("13",GERAL[[#This Row],[ODS]])),"NÃO","SIM")</f>
        <v>NÃO</v>
      </c>
      <c r="X1395" s="2" t="str">
        <f>IF(ISERR(FIND("14",GERAL[[#This Row],[ODS]])),"NÃO","SIM")</f>
        <v>NÃO</v>
      </c>
      <c r="Y1395" s="2" t="str">
        <f>IF(ISERR(FIND("15",GERAL[[#This Row],[ODS]])),"NÃO","SIM")</f>
        <v>NÃO</v>
      </c>
      <c r="Z1395" s="2" t="str">
        <f>IF(ISERR(FIND("16",GERAL[[#This Row],[ODS]])),"NÃO","SIM")</f>
        <v>NÃO</v>
      </c>
      <c r="AA1395" s="2" t="str">
        <f>IF(ISERR(FIND("17",GERAL[[#This Row],[ODS]])),"NÃO","SIM")</f>
        <v>NÃO</v>
      </c>
      <c r="AB1395" s="1">
        <v>31.366892523087632</v>
      </c>
      <c r="AC1395" s="1">
        <v>34.201995923139506</v>
      </c>
      <c r="AD1395" s="1">
        <v>33.240884118776229</v>
      </c>
      <c r="AE1395" s="1">
        <v>31.960819956401565</v>
      </c>
      <c r="AF1395" s="1">
        <v>16.862632766553478</v>
      </c>
      <c r="AG1395" s="1" t="str">
        <f>GERAL[[#This Row],[SIGLA]]&amp;GERAL[[#This Row],[CÓD]]</f>
        <v>PEPM_FT</v>
      </c>
      <c r="AH1395" s="1">
        <f ca="1">VLOOKUP(GERAL[[#This Row],[REF_NOTA]],BASE_NOTAS[],7,FALSE)</f>
        <v>16.068096977295912</v>
      </c>
      <c r="AI1395" s="31">
        <f ca="1">IF(GERAL[[#This Row],[Nota 2025]]="",0,GERAL[[#This Row],[Nota 2026]]-GERAL[[#This Row],[Nota 2025]])</f>
        <v>-0.79453578925756574</v>
      </c>
    </row>
    <row r="1396" spans="1:35" ht="17" x14ac:dyDescent="0.35">
      <c r="A1396" s="2" t="s">
        <v>172</v>
      </c>
      <c r="B1396" s="2" t="s">
        <v>199</v>
      </c>
      <c r="C1396" s="2" t="s">
        <v>215</v>
      </c>
      <c r="D1396" s="15" t="s">
        <v>54</v>
      </c>
      <c r="E1396" s="2" t="s">
        <v>123</v>
      </c>
      <c r="F1396" s="2" t="str">
        <f>VLOOKUP(GERAL[[#This Row],[CÓD]],SEALL,6,FALSE)</f>
        <v>SG</v>
      </c>
      <c r="G139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9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9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96" s="2" t="str">
        <f>VLOOKUP(GERAL[[#This Row],[CÓD]],SEALL,4,FALSE)</f>
        <v>03, 08, 09</v>
      </c>
      <c r="K1396" s="2" t="str">
        <f>IF(ISERR(FIND("01",GERAL[[#This Row],[ODS]])),"NÃO","SIM")</f>
        <v>NÃO</v>
      </c>
      <c r="L1396" s="2" t="str">
        <f>IF(ISERR(FIND("02",GERAL[[#This Row],[ODS]])),"NÃO","SIM")</f>
        <v>NÃO</v>
      </c>
      <c r="M1396" s="2" t="str">
        <f>IF(ISERR(FIND("03",GERAL[[#This Row],[ODS]])),"NÃO","SIM")</f>
        <v>SIM</v>
      </c>
      <c r="N1396" s="2" t="str">
        <f>IF(ISERR(FIND("04",GERAL[[#This Row],[ODS]])),"NÃO","SIM")</f>
        <v>NÃO</v>
      </c>
      <c r="O1396" s="2" t="str">
        <f>IF(ISERR(FIND("05",GERAL[[#This Row],[ODS]])),"NÃO","SIM")</f>
        <v>NÃO</v>
      </c>
      <c r="P1396" s="2" t="str">
        <f>IF(ISERR(FIND("06",GERAL[[#This Row],[ODS]])),"NÃO","SIM")</f>
        <v>NÃO</v>
      </c>
      <c r="Q1396" s="2" t="str">
        <f>IF(ISERR(FIND("07",GERAL[[#This Row],[ODS]])),"NÃO","SIM")</f>
        <v>NÃO</v>
      </c>
      <c r="R1396" s="2" t="str">
        <f>IF(ISERR(FIND("08",GERAL[[#This Row],[ODS]])),"NÃO","SIM")</f>
        <v>SIM</v>
      </c>
      <c r="S1396" s="2" t="str">
        <f>IF(ISERR(FIND("09",GERAL[[#This Row],[ODS]])),"NÃO","SIM")</f>
        <v>SIM</v>
      </c>
      <c r="T1396" s="2" t="str">
        <f>IF(ISERR(FIND("10",GERAL[[#This Row],[ODS]])),"NÃO","SIM")</f>
        <v>NÃO</v>
      </c>
      <c r="U1396" s="2" t="str">
        <f>IF(ISERR(FIND("11",GERAL[[#This Row],[ODS]])),"NÃO","SIM")</f>
        <v>NÃO</v>
      </c>
      <c r="V1396" s="2" t="str">
        <f>IF(ISERR(FIND("12",GERAL[[#This Row],[ODS]])),"NÃO","SIM")</f>
        <v>NÃO</v>
      </c>
      <c r="W1396" s="2" t="str">
        <f>IF(ISERR(FIND("13",GERAL[[#This Row],[ODS]])),"NÃO","SIM")</f>
        <v>NÃO</v>
      </c>
      <c r="X1396" s="2" t="str">
        <f>IF(ISERR(FIND("14",GERAL[[#This Row],[ODS]])),"NÃO","SIM")</f>
        <v>NÃO</v>
      </c>
      <c r="Y1396" s="2" t="str">
        <f>IF(ISERR(FIND("15",GERAL[[#This Row],[ODS]])),"NÃO","SIM")</f>
        <v>NÃO</v>
      </c>
      <c r="Z1396" s="2" t="str">
        <f>IF(ISERR(FIND("16",GERAL[[#This Row],[ODS]])),"NÃO","SIM")</f>
        <v>NÃO</v>
      </c>
      <c r="AA1396" s="2" t="str">
        <f>IF(ISERR(FIND("17",GERAL[[#This Row],[ODS]])),"NÃO","SIM")</f>
        <v>NÃO</v>
      </c>
      <c r="AB1396" s="1">
        <v>17.511201009388568</v>
      </c>
      <c r="AC1396" s="1">
        <v>18.160847428744475</v>
      </c>
      <c r="AD1396" s="1">
        <v>16.628271955317434</v>
      </c>
      <c r="AE1396" s="1">
        <v>14.977313146903724</v>
      </c>
      <c r="AF1396" s="1">
        <v>14.145101315440073</v>
      </c>
      <c r="AG1396" s="1" t="str">
        <f>GERAL[[#This Row],[SIGLA]]&amp;GERAL[[#This Row],[CÓD]]</f>
        <v>PIPM_FT</v>
      </c>
      <c r="AH1396" s="1">
        <f ca="1">VLOOKUP(GERAL[[#This Row],[REF_NOTA]],BASE_NOTAS[],7,FALSE)</f>
        <v>13.257160049640005</v>
      </c>
      <c r="AI1396" s="31">
        <f ca="1">IF(GERAL[[#This Row],[Nota 2025]]="",0,GERAL[[#This Row],[Nota 2026]]-GERAL[[#This Row],[Nota 2025]])</f>
        <v>-0.88794126580006782</v>
      </c>
    </row>
    <row r="1397" spans="1:35" ht="17" x14ac:dyDescent="0.35">
      <c r="A1397" s="2" t="s">
        <v>174</v>
      </c>
      <c r="B1397" s="2" t="s">
        <v>201</v>
      </c>
      <c r="C1397" s="2" t="s">
        <v>215</v>
      </c>
      <c r="D1397" s="15" t="s">
        <v>54</v>
      </c>
      <c r="E1397" s="2" t="s">
        <v>123</v>
      </c>
      <c r="F1397" s="2" t="str">
        <f>VLOOKUP(GERAL[[#This Row],[CÓD]],SEALL,6,FALSE)</f>
        <v>SG</v>
      </c>
      <c r="G139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9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9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97" s="2" t="str">
        <f>VLOOKUP(GERAL[[#This Row],[CÓD]],SEALL,4,FALSE)</f>
        <v>03, 08, 09</v>
      </c>
      <c r="K1397" s="2" t="str">
        <f>IF(ISERR(FIND("01",GERAL[[#This Row],[ODS]])),"NÃO","SIM")</f>
        <v>NÃO</v>
      </c>
      <c r="L1397" s="2" t="str">
        <f>IF(ISERR(FIND("02",GERAL[[#This Row],[ODS]])),"NÃO","SIM")</f>
        <v>NÃO</v>
      </c>
      <c r="M1397" s="2" t="str">
        <f>IF(ISERR(FIND("03",GERAL[[#This Row],[ODS]])),"NÃO","SIM")</f>
        <v>SIM</v>
      </c>
      <c r="N1397" s="2" t="str">
        <f>IF(ISERR(FIND("04",GERAL[[#This Row],[ODS]])),"NÃO","SIM")</f>
        <v>NÃO</v>
      </c>
      <c r="O1397" s="2" t="str">
        <f>IF(ISERR(FIND("05",GERAL[[#This Row],[ODS]])),"NÃO","SIM")</f>
        <v>NÃO</v>
      </c>
      <c r="P1397" s="2" t="str">
        <f>IF(ISERR(FIND("06",GERAL[[#This Row],[ODS]])),"NÃO","SIM")</f>
        <v>NÃO</v>
      </c>
      <c r="Q1397" s="2" t="str">
        <f>IF(ISERR(FIND("07",GERAL[[#This Row],[ODS]])),"NÃO","SIM")</f>
        <v>NÃO</v>
      </c>
      <c r="R1397" s="2" t="str">
        <f>IF(ISERR(FIND("08",GERAL[[#This Row],[ODS]])),"NÃO","SIM")</f>
        <v>SIM</v>
      </c>
      <c r="S1397" s="2" t="str">
        <f>IF(ISERR(FIND("09",GERAL[[#This Row],[ODS]])),"NÃO","SIM")</f>
        <v>SIM</v>
      </c>
      <c r="T1397" s="2" t="str">
        <f>IF(ISERR(FIND("10",GERAL[[#This Row],[ODS]])),"NÃO","SIM")</f>
        <v>NÃO</v>
      </c>
      <c r="U1397" s="2" t="str">
        <f>IF(ISERR(FIND("11",GERAL[[#This Row],[ODS]])),"NÃO","SIM")</f>
        <v>NÃO</v>
      </c>
      <c r="V1397" s="2" t="str">
        <f>IF(ISERR(FIND("12",GERAL[[#This Row],[ODS]])),"NÃO","SIM")</f>
        <v>NÃO</v>
      </c>
      <c r="W1397" s="2" t="str">
        <f>IF(ISERR(FIND("13",GERAL[[#This Row],[ODS]])),"NÃO","SIM")</f>
        <v>NÃO</v>
      </c>
      <c r="X1397" s="2" t="str">
        <f>IF(ISERR(FIND("14",GERAL[[#This Row],[ODS]])),"NÃO","SIM")</f>
        <v>NÃO</v>
      </c>
      <c r="Y1397" s="2" t="str">
        <f>IF(ISERR(FIND("15",GERAL[[#This Row],[ODS]])),"NÃO","SIM")</f>
        <v>NÃO</v>
      </c>
      <c r="Z1397" s="2" t="str">
        <f>IF(ISERR(FIND("16",GERAL[[#This Row],[ODS]])),"NÃO","SIM")</f>
        <v>NÃO</v>
      </c>
      <c r="AA1397" s="2" t="str">
        <f>IF(ISERR(FIND("17",GERAL[[#This Row],[ODS]])),"NÃO","SIM")</f>
        <v>NÃO</v>
      </c>
      <c r="AB1397" s="1">
        <v>11.721097604086879</v>
      </c>
      <c r="AC1397" s="1">
        <v>13.694936544517036</v>
      </c>
      <c r="AD1397" s="1">
        <v>14.184978886543595</v>
      </c>
      <c r="AE1397" s="1">
        <v>14.480339000714022</v>
      </c>
      <c r="AF1397" s="1">
        <v>5.8621981440199642</v>
      </c>
      <c r="AG1397" s="1" t="str">
        <f>GERAL[[#This Row],[SIGLA]]&amp;GERAL[[#This Row],[CÓD]]</f>
        <v>RJPM_FT</v>
      </c>
      <c r="AH1397" s="1">
        <f ca="1">VLOOKUP(GERAL[[#This Row],[REF_NOTA]],BASE_NOTAS[],7,FALSE)</f>
        <v>5.7204361093404517</v>
      </c>
      <c r="AI1397" s="31">
        <f ca="1">IF(GERAL[[#This Row],[Nota 2025]]="",0,GERAL[[#This Row],[Nota 2026]]-GERAL[[#This Row],[Nota 2025]])</f>
        <v>-0.14176203467951254</v>
      </c>
    </row>
    <row r="1398" spans="1:35" ht="17" x14ac:dyDescent="0.35">
      <c r="A1398" s="2" t="s">
        <v>175</v>
      </c>
      <c r="B1398" s="2" t="s">
        <v>202</v>
      </c>
      <c r="C1398" s="2" t="s">
        <v>215</v>
      </c>
      <c r="D1398" s="15" t="s">
        <v>54</v>
      </c>
      <c r="E1398" s="2" t="s">
        <v>123</v>
      </c>
      <c r="F1398" s="2" t="str">
        <f>VLOOKUP(GERAL[[#This Row],[CÓD]],SEALL,6,FALSE)</f>
        <v>SG</v>
      </c>
      <c r="G139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9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9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98" s="2" t="str">
        <f>VLOOKUP(GERAL[[#This Row],[CÓD]],SEALL,4,FALSE)</f>
        <v>03, 08, 09</v>
      </c>
      <c r="K1398" s="2" t="str">
        <f>IF(ISERR(FIND("01",GERAL[[#This Row],[ODS]])),"NÃO","SIM")</f>
        <v>NÃO</v>
      </c>
      <c r="L1398" s="2" t="str">
        <f>IF(ISERR(FIND("02",GERAL[[#This Row],[ODS]])),"NÃO","SIM")</f>
        <v>NÃO</v>
      </c>
      <c r="M1398" s="2" t="str">
        <f>IF(ISERR(FIND("03",GERAL[[#This Row],[ODS]])),"NÃO","SIM")</f>
        <v>SIM</v>
      </c>
      <c r="N1398" s="2" t="str">
        <f>IF(ISERR(FIND("04",GERAL[[#This Row],[ODS]])),"NÃO","SIM")</f>
        <v>NÃO</v>
      </c>
      <c r="O1398" s="2" t="str">
        <f>IF(ISERR(FIND("05",GERAL[[#This Row],[ODS]])),"NÃO","SIM")</f>
        <v>NÃO</v>
      </c>
      <c r="P1398" s="2" t="str">
        <f>IF(ISERR(FIND("06",GERAL[[#This Row],[ODS]])),"NÃO","SIM")</f>
        <v>NÃO</v>
      </c>
      <c r="Q1398" s="2" t="str">
        <f>IF(ISERR(FIND("07",GERAL[[#This Row],[ODS]])),"NÃO","SIM")</f>
        <v>NÃO</v>
      </c>
      <c r="R1398" s="2" t="str">
        <f>IF(ISERR(FIND("08",GERAL[[#This Row],[ODS]])),"NÃO","SIM")</f>
        <v>SIM</v>
      </c>
      <c r="S1398" s="2" t="str">
        <f>IF(ISERR(FIND("09",GERAL[[#This Row],[ODS]])),"NÃO","SIM")</f>
        <v>SIM</v>
      </c>
      <c r="T1398" s="2" t="str">
        <f>IF(ISERR(FIND("10",GERAL[[#This Row],[ODS]])),"NÃO","SIM")</f>
        <v>NÃO</v>
      </c>
      <c r="U1398" s="2" t="str">
        <f>IF(ISERR(FIND("11",GERAL[[#This Row],[ODS]])),"NÃO","SIM")</f>
        <v>NÃO</v>
      </c>
      <c r="V1398" s="2" t="str">
        <f>IF(ISERR(FIND("12",GERAL[[#This Row],[ODS]])),"NÃO","SIM")</f>
        <v>NÃO</v>
      </c>
      <c r="W1398" s="2" t="str">
        <f>IF(ISERR(FIND("13",GERAL[[#This Row],[ODS]])),"NÃO","SIM")</f>
        <v>NÃO</v>
      </c>
      <c r="X1398" s="2" t="str">
        <f>IF(ISERR(FIND("14",GERAL[[#This Row],[ODS]])),"NÃO","SIM")</f>
        <v>NÃO</v>
      </c>
      <c r="Y1398" s="2" t="str">
        <f>IF(ISERR(FIND("15",GERAL[[#This Row],[ODS]])),"NÃO","SIM")</f>
        <v>NÃO</v>
      </c>
      <c r="Z1398" s="2" t="str">
        <f>IF(ISERR(FIND("16",GERAL[[#This Row],[ODS]])),"NÃO","SIM")</f>
        <v>NÃO</v>
      </c>
      <c r="AA1398" s="2" t="str">
        <f>IF(ISERR(FIND("17",GERAL[[#This Row],[ODS]])),"NÃO","SIM")</f>
        <v>NÃO</v>
      </c>
      <c r="AB1398" s="1">
        <v>35.45228878891448</v>
      </c>
      <c r="AC1398" s="1">
        <v>37.598862337358902</v>
      </c>
      <c r="AD1398" s="1">
        <v>35.757341890542662</v>
      </c>
      <c r="AE1398" s="1">
        <v>33.803255491050059</v>
      </c>
      <c r="AF1398" s="1">
        <v>14.037018541206725</v>
      </c>
      <c r="AG1398" s="1" t="str">
        <f>GERAL[[#This Row],[SIGLA]]&amp;GERAL[[#This Row],[CÓD]]</f>
        <v>RNPM_FT</v>
      </c>
      <c r="AH1398" s="1">
        <f ca="1">VLOOKUP(GERAL[[#This Row],[REF_NOTA]],BASE_NOTAS[],7,FALSE)</f>
        <v>12.983826464271718</v>
      </c>
      <c r="AI1398" s="31">
        <f ca="1">IF(GERAL[[#This Row],[Nota 2025]]="",0,GERAL[[#This Row],[Nota 2026]]-GERAL[[#This Row],[Nota 2025]])</f>
        <v>-1.0531920769350069</v>
      </c>
    </row>
    <row r="1399" spans="1:35" ht="17" x14ac:dyDescent="0.35">
      <c r="A1399" s="2" t="s">
        <v>178</v>
      </c>
      <c r="B1399" s="2" t="s">
        <v>205</v>
      </c>
      <c r="C1399" s="2" t="s">
        <v>215</v>
      </c>
      <c r="D1399" s="15" t="s">
        <v>54</v>
      </c>
      <c r="E1399" s="2" t="s">
        <v>123</v>
      </c>
      <c r="F1399" s="2" t="str">
        <f>VLOOKUP(GERAL[[#This Row],[CÓD]],SEALL,6,FALSE)</f>
        <v>SG</v>
      </c>
      <c r="G139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39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39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399" s="2" t="str">
        <f>VLOOKUP(GERAL[[#This Row],[CÓD]],SEALL,4,FALSE)</f>
        <v>03, 08, 09</v>
      </c>
      <c r="K1399" s="2" t="str">
        <f>IF(ISERR(FIND("01",GERAL[[#This Row],[ODS]])),"NÃO","SIM")</f>
        <v>NÃO</v>
      </c>
      <c r="L1399" s="2" t="str">
        <f>IF(ISERR(FIND("02",GERAL[[#This Row],[ODS]])),"NÃO","SIM")</f>
        <v>NÃO</v>
      </c>
      <c r="M1399" s="2" t="str">
        <f>IF(ISERR(FIND("03",GERAL[[#This Row],[ODS]])),"NÃO","SIM")</f>
        <v>SIM</v>
      </c>
      <c r="N1399" s="2" t="str">
        <f>IF(ISERR(FIND("04",GERAL[[#This Row],[ODS]])),"NÃO","SIM")</f>
        <v>NÃO</v>
      </c>
      <c r="O1399" s="2" t="str">
        <f>IF(ISERR(FIND("05",GERAL[[#This Row],[ODS]])),"NÃO","SIM")</f>
        <v>NÃO</v>
      </c>
      <c r="P1399" s="2" t="str">
        <f>IF(ISERR(FIND("06",GERAL[[#This Row],[ODS]])),"NÃO","SIM")</f>
        <v>NÃO</v>
      </c>
      <c r="Q1399" s="2" t="str">
        <f>IF(ISERR(FIND("07",GERAL[[#This Row],[ODS]])),"NÃO","SIM")</f>
        <v>NÃO</v>
      </c>
      <c r="R1399" s="2" t="str">
        <f>IF(ISERR(FIND("08",GERAL[[#This Row],[ODS]])),"NÃO","SIM")</f>
        <v>SIM</v>
      </c>
      <c r="S1399" s="2" t="str">
        <f>IF(ISERR(FIND("09",GERAL[[#This Row],[ODS]])),"NÃO","SIM")</f>
        <v>SIM</v>
      </c>
      <c r="T1399" s="2" t="str">
        <f>IF(ISERR(FIND("10",GERAL[[#This Row],[ODS]])),"NÃO","SIM")</f>
        <v>NÃO</v>
      </c>
      <c r="U1399" s="2" t="str">
        <f>IF(ISERR(FIND("11",GERAL[[#This Row],[ODS]])),"NÃO","SIM")</f>
        <v>NÃO</v>
      </c>
      <c r="V1399" s="2" t="str">
        <f>IF(ISERR(FIND("12",GERAL[[#This Row],[ODS]])),"NÃO","SIM")</f>
        <v>NÃO</v>
      </c>
      <c r="W1399" s="2" t="str">
        <f>IF(ISERR(FIND("13",GERAL[[#This Row],[ODS]])),"NÃO","SIM")</f>
        <v>NÃO</v>
      </c>
      <c r="X1399" s="2" t="str">
        <f>IF(ISERR(FIND("14",GERAL[[#This Row],[ODS]])),"NÃO","SIM")</f>
        <v>NÃO</v>
      </c>
      <c r="Y1399" s="2" t="str">
        <f>IF(ISERR(FIND("15",GERAL[[#This Row],[ODS]])),"NÃO","SIM")</f>
        <v>NÃO</v>
      </c>
      <c r="Z1399" s="2" t="str">
        <f>IF(ISERR(FIND("16",GERAL[[#This Row],[ODS]])),"NÃO","SIM")</f>
        <v>NÃO</v>
      </c>
      <c r="AA1399" s="2" t="str">
        <f>IF(ISERR(FIND("17",GERAL[[#This Row],[ODS]])),"NÃO","SIM")</f>
        <v>NÃO</v>
      </c>
      <c r="AB1399" s="1">
        <v>0</v>
      </c>
      <c r="AC1399" s="1">
        <v>0</v>
      </c>
      <c r="AD1399" s="1">
        <v>0</v>
      </c>
      <c r="AE1399" s="1">
        <v>0</v>
      </c>
      <c r="AF1399" s="1">
        <v>0</v>
      </c>
      <c r="AG1399" s="1" t="str">
        <f>GERAL[[#This Row],[SIGLA]]&amp;GERAL[[#This Row],[CÓD]]</f>
        <v>RSPM_FT</v>
      </c>
      <c r="AH1399" s="1">
        <f ca="1">VLOOKUP(GERAL[[#This Row],[REF_NOTA]],BASE_NOTAS[],7,FALSE)</f>
        <v>0</v>
      </c>
      <c r="AI1399" s="31">
        <f ca="1">IF(GERAL[[#This Row],[Nota 2025]]="",0,GERAL[[#This Row],[Nota 2026]]-GERAL[[#This Row],[Nota 2025]])</f>
        <v>0</v>
      </c>
    </row>
    <row r="1400" spans="1:35" ht="17" x14ac:dyDescent="0.35">
      <c r="A1400" s="2" t="s">
        <v>176</v>
      </c>
      <c r="B1400" s="2" t="s">
        <v>203</v>
      </c>
      <c r="C1400" s="2" t="s">
        <v>215</v>
      </c>
      <c r="D1400" s="15" t="s">
        <v>54</v>
      </c>
      <c r="E1400" s="2" t="s">
        <v>123</v>
      </c>
      <c r="F1400" s="2" t="str">
        <f>VLOOKUP(GERAL[[#This Row],[CÓD]],SEALL,6,FALSE)</f>
        <v>SG</v>
      </c>
      <c r="G140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0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0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00" s="2" t="str">
        <f>VLOOKUP(GERAL[[#This Row],[CÓD]],SEALL,4,FALSE)</f>
        <v>03, 08, 09</v>
      </c>
      <c r="K1400" s="2" t="str">
        <f>IF(ISERR(FIND("01",GERAL[[#This Row],[ODS]])),"NÃO","SIM")</f>
        <v>NÃO</v>
      </c>
      <c r="L1400" s="2" t="str">
        <f>IF(ISERR(FIND("02",GERAL[[#This Row],[ODS]])),"NÃO","SIM")</f>
        <v>NÃO</v>
      </c>
      <c r="M1400" s="2" t="str">
        <f>IF(ISERR(FIND("03",GERAL[[#This Row],[ODS]])),"NÃO","SIM")</f>
        <v>SIM</v>
      </c>
      <c r="N1400" s="2" t="str">
        <f>IF(ISERR(FIND("04",GERAL[[#This Row],[ODS]])),"NÃO","SIM")</f>
        <v>NÃO</v>
      </c>
      <c r="O1400" s="2" t="str">
        <f>IF(ISERR(FIND("05",GERAL[[#This Row],[ODS]])),"NÃO","SIM")</f>
        <v>NÃO</v>
      </c>
      <c r="P1400" s="2" t="str">
        <f>IF(ISERR(FIND("06",GERAL[[#This Row],[ODS]])),"NÃO","SIM")</f>
        <v>NÃO</v>
      </c>
      <c r="Q1400" s="2" t="str">
        <f>IF(ISERR(FIND("07",GERAL[[#This Row],[ODS]])),"NÃO","SIM")</f>
        <v>NÃO</v>
      </c>
      <c r="R1400" s="2" t="str">
        <f>IF(ISERR(FIND("08",GERAL[[#This Row],[ODS]])),"NÃO","SIM")</f>
        <v>SIM</v>
      </c>
      <c r="S1400" s="2" t="str">
        <f>IF(ISERR(FIND("09",GERAL[[#This Row],[ODS]])),"NÃO","SIM")</f>
        <v>SIM</v>
      </c>
      <c r="T1400" s="2" t="str">
        <f>IF(ISERR(FIND("10",GERAL[[#This Row],[ODS]])),"NÃO","SIM")</f>
        <v>NÃO</v>
      </c>
      <c r="U1400" s="2" t="str">
        <f>IF(ISERR(FIND("11",GERAL[[#This Row],[ODS]])),"NÃO","SIM")</f>
        <v>NÃO</v>
      </c>
      <c r="V1400" s="2" t="str">
        <f>IF(ISERR(FIND("12",GERAL[[#This Row],[ODS]])),"NÃO","SIM")</f>
        <v>NÃO</v>
      </c>
      <c r="W1400" s="2" t="str">
        <f>IF(ISERR(FIND("13",GERAL[[#This Row],[ODS]])),"NÃO","SIM")</f>
        <v>NÃO</v>
      </c>
      <c r="X1400" s="2" t="str">
        <f>IF(ISERR(FIND("14",GERAL[[#This Row],[ODS]])),"NÃO","SIM")</f>
        <v>NÃO</v>
      </c>
      <c r="Y1400" s="2" t="str">
        <f>IF(ISERR(FIND("15",GERAL[[#This Row],[ODS]])),"NÃO","SIM")</f>
        <v>NÃO</v>
      </c>
      <c r="Z1400" s="2" t="str">
        <f>IF(ISERR(FIND("16",GERAL[[#This Row],[ODS]])),"NÃO","SIM")</f>
        <v>NÃO</v>
      </c>
      <c r="AA1400" s="2" t="str">
        <f>IF(ISERR(FIND("17",GERAL[[#This Row],[ODS]])),"NÃO","SIM")</f>
        <v>NÃO</v>
      </c>
      <c r="AB1400" s="1">
        <v>42.990630697825303</v>
      </c>
      <c r="AC1400" s="1">
        <v>46.834394872302425</v>
      </c>
      <c r="AD1400" s="1">
        <v>46.131321072028832</v>
      </c>
      <c r="AE1400" s="1">
        <v>45.545051369999392</v>
      </c>
      <c r="AF1400" s="1">
        <v>17.443838098146436</v>
      </c>
      <c r="AG1400" s="1" t="str">
        <f>GERAL[[#This Row],[SIGLA]]&amp;GERAL[[#This Row],[CÓD]]</f>
        <v>ROPM_FT</v>
      </c>
      <c r="AH1400" s="1">
        <f ca="1">VLOOKUP(GERAL[[#This Row],[REF_NOTA]],BASE_NOTAS[],7,FALSE)</f>
        <v>17.023507830338154</v>
      </c>
      <c r="AI1400" s="31">
        <f ca="1">IF(GERAL[[#This Row],[Nota 2025]]="",0,GERAL[[#This Row],[Nota 2026]]-GERAL[[#This Row],[Nota 2025]])</f>
        <v>-0.42033026780828209</v>
      </c>
    </row>
    <row r="1401" spans="1:35" ht="17" x14ac:dyDescent="0.35">
      <c r="A1401" s="2" t="s">
        <v>177</v>
      </c>
      <c r="B1401" s="2" t="s">
        <v>204</v>
      </c>
      <c r="C1401" s="2" t="s">
        <v>215</v>
      </c>
      <c r="D1401" s="15" t="s">
        <v>54</v>
      </c>
      <c r="E1401" s="2" t="s">
        <v>123</v>
      </c>
      <c r="F1401" s="2" t="str">
        <f>VLOOKUP(GERAL[[#This Row],[CÓD]],SEALL,6,FALSE)</f>
        <v>SG</v>
      </c>
      <c r="G140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0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0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01" s="2" t="str">
        <f>VLOOKUP(GERAL[[#This Row],[CÓD]],SEALL,4,FALSE)</f>
        <v>03, 08, 09</v>
      </c>
      <c r="K1401" s="2" t="str">
        <f>IF(ISERR(FIND("01",GERAL[[#This Row],[ODS]])),"NÃO","SIM")</f>
        <v>NÃO</v>
      </c>
      <c r="L1401" s="2" t="str">
        <f>IF(ISERR(FIND("02",GERAL[[#This Row],[ODS]])),"NÃO","SIM")</f>
        <v>NÃO</v>
      </c>
      <c r="M1401" s="2" t="str">
        <f>IF(ISERR(FIND("03",GERAL[[#This Row],[ODS]])),"NÃO","SIM")</f>
        <v>SIM</v>
      </c>
      <c r="N1401" s="2" t="str">
        <f>IF(ISERR(FIND("04",GERAL[[#This Row],[ODS]])),"NÃO","SIM")</f>
        <v>NÃO</v>
      </c>
      <c r="O1401" s="2" t="str">
        <f>IF(ISERR(FIND("05",GERAL[[#This Row],[ODS]])),"NÃO","SIM")</f>
        <v>NÃO</v>
      </c>
      <c r="P1401" s="2" t="str">
        <f>IF(ISERR(FIND("06",GERAL[[#This Row],[ODS]])),"NÃO","SIM")</f>
        <v>NÃO</v>
      </c>
      <c r="Q1401" s="2" t="str">
        <f>IF(ISERR(FIND("07",GERAL[[#This Row],[ODS]])),"NÃO","SIM")</f>
        <v>NÃO</v>
      </c>
      <c r="R1401" s="2" t="str">
        <f>IF(ISERR(FIND("08",GERAL[[#This Row],[ODS]])),"NÃO","SIM")</f>
        <v>SIM</v>
      </c>
      <c r="S1401" s="2" t="str">
        <f>IF(ISERR(FIND("09",GERAL[[#This Row],[ODS]])),"NÃO","SIM")</f>
        <v>SIM</v>
      </c>
      <c r="T1401" s="2" t="str">
        <f>IF(ISERR(FIND("10",GERAL[[#This Row],[ODS]])),"NÃO","SIM")</f>
        <v>NÃO</v>
      </c>
      <c r="U1401" s="2" t="str">
        <f>IF(ISERR(FIND("11",GERAL[[#This Row],[ODS]])),"NÃO","SIM")</f>
        <v>NÃO</v>
      </c>
      <c r="V1401" s="2" t="str">
        <f>IF(ISERR(FIND("12",GERAL[[#This Row],[ODS]])),"NÃO","SIM")</f>
        <v>NÃO</v>
      </c>
      <c r="W1401" s="2" t="str">
        <f>IF(ISERR(FIND("13",GERAL[[#This Row],[ODS]])),"NÃO","SIM")</f>
        <v>NÃO</v>
      </c>
      <c r="X1401" s="2" t="str">
        <f>IF(ISERR(FIND("14",GERAL[[#This Row],[ODS]])),"NÃO","SIM")</f>
        <v>NÃO</v>
      </c>
      <c r="Y1401" s="2" t="str">
        <f>IF(ISERR(FIND("15",GERAL[[#This Row],[ODS]])),"NÃO","SIM")</f>
        <v>NÃO</v>
      </c>
      <c r="Z1401" s="2" t="str">
        <f>IF(ISERR(FIND("16",GERAL[[#This Row],[ODS]])),"NÃO","SIM")</f>
        <v>NÃO</v>
      </c>
      <c r="AA1401" s="2" t="str">
        <f>IF(ISERR(FIND("17",GERAL[[#This Row],[ODS]])),"NÃO","SIM")</f>
        <v>NÃO</v>
      </c>
      <c r="AB1401" s="1">
        <v>100</v>
      </c>
      <c r="AC1401" s="1">
        <v>98.003257391686134</v>
      </c>
      <c r="AD1401" s="1">
        <v>90.321055603477475</v>
      </c>
      <c r="AE1401" s="1">
        <v>86.175580140551489</v>
      </c>
      <c r="AF1401" s="1">
        <v>100</v>
      </c>
      <c r="AG1401" s="1" t="str">
        <f>GERAL[[#This Row],[SIGLA]]&amp;GERAL[[#This Row],[CÓD]]</f>
        <v>RRPM_FT</v>
      </c>
      <c r="AH1401" s="1">
        <f ca="1">VLOOKUP(GERAL[[#This Row],[REF_NOTA]],BASE_NOTAS[],7,FALSE)</f>
        <v>100</v>
      </c>
      <c r="AI1401" s="31">
        <f ca="1">IF(GERAL[[#This Row],[Nota 2025]]="",0,GERAL[[#This Row],[Nota 2026]]-GERAL[[#This Row],[Nota 2025]])</f>
        <v>0</v>
      </c>
    </row>
    <row r="1402" spans="1:35" ht="17" x14ac:dyDescent="0.35">
      <c r="A1402" s="2" t="s">
        <v>179</v>
      </c>
      <c r="B1402" s="2" t="s">
        <v>194</v>
      </c>
      <c r="C1402" s="2" t="s">
        <v>215</v>
      </c>
      <c r="D1402" s="15" t="s">
        <v>54</v>
      </c>
      <c r="E1402" s="2" t="s">
        <v>123</v>
      </c>
      <c r="F1402" s="2" t="str">
        <f>VLOOKUP(GERAL[[#This Row],[CÓD]],SEALL,6,FALSE)</f>
        <v>SG</v>
      </c>
      <c r="G140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0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0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02" s="2" t="str">
        <f>VLOOKUP(GERAL[[#This Row],[CÓD]],SEALL,4,FALSE)</f>
        <v>03, 08, 09</v>
      </c>
      <c r="K1402" s="2" t="str">
        <f>IF(ISERR(FIND("01",GERAL[[#This Row],[ODS]])),"NÃO","SIM")</f>
        <v>NÃO</v>
      </c>
      <c r="L1402" s="2" t="str">
        <f>IF(ISERR(FIND("02",GERAL[[#This Row],[ODS]])),"NÃO","SIM")</f>
        <v>NÃO</v>
      </c>
      <c r="M1402" s="2" t="str">
        <f>IF(ISERR(FIND("03",GERAL[[#This Row],[ODS]])),"NÃO","SIM")</f>
        <v>SIM</v>
      </c>
      <c r="N1402" s="2" t="str">
        <f>IF(ISERR(FIND("04",GERAL[[#This Row],[ODS]])),"NÃO","SIM")</f>
        <v>NÃO</v>
      </c>
      <c r="O1402" s="2" t="str">
        <f>IF(ISERR(FIND("05",GERAL[[#This Row],[ODS]])),"NÃO","SIM")</f>
        <v>NÃO</v>
      </c>
      <c r="P1402" s="2" t="str">
        <f>IF(ISERR(FIND("06",GERAL[[#This Row],[ODS]])),"NÃO","SIM")</f>
        <v>NÃO</v>
      </c>
      <c r="Q1402" s="2" t="str">
        <f>IF(ISERR(FIND("07",GERAL[[#This Row],[ODS]])),"NÃO","SIM")</f>
        <v>NÃO</v>
      </c>
      <c r="R1402" s="2" t="str">
        <f>IF(ISERR(FIND("08",GERAL[[#This Row],[ODS]])),"NÃO","SIM")</f>
        <v>SIM</v>
      </c>
      <c r="S1402" s="2" t="str">
        <f>IF(ISERR(FIND("09",GERAL[[#This Row],[ODS]])),"NÃO","SIM")</f>
        <v>SIM</v>
      </c>
      <c r="T1402" s="2" t="str">
        <f>IF(ISERR(FIND("10",GERAL[[#This Row],[ODS]])),"NÃO","SIM")</f>
        <v>NÃO</v>
      </c>
      <c r="U1402" s="2" t="str">
        <f>IF(ISERR(FIND("11",GERAL[[#This Row],[ODS]])),"NÃO","SIM")</f>
        <v>NÃO</v>
      </c>
      <c r="V1402" s="2" t="str">
        <f>IF(ISERR(FIND("12",GERAL[[#This Row],[ODS]])),"NÃO","SIM")</f>
        <v>NÃO</v>
      </c>
      <c r="W1402" s="2" t="str">
        <f>IF(ISERR(FIND("13",GERAL[[#This Row],[ODS]])),"NÃO","SIM")</f>
        <v>NÃO</v>
      </c>
      <c r="X1402" s="2" t="str">
        <f>IF(ISERR(FIND("14",GERAL[[#This Row],[ODS]])),"NÃO","SIM")</f>
        <v>NÃO</v>
      </c>
      <c r="Y1402" s="2" t="str">
        <f>IF(ISERR(FIND("15",GERAL[[#This Row],[ODS]])),"NÃO","SIM")</f>
        <v>NÃO</v>
      </c>
      <c r="Z1402" s="2" t="str">
        <f>IF(ISERR(FIND("16",GERAL[[#This Row],[ODS]])),"NÃO","SIM")</f>
        <v>NÃO</v>
      </c>
      <c r="AA1402" s="2" t="str">
        <f>IF(ISERR(FIND("17",GERAL[[#This Row],[ODS]])),"NÃO","SIM")</f>
        <v>NÃO</v>
      </c>
      <c r="AB1402" s="1">
        <v>32.517355723640129</v>
      </c>
      <c r="AC1402" s="1">
        <v>35.844079353187404</v>
      </c>
      <c r="AD1402" s="1">
        <v>35.935270270329219</v>
      </c>
      <c r="AE1402" s="1">
        <v>36.091412667350333</v>
      </c>
      <c r="AF1402" s="1">
        <v>43.053280342076839</v>
      </c>
      <c r="AG1402" s="1" t="str">
        <f>GERAL[[#This Row],[SIGLA]]&amp;GERAL[[#This Row],[CÓD]]</f>
        <v>SCPM_FT</v>
      </c>
      <c r="AH1402" s="1">
        <f ca="1">VLOOKUP(GERAL[[#This Row],[REF_NOTA]],BASE_NOTAS[],7,FALSE)</f>
        <v>42.935905168315152</v>
      </c>
      <c r="AI1402" s="31">
        <f ca="1">IF(GERAL[[#This Row],[Nota 2025]]="",0,GERAL[[#This Row],[Nota 2026]]-GERAL[[#This Row],[Nota 2025]])</f>
        <v>-0.11737517376168682</v>
      </c>
    </row>
    <row r="1403" spans="1:35" ht="17" x14ac:dyDescent="0.35">
      <c r="A1403" s="2" t="s">
        <v>181</v>
      </c>
      <c r="B1403" s="2" t="s">
        <v>186</v>
      </c>
      <c r="C1403" s="2" t="s">
        <v>215</v>
      </c>
      <c r="D1403" s="15" t="s">
        <v>54</v>
      </c>
      <c r="E1403" s="2" t="s">
        <v>123</v>
      </c>
      <c r="F1403" s="2" t="str">
        <f>VLOOKUP(GERAL[[#This Row],[CÓD]],SEALL,6,FALSE)</f>
        <v>SG</v>
      </c>
      <c r="G140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0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0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03" s="2" t="str">
        <f>VLOOKUP(GERAL[[#This Row],[CÓD]],SEALL,4,FALSE)</f>
        <v>03, 08, 09</v>
      </c>
      <c r="K1403" s="2" t="str">
        <f>IF(ISERR(FIND("01",GERAL[[#This Row],[ODS]])),"NÃO","SIM")</f>
        <v>NÃO</v>
      </c>
      <c r="L1403" s="2" t="str">
        <f>IF(ISERR(FIND("02",GERAL[[#This Row],[ODS]])),"NÃO","SIM")</f>
        <v>NÃO</v>
      </c>
      <c r="M1403" s="2" t="str">
        <f>IF(ISERR(FIND("03",GERAL[[#This Row],[ODS]])),"NÃO","SIM")</f>
        <v>SIM</v>
      </c>
      <c r="N1403" s="2" t="str">
        <f>IF(ISERR(FIND("04",GERAL[[#This Row],[ODS]])),"NÃO","SIM")</f>
        <v>NÃO</v>
      </c>
      <c r="O1403" s="2" t="str">
        <f>IF(ISERR(FIND("05",GERAL[[#This Row],[ODS]])),"NÃO","SIM")</f>
        <v>NÃO</v>
      </c>
      <c r="P1403" s="2" t="str">
        <f>IF(ISERR(FIND("06",GERAL[[#This Row],[ODS]])),"NÃO","SIM")</f>
        <v>NÃO</v>
      </c>
      <c r="Q1403" s="2" t="str">
        <f>IF(ISERR(FIND("07",GERAL[[#This Row],[ODS]])),"NÃO","SIM")</f>
        <v>NÃO</v>
      </c>
      <c r="R1403" s="2" t="str">
        <f>IF(ISERR(FIND("08",GERAL[[#This Row],[ODS]])),"NÃO","SIM")</f>
        <v>SIM</v>
      </c>
      <c r="S1403" s="2" t="str">
        <f>IF(ISERR(FIND("09",GERAL[[#This Row],[ODS]])),"NÃO","SIM")</f>
        <v>SIM</v>
      </c>
      <c r="T1403" s="2" t="str">
        <f>IF(ISERR(FIND("10",GERAL[[#This Row],[ODS]])),"NÃO","SIM")</f>
        <v>NÃO</v>
      </c>
      <c r="U1403" s="2" t="str">
        <f>IF(ISERR(FIND("11",GERAL[[#This Row],[ODS]])),"NÃO","SIM")</f>
        <v>NÃO</v>
      </c>
      <c r="V1403" s="2" t="str">
        <f>IF(ISERR(FIND("12",GERAL[[#This Row],[ODS]])),"NÃO","SIM")</f>
        <v>NÃO</v>
      </c>
      <c r="W1403" s="2" t="str">
        <f>IF(ISERR(FIND("13",GERAL[[#This Row],[ODS]])),"NÃO","SIM")</f>
        <v>NÃO</v>
      </c>
      <c r="X1403" s="2" t="str">
        <f>IF(ISERR(FIND("14",GERAL[[#This Row],[ODS]])),"NÃO","SIM")</f>
        <v>NÃO</v>
      </c>
      <c r="Y1403" s="2" t="str">
        <f>IF(ISERR(FIND("15",GERAL[[#This Row],[ODS]])),"NÃO","SIM")</f>
        <v>NÃO</v>
      </c>
      <c r="Z1403" s="2" t="str">
        <f>IF(ISERR(FIND("16",GERAL[[#This Row],[ODS]])),"NÃO","SIM")</f>
        <v>NÃO</v>
      </c>
      <c r="AA1403" s="2" t="str">
        <f>IF(ISERR(FIND("17",GERAL[[#This Row],[ODS]])),"NÃO","SIM")</f>
        <v>NÃO</v>
      </c>
      <c r="AB1403" s="1">
        <v>24.039806185119215</v>
      </c>
      <c r="AC1403" s="1">
        <v>26.790830247590016</v>
      </c>
      <c r="AD1403" s="1">
        <v>26.918586353773279</v>
      </c>
      <c r="AE1403" s="1">
        <v>26.820983948353444</v>
      </c>
      <c r="AF1403" s="1">
        <v>12.30298249276448</v>
      </c>
      <c r="AG1403" s="1" t="str">
        <f>GERAL[[#This Row],[SIGLA]]&amp;GERAL[[#This Row],[CÓD]]</f>
        <v>SPPM_FT</v>
      </c>
      <c r="AH1403" s="1">
        <f ca="1">VLOOKUP(GERAL[[#This Row],[REF_NOTA]],BASE_NOTAS[],7,FALSE)</f>
        <v>11.802092821734613</v>
      </c>
      <c r="AI1403" s="31">
        <f ca="1">IF(GERAL[[#This Row],[Nota 2025]]="",0,GERAL[[#This Row],[Nota 2026]]-GERAL[[#This Row],[Nota 2025]])</f>
        <v>-0.50088967102986715</v>
      </c>
    </row>
    <row r="1404" spans="1:35" ht="17" x14ac:dyDescent="0.35">
      <c r="A1404" s="2" t="s">
        <v>180</v>
      </c>
      <c r="B1404" s="2" t="s">
        <v>206</v>
      </c>
      <c r="C1404" s="2" t="s">
        <v>215</v>
      </c>
      <c r="D1404" s="15" t="s">
        <v>54</v>
      </c>
      <c r="E1404" s="2" t="s">
        <v>123</v>
      </c>
      <c r="F1404" s="2" t="str">
        <f>VLOOKUP(GERAL[[#This Row],[CÓD]],SEALL,6,FALSE)</f>
        <v>SG</v>
      </c>
      <c r="G140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0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0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04" s="2" t="str">
        <f>VLOOKUP(GERAL[[#This Row],[CÓD]],SEALL,4,FALSE)</f>
        <v>03, 08, 09</v>
      </c>
      <c r="K1404" s="2" t="str">
        <f>IF(ISERR(FIND("01",GERAL[[#This Row],[ODS]])),"NÃO","SIM")</f>
        <v>NÃO</v>
      </c>
      <c r="L1404" s="2" t="str">
        <f>IF(ISERR(FIND("02",GERAL[[#This Row],[ODS]])),"NÃO","SIM")</f>
        <v>NÃO</v>
      </c>
      <c r="M1404" s="2" t="str">
        <f>IF(ISERR(FIND("03",GERAL[[#This Row],[ODS]])),"NÃO","SIM")</f>
        <v>SIM</v>
      </c>
      <c r="N1404" s="2" t="str">
        <f>IF(ISERR(FIND("04",GERAL[[#This Row],[ODS]])),"NÃO","SIM")</f>
        <v>NÃO</v>
      </c>
      <c r="O1404" s="2" t="str">
        <f>IF(ISERR(FIND("05",GERAL[[#This Row],[ODS]])),"NÃO","SIM")</f>
        <v>NÃO</v>
      </c>
      <c r="P1404" s="2" t="str">
        <f>IF(ISERR(FIND("06",GERAL[[#This Row],[ODS]])),"NÃO","SIM")</f>
        <v>NÃO</v>
      </c>
      <c r="Q1404" s="2" t="str">
        <f>IF(ISERR(FIND("07",GERAL[[#This Row],[ODS]])),"NÃO","SIM")</f>
        <v>NÃO</v>
      </c>
      <c r="R1404" s="2" t="str">
        <f>IF(ISERR(FIND("08",GERAL[[#This Row],[ODS]])),"NÃO","SIM")</f>
        <v>SIM</v>
      </c>
      <c r="S1404" s="2" t="str">
        <f>IF(ISERR(FIND("09",GERAL[[#This Row],[ODS]])),"NÃO","SIM")</f>
        <v>SIM</v>
      </c>
      <c r="T1404" s="2" t="str">
        <f>IF(ISERR(FIND("10",GERAL[[#This Row],[ODS]])),"NÃO","SIM")</f>
        <v>NÃO</v>
      </c>
      <c r="U1404" s="2" t="str">
        <f>IF(ISERR(FIND("11",GERAL[[#This Row],[ODS]])),"NÃO","SIM")</f>
        <v>NÃO</v>
      </c>
      <c r="V1404" s="2" t="str">
        <f>IF(ISERR(FIND("12",GERAL[[#This Row],[ODS]])),"NÃO","SIM")</f>
        <v>NÃO</v>
      </c>
      <c r="W1404" s="2" t="str">
        <f>IF(ISERR(FIND("13",GERAL[[#This Row],[ODS]])),"NÃO","SIM")</f>
        <v>NÃO</v>
      </c>
      <c r="X1404" s="2" t="str">
        <f>IF(ISERR(FIND("14",GERAL[[#This Row],[ODS]])),"NÃO","SIM")</f>
        <v>NÃO</v>
      </c>
      <c r="Y1404" s="2" t="str">
        <f>IF(ISERR(FIND("15",GERAL[[#This Row],[ODS]])),"NÃO","SIM")</f>
        <v>NÃO</v>
      </c>
      <c r="Z1404" s="2" t="str">
        <f>IF(ISERR(FIND("16",GERAL[[#This Row],[ODS]])),"NÃO","SIM")</f>
        <v>NÃO</v>
      </c>
      <c r="AA1404" s="2" t="str">
        <f>IF(ISERR(FIND("17",GERAL[[#This Row],[ODS]])),"NÃO","SIM")</f>
        <v>NÃO</v>
      </c>
      <c r="AB1404" s="1">
        <v>40.632847309415737</v>
      </c>
      <c r="AC1404" s="1">
        <v>44.198463474217895</v>
      </c>
      <c r="AD1404" s="1">
        <v>42.977959148249937</v>
      </c>
      <c r="AE1404" s="1">
        <v>41.525029433012755</v>
      </c>
      <c r="AF1404" s="1">
        <v>18.567607327935363</v>
      </c>
      <c r="AG1404" s="1" t="str">
        <f>GERAL[[#This Row],[SIGLA]]&amp;GERAL[[#This Row],[CÓD]]</f>
        <v>SEPM_FT</v>
      </c>
      <c r="AH1404" s="1">
        <f ca="1">VLOOKUP(GERAL[[#This Row],[REF_NOTA]],BASE_NOTAS[],7,FALSE)</f>
        <v>17.399477437004617</v>
      </c>
      <c r="AI1404" s="31">
        <f ca="1">IF(GERAL[[#This Row],[Nota 2025]]="",0,GERAL[[#This Row],[Nota 2026]]-GERAL[[#This Row],[Nota 2025]])</f>
        <v>-1.1681298909307465</v>
      </c>
    </row>
    <row r="1405" spans="1:35" ht="17" x14ac:dyDescent="0.35">
      <c r="A1405" s="2" t="s">
        <v>182</v>
      </c>
      <c r="B1405" s="2" t="s">
        <v>185</v>
      </c>
      <c r="C1405" s="2" t="s">
        <v>215</v>
      </c>
      <c r="D1405" s="15" t="s">
        <v>54</v>
      </c>
      <c r="E1405" s="2" t="s">
        <v>123</v>
      </c>
      <c r="F1405" s="2" t="str">
        <f>VLOOKUP(GERAL[[#This Row],[CÓD]],SEALL,6,FALSE)</f>
        <v>SG</v>
      </c>
      <c r="G140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0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0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05" s="2" t="str">
        <f>VLOOKUP(GERAL[[#This Row],[CÓD]],SEALL,4,FALSE)</f>
        <v>03, 08, 09</v>
      </c>
      <c r="K1405" s="2" t="str">
        <f>IF(ISERR(FIND("01",GERAL[[#This Row],[ODS]])),"NÃO","SIM")</f>
        <v>NÃO</v>
      </c>
      <c r="L1405" s="2" t="str">
        <f>IF(ISERR(FIND("02",GERAL[[#This Row],[ODS]])),"NÃO","SIM")</f>
        <v>NÃO</v>
      </c>
      <c r="M1405" s="2" t="str">
        <f>IF(ISERR(FIND("03",GERAL[[#This Row],[ODS]])),"NÃO","SIM")</f>
        <v>SIM</v>
      </c>
      <c r="N1405" s="2" t="str">
        <f>IF(ISERR(FIND("04",GERAL[[#This Row],[ODS]])),"NÃO","SIM")</f>
        <v>NÃO</v>
      </c>
      <c r="O1405" s="2" t="str">
        <f>IF(ISERR(FIND("05",GERAL[[#This Row],[ODS]])),"NÃO","SIM")</f>
        <v>NÃO</v>
      </c>
      <c r="P1405" s="2" t="str">
        <f>IF(ISERR(FIND("06",GERAL[[#This Row],[ODS]])),"NÃO","SIM")</f>
        <v>NÃO</v>
      </c>
      <c r="Q1405" s="2" t="str">
        <f>IF(ISERR(FIND("07",GERAL[[#This Row],[ODS]])),"NÃO","SIM")</f>
        <v>NÃO</v>
      </c>
      <c r="R1405" s="2" t="str">
        <f>IF(ISERR(FIND("08",GERAL[[#This Row],[ODS]])),"NÃO","SIM")</f>
        <v>SIM</v>
      </c>
      <c r="S1405" s="2" t="str">
        <f>IF(ISERR(FIND("09",GERAL[[#This Row],[ODS]])),"NÃO","SIM")</f>
        <v>SIM</v>
      </c>
      <c r="T1405" s="2" t="str">
        <f>IF(ISERR(FIND("10",GERAL[[#This Row],[ODS]])),"NÃO","SIM")</f>
        <v>NÃO</v>
      </c>
      <c r="U1405" s="2" t="str">
        <f>IF(ISERR(FIND("11",GERAL[[#This Row],[ODS]])),"NÃO","SIM")</f>
        <v>NÃO</v>
      </c>
      <c r="V1405" s="2" t="str">
        <f>IF(ISERR(FIND("12",GERAL[[#This Row],[ODS]])),"NÃO","SIM")</f>
        <v>NÃO</v>
      </c>
      <c r="W1405" s="2" t="str">
        <f>IF(ISERR(FIND("13",GERAL[[#This Row],[ODS]])),"NÃO","SIM")</f>
        <v>NÃO</v>
      </c>
      <c r="X1405" s="2" t="str">
        <f>IF(ISERR(FIND("14",GERAL[[#This Row],[ODS]])),"NÃO","SIM")</f>
        <v>NÃO</v>
      </c>
      <c r="Y1405" s="2" t="str">
        <f>IF(ISERR(FIND("15",GERAL[[#This Row],[ODS]])),"NÃO","SIM")</f>
        <v>NÃO</v>
      </c>
      <c r="Z1405" s="2" t="str">
        <f>IF(ISERR(FIND("16",GERAL[[#This Row],[ODS]])),"NÃO","SIM")</f>
        <v>NÃO</v>
      </c>
      <c r="AA1405" s="2" t="str">
        <f>IF(ISERR(FIND("17",GERAL[[#This Row],[ODS]])),"NÃO","SIM")</f>
        <v>NÃO</v>
      </c>
      <c r="AB1405" s="1">
        <v>52.633534789192716</v>
      </c>
      <c r="AC1405" s="1">
        <v>57.405061068744999</v>
      </c>
      <c r="AD1405" s="1">
        <v>56.152131425575604</v>
      </c>
      <c r="AE1405" s="1">
        <v>55.028166602127257</v>
      </c>
      <c r="AF1405" s="1">
        <v>26.643851238383963</v>
      </c>
      <c r="AG1405" s="1" t="str">
        <f>GERAL[[#This Row],[SIGLA]]&amp;GERAL[[#This Row],[CÓD]]</f>
        <v>TOPM_FT</v>
      </c>
      <c r="AH1405" s="1">
        <f ca="1">VLOOKUP(GERAL[[#This Row],[REF_NOTA]],BASE_NOTAS[],7,FALSE)</f>
        <v>26.119839587926659</v>
      </c>
      <c r="AI1405" s="31">
        <f ca="1">IF(GERAL[[#This Row],[Nota 2025]]="",0,GERAL[[#This Row],[Nota 2026]]-GERAL[[#This Row],[Nota 2025]])</f>
        <v>-0.5240116504573038</v>
      </c>
    </row>
    <row r="1406" spans="1:35" ht="17" x14ac:dyDescent="0.35">
      <c r="A1406" s="2" t="s">
        <v>0</v>
      </c>
      <c r="B1406" s="2" t="s">
        <v>156</v>
      </c>
      <c r="C1406" s="2" t="s">
        <v>215</v>
      </c>
      <c r="D1406" s="15" t="s">
        <v>52</v>
      </c>
      <c r="E1406" s="2" t="s">
        <v>121</v>
      </c>
      <c r="F1406" s="2" t="str">
        <f>VLOOKUP(GERAL[[#This Row],[CÓD]],SEALL,6,FALSE)</f>
        <v>SG</v>
      </c>
      <c r="G140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0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0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06" s="2" t="str">
        <f>VLOOKUP(GERAL[[#This Row],[CÓD]],SEALL,4,FALSE)</f>
        <v>08, 09, 17</v>
      </c>
      <c r="K1406" s="2" t="str">
        <f>IF(ISERR(FIND("01",GERAL[[#This Row],[ODS]])),"NÃO","SIM")</f>
        <v>NÃO</v>
      </c>
      <c r="L1406" s="2" t="str">
        <f>IF(ISERR(FIND("02",GERAL[[#This Row],[ODS]])),"NÃO","SIM")</f>
        <v>NÃO</v>
      </c>
      <c r="M1406" s="2" t="str">
        <f>IF(ISERR(FIND("03",GERAL[[#This Row],[ODS]])),"NÃO","SIM")</f>
        <v>NÃO</v>
      </c>
      <c r="N1406" s="2" t="str">
        <f>IF(ISERR(FIND("04",GERAL[[#This Row],[ODS]])),"NÃO","SIM")</f>
        <v>NÃO</v>
      </c>
      <c r="O1406" s="2" t="str">
        <f>IF(ISERR(FIND("05",GERAL[[#This Row],[ODS]])),"NÃO","SIM")</f>
        <v>NÃO</v>
      </c>
      <c r="P1406" s="2" t="str">
        <f>IF(ISERR(FIND("06",GERAL[[#This Row],[ODS]])),"NÃO","SIM")</f>
        <v>NÃO</v>
      </c>
      <c r="Q1406" s="2" t="str">
        <f>IF(ISERR(FIND("07",GERAL[[#This Row],[ODS]])),"NÃO","SIM")</f>
        <v>NÃO</v>
      </c>
      <c r="R1406" s="2" t="str">
        <f>IF(ISERR(FIND("08",GERAL[[#This Row],[ODS]])),"NÃO","SIM")</f>
        <v>SIM</v>
      </c>
      <c r="S1406" s="2" t="str">
        <f>IF(ISERR(FIND("09",GERAL[[#This Row],[ODS]])),"NÃO","SIM")</f>
        <v>SIM</v>
      </c>
      <c r="T1406" s="2" t="str">
        <f>IF(ISERR(FIND("10",GERAL[[#This Row],[ODS]])),"NÃO","SIM")</f>
        <v>NÃO</v>
      </c>
      <c r="U1406" s="2" t="str">
        <f>IF(ISERR(FIND("11",GERAL[[#This Row],[ODS]])),"NÃO","SIM")</f>
        <v>NÃO</v>
      </c>
      <c r="V1406" s="2" t="str">
        <f>IF(ISERR(FIND("12",GERAL[[#This Row],[ODS]])),"NÃO","SIM")</f>
        <v>NÃO</v>
      </c>
      <c r="W1406" s="2" t="str">
        <f>IF(ISERR(FIND("13",GERAL[[#This Row],[ODS]])),"NÃO","SIM")</f>
        <v>NÃO</v>
      </c>
      <c r="X1406" s="2" t="str">
        <f>IF(ISERR(FIND("14",GERAL[[#This Row],[ODS]])),"NÃO","SIM")</f>
        <v>NÃO</v>
      </c>
      <c r="Y1406" s="2" t="str">
        <f>IF(ISERR(FIND("15",GERAL[[#This Row],[ODS]])),"NÃO","SIM")</f>
        <v>NÃO</v>
      </c>
      <c r="Z1406" s="2" t="str">
        <f>IF(ISERR(FIND("16",GERAL[[#This Row],[ODS]])),"NÃO","SIM")</f>
        <v>NÃO</v>
      </c>
      <c r="AA1406" s="2" t="str">
        <f>IF(ISERR(FIND("17",GERAL[[#This Row],[ODS]])),"NÃO","SIM")</f>
        <v>SIM</v>
      </c>
      <c r="AB1406" s="1">
        <v>6.6603281184868871E-2</v>
      </c>
      <c r="AC1406" s="1">
        <v>6.4404871477896919E-2</v>
      </c>
      <c r="AD1406" s="1">
        <v>1.7140500224464238E-2</v>
      </c>
      <c r="AE1406" s="1">
        <v>0.10535431134986142</v>
      </c>
      <c r="AF1406" s="1">
        <v>0.10791916355025724</v>
      </c>
      <c r="AG1406" s="1" t="str">
        <f>GERAL[[#This Row],[SIGLA]]&amp;GERAL[[#This Row],[CÓD]]</f>
        <v>ACPM_PB_TM</v>
      </c>
      <c r="AH1406" s="1">
        <f ca="1">VLOOKUP(GERAL[[#This Row],[REF_NOTA]],BASE_NOTAS[],7,FALSE)</f>
        <v>4.6034358859741498E-2</v>
      </c>
      <c r="AI1406" s="31">
        <f ca="1">IF(GERAL[[#This Row],[Nota 2025]]="",0,GERAL[[#This Row],[Nota 2026]]-GERAL[[#This Row],[Nota 2025]])</f>
        <v>-6.1884804690515743E-2</v>
      </c>
    </row>
    <row r="1407" spans="1:35" ht="17" x14ac:dyDescent="0.35">
      <c r="A1407" s="2" t="s">
        <v>1</v>
      </c>
      <c r="B1407" s="2" t="s">
        <v>157</v>
      </c>
      <c r="C1407" s="2" t="s">
        <v>215</v>
      </c>
      <c r="D1407" s="15" t="s">
        <v>52</v>
      </c>
      <c r="E1407" s="2" t="s">
        <v>121</v>
      </c>
      <c r="F1407" s="2" t="str">
        <f>VLOOKUP(GERAL[[#This Row],[CÓD]],SEALL,6,FALSE)</f>
        <v>SG</v>
      </c>
      <c r="G140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0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0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07" s="2" t="str">
        <f>VLOOKUP(GERAL[[#This Row],[CÓD]],SEALL,4,FALSE)</f>
        <v>08, 09, 17</v>
      </c>
      <c r="K1407" s="2" t="str">
        <f>IF(ISERR(FIND("01",GERAL[[#This Row],[ODS]])),"NÃO","SIM")</f>
        <v>NÃO</v>
      </c>
      <c r="L1407" s="2" t="str">
        <f>IF(ISERR(FIND("02",GERAL[[#This Row],[ODS]])),"NÃO","SIM")</f>
        <v>NÃO</v>
      </c>
      <c r="M1407" s="2" t="str">
        <f>IF(ISERR(FIND("03",GERAL[[#This Row],[ODS]])),"NÃO","SIM")</f>
        <v>NÃO</v>
      </c>
      <c r="N1407" s="2" t="str">
        <f>IF(ISERR(FIND("04",GERAL[[#This Row],[ODS]])),"NÃO","SIM")</f>
        <v>NÃO</v>
      </c>
      <c r="O1407" s="2" t="str">
        <f>IF(ISERR(FIND("05",GERAL[[#This Row],[ODS]])),"NÃO","SIM")</f>
        <v>NÃO</v>
      </c>
      <c r="P1407" s="2" t="str">
        <f>IF(ISERR(FIND("06",GERAL[[#This Row],[ODS]])),"NÃO","SIM")</f>
        <v>NÃO</v>
      </c>
      <c r="Q1407" s="2" t="str">
        <f>IF(ISERR(FIND("07",GERAL[[#This Row],[ODS]])),"NÃO","SIM")</f>
        <v>NÃO</v>
      </c>
      <c r="R1407" s="2" t="str">
        <f>IF(ISERR(FIND("08",GERAL[[#This Row],[ODS]])),"NÃO","SIM")</f>
        <v>SIM</v>
      </c>
      <c r="S1407" s="2" t="str">
        <f>IF(ISERR(FIND("09",GERAL[[#This Row],[ODS]])),"NÃO","SIM")</f>
        <v>SIM</v>
      </c>
      <c r="T1407" s="2" t="str">
        <f>IF(ISERR(FIND("10",GERAL[[#This Row],[ODS]])),"NÃO","SIM")</f>
        <v>NÃO</v>
      </c>
      <c r="U1407" s="2" t="str">
        <f>IF(ISERR(FIND("11",GERAL[[#This Row],[ODS]])),"NÃO","SIM")</f>
        <v>NÃO</v>
      </c>
      <c r="V1407" s="2" t="str">
        <f>IF(ISERR(FIND("12",GERAL[[#This Row],[ODS]])),"NÃO","SIM")</f>
        <v>NÃO</v>
      </c>
      <c r="W1407" s="2" t="str">
        <f>IF(ISERR(FIND("13",GERAL[[#This Row],[ODS]])),"NÃO","SIM")</f>
        <v>NÃO</v>
      </c>
      <c r="X1407" s="2" t="str">
        <f>IF(ISERR(FIND("14",GERAL[[#This Row],[ODS]])),"NÃO","SIM")</f>
        <v>NÃO</v>
      </c>
      <c r="Y1407" s="2" t="str">
        <f>IF(ISERR(FIND("15",GERAL[[#This Row],[ODS]])),"NÃO","SIM")</f>
        <v>NÃO</v>
      </c>
      <c r="Z1407" s="2" t="str">
        <f>IF(ISERR(FIND("16",GERAL[[#This Row],[ODS]])),"NÃO","SIM")</f>
        <v>NÃO</v>
      </c>
      <c r="AA1407" s="2" t="str">
        <f>IF(ISERR(FIND("17",GERAL[[#This Row],[ODS]])),"NÃO","SIM")</f>
        <v>SIM</v>
      </c>
      <c r="AB1407" s="1">
        <v>1.8685063800523329</v>
      </c>
      <c r="AC1407" s="1">
        <v>1.9538174539433639</v>
      </c>
      <c r="AD1407" s="1">
        <v>2.0444974511125769</v>
      </c>
      <c r="AE1407" s="1">
        <v>2.2222863376499964</v>
      </c>
      <c r="AF1407" s="1">
        <v>1.8024493498860901</v>
      </c>
      <c r="AG1407" s="1" t="str">
        <f>GERAL[[#This Row],[SIGLA]]&amp;GERAL[[#This Row],[CÓD]]</f>
        <v>ALPM_PB_TM</v>
      </c>
      <c r="AH1407" s="1">
        <f ca="1">VLOOKUP(GERAL[[#This Row],[REF_NOTA]],BASE_NOTAS[],7,FALSE)</f>
        <v>1.8682161141527363</v>
      </c>
      <c r="AI1407" s="31">
        <f ca="1">IF(GERAL[[#This Row],[Nota 2025]]="",0,GERAL[[#This Row],[Nota 2026]]-GERAL[[#This Row],[Nota 2025]])</f>
        <v>6.5766764266646183E-2</v>
      </c>
    </row>
    <row r="1408" spans="1:35" ht="17" x14ac:dyDescent="0.35">
      <c r="A1408" s="2" t="s">
        <v>159</v>
      </c>
      <c r="B1408" s="2" t="s">
        <v>184</v>
      </c>
      <c r="C1408" s="2" t="s">
        <v>215</v>
      </c>
      <c r="D1408" s="15" t="s">
        <v>52</v>
      </c>
      <c r="E1408" s="2" t="s">
        <v>121</v>
      </c>
      <c r="F1408" s="2" t="str">
        <f>VLOOKUP(GERAL[[#This Row],[CÓD]],SEALL,6,FALSE)</f>
        <v>SG</v>
      </c>
      <c r="G140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0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0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08" s="2" t="str">
        <f>VLOOKUP(GERAL[[#This Row],[CÓD]],SEALL,4,FALSE)</f>
        <v>08, 09, 17</v>
      </c>
      <c r="K1408" s="2" t="str">
        <f>IF(ISERR(FIND("01",GERAL[[#This Row],[ODS]])),"NÃO","SIM")</f>
        <v>NÃO</v>
      </c>
      <c r="L1408" s="2" t="str">
        <f>IF(ISERR(FIND("02",GERAL[[#This Row],[ODS]])),"NÃO","SIM")</f>
        <v>NÃO</v>
      </c>
      <c r="M1408" s="2" t="str">
        <f>IF(ISERR(FIND("03",GERAL[[#This Row],[ODS]])),"NÃO","SIM")</f>
        <v>NÃO</v>
      </c>
      <c r="N1408" s="2" t="str">
        <f>IF(ISERR(FIND("04",GERAL[[#This Row],[ODS]])),"NÃO","SIM")</f>
        <v>NÃO</v>
      </c>
      <c r="O1408" s="2" t="str">
        <f>IF(ISERR(FIND("05",GERAL[[#This Row],[ODS]])),"NÃO","SIM")</f>
        <v>NÃO</v>
      </c>
      <c r="P1408" s="2" t="str">
        <f>IF(ISERR(FIND("06",GERAL[[#This Row],[ODS]])),"NÃO","SIM")</f>
        <v>NÃO</v>
      </c>
      <c r="Q1408" s="2" t="str">
        <f>IF(ISERR(FIND("07",GERAL[[#This Row],[ODS]])),"NÃO","SIM")</f>
        <v>NÃO</v>
      </c>
      <c r="R1408" s="2" t="str">
        <f>IF(ISERR(FIND("08",GERAL[[#This Row],[ODS]])),"NÃO","SIM")</f>
        <v>SIM</v>
      </c>
      <c r="S1408" s="2" t="str">
        <f>IF(ISERR(FIND("09",GERAL[[#This Row],[ODS]])),"NÃO","SIM")</f>
        <v>SIM</v>
      </c>
      <c r="T1408" s="2" t="str">
        <f>IF(ISERR(FIND("10",GERAL[[#This Row],[ODS]])),"NÃO","SIM")</f>
        <v>NÃO</v>
      </c>
      <c r="U1408" s="2" t="str">
        <f>IF(ISERR(FIND("11",GERAL[[#This Row],[ODS]])),"NÃO","SIM")</f>
        <v>NÃO</v>
      </c>
      <c r="V1408" s="2" t="str">
        <f>IF(ISERR(FIND("12",GERAL[[#This Row],[ODS]])),"NÃO","SIM")</f>
        <v>NÃO</v>
      </c>
      <c r="W1408" s="2" t="str">
        <f>IF(ISERR(FIND("13",GERAL[[#This Row],[ODS]])),"NÃO","SIM")</f>
        <v>NÃO</v>
      </c>
      <c r="X1408" s="2" t="str">
        <f>IF(ISERR(FIND("14",GERAL[[#This Row],[ODS]])),"NÃO","SIM")</f>
        <v>NÃO</v>
      </c>
      <c r="Y1408" s="2" t="str">
        <f>IF(ISERR(FIND("15",GERAL[[#This Row],[ODS]])),"NÃO","SIM")</f>
        <v>NÃO</v>
      </c>
      <c r="Z1408" s="2" t="str">
        <f>IF(ISERR(FIND("16",GERAL[[#This Row],[ODS]])),"NÃO","SIM")</f>
        <v>NÃO</v>
      </c>
      <c r="AA1408" s="2" t="str">
        <f>IF(ISERR(FIND("17",GERAL[[#This Row],[ODS]])),"NÃO","SIM")</f>
        <v>SIM</v>
      </c>
      <c r="AB1408" s="1">
        <v>0.14477220372082605</v>
      </c>
      <c r="AC1408" s="1">
        <v>0.14687343473114267</v>
      </c>
      <c r="AD1408" s="1">
        <v>0.10096799460942596</v>
      </c>
      <c r="AE1408" s="1">
        <v>6.282036778992113E-2</v>
      </c>
      <c r="AF1408" s="1">
        <v>0.12455141340280233</v>
      </c>
      <c r="AG1408" s="1" t="str">
        <f>GERAL[[#This Row],[SIGLA]]&amp;GERAL[[#This Row],[CÓD]]</f>
        <v>APPM_PB_TM</v>
      </c>
      <c r="AH1408" s="1">
        <f ca="1">VLOOKUP(GERAL[[#This Row],[REF_NOTA]],BASE_NOTAS[],7,FALSE)</f>
        <v>0.14577670339383764</v>
      </c>
      <c r="AI1408" s="31">
        <f ca="1">IF(GERAL[[#This Row],[Nota 2025]]="",0,GERAL[[#This Row],[Nota 2026]]-GERAL[[#This Row],[Nota 2025]])</f>
        <v>2.1225289991035304E-2</v>
      </c>
    </row>
    <row r="1409" spans="1:35" ht="17" x14ac:dyDescent="0.35">
      <c r="A1409" s="2" t="s">
        <v>155</v>
      </c>
      <c r="B1409" s="2" t="s">
        <v>158</v>
      </c>
      <c r="C1409" s="2" t="s">
        <v>215</v>
      </c>
      <c r="D1409" s="15" t="s">
        <v>52</v>
      </c>
      <c r="E1409" s="2" t="s">
        <v>121</v>
      </c>
      <c r="F1409" s="2" t="str">
        <f>VLOOKUP(GERAL[[#This Row],[CÓD]],SEALL,6,FALSE)</f>
        <v>SG</v>
      </c>
      <c r="G140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0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0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09" s="2" t="str">
        <f>VLOOKUP(GERAL[[#This Row],[CÓD]],SEALL,4,FALSE)</f>
        <v>08, 09, 17</v>
      </c>
      <c r="K1409" s="2" t="str">
        <f>IF(ISERR(FIND("01",GERAL[[#This Row],[ODS]])),"NÃO","SIM")</f>
        <v>NÃO</v>
      </c>
      <c r="L1409" s="2" t="str">
        <f>IF(ISERR(FIND("02",GERAL[[#This Row],[ODS]])),"NÃO","SIM")</f>
        <v>NÃO</v>
      </c>
      <c r="M1409" s="2" t="str">
        <f>IF(ISERR(FIND("03",GERAL[[#This Row],[ODS]])),"NÃO","SIM")</f>
        <v>NÃO</v>
      </c>
      <c r="N1409" s="2" t="str">
        <f>IF(ISERR(FIND("04",GERAL[[#This Row],[ODS]])),"NÃO","SIM")</f>
        <v>NÃO</v>
      </c>
      <c r="O1409" s="2" t="str">
        <f>IF(ISERR(FIND("05",GERAL[[#This Row],[ODS]])),"NÃO","SIM")</f>
        <v>NÃO</v>
      </c>
      <c r="P1409" s="2" t="str">
        <f>IF(ISERR(FIND("06",GERAL[[#This Row],[ODS]])),"NÃO","SIM")</f>
        <v>NÃO</v>
      </c>
      <c r="Q1409" s="2" t="str">
        <f>IF(ISERR(FIND("07",GERAL[[#This Row],[ODS]])),"NÃO","SIM")</f>
        <v>NÃO</v>
      </c>
      <c r="R1409" s="2" t="str">
        <f>IF(ISERR(FIND("08",GERAL[[#This Row],[ODS]])),"NÃO","SIM")</f>
        <v>SIM</v>
      </c>
      <c r="S1409" s="2" t="str">
        <f>IF(ISERR(FIND("09",GERAL[[#This Row],[ODS]])),"NÃO","SIM")</f>
        <v>SIM</v>
      </c>
      <c r="T1409" s="2" t="str">
        <f>IF(ISERR(FIND("10",GERAL[[#This Row],[ODS]])),"NÃO","SIM")</f>
        <v>NÃO</v>
      </c>
      <c r="U1409" s="2" t="str">
        <f>IF(ISERR(FIND("11",GERAL[[#This Row],[ODS]])),"NÃO","SIM")</f>
        <v>NÃO</v>
      </c>
      <c r="V1409" s="2" t="str">
        <f>IF(ISERR(FIND("12",GERAL[[#This Row],[ODS]])),"NÃO","SIM")</f>
        <v>NÃO</v>
      </c>
      <c r="W1409" s="2" t="str">
        <f>IF(ISERR(FIND("13",GERAL[[#This Row],[ODS]])),"NÃO","SIM")</f>
        <v>NÃO</v>
      </c>
      <c r="X1409" s="2" t="str">
        <f>IF(ISERR(FIND("14",GERAL[[#This Row],[ODS]])),"NÃO","SIM")</f>
        <v>NÃO</v>
      </c>
      <c r="Y1409" s="2" t="str">
        <f>IF(ISERR(FIND("15",GERAL[[#This Row],[ODS]])),"NÃO","SIM")</f>
        <v>NÃO</v>
      </c>
      <c r="Z1409" s="2" t="str">
        <f>IF(ISERR(FIND("16",GERAL[[#This Row],[ODS]])),"NÃO","SIM")</f>
        <v>NÃO</v>
      </c>
      <c r="AA1409" s="2" t="str">
        <f>IF(ISERR(FIND("17",GERAL[[#This Row],[ODS]])),"NÃO","SIM")</f>
        <v>SIM</v>
      </c>
      <c r="AB1409" s="1">
        <v>4.3376375349591161</v>
      </c>
      <c r="AC1409" s="1">
        <v>4.2972800849584383</v>
      </c>
      <c r="AD1409" s="1">
        <v>4.3221884951263414</v>
      </c>
      <c r="AE1409" s="1">
        <v>4.2962485468177363</v>
      </c>
      <c r="AF1409" s="1">
        <v>4.1440593640848009</v>
      </c>
      <c r="AG1409" s="1" t="str">
        <f>GERAL[[#This Row],[SIGLA]]&amp;GERAL[[#This Row],[CÓD]]</f>
        <v>AMPM_PB_TM</v>
      </c>
      <c r="AH1409" s="1">
        <f ca="1">VLOOKUP(GERAL[[#This Row],[REF_NOTA]],BASE_NOTAS[],7,FALSE)</f>
        <v>4.1025738739535571</v>
      </c>
      <c r="AI1409" s="31">
        <f ca="1">IF(GERAL[[#This Row],[Nota 2025]]="",0,GERAL[[#This Row],[Nota 2026]]-GERAL[[#This Row],[Nota 2025]])</f>
        <v>-4.1485490131243807E-2</v>
      </c>
    </row>
    <row r="1410" spans="1:35" ht="17" x14ac:dyDescent="0.35">
      <c r="A1410" s="2" t="s">
        <v>160</v>
      </c>
      <c r="B1410" s="2" t="s">
        <v>187</v>
      </c>
      <c r="C1410" s="2" t="s">
        <v>215</v>
      </c>
      <c r="D1410" s="15" t="s">
        <v>52</v>
      </c>
      <c r="E1410" s="2" t="s">
        <v>121</v>
      </c>
      <c r="F1410" s="2" t="str">
        <f>VLOOKUP(GERAL[[#This Row],[CÓD]],SEALL,6,FALSE)</f>
        <v>SG</v>
      </c>
      <c r="G141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1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1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10" s="2" t="str">
        <f>VLOOKUP(GERAL[[#This Row],[CÓD]],SEALL,4,FALSE)</f>
        <v>08, 09, 17</v>
      </c>
      <c r="K1410" s="2" t="str">
        <f>IF(ISERR(FIND("01",GERAL[[#This Row],[ODS]])),"NÃO","SIM")</f>
        <v>NÃO</v>
      </c>
      <c r="L1410" s="2" t="str">
        <f>IF(ISERR(FIND("02",GERAL[[#This Row],[ODS]])),"NÃO","SIM")</f>
        <v>NÃO</v>
      </c>
      <c r="M1410" s="2" t="str">
        <f>IF(ISERR(FIND("03",GERAL[[#This Row],[ODS]])),"NÃO","SIM")</f>
        <v>NÃO</v>
      </c>
      <c r="N1410" s="2" t="str">
        <f>IF(ISERR(FIND("04",GERAL[[#This Row],[ODS]])),"NÃO","SIM")</f>
        <v>NÃO</v>
      </c>
      <c r="O1410" s="2" t="str">
        <f>IF(ISERR(FIND("05",GERAL[[#This Row],[ODS]])),"NÃO","SIM")</f>
        <v>NÃO</v>
      </c>
      <c r="P1410" s="2" t="str">
        <f>IF(ISERR(FIND("06",GERAL[[#This Row],[ODS]])),"NÃO","SIM")</f>
        <v>NÃO</v>
      </c>
      <c r="Q1410" s="2" t="str">
        <f>IF(ISERR(FIND("07",GERAL[[#This Row],[ODS]])),"NÃO","SIM")</f>
        <v>NÃO</v>
      </c>
      <c r="R1410" s="2" t="str">
        <f>IF(ISERR(FIND("08",GERAL[[#This Row],[ODS]])),"NÃO","SIM")</f>
        <v>SIM</v>
      </c>
      <c r="S1410" s="2" t="str">
        <f>IF(ISERR(FIND("09",GERAL[[#This Row],[ODS]])),"NÃO","SIM")</f>
        <v>SIM</v>
      </c>
      <c r="T1410" s="2" t="str">
        <f>IF(ISERR(FIND("10",GERAL[[#This Row],[ODS]])),"NÃO","SIM")</f>
        <v>NÃO</v>
      </c>
      <c r="U1410" s="2" t="str">
        <f>IF(ISERR(FIND("11",GERAL[[#This Row],[ODS]])),"NÃO","SIM")</f>
        <v>NÃO</v>
      </c>
      <c r="V1410" s="2" t="str">
        <f>IF(ISERR(FIND("12",GERAL[[#This Row],[ODS]])),"NÃO","SIM")</f>
        <v>NÃO</v>
      </c>
      <c r="W1410" s="2" t="str">
        <f>IF(ISERR(FIND("13",GERAL[[#This Row],[ODS]])),"NÃO","SIM")</f>
        <v>NÃO</v>
      </c>
      <c r="X1410" s="2" t="str">
        <f>IF(ISERR(FIND("14",GERAL[[#This Row],[ODS]])),"NÃO","SIM")</f>
        <v>NÃO</v>
      </c>
      <c r="Y1410" s="2" t="str">
        <f>IF(ISERR(FIND("15",GERAL[[#This Row],[ODS]])),"NÃO","SIM")</f>
        <v>NÃO</v>
      </c>
      <c r="Z1410" s="2" t="str">
        <f>IF(ISERR(FIND("16",GERAL[[#This Row],[ODS]])),"NÃO","SIM")</f>
        <v>NÃO</v>
      </c>
      <c r="AA1410" s="2" t="str">
        <f>IF(ISERR(FIND("17",GERAL[[#This Row],[ODS]])),"NÃO","SIM")</f>
        <v>SIM</v>
      </c>
      <c r="AB1410" s="1">
        <v>12.427631847444447</v>
      </c>
      <c r="AC1410" s="1">
        <v>11.762890191546786</v>
      </c>
      <c r="AD1410" s="1">
        <v>12.060505340392108</v>
      </c>
      <c r="AE1410" s="1">
        <v>12.591429207039816</v>
      </c>
      <c r="AF1410" s="1">
        <v>12.314237147910246</v>
      </c>
      <c r="AG1410" s="1" t="str">
        <f>GERAL[[#This Row],[SIGLA]]&amp;GERAL[[#This Row],[CÓD]]</f>
        <v>BAPM_PB_TM</v>
      </c>
      <c r="AH1410" s="1">
        <f ca="1">VLOOKUP(GERAL[[#This Row],[REF_NOTA]],BASE_NOTAS[],7,FALSE)</f>
        <v>11.911015758395651</v>
      </c>
      <c r="AI1410" s="31">
        <f ca="1">IF(GERAL[[#This Row],[Nota 2025]]="",0,GERAL[[#This Row],[Nota 2026]]-GERAL[[#This Row],[Nota 2025]])</f>
        <v>-0.40322138951459507</v>
      </c>
    </row>
    <row r="1411" spans="1:35" ht="17" x14ac:dyDescent="0.35">
      <c r="A1411" s="2" t="s">
        <v>161</v>
      </c>
      <c r="B1411" s="2" t="s">
        <v>188</v>
      </c>
      <c r="C1411" s="2" t="s">
        <v>215</v>
      </c>
      <c r="D1411" s="15" t="s">
        <v>52</v>
      </c>
      <c r="E1411" s="2" t="s">
        <v>121</v>
      </c>
      <c r="F1411" s="2" t="str">
        <f>VLOOKUP(GERAL[[#This Row],[CÓD]],SEALL,6,FALSE)</f>
        <v>SG</v>
      </c>
      <c r="G141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1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1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11" s="2" t="str">
        <f>VLOOKUP(GERAL[[#This Row],[CÓD]],SEALL,4,FALSE)</f>
        <v>08, 09, 17</v>
      </c>
      <c r="K1411" s="2" t="str">
        <f>IF(ISERR(FIND("01",GERAL[[#This Row],[ODS]])),"NÃO","SIM")</f>
        <v>NÃO</v>
      </c>
      <c r="L1411" s="2" t="str">
        <f>IF(ISERR(FIND("02",GERAL[[#This Row],[ODS]])),"NÃO","SIM")</f>
        <v>NÃO</v>
      </c>
      <c r="M1411" s="2" t="str">
        <f>IF(ISERR(FIND("03",GERAL[[#This Row],[ODS]])),"NÃO","SIM")</f>
        <v>NÃO</v>
      </c>
      <c r="N1411" s="2" t="str">
        <f>IF(ISERR(FIND("04",GERAL[[#This Row],[ODS]])),"NÃO","SIM")</f>
        <v>NÃO</v>
      </c>
      <c r="O1411" s="2" t="str">
        <f>IF(ISERR(FIND("05",GERAL[[#This Row],[ODS]])),"NÃO","SIM")</f>
        <v>NÃO</v>
      </c>
      <c r="P1411" s="2" t="str">
        <f>IF(ISERR(FIND("06",GERAL[[#This Row],[ODS]])),"NÃO","SIM")</f>
        <v>NÃO</v>
      </c>
      <c r="Q1411" s="2" t="str">
        <f>IF(ISERR(FIND("07",GERAL[[#This Row],[ODS]])),"NÃO","SIM")</f>
        <v>NÃO</v>
      </c>
      <c r="R1411" s="2" t="str">
        <f>IF(ISERR(FIND("08",GERAL[[#This Row],[ODS]])),"NÃO","SIM")</f>
        <v>SIM</v>
      </c>
      <c r="S1411" s="2" t="str">
        <f>IF(ISERR(FIND("09",GERAL[[#This Row],[ODS]])),"NÃO","SIM")</f>
        <v>SIM</v>
      </c>
      <c r="T1411" s="2" t="str">
        <f>IF(ISERR(FIND("10",GERAL[[#This Row],[ODS]])),"NÃO","SIM")</f>
        <v>NÃO</v>
      </c>
      <c r="U1411" s="2" t="str">
        <f>IF(ISERR(FIND("11",GERAL[[#This Row],[ODS]])),"NÃO","SIM")</f>
        <v>NÃO</v>
      </c>
      <c r="V1411" s="2" t="str">
        <f>IF(ISERR(FIND("12",GERAL[[#This Row],[ODS]])),"NÃO","SIM")</f>
        <v>NÃO</v>
      </c>
      <c r="W1411" s="2" t="str">
        <f>IF(ISERR(FIND("13",GERAL[[#This Row],[ODS]])),"NÃO","SIM")</f>
        <v>NÃO</v>
      </c>
      <c r="X1411" s="2" t="str">
        <f>IF(ISERR(FIND("14",GERAL[[#This Row],[ODS]])),"NÃO","SIM")</f>
        <v>NÃO</v>
      </c>
      <c r="Y1411" s="2" t="str">
        <f>IF(ISERR(FIND("15",GERAL[[#This Row],[ODS]])),"NÃO","SIM")</f>
        <v>NÃO</v>
      </c>
      <c r="Z1411" s="2" t="str">
        <f>IF(ISERR(FIND("16",GERAL[[#This Row],[ODS]])),"NÃO","SIM")</f>
        <v>NÃO</v>
      </c>
      <c r="AA1411" s="2" t="str">
        <f>IF(ISERR(FIND("17",GERAL[[#This Row],[ODS]])),"NÃO","SIM")</f>
        <v>SIM</v>
      </c>
      <c r="AB1411" s="1">
        <v>6.547074085617691</v>
      </c>
      <c r="AC1411" s="1">
        <v>6.5252480596554765</v>
      </c>
      <c r="AD1411" s="1">
        <v>6.4207820296833003</v>
      </c>
      <c r="AE1411" s="1">
        <v>6.4587511032498544</v>
      </c>
      <c r="AF1411" s="1">
        <v>6.2884536713420136</v>
      </c>
      <c r="AG1411" s="1" t="str">
        <f>GERAL[[#This Row],[SIGLA]]&amp;GERAL[[#This Row],[CÓD]]</f>
        <v>CEPM_PB_TM</v>
      </c>
      <c r="AH1411" s="1">
        <f ca="1">VLOOKUP(GERAL[[#This Row],[REF_NOTA]],BASE_NOTAS[],7,FALSE)</f>
        <v>6.2144111224893894</v>
      </c>
      <c r="AI1411" s="31">
        <f ca="1">IF(GERAL[[#This Row],[Nota 2025]]="",0,GERAL[[#This Row],[Nota 2026]]-GERAL[[#This Row],[Nota 2025]])</f>
        <v>-7.4042548852624179E-2</v>
      </c>
    </row>
    <row r="1412" spans="1:35" ht="17" x14ac:dyDescent="0.35">
      <c r="A1412" s="2" t="s">
        <v>162</v>
      </c>
      <c r="B1412" s="2" t="s">
        <v>189</v>
      </c>
      <c r="C1412" s="2" t="s">
        <v>215</v>
      </c>
      <c r="D1412" s="15" t="s">
        <v>52</v>
      </c>
      <c r="E1412" s="2" t="s">
        <v>121</v>
      </c>
      <c r="F1412" s="2" t="str">
        <f>VLOOKUP(GERAL[[#This Row],[CÓD]],SEALL,6,FALSE)</f>
        <v>SG</v>
      </c>
      <c r="G141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1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1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12" s="2" t="str">
        <f>VLOOKUP(GERAL[[#This Row],[CÓD]],SEALL,4,FALSE)</f>
        <v>08, 09, 17</v>
      </c>
      <c r="K1412" s="2" t="str">
        <f>IF(ISERR(FIND("01",GERAL[[#This Row],[ODS]])),"NÃO","SIM")</f>
        <v>NÃO</v>
      </c>
      <c r="L1412" s="2" t="str">
        <f>IF(ISERR(FIND("02",GERAL[[#This Row],[ODS]])),"NÃO","SIM")</f>
        <v>NÃO</v>
      </c>
      <c r="M1412" s="2" t="str">
        <f>IF(ISERR(FIND("03",GERAL[[#This Row],[ODS]])),"NÃO","SIM")</f>
        <v>NÃO</v>
      </c>
      <c r="N1412" s="2" t="str">
        <f>IF(ISERR(FIND("04",GERAL[[#This Row],[ODS]])),"NÃO","SIM")</f>
        <v>NÃO</v>
      </c>
      <c r="O1412" s="2" t="str">
        <f>IF(ISERR(FIND("05",GERAL[[#This Row],[ODS]])),"NÃO","SIM")</f>
        <v>NÃO</v>
      </c>
      <c r="P1412" s="2" t="str">
        <f>IF(ISERR(FIND("06",GERAL[[#This Row],[ODS]])),"NÃO","SIM")</f>
        <v>NÃO</v>
      </c>
      <c r="Q1412" s="2" t="str">
        <f>IF(ISERR(FIND("07",GERAL[[#This Row],[ODS]])),"NÃO","SIM")</f>
        <v>NÃO</v>
      </c>
      <c r="R1412" s="2" t="str">
        <f>IF(ISERR(FIND("08",GERAL[[#This Row],[ODS]])),"NÃO","SIM")</f>
        <v>SIM</v>
      </c>
      <c r="S1412" s="2" t="str">
        <f>IF(ISERR(FIND("09",GERAL[[#This Row],[ODS]])),"NÃO","SIM")</f>
        <v>SIM</v>
      </c>
      <c r="T1412" s="2" t="str">
        <f>IF(ISERR(FIND("10",GERAL[[#This Row],[ODS]])),"NÃO","SIM")</f>
        <v>NÃO</v>
      </c>
      <c r="U1412" s="2" t="str">
        <f>IF(ISERR(FIND("11",GERAL[[#This Row],[ODS]])),"NÃO","SIM")</f>
        <v>NÃO</v>
      </c>
      <c r="V1412" s="2" t="str">
        <f>IF(ISERR(FIND("12",GERAL[[#This Row],[ODS]])),"NÃO","SIM")</f>
        <v>NÃO</v>
      </c>
      <c r="W1412" s="2" t="str">
        <f>IF(ISERR(FIND("13",GERAL[[#This Row],[ODS]])),"NÃO","SIM")</f>
        <v>NÃO</v>
      </c>
      <c r="X1412" s="2" t="str">
        <f>IF(ISERR(FIND("14",GERAL[[#This Row],[ODS]])),"NÃO","SIM")</f>
        <v>NÃO</v>
      </c>
      <c r="Y1412" s="2" t="str">
        <f>IF(ISERR(FIND("15",GERAL[[#This Row],[ODS]])),"NÃO","SIM")</f>
        <v>NÃO</v>
      </c>
      <c r="Z1412" s="2" t="str">
        <f>IF(ISERR(FIND("16",GERAL[[#This Row],[ODS]])),"NÃO","SIM")</f>
        <v>NÃO</v>
      </c>
      <c r="AA1412" s="2" t="str">
        <f>IF(ISERR(FIND("17",GERAL[[#This Row],[ODS]])),"NÃO","SIM")</f>
        <v>SIM</v>
      </c>
      <c r="AB1412" s="1">
        <v>10.884406986542224</v>
      </c>
      <c r="AC1412" s="1">
        <v>10.876494545014681</v>
      </c>
      <c r="AD1412" s="1">
        <v>10.370971508619638</v>
      </c>
      <c r="AE1412" s="1">
        <v>9.9721482764584675</v>
      </c>
      <c r="AF1412" s="1">
        <v>10.014152474143035</v>
      </c>
      <c r="AG1412" s="1" t="str">
        <f>GERAL[[#This Row],[SIGLA]]&amp;GERAL[[#This Row],[CÓD]]</f>
        <v>DFPM_PB_TM</v>
      </c>
      <c r="AH1412" s="1">
        <f ca="1">VLOOKUP(GERAL[[#This Row],[REF_NOTA]],BASE_NOTAS[],7,FALSE)</f>
        <v>10.25613892617582</v>
      </c>
      <c r="AI1412" s="31">
        <f ca="1">IF(GERAL[[#This Row],[Nota 2025]]="",0,GERAL[[#This Row],[Nota 2026]]-GERAL[[#This Row],[Nota 2025]])</f>
        <v>0.24198645203278524</v>
      </c>
    </row>
    <row r="1413" spans="1:35" ht="17" x14ac:dyDescent="0.35">
      <c r="A1413" s="2" t="s">
        <v>163</v>
      </c>
      <c r="B1413" s="2" t="s">
        <v>183</v>
      </c>
      <c r="C1413" s="2" t="s">
        <v>215</v>
      </c>
      <c r="D1413" s="15" t="s">
        <v>52</v>
      </c>
      <c r="E1413" s="2" t="s">
        <v>121</v>
      </c>
      <c r="F1413" s="2" t="str">
        <f>VLOOKUP(GERAL[[#This Row],[CÓD]],SEALL,6,FALSE)</f>
        <v>SG</v>
      </c>
      <c r="G141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1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1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13" s="2" t="str">
        <f>VLOOKUP(GERAL[[#This Row],[CÓD]],SEALL,4,FALSE)</f>
        <v>08, 09, 17</v>
      </c>
      <c r="K1413" s="2" t="str">
        <f>IF(ISERR(FIND("01",GERAL[[#This Row],[ODS]])),"NÃO","SIM")</f>
        <v>NÃO</v>
      </c>
      <c r="L1413" s="2" t="str">
        <f>IF(ISERR(FIND("02",GERAL[[#This Row],[ODS]])),"NÃO","SIM")</f>
        <v>NÃO</v>
      </c>
      <c r="M1413" s="2" t="str">
        <f>IF(ISERR(FIND("03",GERAL[[#This Row],[ODS]])),"NÃO","SIM")</f>
        <v>NÃO</v>
      </c>
      <c r="N1413" s="2" t="str">
        <f>IF(ISERR(FIND("04",GERAL[[#This Row],[ODS]])),"NÃO","SIM")</f>
        <v>NÃO</v>
      </c>
      <c r="O1413" s="2" t="str">
        <f>IF(ISERR(FIND("05",GERAL[[#This Row],[ODS]])),"NÃO","SIM")</f>
        <v>NÃO</v>
      </c>
      <c r="P1413" s="2" t="str">
        <f>IF(ISERR(FIND("06",GERAL[[#This Row],[ODS]])),"NÃO","SIM")</f>
        <v>NÃO</v>
      </c>
      <c r="Q1413" s="2" t="str">
        <f>IF(ISERR(FIND("07",GERAL[[#This Row],[ODS]])),"NÃO","SIM")</f>
        <v>NÃO</v>
      </c>
      <c r="R1413" s="2" t="str">
        <f>IF(ISERR(FIND("08",GERAL[[#This Row],[ODS]])),"NÃO","SIM")</f>
        <v>SIM</v>
      </c>
      <c r="S1413" s="2" t="str">
        <f>IF(ISERR(FIND("09",GERAL[[#This Row],[ODS]])),"NÃO","SIM")</f>
        <v>SIM</v>
      </c>
      <c r="T1413" s="2" t="str">
        <f>IF(ISERR(FIND("10",GERAL[[#This Row],[ODS]])),"NÃO","SIM")</f>
        <v>NÃO</v>
      </c>
      <c r="U1413" s="2" t="str">
        <f>IF(ISERR(FIND("11",GERAL[[#This Row],[ODS]])),"NÃO","SIM")</f>
        <v>NÃO</v>
      </c>
      <c r="V1413" s="2" t="str">
        <f>IF(ISERR(FIND("12",GERAL[[#This Row],[ODS]])),"NÃO","SIM")</f>
        <v>NÃO</v>
      </c>
      <c r="W1413" s="2" t="str">
        <f>IF(ISERR(FIND("13",GERAL[[#This Row],[ODS]])),"NÃO","SIM")</f>
        <v>NÃO</v>
      </c>
      <c r="X1413" s="2" t="str">
        <f>IF(ISERR(FIND("14",GERAL[[#This Row],[ODS]])),"NÃO","SIM")</f>
        <v>NÃO</v>
      </c>
      <c r="Y1413" s="2" t="str">
        <f>IF(ISERR(FIND("15",GERAL[[#This Row],[ODS]])),"NÃO","SIM")</f>
        <v>NÃO</v>
      </c>
      <c r="Z1413" s="2" t="str">
        <f>IF(ISERR(FIND("16",GERAL[[#This Row],[ODS]])),"NÃO","SIM")</f>
        <v>NÃO</v>
      </c>
      <c r="AA1413" s="2" t="str">
        <f>IF(ISERR(FIND("17",GERAL[[#This Row],[ODS]])),"NÃO","SIM")</f>
        <v>SIM</v>
      </c>
      <c r="AB1413" s="1">
        <v>5.2136252887357912</v>
      </c>
      <c r="AC1413" s="1">
        <v>5.266832528005656</v>
      </c>
      <c r="AD1413" s="1">
        <v>5.2809739064954035</v>
      </c>
      <c r="AE1413" s="1">
        <v>6.252689980784405</v>
      </c>
      <c r="AF1413" s="1">
        <v>5.3687230416875327</v>
      </c>
      <c r="AG1413" s="1" t="str">
        <f>GERAL[[#This Row],[SIGLA]]&amp;GERAL[[#This Row],[CÓD]]</f>
        <v>ESPM_PB_TM</v>
      </c>
      <c r="AH1413" s="1">
        <f ca="1">VLOOKUP(GERAL[[#This Row],[REF_NOTA]],BASE_NOTAS[],7,FALSE)</f>
        <v>5.5614539046299631</v>
      </c>
      <c r="AI1413" s="31">
        <f ca="1">IF(GERAL[[#This Row],[Nota 2025]]="",0,GERAL[[#This Row],[Nota 2026]]-GERAL[[#This Row],[Nota 2025]])</f>
        <v>0.19273086294243047</v>
      </c>
    </row>
    <row r="1414" spans="1:35" ht="17" x14ac:dyDescent="0.35">
      <c r="A1414" s="2" t="s">
        <v>164</v>
      </c>
      <c r="B1414" s="2" t="s">
        <v>190</v>
      </c>
      <c r="C1414" s="2" t="s">
        <v>215</v>
      </c>
      <c r="D1414" s="15" t="s">
        <v>52</v>
      </c>
      <c r="E1414" s="2" t="s">
        <v>121</v>
      </c>
      <c r="F1414" s="2" t="str">
        <f>VLOOKUP(GERAL[[#This Row],[CÓD]],SEALL,6,FALSE)</f>
        <v>SG</v>
      </c>
      <c r="G141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1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1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14" s="2" t="str">
        <f>VLOOKUP(GERAL[[#This Row],[CÓD]],SEALL,4,FALSE)</f>
        <v>08, 09, 17</v>
      </c>
      <c r="K1414" s="2" t="str">
        <f>IF(ISERR(FIND("01",GERAL[[#This Row],[ODS]])),"NÃO","SIM")</f>
        <v>NÃO</v>
      </c>
      <c r="L1414" s="2" t="str">
        <f>IF(ISERR(FIND("02",GERAL[[#This Row],[ODS]])),"NÃO","SIM")</f>
        <v>NÃO</v>
      </c>
      <c r="M1414" s="2" t="str">
        <f>IF(ISERR(FIND("03",GERAL[[#This Row],[ODS]])),"NÃO","SIM")</f>
        <v>NÃO</v>
      </c>
      <c r="N1414" s="2" t="str">
        <f>IF(ISERR(FIND("04",GERAL[[#This Row],[ODS]])),"NÃO","SIM")</f>
        <v>NÃO</v>
      </c>
      <c r="O1414" s="2" t="str">
        <f>IF(ISERR(FIND("05",GERAL[[#This Row],[ODS]])),"NÃO","SIM")</f>
        <v>NÃO</v>
      </c>
      <c r="P1414" s="2" t="str">
        <f>IF(ISERR(FIND("06",GERAL[[#This Row],[ODS]])),"NÃO","SIM")</f>
        <v>NÃO</v>
      </c>
      <c r="Q1414" s="2" t="str">
        <f>IF(ISERR(FIND("07",GERAL[[#This Row],[ODS]])),"NÃO","SIM")</f>
        <v>NÃO</v>
      </c>
      <c r="R1414" s="2" t="str">
        <f>IF(ISERR(FIND("08",GERAL[[#This Row],[ODS]])),"NÃO","SIM")</f>
        <v>SIM</v>
      </c>
      <c r="S1414" s="2" t="str">
        <f>IF(ISERR(FIND("09",GERAL[[#This Row],[ODS]])),"NÃO","SIM")</f>
        <v>SIM</v>
      </c>
      <c r="T1414" s="2" t="str">
        <f>IF(ISERR(FIND("10",GERAL[[#This Row],[ODS]])),"NÃO","SIM")</f>
        <v>NÃO</v>
      </c>
      <c r="U1414" s="2" t="str">
        <f>IF(ISERR(FIND("11",GERAL[[#This Row],[ODS]])),"NÃO","SIM")</f>
        <v>NÃO</v>
      </c>
      <c r="V1414" s="2" t="str">
        <f>IF(ISERR(FIND("12",GERAL[[#This Row],[ODS]])),"NÃO","SIM")</f>
        <v>NÃO</v>
      </c>
      <c r="W1414" s="2" t="str">
        <f>IF(ISERR(FIND("13",GERAL[[#This Row],[ODS]])),"NÃO","SIM")</f>
        <v>NÃO</v>
      </c>
      <c r="X1414" s="2" t="str">
        <f>IF(ISERR(FIND("14",GERAL[[#This Row],[ODS]])),"NÃO","SIM")</f>
        <v>NÃO</v>
      </c>
      <c r="Y1414" s="2" t="str">
        <f>IF(ISERR(FIND("15",GERAL[[#This Row],[ODS]])),"NÃO","SIM")</f>
        <v>NÃO</v>
      </c>
      <c r="Z1414" s="2" t="str">
        <f>IF(ISERR(FIND("16",GERAL[[#This Row],[ODS]])),"NÃO","SIM")</f>
        <v>NÃO</v>
      </c>
      <c r="AA1414" s="2" t="str">
        <f>IF(ISERR(FIND("17",GERAL[[#This Row],[ODS]])),"NÃO","SIM")</f>
        <v>SIM</v>
      </c>
      <c r="AB1414" s="1">
        <v>8.7532720352643363</v>
      </c>
      <c r="AC1414" s="1">
        <v>8.6639146128174396</v>
      </c>
      <c r="AD1414" s="1">
        <v>8.9660083971741429</v>
      </c>
      <c r="AE1414" s="1">
        <v>9.7226758365503496</v>
      </c>
      <c r="AF1414" s="1">
        <v>9.84165192407165</v>
      </c>
      <c r="AG1414" s="1" t="str">
        <f>GERAL[[#This Row],[SIGLA]]&amp;GERAL[[#This Row],[CÓD]]</f>
        <v>GOPM_PB_TM</v>
      </c>
      <c r="AH1414" s="1">
        <f ca="1">VLOOKUP(GERAL[[#This Row],[REF_NOTA]],BASE_NOTAS[],7,FALSE)</f>
        <v>9.3082234002025572</v>
      </c>
      <c r="AI1414" s="31">
        <f ca="1">IF(GERAL[[#This Row],[Nota 2025]]="",0,GERAL[[#This Row],[Nota 2026]]-GERAL[[#This Row],[Nota 2025]])</f>
        <v>-0.53342852386909279</v>
      </c>
    </row>
    <row r="1415" spans="1:35" ht="17" x14ac:dyDescent="0.35">
      <c r="A1415" s="2" t="s">
        <v>165</v>
      </c>
      <c r="B1415" s="2" t="s">
        <v>191</v>
      </c>
      <c r="C1415" s="2" t="s">
        <v>215</v>
      </c>
      <c r="D1415" s="15" t="s">
        <v>52</v>
      </c>
      <c r="E1415" s="2" t="s">
        <v>121</v>
      </c>
      <c r="F1415" s="2" t="str">
        <f>VLOOKUP(GERAL[[#This Row],[CÓD]],SEALL,6,FALSE)</f>
        <v>SG</v>
      </c>
      <c r="G141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1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1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15" s="2" t="str">
        <f>VLOOKUP(GERAL[[#This Row],[CÓD]],SEALL,4,FALSE)</f>
        <v>08, 09, 17</v>
      </c>
      <c r="K1415" s="2" t="str">
        <f>IF(ISERR(FIND("01",GERAL[[#This Row],[ODS]])),"NÃO","SIM")</f>
        <v>NÃO</v>
      </c>
      <c r="L1415" s="2" t="str">
        <f>IF(ISERR(FIND("02",GERAL[[#This Row],[ODS]])),"NÃO","SIM")</f>
        <v>NÃO</v>
      </c>
      <c r="M1415" s="2" t="str">
        <f>IF(ISERR(FIND("03",GERAL[[#This Row],[ODS]])),"NÃO","SIM")</f>
        <v>NÃO</v>
      </c>
      <c r="N1415" s="2" t="str">
        <f>IF(ISERR(FIND("04",GERAL[[#This Row],[ODS]])),"NÃO","SIM")</f>
        <v>NÃO</v>
      </c>
      <c r="O1415" s="2" t="str">
        <f>IF(ISERR(FIND("05",GERAL[[#This Row],[ODS]])),"NÃO","SIM")</f>
        <v>NÃO</v>
      </c>
      <c r="P1415" s="2" t="str">
        <f>IF(ISERR(FIND("06",GERAL[[#This Row],[ODS]])),"NÃO","SIM")</f>
        <v>NÃO</v>
      </c>
      <c r="Q1415" s="2" t="str">
        <f>IF(ISERR(FIND("07",GERAL[[#This Row],[ODS]])),"NÃO","SIM")</f>
        <v>NÃO</v>
      </c>
      <c r="R1415" s="2" t="str">
        <f>IF(ISERR(FIND("08",GERAL[[#This Row],[ODS]])),"NÃO","SIM")</f>
        <v>SIM</v>
      </c>
      <c r="S1415" s="2" t="str">
        <f>IF(ISERR(FIND("09",GERAL[[#This Row],[ODS]])),"NÃO","SIM")</f>
        <v>SIM</v>
      </c>
      <c r="T1415" s="2" t="str">
        <f>IF(ISERR(FIND("10",GERAL[[#This Row],[ODS]])),"NÃO","SIM")</f>
        <v>NÃO</v>
      </c>
      <c r="U1415" s="2" t="str">
        <f>IF(ISERR(FIND("11",GERAL[[#This Row],[ODS]])),"NÃO","SIM")</f>
        <v>NÃO</v>
      </c>
      <c r="V1415" s="2" t="str">
        <f>IF(ISERR(FIND("12",GERAL[[#This Row],[ODS]])),"NÃO","SIM")</f>
        <v>NÃO</v>
      </c>
      <c r="W1415" s="2" t="str">
        <f>IF(ISERR(FIND("13",GERAL[[#This Row],[ODS]])),"NÃO","SIM")</f>
        <v>NÃO</v>
      </c>
      <c r="X1415" s="2" t="str">
        <f>IF(ISERR(FIND("14",GERAL[[#This Row],[ODS]])),"NÃO","SIM")</f>
        <v>NÃO</v>
      </c>
      <c r="Y1415" s="2" t="str">
        <f>IF(ISERR(FIND("15",GERAL[[#This Row],[ODS]])),"NÃO","SIM")</f>
        <v>NÃO</v>
      </c>
      <c r="Z1415" s="2" t="str">
        <f>IF(ISERR(FIND("16",GERAL[[#This Row],[ODS]])),"NÃO","SIM")</f>
        <v>NÃO</v>
      </c>
      <c r="AA1415" s="2" t="str">
        <f>IF(ISERR(FIND("17",GERAL[[#This Row],[ODS]])),"NÃO","SIM")</f>
        <v>SIM</v>
      </c>
      <c r="AB1415" s="1">
        <v>3.962830281378888</v>
      </c>
      <c r="AC1415" s="1">
        <v>3.6840437169427447</v>
      </c>
      <c r="AD1415" s="1">
        <v>3.8813695356162423</v>
      </c>
      <c r="AE1415" s="1">
        <v>4.0473257327494458</v>
      </c>
      <c r="AF1415" s="1">
        <v>3.9483309817965591</v>
      </c>
      <c r="AG1415" s="1" t="str">
        <f>GERAL[[#This Row],[SIGLA]]&amp;GERAL[[#This Row],[CÓD]]</f>
        <v>MAPM_PB_TM</v>
      </c>
      <c r="AH1415" s="1">
        <f ca="1">VLOOKUP(GERAL[[#This Row],[REF_NOTA]],BASE_NOTAS[],7,FALSE)</f>
        <v>3.6027888129592087</v>
      </c>
      <c r="AI1415" s="31">
        <f ca="1">IF(GERAL[[#This Row],[Nota 2025]]="",0,GERAL[[#This Row],[Nota 2026]]-GERAL[[#This Row],[Nota 2025]])</f>
        <v>-0.34554216883735034</v>
      </c>
    </row>
    <row r="1416" spans="1:35" ht="17" x14ac:dyDescent="0.35">
      <c r="A1416" s="2" t="s">
        <v>168</v>
      </c>
      <c r="B1416" s="2" t="s">
        <v>195</v>
      </c>
      <c r="C1416" s="2" t="s">
        <v>215</v>
      </c>
      <c r="D1416" s="15" t="s">
        <v>52</v>
      </c>
      <c r="E1416" s="2" t="s">
        <v>121</v>
      </c>
      <c r="F1416" s="2" t="str">
        <f>VLOOKUP(GERAL[[#This Row],[CÓD]],SEALL,6,FALSE)</f>
        <v>SG</v>
      </c>
      <c r="G141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1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1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16" s="2" t="str">
        <f>VLOOKUP(GERAL[[#This Row],[CÓD]],SEALL,4,FALSE)</f>
        <v>08, 09, 17</v>
      </c>
      <c r="K1416" s="2" t="str">
        <f>IF(ISERR(FIND("01",GERAL[[#This Row],[ODS]])),"NÃO","SIM")</f>
        <v>NÃO</v>
      </c>
      <c r="L1416" s="2" t="str">
        <f>IF(ISERR(FIND("02",GERAL[[#This Row],[ODS]])),"NÃO","SIM")</f>
        <v>NÃO</v>
      </c>
      <c r="M1416" s="2" t="str">
        <f>IF(ISERR(FIND("03",GERAL[[#This Row],[ODS]])),"NÃO","SIM")</f>
        <v>NÃO</v>
      </c>
      <c r="N1416" s="2" t="str">
        <f>IF(ISERR(FIND("04",GERAL[[#This Row],[ODS]])),"NÃO","SIM")</f>
        <v>NÃO</v>
      </c>
      <c r="O1416" s="2" t="str">
        <f>IF(ISERR(FIND("05",GERAL[[#This Row],[ODS]])),"NÃO","SIM")</f>
        <v>NÃO</v>
      </c>
      <c r="P1416" s="2" t="str">
        <f>IF(ISERR(FIND("06",GERAL[[#This Row],[ODS]])),"NÃO","SIM")</f>
        <v>NÃO</v>
      </c>
      <c r="Q1416" s="2" t="str">
        <f>IF(ISERR(FIND("07",GERAL[[#This Row],[ODS]])),"NÃO","SIM")</f>
        <v>NÃO</v>
      </c>
      <c r="R1416" s="2" t="str">
        <f>IF(ISERR(FIND("08",GERAL[[#This Row],[ODS]])),"NÃO","SIM")</f>
        <v>SIM</v>
      </c>
      <c r="S1416" s="2" t="str">
        <f>IF(ISERR(FIND("09",GERAL[[#This Row],[ODS]])),"NÃO","SIM")</f>
        <v>SIM</v>
      </c>
      <c r="T1416" s="2" t="str">
        <f>IF(ISERR(FIND("10",GERAL[[#This Row],[ODS]])),"NÃO","SIM")</f>
        <v>NÃO</v>
      </c>
      <c r="U1416" s="2" t="str">
        <f>IF(ISERR(FIND("11",GERAL[[#This Row],[ODS]])),"NÃO","SIM")</f>
        <v>NÃO</v>
      </c>
      <c r="V1416" s="2" t="str">
        <f>IF(ISERR(FIND("12",GERAL[[#This Row],[ODS]])),"NÃO","SIM")</f>
        <v>NÃO</v>
      </c>
      <c r="W1416" s="2" t="str">
        <f>IF(ISERR(FIND("13",GERAL[[#This Row],[ODS]])),"NÃO","SIM")</f>
        <v>NÃO</v>
      </c>
      <c r="X1416" s="2" t="str">
        <f>IF(ISERR(FIND("14",GERAL[[#This Row],[ODS]])),"NÃO","SIM")</f>
        <v>NÃO</v>
      </c>
      <c r="Y1416" s="2" t="str">
        <f>IF(ISERR(FIND("15",GERAL[[#This Row],[ODS]])),"NÃO","SIM")</f>
        <v>NÃO</v>
      </c>
      <c r="Z1416" s="2" t="str">
        <f>IF(ISERR(FIND("16",GERAL[[#This Row],[ODS]])),"NÃO","SIM")</f>
        <v>NÃO</v>
      </c>
      <c r="AA1416" s="2" t="str">
        <f>IF(ISERR(FIND("17",GERAL[[#This Row],[ODS]])),"NÃO","SIM")</f>
        <v>SIM</v>
      </c>
      <c r="AB1416" s="1">
        <v>5.8639222729061329</v>
      </c>
      <c r="AC1416" s="1">
        <v>5.587940931850099</v>
      </c>
      <c r="AD1416" s="1">
        <v>7.1139916238733889</v>
      </c>
      <c r="AE1416" s="1">
        <v>8.6411586802490312</v>
      </c>
      <c r="AF1416" s="1">
        <v>7.6374594016469013</v>
      </c>
      <c r="AG1416" s="1" t="str">
        <f>GERAL[[#This Row],[SIGLA]]&amp;GERAL[[#This Row],[CÓD]]</f>
        <v>MTPM_PB_TM</v>
      </c>
      <c r="AH1416" s="1">
        <f ca="1">VLOOKUP(GERAL[[#This Row],[REF_NOTA]],BASE_NOTAS[],7,FALSE)</f>
        <v>7.1386889248538328</v>
      </c>
      <c r="AI1416" s="31">
        <f ca="1">IF(GERAL[[#This Row],[Nota 2025]]="",0,GERAL[[#This Row],[Nota 2026]]-GERAL[[#This Row],[Nota 2025]])</f>
        <v>-0.49877047679306852</v>
      </c>
    </row>
    <row r="1417" spans="1:35" ht="17" x14ac:dyDescent="0.35">
      <c r="A1417" s="2" t="s">
        <v>167</v>
      </c>
      <c r="B1417" s="2" t="s">
        <v>193</v>
      </c>
      <c r="C1417" s="2" t="s">
        <v>215</v>
      </c>
      <c r="D1417" s="15" t="s">
        <v>52</v>
      </c>
      <c r="E1417" s="2" t="s">
        <v>121</v>
      </c>
      <c r="F1417" s="2" t="str">
        <f>VLOOKUP(GERAL[[#This Row],[CÓD]],SEALL,6,FALSE)</f>
        <v>SG</v>
      </c>
      <c r="G141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1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1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17" s="2" t="str">
        <f>VLOOKUP(GERAL[[#This Row],[CÓD]],SEALL,4,FALSE)</f>
        <v>08, 09, 17</v>
      </c>
      <c r="K1417" s="2" t="str">
        <f>IF(ISERR(FIND("01",GERAL[[#This Row],[ODS]])),"NÃO","SIM")</f>
        <v>NÃO</v>
      </c>
      <c r="L1417" s="2" t="str">
        <f>IF(ISERR(FIND("02",GERAL[[#This Row],[ODS]])),"NÃO","SIM")</f>
        <v>NÃO</v>
      </c>
      <c r="M1417" s="2" t="str">
        <f>IF(ISERR(FIND("03",GERAL[[#This Row],[ODS]])),"NÃO","SIM")</f>
        <v>NÃO</v>
      </c>
      <c r="N1417" s="2" t="str">
        <f>IF(ISERR(FIND("04",GERAL[[#This Row],[ODS]])),"NÃO","SIM")</f>
        <v>NÃO</v>
      </c>
      <c r="O1417" s="2" t="str">
        <f>IF(ISERR(FIND("05",GERAL[[#This Row],[ODS]])),"NÃO","SIM")</f>
        <v>NÃO</v>
      </c>
      <c r="P1417" s="2" t="str">
        <f>IF(ISERR(FIND("06",GERAL[[#This Row],[ODS]])),"NÃO","SIM")</f>
        <v>NÃO</v>
      </c>
      <c r="Q1417" s="2" t="str">
        <f>IF(ISERR(FIND("07",GERAL[[#This Row],[ODS]])),"NÃO","SIM")</f>
        <v>NÃO</v>
      </c>
      <c r="R1417" s="2" t="str">
        <f>IF(ISERR(FIND("08",GERAL[[#This Row],[ODS]])),"NÃO","SIM")</f>
        <v>SIM</v>
      </c>
      <c r="S1417" s="2" t="str">
        <f>IF(ISERR(FIND("09",GERAL[[#This Row],[ODS]])),"NÃO","SIM")</f>
        <v>SIM</v>
      </c>
      <c r="T1417" s="2" t="str">
        <f>IF(ISERR(FIND("10",GERAL[[#This Row],[ODS]])),"NÃO","SIM")</f>
        <v>NÃO</v>
      </c>
      <c r="U1417" s="2" t="str">
        <f>IF(ISERR(FIND("11",GERAL[[#This Row],[ODS]])),"NÃO","SIM")</f>
        <v>NÃO</v>
      </c>
      <c r="V1417" s="2" t="str">
        <f>IF(ISERR(FIND("12",GERAL[[#This Row],[ODS]])),"NÃO","SIM")</f>
        <v>NÃO</v>
      </c>
      <c r="W1417" s="2" t="str">
        <f>IF(ISERR(FIND("13",GERAL[[#This Row],[ODS]])),"NÃO","SIM")</f>
        <v>NÃO</v>
      </c>
      <c r="X1417" s="2" t="str">
        <f>IF(ISERR(FIND("14",GERAL[[#This Row],[ODS]])),"NÃO","SIM")</f>
        <v>NÃO</v>
      </c>
      <c r="Y1417" s="2" t="str">
        <f>IF(ISERR(FIND("15",GERAL[[#This Row],[ODS]])),"NÃO","SIM")</f>
        <v>NÃO</v>
      </c>
      <c r="Z1417" s="2" t="str">
        <f>IF(ISERR(FIND("16",GERAL[[#This Row],[ODS]])),"NÃO","SIM")</f>
        <v>NÃO</v>
      </c>
      <c r="AA1417" s="2" t="str">
        <f>IF(ISERR(FIND("17",GERAL[[#This Row],[ODS]])),"NÃO","SIM")</f>
        <v>SIM</v>
      </c>
      <c r="AB1417" s="1">
        <v>4.4727494202423363</v>
      </c>
      <c r="AC1417" s="1">
        <v>4.1056747914885552</v>
      </c>
      <c r="AD1417" s="1">
        <v>4.6114991008504891</v>
      </c>
      <c r="AE1417" s="1">
        <v>4.6803271215319953</v>
      </c>
      <c r="AF1417" s="1">
        <v>4.5503095114050094</v>
      </c>
      <c r="AG1417" s="1" t="str">
        <f>GERAL[[#This Row],[SIGLA]]&amp;GERAL[[#This Row],[CÓD]]</f>
        <v>MSPM_PB_TM</v>
      </c>
      <c r="AH1417" s="1">
        <f ca="1">VLOOKUP(GERAL[[#This Row],[REF_NOTA]],BASE_NOTAS[],7,FALSE)</f>
        <v>4.4350762846029861</v>
      </c>
      <c r="AI1417" s="31">
        <f ca="1">IF(GERAL[[#This Row],[Nota 2025]]="",0,GERAL[[#This Row],[Nota 2026]]-GERAL[[#This Row],[Nota 2025]])</f>
        <v>-0.1152332268020233</v>
      </c>
    </row>
    <row r="1418" spans="1:35" ht="17" x14ac:dyDescent="0.35">
      <c r="A1418" s="2" t="s">
        <v>166</v>
      </c>
      <c r="B1418" s="2" t="s">
        <v>192</v>
      </c>
      <c r="C1418" s="2" t="s">
        <v>215</v>
      </c>
      <c r="D1418" s="15" t="s">
        <v>52</v>
      </c>
      <c r="E1418" s="2" t="s">
        <v>121</v>
      </c>
      <c r="F1418" s="2" t="str">
        <f>VLOOKUP(GERAL[[#This Row],[CÓD]],SEALL,6,FALSE)</f>
        <v>SG</v>
      </c>
      <c r="G141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1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1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18" s="2" t="str">
        <f>VLOOKUP(GERAL[[#This Row],[CÓD]],SEALL,4,FALSE)</f>
        <v>08, 09, 17</v>
      </c>
      <c r="K1418" s="2" t="str">
        <f>IF(ISERR(FIND("01",GERAL[[#This Row],[ODS]])),"NÃO","SIM")</f>
        <v>NÃO</v>
      </c>
      <c r="L1418" s="2" t="str">
        <f>IF(ISERR(FIND("02",GERAL[[#This Row],[ODS]])),"NÃO","SIM")</f>
        <v>NÃO</v>
      </c>
      <c r="M1418" s="2" t="str">
        <f>IF(ISERR(FIND("03",GERAL[[#This Row],[ODS]])),"NÃO","SIM")</f>
        <v>NÃO</v>
      </c>
      <c r="N1418" s="2" t="str">
        <f>IF(ISERR(FIND("04",GERAL[[#This Row],[ODS]])),"NÃO","SIM")</f>
        <v>NÃO</v>
      </c>
      <c r="O1418" s="2" t="str">
        <f>IF(ISERR(FIND("05",GERAL[[#This Row],[ODS]])),"NÃO","SIM")</f>
        <v>NÃO</v>
      </c>
      <c r="P1418" s="2" t="str">
        <f>IF(ISERR(FIND("06",GERAL[[#This Row],[ODS]])),"NÃO","SIM")</f>
        <v>NÃO</v>
      </c>
      <c r="Q1418" s="2" t="str">
        <f>IF(ISERR(FIND("07",GERAL[[#This Row],[ODS]])),"NÃO","SIM")</f>
        <v>NÃO</v>
      </c>
      <c r="R1418" s="2" t="str">
        <f>IF(ISERR(FIND("08",GERAL[[#This Row],[ODS]])),"NÃO","SIM")</f>
        <v>SIM</v>
      </c>
      <c r="S1418" s="2" t="str">
        <f>IF(ISERR(FIND("09",GERAL[[#This Row],[ODS]])),"NÃO","SIM")</f>
        <v>SIM</v>
      </c>
      <c r="T1418" s="2" t="str">
        <f>IF(ISERR(FIND("10",GERAL[[#This Row],[ODS]])),"NÃO","SIM")</f>
        <v>NÃO</v>
      </c>
      <c r="U1418" s="2" t="str">
        <f>IF(ISERR(FIND("11",GERAL[[#This Row],[ODS]])),"NÃO","SIM")</f>
        <v>NÃO</v>
      </c>
      <c r="V1418" s="2" t="str">
        <f>IF(ISERR(FIND("12",GERAL[[#This Row],[ODS]])),"NÃO","SIM")</f>
        <v>NÃO</v>
      </c>
      <c r="W1418" s="2" t="str">
        <f>IF(ISERR(FIND("13",GERAL[[#This Row],[ODS]])),"NÃO","SIM")</f>
        <v>NÃO</v>
      </c>
      <c r="X1418" s="2" t="str">
        <f>IF(ISERR(FIND("14",GERAL[[#This Row],[ODS]])),"NÃO","SIM")</f>
        <v>NÃO</v>
      </c>
      <c r="Y1418" s="2" t="str">
        <f>IF(ISERR(FIND("15",GERAL[[#This Row],[ODS]])),"NÃO","SIM")</f>
        <v>NÃO</v>
      </c>
      <c r="Z1418" s="2" t="str">
        <f>IF(ISERR(FIND("16",GERAL[[#This Row],[ODS]])),"NÃO","SIM")</f>
        <v>NÃO</v>
      </c>
      <c r="AA1418" s="2" t="str">
        <f>IF(ISERR(FIND("17",GERAL[[#This Row],[ODS]])),"NÃO","SIM")</f>
        <v>SIM</v>
      </c>
      <c r="AB1418" s="1">
        <v>27.554610349552938</v>
      </c>
      <c r="AC1418" s="1">
        <v>28.689168349397654</v>
      </c>
      <c r="AD1418" s="1">
        <v>28.78722926721678</v>
      </c>
      <c r="AE1418" s="1">
        <v>31.586497444251965</v>
      </c>
      <c r="AF1418" s="1">
        <v>29.002115367925342</v>
      </c>
      <c r="AG1418" s="1" t="str">
        <f>GERAL[[#This Row],[SIGLA]]&amp;GERAL[[#This Row],[CÓD]]</f>
        <v>MGPM_PB_TM</v>
      </c>
      <c r="AH1418" s="1">
        <f ca="1">VLOOKUP(GERAL[[#This Row],[REF_NOTA]],BASE_NOTAS[],7,FALSE)</f>
        <v>27.741122874522866</v>
      </c>
      <c r="AI1418" s="31">
        <f ca="1">IF(GERAL[[#This Row],[Nota 2025]]="",0,GERAL[[#This Row],[Nota 2026]]-GERAL[[#This Row],[Nota 2025]])</f>
        <v>-1.2609924934024761</v>
      </c>
    </row>
    <row r="1419" spans="1:35" ht="17" x14ac:dyDescent="0.35">
      <c r="A1419" s="2" t="s">
        <v>169</v>
      </c>
      <c r="B1419" s="2" t="s">
        <v>196</v>
      </c>
      <c r="C1419" s="2" t="s">
        <v>215</v>
      </c>
      <c r="D1419" s="15" t="s">
        <v>52</v>
      </c>
      <c r="E1419" s="2" t="s">
        <v>121</v>
      </c>
      <c r="F1419" s="2" t="str">
        <f>VLOOKUP(GERAL[[#This Row],[CÓD]],SEALL,6,FALSE)</f>
        <v>SG</v>
      </c>
      <c r="G141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1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1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19" s="2" t="str">
        <f>VLOOKUP(GERAL[[#This Row],[CÓD]],SEALL,4,FALSE)</f>
        <v>08, 09, 17</v>
      </c>
      <c r="K1419" s="2" t="str">
        <f>IF(ISERR(FIND("01",GERAL[[#This Row],[ODS]])),"NÃO","SIM")</f>
        <v>NÃO</v>
      </c>
      <c r="L1419" s="2" t="str">
        <f>IF(ISERR(FIND("02",GERAL[[#This Row],[ODS]])),"NÃO","SIM")</f>
        <v>NÃO</v>
      </c>
      <c r="M1419" s="2" t="str">
        <f>IF(ISERR(FIND("03",GERAL[[#This Row],[ODS]])),"NÃO","SIM")</f>
        <v>NÃO</v>
      </c>
      <c r="N1419" s="2" t="str">
        <f>IF(ISERR(FIND("04",GERAL[[#This Row],[ODS]])),"NÃO","SIM")</f>
        <v>NÃO</v>
      </c>
      <c r="O1419" s="2" t="str">
        <f>IF(ISERR(FIND("05",GERAL[[#This Row],[ODS]])),"NÃO","SIM")</f>
        <v>NÃO</v>
      </c>
      <c r="P1419" s="2" t="str">
        <f>IF(ISERR(FIND("06",GERAL[[#This Row],[ODS]])),"NÃO","SIM")</f>
        <v>NÃO</v>
      </c>
      <c r="Q1419" s="2" t="str">
        <f>IF(ISERR(FIND("07",GERAL[[#This Row],[ODS]])),"NÃO","SIM")</f>
        <v>NÃO</v>
      </c>
      <c r="R1419" s="2" t="str">
        <f>IF(ISERR(FIND("08",GERAL[[#This Row],[ODS]])),"NÃO","SIM")</f>
        <v>SIM</v>
      </c>
      <c r="S1419" s="2" t="str">
        <f>IF(ISERR(FIND("09",GERAL[[#This Row],[ODS]])),"NÃO","SIM")</f>
        <v>SIM</v>
      </c>
      <c r="T1419" s="2" t="str">
        <f>IF(ISERR(FIND("10",GERAL[[#This Row],[ODS]])),"NÃO","SIM")</f>
        <v>NÃO</v>
      </c>
      <c r="U1419" s="2" t="str">
        <f>IF(ISERR(FIND("11",GERAL[[#This Row],[ODS]])),"NÃO","SIM")</f>
        <v>NÃO</v>
      </c>
      <c r="V1419" s="2" t="str">
        <f>IF(ISERR(FIND("12",GERAL[[#This Row],[ODS]])),"NÃO","SIM")</f>
        <v>NÃO</v>
      </c>
      <c r="W1419" s="2" t="str">
        <f>IF(ISERR(FIND("13",GERAL[[#This Row],[ODS]])),"NÃO","SIM")</f>
        <v>NÃO</v>
      </c>
      <c r="X1419" s="2" t="str">
        <f>IF(ISERR(FIND("14",GERAL[[#This Row],[ODS]])),"NÃO","SIM")</f>
        <v>NÃO</v>
      </c>
      <c r="Y1419" s="2" t="str">
        <f>IF(ISERR(FIND("15",GERAL[[#This Row],[ODS]])),"NÃO","SIM")</f>
        <v>NÃO</v>
      </c>
      <c r="Z1419" s="2" t="str">
        <f>IF(ISERR(FIND("16",GERAL[[#This Row],[ODS]])),"NÃO","SIM")</f>
        <v>NÃO</v>
      </c>
      <c r="AA1419" s="2" t="str">
        <f>IF(ISERR(FIND("17",GERAL[[#This Row],[ODS]])),"NÃO","SIM")</f>
        <v>SIM</v>
      </c>
      <c r="AB1419" s="1">
        <v>7.1242792502556371</v>
      </c>
      <c r="AC1419" s="1">
        <v>7.3955846628122597</v>
      </c>
      <c r="AD1419" s="1">
        <v>8.2345076990662687</v>
      </c>
      <c r="AE1419" s="1">
        <v>9.1640129078125145</v>
      </c>
      <c r="AF1419" s="1">
        <v>7.1663583227960039</v>
      </c>
      <c r="AG1419" s="1" t="str">
        <f>GERAL[[#This Row],[SIGLA]]&amp;GERAL[[#This Row],[CÓD]]</f>
        <v>PAPM_PB_TM</v>
      </c>
      <c r="AH1419" s="1">
        <f ca="1">VLOOKUP(GERAL[[#This Row],[REF_NOTA]],BASE_NOTAS[],7,FALSE)</f>
        <v>6.8980862994098224</v>
      </c>
      <c r="AI1419" s="31">
        <f ca="1">IF(GERAL[[#This Row],[Nota 2025]]="",0,GERAL[[#This Row],[Nota 2026]]-GERAL[[#This Row],[Nota 2025]])</f>
        <v>-0.2682720233861815</v>
      </c>
    </row>
    <row r="1420" spans="1:35" ht="17" x14ac:dyDescent="0.35">
      <c r="A1420" s="2" t="s">
        <v>170</v>
      </c>
      <c r="B1420" s="2" t="s">
        <v>197</v>
      </c>
      <c r="C1420" s="2" t="s">
        <v>215</v>
      </c>
      <c r="D1420" s="15" t="s">
        <v>52</v>
      </c>
      <c r="E1420" s="2" t="s">
        <v>121</v>
      </c>
      <c r="F1420" s="2" t="str">
        <f>VLOOKUP(GERAL[[#This Row],[CÓD]],SEALL,6,FALSE)</f>
        <v>SG</v>
      </c>
      <c r="G142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2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2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20" s="2" t="str">
        <f>VLOOKUP(GERAL[[#This Row],[CÓD]],SEALL,4,FALSE)</f>
        <v>08, 09, 17</v>
      </c>
      <c r="K1420" s="2" t="str">
        <f>IF(ISERR(FIND("01",GERAL[[#This Row],[ODS]])),"NÃO","SIM")</f>
        <v>NÃO</v>
      </c>
      <c r="L1420" s="2" t="str">
        <f>IF(ISERR(FIND("02",GERAL[[#This Row],[ODS]])),"NÃO","SIM")</f>
        <v>NÃO</v>
      </c>
      <c r="M1420" s="2" t="str">
        <f>IF(ISERR(FIND("03",GERAL[[#This Row],[ODS]])),"NÃO","SIM")</f>
        <v>NÃO</v>
      </c>
      <c r="N1420" s="2" t="str">
        <f>IF(ISERR(FIND("04",GERAL[[#This Row],[ODS]])),"NÃO","SIM")</f>
        <v>NÃO</v>
      </c>
      <c r="O1420" s="2" t="str">
        <f>IF(ISERR(FIND("05",GERAL[[#This Row],[ODS]])),"NÃO","SIM")</f>
        <v>NÃO</v>
      </c>
      <c r="P1420" s="2" t="str">
        <f>IF(ISERR(FIND("06",GERAL[[#This Row],[ODS]])),"NÃO","SIM")</f>
        <v>NÃO</v>
      </c>
      <c r="Q1420" s="2" t="str">
        <f>IF(ISERR(FIND("07",GERAL[[#This Row],[ODS]])),"NÃO","SIM")</f>
        <v>NÃO</v>
      </c>
      <c r="R1420" s="2" t="str">
        <f>IF(ISERR(FIND("08",GERAL[[#This Row],[ODS]])),"NÃO","SIM")</f>
        <v>SIM</v>
      </c>
      <c r="S1420" s="2" t="str">
        <f>IF(ISERR(FIND("09",GERAL[[#This Row],[ODS]])),"NÃO","SIM")</f>
        <v>SIM</v>
      </c>
      <c r="T1420" s="2" t="str">
        <f>IF(ISERR(FIND("10",GERAL[[#This Row],[ODS]])),"NÃO","SIM")</f>
        <v>NÃO</v>
      </c>
      <c r="U1420" s="2" t="str">
        <f>IF(ISERR(FIND("11",GERAL[[#This Row],[ODS]])),"NÃO","SIM")</f>
        <v>NÃO</v>
      </c>
      <c r="V1420" s="2" t="str">
        <f>IF(ISERR(FIND("12",GERAL[[#This Row],[ODS]])),"NÃO","SIM")</f>
        <v>NÃO</v>
      </c>
      <c r="W1420" s="2" t="str">
        <f>IF(ISERR(FIND("13",GERAL[[#This Row],[ODS]])),"NÃO","SIM")</f>
        <v>NÃO</v>
      </c>
      <c r="X1420" s="2" t="str">
        <f>IF(ISERR(FIND("14",GERAL[[#This Row],[ODS]])),"NÃO","SIM")</f>
        <v>NÃO</v>
      </c>
      <c r="Y1420" s="2" t="str">
        <f>IF(ISERR(FIND("15",GERAL[[#This Row],[ODS]])),"NÃO","SIM")</f>
        <v>NÃO</v>
      </c>
      <c r="Z1420" s="2" t="str">
        <f>IF(ISERR(FIND("16",GERAL[[#This Row],[ODS]])),"NÃO","SIM")</f>
        <v>NÃO</v>
      </c>
      <c r="AA1420" s="2" t="str">
        <f>IF(ISERR(FIND("17",GERAL[[#This Row],[ODS]])),"NÃO","SIM")</f>
        <v>SIM</v>
      </c>
      <c r="AB1420" s="1">
        <v>2.2956400261338876</v>
      </c>
      <c r="AC1420" s="1">
        <v>2.2658450603524174</v>
      </c>
      <c r="AD1420" s="1">
        <v>2.2179824103265795</v>
      </c>
      <c r="AE1420" s="1">
        <v>2.1721688030775534</v>
      </c>
      <c r="AF1420" s="1">
        <v>2.1452678857561756</v>
      </c>
      <c r="AG1420" s="1" t="str">
        <f>GERAL[[#This Row],[SIGLA]]&amp;GERAL[[#This Row],[CÓD]]</f>
        <v>PBPM_PB_TM</v>
      </c>
      <c r="AH1420" s="1">
        <f ca="1">VLOOKUP(GERAL[[#This Row],[REF_NOTA]],BASE_NOTAS[],7,FALSE)</f>
        <v>2.1606909244420356</v>
      </c>
      <c r="AI1420" s="31">
        <f ca="1">IF(GERAL[[#This Row],[Nota 2025]]="",0,GERAL[[#This Row],[Nota 2026]]-GERAL[[#This Row],[Nota 2025]])</f>
        <v>1.5423038685860035E-2</v>
      </c>
    </row>
    <row r="1421" spans="1:35" ht="17" x14ac:dyDescent="0.35">
      <c r="A1421" s="2" t="s">
        <v>173</v>
      </c>
      <c r="B1421" s="2" t="s">
        <v>200</v>
      </c>
      <c r="C1421" s="2" t="s">
        <v>215</v>
      </c>
      <c r="D1421" s="15" t="s">
        <v>52</v>
      </c>
      <c r="E1421" s="2" t="s">
        <v>121</v>
      </c>
      <c r="F1421" s="2" t="str">
        <f>VLOOKUP(GERAL[[#This Row],[CÓD]],SEALL,6,FALSE)</f>
        <v>SG</v>
      </c>
      <c r="G142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2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2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21" s="2" t="str">
        <f>VLOOKUP(GERAL[[#This Row],[CÓD]],SEALL,4,FALSE)</f>
        <v>08, 09, 17</v>
      </c>
      <c r="K1421" s="2" t="str">
        <f>IF(ISERR(FIND("01",GERAL[[#This Row],[ODS]])),"NÃO","SIM")</f>
        <v>NÃO</v>
      </c>
      <c r="L1421" s="2" t="str">
        <f>IF(ISERR(FIND("02",GERAL[[#This Row],[ODS]])),"NÃO","SIM")</f>
        <v>NÃO</v>
      </c>
      <c r="M1421" s="2" t="str">
        <f>IF(ISERR(FIND("03",GERAL[[#This Row],[ODS]])),"NÃO","SIM")</f>
        <v>NÃO</v>
      </c>
      <c r="N1421" s="2" t="str">
        <f>IF(ISERR(FIND("04",GERAL[[#This Row],[ODS]])),"NÃO","SIM")</f>
        <v>NÃO</v>
      </c>
      <c r="O1421" s="2" t="str">
        <f>IF(ISERR(FIND("05",GERAL[[#This Row],[ODS]])),"NÃO","SIM")</f>
        <v>NÃO</v>
      </c>
      <c r="P1421" s="2" t="str">
        <f>IF(ISERR(FIND("06",GERAL[[#This Row],[ODS]])),"NÃO","SIM")</f>
        <v>NÃO</v>
      </c>
      <c r="Q1421" s="2" t="str">
        <f>IF(ISERR(FIND("07",GERAL[[#This Row],[ODS]])),"NÃO","SIM")</f>
        <v>NÃO</v>
      </c>
      <c r="R1421" s="2" t="str">
        <f>IF(ISERR(FIND("08",GERAL[[#This Row],[ODS]])),"NÃO","SIM")</f>
        <v>SIM</v>
      </c>
      <c r="S1421" s="2" t="str">
        <f>IF(ISERR(FIND("09",GERAL[[#This Row],[ODS]])),"NÃO","SIM")</f>
        <v>SIM</v>
      </c>
      <c r="T1421" s="2" t="str">
        <f>IF(ISERR(FIND("10",GERAL[[#This Row],[ODS]])),"NÃO","SIM")</f>
        <v>NÃO</v>
      </c>
      <c r="U1421" s="2" t="str">
        <f>IF(ISERR(FIND("11",GERAL[[#This Row],[ODS]])),"NÃO","SIM")</f>
        <v>NÃO</v>
      </c>
      <c r="V1421" s="2" t="str">
        <f>IF(ISERR(FIND("12",GERAL[[#This Row],[ODS]])),"NÃO","SIM")</f>
        <v>NÃO</v>
      </c>
      <c r="W1421" s="2" t="str">
        <f>IF(ISERR(FIND("13",GERAL[[#This Row],[ODS]])),"NÃO","SIM")</f>
        <v>NÃO</v>
      </c>
      <c r="X1421" s="2" t="str">
        <f>IF(ISERR(FIND("14",GERAL[[#This Row],[ODS]])),"NÃO","SIM")</f>
        <v>NÃO</v>
      </c>
      <c r="Y1421" s="2" t="str">
        <f>IF(ISERR(FIND("15",GERAL[[#This Row],[ODS]])),"NÃO","SIM")</f>
        <v>NÃO</v>
      </c>
      <c r="Z1421" s="2" t="str">
        <f>IF(ISERR(FIND("16",GERAL[[#This Row],[ODS]])),"NÃO","SIM")</f>
        <v>NÃO</v>
      </c>
      <c r="AA1421" s="2" t="str">
        <f>IF(ISERR(FIND("17",GERAL[[#This Row],[ODS]])),"NÃO","SIM")</f>
        <v>SIM</v>
      </c>
      <c r="AB1421" s="1">
        <v>20.367772787541753</v>
      </c>
      <c r="AC1421" s="1">
        <v>20.119595877522624</v>
      </c>
      <c r="AD1421" s="1">
        <v>19.57846452809693</v>
      </c>
      <c r="AE1421" s="1">
        <v>19.665657391645443</v>
      </c>
      <c r="AF1421" s="1">
        <v>19.421461378912102</v>
      </c>
      <c r="AG1421" s="1" t="str">
        <f>GERAL[[#This Row],[SIGLA]]&amp;GERAL[[#This Row],[CÓD]]</f>
        <v>PRPM_PB_TM</v>
      </c>
      <c r="AH1421" s="1">
        <f ca="1">VLOOKUP(GERAL[[#This Row],[REF_NOTA]],BASE_NOTAS[],7,FALSE)</f>
        <v>19.033647010388481</v>
      </c>
      <c r="AI1421" s="31">
        <f ca="1">IF(GERAL[[#This Row],[Nota 2025]]="",0,GERAL[[#This Row],[Nota 2026]]-GERAL[[#This Row],[Nota 2025]])</f>
        <v>-0.38781436852362106</v>
      </c>
    </row>
    <row r="1422" spans="1:35" ht="17" x14ac:dyDescent="0.35">
      <c r="A1422" s="2" t="s">
        <v>171</v>
      </c>
      <c r="B1422" s="2" t="s">
        <v>198</v>
      </c>
      <c r="C1422" s="2" t="s">
        <v>215</v>
      </c>
      <c r="D1422" s="15" t="s">
        <v>52</v>
      </c>
      <c r="E1422" s="2" t="s">
        <v>121</v>
      </c>
      <c r="F1422" s="2" t="str">
        <f>VLOOKUP(GERAL[[#This Row],[CÓD]],SEALL,6,FALSE)</f>
        <v>SG</v>
      </c>
      <c r="G142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2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2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22" s="2" t="str">
        <f>VLOOKUP(GERAL[[#This Row],[CÓD]],SEALL,4,FALSE)</f>
        <v>08, 09, 17</v>
      </c>
      <c r="K1422" s="2" t="str">
        <f>IF(ISERR(FIND("01",GERAL[[#This Row],[ODS]])),"NÃO","SIM")</f>
        <v>NÃO</v>
      </c>
      <c r="L1422" s="2" t="str">
        <f>IF(ISERR(FIND("02",GERAL[[#This Row],[ODS]])),"NÃO","SIM")</f>
        <v>NÃO</v>
      </c>
      <c r="M1422" s="2" t="str">
        <f>IF(ISERR(FIND("03",GERAL[[#This Row],[ODS]])),"NÃO","SIM")</f>
        <v>NÃO</v>
      </c>
      <c r="N1422" s="2" t="str">
        <f>IF(ISERR(FIND("04",GERAL[[#This Row],[ODS]])),"NÃO","SIM")</f>
        <v>NÃO</v>
      </c>
      <c r="O1422" s="2" t="str">
        <f>IF(ISERR(FIND("05",GERAL[[#This Row],[ODS]])),"NÃO","SIM")</f>
        <v>NÃO</v>
      </c>
      <c r="P1422" s="2" t="str">
        <f>IF(ISERR(FIND("06",GERAL[[#This Row],[ODS]])),"NÃO","SIM")</f>
        <v>NÃO</v>
      </c>
      <c r="Q1422" s="2" t="str">
        <f>IF(ISERR(FIND("07",GERAL[[#This Row],[ODS]])),"NÃO","SIM")</f>
        <v>NÃO</v>
      </c>
      <c r="R1422" s="2" t="str">
        <f>IF(ISERR(FIND("08",GERAL[[#This Row],[ODS]])),"NÃO","SIM")</f>
        <v>SIM</v>
      </c>
      <c r="S1422" s="2" t="str">
        <f>IF(ISERR(FIND("09",GERAL[[#This Row],[ODS]])),"NÃO","SIM")</f>
        <v>SIM</v>
      </c>
      <c r="T1422" s="2" t="str">
        <f>IF(ISERR(FIND("10",GERAL[[#This Row],[ODS]])),"NÃO","SIM")</f>
        <v>NÃO</v>
      </c>
      <c r="U1422" s="2" t="str">
        <f>IF(ISERR(FIND("11",GERAL[[#This Row],[ODS]])),"NÃO","SIM")</f>
        <v>NÃO</v>
      </c>
      <c r="V1422" s="2" t="str">
        <f>IF(ISERR(FIND("12",GERAL[[#This Row],[ODS]])),"NÃO","SIM")</f>
        <v>NÃO</v>
      </c>
      <c r="W1422" s="2" t="str">
        <f>IF(ISERR(FIND("13",GERAL[[#This Row],[ODS]])),"NÃO","SIM")</f>
        <v>NÃO</v>
      </c>
      <c r="X1422" s="2" t="str">
        <f>IF(ISERR(FIND("14",GERAL[[#This Row],[ODS]])),"NÃO","SIM")</f>
        <v>NÃO</v>
      </c>
      <c r="Y1422" s="2" t="str">
        <f>IF(ISERR(FIND("15",GERAL[[#This Row],[ODS]])),"NÃO","SIM")</f>
        <v>NÃO</v>
      </c>
      <c r="Z1422" s="2" t="str">
        <f>IF(ISERR(FIND("16",GERAL[[#This Row],[ODS]])),"NÃO","SIM")</f>
        <v>NÃO</v>
      </c>
      <c r="AA1422" s="2" t="str">
        <f>IF(ISERR(FIND("17",GERAL[[#This Row],[ODS]])),"NÃO","SIM")</f>
        <v>SIM</v>
      </c>
      <c r="AB1422" s="1">
        <v>8.1247569378573914</v>
      </c>
      <c r="AC1422" s="1">
        <v>8.2851664637289879</v>
      </c>
      <c r="AD1422" s="1">
        <v>7.4794528340106359</v>
      </c>
      <c r="AE1422" s="1">
        <v>7.4819407482769389</v>
      </c>
      <c r="AF1422" s="1">
        <v>7.3624515822628602</v>
      </c>
      <c r="AG1422" s="1" t="str">
        <f>GERAL[[#This Row],[SIGLA]]&amp;GERAL[[#This Row],[CÓD]]</f>
        <v>PEPM_PB_TM</v>
      </c>
      <c r="AH1422" s="1">
        <f ca="1">VLOOKUP(GERAL[[#This Row],[REF_NOTA]],BASE_NOTAS[],7,FALSE)</f>
        <v>7.2335090510929287</v>
      </c>
      <c r="AI1422" s="31">
        <f ca="1">IF(GERAL[[#This Row],[Nota 2025]]="",0,GERAL[[#This Row],[Nota 2026]]-GERAL[[#This Row],[Nota 2025]])</f>
        <v>-0.12894253116993148</v>
      </c>
    </row>
    <row r="1423" spans="1:35" ht="17" x14ac:dyDescent="0.35">
      <c r="A1423" s="2" t="s">
        <v>172</v>
      </c>
      <c r="B1423" s="2" t="s">
        <v>199</v>
      </c>
      <c r="C1423" s="2" t="s">
        <v>215</v>
      </c>
      <c r="D1423" s="15" t="s">
        <v>52</v>
      </c>
      <c r="E1423" s="2" t="s">
        <v>121</v>
      </c>
      <c r="F1423" s="2" t="str">
        <f>VLOOKUP(GERAL[[#This Row],[CÓD]],SEALL,6,FALSE)</f>
        <v>SG</v>
      </c>
      <c r="G142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2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2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23" s="2" t="str">
        <f>VLOOKUP(GERAL[[#This Row],[CÓD]],SEALL,4,FALSE)</f>
        <v>08, 09, 17</v>
      </c>
      <c r="K1423" s="2" t="str">
        <f>IF(ISERR(FIND("01",GERAL[[#This Row],[ODS]])),"NÃO","SIM")</f>
        <v>NÃO</v>
      </c>
      <c r="L1423" s="2" t="str">
        <f>IF(ISERR(FIND("02",GERAL[[#This Row],[ODS]])),"NÃO","SIM")</f>
        <v>NÃO</v>
      </c>
      <c r="M1423" s="2" t="str">
        <f>IF(ISERR(FIND("03",GERAL[[#This Row],[ODS]])),"NÃO","SIM")</f>
        <v>NÃO</v>
      </c>
      <c r="N1423" s="2" t="str">
        <f>IF(ISERR(FIND("04",GERAL[[#This Row],[ODS]])),"NÃO","SIM")</f>
        <v>NÃO</v>
      </c>
      <c r="O1423" s="2" t="str">
        <f>IF(ISERR(FIND("05",GERAL[[#This Row],[ODS]])),"NÃO","SIM")</f>
        <v>NÃO</v>
      </c>
      <c r="P1423" s="2" t="str">
        <f>IF(ISERR(FIND("06",GERAL[[#This Row],[ODS]])),"NÃO","SIM")</f>
        <v>NÃO</v>
      </c>
      <c r="Q1423" s="2" t="str">
        <f>IF(ISERR(FIND("07",GERAL[[#This Row],[ODS]])),"NÃO","SIM")</f>
        <v>NÃO</v>
      </c>
      <c r="R1423" s="2" t="str">
        <f>IF(ISERR(FIND("08",GERAL[[#This Row],[ODS]])),"NÃO","SIM")</f>
        <v>SIM</v>
      </c>
      <c r="S1423" s="2" t="str">
        <f>IF(ISERR(FIND("09",GERAL[[#This Row],[ODS]])),"NÃO","SIM")</f>
        <v>SIM</v>
      </c>
      <c r="T1423" s="2" t="str">
        <f>IF(ISERR(FIND("10",GERAL[[#This Row],[ODS]])),"NÃO","SIM")</f>
        <v>NÃO</v>
      </c>
      <c r="U1423" s="2" t="str">
        <f>IF(ISERR(FIND("11",GERAL[[#This Row],[ODS]])),"NÃO","SIM")</f>
        <v>NÃO</v>
      </c>
      <c r="V1423" s="2" t="str">
        <f>IF(ISERR(FIND("12",GERAL[[#This Row],[ODS]])),"NÃO","SIM")</f>
        <v>NÃO</v>
      </c>
      <c r="W1423" s="2" t="str">
        <f>IF(ISERR(FIND("13",GERAL[[#This Row],[ODS]])),"NÃO","SIM")</f>
        <v>NÃO</v>
      </c>
      <c r="X1423" s="2" t="str">
        <f>IF(ISERR(FIND("14",GERAL[[#This Row],[ODS]])),"NÃO","SIM")</f>
        <v>NÃO</v>
      </c>
      <c r="Y1423" s="2" t="str">
        <f>IF(ISERR(FIND("15",GERAL[[#This Row],[ODS]])),"NÃO","SIM")</f>
        <v>NÃO</v>
      </c>
      <c r="Z1423" s="2" t="str">
        <f>IF(ISERR(FIND("16",GERAL[[#This Row],[ODS]])),"NÃO","SIM")</f>
        <v>NÃO</v>
      </c>
      <c r="AA1423" s="2" t="str">
        <f>IF(ISERR(FIND("17",GERAL[[#This Row],[ODS]])),"NÃO","SIM")</f>
        <v>SIM</v>
      </c>
      <c r="AB1423" s="1">
        <v>1.6867085346966892</v>
      </c>
      <c r="AC1423" s="1">
        <v>1.6972222174865315</v>
      </c>
      <c r="AD1423" s="1">
        <v>1.7531602763454484</v>
      </c>
      <c r="AE1423" s="1">
        <v>1.7543688541835147</v>
      </c>
      <c r="AF1423" s="1">
        <v>1.6880575882713256</v>
      </c>
      <c r="AG1423" s="1" t="str">
        <f>GERAL[[#This Row],[SIGLA]]&amp;GERAL[[#This Row],[CÓD]]</f>
        <v>PIPM_PB_TM</v>
      </c>
      <c r="AH1423" s="1">
        <f ca="1">VLOOKUP(GERAL[[#This Row],[REF_NOTA]],BASE_NOTAS[],7,FALSE)</f>
        <v>1.6196148989819619</v>
      </c>
      <c r="AI1423" s="31">
        <f ca="1">IF(GERAL[[#This Row],[Nota 2025]]="",0,GERAL[[#This Row],[Nota 2026]]-GERAL[[#This Row],[Nota 2025]])</f>
        <v>-6.8442689289363701E-2</v>
      </c>
    </row>
    <row r="1424" spans="1:35" ht="17" x14ac:dyDescent="0.35">
      <c r="A1424" s="2" t="s">
        <v>174</v>
      </c>
      <c r="B1424" s="2" t="s">
        <v>201</v>
      </c>
      <c r="C1424" s="2" t="s">
        <v>215</v>
      </c>
      <c r="D1424" s="15" t="s">
        <v>52</v>
      </c>
      <c r="E1424" s="2" t="s">
        <v>121</v>
      </c>
      <c r="F1424" s="2" t="str">
        <f>VLOOKUP(GERAL[[#This Row],[CÓD]],SEALL,6,FALSE)</f>
        <v>SG</v>
      </c>
      <c r="G142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2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2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24" s="2" t="str">
        <f>VLOOKUP(GERAL[[#This Row],[CÓD]],SEALL,4,FALSE)</f>
        <v>08, 09, 17</v>
      </c>
      <c r="K1424" s="2" t="str">
        <f>IF(ISERR(FIND("01",GERAL[[#This Row],[ODS]])),"NÃO","SIM")</f>
        <v>NÃO</v>
      </c>
      <c r="L1424" s="2" t="str">
        <f>IF(ISERR(FIND("02",GERAL[[#This Row],[ODS]])),"NÃO","SIM")</f>
        <v>NÃO</v>
      </c>
      <c r="M1424" s="2" t="str">
        <f>IF(ISERR(FIND("03",GERAL[[#This Row],[ODS]])),"NÃO","SIM")</f>
        <v>NÃO</v>
      </c>
      <c r="N1424" s="2" t="str">
        <f>IF(ISERR(FIND("04",GERAL[[#This Row],[ODS]])),"NÃO","SIM")</f>
        <v>NÃO</v>
      </c>
      <c r="O1424" s="2" t="str">
        <f>IF(ISERR(FIND("05",GERAL[[#This Row],[ODS]])),"NÃO","SIM")</f>
        <v>NÃO</v>
      </c>
      <c r="P1424" s="2" t="str">
        <f>IF(ISERR(FIND("06",GERAL[[#This Row],[ODS]])),"NÃO","SIM")</f>
        <v>NÃO</v>
      </c>
      <c r="Q1424" s="2" t="str">
        <f>IF(ISERR(FIND("07",GERAL[[#This Row],[ODS]])),"NÃO","SIM")</f>
        <v>NÃO</v>
      </c>
      <c r="R1424" s="2" t="str">
        <f>IF(ISERR(FIND("08",GERAL[[#This Row],[ODS]])),"NÃO","SIM")</f>
        <v>SIM</v>
      </c>
      <c r="S1424" s="2" t="str">
        <f>IF(ISERR(FIND("09",GERAL[[#This Row],[ODS]])),"NÃO","SIM")</f>
        <v>SIM</v>
      </c>
      <c r="T1424" s="2" t="str">
        <f>IF(ISERR(FIND("10",GERAL[[#This Row],[ODS]])),"NÃO","SIM")</f>
        <v>NÃO</v>
      </c>
      <c r="U1424" s="2" t="str">
        <f>IF(ISERR(FIND("11",GERAL[[#This Row],[ODS]])),"NÃO","SIM")</f>
        <v>NÃO</v>
      </c>
      <c r="V1424" s="2" t="str">
        <f>IF(ISERR(FIND("12",GERAL[[#This Row],[ODS]])),"NÃO","SIM")</f>
        <v>NÃO</v>
      </c>
      <c r="W1424" s="2" t="str">
        <f>IF(ISERR(FIND("13",GERAL[[#This Row],[ODS]])),"NÃO","SIM")</f>
        <v>NÃO</v>
      </c>
      <c r="X1424" s="2" t="str">
        <f>IF(ISERR(FIND("14",GERAL[[#This Row],[ODS]])),"NÃO","SIM")</f>
        <v>NÃO</v>
      </c>
      <c r="Y1424" s="2" t="str">
        <f>IF(ISERR(FIND("15",GERAL[[#This Row],[ODS]])),"NÃO","SIM")</f>
        <v>NÃO</v>
      </c>
      <c r="Z1424" s="2" t="str">
        <f>IF(ISERR(FIND("16",GERAL[[#This Row],[ODS]])),"NÃO","SIM")</f>
        <v>NÃO</v>
      </c>
      <c r="AA1424" s="2" t="str">
        <f>IF(ISERR(FIND("17",GERAL[[#This Row],[ODS]])),"NÃO","SIM")</f>
        <v>SIM</v>
      </c>
      <c r="AB1424" s="1">
        <v>35.261746036745407</v>
      </c>
      <c r="AC1424" s="1">
        <v>33.350702458899868</v>
      </c>
      <c r="AD1424" s="1">
        <v>31.54944674070796</v>
      </c>
      <c r="AE1424" s="1">
        <v>35.350278599053937</v>
      </c>
      <c r="AF1424" s="1">
        <v>37.1140872332819</v>
      </c>
      <c r="AG1424" s="1" t="str">
        <f>GERAL[[#This Row],[SIGLA]]&amp;GERAL[[#This Row],[CÓD]]</f>
        <v>RJPM_PB_TM</v>
      </c>
      <c r="AH1424" s="1">
        <f ca="1">VLOOKUP(GERAL[[#This Row],[REF_NOTA]],BASE_NOTAS[],7,FALSE)</f>
        <v>33.864682516395646</v>
      </c>
      <c r="AI1424" s="31">
        <f ca="1">IF(GERAL[[#This Row],[Nota 2025]]="",0,GERAL[[#This Row],[Nota 2026]]-GERAL[[#This Row],[Nota 2025]])</f>
        <v>-3.2494047168862537</v>
      </c>
    </row>
    <row r="1425" spans="1:35" ht="17" x14ac:dyDescent="0.35">
      <c r="A1425" s="2" t="s">
        <v>175</v>
      </c>
      <c r="B1425" s="2" t="s">
        <v>202</v>
      </c>
      <c r="C1425" s="2" t="s">
        <v>215</v>
      </c>
      <c r="D1425" s="15" t="s">
        <v>52</v>
      </c>
      <c r="E1425" s="2" t="s">
        <v>121</v>
      </c>
      <c r="F1425" s="2" t="str">
        <f>VLOOKUP(GERAL[[#This Row],[CÓD]],SEALL,6,FALSE)</f>
        <v>SG</v>
      </c>
      <c r="G142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2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2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25" s="2" t="str">
        <f>VLOOKUP(GERAL[[#This Row],[CÓD]],SEALL,4,FALSE)</f>
        <v>08, 09, 17</v>
      </c>
      <c r="K1425" s="2" t="str">
        <f>IF(ISERR(FIND("01",GERAL[[#This Row],[ODS]])),"NÃO","SIM")</f>
        <v>NÃO</v>
      </c>
      <c r="L1425" s="2" t="str">
        <f>IF(ISERR(FIND("02",GERAL[[#This Row],[ODS]])),"NÃO","SIM")</f>
        <v>NÃO</v>
      </c>
      <c r="M1425" s="2" t="str">
        <f>IF(ISERR(FIND("03",GERAL[[#This Row],[ODS]])),"NÃO","SIM")</f>
        <v>NÃO</v>
      </c>
      <c r="N1425" s="2" t="str">
        <f>IF(ISERR(FIND("04",GERAL[[#This Row],[ODS]])),"NÃO","SIM")</f>
        <v>NÃO</v>
      </c>
      <c r="O1425" s="2" t="str">
        <f>IF(ISERR(FIND("05",GERAL[[#This Row],[ODS]])),"NÃO","SIM")</f>
        <v>NÃO</v>
      </c>
      <c r="P1425" s="2" t="str">
        <f>IF(ISERR(FIND("06",GERAL[[#This Row],[ODS]])),"NÃO","SIM")</f>
        <v>NÃO</v>
      </c>
      <c r="Q1425" s="2" t="str">
        <f>IF(ISERR(FIND("07",GERAL[[#This Row],[ODS]])),"NÃO","SIM")</f>
        <v>NÃO</v>
      </c>
      <c r="R1425" s="2" t="str">
        <f>IF(ISERR(FIND("08",GERAL[[#This Row],[ODS]])),"NÃO","SIM")</f>
        <v>SIM</v>
      </c>
      <c r="S1425" s="2" t="str">
        <f>IF(ISERR(FIND("09",GERAL[[#This Row],[ODS]])),"NÃO","SIM")</f>
        <v>SIM</v>
      </c>
      <c r="T1425" s="2" t="str">
        <f>IF(ISERR(FIND("10",GERAL[[#This Row],[ODS]])),"NÃO","SIM")</f>
        <v>NÃO</v>
      </c>
      <c r="U1425" s="2" t="str">
        <f>IF(ISERR(FIND("11",GERAL[[#This Row],[ODS]])),"NÃO","SIM")</f>
        <v>NÃO</v>
      </c>
      <c r="V1425" s="2" t="str">
        <f>IF(ISERR(FIND("12",GERAL[[#This Row],[ODS]])),"NÃO","SIM")</f>
        <v>NÃO</v>
      </c>
      <c r="W1425" s="2" t="str">
        <f>IF(ISERR(FIND("13",GERAL[[#This Row],[ODS]])),"NÃO","SIM")</f>
        <v>NÃO</v>
      </c>
      <c r="X1425" s="2" t="str">
        <f>IF(ISERR(FIND("14",GERAL[[#This Row],[ODS]])),"NÃO","SIM")</f>
        <v>NÃO</v>
      </c>
      <c r="Y1425" s="2" t="str">
        <f>IF(ISERR(FIND("15",GERAL[[#This Row],[ODS]])),"NÃO","SIM")</f>
        <v>NÃO</v>
      </c>
      <c r="Z1425" s="2" t="str">
        <f>IF(ISERR(FIND("16",GERAL[[#This Row],[ODS]])),"NÃO","SIM")</f>
        <v>NÃO</v>
      </c>
      <c r="AA1425" s="2" t="str">
        <f>IF(ISERR(FIND("17",GERAL[[#This Row],[ODS]])),"NÃO","SIM")</f>
        <v>SIM</v>
      </c>
      <c r="AB1425" s="1">
        <v>2.4017150174976392</v>
      </c>
      <c r="AC1425" s="1">
        <v>2.3980398283544044</v>
      </c>
      <c r="AD1425" s="1">
        <v>2.2782070646148558</v>
      </c>
      <c r="AE1425" s="1">
        <v>2.2987284830354442</v>
      </c>
      <c r="AF1425" s="1">
        <v>2.4041577653682</v>
      </c>
      <c r="AG1425" s="1" t="str">
        <f>GERAL[[#This Row],[SIGLA]]&amp;GERAL[[#This Row],[CÓD]]</f>
        <v>RNPM_PB_TM</v>
      </c>
      <c r="AH1425" s="1">
        <f ca="1">VLOOKUP(GERAL[[#This Row],[REF_NOTA]],BASE_NOTAS[],7,FALSE)</f>
        <v>2.255958002796886</v>
      </c>
      <c r="AI1425" s="31">
        <f ca="1">IF(GERAL[[#This Row],[Nota 2025]]="",0,GERAL[[#This Row],[Nota 2026]]-GERAL[[#This Row],[Nota 2025]])</f>
        <v>-0.14819976257131406</v>
      </c>
    </row>
    <row r="1426" spans="1:35" ht="17" x14ac:dyDescent="0.35">
      <c r="A1426" s="2" t="s">
        <v>178</v>
      </c>
      <c r="B1426" s="2" t="s">
        <v>205</v>
      </c>
      <c r="C1426" s="2" t="s">
        <v>215</v>
      </c>
      <c r="D1426" s="15" t="s">
        <v>52</v>
      </c>
      <c r="E1426" s="2" t="s">
        <v>121</v>
      </c>
      <c r="F1426" s="2" t="str">
        <f>VLOOKUP(GERAL[[#This Row],[CÓD]],SEALL,6,FALSE)</f>
        <v>SG</v>
      </c>
      <c r="G142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2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2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26" s="2" t="str">
        <f>VLOOKUP(GERAL[[#This Row],[CÓD]],SEALL,4,FALSE)</f>
        <v>08, 09, 17</v>
      </c>
      <c r="K1426" s="2" t="str">
        <f>IF(ISERR(FIND("01",GERAL[[#This Row],[ODS]])),"NÃO","SIM")</f>
        <v>NÃO</v>
      </c>
      <c r="L1426" s="2" t="str">
        <f>IF(ISERR(FIND("02",GERAL[[#This Row],[ODS]])),"NÃO","SIM")</f>
        <v>NÃO</v>
      </c>
      <c r="M1426" s="2" t="str">
        <f>IF(ISERR(FIND("03",GERAL[[#This Row],[ODS]])),"NÃO","SIM")</f>
        <v>NÃO</v>
      </c>
      <c r="N1426" s="2" t="str">
        <f>IF(ISERR(FIND("04",GERAL[[#This Row],[ODS]])),"NÃO","SIM")</f>
        <v>NÃO</v>
      </c>
      <c r="O1426" s="2" t="str">
        <f>IF(ISERR(FIND("05",GERAL[[#This Row],[ODS]])),"NÃO","SIM")</f>
        <v>NÃO</v>
      </c>
      <c r="P1426" s="2" t="str">
        <f>IF(ISERR(FIND("06",GERAL[[#This Row],[ODS]])),"NÃO","SIM")</f>
        <v>NÃO</v>
      </c>
      <c r="Q1426" s="2" t="str">
        <f>IF(ISERR(FIND("07",GERAL[[#This Row],[ODS]])),"NÃO","SIM")</f>
        <v>NÃO</v>
      </c>
      <c r="R1426" s="2" t="str">
        <f>IF(ISERR(FIND("08",GERAL[[#This Row],[ODS]])),"NÃO","SIM")</f>
        <v>SIM</v>
      </c>
      <c r="S1426" s="2" t="str">
        <f>IF(ISERR(FIND("09",GERAL[[#This Row],[ODS]])),"NÃO","SIM")</f>
        <v>SIM</v>
      </c>
      <c r="T1426" s="2" t="str">
        <f>IF(ISERR(FIND("10",GERAL[[#This Row],[ODS]])),"NÃO","SIM")</f>
        <v>NÃO</v>
      </c>
      <c r="U1426" s="2" t="str">
        <f>IF(ISERR(FIND("11",GERAL[[#This Row],[ODS]])),"NÃO","SIM")</f>
        <v>NÃO</v>
      </c>
      <c r="V1426" s="2" t="str">
        <f>IF(ISERR(FIND("12",GERAL[[#This Row],[ODS]])),"NÃO","SIM")</f>
        <v>NÃO</v>
      </c>
      <c r="W1426" s="2" t="str">
        <f>IF(ISERR(FIND("13",GERAL[[#This Row],[ODS]])),"NÃO","SIM")</f>
        <v>NÃO</v>
      </c>
      <c r="X1426" s="2" t="str">
        <f>IF(ISERR(FIND("14",GERAL[[#This Row],[ODS]])),"NÃO","SIM")</f>
        <v>NÃO</v>
      </c>
      <c r="Y1426" s="2" t="str">
        <f>IF(ISERR(FIND("15",GERAL[[#This Row],[ODS]])),"NÃO","SIM")</f>
        <v>NÃO</v>
      </c>
      <c r="Z1426" s="2" t="str">
        <f>IF(ISERR(FIND("16",GERAL[[#This Row],[ODS]])),"NÃO","SIM")</f>
        <v>NÃO</v>
      </c>
      <c r="AA1426" s="2" t="str">
        <f>IF(ISERR(FIND("17",GERAL[[#This Row],[ODS]])),"NÃO","SIM")</f>
        <v>SIM</v>
      </c>
      <c r="AB1426" s="1">
        <v>19.772653601957071</v>
      </c>
      <c r="AC1426" s="1">
        <v>20.25187710285833</v>
      </c>
      <c r="AD1426" s="1">
        <v>19.466407603108809</v>
      </c>
      <c r="AE1426" s="1">
        <v>20.492219447779355</v>
      </c>
      <c r="AF1426" s="1">
        <v>18.252740041139848</v>
      </c>
      <c r="AG1426" s="1" t="str">
        <f>GERAL[[#This Row],[SIGLA]]&amp;GERAL[[#This Row],[CÓD]]</f>
        <v>RSPM_PB_TM</v>
      </c>
      <c r="AH1426" s="1">
        <f ca="1">VLOOKUP(GERAL[[#This Row],[REF_NOTA]],BASE_NOTAS[],7,FALSE)</f>
        <v>18.213584484944111</v>
      </c>
      <c r="AI1426" s="31">
        <f ca="1">IF(GERAL[[#This Row],[Nota 2025]]="",0,GERAL[[#This Row],[Nota 2026]]-GERAL[[#This Row],[Nota 2025]])</f>
        <v>-3.9155556195737518E-2</v>
      </c>
    </row>
    <row r="1427" spans="1:35" ht="17" x14ac:dyDescent="0.35">
      <c r="A1427" s="2" t="s">
        <v>176</v>
      </c>
      <c r="B1427" s="2" t="s">
        <v>203</v>
      </c>
      <c r="C1427" s="2" t="s">
        <v>215</v>
      </c>
      <c r="D1427" s="15" t="s">
        <v>52</v>
      </c>
      <c r="E1427" s="2" t="s">
        <v>121</v>
      </c>
      <c r="F1427" s="2" t="str">
        <f>VLOOKUP(GERAL[[#This Row],[CÓD]],SEALL,6,FALSE)</f>
        <v>SG</v>
      </c>
      <c r="G142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2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2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27" s="2" t="str">
        <f>VLOOKUP(GERAL[[#This Row],[CÓD]],SEALL,4,FALSE)</f>
        <v>08, 09, 17</v>
      </c>
      <c r="K1427" s="2" t="str">
        <f>IF(ISERR(FIND("01",GERAL[[#This Row],[ODS]])),"NÃO","SIM")</f>
        <v>NÃO</v>
      </c>
      <c r="L1427" s="2" t="str">
        <f>IF(ISERR(FIND("02",GERAL[[#This Row],[ODS]])),"NÃO","SIM")</f>
        <v>NÃO</v>
      </c>
      <c r="M1427" s="2" t="str">
        <f>IF(ISERR(FIND("03",GERAL[[#This Row],[ODS]])),"NÃO","SIM")</f>
        <v>NÃO</v>
      </c>
      <c r="N1427" s="2" t="str">
        <f>IF(ISERR(FIND("04",GERAL[[#This Row],[ODS]])),"NÃO","SIM")</f>
        <v>NÃO</v>
      </c>
      <c r="O1427" s="2" t="str">
        <f>IF(ISERR(FIND("05",GERAL[[#This Row],[ODS]])),"NÃO","SIM")</f>
        <v>NÃO</v>
      </c>
      <c r="P1427" s="2" t="str">
        <f>IF(ISERR(FIND("06",GERAL[[#This Row],[ODS]])),"NÃO","SIM")</f>
        <v>NÃO</v>
      </c>
      <c r="Q1427" s="2" t="str">
        <f>IF(ISERR(FIND("07",GERAL[[#This Row],[ODS]])),"NÃO","SIM")</f>
        <v>NÃO</v>
      </c>
      <c r="R1427" s="2" t="str">
        <f>IF(ISERR(FIND("08",GERAL[[#This Row],[ODS]])),"NÃO","SIM")</f>
        <v>SIM</v>
      </c>
      <c r="S1427" s="2" t="str">
        <f>IF(ISERR(FIND("09",GERAL[[#This Row],[ODS]])),"NÃO","SIM")</f>
        <v>SIM</v>
      </c>
      <c r="T1427" s="2" t="str">
        <f>IF(ISERR(FIND("10",GERAL[[#This Row],[ODS]])),"NÃO","SIM")</f>
        <v>NÃO</v>
      </c>
      <c r="U1427" s="2" t="str">
        <f>IF(ISERR(FIND("11",GERAL[[#This Row],[ODS]])),"NÃO","SIM")</f>
        <v>NÃO</v>
      </c>
      <c r="V1427" s="2" t="str">
        <f>IF(ISERR(FIND("12",GERAL[[#This Row],[ODS]])),"NÃO","SIM")</f>
        <v>NÃO</v>
      </c>
      <c r="W1427" s="2" t="str">
        <f>IF(ISERR(FIND("13",GERAL[[#This Row],[ODS]])),"NÃO","SIM")</f>
        <v>NÃO</v>
      </c>
      <c r="X1427" s="2" t="str">
        <f>IF(ISERR(FIND("14",GERAL[[#This Row],[ODS]])),"NÃO","SIM")</f>
        <v>NÃO</v>
      </c>
      <c r="Y1427" s="2" t="str">
        <f>IF(ISERR(FIND("15",GERAL[[#This Row],[ODS]])),"NÃO","SIM")</f>
        <v>NÃO</v>
      </c>
      <c r="Z1427" s="2" t="str">
        <f>IF(ISERR(FIND("16",GERAL[[#This Row],[ODS]])),"NÃO","SIM")</f>
        <v>NÃO</v>
      </c>
      <c r="AA1427" s="2" t="str">
        <f>IF(ISERR(FIND("17",GERAL[[#This Row],[ODS]])),"NÃO","SIM")</f>
        <v>SIM</v>
      </c>
      <c r="AB1427" s="1">
        <v>1.4166610404145681</v>
      </c>
      <c r="AC1427" s="1">
        <v>1.4146316979686628</v>
      </c>
      <c r="AD1427" s="1">
        <v>1.5081042043016131</v>
      </c>
      <c r="AE1427" s="1">
        <v>1.5071611063302162</v>
      </c>
      <c r="AF1427" s="1">
        <v>1.5065926274782677</v>
      </c>
      <c r="AG1427" s="1" t="str">
        <f>GERAL[[#This Row],[SIGLA]]&amp;GERAL[[#This Row],[CÓD]]</f>
        <v>ROPM_PB_TM</v>
      </c>
      <c r="AH1427" s="1">
        <f ca="1">VLOOKUP(GERAL[[#This Row],[REF_NOTA]],BASE_NOTAS[],7,FALSE)</f>
        <v>1.5550562375691217</v>
      </c>
      <c r="AI1427" s="31">
        <f ca="1">IF(GERAL[[#This Row],[Nota 2025]]="",0,GERAL[[#This Row],[Nota 2026]]-GERAL[[#This Row],[Nota 2025]])</f>
        <v>4.8463610090853981E-2</v>
      </c>
    </row>
    <row r="1428" spans="1:35" ht="17" x14ac:dyDescent="0.35">
      <c r="A1428" s="2" t="s">
        <v>177</v>
      </c>
      <c r="B1428" s="2" t="s">
        <v>204</v>
      </c>
      <c r="C1428" s="2" t="s">
        <v>215</v>
      </c>
      <c r="D1428" s="15" t="s">
        <v>52</v>
      </c>
      <c r="E1428" s="2" t="s">
        <v>121</v>
      </c>
      <c r="F1428" s="2" t="str">
        <f>VLOOKUP(GERAL[[#This Row],[CÓD]],SEALL,6,FALSE)</f>
        <v>SG</v>
      </c>
      <c r="G142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2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2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28" s="2" t="str">
        <f>VLOOKUP(GERAL[[#This Row],[CÓD]],SEALL,4,FALSE)</f>
        <v>08, 09, 17</v>
      </c>
      <c r="K1428" s="2" t="str">
        <f>IF(ISERR(FIND("01",GERAL[[#This Row],[ODS]])),"NÃO","SIM")</f>
        <v>NÃO</v>
      </c>
      <c r="L1428" s="2" t="str">
        <f>IF(ISERR(FIND("02",GERAL[[#This Row],[ODS]])),"NÃO","SIM")</f>
        <v>NÃO</v>
      </c>
      <c r="M1428" s="2" t="str">
        <f>IF(ISERR(FIND("03",GERAL[[#This Row],[ODS]])),"NÃO","SIM")</f>
        <v>NÃO</v>
      </c>
      <c r="N1428" s="2" t="str">
        <f>IF(ISERR(FIND("04",GERAL[[#This Row],[ODS]])),"NÃO","SIM")</f>
        <v>NÃO</v>
      </c>
      <c r="O1428" s="2" t="str">
        <f>IF(ISERR(FIND("05",GERAL[[#This Row],[ODS]])),"NÃO","SIM")</f>
        <v>NÃO</v>
      </c>
      <c r="P1428" s="2" t="str">
        <f>IF(ISERR(FIND("06",GERAL[[#This Row],[ODS]])),"NÃO","SIM")</f>
        <v>NÃO</v>
      </c>
      <c r="Q1428" s="2" t="str">
        <f>IF(ISERR(FIND("07",GERAL[[#This Row],[ODS]])),"NÃO","SIM")</f>
        <v>NÃO</v>
      </c>
      <c r="R1428" s="2" t="str">
        <f>IF(ISERR(FIND("08",GERAL[[#This Row],[ODS]])),"NÃO","SIM")</f>
        <v>SIM</v>
      </c>
      <c r="S1428" s="2" t="str">
        <f>IF(ISERR(FIND("09",GERAL[[#This Row],[ODS]])),"NÃO","SIM")</f>
        <v>SIM</v>
      </c>
      <c r="T1428" s="2" t="str">
        <f>IF(ISERR(FIND("10",GERAL[[#This Row],[ODS]])),"NÃO","SIM")</f>
        <v>NÃO</v>
      </c>
      <c r="U1428" s="2" t="str">
        <f>IF(ISERR(FIND("11",GERAL[[#This Row],[ODS]])),"NÃO","SIM")</f>
        <v>NÃO</v>
      </c>
      <c r="V1428" s="2" t="str">
        <f>IF(ISERR(FIND("12",GERAL[[#This Row],[ODS]])),"NÃO","SIM")</f>
        <v>NÃO</v>
      </c>
      <c r="W1428" s="2" t="str">
        <f>IF(ISERR(FIND("13",GERAL[[#This Row],[ODS]])),"NÃO","SIM")</f>
        <v>NÃO</v>
      </c>
      <c r="X1428" s="2" t="str">
        <f>IF(ISERR(FIND("14",GERAL[[#This Row],[ODS]])),"NÃO","SIM")</f>
        <v>NÃO</v>
      </c>
      <c r="Y1428" s="2" t="str">
        <f>IF(ISERR(FIND("15",GERAL[[#This Row],[ODS]])),"NÃO","SIM")</f>
        <v>NÃO</v>
      </c>
      <c r="Z1428" s="2" t="str">
        <f>IF(ISERR(FIND("16",GERAL[[#This Row],[ODS]])),"NÃO","SIM")</f>
        <v>NÃO</v>
      </c>
      <c r="AA1428" s="2" t="str">
        <f>IF(ISERR(FIND("17",GERAL[[#This Row],[ODS]])),"NÃO","SIM")</f>
        <v>SIM</v>
      </c>
      <c r="AB1428" s="1">
        <v>0</v>
      </c>
      <c r="AC1428" s="1">
        <v>0</v>
      </c>
      <c r="AD1428" s="1">
        <v>0</v>
      </c>
      <c r="AE1428" s="1">
        <v>0</v>
      </c>
      <c r="AF1428" s="1">
        <v>0</v>
      </c>
      <c r="AG1428" s="1" t="str">
        <f>GERAL[[#This Row],[SIGLA]]&amp;GERAL[[#This Row],[CÓD]]</f>
        <v>RRPM_PB_TM</v>
      </c>
      <c r="AH1428" s="1">
        <f ca="1">VLOOKUP(GERAL[[#This Row],[REF_NOTA]],BASE_NOTAS[],7,FALSE)</f>
        <v>0</v>
      </c>
      <c r="AI1428" s="31">
        <f ca="1">IF(GERAL[[#This Row],[Nota 2025]]="",0,GERAL[[#This Row],[Nota 2026]]-GERAL[[#This Row],[Nota 2025]])</f>
        <v>0</v>
      </c>
    </row>
    <row r="1429" spans="1:35" ht="17" x14ac:dyDescent="0.35">
      <c r="A1429" s="2" t="s">
        <v>179</v>
      </c>
      <c r="B1429" s="2" t="s">
        <v>194</v>
      </c>
      <c r="C1429" s="2" t="s">
        <v>215</v>
      </c>
      <c r="D1429" s="15" t="s">
        <v>52</v>
      </c>
      <c r="E1429" s="2" t="s">
        <v>121</v>
      </c>
      <c r="F1429" s="2" t="str">
        <f>VLOOKUP(GERAL[[#This Row],[CÓD]],SEALL,6,FALSE)</f>
        <v>SG</v>
      </c>
      <c r="G142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2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2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29" s="2" t="str">
        <f>VLOOKUP(GERAL[[#This Row],[CÓD]],SEALL,4,FALSE)</f>
        <v>08, 09, 17</v>
      </c>
      <c r="K1429" s="2" t="str">
        <f>IF(ISERR(FIND("01",GERAL[[#This Row],[ODS]])),"NÃO","SIM")</f>
        <v>NÃO</v>
      </c>
      <c r="L1429" s="2" t="str">
        <f>IF(ISERR(FIND("02",GERAL[[#This Row],[ODS]])),"NÃO","SIM")</f>
        <v>NÃO</v>
      </c>
      <c r="M1429" s="2" t="str">
        <f>IF(ISERR(FIND("03",GERAL[[#This Row],[ODS]])),"NÃO","SIM")</f>
        <v>NÃO</v>
      </c>
      <c r="N1429" s="2" t="str">
        <f>IF(ISERR(FIND("04",GERAL[[#This Row],[ODS]])),"NÃO","SIM")</f>
        <v>NÃO</v>
      </c>
      <c r="O1429" s="2" t="str">
        <f>IF(ISERR(FIND("05",GERAL[[#This Row],[ODS]])),"NÃO","SIM")</f>
        <v>NÃO</v>
      </c>
      <c r="P1429" s="2" t="str">
        <f>IF(ISERR(FIND("06",GERAL[[#This Row],[ODS]])),"NÃO","SIM")</f>
        <v>NÃO</v>
      </c>
      <c r="Q1429" s="2" t="str">
        <f>IF(ISERR(FIND("07",GERAL[[#This Row],[ODS]])),"NÃO","SIM")</f>
        <v>NÃO</v>
      </c>
      <c r="R1429" s="2" t="str">
        <f>IF(ISERR(FIND("08",GERAL[[#This Row],[ODS]])),"NÃO","SIM")</f>
        <v>SIM</v>
      </c>
      <c r="S1429" s="2" t="str">
        <f>IF(ISERR(FIND("09",GERAL[[#This Row],[ODS]])),"NÃO","SIM")</f>
        <v>SIM</v>
      </c>
      <c r="T1429" s="2" t="str">
        <f>IF(ISERR(FIND("10",GERAL[[#This Row],[ODS]])),"NÃO","SIM")</f>
        <v>NÃO</v>
      </c>
      <c r="U1429" s="2" t="str">
        <f>IF(ISERR(FIND("11",GERAL[[#This Row],[ODS]])),"NÃO","SIM")</f>
        <v>NÃO</v>
      </c>
      <c r="V1429" s="2" t="str">
        <f>IF(ISERR(FIND("12",GERAL[[#This Row],[ODS]])),"NÃO","SIM")</f>
        <v>NÃO</v>
      </c>
      <c r="W1429" s="2" t="str">
        <f>IF(ISERR(FIND("13",GERAL[[#This Row],[ODS]])),"NÃO","SIM")</f>
        <v>NÃO</v>
      </c>
      <c r="X1429" s="2" t="str">
        <f>IF(ISERR(FIND("14",GERAL[[#This Row],[ODS]])),"NÃO","SIM")</f>
        <v>NÃO</v>
      </c>
      <c r="Y1429" s="2" t="str">
        <f>IF(ISERR(FIND("15",GERAL[[#This Row],[ODS]])),"NÃO","SIM")</f>
        <v>NÃO</v>
      </c>
      <c r="Z1429" s="2" t="str">
        <f>IF(ISERR(FIND("16",GERAL[[#This Row],[ODS]])),"NÃO","SIM")</f>
        <v>NÃO</v>
      </c>
      <c r="AA1429" s="2" t="str">
        <f>IF(ISERR(FIND("17",GERAL[[#This Row],[ODS]])),"NÃO","SIM")</f>
        <v>SIM</v>
      </c>
      <c r="AB1429" s="1">
        <v>13.476182475897398</v>
      </c>
      <c r="AC1429" s="1">
        <v>13.791089980068547</v>
      </c>
      <c r="AD1429" s="1">
        <v>14.11170524922816</v>
      </c>
      <c r="AE1429" s="1">
        <v>14.925983356189757</v>
      </c>
      <c r="AF1429" s="1">
        <v>14.65924131797059</v>
      </c>
      <c r="AG1429" s="1" t="str">
        <f>GERAL[[#This Row],[SIGLA]]&amp;GERAL[[#This Row],[CÓD]]</f>
        <v>SCPM_PB_TM</v>
      </c>
      <c r="AH1429" s="1">
        <f ca="1">VLOOKUP(GERAL[[#This Row],[REF_NOTA]],BASE_NOTAS[],7,FALSE)</f>
        <v>14.8638868790744</v>
      </c>
      <c r="AI1429" s="31">
        <f ca="1">IF(GERAL[[#This Row],[Nota 2025]]="",0,GERAL[[#This Row],[Nota 2026]]-GERAL[[#This Row],[Nota 2025]])</f>
        <v>0.20464556110380983</v>
      </c>
    </row>
    <row r="1430" spans="1:35" ht="17" x14ac:dyDescent="0.35">
      <c r="A1430" s="2" t="s">
        <v>181</v>
      </c>
      <c r="B1430" s="2" t="s">
        <v>186</v>
      </c>
      <c r="C1430" s="2" t="s">
        <v>215</v>
      </c>
      <c r="D1430" s="15" t="s">
        <v>52</v>
      </c>
      <c r="E1430" s="2" t="s">
        <v>121</v>
      </c>
      <c r="F1430" s="2" t="str">
        <f>VLOOKUP(GERAL[[#This Row],[CÓD]],SEALL,6,FALSE)</f>
        <v>SG</v>
      </c>
      <c r="G143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3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3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30" s="2" t="str">
        <f>VLOOKUP(GERAL[[#This Row],[CÓD]],SEALL,4,FALSE)</f>
        <v>08, 09, 17</v>
      </c>
      <c r="K1430" s="2" t="str">
        <f>IF(ISERR(FIND("01",GERAL[[#This Row],[ODS]])),"NÃO","SIM")</f>
        <v>NÃO</v>
      </c>
      <c r="L1430" s="2" t="str">
        <f>IF(ISERR(FIND("02",GERAL[[#This Row],[ODS]])),"NÃO","SIM")</f>
        <v>NÃO</v>
      </c>
      <c r="M1430" s="2" t="str">
        <f>IF(ISERR(FIND("03",GERAL[[#This Row],[ODS]])),"NÃO","SIM")</f>
        <v>NÃO</v>
      </c>
      <c r="N1430" s="2" t="str">
        <f>IF(ISERR(FIND("04",GERAL[[#This Row],[ODS]])),"NÃO","SIM")</f>
        <v>NÃO</v>
      </c>
      <c r="O1430" s="2" t="str">
        <f>IF(ISERR(FIND("05",GERAL[[#This Row],[ODS]])),"NÃO","SIM")</f>
        <v>NÃO</v>
      </c>
      <c r="P1430" s="2" t="str">
        <f>IF(ISERR(FIND("06",GERAL[[#This Row],[ODS]])),"NÃO","SIM")</f>
        <v>NÃO</v>
      </c>
      <c r="Q1430" s="2" t="str">
        <f>IF(ISERR(FIND("07",GERAL[[#This Row],[ODS]])),"NÃO","SIM")</f>
        <v>NÃO</v>
      </c>
      <c r="R1430" s="2" t="str">
        <f>IF(ISERR(FIND("08",GERAL[[#This Row],[ODS]])),"NÃO","SIM")</f>
        <v>SIM</v>
      </c>
      <c r="S1430" s="2" t="str">
        <f>IF(ISERR(FIND("09",GERAL[[#This Row],[ODS]])),"NÃO","SIM")</f>
        <v>SIM</v>
      </c>
      <c r="T1430" s="2" t="str">
        <f>IF(ISERR(FIND("10",GERAL[[#This Row],[ODS]])),"NÃO","SIM")</f>
        <v>NÃO</v>
      </c>
      <c r="U1430" s="2" t="str">
        <f>IF(ISERR(FIND("11",GERAL[[#This Row],[ODS]])),"NÃO","SIM")</f>
        <v>NÃO</v>
      </c>
      <c r="V1430" s="2" t="str">
        <f>IF(ISERR(FIND("12",GERAL[[#This Row],[ODS]])),"NÃO","SIM")</f>
        <v>NÃO</v>
      </c>
      <c r="W1430" s="2" t="str">
        <f>IF(ISERR(FIND("13",GERAL[[#This Row],[ODS]])),"NÃO","SIM")</f>
        <v>NÃO</v>
      </c>
      <c r="X1430" s="2" t="str">
        <f>IF(ISERR(FIND("14",GERAL[[#This Row],[ODS]])),"NÃO","SIM")</f>
        <v>NÃO</v>
      </c>
      <c r="Y1430" s="2" t="str">
        <f>IF(ISERR(FIND("15",GERAL[[#This Row],[ODS]])),"NÃO","SIM")</f>
        <v>NÃO</v>
      </c>
      <c r="Z1430" s="2" t="str">
        <f>IF(ISERR(FIND("16",GERAL[[#This Row],[ODS]])),"NÃO","SIM")</f>
        <v>NÃO</v>
      </c>
      <c r="AA1430" s="2" t="str">
        <f>IF(ISERR(FIND("17",GERAL[[#This Row],[ODS]])),"NÃO","SIM")</f>
        <v>SIM</v>
      </c>
      <c r="AB1430" s="1">
        <v>100</v>
      </c>
      <c r="AC1430" s="1">
        <v>100</v>
      </c>
      <c r="AD1430" s="1">
        <v>100</v>
      </c>
      <c r="AE1430" s="1">
        <v>100</v>
      </c>
      <c r="AF1430" s="1">
        <v>100</v>
      </c>
      <c r="AG1430" s="1" t="str">
        <f>GERAL[[#This Row],[SIGLA]]&amp;GERAL[[#This Row],[CÓD]]</f>
        <v>SPPM_PB_TM</v>
      </c>
      <c r="AH1430" s="1">
        <f ca="1">VLOOKUP(GERAL[[#This Row],[REF_NOTA]],BASE_NOTAS[],7,FALSE)</f>
        <v>100</v>
      </c>
      <c r="AI1430" s="31">
        <f ca="1">IF(GERAL[[#This Row],[Nota 2025]]="",0,GERAL[[#This Row],[Nota 2026]]-GERAL[[#This Row],[Nota 2025]])</f>
        <v>0</v>
      </c>
    </row>
    <row r="1431" spans="1:35" ht="17" x14ac:dyDescent="0.35">
      <c r="A1431" s="2" t="s">
        <v>180</v>
      </c>
      <c r="B1431" s="2" t="s">
        <v>206</v>
      </c>
      <c r="C1431" s="2" t="s">
        <v>215</v>
      </c>
      <c r="D1431" s="15" t="s">
        <v>52</v>
      </c>
      <c r="E1431" s="2" t="s">
        <v>121</v>
      </c>
      <c r="F1431" s="2" t="str">
        <f>VLOOKUP(GERAL[[#This Row],[CÓD]],SEALL,6,FALSE)</f>
        <v>SG</v>
      </c>
      <c r="G143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3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3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31" s="2" t="str">
        <f>VLOOKUP(GERAL[[#This Row],[CÓD]],SEALL,4,FALSE)</f>
        <v>08, 09, 17</v>
      </c>
      <c r="K1431" s="2" t="str">
        <f>IF(ISERR(FIND("01",GERAL[[#This Row],[ODS]])),"NÃO","SIM")</f>
        <v>NÃO</v>
      </c>
      <c r="L1431" s="2" t="str">
        <f>IF(ISERR(FIND("02",GERAL[[#This Row],[ODS]])),"NÃO","SIM")</f>
        <v>NÃO</v>
      </c>
      <c r="M1431" s="2" t="str">
        <f>IF(ISERR(FIND("03",GERAL[[#This Row],[ODS]])),"NÃO","SIM")</f>
        <v>NÃO</v>
      </c>
      <c r="N1431" s="2" t="str">
        <f>IF(ISERR(FIND("04",GERAL[[#This Row],[ODS]])),"NÃO","SIM")</f>
        <v>NÃO</v>
      </c>
      <c r="O1431" s="2" t="str">
        <f>IF(ISERR(FIND("05",GERAL[[#This Row],[ODS]])),"NÃO","SIM")</f>
        <v>NÃO</v>
      </c>
      <c r="P1431" s="2" t="str">
        <f>IF(ISERR(FIND("06",GERAL[[#This Row],[ODS]])),"NÃO","SIM")</f>
        <v>NÃO</v>
      </c>
      <c r="Q1431" s="2" t="str">
        <f>IF(ISERR(FIND("07",GERAL[[#This Row],[ODS]])),"NÃO","SIM")</f>
        <v>NÃO</v>
      </c>
      <c r="R1431" s="2" t="str">
        <f>IF(ISERR(FIND("08",GERAL[[#This Row],[ODS]])),"NÃO","SIM")</f>
        <v>SIM</v>
      </c>
      <c r="S1431" s="2" t="str">
        <f>IF(ISERR(FIND("09",GERAL[[#This Row],[ODS]])),"NÃO","SIM")</f>
        <v>SIM</v>
      </c>
      <c r="T1431" s="2" t="str">
        <f>IF(ISERR(FIND("10",GERAL[[#This Row],[ODS]])),"NÃO","SIM")</f>
        <v>NÃO</v>
      </c>
      <c r="U1431" s="2" t="str">
        <f>IF(ISERR(FIND("11",GERAL[[#This Row],[ODS]])),"NÃO","SIM")</f>
        <v>NÃO</v>
      </c>
      <c r="V1431" s="2" t="str">
        <f>IF(ISERR(FIND("12",GERAL[[#This Row],[ODS]])),"NÃO","SIM")</f>
        <v>NÃO</v>
      </c>
      <c r="W1431" s="2" t="str">
        <f>IF(ISERR(FIND("13",GERAL[[#This Row],[ODS]])),"NÃO","SIM")</f>
        <v>NÃO</v>
      </c>
      <c r="X1431" s="2" t="str">
        <f>IF(ISERR(FIND("14",GERAL[[#This Row],[ODS]])),"NÃO","SIM")</f>
        <v>NÃO</v>
      </c>
      <c r="Y1431" s="2" t="str">
        <f>IF(ISERR(FIND("15",GERAL[[#This Row],[ODS]])),"NÃO","SIM")</f>
        <v>NÃO</v>
      </c>
      <c r="Z1431" s="2" t="str">
        <f>IF(ISERR(FIND("16",GERAL[[#This Row],[ODS]])),"NÃO","SIM")</f>
        <v>NÃO</v>
      </c>
      <c r="AA1431" s="2" t="str">
        <f>IF(ISERR(FIND("17",GERAL[[#This Row],[ODS]])),"NÃO","SIM")</f>
        <v>SIM</v>
      </c>
      <c r="AB1431" s="1">
        <v>1.3045710858864472</v>
      </c>
      <c r="AC1431" s="1">
        <v>1.2652857946827241</v>
      </c>
      <c r="AD1431" s="1">
        <v>1.214054348234948</v>
      </c>
      <c r="AE1431" s="1">
        <v>1.2121638857285981</v>
      </c>
      <c r="AF1431" s="1">
        <v>1.1824738140805366</v>
      </c>
      <c r="AG1431" s="1" t="str">
        <f>GERAL[[#This Row],[SIGLA]]&amp;GERAL[[#This Row],[CÓD]]</f>
        <v>SEPM_PB_TM</v>
      </c>
      <c r="AH1431" s="1">
        <f ca="1">VLOOKUP(GERAL[[#This Row],[REF_NOTA]],BASE_NOTAS[],7,FALSE)</f>
        <v>1.0687147357061604</v>
      </c>
      <c r="AI1431" s="31">
        <f ca="1">IF(GERAL[[#This Row],[Nota 2025]]="",0,GERAL[[#This Row],[Nota 2026]]-GERAL[[#This Row],[Nota 2025]])</f>
        <v>-0.11375907837437627</v>
      </c>
    </row>
    <row r="1432" spans="1:35" ht="17" x14ac:dyDescent="0.35">
      <c r="A1432" s="2" t="s">
        <v>182</v>
      </c>
      <c r="B1432" s="2" t="s">
        <v>185</v>
      </c>
      <c r="C1432" s="2" t="s">
        <v>215</v>
      </c>
      <c r="D1432" s="15" t="s">
        <v>52</v>
      </c>
      <c r="E1432" s="2" t="s">
        <v>121</v>
      </c>
      <c r="F1432" s="2" t="str">
        <f>VLOOKUP(GERAL[[#This Row],[CÓD]],SEALL,6,FALSE)</f>
        <v>SG</v>
      </c>
      <c r="G143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3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3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32" s="2" t="str">
        <f>VLOOKUP(GERAL[[#This Row],[CÓD]],SEALL,4,FALSE)</f>
        <v>08, 09, 17</v>
      </c>
      <c r="K1432" s="2" t="str">
        <f>IF(ISERR(FIND("01",GERAL[[#This Row],[ODS]])),"NÃO","SIM")</f>
        <v>NÃO</v>
      </c>
      <c r="L1432" s="2" t="str">
        <f>IF(ISERR(FIND("02",GERAL[[#This Row],[ODS]])),"NÃO","SIM")</f>
        <v>NÃO</v>
      </c>
      <c r="M1432" s="2" t="str">
        <f>IF(ISERR(FIND("03",GERAL[[#This Row],[ODS]])),"NÃO","SIM")</f>
        <v>NÃO</v>
      </c>
      <c r="N1432" s="2" t="str">
        <f>IF(ISERR(FIND("04",GERAL[[#This Row],[ODS]])),"NÃO","SIM")</f>
        <v>NÃO</v>
      </c>
      <c r="O1432" s="2" t="str">
        <f>IF(ISERR(FIND("05",GERAL[[#This Row],[ODS]])),"NÃO","SIM")</f>
        <v>NÃO</v>
      </c>
      <c r="P1432" s="2" t="str">
        <f>IF(ISERR(FIND("06",GERAL[[#This Row],[ODS]])),"NÃO","SIM")</f>
        <v>NÃO</v>
      </c>
      <c r="Q1432" s="2" t="str">
        <f>IF(ISERR(FIND("07",GERAL[[#This Row],[ODS]])),"NÃO","SIM")</f>
        <v>NÃO</v>
      </c>
      <c r="R1432" s="2" t="str">
        <f>IF(ISERR(FIND("08",GERAL[[#This Row],[ODS]])),"NÃO","SIM")</f>
        <v>SIM</v>
      </c>
      <c r="S1432" s="2" t="str">
        <f>IF(ISERR(FIND("09",GERAL[[#This Row],[ODS]])),"NÃO","SIM")</f>
        <v>SIM</v>
      </c>
      <c r="T1432" s="2" t="str">
        <f>IF(ISERR(FIND("10",GERAL[[#This Row],[ODS]])),"NÃO","SIM")</f>
        <v>NÃO</v>
      </c>
      <c r="U1432" s="2" t="str">
        <f>IF(ISERR(FIND("11",GERAL[[#This Row],[ODS]])),"NÃO","SIM")</f>
        <v>NÃO</v>
      </c>
      <c r="V1432" s="2" t="str">
        <f>IF(ISERR(FIND("12",GERAL[[#This Row],[ODS]])),"NÃO","SIM")</f>
        <v>NÃO</v>
      </c>
      <c r="W1432" s="2" t="str">
        <f>IF(ISERR(FIND("13",GERAL[[#This Row],[ODS]])),"NÃO","SIM")</f>
        <v>NÃO</v>
      </c>
      <c r="X1432" s="2" t="str">
        <f>IF(ISERR(FIND("14",GERAL[[#This Row],[ODS]])),"NÃO","SIM")</f>
        <v>NÃO</v>
      </c>
      <c r="Y1432" s="2" t="str">
        <f>IF(ISERR(FIND("15",GERAL[[#This Row],[ODS]])),"NÃO","SIM")</f>
        <v>NÃO</v>
      </c>
      <c r="Z1432" s="2" t="str">
        <f>IF(ISERR(FIND("16",GERAL[[#This Row],[ODS]])),"NÃO","SIM")</f>
        <v>NÃO</v>
      </c>
      <c r="AA1432" s="2" t="str">
        <f>IF(ISERR(FIND("17",GERAL[[#This Row],[ODS]])),"NÃO","SIM")</f>
        <v>SIM</v>
      </c>
      <c r="AB1432" s="1">
        <v>1.0645104840448949</v>
      </c>
      <c r="AC1432" s="1">
        <v>1.0810002057437702</v>
      </c>
      <c r="AD1432" s="1">
        <v>1.161744474107772</v>
      </c>
      <c r="AE1432" s="1">
        <v>1.3088573595988675</v>
      </c>
      <c r="AF1432" s="1">
        <v>1.2594383015677955</v>
      </c>
      <c r="AG1432" s="1" t="str">
        <f>GERAL[[#This Row],[SIGLA]]&amp;GERAL[[#This Row],[CÓD]]</f>
        <v>TOPM_PB_TM</v>
      </c>
      <c r="AH1432" s="1">
        <f ca="1">VLOOKUP(GERAL[[#This Row],[REF_NOTA]],BASE_NOTAS[],7,FALSE)</f>
        <v>1.2403029566995654</v>
      </c>
      <c r="AI1432" s="31">
        <f ca="1">IF(GERAL[[#This Row],[Nota 2025]]="",0,GERAL[[#This Row],[Nota 2026]]-GERAL[[#This Row],[Nota 2025]])</f>
        <v>-1.9135344868230098E-2</v>
      </c>
    </row>
    <row r="1433" spans="1:35" ht="17" x14ac:dyDescent="0.35">
      <c r="A1433" s="2" t="s">
        <v>0</v>
      </c>
      <c r="B1433" s="2" t="s">
        <v>156</v>
      </c>
      <c r="C1433" s="2" t="s">
        <v>215</v>
      </c>
      <c r="D1433" s="15" t="s">
        <v>53</v>
      </c>
      <c r="E1433" s="2" t="s">
        <v>122</v>
      </c>
      <c r="F1433" s="2" t="str">
        <f>VLOOKUP(GERAL[[#This Row],[CÓD]],SEALL,6,FALSE)</f>
        <v>SG</v>
      </c>
      <c r="G143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3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3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33" s="2" t="str">
        <f>VLOOKUP(GERAL[[#This Row],[CÓD]],SEALL,4,FALSE)</f>
        <v>08, 09, 10</v>
      </c>
      <c r="K1433" s="2" t="str">
        <f>IF(ISERR(FIND("01",GERAL[[#This Row],[ODS]])),"NÃO","SIM")</f>
        <v>NÃO</v>
      </c>
      <c r="L1433" s="2" t="str">
        <f>IF(ISERR(FIND("02",GERAL[[#This Row],[ODS]])),"NÃO","SIM")</f>
        <v>NÃO</v>
      </c>
      <c r="M1433" s="2" t="str">
        <f>IF(ISERR(FIND("03",GERAL[[#This Row],[ODS]])),"NÃO","SIM")</f>
        <v>NÃO</v>
      </c>
      <c r="N1433" s="2" t="str">
        <f>IF(ISERR(FIND("04",GERAL[[#This Row],[ODS]])),"NÃO","SIM")</f>
        <v>NÃO</v>
      </c>
      <c r="O1433" s="2" t="str">
        <f>IF(ISERR(FIND("05",GERAL[[#This Row],[ODS]])),"NÃO","SIM")</f>
        <v>NÃO</v>
      </c>
      <c r="P1433" s="2" t="str">
        <f>IF(ISERR(FIND("06",GERAL[[#This Row],[ODS]])),"NÃO","SIM")</f>
        <v>NÃO</v>
      </c>
      <c r="Q1433" s="2" t="str">
        <f>IF(ISERR(FIND("07",GERAL[[#This Row],[ODS]])),"NÃO","SIM")</f>
        <v>NÃO</v>
      </c>
      <c r="R1433" s="2" t="str">
        <f>IF(ISERR(FIND("08",GERAL[[#This Row],[ODS]])),"NÃO","SIM")</f>
        <v>SIM</v>
      </c>
      <c r="S1433" s="2" t="str">
        <f>IF(ISERR(FIND("09",GERAL[[#This Row],[ODS]])),"NÃO","SIM")</f>
        <v>SIM</v>
      </c>
      <c r="T1433" s="2" t="str">
        <f>IF(ISERR(FIND("10",GERAL[[#This Row],[ODS]])),"NÃO","SIM")</f>
        <v>SIM</v>
      </c>
      <c r="U1433" s="2" t="str">
        <f>IF(ISERR(FIND("11",GERAL[[#This Row],[ODS]])),"NÃO","SIM")</f>
        <v>NÃO</v>
      </c>
      <c r="V1433" s="2" t="str">
        <f>IF(ISERR(FIND("12",GERAL[[#This Row],[ODS]])),"NÃO","SIM")</f>
        <v>NÃO</v>
      </c>
      <c r="W1433" s="2" t="str">
        <f>IF(ISERR(FIND("13",GERAL[[#This Row],[ODS]])),"NÃO","SIM")</f>
        <v>NÃO</v>
      </c>
      <c r="X1433" s="2" t="str">
        <f>IF(ISERR(FIND("14",GERAL[[#This Row],[ODS]])),"NÃO","SIM")</f>
        <v>NÃO</v>
      </c>
      <c r="Y1433" s="2" t="str">
        <f>IF(ISERR(FIND("15",GERAL[[#This Row],[ODS]])),"NÃO","SIM")</f>
        <v>NÃO</v>
      </c>
      <c r="Z1433" s="2" t="str">
        <f>IF(ISERR(FIND("16",GERAL[[#This Row],[ODS]])),"NÃO","SIM")</f>
        <v>NÃO</v>
      </c>
      <c r="AA1433" s="2" t="str">
        <f>IF(ISERR(FIND("17",GERAL[[#This Row],[ODS]])),"NÃO","SIM")</f>
        <v>NÃO</v>
      </c>
      <c r="AB1433" s="1">
        <v>21.087796667064641</v>
      </c>
      <c r="AC1433" s="1">
        <v>31.043828741121683</v>
      </c>
      <c r="AD1433" s="1">
        <v>18.472011696335461</v>
      </c>
      <c r="AE1433" s="1">
        <v>40.017188475664639</v>
      </c>
      <c r="AF1433" s="1">
        <v>77.627730351848314</v>
      </c>
      <c r="AG1433" s="1" t="str">
        <f>GERAL[[#This Row],[SIGLA]]&amp;GERAL[[#This Row],[CÓD]]</f>
        <v>ACPM_PB_TX</v>
      </c>
      <c r="AH1433" s="1">
        <f ca="1">VLOOKUP(GERAL[[#This Row],[REF_NOTA]],BASE_NOTAS[],7,FALSE)</f>
        <v>100</v>
      </c>
      <c r="AI1433" s="31">
        <f ca="1">IF(GERAL[[#This Row],[Nota 2025]]="",0,GERAL[[#This Row],[Nota 2026]]-GERAL[[#This Row],[Nota 2025]])</f>
        <v>22.372269648151686</v>
      </c>
    </row>
    <row r="1434" spans="1:35" ht="17" x14ac:dyDescent="0.35">
      <c r="A1434" s="2" t="s">
        <v>1</v>
      </c>
      <c r="B1434" s="2" t="s">
        <v>157</v>
      </c>
      <c r="C1434" s="2" t="s">
        <v>215</v>
      </c>
      <c r="D1434" s="15" t="s">
        <v>53</v>
      </c>
      <c r="E1434" s="2" t="s">
        <v>122</v>
      </c>
      <c r="F1434" s="2" t="str">
        <f>VLOOKUP(GERAL[[#This Row],[CÓD]],SEALL,6,FALSE)</f>
        <v>SG</v>
      </c>
      <c r="G143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3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3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34" s="2" t="str">
        <f>VLOOKUP(GERAL[[#This Row],[CÓD]],SEALL,4,FALSE)</f>
        <v>08, 09, 10</v>
      </c>
      <c r="K1434" s="2" t="str">
        <f>IF(ISERR(FIND("01",GERAL[[#This Row],[ODS]])),"NÃO","SIM")</f>
        <v>NÃO</v>
      </c>
      <c r="L1434" s="2" t="str">
        <f>IF(ISERR(FIND("02",GERAL[[#This Row],[ODS]])),"NÃO","SIM")</f>
        <v>NÃO</v>
      </c>
      <c r="M1434" s="2" t="str">
        <f>IF(ISERR(FIND("03",GERAL[[#This Row],[ODS]])),"NÃO","SIM")</f>
        <v>NÃO</v>
      </c>
      <c r="N1434" s="2" t="str">
        <f>IF(ISERR(FIND("04",GERAL[[#This Row],[ODS]])),"NÃO","SIM")</f>
        <v>NÃO</v>
      </c>
      <c r="O1434" s="2" t="str">
        <f>IF(ISERR(FIND("05",GERAL[[#This Row],[ODS]])),"NÃO","SIM")</f>
        <v>NÃO</v>
      </c>
      <c r="P1434" s="2" t="str">
        <f>IF(ISERR(FIND("06",GERAL[[#This Row],[ODS]])),"NÃO","SIM")</f>
        <v>NÃO</v>
      </c>
      <c r="Q1434" s="2" t="str">
        <f>IF(ISERR(FIND("07",GERAL[[#This Row],[ODS]])),"NÃO","SIM")</f>
        <v>NÃO</v>
      </c>
      <c r="R1434" s="2" t="str">
        <f>IF(ISERR(FIND("08",GERAL[[#This Row],[ODS]])),"NÃO","SIM")</f>
        <v>SIM</v>
      </c>
      <c r="S1434" s="2" t="str">
        <f>IF(ISERR(FIND("09",GERAL[[#This Row],[ODS]])),"NÃO","SIM")</f>
        <v>SIM</v>
      </c>
      <c r="T1434" s="2" t="str">
        <f>IF(ISERR(FIND("10",GERAL[[#This Row],[ODS]])),"NÃO","SIM")</f>
        <v>SIM</v>
      </c>
      <c r="U1434" s="2" t="str">
        <f>IF(ISERR(FIND("11",GERAL[[#This Row],[ODS]])),"NÃO","SIM")</f>
        <v>NÃO</v>
      </c>
      <c r="V1434" s="2" t="str">
        <f>IF(ISERR(FIND("12",GERAL[[#This Row],[ODS]])),"NÃO","SIM")</f>
        <v>NÃO</v>
      </c>
      <c r="W1434" s="2" t="str">
        <f>IF(ISERR(FIND("13",GERAL[[#This Row],[ODS]])),"NÃO","SIM")</f>
        <v>NÃO</v>
      </c>
      <c r="X1434" s="2" t="str">
        <f>IF(ISERR(FIND("14",GERAL[[#This Row],[ODS]])),"NÃO","SIM")</f>
        <v>NÃO</v>
      </c>
      <c r="Y1434" s="2" t="str">
        <f>IF(ISERR(FIND("15",GERAL[[#This Row],[ODS]])),"NÃO","SIM")</f>
        <v>NÃO</v>
      </c>
      <c r="Z1434" s="2" t="str">
        <f>IF(ISERR(FIND("16",GERAL[[#This Row],[ODS]])),"NÃO","SIM")</f>
        <v>NÃO</v>
      </c>
      <c r="AA1434" s="2" t="str">
        <f>IF(ISERR(FIND("17",GERAL[[#This Row],[ODS]])),"NÃO","SIM")</f>
        <v>NÃO</v>
      </c>
      <c r="AB1434" s="1">
        <v>36.289470040401937</v>
      </c>
      <c r="AC1434" s="1">
        <v>39.351133818270753</v>
      </c>
      <c r="AD1434" s="1">
        <v>43.808306478168042</v>
      </c>
      <c r="AE1434" s="1">
        <v>54.521601860445799</v>
      </c>
      <c r="AF1434" s="1">
        <v>47.508457727250267</v>
      </c>
      <c r="AG1434" s="1" t="str">
        <f>GERAL[[#This Row],[SIGLA]]&amp;GERAL[[#This Row],[CÓD]]</f>
        <v>ALPM_PB_TX</v>
      </c>
      <c r="AH1434" s="1">
        <f ca="1">VLOOKUP(GERAL[[#This Row],[REF_NOTA]],BASE_NOTAS[],7,FALSE)</f>
        <v>31.425816781605363</v>
      </c>
      <c r="AI1434" s="31">
        <f ca="1">IF(GERAL[[#This Row],[Nota 2025]]="",0,GERAL[[#This Row],[Nota 2026]]-GERAL[[#This Row],[Nota 2025]])</f>
        <v>-16.082640945644904</v>
      </c>
    </row>
    <row r="1435" spans="1:35" ht="17" x14ac:dyDescent="0.35">
      <c r="A1435" s="2" t="s">
        <v>159</v>
      </c>
      <c r="B1435" s="2" t="s">
        <v>184</v>
      </c>
      <c r="C1435" s="2" t="s">
        <v>215</v>
      </c>
      <c r="D1435" s="15" t="s">
        <v>53</v>
      </c>
      <c r="E1435" s="2" t="s">
        <v>122</v>
      </c>
      <c r="F1435" s="2" t="str">
        <f>VLOOKUP(GERAL[[#This Row],[CÓD]],SEALL,6,FALSE)</f>
        <v>SG</v>
      </c>
      <c r="G143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3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3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35" s="2" t="str">
        <f>VLOOKUP(GERAL[[#This Row],[CÓD]],SEALL,4,FALSE)</f>
        <v>08, 09, 10</v>
      </c>
      <c r="K1435" s="2" t="str">
        <f>IF(ISERR(FIND("01",GERAL[[#This Row],[ODS]])),"NÃO","SIM")</f>
        <v>NÃO</v>
      </c>
      <c r="L1435" s="2" t="str">
        <f>IF(ISERR(FIND("02",GERAL[[#This Row],[ODS]])),"NÃO","SIM")</f>
        <v>NÃO</v>
      </c>
      <c r="M1435" s="2" t="str">
        <f>IF(ISERR(FIND("03",GERAL[[#This Row],[ODS]])),"NÃO","SIM")</f>
        <v>NÃO</v>
      </c>
      <c r="N1435" s="2" t="str">
        <f>IF(ISERR(FIND("04",GERAL[[#This Row],[ODS]])),"NÃO","SIM")</f>
        <v>NÃO</v>
      </c>
      <c r="O1435" s="2" t="str">
        <f>IF(ISERR(FIND("05",GERAL[[#This Row],[ODS]])),"NÃO","SIM")</f>
        <v>NÃO</v>
      </c>
      <c r="P1435" s="2" t="str">
        <f>IF(ISERR(FIND("06",GERAL[[#This Row],[ODS]])),"NÃO","SIM")</f>
        <v>NÃO</v>
      </c>
      <c r="Q1435" s="2" t="str">
        <f>IF(ISERR(FIND("07",GERAL[[#This Row],[ODS]])),"NÃO","SIM")</f>
        <v>NÃO</v>
      </c>
      <c r="R1435" s="2" t="str">
        <f>IF(ISERR(FIND("08",GERAL[[#This Row],[ODS]])),"NÃO","SIM")</f>
        <v>SIM</v>
      </c>
      <c r="S1435" s="2" t="str">
        <f>IF(ISERR(FIND("09",GERAL[[#This Row],[ODS]])),"NÃO","SIM")</f>
        <v>SIM</v>
      </c>
      <c r="T1435" s="2" t="str">
        <f>IF(ISERR(FIND("10",GERAL[[#This Row],[ODS]])),"NÃO","SIM")</f>
        <v>SIM</v>
      </c>
      <c r="U1435" s="2" t="str">
        <f>IF(ISERR(FIND("11",GERAL[[#This Row],[ODS]])),"NÃO","SIM")</f>
        <v>NÃO</v>
      </c>
      <c r="V1435" s="2" t="str">
        <f>IF(ISERR(FIND("12",GERAL[[#This Row],[ODS]])),"NÃO","SIM")</f>
        <v>NÃO</v>
      </c>
      <c r="W1435" s="2" t="str">
        <f>IF(ISERR(FIND("13",GERAL[[#This Row],[ODS]])),"NÃO","SIM")</f>
        <v>NÃO</v>
      </c>
      <c r="X1435" s="2" t="str">
        <f>IF(ISERR(FIND("14",GERAL[[#This Row],[ODS]])),"NÃO","SIM")</f>
        <v>NÃO</v>
      </c>
      <c r="Y1435" s="2" t="str">
        <f>IF(ISERR(FIND("15",GERAL[[#This Row],[ODS]])),"NÃO","SIM")</f>
        <v>NÃO</v>
      </c>
      <c r="Z1435" s="2" t="str">
        <f>IF(ISERR(FIND("16",GERAL[[#This Row],[ODS]])),"NÃO","SIM")</f>
        <v>NÃO</v>
      </c>
      <c r="AA1435" s="2" t="str">
        <f>IF(ISERR(FIND("17",GERAL[[#This Row],[ODS]])),"NÃO","SIM")</f>
        <v>NÃO</v>
      </c>
      <c r="AB1435" s="1">
        <v>41.444364485529746</v>
      </c>
      <c r="AC1435" s="1">
        <v>59.006995123774196</v>
      </c>
      <c r="AD1435" s="1">
        <v>39.576860832446613</v>
      </c>
      <c r="AE1435" s="1">
        <v>39.102973452013444</v>
      </c>
      <c r="AF1435" s="1">
        <v>71.700964332611633</v>
      </c>
      <c r="AG1435" s="1" t="str">
        <f>GERAL[[#This Row],[SIGLA]]&amp;GERAL[[#This Row],[CÓD]]</f>
        <v>APPM_PB_TX</v>
      </c>
      <c r="AH1435" s="1">
        <f ca="1">VLOOKUP(GERAL[[#This Row],[REF_NOTA]],BASE_NOTAS[],7,FALSE)</f>
        <v>69.284872930347845</v>
      </c>
      <c r="AI1435" s="31">
        <f ca="1">IF(GERAL[[#This Row],[Nota 2025]]="",0,GERAL[[#This Row],[Nota 2026]]-GERAL[[#This Row],[Nota 2025]])</f>
        <v>-2.4160914022637883</v>
      </c>
    </row>
    <row r="1436" spans="1:35" ht="17" x14ac:dyDescent="0.35">
      <c r="A1436" s="2" t="s">
        <v>155</v>
      </c>
      <c r="B1436" s="2" t="s">
        <v>158</v>
      </c>
      <c r="C1436" s="2" t="s">
        <v>215</v>
      </c>
      <c r="D1436" s="15" t="s">
        <v>53</v>
      </c>
      <c r="E1436" s="2" t="s">
        <v>122</v>
      </c>
      <c r="F1436" s="2" t="str">
        <f>VLOOKUP(GERAL[[#This Row],[CÓD]],SEALL,6,FALSE)</f>
        <v>SG</v>
      </c>
      <c r="G143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3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3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36" s="2" t="str">
        <f>VLOOKUP(GERAL[[#This Row],[CÓD]],SEALL,4,FALSE)</f>
        <v>08, 09, 10</v>
      </c>
      <c r="K1436" s="2" t="str">
        <f>IF(ISERR(FIND("01",GERAL[[#This Row],[ODS]])),"NÃO","SIM")</f>
        <v>NÃO</v>
      </c>
      <c r="L1436" s="2" t="str">
        <f>IF(ISERR(FIND("02",GERAL[[#This Row],[ODS]])),"NÃO","SIM")</f>
        <v>NÃO</v>
      </c>
      <c r="M1436" s="2" t="str">
        <f>IF(ISERR(FIND("03",GERAL[[#This Row],[ODS]])),"NÃO","SIM")</f>
        <v>NÃO</v>
      </c>
      <c r="N1436" s="2" t="str">
        <f>IF(ISERR(FIND("04",GERAL[[#This Row],[ODS]])),"NÃO","SIM")</f>
        <v>NÃO</v>
      </c>
      <c r="O1436" s="2" t="str">
        <f>IF(ISERR(FIND("05",GERAL[[#This Row],[ODS]])),"NÃO","SIM")</f>
        <v>NÃO</v>
      </c>
      <c r="P1436" s="2" t="str">
        <f>IF(ISERR(FIND("06",GERAL[[#This Row],[ODS]])),"NÃO","SIM")</f>
        <v>NÃO</v>
      </c>
      <c r="Q1436" s="2" t="str">
        <f>IF(ISERR(FIND("07",GERAL[[#This Row],[ODS]])),"NÃO","SIM")</f>
        <v>NÃO</v>
      </c>
      <c r="R1436" s="2" t="str">
        <f>IF(ISERR(FIND("08",GERAL[[#This Row],[ODS]])),"NÃO","SIM")</f>
        <v>SIM</v>
      </c>
      <c r="S1436" s="2" t="str">
        <f>IF(ISERR(FIND("09",GERAL[[#This Row],[ODS]])),"NÃO","SIM")</f>
        <v>SIM</v>
      </c>
      <c r="T1436" s="2" t="str">
        <f>IF(ISERR(FIND("10",GERAL[[#This Row],[ODS]])),"NÃO","SIM")</f>
        <v>SIM</v>
      </c>
      <c r="U1436" s="2" t="str">
        <f>IF(ISERR(FIND("11",GERAL[[#This Row],[ODS]])),"NÃO","SIM")</f>
        <v>NÃO</v>
      </c>
      <c r="V1436" s="2" t="str">
        <f>IF(ISERR(FIND("12",GERAL[[#This Row],[ODS]])),"NÃO","SIM")</f>
        <v>NÃO</v>
      </c>
      <c r="W1436" s="2" t="str">
        <f>IF(ISERR(FIND("13",GERAL[[#This Row],[ODS]])),"NÃO","SIM")</f>
        <v>NÃO</v>
      </c>
      <c r="X1436" s="2" t="str">
        <f>IF(ISERR(FIND("14",GERAL[[#This Row],[ODS]])),"NÃO","SIM")</f>
        <v>NÃO</v>
      </c>
      <c r="Y1436" s="2" t="str">
        <f>IF(ISERR(FIND("15",GERAL[[#This Row],[ODS]])),"NÃO","SIM")</f>
        <v>NÃO</v>
      </c>
      <c r="Z1436" s="2" t="str">
        <f>IF(ISERR(FIND("16",GERAL[[#This Row],[ODS]])),"NÃO","SIM")</f>
        <v>NÃO</v>
      </c>
      <c r="AA1436" s="2" t="str">
        <f>IF(ISERR(FIND("17",GERAL[[#This Row],[ODS]])),"NÃO","SIM")</f>
        <v>NÃO</v>
      </c>
      <c r="AB1436" s="1">
        <v>95.057645614740323</v>
      </c>
      <c r="AC1436" s="1">
        <v>100</v>
      </c>
      <c r="AD1436" s="1">
        <v>64.522330700439483</v>
      </c>
      <c r="AE1436" s="1">
        <v>61.851151149393544</v>
      </c>
      <c r="AF1436" s="1">
        <v>55.805957978643519</v>
      </c>
      <c r="AG1436" s="1" t="str">
        <f>GERAL[[#This Row],[SIGLA]]&amp;GERAL[[#This Row],[CÓD]]</f>
        <v>AMPM_PB_TX</v>
      </c>
      <c r="AH1436" s="1">
        <f ca="1">VLOOKUP(GERAL[[#This Row],[REF_NOTA]],BASE_NOTAS[],7,FALSE)</f>
        <v>37.387209125704096</v>
      </c>
      <c r="AI1436" s="31">
        <f ca="1">IF(GERAL[[#This Row],[Nota 2025]]="",0,GERAL[[#This Row],[Nota 2026]]-GERAL[[#This Row],[Nota 2025]])</f>
        <v>-18.418748852939423</v>
      </c>
    </row>
    <row r="1437" spans="1:35" ht="17" x14ac:dyDescent="0.35">
      <c r="A1437" s="2" t="s">
        <v>160</v>
      </c>
      <c r="B1437" s="2" t="s">
        <v>187</v>
      </c>
      <c r="C1437" s="2" t="s">
        <v>215</v>
      </c>
      <c r="D1437" s="15" t="s">
        <v>53</v>
      </c>
      <c r="E1437" s="2" t="s">
        <v>122</v>
      </c>
      <c r="F1437" s="2" t="str">
        <f>VLOOKUP(GERAL[[#This Row],[CÓD]],SEALL,6,FALSE)</f>
        <v>SG</v>
      </c>
      <c r="G143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3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3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37" s="2" t="str">
        <f>VLOOKUP(GERAL[[#This Row],[CÓD]],SEALL,4,FALSE)</f>
        <v>08, 09, 10</v>
      </c>
      <c r="K1437" s="2" t="str">
        <f>IF(ISERR(FIND("01",GERAL[[#This Row],[ODS]])),"NÃO","SIM")</f>
        <v>NÃO</v>
      </c>
      <c r="L1437" s="2" t="str">
        <f>IF(ISERR(FIND("02",GERAL[[#This Row],[ODS]])),"NÃO","SIM")</f>
        <v>NÃO</v>
      </c>
      <c r="M1437" s="2" t="str">
        <f>IF(ISERR(FIND("03",GERAL[[#This Row],[ODS]])),"NÃO","SIM")</f>
        <v>NÃO</v>
      </c>
      <c r="N1437" s="2" t="str">
        <f>IF(ISERR(FIND("04",GERAL[[#This Row],[ODS]])),"NÃO","SIM")</f>
        <v>NÃO</v>
      </c>
      <c r="O1437" s="2" t="str">
        <f>IF(ISERR(FIND("05",GERAL[[#This Row],[ODS]])),"NÃO","SIM")</f>
        <v>NÃO</v>
      </c>
      <c r="P1437" s="2" t="str">
        <f>IF(ISERR(FIND("06",GERAL[[#This Row],[ODS]])),"NÃO","SIM")</f>
        <v>NÃO</v>
      </c>
      <c r="Q1437" s="2" t="str">
        <f>IF(ISERR(FIND("07",GERAL[[#This Row],[ODS]])),"NÃO","SIM")</f>
        <v>NÃO</v>
      </c>
      <c r="R1437" s="2" t="str">
        <f>IF(ISERR(FIND("08",GERAL[[#This Row],[ODS]])),"NÃO","SIM")</f>
        <v>SIM</v>
      </c>
      <c r="S1437" s="2" t="str">
        <f>IF(ISERR(FIND("09",GERAL[[#This Row],[ODS]])),"NÃO","SIM")</f>
        <v>SIM</v>
      </c>
      <c r="T1437" s="2" t="str">
        <f>IF(ISERR(FIND("10",GERAL[[#This Row],[ODS]])),"NÃO","SIM")</f>
        <v>SIM</v>
      </c>
      <c r="U1437" s="2" t="str">
        <f>IF(ISERR(FIND("11",GERAL[[#This Row],[ODS]])),"NÃO","SIM")</f>
        <v>NÃO</v>
      </c>
      <c r="V1437" s="2" t="str">
        <f>IF(ISERR(FIND("12",GERAL[[#This Row],[ODS]])),"NÃO","SIM")</f>
        <v>NÃO</v>
      </c>
      <c r="W1437" s="2" t="str">
        <f>IF(ISERR(FIND("13",GERAL[[#This Row],[ODS]])),"NÃO","SIM")</f>
        <v>NÃO</v>
      </c>
      <c r="X1437" s="2" t="str">
        <f>IF(ISERR(FIND("14",GERAL[[#This Row],[ODS]])),"NÃO","SIM")</f>
        <v>NÃO</v>
      </c>
      <c r="Y1437" s="2" t="str">
        <f>IF(ISERR(FIND("15",GERAL[[#This Row],[ODS]])),"NÃO","SIM")</f>
        <v>NÃO</v>
      </c>
      <c r="Z1437" s="2" t="str">
        <f>IF(ISERR(FIND("16",GERAL[[#This Row],[ODS]])),"NÃO","SIM")</f>
        <v>NÃO</v>
      </c>
      <c r="AA1437" s="2" t="str">
        <f>IF(ISERR(FIND("17",GERAL[[#This Row],[ODS]])),"NÃO","SIM")</f>
        <v>NÃO</v>
      </c>
      <c r="AB1437" s="1">
        <v>22.735504125730682</v>
      </c>
      <c r="AC1437" s="1">
        <v>13.167154488203343</v>
      </c>
      <c r="AD1437" s="1">
        <v>9.4999848010718182</v>
      </c>
      <c r="AE1437" s="1">
        <v>17.251318373292484</v>
      </c>
      <c r="AF1437" s="1">
        <v>27.027090367198848</v>
      </c>
      <c r="AG1437" s="1" t="str">
        <f>GERAL[[#This Row],[SIGLA]]&amp;GERAL[[#This Row],[CÓD]]</f>
        <v>BAPM_PB_TX</v>
      </c>
      <c r="AH1437" s="1">
        <f ca="1">VLOOKUP(GERAL[[#This Row],[REF_NOTA]],BASE_NOTAS[],7,FALSE)</f>
        <v>33.714855906762587</v>
      </c>
      <c r="AI1437" s="31">
        <f ca="1">IF(GERAL[[#This Row],[Nota 2025]]="",0,GERAL[[#This Row],[Nota 2026]]-GERAL[[#This Row],[Nota 2025]])</f>
        <v>6.6877655395637383</v>
      </c>
    </row>
    <row r="1438" spans="1:35" ht="17" x14ac:dyDescent="0.35">
      <c r="A1438" s="2" t="s">
        <v>161</v>
      </c>
      <c r="B1438" s="2" t="s">
        <v>188</v>
      </c>
      <c r="C1438" s="2" t="s">
        <v>215</v>
      </c>
      <c r="D1438" s="15" t="s">
        <v>53</v>
      </c>
      <c r="E1438" s="2" t="s">
        <v>122</v>
      </c>
      <c r="F1438" s="2" t="str">
        <f>VLOOKUP(GERAL[[#This Row],[CÓD]],SEALL,6,FALSE)</f>
        <v>SG</v>
      </c>
      <c r="G143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3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3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38" s="2" t="str">
        <f>VLOOKUP(GERAL[[#This Row],[CÓD]],SEALL,4,FALSE)</f>
        <v>08, 09, 10</v>
      </c>
      <c r="K1438" s="2" t="str">
        <f>IF(ISERR(FIND("01",GERAL[[#This Row],[ODS]])),"NÃO","SIM")</f>
        <v>NÃO</v>
      </c>
      <c r="L1438" s="2" t="str">
        <f>IF(ISERR(FIND("02",GERAL[[#This Row],[ODS]])),"NÃO","SIM")</f>
        <v>NÃO</v>
      </c>
      <c r="M1438" s="2" t="str">
        <f>IF(ISERR(FIND("03",GERAL[[#This Row],[ODS]])),"NÃO","SIM")</f>
        <v>NÃO</v>
      </c>
      <c r="N1438" s="2" t="str">
        <f>IF(ISERR(FIND("04",GERAL[[#This Row],[ODS]])),"NÃO","SIM")</f>
        <v>NÃO</v>
      </c>
      <c r="O1438" s="2" t="str">
        <f>IF(ISERR(FIND("05",GERAL[[#This Row],[ODS]])),"NÃO","SIM")</f>
        <v>NÃO</v>
      </c>
      <c r="P1438" s="2" t="str">
        <f>IF(ISERR(FIND("06",GERAL[[#This Row],[ODS]])),"NÃO","SIM")</f>
        <v>NÃO</v>
      </c>
      <c r="Q1438" s="2" t="str">
        <f>IF(ISERR(FIND("07",GERAL[[#This Row],[ODS]])),"NÃO","SIM")</f>
        <v>NÃO</v>
      </c>
      <c r="R1438" s="2" t="str">
        <f>IF(ISERR(FIND("08",GERAL[[#This Row],[ODS]])),"NÃO","SIM")</f>
        <v>SIM</v>
      </c>
      <c r="S1438" s="2" t="str">
        <f>IF(ISERR(FIND("09",GERAL[[#This Row],[ODS]])),"NÃO","SIM")</f>
        <v>SIM</v>
      </c>
      <c r="T1438" s="2" t="str">
        <f>IF(ISERR(FIND("10",GERAL[[#This Row],[ODS]])),"NÃO","SIM")</f>
        <v>SIM</v>
      </c>
      <c r="U1438" s="2" t="str">
        <f>IF(ISERR(FIND("11",GERAL[[#This Row],[ODS]])),"NÃO","SIM")</f>
        <v>NÃO</v>
      </c>
      <c r="V1438" s="2" t="str">
        <f>IF(ISERR(FIND("12",GERAL[[#This Row],[ODS]])),"NÃO","SIM")</f>
        <v>NÃO</v>
      </c>
      <c r="W1438" s="2" t="str">
        <f>IF(ISERR(FIND("13",GERAL[[#This Row],[ODS]])),"NÃO","SIM")</f>
        <v>NÃO</v>
      </c>
      <c r="X1438" s="2" t="str">
        <f>IF(ISERR(FIND("14",GERAL[[#This Row],[ODS]])),"NÃO","SIM")</f>
        <v>NÃO</v>
      </c>
      <c r="Y1438" s="2" t="str">
        <f>IF(ISERR(FIND("15",GERAL[[#This Row],[ODS]])),"NÃO","SIM")</f>
        <v>NÃO</v>
      </c>
      <c r="Z1438" s="2" t="str">
        <f>IF(ISERR(FIND("16",GERAL[[#This Row],[ODS]])),"NÃO","SIM")</f>
        <v>NÃO</v>
      </c>
      <c r="AA1438" s="2" t="str">
        <f>IF(ISERR(FIND("17",GERAL[[#This Row],[ODS]])),"NÃO","SIM")</f>
        <v>NÃO</v>
      </c>
      <c r="AB1438" s="1">
        <v>29.838436925412658</v>
      </c>
      <c r="AC1438" s="1">
        <v>42.156597130802773</v>
      </c>
      <c r="AD1438" s="1">
        <v>23.791644199662841</v>
      </c>
      <c r="AE1438" s="1">
        <v>0</v>
      </c>
      <c r="AF1438" s="1">
        <v>37.628983809952445</v>
      </c>
      <c r="AG1438" s="1" t="str">
        <f>GERAL[[#This Row],[SIGLA]]&amp;GERAL[[#This Row],[CÓD]]</f>
        <v>CEPM_PB_TX</v>
      </c>
      <c r="AH1438" s="1">
        <f ca="1">VLOOKUP(GERAL[[#This Row],[REF_NOTA]],BASE_NOTAS[],7,FALSE)</f>
        <v>40.474727364873928</v>
      </c>
      <c r="AI1438" s="31">
        <f ca="1">IF(GERAL[[#This Row],[Nota 2025]]="",0,GERAL[[#This Row],[Nota 2026]]-GERAL[[#This Row],[Nota 2025]])</f>
        <v>2.8457435549214836</v>
      </c>
    </row>
    <row r="1439" spans="1:35" ht="17" x14ac:dyDescent="0.35">
      <c r="A1439" s="2" t="s">
        <v>162</v>
      </c>
      <c r="B1439" s="2" t="s">
        <v>189</v>
      </c>
      <c r="C1439" s="2" t="s">
        <v>215</v>
      </c>
      <c r="D1439" s="15" t="s">
        <v>53</v>
      </c>
      <c r="E1439" s="2" t="s">
        <v>122</v>
      </c>
      <c r="F1439" s="2" t="str">
        <f>VLOOKUP(GERAL[[#This Row],[CÓD]],SEALL,6,FALSE)</f>
        <v>SG</v>
      </c>
      <c r="G143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3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3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39" s="2" t="str">
        <f>VLOOKUP(GERAL[[#This Row],[CÓD]],SEALL,4,FALSE)</f>
        <v>08, 09, 10</v>
      </c>
      <c r="K1439" s="2" t="str">
        <f>IF(ISERR(FIND("01",GERAL[[#This Row],[ODS]])),"NÃO","SIM")</f>
        <v>NÃO</v>
      </c>
      <c r="L1439" s="2" t="str">
        <f>IF(ISERR(FIND("02",GERAL[[#This Row],[ODS]])),"NÃO","SIM")</f>
        <v>NÃO</v>
      </c>
      <c r="M1439" s="2" t="str">
        <f>IF(ISERR(FIND("03",GERAL[[#This Row],[ODS]])),"NÃO","SIM")</f>
        <v>NÃO</v>
      </c>
      <c r="N1439" s="2" t="str">
        <f>IF(ISERR(FIND("04",GERAL[[#This Row],[ODS]])),"NÃO","SIM")</f>
        <v>NÃO</v>
      </c>
      <c r="O1439" s="2" t="str">
        <f>IF(ISERR(FIND("05",GERAL[[#This Row],[ODS]])),"NÃO","SIM")</f>
        <v>NÃO</v>
      </c>
      <c r="P1439" s="2" t="str">
        <f>IF(ISERR(FIND("06",GERAL[[#This Row],[ODS]])),"NÃO","SIM")</f>
        <v>NÃO</v>
      </c>
      <c r="Q1439" s="2" t="str">
        <f>IF(ISERR(FIND("07",GERAL[[#This Row],[ODS]])),"NÃO","SIM")</f>
        <v>NÃO</v>
      </c>
      <c r="R1439" s="2" t="str">
        <f>IF(ISERR(FIND("08",GERAL[[#This Row],[ODS]])),"NÃO","SIM")</f>
        <v>SIM</v>
      </c>
      <c r="S1439" s="2" t="str">
        <f>IF(ISERR(FIND("09",GERAL[[#This Row],[ODS]])),"NÃO","SIM")</f>
        <v>SIM</v>
      </c>
      <c r="T1439" s="2" t="str">
        <f>IF(ISERR(FIND("10",GERAL[[#This Row],[ODS]])),"NÃO","SIM")</f>
        <v>SIM</v>
      </c>
      <c r="U1439" s="2" t="str">
        <f>IF(ISERR(FIND("11",GERAL[[#This Row],[ODS]])),"NÃO","SIM")</f>
        <v>NÃO</v>
      </c>
      <c r="V1439" s="2" t="str">
        <f>IF(ISERR(FIND("12",GERAL[[#This Row],[ODS]])),"NÃO","SIM")</f>
        <v>NÃO</v>
      </c>
      <c r="W1439" s="2" t="str">
        <f>IF(ISERR(FIND("13",GERAL[[#This Row],[ODS]])),"NÃO","SIM")</f>
        <v>NÃO</v>
      </c>
      <c r="X1439" s="2" t="str">
        <f>IF(ISERR(FIND("14",GERAL[[#This Row],[ODS]])),"NÃO","SIM")</f>
        <v>NÃO</v>
      </c>
      <c r="Y1439" s="2" t="str">
        <f>IF(ISERR(FIND("15",GERAL[[#This Row],[ODS]])),"NÃO","SIM")</f>
        <v>NÃO</v>
      </c>
      <c r="Z1439" s="2" t="str">
        <f>IF(ISERR(FIND("16",GERAL[[#This Row],[ODS]])),"NÃO","SIM")</f>
        <v>NÃO</v>
      </c>
      <c r="AA1439" s="2" t="str">
        <f>IF(ISERR(FIND("17",GERAL[[#This Row],[ODS]])),"NÃO","SIM")</f>
        <v>NÃO</v>
      </c>
      <c r="AB1439" s="1">
        <v>17.264878064548679</v>
      </c>
      <c r="AC1439" s="1">
        <v>14.294947564533924</v>
      </c>
      <c r="AD1439" s="1">
        <v>28.754152521914733</v>
      </c>
      <c r="AE1439" s="1">
        <v>19.9974575152096</v>
      </c>
      <c r="AF1439" s="1">
        <v>29.767130917116219</v>
      </c>
      <c r="AG1439" s="1" t="str">
        <f>GERAL[[#This Row],[SIGLA]]&amp;GERAL[[#This Row],[CÓD]]</f>
        <v>DFPM_PB_TX</v>
      </c>
      <c r="AH1439" s="1">
        <f ca="1">VLOOKUP(GERAL[[#This Row],[REF_NOTA]],BASE_NOTAS[],7,FALSE)</f>
        <v>46.267617688808912</v>
      </c>
      <c r="AI1439" s="31">
        <f ca="1">IF(GERAL[[#This Row],[Nota 2025]]="",0,GERAL[[#This Row],[Nota 2026]]-GERAL[[#This Row],[Nota 2025]])</f>
        <v>16.500486771692692</v>
      </c>
    </row>
    <row r="1440" spans="1:35" ht="17" x14ac:dyDescent="0.35">
      <c r="A1440" s="2" t="s">
        <v>163</v>
      </c>
      <c r="B1440" s="2" t="s">
        <v>183</v>
      </c>
      <c r="C1440" s="2" t="s">
        <v>215</v>
      </c>
      <c r="D1440" s="15" t="s">
        <v>53</v>
      </c>
      <c r="E1440" s="2" t="s">
        <v>122</v>
      </c>
      <c r="F1440" s="2" t="str">
        <f>VLOOKUP(GERAL[[#This Row],[CÓD]],SEALL,6,FALSE)</f>
        <v>SG</v>
      </c>
      <c r="G144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4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4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40" s="2" t="str">
        <f>VLOOKUP(GERAL[[#This Row],[CÓD]],SEALL,4,FALSE)</f>
        <v>08, 09, 10</v>
      </c>
      <c r="K1440" s="2" t="str">
        <f>IF(ISERR(FIND("01",GERAL[[#This Row],[ODS]])),"NÃO","SIM")</f>
        <v>NÃO</v>
      </c>
      <c r="L1440" s="2" t="str">
        <f>IF(ISERR(FIND("02",GERAL[[#This Row],[ODS]])),"NÃO","SIM")</f>
        <v>NÃO</v>
      </c>
      <c r="M1440" s="2" t="str">
        <f>IF(ISERR(FIND("03",GERAL[[#This Row],[ODS]])),"NÃO","SIM")</f>
        <v>NÃO</v>
      </c>
      <c r="N1440" s="2" t="str">
        <f>IF(ISERR(FIND("04",GERAL[[#This Row],[ODS]])),"NÃO","SIM")</f>
        <v>NÃO</v>
      </c>
      <c r="O1440" s="2" t="str">
        <f>IF(ISERR(FIND("05",GERAL[[#This Row],[ODS]])),"NÃO","SIM")</f>
        <v>NÃO</v>
      </c>
      <c r="P1440" s="2" t="str">
        <f>IF(ISERR(FIND("06",GERAL[[#This Row],[ODS]])),"NÃO","SIM")</f>
        <v>NÃO</v>
      </c>
      <c r="Q1440" s="2" t="str">
        <f>IF(ISERR(FIND("07",GERAL[[#This Row],[ODS]])),"NÃO","SIM")</f>
        <v>NÃO</v>
      </c>
      <c r="R1440" s="2" t="str">
        <f>IF(ISERR(FIND("08",GERAL[[#This Row],[ODS]])),"NÃO","SIM")</f>
        <v>SIM</v>
      </c>
      <c r="S1440" s="2" t="str">
        <f>IF(ISERR(FIND("09",GERAL[[#This Row],[ODS]])),"NÃO","SIM")</f>
        <v>SIM</v>
      </c>
      <c r="T1440" s="2" t="str">
        <f>IF(ISERR(FIND("10",GERAL[[#This Row],[ODS]])),"NÃO","SIM")</f>
        <v>SIM</v>
      </c>
      <c r="U1440" s="2" t="str">
        <f>IF(ISERR(FIND("11",GERAL[[#This Row],[ODS]])),"NÃO","SIM")</f>
        <v>NÃO</v>
      </c>
      <c r="V1440" s="2" t="str">
        <f>IF(ISERR(FIND("12",GERAL[[#This Row],[ODS]])),"NÃO","SIM")</f>
        <v>NÃO</v>
      </c>
      <c r="W1440" s="2" t="str">
        <f>IF(ISERR(FIND("13",GERAL[[#This Row],[ODS]])),"NÃO","SIM")</f>
        <v>NÃO</v>
      </c>
      <c r="X1440" s="2" t="str">
        <f>IF(ISERR(FIND("14",GERAL[[#This Row],[ODS]])),"NÃO","SIM")</f>
        <v>NÃO</v>
      </c>
      <c r="Y1440" s="2" t="str">
        <f>IF(ISERR(FIND("15",GERAL[[#This Row],[ODS]])),"NÃO","SIM")</f>
        <v>NÃO</v>
      </c>
      <c r="Z1440" s="2" t="str">
        <f>IF(ISERR(FIND("16",GERAL[[#This Row],[ODS]])),"NÃO","SIM")</f>
        <v>NÃO</v>
      </c>
      <c r="AA1440" s="2" t="str">
        <f>IF(ISERR(FIND("17",GERAL[[#This Row],[ODS]])),"NÃO","SIM")</f>
        <v>NÃO</v>
      </c>
      <c r="AB1440" s="1">
        <v>0</v>
      </c>
      <c r="AC1440" s="1">
        <v>0</v>
      </c>
      <c r="AD1440" s="1">
        <v>0</v>
      </c>
      <c r="AE1440" s="1">
        <v>30.697593365501742</v>
      </c>
      <c r="AF1440" s="1">
        <v>25.345928649085025</v>
      </c>
      <c r="AG1440" s="1" t="str">
        <f>GERAL[[#This Row],[SIGLA]]&amp;GERAL[[#This Row],[CÓD]]</f>
        <v>ESPM_PB_TX</v>
      </c>
      <c r="AH1440" s="1">
        <f ca="1">VLOOKUP(GERAL[[#This Row],[REF_NOTA]],BASE_NOTAS[],7,FALSE)</f>
        <v>24.181814162239021</v>
      </c>
      <c r="AI1440" s="31">
        <f ca="1">IF(GERAL[[#This Row],[Nota 2025]]="",0,GERAL[[#This Row],[Nota 2026]]-GERAL[[#This Row],[Nota 2025]])</f>
        <v>-1.1641144868460032</v>
      </c>
    </row>
    <row r="1441" spans="1:35" ht="17" x14ac:dyDescent="0.35">
      <c r="A1441" s="2" t="s">
        <v>164</v>
      </c>
      <c r="B1441" s="2" t="s">
        <v>190</v>
      </c>
      <c r="C1441" s="2" t="s">
        <v>215</v>
      </c>
      <c r="D1441" s="15" t="s">
        <v>53</v>
      </c>
      <c r="E1441" s="2" t="s">
        <v>122</v>
      </c>
      <c r="F1441" s="2" t="str">
        <f>VLOOKUP(GERAL[[#This Row],[CÓD]],SEALL,6,FALSE)</f>
        <v>SG</v>
      </c>
      <c r="G144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4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4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41" s="2" t="str">
        <f>VLOOKUP(GERAL[[#This Row],[CÓD]],SEALL,4,FALSE)</f>
        <v>08, 09, 10</v>
      </c>
      <c r="K1441" s="2" t="str">
        <f>IF(ISERR(FIND("01",GERAL[[#This Row],[ODS]])),"NÃO","SIM")</f>
        <v>NÃO</v>
      </c>
      <c r="L1441" s="2" t="str">
        <f>IF(ISERR(FIND("02",GERAL[[#This Row],[ODS]])),"NÃO","SIM")</f>
        <v>NÃO</v>
      </c>
      <c r="M1441" s="2" t="str">
        <f>IF(ISERR(FIND("03",GERAL[[#This Row],[ODS]])),"NÃO","SIM")</f>
        <v>NÃO</v>
      </c>
      <c r="N1441" s="2" t="str">
        <f>IF(ISERR(FIND("04",GERAL[[#This Row],[ODS]])),"NÃO","SIM")</f>
        <v>NÃO</v>
      </c>
      <c r="O1441" s="2" t="str">
        <f>IF(ISERR(FIND("05",GERAL[[#This Row],[ODS]])),"NÃO","SIM")</f>
        <v>NÃO</v>
      </c>
      <c r="P1441" s="2" t="str">
        <f>IF(ISERR(FIND("06",GERAL[[#This Row],[ODS]])),"NÃO","SIM")</f>
        <v>NÃO</v>
      </c>
      <c r="Q1441" s="2" t="str">
        <f>IF(ISERR(FIND("07",GERAL[[#This Row],[ODS]])),"NÃO","SIM")</f>
        <v>NÃO</v>
      </c>
      <c r="R1441" s="2" t="str">
        <f>IF(ISERR(FIND("08",GERAL[[#This Row],[ODS]])),"NÃO","SIM")</f>
        <v>SIM</v>
      </c>
      <c r="S1441" s="2" t="str">
        <f>IF(ISERR(FIND("09",GERAL[[#This Row],[ODS]])),"NÃO","SIM")</f>
        <v>SIM</v>
      </c>
      <c r="T1441" s="2" t="str">
        <f>IF(ISERR(FIND("10",GERAL[[#This Row],[ODS]])),"NÃO","SIM")</f>
        <v>SIM</v>
      </c>
      <c r="U1441" s="2" t="str">
        <f>IF(ISERR(FIND("11",GERAL[[#This Row],[ODS]])),"NÃO","SIM")</f>
        <v>NÃO</v>
      </c>
      <c r="V1441" s="2" t="str">
        <f>IF(ISERR(FIND("12",GERAL[[#This Row],[ODS]])),"NÃO","SIM")</f>
        <v>NÃO</v>
      </c>
      <c r="W1441" s="2" t="str">
        <f>IF(ISERR(FIND("13",GERAL[[#This Row],[ODS]])),"NÃO","SIM")</f>
        <v>NÃO</v>
      </c>
      <c r="X1441" s="2" t="str">
        <f>IF(ISERR(FIND("14",GERAL[[#This Row],[ODS]])),"NÃO","SIM")</f>
        <v>NÃO</v>
      </c>
      <c r="Y1441" s="2" t="str">
        <f>IF(ISERR(FIND("15",GERAL[[#This Row],[ODS]])),"NÃO","SIM")</f>
        <v>NÃO</v>
      </c>
      <c r="Z1441" s="2" t="str">
        <f>IF(ISERR(FIND("16",GERAL[[#This Row],[ODS]])),"NÃO","SIM")</f>
        <v>NÃO</v>
      </c>
      <c r="AA1441" s="2" t="str">
        <f>IF(ISERR(FIND("17",GERAL[[#This Row],[ODS]])),"NÃO","SIM")</f>
        <v>NÃO</v>
      </c>
      <c r="AB1441" s="1">
        <v>50.76936577599939</v>
      </c>
      <c r="AC1441" s="1">
        <v>55.490908267067738</v>
      </c>
      <c r="AD1441" s="1">
        <v>65.459270448363881</v>
      </c>
      <c r="AE1441" s="1">
        <v>55.993413300430582</v>
      </c>
      <c r="AF1441" s="1">
        <v>43.320420177931659</v>
      </c>
      <c r="AG1441" s="1" t="str">
        <f>GERAL[[#This Row],[SIGLA]]&amp;GERAL[[#This Row],[CÓD]]</f>
        <v>GOPM_PB_TX</v>
      </c>
      <c r="AH1441" s="1">
        <f ca="1">VLOOKUP(GERAL[[#This Row],[REF_NOTA]],BASE_NOTAS[],7,FALSE)</f>
        <v>53.435265238555459</v>
      </c>
      <c r="AI1441" s="31">
        <f ca="1">IF(GERAL[[#This Row],[Nota 2025]]="",0,GERAL[[#This Row],[Nota 2026]]-GERAL[[#This Row],[Nota 2025]])</f>
        <v>10.1148450606238</v>
      </c>
    </row>
    <row r="1442" spans="1:35" ht="17" x14ac:dyDescent="0.35">
      <c r="A1442" s="2" t="s">
        <v>165</v>
      </c>
      <c r="B1442" s="2" t="s">
        <v>191</v>
      </c>
      <c r="C1442" s="2" t="s">
        <v>215</v>
      </c>
      <c r="D1442" s="15" t="s">
        <v>53</v>
      </c>
      <c r="E1442" s="2" t="s">
        <v>122</v>
      </c>
      <c r="F1442" s="2" t="str">
        <f>VLOOKUP(GERAL[[#This Row],[CÓD]],SEALL,6,FALSE)</f>
        <v>SG</v>
      </c>
      <c r="G144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4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4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42" s="2" t="str">
        <f>VLOOKUP(GERAL[[#This Row],[CÓD]],SEALL,4,FALSE)</f>
        <v>08, 09, 10</v>
      </c>
      <c r="K1442" s="2" t="str">
        <f>IF(ISERR(FIND("01",GERAL[[#This Row],[ODS]])),"NÃO","SIM")</f>
        <v>NÃO</v>
      </c>
      <c r="L1442" s="2" t="str">
        <f>IF(ISERR(FIND("02",GERAL[[#This Row],[ODS]])),"NÃO","SIM")</f>
        <v>NÃO</v>
      </c>
      <c r="M1442" s="2" t="str">
        <f>IF(ISERR(FIND("03",GERAL[[#This Row],[ODS]])),"NÃO","SIM")</f>
        <v>NÃO</v>
      </c>
      <c r="N1442" s="2" t="str">
        <f>IF(ISERR(FIND("04",GERAL[[#This Row],[ODS]])),"NÃO","SIM")</f>
        <v>NÃO</v>
      </c>
      <c r="O1442" s="2" t="str">
        <f>IF(ISERR(FIND("05",GERAL[[#This Row],[ODS]])),"NÃO","SIM")</f>
        <v>NÃO</v>
      </c>
      <c r="P1442" s="2" t="str">
        <f>IF(ISERR(FIND("06",GERAL[[#This Row],[ODS]])),"NÃO","SIM")</f>
        <v>NÃO</v>
      </c>
      <c r="Q1442" s="2" t="str">
        <f>IF(ISERR(FIND("07",GERAL[[#This Row],[ODS]])),"NÃO","SIM")</f>
        <v>NÃO</v>
      </c>
      <c r="R1442" s="2" t="str">
        <f>IF(ISERR(FIND("08",GERAL[[#This Row],[ODS]])),"NÃO","SIM")</f>
        <v>SIM</v>
      </c>
      <c r="S1442" s="2" t="str">
        <f>IF(ISERR(FIND("09",GERAL[[#This Row],[ODS]])),"NÃO","SIM")</f>
        <v>SIM</v>
      </c>
      <c r="T1442" s="2" t="str">
        <f>IF(ISERR(FIND("10",GERAL[[#This Row],[ODS]])),"NÃO","SIM")</f>
        <v>SIM</v>
      </c>
      <c r="U1442" s="2" t="str">
        <f>IF(ISERR(FIND("11",GERAL[[#This Row],[ODS]])),"NÃO","SIM")</f>
        <v>NÃO</v>
      </c>
      <c r="V1442" s="2" t="str">
        <f>IF(ISERR(FIND("12",GERAL[[#This Row],[ODS]])),"NÃO","SIM")</f>
        <v>NÃO</v>
      </c>
      <c r="W1442" s="2" t="str">
        <f>IF(ISERR(FIND("13",GERAL[[#This Row],[ODS]])),"NÃO","SIM")</f>
        <v>NÃO</v>
      </c>
      <c r="X1442" s="2" t="str">
        <f>IF(ISERR(FIND("14",GERAL[[#This Row],[ODS]])),"NÃO","SIM")</f>
        <v>NÃO</v>
      </c>
      <c r="Y1442" s="2" t="str">
        <f>IF(ISERR(FIND("15",GERAL[[#This Row],[ODS]])),"NÃO","SIM")</f>
        <v>NÃO</v>
      </c>
      <c r="Z1442" s="2" t="str">
        <f>IF(ISERR(FIND("16",GERAL[[#This Row],[ODS]])),"NÃO","SIM")</f>
        <v>NÃO</v>
      </c>
      <c r="AA1442" s="2" t="str">
        <f>IF(ISERR(FIND("17",GERAL[[#This Row],[ODS]])),"NÃO","SIM")</f>
        <v>NÃO</v>
      </c>
      <c r="AB1442" s="1">
        <v>59.651764499787397</v>
      </c>
      <c r="AC1442" s="1">
        <v>51.062302665839233</v>
      </c>
      <c r="AD1442" s="1">
        <v>43.34616484580166</v>
      </c>
      <c r="AE1442" s="1">
        <v>65.203711201765174</v>
      </c>
      <c r="AF1442" s="1">
        <v>58.568196958873685</v>
      </c>
      <c r="AG1442" s="1" t="str">
        <f>GERAL[[#This Row],[SIGLA]]&amp;GERAL[[#This Row],[CÓD]]</f>
        <v>MAPM_PB_TX</v>
      </c>
      <c r="AH1442" s="1">
        <f ca="1">VLOOKUP(GERAL[[#This Row],[REF_NOTA]],BASE_NOTAS[],7,FALSE)</f>
        <v>32.492529233619763</v>
      </c>
      <c r="AI1442" s="31">
        <f ca="1">IF(GERAL[[#This Row],[Nota 2025]]="",0,GERAL[[#This Row],[Nota 2026]]-GERAL[[#This Row],[Nota 2025]])</f>
        <v>-26.075667725253922</v>
      </c>
    </row>
    <row r="1443" spans="1:35" ht="17" x14ac:dyDescent="0.35">
      <c r="A1443" s="2" t="s">
        <v>168</v>
      </c>
      <c r="B1443" s="2" t="s">
        <v>195</v>
      </c>
      <c r="C1443" s="2" t="s">
        <v>215</v>
      </c>
      <c r="D1443" s="15" t="s">
        <v>53</v>
      </c>
      <c r="E1443" s="2" t="s">
        <v>122</v>
      </c>
      <c r="F1443" s="2" t="str">
        <f>VLOOKUP(GERAL[[#This Row],[CÓD]],SEALL,6,FALSE)</f>
        <v>SG</v>
      </c>
      <c r="G144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4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4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43" s="2" t="str">
        <f>VLOOKUP(GERAL[[#This Row],[CÓD]],SEALL,4,FALSE)</f>
        <v>08, 09, 10</v>
      </c>
      <c r="K1443" s="2" t="str">
        <f>IF(ISERR(FIND("01",GERAL[[#This Row],[ODS]])),"NÃO","SIM")</f>
        <v>NÃO</v>
      </c>
      <c r="L1443" s="2" t="str">
        <f>IF(ISERR(FIND("02",GERAL[[#This Row],[ODS]])),"NÃO","SIM")</f>
        <v>NÃO</v>
      </c>
      <c r="M1443" s="2" t="str">
        <f>IF(ISERR(FIND("03",GERAL[[#This Row],[ODS]])),"NÃO","SIM")</f>
        <v>NÃO</v>
      </c>
      <c r="N1443" s="2" t="str">
        <f>IF(ISERR(FIND("04",GERAL[[#This Row],[ODS]])),"NÃO","SIM")</f>
        <v>NÃO</v>
      </c>
      <c r="O1443" s="2" t="str">
        <f>IF(ISERR(FIND("05",GERAL[[#This Row],[ODS]])),"NÃO","SIM")</f>
        <v>NÃO</v>
      </c>
      <c r="P1443" s="2" t="str">
        <f>IF(ISERR(FIND("06",GERAL[[#This Row],[ODS]])),"NÃO","SIM")</f>
        <v>NÃO</v>
      </c>
      <c r="Q1443" s="2" t="str">
        <f>IF(ISERR(FIND("07",GERAL[[#This Row],[ODS]])),"NÃO","SIM")</f>
        <v>NÃO</v>
      </c>
      <c r="R1443" s="2" t="str">
        <f>IF(ISERR(FIND("08",GERAL[[#This Row],[ODS]])),"NÃO","SIM")</f>
        <v>SIM</v>
      </c>
      <c r="S1443" s="2" t="str">
        <f>IF(ISERR(FIND("09",GERAL[[#This Row],[ODS]])),"NÃO","SIM")</f>
        <v>SIM</v>
      </c>
      <c r="T1443" s="2" t="str">
        <f>IF(ISERR(FIND("10",GERAL[[#This Row],[ODS]])),"NÃO","SIM")</f>
        <v>SIM</v>
      </c>
      <c r="U1443" s="2" t="str">
        <f>IF(ISERR(FIND("11",GERAL[[#This Row],[ODS]])),"NÃO","SIM")</f>
        <v>NÃO</v>
      </c>
      <c r="V1443" s="2" t="str">
        <f>IF(ISERR(FIND("12",GERAL[[#This Row],[ODS]])),"NÃO","SIM")</f>
        <v>NÃO</v>
      </c>
      <c r="W1443" s="2" t="str">
        <f>IF(ISERR(FIND("13",GERAL[[#This Row],[ODS]])),"NÃO","SIM")</f>
        <v>NÃO</v>
      </c>
      <c r="X1443" s="2" t="str">
        <f>IF(ISERR(FIND("14",GERAL[[#This Row],[ODS]])),"NÃO","SIM")</f>
        <v>NÃO</v>
      </c>
      <c r="Y1443" s="2" t="str">
        <f>IF(ISERR(FIND("15",GERAL[[#This Row],[ODS]])),"NÃO","SIM")</f>
        <v>NÃO</v>
      </c>
      <c r="Z1443" s="2" t="str">
        <f>IF(ISERR(FIND("16",GERAL[[#This Row],[ODS]])),"NÃO","SIM")</f>
        <v>NÃO</v>
      </c>
      <c r="AA1443" s="2" t="str">
        <f>IF(ISERR(FIND("17",GERAL[[#This Row],[ODS]])),"NÃO","SIM")</f>
        <v>NÃO</v>
      </c>
      <c r="AB1443" s="1">
        <v>100</v>
      </c>
      <c r="AC1443" s="1">
        <v>77.82771450967789</v>
      </c>
      <c r="AD1443" s="1">
        <v>100</v>
      </c>
      <c r="AE1443" s="1">
        <v>76.066544372346982</v>
      </c>
      <c r="AF1443" s="1">
        <v>53.963125457206154</v>
      </c>
      <c r="AG1443" s="1" t="str">
        <f>GERAL[[#This Row],[SIGLA]]&amp;GERAL[[#This Row],[CÓD]]</f>
        <v>MTPM_PB_TX</v>
      </c>
      <c r="AH1443" s="1">
        <f ca="1">VLOOKUP(GERAL[[#This Row],[REF_NOTA]],BASE_NOTAS[],7,FALSE)</f>
        <v>93.858080879379969</v>
      </c>
      <c r="AI1443" s="31">
        <f ca="1">IF(GERAL[[#This Row],[Nota 2025]]="",0,GERAL[[#This Row],[Nota 2026]]-GERAL[[#This Row],[Nota 2025]])</f>
        <v>39.894955422173815</v>
      </c>
    </row>
    <row r="1444" spans="1:35" ht="17" x14ac:dyDescent="0.35">
      <c r="A1444" s="2" t="s">
        <v>167</v>
      </c>
      <c r="B1444" s="2" t="s">
        <v>193</v>
      </c>
      <c r="C1444" s="2" t="s">
        <v>215</v>
      </c>
      <c r="D1444" s="15" t="s">
        <v>53</v>
      </c>
      <c r="E1444" s="2" t="s">
        <v>122</v>
      </c>
      <c r="F1444" s="2" t="str">
        <f>VLOOKUP(GERAL[[#This Row],[CÓD]],SEALL,6,FALSE)</f>
        <v>SG</v>
      </c>
      <c r="G144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4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4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44" s="2" t="str">
        <f>VLOOKUP(GERAL[[#This Row],[CÓD]],SEALL,4,FALSE)</f>
        <v>08, 09, 10</v>
      </c>
      <c r="K1444" s="2" t="str">
        <f>IF(ISERR(FIND("01",GERAL[[#This Row],[ODS]])),"NÃO","SIM")</f>
        <v>NÃO</v>
      </c>
      <c r="L1444" s="2" t="str">
        <f>IF(ISERR(FIND("02",GERAL[[#This Row],[ODS]])),"NÃO","SIM")</f>
        <v>NÃO</v>
      </c>
      <c r="M1444" s="2" t="str">
        <f>IF(ISERR(FIND("03",GERAL[[#This Row],[ODS]])),"NÃO","SIM")</f>
        <v>NÃO</v>
      </c>
      <c r="N1444" s="2" t="str">
        <f>IF(ISERR(FIND("04",GERAL[[#This Row],[ODS]])),"NÃO","SIM")</f>
        <v>NÃO</v>
      </c>
      <c r="O1444" s="2" t="str">
        <f>IF(ISERR(FIND("05",GERAL[[#This Row],[ODS]])),"NÃO","SIM")</f>
        <v>NÃO</v>
      </c>
      <c r="P1444" s="2" t="str">
        <f>IF(ISERR(FIND("06",GERAL[[#This Row],[ODS]])),"NÃO","SIM")</f>
        <v>NÃO</v>
      </c>
      <c r="Q1444" s="2" t="str">
        <f>IF(ISERR(FIND("07",GERAL[[#This Row],[ODS]])),"NÃO","SIM")</f>
        <v>NÃO</v>
      </c>
      <c r="R1444" s="2" t="str">
        <f>IF(ISERR(FIND("08",GERAL[[#This Row],[ODS]])),"NÃO","SIM")</f>
        <v>SIM</v>
      </c>
      <c r="S1444" s="2" t="str">
        <f>IF(ISERR(FIND("09",GERAL[[#This Row],[ODS]])),"NÃO","SIM")</f>
        <v>SIM</v>
      </c>
      <c r="T1444" s="2" t="str">
        <f>IF(ISERR(FIND("10",GERAL[[#This Row],[ODS]])),"NÃO","SIM")</f>
        <v>SIM</v>
      </c>
      <c r="U1444" s="2" t="str">
        <f>IF(ISERR(FIND("11",GERAL[[#This Row],[ODS]])),"NÃO","SIM")</f>
        <v>NÃO</v>
      </c>
      <c r="V1444" s="2" t="str">
        <f>IF(ISERR(FIND("12",GERAL[[#This Row],[ODS]])),"NÃO","SIM")</f>
        <v>NÃO</v>
      </c>
      <c r="W1444" s="2" t="str">
        <f>IF(ISERR(FIND("13",GERAL[[#This Row],[ODS]])),"NÃO","SIM")</f>
        <v>NÃO</v>
      </c>
      <c r="X1444" s="2" t="str">
        <f>IF(ISERR(FIND("14",GERAL[[#This Row],[ODS]])),"NÃO","SIM")</f>
        <v>NÃO</v>
      </c>
      <c r="Y1444" s="2" t="str">
        <f>IF(ISERR(FIND("15",GERAL[[#This Row],[ODS]])),"NÃO","SIM")</f>
        <v>NÃO</v>
      </c>
      <c r="Z1444" s="2" t="str">
        <f>IF(ISERR(FIND("16",GERAL[[#This Row],[ODS]])),"NÃO","SIM")</f>
        <v>NÃO</v>
      </c>
      <c r="AA1444" s="2" t="str">
        <f>IF(ISERR(FIND("17",GERAL[[#This Row],[ODS]])),"NÃO","SIM")</f>
        <v>NÃO</v>
      </c>
      <c r="AB1444" s="1">
        <v>64.459562824318482</v>
      </c>
      <c r="AC1444" s="1">
        <v>38.321096203589825</v>
      </c>
      <c r="AD1444" s="1">
        <v>59.135757122591073</v>
      </c>
      <c r="AE1444" s="1">
        <v>38.016371476691219</v>
      </c>
      <c r="AF1444" s="1">
        <v>0</v>
      </c>
      <c r="AG1444" s="1" t="str">
        <f>GERAL[[#This Row],[SIGLA]]&amp;GERAL[[#This Row],[CÓD]]</f>
        <v>MSPM_PB_TX</v>
      </c>
      <c r="AH1444" s="1">
        <f ca="1">VLOOKUP(GERAL[[#This Row],[REF_NOTA]],BASE_NOTAS[],7,FALSE)</f>
        <v>62.665853216175705</v>
      </c>
      <c r="AI1444" s="31">
        <f ca="1">IF(GERAL[[#This Row],[Nota 2025]]="",0,GERAL[[#This Row],[Nota 2026]]-GERAL[[#This Row],[Nota 2025]])</f>
        <v>62.665853216175705</v>
      </c>
    </row>
    <row r="1445" spans="1:35" ht="17" x14ac:dyDescent="0.35">
      <c r="A1445" s="2" t="s">
        <v>166</v>
      </c>
      <c r="B1445" s="2" t="s">
        <v>192</v>
      </c>
      <c r="C1445" s="2" t="s">
        <v>215</v>
      </c>
      <c r="D1445" s="15" t="s">
        <v>53</v>
      </c>
      <c r="E1445" s="2" t="s">
        <v>122</v>
      </c>
      <c r="F1445" s="2" t="str">
        <f>VLOOKUP(GERAL[[#This Row],[CÓD]],SEALL,6,FALSE)</f>
        <v>SG</v>
      </c>
      <c r="G144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4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4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45" s="2" t="str">
        <f>VLOOKUP(GERAL[[#This Row],[CÓD]],SEALL,4,FALSE)</f>
        <v>08, 09, 10</v>
      </c>
      <c r="K1445" s="2" t="str">
        <f>IF(ISERR(FIND("01",GERAL[[#This Row],[ODS]])),"NÃO","SIM")</f>
        <v>NÃO</v>
      </c>
      <c r="L1445" s="2" t="str">
        <f>IF(ISERR(FIND("02",GERAL[[#This Row],[ODS]])),"NÃO","SIM")</f>
        <v>NÃO</v>
      </c>
      <c r="M1445" s="2" t="str">
        <f>IF(ISERR(FIND("03",GERAL[[#This Row],[ODS]])),"NÃO","SIM")</f>
        <v>NÃO</v>
      </c>
      <c r="N1445" s="2" t="str">
        <f>IF(ISERR(FIND("04",GERAL[[#This Row],[ODS]])),"NÃO","SIM")</f>
        <v>NÃO</v>
      </c>
      <c r="O1445" s="2" t="str">
        <f>IF(ISERR(FIND("05",GERAL[[#This Row],[ODS]])),"NÃO","SIM")</f>
        <v>NÃO</v>
      </c>
      <c r="P1445" s="2" t="str">
        <f>IF(ISERR(FIND("06",GERAL[[#This Row],[ODS]])),"NÃO","SIM")</f>
        <v>NÃO</v>
      </c>
      <c r="Q1445" s="2" t="str">
        <f>IF(ISERR(FIND("07",GERAL[[#This Row],[ODS]])),"NÃO","SIM")</f>
        <v>NÃO</v>
      </c>
      <c r="R1445" s="2" t="str">
        <f>IF(ISERR(FIND("08",GERAL[[#This Row],[ODS]])),"NÃO","SIM")</f>
        <v>SIM</v>
      </c>
      <c r="S1445" s="2" t="str">
        <f>IF(ISERR(FIND("09",GERAL[[#This Row],[ODS]])),"NÃO","SIM")</f>
        <v>SIM</v>
      </c>
      <c r="T1445" s="2" t="str">
        <f>IF(ISERR(FIND("10",GERAL[[#This Row],[ODS]])),"NÃO","SIM")</f>
        <v>SIM</v>
      </c>
      <c r="U1445" s="2" t="str">
        <f>IF(ISERR(FIND("11",GERAL[[#This Row],[ODS]])),"NÃO","SIM")</f>
        <v>NÃO</v>
      </c>
      <c r="V1445" s="2" t="str">
        <f>IF(ISERR(FIND("12",GERAL[[#This Row],[ODS]])),"NÃO","SIM")</f>
        <v>NÃO</v>
      </c>
      <c r="W1445" s="2" t="str">
        <f>IF(ISERR(FIND("13",GERAL[[#This Row],[ODS]])),"NÃO","SIM")</f>
        <v>NÃO</v>
      </c>
      <c r="X1445" s="2" t="str">
        <f>IF(ISERR(FIND("14",GERAL[[#This Row],[ODS]])),"NÃO","SIM")</f>
        <v>NÃO</v>
      </c>
      <c r="Y1445" s="2" t="str">
        <f>IF(ISERR(FIND("15",GERAL[[#This Row],[ODS]])),"NÃO","SIM")</f>
        <v>NÃO</v>
      </c>
      <c r="Z1445" s="2" t="str">
        <f>IF(ISERR(FIND("16",GERAL[[#This Row],[ODS]])),"NÃO","SIM")</f>
        <v>NÃO</v>
      </c>
      <c r="AA1445" s="2" t="str">
        <f>IF(ISERR(FIND("17",GERAL[[#This Row],[ODS]])),"NÃO","SIM")</f>
        <v>NÃO</v>
      </c>
      <c r="AB1445" s="1">
        <v>27.160028043702521</v>
      </c>
      <c r="AC1445" s="1">
        <v>46.50197482233942</v>
      </c>
      <c r="AD1445" s="1">
        <v>39.326238911154313</v>
      </c>
      <c r="AE1445" s="1">
        <v>47.37093079745943</v>
      </c>
      <c r="AF1445" s="1">
        <v>45.717988755289227</v>
      </c>
      <c r="AG1445" s="1" t="str">
        <f>GERAL[[#This Row],[SIGLA]]&amp;GERAL[[#This Row],[CÓD]]</f>
        <v>MGPM_PB_TX</v>
      </c>
      <c r="AH1445" s="1">
        <f ca="1">VLOOKUP(GERAL[[#This Row],[REF_NOTA]],BASE_NOTAS[],7,FALSE)</f>
        <v>32.453500873993825</v>
      </c>
      <c r="AI1445" s="31">
        <f ca="1">IF(GERAL[[#This Row],[Nota 2025]]="",0,GERAL[[#This Row],[Nota 2026]]-GERAL[[#This Row],[Nota 2025]])</f>
        <v>-13.264487881295402</v>
      </c>
    </row>
    <row r="1446" spans="1:35" ht="17" x14ac:dyDescent="0.35">
      <c r="A1446" s="2" t="s">
        <v>169</v>
      </c>
      <c r="B1446" s="2" t="s">
        <v>196</v>
      </c>
      <c r="C1446" s="2" t="s">
        <v>215</v>
      </c>
      <c r="D1446" s="15" t="s">
        <v>53</v>
      </c>
      <c r="E1446" s="2" t="s">
        <v>122</v>
      </c>
      <c r="F1446" s="2" t="str">
        <f>VLOOKUP(GERAL[[#This Row],[CÓD]],SEALL,6,FALSE)</f>
        <v>SG</v>
      </c>
      <c r="G144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4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4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46" s="2" t="str">
        <f>VLOOKUP(GERAL[[#This Row],[CÓD]],SEALL,4,FALSE)</f>
        <v>08, 09, 10</v>
      </c>
      <c r="K1446" s="2" t="str">
        <f>IF(ISERR(FIND("01",GERAL[[#This Row],[ODS]])),"NÃO","SIM")</f>
        <v>NÃO</v>
      </c>
      <c r="L1446" s="2" t="str">
        <f>IF(ISERR(FIND("02",GERAL[[#This Row],[ODS]])),"NÃO","SIM")</f>
        <v>NÃO</v>
      </c>
      <c r="M1446" s="2" t="str">
        <f>IF(ISERR(FIND("03",GERAL[[#This Row],[ODS]])),"NÃO","SIM")</f>
        <v>NÃO</v>
      </c>
      <c r="N1446" s="2" t="str">
        <f>IF(ISERR(FIND("04",GERAL[[#This Row],[ODS]])),"NÃO","SIM")</f>
        <v>NÃO</v>
      </c>
      <c r="O1446" s="2" t="str">
        <f>IF(ISERR(FIND("05",GERAL[[#This Row],[ODS]])),"NÃO","SIM")</f>
        <v>NÃO</v>
      </c>
      <c r="P1446" s="2" t="str">
        <f>IF(ISERR(FIND("06",GERAL[[#This Row],[ODS]])),"NÃO","SIM")</f>
        <v>NÃO</v>
      </c>
      <c r="Q1446" s="2" t="str">
        <f>IF(ISERR(FIND("07",GERAL[[#This Row],[ODS]])),"NÃO","SIM")</f>
        <v>NÃO</v>
      </c>
      <c r="R1446" s="2" t="str">
        <f>IF(ISERR(FIND("08",GERAL[[#This Row],[ODS]])),"NÃO","SIM")</f>
        <v>SIM</v>
      </c>
      <c r="S1446" s="2" t="str">
        <f>IF(ISERR(FIND("09",GERAL[[#This Row],[ODS]])),"NÃO","SIM")</f>
        <v>SIM</v>
      </c>
      <c r="T1446" s="2" t="str">
        <f>IF(ISERR(FIND("10",GERAL[[#This Row],[ODS]])),"NÃO","SIM")</f>
        <v>SIM</v>
      </c>
      <c r="U1446" s="2" t="str">
        <f>IF(ISERR(FIND("11",GERAL[[#This Row],[ODS]])),"NÃO","SIM")</f>
        <v>NÃO</v>
      </c>
      <c r="V1446" s="2" t="str">
        <f>IF(ISERR(FIND("12",GERAL[[#This Row],[ODS]])),"NÃO","SIM")</f>
        <v>NÃO</v>
      </c>
      <c r="W1446" s="2" t="str">
        <f>IF(ISERR(FIND("13",GERAL[[#This Row],[ODS]])),"NÃO","SIM")</f>
        <v>NÃO</v>
      </c>
      <c r="X1446" s="2" t="str">
        <f>IF(ISERR(FIND("14",GERAL[[#This Row],[ODS]])),"NÃO","SIM")</f>
        <v>NÃO</v>
      </c>
      <c r="Y1446" s="2" t="str">
        <f>IF(ISERR(FIND("15",GERAL[[#This Row],[ODS]])),"NÃO","SIM")</f>
        <v>NÃO</v>
      </c>
      <c r="Z1446" s="2" t="str">
        <f>IF(ISERR(FIND("16",GERAL[[#This Row],[ODS]])),"NÃO","SIM")</f>
        <v>NÃO</v>
      </c>
      <c r="AA1446" s="2" t="str">
        <f>IF(ISERR(FIND("17",GERAL[[#This Row],[ODS]])),"NÃO","SIM")</f>
        <v>NÃO</v>
      </c>
      <c r="AB1446" s="1">
        <v>62.199027086147026</v>
      </c>
      <c r="AC1446" s="1">
        <v>40.747371783066967</v>
      </c>
      <c r="AD1446" s="1">
        <v>9.4610379529781472</v>
      </c>
      <c r="AE1446" s="1">
        <v>52.757329712930968</v>
      </c>
      <c r="AF1446" s="1">
        <v>21.500885180329124</v>
      </c>
      <c r="AG1446" s="1" t="str">
        <f>GERAL[[#This Row],[SIGLA]]&amp;GERAL[[#This Row],[CÓD]]</f>
        <v>PAPM_PB_TX</v>
      </c>
      <c r="AH1446" s="1">
        <f ca="1">VLOOKUP(GERAL[[#This Row],[REF_NOTA]],BASE_NOTAS[],7,FALSE)</f>
        <v>19.803477349040797</v>
      </c>
      <c r="AI1446" s="31">
        <f ca="1">IF(GERAL[[#This Row],[Nota 2025]]="",0,GERAL[[#This Row],[Nota 2026]]-GERAL[[#This Row],[Nota 2025]])</f>
        <v>-1.6974078312883272</v>
      </c>
    </row>
    <row r="1447" spans="1:35" ht="17" x14ac:dyDescent="0.35">
      <c r="A1447" s="2" t="s">
        <v>170</v>
      </c>
      <c r="B1447" s="2" t="s">
        <v>197</v>
      </c>
      <c r="C1447" s="2" t="s">
        <v>215</v>
      </c>
      <c r="D1447" s="15" t="s">
        <v>53</v>
      </c>
      <c r="E1447" s="2" t="s">
        <v>122</v>
      </c>
      <c r="F1447" s="2" t="str">
        <f>VLOOKUP(GERAL[[#This Row],[CÓD]],SEALL,6,FALSE)</f>
        <v>SG</v>
      </c>
      <c r="G144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4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4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47" s="2" t="str">
        <f>VLOOKUP(GERAL[[#This Row],[CÓD]],SEALL,4,FALSE)</f>
        <v>08, 09, 10</v>
      </c>
      <c r="K1447" s="2" t="str">
        <f>IF(ISERR(FIND("01",GERAL[[#This Row],[ODS]])),"NÃO","SIM")</f>
        <v>NÃO</v>
      </c>
      <c r="L1447" s="2" t="str">
        <f>IF(ISERR(FIND("02",GERAL[[#This Row],[ODS]])),"NÃO","SIM")</f>
        <v>NÃO</v>
      </c>
      <c r="M1447" s="2" t="str">
        <f>IF(ISERR(FIND("03",GERAL[[#This Row],[ODS]])),"NÃO","SIM")</f>
        <v>NÃO</v>
      </c>
      <c r="N1447" s="2" t="str">
        <f>IF(ISERR(FIND("04",GERAL[[#This Row],[ODS]])),"NÃO","SIM")</f>
        <v>NÃO</v>
      </c>
      <c r="O1447" s="2" t="str">
        <f>IF(ISERR(FIND("05",GERAL[[#This Row],[ODS]])),"NÃO","SIM")</f>
        <v>NÃO</v>
      </c>
      <c r="P1447" s="2" t="str">
        <f>IF(ISERR(FIND("06",GERAL[[#This Row],[ODS]])),"NÃO","SIM")</f>
        <v>NÃO</v>
      </c>
      <c r="Q1447" s="2" t="str">
        <f>IF(ISERR(FIND("07",GERAL[[#This Row],[ODS]])),"NÃO","SIM")</f>
        <v>NÃO</v>
      </c>
      <c r="R1447" s="2" t="str">
        <f>IF(ISERR(FIND("08",GERAL[[#This Row],[ODS]])),"NÃO","SIM")</f>
        <v>SIM</v>
      </c>
      <c r="S1447" s="2" t="str">
        <f>IF(ISERR(FIND("09",GERAL[[#This Row],[ODS]])),"NÃO","SIM")</f>
        <v>SIM</v>
      </c>
      <c r="T1447" s="2" t="str">
        <f>IF(ISERR(FIND("10",GERAL[[#This Row],[ODS]])),"NÃO","SIM")</f>
        <v>SIM</v>
      </c>
      <c r="U1447" s="2" t="str">
        <f>IF(ISERR(FIND("11",GERAL[[#This Row],[ODS]])),"NÃO","SIM")</f>
        <v>NÃO</v>
      </c>
      <c r="V1447" s="2" t="str">
        <f>IF(ISERR(FIND("12",GERAL[[#This Row],[ODS]])),"NÃO","SIM")</f>
        <v>NÃO</v>
      </c>
      <c r="W1447" s="2" t="str">
        <f>IF(ISERR(FIND("13",GERAL[[#This Row],[ODS]])),"NÃO","SIM")</f>
        <v>NÃO</v>
      </c>
      <c r="X1447" s="2" t="str">
        <f>IF(ISERR(FIND("14",GERAL[[#This Row],[ODS]])),"NÃO","SIM")</f>
        <v>NÃO</v>
      </c>
      <c r="Y1447" s="2" t="str">
        <f>IF(ISERR(FIND("15",GERAL[[#This Row],[ODS]])),"NÃO","SIM")</f>
        <v>NÃO</v>
      </c>
      <c r="Z1447" s="2" t="str">
        <f>IF(ISERR(FIND("16",GERAL[[#This Row],[ODS]])),"NÃO","SIM")</f>
        <v>NÃO</v>
      </c>
      <c r="AA1447" s="2" t="str">
        <f>IF(ISERR(FIND("17",GERAL[[#This Row],[ODS]])),"NÃO","SIM")</f>
        <v>NÃO</v>
      </c>
      <c r="AB1447" s="1">
        <v>16.749886397597592</v>
      </c>
      <c r="AC1447" s="1">
        <v>7.9289471872883643</v>
      </c>
      <c r="AD1447" s="1">
        <v>1.8931509522069581</v>
      </c>
      <c r="AE1447" s="1">
        <v>26.900455921141315</v>
      </c>
      <c r="AF1447" s="1">
        <v>63.754437691297014</v>
      </c>
      <c r="AG1447" s="1" t="str">
        <f>GERAL[[#This Row],[SIGLA]]&amp;GERAL[[#This Row],[CÓD]]</f>
        <v>PBPM_PB_TX</v>
      </c>
      <c r="AH1447" s="1">
        <f ca="1">VLOOKUP(GERAL[[#This Row],[REF_NOTA]],BASE_NOTAS[],7,FALSE)</f>
        <v>50.453438542554807</v>
      </c>
      <c r="AI1447" s="31">
        <f ca="1">IF(GERAL[[#This Row],[Nota 2025]]="",0,GERAL[[#This Row],[Nota 2026]]-GERAL[[#This Row],[Nota 2025]])</f>
        <v>-13.300999148742207</v>
      </c>
    </row>
    <row r="1448" spans="1:35" ht="17" x14ac:dyDescent="0.35">
      <c r="A1448" s="2" t="s">
        <v>173</v>
      </c>
      <c r="B1448" s="2" t="s">
        <v>200</v>
      </c>
      <c r="C1448" s="2" t="s">
        <v>215</v>
      </c>
      <c r="D1448" s="15" t="s">
        <v>53</v>
      </c>
      <c r="E1448" s="2" t="s">
        <v>122</v>
      </c>
      <c r="F1448" s="2" t="str">
        <f>VLOOKUP(GERAL[[#This Row],[CÓD]],SEALL,6,FALSE)</f>
        <v>SG</v>
      </c>
      <c r="G144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4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4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48" s="2" t="str">
        <f>VLOOKUP(GERAL[[#This Row],[CÓD]],SEALL,4,FALSE)</f>
        <v>08, 09, 10</v>
      </c>
      <c r="K1448" s="2" t="str">
        <f>IF(ISERR(FIND("01",GERAL[[#This Row],[ODS]])),"NÃO","SIM")</f>
        <v>NÃO</v>
      </c>
      <c r="L1448" s="2" t="str">
        <f>IF(ISERR(FIND("02",GERAL[[#This Row],[ODS]])),"NÃO","SIM")</f>
        <v>NÃO</v>
      </c>
      <c r="M1448" s="2" t="str">
        <f>IF(ISERR(FIND("03",GERAL[[#This Row],[ODS]])),"NÃO","SIM")</f>
        <v>NÃO</v>
      </c>
      <c r="N1448" s="2" t="str">
        <f>IF(ISERR(FIND("04",GERAL[[#This Row],[ODS]])),"NÃO","SIM")</f>
        <v>NÃO</v>
      </c>
      <c r="O1448" s="2" t="str">
        <f>IF(ISERR(FIND("05",GERAL[[#This Row],[ODS]])),"NÃO","SIM")</f>
        <v>NÃO</v>
      </c>
      <c r="P1448" s="2" t="str">
        <f>IF(ISERR(FIND("06",GERAL[[#This Row],[ODS]])),"NÃO","SIM")</f>
        <v>NÃO</v>
      </c>
      <c r="Q1448" s="2" t="str">
        <f>IF(ISERR(FIND("07",GERAL[[#This Row],[ODS]])),"NÃO","SIM")</f>
        <v>NÃO</v>
      </c>
      <c r="R1448" s="2" t="str">
        <f>IF(ISERR(FIND("08",GERAL[[#This Row],[ODS]])),"NÃO","SIM")</f>
        <v>SIM</v>
      </c>
      <c r="S1448" s="2" t="str">
        <f>IF(ISERR(FIND("09",GERAL[[#This Row],[ODS]])),"NÃO","SIM")</f>
        <v>SIM</v>
      </c>
      <c r="T1448" s="2" t="str">
        <f>IF(ISERR(FIND("10",GERAL[[#This Row],[ODS]])),"NÃO","SIM")</f>
        <v>SIM</v>
      </c>
      <c r="U1448" s="2" t="str">
        <f>IF(ISERR(FIND("11",GERAL[[#This Row],[ODS]])),"NÃO","SIM")</f>
        <v>NÃO</v>
      </c>
      <c r="V1448" s="2" t="str">
        <f>IF(ISERR(FIND("12",GERAL[[#This Row],[ODS]])),"NÃO","SIM")</f>
        <v>NÃO</v>
      </c>
      <c r="W1448" s="2" t="str">
        <f>IF(ISERR(FIND("13",GERAL[[#This Row],[ODS]])),"NÃO","SIM")</f>
        <v>NÃO</v>
      </c>
      <c r="X1448" s="2" t="str">
        <f>IF(ISERR(FIND("14",GERAL[[#This Row],[ODS]])),"NÃO","SIM")</f>
        <v>NÃO</v>
      </c>
      <c r="Y1448" s="2" t="str">
        <f>IF(ISERR(FIND("15",GERAL[[#This Row],[ODS]])),"NÃO","SIM")</f>
        <v>NÃO</v>
      </c>
      <c r="Z1448" s="2" t="str">
        <f>IF(ISERR(FIND("16",GERAL[[#This Row],[ODS]])),"NÃO","SIM")</f>
        <v>NÃO</v>
      </c>
      <c r="AA1448" s="2" t="str">
        <f>IF(ISERR(FIND("17",GERAL[[#This Row],[ODS]])),"NÃO","SIM")</f>
        <v>NÃO</v>
      </c>
      <c r="AB1448" s="1">
        <v>45.91578061326701</v>
      </c>
      <c r="AC1448" s="1">
        <v>44.065553403106975</v>
      </c>
      <c r="AD1448" s="1">
        <v>23.714171903139608</v>
      </c>
      <c r="AE1448" s="1">
        <v>25.362134955868665</v>
      </c>
      <c r="AF1448" s="1">
        <v>21.961498040278411</v>
      </c>
      <c r="AG1448" s="1" t="str">
        <f>GERAL[[#This Row],[SIGLA]]&amp;GERAL[[#This Row],[CÓD]]</f>
        <v>PRPM_PB_TX</v>
      </c>
      <c r="AH1448" s="1">
        <f ca="1">VLOOKUP(GERAL[[#This Row],[REF_NOTA]],BASE_NOTAS[],7,FALSE)</f>
        <v>32.457190575495027</v>
      </c>
      <c r="AI1448" s="31">
        <f ca="1">IF(GERAL[[#This Row],[Nota 2025]]="",0,GERAL[[#This Row],[Nota 2026]]-GERAL[[#This Row],[Nota 2025]])</f>
        <v>10.495692535216616</v>
      </c>
    </row>
    <row r="1449" spans="1:35" ht="17" x14ac:dyDescent="0.35">
      <c r="A1449" s="2" t="s">
        <v>171</v>
      </c>
      <c r="B1449" s="2" t="s">
        <v>198</v>
      </c>
      <c r="C1449" s="2" t="s">
        <v>215</v>
      </c>
      <c r="D1449" s="15" t="s">
        <v>53</v>
      </c>
      <c r="E1449" s="2" t="s">
        <v>122</v>
      </c>
      <c r="F1449" s="2" t="str">
        <f>VLOOKUP(GERAL[[#This Row],[CÓD]],SEALL,6,FALSE)</f>
        <v>SG</v>
      </c>
      <c r="G144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4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4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49" s="2" t="str">
        <f>VLOOKUP(GERAL[[#This Row],[CÓD]],SEALL,4,FALSE)</f>
        <v>08, 09, 10</v>
      </c>
      <c r="K1449" s="2" t="str">
        <f>IF(ISERR(FIND("01",GERAL[[#This Row],[ODS]])),"NÃO","SIM")</f>
        <v>NÃO</v>
      </c>
      <c r="L1449" s="2" t="str">
        <f>IF(ISERR(FIND("02",GERAL[[#This Row],[ODS]])),"NÃO","SIM")</f>
        <v>NÃO</v>
      </c>
      <c r="M1449" s="2" t="str">
        <f>IF(ISERR(FIND("03",GERAL[[#This Row],[ODS]])),"NÃO","SIM")</f>
        <v>NÃO</v>
      </c>
      <c r="N1449" s="2" t="str">
        <f>IF(ISERR(FIND("04",GERAL[[#This Row],[ODS]])),"NÃO","SIM")</f>
        <v>NÃO</v>
      </c>
      <c r="O1449" s="2" t="str">
        <f>IF(ISERR(FIND("05",GERAL[[#This Row],[ODS]])),"NÃO","SIM")</f>
        <v>NÃO</v>
      </c>
      <c r="P1449" s="2" t="str">
        <f>IF(ISERR(FIND("06",GERAL[[#This Row],[ODS]])),"NÃO","SIM")</f>
        <v>NÃO</v>
      </c>
      <c r="Q1449" s="2" t="str">
        <f>IF(ISERR(FIND("07",GERAL[[#This Row],[ODS]])),"NÃO","SIM")</f>
        <v>NÃO</v>
      </c>
      <c r="R1449" s="2" t="str">
        <f>IF(ISERR(FIND("08",GERAL[[#This Row],[ODS]])),"NÃO","SIM")</f>
        <v>SIM</v>
      </c>
      <c r="S1449" s="2" t="str">
        <f>IF(ISERR(FIND("09",GERAL[[#This Row],[ODS]])),"NÃO","SIM")</f>
        <v>SIM</v>
      </c>
      <c r="T1449" s="2" t="str">
        <f>IF(ISERR(FIND("10",GERAL[[#This Row],[ODS]])),"NÃO","SIM")</f>
        <v>SIM</v>
      </c>
      <c r="U1449" s="2" t="str">
        <f>IF(ISERR(FIND("11",GERAL[[#This Row],[ODS]])),"NÃO","SIM")</f>
        <v>NÃO</v>
      </c>
      <c r="V1449" s="2" t="str">
        <f>IF(ISERR(FIND("12",GERAL[[#This Row],[ODS]])),"NÃO","SIM")</f>
        <v>NÃO</v>
      </c>
      <c r="W1449" s="2" t="str">
        <f>IF(ISERR(FIND("13",GERAL[[#This Row],[ODS]])),"NÃO","SIM")</f>
        <v>NÃO</v>
      </c>
      <c r="X1449" s="2" t="str">
        <f>IF(ISERR(FIND("14",GERAL[[#This Row],[ODS]])),"NÃO","SIM")</f>
        <v>NÃO</v>
      </c>
      <c r="Y1449" s="2" t="str">
        <f>IF(ISERR(FIND("15",GERAL[[#This Row],[ODS]])),"NÃO","SIM")</f>
        <v>NÃO</v>
      </c>
      <c r="Z1449" s="2" t="str">
        <f>IF(ISERR(FIND("16",GERAL[[#This Row],[ODS]])),"NÃO","SIM")</f>
        <v>NÃO</v>
      </c>
      <c r="AA1449" s="2" t="str">
        <f>IF(ISERR(FIND("17",GERAL[[#This Row],[ODS]])),"NÃO","SIM")</f>
        <v>NÃO</v>
      </c>
      <c r="AB1449" s="1">
        <v>42.700786602122271</v>
      </c>
      <c r="AC1449" s="1">
        <v>59.624592985989921</v>
      </c>
      <c r="AD1449" s="1">
        <v>22.389863933378226</v>
      </c>
      <c r="AE1449" s="1">
        <v>5.4588694404376499</v>
      </c>
      <c r="AF1449" s="1">
        <v>21.558690528699216</v>
      </c>
      <c r="AG1449" s="1" t="str">
        <f>GERAL[[#This Row],[SIGLA]]&amp;GERAL[[#This Row],[CÓD]]</f>
        <v>PEPM_PB_TX</v>
      </c>
      <c r="AH1449" s="1">
        <f ca="1">VLOOKUP(GERAL[[#This Row],[REF_NOTA]],BASE_NOTAS[],7,FALSE)</f>
        <v>27.360059325100337</v>
      </c>
      <c r="AI1449" s="31">
        <f ca="1">IF(GERAL[[#This Row],[Nota 2025]]="",0,GERAL[[#This Row],[Nota 2026]]-GERAL[[#This Row],[Nota 2025]])</f>
        <v>5.8013687964011211</v>
      </c>
    </row>
    <row r="1450" spans="1:35" ht="17" x14ac:dyDescent="0.35">
      <c r="A1450" s="2" t="s">
        <v>172</v>
      </c>
      <c r="B1450" s="2" t="s">
        <v>199</v>
      </c>
      <c r="C1450" s="2" t="s">
        <v>215</v>
      </c>
      <c r="D1450" s="15" t="s">
        <v>53</v>
      </c>
      <c r="E1450" s="2" t="s">
        <v>122</v>
      </c>
      <c r="F1450" s="2" t="str">
        <f>VLOOKUP(GERAL[[#This Row],[CÓD]],SEALL,6,FALSE)</f>
        <v>SG</v>
      </c>
      <c r="G145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5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5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50" s="2" t="str">
        <f>VLOOKUP(GERAL[[#This Row],[CÓD]],SEALL,4,FALSE)</f>
        <v>08, 09, 10</v>
      </c>
      <c r="K1450" s="2" t="str">
        <f>IF(ISERR(FIND("01",GERAL[[#This Row],[ODS]])),"NÃO","SIM")</f>
        <v>NÃO</v>
      </c>
      <c r="L1450" s="2" t="str">
        <f>IF(ISERR(FIND("02",GERAL[[#This Row],[ODS]])),"NÃO","SIM")</f>
        <v>NÃO</v>
      </c>
      <c r="M1450" s="2" t="str">
        <f>IF(ISERR(FIND("03",GERAL[[#This Row],[ODS]])),"NÃO","SIM")</f>
        <v>NÃO</v>
      </c>
      <c r="N1450" s="2" t="str">
        <f>IF(ISERR(FIND("04",GERAL[[#This Row],[ODS]])),"NÃO","SIM")</f>
        <v>NÃO</v>
      </c>
      <c r="O1450" s="2" t="str">
        <f>IF(ISERR(FIND("05",GERAL[[#This Row],[ODS]])),"NÃO","SIM")</f>
        <v>NÃO</v>
      </c>
      <c r="P1450" s="2" t="str">
        <f>IF(ISERR(FIND("06",GERAL[[#This Row],[ODS]])),"NÃO","SIM")</f>
        <v>NÃO</v>
      </c>
      <c r="Q1450" s="2" t="str">
        <f>IF(ISERR(FIND("07",GERAL[[#This Row],[ODS]])),"NÃO","SIM")</f>
        <v>NÃO</v>
      </c>
      <c r="R1450" s="2" t="str">
        <f>IF(ISERR(FIND("08",GERAL[[#This Row],[ODS]])),"NÃO","SIM")</f>
        <v>SIM</v>
      </c>
      <c r="S1450" s="2" t="str">
        <f>IF(ISERR(FIND("09",GERAL[[#This Row],[ODS]])),"NÃO","SIM")</f>
        <v>SIM</v>
      </c>
      <c r="T1450" s="2" t="str">
        <f>IF(ISERR(FIND("10",GERAL[[#This Row],[ODS]])),"NÃO","SIM")</f>
        <v>SIM</v>
      </c>
      <c r="U1450" s="2" t="str">
        <f>IF(ISERR(FIND("11",GERAL[[#This Row],[ODS]])),"NÃO","SIM")</f>
        <v>NÃO</v>
      </c>
      <c r="V1450" s="2" t="str">
        <f>IF(ISERR(FIND("12",GERAL[[#This Row],[ODS]])),"NÃO","SIM")</f>
        <v>NÃO</v>
      </c>
      <c r="W1450" s="2" t="str">
        <f>IF(ISERR(FIND("13",GERAL[[#This Row],[ODS]])),"NÃO","SIM")</f>
        <v>NÃO</v>
      </c>
      <c r="X1450" s="2" t="str">
        <f>IF(ISERR(FIND("14",GERAL[[#This Row],[ODS]])),"NÃO","SIM")</f>
        <v>NÃO</v>
      </c>
      <c r="Y1450" s="2" t="str">
        <f>IF(ISERR(FIND("15",GERAL[[#This Row],[ODS]])),"NÃO","SIM")</f>
        <v>NÃO</v>
      </c>
      <c r="Z1450" s="2" t="str">
        <f>IF(ISERR(FIND("16",GERAL[[#This Row],[ODS]])),"NÃO","SIM")</f>
        <v>NÃO</v>
      </c>
      <c r="AA1450" s="2" t="str">
        <f>IF(ISERR(FIND("17",GERAL[[#This Row],[ODS]])),"NÃO","SIM")</f>
        <v>NÃO</v>
      </c>
      <c r="AB1450" s="1">
        <v>60.671977702275846</v>
      </c>
      <c r="AC1450" s="1">
        <v>32.426894324198152</v>
      </c>
      <c r="AD1450" s="1">
        <v>31.343433955728322</v>
      </c>
      <c r="AE1450" s="1">
        <v>58.726888185259639</v>
      </c>
      <c r="AF1450" s="1">
        <v>62.681587143534202</v>
      </c>
      <c r="AG1450" s="1" t="str">
        <f>GERAL[[#This Row],[SIGLA]]&amp;GERAL[[#This Row],[CÓD]]</f>
        <v>PIPM_PB_TX</v>
      </c>
      <c r="AH1450" s="1">
        <f ca="1">VLOOKUP(GERAL[[#This Row],[REF_NOTA]],BASE_NOTAS[],7,FALSE)</f>
        <v>42.664113061813076</v>
      </c>
      <c r="AI1450" s="31">
        <f ca="1">IF(GERAL[[#This Row],[Nota 2025]]="",0,GERAL[[#This Row],[Nota 2026]]-GERAL[[#This Row],[Nota 2025]])</f>
        <v>-20.017474081721126</v>
      </c>
    </row>
    <row r="1451" spans="1:35" ht="17" x14ac:dyDescent="0.35">
      <c r="A1451" s="2" t="s">
        <v>174</v>
      </c>
      <c r="B1451" s="2" t="s">
        <v>201</v>
      </c>
      <c r="C1451" s="2" t="s">
        <v>215</v>
      </c>
      <c r="D1451" s="15" t="s">
        <v>53</v>
      </c>
      <c r="E1451" s="2" t="s">
        <v>122</v>
      </c>
      <c r="F1451" s="2" t="str">
        <f>VLOOKUP(GERAL[[#This Row],[CÓD]],SEALL,6,FALSE)</f>
        <v>SG</v>
      </c>
      <c r="G145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5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5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51" s="2" t="str">
        <f>VLOOKUP(GERAL[[#This Row],[CÓD]],SEALL,4,FALSE)</f>
        <v>08, 09, 10</v>
      </c>
      <c r="K1451" s="2" t="str">
        <f>IF(ISERR(FIND("01",GERAL[[#This Row],[ODS]])),"NÃO","SIM")</f>
        <v>NÃO</v>
      </c>
      <c r="L1451" s="2" t="str">
        <f>IF(ISERR(FIND("02",GERAL[[#This Row],[ODS]])),"NÃO","SIM")</f>
        <v>NÃO</v>
      </c>
      <c r="M1451" s="2" t="str">
        <f>IF(ISERR(FIND("03",GERAL[[#This Row],[ODS]])),"NÃO","SIM")</f>
        <v>NÃO</v>
      </c>
      <c r="N1451" s="2" t="str">
        <f>IF(ISERR(FIND("04",GERAL[[#This Row],[ODS]])),"NÃO","SIM")</f>
        <v>NÃO</v>
      </c>
      <c r="O1451" s="2" t="str">
        <f>IF(ISERR(FIND("05",GERAL[[#This Row],[ODS]])),"NÃO","SIM")</f>
        <v>NÃO</v>
      </c>
      <c r="P1451" s="2" t="str">
        <f>IF(ISERR(FIND("06",GERAL[[#This Row],[ODS]])),"NÃO","SIM")</f>
        <v>NÃO</v>
      </c>
      <c r="Q1451" s="2" t="str">
        <f>IF(ISERR(FIND("07",GERAL[[#This Row],[ODS]])),"NÃO","SIM")</f>
        <v>NÃO</v>
      </c>
      <c r="R1451" s="2" t="str">
        <f>IF(ISERR(FIND("08",GERAL[[#This Row],[ODS]])),"NÃO","SIM")</f>
        <v>SIM</v>
      </c>
      <c r="S1451" s="2" t="str">
        <f>IF(ISERR(FIND("09",GERAL[[#This Row],[ODS]])),"NÃO","SIM")</f>
        <v>SIM</v>
      </c>
      <c r="T1451" s="2" t="str">
        <f>IF(ISERR(FIND("10",GERAL[[#This Row],[ODS]])),"NÃO","SIM")</f>
        <v>SIM</v>
      </c>
      <c r="U1451" s="2" t="str">
        <f>IF(ISERR(FIND("11",GERAL[[#This Row],[ODS]])),"NÃO","SIM")</f>
        <v>NÃO</v>
      </c>
      <c r="V1451" s="2" t="str">
        <f>IF(ISERR(FIND("12",GERAL[[#This Row],[ODS]])),"NÃO","SIM")</f>
        <v>NÃO</v>
      </c>
      <c r="W1451" s="2" t="str">
        <f>IF(ISERR(FIND("13",GERAL[[#This Row],[ODS]])),"NÃO","SIM")</f>
        <v>NÃO</v>
      </c>
      <c r="X1451" s="2" t="str">
        <f>IF(ISERR(FIND("14",GERAL[[#This Row],[ODS]])),"NÃO","SIM")</f>
        <v>NÃO</v>
      </c>
      <c r="Y1451" s="2" t="str">
        <f>IF(ISERR(FIND("15",GERAL[[#This Row],[ODS]])),"NÃO","SIM")</f>
        <v>NÃO</v>
      </c>
      <c r="Z1451" s="2" t="str">
        <f>IF(ISERR(FIND("16",GERAL[[#This Row],[ODS]])),"NÃO","SIM")</f>
        <v>NÃO</v>
      </c>
      <c r="AA1451" s="2" t="str">
        <f>IF(ISERR(FIND("17",GERAL[[#This Row],[ODS]])),"NÃO","SIM")</f>
        <v>NÃO</v>
      </c>
      <c r="AB1451" s="1">
        <v>25.140252881834098</v>
      </c>
      <c r="AC1451" s="1">
        <v>23.586976975582193</v>
      </c>
      <c r="AD1451" s="1">
        <v>36.525384844457207</v>
      </c>
      <c r="AE1451" s="1">
        <v>44.992788080901377</v>
      </c>
      <c r="AF1451" s="1">
        <v>48.91844084949323</v>
      </c>
      <c r="AG1451" s="1" t="str">
        <f>GERAL[[#This Row],[SIGLA]]&amp;GERAL[[#This Row],[CÓD]]</f>
        <v>RJPM_PB_TX</v>
      </c>
      <c r="AH1451" s="1">
        <f ca="1">VLOOKUP(GERAL[[#This Row],[REF_NOTA]],BASE_NOTAS[],7,FALSE)</f>
        <v>51.088855864702033</v>
      </c>
      <c r="AI1451" s="31">
        <f ca="1">IF(GERAL[[#This Row],[Nota 2025]]="",0,GERAL[[#This Row],[Nota 2026]]-GERAL[[#This Row],[Nota 2025]])</f>
        <v>2.1704150152088033</v>
      </c>
    </row>
    <row r="1452" spans="1:35" ht="17" x14ac:dyDescent="0.35">
      <c r="A1452" s="2" t="s">
        <v>175</v>
      </c>
      <c r="B1452" s="2" t="s">
        <v>202</v>
      </c>
      <c r="C1452" s="2" t="s">
        <v>215</v>
      </c>
      <c r="D1452" s="15" t="s">
        <v>53</v>
      </c>
      <c r="E1452" s="2" t="s">
        <v>122</v>
      </c>
      <c r="F1452" s="2" t="str">
        <f>VLOOKUP(GERAL[[#This Row],[CÓD]],SEALL,6,FALSE)</f>
        <v>SG</v>
      </c>
      <c r="G145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5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5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52" s="2" t="str">
        <f>VLOOKUP(GERAL[[#This Row],[CÓD]],SEALL,4,FALSE)</f>
        <v>08, 09, 10</v>
      </c>
      <c r="K1452" s="2" t="str">
        <f>IF(ISERR(FIND("01",GERAL[[#This Row],[ODS]])),"NÃO","SIM")</f>
        <v>NÃO</v>
      </c>
      <c r="L1452" s="2" t="str">
        <f>IF(ISERR(FIND("02",GERAL[[#This Row],[ODS]])),"NÃO","SIM")</f>
        <v>NÃO</v>
      </c>
      <c r="M1452" s="2" t="str">
        <f>IF(ISERR(FIND("03",GERAL[[#This Row],[ODS]])),"NÃO","SIM")</f>
        <v>NÃO</v>
      </c>
      <c r="N1452" s="2" t="str">
        <f>IF(ISERR(FIND("04",GERAL[[#This Row],[ODS]])),"NÃO","SIM")</f>
        <v>NÃO</v>
      </c>
      <c r="O1452" s="2" t="str">
        <f>IF(ISERR(FIND("05",GERAL[[#This Row],[ODS]])),"NÃO","SIM")</f>
        <v>NÃO</v>
      </c>
      <c r="P1452" s="2" t="str">
        <f>IF(ISERR(FIND("06",GERAL[[#This Row],[ODS]])),"NÃO","SIM")</f>
        <v>NÃO</v>
      </c>
      <c r="Q1452" s="2" t="str">
        <f>IF(ISERR(FIND("07",GERAL[[#This Row],[ODS]])),"NÃO","SIM")</f>
        <v>NÃO</v>
      </c>
      <c r="R1452" s="2" t="str">
        <f>IF(ISERR(FIND("08",GERAL[[#This Row],[ODS]])),"NÃO","SIM")</f>
        <v>SIM</v>
      </c>
      <c r="S1452" s="2" t="str">
        <f>IF(ISERR(FIND("09",GERAL[[#This Row],[ODS]])),"NÃO","SIM")</f>
        <v>SIM</v>
      </c>
      <c r="T1452" s="2" t="str">
        <f>IF(ISERR(FIND("10",GERAL[[#This Row],[ODS]])),"NÃO","SIM")</f>
        <v>SIM</v>
      </c>
      <c r="U1452" s="2" t="str">
        <f>IF(ISERR(FIND("11",GERAL[[#This Row],[ODS]])),"NÃO","SIM")</f>
        <v>NÃO</v>
      </c>
      <c r="V1452" s="2" t="str">
        <f>IF(ISERR(FIND("12",GERAL[[#This Row],[ODS]])),"NÃO","SIM")</f>
        <v>NÃO</v>
      </c>
      <c r="W1452" s="2" t="str">
        <f>IF(ISERR(FIND("13",GERAL[[#This Row],[ODS]])),"NÃO","SIM")</f>
        <v>NÃO</v>
      </c>
      <c r="X1452" s="2" t="str">
        <f>IF(ISERR(FIND("14",GERAL[[#This Row],[ODS]])),"NÃO","SIM")</f>
        <v>NÃO</v>
      </c>
      <c r="Y1452" s="2" t="str">
        <f>IF(ISERR(FIND("15",GERAL[[#This Row],[ODS]])),"NÃO","SIM")</f>
        <v>NÃO</v>
      </c>
      <c r="Z1452" s="2" t="str">
        <f>IF(ISERR(FIND("16",GERAL[[#This Row],[ODS]])),"NÃO","SIM")</f>
        <v>NÃO</v>
      </c>
      <c r="AA1452" s="2" t="str">
        <f>IF(ISERR(FIND("17",GERAL[[#This Row],[ODS]])),"NÃO","SIM")</f>
        <v>NÃO</v>
      </c>
      <c r="AB1452" s="1">
        <v>20.292391869958152</v>
      </c>
      <c r="AC1452" s="1">
        <v>15.816037831349981</v>
      </c>
      <c r="AD1452" s="1">
        <v>2.6725538012564405</v>
      </c>
      <c r="AE1452" s="1">
        <v>21.446121014171997</v>
      </c>
      <c r="AF1452" s="1">
        <v>50.576790742980513</v>
      </c>
      <c r="AG1452" s="1" t="str">
        <f>GERAL[[#This Row],[SIGLA]]&amp;GERAL[[#This Row],[CÓD]]</f>
        <v>RNPM_PB_TX</v>
      </c>
      <c r="AH1452" s="1">
        <f ca="1">VLOOKUP(GERAL[[#This Row],[REF_NOTA]],BASE_NOTAS[],7,FALSE)</f>
        <v>42.70089251422575</v>
      </c>
      <c r="AI1452" s="31">
        <f ca="1">IF(GERAL[[#This Row],[Nota 2025]]="",0,GERAL[[#This Row],[Nota 2026]]-GERAL[[#This Row],[Nota 2025]])</f>
        <v>-7.8758982287547639</v>
      </c>
    </row>
    <row r="1453" spans="1:35" ht="17" x14ac:dyDescent="0.35">
      <c r="A1453" s="2" t="s">
        <v>178</v>
      </c>
      <c r="B1453" s="2" t="s">
        <v>205</v>
      </c>
      <c r="C1453" s="2" t="s">
        <v>215</v>
      </c>
      <c r="D1453" s="15" t="s">
        <v>53</v>
      </c>
      <c r="E1453" s="2" t="s">
        <v>122</v>
      </c>
      <c r="F1453" s="2" t="str">
        <f>VLOOKUP(GERAL[[#This Row],[CÓD]],SEALL,6,FALSE)</f>
        <v>SG</v>
      </c>
      <c r="G145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5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5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53" s="2" t="str">
        <f>VLOOKUP(GERAL[[#This Row],[CÓD]],SEALL,4,FALSE)</f>
        <v>08, 09, 10</v>
      </c>
      <c r="K1453" s="2" t="str">
        <f>IF(ISERR(FIND("01",GERAL[[#This Row],[ODS]])),"NÃO","SIM")</f>
        <v>NÃO</v>
      </c>
      <c r="L1453" s="2" t="str">
        <f>IF(ISERR(FIND("02",GERAL[[#This Row],[ODS]])),"NÃO","SIM")</f>
        <v>NÃO</v>
      </c>
      <c r="M1453" s="2" t="str">
        <f>IF(ISERR(FIND("03",GERAL[[#This Row],[ODS]])),"NÃO","SIM")</f>
        <v>NÃO</v>
      </c>
      <c r="N1453" s="2" t="str">
        <f>IF(ISERR(FIND("04",GERAL[[#This Row],[ODS]])),"NÃO","SIM")</f>
        <v>NÃO</v>
      </c>
      <c r="O1453" s="2" t="str">
        <f>IF(ISERR(FIND("05",GERAL[[#This Row],[ODS]])),"NÃO","SIM")</f>
        <v>NÃO</v>
      </c>
      <c r="P1453" s="2" t="str">
        <f>IF(ISERR(FIND("06",GERAL[[#This Row],[ODS]])),"NÃO","SIM")</f>
        <v>NÃO</v>
      </c>
      <c r="Q1453" s="2" t="str">
        <f>IF(ISERR(FIND("07",GERAL[[#This Row],[ODS]])),"NÃO","SIM")</f>
        <v>NÃO</v>
      </c>
      <c r="R1453" s="2" t="str">
        <f>IF(ISERR(FIND("08",GERAL[[#This Row],[ODS]])),"NÃO","SIM")</f>
        <v>SIM</v>
      </c>
      <c r="S1453" s="2" t="str">
        <f>IF(ISERR(FIND("09",GERAL[[#This Row],[ODS]])),"NÃO","SIM")</f>
        <v>SIM</v>
      </c>
      <c r="T1453" s="2" t="str">
        <f>IF(ISERR(FIND("10",GERAL[[#This Row],[ODS]])),"NÃO","SIM")</f>
        <v>SIM</v>
      </c>
      <c r="U1453" s="2" t="str">
        <f>IF(ISERR(FIND("11",GERAL[[#This Row],[ODS]])),"NÃO","SIM")</f>
        <v>NÃO</v>
      </c>
      <c r="V1453" s="2" t="str">
        <f>IF(ISERR(FIND("12",GERAL[[#This Row],[ODS]])),"NÃO","SIM")</f>
        <v>NÃO</v>
      </c>
      <c r="W1453" s="2" t="str">
        <f>IF(ISERR(FIND("13",GERAL[[#This Row],[ODS]])),"NÃO","SIM")</f>
        <v>NÃO</v>
      </c>
      <c r="X1453" s="2" t="str">
        <f>IF(ISERR(FIND("14",GERAL[[#This Row],[ODS]])),"NÃO","SIM")</f>
        <v>NÃO</v>
      </c>
      <c r="Y1453" s="2" t="str">
        <f>IF(ISERR(FIND("15",GERAL[[#This Row],[ODS]])),"NÃO","SIM")</f>
        <v>NÃO</v>
      </c>
      <c r="Z1453" s="2" t="str">
        <f>IF(ISERR(FIND("16",GERAL[[#This Row],[ODS]])),"NÃO","SIM")</f>
        <v>NÃO</v>
      </c>
      <c r="AA1453" s="2" t="str">
        <f>IF(ISERR(FIND("17",GERAL[[#This Row],[ODS]])),"NÃO","SIM")</f>
        <v>NÃO</v>
      </c>
      <c r="AB1453" s="1">
        <v>20.310102261799262</v>
      </c>
      <c r="AC1453" s="1">
        <v>34.331142341284071</v>
      </c>
      <c r="AD1453" s="1">
        <v>10.434209918771282</v>
      </c>
      <c r="AE1453" s="1">
        <v>17.496169858361494</v>
      </c>
      <c r="AF1453" s="1">
        <v>16.033008002683243</v>
      </c>
      <c r="AG1453" s="1" t="str">
        <f>GERAL[[#This Row],[SIGLA]]&amp;GERAL[[#This Row],[CÓD]]</f>
        <v>RSPM_PB_TX</v>
      </c>
      <c r="AH1453" s="1">
        <f ca="1">VLOOKUP(GERAL[[#This Row],[REF_NOTA]],BASE_NOTAS[],7,FALSE)</f>
        <v>0</v>
      </c>
      <c r="AI1453" s="31">
        <f ca="1">IF(GERAL[[#This Row],[Nota 2025]]="",0,GERAL[[#This Row],[Nota 2026]]-GERAL[[#This Row],[Nota 2025]])</f>
        <v>-16.033008002683243</v>
      </c>
    </row>
    <row r="1454" spans="1:35" ht="17" x14ac:dyDescent="0.35">
      <c r="A1454" s="2" t="s">
        <v>176</v>
      </c>
      <c r="B1454" s="2" t="s">
        <v>203</v>
      </c>
      <c r="C1454" s="2" t="s">
        <v>215</v>
      </c>
      <c r="D1454" s="15" t="s">
        <v>53</v>
      </c>
      <c r="E1454" s="2" t="s">
        <v>122</v>
      </c>
      <c r="F1454" s="2" t="str">
        <f>VLOOKUP(GERAL[[#This Row],[CÓD]],SEALL,6,FALSE)</f>
        <v>SG</v>
      </c>
      <c r="G145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5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5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54" s="2" t="str">
        <f>VLOOKUP(GERAL[[#This Row],[CÓD]],SEALL,4,FALSE)</f>
        <v>08, 09, 10</v>
      </c>
      <c r="K1454" s="2" t="str">
        <f>IF(ISERR(FIND("01",GERAL[[#This Row],[ODS]])),"NÃO","SIM")</f>
        <v>NÃO</v>
      </c>
      <c r="L1454" s="2" t="str">
        <f>IF(ISERR(FIND("02",GERAL[[#This Row],[ODS]])),"NÃO","SIM")</f>
        <v>NÃO</v>
      </c>
      <c r="M1454" s="2" t="str">
        <f>IF(ISERR(FIND("03",GERAL[[#This Row],[ODS]])),"NÃO","SIM")</f>
        <v>NÃO</v>
      </c>
      <c r="N1454" s="2" t="str">
        <f>IF(ISERR(FIND("04",GERAL[[#This Row],[ODS]])),"NÃO","SIM")</f>
        <v>NÃO</v>
      </c>
      <c r="O1454" s="2" t="str">
        <f>IF(ISERR(FIND("05",GERAL[[#This Row],[ODS]])),"NÃO","SIM")</f>
        <v>NÃO</v>
      </c>
      <c r="P1454" s="2" t="str">
        <f>IF(ISERR(FIND("06",GERAL[[#This Row],[ODS]])),"NÃO","SIM")</f>
        <v>NÃO</v>
      </c>
      <c r="Q1454" s="2" t="str">
        <f>IF(ISERR(FIND("07",GERAL[[#This Row],[ODS]])),"NÃO","SIM")</f>
        <v>NÃO</v>
      </c>
      <c r="R1454" s="2" t="str">
        <f>IF(ISERR(FIND("08",GERAL[[#This Row],[ODS]])),"NÃO","SIM")</f>
        <v>SIM</v>
      </c>
      <c r="S1454" s="2" t="str">
        <f>IF(ISERR(FIND("09",GERAL[[#This Row],[ODS]])),"NÃO","SIM")</f>
        <v>SIM</v>
      </c>
      <c r="T1454" s="2" t="str">
        <f>IF(ISERR(FIND("10",GERAL[[#This Row],[ODS]])),"NÃO","SIM")</f>
        <v>SIM</v>
      </c>
      <c r="U1454" s="2" t="str">
        <f>IF(ISERR(FIND("11",GERAL[[#This Row],[ODS]])),"NÃO","SIM")</f>
        <v>NÃO</v>
      </c>
      <c r="V1454" s="2" t="str">
        <f>IF(ISERR(FIND("12",GERAL[[#This Row],[ODS]])),"NÃO","SIM")</f>
        <v>NÃO</v>
      </c>
      <c r="W1454" s="2" t="str">
        <f>IF(ISERR(FIND("13",GERAL[[#This Row],[ODS]])),"NÃO","SIM")</f>
        <v>NÃO</v>
      </c>
      <c r="X1454" s="2" t="str">
        <f>IF(ISERR(FIND("14",GERAL[[#This Row],[ODS]])),"NÃO","SIM")</f>
        <v>NÃO</v>
      </c>
      <c r="Y1454" s="2" t="str">
        <f>IF(ISERR(FIND("15",GERAL[[#This Row],[ODS]])),"NÃO","SIM")</f>
        <v>NÃO</v>
      </c>
      <c r="Z1454" s="2" t="str">
        <f>IF(ISERR(FIND("16",GERAL[[#This Row],[ODS]])),"NÃO","SIM")</f>
        <v>NÃO</v>
      </c>
      <c r="AA1454" s="2" t="str">
        <f>IF(ISERR(FIND("17",GERAL[[#This Row],[ODS]])),"NÃO","SIM")</f>
        <v>NÃO</v>
      </c>
      <c r="AB1454" s="1">
        <v>51.883142406841721</v>
      </c>
      <c r="AC1454" s="1">
        <v>41.441912774475057</v>
      </c>
      <c r="AD1454" s="1">
        <v>23.310113088764243</v>
      </c>
      <c r="AE1454" s="1">
        <v>32.358069805773439</v>
      </c>
      <c r="AF1454" s="1">
        <v>36.404464867033838</v>
      </c>
      <c r="AG1454" s="1" t="str">
        <f>GERAL[[#This Row],[SIGLA]]&amp;GERAL[[#This Row],[CÓD]]</f>
        <v>ROPM_PB_TX</v>
      </c>
      <c r="AH1454" s="1">
        <f ca="1">VLOOKUP(GERAL[[#This Row],[REF_NOTA]],BASE_NOTAS[],7,FALSE)</f>
        <v>34.056766678978867</v>
      </c>
      <c r="AI1454" s="31">
        <f ca="1">IF(GERAL[[#This Row],[Nota 2025]]="",0,GERAL[[#This Row],[Nota 2026]]-GERAL[[#This Row],[Nota 2025]])</f>
        <v>-2.3476981880549701</v>
      </c>
    </row>
    <row r="1455" spans="1:35" ht="17" x14ac:dyDescent="0.35">
      <c r="A1455" s="2" t="s">
        <v>177</v>
      </c>
      <c r="B1455" s="2" t="s">
        <v>204</v>
      </c>
      <c r="C1455" s="2" t="s">
        <v>215</v>
      </c>
      <c r="D1455" s="15" t="s">
        <v>53</v>
      </c>
      <c r="E1455" s="2" t="s">
        <v>122</v>
      </c>
      <c r="F1455" s="2" t="str">
        <f>VLOOKUP(GERAL[[#This Row],[CÓD]],SEALL,6,FALSE)</f>
        <v>SG</v>
      </c>
      <c r="G145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5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5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55" s="2" t="str">
        <f>VLOOKUP(GERAL[[#This Row],[CÓD]],SEALL,4,FALSE)</f>
        <v>08, 09, 10</v>
      </c>
      <c r="K1455" s="2" t="str">
        <f>IF(ISERR(FIND("01",GERAL[[#This Row],[ODS]])),"NÃO","SIM")</f>
        <v>NÃO</v>
      </c>
      <c r="L1455" s="2" t="str">
        <f>IF(ISERR(FIND("02",GERAL[[#This Row],[ODS]])),"NÃO","SIM")</f>
        <v>NÃO</v>
      </c>
      <c r="M1455" s="2" t="str">
        <f>IF(ISERR(FIND("03",GERAL[[#This Row],[ODS]])),"NÃO","SIM")</f>
        <v>NÃO</v>
      </c>
      <c r="N1455" s="2" t="str">
        <f>IF(ISERR(FIND("04",GERAL[[#This Row],[ODS]])),"NÃO","SIM")</f>
        <v>NÃO</v>
      </c>
      <c r="O1455" s="2" t="str">
        <f>IF(ISERR(FIND("05",GERAL[[#This Row],[ODS]])),"NÃO","SIM")</f>
        <v>NÃO</v>
      </c>
      <c r="P1455" s="2" t="str">
        <f>IF(ISERR(FIND("06",GERAL[[#This Row],[ODS]])),"NÃO","SIM")</f>
        <v>NÃO</v>
      </c>
      <c r="Q1455" s="2" t="str">
        <f>IF(ISERR(FIND("07",GERAL[[#This Row],[ODS]])),"NÃO","SIM")</f>
        <v>NÃO</v>
      </c>
      <c r="R1455" s="2" t="str">
        <f>IF(ISERR(FIND("08",GERAL[[#This Row],[ODS]])),"NÃO","SIM")</f>
        <v>SIM</v>
      </c>
      <c r="S1455" s="2" t="str">
        <f>IF(ISERR(FIND("09",GERAL[[#This Row],[ODS]])),"NÃO","SIM")</f>
        <v>SIM</v>
      </c>
      <c r="T1455" s="2" t="str">
        <f>IF(ISERR(FIND("10",GERAL[[#This Row],[ODS]])),"NÃO","SIM")</f>
        <v>SIM</v>
      </c>
      <c r="U1455" s="2" t="str">
        <f>IF(ISERR(FIND("11",GERAL[[#This Row],[ODS]])),"NÃO","SIM")</f>
        <v>NÃO</v>
      </c>
      <c r="V1455" s="2" t="str">
        <f>IF(ISERR(FIND("12",GERAL[[#This Row],[ODS]])),"NÃO","SIM")</f>
        <v>NÃO</v>
      </c>
      <c r="W1455" s="2" t="str">
        <f>IF(ISERR(FIND("13",GERAL[[#This Row],[ODS]])),"NÃO","SIM")</f>
        <v>NÃO</v>
      </c>
      <c r="X1455" s="2" t="str">
        <f>IF(ISERR(FIND("14",GERAL[[#This Row],[ODS]])),"NÃO","SIM")</f>
        <v>NÃO</v>
      </c>
      <c r="Y1455" s="2" t="str">
        <f>IF(ISERR(FIND("15",GERAL[[#This Row],[ODS]])),"NÃO","SIM")</f>
        <v>NÃO</v>
      </c>
      <c r="Z1455" s="2" t="str">
        <f>IF(ISERR(FIND("16",GERAL[[#This Row],[ODS]])),"NÃO","SIM")</f>
        <v>NÃO</v>
      </c>
      <c r="AA1455" s="2" t="str">
        <f>IF(ISERR(FIND("17",GERAL[[#This Row],[ODS]])),"NÃO","SIM")</f>
        <v>NÃO</v>
      </c>
      <c r="AB1455" s="1">
        <v>66.263320553657124</v>
      </c>
      <c r="AC1455" s="1">
        <v>82.439838254424259</v>
      </c>
      <c r="AD1455" s="1">
        <v>78.157481964007474</v>
      </c>
      <c r="AE1455" s="1">
        <v>100</v>
      </c>
      <c r="AF1455" s="1">
        <v>100</v>
      </c>
      <c r="AG1455" s="1" t="str">
        <f>GERAL[[#This Row],[SIGLA]]&amp;GERAL[[#This Row],[CÓD]]</f>
        <v>RRPM_PB_TX</v>
      </c>
      <c r="AH1455" s="1">
        <f ca="1">VLOOKUP(GERAL[[#This Row],[REF_NOTA]],BASE_NOTAS[],7,FALSE)</f>
        <v>73.143762736914368</v>
      </c>
      <c r="AI1455" s="31">
        <f ca="1">IF(GERAL[[#This Row],[Nota 2025]]="",0,GERAL[[#This Row],[Nota 2026]]-GERAL[[#This Row],[Nota 2025]])</f>
        <v>-26.856237263085632</v>
      </c>
    </row>
    <row r="1456" spans="1:35" ht="17" x14ac:dyDescent="0.35">
      <c r="A1456" s="2" t="s">
        <v>179</v>
      </c>
      <c r="B1456" s="2" t="s">
        <v>194</v>
      </c>
      <c r="C1456" s="2" t="s">
        <v>215</v>
      </c>
      <c r="D1456" s="15" t="s">
        <v>53</v>
      </c>
      <c r="E1456" s="2" t="s">
        <v>122</v>
      </c>
      <c r="F1456" s="2" t="str">
        <f>VLOOKUP(GERAL[[#This Row],[CÓD]],SEALL,6,FALSE)</f>
        <v>SG</v>
      </c>
      <c r="G145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5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5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56" s="2" t="str">
        <f>VLOOKUP(GERAL[[#This Row],[CÓD]],SEALL,4,FALSE)</f>
        <v>08, 09, 10</v>
      </c>
      <c r="K1456" s="2" t="str">
        <f>IF(ISERR(FIND("01",GERAL[[#This Row],[ODS]])),"NÃO","SIM")</f>
        <v>NÃO</v>
      </c>
      <c r="L1456" s="2" t="str">
        <f>IF(ISERR(FIND("02",GERAL[[#This Row],[ODS]])),"NÃO","SIM")</f>
        <v>NÃO</v>
      </c>
      <c r="M1456" s="2" t="str">
        <f>IF(ISERR(FIND("03",GERAL[[#This Row],[ODS]])),"NÃO","SIM")</f>
        <v>NÃO</v>
      </c>
      <c r="N1456" s="2" t="str">
        <f>IF(ISERR(FIND("04",GERAL[[#This Row],[ODS]])),"NÃO","SIM")</f>
        <v>NÃO</v>
      </c>
      <c r="O1456" s="2" t="str">
        <f>IF(ISERR(FIND("05",GERAL[[#This Row],[ODS]])),"NÃO","SIM")</f>
        <v>NÃO</v>
      </c>
      <c r="P1456" s="2" t="str">
        <f>IF(ISERR(FIND("06",GERAL[[#This Row],[ODS]])),"NÃO","SIM")</f>
        <v>NÃO</v>
      </c>
      <c r="Q1456" s="2" t="str">
        <f>IF(ISERR(FIND("07",GERAL[[#This Row],[ODS]])),"NÃO","SIM")</f>
        <v>NÃO</v>
      </c>
      <c r="R1456" s="2" t="str">
        <f>IF(ISERR(FIND("08",GERAL[[#This Row],[ODS]])),"NÃO","SIM")</f>
        <v>SIM</v>
      </c>
      <c r="S1456" s="2" t="str">
        <f>IF(ISERR(FIND("09",GERAL[[#This Row],[ODS]])),"NÃO","SIM")</f>
        <v>SIM</v>
      </c>
      <c r="T1456" s="2" t="str">
        <f>IF(ISERR(FIND("10",GERAL[[#This Row],[ODS]])),"NÃO","SIM")</f>
        <v>SIM</v>
      </c>
      <c r="U1456" s="2" t="str">
        <f>IF(ISERR(FIND("11",GERAL[[#This Row],[ODS]])),"NÃO","SIM")</f>
        <v>NÃO</v>
      </c>
      <c r="V1456" s="2" t="str">
        <f>IF(ISERR(FIND("12",GERAL[[#This Row],[ODS]])),"NÃO","SIM")</f>
        <v>NÃO</v>
      </c>
      <c r="W1456" s="2" t="str">
        <f>IF(ISERR(FIND("13",GERAL[[#This Row],[ODS]])),"NÃO","SIM")</f>
        <v>NÃO</v>
      </c>
      <c r="X1456" s="2" t="str">
        <f>IF(ISERR(FIND("14",GERAL[[#This Row],[ODS]])),"NÃO","SIM")</f>
        <v>NÃO</v>
      </c>
      <c r="Y1456" s="2" t="str">
        <f>IF(ISERR(FIND("15",GERAL[[#This Row],[ODS]])),"NÃO","SIM")</f>
        <v>NÃO</v>
      </c>
      <c r="Z1456" s="2" t="str">
        <f>IF(ISERR(FIND("16",GERAL[[#This Row],[ODS]])),"NÃO","SIM")</f>
        <v>NÃO</v>
      </c>
      <c r="AA1456" s="2" t="str">
        <f>IF(ISERR(FIND("17",GERAL[[#This Row],[ODS]])),"NÃO","SIM")</f>
        <v>NÃO</v>
      </c>
      <c r="AB1456" s="1">
        <v>61.993125841211928</v>
      </c>
      <c r="AC1456" s="1">
        <v>87.15330115819323</v>
      </c>
      <c r="AD1456" s="1">
        <v>54.091434456160727</v>
      </c>
      <c r="AE1456" s="1">
        <v>31.608183432508586</v>
      </c>
      <c r="AF1456" s="1">
        <v>48.398356653830362</v>
      </c>
      <c r="AG1456" s="1" t="str">
        <f>GERAL[[#This Row],[SIGLA]]&amp;GERAL[[#This Row],[CÓD]]</f>
        <v>SCPM_PB_TX</v>
      </c>
      <c r="AH1456" s="1">
        <f ca="1">VLOOKUP(GERAL[[#This Row],[REF_NOTA]],BASE_NOTAS[],7,FALSE)</f>
        <v>37.136373990982833</v>
      </c>
      <c r="AI1456" s="31">
        <f ca="1">IF(GERAL[[#This Row],[Nota 2025]]="",0,GERAL[[#This Row],[Nota 2026]]-GERAL[[#This Row],[Nota 2025]])</f>
        <v>-11.261982662847529</v>
      </c>
    </row>
    <row r="1457" spans="1:35" ht="17" x14ac:dyDescent="0.35">
      <c r="A1457" s="2" t="s">
        <v>181</v>
      </c>
      <c r="B1457" s="2" t="s">
        <v>186</v>
      </c>
      <c r="C1457" s="2" t="s">
        <v>215</v>
      </c>
      <c r="D1457" s="15" t="s">
        <v>53</v>
      </c>
      <c r="E1457" s="2" t="s">
        <v>122</v>
      </c>
      <c r="F1457" s="2" t="str">
        <f>VLOOKUP(GERAL[[#This Row],[CÓD]],SEALL,6,FALSE)</f>
        <v>SG</v>
      </c>
      <c r="G145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5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5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57" s="2" t="str">
        <f>VLOOKUP(GERAL[[#This Row],[CÓD]],SEALL,4,FALSE)</f>
        <v>08, 09, 10</v>
      </c>
      <c r="K1457" s="2" t="str">
        <f>IF(ISERR(FIND("01",GERAL[[#This Row],[ODS]])),"NÃO","SIM")</f>
        <v>NÃO</v>
      </c>
      <c r="L1457" s="2" t="str">
        <f>IF(ISERR(FIND("02",GERAL[[#This Row],[ODS]])),"NÃO","SIM")</f>
        <v>NÃO</v>
      </c>
      <c r="M1457" s="2" t="str">
        <f>IF(ISERR(FIND("03",GERAL[[#This Row],[ODS]])),"NÃO","SIM")</f>
        <v>NÃO</v>
      </c>
      <c r="N1457" s="2" t="str">
        <f>IF(ISERR(FIND("04",GERAL[[#This Row],[ODS]])),"NÃO","SIM")</f>
        <v>NÃO</v>
      </c>
      <c r="O1457" s="2" t="str">
        <f>IF(ISERR(FIND("05",GERAL[[#This Row],[ODS]])),"NÃO","SIM")</f>
        <v>NÃO</v>
      </c>
      <c r="P1457" s="2" t="str">
        <f>IF(ISERR(FIND("06",GERAL[[#This Row],[ODS]])),"NÃO","SIM")</f>
        <v>NÃO</v>
      </c>
      <c r="Q1457" s="2" t="str">
        <f>IF(ISERR(FIND("07",GERAL[[#This Row],[ODS]])),"NÃO","SIM")</f>
        <v>NÃO</v>
      </c>
      <c r="R1457" s="2" t="str">
        <f>IF(ISERR(FIND("08",GERAL[[#This Row],[ODS]])),"NÃO","SIM")</f>
        <v>SIM</v>
      </c>
      <c r="S1457" s="2" t="str">
        <f>IF(ISERR(FIND("09",GERAL[[#This Row],[ODS]])),"NÃO","SIM")</f>
        <v>SIM</v>
      </c>
      <c r="T1457" s="2" t="str">
        <f>IF(ISERR(FIND("10",GERAL[[#This Row],[ODS]])),"NÃO","SIM")</f>
        <v>SIM</v>
      </c>
      <c r="U1457" s="2" t="str">
        <f>IF(ISERR(FIND("11",GERAL[[#This Row],[ODS]])),"NÃO","SIM")</f>
        <v>NÃO</v>
      </c>
      <c r="V1457" s="2" t="str">
        <f>IF(ISERR(FIND("12",GERAL[[#This Row],[ODS]])),"NÃO","SIM")</f>
        <v>NÃO</v>
      </c>
      <c r="W1457" s="2" t="str">
        <f>IF(ISERR(FIND("13",GERAL[[#This Row],[ODS]])),"NÃO","SIM")</f>
        <v>NÃO</v>
      </c>
      <c r="X1457" s="2" t="str">
        <f>IF(ISERR(FIND("14",GERAL[[#This Row],[ODS]])),"NÃO","SIM")</f>
        <v>NÃO</v>
      </c>
      <c r="Y1457" s="2" t="str">
        <f>IF(ISERR(FIND("15",GERAL[[#This Row],[ODS]])),"NÃO","SIM")</f>
        <v>NÃO</v>
      </c>
      <c r="Z1457" s="2" t="str">
        <f>IF(ISERR(FIND("16",GERAL[[#This Row],[ODS]])),"NÃO","SIM")</f>
        <v>NÃO</v>
      </c>
      <c r="AA1457" s="2" t="str">
        <f>IF(ISERR(FIND("17",GERAL[[#This Row],[ODS]])),"NÃO","SIM")</f>
        <v>NÃO</v>
      </c>
      <c r="AB1457" s="1">
        <v>19.36484183794439</v>
      </c>
      <c r="AC1457" s="1">
        <v>25.270557708226111</v>
      </c>
      <c r="AD1457" s="1">
        <v>34.091430220422602</v>
      </c>
      <c r="AE1457" s="1">
        <v>22.949897554737149</v>
      </c>
      <c r="AF1457" s="1">
        <v>30.37574147661471</v>
      </c>
      <c r="AG1457" s="1" t="str">
        <f>GERAL[[#This Row],[SIGLA]]&amp;GERAL[[#This Row],[CÓD]]</f>
        <v>SPPM_PB_TX</v>
      </c>
      <c r="AH1457" s="1">
        <f ca="1">VLOOKUP(GERAL[[#This Row],[REF_NOTA]],BASE_NOTAS[],7,FALSE)</f>
        <v>25.361400344869622</v>
      </c>
      <c r="AI1457" s="31">
        <f ca="1">IF(GERAL[[#This Row],[Nota 2025]]="",0,GERAL[[#This Row],[Nota 2026]]-GERAL[[#This Row],[Nota 2025]])</f>
        <v>-5.0143411317450877</v>
      </c>
    </row>
    <row r="1458" spans="1:35" ht="17" x14ac:dyDescent="0.35">
      <c r="A1458" s="2" t="s">
        <v>180</v>
      </c>
      <c r="B1458" s="2" t="s">
        <v>206</v>
      </c>
      <c r="C1458" s="2" t="s">
        <v>215</v>
      </c>
      <c r="D1458" s="15" t="s">
        <v>53</v>
      </c>
      <c r="E1458" s="2" t="s">
        <v>122</v>
      </c>
      <c r="F1458" s="2" t="str">
        <f>VLOOKUP(GERAL[[#This Row],[CÓD]],SEALL,6,FALSE)</f>
        <v>SG</v>
      </c>
      <c r="G145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5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5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58" s="2" t="str">
        <f>VLOOKUP(GERAL[[#This Row],[CÓD]],SEALL,4,FALSE)</f>
        <v>08, 09, 10</v>
      </c>
      <c r="K1458" s="2" t="str">
        <f>IF(ISERR(FIND("01",GERAL[[#This Row],[ODS]])),"NÃO","SIM")</f>
        <v>NÃO</v>
      </c>
      <c r="L1458" s="2" t="str">
        <f>IF(ISERR(FIND("02",GERAL[[#This Row],[ODS]])),"NÃO","SIM")</f>
        <v>NÃO</v>
      </c>
      <c r="M1458" s="2" t="str">
        <f>IF(ISERR(FIND("03",GERAL[[#This Row],[ODS]])),"NÃO","SIM")</f>
        <v>NÃO</v>
      </c>
      <c r="N1458" s="2" t="str">
        <f>IF(ISERR(FIND("04",GERAL[[#This Row],[ODS]])),"NÃO","SIM")</f>
        <v>NÃO</v>
      </c>
      <c r="O1458" s="2" t="str">
        <f>IF(ISERR(FIND("05",GERAL[[#This Row],[ODS]])),"NÃO","SIM")</f>
        <v>NÃO</v>
      </c>
      <c r="P1458" s="2" t="str">
        <f>IF(ISERR(FIND("06",GERAL[[#This Row],[ODS]])),"NÃO","SIM")</f>
        <v>NÃO</v>
      </c>
      <c r="Q1458" s="2" t="str">
        <f>IF(ISERR(FIND("07",GERAL[[#This Row],[ODS]])),"NÃO","SIM")</f>
        <v>NÃO</v>
      </c>
      <c r="R1458" s="2" t="str">
        <f>IF(ISERR(FIND("08",GERAL[[#This Row],[ODS]])),"NÃO","SIM")</f>
        <v>SIM</v>
      </c>
      <c r="S1458" s="2" t="str">
        <f>IF(ISERR(FIND("09",GERAL[[#This Row],[ODS]])),"NÃO","SIM")</f>
        <v>SIM</v>
      </c>
      <c r="T1458" s="2" t="str">
        <f>IF(ISERR(FIND("10",GERAL[[#This Row],[ODS]])),"NÃO","SIM")</f>
        <v>SIM</v>
      </c>
      <c r="U1458" s="2" t="str">
        <f>IF(ISERR(FIND("11",GERAL[[#This Row],[ODS]])),"NÃO","SIM")</f>
        <v>NÃO</v>
      </c>
      <c r="V1458" s="2" t="str">
        <f>IF(ISERR(FIND("12",GERAL[[#This Row],[ODS]])),"NÃO","SIM")</f>
        <v>NÃO</v>
      </c>
      <c r="W1458" s="2" t="str">
        <f>IF(ISERR(FIND("13",GERAL[[#This Row],[ODS]])),"NÃO","SIM")</f>
        <v>NÃO</v>
      </c>
      <c r="X1458" s="2" t="str">
        <f>IF(ISERR(FIND("14",GERAL[[#This Row],[ODS]])),"NÃO","SIM")</f>
        <v>NÃO</v>
      </c>
      <c r="Y1458" s="2" t="str">
        <f>IF(ISERR(FIND("15",GERAL[[#This Row],[ODS]])),"NÃO","SIM")</f>
        <v>NÃO</v>
      </c>
      <c r="Z1458" s="2" t="str">
        <f>IF(ISERR(FIND("16",GERAL[[#This Row],[ODS]])),"NÃO","SIM")</f>
        <v>NÃO</v>
      </c>
      <c r="AA1458" s="2" t="str">
        <f>IF(ISERR(FIND("17",GERAL[[#This Row],[ODS]])),"NÃO","SIM")</f>
        <v>NÃO</v>
      </c>
      <c r="AB1458" s="1">
        <v>6.2479664915037594</v>
      </c>
      <c r="AC1458" s="1">
        <v>5.3940235841467992</v>
      </c>
      <c r="AD1458" s="1">
        <v>54.434231211924121</v>
      </c>
      <c r="AE1458" s="1">
        <v>32.812570646701829</v>
      </c>
      <c r="AF1458" s="1">
        <v>19.085355486047224</v>
      </c>
      <c r="AG1458" s="1" t="str">
        <f>GERAL[[#This Row],[SIGLA]]&amp;GERAL[[#This Row],[CÓD]]</f>
        <v>SEPM_PB_TX</v>
      </c>
      <c r="AH1458" s="1">
        <f ca="1">VLOOKUP(GERAL[[#This Row],[REF_NOTA]],BASE_NOTAS[],7,FALSE)</f>
        <v>31.615502762607406</v>
      </c>
      <c r="AI1458" s="31">
        <f ca="1">IF(GERAL[[#This Row],[Nota 2025]]="",0,GERAL[[#This Row],[Nota 2026]]-GERAL[[#This Row],[Nota 2025]])</f>
        <v>12.530147276560182</v>
      </c>
    </row>
    <row r="1459" spans="1:35" ht="17" x14ac:dyDescent="0.35">
      <c r="A1459" s="2" t="s">
        <v>182</v>
      </c>
      <c r="B1459" s="2" t="s">
        <v>185</v>
      </c>
      <c r="C1459" s="2" t="s">
        <v>215</v>
      </c>
      <c r="D1459" s="15" t="s">
        <v>53</v>
      </c>
      <c r="E1459" s="2" t="s">
        <v>122</v>
      </c>
      <c r="F1459" s="2" t="str">
        <f>VLOOKUP(GERAL[[#This Row],[CÓD]],SEALL,6,FALSE)</f>
        <v>SG</v>
      </c>
      <c r="G145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5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45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59" s="2" t="str">
        <f>VLOOKUP(GERAL[[#This Row],[CÓD]],SEALL,4,FALSE)</f>
        <v>08, 09, 10</v>
      </c>
      <c r="K1459" s="2" t="str">
        <f>IF(ISERR(FIND("01",GERAL[[#This Row],[ODS]])),"NÃO","SIM")</f>
        <v>NÃO</v>
      </c>
      <c r="L1459" s="2" t="str">
        <f>IF(ISERR(FIND("02",GERAL[[#This Row],[ODS]])),"NÃO","SIM")</f>
        <v>NÃO</v>
      </c>
      <c r="M1459" s="2" t="str">
        <f>IF(ISERR(FIND("03",GERAL[[#This Row],[ODS]])),"NÃO","SIM")</f>
        <v>NÃO</v>
      </c>
      <c r="N1459" s="2" t="str">
        <f>IF(ISERR(FIND("04",GERAL[[#This Row],[ODS]])),"NÃO","SIM")</f>
        <v>NÃO</v>
      </c>
      <c r="O1459" s="2" t="str">
        <f>IF(ISERR(FIND("05",GERAL[[#This Row],[ODS]])),"NÃO","SIM")</f>
        <v>NÃO</v>
      </c>
      <c r="P1459" s="2" t="str">
        <f>IF(ISERR(FIND("06",GERAL[[#This Row],[ODS]])),"NÃO","SIM")</f>
        <v>NÃO</v>
      </c>
      <c r="Q1459" s="2" t="str">
        <f>IF(ISERR(FIND("07",GERAL[[#This Row],[ODS]])),"NÃO","SIM")</f>
        <v>NÃO</v>
      </c>
      <c r="R1459" s="2" t="str">
        <f>IF(ISERR(FIND("08",GERAL[[#This Row],[ODS]])),"NÃO","SIM")</f>
        <v>SIM</v>
      </c>
      <c r="S1459" s="2" t="str">
        <f>IF(ISERR(FIND("09",GERAL[[#This Row],[ODS]])),"NÃO","SIM")</f>
        <v>SIM</v>
      </c>
      <c r="T1459" s="2" t="str">
        <f>IF(ISERR(FIND("10",GERAL[[#This Row],[ODS]])),"NÃO","SIM")</f>
        <v>SIM</v>
      </c>
      <c r="U1459" s="2" t="str">
        <f>IF(ISERR(FIND("11",GERAL[[#This Row],[ODS]])),"NÃO","SIM")</f>
        <v>NÃO</v>
      </c>
      <c r="V1459" s="2" t="str">
        <f>IF(ISERR(FIND("12",GERAL[[#This Row],[ODS]])),"NÃO","SIM")</f>
        <v>NÃO</v>
      </c>
      <c r="W1459" s="2" t="str">
        <f>IF(ISERR(FIND("13",GERAL[[#This Row],[ODS]])),"NÃO","SIM")</f>
        <v>NÃO</v>
      </c>
      <c r="X1459" s="2" t="str">
        <f>IF(ISERR(FIND("14",GERAL[[#This Row],[ODS]])),"NÃO","SIM")</f>
        <v>NÃO</v>
      </c>
      <c r="Y1459" s="2" t="str">
        <f>IF(ISERR(FIND("15",GERAL[[#This Row],[ODS]])),"NÃO","SIM")</f>
        <v>NÃO</v>
      </c>
      <c r="Z1459" s="2" t="str">
        <f>IF(ISERR(FIND("16",GERAL[[#This Row],[ODS]])),"NÃO","SIM")</f>
        <v>NÃO</v>
      </c>
      <c r="AA1459" s="2" t="str">
        <f>IF(ISERR(FIND("17",GERAL[[#This Row],[ODS]])),"NÃO","SIM")</f>
        <v>NÃO</v>
      </c>
      <c r="AB1459" s="1">
        <v>55.703093130030233</v>
      </c>
      <c r="AC1459" s="1">
        <v>63.96981329504402</v>
      </c>
      <c r="AD1459" s="1">
        <v>60.989750788626907</v>
      </c>
      <c r="AE1459" s="1">
        <v>94.497104741994093</v>
      </c>
      <c r="AF1459" s="1">
        <v>96.196881619775183</v>
      </c>
      <c r="AG1459" s="1" t="str">
        <f>GERAL[[#This Row],[SIGLA]]&amp;GERAL[[#This Row],[CÓD]]</f>
        <v>TOPM_PB_TX</v>
      </c>
      <c r="AH1459" s="1">
        <f ca="1">VLOOKUP(GERAL[[#This Row],[REF_NOTA]],BASE_NOTAS[],7,FALSE)</f>
        <v>83.806709412635854</v>
      </c>
      <c r="AI1459" s="31">
        <f ca="1">IF(GERAL[[#This Row],[Nota 2025]]="",0,GERAL[[#This Row],[Nota 2026]]-GERAL[[#This Row],[Nota 2025]])</f>
        <v>-12.390172207139329</v>
      </c>
    </row>
    <row r="1460" spans="1:35" ht="17" x14ac:dyDescent="0.35">
      <c r="A1460" s="2" t="s">
        <v>0</v>
      </c>
      <c r="B1460" s="2" t="s">
        <v>156</v>
      </c>
      <c r="C1460" s="2" t="s">
        <v>216</v>
      </c>
      <c r="D1460" s="15" t="s">
        <v>59</v>
      </c>
      <c r="E1460" s="2" t="s">
        <v>128</v>
      </c>
      <c r="F1460" s="2" t="str">
        <f>VLOOKUP(GERAL[[#This Row],[CÓD]],SEALL,6,FALSE)</f>
        <v>G</v>
      </c>
      <c r="G146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6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46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60" s="2" t="str">
        <f>VLOOKUP(GERAL[[#This Row],[CÓD]],SEALL,4,FALSE)</f>
        <v>16, 17</v>
      </c>
      <c r="K1460" s="2" t="str">
        <f>IF(ISERR(FIND("01",GERAL[[#This Row],[ODS]])),"NÃO","SIM")</f>
        <v>NÃO</v>
      </c>
      <c r="L1460" s="2" t="str">
        <f>IF(ISERR(FIND("02",GERAL[[#This Row],[ODS]])),"NÃO","SIM")</f>
        <v>NÃO</v>
      </c>
      <c r="M1460" s="2" t="str">
        <f>IF(ISERR(FIND("03",GERAL[[#This Row],[ODS]])),"NÃO","SIM")</f>
        <v>NÃO</v>
      </c>
      <c r="N1460" s="2" t="str">
        <f>IF(ISERR(FIND("04",GERAL[[#This Row],[ODS]])),"NÃO","SIM")</f>
        <v>NÃO</v>
      </c>
      <c r="O1460" s="2" t="str">
        <f>IF(ISERR(FIND("05",GERAL[[#This Row],[ODS]])),"NÃO","SIM")</f>
        <v>NÃO</v>
      </c>
      <c r="P1460" s="2" t="str">
        <f>IF(ISERR(FIND("06",GERAL[[#This Row],[ODS]])),"NÃO","SIM")</f>
        <v>NÃO</v>
      </c>
      <c r="Q1460" s="2" t="str">
        <f>IF(ISERR(FIND("07",GERAL[[#This Row],[ODS]])),"NÃO","SIM")</f>
        <v>NÃO</v>
      </c>
      <c r="R1460" s="2" t="str">
        <f>IF(ISERR(FIND("08",GERAL[[#This Row],[ODS]])),"NÃO","SIM")</f>
        <v>NÃO</v>
      </c>
      <c r="S1460" s="2" t="str">
        <f>IF(ISERR(FIND("09",GERAL[[#This Row],[ODS]])),"NÃO","SIM")</f>
        <v>NÃO</v>
      </c>
      <c r="T1460" s="2" t="str">
        <f>IF(ISERR(FIND("10",GERAL[[#This Row],[ODS]])),"NÃO","SIM")</f>
        <v>NÃO</v>
      </c>
      <c r="U1460" s="2" t="str">
        <f>IF(ISERR(FIND("11",GERAL[[#This Row],[ODS]])),"NÃO","SIM")</f>
        <v>NÃO</v>
      </c>
      <c r="V1460" s="2" t="str">
        <f>IF(ISERR(FIND("12",GERAL[[#This Row],[ODS]])),"NÃO","SIM")</f>
        <v>NÃO</v>
      </c>
      <c r="W1460" s="2" t="str">
        <f>IF(ISERR(FIND("13",GERAL[[#This Row],[ODS]])),"NÃO","SIM")</f>
        <v>NÃO</v>
      </c>
      <c r="X1460" s="2" t="str">
        <f>IF(ISERR(FIND("14",GERAL[[#This Row],[ODS]])),"NÃO","SIM")</f>
        <v>NÃO</v>
      </c>
      <c r="Y1460" s="2" t="str">
        <f>IF(ISERR(FIND("15",GERAL[[#This Row],[ODS]])),"NÃO","SIM")</f>
        <v>NÃO</v>
      </c>
      <c r="Z1460" s="2" t="str">
        <f>IF(ISERR(FIND("16",GERAL[[#This Row],[ODS]])),"NÃO","SIM")</f>
        <v>SIM</v>
      </c>
      <c r="AA1460" s="2" t="str">
        <f>IF(ISERR(FIND("17",GERAL[[#This Row],[ODS]])),"NÃO","SIM")</f>
        <v>SIM</v>
      </c>
      <c r="AB1460" s="1">
        <v>4.4915493998946374</v>
      </c>
      <c r="AC1460" s="1">
        <v>3.8308044073474292</v>
      </c>
      <c r="AD1460" s="1">
        <v>10.022176674610279</v>
      </c>
      <c r="AE1460" s="1">
        <v>3.5834157677935963</v>
      </c>
      <c r="AF1460" s="1">
        <v>0</v>
      </c>
      <c r="AG1460" s="1" t="str">
        <f>GERAL[[#This Row],[SIGLA]]&amp;GERAL[[#This Row],[CÓD]]</f>
        <v>ACSF_AU</v>
      </c>
      <c r="AH1460" s="1">
        <f ca="1">VLOOKUP(GERAL[[#This Row],[REF_NOTA]],BASE_NOTAS[],7,FALSE)</f>
        <v>0</v>
      </c>
      <c r="AI1460" s="31">
        <f ca="1">IF(GERAL[[#This Row],[Nota 2025]]="",0,GERAL[[#This Row],[Nota 2026]]-GERAL[[#This Row],[Nota 2025]])</f>
        <v>0</v>
      </c>
    </row>
    <row r="1461" spans="1:35" ht="17" x14ac:dyDescent="0.35">
      <c r="A1461" s="2" t="s">
        <v>1</v>
      </c>
      <c r="B1461" s="2" t="s">
        <v>157</v>
      </c>
      <c r="C1461" s="2" t="s">
        <v>216</v>
      </c>
      <c r="D1461" s="15" t="s">
        <v>59</v>
      </c>
      <c r="E1461" s="2" t="s">
        <v>128</v>
      </c>
      <c r="F1461" s="2" t="str">
        <f>VLOOKUP(GERAL[[#This Row],[CÓD]],SEALL,6,FALSE)</f>
        <v>G</v>
      </c>
      <c r="G146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6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46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61" s="2" t="str">
        <f>VLOOKUP(GERAL[[#This Row],[CÓD]],SEALL,4,FALSE)</f>
        <v>16, 17</v>
      </c>
      <c r="K1461" s="2" t="str">
        <f>IF(ISERR(FIND("01",GERAL[[#This Row],[ODS]])),"NÃO","SIM")</f>
        <v>NÃO</v>
      </c>
      <c r="L1461" s="2" t="str">
        <f>IF(ISERR(FIND("02",GERAL[[#This Row],[ODS]])),"NÃO","SIM")</f>
        <v>NÃO</v>
      </c>
      <c r="M1461" s="2" t="str">
        <f>IF(ISERR(FIND("03",GERAL[[#This Row],[ODS]])),"NÃO","SIM")</f>
        <v>NÃO</v>
      </c>
      <c r="N1461" s="2" t="str">
        <f>IF(ISERR(FIND("04",GERAL[[#This Row],[ODS]])),"NÃO","SIM")</f>
        <v>NÃO</v>
      </c>
      <c r="O1461" s="2" t="str">
        <f>IF(ISERR(FIND("05",GERAL[[#This Row],[ODS]])),"NÃO","SIM")</f>
        <v>NÃO</v>
      </c>
      <c r="P1461" s="2" t="str">
        <f>IF(ISERR(FIND("06",GERAL[[#This Row],[ODS]])),"NÃO","SIM")</f>
        <v>NÃO</v>
      </c>
      <c r="Q1461" s="2" t="str">
        <f>IF(ISERR(FIND("07",GERAL[[#This Row],[ODS]])),"NÃO","SIM")</f>
        <v>NÃO</v>
      </c>
      <c r="R1461" s="2" t="str">
        <f>IF(ISERR(FIND("08",GERAL[[#This Row],[ODS]])),"NÃO","SIM")</f>
        <v>NÃO</v>
      </c>
      <c r="S1461" s="2" t="str">
        <f>IF(ISERR(FIND("09",GERAL[[#This Row],[ODS]])),"NÃO","SIM")</f>
        <v>NÃO</v>
      </c>
      <c r="T1461" s="2" t="str">
        <f>IF(ISERR(FIND("10",GERAL[[#This Row],[ODS]])),"NÃO","SIM")</f>
        <v>NÃO</v>
      </c>
      <c r="U1461" s="2" t="str">
        <f>IF(ISERR(FIND("11",GERAL[[#This Row],[ODS]])),"NÃO","SIM")</f>
        <v>NÃO</v>
      </c>
      <c r="V1461" s="2" t="str">
        <f>IF(ISERR(FIND("12",GERAL[[#This Row],[ODS]])),"NÃO","SIM")</f>
        <v>NÃO</v>
      </c>
      <c r="W1461" s="2" t="str">
        <f>IF(ISERR(FIND("13",GERAL[[#This Row],[ODS]])),"NÃO","SIM")</f>
        <v>NÃO</v>
      </c>
      <c r="X1461" s="2" t="str">
        <f>IF(ISERR(FIND("14",GERAL[[#This Row],[ODS]])),"NÃO","SIM")</f>
        <v>NÃO</v>
      </c>
      <c r="Y1461" s="2" t="str">
        <f>IF(ISERR(FIND("15",GERAL[[#This Row],[ODS]])),"NÃO","SIM")</f>
        <v>NÃO</v>
      </c>
      <c r="Z1461" s="2" t="str">
        <f>IF(ISERR(FIND("16",GERAL[[#This Row],[ODS]])),"NÃO","SIM")</f>
        <v>SIM</v>
      </c>
      <c r="AA1461" s="2" t="str">
        <f>IF(ISERR(FIND("17",GERAL[[#This Row],[ODS]])),"NÃO","SIM")</f>
        <v>SIM</v>
      </c>
      <c r="AB1461" s="1">
        <v>34.308605499251627</v>
      </c>
      <c r="AC1461" s="1">
        <v>37.067415494622544</v>
      </c>
      <c r="AD1461" s="1">
        <v>31.830813300174682</v>
      </c>
      <c r="AE1461" s="1">
        <v>30.337720013800762</v>
      </c>
      <c r="AF1461" s="1">
        <v>26.722509179448934</v>
      </c>
      <c r="AG1461" s="1" t="str">
        <f>GERAL[[#This Row],[SIGLA]]&amp;GERAL[[#This Row],[CÓD]]</f>
        <v>ALSF_AU</v>
      </c>
      <c r="AH1461" s="1">
        <f ca="1">VLOOKUP(GERAL[[#This Row],[REF_NOTA]],BASE_NOTAS[],7,FALSE)</f>
        <v>25.573408594709676</v>
      </c>
      <c r="AI1461" s="31">
        <f ca="1">IF(GERAL[[#This Row],[Nota 2025]]="",0,GERAL[[#This Row],[Nota 2026]]-GERAL[[#This Row],[Nota 2025]])</f>
        <v>-1.1491005847392586</v>
      </c>
    </row>
    <row r="1462" spans="1:35" ht="17" x14ac:dyDescent="0.35">
      <c r="A1462" s="2" t="s">
        <v>159</v>
      </c>
      <c r="B1462" s="2" t="s">
        <v>184</v>
      </c>
      <c r="C1462" s="2" t="s">
        <v>216</v>
      </c>
      <c r="D1462" s="15" t="s">
        <v>59</v>
      </c>
      <c r="E1462" s="2" t="s">
        <v>128</v>
      </c>
      <c r="F1462" s="2" t="str">
        <f>VLOOKUP(GERAL[[#This Row],[CÓD]],SEALL,6,FALSE)</f>
        <v>G</v>
      </c>
      <c r="G146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6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46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62" s="2" t="str">
        <f>VLOOKUP(GERAL[[#This Row],[CÓD]],SEALL,4,FALSE)</f>
        <v>16, 17</v>
      </c>
      <c r="K1462" s="2" t="str">
        <f>IF(ISERR(FIND("01",GERAL[[#This Row],[ODS]])),"NÃO","SIM")</f>
        <v>NÃO</v>
      </c>
      <c r="L1462" s="2" t="str">
        <f>IF(ISERR(FIND("02",GERAL[[#This Row],[ODS]])),"NÃO","SIM")</f>
        <v>NÃO</v>
      </c>
      <c r="M1462" s="2" t="str">
        <f>IF(ISERR(FIND("03",GERAL[[#This Row],[ODS]])),"NÃO","SIM")</f>
        <v>NÃO</v>
      </c>
      <c r="N1462" s="2" t="str">
        <f>IF(ISERR(FIND("04",GERAL[[#This Row],[ODS]])),"NÃO","SIM")</f>
        <v>NÃO</v>
      </c>
      <c r="O1462" s="2" t="str">
        <f>IF(ISERR(FIND("05",GERAL[[#This Row],[ODS]])),"NÃO","SIM")</f>
        <v>NÃO</v>
      </c>
      <c r="P1462" s="2" t="str">
        <f>IF(ISERR(FIND("06",GERAL[[#This Row],[ODS]])),"NÃO","SIM")</f>
        <v>NÃO</v>
      </c>
      <c r="Q1462" s="2" t="str">
        <f>IF(ISERR(FIND("07",GERAL[[#This Row],[ODS]])),"NÃO","SIM")</f>
        <v>NÃO</v>
      </c>
      <c r="R1462" s="2" t="str">
        <f>IF(ISERR(FIND("08",GERAL[[#This Row],[ODS]])),"NÃO","SIM")</f>
        <v>NÃO</v>
      </c>
      <c r="S1462" s="2" t="str">
        <f>IF(ISERR(FIND("09",GERAL[[#This Row],[ODS]])),"NÃO","SIM")</f>
        <v>NÃO</v>
      </c>
      <c r="T1462" s="2" t="str">
        <f>IF(ISERR(FIND("10",GERAL[[#This Row],[ODS]])),"NÃO","SIM")</f>
        <v>NÃO</v>
      </c>
      <c r="U1462" s="2" t="str">
        <f>IF(ISERR(FIND("11",GERAL[[#This Row],[ODS]])),"NÃO","SIM")</f>
        <v>NÃO</v>
      </c>
      <c r="V1462" s="2" t="str">
        <f>IF(ISERR(FIND("12",GERAL[[#This Row],[ODS]])),"NÃO","SIM")</f>
        <v>NÃO</v>
      </c>
      <c r="W1462" s="2" t="str">
        <f>IF(ISERR(FIND("13",GERAL[[#This Row],[ODS]])),"NÃO","SIM")</f>
        <v>NÃO</v>
      </c>
      <c r="X1462" s="2" t="str">
        <f>IF(ISERR(FIND("14",GERAL[[#This Row],[ODS]])),"NÃO","SIM")</f>
        <v>NÃO</v>
      </c>
      <c r="Y1462" s="2" t="str">
        <f>IF(ISERR(FIND("15",GERAL[[#This Row],[ODS]])),"NÃO","SIM")</f>
        <v>NÃO</v>
      </c>
      <c r="Z1462" s="2" t="str">
        <f>IF(ISERR(FIND("16",GERAL[[#This Row],[ODS]])),"NÃO","SIM")</f>
        <v>SIM</v>
      </c>
      <c r="AA1462" s="2" t="str">
        <f>IF(ISERR(FIND("17",GERAL[[#This Row],[ODS]])),"NÃO","SIM")</f>
        <v>SIM</v>
      </c>
      <c r="AB1462" s="1">
        <v>4.7163587566213749</v>
      </c>
      <c r="AC1462" s="1">
        <v>0</v>
      </c>
      <c r="AD1462" s="1">
        <v>0</v>
      </c>
      <c r="AE1462" s="1">
        <v>0</v>
      </c>
      <c r="AF1462" s="1">
        <v>0.1139654982589775</v>
      </c>
      <c r="AG1462" s="1" t="str">
        <f>GERAL[[#This Row],[SIGLA]]&amp;GERAL[[#This Row],[CÓD]]</f>
        <v>APSF_AU</v>
      </c>
      <c r="AH1462" s="1">
        <f ca="1">VLOOKUP(GERAL[[#This Row],[REF_NOTA]],BASE_NOTAS[],7,FALSE)</f>
        <v>5.6008016456806899</v>
      </c>
      <c r="AI1462" s="31">
        <f ca="1">IF(GERAL[[#This Row],[Nota 2025]]="",0,GERAL[[#This Row],[Nota 2026]]-GERAL[[#This Row],[Nota 2025]])</f>
        <v>5.4868361474217124</v>
      </c>
    </row>
    <row r="1463" spans="1:35" ht="17" x14ac:dyDescent="0.35">
      <c r="A1463" s="2" t="s">
        <v>155</v>
      </c>
      <c r="B1463" s="2" t="s">
        <v>158</v>
      </c>
      <c r="C1463" s="2" t="s">
        <v>216</v>
      </c>
      <c r="D1463" s="15" t="s">
        <v>59</v>
      </c>
      <c r="E1463" s="2" t="s">
        <v>128</v>
      </c>
      <c r="F1463" s="2" t="str">
        <f>VLOOKUP(GERAL[[#This Row],[CÓD]],SEALL,6,FALSE)</f>
        <v>G</v>
      </c>
      <c r="G146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6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46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63" s="2" t="str">
        <f>VLOOKUP(GERAL[[#This Row],[CÓD]],SEALL,4,FALSE)</f>
        <v>16, 17</v>
      </c>
      <c r="K1463" s="2" t="str">
        <f>IF(ISERR(FIND("01",GERAL[[#This Row],[ODS]])),"NÃO","SIM")</f>
        <v>NÃO</v>
      </c>
      <c r="L1463" s="2" t="str">
        <f>IF(ISERR(FIND("02",GERAL[[#This Row],[ODS]])),"NÃO","SIM")</f>
        <v>NÃO</v>
      </c>
      <c r="M1463" s="2" t="str">
        <f>IF(ISERR(FIND("03",GERAL[[#This Row],[ODS]])),"NÃO","SIM")</f>
        <v>NÃO</v>
      </c>
      <c r="N1463" s="2" t="str">
        <f>IF(ISERR(FIND("04",GERAL[[#This Row],[ODS]])),"NÃO","SIM")</f>
        <v>NÃO</v>
      </c>
      <c r="O1463" s="2" t="str">
        <f>IF(ISERR(FIND("05",GERAL[[#This Row],[ODS]])),"NÃO","SIM")</f>
        <v>NÃO</v>
      </c>
      <c r="P1463" s="2" t="str">
        <f>IF(ISERR(FIND("06",GERAL[[#This Row],[ODS]])),"NÃO","SIM")</f>
        <v>NÃO</v>
      </c>
      <c r="Q1463" s="2" t="str">
        <f>IF(ISERR(FIND("07",GERAL[[#This Row],[ODS]])),"NÃO","SIM")</f>
        <v>NÃO</v>
      </c>
      <c r="R1463" s="2" t="str">
        <f>IF(ISERR(FIND("08",GERAL[[#This Row],[ODS]])),"NÃO","SIM")</f>
        <v>NÃO</v>
      </c>
      <c r="S1463" s="2" t="str">
        <f>IF(ISERR(FIND("09",GERAL[[#This Row],[ODS]])),"NÃO","SIM")</f>
        <v>NÃO</v>
      </c>
      <c r="T1463" s="2" t="str">
        <f>IF(ISERR(FIND("10",GERAL[[#This Row],[ODS]])),"NÃO","SIM")</f>
        <v>NÃO</v>
      </c>
      <c r="U1463" s="2" t="str">
        <f>IF(ISERR(FIND("11",GERAL[[#This Row],[ODS]])),"NÃO","SIM")</f>
        <v>NÃO</v>
      </c>
      <c r="V1463" s="2" t="str">
        <f>IF(ISERR(FIND("12",GERAL[[#This Row],[ODS]])),"NÃO","SIM")</f>
        <v>NÃO</v>
      </c>
      <c r="W1463" s="2" t="str">
        <f>IF(ISERR(FIND("13",GERAL[[#This Row],[ODS]])),"NÃO","SIM")</f>
        <v>NÃO</v>
      </c>
      <c r="X1463" s="2" t="str">
        <f>IF(ISERR(FIND("14",GERAL[[#This Row],[ODS]])),"NÃO","SIM")</f>
        <v>NÃO</v>
      </c>
      <c r="Y1463" s="2" t="str">
        <f>IF(ISERR(FIND("15",GERAL[[#This Row],[ODS]])),"NÃO","SIM")</f>
        <v>NÃO</v>
      </c>
      <c r="Z1463" s="2" t="str">
        <f>IF(ISERR(FIND("16",GERAL[[#This Row],[ODS]])),"NÃO","SIM")</f>
        <v>SIM</v>
      </c>
      <c r="AA1463" s="2" t="str">
        <f>IF(ISERR(FIND("17",GERAL[[#This Row],[ODS]])),"NÃO","SIM")</f>
        <v>SIM</v>
      </c>
      <c r="AB1463" s="1">
        <v>64.627051069622112</v>
      </c>
      <c r="AC1463" s="1">
        <v>62.678189655437237</v>
      </c>
      <c r="AD1463" s="1">
        <v>65.017333580869575</v>
      </c>
      <c r="AE1463" s="1">
        <v>66.621535827767218</v>
      </c>
      <c r="AF1463" s="1">
        <v>63.33522275064923</v>
      </c>
      <c r="AG1463" s="1" t="str">
        <f>GERAL[[#This Row],[SIGLA]]&amp;GERAL[[#This Row],[CÓD]]</f>
        <v>AMSF_AU</v>
      </c>
      <c r="AH1463" s="1">
        <f ca="1">VLOOKUP(GERAL[[#This Row],[REF_NOTA]],BASE_NOTAS[],7,FALSE)</f>
        <v>64.684252652165554</v>
      </c>
      <c r="AI1463" s="31">
        <f ca="1">IF(GERAL[[#This Row],[Nota 2025]]="",0,GERAL[[#This Row],[Nota 2026]]-GERAL[[#This Row],[Nota 2025]])</f>
        <v>1.3490299015163245</v>
      </c>
    </row>
    <row r="1464" spans="1:35" ht="17" x14ac:dyDescent="0.35">
      <c r="A1464" s="2" t="s">
        <v>160</v>
      </c>
      <c r="B1464" s="2" t="s">
        <v>187</v>
      </c>
      <c r="C1464" s="2" t="s">
        <v>216</v>
      </c>
      <c r="D1464" s="15" t="s">
        <v>59</v>
      </c>
      <c r="E1464" s="2" t="s">
        <v>128</v>
      </c>
      <c r="F1464" s="2" t="str">
        <f>VLOOKUP(GERAL[[#This Row],[CÓD]],SEALL,6,FALSE)</f>
        <v>G</v>
      </c>
      <c r="G146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6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46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64" s="2" t="str">
        <f>VLOOKUP(GERAL[[#This Row],[CÓD]],SEALL,4,FALSE)</f>
        <v>16, 17</v>
      </c>
      <c r="K1464" s="2" t="str">
        <f>IF(ISERR(FIND("01",GERAL[[#This Row],[ODS]])),"NÃO","SIM")</f>
        <v>NÃO</v>
      </c>
      <c r="L1464" s="2" t="str">
        <f>IF(ISERR(FIND("02",GERAL[[#This Row],[ODS]])),"NÃO","SIM")</f>
        <v>NÃO</v>
      </c>
      <c r="M1464" s="2" t="str">
        <f>IF(ISERR(FIND("03",GERAL[[#This Row],[ODS]])),"NÃO","SIM")</f>
        <v>NÃO</v>
      </c>
      <c r="N1464" s="2" t="str">
        <f>IF(ISERR(FIND("04",GERAL[[#This Row],[ODS]])),"NÃO","SIM")</f>
        <v>NÃO</v>
      </c>
      <c r="O1464" s="2" t="str">
        <f>IF(ISERR(FIND("05",GERAL[[#This Row],[ODS]])),"NÃO","SIM")</f>
        <v>NÃO</v>
      </c>
      <c r="P1464" s="2" t="str">
        <f>IF(ISERR(FIND("06",GERAL[[#This Row],[ODS]])),"NÃO","SIM")</f>
        <v>NÃO</v>
      </c>
      <c r="Q1464" s="2" t="str">
        <f>IF(ISERR(FIND("07",GERAL[[#This Row],[ODS]])),"NÃO","SIM")</f>
        <v>NÃO</v>
      </c>
      <c r="R1464" s="2" t="str">
        <f>IF(ISERR(FIND("08",GERAL[[#This Row],[ODS]])),"NÃO","SIM")</f>
        <v>NÃO</v>
      </c>
      <c r="S1464" s="2" t="str">
        <f>IF(ISERR(FIND("09",GERAL[[#This Row],[ODS]])),"NÃO","SIM")</f>
        <v>NÃO</v>
      </c>
      <c r="T1464" s="2" t="str">
        <f>IF(ISERR(FIND("10",GERAL[[#This Row],[ODS]])),"NÃO","SIM")</f>
        <v>NÃO</v>
      </c>
      <c r="U1464" s="2" t="str">
        <f>IF(ISERR(FIND("11",GERAL[[#This Row],[ODS]])),"NÃO","SIM")</f>
        <v>NÃO</v>
      </c>
      <c r="V1464" s="2" t="str">
        <f>IF(ISERR(FIND("12",GERAL[[#This Row],[ODS]])),"NÃO","SIM")</f>
        <v>NÃO</v>
      </c>
      <c r="W1464" s="2" t="str">
        <f>IF(ISERR(FIND("13",GERAL[[#This Row],[ODS]])),"NÃO","SIM")</f>
        <v>NÃO</v>
      </c>
      <c r="X1464" s="2" t="str">
        <f>IF(ISERR(FIND("14",GERAL[[#This Row],[ODS]])),"NÃO","SIM")</f>
        <v>NÃO</v>
      </c>
      <c r="Y1464" s="2" t="str">
        <f>IF(ISERR(FIND("15",GERAL[[#This Row],[ODS]])),"NÃO","SIM")</f>
        <v>NÃO</v>
      </c>
      <c r="Z1464" s="2" t="str">
        <f>IF(ISERR(FIND("16",GERAL[[#This Row],[ODS]])),"NÃO","SIM")</f>
        <v>SIM</v>
      </c>
      <c r="AA1464" s="2" t="str">
        <f>IF(ISERR(FIND("17",GERAL[[#This Row],[ODS]])),"NÃO","SIM")</f>
        <v>SIM</v>
      </c>
      <c r="AB1464" s="1">
        <v>60.467699303211056</v>
      </c>
      <c r="AC1464" s="1">
        <v>60.977768194617099</v>
      </c>
      <c r="AD1464" s="1">
        <v>58.160260698136355</v>
      </c>
      <c r="AE1464" s="1">
        <v>59.76776582572446</v>
      </c>
      <c r="AF1464" s="1">
        <v>48.969082793840023</v>
      </c>
      <c r="AG1464" s="1" t="str">
        <f>GERAL[[#This Row],[SIGLA]]&amp;GERAL[[#This Row],[CÓD]]</f>
        <v>BASF_AU</v>
      </c>
      <c r="AH1464" s="1">
        <f ca="1">VLOOKUP(GERAL[[#This Row],[REF_NOTA]],BASE_NOTAS[],7,FALSE)</f>
        <v>50.809271852631603</v>
      </c>
      <c r="AI1464" s="31">
        <f ca="1">IF(GERAL[[#This Row],[Nota 2025]]="",0,GERAL[[#This Row],[Nota 2026]]-GERAL[[#This Row],[Nota 2025]])</f>
        <v>1.8401890587915801</v>
      </c>
    </row>
    <row r="1465" spans="1:35" ht="17" x14ac:dyDescent="0.35">
      <c r="A1465" s="2" t="s">
        <v>161</v>
      </c>
      <c r="B1465" s="2" t="s">
        <v>188</v>
      </c>
      <c r="C1465" s="2" t="s">
        <v>216</v>
      </c>
      <c r="D1465" s="15" t="s">
        <v>59</v>
      </c>
      <c r="E1465" s="2" t="s">
        <v>128</v>
      </c>
      <c r="F1465" s="2" t="str">
        <f>VLOOKUP(GERAL[[#This Row],[CÓD]],SEALL,6,FALSE)</f>
        <v>G</v>
      </c>
      <c r="G146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6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46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65" s="2" t="str">
        <f>VLOOKUP(GERAL[[#This Row],[CÓD]],SEALL,4,FALSE)</f>
        <v>16, 17</v>
      </c>
      <c r="K1465" s="2" t="str">
        <f>IF(ISERR(FIND("01",GERAL[[#This Row],[ODS]])),"NÃO","SIM")</f>
        <v>NÃO</v>
      </c>
      <c r="L1465" s="2" t="str">
        <f>IF(ISERR(FIND("02",GERAL[[#This Row],[ODS]])),"NÃO","SIM")</f>
        <v>NÃO</v>
      </c>
      <c r="M1465" s="2" t="str">
        <f>IF(ISERR(FIND("03",GERAL[[#This Row],[ODS]])),"NÃO","SIM")</f>
        <v>NÃO</v>
      </c>
      <c r="N1465" s="2" t="str">
        <f>IF(ISERR(FIND("04",GERAL[[#This Row],[ODS]])),"NÃO","SIM")</f>
        <v>NÃO</v>
      </c>
      <c r="O1465" s="2" t="str">
        <f>IF(ISERR(FIND("05",GERAL[[#This Row],[ODS]])),"NÃO","SIM")</f>
        <v>NÃO</v>
      </c>
      <c r="P1465" s="2" t="str">
        <f>IF(ISERR(FIND("06",GERAL[[#This Row],[ODS]])),"NÃO","SIM")</f>
        <v>NÃO</v>
      </c>
      <c r="Q1465" s="2" t="str">
        <f>IF(ISERR(FIND("07",GERAL[[#This Row],[ODS]])),"NÃO","SIM")</f>
        <v>NÃO</v>
      </c>
      <c r="R1465" s="2" t="str">
        <f>IF(ISERR(FIND("08",GERAL[[#This Row],[ODS]])),"NÃO","SIM")</f>
        <v>NÃO</v>
      </c>
      <c r="S1465" s="2" t="str">
        <f>IF(ISERR(FIND("09",GERAL[[#This Row],[ODS]])),"NÃO","SIM")</f>
        <v>NÃO</v>
      </c>
      <c r="T1465" s="2" t="str">
        <f>IF(ISERR(FIND("10",GERAL[[#This Row],[ODS]])),"NÃO","SIM")</f>
        <v>NÃO</v>
      </c>
      <c r="U1465" s="2" t="str">
        <f>IF(ISERR(FIND("11",GERAL[[#This Row],[ODS]])),"NÃO","SIM")</f>
        <v>NÃO</v>
      </c>
      <c r="V1465" s="2" t="str">
        <f>IF(ISERR(FIND("12",GERAL[[#This Row],[ODS]])),"NÃO","SIM")</f>
        <v>NÃO</v>
      </c>
      <c r="W1465" s="2" t="str">
        <f>IF(ISERR(FIND("13",GERAL[[#This Row],[ODS]])),"NÃO","SIM")</f>
        <v>NÃO</v>
      </c>
      <c r="X1465" s="2" t="str">
        <f>IF(ISERR(FIND("14",GERAL[[#This Row],[ODS]])),"NÃO","SIM")</f>
        <v>NÃO</v>
      </c>
      <c r="Y1465" s="2" t="str">
        <f>IF(ISERR(FIND("15",GERAL[[#This Row],[ODS]])),"NÃO","SIM")</f>
        <v>NÃO</v>
      </c>
      <c r="Z1465" s="2" t="str">
        <f>IF(ISERR(FIND("16",GERAL[[#This Row],[ODS]])),"NÃO","SIM")</f>
        <v>SIM</v>
      </c>
      <c r="AA1465" s="2" t="str">
        <f>IF(ISERR(FIND("17",GERAL[[#This Row],[ODS]])),"NÃO","SIM")</f>
        <v>SIM</v>
      </c>
      <c r="AB1465" s="1">
        <v>52.716690944083687</v>
      </c>
      <c r="AC1465" s="1">
        <v>51.19675260196032</v>
      </c>
      <c r="AD1465" s="1">
        <v>44.381459964686258</v>
      </c>
      <c r="AE1465" s="1">
        <v>43.857655931781615</v>
      </c>
      <c r="AF1465" s="1">
        <v>41.122067243707313</v>
      </c>
      <c r="AG1465" s="1" t="str">
        <f>GERAL[[#This Row],[SIGLA]]&amp;GERAL[[#This Row],[CÓD]]</f>
        <v>CESF_AU</v>
      </c>
      <c r="AH1465" s="1">
        <f ca="1">VLOOKUP(GERAL[[#This Row],[REF_NOTA]],BASE_NOTAS[],7,FALSE)</f>
        <v>42.26072581476997</v>
      </c>
      <c r="AI1465" s="31">
        <f ca="1">IF(GERAL[[#This Row],[Nota 2025]]="",0,GERAL[[#This Row],[Nota 2026]]-GERAL[[#This Row],[Nota 2025]])</f>
        <v>1.1386585710626562</v>
      </c>
    </row>
    <row r="1466" spans="1:35" ht="17" x14ac:dyDescent="0.35">
      <c r="A1466" s="2" t="s">
        <v>162</v>
      </c>
      <c r="B1466" s="2" t="s">
        <v>189</v>
      </c>
      <c r="C1466" s="2" t="s">
        <v>216</v>
      </c>
      <c r="D1466" s="15" t="s">
        <v>59</v>
      </c>
      <c r="E1466" s="2" t="s">
        <v>128</v>
      </c>
      <c r="F1466" s="2" t="str">
        <f>VLOOKUP(GERAL[[#This Row],[CÓD]],SEALL,6,FALSE)</f>
        <v>G</v>
      </c>
      <c r="G146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6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46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66" s="2" t="str">
        <f>VLOOKUP(GERAL[[#This Row],[CÓD]],SEALL,4,FALSE)</f>
        <v>16, 17</v>
      </c>
      <c r="K1466" s="2" t="str">
        <f>IF(ISERR(FIND("01",GERAL[[#This Row],[ODS]])),"NÃO","SIM")</f>
        <v>NÃO</v>
      </c>
      <c r="L1466" s="2" t="str">
        <f>IF(ISERR(FIND("02",GERAL[[#This Row],[ODS]])),"NÃO","SIM")</f>
        <v>NÃO</v>
      </c>
      <c r="M1466" s="2" t="str">
        <f>IF(ISERR(FIND("03",GERAL[[#This Row],[ODS]])),"NÃO","SIM")</f>
        <v>NÃO</v>
      </c>
      <c r="N1466" s="2" t="str">
        <f>IF(ISERR(FIND("04",GERAL[[#This Row],[ODS]])),"NÃO","SIM")</f>
        <v>NÃO</v>
      </c>
      <c r="O1466" s="2" t="str">
        <f>IF(ISERR(FIND("05",GERAL[[#This Row],[ODS]])),"NÃO","SIM")</f>
        <v>NÃO</v>
      </c>
      <c r="P1466" s="2" t="str">
        <f>IF(ISERR(FIND("06",GERAL[[#This Row],[ODS]])),"NÃO","SIM")</f>
        <v>NÃO</v>
      </c>
      <c r="Q1466" s="2" t="str">
        <f>IF(ISERR(FIND("07",GERAL[[#This Row],[ODS]])),"NÃO","SIM")</f>
        <v>NÃO</v>
      </c>
      <c r="R1466" s="2" t="str">
        <f>IF(ISERR(FIND("08",GERAL[[#This Row],[ODS]])),"NÃO","SIM")</f>
        <v>NÃO</v>
      </c>
      <c r="S1466" s="2" t="str">
        <f>IF(ISERR(FIND("09",GERAL[[#This Row],[ODS]])),"NÃO","SIM")</f>
        <v>NÃO</v>
      </c>
      <c r="T1466" s="2" t="str">
        <f>IF(ISERR(FIND("10",GERAL[[#This Row],[ODS]])),"NÃO","SIM")</f>
        <v>NÃO</v>
      </c>
      <c r="U1466" s="2" t="str">
        <f>IF(ISERR(FIND("11",GERAL[[#This Row],[ODS]])),"NÃO","SIM")</f>
        <v>NÃO</v>
      </c>
      <c r="V1466" s="2" t="str">
        <f>IF(ISERR(FIND("12",GERAL[[#This Row],[ODS]])),"NÃO","SIM")</f>
        <v>NÃO</v>
      </c>
      <c r="W1466" s="2" t="str">
        <f>IF(ISERR(FIND("13",GERAL[[#This Row],[ODS]])),"NÃO","SIM")</f>
        <v>NÃO</v>
      </c>
      <c r="X1466" s="2" t="str">
        <f>IF(ISERR(FIND("14",GERAL[[#This Row],[ODS]])),"NÃO","SIM")</f>
        <v>NÃO</v>
      </c>
      <c r="Y1466" s="2" t="str">
        <f>IF(ISERR(FIND("15",GERAL[[#This Row],[ODS]])),"NÃO","SIM")</f>
        <v>NÃO</v>
      </c>
      <c r="Z1466" s="2" t="str">
        <f>IF(ISERR(FIND("16",GERAL[[#This Row],[ODS]])),"NÃO","SIM")</f>
        <v>SIM</v>
      </c>
      <c r="AA1466" s="2" t="str">
        <f>IF(ISERR(FIND("17",GERAL[[#This Row],[ODS]])),"NÃO","SIM")</f>
        <v>SIM</v>
      </c>
      <c r="AB1466" s="1">
        <v>90.329126560707635</v>
      </c>
      <c r="AC1466" s="1">
        <v>78.157066205363591</v>
      </c>
      <c r="AD1466" s="1">
        <v>80.91947878289578</v>
      </c>
      <c r="AE1466" s="1">
        <v>85.295690286891372</v>
      </c>
      <c r="AF1466" s="1">
        <v>84.736546803957182</v>
      </c>
      <c r="AG1466" s="1" t="str">
        <f>GERAL[[#This Row],[SIGLA]]&amp;GERAL[[#This Row],[CÓD]]</f>
        <v>DFSF_AU</v>
      </c>
      <c r="AH1466" s="1">
        <f ca="1">VLOOKUP(GERAL[[#This Row],[REF_NOTA]],BASE_NOTAS[],7,FALSE)</f>
        <v>87.266632671494477</v>
      </c>
      <c r="AI1466" s="31">
        <f ca="1">IF(GERAL[[#This Row],[Nota 2025]]="",0,GERAL[[#This Row],[Nota 2026]]-GERAL[[#This Row],[Nota 2025]])</f>
        <v>2.530085867537295</v>
      </c>
    </row>
    <row r="1467" spans="1:35" ht="17" x14ac:dyDescent="0.35">
      <c r="A1467" s="2" t="s">
        <v>163</v>
      </c>
      <c r="B1467" s="2" t="s">
        <v>183</v>
      </c>
      <c r="C1467" s="2" t="s">
        <v>216</v>
      </c>
      <c r="D1467" s="15" t="s">
        <v>59</v>
      </c>
      <c r="E1467" s="2" t="s">
        <v>128</v>
      </c>
      <c r="F1467" s="2" t="str">
        <f>VLOOKUP(GERAL[[#This Row],[CÓD]],SEALL,6,FALSE)</f>
        <v>G</v>
      </c>
      <c r="G146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6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46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67" s="2" t="str">
        <f>VLOOKUP(GERAL[[#This Row],[CÓD]],SEALL,4,FALSE)</f>
        <v>16, 17</v>
      </c>
      <c r="K1467" s="2" t="str">
        <f>IF(ISERR(FIND("01",GERAL[[#This Row],[ODS]])),"NÃO","SIM")</f>
        <v>NÃO</v>
      </c>
      <c r="L1467" s="2" t="str">
        <f>IF(ISERR(FIND("02",GERAL[[#This Row],[ODS]])),"NÃO","SIM")</f>
        <v>NÃO</v>
      </c>
      <c r="M1467" s="2" t="str">
        <f>IF(ISERR(FIND("03",GERAL[[#This Row],[ODS]])),"NÃO","SIM")</f>
        <v>NÃO</v>
      </c>
      <c r="N1467" s="2" t="str">
        <f>IF(ISERR(FIND("04",GERAL[[#This Row],[ODS]])),"NÃO","SIM")</f>
        <v>NÃO</v>
      </c>
      <c r="O1467" s="2" t="str">
        <f>IF(ISERR(FIND("05",GERAL[[#This Row],[ODS]])),"NÃO","SIM")</f>
        <v>NÃO</v>
      </c>
      <c r="P1467" s="2" t="str">
        <f>IF(ISERR(FIND("06",GERAL[[#This Row],[ODS]])),"NÃO","SIM")</f>
        <v>NÃO</v>
      </c>
      <c r="Q1467" s="2" t="str">
        <f>IF(ISERR(FIND("07",GERAL[[#This Row],[ODS]])),"NÃO","SIM")</f>
        <v>NÃO</v>
      </c>
      <c r="R1467" s="2" t="str">
        <f>IF(ISERR(FIND("08",GERAL[[#This Row],[ODS]])),"NÃO","SIM")</f>
        <v>NÃO</v>
      </c>
      <c r="S1467" s="2" t="str">
        <f>IF(ISERR(FIND("09",GERAL[[#This Row],[ODS]])),"NÃO","SIM")</f>
        <v>NÃO</v>
      </c>
      <c r="T1467" s="2" t="str">
        <f>IF(ISERR(FIND("10",GERAL[[#This Row],[ODS]])),"NÃO","SIM")</f>
        <v>NÃO</v>
      </c>
      <c r="U1467" s="2" t="str">
        <f>IF(ISERR(FIND("11",GERAL[[#This Row],[ODS]])),"NÃO","SIM")</f>
        <v>NÃO</v>
      </c>
      <c r="V1467" s="2" t="str">
        <f>IF(ISERR(FIND("12",GERAL[[#This Row],[ODS]])),"NÃO","SIM")</f>
        <v>NÃO</v>
      </c>
      <c r="W1467" s="2" t="str">
        <f>IF(ISERR(FIND("13",GERAL[[#This Row],[ODS]])),"NÃO","SIM")</f>
        <v>NÃO</v>
      </c>
      <c r="X1467" s="2" t="str">
        <f>IF(ISERR(FIND("14",GERAL[[#This Row],[ODS]])),"NÃO","SIM")</f>
        <v>NÃO</v>
      </c>
      <c r="Y1467" s="2" t="str">
        <f>IF(ISERR(FIND("15",GERAL[[#This Row],[ODS]])),"NÃO","SIM")</f>
        <v>NÃO</v>
      </c>
      <c r="Z1467" s="2" t="str">
        <f>IF(ISERR(FIND("16",GERAL[[#This Row],[ODS]])),"NÃO","SIM")</f>
        <v>SIM</v>
      </c>
      <c r="AA1467" s="2" t="str">
        <f>IF(ISERR(FIND("17",GERAL[[#This Row],[ODS]])),"NÃO","SIM")</f>
        <v>SIM</v>
      </c>
      <c r="AB1467" s="1">
        <v>55.177747856939291</v>
      </c>
      <c r="AC1467" s="1">
        <v>53.801886493600612</v>
      </c>
      <c r="AD1467" s="1">
        <v>65.203945175142181</v>
      </c>
      <c r="AE1467" s="1">
        <v>69.454858002349297</v>
      </c>
      <c r="AF1467" s="1">
        <v>69.974355973110249</v>
      </c>
      <c r="AG1467" s="1" t="str">
        <f>GERAL[[#This Row],[SIGLA]]&amp;GERAL[[#This Row],[CÓD]]</f>
        <v>ESSF_AU</v>
      </c>
      <c r="AH1467" s="1">
        <f ca="1">VLOOKUP(GERAL[[#This Row],[REF_NOTA]],BASE_NOTAS[],7,FALSE)</f>
        <v>70.049178437025887</v>
      </c>
      <c r="AI1467" s="31">
        <f ca="1">IF(GERAL[[#This Row],[Nota 2025]]="",0,GERAL[[#This Row],[Nota 2026]]-GERAL[[#This Row],[Nota 2025]])</f>
        <v>7.4822463915637627E-2</v>
      </c>
    </row>
    <row r="1468" spans="1:35" ht="17" x14ac:dyDescent="0.35">
      <c r="A1468" s="2" t="s">
        <v>164</v>
      </c>
      <c r="B1468" s="2" t="s">
        <v>190</v>
      </c>
      <c r="C1468" s="2" t="s">
        <v>216</v>
      </c>
      <c r="D1468" s="15" t="s">
        <v>59</v>
      </c>
      <c r="E1468" s="2" t="s">
        <v>128</v>
      </c>
      <c r="F1468" s="2" t="str">
        <f>VLOOKUP(GERAL[[#This Row],[CÓD]],SEALL,6,FALSE)</f>
        <v>G</v>
      </c>
      <c r="G146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6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46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68" s="2" t="str">
        <f>VLOOKUP(GERAL[[#This Row],[CÓD]],SEALL,4,FALSE)</f>
        <v>16, 17</v>
      </c>
      <c r="K1468" s="2" t="str">
        <f>IF(ISERR(FIND("01",GERAL[[#This Row],[ODS]])),"NÃO","SIM")</f>
        <v>NÃO</v>
      </c>
      <c r="L1468" s="2" t="str">
        <f>IF(ISERR(FIND("02",GERAL[[#This Row],[ODS]])),"NÃO","SIM")</f>
        <v>NÃO</v>
      </c>
      <c r="M1468" s="2" t="str">
        <f>IF(ISERR(FIND("03",GERAL[[#This Row],[ODS]])),"NÃO","SIM")</f>
        <v>NÃO</v>
      </c>
      <c r="N1468" s="2" t="str">
        <f>IF(ISERR(FIND("04",GERAL[[#This Row],[ODS]])),"NÃO","SIM")</f>
        <v>NÃO</v>
      </c>
      <c r="O1468" s="2" t="str">
        <f>IF(ISERR(FIND("05",GERAL[[#This Row],[ODS]])),"NÃO","SIM")</f>
        <v>NÃO</v>
      </c>
      <c r="P1468" s="2" t="str">
        <f>IF(ISERR(FIND("06",GERAL[[#This Row],[ODS]])),"NÃO","SIM")</f>
        <v>NÃO</v>
      </c>
      <c r="Q1468" s="2" t="str">
        <f>IF(ISERR(FIND("07",GERAL[[#This Row],[ODS]])),"NÃO","SIM")</f>
        <v>NÃO</v>
      </c>
      <c r="R1468" s="2" t="str">
        <f>IF(ISERR(FIND("08",GERAL[[#This Row],[ODS]])),"NÃO","SIM")</f>
        <v>NÃO</v>
      </c>
      <c r="S1468" s="2" t="str">
        <f>IF(ISERR(FIND("09",GERAL[[#This Row],[ODS]])),"NÃO","SIM")</f>
        <v>NÃO</v>
      </c>
      <c r="T1468" s="2" t="str">
        <f>IF(ISERR(FIND("10",GERAL[[#This Row],[ODS]])),"NÃO","SIM")</f>
        <v>NÃO</v>
      </c>
      <c r="U1468" s="2" t="str">
        <f>IF(ISERR(FIND("11",GERAL[[#This Row],[ODS]])),"NÃO","SIM")</f>
        <v>NÃO</v>
      </c>
      <c r="V1468" s="2" t="str">
        <f>IF(ISERR(FIND("12",GERAL[[#This Row],[ODS]])),"NÃO","SIM")</f>
        <v>NÃO</v>
      </c>
      <c r="W1468" s="2" t="str">
        <f>IF(ISERR(FIND("13",GERAL[[#This Row],[ODS]])),"NÃO","SIM")</f>
        <v>NÃO</v>
      </c>
      <c r="X1468" s="2" t="str">
        <f>IF(ISERR(FIND("14",GERAL[[#This Row],[ODS]])),"NÃO","SIM")</f>
        <v>NÃO</v>
      </c>
      <c r="Y1468" s="2" t="str">
        <f>IF(ISERR(FIND("15",GERAL[[#This Row],[ODS]])),"NÃO","SIM")</f>
        <v>NÃO</v>
      </c>
      <c r="Z1468" s="2" t="str">
        <f>IF(ISERR(FIND("16",GERAL[[#This Row],[ODS]])),"NÃO","SIM")</f>
        <v>SIM</v>
      </c>
      <c r="AA1468" s="2" t="str">
        <f>IF(ISERR(FIND("17",GERAL[[#This Row],[ODS]])),"NÃO","SIM")</f>
        <v>SIM</v>
      </c>
      <c r="AB1468" s="1">
        <v>75.59238185306296</v>
      </c>
      <c r="AC1468" s="1">
        <v>74.658523463987308</v>
      </c>
      <c r="AD1468" s="1">
        <v>78.459108105645569</v>
      </c>
      <c r="AE1468" s="1">
        <v>78.964701311995896</v>
      </c>
      <c r="AF1468" s="1">
        <v>79.212560829408062</v>
      </c>
      <c r="AG1468" s="1" t="str">
        <f>GERAL[[#This Row],[SIGLA]]&amp;GERAL[[#This Row],[CÓD]]</f>
        <v>GOSF_AU</v>
      </c>
      <c r="AH1468" s="1">
        <f ca="1">VLOOKUP(GERAL[[#This Row],[REF_NOTA]],BASE_NOTAS[],7,FALSE)</f>
        <v>78.986901596554233</v>
      </c>
      <c r="AI1468" s="31">
        <f ca="1">IF(GERAL[[#This Row],[Nota 2025]]="",0,GERAL[[#This Row],[Nota 2026]]-GERAL[[#This Row],[Nota 2025]])</f>
        <v>-0.22565923285382894</v>
      </c>
    </row>
    <row r="1469" spans="1:35" ht="17" x14ac:dyDescent="0.35">
      <c r="A1469" s="2" t="s">
        <v>165</v>
      </c>
      <c r="B1469" s="2" t="s">
        <v>191</v>
      </c>
      <c r="C1469" s="2" t="s">
        <v>216</v>
      </c>
      <c r="D1469" s="15" t="s">
        <v>59</v>
      </c>
      <c r="E1469" s="2" t="s">
        <v>128</v>
      </c>
      <c r="F1469" s="2" t="str">
        <f>VLOOKUP(GERAL[[#This Row],[CÓD]],SEALL,6,FALSE)</f>
        <v>G</v>
      </c>
      <c r="G146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6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46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69" s="2" t="str">
        <f>VLOOKUP(GERAL[[#This Row],[CÓD]],SEALL,4,FALSE)</f>
        <v>16, 17</v>
      </c>
      <c r="K1469" s="2" t="str">
        <f>IF(ISERR(FIND("01",GERAL[[#This Row],[ODS]])),"NÃO","SIM")</f>
        <v>NÃO</v>
      </c>
      <c r="L1469" s="2" t="str">
        <f>IF(ISERR(FIND("02",GERAL[[#This Row],[ODS]])),"NÃO","SIM")</f>
        <v>NÃO</v>
      </c>
      <c r="M1469" s="2" t="str">
        <f>IF(ISERR(FIND("03",GERAL[[#This Row],[ODS]])),"NÃO","SIM")</f>
        <v>NÃO</v>
      </c>
      <c r="N1469" s="2" t="str">
        <f>IF(ISERR(FIND("04",GERAL[[#This Row],[ODS]])),"NÃO","SIM")</f>
        <v>NÃO</v>
      </c>
      <c r="O1469" s="2" t="str">
        <f>IF(ISERR(FIND("05",GERAL[[#This Row],[ODS]])),"NÃO","SIM")</f>
        <v>NÃO</v>
      </c>
      <c r="P1469" s="2" t="str">
        <f>IF(ISERR(FIND("06",GERAL[[#This Row],[ODS]])),"NÃO","SIM")</f>
        <v>NÃO</v>
      </c>
      <c r="Q1469" s="2" t="str">
        <f>IF(ISERR(FIND("07",GERAL[[#This Row],[ODS]])),"NÃO","SIM")</f>
        <v>NÃO</v>
      </c>
      <c r="R1469" s="2" t="str">
        <f>IF(ISERR(FIND("08",GERAL[[#This Row],[ODS]])),"NÃO","SIM")</f>
        <v>NÃO</v>
      </c>
      <c r="S1469" s="2" t="str">
        <f>IF(ISERR(FIND("09",GERAL[[#This Row],[ODS]])),"NÃO","SIM")</f>
        <v>NÃO</v>
      </c>
      <c r="T1469" s="2" t="str">
        <f>IF(ISERR(FIND("10",GERAL[[#This Row],[ODS]])),"NÃO","SIM")</f>
        <v>NÃO</v>
      </c>
      <c r="U1469" s="2" t="str">
        <f>IF(ISERR(FIND("11",GERAL[[#This Row],[ODS]])),"NÃO","SIM")</f>
        <v>NÃO</v>
      </c>
      <c r="V1469" s="2" t="str">
        <f>IF(ISERR(FIND("12",GERAL[[#This Row],[ODS]])),"NÃO","SIM")</f>
        <v>NÃO</v>
      </c>
      <c r="W1469" s="2" t="str">
        <f>IF(ISERR(FIND("13",GERAL[[#This Row],[ODS]])),"NÃO","SIM")</f>
        <v>NÃO</v>
      </c>
      <c r="X1469" s="2" t="str">
        <f>IF(ISERR(FIND("14",GERAL[[#This Row],[ODS]])),"NÃO","SIM")</f>
        <v>NÃO</v>
      </c>
      <c r="Y1469" s="2" t="str">
        <f>IF(ISERR(FIND("15",GERAL[[#This Row],[ODS]])),"NÃO","SIM")</f>
        <v>NÃO</v>
      </c>
      <c r="Z1469" s="2" t="str">
        <f>IF(ISERR(FIND("16",GERAL[[#This Row],[ODS]])),"NÃO","SIM")</f>
        <v>SIM</v>
      </c>
      <c r="AA1469" s="2" t="str">
        <f>IF(ISERR(FIND("17",GERAL[[#This Row],[ODS]])),"NÃO","SIM")</f>
        <v>SIM</v>
      </c>
      <c r="AB1469" s="1">
        <v>25.542988052203214</v>
      </c>
      <c r="AC1469" s="1">
        <v>24.11197059664822</v>
      </c>
      <c r="AD1469" s="1">
        <v>32.590998933495015</v>
      </c>
      <c r="AE1469" s="1">
        <v>25.136051989017119</v>
      </c>
      <c r="AF1469" s="1">
        <v>17.551584539555805</v>
      </c>
      <c r="AG1469" s="1" t="str">
        <f>GERAL[[#This Row],[SIGLA]]&amp;GERAL[[#This Row],[CÓD]]</f>
        <v>MASF_AU</v>
      </c>
      <c r="AH1469" s="1">
        <f ca="1">VLOOKUP(GERAL[[#This Row],[REF_NOTA]],BASE_NOTAS[],7,FALSE)</f>
        <v>22.603110264910214</v>
      </c>
      <c r="AI1469" s="31">
        <f ca="1">IF(GERAL[[#This Row],[Nota 2025]]="",0,GERAL[[#This Row],[Nota 2026]]-GERAL[[#This Row],[Nota 2025]])</f>
        <v>5.0515257253544092</v>
      </c>
    </row>
    <row r="1470" spans="1:35" ht="17" x14ac:dyDescent="0.35">
      <c r="A1470" s="2" t="s">
        <v>168</v>
      </c>
      <c r="B1470" s="2" t="s">
        <v>195</v>
      </c>
      <c r="C1470" s="2" t="s">
        <v>216</v>
      </c>
      <c r="D1470" s="15" t="s">
        <v>59</v>
      </c>
      <c r="E1470" s="2" t="s">
        <v>128</v>
      </c>
      <c r="F1470" s="2" t="str">
        <f>VLOOKUP(GERAL[[#This Row],[CÓD]],SEALL,6,FALSE)</f>
        <v>G</v>
      </c>
      <c r="G147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7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47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70" s="2" t="str">
        <f>VLOOKUP(GERAL[[#This Row],[CÓD]],SEALL,4,FALSE)</f>
        <v>16, 17</v>
      </c>
      <c r="K1470" s="2" t="str">
        <f>IF(ISERR(FIND("01",GERAL[[#This Row],[ODS]])),"NÃO","SIM")</f>
        <v>NÃO</v>
      </c>
      <c r="L1470" s="2" t="str">
        <f>IF(ISERR(FIND("02",GERAL[[#This Row],[ODS]])),"NÃO","SIM")</f>
        <v>NÃO</v>
      </c>
      <c r="M1470" s="2" t="str">
        <f>IF(ISERR(FIND("03",GERAL[[#This Row],[ODS]])),"NÃO","SIM")</f>
        <v>NÃO</v>
      </c>
      <c r="N1470" s="2" t="str">
        <f>IF(ISERR(FIND("04",GERAL[[#This Row],[ODS]])),"NÃO","SIM")</f>
        <v>NÃO</v>
      </c>
      <c r="O1470" s="2" t="str">
        <f>IF(ISERR(FIND("05",GERAL[[#This Row],[ODS]])),"NÃO","SIM")</f>
        <v>NÃO</v>
      </c>
      <c r="P1470" s="2" t="str">
        <f>IF(ISERR(FIND("06",GERAL[[#This Row],[ODS]])),"NÃO","SIM")</f>
        <v>NÃO</v>
      </c>
      <c r="Q1470" s="2" t="str">
        <f>IF(ISERR(FIND("07",GERAL[[#This Row],[ODS]])),"NÃO","SIM")</f>
        <v>NÃO</v>
      </c>
      <c r="R1470" s="2" t="str">
        <f>IF(ISERR(FIND("08",GERAL[[#This Row],[ODS]])),"NÃO","SIM")</f>
        <v>NÃO</v>
      </c>
      <c r="S1470" s="2" t="str">
        <f>IF(ISERR(FIND("09",GERAL[[#This Row],[ODS]])),"NÃO","SIM")</f>
        <v>NÃO</v>
      </c>
      <c r="T1470" s="2" t="str">
        <f>IF(ISERR(FIND("10",GERAL[[#This Row],[ODS]])),"NÃO","SIM")</f>
        <v>NÃO</v>
      </c>
      <c r="U1470" s="2" t="str">
        <f>IF(ISERR(FIND("11",GERAL[[#This Row],[ODS]])),"NÃO","SIM")</f>
        <v>NÃO</v>
      </c>
      <c r="V1470" s="2" t="str">
        <f>IF(ISERR(FIND("12",GERAL[[#This Row],[ODS]])),"NÃO","SIM")</f>
        <v>NÃO</v>
      </c>
      <c r="W1470" s="2" t="str">
        <f>IF(ISERR(FIND("13",GERAL[[#This Row],[ODS]])),"NÃO","SIM")</f>
        <v>NÃO</v>
      </c>
      <c r="X1470" s="2" t="str">
        <f>IF(ISERR(FIND("14",GERAL[[#This Row],[ODS]])),"NÃO","SIM")</f>
        <v>NÃO</v>
      </c>
      <c r="Y1470" s="2" t="str">
        <f>IF(ISERR(FIND("15",GERAL[[#This Row],[ODS]])),"NÃO","SIM")</f>
        <v>NÃO</v>
      </c>
      <c r="Z1470" s="2" t="str">
        <f>IF(ISERR(FIND("16",GERAL[[#This Row],[ODS]])),"NÃO","SIM")</f>
        <v>SIM</v>
      </c>
      <c r="AA1470" s="2" t="str">
        <f>IF(ISERR(FIND("17",GERAL[[#This Row],[ODS]])),"NÃO","SIM")</f>
        <v>SIM</v>
      </c>
      <c r="AB1470" s="1">
        <v>67.659630420636859</v>
      </c>
      <c r="AC1470" s="1">
        <v>71.972770138437056</v>
      </c>
      <c r="AD1470" s="1">
        <v>74.803637724339609</v>
      </c>
      <c r="AE1470" s="1">
        <v>80.020564601562782</v>
      </c>
      <c r="AF1470" s="1">
        <v>79.271213643781408</v>
      </c>
      <c r="AG1470" s="1" t="str">
        <f>GERAL[[#This Row],[SIGLA]]&amp;GERAL[[#This Row],[CÓD]]</f>
        <v>MTSF_AU</v>
      </c>
      <c r="AH1470" s="1">
        <f ca="1">VLOOKUP(GERAL[[#This Row],[REF_NOTA]],BASE_NOTAS[],7,FALSE)</f>
        <v>79.503391040780599</v>
      </c>
      <c r="AI1470" s="31">
        <f ca="1">IF(GERAL[[#This Row],[Nota 2025]]="",0,GERAL[[#This Row],[Nota 2026]]-GERAL[[#This Row],[Nota 2025]])</f>
        <v>0.23217739699919093</v>
      </c>
    </row>
    <row r="1471" spans="1:35" ht="17" x14ac:dyDescent="0.35">
      <c r="A1471" s="2" t="s">
        <v>167</v>
      </c>
      <c r="B1471" s="2" t="s">
        <v>193</v>
      </c>
      <c r="C1471" s="2" t="s">
        <v>216</v>
      </c>
      <c r="D1471" s="15" t="s">
        <v>59</v>
      </c>
      <c r="E1471" s="2" t="s">
        <v>128</v>
      </c>
      <c r="F1471" s="2" t="str">
        <f>VLOOKUP(GERAL[[#This Row],[CÓD]],SEALL,6,FALSE)</f>
        <v>G</v>
      </c>
      <c r="G147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7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47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71" s="2" t="str">
        <f>VLOOKUP(GERAL[[#This Row],[CÓD]],SEALL,4,FALSE)</f>
        <v>16, 17</v>
      </c>
      <c r="K1471" s="2" t="str">
        <f>IF(ISERR(FIND("01",GERAL[[#This Row],[ODS]])),"NÃO","SIM")</f>
        <v>NÃO</v>
      </c>
      <c r="L1471" s="2" t="str">
        <f>IF(ISERR(FIND("02",GERAL[[#This Row],[ODS]])),"NÃO","SIM")</f>
        <v>NÃO</v>
      </c>
      <c r="M1471" s="2" t="str">
        <f>IF(ISERR(FIND("03",GERAL[[#This Row],[ODS]])),"NÃO","SIM")</f>
        <v>NÃO</v>
      </c>
      <c r="N1471" s="2" t="str">
        <f>IF(ISERR(FIND("04",GERAL[[#This Row],[ODS]])),"NÃO","SIM")</f>
        <v>NÃO</v>
      </c>
      <c r="O1471" s="2" t="str">
        <f>IF(ISERR(FIND("05",GERAL[[#This Row],[ODS]])),"NÃO","SIM")</f>
        <v>NÃO</v>
      </c>
      <c r="P1471" s="2" t="str">
        <f>IF(ISERR(FIND("06",GERAL[[#This Row],[ODS]])),"NÃO","SIM")</f>
        <v>NÃO</v>
      </c>
      <c r="Q1471" s="2" t="str">
        <f>IF(ISERR(FIND("07",GERAL[[#This Row],[ODS]])),"NÃO","SIM")</f>
        <v>NÃO</v>
      </c>
      <c r="R1471" s="2" t="str">
        <f>IF(ISERR(FIND("08",GERAL[[#This Row],[ODS]])),"NÃO","SIM")</f>
        <v>NÃO</v>
      </c>
      <c r="S1471" s="2" t="str">
        <f>IF(ISERR(FIND("09",GERAL[[#This Row],[ODS]])),"NÃO","SIM")</f>
        <v>NÃO</v>
      </c>
      <c r="T1471" s="2" t="str">
        <f>IF(ISERR(FIND("10",GERAL[[#This Row],[ODS]])),"NÃO","SIM")</f>
        <v>NÃO</v>
      </c>
      <c r="U1471" s="2" t="str">
        <f>IF(ISERR(FIND("11",GERAL[[#This Row],[ODS]])),"NÃO","SIM")</f>
        <v>NÃO</v>
      </c>
      <c r="V1471" s="2" t="str">
        <f>IF(ISERR(FIND("12",GERAL[[#This Row],[ODS]])),"NÃO","SIM")</f>
        <v>NÃO</v>
      </c>
      <c r="W1471" s="2" t="str">
        <f>IF(ISERR(FIND("13",GERAL[[#This Row],[ODS]])),"NÃO","SIM")</f>
        <v>NÃO</v>
      </c>
      <c r="X1471" s="2" t="str">
        <f>IF(ISERR(FIND("14",GERAL[[#This Row],[ODS]])),"NÃO","SIM")</f>
        <v>NÃO</v>
      </c>
      <c r="Y1471" s="2" t="str">
        <f>IF(ISERR(FIND("15",GERAL[[#This Row],[ODS]])),"NÃO","SIM")</f>
        <v>NÃO</v>
      </c>
      <c r="Z1471" s="2" t="str">
        <f>IF(ISERR(FIND("16",GERAL[[#This Row],[ODS]])),"NÃO","SIM")</f>
        <v>SIM</v>
      </c>
      <c r="AA1471" s="2" t="str">
        <f>IF(ISERR(FIND("17",GERAL[[#This Row],[ODS]])),"NÃO","SIM")</f>
        <v>SIM</v>
      </c>
      <c r="AB1471" s="1">
        <v>60.490351703174355</v>
      </c>
      <c r="AC1471" s="1">
        <v>60.101600457150681</v>
      </c>
      <c r="AD1471" s="1">
        <v>65.50656678488599</v>
      </c>
      <c r="AE1471" s="1">
        <v>67.432140237480638</v>
      </c>
      <c r="AF1471" s="1">
        <v>73.107668236792975</v>
      </c>
      <c r="AG1471" s="1" t="str">
        <f>GERAL[[#This Row],[SIGLA]]&amp;GERAL[[#This Row],[CÓD]]</f>
        <v>MSSF_AU</v>
      </c>
      <c r="AH1471" s="1">
        <f ca="1">VLOOKUP(GERAL[[#This Row],[REF_NOTA]],BASE_NOTAS[],7,FALSE)</f>
        <v>70.982522456734756</v>
      </c>
      <c r="AI1471" s="31">
        <f ca="1">IF(GERAL[[#This Row],[Nota 2025]]="",0,GERAL[[#This Row],[Nota 2026]]-GERAL[[#This Row],[Nota 2025]])</f>
        <v>-2.1251457800582187</v>
      </c>
    </row>
    <row r="1472" spans="1:35" ht="17" x14ac:dyDescent="0.35">
      <c r="A1472" s="2" t="s">
        <v>166</v>
      </c>
      <c r="B1472" s="2" t="s">
        <v>192</v>
      </c>
      <c r="C1472" s="2" t="s">
        <v>216</v>
      </c>
      <c r="D1472" s="15" t="s">
        <v>59</v>
      </c>
      <c r="E1472" s="2" t="s">
        <v>128</v>
      </c>
      <c r="F1472" s="2" t="str">
        <f>VLOOKUP(GERAL[[#This Row],[CÓD]],SEALL,6,FALSE)</f>
        <v>G</v>
      </c>
      <c r="G147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7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47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72" s="2" t="str">
        <f>VLOOKUP(GERAL[[#This Row],[CÓD]],SEALL,4,FALSE)</f>
        <v>16, 17</v>
      </c>
      <c r="K1472" s="2" t="str">
        <f>IF(ISERR(FIND("01",GERAL[[#This Row],[ODS]])),"NÃO","SIM")</f>
        <v>NÃO</v>
      </c>
      <c r="L1472" s="2" t="str">
        <f>IF(ISERR(FIND("02",GERAL[[#This Row],[ODS]])),"NÃO","SIM")</f>
        <v>NÃO</v>
      </c>
      <c r="M1472" s="2" t="str">
        <f>IF(ISERR(FIND("03",GERAL[[#This Row],[ODS]])),"NÃO","SIM")</f>
        <v>NÃO</v>
      </c>
      <c r="N1472" s="2" t="str">
        <f>IF(ISERR(FIND("04",GERAL[[#This Row],[ODS]])),"NÃO","SIM")</f>
        <v>NÃO</v>
      </c>
      <c r="O1472" s="2" t="str">
        <f>IF(ISERR(FIND("05",GERAL[[#This Row],[ODS]])),"NÃO","SIM")</f>
        <v>NÃO</v>
      </c>
      <c r="P1472" s="2" t="str">
        <f>IF(ISERR(FIND("06",GERAL[[#This Row],[ODS]])),"NÃO","SIM")</f>
        <v>NÃO</v>
      </c>
      <c r="Q1472" s="2" t="str">
        <f>IF(ISERR(FIND("07",GERAL[[#This Row],[ODS]])),"NÃO","SIM")</f>
        <v>NÃO</v>
      </c>
      <c r="R1472" s="2" t="str">
        <f>IF(ISERR(FIND("08",GERAL[[#This Row],[ODS]])),"NÃO","SIM")</f>
        <v>NÃO</v>
      </c>
      <c r="S1472" s="2" t="str">
        <f>IF(ISERR(FIND("09",GERAL[[#This Row],[ODS]])),"NÃO","SIM")</f>
        <v>NÃO</v>
      </c>
      <c r="T1472" s="2" t="str">
        <f>IF(ISERR(FIND("10",GERAL[[#This Row],[ODS]])),"NÃO","SIM")</f>
        <v>NÃO</v>
      </c>
      <c r="U1472" s="2" t="str">
        <f>IF(ISERR(FIND("11",GERAL[[#This Row],[ODS]])),"NÃO","SIM")</f>
        <v>NÃO</v>
      </c>
      <c r="V1472" s="2" t="str">
        <f>IF(ISERR(FIND("12",GERAL[[#This Row],[ODS]])),"NÃO","SIM")</f>
        <v>NÃO</v>
      </c>
      <c r="W1472" s="2" t="str">
        <f>IF(ISERR(FIND("13",GERAL[[#This Row],[ODS]])),"NÃO","SIM")</f>
        <v>NÃO</v>
      </c>
      <c r="X1472" s="2" t="str">
        <f>IF(ISERR(FIND("14",GERAL[[#This Row],[ODS]])),"NÃO","SIM")</f>
        <v>NÃO</v>
      </c>
      <c r="Y1472" s="2" t="str">
        <f>IF(ISERR(FIND("15",GERAL[[#This Row],[ODS]])),"NÃO","SIM")</f>
        <v>NÃO</v>
      </c>
      <c r="Z1472" s="2" t="str">
        <f>IF(ISERR(FIND("16",GERAL[[#This Row],[ODS]])),"NÃO","SIM")</f>
        <v>SIM</v>
      </c>
      <c r="AA1472" s="2" t="str">
        <f>IF(ISERR(FIND("17",GERAL[[#This Row],[ODS]])),"NÃO","SIM")</f>
        <v>SIM</v>
      </c>
      <c r="AB1472" s="1">
        <v>80.945285867943028</v>
      </c>
      <c r="AC1472" s="1">
        <v>79.910425431215486</v>
      </c>
      <c r="AD1472" s="1">
        <v>74.42213547897866</v>
      </c>
      <c r="AE1472" s="1">
        <v>83.244745228742502</v>
      </c>
      <c r="AF1472" s="1">
        <v>80.031514570369708</v>
      </c>
      <c r="AG1472" s="1" t="str">
        <f>GERAL[[#This Row],[SIGLA]]&amp;GERAL[[#This Row],[CÓD]]</f>
        <v>MGSF_AU</v>
      </c>
      <c r="AH1472" s="1">
        <f ca="1">VLOOKUP(GERAL[[#This Row],[REF_NOTA]],BASE_NOTAS[],7,FALSE)</f>
        <v>81.423601848461672</v>
      </c>
      <c r="AI1472" s="31">
        <f ca="1">IF(GERAL[[#This Row],[Nota 2025]]="",0,GERAL[[#This Row],[Nota 2026]]-GERAL[[#This Row],[Nota 2025]])</f>
        <v>1.3920872780919638</v>
      </c>
    </row>
    <row r="1473" spans="1:35" ht="17" x14ac:dyDescent="0.35">
      <c r="A1473" s="2" t="s">
        <v>169</v>
      </c>
      <c r="B1473" s="2" t="s">
        <v>196</v>
      </c>
      <c r="C1473" s="2" t="s">
        <v>216</v>
      </c>
      <c r="D1473" s="15" t="s">
        <v>59</v>
      </c>
      <c r="E1473" s="2" t="s">
        <v>128</v>
      </c>
      <c r="F1473" s="2" t="str">
        <f>VLOOKUP(GERAL[[#This Row],[CÓD]],SEALL,6,FALSE)</f>
        <v>G</v>
      </c>
      <c r="G147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7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47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73" s="2" t="str">
        <f>VLOOKUP(GERAL[[#This Row],[CÓD]],SEALL,4,FALSE)</f>
        <v>16, 17</v>
      </c>
      <c r="K1473" s="2" t="str">
        <f>IF(ISERR(FIND("01",GERAL[[#This Row],[ODS]])),"NÃO","SIM")</f>
        <v>NÃO</v>
      </c>
      <c r="L1473" s="2" t="str">
        <f>IF(ISERR(FIND("02",GERAL[[#This Row],[ODS]])),"NÃO","SIM")</f>
        <v>NÃO</v>
      </c>
      <c r="M1473" s="2" t="str">
        <f>IF(ISERR(FIND("03",GERAL[[#This Row],[ODS]])),"NÃO","SIM")</f>
        <v>NÃO</v>
      </c>
      <c r="N1473" s="2" t="str">
        <f>IF(ISERR(FIND("04",GERAL[[#This Row],[ODS]])),"NÃO","SIM")</f>
        <v>NÃO</v>
      </c>
      <c r="O1473" s="2" t="str">
        <f>IF(ISERR(FIND("05",GERAL[[#This Row],[ODS]])),"NÃO","SIM")</f>
        <v>NÃO</v>
      </c>
      <c r="P1473" s="2" t="str">
        <f>IF(ISERR(FIND("06",GERAL[[#This Row],[ODS]])),"NÃO","SIM")</f>
        <v>NÃO</v>
      </c>
      <c r="Q1473" s="2" t="str">
        <f>IF(ISERR(FIND("07",GERAL[[#This Row],[ODS]])),"NÃO","SIM")</f>
        <v>NÃO</v>
      </c>
      <c r="R1473" s="2" t="str">
        <f>IF(ISERR(FIND("08",GERAL[[#This Row],[ODS]])),"NÃO","SIM")</f>
        <v>NÃO</v>
      </c>
      <c r="S1473" s="2" t="str">
        <f>IF(ISERR(FIND("09",GERAL[[#This Row],[ODS]])),"NÃO","SIM")</f>
        <v>NÃO</v>
      </c>
      <c r="T1473" s="2" t="str">
        <f>IF(ISERR(FIND("10",GERAL[[#This Row],[ODS]])),"NÃO","SIM")</f>
        <v>NÃO</v>
      </c>
      <c r="U1473" s="2" t="str">
        <f>IF(ISERR(FIND("11",GERAL[[#This Row],[ODS]])),"NÃO","SIM")</f>
        <v>NÃO</v>
      </c>
      <c r="V1473" s="2" t="str">
        <f>IF(ISERR(FIND("12",GERAL[[#This Row],[ODS]])),"NÃO","SIM")</f>
        <v>NÃO</v>
      </c>
      <c r="W1473" s="2" t="str">
        <f>IF(ISERR(FIND("13",GERAL[[#This Row],[ODS]])),"NÃO","SIM")</f>
        <v>NÃO</v>
      </c>
      <c r="X1473" s="2" t="str">
        <f>IF(ISERR(FIND("14",GERAL[[#This Row],[ODS]])),"NÃO","SIM")</f>
        <v>NÃO</v>
      </c>
      <c r="Y1473" s="2" t="str">
        <f>IF(ISERR(FIND("15",GERAL[[#This Row],[ODS]])),"NÃO","SIM")</f>
        <v>NÃO</v>
      </c>
      <c r="Z1473" s="2" t="str">
        <f>IF(ISERR(FIND("16",GERAL[[#This Row],[ODS]])),"NÃO","SIM")</f>
        <v>SIM</v>
      </c>
      <c r="AA1473" s="2" t="str">
        <f>IF(ISERR(FIND("17",GERAL[[#This Row],[ODS]])),"NÃO","SIM")</f>
        <v>SIM</v>
      </c>
      <c r="AB1473" s="1">
        <v>53.272581140579582</v>
      </c>
      <c r="AC1473" s="1">
        <v>51.715156311405316</v>
      </c>
      <c r="AD1473" s="1">
        <v>53.029700505886943</v>
      </c>
      <c r="AE1473" s="1">
        <v>55.57522962533897</v>
      </c>
      <c r="AF1473" s="1">
        <v>50.49241724027025</v>
      </c>
      <c r="AG1473" s="1" t="str">
        <f>GERAL[[#This Row],[SIGLA]]&amp;GERAL[[#This Row],[CÓD]]</f>
        <v>PASF_AU</v>
      </c>
      <c r="AH1473" s="1">
        <f ca="1">VLOOKUP(GERAL[[#This Row],[REF_NOTA]],BASE_NOTAS[],7,FALSE)</f>
        <v>47.471747782031727</v>
      </c>
      <c r="AI1473" s="31">
        <f ca="1">IF(GERAL[[#This Row],[Nota 2025]]="",0,GERAL[[#This Row],[Nota 2026]]-GERAL[[#This Row],[Nota 2025]])</f>
        <v>-3.0206694582385225</v>
      </c>
    </row>
    <row r="1474" spans="1:35" ht="17" x14ac:dyDescent="0.35">
      <c r="A1474" s="2" t="s">
        <v>170</v>
      </c>
      <c r="B1474" s="2" t="s">
        <v>197</v>
      </c>
      <c r="C1474" s="2" t="s">
        <v>216</v>
      </c>
      <c r="D1474" s="15" t="s">
        <v>59</v>
      </c>
      <c r="E1474" s="2" t="s">
        <v>128</v>
      </c>
      <c r="F1474" s="2" t="str">
        <f>VLOOKUP(GERAL[[#This Row],[CÓD]],SEALL,6,FALSE)</f>
        <v>G</v>
      </c>
      <c r="G147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7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47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74" s="2" t="str">
        <f>VLOOKUP(GERAL[[#This Row],[CÓD]],SEALL,4,FALSE)</f>
        <v>16, 17</v>
      </c>
      <c r="K1474" s="2" t="str">
        <f>IF(ISERR(FIND("01",GERAL[[#This Row],[ODS]])),"NÃO","SIM")</f>
        <v>NÃO</v>
      </c>
      <c r="L1474" s="2" t="str">
        <f>IF(ISERR(FIND("02",GERAL[[#This Row],[ODS]])),"NÃO","SIM")</f>
        <v>NÃO</v>
      </c>
      <c r="M1474" s="2" t="str">
        <f>IF(ISERR(FIND("03",GERAL[[#This Row],[ODS]])),"NÃO","SIM")</f>
        <v>NÃO</v>
      </c>
      <c r="N1474" s="2" t="str">
        <f>IF(ISERR(FIND("04",GERAL[[#This Row],[ODS]])),"NÃO","SIM")</f>
        <v>NÃO</v>
      </c>
      <c r="O1474" s="2" t="str">
        <f>IF(ISERR(FIND("05",GERAL[[#This Row],[ODS]])),"NÃO","SIM")</f>
        <v>NÃO</v>
      </c>
      <c r="P1474" s="2" t="str">
        <f>IF(ISERR(FIND("06",GERAL[[#This Row],[ODS]])),"NÃO","SIM")</f>
        <v>NÃO</v>
      </c>
      <c r="Q1474" s="2" t="str">
        <f>IF(ISERR(FIND("07",GERAL[[#This Row],[ODS]])),"NÃO","SIM")</f>
        <v>NÃO</v>
      </c>
      <c r="R1474" s="2" t="str">
        <f>IF(ISERR(FIND("08",GERAL[[#This Row],[ODS]])),"NÃO","SIM")</f>
        <v>NÃO</v>
      </c>
      <c r="S1474" s="2" t="str">
        <f>IF(ISERR(FIND("09",GERAL[[#This Row],[ODS]])),"NÃO","SIM")</f>
        <v>NÃO</v>
      </c>
      <c r="T1474" s="2" t="str">
        <f>IF(ISERR(FIND("10",GERAL[[#This Row],[ODS]])),"NÃO","SIM")</f>
        <v>NÃO</v>
      </c>
      <c r="U1474" s="2" t="str">
        <f>IF(ISERR(FIND("11",GERAL[[#This Row],[ODS]])),"NÃO","SIM")</f>
        <v>NÃO</v>
      </c>
      <c r="V1474" s="2" t="str">
        <f>IF(ISERR(FIND("12",GERAL[[#This Row],[ODS]])),"NÃO","SIM")</f>
        <v>NÃO</v>
      </c>
      <c r="W1474" s="2" t="str">
        <f>IF(ISERR(FIND("13",GERAL[[#This Row],[ODS]])),"NÃO","SIM")</f>
        <v>NÃO</v>
      </c>
      <c r="X1474" s="2" t="str">
        <f>IF(ISERR(FIND("14",GERAL[[#This Row],[ODS]])),"NÃO","SIM")</f>
        <v>NÃO</v>
      </c>
      <c r="Y1474" s="2" t="str">
        <f>IF(ISERR(FIND("15",GERAL[[#This Row],[ODS]])),"NÃO","SIM")</f>
        <v>NÃO</v>
      </c>
      <c r="Z1474" s="2" t="str">
        <f>IF(ISERR(FIND("16",GERAL[[#This Row],[ODS]])),"NÃO","SIM")</f>
        <v>SIM</v>
      </c>
      <c r="AA1474" s="2" t="str">
        <f>IF(ISERR(FIND("17",GERAL[[#This Row],[ODS]])),"NÃO","SIM")</f>
        <v>SIM</v>
      </c>
      <c r="AB1474" s="1">
        <v>28.760464915785946</v>
      </c>
      <c r="AC1474" s="1">
        <v>29.97446665136701</v>
      </c>
      <c r="AD1474" s="1">
        <v>37.103746016634254</v>
      </c>
      <c r="AE1474" s="1">
        <v>33.364476052689611</v>
      </c>
      <c r="AF1474" s="1">
        <v>33.271068591805346</v>
      </c>
      <c r="AG1474" s="1" t="str">
        <f>GERAL[[#This Row],[SIGLA]]&amp;GERAL[[#This Row],[CÓD]]</f>
        <v>PBSF_AU</v>
      </c>
      <c r="AH1474" s="1">
        <f ca="1">VLOOKUP(GERAL[[#This Row],[REF_NOTA]],BASE_NOTAS[],7,FALSE)</f>
        <v>34.410977091477392</v>
      </c>
      <c r="AI1474" s="31">
        <f ca="1">IF(GERAL[[#This Row],[Nota 2025]]="",0,GERAL[[#This Row],[Nota 2026]]-GERAL[[#This Row],[Nota 2025]])</f>
        <v>1.1399084996720461</v>
      </c>
    </row>
    <row r="1475" spans="1:35" ht="17" x14ac:dyDescent="0.35">
      <c r="A1475" s="2" t="s">
        <v>173</v>
      </c>
      <c r="B1475" s="2" t="s">
        <v>200</v>
      </c>
      <c r="C1475" s="2" t="s">
        <v>216</v>
      </c>
      <c r="D1475" s="15" t="s">
        <v>59</v>
      </c>
      <c r="E1475" s="2" t="s">
        <v>128</v>
      </c>
      <c r="F1475" s="2" t="str">
        <f>VLOOKUP(GERAL[[#This Row],[CÓD]],SEALL,6,FALSE)</f>
        <v>G</v>
      </c>
      <c r="G147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7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47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75" s="2" t="str">
        <f>VLOOKUP(GERAL[[#This Row],[CÓD]],SEALL,4,FALSE)</f>
        <v>16, 17</v>
      </c>
      <c r="K1475" s="2" t="str">
        <f>IF(ISERR(FIND("01",GERAL[[#This Row],[ODS]])),"NÃO","SIM")</f>
        <v>NÃO</v>
      </c>
      <c r="L1475" s="2" t="str">
        <f>IF(ISERR(FIND("02",GERAL[[#This Row],[ODS]])),"NÃO","SIM")</f>
        <v>NÃO</v>
      </c>
      <c r="M1475" s="2" t="str">
        <f>IF(ISERR(FIND("03",GERAL[[#This Row],[ODS]])),"NÃO","SIM")</f>
        <v>NÃO</v>
      </c>
      <c r="N1475" s="2" t="str">
        <f>IF(ISERR(FIND("04",GERAL[[#This Row],[ODS]])),"NÃO","SIM")</f>
        <v>NÃO</v>
      </c>
      <c r="O1475" s="2" t="str">
        <f>IF(ISERR(FIND("05",GERAL[[#This Row],[ODS]])),"NÃO","SIM")</f>
        <v>NÃO</v>
      </c>
      <c r="P1475" s="2" t="str">
        <f>IF(ISERR(FIND("06",GERAL[[#This Row],[ODS]])),"NÃO","SIM")</f>
        <v>NÃO</v>
      </c>
      <c r="Q1475" s="2" t="str">
        <f>IF(ISERR(FIND("07",GERAL[[#This Row],[ODS]])),"NÃO","SIM")</f>
        <v>NÃO</v>
      </c>
      <c r="R1475" s="2" t="str">
        <f>IF(ISERR(FIND("08",GERAL[[#This Row],[ODS]])),"NÃO","SIM")</f>
        <v>NÃO</v>
      </c>
      <c r="S1475" s="2" t="str">
        <f>IF(ISERR(FIND("09",GERAL[[#This Row],[ODS]])),"NÃO","SIM")</f>
        <v>NÃO</v>
      </c>
      <c r="T1475" s="2" t="str">
        <f>IF(ISERR(FIND("10",GERAL[[#This Row],[ODS]])),"NÃO","SIM")</f>
        <v>NÃO</v>
      </c>
      <c r="U1475" s="2" t="str">
        <f>IF(ISERR(FIND("11",GERAL[[#This Row],[ODS]])),"NÃO","SIM")</f>
        <v>NÃO</v>
      </c>
      <c r="V1475" s="2" t="str">
        <f>IF(ISERR(FIND("12",GERAL[[#This Row],[ODS]])),"NÃO","SIM")</f>
        <v>NÃO</v>
      </c>
      <c r="W1475" s="2" t="str">
        <f>IF(ISERR(FIND("13",GERAL[[#This Row],[ODS]])),"NÃO","SIM")</f>
        <v>NÃO</v>
      </c>
      <c r="X1475" s="2" t="str">
        <f>IF(ISERR(FIND("14",GERAL[[#This Row],[ODS]])),"NÃO","SIM")</f>
        <v>NÃO</v>
      </c>
      <c r="Y1475" s="2" t="str">
        <f>IF(ISERR(FIND("15",GERAL[[#This Row],[ODS]])),"NÃO","SIM")</f>
        <v>NÃO</v>
      </c>
      <c r="Z1475" s="2" t="str">
        <f>IF(ISERR(FIND("16",GERAL[[#This Row],[ODS]])),"NÃO","SIM")</f>
        <v>SIM</v>
      </c>
      <c r="AA1475" s="2" t="str">
        <f>IF(ISERR(FIND("17",GERAL[[#This Row],[ODS]])),"NÃO","SIM")</f>
        <v>SIM</v>
      </c>
      <c r="AB1475" s="1">
        <v>69.736862308618399</v>
      </c>
      <c r="AC1475" s="1">
        <v>70.621755065828182</v>
      </c>
      <c r="AD1475" s="1">
        <v>77.174984447507683</v>
      </c>
      <c r="AE1475" s="1">
        <v>77.183444565566916</v>
      </c>
      <c r="AF1475" s="1">
        <v>77.246294707841088</v>
      </c>
      <c r="AG1475" s="1" t="str">
        <f>GERAL[[#This Row],[SIGLA]]&amp;GERAL[[#This Row],[CÓD]]</f>
        <v>PRSF_AU</v>
      </c>
      <c r="AH1475" s="1">
        <f ca="1">VLOOKUP(GERAL[[#This Row],[REF_NOTA]],BASE_NOTAS[],7,FALSE)</f>
        <v>74.766481556264409</v>
      </c>
      <c r="AI1475" s="31">
        <f ca="1">IF(GERAL[[#This Row],[Nota 2025]]="",0,GERAL[[#This Row],[Nota 2026]]-GERAL[[#This Row],[Nota 2025]])</f>
        <v>-2.4798131515766784</v>
      </c>
    </row>
    <row r="1476" spans="1:35" ht="17" x14ac:dyDescent="0.35">
      <c r="A1476" s="2" t="s">
        <v>171</v>
      </c>
      <c r="B1476" s="2" t="s">
        <v>198</v>
      </c>
      <c r="C1476" s="2" t="s">
        <v>216</v>
      </c>
      <c r="D1476" s="15" t="s">
        <v>59</v>
      </c>
      <c r="E1476" s="2" t="s">
        <v>128</v>
      </c>
      <c r="F1476" s="2" t="str">
        <f>VLOOKUP(GERAL[[#This Row],[CÓD]],SEALL,6,FALSE)</f>
        <v>G</v>
      </c>
      <c r="G147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7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47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76" s="2" t="str">
        <f>VLOOKUP(GERAL[[#This Row],[CÓD]],SEALL,4,FALSE)</f>
        <v>16, 17</v>
      </c>
      <c r="K1476" s="2" t="str">
        <f>IF(ISERR(FIND("01",GERAL[[#This Row],[ODS]])),"NÃO","SIM")</f>
        <v>NÃO</v>
      </c>
      <c r="L1476" s="2" t="str">
        <f>IF(ISERR(FIND("02",GERAL[[#This Row],[ODS]])),"NÃO","SIM")</f>
        <v>NÃO</v>
      </c>
      <c r="M1476" s="2" t="str">
        <f>IF(ISERR(FIND("03",GERAL[[#This Row],[ODS]])),"NÃO","SIM")</f>
        <v>NÃO</v>
      </c>
      <c r="N1476" s="2" t="str">
        <f>IF(ISERR(FIND("04",GERAL[[#This Row],[ODS]])),"NÃO","SIM")</f>
        <v>NÃO</v>
      </c>
      <c r="O1476" s="2" t="str">
        <f>IF(ISERR(FIND("05",GERAL[[#This Row],[ODS]])),"NÃO","SIM")</f>
        <v>NÃO</v>
      </c>
      <c r="P1476" s="2" t="str">
        <f>IF(ISERR(FIND("06",GERAL[[#This Row],[ODS]])),"NÃO","SIM")</f>
        <v>NÃO</v>
      </c>
      <c r="Q1476" s="2" t="str">
        <f>IF(ISERR(FIND("07",GERAL[[#This Row],[ODS]])),"NÃO","SIM")</f>
        <v>NÃO</v>
      </c>
      <c r="R1476" s="2" t="str">
        <f>IF(ISERR(FIND("08",GERAL[[#This Row],[ODS]])),"NÃO","SIM")</f>
        <v>NÃO</v>
      </c>
      <c r="S1476" s="2" t="str">
        <f>IF(ISERR(FIND("09",GERAL[[#This Row],[ODS]])),"NÃO","SIM")</f>
        <v>NÃO</v>
      </c>
      <c r="T1476" s="2" t="str">
        <f>IF(ISERR(FIND("10",GERAL[[#This Row],[ODS]])),"NÃO","SIM")</f>
        <v>NÃO</v>
      </c>
      <c r="U1476" s="2" t="str">
        <f>IF(ISERR(FIND("11",GERAL[[#This Row],[ODS]])),"NÃO","SIM")</f>
        <v>NÃO</v>
      </c>
      <c r="V1476" s="2" t="str">
        <f>IF(ISERR(FIND("12",GERAL[[#This Row],[ODS]])),"NÃO","SIM")</f>
        <v>NÃO</v>
      </c>
      <c r="W1476" s="2" t="str">
        <f>IF(ISERR(FIND("13",GERAL[[#This Row],[ODS]])),"NÃO","SIM")</f>
        <v>NÃO</v>
      </c>
      <c r="X1476" s="2" t="str">
        <f>IF(ISERR(FIND("14",GERAL[[#This Row],[ODS]])),"NÃO","SIM")</f>
        <v>NÃO</v>
      </c>
      <c r="Y1476" s="2" t="str">
        <f>IF(ISERR(FIND("15",GERAL[[#This Row],[ODS]])),"NÃO","SIM")</f>
        <v>NÃO</v>
      </c>
      <c r="Z1476" s="2" t="str">
        <f>IF(ISERR(FIND("16",GERAL[[#This Row],[ODS]])),"NÃO","SIM")</f>
        <v>SIM</v>
      </c>
      <c r="AA1476" s="2" t="str">
        <f>IF(ISERR(FIND("17",GERAL[[#This Row],[ODS]])),"NÃO","SIM")</f>
        <v>SIM</v>
      </c>
      <c r="AB1476" s="1">
        <v>57.663560379207865</v>
      </c>
      <c r="AC1476" s="1">
        <v>57.405150861238511</v>
      </c>
      <c r="AD1476" s="1">
        <v>55.241689615642528</v>
      </c>
      <c r="AE1476" s="1">
        <v>55.041186043140044</v>
      </c>
      <c r="AF1476" s="1">
        <v>43.767254449968988</v>
      </c>
      <c r="AG1476" s="1" t="str">
        <f>GERAL[[#This Row],[SIGLA]]&amp;GERAL[[#This Row],[CÓD]]</f>
        <v>PESF_AU</v>
      </c>
      <c r="AH1476" s="1">
        <f ca="1">VLOOKUP(GERAL[[#This Row],[REF_NOTA]],BASE_NOTAS[],7,FALSE)</f>
        <v>46.54649327515078</v>
      </c>
      <c r="AI1476" s="31">
        <f ca="1">IF(GERAL[[#This Row],[Nota 2025]]="",0,GERAL[[#This Row],[Nota 2026]]-GERAL[[#This Row],[Nota 2025]])</f>
        <v>2.7792388251817925</v>
      </c>
    </row>
    <row r="1477" spans="1:35" ht="17" x14ac:dyDescent="0.35">
      <c r="A1477" s="2" t="s">
        <v>172</v>
      </c>
      <c r="B1477" s="2" t="s">
        <v>199</v>
      </c>
      <c r="C1477" s="2" t="s">
        <v>216</v>
      </c>
      <c r="D1477" s="15" t="s">
        <v>59</v>
      </c>
      <c r="E1477" s="2" t="s">
        <v>128</v>
      </c>
      <c r="F1477" s="2" t="str">
        <f>VLOOKUP(GERAL[[#This Row],[CÓD]],SEALL,6,FALSE)</f>
        <v>G</v>
      </c>
      <c r="G147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7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47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77" s="2" t="str">
        <f>VLOOKUP(GERAL[[#This Row],[CÓD]],SEALL,4,FALSE)</f>
        <v>16, 17</v>
      </c>
      <c r="K1477" s="2" t="str">
        <f>IF(ISERR(FIND("01",GERAL[[#This Row],[ODS]])),"NÃO","SIM")</f>
        <v>NÃO</v>
      </c>
      <c r="L1477" s="2" t="str">
        <f>IF(ISERR(FIND("02",GERAL[[#This Row],[ODS]])),"NÃO","SIM")</f>
        <v>NÃO</v>
      </c>
      <c r="M1477" s="2" t="str">
        <f>IF(ISERR(FIND("03",GERAL[[#This Row],[ODS]])),"NÃO","SIM")</f>
        <v>NÃO</v>
      </c>
      <c r="N1477" s="2" t="str">
        <f>IF(ISERR(FIND("04",GERAL[[#This Row],[ODS]])),"NÃO","SIM")</f>
        <v>NÃO</v>
      </c>
      <c r="O1477" s="2" t="str">
        <f>IF(ISERR(FIND("05",GERAL[[#This Row],[ODS]])),"NÃO","SIM")</f>
        <v>NÃO</v>
      </c>
      <c r="P1477" s="2" t="str">
        <f>IF(ISERR(FIND("06",GERAL[[#This Row],[ODS]])),"NÃO","SIM")</f>
        <v>NÃO</v>
      </c>
      <c r="Q1477" s="2" t="str">
        <f>IF(ISERR(FIND("07",GERAL[[#This Row],[ODS]])),"NÃO","SIM")</f>
        <v>NÃO</v>
      </c>
      <c r="R1477" s="2" t="str">
        <f>IF(ISERR(FIND("08",GERAL[[#This Row],[ODS]])),"NÃO","SIM")</f>
        <v>NÃO</v>
      </c>
      <c r="S1477" s="2" t="str">
        <f>IF(ISERR(FIND("09",GERAL[[#This Row],[ODS]])),"NÃO","SIM")</f>
        <v>NÃO</v>
      </c>
      <c r="T1477" s="2" t="str">
        <f>IF(ISERR(FIND("10",GERAL[[#This Row],[ODS]])),"NÃO","SIM")</f>
        <v>NÃO</v>
      </c>
      <c r="U1477" s="2" t="str">
        <f>IF(ISERR(FIND("11",GERAL[[#This Row],[ODS]])),"NÃO","SIM")</f>
        <v>NÃO</v>
      </c>
      <c r="V1477" s="2" t="str">
        <f>IF(ISERR(FIND("12",GERAL[[#This Row],[ODS]])),"NÃO","SIM")</f>
        <v>NÃO</v>
      </c>
      <c r="W1477" s="2" t="str">
        <f>IF(ISERR(FIND("13",GERAL[[#This Row],[ODS]])),"NÃO","SIM")</f>
        <v>NÃO</v>
      </c>
      <c r="X1477" s="2" t="str">
        <f>IF(ISERR(FIND("14",GERAL[[#This Row],[ODS]])),"NÃO","SIM")</f>
        <v>NÃO</v>
      </c>
      <c r="Y1477" s="2" t="str">
        <f>IF(ISERR(FIND("15",GERAL[[#This Row],[ODS]])),"NÃO","SIM")</f>
        <v>NÃO</v>
      </c>
      <c r="Z1477" s="2" t="str">
        <f>IF(ISERR(FIND("16",GERAL[[#This Row],[ODS]])),"NÃO","SIM")</f>
        <v>SIM</v>
      </c>
      <c r="AA1477" s="2" t="str">
        <f>IF(ISERR(FIND("17",GERAL[[#This Row],[ODS]])),"NÃO","SIM")</f>
        <v>SIM</v>
      </c>
      <c r="AB1477" s="1">
        <v>16.644392980402472</v>
      </c>
      <c r="AC1477" s="1">
        <v>25.717955383827046</v>
      </c>
      <c r="AD1477" s="1">
        <v>30.21858152803982</v>
      </c>
      <c r="AE1477" s="1">
        <v>26.806623967126896</v>
      </c>
      <c r="AF1477" s="1">
        <v>24.831889830253147</v>
      </c>
      <c r="AG1477" s="1" t="str">
        <f>GERAL[[#This Row],[SIGLA]]&amp;GERAL[[#This Row],[CÓD]]</f>
        <v>PISF_AU</v>
      </c>
      <c r="AH1477" s="1">
        <f ca="1">VLOOKUP(GERAL[[#This Row],[REF_NOTA]],BASE_NOTAS[],7,FALSE)</f>
        <v>26.768417207450611</v>
      </c>
      <c r="AI1477" s="31">
        <f ca="1">IF(GERAL[[#This Row],[Nota 2025]]="",0,GERAL[[#This Row],[Nota 2026]]-GERAL[[#This Row],[Nota 2025]])</f>
        <v>1.9365273771974643</v>
      </c>
    </row>
    <row r="1478" spans="1:35" ht="17" x14ac:dyDescent="0.35">
      <c r="A1478" s="2" t="s">
        <v>174</v>
      </c>
      <c r="B1478" s="2" t="s">
        <v>201</v>
      </c>
      <c r="C1478" s="2" t="s">
        <v>216</v>
      </c>
      <c r="D1478" s="15" t="s">
        <v>59</v>
      </c>
      <c r="E1478" s="2" t="s">
        <v>128</v>
      </c>
      <c r="F1478" s="2" t="str">
        <f>VLOOKUP(GERAL[[#This Row],[CÓD]],SEALL,6,FALSE)</f>
        <v>G</v>
      </c>
      <c r="G147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7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47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78" s="2" t="str">
        <f>VLOOKUP(GERAL[[#This Row],[CÓD]],SEALL,4,FALSE)</f>
        <v>16, 17</v>
      </c>
      <c r="K1478" s="2" t="str">
        <f>IF(ISERR(FIND("01",GERAL[[#This Row],[ODS]])),"NÃO","SIM")</f>
        <v>NÃO</v>
      </c>
      <c r="L1478" s="2" t="str">
        <f>IF(ISERR(FIND("02",GERAL[[#This Row],[ODS]])),"NÃO","SIM")</f>
        <v>NÃO</v>
      </c>
      <c r="M1478" s="2" t="str">
        <f>IF(ISERR(FIND("03",GERAL[[#This Row],[ODS]])),"NÃO","SIM")</f>
        <v>NÃO</v>
      </c>
      <c r="N1478" s="2" t="str">
        <f>IF(ISERR(FIND("04",GERAL[[#This Row],[ODS]])),"NÃO","SIM")</f>
        <v>NÃO</v>
      </c>
      <c r="O1478" s="2" t="str">
        <f>IF(ISERR(FIND("05",GERAL[[#This Row],[ODS]])),"NÃO","SIM")</f>
        <v>NÃO</v>
      </c>
      <c r="P1478" s="2" t="str">
        <f>IF(ISERR(FIND("06",GERAL[[#This Row],[ODS]])),"NÃO","SIM")</f>
        <v>NÃO</v>
      </c>
      <c r="Q1478" s="2" t="str">
        <f>IF(ISERR(FIND("07",GERAL[[#This Row],[ODS]])),"NÃO","SIM")</f>
        <v>NÃO</v>
      </c>
      <c r="R1478" s="2" t="str">
        <f>IF(ISERR(FIND("08",GERAL[[#This Row],[ODS]])),"NÃO","SIM")</f>
        <v>NÃO</v>
      </c>
      <c r="S1478" s="2" t="str">
        <f>IF(ISERR(FIND("09",GERAL[[#This Row],[ODS]])),"NÃO","SIM")</f>
        <v>NÃO</v>
      </c>
      <c r="T1478" s="2" t="str">
        <f>IF(ISERR(FIND("10",GERAL[[#This Row],[ODS]])),"NÃO","SIM")</f>
        <v>NÃO</v>
      </c>
      <c r="U1478" s="2" t="str">
        <f>IF(ISERR(FIND("11",GERAL[[#This Row],[ODS]])),"NÃO","SIM")</f>
        <v>NÃO</v>
      </c>
      <c r="V1478" s="2" t="str">
        <f>IF(ISERR(FIND("12",GERAL[[#This Row],[ODS]])),"NÃO","SIM")</f>
        <v>NÃO</v>
      </c>
      <c r="W1478" s="2" t="str">
        <f>IF(ISERR(FIND("13",GERAL[[#This Row],[ODS]])),"NÃO","SIM")</f>
        <v>NÃO</v>
      </c>
      <c r="X1478" s="2" t="str">
        <f>IF(ISERR(FIND("14",GERAL[[#This Row],[ODS]])),"NÃO","SIM")</f>
        <v>NÃO</v>
      </c>
      <c r="Y1478" s="2" t="str">
        <f>IF(ISERR(FIND("15",GERAL[[#This Row],[ODS]])),"NÃO","SIM")</f>
        <v>NÃO</v>
      </c>
      <c r="Z1478" s="2" t="str">
        <f>IF(ISERR(FIND("16",GERAL[[#This Row],[ODS]])),"NÃO","SIM")</f>
        <v>SIM</v>
      </c>
      <c r="AA1478" s="2" t="str">
        <f>IF(ISERR(FIND("17",GERAL[[#This Row],[ODS]])),"NÃO","SIM")</f>
        <v>SIM</v>
      </c>
      <c r="AB1478" s="1">
        <v>91.94717731955825</v>
      </c>
      <c r="AC1478" s="1">
        <v>93.843029377475006</v>
      </c>
      <c r="AD1478" s="1">
        <v>97.820911663483358</v>
      </c>
      <c r="AE1478" s="1">
        <v>100</v>
      </c>
      <c r="AF1478" s="1">
        <v>100</v>
      </c>
      <c r="AG1478" s="1" t="str">
        <f>GERAL[[#This Row],[SIGLA]]&amp;GERAL[[#This Row],[CÓD]]</f>
        <v>RJSF_AU</v>
      </c>
      <c r="AH1478" s="1">
        <f ca="1">VLOOKUP(GERAL[[#This Row],[REF_NOTA]],BASE_NOTAS[],7,FALSE)</f>
        <v>100</v>
      </c>
      <c r="AI1478" s="31">
        <f ca="1">IF(GERAL[[#This Row],[Nota 2025]]="",0,GERAL[[#This Row],[Nota 2026]]-GERAL[[#This Row],[Nota 2025]])</f>
        <v>0</v>
      </c>
    </row>
    <row r="1479" spans="1:35" ht="17" x14ac:dyDescent="0.35">
      <c r="A1479" s="2" t="s">
        <v>175</v>
      </c>
      <c r="B1479" s="2" t="s">
        <v>202</v>
      </c>
      <c r="C1479" s="2" t="s">
        <v>216</v>
      </c>
      <c r="D1479" s="15" t="s">
        <v>59</v>
      </c>
      <c r="E1479" s="2" t="s">
        <v>128</v>
      </c>
      <c r="F1479" s="2" t="str">
        <f>VLOOKUP(GERAL[[#This Row],[CÓD]],SEALL,6,FALSE)</f>
        <v>G</v>
      </c>
      <c r="G147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7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47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79" s="2" t="str">
        <f>VLOOKUP(GERAL[[#This Row],[CÓD]],SEALL,4,FALSE)</f>
        <v>16, 17</v>
      </c>
      <c r="K1479" s="2" t="str">
        <f>IF(ISERR(FIND("01",GERAL[[#This Row],[ODS]])),"NÃO","SIM")</f>
        <v>NÃO</v>
      </c>
      <c r="L1479" s="2" t="str">
        <f>IF(ISERR(FIND("02",GERAL[[#This Row],[ODS]])),"NÃO","SIM")</f>
        <v>NÃO</v>
      </c>
      <c r="M1479" s="2" t="str">
        <f>IF(ISERR(FIND("03",GERAL[[#This Row],[ODS]])),"NÃO","SIM")</f>
        <v>NÃO</v>
      </c>
      <c r="N1479" s="2" t="str">
        <f>IF(ISERR(FIND("04",GERAL[[#This Row],[ODS]])),"NÃO","SIM")</f>
        <v>NÃO</v>
      </c>
      <c r="O1479" s="2" t="str">
        <f>IF(ISERR(FIND("05",GERAL[[#This Row],[ODS]])),"NÃO","SIM")</f>
        <v>NÃO</v>
      </c>
      <c r="P1479" s="2" t="str">
        <f>IF(ISERR(FIND("06",GERAL[[#This Row],[ODS]])),"NÃO","SIM")</f>
        <v>NÃO</v>
      </c>
      <c r="Q1479" s="2" t="str">
        <f>IF(ISERR(FIND("07",GERAL[[#This Row],[ODS]])),"NÃO","SIM")</f>
        <v>NÃO</v>
      </c>
      <c r="R1479" s="2" t="str">
        <f>IF(ISERR(FIND("08",GERAL[[#This Row],[ODS]])),"NÃO","SIM")</f>
        <v>NÃO</v>
      </c>
      <c r="S1479" s="2" t="str">
        <f>IF(ISERR(FIND("09",GERAL[[#This Row],[ODS]])),"NÃO","SIM")</f>
        <v>NÃO</v>
      </c>
      <c r="T1479" s="2" t="str">
        <f>IF(ISERR(FIND("10",GERAL[[#This Row],[ODS]])),"NÃO","SIM")</f>
        <v>NÃO</v>
      </c>
      <c r="U1479" s="2" t="str">
        <f>IF(ISERR(FIND("11",GERAL[[#This Row],[ODS]])),"NÃO","SIM")</f>
        <v>NÃO</v>
      </c>
      <c r="V1479" s="2" t="str">
        <f>IF(ISERR(FIND("12",GERAL[[#This Row],[ODS]])),"NÃO","SIM")</f>
        <v>NÃO</v>
      </c>
      <c r="W1479" s="2" t="str">
        <f>IF(ISERR(FIND("13",GERAL[[#This Row],[ODS]])),"NÃO","SIM")</f>
        <v>NÃO</v>
      </c>
      <c r="X1479" s="2" t="str">
        <f>IF(ISERR(FIND("14",GERAL[[#This Row],[ODS]])),"NÃO","SIM")</f>
        <v>NÃO</v>
      </c>
      <c r="Y1479" s="2" t="str">
        <f>IF(ISERR(FIND("15",GERAL[[#This Row],[ODS]])),"NÃO","SIM")</f>
        <v>NÃO</v>
      </c>
      <c r="Z1479" s="2" t="str">
        <f>IF(ISERR(FIND("16",GERAL[[#This Row],[ODS]])),"NÃO","SIM")</f>
        <v>SIM</v>
      </c>
      <c r="AA1479" s="2" t="str">
        <f>IF(ISERR(FIND("17",GERAL[[#This Row],[ODS]])),"NÃO","SIM")</f>
        <v>SIM</v>
      </c>
      <c r="AB1479" s="1">
        <v>34.450196715310639</v>
      </c>
      <c r="AC1479" s="1">
        <v>34.642430690603518</v>
      </c>
      <c r="AD1479" s="1">
        <v>36.941520256676306</v>
      </c>
      <c r="AE1479" s="1">
        <v>41.944432075145876</v>
      </c>
      <c r="AF1479" s="1">
        <v>33.150250040832461</v>
      </c>
      <c r="AG1479" s="1" t="str">
        <f>GERAL[[#This Row],[SIGLA]]&amp;GERAL[[#This Row],[CÓD]]</f>
        <v>RNSF_AU</v>
      </c>
      <c r="AH1479" s="1">
        <f ca="1">VLOOKUP(GERAL[[#This Row],[REF_NOTA]],BASE_NOTAS[],7,FALSE)</f>
        <v>33.115277682414231</v>
      </c>
      <c r="AI1479" s="31">
        <f ca="1">IF(GERAL[[#This Row],[Nota 2025]]="",0,GERAL[[#This Row],[Nota 2026]]-GERAL[[#This Row],[Nota 2025]])</f>
        <v>-3.4972358418229987E-2</v>
      </c>
    </row>
    <row r="1480" spans="1:35" ht="17" x14ac:dyDescent="0.35">
      <c r="A1480" s="2" t="s">
        <v>178</v>
      </c>
      <c r="B1480" s="2" t="s">
        <v>205</v>
      </c>
      <c r="C1480" s="2" t="s">
        <v>216</v>
      </c>
      <c r="D1480" s="15" t="s">
        <v>59</v>
      </c>
      <c r="E1480" s="2" t="s">
        <v>128</v>
      </c>
      <c r="F1480" s="2" t="str">
        <f>VLOOKUP(GERAL[[#This Row],[CÓD]],SEALL,6,FALSE)</f>
        <v>G</v>
      </c>
      <c r="G148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8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48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80" s="2" t="str">
        <f>VLOOKUP(GERAL[[#This Row],[CÓD]],SEALL,4,FALSE)</f>
        <v>16, 17</v>
      </c>
      <c r="K1480" s="2" t="str">
        <f>IF(ISERR(FIND("01",GERAL[[#This Row],[ODS]])),"NÃO","SIM")</f>
        <v>NÃO</v>
      </c>
      <c r="L1480" s="2" t="str">
        <f>IF(ISERR(FIND("02",GERAL[[#This Row],[ODS]])),"NÃO","SIM")</f>
        <v>NÃO</v>
      </c>
      <c r="M1480" s="2" t="str">
        <f>IF(ISERR(FIND("03",GERAL[[#This Row],[ODS]])),"NÃO","SIM")</f>
        <v>NÃO</v>
      </c>
      <c r="N1480" s="2" t="str">
        <f>IF(ISERR(FIND("04",GERAL[[#This Row],[ODS]])),"NÃO","SIM")</f>
        <v>NÃO</v>
      </c>
      <c r="O1480" s="2" t="str">
        <f>IF(ISERR(FIND("05",GERAL[[#This Row],[ODS]])),"NÃO","SIM")</f>
        <v>NÃO</v>
      </c>
      <c r="P1480" s="2" t="str">
        <f>IF(ISERR(FIND("06",GERAL[[#This Row],[ODS]])),"NÃO","SIM")</f>
        <v>NÃO</v>
      </c>
      <c r="Q1480" s="2" t="str">
        <f>IF(ISERR(FIND("07",GERAL[[#This Row],[ODS]])),"NÃO","SIM")</f>
        <v>NÃO</v>
      </c>
      <c r="R1480" s="2" t="str">
        <f>IF(ISERR(FIND("08",GERAL[[#This Row],[ODS]])),"NÃO","SIM")</f>
        <v>NÃO</v>
      </c>
      <c r="S1480" s="2" t="str">
        <f>IF(ISERR(FIND("09",GERAL[[#This Row],[ODS]])),"NÃO","SIM")</f>
        <v>NÃO</v>
      </c>
      <c r="T1480" s="2" t="str">
        <f>IF(ISERR(FIND("10",GERAL[[#This Row],[ODS]])),"NÃO","SIM")</f>
        <v>NÃO</v>
      </c>
      <c r="U1480" s="2" t="str">
        <f>IF(ISERR(FIND("11",GERAL[[#This Row],[ODS]])),"NÃO","SIM")</f>
        <v>NÃO</v>
      </c>
      <c r="V1480" s="2" t="str">
        <f>IF(ISERR(FIND("12",GERAL[[#This Row],[ODS]])),"NÃO","SIM")</f>
        <v>NÃO</v>
      </c>
      <c r="W1480" s="2" t="str">
        <f>IF(ISERR(FIND("13",GERAL[[#This Row],[ODS]])),"NÃO","SIM")</f>
        <v>NÃO</v>
      </c>
      <c r="X1480" s="2" t="str">
        <f>IF(ISERR(FIND("14",GERAL[[#This Row],[ODS]])),"NÃO","SIM")</f>
        <v>NÃO</v>
      </c>
      <c r="Y1480" s="2" t="str">
        <f>IF(ISERR(FIND("15",GERAL[[#This Row],[ODS]])),"NÃO","SIM")</f>
        <v>NÃO</v>
      </c>
      <c r="Z1480" s="2" t="str">
        <f>IF(ISERR(FIND("16",GERAL[[#This Row],[ODS]])),"NÃO","SIM")</f>
        <v>SIM</v>
      </c>
      <c r="AA1480" s="2" t="str">
        <f>IF(ISERR(FIND("17",GERAL[[#This Row],[ODS]])),"NÃO","SIM")</f>
        <v>SIM</v>
      </c>
      <c r="AB1480" s="1">
        <v>76.420927009185121</v>
      </c>
      <c r="AC1480" s="1">
        <v>78.551540423983965</v>
      </c>
      <c r="AD1480" s="1">
        <v>81.822306624874656</v>
      </c>
      <c r="AE1480" s="1">
        <v>84.125568528527438</v>
      </c>
      <c r="AF1480" s="1">
        <v>81.017496072039137</v>
      </c>
      <c r="AG1480" s="1" t="str">
        <f>GERAL[[#This Row],[SIGLA]]&amp;GERAL[[#This Row],[CÓD]]</f>
        <v>RSSF_AU</v>
      </c>
      <c r="AH1480" s="1">
        <f ca="1">VLOOKUP(GERAL[[#This Row],[REF_NOTA]],BASE_NOTAS[],7,FALSE)</f>
        <v>85.144467715481497</v>
      </c>
      <c r="AI1480" s="31">
        <f ca="1">IF(GERAL[[#This Row],[Nota 2025]]="",0,GERAL[[#This Row],[Nota 2026]]-GERAL[[#This Row],[Nota 2025]])</f>
        <v>4.12697164344236</v>
      </c>
    </row>
    <row r="1481" spans="1:35" ht="17" x14ac:dyDescent="0.35">
      <c r="A1481" s="2" t="s">
        <v>176</v>
      </c>
      <c r="B1481" s="2" t="s">
        <v>203</v>
      </c>
      <c r="C1481" s="2" t="s">
        <v>216</v>
      </c>
      <c r="D1481" s="15" t="s">
        <v>59</v>
      </c>
      <c r="E1481" s="2" t="s">
        <v>128</v>
      </c>
      <c r="F1481" s="2" t="str">
        <f>VLOOKUP(GERAL[[#This Row],[CÓD]],SEALL,6,FALSE)</f>
        <v>G</v>
      </c>
      <c r="G148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8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48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81" s="2" t="str">
        <f>VLOOKUP(GERAL[[#This Row],[CÓD]],SEALL,4,FALSE)</f>
        <v>16, 17</v>
      </c>
      <c r="K1481" s="2" t="str">
        <f>IF(ISERR(FIND("01",GERAL[[#This Row],[ODS]])),"NÃO","SIM")</f>
        <v>NÃO</v>
      </c>
      <c r="L1481" s="2" t="str">
        <f>IF(ISERR(FIND("02",GERAL[[#This Row],[ODS]])),"NÃO","SIM")</f>
        <v>NÃO</v>
      </c>
      <c r="M1481" s="2" t="str">
        <f>IF(ISERR(FIND("03",GERAL[[#This Row],[ODS]])),"NÃO","SIM")</f>
        <v>NÃO</v>
      </c>
      <c r="N1481" s="2" t="str">
        <f>IF(ISERR(FIND("04",GERAL[[#This Row],[ODS]])),"NÃO","SIM")</f>
        <v>NÃO</v>
      </c>
      <c r="O1481" s="2" t="str">
        <f>IF(ISERR(FIND("05",GERAL[[#This Row],[ODS]])),"NÃO","SIM")</f>
        <v>NÃO</v>
      </c>
      <c r="P1481" s="2" t="str">
        <f>IF(ISERR(FIND("06",GERAL[[#This Row],[ODS]])),"NÃO","SIM")</f>
        <v>NÃO</v>
      </c>
      <c r="Q1481" s="2" t="str">
        <f>IF(ISERR(FIND("07",GERAL[[#This Row],[ODS]])),"NÃO","SIM")</f>
        <v>NÃO</v>
      </c>
      <c r="R1481" s="2" t="str">
        <f>IF(ISERR(FIND("08",GERAL[[#This Row],[ODS]])),"NÃO","SIM")</f>
        <v>NÃO</v>
      </c>
      <c r="S1481" s="2" t="str">
        <f>IF(ISERR(FIND("09",GERAL[[#This Row],[ODS]])),"NÃO","SIM")</f>
        <v>NÃO</v>
      </c>
      <c r="T1481" s="2" t="str">
        <f>IF(ISERR(FIND("10",GERAL[[#This Row],[ODS]])),"NÃO","SIM")</f>
        <v>NÃO</v>
      </c>
      <c r="U1481" s="2" t="str">
        <f>IF(ISERR(FIND("11",GERAL[[#This Row],[ODS]])),"NÃO","SIM")</f>
        <v>NÃO</v>
      </c>
      <c r="V1481" s="2" t="str">
        <f>IF(ISERR(FIND("12",GERAL[[#This Row],[ODS]])),"NÃO","SIM")</f>
        <v>NÃO</v>
      </c>
      <c r="W1481" s="2" t="str">
        <f>IF(ISERR(FIND("13",GERAL[[#This Row],[ODS]])),"NÃO","SIM")</f>
        <v>NÃO</v>
      </c>
      <c r="X1481" s="2" t="str">
        <f>IF(ISERR(FIND("14",GERAL[[#This Row],[ODS]])),"NÃO","SIM")</f>
        <v>NÃO</v>
      </c>
      <c r="Y1481" s="2" t="str">
        <f>IF(ISERR(FIND("15",GERAL[[#This Row],[ODS]])),"NÃO","SIM")</f>
        <v>NÃO</v>
      </c>
      <c r="Z1481" s="2" t="str">
        <f>IF(ISERR(FIND("16",GERAL[[#This Row],[ODS]])),"NÃO","SIM")</f>
        <v>SIM</v>
      </c>
      <c r="AA1481" s="2" t="str">
        <f>IF(ISERR(FIND("17",GERAL[[#This Row],[ODS]])),"NÃO","SIM")</f>
        <v>SIM</v>
      </c>
      <c r="AB1481" s="1">
        <v>36.703732081060792</v>
      </c>
      <c r="AC1481" s="1">
        <v>37.664592397051585</v>
      </c>
      <c r="AD1481" s="1">
        <v>44.898308513701416</v>
      </c>
      <c r="AE1481" s="1">
        <v>39.507722514418532</v>
      </c>
      <c r="AF1481" s="1">
        <v>40.974735980830921</v>
      </c>
      <c r="AG1481" s="1" t="str">
        <f>GERAL[[#This Row],[SIGLA]]&amp;GERAL[[#This Row],[CÓD]]</f>
        <v>ROSF_AU</v>
      </c>
      <c r="AH1481" s="1">
        <f ca="1">VLOOKUP(GERAL[[#This Row],[REF_NOTA]],BASE_NOTAS[],7,FALSE)</f>
        <v>42.179587266832684</v>
      </c>
      <c r="AI1481" s="31">
        <f ca="1">IF(GERAL[[#This Row],[Nota 2025]]="",0,GERAL[[#This Row],[Nota 2026]]-GERAL[[#This Row],[Nota 2025]])</f>
        <v>1.2048512860017624</v>
      </c>
    </row>
    <row r="1482" spans="1:35" ht="17" x14ac:dyDescent="0.35">
      <c r="A1482" s="2" t="s">
        <v>177</v>
      </c>
      <c r="B1482" s="2" t="s">
        <v>204</v>
      </c>
      <c r="C1482" s="2" t="s">
        <v>216</v>
      </c>
      <c r="D1482" s="15" t="s">
        <v>59</v>
      </c>
      <c r="E1482" s="2" t="s">
        <v>128</v>
      </c>
      <c r="F1482" s="2" t="str">
        <f>VLOOKUP(GERAL[[#This Row],[CÓD]],SEALL,6,FALSE)</f>
        <v>G</v>
      </c>
      <c r="G148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8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48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82" s="2" t="str">
        <f>VLOOKUP(GERAL[[#This Row],[CÓD]],SEALL,4,FALSE)</f>
        <v>16, 17</v>
      </c>
      <c r="K1482" s="2" t="str">
        <f>IF(ISERR(FIND("01",GERAL[[#This Row],[ODS]])),"NÃO","SIM")</f>
        <v>NÃO</v>
      </c>
      <c r="L1482" s="2" t="str">
        <f>IF(ISERR(FIND("02",GERAL[[#This Row],[ODS]])),"NÃO","SIM")</f>
        <v>NÃO</v>
      </c>
      <c r="M1482" s="2" t="str">
        <f>IF(ISERR(FIND("03",GERAL[[#This Row],[ODS]])),"NÃO","SIM")</f>
        <v>NÃO</v>
      </c>
      <c r="N1482" s="2" t="str">
        <f>IF(ISERR(FIND("04",GERAL[[#This Row],[ODS]])),"NÃO","SIM")</f>
        <v>NÃO</v>
      </c>
      <c r="O1482" s="2" t="str">
        <f>IF(ISERR(FIND("05",GERAL[[#This Row],[ODS]])),"NÃO","SIM")</f>
        <v>NÃO</v>
      </c>
      <c r="P1482" s="2" t="str">
        <f>IF(ISERR(FIND("06",GERAL[[#This Row],[ODS]])),"NÃO","SIM")</f>
        <v>NÃO</v>
      </c>
      <c r="Q1482" s="2" t="str">
        <f>IF(ISERR(FIND("07",GERAL[[#This Row],[ODS]])),"NÃO","SIM")</f>
        <v>NÃO</v>
      </c>
      <c r="R1482" s="2" t="str">
        <f>IF(ISERR(FIND("08",GERAL[[#This Row],[ODS]])),"NÃO","SIM")</f>
        <v>NÃO</v>
      </c>
      <c r="S1482" s="2" t="str">
        <f>IF(ISERR(FIND("09",GERAL[[#This Row],[ODS]])),"NÃO","SIM")</f>
        <v>NÃO</v>
      </c>
      <c r="T1482" s="2" t="str">
        <f>IF(ISERR(FIND("10",GERAL[[#This Row],[ODS]])),"NÃO","SIM")</f>
        <v>NÃO</v>
      </c>
      <c r="U1482" s="2" t="str">
        <f>IF(ISERR(FIND("11",GERAL[[#This Row],[ODS]])),"NÃO","SIM")</f>
        <v>NÃO</v>
      </c>
      <c r="V1482" s="2" t="str">
        <f>IF(ISERR(FIND("12",GERAL[[#This Row],[ODS]])),"NÃO","SIM")</f>
        <v>NÃO</v>
      </c>
      <c r="W1482" s="2" t="str">
        <f>IF(ISERR(FIND("13",GERAL[[#This Row],[ODS]])),"NÃO","SIM")</f>
        <v>NÃO</v>
      </c>
      <c r="X1482" s="2" t="str">
        <f>IF(ISERR(FIND("14",GERAL[[#This Row],[ODS]])),"NÃO","SIM")</f>
        <v>NÃO</v>
      </c>
      <c r="Y1482" s="2" t="str">
        <f>IF(ISERR(FIND("15",GERAL[[#This Row],[ODS]])),"NÃO","SIM")</f>
        <v>NÃO</v>
      </c>
      <c r="Z1482" s="2" t="str">
        <f>IF(ISERR(FIND("16",GERAL[[#This Row],[ODS]])),"NÃO","SIM")</f>
        <v>SIM</v>
      </c>
      <c r="AA1482" s="2" t="str">
        <f>IF(ISERR(FIND("17",GERAL[[#This Row],[ODS]])),"NÃO","SIM")</f>
        <v>SIM</v>
      </c>
      <c r="AB1482" s="1">
        <v>0</v>
      </c>
      <c r="AC1482" s="1">
        <v>4.1319679879022999</v>
      </c>
      <c r="AD1482" s="1">
        <v>7.6682471490387911</v>
      </c>
      <c r="AE1482" s="1">
        <v>0.13129666297800213</v>
      </c>
      <c r="AF1482" s="1">
        <v>0.51436767355149016</v>
      </c>
      <c r="AG1482" s="1" t="str">
        <f>GERAL[[#This Row],[SIGLA]]&amp;GERAL[[#This Row],[CÓD]]</f>
        <v>RRSF_AU</v>
      </c>
      <c r="AH1482" s="1">
        <f ca="1">VLOOKUP(GERAL[[#This Row],[REF_NOTA]],BASE_NOTAS[],7,FALSE)</f>
        <v>1.2425483087379661</v>
      </c>
      <c r="AI1482" s="31">
        <f ca="1">IF(GERAL[[#This Row],[Nota 2025]]="",0,GERAL[[#This Row],[Nota 2026]]-GERAL[[#This Row],[Nota 2025]])</f>
        <v>0.72818063518647591</v>
      </c>
    </row>
    <row r="1483" spans="1:35" ht="17" x14ac:dyDescent="0.35">
      <c r="A1483" s="2" t="s">
        <v>179</v>
      </c>
      <c r="B1483" s="2" t="s">
        <v>194</v>
      </c>
      <c r="C1483" s="2" t="s">
        <v>216</v>
      </c>
      <c r="D1483" s="15" t="s">
        <v>59</v>
      </c>
      <c r="E1483" s="2" t="s">
        <v>128</v>
      </c>
      <c r="F1483" s="2" t="str">
        <f>VLOOKUP(GERAL[[#This Row],[CÓD]],SEALL,6,FALSE)</f>
        <v>G</v>
      </c>
      <c r="G148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8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48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83" s="2" t="str">
        <f>VLOOKUP(GERAL[[#This Row],[CÓD]],SEALL,4,FALSE)</f>
        <v>16, 17</v>
      </c>
      <c r="K1483" s="2" t="str">
        <f>IF(ISERR(FIND("01",GERAL[[#This Row],[ODS]])),"NÃO","SIM")</f>
        <v>NÃO</v>
      </c>
      <c r="L1483" s="2" t="str">
        <f>IF(ISERR(FIND("02",GERAL[[#This Row],[ODS]])),"NÃO","SIM")</f>
        <v>NÃO</v>
      </c>
      <c r="M1483" s="2" t="str">
        <f>IF(ISERR(FIND("03",GERAL[[#This Row],[ODS]])),"NÃO","SIM")</f>
        <v>NÃO</v>
      </c>
      <c r="N1483" s="2" t="str">
        <f>IF(ISERR(FIND("04",GERAL[[#This Row],[ODS]])),"NÃO","SIM")</f>
        <v>NÃO</v>
      </c>
      <c r="O1483" s="2" t="str">
        <f>IF(ISERR(FIND("05",GERAL[[#This Row],[ODS]])),"NÃO","SIM")</f>
        <v>NÃO</v>
      </c>
      <c r="P1483" s="2" t="str">
        <f>IF(ISERR(FIND("06",GERAL[[#This Row],[ODS]])),"NÃO","SIM")</f>
        <v>NÃO</v>
      </c>
      <c r="Q1483" s="2" t="str">
        <f>IF(ISERR(FIND("07",GERAL[[#This Row],[ODS]])),"NÃO","SIM")</f>
        <v>NÃO</v>
      </c>
      <c r="R1483" s="2" t="str">
        <f>IF(ISERR(FIND("08",GERAL[[#This Row],[ODS]])),"NÃO","SIM")</f>
        <v>NÃO</v>
      </c>
      <c r="S1483" s="2" t="str">
        <f>IF(ISERR(FIND("09",GERAL[[#This Row],[ODS]])),"NÃO","SIM")</f>
        <v>NÃO</v>
      </c>
      <c r="T1483" s="2" t="str">
        <f>IF(ISERR(FIND("10",GERAL[[#This Row],[ODS]])),"NÃO","SIM")</f>
        <v>NÃO</v>
      </c>
      <c r="U1483" s="2" t="str">
        <f>IF(ISERR(FIND("11",GERAL[[#This Row],[ODS]])),"NÃO","SIM")</f>
        <v>NÃO</v>
      </c>
      <c r="V1483" s="2" t="str">
        <f>IF(ISERR(FIND("12",GERAL[[#This Row],[ODS]])),"NÃO","SIM")</f>
        <v>NÃO</v>
      </c>
      <c r="W1483" s="2" t="str">
        <f>IF(ISERR(FIND("13",GERAL[[#This Row],[ODS]])),"NÃO","SIM")</f>
        <v>NÃO</v>
      </c>
      <c r="X1483" s="2" t="str">
        <f>IF(ISERR(FIND("14",GERAL[[#This Row],[ODS]])),"NÃO","SIM")</f>
        <v>NÃO</v>
      </c>
      <c r="Y1483" s="2" t="str">
        <f>IF(ISERR(FIND("15",GERAL[[#This Row],[ODS]])),"NÃO","SIM")</f>
        <v>NÃO</v>
      </c>
      <c r="Z1483" s="2" t="str">
        <f>IF(ISERR(FIND("16",GERAL[[#This Row],[ODS]])),"NÃO","SIM")</f>
        <v>SIM</v>
      </c>
      <c r="AA1483" s="2" t="str">
        <f>IF(ISERR(FIND("17",GERAL[[#This Row],[ODS]])),"NÃO","SIM")</f>
        <v>SIM</v>
      </c>
      <c r="AB1483" s="1">
        <v>75.239779536674035</v>
      </c>
      <c r="AC1483" s="1">
        <v>74.157431470383742</v>
      </c>
      <c r="AD1483" s="1">
        <v>80.309167479751608</v>
      </c>
      <c r="AE1483" s="1">
        <v>82.747996129744905</v>
      </c>
      <c r="AF1483" s="1">
        <v>81.255042236586021</v>
      </c>
      <c r="AG1483" s="1" t="str">
        <f>GERAL[[#This Row],[SIGLA]]&amp;GERAL[[#This Row],[CÓD]]</f>
        <v>SCSF_AU</v>
      </c>
      <c r="AH1483" s="1">
        <f ca="1">VLOOKUP(GERAL[[#This Row],[REF_NOTA]],BASE_NOTAS[],7,FALSE)</f>
        <v>79.350478244877621</v>
      </c>
      <c r="AI1483" s="31">
        <f ca="1">IF(GERAL[[#This Row],[Nota 2025]]="",0,GERAL[[#This Row],[Nota 2026]]-GERAL[[#This Row],[Nota 2025]])</f>
        <v>-1.9045639917084003</v>
      </c>
    </row>
    <row r="1484" spans="1:35" ht="17" x14ac:dyDescent="0.35">
      <c r="A1484" s="2" t="s">
        <v>181</v>
      </c>
      <c r="B1484" s="2" t="s">
        <v>186</v>
      </c>
      <c r="C1484" s="2" t="s">
        <v>216</v>
      </c>
      <c r="D1484" s="15" t="s">
        <v>59</v>
      </c>
      <c r="E1484" s="2" t="s">
        <v>128</v>
      </c>
      <c r="F1484" s="2" t="str">
        <f>VLOOKUP(GERAL[[#This Row],[CÓD]],SEALL,6,FALSE)</f>
        <v>G</v>
      </c>
      <c r="G148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8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48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84" s="2" t="str">
        <f>VLOOKUP(GERAL[[#This Row],[CÓD]],SEALL,4,FALSE)</f>
        <v>16, 17</v>
      </c>
      <c r="K1484" s="2" t="str">
        <f>IF(ISERR(FIND("01",GERAL[[#This Row],[ODS]])),"NÃO","SIM")</f>
        <v>NÃO</v>
      </c>
      <c r="L1484" s="2" t="str">
        <f>IF(ISERR(FIND("02",GERAL[[#This Row],[ODS]])),"NÃO","SIM")</f>
        <v>NÃO</v>
      </c>
      <c r="M1484" s="2" t="str">
        <f>IF(ISERR(FIND("03",GERAL[[#This Row],[ODS]])),"NÃO","SIM")</f>
        <v>NÃO</v>
      </c>
      <c r="N1484" s="2" t="str">
        <f>IF(ISERR(FIND("04",GERAL[[#This Row],[ODS]])),"NÃO","SIM")</f>
        <v>NÃO</v>
      </c>
      <c r="O1484" s="2" t="str">
        <f>IF(ISERR(FIND("05",GERAL[[#This Row],[ODS]])),"NÃO","SIM")</f>
        <v>NÃO</v>
      </c>
      <c r="P1484" s="2" t="str">
        <f>IF(ISERR(FIND("06",GERAL[[#This Row],[ODS]])),"NÃO","SIM")</f>
        <v>NÃO</v>
      </c>
      <c r="Q1484" s="2" t="str">
        <f>IF(ISERR(FIND("07",GERAL[[#This Row],[ODS]])),"NÃO","SIM")</f>
        <v>NÃO</v>
      </c>
      <c r="R1484" s="2" t="str">
        <f>IF(ISERR(FIND("08",GERAL[[#This Row],[ODS]])),"NÃO","SIM")</f>
        <v>NÃO</v>
      </c>
      <c r="S1484" s="2" t="str">
        <f>IF(ISERR(FIND("09",GERAL[[#This Row],[ODS]])),"NÃO","SIM")</f>
        <v>NÃO</v>
      </c>
      <c r="T1484" s="2" t="str">
        <f>IF(ISERR(FIND("10",GERAL[[#This Row],[ODS]])),"NÃO","SIM")</f>
        <v>NÃO</v>
      </c>
      <c r="U1484" s="2" t="str">
        <f>IF(ISERR(FIND("11",GERAL[[#This Row],[ODS]])),"NÃO","SIM")</f>
        <v>NÃO</v>
      </c>
      <c r="V1484" s="2" t="str">
        <f>IF(ISERR(FIND("12",GERAL[[#This Row],[ODS]])),"NÃO","SIM")</f>
        <v>NÃO</v>
      </c>
      <c r="W1484" s="2" t="str">
        <f>IF(ISERR(FIND("13",GERAL[[#This Row],[ODS]])),"NÃO","SIM")</f>
        <v>NÃO</v>
      </c>
      <c r="X1484" s="2" t="str">
        <f>IF(ISERR(FIND("14",GERAL[[#This Row],[ODS]])),"NÃO","SIM")</f>
        <v>NÃO</v>
      </c>
      <c r="Y1484" s="2" t="str">
        <f>IF(ISERR(FIND("15",GERAL[[#This Row],[ODS]])),"NÃO","SIM")</f>
        <v>NÃO</v>
      </c>
      <c r="Z1484" s="2" t="str">
        <f>IF(ISERR(FIND("16",GERAL[[#This Row],[ODS]])),"NÃO","SIM")</f>
        <v>SIM</v>
      </c>
      <c r="AA1484" s="2" t="str">
        <f>IF(ISERR(FIND("17",GERAL[[#This Row],[ODS]])),"NÃO","SIM")</f>
        <v>SIM</v>
      </c>
      <c r="AB1484" s="1">
        <v>100</v>
      </c>
      <c r="AC1484" s="1">
        <v>100</v>
      </c>
      <c r="AD1484" s="1">
        <v>100</v>
      </c>
      <c r="AE1484" s="1">
        <v>95.158720428628342</v>
      </c>
      <c r="AF1484" s="1">
        <v>94.641064441691938</v>
      </c>
      <c r="AG1484" s="1" t="str">
        <f>GERAL[[#This Row],[SIGLA]]&amp;GERAL[[#This Row],[CÓD]]</f>
        <v>SPSF_AU</v>
      </c>
      <c r="AH1484" s="1">
        <f ca="1">VLOOKUP(GERAL[[#This Row],[REF_NOTA]],BASE_NOTAS[],7,FALSE)</f>
        <v>95.499816751409341</v>
      </c>
      <c r="AI1484" s="31">
        <f ca="1">IF(GERAL[[#This Row],[Nota 2025]]="",0,GERAL[[#This Row],[Nota 2026]]-GERAL[[#This Row],[Nota 2025]])</f>
        <v>0.8587523097174028</v>
      </c>
    </row>
    <row r="1485" spans="1:35" ht="17" x14ac:dyDescent="0.35">
      <c r="A1485" s="2" t="s">
        <v>180</v>
      </c>
      <c r="B1485" s="2" t="s">
        <v>206</v>
      </c>
      <c r="C1485" s="2" t="s">
        <v>216</v>
      </c>
      <c r="D1485" s="15" t="s">
        <v>59</v>
      </c>
      <c r="E1485" s="2" t="s">
        <v>128</v>
      </c>
      <c r="F1485" s="2" t="str">
        <f>VLOOKUP(GERAL[[#This Row],[CÓD]],SEALL,6,FALSE)</f>
        <v>G</v>
      </c>
      <c r="G148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8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48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85" s="2" t="str">
        <f>VLOOKUP(GERAL[[#This Row],[CÓD]],SEALL,4,FALSE)</f>
        <v>16, 17</v>
      </c>
      <c r="K1485" s="2" t="str">
        <f>IF(ISERR(FIND("01",GERAL[[#This Row],[ODS]])),"NÃO","SIM")</f>
        <v>NÃO</v>
      </c>
      <c r="L1485" s="2" t="str">
        <f>IF(ISERR(FIND("02",GERAL[[#This Row],[ODS]])),"NÃO","SIM")</f>
        <v>NÃO</v>
      </c>
      <c r="M1485" s="2" t="str">
        <f>IF(ISERR(FIND("03",GERAL[[#This Row],[ODS]])),"NÃO","SIM")</f>
        <v>NÃO</v>
      </c>
      <c r="N1485" s="2" t="str">
        <f>IF(ISERR(FIND("04",GERAL[[#This Row],[ODS]])),"NÃO","SIM")</f>
        <v>NÃO</v>
      </c>
      <c r="O1485" s="2" t="str">
        <f>IF(ISERR(FIND("05",GERAL[[#This Row],[ODS]])),"NÃO","SIM")</f>
        <v>NÃO</v>
      </c>
      <c r="P1485" s="2" t="str">
        <f>IF(ISERR(FIND("06",GERAL[[#This Row],[ODS]])),"NÃO","SIM")</f>
        <v>NÃO</v>
      </c>
      <c r="Q1485" s="2" t="str">
        <f>IF(ISERR(FIND("07",GERAL[[#This Row],[ODS]])),"NÃO","SIM")</f>
        <v>NÃO</v>
      </c>
      <c r="R1485" s="2" t="str">
        <f>IF(ISERR(FIND("08",GERAL[[#This Row],[ODS]])),"NÃO","SIM")</f>
        <v>NÃO</v>
      </c>
      <c r="S1485" s="2" t="str">
        <f>IF(ISERR(FIND("09",GERAL[[#This Row],[ODS]])),"NÃO","SIM")</f>
        <v>NÃO</v>
      </c>
      <c r="T1485" s="2" t="str">
        <f>IF(ISERR(FIND("10",GERAL[[#This Row],[ODS]])),"NÃO","SIM")</f>
        <v>NÃO</v>
      </c>
      <c r="U1485" s="2" t="str">
        <f>IF(ISERR(FIND("11",GERAL[[#This Row],[ODS]])),"NÃO","SIM")</f>
        <v>NÃO</v>
      </c>
      <c r="V1485" s="2" t="str">
        <f>IF(ISERR(FIND("12",GERAL[[#This Row],[ODS]])),"NÃO","SIM")</f>
        <v>NÃO</v>
      </c>
      <c r="W1485" s="2" t="str">
        <f>IF(ISERR(FIND("13",GERAL[[#This Row],[ODS]])),"NÃO","SIM")</f>
        <v>NÃO</v>
      </c>
      <c r="X1485" s="2" t="str">
        <f>IF(ISERR(FIND("14",GERAL[[#This Row],[ODS]])),"NÃO","SIM")</f>
        <v>NÃO</v>
      </c>
      <c r="Y1485" s="2" t="str">
        <f>IF(ISERR(FIND("15",GERAL[[#This Row],[ODS]])),"NÃO","SIM")</f>
        <v>NÃO</v>
      </c>
      <c r="Z1485" s="2" t="str">
        <f>IF(ISERR(FIND("16",GERAL[[#This Row],[ODS]])),"NÃO","SIM")</f>
        <v>SIM</v>
      </c>
      <c r="AA1485" s="2" t="str">
        <f>IF(ISERR(FIND("17",GERAL[[#This Row],[ODS]])),"NÃO","SIM")</f>
        <v>SIM</v>
      </c>
      <c r="AB1485" s="1">
        <v>23.933715560472308</v>
      </c>
      <c r="AC1485" s="1">
        <v>22.869178310604028</v>
      </c>
      <c r="AD1485" s="1">
        <v>28.146997271315584</v>
      </c>
      <c r="AE1485" s="1">
        <v>24.20684559237479</v>
      </c>
      <c r="AF1485" s="1">
        <v>27.458831822500755</v>
      </c>
      <c r="AG1485" s="1" t="str">
        <f>GERAL[[#This Row],[SIGLA]]&amp;GERAL[[#This Row],[CÓD]]</f>
        <v>SESF_AU</v>
      </c>
      <c r="AH1485" s="1">
        <f ca="1">VLOOKUP(GERAL[[#This Row],[REF_NOTA]],BASE_NOTAS[],7,FALSE)</f>
        <v>23.184325999940214</v>
      </c>
      <c r="AI1485" s="31">
        <f ca="1">IF(GERAL[[#This Row],[Nota 2025]]="",0,GERAL[[#This Row],[Nota 2026]]-GERAL[[#This Row],[Nota 2025]])</f>
        <v>-4.2745058225605419</v>
      </c>
    </row>
    <row r="1486" spans="1:35" ht="17" x14ac:dyDescent="0.35">
      <c r="A1486" s="2" t="s">
        <v>182</v>
      </c>
      <c r="B1486" s="2" t="s">
        <v>185</v>
      </c>
      <c r="C1486" s="2" t="s">
        <v>216</v>
      </c>
      <c r="D1486" s="15" t="s">
        <v>59</v>
      </c>
      <c r="E1486" s="2" t="s">
        <v>128</v>
      </c>
      <c r="F1486" s="2" t="str">
        <f>VLOOKUP(GERAL[[#This Row],[CÓD]],SEALL,6,FALSE)</f>
        <v>G</v>
      </c>
      <c r="G148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8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48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86" s="2" t="str">
        <f>VLOOKUP(GERAL[[#This Row],[CÓD]],SEALL,4,FALSE)</f>
        <v>16, 17</v>
      </c>
      <c r="K1486" s="2" t="str">
        <f>IF(ISERR(FIND("01",GERAL[[#This Row],[ODS]])),"NÃO","SIM")</f>
        <v>NÃO</v>
      </c>
      <c r="L1486" s="2" t="str">
        <f>IF(ISERR(FIND("02",GERAL[[#This Row],[ODS]])),"NÃO","SIM")</f>
        <v>NÃO</v>
      </c>
      <c r="M1486" s="2" t="str">
        <f>IF(ISERR(FIND("03",GERAL[[#This Row],[ODS]])),"NÃO","SIM")</f>
        <v>NÃO</v>
      </c>
      <c r="N1486" s="2" t="str">
        <f>IF(ISERR(FIND("04",GERAL[[#This Row],[ODS]])),"NÃO","SIM")</f>
        <v>NÃO</v>
      </c>
      <c r="O1486" s="2" t="str">
        <f>IF(ISERR(FIND("05",GERAL[[#This Row],[ODS]])),"NÃO","SIM")</f>
        <v>NÃO</v>
      </c>
      <c r="P1486" s="2" t="str">
        <f>IF(ISERR(FIND("06",GERAL[[#This Row],[ODS]])),"NÃO","SIM")</f>
        <v>NÃO</v>
      </c>
      <c r="Q1486" s="2" t="str">
        <f>IF(ISERR(FIND("07",GERAL[[#This Row],[ODS]])),"NÃO","SIM")</f>
        <v>NÃO</v>
      </c>
      <c r="R1486" s="2" t="str">
        <f>IF(ISERR(FIND("08",GERAL[[#This Row],[ODS]])),"NÃO","SIM")</f>
        <v>NÃO</v>
      </c>
      <c r="S1486" s="2" t="str">
        <f>IF(ISERR(FIND("09",GERAL[[#This Row],[ODS]])),"NÃO","SIM")</f>
        <v>NÃO</v>
      </c>
      <c r="T1486" s="2" t="str">
        <f>IF(ISERR(FIND("10",GERAL[[#This Row],[ODS]])),"NÃO","SIM")</f>
        <v>NÃO</v>
      </c>
      <c r="U1486" s="2" t="str">
        <f>IF(ISERR(FIND("11",GERAL[[#This Row],[ODS]])),"NÃO","SIM")</f>
        <v>NÃO</v>
      </c>
      <c r="V1486" s="2" t="str">
        <f>IF(ISERR(FIND("12",GERAL[[#This Row],[ODS]])),"NÃO","SIM")</f>
        <v>NÃO</v>
      </c>
      <c r="W1486" s="2" t="str">
        <f>IF(ISERR(FIND("13",GERAL[[#This Row],[ODS]])),"NÃO","SIM")</f>
        <v>NÃO</v>
      </c>
      <c r="X1486" s="2" t="str">
        <f>IF(ISERR(FIND("14",GERAL[[#This Row],[ODS]])),"NÃO","SIM")</f>
        <v>NÃO</v>
      </c>
      <c r="Y1486" s="2" t="str">
        <f>IF(ISERR(FIND("15",GERAL[[#This Row],[ODS]])),"NÃO","SIM")</f>
        <v>NÃO</v>
      </c>
      <c r="Z1486" s="2" t="str">
        <f>IF(ISERR(FIND("16",GERAL[[#This Row],[ODS]])),"NÃO","SIM")</f>
        <v>SIM</v>
      </c>
      <c r="AA1486" s="2" t="str">
        <f>IF(ISERR(FIND("17",GERAL[[#This Row],[ODS]])),"NÃO","SIM")</f>
        <v>SIM</v>
      </c>
      <c r="AB1486" s="1">
        <v>21.850728907030643</v>
      </c>
      <c r="AC1486" s="1">
        <v>22.562172055377232</v>
      </c>
      <c r="AD1486" s="1">
        <v>31.792007618647247</v>
      </c>
      <c r="AE1486" s="1">
        <v>30.843741422539082</v>
      </c>
      <c r="AF1486" s="1">
        <v>27.920794304577896</v>
      </c>
      <c r="AG1486" s="1" t="str">
        <f>GERAL[[#This Row],[SIGLA]]&amp;GERAL[[#This Row],[CÓD]]</f>
        <v>TOSF_AU</v>
      </c>
      <c r="AH1486" s="1">
        <f ca="1">VLOOKUP(GERAL[[#This Row],[REF_NOTA]],BASE_NOTAS[],7,FALSE)</f>
        <v>28.181781876402667</v>
      </c>
      <c r="AI1486" s="31">
        <f ca="1">IF(GERAL[[#This Row],[Nota 2025]]="",0,GERAL[[#This Row],[Nota 2026]]-GERAL[[#This Row],[Nota 2025]])</f>
        <v>0.26098757182477073</v>
      </c>
    </row>
    <row r="1487" spans="1:35" ht="17" x14ac:dyDescent="0.35">
      <c r="A1487" s="2" t="s">
        <v>0</v>
      </c>
      <c r="B1487" s="2" t="s">
        <v>156</v>
      </c>
      <c r="C1487" s="2" t="s">
        <v>216</v>
      </c>
      <c r="D1487" s="15" t="s">
        <v>55</v>
      </c>
      <c r="E1487" s="2" t="s">
        <v>124</v>
      </c>
      <c r="F1487" s="2" t="str">
        <f>VLOOKUP(GERAL[[#This Row],[CÓD]],SEALL,6,FALSE)</f>
        <v>G</v>
      </c>
      <c r="G148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8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48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87" s="2" t="str">
        <f>VLOOKUP(GERAL[[#This Row],[CÓD]],SEALL,4,FALSE)</f>
        <v>10, 16, 17</v>
      </c>
      <c r="K1487" s="2" t="str">
        <f>IF(ISERR(FIND("01",GERAL[[#This Row],[ODS]])),"NÃO","SIM")</f>
        <v>NÃO</v>
      </c>
      <c r="L1487" s="2" t="str">
        <f>IF(ISERR(FIND("02",GERAL[[#This Row],[ODS]])),"NÃO","SIM")</f>
        <v>NÃO</v>
      </c>
      <c r="M1487" s="2" t="str">
        <f>IF(ISERR(FIND("03",GERAL[[#This Row],[ODS]])),"NÃO","SIM")</f>
        <v>NÃO</v>
      </c>
      <c r="N1487" s="2" t="str">
        <f>IF(ISERR(FIND("04",GERAL[[#This Row],[ODS]])),"NÃO","SIM")</f>
        <v>NÃO</v>
      </c>
      <c r="O1487" s="2" t="str">
        <f>IF(ISERR(FIND("05",GERAL[[#This Row],[ODS]])),"NÃO","SIM")</f>
        <v>NÃO</v>
      </c>
      <c r="P1487" s="2" t="str">
        <f>IF(ISERR(FIND("06",GERAL[[#This Row],[ODS]])),"NÃO","SIM")</f>
        <v>NÃO</v>
      </c>
      <c r="Q1487" s="2" t="str">
        <f>IF(ISERR(FIND("07",GERAL[[#This Row],[ODS]])),"NÃO","SIM")</f>
        <v>NÃO</v>
      </c>
      <c r="R1487" s="2" t="str">
        <f>IF(ISERR(FIND("08",GERAL[[#This Row],[ODS]])),"NÃO","SIM")</f>
        <v>NÃO</v>
      </c>
      <c r="S1487" s="2" t="str">
        <f>IF(ISERR(FIND("09",GERAL[[#This Row],[ODS]])),"NÃO","SIM")</f>
        <v>NÃO</v>
      </c>
      <c r="T1487" s="2" t="str">
        <f>IF(ISERR(FIND("10",GERAL[[#This Row],[ODS]])),"NÃO","SIM")</f>
        <v>SIM</v>
      </c>
      <c r="U1487" s="2" t="str">
        <f>IF(ISERR(FIND("11",GERAL[[#This Row],[ODS]])),"NÃO","SIM")</f>
        <v>NÃO</v>
      </c>
      <c r="V1487" s="2" t="str">
        <f>IF(ISERR(FIND("12",GERAL[[#This Row],[ODS]])),"NÃO","SIM")</f>
        <v>NÃO</v>
      </c>
      <c r="W1487" s="2" t="str">
        <f>IF(ISERR(FIND("13",GERAL[[#This Row],[ODS]])),"NÃO","SIM")</f>
        <v>NÃO</v>
      </c>
      <c r="X1487" s="2" t="str">
        <f>IF(ISERR(FIND("14",GERAL[[#This Row],[ODS]])),"NÃO","SIM")</f>
        <v>NÃO</v>
      </c>
      <c r="Y1487" s="2" t="str">
        <f>IF(ISERR(FIND("15",GERAL[[#This Row],[ODS]])),"NÃO","SIM")</f>
        <v>NÃO</v>
      </c>
      <c r="Z1487" s="2" t="str">
        <f>IF(ISERR(FIND("16",GERAL[[#This Row],[ODS]])),"NÃO","SIM")</f>
        <v>SIM</v>
      </c>
      <c r="AA1487" s="2" t="str">
        <f>IF(ISERR(FIND("17",GERAL[[#This Row],[ODS]])),"NÃO","SIM")</f>
        <v>SIM</v>
      </c>
      <c r="AB1487" s="1">
        <v>29.133719636701823</v>
      </c>
      <c r="AC1487" s="1">
        <v>25.637115980697757</v>
      </c>
      <c r="AD1487" s="1">
        <v>36.025317159692356</v>
      </c>
      <c r="AE1487" s="1">
        <v>18.556621234927455</v>
      </c>
      <c r="AF1487" s="1">
        <v>11.176838459858732</v>
      </c>
      <c r="AG1487" s="1" t="str">
        <f>GERAL[[#This Row],[SIGLA]]&amp;GERAL[[#This Row],[CÓD]]</f>
        <v>ACSF_CI</v>
      </c>
      <c r="AH1487" s="1">
        <f ca="1">VLOOKUP(GERAL[[#This Row],[REF_NOTA]],BASE_NOTAS[],7,FALSE)</f>
        <v>17.255798593275461</v>
      </c>
      <c r="AI1487" s="31">
        <f ca="1">IF(GERAL[[#This Row],[Nota 2025]]="",0,GERAL[[#This Row],[Nota 2026]]-GERAL[[#This Row],[Nota 2025]])</f>
        <v>6.0789601334167287</v>
      </c>
    </row>
    <row r="1488" spans="1:35" ht="17" x14ac:dyDescent="0.35">
      <c r="A1488" s="2" t="s">
        <v>1</v>
      </c>
      <c r="B1488" s="2" t="s">
        <v>157</v>
      </c>
      <c r="C1488" s="2" t="s">
        <v>216</v>
      </c>
      <c r="D1488" s="15" t="s">
        <v>55</v>
      </c>
      <c r="E1488" s="2" t="s">
        <v>124</v>
      </c>
      <c r="F1488" s="2" t="str">
        <f>VLOOKUP(GERAL[[#This Row],[CÓD]],SEALL,6,FALSE)</f>
        <v>G</v>
      </c>
      <c r="G148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8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48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88" s="2" t="str">
        <f>VLOOKUP(GERAL[[#This Row],[CÓD]],SEALL,4,FALSE)</f>
        <v>10, 16, 17</v>
      </c>
      <c r="K1488" s="2" t="str">
        <f>IF(ISERR(FIND("01",GERAL[[#This Row],[ODS]])),"NÃO","SIM")</f>
        <v>NÃO</v>
      </c>
      <c r="L1488" s="2" t="str">
        <f>IF(ISERR(FIND("02",GERAL[[#This Row],[ODS]])),"NÃO","SIM")</f>
        <v>NÃO</v>
      </c>
      <c r="M1488" s="2" t="str">
        <f>IF(ISERR(FIND("03",GERAL[[#This Row],[ODS]])),"NÃO","SIM")</f>
        <v>NÃO</v>
      </c>
      <c r="N1488" s="2" t="str">
        <f>IF(ISERR(FIND("04",GERAL[[#This Row],[ODS]])),"NÃO","SIM")</f>
        <v>NÃO</v>
      </c>
      <c r="O1488" s="2" t="str">
        <f>IF(ISERR(FIND("05",GERAL[[#This Row],[ODS]])),"NÃO","SIM")</f>
        <v>NÃO</v>
      </c>
      <c r="P1488" s="2" t="str">
        <f>IF(ISERR(FIND("06",GERAL[[#This Row],[ODS]])),"NÃO","SIM")</f>
        <v>NÃO</v>
      </c>
      <c r="Q1488" s="2" t="str">
        <f>IF(ISERR(FIND("07",GERAL[[#This Row],[ODS]])),"NÃO","SIM")</f>
        <v>NÃO</v>
      </c>
      <c r="R1488" s="2" t="str">
        <f>IF(ISERR(FIND("08",GERAL[[#This Row],[ODS]])),"NÃO","SIM")</f>
        <v>NÃO</v>
      </c>
      <c r="S1488" s="2" t="str">
        <f>IF(ISERR(FIND("09",GERAL[[#This Row],[ODS]])),"NÃO","SIM")</f>
        <v>NÃO</v>
      </c>
      <c r="T1488" s="2" t="str">
        <f>IF(ISERR(FIND("10",GERAL[[#This Row],[ODS]])),"NÃO","SIM")</f>
        <v>SIM</v>
      </c>
      <c r="U1488" s="2" t="str">
        <f>IF(ISERR(FIND("11",GERAL[[#This Row],[ODS]])),"NÃO","SIM")</f>
        <v>NÃO</v>
      </c>
      <c r="V1488" s="2" t="str">
        <f>IF(ISERR(FIND("12",GERAL[[#This Row],[ODS]])),"NÃO","SIM")</f>
        <v>NÃO</v>
      </c>
      <c r="W1488" s="2" t="str">
        <f>IF(ISERR(FIND("13",GERAL[[#This Row],[ODS]])),"NÃO","SIM")</f>
        <v>NÃO</v>
      </c>
      <c r="X1488" s="2" t="str">
        <f>IF(ISERR(FIND("14",GERAL[[#This Row],[ODS]])),"NÃO","SIM")</f>
        <v>NÃO</v>
      </c>
      <c r="Y1488" s="2" t="str">
        <f>IF(ISERR(FIND("15",GERAL[[#This Row],[ODS]])),"NÃO","SIM")</f>
        <v>NÃO</v>
      </c>
      <c r="Z1488" s="2" t="str">
        <f>IF(ISERR(FIND("16",GERAL[[#This Row],[ODS]])),"NÃO","SIM")</f>
        <v>SIM</v>
      </c>
      <c r="AA1488" s="2" t="str">
        <f>IF(ISERR(FIND("17",GERAL[[#This Row],[ODS]])),"NÃO","SIM")</f>
        <v>SIM</v>
      </c>
      <c r="AB1488" s="1">
        <v>85.707205970599816</v>
      </c>
      <c r="AC1488" s="1">
        <v>100</v>
      </c>
      <c r="AD1488" s="1">
        <v>100</v>
      </c>
      <c r="AE1488" s="1">
        <v>88.202349027420894</v>
      </c>
      <c r="AF1488" s="1">
        <v>84.914305965420539</v>
      </c>
      <c r="AG1488" s="1" t="str">
        <f>GERAL[[#This Row],[SIGLA]]&amp;GERAL[[#This Row],[CÓD]]</f>
        <v>ALSF_CI</v>
      </c>
      <c r="AH1488" s="1">
        <f ca="1">VLOOKUP(GERAL[[#This Row],[REF_NOTA]],BASE_NOTAS[],7,FALSE)</f>
        <v>45.403028131779138</v>
      </c>
      <c r="AI1488" s="31">
        <f ca="1">IF(GERAL[[#This Row],[Nota 2025]]="",0,GERAL[[#This Row],[Nota 2026]]-GERAL[[#This Row],[Nota 2025]])</f>
        <v>-39.511277833641401</v>
      </c>
    </row>
    <row r="1489" spans="1:35" ht="17" x14ac:dyDescent="0.35">
      <c r="A1489" s="2" t="s">
        <v>159</v>
      </c>
      <c r="B1489" s="2" t="s">
        <v>184</v>
      </c>
      <c r="C1489" s="2" t="s">
        <v>216</v>
      </c>
      <c r="D1489" s="15" t="s">
        <v>55</v>
      </c>
      <c r="E1489" s="2" t="s">
        <v>124</v>
      </c>
      <c r="F1489" s="2" t="str">
        <f>VLOOKUP(GERAL[[#This Row],[CÓD]],SEALL,6,FALSE)</f>
        <v>G</v>
      </c>
      <c r="G148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8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48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89" s="2" t="str">
        <f>VLOOKUP(GERAL[[#This Row],[CÓD]],SEALL,4,FALSE)</f>
        <v>10, 16, 17</v>
      </c>
      <c r="K1489" s="2" t="str">
        <f>IF(ISERR(FIND("01",GERAL[[#This Row],[ODS]])),"NÃO","SIM")</f>
        <v>NÃO</v>
      </c>
      <c r="L1489" s="2" t="str">
        <f>IF(ISERR(FIND("02",GERAL[[#This Row],[ODS]])),"NÃO","SIM")</f>
        <v>NÃO</v>
      </c>
      <c r="M1489" s="2" t="str">
        <f>IF(ISERR(FIND("03",GERAL[[#This Row],[ODS]])),"NÃO","SIM")</f>
        <v>NÃO</v>
      </c>
      <c r="N1489" s="2" t="str">
        <f>IF(ISERR(FIND("04",GERAL[[#This Row],[ODS]])),"NÃO","SIM")</f>
        <v>NÃO</v>
      </c>
      <c r="O1489" s="2" t="str">
        <f>IF(ISERR(FIND("05",GERAL[[#This Row],[ODS]])),"NÃO","SIM")</f>
        <v>NÃO</v>
      </c>
      <c r="P1489" s="2" t="str">
        <f>IF(ISERR(FIND("06",GERAL[[#This Row],[ODS]])),"NÃO","SIM")</f>
        <v>NÃO</v>
      </c>
      <c r="Q1489" s="2" t="str">
        <f>IF(ISERR(FIND("07",GERAL[[#This Row],[ODS]])),"NÃO","SIM")</f>
        <v>NÃO</v>
      </c>
      <c r="R1489" s="2" t="str">
        <f>IF(ISERR(FIND("08",GERAL[[#This Row],[ODS]])),"NÃO","SIM")</f>
        <v>NÃO</v>
      </c>
      <c r="S1489" s="2" t="str">
        <f>IF(ISERR(FIND("09",GERAL[[#This Row],[ODS]])),"NÃO","SIM")</f>
        <v>NÃO</v>
      </c>
      <c r="T1489" s="2" t="str">
        <f>IF(ISERR(FIND("10",GERAL[[#This Row],[ODS]])),"NÃO","SIM")</f>
        <v>SIM</v>
      </c>
      <c r="U1489" s="2" t="str">
        <f>IF(ISERR(FIND("11",GERAL[[#This Row],[ODS]])),"NÃO","SIM")</f>
        <v>NÃO</v>
      </c>
      <c r="V1489" s="2" t="str">
        <f>IF(ISERR(FIND("12",GERAL[[#This Row],[ODS]])),"NÃO","SIM")</f>
        <v>NÃO</v>
      </c>
      <c r="W1489" s="2" t="str">
        <f>IF(ISERR(FIND("13",GERAL[[#This Row],[ODS]])),"NÃO","SIM")</f>
        <v>NÃO</v>
      </c>
      <c r="X1489" s="2" t="str">
        <f>IF(ISERR(FIND("14",GERAL[[#This Row],[ODS]])),"NÃO","SIM")</f>
        <v>NÃO</v>
      </c>
      <c r="Y1489" s="2" t="str">
        <f>IF(ISERR(FIND("15",GERAL[[#This Row],[ODS]])),"NÃO","SIM")</f>
        <v>NÃO</v>
      </c>
      <c r="Z1489" s="2" t="str">
        <f>IF(ISERR(FIND("16",GERAL[[#This Row],[ODS]])),"NÃO","SIM")</f>
        <v>SIM</v>
      </c>
      <c r="AA1489" s="2" t="str">
        <f>IF(ISERR(FIND("17",GERAL[[#This Row],[ODS]])),"NÃO","SIM")</f>
        <v>SIM</v>
      </c>
      <c r="AB1489" s="1">
        <v>10.029562900006098</v>
      </c>
      <c r="AC1489" s="1">
        <v>5.7406245334905757</v>
      </c>
      <c r="AD1489" s="1">
        <v>26.391682566593506</v>
      </c>
      <c r="AE1489" s="1">
        <v>10.626157516753842</v>
      </c>
      <c r="AF1489" s="1">
        <v>13.383575893164073</v>
      </c>
      <c r="AG1489" s="1" t="str">
        <f>GERAL[[#This Row],[SIGLA]]&amp;GERAL[[#This Row],[CÓD]]</f>
        <v>APSF_CI</v>
      </c>
      <c r="AH1489" s="1">
        <f ca="1">VLOOKUP(GERAL[[#This Row],[REF_NOTA]],BASE_NOTAS[],7,FALSE)</f>
        <v>31.264907129182973</v>
      </c>
      <c r="AI1489" s="31">
        <f ca="1">IF(GERAL[[#This Row],[Nota 2025]]="",0,GERAL[[#This Row],[Nota 2026]]-GERAL[[#This Row],[Nota 2025]])</f>
        <v>17.881331236018902</v>
      </c>
    </row>
    <row r="1490" spans="1:35" ht="17" x14ac:dyDescent="0.35">
      <c r="A1490" s="2" t="s">
        <v>155</v>
      </c>
      <c r="B1490" s="2" t="s">
        <v>158</v>
      </c>
      <c r="C1490" s="2" t="s">
        <v>216</v>
      </c>
      <c r="D1490" s="15" t="s">
        <v>55</v>
      </c>
      <c r="E1490" s="2" t="s">
        <v>124</v>
      </c>
      <c r="F1490" s="2" t="str">
        <f>VLOOKUP(GERAL[[#This Row],[CÓD]],SEALL,6,FALSE)</f>
        <v>G</v>
      </c>
      <c r="G149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9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49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90" s="2" t="str">
        <f>VLOOKUP(GERAL[[#This Row],[CÓD]],SEALL,4,FALSE)</f>
        <v>10, 16, 17</v>
      </c>
      <c r="K1490" s="2" t="str">
        <f>IF(ISERR(FIND("01",GERAL[[#This Row],[ODS]])),"NÃO","SIM")</f>
        <v>NÃO</v>
      </c>
      <c r="L1490" s="2" t="str">
        <f>IF(ISERR(FIND("02",GERAL[[#This Row],[ODS]])),"NÃO","SIM")</f>
        <v>NÃO</v>
      </c>
      <c r="M1490" s="2" t="str">
        <f>IF(ISERR(FIND("03",GERAL[[#This Row],[ODS]])),"NÃO","SIM")</f>
        <v>NÃO</v>
      </c>
      <c r="N1490" s="2" t="str">
        <f>IF(ISERR(FIND("04",GERAL[[#This Row],[ODS]])),"NÃO","SIM")</f>
        <v>NÃO</v>
      </c>
      <c r="O1490" s="2" t="str">
        <f>IF(ISERR(FIND("05",GERAL[[#This Row],[ODS]])),"NÃO","SIM")</f>
        <v>NÃO</v>
      </c>
      <c r="P1490" s="2" t="str">
        <f>IF(ISERR(FIND("06",GERAL[[#This Row],[ODS]])),"NÃO","SIM")</f>
        <v>NÃO</v>
      </c>
      <c r="Q1490" s="2" t="str">
        <f>IF(ISERR(FIND("07",GERAL[[#This Row],[ODS]])),"NÃO","SIM")</f>
        <v>NÃO</v>
      </c>
      <c r="R1490" s="2" t="str">
        <f>IF(ISERR(FIND("08",GERAL[[#This Row],[ODS]])),"NÃO","SIM")</f>
        <v>NÃO</v>
      </c>
      <c r="S1490" s="2" t="str">
        <f>IF(ISERR(FIND("09",GERAL[[#This Row],[ODS]])),"NÃO","SIM")</f>
        <v>NÃO</v>
      </c>
      <c r="T1490" s="2" t="str">
        <f>IF(ISERR(FIND("10",GERAL[[#This Row],[ODS]])),"NÃO","SIM")</f>
        <v>SIM</v>
      </c>
      <c r="U1490" s="2" t="str">
        <f>IF(ISERR(FIND("11",GERAL[[#This Row],[ODS]])),"NÃO","SIM")</f>
        <v>NÃO</v>
      </c>
      <c r="V1490" s="2" t="str">
        <f>IF(ISERR(FIND("12",GERAL[[#This Row],[ODS]])),"NÃO","SIM")</f>
        <v>NÃO</v>
      </c>
      <c r="W1490" s="2" t="str">
        <f>IF(ISERR(FIND("13",GERAL[[#This Row],[ODS]])),"NÃO","SIM")</f>
        <v>NÃO</v>
      </c>
      <c r="X1490" s="2" t="str">
        <f>IF(ISERR(FIND("14",GERAL[[#This Row],[ODS]])),"NÃO","SIM")</f>
        <v>NÃO</v>
      </c>
      <c r="Y1490" s="2" t="str">
        <f>IF(ISERR(FIND("15",GERAL[[#This Row],[ODS]])),"NÃO","SIM")</f>
        <v>NÃO</v>
      </c>
      <c r="Z1490" s="2" t="str">
        <f>IF(ISERR(FIND("16",GERAL[[#This Row],[ODS]])),"NÃO","SIM")</f>
        <v>SIM</v>
      </c>
      <c r="AA1490" s="2" t="str">
        <f>IF(ISERR(FIND("17",GERAL[[#This Row],[ODS]])),"NÃO","SIM")</f>
        <v>SIM</v>
      </c>
      <c r="AB1490" s="1">
        <v>41.003063482707979</v>
      </c>
      <c r="AC1490" s="1">
        <v>32.354614053709874</v>
      </c>
      <c r="AD1490" s="1">
        <v>30.948743137216017</v>
      </c>
      <c r="AE1490" s="1">
        <v>25.651536737271329</v>
      </c>
      <c r="AF1490" s="1">
        <v>22.13815413411848</v>
      </c>
      <c r="AG1490" s="1" t="str">
        <f>GERAL[[#This Row],[SIGLA]]&amp;GERAL[[#This Row],[CÓD]]</f>
        <v>AMSF_CI</v>
      </c>
      <c r="AH1490" s="1">
        <f ca="1">VLOOKUP(GERAL[[#This Row],[REF_NOTA]],BASE_NOTAS[],7,FALSE)</f>
        <v>8.9227124528066657</v>
      </c>
      <c r="AI1490" s="31">
        <f ca="1">IF(GERAL[[#This Row],[Nota 2025]]="",0,GERAL[[#This Row],[Nota 2026]]-GERAL[[#This Row],[Nota 2025]])</f>
        <v>-13.215441681311814</v>
      </c>
    </row>
    <row r="1491" spans="1:35" ht="17" x14ac:dyDescent="0.35">
      <c r="A1491" s="2" t="s">
        <v>160</v>
      </c>
      <c r="B1491" s="2" t="s">
        <v>187</v>
      </c>
      <c r="C1491" s="2" t="s">
        <v>216</v>
      </c>
      <c r="D1491" s="15" t="s">
        <v>55</v>
      </c>
      <c r="E1491" s="2" t="s">
        <v>124</v>
      </c>
      <c r="F1491" s="2" t="str">
        <f>VLOOKUP(GERAL[[#This Row],[CÓD]],SEALL,6,FALSE)</f>
        <v>G</v>
      </c>
      <c r="G149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9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49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91" s="2" t="str">
        <f>VLOOKUP(GERAL[[#This Row],[CÓD]],SEALL,4,FALSE)</f>
        <v>10, 16, 17</v>
      </c>
      <c r="K1491" s="2" t="str">
        <f>IF(ISERR(FIND("01",GERAL[[#This Row],[ODS]])),"NÃO","SIM")</f>
        <v>NÃO</v>
      </c>
      <c r="L1491" s="2" t="str">
        <f>IF(ISERR(FIND("02",GERAL[[#This Row],[ODS]])),"NÃO","SIM")</f>
        <v>NÃO</v>
      </c>
      <c r="M1491" s="2" t="str">
        <f>IF(ISERR(FIND("03",GERAL[[#This Row],[ODS]])),"NÃO","SIM")</f>
        <v>NÃO</v>
      </c>
      <c r="N1491" s="2" t="str">
        <f>IF(ISERR(FIND("04",GERAL[[#This Row],[ODS]])),"NÃO","SIM")</f>
        <v>NÃO</v>
      </c>
      <c r="O1491" s="2" t="str">
        <f>IF(ISERR(FIND("05",GERAL[[#This Row],[ODS]])),"NÃO","SIM")</f>
        <v>NÃO</v>
      </c>
      <c r="P1491" s="2" t="str">
        <f>IF(ISERR(FIND("06",GERAL[[#This Row],[ODS]])),"NÃO","SIM")</f>
        <v>NÃO</v>
      </c>
      <c r="Q1491" s="2" t="str">
        <f>IF(ISERR(FIND("07",GERAL[[#This Row],[ODS]])),"NÃO","SIM")</f>
        <v>NÃO</v>
      </c>
      <c r="R1491" s="2" t="str">
        <f>IF(ISERR(FIND("08",GERAL[[#This Row],[ODS]])),"NÃO","SIM")</f>
        <v>NÃO</v>
      </c>
      <c r="S1491" s="2" t="str">
        <f>IF(ISERR(FIND("09",GERAL[[#This Row],[ODS]])),"NÃO","SIM")</f>
        <v>NÃO</v>
      </c>
      <c r="T1491" s="2" t="str">
        <f>IF(ISERR(FIND("10",GERAL[[#This Row],[ODS]])),"NÃO","SIM")</f>
        <v>SIM</v>
      </c>
      <c r="U1491" s="2" t="str">
        <f>IF(ISERR(FIND("11",GERAL[[#This Row],[ODS]])),"NÃO","SIM")</f>
        <v>NÃO</v>
      </c>
      <c r="V1491" s="2" t="str">
        <f>IF(ISERR(FIND("12",GERAL[[#This Row],[ODS]])),"NÃO","SIM")</f>
        <v>NÃO</v>
      </c>
      <c r="W1491" s="2" t="str">
        <f>IF(ISERR(FIND("13",GERAL[[#This Row],[ODS]])),"NÃO","SIM")</f>
        <v>NÃO</v>
      </c>
      <c r="X1491" s="2" t="str">
        <f>IF(ISERR(FIND("14",GERAL[[#This Row],[ODS]])),"NÃO","SIM")</f>
        <v>NÃO</v>
      </c>
      <c r="Y1491" s="2" t="str">
        <f>IF(ISERR(FIND("15",GERAL[[#This Row],[ODS]])),"NÃO","SIM")</f>
        <v>NÃO</v>
      </c>
      <c r="Z1491" s="2" t="str">
        <f>IF(ISERR(FIND("16",GERAL[[#This Row],[ODS]])),"NÃO","SIM")</f>
        <v>SIM</v>
      </c>
      <c r="AA1491" s="2" t="str">
        <f>IF(ISERR(FIND("17",GERAL[[#This Row],[ODS]])),"NÃO","SIM")</f>
        <v>SIM</v>
      </c>
      <c r="AB1491" s="1">
        <v>58.910675190647588</v>
      </c>
      <c r="AC1491" s="1">
        <v>41.707319041532173</v>
      </c>
      <c r="AD1491" s="1">
        <v>91.117095729318365</v>
      </c>
      <c r="AE1491" s="1">
        <v>88.924072781880611</v>
      </c>
      <c r="AF1491" s="1">
        <v>58.201184034169472</v>
      </c>
      <c r="AG1491" s="1" t="str">
        <f>GERAL[[#This Row],[SIGLA]]&amp;GERAL[[#This Row],[CÓD]]</f>
        <v>BASF_CI</v>
      </c>
      <c r="AH1491" s="1">
        <f ca="1">VLOOKUP(GERAL[[#This Row],[REF_NOTA]],BASE_NOTAS[],7,FALSE)</f>
        <v>54.373818368521619</v>
      </c>
      <c r="AI1491" s="31">
        <f ca="1">IF(GERAL[[#This Row],[Nota 2025]]="",0,GERAL[[#This Row],[Nota 2026]]-GERAL[[#This Row],[Nota 2025]])</f>
        <v>-3.8273656656478536</v>
      </c>
    </row>
    <row r="1492" spans="1:35" ht="17" x14ac:dyDescent="0.35">
      <c r="A1492" s="2" t="s">
        <v>161</v>
      </c>
      <c r="B1492" s="2" t="s">
        <v>188</v>
      </c>
      <c r="C1492" s="2" t="s">
        <v>216</v>
      </c>
      <c r="D1492" s="15" t="s">
        <v>55</v>
      </c>
      <c r="E1492" s="2" t="s">
        <v>124</v>
      </c>
      <c r="F1492" s="2" t="str">
        <f>VLOOKUP(GERAL[[#This Row],[CÓD]],SEALL,6,FALSE)</f>
        <v>G</v>
      </c>
      <c r="G149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9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49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92" s="2" t="str">
        <f>VLOOKUP(GERAL[[#This Row],[CÓD]],SEALL,4,FALSE)</f>
        <v>10, 16, 17</v>
      </c>
      <c r="K1492" s="2" t="str">
        <f>IF(ISERR(FIND("01",GERAL[[#This Row],[ODS]])),"NÃO","SIM")</f>
        <v>NÃO</v>
      </c>
      <c r="L1492" s="2" t="str">
        <f>IF(ISERR(FIND("02",GERAL[[#This Row],[ODS]])),"NÃO","SIM")</f>
        <v>NÃO</v>
      </c>
      <c r="M1492" s="2" t="str">
        <f>IF(ISERR(FIND("03",GERAL[[#This Row],[ODS]])),"NÃO","SIM")</f>
        <v>NÃO</v>
      </c>
      <c r="N1492" s="2" t="str">
        <f>IF(ISERR(FIND("04",GERAL[[#This Row],[ODS]])),"NÃO","SIM")</f>
        <v>NÃO</v>
      </c>
      <c r="O1492" s="2" t="str">
        <f>IF(ISERR(FIND("05",GERAL[[#This Row],[ODS]])),"NÃO","SIM")</f>
        <v>NÃO</v>
      </c>
      <c r="P1492" s="2" t="str">
        <f>IF(ISERR(FIND("06",GERAL[[#This Row],[ODS]])),"NÃO","SIM")</f>
        <v>NÃO</v>
      </c>
      <c r="Q1492" s="2" t="str">
        <f>IF(ISERR(FIND("07",GERAL[[#This Row],[ODS]])),"NÃO","SIM")</f>
        <v>NÃO</v>
      </c>
      <c r="R1492" s="2" t="str">
        <f>IF(ISERR(FIND("08",GERAL[[#This Row],[ODS]])),"NÃO","SIM")</f>
        <v>NÃO</v>
      </c>
      <c r="S1492" s="2" t="str">
        <f>IF(ISERR(FIND("09",GERAL[[#This Row],[ODS]])),"NÃO","SIM")</f>
        <v>NÃO</v>
      </c>
      <c r="T1492" s="2" t="str">
        <f>IF(ISERR(FIND("10",GERAL[[#This Row],[ODS]])),"NÃO","SIM")</f>
        <v>SIM</v>
      </c>
      <c r="U1492" s="2" t="str">
        <f>IF(ISERR(FIND("11",GERAL[[#This Row],[ODS]])),"NÃO","SIM")</f>
        <v>NÃO</v>
      </c>
      <c r="V1492" s="2" t="str">
        <f>IF(ISERR(FIND("12",GERAL[[#This Row],[ODS]])),"NÃO","SIM")</f>
        <v>NÃO</v>
      </c>
      <c r="W1492" s="2" t="str">
        <f>IF(ISERR(FIND("13",GERAL[[#This Row],[ODS]])),"NÃO","SIM")</f>
        <v>NÃO</v>
      </c>
      <c r="X1492" s="2" t="str">
        <f>IF(ISERR(FIND("14",GERAL[[#This Row],[ODS]])),"NÃO","SIM")</f>
        <v>NÃO</v>
      </c>
      <c r="Y1492" s="2" t="str">
        <f>IF(ISERR(FIND("15",GERAL[[#This Row],[ODS]])),"NÃO","SIM")</f>
        <v>NÃO</v>
      </c>
      <c r="Z1492" s="2" t="str">
        <f>IF(ISERR(FIND("16",GERAL[[#This Row],[ODS]])),"NÃO","SIM")</f>
        <v>SIM</v>
      </c>
      <c r="AA1492" s="2" t="str">
        <f>IF(ISERR(FIND("17",GERAL[[#This Row],[ODS]])),"NÃO","SIM")</f>
        <v>SIM</v>
      </c>
      <c r="AB1492" s="1">
        <v>87.436245138477886</v>
      </c>
      <c r="AC1492" s="1">
        <v>58.410213442625533</v>
      </c>
      <c r="AD1492" s="1">
        <v>52.599824415712405</v>
      </c>
      <c r="AE1492" s="1">
        <v>40.513389730226656</v>
      </c>
      <c r="AF1492" s="1">
        <v>46.379602332096304</v>
      </c>
      <c r="AG1492" s="1" t="str">
        <f>GERAL[[#This Row],[SIGLA]]&amp;GERAL[[#This Row],[CÓD]]</f>
        <v>CESF_CI</v>
      </c>
      <c r="AH1492" s="1">
        <f ca="1">VLOOKUP(GERAL[[#This Row],[REF_NOTA]],BASE_NOTAS[],7,FALSE)</f>
        <v>52.993569278504516</v>
      </c>
      <c r="AI1492" s="31">
        <f ca="1">IF(GERAL[[#This Row],[Nota 2025]]="",0,GERAL[[#This Row],[Nota 2026]]-GERAL[[#This Row],[Nota 2025]])</f>
        <v>6.6139669464082118</v>
      </c>
    </row>
    <row r="1493" spans="1:35" ht="17" x14ac:dyDescent="0.35">
      <c r="A1493" s="2" t="s">
        <v>162</v>
      </c>
      <c r="B1493" s="2" t="s">
        <v>189</v>
      </c>
      <c r="C1493" s="2" t="s">
        <v>216</v>
      </c>
      <c r="D1493" s="15" t="s">
        <v>55</v>
      </c>
      <c r="E1493" s="2" t="s">
        <v>124</v>
      </c>
      <c r="F1493" s="2" t="str">
        <f>VLOOKUP(GERAL[[#This Row],[CÓD]],SEALL,6,FALSE)</f>
        <v>G</v>
      </c>
      <c r="G149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9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49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93" s="2" t="str">
        <f>VLOOKUP(GERAL[[#This Row],[CÓD]],SEALL,4,FALSE)</f>
        <v>10, 16, 17</v>
      </c>
      <c r="K1493" s="2" t="str">
        <f>IF(ISERR(FIND("01",GERAL[[#This Row],[ODS]])),"NÃO","SIM")</f>
        <v>NÃO</v>
      </c>
      <c r="L1493" s="2" t="str">
        <f>IF(ISERR(FIND("02",GERAL[[#This Row],[ODS]])),"NÃO","SIM")</f>
        <v>NÃO</v>
      </c>
      <c r="M1493" s="2" t="str">
        <f>IF(ISERR(FIND("03",GERAL[[#This Row],[ODS]])),"NÃO","SIM")</f>
        <v>NÃO</v>
      </c>
      <c r="N1493" s="2" t="str">
        <f>IF(ISERR(FIND("04",GERAL[[#This Row],[ODS]])),"NÃO","SIM")</f>
        <v>NÃO</v>
      </c>
      <c r="O1493" s="2" t="str">
        <f>IF(ISERR(FIND("05",GERAL[[#This Row],[ODS]])),"NÃO","SIM")</f>
        <v>NÃO</v>
      </c>
      <c r="P1493" s="2" t="str">
        <f>IF(ISERR(FIND("06",GERAL[[#This Row],[ODS]])),"NÃO","SIM")</f>
        <v>NÃO</v>
      </c>
      <c r="Q1493" s="2" t="str">
        <f>IF(ISERR(FIND("07",GERAL[[#This Row],[ODS]])),"NÃO","SIM")</f>
        <v>NÃO</v>
      </c>
      <c r="R1493" s="2" t="str">
        <f>IF(ISERR(FIND("08",GERAL[[#This Row],[ODS]])),"NÃO","SIM")</f>
        <v>NÃO</v>
      </c>
      <c r="S1493" s="2" t="str">
        <f>IF(ISERR(FIND("09",GERAL[[#This Row],[ODS]])),"NÃO","SIM")</f>
        <v>NÃO</v>
      </c>
      <c r="T1493" s="2" t="str">
        <f>IF(ISERR(FIND("10",GERAL[[#This Row],[ODS]])),"NÃO","SIM")</f>
        <v>SIM</v>
      </c>
      <c r="U1493" s="2" t="str">
        <f>IF(ISERR(FIND("11",GERAL[[#This Row],[ODS]])),"NÃO","SIM")</f>
        <v>NÃO</v>
      </c>
      <c r="V1493" s="2" t="str">
        <f>IF(ISERR(FIND("12",GERAL[[#This Row],[ODS]])),"NÃO","SIM")</f>
        <v>NÃO</v>
      </c>
      <c r="W1493" s="2" t="str">
        <f>IF(ISERR(FIND("13",GERAL[[#This Row],[ODS]])),"NÃO","SIM")</f>
        <v>NÃO</v>
      </c>
      <c r="X1493" s="2" t="str">
        <f>IF(ISERR(FIND("14",GERAL[[#This Row],[ODS]])),"NÃO","SIM")</f>
        <v>NÃO</v>
      </c>
      <c r="Y1493" s="2" t="str">
        <f>IF(ISERR(FIND("15",GERAL[[#This Row],[ODS]])),"NÃO","SIM")</f>
        <v>NÃO</v>
      </c>
      <c r="Z1493" s="2" t="str">
        <f>IF(ISERR(FIND("16",GERAL[[#This Row],[ODS]])),"NÃO","SIM")</f>
        <v>SIM</v>
      </c>
      <c r="AA1493" s="2" t="str">
        <f>IF(ISERR(FIND("17",GERAL[[#This Row],[ODS]])),"NÃO","SIM")</f>
        <v>SIM</v>
      </c>
      <c r="AB1493" s="1">
        <v>16.48750359630256</v>
      </c>
      <c r="AC1493" s="1">
        <v>3.1920010566680248</v>
      </c>
      <c r="AD1493" s="1">
        <v>0</v>
      </c>
      <c r="AE1493" s="1">
        <v>13.664126252356319</v>
      </c>
      <c r="AF1493" s="1">
        <v>11.057091665235635</v>
      </c>
      <c r="AG1493" s="1" t="str">
        <f>GERAL[[#This Row],[SIGLA]]&amp;GERAL[[#This Row],[CÓD]]</f>
        <v>DFSF_CI</v>
      </c>
      <c r="AH1493" s="1">
        <f ca="1">VLOOKUP(GERAL[[#This Row],[REF_NOTA]],BASE_NOTAS[],7,FALSE)</f>
        <v>11.304886246501946</v>
      </c>
      <c r="AI1493" s="31">
        <f ca="1">IF(GERAL[[#This Row],[Nota 2025]]="",0,GERAL[[#This Row],[Nota 2026]]-GERAL[[#This Row],[Nota 2025]])</f>
        <v>0.24779458126631049</v>
      </c>
    </row>
    <row r="1494" spans="1:35" ht="17" x14ac:dyDescent="0.35">
      <c r="A1494" s="2" t="s">
        <v>163</v>
      </c>
      <c r="B1494" s="2" t="s">
        <v>183</v>
      </c>
      <c r="C1494" s="2" t="s">
        <v>216</v>
      </c>
      <c r="D1494" s="15" t="s">
        <v>55</v>
      </c>
      <c r="E1494" s="2" t="s">
        <v>124</v>
      </c>
      <c r="F1494" s="2" t="str">
        <f>VLOOKUP(GERAL[[#This Row],[CÓD]],SEALL,6,FALSE)</f>
        <v>G</v>
      </c>
      <c r="G149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9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49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94" s="2" t="str">
        <f>VLOOKUP(GERAL[[#This Row],[CÓD]],SEALL,4,FALSE)</f>
        <v>10, 16, 17</v>
      </c>
      <c r="K1494" s="2" t="str">
        <f>IF(ISERR(FIND("01",GERAL[[#This Row],[ODS]])),"NÃO","SIM")</f>
        <v>NÃO</v>
      </c>
      <c r="L1494" s="2" t="str">
        <f>IF(ISERR(FIND("02",GERAL[[#This Row],[ODS]])),"NÃO","SIM")</f>
        <v>NÃO</v>
      </c>
      <c r="M1494" s="2" t="str">
        <f>IF(ISERR(FIND("03",GERAL[[#This Row],[ODS]])),"NÃO","SIM")</f>
        <v>NÃO</v>
      </c>
      <c r="N1494" s="2" t="str">
        <f>IF(ISERR(FIND("04",GERAL[[#This Row],[ODS]])),"NÃO","SIM")</f>
        <v>NÃO</v>
      </c>
      <c r="O1494" s="2" t="str">
        <f>IF(ISERR(FIND("05",GERAL[[#This Row],[ODS]])),"NÃO","SIM")</f>
        <v>NÃO</v>
      </c>
      <c r="P1494" s="2" t="str">
        <f>IF(ISERR(FIND("06",GERAL[[#This Row],[ODS]])),"NÃO","SIM")</f>
        <v>NÃO</v>
      </c>
      <c r="Q1494" s="2" t="str">
        <f>IF(ISERR(FIND("07",GERAL[[#This Row],[ODS]])),"NÃO","SIM")</f>
        <v>NÃO</v>
      </c>
      <c r="R1494" s="2" t="str">
        <f>IF(ISERR(FIND("08",GERAL[[#This Row],[ODS]])),"NÃO","SIM")</f>
        <v>NÃO</v>
      </c>
      <c r="S1494" s="2" t="str">
        <f>IF(ISERR(FIND("09",GERAL[[#This Row],[ODS]])),"NÃO","SIM")</f>
        <v>NÃO</v>
      </c>
      <c r="T1494" s="2" t="str">
        <f>IF(ISERR(FIND("10",GERAL[[#This Row],[ODS]])),"NÃO","SIM")</f>
        <v>SIM</v>
      </c>
      <c r="U1494" s="2" t="str">
        <f>IF(ISERR(FIND("11",GERAL[[#This Row],[ODS]])),"NÃO","SIM")</f>
        <v>NÃO</v>
      </c>
      <c r="V1494" s="2" t="str">
        <f>IF(ISERR(FIND("12",GERAL[[#This Row],[ODS]])),"NÃO","SIM")</f>
        <v>NÃO</v>
      </c>
      <c r="W1494" s="2" t="str">
        <f>IF(ISERR(FIND("13",GERAL[[#This Row],[ODS]])),"NÃO","SIM")</f>
        <v>NÃO</v>
      </c>
      <c r="X1494" s="2" t="str">
        <f>IF(ISERR(FIND("14",GERAL[[#This Row],[ODS]])),"NÃO","SIM")</f>
        <v>NÃO</v>
      </c>
      <c r="Y1494" s="2" t="str">
        <f>IF(ISERR(FIND("15",GERAL[[#This Row],[ODS]])),"NÃO","SIM")</f>
        <v>NÃO</v>
      </c>
      <c r="Z1494" s="2" t="str">
        <f>IF(ISERR(FIND("16",GERAL[[#This Row],[ODS]])),"NÃO","SIM")</f>
        <v>SIM</v>
      </c>
      <c r="AA1494" s="2" t="str">
        <f>IF(ISERR(FIND("17",GERAL[[#This Row],[ODS]])),"NÃO","SIM")</f>
        <v>SIM</v>
      </c>
      <c r="AB1494" s="1">
        <v>75.506543504335895</v>
      </c>
      <c r="AC1494" s="1">
        <v>54.078078441885289</v>
      </c>
      <c r="AD1494" s="1">
        <v>75.924656781120561</v>
      </c>
      <c r="AE1494" s="1">
        <v>98.934259637610069</v>
      </c>
      <c r="AF1494" s="1">
        <v>73.837321468299251</v>
      </c>
      <c r="AG1494" s="1" t="str">
        <f>GERAL[[#This Row],[SIGLA]]&amp;GERAL[[#This Row],[CÓD]]</f>
        <v>ESSF_CI</v>
      </c>
      <c r="AH1494" s="1">
        <f ca="1">VLOOKUP(GERAL[[#This Row],[REF_NOTA]],BASE_NOTAS[],7,FALSE)</f>
        <v>84.17970565896897</v>
      </c>
      <c r="AI1494" s="31">
        <f ca="1">IF(GERAL[[#This Row],[Nota 2025]]="",0,GERAL[[#This Row],[Nota 2026]]-GERAL[[#This Row],[Nota 2025]])</f>
        <v>10.342384190669719</v>
      </c>
    </row>
    <row r="1495" spans="1:35" ht="17" x14ac:dyDescent="0.35">
      <c r="A1495" s="2" t="s">
        <v>164</v>
      </c>
      <c r="B1495" s="2" t="s">
        <v>190</v>
      </c>
      <c r="C1495" s="2" t="s">
        <v>216</v>
      </c>
      <c r="D1495" s="15" t="s">
        <v>55</v>
      </c>
      <c r="E1495" s="2" t="s">
        <v>124</v>
      </c>
      <c r="F1495" s="2" t="str">
        <f>VLOOKUP(GERAL[[#This Row],[CÓD]],SEALL,6,FALSE)</f>
        <v>G</v>
      </c>
      <c r="G149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9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49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95" s="2" t="str">
        <f>VLOOKUP(GERAL[[#This Row],[CÓD]],SEALL,4,FALSE)</f>
        <v>10, 16, 17</v>
      </c>
      <c r="K1495" s="2" t="str">
        <f>IF(ISERR(FIND("01",GERAL[[#This Row],[ODS]])),"NÃO","SIM")</f>
        <v>NÃO</v>
      </c>
      <c r="L1495" s="2" t="str">
        <f>IF(ISERR(FIND("02",GERAL[[#This Row],[ODS]])),"NÃO","SIM")</f>
        <v>NÃO</v>
      </c>
      <c r="M1495" s="2" t="str">
        <f>IF(ISERR(FIND("03",GERAL[[#This Row],[ODS]])),"NÃO","SIM")</f>
        <v>NÃO</v>
      </c>
      <c r="N1495" s="2" t="str">
        <f>IF(ISERR(FIND("04",GERAL[[#This Row],[ODS]])),"NÃO","SIM")</f>
        <v>NÃO</v>
      </c>
      <c r="O1495" s="2" t="str">
        <f>IF(ISERR(FIND("05",GERAL[[#This Row],[ODS]])),"NÃO","SIM")</f>
        <v>NÃO</v>
      </c>
      <c r="P1495" s="2" t="str">
        <f>IF(ISERR(FIND("06",GERAL[[#This Row],[ODS]])),"NÃO","SIM")</f>
        <v>NÃO</v>
      </c>
      <c r="Q1495" s="2" t="str">
        <f>IF(ISERR(FIND("07",GERAL[[#This Row],[ODS]])),"NÃO","SIM")</f>
        <v>NÃO</v>
      </c>
      <c r="R1495" s="2" t="str">
        <f>IF(ISERR(FIND("08",GERAL[[#This Row],[ODS]])),"NÃO","SIM")</f>
        <v>NÃO</v>
      </c>
      <c r="S1495" s="2" t="str">
        <f>IF(ISERR(FIND("09",GERAL[[#This Row],[ODS]])),"NÃO","SIM")</f>
        <v>NÃO</v>
      </c>
      <c r="T1495" s="2" t="str">
        <f>IF(ISERR(FIND("10",GERAL[[#This Row],[ODS]])),"NÃO","SIM")</f>
        <v>SIM</v>
      </c>
      <c r="U1495" s="2" t="str">
        <f>IF(ISERR(FIND("11",GERAL[[#This Row],[ODS]])),"NÃO","SIM")</f>
        <v>NÃO</v>
      </c>
      <c r="V1495" s="2" t="str">
        <f>IF(ISERR(FIND("12",GERAL[[#This Row],[ODS]])),"NÃO","SIM")</f>
        <v>NÃO</v>
      </c>
      <c r="W1495" s="2" t="str">
        <f>IF(ISERR(FIND("13",GERAL[[#This Row],[ODS]])),"NÃO","SIM")</f>
        <v>NÃO</v>
      </c>
      <c r="X1495" s="2" t="str">
        <f>IF(ISERR(FIND("14",GERAL[[#This Row],[ODS]])),"NÃO","SIM")</f>
        <v>NÃO</v>
      </c>
      <c r="Y1495" s="2" t="str">
        <f>IF(ISERR(FIND("15",GERAL[[#This Row],[ODS]])),"NÃO","SIM")</f>
        <v>NÃO</v>
      </c>
      <c r="Z1495" s="2" t="str">
        <f>IF(ISERR(FIND("16",GERAL[[#This Row],[ODS]])),"NÃO","SIM")</f>
        <v>SIM</v>
      </c>
      <c r="AA1495" s="2" t="str">
        <f>IF(ISERR(FIND("17",GERAL[[#This Row],[ODS]])),"NÃO","SIM")</f>
        <v>SIM</v>
      </c>
      <c r="AB1495" s="1">
        <v>18.093338984359971</v>
      </c>
      <c r="AC1495" s="1">
        <v>44.147635656818537</v>
      </c>
      <c r="AD1495" s="1">
        <v>4.7818632016765443</v>
      </c>
      <c r="AE1495" s="1">
        <v>33.724724118771555</v>
      </c>
      <c r="AF1495" s="1">
        <v>30.219928124660171</v>
      </c>
      <c r="AG1495" s="1" t="str">
        <f>GERAL[[#This Row],[SIGLA]]&amp;GERAL[[#This Row],[CÓD]]</f>
        <v>GOSF_CI</v>
      </c>
      <c r="AH1495" s="1">
        <f ca="1">VLOOKUP(GERAL[[#This Row],[REF_NOTA]],BASE_NOTAS[],7,FALSE)</f>
        <v>67.811984655604135</v>
      </c>
      <c r="AI1495" s="31">
        <f ca="1">IF(GERAL[[#This Row],[Nota 2025]]="",0,GERAL[[#This Row],[Nota 2026]]-GERAL[[#This Row],[Nota 2025]])</f>
        <v>37.592056530943964</v>
      </c>
    </row>
    <row r="1496" spans="1:35" ht="17" x14ac:dyDescent="0.35">
      <c r="A1496" s="2" t="s">
        <v>165</v>
      </c>
      <c r="B1496" s="2" t="s">
        <v>191</v>
      </c>
      <c r="C1496" s="2" t="s">
        <v>216</v>
      </c>
      <c r="D1496" s="15" t="s">
        <v>55</v>
      </c>
      <c r="E1496" s="2" t="s">
        <v>124</v>
      </c>
      <c r="F1496" s="2" t="str">
        <f>VLOOKUP(GERAL[[#This Row],[CÓD]],SEALL,6,FALSE)</f>
        <v>G</v>
      </c>
      <c r="G149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9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49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96" s="2" t="str">
        <f>VLOOKUP(GERAL[[#This Row],[CÓD]],SEALL,4,FALSE)</f>
        <v>10, 16, 17</v>
      </c>
      <c r="K1496" s="2" t="str">
        <f>IF(ISERR(FIND("01",GERAL[[#This Row],[ODS]])),"NÃO","SIM")</f>
        <v>NÃO</v>
      </c>
      <c r="L1496" s="2" t="str">
        <f>IF(ISERR(FIND("02",GERAL[[#This Row],[ODS]])),"NÃO","SIM")</f>
        <v>NÃO</v>
      </c>
      <c r="M1496" s="2" t="str">
        <f>IF(ISERR(FIND("03",GERAL[[#This Row],[ODS]])),"NÃO","SIM")</f>
        <v>NÃO</v>
      </c>
      <c r="N1496" s="2" t="str">
        <f>IF(ISERR(FIND("04",GERAL[[#This Row],[ODS]])),"NÃO","SIM")</f>
        <v>NÃO</v>
      </c>
      <c r="O1496" s="2" t="str">
        <f>IF(ISERR(FIND("05",GERAL[[#This Row],[ODS]])),"NÃO","SIM")</f>
        <v>NÃO</v>
      </c>
      <c r="P1496" s="2" t="str">
        <f>IF(ISERR(FIND("06",GERAL[[#This Row],[ODS]])),"NÃO","SIM")</f>
        <v>NÃO</v>
      </c>
      <c r="Q1496" s="2" t="str">
        <f>IF(ISERR(FIND("07",GERAL[[#This Row],[ODS]])),"NÃO","SIM")</f>
        <v>NÃO</v>
      </c>
      <c r="R1496" s="2" t="str">
        <f>IF(ISERR(FIND("08",GERAL[[#This Row],[ODS]])),"NÃO","SIM")</f>
        <v>NÃO</v>
      </c>
      <c r="S1496" s="2" t="str">
        <f>IF(ISERR(FIND("09",GERAL[[#This Row],[ODS]])),"NÃO","SIM")</f>
        <v>NÃO</v>
      </c>
      <c r="T1496" s="2" t="str">
        <f>IF(ISERR(FIND("10",GERAL[[#This Row],[ODS]])),"NÃO","SIM")</f>
        <v>SIM</v>
      </c>
      <c r="U1496" s="2" t="str">
        <f>IF(ISERR(FIND("11",GERAL[[#This Row],[ODS]])),"NÃO","SIM")</f>
        <v>NÃO</v>
      </c>
      <c r="V1496" s="2" t="str">
        <f>IF(ISERR(FIND("12",GERAL[[#This Row],[ODS]])),"NÃO","SIM")</f>
        <v>NÃO</v>
      </c>
      <c r="W1496" s="2" t="str">
        <f>IF(ISERR(FIND("13",GERAL[[#This Row],[ODS]])),"NÃO","SIM")</f>
        <v>NÃO</v>
      </c>
      <c r="X1496" s="2" t="str">
        <f>IF(ISERR(FIND("14",GERAL[[#This Row],[ODS]])),"NÃO","SIM")</f>
        <v>NÃO</v>
      </c>
      <c r="Y1496" s="2" t="str">
        <f>IF(ISERR(FIND("15",GERAL[[#This Row],[ODS]])),"NÃO","SIM")</f>
        <v>NÃO</v>
      </c>
      <c r="Z1496" s="2" t="str">
        <f>IF(ISERR(FIND("16",GERAL[[#This Row],[ODS]])),"NÃO","SIM")</f>
        <v>SIM</v>
      </c>
      <c r="AA1496" s="2" t="str">
        <f>IF(ISERR(FIND("17",GERAL[[#This Row],[ODS]])),"NÃO","SIM")</f>
        <v>SIM</v>
      </c>
      <c r="AB1496" s="1">
        <v>62.811332081799584</v>
      </c>
      <c r="AC1496" s="1">
        <v>76.321774102129481</v>
      </c>
      <c r="AD1496" s="1">
        <v>50.067102883665108</v>
      </c>
      <c r="AE1496" s="1">
        <v>39.223576935860244</v>
      </c>
      <c r="AF1496" s="1">
        <v>49.018804313073453</v>
      </c>
      <c r="AG1496" s="1" t="str">
        <f>GERAL[[#This Row],[SIGLA]]&amp;GERAL[[#This Row],[CÓD]]</f>
        <v>MASF_CI</v>
      </c>
      <c r="AH1496" s="1">
        <f ca="1">VLOOKUP(GERAL[[#This Row],[REF_NOTA]],BASE_NOTAS[],7,FALSE)</f>
        <v>78.223873225387507</v>
      </c>
      <c r="AI1496" s="31">
        <f ca="1">IF(GERAL[[#This Row],[Nota 2025]]="",0,GERAL[[#This Row],[Nota 2026]]-GERAL[[#This Row],[Nota 2025]])</f>
        <v>29.205068912314054</v>
      </c>
    </row>
    <row r="1497" spans="1:35" ht="17" x14ac:dyDescent="0.35">
      <c r="A1497" s="2" t="s">
        <v>168</v>
      </c>
      <c r="B1497" s="2" t="s">
        <v>195</v>
      </c>
      <c r="C1497" s="2" t="s">
        <v>216</v>
      </c>
      <c r="D1497" s="15" t="s">
        <v>55</v>
      </c>
      <c r="E1497" s="2" t="s">
        <v>124</v>
      </c>
      <c r="F1497" s="2" t="str">
        <f>VLOOKUP(GERAL[[#This Row],[CÓD]],SEALL,6,FALSE)</f>
        <v>G</v>
      </c>
      <c r="G149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9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49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97" s="2" t="str">
        <f>VLOOKUP(GERAL[[#This Row],[CÓD]],SEALL,4,FALSE)</f>
        <v>10, 16, 17</v>
      </c>
      <c r="K1497" s="2" t="str">
        <f>IF(ISERR(FIND("01",GERAL[[#This Row],[ODS]])),"NÃO","SIM")</f>
        <v>NÃO</v>
      </c>
      <c r="L1497" s="2" t="str">
        <f>IF(ISERR(FIND("02",GERAL[[#This Row],[ODS]])),"NÃO","SIM")</f>
        <v>NÃO</v>
      </c>
      <c r="M1497" s="2" t="str">
        <f>IF(ISERR(FIND("03",GERAL[[#This Row],[ODS]])),"NÃO","SIM")</f>
        <v>NÃO</v>
      </c>
      <c r="N1497" s="2" t="str">
        <f>IF(ISERR(FIND("04",GERAL[[#This Row],[ODS]])),"NÃO","SIM")</f>
        <v>NÃO</v>
      </c>
      <c r="O1497" s="2" t="str">
        <f>IF(ISERR(FIND("05",GERAL[[#This Row],[ODS]])),"NÃO","SIM")</f>
        <v>NÃO</v>
      </c>
      <c r="P1497" s="2" t="str">
        <f>IF(ISERR(FIND("06",GERAL[[#This Row],[ODS]])),"NÃO","SIM")</f>
        <v>NÃO</v>
      </c>
      <c r="Q1497" s="2" t="str">
        <f>IF(ISERR(FIND("07",GERAL[[#This Row],[ODS]])),"NÃO","SIM")</f>
        <v>NÃO</v>
      </c>
      <c r="R1497" s="2" t="str">
        <f>IF(ISERR(FIND("08",GERAL[[#This Row],[ODS]])),"NÃO","SIM")</f>
        <v>NÃO</v>
      </c>
      <c r="S1497" s="2" t="str">
        <f>IF(ISERR(FIND("09",GERAL[[#This Row],[ODS]])),"NÃO","SIM")</f>
        <v>NÃO</v>
      </c>
      <c r="T1497" s="2" t="str">
        <f>IF(ISERR(FIND("10",GERAL[[#This Row],[ODS]])),"NÃO","SIM")</f>
        <v>SIM</v>
      </c>
      <c r="U1497" s="2" t="str">
        <f>IF(ISERR(FIND("11",GERAL[[#This Row],[ODS]])),"NÃO","SIM")</f>
        <v>NÃO</v>
      </c>
      <c r="V1497" s="2" t="str">
        <f>IF(ISERR(FIND("12",GERAL[[#This Row],[ODS]])),"NÃO","SIM")</f>
        <v>NÃO</v>
      </c>
      <c r="W1497" s="2" t="str">
        <f>IF(ISERR(FIND("13",GERAL[[#This Row],[ODS]])),"NÃO","SIM")</f>
        <v>NÃO</v>
      </c>
      <c r="X1497" s="2" t="str">
        <f>IF(ISERR(FIND("14",GERAL[[#This Row],[ODS]])),"NÃO","SIM")</f>
        <v>NÃO</v>
      </c>
      <c r="Y1497" s="2" t="str">
        <f>IF(ISERR(FIND("15",GERAL[[#This Row],[ODS]])),"NÃO","SIM")</f>
        <v>NÃO</v>
      </c>
      <c r="Z1497" s="2" t="str">
        <f>IF(ISERR(FIND("16",GERAL[[#This Row],[ODS]])),"NÃO","SIM")</f>
        <v>SIM</v>
      </c>
      <c r="AA1497" s="2" t="str">
        <f>IF(ISERR(FIND("17",GERAL[[#This Row],[ODS]])),"NÃO","SIM")</f>
        <v>SIM</v>
      </c>
      <c r="AB1497" s="1">
        <v>42.556360765662411</v>
      </c>
      <c r="AC1497" s="1">
        <v>41.283558350754895</v>
      </c>
      <c r="AD1497" s="1">
        <v>64.990757858747074</v>
      </c>
      <c r="AE1497" s="1">
        <v>95.363780890991649</v>
      </c>
      <c r="AF1497" s="1">
        <v>69.577583884686462</v>
      </c>
      <c r="AG1497" s="1" t="str">
        <f>GERAL[[#This Row],[SIGLA]]&amp;GERAL[[#This Row],[CÓD]]</f>
        <v>MTSF_CI</v>
      </c>
      <c r="AH1497" s="1">
        <f ca="1">VLOOKUP(GERAL[[#This Row],[REF_NOTA]],BASE_NOTAS[],7,FALSE)</f>
        <v>64.215801800097736</v>
      </c>
      <c r="AI1497" s="31">
        <f ca="1">IF(GERAL[[#This Row],[Nota 2025]]="",0,GERAL[[#This Row],[Nota 2026]]-GERAL[[#This Row],[Nota 2025]])</f>
        <v>-5.3617820845887252</v>
      </c>
    </row>
    <row r="1498" spans="1:35" ht="17" x14ac:dyDescent="0.35">
      <c r="A1498" s="2" t="s">
        <v>167</v>
      </c>
      <c r="B1498" s="2" t="s">
        <v>193</v>
      </c>
      <c r="C1498" s="2" t="s">
        <v>216</v>
      </c>
      <c r="D1498" s="15" t="s">
        <v>55</v>
      </c>
      <c r="E1498" s="2" t="s">
        <v>124</v>
      </c>
      <c r="F1498" s="2" t="str">
        <f>VLOOKUP(GERAL[[#This Row],[CÓD]],SEALL,6,FALSE)</f>
        <v>G</v>
      </c>
      <c r="G149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9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49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98" s="2" t="str">
        <f>VLOOKUP(GERAL[[#This Row],[CÓD]],SEALL,4,FALSE)</f>
        <v>10, 16, 17</v>
      </c>
      <c r="K1498" s="2" t="str">
        <f>IF(ISERR(FIND("01",GERAL[[#This Row],[ODS]])),"NÃO","SIM")</f>
        <v>NÃO</v>
      </c>
      <c r="L1498" s="2" t="str">
        <f>IF(ISERR(FIND("02",GERAL[[#This Row],[ODS]])),"NÃO","SIM")</f>
        <v>NÃO</v>
      </c>
      <c r="M1498" s="2" t="str">
        <f>IF(ISERR(FIND("03",GERAL[[#This Row],[ODS]])),"NÃO","SIM")</f>
        <v>NÃO</v>
      </c>
      <c r="N1498" s="2" t="str">
        <f>IF(ISERR(FIND("04",GERAL[[#This Row],[ODS]])),"NÃO","SIM")</f>
        <v>NÃO</v>
      </c>
      <c r="O1498" s="2" t="str">
        <f>IF(ISERR(FIND("05",GERAL[[#This Row],[ODS]])),"NÃO","SIM")</f>
        <v>NÃO</v>
      </c>
      <c r="P1498" s="2" t="str">
        <f>IF(ISERR(FIND("06",GERAL[[#This Row],[ODS]])),"NÃO","SIM")</f>
        <v>NÃO</v>
      </c>
      <c r="Q1498" s="2" t="str">
        <f>IF(ISERR(FIND("07",GERAL[[#This Row],[ODS]])),"NÃO","SIM")</f>
        <v>NÃO</v>
      </c>
      <c r="R1498" s="2" t="str">
        <f>IF(ISERR(FIND("08",GERAL[[#This Row],[ODS]])),"NÃO","SIM")</f>
        <v>NÃO</v>
      </c>
      <c r="S1498" s="2" t="str">
        <f>IF(ISERR(FIND("09",GERAL[[#This Row],[ODS]])),"NÃO","SIM")</f>
        <v>NÃO</v>
      </c>
      <c r="T1498" s="2" t="str">
        <f>IF(ISERR(FIND("10",GERAL[[#This Row],[ODS]])),"NÃO","SIM")</f>
        <v>SIM</v>
      </c>
      <c r="U1498" s="2" t="str">
        <f>IF(ISERR(FIND("11",GERAL[[#This Row],[ODS]])),"NÃO","SIM")</f>
        <v>NÃO</v>
      </c>
      <c r="V1498" s="2" t="str">
        <f>IF(ISERR(FIND("12",GERAL[[#This Row],[ODS]])),"NÃO","SIM")</f>
        <v>NÃO</v>
      </c>
      <c r="W1498" s="2" t="str">
        <f>IF(ISERR(FIND("13",GERAL[[#This Row],[ODS]])),"NÃO","SIM")</f>
        <v>NÃO</v>
      </c>
      <c r="X1498" s="2" t="str">
        <f>IF(ISERR(FIND("14",GERAL[[#This Row],[ODS]])),"NÃO","SIM")</f>
        <v>NÃO</v>
      </c>
      <c r="Y1498" s="2" t="str">
        <f>IF(ISERR(FIND("15",GERAL[[#This Row],[ODS]])),"NÃO","SIM")</f>
        <v>NÃO</v>
      </c>
      <c r="Z1498" s="2" t="str">
        <f>IF(ISERR(FIND("16",GERAL[[#This Row],[ODS]])),"NÃO","SIM")</f>
        <v>SIM</v>
      </c>
      <c r="AA1498" s="2" t="str">
        <f>IF(ISERR(FIND("17",GERAL[[#This Row],[ODS]])),"NÃO","SIM")</f>
        <v>SIM</v>
      </c>
      <c r="AB1498" s="1">
        <v>65.472870680455259</v>
      </c>
      <c r="AC1498" s="1">
        <v>58.424878149416827</v>
      </c>
      <c r="AD1498" s="1">
        <v>97.746231007660029</v>
      </c>
      <c r="AE1498" s="1">
        <v>100</v>
      </c>
      <c r="AF1498" s="1">
        <v>67.56241872058672</v>
      </c>
      <c r="AG1498" s="1" t="str">
        <f>GERAL[[#This Row],[SIGLA]]&amp;GERAL[[#This Row],[CÓD]]</f>
        <v>MSSF_CI</v>
      </c>
      <c r="AH1498" s="1">
        <f ca="1">VLOOKUP(GERAL[[#This Row],[REF_NOTA]],BASE_NOTAS[],7,FALSE)</f>
        <v>57.944066931408159</v>
      </c>
      <c r="AI1498" s="31">
        <f ca="1">IF(GERAL[[#This Row],[Nota 2025]]="",0,GERAL[[#This Row],[Nota 2026]]-GERAL[[#This Row],[Nota 2025]])</f>
        <v>-9.6183517891785613</v>
      </c>
    </row>
    <row r="1499" spans="1:35" ht="17" x14ac:dyDescent="0.35">
      <c r="A1499" s="2" t="s">
        <v>166</v>
      </c>
      <c r="B1499" s="2" t="s">
        <v>192</v>
      </c>
      <c r="C1499" s="2" t="s">
        <v>216</v>
      </c>
      <c r="D1499" s="15" t="s">
        <v>55</v>
      </c>
      <c r="E1499" s="2" t="s">
        <v>124</v>
      </c>
      <c r="F1499" s="2" t="str">
        <f>VLOOKUP(GERAL[[#This Row],[CÓD]],SEALL,6,FALSE)</f>
        <v>G</v>
      </c>
      <c r="G149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49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49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499" s="2" t="str">
        <f>VLOOKUP(GERAL[[#This Row],[CÓD]],SEALL,4,FALSE)</f>
        <v>10, 16, 17</v>
      </c>
      <c r="K1499" s="2" t="str">
        <f>IF(ISERR(FIND("01",GERAL[[#This Row],[ODS]])),"NÃO","SIM")</f>
        <v>NÃO</v>
      </c>
      <c r="L1499" s="2" t="str">
        <f>IF(ISERR(FIND("02",GERAL[[#This Row],[ODS]])),"NÃO","SIM")</f>
        <v>NÃO</v>
      </c>
      <c r="M1499" s="2" t="str">
        <f>IF(ISERR(FIND("03",GERAL[[#This Row],[ODS]])),"NÃO","SIM")</f>
        <v>NÃO</v>
      </c>
      <c r="N1499" s="2" t="str">
        <f>IF(ISERR(FIND("04",GERAL[[#This Row],[ODS]])),"NÃO","SIM")</f>
        <v>NÃO</v>
      </c>
      <c r="O1499" s="2" t="str">
        <f>IF(ISERR(FIND("05",GERAL[[#This Row],[ODS]])),"NÃO","SIM")</f>
        <v>NÃO</v>
      </c>
      <c r="P1499" s="2" t="str">
        <f>IF(ISERR(FIND("06",GERAL[[#This Row],[ODS]])),"NÃO","SIM")</f>
        <v>NÃO</v>
      </c>
      <c r="Q1499" s="2" t="str">
        <f>IF(ISERR(FIND("07",GERAL[[#This Row],[ODS]])),"NÃO","SIM")</f>
        <v>NÃO</v>
      </c>
      <c r="R1499" s="2" t="str">
        <f>IF(ISERR(FIND("08",GERAL[[#This Row],[ODS]])),"NÃO","SIM")</f>
        <v>NÃO</v>
      </c>
      <c r="S1499" s="2" t="str">
        <f>IF(ISERR(FIND("09",GERAL[[#This Row],[ODS]])),"NÃO","SIM")</f>
        <v>NÃO</v>
      </c>
      <c r="T1499" s="2" t="str">
        <f>IF(ISERR(FIND("10",GERAL[[#This Row],[ODS]])),"NÃO","SIM")</f>
        <v>SIM</v>
      </c>
      <c r="U1499" s="2" t="str">
        <f>IF(ISERR(FIND("11",GERAL[[#This Row],[ODS]])),"NÃO","SIM")</f>
        <v>NÃO</v>
      </c>
      <c r="V1499" s="2" t="str">
        <f>IF(ISERR(FIND("12",GERAL[[#This Row],[ODS]])),"NÃO","SIM")</f>
        <v>NÃO</v>
      </c>
      <c r="W1499" s="2" t="str">
        <f>IF(ISERR(FIND("13",GERAL[[#This Row],[ODS]])),"NÃO","SIM")</f>
        <v>NÃO</v>
      </c>
      <c r="X1499" s="2" t="str">
        <f>IF(ISERR(FIND("14",GERAL[[#This Row],[ODS]])),"NÃO","SIM")</f>
        <v>NÃO</v>
      </c>
      <c r="Y1499" s="2" t="str">
        <f>IF(ISERR(FIND("15",GERAL[[#This Row],[ODS]])),"NÃO","SIM")</f>
        <v>NÃO</v>
      </c>
      <c r="Z1499" s="2" t="str">
        <f>IF(ISERR(FIND("16",GERAL[[#This Row],[ODS]])),"NÃO","SIM")</f>
        <v>SIM</v>
      </c>
      <c r="AA1499" s="2" t="str">
        <f>IF(ISERR(FIND("17",GERAL[[#This Row],[ODS]])),"NÃO","SIM")</f>
        <v>SIM</v>
      </c>
      <c r="AB1499" s="1">
        <v>10.139836060662008</v>
      </c>
      <c r="AC1499" s="1">
        <v>23.858401738503304</v>
      </c>
      <c r="AD1499" s="1">
        <v>29.077210982416911</v>
      </c>
      <c r="AE1499" s="1">
        <v>24.64288184540877</v>
      </c>
      <c r="AF1499" s="1">
        <v>17.278996949534747</v>
      </c>
      <c r="AG1499" s="1" t="str">
        <f>GERAL[[#This Row],[SIGLA]]&amp;GERAL[[#This Row],[CÓD]]</f>
        <v>MGSF_CI</v>
      </c>
      <c r="AH1499" s="1">
        <f ca="1">VLOOKUP(GERAL[[#This Row],[REF_NOTA]],BASE_NOTAS[],7,FALSE)</f>
        <v>19.88844828726992</v>
      </c>
      <c r="AI1499" s="31">
        <f ca="1">IF(GERAL[[#This Row],[Nota 2025]]="",0,GERAL[[#This Row],[Nota 2026]]-GERAL[[#This Row],[Nota 2025]])</f>
        <v>2.6094513377351731</v>
      </c>
    </row>
    <row r="1500" spans="1:35" ht="17" x14ac:dyDescent="0.35">
      <c r="A1500" s="2" t="s">
        <v>169</v>
      </c>
      <c r="B1500" s="2" t="s">
        <v>196</v>
      </c>
      <c r="C1500" s="2" t="s">
        <v>216</v>
      </c>
      <c r="D1500" s="15" t="s">
        <v>55</v>
      </c>
      <c r="E1500" s="2" t="s">
        <v>124</v>
      </c>
      <c r="F1500" s="2" t="str">
        <f>VLOOKUP(GERAL[[#This Row],[CÓD]],SEALL,6,FALSE)</f>
        <v>G</v>
      </c>
      <c r="G150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0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0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00" s="2" t="str">
        <f>VLOOKUP(GERAL[[#This Row],[CÓD]],SEALL,4,FALSE)</f>
        <v>10, 16, 17</v>
      </c>
      <c r="K1500" s="2" t="str">
        <f>IF(ISERR(FIND("01",GERAL[[#This Row],[ODS]])),"NÃO","SIM")</f>
        <v>NÃO</v>
      </c>
      <c r="L1500" s="2" t="str">
        <f>IF(ISERR(FIND("02",GERAL[[#This Row],[ODS]])),"NÃO","SIM")</f>
        <v>NÃO</v>
      </c>
      <c r="M1500" s="2" t="str">
        <f>IF(ISERR(FIND("03",GERAL[[#This Row],[ODS]])),"NÃO","SIM")</f>
        <v>NÃO</v>
      </c>
      <c r="N1500" s="2" t="str">
        <f>IF(ISERR(FIND("04",GERAL[[#This Row],[ODS]])),"NÃO","SIM")</f>
        <v>NÃO</v>
      </c>
      <c r="O1500" s="2" t="str">
        <f>IF(ISERR(FIND("05",GERAL[[#This Row],[ODS]])),"NÃO","SIM")</f>
        <v>NÃO</v>
      </c>
      <c r="P1500" s="2" t="str">
        <f>IF(ISERR(FIND("06",GERAL[[#This Row],[ODS]])),"NÃO","SIM")</f>
        <v>NÃO</v>
      </c>
      <c r="Q1500" s="2" t="str">
        <f>IF(ISERR(FIND("07",GERAL[[#This Row],[ODS]])),"NÃO","SIM")</f>
        <v>NÃO</v>
      </c>
      <c r="R1500" s="2" t="str">
        <f>IF(ISERR(FIND("08",GERAL[[#This Row],[ODS]])),"NÃO","SIM")</f>
        <v>NÃO</v>
      </c>
      <c r="S1500" s="2" t="str">
        <f>IF(ISERR(FIND("09",GERAL[[#This Row],[ODS]])),"NÃO","SIM")</f>
        <v>NÃO</v>
      </c>
      <c r="T1500" s="2" t="str">
        <f>IF(ISERR(FIND("10",GERAL[[#This Row],[ODS]])),"NÃO","SIM")</f>
        <v>SIM</v>
      </c>
      <c r="U1500" s="2" t="str">
        <f>IF(ISERR(FIND("11",GERAL[[#This Row],[ODS]])),"NÃO","SIM")</f>
        <v>NÃO</v>
      </c>
      <c r="V1500" s="2" t="str">
        <f>IF(ISERR(FIND("12",GERAL[[#This Row],[ODS]])),"NÃO","SIM")</f>
        <v>NÃO</v>
      </c>
      <c r="W1500" s="2" t="str">
        <f>IF(ISERR(FIND("13",GERAL[[#This Row],[ODS]])),"NÃO","SIM")</f>
        <v>NÃO</v>
      </c>
      <c r="X1500" s="2" t="str">
        <f>IF(ISERR(FIND("14",GERAL[[#This Row],[ODS]])),"NÃO","SIM")</f>
        <v>NÃO</v>
      </c>
      <c r="Y1500" s="2" t="str">
        <f>IF(ISERR(FIND("15",GERAL[[#This Row],[ODS]])),"NÃO","SIM")</f>
        <v>NÃO</v>
      </c>
      <c r="Z1500" s="2" t="str">
        <f>IF(ISERR(FIND("16",GERAL[[#This Row],[ODS]])),"NÃO","SIM")</f>
        <v>SIM</v>
      </c>
      <c r="AA1500" s="2" t="str">
        <f>IF(ISERR(FIND("17",GERAL[[#This Row],[ODS]])),"NÃO","SIM")</f>
        <v>SIM</v>
      </c>
      <c r="AB1500" s="1">
        <v>100</v>
      </c>
      <c r="AC1500" s="1">
        <v>80.467906537504874</v>
      </c>
      <c r="AD1500" s="1">
        <v>82.461641367623059</v>
      </c>
      <c r="AE1500" s="1">
        <v>94.748818003222837</v>
      </c>
      <c r="AF1500" s="1">
        <v>70.201489311151064</v>
      </c>
      <c r="AG1500" s="1" t="str">
        <f>GERAL[[#This Row],[SIGLA]]&amp;GERAL[[#This Row],[CÓD]]</f>
        <v>PASF_CI</v>
      </c>
      <c r="AH1500" s="1">
        <f ca="1">VLOOKUP(GERAL[[#This Row],[REF_NOTA]],BASE_NOTAS[],7,FALSE)</f>
        <v>73.11236399436477</v>
      </c>
      <c r="AI1500" s="31">
        <f ca="1">IF(GERAL[[#This Row],[Nota 2025]]="",0,GERAL[[#This Row],[Nota 2026]]-GERAL[[#This Row],[Nota 2025]])</f>
        <v>2.9108746832137058</v>
      </c>
    </row>
    <row r="1501" spans="1:35" ht="17" x14ac:dyDescent="0.35">
      <c r="A1501" s="2" t="s">
        <v>170</v>
      </c>
      <c r="B1501" s="2" t="s">
        <v>197</v>
      </c>
      <c r="C1501" s="2" t="s">
        <v>216</v>
      </c>
      <c r="D1501" s="15" t="s">
        <v>55</v>
      </c>
      <c r="E1501" s="2" t="s">
        <v>124</v>
      </c>
      <c r="F1501" s="2" t="str">
        <f>VLOOKUP(GERAL[[#This Row],[CÓD]],SEALL,6,FALSE)</f>
        <v>G</v>
      </c>
      <c r="G150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0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0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01" s="2" t="str">
        <f>VLOOKUP(GERAL[[#This Row],[CÓD]],SEALL,4,FALSE)</f>
        <v>10, 16, 17</v>
      </c>
      <c r="K1501" s="2" t="str">
        <f>IF(ISERR(FIND("01",GERAL[[#This Row],[ODS]])),"NÃO","SIM")</f>
        <v>NÃO</v>
      </c>
      <c r="L1501" s="2" t="str">
        <f>IF(ISERR(FIND("02",GERAL[[#This Row],[ODS]])),"NÃO","SIM")</f>
        <v>NÃO</v>
      </c>
      <c r="M1501" s="2" t="str">
        <f>IF(ISERR(FIND("03",GERAL[[#This Row],[ODS]])),"NÃO","SIM")</f>
        <v>NÃO</v>
      </c>
      <c r="N1501" s="2" t="str">
        <f>IF(ISERR(FIND("04",GERAL[[#This Row],[ODS]])),"NÃO","SIM")</f>
        <v>NÃO</v>
      </c>
      <c r="O1501" s="2" t="str">
        <f>IF(ISERR(FIND("05",GERAL[[#This Row],[ODS]])),"NÃO","SIM")</f>
        <v>NÃO</v>
      </c>
      <c r="P1501" s="2" t="str">
        <f>IF(ISERR(FIND("06",GERAL[[#This Row],[ODS]])),"NÃO","SIM")</f>
        <v>NÃO</v>
      </c>
      <c r="Q1501" s="2" t="str">
        <f>IF(ISERR(FIND("07",GERAL[[#This Row],[ODS]])),"NÃO","SIM")</f>
        <v>NÃO</v>
      </c>
      <c r="R1501" s="2" t="str">
        <f>IF(ISERR(FIND("08",GERAL[[#This Row],[ODS]])),"NÃO","SIM")</f>
        <v>NÃO</v>
      </c>
      <c r="S1501" s="2" t="str">
        <f>IF(ISERR(FIND("09",GERAL[[#This Row],[ODS]])),"NÃO","SIM")</f>
        <v>NÃO</v>
      </c>
      <c r="T1501" s="2" t="str">
        <f>IF(ISERR(FIND("10",GERAL[[#This Row],[ODS]])),"NÃO","SIM")</f>
        <v>SIM</v>
      </c>
      <c r="U1501" s="2" t="str">
        <f>IF(ISERR(FIND("11",GERAL[[#This Row],[ODS]])),"NÃO","SIM")</f>
        <v>NÃO</v>
      </c>
      <c r="V1501" s="2" t="str">
        <f>IF(ISERR(FIND("12",GERAL[[#This Row],[ODS]])),"NÃO","SIM")</f>
        <v>NÃO</v>
      </c>
      <c r="W1501" s="2" t="str">
        <f>IF(ISERR(FIND("13",GERAL[[#This Row],[ODS]])),"NÃO","SIM")</f>
        <v>NÃO</v>
      </c>
      <c r="X1501" s="2" t="str">
        <f>IF(ISERR(FIND("14",GERAL[[#This Row],[ODS]])),"NÃO","SIM")</f>
        <v>NÃO</v>
      </c>
      <c r="Y1501" s="2" t="str">
        <f>IF(ISERR(FIND("15",GERAL[[#This Row],[ODS]])),"NÃO","SIM")</f>
        <v>NÃO</v>
      </c>
      <c r="Z1501" s="2" t="str">
        <f>IF(ISERR(FIND("16",GERAL[[#This Row],[ODS]])),"NÃO","SIM")</f>
        <v>SIM</v>
      </c>
      <c r="AA1501" s="2" t="str">
        <f>IF(ISERR(FIND("17",GERAL[[#This Row],[ODS]])),"NÃO","SIM")</f>
        <v>SIM</v>
      </c>
      <c r="AB1501" s="1">
        <v>26.367689191181359</v>
      </c>
      <c r="AC1501" s="1">
        <v>18.904738904333211</v>
      </c>
      <c r="AD1501" s="1">
        <v>28.697434384780202</v>
      </c>
      <c r="AE1501" s="1">
        <v>51.490304093782434</v>
      </c>
      <c r="AF1501" s="1">
        <v>46.52261957926806</v>
      </c>
      <c r="AG1501" s="1" t="str">
        <f>GERAL[[#This Row],[SIGLA]]&amp;GERAL[[#This Row],[CÓD]]</f>
        <v>PBSF_CI</v>
      </c>
      <c r="AH1501" s="1">
        <f ca="1">VLOOKUP(GERAL[[#This Row],[REF_NOTA]],BASE_NOTAS[],7,FALSE)</f>
        <v>64.292167475281715</v>
      </c>
      <c r="AI1501" s="31">
        <f ca="1">IF(GERAL[[#This Row],[Nota 2025]]="",0,GERAL[[#This Row],[Nota 2026]]-GERAL[[#This Row],[Nota 2025]])</f>
        <v>17.769547896013655</v>
      </c>
    </row>
    <row r="1502" spans="1:35" ht="17" x14ac:dyDescent="0.35">
      <c r="A1502" s="2" t="s">
        <v>173</v>
      </c>
      <c r="B1502" s="2" t="s">
        <v>200</v>
      </c>
      <c r="C1502" s="2" t="s">
        <v>216</v>
      </c>
      <c r="D1502" s="15" t="s">
        <v>55</v>
      </c>
      <c r="E1502" s="2" t="s">
        <v>124</v>
      </c>
      <c r="F1502" s="2" t="str">
        <f>VLOOKUP(GERAL[[#This Row],[CÓD]],SEALL,6,FALSE)</f>
        <v>G</v>
      </c>
      <c r="G150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0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0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02" s="2" t="str">
        <f>VLOOKUP(GERAL[[#This Row],[CÓD]],SEALL,4,FALSE)</f>
        <v>10, 16, 17</v>
      </c>
      <c r="K1502" s="2" t="str">
        <f>IF(ISERR(FIND("01",GERAL[[#This Row],[ODS]])),"NÃO","SIM")</f>
        <v>NÃO</v>
      </c>
      <c r="L1502" s="2" t="str">
        <f>IF(ISERR(FIND("02",GERAL[[#This Row],[ODS]])),"NÃO","SIM")</f>
        <v>NÃO</v>
      </c>
      <c r="M1502" s="2" t="str">
        <f>IF(ISERR(FIND("03",GERAL[[#This Row],[ODS]])),"NÃO","SIM")</f>
        <v>NÃO</v>
      </c>
      <c r="N1502" s="2" t="str">
        <f>IF(ISERR(FIND("04",GERAL[[#This Row],[ODS]])),"NÃO","SIM")</f>
        <v>NÃO</v>
      </c>
      <c r="O1502" s="2" t="str">
        <f>IF(ISERR(FIND("05",GERAL[[#This Row],[ODS]])),"NÃO","SIM")</f>
        <v>NÃO</v>
      </c>
      <c r="P1502" s="2" t="str">
        <f>IF(ISERR(FIND("06",GERAL[[#This Row],[ODS]])),"NÃO","SIM")</f>
        <v>NÃO</v>
      </c>
      <c r="Q1502" s="2" t="str">
        <f>IF(ISERR(FIND("07",GERAL[[#This Row],[ODS]])),"NÃO","SIM")</f>
        <v>NÃO</v>
      </c>
      <c r="R1502" s="2" t="str">
        <f>IF(ISERR(FIND("08",GERAL[[#This Row],[ODS]])),"NÃO","SIM")</f>
        <v>NÃO</v>
      </c>
      <c r="S1502" s="2" t="str">
        <f>IF(ISERR(FIND("09",GERAL[[#This Row],[ODS]])),"NÃO","SIM")</f>
        <v>NÃO</v>
      </c>
      <c r="T1502" s="2" t="str">
        <f>IF(ISERR(FIND("10",GERAL[[#This Row],[ODS]])),"NÃO","SIM")</f>
        <v>SIM</v>
      </c>
      <c r="U1502" s="2" t="str">
        <f>IF(ISERR(FIND("11",GERAL[[#This Row],[ODS]])),"NÃO","SIM")</f>
        <v>NÃO</v>
      </c>
      <c r="V1502" s="2" t="str">
        <f>IF(ISERR(FIND("12",GERAL[[#This Row],[ODS]])),"NÃO","SIM")</f>
        <v>NÃO</v>
      </c>
      <c r="W1502" s="2" t="str">
        <f>IF(ISERR(FIND("13",GERAL[[#This Row],[ODS]])),"NÃO","SIM")</f>
        <v>NÃO</v>
      </c>
      <c r="X1502" s="2" t="str">
        <f>IF(ISERR(FIND("14",GERAL[[#This Row],[ODS]])),"NÃO","SIM")</f>
        <v>NÃO</v>
      </c>
      <c r="Y1502" s="2" t="str">
        <f>IF(ISERR(FIND("15",GERAL[[#This Row],[ODS]])),"NÃO","SIM")</f>
        <v>NÃO</v>
      </c>
      <c r="Z1502" s="2" t="str">
        <f>IF(ISERR(FIND("16",GERAL[[#This Row],[ODS]])),"NÃO","SIM")</f>
        <v>SIM</v>
      </c>
      <c r="AA1502" s="2" t="str">
        <f>IF(ISERR(FIND("17",GERAL[[#This Row],[ODS]])),"NÃO","SIM")</f>
        <v>SIM</v>
      </c>
      <c r="AB1502" s="1">
        <v>44.262781478405437</v>
      </c>
      <c r="AC1502" s="1">
        <v>24.455223213281656</v>
      </c>
      <c r="AD1502" s="1">
        <v>9.3917430649516813</v>
      </c>
      <c r="AE1502" s="1">
        <v>13.818171063410517</v>
      </c>
      <c r="AF1502" s="1">
        <v>16.750170760871811</v>
      </c>
      <c r="AG1502" s="1" t="str">
        <f>GERAL[[#This Row],[SIGLA]]&amp;GERAL[[#This Row],[CÓD]]</f>
        <v>PRSF_CI</v>
      </c>
      <c r="AH1502" s="1">
        <f ca="1">VLOOKUP(GERAL[[#This Row],[REF_NOTA]],BASE_NOTAS[],7,FALSE)</f>
        <v>37.765070042294163</v>
      </c>
      <c r="AI1502" s="31">
        <f ca="1">IF(GERAL[[#This Row],[Nota 2025]]="",0,GERAL[[#This Row],[Nota 2026]]-GERAL[[#This Row],[Nota 2025]])</f>
        <v>21.014899281422352</v>
      </c>
    </row>
    <row r="1503" spans="1:35" ht="17" x14ac:dyDescent="0.35">
      <c r="A1503" s="2" t="s">
        <v>171</v>
      </c>
      <c r="B1503" s="2" t="s">
        <v>198</v>
      </c>
      <c r="C1503" s="2" t="s">
        <v>216</v>
      </c>
      <c r="D1503" s="15" t="s">
        <v>55</v>
      </c>
      <c r="E1503" s="2" t="s">
        <v>124</v>
      </c>
      <c r="F1503" s="2" t="str">
        <f>VLOOKUP(GERAL[[#This Row],[CÓD]],SEALL,6,FALSE)</f>
        <v>G</v>
      </c>
      <c r="G150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0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0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03" s="2" t="str">
        <f>VLOOKUP(GERAL[[#This Row],[CÓD]],SEALL,4,FALSE)</f>
        <v>10, 16, 17</v>
      </c>
      <c r="K1503" s="2" t="str">
        <f>IF(ISERR(FIND("01",GERAL[[#This Row],[ODS]])),"NÃO","SIM")</f>
        <v>NÃO</v>
      </c>
      <c r="L1503" s="2" t="str">
        <f>IF(ISERR(FIND("02",GERAL[[#This Row],[ODS]])),"NÃO","SIM")</f>
        <v>NÃO</v>
      </c>
      <c r="M1503" s="2" t="str">
        <f>IF(ISERR(FIND("03",GERAL[[#This Row],[ODS]])),"NÃO","SIM")</f>
        <v>NÃO</v>
      </c>
      <c r="N1503" s="2" t="str">
        <f>IF(ISERR(FIND("04",GERAL[[#This Row],[ODS]])),"NÃO","SIM")</f>
        <v>NÃO</v>
      </c>
      <c r="O1503" s="2" t="str">
        <f>IF(ISERR(FIND("05",GERAL[[#This Row],[ODS]])),"NÃO","SIM")</f>
        <v>NÃO</v>
      </c>
      <c r="P1503" s="2" t="str">
        <f>IF(ISERR(FIND("06",GERAL[[#This Row],[ODS]])),"NÃO","SIM")</f>
        <v>NÃO</v>
      </c>
      <c r="Q1503" s="2" t="str">
        <f>IF(ISERR(FIND("07",GERAL[[#This Row],[ODS]])),"NÃO","SIM")</f>
        <v>NÃO</v>
      </c>
      <c r="R1503" s="2" t="str">
        <f>IF(ISERR(FIND("08",GERAL[[#This Row],[ODS]])),"NÃO","SIM")</f>
        <v>NÃO</v>
      </c>
      <c r="S1503" s="2" t="str">
        <f>IF(ISERR(FIND("09",GERAL[[#This Row],[ODS]])),"NÃO","SIM")</f>
        <v>NÃO</v>
      </c>
      <c r="T1503" s="2" t="str">
        <f>IF(ISERR(FIND("10",GERAL[[#This Row],[ODS]])),"NÃO","SIM")</f>
        <v>SIM</v>
      </c>
      <c r="U1503" s="2" t="str">
        <f>IF(ISERR(FIND("11",GERAL[[#This Row],[ODS]])),"NÃO","SIM")</f>
        <v>NÃO</v>
      </c>
      <c r="V1503" s="2" t="str">
        <f>IF(ISERR(FIND("12",GERAL[[#This Row],[ODS]])),"NÃO","SIM")</f>
        <v>NÃO</v>
      </c>
      <c r="W1503" s="2" t="str">
        <f>IF(ISERR(FIND("13",GERAL[[#This Row],[ODS]])),"NÃO","SIM")</f>
        <v>NÃO</v>
      </c>
      <c r="X1503" s="2" t="str">
        <f>IF(ISERR(FIND("14",GERAL[[#This Row],[ODS]])),"NÃO","SIM")</f>
        <v>NÃO</v>
      </c>
      <c r="Y1503" s="2" t="str">
        <f>IF(ISERR(FIND("15",GERAL[[#This Row],[ODS]])),"NÃO","SIM")</f>
        <v>NÃO</v>
      </c>
      <c r="Z1503" s="2" t="str">
        <f>IF(ISERR(FIND("16",GERAL[[#This Row],[ODS]])),"NÃO","SIM")</f>
        <v>SIM</v>
      </c>
      <c r="AA1503" s="2" t="str">
        <f>IF(ISERR(FIND("17",GERAL[[#This Row],[ODS]])),"NÃO","SIM")</f>
        <v>SIM</v>
      </c>
      <c r="AB1503" s="1">
        <v>18.385497309163377</v>
      </c>
      <c r="AC1503" s="1">
        <v>12.112457335379135</v>
      </c>
      <c r="AD1503" s="1">
        <v>30.522413672590528</v>
      </c>
      <c r="AE1503" s="1">
        <v>12.574183743071075</v>
      </c>
      <c r="AF1503" s="1">
        <v>28.127763078032249</v>
      </c>
      <c r="AG1503" s="1" t="str">
        <f>GERAL[[#This Row],[SIGLA]]&amp;GERAL[[#This Row],[CÓD]]</f>
        <v>PESF_CI</v>
      </c>
      <c r="AH1503" s="1">
        <f ca="1">VLOOKUP(GERAL[[#This Row],[REF_NOTA]],BASE_NOTAS[],7,FALSE)</f>
        <v>43.530506134263078</v>
      </c>
      <c r="AI1503" s="31">
        <f ca="1">IF(GERAL[[#This Row],[Nota 2025]]="",0,GERAL[[#This Row],[Nota 2026]]-GERAL[[#This Row],[Nota 2025]])</f>
        <v>15.402743056230829</v>
      </c>
    </row>
    <row r="1504" spans="1:35" ht="17" x14ac:dyDescent="0.35">
      <c r="A1504" s="2" t="s">
        <v>172</v>
      </c>
      <c r="B1504" s="2" t="s">
        <v>199</v>
      </c>
      <c r="C1504" s="2" t="s">
        <v>216</v>
      </c>
      <c r="D1504" s="15" t="s">
        <v>55</v>
      </c>
      <c r="E1504" s="2" t="s">
        <v>124</v>
      </c>
      <c r="F1504" s="2" t="str">
        <f>VLOOKUP(GERAL[[#This Row],[CÓD]],SEALL,6,FALSE)</f>
        <v>G</v>
      </c>
      <c r="G150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0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0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04" s="2" t="str">
        <f>VLOOKUP(GERAL[[#This Row],[CÓD]],SEALL,4,FALSE)</f>
        <v>10, 16, 17</v>
      </c>
      <c r="K1504" s="2" t="str">
        <f>IF(ISERR(FIND("01",GERAL[[#This Row],[ODS]])),"NÃO","SIM")</f>
        <v>NÃO</v>
      </c>
      <c r="L1504" s="2" t="str">
        <f>IF(ISERR(FIND("02",GERAL[[#This Row],[ODS]])),"NÃO","SIM")</f>
        <v>NÃO</v>
      </c>
      <c r="M1504" s="2" t="str">
        <f>IF(ISERR(FIND("03",GERAL[[#This Row],[ODS]])),"NÃO","SIM")</f>
        <v>NÃO</v>
      </c>
      <c r="N1504" s="2" t="str">
        <f>IF(ISERR(FIND("04",GERAL[[#This Row],[ODS]])),"NÃO","SIM")</f>
        <v>NÃO</v>
      </c>
      <c r="O1504" s="2" t="str">
        <f>IF(ISERR(FIND("05",GERAL[[#This Row],[ODS]])),"NÃO","SIM")</f>
        <v>NÃO</v>
      </c>
      <c r="P1504" s="2" t="str">
        <f>IF(ISERR(FIND("06",GERAL[[#This Row],[ODS]])),"NÃO","SIM")</f>
        <v>NÃO</v>
      </c>
      <c r="Q1504" s="2" t="str">
        <f>IF(ISERR(FIND("07",GERAL[[#This Row],[ODS]])),"NÃO","SIM")</f>
        <v>NÃO</v>
      </c>
      <c r="R1504" s="2" t="str">
        <f>IF(ISERR(FIND("08",GERAL[[#This Row],[ODS]])),"NÃO","SIM")</f>
        <v>NÃO</v>
      </c>
      <c r="S1504" s="2" t="str">
        <f>IF(ISERR(FIND("09",GERAL[[#This Row],[ODS]])),"NÃO","SIM")</f>
        <v>NÃO</v>
      </c>
      <c r="T1504" s="2" t="str">
        <f>IF(ISERR(FIND("10",GERAL[[#This Row],[ODS]])),"NÃO","SIM")</f>
        <v>SIM</v>
      </c>
      <c r="U1504" s="2" t="str">
        <f>IF(ISERR(FIND("11",GERAL[[#This Row],[ODS]])),"NÃO","SIM")</f>
        <v>NÃO</v>
      </c>
      <c r="V1504" s="2" t="str">
        <f>IF(ISERR(FIND("12",GERAL[[#This Row],[ODS]])),"NÃO","SIM")</f>
        <v>NÃO</v>
      </c>
      <c r="W1504" s="2" t="str">
        <f>IF(ISERR(FIND("13",GERAL[[#This Row],[ODS]])),"NÃO","SIM")</f>
        <v>NÃO</v>
      </c>
      <c r="X1504" s="2" t="str">
        <f>IF(ISERR(FIND("14",GERAL[[#This Row],[ODS]])),"NÃO","SIM")</f>
        <v>NÃO</v>
      </c>
      <c r="Y1504" s="2" t="str">
        <f>IF(ISERR(FIND("15",GERAL[[#This Row],[ODS]])),"NÃO","SIM")</f>
        <v>NÃO</v>
      </c>
      <c r="Z1504" s="2" t="str">
        <f>IF(ISERR(FIND("16",GERAL[[#This Row],[ODS]])),"NÃO","SIM")</f>
        <v>SIM</v>
      </c>
      <c r="AA1504" s="2" t="str">
        <f>IF(ISERR(FIND("17",GERAL[[#This Row],[ODS]])),"NÃO","SIM")</f>
        <v>SIM</v>
      </c>
      <c r="AB1504" s="1">
        <v>64.005062387760162</v>
      </c>
      <c r="AC1504" s="1">
        <v>69.450688949439382</v>
      </c>
      <c r="AD1504" s="1">
        <v>89.823066589996898</v>
      </c>
      <c r="AE1504" s="1">
        <v>83.431496691257223</v>
      </c>
      <c r="AF1504" s="1">
        <v>100</v>
      </c>
      <c r="AG1504" s="1" t="str">
        <f>GERAL[[#This Row],[SIGLA]]&amp;GERAL[[#This Row],[CÓD]]</f>
        <v>PISF_CI</v>
      </c>
      <c r="AH1504" s="1">
        <f ca="1">VLOOKUP(GERAL[[#This Row],[REF_NOTA]],BASE_NOTAS[],7,FALSE)</f>
        <v>100</v>
      </c>
      <c r="AI1504" s="31">
        <f ca="1">IF(GERAL[[#This Row],[Nota 2025]]="",0,GERAL[[#This Row],[Nota 2026]]-GERAL[[#This Row],[Nota 2025]])</f>
        <v>0</v>
      </c>
    </row>
    <row r="1505" spans="1:35" ht="17" x14ac:dyDescent="0.35">
      <c r="A1505" s="2" t="s">
        <v>174</v>
      </c>
      <c r="B1505" s="2" t="s">
        <v>201</v>
      </c>
      <c r="C1505" s="2" t="s">
        <v>216</v>
      </c>
      <c r="D1505" s="15" t="s">
        <v>55</v>
      </c>
      <c r="E1505" s="2" t="s">
        <v>124</v>
      </c>
      <c r="F1505" s="2" t="str">
        <f>VLOOKUP(GERAL[[#This Row],[CÓD]],SEALL,6,FALSE)</f>
        <v>G</v>
      </c>
      <c r="G150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0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0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05" s="2" t="str">
        <f>VLOOKUP(GERAL[[#This Row],[CÓD]],SEALL,4,FALSE)</f>
        <v>10, 16, 17</v>
      </c>
      <c r="K1505" s="2" t="str">
        <f>IF(ISERR(FIND("01",GERAL[[#This Row],[ODS]])),"NÃO","SIM")</f>
        <v>NÃO</v>
      </c>
      <c r="L1505" s="2" t="str">
        <f>IF(ISERR(FIND("02",GERAL[[#This Row],[ODS]])),"NÃO","SIM")</f>
        <v>NÃO</v>
      </c>
      <c r="M1505" s="2" t="str">
        <f>IF(ISERR(FIND("03",GERAL[[#This Row],[ODS]])),"NÃO","SIM")</f>
        <v>NÃO</v>
      </c>
      <c r="N1505" s="2" t="str">
        <f>IF(ISERR(FIND("04",GERAL[[#This Row],[ODS]])),"NÃO","SIM")</f>
        <v>NÃO</v>
      </c>
      <c r="O1505" s="2" t="str">
        <f>IF(ISERR(FIND("05",GERAL[[#This Row],[ODS]])),"NÃO","SIM")</f>
        <v>NÃO</v>
      </c>
      <c r="P1505" s="2" t="str">
        <f>IF(ISERR(FIND("06",GERAL[[#This Row],[ODS]])),"NÃO","SIM")</f>
        <v>NÃO</v>
      </c>
      <c r="Q1505" s="2" t="str">
        <f>IF(ISERR(FIND("07",GERAL[[#This Row],[ODS]])),"NÃO","SIM")</f>
        <v>NÃO</v>
      </c>
      <c r="R1505" s="2" t="str">
        <f>IF(ISERR(FIND("08",GERAL[[#This Row],[ODS]])),"NÃO","SIM")</f>
        <v>NÃO</v>
      </c>
      <c r="S1505" s="2" t="str">
        <f>IF(ISERR(FIND("09",GERAL[[#This Row],[ODS]])),"NÃO","SIM")</f>
        <v>NÃO</v>
      </c>
      <c r="T1505" s="2" t="str">
        <f>IF(ISERR(FIND("10",GERAL[[#This Row],[ODS]])),"NÃO","SIM")</f>
        <v>SIM</v>
      </c>
      <c r="U1505" s="2" t="str">
        <f>IF(ISERR(FIND("11",GERAL[[#This Row],[ODS]])),"NÃO","SIM")</f>
        <v>NÃO</v>
      </c>
      <c r="V1505" s="2" t="str">
        <f>IF(ISERR(FIND("12",GERAL[[#This Row],[ODS]])),"NÃO","SIM")</f>
        <v>NÃO</v>
      </c>
      <c r="W1505" s="2" t="str">
        <f>IF(ISERR(FIND("13",GERAL[[#This Row],[ODS]])),"NÃO","SIM")</f>
        <v>NÃO</v>
      </c>
      <c r="X1505" s="2" t="str">
        <f>IF(ISERR(FIND("14",GERAL[[#This Row],[ODS]])),"NÃO","SIM")</f>
        <v>NÃO</v>
      </c>
      <c r="Y1505" s="2" t="str">
        <f>IF(ISERR(FIND("15",GERAL[[#This Row],[ODS]])),"NÃO","SIM")</f>
        <v>NÃO</v>
      </c>
      <c r="Z1505" s="2" t="str">
        <f>IF(ISERR(FIND("16",GERAL[[#This Row],[ODS]])),"NÃO","SIM")</f>
        <v>SIM</v>
      </c>
      <c r="AA1505" s="2" t="str">
        <f>IF(ISERR(FIND("17",GERAL[[#This Row],[ODS]])),"NÃO","SIM")</f>
        <v>SIM</v>
      </c>
      <c r="AB1505" s="1">
        <v>5.0991971877424742</v>
      </c>
      <c r="AC1505" s="1">
        <v>0</v>
      </c>
      <c r="AD1505" s="1">
        <v>14.451841262074829</v>
      </c>
      <c r="AE1505" s="1">
        <v>27.62200260067566</v>
      </c>
      <c r="AF1505" s="1">
        <v>17.622793525257965</v>
      </c>
      <c r="AG1505" s="1" t="str">
        <f>GERAL[[#This Row],[SIGLA]]&amp;GERAL[[#This Row],[CÓD]]</f>
        <v>RJSF_CI</v>
      </c>
      <c r="AH1505" s="1">
        <f ca="1">VLOOKUP(GERAL[[#This Row],[REF_NOTA]],BASE_NOTAS[],7,FALSE)</f>
        <v>16.343746070430679</v>
      </c>
      <c r="AI1505" s="31">
        <f ca="1">IF(GERAL[[#This Row],[Nota 2025]]="",0,GERAL[[#This Row],[Nota 2026]]-GERAL[[#This Row],[Nota 2025]])</f>
        <v>-1.2790474548272854</v>
      </c>
    </row>
    <row r="1506" spans="1:35" ht="17" x14ac:dyDescent="0.35">
      <c r="A1506" s="2" t="s">
        <v>175</v>
      </c>
      <c r="B1506" s="2" t="s">
        <v>202</v>
      </c>
      <c r="C1506" s="2" t="s">
        <v>216</v>
      </c>
      <c r="D1506" s="15" t="s">
        <v>55</v>
      </c>
      <c r="E1506" s="2" t="s">
        <v>124</v>
      </c>
      <c r="F1506" s="2" t="str">
        <f>VLOOKUP(GERAL[[#This Row],[CÓD]],SEALL,6,FALSE)</f>
        <v>G</v>
      </c>
      <c r="G150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0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0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06" s="2" t="str">
        <f>VLOOKUP(GERAL[[#This Row],[CÓD]],SEALL,4,FALSE)</f>
        <v>10, 16, 17</v>
      </c>
      <c r="K1506" s="2" t="str">
        <f>IF(ISERR(FIND("01",GERAL[[#This Row],[ODS]])),"NÃO","SIM")</f>
        <v>NÃO</v>
      </c>
      <c r="L1506" s="2" t="str">
        <f>IF(ISERR(FIND("02",GERAL[[#This Row],[ODS]])),"NÃO","SIM")</f>
        <v>NÃO</v>
      </c>
      <c r="M1506" s="2" t="str">
        <f>IF(ISERR(FIND("03",GERAL[[#This Row],[ODS]])),"NÃO","SIM")</f>
        <v>NÃO</v>
      </c>
      <c r="N1506" s="2" t="str">
        <f>IF(ISERR(FIND("04",GERAL[[#This Row],[ODS]])),"NÃO","SIM")</f>
        <v>NÃO</v>
      </c>
      <c r="O1506" s="2" t="str">
        <f>IF(ISERR(FIND("05",GERAL[[#This Row],[ODS]])),"NÃO","SIM")</f>
        <v>NÃO</v>
      </c>
      <c r="P1506" s="2" t="str">
        <f>IF(ISERR(FIND("06",GERAL[[#This Row],[ODS]])),"NÃO","SIM")</f>
        <v>NÃO</v>
      </c>
      <c r="Q1506" s="2" t="str">
        <f>IF(ISERR(FIND("07",GERAL[[#This Row],[ODS]])),"NÃO","SIM")</f>
        <v>NÃO</v>
      </c>
      <c r="R1506" s="2" t="str">
        <f>IF(ISERR(FIND("08",GERAL[[#This Row],[ODS]])),"NÃO","SIM")</f>
        <v>NÃO</v>
      </c>
      <c r="S1506" s="2" t="str">
        <f>IF(ISERR(FIND("09",GERAL[[#This Row],[ODS]])),"NÃO","SIM")</f>
        <v>NÃO</v>
      </c>
      <c r="T1506" s="2" t="str">
        <f>IF(ISERR(FIND("10",GERAL[[#This Row],[ODS]])),"NÃO","SIM")</f>
        <v>SIM</v>
      </c>
      <c r="U1506" s="2" t="str">
        <f>IF(ISERR(FIND("11",GERAL[[#This Row],[ODS]])),"NÃO","SIM")</f>
        <v>NÃO</v>
      </c>
      <c r="V1506" s="2" t="str">
        <f>IF(ISERR(FIND("12",GERAL[[#This Row],[ODS]])),"NÃO","SIM")</f>
        <v>NÃO</v>
      </c>
      <c r="W1506" s="2" t="str">
        <f>IF(ISERR(FIND("13",GERAL[[#This Row],[ODS]])),"NÃO","SIM")</f>
        <v>NÃO</v>
      </c>
      <c r="X1506" s="2" t="str">
        <f>IF(ISERR(FIND("14",GERAL[[#This Row],[ODS]])),"NÃO","SIM")</f>
        <v>NÃO</v>
      </c>
      <c r="Y1506" s="2" t="str">
        <f>IF(ISERR(FIND("15",GERAL[[#This Row],[ODS]])),"NÃO","SIM")</f>
        <v>NÃO</v>
      </c>
      <c r="Z1506" s="2" t="str">
        <f>IF(ISERR(FIND("16",GERAL[[#This Row],[ODS]])),"NÃO","SIM")</f>
        <v>SIM</v>
      </c>
      <c r="AA1506" s="2" t="str">
        <f>IF(ISERR(FIND("17",GERAL[[#This Row],[ODS]])),"NÃO","SIM")</f>
        <v>SIM</v>
      </c>
      <c r="AB1506" s="1">
        <v>32.846461267226161</v>
      </c>
      <c r="AC1506" s="1">
        <v>4.0047848955677079</v>
      </c>
      <c r="AD1506" s="1">
        <v>7.8146682943770198</v>
      </c>
      <c r="AE1506" s="1">
        <v>0</v>
      </c>
      <c r="AF1506" s="1">
        <v>17.048426046489517</v>
      </c>
      <c r="AG1506" s="1" t="str">
        <f>GERAL[[#This Row],[SIGLA]]&amp;GERAL[[#This Row],[CÓD]]</f>
        <v>RNSF_CI</v>
      </c>
      <c r="AH1506" s="1">
        <f ca="1">VLOOKUP(GERAL[[#This Row],[REF_NOTA]],BASE_NOTAS[],7,FALSE)</f>
        <v>0</v>
      </c>
      <c r="AI1506" s="31">
        <f ca="1">IF(GERAL[[#This Row],[Nota 2025]]="",0,GERAL[[#This Row],[Nota 2026]]-GERAL[[#This Row],[Nota 2025]])</f>
        <v>-17.048426046489517</v>
      </c>
    </row>
    <row r="1507" spans="1:35" ht="17" x14ac:dyDescent="0.35">
      <c r="A1507" s="2" t="s">
        <v>178</v>
      </c>
      <c r="B1507" s="2" t="s">
        <v>205</v>
      </c>
      <c r="C1507" s="2" t="s">
        <v>216</v>
      </c>
      <c r="D1507" s="15" t="s">
        <v>55</v>
      </c>
      <c r="E1507" s="2" t="s">
        <v>124</v>
      </c>
      <c r="F1507" s="2" t="str">
        <f>VLOOKUP(GERAL[[#This Row],[CÓD]],SEALL,6,FALSE)</f>
        <v>G</v>
      </c>
      <c r="G150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0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0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07" s="2" t="str">
        <f>VLOOKUP(GERAL[[#This Row],[CÓD]],SEALL,4,FALSE)</f>
        <v>10, 16, 17</v>
      </c>
      <c r="K1507" s="2" t="str">
        <f>IF(ISERR(FIND("01",GERAL[[#This Row],[ODS]])),"NÃO","SIM")</f>
        <v>NÃO</v>
      </c>
      <c r="L1507" s="2" t="str">
        <f>IF(ISERR(FIND("02",GERAL[[#This Row],[ODS]])),"NÃO","SIM")</f>
        <v>NÃO</v>
      </c>
      <c r="M1507" s="2" t="str">
        <f>IF(ISERR(FIND("03",GERAL[[#This Row],[ODS]])),"NÃO","SIM")</f>
        <v>NÃO</v>
      </c>
      <c r="N1507" s="2" t="str">
        <f>IF(ISERR(FIND("04",GERAL[[#This Row],[ODS]])),"NÃO","SIM")</f>
        <v>NÃO</v>
      </c>
      <c r="O1507" s="2" t="str">
        <f>IF(ISERR(FIND("05",GERAL[[#This Row],[ODS]])),"NÃO","SIM")</f>
        <v>NÃO</v>
      </c>
      <c r="P1507" s="2" t="str">
        <f>IF(ISERR(FIND("06",GERAL[[#This Row],[ODS]])),"NÃO","SIM")</f>
        <v>NÃO</v>
      </c>
      <c r="Q1507" s="2" t="str">
        <f>IF(ISERR(FIND("07",GERAL[[#This Row],[ODS]])),"NÃO","SIM")</f>
        <v>NÃO</v>
      </c>
      <c r="R1507" s="2" t="str">
        <f>IF(ISERR(FIND("08",GERAL[[#This Row],[ODS]])),"NÃO","SIM")</f>
        <v>NÃO</v>
      </c>
      <c r="S1507" s="2" t="str">
        <f>IF(ISERR(FIND("09",GERAL[[#This Row],[ODS]])),"NÃO","SIM")</f>
        <v>NÃO</v>
      </c>
      <c r="T1507" s="2" t="str">
        <f>IF(ISERR(FIND("10",GERAL[[#This Row],[ODS]])),"NÃO","SIM")</f>
        <v>SIM</v>
      </c>
      <c r="U1507" s="2" t="str">
        <f>IF(ISERR(FIND("11",GERAL[[#This Row],[ODS]])),"NÃO","SIM")</f>
        <v>NÃO</v>
      </c>
      <c r="V1507" s="2" t="str">
        <f>IF(ISERR(FIND("12",GERAL[[#This Row],[ODS]])),"NÃO","SIM")</f>
        <v>NÃO</v>
      </c>
      <c r="W1507" s="2" t="str">
        <f>IF(ISERR(FIND("13",GERAL[[#This Row],[ODS]])),"NÃO","SIM")</f>
        <v>NÃO</v>
      </c>
      <c r="X1507" s="2" t="str">
        <f>IF(ISERR(FIND("14",GERAL[[#This Row],[ODS]])),"NÃO","SIM")</f>
        <v>NÃO</v>
      </c>
      <c r="Y1507" s="2" t="str">
        <f>IF(ISERR(FIND("15",GERAL[[#This Row],[ODS]])),"NÃO","SIM")</f>
        <v>NÃO</v>
      </c>
      <c r="Z1507" s="2" t="str">
        <f>IF(ISERR(FIND("16",GERAL[[#This Row],[ODS]])),"NÃO","SIM")</f>
        <v>SIM</v>
      </c>
      <c r="AA1507" s="2" t="str">
        <f>IF(ISERR(FIND("17",GERAL[[#This Row],[ODS]])),"NÃO","SIM")</f>
        <v>SIM</v>
      </c>
      <c r="AB1507" s="1">
        <v>0</v>
      </c>
      <c r="AC1507" s="1">
        <v>0.18819503100871704</v>
      </c>
      <c r="AD1507" s="1">
        <v>5.8325866516067055</v>
      </c>
      <c r="AE1507" s="1">
        <v>1.3480015505245531</v>
      </c>
      <c r="AF1507" s="1">
        <v>0</v>
      </c>
      <c r="AG1507" s="1" t="str">
        <f>GERAL[[#This Row],[SIGLA]]&amp;GERAL[[#This Row],[CÓD]]</f>
        <v>RSSF_CI</v>
      </c>
      <c r="AH1507" s="1">
        <f ca="1">VLOOKUP(GERAL[[#This Row],[REF_NOTA]],BASE_NOTAS[],7,FALSE)</f>
        <v>3.5028546954420965</v>
      </c>
      <c r="AI1507" s="31">
        <f ca="1">IF(GERAL[[#This Row],[Nota 2025]]="",0,GERAL[[#This Row],[Nota 2026]]-GERAL[[#This Row],[Nota 2025]])</f>
        <v>3.5028546954420965</v>
      </c>
    </row>
    <row r="1508" spans="1:35" ht="17" x14ac:dyDescent="0.35">
      <c r="A1508" s="2" t="s">
        <v>176</v>
      </c>
      <c r="B1508" s="2" t="s">
        <v>203</v>
      </c>
      <c r="C1508" s="2" t="s">
        <v>216</v>
      </c>
      <c r="D1508" s="15" t="s">
        <v>55</v>
      </c>
      <c r="E1508" s="2" t="s">
        <v>124</v>
      </c>
      <c r="F1508" s="2" t="str">
        <f>VLOOKUP(GERAL[[#This Row],[CÓD]],SEALL,6,FALSE)</f>
        <v>G</v>
      </c>
      <c r="G150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0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0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08" s="2" t="str">
        <f>VLOOKUP(GERAL[[#This Row],[CÓD]],SEALL,4,FALSE)</f>
        <v>10, 16, 17</v>
      </c>
      <c r="K1508" s="2" t="str">
        <f>IF(ISERR(FIND("01",GERAL[[#This Row],[ODS]])),"NÃO","SIM")</f>
        <v>NÃO</v>
      </c>
      <c r="L1508" s="2" t="str">
        <f>IF(ISERR(FIND("02",GERAL[[#This Row],[ODS]])),"NÃO","SIM")</f>
        <v>NÃO</v>
      </c>
      <c r="M1508" s="2" t="str">
        <f>IF(ISERR(FIND("03",GERAL[[#This Row],[ODS]])),"NÃO","SIM")</f>
        <v>NÃO</v>
      </c>
      <c r="N1508" s="2" t="str">
        <f>IF(ISERR(FIND("04",GERAL[[#This Row],[ODS]])),"NÃO","SIM")</f>
        <v>NÃO</v>
      </c>
      <c r="O1508" s="2" t="str">
        <f>IF(ISERR(FIND("05",GERAL[[#This Row],[ODS]])),"NÃO","SIM")</f>
        <v>NÃO</v>
      </c>
      <c r="P1508" s="2" t="str">
        <f>IF(ISERR(FIND("06",GERAL[[#This Row],[ODS]])),"NÃO","SIM")</f>
        <v>NÃO</v>
      </c>
      <c r="Q1508" s="2" t="str">
        <f>IF(ISERR(FIND("07",GERAL[[#This Row],[ODS]])),"NÃO","SIM")</f>
        <v>NÃO</v>
      </c>
      <c r="R1508" s="2" t="str">
        <f>IF(ISERR(FIND("08",GERAL[[#This Row],[ODS]])),"NÃO","SIM")</f>
        <v>NÃO</v>
      </c>
      <c r="S1508" s="2" t="str">
        <f>IF(ISERR(FIND("09",GERAL[[#This Row],[ODS]])),"NÃO","SIM")</f>
        <v>NÃO</v>
      </c>
      <c r="T1508" s="2" t="str">
        <f>IF(ISERR(FIND("10",GERAL[[#This Row],[ODS]])),"NÃO","SIM")</f>
        <v>SIM</v>
      </c>
      <c r="U1508" s="2" t="str">
        <f>IF(ISERR(FIND("11",GERAL[[#This Row],[ODS]])),"NÃO","SIM")</f>
        <v>NÃO</v>
      </c>
      <c r="V1508" s="2" t="str">
        <f>IF(ISERR(FIND("12",GERAL[[#This Row],[ODS]])),"NÃO","SIM")</f>
        <v>NÃO</v>
      </c>
      <c r="W1508" s="2" t="str">
        <f>IF(ISERR(FIND("13",GERAL[[#This Row],[ODS]])),"NÃO","SIM")</f>
        <v>NÃO</v>
      </c>
      <c r="X1508" s="2" t="str">
        <f>IF(ISERR(FIND("14",GERAL[[#This Row],[ODS]])),"NÃO","SIM")</f>
        <v>NÃO</v>
      </c>
      <c r="Y1508" s="2" t="str">
        <f>IF(ISERR(FIND("15",GERAL[[#This Row],[ODS]])),"NÃO","SIM")</f>
        <v>NÃO</v>
      </c>
      <c r="Z1508" s="2" t="str">
        <f>IF(ISERR(FIND("16",GERAL[[#This Row],[ODS]])),"NÃO","SIM")</f>
        <v>SIM</v>
      </c>
      <c r="AA1508" s="2" t="str">
        <f>IF(ISERR(FIND("17",GERAL[[#This Row],[ODS]])),"NÃO","SIM")</f>
        <v>SIM</v>
      </c>
      <c r="AB1508" s="1">
        <v>33.706822781759676</v>
      </c>
      <c r="AC1508" s="1">
        <v>12.238440560237059</v>
      </c>
      <c r="AD1508" s="1">
        <v>29.687644523773482</v>
      </c>
      <c r="AE1508" s="1">
        <v>24.95207862119652</v>
      </c>
      <c r="AF1508" s="1">
        <v>13.406109487009354</v>
      </c>
      <c r="AG1508" s="1" t="str">
        <f>GERAL[[#This Row],[SIGLA]]&amp;GERAL[[#This Row],[CÓD]]</f>
        <v>ROSF_CI</v>
      </c>
      <c r="AH1508" s="1">
        <f ca="1">VLOOKUP(GERAL[[#This Row],[REF_NOTA]],BASE_NOTAS[],7,FALSE)</f>
        <v>3.4217880281511093</v>
      </c>
      <c r="AI1508" s="31">
        <f ca="1">IF(GERAL[[#This Row],[Nota 2025]]="",0,GERAL[[#This Row],[Nota 2026]]-GERAL[[#This Row],[Nota 2025]])</f>
        <v>-9.9843214588582452</v>
      </c>
    </row>
    <row r="1509" spans="1:35" ht="17" x14ac:dyDescent="0.35">
      <c r="A1509" s="2" t="s">
        <v>177</v>
      </c>
      <c r="B1509" s="2" t="s">
        <v>204</v>
      </c>
      <c r="C1509" s="2" t="s">
        <v>216</v>
      </c>
      <c r="D1509" s="15" t="s">
        <v>55</v>
      </c>
      <c r="E1509" s="2" t="s">
        <v>124</v>
      </c>
      <c r="F1509" s="2" t="str">
        <f>VLOOKUP(GERAL[[#This Row],[CÓD]],SEALL,6,FALSE)</f>
        <v>G</v>
      </c>
      <c r="G150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0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0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09" s="2" t="str">
        <f>VLOOKUP(GERAL[[#This Row],[CÓD]],SEALL,4,FALSE)</f>
        <v>10, 16, 17</v>
      </c>
      <c r="K1509" s="2" t="str">
        <f>IF(ISERR(FIND("01",GERAL[[#This Row],[ODS]])),"NÃO","SIM")</f>
        <v>NÃO</v>
      </c>
      <c r="L1509" s="2" t="str">
        <f>IF(ISERR(FIND("02",GERAL[[#This Row],[ODS]])),"NÃO","SIM")</f>
        <v>NÃO</v>
      </c>
      <c r="M1509" s="2" t="str">
        <f>IF(ISERR(FIND("03",GERAL[[#This Row],[ODS]])),"NÃO","SIM")</f>
        <v>NÃO</v>
      </c>
      <c r="N1509" s="2" t="str">
        <f>IF(ISERR(FIND("04",GERAL[[#This Row],[ODS]])),"NÃO","SIM")</f>
        <v>NÃO</v>
      </c>
      <c r="O1509" s="2" t="str">
        <f>IF(ISERR(FIND("05",GERAL[[#This Row],[ODS]])),"NÃO","SIM")</f>
        <v>NÃO</v>
      </c>
      <c r="P1509" s="2" t="str">
        <f>IF(ISERR(FIND("06",GERAL[[#This Row],[ODS]])),"NÃO","SIM")</f>
        <v>NÃO</v>
      </c>
      <c r="Q1509" s="2" t="str">
        <f>IF(ISERR(FIND("07",GERAL[[#This Row],[ODS]])),"NÃO","SIM")</f>
        <v>NÃO</v>
      </c>
      <c r="R1509" s="2" t="str">
        <f>IF(ISERR(FIND("08",GERAL[[#This Row],[ODS]])),"NÃO","SIM")</f>
        <v>NÃO</v>
      </c>
      <c r="S1509" s="2" t="str">
        <f>IF(ISERR(FIND("09",GERAL[[#This Row],[ODS]])),"NÃO","SIM")</f>
        <v>NÃO</v>
      </c>
      <c r="T1509" s="2" t="str">
        <f>IF(ISERR(FIND("10",GERAL[[#This Row],[ODS]])),"NÃO","SIM")</f>
        <v>SIM</v>
      </c>
      <c r="U1509" s="2" t="str">
        <f>IF(ISERR(FIND("11",GERAL[[#This Row],[ODS]])),"NÃO","SIM")</f>
        <v>NÃO</v>
      </c>
      <c r="V1509" s="2" t="str">
        <f>IF(ISERR(FIND("12",GERAL[[#This Row],[ODS]])),"NÃO","SIM")</f>
        <v>NÃO</v>
      </c>
      <c r="W1509" s="2" t="str">
        <f>IF(ISERR(FIND("13",GERAL[[#This Row],[ODS]])),"NÃO","SIM")</f>
        <v>NÃO</v>
      </c>
      <c r="X1509" s="2" t="str">
        <f>IF(ISERR(FIND("14",GERAL[[#This Row],[ODS]])),"NÃO","SIM")</f>
        <v>NÃO</v>
      </c>
      <c r="Y1509" s="2" t="str">
        <f>IF(ISERR(FIND("15",GERAL[[#This Row],[ODS]])),"NÃO","SIM")</f>
        <v>NÃO</v>
      </c>
      <c r="Z1509" s="2" t="str">
        <f>IF(ISERR(FIND("16",GERAL[[#This Row],[ODS]])),"NÃO","SIM")</f>
        <v>SIM</v>
      </c>
      <c r="AA1509" s="2" t="str">
        <f>IF(ISERR(FIND("17",GERAL[[#This Row],[ODS]])),"NÃO","SIM")</f>
        <v>SIM</v>
      </c>
      <c r="AB1509" s="1">
        <v>11.324306966077597</v>
      </c>
      <c r="AC1509" s="1">
        <v>6.3337917000880939</v>
      </c>
      <c r="AD1509" s="1">
        <v>8.1049026047361696</v>
      </c>
      <c r="AE1509" s="1">
        <v>18.584594244476506</v>
      </c>
      <c r="AF1509" s="1">
        <v>7.0533947613475201</v>
      </c>
      <c r="AG1509" s="1" t="str">
        <f>GERAL[[#This Row],[SIGLA]]&amp;GERAL[[#This Row],[CÓD]]</f>
        <v>RRSF_CI</v>
      </c>
      <c r="AH1509" s="1">
        <f ca="1">VLOOKUP(GERAL[[#This Row],[REF_NOTA]],BASE_NOTAS[],7,FALSE)</f>
        <v>2.4664949850642186</v>
      </c>
      <c r="AI1509" s="31">
        <f ca="1">IF(GERAL[[#This Row],[Nota 2025]]="",0,GERAL[[#This Row],[Nota 2026]]-GERAL[[#This Row],[Nota 2025]])</f>
        <v>-4.5868997762833015</v>
      </c>
    </row>
    <row r="1510" spans="1:35" ht="17" x14ac:dyDescent="0.35">
      <c r="A1510" s="2" t="s">
        <v>179</v>
      </c>
      <c r="B1510" s="2" t="s">
        <v>194</v>
      </c>
      <c r="C1510" s="2" t="s">
        <v>216</v>
      </c>
      <c r="D1510" s="15" t="s">
        <v>55</v>
      </c>
      <c r="E1510" s="2" t="s">
        <v>124</v>
      </c>
      <c r="F1510" s="2" t="str">
        <f>VLOOKUP(GERAL[[#This Row],[CÓD]],SEALL,6,FALSE)</f>
        <v>G</v>
      </c>
      <c r="G151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1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1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10" s="2" t="str">
        <f>VLOOKUP(GERAL[[#This Row],[CÓD]],SEALL,4,FALSE)</f>
        <v>10, 16, 17</v>
      </c>
      <c r="K1510" s="2" t="str">
        <f>IF(ISERR(FIND("01",GERAL[[#This Row],[ODS]])),"NÃO","SIM")</f>
        <v>NÃO</v>
      </c>
      <c r="L1510" s="2" t="str">
        <f>IF(ISERR(FIND("02",GERAL[[#This Row],[ODS]])),"NÃO","SIM")</f>
        <v>NÃO</v>
      </c>
      <c r="M1510" s="2" t="str">
        <f>IF(ISERR(FIND("03",GERAL[[#This Row],[ODS]])),"NÃO","SIM")</f>
        <v>NÃO</v>
      </c>
      <c r="N1510" s="2" t="str">
        <f>IF(ISERR(FIND("04",GERAL[[#This Row],[ODS]])),"NÃO","SIM")</f>
        <v>NÃO</v>
      </c>
      <c r="O1510" s="2" t="str">
        <f>IF(ISERR(FIND("05",GERAL[[#This Row],[ODS]])),"NÃO","SIM")</f>
        <v>NÃO</v>
      </c>
      <c r="P1510" s="2" t="str">
        <f>IF(ISERR(FIND("06",GERAL[[#This Row],[ODS]])),"NÃO","SIM")</f>
        <v>NÃO</v>
      </c>
      <c r="Q1510" s="2" t="str">
        <f>IF(ISERR(FIND("07",GERAL[[#This Row],[ODS]])),"NÃO","SIM")</f>
        <v>NÃO</v>
      </c>
      <c r="R1510" s="2" t="str">
        <f>IF(ISERR(FIND("08",GERAL[[#This Row],[ODS]])),"NÃO","SIM")</f>
        <v>NÃO</v>
      </c>
      <c r="S1510" s="2" t="str">
        <f>IF(ISERR(FIND("09",GERAL[[#This Row],[ODS]])),"NÃO","SIM")</f>
        <v>NÃO</v>
      </c>
      <c r="T1510" s="2" t="str">
        <f>IF(ISERR(FIND("10",GERAL[[#This Row],[ODS]])),"NÃO","SIM")</f>
        <v>SIM</v>
      </c>
      <c r="U1510" s="2" t="str">
        <f>IF(ISERR(FIND("11",GERAL[[#This Row],[ODS]])),"NÃO","SIM")</f>
        <v>NÃO</v>
      </c>
      <c r="V1510" s="2" t="str">
        <f>IF(ISERR(FIND("12",GERAL[[#This Row],[ODS]])),"NÃO","SIM")</f>
        <v>NÃO</v>
      </c>
      <c r="W1510" s="2" t="str">
        <f>IF(ISERR(FIND("13",GERAL[[#This Row],[ODS]])),"NÃO","SIM")</f>
        <v>NÃO</v>
      </c>
      <c r="X1510" s="2" t="str">
        <f>IF(ISERR(FIND("14",GERAL[[#This Row],[ODS]])),"NÃO","SIM")</f>
        <v>NÃO</v>
      </c>
      <c r="Y1510" s="2" t="str">
        <f>IF(ISERR(FIND("15",GERAL[[#This Row],[ODS]])),"NÃO","SIM")</f>
        <v>NÃO</v>
      </c>
      <c r="Z1510" s="2" t="str">
        <f>IF(ISERR(FIND("16",GERAL[[#This Row],[ODS]])),"NÃO","SIM")</f>
        <v>SIM</v>
      </c>
      <c r="AA1510" s="2" t="str">
        <f>IF(ISERR(FIND("17",GERAL[[#This Row],[ODS]])),"NÃO","SIM")</f>
        <v>SIM</v>
      </c>
      <c r="AB1510" s="1">
        <v>43.385262232111586</v>
      </c>
      <c r="AC1510" s="1">
        <v>30.042836240760472</v>
      </c>
      <c r="AD1510" s="1">
        <v>60.903668152515692</v>
      </c>
      <c r="AE1510" s="1">
        <v>27.980743401236165</v>
      </c>
      <c r="AF1510" s="1">
        <v>40.166176459067046</v>
      </c>
      <c r="AG1510" s="1" t="str">
        <f>GERAL[[#This Row],[SIGLA]]&amp;GERAL[[#This Row],[CÓD]]</f>
        <v>SCSF_CI</v>
      </c>
      <c r="AH1510" s="1">
        <f ca="1">VLOOKUP(GERAL[[#This Row],[REF_NOTA]],BASE_NOTAS[],7,FALSE)</f>
        <v>48.91764737679928</v>
      </c>
      <c r="AI1510" s="31">
        <f ca="1">IF(GERAL[[#This Row],[Nota 2025]]="",0,GERAL[[#This Row],[Nota 2026]]-GERAL[[#This Row],[Nota 2025]])</f>
        <v>8.7514709177322345</v>
      </c>
    </row>
    <row r="1511" spans="1:35" ht="17" x14ac:dyDescent="0.35">
      <c r="A1511" s="2" t="s">
        <v>181</v>
      </c>
      <c r="B1511" s="2" t="s">
        <v>186</v>
      </c>
      <c r="C1511" s="2" t="s">
        <v>216</v>
      </c>
      <c r="D1511" s="15" t="s">
        <v>55</v>
      </c>
      <c r="E1511" s="2" t="s">
        <v>124</v>
      </c>
      <c r="F1511" s="2" t="str">
        <f>VLOOKUP(GERAL[[#This Row],[CÓD]],SEALL,6,FALSE)</f>
        <v>G</v>
      </c>
      <c r="G151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1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1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11" s="2" t="str">
        <f>VLOOKUP(GERAL[[#This Row],[CÓD]],SEALL,4,FALSE)</f>
        <v>10, 16, 17</v>
      </c>
      <c r="K1511" s="2" t="str">
        <f>IF(ISERR(FIND("01",GERAL[[#This Row],[ODS]])),"NÃO","SIM")</f>
        <v>NÃO</v>
      </c>
      <c r="L1511" s="2" t="str">
        <f>IF(ISERR(FIND("02",GERAL[[#This Row],[ODS]])),"NÃO","SIM")</f>
        <v>NÃO</v>
      </c>
      <c r="M1511" s="2" t="str">
        <f>IF(ISERR(FIND("03",GERAL[[#This Row],[ODS]])),"NÃO","SIM")</f>
        <v>NÃO</v>
      </c>
      <c r="N1511" s="2" t="str">
        <f>IF(ISERR(FIND("04",GERAL[[#This Row],[ODS]])),"NÃO","SIM")</f>
        <v>NÃO</v>
      </c>
      <c r="O1511" s="2" t="str">
        <f>IF(ISERR(FIND("05",GERAL[[#This Row],[ODS]])),"NÃO","SIM")</f>
        <v>NÃO</v>
      </c>
      <c r="P1511" s="2" t="str">
        <f>IF(ISERR(FIND("06",GERAL[[#This Row],[ODS]])),"NÃO","SIM")</f>
        <v>NÃO</v>
      </c>
      <c r="Q1511" s="2" t="str">
        <f>IF(ISERR(FIND("07",GERAL[[#This Row],[ODS]])),"NÃO","SIM")</f>
        <v>NÃO</v>
      </c>
      <c r="R1511" s="2" t="str">
        <f>IF(ISERR(FIND("08",GERAL[[#This Row],[ODS]])),"NÃO","SIM")</f>
        <v>NÃO</v>
      </c>
      <c r="S1511" s="2" t="str">
        <f>IF(ISERR(FIND("09",GERAL[[#This Row],[ODS]])),"NÃO","SIM")</f>
        <v>NÃO</v>
      </c>
      <c r="T1511" s="2" t="str">
        <f>IF(ISERR(FIND("10",GERAL[[#This Row],[ODS]])),"NÃO","SIM")</f>
        <v>SIM</v>
      </c>
      <c r="U1511" s="2" t="str">
        <f>IF(ISERR(FIND("11",GERAL[[#This Row],[ODS]])),"NÃO","SIM")</f>
        <v>NÃO</v>
      </c>
      <c r="V1511" s="2" t="str">
        <f>IF(ISERR(FIND("12",GERAL[[#This Row],[ODS]])),"NÃO","SIM")</f>
        <v>NÃO</v>
      </c>
      <c r="W1511" s="2" t="str">
        <f>IF(ISERR(FIND("13",GERAL[[#This Row],[ODS]])),"NÃO","SIM")</f>
        <v>NÃO</v>
      </c>
      <c r="X1511" s="2" t="str">
        <f>IF(ISERR(FIND("14",GERAL[[#This Row],[ODS]])),"NÃO","SIM")</f>
        <v>NÃO</v>
      </c>
      <c r="Y1511" s="2" t="str">
        <f>IF(ISERR(FIND("15",GERAL[[#This Row],[ODS]])),"NÃO","SIM")</f>
        <v>NÃO</v>
      </c>
      <c r="Z1511" s="2" t="str">
        <f>IF(ISERR(FIND("16",GERAL[[#This Row],[ODS]])),"NÃO","SIM")</f>
        <v>SIM</v>
      </c>
      <c r="AA1511" s="2" t="str">
        <f>IF(ISERR(FIND("17",GERAL[[#This Row],[ODS]])),"NÃO","SIM")</f>
        <v>SIM</v>
      </c>
      <c r="AB1511" s="1">
        <v>35.63983992699464</v>
      </c>
      <c r="AC1511" s="1">
        <v>23.057839773758332</v>
      </c>
      <c r="AD1511" s="1">
        <v>29.26065127595351</v>
      </c>
      <c r="AE1511" s="1">
        <v>31.159060677820992</v>
      </c>
      <c r="AF1511" s="1">
        <v>24.356884368322365</v>
      </c>
      <c r="AG1511" s="1" t="str">
        <f>GERAL[[#This Row],[SIGLA]]&amp;GERAL[[#This Row],[CÓD]]</f>
        <v>SPSF_CI</v>
      </c>
      <c r="AH1511" s="1">
        <f ca="1">VLOOKUP(GERAL[[#This Row],[REF_NOTA]],BASE_NOTAS[],7,FALSE)</f>
        <v>9.6298236345174058</v>
      </c>
      <c r="AI1511" s="31">
        <f ca="1">IF(GERAL[[#This Row],[Nota 2025]]="",0,GERAL[[#This Row],[Nota 2026]]-GERAL[[#This Row],[Nota 2025]])</f>
        <v>-14.72706073380496</v>
      </c>
    </row>
    <row r="1512" spans="1:35" ht="17" x14ac:dyDescent="0.35">
      <c r="A1512" s="2" t="s">
        <v>180</v>
      </c>
      <c r="B1512" s="2" t="s">
        <v>206</v>
      </c>
      <c r="C1512" s="2" t="s">
        <v>216</v>
      </c>
      <c r="D1512" s="15" t="s">
        <v>55</v>
      </c>
      <c r="E1512" s="2" t="s">
        <v>124</v>
      </c>
      <c r="F1512" s="2" t="str">
        <f>VLOOKUP(GERAL[[#This Row],[CÓD]],SEALL,6,FALSE)</f>
        <v>G</v>
      </c>
      <c r="G151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1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1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12" s="2" t="str">
        <f>VLOOKUP(GERAL[[#This Row],[CÓD]],SEALL,4,FALSE)</f>
        <v>10, 16, 17</v>
      </c>
      <c r="K1512" s="2" t="str">
        <f>IF(ISERR(FIND("01",GERAL[[#This Row],[ODS]])),"NÃO","SIM")</f>
        <v>NÃO</v>
      </c>
      <c r="L1512" s="2" t="str">
        <f>IF(ISERR(FIND("02",GERAL[[#This Row],[ODS]])),"NÃO","SIM")</f>
        <v>NÃO</v>
      </c>
      <c r="M1512" s="2" t="str">
        <f>IF(ISERR(FIND("03",GERAL[[#This Row],[ODS]])),"NÃO","SIM")</f>
        <v>NÃO</v>
      </c>
      <c r="N1512" s="2" t="str">
        <f>IF(ISERR(FIND("04",GERAL[[#This Row],[ODS]])),"NÃO","SIM")</f>
        <v>NÃO</v>
      </c>
      <c r="O1512" s="2" t="str">
        <f>IF(ISERR(FIND("05",GERAL[[#This Row],[ODS]])),"NÃO","SIM")</f>
        <v>NÃO</v>
      </c>
      <c r="P1512" s="2" t="str">
        <f>IF(ISERR(FIND("06",GERAL[[#This Row],[ODS]])),"NÃO","SIM")</f>
        <v>NÃO</v>
      </c>
      <c r="Q1512" s="2" t="str">
        <f>IF(ISERR(FIND("07",GERAL[[#This Row],[ODS]])),"NÃO","SIM")</f>
        <v>NÃO</v>
      </c>
      <c r="R1512" s="2" t="str">
        <f>IF(ISERR(FIND("08",GERAL[[#This Row],[ODS]])),"NÃO","SIM")</f>
        <v>NÃO</v>
      </c>
      <c r="S1512" s="2" t="str">
        <f>IF(ISERR(FIND("09",GERAL[[#This Row],[ODS]])),"NÃO","SIM")</f>
        <v>NÃO</v>
      </c>
      <c r="T1512" s="2" t="str">
        <f>IF(ISERR(FIND("10",GERAL[[#This Row],[ODS]])),"NÃO","SIM")</f>
        <v>SIM</v>
      </c>
      <c r="U1512" s="2" t="str">
        <f>IF(ISERR(FIND("11",GERAL[[#This Row],[ODS]])),"NÃO","SIM")</f>
        <v>NÃO</v>
      </c>
      <c r="V1512" s="2" t="str">
        <f>IF(ISERR(FIND("12",GERAL[[#This Row],[ODS]])),"NÃO","SIM")</f>
        <v>NÃO</v>
      </c>
      <c r="W1512" s="2" t="str">
        <f>IF(ISERR(FIND("13",GERAL[[#This Row],[ODS]])),"NÃO","SIM")</f>
        <v>NÃO</v>
      </c>
      <c r="X1512" s="2" t="str">
        <f>IF(ISERR(FIND("14",GERAL[[#This Row],[ODS]])),"NÃO","SIM")</f>
        <v>NÃO</v>
      </c>
      <c r="Y1512" s="2" t="str">
        <f>IF(ISERR(FIND("15",GERAL[[#This Row],[ODS]])),"NÃO","SIM")</f>
        <v>NÃO</v>
      </c>
      <c r="Z1512" s="2" t="str">
        <f>IF(ISERR(FIND("16",GERAL[[#This Row],[ODS]])),"NÃO","SIM")</f>
        <v>SIM</v>
      </c>
      <c r="AA1512" s="2" t="str">
        <f>IF(ISERR(FIND("17",GERAL[[#This Row],[ODS]])),"NÃO","SIM")</f>
        <v>SIM</v>
      </c>
      <c r="AB1512" s="1">
        <v>26.910414763805225</v>
      </c>
      <c r="AC1512" s="1">
        <v>18.486230588560442</v>
      </c>
      <c r="AD1512" s="1">
        <v>33.674190996877464</v>
      </c>
      <c r="AE1512" s="1">
        <v>30.467323606780038</v>
      </c>
      <c r="AF1512" s="1">
        <v>11.653003341710026</v>
      </c>
      <c r="AG1512" s="1" t="str">
        <f>GERAL[[#This Row],[SIGLA]]&amp;GERAL[[#This Row],[CÓD]]</f>
        <v>SESF_CI</v>
      </c>
      <c r="AH1512" s="1">
        <f ca="1">VLOOKUP(GERAL[[#This Row],[REF_NOTA]],BASE_NOTAS[],7,FALSE)</f>
        <v>24.56026925404532</v>
      </c>
      <c r="AI1512" s="31">
        <f ca="1">IF(GERAL[[#This Row],[Nota 2025]]="",0,GERAL[[#This Row],[Nota 2026]]-GERAL[[#This Row],[Nota 2025]])</f>
        <v>12.907265912335294</v>
      </c>
    </row>
    <row r="1513" spans="1:35" ht="17" x14ac:dyDescent="0.35">
      <c r="A1513" s="2" t="s">
        <v>182</v>
      </c>
      <c r="B1513" s="2" t="s">
        <v>185</v>
      </c>
      <c r="C1513" s="2" t="s">
        <v>216</v>
      </c>
      <c r="D1513" s="15" t="s">
        <v>55</v>
      </c>
      <c r="E1513" s="2" t="s">
        <v>124</v>
      </c>
      <c r="F1513" s="2" t="str">
        <f>VLOOKUP(GERAL[[#This Row],[CÓD]],SEALL,6,FALSE)</f>
        <v>G</v>
      </c>
      <c r="G151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1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1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13" s="2" t="str">
        <f>VLOOKUP(GERAL[[#This Row],[CÓD]],SEALL,4,FALSE)</f>
        <v>10, 16, 17</v>
      </c>
      <c r="K1513" s="2" t="str">
        <f>IF(ISERR(FIND("01",GERAL[[#This Row],[ODS]])),"NÃO","SIM")</f>
        <v>NÃO</v>
      </c>
      <c r="L1513" s="2" t="str">
        <f>IF(ISERR(FIND("02",GERAL[[#This Row],[ODS]])),"NÃO","SIM")</f>
        <v>NÃO</v>
      </c>
      <c r="M1513" s="2" t="str">
        <f>IF(ISERR(FIND("03",GERAL[[#This Row],[ODS]])),"NÃO","SIM")</f>
        <v>NÃO</v>
      </c>
      <c r="N1513" s="2" t="str">
        <f>IF(ISERR(FIND("04",GERAL[[#This Row],[ODS]])),"NÃO","SIM")</f>
        <v>NÃO</v>
      </c>
      <c r="O1513" s="2" t="str">
        <f>IF(ISERR(FIND("05",GERAL[[#This Row],[ODS]])),"NÃO","SIM")</f>
        <v>NÃO</v>
      </c>
      <c r="P1513" s="2" t="str">
        <f>IF(ISERR(FIND("06",GERAL[[#This Row],[ODS]])),"NÃO","SIM")</f>
        <v>NÃO</v>
      </c>
      <c r="Q1513" s="2" t="str">
        <f>IF(ISERR(FIND("07",GERAL[[#This Row],[ODS]])),"NÃO","SIM")</f>
        <v>NÃO</v>
      </c>
      <c r="R1513" s="2" t="str">
        <f>IF(ISERR(FIND("08",GERAL[[#This Row],[ODS]])),"NÃO","SIM")</f>
        <v>NÃO</v>
      </c>
      <c r="S1513" s="2" t="str">
        <f>IF(ISERR(FIND("09",GERAL[[#This Row],[ODS]])),"NÃO","SIM")</f>
        <v>NÃO</v>
      </c>
      <c r="T1513" s="2" t="str">
        <f>IF(ISERR(FIND("10",GERAL[[#This Row],[ODS]])),"NÃO","SIM")</f>
        <v>SIM</v>
      </c>
      <c r="U1513" s="2" t="str">
        <f>IF(ISERR(FIND("11",GERAL[[#This Row],[ODS]])),"NÃO","SIM")</f>
        <v>NÃO</v>
      </c>
      <c r="V1513" s="2" t="str">
        <f>IF(ISERR(FIND("12",GERAL[[#This Row],[ODS]])),"NÃO","SIM")</f>
        <v>NÃO</v>
      </c>
      <c r="W1513" s="2" t="str">
        <f>IF(ISERR(FIND("13",GERAL[[#This Row],[ODS]])),"NÃO","SIM")</f>
        <v>NÃO</v>
      </c>
      <c r="X1513" s="2" t="str">
        <f>IF(ISERR(FIND("14",GERAL[[#This Row],[ODS]])),"NÃO","SIM")</f>
        <v>NÃO</v>
      </c>
      <c r="Y1513" s="2" t="str">
        <f>IF(ISERR(FIND("15",GERAL[[#This Row],[ODS]])),"NÃO","SIM")</f>
        <v>NÃO</v>
      </c>
      <c r="Z1513" s="2" t="str">
        <f>IF(ISERR(FIND("16",GERAL[[#This Row],[ODS]])),"NÃO","SIM")</f>
        <v>SIM</v>
      </c>
      <c r="AA1513" s="2" t="str">
        <f>IF(ISERR(FIND("17",GERAL[[#This Row],[ODS]])),"NÃO","SIM")</f>
        <v>SIM</v>
      </c>
      <c r="AB1513" s="1">
        <v>41.637195311727545</v>
      </c>
      <c r="AC1513" s="1">
        <v>28.604323561014599</v>
      </c>
      <c r="AD1513" s="1">
        <v>42.408237476521236</v>
      </c>
      <c r="AE1513" s="1">
        <v>36.875350086430018</v>
      </c>
      <c r="AF1513" s="1">
        <v>28.431656833267205</v>
      </c>
      <c r="AG1513" s="1" t="str">
        <f>GERAL[[#This Row],[SIGLA]]&amp;GERAL[[#This Row],[CÓD]]</f>
        <v>TOSF_CI</v>
      </c>
      <c r="AH1513" s="1">
        <f ca="1">VLOOKUP(GERAL[[#This Row],[REF_NOTA]],BASE_NOTAS[],7,FALSE)</f>
        <v>10.537177977641472</v>
      </c>
      <c r="AI1513" s="31">
        <f ca="1">IF(GERAL[[#This Row],[Nota 2025]]="",0,GERAL[[#This Row],[Nota 2026]]-GERAL[[#This Row],[Nota 2025]])</f>
        <v>-17.894478855625735</v>
      </c>
    </row>
    <row r="1514" spans="1:35" ht="17" x14ac:dyDescent="0.35">
      <c r="A1514" s="2" t="s">
        <v>0</v>
      </c>
      <c r="B1514" s="2" t="s">
        <v>156</v>
      </c>
      <c r="C1514" s="2" t="s">
        <v>216</v>
      </c>
      <c r="D1514" s="15" t="s">
        <v>61</v>
      </c>
      <c r="E1514" s="2" t="s">
        <v>130</v>
      </c>
      <c r="F1514" s="2" t="str">
        <f>VLOOKUP(GERAL[[#This Row],[CÓD]],SEALL,6,FALSE)</f>
        <v>G</v>
      </c>
      <c r="G151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1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1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14" s="2" t="str">
        <f>VLOOKUP(GERAL[[#This Row],[CÓD]],SEALL,4,FALSE)</f>
        <v>16, 17</v>
      </c>
      <c r="K1514" s="2" t="str">
        <f>IF(ISERR(FIND("01",GERAL[[#This Row],[ODS]])),"NÃO","SIM")</f>
        <v>NÃO</v>
      </c>
      <c r="L1514" s="2" t="str">
        <f>IF(ISERR(FIND("02",GERAL[[#This Row],[ODS]])),"NÃO","SIM")</f>
        <v>NÃO</v>
      </c>
      <c r="M1514" s="2" t="str">
        <f>IF(ISERR(FIND("03",GERAL[[#This Row],[ODS]])),"NÃO","SIM")</f>
        <v>NÃO</v>
      </c>
      <c r="N1514" s="2" t="str">
        <f>IF(ISERR(FIND("04",GERAL[[#This Row],[ODS]])),"NÃO","SIM")</f>
        <v>NÃO</v>
      </c>
      <c r="O1514" s="2" t="str">
        <f>IF(ISERR(FIND("05",GERAL[[#This Row],[ODS]])),"NÃO","SIM")</f>
        <v>NÃO</v>
      </c>
      <c r="P1514" s="2" t="str">
        <f>IF(ISERR(FIND("06",GERAL[[#This Row],[ODS]])),"NÃO","SIM")</f>
        <v>NÃO</v>
      </c>
      <c r="Q1514" s="2" t="str">
        <f>IF(ISERR(FIND("07",GERAL[[#This Row],[ODS]])),"NÃO","SIM")</f>
        <v>NÃO</v>
      </c>
      <c r="R1514" s="2" t="str">
        <f>IF(ISERR(FIND("08",GERAL[[#This Row],[ODS]])),"NÃO","SIM")</f>
        <v>NÃO</v>
      </c>
      <c r="S1514" s="2" t="str">
        <f>IF(ISERR(FIND("09",GERAL[[#This Row],[ODS]])),"NÃO","SIM")</f>
        <v>NÃO</v>
      </c>
      <c r="T1514" s="2" t="str">
        <f>IF(ISERR(FIND("10",GERAL[[#This Row],[ODS]])),"NÃO","SIM")</f>
        <v>NÃO</v>
      </c>
      <c r="U1514" s="2" t="str">
        <f>IF(ISERR(FIND("11",GERAL[[#This Row],[ODS]])),"NÃO","SIM")</f>
        <v>NÃO</v>
      </c>
      <c r="V1514" s="2" t="str">
        <f>IF(ISERR(FIND("12",GERAL[[#This Row],[ODS]])),"NÃO","SIM")</f>
        <v>NÃO</v>
      </c>
      <c r="W1514" s="2" t="str">
        <f>IF(ISERR(FIND("13",GERAL[[#This Row],[ODS]])),"NÃO","SIM")</f>
        <v>NÃO</v>
      </c>
      <c r="X1514" s="2" t="str">
        <f>IF(ISERR(FIND("14",GERAL[[#This Row],[ODS]])),"NÃO","SIM")</f>
        <v>NÃO</v>
      </c>
      <c r="Y1514" s="2" t="str">
        <f>IF(ISERR(FIND("15",GERAL[[#This Row],[ODS]])),"NÃO","SIM")</f>
        <v>NÃO</v>
      </c>
      <c r="Z1514" s="2" t="str">
        <f>IF(ISERR(FIND("16",GERAL[[#This Row],[ODS]])),"NÃO","SIM")</f>
        <v>SIM</v>
      </c>
      <c r="AA1514" s="2" t="str">
        <f>IF(ISERR(FIND("17",GERAL[[#This Row],[ODS]])),"NÃO","SIM")</f>
        <v>SIM</v>
      </c>
      <c r="AB1514" s="1">
        <v>47.690141619014781</v>
      </c>
      <c r="AC1514" s="1">
        <v>45.328337171404684</v>
      </c>
      <c r="AD1514" s="1">
        <v>59.064066106056011</v>
      </c>
      <c r="AE1514" s="1">
        <v>48.078965220602058</v>
      </c>
      <c r="AF1514" s="1">
        <v>54.236248815091301</v>
      </c>
      <c r="AG1514" s="1" t="str">
        <f>GERAL[[#This Row],[SIGLA]]&amp;GERAL[[#This Row],[CÓD]]</f>
        <v>ACSF_GP</v>
      </c>
      <c r="AH1514" s="1">
        <f ca="1">VLOOKUP(GERAL[[#This Row],[REF_NOTA]],BASE_NOTAS[],7,FALSE)</f>
        <v>60.656074611687117</v>
      </c>
      <c r="AI1514" s="31">
        <f ca="1">IF(GERAL[[#This Row],[Nota 2025]]="",0,GERAL[[#This Row],[Nota 2026]]-GERAL[[#This Row],[Nota 2025]])</f>
        <v>6.4198257965958163</v>
      </c>
    </row>
    <row r="1515" spans="1:35" ht="17" x14ac:dyDescent="0.35">
      <c r="A1515" s="2" t="s">
        <v>1</v>
      </c>
      <c r="B1515" s="2" t="s">
        <v>157</v>
      </c>
      <c r="C1515" s="2" t="s">
        <v>216</v>
      </c>
      <c r="D1515" s="15" t="s">
        <v>61</v>
      </c>
      <c r="E1515" s="2" t="s">
        <v>130</v>
      </c>
      <c r="F1515" s="2" t="str">
        <f>VLOOKUP(GERAL[[#This Row],[CÓD]],SEALL,6,FALSE)</f>
        <v>G</v>
      </c>
      <c r="G151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1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1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15" s="2" t="str">
        <f>VLOOKUP(GERAL[[#This Row],[CÓD]],SEALL,4,FALSE)</f>
        <v>16, 17</v>
      </c>
      <c r="K1515" s="2" t="str">
        <f>IF(ISERR(FIND("01",GERAL[[#This Row],[ODS]])),"NÃO","SIM")</f>
        <v>NÃO</v>
      </c>
      <c r="L1515" s="2" t="str">
        <f>IF(ISERR(FIND("02",GERAL[[#This Row],[ODS]])),"NÃO","SIM")</f>
        <v>NÃO</v>
      </c>
      <c r="M1515" s="2" t="str">
        <f>IF(ISERR(FIND("03",GERAL[[#This Row],[ODS]])),"NÃO","SIM")</f>
        <v>NÃO</v>
      </c>
      <c r="N1515" s="2" t="str">
        <f>IF(ISERR(FIND("04",GERAL[[#This Row],[ODS]])),"NÃO","SIM")</f>
        <v>NÃO</v>
      </c>
      <c r="O1515" s="2" t="str">
        <f>IF(ISERR(FIND("05",GERAL[[#This Row],[ODS]])),"NÃO","SIM")</f>
        <v>NÃO</v>
      </c>
      <c r="P1515" s="2" t="str">
        <f>IF(ISERR(FIND("06",GERAL[[#This Row],[ODS]])),"NÃO","SIM")</f>
        <v>NÃO</v>
      </c>
      <c r="Q1515" s="2" t="str">
        <f>IF(ISERR(FIND("07",GERAL[[#This Row],[ODS]])),"NÃO","SIM")</f>
        <v>NÃO</v>
      </c>
      <c r="R1515" s="2" t="str">
        <f>IF(ISERR(FIND("08",GERAL[[#This Row],[ODS]])),"NÃO","SIM")</f>
        <v>NÃO</v>
      </c>
      <c r="S1515" s="2" t="str">
        <f>IF(ISERR(FIND("09",GERAL[[#This Row],[ODS]])),"NÃO","SIM")</f>
        <v>NÃO</v>
      </c>
      <c r="T1515" s="2" t="str">
        <f>IF(ISERR(FIND("10",GERAL[[#This Row],[ODS]])),"NÃO","SIM")</f>
        <v>NÃO</v>
      </c>
      <c r="U1515" s="2" t="str">
        <f>IF(ISERR(FIND("11",GERAL[[#This Row],[ODS]])),"NÃO","SIM")</f>
        <v>NÃO</v>
      </c>
      <c r="V1515" s="2" t="str">
        <f>IF(ISERR(FIND("12",GERAL[[#This Row],[ODS]])),"NÃO","SIM")</f>
        <v>NÃO</v>
      </c>
      <c r="W1515" s="2" t="str">
        <f>IF(ISERR(FIND("13",GERAL[[#This Row],[ODS]])),"NÃO","SIM")</f>
        <v>NÃO</v>
      </c>
      <c r="X1515" s="2" t="str">
        <f>IF(ISERR(FIND("14",GERAL[[#This Row],[ODS]])),"NÃO","SIM")</f>
        <v>NÃO</v>
      </c>
      <c r="Y1515" s="2" t="str">
        <f>IF(ISERR(FIND("15",GERAL[[#This Row],[ODS]])),"NÃO","SIM")</f>
        <v>NÃO</v>
      </c>
      <c r="Z1515" s="2" t="str">
        <f>IF(ISERR(FIND("16",GERAL[[#This Row],[ODS]])),"NÃO","SIM")</f>
        <v>SIM</v>
      </c>
      <c r="AA1515" s="2" t="str">
        <f>IF(ISERR(FIND("17",GERAL[[#This Row],[ODS]])),"NÃO","SIM")</f>
        <v>SIM</v>
      </c>
      <c r="AB1515" s="1">
        <v>78.996630464229213</v>
      </c>
      <c r="AC1515" s="1">
        <v>88.491539753333797</v>
      </c>
      <c r="AD1515" s="1">
        <v>69.52680635116036</v>
      </c>
      <c r="AE1515" s="1">
        <v>64.223398708024291</v>
      </c>
      <c r="AF1515" s="1">
        <v>79.860813787399707</v>
      </c>
      <c r="AG1515" s="1" t="str">
        <f>GERAL[[#This Row],[SIGLA]]&amp;GERAL[[#This Row],[CÓD]]</f>
        <v>ALSF_GP</v>
      </c>
      <c r="AH1515" s="1">
        <f ca="1">VLOOKUP(GERAL[[#This Row],[REF_NOTA]],BASE_NOTAS[],7,FALSE)</f>
        <v>80.93869250970107</v>
      </c>
      <c r="AI1515" s="31">
        <f ca="1">IF(GERAL[[#This Row],[Nota 2025]]="",0,GERAL[[#This Row],[Nota 2026]]-GERAL[[#This Row],[Nota 2025]])</f>
        <v>1.0778787223013637</v>
      </c>
    </row>
    <row r="1516" spans="1:35" ht="17" x14ac:dyDescent="0.35">
      <c r="A1516" s="2" t="s">
        <v>159</v>
      </c>
      <c r="B1516" s="2" t="s">
        <v>184</v>
      </c>
      <c r="C1516" s="2" t="s">
        <v>216</v>
      </c>
      <c r="D1516" s="15" t="s">
        <v>61</v>
      </c>
      <c r="E1516" s="2" t="s">
        <v>130</v>
      </c>
      <c r="F1516" s="2" t="str">
        <f>VLOOKUP(GERAL[[#This Row],[CÓD]],SEALL,6,FALSE)</f>
        <v>G</v>
      </c>
      <c r="G151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1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1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16" s="2" t="str">
        <f>VLOOKUP(GERAL[[#This Row],[CÓD]],SEALL,4,FALSE)</f>
        <v>16, 17</v>
      </c>
      <c r="K1516" s="2" t="str">
        <f>IF(ISERR(FIND("01",GERAL[[#This Row],[ODS]])),"NÃO","SIM")</f>
        <v>NÃO</v>
      </c>
      <c r="L1516" s="2" t="str">
        <f>IF(ISERR(FIND("02",GERAL[[#This Row],[ODS]])),"NÃO","SIM")</f>
        <v>NÃO</v>
      </c>
      <c r="M1516" s="2" t="str">
        <f>IF(ISERR(FIND("03",GERAL[[#This Row],[ODS]])),"NÃO","SIM")</f>
        <v>NÃO</v>
      </c>
      <c r="N1516" s="2" t="str">
        <f>IF(ISERR(FIND("04",GERAL[[#This Row],[ODS]])),"NÃO","SIM")</f>
        <v>NÃO</v>
      </c>
      <c r="O1516" s="2" t="str">
        <f>IF(ISERR(FIND("05",GERAL[[#This Row],[ODS]])),"NÃO","SIM")</f>
        <v>NÃO</v>
      </c>
      <c r="P1516" s="2" t="str">
        <f>IF(ISERR(FIND("06",GERAL[[#This Row],[ODS]])),"NÃO","SIM")</f>
        <v>NÃO</v>
      </c>
      <c r="Q1516" s="2" t="str">
        <f>IF(ISERR(FIND("07",GERAL[[#This Row],[ODS]])),"NÃO","SIM")</f>
        <v>NÃO</v>
      </c>
      <c r="R1516" s="2" t="str">
        <f>IF(ISERR(FIND("08",GERAL[[#This Row],[ODS]])),"NÃO","SIM")</f>
        <v>NÃO</v>
      </c>
      <c r="S1516" s="2" t="str">
        <f>IF(ISERR(FIND("09",GERAL[[#This Row],[ODS]])),"NÃO","SIM")</f>
        <v>NÃO</v>
      </c>
      <c r="T1516" s="2" t="str">
        <f>IF(ISERR(FIND("10",GERAL[[#This Row],[ODS]])),"NÃO","SIM")</f>
        <v>NÃO</v>
      </c>
      <c r="U1516" s="2" t="str">
        <f>IF(ISERR(FIND("11",GERAL[[#This Row],[ODS]])),"NÃO","SIM")</f>
        <v>NÃO</v>
      </c>
      <c r="V1516" s="2" t="str">
        <f>IF(ISERR(FIND("12",GERAL[[#This Row],[ODS]])),"NÃO","SIM")</f>
        <v>NÃO</v>
      </c>
      <c r="W1516" s="2" t="str">
        <f>IF(ISERR(FIND("13",GERAL[[#This Row],[ODS]])),"NÃO","SIM")</f>
        <v>NÃO</v>
      </c>
      <c r="X1516" s="2" t="str">
        <f>IF(ISERR(FIND("14",GERAL[[#This Row],[ODS]])),"NÃO","SIM")</f>
        <v>NÃO</v>
      </c>
      <c r="Y1516" s="2" t="str">
        <f>IF(ISERR(FIND("15",GERAL[[#This Row],[ODS]])),"NÃO","SIM")</f>
        <v>NÃO</v>
      </c>
      <c r="Z1516" s="2" t="str">
        <f>IF(ISERR(FIND("16",GERAL[[#This Row],[ODS]])),"NÃO","SIM")</f>
        <v>SIM</v>
      </c>
      <c r="AA1516" s="2" t="str">
        <f>IF(ISERR(FIND("17",GERAL[[#This Row],[ODS]])),"NÃO","SIM")</f>
        <v>SIM</v>
      </c>
      <c r="AB1516" s="1">
        <v>90.032755633589716</v>
      </c>
      <c r="AC1516" s="1">
        <v>63.681115619687581</v>
      </c>
      <c r="AD1516" s="1">
        <v>60.533760488243175</v>
      </c>
      <c r="AE1516" s="1">
        <v>46.776938354536121</v>
      </c>
      <c r="AF1516" s="1">
        <v>38.97942692491241</v>
      </c>
      <c r="AG1516" s="1" t="str">
        <f>GERAL[[#This Row],[SIGLA]]&amp;GERAL[[#This Row],[CÓD]]</f>
        <v>APSF_GP</v>
      </c>
      <c r="AH1516" s="1">
        <f ca="1">VLOOKUP(GERAL[[#This Row],[REF_NOTA]],BASE_NOTAS[],7,FALSE)</f>
        <v>47.52866048279418</v>
      </c>
      <c r="AI1516" s="31">
        <f ca="1">IF(GERAL[[#This Row],[Nota 2025]]="",0,GERAL[[#This Row],[Nota 2026]]-GERAL[[#This Row],[Nota 2025]])</f>
        <v>8.5492335578817702</v>
      </c>
    </row>
    <row r="1517" spans="1:35" ht="17" x14ac:dyDescent="0.35">
      <c r="A1517" s="2" t="s">
        <v>155</v>
      </c>
      <c r="B1517" s="2" t="s">
        <v>158</v>
      </c>
      <c r="C1517" s="2" t="s">
        <v>216</v>
      </c>
      <c r="D1517" s="15" t="s">
        <v>61</v>
      </c>
      <c r="E1517" s="2" t="s">
        <v>130</v>
      </c>
      <c r="F1517" s="2" t="str">
        <f>VLOOKUP(GERAL[[#This Row],[CÓD]],SEALL,6,FALSE)</f>
        <v>G</v>
      </c>
      <c r="G151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1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1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17" s="2" t="str">
        <f>VLOOKUP(GERAL[[#This Row],[CÓD]],SEALL,4,FALSE)</f>
        <v>16, 17</v>
      </c>
      <c r="K1517" s="2" t="str">
        <f>IF(ISERR(FIND("01",GERAL[[#This Row],[ODS]])),"NÃO","SIM")</f>
        <v>NÃO</v>
      </c>
      <c r="L1517" s="2" t="str">
        <f>IF(ISERR(FIND("02",GERAL[[#This Row],[ODS]])),"NÃO","SIM")</f>
        <v>NÃO</v>
      </c>
      <c r="M1517" s="2" t="str">
        <f>IF(ISERR(FIND("03",GERAL[[#This Row],[ODS]])),"NÃO","SIM")</f>
        <v>NÃO</v>
      </c>
      <c r="N1517" s="2" t="str">
        <f>IF(ISERR(FIND("04",GERAL[[#This Row],[ODS]])),"NÃO","SIM")</f>
        <v>NÃO</v>
      </c>
      <c r="O1517" s="2" t="str">
        <f>IF(ISERR(FIND("05",GERAL[[#This Row],[ODS]])),"NÃO","SIM")</f>
        <v>NÃO</v>
      </c>
      <c r="P1517" s="2" t="str">
        <f>IF(ISERR(FIND("06",GERAL[[#This Row],[ODS]])),"NÃO","SIM")</f>
        <v>NÃO</v>
      </c>
      <c r="Q1517" s="2" t="str">
        <f>IF(ISERR(FIND("07",GERAL[[#This Row],[ODS]])),"NÃO","SIM")</f>
        <v>NÃO</v>
      </c>
      <c r="R1517" s="2" t="str">
        <f>IF(ISERR(FIND("08",GERAL[[#This Row],[ODS]])),"NÃO","SIM")</f>
        <v>NÃO</v>
      </c>
      <c r="S1517" s="2" t="str">
        <f>IF(ISERR(FIND("09",GERAL[[#This Row],[ODS]])),"NÃO","SIM")</f>
        <v>NÃO</v>
      </c>
      <c r="T1517" s="2" t="str">
        <f>IF(ISERR(FIND("10",GERAL[[#This Row],[ODS]])),"NÃO","SIM")</f>
        <v>NÃO</v>
      </c>
      <c r="U1517" s="2" t="str">
        <f>IF(ISERR(FIND("11",GERAL[[#This Row],[ODS]])),"NÃO","SIM")</f>
        <v>NÃO</v>
      </c>
      <c r="V1517" s="2" t="str">
        <f>IF(ISERR(FIND("12",GERAL[[#This Row],[ODS]])),"NÃO","SIM")</f>
        <v>NÃO</v>
      </c>
      <c r="W1517" s="2" t="str">
        <f>IF(ISERR(FIND("13",GERAL[[#This Row],[ODS]])),"NÃO","SIM")</f>
        <v>NÃO</v>
      </c>
      <c r="X1517" s="2" t="str">
        <f>IF(ISERR(FIND("14",GERAL[[#This Row],[ODS]])),"NÃO","SIM")</f>
        <v>NÃO</v>
      </c>
      <c r="Y1517" s="2" t="str">
        <f>IF(ISERR(FIND("15",GERAL[[#This Row],[ODS]])),"NÃO","SIM")</f>
        <v>NÃO</v>
      </c>
      <c r="Z1517" s="2" t="str">
        <f>IF(ISERR(FIND("16",GERAL[[#This Row],[ODS]])),"NÃO","SIM")</f>
        <v>SIM</v>
      </c>
      <c r="AA1517" s="2" t="str">
        <f>IF(ISERR(FIND("17",GERAL[[#This Row],[ODS]])),"NÃO","SIM")</f>
        <v>SIM</v>
      </c>
      <c r="AB1517" s="1">
        <v>96.931446208260098</v>
      </c>
      <c r="AC1517" s="1">
        <v>80.672453914242951</v>
      </c>
      <c r="AD1517" s="1">
        <v>93.246670132522041</v>
      </c>
      <c r="AE1517" s="1">
        <v>89.029903099623468</v>
      </c>
      <c r="AF1517" s="1">
        <v>92.672737531349014</v>
      </c>
      <c r="AG1517" s="1" t="str">
        <f>GERAL[[#This Row],[SIGLA]]&amp;GERAL[[#This Row],[CÓD]]</f>
        <v>AMSF_GP</v>
      </c>
      <c r="AH1517" s="1">
        <f ca="1">VLOOKUP(GERAL[[#This Row],[REF_NOTA]],BASE_NOTAS[],7,FALSE)</f>
        <v>97.444904102583379</v>
      </c>
      <c r="AI1517" s="31">
        <f ca="1">IF(GERAL[[#This Row],[Nota 2025]]="",0,GERAL[[#This Row],[Nota 2026]]-GERAL[[#This Row],[Nota 2025]])</f>
        <v>4.7721665712343651</v>
      </c>
    </row>
    <row r="1518" spans="1:35" ht="17" x14ac:dyDescent="0.35">
      <c r="A1518" s="2" t="s">
        <v>160</v>
      </c>
      <c r="B1518" s="2" t="s">
        <v>187</v>
      </c>
      <c r="C1518" s="2" t="s">
        <v>216</v>
      </c>
      <c r="D1518" s="15" t="s">
        <v>61</v>
      </c>
      <c r="E1518" s="2" t="s">
        <v>130</v>
      </c>
      <c r="F1518" s="2" t="str">
        <f>VLOOKUP(GERAL[[#This Row],[CÓD]],SEALL,6,FALSE)</f>
        <v>G</v>
      </c>
      <c r="G151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1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1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18" s="2" t="str">
        <f>VLOOKUP(GERAL[[#This Row],[CÓD]],SEALL,4,FALSE)</f>
        <v>16, 17</v>
      </c>
      <c r="K1518" s="2" t="str">
        <f>IF(ISERR(FIND("01",GERAL[[#This Row],[ODS]])),"NÃO","SIM")</f>
        <v>NÃO</v>
      </c>
      <c r="L1518" s="2" t="str">
        <f>IF(ISERR(FIND("02",GERAL[[#This Row],[ODS]])),"NÃO","SIM")</f>
        <v>NÃO</v>
      </c>
      <c r="M1518" s="2" t="str">
        <f>IF(ISERR(FIND("03",GERAL[[#This Row],[ODS]])),"NÃO","SIM")</f>
        <v>NÃO</v>
      </c>
      <c r="N1518" s="2" t="str">
        <f>IF(ISERR(FIND("04",GERAL[[#This Row],[ODS]])),"NÃO","SIM")</f>
        <v>NÃO</v>
      </c>
      <c r="O1518" s="2" t="str">
        <f>IF(ISERR(FIND("05",GERAL[[#This Row],[ODS]])),"NÃO","SIM")</f>
        <v>NÃO</v>
      </c>
      <c r="P1518" s="2" t="str">
        <f>IF(ISERR(FIND("06",GERAL[[#This Row],[ODS]])),"NÃO","SIM")</f>
        <v>NÃO</v>
      </c>
      <c r="Q1518" s="2" t="str">
        <f>IF(ISERR(FIND("07",GERAL[[#This Row],[ODS]])),"NÃO","SIM")</f>
        <v>NÃO</v>
      </c>
      <c r="R1518" s="2" t="str">
        <f>IF(ISERR(FIND("08",GERAL[[#This Row],[ODS]])),"NÃO","SIM")</f>
        <v>NÃO</v>
      </c>
      <c r="S1518" s="2" t="str">
        <f>IF(ISERR(FIND("09",GERAL[[#This Row],[ODS]])),"NÃO","SIM")</f>
        <v>NÃO</v>
      </c>
      <c r="T1518" s="2" t="str">
        <f>IF(ISERR(FIND("10",GERAL[[#This Row],[ODS]])),"NÃO","SIM")</f>
        <v>NÃO</v>
      </c>
      <c r="U1518" s="2" t="str">
        <f>IF(ISERR(FIND("11",GERAL[[#This Row],[ODS]])),"NÃO","SIM")</f>
        <v>NÃO</v>
      </c>
      <c r="V1518" s="2" t="str">
        <f>IF(ISERR(FIND("12",GERAL[[#This Row],[ODS]])),"NÃO","SIM")</f>
        <v>NÃO</v>
      </c>
      <c r="W1518" s="2" t="str">
        <f>IF(ISERR(FIND("13",GERAL[[#This Row],[ODS]])),"NÃO","SIM")</f>
        <v>NÃO</v>
      </c>
      <c r="X1518" s="2" t="str">
        <f>IF(ISERR(FIND("14",GERAL[[#This Row],[ODS]])),"NÃO","SIM")</f>
        <v>NÃO</v>
      </c>
      <c r="Y1518" s="2" t="str">
        <f>IF(ISERR(FIND("15",GERAL[[#This Row],[ODS]])),"NÃO","SIM")</f>
        <v>NÃO</v>
      </c>
      <c r="Z1518" s="2" t="str">
        <f>IF(ISERR(FIND("16",GERAL[[#This Row],[ODS]])),"NÃO","SIM")</f>
        <v>SIM</v>
      </c>
      <c r="AA1518" s="2" t="str">
        <f>IF(ISERR(FIND("17",GERAL[[#This Row],[ODS]])),"NÃO","SIM")</f>
        <v>SIM</v>
      </c>
      <c r="AB1518" s="1">
        <v>72.287402998702845</v>
      </c>
      <c r="AC1518" s="1">
        <v>82.182513342523933</v>
      </c>
      <c r="AD1518" s="1">
        <v>85.33384421349686</v>
      </c>
      <c r="AE1518" s="1">
        <v>69.76169197980812</v>
      </c>
      <c r="AF1518" s="1">
        <v>73.723358693146537</v>
      </c>
      <c r="AG1518" s="1" t="str">
        <f>GERAL[[#This Row],[SIGLA]]&amp;GERAL[[#This Row],[CÓD]]</f>
        <v>BASF_GP</v>
      </c>
      <c r="AH1518" s="1">
        <f ca="1">VLOOKUP(GERAL[[#This Row],[REF_NOTA]],BASE_NOTAS[],7,FALSE)</f>
        <v>72.732398287471909</v>
      </c>
      <c r="AI1518" s="31">
        <f ca="1">IF(GERAL[[#This Row],[Nota 2025]]="",0,GERAL[[#This Row],[Nota 2026]]-GERAL[[#This Row],[Nota 2025]])</f>
        <v>-0.99096040567462751</v>
      </c>
    </row>
    <row r="1519" spans="1:35" ht="17" x14ac:dyDescent="0.35">
      <c r="A1519" s="2" t="s">
        <v>161</v>
      </c>
      <c r="B1519" s="2" t="s">
        <v>188</v>
      </c>
      <c r="C1519" s="2" t="s">
        <v>216</v>
      </c>
      <c r="D1519" s="15" t="s">
        <v>61</v>
      </c>
      <c r="E1519" s="2" t="s">
        <v>130</v>
      </c>
      <c r="F1519" s="2" t="str">
        <f>VLOOKUP(GERAL[[#This Row],[CÓD]],SEALL,6,FALSE)</f>
        <v>G</v>
      </c>
      <c r="G151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1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1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19" s="2" t="str">
        <f>VLOOKUP(GERAL[[#This Row],[CÓD]],SEALL,4,FALSE)</f>
        <v>16, 17</v>
      </c>
      <c r="K1519" s="2" t="str">
        <f>IF(ISERR(FIND("01",GERAL[[#This Row],[ODS]])),"NÃO","SIM")</f>
        <v>NÃO</v>
      </c>
      <c r="L1519" s="2" t="str">
        <f>IF(ISERR(FIND("02",GERAL[[#This Row],[ODS]])),"NÃO","SIM")</f>
        <v>NÃO</v>
      </c>
      <c r="M1519" s="2" t="str">
        <f>IF(ISERR(FIND("03",GERAL[[#This Row],[ODS]])),"NÃO","SIM")</f>
        <v>NÃO</v>
      </c>
      <c r="N1519" s="2" t="str">
        <f>IF(ISERR(FIND("04",GERAL[[#This Row],[ODS]])),"NÃO","SIM")</f>
        <v>NÃO</v>
      </c>
      <c r="O1519" s="2" t="str">
        <f>IF(ISERR(FIND("05",GERAL[[#This Row],[ODS]])),"NÃO","SIM")</f>
        <v>NÃO</v>
      </c>
      <c r="P1519" s="2" t="str">
        <f>IF(ISERR(FIND("06",GERAL[[#This Row],[ODS]])),"NÃO","SIM")</f>
        <v>NÃO</v>
      </c>
      <c r="Q1519" s="2" t="str">
        <f>IF(ISERR(FIND("07",GERAL[[#This Row],[ODS]])),"NÃO","SIM")</f>
        <v>NÃO</v>
      </c>
      <c r="R1519" s="2" t="str">
        <f>IF(ISERR(FIND("08",GERAL[[#This Row],[ODS]])),"NÃO","SIM")</f>
        <v>NÃO</v>
      </c>
      <c r="S1519" s="2" t="str">
        <f>IF(ISERR(FIND("09",GERAL[[#This Row],[ODS]])),"NÃO","SIM")</f>
        <v>NÃO</v>
      </c>
      <c r="T1519" s="2" t="str">
        <f>IF(ISERR(FIND("10",GERAL[[#This Row],[ODS]])),"NÃO","SIM")</f>
        <v>NÃO</v>
      </c>
      <c r="U1519" s="2" t="str">
        <f>IF(ISERR(FIND("11",GERAL[[#This Row],[ODS]])),"NÃO","SIM")</f>
        <v>NÃO</v>
      </c>
      <c r="V1519" s="2" t="str">
        <f>IF(ISERR(FIND("12",GERAL[[#This Row],[ODS]])),"NÃO","SIM")</f>
        <v>NÃO</v>
      </c>
      <c r="W1519" s="2" t="str">
        <f>IF(ISERR(FIND("13",GERAL[[#This Row],[ODS]])),"NÃO","SIM")</f>
        <v>NÃO</v>
      </c>
      <c r="X1519" s="2" t="str">
        <f>IF(ISERR(FIND("14",GERAL[[#This Row],[ODS]])),"NÃO","SIM")</f>
        <v>NÃO</v>
      </c>
      <c r="Y1519" s="2" t="str">
        <f>IF(ISERR(FIND("15",GERAL[[#This Row],[ODS]])),"NÃO","SIM")</f>
        <v>NÃO</v>
      </c>
      <c r="Z1519" s="2" t="str">
        <f>IF(ISERR(FIND("16",GERAL[[#This Row],[ODS]])),"NÃO","SIM")</f>
        <v>SIM</v>
      </c>
      <c r="AA1519" s="2" t="str">
        <f>IF(ISERR(FIND("17",GERAL[[#This Row],[ODS]])),"NÃO","SIM")</f>
        <v>SIM</v>
      </c>
      <c r="AB1519" s="1">
        <v>92.846061492228117</v>
      </c>
      <c r="AC1519" s="1">
        <v>87.146274658198877</v>
      </c>
      <c r="AD1519" s="1">
        <v>87.383284697078594</v>
      </c>
      <c r="AE1519" s="1">
        <v>63.59338366539</v>
      </c>
      <c r="AF1519" s="1">
        <v>73.421547440289032</v>
      </c>
      <c r="AG1519" s="1" t="str">
        <f>GERAL[[#This Row],[SIGLA]]&amp;GERAL[[#This Row],[CÓD]]</f>
        <v>CESF_GP</v>
      </c>
      <c r="AH1519" s="1">
        <f ca="1">VLOOKUP(GERAL[[#This Row],[REF_NOTA]],BASE_NOTAS[],7,FALSE)</f>
        <v>74.773586396468744</v>
      </c>
      <c r="AI1519" s="31">
        <f ca="1">IF(GERAL[[#This Row],[Nota 2025]]="",0,GERAL[[#This Row],[Nota 2026]]-GERAL[[#This Row],[Nota 2025]])</f>
        <v>1.3520389561797117</v>
      </c>
    </row>
    <row r="1520" spans="1:35" ht="17" x14ac:dyDescent="0.35">
      <c r="A1520" s="2" t="s">
        <v>162</v>
      </c>
      <c r="B1520" s="2" t="s">
        <v>189</v>
      </c>
      <c r="C1520" s="2" t="s">
        <v>216</v>
      </c>
      <c r="D1520" s="15" t="s">
        <v>61</v>
      </c>
      <c r="E1520" s="2" t="s">
        <v>130</v>
      </c>
      <c r="F1520" s="2" t="str">
        <f>VLOOKUP(GERAL[[#This Row],[CÓD]],SEALL,6,FALSE)</f>
        <v>G</v>
      </c>
      <c r="G152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2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2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20" s="2" t="str">
        <f>VLOOKUP(GERAL[[#This Row],[CÓD]],SEALL,4,FALSE)</f>
        <v>16, 17</v>
      </c>
      <c r="K1520" s="2" t="str">
        <f>IF(ISERR(FIND("01",GERAL[[#This Row],[ODS]])),"NÃO","SIM")</f>
        <v>NÃO</v>
      </c>
      <c r="L1520" s="2" t="str">
        <f>IF(ISERR(FIND("02",GERAL[[#This Row],[ODS]])),"NÃO","SIM")</f>
        <v>NÃO</v>
      </c>
      <c r="M1520" s="2" t="str">
        <f>IF(ISERR(FIND("03",GERAL[[#This Row],[ODS]])),"NÃO","SIM")</f>
        <v>NÃO</v>
      </c>
      <c r="N1520" s="2" t="str">
        <f>IF(ISERR(FIND("04",GERAL[[#This Row],[ODS]])),"NÃO","SIM")</f>
        <v>NÃO</v>
      </c>
      <c r="O1520" s="2" t="str">
        <f>IF(ISERR(FIND("05",GERAL[[#This Row],[ODS]])),"NÃO","SIM")</f>
        <v>NÃO</v>
      </c>
      <c r="P1520" s="2" t="str">
        <f>IF(ISERR(FIND("06",GERAL[[#This Row],[ODS]])),"NÃO","SIM")</f>
        <v>NÃO</v>
      </c>
      <c r="Q1520" s="2" t="str">
        <f>IF(ISERR(FIND("07",GERAL[[#This Row],[ODS]])),"NÃO","SIM")</f>
        <v>NÃO</v>
      </c>
      <c r="R1520" s="2" t="str">
        <f>IF(ISERR(FIND("08",GERAL[[#This Row],[ODS]])),"NÃO","SIM")</f>
        <v>NÃO</v>
      </c>
      <c r="S1520" s="2" t="str">
        <f>IF(ISERR(FIND("09",GERAL[[#This Row],[ODS]])),"NÃO","SIM")</f>
        <v>NÃO</v>
      </c>
      <c r="T1520" s="2" t="str">
        <f>IF(ISERR(FIND("10",GERAL[[#This Row],[ODS]])),"NÃO","SIM")</f>
        <v>NÃO</v>
      </c>
      <c r="U1520" s="2" t="str">
        <f>IF(ISERR(FIND("11",GERAL[[#This Row],[ODS]])),"NÃO","SIM")</f>
        <v>NÃO</v>
      </c>
      <c r="V1520" s="2" t="str">
        <f>IF(ISERR(FIND("12",GERAL[[#This Row],[ODS]])),"NÃO","SIM")</f>
        <v>NÃO</v>
      </c>
      <c r="W1520" s="2" t="str">
        <f>IF(ISERR(FIND("13",GERAL[[#This Row],[ODS]])),"NÃO","SIM")</f>
        <v>NÃO</v>
      </c>
      <c r="X1520" s="2" t="str">
        <f>IF(ISERR(FIND("14",GERAL[[#This Row],[ODS]])),"NÃO","SIM")</f>
        <v>NÃO</v>
      </c>
      <c r="Y1520" s="2" t="str">
        <f>IF(ISERR(FIND("15",GERAL[[#This Row],[ODS]])),"NÃO","SIM")</f>
        <v>NÃO</v>
      </c>
      <c r="Z1520" s="2" t="str">
        <f>IF(ISERR(FIND("16",GERAL[[#This Row],[ODS]])),"NÃO","SIM")</f>
        <v>SIM</v>
      </c>
      <c r="AA1520" s="2" t="str">
        <f>IF(ISERR(FIND("17",GERAL[[#This Row],[ODS]])),"NÃO","SIM")</f>
        <v>SIM</v>
      </c>
      <c r="AB1520" s="1">
        <v>95.530329673476373</v>
      </c>
      <c r="AC1520" s="1">
        <v>83.582485526328696</v>
      </c>
      <c r="AD1520" s="1">
        <v>69.664820780026531</v>
      </c>
      <c r="AE1520" s="1">
        <v>100</v>
      </c>
      <c r="AF1520" s="1">
        <v>81.770326857388184</v>
      </c>
      <c r="AG1520" s="1" t="str">
        <f>GERAL[[#This Row],[SIGLA]]&amp;GERAL[[#This Row],[CÓD]]</f>
        <v>DFSF_GP</v>
      </c>
      <c r="AH1520" s="1">
        <f ca="1">VLOOKUP(GERAL[[#This Row],[REF_NOTA]],BASE_NOTAS[],7,FALSE)</f>
        <v>86.192289583510529</v>
      </c>
      <c r="AI1520" s="31">
        <f ca="1">IF(GERAL[[#This Row],[Nota 2025]]="",0,GERAL[[#This Row],[Nota 2026]]-GERAL[[#This Row],[Nota 2025]])</f>
        <v>4.4219627261223451</v>
      </c>
    </row>
    <row r="1521" spans="1:35" ht="17" x14ac:dyDescent="0.35">
      <c r="A1521" s="2" t="s">
        <v>163</v>
      </c>
      <c r="B1521" s="2" t="s">
        <v>183</v>
      </c>
      <c r="C1521" s="2" t="s">
        <v>216</v>
      </c>
      <c r="D1521" s="15" t="s">
        <v>61</v>
      </c>
      <c r="E1521" s="2" t="s">
        <v>130</v>
      </c>
      <c r="F1521" s="2" t="str">
        <f>VLOOKUP(GERAL[[#This Row],[CÓD]],SEALL,6,FALSE)</f>
        <v>G</v>
      </c>
      <c r="G152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2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2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21" s="2" t="str">
        <f>VLOOKUP(GERAL[[#This Row],[CÓD]],SEALL,4,FALSE)</f>
        <v>16, 17</v>
      </c>
      <c r="K1521" s="2" t="str">
        <f>IF(ISERR(FIND("01",GERAL[[#This Row],[ODS]])),"NÃO","SIM")</f>
        <v>NÃO</v>
      </c>
      <c r="L1521" s="2" t="str">
        <f>IF(ISERR(FIND("02",GERAL[[#This Row],[ODS]])),"NÃO","SIM")</f>
        <v>NÃO</v>
      </c>
      <c r="M1521" s="2" t="str">
        <f>IF(ISERR(FIND("03",GERAL[[#This Row],[ODS]])),"NÃO","SIM")</f>
        <v>NÃO</v>
      </c>
      <c r="N1521" s="2" t="str">
        <f>IF(ISERR(FIND("04",GERAL[[#This Row],[ODS]])),"NÃO","SIM")</f>
        <v>NÃO</v>
      </c>
      <c r="O1521" s="2" t="str">
        <f>IF(ISERR(FIND("05",GERAL[[#This Row],[ODS]])),"NÃO","SIM")</f>
        <v>NÃO</v>
      </c>
      <c r="P1521" s="2" t="str">
        <f>IF(ISERR(FIND("06",GERAL[[#This Row],[ODS]])),"NÃO","SIM")</f>
        <v>NÃO</v>
      </c>
      <c r="Q1521" s="2" t="str">
        <f>IF(ISERR(FIND("07",GERAL[[#This Row],[ODS]])),"NÃO","SIM")</f>
        <v>NÃO</v>
      </c>
      <c r="R1521" s="2" t="str">
        <f>IF(ISERR(FIND("08",GERAL[[#This Row],[ODS]])),"NÃO","SIM")</f>
        <v>NÃO</v>
      </c>
      <c r="S1521" s="2" t="str">
        <f>IF(ISERR(FIND("09",GERAL[[#This Row],[ODS]])),"NÃO","SIM")</f>
        <v>NÃO</v>
      </c>
      <c r="T1521" s="2" t="str">
        <f>IF(ISERR(FIND("10",GERAL[[#This Row],[ODS]])),"NÃO","SIM")</f>
        <v>NÃO</v>
      </c>
      <c r="U1521" s="2" t="str">
        <f>IF(ISERR(FIND("11",GERAL[[#This Row],[ODS]])),"NÃO","SIM")</f>
        <v>NÃO</v>
      </c>
      <c r="V1521" s="2" t="str">
        <f>IF(ISERR(FIND("12",GERAL[[#This Row],[ODS]])),"NÃO","SIM")</f>
        <v>NÃO</v>
      </c>
      <c r="W1521" s="2" t="str">
        <f>IF(ISERR(FIND("13",GERAL[[#This Row],[ODS]])),"NÃO","SIM")</f>
        <v>NÃO</v>
      </c>
      <c r="X1521" s="2" t="str">
        <f>IF(ISERR(FIND("14",GERAL[[#This Row],[ODS]])),"NÃO","SIM")</f>
        <v>NÃO</v>
      </c>
      <c r="Y1521" s="2" t="str">
        <f>IF(ISERR(FIND("15",GERAL[[#This Row],[ODS]])),"NÃO","SIM")</f>
        <v>NÃO</v>
      </c>
      <c r="Z1521" s="2" t="str">
        <f>IF(ISERR(FIND("16",GERAL[[#This Row],[ODS]])),"NÃO","SIM")</f>
        <v>SIM</v>
      </c>
      <c r="AA1521" s="2" t="str">
        <f>IF(ISERR(FIND("17",GERAL[[#This Row],[ODS]])),"NÃO","SIM")</f>
        <v>SIM</v>
      </c>
      <c r="AB1521" s="1">
        <v>99.077870199093212</v>
      </c>
      <c r="AC1521" s="1">
        <v>100</v>
      </c>
      <c r="AD1521" s="1">
        <v>100</v>
      </c>
      <c r="AE1521" s="1">
        <v>91.912491223189775</v>
      </c>
      <c r="AF1521" s="1">
        <v>100</v>
      </c>
      <c r="AG1521" s="1" t="str">
        <f>GERAL[[#This Row],[SIGLA]]&amp;GERAL[[#This Row],[CÓD]]</f>
        <v>ESSF_GP</v>
      </c>
      <c r="AH1521" s="1">
        <f ca="1">VLOOKUP(GERAL[[#This Row],[REF_NOTA]],BASE_NOTAS[],7,FALSE)</f>
        <v>99.040575371231725</v>
      </c>
      <c r="AI1521" s="31">
        <f ca="1">IF(GERAL[[#This Row],[Nota 2025]]="",0,GERAL[[#This Row],[Nota 2026]]-GERAL[[#This Row],[Nota 2025]])</f>
        <v>-0.95942462876827506</v>
      </c>
    </row>
    <row r="1522" spans="1:35" ht="17" x14ac:dyDescent="0.35">
      <c r="A1522" s="2" t="s">
        <v>164</v>
      </c>
      <c r="B1522" s="2" t="s">
        <v>190</v>
      </c>
      <c r="C1522" s="2" t="s">
        <v>216</v>
      </c>
      <c r="D1522" s="15" t="s">
        <v>61</v>
      </c>
      <c r="E1522" s="2" t="s">
        <v>130</v>
      </c>
      <c r="F1522" s="2" t="str">
        <f>VLOOKUP(GERAL[[#This Row],[CÓD]],SEALL,6,FALSE)</f>
        <v>G</v>
      </c>
      <c r="G152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2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2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22" s="2" t="str">
        <f>VLOOKUP(GERAL[[#This Row],[CÓD]],SEALL,4,FALSE)</f>
        <v>16, 17</v>
      </c>
      <c r="K1522" s="2" t="str">
        <f>IF(ISERR(FIND("01",GERAL[[#This Row],[ODS]])),"NÃO","SIM")</f>
        <v>NÃO</v>
      </c>
      <c r="L1522" s="2" t="str">
        <f>IF(ISERR(FIND("02",GERAL[[#This Row],[ODS]])),"NÃO","SIM")</f>
        <v>NÃO</v>
      </c>
      <c r="M1522" s="2" t="str">
        <f>IF(ISERR(FIND("03",GERAL[[#This Row],[ODS]])),"NÃO","SIM")</f>
        <v>NÃO</v>
      </c>
      <c r="N1522" s="2" t="str">
        <f>IF(ISERR(FIND("04",GERAL[[#This Row],[ODS]])),"NÃO","SIM")</f>
        <v>NÃO</v>
      </c>
      <c r="O1522" s="2" t="str">
        <f>IF(ISERR(FIND("05",GERAL[[#This Row],[ODS]])),"NÃO","SIM")</f>
        <v>NÃO</v>
      </c>
      <c r="P1522" s="2" t="str">
        <f>IF(ISERR(FIND("06",GERAL[[#This Row],[ODS]])),"NÃO","SIM")</f>
        <v>NÃO</v>
      </c>
      <c r="Q1522" s="2" t="str">
        <f>IF(ISERR(FIND("07",GERAL[[#This Row],[ODS]])),"NÃO","SIM")</f>
        <v>NÃO</v>
      </c>
      <c r="R1522" s="2" t="str">
        <f>IF(ISERR(FIND("08",GERAL[[#This Row],[ODS]])),"NÃO","SIM")</f>
        <v>NÃO</v>
      </c>
      <c r="S1522" s="2" t="str">
        <f>IF(ISERR(FIND("09",GERAL[[#This Row],[ODS]])),"NÃO","SIM")</f>
        <v>NÃO</v>
      </c>
      <c r="T1522" s="2" t="str">
        <f>IF(ISERR(FIND("10",GERAL[[#This Row],[ODS]])),"NÃO","SIM")</f>
        <v>NÃO</v>
      </c>
      <c r="U1522" s="2" t="str">
        <f>IF(ISERR(FIND("11",GERAL[[#This Row],[ODS]])),"NÃO","SIM")</f>
        <v>NÃO</v>
      </c>
      <c r="V1522" s="2" t="str">
        <f>IF(ISERR(FIND("12",GERAL[[#This Row],[ODS]])),"NÃO","SIM")</f>
        <v>NÃO</v>
      </c>
      <c r="W1522" s="2" t="str">
        <f>IF(ISERR(FIND("13",GERAL[[#This Row],[ODS]])),"NÃO","SIM")</f>
        <v>NÃO</v>
      </c>
      <c r="X1522" s="2" t="str">
        <f>IF(ISERR(FIND("14",GERAL[[#This Row],[ODS]])),"NÃO","SIM")</f>
        <v>NÃO</v>
      </c>
      <c r="Y1522" s="2" t="str">
        <f>IF(ISERR(FIND("15",GERAL[[#This Row],[ODS]])),"NÃO","SIM")</f>
        <v>NÃO</v>
      </c>
      <c r="Z1522" s="2" t="str">
        <f>IF(ISERR(FIND("16",GERAL[[#This Row],[ODS]])),"NÃO","SIM")</f>
        <v>SIM</v>
      </c>
      <c r="AA1522" s="2" t="str">
        <f>IF(ISERR(FIND("17",GERAL[[#This Row],[ODS]])),"NÃO","SIM")</f>
        <v>SIM</v>
      </c>
      <c r="AB1522" s="1">
        <v>66.638419730990535</v>
      </c>
      <c r="AC1522" s="1">
        <v>68.809147968811544</v>
      </c>
      <c r="AD1522" s="1">
        <v>77.444962272614887</v>
      </c>
      <c r="AE1522" s="1">
        <v>64.805763225745267</v>
      </c>
      <c r="AF1522" s="1">
        <v>66.785746302225505</v>
      </c>
      <c r="AG1522" s="1" t="str">
        <f>GERAL[[#This Row],[SIGLA]]&amp;GERAL[[#This Row],[CÓD]]</f>
        <v>GOSF_GP</v>
      </c>
      <c r="AH1522" s="1">
        <f ca="1">VLOOKUP(GERAL[[#This Row],[REF_NOTA]],BASE_NOTAS[],7,FALSE)</f>
        <v>62.223839388930529</v>
      </c>
      <c r="AI1522" s="31">
        <f ca="1">IF(GERAL[[#This Row],[Nota 2025]]="",0,GERAL[[#This Row],[Nota 2026]]-GERAL[[#This Row],[Nota 2025]])</f>
        <v>-4.5619069132949761</v>
      </c>
    </row>
    <row r="1523" spans="1:35" ht="17" x14ac:dyDescent="0.35">
      <c r="A1523" s="2" t="s">
        <v>165</v>
      </c>
      <c r="B1523" s="2" t="s">
        <v>191</v>
      </c>
      <c r="C1523" s="2" t="s">
        <v>216</v>
      </c>
      <c r="D1523" s="15" t="s">
        <v>61</v>
      </c>
      <c r="E1523" s="2" t="s">
        <v>130</v>
      </c>
      <c r="F1523" s="2" t="str">
        <f>VLOOKUP(GERAL[[#This Row],[CÓD]],SEALL,6,FALSE)</f>
        <v>G</v>
      </c>
      <c r="G152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2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2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23" s="2" t="str">
        <f>VLOOKUP(GERAL[[#This Row],[CÓD]],SEALL,4,FALSE)</f>
        <v>16, 17</v>
      </c>
      <c r="K1523" s="2" t="str">
        <f>IF(ISERR(FIND("01",GERAL[[#This Row],[ODS]])),"NÃO","SIM")</f>
        <v>NÃO</v>
      </c>
      <c r="L1523" s="2" t="str">
        <f>IF(ISERR(FIND("02",GERAL[[#This Row],[ODS]])),"NÃO","SIM")</f>
        <v>NÃO</v>
      </c>
      <c r="M1523" s="2" t="str">
        <f>IF(ISERR(FIND("03",GERAL[[#This Row],[ODS]])),"NÃO","SIM")</f>
        <v>NÃO</v>
      </c>
      <c r="N1523" s="2" t="str">
        <f>IF(ISERR(FIND("04",GERAL[[#This Row],[ODS]])),"NÃO","SIM")</f>
        <v>NÃO</v>
      </c>
      <c r="O1523" s="2" t="str">
        <f>IF(ISERR(FIND("05",GERAL[[#This Row],[ODS]])),"NÃO","SIM")</f>
        <v>NÃO</v>
      </c>
      <c r="P1523" s="2" t="str">
        <f>IF(ISERR(FIND("06",GERAL[[#This Row],[ODS]])),"NÃO","SIM")</f>
        <v>NÃO</v>
      </c>
      <c r="Q1523" s="2" t="str">
        <f>IF(ISERR(FIND("07",GERAL[[#This Row],[ODS]])),"NÃO","SIM")</f>
        <v>NÃO</v>
      </c>
      <c r="R1523" s="2" t="str">
        <f>IF(ISERR(FIND("08",GERAL[[#This Row],[ODS]])),"NÃO","SIM")</f>
        <v>NÃO</v>
      </c>
      <c r="S1523" s="2" t="str">
        <f>IF(ISERR(FIND("09",GERAL[[#This Row],[ODS]])),"NÃO","SIM")</f>
        <v>NÃO</v>
      </c>
      <c r="T1523" s="2" t="str">
        <f>IF(ISERR(FIND("10",GERAL[[#This Row],[ODS]])),"NÃO","SIM")</f>
        <v>NÃO</v>
      </c>
      <c r="U1523" s="2" t="str">
        <f>IF(ISERR(FIND("11",GERAL[[#This Row],[ODS]])),"NÃO","SIM")</f>
        <v>NÃO</v>
      </c>
      <c r="V1523" s="2" t="str">
        <f>IF(ISERR(FIND("12",GERAL[[#This Row],[ODS]])),"NÃO","SIM")</f>
        <v>NÃO</v>
      </c>
      <c r="W1523" s="2" t="str">
        <f>IF(ISERR(FIND("13",GERAL[[#This Row],[ODS]])),"NÃO","SIM")</f>
        <v>NÃO</v>
      </c>
      <c r="X1523" s="2" t="str">
        <f>IF(ISERR(FIND("14",GERAL[[#This Row],[ODS]])),"NÃO","SIM")</f>
        <v>NÃO</v>
      </c>
      <c r="Y1523" s="2" t="str">
        <f>IF(ISERR(FIND("15",GERAL[[#This Row],[ODS]])),"NÃO","SIM")</f>
        <v>NÃO</v>
      </c>
      <c r="Z1523" s="2" t="str">
        <f>IF(ISERR(FIND("16",GERAL[[#This Row],[ODS]])),"NÃO","SIM")</f>
        <v>SIM</v>
      </c>
      <c r="AA1523" s="2" t="str">
        <f>IF(ISERR(FIND("17",GERAL[[#This Row],[ODS]])),"NÃO","SIM")</f>
        <v>SIM</v>
      </c>
      <c r="AB1523" s="1">
        <v>86.108100656124932</v>
      </c>
      <c r="AC1523" s="1">
        <v>82.232579770644364</v>
      </c>
      <c r="AD1523" s="1">
        <v>91.359200659552585</v>
      </c>
      <c r="AE1523" s="1">
        <v>85.397207948865599</v>
      </c>
      <c r="AF1523" s="1">
        <v>98.710937536460648</v>
      </c>
      <c r="AG1523" s="1" t="str">
        <f>GERAL[[#This Row],[SIGLA]]&amp;GERAL[[#This Row],[CÓD]]</f>
        <v>MASF_GP</v>
      </c>
      <c r="AH1523" s="1">
        <f ca="1">VLOOKUP(GERAL[[#This Row],[REF_NOTA]],BASE_NOTAS[],7,FALSE)</f>
        <v>100</v>
      </c>
      <c r="AI1523" s="31">
        <f ca="1">IF(GERAL[[#This Row],[Nota 2025]]="",0,GERAL[[#This Row],[Nota 2026]]-GERAL[[#This Row],[Nota 2025]])</f>
        <v>1.2890624635393522</v>
      </c>
    </row>
    <row r="1524" spans="1:35" ht="17" x14ac:dyDescent="0.35">
      <c r="A1524" s="2" t="s">
        <v>168</v>
      </c>
      <c r="B1524" s="2" t="s">
        <v>195</v>
      </c>
      <c r="C1524" s="2" t="s">
        <v>216</v>
      </c>
      <c r="D1524" s="15" t="s">
        <v>61</v>
      </c>
      <c r="E1524" s="2" t="s">
        <v>130</v>
      </c>
      <c r="F1524" s="2" t="str">
        <f>VLOOKUP(GERAL[[#This Row],[CÓD]],SEALL,6,FALSE)</f>
        <v>G</v>
      </c>
      <c r="G152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2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2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24" s="2" t="str">
        <f>VLOOKUP(GERAL[[#This Row],[CÓD]],SEALL,4,FALSE)</f>
        <v>16, 17</v>
      </c>
      <c r="K1524" s="2" t="str">
        <f>IF(ISERR(FIND("01",GERAL[[#This Row],[ODS]])),"NÃO","SIM")</f>
        <v>NÃO</v>
      </c>
      <c r="L1524" s="2" t="str">
        <f>IF(ISERR(FIND("02",GERAL[[#This Row],[ODS]])),"NÃO","SIM")</f>
        <v>NÃO</v>
      </c>
      <c r="M1524" s="2" t="str">
        <f>IF(ISERR(FIND("03",GERAL[[#This Row],[ODS]])),"NÃO","SIM")</f>
        <v>NÃO</v>
      </c>
      <c r="N1524" s="2" t="str">
        <f>IF(ISERR(FIND("04",GERAL[[#This Row],[ODS]])),"NÃO","SIM")</f>
        <v>NÃO</v>
      </c>
      <c r="O1524" s="2" t="str">
        <f>IF(ISERR(FIND("05",GERAL[[#This Row],[ODS]])),"NÃO","SIM")</f>
        <v>NÃO</v>
      </c>
      <c r="P1524" s="2" t="str">
        <f>IF(ISERR(FIND("06",GERAL[[#This Row],[ODS]])),"NÃO","SIM")</f>
        <v>NÃO</v>
      </c>
      <c r="Q1524" s="2" t="str">
        <f>IF(ISERR(FIND("07",GERAL[[#This Row],[ODS]])),"NÃO","SIM")</f>
        <v>NÃO</v>
      </c>
      <c r="R1524" s="2" t="str">
        <f>IF(ISERR(FIND("08",GERAL[[#This Row],[ODS]])),"NÃO","SIM")</f>
        <v>NÃO</v>
      </c>
      <c r="S1524" s="2" t="str">
        <f>IF(ISERR(FIND("09",GERAL[[#This Row],[ODS]])),"NÃO","SIM")</f>
        <v>NÃO</v>
      </c>
      <c r="T1524" s="2" t="str">
        <f>IF(ISERR(FIND("10",GERAL[[#This Row],[ODS]])),"NÃO","SIM")</f>
        <v>NÃO</v>
      </c>
      <c r="U1524" s="2" t="str">
        <f>IF(ISERR(FIND("11",GERAL[[#This Row],[ODS]])),"NÃO","SIM")</f>
        <v>NÃO</v>
      </c>
      <c r="V1524" s="2" t="str">
        <f>IF(ISERR(FIND("12",GERAL[[#This Row],[ODS]])),"NÃO","SIM")</f>
        <v>NÃO</v>
      </c>
      <c r="W1524" s="2" t="str">
        <f>IF(ISERR(FIND("13",GERAL[[#This Row],[ODS]])),"NÃO","SIM")</f>
        <v>NÃO</v>
      </c>
      <c r="X1524" s="2" t="str">
        <f>IF(ISERR(FIND("14",GERAL[[#This Row],[ODS]])),"NÃO","SIM")</f>
        <v>NÃO</v>
      </c>
      <c r="Y1524" s="2" t="str">
        <f>IF(ISERR(FIND("15",GERAL[[#This Row],[ODS]])),"NÃO","SIM")</f>
        <v>NÃO</v>
      </c>
      <c r="Z1524" s="2" t="str">
        <f>IF(ISERR(FIND("16",GERAL[[#This Row],[ODS]])),"NÃO","SIM")</f>
        <v>SIM</v>
      </c>
      <c r="AA1524" s="2" t="str">
        <f>IF(ISERR(FIND("17",GERAL[[#This Row],[ODS]])),"NÃO","SIM")</f>
        <v>SIM</v>
      </c>
      <c r="AB1524" s="1">
        <v>75.439281370812409</v>
      </c>
      <c r="AC1524" s="1">
        <v>78.946542431080601</v>
      </c>
      <c r="AD1524" s="1">
        <v>86.965882223182376</v>
      </c>
      <c r="AE1524" s="1">
        <v>76.468445112390057</v>
      </c>
      <c r="AF1524" s="1">
        <v>73.392822508199004</v>
      </c>
      <c r="AG1524" s="1" t="str">
        <f>GERAL[[#This Row],[SIGLA]]&amp;GERAL[[#This Row],[CÓD]]</f>
        <v>MTSF_GP</v>
      </c>
      <c r="AH1524" s="1">
        <f ca="1">VLOOKUP(GERAL[[#This Row],[REF_NOTA]],BASE_NOTAS[],7,FALSE)</f>
        <v>86.498015396592521</v>
      </c>
      <c r="AI1524" s="31">
        <f ca="1">IF(GERAL[[#This Row],[Nota 2025]]="",0,GERAL[[#This Row],[Nota 2026]]-GERAL[[#This Row],[Nota 2025]])</f>
        <v>13.105192888393518</v>
      </c>
    </row>
    <row r="1525" spans="1:35" ht="17" x14ac:dyDescent="0.35">
      <c r="A1525" s="2" t="s">
        <v>167</v>
      </c>
      <c r="B1525" s="2" t="s">
        <v>193</v>
      </c>
      <c r="C1525" s="2" t="s">
        <v>216</v>
      </c>
      <c r="D1525" s="15" t="s">
        <v>61</v>
      </c>
      <c r="E1525" s="2" t="s">
        <v>130</v>
      </c>
      <c r="F1525" s="2" t="str">
        <f>VLOOKUP(GERAL[[#This Row],[CÓD]],SEALL,6,FALSE)</f>
        <v>G</v>
      </c>
      <c r="G152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2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2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25" s="2" t="str">
        <f>VLOOKUP(GERAL[[#This Row],[CÓD]],SEALL,4,FALSE)</f>
        <v>16, 17</v>
      </c>
      <c r="K1525" s="2" t="str">
        <f>IF(ISERR(FIND("01",GERAL[[#This Row],[ODS]])),"NÃO","SIM")</f>
        <v>NÃO</v>
      </c>
      <c r="L1525" s="2" t="str">
        <f>IF(ISERR(FIND("02",GERAL[[#This Row],[ODS]])),"NÃO","SIM")</f>
        <v>NÃO</v>
      </c>
      <c r="M1525" s="2" t="str">
        <f>IF(ISERR(FIND("03",GERAL[[#This Row],[ODS]])),"NÃO","SIM")</f>
        <v>NÃO</v>
      </c>
      <c r="N1525" s="2" t="str">
        <f>IF(ISERR(FIND("04",GERAL[[#This Row],[ODS]])),"NÃO","SIM")</f>
        <v>NÃO</v>
      </c>
      <c r="O1525" s="2" t="str">
        <f>IF(ISERR(FIND("05",GERAL[[#This Row],[ODS]])),"NÃO","SIM")</f>
        <v>NÃO</v>
      </c>
      <c r="P1525" s="2" t="str">
        <f>IF(ISERR(FIND("06",GERAL[[#This Row],[ODS]])),"NÃO","SIM")</f>
        <v>NÃO</v>
      </c>
      <c r="Q1525" s="2" t="str">
        <f>IF(ISERR(FIND("07",GERAL[[#This Row],[ODS]])),"NÃO","SIM")</f>
        <v>NÃO</v>
      </c>
      <c r="R1525" s="2" t="str">
        <f>IF(ISERR(FIND("08",GERAL[[#This Row],[ODS]])),"NÃO","SIM")</f>
        <v>NÃO</v>
      </c>
      <c r="S1525" s="2" t="str">
        <f>IF(ISERR(FIND("09",GERAL[[#This Row],[ODS]])),"NÃO","SIM")</f>
        <v>NÃO</v>
      </c>
      <c r="T1525" s="2" t="str">
        <f>IF(ISERR(FIND("10",GERAL[[#This Row],[ODS]])),"NÃO","SIM")</f>
        <v>NÃO</v>
      </c>
      <c r="U1525" s="2" t="str">
        <f>IF(ISERR(FIND("11",GERAL[[#This Row],[ODS]])),"NÃO","SIM")</f>
        <v>NÃO</v>
      </c>
      <c r="V1525" s="2" t="str">
        <f>IF(ISERR(FIND("12",GERAL[[#This Row],[ODS]])),"NÃO","SIM")</f>
        <v>NÃO</v>
      </c>
      <c r="W1525" s="2" t="str">
        <f>IF(ISERR(FIND("13",GERAL[[#This Row],[ODS]])),"NÃO","SIM")</f>
        <v>NÃO</v>
      </c>
      <c r="X1525" s="2" t="str">
        <f>IF(ISERR(FIND("14",GERAL[[#This Row],[ODS]])),"NÃO","SIM")</f>
        <v>NÃO</v>
      </c>
      <c r="Y1525" s="2" t="str">
        <f>IF(ISERR(FIND("15",GERAL[[#This Row],[ODS]])),"NÃO","SIM")</f>
        <v>NÃO</v>
      </c>
      <c r="Z1525" s="2" t="str">
        <f>IF(ISERR(FIND("16",GERAL[[#This Row],[ODS]])),"NÃO","SIM")</f>
        <v>SIM</v>
      </c>
      <c r="AA1525" s="2" t="str">
        <f>IF(ISERR(FIND("17",GERAL[[#This Row],[ODS]])),"NÃO","SIM")</f>
        <v>SIM</v>
      </c>
      <c r="AB1525" s="1">
        <v>71.068544506897695</v>
      </c>
      <c r="AC1525" s="1">
        <v>58.19742561887162</v>
      </c>
      <c r="AD1525" s="1">
        <v>64.950567456882567</v>
      </c>
      <c r="AE1525" s="1">
        <v>52.403141454846633</v>
      </c>
      <c r="AF1525" s="1">
        <v>51.069647517528779</v>
      </c>
      <c r="AG1525" s="1" t="str">
        <f>GERAL[[#This Row],[SIGLA]]&amp;GERAL[[#This Row],[CÓD]]</f>
        <v>MSSF_GP</v>
      </c>
      <c r="AH1525" s="1">
        <f ca="1">VLOOKUP(GERAL[[#This Row],[REF_NOTA]],BASE_NOTAS[],7,FALSE)</f>
        <v>56.053180884035157</v>
      </c>
      <c r="AI1525" s="31">
        <f ca="1">IF(GERAL[[#This Row],[Nota 2025]]="",0,GERAL[[#This Row],[Nota 2026]]-GERAL[[#This Row],[Nota 2025]])</f>
        <v>4.9835333665063786</v>
      </c>
    </row>
    <row r="1526" spans="1:35" ht="17" x14ac:dyDescent="0.35">
      <c r="A1526" s="2" t="s">
        <v>166</v>
      </c>
      <c r="B1526" s="2" t="s">
        <v>192</v>
      </c>
      <c r="C1526" s="2" t="s">
        <v>216</v>
      </c>
      <c r="D1526" s="15" t="s">
        <v>61</v>
      </c>
      <c r="E1526" s="2" t="s">
        <v>130</v>
      </c>
      <c r="F1526" s="2" t="str">
        <f>VLOOKUP(GERAL[[#This Row],[CÓD]],SEALL,6,FALSE)</f>
        <v>G</v>
      </c>
      <c r="G152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2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2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26" s="2" t="str">
        <f>VLOOKUP(GERAL[[#This Row],[CÓD]],SEALL,4,FALSE)</f>
        <v>16, 17</v>
      </c>
      <c r="K1526" s="2" t="str">
        <f>IF(ISERR(FIND("01",GERAL[[#This Row],[ODS]])),"NÃO","SIM")</f>
        <v>NÃO</v>
      </c>
      <c r="L1526" s="2" t="str">
        <f>IF(ISERR(FIND("02",GERAL[[#This Row],[ODS]])),"NÃO","SIM")</f>
        <v>NÃO</v>
      </c>
      <c r="M1526" s="2" t="str">
        <f>IF(ISERR(FIND("03",GERAL[[#This Row],[ODS]])),"NÃO","SIM")</f>
        <v>NÃO</v>
      </c>
      <c r="N1526" s="2" t="str">
        <f>IF(ISERR(FIND("04",GERAL[[#This Row],[ODS]])),"NÃO","SIM")</f>
        <v>NÃO</v>
      </c>
      <c r="O1526" s="2" t="str">
        <f>IF(ISERR(FIND("05",GERAL[[#This Row],[ODS]])),"NÃO","SIM")</f>
        <v>NÃO</v>
      </c>
      <c r="P1526" s="2" t="str">
        <f>IF(ISERR(FIND("06",GERAL[[#This Row],[ODS]])),"NÃO","SIM")</f>
        <v>NÃO</v>
      </c>
      <c r="Q1526" s="2" t="str">
        <f>IF(ISERR(FIND("07",GERAL[[#This Row],[ODS]])),"NÃO","SIM")</f>
        <v>NÃO</v>
      </c>
      <c r="R1526" s="2" t="str">
        <f>IF(ISERR(FIND("08",GERAL[[#This Row],[ODS]])),"NÃO","SIM")</f>
        <v>NÃO</v>
      </c>
      <c r="S1526" s="2" t="str">
        <f>IF(ISERR(FIND("09",GERAL[[#This Row],[ODS]])),"NÃO","SIM")</f>
        <v>NÃO</v>
      </c>
      <c r="T1526" s="2" t="str">
        <f>IF(ISERR(FIND("10",GERAL[[#This Row],[ODS]])),"NÃO","SIM")</f>
        <v>NÃO</v>
      </c>
      <c r="U1526" s="2" t="str">
        <f>IF(ISERR(FIND("11",GERAL[[#This Row],[ODS]])),"NÃO","SIM")</f>
        <v>NÃO</v>
      </c>
      <c r="V1526" s="2" t="str">
        <f>IF(ISERR(FIND("12",GERAL[[#This Row],[ODS]])),"NÃO","SIM")</f>
        <v>NÃO</v>
      </c>
      <c r="W1526" s="2" t="str">
        <f>IF(ISERR(FIND("13",GERAL[[#This Row],[ODS]])),"NÃO","SIM")</f>
        <v>NÃO</v>
      </c>
      <c r="X1526" s="2" t="str">
        <f>IF(ISERR(FIND("14",GERAL[[#This Row],[ODS]])),"NÃO","SIM")</f>
        <v>NÃO</v>
      </c>
      <c r="Y1526" s="2" t="str">
        <f>IF(ISERR(FIND("15",GERAL[[#This Row],[ODS]])),"NÃO","SIM")</f>
        <v>NÃO</v>
      </c>
      <c r="Z1526" s="2" t="str">
        <f>IF(ISERR(FIND("16",GERAL[[#This Row],[ODS]])),"NÃO","SIM")</f>
        <v>SIM</v>
      </c>
      <c r="AA1526" s="2" t="str">
        <f>IF(ISERR(FIND("17",GERAL[[#This Row],[ODS]])),"NÃO","SIM")</f>
        <v>SIM</v>
      </c>
      <c r="AB1526" s="1">
        <v>42.233097715131663</v>
      </c>
      <c r="AC1526" s="1">
        <v>43.317588874588274</v>
      </c>
      <c r="AD1526" s="1">
        <v>39.808784134869413</v>
      </c>
      <c r="AE1526" s="1">
        <v>23.63853536113686</v>
      </c>
      <c r="AF1526" s="1">
        <v>30.608469756185556</v>
      </c>
      <c r="AG1526" s="1" t="str">
        <f>GERAL[[#This Row],[SIGLA]]&amp;GERAL[[#This Row],[CÓD]]</f>
        <v>MGSF_GP</v>
      </c>
      <c r="AH1526" s="1">
        <f ca="1">VLOOKUP(GERAL[[#This Row],[REF_NOTA]],BASE_NOTAS[],7,FALSE)</f>
        <v>36.940830581830042</v>
      </c>
      <c r="AI1526" s="31">
        <f ca="1">IF(GERAL[[#This Row],[Nota 2025]]="",0,GERAL[[#This Row],[Nota 2026]]-GERAL[[#This Row],[Nota 2025]])</f>
        <v>6.3323608256444857</v>
      </c>
    </row>
    <row r="1527" spans="1:35" ht="17" x14ac:dyDescent="0.35">
      <c r="A1527" s="2" t="s">
        <v>169</v>
      </c>
      <c r="B1527" s="2" t="s">
        <v>196</v>
      </c>
      <c r="C1527" s="2" t="s">
        <v>216</v>
      </c>
      <c r="D1527" s="15" t="s">
        <v>61</v>
      </c>
      <c r="E1527" s="2" t="s">
        <v>130</v>
      </c>
      <c r="F1527" s="2" t="str">
        <f>VLOOKUP(GERAL[[#This Row],[CÓD]],SEALL,6,FALSE)</f>
        <v>G</v>
      </c>
      <c r="G152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2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2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27" s="2" t="str">
        <f>VLOOKUP(GERAL[[#This Row],[CÓD]],SEALL,4,FALSE)</f>
        <v>16, 17</v>
      </c>
      <c r="K1527" s="2" t="str">
        <f>IF(ISERR(FIND("01",GERAL[[#This Row],[ODS]])),"NÃO","SIM")</f>
        <v>NÃO</v>
      </c>
      <c r="L1527" s="2" t="str">
        <f>IF(ISERR(FIND("02",GERAL[[#This Row],[ODS]])),"NÃO","SIM")</f>
        <v>NÃO</v>
      </c>
      <c r="M1527" s="2" t="str">
        <f>IF(ISERR(FIND("03",GERAL[[#This Row],[ODS]])),"NÃO","SIM")</f>
        <v>NÃO</v>
      </c>
      <c r="N1527" s="2" t="str">
        <f>IF(ISERR(FIND("04",GERAL[[#This Row],[ODS]])),"NÃO","SIM")</f>
        <v>NÃO</v>
      </c>
      <c r="O1527" s="2" t="str">
        <f>IF(ISERR(FIND("05",GERAL[[#This Row],[ODS]])),"NÃO","SIM")</f>
        <v>NÃO</v>
      </c>
      <c r="P1527" s="2" t="str">
        <f>IF(ISERR(FIND("06",GERAL[[#This Row],[ODS]])),"NÃO","SIM")</f>
        <v>NÃO</v>
      </c>
      <c r="Q1527" s="2" t="str">
        <f>IF(ISERR(FIND("07",GERAL[[#This Row],[ODS]])),"NÃO","SIM")</f>
        <v>NÃO</v>
      </c>
      <c r="R1527" s="2" t="str">
        <f>IF(ISERR(FIND("08",GERAL[[#This Row],[ODS]])),"NÃO","SIM")</f>
        <v>NÃO</v>
      </c>
      <c r="S1527" s="2" t="str">
        <f>IF(ISERR(FIND("09",GERAL[[#This Row],[ODS]])),"NÃO","SIM")</f>
        <v>NÃO</v>
      </c>
      <c r="T1527" s="2" t="str">
        <f>IF(ISERR(FIND("10",GERAL[[#This Row],[ODS]])),"NÃO","SIM")</f>
        <v>NÃO</v>
      </c>
      <c r="U1527" s="2" t="str">
        <f>IF(ISERR(FIND("11",GERAL[[#This Row],[ODS]])),"NÃO","SIM")</f>
        <v>NÃO</v>
      </c>
      <c r="V1527" s="2" t="str">
        <f>IF(ISERR(FIND("12",GERAL[[#This Row],[ODS]])),"NÃO","SIM")</f>
        <v>NÃO</v>
      </c>
      <c r="W1527" s="2" t="str">
        <f>IF(ISERR(FIND("13",GERAL[[#This Row],[ODS]])),"NÃO","SIM")</f>
        <v>NÃO</v>
      </c>
      <c r="X1527" s="2" t="str">
        <f>IF(ISERR(FIND("14",GERAL[[#This Row],[ODS]])),"NÃO","SIM")</f>
        <v>NÃO</v>
      </c>
      <c r="Y1527" s="2" t="str">
        <f>IF(ISERR(FIND("15",GERAL[[#This Row],[ODS]])),"NÃO","SIM")</f>
        <v>NÃO</v>
      </c>
      <c r="Z1527" s="2" t="str">
        <f>IF(ISERR(FIND("16",GERAL[[#This Row],[ODS]])),"NÃO","SIM")</f>
        <v>SIM</v>
      </c>
      <c r="AA1527" s="2" t="str">
        <f>IF(ISERR(FIND("17",GERAL[[#This Row],[ODS]])),"NÃO","SIM")</f>
        <v>SIM</v>
      </c>
      <c r="AB1527" s="1">
        <v>88.170441211246654</v>
      </c>
      <c r="AC1527" s="1">
        <v>73.896610640499375</v>
      </c>
      <c r="AD1527" s="1">
        <v>79.46435280545802</v>
      </c>
      <c r="AE1527" s="1">
        <v>60.620459262725625</v>
      </c>
      <c r="AF1527" s="1">
        <v>64.052877265446554</v>
      </c>
      <c r="AG1527" s="1" t="str">
        <f>GERAL[[#This Row],[SIGLA]]&amp;GERAL[[#This Row],[CÓD]]</f>
        <v>PASF_GP</v>
      </c>
      <c r="AH1527" s="1">
        <f ca="1">VLOOKUP(GERAL[[#This Row],[REF_NOTA]],BASE_NOTAS[],7,FALSE)</f>
        <v>76.640359121554852</v>
      </c>
      <c r="AI1527" s="31">
        <f ca="1">IF(GERAL[[#This Row],[Nota 2025]]="",0,GERAL[[#This Row],[Nota 2026]]-GERAL[[#This Row],[Nota 2025]])</f>
        <v>12.587481856108298</v>
      </c>
    </row>
    <row r="1528" spans="1:35" ht="17" x14ac:dyDescent="0.35">
      <c r="A1528" s="2" t="s">
        <v>170</v>
      </c>
      <c r="B1528" s="2" t="s">
        <v>197</v>
      </c>
      <c r="C1528" s="2" t="s">
        <v>216</v>
      </c>
      <c r="D1528" s="15" t="s">
        <v>61</v>
      </c>
      <c r="E1528" s="2" t="s">
        <v>130</v>
      </c>
      <c r="F1528" s="2" t="str">
        <f>VLOOKUP(GERAL[[#This Row],[CÓD]],SEALL,6,FALSE)</f>
        <v>G</v>
      </c>
      <c r="G152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2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2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28" s="2" t="str">
        <f>VLOOKUP(GERAL[[#This Row],[CÓD]],SEALL,4,FALSE)</f>
        <v>16, 17</v>
      </c>
      <c r="K1528" s="2" t="str">
        <f>IF(ISERR(FIND("01",GERAL[[#This Row],[ODS]])),"NÃO","SIM")</f>
        <v>NÃO</v>
      </c>
      <c r="L1528" s="2" t="str">
        <f>IF(ISERR(FIND("02",GERAL[[#This Row],[ODS]])),"NÃO","SIM")</f>
        <v>NÃO</v>
      </c>
      <c r="M1528" s="2" t="str">
        <f>IF(ISERR(FIND("03",GERAL[[#This Row],[ODS]])),"NÃO","SIM")</f>
        <v>NÃO</v>
      </c>
      <c r="N1528" s="2" t="str">
        <f>IF(ISERR(FIND("04",GERAL[[#This Row],[ODS]])),"NÃO","SIM")</f>
        <v>NÃO</v>
      </c>
      <c r="O1528" s="2" t="str">
        <f>IF(ISERR(FIND("05",GERAL[[#This Row],[ODS]])),"NÃO","SIM")</f>
        <v>NÃO</v>
      </c>
      <c r="P1528" s="2" t="str">
        <f>IF(ISERR(FIND("06",GERAL[[#This Row],[ODS]])),"NÃO","SIM")</f>
        <v>NÃO</v>
      </c>
      <c r="Q1528" s="2" t="str">
        <f>IF(ISERR(FIND("07",GERAL[[#This Row],[ODS]])),"NÃO","SIM")</f>
        <v>NÃO</v>
      </c>
      <c r="R1528" s="2" t="str">
        <f>IF(ISERR(FIND("08",GERAL[[#This Row],[ODS]])),"NÃO","SIM")</f>
        <v>NÃO</v>
      </c>
      <c r="S1528" s="2" t="str">
        <f>IF(ISERR(FIND("09",GERAL[[#This Row],[ODS]])),"NÃO","SIM")</f>
        <v>NÃO</v>
      </c>
      <c r="T1528" s="2" t="str">
        <f>IF(ISERR(FIND("10",GERAL[[#This Row],[ODS]])),"NÃO","SIM")</f>
        <v>NÃO</v>
      </c>
      <c r="U1528" s="2" t="str">
        <f>IF(ISERR(FIND("11",GERAL[[#This Row],[ODS]])),"NÃO","SIM")</f>
        <v>NÃO</v>
      </c>
      <c r="V1528" s="2" t="str">
        <f>IF(ISERR(FIND("12",GERAL[[#This Row],[ODS]])),"NÃO","SIM")</f>
        <v>NÃO</v>
      </c>
      <c r="W1528" s="2" t="str">
        <f>IF(ISERR(FIND("13",GERAL[[#This Row],[ODS]])),"NÃO","SIM")</f>
        <v>NÃO</v>
      </c>
      <c r="X1528" s="2" t="str">
        <f>IF(ISERR(FIND("14",GERAL[[#This Row],[ODS]])),"NÃO","SIM")</f>
        <v>NÃO</v>
      </c>
      <c r="Y1528" s="2" t="str">
        <f>IF(ISERR(FIND("15",GERAL[[#This Row],[ODS]])),"NÃO","SIM")</f>
        <v>NÃO</v>
      </c>
      <c r="Z1528" s="2" t="str">
        <f>IF(ISERR(FIND("16",GERAL[[#This Row],[ODS]])),"NÃO","SIM")</f>
        <v>SIM</v>
      </c>
      <c r="AA1528" s="2" t="str">
        <f>IF(ISERR(FIND("17",GERAL[[#This Row],[ODS]])),"NÃO","SIM")</f>
        <v>SIM</v>
      </c>
      <c r="AB1528" s="1">
        <v>57.536696395433196</v>
      </c>
      <c r="AC1528" s="1">
        <v>54.296340659137307</v>
      </c>
      <c r="AD1528" s="1">
        <v>62.149503385807051</v>
      </c>
      <c r="AE1528" s="1">
        <v>52.069471369818928</v>
      </c>
      <c r="AF1528" s="1">
        <v>47.859254720849279</v>
      </c>
      <c r="AG1528" s="1" t="str">
        <f>GERAL[[#This Row],[SIGLA]]&amp;GERAL[[#This Row],[CÓD]]</f>
        <v>PBSF_GP</v>
      </c>
      <c r="AH1528" s="1">
        <f ca="1">VLOOKUP(GERAL[[#This Row],[REF_NOTA]],BASE_NOTAS[],7,FALSE)</f>
        <v>50.467893564809621</v>
      </c>
      <c r="AI1528" s="31">
        <f ca="1">IF(GERAL[[#This Row],[Nota 2025]]="",0,GERAL[[#This Row],[Nota 2026]]-GERAL[[#This Row],[Nota 2025]])</f>
        <v>2.6086388439603425</v>
      </c>
    </row>
    <row r="1529" spans="1:35" ht="17" x14ac:dyDescent="0.35">
      <c r="A1529" s="2" t="s">
        <v>173</v>
      </c>
      <c r="B1529" s="2" t="s">
        <v>200</v>
      </c>
      <c r="C1529" s="2" t="s">
        <v>216</v>
      </c>
      <c r="D1529" s="15" t="s">
        <v>61</v>
      </c>
      <c r="E1529" s="2" t="s">
        <v>130</v>
      </c>
      <c r="F1529" s="2" t="str">
        <f>VLOOKUP(GERAL[[#This Row],[CÓD]],SEALL,6,FALSE)</f>
        <v>G</v>
      </c>
      <c r="G152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2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2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29" s="2" t="str">
        <f>VLOOKUP(GERAL[[#This Row],[CÓD]],SEALL,4,FALSE)</f>
        <v>16, 17</v>
      </c>
      <c r="K1529" s="2" t="str">
        <f>IF(ISERR(FIND("01",GERAL[[#This Row],[ODS]])),"NÃO","SIM")</f>
        <v>NÃO</v>
      </c>
      <c r="L1529" s="2" t="str">
        <f>IF(ISERR(FIND("02",GERAL[[#This Row],[ODS]])),"NÃO","SIM")</f>
        <v>NÃO</v>
      </c>
      <c r="M1529" s="2" t="str">
        <f>IF(ISERR(FIND("03",GERAL[[#This Row],[ODS]])),"NÃO","SIM")</f>
        <v>NÃO</v>
      </c>
      <c r="N1529" s="2" t="str">
        <f>IF(ISERR(FIND("04",GERAL[[#This Row],[ODS]])),"NÃO","SIM")</f>
        <v>NÃO</v>
      </c>
      <c r="O1529" s="2" t="str">
        <f>IF(ISERR(FIND("05",GERAL[[#This Row],[ODS]])),"NÃO","SIM")</f>
        <v>NÃO</v>
      </c>
      <c r="P1529" s="2" t="str">
        <f>IF(ISERR(FIND("06",GERAL[[#This Row],[ODS]])),"NÃO","SIM")</f>
        <v>NÃO</v>
      </c>
      <c r="Q1529" s="2" t="str">
        <f>IF(ISERR(FIND("07",GERAL[[#This Row],[ODS]])),"NÃO","SIM")</f>
        <v>NÃO</v>
      </c>
      <c r="R1529" s="2" t="str">
        <f>IF(ISERR(FIND("08",GERAL[[#This Row],[ODS]])),"NÃO","SIM")</f>
        <v>NÃO</v>
      </c>
      <c r="S1529" s="2" t="str">
        <f>IF(ISERR(FIND("09",GERAL[[#This Row],[ODS]])),"NÃO","SIM")</f>
        <v>NÃO</v>
      </c>
      <c r="T1529" s="2" t="str">
        <f>IF(ISERR(FIND("10",GERAL[[#This Row],[ODS]])),"NÃO","SIM")</f>
        <v>NÃO</v>
      </c>
      <c r="U1529" s="2" t="str">
        <f>IF(ISERR(FIND("11",GERAL[[#This Row],[ODS]])),"NÃO","SIM")</f>
        <v>NÃO</v>
      </c>
      <c r="V1529" s="2" t="str">
        <f>IF(ISERR(FIND("12",GERAL[[#This Row],[ODS]])),"NÃO","SIM")</f>
        <v>NÃO</v>
      </c>
      <c r="W1529" s="2" t="str">
        <f>IF(ISERR(FIND("13",GERAL[[#This Row],[ODS]])),"NÃO","SIM")</f>
        <v>NÃO</v>
      </c>
      <c r="X1529" s="2" t="str">
        <f>IF(ISERR(FIND("14",GERAL[[#This Row],[ODS]])),"NÃO","SIM")</f>
        <v>NÃO</v>
      </c>
      <c r="Y1529" s="2" t="str">
        <f>IF(ISERR(FIND("15",GERAL[[#This Row],[ODS]])),"NÃO","SIM")</f>
        <v>NÃO</v>
      </c>
      <c r="Z1529" s="2" t="str">
        <f>IF(ISERR(FIND("16",GERAL[[#This Row],[ODS]])),"NÃO","SIM")</f>
        <v>SIM</v>
      </c>
      <c r="AA1529" s="2" t="str">
        <f>IF(ISERR(FIND("17",GERAL[[#This Row],[ODS]])),"NÃO","SIM")</f>
        <v>SIM</v>
      </c>
      <c r="AB1529" s="1">
        <v>52.598602859237062</v>
      </c>
      <c r="AC1529" s="1">
        <v>65.883196934496027</v>
      </c>
      <c r="AD1529" s="1">
        <v>76.820147971223761</v>
      </c>
      <c r="AE1529" s="1">
        <v>65.929629211028271</v>
      </c>
      <c r="AF1529" s="1">
        <v>63.092959526895676</v>
      </c>
      <c r="AG1529" s="1" t="str">
        <f>GERAL[[#This Row],[SIGLA]]&amp;GERAL[[#This Row],[CÓD]]</f>
        <v>PRSF_GP</v>
      </c>
      <c r="AH1529" s="1">
        <f ca="1">VLOOKUP(GERAL[[#This Row],[REF_NOTA]],BASE_NOTAS[],7,FALSE)</f>
        <v>67.838014662092519</v>
      </c>
      <c r="AI1529" s="31">
        <f ca="1">IF(GERAL[[#This Row],[Nota 2025]]="",0,GERAL[[#This Row],[Nota 2026]]-GERAL[[#This Row],[Nota 2025]])</f>
        <v>4.7450551351968429</v>
      </c>
    </row>
    <row r="1530" spans="1:35" ht="17" x14ac:dyDescent="0.35">
      <c r="A1530" s="2" t="s">
        <v>171</v>
      </c>
      <c r="B1530" s="2" t="s">
        <v>198</v>
      </c>
      <c r="C1530" s="2" t="s">
        <v>216</v>
      </c>
      <c r="D1530" s="15" t="s">
        <v>61</v>
      </c>
      <c r="E1530" s="2" t="s">
        <v>130</v>
      </c>
      <c r="F1530" s="2" t="str">
        <f>VLOOKUP(GERAL[[#This Row],[CÓD]],SEALL,6,FALSE)</f>
        <v>G</v>
      </c>
      <c r="G153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3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3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30" s="2" t="str">
        <f>VLOOKUP(GERAL[[#This Row],[CÓD]],SEALL,4,FALSE)</f>
        <v>16, 17</v>
      </c>
      <c r="K1530" s="2" t="str">
        <f>IF(ISERR(FIND("01",GERAL[[#This Row],[ODS]])),"NÃO","SIM")</f>
        <v>NÃO</v>
      </c>
      <c r="L1530" s="2" t="str">
        <f>IF(ISERR(FIND("02",GERAL[[#This Row],[ODS]])),"NÃO","SIM")</f>
        <v>NÃO</v>
      </c>
      <c r="M1530" s="2" t="str">
        <f>IF(ISERR(FIND("03",GERAL[[#This Row],[ODS]])),"NÃO","SIM")</f>
        <v>NÃO</v>
      </c>
      <c r="N1530" s="2" t="str">
        <f>IF(ISERR(FIND("04",GERAL[[#This Row],[ODS]])),"NÃO","SIM")</f>
        <v>NÃO</v>
      </c>
      <c r="O1530" s="2" t="str">
        <f>IF(ISERR(FIND("05",GERAL[[#This Row],[ODS]])),"NÃO","SIM")</f>
        <v>NÃO</v>
      </c>
      <c r="P1530" s="2" t="str">
        <f>IF(ISERR(FIND("06",GERAL[[#This Row],[ODS]])),"NÃO","SIM")</f>
        <v>NÃO</v>
      </c>
      <c r="Q1530" s="2" t="str">
        <f>IF(ISERR(FIND("07",GERAL[[#This Row],[ODS]])),"NÃO","SIM")</f>
        <v>NÃO</v>
      </c>
      <c r="R1530" s="2" t="str">
        <f>IF(ISERR(FIND("08",GERAL[[#This Row],[ODS]])),"NÃO","SIM")</f>
        <v>NÃO</v>
      </c>
      <c r="S1530" s="2" t="str">
        <f>IF(ISERR(FIND("09",GERAL[[#This Row],[ODS]])),"NÃO","SIM")</f>
        <v>NÃO</v>
      </c>
      <c r="T1530" s="2" t="str">
        <f>IF(ISERR(FIND("10",GERAL[[#This Row],[ODS]])),"NÃO","SIM")</f>
        <v>NÃO</v>
      </c>
      <c r="U1530" s="2" t="str">
        <f>IF(ISERR(FIND("11",GERAL[[#This Row],[ODS]])),"NÃO","SIM")</f>
        <v>NÃO</v>
      </c>
      <c r="V1530" s="2" t="str">
        <f>IF(ISERR(FIND("12",GERAL[[#This Row],[ODS]])),"NÃO","SIM")</f>
        <v>NÃO</v>
      </c>
      <c r="W1530" s="2" t="str">
        <f>IF(ISERR(FIND("13",GERAL[[#This Row],[ODS]])),"NÃO","SIM")</f>
        <v>NÃO</v>
      </c>
      <c r="X1530" s="2" t="str">
        <f>IF(ISERR(FIND("14",GERAL[[#This Row],[ODS]])),"NÃO","SIM")</f>
        <v>NÃO</v>
      </c>
      <c r="Y1530" s="2" t="str">
        <f>IF(ISERR(FIND("15",GERAL[[#This Row],[ODS]])),"NÃO","SIM")</f>
        <v>NÃO</v>
      </c>
      <c r="Z1530" s="2" t="str">
        <f>IF(ISERR(FIND("16",GERAL[[#This Row],[ODS]])),"NÃO","SIM")</f>
        <v>SIM</v>
      </c>
      <c r="AA1530" s="2" t="str">
        <f>IF(ISERR(FIND("17",GERAL[[#This Row],[ODS]])),"NÃO","SIM")</f>
        <v>SIM</v>
      </c>
      <c r="AB1530" s="1">
        <v>72.403966486156534</v>
      </c>
      <c r="AC1530" s="1">
        <v>69.297050981751198</v>
      </c>
      <c r="AD1530" s="1">
        <v>66.144967345418365</v>
      </c>
      <c r="AE1530" s="1">
        <v>58.149658122178202</v>
      </c>
      <c r="AF1530" s="1">
        <v>67.564716005246282</v>
      </c>
      <c r="AG1530" s="1" t="str">
        <f>GERAL[[#This Row],[SIGLA]]&amp;GERAL[[#This Row],[CÓD]]</f>
        <v>PESF_GP</v>
      </c>
      <c r="AH1530" s="1">
        <f ca="1">VLOOKUP(GERAL[[#This Row],[REF_NOTA]],BASE_NOTAS[],7,FALSE)</f>
        <v>69.287979617348284</v>
      </c>
      <c r="AI1530" s="31">
        <f ca="1">IF(GERAL[[#This Row],[Nota 2025]]="",0,GERAL[[#This Row],[Nota 2026]]-GERAL[[#This Row],[Nota 2025]])</f>
        <v>1.7232636121020022</v>
      </c>
    </row>
    <row r="1531" spans="1:35" ht="17" x14ac:dyDescent="0.35">
      <c r="A1531" s="2" t="s">
        <v>172</v>
      </c>
      <c r="B1531" s="2" t="s">
        <v>199</v>
      </c>
      <c r="C1531" s="2" t="s">
        <v>216</v>
      </c>
      <c r="D1531" s="15" t="s">
        <v>61</v>
      </c>
      <c r="E1531" s="2" t="s">
        <v>130</v>
      </c>
      <c r="F1531" s="2" t="str">
        <f>VLOOKUP(GERAL[[#This Row],[CÓD]],SEALL,6,FALSE)</f>
        <v>G</v>
      </c>
      <c r="G153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3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3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31" s="2" t="str">
        <f>VLOOKUP(GERAL[[#This Row],[CÓD]],SEALL,4,FALSE)</f>
        <v>16, 17</v>
      </c>
      <c r="K1531" s="2" t="str">
        <f>IF(ISERR(FIND("01",GERAL[[#This Row],[ODS]])),"NÃO","SIM")</f>
        <v>NÃO</v>
      </c>
      <c r="L1531" s="2" t="str">
        <f>IF(ISERR(FIND("02",GERAL[[#This Row],[ODS]])),"NÃO","SIM")</f>
        <v>NÃO</v>
      </c>
      <c r="M1531" s="2" t="str">
        <f>IF(ISERR(FIND("03",GERAL[[#This Row],[ODS]])),"NÃO","SIM")</f>
        <v>NÃO</v>
      </c>
      <c r="N1531" s="2" t="str">
        <f>IF(ISERR(FIND("04",GERAL[[#This Row],[ODS]])),"NÃO","SIM")</f>
        <v>NÃO</v>
      </c>
      <c r="O1531" s="2" t="str">
        <f>IF(ISERR(FIND("05",GERAL[[#This Row],[ODS]])),"NÃO","SIM")</f>
        <v>NÃO</v>
      </c>
      <c r="P1531" s="2" t="str">
        <f>IF(ISERR(FIND("06",GERAL[[#This Row],[ODS]])),"NÃO","SIM")</f>
        <v>NÃO</v>
      </c>
      <c r="Q1531" s="2" t="str">
        <f>IF(ISERR(FIND("07",GERAL[[#This Row],[ODS]])),"NÃO","SIM")</f>
        <v>NÃO</v>
      </c>
      <c r="R1531" s="2" t="str">
        <f>IF(ISERR(FIND("08",GERAL[[#This Row],[ODS]])),"NÃO","SIM")</f>
        <v>NÃO</v>
      </c>
      <c r="S1531" s="2" t="str">
        <f>IF(ISERR(FIND("09",GERAL[[#This Row],[ODS]])),"NÃO","SIM")</f>
        <v>NÃO</v>
      </c>
      <c r="T1531" s="2" t="str">
        <f>IF(ISERR(FIND("10",GERAL[[#This Row],[ODS]])),"NÃO","SIM")</f>
        <v>NÃO</v>
      </c>
      <c r="U1531" s="2" t="str">
        <f>IF(ISERR(FIND("11",GERAL[[#This Row],[ODS]])),"NÃO","SIM")</f>
        <v>NÃO</v>
      </c>
      <c r="V1531" s="2" t="str">
        <f>IF(ISERR(FIND("12",GERAL[[#This Row],[ODS]])),"NÃO","SIM")</f>
        <v>NÃO</v>
      </c>
      <c r="W1531" s="2" t="str">
        <f>IF(ISERR(FIND("13",GERAL[[#This Row],[ODS]])),"NÃO","SIM")</f>
        <v>NÃO</v>
      </c>
      <c r="X1531" s="2" t="str">
        <f>IF(ISERR(FIND("14",GERAL[[#This Row],[ODS]])),"NÃO","SIM")</f>
        <v>NÃO</v>
      </c>
      <c r="Y1531" s="2" t="str">
        <f>IF(ISERR(FIND("15",GERAL[[#This Row],[ODS]])),"NÃO","SIM")</f>
        <v>NÃO</v>
      </c>
      <c r="Z1531" s="2" t="str">
        <f>IF(ISERR(FIND("16",GERAL[[#This Row],[ODS]])),"NÃO","SIM")</f>
        <v>SIM</v>
      </c>
      <c r="AA1531" s="2" t="str">
        <f>IF(ISERR(FIND("17",GERAL[[#This Row],[ODS]])),"NÃO","SIM")</f>
        <v>SIM</v>
      </c>
      <c r="AB1531" s="1">
        <v>100</v>
      </c>
      <c r="AC1531" s="1">
        <v>76.9684550662476</v>
      </c>
      <c r="AD1531" s="1">
        <v>80.810206849716394</v>
      </c>
      <c r="AE1531" s="1">
        <v>77.084028534248375</v>
      </c>
      <c r="AF1531" s="1">
        <v>75.639863024376083</v>
      </c>
      <c r="AG1531" s="1" t="str">
        <f>GERAL[[#This Row],[SIGLA]]&amp;GERAL[[#This Row],[CÓD]]</f>
        <v>PISF_GP</v>
      </c>
      <c r="AH1531" s="1">
        <f ca="1">VLOOKUP(GERAL[[#This Row],[REF_NOTA]],BASE_NOTAS[],7,FALSE)</f>
        <v>81.139210687454977</v>
      </c>
      <c r="AI1531" s="31">
        <f ca="1">IF(GERAL[[#This Row],[Nota 2025]]="",0,GERAL[[#This Row],[Nota 2026]]-GERAL[[#This Row],[Nota 2025]])</f>
        <v>5.4993476630788933</v>
      </c>
    </row>
    <row r="1532" spans="1:35" ht="17" x14ac:dyDescent="0.35">
      <c r="A1532" s="2" t="s">
        <v>174</v>
      </c>
      <c r="B1532" s="2" t="s">
        <v>201</v>
      </c>
      <c r="C1532" s="2" t="s">
        <v>216</v>
      </c>
      <c r="D1532" s="15" t="s">
        <v>61</v>
      </c>
      <c r="E1532" s="2" t="s">
        <v>130</v>
      </c>
      <c r="F1532" s="2" t="str">
        <f>VLOOKUP(GERAL[[#This Row],[CÓD]],SEALL,6,FALSE)</f>
        <v>G</v>
      </c>
      <c r="G153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3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3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32" s="2" t="str">
        <f>VLOOKUP(GERAL[[#This Row],[CÓD]],SEALL,4,FALSE)</f>
        <v>16, 17</v>
      </c>
      <c r="K1532" s="2" t="str">
        <f>IF(ISERR(FIND("01",GERAL[[#This Row],[ODS]])),"NÃO","SIM")</f>
        <v>NÃO</v>
      </c>
      <c r="L1532" s="2" t="str">
        <f>IF(ISERR(FIND("02",GERAL[[#This Row],[ODS]])),"NÃO","SIM")</f>
        <v>NÃO</v>
      </c>
      <c r="M1532" s="2" t="str">
        <f>IF(ISERR(FIND("03",GERAL[[#This Row],[ODS]])),"NÃO","SIM")</f>
        <v>NÃO</v>
      </c>
      <c r="N1532" s="2" t="str">
        <f>IF(ISERR(FIND("04",GERAL[[#This Row],[ODS]])),"NÃO","SIM")</f>
        <v>NÃO</v>
      </c>
      <c r="O1532" s="2" t="str">
        <f>IF(ISERR(FIND("05",GERAL[[#This Row],[ODS]])),"NÃO","SIM")</f>
        <v>NÃO</v>
      </c>
      <c r="P1532" s="2" t="str">
        <f>IF(ISERR(FIND("06",GERAL[[#This Row],[ODS]])),"NÃO","SIM")</f>
        <v>NÃO</v>
      </c>
      <c r="Q1532" s="2" t="str">
        <f>IF(ISERR(FIND("07",GERAL[[#This Row],[ODS]])),"NÃO","SIM")</f>
        <v>NÃO</v>
      </c>
      <c r="R1532" s="2" t="str">
        <f>IF(ISERR(FIND("08",GERAL[[#This Row],[ODS]])),"NÃO","SIM")</f>
        <v>NÃO</v>
      </c>
      <c r="S1532" s="2" t="str">
        <f>IF(ISERR(FIND("09",GERAL[[#This Row],[ODS]])),"NÃO","SIM")</f>
        <v>NÃO</v>
      </c>
      <c r="T1532" s="2" t="str">
        <f>IF(ISERR(FIND("10",GERAL[[#This Row],[ODS]])),"NÃO","SIM")</f>
        <v>NÃO</v>
      </c>
      <c r="U1532" s="2" t="str">
        <f>IF(ISERR(FIND("11",GERAL[[#This Row],[ODS]])),"NÃO","SIM")</f>
        <v>NÃO</v>
      </c>
      <c r="V1532" s="2" t="str">
        <f>IF(ISERR(FIND("12",GERAL[[#This Row],[ODS]])),"NÃO","SIM")</f>
        <v>NÃO</v>
      </c>
      <c r="W1532" s="2" t="str">
        <f>IF(ISERR(FIND("13",GERAL[[#This Row],[ODS]])),"NÃO","SIM")</f>
        <v>NÃO</v>
      </c>
      <c r="X1532" s="2" t="str">
        <f>IF(ISERR(FIND("14",GERAL[[#This Row],[ODS]])),"NÃO","SIM")</f>
        <v>NÃO</v>
      </c>
      <c r="Y1532" s="2" t="str">
        <f>IF(ISERR(FIND("15",GERAL[[#This Row],[ODS]])),"NÃO","SIM")</f>
        <v>NÃO</v>
      </c>
      <c r="Z1532" s="2" t="str">
        <f>IF(ISERR(FIND("16",GERAL[[#This Row],[ODS]])),"NÃO","SIM")</f>
        <v>SIM</v>
      </c>
      <c r="AA1532" s="2" t="str">
        <f>IF(ISERR(FIND("17",GERAL[[#This Row],[ODS]])),"NÃO","SIM")</f>
        <v>SIM</v>
      </c>
      <c r="AB1532" s="1">
        <v>46.638090956407339</v>
      </c>
      <c r="AC1532" s="1">
        <v>75.678000969974974</v>
      </c>
      <c r="AD1532" s="1">
        <v>57.124390395727715</v>
      </c>
      <c r="AE1532" s="1">
        <v>37.438258583910724</v>
      </c>
      <c r="AF1532" s="1">
        <v>32.007805111202686</v>
      </c>
      <c r="AG1532" s="1" t="str">
        <f>GERAL[[#This Row],[SIGLA]]&amp;GERAL[[#This Row],[CÓD]]</f>
        <v>RJSF_GP</v>
      </c>
      <c r="AH1532" s="1">
        <f ca="1">VLOOKUP(GERAL[[#This Row],[REF_NOTA]],BASE_NOTAS[],7,FALSE)</f>
        <v>42.770747701739829</v>
      </c>
      <c r="AI1532" s="31">
        <f ca="1">IF(GERAL[[#This Row],[Nota 2025]]="",0,GERAL[[#This Row],[Nota 2026]]-GERAL[[#This Row],[Nota 2025]])</f>
        <v>10.762942590537143</v>
      </c>
    </row>
    <row r="1533" spans="1:35" ht="17" x14ac:dyDescent="0.35">
      <c r="A1533" s="2" t="s">
        <v>175</v>
      </c>
      <c r="B1533" s="2" t="s">
        <v>202</v>
      </c>
      <c r="C1533" s="2" t="s">
        <v>216</v>
      </c>
      <c r="D1533" s="15" t="s">
        <v>61</v>
      </c>
      <c r="E1533" s="2" t="s">
        <v>130</v>
      </c>
      <c r="F1533" s="2" t="str">
        <f>VLOOKUP(GERAL[[#This Row],[CÓD]],SEALL,6,FALSE)</f>
        <v>G</v>
      </c>
      <c r="G153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3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3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33" s="2" t="str">
        <f>VLOOKUP(GERAL[[#This Row],[CÓD]],SEALL,4,FALSE)</f>
        <v>16, 17</v>
      </c>
      <c r="K1533" s="2" t="str">
        <f>IF(ISERR(FIND("01",GERAL[[#This Row],[ODS]])),"NÃO","SIM")</f>
        <v>NÃO</v>
      </c>
      <c r="L1533" s="2" t="str">
        <f>IF(ISERR(FIND("02",GERAL[[#This Row],[ODS]])),"NÃO","SIM")</f>
        <v>NÃO</v>
      </c>
      <c r="M1533" s="2" t="str">
        <f>IF(ISERR(FIND("03",GERAL[[#This Row],[ODS]])),"NÃO","SIM")</f>
        <v>NÃO</v>
      </c>
      <c r="N1533" s="2" t="str">
        <f>IF(ISERR(FIND("04",GERAL[[#This Row],[ODS]])),"NÃO","SIM")</f>
        <v>NÃO</v>
      </c>
      <c r="O1533" s="2" t="str">
        <f>IF(ISERR(FIND("05",GERAL[[#This Row],[ODS]])),"NÃO","SIM")</f>
        <v>NÃO</v>
      </c>
      <c r="P1533" s="2" t="str">
        <f>IF(ISERR(FIND("06",GERAL[[#This Row],[ODS]])),"NÃO","SIM")</f>
        <v>NÃO</v>
      </c>
      <c r="Q1533" s="2" t="str">
        <f>IF(ISERR(FIND("07",GERAL[[#This Row],[ODS]])),"NÃO","SIM")</f>
        <v>NÃO</v>
      </c>
      <c r="R1533" s="2" t="str">
        <f>IF(ISERR(FIND("08",GERAL[[#This Row],[ODS]])),"NÃO","SIM")</f>
        <v>NÃO</v>
      </c>
      <c r="S1533" s="2" t="str">
        <f>IF(ISERR(FIND("09",GERAL[[#This Row],[ODS]])),"NÃO","SIM")</f>
        <v>NÃO</v>
      </c>
      <c r="T1533" s="2" t="str">
        <f>IF(ISERR(FIND("10",GERAL[[#This Row],[ODS]])),"NÃO","SIM")</f>
        <v>NÃO</v>
      </c>
      <c r="U1533" s="2" t="str">
        <f>IF(ISERR(FIND("11",GERAL[[#This Row],[ODS]])),"NÃO","SIM")</f>
        <v>NÃO</v>
      </c>
      <c r="V1533" s="2" t="str">
        <f>IF(ISERR(FIND("12",GERAL[[#This Row],[ODS]])),"NÃO","SIM")</f>
        <v>NÃO</v>
      </c>
      <c r="W1533" s="2" t="str">
        <f>IF(ISERR(FIND("13",GERAL[[#This Row],[ODS]])),"NÃO","SIM")</f>
        <v>NÃO</v>
      </c>
      <c r="X1533" s="2" t="str">
        <f>IF(ISERR(FIND("14",GERAL[[#This Row],[ODS]])),"NÃO","SIM")</f>
        <v>NÃO</v>
      </c>
      <c r="Y1533" s="2" t="str">
        <f>IF(ISERR(FIND("15",GERAL[[#This Row],[ODS]])),"NÃO","SIM")</f>
        <v>NÃO</v>
      </c>
      <c r="Z1533" s="2" t="str">
        <f>IF(ISERR(FIND("16",GERAL[[#This Row],[ODS]])),"NÃO","SIM")</f>
        <v>SIM</v>
      </c>
      <c r="AA1533" s="2" t="str">
        <f>IF(ISERR(FIND("17",GERAL[[#This Row],[ODS]])),"NÃO","SIM")</f>
        <v>SIM</v>
      </c>
      <c r="AB1533" s="1">
        <v>0</v>
      </c>
      <c r="AC1533" s="1">
        <v>0</v>
      </c>
      <c r="AD1533" s="1">
        <v>0</v>
      </c>
      <c r="AE1533" s="1">
        <v>0</v>
      </c>
      <c r="AF1533" s="1">
        <v>0</v>
      </c>
      <c r="AG1533" s="1" t="str">
        <f>GERAL[[#This Row],[SIGLA]]&amp;GERAL[[#This Row],[CÓD]]</f>
        <v>RNSF_GP</v>
      </c>
      <c r="AH1533" s="1">
        <f ca="1">VLOOKUP(GERAL[[#This Row],[REF_NOTA]],BASE_NOTAS[],7,FALSE)</f>
        <v>0</v>
      </c>
      <c r="AI1533" s="31">
        <f ca="1">IF(GERAL[[#This Row],[Nota 2025]]="",0,GERAL[[#This Row],[Nota 2026]]-GERAL[[#This Row],[Nota 2025]])</f>
        <v>0</v>
      </c>
    </row>
    <row r="1534" spans="1:35" ht="17" x14ac:dyDescent="0.35">
      <c r="A1534" s="2" t="s">
        <v>178</v>
      </c>
      <c r="B1534" s="2" t="s">
        <v>205</v>
      </c>
      <c r="C1534" s="2" t="s">
        <v>216</v>
      </c>
      <c r="D1534" s="15" t="s">
        <v>61</v>
      </c>
      <c r="E1534" s="2" t="s">
        <v>130</v>
      </c>
      <c r="F1534" s="2" t="str">
        <f>VLOOKUP(GERAL[[#This Row],[CÓD]],SEALL,6,FALSE)</f>
        <v>G</v>
      </c>
      <c r="G153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3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3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34" s="2" t="str">
        <f>VLOOKUP(GERAL[[#This Row],[CÓD]],SEALL,4,FALSE)</f>
        <v>16, 17</v>
      </c>
      <c r="K1534" s="2" t="str">
        <f>IF(ISERR(FIND("01",GERAL[[#This Row],[ODS]])),"NÃO","SIM")</f>
        <v>NÃO</v>
      </c>
      <c r="L1534" s="2" t="str">
        <f>IF(ISERR(FIND("02",GERAL[[#This Row],[ODS]])),"NÃO","SIM")</f>
        <v>NÃO</v>
      </c>
      <c r="M1534" s="2" t="str">
        <f>IF(ISERR(FIND("03",GERAL[[#This Row],[ODS]])),"NÃO","SIM")</f>
        <v>NÃO</v>
      </c>
      <c r="N1534" s="2" t="str">
        <f>IF(ISERR(FIND("04",GERAL[[#This Row],[ODS]])),"NÃO","SIM")</f>
        <v>NÃO</v>
      </c>
      <c r="O1534" s="2" t="str">
        <f>IF(ISERR(FIND("05",GERAL[[#This Row],[ODS]])),"NÃO","SIM")</f>
        <v>NÃO</v>
      </c>
      <c r="P1534" s="2" t="str">
        <f>IF(ISERR(FIND("06",GERAL[[#This Row],[ODS]])),"NÃO","SIM")</f>
        <v>NÃO</v>
      </c>
      <c r="Q1534" s="2" t="str">
        <f>IF(ISERR(FIND("07",GERAL[[#This Row],[ODS]])),"NÃO","SIM")</f>
        <v>NÃO</v>
      </c>
      <c r="R1534" s="2" t="str">
        <f>IF(ISERR(FIND("08",GERAL[[#This Row],[ODS]])),"NÃO","SIM")</f>
        <v>NÃO</v>
      </c>
      <c r="S1534" s="2" t="str">
        <f>IF(ISERR(FIND("09",GERAL[[#This Row],[ODS]])),"NÃO","SIM")</f>
        <v>NÃO</v>
      </c>
      <c r="T1534" s="2" t="str">
        <f>IF(ISERR(FIND("10",GERAL[[#This Row],[ODS]])),"NÃO","SIM")</f>
        <v>NÃO</v>
      </c>
      <c r="U1534" s="2" t="str">
        <f>IF(ISERR(FIND("11",GERAL[[#This Row],[ODS]])),"NÃO","SIM")</f>
        <v>NÃO</v>
      </c>
      <c r="V1534" s="2" t="str">
        <f>IF(ISERR(FIND("12",GERAL[[#This Row],[ODS]])),"NÃO","SIM")</f>
        <v>NÃO</v>
      </c>
      <c r="W1534" s="2" t="str">
        <f>IF(ISERR(FIND("13",GERAL[[#This Row],[ODS]])),"NÃO","SIM")</f>
        <v>NÃO</v>
      </c>
      <c r="X1534" s="2" t="str">
        <f>IF(ISERR(FIND("14",GERAL[[#This Row],[ODS]])),"NÃO","SIM")</f>
        <v>NÃO</v>
      </c>
      <c r="Y1534" s="2" t="str">
        <f>IF(ISERR(FIND("15",GERAL[[#This Row],[ODS]])),"NÃO","SIM")</f>
        <v>NÃO</v>
      </c>
      <c r="Z1534" s="2" t="str">
        <f>IF(ISERR(FIND("16",GERAL[[#This Row],[ODS]])),"NÃO","SIM")</f>
        <v>SIM</v>
      </c>
      <c r="AA1534" s="2" t="str">
        <f>IF(ISERR(FIND("17",GERAL[[#This Row],[ODS]])),"NÃO","SIM")</f>
        <v>SIM</v>
      </c>
      <c r="AB1534" s="1">
        <v>35.49689037784178</v>
      </c>
      <c r="AC1534" s="1">
        <v>61.905796187596415</v>
      </c>
      <c r="AD1534" s="1">
        <v>36.482101695141978</v>
      </c>
      <c r="AE1534" s="1">
        <v>42.589986241251154</v>
      </c>
      <c r="AF1534" s="1">
        <v>45.062147689621924</v>
      </c>
      <c r="AG1534" s="1" t="str">
        <f>GERAL[[#This Row],[SIGLA]]&amp;GERAL[[#This Row],[CÓD]]</f>
        <v>RSSF_GP</v>
      </c>
      <c r="AH1534" s="1">
        <f ca="1">VLOOKUP(GERAL[[#This Row],[REF_NOTA]],BASE_NOTAS[],7,FALSE)</f>
        <v>42.9303880745329</v>
      </c>
      <c r="AI1534" s="31">
        <f ca="1">IF(GERAL[[#This Row],[Nota 2025]]="",0,GERAL[[#This Row],[Nota 2026]]-GERAL[[#This Row],[Nota 2025]])</f>
        <v>-2.1317596150890239</v>
      </c>
    </row>
    <row r="1535" spans="1:35" ht="17" x14ac:dyDescent="0.35">
      <c r="A1535" s="2" t="s">
        <v>176</v>
      </c>
      <c r="B1535" s="2" t="s">
        <v>203</v>
      </c>
      <c r="C1535" s="2" t="s">
        <v>216</v>
      </c>
      <c r="D1535" s="15" t="s">
        <v>61</v>
      </c>
      <c r="E1535" s="2" t="s">
        <v>130</v>
      </c>
      <c r="F1535" s="2" t="str">
        <f>VLOOKUP(GERAL[[#This Row],[CÓD]],SEALL,6,FALSE)</f>
        <v>G</v>
      </c>
      <c r="G153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3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3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35" s="2" t="str">
        <f>VLOOKUP(GERAL[[#This Row],[CÓD]],SEALL,4,FALSE)</f>
        <v>16, 17</v>
      </c>
      <c r="K1535" s="2" t="str">
        <f>IF(ISERR(FIND("01",GERAL[[#This Row],[ODS]])),"NÃO","SIM")</f>
        <v>NÃO</v>
      </c>
      <c r="L1535" s="2" t="str">
        <f>IF(ISERR(FIND("02",GERAL[[#This Row],[ODS]])),"NÃO","SIM")</f>
        <v>NÃO</v>
      </c>
      <c r="M1535" s="2" t="str">
        <f>IF(ISERR(FIND("03",GERAL[[#This Row],[ODS]])),"NÃO","SIM")</f>
        <v>NÃO</v>
      </c>
      <c r="N1535" s="2" t="str">
        <f>IF(ISERR(FIND("04",GERAL[[#This Row],[ODS]])),"NÃO","SIM")</f>
        <v>NÃO</v>
      </c>
      <c r="O1535" s="2" t="str">
        <f>IF(ISERR(FIND("05",GERAL[[#This Row],[ODS]])),"NÃO","SIM")</f>
        <v>NÃO</v>
      </c>
      <c r="P1535" s="2" t="str">
        <f>IF(ISERR(FIND("06",GERAL[[#This Row],[ODS]])),"NÃO","SIM")</f>
        <v>NÃO</v>
      </c>
      <c r="Q1535" s="2" t="str">
        <f>IF(ISERR(FIND("07",GERAL[[#This Row],[ODS]])),"NÃO","SIM")</f>
        <v>NÃO</v>
      </c>
      <c r="R1535" s="2" t="str">
        <f>IF(ISERR(FIND("08",GERAL[[#This Row],[ODS]])),"NÃO","SIM")</f>
        <v>NÃO</v>
      </c>
      <c r="S1535" s="2" t="str">
        <f>IF(ISERR(FIND("09",GERAL[[#This Row],[ODS]])),"NÃO","SIM")</f>
        <v>NÃO</v>
      </c>
      <c r="T1535" s="2" t="str">
        <f>IF(ISERR(FIND("10",GERAL[[#This Row],[ODS]])),"NÃO","SIM")</f>
        <v>NÃO</v>
      </c>
      <c r="U1535" s="2" t="str">
        <f>IF(ISERR(FIND("11",GERAL[[#This Row],[ODS]])),"NÃO","SIM")</f>
        <v>NÃO</v>
      </c>
      <c r="V1535" s="2" t="str">
        <f>IF(ISERR(FIND("12",GERAL[[#This Row],[ODS]])),"NÃO","SIM")</f>
        <v>NÃO</v>
      </c>
      <c r="W1535" s="2" t="str">
        <f>IF(ISERR(FIND("13",GERAL[[#This Row],[ODS]])),"NÃO","SIM")</f>
        <v>NÃO</v>
      </c>
      <c r="X1535" s="2" t="str">
        <f>IF(ISERR(FIND("14",GERAL[[#This Row],[ODS]])),"NÃO","SIM")</f>
        <v>NÃO</v>
      </c>
      <c r="Y1535" s="2" t="str">
        <f>IF(ISERR(FIND("15",GERAL[[#This Row],[ODS]])),"NÃO","SIM")</f>
        <v>NÃO</v>
      </c>
      <c r="Z1535" s="2" t="str">
        <f>IF(ISERR(FIND("16",GERAL[[#This Row],[ODS]])),"NÃO","SIM")</f>
        <v>SIM</v>
      </c>
      <c r="AA1535" s="2" t="str">
        <f>IF(ISERR(FIND("17",GERAL[[#This Row],[ODS]])),"NÃO","SIM")</f>
        <v>SIM</v>
      </c>
      <c r="AB1535" s="1">
        <v>97.053909531536476</v>
      </c>
      <c r="AC1535" s="1">
        <v>80.134820389214099</v>
      </c>
      <c r="AD1535" s="1">
        <v>73.453634647653246</v>
      </c>
      <c r="AE1535" s="1">
        <v>63.760267078007026</v>
      </c>
      <c r="AF1535" s="1">
        <v>59.246096555957337</v>
      </c>
      <c r="AG1535" s="1" t="str">
        <f>GERAL[[#This Row],[SIGLA]]&amp;GERAL[[#This Row],[CÓD]]</f>
        <v>ROSF_GP</v>
      </c>
      <c r="AH1535" s="1">
        <f ca="1">VLOOKUP(GERAL[[#This Row],[REF_NOTA]],BASE_NOTAS[],7,FALSE)</f>
        <v>56.780005455389329</v>
      </c>
      <c r="AI1535" s="31">
        <f ca="1">IF(GERAL[[#This Row],[Nota 2025]]="",0,GERAL[[#This Row],[Nota 2026]]-GERAL[[#This Row],[Nota 2025]])</f>
        <v>-2.4660911005680077</v>
      </c>
    </row>
    <row r="1536" spans="1:35" ht="17" x14ac:dyDescent="0.35">
      <c r="A1536" s="2" t="s">
        <v>177</v>
      </c>
      <c r="B1536" s="2" t="s">
        <v>204</v>
      </c>
      <c r="C1536" s="2" t="s">
        <v>216</v>
      </c>
      <c r="D1536" s="15" t="s">
        <v>61</v>
      </c>
      <c r="E1536" s="2" t="s">
        <v>130</v>
      </c>
      <c r="F1536" s="2" t="str">
        <f>VLOOKUP(GERAL[[#This Row],[CÓD]],SEALL,6,FALSE)</f>
        <v>G</v>
      </c>
      <c r="G153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3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3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36" s="2" t="str">
        <f>VLOOKUP(GERAL[[#This Row],[CÓD]],SEALL,4,FALSE)</f>
        <v>16, 17</v>
      </c>
      <c r="K1536" s="2" t="str">
        <f>IF(ISERR(FIND("01",GERAL[[#This Row],[ODS]])),"NÃO","SIM")</f>
        <v>NÃO</v>
      </c>
      <c r="L1536" s="2" t="str">
        <f>IF(ISERR(FIND("02",GERAL[[#This Row],[ODS]])),"NÃO","SIM")</f>
        <v>NÃO</v>
      </c>
      <c r="M1536" s="2" t="str">
        <f>IF(ISERR(FIND("03",GERAL[[#This Row],[ODS]])),"NÃO","SIM")</f>
        <v>NÃO</v>
      </c>
      <c r="N1536" s="2" t="str">
        <f>IF(ISERR(FIND("04",GERAL[[#This Row],[ODS]])),"NÃO","SIM")</f>
        <v>NÃO</v>
      </c>
      <c r="O1536" s="2" t="str">
        <f>IF(ISERR(FIND("05",GERAL[[#This Row],[ODS]])),"NÃO","SIM")</f>
        <v>NÃO</v>
      </c>
      <c r="P1536" s="2" t="str">
        <f>IF(ISERR(FIND("06",GERAL[[#This Row],[ODS]])),"NÃO","SIM")</f>
        <v>NÃO</v>
      </c>
      <c r="Q1536" s="2" t="str">
        <f>IF(ISERR(FIND("07",GERAL[[#This Row],[ODS]])),"NÃO","SIM")</f>
        <v>NÃO</v>
      </c>
      <c r="R1536" s="2" t="str">
        <f>IF(ISERR(FIND("08",GERAL[[#This Row],[ODS]])),"NÃO","SIM")</f>
        <v>NÃO</v>
      </c>
      <c r="S1536" s="2" t="str">
        <f>IF(ISERR(FIND("09",GERAL[[#This Row],[ODS]])),"NÃO","SIM")</f>
        <v>NÃO</v>
      </c>
      <c r="T1536" s="2" t="str">
        <f>IF(ISERR(FIND("10",GERAL[[#This Row],[ODS]])),"NÃO","SIM")</f>
        <v>NÃO</v>
      </c>
      <c r="U1536" s="2" t="str">
        <f>IF(ISERR(FIND("11",GERAL[[#This Row],[ODS]])),"NÃO","SIM")</f>
        <v>NÃO</v>
      </c>
      <c r="V1536" s="2" t="str">
        <f>IF(ISERR(FIND("12",GERAL[[#This Row],[ODS]])),"NÃO","SIM")</f>
        <v>NÃO</v>
      </c>
      <c r="W1536" s="2" t="str">
        <f>IF(ISERR(FIND("13",GERAL[[#This Row],[ODS]])),"NÃO","SIM")</f>
        <v>NÃO</v>
      </c>
      <c r="X1536" s="2" t="str">
        <f>IF(ISERR(FIND("14",GERAL[[#This Row],[ODS]])),"NÃO","SIM")</f>
        <v>NÃO</v>
      </c>
      <c r="Y1536" s="2" t="str">
        <f>IF(ISERR(FIND("15",GERAL[[#This Row],[ODS]])),"NÃO","SIM")</f>
        <v>NÃO</v>
      </c>
      <c r="Z1536" s="2" t="str">
        <f>IF(ISERR(FIND("16",GERAL[[#This Row],[ODS]])),"NÃO","SIM")</f>
        <v>SIM</v>
      </c>
      <c r="AA1536" s="2" t="str">
        <f>IF(ISERR(FIND("17",GERAL[[#This Row],[ODS]])),"NÃO","SIM")</f>
        <v>SIM</v>
      </c>
      <c r="AB1536" s="1">
        <v>96.816811156004533</v>
      </c>
      <c r="AC1536" s="1">
        <v>81.773099394736178</v>
      </c>
      <c r="AD1536" s="1">
        <v>62.613882552852708</v>
      </c>
      <c r="AE1536" s="1">
        <v>56.829754789196279</v>
      </c>
      <c r="AF1536" s="1">
        <v>61.293294987779291</v>
      </c>
      <c r="AG1536" s="1" t="str">
        <f>GERAL[[#This Row],[SIGLA]]&amp;GERAL[[#This Row],[CÓD]]</f>
        <v>RRSF_GP</v>
      </c>
      <c r="AH1536" s="1">
        <f ca="1">VLOOKUP(GERAL[[#This Row],[REF_NOTA]],BASE_NOTAS[],7,FALSE)</f>
        <v>69.421980006119384</v>
      </c>
      <c r="AI1536" s="31">
        <f ca="1">IF(GERAL[[#This Row],[Nota 2025]]="",0,GERAL[[#This Row],[Nota 2026]]-GERAL[[#This Row],[Nota 2025]])</f>
        <v>8.1286850183400929</v>
      </c>
    </row>
    <row r="1537" spans="1:35" ht="17" x14ac:dyDescent="0.35">
      <c r="A1537" s="2" t="s">
        <v>179</v>
      </c>
      <c r="B1537" s="2" t="s">
        <v>194</v>
      </c>
      <c r="C1537" s="2" t="s">
        <v>216</v>
      </c>
      <c r="D1537" s="15" t="s">
        <v>61</v>
      </c>
      <c r="E1537" s="2" t="s">
        <v>130</v>
      </c>
      <c r="F1537" s="2" t="str">
        <f>VLOOKUP(GERAL[[#This Row],[CÓD]],SEALL,6,FALSE)</f>
        <v>G</v>
      </c>
      <c r="G153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3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3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37" s="2" t="str">
        <f>VLOOKUP(GERAL[[#This Row],[CÓD]],SEALL,4,FALSE)</f>
        <v>16, 17</v>
      </c>
      <c r="K1537" s="2" t="str">
        <f>IF(ISERR(FIND("01",GERAL[[#This Row],[ODS]])),"NÃO","SIM")</f>
        <v>NÃO</v>
      </c>
      <c r="L1537" s="2" t="str">
        <f>IF(ISERR(FIND("02",GERAL[[#This Row],[ODS]])),"NÃO","SIM")</f>
        <v>NÃO</v>
      </c>
      <c r="M1537" s="2" t="str">
        <f>IF(ISERR(FIND("03",GERAL[[#This Row],[ODS]])),"NÃO","SIM")</f>
        <v>NÃO</v>
      </c>
      <c r="N1537" s="2" t="str">
        <f>IF(ISERR(FIND("04",GERAL[[#This Row],[ODS]])),"NÃO","SIM")</f>
        <v>NÃO</v>
      </c>
      <c r="O1537" s="2" t="str">
        <f>IF(ISERR(FIND("05",GERAL[[#This Row],[ODS]])),"NÃO","SIM")</f>
        <v>NÃO</v>
      </c>
      <c r="P1537" s="2" t="str">
        <f>IF(ISERR(FIND("06",GERAL[[#This Row],[ODS]])),"NÃO","SIM")</f>
        <v>NÃO</v>
      </c>
      <c r="Q1537" s="2" t="str">
        <f>IF(ISERR(FIND("07",GERAL[[#This Row],[ODS]])),"NÃO","SIM")</f>
        <v>NÃO</v>
      </c>
      <c r="R1537" s="2" t="str">
        <f>IF(ISERR(FIND("08",GERAL[[#This Row],[ODS]])),"NÃO","SIM")</f>
        <v>NÃO</v>
      </c>
      <c r="S1537" s="2" t="str">
        <f>IF(ISERR(FIND("09",GERAL[[#This Row],[ODS]])),"NÃO","SIM")</f>
        <v>NÃO</v>
      </c>
      <c r="T1537" s="2" t="str">
        <f>IF(ISERR(FIND("10",GERAL[[#This Row],[ODS]])),"NÃO","SIM")</f>
        <v>NÃO</v>
      </c>
      <c r="U1537" s="2" t="str">
        <f>IF(ISERR(FIND("11",GERAL[[#This Row],[ODS]])),"NÃO","SIM")</f>
        <v>NÃO</v>
      </c>
      <c r="V1537" s="2" t="str">
        <f>IF(ISERR(FIND("12",GERAL[[#This Row],[ODS]])),"NÃO","SIM")</f>
        <v>NÃO</v>
      </c>
      <c r="W1537" s="2" t="str">
        <f>IF(ISERR(FIND("13",GERAL[[#This Row],[ODS]])),"NÃO","SIM")</f>
        <v>NÃO</v>
      </c>
      <c r="X1537" s="2" t="str">
        <f>IF(ISERR(FIND("14",GERAL[[#This Row],[ODS]])),"NÃO","SIM")</f>
        <v>NÃO</v>
      </c>
      <c r="Y1537" s="2" t="str">
        <f>IF(ISERR(FIND("15",GERAL[[#This Row],[ODS]])),"NÃO","SIM")</f>
        <v>NÃO</v>
      </c>
      <c r="Z1537" s="2" t="str">
        <f>IF(ISERR(FIND("16",GERAL[[#This Row],[ODS]])),"NÃO","SIM")</f>
        <v>SIM</v>
      </c>
      <c r="AA1537" s="2" t="str">
        <f>IF(ISERR(FIND("17",GERAL[[#This Row],[ODS]])),"NÃO","SIM")</f>
        <v>SIM</v>
      </c>
      <c r="AB1537" s="1">
        <v>72.521466559061238</v>
      </c>
      <c r="AC1537" s="1">
        <v>61.535606388870157</v>
      </c>
      <c r="AD1537" s="1">
        <v>61.529063854429701</v>
      </c>
      <c r="AE1537" s="1">
        <v>58.063810648542486</v>
      </c>
      <c r="AF1537" s="1">
        <v>63.370685891074864</v>
      </c>
      <c r="AG1537" s="1" t="str">
        <f>GERAL[[#This Row],[SIGLA]]&amp;GERAL[[#This Row],[CÓD]]</f>
        <v>SCSF_GP</v>
      </c>
      <c r="AH1537" s="1">
        <f ca="1">VLOOKUP(GERAL[[#This Row],[REF_NOTA]],BASE_NOTAS[],7,FALSE)</f>
        <v>69.082181801563721</v>
      </c>
      <c r="AI1537" s="31">
        <f ca="1">IF(GERAL[[#This Row],[Nota 2025]]="",0,GERAL[[#This Row],[Nota 2026]]-GERAL[[#This Row],[Nota 2025]])</f>
        <v>5.711495910488857</v>
      </c>
    </row>
    <row r="1538" spans="1:35" ht="17" x14ac:dyDescent="0.35">
      <c r="A1538" s="2" t="s">
        <v>181</v>
      </c>
      <c r="B1538" s="2" t="s">
        <v>186</v>
      </c>
      <c r="C1538" s="2" t="s">
        <v>216</v>
      </c>
      <c r="D1538" s="15" t="s">
        <v>61</v>
      </c>
      <c r="E1538" s="2" t="s">
        <v>130</v>
      </c>
      <c r="F1538" s="2" t="str">
        <f>VLOOKUP(GERAL[[#This Row],[CÓD]],SEALL,6,FALSE)</f>
        <v>G</v>
      </c>
      <c r="G153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3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3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38" s="2" t="str">
        <f>VLOOKUP(GERAL[[#This Row],[CÓD]],SEALL,4,FALSE)</f>
        <v>16, 17</v>
      </c>
      <c r="K1538" s="2" t="str">
        <f>IF(ISERR(FIND("01",GERAL[[#This Row],[ODS]])),"NÃO","SIM")</f>
        <v>NÃO</v>
      </c>
      <c r="L1538" s="2" t="str">
        <f>IF(ISERR(FIND("02",GERAL[[#This Row],[ODS]])),"NÃO","SIM")</f>
        <v>NÃO</v>
      </c>
      <c r="M1538" s="2" t="str">
        <f>IF(ISERR(FIND("03",GERAL[[#This Row],[ODS]])),"NÃO","SIM")</f>
        <v>NÃO</v>
      </c>
      <c r="N1538" s="2" t="str">
        <f>IF(ISERR(FIND("04",GERAL[[#This Row],[ODS]])),"NÃO","SIM")</f>
        <v>NÃO</v>
      </c>
      <c r="O1538" s="2" t="str">
        <f>IF(ISERR(FIND("05",GERAL[[#This Row],[ODS]])),"NÃO","SIM")</f>
        <v>NÃO</v>
      </c>
      <c r="P1538" s="2" t="str">
        <f>IF(ISERR(FIND("06",GERAL[[#This Row],[ODS]])),"NÃO","SIM")</f>
        <v>NÃO</v>
      </c>
      <c r="Q1538" s="2" t="str">
        <f>IF(ISERR(FIND("07",GERAL[[#This Row],[ODS]])),"NÃO","SIM")</f>
        <v>NÃO</v>
      </c>
      <c r="R1538" s="2" t="str">
        <f>IF(ISERR(FIND("08",GERAL[[#This Row],[ODS]])),"NÃO","SIM")</f>
        <v>NÃO</v>
      </c>
      <c r="S1538" s="2" t="str">
        <f>IF(ISERR(FIND("09",GERAL[[#This Row],[ODS]])),"NÃO","SIM")</f>
        <v>NÃO</v>
      </c>
      <c r="T1538" s="2" t="str">
        <f>IF(ISERR(FIND("10",GERAL[[#This Row],[ODS]])),"NÃO","SIM")</f>
        <v>NÃO</v>
      </c>
      <c r="U1538" s="2" t="str">
        <f>IF(ISERR(FIND("11",GERAL[[#This Row],[ODS]])),"NÃO","SIM")</f>
        <v>NÃO</v>
      </c>
      <c r="V1538" s="2" t="str">
        <f>IF(ISERR(FIND("12",GERAL[[#This Row],[ODS]])),"NÃO","SIM")</f>
        <v>NÃO</v>
      </c>
      <c r="W1538" s="2" t="str">
        <f>IF(ISERR(FIND("13",GERAL[[#This Row],[ODS]])),"NÃO","SIM")</f>
        <v>NÃO</v>
      </c>
      <c r="X1538" s="2" t="str">
        <f>IF(ISERR(FIND("14",GERAL[[#This Row],[ODS]])),"NÃO","SIM")</f>
        <v>NÃO</v>
      </c>
      <c r="Y1538" s="2" t="str">
        <f>IF(ISERR(FIND("15",GERAL[[#This Row],[ODS]])),"NÃO","SIM")</f>
        <v>NÃO</v>
      </c>
      <c r="Z1538" s="2" t="str">
        <f>IF(ISERR(FIND("16",GERAL[[#This Row],[ODS]])),"NÃO","SIM")</f>
        <v>SIM</v>
      </c>
      <c r="AA1538" s="2" t="str">
        <f>IF(ISERR(FIND("17",GERAL[[#This Row],[ODS]])),"NÃO","SIM")</f>
        <v>SIM</v>
      </c>
      <c r="AB1538" s="1">
        <v>79.31325199052398</v>
      </c>
      <c r="AC1538" s="1">
        <v>89.702872485555162</v>
      </c>
      <c r="AD1538" s="1">
        <v>91.362112287078318</v>
      </c>
      <c r="AE1538" s="1">
        <v>72.398459642472801</v>
      </c>
      <c r="AF1538" s="1">
        <v>70.866834670610814</v>
      </c>
      <c r="AG1538" s="1" t="str">
        <f>GERAL[[#This Row],[SIGLA]]&amp;GERAL[[#This Row],[CÓD]]</f>
        <v>SPSF_GP</v>
      </c>
      <c r="AH1538" s="1">
        <f ca="1">VLOOKUP(GERAL[[#This Row],[REF_NOTA]],BASE_NOTAS[],7,FALSE)</f>
        <v>72.045153577514029</v>
      </c>
      <c r="AI1538" s="31">
        <f ca="1">IF(GERAL[[#This Row],[Nota 2025]]="",0,GERAL[[#This Row],[Nota 2026]]-GERAL[[#This Row],[Nota 2025]])</f>
        <v>1.1783189069032147</v>
      </c>
    </row>
    <row r="1539" spans="1:35" ht="17" x14ac:dyDescent="0.35">
      <c r="A1539" s="2" t="s">
        <v>180</v>
      </c>
      <c r="B1539" s="2" t="s">
        <v>206</v>
      </c>
      <c r="C1539" s="2" t="s">
        <v>216</v>
      </c>
      <c r="D1539" s="15" t="s">
        <v>61</v>
      </c>
      <c r="E1539" s="2" t="s">
        <v>130</v>
      </c>
      <c r="F1539" s="2" t="str">
        <f>VLOOKUP(GERAL[[#This Row],[CÓD]],SEALL,6,FALSE)</f>
        <v>G</v>
      </c>
      <c r="G153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3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3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39" s="2" t="str">
        <f>VLOOKUP(GERAL[[#This Row],[CÓD]],SEALL,4,FALSE)</f>
        <v>16, 17</v>
      </c>
      <c r="K1539" s="2" t="str">
        <f>IF(ISERR(FIND("01",GERAL[[#This Row],[ODS]])),"NÃO","SIM")</f>
        <v>NÃO</v>
      </c>
      <c r="L1539" s="2" t="str">
        <f>IF(ISERR(FIND("02",GERAL[[#This Row],[ODS]])),"NÃO","SIM")</f>
        <v>NÃO</v>
      </c>
      <c r="M1539" s="2" t="str">
        <f>IF(ISERR(FIND("03",GERAL[[#This Row],[ODS]])),"NÃO","SIM")</f>
        <v>NÃO</v>
      </c>
      <c r="N1539" s="2" t="str">
        <f>IF(ISERR(FIND("04",GERAL[[#This Row],[ODS]])),"NÃO","SIM")</f>
        <v>NÃO</v>
      </c>
      <c r="O1539" s="2" t="str">
        <f>IF(ISERR(FIND("05",GERAL[[#This Row],[ODS]])),"NÃO","SIM")</f>
        <v>NÃO</v>
      </c>
      <c r="P1539" s="2" t="str">
        <f>IF(ISERR(FIND("06",GERAL[[#This Row],[ODS]])),"NÃO","SIM")</f>
        <v>NÃO</v>
      </c>
      <c r="Q1539" s="2" t="str">
        <f>IF(ISERR(FIND("07",GERAL[[#This Row],[ODS]])),"NÃO","SIM")</f>
        <v>NÃO</v>
      </c>
      <c r="R1539" s="2" t="str">
        <f>IF(ISERR(FIND("08",GERAL[[#This Row],[ODS]])),"NÃO","SIM")</f>
        <v>NÃO</v>
      </c>
      <c r="S1539" s="2" t="str">
        <f>IF(ISERR(FIND("09",GERAL[[#This Row],[ODS]])),"NÃO","SIM")</f>
        <v>NÃO</v>
      </c>
      <c r="T1539" s="2" t="str">
        <f>IF(ISERR(FIND("10",GERAL[[#This Row],[ODS]])),"NÃO","SIM")</f>
        <v>NÃO</v>
      </c>
      <c r="U1539" s="2" t="str">
        <f>IF(ISERR(FIND("11",GERAL[[#This Row],[ODS]])),"NÃO","SIM")</f>
        <v>NÃO</v>
      </c>
      <c r="V1539" s="2" t="str">
        <f>IF(ISERR(FIND("12",GERAL[[#This Row],[ODS]])),"NÃO","SIM")</f>
        <v>NÃO</v>
      </c>
      <c r="W1539" s="2" t="str">
        <f>IF(ISERR(FIND("13",GERAL[[#This Row],[ODS]])),"NÃO","SIM")</f>
        <v>NÃO</v>
      </c>
      <c r="X1539" s="2" t="str">
        <f>IF(ISERR(FIND("14",GERAL[[#This Row],[ODS]])),"NÃO","SIM")</f>
        <v>NÃO</v>
      </c>
      <c r="Y1539" s="2" t="str">
        <f>IF(ISERR(FIND("15",GERAL[[#This Row],[ODS]])),"NÃO","SIM")</f>
        <v>NÃO</v>
      </c>
      <c r="Z1539" s="2" t="str">
        <f>IF(ISERR(FIND("16",GERAL[[#This Row],[ODS]])),"NÃO","SIM")</f>
        <v>SIM</v>
      </c>
      <c r="AA1539" s="2" t="str">
        <f>IF(ISERR(FIND("17",GERAL[[#This Row],[ODS]])),"NÃO","SIM")</f>
        <v>SIM</v>
      </c>
      <c r="AB1539" s="1">
        <v>66.153412720391927</v>
      </c>
      <c r="AC1539" s="1">
        <v>60.358420229580766</v>
      </c>
      <c r="AD1539" s="1">
        <v>58.68600224851594</v>
      </c>
      <c r="AE1539" s="1">
        <v>68.205804044925571</v>
      </c>
      <c r="AF1539" s="1">
        <v>79.202232858000059</v>
      </c>
      <c r="AG1539" s="1" t="str">
        <f>GERAL[[#This Row],[SIGLA]]&amp;GERAL[[#This Row],[CÓD]]</f>
        <v>SESF_GP</v>
      </c>
      <c r="AH1539" s="1">
        <f ca="1">VLOOKUP(GERAL[[#This Row],[REF_NOTA]],BASE_NOTAS[],7,FALSE)</f>
        <v>73.366890866883082</v>
      </c>
      <c r="AI1539" s="31">
        <f ca="1">IF(GERAL[[#This Row],[Nota 2025]]="",0,GERAL[[#This Row],[Nota 2026]]-GERAL[[#This Row],[Nota 2025]])</f>
        <v>-5.8353419911169766</v>
      </c>
    </row>
    <row r="1540" spans="1:35" ht="17" x14ac:dyDescent="0.35">
      <c r="A1540" s="2" t="s">
        <v>182</v>
      </c>
      <c r="B1540" s="2" t="s">
        <v>185</v>
      </c>
      <c r="C1540" s="2" t="s">
        <v>216</v>
      </c>
      <c r="D1540" s="15" t="s">
        <v>61</v>
      </c>
      <c r="E1540" s="2" t="s">
        <v>130</v>
      </c>
      <c r="F1540" s="2" t="str">
        <f>VLOOKUP(GERAL[[#This Row],[CÓD]],SEALL,6,FALSE)</f>
        <v>G</v>
      </c>
      <c r="G154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4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4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40" s="2" t="str">
        <f>VLOOKUP(GERAL[[#This Row],[CÓD]],SEALL,4,FALSE)</f>
        <v>16, 17</v>
      </c>
      <c r="K1540" s="2" t="str">
        <f>IF(ISERR(FIND("01",GERAL[[#This Row],[ODS]])),"NÃO","SIM")</f>
        <v>NÃO</v>
      </c>
      <c r="L1540" s="2" t="str">
        <f>IF(ISERR(FIND("02",GERAL[[#This Row],[ODS]])),"NÃO","SIM")</f>
        <v>NÃO</v>
      </c>
      <c r="M1540" s="2" t="str">
        <f>IF(ISERR(FIND("03",GERAL[[#This Row],[ODS]])),"NÃO","SIM")</f>
        <v>NÃO</v>
      </c>
      <c r="N1540" s="2" t="str">
        <f>IF(ISERR(FIND("04",GERAL[[#This Row],[ODS]])),"NÃO","SIM")</f>
        <v>NÃO</v>
      </c>
      <c r="O1540" s="2" t="str">
        <f>IF(ISERR(FIND("05",GERAL[[#This Row],[ODS]])),"NÃO","SIM")</f>
        <v>NÃO</v>
      </c>
      <c r="P1540" s="2" t="str">
        <f>IF(ISERR(FIND("06",GERAL[[#This Row],[ODS]])),"NÃO","SIM")</f>
        <v>NÃO</v>
      </c>
      <c r="Q1540" s="2" t="str">
        <f>IF(ISERR(FIND("07",GERAL[[#This Row],[ODS]])),"NÃO","SIM")</f>
        <v>NÃO</v>
      </c>
      <c r="R1540" s="2" t="str">
        <f>IF(ISERR(FIND("08",GERAL[[#This Row],[ODS]])),"NÃO","SIM")</f>
        <v>NÃO</v>
      </c>
      <c r="S1540" s="2" t="str">
        <f>IF(ISERR(FIND("09",GERAL[[#This Row],[ODS]])),"NÃO","SIM")</f>
        <v>NÃO</v>
      </c>
      <c r="T1540" s="2" t="str">
        <f>IF(ISERR(FIND("10",GERAL[[#This Row],[ODS]])),"NÃO","SIM")</f>
        <v>NÃO</v>
      </c>
      <c r="U1540" s="2" t="str">
        <f>IF(ISERR(FIND("11",GERAL[[#This Row],[ODS]])),"NÃO","SIM")</f>
        <v>NÃO</v>
      </c>
      <c r="V1540" s="2" t="str">
        <f>IF(ISERR(FIND("12",GERAL[[#This Row],[ODS]])),"NÃO","SIM")</f>
        <v>NÃO</v>
      </c>
      <c r="W1540" s="2" t="str">
        <f>IF(ISERR(FIND("13",GERAL[[#This Row],[ODS]])),"NÃO","SIM")</f>
        <v>NÃO</v>
      </c>
      <c r="X1540" s="2" t="str">
        <f>IF(ISERR(FIND("14",GERAL[[#This Row],[ODS]])),"NÃO","SIM")</f>
        <v>NÃO</v>
      </c>
      <c r="Y1540" s="2" t="str">
        <f>IF(ISERR(FIND("15",GERAL[[#This Row],[ODS]])),"NÃO","SIM")</f>
        <v>NÃO</v>
      </c>
      <c r="Z1540" s="2" t="str">
        <f>IF(ISERR(FIND("16",GERAL[[#This Row],[ODS]])),"NÃO","SIM")</f>
        <v>SIM</v>
      </c>
      <c r="AA1540" s="2" t="str">
        <f>IF(ISERR(FIND("17",GERAL[[#This Row],[ODS]])),"NÃO","SIM")</f>
        <v>SIM</v>
      </c>
      <c r="AB1540" s="1">
        <v>35.645722801541424</v>
      </c>
      <c r="AC1540" s="1">
        <v>46.064313217809548</v>
      </c>
      <c r="AD1540" s="1">
        <v>56.802949565416924</v>
      </c>
      <c r="AE1540" s="1">
        <v>43.033719113093802</v>
      </c>
      <c r="AF1540" s="1">
        <v>43.881878927953146</v>
      </c>
      <c r="AG1540" s="1" t="str">
        <f>GERAL[[#This Row],[SIGLA]]&amp;GERAL[[#This Row],[CÓD]]</f>
        <v>TOSF_GP</v>
      </c>
      <c r="AH1540" s="1">
        <f ca="1">VLOOKUP(GERAL[[#This Row],[REF_NOTA]],BASE_NOTAS[],7,FALSE)</f>
        <v>44.940478432752897</v>
      </c>
      <c r="AI1540" s="31">
        <f ca="1">IF(GERAL[[#This Row],[Nota 2025]]="",0,GERAL[[#This Row],[Nota 2026]]-GERAL[[#This Row],[Nota 2025]])</f>
        <v>1.0585995047997514</v>
      </c>
    </row>
    <row r="1541" spans="1:35" ht="17" x14ac:dyDescent="0.35">
      <c r="A1541" s="2" t="s">
        <v>0</v>
      </c>
      <c r="B1541" s="2" t="s">
        <v>156</v>
      </c>
      <c r="C1541" s="2" t="s">
        <v>216</v>
      </c>
      <c r="D1541" s="15" t="s">
        <v>62</v>
      </c>
      <c r="E1541" s="2" t="s">
        <v>131</v>
      </c>
      <c r="F1541" s="2" t="str">
        <f>VLOOKUP(GERAL[[#This Row],[CÓD]],SEALL,6,FALSE)</f>
        <v>G</v>
      </c>
      <c r="G154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4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4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41" s="2" t="str">
        <f>VLOOKUP(GERAL[[#This Row],[CÓD]],SEALL,4,FALSE)</f>
        <v>16, 17</v>
      </c>
      <c r="K1541" s="2" t="str">
        <f>IF(ISERR(FIND("01",GERAL[[#This Row],[ODS]])),"NÃO","SIM")</f>
        <v>NÃO</v>
      </c>
      <c r="L1541" s="2" t="str">
        <f>IF(ISERR(FIND("02",GERAL[[#This Row],[ODS]])),"NÃO","SIM")</f>
        <v>NÃO</v>
      </c>
      <c r="M1541" s="2" t="str">
        <f>IF(ISERR(FIND("03",GERAL[[#This Row],[ODS]])),"NÃO","SIM")</f>
        <v>NÃO</v>
      </c>
      <c r="N1541" s="2" t="str">
        <f>IF(ISERR(FIND("04",GERAL[[#This Row],[ODS]])),"NÃO","SIM")</f>
        <v>NÃO</v>
      </c>
      <c r="O1541" s="2" t="str">
        <f>IF(ISERR(FIND("05",GERAL[[#This Row],[ODS]])),"NÃO","SIM")</f>
        <v>NÃO</v>
      </c>
      <c r="P1541" s="2" t="str">
        <f>IF(ISERR(FIND("06",GERAL[[#This Row],[ODS]])),"NÃO","SIM")</f>
        <v>NÃO</v>
      </c>
      <c r="Q1541" s="2" t="str">
        <f>IF(ISERR(FIND("07",GERAL[[#This Row],[ODS]])),"NÃO","SIM")</f>
        <v>NÃO</v>
      </c>
      <c r="R1541" s="2" t="str">
        <f>IF(ISERR(FIND("08",GERAL[[#This Row],[ODS]])),"NÃO","SIM")</f>
        <v>NÃO</v>
      </c>
      <c r="S1541" s="2" t="str">
        <f>IF(ISERR(FIND("09",GERAL[[#This Row],[ODS]])),"NÃO","SIM")</f>
        <v>NÃO</v>
      </c>
      <c r="T1541" s="2" t="str">
        <f>IF(ISERR(FIND("10",GERAL[[#This Row],[ODS]])),"NÃO","SIM")</f>
        <v>NÃO</v>
      </c>
      <c r="U1541" s="2" t="str">
        <f>IF(ISERR(FIND("11",GERAL[[#This Row],[ODS]])),"NÃO","SIM")</f>
        <v>NÃO</v>
      </c>
      <c r="V1541" s="2" t="str">
        <f>IF(ISERR(FIND("12",GERAL[[#This Row],[ODS]])),"NÃO","SIM")</f>
        <v>NÃO</v>
      </c>
      <c r="W1541" s="2" t="str">
        <f>IF(ISERR(FIND("13",GERAL[[#This Row],[ODS]])),"NÃO","SIM")</f>
        <v>NÃO</v>
      </c>
      <c r="X1541" s="2" t="str">
        <f>IF(ISERR(FIND("14",GERAL[[#This Row],[ODS]])),"NÃO","SIM")</f>
        <v>NÃO</v>
      </c>
      <c r="Y1541" s="2" t="str">
        <f>IF(ISERR(FIND("15",GERAL[[#This Row],[ODS]])),"NÃO","SIM")</f>
        <v>NÃO</v>
      </c>
      <c r="Z1541" s="2" t="str">
        <f>IF(ISERR(FIND("16",GERAL[[#This Row],[ODS]])),"NÃO","SIM")</f>
        <v>SIM</v>
      </c>
      <c r="AA1541" s="2" t="str">
        <f>IF(ISERR(FIND("17",GERAL[[#This Row],[ODS]])),"NÃO","SIM")</f>
        <v>SIM</v>
      </c>
      <c r="AB1541" s="1">
        <v>85.828312697539673</v>
      </c>
      <c r="AC1541" s="1">
        <v>98.666692880692935</v>
      </c>
      <c r="AD1541" s="1">
        <v>76.076104311144164</v>
      </c>
      <c r="AE1541" s="1">
        <v>40.134369471595562</v>
      </c>
      <c r="AF1541" s="1">
        <v>0</v>
      </c>
      <c r="AG1541" s="1" t="str">
        <f>GERAL[[#This Row],[SIGLA]]&amp;GERAL[[#This Row],[CÓD]]</f>
        <v>ACSF_IL</v>
      </c>
      <c r="AH1541" s="1">
        <f ca="1">VLOOKUP(GERAL[[#This Row],[REF_NOTA]],BASE_NOTAS[],7,FALSE)</f>
        <v>0</v>
      </c>
      <c r="AI1541" s="31">
        <f ca="1">IF(GERAL[[#This Row],[Nota 2025]]="",0,GERAL[[#This Row],[Nota 2026]]-GERAL[[#This Row],[Nota 2025]])</f>
        <v>0</v>
      </c>
    </row>
    <row r="1542" spans="1:35" ht="17" x14ac:dyDescent="0.35">
      <c r="A1542" s="2" t="s">
        <v>1</v>
      </c>
      <c r="B1542" s="2" t="s">
        <v>157</v>
      </c>
      <c r="C1542" s="2" t="s">
        <v>216</v>
      </c>
      <c r="D1542" s="15" t="s">
        <v>62</v>
      </c>
      <c r="E1542" s="2" t="s">
        <v>131</v>
      </c>
      <c r="F1542" s="2" t="str">
        <f>VLOOKUP(GERAL[[#This Row],[CÓD]],SEALL,6,FALSE)</f>
        <v>G</v>
      </c>
      <c r="G154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4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4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42" s="2" t="str">
        <f>VLOOKUP(GERAL[[#This Row],[CÓD]],SEALL,4,FALSE)</f>
        <v>16, 17</v>
      </c>
      <c r="K1542" s="2" t="str">
        <f>IF(ISERR(FIND("01",GERAL[[#This Row],[ODS]])),"NÃO","SIM")</f>
        <v>NÃO</v>
      </c>
      <c r="L1542" s="2" t="str">
        <f>IF(ISERR(FIND("02",GERAL[[#This Row],[ODS]])),"NÃO","SIM")</f>
        <v>NÃO</v>
      </c>
      <c r="M1542" s="2" t="str">
        <f>IF(ISERR(FIND("03",GERAL[[#This Row],[ODS]])),"NÃO","SIM")</f>
        <v>NÃO</v>
      </c>
      <c r="N1542" s="2" t="str">
        <f>IF(ISERR(FIND("04",GERAL[[#This Row],[ODS]])),"NÃO","SIM")</f>
        <v>NÃO</v>
      </c>
      <c r="O1542" s="2" t="str">
        <f>IF(ISERR(FIND("05",GERAL[[#This Row],[ODS]])),"NÃO","SIM")</f>
        <v>NÃO</v>
      </c>
      <c r="P1542" s="2" t="str">
        <f>IF(ISERR(FIND("06",GERAL[[#This Row],[ODS]])),"NÃO","SIM")</f>
        <v>NÃO</v>
      </c>
      <c r="Q1542" s="2" t="str">
        <f>IF(ISERR(FIND("07",GERAL[[#This Row],[ODS]])),"NÃO","SIM")</f>
        <v>NÃO</v>
      </c>
      <c r="R1542" s="2" t="str">
        <f>IF(ISERR(FIND("08",GERAL[[#This Row],[ODS]])),"NÃO","SIM")</f>
        <v>NÃO</v>
      </c>
      <c r="S1542" s="2" t="str">
        <f>IF(ISERR(FIND("09",GERAL[[#This Row],[ODS]])),"NÃO","SIM")</f>
        <v>NÃO</v>
      </c>
      <c r="T1542" s="2" t="str">
        <f>IF(ISERR(FIND("10",GERAL[[#This Row],[ODS]])),"NÃO","SIM")</f>
        <v>NÃO</v>
      </c>
      <c r="U1542" s="2" t="str">
        <f>IF(ISERR(FIND("11",GERAL[[#This Row],[ODS]])),"NÃO","SIM")</f>
        <v>NÃO</v>
      </c>
      <c r="V1542" s="2" t="str">
        <f>IF(ISERR(FIND("12",GERAL[[#This Row],[ODS]])),"NÃO","SIM")</f>
        <v>NÃO</v>
      </c>
      <c r="W1542" s="2" t="str">
        <f>IF(ISERR(FIND("13",GERAL[[#This Row],[ODS]])),"NÃO","SIM")</f>
        <v>NÃO</v>
      </c>
      <c r="X1542" s="2" t="str">
        <f>IF(ISERR(FIND("14",GERAL[[#This Row],[ODS]])),"NÃO","SIM")</f>
        <v>NÃO</v>
      </c>
      <c r="Y1542" s="2" t="str">
        <f>IF(ISERR(FIND("15",GERAL[[#This Row],[ODS]])),"NÃO","SIM")</f>
        <v>NÃO</v>
      </c>
      <c r="Z1542" s="2" t="str">
        <f>IF(ISERR(FIND("16",GERAL[[#This Row],[ODS]])),"NÃO","SIM")</f>
        <v>SIM</v>
      </c>
      <c r="AA1542" s="2" t="str">
        <f>IF(ISERR(FIND("17",GERAL[[#This Row],[ODS]])),"NÃO","SIM")</f>
        <v>SIM</v>
      </c>
      <c r="AB1542" s="1">
        <v>86.593269993023881</v>
      </c>
      <c r="AC1542" s="1">
        <v>91.311785246766505</v>
      </c>
      <c r="AD1542" s="1">
        <v>74.768089891882852</v>
      </c>
      <c r="AE1542" s="1">
        <v>56.27062003310597</v>
      </c>
      <c r="AF1542" s="1">
        <v>34.562987214610146</v>
      </c>
      <c r="AG1542" s="1" t="str">
        <f>GERAL[[#This Row],[SIGLA]]&amp;GERAL[[#This Row],[CÓD]]</f>
        <v>ALSF_IL</v>
      </c>
      <c r="AH1542" s="1">
        <f ca="1">VLOOKUP(GERAL[[#This Row],[REF_NOTA]],BASE_NOTAS[],7,FALSE)</f>
        <v>42.88182859828482</v>
      </c>
      <c r="AI1542" s="31">
        <f ca="1">IF(GERAL[[#This Row],[Nota 2025]]="",0,GERAL[[#This Row],[Nota 2026]]-GERAL[[#This Row],[Nota 2025]])</f>
        <v>8.3188413836746733</v>
      </c>
    </row>
    <row r="1543" spans="1:35" ht="17" x14ac:dyDescent="0.35">
      <c r="A1543" s="2" t="s">
        <v>159</v>
      </c>
      <c r="B1543" s="2" t="s">
        <v>184</v>
      </c>
      <c r="C1543" s="2" t="s">
        <v>216</v>
      </c>
      <c r="D1543" s="15" t="s">
        <v>62</v>
      </c>
      <c r="E1543" s="2" t="s">
        <v>131</v>
      </c>
      <c r="F1543" s="2" t="str">
        <f>VLOOKUP(GERAL[[#This Row],[CÓD]],SEALL,6,FALSE)</f>
        <v>G</v>
      </c>
      <c r="G154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4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4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43" s="2" t="str">
        <f>VLOOKUP(GERAL[[#This Row],[CÓD]],SEALL,4,FALSE)</f>
        <v>16, 17</v>
      </c>
      <c r="K1543" s="2" t="str">
        <f>IF(ISERR(FIND("01",GERAL[[#This Row],[ODS]])),"NÃO","SIM")</f>
        <v>NÃO</v>
      </c>
      <c r="L1543" s="2" t="str">
        <f>IF(ISERR(FIND("02",GERAL[[#This Row],[ODS]])),"NÃO","SIM")</f>
        <v>NÃO</v>
      </c>
      <c r="M1543" s="2" t="str">
        <f>IF(ISERR(FIND("03",GERAL[[#This Row],[ODS]])),"NÃO","SIM")</f>
        <v>NÃO</v>
      </c>
      <c r="N1543" s="2" t="str">
        <f>IF(ISERR(FIND("04",GERAL[[#This Row],[ODS]])),"NÃO","SIM")</f>
        <v>NÃO</v>
      </c>
      <c r="O1543" s="2" t="str">
        <f>IF(ISERR(FIND("05",GERAL[[#This Row],[ODS]])),"NÃO","SIM")</f>
        <v>NÃO</v>
      </c>
      <c r="P1543" s="2" t="str">
        <f>IF(ISERR(FIND("06",GERAL[[#This Row],[ODS]])),"NÃO","SIM")</f>
        <v>NÃO</v>
      </c>
      <c r="Q1543" s="2" t="str">
        <f>IF(ISERR(FIND("07",GERAL[[#This Row],[ODS]])),"NÃO","SIM")</f>
        <v>NÃO</v>
      </c>
      <c r="R1543" s="2" t="str">
        <f>IF(ISERR(FIND("08",GERAL[[#This Row],[ODS]])),"NÃO","SIM")</f>
        <v>NÃO</v>
      </c>
      <c r="S1543" s="2" t="str">
        <f>IF(ISERR(FIND("09",GERAL[[#This Row],[ODS]])),"NÃO","SIM")</f>
        <v>NÃO</v>
      </c>
      <c r="T1543" s="2" t="str">
        <f>IF(ISERR(FIND("10",GERAL[[#This Row],[ODS]])),"NÃO","SIM")</f>
        <v>NÃO</v>
      </c>
      <c r="U1543" s="2" t="str">
        <f>IF(ISERR(FIND("11",GERAL[[#This Row],[ODS]])),"NÃO","SIM")</f>
        <v>NÃO</v>
      </c>
      <c r="V1543" s="2" t="str">
        <f>IF(ISERR(FIND("12",GERAL[[#This Row],[ODS]])),"NÃO","SIM")</f>
        <v>NÃO</v>
      </c>
      <c r="W1543" s="2" t="str">
        <f>IF(ISERR(FIND("13",GERAL[[#This Row],[ODS]])),"NÃO","SIM")</f>
        <v>NÃO</v>
      </c>
      <c r="X1543" s="2" t="str">
        <f>IF(ISERR(FIND("14",GERAL[[#This Row],[ODS]])),"NÃO","SIM")</f>
        <v>NÃO</v>
      </c>
      <c r="Y1543" s="2" t="str">
        <f>IF(ISERR(FIND("15",GERAL[[#This Row],[ODS]])),"NÃO","SIM")</f>
        <v>NÃO</v>
      </c>
      <c r="Z1543" s="2" t="str">
        <f>IF(ISERR(FIND("16",GERAL[[#This Row],[ODS]])),"NÃO","SIM")</f>
        <v>SIM</v>
      </c>
      <c r="AA1543" s="2" t="str">
        <f>IF(ISERR(FIND("17",GERAL[[#This Row],[ODS]])),"NÃO","SIM")</f>
        <v>SIM</v>
      </c>
      <c r="AB1543" s="1">
        <v>100</v>
      </c>
      <c r="AC1543" s="1">
        <v>82.466501980449323</v>
      </c>
      <c r="AD1543" s="1">
        <v>80.810161812861551</v>
      </c>
      <c r="AE1543" s="1">
        <v>83.895143242140108</v>
      </c>
      <c r="AF1543" s="1">
        <v>48.613553193950089</v>
      </c>
      <c r="AG1543" s="1" t="str">
        <f>GERAL[[#This Row],[SIGLA]]&amp;GERAL[[#This Row],[CÓD]]</f>
        <v>APSF_IL</v>
      </c>
      <c r="AH1543" s="1">
        <f ca="1">VLOOKUP(GERAL[[#This Row],[REF_NOTA]],BASE_NOTAS[],7,FALSE)</f>
        <v>0</v>
      </c>
      <c r="AI1543" s="31">
        <f ca="1">IF(GERAL[[#This Row],[Nota 2025]]="",0,GERAL[[#This Row],[Nota 2026]]-GERAL[[#This Row],[Nota 2025]])</f>
        <v>-48.613553193950089</v>
      </c>
    </row>
    <row r="1544" spans="1:35" ht="17" x14ac:dyDescent="0.35">
      <c r="A1544" s="2" t="s">
        <v>155</v>
      </c>
      <c r="B1544" s="2" t="s">
        <v>158</v>
      </c>
      <c r="C1544" s="2" t="s">
        <v>216</v>
      </c>
      <c r="D1544" s="15" t="s">
        <v>62</v>
      </c>
      <c r="E1544" s="2" t="s">
        <v>131</v>
      </c>
      <c r="F1544" s="2" t="str">
        <f>VLOOKUP(GERAL[[#This Row],[CÓD]],SEALL,6,FALSE)</f>
        <v>G</v>
      </c>
      <c r="G154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4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4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44" s="2" t="str">
        <f>VLOOKUP(GERAL[[#This Row],[CÓD]],SEALL,4,FALSE)</f>
        <v>16, 17</v>
      </c>
      <c r="K1544" s="2" t="str">
        <f>IF(ISERR(FIND("01",GERAL[[#This Row],[ODS]])),"NÃO","SIM")</f>
        <v>NÃO</v>
      </c>
      <c r="L1544" s="2" t="str">
        <f>IF(ISERR(FIND("02",GERAL[[#This Row],[ODS]])),"NÃO","SIM")</f>
        <v>NÃO</v>
      </c>
      <c r="M1544" s="2" t="str">
        <f>IF(ISERR(FIND("03",GERAL[[#This Row],[ODS]])),"NÃO","SIM")</f>
        <v>NÃO</v>
      </c>
      <c r="N1544" s="2" t="str">
        <f>IF(ISERR(FIND("04",GERAL[[#This Row],[ODS]])),"NÃO","SIM")</f>
        <v>NÃO</v>
      </c>
      <c r="O1544" s="2" t="str">
        <f>IF(ISERR(FIND("05",GERAL[[#This Row],[ODS]])),"NÃO","SIM")</f>
        <v>NÃO</v>
      </c>
      <c r="P1544" s="2" t="str">
        <f>IF(ISERR(FIND("06",GERAL[[#This Row],[ODS]])),"NÃO","SIM")</f>
        <v>NÃO</v>
      </c>
      <c r="Q1544" s="2" t="str">
        <f>IF(ISERR(FIND("07",GERAL[[#This Row],[ODS]])),"NÃO","SIM")</f>
        <v>NÃO</v>
      </c>
      <c r="R1544" s="2" t="str">
        <f>IF(ISERR(FIND("08",GERAL[[#This Row],[ODS]])),"NÃO","SIM")</f>
        <v>NÃO</v>
      </c>
      <c r="S1544" s="2" t="str">
        <f>IF(ISERR(FIND("09",GERAL[[#This Row],[ODS]])),"NÃO","SIM")</f>
        <v>NÃO</v>
      </c>
      <c r="T1544" s="2" t="str">
        <f>IF(ISERR(FIND("10",GERAL[[#This Row],[ODS]])),"NÃO","SIM")</f>
        <v>NÃO</v>
      </c>
      <c r="U1544" s="2" t="str">
        <f>IF(ISERR(FIND("11",GERAL[[#This Row],[ODS]])),"NÃO","SIM")</f>
        <v>NÃO</v>
      </c>
      <c r="V1544" s="2" t="str">
        <f>IF(ISERR(FIND("12",GERAL[[#This Row],[ODS]])),"NÃO","SIM")</f>
        <v>NÃO</v>
      </c>
      <c r="W1544" s="2" t="str">
        <f>IF(ISERR(FIND("13",GERAL[[#This Row],[ODS]])),"NÃO","SIM")</f>
        <v>NÃO</v>
      </c>
      <c r="X1544" s="2" t="str">
        <f>IF(ISERR(FIND("14",GERAL[[#This Row],[ODS]])),"NÃO","SIM")</f>
        <v>NÃO</v>
      </c>
      <c r="Y1544" s="2" t="str">
        <f>IF(ISERR(FIND("15",GERAL[[#This Row],[ODS]])),"NÃO","SIM")</f>
        <v>NÃO</v>
      </c>
      <c r="Z1544" s="2" t="str">
        <f>IF(ISERR(FIND("16",GERAL[[#This Row],[ODS]])),"NÃO","SIM")</f>
        <v>SIM</v>
      </c>
      <c r="AA1544" s="2" t="str">
        <f>IF(ISERR(FIND("17",GERAL[[#This Row],[ODS]])),"NÃO","SIM")</f>
        <v>SIM</v>
      </c>
      <c r="AB1544" s="1">
        <v>97.480712622446873</v>
      </c>
      <c r="AC1544" s="1">
        <v>99.083994956291406</v>
      </c>
      <c r="AD1544" s="1">
        <v>95.614872689702111</v>
      </c>
      <c r="AE1544" s="1">
        <v>98.438132227710028</v>
      </c>
      <c r="AF1544" s="1">
        <v>92.164311560777151</v>
      </c>
      <c r="AG1544" s="1" t="str">
        <f>GERAL[[#This Row],[SIGLA]]&amp;GERAL[[#This Row],[CÓD]]</f>
        <v>AMSF_IL</v>
      </c>
      <c r="AH1544" s="1">
        <f ca="1">VLOOKUP(GERAL[[#This Row],[REF_NOTA]],BASE_NOTAS[],7,FALSE)</f>
        <v>81.380845292390745</v>
      </c>
      <c r="AI1544" s="31">
        <f ca="1">IF(GERAL[[#This Row],[Nota 2025]]="",0,GERAL[[#This Row],[Nota 2026]]-GERAL[[#This Row],[Nota 2025]])</f>
        <v>-10.783466268386405</v>
      </c>
    </row>
    <row r="1545" spans="1:35" ht="17" x14ac:dyDescent="0.35">
      <c r="A1545" s="2" t="s">
        <v>160</v>
      </c>
      <c r="B1545" s="2" t="s">
        <v>187</v>
      </c>
      <c r="C1545" s="2" t="s">
        <v>216</v>
      </c>
      <c r="D1545" s="15" t="s">
        <v>62</v>
      </c>
      <c r="E1545" s="2" t="s">
        <v>131</v>
      </c>
      <c r="F1545" s="2" t="str">
        <f>VLOOKUP(GERAL[[#This Row],[CÓD]],SEALL,6,FALSE)</f>
        <v>G</v>
      </c>
      <c r="G154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4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4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45" s="2" t="str">
        <f>VLOOKUP(GERAL[[#This Row],[CÓD]],SEALL,4,FALSE)</f>
        <v>16, 17</v>
      </c>
      <c r="K1545" s="2" t="str">
        <f>IF(ISERR(FIND("01",GERAL[[#This Row],[ODS]])),"NÃO","SIM")</f>
        <v>NÃO</v>
      </c>
      <c r="L1545" s="2" t="str">
        <f>IF(ISERR(FIND("02",GERAL[[#This Row],[ODS]])),"NÃO","SIM")</f>
        <v>NÃO</v>
      </c>
      <c r="M1545" s="2" t="str">
        <f>IF(ISERR(FIND("03",GERAL[[#This Row],[ODS]])),"NÃO","SIM")</f>
        <v>NÃO</v>
      </c>
      <c r="N1545" s="2" t="str">
        <f>IF(ISERR(FIND("04",GERAL[[#This Row],[ODS]])),"NÃO","SIM")</f>
        <v>NÃO</v>
      </c>
      <c r="O1545" s="2" t="str">
        <f>IF(ISERR(FIND("05",GERAL[[#This Row],[ODS]])),"NÃO","SIM")</f>
        <v>NÃO</v>
      </c>
      <c r="P1545" s="2" t="str">
        <f>IF(ISERR(FIND("06",GERAL[[#This Row],[ODS]])),"NÃO","SIM")</f>
        <v>NÃO</v>
      </c>
      <c r="Q1545" s="2" t="str">
        <f>IF(ISERR(FIND("07",GERAL[[#This Row],[ODS]])),"NÃO","SIM")</f>
        <v>NÃO</v>
      </c>
      <c r="R1545" s="2" t="str">
        <f>IF(ISERR(FIND("08",GERAL[[#This Row],[ODS]])),"NÃO","SIM")</f>
        <v>NÃO</v>
      </c>
      <c r="S1545" s="2" t="str">
        <f>IF(ISERR(FIND("09",GERAL[[#This Row],[ODS]])),"NÃO","SIM")</f>
        <v>NÃO</v>
      </c>
      <c r="T1545" s="2" t="str">
        <f>IF(ISERR(FIND("10",GERAL[[#This Row],[ODS]])),"NÃO","SIM")</f>
        <v>NÃO</v>
      </c>
      <c r="U1545" s="2" t="str">
        <f>IF(ISERR(FIND("11",GERAL[[#This Row],[ODS]])),"NÃO","SIM")</f>
        <v>NÃO</v>
      </c>
      <c r="V1545" s="2" t="str">
        <f>IF(ISERR(FIND("12",GERAL[[#This Row],[ODS]])),"NÃO","SIM")</f>
        <v>NÃO</v>
      </c>
      <c r="W1545" s="2" t="str">
        <f>IF(ISERR(FIND("13",GERAL[[#This Row],[ODS]])),"NÃO","SIM")</f>
        <v>NÃO</v>
      </c>
      <c r="X1545" s="2" t="str">
        <f>IF(ISERR(FIND("14",GERAL[[#This Row],[ODS]])),"NÃO","SIM")</f>
        <v>NÃO</v>
      </c>
      <c r="Y1545" s="2" t="str">
        <f>IF(ISERR(FIND("15",GERAL[[#This Row],[ODS]])),"NÃO","SIM")</f>
        <v>NÃO</v>
      </c>
      <c r="Z1545" s="2" t="str">
        <f>IF(ISERR(FIND("16",GERAL[[#This Row],[ODS]])),"NÃO","SIM")</f>
        <v>SIM</v>
      </c>
      <c r="AA1545" s="2" t="str">
        <f>IF(ISERR(FIND("17",GERAL[[#This Row],[ODS]])),"NÃO","SIM")</f>
        <v>SIM</v>
      </c>
      <c r="AB1545" s="1">
        <v>93.298115214029266</v>
      </c>
      <c r="AC1545" s="1">
        <v>100</v>
      </c>
      <c r="AD1545" s="1">
        <v>99.663832201872353</v>
      </c>
      <c r="AE1545" s="1">
        <v>88.307199108035562</v>
      </c>
      <c r="AF1545" s="1">
        <v>61.662871395683439</v>
      </c>
      <c r="AG1545" s="1" t="str">
        <f>GERAL[[#This Row],[SIGLA]]&amp;GERAL[[#This Row],[CÓD]]</f>
        <v>BASF_IL</v>
      </c>
      <c r="AH1545" s="1">
        <f ca="1">VLOOKUP(GERAL[[#This Row],[REF_NOTA]],BASE_NOTAS[],7,FALSE)</f>
        <v>58.438274507236095</v>
      </c>
      <c r="AI1545" s="31">
        <f ca="1">IF(GERAL[[#This Row],[Nota 2025]]="",0,GERAL[[#This Row],[Nota 2026]]-GERAL[[#This Row],[Nota 2025]])</f>
        <v>-3.2245968884473442</v>
      </c>
    </row>
    <row r="1546" spans="1:35" ht="17" x14ac:dyDescent="0.35">
      <c r="A1546" s="2" t="s">
        <v>161</v>
      </c>
      <c r="B1546" s="2" t="s">
        <v>188</v>
      </c>
      <c r="C1546" s="2" t="s">
        <v>216</v>
      </c>
      <c r="D1546" s="15" t="s">
        <v>62</v>
      </c>
      <c r="E1546" s="2" t="s">
        <v>131</v>
      </c>
      <c r="F1546" s="2" t="str">
        <f>VLOOKUP(GERAL[[#This Row],[CÓD]],SEALL,6,FALSE)</f>
        <v>G</v>
      </c>
      <c r="G154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4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4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46" s="2" t="str">
        <f>VLOOKUP(GERAL[[#This Row],[CÓD]],SEALL,4,FALSE)</f>
        <v>16, 17</v>
      </c>
      <c r="K1546" s="2" t="str">
        <f>IF(ISERR(FIND("01",GERAL[[#This Row],[ODS]])),"NÃO","SIM")</f>
        <v>NÃO</v>
      </c>
      <c r="L1546" s="2" t="str">
        <f>IF(ISERR(FIND("02",GERAL[[#This Row],[ODS]])),"NÃO","SIM")</f>
        <v>NÃO</v>
      </c>
      <c r="M1546" s="2" t="str">
        <f>IF(ISERR(FIND("03",GERAL[[#This Row],[ODS]])),"NÃO","SIM")</f>
        <v>NÃO</v>
      </c>
      <c r="N1546" s="2" t="str">
        <f>IF(ISERR(FIND("04",GERAL[[#This Row],[ODS]])),"NÃO","SIM")</f>
        <v>NÃO</v>
      </c>
      <c r="O1546" s="2" t="str">
        <f>IF(ISERR(FIND("05",GERAL[[#This Row],[ODS]])),"NÃO","SIM")</f>
        <v>NÃO</v>
      </c>
      <c r="P1546" s="2" t="str">
        <f>IF(ISERR(FIND("06",GERAL[[#This Row],[ODS]])),"NÃO","SIM")</f>
        <v>NÃO</v>
      </c>
      <c r="Q1546" s="2" t="str">
        <f>IF(ISERR(FIND("07",GERAL[[#This Row],[ODS]])),"NÃO","SIM")</f>
        <v>NÃO</v>
      </c>
      <c r="R1546" s="2" t="str">
        <f>IF(ISERR(FIND("08",GERAL[[#This Row],[ODS]])),"NÃO","SIM")</f>
        <v>NÃO</v>
      </c>
      <c r="S1546" s="2" t="str">
        <f>IF(ISERR(FIND("09",GERAL[[#This Row],[ODS]])),"NÃO","SIM")</f>
        <v>NÃO</v>
      </c>
      <c r="T1546" s="2" t="str">
        <f>IF(ISERR(FIND("10",GERAL[[#This Row],[ODS]])),"NÃO","SIM")</f>
        <v>NÃO</v>
      </c>
      <c r="U1546" s="2" t="str">
        <f>IF(ISERR(FIND("11",GERAL[[#This Row],[ODS]])),"NÃO","SIM")</f>
        <v>NÃO</v>
      </c>
      <c r="V1546" s="2" t="str">
        <f>IF(ISERR(FIND("12",GERAL[[#This Row],[ODS]])),"NÃO","SIM")</f>
        <v>NÃO</v>
      </c>
      <c r="W1546" s="2" t="str">
        <f>IF(ISERR(FIND("13",GERAL[[#This Row],[ODS]])),"NÃO","SIM")</f>
        <v>NÃO</v>
      </c>
      <c r="X1546" s="2" t="str">
        <f>IF(ISERR(FIND("14",GERAL[[#This Row],[ODS]])),"NÃO","SIM")</f>
        <v>NÃO</v>
      </c>
      <c r="Y1546" s="2" t="str">
        <f>IF(ISERR(FIND("15",GERAL[[#This Row],[ODS]])),"NÃO","SIM")</f>
        <v>NÃO</v>
      </c>
      <c r="Z1546" s="2" t="str">
        <f>IF(ISERR(FIND("16",GERAL[[#This Row],[ODS]])),"NÃO","SIM")</f>
        <v>SIM</v>
      </c>
      <c r="AA1546" s="2" t="str">
        <f>IF(ISERR(FIND("17",GERAL[[#This Row],[ODS]])),"NÃO","SIM")</f>
        <v>SIM</v>
      </c>
      <c r="AB1546" s="1">
        <v>81.161402475667273</v>
      </c>
      <c r="AC1546" s="1">
        <v>91.835676960458656</v>
      </c>
      <c r="AD1546" s="1">
        <v>86.38658777758647</v>
      </c>
      <c r="AE1546" s="1">
        <v>96.649018100948211</v>
      </c>
      <c r="AF1546" s="1">
        <v>91.734028116050297</v>
      </c>
      <c r="AG1546" s="1" t="str">
        <f>GERAL[[#This Row],[SIGLA]]&amp;GERAL[[#This Row],[CÓD]]</f>
        <v>CESF_IL</v>
      </c>
      <c r="AH1546" s="1">
        <f ca="1">VLOOKUP(GERAL[[#This Row],[REF_NOTA]],BASE_NOTAS[],7,FALSE)</f>
        <v>94.311507499947098</v>
      </c>
      <c r="AI1546" s="31">
        <f ca="1">IF(GERAL[[#This Row],[Nota 2025]]="",0,GERAL[[#This Row],[Nota 2026]]-GERAL[[#This Row],[Nota 2025]])</f>
        <v>2.5774793838968009</v>
      </c>
    </row>
    <row r="1547" spans="1:35" ht="17" x14ac:dyDescent="0.35">
      <c r="A1547" s="2" t="s">
        <v>162</v>
      </c>
      <c r="B1547" s="2" t="s">
        <v>189</v>
      </c>
      <c r="C1547" s="2" t="s">
        <v>216</v>
      </c>
      <c r="D1547" s="15" t="s">
        <v>62</v>
      </c>
      <c r="E1547" s="2" t="s">
        <v>131</v>
      </c>
      <c r="F1547" s="2" t="str">
        <f>VLOOKUP(GERAL[[#This Row],[CÓD]],SEALL,6,FALSE)</f>
        <v>G</v>
      </c>
      <c r="G154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4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4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47" s="2" t="str">
        <f>VLOOKUP(GERAL[[#This Row],[CÓD]],SEALL,4,FALSE)</f>
        <v>16, 17</v>
      </c>
      <c r="K1547" s="2" t="str">
        <f>IF(ISERR(FIND("01",GERAL[[#This Row],[ODS]])),"NÃO","SIM")</f>
        <v>NÃO</v>
      </c>
      <c r="L1547" s="2" t="str">
        <f>IF(ISERR(FIND("02",GERAL[[#This Row],[ODS]])),"NÃO","SIM")</f>
        <v>NÃO</v>
      </c>
      <c r="M1547" s="2" t="str">
        <f>IF(ISERR(FIND("03",GERAL[[#This Row],[ODS]])),"NÃO","SIM")</f>
        <v>NÃO</v>
      </c>
      <c r="N1547" s="2" t="str">
        <f>IF(ISERR(FIND("04",GERAL[[#This Row],[ODS]])),"NÃO","SIM")</f>
        <v>NÃO</v>
      </c>
      <c r="O1547" s="2" t="str">
        <f>IF(ISERR(FIND("05",GERAL[[#This Row],[ODS]])),"NÃO","SIM")</f>
        <v>NÃO</v>
      </c>
      <c r="P1547" s="2" t="str">
        <f>IF(ISERR(FIND("06",GERAL[[#This Row],[ODS]])),"NÃO","SIM")</f>
        <v>NÃO</v>
      </c>
      <c r="Q1547" s="2" t="str">
        <f>IF(ISERR(FIND("07",GERAL[[#This Row],[ODS]])),"NÃO","SIM")</f>
        <v>NÃO</v>
      </c>
      <c r="R1547" s="2" t="str">
        <f>IF(ISERR(FIND("08",GERAL[[#This Row],[ODS]])),"NÃO","SIM")</f>
        <v>NÃO</v>
      </c>
      <c r="S1547" s="2" t="str">
        <f>IF(ISERR(FIND("09",GERAL[[#This Row],[ODS]])),"NÃO","SIM")</f>
        <v>NÃO</v>
      </c>
      <c r="T1547" s="2" t="str">
        <f>IF(ISERR(FIND("10",GERAL[[#This Row],[ODS]])),"NÃO","SIM")</f>
        <v>NÃO</v>
      </c>
      <c r="U1547" s="2" t="str">
        <f>IF(ISERR(FIND("11",GERAL[[#This Row],[ODS]])),"NÃO","SIM")</f>
        <v>NÃO</v>
      </c>
      <c r="V1547" s="2" t="str">
        <f>IF(ISERR(FIND("12",GERAL[[#This Row],[ODS]])),"NÃO","SIM")</f>
        <v>NÃO</v>
      </c>
      <c r="W1547" s="2" t="str">
        <f>IF(ISERR(FIND("13",GERAL[[#This Row],[ODS]])),"NÃO","SIM")</f>
        <v>NÃO</v>
      </c>
      <c r="X1547" s="2" t="str">
        <f>IF(ISERR(FIND("14",GERAL[[#This Row],[ODS]])),"NÃO","SIM")</f>
        <v>NÃO</v>
      </c>
      <c r="Y1547" s="2" t="str">
        <f>IF(ISERR(FIND("15",GERAL[[#This Row],[ODS]])),"NÃO","SIM")</f>
        <v>NÃO</v>
      </c>
      <c r="Z1547" s="2" t="str">
        <f>IF(ISERR(FIND("16",GERAL[[#This Row],[ODS]])),"NÃO","SIM")</f>
        <v>SIM</v>
      </c>
      <c r="AA1547" s="2" t="str">
        <f>IF(ISERR(FIND("17",GERAL[[#This Row],[ODS]])),"NÃO","SIM")</f>
        <v>SIM</v>
      </c>
      <c r="AB1547" s="1">
        <v>57.634479288133875</v>
      </c>
      <c r="AC1547" s="1">
        <v>83.176602272703079</v>
      </c>
      <c r="AD1547" s="1">
        <v>68.471326846751538</v>
      </c>
      <c r="AE1547" s="1">
        <v>79.093042131741782</v>
      </c>
      <c r="AF1547" s="1">
        <v>44.552340430188977</v>
      </c>
      <c r="AG1547" s="1" t="str">
        <f>GERAL[[#This Row],[SIGLA]]&amp;GERAL[[#This Row],[CÓD]]</f>
        <v>DFSF_IL</v>
      </c>
      <c r="AH1547" s="1">
        <f ca="1">VLOOKUP(GERAL[[#This Row],[REF_NOTA]],BASE_NOTAS[],7,FALSE)</f>
        <v>18.601711819187372</v>
      </c>
      <c r="AI1547" s="31">
        <f ca="1">IF(GERAL[[#This Row],[Nota 2025]]="",0,GERAL[[#This Row],[Nota 2026]]-GERAL[[#This Row],[Nota 2025]])</f>
        <v>-25.950628611001605</v>
      </c>
    </row>
    <row r="1548" spans="1:35" ht="17" x14ac:dyDescent="0.35">
      <c r="A1548" s="2" t="s">
        <v>163</v>
      </c>
      <c r="B1548" s="2" t="s">
        <v>183</v>
      </c>
      <c r="C1548" s="2" t="s">
        <v>216</v>
      </c>
      <c r="D1548" s="15" t="s">
        <v>62</v>
      </c>
      <c r="E1548" s="2" t="s">
        <v>131</v>
      </c>
      <c r="F1548" s="2" t="str">
        <f>VLOOKUP(GERAL[[#This Row],[CÓD]],SEALL,6,FALSE)</f>
        <v>G</v>
      </c>
      <c r="G154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4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4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48" s="2" t="str">
        <f>VLOOKUP(GERAL[[#This Row],[CÓD]],SEALL,4,FALSE)</f>
        <v>16, 17</v>
      </c>
      <c r="K1548" s="2" t="str">
        <f>IF(ISERR(FIND("01",GERAL[[#This Row],[ODS]])),"NÃO","SIM")</f>
        <v>NÃO</v>
      </c>
      <c r="L1548" s="2" t="str">
        <f>IF(ISERR(FIND("02",GERAL[[#This Row],[ODS]])),"NÃO","SIM")</f>
        <v>NÃO</v>
      </c>
      <c r="M1548" s="2" t="str">
        <f>IF(ISERR(FIND("03",GERAL[[#This Row],[ODS]])),"NÃO","SIM")</f>
        <v>NÃO</v>
      </c>
      <c r="N1548" s="2" t="str">
        <f>IF(ISERR(FIND("04",GERAL[[#This Row],[ODS]])),"NÃO","SIM")</f>
        <v>NÃO</v>
      </c>
      <c r="O1548" s="2" t="str">
        <f>IF(ISERR(FIND("05",GERAL[[#This Row],[ODS]])),"NÃO","SIM")</f>
        <v>NÃO</v>
      </c>
      <c r="P1548" s="2" t="str">
        <f>IF(ISERR(FIND("06",GERAL[[#This Row],[ODS]])),"NÃO","SIM")</f>
        <v>NÃO</v>
      </c>
      <c r="Q1548" s="2" t="str">
        <f>IF(ISERR(FIND("07",GERAL[[#This Row],[ODS]])),"NÃO","SIM")</f>
        <v>NÃO</v>
      </c>
      <c r="R1548" s="2" t="str">
        <f>IF(ISERR(FIND("08",GERAL[[#This Row],[ODS]])),"NÃO","SIM")</f>
        <v>NÃO</v>
      </c>
      <c r="S1548" s="2" t="str">
        <f>IF(ISERR(FIND("09",GERAL[[#This Row],[ODS]])),"NÃO","SIM")</f>
        <v>NÃO</v>
      </c>
      <c r="T1548" s="2" t="str">
        <f>IF(ISERR(FIND("10",GERAL[[#This Row],[ODS]])),"NÃO","SIM")</f>
        <v>NÃO</v>
      </c>
      <c r="U1548" s="2" t="str">
        <f>IF(ISERR(FIND("11",GERAL[[#This Row],[ODS]])),"NÃO","SIM")</f>
        <v>NÃO</v>
      </c>
      <c r="V1548" s="2" t="str">
        <f>IF(ISERR(FIND("12",GERAL[[#This Row],[ODS]])),"NÃO","SIM")</f>
        <v>NÃO</v>
      </c>
      <c r="W1548" s="2" t="str">
        <f>IF(ISERR(FIND("13",GERAL[[#This Row],[ODS]])),"NÃO","SIM")</f>
        <v>NÃO</v>
      </c>
      <c r="X1548" s="2" t="str">
        <f>IF(ISERR(FIND("14",GERAL[[#This Row],[ODS]])),"NÃO","SIM")</f>
        <v>NÃO</v>
      </c>
      <c r="Y1548" s="2" t="str">
        <f>IF(ISERR(FIND("15",GERAL[[#This Row],[ODS]])),"NÃO","SIM")</f>
        <v>NÃO</v>
      </c>
      <c r="Z1548" s="2" t="str">
        <f>IF(ISERR(FIND("16",GERAL[[#This Row],[ODS]])),"NÃO","SIM")</f>
        <v>SIM</v>
      </c>
      <c r="AA1548" s="2" t="str">
        <f>IF(ISERR(FIND("17",GERAL[[#This Row],[ODS]])),"NÃO","SIM")</f>
        <v>SIM</v>
      </c>
      <c r="AB1548" s="1">
        <v>97.542551738110944</v>
      </c>
      <c r="AC1548" s="1">
        <v>99.119666067488993</v>
      </c>
      <c r="AD1548" s="1">
        <v>98.205056693412828</v>
      </c>
      <c r="AE1548" s="1">
        <v>94.318228050608241</v>
      </c>
      <c r="AF1548" s="1">
        <v>93.056214321696245</v>
      </c>
      <c r="AG1548" s="1" t="str">
        <f>GERAL[[#This Row],[SIGLA]]&amp;GERAL[[#This Row],[CÓD]]</f>
        <v>ESSF_IL</v>
      </c>
      <c r="AH1548" s="1">
        <f ca="1">VLOOKUP(GERAL[[#This Row],[REF_NOTA]],BASE_NOTAS[],7,FALSE)</f>
        <v>89.010133742080541</v>
      </c>
      <c r="AI1548" s="31">
        <f ca="1">IF(GERAL[[#This Row],[Nota 2025]]="",0,GERAL[[#This Row],[Nota 2026]]-GERAL[[#This Row],[Nota 2025]])</f>
        <v>-4.0460805796157047</v>
      </c>
    </row>
    <row r="1549" spans="1:35" ht="17" x14ac:dyDescent="0.35">
      <c r="A1549" s="2" t="s">
        <v>164</v>
      </c>
      <c r="B1549" s="2" t="s">
        <v>190</v>
      </c>
      <c r="C1549" s="2" t="s">
        <v>216</v>
      </c>
      <c r="D1549" s="15" t="s">
        <v>62</v>
      </c>
      <c r="E1549" s="2" t="s">
        <v>131</v>
      </c>
      <c r="F1549" s="2" t="str">
        <f>VLOOKUP(GERAL[[#This Row],[CÓD]],SEALL,6,FALSE)</f>
        <v>G</v>
      </c>
      <c r="G154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4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4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49" s="2" t="str">
        <f>VLOOKUP(GERAL[[#This Row],[CÓD]],SEALL,4,FALSE)</f>
        <v>16, 17</v>
      </c>
      <c r="K1549" s="2" t="str">
        <f>IF(ISERR(FIND("01",GERAL[[#This Row],[ODS]])),"NÃO","SIM")</f>
        <v>NÃO</v>
      </c>
      <c r="L1549" s="2" t="str">
        <f>IF(ISERR(FIND("02",GERAL[[#This Row],[ODS]])),"NÃO","SIM")</f>
        <v>NÃO</v>
      </c>
      <c r="M1549" s="2" t="str">
        <f>IF(ISERR(FIND("03",GERAL[[#This Row],[ODS]])),"NÃO","SIM")</f>
        <v>NÃO</v>
      </c>
      <c r="N1549" s="2" t="str">
        <f>IF(ISERR(FIND("04",GERAL[[#This Row],[ODS]])),"NÃO","SIM")</f>
        <v>NÃO</v>
      </c>
      <c r="O1549" s="2" t="str">
        <f>IF(ISERR(FIND("05",GERAL[[#This Row],[ODS]])),"NÃO","SIM")</f>
        <v>NÃO</v>
      </c>
      <c r="P1549" s="2" t="str">
        <f>IF(ISERR(FIND("06",GERAL[[#This Row],[ODS]])),"NÃO","SIM")</f>
        <v>NÃO</v>
      </c>
      <c r="Q1549" s="2" t="str">
        <f>IF(ISERR(FIND("07",GERAL[[#This Row],[ODS]])),"NÃO","SIM")</f>
        <v>NÃO</v>
      </c>
      <c r="R1549" s="2" t="str">
        <f>IF(ISERR(FIND("08",GERAL[[#This Row],[ODS]])),"NÃO","SIM")</f>
        <v>NÃO</v>
      </c>
      <c r="S1549" s="2" t="str">
        <f>IF(ISERR(FIND("09",GERAL[[#This Row],[ODS]])),"NÃO","SIM")</f>
        <v>NÃO</v>
      </c>
      <c r="T1549" s="2" t="str">
        <f>IF(ISERR(FIND("10",GERAL[[#This Row],[ODS]])),"NÃO","SIM")</f>
        <v>NÃO</v>
      </c>
      <c r="U1549" s="2" t="str">
        <f>IF(ISERR(FIND("11",GERAL[[#This Row],[ODS]])),"NÃO","SIM")</f>
        <v>NÃO</v>
      </c>
      <c r="V1549" s="2" t="str">
        <f>IF(ISERR(FIND("12",GERAL[[#This Row],[ODS]])),"NÃO","SIM")</f>
        <v>NÃO</v>
      </c>
      <c r="W1549" s="2" t="str">
        <f>IF(ISERR(FIND("13",GERAL[[#This Row],[ODS]])),"NÃO","SIM")</f>
        <v>NÃO</v>
      </c>
      <c r="X1549" s="2" t="str">
        <f>IF(ISERR(FIND("14",GERAL[[#This Row],[ODS]])),"NÃO","SIM")</f>
        <v>NÃO</v>
      </c>
      <c r="Y1549" s="2" t="str">
        <f>IF(ISERR(FIND("15",GERAL[[#This Row],[ODS]])),"NÃO","SIM")</f>
        <v>NÃO</v>
      </c>
      <c r="Z1549" s="2" t="str">
        <f>IF(ISERR(FIND("16",GERAL[[#This Row],[ODS]])),"NÃO","SIM")</f>
        <v>SIM</v>
      </c>
      <c r="AA1549" s="2" t="str">
        <f>IF(ISERR(FIND("17",GERAL[[#This Row],[ODS]])),"NÃO","SIM")</f>
        <v>SIM</v>
      </c>
      <c r="AB1549" s="1">
        <v>0</v>
      </c>
      <c r="AC1549" s="1">
        <v>95.850245030145274</v>
      </c>
      <c r="AD1549" s="1">
        <v>96.776106576552081</v>
      </c>
      <c r="AE1549" s="1">
        <v>100</v>
      </c>
      <c r="AF1549" s="1">
        <v>99.797194094711784</v>
      </c>
      <c r="AG1549" s="1" t="str">
        <f>GERAL[[#This Row],[SIGLA]]&amp;GERAL[[#This Row],[CÓD]]</f>
        <v>GOSF_IL</v>
      </c>
      <c r="AH1549" s="1">
        <f ca="1">VLOOKUP(GERAL[[#This Row],[REF_NOTA]],BASE_NOTAS[],7,FALSE)</f>
        <v>94.593274106101447</v>
      </c>
      <c r="AI1549" s="31">
        <f ca="1">IF(GERAL[[#This Row],[Nota 2025]]="",0,GERAL[[#This Row],[Nota 2026]]-GERAL[[#This Row],[Nota 2025]])</f>
        <v>-5.2039199886103376</v>
      </c>
    </row>
    <row r="1550" spans="1:35" ht="17" x14ac:dyDescent="0.35">
      <c r="A1550" s="2" t="s">
        <v>165</v>
      </c>
      <c r="B1550" s="2" t="s">
        <v>191</v>
      </c>
      <c r="C1550" s="2" t="s">
        <v>216</v>
      </c>
      <c r="D1550" s="15" t="s">
        <v>62</v>
      </c>
      <c r="E1550" s="2" t="s">
        <v>131</v>
      </c>
      <c r="F1550" s="2" t="str">
        <f>VLOOKUP(GERAL[[#This Row],[CÓD]],SEALL,6,FALSE)</f>
        <v>G</v>
      </c>
      <c r="G155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5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5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50" s="2" t="str">
        <f>VLOOKUP(GERAL[[#This Row],[CÓD]],SEALL,4,FALSE)</f>
        <v>16, 17</v>
      </c>
      <c r="K1550" s="2" t="str">
        <f>IF(ISERR(FIND("01",GERAL[[#This Row],[ODS]])),"NÃO","SIM")</f>
        <v>NÃO</v>
      </c>
      <c r="L1550" s="2" t="str">
        <f>IF(ISERR(FIND("02",GERAL[[#This Row],[ODS]])),"NÃO","SIM")</f>
        <v>NÃO</v>
      </c>
      <c r="M1550" s="2" t="str">
        <f>IF(ISERR(FIND("03",GERAL[[#This Row],[ODS]])),"NÃO","SIM")</f>
        <v>NÃO</v>
      </c>
      <c r="N1550" s="2" t="str">
        <f>IF(ISERR(FIND("04",GERAL[[#This Row],[ODS]])),"NÃO","SIM")</f>
        <v>NÃO</v>
      </c>
      <c r="O1550" s="2" t="str">
        <f>IF(ISERR(FIND("05",GERAL[[#This Row],[ODS]])),"NÃO","SIM")</f>
        <v>NÃO</v>
      </c>
      <c r="P1550" s="2" t="str">
        <f>IF(ISERR(FIND("06",GERAL[[#This Row],[ODS]])),"NÃO","SIM")</f>
        <v>NÃO</v>
      </c>
      <c r="Q1550" s="2" t="str">
        <f>IF(ISERR(FIND("07",GERAL[[#This Row],[ODS]])),"NÃO","SIM")</f>
        <v>NÃO</v>
      </c>
      <c r="R1550" s="2" t="str">
        <f>IF(ISERR(FIND("08",GERAL[[#This Row],[ODS]])),"NÃO","SIM")</f>
        <v>NÃO</v>
      </c>
      <c r="S1550" s="2" t="str">
        <f>IF(ISERR(FIND("09",GERAL[[#This Row],[ODS]])),"NÃO","SIM")</f>
        <v>NÃO</v>
      </c>
      <c r="T1550" s="2" t="str">
        <f>IF(ISERR(FIND("10",GERAL[[#This Row],[ODS]])),"NÃO","SIM")</f>
        <v>NÃO</v>
      </c>
      <c r="U1550" s="2" t="str">
        <f>IF(ISERR(FIND("11",GERAL[[#This Row],[ODS]])),"NÃO","SIM")</f>
        <v>NÃO</v>
      </c>
      <c r="V1550" s="2" t="str">
        <f>IF(ISERR(FIND("12",GERAL[[#This Row],[ODS]])),"NÃO","SIM")</f>
        <v>NÃO</v>
      </c>
      <c r="W1550" s="2" t="str">
        <f>IF(ISERR(FIND("13",GERAL[[#This Row],[ODS]])),"NÃO","SIM")</f>
        <v>NÃO</v>
      </c>
      <c r="X1550" s="2" t="str">
        <f>IF(ISERR(FIND("14",GERAL[[#This Row],[ODS]])),"NÃO","SIM")</f>
        <v>NÃO</v>
      </c>
      <c r="Y1550" s="2" t="str">
        <f>IF(ISERR(FIND("15",GERAL[[#This Row],[ODS]])),"NÃO","SIM")</f>
        <v>NÃO</v>
      </c>
      <c r="Z1550" s="2" t="str">
        <f>IF(ISERR(FIND("16",GERAL[[#This Row],[ODS]])),"NÃO","SIM")</f>
        <v>SIM</v>
      </c>
      <c r="AA1550" s="2" t="str">
        <f>IF(ISERR(FIND("17",GERAL[[#This Row],[ODS]])),"NÃO","SIM")</f>
        <v>SIM</v>
      </c>
      <c r="AB1550" s="1">
        <v>46.679980194439338</v>
      </c>
      <c r="AC1550" s="1">
        <v>0</v>
      </c>
      <c r="AD1550" s="1">
        <v>61.503996729813956</v>
      </c>
      <c r="AE1550" s="1">
        <v>0</v>
      </c>
      <c r="AF1550" s="1">
        <v>85.778958878998111</v>
      </c>
      <c r="AG1550" s="1" t="str">
        <f>GERAL[[#This Row],[SIGLA]]&amp;GERAL[[#This Row],[CÓD]]</f>
        <v>MASF_IL</v>
      </c>
      <c r="AH1550" s="1">
        <f ca="1">VLOOKUP(GERAL[[#This Row],[REF_NOTA]],BASE_NOTAS[],7,FALSE)</f>
        <v>82.51339321356167</v>
      </c>
      <c r="AI1550" s="31">
        <f ca="1">IF(GERAL[[#This Row],[Nota 2025]]="",0,GERAL[[#This Row],[Nota 2026]]-GERAL[[#This Row],[Nota 2025]])</f>
        <v>-3.2655656654364407</v>
      </c>
    </row>
    <row r="1551" spans="1:35" ht="17" x14ac:dyDescent="0.35">
      <c r="A1551" s="2" t="s">
        <v>168</v>
      </c>
      <c r="B1551" s="2" t="s">
        <v>195</v>
      </c>
      <c r="C1551" s="2" t="s">
        <v>216</v>
      </c>
      <c r="D1551" s="15" t="s">
        <v>62</v>
      </c>
      <c r="E1551" s="2" t="s">
        <v>131</v>
      </c>
      <c r="F1551" s="2" t="str">
        <f>VLOOKUP(GERAL[[#This Row],[CÓD]],SEALL,6,FALSE)</f>
        <v>G</v>
      </c>
      <c r="G155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5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5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51" s="2" t="str">
        <f>VLOOKUP(GERAL[[#This Row],[CÓD]],SEALL,4,FALSE)</f>
        <v>16, 17</v>
      </c>
      <c r="K1551" s="2" t="str">
        <f>IF(ISERR(FIND("01",GERAL[[#This Row],[ODS]])),"NÃO","SIM")</f>
        <v>NÃO</v>
      </c>
      <c r="L1551" s="2" t="str">
        <f>IF(ISERR(FIND("02",GERAL[[#This Row],[ODS]])),"NÃO","SIM")</f>
        <v>NÃO</v>
      </c>
      <c r="M1551" s="2" t="str">
        <f>IF(ISERR(FIND("03",GERAL[[#This Row],[ODS]])),"NÃO","SIM")</f>
        <v>NÃO</v>
      </c>
      <c r="N1551" s="2" t="str">
        <f>IF(ISERR(FIND("04",GERAL[[#This Row],[ODS]])),"NÃO","SIM")</f>
        <v>NÃO</v>
      </c>
      <c r="O1551" s="2" t="str">
        <f>IF(ISERR(FIND("05",GERAL[[#This Row],[ODS]])),"NÃO","SIM")</f>
        <v>NÃO</v>
      </c>
      <c r="P1551" s="2" t="str">
        <f>IF(ISERR(FIND("06",GERAL[[#This Row],[ODS]])),"NÃO","SIM")</f>
        <v>NÃO</v>
      </c>
      <c r="Q1551" s="2" t="str">
        <f>IF(ISERR(FIND("07",GERAL[[#This Row],[ODS]])),"NÃO","SIM")</f>
        <v>NÃO</v>
      </c>
      <c r="R1551" s="2" t="str">
        <f>IF(ISERR(FIND("08",GERAL[[#This Row],[ODS]])),"NÃO","SIM")</f>
        <v>NÃO</v>
      </c>
      <c r="S1551" s="2" t="str">
        <f>IF(ISERR(FIND("09",GERAL[[#This Row],[ODS]])),"NÃO","SIM")</f>
        <v>NÃO</v>
      </c>
      <c r="T1551" s="2" t="str">
        <f>IF(ISERR(FIND("10",GERAL[[#This Row],[ODS]])),"NÃO","SIM")</f>
        <v>NÃO</v>
      </c>
      <c r="U1551" s="2" t="str">
        <f>IF(ISERR(FIND("11",GERAL[[#This Row],[ODS]])),"NÃO","SIM")</f>
        <v>NÃO</v>
      </c>
      <c r="V1551" s="2" t="str">
        <f>IF(ISERR(FIND("12",GERAL[[#This Row],[ODS]])),"NÃO","SIM")</f>
        <v>NÃO</v>
      </c>
      <c r="W1551" s="2" t="str">
        <f>IF(ISERR(FIND("13",GERAL[[#This Row],[ODS]])),"NÃO","SIM")</f>
        <v>NÃO</v>
      </c>
      <c r="X1551" s="2" t="str">
        <f>IF(ISERR(FIND("14",GERAL[[#This Row],[ODS]])),"NÃO","SIM")</f>
        <v>NÃO</v>
      </c>
      <c r="Y1551" s="2" t="str">
        <f>IF(ISERR(FIND("15",GERAL[[#This Row],[ODS]])),"NÃO","SIM")</f>
        <v>NÃO</v>
      </c>
      <c r="Z1551" s="2" t="str">
        <f>IF(ISERR(FIND("16",GERAL[[#This Row],[ODS]])),"NÃO","SIM")</f>
        <v>SIM</v>
      </c>
      <c r="AA1551" s="2" t="str">
        <f>IF(ISERR(FIND("17",GERAL[[#This Row],[ODS]])),"NÃO","SIM")</f>
        <v>SIM</v>
      </c>
      <c r="AB1551" s="1">
        <v>85.35346048050171</v>
      </c>
      <c r="AC1551" s="1">
        <v>97.053288530298033</v>
      </c>
      <c r="AD1551" s="1">
        <v>96.979327954987625</v>
      </c>
      <c r="AE1551" s="1">
        <v>94.031216337597073</v>
      </c>
      <c r="AF1551" s="1">
        <v>92.595736872977668</v>
      </c>
      <c r="AG1551" s="1" t="str">
        <f>GERAL[[#This Row],[SIGLA]]&amp;GERAL[[#This Row],[CÓD]]</f>
        <v>MTSF_IL</v>
      </c>
      <c r="AH1551" s="1">
        <f ca="1">VLOOKUP(GERAL[[#This Row],[REF_NOTA]],BASE_NOTAS[],7,FALSE)</f>
        <v>90.100829019040788</v>
      </c>
      <c r="AI1551" s="31">
        <f ca="1">IF(GERAL[[#This Row],[Nota 2025]]="",0,GERAL[[#This Row],[Nota 2026]]-GERAL[[#This Row],[Nota 2025]])</f>
        <v>-2.4949078539368799</v>
      </c>
    </row>
    <row r="1552" spans="1:35" ht="17" x14ac:dyDescent="0.35">
      <c r="A1552" s="2" t="s">
        <v>167</v>
      </c>
      <c r="B1552" s="2" t="s">
        <v>193</v>
      </c>
      <c r="C1552" s="2" t="s">
        <v>216</v>
      </c>
      <c r="D1552" s="15" t="s">
        <v>62</v>
      </c>
      <c r="E1552" s="2" t="s">
        <v>131</v>
      </c>
      <c r="F1552" s="2" t="str">
        <f>VLOOKUP(GERAL[[#This Row],[CÓD]],SEALL,6,FALSE)</f>
        <v>G</v>
      </c>
      <c r="G155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5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5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52" s="2" t="str">
        <f>VLOOKUP(GERAL[[#This Row],[CÓD]],SEALL,4,FALSE)</f>
        <v>16, 17</v>
      </c>
      <c r="K1552" s="2" t="str">
        <f>IF(ISERR(FIND("01",GERAL[[#This Row],[ODS]])),"NÃO","SIM")</f>
        <v>NÃO</v>
      </c>
      <c r="L1552" s="2" t="str">
        <f>IF(ISERR(FIND("02",GERAL[[#This Row],[ODS]])),"NÃO","SIM")</f>
        <v>NÃO</v>
      </c>
      <c r="M1552" s="2" t="str">
        <f>IF(ISERR(FIND("03",GERAL[[#This Row],[ODS]])),"NÃO","SIM")</f>
        <v>NÃO</v>
      </c>
      <c r="N1552" s="2" t="str">
        <f>IF(ISERR(FIND("04",GERAL[[#This Row],[ODS]])),"NÃO","SIM")</f>
        <v>NÃO</v>
      </c>
      <c r="O1552" s="2" t="str">
        <f>IF(ISERR(FIND("05",GERAL[[#This Row],[ODS]])),"NÃO","SIM")</f>
        <v>NÃO</v>
      </c>
      <c r="P1552" s="2" t="str">
        <f>IF(ISERR(FIND("06",GERAL[[#This Row],[ODS]])),"NÃO","SIM")</f>
        <v>NÃO</v>
      </c>
      <c r="Q1552" s="2" t="str">
        <f>IF(ISERR(FIND("07",GERAL[[#This Row],[ODS]])),"NÃO","SIM")</f>
        <v>NÃO</v>
      </c>
      <c r="R1552" s="2" t="str">
        <f>IF(ISERR(FIND("08",GERAL[[#This Row],[ODS]])),"NÃO","SIM")</f>
        <v>NÃO</v>
      </c>
      <c r="S1552" s="2" t="str">
        <f>IF(ISERR(FIND("09",GERAL[[#This Row],[ODS]])),"NÃO","SIM")</f>
        <v>NÃO</v>
      </c>
      <c r="T1552" s="2" t="str">
        <f>IF(ISERR(FIND("10",GERAL[[#This Row],[ODS]])),"NÃO","SIM")</f>
        <v>NÃO</v>
      </c>
      <c r="U1552" s="2" t="str">
        <f>IF(ISERR(FIND("11",GERAL[[#This Row],[ODS]])),"NÃO","SIM")</f>
        <v>NÃO</v>
      </c>
      <c r="V1552" s="2" t="str">
        <f>IF(ISERR(FIND("12",GERAL[[#This Row],[ODS]])),"NÃO","SIM")</f>
        <v>NÃO</v>
      </c>
      <c r="W1552" s="2" t="str">
        <f>IF(ISERR(FIND("13",GERAL[[#This Row],[ODS]])),"NÃO","SIM")</f>
        <v>NÃO</v>
      </c>
      <c r="X1552" s="2" t="str">
        <f>IF(ISERR(FIND("14",GERAL[[#This Row],[ODS]])),"NÃO","SIM")</f>
        <v>NÃO</v>
      </c>
      <c r="Y1552" s="2" t="str">
        <f>IF(ISERR(FIND("15",GERAL[[#This Row],[ODS]])),"NÃO","SIM")</f>
        <v>NÃO</v>
      </c>
      <c r="Z1552" s="2" t="str">
        <f>IF(ISERR(FIND("16",GERAL[[#This Row],[ODS]])),"NÃO","SIM")</f>
        <v>SIM</v>
      </c>
      <c r="AA1552" s="2" t="str">
        <f>IF(ISERR(FIND("17",GERAL[[#This Row],[ODS]])),"NÃO","SIM")</f>
        <v>SIM</v>
      </c>
      <c r="AB1552" s="1">
        <v>68.397391378172358</v>
      </c>
      <c r="AC1552" s="1">
        <v>94.237745408840269</v>
      </c>
      <c r="AD1552" s="1">
        <v>95.53819141620157</v>
      </c>
      <c r="AE1552" s="1">
        <v>90.229747982336534</v>
      </c>
      <c r="AF1552" s="1">
        <v>65.772944377144938</v>
      </c>
      <c r="AG1552" s="1" t="str">
        <f>GERAL[[#This Row],[SIGLA]]&amp;GERAL[[#This Row],[CÓD]]</f>
        <v>MSSF_IL</v>
      </c>
      <c r="AH1552" s="1">
        <f ca="1">VLOOKUP(GERAL[[#This Row],[REF_NOTA]],BASE_NOTAS[],7,FALSE)</f>
        <v>65.465532066301051</v>
      </c>
      <c r="AI1552" s="31">
        <f ca="1">IF(GERAL[[#This Row],[Nota 2025]]="",0,GERAL[[#This Row],[Nota 2026]]-GERAL[[#This Row],[Nota 2025]])</f>
        <v>-0.30741231084388687</v>
      </c>
    </row>
    <row r="1553" spans="1:35" ht="17" x14ac:dyDescent="0.35">
      <c r="A1553" s="2" t="s">
        <v>166</v>
      </c>
      <c r="B1553" s="2" t="s">
        <v>192</v>
      </c>
      <c r="C1553" s="2" t="s">
        <v>216</v>
      </c>
      <c r="D1553" s="15" t="s">
        <v>62</v>
      </c>
      <c r="E1553" s="2" t="s">
        <v>131</v>
      </c>
      <c r="F1553" s="2" t="str">
        <f>VLOOKUP(GERAL[[#This Row],[CÓD]],SEALL,6,FALSE)</f>
        <v>G</v>
      </c>
      <c r="G155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5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5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53" s="2" t="str">
        <f>VLOOKUP(GERAL[[#This Row],[CÓD]],SEALL,4,FALSE)</f>
        <v>16, 17</v>
      </c>
      <c r="K1553" s="2" t="str">
        <f>IF(ISERR(FIND("01",GERAL[[#This Row],[ODS]])),"NÃO","SIM")</f>
        <v>NÃO</v>
      </c>
      <c r="L1553" s="2" t="str">
        <f>IF(ISERR(FIND("02",GERAL[[#This Row],[ODS]])),"NÃO","SIM")</f>
        <v>NÃO</v>
      </c>
      <c r="M1553" s="2" t="str">
        <f>IF(ISERR(FIND("03",GERAL[[#This Row],[ODS]])),"NÃO","SIM")</f>
        <v>NÃO</v>
      </c>
      <c r="N1553" s="2" t="str">
        <f>IF(ISERR(FIND("04",GERAL[[#This Row],[ODS]])),"NÃO","SIM")</f>
        <v>NÃO</v>
      </c>
      <c r="O1553" s="2" t="str">
        <f>IF(ISERR(FIND("05",GERAL[[#This Row],[ODS]])),"NÃO","SIM")</f>
        <v>NÃO</v>
      </c>
      <c r="P1553" s="2" t="str">
        <f>IF(ISERR(FIND("06",GERAL[[#This Row],[ODS]])),"NÃO","SIM")</f>
        <v>NÃO</v>
      </c>
      <c r="Q1553" s="2" t="str">
        <f>IF(ISERR(FIND("07",GERAL[[#This Row],[ODS]])),"NÃO","SIM")</f>
        <v>NÃO</v>
      </c>
      <c r="R1553" s="2" t="str">
        <f>IF(ISERR(FIND("08",GERAL[[#This Row],[ODS]])),"NÃO","SIM")</f>
        <v>NÃO</v>
      </c>
      <c r="S1553" s="2" t="str">
        <f>IF(ISERR(FIND("09",GERAL[[#This Row],[ODS]])),"NÃO","SIM")</f>
        <v>NÃO</v>
      </c>
      <c r="T1553" s="2" t="str">
        <f>IF(ISERR(FIND("10",GERAL[[#This Row],[ODS]])),"NÃO","SIM")</f>
        <v>NÃO</v>
      </c>
      <c r="U1553" s="2" t="str">
        <f>IF(ISERR(FIND("11",GERAL[[#This Row],[ODS]])),"NÃO","SIM")</f>
        <v>NÃO</v>
      </c>
      <c r="V1553" s="2" t="str">
        <f>IF(ISERR(FIND("12",GERAL[[#This Row],[ODS]])),"NÃO","SIM")</f>
        <v>NÃO</v>
      </c>
      <c r="W1553" s="2" t="str">
        <f>IF(ISERR(FIND("13",GERAL[[#This Row],[ODS]])),"NÃO","SIM")</f>
        <v>NÃO</v>
      </c>
      <c r="X1553" s="2" t="str">
        <f>IF(ISERR(FIND("14",GERAL[[#This Row],[ODS]])),"NÃO","SIM")</f>
        <v>NÃO</v>
      </c>
      <c r="Y1553" s="2" t="str">
        <f>IF(ISERR(FIND("15",GERAL[[#This Row],[ODS]])),"NÃO","SIM")</f>
        <v>NÃO</v>
      </c>
      <c r="Z1553" s="2" t="str">
        <f>IF(ISERR(FIND("16",GERAL[[#This Row],[ODS]])),"NÃO","SIM")</f>
        <v>SIM</v>
      </c>
      <c r="AA1553" s="2" t="str">
        <f>IF(ISERR(FIND("17",GERAL[[#This Row],[ODS]])),"NÃO","SIM")</f>
        <v>SIM</v>
      </c>
      <c r="AB1553" s="1">
        <v>0</v>
      </c>
      <c r="AC1553" s="1">
        <v>0</v>
      </c>
      <c r="AD1553" s="1">
        <v>73.7420827604751</v>
      </c>
      <c r="AE1553" s="1">
        <v>37.216821017785861</v>
      </c>
      <c r="AF1553" s="1">
        <v>0</v>
      </c>
      <c r="AG1553" s="1" t="str">
        <f>GERAL[[#This Row],[SIGLA]]&amp;GERAL[[#This Row],[CÓD]]</f>
        <v>MGSF_IL</v>
      </c>
      <c r="AH1553" s="1">
        <f ca="1">VLOOKUP(GERAL[[#This Row],[REF_NOTA]],BASE_NOTAS[],7,FALSE)</f>
        <v>0</v>
      </c>
      <c r="AI1553" s="31">
        <f ca="1">IF(GERAL[[#This Row],[Nota 2025]]="",0,GERAL[[#This Row],[Nota 2026]]-GERAL[[#This Row],[Nota 2025]])</f>
        <v>0</v>
      </c>
    </row>
    <row r="1554" spans="1:35" ht="17" x14ac:dyDescent="0.35">
      <c r="A1554" s="2" t="s">
        <v>169</v>
      </c>
      <c r="B1554" s="2" t="s">
        <v>196</v>
      </c>
      <c r="C1554" s="2" t="s">
        <v>216</v>
      </c>
      <c r="D1554" s="15" t="s">
        <v>62</v>
      </c>
      <c r="E1554" s="2" t="s">
        <v>131</v>
      </c>
      <c r="F1554" s="2" t="str">
        <f>VLOOKUP(GERAL[[#This Row],[CÓD]],SEALL,6,FALSE)</f>
        <v>G</v>
      </c>
      <c r="G155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5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5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54" s="2" t="str">
        <f>VLOOKUP(GERAL[[#This Row],[CÓD]],SEALL,4,FALSE)</f>
        <v>16, 17</v>
      </c>
      <c r="K1554" s="2" t="str">
        <f>IF(ISERR(FIND("01",GERAL[[#This Row],[ODS]])),"NÃO","SIM")</f>
        <v>NÃO</v>
      </c>
      <c r="L1554" s="2" t="str">
        <f>IF(ISERR(FIND("02",GERAL[[#This Row],[ODS]])),"NÃO","SIM")</f>
        <v>NÃO</v>
      </c>
      <c r="M1554" s="2" t="str">
        <f>IF(ISERR(FIND("03",GERAL[[#This Row],[ODS]])),"NÃO","SIM")</f>
        <v>NÃO</v>
      </c>
      <c r="N1554" s="2" t="str">
        <f>IF(ISERR(FIND("04",GERAL[[#This Row],[ODS]])),"NÃO","SIM")</f>
        <v>NÃO</v>
      </c>
      <c r="O1554" s="2" t="str">
        <f>IF(ISERR(FIND("05",GERAL[[#This Row],[ODS]])),"NÃO","SIM")</f>
        <v>NÃO</v>
      </c>
      <c r="P1554" s="2" t="str">
        <f>IF(ISERR(FIND("06",GERAL[[#This Row],[ODS]])),"NÃO","SIM")</f>
        <v>NÃO</v>
      </c>
      <c r="Q1554" s="2" t="str">
        <f>IF(ISERR(FIND("07",GERAL[[#This Row],[ODS]])),"NÃO","SIM")</f>
        <v>NÃO</v>
      </c>
      <c r="R1554" s="2" t="str">
        <f>IF(ISERR(FIND("08",GERAL[[#This Row],[ODS]])),"NÃO","SIM")</f>
        <v>NÃO</v>
      </c>
      <c r="S1554" s="2" t="str">
        <f>IF(ISERR(FIND("09",GERAL[[#This Row],[ODS]])),"NÃO","SIM")</f>
        <v>NÃO</v>
      </c>
      <c r="T1554" s="2" t="str">
        <f>IF(ISERR(FIND("10",GERAL[[#This Row],[ODS]])),"NÃO","SIM")</f>
        <v>NÃO</v>
      </c>
      <c r="U1554" s="2" t="str">
        <f>IF(ISERR(FIND("11",GERAL[[#This Row],[ODS]])),"NÃO","SIM")</f>
        <v>NÃO</v>
      </c>
      <c r="V1554" s="2" t="str">
        <f>IF(ISERR(FIND("12",GERAL[[#This Row],[ODS]])),"NÃO","SIM")</f>
        <v>NÃO</v>
      </c>
      <c r="W1554" s="2" t="str">
        <f>IF(ISERR(FIND("13",GERAL[[#This Row],[ODS]])),"NÃO","SIM")</f>
        <v>NÃO</v>
      </c>
      <c r="X1554" s="2" t="str">
        <f>IF(ISERR(FIND("14",GERAL[[#This Row],[ODS]])),"NÃO","SIM")</f>
        <v>NÃO</v>
      </c>
      <c r="Y1554" s="2" t="str">
        <f>IF(ISERR(FIND("15",GERAL[[#This Row],[ODS]])),"NÃO","SIM")</f>
        <v>NÃO</v>
      </c>
      <c r="Z1554" s="2" t="str">
        <f>IF(ISERR(FIND("16",GERAL[[#This Row],[ODS]])),"NÃO","SIM")</f>
        <v>SIM</v>
      </c>
      <c r="AA1554" s="2" t="str">
        <f>IF(ISERR(FIND("17",GERAL[[#This Row],[ODS]])),"NÃO","SIM")</f>
        <v>SIM</v>
      </c>
      <c r="AB1554" s="1">
        <v>84.687324051132492</v>
      </c>
      <c r="AC1554" s="1">
        <v>92.5171871174757</v>
      </c>
      <c r="AD1554" s="1">
        <v>90.352147241861275</v>
      </c>
      <c r="AE1554" s="1">
        <v>61.027375617877247</v>
      </c>
      <c r="AF1554" s="1">
        <v>84.427937804683637</v>
      </c>
      <c r="AG1554" s="1" t="str">
        <f>GERAL[[#This Row],[SIGLA]]&amp;GERAL[[#This Row],[CÓD]]</f>
        <v>PASF_IL</v>
      </c>
      <c r="AH1554" s="1">
        <f ca="1">VLOOKUP(GERAL[[#This Row],[REF_NOTA]],BASE_NOTAS[],7,FALSE)</f>
        <v>78.585124122024823</v>
      </c>
      <c r="AI1554" s="31">
        <f ca="1">IF(GERAL[[#This Row],[Nota 2025]]="",0,GERAL[[#This Row],[Nota 2026]]-GERAL[[#This Row],[Nota 2025]])</f>
        <v>-5.8428136826588144</v>
      </c>
    </row>
    <row r="1555" spans="1:35" ht="17" x14ac:dyDescent="0.35">
      <c r="A1555" s="2" t="s">
        <v>170</v>
      </c>
      <c r="B1555" s="2" t="s">
        <v>197</v>
      </c>
      <c r="C1555" s="2" t="s">
        <v>216</v>
      </c>
      <c r="D1555" s="15" t="s">
        <v>62</v>
      </c>
      <c r="E1555" s="2" t="s">
        <v>131</v>
      </c>
      <c r="F1555" s="2" t="str">
        <f>VLOOKUP(GERAL[[#This Row],[CÓD]],SEALL,6,FALSE)</f>
        <v>G</v>
      </c>
      <c r="G155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5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5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55" s="2" t="str">
        <f>VLOOKUP(GERAL[[#This Row],[CÓD]],SEALL,4,FALSE)</f>
        <v>16, 17</v>
      </c>
      <c r="K1555" s="2" t="str">
        <f>IF(ISERR(FIND("01",GERAL[[#This Row],[ODS]])),"NÃO","SIM")</f>
        <v>NÃO</v>
      </c>
      <c r="L1555" s="2" t="str">
        <f>IF(ISERR(FIND("02",GERAL[[#This Row],[ODS]])),"NÃO","SIM")</f>
        <v>NÃO</v>
      </c>
      <c r="M1555" s="2" t="str">
        <f>IF(ISERR(FIND("03",GERAL[[#This Row],[ODS]])),"NÃO","SIM")</f>
        <v>NÃO</v>
      </c>
      <c r="N1555" s="2" t="str">
        <f>IF(ISERR(FIND("04",GERAL[[#This Row],[ODS]])),"NÃO","SIM")</f>
        <v>NÃO</v>
      </c>
      <c r="O1555" s="2" t="str">
        <f>IF(ISERR(FIND("05",GERAL[[#This Row],[ODS]])),"NÃO","SIM")</f>
        <v>NÃO</v>
      </c>
      <c r="P1555" s="2" t="str">
        <f>IF(ISERR(FIND("06",GERAL[[#This Row],[ODS]])),"NÃO","SIM")</f>
        <v>NÃO</v>
      </c>
      <c r="Q1555" s="2" t="str">
        <f>IF(ISERR(FIND("07",GERAL[[#This Row],[ODS]])),"NÃO","SIM")</f>
        <v>NÃO</v>
      </c>
      <c r="R1555" s="2" t="str">
        <f>IF(ISERR(FIND("08",GERAL[[#This Row],[ODS]])),"NÃO","SIM")</f>
        <v>NÃO</v>
      </c>
      <c r="S1555" s="2" t="str">
        <f>IF(ISERR(FIND("09",GERAL[[#This Row],[ODS]])),"NÃO","SIM")</f>
        <v>NÃO</v>
      </c>
      <c r="T1555" s="2" t="str">
        <f>IF(ISERR(FIND("10",GERAL[[#This Row],[ODS]])),"NÃO","SIM")</f>
        <v>NÃO</v>
      </c>
      <c r="U1555" s="2" t="str">
        <f>IF(ISERR(FIND("11",GERAL[[#This Row],[ODS]])),"NÃO","SIM")</f>
        <v>NÃO</v>
      </c>
      <c r="V1555" s="2" t="str">
        <f>IF(ISERR(FIND("12",GERAL[[#This Row],[ODS]])),"NÃO","SIM")</f>
        <v>NÃO</v>
      </c>
      <c r="W1555" s="2" t="str">
        <f>IF(ISERR(FIND("13",GERAL[[#This Row],[ODS]])),"NÃO","SIM")</f>
        <v>NÃO</v>
      </c>
      <c r="X1555" s="2" t="str">
        <f>IF(ISERR(FIND("14",GERAL[[#This Row],[ODS]])),"NÃO","SIM")</f>
        <v>NÃO</v>
      </c>
      <c r="Y1555" s="2" t="str">
        <f>IF(ISERR(FIND("15",GERAL[[#This Row],[ODS]])),"NÃO","SIM")</f>
        <v>NÃO</v>
      </c>
      <c r="Z1555" s="2" t="str">
        <f>IF(ISERR(FIND("16",GERAL[[#This Row],[ODS]])),"NÃO","SIM")</f>
        <v>SIM</v>
      </c>
      <c r="AA1555" s="2" t="str">
        <f>IF(ISERR(FIND("17",GERAL[[#This Row],[ODS]])),"NÃO","SIM")</f>
        <v>SIM</v>
      </c>
      <c r="AB1555" s="1">
        <v>83.779379055275669</v>
      </c>
      <c r="AC1555" s="1">
        <v>95.248992659147703</v>
      </c>
      <c r="AD1555" s="1">
        <v>97.018035445888813</v>
      </c>
      <c r="AE1555" s="1">
        <v>96.899330435454203</v>
      </c>
      <c r="AF1555" s="1">
        <v>96.614456523742504</v>
      </c>
      <c r="AG1555" s="1" t="str">
        <f>GERAL[[#This Row],[SIGLA]]&amp;GERAL[[#This Row],[CÓD]]</f>
        <v>PBSF_IL</v>
      </c>
      <c r="AH1555" s="1">
        <f ca="1">VLOOKUP(GERAL[[#This Row],[REF_NOTA]],BASE_NOTAS[],7,FALSE)</f>
        <v>100</v>
      </c>
      <c r="AI1555" s="31">
        <f ca="1">IF(GERAL[[#This Row],[Nota 2025]]="",0,GERAL[[#This Row],[Nota 2026]]-GERAL[[#This Row],[Nota 2025]])</f>
        <v>3.3855434762574959</v>
      </c>
    </row>
    <row r="1556" spans="1:35" ht="17" x14ac:dyDescent="0.35">
      <c r="A1556" s="2" t="s">
        <v>173</v>
      </c>
      <c r="B1556" s="2" t="s">
        <v>200</v>
      </c>
      <c r="C1556" s="2" t="s">
        <v>216</v>
      </c>
      <c r="D1556" s="15" t="s">
        <v>62</v>
      </c>
      <c r="E1556" s="2" t="s">
        <v>131</v>
      </c>
      <c r="F1556" s="2" t="str">
        <f>VLOOKUP(GERAL[[#This Row],[CÓD]],SEALL,6,FALSE)</f>
        <v>G</v>
      </c>
      <c r="G155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5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5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56" s="2" t="str">
        <f>VLOOKUP(GERAL[[#This Row],[CÓD]],SEALL,4,FALSE)</f>
        <v>16, 17</v>
      </c>
      <c r="K1556" s="2" t="str">
        <f>IF(ISERR(FIND("01",GERAL[[#This Row],[ODS]])),"NÃO","SIM")</f>
        <v>NÃO</v>
      </c>
      <c r="L1556" s="2" t="str">
        <f>IF(ISERR(FIND("02",GERAL[[#This Row],[ODS]])),"NÃO","SIM")</f>
        <v>NÃO</v>
      </c>
      <c r="M1556" s="2" t="str">
        <f>IF(ISERR(FIND("03",GERAL[[#This Row],[ODS]])),"NÃO","SIM")</f>
        <v>NÃO</v>
      </c>
      <c r="N1556" s="2" t="str">
        <f>IF(ISERR(FIND("04",GERAL[[#This Row],[ODS]])),"NÃO","SIM")</f>
        <v>NÃO</v>
      </c>
      <c r="O1556" s="2" t="str">
        <f>IF(ISERR(FIND("05",GERAL[[#This Row],[ODS]])),"NÃO","SIM")</f>
        <v>NÃO</v>
      </c>
      <c r="P1556" s="2" t="str">
        <f>IF(ISERR(FIND("06",GERAL[[#This Row],[ODS]])),"NÃO","SIM")</f>
        <v>NÃO</v>
      </c>
      <c r="Q1556" s="2" t="str">
        <f>IF(ISERR(FIND("07",GERAL[[#This Row],[ODS]])),"NÃO","SIM")</f>
        <v>NÃO</v>
      </c>
      <c r="R1556" s="2" t="str">
        <f>IF(ISERR(FIND("08",GERAL[[#This Row],[ODS]])),"NÃO","SIM")</f>
        <v>NÃO</v>
      </c>
      <c r="S1556" s="2" t="str">
        <f>IF(ISERR(FIND("09",GERAL[[#This Row],[ODS]])),"NÃO","SIM")</f>
        <v>NÃO</v>
      </c>
      <c r="T1556" s="2" t="str">
        <f>IF(ISERR(FIND("10",GERAL[[#This Row],[ODS]])),"NÃO","SIM")</f>
        <v>NÃO</v>
      </c>
      <c r="U1556" s="2" t="str">
        <f>IF(ISERR(FIND("11",GERAL[[#This Row],[ODS]])),"NÃO","SIM")</f>
        <v>NÃO</v>
      </c>
      <c r="V1556" s="2" t="str">
        <f>IF(ISERR(FIND("12",GERAL[[#This Row],[ODS]])),"NÃO","SIM")</f>
        <v>NÃO</v>
      </c>
      <c r="W1556" s="2" t="str">
        <f>IF(ISERR(FIND("13",GERAL[[#This Row],[ODS]])),"NÃO","SIM")</f>
        <v>NÃO</v>
      </c>
      <c r="X1556" s="2" t="str">
        <f>IF(ISERR(FIND("14",GERAL[[#This Row],[ODS]])),"NÃO","SIM")</f>
        <v>NÃO</v>
      </c>
      <c r="Y1556" s="2" t="str">
        <f>IF(ISERR(FIND("15",GERAL[[#This Row],[ODS]])),"NÃO","SIM")</f>
        <v>NÃO</v>
      </c>
      <c r="Z1556" s="2" t="str">
        <f>IF(ISERR(FIND("16",GERAL[[#This Row],[ODS]])),"NÃO","SIM")</f>
        <v>SIM</v>
      </c>
      <c r="AA1556" s="2" t="str">
        <f>IF(ISERR(FIND("17",GERAL[[#This Row],[ODS]])),"NÃO","SIM")</f>
        <v>SIM</v>
      </c>
      <c r="AB1556" s="1">
        <v>91.865179924424311</v>
      </c>
      <c r="AC1556" s="1">
        <v>98.300330288001987</v>
      </c>
      <c r="AD1556" s="1">
        <v>100</v>
      </c>
      <c r="AE1556" s="1">
        <v>99.188106243099952</v>
      </c>
      <c r="AF1556" s="1">
        <v>98.927656350052558</v>
      </c>
      <c r="AG1556" s="1" t="str">
        <f>GERAL[[#This Row],[SIGLA]]&amp;GERAL[[#This Row],[CÓD]]</f>
        <v>PRSF_IL</v>
      </c>
      <c r="AH1556" s="1">
        <f ca="1">VLOOKUP(GERAL[[#This Row],[REF_NOTA]],BASE_NOTAS[],7,FALSE)</f>
        <v>96.977545345459873</v>
      </c>
      <c r="AI1556" s="31">
        <f ca="1">IF(GERAL[[#This Row],[Nota 2025]]="",0,GERAL[[#This Row],[Nota 2026]]-GERAL[[#This Row],[Nota 2025]])</f>
        <v>-1.950111004592685</v>
      </c>
    </row>
    <row r="1557" spans="1:35" ht="17" x14ac:dyDescent="0.35">
      <c r="A1557" s="2" t="s">
        <v>171</v>
      </c>
      <c r="B1557" s="2" t="s">
        <v>198</v>
      </c>
      <c r="C1557" s="2" t="s">
        <v>216</v>
      </c>
      <c r="D1557" s="15" t="s">
        <v>62</v>
      </c>
      <c r="E1557" s="2" t="s">
        <v>131</v>
      </c>
      <c r="F1557" s="2" t="str">
        <f>VLOOKUP(GERAL[[#This Row],[CÓD]],SEALL,6,FALSE)</f>
        <v>G</v>
      </c>
      <c r="G155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5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5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57" s="2" t="str">
        <f>VLOOKUP(GERAL[[#This Row],[CÓD]],SEALL,4,FALSE)</f>
        <v>16, 17</v>
      </c>
      <c r="K1557" s="2" t="str">
        <f>IF(ISERR(FIND("01",GERAL[[#This Row],[ODS]])),"NÃO","SIM")</f>
        <v>NÃO</v>
      </c>
      <c r="L1557" s="2" t="str">
        <f>IF(ISERR(FIND("02",GERAL[[#This Row],[ODS]])),"NÃO","SIM")</f>
        <v>NÃO</v>
      </c>
      <c r="M1557" s="2" t="str">
        <f>IF(ISERR(FIND("03",GERAL[[#This Row],[ODS]])),"NÃO","SIM")</f>
        <v>NÃO</v>
      </c>
      <c r="N1557" s="2" t="str">
        <f>IF(ISERR(FIND("04",GERAL[[#This Row],[ODS]])),"NÃO","SIM")</f>
        <v>NÃO</v>
      </c>
      <c r="O1557" s="2" t="str">
        <f>IF(ISERR(FIND("05",GERAL[[#This Row],[ODS]])),"NÃO","SIM")</f>
        <v>NÃO</v>
      </c>
      <c r="P1557" s="2" t="str">
        <f>IF(ISERR(FIND("06",GERAL[[#This Row],[ODS]])),"NÃO","SIM")</f>
        <v>NÃO</v>
      </c>
      <c r="Q1557" s="2" t="str">
        <f>IF(ISERR(FIND("07",GERAL[[#This Row],[ODS]])),"NÃO","SIM")</f>
        <v>NÃO</v>
      </c>
      <c r="R1557" s="2" t="str">
        <f>IF(ISERR(FIND("08",GERAL[[#This Row],[ODS]])),"NÃO","SIM")</f>
        <v>NÃO</v>
      </c>
      <c r="S1557" s="2" t="str">
        <f>IF(ISERR(FIND("09",GERAL[[#This Row],[ODS]])),"NÃO","SIM")</f>
        <v>NÃO</v>
      </c>
      <c r="T1557" s="2" t="str">
        <f>IF(ISERR(FIND("10",GERAL[[#This Row],[ODS]])),"NÃO","SIM")</f>
        <v>NÃO</v>
      </c>
      <c r="U1557" s="2" t="str">
        <f>IF(ISERR(FIND("11",GERAL[[#This Row],[ODS]])),"NÃO","SIM")</f>
        <v>NÃO</v>
      </c>
      <c r="V1557" s="2" t="str">
        <f>IF(ISERR(FIND("12",GERAL[[#This Row],[ODS]])),"NÃO","SIM")</f>
        <v>NÃO</v>
      </c>
      <c r="W1557" s="2" t="str">
        <f>IF(ISERR(FIND("13",GERAL[[#This Row],[ODS]])),"NÃO","SIM")</f>
        <v>NÃO</v>
      </c>
      <c r="X1557" s="2" t="str">
        <f>IF(ISERR(FIND("14",GERAL[[#This Row],[ODS]])),"NÃO","SIM")</f>
        <v>NÃO</v>
      </c>
      <c r="Y1557" s="2" t="str">
        <f>IF(ISERR(FIND("15",GERAL[[#This Row],[ODS]])),"NÃO","SIM")</f>
        <v>NÃO</v>
      </c>
      <c r="Z1557" s="2" t="str">
        <f>IF(ISERR(FIND("16",GERAL[[#This Row],[ODS]])),"NÃO","SIM")</f>
        <v>SIM</v>
      </c>
      <c r="AA1557" s="2" t="str">
        <f>IF(ISERR(FIND("17",GERAL[[#This Row],[ODS]])),"NÃO","SIM")</f>
        <v>SIM</v>
      </c>
      <c r="AB1557" s="1">
        <v>47.652084155165667</v>
      </c>
      <c r="AC1557" s="1">
        <v>68.434524696122068</v>
      </c>
      <c r="AD1557" s="1">
        <v>72.153823415736113</v>
      </c>
      <c r="AE1557" s="1">
        <v>75.328725835293511</v>
      </c>
      <c r="AF1557" s="1">
        <v>73.030186320373545</v>
      </c>
      <c r="AG1557" s="1" t="str">
        <f>GERAL[[#This Row],[SIGLA]]&amp;GERAL[[#This Row],[CÓD]]</f>
        <v>PESF_IL</v>
      </c>
      <c r="AH1557" s="1">
        <f ca="1">VLOOKUP(GERAL[[#This Row],[REF_NOTA]],BASE_NOTAS[],7,FALSE)</f>
        <v>67.96422936489526</v>
      </c>
      <c r="AI1557" s="31">
        <f ca="1">IF(GERAL[[#This Row],[Nota 2025]]="",0,GERAL[[#This Row],[Nota 2026]]-GERAL[[#This Row],[Nota 2025]])</f>
        <v>-5.0659569554782848</v>
      </c>
    </row>
    <row r="1558" spans="1:35" ht="17" x14ac:dyDescent="0.35">
      <c r="A1558" s="2" t="s">
        <v>172</v>
      </c>
      <c r="B1558" s="2" t="s">
        <v>199</v>
      </c>
      <c r="C1558" s="2" t="s">
        <v>216</v>
      </c>
      <c r="D1558" s="15" t="s">
        <v>62</v>
      </c>
      <c r="E1558" s="2" t="s">
        <v>131</v>
      </c>
      <c r="F1558" s="2" t="str">
        <f>VLOOKUP(GERAL[[#This Row],[CÓD]],SEALL,6,FALSE)</f>
        <v>G</v>
      </c>
      <c r="G155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5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5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58" s="2" t="str">
        <f>VLOOKUP(GERAL[[#This Row],[CÓD]],SEALL,4,FALSE)</f>
        <v>16, 17</v>
      </c>
      <c r="K1558" s="2" t="str">
        <f>IF(ISERR(FIND("01",GERAL[[#This Row],[ODS]])),"NÃO","SIM")</f>
        <v>NÃO</v>
      </c>
      <c r="L1558" s="2" t="str">
        <f>IF(ISERR(FIND("02",GERAL[[#This Row],[ODS]])),"NÃO","SIM")</f>
        <v>NÃO</v>
      </c>
      <c r="M1558" s="2" t="str">
        <f>IF(ISERR(FIND("03",GERAL[[#This Row],[ODS]])),"NÃO","SIM")</f>
        <v>NÃO</v>
      </c>
      <c r="N1558" s="2" t="str">
        <f>IF(ISERR(FIND("04",GERAL[[#This Row],[ODS]])),"NÃO","SIM")</f>
        <v>NÃO</v>
      </c>
      <c r="O1558" s="2" t="str">
        <f>IF(ISERR(FIND("05",GERAL[[#This Row],[ODS]])),"NÃO","SIM")</f>
        <v>NÃO</v>
      </c>
      <c r="P1558" s="2" t="str">
        <f>IF(ISERR(FIND("06",GERAL[[#This Row],[ODS]])),"NÃO","SIM")</f>
        <v>NÃO</v>
      </c>
      <c r="Q1558" s="2" t="str">
        <f>IF(ISERR(FIND("07",GERAL[[#This Row],[ODS]])),"NÃO","SIM")</f>
        <v>NÃO</v>
      </c>
      <c r="R1558" s="2" t="str">
        <f>IF(ISERR(FIND("08",GERAL[[#This Row],[ODS]])),"NÃO","SIM")</f>
        <v>NÃO</v>
      </c>
      <c r="S1558" s="2" t="str">
        <f>IF(ISERR(FIND("09",GERAL[[#This Row],[ODS]])),"NÃO","SIM")</f>
        <v>NÃO</v>
      </c>
      <c r="T1558" s="2" t="str">
        <f>IF(ISERR(FIND("10",GERAL[[#This Row],[ODS]])),"NÃO","SIM")</f>
        <v>NÃO</v>
      </c>
      <c r="U1558" s="2" t="str">
        <f>IF(ISERR(FIND("11",GERAL[[#This Row],[ODS]])),"NÃO","SIM")</f>
        <v>NÃO</v>
      </c>
      <c r="V1558" s="2" t="str">
        <f>IF(ISERR(FIND("12",GERAL[[#This Row],[ODS]])),"NÃO","SIM")</f>
        <v>NÃO</v>
      </c>
      <c r="W1558" s="2" t="str">
        <f>IF(ISERR(FIND("13",GERAL[[#This Row],[ODS]])),"NÃO","SIM")</f>
        <v>NÃO</v>
      </c>
      <c r="X1558" s="2" t="str">
        <f>IF(ISERR(FIND("14",GERAL[[#This Row],[ODS]])),"NÃO","SIM")</f>
        <v>NÃO</v>
      </c>
      <c r="Y1558" s="2" t="str">
        <f>IF(ISERR(FIND("15",GERAL[[#This Row],[ODS]])),"NÃO","SIM")</f>
        <v>NÃO</v>
      </c>
      <c r="Z1558" s="2" t="str">
        <f>IF(ISERR(FIND("16",GERAL[[#This Row],[ODS]])),"NÃO","SIM")</f>
        <v>SIM</v>
      </c>
      <c r="AA1558" s="2" t="str">
        <f>IF(ISERR(FIND("17",GERAL[[#This Row],[ODS]])),"NÃO","SIM")</f>
        <v>SIM</v>
      </c>
      <c r="AB1558" s="1">
        <v>63.136036958814245</v>
      </c>
      <c r="AC1558" s="1">
        <v>84.20540475439509</v>
      </c>
      <c r="AD1558" s="1">
        <v>78.84853570685479</v>
      </c>
      <c r="AE1558" s="1">
        <v>76.615131914407783</v>
      </c>
      <c r="AF1558" s="1">
        <v>57.895993201749263</v>
      </c>
      <c r="AG1558" s="1" t="str">
        <f>GERAL[[#This Row],[SIGLA]]&amp;GERAL[[#This Row],[CÓD]]</f>
        <v>PISF_IL</v>
      </c>
      <c r="AH1558" s="1">
        <f ca="1">VLOOKUP(GERAL[[#This Row],[REF_NOTA]],BASE_NOTAS[],7,FALSE)</f>
        <v>59.956016262530433</v>
      </c>
      <c r="AI1558" s="31">
        <f ca="1">IF(GERAL[[#This Row],[Nota 2025]]="",0,GERAL[[#This Row],[Nota 2026]]-GERAL[[#This Row],[Nota 2025]])</f>
        <v>2.0600230607811696</v>
      </c>
    </row>
    <row r="1559" spans="1:35" ht="17" x14ac:dyDescent="0.35">
      <c r="A1559" s="2" t="s">
        <v>174</v>
      </c>
      <c r="B1559" s="2" t="s">
        <v>201</v>
      </c>
      <c r="C1559" s="2" t="s">
        <v>216</v>
      </c>
      <c r="D1559" s="15" t="s">
        <v>62</v>
      </c>
      <c r="E1559" s="2" t="s">
        <v>131</v>
      </c>
      <c r="F1559" s="2" t="str">
        <f>VLOOKUP(GERAL[[#This Row],[CÓD]],SEALL,6,FALSE)</f>
        <v>G</v>
      </c>
      <c r="G155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5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5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59" s="2" t="str">
        <f>VLOOKUP(GERAL[[#This Row],[CÓD]],SEALL,4,FALSE)</f>
        <v>16, 17</v>
      </c>
      <c r="K1559" s="2" t="str">
        <f>IF(ISERR(FIND("01",GERAL[[#This Row],[ODS]])),"NÃO","SIM")</f>
        <v>NÃO</v>
      </c>
      <c r="L1559" s="2" t="str">
        <f>IF(ISERR(FIND("02",GERAL[[#This Row],[ODS]])),"NÃO","SIM")</f>
        <v>NÃO</v>
      </c>
      <c r="M1559" s="2" t="str">
        <f>IF(ISERR(FIND("03",GERAL[[#This Row],[ODS]])),"NÃO","SIM")</f>
        <v>NÃO</v>
      </c>
      <c r="N1559" s="2" t="str">
        <f>IF(ISERR(FIND("04",GERAL[[#This Row],[ODS]])),"NÃO","SIM")</f>
        <v>NÃO</v>
      </c>
      <c r="O1559" s="2" t="str">
        <f>IF(ISERR(FIND("05",GERAL[[#This Row],[ODS]])),"NÃO","SIM")</f>
        <v>NÃO</v>
      </c>
      <c r="P1559" s="2" t="str">
        <f>IF(ISERR(FIND("06",GERAL[[#This Row],[ODS]])),"NÃO","SIM")</f>
        <v>NÃO</v>
      </c>
      <c r="Q1559" s="2" t="str">
        <f>IF(ISERR(FIND("07",GERAL[[#This Row],[ODS]])),"NÃO","SIM")</f>
        <v>NÃO</v>
      </c>
      <c r="R1559" s="2" t="str">
        <f>IF(ISERR(FIND("08",GERAL[[#This Row],[ODS]])),"NÃO","SIM")</f>
        <v>NÃO</v>
      </c>
      <c r="S1559" s="2" t="str">
        <f>IF(ISERR(FIND("09",GERAL[[#This Row],[ODS]])),"NÃO","SIM")</f>
        <v>NÃO</v>
      </c>
      <c r="T1559" s="2" t="str">
        <f>IF(ISERR(FIND("10",GERAL[[#This Row],[ODS]])),"NÃO","SIM")</f>
        <v>NÃO</v>
      </c>
      <c r="U1559" s="2" t="str">
        <f>IF(ISERR(FIND("11",GERAL[[#This Row],[ODS]])),"NÃO","SIM")</f>
        <v>NÃO</v>
      </c>
      <c r="V1559" s="2" t="str">
        <f>IF(ISERR(FIND("12",GERAL[[#This Row],[ODS]])),"NÃO","SIM")</f>
        <v>NÃO</v>
      </c>
      <c r="W1559" s="2" t="str">
        <f>IF(ISERR(FIND("13",GERAL[[#This Row],[ODS]])),"NÃO","SIM")</f>
        <v>NÃO</v>
      </c>
      <c r="X1559" s="2" t="str">
        <f>IF(ISERR(FIND("14",GERAL[[#This Row],[ODS]])),"NÃO","SIM")</f>
        <v>NÃO</v>
      </c>
      <c r="Y1559" s="2" t="str">
        <f>IF(ISERR(FIND("15",GERAL[[#This Row],[ODS]])),"NÃO","SIM")</f>
        <v>NÃO</v>
      </c>
      <c r="Z1559" s="2" t="str">
        <f>IF(ISERR(FIND("16",GERAL[[#This Row],[ODS]])),"NÃO","SIM")</f>
        <v>SIM</v>
      </c>
      <c r="AA1559" s="2" t="str">
        <f>IF(ISERR(FIND("17",GERAL[[#This Row],[ODS]])),"NÃO","SIM")</f>
        <v>SIM</v>
      </c>
      <c r="AB1559" s="1">
        <v>21.922624530200636</v>
      </c>
      <c r="AC1559" s="1">
        <v>84.276459657615007</v>
      </c>
      <c r="AD1559" s="1">
        <v>91.168063988546663</v>
      </c>
      <c r="AE1559" s="1">
        <v>94.473964170102946</v>
      </c>
      <c r="AF1559" s="1">
        <v>83.860893969327961</v>
      </c>
      <c r="AG1559" s="1" t="str">
        <f>GERAL[[#This Row],[SIGLA]]&amp;GERAL[[#This Row],[CÓD]]</f>
        <v>RJSF_IL</v>
      </c>
      <c r="AH1559" s="1">
        <f ca="1">VLOOKUP(GERAL[[#This Row],[REF_NOTA]],BASE_NOTAS[],7,FALSE)</f>
        <v>64.930998996378975</v>
      </c>
      <c r="AI1559" s="31">
        <f ca="1">IF(GERAL[[#This Row],[Nota 2025]]="",0,GERAL[[#This Row],[Nota 2026]]-GERAL[[#This Row],[Nota 2025]])</f>
        <v>-18.929894972948986</v>
      </c>
    </row>
    <row r="1560" spans="1:35" ht="17" x14ac:dyDescent="0.35">
      <c r="A1560" s="2" t="s">
        <v>175</v>
      </c>
      <c r="B1560" s="2" t="s">
        <v>202</v>
      </c>
      <c r="C1560" s="2" t="s">
        <v>216</v>
      </c>
      <c r="D1560" s="15" t="s">
        <v>62</v>
      </c>
      <c r="E1560" s="2" t="s">
        <v>131</v>
      </c>
      <c r="F1560" s="2" t="str">
        <f>VLOOKUP(GERAL[[#This Row],[CÓD]],SEALL,6,FALSE)</f>
        <v>G</v>
      </c>
      <c r="G156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6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6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60" s="2" t="str">
        <f>VLOOKUP(GERAL[[#This Row],[CÓD]],SEALL,4,FALSE)</f>
        <v>16, 17</v>
      </c>
      <c r="K1560" s="2" t="str">
        <f>IF(ISERR(FIND("01",GERAL[[#This Row],[ODS]])),"NÃO","SIM")</f>
        <v>NÃO</v>
      </c>
      <c r="L1560" s="2" t="str">
        <f>IF(ISERR(FIND("02",GERAL[[#This Row],[ODS]])),"NÃO","SIM")</f>
        <v>NÃO</v>
      </c>
      <c r="M1560" s="2" t="str">
        <f>IF(ISERR(FIND("03",GERAL[[#This Row],[ODS]])),"NÃO","SIM")</f>
        <v>NÃO</v>
      </c>
      <c r="N1560" s="2" t="str">
        <f>IF(ISERR(FIND("04",GERAL[[#This Row],[ODS]])),"NÃO","SIM")</f>
        <v>NÃO</v>
      </c>
      <c r="O1560" s="2" t="str">
        <f>IF(ISERR(FIND("05",GERAL[[#This Row],[ODS]])),"NÃO","SIM")</f>
        <v>NÃO</v>
      </c>
      <c r="P1560" s="2" t="str">
        <f>IF(ISERR(FIND("06",GERAL[[#This Row],[ODS]])),"NÃO","SIM")</f>
        <v>NÃO</v>
      </c>
      <c r="Q1560" s="2" t="str">
        <f>IF(ISERR(FIND("07",GERAL[[#This Row],[ODS]])),"NÃO","SIM")</f>
        <v>NÃO</v>
      </c>
      <c r="R1560" s="2" t="str">
        <f>IF(ISERR(FIND("08",GERAL[[#This Row],[ODS]])),"NÃO","SIM")</f>
        <v>NÃO</v>
      </c>
      <c r="S1560" s="2" t="str">
        <f>IF(ISERR(FIND("09",GERAL[[#This Row],[ODS]])),"NÃO","SIM")</f>
        <v>NÃO</v>
      </c>
      <c r="T1560" s="2" t="str">
        <f>IF(ISERR(FIND("10",GERAL[[#This Row],[ODS]])),"NÃO","SIM")</f>
        <v>NÃO</v>
      </c>
      <c r="U1560" s="2" t="str">
        <f>IF(ISERR(FIND("11",GERAL[[#This Row],[ODS]])),"NÃO","SIM")</f>
        <v>NÃO</v>
      </c>
      <c r="V1560" s="2" t="str">
        <f>IF(ISERR(FIND("12",GERAL[[#This Row],[ODS]])),"NÃO","SIM")</f>
        <v>NÃO</v>
      </c>
      <c r="W1560" s="2" t="str">
        <f>IF(ISERR(FIND("13",GERAL[[#This Row],[ODS]])),"NÃO","SIM")</f>
        <v>NÃO</v>
      </c>
      <c r="X1560" s="2" t="str">
        <f>IF(ISERR(FIND("14",GERAL[[#This Row],[ODS]])),"NÃO","SIM")</f>
        <v>NÃO</v>
      </c>
      <c r="Y1560" s="2" t="str">
        <f>IF(ISERR(FIND("15",GERAL[[#This Row],[ODS]])),"NÃO","SIM")</f>
        <v>NÃO</v>
      </c>
      <c r="Z1560" s="2" t="str">
        <f>IF(ISERR(FIND("16",GERAL[[#This Row],[ODS]])),"NÃO","SIM")</f>
        <v>SIM</v>
      </c>
      <c r="AA1560" s="2" t="str">
        <f>IF(ISERR(FIND("17",GERAL[[#This Row],[ODS]])),"NÃO","SIM")</f>
        <v>SIM</v>
      </c>
      <c r="AB1560" s="1">
        <v>0</v>
      </c>
      <c r="AC1560" s="1">
        <v>0</v>
      </c>
      <c r="AD1560" s="1">
        <v>0</v>
      </c>
      <c r="AE1560" s="1">
        <v>0</v>
      </c>
      <c r="AF1560" s="1">
        <v>0</v>
      </c>
      <c r="AG1560" s="1" t="str">
        <f>GERAL[[#This Row],[SIGLA]]&amp;GERAL[[#This Row],[CÓD]]</f>
        <v>RNSF_IL</v>
      </c>
      <c r="AH1560" s="1">
        <f ca="1">VLOOKUP(GERAL[[#This Row],[REF_NOTA]],BASE_NOTAS[],7,FALSE)</f>
        <v>0</v>
      </c>
      <c r="AI1560" s="31">
        <f ca="1">IF(GERAL[[#This Row],[Nota 2025]]="",0,GERAL[[#This Row],[Nota 2026]]-GERAL[[#This Row],[Nota 2025]])</f>
        <v>0</v>
      </c>
    </row>
    <row r="1561" spans="1:35" ht="17" x14ac:dyDescent="0.35">
      <c r="A1561" s="2" t="s">
        <v>178</v>
      </c>
      <c r="B1561" s="2" t="s">
        <v>205</v>
      </c>
      <c r="C1561" s="2" t="s">
        <v>216</v>
      </c>
      <c r="D1561" s="15" t="s">
        <v>62</v>
      </c>
      <c r="E1561" s="2" t="s">
        <v>131</v>
      </c>
      <c r="F1561" s="2" t="str">
        <f>VLOOKUP(GERAL[[#This Row],[CÓD]],SEALL,6,FALSE)</f>
        <v>G</v>
      </c>
      <c r="G156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6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6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61" s="2" t="str">
        <f>VLOOKUP(GERAL[[#This Row],[CÓD]],SEALL,4,FALSE)</f>
        <v>16, 17</v>
      </c>
      <c r="K1561" s="2" t="str">
        <f>IF(ISERR(FIND("01",GERAL[[#This Row],[ODS]])),"NÃO","SIM")</f>
        <v>NÃO</v>
      </c>
      <c r="L1561" s="2" t="str">
        <f>IF(ISERR(FIND("02",GERAL[[#This Row],[ODS]])),"NÃO","SIM")</f>
        <v>NÃO</v>
      </c>
      <c r="M1561" s="2" t="str">
        <f>IF(ISERR(FIND("03",GERAL[[#This Row],[ODS]])),"NÃO","SIM")</f>
        <v>NÃO</v>
      </c>
      <c r="N1561" s="2" t="str">
        <f>IF(ISERR(FIND("04",GERAL[[#This Row],[ODS]])),"NÃO","SIM")</f>
        <v>NÃO</v>
      </c>
      <c r="O1561" s="2" t="str">
        <f>IF(ISERR(FIND("05",GERAL[[#This Row],[ODS]])),"NÃO","SIM")</f>
        <v>NÃO</v>
      </c>
      <c r="P1561" s="2" t="str">
        <f>IF(ISERR(FIND("06",GERAL[[#This Row],[ODS]])),"NÃO","SIM")</f>
        <v>NÃO</v>
      </c>
      <c r="Q1561" s="2" t="str">
        <f>IF(ISERR(FIND("07",GERAL[[#This Row],[ODS]])),"NÃO","SIM")</f>
        <v>NÃO</v>
      </c>
      <c r="R1561" s="2" t="str">
        <f>IF(ISERR(FIND("08",GERAL[[#This Row],[ODS]])),"NÃO","SIM")</f>
        <v>NÃO</v>
      </c>
      <c r="S1561" s="2" t="str">
        <f>IF(ISERR(FIND("09",GERAL[[#This Row],[ODS]])),"NÃO","SIM")</f>
        <v>NÃO</v>
      </c>
      <c r="T1561" s="2" t="str">
        <f>IF(ISERR(FIND("10",GERAL[[#This Row],[ODS]])),"NÃO","SIM")</f>
        <v>NÃO</v>
      </c>
      <c r="U1561" s="2" t="str">
        <f>IF(ISERR(FIND("11",GERAL[[#This Row],[ODS]])),"NÃO","SIM")</f>
        <v>NÃO</v>
      </c>
      <c r="V1561" s="2" t="str">
        <f>IF(ISERR(FIND("12",GERAL[[#This Row],[ODS]])),"NÃO","SIM")</f>
        <v>NÃO</v>
      </c>
      <c r="W1561" s="2" t="str">
        <f>IF(ISERR(FIND("13",GERAL[[#This Row],[ODS]])),"NÃO","SIM")</f>
        <v>NÃO</v>
      </c>
      <c r="X1561" s="2" t="str">
        <f>IF(ISERR(FIND("14",GERAL[[#This Row],[ODS]])),"NÃO","SIM")</f>
        <v>NÃO</v>
      </c>
      <c r="Y1561" s="2" t="str">
        <f>IF(ISERR(FIND("15",GERAL[[#This Row],[ODS]])),"NÃO","SIM")</f>
        <v>NÃO</v>
      </c>
      <c r="Z1561" s="2" t="str">
        <f>IF(ISERR(FIND("16",GERAL[[#This Row],[ODS]])),"NÃO","SIM")</f>
        <v>SIM</v>
      </c>
      <c r="AA1561" s="2" t="str">
        <f>IF(ISERR(FIND("17",GERAL[[#This Row],[ODS]])),"NÃO","SIM")</f>
        <v>SIM</v>
      </c>
      <c r="AB1561" s="1">
        <v>0</v>
      </c>
      <c r="AC1561" s="1">
        <v>0</v>
      </c>
      <c r="AD1561" s="1">
        <v>0</v>
      </c>
      <c r="AE1561" s="1">
        <v>44.129020156223852</v>
      </c>
      <c r="AF1561" s="1">
        <v>0</v>
      </c>
      <c r="AG1561" s="1" t="str">
        <f>GERAL[[#This Row],[SIGLA]]&amp;GERAL[[#This Row],[CÓD]]</f>
        <v>RSSF_IL</v>
      </c>
      <c r="AH1561" s="1">
        <f ca="1">VLOOKUP(GERAL[[#This Row],[REF_NOTA]],BASE_NOTAS[],7,FALSE)</f>
        <v>29.243058711594813</v>
      </c>
      <c r="AI1561" s="31">
        <f ca="1">IF(GERAL[[#This Row],[Nota 2025]]="",0,GERAL[[#This Row],[Nota 2026]]-GERAL[[#This Row],[Nota 2025]])</f>
        <v>29.243058711594813</v>
      </c>
    </row>
    <row r="1562" spans="1:35" ht="17" x14ac:dyDescent="0.35">
      <c r="A1562" s="2" t="s">
        <v>176</v>
      </c>
      <c r="B1562" s="2" t="s">
        <v>203</v>
      </c>
      <c r="C1562" s="2" t="s">
        <v>216</v>
      </c>
      <c r="D1562" s="15" t="s">
        <v>62</v>
      </c>
      <c r="E1562" s="2" t="s">
        <v>131</v>
      </c>
      <c r="F1562" s="2" t="str">
        <f>VLOOKUP(GERAL[[#This Row],[CÓD]],SEALL,6,FALSE)</f>
        <v>G</v>
      </c>
      <c r="G156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6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6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62" s="2" t="str">
        <f>VLOOKUP(GERAL[[#This Row],[CÓD]],SEALL,4,FALSE)</f>
        <v>16, 17</v>
      </c>
      <c r="K1562" s="2" t="str">
        <f>IF(ISERR(FIND("01",GERAL[[#This Row],[ODS]])),"NÃO","SIM")</f>
        <v>NÃO</v>
      </c>
      <c r="L1562" s="2" t="str">
        <f>IF(ISERR(FIND("02",GERAL[[#This Row],[ODS]])),"NÃO","SIM")</f>
        <v>NÃO</v>
      </c>
      <c r="M1562" s="2" t="str">
        <f>IF(ISERR(FIND("03",GERAL[[#This Row],[ODS]])),"NÃO","SIM")</f>
        <v>NÃO</v>
      </c>
      <c r="N1562" s="2" t="str">
        <f>IF(ISERR(FIND("04",GERAL[[#This Row],[ODS]])),"NÃO","SIM")</f>
        <v>NÃO</v>
      </c>
      <c r="O1562" s="2" t="str">
        <f>IF(ISERR(FIND("05",GERAL[[#This Row],[ODS]])),"NÃO","SIM")</f>
        <v>NÃO</v>
      </c>
      <c r="P1562" s="2" t="str">
        <f>IF(ISERR(FIND("06",GERAL[[#This Row],[ODS]])),"NÃO","SIM")</f>
        <v>NÃO</v>
      </c>
      <c r="Q1562" s="2" t="str">
        <f>IF(ISERR(FIND("07",GERAL[[#This Row],[ODS]])),"NÃO","SIM")</f>
        <v>NÃO</v>
      </c>
      <c r="R1562" s="2" t="str">
        <f>IF(ISERR(FIND("08",GERAL[[#This Row],[ODS]])),"NÃO","SIM")</f>
        <v>NÃO</v>
      </c>
      <c r="S1562" s="2" t="str">
        <f>IF(ISERR(FIND("09",GERAL[[#This Row],[ODS]])),"NÃO","SIM")</f>
        <v>NÃO</v>
      </c>
      <c r="T1562" s="2" t="str">
        <f>IF(ISERR(FIND("10",GERAL[[#This Row],[ODS]])),"NÃO","SIM")</f>
        <v>NÃO</v>
      </c>
      <c r="U1562" s="2" t="str">
        <f>IF(ISERR(FIND("11",GERAL[[#This Row],[ODS]])),"NÃO","SIM")</f>
        <v>NÃO</v>
      </c>
      <c r="V1562" s="2" t="str">
        <f>IF(ISERR(FIND("12",GERAL[[#This Row],[ODS]])),"NÃO","SIM")</f>
        <v>NÃO</v>
      </c>
      <c r="W1562" s="2" t="str">
        <f>IF(ISERR(FIND("13",GERAL[[#This Row],[ODS]])),"NÃO","SIM")</f>
        <v>NÃO</v>
      </c>
      <c r="X1562" s="2" t="str">
        <f>IF(ISERR(FIND("14",GERAL[[#This Row],[ODS]])),"NÃO","SIM")</f>
        <v>NÃO</v>
      </c>
      <c r="Y1562" s="2" t="str">
        <f>IF(ISERR(FIND("15",GERAL[[#This Row],[ODS]])),"NÃO","SIM")</f>
        <v>NÃO</v>
      </c>
      <c r="Z1562" s="2" t="str">
        <f>IF(ISERR(FIND("16",GERAL[[#This Row],[ODS]])),"NÃO","SIM")</f>
        <v>SIM</v>
      </c>
      <c r="AA1562" s="2" t="str">
        <f>IF(ISERR(FIND("17",GERAL[[#This Row],[ODS]])),"NÃO","SIM")</f>
        <v>SIM</v>
      </c>
      <c r="AB1562" s="1">
        <v>95.662726042583415</v>
      </c>
      <c r="AC1562" s="1">
        <v>92.068517044220812</v>
      </c>
      <c r="AD1562" s="1">
        <v>90.930025032327933</v>
      </c>
      <c r="AE1562" s="1">
        <v>98.773984182467657</v>
      </c>
      <c r="AF1562" s="1">
        <v>96.925713233517001</v>
      </c>
      <c r="AG1562" s="1" t="str">
        <f>GERAL[[#This Row],[SIGLA]]&amp;GERAL[[#This Row],[CÓD]]</f>
        <v>ROSF_IL</v>
      </c>
      <c r="AH1562" s="1">
        <f ca="1">VLOOKUP(GERAL[[#This Row],[REF_NOTA]],BASE_NOTAS[],7,FALSE)</f>
        <v>96.367275233051643</v>
      </c>
      <c r="AI1562" s="31">
        <f ca="1">IF(GERAL[[#This Row],[Nota 2025]]="",0,GERAL[[#This Row],[Nota 2026]]-GERAL[[#This Row],[Nota 2025]])</f>
        <v>-0.55843800046535819</v>
      </c>
    </row>
    <row r="1563" spans="1:35" ht="17" x14ac:dyDescent="0.35">
      <c r="A1563" s="2" t="s">
        <v>177</v>
      </c>
      <c r="B1563" s="2" t="s">
        <v>204</v>
      </c>
      <c r="C1563" s="2" t="s">
        <v>216</v>
      </c>
      <c r="D1563" s="15" t="s">
        <v>62</v>
      </c>
      <c r="E1563" s="2" t="s">
        <v>131</v>
      </c>
      <c r="F1563" s="2" t="str">
        <f>VLOOKUP(GERAL[[#This Row],[CÓD]],SEALL,6,FALSE)</f>
        <v>G</v>
      </c>
      <c r="G156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6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6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63" s="2" t="str">
        <f>VLOOKUP(GERAL[[#This Row],[CÓD]],SEALL,4,FALSE)</f>
        <v>16, 17</v>
      </c>
      <c r="K1563" s="2" t="str">
        <f>IF(ISERR(FIND("01",GERAL[[#This Row],[ODS]])),"NÃO","SIM")</f>
        <v>NÃO</v>
      </c>
      <c r="L1563" s="2" t="str">
        <f>IF(ISERR(FIND("02",GERAL[[#This Row],[ODS]])),"NÃO","SIM")</f>
        <v>NÃO</v>
      </c>
      <c r="M1563" s="2" t="str">
        <f>IF(ISERR(FIND("03",GERAL[[#This Row],[ODS]])),"NÃO","SIM")</f>
        <v>NÃO</v>
      </c>
      <c r="N1563" s="2" t="str">
        <f>IF(ISERR(FIND("04",GERAL[[#This Row],[ODS]])),"NÃO","SIM")</f>
        <v>NÃO</v>
      </c>
      <c r="O1563" s="2" t="str">
        <f>IF(ISERR(FIND("05",GERAL[[#This Row],[ODS]])),"NÃO","SIM")</f>
        <v>NÃO</v>
      </c>
      <c r="P1563" s="2" t="str">
        <f>IF(ISERR(FIND("06",GERAL[[#This Row],[ODS]])),"NÃO","SIM")</f>
        <v>NÃO</v>
      </c>
      <c r="Q1563" s="2" t="str">
        <f>IF(ISERR(FIND("07",GERAL[[#This Row],[ODS]])),"NÃO","SIM")</f>
        <v>NÃO</v>
      </c>
      <c r="R1563" s="2" t="str">
        <f>IF(ISERR(FIND("08",GERAL[[#This Row],[ODS]])),"NÃO","SIM")</f>
        <v>NÃO</v>
      </c>
      <c r="S1563" s="2" t="str">
        <f>IF(ISERR(FIND("09",GERAL[[#This Row],[ODS]])),"NÃO","SIM")</f>
        <v>NÃO</v>
      </c>
      <c r="T1563" s="2" t="str">
        <f>IF(ISERR(FIND("10",GERAL[[#This Row],[ODS]])),"NÃO","SIM")</f>
        <v>NÃO</v>
      </c>
      <c r="U1563" s="2" t="str">
        <f>IF(ISERR(FIND("11",GERAL[[#This Row],[ODS]])),"NÃO","SIM")</f>
        <v>NÃO</v>
      </c>
      <c r="V1563" s="2" t="str">
        <f>IF(ISERR(FIND("12",GERAL[[#This Row],[ODS]])),"NÃO","SIM")</f>
        <v>NÃO</v>
      </c>
      <c r="W1563" s="2" t="str">
        <f>IF(ISERR(FIND("13",GERAL[[#This Row],[ODS]])),"NÃO","SIM")</f>
        <v>NÃO</v>
      </c>
      <c r="X1563" s="2" t="str">
        <f>IF(ISERR(FIND("14",GERAL[[#This Row],[ODS]])),"NÃO","SIM")</f>
        <v>NÃO</v>
      </c>
      <c r="Y1563" s="2" t="str">
        <f>IF(ISERR(FIND("15",GERAL[[#This Row],[ODS]])),"NÃO","SIM")</f>
        <v>NÃO</v>
      </c>
      <c r="Z1563" s="2" t="str">
        <f>IF(ISERR(FIND("16",GERAL[[#This Row],[ODS]])),"NÃO","SIM")</f>
        <v>SIM</v>
      </c>
      <c r="AA1563" s="2" t="str">
        <f>IF(ISERR(FIND("17",GERAL[[#This Row],[ODS]])),"NÃO","SIM")</f>
        <v>SIM</v>
      </c>
      <c r="AB1563" s="1">
        <v>79.378507369640872</v>
      </c>
      <c r="AC1563" s="1">
        <v>80.749573335437461</v>
      </c>
      <c r="AD1563" s="1">
        <v>58.174509970247186</v>
      </c>
      <c r="AE1563" s="1">
        <v>87.161006297045162</v>
      </c>
      <c r="AF1563" s="1">
        <v>92.32408924831249</v>
      </c>
      <c r="AG1563" s="1" t="str">
        <f>GERAL[[#This Row],[SIGLA]]&amp;GERAL[[#This Row],[CÓD]]</f>
        <v>RRSF_IL</v>
      </c>
      <c r="AH1563" s="1">
        <f ca="1">VLOOKUP(GERAL[[#This Row],[REF_NOTA]],BASE_NOTAS[],7,FALSE)</f>
        <v>80.292931736032472</v>
      </c>
      <c r="AI1563" s="31">
        <f ca="1">IF(GERAL[[#This Row],[Nota 2025]]="",0,GERAL[[#This Row],[Nota 2026]]-GERAL[[#This Row],[Nota 2025]])</f>
        <v>-12.031157512280018</v>
      </c>
    </row>
    <row r="1564" spans="1:35" ht="17" x14ac:dyDescent="0.35">
      <c r="A1564" s="2" t="s">
        <v>179</v>
      </c>
      <c r="B1564" s="2" t="s">
        <v>194</v>
      </c>
      <c r="C1564" s="2" t="s">
        <v>216</v>
      </c>
      <c r="D1564" s="15" t="s">
        <v>62</v>
      </c>
      <c r="E1564" s="2" t="s">
        <v>131</v>
      </c>
      <c r="F1564" s="2" t="str">
        <f>VLOOKUP(GERAL[[#This Row],[CÓD]],SEALL,6,FALSE)</f>
        <v>G</v>
      </c>
      <c r="G156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6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6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64" s="2" t="str">
        <f>VLOOKUP(GERAL[[#This Row],[CÓD]],SEALL,4,FALSE)</f>
        <v>16, 17</v>
      </c>
      <c r="K1564" s="2" t="str">
        <f>IF(ISERR(FIND("01",GERAL[[#This Row],[ODS]])),"NÃO","SIM")</f>
        <v>NÃO</v>
      </c>
      <c r="L1564" s="2" t="str">
        <f>IF(ISERR(FIND("02",GERAL[[#This Row],[ODS]])),"NÃO","SIM")</f>
        <v>NÃO</v>
      </c>
      <c r="M1564" s="2" t="str">
        <f>IF(ISERR(FIND("03",GERAL[[#This Row],[ODS]])),"NÃO","SIM")</f>
        <v>NÃO</v>
      </c>
      <c r="N1564" s="2" t="str">
        <f>IF(ISERR(FIND("04",GERAL[[#This Row],[ODS]])),"NÃO","SIM")</f>
        <v>NÃO</v>
      </c>
      <c r="O1564" s="2" t="str">
        <f>IF(ISERR(FIND("05",GERAL[[#This Row],[ODS]])),"NÃO","SIM")</f>
        <v>NÃO</v>
      </c>
      <c r="P1564" s="2" t="str">
        <f>IF(ISERR(FIND("06",GERAL[[#This Row],[ODS]])),"NÃO","SIM")</f>
        <v>NÃO</v>
      </c>
      <c r="Q1564" s="2" t="str">
        <f>IF(ISERR(FIND("07",GERAL[[#This Row],[ODS]])),"NÃO","SIM")</f>
        <v>NÃO</v>
      </c>
      <c r="R1564" s="2" t="str">
        <f>IF(ISERR(FIND("08",GERAL[[#This Row],[ODS]])),"NÃO","SIM")</f>
        <v>NÃO</v>
      </c>
      <c r="S1564" s="2" t="str">
        <f>IF(ISERR(FIND("09",GERAL[[#This Row],[ODS]])),"NÃO","SIM")</f>
        <v>NÃO</v>
      </c>
      <c r="T1564" s="2" t="str">
        <f>IF(ISERR(FIND("10",GERAL[[#This Row],[ODS]])),"NÃO","SIM")</f>
        <v>NÃO</v>
      </c>
      <c r="U1564" s="2" t="str">
        <f>IF(ISERR(FIND("11",GERAL[[#This Row],[ODS]])),"NÃO","SIM")</f>
        <v>NÃO</v>
      </c>
      <c r="V1564" s="2" t="str">
        <f>IF(ISERR(FIND("12",GERAL[[#This Row],[ODS]])),"NÃO","SIM")</f>
        <v>NÃO</v>
      </c>
      <c r="W1564" s="2" t="str">
        <f>IF(ISERR(FIND("13",GERAL[[#This Row],[ODS]])),"NÃO","SIM")</f>
        <v>NÃO</v>
      </c>
      <c r="X1564" s="2" t="str">
        <f>IF(ISERR(FIND("14",GERAL[[#This Row],[ODS]])),"NÃO","SIM")</f>
        <v>NÃO</v>
      </c>
      <c r="Y1564" s="2" t="str">
        <f>IF(ISERR(FIND("15",GERAL[[#This Row],[ODS]])),"NÃO","SIM")</f>
        <v>NÃO</v>
      </c>
      <c r="Z1564" s="2" t="str">
        <f>IF(ISERR(FIND("16",GERAL[[#This Row],[ODS]])),"NÃO","SIM")</f>
        <v>SIM</v>
      </c>
      <c r="AA1564" s="2" t="str">
        <f>IF(ISERR(FIND("17",GERAL[[#This Row],[ODS]])),"NÃO","SIM")</f>
        <v>SIM</v>
      </c>
      <c r="AB1564" s="1">
        <v>95.287919225759907</v>
      </c>
      <c r="AC1564" s="1">
        <v>99.814475404034326</v>
      </c>
      <c r="AD1564" s="1">
        <v>95.636907293567944</v>
      </c>
      <c r="AE1564" s="1">
        <v>97.389920937396184</v>
      </c>
      <c r="AF1564" s="1">
        <v>100</v>
      </c>
      <c r="AG1564" s="1" t="str">
        <f>GERAL[[#This Row],[SIGLA]]&amp;GERAL[[#This Row],[CÓD]]</f>
        <v>SCSF_IL</v>
      </c>
      <c r="AH1564" s="1">
        <f ca="1">VLOOKUP(GERAL[[#This Row],[REF_NOTA]],BASE_NOTAS[],7,FALSE)</f>
        <v>96.181946531971434</v>
      </c>
      <c r="AI1564" s="31">
        <f ca="1">IF(GERAL[[#This Row],[Nota 2025]]="",0,GERAL[[#This Row],[Nota 2026]]-GERAL[[#This Row],[Nota 2025]])</f>
        <v>-3.818053468028566</v>
      </c>
    </row>
    <row r="1565" spans="1:35" ht="17" x14ac:dyDescent="0.35">
      <c r="A1565" s="2" t="s">
        <v>181</v>
      </c>
      <c r="B1565" s="2" t="s">
        <v>186</v>
      </c>
      <c r="C1565" s="2" t="s">
        <v>216</v>
      </c>
      <c r="D1565" s="15" t="s">
        <v>62</v>
      </c>
      <c r="E1565" s="2" t="s">
        <v>131</v>
      </c>
      <c r="F1565" s="2" t="str">
        <f>VLOOKUP(GERAL[[#This Row],[CÓD]],SEALL,6,FALSE)</f>
        <v>G</v>
      </c>
      <c r="G156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6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6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65" s="2" t="str">
        <f>VLOOKUP(GERAL[[#This Row],[CÓD]],SEALL,4,FALSE)</f>
        <v>16, 17</v>
      </c>
      <c r="K1565" s="2" t="str">
        <f>IF(ISERR(FIND("01",GERAL[[#This Row],[ODS]])),"NÃO","SIM")</f>
        <v>NÃO</v>
      </c>
      <c r="L1565" s="2" t="str">
        <f>IF(ISERR(FIND("02",GERAL[[#This Row],[ODS]])),"NÃO","SIM")</f>
        <v>NÃO</v>
      </c>
      <c r="M1565" s="2" t="str">
        <f>IF(ISERR(FIND("03",GERAL[[#This Row],[ODS]])),"NÃO","SIM")</f>
        <v>NÃO</v>
      </c>
      <c r="N1565" s="2" t="str">
        <f>IF(ISERR(FIND("04",GERAL[[#This Row],[ODS]])),"NÃO","SIM")</f>
        <v>NÃO</v>
      </c>
      <c r="O1565" s="2" t="str">
        <f>IF(ISERR(FIND("05",GERAL[[#This Row],[ODS]])),"NÃO","SIM")</f>
        <v>NÃO</v>
      </c>
      <c r="P1565" s="2" t="str">
        <f>IF(ISERR(FIND("06",GERAL[[#This Row],[ODS]])),"NÃO","SIM")</f>
        <v>NÃO</v>
      </c>
      <c r="Q1565" s="2" t="str">
        <f>IF(ISERR(FIND("07",GERAL[[#This Row],[ODS]])),"NÃO","SIM")</f>
        <v>NÃO</v>
      </c>
      <c r="R1565" s="2" t="str">
        <f>IF(ISERR(FIND("08",GERAL[[#This Row],[ODS]])),"NÃO","SIM")</f>
        <v>NÃO</v>
      </c>
      <c r="S1565" s="2" t="str">
        <f>IF(ISERR(FIND("09",GERAL[[#This Row],[ODS]])),"NÃO","SIM")</f>
        <v>NÃO</v>
      </c>
      <c r="T1565" s="2" t="str">
        <f>IF(ISERR(FIND("10",GERAL[[#This Row],[ODS]])),"NÃO","SIM")</f>
        <v>NÃO</v>
      </c>
      <c r="U1565" s="2" t="str">
        <f>IF(ISERR(FIND("11",GERAL[[#This Row],[ODS]])),"NÃO","SIM")</f>
        <v>NÃO</v>
      </c>
      <c r="V1565" s="2" t="str">
        <f>IF(ISERR(FIND("12",GERAL[[#This Row],[ODS]])),"NÃO","SIM")</f>
        <v>NÃO</v>
      </c>
      <c r="W1565" s="2" t="str">
        <f>IF(ISERR(FIND("13",GERAL[[#This Row],[ODS]])),"NÃO","SIM")</f>
        <v>NÃO</v>
      </c>
      <c r="X1565" s="2" t="str">
        <f>IF(ISERR(FIND("14",GERAL[[#This Row],[ODS]])),"NÃO","SIM")</f>
        <v>NÃO</v>
      </c>
      <c r="Y1565" s="2" t="str">
        <f>IF(ISERR(FIND("15",GERAL[[#This Row],[ODS]])),"NÃO","SIM")</f>
        <v>NÃO</v>
      </c>
      <c r="Z1565" s="2" t="str">
        <f>IF(ISERR(FIND("16",GERAL[[#This Row],[ODS]])),"NÃO","SIM")</f>
        <v>SIM</v>
      </c>
      <c r="AA1565" s="2" t="str">
        <f>IF(ISERR(FIND("17",GERAL[[#This Row],[ODS]])),"NÃO","SIM")</f>
        <v>SIM</v>
      </c>
      <c r="AB1565" s="1">
        <v>70.37221038419446</v>
      </c>
      <c r="AC1565" s="1">
        <v>67.938883745714406</v>
      </c>
      <c r="AD1565" s="1">
        <v>72.017389293723269</v>
      </c>
      <c r="AE1565" s="1">
        <v>78.96202136209466</v>
      </c>
      <c r="AF1565" s="1">
        <v>68.884946520556653</v>
      </c>
      <c r="AG1565" s="1" t="str">
        <f>GERAL[[#This Row],[SIGLA]]&amp;GERAL[[#This Row],[CÓD]]</f>
        <v>SPSF_IL</v>
      </c>
      <c r="AH1565" s="1">
        <f ca="1">VLOOKUP(GERAL[[#This Row],[REF_NOTA]],BASE_NOTAS[],7,FALSE)</f>
        <v>58.99589968751085</v>
      </c>
      <c r="AI1565" s="31">
        <f ca="1">IF(GERAL[[#This Row],[Nota 2025]]="",0,GERAL[[#This Row],[Nota 2026]]-GERAL[[#This Row],[Nota 2025]])</f>
        <v>-9.8890468330458035</v>
      </c>
    </row>
    <row r="1566" spans="1:35" ht="17" x14ac:dyDescent="0.35">
      <c r="A1566" s="2" t="s">
        <v>180</v>
      </c>
      <c r="B1566" s="2" t="s">
        <v>206</v>
      </c>
      <c r="C1566" s="2" t="s">
        <v>216</v>
      </c>
      <c r="D1566" s="15" t="s">
        <v>62</v>
      </c>
      <c r="E1566" s="2" t="s">
        <v>131</v>
      </c>
      <c r="F1566" s="2" t="str">
        <f>VLOOKUP(GERAL[[#This Row],[CÓD]],SEALL,6,FALSE)</f>
        <v>G</v>
      </c>
      <c r="G156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6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6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66" s="2" t="str">
        <f>VLOOKUP(GERAL[[#This Row],[CÓD]],SEALL,4,FALSE)</f>
        <v>16, 17</v>
      </c>
      <c r="K1566" s="2" t="str">
        <f>IF(ISERR(FIND("01",GERAL[[#This Row],[ODS]])),"NÃO","SIM")</f>
        <v>NÃO</v>
      </c>
      <c r="L1566" s="2" t="str">
        <f>IF(ISERR(FIND("02",GERAL[[#This Row],[ODS]])),"NÃO","SIM")</f>
        <v>NÃO</v>
      </c>
      <c r="M1566" s="2" t="str">
        <f>IF(ISERR(FIND("03",GERAL[[#This Row],[ODS]])),"NÃO","SIM")</f>
        <v>NÃO</v>
      </c>
      <c r="N1566" s="2" t="str">
        <f>IF(ISERR(FIND("04",GERAL[[#This Row],[ODS]])),"NÃO","SIM")</f>
        <v>NÃO</v>
      </c>
      <c r="O1566" s="2" t="str">
        <f>IF(ISERR(FIND("05",GERAL[[#This Row],[ODS]])),"NÃO","SIM")</f>
        <v>NÃO</v>
      </c>
      <c r="P1566" s="2" t="str">
        <f>IF(ISERR(FIND("06",GERAL[[#This Row],[ODS]])),"NÃO","SIM")</f>
        <v>NÃO</v>
      </c>
      <c r="Q1566" s="2" t="str">
        <f>IF(ISERR(FIND("07",GERAL[[#This Row],[ODS]])),"NÃO","SIM")</f>
        <v>NÃO</v>
      </c>
      <c r="R1566" s="2" t="str">
        <f>IF(ISERR(FIND("08",GERAL[[#This Row],[ODS]])),"NÃO","SIM")</f>
        <v>NÃO</v>
      </c>
      <c r="S1566" s="2" t="str">
        <f>IF(ISERR(FIND("09",GERAL[[#This Row],[ODS]])),"NÃO","SIM")</f>
        <v>NÃO</v>
      </c>
      <c r="T1566" s="2" t="str">
        <f>IF(ISERR(FIND("10",GERAL[[#This Row],[ODS]])),"NÃO","SIM")</f>
        <v>NÃO</v>
      </c>
      <c r="U1566" s="2" t="str">
        <f>IF(ISERR(FIND("11",GERAL[[#This Row],[ODS]])),"NÃO","SIM")</f>
        <v>NÃO</v>
      </c>
      <c r="V1566" s="2" t="str">
        <f>IF(ISERR(FIND("12",GERAL[[#This Row],[ODS]])),"NÃO","SIM")</f>
        <v>NÃO</v>
      </c>
      <c r="W1566" s="2" t="str">
        <f>IF(ISERR(FIND("13",GERAL[[#This Row],[ODS]])),"NÃO","SIM")</f>
        <v>NÃO</v>
      </c>
      <c r="X1566" s="2" t="str">
        <f>IF(ISERR(FIND("14",GERAL[[#This Row],[ODS]])),"NÃO","SIM")</f>
        <v>NÃO</v>
      </c>
      <c r="Y1566" s="2" t="str">
        <f>IF(ISERR(FIND("15",GERAL[[#This Row],[ODS]])),"NÃO","SIM")</f>
        <v>NÃO</v>
      </c>
      <c r="Z1566" s="2" t="str">
        <f>IF(ISERR(FIND("16",GERAL[[#This Row],[ODS]])),"NÃO","SIM")</f>
        <v>SIM</v>
      </c>
      <c r="AA1566" s="2" t="str">
        <f>IF(ISERR(FIND("17",GERAL[[#This Row],[ODS]])),"NÃO","SIM")</f>
        <v>SIM</v>
      </c>
      <c r="AB1566" s="1">
        <v>91.883884808433777</v>
      </c>
      <c r="AC1566" s="1">
        <v>90.25118144677063</v>
      </c>
      <c r="AD1566" s="1">
        <v>81.638705405454246</v>
      </c>
      <c r="AE1566" s="1">
        <v>83.806547562570245</v>
      </c>
      <c r="AF1566" s="1">
        <v>86.776600702713893</v>
      </c>
      <c r="AG1566" s="1" t="str">
        <f>GERAL[[#This Row],[SIGLA]]&amp;GERAL[[#This Row],[CÓD]]</f>
        <v>SESF_IL</v>
      </c>
      <c r="AH1566" s="1">
        <f ca="1">VLOOKUP(GERAL[[#This Row],[REF_NOTA]],BASE_NOTAS[],7,FALSE)</f>
        <v>87.486152720192507</v>
      </c>
      <c r="AI1566" s="31">
        <f ca="1">IF(GERAL[[#This Row],[Nota 2025]]="",0,GERAL[[#This Row],[Nota 2026]]-GERAL[[#This Row],[Nota 2025]])</f>
        <v>0.70955201747861452</v>
      </c>
    </row>
    <row r="1567" spans="1:35" ht="17" x14ac:dyDescent="0.35">
      <c r="A1567" s="2" t="s">
        <v>182</v>
      </c>
      <c r="B1567" s="2" t="s">
        <v>185</v>
      </c>
      <c r="C1567" s="2" t="s">
        <v>216</v>
      </c>
      <c r="D1567" s="15" t="s">
        <v>62</v>
      </c>
      <c r="E1567" s="2" t="s">
        <v>131</v>
      </c>
      <c r="F1567" s="2" t="str">
        <f>VLOOKUP(GERAL[[#This Row],[CÓD]],SEALL,6,FALSE)</f>
        <v>G</v>
      </c>
      <c r="G156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6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6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67" s="2" t="str">
        <f>VLOOKUP(GERAL[[#This Row],[CÓD]],SEALL,4,FALSE)</f>
        <v>16, 17</v>
      </c>
      <c r="K1567" s="2" t="str">
        <f>IF(ISERR(FIND("01",GERAL[[#This Row],[ODS]])),"NÃO","SIM")</f>
        <v>NÃO</v>
      </c>
      <c r="L1567" s="2" t="str">
        <f>IF(ISERR(FIND("02",GERAL[[#This Row],[ODS]])),"NÃO","SIM")</f>
        <v>NÃO</v>
      </c>
      <c r="M1567" s="2" t="str">
        <f>IF(ISERR(FIND("03",GERAL[[#This Row],[ODS]])),"NÃO","SIM")</f>
        <v>NÃO</v>
      </c>
      <c r="N1567" s="2" t="str">
        <f>IF(ISERR(FIND("04",GERAL[[#This Row],[ODS]])),"NÃO","SIM")</f>
        <v>NÃO</v>
      </c>
      <c r="O1567" s="2" t="str">
        <f>IF(ISERR(FIND("05",GERAL[[#This Row],[ODS]])),"NÃO","SIM")</f>
        <v>NÃO</v>
      </c>
      <c r="P1567" s="2" t="str">
        <f>IF(ISERR(FIND("06",GERAL[[#This Row],[ODS]])),"NÃO","SIM")</f>
        <v>NÃO</v>
      </c>
      <c r="Q1567" s="2" t="str">
        <f>IF(ISERR(FIND("07",GERAL[[#This Row],[ODS]])),"NÃO","SIM")</f>
        <v>NÃO</v>
      </c>
      <c r="R1567" s="2" t="str">
        <f>IF(ISERR(FIND("08",GERAL[[#This Row],[ODS]])),"NÃO","SIM")</f>
        <v>NÃO</v>
      </c>
      <c r="S1567" s="2" t="str">
        <f>IF(ISERR(FIND("09",GERAL[[#This Row],[ODS]])),"NÃO","SIM")</f>
        <v>NÃO</v>
      </c>
      <c r="T1567" s="2" t="str">
        <f>IF(ISERR(FIND("10",GERAL[[#This Row],[ODS]])),"NÃO","SIM")</f>
        <v>NÃO</v>
      </c>
      <c r="U1567" s="2" t="str">
        <f>IF(ISERR(FIND("11",GERAL[[#This Row],[ODS]])),"NÃO","SIM")</f>
        <v>NÃO</v>
      </c>
      <c r="V1567" s="2" t="str">
        <f>IF(ISERR(FIND("12",GERAL[[#This Row],[ODS]])),"NÃO","SIM")</f>
        <v>NÃO</v>
      </c>
      <c r="W1567" s="2" t="str">
        <f>IF(ISERR(FIND("13",GERAL[[#This Row],[ODS]])),"NÃO","SIM")</f>
        <v>NÃO</v>
      </c>
      <c r="X1567" s="2" t="str">
        <f>IF(ISERR(FIND("14",GERAL[[#This Row],[ODS]])),"NÃO","SIM")</f>
        <v>NÃO</v>
      </c>
      <c r="Y1567" s="2" t="str">
        <f>IF(ISERR(FIND("15",GERAL[[#This Row],[ODS]])),"NÃO","SIM")</f>
        <v>NÃO</v>
      </c>
      <c r="Z1567" s="2" t="str">
        <f>IF(ISERR(FIND("16",GERAL[[#This Row],[ODS]])),"NÃO","SIM")</f>
        <v>SIM</v>
      </c>
      <c r="AA1567" s="2" t="str">
        <f>IF(ISERR(FIND("17",GERAL[[#This Row],[ODS]])),"NÃO","SIM")</f>
        <v>SIM</v>
      </c>
      <c r="AB1567" s="1">
        <v>0</v>
      </c>
      <c r="AC1567" s="1">
        <v>71.16284860929116</v>
      </c>
      <c r="AD1567" s="1">
        <v>79.16890373902109</v>
      </c>
      <c r="AE1567" s="1">
        <v>79.569257239414014</v>
      </c>
      <c r="AF1567" s="1">
        <v>55.45870950293908</v>
      </c>
      <c r="AG1567" s="1" t="str">
        <f>GERAL[[#This Row],[SIGLA]]&amp;GERAL[[#This Row],[CÓD]]</f>
        <v>TOSF_IL</v>
      </c>
      <c r="AH1567" s="1">
        <f ca="1">VLOOKUP(GERAL[[#This Row],[REF_NOTA]],BASE_NOTAS[],7,FALSE)</f>
        <v>29.694734277744345</v>
      </c>
      <c r="AI1567" s="31">
        <f ca="1">IF(GERAL[[#This Row],[Nota 2025]]="",0,GERAL[[#This Row],[Nota 2026]]-GERAL[[#This Row],[Nota 2025]])</f>
        <v>-25.763975225194734</v>
      </c>
    </row>
    <row r="1568" spans="1:35" ht="17" x14ac:dyDescent="0.35">
      <c r="A1568" s="2" t="s">
        <v>0</v>
      </c>
      <c r="B1568" s="2" t="s">
        <v>156</v>
      </c>
      <c r="C1568" s="2" t="s">
        <v>216</v>
      </c>
      <c r="D1568" s="15" t="s">
        <v>63</v>
      </c>
      <c r="E1568" s="2" t="s">
        <v>132</v>
      </c>
      <c r="F1568" s="2" t="str">
        <f>VLOOKUP(GERAL[[#This Row],[CÓD]],SEALL,6,FALSE)</f>
        <v>G</v>
      </c>
      <c r="G156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6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6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68" s="2" t="str">
        <f>VLOOKUP(GERAL[[#This Row],[CÓD]],SEALL,4,FALSE)</f>
        <v>16, 17</v>
      </c>
      <c r="K1568" s="2" t="str">
        <f>IF(ISERR(FIND("01",GERAL[[#This Row],[ODS]])),"NÃO","SIM")</f>
        <v>NÃO</v>
      </c>
      <c r="L1568" s="2" t="str">
        <f>IF(ISERR(FIND("02",GERAL[[#This Row],[ODS]])),"NÃO","SIM")</f>
        <v>NÃO</v>
      </c>
      <c r="M1568" s="2" t="str">
        <f>IF(ISERR(FIND("03",GERAL[[#This Row],[ODS]])),"NÃO","SIM")</f>
        <v>NÃO</v>
      </c>
      <c r="N1568" s="2" t="str">
        <f>IF(ISERR(FIND("04",GERAL[[#This Row],[ODS]])),"NÃO","SIM")</f>
        <v>NÃO</v>
      </c>
      <c r="O1568" s="2" t="str">
        <f>IF(ISERR(FIND("05",GERAL[[#This Row],[ODS]])),"NÃO","SIM")</f>
        <v>NÃO</v>
      </c>
      <c r="P1568" s="2" t="str">
        <f>IF(ISERR(FIND("06",GERAL[[#This Row],[ODS]])),"NÃO","SIM")</f>
        <v>NÃO</v>
      </c>
      <c r="Q1568" s="2" t="str">
        <f>IF(ISERR(FIND("07",GERAL[[#This Row],[ODS]])),"NÃO","SIM")</f>
        <v>NÃO</v>
      </c>
      <c r="R1568" s="2" t="str">
        <f>IF(ISERR(FIND("08",GERAL[[#This Row],[ODS]])),"NÃO","SIM")</f>
        <v>NÃO</v>
      </c>
      <c r="S1568" s="2" t="str">
        <f>IF(ISERR(FIND("09",GERAL[[#This Row],[ODS]])),"NÃO","SIM")</f>
        <v>NÃO</v>
      </c>
      <c r="T1568" s="2" t="str">
        <f>IF(ISERR(FIND("10",GERAL[[#This Row],[ODS]])),"NÃO","SIM")</f>
        <v>NÃO</v>
      </c>
      <c r="U1568" s="2" t="str">
        <f>IF(ISERR(FIND("11",GERAL[[#This Row],[ODS]])),"NÃO","SIM")</f>
        <v>NÃO</v>
      </c>
      <c r="V1568" s="2" t="str">
        <f>IF(ISERR(FIND("12",GERAL[[#This Row],[ODS]])),"NÃO","SIM")</f>
        <v>NÃO</v>
      </c>
      <c r="W1568" s="2" t="str">
        <f>IF(ISERR(FIND("13",GERAL[[#This Row],[ODS]])),"NÃO","SIM")</f>
        <v>NÃO</v>
      </c>
      <c r="X1568" s="2" t="str">
        <f>IF(ISERR(FIND("14",GERAL[[#This Row],[ODS]])),"NÃO","SIM")</f>
        <v>NÃO</v>
      </c>
      <c r="Y1568" s="2" t="str">
        <f>IF(ISERR(FIND("15",GERAL[[#This Row],[ODS]])),"NÃO","SIM")</f>
        <v>NÃO</v>
      </c>
      <c r="Z1568" s="2" t="str">
        <f>IF(ISERR(FIND("16",GERAL[[#This Row],[ODS]])),"NÃO","SIM")</f>
        <v>SIM</v>
      </c>
      <c r="AA1568" s="2" t="str">
        <f>IF(ISERR(FIND("17",GERAL[[#This Row],[ODS]])),"NÃO","SIM")</f>
        <v>SIM</v>
      </c>
      <c r="AB1568" s="1">
        <v>23.982394751435738</v>
      </c>
      <c r="AC1568" s="1">
        <v>22.164484697004507</v>
      </c>
      <c r="AD1568" s="1">
        <v>29.401664111551547</v>
      </c>
      <c r="AE1568" s="1">
        <v>8.0856676157231337</v>
      </c>
      <c r="AF1568" s="1">
        <v>25.211969887824313</v>
      </c>
      <c r="AG1568" s="1" t="str">
        <f>GERAL[[#This Row],[SIGLA]]&amp;GERAL[[#This Row],[CÓD]]</f>
        <v>ACSF_PC</v>
      </c>
      <c r="AH1568" s="1">
        <f ca="1">VLOOKUP(GERAL[[#This Row],[REF_NOTA]],BASE_NOTAS[],7,FALSE)</f>
        <v>22.117177133960002</v>
      </c>
      <c r="AI1568" s="31">
        <f ca="1">IF(GERAL[[#This Row],[Nota 2025]]="",0,GERAL[[#This Row],[Nota 2026]]-GERAL[[#This Row],[Nota 2025]])</f>
        <v>-3.0947927538643114</v>
      </c>
    </row>
    <row r="1569" spans="1:35" ht="17" x14ac:dyDescent="0.35">
      <c r="A1569" s="2" t="s">
        <v>1</v>
      </c>
      <c r="B1569" s="2" t="s">
        <v>157</v>
      </c>
      <c r="C1569" s="2" t="s">
        <v>216</v>
      </c>
      <c r="D1569" s="15" t="s">
        <v>63</v>
      </c>
      <c r="E1569" s="2" t="s">
        <v>132</v>
      </c>
      <c r="F1569" s="2" t="str">
        <f>VLOOKUP(GERAL[[#This Row],[CÓD]],SEALL,6,FALSE)</f>
        <v>G</v>
      </c>
      <c r="G156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6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6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69" s="2" t="str">
        <f>VLOOKUP(GERAL[[#This Row],[CÓD]],SEALL,4,FALSE)</f>
        <v>16, 17</v>
      </c>
      <c r="K1569" s="2" t="str">
        <f>IF(ISERR(FIND("01",GERAL[[#This Row],[ODS]])),"NÃO","SIM")</f>
        <v>NÃO</v>
      </c>
      <c r="L1569" s="2" t="str">
        <f>IF(ISERR(FIND("02",GERAL[[#This Row],[ODS]])),"NÃO","SIM")</f>
        <v>NÃO</v>
      </c>
      <c r="M1569" s="2" t="str">
        <f>IF(ISERR(FIND("03",GERAL[[#This Row],[ODS]])),"NÃO","SIM")</f>
        <v>NÃO</v>
      </c>
      <c r="N1569" s="2" t="str">
        <f>IF(ISERR(FIND("04",GERAL[[#This Row],[ODS]])),"NÃO","SIM")</f>
        <v>NÃO</v>
      </c>
      <c r="O1569" s="2" t="str">
        <f>IF(ISERR(FIND("05",GERAL[[#This Row],[ODS]])),"NÃO","SIM")</f>
        <v>NÃO</v>
      </c>
      <c r="P1569" s="2" t="str">
        <f>IF(ISERR(FIND("06",GERAL[[#This Row],[ODS]])),"NÃO","SIM")</f>
        <v>NÃO</v>
      </c>
      <c r="Q1569" s="2" t="str">
        <f>IF(ISERR(FIND("07",GERAL[[#This Row],[ODS]])),"NÃO","SIM")</f>
        <v>NÃO</v>
      </c>
      <c r="R1569" s="2" t="str">
        <f>IF(ISERR(FIND("08",GERAL[[#This Row],[ODS]])),"NÃO","SIM")</f>
        <v>NÃO</v>
      </c>
      <c r="S1569" s="2" t="str">
        <f>IF(ISERR(FIND("09",GERAL[[#This Row],[ODS]])),"NÃO","SIM")</f>
        <v>NÃO</v>
      </c>
      <c r="T1569" s="2" t="str">
        <f>IF(ISERR(FIND("10",GERAL[[#This Row],[ODS]])),"NÃO","SIM")</f>
        <v>NÃO</v>
      </c>
      <c r="U1569" s="2" t="str">
        <f>IF(ISERR(FIND("11",GERAL[[#This Row],[ODS]])),"NÃO","SIM")</f>
        <v>NÃO</v>
      </c>
      <c r="V1569" s="2" t="str">
        <f>IF(ISERR(FIND("12",GERAL[[#This Row],[ODS]])),"NÃO","SIM")</f>
        <v>NÃO</v>
      </c>
      <c r="W1569" s="2" t="str">
        <f>IF(ISERR(FIND("13",GERAL[[#This Row],[ODS]])),"NÃO","SIM")</f>
        <v>NÃO</v>
      </c>
      <c r="X1569" s="2" t="str">
        <f>IF(ISERR(FIND("14",GERAL[[#This Row],[ODS]])),"NÃO","SIM")</f>
        <v>NÃO</v>
      </c>
      <c r="Y1569" s="2" t="str">
        <f>IF(ISERR(FIND("15",GERAL[[#This Row],[ODS]])),"NÃO","SIM")</f>
        <v>NÃO</v>
      </c>
      <c r="Z1569" s="2" t="str">
        <f>IF(ISERR(FIND("16",GERAL[[#This Row],[ODS]])),"NÃO","SIM")</f>
        <v>SIM</v>
      </c>
      <c r="AA1569" s="2" t="str">
        <f>IF(ISERR(FIND("17",GERAL[[#This Row],[ODS]])),"NÃO","SIM")</f>
        <v>SIM</v>
      </c>
      <c r="AB1569" s="1">
        <v>60.802030136566124</v>
      </c>
      <c r="AC1569" s="1">
        <v>84.815818310459633</v>
      </c>
      <c r="AD1569" s="1">
        <v>29.341505797877648</v>
      </c>
      <c r="AE1569" s="1">
        <v>14.648037566058225</v>
      </c>
      <c r="AF1569" s="1">
        <v>64.777379932338405</v>
      </c>
      <c r="AG1569" s="1" t="str">
        <f>GERAL[[#This Row],[SIGLA]]&amp;GERAL[[#This Row],[CÓD]]</f>
        <v>ALSF_PC</v>
      </c>
      <c r="AH1569" s="1">
        <f ca="1">VLOOKUP(GERAL[[#This Row],[REF_NOTA]],BASE_NOTAS[],7,FALSE)</f>
        <v>55.266093916137152</v>
      </c>
      <c r="AI1569" s="31">
        <f ca="1">IF(GERAL[[#This Row],[Nota 2025]]="",0,GERAL[[#This Row],[Nota 2026]]-GERAL[[#This Row],[Nota 2025]])</f>
        <v>-9.5112860162012538</v>
      </c>
    </row>
    <row r="1570" spans="1:35" ht="17" x14ac:dyDescent="0.35">
      <c r="A1570" s="2" t="s">
        <v>159</v>
      </c>
      <c r="B1570" s="2" t="s">
        <v>184</v>
      </c>
      <c r="C1570" s="2" t="s">
        <v>216</v>
      </c>
      <c r="D1570" s="15" t="s">
        <v>63</v>
      </c>
      <c r="E1570" s="2" t="s">
        <v>132</v>
      </c>
      <c r="F1570" s="2" t="str">
        <f>VLOOKUP(GERAL[[#This Row],[CÓD]],SEALL,6,FALSE)</f>
        <v>G</v>
      </c>
      <c r="G157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7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7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70" s="2" t="str">
        <f>VLOOKUP(GERAL[[#This Row],[CÓD]],SEALL,4,FALSE)</f>
        <v>16, 17</v>
      </c>
      <c r="K1570" s="2" t="str">
        <f>IF(ISERR(FIND("01",GERAL[[#This Row],[ODS]])),"NÃO","SIM")</f>
        <v>NÃO</v>
      </c>
      <c r="L1570" s="2" t="str">
        <f>IF(ISERR(FIND("02",GERAL[[#This Row],[ODS]])),"NÃO","SIM")</f>
        <v>NÃO</v>
      </c>
      <c r="M1570" s="2" t="str">
        <f>IF(ISERR(FIND("03",GERAL[[#This Row],[ODS]])),"NÃO","SIM")</f>
        <v>NÃO</v>
      </c>
      <c r="N1570" s="2" t="str">
        <f>IF(ISERR(FIND("04",GERAL[[#This Row],[ODS]])),"NÃO","SIM")</f>
        <v>NÃO</v>
      </c>
      <c r="O1570" s="2" t="str">
        <f>IF(ISERR(FIND("05",GERAL[[#This Row],[ODS]])),"NÃO","SIM")</f>
        <v>NÃO</v>
      </c>
      <c r="P1570" s="2" t="str">
        <f>IF(ISERR(FIND("06",GERAL[[#This Row],[ODS]])),"NÃO","SIM")</f>
        <v>NÃO</v>
      </c>
      <c r="Q1570" s="2" t="str">
        <f>IF(ISERR(FIND("07",GERAL[[#This Row],[ODS]])),"NÃO","SIM")</f>
        <v>NÃO</v>
      </c>
      <c r="R1570" s="2" t="str">
        <f>IF(ISERR(FIND("08",GERAL[[#This Row],[ODS]])),"NÃO","SIM")</f>
        <v>NÃO</v>
      </c>
      <c r="S1570" s="2" t="str">
        <f>IF(ISERR(FIND("09",GERAL[[#This Row],[ODS]])),"NÃO","SIM")</f>
        <v>NÃO</v>
      </c>
      <c r="T1570" s="2" t="str">
        <f>IF(ISERR(FIND("10",GERAL[[#This Row],[ODS]])),"NÃO","SIM")</f>
        <v>NÃO</v>
      </c>
      <c r="U1570" s="2" t="str">
        <f>IF(ISERR(FIND("11",GERAL[[#This Row],[ODS]])),"NÃO","SIM")</f>
        <v>NÃO</v>
      </c>
      <c r="V1570" s="2" t="str">
        <f>IF(ISERR(FIND("12",GERAL[[#This Row],[ODS]])),"NÃO","SIM")</f>
        <v>NÃO</v>
      </c>
      <c r="W1570" s="2" t="str">
        <f>IF(ISERR(FIND("13",GERAL[[#This Row],[ODS]])),"NÃO","SIM")</f>
        <v>NÃO</v>
      </c>
      <c r="X1570" s="2" t="str">
        <f>IF(ISERR(FIND("14",GERAL[[#This Row],[ODS]])),"NÃO","SIM")</f>
        <v>NÃO</v>
      </c>
      <c r="Y1570" s="2" t="str">
        <f>IF(ISERR(FIND("15",GERAL[[#This Row],[ODS]])),"NÃO","SIM")</f>
        <v>NÃO</v>
      </c>
      <c r="Z1570" s="2" t="str">
        <f>IF(ISERR(FIND("16",GERAL[[#This Row],[ODS]])),"NÃO","SIM")</f>
        <v>SIM</v>
      </c>
      <c r="AA1570" s="2" t="str">
        <f>IF(ISERR(FIND("17",GERAL[[#This Row],[ODS]])),"NÃO","SIM")</f>
        <v>SIM</v>
      </c>
      <c r="AB1570" s="1">
        <v>100</v>
      </c>
      <c r="AC1570" s="1">
        <v>100</v>
      </c>
      <c r="AD1570" s="1">
        <v>99.561460674471192</v>
      </c>
      <c r="AE1570" s="1">
        <v>100</v>
      </c>
      <c r="AF1570" s="1">
        <v>70.44777325357137</v>
      </c>
      <c r="AG1570" s="1" t="str">
        <f>GERAL[[#This Row],[SIGLA]]&amp;GERAL[[#This Row],[CÓD]]</f>
        <v>APSF_PC</v>
      </c>
      <c r="AH1570" s="1">
        <f ca="1">VLOOKUP(GERAL[[#This Row],[REF_NOTA]],BASE_NOTAS[],7,FALSE)</f>
        <v>64.485961270243507</v>
      </c>
      <c r="AI1570" s="31">
        <f ca="1">IF(GERAL[[#This Row],[Nota 2025]]="",0,GERAL[[#This Row],[Nota 2026]]-GERAL[[#This Row],[Nota 2025]])</f>
        <v>-5.9618119833278627</v>
      </c>
    </row>
    <row r="1571" spans="1:35" ht="17" x14ac:dyDescent="0.35">
      <c r="A1571" s="2" t="s">
        <v>155</v>
      </c>
      <c r="B1571" s="2" t="s">
        <v>158</v>
      </c>
      <c r="C1571" s="2" t="s">
        <v>216</v>
      </c>
      <c r="D1571" s="15" t="s">
        <v>63</v>
      </c>
      <c r="E1571" s="2" t="s">
        <v>132</v>
      </c>
      <c r="F1571" s="2" t="str">
        <f>VLOOKUP(GERAL[[#This Row],[CÓD]],SEALL,6,FALSE)</f>
        <v>G</v>
      </c>
      <c r="G157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7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7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71" s="2" t="str">
        <f>VLOOKUP(GERAL[[#This Row],[CÓD]],SEALL,4,FALSE)</f>
        <v>16, 17</v>
      </c>
      <c r="K1571" s="2" t="str">
        <f>IF(ISERR(FIND("01",GERAL[[#This Row],[ODS]])),"NÃO","SIM")</f>
        <v>NÃO</v>
      </c>
      <c r="L1571" s="2" t="str">
        <f>IF(ISERR(FIND("02",GERAL[[#This Row],[ODS]])),"NÃO","SIM")</f>
        <v>NÃO</v>
      </c>
      <c r="M1571" s="2" t="str">
        <f>IF(ISERR(FIND("03",GERAL[[#This Row],[ODS]])),"NÃO","SIM")</f>
        <v>NÃO</v>
      </c>
      <c r="N1571" s="2" t="str">
        <f>IF(ISERR(FIND("04",GERAL[[#This Row],[ODS]])),"NÃO","SIM")</f>
        <v>NÃO</v>
      </c>
      <c r="O1571" s="2" t="str">
        <f>IF(ISERR(FIND("05",GERAL[[#This Row],[ODS]])),"NÃO","SIM")</f>
        <v>NÃO</v>
      </c>
      <c r="P1571" s="2" t="str">
        <f>IF(ISERR(FIND("06",GERAL[[#This Row],[ODS]])),"NÃO","SIM")</f>
        <v>NÃO</v>
      </c>
      <c r="Q1571" s="2" t="str">
        <f>IF(ISERR(FIND("07",GERAL[[#This Row],[ODS]])),"NÃO","SIM")</f>
        <v>NÃO</v>
      </c>
      <c r="R1571" s="2" t="str">
        <f>IF(ISERR(FIND("08",GERAL[[#This Row],[ODS]])),"NÃO","SIM")</f>
        <v>NÃO</v>
      </c>
      <c r="S1571" s="2" t="str">
        <f>IF(ISERR(FIND("09",GERAL[[#This Row],[ODS]])),"NÃO","SIM")</f>
        <v>NÃO</v>
      </c>
      <c r="T1571" s="2" t="str">
        <f>IF(ISERR(FIND("10",GERAL[[#This Row],[ODS]])),"NÃO","SIM")</f>
        <v>NÃO</v>
      </c>
      <c r="U1571" s="2" t="str">
        <f>IF(ISERR(FIND("11",GERAL[[#This Row],[ODS]])),"NÃO","SIM")</f>
        <v>NÃO</v>
      </c>
      <c r="V1571" s="2" t="str">
        <f>IF(ISERR(FIND("12",GERAL[[#This Row],[ODS]])),"NÃO","SIM")</f>
        <v>NÃO</v>
      </c>
      <c r="W1571" s="2" t="str">
        <f>IF(ISERR(FIND("13",GERAL[[#This Row],[ODS]])),"NÃO","SIM")</f>
        <v>NÃO</v>
      </c>
      <c r="X1571" s="2" t="str">
        <f>IF(ISERR(FIND("14",GERAL[[#This Row],[ODS]])),"NÃO","SIM")</f>
        <v>NÃO</v>
      </c>
      <c r="Y1571" s="2" t="str">
        <f>IF(ISERR(FIND("15",GERAL[[#This Row],[ODS]])),"NÃO","SIM")</f>
        <v>NÃO</v>
      </c>
      <c r="Z1571" s="2" t="str">
        <f>IF(ISERR(FIND("16",GERAL[[#This Row],[ODS]])),"NÃO","SIM")</f>
        <v>SIM</v>
      </c>
      <c r="AA1571" s="2" t="str">
        <f>IF(ISERR(FIND("17",GERAL[[#This Row],[ODS]])),"NÃO","SIM")</f>
        <v>SIM</v>
      </c>
      <c r="AB1571" s="1">
        <v>28.97079463094742</v>
      </c>
      <c r="AC1571" s="1">
        <v>8.4928529479291548</v>
      </c>
      <c r="AD1571" s="1">
        <v>17.541907595971331</v>
      </c>
      <c r="AE1571" s="1">
        <v>0.1526725305525336</v>
      </c>
      <c r="AF1571" s="1">
        <v>18.153160396970314</v>
      </c>
      <c r="AG1571" s="1" t="str">
        <f>GERAL[[#This Row],[SIGLA]]&amp;GERAL[[#This Row],[CÓD]]</f>
        <v>AMSF_PC</v>
      </c>
      <c r="AH1571" s="1">
        <f ca="1">VLOOKUP(GERAL[[#This Row],[REF_NOTA]],BASE_NOTAS[],7,FALSE)</f>
        <v>17.750479209245761</v>
      </c>
      <c r="AI1571" s="31">
        <f ca="1">IF(GERAL[[#This Row],[Nota 2025]]="",0,GERAL[[#This Row],[Nota 2026]]-GERAL[[#This Row],[Nota 2025]])</f>
        <v>-0.40268118772455352</v>
      </c>
    </row>
    <row r="1572" spans="1:35" ht="17" x14ac:dyDescent="0.35">
      <c r="A1572" s="2" t="s">
        <v>160</v>
      </c>
      <c r="B1572" s="2" t="s">
        <v>187</v>
      </c>
      <c r="C1572" s="2" t="s">
        <v>216</v>
      </c>
      <c r="D1572" s="15" t="s">
        <v>63</v>
      </c>
      <c r="E1572" s="2" t="s">
        <v>132</v>
      </c>
      <c r="F1572" s="2" t="str">
        <f>VLOOKUP(GERAL[[#This Row],[CÓD]],SEALL,6,FALSE)</f>
        <v>G</v>
      </c>
      <c r="G157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7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7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72" s="2" t="str">
        <f>VLOOKUP(GERAL[[#This Row],[CÓD]],SEALL,4,FALSE)</f>
        <v>16, 17</v>
      </c>
      <c r="K1572" s="2" t="str">
        <f>IF(ISERR(FIND("01",GERAL[[#This Row],[ODS]])),"NÃO","SIM")</f>
        <v>NÃO</v>
      </c>
      <c r="L1572" s="2" t="str">
        <f>IF(ISERR(FIND("02",GERAL[[#This Row],[ODS]])),"NÃO","SIM")</f>
        <v>NÃO</v>
      </c>
      <c r="M1572" s="2" t="str">
        <f>IF(ISERR(FIND("03",GERAL[[#This Row],[ODS]])),"NÃO","SIM")</f>
        <v>NÃO</v>
      </c>
      <c r="N1572" s="2" t="str">
        <f>IF(ISERR(FIND("04",GERAL[[#This Row],[ODS]])),"NÃO","SIM")</f>
        <v>NÃO</v>
      </c>
      <c r="O1572" s="2" t="str">
        <f>IF(ISERR(FIND("05",GERAL[[#This Row],[ODS]])),"NÃO","SIM")</f>
        <v>NÃO</v>
      </c>
      <c r="P1572" s="2" t="str">
        <f>IF(ISERR(FIND("06",GERAL[[#This Row],[ODS]])),"NÃO","SIM")</f>
        <v>NÃO</v>
      </c>
      <c r="Q1572" s="2" t="str">
        <f>IF(ISERR(FIND("07",GERAL[[#This Row],[ODS]])),"NÃO","SIM")</f>
        <v>NÃO</v>
      </c>
      <c r="R1572" s="2" t="str">
        <f>IF(ISERR(FIND("08",GERAL[[#This Row],[ODS]])),"NÃO","SIM")</f>
        <v>NÃO</v>
      </c>
      <c r="S1572" s="2" t="str">
        <f>IF(ISERR(FIND("09",GERAL[[#This Row],[ODS]])),"NÃO","SIM")</f>
        <v>NÃO</v>
      </c>
      <c r="T1572" s="2" t="str">
        <f>IF(ISERR(FIND("10",GERAL[[#This Row],[ODS]])),"NÃO","SIM")</f>
        <v>NÃO</v>
      </c>
      <c r="U1572" s="2" t="str">
        <f>IF(ISERR(FIND("11",GERAL[[#This Row],[ODS]])),"NÃO","SIM")</f>
        <v>NÃO</v>
      </c>
      <c r="V1572" s="2" t="str">
        <f>IF(ISERR(FIND("12",GERAL[[#This Row],[ODS]])),"NÃO","SIM")</f>
        <v>NÃO</v>
      </c>
      <c r="W1572" s="2" t="str">
        <f>IF(ISERR(FIND("13",GERAL[[#This Row],[ODS]])),"NÃO","SIM")</f>
        <v>NÃO</v>
      </c>
      <c r="X1572" s="2" t="str">
        <f>IF(ISERR(FIND("14",GERAL[[#This Row],[ODS]])),"NÃO","SIM")</f>
        <v>NÃO</v>
      </c>
      <c r="Y1572" s="2" t="str">
        <f>IF(ISERR(FIND("15",GERAL[[#This Row],[ODS]])),"NÃO","SIM")</f>
        <v>NÃO</v>
      </c>
      <c r="Z1572" s="2" t="str">
        <f>IF(ISERR(FIND("16",GERAL[[#This Row],[ODS]])),"NÃO","SIM")</f>
        <v>SIM</v>
      </c>
      <c r="AA1572" s="2" t="str">
        <f>IF(ISERR(FIND("17",GERAL[[#This Row],[ODS]])),"NÃO","SIM")</f>
        <v>SIM</v>
      </c>
      <c r="AB1572" s="1">
        <v>26.109974987462582</v>
      </c>
      <c r="AC1572" s="1">
        <v>52.547363780463854</v>
      </c>
      <c r="AD1572" s="1">
        <v>60.415960963686111</v>
      </c>
      <c r="AE1572" s="1">
        <v>28.782098918642539</v>
      </c>
      <c r="AF1572" s="1">
        <v>40.515876211271276</v>
      </c>
      <c r="AG1572" s="1" t="str">
        <f>GERAL[[#This Row],[SIGLA]]&amp;GERAL[[#This Row],[CÓD]]</f>
        <v>BASF_PC</v>
      </c>
      <c r="AH1572" s="1">
        <f ca="1">VLOOKUP(GERAL[[#This Row],[REF_NOTA]],BASE_NOTAS[],7,FALSE)</f>
        <v>32.136533367617062</v>
      </c>
      <c r="AI1572" s="31">
        <f ca="1">IF(GERAL[[#This Row],[Nota 2025]]="",0,GERAL[[#This Row],[Nota 2026]]-GERAL[[#This Row],[Nota 2025]])</f>
        <v>-8.3793428436542143</v>
      </c>
    </row>
    <row r="1573" spans="1:35" ht="17" x14ac:dyDescent="0.35">
      <c r="A1573" s="2" t="s">
        <v>161</v>
      </c>
      <c r="B1573" s="2" t="s">
        <v>188</v>
      </c>
      <c r="C1573" s="2" t="s">
        <v>216</v>
      </c>
      <c r="D1573" s="15" t="s">
        <v>63</v>
      </c>
      <c r="E1573" s="2" t="s">
        <v>132</v>
      </c>
      <c r="F1573" s="2" t="str">
        <f>VLOOKUP(GERAL[[#This Row],[CÓD]],SEALL,6,FALSE)</f>
        <v>G</v>
      </c>
      <c r="G157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7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7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73" s="2" t="str">
        <f>VLOOKUP(GERAL[[#This Row],[CÓD]],SEALL,4,FALSE)</f>
        <v>16, 17</v>
      </c>
      <c r="K1573" s="2" t="str">
        <f>IF(ISERR(FIND("01",GERAL[[#This Row],[ODS]])),"NÃO","SIM")</f>
        <v>NÃO</v>
      </c>
      <c r="L1573" s="2" t="str">
        <f>IF(ISERR(FIND("02",GERAL[[#This Row],[ODS]])),"NÃO","SIM")</f>
        <v>NÃO</v>
      </c>
      <c r="M1573" s="2" t="str">
        <f>IF(ISERR(FIND("03",GERAL[[#This Row],[ODS]])),"NÃO","SIM")</f>
        <v>NÃO</v>
      </c>
      <c r="N1573" s="2" t="str">
        <f>IF(ISERR(FIND("04",GERAL[[#This Row],[ODS]])),"NÃO","SIM")</f>
        <v>NÃO</v>
      </c>
      <c r="O1573" s="2" t="str">
        <f>IF(ISERR(FIND("05",GERAL[[#This Row],[ODS]])),"NÃO","SIM")</f>
        <v>NÃO</v>
      </c>
      <c r="P1573" s="2" t="str">
        <f>IF(ISERR(FIND("06",GERAL[[#This Row],[ODS]])),"NÃO","SIM")</f>
        <v>NÃO</v>
      </c>
      <c r="Q1573" s="2" t="str">
        <f>IF(ISERR(FIND("07",GERAL[[#This Row],[ODS]])),"NÃO","SIM")</f>
        <v>NÃO</v>
      </c>
      <c r="R1573" s="2" t="str">
        <f>IF(ISERR(FIND("08",GERAL[[#This Row],[ODS]])),"NÃO","SIM")</f>
        <v>NÃO</v>
      </c>
      <c r="S1573" s="2" t="str">
        <f>IF(ISERR(FIND("09",GERAL[[#This Row],[ODS]])),"NÃO","SIM")</f>
        <v>NÃO</v>
      </c>
      <c r="T1573" s="2" t="str">
        <f>IF(ISERR(FIND("10",GERAL[[#This Row],[ODS]])),"NÃO","SIM")</f>
        <v>NÃO</v>
      </c>
      <c r="U1573" s="2" t="str">
        <f>IF(ISERR(FIND("11",GERAL[[#This Row],[ODS]])),"NÃO","SIM")</f>
        <v>NÃO</v>
      </c>
      <c r="V1573" s="2" t="str">
        <f>IF(ISERR(FIND("12",GERAL[[#This Row],[ODS]])),"NÃO","SIM")</f>
        <v>NÃO</v>
      </c>
      <c r="W1573" s="2" t="str">
        <f>IF(ISERR(FIND("13",GERAL[[#This Row],[ODS]])),"NÃO","SIM")</f>
        <v>NÃO</v>
      </c>
      <c r="X1573" s="2" t="str">
        <f>IF(ISERR(FIND("14",GERAL[[#This Row],[ODS]])),"NÃO","SIM")</f>
        <v>NÃO</v>
      </c>
      <c r="Y1573" s="2" t="str">
        <f>IF(ISERR(FIND("15",GERAL[[#This Row],[ODS]])),"NÃO","SIM")</f>
        <v>NÃO</v>
      </c>
      <c r="Z1573" s="2" t="str">
        <f>IF(ISERR(FIND("16",GERAL[[#This Row],[ODS]])),"NÃO","SIM")</f>
        <v>SIM</v>
      </c>
      <c r="AA1573" s="2" t="str">
        <f>IF(ISERR(FIND("17",GERAL[[#This Row],[ODS]])),"NÃO","SIM")</f>
        <v>SIM</v>
      </c>
      <c r="AB1573" s="1">
        <v>37.249161888782787</v>
      </c>
      <c r="AC1573" s="1">
        <v>45.778063874839305</v>
      </c>
      <c r="AD1573" s="1">
        <v>50.284176010620286</v>
      </c>
      <c r="AE1573" s="1">
        <v>14.032475778067255</v>
      </c>
      <c r="AF1573" s="1">
        <v>30.509806467695288</v>
      </c>
      <c r="AG1573" s="1" t="str">
        <f>GERAL[[#This Row],[SIGLA]]&amp;GERAL[[#This Row],[CÓD]]</f>
        <v>CESF_PC</v>
      </c>
      <c r="AH1573" s="1">
        <f ca="1">VLOOKUP(GERAL[[#This Row],[REF_NOTA]],BASE_NOTAS[],7,FALSE)</f>
        <v>27.320982403990413</v>
      </c>
      <c r="AI1573" s="31">
        <f ca="1">IF(GERAL[[#This Row],[Nota 2025]]="",0,GERAL[[#This Row],[Nota 2026]]-GERAL[[#This Row],[Nota 2025]])</f>
        <v>-3.1888240637048746</v>
      </c>
    </row>
    <row r="1574" spans="1:35" ht="17" x14ac:dyDescent="0.35">
      <c r="A1574" s="2" t="s">
        <v>162</v>
      </c>
      <c r="B1574" s="2" t="s">
        <v>189</v>
      </c>
      <c r="C1574" s="2" t="s">
        <v>216</v>
      </c>
      <c r="D1574" s="15" t="s">
        <v>63</v>
      </c>
      <c r="E1574" s="2" t="s">
        <v>132</v>
      </c>
      <c r="F1574" s="2" t="str">
        <f>VLOOKUP(GERAL[[#This Row],[CÓD]],SEALL,6,FALSE)</f>
        <v>G</v>
      </c>
      <c r="G157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7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7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74" s="2" t="str">
        <f>VLOOKUP(GERAL[[#This Row],[CÓD]],SEALL,4,FALSE)</f>
        <v>16, 17</v>
      </c>
      <c r="K1574" s="2" t="str">
        <f>IF(ISERR(FIND("01",GERAL[[#This Row],[ODS]])),"NÃO","SIM")</f>
        <v>NÃO</v>
      </c>
      <c r="L1574" s="2" t="str">
        <f>IF(ISERR(FIND("02",GERAL[[#This Row],[ODS]])),"NÃO","SIM")</f>
        <v>NÃO</v>
      </c>
      <c r="M1574" s="2" t="str">
        <f>IF(ISERR(FIND("03",GERAL[[#This Row],[ODS]])),"NÃO","SIM")</f>
        <v>NÃO</v>
      </c>
      <c r="N1574" s="2" t="str">
        <f>IF(ISERR(FIND("04",GERAL[[#This Row],[ODS]])),"NÃO","SIM")</f>
        <v>NÃO</v>
      </c>
      <c r="O1574" s="2" t="str">
        <f>IF(ISERR(FIND("05",GERAL[[#This Row],[ODS]])),"NÃO","SIM")</f>
        <v>NÃO</v>
      </c>
      <c r="P1574" s="2" t="str">
        <f>IF(ISERR(FIND("06",GERAL[[#This Row],[ODS]])),"NÃO","SIM")</f>
        <v>NÃO</v>
      </c>
      <c r="Q1574" s="2" t="str">
        <f>IF(ISERR(FIND("07",GERAL[[#This Row],[ODS]])),"NÃO","SIM")</f>
        <v>NÃO</v>
      </c>
      <c r="R1574" s="2" t="str">
        <f>IF(ISERR(FIND("08",GERAL[[#This Row],[ODS]])),"NÃO","SIM")</f>
        <v>NÃO</v>
      </c>
      <c r="S1574" s="2" t="str">
        <f>IF(ISERR(FIND("09",GERAL[[#This Row],[ODS]])),"NÃO","SIM")</f>
        <v>NÃO</v>
      </c>
      <c r="T1574" s="2" t="str">
        <f>IF(ISERR(FIND("10",GERAL[[#This Row],[ODS]])),"NÃO","SIM")</f>
        <v>NÃO</v>
      </c>
      <c r="U1574" s="2" t="str">
        <f>IF(ISERR(FIND("11",GERAL[[#This Row],[ODS]])),"NÃO","SIM")</f>
        <v>NÃO</v>
      </c>
      <c r="V1574" s="2" t="str">
        <f>IF(ISERR(FIND("12",GERAL[[#This Row],[ODS]])),"NÃO","SIM")</f>
        <v>NÃO</v>
      </c>
      <c r="W1574" s="2" t="str">
        <f>IF(ISERR(FIND("13",GERAL[[#This Row],[ODS]])),"NÃO","SIM")</f>
        <v>NÃO</v>
      </c>
      <c r="X1574" s="2" t="str">
        <f>IF(ISERR(FIND("14",GERAL[[#This Row],[ODS]])),"NÃO","SIM")</f>
        <v>NÃO</v>
      </c>
      <c r="Y1574" s="2" t="str">
        <f>IF(ISERR(FIND("15",GERAL[[#This Row],[ODS]])),"NÃO","SIM")</f>
        <v>NÃO</v>
      </c>
      <c r="Z1574" s="2" t="str">
        <f>IF(ISERR(FIND("16",GERAL[[#This Row],[ODS]])),"NÃO","SIM")</f>
        <v>SIM</v>
      </c>
      <c r="AA1574" s="2" t="str">
        <f>IF(ISERR(FIND("17",GERAL[[#This Row],[ODS]])),"NÃO","SIM")</f>
        <v>SIM</v>
      </c>
      <c r="AB1574" s="1">
        <v>22.6141710771394</v>
      </c>
      <c r="AC1574" s="1">
        <v>14.67524011053376</v>
      </c>
      <c r="AD1574" s="1">
        <v>0</v>
      </c>
      <c r="AE1574" s="1">
        <v>35.625174352033916</v>
      </c>
      <c r="AF1574" s="1">
        <v>0</v>
      </c>
      <c r="AG1574" s="1" t="str">
        <f>GERAL[[#This Row],[SIGLA]]&amp;GERAL[[#This Row],[CÓD]]</f>
        <v>DFSF_PC</v>
      </c>
      <c r="AH1574" s="1">
        <f ca="1">VLOOKUP(GERAL[[#This Row],[REF_NOTA]],BASE_NOTAS[],7,FALSE)</f>
        <v>0</v>
      </c>
      <c r="AI1574" s="31">
        <f ca="1">IF(GERAL[[#This Row],[Nota 2025]]="",0,GERAL[[#This Row],[Nota 2026]]-GERAL[[#This Row],[Nota 2025]])</f>
        <v>0</v>
      </c>
    </row>
    <row r="1575" spans="1:35" ht="17" x14ac:dyDescent="0.35">
      <c r="A1575" s="2" t="s">
        <v>163</v>
      </c>
      <c r="B1575" s="2" t="s">
        <v>183</v>
      </c>
      <c r="C1575" s="2" t="s">
        <v>216</v>
      </c>
      <c r="D1575" s="15" t="s">
        <v>63</v>
      </c>
      <c r="E1575" s="2" t="s">
        <v>132</v>
      </c>
      <c r="F1575" s="2" t="str">
        <f>VLOOKUP(GERAL[[#This Row],[CÓD]],SEALL,6,FALSE)</f>
        <v>G</v>
      </c>
      <c r="G157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7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7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75" s="2" t="str">
        <f>VLOOKUP(GERAL[[#This Row],[CÓD]],SEALL,4,FALSE)</f>
        <v>16, 17</v>
      </c>
      <c r="K1575" s="2" t="str">
        <f>IF(ISERR(FIND("01",GERAL[[#This Row],[ODS]])),"NÃO","SIM")</f>
        <v>NÃO</v>
      </c>
      <c r="L1575" s="2" t="str">
        <f>IF(ISERR(FIND("02",GERAL[[#This Row],[ODS]])),"NÃO","SIM")</f>
        <v>NÃO</v>
      </c>
      <c r="M1575" s="2" t="str">
        <f>IF(ISERR(FIND("03",GERAL[[#This Row],[ODS]])),"NÃO","SIM")</f>
        <v>NÃO</v>
      </c>
      <c r="N1575" s="2" t="str">
        <f>IF(ISERR(FIND("04",GERAL[[#This Row],[ODS]])),"NÃO","SIM")</f>
        <v>NÃO</v>
      </c>
      <c r="O1575" s="2" t="str">
        <f>IF(ISERR(FIND("05",GERAL[[#This Row],[ODS]])),"NÃO","SIM")</f>
        <v>NÃO</v>
      </c>
      <c r="P1575" s="2" t="str">
        <f>IF(ISERR(FIND("06",GERAL[[#This Row],[ODS]])),"NÃO","SIM")</f>
        <v>NÃO</v>
      </c>
      <c r="Q1575" s="2" t="str">
        <f>IF(ISERR(FIND("07",GERAL[[#This Row],[ODS]])),"NÃO","SIM")</f>
        <v>NÃO</v>
      </c>
      <c r="R1575" s="2" t="str">
        <f>IF(ISERR(FIND("08",GERAL[[#This Row],[ODS]])),"NÃO","SIM")</f>
        <v>NÃO</v>
      </c>
      <c r="S1575" s="2" t="str">
        <f>IF(ISERR(FIND("09",GERAL[[#This Row],[ODS]])),"NÃO","SIM")</f>
        <v>NÃO</v>
      </c>
      <c r="T1575" s="2" t="str">
        <f>IF(ISERR(FIND("10",GERAL[[#This Row],[ODS]])),"NÃO","SIM")</f>
        <v>NÃO</v>
      </c>
      <c r="U1575" s="2" t="str">
        <f>IF(ISERR(FIND("11",GERAL[[#This Row],[ODS]])),"NÃO","SIM")</f>
        <v>NÃO</v>
      </c>
      <c r="V1575" s="2" t="str">
        <f>IF(ISERR(FIND("12",GERAL[[#This Row],[ODS]])),"NÃO","SIM")</f>
        <v>NÃO</v>
      </c>
      <c r="W1575" s="2" t="str">
        <f>IF(ISERR(FIND("13",GERAL[[#This Row],[ODS]])),"NÃO","SIM")</f>
        <v>NÃO</v>
      </c>
      <c r="X1575" s="2" t="str">
        <f>IF(ISERR(FIND("14",GERAL[[#This Row],[ODS]])),"NÃO","SIM")</f>
        <v>NÃO</v>
      </c>
      <c r="Y1575" s="2" t="str">
        <f>IF(ISERR(FIND("15",GERAL[[#This Row],[ODS]])),"NÃO","SIM")</f>
        <v>NÃO</v>
      </c>
      <c r="Z1575" s="2" t="str">
        <f>IF(ISERR(FIND("16",GERAL[[#This Row],[ODS]])),"NÃO","SIM")</f>
        <v>SIM</v>
      </c>
      <c r="AA1575" s="2" t="str">
        <f>IF(ISERR(FIND("17",GERAL[[#This Row],[ODS]])),"NÃO","SIM")</f>
        <v>SIM</v>
      </c>
      <c r="AB1575" s="1">
        <v>51.946478980379553</v>
      </c>
      <c r="AC1575" s="1">
        <v>88.354258483465188</v>
      </c>
      <c r="AD1575" s="1">
        <v>100</v>
      </c>
      <c r="AE1575" s="1">
        <v>99.384665011804074</v>
      </c>
      <c r="AF1575" s="1">
        <v>100</v>
      </c>
      <c r="AG1575" s="1" t="str">
        <f>GERAL[[#This Row],[SIGLA]]&amp;GERAL[[#This Row],[CÓD]]</f>
        <v>ESSF_PC</v>
      </c>
      <c r="AH1575" s="1">
        <f ca="1">VLOOKUP(GERAL[[#This Row],[REF_NOTA]],BASE_NOTAS[],7,FALSE)</f>
        <v>100</v>
      </c>
      <c r="AI1575" s="31">
        <f ca="1">IF(GERAL[[#This Row],[Nota 2025]]="",0,GERAL[[#This Row],[Nota 2026]]-GERAL[[#This Row],[Nota 2025]])</f>
        <v>0</v>
      </c>
    </row>
    <row r="1576" spans="1:35" ht="17" x14ac:dyDescent="0.35">
      <c r="A1576" s="2" t="s">
        <v>164</v>
      </c>
      <c r="B1576" s="2" t="s">
        <v>190</v>
      </c>
      <c r="C1576" s="2" t="s">
        <v>216</v>
      </c>
      <c r="D1576" s="15" t="s">
        <v>63</v>
      </c>
      <c r="E1576" s="2" t="s">
        <v>132</v>
      </c>
      <c r="F1576" s="2" t="str">
        <f>VLOOKUP(GERAL[[#This Row],[CÓD]],SEALL,6,FALSE)</f>
        <v>G</v>
      </c>
      <c r="G157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7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7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76" s="2" t="str">
        <f>VLOOKUP(GERAL[[#This Row],[CÓD]],SEALL,4,FALSE)</f>
        <v>16, 17</v>
      </c>
      <c r="K1576" s="2" t="str">
        <f>IF(ISERR(FIND("01",GERAL[[#This Row],[ODS]])),"NÃO","SIM")</f>
        <v>NÃO</v>
      </c>
      <c r="L1576" s="2" t="str">
        <f>IF(ISERR(FIND("02",GERAL[[#This Row],[ODS]])),"NÃO","SIM")</f>
        <v>NÃO</v>
      </c>
      <c r="M1576" s="2" t="str">
        <f>IF(ISERR(FIND("03",GERAL[[#This Row],[ODS]])),"NÃO","SIM")</f>
        <v>NÃO</v>
      </c>
      <c r="N1576" s="2" t="str">
        <f>IF(ISERR(FIND("04",GERAL[[#This Row],[ODS]])),"NÃO","SIM")</f>
        <v>NÃO</v>
      </c>
      <c r="O1576" s="2" t="str">
        <f>IF(ISERR(FIND("05",GERAL[[#This Row],[ODS]])),"NÃO","SIM")</f>
        <v>NÃO</v>
      </c>
      <c r="P1576" s="2" t="str">
        <f>IF(ISERR(FIND("06",GERAL[[#This Row],[ODS]])),"NÃO","SIM")</f>
        <v>NÃO</v>
      </c>
      <c r="Q1576" s="2" t="str">
        <f>IF(ISERR(FIND("07",GERAL[[#This Row],[ODS]])),"NÃO","SIM")</f>
        <v>NÃO</v>
      </c>
      <c r="R1576" s="2" t="str">
        <f>IF(ISERR(FIND("08",GERAL[[#This Row],[ODS]])),"NÃO","SIM")</f>
        <v>NÃO</v>
      </c>
      <c r="S1576" s="2" t="str">
        <f>IF(ISERR(FIND("09",GERAL[[#This Row],[ODS]])),"NÃO","SIM")</f>
        <v>NÃO</v>
      </c>
      <c r="T1576" s="2" t="str">
        <f>IF(ISERR(FIND("10",GERAL[[#This Row],[ODS]])),"NÃO","SIM")</f>
        <v>NÃO</v>
      </c>
      <c r="U1576" s="2" t="str">
        <f>IF(ISERR(FIND("11",GERAL[[#This Row],[ODS]])),"NÃO","SIM")</f>
        <v>NÃO</v>
      </c>
      <c r="V1576" s="2" t="str">
        <f>IF(ISERR(FIND("12",GERAL[[#This Row],[ODS]])),"NÃO","SIM")</f>
        <v>NÃO</v>
      </c>
      <c r="W1576" s="2" t="str">
        <f>IF(ISERR(FIND("13",GERAL[[#This Row],[ODS]])),"NÃO","SIM")</f>
        <v>NÃO</v>
      </c>
      <c r="X1576" s="2" t="str">
        <f>IF(ISERR(FIND("14",GERAL[[#This Row],[ODS]])),"NÃO","SIM")</f>
        <v>NÃO</v>
      </c>
      <c r="Y1576" s="2" t="str">
        <f>IF(ISERR(FIND("15",GERAL[[#This Row],[ODS]])),"NÃO","SIM")</f>
        <v>NÃO</v>
      </c>
      <c r="Z1576" s="2" t="str">
        <f>IF(ISERR(FIND("16",GERAL[[#This Row],[ODS]])),"NÃO","SIM")</f>
        <v>SIM</v>
      </c>
      <c r="AA1576" s="2" t="str">
        <f>IF(ISERR(FIND("17",GERAL[[#This Row],[ODS]])),"NÃO","SIM")</f>
        <v>SIM</v>
      </c>
      <c r="AB1576" s="1">
        <v>22.685448224982068</v>
      </c>
      <c r="AC1576" s="1">
        <v>50.937973165964088</v>
      </c>
      <c r="AD1576" s="1">
        <v>59.651018979363798</v>
      </c>
      <c r="AE1576" s="1">
        <v>63.448451592009967</v>
      </c>
      <c r="AF1576" s="1">
        <v>61.297662114300564</v>
      </c>
      <c r="AG1576" s="1" t="str">
        <f>GERAL[[#This Row],[SIGLA]]&amp;GERAL[[#This Row],[CÓD]]</f>
        <v>GOSF_PC</v>
      </c>
      <c r="AH1576" s="1">
        <f ca="1">VLOOKUP(GERAL[[#This Row],[REF_NOTA]],BASE_NOTAS[],7,FALSE)</f>
        <v>18.016565321735364</v>
      </c>
      <c r="AI1576" s="31">
        <f ca="1">IF(GERAL[[#This Row],[Nota 2025]]="",0,GERAL[[#This Row],[Nota 2026]]-GERAL[[#This Row],[Nota 2025]])</f>
        <v>-43.281096792565201</v>
      </c>
    </row>
    <row r="1577" spans="1:35" ht="17" x14ac:dyDescent="0.35">
      <c r="A1577" s="2" t="s">
        <v>165</v>
      </c>
      <c r="B1577" s="2" t="s">
        <v>191</v>
      </c>
      <c r="C1577" s="2" t="s">
        <v>216</v>
      </c>
      <c r="D1577" s="15" t="s">
        <v>63</v>
      </c>
      <c r="E1577" s="2" t="s">
        <v>132</v>
      </c>
      <c r="F1577" s="2" t="str">
        <f>VLOOKUP(GERAL[[#This Row],[CÓD]],SEALL,6,FALSE)</f>
        <v>G</v>
      </c>
      <c r="G157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7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7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77" s="2" t="str">
        <f>VLOOKUP(GERAL[[#This Row],[CÓD]],SEALL,4,FALSE)</f>
        <v>16, 17</v>
      </c>
      <c r="K1577" s="2" t="str">
        <f>IF(ISERR(FIND("01",GERAL[[#This Row],[ODS]])),"NÃO","SIM")</f>
        <v>NÃO</v>
      </c>
      <c r="L1577" s="2" t="str">
        <f>IF(ISERR(FIND("02",GERAL[[#This Row],[ODS]])),"NÃO","SIM")</f>
        <v>NÃO</v>
      </c>
      <c r="M1577" s="2" t="str">
        <f>IF(ISERR(FIND("03",GERAL[[#This Row],[ODS]])),"NÃO","SIM")</f>
        <v>NÃO</v>
      </c>
      <c r="N1577" s="2" t="str">
        <f>IF(ISERR(FIND("04",GERAL[[#This Row],[ODS]])),"NÃO","SIM")</f>
        <v>NÃO</v>
      </c>
      <c r="O1577" s="2" t="str">
        <f>IF(ISERR(FIND("05",GERAL[[#This Row],[ODS]])),"NÃO","SIM")</f>
        <v>NÃO</v>
      </c>
      <c r="P1577" s="2" t="str">
        <f>IF(ISERR(FIND("06",GERAL[[#This Row],[ODS]])),"NÃO","SIM")</f>
        <v>NÃO</v>
      </c>
      <c r="Q1577" s="2" t="str">
        <f>IF(ISERR(FIND("07",GERAL[[#This Row],[ODS]])),"NÃO","SIM")</f>
        <v>NÃO</v>
      </c>
      <c r="R1577" s="2" t="str">
        <f>IF(ISERR(FIND("08",GERAL[[#This Row],[ODS]])),"NÃO","SIM")</f>
        <v>NÃO</v>
      </c>
      <c r="S1577" s="2" t="str">
        <f>IF(ISERR(FIND("09",GERAL[[#This Row],[ODS]])),"NÃO","SIM")</f>
        <v>NÃO</v>
      </c>
      <c r="T1577" s="2" t="str">
        <f>IF(ISERR(FIND("10",GERAL[[#This Row],[ODS]])),"NÃO","SIM")</f>
        <v>NÃO</v>
      </c>
      <c r="U1577" s="2" t="str">
        <f>IF(ISERR(FIND("11",GERAL[[#This Row],[ODS]])),"NÃO","SIM")</f>
        <v>NÃO</v>
      </c>
      <c r="V1577" s="2" t="str">
        <f>IF(ISERR(FIND("12",GERAL[[#This Row],[ODS]])),"NÃO","SIM")</f>
        <v>NÃO</v>
      </c>
      <c r="W1577" s="2" t="str">
        <f>IF(ISERR(FIND("13",GERAL[[#This Row],[ODS]])),"NÃO","SIM")</f>
        <v>NÃO</v>
      </c>
      <c r="X1577" s="2" t="str">
        <f>IF(ISERR(FIND("14",GERAL[[#This Row],[ODS]])),"NÃO","SIM")</f>
        <v>NÃO</v>
      </c>
      <c r="Y1577" s="2" t="str">
        <f>IF(ISERR(FIND("15",GERAL[[#This Row],[ODS]])),"NÃO","SIM")</f>
        <v>NÃO</v>
      </c>
      <c r="Z1577" s="2" t="str">
        <f>IF(ISERR(FIND("16",GERAL[[#This Row],[ODS]])),"NÃO","SIM")</f>
        <v>SIM</v>
      </c>
      <c r="AA1577" s="2" t="str">
        <f>IF(ISERR(FIND("17",GERAL[[#This Row],[ODS]])),"NÃO","SIM")</f>
        <v>SIM</v>
      </c>
      <c r="AB1577" s="1">
        <v>23.022343476976328</v>
      </c>
      <c r="AC1577" s="1">
        <v>36.914414944152149</v>
      </c>
      <c r="AD1577" s="1">
        <v>46.071675248189052</v>
      </c>
      <c r="AE1577" s="1">
        <v>44.678879884195503</v>
      </c>
      <c r="AF1577" s="1">
        <v>86.448420426904491</v>
      </c>
      <c r="AG1577" s="1" t="str">
        <f>GERAL[[#This Row],[SIGLA]]&amp;GERAL[[#This Row],[CÓD]]</f>
        <v>MASF_PC</v>
      </c>
      <c r="AH1577" s="1">
        <f ca="1">VLOOKUP(GERAL[[#This Row],[REF_NOTA]],BASE_NOTAS[],7,FALSE)</f>
        <v>82.098577890385954</v>
      </c>
      <c r="AI1577" s="31">
        <f ca="1">IF(GERAL[[#This Row],[Nota 2025]]="",0,GERAL[[#This Row],[Nota 2026]]-GERAL[[#This Row],[Nota 2025]])</f>
        <v>-4.3498425365185369</v>
      </c>
    </row>
    <row r="1578" spans="1:35" ht="17" x14ac:dyDescent="0.35">
      <c r="A1578" s="2" t="s">
        <v>168</v>
      </c>
      <c r="B1578" s="2" t="s">
        <v>195</v>
      </c>
      <c r="C1578" s="2" t="s">
        <v>216</v>
      </c>
      <c r="D1578" s="15" t="s">
        <v>63</v>
      </c>
      <c r="E1578" s="2" t="s">
        <v>132</v>
      </c>
      <c r="F1578" s="2" t="str">
        <f>VLOOKUP(GERAL[[#This Row],[CÓD]],SEALL,6,FALSE)</f>
        <v>G</v>
      </c>
      <c r="G157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7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7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78" s="2" t="str">
        <f>VLOOKUP(GERAL[[#This Row],[CÓD]],SEALL,4,FALSE)</f>
        <v>16, 17</v>
      </c>
      <c r="K1578" s="2" t="str">
        <f>IF(ISERR(FIND("01",GERAL[[#This Row],[ODS]])),"NÃO","SIM")</f>
        <v>NÃO</v>
      </c>
      <c r="L1578" s="2" t="str">
        <f>IF(ISERR(FIND("02",GERAL[[#This Row],[ODS]])),"NÃO","SIM")</f>
        <v>NÃO</v>
      </c>
      <c r="M1578" s="2" t="str">
        <f>IF(ISERR(FIND("03",GERAL[[#This Row],[ODS]])),"NÃO","SIM")</f>
        <v>NÃO</v>
      </c>
      <c r="N1578" s="2" t="str">
        <f>IF(ISERR(FIND("04",GERAL[[#This Row],[ODS]])),"NÃO","SIM")</f>
        <v>NÃO</v>
      </c>
      <c r="O1578" s="2" t="str">
        <f>IF(ISERR(FIND("05",GERAL[[#This Row],[ODS]])),"NÃO","SIM")</f>
        <v>NÃO</v>
      </c>
      <c r="P1578" s="2" t="str">
        <f>IF(ISERR(FIND("06",GERAL[[#This Row],[ODS]])),"NÃO","SIM")</f>
        <v>NÃO</v>
      </c>
      <c r="Q1578" s="2" t="str">
        <f>IF(ISERR(FIND("07",GERAL[[#This Row],[ODS]])),"NÃO","SIM")</f>
        <v>NÃO</v>
      </c>
      <c r="R1578" s="2" t="str">
        <f>IF(ISERR(FIND("08",GERAL[[#This Row],[ODS]])),"NÃO","SIM")</f>
        <v>NÃO</v>
      </c>
      <c r="S1578" s="2" t="str">
        <f>IF(ISERR(FIND("09",GERAL[[#This Row],[ODS]])),"NÃO","SIM")</f>
        <v>NÃO</v>
      </c>
      <c r="T1578" s="2" t="str">
        <f>IF(ISERR(FIND("10",GERAL[[#This Row],[ODS]])),"NÃO","SIM")</f>
        <v>NÃO</v>
      </c>
      <c r="U1578" s="2" t="str">
        <f>IF(ISERR(FIND("11",GERAL[[#This Row],[ODS]])),"NÃO","SIM")</f>
        <v>NÃO</v>
      </c>
      <c r="V1578" s="2" t="str">
        <f>IF(ISERR(FIND("12",GERAL[[#This Row],[ODS]])),"NÃO","SIM")</f>
        <v>NÃO</v>
      </c>
      <c r="W1578" s="2" t="str">
        <f>IF(ISERR(FIND("13",GERAL[[#This Row],[ODS]])),"NÃO","SIM")</f>
        <v>NÃO</v>
      </c>
      <c r="X1578" s="2" t="str">
        <f>IF(ISERR(FIND("14",GERAL[[#This Row],[ODS]])),"NÃO","SIM")</f>
        <v>NÃO</v>
      </c>
      <c r="Y1578" s="2" t="str">
        <f>IF(ISERR(FIND("15",GERAL[[#This Row],[ODS]])),"NÃO","SIM")</f>
        <v>NÃO</v>
      </c>
      <c r="Z1578" s="2" t="str">
        <f>IF(ISERR(FIND("16",GERAL[[#This Row],[ODS]])),"NÃO","SIM")</f>
        <v>SIM</v>
      </c>
      <c r="AA1578" s="2" t="str">
        <f>IF(ISERR(FIND("17",GERAL[[#This Row],[ODS]])),"NÃO","SIM")</f>
        <v>SIM</v>
      </c>
      <c r="AB1578" s="1">
        <v>74.115168602064188</v>
      </c>
      <c r="AC1578" s="1">
        <v>96.484731193298401</v>
      </c>
      <c r="AD1578" s="1">
        <v>98.603459914126063</v>
      </c>
      <c r="AE1578" s="1">
        <v>82.449840510178163</v>
      </c>
      <c r="AF1578" s="1">
        <v>61.009431846783343</v>
      </c>
      <c r="AG1578" s="1" t="str">
        <f>GERAL[[#This Row],[SIGLA]]&amp;GERAL[[#This Row],[CÓD]]</f>
        <v>MTSF_PC</v>
      </c>
      <c r="AH1578" s="1">
        <f ca="1">VLOOKUP(GERAL[[#This Row],[REF_NOTA]],BASE_NOTAS[],7,FALSE)</f>
        <v>78.796281366693222</v>
      </c>
      <c r="AI1578" s="31">
        <f ca="1">IF(GERAL[[#This Row],[Nota 2025]]="",0,GERAL[[#This Row],[Nota 2026]]-GERAL[[#This Row],[Nota 2025]])</f>
        <v>17.786849519909879</v>
      </c>
    </row>
    <row r="1579" spans="1:35" ht="17" x14ac:dyDescent="0.35">
      <c r="A1579" s="2" t="s">
        <v>167</v>
      </c>
      <c r="B1579" s="2" t="s">
        <v>193</v>
      </c>
      <c r="C1579" s="2" t="s">
        <v>216</v>
      </c>
      <c r="D1579" s="15" t="s">
        <v>63</v>
      </c>
      <c r="E1579" s="2" t="s">
        <v>132</v>
      </c>
      <c r="F1579" s="2" t="str">
        <f>VLOOKUP(GERAL[[#This Row],[CÓD]],SEALL,6,FALSE)</f>
        <v>G</v>
      </c>
      <c r="G157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7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7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79" s="2" t="str">
        <f>VLOOKUP(GERAL[[#This Row],[CÓD]],SEALL,4,FALSE)</f>
        <v>16, 17</v>
      </c>
      <c r="K1579" s="2" t="str">
        <f>IF(ISERR(FIND("01",GERAL[[#This Row],[ODS]])),"NÃO","SIM")</f>
        <v>NÃO</v>
      </c>
      <c r="L1579" s="2" t="str">
        <f>IF(ISERR(FIND("02",GERAL[[#This Row],[ODS]])),"NÃO","SIM")</f>
        <v>NÃO</v>
      </c>
      <c r="M1579" s="2" t="str">
        <f>IF(ISERR(FIND("03",GERAL[[#This Row],[ODS]])),"NÃO","SIM")</f>
        <v>NÃO</v>
      </c>
      <c r="N1579" s="2" t="str">
        <f>IF(ISERR(FIND("04",GERAL[[#This Row],[ODS]])),"NÃO","SIM")</f>
        <v>NÃO</v>
      </c>
      <c r="O1579" s="2" t="str">
        <f>IF(ISERR(FIND("05",GERAL[[#This Row],[ODS]])),"NÃO","SIM")</f>
        <v>NÃO</v>
      </c>
      <c r="P1579" s="2" t="str">
        <f>IF(ISERR(FIND("06",GERAL[[#This Row],[ODS]])),"NÃO","SIM")</f>
        <v>NÃO</v>
      </c>
      <c r="Q1579" s="2" t="str">
        <f>IF(ISERR(FIND("07",GERAL[[#This Row],[ODS]])),"NÃO","SIM")</f>
        <v>NÃO</v>
      </c>
      <c r="R1579" s="2" t="str">
        <f>IF(ISERR(FIND("08",GERAL[[#This Row],[ODS]])),"NÃO","SIM")</f>
        <v>NÃO</v>
      </c>
      <c r="S1579" s="2" t="str">
        <f>IF(ISERR(FIND("09",GERAL[[#This Row],[ODS]])),"NÃO","SIM")</f>
        <v>NÃO</v>
      </c>
      <c r="T1579" s="2" t="str">
        <f>IF(ISERR(FIND("10",GERAL[[#This Row],[ODS]])),"NÃO","SIM")</f>
        <v>NÃO</v>
      </c>
      <c r="U1579" s="2" t="str">
        <f>IF(ISERR(FIND("11",GERAL[[#This Row],[ODS]])),"NÃO","SIM")</f>
        <v>NÃO</v>
      </c>
      <c r="V1579" s="2" t="str">
        <f>IF(ISERR(FIND("12",GERAL[[#This Row],[ODS]])),"NÃO","SIM")</f>
        <v>NÃO</v>
      </c>
      <c r="W1579" s="2" t="str">
        <f>IF(ISERR(FIND("13",GERAL[[#This Row],[ODS]])),"NÃO","SIM")</f>
        <v>NÃO</v>
      </c>
      <c r="X1579" s="2" t="str">
        <f>IF(ISERR(FIND("14",GERAL[[#This Row],[ODS]])),"NÃO","SIM")</f>
        <v>NÃO</v>
      </c>
      <c r="Y1579" s="2" t="str">
        <f>IF(ISERR(FIND("15",GERAL[[#This Row],[ODS]])),"NÃO","SIM")</f>
        <v>NÃO</v>
      </c>
      <c r="Z1579" s="2" t="str">
        <f>IF(ISERR(FIND("16",GERAL[[#This Row],[ODS]])),"NÃO","SIM")</f>
        <v>SIM</v>
      </c>
      <c r="AA1579" s="2" t="str">
        <f>IF(ISERR(FIND("17",GERAL[[#This Row],[ODS]])),"NÃO","SIM")</f>
        <v>SIM</v>
      </c>
      <c r="AB1579" s="1">
        <v>55.06949640541098</v>
      </c>
      <c r="AC1579" s="1">
        <v>61.429458524834558</v>
      </c>
      <c r="AD1579" s="1">
        <v>52.815370790080983</v>
      </c>
      <c r="AE1579" s="1">
        <v>45.312694515257334</v>
      </c>
      <c r="AF1579" s="1">
        <v>30.709242415523004</v>
      </c>
      <c r="AG1579" s="1" t="str">
        <f>GERAL[[#This Row],[SIGLA]]&amp;GERAL[[#This Row],[CÓD]]</f>
        <v>MSSF_PC</v>
      </c>
      <c r="AH1579" s="1">
        <f ca="1">VLOOKUP(GERAL[[#This Row],[REF_NOTA]],BASE_NOTAS[],7,FALSE)</f>
        <v>40.820947528514893</v>
      </c>
      <c r="AI1579" s="31">
        <f ca="1">IF(GERAL[[#This Row],[Nota 2025]]="",0,GERAL[[#This Row],[Nota 2026]]-GERAL[[#This Row],[Nota 2025]])</f>
        <v>10.111705112991888</v>
      </c>
    </row>
    <row r="1580" spans="1:35" ht="17" x14ac:dyDescent="0.35">
      <c r="A1580" s="2" t="s">
        <v>166</v>
      </c>
      <c r="B1580" s="2" t="s">
        <v>192</v>
      </c>
      <c r="C1580" s="2" t="s">
        <v>216</v>
      </c>
      <c r="D1580" s="15" t="s">
        <v>63</v>
      </c>
      <c r="E1580" s="2" t="s">
        <v>132</v>
      </c>
      <c r="F1580" s="2" t="str">
        <f>VLOOKUP(GERAL[[#This Row],[CÓD]],SEALL,6,FALSE)</f>
        <v>G</v>
      </c>
      <c r="G158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8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8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80" s="2" t="str">
        <f>VLOOKUP(GERAL[[#This Row],[CÓD]],SEALL,4,FALSE)</f>
        <v>16, 17</v>
      </c>
      <c r="K1580" s="2" t="str">
        <f>IF(ISERR(FIND("01",GERAL[[#This Row],[ODS]])),"NÃO","SIM")</f>
        <v>NÃO</v>
      </c>
      <c r="L1580" s="2" t="str">
        <f>IF(ISERR(FIND("02",GERAL[[#This Row],[ODS]])),"NÃO","SIM")</f>
        <v>NÃO</v>
      </c>
      <c r="M1580" s="2" t="str">
        <f>IF(ISERR(FIND("03",GERAL[[#This Row],[ODS]])),"NÃO","SIM")</f>
        <v>NÃO</v>
      </c>
      <c r="N1580" s="2" t="str">
        <f>IF(ISERR(FIND("04",GERAL[[#This Row],[ODS]])),"NÃO","SIM")</f>
        <v>NÃO</v>
      </c>
      <c r="O1580" s="2" t="str">
        <f>IF(ISERR(FIND("05",GERAL[[#This Row],[ODS]])),"NÃO","SIM")</f>
        <v>NÃO</v>
      </c>
      <c r="P1580" s="2" t="str">
        <f>IF(ISERR(FIND("06",GERAL[[#This Row],[ODS]])),"NÃO","SIM")</f>
        <v>NÃO</v>
      </c>
      <c r="Q1580" s="2" t="str">
        <f>IF(ISERR(FIND("07",GERAL[[#This Row],[ODS]])),"NÃO","SIM")</f>
        <v>NÃO</v>
      </c>
      <c r="R1580" s="2" t="str">
        <f>IF(ISERR(FIND("08",GERAL[[#This Row],[ODS]])),"NÃO","SIM")</f>
        <v>NÃO</v>
      </c>
      <c r="S1580" s="2" t="str">
        <f>IF(ISERR(FIND("09",GERAL[[#This Row],[ODS]])),"NÃO","SIM")</f>
        <v>NÃO</v>
      </c>
      <c r="T1580" s="2" t="str">
        <f>IF(ISERR(FIND("10",GERAL[[#This Row],[ODS]])),"NÃO","SIM")</f>
        <v>NÃO</v>
      </c>
      <c r="U1580" s="2" t="str">
        <f>IF(ISERR(FIND("11",GERAL[[#This Row],[ODS]])),"NÃO","SIM")</f>
        <v>NÃO</v>
      </c>
      <c r="V1580" s="2" t="str">
        <f>IF(ISERR(FIND("12",GERAL[[#This Row],[ODS]])),"NÃO","SIM")</f>
        <v>NÃO</v>
      </c>
      <c r="W1580" s="2" t="str">
        <f>IF(ISERR(FIND("13",GERAL[[#This Row],[ODS]])),"NÃO","SIM")</f>
        <v>NÃO</v>
      </c>
      <c r="X1580" s="2" t="str">
        <f>IF(ISERR(FIND("14",GERAL[[#This Row],[ODS]])),"NÃO","SIM")</f>
        <v>NÃO</v>
      </c>
      <c r="Y1580" s="2" t="str">
        <f>IF(ISERR(FIND("15",GERAL[[#This Row],[ODS]])),"NÃO","SIM")</f>
        <v>NÃO</v>
      </c>
      <c r="Z1580" s="2" t="str">
        <f>IF(ISERR(FIND("16",GERAL[[#This Row],[ODS]])),"NÃO","SIM")</f>
        <v>SIM</v>
      </c>
      <c r="AA1580" s="2" t="str">
        <f>IF(ISERR(FIND("17",GERAL[[#This Row],[ODS]])),"NÃO","SIM")</f>
        <v>SIM</v>
      </c>
      <c r="AB1580" s="1">
        <v>4.6907531848697674</v>
      </c>
      <c r="AC1580" s="1">
        <v>6.99471038217143</v>
      </c>
      <c r="AD1580" s="1">
        <v>33.251967992409952</v>
      </c>
      <c r="AE1580" s="1">
        <v>17.828004117687676</v>
      </c>
      <c r="AF1580" s="1">
        <v>34.20566593710948</v>
      </c>
      <c r="AG1580" s="1" t="str">
        <f>GERAL[[#This Row],[SIGLA]]&amp;GERAL[[#This Row],[CÓD]]</f>
        <v>MGSF_PC</v>
      </c>
      <c r="AH1580" s="1">
        <f ca="1">VLOOKUP(GERAL[[#This Row],[REF_NOTA]],BASE_NOTAS[],7,FALSE)</f>
        <v>34.322274016351194</v>
      </c>
      <c r="AI1580" s="31">
        <f ca="1">IF(GERAL[[#This Row],[Nota 2025]]="",0,GERAL[[#This Row],[Nota 2026]]-GERAL[[#This Row],[Nota 2025]])</f>
        <v>0.11660807924171479</v>
      </c>
    </row>
    <row r="1581" spans="1:35" ht="17" x14ac:dyDescent="0.35">
      <c r="A1581" s="2" t="s">
        <v>169</v>
      </c>
      <c r="B1581" s="2" t="s">
        <v>196</v>
      </c>
      <c r="C1581" s="2" t="s">
        <v>216</v>
      </c>
      <c r="D1581" s="15" t="s">
        <v>63</v>
      </c>
      <c r="E1581" s="2" t="s">
        <v>132</v>
      </c>
      <c r="F1581" s="2" t="str">
        <f>VLOOKUP(GERAL[[#This Row],[CÓD]],SEALL,6,FALSE)</f>
        <v>G</v>
      </c>
      <c r="G158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8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8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81" s="2" t="str">
        <f>VLOOKUP(GERAL[[#This Row],[CÓD]],SEALL,4,FALSE)</f>
        <v>16, 17</v>
      </c>
      <c r="K1581" s="2" t="str">
        <f>IF(ISERR(FIND("01",GERAL[[#This Row],[ODS]])),"NÃO","SIM")</f>
        <v>NÃO</v>
      </c>
      <c r="L1581" s="2" t="str">
        <f>IF(ISERR(FIND("02",GERAL[[#This Row],[ODS]])),"NÃO","SIM")</f>
        <v>NÃO</v>
      </c>
      <c r="M1581" s="2" t="str">
        <f>IF(ISERR(FIND("03",GERAL[[#This Row],[ODS]])),"NÃO","SIM")</f>
        <v>NÃO</v>
      </c>
      <c r="N1581" s="2" t="str">
        <f>IF(ISERR(FIND("04",GERAL[[#This Row],[ODS]])),"NÃO","SIM")</f>
        <v>NÃO</v>
      </c>
      <c r="O1581" s="2" t="str">
        <f>IF(ISERR(FIND("05",GERAL[[#This Row],[ODS]])),"NÃO","SIM")</f>
        <v>NÃO</v>
      </c>
      <c r="P1581" s="2" t="str">
        <f>IF(ISERR(FIND("06",GERAL[[#This Row],[ODS]])),"NÃO","SIM")</f>
        <v>NÃO</v>
      </c>
      <c r="Q1581" s="2" t="str">
        <f>IF(ISERR(FIND("07",GERAL[[#This Row],[ODS]])),"NÃO","SIM")</f>
        <v>NÃO</v>
      </c>
      <c r="R1581" s="2" t="str">
        <f>IF(ISERR(FIND("08",GERAL[[#This Row],[ODS]])),"NÃO","SIM")</f>
        <v>NÃO</v>
      </c>
      <c r="S1581" s="2" t="str">
        <f>IF(ISERR(FIND("09",GERAL[[#This Row],[ODS]])),"NÃO","SIM")</f>
        <v>NÃO</v>
      </c>
      <c r="T1581" s="2" t="str">
        <f>IF(ISERR(FIND("10",GERAL[[#This Row],[ODS]])),"NÃO","SIM")</f>
        <v>NÃO</v>
      </c>
      <c r="U1581" s="2" t="str">
        <f>IF(ISERR(FIND("11",GERAL[[#This Row],[ODS]])),"NÃO","SIM")</f>
        <v>NÃO</v>
      </c>
      <c r="V1581" s="2" t="str">
        <f>IF(ISERR(FIND("12",GERAL[[#This Row],[ODS]])),"NÃO","SIM")</f>
        <v>NÃO</v>
      </c>
      <c r="W1581" s="2" t="str">
        <f>IF(ISERR(FIND("13",GERAL[[#This Row],[ODS]])),"NÃO","SIM")</f>
        <v>NÃO</v>
      </c>
      <c r="X1581" s="2" t="str">
        <f>IF(ISERR(FIND("14",GERAL[[#This Row],[ODS]])),"NÃO","SIM")</f>
        <v>NÃO</v>
      </c>
      <c r="Y1581" s="2" t="str">
        <f>IF(ISERR(FIND("15",GERAL[[#This Row],[ODS]])),"NÃO","SIM")</f>
        <v>NÃO</v>
      </c>
      <c r="Z1581" s="2" t="str">
        <f>IF(ISERR(FIND("16",GERAL[[#This Row],[ODS]])),"NÃO","SIM")</f>
        <v>SIM</v>
      </c>
      <c r="AA1581" s="2" t="str">
        <f>IF(ISERR(FIND("17",GERAL[[#This Row],[ODS]])),"NÃO","SIM")</f>
        <v>SIM</v>
      </c>
      <c r="AB1581" s="1">
        <v>32.479520873474286</v>
      </c>
      <c r="AC1581" s="1">
        <v>27.485301388163329</v>
      </c>
      <c r="AD1581" s="1">
        <v>57.584436336878539</v>
      </c>
      <c r="AE1581" s="1">
        <v>40.303306529315918</v>
      </c>
      <c r="AF1581" s="1">
        <v>30.704593653532562</v>
      </c>
      <c r="AG1581" s="1" t="str">
        <f>GERAL[[#This Row],[SIGLA]]&amp;GERAL[[#This Row],[CÓD]]</f>
        <v>PASF_PC</v>
      </c>
      <c r="AH1581" s="1">
        <f ca="1">VLOOKUP(GERAL[[#This Row],[REF_NOTA]],BASE_NOTAS[],7,FALSE)</f>
        <v>39.81663246579415</v>
      </c>
      <c r="AI1581" s="31">
        <f ca="1">IF(GERAL[[#This Row],[Nota 2025]]="",0,GERAL[[#This Row],[Nota 2026]]-GERAL[[#This Row],[Nota 2025]])</f>
        <v>9.1120388122615879</v>
      </c>
    </row>
    <row r="1582" spans="1:35" ht="17" x14ac:dyDescent="0.35">
      <c r="A1582" s="2" t="s">
        <v>170</v>
      </c>
      <c r="B1582" s="2" t="s">
        <v>197</v>
      </c>
      <c r="C1582" s="2" t="s">
        <v>216</v>
      </c>
      <c r="D1582" s="15" t="s">
        <v>63</v>
      </c>
      <c r="E1582" s="2" t="s">
        <v>132</v>
      </c>
      <c r="F1582" s="2" t="str">
        <f>VLOOKUP(GERAL[[#This Row],[CÓD]],SEALL,6,FALSE)</f>
        <v>G</v>
      </c>
      <c r="G158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8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8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82" s="2" t="str">
        <f>VLOOKUP(GERAL[[#This Row],[CÓD]],SEALL,4,FALSE)</f>
        <v>16, 17</v>
      </c>
      <c r="K1582" s="2" t="str">
        <f>IF(ISERR(FIND("01",GERAL[[#This Row],[ODS]])),"NÃO","SIM")</f>
        <v>NÃO</v>
      </c>
      <c r="L1582" s="2" t="str">
        <f>IF(ISERR(FIND("02",GERAL[[#This Row],[ODS]])),"NÃO","SIM")</f>
        <v>NÃO</v>
      </c>
      <c r="M1582" s="2" t="str">
        <f>IF(ISERR(FIND("03",GERAL[[#This Row],[ODS]])),"NÃO","SIM")</f>
        <v>NÃO</v>
      </c>
      <c r="N1582" s="2" t="str">
        <f>IF(ISERR(FIND("04",GERAL[[#This Row],[ODS]])),"NÃO","SIM")</f>
        <v>NÃO</v>
      </c>
      <c r="O1582" s="2" t="str">
        <f>IF(ISERR(FIND("05",GERAL[[#This Row],[ODS]])),"NÃO","SIM")</f>
        <v>NÃO</v>
      </c>
      <c r="P1582" s="2" t="str">
        <f>IF(ISERR(FIND("06",GERAL[[#This Row],[ODS]])),"NÃO","SIM")</f>
        <v>NÃO</v>
      </c>
      <c r="Q1582" s="2" t="str">
        <f>IF(ISERR(FIND("07",GERAL[[#This Row],[ODS]])),"NÃO","SIM")</f>
        <v>NÃO</v>
      </c>
      <c r="R1582" s="2" t="str">
        <f>IF(ISERR(FIND("08",GERAL[[#This Row],[ODS]])),"NÃO","SIM")</f>
        <v>NÃO</v>
      </c>
      <c r="S1582" s="2" t="str">
        <f>IF(ISERR(FIND("09",GERAL[[#This Row],[ODS]])),"NÃO","SIM")</f>
        <v>NÃO</v>
      </c>
      <c r="T1582" s="2" t="str">
        <f>IF(ISERR(FIND("10",GERAL[[#This Row],[ODS]])),"NÃO","SIM")</f>
        <v>NÃO</v>
      </c>
      <c r="U1582" s="2" t="str">
        <f>IF(ISERR(FIND("11",GERAL[[#This Row],[ODS]])),"NÃO","SIM")</f>
        <v>NÃO</v>
      </c>
      <c r="V1582" s="2" t="str">
        <f>IF(ISERR(FIND("12",GERAL[[#This Row],[ODS]])),"NÃO","SIM")</f>
        <v>NÃO</v>
      </c>
      <c r="W1582" s="2" t="str">
        <f>IF(ISERR(FIND("13",GERAL[[#This Row],[ODS]])),"NÃO","SIM")</f>
        <v>NÃO</v>
      </c>
      <c r="X1582" s="2" t="str">
        <f>IF(ISERR(FIND("14",GERAL[[#This Row],[ODS]])),"NÃO","SIM")</f>
        <v>NÃO</v>
      </c>
      <c r="Y1582" s="2" t="str">
        <f>IF(ISERR(FIND("15",GERAL[[#This Row],[ODS]])),"NÃO","SIM")</f>
        <v>NÃO</v>
      </c>
      <c r="Z1582" s="2" t="str">
        <f>IF(ISERR(FIND("16",GERAL[[#This Row],[ODS]])),"NÃO","SIM")</f>
        <v>SIM</v>
      </c>
      <c r="AA1582" s="2" t="str">
        <f>IF(ISERR(FIND("17",GERAL[[#This Row],[ODS]])),"NÃO","SIM")</f>
        <v>SIM</v>
      </c>
      <c r="AB1582" s="1">
        <v>45.611811565678067</v>
      </c>
      <c r="AC1582" s="1">
        <v>64.010251154500793</v>
      </c>
      <c r="AD1582" s="1">
        <v>66.969661113397592</v>
      </c>
      <c r="AE1582" s="1">
        <v>68.991369497975285</v>
      </c>
      <c r="AF1582" s="1">
        <v>59.831203446590834</v>
      </c>
      <c r="AG1582" s="1" t="str">
        <f>GERAL[[#This Row],[SIGLA]]&amp;GERAL[[#This Row],[CÓD]]</f>
        <v>PBSF_PC</v>
      </c>
      <c r="AH1582" s="1">
        <f ca="1">VLOOKUP(GERAL[[#This Row],[REF_NOTA]],BASE_NOTAS[],7,FALSE)</f>
        <v>43.587499828001533</v>
      </c>
      <c r="AI1582" s="31">
        <f ca="1">IF(GERAL[[#This Row],[Nota 2025]]="",0,GERAL[[#This Row],[Nota 2026]]-GERAL[[#This Row],[Nota 2025]])</f>
        <v>-16.243703618589301</v>
      </c>
    </row>
    <row r="1583" spans="1:35" ht="17" x14ac:dyDescent="0.35">
      <c r="A1583" s="2" t="s">
        <v>173</v>
      </c>
      <c r="B1583" s="2" t="s">
        <v>200</v>
      </c>
      <c r="C1583" s="2" t="s">
        <v>216</v>
      </c>
      <c r="D1583" s="15" t="s">
        <v>63</v>
      </c>
      <c r="E1583" s="2" t="s">
        <v>132</v>
      </c>
      <c r="F1583" s="2" t="str">
        <f>VLOOKUP(GERAL[[#This Row],[CÓD]],SEALL,6,FALSE)</f>
        <v>G</v>
      </c>
      <c r="G158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8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8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83" s="2" t="str">
        <f>VLOOKUP(GERAL[[#This Row],[CÓD]],SEALL,4,FALSE)</f>
        <v>16, 17</v>
      </c>
      <c r="K1583" s="2" t="str">
        <f>IF(ISERR(FIND("01",GERAL[[#This Row],[ODS]])),"NÃO","SIM")</f>
        <v>NÃO</v>
      </c>
      <c r="L1583" s="2" t="str">
        <f>IF(ISERR(FIND("02",GERAL[[#This Row],[ODS]])),"NÃO","SIM")</f>
        <v>NÃO</v>
      </c>
      <c r="M1583" s="2" t="str">
        <f>IF(ISERR(FIND("03",GERAL[[#This Row],[ODS]])),"NÃO","SIM")</f>
        <v>NÃO</v>
      </c>
      <c r="N1583" s="2" t="str">
        <f>IF(ISERR(FIND("04",GERAL[[#This Row],[ODS]])),"NÃO","SIM")</f>
        <v>NÃO</v>
      </c>
      <c r="O1583" s="2" t="str">
        <f>IF(ISERR(FIND("05",GERAL[[#This Row],[ODS]])),"NÃO","SIM")</f>
        <v>NÃO</v>
      </c>
      <c r="P1583" s="2" t="str">
        <f>IF(ISERR(FIND("06",GERAL[[#This Row],[ODS]])),"NÃO","SIM")</f>
        <v>NÃO</v>
      </c>
      <c r="Q1583" s="2" t="str">
        <f>IF(ISERR(FIND("07",GERAL[[#This Row],[ODS]])),"NÃO","SIM")</f>
        <v>NÃO</v>
      </c>
      <c r="R1583" s="2" t="str">
        <f>IF(ISERR(FIND("08",GERAL[[#This Row],[ODS]])),"NÃO","SIM")</f>
        <v>NÃO</v>
      </c>
      <c r="S1583" s="2" t="str">
        <f>IF(ISERR(FIND("09",GERAL[[#This Row],[ODS]])),"NÃO","SIM")</f>
        <v>NÃO</v>
      </c>
      <c r="T1583" s="2" t="str">
        <f>IF(ISERR(FIND("10",GERAL[[#This Row],[ODS]])),"NÃO","SIM")</f>
        <v>NÃO</v>
      </c>
      <c r="U1583" s="2" t="str">
        <f>IF(ISERR(FIND("11",GERAL[[#This Row],[ODS]])),"NÃO","SIM")</f>
        <v>NÃO</v>
      </c>
      <c r="V1583" s="2" t="str">
        <f>IF(ISERR(FIND("12",GERAL[[#This Row],[ODS]])),"NÃO","SIM")</f>
        <v>NÃO</v>
      </c>
      <c r="W1583" s="2" t="str">
        <f>IF(ISERR(FIND("13",GERAL[[#This Row],[ODS]])),"NÃO","SIM")</f>
        <v>NÃO</v>
      </c>
      <c r="X1583" s="2" t="str">
        <f>IF(ISERR(FIND("14",GERAL[[#This Row],[ODS]])),"NÃO","SIM")</f>
        <v>NÃO</v>
      </c>
      <c r="Y1583" s="2" t="str">
        <f>IF(ISERR(FIND("15",GERAL[[#This Row],[ODS]])),"NÃO","SIM")</f>
        <v>NÃO</v>
      </c>
      <c r="Z1583" s="2" t="str">
        <f>IF(ISERR(FIND("16",GERAL[[#This Row],[ODS]])),"NÃO","SIM")</f>
        <v>SIM</v>
      </c>
      <c r="AA1583" s="2" t="str">
        <f>IF(ISERR(FIND("17",GERAL[[#This Row],[ODS]])),"NÃO","SIM")</f>
        <v>SIM</v>
      </c>
      <c r="AB1583" s="1">
        <v>29.030727208077522</v>
      </c>
      <c r="AC1583" s="1">
        <v>64.117222312475462</v>
      </c>
      <c r="AD1583" s="1">
        <v>70.551122428952041</v>
      </c>
      <c r="AE1583" s="1">
        <v>47.8944166780066</v>
      </c>
      <c r="AF1583" s="1">
        <v>41.34874932887962</v>
      </c>
      <c r="AG1583" s="1" t="str">
        <f>GERAL[[#This Row],[SIGLA]]&amp;GERAL[[#This Row],[CÓD]]</f>
        <v>PRSF_PC</v>
      </c>
      <c r="AH1583" s="1">
        <f ca="1">VLOOKUP(GERAL[[#This Row],[REF_NOTA]],BASE_NOTAS[],7,FALSE)</f>
        <v>40.254775082730951</v>
      </c>
      <c r="AI1583" s="31">
        <f ca="1">IF(GERAL[[#This Row],[Nota 2025]]="",0,GERAL[[#This Row],[Nota 2026]]-GERAL[[#This Row],[Nota 2025]])</f>
        <v>-1.0939742461486688</v>
      </c>
    </row>
    <row r="1584" spans="1:35" ht="17" x14ac:dyDescent="0.35">
      <c r="A1584" s="2" t="s">
        <v>171</v>
      </c>
      <c r="B1584" s="2" t="s">
        <v>198</v>
      </c>
      <c r="C1584" s="2" t="s">
        <v>216</v>
      </c>
      <c r="D1584" s="15" t="s">
        <v>63</v>
      </c>
      <c r="E1584" s="2" t="s">
        <v>132</v>
      </c>
      <c r="F1584" s="2" t="str">
        <f>VLOOKUP(GERAL[[#This Row],[CÓD]],SEALL,6,FALSE)</f>
        <v>G</v>
      </c>
      <c r="G158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8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8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84" s="2" t="str">
        <f>VLOOKUP(GERAL[[#This Row],[CÓD]],SEALL,4,FALSE)</f>
        <v>16, 17</v>
      </c>
      <c r="K1584" s="2" t="str">
        <f>IF(ISERR(FIND("01",GERAL[[#This Row],[ODS]])),"NÃO","SIM")</f>
        <v>NÃO</v>
      </c>
      <c r="L1584" s="2" t="str">
        <f>IF(ISERR(FIND("02",GERAL[[#This Row],[ODS]])),"NÃO","SIM")</f>
        <v>NÃO</v>
      </c>
      <c r="M1584" s="2" t="str">
        <f>IF(ISERR(FIND("03",GERAL[[#This Row],[ODS]])),"NÃO","SIM")</f>
        <v>NÃO</v>
      </c>
      <c r="N1584" s="2" t="str">
        <f>IF(ISERR(FIND("04",GERAL[[#This Row],[ODS]])),"NÃO","SIM")</f>
        <v>NÃO</v>
      </c>
      <c r="O1584" s="2" t="str">
        <f>IF(ISERR(FIND("05",GERAL[[#This Row],[ODS]])),"NÃO","SIM")</f>
        <v>NÃO</v>
      </c>
      <c r="P1584" s="2" t="str">
        <f>IF(ISERR(FIND("06",GERAL[[#This Row],[ODS]])),"NÃO","SIM")</f>
        <v>NÃO</v>
      </c>
      <c r="Q1584" s="2" t="str">
        <f>IF(ISERR(FIND("07",GERAL[[#This Row],[ODS]])),"NÃO","SIM")</f>
        <v>NÃO</v>
      </c>
      <c r="R1584" s="2" t="str">
        <f>IF(ISERR(FIND("08",GERAL[[#This Row],[ODS]])),"NÃO","SIM")</f>
        <v>NÃO</v>
      </c>
      <c r="S1584" s="2" t="str">
        <f>IF(ISERR(FIND("09",GERAL[[#This Row],[ODS]])),"NÃO","SIM")</f>
        <v>NÃO</v>
      </c>
      <c r="T1584" s="2" t="str">
        <f>IF(ISERR(FIND("10",GERAL[[#This Row],[ODS]])),"NÃO","SIM")</f>
        <v>NÃO</v>
      </c>
      <c r="U1584" s="2" t="str">
        <f>IF(ISERR(FIND("11",GERAL[[#This Row],[ODS]])),"NÃO","SIM")</f>
        <v>NÃO</v>
      </c>
      <c r="V1584" s="2" t="str">
        <f>IF(ISERR(FIND("12",GERAL[[#This Row],[ODS]])),"NÃO","SIM")</f>
        <v>NÃO</v>
      </c>
      <c r="W1584" s="2" t="str">
        <f>IF(ISERR(FIND("13",GERAL[[#This Row],[ODS]])),"NÃO","SIM")</f>
        <v>NÃO</v>
      </c>
      <c r="X1584" s="2" t="str">
        <f>IF(ISERR(FIND("14",GERAL[[#This Row],[ODS]])),"NÃO","SIM")</f>
        <v>NÃO</v>
      </c>
      <c r="Y1584" s="2" t="str">
        <f>IF(ISERR(FIND("15",GERAL[[#This Row],[ODS]])),"NÃO","SIM")</f>
        <v>NÃO</v>
      </c>
      <c r="Z1584" s="2" t="str">
        <f>IF(ISERR(FIND("16",GERAL[[#This Row],[ODS]])),"NÃO","SIM")</f>
        <v>SIM</v>
      </c>
      <c r="AA1584" s="2" t="str">
        <f>IF(ISERR(FIND("17",GERAL[[#This Row],[ODS]])),"NÃO","SIM")</f>
        <v>SIM</v>
      </c>
      <c r="AB1584" s="1">
        <v>15.245149358083577</v>
      </c>
      <c r="AC1584" s="1">
        <v>18.508448623217873</v>
      </c>
      <c r="AD1584" s="1">
        <v>14.810783665449389</v>
      </c>
      <c r="AE1584" s="1">
        <v>0</v>
      </c>
      <c r="AF1584" s="1">
        <v>30.771378608371432</v>
      </c>
      <c r="AG1584" s="1" t="str">
        <f>GERAL[[#This Row],[SIGLA]]&amp;GERAL[[#This Row],[CÓD]]</f>
        <v>PESF_PC</v>
      </c>
      <c r="AH1584" s="1">
        <f ca="1">VLOOKUP(GERAL[[#This Row],[REF_NOTA]],BASE_NOTAS[],7,FALSE)</f>
        <v>22.634574207935795</v>
      </c>
      <c r="AI1584" s="31">
        <f ca="1">IF(GERAL[[#This Row],[Nota 2025]]="",0,GERAL[[#This Row],[Nota 2026]]-GERAL[[#This Row],[Nota 2025]])</f>
        <v>-8.1368044004356364</v>
      </c>
    </row>
    <row r="1585" spans="1:35" ht="17" x14ac:dyDescent="0.35">
      <c r="A1585" s="2" t="s">
        <v>172</v>
      </c>
      <c r="B1585" s="2" t="s">
        <v>199</v>
      </c>
      <c r="C1585" s="2" t="s">
        <v>216</v>
      </c>
      <c r="D1585" s="15" t="s">
        <v>63</v>
      </c>
      <c r="E1585" s="2" t="s">
        <v>132</v>
      </c>
      <c r="F1585" s="2" t="str">
        <f>VLOOKUP(GERAL[[#This Row],[CÓD]],SEALL,6,FALSE)</f>
        <v>G</v>
      </c>
      <c r="G158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8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8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85" s="2" t="str">
        <f>VLOOKUP(GERAL[[#This Row],[CÓD]],SEALL,4,FALSE)</f>
        <v>16, 17</v>
      </c>
      <c r="K1585" s="2" t="str">
        <f>IF(ISERR(FIND("01",GERAL[[#This Row],[ODS]])),"NÃO","SIM")</f>
        <v>NÃO</v>
      </c>
      <c r="L1585" s="2" t="str">
        <f>IF(ISERR(FIND("02",GERAL[[#This Row],[ODS]])),"NÃO","SIM")</f>
        <v>NÃO</v>
      </c>
      <c r="M1585" s="2" t="str">
        <f>IF(ISERR(FIND("03",GERAL[[#This Row],[ODS]])),"NÃO","SIM")</f>
        <v>NÃO</v>
      </c>
      <c r="N1585" s="2" t="str">
        <f>IF(ISERR(FIND("04",GERAL[[#This Row],[ODS]])),"NÃO","SIM")</f>
        <v>NÃO</v>
      </c>
      <c r="O1585" s="2" t="str">
        <f>IF(ISERR(FIND("05",GERAL[[#This Row],[ODS]])),"NÃO","SIM")</f>
        <v>NÃO</v>
      </c>
      <c r="P1585" s="2" t="str">
        <f>IF(ISERR(FIND("06",GERAL[[#This Row],[ODS]])),"NÃO","SIM")</f>
        <v>NÃO</v>
      </c>
      <c r="Q1585" s="2" t="str">
        <f>IF(ISERR(FIND("07",GERAL[[#This Row],[ODS]])),"NÃO","SIM")</f>
        <v>NÃO</v>
      </c>
      <c r="R1585" s="2" t="str">
        <f>IF(ISERR(FIND("08",GERAL[[#This Row],[ODS]])),"NÃO","SIM")</f>
        <v>NÃO</v>
      </c>
      <c r="S1585" s="2" t="str">
        <f>IF(ISERR(FIND("09",GERAL[[#This Row],[ODS]])),"NÃO","SIM")</f>
        <v>NÃO</v>
      </c>
      <c r="T1585" s="2" t="str">
        <f>IF(ISERR(FIND("10",GERAL[[#This Row],[ODS]])),"NÃO","SIM")</f>
        <v>NÃO</v>
      </c>
      <c r="U1585" s="2" t="str">
        <f>IF(ISERR(FIND("11",GERAL[[#This Row],[ODS]])),"NÃO","SIM")</f>
        <v>NÃO</v>
      </c>
      <c r="V1585" s="2" t="str">
        <f>IF(ISERR(FIND("12",GERAL[[#This Row],[ODS]])),"NÃO","SIM")</f>
        <v>NÃO</v>
      </c>
      <c r="W1585" s="2" t="str">
        <f>IF(ISERR(FIND("13",GERAL[[#This Row],[ODS]])),"NÃO","SIM")</f>
        <v>NÃO</v>
      </c>
      <c r="X1585" s="2" t="str">
        <f>IF(ISERR(FIND("14",GERAL[[#This Row],[ODS]])),"NÃO","SIM")</f>
        <v>NÃO</v>
      </c>
      <c r="Y1585" s="2" t="str">
        <f>IF(ISERR(FIND("15",GERAL[[#This Row],[ODS]])),"NÃO","SIM")</f>
        <v>NÃO</v>
      </c>
      <c r="Z1585" s="2" t="str">
        <f>IF(ISERR(FIND("16",GERAL[[#This Row],[ODS]])),"NÃO","SIM")</f>
        <v>SIM</v>
      </c>
      <c r="AA1585" s="2" t="str">
        <f>IF(ISERR(FIND("17",GERAL[[#This Row],[ODS]])),"NÃO","SIM")</f>
        <v>SIM</v>
      </c>
      <c r="AB1585" s="1">
        <v>53.474570927200126</v>
      </c>
      <c r="AC1585" s="1">
        <v>31.819081794058622</v>
      </c>
      <c r="AD1585" s="1">
        <v>22.755901090914932</v>
      </c>
      <c r="AE1585" s="1">
        <v>32.050011097096906</v>
      </c>
      <c r="AF1585" s="1">
        <v>29.534367736198856</v>
      </c>
      <c r="AG1585" s="1" t="str">
        <f>GERAL[[#This Row],[SIGLA]]&amp;GERAL[[#This Row],[CÓD]]</f>
        <v>PISF_PC</v>
      </c>
      <c r="AH1585" s="1">
        <f ca="1">VLOOKUP(GERAL[[#This Row],[REF_NOTA]],BASE_NOTAS[],7,FALSE)</f>
        <v>26.526196381783073</v>
      </c>
      <c r="AI1585" s="31">
        <f ca="1">IF(GERAL[[#This Row],[Nota 2025]]="",0,GERAL[[#This Row],[Nota 2026]]-GERAL[[#This Row],[Nota 2025]])</f>
        <v>-3.0081713544157829</v>
      </c>
    </row>
    <row r="1586" spans="1:35" ht="17" x14ac:dyDescent="0.35">
      <c r="A1586" s="2" t="s">
        <v>174</v>
      </c>
      <c r="B1586" s="2" t="s">
        <v>201</v>
      </c>
      <c r="C1586" s="2" t="s">
        <v>216</v>
      </c>
      <c r="D1586" s="15" t="s">
        <v>63</v>
      </c>
      <c r="E1586" s="2" t="s">
        <v>132</v>
      </c>
      <c r="F1586" s="2" t="str">
        <f>VLOOKUP(GERAL[[#This Row],[CÓD]],SEALL,6,FALSE)</f>
        <v>G</v>
      </c>
      <c r="G158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8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8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86" s="2" t="str">
        <f>VLOOKUP(GERAL[[#This Row],[CÓD]],SEALL,4,FALSE)</f>
        <v>16, 17</v>
      </c>
      <c r="K1586" s="2" t="str">
        <f>IF(ISERR(FIND("01",GERAL[[#This Row],[ODS]])),"NÃO","SIM")</f>
        <v>NÃO</v>
      </c>
      <c r="L1586" s="2" t="str">
        <f>IF(ISERR(FIND("02",GERAL[[#This Row],[ODS]])),"NÃO","SIM")</f>
        <v>NÃO</v>
      </c>
      <c r="M1586" s="2" t="str">
        <f>IF(ISERR(FIND("03",GERAL[[#This Row],[ODS]])),"NÃO","SIM")</f>
        <v>NÃO</v>
      </c>
      <c r="N1586" s="2" t="str">
        <f>IF(ISERR(FIND("04",GERAL[[#This Row],[ODS]])),"NÃO","SIM")</f>
        <v>NÃO</v>
      </c>
      <c r="O1586" s="2" t="str">
        <f>IF(ISERR(FIND("05",GERAL[[#This Row],[ODS]])),"NÃO","SIM")</f>
        <v>NÃO</v>
      </c>
      <c r="P1586" s="2" t="str">
        <f>IF(ISERR(FIND("06",GERAL[[#This Row],[ODS]])),"NÃO","SIM")</f>
        <v>NÃO</v>
      </c>
      <c r="Q1586" s="2" t="str">
        <f>IF(ISERR(FIND("07",GERAL[[#This Row],[ODS]])),"NÃO","SIM")</f>
        <v>NÃO</v>
      </c>
      <c r="R1586" s="2" t="str">
        <f>IF(ISERR(FIND("08",GERAL[[#This Row],[ODS]])),"NÃO","SIM")</f>
        <v>NÃO</v>
      </c>
      <c r="S1586" s="2" t="str">
        <f>IF(ISERR(FIND("09",GERAL[[#This Row],[ODS]])),"NÃO","SIM")</f>
        <v>NÃO</v>
      </c>
      <c r="T1586" s="2" t="str">
        <f>IF(ISERR(FIND("10",GERAL[[#This Row],[ODS]])),"NÃO","SIM")</f>
        <v>NÃO</v>
      </c>
      <c r="U1586" s="2" t="str">
        <f>IF(ISERR(FIND("11",GERAL[[#This Row],[ODS]])),"NÃO","SIM")</f>
        <v>NÃO</v>
      </c>
      <c r="V1586" s="2" t="str">
        <f>IF(ISERR(FIND("12",GERAL[[#This Row],[ODS]])),"NÃO","SIM")</f>
        <v>NÃO</v>
      </c>
      <c r="W1586" s="2" t="str">
        <f>IF(ISERR(FIND("13",GERAL[[#This Row],[ODS]])),"NÃO","SIM")</f>
        <v>NÃO</v>
      </c>
      <c r="X1586" s="2" t="str">
        <f>IF(ISERR(FIND("14",GERAL[[#This Row],[ODS]])),"NÃO","SIM")</f>
        <v>NÃO</v>
      </c>
      <c r="Y1586" s="2" t="str">
        <f>IF(ISERR(FIND("15",GERAL[[#This Row],[ODS]])),"NÃO","SIM")</f>
        <v>NÃO</v>
      </c>
      <c r="Z1586" s="2" t="str">
        <f>IF(ISERR(FIND("16",GERAL[[#This Row],[ODS]])),"NÃO","SIM")</f>
        <v>SIM</v>
      </c>
      <c r="AA1586" s="2" t="str">
        <f>IF(ISERR(FIND("17",GERAL[[#This Row],[ODS]])),"NÃO","SIM")</f>
        <v>SIM</v>
      </c>
      <c r="AB1586" s="1">
        <v>14.444740874461534</v>
      </c>
      <c r="AC1586" s="1">
        <v>64.837642283395809</v>
      </c>
      <c r="AD1586" s="1">
        <v>43.296025769076486</v>
      </c>
      <c r="AE1586" s="1">
        <v>5.8195238557942641</v>
      </c>
      <c r="AF1586" s="1">
        <v>11.60403163236716</v>
      </c>
      <c r="AG1586" s="1" t="str">
        <f>GERAL[[#This Row],[SIGLA]]&amp;GERAL[[#This Row],[CÓD]]</f>
        <v>RJSF_PC</v>
      </c>
      <c r="AH1586" s="1">
        <f ca="1">VLOOKUP(GERAL[[#This Row],[REF_NOTA]],BASE_NOTAS[],7,FALSE)</f>
        <v>17.924733997753709</v>
      </c>
      <c r="AI1586" s="31">
        <f ca="1">IF(GERAL[[#This Row],[Nota 2025]]="",0,GERAL[[#This Row],[Nota 2026]]-GERAL[[#This Row],[Nota 2025]])</f>
        <v>6.3207023653865484</v>
      </c>
    </row>
    <row r="1587" spans="1:35" ht="17" x14ac:dyDescent="0.35">
      <c r="A1587" s="2" t="s">
        <v>175</v>
      </c>
      <c r="B1587" s="2" t="s">
        <v>202</v>
      </c>
      <c r="C1587" s="2" t="s">
        <v>216</v>
      </c>
      <c r="D1587" s="15" t="s">
        <v>63</v>
      </c>
      <c r="E1587" s="2" t="s">
        <v>132</v>
      </c>
      <c r="F1587" s="2" t="str">
        <f>VLOOKUP(GERAL[[#This Row],[CÓD]],SEALL,6,FALSE)</f>
        <v>G</v>
      </c>
      <c r="G158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8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8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87" s="2" t="str">
        <f>VLOOKUP(GERAL[[#This Row],[CÓD]],SEALL,4,FALSE)</f>
        <v>16, 17</v>
      </c>
      <c r="K1587" s="2" t="str">
        <f>IF(ISERR(FIND("01",GERAL[[#This Row],[ODS]])),"NÃO","SIM")</f>
        <v>NÃO</v>
      </c>
      <c r="L1587" s="2" t="str">
        <f>IF(ISERR(FIND("02",GERAL[[#This Row],[ODS]])),"NÃO","SIM")</f>
        <v>NÃO</v>
      </c>
      <c r="M1587" s="2" t="str">
        <f>IF(ISERR(FIND("03",GERAL[[#This Row],[ODS]])),"NÃO","SIM")</f>
        <v>NÃO</v>
      </c>
      <c r="N1587" s="2" t="str">
        <f>IF(ISERR(FIND("04",GERAL[[#This Row],[ODS]])),"NÃO","SIM")</f>
        <v>NÃO</v>
      </c>
      <c r="O1587" s="2" t="str">
        <f>IF(ISERR(FIND("05",GERAL[[#This Row],[ODS]])),"NÃO","SIM")</f>
        <v>NÃO</v>
      </c>
      <c r="P1587" s="2" t="str">
        <f>IF(ISERR(FIND("06",GERAL[[#This Row],[ODS]])),"NÃO","SIM")</f>
        <v>NÃO</v>
      </c>
      <c r="Q1587" s="2" t="str">
        <f>IF(ISERR(FIND("07",GERAL[[#This Row],[ODS]])),"NÃO","SIM")</f>
        <v>NÃO</v>
      </c>
      <c r="R1587" s="2" t="str">
        <f>IF(ISERR(FIND("08",GERAL[[#This Row],[ODS]])),"NÃO","SIM")</f>
        <v>NÃO</v>
      </c>
      <c r="S1587" s="2" t="str">
        <f>IF(ISERR(FIND("09",GERAL[[#This Row],[ODS]])),"NÃO","SIM")</f>
        <v>NÃO</v>
      </c>
      <c r="T1587" s="2" t="str">
        <f>IF(ISERR(FIND("10",GERAL[[#This Row],[ODS]])),"NÃO","SIM")</f>
        <v>NÃO</v>
      </c>
      <c r="U1587" s="2" t="str">
        <f>IF(ISERR(FIND("11",GERAL[[#This Row],[ODS]])),"NÃO","SIM")</f>
        <v>NÃO</v>
      </c>
      <c r="V1587" s="2" t="str">
        <f>IF(ISERR(FIND("12",GERAL[[#This Row],[ODS]])),"NÃO","SIM")</f>
        <v>NÃO</v>
      </c>
      <c r="W1587" s="2" t="str">
        <f>IF(ISERR(FIND("13",GERAL[[#This Row],[ODS]])),"NÃO","SIM")</f>
        <v>NÃO</v>
      </c>
      <c r="X1587" s="2" t="str">
        <f>IF(ISERR(FIND("14",GERAL[[#This Row],[ODS]])),"NÃO","SIM")</f>
        <v>NÃO</v>
      </c>
      <c r="Y1587" s="2" t="str">
        <f>IF(ISERR(FIND("15",GERAL[[#This Row],[ODS]])),"NÃO","SIM")</f>
        <v>NÃO</v>
      </c>
      <c r="Z1587" s="2" t="str">
        <f>IF(ISERR(FIND("16",GERAL[[#This Row],[ODS]])),"NÃO","SIM")</f>
        <v>SIM</v>
      </c>
      <c r="AA1587" s="2" t="str">
        <f>IF(ISERR(FIND("17",GERAL[[#This Row],[ODS]])),"NÃO","SIM")</f>
        <v>SIM</v>
      </c>
      <c r="AB1587" s="1">
        <v>8.8805818314713285</v>
      </c>
      <c r="AC1587" s="1">
        <v>0</v>
      </c>
      <c r="AD1587" s="1">
        <v>11.287132068255548</v>
      </c>
      <c r="AE1587" s="1">
        <v>2.7928235562721131</v>
      </c>
      <c r="AF1587" s="1">
        <v>6.3239691659587702</v>
      </c>
      <c r="AG1587" s="1" t="str">
        <f>GERAL[[#This Row],[SIGLA]]&amp;GERAL[[#This Row],[CÓD]]</f>
        <v>RNSF_PC</v>
      </c>
      <c r="AH1587" s="1">
        <f ca="1">VLOOKUP(GERAL[[#This Row],[REF_NOTA]],BASE_NOTAS[],7,FALSE)</f>
        <v>0.14971594286141612</v>
      </c>
      <c r="AI1587" s="31">
        <f ca="1">IF(GERAL[[#This Row],[Nota 2025]]="",0,GERAL[[#This Row],[Nota 2026]]-GERAL[[#This Row],[Nota 2025]])</f>
        <v>-6.1742532230973541</v>
      </c>
    </row>
    <row r="1588" spans="1:35" ht="17" x14ac:dyDescent="0.35">
      <c r="A1588" s="2" t="s">
        <v>178</v>
      </c>
      <c r="B1588" s="2" t="s">
        <v>205</v>
      </c>
      <c r="C1588" s="2" t="s">
        <v>216</v>
      </c>
      <c r="D1588" s="15" t="s">
        <v>63</v>
      </c>
      <c r="E1588" s="2" t="s">
        <v>132</v>
      </c>
      <c r="F1588" s="2" t="str">
        <f>VLOOKUP(GERAL[[#This Row],[CÓD]],SEALL,6,FALSE)</f>
        <v>G</v>
      </c>
      <c r="G158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8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8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88" s="2" t="str">
        <f>VLOOKUP(GERAL[[#This Row],[CÓD]],SEALL,4,FALSE)</f>
        <v>16, 17</v>
      </c>
      <c r="K1588" s="2" t="str">
        <f>IF(ISERR(FIND("01",GERAL[[#This Row],[ODS]])),"NÃO","SIM")</f>
        <v>NÃO</v>
      </c>
      <c r="L1588" s="2" t="str">
        <f>IF(ISERR(FIND("02",GERAL[[#This Row],[ODS]])),"NÃO","SIM")</f>
        <v>NÃO</v>
      </c>
      <c r="M1588" s="2" t="str">
        <f>IF(ISERR(FIND("03",GERAL[[#This Row],[ODS]])),"NÃO","SIM")</f>
        <v>NÃO</v>
      </c>
      <c r="N1588" s="2" t="str">
        <f>IF(ISERR(FIND("04",GERAL[[#This Row],[ODS]])),"NÃO","SIM")</f>
        <v>NÃO</v>
      </c>
      <c r="O1588" s="2" t="str">
        <f>IF(ISERR(FIND("05",GERAL[[#This Row],[ODS]])),"NÃO","SIM")</f>
        <v>NÃO</v>
      </c>
      <c r="P1588" s="2" t="str">
        <f>IF(ISERR(FIND("06",GERAL[[#This Row],[ODS]])),"NÃO","SIM")</f>
        <v>NÃO</v>
      </c>
      <c r="Q1588" s="2" t="str">
        <f>IF(ISERR(FIND("07",GERAL[[#This Row],[ODS]])),"NÃO","SIM")</f>
        <v>NÃO</v>
      </c>
      <c r="R1588" s="2" t="str">
        <f>IF(ISERR(FIND("08",GERAL[[#This Row],[ODS]])),"NÃO","SIM")</f>
        <v>NÃO</v>
      </c>
      <c r="S1588" s="2" t="str">
        <f>IF(ISERR(FIND("09",GERAL[[#This Row],[ODS]])),"NÃO","SIM")</f>
        <v>NÃO</v>
      </c>
      <c r="T1588" s="2" t="str">
        <f>IF(ISERR(FIND("10",GERAL[[#This Row],[ODS]])),"NÃO","SIM")</f>
        <v>NÃO</v>
      </c>
      <c r="U1588" s="2" t="str">
        <f>IF(ISERR(FIND("11",GERAL[[#This Row],[ODS]])),"NÃO","SIM")</f>
        <v>NÃO</v>
      </c>
      <c r="V1588" s="2" t="str">
        <f>IF(ISERR(FIND("12",GERAL[[#This Row],[ODS]])),"NÃO","SIM")</f>
        <v>NÃO</v>
      </c>
      <c r="W1588" s="2" t="str">
        <f>IF(ISERR(FIND("13",GERAL[[#This Row],[ODS]])),"NÃO","SIM")</f>
        <v>NÃO</v>
      </c>
      <c r="X1588" s="2" t="str">
        <f>IF(ISERR(FIND("14",GERAL[[#This Row],[ODS]])),"NÃO","SIM")</f>
        <v>NÃO</v>
      </c>
      <c r="Y1588" s="2" t="str">
        <f>IF(ISERR(FIND("15",GERAL[[#This Row],[ODS]])),"NÃO","SIM")</f>
        <v>NÃO</v>
      </c>
      <c r="Z1588" s="2" t="str">
        <f>IF(ISERR(FIND("16",GERAL[[#This Row],[ODS]])),"NÃO","SIM")</f>
        <v>SIM</v>
      </c>
      <c r="AA1588" s="2" t="str">
        <f>IF(ISERR(FIND("17",GERAL[[#This Row],[ODS]])),"NÃO","SIM")</f>
        <v>SIM</v>
      </c>
      <c r="AB1588" s="1">
        <v>0</v>
      </c>
      <c r="AC1588" s="1">
        <v>23.565239647102672</v>
      </c>
      <c r="AD1588" s="1">
        <v>16.954639340881052</v>
      </c>
      <c r="AE1588" s="1">
        <v>11.014769005889622</v>
      </c>
      <c r="AF1588" s="1">
        <v>26.25303723806574</v>
      </c>
      <c r="AG1588" s="1" t="str">
        <f>GERAL[[#This Row],[SIGLA]]&amp;GERAL[[#This Row],[CÓD]]</f>
        <v>RSSF_PC</v>
      </c>
      <c r="AH1588" s="1">
        <f ca="1">VLOOKUP(GERAL[[#This Row],[REF_NOTA]],BASE_NOTAS[],7,FALSE)</f>
        <v>23.45760529507362</v>
      </c>
      <c r="AI1588" s="31">
        <f ca="1">IF(GERAL[[#This Row],[Nota 2025]]="",0,GERAL[[#This Row],[Nota 2026]]-GERAL[[#This Row],[Nota 2025]])</f>
        <v>-2.7954319429921206</v>
      </c>
    </row>
    <row r="1589" spans="1:35" ht="17" x14ac:dyDescent="0.35">
      <c r="A1589" s="2" t="s">
        <v>176</v>
      </c>
      <c r="B1589" s="2" t="s">
        <v>203</v>
      </c>
      <c r="C1589" s="2" t="s">
        <v>216</v>
      </c>
      <c r="D1589" s="15" t="s">
        <v>63</v>
      </c>
      <c r="E1589" s="2" t="s">
        <v>132</v>
      </c>
      <c r="F1589" s="2" t="str">
        <f>VLOOKUP(GERAL[[#This Row],[CÓD]],SEALL,6,FALSE)</f>
        <v>G</v>
      </c>
      <c r="G158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8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8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89" s="2" t="str">
        <f>VLOOKUP(GERAL[[#This Row],[CÓD]],SEALL,4,FALSE)</f>
        <v>16, 17</v>
      </c>
      <c r="K1589" s="2" t="str">
        <f>IF(ISERR(FIND("01",GERAL[[#This Row],[ODS]])),"NÃO","SIM")</f>
        <v>NÃO</v>
      </c>
      <c r="L1589" s="2" t="str">
        <f>IF(ISERR(FIND("02",GERAL[[#This Row],[ODS]])),"NÃO","SIM")</f>
        <v>NÃO</v>
      </c>
      <c r="M1589" s="2" t="str">
        <f>IF(ISERR(FIND("03",GERAL[[#This Row],[ODS]])),"NÃO","SIM")</f>
        <v>NÃO</v>
      </c>
      <c r="N1589" s="2" t="str">
        <f>IF(ISERR(FIND("04",GERAL[[#This Row],[ODS]])),"NÃO","SIM")</f>
        <v>NÃO</v>
      </c>
      <c r="O1589" s="2" t="str">
        <f>IF(ISERR(FIND("05",GERAL[[#This Row],[ODS]])),"NÃO","SIM")</f>
        <v>NÃO</v>
      </c>
      <c r="P1589" s="2" t="str">
        <f>IF(ISERR(FIND("06",GERAL[[#This Row],[ODS]])),"NÃO","SIM")</f>
        <v>NÃO</v>
      </c>
      <c r="Q1589" s="2" t="str">
        <f>IF(ISERR(FIND("07",GERAL[[#This Row],[ODS]])),"NÃO","SIM")</f>
        <v>NÃO</v>
      </c>
      <c r="R1589" s="2" t="str">
        <f>IF(ISERR(FIND("08",GERAL[[#This Row],[ODS]])),"NÃO","SIM")</f>
        <v>NÃO</v>
      </c>
      <c r="S1589" s="2" t="str">
        <f>IF(ISERR(FIND("09",GERAL[[#This Row],[ODS]])),"NÃO","SIM")</f>
        <v>NÃO</v>
      </c>
      <c r="T1589" s="2" t="str">
        <f>IF(ISERR(FIND("10",GERAL[[#This Row],[ODS]])),"NÃO","SIM")</f>
        <v>NÃO</v>
      </c>
      <c r="U1589" s="2" t="str">
        <f>IF(ISERR(FIND("11",GERAL[[#This Row],[ODS]])),"NÃO","SIM")</f>
        <v>NÃO</v>
      </c>
      <c r="V1589" s="2" t="str">
        <f>IF(ISERR(FIND("12",GERAL[[#This Row],[ODS]])),"NÃO","SIM")</f>
        <v>NÃO</v>
      </c>
      <c r="W1589" s="2" t="str">
        <f>IF(ISERR(FIND("13",GERAL[[#This Row],[ODS]])),"NÃO","SIM")</f>
        <v>NÃO</v>
      </c>
      <c r="X1589" s="2" t="str">
        <f>IF(ISERR(FIND("14",GERAL[[#This Row],[ODS]])),"NÃO","SIM")</f>
        <v>NÃO</v>
      </c>
      <c r="Y1589" s="2" t="str">
        <f>IF(ISERR(FIND("15",GERAL[[#This Row],[ODS]])),"NÃO","SIM")</f>
        <v>NÃO</v>
      </c>
      <c r="Z1589" s="2" t="str">
        <f>IF(ISERR(FIND("16",GERAL[[#This Row],[ODS]])),"NÃO","SIM")</f>
        <v>SIM</v>
      </c>
      <c r="AA1589" s="2" t="str">
        <f>IF(ISERR(FIND("17",GERAL[[#This Row],[ODS]])),"NÃO","SIM")</f>
        <v>SIM</v>
      </c>
      <c r="AB1589" s="1">
        <v>69.477429860181402</v>
      </c>
      <c r="AC1589" s="1">
        <v>71.039336926168716</v>
      </c>
      <c r="AD1589" s="1">
        <v>62.015529332757367</v>
      </c>
      <c r="AE1589" s="1">
        <v>46.42366066780798</v>
      </c>
      <c r="AF1589" s="1">
        <v>47.93522076934557</v>
      </c>
      <c r="AG1589" s="1" t="str">
        <f>GERAL[[#This Row],[SIGLA]]&amp;GERAL[[#This Row],[CÓD]]</f>
        <v>ROSF_PC</v>
      </c>
      <c r="AH1589" s="1">
        <f ca="1">VLOOKUP(GERAL[[#This Row],[REF_NOTA]],BASE_NOTAS[],7,FALSE)</f>
        <v>30.796207274784109</v>
      </c>
      <c r="AI1589" s="31">
        <f ca="1">IF(GERAL[[#This Row],[Nota 2025]]="",0,GERAL[[#This Row],[Nota 2026]]-GERAL[[#This Row],[Nota 2025]])</f>
        <v>-17.139013494561461</v>
      </c>
    </row>
    <row r="1590" spans="1:35" ht="17" x14ac:dyDescent="0.35">
      <c r="A1590" s="2" t="s">
        <v>177</v>
      </c>
      <c r="B1590" s="2" t="s">
        <v>204</v>
      </c>
      <c r="C1590" s="2" t="s">
        <v>216</v>
      </c>
      <c r="D1590" s="15" t="s">
        <v>63</v>
      </c>
      <c r="E1590" s="2" t="s">
        <v>132</v>
      </c>
      <c r="F1590" s="2" t="str">
        <f>VLOOKUP(GERAL[[#This Row],[CÓD]],SEALL,6,FALSE)</f>
        <v>G</v>
      </c>
      <c r="G159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9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9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90" s="2" t="str">
        <f>VLOOKUP(GERAL[[#This Row],[CÓD]],SEALL,4,FALSE)</f>
        <v>16, 17</v>
      </c>
      <c r="K1590" s="2" t="str">
        <f>IF(ISERR(FIND("01",GERAL[[#This Row],[ODS]])),"NÃO","SIM")</f>
        <v>NÃO</v>
      </c>
      <c r="L1590" s="2" t="str">
        <f>IF(ISERR(FIND("02",GERAL[[#This Row],[ODS]])),"NÃO","SIM")</f>
        <v>NÃO</v>
      </c>
      <c r="M1590" s="2" t="str">
        <f>IF(ISERR(FIND("03",GERAL[[#This Row],[ODS]])),"NÃO","SIM")</f>
        <v>NÃO</v>
      </c>
      <c r="N1590" s="2" t="str">
        <f>IF(ISERR(FIND("04",GERAL[[#This Row],[ODS]])),"NÃO","SIM")</f>
        <v>NÃO</v>
      </c>
      <c r="O1590" s="2" t="str">
        <f>IF(ISERR(FIND("05",GERAL[[#This Row],[ODS]])),"NÃO","SIM")</f>
        <v>NÃO</v>
      </c>
      <c r="P1590" s="2" t="str">
        <f>IF(ISERR(FIND("06",GERAL[[#This Row],[ODS]])),"NÃO","SIM")</f>
        <v>NÃO</v>
      </c>
      <c r="Q1590" s="2" t="str">
        <f>IF(ISERR(FIND("07",GERAL[[#This Row],[ODS]])),"NÃO","SIM")</f>
        <v>NÃO</v>
      </c>
      <c r="R1590" s="2" t="str">
        <f>IF(ISERR(FIND("08",GERAL[[#This Row],[ODS]])),"NÃO","SIM")</f>
        <v>NÃO</v>
      </c>
      <c r="S1590" s="2" t="str">
        <f>IF(ISERR(FIND("09",GERAL[[#This Row],[ODS]])),"NÃO","SIM")</f>
        <v>NÃO</v>
      </c>
      <c r="T1590" s="2" t="str">
        <f>IF(ISERR(FIND("10",GERAL[[#This Row],[ODS]])),"NÃO","SIM")</f>
        <v>NÃO</v>
      </c>
      <c r="U1590" s="2" t="str">
        <f>IF(ISERR(FIND("11",GERAL[[#This Row],[ODS]])),"NÃO","SIM")</f>
        <v>NÃO</v>
      </c>
      <c r="V1590" s="2" t="str">
        <f>IF(ISERR(FIND("12",GERAL[[#This Row],[ODS]])),"NÃO","SIM")</f>
        <v>NÃO</v>
      </c>
      <c r="W1590" s="2" t="str">
        <f>IF(ISERR(FIND("13",GERAL[[#This Row],[ODS]])),"NÃO","SIM")</f>
        <v>NÃO</v>
      </c>
      <c r="X1590" s="2" t="str">
        <f>IF(ISERR(FIND("14",GERAL[[#This Row],[ODS]])),"NÃO","SIM")</f>
        <v>NÃO</v>
      </c>
      <c r="Y1590" s="2" t="str">
        <f>IF(ISERR(FIND("15",GERAL[[#This Row],[ODS]])),"NÃO","SIM")</f>
        <v>NÃO</v>
      </c>
      <c r="Z1590" s="2" t="str">
        <f>IF(ISERR(FIND("16",GERAL[[#This Row],[ODS]])),"NÃO","SIM")</f>
        <v>SIM</v>
      </c>
      <c r="AA1590" s="2" t="str">
        <f>IF(ISERR(FIND("17",GERAL[[#This Row],[ODS]])),"NÃO","SIM")</f>
        <v>SIM</v>
      </c>
      <c r="AB1590" s="1">
        <v>68.711140940044885</v>
      </c>
      <c r="AC1590" s="1">
        <v>63.350721276769704</v>
      </c>
      <c r="AD1590" s="1">
        <v>18.955638977627583</v>
      </c>
      <c r="AE1590" s="1">
        <v>19.902350185373489</v>
      </c>
      <c r="AF1590" s="1">
        <v>25.886545885475503</v>
      </c>
      <c r="AG1590" s="1" t="str">
        <f>GERAL[[#This Row],[SIGLA]]&amp;GERAL[[#This Row],[CÓD]]</f>
        <v>RRSF_PC</v>
      </c>
      <c r="AH1590" s="1">
        <f ca="1">VLOOKUP(GERAL[[#This Row],[REF_NOTA]],BASE_NOTAS[],7,FALSE)</f>
        <v>54.462172063252801</v>
      </c>
      <c r="AI1590" s="31">
        <f ca="1">IF(GERAL[[#This Row],[Nota 2025]]="",0,GERAL[[#This Row],[Nota 2026]]-GERAL[[#This Row],[Nota 2025]])</f>
        <v>28.575626177777298</v>
      </c>
    </row>
    <row r="1591" spans="1:35" ht="17" x14ac:dyDescent="0.35">
      <c r="A1591" s="2" t="s">
        <v>179</v>
      </c>
      <c r="B1591" s="2" t="s">
        <v>194</v>
      </c>
      <c r="C1591" s="2" t="s">
        <v>216</v>
      </c>
      <c r="D1591" s="15" t="s">
        <v>63</v>
      </c>
      <c r="E1591" s="2" t="s">
        <v>132</v>
      </c>
      <c r="F1591" s="2" t="str">
        <f>VLOOKUP(GERAL[[#This Row],[CÓD]],SEALL,6,FALSE)</f>
        <v>G</v>
      </c>
      <c r="G159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9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9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91" s="2" t="str">
        <f>VLOOKUP(GERAL[[#This Row],[CÓD]],SEALL,4,FALSE)</f>
        <v>16, 17</v>
      </c>
      <c r="K1591" s="2" t="str">
        <f>IF(ISERR(FIND("01",GERAL[[#This Row],[ODS]])),"NÃO","SIM")</f>
        <v>NÃO</v>
      </c>
      <c r="L1591" s="2" t="str">
        <f>IF(ISERR(FIND("02",GERAL[[#This Row],[ODS]])),"NÃO","SIM")</f>
        <v>NÃO</v>
      </c>
      <c r="M1591" s="2" t="str">
        <f>IF(ISERR(FIND("03",GERAL[[#This Row],[ODS]])),"NÃO","SIM")</f>
        <v>NÃO</v>
      </c>
      <c r="N1591" s="2" t="str">
        <f>IF(ISERR(FIND("04",GERAL[[#This Row],[ODS]])),"NÃO","SIM")</f>
        <v>NÃO</v>
      </c>
      <c r="O1591" s="2" t="str">
        <f>IF(ISERR(FIND("05",GERAL[[#This Row],[ODS]])),"NÃO","SIM")</f>
        <v>NÃO</v>
      </c>
      <c r="P1591" s="2" t="str">
        <f>IF(ISERR(FIND("06",GERAL[[#This Row],[ODS]])),"NÃO","SIM")</f>
        <v>NÃO</v>
      </c>
      <c r="Q1591" s="2" t="str">
        <f>IF(ISERR(FIND("07",GERAL[[#This Row],[ODS]])),"NÃO","SIM")</f>
        <v>NÃO</v>
      </c>
      <c r="R1591" s="2" t="str">
        <f>IF(ISERR(FIND("08",GERAL[[#This Row],[ODS]])),"NÃO","SIM")</f>
        <v>NÃO</v>
      </c>
      <c r="S1591" s="2" t="str">
        <f>IF(ISERR(FIND("09",GERAL[[#This Row],[ODS]])),"NÃO","SIM")</f>
        <v>NÃO</v>
      </c>
      <c r="T1591" s="2" t="str">
        <f>IF(ISERR(FIND("10",GERAL[[#This Row],[ODS]])),"NÃO","SIM")</f>
        <v>NÃO</v>
      </c>
      <c r="U1591" s="2" t="str">
        <f>IF(ISERR(FIND("11",GERAL[[#This Row],[ODS]])),"NÃO","SIM")</f>
        <v>NÃO</v>
      </c>
      <c r="V1591" s="2" t="str">
        <f>IF(ISERR(FIND("12",GERAL[[#This Row],[ODS]])),"NÃO","SIM")</f>
        <v>NÃO</v>
      </c>
      <c r="W1591" s="2" t="str">
        <f>IF(ISERR(FIND("13",GERAL[[#This Row],[ODS]])),"NÃO","SIM")</f>
        <v>NÃO</v>
      </c>
      <c r="X1591" s="2" t="str">
        <f>IF(ISERR(FIND("14",GERAL[[#This Row],[ODS]])),"NÃO","SIM")</f>
        <v>NÃO</v>
      </c>
      <c r="Y1591" s="2" t="str">
        <f>IF(ISERR(FIND("15",GERAL[[#This Row],[ODS]])),"NÃO","SIM")</f>
        <v>NÃO</v>
      </c>
      <c r="Z1591" s="2" t="str">
        <f>IF(ISERR(FIND("16",GERAL[[#This Row],[ODS]])),"NÃO","SIM")</f>
        <v>SIM</v>
      </c>
      <c r="AA1591" s="2" t="str">
        <f>IF(ISERR(FIND("17",GERAL[[#This Row],[ODS]])),"NÃO","SIM")</f>
        <v>SIM</v>
      </c>
      <c r="AB1591" s="1">
        <v>38.552214635279711</v>
      </c>
      <c r="AC1591" s="1">
        <v>38.570820463615902</v>
      </c>
      <c r="AD1591" s="1">
        <v>48.74997879008702</v>
      </c>
      <c r="AE1591" s="1">
        <v>50.70762364348991</v>
      </c>
      <c r="AF1591" s="1">
        <v>55.413521671336142</v>
      </c>
      <c r="AG1591" s="1" t="str">
        <f>GERAL[[#This Row],[SIGLA]]&amp;GERAL[[#This Row],[CÓD]]</f>
        <v>SCSF_PC</v>
      </c>
      <c r="AH1591" s="1">
        <f ca="1">VLOOKUP(GERAL[[#This Row],[REF_NOTA]],BASE_NOTAS[],7,FALSE)</f>
        <v>51.06309314837948</v>
      </c>
      <c r="AI1591" s="31">
        <f ca="1">IF(GERAL[[#This Row],[Nota 2025]]="",0,GERAL[[#This Row],[Nota 2026]]-GERAL[[#This Row],[Nota 2025]])</f>
        <v>-4.3504285229566619</v>
      </c>
    </row>
    <row r="1592" spans="1:35" ht="17" x14ac:dyDescent="0.35">
      <c r="A1592" s="2" t="s">
        <v>181</v>
      </c>
      <c r="B1592" s="2" t="s">
        <v>186</v>
      </c>
      <c r="C1592" s="2" t="s">
        <v>216</v>
      </c>
      <c r="D1592" s="15" t="s">
        <v>63</v>
      </c>
      <c r="E1592" s="2" t="s">
        <v>132</v>
      </c>
      <c r="F1592" s="2" t="str">
        <f>VLOOKUP(GERAL[[#This Row],[CÓD]],SEALL,6,FALSE)</f>
        <v>G</v>
      </c>
      <c r="G159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9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9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92" s="2" t="str">
        <f>VLOOKUP(GERAL[[#This Row],[CÓD]],SEALL,4,FALSE)</f>
        <v>16, 17</v>
      </c>
      <c r="K1592" s="2" t="str">
        <f>IF(ISERR(FIND("01",GERAL[[#This Row],[ODS]])),"NÃO","SIM")</f>
        <v>NÃO</v>
      </c>
      <c r="L1592" s="2" t="str">
        <f>IF(ISERR(FIND("02",GERAL[[#This Row],[ODS]])),"NÃO","SIM")</f>
        <v>NÃO</v>
      </c>
      <c r="M1592" s="2" t="str">
        <f>IF(ISERR(FIND("03",GERAL[[#This Row],[ODS]])),"NÃO","SIM")</f>
        <v>NÃO</v>
      </c>
      <c r="N1592" s="2" t="str">
        <f>IF(ISERR(FIND("04",GERAL[[#This Row],[ODS]])),"NÃO","SIM")</f>
        <v>NÃO</v>
      </c>
      <c r="O1592" s="2" t="str">
        <f>IF(ISERR(FIND("05",GERAL[[#This Row],[ODS]])),"NÃO","SIM")</f>
        <v>NÃO</v>
      </c>
      <c r="P1592" s="2" t="str">
        <f>IF(ISERR(FIND("06",GERAL[[#This Row],[ODS]])),"NÃO","SIM")</f>
        <v>NÃO</v>
      </c>
      <c r="Q1592" s="2" t="str">
        <f>IF(ISERR(FIND("07",GERAL[[#This Row],[ODS]])),"NÃO","SIM")</f>
        <v>NÃO</v>
      </c>
      <c r="R1592" s="2" t="str">
        <f>IF(ISERR(FIND("08",GERAL[[#This Row],[ODS]])),"NÃO","SIM")</f>
        <v>NÃO</v>
      </c>
      <c r="S1592" s="2" t="str">
        <f>IF(ISERR(FIND("09",GERAL[[#This Row],[ODS]])),"NÃO","SIM")</f>
        <v>NÃO</v>
      </c>
      <c r="T1592" s="2" t="str">
        <f>IF(ISERR(FIND("10",GERAL[[#This Row],[ODS]])),"NÃO","SIM")</f>
        <v>NÃO</v>
      </c>
      <c r="U1592" s="2" t="str">
        <f>IF(ISERR(FIND("11",GERAL[[#This Row],[ODS]])),"NÃO","SIM")</f>
        <v>NÃO</v>
      </c>
      <c r="V1592" s="2" t="str">
        <f>IF(ISERR(FIND("12",GERAL[[#This Row],[ODS]])),"NÃO","SIM")</f>
        <v>NÃO</v>
      </c>
      <c r="W1592" s="2" t="str">
        <f>IF(ISERR(FIND("13",GERAL[[#This Row],[ODS]])),"NÃO","SIM")</f>
        <v>NÃO</v>
      </c>
      <c r="X1592" s="2" t="str">
        <f>IF(ISERR(FIND("14",GERAL[[#This Row],[ODS]])),"NÃO","SIM")</f>
        <v>NÃO</v>
      </c>
      <c r="Y1592" s="2" t="str">
        <f>IF(ISERR(FIND("15",GERAL[[#This Row],[ODS]])),"NÃO","SIM")</f>
        <v>NÃO</v>
      </c>
      <c r="Z1592" s="2" t="str">
        <f>IF(ISERR(FIND("16",GERAL[[#This Row],[ODS]])),"NÃO","SIM")</f>
        <v>SIM</v>
      </c>
      <c r="AA1592" s="2" t="str">
        <f>IF(ISERR(FIND("17",GERAL[[#This Row],[ODS]])),"NÃO","SIM")</f>
        <v>SIM</v>
      </c>
      <c r="AB1592" s="1">
        <v>20.195133572957509</v>
      </c>
      <c r="AC1592" s="1">
        <v>31.480143280207351</v>
      </c>
      <c r="AD1592" s="1">
        <v>36.268631674384956</v>
      </c>
      <c r="AE1592" s="1">
        <v>12.196746049149585</v>
      </c>
      <c r="AF1592" s="1">
        <v>19.629653891627115</v>
      </c>
      <c r="AG1592" s="1" t="str">
        <f>GERAL[[#This Row],[SIGLA]]&amp;GERAL[[#This Row],[CÓD]]</f>
        <v>SPSF_PC</v>
      </c>
      <c r="AH1592" s="1">
        <f ca="1">VLOOKUP(GERAL[[#This Row],[REF_NOTA]],BASE_NOTAS[],7,FALSE)</f>
        <v>16.331693231908083</v>
      </c>
      <c r="AI1592" s="31">
        <f ca="1">IF(GERAL[[#This Row],[Nota 2025]]="",0,GERAL[[#This Row],[Nota 2026]]-GERAL[[#This Row],[Nota 2025]])</f>
        <v>-3.2979606597190312</v>
      </c>
    </row>
    <row r="1593" spans="1:35" ht="17" x14ac:dyDescent="0.35">
      <c r="A1593" s="2" t="s">
        <v>180</v>
      </c>
      <c r="B1593" s="2" t="s">
        <v>206</v>
      </c>
      <c r="C1593" s="2" t="s">
        <v>216</v>
      </c>
      <c r="D1593" s="15" t="s">
        <v>63</v>
      </c>
      <c r="E1593" s="2" t="s">
        <v>132</v>
      </c>
      <c r="F1593" s="2" t="str">
        <f>VLOOKUP(GERAL[[#This Row],[CÓD]],SEALL,6,FALSE)</f>
        <v>G</v>
      </c>
      <c r="G159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9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9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93" s="2" t="str">
        <f>VLOOKUP(GERAL[[#This Row],[CÓD]],SEALL,4,FALSE)</f>
        <v>16, 17</v>
      </c>
      <c r="K1593" s="2" t="str">
        <f>IF(ISERR(FIND("01",GERAL[[#This Row],[ODS]])),"NÃO","SIM")</f>
        <v>NÃO</v>
      </c>
      <c r="L1593" s="2" t="str">
        <f>IF(ISERR(FIND("02",GERAL[[#This Row],[ODS]])),"NÃO","SIM")</f>
        <v>NÃO</v>
      </c>
      <c r="M1593" s="2" t="str">
        <f>IF(ISERR(FIND("03",GERAL[[#This Row],[ODS]])),"NÃO","SIM")</f>
        <v>NÃO</v>
      </c>
      <c r="N1593" s="2" t="str">
        <f>IF(ISERR(FIND("04",GERAL[[#This Row],[ODS]])),"NÃO","SIM")</f>
        <v>NÃO</v>
      </c>
      <c r="O1593" s="2" t="str">
        <f>IF(ISERR(FIND("05",GERAL[[#This Row],[ODS]])),"NÃO","SIM")</f>
        <v>NÃO</v>
      </c>
      <c r="P1593" s="2" t="str">
        <f>IF(ISERR(FIND("06",GERAL[[#This Row],[ODS]])),"NÃO","SIM")</f>
        <v>NÃO</v>
      </c>
      <c r="Q1593" s="2" t="str">
        <f>IF(ISERR(FIND("07",GERAL[[#This Row],[ODS]])),"NÃO","SIM")</f>
        <v>NÃO</v>
      </c>
      <c r="R1593" s="2" t="str">
        <f>IF(ISERR(FIND("08",GERAL[[#This Row],[ODS]])),"NÃO","SIM")</f>
        <v>NÃO</v>
      </c>
      <c r="S1593" s="2" t="str">
        <f>IF(ISERR(FIND("09",GERAL[[#This Row],[ODS]])),"NÃO","SIM")</f>
        <v>NÃO</v>
      </c>
      <c r="T1593" s="2" t="str">
        <f>IF(ISERR(FIND("10",GERAL[[#This Row],[ODS]])),"NÃO","SIM")</f>
        <v>NÃO</v>
      </c>
      <c r="U1593" s="2" t="str">
        <f>IF(ISERR(FIND("11",GERAL[[#This Row],[ODS]])),"NÃO","SIM")</f>
        <v>NÃO</v>
      </c>
      <c r="V1593" s="2" t="str">
        <f>IF(ISERR(FIND("12",GERAL[[#This Row],[ODS]])),"NÃO","SIM")</f>
        <v>NÃO</v>
      </c>
      <c r="W1593" s="2" t="str">
        <f>IF(ISERR(FIND("13",GERAL[[#This Row],[ODS]])),"NÃO","SIM")</f>
        <v>NÃO</v>
      </c>
      <c r="X1593" s="2" t="str">
        <f>IF(ISERR(FIND("14",GERAL[[#This Row],[ODS]])),"NÃO","SIM")</f>
        <v>NÃO</v>
      </c>
      <c r="Y1593" s="2" t="str">
        <f>IF(ISERR(FIND("15",GERAL[[#This Row],[ODS]])),"NÃO","SIM")</f>
        <v>NÃO</v>
      </c>
      <c r="Z1593" s="2" t="str">
        <f>IF(ISERR(FIND("16",GERAL[[#This Row],[ODS]])),"NÃO","SIM")</f>
        <v>SIM</v>
      </c>
      <c r="AA1593" s="2" t="str">
        <f>IF(ISERR(FIND("17",GERAL[[#This Row],[ODS]])),"NÃO","SIM")</f>
        <v>SIM</v>
      </c>
      <c r="AB1593" s="1">
        <v>25.223769774519827</v>
      </c>
      <c r="AC1593" s="1">
        <v>21.601885728135635</v>
      </c>
      <c r="AD1593" s="1">
        <v>20.192614072689526</v>
      </c>
      <c r="AE1593" s="1">
        <v>45.626251053068167</v>
      </c>
      <c r="AF1593" s="1">
        <v>54.434820094832425</v>
      </c>
      <c r="AG1593" s="1" t="str">
        <f>GERAL[[#This Row],[SIGLA]]&amp;GERAL[[#This Row],[CÓD]]</f>
        <v>SESF_PC</v>
      </c>
      <c r="AH1593" s="1">
        <f ca="1">VLOOKUP(GERAL[[#This Row],[REF_NOTA]],BASE_NOTAS[],7,FALSE)</f>
        <v>32.850164088412455</v>
      </c>
      <c r="AI1593" s="31">
        <f ca="1">IF(GERAL[[#This Row],[Nota 2025]]="",0,GERAL[[#This Row],[Nota 2026]]-GERAL[[#This Row],[Nota 2025]])</f>
        <v>-21.584656006419969</v>
      </c>
    </row>
    <row r="1594" spans="1:35" ht="17" x14ac:dyDescent="0.35">
      <c r="A1594" s="2" t="s">
        <v>182</v>
      </c>
      <c r="B1594" s="2" t="s">
        <v>185</v>
      </c>
      <c r="C1594" s="2" t="s">
        <v>216</v>
      </c>
      <c r="D1594" s="15" t="s">
        <v>63</v>
      </c>
      <c r="E1594" s="2" t="s">
        <v>132</v>
      </c>
      <c r="F1594" s="2" t="str">
        <f>VLOOKUP(GERAL[[#This Row],[CÓD]],SEALL,6,FALSE)</f>
        <v>G</v>
      </c>
      <c r="G159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9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9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94" s="2" t="str">
        <f>VLOOKUP(GERAL[[#This Row],[CÓD]],SEALL,4,FALSE)</f>
        <v>16, 17</v>
      </c>
      <c r="K1594" s="2" t="str">
        <f>IF(ISERR(FIND("01",GERAL[[#This Row],[ODS]])),"NÃO","SIM")</f>
        <v>NÃO</v>
      </c>
      <c r="L1594" s="2" t="str">
        <f>IF(ISERR(FIND("02",GERAL[[#This Row],[ODS]])),"NÃO","SIM")</f>
        <v>NÃO</v>
      </c>
      <c r="M1594" s="2" t="str">
        <f>IF(ISERR(FIND("03",GERAL[[#This Row],[ODS]])),"NÃO","SIM")</f>
        <v>NÃO</v>
      </c>
      <c r="N1594" s="2" t="str">
        <f>IF(ISERR(FIND("04",GERAL[[#This Row],[ODS]])),"NÃO","SIM")</f>
        <v>NÃO</v>
      </c>
      <c r="O1594" s="2" t="str">
        <f>IF(ISERR(FIND("05",GERAL[[#This Row],[ODS]])),"NÃO","SIM")</f>
        <v>NÃO</v>
      </c>
      <c r="P1594" s="2" t="str">
        <f>IF(ISERR(FIND("06",GERAL[[#This Row],[ODS]])),"NÃO","SIM")</f>
        <v>NÃO</v>
      </c>
      <c r="Q1594" s="2" t="str">
        <f>IF(ISERR(FIND("07",GERAL[[#This Row],[ODS]])),"NÃO","SIM")</f>
        <v>NÃO</v>
      </c>
      <c r="R1594" s="2" t="str">
        <f>IF(ISERR(FIND("08",GERAL[[#This Row],[ODS]])),"NÃO","SIM")</f>
        <v>NÃO</v>
      </c>
      <c r="S1594" s="2" t="str">
        <f>IF(ISERR(FIND("09",GERAL[[#This Row],[ODS]])),"NÃO","SIM")</f>
        <v>NÃO</v>
      </c>
      <c r="T1594" s="2" t="str">
        <f>IF(ISERR(FIND("10",GERAL[[#This Row],[ODS]])),"NÃO","SIM")</f>
        <v>NÃO</v>
      </c>
      <c r="U1594" s="2" t="str">
        <f>IF(ISERR(FIND("11",GERAL[[#This Row],[ODS]])),"NÃO","SIM")</f>
        <v>NÃO</v>
      </c>
      <c r="V1594" s="2" t="str">
        <f>IF(ISERR(FIND("12",GERAL[[#This Row],[ODS]])),"NÃO","SIM")</f>
        <v>NÃO</v>
      </c>
      <c r="W1594" s="2" t="str">
        <f>IF(ISERR(FIND("13",GERAL[[#This Row],[ODS]])),"NÃO","SIM")</f>
        <v>NÃO</v>
      </c>
      <c r="X1594" s="2" t="str">
        <f>IF(ISERR(FIND("14",GERAL[[#This Row],[ODS]])),"NÃO","SIM")</f>
        <v>NÃO</v>
      </c>
      <c r="Y1594" s="2" t="str">
        <f>IF(ISERR(FIND("15",GERAL[[#This Row],[ODS]])),"NÃO","SIM")</f>
        <v>NÃO</v>
      </c>
      <c r="Z1594" s="2" t="str">
        <f>IF(ISERR(FIND("16",GERAL[[#This Row],[ODS]])),"NÃO","SIM")</f>
        <v>SIM</v>
      </c>
      <c r="AA1594" s="2" t="str">
        <f>IF(ISERR(FIND("17",GERAL[[#This Row],[ODS]])),"NÃO","SIM")</f>
        <v>SIM</v>
      </c>
      <c r="AB1594" s="1">
        <v>24.138883798426789</v>
      </c>
      <c r="AC1594" s="1">
        <v>32.108684828214756</v>
      </c>
      <c r="AD1594" s="1">
        <v>46.789227432611028</v>
      </c>
      <c r="AE1594" s="1">
        <v>24.659365905212113</v>
      </c>
      <c r="AF1594" s="1">
        <v>14.644612937973189</v>
      </c>
      <c r="AG1594" s="1" t="str">
        <f>GERAL[[#This Row],[SIGLA]]&amp;GERAL[[#This Row],[CÓD]]</f>
        <v>TOSF_PC</v>
      </c>
      <c r="AH1594" s="1">
        <f ca="1">VLOOKUP(GERAL[[#This Row],[REF_NOTA]],BASE_NOTAS[],7,FALSE)</f>
        <v>8.8644739746075185</v>
      </c>
      <c r="AI1594" s="31">
        <f ca="1">IF(GERAL[[#This Row],[Nota 2025]]="",0,GERAL[[#This Row],[Nota 2026]]-GERAL[[#This Row],[Nota 2025]])</f>
        <v>-5.7801389633656708</v>
      </c>
    </row>
    <row r="1595" spans="1:35" ht="17" x14ac:dyDescent="0.35">
      <c r="A1595" s="2" t="s">
        <v>0</v>
      </c>
      <c r="B1595" s="2" t="s">
        <v>156</v>
      </c>
      <c r="C1595" s="2" t="s">
        <v>216</v>
      </c>
      <c r="D1595" s="15" t="s">
        <v>56</v>
      </c>
      <c r="E1595" s="2" t="s">
        <v>125</v>
      </c>
      <c r="F1595" s="2" t="str">
        <f>VLOOKUP(GERAL[[#This Row],[CÓD]],SEALL,6,FALSE)</f>
        <v>G</v>
      </c>
      <c r="G159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9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9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95" s="2" t="str">
        <f>VLOOKUP(GERAL[[#This Row],[CÓD]],SEALL,4,FALSE)</f>
        <v>16, 17</v>
      </c>
      <c r="K1595" s="2" t="str">
        <f>IF(ISERR(FIND("01",GERAL[[#This Row],[ODS]])),"NÃO","SIM")</f>
        <v>NÃO</v>
      </c>
      <c r="L1595" s="2" t="str">
        <f>IF(ISERR(FIND("02",GERAL[[#This Row],[ODS]])),"NÃO","SIM")</f>
        <v>NÃO</v>
      </c>
      <c r="M1595" s="2" t="str">
        <f>IF(ISERR(FIND("03",GERAL[[#This Row],[ODS]])),"NÃO","SIM")</f>
        <v>NÃO</v>
      </c>
      <c r="N1595" s="2" t="str">
        <f>IF(ISERR(FIND("04",GERAL[[#This Row],[ODS]])),"NÃO","SIM")</f>
        <v>NÃO</v>
      </c>
      <c r="O1595" s="2" t="str">
        <f>IF(ISERR(FIND("05",GERAL[[#This Row],[ODS]])),"NÃO","SIM")</f>
        <v>NÃO</v>
      </c>
      <c r="P1595" s="2" t="str">
        <f>IF(ISERR(FIND("06",GERAL[[#This Row],[ODS]])),"NÃO","SIM")</f>
        <v>NÃO</v>
      </c>
      <c r="Q1595" s="2" t="str">
        <f>IF(ISERR(FIND("07",GERAL[[#This Row],[ODS]])),"NÃO","SIM")</f>
        <v>NÃO</v>
      </c>
      <c r="R1595" s="2" t="str">
        <f>IF(ISERR(FIND("08",GERAL[[#This Row],[ODS]])),"NÃO","SIM")</f>
        <v>NÃO</v>
      </c>
      <c r="S1595" s="2" t="str">
        <f>IF(ISERR(FIND("09",GERAL[[#This Row],[ODS]])),"NÃO","SIM")</f>
        <v>NÃO</v>
      </c>
      <c r="T1595" s="2" t="str">
        <f>IF(ISERR(FIND("10",GERAL[[#This Row],[ODS]])),"NÃO","SIM")</f>
        <v>NÃO</v>
      </c>
      <c r="U1595" s="2" t="str">
        <f>IF(ISERR(FIND("11",GERAL[[#This Row],[ODS]])),"NÃO","SIM")</f>
        <v>NÃO</v>
      </c>
      <c r="V1595" s="2" t="str">
        <f>IF(ISERR(FIND("12",GERAL[[#This Row],[ODS]])),"NÃO","SIM")</f>
        <v>NÃO</v>
      </c>
      <c r="W1595" s="2" t="str">
        <f>IF(ISERR(FIND("13",GERAL[[#This Row],[ODS]])),"NÃO","SIM")</f>
        <v>NÃO</v>
      </c>
      <c r="X1595" s="2" t="str">
        <f>IF(ISERR(FIND("14",GERAL[[#This Row],[ODS]])),"NÃO","SIM")</f>
        <v>NÃO</v>
      </c>
      <c r="Y1595" s="2" t="str">
        <f>IF(ISERR(FIND("15",GERAL[[#This Row],[ODS]])),"NÃO","SIM")</f>
        <v>NÃO</v>
      </c>
      <c r="Z1595" s="2" t="str">
        <f>IF(ISERR(FIND("16",GERAL[[#This Row],[ODS]])),"NÃO","SIM")</f>
        <v>SIM</v>
      </c>
      <c r="AA1595" s="2" t="str">
        <f>IF(ISERR(FIND("17",GERAL[[#This Row],[ODS]])),"NÃO","SIM")</f>
        <v>SIM</v>
      </c>
      <c r="AB1595" s="1">
        <v>62.616754417501639</v>
      </c>
      <c r="AC1595" s="1">
        <v>29.808387127924636</v>
      </c>
      <c r="AD1595" s="1">
        <v>19.267146068022427</v>
      </c>
      <c r="AE1595" s="1">
        <v>19.603001769626772</v>
      </c>
      <c r="AF1595" s="1">
        <v>25.922216748214254</v>
      </c>
      <c r="AG1595" s="1" t="str">
        <f>GERAL[[#This Row],[SIGLA]]&amp;GERAL[[#This Row],[CÓD]]</f>
        <v>ACSF_RO</v>
      </c>
      <c r="AH1595" s="1">
        <f ca="1">VLOOKUP(GERAL[[#This Row],[REF_NOTA]],BASE_NOTAS[],7,FALSE)</f>
        <v>38.616443083494865</v>
      </c>
      <c r="AI1595" s="31">
        <f ca="1">IF(GERAL[[#This Row],[Nota 2025]]="",0,GERAL[[#This Row],[Nota 2026]]-GERAL[[#This Row],[Nota 2025]])</f>
        <v>12.694226335280611</v>
      </c>
    </row>
    <row r="1596" spans="1:35" ht="17" x14ac:dyDescent="0.35">
      <c r="A1596" s="2" t="s">
        <v>1</v>
      </c>
      <c r="B1596" s="2" t="s">
        <v>157</v>
      </c>
      <c r="C1596" s="2" t="s">
        <v>216</v>
      </c>
      <c r="D1596" s="15" t="s">
        <v>56</v>
      </c>
      <c r="E1596" s="2" t="s">
        <v>125</v>
      </c>
      <c r="F1596" s="2" t="str">
        <f>VLOOKUP(GERAL[[#This Row],[CÓD]],SEALL,6,FALSE)</f>
        <v>G</v>
      </c>
      <c r="G159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9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9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96" s="2" t="str">
        <f>VLOOKUP(GERAL[[#This Row],[CÓD]],SEALL,4,FALSE)</f>
        <v>16, 17</v>
      </c>
      <c r="K1596" s="2" t="str">
        <f>IF(ISERR(FIND("01",GERAL[[#This Row],[ODS]])),"NÃO","SIM")</f>
        <v>NÃO</v>
      </c>
      <c r="L1596" s="2" t="str">
        <f>IF(ISERR(FIND("02",GERAL[[#This Row],[ODS]])),"NÃO","SIM")</f>
        <v>NÃO</v>
      </c>
      <c r="M1596" s="2" t="str">
        <f>IF(ISERR(FIND("03",GERAL[[#This Row],[ODS]])),"NÃO","SIM")</f>
        <v>NÃO</v>
      </c>
      <c r="N1596" s="2" t="str">
        <f>IF(ISERR(FIND("04",GERAL[[#This Row],[ODS]])),"NÃO","SIM")</f>
        <v>NÃO</v>
      </c>
      <c r="O1596" s="2" t="str">
        <f>IF(ISERR(FIND("05",GERAL[[#This Row],[ODS]])),"NÃO","SIM")</f>
        <v>NÃO</v>
      </c>
      <c r="P1596" s="2" t="str">
        <f>IF(ISERR(FIND("06",GERAL[[#This Row],[ODS]])),"NÃO","SIM")</f>
        <v>NÃO</v>
      </c>
      <c r="Q1596" s="2" t="str">
        <f>IF(ISERR(FIND("07",GERAL[[#This Row],[ODS]])),"NÃO","SIM")</f>
        <v>NÃO</v>
      </c>
      <c r="R1596" s="2" t="str">
        <f>IF(ISERR(FIND("08",GERAL[[#This Row],[ODS]])),"NÃO","SIM")</f>
        <v>NÃO</v>
      </c>
      <c r="S1596" s="2" t="str">
        <f>IF(ISERR(FIND("09",GERAL[[#This Row],[ODS]])),"NÃO","SIM")</f>
        <v>NÃO</v>
      </c>
      <c r="T1596" s="2" t="str">
        <f>IF(ISERR(FIND("10",GERAL[[#This Row],[ODS]])),"NÃO","SIM")</f>
        <v>NÃO</v>
      </c>
      <c r="U1596" s="2" t="str">
        <f>IF(ISERR(FIND("11",GERAL[[#This Row],[ODS]])),"NÃO","SIM")</f>
        <v>NÃO</v>
      </c>
      <c r="V1596" s="2" t="str">
        <f>IF(ISERR(FIND("12",GERAL[[#This Row],[ODS]])),"NÃO","SIM")</f>
        <v>NÃO</v>
      </c>
      <c r="W1596" s="2" t="str">
        <f>IF(ISERR(FIND("13",GERAL[[#This Row],[ODS]])),"NÃO","SIM")</f>
        <v>NÃO</v>
      </c>
      <c r="X1596" s="2" t="str">
        <f>IF(ISERR(FIND("14",GERAL[[#This Row],[ODS]])),"NÃO","SIM")</f>
        <v>NÃO</v>
      </c>
      <c r="Y1596" s="2" t="str">
        <f>IF(ISERR(FIND("15",GERAL[[#This Row],[ODS]])),"NÃO","SIM")</f>
        <v>NÃO</v>
      </c>
      <c r="Z1596" s="2" t="str">
        <f>IF(ISERR(FIND("16",GERAL[[#This Row],[ODS]])),"NÃO","SIM")</f>
        <v>SIM</v>
      </c>
      <c r="AA1596" s="2" t="str">
        <f>IF(ISERR(FIND("17",GERAL[[#This Row],[ODS]])),"NÃO","SIM")</f>
        <v>SIM</v>
      </c>
      <c r="AB1596" s="1">
        <v>65.644491112279056</v>
      </c>
      <c r="AC1596" s="1">
        <v>100</v>
      </c>
      <c r="AD1596" s="1">
        <v>100</v>
      </c>
      <c r="AE1596" s="1">
        <v>60.46084656612333</v>
      </c>
      <c r="AF1596" s="1">
        <v>75.527019602243854</v>
      </c>
      <c r="AG1596" s="1" t="str">
        <f>GERAL[[#This Row],[SIGLA]]&amp;GERAL[[#This Row],[CÓD]]</f>
        <v>ALSF_RO</v>
      </c>
      <c r="AH1596" s="1">
        <f ca="1">VLOOKUP(GERAL[[#This Row],[REF_NOTA]],BASE_NOTAS[],7,FALSE)</f>
        <v>86.967362881756529</v>
      </c>
      <c r="AI1596" s="31">
        <f ca="1">IF(GERAL[[#This Row],[Nota 2025]]="",0,GERAL[[#This Row],[Nota 2026]]-GERAL[[#This Row],[Nota 2025]])</f>
        <v>11.440343279512675</v>
      </c>
    </row>
    <row r="1597" spans="1:35" ht="17" x14ac:dyDescent="0.35">
      <c r="A1597" s="2" t="s">
        <v>159</v>
      </c>
      <c r="B1597" s="2" t="s">
        <v>184</v>
      </c>
      <c r="C1597" s="2" t="s">
        <v>216</v>
      </c>
      <c r="D1597" s="15" t="s">
        <v>56</v>
      </c>
      <c r="E1597" s="2" t="s">
        <v>125</v>
      </c>
      <c r="F1597" s="2" t="str">
        <f>VLOOKUP(GERAL[[#This Row],[CÓD]],SEALL,6,FALSE)</f>
        <v>G</v>
      </c>
      <c r="G159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9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9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97" s="2" t="str">
        <f>VLOOKUP(GERAL[[#This Row],[CÓD]],SEALL,4,FALSE)</f>
        <v>16, 17</v>
      </c>
      <c r="K1597" s="2" t="str">
        <f>IF(ISERR(FIND("01",GERAL[[#This Row],[ODS]])),"NÃO","SIM")</f>
        <v>NÃO</v>
      </c>
      <c r="L1597" s="2" t="str">
        <f>IF(ISERR(FIND("02",GERAL[[#This Row],[ODS]])),"NÃO","SIM")</f>
        <v>NÃO</v>
      </c>
      <c r="M1597" s="2" t="str">
        <f>IF(ISERR(FIND("03",GERAL[[#This Row],[ODS]])),"NÃO","SIM")</f>
        <v>NÃO</v>
      </c>
      <c r="N1597" s="2" t="str">
        <f>IF(ISERR(FIND("04",GERAL[[#This Row],[ODS]])),"NÃO","SIM")</f>
        <v>NÃO</v>
      </c>
      <c r="O1597" s="2" t="str">
        <f>IF(ISERR(FIND("05",GERAL[[#This Row],[ODS]])),"NÃO","SIM")</f>
        <v>NÃO</v>
      </c>
      <c r="P1597" s="2" t="str">
        <f>IF(ISERR(FIND("06",GERAL[[#This Row],[ODS]])),"NÃO","SIM")</f>
        <v>NÃO</v>
      </c>
      <c r="Q1597" s="2" t="str">
        <f>IF(ISERR(FIND("07",GERAL[[#This Row],[ODS]])),"NÃO","SIM")</f>
        <v>NÃO</v>
      </c>
      <c r="R1597" s="2" t="str">
        <f>IF(ISERR(FIND("08",GERAL[[#This Row],[ODS]])),"NÃO","SIM")</f>
        <v>NÃO</v>
      </c>
      <c r="S1597" s="2" t="str">
        <f>IF(ISERR(FIND("09",GERAL[[#This Row],[ODS]])),"NÃO","SIM")</f>
        <v>NÃO</v>
      </c>
      <c r="T1597" s="2" t="str">
        <f>IF(ISERR(FIND("10",GERAL[[#This Row],[ODS]])),"NÃO","SIM")</f>
        <v>NÃO</v>
      </c>
      <c r="U1597" s="2" t="str">
        <f>IF(ISERR(FIND("11",GERAL[[#This Row],[ODS]])),"NÃO","SIM")</f>
        <v>NÃO</v>
      </c>
      <c r="V1597" s="2" t="str">
        <f>IF(ISERR(FIND("12",GERAL[[#This Row],[ODS]])),"NÃO","SIM")</f>
        <v>NÃO</v>
      </c>
      <c r="W1597" s="2" t="str">
        <f>IF(ISERR(FIND("13",GERAL[[#This Row],[ODS]])),"NÃO","SIM")</f>
        <v>NÃO</v>
      </c>
      <c r="X1597" s="2" t="str">
        <f>IF(ISERR(FIND("14",GERAL[[#This Row],[ODS]])),"NÃO","SIM")</f>
        <v>NÃO</v>
      </c>
      <c r="Y1597" s="2" t="str">
        <f>IF(ISERR(FIND("15",GERAL[[#This Row],[ODS]])),"NÃO","SIM")</f>
        <v>NÃO</v>
      </c>
      <c r="Z1597" s="2" t="str">
        <f>IF(ISERR(FIND("16",GERAL[[#This Row],[ODS]])),"NÃO","SIM")</f>
        <v>SIM</v>
      </c>
      <c r="AA1597" s="2" t="str">
        <f>IF(ISERR(FIND("17",GERAL[[#This Row],[ODS]])),"NÃO","SIM")</f>
        <v>SIM</v>
      </c>
      <c r="AB1597" s="1">
        <v>26.575647680103504</v>
      </c>
      <c r="AC1597" s="1">
        <v>10.792078415417734</v>
      </c>
      <c r="AD1597" s="1">
        <v>3.1605396911446557</v>
      </c>
      <c r="AE1597" s="1">
        <v>0</v>
      </c>
      <c r="AF1597" s="1">
        <v>35.407256554789015</v>
      </c>
      <c r="AG1597" s="1" t="str">
        <f>GERAL[[#This Row],[SIGLA]]&amp;GERAL[[#This Row],[CÓD]]</f>
        <v>APSF_RO</v>
      </c>
      <c r="AH1597" s="1">
        <f ca="1">VLOOKUP(GERAL[[#This Row],[REF_NOTA]],BASE_NOTAS[],7,FALSE)</f>
        <v>42.547039514999128</v>
      </c>
      <c r="AI1597" s="31">
        <f ca="1">IF(GERAL[[#This Row],[Nota 2025]]="",0,GERAL[[#This Row],[Nota 2026]]-GERAL[[#This Row],[Nota 2025]])</f>
        <v>7.1397829602101126</v>
      </c>
    </row>
    <row r="1598" spans="1:35" ht="17" x14ac:dyDescent="0.35">
      <c r="A1598" s="2" t="s">
        <v>155</v>
      </c>
      <c r="B1598" s="2" t="s">
        <v>158</v>
      </c>
      <c r="C1598" s="2" t="s">
        <v>216</v>
      </c>
      <c r="D1598" s="15" t="s">
        <v>56</v>
      </c>
      <c r="E1598" s="2" t="s">
        <v>125</v>
      </c>
      <c r="F1598" s="2" t="str">
        <f>VLOOKUP(GERAL[[#This Row],[CÓD]],SEALL,6,FALSE)</f>
        <v>G</v>
      </c>
      <c r="G159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9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9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98" s="2" t="str">
        <f>VLOOKUP(GERAL[[#This Row],[CÓD]],SEALL,4,FALSE)</f>
        <v>16, 17</v>
      </c>
      <c r="K1598" s="2" t="str">
        <f>IF(ISERR(FIND("01",GERAL[[#This Row],[ODS]])),"NÃO","SIM")</f>
        <v>NÃO</v>
      </c>
      <c r="L1598" s="2" t="str">
        <f>IF(ISERR(FIND("02",GERAL[[#This Row],[ODS]])),"NÃO","SIM")</f>
        <v>NÃO</v>
      </c>
      <c r="M1598" s="2" t="str">
        <f>IF(ISERR(FIND("03",GERAL[[#This Row],[ODS]])),"NÃO","SIM")</f>
        <v>NÃO</v>
      </c>
      <c r="N1598" s="2" t="str">
        <f>IF(ISERR(FIND("04",GERAL[[#This Row],[ODS]])),"NÃO","SIM")</f>
        <v>NÃO</v>
      </c>
      <c r="O1598" s="2" t="str">
        <f>IF(ISERR(FIND("05",GERAL[[#This Row],[ODS]])),"NÃO","SIM")</f>
        <v>NÃO</v>
      </c>
      <c r="P1598" s="2" t="str">
        <f>IF(ISERR(FIND("06",GERAL[[#This Row],[ODS]])),"NÃO","SIM")</f>
        <v>NÃO</v>
      </c>
      <c r="Q1598" s="2" t="str">
        <f>IF(ISERR(FIND("07",GERAL[[#This Row],[ODS]])),"NÃO","SIM")</f>
        <v>NÃO</v>
      </c>
      <c r="R1598" s="2" t="str">
        <f>IF(ISERR(FIND("08",GERAL[[#This Row],[ODS]])),"NÃO","SIM")</f>
        <v>NÃO</v>
      </c>
      <c r="S1598" s="2" t="str">
        <f>IF(ISERR(FIND("09",GERAL[[#This Row],[ODS]])),"NÃO","SIM")</f>
        <v>NÃO</v>
      </c>
      <c r="T1598" s="2" t="str">
        <f>IF(ISERR(FIND("10",GERAL[[#This Row],[ODS]])),"NÃO","SIM")</f>
        <v>NÃO</v>
      </c>
      <c r="U1598" s="2" t="str">
        <f>IF(ISERR(FIND("11",GERAL[[#This Row],[ODS]])),"NÃO","SIM")</f>
        <v>NÃO</v>
      </c>
      <c r="V1598" s="2" t="str">
        <f>IF(ISERR(FIND("12",GERAL[[#This Row],[ODS]])),"NÃO","SIM")</f>
        <v>NÃO</v>
      </c>
      <c r="W1598" s="2" t="str">
        <f>IF(ISERR(FIND("13",GERAL[[#This Row],[ODS]])),"NÃO","SIM")</f>
        <v>NÃO</v>
      </c>
      <c r="X1598" s="2" t="str">
        <f>IF(ISERR(FIND("14",GERAL[[#This Row],[ODS]])),"NÃO","SIM")</f>
        <v>NÃO</v>
      </c>
      <c r="Y1598" s="2" t="str">
        <f>IF(ISERR(FIND("15",GERAL[[#This Row],[ODS]])),"NÃO","SIM")</f>
        <v>NÃO</v>
      </c>
      <c r="Z1598" s="2" t="str">
        <f>IF(ISERR(FIND("16",GERAL[[#This Row],[ODS]])),"NÃO","SIM")</f>
        <v>SIM</v>
      </c>
      <c r="AA1598" s="2" t="str">
        <f>IF(ISERR(FIND("17",GERAL[[#This Row],[ODS]])),"NÃO","SIM")</f>
        <v>SIM</v>
      </c>
      <c r="AB1598" s="1">
        <v>37.325745342770524</v>
      </c>
      <c r="AC1598" s="1">
        <v>30.368408180989388</v>
      </c>
      <c r="AD1598" s="1">
        <v>20.282818299369538</v>
      </c>
      <c r="AE1598" s="1">
        <v>67.941485071599161</v>
      </c>
      <c r="AF1598" s="1">
        <v>0</v>
      </c>
      <c r="AG1598" s="1" t="str">
        <f>GERAL[[#This Row],[SIGLA]]&amp;GERAL[[#This Row],[CÓD]]</f>
        <v>AMSF_RO</v>
      </c>
      <c r="AH1598" s="1">
        <f ca="1">VLOOKUP(GERAL[[#This Row],[REF_NOTA]],BASE_NOTAS[],7,FALSE)</f>
        <v>23.841608680968722</v>
      </c>
      <c r="AI1598" s="31">
        <f ca="1">IF(GERAL[[#This Row],[Nota 2025]]="",0,GERAL[[#This Row],[Nota 2026]]-GERAL[[#This Row],[Nota 2025]])</f>
        <v>23.841608680968722</v>
      </c>
    </row>
    <row r="1599" spans="1:35" ht="17" x14ac:dyDescent="0.35">
      <c r="A1599" s="2" t="s">
        <v>160</v>
      </c>
      <c r="B1599" s="2" t="s">
        <v>187</v>
      </c>
      <c r="C1599" s="2" t="s">
        <v>216</v>
      </c>
      <c r="D1599" s="15" t="s">
        <v>56</v>
      </c>
      <c r="E1599" s="2" t="s">
        <v>125</v>
      </c>
      <c r="F1599" s="2" t="str">
        <f>VLOOKUP(GERAL[[#This Row],[CÓD]],SEALL,6,FALSE)</f>
        <v>G</v>
      </c>
      <c r="G159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59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59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599" s="2" t="str">
        <f>VLOOKUP(GERAL[[#This Row],[CÓD]],SEALL,4,FALSE)</f>
        <v>16, 17</v>
      </c>
      <c r="K1599" s="2" t="str">
        <f>IF(ISERR(FIND("01",GERAL[[#This Row],[ODS]])),"NÃO","SIM")</f>
        <v>NÃO</v>
      </c>
      <c r="L1599" s="2" t="str">
        <f>IF(ISERR(FIND("02",GERAL[[#This Row],[ODS]])),"NÃO","SIM")</f>
        <v>NÃO</v>
      </c>
      <c r="M1599" s="2" t="str">
        <f>IF(ISERR(FIND("03",GERAL[[#This Row],[ODS]])),"NÃO","SIM")</f>
        <v>NÃO</v>
      </c>
      <c r="N1599" s="2" t="str">
        <f>IF(ISERR(FIND("04",GERAL[[#This Row],[ODS]])),"NÃO","SIM")</f>
        <v>NÃO</v>
      </c>
      <c r="O1599" s="2" t="str">
        <f>IF(ISERR(FIND("05",GERAL[[#This Row],[ODS]])),"NÃO","SIM")</f>
        <v>NÃO</v>
      </c>
      <c r="P1599" s="2" t="str">
        <f>IF(ISERR(FIND("06",GERAL[[#This Row],[ODS]])),"NÃO","SIM")</f>
        <v>NÃO</v>
      </c>
      <c r="Q1599" s="2" t="str">
        <f>IF(ISERR(FIND("07",GERAL[[#This Row],[ODS]])),"NÃO","SIM")</f>
        <v>NÃO</v>
      </c>
      <c r="R1599" s="2" t="str">
        <f>IF(ISERR(FIND("08",GERAL[[#This Row],[ODS]])),"NÃO","SIM")</f>
        <v>NÃO</v>
      </c>
      <c r="S1599" s="2" t="str">
        <f>IF(ISERR(FIND("09",GERAL[[#This Row],[ODS]])),"NÃO","SIM")</f>
        <v>NÃO</v>
      </c>
      <c r="T1599" s="2" t="str">
        <f>IF(ISERR(FIND("10",GERAL[[#This Row],[ODS]])),"NÃO","SIM")</f>
        <v>NÃO</v>
      </c>
      <c r="U1599" s="2" t="str">
        <f>IF(ISERR(FIND("11",GERAL[[#This Row],[ODS]])),"NÃO","SIM")</f>
        <v>NÃO</v>
      </c>
      <c r="V1599" s="2" t="str">
        <f>IF(ISERR(FIND("12",GERAL[[#This Row],[ODS]])),"NÃO","SIM")</f>
        <v>NÃO</v>
      </c>
      <c r="W1599" s="2" t="str">
        <f>IF(ISERR(FIND("13",GERAL[[#This Row],[ODS]])),"NÃO","SIM")</f>
        <v>NÃO</v>
      </c>
      <c r="X1599" s="2" t="str">
        <f>IF(ISERR(FIND("14",GERAL[[#This Row],[ODS]])),"NÃO","SIM")</f>
        <v>NÃO</v>
      </c>
      <c r="Y1599" s="2" t="str">
        <f>IF(ISERR(FIND("15",GERAL[[#This Row],[ODS]])),"NÃO","SIM")</f>
        <v>NÃO</v>
      </c>
      <c r="Z1599" s="2" t="str">
        <f>IF(ISERR(FIND("16",GERAL[[#This Row],[ODS]])),"NÃO","SIM")</f>
        <v>SIM</v>
      </c>
      <c r="AA1599" s="2" t="str">
        <f>IF(ISERR(FIND("17",GERAL[[#This Row],[ODS]])),"NÃO","SIM")</f>
        <v>SIM</v>
      </c>
      <c r="AB1599" s="1">
        <v>59.28696608421199</v>
      </c>
      <c r="AC1599" s="1">
        <v>34.809174219393874</v>
      </c>
      <c r="AD1599" s="1">
        <v>23.207523909093847</v>
      </c>
      <c r="AE1599" s="1">
        <v>86.994110302089979</v>
      </c>
      <c r="AF1599" s="1">
        <v>48.084474376725723</v>
      </c>
      <c r="AG1599" s="1" t="str">
        <f>GERAL[[#This Row],[SIGLA]]&amp;GERAL[[#This Row],[CÓD]]</f>
        <v>BASF_RO</v>
      </c>
      <c r="AH1599" s="1">
        <f ca="1">VLOOKUP(GERAL[[#This Row],[REF_NOTA]],BASE_NOTAS[],7,FALSE)</f>
        <v>43.851023252184262</v>
      </c>
      <c r="AI1599" s="31">
        <f ca="1">IF(GERAL[[#This Row],[Nota 2025]]="",0,GERAL[[#This Row],[Nota 2026]]-GERAL[[#This Row],[Nota 2025]])</f>
        <v>-4.2334511245414603</v>
      </c>
    </row>
    <row r="1600" spans="1:35" ht="17" x14ac:dyDescent="0.35">
      <c r="A1600" s="2" t="s">
        <v>161</v>
      </c>
      <c r="B1600" s="2" t="s">
        <v>188</v>
      </c>
      <c r="C1600" s="2" t="s">
        <v>216</v>
      </c>
      <c r="D1600" s="15" t="s">
        <v>56</v>
      </c>
      <c r="E1600" s="2" t="s">
        <v>125</v>
      </c>
      <c r="F1600" s="2" t="str">
        <f>VLOOKUP(GERAL[[#This Row],[CÓD]],SEALL,6,FALSE)</f>
        <v>G</v>
      </c>
      <c r="G160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0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0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00" s="2" t="str">
        <f>VLOOKUP(GERAL[[#This Row],[CÓD]],SEALL,4,FALSE)</f>
        <v>16, 17</v>
      </c>
      <c r="K1600" s="2" t="str">
        <f>IF(ISERR(FIND("01",GERAL[[#This Row],[ODS]])),"NÃO","SIM")</f>
        <v>NÃO</v>
      </c>
      <c r="L1600" s="2" t="str">
        <f>IF(ISERR(FIND("02",GERAL[[#This Row],[ODS]])),"NÃO","SIM")</f>
        <v>NÃO</v>
      </c>
      <c r="M1600" s="2" t="str">
        <f>IF(ISERR(FIND("03",GERAL[[#This Row],[ODS]])),"NÃO","SIM")</f>
        <v>NÃO</v>
      </c>
      <c r="N1600" s="2" t="str">
        <f>IF(ISERR(FIND("04",GERAL[[#This Row],[ODS]])),"NÃO","SIM")</f>
        <v>NÃO</v>
      </c>
      <c r="O1600" s="2" t="str">
        <f>IF(ISERR(FIND("05",GERAL[[#This Row],[ODS]])),"NÃO","SIM")</f>
        <v>NÃO</v>
      </c>
      <c r="P1600" s="2" t="str">
        <f>IF(ISERR(FIND("06",GERAL[[#This Row],[ODS]])),"NÃO","SIM")</f>
        <v>NÃO</v>
      </c>
      <c r="Q1600" s="2" t="str">
        <f>IF(ISERR(FIND("07",GERAL[[#This Row],[ODS]])),"NÃO","SIM")</f>
        <v>NÃO</v>
      </c>
      <c r="R1600" s="2" t="str">
        <f>IF(ISERR(FIND("08",GERAL[[#This Row],[ODS]])),"NÃO","SIM")</f>
        <v>NÃO</v>
      </c>
      <c r="S1600" s="2" t="str">
        <f>IF(ISERR(FIND("09",GERAL[[#This Row],[ODS]])),"NÃO","SIM")</f>
        <v>NÃO</v>
      </c>
      <c r="T1600" s="2" t="str">
        <f>IF(ISERR(FIND("10",GERAL[[#This Row],[ODS]])),"NÃO","SIM")</f>
        <v>NÃO</v>
      </c>
      <c r="U1600" s="2" t="str">
        <f>IF(ISERR(FIND("11",GERAL[[#This Row],[ODS]])),"NÃO","SIM")</f>
        <v>NÃO</v>
      </c>
      <c r="V1600" s="2" t="str">
        <f>IF(ISERR(FIND("12",GERAL[[#This Row],[ODS]])),"NÃO","SIM")</f>
        <v>NÃO</v>
      </c>
      <c r="W1600" s="2" t="str">
        <f>IF(ISERR(FIND("13",GERAL[[#This Row],[ODS]])),"NÃO","SIM")</f>
        <v>NÃO</v>
      </c>
      <c r="X1600" s="2" t="str">
        <f>IF(ISERR(FIND("14",GERAL[[#This Row],[ODS]])),"NÃO","SIM")</f>
        <v>NÃO</v>
      </c>
      <c r="Y1600" s="2" t="str">
        <f>IF(ISERR(FIND("15",GERAL[[#This Row],[ODS]])),"NÃO","SIM")</f>
        <v>NÃO</v>
      </c>
      <c r="Z1600" s="2" t="str">
        <f>IF(ISERR(FIND("16",GERAL[[#This Row],[ODS]])),"NÃO","SIM")</f>
        <v>SIM</v>
      </c>
      <c r="AA1600" s="2" t="str">
        <f>IF(ISERR(FIND("17",GERAL[[#This Row],[ODS]])),"NÃO","SIM")</f>
        <v>SIM</v>
      </c>
      <c r="AB1600" s="1">
        <v>72.54026642846722</v>
      </c>
      <c r="AC1600" s="1">
        <v>40.751668559663898</v>
      </c>
      <c r="AD1600" s="1">
        <v>45.716288259947511</v>
      </c>
      <c r="AE1600" s="1">
        <v>73.404781126778659</v>
      </c>
      <c r="AF1600" s="1">
        <v>52.248199057878907</v>
      </c>
      <c r="AG1600" s="1" t="str">
        <f>GERAL[[#This Row],[SIGLA]]&amp;GERAL[[#This Row],[CÓD]]</f>
        <v>CESF_RO</v>
      </c>
      <c r="AH1600" s="1">
        <f ca="1">VLOOKUP(GERAL[[#This Row],[REF_NOTA]],BASE_NOTAS[],7,FALSE)</f>
        <v>29.454942757916093</v>
      </c>
      <c r="AI1600" s="31">
        <f ca="1">IF(GERAL[[#This Row],[Nota 2025]]="",0,GERAL[[#This Row],[Nota 2026]]-GERAL[[#This Row],[Nota 2025]])</f>
        <v>-22.793256299962813</v>
      </c>
    </row>
    <row r="1601" spans="1:35" ht="17" x14ac:dyDescent="0.35">
      <c r="A1601" s="2" t="s">
        <v>162</v>
      </c>
      <c r="B1601" s="2" t="s">
        <v>189</v>
      </c>
      <c r="C1601" s="2" t="s">
        <v>216</v>
      </c>
      <c r="D1601" s="15" t="s">
        <v>56</v>
      </c>
      <c r="E1601" s="2" t="s">
        <v>125</v>
      </c>
      <c r="F1601" s="2" t="str">
        <f>VLOOKUP(GERAL[[#This Row],[CÓD]],SEALL,6,FALSE)</f>
        <v>G</v>
      </c>
      <c r="G160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0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0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01" s="2" t="str">
        <f>VLOOKUP(GERAL[[#This Row],[CÓD]],SEALL,4,FALSE)</f>
        <v>16, 17</v>
      </c>
      <c r="K1601" s="2" t="str">
        <f>IF(ISERR(FIND("01",GERAL[[#This Row],[ODS]])),"NÃO","SIM")</f>
        <v>NÃO</v>
      </c>
      <c r="L1601" s="2" t="str">
        <f>IF(ISERR(FIND("02",GERAL[[#This Row],[ODS]])),"NÃO","SIM")</f>
        <v>NÃO</v>
      </c>
      <c r="M1601" s="2" t="str">
        <f>IF(ISERR(FIND("03",GERAL[[#This Row],[ODS]])),"NÃO","SIM")</f>
        <v>NÃO</v>
      </c>
      <c r="N1601" s="2" t="str">
        <f>IF(ISERR(FIND("04",GERAL[[#This Row],[ODS]])),"NÃO","SIM")</f>
        <v>NÃO</v>
      </c>
      <c r="O1601" s="2" t="str">
        <f>IF(ISERR(FIND("05",GERAL[[#This Row],[ODS]])),"NÃO","SIM")</f>
        <v>NÃO</v>
      </c>
      <c r="P1601" s="2" t="str">
        <f>IF(ISERR(FIND("06",GERAL[[#This Row],[ODS]])),"NÃO","SIM")</f>
        <v>NÃO</v>
      </c>
      <c r="Q1601" s="2" t="str">
        <f>IF(ISERR(FIND("07",GERAL[[#This Row],[ODS]])),"NÃO","SIM")</f>
        <v>NÃO</v>
      </c>
      <c r="R1601" s="2" t="str">
        <f>IF(ISERR(FIND("08",GERAL[[#This Row],[ODS]])),"NÃO","SIM")</f>
        <v>NÃO</v>
      </c>
      <c r="S1601" s="2" t="str">
        <f>IF(ISERR(FIND("09",GERAL[[#This Row],[ODS]])),"NÃO","SIM")</f>
        <v>NÃO</v>
      </c>
      <c r="T1601" s="2" t="str">
        <f>IF(ISERR(FIND("10",GERAL[[#This Row],[ODS]])),"NÃO","SIM")</f>
        <v>NÃO</v>
      </c>
      <c r="U1601" s="2" t="str">
        <f>IF(ISERR(FIND("11",GERAL[[#This Row],[ODS]])),"NÃO","SIM")</f>
        <v>NÃO</v>
      </c>
      <c r="V1601" s="2" t="str">
        <f>IF(ISERR(FIND("12",GERAL[[#This Row],[ODS]])),"NÃO","SIM")</f>
        <v>NÃO</v>
      </c>
      <c r="W1601" s="2" t="str">
        <f>IF(ISERR(FIND("13",GERAL[[#This Row],[ODS]])),"NÃO","SIM")</f>
        <v>NÃO</v>
      </c>
      <c r="X1601" s="2" t="str">
        <f>IF(ISERR(FIND("14",GERAL[[#This Row],[ODS]])),"NÃO","SIM")</f>
        <v>NÃO</v>
      </c>
      <c r="Y1601" s="2" t="str">
        <f>IF(ISERR(FIND("15",GERAL[[#This Row],[ODS]])),"NÃO","SIM")</f>
        <v>NÃO</v>
      </c>
      <c r="Z1601" s="2" t="str">
        <f>IF(ISERR(FIND("16",GERAL[[#This Row],[ODS]])),"NÃO","SIM")</f>
        <v>SIM</v>
      </c>
      <c r="AA1601" s="2" t="str">
        <f>IF(ISERR(FIND("17",GERAL[[#This Row],[ODS]])),"NÃO","SIM")</f>
        <v>SIM</v>
      </c>
      <c r="AB1601" s="1">
        <v>10.582230234252958</v>
      </c>
      <c r="AC1601" s="1">
        <v>9.6099345567190415</v>
      </c>
      <c r="AD1601" s="1">
        <v>0</v>
      </c>
      <c r="AE1601" s="1">
        <v>47.573955567252206</v>
      </c>
      <c r="AF1601" s="1">
        <v>12.809700376785099</v>
      </c>
      <c r="AG1601" s="1" t="str">
        <f>GERAL[[#This Row],[SIGLA]]&amp;GERAL[[#This Row],[CÓD]]</f>
        <v>DFSF_RO</v>
      </c>
      <c r="AH1601" s="1">
        <f ca="1">VLOOKUP(GERAL[[#This Row],[REF_NOTA]],BASE_NOTAS[],7,FALSE)</f>
        <v>27.757595200346902</v>
      </c>
      <c r="AI1601" s="31">
        <f ca="1">IF(GERAL[[#This Row],[Nota 2025]]="",0,GERAL[[#This Row],[Nota 2026]]-GERAL[[#This Row],[Nota 2025]])</f>
        <v>14.947894823561803</v>
      </c>
    </row>
    <row r="1602" spans="1:35" ht="17" x14ac:dyDescent="0.35">
      <c r="A1602" s="2" t="s">
        <v>163</v>
      </c>
      <c r="B1602" s="2" t="s">
        <v>183</v>
      </c>
      <c r="C1602" s="2" t="s">
        <v>216</v>
      </c>
      <c r="D1602" s="15" t="s">
        <v>56</v>
      </c>
      <c r="E1602" s="2" t="s">
        <v>125</v>
      </c>
      <c r="F1602" s="2" t="str">
        <f>VLOOKUP(GERAL[[#This Row],[CÓD]],SEALL,6,FALSE)</f>
        <v>G</v>
      </c>
      <c r="G160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0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0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02" s="2" t="str">
        <f>VLOOKUP(GERAL[[#This Row],[CÓD]],SEALL,4,FALSE)</f>
        <v>16, 17</v>
      </c>
      <c r="K1602" s="2" t="str">
        <f>IF(ISERR(FIND("01",GERAL[[#This Row],[ODS]])),"NÃO","SIM")</f>
        <v>NÃO</v>
      </c>
      <c r="L1602" s="2" t="str">
        <f>IF(ISERR(FIND("02",GERAL[[#This Row],[ODS]])),"NÃO","SIM")</f>
        <v>NÃO</v>
      </c>
      <c r="M1602" s="2" t="str">
        <f>IF(ISERR(FIND("03",GERAL[[#This Row],[ODS]])),"NÃO","SIM")</f>
        <v>NÃO</v>
      </c>
      <c r="N1602" s="2" t="str">
        <f>IF(ISERR(FIND("04",GERAL[[#This Row],[ODS]])),"NÃO","SIM")</f>
        <v>NÃO</v>
      </c>
      <c r="O1602" s="2" t="str">
        <f>IF(ISERR(FIND("05",GERAL[[#This Row],[ODS]])),"NÃO","SIM")</f>
        <v>NÃO</v>
      </c>
      <c r="P1602" s="2" t="str">
        <f>IF(ISERR(FIND("06",GERAL[[#This Row],[ODS]])),"NÃO","SIM")</f>
        <v>NÃO</v>
      </c>
      <c r="Q1602" s="2" t="str">
        <f>IF(ISERR(FIND("07",GERAL[[#This Row],[ODS]])),"NÃO","SIM")</f>
        <v>NÃO</v>
      </c>
      <c r="R1602" s="2" t="str">
        <f>IF(ISERR(FIND("08",GERAL[[#This Row],[ODS]])),"NÃO","SIM")</f>
        <v>NÃO</v>
      </c>
      <c r="S1602" s="2" t="str">
        <f>IF(ISERR(FIND("09",GERAL[[#This Row],[ODS]])),"NÃO","SIM")</f>
        <v>NÃO</v>
      </c>
      <c r="T1602" s="2" t="str">
        <f>IF(ISERR(FIND("10",GERAL[[#This Row],[ODS]])),"NÃO","SIM")</f>
        <v>NÃO</v>
      </c>
      <c r="U1602" s="2" t="str">
        <f>IF(ISERR(FIND("11",GERAL[[#This Row],[ODS]])),"NÃO","SIM")</f>
        <v>NÃO</v>
      </c>
      <c r="V1602" s="2" t="str">
        <f>IF(ISERR(FIND("12",GERAL[[#This Row],[ODS]])),"NÃO","SIM")</f>
        <v>NÃO</v>
      </c>
      <c r="W1602" s="2" t="str">
        <f>IF(ISERR(FIND("13",GERAL[[#This Row],[ODS]])),"NÃO","SIM")</f>
        <v>NÃO</v>
      </c>
      <c r="X1602" s="2" t="str">
        <f>IF(ISERR(FIND("14",GERAL[[#This Row],[ODS]])),"NÃO","SIM")</f>
        <v>NÃO</v>
      </c>
      <c r="Y1602" s="2" t="str">
        <f>IF(ISERR(FIND("15",GERAL[[#This Row],[ODS]])),"NÃO","SIM")</f>
        <v>NÃO</v>
      </c>
      <c r="Z1602" s="2" t="str">
        <f>IF(ISERR(FIND("16",GERAL[[#This Row],[ODS]])),"NÃO","SIM")</f>
        <v>SIM</v>
      </c>
      <c r="AA1602" s="2" t="str">
        <f>IF(ISERR(FIND("17",GERAL[[#This Row],[ODS]])),"NÃO","SIM")</f>
        <v>SIM</v>
      </c>
      <c r="AB1602" s="1">
        <v>100</v>
      </c>
      <c r="AC1602" s="1">
        <v>50.457844910216131</v>
      </c>
      <c r="AD1602" s="1">
        <v>74.682665666846248</v>
      </c>
      <c r="AE1602" s="1">
        <v>97.099687384487439</v>
      </c>
      <c r="AF1602" s="1">
        <v>100</v>
      </c>
      <c r="AG1602" s="1" t="str">
        <f>GERAL[[#This Row],[SIGLA]]&amp;GERAL[[#This Row],[CÓD]]</f>
        <v>ESSF_RO</v>
      </c>
      <c r="AH1602" s="1">
        <f ca="1">VLOOKUP(GERAL[[#This Row],[REF_NOTA]],BASE_NOTAS[],7,FALSE)</f>
        <v>100</v>
      </c>
      <c r="AI1602" s="31">
        <f ca="1">IF(GERAL[[#This Row],[Nota 2025]]="",0,GERAL[[#This Row],[Nota 2026]]-GERAL[[#This Row],[Nota 2025]])</f>
        <v>0</v>
      </c>
    </row>
    <row r="1603" spans="1:35" ht="17" x14ac:dyDescent="0.35">
      <c r="A1603" s="2" t="s">
        <v>164</v>
      </c>
      <c r="B1603" s="2" t="s">
        <v>190</v>
      </c>
      <c r="C1603" s="2" t="s">
        <v>216</v>
      </c>
      <c r="D1603" s="15" t="s">
        <v>56</v>
      </c>
      <c r="E1603" s="2" t="s">
        <v>125</v>
      </c>
      <c r="F1603" s="2" t="str">
        <f>VLOOKUP(GERAL[[#This Row],[CÓD]],SEALL,6,FALSE)</f>
        <v>G</v>
      </c>
      <c r="G160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0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0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03" s="2" t="str">
        <f>VLOOKUP(GERAL[[#This Row],[CÓD]],SEALL,4,FALSE)</f>
        <v>16, 17</v>
      </c>
      <c r="K1603" s="2" t="str">
        <f>IF(ISERR(FIND("01",GERAL[[#This Row],[ODS]])),"NÃO","SIM")</f>
        <v>NÃO</v>
      </c>
      <c r="L1603" s="2" t="str">
        <f>IF(ISERR(FIND("02",GERAL[[#This Row],[ODS]])),"NÃO","SIM")</f>
        <v>NÃO</v>
      </c>
      <c r="M1603" s="2" t="str">
        <f>IF(ISERR(FIND("03",GERAL[[#This Row],[ODS]])),"NÃO","SIM")</f>
        <v>NÃO</v>
      </c>
      <c r="N1603" s="2" t="str">
        <f>IF(ISERR(FIND("04",GERAL[[#This Row],[ODS]])),"NÃO","SIM")</f>
        <v>NÃO</v>
      </c>
      <c r="O1603" s="2" t="str">
        <f>IF(ISERR(FIND("05",GERAL[[#This Row],[ODS]])),"NÃO","SIM")</f>
        <v>NÃO</v>
      </c>
      <c r="P1603" s="2" t="str">
        <f>IF(ISERR(FIND("06",GERAL[[#This Row],[ODS]])),"NÃO","SIM")</f>
        <v>NÃO</v>
      </c>
      <c r="Q1603" s="2" t="str">
        <f>IF(ISERR(FIND("07",GERAL[[#This Row],[ODS]])),"NÃO","SIM")</f>
        <v>NÃO</v>
      </c>
      <c r="R1603" s="2" t="str">
        <f>IF(ISERR(FIND("08",GERAL[[#This Row],[ODS]])),"NÃO","SIM")</f>
        <v>NÃO</v>
      </c>
      <c r="S1603" s="2" t="str">
        <f>IF(ISERR(FIND("09",GERAL[[#This Row],[ODS]])),"NÃO","SIM")</f>
        <v>NÃO</v>
      </c>
      <c r="T1603" s="2" t="str">
        <f>IF(ISERR(FIND("10",GERAL[[#This Row],[ODS]])),"NÃO","SIM")</f>
        <v>NÃO</v>
      </c>
      <c r="U1603" s="2" t="str">
        <f>IF(ISERR(FIND("11",GERAL[[#This Row],[ODS]])),"NÃO","SIM")</f>
        <v>NÃO</v>
      </c>
      <c r="V1603" s="2" t="str">
        <f>IF(ISERR(FIND("12",GERAL[[#This Row],[ODS]])),"NÃO","SIM")</f>
        <v>NÃO</v>
      </c>
      <c r="W1603" s="2" t="str">
        <f>IF(ISERR(FIND("13",GERAL[[#This Row],[ODS]])),"NÃO","SIM")</f>
        <v>NÃO</v>
      </c>
      <c r="X1603" s="2" t="str">
        <f>IF(ISERR(FIND("14",GERAL[[#This Row],[ODS]])),"NÃO","SIM")</f>
        <v>NÃO</v>
      </c>
      <c r="Y1603" s="2" t="str">
        <f>IF(ISERR(FIND("15",GERAL[[#This Row],[ODS]])),"NÃO","SIM")</f>
        <v>NÃO</v>
      </c>
      <c r="Z1603" s="2" t="str">
        <f>IF(ISERR(FIND("16",GERAL[[#This Row],[ODS]])),"NÃO","SIM")</f>
        <v>SIM</v>
      </c>
      <c r="AA1603" s="2" t="str">
        <f>IF(ISERR(FIND("17",GERAL[[#This Row],[ODS]])),"NÃO","SIM")</f>
        <v>SIM</v>
      </c>
      <c r="AB1603" s="1">
        <v>49.793281797614867</v>
      </c>
      <c r="AC1603" s="1">
        <v>43.165136760810171</v>
      </c>
      <c r="AD1603" s="1">
        <v>11.152877888773496</v>
      </c>
      <c r="AE1603" s="1">
        <v>62.671888118482514</v>
      </c>
      <c r="AF1603" s="1">
        <v>32.421054426807231</v>
      </c>
      <c r="AG1603" s="1" t="str">
        <f>GERAL[[#This Row],[SIGLA]]&amp;GERAL[[#This Row],[CÓD]]</f>
        <v>GOSF_RO</v>
      </c>
      <c r="AH1603" s="1">
        <f ca="1">VLOOKUP(GERAL[[#This Row],[REF_NOTA]],BASE_NOTAS[],7,FALSE)</f>
        <v>80.453642040990715</v>
      </c>
      <c r="AI1603" s="31">
        <f ca="1">IF(GERAL[[#This Row],[Nota 2025]]="",0,GERAL[[#This Row],[Nota 2026]]-GERAL[[#This Row],[Nota 2025]])</f>
        <v>48.032587614183484</v>
      </c>
    </row>
    <row r="1604" spans="1:35" ht="17" x14ac:dyDescent="0.35">
      <c r="A1604" s="2" t="s">
        <v>165</v>
      </c>
      <c r="B1604" s="2" t="s">
        <v>191</v>
      </c>
      <c r="C1604" s="2" t="s">
        <v>216</v>
      </c>
      <c r="D1604" s="15" t="s">
        <v>56</v>
      </c>
      <c r="E1604" s="2" t="s">
        <v>125</v>
      </c>
      <c r="F1604" s="2" t="str">
        <f>VLOOKUP(GERAL[[#This Row],[CÓD]],SEALL,6,FALSE)</f>
        <v>G</v>
      </c>
      <c r="G160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0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0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04" s="2" t="str">
        <f>VLOOKUP(GERAL[[#This Row],[CÓD]],SEALL,4,FALSE)</f>
        <v>16, 17</v>
      </c>
      <c r="K1604" s="2" t="str">
        <f>IF(ISERR(FIND("01",GERAL[[#This Row],[ODS]])),"NÃO","SIM")</f>
        <v>NÃO</v>
      </c>
      <c r="L1604" s="2" t="str">
        <f>IF(ISERR(FIND("02",GERAL[[#This Row],[ODS]])),"NÃO","SIM")</f>
        <v>NÃO</v>
      </c>
      <c r="M1604" s="2" t="str">
        <f>IF(ISERR(FIND("03",GERAL[[#This Row],[ODS]])),"NÃO","SIM")</f>
        <v>NÃO</v>
      </c>
      <c r="N1604" s="2" t="str">
        <f>IF(ISERR(FIND("04",GERAL[[#This Row],[ODS]])),"NÃO","SIM")</f>
        <v>NÃO</v>
      </c>
      <c r="O1604" s="2" t="str">
        <f>IF(ISERR(FIND("05",GERAL[[#This Row],[ODS]])),"NÃO","SIM")</f>
        <v>NÃO</v>
      </c>
      <c r="P1604" s="2" t="str">
        <f>IF(ISERR(FIND("06",GERAL[[#This Row],[ODS]])),"NÃO","SIM")</f>
        <v>NÃO</v>
      </c>
      <c r="Q1604" s="2" t="str">
        <f>IF(ISERR(FIND("07",GERAL[[#This Row],[ODS]])),"NÃO","SIM")</f>
        <v>NÃO</v>
      </c>
      <c r="R1604" s="2" t="str">
        <f>IF(ISERR(FIND("08",GERAL[[#This Row],[ODS]])),"NÃO","SIM")</f>
        <v>NÃO</v>
      </c>
      <c r="S1604" s="2" t="str">
        <f>IF(ISERR(FIND("09",GERAL[[#This Row],[ODS]])),"NÃO","SIM")</f>
        <v>NÃO</v>
      </c>
      <c r="T1604" s="2" t="str">
        <f>IF(ISERR(FIND("10",GERAL[[#This Row],[ODS]])),"NÃO","SIM")</f>
        <v>NÃO</v>
      </c>
      <c r="U1604" s="2" t="str">
        <f>IF(ISERR(FIND("11",GERAL[[#This Row],[ODS]])),"NÃO","SIM")</f>
        <v>NÃO</v>
      </c>
      <c r="V1604" s="2" t="str">
        <f>IF(ISERR(FIND("12",GERAL[[#This Row],[ODS]])),"NÃO","SIM")</f>
        <v>NÃO</v>
      </c>
      <c r="W1604" s="2" t="str">
        <f>IF(ISERR(FIND("13",GERAL[[#This Row],[ODS]])),"NÃO","SIM")</f>
        <v>NÃO</v>
      </c>
      <c r="X1604" s="2" t="str">
        <f>IF(ISERR(FIND("14",GERAL[[#This Row],[ODS]])),"NÃO","SIM")</f>
        <v>NÃO</v>
      </c>
      <c r="Y1604" s="2" t="str">
        <f>IF(ISERR(FIND("15",GERAL[[#This Row],[ODS]])),"NÃO","SIM")</f>
        <v>NÃO</v>
      </c>
      <c r="Z1604" s="2" t="str">
        <f>IF(ISERR(FIND("16",GERAL[[#This Row],[ODS]])),"NÃO","SIM")</f>
        <v>SIM</v>
      </c>
      <c r="AA1604" s="2" t="str">
        <f>IF(ISERR(FIND("17",GERAL[[#This Row],[ODS]])),"NÃO","SIM")</f>
        <v>SIM</v>
      </c>
      <c r="AB1604" s="1">
        <v>67.044697946726586</v>
      </c>
      <c r="AC1604" s="1">
        <v>58.536193776867954</v>
      </c>
      <c r="AD1604" s="1">
        <v>36.938230640642026</v>
      </c>
      <c r="AE1604" s="1">
        <v>53.917090514853861</v>
      </c>
      <c r="AF1604" s="1">
        <v>50.044269041132296</v>
      </c>
      <c r="AG1604" s="1" t="str">
        <f>GERAL[[#This Row],[SIGLA]]&amp;GERAL[[#This Row],[CÓD]]</f>
        <v>MASF_RO</v>
      </c>
      <c r="AH1604" s="1">
        <f ca="1">VLOOKUP(GERAL[[#This Row],[REF_NOTA]],BASE_NOTAS[],7,FALSE)</f>
        <v>70.040403853040345</v>
      </c>
      <c r="AI1604" s="31">
        <f ca="1">IF(GERAL[[#This Row],[Nota 2025]]="",0,GERAL[[#This Row],[Nota 2026]]-GERAL[[#This Row],[Nota 2025]])</f>
        <v>19.99613481190805</v>
      </c>
    </row>
    <row r="1605" spans="1:35" ht="17" x14ac:dyDescent="0.35">
      <c r="A1605" s="2" t="s">
        <v>168</v>
      </c>
      <c r="B1605" s="2" t="s">
        <v>195</v>
      </c>
      <c r="C1605" s="2" t="s">
        <v>216</v>
      </c>
      <c r="D1605" s="15" t="s">
        <v>56</v>
      </c>
      <c r="E1605" s="2" t="s">
        <v>125</v>
      </c>
      <c r="F1605" s="2" t="str">
        <f>VLOOKUP(GERAL[[#This Row],[CÓD]],SEALL,6,FALSE)</f>
        <v>G</v>
      </c>
      <c r="G160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0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0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05" s="2" t="str">
        <f>VLOOKUP(GERAL[[#This Row],[CÓD]],SEALL,4,FALSE)</f>
        <v>16, 17</v>
      </c>
      <c r="K1605" s="2" t="str">
        <f>IF(ISERR(FIND("01",GERAL[[#This Row],[ODS]])),"NÃO","SIM")</f>
        <v>NÃO</v>
      </c>
      <c r="L1605" s="2" t="str">
        <f>IF(ISERR(FIND("02",GERAL[[#This Row],[ODS]])),"NÃO","SIM")</f>
        <v>NÃO</v>
      </c>
      <c r="M1605" s="2" t="str">
        <f>IF(ISERR(FIND("03",GERAL[[#This Row],[ODS]])),"NÃO","SIM")</f>
        <v>NÃO</v>
      </c>
      <c r="N1605" s="2" t="str">
        <f>IF(ISERR(FIND("04",GERAL[[#This Row],[ODS]])),"NÃO","SIM")</f>
        <v>NÃO</v>
      </c>
      <c r="O1605" s="2" t="str">
        <f>IF(ISERR(FIND("05",GERAL[[#This Row],[ODS]])),"NÃO","SIM")</f>
        <v>NÃO</v>
      </c>
      <c r="P1605" s="2" t="str">
        <f>IF(ISERR(FIND("06",GERAL[[#This Row],[ODS]])),"NÃO","SIM")</f>
        <v>NÃO</v>
      </c>
      <c r="Q1605" s="2" t="str">
        <f>IF(ISERR(FIND("07",GERAL[[#This Row],[ODS]])),"NÃO","SIM")</f>
        <v>NÃO</v>
      </c>
      <c r="R1605" s="2" t="str">
        <f>IF(ISERR(FIND("08",GERAL[[#This Row],[ODS]])),"NÃO","SIM")</f>
        <v>NÃO</v>
      </c>
      <c r="S1605" s="2" t="str">
        <f>IF(ISERR(FIND("09",GERAL[[#This Row],[ODS]])),"NÃO","SIM")</f>
        <v>NÃO</v>
      </c>
      <c r="T1605" s="2" t="str">
        <f>IF(ISERR(FIND("10",GERAL[[#This Row],[ODS]])),"NÃO","SIM")</f>
        <v>NÃO</v>
      </c>
      <c r="U1605" s="2" t="str">
        <f>IF(ISERR(FIND("11",GERAL[[#This Row],[ODS]])),"NÃO","SIM")</f>
        <v>NÃO</v>
      </c>
      <c r="V1605" s="2" t="str">
        <f>IF(ISERR(FIND("12",GERAL[[#This Row],[ODS]])),"NÃO","SIM")</f>
        <v>NÃO</v>
      </c>
      <c r="W1605" s="2" t="str">
        <f>IF(ISERR(FIND("13",GERAL[[#This Row],[ODS]])),"NÃO","SIM")</f>
        <v>NÃO</v>
      </c>
      <c r="X1605" s="2" t="str">
        <f>IF(ISERR(FIND("14",GERAL[[#This Row],[ODS]])),"NÃO","SIM")</f>
        <v>NÃO</v>
      </c>
      <c r="Y1605" s="2" t="str">
        <f>IF(ISERR(FIND("15",GERAL[[#This Row],[ODS]])),"NÃO","SIM")</f>
        <v>NÃO</v>
      </c>
      <c r="Z1605" s="2" t="str">
        <f>IF(ISERR(FIND("16",GERAL[[#This Row],[ODS]])),"NÃO","SIM")</f>
        <v>SIM</v>
      </c>
      <c r="AA1605" s="2" t="str">
        <f>IF(ISERR(FIND("17",GERAL[[#This Row],[ODS]])),"NÃO","SIM")</f>
        <v>SIM</v>
      </c>
      <c r="AB1605" s="1">
        <v>51.683398099919756</v>
      </c>
      <c r="AC1605" s="1">
        <v>44.155369451185642</v>
      </c>
      <c r="AD1605" s="1">
        <v>93.531945419409382</v>
      </c>
      <c r="AE1605" s="1">
        <v>100</v>
      </c>
      <c r="AF1605" s="1">
        <v>75.813771211093368</v>
      </c>
      <c r="AG1605" s="1" t="str">
        <f>GERAL[[#This Row],[SIGLA]]&amp;GERAL[[#This Row],[CÓD]]</f>
        <v>MTSF_RO</v>
      </c>
      <c r="AH1605" s="1">
        <f ca="1">VLOOKUP(GERAL[[#This Row],[REF_NOTA]],BASE_NOTAS[],7,FALSE)</f>
        <v>82.362435842672866</v>
      </c>
      <c r="AI1605" s="31">
        <f ca="1">IF(GERAL[[#This Row],[Nota 2025]]="",0,GERAL[[#This Row],[Nota 2026]]-GERAL[[#This Row],[Nota 2025]])</f>
        <v>6.5486646315794985</v>
      </c>
    </row>
    <row r="1606" spans="1:35" ht="17" x14ac:dyDescent="0.35">
      <c r="A1606" s="2" t="s">
        <v>167</v>
      </c>
      <c r="B1606" s="2" t="s">
        <v>193</v>
      </c>
      <c r="C1606" s="2" t="s">
        <v>216</v>
      </c>
      <c r="D1606" s="15" t="s">
        <v>56</v>
      </c>
      <c r="E1606" s="2" t="s">
        <v>125</v>
      </c>
      <c r="F1606" s="2" t="str">
        <f>VLOOKUP(GERAL[[#This Row],[CÓD]],SEALL,6,FALSE)</f>
        <v>G</v>
      </c>
      <c r="G160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0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0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06" s="2" t="str">
        <f>VLOOKUP(GERAL[[#This Row],[CÓD]],SEALL,4,FALSE)</f>
        <v>16, 17</v>
      </c>
      <c r="K1606" s="2" t="str">
        <f>IF(ISERR(FIND("01",GERAL[[#This Row],[ODS]])),"NÃO","SIM")</f>
        <v>NÃO</v>
      </c>
      <c r="L1606" s="2" t="str">
        <f>IF(ISERR(FIND("02",GERAL[[#This Row],[ODS]])),"NÃO","SIM")</f>
        <v>NÃO</v>
      </c>
      <c r="M1606" s="2" t="str">
        <f>IF(ISERR(FIND("03",GERAL[[#This Row],[ODS]])),"NÃO","SIM")</f>
        <v>NÃO</v>
      </c>
      <c r="N1606" s="2" t="str">
        <f>IF(ISERR(FIND("04",GERAL[[#This Row],[ODS]])),"NÃO","SIM")</f>
        <v>NÃO</v>
      </c>
      <c r="O1606" s="2" t="str">
        <f>IF(ISERR(FIND("05",GERAL[[#This Row],[ODS]])),"NÃO","SIM")</f>
        <v>NÃO</v>
      </c>
      <c r="P1606" s="2" t="str">
        <f>IF(ISERR(FIND("06",GERAL[[#This Row],[ODS]])),"NÃO","SIM")</f>
        <v>NÃO</v>
      </c>
      <c r="Q1606" s="2" t="str">
        <f>IF(ISERR(FIND("07",GERAL[[#This Row],[ODS]])),"NÃO","SIM")</f>
        <v>NÃO</v>
      </c>
      <c r="R1606" s="2" t="str">
        <f>IF(ISERR(FIND("08",GERAL[[#This Row],[ODS]])),"NÃO","SIM")</f>
        <v>NÃO</v>
      </c>
      <c r="S1606" s="2" t="str">
        <f>IF(ISERR(FIND("09",GERAL[[#This Row],[ODS]])),"NÃO","SIM")</f>
        <v>NÃO</v>
      </c>
      <c r="T1606" s="2" t="str">
        <f>IF(ISERR(FIND("10",GERAL[[#This Row],[ODS]])),"NÃO","SIM")</f>
        <v>NÃO</v>
      </c>
      <c r="U1606" s="2" t="str">
        <f>IF(ISERR(FIND("11",GERAL[[#This Row],[ODS]])),"NÃO","SIM")</f>
        <v>NÃO</v>
      </c>
      <c r="V1606" s="2" t="str">
        <f>IF(ISERR(FIND("12",GERAL[[#This Row],[ODS]])),"NÃO","SIM")</f>
        <v>NÃO</v>
      </c>
      <c r="W1606" s="2" t="str">
        <f>IF(ISERR(FIND("13",GERAL[[#This Row],[ODS]])),"NÃO","SIM")</f>
        <v>NÃO</v>
      </c>
      <c r="X1606" s="2" t="str">
        <f>IF(ISERR(FIND("14",GERAL[[#This Row],[ODS]])),"NÃO","SIM")</f>
        <v>NÃO</v>
      </c>
      <c r="Y1606" s="2" t="str">
        <f>IF(ISERR(FIND("15",GERAL[[#This Row],[ODS]])),"NÃO","SIM")</f>
        <v>NÃO</v>
      </c>
      <c r="Z1606" s="2" t="str">
        <f>IF(ISERR(FIND("16",GERAL[[#This Row],[ODS]])),"NÃO","SIM")</f>
        <v>SIM</v>
      </c>
      <c r="AA1606" s="2" t="str">
        <f>IF(ISERR(FIND("17",GERAL[[#This Row],[ODS]])),"NÃO","SIM")</f>
        <v>SIM</v>
      </c>
      <c r="AB1606" s="1">
        <v>49.992397194848756</v>
      </c>
      <c r="AC1606" s="1">
        <v>43.459884339931207</v>
      </c>
      <c r="AD1606" s="1">
        <v>72.490428007644041</v>
      </c>
      <c r="AE1606" s="1">
        <v>82.840985327813939</v>
      </c>
      <c r="AF1606" s="1">
        <v>61.252133484086791</v>
      </c>
      <c r="AG1606" s="1" t="str">
        <f>GERAL[[#This Row],[SIGLA]]&amp;GERAL[[#This Row],[CÓD]]</f>
        <v>MSSF_RO</v>
      </c>
      <c r="AH1606" s="1">
        <f ca="1">VLOOKUP(GERAL[[#This Row],[REF_NOTA]],BASE_NOTAS[],7,FALSE)</f>
        <v>56.022589133219661</v>
      </c>
      <c r="AI1606" s="31">
        <f ca="1">IF(GERAL[[#This Row],[Nota 2025]]="",0,GERAL[[#This Row],[Nota 2026]]-GERAL[[#This Row],[Nota 2025]])</f>
        <v>-5.2295443508671298</v>
      </c>
    </row>
    <row r="1607" spans="1:35" ht="17" x14ac:dyDescent="0.35">
      <c r="A1607" s="2" t="s">
        <v>166</v>
      </c>
      <c r="B1607" s="2" t="s">
        <v>192</v>
      </c>
      <c r="C1607" s="2" t="s">
        <v>216</v>
      </c>
      <c r="D1607" s="15" t="s">
        <v>56</v>
      </c>
      <c r="E1607" s="2" t="s">
        <v>125</v>
      </c>
      <c r="F1607" s="2" t="str">
        <f>VLOOKUP(GERAL[[#This Row],[CÓD]],SEALL,6,FALSE)</f>
        <v>G</v>
      </c>
      <c r="G160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0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0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07" s="2" t="str">
        <f>VLOOKUP(GERAL[[#This Row],[CÓD]],SEALL,4,FALSE)</f>
        <v>16, 17</v>
      </c>
      <c r="K1607" s="2" t="str">
        <f>IF(ISERR(FIND("01",GERAL[[#This Row],[ODS]])),"NÃO","SIM")</f>
        <v>NÃO</v>
      </c>
      <c r="L1607" s="2" t="str">
        <f>IF(ISERR(FIND("02",GERAL[[#This Row],[ODS]])),"NÃO","SIM")</f>
        <v>NÃO</v>
      </c>
      <c r="M1607" s="2" t="str">
        <f>IF(ISERR(FIND("03",GERAL[[#This Row],[ODS]])),"NÃO","SIM")</f>
        <v>NÃO</v>
      </c>
      <c r="N1607" s="2" t="str">
        <f>IF(ISERR(FIND("04",GERAL[[#This Row],[ODS]])),"NÃO","SIM")</f>
        <v>NÃO</v>
      </c>
      <c r="O1607" s="2" t="str">
        <f>IF(ISERR(FIND("05",GERAL[[#This Row],[ODS]])),"NÃO","SIM")</f>
        <v>NÃO</v>
      </c>
      <c r="P1607" s="2" t="str">
        <f>IF(ISERR(FIND("06",GERAL[[#This Row],[ODS]])),"NÃO","SIM")</f>
        <v>NÃO</v>
      </c>
      <c r="Q1607" s="2" t="str">
        <f>IF(ISERR(FIND("07",GERAL[[#This Row],[ODS]])),"NÃO","SIM")</f>
        <v>NÃO</v>
      </c>
      <c r="R1607" s="2" t="str">
        <f>IF(ISERR(FIND("08",GERAL[[#This Row],[ODS]])),"NÃO","SIM")</f>
        <v>NÃO</v>
      </c>
      <c r="S1607" s="2" t="str">
        <f>IF(ISERR(FIND("09",GERAL[[#This Row],[ODS]])),"NÃO","SIM")</f>
        <v>NÃO</v>
      </c>
      <c r="T1607" s="2" t="str">
        <f>IF(ISERR(FIND("10",GERAL[[#This Row],[ODS]])),"NÃO","SIM")</f>
        <v>NÃO</v>
      </c>
      <c r="U1607" s="2" t="str">
        <f>IF(ISERR(FIND("11",GERAL[[#This Row],[ODS]])),"NÃO","SIM")</f>
        <v>NÃO</v>
      </c>
      <c r="V1607" s="2" t="str">
        <f>IF(ISERR(FIND("12",GERAL[[#This Row],[ODS]])),"NÃO","SIM")</f>
        <v>NÃO</v>
      </c>
      <c r="W1607" s="2" t="str">
        <f>IF(ISERR(FIND("13",GERAL[[#This Row],[ODS]])),"NÃO","SIM")</f>
        <v>NÃO</v>
      </c>
      <c r="X1607" s="2" t="str">
        <f>IF(ISERR(FIND("14",GERAL[[#This Row],[ODS]])),"NÃO","SIM")</f>
        <v>NÃO</v>
      </c>
      <c r="Y1607" s="2" t="str">
        <f>IF(ISERR(FIND("15",GERAL[[#This Row],[ODS]])),"NÃO","SIM")</f>
        <v>NÃO</v>
      </c>
      <c r="Z1607" s="2" t="str">
        <f>IF(ISERR(FIND("16",GERAL[[#This Row],[ODS]])),"NÃO","SIM")</f>
        <v>SIM</v>
      </c>
      <c r="AA1607" s="2" t="str">
        <f>IF(ISERR(FIND("17",GERAL[[#This Row],[ODS]])),"NÃO","SIM")</f>
        <v>SIM</v>
      </c>
      <c r="AB1607" s="1">
        <v>61.76291829413573</v>
      </c>
      <c r="AC1607" s="1">
        <v>43.383120791123133</v>
      </c>
      <c r="AD1607" s="1">
        <v>41.06670566175319</v>
      </c>
      <c r="AE1607" s="1">
        <v>67.222866026755028</v>
      </c>
      <c r="AF1607" s="1">
        <v>23.242304819025204</v>
      </c>
      <c r="AG1607" s="1" t="str">
        <f>GERAL[[#This Row],[SIGLA]]&amp;GERAL[[#This Row],[CÓD]]</f>
        <v>MGSF_RO</v>
      </c>
      <c r="AH1607" s="1">
        <f ca="1">VLOOKUP(GERAL[[#This Row],[REF_NOTA]],BASE_NOTAS[],7,FALSE)</f>
        <v>45.978976529137427</v>
      </c>
      <c r="AI1607" s="31">
        <f ca="1">IF(GERAL[[#This Row],[Nota 2025]]="",0,GERAL[[#This Row],[Nota 2026]]-GERAL[[#This Row],[Nota 2025]])</f>
        <v>22.736671710112223</v>
      </c>
    </row>
    <row r="1608" spans="1:35" ht="17" x14ac:dyDescent="0.35">
      <c r="A1608" s="2" t="s">
        <v>169</v>
      </c>
      <c r="B1608" s="2" t="s">
        <v>196</v>
      </c>
      <c r="C1608" s="2" t="s">
        <v>216</v>
      </c>
      <c r="D1608" s="15" t="s">
        <v>56</v>
      </c>
      <c r="E1608" s="2" t="s">
        <v>125</v>
      </c>
      <c r="F1608" s="2" t="str">
        <f>VLOOKUP(GERAL[[#This Row],[CÓD]],SEALL,6,FALSE)</f>
        <v>G</v>
      </c>
      <c r="G160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0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0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08" s="2" t="str">
        <f>VLOOKUP(GERAL[[#This Row],[CÓD]],SEALL,4,FALSE)</f>
        <v>16, 17</v>
      </c>
      <c r="K1608" s="2" t="str">
        <f>IF(ISERR(FIND("01",GERAL[[#This Row],[ODS]])),"NÃO","SIM")</f>
        <v>NÃO</v>
      </c>
      <c r="L1608" s="2" t="str">
        <f>IF(ISERR(FIND("02",GERAL[[#This Row],[ODS]])),"NÃO","SIM")</f>
        <v>NÃO</v>
      </c>
      <c r="M1608" s="2" t="str">
        <f>IF(ISERR(FIND("03",GERAL[[#This Row],[ODS]])),"NÃO","SIM")</f>
        <v>NÃO</v>
      </c>
      <c r="N1608" s="2" t="str">
        <f>IF(ISERR(FIND("04",GERAL[[#This Row],[ODS]])),"NÃO","SIM")</f>
        <v>NÃO</v>
      </c>
      <c r="O1608" s="2" t="str">
        <f>IF(ISERR(FIND("05",GERAL[[#This Row],[ODS]])),"NÃO","SIM")</f>
        <v>NÃO</v>
      </c>
      <c r="P1608" s="2" t="str">
        <f>IF(ISERR(FIND("06",GERAL[[#This Row],[ODS]])),"NÃO","SIM")</f>
        <v>NÃO</v>
      </c>
      <c r="Q1608" s="2" t="str">
        <f>IF(ISERR(FIND("07",GERAL[[#This Row],[ODS]])),"NÃO","SIM")</f>
        <v>NÃO</v>
      </c>
      <c r="R1608" s="2" t="str">
        <f>IF(ISERR(FIND("08",GERAL[[#This Row],[ODS]])),"NÃO","SIM")</f>
        <v>NÃO</v>
      </c>
      <c r="S1608" s="2" t="str">
        <f>IF(ISERR(FIND("09",GERAL[[#This Row],[ODS]])),"NÃO","SIM")</f>
        <v>NÃO</v>
      </c>
      <c r="T1608" s="2" t="str">
        <f>IF(ISERR(FIND("10",GERAL[[#This Row],[ODS]])),"NÃO","SIM")</f>
        <v>NÃO</v>
      </c>
      <c r="U1608" s="2" t="str">
        <f>IF(ISERR(FIND("11",GERAL[[#This Row],[ODS]])),"NÃO","SIM")</f>
        <v>NÃO</v>
      </c>
      <c r="V1608" s="2" t="str">
        <f>IF(ISERR(FIND("12",GERAL[[#This Row],[ODS]])),"NÃO","SIM")</f>
        <v>NÃO</v>
      </c>
      <c r="W1608" s="2" t="str">
        <f>IF(ISERR(FIND("13",GERAL[[#This Row],[ODS]])),"NÃO","SIM")</f>
        <v>NÃO</v>
      </c>
      <c r="X1608" s="2" t="str">
        <f>IF(ISERR(FIND("14",GERAL[[#This Row],[ODS]])),"NÃO","SIM")</f>
        <v>NÃO</v>
      </c>
      <c r="Y1608" s="2" t="str">
        <f>IF(ISERR(FIND("15",GERAL[[#This Row],[ODS]])),"NÃO","SIM")</f>
        <v>NÃO</v>
      </c>
      <c r="Z1608" s="2" t="str">
        <f>IF(ISERR(FIND("16",GERAL[[#This Row],[ODS]])),"NÃO","SIM")</f>
        <v>SIM</v>
      </c>
      <c r="AA1608" s="2" t="str">
        <f>IF(ISERR(FIND("17",GERAL[[#This Row],[ODS]])),"NÃO","SIM")</f>
        <v>SIM</v>
      </c>
      <c r="AB1608" s="1">
        <v>63.327499480774875</v>
      </c>
      <c r="AC1608" s="1">
        <v>37.026559473891361</v>
      </c>
      <c r="AD1608" s="1">
        <v>46.203073670020714</v>
      </c>
      <c r="AE1608" s="1">
        <v>81.057815668790241</v>
      </c>
      <c r="AF1608" s="1">
        <v>36.876429450204448</v>
      </c>
      <c r="AG1608" s="1" t="str">
        <f>GERAL[[#This Row],[SIGLA]]&amp;GERAL[[#This Row],[CÓD]]</f>
        <v>PASF_RO</v>
      </c>
      <c r="AH1608" s="1">
        <f ca="1">VLOOKUP(GERAL[[#This Row],[REF_NOTA]],BASE_NOTAS[],7,FALSE)</f>
        <v>43.312961005846077</v>
      </c>
      <c r="AI1608" s="31">
        <f ca="1">IF(GERAL[[#This Row],[Nota 2025]]="",0,GERAL[[#This Row],[Nota 2026]]-GERAL[[#This Row],[Nota 2025]])</f>
        <v>6.4365315556416292</v>
      </c>
    </row>
    <row r="1609" spans="1:35" ht="17" x14ac:dyDescent="0.35">
      <c r="A1609" s="2" t="s">
        <v>170</v>
      </c>
      <c r="B1609" s="2" t="s">
        <v>197</v>
      </c>
      <c r="C1609" s="2" t="s">
        <v>216</v>
      </c>
      <c r="D1609" s="15" t="s">
        <v>56</v>
      </c>
      <c r="E1609" s="2" t="s">
        <v>125</v>
      </c>
      <c r="F1609" s="2" t="str">
        <f>VLOOKUP(GERAL[[#This Row],[CÓD]],SEALL,6,FALSE)</f>
        <v>G</v>
      </c>
      <c r="G160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0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0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09" s="2" t="str">
        <f>VLOOKUP(GERAL[[#This Row],[CÓD]],SEALL,4,FALSE)</f>
        <v>16, 17</v>
      </c>
      <c r="K1609" s="2" t="str">
        <f>IF(ISERR(FIND("01",GERAL[[#This Row],[ODS]])),"NÃO","SIM")</f>
        <v>NÃO</v>
      </c>
      <c r="L1609" s="2" t="str">
        <f>IF(ISERR(FIND("02",GERAL[[#This Row],[ODS]])),"NÃO","SIM")</f>
        <v>NÃO</v>
      </c>
      <c r="M1609" s="2" t="str">
        <f>IF(ISERR(FIND("03",GERAL[[#This Row],[ODS]])),"NÃO","SIM")</f>
        <v>NÃO</v>
      </c>
      <c r="N1609" s="2" t="str">
        <f>IF(ISERR(FIND("04",GERAL[[#This Row],[ODS]])),"NÃO","SIM")</f>
        <v>NÃO</v>
      </c>
      <c r="O1609" s="2" t="str">
        <f>IF(ISERR(FIND("05",GERAL[[#This Row],[ODS]])),"NÃO","SIM")</f>
        <v>NÃO</v>
      </c>
      <c r="P1609" s="2" t="str">
        <f>IF(ISERR(FIND("06",GERAL[[#This Row],[ODS]])),"NÃO","SIM")</f>
        <v>NÃO</v>
      </c>
      <c r="Q1609" s="2" t="str">
        <f>IF(ISERR(FIND("07",GERAL[[#This Row],[ODS]])),"NÃO","SIM")</f>
        <v>NÃO</v>
      </c>
      <c r="R1609" s="2" t="str">
        <f>IF(ISERR(FIND("08",GERAL[[#This Row],[ODS]])),"NÃO","SIM")</f>
        <v>NÃO</v>
      </c>
      <c r="S1609" s="2" t="str">
        <f>IF(ISERR(FIND("09",GERAL[[#This Row],[ODS]])),"NÃO","SIM")</f>
        <v>NÃO</v>
      </c>
      <c r="T1609" s="2" t="str">
        <f>IF(ISERR(FIND("10",GERAL[[#This Row],[ODS]])),"NÃO","SIM")</f>
        <v>NÃO</v>
      </c>
      <c r="U1609" s="2" t="str">
        <f>IF(ISERR(FIND("11",GERAL[[#This Row],[ODS]])),"NÃO","SIM")</f>
        <v>NÃO</v>
      </c>
      <c r="V1609" s="2" t="str">
        <f>IF(ISERR(FIND("12",GERAL[[#This Row],[ODS]])),"NÃO","SIM")</f>
        <v>NÃO</v>
      </c>
      <c r="W1609" s="2" t="str">
        <f>IF(ISERR(FIND("13",GERAL[[#This Row],[ODS]])),"NÃO","SIM")</f>
        <v>NÃO</v>
      </c>
      <c r="X1609" s="2" t="str">
        <f>IF(ISERR(FIND("14",GERAL[[#This Row],[ODS]])),"NÃO","SIM")</f>
        <v>NÃO</v>
      </c>
      <c r="Y1609" s="2" t="str">
        <f>IF(ISERR(FIND("15",GERAL[[#This Row],[ODS]])),"NÃO","SIM")</f>
        <v>NÃO</v>
      </c>
      <c r="Z1609" s="2" t="str">
        <f>IF(ISERR(FIND("16",GERAL[[#This Row],[ODS]])),"NÃO","SIM")</f>
        <v>SIM</v>
      </c>
      <c r="AA1609" s="2" t="str">
        <f>IF(ISERR(FIND("17",GERAL[[#This Row],[ODS]])),"NÃO","SIM")</f>
        <v>SIM</v>
      </c>
      <c r="AB1609" s="1">
        <v>16.804134107959808</v>
      </c>
      <c r="AC1609" s="1">
        <v>25.819036422118273</v>
      </c>
      <c r="AD1609" s="1">
        <v>31.952690535216121</v>
      </c>
      <c r="AE1609" s="1">
        <v>73.685735206109911</v>
      </c>
      <c r="AF1609" s="1">
        <v>36.763450525595367</v>
      </c>
      <c r="AG1609" s="1" t="str">
        <f>GERAL[[#This Row],[SIGLA]]&amp;GERAL[[#This Row],[CÓD]]</f>
        <v>PBSF_RO</v>
      </c>
      <c r="AH1609" s="1">
        <f ca="1">VLOOKUP(GERAL[[#This Row],[REF_NOTA]],BASE_NOTAS[],7,FALSE)</f>
        <v>53.013163721687675</v>
      </c>
      <c r="AI1609" s="31">
        <f ca="1">IF(GERAL[[#This Row],[Nota 2025]]="",0,GERAL[[#This Row],[Nota 2026]]-GERAL[[#This Row],[Nota 2025]])</f>
        <v>16.249713196092308</v>
      </c>
    </row>
    <row r="1610" spans="1:35" ht="17" x14ac:dyDescent="0.35">
      <c r="A1610" s="2" t="s">
        <v>173</v>
      </c>
      <c r="B1610" s="2" t="s">
        <v>200</v>
      </c>
      <c r="C1610" s="2" t="s">
        <v>216</v>
      </c>
      <c r="D1610" s="15" t="s">
        <v>56</v>
      </c>
      <c r="E1610" s="2" t="s">
        <v>125</v>
      </c>
      <c r="F1610" s="2" t="str">
        <f>VLOOKUP(GERAL[[#This Row],[CÓD]],SEALL,6,FALSE)</f>
        <v>G</v>
      </c>
      <c r="G161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1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1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10" s="2" t="str">
        <f>VLOOKUP(GERAL[[#This Row],[CÓD]],SEALL,4,FALSE)</f>
        <v>16, 17</v>
      </c>
      <c r="K1610" s="2" t="str">
        <f>IF(ISERR(FIND("01",GERAL[[#This Row],[ODS]])),"NÃO","SIM")</f>
        <v>NÃO</v>
      </c>
      <c r="L1610" s="2" t="str">
        <f>IF(ISERR(FIND("02",GERAL[[#This Row],[ODS]])),"NÃO","SIM")</f>
        <v>NÃO</v>
      </c>
      <c r="M1610" s="2" t="str">
        <f>IF(ISERR(FIND("03",GERAL[[#This Row],[ODS]])),"NÃO","SIM")</f>
        <v>NÃO</v>
      </c>
      <c r="N1610" s="2" t="str">
        <f>IF(ISERR(FIND("04",GERAL[[#This Row],[ODS]])),"NÃO","SIM")</f>
        <v>NÃO</v>
      </c>
      <c r="O1610" s="2" t="str">
        <f>IF(ISERR(FIND("05",GERAL[[#This Row],[ODS]])),"NÃO","SIM")</f>
        <v>NÃO</v>
      </c>
      <c r="P1610" s="2" t="str">
        <f>IF(ISERR(FIND("06",GERAL[[#This Row],[ODS]])),"NÃO","SIM")</f>
        <v>NÃO</v>
      </c>
      <c r="Q1610" s="2" t="str">
        <f>IF(ISERR(FIND("07",GERAL[[#This Row],[ODS]])),"NÃO","SIM")</f>
        <v>NÃO</v>
      </c>
      <c r="R1610" s="2" t="str">
        <f>IF(ISERR(FIND("08",GERAL[[#This Row],[ODS]])),"NÃO","SIM")</f>
        <v>NÃO</v>
      </c>
      <c r="S1610" s="2" t="str">
        <f>IF(ISERR(FIND("09",GERAL[[#This Row],[ODS]])),"NÃO","SIM")</f>
        <v>NÃO</v>
      </c>
      <c r="T1610" s="2" t="str">
        <f>IF(ISERR(FIND("10",GERAL[[#This Row],[ODS]])),"NÃO","SIM")</f>
        <v>NÃO</v>
      </c>
      <c r="U1610" s="2" t="str">
        <f>IF(ISERR(FIND("11",GERAL[[#This Row],[ODS]])),"NÃO","SIM")</f>
        <v>NÃO</v>
      </c>
      <c r="V1610" s="2" t="str">
        <f>IF(ISERR(FIND("12",GERAL[[#This Row],[ODS]])),"NÃO","SIM")</f>
        <v>NÃO</v>
      </c>
      <c r="W1610" s="2" t="str">
        <f>IF(ISERR(FIND("13",GERAL[[#This Row],[ODS]])),"NÃO","SIM")</f>
        <v>NÃO</v>
      </c>
      <c r="X1610" s="2" t="str">
        <f>IF(ISERR(FIND("14",GERAL[[#This Row],[ODS]])),"NÃO","SIM")</f>
        <v>NÃO</v>
      </c>
      <c r="Y1610" s="2" t="str">
        <f>IF(ISERR(FIND("15",GERAL[[#This Row],[ODS]])),"NÃO","SIM")</f>
        <v>NÃO</v>
      </c>
      <c r="Z1610" s="2" t="str">
        <f>IF(ISERR(FIND("16",GERAL[[#This Row],[ODS]])),"NÃO","SIM")</f>
        <v>SIM</v>
      </c>
      <c r="AA1610" s="2" t="str">
        <f>IF(ISERR(FIND("17",GERAL[[#This Row],[ODS]])),"NÃO","SIM")</f>
        <v>SIM</v>
      </c>
      <c r="AB1610" s="1">
        <v>79.007784945121642</v>
      </c>
      <c r="AC1610" s="1">
        <v>46.795621519407575</v>
      </c>
      <c r="AD1610" s="1">
        <v>26.057791126577335</v>
      </c>
      <c r="AE1610" s="1">
        <v>66.542088484991822</v>
      </c>
      <c r="AF1610" s="1">
        <v>38.88565036440913</v>
      </c>
      <c r="AG1610" s="1" t="str">
        <f>GERAL[[#This Row],[SIGLA]]&amp;GERAL[[#This Row],[CÓD]]</f>
        <v>PRSF_RO</v>
      </c>
      <c r="AH1610" s="1">
        <f ca="1">VLOOKUP(GERAL[[#This Row],[REF_NOTA]],BASE_NOTAS[],7,FALSE)</f>
        <v>51.315921643445975</v>
      </c>
      <c r="AI1610" s="31">
        <f ca="1">IF(GERAL[[#This Row],[Nota 2025]]="",0,GERAL[[#This Row],[Nota 2026]]-GERAL[[#This Row],[Nota 2025]])</f>
        <v>12.430271279036845</v>
      </c>
    </row>
    <row r="1611" spans="1:35" ht="17" x14ac:dyDescent="0.35">
      <c r="A1611" s="2" t="s">
        <v>171</v>
      </c>
      <c r="B1611" s="2" t="s">
        <v>198</v>
      </c>
      <c r="C1611" s="2" t="s">
        <v>216</v>
      </c>
      <c r="D1611" s="15" t="s">
        <v>56</v>
      </c>
      <c r="E1611" s="2" t="s">
        <v>125</v>
      </c>
      <c r="F1611" s="2" t="str">
        <f>VLOOKUP(GERAL[[#This Row],[CÓD]],SEALL,6,FALSE)</f>
        <v>G</v>
      </c>
      <c r="G161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1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1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11" s="2" t="str">
        <f>VLOOKUP(GERAL[[#This Row],[CÓD]],SEALL,4,FALSE)</f>
        <v>16, 17</v>
      </c>
      <c r="K1611" s="2" t="str">
        <f>IF(ISERR(FIND("01",GERAL[[#This Row],[ODS]])),"NÃO","SIM")</f>
        <v>NÃO</v>
      </c>
      <c r="L1611" s="2" t="str">
        <f>IF(ISERR(FIND("02",GERAL[[#This Row],[ODS]])),"NÃO","SIM")</f>
        <v>NÃO</v>
      </c>
      <c r="M1611" s="2" t="str">
        <f>IF(ISERR(FIND("03",GERAL[[#This Row],[ODS]])),"NÃO","SIM")</f>
        <v>NÃO</v>
      </c>
      <c r="N1611" s="2" t="str">
        <f>IF(ISERR(FIND("04",GERAL[[#This Row],[ODS]])),"NÃO","SIM")</f>
        <v>NÃO</v>
      </c>
      <c r="O1611" s="2" t="str">
        <f>IF(ISERR(FIND("05",GERAL[[#This Row],[ODS]])),"NÃO","SIM")</f>
        <v>NÃO</v>
      </c>
      <c r="P1611" s="2" t="str">
        <f>IF(ISERR(FIND("06",GERAL[[#This Row],[ODS]])),"NÃO","SIM")</f>
        <v>NÃO</v>
      </c>
      <c r="Q1611" s="2" t="str">
        <f>IF(ISERR(FIND("07",GERAL[[#This Row],[ODS]])),"NÃO","SIM")</f>
        <v>NÃO</v>
      </c>
      <c r="R1611" s="2" t="str">
        <f>IF(ISERR(FIND("08",GERAL[[#This Row],[ODS]])),"NÃO","SIM")</f>
        <v>NÃO</v>
      </c>
      <c r="S1611" s="2" t="str">
        <f>IF(ISERR(FIND("09",GERAL[[#This Row],[ODS]])),"NÃO","SIM")</f>
        <v>NÃO</v>
      </c>
      <c r="T1611" s="2" t="str">
        <f>IF(ISERR(FIND("10",GERAL[[#This Row],[ODS]])),"NÃO","SIM")</f>
        <v>NÃO</v>
      </c>
      <c r="U1611" s="2" t="str">
        <f>IF(ISERR(FIND("11",GERAL[[#This Row],[ODS]])),"NÃO","SIM")</f>
        <v>NÃO</v>
      </c>
      <c r="V1611" s="2" t="str">
        <f>IF(ISERR(FIND("12",GERAL[[#This Row],[ODS]])),"NÃO","SIM")</f>
        <v>NÃO</v>
      </c>
      <c r="W1611" s="2" t="str">
        <f>IF(ISERR(FIND("13",GERAL[[#This Row],[ODS]])),"NÃO","SIM")</f>
        <v>NÃO</v>
      </c>
      <c r="X1611" s="2" t="str">
        <f>IF(ISERR(FIND("14",GERAL[[#This Row],[ODS]])),"NÃO","SIM")</f>
        <v>NÃO</v>
      </c>
      <c r="Y1611" s="2" t="str">
        <f>IF(ISERR(FIND("15",GERAL[[#This Row],[ODS]])),"NÃO","SIM")</f>
        <v>NÃO</v>
      </c>
      <c r="Z1611" s="2" t="str">
        <f>IF(ISERR(FIND("16",GERAL[[#This Row],[ODS]])),"NÃO","SIM")</f>
        <v>SIM</v>
      </c>
      <c r="AA1611" s="2" t="str">
        <f>IF(ISERR(FIND("17",GERAL[[#This Row],[ODS]])),"NÃO","SIM")</f>
        <v>SIM</v>
      </c>
      <c r="AB1611" s="1">
        <v>34.241953754330687</v>
      </c>
      <c r="AC1611" s="1">
        <v>19.658462379390823</v>
      </c>
      <c r="AD1611" s="1">
        <v>20.734458864427495</v>
      </c>
      <c r="AE1611" s="1">
        <v>57.077032757896283</v>
      </c>
      <c r="AF1611" s="1">
        <v>14.786556825875582</v>
      </c>
      <c r="AG1611" s="1" t="str">
        <f>GERAL[[#This Row],[SIGLA]]&amp;GERAL[[#This Row],[CÓD]]</f>
        <v>PESF_RO</v>
      </c>
      <c r="AH1611" s="1">
        <f ca="1">VLOOKUP(GERAL[[#This Row],[REF_NOTA]],BASE_NOTAS[],7,FALSE)</f>
        <v>30.70381226530613</v>
      </c>
      <c r="AI1611" s="31">
        <f ca="1">IF(GERAL[[#This Row],[Nota 2025]]="",0,GERAL[[#This Row],[Nota 2026]]-GERAL[[#This Row],[Nota 2025]])</f>
        <v>15.917255439430548</v>
      </c>
    </row>
    <row r="1612" spans="1:35" ht="17" x14ac:dyDescent="0.35">
      <c r="A1612" s="2" t="s">
        <v>172</v>
      </c>
      <c r="B1612" s="2" t="s">
        <v>199</v>
      </c>
      <c r="C1612" s="2" t="s">
        <v>216</v>
      </c>
      <c r="D1612" s="15" t="s">
        <v>56</v>
      </c>
      <c r="E1612" s="2" t="s">
        <v>125</v>
      </c>
      <c r="F1612" s="2" t="str">
        <f>VLOOKUP(GERAL[[#This Row],[CÓD]],SEALL,6,FALSE)</f>
        <v>G</v>
      </c>
      <c r="G161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1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1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12" s="2" t="str">
        <f>VLOOKUP(GERAL[[#This Row],[CÓD]],SEALL,4,FALSE)</f>
        <v>16, 17</v>
      </c>
      <c r="K1612" s="2" t="str">
        <f>IF(ISERR(FIND("01",GERAL[[#This Row],[ODS]])),"NÃO","SIM")</f>
        <v>NÃO</v>
      </c>
      <c r="L1612" s="2" t="str">
        <f>IF(ISERR(FIND("02",GERAL[[#This Row],[ODS]])),"NÃO","SIM")</f>
        <v>NÃO</v>
      </c>
      <c r="M1612" s="2" t="str">
        <f>IF(ISERR(FIND("03",GERAL[[#This Row],[ODS]])),"NÃO","SIM")</f>
        <v>NÃO</v>
      </c>
      <c r="N1612" s="2" t="str">
        <f>IF(ISERR(FIND("04",GERAL[[#This Row],[ODS]])),"NÃO","SIM")</f>
        <v>NÃO</v>
      </c>
      <c r="O1612" s="2" t="str">
        <f>IF(ISERR(FIND("05",GERAL[[#This Row],[ODS]])),"NÃO","SIM")</f>
        <v>NÃO</v>
      </c>
      <c r="P1612" s="2" t="str">
        <f>IF(ISERR(FIND("06",GERAL[[#This Row],[ODS]])),"NÃO","SIM")</f>
        <v>NÃO</v>
      </c>
      <c r="Q1612" s="2" t="str">
        <f>IF(ISERR(FIND("07",GERAL[[#This Row],[ODS]])),"NÃO","SIM")</f>
        <v>NÃO</v>
      </c>
      <c r="R1612" s="2" t="str">
        <f>IF(ISERR(FIND("08",GERAL[[#This Row],[ODS]])),"NÃO","SIM")</f>
        <v>NÃO</v>
      </c>
      <c r="S1612" s="2" t="str">
        <f>IF(ISERR(FIND("09",GERAL[[#This Row],[ODS]])),"NÃO","SIM")</f>
        <v>NÃO</v>
      </c>
      <c r="T1612" s="2" t="str">
        <f>IF(ISERR(FIND("10",GERAL[[#This Row],[ODS]])),"NÃO","SIM")</f>
        <v>NÃO</v>
      </c>
      <c r="U1612" s="2" t="str">
        <f>IF(ISERR(FIND("11",GERAL[[#This Row],[ODS]])),"NÃO","SIM")</f>
        <v>NÃO</v>
      </c>
      <c r="V1612" s="2" t="str">
        <f>IF(ISERR(FIND("12",GERAL[[#This Row],[ODS]])),"NÃO","SIM")</f>
        <v>NÃO</v>
      </c>
      <c r="W1612" s="2" t="str">
        <f>IF(ISERR(FIND("13",GERAL[[#This Row],[ODS]])),"NÃO","SIM")</f>
        <v>NÃO</v>
      </c>
      <c r="X1612" s="2" t="str">
        <f>IF(ISERR(FIND("14",GERAL[[#This Row],[ODS]])),"NÃO","SIM")</f>
        <v>NÃO</v>
      </c>
      <c r="Y1612" s="2" t="str">
        <f>IF(ISERR(FIND("15",GERAL[[#This Row],[ODS]])),"NÃO","SIM")</f>
        <v>NÃO</v>
      </c>
      <c r="Z1612" s="2" t="str">
        <f>IF(ISERR(FIND("16",GERAL[[#This Row],[ODS]])),"NÃO","SIM")</f>
        <v>SIM</v>
      </c>
      <c r="AA1612" s="2" t="str">
        <f>IF(ISERR(FIND("17",GERAL[[#This Row],[ODS]])),"NÃO","SIM")</f>
        <v>SIM</v>
      </c>
      <c r="AB1612" s="1">
        <v>55.925176617270303</v>
      </c>
      <c r="AC1612" s="1">
        <v>17.161381508312445</v>
      </c>
      <c r="AD1612" s="1">
        <v>71.356399275371984</v>
      </c>
      <c r="AE1612" s="1">
        <v>92.449639543511779</v>
      </c>
      <c r="AF1612" s="1">
        <v>47.954562342743671</v>
      </c>
      <c r="AG1612" s="1" t="str">
        <f>GERAL[[#This Row],[SIGLA]]&amp;GERAL[[#This Row],[CÓD]]</f>
        <v>PISF_RO</v>
      </c>
      <c r="AH1612" s="1">
        <f ca="1">VLOOKUP(GERAL[[#This Row],[REF_NOTA]],BASE_NOTAS[],7,FALSE)</f>
        <v>56.807504882046445</v>
      </c>
      <c r="AI1612" s="31">
        <f ca="1">IF(GERAL[[#This Row],[Nota 2025]]="",0,GERAL[[#This Row],[Nota 2026]]-GERAL[[#This Row],[Nota 2025]])</f>
        <v>8.8529425393027736</v>
      </c>
    </row>
    <row r="1613" spans="1:35" ht="17" x14ac:dyDescent="0.35">
      <c r="A1613" s="2" t="s">
        <v>174</v>
      </c>
      <c r="B1613" s="2" t="s">
        <v>201</v>
      </c>
      <c r="C1613" s="2" t="s">
        <v>216</v>
      </c>
      <c r="D1613" s="15" t="s">
        <v>56</v>
      </c>
      <c r="E1613" s="2" t="s">
        <v>125</v>
      </c>
      <c r="F1613" s="2" t="str">
        <f>VLOOKUP(GERAL[[#This Row],[CÓD]],SEALL,6,FALSE)</f>
        <v>G</v>
      </c>
      <c r="G161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1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1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13" s="2" t="str">
        <f>VLOOKUP(GERAL[[#This Row],[CÓD]],SEALL,4,FALSE)</f>
        <v>16, 17</v>
      </c>
      <c r="K1613" s="2" t="str">
        <f>IF(ISERR(FIND("01",GERAL[[#This Row],[ODS]])),"NÃO","SIM")</f>
        <v>NÃO</v>
      </c>
      <c r="L1613" s="2" t="str">
        <f>IF(ISERR(FIND("02",GERAL[[#This Row],[ODS]])),"NÃO","SIM")</f>
        <v>NÃO</v>
      </c>
      <c r="M1613" s="2" t="str">
        <f>IF(ISERR(FIND("03",GERAL[[#This Row],[ODS]])),"NÃO","SIM")</f>
        <v>NÃO</v>
      </c>
      <c r="N1613" s="2" t="str">
        <f>IF(ISERR(FIND("04",GERAL[[#This Row],[ODS]])),"NÃO","SIM")</f>
        <v>NÃO</v>
      </c>
      <c r="O1613" s="2" t="str">
        <f>IF(ISERR(FIND("05",GERAL[[#This Row],[ODS]])),"NÃO","SIM")</f>
        <v>NÃO</v>
      </c>
      <c r="P1613" s="2" t="str">
        <f>IF(ISERR(FIND("06",GERAL[[#This Row],[ODS]])),"NÃO","SIM")</f>
        <v>NÃO</v>
      </c>
      <c r="Q1613" s="2" t="str">
        <f>IF(ISERR(FIND("07",GERAL[[#This Row],[ODS]])),"NÃO","SIM")</f>
        <v>NÃO</v>
      </c>
      <c r="R1613" s="2" t="str">
        <f>IF(ISERR(FIND("08",GERAL[[#This Row],[ODS]])),"NÃO","SIM")</f>
        <v>NÃO</v>
      </c>
      <c r="S1613" s="2" t="str">
        <f>IF(ISERR(FIND("09",GERAL[[#This Row],[ODS]])),"NÃO","SIM")</f>
        <v>NÃO</v>
      </c>
      <c r="T1613" s="2" t="str">
        <f>IF(ISERR(FIND("10",GERAL[[#This Row],[ODS]])),"NÃO","SIM")</f>
        <v>NÃO</v>
      </c>
      <c r="U1613" s="2" t="str">
        <f>IF(ISERR(FIND("11",GERAL[[#This Row],[ODS]])),"NÃO","SIM")</f>
        <v>NÃO</v>
      </c>
      <c r="V1613" s="2" t="str">
        <f>IF(ISERR(FIND("12",GERAL[[#This Row],[ODS]])),"NÃO","SIM")</f>
        <v>NÃO</v>
      </c>
      <c r="W1613" s="2" t="str">
        <f>IF(ISERR(FIND("13",GERAL[[#This Row],[ODS]])),"NÃO","SIM")</f>
        <v>NÃO</v>
      </c>
      <c r="X1613" s="2" t="str">
        <f>IF(ISERR(FIND("14",GERAL[[#This Row],[ODS]])),"NÃO","SIM")</f>
        <v>NÃO</v>
      </c>
      <c r="Y1613" s="2" t="str">
        <f>IF(ISERR(FIND("15",GERAL[[#This Row],[ODS]])),"NÃO","SIM")</f>
        <v>NÃO</v>
      </c>
      <c r="Z1613" s="2" t="str">
        <f>IF(ISERR(FIND("16",GERAL[[#This Row],[ODS]])),"NÃO","SIM")</f>
        <v>SIM</v>
      </c>
      <c r="AA1613" s="2" t="str">
        <f>IF(ISERR(FIND("17",GERAL[[#This Row],[ODS]])),"NÃO","SIM")</f>
        <v>SIM</v>
      </c>
      <c r="AB1613" s="1">
        <v>0</v>
      </c>
      <c r="AC1613" s="1">
        <v>0</v>
      </c>
      <c r="AD1613" s="1">
        <v>10.130278009472976</v>
      </c>
      <c r="AE1613" s="1">
        <v>55.784915573061568</v>
      </c>
      <c r="AF1613" s="1">
        <v>6.6286713742281469</v>
      </c>
      <c r="AG1613" s="1" t="str">
        <f>GERAL[[#This Row],[SIGLA]]&amp;GERAL[[#This Row],[CÓD]]</f>
        <v>RJSF_RO</v>
      </c>
      <c r="AH1613" s="1">
        <f ca="1">VLOOKUP(GERAL[[#This Row],[REF_NOTA]],BASE_NOTAS[],7,FALSE)</f>
        <v>25.096359035482145</v>
      </c>
      <c r="AI1613" s="31">
        <f ca="1">IF(GERAL[[#This Row],[Nota 2025]]="",0,GERAL[[#This Row],[Nota 2026]]-GERAL[[#This Row],[Nota 2025]])</f>
        <v>18.467687661253997</v>
      </c>
    </row>
    <row r="1614" spans="1:35" ht="17" x14ac:dyDescent="0.35">
      <c r="A1614" s="2" t="s">
        <v>175</v>
      </c>
      <c r="B1614" s="2" t="s">
        <v>202</v>
      </c>
      <c r="C1614" s="2" t="s">
        <v>216</v>
      </c>
      <c r="D1614" s="15" t="s">
        <v>56</v>
      </c>
      <c r="E1614" s="2" t="s">
        <v>125</v>
      </c>
      <c r="F1614" s="2" t="str">
        <f>VLOOKUP(GERAL[[#This Row],[CÓD]],SEALL,6,FALSE)</f>
        <v>G</v>
      </c>
      <c r="G161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1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1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14" s="2" t="str">
        <f>VLOOKUP(GERAL[[#This Row],[CÓD]],SEALL,4,FALSE)</f>
        <v>16, 17</v>
      </c>
      <c r="K1614" s="2" t="str">
        <f>IF(ISERR(FIND("01",GERAL[[#This Row],[ODS]])),"NÃO","SIM")</f>
        <v>NÃO</v>
      </c>
      <c r="L1614" s="2" t="str">
        <f>IF(ISERR(FIND("02",GERAL[[#This Row],[ODS]])),"NÃO","SIM")</f>
        <v>NÃO</v>
      </c>
      <c r="M1614" s="2" t="str">
        <f>IF(ISERR(FIND("03",GERAL[[#This Row],[ODS]])),"NÃO","SIM")</f>
        <v>NÃO</v>
      </c>
      <c r="N1614" s="2" t="str">
        <f>IF(ISERR(FIND("04",GERAL[[#This Row],[ODS]])),"NÃO","SIM")</f>
        <v>NÃO</v>
      </c>
      <c r="O1614" s="2" t="str">
        <f>IF(ISERR(FIND("05",GERAL[[#This Row],[ODS]])),"NÃO","SIM")</f>
        <v>NÃO</v>
      </c>
      <c r="P1614" s="2" t="str">
        <f>IF(ISERR(FIND("06",GERAL[[#This Row],[ODS]])),"NÃO","SIM")</f>
        <v>NÃO</v>
      </c>
      <c r="Q1614" s="2" t="str">
        <f>IF(ISERR(FIND("07",GERAL[[#This Row],[ODS]])),"NÃO","SIM")</f>
        <v>NÃO</v>
      </c>
      <c r="R1614" s="2" t="str">
        <f>IF(ISERR(FIND("08",GERAL[[#This Row],[ODS]])),"NÃO","SIM")</f>
        <v>NÃO</v>
      </c>
      <c r="S1614" s="2" t="str">
        <f>IF(ISERR(FIND("09",GERAL[[#This Row],[ODS]])),"NÃO","SIM")</f>
        <v>NÃO</v>
      </c>
      <c r="T1614" s="2" t="str">
        <f>IF(ISERR(FIND("10",GERAL[[#This Row],[ODS]])),"NÃO","SIM")</f>
        <v>NÃO</v>
      </c>
      <c r="U1614" s="2" t="str">
        <f>IF(ISERR(FIND("11",GERAL[[#This Row],[ODS]])),"NÃO","SIM")</f>
        <v>NÃO</v>
      </c>
      <c r="V1614" s="2" t="str">
        <f>IF(ISERR(FIND("12",GERAL[[#This Row],[ODS]])),"NÃO","SIM")</f>
        <v>NÃO</v>
      </c>
      <c r="W1614" s="2" t="str">
        <f>IF(ISERR(FIND("13",GERAL[[#This Row],[ODS]])),"NÃO","SIM")</f>
        <v>NÃO</v>
      </c>
      <c r="X1614" s="2" t="str">
        <f>IF(ISERR(FIND("14",GERAL[[#This Row],[ODS]])),"NÃO","SIM")</f>
        <v>NÃO</v>
      </c>
      <c r="Y1614" s="2" t="str">
        <f>IF(ISERR(FIND("15",GERAL[[#This Row],[ODS]])),"NÃO","SIM")</f>
        <v>NÃO</v>
      </c>
      <c r="Z1614" s="2" t="str">
        <f>IF(ISERR(FIND("16",GERAL[[#This Row],[ODS]])),"NÃO","SIM")</f>
        <v>SIM</v>
      </c>
      <c r="AA1614" s="2" t="str">
        <f>IF(ISERR(FIND("17",GERAL[[#This Row],[ODS]])),"NÃO","SIM")</f>
        <v>SIM</v>
      </c>
      <c r="AB1614" s="1">
        <v>36.014992831290463</v>
      </c>
      <c r="AC1614" s="1">
        <v>8.2012780704000541</v>
      </c>
      <c r="AD1614" s="1">
        <v>8.6437447124993856</v>
      </c>
      <c r="AE1614" s="1">
        <v>52.865617389111655</v>
      </c>
      <c r="AF1614" s="1">
        <v>2.9881700951947145</v>
      </c>
      <c r="AG1614" s="1" t="str">
        <f>GERAL[[#This Row],[SIGLA]]&amp;GERAL[[#This Row],[CÓD]]</f>
        <v>RNSF_RO</v>
      </c>
      <c r="AH1614" s="1">
        <f ca="1">VLOOKUP(GERAL[[#This Row],[REF_NOTA]],BASE_NOTAS[],7,FALSE)</f>
        <v>23.121904027117868</v>
      </c>
      <c r="AI1614" s="31">
        <f ca="1">IF(GERAL[[#This Row],[Nota 2025]]="",0,GERAL[[#This Row],[Nota 2026]]-GERAL[[#This Row],[Nota 2025]])</f>
        <v>20.133733931923153</v>
      </c>
    </row>
    <row r="1615" spans="1:35" ht="17" x14ac:dyDescent="0.35">
      <c r="A1615" s="2" t="s">
        <v>178</v>
      </c>
      <c r="B1615" s="2" t="s">
        <v>205</v>
      </c>
      <c r="C1615" s="2" t="s">
        <v>216</v>
      </c>
      <c r="D1615" s="15" t="s">
        <v>56</v>
      </c>
      <c r="E1615" s="2" t="s">
        <v>125</v>
      </c>
      <c r="F1615" s="2" t="str">
        <f>VLOOKUP(GERAL[[#This Row],[CÓD]],SEALL,6,FALSE)</f>
        <v>G</v>
      </c>
      <c r="G161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1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1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15" s="2" t="str">
        <f>VLOOKUP(GERAL[[#This Row],[CÓD]],SEALL,4,FALSE)</f>
        <v>16, 17</v>
      </c>
      <c r="K1615" s="2" t="str">
        <f>IF(ISERR(FIND("01",GERAL[[#This Row],[ODS]])),"NÃO","SIM")</f>
        <v>NÃO</v>
      </c>
      <c r="L1615" s="2" t="str">
        <f>IF(ISERR(FIND("02",GERAL[[#This Row],[ODS]])),"NÃO","SIM")</f>
        <v>NÃO</v>
      </c>
      <c r="M1615" s="2" t="str">
        <f>IF(ISERR(FIND("03",GERAL[[#This Row],[ODS]])),"NÃO","SIM")</f>
        <v>NÃO</v>
      </c>
      <c r="N1615" s="2" t="str">
        <f>IF(ISERR(FIND("04",GERAL[[#This Row],[ODS]])),"NÃO","SIM")</f>
        <v>NÃO</v>
      </c>
      <c r="O1615" s="2" t="str">
        <f>IF(ISERR(FIND("05",GERAL[[#This Row],[ODS]])),"NÃO","SIM")</f>
        <v>NÃO</v>
      </c>
      <c r="P1615" s="2" t="str">
        <f>IF(ISERR(FIND("06",GERAL[[#This Row],[ODS]])),"NÃO","SIM")</f>
        <v>NÃO</v>
      </c>
      <c r="Q1615" s="2" t="str">
        <f>IF(ISERR(FIND("07",GERAL[[#This Row],[ODS]])),"NÃO","SIM")</f>
        <v>NÃO</v>
      </c>
      <c r="R1615" s="2" t="str">
        <f>IF(ISERR(FIND("08",GERAL[[#This Row],[ODS]])),"NÃO","SIM")</f>
        <v>NÃO</v>
      </c>
      <c r="S1615" s="2" t="str">
        <f>IF(ISERR(FIND("09",GERAL[[#This Row],[ODS]])),"NÃO","SIM")</f>
        <v>NÃO</v>
      </c>
      <c r="T1615" s="2" t="str">
        <f>IF(ISERR(FIND("10",GERAL[[#This Row],[ODS]])),"NÃO","SIM")</f>
        <v>NÃO</v>
      </c>
      <c r="U1615" s="2" t="str">
        <f>IF(ISERR(FIND("11",GERAL[[#This Row],[ODS]])),"NÃO","SIM")</f>
        <v>NÃO</v>
      </c>
      <c r="V1615" s="2" t="str">
        <f>IF(ISERR(FIND("12",GERAL[[#This Row],[ODS]])),"NÃO","SIM")</f>
        <v>NÃO</v>
      </c>
      <c r="W1615" s="2" t="str">
        <f>IF(ISERR(FIND("13",GERAL[[#This Row],[ODS]])),"NÃO","SIM")</f>
        <v>NÃO</v>
      </c>
      <c r="X1615" s="2" t="str">
        <f>IF(ISERR(FIND("14",GERAL[[#This Row],[ODS]])),"NÃO","SIM")</f>
        <v>NÃO</v>
      </c>
      <c r="Y1615" s="2" t="str">
        <f>IF(ISERR(FIND("15",GERAL[[#This Row],[ODS]])),"NÃO","SIM")</f>
        <v>NÃO</v>
      </c>
      <c r="Z1615" s="2" t="str">
        <f>IF(ISERR(FIND("16",GERAL[[#This Row],[ODS]])),"NÃO","SIM")</f>
        <v>SIM</v>
      </c>
      <c r="AA1615" s="2" t="str">
        <f>IF(ISERR(FIND("17",GERAL[[#This Row],[ODS]])),"NÃO","SIM")</f>
        <v>SIM</v>
      </c>
      <c r="AB1615" s="1">
        <v>36.414359987183616</v>
      </c>
      <c r="AC1615" s="1">
        <v>39.041398466091223</v>
      </c>
      <c r="AD1615" s="1">
        <v>13.649710244738833</v>
      </c>
      <c r="AE1615" s="1">
        <v>63.338334069603199</v>
      </c>
      <c r="AF1615" s="1">
        <v>26.605557217077653</v>
      </c>
      <c r="AG1615" s="1" t="str">
        <f>GERAL[[#This Row],[SIGLA]]&amp;GERAL[[#This Row],[CÓD]]</f>
        <v>RSSF_RO</v>
      </c>
      <c r="AH1615" s="1">
        <f ca="1">VLOOKUP(GERAL[[#This Row],[REF_NOTA]],BASE_NOTAS[],7,FALSE)</f>
        <v>20.21366660872361</v>
      </c>
      <c r="AI1615" s="31">
        <f ca="1">IF(GERAL[[#This Row],[Nota 2025]]="",0,GERAL[[#This Row],[Nota 2026]]-GERAL[[#This Row],[Nota 2025]])</f>
        <v>-6.3918906083540428</v>
      </c>
    </row>
    <row r="1616" spans="1:35" ht="17" x14ac:dyDescent="0.35">
      <c r="A1616" s="2" t="s">
        <v>176</v>
      </c>
      <c r="B1616" s="2" t="s">
        <v>203</v>
      </c>
      <c r="C1616" s="2" t="s">
        <v>216</v>
      </c>
      <c r="D1616" s="15" t="s">
        <v>56</v>
      </c>
      <c r="E1616" s="2" t="s">
        <v>125</v>
      </c>
      <c r="F1616" s="2" t="str">
        <f>VLOOKUP(GERAL[[#This Row],[CÓD]],SEALL,6,FALSE)</f>
        <v>G</v>
      </c>
      <c r="G161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1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1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16" s="2" t="str">
        <f>VLOOKUP(GERAL[[#This Row],[CÓD]],SEALL,4,FALSE)</f>
        <v>16, 17</v>
      </c>
      <c r="K1616" s="2" t="str">
        <f>IF(ISERR(FIND("01",GERAL[[#This Row],[ODS]])),"NÃO","SIM")</f>
        <v>NÃO</v>
      </c>
      <c r="L1616" s="2" t="str">
        <f>IF(ISERR(FIND("02",GERAL[[#This Row],[ODS]])),"NÃO","SIM")</f>
        <v>NÃO</v>
      </c>
      <c r="M1616" s="2" t="str">
        <f>IF(ISERR(FIND("03",GERAL[[#This Row],[ODS]])),"NÃO","SIM")</f>
        <v>NÃO</v>
      </c>
      <c r="N1616" s="2" t="str">
        <f>IF(ISERR(FIND("04",GERAL[[#This Row],[ODS]])),"NÃO","SIM")</f>
        <v>NÃO</v>
      </c>
      <c r="O1616" s="2" t="str">
        <f>IF(ISERR(FIND("05",GERAL[[#This Row],[ODS]])),"NÃO","SIM")</f>
        <v>NÃO</v>
      </c>
      <c r="P1616" s="2" t="str">
        <f>IF(ISERR(FIND("06",GERAL[[#This Row],[ODS]])),"NÃO","SIM")</f>
        <v>NÃO</v>
      </c>
      <c r="Q1616" s="2" t="str">
        <f>IF(ISERR(FIND("07",GERAL[[#This Row],[ODS]])),"NÃO","SIM")</f>
        <v>NÃO</v>
      </c>
      <c r="R1616" s="2" t="str">
        <f>IF(ISERR(FIND("08",GERAL[[#This Row],[ODS]])),"NÃO","SIM")</f>
        <v>NÃO</v>
      </c>
      <c r="S1616" s="2" t="str">
        <f>IF(ISERR(FIND("09",GERAL[[#This Row],[ODS]])),"NÃO","SIM")</f>
        <v>NÃO</v>
      </c>
      <c r="T1616" s="2" t="str">
        <f>IF(ISERR(FIND("10",GERAL[[#This Row],[ODS]])),"NÃO","SIM")</f>
        <v>NÃO</v>
      </c>
      <c r="U1616" s="2" t="str">
        <f>IF(ISERR(FIND("11",GERAL[[#This Row],[ODS]])),"NÃO","SIM")</f>
        <v>NÃO</v>
      </c>
      <c r="V1616" s="2" t="str">
        <f>IF(ISERR(FIND("12",GERAL[[#This Row],[ODS]])),"NÃO","SIM")</f>
        <v>NÃO</v>
      </c>
      <c r="W1616" s="2" t="str">
        <f>IF(ISERR(FIND("13",GERAL[[#This Row],[ODS]])),"NÃO","SIM")</f>
        <v>NÃO</v>
      </c>
      <c r="X1616" s="2" t="str">
        <f>IF(ISERR(FIND("14",GERAL[[#This Row],[ODS]])),"NÃO","SIM")</f>
        <v>NÃO</v>
      </c>
      <c r="Y1616" s="2" t="str">
        <f>IF(ISERR(FIND("15",GERAL[[#This Row],[ODS]])),"NÃO","SIM")</f>
        <v>NÃO</v>
      </c>
      <c r="Z1616" s="2" t="str">
        <f>IF(ISERR(FIND("16",GERAL[[#This Row],[ODS]])),"NÃO","SIM")</f>
        <v>SIM</v>
      </c>
      <c r="AA1616" s="2" t="str">
        <f>IF(ISERR(FIND("17",GERAL[[#This Row],[ODS]])),"NÃO","SIM")</f>
        <v>SIM</v>
      </c>
      <c r="AB1616" s="1">
        <v>74.105139685002655</v>
      </c>
      <c r="AC1616" s="1">
        <v>35.168552077051238</v>
      </c>
      <c r="AD1616" s="1">
        <v>31.826740394772695</v>
      </c>
      <c r="AE1616" s="1">
        <v>62.974037562344407</v>
      </c>
      <c r="AF1616" s="1">
        <v>29.56518105367071</v>
      </c>
      <c r="AG1616" s="1" t="str">
        <f>GERAL[[#This Row],[SIGLA]]&amp;GERAL[[#This Row],[CÓD]]</f>
        <v>ROSF_RO</v>
      </c>
      <c r="AH1616" s="1">
        <f ca="1">VLOOKUP(GERAL[[#This Row],[REF_NOTA]],BASE_NOTAS[],7,FALSE)</f>
        <v>34.844522703521015</v>
      </c>
      <c r="AI1616" s="31">
        <f ca="1">IF(GERAL[[#This Row],[Nota 2025]]="",0,GERAL[[#This Row],[Nota 2026]]-GERAL[[#This Row],[Nota 2025]])</f>
        <v>5.2793416498503056</v>
      </c>
    </row>
    <row r="1617" spans="1:35" ht="17" x14ac:dyDescent="0.35">
      <c r="A1617" s="2" t="s">
        <v>177</v>
      </c>
      <c r="B1617" s="2" t="s">
        <v>204</v>
      </c>
      <c r="C1617" s="2" t="s">
        <v>216</v>
      </c>
      <c r="D1617" s="15" t="s">
        <v>56</v>
      </c>
      <c r="E1617" s="2" t="s">
        <v>125</v>
      </c>
      <c r="F1617" s="2" t="str">
        <f>VLOOKUP(GERAL[[#This Row],[CÓD]],SEALL,6,FALSE)</f>
        <v>G</v>
      </c>
      <c r="G161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1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1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17" s="2" t="str">
        <f>VLOOKUP(GERAL[[#This Row],[CÓD]],SEALL,4,FALSE)</f>
        <v>16, 17</v>
      </c>
      <c r="K1617" s="2" t="str">
        <f>IF(ISERR(FIND("01",GERAL[[#This Row],[ODS]])),"NÃO","SIM")</f>
        <v>NÃO</v>
      </c>
      <c r="L1617" s="2" t="str">
        <f>IF(ISERR(FIND("02",GERAL[[#This Row],[ODS]])),"NÃO","SIM")</f>
        <v>NÃO</v>
      </c>
      <c r="M1617" s="2" t="str">
        <f>IF(ISERR(FIND("03",GERAL[[#This Row],[ODS]])),"NÃO","SIM")</f>
        <v>NÃO</v>
      </c>
      <c r="N1617" s="2" t="str">
        <f>IF(ISERR(FIND("04",GERAL[[#This Row],[ODS]])),"NÃO","SIM")</f>
        <v>NÃO</v>
      </c>
      <c r="O1617" s="2" t="str">
        <f>IF(ISERR(FIND("05",GERAL[[#This Row],[ODS]])),"NÃO","SIM")</f>
        <v>NÃO</v>
      </c>
      <c r="P1617" s="2" t="str">
        <f>IF(ISERR(FIND("06",GERAL[[#This Row],[ODS]])),"NÃO","SIM")</f>
        <v>NÃO</v>
      </c>
      <c r="Q1617" s="2" t="str">
        <f>IF(ISERR(FIND("07",GERAL[[#This Row],[ODS]])),"NÃO","SIM")</f>
        <v>NÃO</v>
      </c>
      <c r="R1617" s="2" t="str">
        <f>IF(ISERR(FIND("08",GERAL[[#This Row],[ODS]])),"NÃO","SIM")</f>
        <v>NÃO</v>
      </c>
      <c r="S1617" s="2" t="str">
        <f>IF(ISERR(FIND("09",GERAL[[#This Row],[ODS]])),"NÃO","SIM")</f>
        <v>NÃO</v>
      </c>
      <c r="T1617" s="2" t="str">
        <f>IF(ISERR(FIND("10",GERAL[[#This Row],[ODS]])),"NÃO","SIM")</f>
        <v>NÃO</v>
      </c>
      <c r="U1617" s="2" t="str">
        <f>IF(ISERR(FIND("11",GERAL[[#This Row],[ODS]])),"NÃO","SIM")</f>
        <v>NÃO</v>
      </c>
      <c r="V1617" s="2" t="str">
        <f>IF(ISERR(FIND("12",GERAL[[#This Row],[ODS]])),"NÃO","SIM")</f>
        <v>NÃO</v>
      </c>
      <c r="W1617" s="2" t="str">
        <f>IF(ISERR(FIND("13",GERAL[[#This Row],[ODS]])),"NÃO","SIM")</f>
        <v>NÃO</v>
      </c>
      <c r="X1617" s="2" t="str">
        <f>IF(ISERR(FIND("14",GERAL[[#This Row],[ODS]])),"NÃO","SIM")</f>
        <v>NÃO</v>
      </c>
      <c r="Y1617" s="2" t="str">
        <f>IF(ISERR(FIND("15",GERAL[[#This Row],[ODS]])),"NÃO","SIM")</f>
        <v>NÃO</v>
      </c>
      <c r="Z1617" s="2" t="str">
        <f>IF(ISERR(FIND("16",GERAL[[#This Row],[ODS]])),"NÃO","SIM")</f>
        <v>SIM</v>
      </c>
      <c r="AA1617" s="2" t="str">
        <f>IF(ISERR(FIND("17",GERAL[[#This Row],[ODS]])),"NÃO","SIM")</f>
        <v>SIM</v>
      </c>
      <c r="AB1617" s="1">
        <v>35.660666086166245</v>
      </c>
      <c r="AC1617" s="1">
        <v>21.508941358740525</v>
      </c>
      <c r="AD1617" s="1">
        <v>23.247187846298896</v>
      </c>
      <c r="AE1617" s="1">
        <v>59.043956660439434</v>
      </c>
      <c r="AF1617" s="1">
        <v>4.8222244656251734</v>
      </c>
      <c r="AG1617" s="1" t="str">
        <f>GERAL[[#This Row],[SIGLA]]&amp;GERAL[[#This Row],[CÓD]]</f>
        <v>RRSF_RO</v>
      </c>
      <c r="AH1617" s="1">
        <f ca="1">VLOOKUP(GERAL[[#This Row],[REF_NOTA]],BASE_NOTAS[],7,FALSE)</f>
        <v>0</v>
      </c>
      <c r="AI1617" s="31">
        <f ca="1">IF(GERAL[[#This Row],[Nota 2025]]="",0,GERAL[[#This Row],[Nota 2026]]-GERAL[[#This Row],[Nota 2025]])</f>
        <v>-4.8222244656251734</v>
      </c>
    </row>
    <row r="1618" spans="1:35" ht="17" x14ac:dyDescent="0.35">
      <c r="A1618" s="2" t="s">
        <v>179</v>
      </c>
      <c r="B1618" s="2" t="s">
        <v>194</v>
      </c>
      <c r="C1618" s="2" t="s">
        <v>216</v>
      </c>
      <c r="D1618" s="15" t="s">
        <v>56</v>
      </c>
      <c r="E1618" s="2" t="s">
        <v>125</v>
      </c>
      <c r="F1618" s="2" t="str">
        <f>VLOOKUP(GERAL[[#This Row],[CÓD]],SEALL,6,FALSE)</f>
        <v>G</v>
      </c>
      <c r="G161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1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1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18" s="2" t="str">
        <f>VLOOKUP(GERAL[[#This Row],[CÓD]],SEALL,4,FALSE)</f>
        <v>16, 17</v>
      </c>
      <c r="K1618" s="2" t="str">
        <f>IF(ISERR(FIND("01",GERAL[[#This Row],[ODS]])),"NÃO","SIM")</f>
        <v>NÃO</v>
      </c>
      <c r="L1618" s="2" t="str">
        <f>IF(ISERR(FIND("02",GERAL[[#This Row],[ODS]])),"NÃO","SIM")</f>
        <v>NÃO</v>
      </c>
      <c r="M1618" s="2" t="str">
        <f>IF(ISERR(FIND("03",GERAL[[#This Row],[ODS]])),"NÃO","SIM")</f>
        <v>NÃO</v>
      </c>
      <c r="N1618" s="2" t="str">
        <f>IF(ISERR(FIND("04",GERAL[[#This Row],[ODS]])),"NÃO","SIM")</f>
        <v>NÃO</v>
      </c>
      <c r="O1618" s="2" t="str">
        <f>IF(ISERR(FIND("05",GERAL[[#This Row],[ODS]])),"NÃO","SIM")</f>
        <v>NÃO</v>
      </c>
      <c r="P1618" s="2" t="str">
        <f>IF(ISERR(FIND("06",GERAL[[#This Row],[ODS]])),"NÃO","SIM")</f>
        <v>NÃO</v>
      </c>
      <c r="Q1618" s="2" t="str">
        <f>IF(ISERR(FIND("07",GERAL[[#This Row],[ODS]])),"NÃO","SIM")</f>
        <v>NÃO</v>
      </c>
      <c r="R1618" s="2" t="str">
        <f>IF(ISERR(FIND("08",GERAL[[#This Row],[ODS]])),"NÃO","SIM")</f>
        <v>NÃO</v>
      </c>
      <c r="S1618" s="2" t="str">
        <f>IF(ISERR(FIND("09",GERAL[[#This Row],[ODS]])),"NÃO","SIM")</f>
        <v>NÃO</v>
      </c>
      <c r="T1618" s="2" t="str">
        <f>IF(ISERR(FIND("10",GERAL[[#This Row],[ODS]])),"NÃO","SIM")</f>
        <v>NÃO</v>
      </c>
      <c r="U1618" s="2" t="str">
        <f>IF(ISERR(FIND("11",GERAL[[#This Row],[ODS]])),"NÃO","SIM")</f>
        <v>NÃO</v>
      </c>
      <c r="V1618" s="2" t="str">
        <f>IF(ISERR(FIND("12",GERAL[[#This Row],[ODS]])),"NÃO","SIM")</f>
        <v>NÃO</v>
      </c>
      <c r="W1618" s="2" t="str">
        <f>IF(ISERR(FIND("13",GERAL[[#This Row],[ODS]])),"NÃO","SIM")</f>
        <v>NÃO</v>
      </c>
      <c r="X1618" s="2" t="str">
        <f>IF(ISERR(FIND("14",GERAL[[#This Row],[ODS]])),"NÃO","SIM")</f>
        <v>NÃO</v>
      </c>
      <c r="Y1618" s="2" t="str">
        <f>IF(ISERR(FIND("15",GERAL[[#This Row],[ODS]])),"NÃO","SIM")</f>
        <v>NÃO</v>
      </c>
      <c r="Z1618" s="2" t="str">
        <f>IF(ISERR(FIND("16",GERAL[[#This Row],[ODS]])),"NÃO","SIM")</f>
        <v>SIM</v>
      </c>
      <c r="AA1618" s="2" t="str">
        <f>IF(ISERR(FIND("17",GERAL[[#This Row],[ODS]])),"NÃO","SIM")</f>
        <v>SIM</v>
      </c>
      <c r="AB1618" s="1">
        <v>51.252532996845467</v>
      </c>
      <c r="AC1618" s="1">
        <v>37.404983096167186</v>
      </c>
      <c r="AD1618" s="1">
        <v>58.925217991372868</v>
      </c>
      <c r="AE1618" s="1">
        <v>64.39454820967444</v>
      </c>
      <c r="AF1618" s="1">
        <v>40.431676271531707</v>
      </c>
      <c r="AG1618" s="1" t="str">
        <f>GERAL[[#This Row],[SIGLA]]&amp;GERAL[[#This Row],[CÓD]]</f>
        <v>SCSF_RO</v>
      </c>
      <c r="AH1618" s="1">
        <f ca="1">VLOOKUP(GERAL[[#This Row],[REF_NOTA]],BASE_NOTAS[],7,FALSE)</f>
        <v>56.361100256350753</v>
      </c>
      <c r="AI1618" s="31">
        <f ca="1">IF(GERAL[[#This Row],[Nota 2025]]="",0,GERAL[[#This Row],[Nota 2026]]-GERAL[[#This Row],[Nota 2025]])</f>
        <v>15.929423984819046</v>
      </c>
    </row>
    <row r="1619" spans="1:35" ht="17" x14ac:dyDescent="0.35">
      <c r="A1619" s="2" t="s">
        <v>181</v>
      </c>
      <c r="B1619" s="2" t="s">
        <v>186</v>
      </c>
      <c r="C1619" s="2" t="s">
        <v>216</v>
      </c>
      <c r="D1619" s="15" t="s">
        <v>56</v>
      </c>
      <c r="E1619" s="2" t="s">
        <v>125</v>
      </c>
      <c r="F1619" s="2" t="str">
        <f>VLOOKUP(GERAL[[#This Row],[CÓD]],SEALL,6,FALSE)</f>
        <v>G</v>
      </c>
      <c r="G161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1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1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19" s="2" t="str">
        <f>VLOOKUP(GERAL[[#This Row],[CÓD]],SEALL,4,FALSE)</f>
        <v>16, 17</v>
      </c>
      <c r="K1619" s="2" t="str">
        <f>IF(ISERR(FIND("01",GERAL[[#This Row],[ODS]])),"NÃO","SIM")</f>
        <v>NÃO</v>
      </c>
      <c r="L1619" s="2" t="str">
        <f>IF(ISERR(FIND("02",GERAL[[#This Row],[ODS]])),"NÃO","SIM")</f>
        <v>NÃO</v>
      </c>
      <c r="M1619" s="2" t="str">
        <f>IF(ISERR(FIND("03",GERAL[[#This Row],[ODS]])),"NÃO","SIM")</f>
        <v>NÃO</v>
      </c>
      <c r="N1619" s="2" t="str">
        <f>IF(ISERR(FIND("04",GERAL[[#This Row],[ODS]])),"NÃO","SIM")</f>
        <v>NÃO</v>
      </c>
      <c r="O1619" s="2" t="str">
        <f>IF(ISERR(FIND("05",GERAL[[#This Row],[ODS]])),"NÃO","SIM")</f>
        <v>NÃO</v>
      </c>
      <c r="P1619" s="2" t="str">
        <f>IF(ISERR(FIND("06",GERAL[[#This Row],[ODS]])),"NÃO","SIM")</f>
        <v>NÃO</v>
      </c>
      <c r="Q1619" s="2" t="str">
        <f>IF(ISERR(FIND("07",GERAL[[#This Row],[ODS]])),"NÃO","SIM")</f>
        <v>NÃO</v>
      </c>
      <c r="R1619" s="2" t="str">
        <f>IF(ISERR(FIND("08",GERAL[[#This Row],[ODS]])),"NÃO","SIM")</f>
        <v>NÃO</v>
      </c>
      <c r="S1619" s="2" t="str">
        <f>IF(ISERR(FIND("09",GERAL[[#This Row],[ODS]])),"NÃO","SIM")</f>
        <v>NÃO</v>
      </c>
      <c r="T1619" s="2" t="str">
        <f>IF(ISERR(FIND("10",GERAL[[#This Row],[ODS]])),"NÃO","SIM")</f>
        <v>NÃO</v>
      </c>
      <c r="U1619" s="2" t="str">
        <f>IF(ISERR(FIND("11",GERAL[[#This Row],[ODS]])),"NÃO","SIM")</f>
        <v>NÃO</v>
      </c>
      <c r="V1619" s="2" t="str">
        <f>IF(ISERR(FIND("12",GERAL[[#This Row],[ODS]])),"NÃO","SIM")</f>
        <v>NÃO</v>
      </c>
      <c r="W1619" s="2" t="str">
        <f>IF(ISERR(FIND("13",GERAL[[#This Row],[ODS]])),"NÃO","SIM")</f>
        <v>NÃO</v>
      </c>
      <c r="X1619" s="2" t="str">
        <f>IF(ISERR(FIND("14",GERAL[[#This Row],[ODS]])),"NÃO","SIM")</f>
        <v>NÃO</v>
      </c>
      <c r="Y1619" s="2" t="str">
        <f>IF(ISERR(FIND("15",GERAL[[#This Row],[ODS]])),"NÃO","SIM")</f>
        <v>NÃO</v>
      </c>
      <c r="Z1619" s="2" t="str">
        <f>IF(ISERR(FIND("16",GERAL[[#This Row],[ODS]])),"NÃO","SIM")</f>
        <v>SIM</v>
      </c>
      <c r="AA1619" s="2" t="str">
        <f>IF(ISERR(FIND("17",GERAL[[#This Row],[ODS]])),"NÃO","SIM")</f>
        <v>SIM</v>
      </c>
      <c r="AB1619" s="1">
        <v>53.614160190606</v>
      </c>
      <c r="AC1619" s="1">
        <v>49.960922828342824</v>
      </c>
      <c r="AD1619" s="1">
        <v>41.125291750318382</v>
      </c>
      <c r="AE1619" s="1">
        <v>73.020670549777591</v>
      </c>
      <c r="AF1619" s="1">
        <v>48.885157009134005</v>
      </c>
      <c r="AG1619" s="1" t="str">
        <f>GERAL[[#This Row],[SIGLA]]&amp;GERAL[[#This Row],[CÓD]]</f>
        <v>SPSF_RO</v>
      </c>
      <c r="AH1619" s="1">
        <f ca="1">VLOOKUP(GERAL[[#This Row],[REF_NOTA]],BASE_NOTAS[],7,FALSE)</f>
        <v>60.327291844423961</v>
      </c>
      <c r="AI1619" s="31">
        <f ca="1">IF(GERAL[[#This Row],[Nota 2025]]="",0,GERAL[[#This Row],[Nota 2026]]-GERAL[[#This Row],[Nota 2025]])</f>
        <v>11.442134835289956</v>
      </c>
    </row>
    <row r="1620" spans="1:35" ht="17" x14ac:dyDescent="0.35">
      <c r="A1620" s="2" t="s">
        <v>180</v>
      </c>
      <c r="B1620" s="2" t="s">
        <v>206</v>
      </c>
      <c r="C1620" s="2" t="s">
        <v>216</v>
      </c>
      <c r="D1620" s="15" t="s">
        <v>56</v>
      </c>
      <c r="E1620" s="2" t="s">
        <v>125</v>
      </c>
      <c r="F1620" s="2" t="str">
        <f>VLOOKUP(GERAL[[#This Row],[CÓD]],SEALL,6,FALSE)</f>
        <v>G</v>
      </c>
      <c r="G162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2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2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20" s="2" t="str">
        <f>VLOOKUP(GERAL[[#This Row],[CÓD]],SEALL,4,FALSE)</f>
        <v>16, 17</v>
      </c>
      <c r="K1620" s="2" t="str">
        <f>IF(ISERR(FIND("01",GERAL[[#This Row],[ODS]])),"NÃO","SIM")</f>
        <v>NÃO</v>
      </c>
      <c r="L1620" s="2" t="str">
        <f>IF(ISERR(FIND("02",GERAL[[#This Row],[ODS]])),"NÃO","SIM")</f>
        <v>NÃO</v>
      </c>
      <c r="M1620" s="2" t="str">
        <f>IF(ISERR(FIND("03",GERAL[[#This Row],[ODS]])),"NÃO","SIM")</f>
        <v>NÃO</v>
      </c>
      <c r="N1620" s="2" t="str">
        <f>IF(ISERR(FIND("04",GERAL[[#This Row],[ODS]])),"NÃO","SIM")</f>
        <v>NÃO</v>
      </c>
      <c r="O1620" s="2" t="str">
        <f>IF(ISERR(FIND("05",GERAL[[#This Row],[ODS]])),"NÃO","SIM")</f>
        <v>NÃO</v>
      </c>
      <c r="P1620" s="2" t="str">
        <f>IF(ISERR(FIND("06",GERAL[[#This Row],[ODS]])),"NÃO","SIM")</f>
        <v>NÃO</v>
      </c>
      <c r="Q1620" s="2" t="str">
        <f>IF(ISERR(FIND("07",GERAL[[#This Row],[ODS]])),"NÃO","SIM")</f>
        <v>NÃO</v>
      </c>
      <c r="R1620" s="2" t="str">
        <f>IF(ISERR(FIND("08",GERAL[[#This Row],[ODS]])),"NÃO","SIM")</f>
        <v>NÃO</v>
      </c>
      <c r="S1620" s="2" t="str">
        <f>IF(ISERR(FIND("09",GERAL[[#This Row],[ODS]])),"NÃO","SIM")</f>
        <v>NÃO</v>
      </c>
      <c r="T1620" s="2" t="str">
        <f>IF(ISERR(FIND("10",GERAL[[#This Row],[ODS]])),"NÃO","SIM")</f>
        <v>NÃO</v>
      </c>
      <c r="U1620" s="2" t="str">
        <f>IF(ISERR(FIND("11",GERAL[[#This Row],[ODS]])),"NÃO","SIM")</f>
        <v>NÃO</v>
      </c>
      <c r="V1620" s="2" t="str">
        <f>IF(ISERR(FIND("12",GERAL[[#This Row],[ODS]])),"NÃO","SIM")</f>
        <v>NÃO</v>
      </c>
      <c r="W1620" s="2" t="str">
        <f>IF(ISERR(FIND("13",GERAL[[#This Row],[ODS]])),"NÃO","SIM")</f>
        <v>NÃO</v>
      </c>
      <c r="X1620" s="2" t="str">
        <f>IF(ISERR(FIND("14",GERAL[[#This Row],[ODS]])),"NÃO","SIM")</f>
        <v>NÃO</v>
      </c>
      <c r="Y1620" s="2" t="str">
        <f>IF(ISERR(FIND("15",GERAL[[#This Row],[ODS]])),"NÃO","SIM")</f>
        <v>NÃO</v>
      </c>
      <c r="Z1620" s="2" t="str">
        <f>IF(ISERR(FIND("16",GERAL[[#This Row],[ODS]])),"NÃO","SIM")</f>
        <v>SIM</v>
      </c>
      <c r="AA1620" s="2" t="str">
        <f>IF(ISERR(FIND("17",GERAL[[#This Row],[ODS]])),"NÃO","SIM")</f>
        <v>SIM</v>
      </c>
      <c r="AB1620" s="1">
        <v>39.829256051658049</v>
      </c>
      <c r="AC1620" s="1">
        <v>14.749788897768168</v>
      </c>
      <c r="AD1620" s="1">
        <v>19.300287520682101</v>
      </c>
      <c r="AE1620" s="1">
        <v>47.335777261965596</v>
      </c>
      <c r="AF1620" s="1">
        <v>13.230897631744012</v>
      </c>
      <c r="AG1620" s="1" t="str">
        <f>GERAL[[#This Row],[SIGLA]]&amp;GERAL[[#This Row],[CÓD]]</f>
        <v>SESF_RO</v>
      </c>
      <c r="AH1620" s="1">
        <f ca="1">VLOOKUP(GERAL[[#This Row],[REF_NOTA]],BASE_NOTAS[],7,FALSE)</f>
        <v>33.085336316432198</v>
      </c>
      <c r="AI1620" s="31">
        <f ca="1">IF(GERAL[[#This Row],[Nota 2025]]="",0,GERAL[[#This Row],[Nota 2026]]-GERAL[[#This Row],[Nota 2025]])</f>
        <v>19.854438684688184</v>
      </c>
    </row>
    <row r="1621" spans="1:35" ht="17" x14ac:dyDescent="0.35">
      <c r="A1621" s="2" t="s">
        <v>182</v>
      </c>
      <c r="B1621" s="2" t="s">
        <v>185</v>
      </c>
      <c r="C1621" s="2" t="s">
        <v>216</v>
      </c>
      <c r="D1621" s="15" t="s">
        <v>56</v>
      </c>
      <c r="E1621" s="2" t="s">
        <v>125</v>
      </c>
      <c r="F1621" s="2" t="str">
        <f>VLOOKUP(GERAL[[#This Row],[CÓD]],SEALL,6,FALSE)</f>
        <v>G</v>
      </c>
      <c r="G162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2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2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21" s="2" t="str">
        <f>VLOOKUP(GERAL[[#This Row],[CÓD]],SEALL,4,FALSE)</f>
        <v>16, 17</v>
      </c>
      <c r="K1621" s="2" t="str">
        <f>IF(ISERR(FIND("01",GERAL[[#This Row],[ODS]])),"NÃO","SIM")</f>
        <v>NÃO</v>
      </c>
      <c r="L1621" s="2" t="str">
        <f>IF(ISERR(FIND("02",GERAL[[#This Row],[ODS]])),"NÃO","SIM")</f>
        <v>NÃO</v>
      </c>
      <c r="M1621" s="2" t="str">
        <f>IF(ISERR(FIND("03",GERAL[[#This Row],[ODS]])),"NÃO","SIM")</f>
        <v>NÃO</v>
      </c>
      <c r="N1621" s="2" t="str">
        <f>IF(ISERR(FIND("04",GERAL[[#This Row],[ODS]])),"NÃO","SIM")</f>
        <v>NÃO</v>
      </c>
      <c r="O1621" s="2" t="str">
        <f>IF(ISERR(FIND("05",GERAL[[#This Row],[ODS]])),"NÃO","SIM")</f>
        <v>NÃO</v>
      </c>
      <c r="P1621" s="2" t="str">
        <f>IF(ISERR(FIND("06",GERAL[[#This Row],[ODS]])),"NÃO","SIM")</f>
        <v>NÃO</v>
      </c>
      <c r="Q1621" s="2" t="str">
        <f>IF(ISERR(FIND("07",GERAL[[#This Row],[ODS]])),"NÃO","SIM")</f>
        <v>NÃO</v>
      </c>
      <c r="R1621" s="2" t="str">
        <f>IF(ISERR(FIND("08",GERAL[[#This Row],[ODS]])),"NÃO","SIM")</f>
        <v>NÃO</v>
      </c>
      <c r="S1621" s="2" t="str">
        <f>IF(ISERR(FIND("09",GERAL[[#This Row],[ODS]])),"NÃO","SIM")</f>
        <v>NÃO</v>
      </c>
      <c r="T1621" s="2" t="str">
        <f>IF(ISERR(FIND("10",GERAL[[#This Row],[ODS]])),"NÃO","SIM")</f>
        <v>NÃO</v>
      </c>
      <c r="U1621" s="2" t="str">
        <f>IF(ISERR(FIND("11",GERAL[[#This Row],[ODS]])),"NÃO","SIM")</f>
        <v>NÃO</v>
      </c>
      <c r="V1621" s="2" t="str">
        <f>IF(ISERR(FIND("12",GERAL[[#This Row],[ODS]])),"NÃO","SIM")</f>
        <v>NÃO</v>
      </c>
      <c r="W1621" s="2" t="str">
        <f>IF(ISERR(FIND("13",GERAL[[#This Row],[ODS]])),"NÃO","SIM")</f>
        <v>NÃO</v>
      </c>
      <c r="X1621" s="2" t="str">
        <f>IF(ISERR(FIND("14",GERAL[[#This Row],[ODS]])),"NÃO","SIM")</f>
        <v>NÃO</v>
      </c>
      <c r="Y1621" s="2" t="str">
        <f>IF(ISERR(FIND("15",GERAL[[#This Row],[ODS]])),"NÃO","SIM")</f>
        <v>NÃO</v>
      </c>
      <c r="Z1621" s="2" t="str">
        <f>IF(ISERR(FIND("16",GERAL[[#This Row],[ODS]])),"NÃO","SIM")</f>
        <v>SIM</v>
      </c>
      <c r="AA1621" s="2" t="str">
        <f>IF(ISERR(FIND("17",GERAL[[#This Row],[ODS]])),"NÃO","SIM")</f>
        <v>SIM</v>
      </c>
      <c r="AB1621" s="1">
        <v>64.63526571052391</v>
      </c>
      <c r="AC1621" s="1">
        <v>21.300808188827144</v>
      </c>
      <c r="AD1621" s="1">
        <v>37.08134451167723</v>
      </c>
      <c r="AE1621" s="1">
        <v>4.2156316275356129</v>
      </c>
      <c r="AF1621" s="1">
        <v>13.21860512620666</v>
      </c>
      <c r="AG1621" s="1" t="str">
        <f>GERAL[[#This Row],[SIGLA]]&amp;GERAL[[#This Row],[CÓD]]</f>
        <v>TOSF_RO</v>
      </c>
      <c r="AH1621" s="1">
        <f ca="1">VLOOKUP(GERAL[[#This Row],[REF_NOTA]],BASE_NOTAS[],7,FALSE)</f>
        <v>23.475015897482592</v>
      </c>
      <c r="AI1621" s="31">
        <f ca="1">IF(GERAL[[#This Row],[Nota 2025]]="",0,GERAL[[#This Row],[Nota 2026]]-GERAL[[#This Row],[Nota 2025]])</f>
        <v>10.256410771275933</v>
      </c>
    </row>
    <row r="1622" spans="1:35" ht="17" x14ac:dyDescent="0.35">
      <c r="A1622" s="2" t="s">
        <v>0</v>
      </c>
      <c r="B1622" s="2" t="s">
        <v>156</v>
      </c>
      <c r="C1622" s="2" t="s">
        <v>216</v>
      </c>
      <c r="D1622" s="15" t="s">
        <v>60</v>
      </c>
      <c r="E1622" s="2" t="s">
        <v>129</v>
      </c>
      <c r="F1622" s="2" t="str">
        <f>VLOOKUP(GERAL[[#This Row],[CÓD]],SEALL,6,FALSE)</f>
        <v>G</v>
      </c>
      <c r="G162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2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2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22" s="2" t="str">
        <f>VLOOKUP(GERAL[[#This Row],[CÓD]],SEALL,4,FALSE)</f>
        <v>16, 17</v>
      </c>
      <c r="K1622" s="2" t="str">
        <f>IF(ISERR(FIND("01",GERAL[[#This Row],[ODS]])),"NÃO","SIM")</f>
        <v>NÃO</v>
      </c>
      <c r="L1622" s="2" t="str">
        <f>IF(ISERR(FIND("02",GERAL[[#This Row],[ODS]])),"NÃO","SIM")</f>
        <v>NÃO</v>
      </c>
      <c r="M1622" s="2" t="str">
        <f>IF(ISERR(FIND("03",GERAL[[#This Row],[ODS]])),"NÃO","SIM")</f>
        <v>NÃO</v>
      </c>
      <c r="N1622" s="2" t="str">
        <f>IF(ISERR(FIND("04",GERAL[[#This Row],[ODS]])),"NÃO","SIM")</f>
        <v>NÃO</v>
      </c>
      <c r="O1622" s="2" t="str">
        <f>IF(ISERR(FIND("05",GERAL[[#This Row],[ODS]])),"NÃO","SIM")</f>
        <v>NÃO</v>
      </c>
      <c r="P1622" s="2" t="str">
        <f>IF(ISERR(FIND("06",GERAL[[#This Row],[ODS]])),"NÃO","SIM")</f>
        <v>NÃO</v>
      </c>
      <c r="Q1622" s="2" t="str">
        <f>IF(ISERR(FIND("07",GERAL[[#This Row],[ODS]])),"NÃO","SIM")</f>
        <v>NÃO</v>
      </c>
      <c r="R1622" s="2" t="str">
        <f>IF(ISERR(FIND("08",GERAL[[#This Row],[ODS]])),"NÃO","SIM")</f>
        <v>NÃO</v>
      </c>
      <c r="S1622" s="2" t="str">
        <f>IF(ISERR(FIND("09",GERAL[[#This Row],[ODS]])),"NÃO","SIM")</f>
        <v>NÃO</v>
      </c>
      <c r="T1622" s="2" t="str">
        <f>IF(ISERR(FIND("10",GERAL[[#This Row],[ODS]])),"NÃO","SIM")</f>
        <v>NÃO</v>
      </c>
      <c r="U1622" s="2" t="str">
        <f>IF(ISERR(FIND("11",GERAL[[#This Row],[ODS]])),"NÃO","SIM")</f>
        <v>NÃO</v>
      </c>
      <c r="V1622" s="2" t="str">
        <f>IF(ISERR(FIND("12",GERAL[[#This Row],[ODS]])),"NÃO","SIM")</f>
        <v>NÃO</v>
      </c>
      <c r="W1622" s="2" t="str">
        <f>IF(ISERR(FIND("13",GERAL[[#This Row],[ODS]])),"NÃO","SIM")</f>
        <v>NÃO</v>
      </c>
      <c r="X1622" s="2" t="str">
        <f>IF(ISERR(FIND("14",GERAL[[#This Row],[ODS]])),"NÃO","SIM")</f>
        <v>NÃO</v>
      </c>
      <c r="Y1622" s="2" t="str">
        <f>IF(ISERR(FIND("15",GERAL[[#This Row],[ODS]])),"NÃO","SIM")</f>
        <v>NÃO</v>
      </c>
      <c r="Z1622" s="2" t="str">
        <f>IF(ISERR(FIND("16",GERAL[[#This Row],[ODS]])),"NÃO","SIM")</f>
        <v>SIM</v>
      </c>
      <c r="AA1622" s="2" t="str">
        <f>IF(ISERR(FIND("17",GERAL[[#This Row],[ODS]])),"NÃO","SIM")</f>
        <v>SIM</v>
      </c>
      <c r="AB1622" s="1">
        <v>34.77984444250113</v>
      </c>
      <c r="AC1622" s="1">
        <v>60.022596411543248</v>
      </c>
      <c r="AD1622" s="1">
        <v>58.87547735981299</v>
      </c>
      <c r="AE1622" s="1">
        <v>58.550761054332703</v>
      </c>
      <c r="AF1622" s="1">
        <v>86.033807360337804</v>
      </c>
      <c r="AG1622" s="1" t="str">
        <f>GERAL[[#This Row],[SIGLA]]&amp;GERAL[[#This Row],[CÓD]]</f>
        <v>ACSF_RP</v>
      </c>
      <c r="AH1622" s="1">
        <f ca="1">VLOOKUP(GERAL[[#This Row],[REF_NOTA]],BASE_NOTAS[],7,FALSE)</f>
        <v>93.371631408753515</v>
      </c>
      <c r="AI1622" s="31">
        <f ca="1">IF(GERAL[[#This Row],[Nota 2025]]="",0,GERAL[[#This Row],[Nota 2026]]-GERAL[[#This Row],[Nota 2025]])</f>
        <v>7.3378240484157118</v>
      </c>
    </row>
    <row r="1623" spans="1:35" ht="17" x14ac:dyDescent="0.35">
      <c r="A1623" s="2" t="s">
        <v>1</v>
      </c>
      <c r="B1623" s="2" t="s">
        <v>157</v>
      </c>
      <c r="C1623" s="2" t="s">
        <v>216</v>
      </c>
      <c r="D1623" s="15" t="s">
        <v>60</v>
      </c>
      <c r="E1623" s="2" t="s">
        <v>129</v>
      </c>
      <c r="F1623" s="2" t="str">
        <f>VLOOKUP(GERAL[[#This Row],[CÓD]],SEALL,6,FALSE)</f>
        <v>G</v>
      </c>
      <c r="G162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2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2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23" s="2" t="str">
        <f>VLOOKUP(GERAL[[#This Row],[CÓD]],SEALL,4,FALSE)</f>
        <v>16, 17</v>
      </c>
      <c r="K1623" s="2" t="str">
        <f>IF(ISERR(FIND("01",GERAL[[#This Row],[ODS]])),"NÃO","SIM")</f>
        <v>NÃO</v>
      </c>
      <c r="L1623" s="2" t="str">
        <f>IF(ISERR(FIND("02",GERAL[[#This Row],[ODS]])),"NÃO","SIM")</f>
        <v>NÃO</v>
      </c>
      <c r="M1623" s="2" t="str">
        <f>IF(ISERR(FIND("03",GERAL[[#This Row],[ODS]])),"NÃO","SIM")</f>
        <v>NÃO</v>
      </c>
      <c r="N1623" s="2" t="str">
        <f>IF(ISERR(FIND("04",GERAL[[#This Row],[ODS]])),"NÃO","SIM")</f>
        <v>NÃO</v>
      </c>
      <c r="O1623" s="2" t="str">
        <f>IF(ISERR(FIND("05",GERAL[[#This Row],[ODS]])),"NÃO","SIM")</f>
        <v>NÃO</v>
      </c>
      <c r="P1623" s="2" t="str">
        <f>IF(ISERR(FIND("06",GERAL[[#This Row],[ODS]])),"NÃO","SIM")</f>
        <v>NÃO</v>
      </c>
      <c r="Q1623" s="2" t="str">
        <f>IF(ISERR(FIND("07",GERAL[[#This Row],[ODS]])),"NÃO","SIM")</f>
        <v>NÃO</v>
      </c>
      <c r="R1623" s="2" t="str">
        <f>IF(ISERR(FIND("08",GERAL[[#This Row],[ODS]])),"NÃO","SIM")</f>
        <v>NÃO</v>
      </c>
      <c r="S1623" s="2" t="str">
        <f>IF(ISERR(FIND("09",GERAL[[#This Row],[ODS]])),"NÃO","SIM")</f>
        <v>NÃO</v>
      </c>
      <c r="T1623" s="2" t="str">
        <f>IF(ISERR(FIND("10",GERAL[[#This Row],[ODS]])),"NÃO","SIM")</f>
        <v>NÃO</v>
      </c>
      <c r="U1623" s="2" t="str">
        <f>IF(ISERR(FIND("11",GERAL[[#This Row],[ODS]])),"NÃO","SIM")</f>
        <v>NÃO</v>
      </c>
      <c r="V1623" s="2" t="str">
        <f>IF(ISERR(FIND("12",GERAL[[#This Row],[ODS]])),"NÃO","SIM")</f>
        <v>NÃO</v>
      </c>
      <c r="W1623" s="2" t="str">
        <f>IF(ISERR(FIND("13",GERAL[[#This Row],[ODS]])),"NÃO","SIM")</f>
        <v>NÃO</v>
      </c>
      <c r="X1623" s="2" t="str">
        <f>IF(ISERR(FIND("14",GERAL[[#This Row],[ODS]])),"NÃO","SIM")</f>
        <v>NÃO</v>
      </c>
      <c r="Y1623" s="2" t="str">
        <f>IF(ISERR(FIND("15",GERAL[[#This Row],[ODS]])),"NÃO","SIM")</f>
        <v>NÃO</v>
      </c>
      <c r="Z1623" s="2" t="str">
        <f>IF(ISERR(FIND("16",GERAL[[#This Row],[ODS]])),"NÃO","SIM")</f>
        <v>SIM</v>
      </c>
      <c r="AA1623" s="2" t="str">
        <f>IF(ISERR(FIND("17",GERAL[[#This Row],[ODS]])),"NÃO","SIM")</f>
        <v>SIM</v>
      </c>
      <c r="AB1623" s="1">
        <v>34.185200688466075</v>
      </c>
      <c r="AC1623" s="1">
        <v>0</v>
      </c>
      <c r="AD1623" s="1">
        <v>16.149511719805613</v>
      </c>
      <c r="AE1623" s="1">
        <v>0</v>
      </c>
      <c r="AF1623" s="1">
        <v>40.979543508581358</v>
      </c>
      <c r="AG1623" s="1" t="str">
        <f>GERAL[[#This Row],[SIGLA]]&amp;GERAL[[#This Row],[CÓD]]</f>
        <v>ALSF_RP</v>
      </c>
      <c r="AH1623" s="1">
        <f ca="1">VLOOKUP(GERAL[[#This Row],[REF_NOTA]],BASE_NOTAS[],7,FALSE)</f>
        <v>100</v>
      </c>
      <c r="AI1623" s="31">
        <f ca="1">IF(GERAL[[#This Row],[Nota 2025]]="",0,GERAL[[#This Row],[Nota 2026]]-GERAL[[#This Row],[Nota 2025]])</f>
        <v>59.020456491418642</v>
      </c>
    </row>
    <row r="1624" spans="1:35" ht="17" x14ac:dyDescent="0.35">
      <c r="A1624" s="2" t="s">
        <v>159</v>
      </c>
      <c r="B1624" s="2" t="s">
        <v>184</v>
      </c>
      <c r="C1624" s="2" t="s">
        <v>216</v>
      </c>
      <c r="D1624" s="15" t="s">
        <v>60</v>
      </c>
      <c r="E1624" s="2" t="s">
        <v>129</v>
      </c>
      <c r="F1624" s="2" t="str">
        <f>VLOOKUP(GERAL[[#This Row],[CÓD]],SEALL,6,FALSE)</f>
        <v>G</v>
      </c>
      <c r="G162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2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2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24" s="2" t="str">
        <f>VLOOKUP(GERAL[[#This Row],[CÓD]],SEALL,4,FALSE)</f>
        <v>16, 17</v>
      </c>
      <c r="K1624" s="2" t="str">
        <f>IF(ISERR(FIND("01",GERAL[[#This Row],[ODS]])),"NÃO","SIM")</f>
        <v>NÃO</v>
      </c>
      <c r="L1624" s="2" t="str">
        <f>IF(ISERR(FIND("02",GERAL[[#This Row],[ODS]])),"NÃO","SIM")</f>
        <v>NÃO</v>
      </c>
      <c r="M1624" s="2" t="str">
        <f>IF(ISERR(FIND("03",GERAL[[#This Row],[ODS]])),"NÃO","SIM")</f>
        <v>NÃO</v>
      </c>
      <c r="N1624" s="2" t="str">
        <f>IF(ISERR(FIND("04",GERAL[[#This Row],[ODS]])),"NÃO","SIM")</f>
        <v>NÃO</v>
      </c>
      <c r="O1624" s="2" t="str">
        <f>IF(ISERR(FIND("05",GERAL[[#This Row],[ODS]])),"NÃO","SIM")</f>
        <v>NÃO</v>
      </c>
      <c r="P1624" s="2" t="str">
        <f>IF(ISERR(FIND("06",GERAL[[#This Row],[ODS]])),"NÃO","SIM")</f>
        <v>NÃO</v>
      </c>
      <c r="Q1624" s="2" t="str">
        <f>IF(ISERR(FIND("07",GERAL[[#This Row],[ODS]])),"NÃO","SIM")</f>
        <v>NÃO</v>
      </c>
      <c r="R1624" s="2" t="str">
        <f>IF(ISERR(FIND("08",GERAL[[#This Row],[ODS]])),"NÃO","SIM")</f>
        <v>NÃO</v>
      </c>
      <c r="S1624" s="2" t="str">
        <f>IF(ISERR(FIND("09",GERAL[[#This Row],[ODS]])),"NÃO","SIM")</f>
        <v>NÃO</v>
      </c>
      <c r="T1624" s="2" t="str">
        <f>IF(ISERR(FIND("10",GERAL[[#This Row],[ODS]])),"NÃO","SIM")</f>
        <v>NÃO</v>
      </c>
      <c r="U1624" s="2" t="str">
        <f>IF(ISERR(FIND("11",GERAL[[#This Row],[ODS]])),"NÃO","SIM")</f>
        <v>NÃO</v>
      </c>
      <c r="V1624" s="2" t="str">
        <f>IF(ISERR(FIND("12",GERAL[[#This Row],[ODS]])),"NÃO","SIM")</f>
        <v>NÃO</v>
      </c>
      <c r="W1624" s="2" t="str">
        <f>IF(ISERR(FIND("13",GERAL[[#This Row],[ODS]])),"NÃO","SIM")</f>
        <v>NÃO</v>
      </c>
      <c r="X1624" s="2" t="str">
        <f>IF(ISERR(FIND("14",GERAL[[#This Row],[ODS]])),"NÃO","SIM")</f>
        <v>NÃO</v>
      </c>
      <c r="Y1624" s="2" t="str">
        <f>IF(ISERR(FIND("15",GERAL[[#This Row],[ODS]])),"NÃO","SIM")</f>
        <v>NÃO</v>
      </c>
      <c r="Z1624" s="2" t="str">
        <f>IF(ISERR(FIND("16",GERAL[[#This Row],[ODS]])),"NÃO","SIM")</f>
        <v>SIM</v>
      </c>
      <c r="AA1624" s="2" t="str">
        <f>IF(ISERR(FIND("17",GERAL[[#This Row],[ODS]])),"NÃO","SIM")</f>
        <v>SIM</v>
      </c>
      <c r="AB1624" s="1">
        <v>39.923389807902822</v>
      </c>
      <c r="AC1624" s="1">
        <v>70.890548372603305</v>
      </c>
      <c r="AD1624" s="1">
        <v>100</v>
      </c>
      <c r="AE1624" s="1">
        <v>100</v>
      </c>
      <c r="AF1624" s="1">
        <v>78.884465221858648</v>
      </c>
      <c r="AG1624" s="1" t="str">
        <f>GERAL[[#This Row],[SIGLA]]&amp;GERAL[[#This Row],[CÓD]]</f>
        <v>APSF_RP</v>
      </c>
      <c r="AH1624" s="1">
        <f ca="1">VLOOKUP(GERAL[[#This Row],[REF_NOTA]],BASE_NOTAS[],7,FALSE)</f>
        <v>34.684540299041075</v>
      </c>
      <c r="AI1624" s="31">
        <f ca="1">IF(GERAL[[#This Row],[Nota 2025]]="",0,GERAL[[#This Row],[Nota 2026]]-GERAL[[#This Row],[Nota 2025]])</f>
        <v>-44.199924922817573</v>
      </c>
    </row>
    <row r="1625" spans="1:35" ht="17" x14ac:dyDescent="0.35">
      <c r="A1625" s="2" t="s">
        <v>155</v>
      </c>
      <c r="B1625" s="2" t="s">
        <v>158</v>
      </c>
      <c r="C1625" s="2" t="s">
        <v>216</v>
      </c>
      <c r="D1625" s="15" t="s">
        <v>60</v>
      </c>
      <c r="E1625" s="2" t="s">
        <v>129</v>
      </c>
      <c r="F1625" s="2" t="str">
        <f>VLOOKUP(GERAL[[#This Row],[CÓD]],SEALL,6,FALSE)</f>
        <v>G</v>
      </c>
      <c r="G162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2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2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25" s="2" t="str">
        <f>VLOOKUP(GERAL[[#This Row],[CÓD]],SEALL,4,FALSE)</f>
        <v>16, 17</v>
      </c>
      <c r="K1625" s="2" t="str">
        <f>IF(ISERR(FIND("01",GERAL[[#This Row],[ODS]])),"NÃO","SIM")</f>
        <v>NÃO</v>
      </c>
      <c r="L1625" s="2" t="str">
        <f>IF(ISERR(FIND("02",GERAL[[#This Row],[ODS]])),"NÃO","SIM")</f>
        <v>NÃO</v>
      </c>
      <c r="M1625" s="2" t="str">
        <f>IF(ISERR(FIND("03",GERAL[[#This Row],[ODS]])),"NÃO","SIM")</f>
        <v>NÃO</v>
      </c>
      <c r="N1625" s="2" t="str">
        <f>IF(ISERR(FIND("04",GERAL[[#This Row],[ODS]])),"NÃO","SIM")</f>
        <v>NÃO</v>
      </c>
      <c r="O1625" s="2" t="str">
        <f>IF(ISERR(FIND("05",GERAL[[#This Row],[ODS]])),"NÃO","SIM")</f>
        <v>NÃO</v>
      </c>
      <c r="P1625" s="2" t="str">
        <f>IF(ISERR(FIND("06",GERAL[[#This Row],[ODS]])),"NÃO","SIM")</f>
        <v>NÃO</v>
      </c>
      <c r="Q1625" s="2" t="str">
        <f>IF(ISERR(FIND("07",GERAL[[#This Row],[ODS]])),"NÃO","SIM")</f>
        <v>NÃO</v>
      </c>
      <c r="R1625" s="2" t="str">
        <f>IF(ISERR(FIND("08",GERAL[[#This Row],[ODS]])),"NÃO","SIM")</f>
        <v>NÃO</v>
      </c>
      <c r="S1625" s="2" t="str">
        <f>IF(ISERR(FIND("09",GERAL[[#This Row],[ODS]])),"NÃO","SIM")</f>
        <v>NÃO</v>
      </c>
      <c r="T1625" s="2" t="str">
        <f>IF(ISERR(FIND("10",GERAL[[#This Row],[ODS]])),"NÃO","SIM")</f>
        <v>NÃO</v>
      </c>
      <c r="U1625" s="2" t="str">
        <f>IF(ISERR(FIND("11",GERAL[[#This Row],[ODS]])),"NÃO","SIM")</f>
        <v>NÃO</v>
      </c>
      <c r="V1625" s="2" t="str">
        <f>IF(ISERR(FIND("12",GERAL[[#This Row],[ODS]])),"NÃO","SIM")</f>
        <v>NÃO</v>
      </c>
      <c r="W1625" s="2" t="str">
        <f>IF(ISERR(FIND("13",GERAL[[#This Row],[ODS]])),"NÃO","SIM")</f>
        <v>NÃO</v>
      </c>
      <c r="X1625" s="2" t="str">
        <f>IF(ISERR(FIND("14",GERAL[[#This Row],[ODS]])),"NÃO","SIM")</f>
        <v>NÃO</v>
      </c>
      <c r="Y1625" s="2" t="str">
        <f>IF(ISERR(FIND("15",GERAL[[#This Row],[ODS]])),"NÃO","SIM")</f>
        <v>NÃO</v>
      </c>
      <c r="Z1625" s="2" t="str">
        <f>IF(ISERR(FIND("16",GERAL[[#This Row],[ODS]])),"NÃO","SIM")</f>
        <v>SIM</v>
      </c>
      <c r="AA1625" s="2" t="str">
        <f>IF(ISERR(FIND("17",GERAL[[#This Row],[ODS]])),"NÃO","SIM")</f>
        <v>SIM</v>
      </c>
      <c r="AB1625" s="1">
        <v>15.566047830803036</v>
      </c>
      <c r="AC1625" s="1">
        <v>17.508306620557111</v>
      </c>
      <c r="AD1625" s="1">
        <v>43.824256657692537</v>
      </c>
      <c r="AE1625" s="1">
        <v>22.414647973500752</v>
      </c>
      <c r="AF1625" s="1">
        <v>44.365126818814382</v>
      </c>
      <c r="AG1625" s="1" t="str">
        <f>GERAL[[#This Row],[SIGLA]]&amp;GERAL[[#This Row],[CÓD]]</f>
        <v>AMSF_RP</v>
      </c>
      <c r="AH1625" s="1">
        <f ca="1">VLOOKUP(GERAL[[#This Row],[REF_NOTA]],BASE_NOTAS[],7,FALSE)</f>
        <v>84.224091077620173</v>
      </c>
      <c r="AI1625" s="31">
        <f ca="1">IF(GERAL[[#This Row],[Nota 2025]]="",0,GERAL[[#This Row],[Nota 2026]]-GERAL[[#This Row],[Nota 2025]])</f>
        <v>39.858964258805791</v>
      </c>
    </row>
    <row r="1626" spans="1:35" ht="17" x14ac:dyDescent="0.35">
      <c r="A1626" s="2" t="s">
        <v>160</v>
      </c>
      <c r="B1626" s="2" t="s">
        <v>187</v>
      </c>
      <c r="C1626" s="2" t="s">
        <v>216</v>
      </c>
      <c r="D1626" s="15" t="s">
        <v>60</v>
      </c>
      <c r="E1626" s="2" t="s">
        <v>129</v>
      </c>
      <c r="F1626" s="2" t="str">
        <f>VLOOKUP(GERAL[[#This Row],[CÓD]],SEALL,6,FALSE)</f>
        <v>G</v>
      </c>
      <c r="G162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2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2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26" s="2" t="str">
        <f>VLOOKUP(GERAL[[#This Row],[CÓD]],SEALL,4,FALSE)</f>
        <v>16, 17</v>
      </c>
      <c r="K1626" s="2" t="str">
        <f>IF(ISERR(FIND("01",GERAL[[#This Row],[ODS]])),"NÃO","SIM")</f>
        <v>NÃO</v>
      </c>
      <c r="L1626" s="2" t="str">
        <f>IF(ISERR(FIND("02",GERAL[[#This Row],[ODS]])),"NÃO","SIM")</f>
        <v>NÃO</v>
      </c>
      <c r="M1626" s="2" t="str">
        <f>IF(ISERR(FIND("03",GERAL[[#This Row],[ODS]])),"NÃO","SIM")</f>
        <v>NÃO</v>
      </c>
      <c r="N1626" s="2" t="str">
        <f>IF(ISERR(FIND("04",GERAL[[#This Row],[ODS]])),"NÃO","SIM")</f>
        <v>NÃO</v>
      </c>
      <c r="O1626" s="2" t="str">
        <f>IF(ISERR(FIND("05",GERAL[[#This Row],[ODS]])),"NÃO","SIM")</f>
        <v>NÃO</v>
      </c>
      <c r="P1626" s="2" t="str">
        <f>IF(ISERR(FIND("06",GERAL[[#This Row],[ODS]])),"NÃO","SIM")</f>
        <v>NÃO</v>
      </c>
      <c r="Q1626" s="2" t="str">
        <f>IF(ISERR(FIND("07",GERAL[[#This Row],[ODS]])),"NÃO","SIM")</f>
        <v>NÃO</v>
      </c>
      <c r="R1626" s="2" t="str">
        <f>IF(ISERR(FIND("08",GERAL[[#This Row],[ODS]])),"NÃO","SIM")</f>
        <v>NÃO</v>
      </c>
      <c r="S1626" s="2" t="str">
        <f>IF(ISERR(FIND("09",GERAL[[#This Row],[ODS]])),"NÃO","SIM")</f>
        <v>NÃO</v>
      </c>
      <c r="T1626" s="2" t="str">
        <f>IF(ISERR(FIND("10",GERAL[[#This Row],[ODS]])),"NÃO","SIM")</f>
        <v>NÃO</v>
      </c>
      <c r="U1626" s="2" t="str">
        <f>IF(ISERR(FIND("11",GERAL[[#This Row],[ODS]])),"NÃO","SIM")</f>
        <v>NÃO</v>
      </c>
      <c r="V1626" s="2" t="str">
        <f>IF(ISERR(FIND("12",GERAL[[#This Row],[ODS]])),"NÃO","SIM")</f>
        <v>NÃO</v>
      </c>
      <c r="W1626" s="2" t="str">
        <f>IF(ISERR(FIND("13",GERAL[[#This Row],[ODS]])),"NÃO","SIM")</f>
        <v>NÃO</v>
      </c>
      <c r="X1626" s="2" t="str">
        <f>IF(ISERR(FIND("14",GERAL[[#This Row],[ODS]])),"NÃO","SIM")</f>
        <v>NÃO</v>
      </c>
      <c r="Y1626" s="2" t="str">
        <f>IF(ISERR(FIND("15",GERAL[[#This Row],[ODS]])),"NÃO","SIM")</f>
        <v>NÃO</v>
      </c>
      <c r="Z1626" s="2" t="str">
        <f>IF(ISERR(FIND("16",GERAL[[#This Row],[ODS]])),"NÃO","SIM")</f>
        <v>SIM</v>
      </c>
      <c r="AA1626" s="2" t="str">
        <f>IF(ISERR(FIND("17",GERAL[[#This Row],[ODS]])),"NÃO","SIM")</f>
        <v>SIM</v>
      </c>
      <c r="AB1626" s="1">
        <v>13.72114012674403</v>
      </c>
      <c r="AC1626" s="1">
        <v>41.622658401677178</v>
      </c>
      <c r="AD1626" s="1">
        <v>52.130066122741681</v>
      </c>
      <c r="AE1626" s="1">
        <v>23.453004091291699</v>
      </c>
      <c r="AF1626" s="1">
        <v>43.767767016352437</v>
      </c>
      <c r="AG1626" s="1" t="str">
        <f>GERAL[[#This Row],[SIGLA]]&amp;GERAL[[#This Row],[CÓD]]</f>
        <v>BASF_RP</v>
      </c>
      <c r="AH1626" s="1">
        <f ca="1">VLOOKUP(GERAL[[#This Row],[REF_NOTA]],BASE_NOTAS[],7,FALSE)</f>
        <v>59.364228361585113</v>
      </c>
      <c r="AI1626" s="31">
        <f ca="1">IF(GERAL[[#This Row],[Nota 2025]]="",0,GERAL[[#This Row],[Nota 2026]]-GERAL[[#This Row],[Nota 2025]])</f>
        <v>15.596461345232676</v>
      </c>
    </row>
    <row r="1627" spans="1:35" ht="17" x14ac:dyDescent="0.35">
      <c r="A1627" s="2" t="s">
        <v>161</v>
      </c>
      <c r="B1627" s="2" t="s">
        <v>188</v>
      </c>
      <c r="C1627" s="2" t="s">
        <v>216</v>
      </c>
      <c r="D1627" s="15" t="s">
        <v>60</v>
      </c>
      <c r="E1627" s="2" t="s">
        <v>129</v>
      </c>
      <c r="F1627" s="2" t="str">
        <f>VLOOKUP(GERAL[[#This Row],[CÓD]],SEALL,6,FALSE)</f>
        <v>G</v>
      </c>
      <c r="G162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2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2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27" s="2" t="str">
        <f>VLOOKUP(GERAL[[#This Row],[CÓD]],SEALL,4,FALSE)</f>
        <v>16, 17</v>
      </c>
      <c r="K1627" s="2" t="str">
        <f>IF(ISERR(FIND("01",GERAL[[#This Row],[ODS]])),"NÃO","SIM")</f>
        <v>NÃO</v>
      </c>
      <c r="L1627" s="2" t="str">
        <f>IF(ISERR(FIND("02",GERAL[[#This Row],[ODS]])),"NÃO","SIM")</f>
        <v>NÃO</v>
      </c>
      <c r="M1627" s="2" t="str">
        <f>IF(ISERR(FIND("03",GERAL[[#This Row],[ODS]])),"NÃO","SIM")</f>
        <v>NÃO</v>
      </c>
      <c r="N1627" s="2" t="str">
        <f>IF(ISERR(FIND("04",GERAL[[#This Row],[ODS]])),"NÃO","SIM")</f>
        <v>NÃO</v>
      </c>
      <c r="O1627" s="2" t="str">
        <f>IF(ISERR(FIND("05",GERAL[[#This Row],[ODS]])),"NÃO","SIM")</f>
        <v>NÃO</v>
      </c>
      <c r="P1627" s="2" t="str">
        <f>IF(ISERR(FIND("06",GERAL[[#This Row],[ODS]])),"NÃO","SIM")</f>
        <v>NÃO</v>
      </c>
      <c r="Q1627" s="2" t="str">
        <f>IF(ISERR(FIND("07",GERAL[[#This Row],[ODS]])),"NÃO","SIM")</f>
        <v>NÃO</v>
      </c>
      <c r="R1627" s="2" t="str">
        <f>IF(ISERR(FIND("08",GERAL[[#This Row],[ODS]])),"NÃO","SIM")</f>
        <v>NÃO</v>
      </c>
      <c r="S1627" s="2" t="str">
        <f>IF(ISERR(FIND("09",GERAL[[#This Row],[ODS]])),"NÃO","SIM")</f>
        <v>NÃO</v>
      </c>
      <c r="T1627" s="2" t="str">
        <f>IF(ISERR(FIND("10",GERAL[[#This Row],[ODS]])),"NÃO","SIM")</f>
        <v>NÃO</v>
      </c>
      <c r="U1627" s="2" t="str">
        <f>IF(ISERR(FIND("11",GERAL[[#This Row],[ODS]])),"NÃO","SIM")</f>
        <v>NÃO</v>
      </c>
      <c r="V1627" s="2" t="str">
        <f>IF(ISERR(FIND("12",GERAL[[#This Row],[ODS]])),"NÃO","SIM")</f>
        <v>NÃO</v>
      </c>
      <c r="W1627" s="2" t="str">
        <f>IF(ISERR(FIND("13",GERAL[[#This Row],[ODS]])),"NÃO","SIM")</f>
        <v>NÃO</v>
      </c>
      <c r="X1627" s="2" t="str">
        <f>IF(ISERR(FIND("14",GERAL[[#This Row],[ODS]])),"NÃO","SIM")</f>
        <v>NÃO</v>
      </c>
      <c r="Y1627" s="2" t="str">
        <f>IF(ISERR(FIND("15",GERAL[[#This Row],[ODS]])),"NÃO","SIM")</f>
        <v>NÃO</v>
      </c>
      <c r="Z1627" s="2" t="str">
        <f>IF(ISERR(FIND("16",GERAL[[#This Row],[ODS]])),"NÃO","SIM")</f>
        <v>SIM</v>
      </c>
      <c r="AA1627" s="2" t="str">
        <f>IF(ISERR(FIND("17",GERAL[[#This Row],[ODS]])),"NÃO","SIM")</f>
        <v>SIM</v>
      </c>
      <c r="AB1627" s="1">
        <v>11.837612654726495</v>
      </c>
      <c r="AC1627" s="1">
        <v>25.464645407330039</v>
      </c>
      <c r="AD1627" s="1">
        <v>59.696957109759239</v>
      </c>
      <c r="AE1627" s="1">
        <v>34.935612931185247</v>
      </c>
      <c r="AF1627" s="1">
        <v>41.404850217448704</v>
      </c>
      <c r="AG1627" s="1" t="str">
        <f>GERAL[[#This Row],[SIGLA]]&amp;GERAL[[#This Row],[CÓD]]</f>
        <v>CESF_RP</v>
      </c>
      <c r="AH1627" s="1">
        <f ca="1">VLOOKUP(GERAL[[#This Row],[REF_NOTA]],BASE_NOTAS[],7,FALSE)</f>
        <v>47.241636229808776</v>
      </c>
      <c r="AI1627" s="31">
        <f ca="1">IF(GERAL[[#This Row],[Nota 2025]]="",0,GERAL[[#This Row],[Nota 2026]]-GERAL[[#This Row],[Nota 2025]])</f>
        <v>5.8367860123600721</v>
      </c>
    </row>
    <row r="1628" spans="1:35" ht="17" x14ac:dyDescent="0.35">
      <c r="A1628" s="2" t="s">
        <v>162</v>
      </c>
      <c r="B1628" s="2" t="s">
        <v>189</v>
      </c>
      <c r="C1628" s="2" t="s">
        <v>216</v>
      </c>
      <c r="D1628" s="15" t="s">
        <v>60</v>
      </c>
      <c r="E1628" s="2" t="s">
        <v>129</v>
      </c>
      <c r="F1628" s="2" t="str">
        <f>VLOOKUP(GERAL[[#This Row],[CÓD]],SEALL,6,FALSE)</f>
        <v>G</v>
      </c>
      <c r="G162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2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2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28" s="2" t="str">
        <f>VLOOKUP(GERAL[[#This Row],[CÓD]],SEALL,4,FALSE)</f>
        <v>16, 17</v>
      </c>
      <c r="K1628" s="2" t="str">
        <f>IF(ISERR(FIND("01",GERAL[[#This Row],[ODS]])),"NÃO","SIM")</f>
        <v>NÃO</v>
      </c>
      <c r="L1628" s="2" t="str">
        <f>IF(ISERR(FIND("02",GERAL[[#This Row],[ODS]])),"NÃO","SIM")</f>
        <v>NÃO</v>
      </c>
      <c r="M1628" s="2" t="str">
        <f>IF(ISERR(FIND("03",GERAL[[#This Row],[ODS]])),"NÃO","SIM")</f>
        <v>NÃO</v>
      </c>
      <c r="N1628" s="2" t="str">
        <f>IF(ISERR(FIND("04",GERAL[[#This Row],[ODS]])),"NÃO","SIM")</f>
        <v>NÃO</v>
      </c>
      <c r="O1628" s="2" t="str">
        <f>IF(ISERR(FIND("05",GERAL[[#This Row],[ODS]])),"NÃO","SIM")</f>
        <v>NÃO</v>
      </c>
      <c r="P1628" s="2" t="str">
        <f>IF(ISERR(FIND("06",GERAL[[#This Row],[ODS]])),"NÃO","SIM")</f>
        <v>NÃO</v>
      </c>
      <c r="Q1628" s="2" t="str">
        <f>IF(ISERR(FIND("07",GERAL[[#This Row],[ODS]])),"NÃO","SIM")</f>
        <v>NÃO</v>
      </c>
      <c r="R1628" s="2" t="str">
        <f>IF(ISERR(FIND("08",GERAL[[#This Row],[ODS]])),"NÃO","SIM")</f>
        <v>NÃO</v>
      </c>
      <c r="S1628" s="2" t="str">
        <f>IF(ISERR(FIND("09",GERAL[[#This Row],[ODS]])),"NÃO","SIM")</f>
        <v>NÃO</v>
      </c>
      <c r="T1628" s="2" t="str">
        <f>IF(ISERR(FIND("10",GERAL[[#This Row],[ODS]])),"NÃO","SIM")</f>
        <v>NÃO</v>
      </c>
      <c r="U1628" s="2" t="str">
        <f>IF(ISERR(FIND("11",GERAL[[#This Row],[ODS]])),"NÃO","SIM")</f>
        <v>NÃO</v>
      </c>
      <c r="V1628" s="2" t="str">
        <f>IF(ISERR(FIND("12",GERAL[[#This Row],[ODS]])),"NÃO","SIM")</f>
        <v>NÃO</v>
      </c>
      <c r="W1628" s="2" t="str">
        <f>IF(ISERR(FIND("13",GERAL[[#This Row],[ODS]])),"NÃO","SIM")</f>
        <v>NÃO</v>
      </c>
      <c r="X1628" s="2" t="str">
        <f>IF(ISERR(FIND("14",GERAL[[#This Row],[ODS]])),"NÃO","SIM")</f>
        <v>NÃO</v>
      </c>
      <c r="Y1628" s="2" t="str">
        <f>IF(ISERR(FIND("15",GERAL[[#This Row],[ODS]])),"NÃO","SIM")</f>
        <v>NÃO</v>
      </c>
      <c r="Z1628" s="2" t="str">
        <f>IF(ISERR(FIND("16",GERAL[[#This Row],[ODS]])),"NÃO","SIM")</f>
        <v>SIM</v>
      </c>
      <c r="AA1628" s="2" t="str">
        <f>IF(ISERR(FIND("17",GERAL[[#This Row],[ODS]])),"NÃO","SIM")</f>
        <v>SIM</v>
      </c>
      <c r="AB1628" s="1">
        <v>7.2489630400164273</v>
      </c>
      <c r="AC1628" s="1">
        <v>20.949989897300036</v>
      </c>
      <c r="AD1628" s="1">
        <v>39.954437166197096</v>
      </c>
      <c r="AE1628" s="1">
        <v>39.010216755379659</v>
      </c>
      <c r="AF1628" s="1">
        <v>37.557428391422313</v>
      </c>
      <c r="AG1628" s="1" t="str">
        <f>GERAL[[#This Row],[SIGLA]]&amp;GERAL[[#This Row],[CÓD]]</f>
        <v>DFSF_RP</v>
      </c>
      <c r="AH1628" s="1">
        <f ca="1">VLOOKUP(GERAL[[#This Row],[REF_NOTA]],BASE_NOTAS[],7,FALSE)</f>
        <v>60.896567631894946</v>
      </c>
      <c r="AI1628" s="31">
        <f ca="1">IF(GERAL[[#This Row],[Nota 2025]]="",0,GERAL[[#This Row],[Nota 2026]]-GERAL[[#This Row],[Nota 2025]])</f>
        <v>23.339139240472633</v>
      </c>
    </row>
    <row r="1629" spans="1:35" ht="17" x14ac:dyDescent="0.35">
      <c r="A1629" s="2" t="s">
        <v>163</v>
      </c>
      <c r="B1629" s="2" t="s">
        <v>183</v>
      </c>
      <c r="C1629" s="2" t="s">
        <v>216</v>
      </c>
      <c r="D1629" s="15" t="s">
        <v>60</v>
      </c>
      <c r="E1629" s="2" t="s">
        <v>129</v>
      </c>
      <c r="F1629" s="2" t="str">
        <f>VLOOKUP(GERAL[[#This Row],[CÓD]],SEALL,6,FALSE)</f>
        <v>G</v>
      </c>
      <c r="G162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2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2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29" s="2" t="str">
        <f>VLOOKUP(GERAL[[#This Row],[CÓD]],SEALL,4,FALSE)</f>
        <v>16, 17</v>
      </c>
      <c r="K1629" s="2" t="str">
        <f>IF(ISERR(FIND("01",GERAL[[#This Row],[ODS]])),"NÃO","SIM")</f>
        <v>NÃO</v>
      </c>
      <c r="L1629" s="2" t="str">
        <f>IF(ISERR(FIND("02",GERAL[[#This Row],[ODS]])),"NÃO","SIM")</f>
        <v>NÃO</v>
      </c>
      <c r="M1629" s="2" t="str">
        <f>IF(ISERR(FIND("03",GERAL[[#This Row],[ODS]])),"NÃO","SIM")</f>
        <v>NÃO</v>
      </c>
      <c r="N1629" s="2" t="str">
        <f>IF(ISERR(FIND("04",GERAL[[#This Row],[ODS]])),"NÃO","SIM")</f>
        <v>NÃO</v>
      </c>
      <c r="O1629" s="2" t="str">
        <f>IF(ISERR(FIND("05",GERAL[[#This Row],[ODS]])),"NÃO","SIM")</f>
        <v>NÃO</v>
      </c>
      <c r="P1629" s="2" t="str">
        <f>IF(ISERR(FIND("06",GERAL[[#This Row],[ODS]])),"NÃO","SIM")</f>
        <v>NÃO</v>
      </c>
      <c r="Q1629" s="2" t="str">
        <f>IF(ISERR(FIND("07",GERAL[[#This Row],[ODS]])),"NÃO","SIM")</f>
        <v>NÃO</v>
      </c>
      <c r="R1629" s="2" t="str">
        <f>IF(ISERR(FIND("08",GERAL[[#This Row],[ODS]])),"NÃO","SIM")</f>
        <v>NÃO</v>
      </c>
      <c r="S1629" s="2" t="str">
        <f>IF(ISERR(FIND("09",GERAL[[#This Row],[ODS]])),"NÃO","SIM")</f>
        <v>NÃO</v>
      </c>
      <c r="T1629" s="2" t="str">
        <f>IF(ISERR(FIND("10",GERAL[[#This Row],[ODS]])),"NÃO","SIM")</f>
        <v>NÃO</v>
      </c>
      <c r="U1629" s="2" t="str">
        <f>IF(ISERR(FIND("11",GERAL[[#This Row],[ODS]])),"NÃO","SIM")</f>
        <v>NÃO</v>
      </c>
      <c r="V1629" s="2" t="str">
        <f>IF(ISERR(FIND("12",GERAL[[#This Row],[ODS]])),"NÃO","SIM")</f>
        <v>NÃO</v>
      </c>
      <c r="W1629" s="2" t="str">
        <f>IF(ISERR(FIND("13",GERAL[[#This Row],[ODS]])),"NÃO","SIM")</f>
        <v>NÃO</v>
      </c>
      <c r="X1629" s="2" t="str">
        <f>IF(ISERR(FIND("14",GERAL[[#This Row],[ODS]])),"NÃO","SIM")</f>
        <v>NÃO</v>
      </c>
      <c r="Y1629" s="2" t="str">
        <f>IF(ISERR(FIND("15",GERAL[[#This Row],[ODS]])),"NÃO","SIM")</f>
        <v>NÃO</v>
      </c>
      <c r="Z1629" s="2" t="str">
        <f>IF(ISERR(FIND("16",GERAL[[#This Row],[ODS]])),"NÃO","SIM")</f>
        <v>SIM</v>
      </c>
      <c r="AA1629" s="2" t="str">
        <f>IF(ISERR(FIND("17",GERAL[[#This Row],[ODS]])),"NÃO","SIM")</f>
        <v>SIM</v>
      </c>
      <c r="AB1629" s="1">
        <v>11.553104038415169</v>
      </c>
      <c r="AC1629" s="1">
        <v>29.944171222501964</v>
      </c>
      <c r="AD1629" s="1">
        <v>45.468529829613168</v>
      </c>
      <c r="AE1629" s="1">
        <v>21.415897588429512</v>
      </c>
      <c r="AF1629" s="1">
        <v>40.962650569475443</v>
      </c>
      <c r="AG1629" s="1" t="str">
        <f>GERAL[[#This Row],[SIGLA]]&amp;GERAL[[#This Row],[CÓD]]</f>
        <v>ESSF_RP</v>
      </c>
      <c r="AH1629" s="1">
        <f ca="1">VLOOKUP(GERAL[[#This Row],[REF_NOTA]],BASE_NOTAS[],7,FALSE)</f>
        <v>63.56982552853043</v>
      </c>
      <c r="AI1629" s="31">
        <f ca="1">IF(GERAL[[#This Row],[Nota 2025]]="",0,GERAL[[#This Row],[Nota 2026]]-GERAL[[#This Row],[Nota 2025]])</f>
        <v>22.607174959054987</v>
      </c>
    </row>
    <row r="1630" spans="1:35" ht="17" x14ac:dyDescent="0.35">
      <c r="A1630" s="2" t="s">
        <v>164</v>
      </c>
      <c r="B1630" s="2" t="s">
        <v>190</v>
      </c>
      <c r="C1630" s="2" t="s">
        <v>216</v>
      </c>
      <c r="D1630" s="15" t="s">
        <v>60</v>
      </c>
      <c r="E1630" s="2" t="s">
        <v>129</v>
      </c>
      <c r="F1630" s="2" t="str">
        <f>VLOOKUP(GERAL[[#This Row],[CÓD]],SEALL,6,FALSE)</f>
        <v>G</v>
      </c>
      <c r="G163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3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3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30" s="2" t="str">
        <f>VLOOKUP(GERAL[[#This Row],[CÓD]],SEALL,4,FALSE)</f>
        <v>16, 17</v>
      </c>
      <c r="K1630" s="2" t="str">
        <f>IF(ISERR(FIND("01",GERAL[[#This Row],[ODS]])),"NÃO","SIM")</f>
        <v>NÃO</v>
      </c>
      <c r="L1630" s="2" t="str">
        <f>IF(ISERR(FIND("02",GERAL[[#This Row],[ODS]])),"NÃO","SIM")</f>
        <v>NÃO</v>
      </c>
      <c r="M1630" s="2" t="str">
        <f>IF(ISERR(FIND("03",GERAL[[#This Row],[ODS]])),"NÃO","SIM")</f>
        <v>NÃO</v>
      </c>
      <c r="N1630" s="2" t="str">
        <f>IF(ISERR(FIND("04",GERAL[[#This Row],[ODS]])),"NÃO","SIM")</f>
        <v>NÃO</v>
      </c>
      <c r="O1630" s="2" t="str">
        <f>IF(ISERR(FIND("05",GERAL[[#This Row],[ODS]])),"NÃO","SIM")</f>
        <v>NÃO</v>
      </c>
      <c r="P1630" s="2" t="str">
        <f>IF(ISERR(FIND("06",GERAL[[#This Row],[ODS]])),"NÃO","SIM")</f>
        <v>NÃO</v>
      </c>
      <c r="Q1630" s="2" t="str">
        <f>IF(ISERR(FIND("07",GERAL[[#This Row],[ODS]])),"NÃO","SIM")</f>
        <v>NÃO</v>
      </c>
      <c r="R1630" s="2" t="str">
        <f>IF(ISERR(FIND("08",GERAL[[#This Row],[ODS]])),"NÃO","SIM")</f>
        <v>NÃO</v>
      </c>
      <c r="S1630" s="2" t="str">
        <f>IF(ISERR(FIND("09",GERAL[[#This Row],[ODS]])),"NÃO","SIM")</f>
        <v>NÃO</v>
      </c>
      <c r="T1630" s="2" t="str">
        <f>IF(ISERR(FIND("10",GERAL[[#This Row],[ODS]])),"NÃO","SIM")</f>
        <v>NÃO</v>
      </c>
      <c r="U1630" s="2" t="str">
        <f>IF(ISERR(FIND("11",GERAL[[#This Row],[ODS]])),"NÃO","SIM")</f>
        <v>NÃO</v>
      </c>
      <c r="V1630" s="2" t="str">
        <f>IF(ISERR(FIND("12",GERAL[[#This Row],[ODS]])),"NÃO","SIM")</f>
        <v>NÃO</v>
      </c>
      <c r="W1630" s="2" t="str">
        <f>IF(ISERR(FIND("13",GERAL[[#This Row],[ODS]])),"NÃO","SIM")</f>
        <v>NÃO</v>
      </c>
      <c r="X1630" s="2" t="str">
        <f>IF(ISERR(FIND("14",GERAL[[#This Row],[ODS]])),"NÃO","SIM")</f>
        <v>NÃO</v>
      </c>
      <c r="Y1630" s="2" t="str">
        <f>IF(ISERR(FIND("15",GERAL[[#This Row],[ODS]])),"NÃO","SIM")</f>
        <v>NÃO</v>
      </c>
      <c r="Z1630" s="2" t="str">
        <f>IF(ISERR(FIND("16",GERAL[[#This Row],[ODS]])),"NÃO","SIM")</f>
        <v>SIM</v>
      </c>
      <c r="AA1630" s="2" t="str">
        <f>IF(ISERR(FIND("17",GERAL[[#This Row],[ODS]])),"NÃO","SIM")</f>
        <v>SIM</v>
      </c>
      <c r="AB1630" s="1">
        <v>18.451613864203662</v>
      </c>
      <c r="AC1630" s="1">
        <v>16.625624864855613</v>
      </c>
      <c r="AD1630" s="1">
        <v>75.98928931657781</v>
      </c>
      <c r="AE1630" s="1">
        <v>43.731206373842127</v>
      </c>
      <c r="AF1630" s="1">
        <v>58.522877021942435</v>
      </c>
      <c r="AG1630" s="1" t="str">
        <f>GERAL[[#This Row],[SIGLA]]&amp;GERAL[[#This Row],[CÓD]]</f>
        <v>GOSF_RP</v>
      </c>
      <c r="AH1630" s="1">
        <f ca="1">VLOOKUP(GERAL[[#This Row],[REF_NOTA]],BASE_NOTAS[],7,FALSE)</f>
        <v>10.762770229669417</v>
      </c>
      <c r="AI1630" s="31">
        <f ca="1">IF(GERAL[[#This Row],[Nota 2025]]="",0,GERAL[[#This Row],[Nota 2026]]-GERAL[[#This Row],[Nota 2025]])</f>
        <v>-47.760106792273021</v>
      </c>
    </row>
    <row r="1631" spans="1:35" ht="17" x14ac:dyDescent="0.35">
      <c r="A1631" s="2" t="s">
        <v>165</v>
      </c>
      <c r="B1631" s="2" t="s">
        <v>191</v>
      </c>
      <c r="C1631" s="2" t="s">
        <v>216</v>
      </c>
      <c r="D1631" s="15" t="s">
        <v>60</v>
      </c>
      <c r="E1631" s="2" t="s">
        <v>129</v>
      </c>
      <c r="F1631" s="2" t="str">
        <f>VLOOKUP(GERAL[[#This Row],[CÓD]],SEALL,6,FALSE)</f>
        <v>G</v>
      </c>
      <c r="G163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3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3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31" s="2" t="str">
        <f>VLOOKUP(GERAL[[#This Row],[CÓD]],SEALL,4,FALSE)</f>
        <v>16, 17</v>
      </c>
      <c r="K1631" s="2" t="str">
        <f>IF(ISERR(FIND("01",GERAL[[#This Row],[ODS]])),"NÃO","SIM")</f>
        <v>NÃO</v>
      </c>
      <c r="L1631" s="2" t="str">
        <f>IF(ISERR(FIND("02",GERAL[[#This Row],[ODS]])),"NÃO","SIM")</f>
        <v>NÃO</v>
      </c>
      <c r="M1631" s="2" t="str">
        <f>IF(ISERR(FIND("03",GERAL[[#This Row],[ODS]])),"NÃO","SIM")</f>
        <v>NÃO</v>
      </c>
      <c r="N1631" s="2" t="str">
        <f>IF(ISERR(FIND("04",GERAL[[#This Row],[ODS]])),"NÃO","SIM")</f>
        <v>NÃO</v>
      </c>
      <c r="O1631" s="2" t="str">
        <f>IF(ISERR(FIND("05",GERAL[[#This Row],[ODS]])),"NÃO","SIM")</f>
        <v>NÃO</v>
      </c>
      <c r="P1631" s="2" t="str">
        <f>IF(ISERR(FIND("06",GERAL[[#This Row],[ODS]])),"NÃO","SIM")</f>
        <v>NÃO</v>
      </c>
      <c r="Q1631" s="2" t="str">
        <f>IF(ISERR(FIND("07",GERAL[[#This Row],[ODS]])),"NÃO","SIM")</f>
        <v>NÃO</v>
      </c>
      <c r="R1631" s="2" t="str">
        <f>IF(ISERR(FIND("08",GERAL[[#This Row],[ODS]])),"NÃO","SIM")</f>
        <v>NÃO</v>
      </c>
      <c r="S1631" s="2" t="str">
        <f>IF(ISERR(FIND("09",GERAL[[#This Row],[ODS]])),"NÃO","SIM")</f>
        <v>NÃO</v>
      </c>
      <c r="T1631" s="2" t="str">
        <f>IF(ISERR(FIND("10",GERAL[[#This Row],[ODS]])),"NÃO","SIM")</f>
        <v>NÃO</v>
      </c>
      <c r="U1631" s="2" t="str">
        <f>IF(ISERR(FIND("11",GERAL[[#This Row],[ODS]])),"NÃO","SIM")</f>
        <v>NÃO</v>
      </c>
      <c r="V1631" s="2" t="str">
        <f>IF(ISERR(FIND("12",GERAL[[#This Row],[ODS]])),"NÃO","SIM")</f>
        <v>NÃO</v>
      </c>
      <c r="W1631" s="2" t="str">
        <f>IF(ISERR(FIND("13",GERAL[[#This Row],[ODS]])),"NÃO","SIM")</f>
        <v>NÃO</v>
      </c>
      <c r="X1631" s="2" t="str">
        <f>IF(ISERR(FIND("14",GERAL[[#This Row],[ODS]])),"NÃO","SIM")</f>
        <v>NÃO</v>
      </c>
      <c r="Y1631" s="2" t="str">
        <f>IF(ISERR(FIND("15",GERAL[[#This Row],[ODS]])),"NÃO","SIM")</f>
        <v>NÃO</v>
      </c>
      <c r="Z1631" s="2" t="str">
        <f>IF(ISERR(FIND("16",GERAL[[#This Row],[ODS]])),"NÃO","SIM")</f>
        <v>SIM</v>
      </c>
      <c r="AA1631" s="2" t="str">
        <f>IF(ISERR(FIND("17",GERAL[[#This Row],[ODS]])),"NÃO","SIM")</f>
        <v>SIM</v>
      </c>
      <c r="AB1631" s="1">
        <v>9.775400948951841</v>
      </c>
      <c r="AC1631" s="1">
        <v>9.4285604812984545</v>
      </c>
      <c r="AD1631" s="1">
        <v>60.230008598103424</v>
      </c>
      <c r="AE1631" s="1">
        <v>53.33735139459057</v>
      </c>
      <c r="AF1631" s="1">
        <v>94.464253685491116</v>
      </c>
      <c r="AG1631" s="1" t="str">
        <f>GERAL[[#This Row],[SIGLA]]&amp;GERAL[[#This Row],[CÓD]]</f>
        <v>MASF_RP</v>
      </c>
      <c r="AH1631" s="1">
        <f ca="1">VLOOKUP(GERAL[[#This Row],[REF_NOTA]],BASE_NOTAS[],7,FALSE)</f>
        <v>81.920344340520302</v>
      </c>
      <c r="AI1631" s="31">
        <f ca="1">IF(GERAL[[#This Row],[Nota 2025]]="",0,GERAL[[#This Row],[Nota 2026]]-GERAL[[#This Row],[Nota 2025]])</f>
        <v>-12.543909344970814</v>
      </c>
    </row>
    <row r="1632" spans="1:35" ht="17" x14ac:dyDescent="0.35">
      <c r="A1632" s="2" t="s">
        <v>168</v>
      </c>
      <c r="B1632" s="2" t="s">
        <v>195</v>
      </c>
      <c r="C1632" s="2" t="s">
        <v>216</v>
      </c>
      <c r="D1632" s="15" t="s">
        <v>60</v>
      </c>
      <c r="E1632" s="2" t="s">
        <v>129</v>
      </c>
      <c r="F1632" s="2" t="str">
        <f>VLOOKUP(GERAL[[#This Row],[CÓD]],SEALL,6,FALSE)</f>
        <v>G</v>
      </c>
      <c r="G163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3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3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32" s="2" t="str">
        <f>VLOOKUP(GERAL[[#This Row],[CÓD]],SEALL,4,FALSE)</f>
        <v>16, 17</v>
      </c>
      <c r="K1632" s="2" t="str">
        <f>IF(ISERR(FIND("01",GERAL[[#This Row],[ODS]])),"NÃO","SIM")</f>
        <v>NÃO</v>
      </c>
      <c r="L1632" s="2" t="str">
        <f>IF(ISERR(FIND("02",GERAL[[#This Row],[ODS]])),"NÃO","SIM")</f>
        <v>NÃO</v>
      </c>
      <c r="M1632" s="2" t="str">
        <f>IF(ISERR(FIND("03",GERAL[[#This Row],[ODS]])),"NÃO","SIM")</f>
        <v>NÃO</v>
      </c>
      <c r="N1632" s="2" t="str">
        <f>IF(ISERR(FIND("04",GERAL[[#This Row],[ODS]])),"NÃO","SIM")</f>
        <v>NÃO</v>
      </c>
      <c r="O1632" s="2" t="str">
        <f>IF(ISERR(FIND("05",GERAL[[#This Row],[ODS]])),"NÃO","SIM")</f>
        <v>NÃO</v>
      </c>
      <c r="P1632" s="2" t="str">
        <f>IF(ISERR(FIND("06",GERAL[[#This Row],[ODS]])),"NÃO","SIM")</f>
        <v>NÃO</v>
      </c>
      <c r="Q1632" s="2" t="str">
        <f>IF(ISERR(FIND("07",GERAL[[#This Row],[ODS]])),"NÃO","SIM")</f>
        <v>NÃO</v>
      </c>
      <c r="R1632" s="2" t="str">
        <f>IF(ISERR(FIND("08",GERAL[[#This Row],[ODS]])),"NÃO","SIM")</f>
        <v>NÃO</v>
      </c>
      <c r="S1632" s="2" t="str">
        <f>IF(ISERR(FIND("09",GERAL[[#This Row],[ODS]])),"NÃO","SIM")</f>
        <v>NÃO</v>
      </c>
      <c r="T1632" s="2" t="str">
        <f>IF(ISERR(FIND("10",GERAL[[#This Row],[ODS]])),"NÃO","SIM")</f>
        <v>NÃO</v>
      </c>
      <c r="U1632" s="2" t="str">
        <f>IF(ISERR(FIND("11",GERAL[[#This Row],[ODS]])),"NÃO","SIM")</f>
        <v>NÃO</v>
      </c>
      <c r="V1632" s="2" t="str">
        <f>IF(ISERR(FIND("12",GERAL[[#This Row],[ODS]])),"NÃO","SIM")</f>
        <v>NÃO</v>
      </c>
      <c r="W1632" s="2" t="str">
        <f>IF(ISERR(FIND("13",GERAL[[#This Row],[ODS]])),"NÃO","SIM")</f>
        <v>NÃO</v>
      </c>
      <c r="X1632" s="2" t="str">
        <f>IF(ISERR(FIND("14",GERAL[[#This Row],[ODS]])),"NÃO","SIM")</f>
        <v>NÃO</v>
      </c>
      <c r="Y1632" s="2" t="str">
        <f>IF(ISERR(FIND("15",GERAL[[#This Row],[ODS]])),"NÃO","SIM")</f>
        <v>NÃO</v>
      </c>
      <c r="Z1632" s="2" t="str">
        <f>IF(ISERR(FIND("16",GERAL[[#This Row],[ODS]])),"NÃO","SIM")</f>
        <v>SIM</v>
      </c>
      <c r="AA1632" s="2" t="str">
        <f>IF(ISERR(FIND("17",GERAL[[#This Row],[ODS]])),"NÃO","SIM")</f>
        <v>SIM</v>
      </c>
      <c r="AB1632" s="1">
        <v>42.201645361328566</v>
      </c>
      <c r="AC1632" s="1">
        <v>46.739239991265634</v>
      </c>
      <c r="AD1632" s="1">
        <v>54.294193321031479</v>
      </c>
      <c r="AE1632" s="1">
        <v>18.044326177753366</v>
      </c>
      <c r="AF1632" s="1">
        <v>29.954015971159038</v>
      </c>
      <c r="AG1632" s="1" t="str">
        <f>GERAL[[#This Row],[SIGLA]]&amp;GERAL[[#This Row],[CÓD]]</f>
        <v>MTSF_RP</v>
      </c>
      <c r="AH1632" s="1">
        <f ca="1">VLOOKUP(GERAL[[#This Row],[REF_NOTA]],BASE_NOTAS[],7,FALSE)</f>
        <v>60.145112573690831</v>
      </c>
      <c r="AI1632" s="31">
        <f ca="1">IF(GERAL[[#This Row],[Nota 2025]]="",0,GERAL[[#This Row],[Nota 2026]]-GERAL[[#This Row],[Nota 2025]])</f>
        <v>30.191096602531793</v>
      </c>
    </row>
    <row r="1633" spans="1:35" ht="17" x14ac:dyDescent="0.35">
      <c r="A1633" s="2" t="s">
        <v>167</v>
      </c>
      <c r="B1633" s="2" t="s">
        <v>193</v>
      </c>
      <c r="C1633" s="2" t="s">
        <v>216</v>
      </c>
      <c r="D1633" s="15" t="s">
        <v>60</v>
      </c>
      <c r="E1633" s="2" t="s">
        <v>129</v>
      </c>
      <c r="F1633" s="2" t="str">
        <f>VLOOKUP(GERAL[[#This Row],[CÓD]],SEALL,6,FALSE)</f>
        <v>G</v>
      </c>
      <c r="G163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3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3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33" s="2" t="str">
        <f>VLOOKUP(GERAL[[#This Row],[CÓD]],SEALL,4,FALSE)</f>
        <v>16, 17</v>
      </c>
      <c r="K1633" s="2" t="str">
        <f>IF(ISERR(FIND("01",GERAL[[#This Row],[ODS]])),"NÃO","SIM")</f>
        <v>NÃO</v>
      </c>
      <c r="L1633" s="2" t="str">
        <f>IF(ISERR(FIND("02",GERAL[[#This Row],[ODS]])),"NÃO","SIM")</f>
        <v>NÃO</v>
      </c>
      <c r="M1633" s="2" t="str">
        <f>IF(ISERR(FIND("03",GERAL[[#This Row],[ODS]])),"NÃO","SIM")</f>
        <v>NÃO</v>
      </c>
      <c r="N1633" s="2" t="str">
        <f>IF(ISERR(FIND("04",GERAL[[#This Row],[ODS]])),"NÃO","SIM")</f>
        <v>NÃO</v>
      </c>
      <c r="O1633" s="2" t="str">
        <f>IF(ISERR(FIND("05",GERAL[[#This Row],[ODS]])),"NÃO","SIM")</f>
        <v>NÃO</v>
      </c>
      <c r="P1633" s="2" t="str">
        <f>IF(ISERR(FIND("06",GERAL[[#This Row],[ODS]])),"NÃO","SIM")</f>
        <v>NÃO</v>
      </c>
      <c r="Q1633" s="2" t="str">
        <f>IF(ISERR(FIND("07",GERAL[[#This Row],[ODS]])),"NÃO","SIM")</f>
        <v>NÃO</v>
      </c>
      <c r="R1633" s="2" t="str">
        <f>IF(ISERR(FIND("08",GERAL[[#This Row],[ODS]])),"NÃO","SIM")</f>
        <v>NÃO</v>
      </c>
      <c r="S1633" s="2" t="str">
        <f>IF(ISERR(FIND("09",GERAL[[#This Row],[ODS]])),"NÃO","SIM")</f>
        <v>NÃO</v>
      </c>
      <c r="T1633" s="2" t="str">
        <f>IF(ISERR(FIND("10",GERAL[[#This Row],[ODS]])),"NÃO","SIM")</f>
        <v>NÃO</v>
      </c>
      <c r="U1633" s="2" t="str">
        <f>IF(ISERR(FIND("11",GERAL[[#This Row],[ODS]])),"NÃO","SIM")</f>
        <v>NÃO</v>
      </c>
      <c r="V1633" s="2" t="str">
        <f>IF(ISERR(FIND("12",GERAL[[#This Row],[ODS]])),"NÃO","SIM")</f>
        <v>NÃO</v>
      </c>
      <c r="W1633" s="2" t="str">
        <f>IF(ISERR(FIND("13",GERAL[[#This Row],[ODS]])),"NÃO","SIM")</f>
        <v>NÃO</v>
      </c>
      <c r="X1633" s="2" t="str">
        <f>IF(ISERR(FIND("14",GERAL[[#This Row],[ODS]])),"NÃO","SIM")</f>
        <v>NÃO</v>
      </c>
      <c r="Y1633" s="2" t="str">
        <f>IF(ISERR(FIND("15",GERAL[[#This Row],[ODS]])),"NÃO","SIM")</f>
        <v>NÃO</v>
      </c>
      <c r="Z1633" s="2" t="str">
        <f>IF(ISERR(FIND("16",GERAL[[#This Row],[ODS]])),"NÃO","SIM")</f>
        <v>SIM</v>
      </c>
      <c r="AA1633" s="2" t="str">
        <f>IF(ISERR(FIND("17",GERAL[[#This Row],[ODS]])),"NÃO","SIM")</f>
        <v>SIM</v>
      </c>
      <c r="AB1633" s="1">
        <v>29.974156965271515</v>
      </c>
      <c r="AC1633" s="1">
        <v>37.777560828954307</v>
      </c>
      <c r="AD1633" s="1">
        <v>40.307349378907574</v>
      </c>
      <c r="AE1633" s="1">
        <v>26.388932734762488</v>
      </c>
      <c r="AF1633" s="1">
        <v>37.867810053882515</v>
      </c>
      <c r="AG1633" s="1" t="str">
        <f>GERAL[[#This Row],[SIGLA]]&amp;GERAL[[#This Row],[CÓD]]</f>
        <v>MSSF_RP</v>
      </c>
      <c r="AH1633" s="1">
        <f ca="1">VLOOKUP(GERAL[[#This Row],[REF_NOTA]],BASE_NOTAS[],7,FALSE)</f>
        <v>68.746949022432389</v>
      </c>
      <c r="AI1633" s="31">
        <f ca="1">IF(GERAL[[#This Row],[Nota 2025]]="",0,GERAL[[#This Row],[Nota 2026]]-GERAL[[#This Row],[Nota 2025]])</f>
        <v>30.879138968549874</v>
      </c>
    </row>
    <row r="1634" spans="1:35" ht="17" x14ac:dyDescent="0.35">
      <c r="A1634" s="2" t="s">
        <v>166</v>
      </c>
      <c r="B1634" s="2" t="s">
        <v>192</v>
      </c>
      <c r="C1634" s="2" t="s">
        <v>216</v>
      </c>
      <c r="D1634" s="15" t="s">
        <v>60</v>
      </c>
      <c r="E1634" s="2" t="s">
        <v>129</v>
      </c>
      <c r="F1634" s="2" t="str">
        <f>VLOOKUP(GERAL[[#This Row],[CÓD]],SEALL,6,FALSE)</f>
        <v>G</v>
      </c>
      <c r="G163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3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3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34" s="2" t="str">
        <f>VLOOKUP(GERAL[[#This Row],[CÓD]],SEALL,4,FALSE)</f>
        <v>16, 17</v>
      </c>
      <c r="K1634" s="2" t="str">
        <f>IF(ISERR(FIND("01",GERAL[[#This Row],[ODS]])),"NÃO","SIM")</f>
        <v>NÃO</v>
      </c>
      <c r="L1634" s="2" t="str">
        <f>IF(ISERR(FIND("02",GERAL[[#This Row],[ODS]])),"NÃO","SIM")</f>
        <v>NÃO</v>
      </c>
      <c r="M1634" s="2" t="str">
        <f>IF(ISERR(FIND("03",GERAL[[#This Row],[ODS]])),"NÃO","SIM")</f>
        <v>NÃO</v>
      </c>
      <c r="N1634" s="2" t="str">
        <f>IF(ISERR(FIND("04",GERAL[[#This Row],[ODS]])),"NÃO","SIM")</f>
        <v>NÃO</v>
      </c>
      <c r="O1634" s="2" t="str">
        <f>IF(ISERR(FIND("05",GERAL[[#This Row],[ODS]])),"NÃO","SIM")</f>
        <v>NÃO</v>
      </c>
      <c r="P1634" s="2" t="str">
        <f>IF(ISERR(FIND("06",GERAL[[#This Row],[ODS]])),"NÃO","SIM")</f>
        <v>NÃO</v>
      </c>
      <c r="Q1634" s="2" t="str">
        <f>IF(ISERR(FIND("07",GERAL[[#This Row],[ODS]])),"NÃO","SIM")</f>
        <v>NÃO</v>
      </c>
      <c r="R1634" s="2" t="str">
        <f>IF(ISERR(FIND("08",GERAL[[#This Row],[ODS]])),"NÃO","SIM")</f>
        <v>NÃO</v>
      </c>
      <c r="S1634" s="2" t="str">
        <f>IF(ISERR(FIND("09",GERAL[[#This Row],[ODS]])),"NÃO","SIM")</f>
        <v>NÃO</v>
      </c>
      <c r="T1634" s="2" t="str">
        <f>IF(ISERR(FIND("10",GERAL[[#This Row],[ODS]])),"NÃO","SIM")</f>
        <v>NÃO</v>
      </c>
      <c r="U1634" s="2" t="str">
        <f>IF(ISERR(FIND("11",GERAL[[#This Row],[ODS]])),"NÃO","SIM")</f>
        <v>NÃO</v>
      </c>
      <c r="V1634" s="2" t="str">
        <f>IF(ISERR(FIND("12",GERAL[[#This Row],[ODS]])),"NÃO","SIM")</f>
        <v>NÃO</v>
      </c>
      <c r="W1634" s="2" t="str">
        <f>IF(ISERR(FIND("13",GERAL[[#This Row],[ODS]])),"NÃO","SIM")</f>
        <v>NÃO</v>
      </c>
      <c r="X1634" s="2" t="str">
        <f>IF(ISERR(FIND("14",GERAL[[#This Row],[ODS]])),"NÃO","SIM")</f>
        <v>NÃO</v>
      </c>
      <c r="Y1634" s="2" t="str">
        <f>IF(ISERR(FIND("15",GERAL[[#This Row],[ODS]])),"NÃO","SIM")</f>
        <v>NÃO</v>
      </c>
      <c r="Z1634" s="2" t="str">
        <f>IF(ISERR(FIND("16",GERAL[[#This Row],[ODS]])),"NÃO","SIM")</f>
        <v>SIM</v>
      </c>
      <c r="AA1634" s="2" t="str">
        <f>IF(ISERR(FIND("17",GERAL[[#This Row],[ODS]])),"NÃO","SIM")</f>
        <v>SIM</v>
      </c>
      <c r="AB1634" s="1">
        <v>14.397180067222054</v>
      </c>
      <c r="AC1634" s="1">
        <v>36.410832893890202</v>
      </c>
      <c r="AD1634" s="1">
        <v>59.464352908288276</v>
      </c>
      <c r="AE1634" s="1">
        <v>35.898482262037618</v>
      </c>
      <c r="AF1634" s="1">
        <v>58.690611886468794</v>
      </c>
      <c r="AG1634" s="1" t="str">
        <f>GERAL[[#This Row],[SIGLA]]&amp;GERAL[[#This Row],[CÓD]]</f>
        <v>MGSF_RP</v>
      </c>
      <c r="AH1634" s="1">
        <f ca="1">VLOOKUP(GERAL[[#This Row],[REF_NOTA]],BASE_NOTAS[],7,FALSE)</f>
        <v>91.383036250547889</v>
      </c>
      <c r="AI1634" s="31">
        <f ca="1">IF(GERAL[[#This Row],[Nota 2025]]="",0,GERAL[[#This Row],[Nota 2026]]-GERAL[[#This Row],[Nota 2025]])</f>
        <v>32.692424364079095</v>
      </c>
    </row>
    <row r="1635" spans="1:35" ht="17" x14ac:dyDescent="0.35">
      <c r="A1635" s="2" t="s">
        <v>169</v>
      </c>
      <c r="B1635" s="2" t="s">
        <v>196</v>
      </c>
      <c r="C1635" s="2" t="s">
        <v>216</v>
      </c>
      <c r="D1635" s="15" t="s">
        <v>60</v>
      </c>
      <c r="E1635" s="2" t="s">
        <v>129</v>
      </c>
      <c r="F1635" s="2" t="str">
        <f>VLOOKUP(GERAL[[#This Row],[CÓD]],SEALL,6,FALSE)</f>
        <v>G</v>
      </c>
      <c r="G163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3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3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35" s="2" t="str">
        <f>VLOOKUP(GERAL[[#This Row],[CÓD]],SEALL,4,FALSE)</f>
        <v>16, 17</v>
      </c>
      <c r="K1635" s="2" t="str">
        <f>IF(ISERR(FIND("01",GERAL[[#This Row],[ODS]])),"NÃO","SIM")</f>
        <v>NÃO</v>
      </c>
      <c r="L1635" s="2" t="str">
        <f>IF(ISERR(FIND("02",GERAL[[#This Row],[ODS]])),"NÃO","SIM")</f>
        <v>NÃO</v>
      </c>
      <c r="M1635" s="2" t="str">
        <f>IF(ISERR(FIND("03",GERAL[[#This Row],[ODS]])),"NÃO","SIM")</f>
        <v>NÃO</v>
      </c>
      <c r="N1635" s="2" t="str">
        <f>IF(ISERR(FIND("04",GERAL[[#This Row],[ODS]])),"NÃO","SIM")</f>
        <v>NÃO</v>
      </c>
      <c r="O1635" s="2" t="str">
        <f>IF(ISERR(FIND("05",GERAL[[#This Row],[ODS]])),"NÃO","SIM")</f>
        <v>NÃO</v>
      </c>
      <c r="P1635" s="2" t="str">
        <f>IF(ISERR(FIND("06",GERAL[[#This Row],[ODS]])),"NÃO","SIM")</f>
        <v>NÃO</v>
      </c>
      <c r="Q1635" s="2" t="str">
        <f>IF(ISERR(FIND("07",GERAL[[#This Row],[ODS]])),"NÃO","SIM")</f>
        <v>NÃO</v>
      </c>
      <c r="R1635" s="2" t="str">
        <f>IF(ISERR(FIND("08",GERAL[[#This Row],[ODS]])),"NÃO","SIM")</f>
        <v>NÃO</v>
      </c>
      <c r="S1635" s="2" t="str">
        <f>IF(ISERR(FIND("09",GERAL[[#This Row],[ODS]])),"NÃO","SIM")</f>
        <v>NÃO</v>
      </c>
      <c r="T1635" s="2" t="str">
        <f>IF(ISERR(FIND("10",GERAL[[#This Row],[ODS]])),"NÃO","SIM")</f>
        <v>NÃO</v>
      </c>
      <c r="U1635" s="2" t="str">
        <f>IF(ISERR(FIND("11",GERAL[[#This Row],[ODS]])),"NÃO","SIM")</f>
        <v>NÃO</v>
      </c>
      <c r="V1635" s="2" t="str">
        <f>IF(ISERR(FIND("12",GERAL[[#This Row],[ODS]])),"NÃO","SIM")</f>
        <v>NÃO</v>
      </c>
      <c r="W1635" s="2" t="str">
        <f>IF(ISERR(FIND("13",GERAL[[#This Row],[ODS]])),"NÃO","SIM")</f>
        <v>NÃO</v>
      </c>
      <c r="X1635" s="2" t="str">
        <f>IF(ISERR(FIND("14",GERAL[[#This Row],[ODS]])),"NÃO","SIM")</f>
        <v>NÃO</v>
      </c>
      <c r="Y1635" s="2" t="str">
        <f>IF(ISERR(FIND("15",GERAL[[#This Row],[ODS]])),"NÃO","SIM")</f>
        <v>NÃO</v>
      </c>
      <c r="Z1635" s="2" t="str">
        <f>IF(ISERR(FIND("16",GERAL[[#This Row],[ODS]])),"NÃO","SIM")</f>
        <v>SIM</v>
      </c>
      <c r="AA1635" s="2" t="str">
        <f>IF(ISERR(FIND("17",GERAL[[#This Row],[ODS]])),"NÃO","SIM")</f>
        <v>SIM</v>
      </c>
      <c r="AB1635" s="1">
        <v>6.7966254805308548</v>
      </c>
      <c r="AC1635" s="1">
        <v>13.204501568703527</v>
      </c>
      <c r="AD1635" s="1">
        <v>47.968850482595592</v>
      </c>
      <c r="AE1635" s="1">
        <v>16.79609970365933</v>
      </c>
      <c r="AF1635" s="1">
        <v>35.341149226064005</v>
      </c>
      <c r="AG1635" s="1" t="str">
        <f>GERAL[[#This Row],[SIGLA]]&amp;GERAL[[#This Row],[CÓD]]</f>
        <v>PASF_RP</v>
      </c>
      <c r="AH1635" s="1">
        <f ca="1">VLOOKUP(GERAL[[#This Row],[REF_NOTA]],BASE_NOTAS[],7,FALSE)</f>
        <v>65.988933646690271</v>
      </c>
      <c r="AI1635" s="31">
        <f ca="1">IF(GERAL[[#This Row],[Nota 2025]]="",0,GERAL[[#This Row],[Nota 2026]]-GERAL[[#This Row],[Nota 2025]])</f>
        <v>30.647784420626266</v>
      </c>
    </row>
    <row r="1636" spans="1:35" ht="17" x14ac:dyDescent="0.35">
      <c r="A1636" s="2" t="s">
        <v>170</v>
      </c>
      <c r="B1636" s="2" t="s">
        <v>197</v>
      </c>
      <c r="C1636" s="2" t="s">
        <v>216</v>
      </c>
      <c r="D1636" s="15" t="s">
        <v>60</v>
      </c>
      <c r="E1636" s="2" t="s">
        <v>129</v>
      </c>
      <c r="F1636" s="2" t="str">
        <f>VLOOKUP(GERAL[[#This Row],[CÓD]],SEALL,6,FALSE)</f>
        <v>G</v>
      </c>
      <c r="G163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3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3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36" s="2" t="str">
        <f>VLOOKUP(GERAL[[#This Row],[CÓD]],SEALL,4,FALSE)</f>
        <v>16, 17</v>
      </c>
      <c r="K1636" s="2" t="str">
        <f>IF(ISERR(FIND("01",GERAL[[#This Row],[ODS]])),"NÃO","SIM")</f>
        <v>NÃO</v>
      </c>
      <c r="L1636" s="2" t="str">
        <f>IF(ISERR(FIND("02",GERAL[[#This Row],[ODS]])),"NÃO","SIM")</f>
        <v>NÃO</v>
      </c>
      <c r="M1636" s="2" t="str">
        <f>IF(ISERR(FIND("03",GERAL[[#This Row],[ODS]])),"NÃO","SIM")</f>
        <v>NÃO</v>
      </c>
      <c r="N1636" s="2" t="str">
        <f>IF(ISERR(FIND("04",GERAL[[#This Row],[ODS]])),"NÃO","SIM")</f>
        <v>NÃO</v>
      </c>
      <c r="O1636" s="2" t="str">
        <f>IF(ISERR(FIND("05",GERAL[[#This Row],[ODS]])),"NÃO","SIM")</f>
        <v>NÃO</v>
      </c>
      <c r="P1636" s="2" t="str">
        <f>IF(ISERR(FIND("06",GERAL[[#This Row],[ODS]])),"NÃO","SIM")</f>
        <v>NÃO</v>
      </c>
      <c r="Q1636" s="2" t="str">
        <f>IF(ISERR(FIND("07",GERAL[[#This Row],[ODS]])),"NÃO","SIM")</f>
        <v>NÃO</v>
      </c>
      <c r="R1636" s="2" t="str">
        <f>IF(ISERR(FIND("08",GERAL[[#This Row],[ODS]])),"NÃO","SIM")</f>
        <v>NÃO</v>
      </c>
      <c r="S1636" s="2" t="str">
        <f>IF(ISERR(FIND("09",GERAL[[#This Row],[ODS]])),"NÃO","SIM")</f>
        <v>NÃO</v>
      </c>
      <c r="T1636" s="2" t="str">
        <f>IF(ISERR(FIND("10",GERAL[[#This Row],[ODS]])),"NÃO","SIM")</f>
        <v>NÃO</v>
      </c>
      <c r="U1636" s="2" t="str">
        <f>IF(ISERR(FIND("11",GERAL[[#This Row],[ODS]])),"NÃO","SIM")</f>
        <v>NÃO</v>
      </c>
      <c r="V1636" s="2" t="str">
        <f>IF(ISERR(FIND("12",GERAL[[#This Row],[ODS]])),"NÃO","SIM")</f>
        <v>NÃO</v>
      </c>
      <c r="W1636" s="2" t="str">
        <f>IF(ISERR(FIND("13",GERAL[[#This Row],[ODS]])),"NÃO","SIM")</f>
        <v>NÃO</v>
      </c>
      <c r="X1636" s="2" t="str">
        <f>IF(ISERR(FIND("14",GERAL[[#This Row],[ODS]])),"NÃO","SIM")</f>
        <v>NÃO</v>
      </c>
      <c r="Y1636" s="2" t="str">
        <f>IF(ISERR(FIND("15",GERAL[[#This Row],[ODS]])),"NÃO","SIM")</f>
        <v>NÃO</v>
      </c>
      <c r="Z1636" s="2" t="str">
        <f>IF(ISERR(FIND("16",GERAL[[#This Row],[ODS]])),"NÃO","SIM")</f>
        <v>SIM</v>
      </c>
      <c r="AA1636" s="2" t="str">
        <f>IF(ISERR(FIND("17",GERAL[[#This Row],[ODS]])),"NÃO","SIM")</f>
        <v>SIM</v>
      </c>
      <c r="AB1636" s="1">
        <v>32.979671246777869</v>
      </c>
      <c r="AC1636" s="1">
        <v>46.169826295090623</v>
      </c>
      <c r="AD1636" s="1">
        <v>73.822809216653766</v>
      </c>
      <c r="AE1636" s="1">
        <v>31.449321416467164</v>
      </c>
      <c r="AF1636" s="1">
        <v>45.440672724203353</v>
      </c>
      <c r="AG1636" s="1" t="str">
        <f>GERAL[[#This Row],[SIGLA]]&amp;GERAL[[#This Row],[CÓD]]</f>
        <v>PBSF_RP</v>
      </c>
      <c r="AH1636" s="1">
        <f ca="1">VLOOKUP(GERAL[[#This Row],[REF_NOTA]],BASE_NOTAS[],7,FALSE)</f>
        <v>0</v>
      </c>
      <c r="AI1636" s="31">
        <f ca="1">IF(GERAL[[#This Row],[Nota 2025]]="",0,GERAL[[#This Row],[Nota 2026]]-GERAL[[#This Row],[Nota 2025]])</f>
        <v>-45.440672724203353</v>
      </c>
    </row>
    <row r="1637" spans="1:35" ht="17" x14ac:dyDescent="0.35">
      <c r="A1637" s="2" t="s">
        <v>173</v>
      </c>
      <c r="B1637" s="2" t="s">
        <v>200</v>
      </c>
      <c r="C1637" s="2" t="s">
        <v>216</v>
      </c>
      <c r="D1637" s="15" t="s">
        <v>60</v>
      </c>
      <c r="E1637" s="2" t="s">
        <v>129</v>
      </c>
      <c r="F1637" s="2" t="str">
        <f>VLOOKUP(GERAL[[#This Row],[CÓD]],SEALL,6,FALSE)</f>
        <v>G</v>
      </c>
      <c r="G163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3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3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37" s="2" t="str">
        <f>VLOOKUP(GERAL[[#This Row],[CÓD]],SEALL,4,FALSE)</f>
        <v>16, 17</v>
      </c>
      <c r="K1637" s="2" t="str">
        <f>IF(ISERR(FIND("01",GERAL[[#This Row],[ODS]])),"NÃO","SIM")</f>
        <v>NÃO</v>
      </c>
      <c r="L1637" s="2" t="str">
        <f>IF(ISERR(FIND("02",GERAL[[#This Row],[ODS]])),"NÃO","SIM")</f>
        <v>NÃO</v>
      </c>
      <c r="M1637" s="2" t="str">
        <f>IF(ISERR(FIND("03",GERAL[[#This Row],[ODS]])),"NÃO","SIM")</f>
        <v>NÃO</v>
      </c>
      <c r="N1637" s="2" t="str">
        <f>IF(ISERR(FIND("04",GERAL[[#This Row],[ODS]])),"NÃO","SIM")</f>
        <v>NÃO</v>
      </c>
      <c r="O1637" s="2" t="str">
        <f>IF(ISERR(FIND("05",GERAL[[#This Row],[ODS]])),"NÃO","SIM")</f>
        <v>NÃO</v>
      </c>
      <c r="P1637" s="2" t="str">
        <f>IF(ISERR(FIND("06",GERAL[[#This Row],[ODS]])),"NÃO","SIM")</f>
        <v>NÃO</v>
      </c>
      <c r="Q1637" s="2" t="str">
        <f>IF(ISERR(FIND("07",GERAL[[#This Row],[ODS]])),"NÃO","SIM")</f>
        <v>NÃO</v>
      </c>
      <c r="R1637" s="2" t="str">
        <f>IF(ISERR(FIND("08",GERAL[[#This Row],[ODS]])),"NÃO","SIM")</f>
        <v>NÃO</v>
      </c>
      <c r="S1637" s="2" t="str">
        <f>IF(ISERR(FIND("09",GERAL[[#This Row],[ODS]])),"NÃO","SIM")</f>
        <v>NÃO</v>
      </c>
      <c r="T1637" s="2" t="str">
        <f>IF(ISERR(FIND("10",GERAL[[#This Row],[ODS]])),"NÃO","SIM")</f>
        <v>NÃO</v>
      </c>
      <c r="U1637" s="2" t="str">
        <f>IF(ISERR(FIND("11",GERAL[[#This Row],[ODS]])),"NÃO","SIM")</f>
        <v>NÃO</v>
      </c>
      <c r="V1637" s="2" t="str">
        <f>IF(ISERR(FIND("12",GERAL[[#This Row],[ODS]])),"NÃO","SIM")</f>
        <v>NÃO</v>
      </c>
      <c r="W1637" s="2" t="str">
        <f>IF(ISERR(FIND("13",GERAL[[#This Row],[ODS]])),"NÃO","SIM")</f>
        <v>NÃO</v>
      </c>
      <c r="X1637" s="2" t="str">
        <f>IF(ISERR(FIND("14",GERAL[[#This Row],[ODS]])),"NÃO","SIM")</f>
        <v>NÃO</v>
      </c>
      <c r="Y1637" s="2" t="str">
        <f>IF(ISERR(FIND("15",GERAL[[#This Row],[ODS]])),"NÃO","SIM")</f>
        <v>NÃO</v>
      </c>
      <c r="Z1637" s="2" t="str">
        <f>IF(ISERR(FIND("16",GERAL[[#This Row],[ODS]])),"NÃO","SIM")</f>
        <v>SIM</v>
      </c>
      <c r="AA1637" s="2" t="str">
        <f>IF(ISERR(FIND("17",GERAL[[#This Row],[ODS]])),"NÃO","SIM")</f>
        <v>SIM</v>
      </c>
      <c r="AB1637" s="1">
        <v>0</v>
      </c>
      <c r="AC1637" s="1">
        <v>27.225782579527451</v>
      </c>
      <c r="AD1637" s="1">
        <v>61.756683777516464</v>
      </c>
      <c r="AE1637" s="1">
        <v>55.863786910697144</v>
      </c>
      <c r="AF1637" s="1">
        <v>61.85042060646547</v>
      </c>
      <c r="AG1637" s="1" t="str">
        <f>GERAL[[#This Row],[SIGLA]]&amp;GERAL[[#This Row],[CÓD]]</f>
        <v>PRSF_RP</v>
      </c>
      <c r="AH1637" s="1">
        <f ca="1">VLOOKUP(GERAL[[#This Row],[REF_NOTA]],BASE_NOTAS[],7,FALSE)</f>
        <v>47.159375061234535</v>
      </c>
      <c r="AI1637" s="31">
        <f ca="1">IF(GERAL[[#This Row],[Nota 2025]]="",0,GERAL[[#This Row],[Nota 2026]]-GERAL[[#This Row],[Nota 2025]])</f>
        <v>-14.691045545230935</v>
      </c>
    </row>
    <row r="1638" spans="1:35" ht="17" x14ac:dyDescent="0.35">
      <c r="A1638" s="2" t="s">
        <v>171</v>
      </c>
      <c r="B1638" s="2" t="s">
        <v>198</v>
      </c>
      <c r="C1638" s="2" t="s">
        <v>216</v>
      </c>
      <c r="D1638" s="15" t="s">
        <v>60</v>
      </c>
      <c r="E1638" s="2" t="s">
        <v>129</v>
      </c>
      <c r="F1638" s="2" t="str">
        <f>VLOOKUP(GERAL[[#This Row],[CÓD]],SEALL,6,FALSE)</f>
        <v>G</v>
      </c>
      <c r="G163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3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3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38" s="2" t="str">
        <f>VLOOKUP(GERAL[[#This Row],[CÓD]],SEALL,4,FALSE)</f>
        <v>16, 17</v>
      </c>
      <c r="K1638" s="2" t="str">
        <f>IF(ISERR(FIND("01",GERAL[[#This Row],[ODS]])),"NÃO","SIM")</f>
        <v>NÃO</v>
      </c>
      <c r="L1638" s="2" t="str">
        <f>IF(ISERR(FIND("02",GERAL[[#This Row],[ODS]])),"NÃO","SIM")</f>
        <v>NÃO</v>
      </c>
      <c r="M1638" s="2" t="str">
        <f>IF(ISERR(FIND("03",GERAL[[#This Row],[ODS]])),"NÃO","SIM")</f>
        <v>NÃO</v>
      </c>
      <c r="N1638" s="2" t="str">
        <f>IF(ISERR(FIND("04",GERAL[[#This Row],[ODS]])),"NÃO","SIM")</f>
        <v>NÃO</v>
      </c>
      <c r="O1638" s="2" t="str">
        <f>IF(ISERR(FIND("05",GERAL[[#This Row],[ODS]])),"NÃO","SIM")</f>
        <v>NÃO</v>
      </c>
      <c r="P1638" s="2" t="str">
        <f>IF(ISERR(FIND("06",GERAL[[#This Row],[ODS]])),"NÃO","SIM")</f>
        <v>NÃO</v>
      </c>
      <c r="Q1638" s="2" t="str">
        <f>IF(ISERR(FIND("07",GERAL[[#This Row],[ODS]])),"NÃO","SIM")</f>
        <v>NÃO</v>
      </c>
      <c r="R1638" s="2" t="str">
        <f>IF(ISERR(FIND("08",GERAL[[#This Row],[ODS]])),"NÃO","SIM")</f>
        <v>NÃO</v>
      </c>
      <c r="S1638" s="2" t="str">
        <f>IF(ISERR(FIND("09",GERAL[[#This Row],[ODS]])),"NÃO","SIM")</f>
        <v>NÃO</v>
      </c>
      <c r="T1638" s="2" t="str">
        <f>IF(ISERR(FIND("10",GERAL[[#This Row],[ODS]])),"NÃO","SIM")</f>
        <v>NÃO</v>
      </c>
      <c r="U1638" s="2" t="str">
        <f>IF(ISERR(FIND("11",GERAL[[#This Row],[ODS]])),"NÃO","SIM")</f>
        <v>NÃO</v>
      </c>
      <c r="V1638" s="2" t="str">
        <f>IF(ISERR(FIND("12",GERAL[[#This Row],[ODS]])),"NÃO","SIM")</f>
        <v>NÃO</v>
      </c>
      <c r="W1638" s="2" t="str">
        <f>IF(ISERR(FIND("13",GERAL[[#This Row],[ODS]])),"NÃO","SIM")</f>
        <v>NÃO</v>
      </c>
      <c r="X1638" s="2" t="str">
        <f>IF(ISERR(FIND("14",GERAL[[#This Row],[ODS]])),"NÃO","SIM")</f>
        <v>NÃO</v>
      </c>
      <c r="Y1638" s="2" t="str">
        <f>IF(ISERR(FIND("15",GERAL[[#This Row],[ODS]])),"NÃO","SIM")</f>
        <v>NÃO</v>
      </c>
      <c r="Z1638" s="2" t="str">
        <f>IF(ISERR(FIND("16",GERAL[[#This Row],[ODS]])),"NÃO","SIM")</f>
        <v>SIM</v>
      </c>
      <c r="AA1638" s="2" t="str">
        <f>IF(ISERR(FIND("17",GERAL[[#This Row],[ODS]])),"NÃO","SIM")</f>
        <v>SIM</v>
      </c>
      <c r="AB1638" s="1">
        <v>15.8178057201455</v>
      </c>
      <c r="AC1638" s="1">
        <v>34.034428091104154</v>
      </c>
      <c r="AD1638" s="1">
        <v>44.877515117666142</v>
      </c>
      <c r="AE1638" s="1">
        <v>42.528934255116937</v>
      </c>
      <c r="AF1638" s="1">
        <v>56.579279869338791</v>
      </c>
      <c r="AG1638" s="1" t="str">
        <f>GERAL[[#This Row],[SIGLA]]&amp;GERAL[[#This Row],[CÓD]]</f>
        <v>PESF_RP</v>
      </c>
      <c r="AH1638" s="1">
        <f ca="1">VLOOKUP(GERAL[[#This Row],[REF_NOTA]],BASE_NOTAS[],7,FALSE)</f>
        <v>57.088459980916781</v>
      </c>
      <c r="AI1638" s="31">
        <f ca="1">IF(GERAL[[#This Row],[Nota 2025]]="",0,GERAL[[#This Row],[Nota 2026]]-GERAL[[#This Row],[Nota 2025]])</f>
        <v>0.50918011157799015</v>
      </c>
    </row>
    <row r="1639" spans="1:35" ht="17" x14ac:dyDescent="0.35">
      <c r="A1639" s="2" t="s">
        <v>172</v>
      </c>
      <c r="B1639" s="2" t="s">
        <v>199</v>
      </c>
      <c r="C1639" s="2" t="s">
        <v>216</v>
      </c>
      <c r="D1639" s="15" t="s">
        <v>60</v>
      </c>
      <c r="E1639" s="2" t="s">
        <v>129</v>
      </c>
      <c r="F1639" s="2" t="str">
        <f>VLOOKUP(GERAL[[#This Row],[CÓD]],SEALL,6,FALSE)</f>
        <v>G</v>
      </c>
      <c r="G163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3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3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39" s="2" t="str">
        <f>VLOOKUP(GERAL[[#This Row],[CÓD]],SEALL,4,FALSE)</f>
        <v>16, 17</v>
      </c>
      <c r="K1639" s="2" t="str">
        <f>IF(ISERR(FIND("01",GERAL[[#This Row],[ODS]])),"NÃO","SIM")</f>
        <v>NÃO</v>
      </c>
      <c r="L1639" s="2" t="str">
        <f>IF(ISERR(FIND("02",GERAL[[#This Row],[ODS]])),"NÃO","SIM")</f>
        <v>NÃO</v>
      </c>
      <c r="M1639" s="2" t="str">
        <f>IF(ISERR(FIND("03",GERAL[[#This Row],[ODS]])),"NÃO","SIM")</f>
        <v>NÃO</v>
      </c>
      <c r="N1639" s="2" t="str">
        <f>IF(ISERR(FIND("04",GERAL[[#This Row],[ODS]])),"NÃO","SIM")</f>
        <v>NÃO</v>
      </c>
      <c r="O1639" s="2" t="str">
        <f>IF(ISERR(FIND("05",GERAL[[#This Row],[ODS]])),"NÃO","SIM")</f>
        <v>NÃO</v>
      </c>
      <c r="P1639" s="2" t="str">
        <f>IF(ISERR(FIND("06",GERAL[[#This Row],[ODS]])),"NÃO","SIM")</f>
        <v>NÃO</v>
      </c>
      <c r="Q1639" s="2" t="str">
        <f>IF(ISERR(FIND("07",GERAL[[#This Row],[ODS]])),"NÃO","SIM")</f>
        <v>NÃO</v>
      </c>
      <c r="R1639" s="2" t="str">
        <f>IF(ISERR(FIND("08",GERAL[[#This Row],[ODS]])),"NÃO","SIM")</f>
        <v>NÃO</v>
      </c>
      <c r="S1639" s="2" t="str">
        <f>IF(ISERR(FIND("09",GERAL[[#This Row],[ODS]])),"NÃO","SIM")</f>
        <v>NÃO</v>
      </c>
      <c r="T1639" s="2" t="str">
        <f>IF(ISERR(FIND("10",GERAL[[#This Row],[ODS]])),"NÃO","SIM")</f>
        <v>NÃO</v>
      </c>
      <c r="U1639" s="2" t="str">
        <f>IF(ISERR(FIND("11",GERAL[[#This Row],[ODS]])),"NÃO","SIM")</f>
        <v>NÃO</v>
      </c>
      <c r="V1639" s="2" t="str">
        <f>IF(ISERR(FIND("12",GERAL[[#This Row],[ODS]])),"NÃO","SIM")</f>
        <v>NÃO</v>
      </c>
      <c r="W1639" s="2" t="str">
        <f>IF(ISERR(FIND("13",GERAL[[#This Row],[ODS]])),"NÃO","SIM")</f>
        <v>NÃO</v>
      </c>
      <c r="X1639" s="2" t="str">
        <f>IF(ISERR(FIND("14",GERAL[[#This Row],[ODS]])),"NÃO","SIM")</f>
        <v>NÃO</v>
      </c>
      <c r="Y1639" s="2" t="str">
        <f>IF(ISERR(FIND("15",GERAL[[#This Row],[ODS]])),"NÃO","SIM")</f>
        <v>NÃO</v>
      </c>
      <c r="Z1639" s="2" t="str">
        <f>IF(ISERR(FIND("16",GERAL[[#This Row],[ODS]])),"NÃO","SIM")</f>
        <v>SIM</v>
      </c>
      <c r="AA1639" s="2" t="str">
        <f>IF(ISERR(FIND("17",GERAL[[#This Row],[ODS]])),"NÃO","SIM")</f>
        <v>SIM</v>
      </c>
      <c r="AB1639" s="1">
        <v>51.786259989061591</v>
      </c>
      <c r="AC1639" s="1">
        <v>8.0608688972667704</v>
      </c>
      <c r="AD1639" s="1">
        <v>0</v>
      </c>
      <c r="AE1639" s="1">
        <v>2.783160184443406</v>
      </c>
      <c r="AF1639" s="1">
        <v>0</v>
      </c>
      <c r="AG1639" s="1" t="str">
        <f>GERAL[[#This Row],[SIGLA]]&amp;GERAL[[#This Row],[CÓD]]</f>
        <v>PISF_RP</v>
      </c>
      <c r="AH1639" s="1">
        <f ca="1">VLOOKUP(GERAL[[#This Row],[REF_NOTA]],BASE_NOTAS[],7,FALSE)</f>
        <v>15.920918560505392</v>
      </c>
      <c r="AI1639" s="31">
        <f ca="1">IF(GERAL[[#This Row],[Nota 2025]]="",0,GERAL[[#This Row],[Nota 2026]]-GERAL[[#This Row],[Nota 2025]])</f>
        <v>15.920918560505392</v>
      </c>
    </row>
    <row r="1640" spans="1:35" ht="17" x14ac:dyDescent="0.35">
      <c r="A1640" s="2" t="s">
        <v>174</v>
      </c>
      <c r="B1640" s="2" t="s">
        <v>201</v>
      </c>
      <c r="C1640" s="2" t="s">
        <v>216</v>
      </c>
      <c r="D1640" s="15" t="s">
        <v>60</v>
      </c>
      <c r="E1640" s="2" t="s">
        <v>129</v>
      </c>
      <c r="F1640" s="2" t="str">
        <f>VLOOKUP(GERAL[[#This Row],[CÓD]],SEALL,6,FALSE)</f>
        <v>G</v>
      </c>
      <c r="G164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4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4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40" s="2" t="str">
        <f>VLOOKUP(GERAL[[#This Row],[CÓD]],SEALL,4,FALSE)</f>
        <v>16, 17</v>
      </c>
      <c r="K1640" s="2" t="str">
        <f>IF(ISERR(FIND("01",GERAL[[#This Row],[ODS]])),"NÃO","SIM")</f>
        <v>NÃO</v>
      </c>
      <c r="L1640" s="2" t="str">
        <f>IF(ISERR(FIND("02",GERAL[[#This Row],[ODS]])),"NÃO","SIM")</f>
        <v>NÃO</v>
      </c>
      <c r="M1640" s="2" t="str">
        <f>IF(ISERR(FIND("03",GERAL[[#This Row],[ODS]])),"NÃO","SIM")</f>
        <v>NÃO</v>
      </c>
      <c r="N1640" s="2" t="str">
        <f>IF(ISERR(FIND("04",GERAL[[#This Row],[ODS]])),"NÃO","SIM")</f>
        <v>NÃO</v>
      </c>
      <c r="O1640" s="2" t="str">
        <f>IF(ISERR(FIND("05",GERAL[[#This Row],[ODS]])),"NÃO","SIM")</f>
        <v>NÃO</v>
      </c>
      <c r="P1640" s="2" t="str">
        <f>IF(ISERR(FIND("06",GERAL[[#This Row],[ODS]])),"NÃO","SIM")</f>
        <v>NÃO</v>
      </c>
      <c r="Q1640" s="2" t="str">
        <f>IF(ISERR(FIND("07",GERAL[[#This Row],[ODS]])),"NÃO","SIM")</f>
        <v>NÃO</v>
      </c>
      <c r="R1640" s="2" t="str">
        <f>IF(ISERR(FIND("08",GERAL[[#This Row],[ODS]])),"NÃO","SIM")</f>
        <v>NÃO</v>
      </c>
      <c r="S1640" s="2" t="str">
        <f>IF(ISERR(FIND("09",GERAL[[#This Row],[ODS]])),"NÃO","SIM")</f>
        <v>NÃO</v>
      </c>
      <c r="T1640" s="2" t="str">
        <f>IF(ISERR(FIND("10",GERAL[[#This Row],[ODS]])),"NÃO","SIM")</f>
        <v>NÃO</v>
      </c>
      <c r="U1640" s="2" t="str">
        <f>IF(ISERR(FIND("11",GERAL[[#This Row],[ODS]])),"NÃO","SIM")</f>
        <v>NÃO</v>
      </c>
      <c r="V1640" s="2" t="str">
        <f>IF(ISERR(FIND("12",GERAL[[#This Row],[ODS]])),"NÃO","SIM")</f>
        <v>NÃO</v>
      </c>
      <c r="W1640" s="2" t="str">
        <f>IF(ISERR(FIND("13",GERAL[[#This Row],[ODS]])),"NÃO","SIM")</f>
        <v>NÃO</v>
      </c>
      <c r="X1640" s="2" t="str">
        <f>IF(ISERR(FIND("14",GERAL[[#This Row],[ODS]])),"NÃO","SIM")</f>
        <v>NÃO</v>
      </c>
      <c r="Y1640" s="2" t="str">
        <f>IF(ISERR(FIND("15",GERAL[[#This Row],[ODS]])),"NÃO","SIM")</f>
        <v>NÃO</v>
      </c>
      <c r="Z1640" s="2" t="str">
        <f>IF(ISERR(FIND("16",GERAL[[#This Row],[ODS]])),"NÃO","SIM")</f>
        <v>SIM</v>
      </c>
      <c r="AA1640" s="2" t="str">
        <f>IF(ISERR(FIND("17",GERAL[[#This Row],[ODS]])),"NÃO","SIM")</f>
        <v>SIM</v>
      </c>
      <c r="AB1640" s="1">
        <v>5.2010516556088584</v>
      </c>
      <c r="AC1640" s="1">
        <v>45.150223196357608</v>
      </c>
      <c r="AD1640" s="1">
        <v>60.039802478279015</v>
      </c>
      <c r="AE1640" s="1">
        <v>85.718097833136412</v>
      </c>
      <c r="AF1640" s="1">
        <v>87.898607681116914</v>
      </c>
      <c r="AG1640" s="1" t="str">
        <f>GERAL[[#This Row],[SIGLA]]&amp;GERAL[[#This Row],[CÓD]]</f>
        <v>RJSF_RP</v>
      </c>
      <c r="AH1640" s="1">
        <f ca="1">VLOOKUP(GERAL[[#This Row],[REF_NOTA]],BASE_NOTAS[],7,FALSE)</f>
        <v>81.126599600863372</v>
      </c>
      <c r="AI1640" s="31">
        <f ca="1">IF(GERAL[[#This Row],[Nota 2025]]="",0,GERAL[[#This Row],[Nota 2026]]-GERAL[[#This Row],[Nota 2025]])</f>
        <v>-6.7720080802535421</v>
      </c>
    </row>
    <row r="1641" spans="1:35" ht="17" x14ac:dyDescent="0.35">
      <c r="A1641" s="2" t="s">
        <v>175</v>
      </c>
      <c r="B1641" s="2" t="s">
        <v>202</v>
      </c>
      <c r="C1641" s="2" t="s">
        <v>216</v>
      </c>
      <c r="D1641" s="15" t="s">
        <v>60</v>
      </c>
      <c r="E1641" s="2" t="s">
        <v>129</v>
      </c>
      <c r="F1641" s="2" t="str">
        <f>VLOOKUP(GERAL[[#This Row],[CÓD]],SEALL,6,FALSE)</f>
        <v>G</v>
      </c>
      <c r="G164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4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4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41" s="2" t="str">
        <f>VLOOKUP(GERAL[[#This Row],[CÓD]],SEALL,4,FALSE)</f>
        <v>16, 17</v>
      </c>
      <c r="K1641" s="2" t="str">
        <f>IF(ISERR(FIND("01",GERAL[[#This Row],[ODS]])),"NÃO","SIM")</f>
        <v>NÃO</v>
      </c>
      <c r="L1641" s="2" t="str">
        <f>IF(ISERR(FIND("02",GERAL[[#This Row],[ODS]])),"NÃO","SIM")</f>
        <v>NÃO</v>
      </c>
      <c r="M1641" s="2" t="str">
        <f>IF(ISERR(FIND("03",GERAL[[#This Row],[ODS]])),"NÃO","SIM")</f>
        <v>NÃO</v>
      </c>
      <c r="N1641" s="2" t="str">
        <f>IF(ISERR(FIND("04",GERAL[[#This Row],[ODS]])),"NÃO","SIM")</f>
        <v>NÃO</v>
      </c>
      <c r="O1641" s="2" t="str">
        <f>IF(ISERR(FIND("05",GERAL[[#This Row],[ODS]])),"NÃO","SIM")</f>
        <v>NÃO</v>
      </c>
      <c r="P1641" s="2" t="str">
        <f>IF(ISERR(FIND("06",GERAL[[#This Row],[ODS]])),"NÃO","SIM")</f>
        <v>NÃO</v>
      </c>
      <c r="Q1641" s="2" t="str">
        <f>IF(ISERR(FIND("07",GERAL[[#This Row],[ODS]])),"NÃO","SIM")</f>
        <v>NÃO</v>
      </c>
      <c r="R1641" s="2" t="str">
        <f>IF(ISERR(FIND("08",GERAL[[#This Row],[ODS]])),"NÃO","SIM")</f>
        <v>NÃO</v>
      </c>
      <c r="S1641" s="2" t="str">
        <f>IF(ISERR(FIND("09",GERAL[[#This Row],[ODS]])),"NÃO","SIM")</f>
        <v>NÃO</v>
      </c>
      <c r="T1641" s="2" t="str">
        <f>IF(ISERR(FIND("10",GERAL[[#This Row],[ODS]])),"NÃO","SIM")</f>
        <v>NÃO</v>
      </c>
      <c r="U1641" s="2" t="str">
        <f>IF(ISERR(FIND("11",GERAL[[#This Row],[ODS]])),"NÃO","SIM")</f>
        <v>NÃO</v>
      </c>
      <c r="V1641" s="2" t="str">
        <f>IF(ISERR(FIND("12",GERAL[[#This Row],[ODS]])),"NÃO","SIM")</f>
        <v>NÃO</v>
      </c>
      <c r="W1641" s="2" t="str">
        <f>IF(ISERR(FIND("13",GERAL[[#This Row],[ODS]])),"NÃO","SIM")</f>
        <v>NÃO</v>
      </c>
      <c r="X1641" s="2" t="str">
        <f>IF(ISERR(FIND("14",GERAL[[#This Row],[ODS]])),"NÃO","SIM")</f>
        <v>NÃO</v>
      </c>
      <c r="Y1641" s="2" t="str">
        <f>IF(ISERR(FIND("15",GERAL[[#This Row],[ODS]])),"NÃO","SIM")</f>
        <v>NÃO</v>
      </c>
      <c r="Z1641" s="2" t="str">
        <f>IF(ISERR(FIND("16",GERAL[[#This Row],[ODS]])),"NÃO","SIM")</f>
        <v>SIM</v>
      </c>
      <c r="AA1641" s="2" t="str">
        <f>IF(ISERR(FIND("17",GERAL[[#This Row],[ODS]])),"NÃO","SIM")</f>
        <v>SIM</v>
      </c>
      <c r="AB1641" s="1">
        <v>0.46919054937193638</v>
      </c>
      <c r="AC1641" s="1">
        <v>19.251886137223373</v>
      </c>
      <c r="AD1641" s="1">
        <v>47.494045280392818</v>
      </c>
      <c r="AE1641" s="1">
        <v>51.935935956466039</v>
      </c>
      <c r="AF1641" s="1">
        <v>43.159829488083339</v>
      </c>
      <c r="AG1641" s="1" t="str">
        <f>GERAL[[#This Row],[SIGLA]]&amp;GERAL[[#This Row],[CÓD]]</f>
        <v>RNSF_RP</v>
      </c>
      <c r="AH1641" s="1">
        <f ca="1">VLOOKUP(GERAL[[#This Row],[REF_NOTA]],BASE_NOTAS[],7,FALSE)</f>
        <v>88.304503004581861</v>
      </c>
      <c r="AI1641" s="31">
        <f ca="1">IF(GERAL[[#This Row],[Nota 2025]]="",0,GERAL[[#This Row],[Nota 2026]]-GERAL[[#This Row],[Nota 2025]])</f>
        <v>45.144673516498521</v>
      </c>
    </row>
    <row r="1642" spans="1:35" ht="17" x14ac:dyDescent="0.35">
      <c r="A1642" s="2" t="s">
        <v>178</v>
      </c>
      <c r="B1642" s="2" t="s">
        <v>205</v>
      </c>
      <c r="C1642" s="2" t="s">
        <v>216</v>
      </c>
      <c r="D1642" s="15" t="s">
        <v>60</v>
      </c>
      <c r="E1642" s="2" t="s">
        <v>129</v>
      </c>
      <c r="F1642" s="2" t="str">
        <f>VLOOKUP(GERAL[[#This Row],[CÓD]],SEALL,6,FALSE)</f>
        <v>G</v>
      </c>
      <c r="G164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4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4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42" s="2" t="str">
        <f>VLOOKUP(GERAL[[#This Row],[CÓD]],SEALL,4,FALSE)</f>
        <v>16, 17</v>
      </c>
      <c r="K1642" s="2" t="str">
        <f>IF(ISERR(FIND("01",GERAL[[#This Row],[ODS]])),"NÃO","SIM")</f>
        <v>NÃO</v>
      </c>
      <c r="L1642" s="2" t="str">
        <f>IF(ISERR(FIND("02",GERAL[[#This Row],[ODS]])),"NÃO","SIM")</f>
        <v>NÃO</v>
      </c>
      <c r="M1642" s="2" t="str">
        <f>IF(ISERR(FIND("03",GERAL[[#This Row],[ODS]])),"NÃO","SIM")</f>
        <v>NÃO</v>
      </c>
      <c r="N1642" s="2" t="str">
        <f>IF(ISERR(FIND("04",GERAL[[#This Row],[ODS]])),"NÃO","SIM")</f>
        <v>NÃO</v>
      </c>
      <c r="O1642" s="2" t="str">
        <f>IF(ISERR(FIND("05",GERAL[[#This Row],[ODS]])),"NÃO","SIM")</f>
        <v>NÃO</v>
      </c>
      <c r="P1642" s="2" t="str">
        <f>IF(ISERR(FIND("06",GERAL[[#This Row],[ODS]])),"NÃO","SIM")</f>
        <v>NÃO</v>
      </c>
      <c r="Q1642" s="2" t="str">
        <f>IF(ISERR(FIND("07",GERAL[[#This Row],[ODS]])),"NÃO","SIM")</f>
        <v>NÃO</v>
      </c>
      <c r="R1642" s="2" t="str">
        <f>IF(ISERR(FIND("08",GERAL[[#This Row],[ODS]])),"NÃO","SIM")</f>
        <v>NÃO</v>
      </c>
      <c r="S1642" s="2" t="str">
        <f>IF(ISERR(FIND("09",GERAL[[#This Row],[ODS]])),"NÃO","SIM")</f>
        <v>NÃO</v>
      </c>
      <c r="T1642" s="2" t="str">
        <f>IF(ISERR(FIND("10",GERAL[[#This Row],[ODS]])),"NÃO","SIM")</f>
        <v>NÃO</v>
      </c>
      <c r="U1642" s="2" t="str">
        <f>IF(ISERR(FIND("11",GERAL[[#This Row],[ODS]])),"NÃO","SIM")</f>
        <v>NÃO</v>
      </c>
      <c r="V1642" s="2" t="str">
        <f>IF(ISERR(FIND("12",GERAL[[#This Row],[ODS]])),"NÃO","SIM")</f>
        <v>NÃO</v>
      </c>
      <c r="W1642" s="2" t="str">
        <f>IF(ISERR(FIND("13",GERAL[[#This Row],[ODS]])),"NÃO","SIM")</f>
        <v>NÃO</v>
      </c>
      <c r="X1642" s="2" t="str">
        <f>IF(ISERR(FIND("14",GERAL[[#This Row],[ODS]])),"NÃO","SIM")</f>
        <v>NÃO</v>
      </c>
      <c r="Y1642" s="2" t="str">
        <f>IF(ISERR(FIND("15",GERAL[[#This Row],[ODS]])),"NÃO","SIM")</f>
        <v>NÃO</v>
      </c>
      <c r="Z1642" s="2" t="str">
        <f>IF(ISERR(FIND("16",GERAL[[#This Row],[ODS]])),"NÃO","SIM")</f>
        <v>SIM</v>
      </c>
      <c r="AA1642" s="2" t="str">
        <f>IF(ISERR(FIND("17",GERAL[[#This Row],[ODS]])),"NÃO","SIM")</f>
        <v>SIM</v>
      </c>
      <c r="AB1642" s="1">
        <v>10.610067274156563</v>
      </c>
      <c r="AC1642" s="1">
        <v>25.818394123001198</v>
      </c>
      <c r="AD1642" s="1">
        <v>54.497066947173344</v>
      </c>
      <c r="AE1642" s="1">
        <v>35.971735265189501</v>
      </c>
      <c r="AF1642" s="1">
        <v>42.269495827675065</v>
      </c>
      <c r="AG1642" s="1" t="str">
        <f>GERAL[[#This Row],[SIGLA]]&amp;GERAL[[#This Row],[CÓD]]</f>
        <v>RSSF_RP</v>
      </c>
      <c r="AH1642" s="1">
        <f ca="1">VLOOKUP(GERAL[[#This Row],[REF_NOTA]],BASE_NOTAS[],7,FALSE)</f>
        <v>55.905245989015363</v>
      </c>
      <c r="AI1642" s="31">
        <f ca="1">IF(GERAL[[#This Row],[Nota 2025]]="",0,GERAL[[#This Row],[Nota 2026]]-GERAL[[#This Row],[Nota 2025]])</f>
        <v>13.635750161340297</v>
      </c>
    </row>
    <row r="1643" spans="1:35" ht="17" x14ac:dyDescent="0.35">
      <c r="A1643" s="2" t="s">
        <v>176</v>
      </c>
      <c r="B1643" s="2" t="s">
        <v>203</v>
      </c>
      <c r="C1643" s="2" t="s">
        <v>216</v>
      </c>
      <c r="D1643" s="15" t="s">
        <v>60</v>
      </c>
      <c r="E1643" s="2" t="s">
        <v>129</v>
      </c>
      <c r="F1643" s="2" t="str">
        <f>VLOOKUP(GERAL[[#This Row],[CÓD]],SEALL,6,FALSE)</f>
        <v>G</v>
      </c>
      <c r="G164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4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4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43" s="2" t="str">
        <f>VLOOKUP(GERAL[[#This Row],[CÓD]],SEALL,4,FALSE)</f>
        <v>16, 17</v>
      </c>
      <c r="K1643" s="2" t="str">
        <f>IF(ISERR(FIND("01",GERAL[[#This Row],[ODS]])),"NÃO","SIM")</f>
        <v>NÃO</v>
      </c>
      <c r="L1643" s="2" t="str">
        <f>IF(ISERR(FIND("02",GERAL[[#This Row],[ODS]])),"NÃO","SIM")</f>
        <v>NÃO</v>
      </c>
      <c r="M1643" s="2" t="str">
        <f>IF(ISERR(FIND("03",GERAL[[#This Row],[ODS]])),"NÃO","SIM")</f>
        <v>NÃO</v>
      </c>
      <c r="N1643" s="2" t="str">
        <f>IF(ISERR(FIND("04",GERAL[[#This Row],[ODS]])),"NÃO","SIM")</f>
        <v>NÃO</v>
      </c>
      <c r="O1643" s="2" t="str">
        <f>IF(ISERR(FIND("05",GERAL[[#This Row],[ODS]])),"NÃO","SIM")</f>
        <v>NÃO</v>
      </c>
      <c r="P1643" s="2" t="str">
        <f>IF(ISERR(FIND("06",GERAL[[#This Row],[ODS]])),"NÃO","SIM")</f>
        <v>NÃO</v>
      </c>
      <c r="Q1643" s="2" t="str">
        <f>IF(ISERR(FIND("07",GERAL[[#This Row],[ODS]])),"NÃO","SIM")</f>
        <v>NÃO</v>
      </c>
      <c r="R1643" s="2" t="str">
        <f>IF(ISERR(FIND("08",GERAL[[#This Row],[ODS]])),"NÃO","SIM")</f>
        <v>NÃO</v>
      </c>
      <c r="S1643" s="2" t="str">
        <f>IF(ISERR(FIND("09",GERAL[[#This Row],[ODS]])),"NÃO","SIM")</f>
        <v>NÃO</v>
      </c>
      <c r="T1643" s="2" t="str">
        <f>IF(ISERR(FIND("10",GERAL[[#This Row],[ODS]])),"NÃO","SIM")</f>
        <v>NÃO</v>
      </c>
      <c r="U1643" s="2" t="str">
        <f>IF(ISERR(FIND("11",GERAL[[#This Row],[ODS]])),"NÃO","SIM")</f>
        <v>NÃO</v>
      </c>
      <c r="V1643" s="2" t="str">
        <f>IF(ISERR(FIND("12",GERAL[[#This Row],[ODS]])),"NÃO","SIM")</f>
        <v>NÃO</v>
      </c>
      <c r="W1643" s="2" t="str">
        <f>IF(ISERR(FIND("13",GERAL[[#This Row],[ODS]])),"NÃO","SIM")</f>
        <v>NÃO</v>
      </c>
      <c r="X1643" s="2" t="str">
        <f>IF(ISERR(FIND("14",GERAL[[#This Row],[ODS]])),"NÃO","SIM")</f>
        <v>NÃO</v>
      </c>
      <c r="Y1643" s="2" t="str">
        <f>IF(ISERR(FIND("15",GERAL[[#This Row],[ODS]])),"NÃO","SIM")</f>
        <v>NÃO</v>
      </c>
      <c r="Z1643" s="2" t="str">
        <f>IF(ISERR(FIND("16",GERAL[[#This Row],[ODS]])),"NÃO","SIM")</f>
        <v>SIM</v>
      </c>
      <c r="AA1643" s="2" t="str">
        <f>IF(ISERR(FIND("17",GERAL[[#This Row],[ODS]])),"NÃO","SIM")</f>
        <v>SIM</v>
      </c>
      <c r="AB1643" s="1">
        <v>33.283197622459085</v>
      </c>
      <c r="AC1643" s="1">
        <v>40.328006870734562</v>
      </c>
      <c r="AD1643" s="1">
        <v>60.09788347949808</v>
      </c>
      <c r="AE1643" s="1">
        <v>36.292912353148424</v>
      </c>
      <c r="AF1643" s="1">
        <v>46.096199170490486</v>
      </c>
      <c r="AG1643" s="1" t="str">
        <f>GERAL[[#This Row],[SIGLA]]&amp;GERAL[[#This Row],[CÓD]]</f>
        <v>ROSF_RP</v>
      </c>
      <c r="AH1643" s="1">
        <f ca="1">VLOOKUP(GERAL[[#This Row],[REF_NOTA]],BASE_NOTAS[],7,FALSE)</f>
        <v>39.888554196356282</v>
      </c>
      <c r="AI1643" s="31">
        <f ca="1">IF(GERAL[[#This Row],[Nota 2025]]="",0,GERAL[[#This Row],[Nota 2026]]-GERAL[[#This Row],[Nota 2025]])</f>
        <v>-6.2076449741342046</v>
      </c>
    </row>
    <row r="1644" spans="1:35" ht="17" x14ac:dyDescent="0.35">
      <c r="A1644" s="2" t="s">
        <v>177</v>
      </c>
      <c r="B1644" s="2" t="s">
        <v>204</v>
      </c>
      <c r="C1644" s="2" t="s">
        <v>216</v>
      </c>
      <c r="D1644" s="15" t="s">
        <v>60</v>
      </c>
      <c r="E1644" s="2" t="s">
        <v>129</v>
      </c>
      <c r="F1644" s="2" t="str">
        <f>VLOOKUP(GERAL[[#This Row],[CÓD]],SEALL,6,FALSE)</f>
        <v>G</v>
      </c>
      <c r="G164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4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4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44" s="2" t="str">
        <f>VLOOKUP(GERAL[[#This Row],[CÓD]],SEALL,4,FALSE)</f>
        <v>16, 17</v>
      </c>
      <c r="K1644" s="2" t="str">
        <f>IF(ISERR(FIND("01",GERAL[[#This Row],[ODS]])),"NÃO","SIM")</f>
        <v>NÃO</v>
      </c>
      <c r="L1644" s="2" t="str">
        <f>IF(ISERR(FIND("02",GERAL[[#This Row],[ODS]])),"NÃO","SIM")</f>
        <v>NÃO</v>
      </c>
      <c r="M1644" s="2" t="str">
        <f>IF(ISERR(FIND("03",GERAL[[#This Row],[ODS]])),"NÃO","SIM")</f>
        <v>NÃO</v>
      </c>
      <c r="N1644" s="2" t="str">
        <f>IF(ISERR(FIND("04",GERAL[[#This Row],[ODS]])),"NÃO","SIM")</f>
        <v>NÃO</v>
      </c>
      <c r="O1644" s="2" t="str">
        <f>IF(ISERR(FIND("05",GERAL[[#This Row],[ODS]])),"NÃO","SIM")</f>
        <v>NÃO</v>
      </c>
      <c r="P1644" s="2" t="str">
        <f>IF(ISERR(FIND("06",GERAL[[#This Row],[ODS]])),"NÃO","SIM")</f>
        <v>NÃO</v>
      </c>
      <c r="Q1644" s="2" t="str">
        <f>IF(ISERR(FIND("07",GERAL[[#This Row],[ODS]])),"NÃO","SIM")</f>
        <v>NÃO</v>
      </c>
      <c r="R1644" s="2" t="str">
        <f>IF(ISERR(FIND("08",GERAL[[#This Row],[ODS]])),"NÃO","SIM")</f>
        <v>NÃO</v>
      </c>
      <c r="S1644" s="2" t="str">
        <f>IF(ISERR(FIND("09",GERAL[[#This Row],[ODS]])),"NÃO","SIM")</f>
        <v>NÃO</v>
      </c>
      <c r="T1644" s="2" t="str">
        <f>IF(ISERR(FIND("10",GERAL[[#This Row],[ODS]])),"NÃO","SIM")</f>
        <v>NÃO</v>
      </c>
      <c r="U1644" s="2" t="str">
        <f>IF(ISERR(FIND("11",GERAL[[#This Row],[ODS]])),"NÃO","SIM")</f>
        <v>NÃO</v>
      </c>
      <c r="V1644" s="2" t="str">
        <f>IF(ISERR(FIND("12",GERAL[[#This Row],[ODS]])),"NÃO","SIM")</f>
        <v>NÃO</v>
      </c>
      <c r="W1644" s="2" t="str">
        <f>IF(ISERR(FIND("13",GERAL[[#This Row],[ODS]])),"NÃO","SIM")</f>
        <v>NÃO</v>
      </c>
      <c r="X1644" s="2" t="str">
        <f>IF(ISERR(FIND("14",GERAL[[#This Row],[ODS]])),"NÃO","SIM")</f>
        <v>NÃO</v>
      </c>
      <c r="Y1644" s="2" t="str">
        <f>IF(ISERR(FIND("15",GERAL[[#This Row],[ODS]])),"NÃO","SIM")</f>
        <v>NÃO</v>
      </c>
      <c r="Z1644" s="2" t="str">
        <f>IF(ISERR(FIND("16",GERAL[[#This Row],[ODS]])),"NÃO","SIM")</f>
        <v>SIM</v>
      </c>
      <c r="AA1644" s="2" t="str">
        <f>IF(ISERR(FIND("17",GERAL[[#This Row],[ODS]])),"NÃO","SIM")</f>
        <v>SIM</v>
      </c>
      <c r="AB1644" s="1">
        <v>100</v>
      </c>
      <c r="AC1644" s="1">
        <v>100</v>
      </c>
      <c r="AD1644" s="1">
        <v>66.664332821679281</v>
      </c>
      <c r="AE1644" s="1">
        <v>16.21467331437249</v>
      </c>
      <c r="AF1644" s="1">
        <v>34.958681442730956</v>
      </c>
      <c r="AG1644" s="1" t="str">
        <f>GERAL[[#This Row],[SIGLA]]&amp;GERAL[[#This Row],[CÓD]]</f>
        <v>RRSF_RP</v>
      </c>
      <c r="AH1644" s="1">
        <f ca="1">VLOOKUP(GERAL[[#This Row],[REF_NOTA]],BASE_NOTAS[],7,FALSE)</f>
        <v>85.689084426366051</v>
      </c>
      <c r="AI1644" s="31">
        <f ca="1">IF(GERAL[[#This Row],[Nota 2025]]="",0,GERAL[[#This Row],[Nota 2026]]-GERAL[[#This Row],[Nota 2025]])</f>
        <v>50.730402983635095</v>
      </c>
    </row>
    <row r="1645" spans="1:35" ht="17" x14ac:dyDescent="0.35">
      <c r="A1645" s="2" t="s">
        <v>179</v>
      </c>
      <c r="B1645" s="2" t="s">
        <v>194</v>
      </c>
      <c r="C1645" s="2" t="s">
        <v>216</v>
      </c>
      <c r="D1645" s="15" t="s">
        <v>60</v>
      </c>
      <c r="E1645" s="2" t="s">
        <v>129</v>
      </c>
      <c r="F1645" s="2" t="str">
        <f>VLOOKUP(GERAL[[#This Row],[CÓD]],SEALL,6,FALSE)</f>
        <v>G</v>
      </c>
      <c r="G164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4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4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45" s="2" t="str">
        <f>VLOOKUP(GERAL[[#This Row],[CÓD]],SEALL,4,FALSE)</f>
        <v>16, 17</v>
      </c>
      <c r="K1645" s="2" t="str">
        <f>IF(ISERR(FIND("01",GERAL[[#This Row],[ODS]])),"NÃO","SIM")</f>
        <v>NÃO</v>
      </c>
      <c r="L1645" s="2" t="str">
        <f>IF(ISERR(FIND("02",GERAL[[#This Row],[ODS]])),"NÃO","SIM")</f>
        <v>NÃO</v>
      </c>
      <c r="M1645" s="2" t="str">
        <f>IF(ISERR(FIND("03",GERAL[[#This Row],[ODS]])),"NÃO","SIM")</f>
        <v>NÃO</v>
      </c>
      <c r="N1645" s="2" t="str">
        <f>IF(ISERR(FIND("04",GERAL[[#This Row],[ODS]])),"NÃO","SIM")</f>
        <v>NÃO</v>
      </c>
      <c r="O1645" s="2" t="str">
        <f>IF(ISERR(FIND("05",GERAL[[#This Row],[ODS]])),"NÃO","SIM")</f>
        <v>NÃO</v>
      </c>
      <c r="P1645" s="2" t="str">
        <f>IF(ISERR(FIND("06",GERAL[[#This Row],[ODS]])),"NÃO","SIM")</f>
        <v>NÃO</v>
      </c>
      <c r="Q1645" s="2" t="str">
        <f>IF(ISERR(FIND("07",GERAL[[#This Row],[ODS]])),"NÃO","SIM")</f>
        <v>NÃO</v>
      </c>
      <c r="R1645" s="2" t="str">
        <f>IF(ISERR(FIND("08",GERAL[[#This Row],[ODS]])),"NÃO","SIM")</f>
        <v>NÃO</v>
      </c>
      <c r="S1645" s="2" t="str">
        <f>IF(ISERR(FIND("09",GERAL[[#This Row],[ODS]])),"NÃO","SIM")</f>
        <v>NÃO</v>
      </c>
      <c r="T1645" s="2" t="str">
        <f>IF(ISERR(FIND("10",GERAL[[#This Row],[ODS]])),"NÃO","SIM")</f>
        <v>NÃO</v>
      </c>
      <c r="U1645" s="2" t="str">
        <f>IF(ISERR(FIND("11",GERAL[[#This Row],[ODS]])),"NÃO","SIM")</f>
        <v>NÃO</v>
      </c>
      <c r="V1645" s="2" t="str">
        <f>IF(ISERR(FIND("12",GERAL[[#This Row],[ODS]])),"NÃO","SIM")</f>
        <v>NÃO</v>
      </c>
      <c r="W1645" s="2" t="str">
        <f>IF(ISERR(FIND("13",GERAL[[#This Row],[ODS]])),"NÃO","SIM")</f>
        <v>NÃO</v>
      </c>
      <c r="X1645" s="2" t="str">
        <f>IF(ISERR(FIND("14",GERAL[[#This Row],[ODS]])),"NÃO","SIM")</f>
        <v>NÃO</v>
      </c>
      <c r="Y1645" s="2" t="str">
        <f>IF(ISERR(FIND("15",GERAL[[#This Row],[ODS]])),"NÃO","SIM")</f>
        <v>NÃO</v>
      </c>
      <c r="Z1645" s="2" t="str">
        <f>IF(ISERR(FIND("16",GERAL[[#This Row],[ODS]])),"NÃO","SIM")</f>
        <v>SIM</v>
      </c>
      <c r="AA1645" s="2" t="str">
        <f>IF(ISERR(FIND("17",GERAL[[#This Row],[ODS]])),"NÃO","SIM")</f>
        <v>SIM</v>
      </c>
      <c r="AB1645" s="1">
        <v>12.830189338395186</v>
      </c>
      <c r="AC1645" s="1">
        <v>24.981848735454747</v>
      </c>
      <c r="AD1645" s="1">
        <v>48.699753167363838</v>
      </c>
      <c r="AE1645" s="1">
        <v>45.025655862295821</v>
      </c>
      <c r="AF1645" s="1">
        <v>55.813006521197252</v>
      </c>
      <c r="AG1645" s="1" t="str">
        <f>GERAL[[#This Row],[SIGLA]]&amp;GERAL[[#This Row],[CÓD]]</f>
        <v>SCSF_RP</v>
      </c>
      <c r="AH1645" s="1">
        <f ca="1">VLOOKUP(GERAL[[#This Row],[REF_NOTA]],BASE_NOTAS[],7,FALSE)</f>
        <v>75.809342372147228</v>
      </c>
      <c r="AI1645" s="31">
        <f ca="1">IF(GERAL[[#This Row],[Nota 2025]]="",0,GERAL[[#This Row],[Nota 2026]]-GERAL[[#This Row],[Nota 2025]])</f>
        <v>19.996335850949976</v>
      </c>
    </row>
    <row r="1646" spans="1:35" ht="17" x14ac:dyDescent="0.35">
      <c r="A1646" s="2" t="s">
        <v>181</v>
      </c>
      <c r="B1646" s="2" t="s">
        <v>186</v>
      </c>
      <c r="C1646" s="2" t="s">
        <v>216</v>
      </c>
      <c r="D1646" s="15" t="s">
        <v>60</v>
      </c>
      <c r="E1646" s="2" t="s">
        <v>129</v>
      </c>
      <c r="F1646" s="2" t="str">
        <f>VLOOKUP(GERAL[[#This Row],[CÓD]],SEALL,6,FALSE)</f>
        <v>G</v>
      </c>
      <c r="G164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4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4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46" s="2" t="str">
        <f>VLOOKUP(GERAL[[#This Row],[CÓD]],SEALL,4,FALSE)</f>
        <v>16, 17</v>
      </c>
      <c r="K1646" s="2" t="str">
        <f>IF(ISERR(FIND("01",GERAL[[#This Row],[ODS]])),"NÃO","SIM")</f>
        <v>NÃO</v>
      </c>
      <c r="L1646" s="2" t="str">
        <f>IF(ISERR(FIND("02",GERAL[[#This Row],[ODS]])),"NÃO","SIM")</f>
        <v>NÃO</v>
      </c>
      <c r="M1646" s="2" t="str">
        <f>IF(ISERR(FIND("03",GERAL[[#This Row],[ODS]])),"NÃO","SIM")</f>
        <v>NÃO</v>
      </c>
      <c r="N1646" s="2" t="str">
        <f>IF(ISERR(FIND("04",GERAL[[#This Row],[ODS]])),"NÃO","SIM")</f>
        <v>NÃO</v>
      </c>
      <c r="O1646" s="2" t="str">
        <f>IF(ISERR(FIND("05",GERAL[[#This Row],[ODS]])),"NÃO","SIM")</f>
        <v>NÃO</v>
      </c>
      <c r="P1646" s="2" t="str">
        <f>IF(ISERR(FIND("06",GERAL[[#This Row],[ODS]])),"NÃO","SIM")</f>
        <v>NÃO</v>
      </c>
      <c r="Q1646" s="2" t="str">
        <f>IF(ISERR(FIND("07",GERAL[[#This Row],[ODS]])),"NÃO","SIM")</f>
        <v>NÃO</v>
      </c>
      <c r="R1646" s="2" t="str">
        <f>IF(ISERR(FIND("08",GERAL[[#This Row],[ODS]])),"NÃO","SIM")</f>
        <v>NÃO</v>
      </c>
      <c r="S1646" s="2" t="str">
        <f>IF(ISERR(FIND("09",GERAL[[#This Row],[ODS]])),"NÃO","SIM")</f>
        <v>NÃO</v>
      </c>
      <c r="T1646" s="2" t="str">
        <f>IF(ISERR(FIND("10",GERAL[[#This Row],[ODS]])),"NÃO","SIM")</f>
        <v>NÃO</v>
      </c>
      <c r="U1646" s="2" t="str">
        <f>IF(ISERR(FIND("11",GERAL[[#This Row],[ODS]])),"NÃO","SIM")</f>
        <v>NÃO</v>
      </c>
      <c r="V1646" s="2" t="str">
        <f>IF(ISERR(FIND("12",GERAL[[#This Row],[ODS]])),"NÃO","SIM")</f>
        <v>NÃO</v>
      </c>
      <c r="W1646" s="2" t="str">
        <f>IF(ISERR(FIND("13",GERAL[[#This Row],[ODS]])),"NÃO","SIM")</f>
        <v>NÃO</v>
      </c>
      <c r="X1646" s="2" t="str">
        <f>IF(ISERR(FIND("14",GERAL[[#This Row],[ODS]])),"NÃO","SIM")</f>
        <v>NÃO</v>
      </c>
      <c r="Y1646" s="2" t="str">
        <f>IF(ISERR(FIND("15",GERAL[[#This Row],[ODS]])),"NÃO","SIM")</f>
        <v>NÃO</v>
      </c>
      <c r="Z1646" s="2" t="str">
        <f>IF(ISERR(FIND("16",GERAL[[#This Row],[ODS]])),"NÃO","SIM")</f>
        <v>SIM</v>
      </c>
      <c r="AA1646" s="2" t="str">
        <f>IF(ISERR(FIND("17",GERAL[[#This Row],[ODS]])),"NÃO","SIM")</f>
        <v>SIM</v>
      </c>
      <c r="AB1646" s="1">
        <v>7.9246914834458888</v>
      </c>
      <c r="AC1646" s="1">
        <v>28.816088056713312</v>
      </c>
      <c r="AD1646" s="1">
        <v>64.233064551880432</v>
      </c>
      <c r="AE1646" s="1">
        <v>40.824978586281603</v>
      </c>
      <c r="AF1646" s="1">
        <v>52.42396250277713</v>
      </c>
      <c r="AG1646" s="1" t="str">
        <f>GERAL[[#This Row],[SIGLA]]&amp;GERAL[[#This Row],[CÓD]]</f>
        <v>SPSF_RP</v>
      </c>
      <c r="AH1646" s="1">
        <f ca="1">VLOOKUP(GERAL[[#This Row],[REF_NOTA]],BASE_NOTAS[],7,FALSE)</f>
        <v>82.645478281317281</v>
      </c>
      <c r="AI1646" s="31">
        <f ca="1">IF(GERAL[[#This Row],[Nota 2025]]="",0,GERAL[[#This Row],[Nota 2026]]-GERAL[[#This Row],[Nota 2025]])</f>
        <v>30.221515778540152</v>
      </c>
    </row>
    <row r="1647" spans="1:35" ht="17" x14ac:dyDescent="0.35">
      <c r="A1647" s="2" t="s">
        <v>180</v>
      </c>
      <c r="B1647" s="2" t="s">
        <v>206</v>
      </c>
      <c r="C1647" s="2" t="s">
        <v>216</v>
      </c>
      <c r="D1647" s="15" t="s">
        <v>60</v>
      </c>
      <c r="E1647" s="2" t="s">
        <v>129</v>
      </c>
      <c r="F1647" s="2" t="str">
        <f>VLOOKUP(GERAL[[#This Row],[CÓD]],SEALL,6,FALSE)</f>
        <v>G</v>
      </c>
      <c r="G164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4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4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47" s="2" t="str">
        <f>VLOOKUP(GERAL[[#This Row],[CÓD]],SEALL,4,FALSE)</f>
        <v>16, 17</v>
      </c>
      <c r="K1647" s="2" t="str">
        <f>IF(ISERR(FIND("01",GERAL[[#This Row],[ODS]])),"NÃO","SIM")</f>
        <v>NÃO</v>
      </c>
      <c r="L1647" s="2" t="str">
        <f>IF(ISERR(FIND("02",GERAL[[#This Row],[ODS]])),"NÃO","SIM")</f>
        <v>NÃO</v>
      </c>
      <c r="M1647" s="2" t="str">
        <f>IF(ISERR(FIND("03",GERAL[[#This Row],[ODS]])),"NÃO","SIM")</f>
        <v>NÃO</v>
      </c>
      <c r="N1647" s="2" t="str">
        <f>IF(ISERR(FIND("04",GERAL[[#This Row],[ODS]])),"NÃO","SIM")</f>
        <v>NÃO</v>
      </c>
      <c r="O1647" s="2" t="str">
        <f>IF(ISERR(FIND("05",GERAL[[#This Row],[ODS]])),"NÃO","SIM")</f>
        <v>NÃO</v>
      </c>
      <c r="P1647" s="2" t="str">
        <f>IF(ISERR(FIND("06",GERAL[[#This Row],[ODS]])),"NÃO","SIM")</f>
        <v>NÃO</v>
      </c>
      <c r="Q1647" s="2" t="str">
        <f>IF(ISERR(FIND("07",GERAL[[#This Row],[ODS]])),"NÃO","SIM")</f>
        <v>NÃO</v>
      </c>
      <c r="R1647" s="2" t="str">
        <f>IF(ISERR(FIND("08",GERAL[[#This Row],[ODS]])),"NÃO","SIM")</f>
        <v>NÃO</v>
      </c>
      <c r="S1647" s="2" t="str">
        <f>IF(ISERR(FIND("09",GERAL[[#This Row],[ODS]])),"NÃO","SIM")</f>
        <v>NÃO</v>
      </c>
      <c r="T1647" s="2" t="str">
        <f>IF(ISERR(FIND("10",GERAL[[#This Row],[ODS]])),"NÃO","SIM")</f>
        <v>NÃO</v>
      </c>
      <c r="U1647" s="2" t="str">
        <f>IF(ISERR(FIND("11",GERAL[[#This Row],[ODS]])),"NÃO","SIM")</f>
        <v>NÃO</v>
      </c>
      <c r="V1647" s="2" t="str">
        <f>IF(ISERR(FIND("12",GERAL[[#This Row],[ODS]])),"NÃO","SIM")</f>
        <v>NÃO</v>
      </c>
      <c r="W1647" s="2" t="str">
        <f>IF(ISERR(FIND("13",GERAL[[#This Row],[ODS]])),"NÃO","SIM")</f>
        <v>NÃO</v>
      </c>
      <c r="X1647" s="2" t="str">
        <f>IF(ISERR(FIND("14",GERAL[[#This Row],[ODS]])),"NÃO","SIM")</f>
        <v>NÃO</v>
      </c>
      <c r="Y1647" s="2" t="str">
        <f>IF(ISERR(FIND("15",GERAL[[#This Row],[ODS]])),"NÃO","SIM")</f>
        <v>NÃO</v>
      </c>
      <c r="Z1647" s="2" t="str">
        <f>IF(ISERR(FIND("16",GERAL[[#This Row],[ODS]])),"NÃO","SIM")</f>
        <v>SIM</v>
      </c>
      <c r="AA1647" s="2" t="str">
        <f>IF(ISERR(FIND("17",GERAL[[#This Row],[ODS]])),"NÃO","SIM")</f>
        <v>SIM</v>
      </c>
      <c r="AB1647" s="1">
        <v>21.901074441152304</v>
      </c>
      <c r="AC1647" s="1">
        <v>43.739509181264133</v>
      </c>
      <c r="AD1647" s="1">
        <v>44.163813848035844</v>
      </c>
      <c r="AE1647" s="1">
        <v>65.218998298166454</v>
      </c>
      <c r="AF1647" s="1">
        <v>100</v>
      </c>
      <c r="AG1647" s="1" t="str">
        <f>GERAL[[#This Row],[SIGLA]]&amp;GERAL[[#This Row],[CÓD]]</f>
        <v>SESF_RP</v>
      </c>
      <c r="AH1647" s="1">
        <f ca="1">VLOOKUP(GERAL[[#This Row],[REF_NOTA]],BASE_NOTAS[],7,FALSE)</f>
        <v>80.304385274931704</v>
      </c>
      <c r="AI1647" s="31">
        <f ca="1">IF(GERAL[[#This Row],[Nota 2025]]="",0,GERAL[[#This Row],[Nota 2026]]-GERAL[[#This Row],[Nota 2025]])</f>
        <v>-19.695614725068296</v>
      </c>
    </row>
    <row r="1648" spans="1:35" ht="17" x14ac:dyDescent="0.35">
      <c r="A1648" s="2" t="s">
        <v>182</v>
      </c>
      <c r="B1648" s="2" t="s">
        <v>185</v>
      </c>
      <c r="C1648" s="2" t="s">
        <v>216</v>
      </c>
      <c r="D1648" s="15" t="s">
        <v>60</v>
      </c>
      <c r="E1648" s="2" t="s">
        <v>129</v>
      </c>
      <c r="F1648" s="2" t="str">
        <f>VLOOKUP(GERAL[[#This Row],[CÓD]],SEALL,6,FALSE)</f>
        <v>G</v>
      </c>
      <c r="G164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4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4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48" s="2" t="str">
        <f>VLOOKUP(GERAL[[#This Row],[CÓD]],SEALL,4,FALSE)</f>
        <v>16, 17</v>
      </c>
      <c r="K1648" s="2" t="str">
        <f>IF(ISERR(FIND("01",GERAL[[#This Row],[ODS]])),"NÃO","SIM")</f>
        <v>NÃO</v>
      </c>
      <c r="L1648" s="2" t="str">
        <f>IF(ISERR(FIND("02",GERAL[[#This Row],[ODS]])),"NÃO","SIM")</f>
        <v>NÃO</v>
      </c>
      <c r="M1648" s="2" t="str">
        <f>IF(ISERR(FIND("03",GERAL[[#This Row],[ODS]])),"NÃO","SIM")</f>
        <v>NÃO</v>
      </c>
      <c r="N1648" s="2" t="str">
        <f>IF(ISERR(FIND("04",GERAL[[#This Row],[ODS]])),"NÃO","SIM")</f>
        <v>NÃO</v>
      </c>
      <c r="O1648" s="2" t="str">
        <f>IF(ISERR(FIND("05",GERAL[[#This Row],[ODS]])),"NÃO","SIM")</f>
        <v>NÃO</v>
      </c>
      <c r="P1648" s="2" t="str">
        <f>IF(ISERR(FIND("06",GERAL[[#This Row],[ODS]])),"NÃO","SIM")</f>
        <v>NÃO</v>
      </c>
      <c r="Q1648" s="2" t="str">
        <f>IF(ISERR(FIND("07",GERAL[[#This Row],[ODS]])),"NÃO","SIM")</f>
        <v>NÃO</v>
      </c>
      <c r="R1648" s="2" t="str">
        <f>IF(ISERR(FIND("08",GERAL[[#This Row],[ODS]])),"NÃO","SIM")</f>
        <v>NÃO</v>
      </c>
      <c r="S1648" s="2" t="str">
        <f>IF(ISERR(FIND("09",GERAL[[#This Row],[ODS]])),"NÃO","SIM")</f>
        <v>NÃO</v>
      </c>
      <c r="T1648" s="2" t="str">
        <f>IF(ISERR(FIND("10",GERAL[[#This Row],[ODS]])),"NÃO","SIM")</f>
        <v>NÃO</v>
      </c>
      <c r="U1648" s="2" t="str">
        <f>IF(ISERR(FIND("11",GERAL[[#This Row],[ODS]])),"NÃO","SIM")</f>
        <v>NÃO</v>
      </c>
      <c r="V1648" s="2" t="str">
        <f>IF(ISERR(FIND("12",GERAL[[#This Row],[ODS]])),"NÃO","SIM")</f>
        <v>NÃO</v>
      </c>
      <c r="W1648" s="2" t="str">
        <f>IF(ISERR(FIND("13",GERAL[[#This Row],[ODS]])),"NÃO","SIM")</f>
        <v>NÃO</v>
      </c>
      <c r="X1648" s="2" t="str">
        <f>IF(ISERR(FIND("14",GERAL[[#This Row],[ODS]])),"NÃO","SIM")</f>
        <v>NÃO</v>
      </c>
      <c r="Y1648" s="2" t="str">
        <f>IF(ISERR(FIND("15",GERAL[[#This Row],[ODS]])),"NÃO","SIM")</f>
        <v>NÃO</v>
      </c>
      <c r="Z1648" s="2" t="str">
        <f>IF(ISERR(FIND("16",GERAL[[#This Row],[ODS]])),"NÃO","SIM")</f>
        <v>SIM</v>
      </c>
      <c r="AA1648" s="2" t="str">
        <f>IF(ISERR(FIND("17",GERAL[[#This Row],[ODS]])),"NÃO","SIM")</f>
        <v>SIM</v>
      </c>
      <c r="AB1648" s="1">
        <v>26.86597803074044</v>
      </c>
      <c r="AC1648" s="1">
        <v>27.026484437426841</v>
      </c>
      <c r="AD1648" s="1">
        <v>50.29996251611005</v>
      </c>
      <c r="AE1648" s="1">
        <v>28.138739803901608</v>
      </c>
      <c r="AF1648" s="1">
        <v>27.869015927204444</v>
      </c>
      <c r="AG1648" s="1" t="str">
        <f>GERAL[[#This Row],[SIGLA]]&amp;GERAL[[#This Row],[CÓD]]</f>
        <v>TOSF_RP</v>
      </c>
      <c r="AH1648" s="1">
        <f ca="1">VLOOKUP(GERAL[[#This Row],[REF_NOTA]],BASE_NOTAS[],7,FALSE)</f>
        <v>62.450932577281172</v>
      </c>
      <c r="AI1648" s="31">
        <f ca="1">IF(GERAL[[#This Row],[Nota 2025]]="",0,GERAL[[#This Row],[Nota 2026]]-GERAL[[#This Row],[Nota 2025]])</f>
        <v>34.581916650076728</v>
      </c>
    </row>
    <row r="1649" spans="1:35" ht="17" x14ac:dyDescent="0.35">
      <c r="A1649" s="2" t="s">
        <v>0</v>
      </c>
      <c r="B1649" s="2" t="s">
        <v>156</v>
      </c>
      <c r="C1649" s="2" t="s">
        <v>216</v>
      </c>
      <c r="D1649" s="15" t="s">
        <v>57</v>
      </c>
      <c r="E1649" s="2" t="s">
        <v>126</v>
      </c>
      <c r="F1649" s="2" t="str">
        <f>VLOOKUP(GERAL[[#This Row],[CÓD]],SEALL,6,FALSE)</f>
        <v>G</v>
      </c>
      <c r="G164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4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4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49" s="2" t="str">
        <f>VLOOKUP(GERAL[[#This Row],[CÓD]],SEALL,4,FALSE)</f>
        <v>16, 17</v>
      </c>
      <c r="K1649" s="2" t="str">
        <f>IF(ISERR(FIND("01",GERAL[[#This Row],[ODS]])),"NÃO","SIM")</f>
        <v>NÃO</v>
      </c>
      <c r="L1649" s="2" t="str">
        <f>IF(ISERR(FIND("02",GERAL[[#This Row],[ODS]])),"NÃO","SIM")</f>
        <v>NÃO</v>
      </c>
      <c r="M1649" s="2" t="str">
        <f>IF(ISERR(FIND("03",GERAL[[#This Row],[ODS]])),"NÃO","SIM")</f>
        <v>NÃO</v>
      </c>
      <c r="N1649" s="2" t="str">
        <f>IF(ISERR(FIND("04",GERAL[[#This Row],[ODS]])),"NÃO","SIM")</f>
        <v>NÃO</v>
      </c>
      <c r="O1649" s="2" t="str">
        <f>IF(ISERR(FIND("05",GERAL[[#This Row],[ODS]])),"NÃO","SIM")</f>
        <v>NÃO</v>
      </c>
      <c r="P1649" s="2" t="str">
        <f>IF(ISERR(FIND("06",GERAL[[#This Row],[ODS]])),"NÃO","SIM")</f>
        <v>NÃO</v>
      </c>
      <c r="Q1649" s="2" t="str">
        <f>IF(ISERR(FIND("07",GERAL[[#This Row],[ODS]])),"NÃO","SIM")</f>
        <v>NÃO</v>
      </c>
      <c r="R1649" s="2" t="str">
        <f>IF(ISERR(FIND("08",GERAL[[#This Row],[ODS]])),"NÃO","SIM")</f>
        <v>NÃO</v>
      </c>
      <c r="S1649" s="2" t="str">
        <f>IF(ISERR(FIND("09",GERAL[[#This Row],[ODS]])),"NÃO","SIM")</f>
        <v>NÃO</v>
      </c>
      <c r="T1649" s="2" t="str">
        <f>IF(ISERR(FIND("10",GERAL[[#This Row],[ODS]])),"NÃO","SIM")</f>
        <v>NÃO</v>
      </c>
      <c r="U1649" s="2" t="str">
        <f>IF(ISERR(FIND("11",GERAL[[#This Row],[ODS]])),"NÃO","SIM")</f>
        <v>NÃO</v>
      </c>
      <c r="V1649" s="2" t="str">
        <f>IF(ISERR(FIND("12",GERAL[[#This Row],[ODS]])),"NÃO","SIM")</f>
        <v>NÃO</v>
      </c>
      <c r="W1649" s="2" t="str">
        <f>IF(ISERR(FIND("13",GERAL[[#This Row],[ODS]])),"NÃO","SIM")</f>
        <v>NÃO</v>
      </c>
      <c r="X1649" s="2" t="str">
        <f>IF(ISERR(FIND("14",GERAL[[#This Row],[ODS]])),"NÃO","SIM")</f>
        <v>NÃO</v>
      </c>
      <c r="Y1649" s="2" t="str">
        <f>IF(ISERR(FIND("15",GERAL[[#This Row],[ODS]])),"NÃO","SIM")</f>
        <v>NÃO</v>
      </c>
      <c r="Z1649" s="2" t="str">
        <f>IF(ISERR(FIND("16",GERAL[[#This Row],[ODS]])),"NÃO","SIM")</f>
        <v>SIM</v>
      </c>
      <c r="AA1649" s="2" t="str">
        <f>IF(ISERR(FIND("17",GERAL[[#This Row],[ODS]])),"NÃO","SIM")</f>
        <v>SIM</v>
      </c>
      <c r="AB1649" s="1">
        <v>77.044517990990926</v>
      </c>
      <c r="AC1649" s="1">
        <v>71.143054827065782</v>
      </c>
      <c r="AD1649" s="1">
        <v>75.046567705659328</v>
      </c>
      <c r="AE1649" s="1">
        <v>78.995678654748204</v>
      </c>
      <c r="AF1649" s="1">
        <v>84.926973466548148</v>
      </c>
      <c r="AG1649" s="1" t="str">
        <f>GERAL[[#This Row],[SIGLA]]&amp;GERAL[[#This Row],[CÓD]]</f>
        <v>ACSF_SF</v>
      </c>
      <c r="AH1649" s="1">
        <f ca="1">VLOOKUP(GERAL[[#This Row],[REF_NOTA]],BASE_NOTAS[],7,FALSE)</f>
        <v>75.670104723810354</v>
      </c>
      <c r="AI1649" s="31">
        <f ca="1">IF(GERAL[[#This Row],[Nota 2025]]="",0,GERAL[[#This Row],[Nota 2026]]-GERAL[[#This Row],[Nota 2025]])</f>
        <v>-9.2568687427377938</v>
      </c>
    </row>
    <row r="1650" spans="1:35" ht="17" x14ac:dyDescent="0.35">
      <c r="A1650" s="2" t="s">
        <v>1</v>
      </c>
      <c r="B1650" s="2" t="s">
        <v>157</v>
      </c>
      <c r="C1650" s="2" t="s">
        <v>216</v>
      </c>
      <c r="D1650" s="15" t="s">
        <v>57</v>
      </c>
      <c r="E1650" s="2" t="s">
        <v>126</v>
      </c>
      <c r="F1650" s="2" t="str">
        <f>VLOOKUP(GERAL[[#This Row],[CÓD]],SEALL,6,FALSE)</f>
        <v>G</v>
      </c>
      <c r="G165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5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5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50" s="2" t="str">
        <f>VLOOKUP(GERAL[[#This Row],[CÓD]],SEALL,4,FALSE)</f>
        <v>16, 17</v>
      </c>
      <c r="K1650" s="2" t="str">
        <f>IF(ISERR(FIND("01",GERAL[[#This Row],[ODS]])),"NÃO","SIM")</f>
        <v>NÃO</v>
      </c>
      <c r="L1650" s="2" t="str">
        <f>IF(ISERR(FIND("02",GERAL[[#This Row],[ODS]])),"NÃO","SIM")</f>
        <v>NÃO</v>
      </c>
      <c r="M1650" s="2" t="str">
        <f>IF(ISERR(FIND("03",GERAL[[#This Row],[ODS]])),"NÃO","SIM")</f>
        <v>NÃO</v>
      </c>
      <c r="N1650" s="2" t="str">
        <f>IF(ISERR(FIND("04",GERAL[[#This Row],[ODS]])),"NÃO","SIM")</f>
        <v>NÃO</v>
      </c>
      <c r="O1650" s="2" t="str">
        <f>IF(ISERR(FIND("05",GERAL[[#This Row],[ODS]])),"NÃO","SIM")</f>
        <v>NÃO</v>
      </c>
      <c r="P1650" s="2" t="str">
        <f>IF(ISERR(FIND("06",GERAL[[#This Row],[ODS]])),"NÃO","SIM")</f>
        <v>NÃO</v>
      </c>
      <c r="Q1650" s="2" t="str">
        <f>IF(ISERR(FIND("07",GERAL[[#This Row],[ODS]])),"NÃO","SIM")</f>
        <v>NÃO</v>
      </c>
      <c r="R1650" s="2" t="str">
        <f>IF(ISERR(FIND("08",GERAL[[#This Row],[ODS]])),"NÃO","SIM")</f>
        <v>NÃO</v>
      </c>
      <c r="S1650" s="2" t="str">
        <f>IF(ISERR(FIND("09",GERAL[[#This Row],[ODS]])),"NÃO","SIM")</f>
        <v>NÃO</v>
      </c>
      <c r="T1650" s="2" t="str">
        <f>IF(ISERR(FIND("10",GERAL[[#This Row],[ODS]])),"NÃO","SIM")</f>
        <v>NÃO</v>
      </c>
      <c r="U1650" s="2" t="str">
        <f>IF(ISERR(FIND("11",GERAL[[#This Row],[ODS]])),"NÃO","SIM")</f>
        <v>NÃO</v>
      </c>
      <c r="V1650" s="2" t="str">
        <f>IF(ISERR(FIND("12",GERAL[[#This Row],[ODS]])),"NÃO","SIM")</f>
        <v>NÃO</v>
      </c>
      <c r="W1650" s="2" t="str">
        <f>IF(ISERR(FIND("13",GERAL[[#This Row],[ODS]])),"NÃO","SIM")</f>
        <v>NÃO</v>
      </c>
      <c r="X1650" s="2" t="str">
        <f>IF(ISERR(FIND("14",GERAL[[#This Row],[ODS]])),"NÃO","SIM")</f>
        <v>NÃO</v>
      </c>
      <c r="Y1650" s="2" t="str">
        <f>IF(ISERR(FIND("15",GERAL[[#This Row],[ODS]])),"NÃO","SIM")</f>
        <v>NÃO</v>
      </c>
      <c r="Z1650" s="2" t="str">
        <f>IF(ISERR(FIND("16",GERAL[[#This Row],[ODS]])),"NÃO","SIM")</f>
        <v>SIM</v>
      </c>
      <c r="AA1650" s="2" t="str">
        <f>IF(ISERR(FIND("17",GERAL[[#This Row],[ODS]])),"NÃO","SIM")</f>
        <v>SIM</v>
      </c>
      <c r="AB1650" s="1">
        <v>77.258584070966563</v>
      </c>
      <c r="AC1650" s="1">
        <v>73.232777460468796</v>
      </c>
      <c r="AD1650" s="1">
        <v>64.473757772740299</v>
      </c>
      <c r="AE1650" s="1">
        <v>56.833227778150665</v>
      </c>
      <c r="AF1650" s="1">
        <v>60.042376649545027</v>
      </c>
      <c r="AG1650" s="1" t="str">
        <f>GERAL[[#This Row],[SIGLA]]&amp;GERAL[[#This Row],[CÓD]]</f>
        <v>ALSF_SF</v>
      </c>
      <c r="AH1650" s="1">
        <f ca="1">VLOOKUP(GERAL[[#This Row],[REF_NOTA]],BASE_NOTAS[],7,FALSE)</f>
        <v>54.056864918616021</v>
      </c>
      <c r="AI1650" s="31">
        <f ca="1">IF(GERAL[[#This Row],[Nota 2025]]="",0,GERAL[[#This Row],[Nota 2026]]-GERAL[[#This Row],[Nota 2025]])</f>
        <v>-5.9855117309290051</v>
      </c>
    </row>
    <row r="1651" spans="1:35" ht="17" x14ac:dyDescent="0.35">
      <c r="A1651" s="2" t="s">
        <v>159</v>
      </c>
      <c r="B1651" s="2" t="s">
        <v>184</v>
      </c>
      <c r="C1651" s="2" t="s">
        <v>216</v>
      </c>
      <c r="D1651" s="15" t="s">
        <v>57</v>
      </c>
      <c r="E1651" s="2" t="s">
        <v>126</v>
      </c>
      <c r="F1651" s="2" t="str">
        <f>VLOOKUP(GERAL[[#This Row],[CÓD]],SEALL,6,FALSE)</f>
        <v>G</v>
      </c>
      <c r="G165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5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5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51" s="2" t="str">
        <f>VLOOKUP(GERAL[[#This Row],[CÓD]],SEALL,4,FALSE)</f>
        <v>16, 17</v>
      </c>
      <c r="K1651" s="2" t="str">
        <f>IF(ISERR(FIND("01",GERAL[[#This Row],[ODS]])),"NÃO","SIM")</f>
        <v>NÃO</v>
      </c>
      <c r="L1651" s="2" t="str">
        <f>IF(ISERR(FIND("02",GERAL[[#This Row],[ODS]])),"NÃO","SIM")</f>
        <v>NÃO</v>
      </c>
      <c r="M1651" s="2" t="str">
        <f>IF(ISERR(FIND("03",GERAL[[#This Row],[ODS]])),"NÃO","SIM")</f>
        <v>NÃO</v>
      </c>
      <c r="N1651" s="2" t="str">
        <f>IF(ISERR(FIND("04",GERAL[[#This Row],[ODS]])),"NÃO","SIM")</f>
        <v>NÃO</v>
      </c>
      <c r="O1651" s="2" t="str">
        <f>IF(ISERR(FIND("05",GERAL[[#This Row],[ODS]])),"NÃO","SIM")</f>
        <v>NÃO</v>
      </c>
      <c r="P1651" s="2" t="str">
        <f>IF(ISERR(FIND("06",GERAL[[#This Row],[ODS]])),"NÃO","SIM")</f>
        <v>NÃO</v>
      </c>
      <c r="Q1651" s="2" t="str">
        <f>IF(ISERR(FIND("07",GERAL[[#This Row],[ODS]])),"NÃO","SIM")</f>
        <v>NÃO</v>
      </c>
      <c r="R1651" s="2" t="str">
        <f>IF(ISERR(FIND("08",GERAL[[#This Row],[ODS]])),"NÃO","SIM")</f>
        <v>NÃO</v>
      </c>
      <c r="S1651" s="2" t="str">
        <f>IF(ISERR(FIND("09",GERAL[[#This Row],[ODS]])),"NÃO","SIM")</f>
        <v>NÃO</v>
      </c>
      <c r="T1651" s="2" t="str">
        <f>IF(ISERR(FIND("10",GERAL[[#This Row],[ODS]])),"NÃO","SIM")</f>
        <v>NÃO</v>
      </c>
      <c r="U1651" s="2" t="str">
        <f>IF(ISERR(FIND("11",GERAL[[#This Row],[ODS]])),"NÃO","SIM")</f>
        <v>NÃO</v>
      </c>
      <c r="V1651" s="2" t="str">
        <f>IF(ISERR(FIND("12",GERAL[[#This Row],[ODS]])),"NÃO","SIM")</f>
        <v>NÃO</v>
      </c>
      <c r="W1651" s="2" t="str">
        <f>IF(ISERR(FIND("13",GERAL[[#This Row],[ODS]])),"NÃO","SIM")</f>
        <v>NÃO</v>
      </c>
      <c r="X1651" s="2" t="str">
        <f>IF(ISERR(FIND("14",GERAL[[#This Row],[ODS]])),"NÃO","SIM")</f>
        <v>NÃO</v>
      </c>
      <c r="Y1651" s="2" t="str">
        <f>IF(ISERR(FIND("15",GERAL[[#This Row],[ODS]])),"NÃO","SIM")</f>
        <v>NÃO</v>
      </c>
      <c r="Z1651" s="2" t="str">
        <f>IF(ISERR(FIND("16",GERAL[[#This Row],[ODS]])),"NÃO","SIM")</f>
        <v>SIM</v>
      </c>
      <c r="AA1651" s="2" t="str">
        <f>IF(ISERR(FIND("17",GERAL[[#This Row],[ODS]])),"NÃO","SIM")</f>
        <v>SIM</v>
      </c>
      <c r="AB1651" s="1">
        <v>100</v>
      </c>
      <c r="AC1651" s="1">
        <v>100</v>
      </c>
      <c r="AD1651" s="1">
        <v>72.161834302177539</v>
      </c>
      <c r="AE1651" s="1">
        <v>88.445071431226182</v>
      </c>
      <c r="AF1651" s="1">
        <v>96.640399154243241</v>
      </c>
      <c r="AG1651" s="1" t="str">
        <f>GERAL[[#This Row],[SIGLA]]&amp;GERAL[[#This Row],[CÓD]]</f>
        <v>APSF_SF</v>
      </c>
      <c r="AH1651" s="1">
        <f ca="1">VLOOKUP(GERAL[[#This Row],[REF_NOTA]],BASE_NOTAS[],7,FALSE)</f>
        <v>83.498974797767261</v>
      </c>
      <c r="AI1651" s="31">
        <f ca="1">IF(GERAL[[#This Row],[Nota 2025]]="",0,GERAL[[#This Row],[Nota 2026]]-GERAL[[#This Row],[Nota 2025]])</f>
        <v>-13.14142435647598</v>
      </c>
    </row>
    <row r="1652" spans="1:35" ht="17" x14ac:dyDescent="0.35">
      <c r="A1652" s="2" t="s">
        <v>155</v>
      </c>
      <c r="B1652" s="2" t="s">
        <v>158</v>
      </c>
      <c r="C1652" s="2" t="s">
        <v>216</v>
      </c>
      <c r="D1652" s="15" t="s">
        <v>57</v>
      </c>
      <c r="E1652" s="2" t="s">
        <v>126</v>
      </c>
      <c r="F1652" s="2" t="str">
        <f>VLOOKUP(GERAL[[#This Row],[CÓD]],SEALL,6,FALSE)</f>
        <v>G</v>
      </c>
      <c r="G165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5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5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52" s="2" t="str">
        <f>VLOOKUP(GERAL[[#This Row],[CÓD]],SEALL,4,FALSE)</f>
        <v>16, 17</v>
      </c>
      <c r="K1652" s="2" t="str">
        <f>IF(ISERR(FIND("01",GERAL[[#This Row],[ODS]])),"NÃO","SIM")</f>
        <v>NÃO</v>
      </c>
      <c r="L1652" s="2" t="str">
        <f>IF(ISERR(FIND("02",GERAL[[#This Row],[ODS]])),"NÃO","SIM")</f>
        <v>NÃO</v>
      </c>
      <c r="M1652" s="2" t="str">
        <f>IF(ISERR(FIND("03",GERAL[[#This Row],[ODS]])),"NÃO","SIM")</f>
        <v>NÃO</v>
      </c>
      <c r="N1652" s="2" t="str">
        <f>IF(ISERR(FIND("04",GERAL[[#This Row],[ODS]])),"NÃO","SIM")</f>
        <v>NÃO</v>
      </c>
      <c r="O1652" s="2" t="str">
        <f>IF(ISERR(FIND("05",GERAL[[#This Row],[ODS]])),"NÃO","SIM")</f>
        <v>NÃO</v>
      </c>
      <c r="P1652" s="2" t="str">
        <f>IF(ISERR(FIND("06",GERAL[[#This Row],[ODS]])),"NÃO","SIM")</f>
        <v>NÃO</v>
      </c>
      <c r="Q1652" s="2" t="str">
        <f>IF(ISERR(FIND("07",GERAL[[#This Row],[ODS]])),"NÃO","SIM")</f>
        <v>NÃO</v>
      </c>
      <c r="R1652" s="2" t="str">
        <f>IF(ISERR(FIND("08",GERAL[[#This Row],[ODS]])),"NÃO","SIM")</f>
        <v>NÃO</v>
      </c>
      <c r="S1652" s="2" t="str">
        <f>IF(ISERR(FIND("09",GERAL[[#This Row],[ODS]])),"NÃO","SIM")</f>
        <v>NÃO</v>
      </c>
      <c r="T1652" s="2" t="str">
        <f>IF(ISERR(FIND("10",GERAL[[#This Row],[ODS]])),"NÃO","SIM")</f>
        <v>NÃO</v>
      </c>
      <c r="U1652" s="2" t="str">
        <f>IF(ISERR(FIND("11",GERAL[[#This Row],[ODS]])),"NÃO","SIM")</f>
        <v>NÃO</v>
      </c>
      <c r="V1652" s="2" t="str">
        <f>IF(ISERR(FIND("12",GERAL[[#This Row],[ODS]])),"NÃO","SIM")</f>
        <v>NÃO</v>
      </c>
      <c r="W1652" s="2" t="str">
        <f>IF(ISERR(FIND("13",GERAL[[#This Row],[ODS]])),"NÃO","SIM")</f>
        <v>NÃO</v>
      </c>
      <c r="X1652" s="2" t="str">
        <f>IF(ISERR(FIND("14",GERAL[[#This Row],[ODS]])),"NÃO","SIM")</f>
        <v>NÃO</v>
      </c>
      <c r="Y1652" s="2" t="str">
        <f>IF(ISERR(FIND("15",GERAL[[#This Row],[ODS]])),"NÃO","SIM")</f>
        <v>NÃO</v>
      </c>
      <c r="Z1652" s="2" t="str">
        <f>IF(ISERR(FIND("16",GERAL[[#This Row],[ODS]])),"NÃO","SIM")</f>
        <v>SIM</v>
      </c>
      <c r="AA1652" s="2" t="str">
        <f>IF(ISERR(FIND("17",GERAL[[#This Row],[ODS]])),"NÃO","SIM")</f>
        <v>SIM</v>
      </c>
      <c r="AB1652" s="1">
        <v>89.274477286111733</v>
      </c>
      <c r="AC1652" s="1">
        <v>80.42818048723251</v>
      </c>
      <c r="AD1652" s="1">
        <v>78.616180045092634</v>
      </c>
      <c r="AE1652" s="1">
        <v>78.402087818280719</v>
      </c>
      <c r="AF1652" s="1">
        <v>80.483094384379882</v>
      </c>
      <c r="AG1652" s="1" t="str">
        <f>GERAL[[#This Row],[SIGLA]]&amp;GERAL[[#This Row],[CÓD]]</f>
        <v>AMSF_SF</v>
      </c>
      <c r="AH1652" s="1">
        <f ca="1">VLOOKUP(GERAL[[#This Row],[REF_NOTA]],BASE_NOTAS[],7,FALSE)</f>
        <v>70.768551314287095</v>
      </c>
      <c r="AI1652" s="31">
        <f ca="1">IF(GERAL[[#This Row],[Nota 2025]]="",0,GERAL[[#This Row],[Nota 2026]]-GERAL[[#This Row],[Nota 2025]])</f>
        <v>-9.7145430700927875</v>
      </c>
    </row>
    <row r="1653" spans="1:35" ht="17" x14ac:dyDescent="0.35">
      <c r="A1653" s="2" t="s">
        <v>160</v>
      </c>
      <c r="B1653" s="2" t="s">
        <v>187</v>
      </c>
      <c r="C1653" s="2" t="s">
        <v>216</v>
      </c>
      <c r="D1653" s="15" t="s">
        <v>57</v>
      </c>
      <c r="E1653" s="2" t="s">
        <v>126</v>
      </c>
      <c r="F1653" s="2" t="str">
        <f>VLOOKUP(GERAL[[#This Row],[CÓD]],SEALL,6,FALSE)</f>
        <v>G</v>
      </c>
      <c r="G165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5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5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53" s="2" t="str">
        <f>VLOOKUP(GERAL[[#This Row],[CÓD]],SEALL,4,FALSE)</f>
        <v>16, 17</v>
      </c>
      <c r="K1653" s="2" t="str">
        <f>IF(ISERR(FIND("01",GERAL[[#This Row],[ODS]])),"NÃO","SIM")</f>
        <v>NÃO</v>
      </c>
      <c r="L1653" s="2" t="str">
        <f>IF(ISERR(FIND("02",GERAL[[#This Row],[ODS]])),"NÃO","SIM")</f>
        <v>NÃO</v>
      </c>
      <c r="M1653" s="2" t="str">
        <f>IF(ISERR(FIND("03",GERAL[[#This Row],[ODS]])),"NÃO","SIM")</f>
        <v>NÃO</v>
      </c>
      <c r="N1653" s="2" t="str">
        <f>IF(ISERR(FIND("04",GERAL[[#This Row],[ODS]])),"NÃO","SIM")</f>
        <v>NÃO</v>
      </c>
      <c r="O1653" s="2" t="str">
        <f>IF(ISERR(FIND("05",GERAL[[#This Row],[ODS]])),"NÃO","SIM")</f>
        <v>NÃO</v>
      </c>
      <c r="P1653" s="2" t="str">
        <f>IF(ISERR(FIND("06",GERAL[[#This Row],[ODS]])),"NÃO","SIM")</f>
        <v>NÃO</v>
      </c>
      <c r="Q1653" s="2" t="str">
        <f>IF(ISERR(FIND("07",GERAL[[#This Row],[ODS]])),"NÃO","SIM")</f>
        <v>NÃO</v>
      </c>
      <c r="R1653" s="2" t="str">
        <f>IF(ISERR(FIND("08",GERAL[[#This Row],[ODS]])),"NÃO","SIM")</f>
        <v>NÃO</v>
      </c>
      <c r="S1653" s="2" t="str">
        <f>IF(ISERR(FIND("09",GERAL[[#This Row],[ODS]])),"NÃO","SIM")</f>
        <v>NÃO</v>
      </c>
      <c r="T1653" s="2" t="str">
        <f>IF(ISERR(FIND("10",GERAL[[#This Row],[ODS]])),"NÃO","SIM")</f>
        <v>NÃO</v>
      </c>
      <c r="U1653" s="2" t="str">
        <f>IF(ISERR(FIND("11",GERAL[[#This Row],[ODS]])),"NÃO","SIM")</f>
        <v>NÃO</v>
      </c>
      <c r="V1653" s="2" t="str">
        <f>IF(ISERR(FIND("12",GERAL[[#This Row],[ODS]])),"NÃO","SIM")</f>
        <v>NÃO</v>
      </c>
      <c r="W1653" s="2" t="str">
        <f>IF(ISERR(FIND("13",GERAL[[#This Row],[ODS]])),"NÃO","SIM")</f>
        <v>NÃO</v>
      </c>
      <c r="X1653" s="2" t="str">
        <f>IF(ISERR(FIND("14",GERAL[[#This Row],[ODS]])),"NÃO","SIM")</f>
        <v>NÃO</v>
      </c>
      <c r="Y1653" s="2" t="str">
        <f>IF(ISERR(FIND("15",GERAL[[#This Row],[ODS]])),"NÃO","SIM")</f>
        <v>NÃO</v>
      </c>
      <c r="Z1653" s="2" t="str">
        <f>IF(ISERR(FIND("16",GERAL[[#This Row],[ODS]])),"NÃO","SIM")</f>
        <v>SIM</v>
      </c>
      <c r="AA1653" s="2" t="str">
        <f>IF(ISERR(FIND("17",GERAL[[#This Row],[ODS]])),"NÃO","SIM")</f>
        <v>SIM</v>
      </c>
      <c r="AB1653" s="1">
        <v>77.553715568607629</v>
      </c>
      <c r="AC1653" s="1">
        <v>73.212330382124009</v>
      </c>
      <c r="AD1653" s="1">
        <v>75.603680401173548</v>
      </c>
      <c r="AE1653" s="1">
        <v>72.998507502783241</v>
      </c>
      <c r="AF1653" s="1">
        <v>77.191965111102405</v>
      </c>
      <c r="AG1653" s="1" t="str">
        <f>GERAL[[#This Row],[SIGLA]]&amp;GERAL[[#This Row],[CÓD]]</f>
        <v>BASF_SF</v>
      </c>
      <c r="AH1653" s="1">
        <f ca="1">VLOOKUP(GERAL[[#This Row],[REF_NOTA]],BASE_NOTAS[],7,FALSE)</f>
        <v>67.343948498825299</v>
      </c>
      <c r="AI1653" s="31">
        <f ca="1">IF(GERAL[[#This Row],[Nota 2025]]="",0,GERAL[[#This Row],[Nota 2026]]-GERAL[[#This Row],[Nota 2025]])</f>
        <v>-9.8480166122771067</v>
      </c>
    </row>
    <row r="1654" spans="1:35" ht="17" x14ac:dyDescent="0.35">
      <c r="A1654" s="2" t="s">
        <v>161</v>
      </c>
      <c r="B1654" s="2" t="s">
        <v>188</v>
      </c>
      <c r="C1654" s="2" t="s">
        <v>216</v>
      </c>
      <c r="D1654" s="15" t="s">
        <v>57</v>
      </c>
      <c r="E1654" s="2" t="s">
        <v>126</v>
      </c>
      <c r="F1654" s="2" t="str">
        <f>VLOOKUP(GERAL[[#This Row],[CÓD]],SEALL,6,FALSE)</f>
        <v>G</v>
      </c>
      <c r="G165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5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5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54" s="2" t="str">
        <f>VLOOKUP(GERAL[[#This Row],[CÓD]],SEALL,4,FALSE)</f>
        <v>16, 17</v>
      </c>
      <c r="K1654" s="2" t="str">
        <f>IF(ISERR(FIND("01",GERAL[[#This Row],[ODS]])),"NÃO","SIM")</f>
        <v>NÃO</v>
      </c>
      <c r="L1654" s="2" t="str">
        <f>IF(ISERR(FIND("02",GERAL[[#This Row],[ODS]])),"NÃO","SIM")</f>
        <v>NÃO</v>
      </c>
      <c r="M1654" s="2" t="str">
        <f>IF(ISERR(FIND("03",GERAL[[#This Row],[ODS]])),"NÃO","SIM")</f>
        <v>NÃO</v>
      </c>
      <c r="N1654" s="2" t="str">
        <f>IF(ISERR(FIND("04",GERAL[[#This Row],[ODS]])),"NÃO","SIM")</f>
        <v>NÃO</v>
      </c>
      <c r="O1654" s="2" t="str">
        <f>IF(ISERR(FIND("05",GERAL[[#This Row],[ODS]])),"NÃO","SIM")</f>
        <v>NÃO</v>
      </c>
      <c r="P1654" s="2" t="str">
        <f>IF(ISERR(FIND("06",GERAL[[#This Row],[ODS]])),"NÃO","SIM")</f>
        <v>NÃO</v>
      </c>
      <c r="Q1654" s="2" t="str">
        <f>IF(ISERR(FIND("07",GERAL[[#This Row],[ODS]])),"NÃO","SIM")</f>
        <v>NÃO</v>
      </c>
      <c r="R1654" s="2" t="str">
        <f>IF(ISERR(FIND("08",GERAL[[#This Row],[ODS]])),"NÃO","SIM")</f>
        <v>NÃO</v>
      </c>
      <c r="S1654" s="2" t="str">
        <f>IF(ISERR(FIND("09",GERAL[[#This Row],[ODS]])),"NÃO","SIM")</f>
        <v>NÃO</v>
      </c>
      <c r="T1654" s="2" t="str">
        <f>IF(ISERR(FIND("10",GERAL[[#This Row],[ODS]])),"NÃO","SIM")</f>
        <v>NÃO</v>
      </c>
      <c r="U1654" s="2" t="str">
        <f>IF(ISERR(FIND("11",GERAL[[#This Row],[ODS]])),"NÃO","SIM")</f>
        <v>NÃO</v>
      </c>
      <c r="V1654" s="2" t="str">
        <f>IF(ISERR(FIND("12",GERAL[[#This Row],[ODS]])),"NÃO","SIM")</f>
        <v>NÃO</v>
      </c>
      <c r="W1654" s="2" t="str">
        <f>IF(ISERR(FIND("13",GERAL[[#This Row],[ODS]])),"NÃO","SIM")</f>
        <v>NÃO</v>
      </c>
      <c r="X1654" s="2" t="str">
        <f>IF(ISERR(FIND("14",GERAL[[#This Row],[ODS]])),"NÃO","SIM")</f>
        <v>NÃO</v>
      </c>
      <c r="Y1654" s="2" t="str">
        <f>IF(ISERR(FIND("15",GERAL[[#This Row],[ODS]])),"NÃO","SIM")</f>
        <v>NÃO</v>
      </c>
      <c r="Z1654" s="2" t="str">
        <f>IF(ISERR(FIND("16",GERAL[[#This Row],[ODS]])),"NÃO","SIM")</f>
        <v>SIM</v>
      </c>
      <c r="AA1654" s="2" t="str">
        <f>IF(ISERR(FIND("17",GERAL[[#This Row],[ODS]])),"NÃO","SIM")</f>
        <v>SIM</v>
      </c>
      <c r="AB1654" s="1">
        <v>78.274571668407674</v>
      </c>
      <c r="AC1654" s="1">
        <v>70.428556825342923</v>
      </c>
      <c r="AD1654" s="1">
        <v>73.92028481921902</v>
      </c>
      <c r="AE1654" s="1">
        <v>76.389874130898448</v>
      </c>
      <c r="AF1654" s="1">
        <v>78.971337522001221</v>
      </c>
      <c r="AG1654" s="1" t="str">
        <f>GERAL[[#This Row],[SIGLA]]&amp;GERAL[[#This Row],[CÓD]]</f>
        <v>CESF_SF</v>
      </c>
      <c r="AH1654" s="1">
        <f ca="1">VLOOKUP(GERAL[[#This Row],[REF_NOTA]],BASE_NOTAS[],7,FALSE)</f>
        <v>69.346687116318947</v>
      </c>
      <c r="AI1654" s="31">
        <f ca="1">IF(GERAL[[#This Row],[Nota 2025]]="",0,GERAL[[#This Row],[Nota 2026]]-GERAL[[#This Row],[Nota 2025]])</f>
        <v>-9.6246504056822744</v>
      </c>
    </row>
    <row r="1655" spans="1:35" ht="17" x14ac:dyDescent="0.35">
      <c r="A1655" s="2" t="s">
        <v>162</v>
      </c>
      <c r="B1655" s="2" t="s">
        <v>189</v>
      </c>
      <c r="C1655" s="2" t="s">
        <v>216</v>
      </c>
      <c r="D1655" s="15" t="s">
        <v>57</v>
      </c>
      <c r="E1655" s="2" t="s">
        <v>126</v>
      </c>
      <c r="F1655" s="2" t="str">
        <f>VLOOKUP(GERAL[[#This Row],[CÓD]],SEALL,6,FALSE)</f>
        <v>G</v>
      </c>
      <c r="G165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5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5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55" s="2" t="str">
        <f>VLOOKUP(GERAL[[#This Row],[CÓD]],SEALL,4,FALSE)</f>
        <v>16, 17</v>
      </c>
      <c r="K1655" s="2" t="str">
        <f>IF(ISERR(FIND("01",GERAL[[#This Row],[ODS]])),"NÃO","SIM")</f>
        <v>NÃO</v>
      </c>
      <c r="L1655" s="2" t="str">
        <f>IF(ISERR(FIND("02",GERAL[[#This Row],[ODS]])),"NÃO","SIM")</f>
        <v>NÃO</v>
      </c>
      <c r="M1655" s="2" t="str">
        <f>IF(ISERR(FIND("03",GERAL[[#This Row],[ODS]])),"NÃO","SIM")</f>
        <v>NÃO</v>
      </c>
      <c r="N1655" s="2" t="str">
        <f>IF(ISERR(FIND("04",GERAL[[#This Row],[ODS]])),"NÃO","SIM")</f>
        <v>NÃO</v>
      </c>
      <c r="O1655" s="2" t="str">
        <f>IF(ISERR(FIND("05",GERAL[[#This Row],[ODS]])),"NÃO","SIM")</f>
        <v>NÃO</v>
      </c>
      <c r="P1655" s="2" t="str">
        <f>IF(ISERR(FIND("06",GERAL[[#This Row],[ODS]])),"NÃO","SIM")</f>
        <v>NÃO</v>
      </c>
      <c r="Q1655" s="2" t="str">
        <f>IF(ISERR(FIND("07",GERAL[[#This Row],[ODS]])),"NÃO","SIM")</f>
        <v>NÃO</v>
      </c>
      <c r="R1655" s="2" t="str">
        <f>IF(ISERR(FIND("08",GERAL[[#This Row],[ODS]])),"NÃO","SIM")</f>
        <v>NÃO</v>
      </c>
      <c r="S1655" s="2" t="str">
        <f>IF(ISERR(FIND("09",GERAL[[#This Row],[ODS]])),"NÃO","SIM")</f>
        <v>NÃO</v>
      </c>
      <c r="T1655" s="2" t="str">
        <f>IF(ISERR(FIND("10",GERAL[[#This Row],[ODS]])),"NÃO","SIM")</f>
        <v>NÃO</v>
      </c>
      <c r="U1655" s="2" t="str">
        <f>IF(ISERR(FIND("11",GERAL[[#This Row],[ODS]])),"NÃO","SIM")</f>
        <v>NÃO</v>
      </c>
      <c r="V1655" s="2" t="str">
        <f>IF(ISERR(FIND("12",GERAL[[#This Row],[ODS]])),"NÃO","SIM")</f>
        <v>NÃO</v>
      </c>
      <c r="W1655" s="2" t="str">
        <f>IF(ISERR(FIND("13",GERAL[[#This Row],[ODS]])),"NÃO","SIM")</f>
        <v>NÃO</v>
      </c>
      <c r="X1655" s="2" t="str">
        <f>IF(ISERR(FIND("14",GERAL[[#This Row],[ODS]])),"NÃO","SIM")</f>
        <v>NÃO</v>
      </c>
      <c r="Y1655" s="2" t="str">
        <f>IF(ISERR(FIND("15",GERAL[[#This Row],[ODS]])),"NÃO","SIM")</f>
        <v>NÃO</v>
      </c>
      <c r="Z1655" s="2" t="str">
        <f>IF(ISERR(FIND("16",GERAL[[#This Row],[ODS]])),"NÃO","SIM")</f>
        <v>SIM</v>
      </c>
      <c r="AA1655" s="2" t="str">
        <f>IF(ISERR(FIND("17",GERAL[[#This Row],[ODS]])),"NÃO","SIM")</f>
        <v>SIM</v>
      </c>
      <c r="AB1655" s="1">
        <v>84.680273914738805</v>
      </c>
      <c r="AC1655" s="1">
        <v>81.185934029657304</v>
      </c>
      <c r="AD1655" s="1">
        <v>77.289657892741275</v>
      </c>
      <c r="AE1655" s="1">
        <v>79.455804503893077</v>
      </c>
      <c r="AF1655" s="1">
        <v>87.813110368182635</v>
      </c>
      <c r="AG1655" s="1" t="str">
        <f>GERAL[[#This Row],[SIGLA]]&amp;GERAL[[#This Row],[CÓD]]</f>
        <v>DFSF_SF</v>
      </c>
      <c r="AH1655" s="1">
        <f ca="1">VLOOKUP(GERAL[[#This Row],[REF_NOTA]],BASE_NOTAS[],7,FALSE)</f>
        <v>74.664789486980283</v>
      </c>
      <c r="AI1655" s="31">
        <f ca="1">IF(GERAL[[#This Row],[Nota 2025]]="",0,GERAL[[#This Row],[Nota 2026]]-GERAL[[#This Row],[Nota 2025]])</f>
        <v>-13.148320881202352</v>
      </c>
    </row>
    <row r="1656" spans="1:35" ht="17" x14ac:dyDescent="0.35">
      <c r="A1656" s="2" t="s">
        <v>163</v>
      </c>
      <c r="B1656" s="2" t="s">
        <v>183</v>
      </c>
      <c r="C1656" s="2" t="s">
        <v>216</v>
      </c>
      <c r="D1656" s="15" t="s">
        <v>57</v>
      </c>
      <c r="E1656" s="2" t="s">
        <v>126</v>
      </c>
      <c r="F1656" s="2" t="str">
        <f>VLOOKUP(GERAL[[#This Row],[CÓD]],SEALL,6,FALSE)</f>
        <v>G</v>
      </c>
      <c r="G165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5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5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56" s="2" t="str">
        <f>VLOOKUP(GERAL[[#This Row],[CÓD]],SEALL,4,FALSE)</f>
        <v>16, 17</v>
      </c>
      <c r="K1656" s="2" t="str">
        <f>IF(ISERR(FIND("01",GERAL[[#This Row],[ODS]])),"NÃO","SIM")</f>
        <v>NÃO</v>
      </c>
      <c r="L1656" s="2" t="str">
        <f>IF(ISERR(FIND("02",GERAL[[#This Row],[ODS]])),"NÃO","SIM")</f>
        <v>NÃO</v>
      </c>
      <c r="M1656" s="2" t="str">
        <f>IF(ISERR(FIND("03",GERAL[[#This Row],[ODS]])),"NÃO","SIM")</f>
        <v>NÃO</v>
      </c>
      <c r="N1656" s="2" t="str">
        <f>IF(ISERR(FIND("04",GERAL[[#This Row],[ODS]])),"NÃO","SIM")</f>
        <v>NÃO</v>
      </c>
      <c r="O1656" s="2" t="str">
        <f>IF(ISERR(FIND("05",GERAL[[#This Row],[ODS]])),"NÃO","SIM")</f>
        <v>NÃO</v>
      </c>
      <c r="P1656" s="2" t="str">
        <f>IF(ISERR(FIND("06",GERAL[[#This Row],[ODS]])),"NÃO","SIM")</f>
        <v>NÃO</v>
      </c>
      <c r="Q1656" s="2" t="str">
        <f>IF(ISERR(FIND("07",GERAL[[#This Row],[ODS]])),"NÃO","SIM")</f>
        <v>NÃO</v>
      </c>
      <c r="R1656" s="2" t="str">
        <f>IF(ISERR(FIND("08",GERAL[[#This Row],[ODS]])),"NÃO","SIM")</f>
        <v>NÃO</v>
      </c>
      <c r="S1656" s="2" t="str">
        <f>IF(ISERR(FIND("09",GERAL[[#This Row],[ODS]])),"NÃO","SIM")</f>
        <v>NÃO</v>
      </c>
      <c r="T1656" s="2" t="str">
        <f>IF(ISERR(FIND("10",GERAL[[#This Row],[ODS]])),"NÃO","SIM")</f>
        <v>NÃO</v>
      </c>
      <c r="U1656" s="2" t="str">
        <f>IF(ISERR(FIND("11",GERAL[[#This Row],[ODS]])),"NÃO","SIM")</f>
        <v>NÃO</v>
      </c>
      <c r="V1656" s="2" t="str">
        <f>IF(ISERR(FIND("12",GERAL[[#This Row],[ODS]])),"NÃO","SIM")</f>
        <v>NÃO</v>
      </c>
      <c r="W1656" s="2" t="str">
        <f>IF(ISERR(FIND("13",GERAL[[#This Row],[ODS]])),"NÃO","SIM")</f>
        <v>NÃO</v>
      </c>
      <c r="X1656" s="2" t="str">
        <f>IF(ISERR(FIND("14",GERAL[[#This Row],[ODS]])),"NÃO","SIM")</f>
        <v>NÃO</v>
      </c>
      <c r="Y1656" s="2" t="str">
        <f>IF(ISERR(FIND("15",GERAL[[#This Row],[ODS]])),"NÃO","SIM")</f>
        <v>NÃO</v>
      </c>
      <c r="Z1656" s="2" t="str">
        <f>IF(ISERR(FIND("16",GERAL[[#This Row],[ODS]])),"NÃO","SIM")</f>
        <v>SIM</v>
      </c>
      <c r="AA1656" s="2" t="str">
        <f>IF(ISERR(FIND("17",GERAL[[#This Row],[ODS]])),"NÃO","SIM")</f>
        <v>SIM</v>
      </c>
      <c r="AB1656" s="1">
        <v>91.67337542195034</v>
      </c>
      <c r="AC1656" s="1">
        <v>90.911323467794389</v>
      </c>
      <c r="AD1656" s="1">
        <v>90.913843966152029</v>
      </c>
      <c r="AE1656" s="1">
        <v>93.665349318238128</v>
      </c>
      <c r="AF1656" s="1">
        <v>97.909167199494902</v>
      </c>
      <c r="AG1656" s="1" t="str">
        <f>GERAL[[#This Row],[SIGLA]]&amp;GERAL[[#This Row],[CÓD]]</f>
        <v>ESSF_SF</v>
      </c>
      <c r="AH1656" s="1">
        <f ca="1">VLOOKUP(GERAL[[#This Row],[REF_NOTA]],BASE_NOTAS[],7,FALSE)</f>
        <v>100</v>
      </c>
      <c r="AI1656" s="31">
        <f ca="1">IF(GERAL[[#This Row],[Nota 2025]]="",0,GERAL[[#This Row],[Nota 2026]]-GERAL[[#This Row],[Nota 2025]])</f>
        <v>2.0908328005050976</v>
      </c>
    </row>
    <row r="1657" spans="1:35" ht="17" x14ac:dyDescent="0.35">
      <c r="A1657" s="2" t="s">
        <v>164</v>
      </c>
      <c r="B1657" s="2" t="s">
        <v>190</v>
      </c>
      <c r="C1657" s="2" t="s">
        <v>216</v>
      </c>
      <c r="D1657" s="15" t="s">
        <v>57</v>
      </c>
      <c r="E1657" s="2" t="s">
        <v>126</v>
      </c>
      <c r="F1657" s="2" t="str">
        <f>VLOOKUP(GERAL[[#This Row],[CÓD]],SEALL,6,FALSE)</f>
        <v>G</v>
      </c>
      <c r="G165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5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5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57" s="2" t="str">
        <f>VLOOKUP(GERAL[[#This Row],[CÓD]],SEALL,4,FALSE)</f>
        <v>16, 17</v>
      </c>
      <c r="K1657" s="2" t="str">
        <f>IF(ISERR(FIND("01",GERAL[[#This Row],[ODS]])),"NÃO","SIM")</f>
        <v>NÃO</v>
      </c>
      <c r="L1657" s="2" t="str">
        <f>IF(ISERR(FIND("02",GERAL[[#This Row],[ODS]])),"NÃO","SIM")</f>
        <v>NÃO</v>
      </c>
      <c r="M1657" s="2" t="str">
        <f>IF(ISERR(FIND("03",GERAL[[#This Row],[ODS]])),"NÃO","SIM")</f>
        <v>NÃO</v>
      </c>
      <c r="N1657" s="2" t="str">
        <f>IF(ISERR(FIND("04",GERAL[[#This Row],[ODS]])),"NÃO","SIM")</f>
        <v>NÃO</v>
      </c>
      <c r="O1657" s="2" t="str">
        <f>IF(ISERR(FIND("05",GERAL[[#This Row],[ODS]])),"NÃO","SIM")</f>
        <v>NÃO</v>
      </c>
      <c r="P1657" s="2" t="str">
        <f>IF(ISERR(FIND("06",GERAL[[#This Row],[ODS]])),"NÃO","SIM")</f>
        <v>NÃO</v>
      </c>
      <c r="Q1657" s="2" t="str">
        <f>IF(ISERR(FIND("07",GERAL[[#This Row],[ODS]])),"NÃO","SIM")</f>
        <v>NÃO</v>
      </c>
      <c r="R1657" s="2" t="str">
        <f>IF(ISERR(FIND("08",GERAL[[#This Row],[ODS]])),"NÃO","SIM")</f>
        <v>NÃO</v>
      </c>
      <c r="S1657" s="2" t="str">
        <f>IF(ISERR(FIND("09",GERAL[[#This Row],[ODS]])),"NÃO","SIM")</f>
        <v>NÃO</v>
      </c>
      <c r="T1657" s="2" t="str">
        <f>IF(ISERR(FIND("10",GERAL[[#This Row],[ODS]])),"NÃO","SIM")</f>
        <v>NÃO</v>
      </c>
      <c r="U1657" s="2" t="str">
        <f>IF(ISERR(FIND("11",GERAL[[#This Row],[ODS]])),"NÃO","SIM")</f>
        <v>NÃO</v>
      </c>
      <c r="V1657" s="2" t="str">
        <f>IF(ISERR(FIND("12",GERAL[[#This Row],[ODS]])),"NÃO","SIM")</f>
        <v>NÃO</v>
      </c>
      <c r="W1657" s="2" t="str">
        <f>IF(ISERR(FIND("13",GERAL[[#This Row],[ODS]])),"NÃO","SIM")</f>
        <v>NÃO</v>
      </c>
      <c r="X1657" s="2" t="str">
        <f>IF(ISERR(FIND("14",GERAL[[#This Row],[ODS]])),"NÃO","SIM")</f>
        <v>NÃO</v>
      </c>
      <c r="Y1657" s="2" t="str">
        <f>IF(ISERR(FIND("15",GERAL[[#This Row],[ODS]])),"NÃO","SIM")</f>
        <v>NÃO</v>
      </c>
      <c r="Z1657" s="2" t="str">
        <f>IF(ISERR(FIND("16",GERAL[[#This Row],[ODS]])),"NÃO","SIM")</f>
        <v>SIM</v>
      </c>
      <c r="AA1657" s="2" t="str">
        <f>IF(ISERR(FIND("17",GERAL[[#This Row],[ODS]])),"NÃO","SIM")</f>
        <v>SIM</v>
      </c>
      <c r="AB1657" s="1">
        <v>72.933765923195793</v>
      </c>
      <c r="AC1657" s="1">
        <v>69.639374658248173</v>
      </c>
      <c r="AD1657" s="1">
        <v>74.51960761206044</v>
      </c>
      <c r="AE1657" s="1">
        <v>76.321111450325247</v>
      </c>
      <c r="AF1657" s="1">
        <v>82.832001440384474</v>
      </c>
      <c r="AG1657" s="1" t="str">
        <f>GERAL[[#This Row],[SIGLA]]&amp;GERAL[[#This Row],[CÓD]]</f>
        <v>GOSF_SF</v>
      </c>
      <c r="AH1657" s="1">
        <f ca="1">VLOOKUP(GERAL[[#This Row],[REF_NOTA]],BASE_NOTAS[],7,FALSE)</f>
        <v>68.138645791166425</v>
      </c>
      <c r="AI1657" s="31">
        <f ca="1">IF(GERAL[[#This Row],[Nota 2025]]="",0,GERAL[[#This Row],[Nota 2026]]-GERAL[[#This Row],[Nota 2025]])</f>
        <v>-14.693355649218049</v>
      </c>
    </row>
    <row r="1658" spans="1:35" ht="17" x14ac:dyDescent="0.35">
      <c r="A1658" s="2" t="s">
        <v>165</v>
      </c>
      <c r="B1658" s="2" t="s">
        <v>191</v>
      </c>
      <c r="C1658" s="2" t="s">
        <v>216</v>
      </c>
      <c r="D1658" s="15" t="s">
        <v>57</v>
      </c>
      <c r="E1658" s="2" t="s">
        <v>126</v>
      </c>
      <c r="F1658" s="2" t="str">
        <f>VLOOKUP(GERAL[[#This Row],[CÓD]],SEALL,6,FALSE)</f>
        <v>G</v>
      </c>
      <c r="G165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5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5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58" s="2" t="str">
        <f>VLOOKUP(GERAL[[#This Row],[CÓD]],SEALL,4,FALSE)</f>
        <v>16, 17</v>
      </c>
      <c r="K1658" s="2" t="str">
        <f>IF(ISERR(FIND("01",GERAL[[#This Row],[ODS]])),"NÃO","SIM")</f>
        <v>NÃO</v>
      </c>
      <c r="L1658" s="2" t="str">
        <f>IF(ISERR(FIND("02",GERAL[[#This Row],[ODS]])),"NÃO","SIM")</f>
        <v>NÃO</v>
      </c>
      <c r="M1658" s="2" t="str">
        <f>IF(ISERR(FIND("03",GERAL[[#This Row],[ODS]])),"NÃO","SIM")</f>
        <v>NÃO</v>
      </c>
      <c r="N1658" s="2" t="str">
        <f>IF(ISERR(FIND("04",GERAL[[#This Row],[ODS]])),"NÃO","SIM")</f>
        <v>NÃO</v>
      </c>
      <c r="O1658" s="2" t="str">
        <f>IF(ISERR(FIND("05",GERAL[[#This Row],[ODS]])),"NÃO","SIM")</f>
        <v>NÃO</v>
      </c>
      <c r="P1658" s="2" t="str">
        <f>IF(ISERR(FIND("06",GERAL[[#This Row],[ODS]])),"NÃO","SIM")</f>
        <v>NÃO</v>
      </c>
      <c r="Q1658" s="2" t="str">
        <f>IF(ISERR(FIND("07",GERAL[[#This Row],[ODS]])),"NÃO","SIM")</f>
        <v>NÃO</v>
      </c>
      <c r="R1658" s="2" t="str">
        <f>IF(ISERR(FIND("08",GERAL[[#This Row],[ODS]])),"NÃO","SIM")</f>
        <v>NÃO</v>
      </c>
      <c r="S1658" s="2" t="str">
        <f>IF(ISERR(FIND("09",GERAL[[#This Row],[ODS]])),"NÃO","SIM")</f>
        <v>NÃO</v>
      </c>
      <c r="T1658" s="2" t="str">
        <f>IF(ISERR(FIND("10",GERAL[[#This Row],[ODS]])),"NÃO","SIM")</f>
        <v>NÃO</v>
      </c>
      <c r="U1658" s="2" t="str">
        <f>IF(ISERR(FIND("11",GERAL[[#This Row],[ODS]])),"NÃO","SIM")</f>
        <v>NÃO</v>
      </c>
      <c r="V1658" s="2" t="str">
        <f>IF(ISERR(FIND("12",GERAL[[#This Row],[ODS]])),"NÃO","SIM")</f>
        <v>NÃO</v>
      </c>
      <c r="W1658" s="2" t="str">
        <f>IF(ISERR(FIND("13",GERAL[[#This Row],[ODS]])),"NÃO","SIM")</f>
        <v>NÃO</v>
      </c>
      <c r="X1658" s="2" t="str">
        <f>IF(ISERR(FIND("14",GERAL[[#This Row],[ODS]])),"NÃO","SIM")</f>
        <v>NÃO</v>
      </c>
      <c r="Y1658" s="2" t="str">
        <f>IF(ISERR(FIND("15",GERAL[[#This Row],[ODS]])),"NÃO","SIM")</f>
        <v>NÃO</v>
      </c>
      <c r="Z1658" s="2" t="str">
        <f>IF(ISERR(FIND("16",GERAL[[#This Row],[ODS]])),"NÃO","SIM")</f>
        <v>SIM</v>
      </c>
      <c r="AA1658" s="2" t="str">
        <f>IF(ISERR(FIND("17",GERAL[[#This Row],[ODS]])),"NÃO","SIM")</f>
        <v>SIM</v>
      </c>
      <c r="AB1658" s="1">
        <v>81.993143324749411</v>
      </c>
      <c r="AC1658" s="1">
        <v>71.709150110721282</v>
      </c>
      <c r="AD1658" s="1">
        <v>74.362090028215817</v>
      </c>
      <c r="AE1658" s="1">
        <v>82.514501441746248</v>
      </c>
      <c r="AF1658" s="1">
        <v>92.259876786736399</v>
      </c>
      <c r="AG1658" s="1" t="str">
        <f>GERAL[[#This Row],[SIGLA]]&amp;GERAL[[#This Row],[CÓD]]</f>
        <v>MASF_SF</v>
      </c>
      <c r="AH1658" s="1">
        <f ca="1">VLOOKUP(GERAL[[#This Row],[REF_NOTA]],BASE_NOTAS[],7,FALSE)</f>
        <v>78.567962369612417</v>
      </c>
      <c r="AI1658" s="31">
        <f ca="1">IF(GERAL[[#This Row],[Nota 2025]]="",0,GERAL[[#This Row],[Nota 2026]]-GERAL[[#This Row],[Nota 2025]])</f>
        <v>-13.691914417123982</v>
      </c>
    </row>
    <row r="1659" spans="1:35" ht="17" x14ac:dyDescent="0.35">
      <c r="A1659" s="2" t="s">
        <v>168</v>
      </c>
      <c r="B1659" s="2" t="s">
        <v>195</v>
      </c>
      <c r="C1659" s="2" t="s">
        <v>216</v>
      </c>
      <c r="D1659" s="15" t="s">
        <v>57</v>
      </c>
      <c r="E1659" s="2" t="s">
        <v>126</v>
      </c>
      <c r="F1659" s="2" t="str">
        <f>VLOOKUP(GERAL[[#This Row],[CÓD]],SEALL,6,FALSE)</f>
        <v>G</v>
      </c>
      <c r="G165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5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5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59" s="2" t="str">
        <f>VLOOKUP(GERAL[[#This Row],[CÓD]],SEALL,4,FALSE)</f>
        <v>16, 17</v>
      </c>
      <c r="K1659" s="2" t="str">
        <f>IF(ISERR(FIND("01",GERAL[[#This Row],[ODS]])),"NÃO","SIM")</f>
        <v>NÃO</v>
      </c>
      <c r="L1659" s="2" t="str">
        <f>IF(ISERR(FIND("02",GERAL[[#This Row],[ODS]])),"NÃO","SIM")</f>
        <v>NÃO</v>
      </c>
      <c r="M1659" s="2" t="str">
        <f>IF(ISERR(FIND("03",GERAL[[#This Row],[ODS]])),"NÃO","SIM")</f>
        <v>NÃO</v>
      </c>
      <c r="N1659" s="2" t="str">
        <f>IF(ISERR(FIND("04",GERAL[[#This Row],[ODS]])),"NÃO","SIM")</f>
        <v>NÃO</v>
      </c>
      <c r="O1659" s="2" t="str">
        <f>IF(ISERR(FIND("05",GERAL[[#This Row],[ODS]])),"NÃO","SIM")</f>
        <v>NÃO</v>
      </c>
      <c r="P1659" s="2" t="str">
        <f>IF(ISERR(FIND("06",GERAL[[#This Row],[ODS]])),"NÃO","SIM")</f>
        <v>NÃO</v>
      </c>
      <c r="Q1659" s="2" t="str">
        <f>IF(ISERR(FIND("07",GERAL[[#This Row],[ODS]])),"NÃO","SIM")</f>
        <v>NÃO</v>
      </c>
      <c r="R1659" s="2" t="str">
        <f>IF(ISERR(FIND("08",GERAL[[#This Row],[ODS]])),"NÃO","SIM")</f>
        <v>NÃO</v>
      </c>
      <c r="S1659" s="2" t="str">
        <f>IF(ISERR(FIND("09",GERAL[[#This Row],[ODS]])),"NÃO","SIM")</f>
        <v>NÃO</v>
      </c>
      <c r="T1659" s="2" t="str">
        <f>IF(ISERR(FIND("10",GERAL[[#This Row],[ODS]])),"NÃO","SIM")</f>
        <v>NÃO</v>
      </c>
      <c r="U1659" s="2" t="str">
        <f>IF(ISERR(FIND("11",GERAL[[#This Row],[ODS]])),"NÃO","SIM")</f>
        <v>NÃO</v>
      </c>
      <c r="V1659" s="2" t="str">
        <f>IF(ISERR(FIND("12",GERAL[[#This Row],[ODS]])),"NÃO","SIM")</f>
        <v>NÃO</v>
      </c>
      <c r="W1659" s="2" t="str">
        <f>IF(ISERR(FIND("13",GERAL[[#This Row],[ODS]])),"NÃO","SIM")</f>
        <v>NÃO</v>
      </c>
      <c r="X1659" s="2" t="str">
        <f>IF(ISERR(FIND("14",GERAL[[#This Row],[ODS]])),"NÃO","SIM")</f>
        <v>NÃO</v>
      </c>
      <c r="Y1659" s="2" t="str">
        <f>IF(ISERR(FIND("15",GERAL[[#This Row],[ODS]])),"NÃO","SIM")</f>
        <v>NÃO</v>
      </c>
      <c r="Z1659" s="2" t="str">
        <f>IF(ISERR(FIND("16",GERAL[[#This Row],[ODS]])),"NÃO","SIM")</f>
        <v>SIM</v>
      </c>
      <c r="AA1659" s="2" t="str">
        <f>IF(ISERR(FIND("17",GERAL[[#This Row],[ODS]])),"NÃO","SIM")</f>
        <v>SIM</v>
      </c>
      <c r="AB1659" s="1">
        <v>93.082545279705002</v>
      </c>
      <c r="AC1659" s="1">
        <v>98.566332344524824</v>
      </c>
      <c r="AD1659" s="1">
        <v>100</v>
      </c>
      <c r="AE1659" s="1">
        <v>100</v>
      </c>
      <c r="AF1659" s="1">
        <v>100</v>
      </c>
      <c r="AG1659" s="1" t="str">
        <f>GERAL[[#This Row],[SIGLA]]&amp;GERAL[[#This Row],[CÓD]]</f>
        <v>MTSF_SF</v>
      </c>
      <c r="AH1659" s="1">
        <f ca="1">VLOOKUP(GERAL[[#This Row],[REF_NOTA]],BASE_NOTAS[],7,FALSE)</f>
        <v>86.074686796904501</v>
      </c>
      <c r="AI1659" s="31">
        <f ca="1">IF(GERAL[[#This Row],[Nota 2025]]="",0,GERAL[[#This Row],[Nota 2026]]-GERAL[[#This Row],[Nota 2025]])</f>
        <v>-13.925313203095499</v>
      </c>
    </row>
    <row r="1660" spans="1:35" ht="17" x14ac:dyDescent="0.35">
      <c r="A1660" s="2" t="s">
        <v>167</v>
      </c>
      <c r="B1660" s="2" t="s">
        <v>193</v>
      </c>
      <c r="C1660" s="2" t="s">
        <v>216</v>
      </c>
      <c r="D1660" s="15" t="s">
        <v>57</v>
      </c>
      <c r="E1660" s="2" t="s">
        <v>126</v>
      </c>
      <c r="F1660" s="2" t="str">
        <f>VLOOKUP(GERAL[[#This Row],[CÓD]],SEALL,6,FALSE)</f>
        <v>G</v>
      </c>
      <c r="G166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6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6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60" s="2" t="str">
        <f>VLOOKUP(GERAL[[#This Row],[CÓD]],SEALL,4,FALSE)</f>
        <v>16, 17</v>
      </c>
      <c r="K1660" s="2" t="str">
        <f>IF(ISERR(FIND("01",GERAL[[#This Row],[ODS]])),"NÃO","SIM")</f>
        <v>NÃO</v>
      </c>
      <c r="L1660" s="2" t="str">
        <f>IF(ISERR(FIND("02",GERAL[[#This Row],[ODS]])),"NÃO","SIM")</f>
        <v>NÃO</v>
      </c>
      <c r="M1660" s="2" t="str">
        <f>IF(ISERR(FIND("03",GERAL[[#This Row],[ODS]])),"NÃO","SIM")</f>
        <v>NÃO</v>
      </c>
      <c r="N1660" s="2" t="str">
        <f>IF(ISERR(FIND("04",GERAL[[#This Row],[ODS]])),"NÃO","SIM")</f>
        <v>NÃO</v>
      </c>
      <c r="O1660" s="2" t="str">
        <f>IF(ISERR(FIND("05",GERAL[[#This Row],[ODS]])),"NÃO","SIM")</f>
        <v>NÃO</v>
      </c>
      <c r="P1660" s="2" t="str">
        <f>IF(ISERR(FIND("06",GERAL[[#This Row],[ODS]])),"NÃO","SIM")</f>
        <v>NÃO</v>
      </c>
      <c r="Q1660" s="2" t="str">
        <f>IF(ISERR(FIND("07",GERAL[[#This Row],[ODS]])),"NÃO","SIM")</f>
        <v>NÃO</v>
      </c>
      <c r="R1660" s="2" t="str">
        <f>IF(ISERR(FIND("08",GERAL[[#This Row],[ODS]])),"NÃO","SIM")</f>
        <v>NÃO</v>
      </c>
      <c r="S1660" s="2" t="str">
        <f>IF(ISERR(FIND("09",GERAL[[#This Row],[ODS]])),"NÃO","SIM")</f>
        <v>NÃO</v>
      </c>
      <c r="T1660" s="2" t="str">
        <f>IF(ISERR(FIND("10",GERAL[[#This Row],[ODS]])),"NÃO","SIM")</f>
        <v>NÃO</v>
      </c>
      <c r="U1660" s="2" t="str">
        <f>IF(ISERR(FIND("11",GERAL[[#This Row],[ODS]])),"NÃO","SIM")</f>
        <v>NÃO</v>
      </c>
      <c r="V1660" s="2" t="str">
        <f>IF(ISERR(FIND("12",GERAL[[#This Row],[ODS]])),"NÃO","SIM")</f>
        <v>NÃO</v>
      </c>
      <c r="W1660" s="2" t="str">
        <f>IF(ISERR(FIND("13",GERAL[[#This Row],[ODS]])),"NÃO","SIM")</f>
        <v>NÃO</v>
      </c>
      <c r="X1660" s="2" t="str">
        <f>IF(ISERR(FIND("14",GERAL[[#This Row],[ODS]])),"NÃO","SIM")</f>
        <v>NÃO</v>
      </c>
      <c r="Y1660" s="2" t="str">
        <f>IF(ISERR(FIND("15",GERAL[[#This Row],[ODS]])),"NÃO","SIM")</f>
        <v>NÃO</v>
      </c>
      <c r="Z1660" s="2" t="str">
        <f>IF(ISERR(FIND("16",GERAL[[#This Row],[ODS]])),"NÃO","SIM")</f>
        <v>SIM</v>
      </c>
      <c r="AA1660" s="2" t="str">
        <f>IF(ISERR(FIND("17",GERAL[[#This Row],[ODS]])),"NÃO","SIM")</f>
        <v>SIM</v>
      </c>
      <c r="AB1660" s="1">
        <v>82.277841477923545</v>
      </c>
      <c r="AC1660" s="1">
        <v>80.791402765822681</v>
      </c>
      <c r="AD1660" s="1">
        <v>79.161310153320386</v>
      </c>
      <c r="AE1660" s="1">
        <v>82.898648634541232</v>
      </c>
      <c r="AF1660" s="1">
        <v>82.67364676162785</v>
      </c>
      <c r="AG1660" s="1" t="str">
        <f>GERAL[[#This Row],[SIGLA]]&amp;GERAL[[#This Row],[CÓD]]</f>
        <v>MSSF_SF</v>
      </c>
      <c r="AH1660" s="1">
        <f ca="1">VLOOKUP(GERAL[[#This Row],[REF_NOTA]],BASE_NOTAS[],7,FALSE)</f>
        <v>71.306333699451358</v>
      </c>
      <c r="AI1660" s="31">
        <f ca="1">IF(GERAL[[#This Row],[Nota 2025]]="",0,GERAL[[#This Row],[Nota 2026]]-GERAL[[#This Row],[Nota 2025]])</f>
        <v>-11.367313062176493</v>
      </c>
    </row>
    <row r="1661" spans="1:35" ht="17" x14ac:dyDescent="0.35">
      <c r="A1661" s="2" t="s">
        <v>166</v>
      </c>
      <c r="B1661" s="2" t="s">
        <v>192</v>
      </c>
      <c r="C1661" s="2" t="s">
        <v>216</v>
      </c>
      <c r="D1661" s="15" t="s">
        <v>57</v>
      </c>
      <c r="E1661" s="2" t="s">
        <v>126</v>
      </c>
      <c r="F1661" s="2" t="str">
        <f>VLOOKUP(GERAL[[#This Row],[CÓD]],SEALL,6,FALSE)</f>
        <v>G</v>
      </c>
      <c r="G166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6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6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61" s="2" t="str">
        <f>VLOOKUP(GERAL[[#This Row],[CÓD]],SEALL,4,FALSE)</f>
        <v>16, 17</v>
      </c>
      <c r="K1661" s="2" t="str">
        <f>IF(ISERR(FIND("01",GERAL[[#This Row],[ODS]])),"NÃO","SIM")</f>
        <v>NÃO</v>
      </c>
      <c r="L1661" s="2" t="str">
        <f>IF(ISERR(FIND("02",GERAL[[#This Row],[ODS]])),"NÃO","SIM")</f>
        <v>NÃO</v>
      </c>
      <c r="M1661" s="2" t="str">
        <f>IF(ISERR(FIND("03",GERAL[[#This Row],[ODS]])),"NÃO","SIM")</f>
        <v>NÃO</v>
      </c>
      <c r="N1661" s="2" t="str">
        <f>IF(ISERR(FIND("04",GERAL[[#This Row],[ODS]])),"NÃO","SIM")</f>
        <v>NÃO</v>
      </c>
      <c r="O1661" s="2" t="str">
        <f>IF(ISERR(FIND("05",GERAL[[#This Row],[ODS]])),"NÃO","SIM")</f>
        <v>NÃO</v>
      </c>
      <c r="P1661" s="2" t="str">
        <f>IF(ISERR(FIND("06",GERAL[[#This Row],[ODS]])),"NÃO","SIM")</f>
        <v>NÃO</v>
      </c>
      <c r="Q1661" s="2" t="str">
        <f>IF(ISERR(FIND("07",GERAL[[#This Row],[ODS]])),"NÃO","SIM")</f>
        <v>NÃO</v>
      </c>
      <c r="R1661" s="2" t="str">
        <f>IF(ISERR(FIND("08",GERAL[[#This Row],[ODS]])),"NÃO","SIM")</f>
        <v>NÃO</v>
      </c>
      <c r="S1661" s="2" t="str">
        <f>IF(ISERR(FIND("09",GERAL[[#This Row],[ODS]])),"NÃO","SIM")</f>
        <v>NÃO</v>
      </c>
      <c r="T1661" s="2" t="str">
        <f>IF(ISERR(FIND("10",GERAL[[#This Row],[ODS]])),"NÃO","SIM")</f>
        <v>NÃO</v>
      </c>
      <c r="U1661" s="2" t="str">
        <f>IF(ISERR(FIND("11",GERAL[[#This Row],[ODS]])),"NÃO","SIM")</f>
        <v>NÃO</v>
      </c>
      <c r="V1661" s="2" t="str">
        <f>IF(ISERR(FIND("12",GERAL[[#This Row],[ODS]])),"NÃO","SIM")</f>
        <v>NÃO</v>
      </c>
      <c r="W1661" s="2" t="str">
        <f>IF(ISERR(FIND("13",GERAL[[#This Row],[ODS]])),"NÃO","SIM")</f>
        <v>NÃO</v>
      </c>
      <c r="X1661" s="2" t="str">
        <f>IF(ISERR(FIND("14",GERAL[[#This Row],[ODS]])),"NÃO","SIM")</f>
        <v>NÃO</v>
      </c>
      <c r="Y1661" s="2" t="str">
        <f>IF(ISERR(FIND("15",GERAL[[#This Row],[ODS]])),"NÃO","SIM")</f>
        <v>NÃO</v>
      </c>
      <c r="Z1661" s="2" t="str">
        <f>IF(ISERR(FIND("16",GERAL[[#This Row],[ODS]])),"NÃO","SIM")</f>
        <v>SIM</v>
      </c>
      <c r="AA1661" s="2" t="str">
        <f>IF(ISERR(FIND("17",GERAL[[#This Row],[ODS]])),"NÃO","SIM")</f>
        <v>SIM</v>
      </c>
      <c r="AB1661" s="1">
        <v>38.611643136630967</v>
      </c>
      <c r="AC1661" s="1">
        <v>13.369111399879031</v>
      </c>
      <c r="AD1661" s="1">
        <v>18.876365673705564</v>
      </c>
      <c r="AE1661" s="1">
        <v>9.6876648682224697</v>
      </c>
      <c r="AF1661" s="1">
        <v>21.563926194255828</v>
      </c>
      <c r="AG1661" s="1" t="str">
        <f>GERAL[[#This Row],[SIGLA]]&amp;GERAL[[#This Row],[CÓD]]</f>
        <v>MGSF_SF</v>
      </c>
      <c r="AH1661" s="1">
        <f ca="1">VLOOKUP(GERAL[[#This Row],[REF_NOTA]],BASE_NOTAS[],7,FALSE)</f>
        <v>18.451427708696841</v>
      </c>
      <c r="AI1661" s="31">
        <f ca="1">IF(GERAL[[#This Row],[Nota 2025]]="",0,GERAL[[#This Row],[Nota 2026]]-GERAL[[#This Row],[Nota 2025]])</f>
        <v>-3.1124984855589872</v>
      </c>
    </row>
    <row r="1662" spans="1:35" ht="17" x14ac:dyDescent="0.35">
      <c r="A1662" s="2" t="s">
        <v>169</v>
      </c>
      <c r="B1662" s="2" t="s">
        <v>196</v>
      </c>
      <c r="C1662" s="2" t="s">
        <v>216</v>
      </c>
      <c r="D1662" s="15" t="s">
        <v>57</v>
      </c>
      <c r="E1662" s="2" t="s">
        <v>126</v>
      </c>
      <c r="F1662" s="2" t="str">
        <f>VLOOKUP(GERAL[[#This Row],[CÓD]],SEALL,6,FALSE)</f>
        <v>G</v>
      </c>
      <c r="G166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6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6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62" s="2" t="str">
        <f>VLOOKUP(GERAL[[#This Row],[CÓD]],SEALL,4,FALSE)</f>
        <v>16, 17</v>
      </c>
      <c r="K1662" s="2" t="str">
        <f>IF(ISERR(FIND("01",GERAL[[#This Row],[ODS]])),"NÃO","SIM")</f>
        <v>NÃO</v>
      </c>
      <c r="L1662" s="2" t="str">
        <f>IF(ISERR(FIND("02",GERAL[[#This Row],[ODS]])),"NÃO","SIM")</f>
        <v>NÃO</v>
      </c>
      <c r="M1662" s="2" t="str">
        <f>IF(ISERR(FIND("03",GERAL[[#This Row],[ODS]])),"NÃO","SIM")</f>
        <v>NÃO</v>
      </c>
      <c r="N1662" s="2" t="str">
        <f>IF(ISERR(FIND("04",GERAL[[#This Row],[ODS]])),"NÃO","SIM")</f>
        <v>NÃO</v>
      </c>
      <c r="O1662" s="2" t="str">
        <f>IF(ISERR(FIND("05",GERAL[[#This Row],[ODS]])),"NÃO","SIM")</f>
        <v>NÃO</v>
      </c>
      <c r="P1662" s="2" t="str">
        <f>IF(ISERR(FIND("06",GERAL[[#This Row],[ODS]])),"NÃO","SIM")</f>
        <v>NÃO</v>
      </c>
      <c r="Q1662" s="2" t="str">
        <f>IF(ISERR(FIND("07",GERAL[[#This Row],[ODS]])),"NÃO","SIM")</f>
        <v>NÃO</v>
      </c>
      <c r="R1662" s="2" t="str">
        <f>IF(ISERR(FIND("08",GERAL[[#This Row],[ODS]])),"NÃO","SIM")</f>
        <v>NÃO</v>
      </c>
      <c r="S1662" s="2" t="str">
        <f>IF(ISERR(FIND("09",GERAL[[#This Row],[ODS]])),"NÃO","SIM")</f>
        <v>NÃO</v>
      </c>
      <c r="T1662" s="2" t="str">
        <f>IF(ISERR(FIND("10",GERAL[[#This Row],[ODS]])),"NÃO","SIM")</f>
        <v>NÃO</v>
      </c>
      <c r="U1662" s="2" t="str">
        <f>IF(ISERR(FIND("11",GERAL[[#This Row],[ODS]])),"NÃO","SIM")</f>
        <v>NÃO</v>
      </c>
      <c r="V1662" s="2" t="str">
        <f>IF(ISERR(FIND("12",GERAL[[#This Row],[ODS]])),"NÃO","SIM")</f>
        <v>NÃO</v>
      </c>
      <c r="W1662" s="2" t="str">
        <f>IF(ISERR(FIND("13",GERAL[[#This Row],[ODS]])),"NÃO","SIM")</f>
        <v>NÃO</v>
      </c>
      <c r="X1662" s="2" t="str">
        <f>IF(ISERR(FIND("14",GERAL[[#This Row],[ODS]])),"NÃO","SIM")</f>
        <v>NÃO</v>
      </c>
      <c r="Y1662" s="2" t="str">
        <f>IF(ISERR(FIND("15",GERAL[[#This Row],[ODS]])),"NÃO","SIM")</f>
        <v>NÃO</v>
      </c>
      <c r="Z1662" s="2" t="str">
        <f>IF(ISERR(FIND("16",GERAL[[#This Row],[ODS]])),"NÃO","SIM")</f>
        <v>SIM</v>
      </c>
      <c r="AA1662" s="2" t="str">
        <f>IF(ISERR(FIND("17",GERAL[[#This Row],[ODS]])),"NÃO","SIM")</f>
        <v>SIM</v>
      </c>
      <c r="AB1662" s="1">
        <v>93.705580126527295</v>
      </c>
      <c r="AC1662" s="1">
        <v>89.788573203814465</v>
      </c>
      <c r="AD1662" s="1">
        <v>89.395333747413204</v>
      </c>
      <c r="AE1662" s="1">
        <v>88.310925077915726</v>
      </c>
      <c r="AF1662" s="1">
        <v>90.422502170293399</v>
      </c>
      <c r="AG1662" s="1" t="str">
        <f>GERAL[[#This Row],[SIGLA]]&amp;GERAL[[#This Row],[CÓD]]</f>
        <v>PASF_SF</v>
      </c>
      <c r="AH1662" s="1">
        <f ca="1">VLOOKUP(GERAL[[#This Row],[REF_NOTA]],BASE_NOTAS[],7,FALSE)</f>
        <v>77.209591779340926</v>
      </c>
      <c r="AI1662" s="31">
        <f ca="1">IF(GERAL[[#This Row],[Nota 2025]]="",0,GERAL[[#This Row],[Nota 2026]]-GERAL[[#This Row],[Nota 2025]])</f>
        <v>-13.212910390952473</v>
      </c>
    </row>
    <row r="1663" spans="1:35" ht="17" x14ac:dyDescent="0.35">
      <c r="A1663" s="2" t="s">
        <v>170</v>
      </c>
      <c r="B1663" s="2" t="s">
        <v>197</v>
      </c>
      <c r="C1663" s="2" t="s">
        <v>216</v>
      </c>
      <c r="D1663" s="15" t="s">
        <v>57</v>
      </c>
      <c r="E1663" s="2" t="s">
        <v>126</v>
      </c>
      <c r="F1663" s="2" t="str">
        <f>VLOOKUP(GERAL[[#This Row],[CÓD]],SEALL,6,FALSE)</f>
        <v>G</v>
      </c>
      <c r="G166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6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6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63" s="2" t="str">
        <f>VLOOKUP(GERAL[[#This Row],[CÓD]],SEALL,4,FALSE)</f>
        <v>16, 17</v>
      </c>
      <c r="K1663" s="2" t="str">
        <f>IF(ISERR(FIND("01",GERAL[[#This Row],[ODS]])),"NÃO","SIM")</f>
        <v>NÃO</v>
      </c>
      <c r="L1663" s="2" t="str">
        <f>IF(ISERR(FIND("02",GERAL[[#This Row],[ODS]])),"NÃO","SIM")</f>
        <v>NÃO</v>
      </c>
      <c r="M1663" s="2" t="str">
        <f>IF(ISERR(FIND("03",GERAL[[#This Row],[ODS]])),"NÃO","SIM")</f>
        <v>NÃO</v>
      </c>
      <c r="N1663" s="2" t="str">
        <f>IF(ISERR(FIND("04",GERAL[[#This Row],[ODS]])),"NÃO","SIM")</f>
        <v>NÃO</v>
      </c>
      <c r="O1663" s="2" t="str">
        <f>IF(ISERR(FIND("05",GERAL[[#This Row],[ODS]])),"NÃO","SIM")</f>
        <v>NÃO</v>
      </c>
      <c r="P1663" s="2" t="str">
        <f>IF(ISERR(FIND("06",GERAL[[#This Row],[ODS]])),"NÃO","SIM")</f>
        <v>NÃO</v>
      </c>
      <c r="Q1663" s="2" t="str">
        <f>IF(ISERR(FIND("07",GERAL[[#This Row],[ODS]])),"NÃO","SIM")</f>
        <v>NÃO</v>
      </c>
      <c r="R1663" s="2" t="str">
        <f>IF(ISERR(FIND("08",GERAL[[#This Row],[ODS]])),"NÃO","SIM")</f>
        <v>NÃO</v>
      </c>
      <c r="S1663" s="2" t="str">
        <f>IF(ISERR(FIND("09",GERAL[[#This Row],[ODS]])),"NÃO","SIM")</f>
        <v>NÃO</v>
      </c>
      <c r="T1663" s="2" t="str">
        <f>IF(ISERR(FIND("10",GERAL[[#This Row],[ODS]])),"NÃO","SIM")</f>
        <v>NÃO</v>
      </c>
      <c r="U1663" s="2" t="str">
        <f>IF(ISERR(FIND("11",GERAL[[#This Row],[ODS]])),"NÃO","SIM")</f>
        <v>NÃO</v>
      </c>
      <c r="V1663" s="2" t="str">
        <f>IF(ISERR(FIND("12",GERAL[[#This Row],[ODS]])),"NÃO","SIM")</f>
        <v>NÃO</v>
      </c>
      <c r="W1663" s="2" t="str">
        <f>IF(ISERR(FIND("13",GERAL[[#This Row],[ODS]])),"NÃO","SIM")</f>
        <v>NÃO</v>
      </c>
      <c r="X1663" s="2" t="str">
        <f>IF(ISERR(FIND("14",GERAL[[#This Row],[ODS]])),"NÃO","SIM")</f>
        <v>NÃO</v>
      </c>
      <c r="Y1663" s="2" t="str">
        <f>IF(ISERR(FIND("15",GERAL[[#This Row],[ODS]])),"NÃO","SIM")</f>
        <v>NÃO</v>
      </c>
      <c r="Z1663" s="2" t="str">
        <f>IF(ISERR(FIND("16",GERAL[[#This Row],[ODS]])),"NÃO","SIM")</f>
        <v>SIM</v>
      </c>
      <c r="AA1663" s="2" t="str">
        <f>IF(ISERR(FIND("17",GERAL[[#This Row],[ODS]])),"NÃO","SIM")</f>
        <v>SIM</v>
      </c>
      <c r="AB1663" s="1">
        <v>91.117312842934098</v>
      </c>
      <c r="AC1663" s="1">
        <v>91.939021776825598</v>
      </c>
      <c r="AD1663" s="1">
        <v>91.826443023942431</v>
      </c>
      <c r="AE1663" s="1">
        <v>91.048358106822988</v>
      </c>
      <c r="AF1663" s="1">
        <v>94.648234720473042</v>
      </c>
      <c r="AG1663" s="1" t="str">
        <f>GERAL[[#This Row],[SIGLA]]&amp;GERAL[[#This Row],[CÓD]]</f>
        <v>PBSF_SF</v>
      </c>
      <c r="AH1663" s="1">
        <f ca="1">VLOOKUP(GERAL[[#This Row],[REF_NOTA]],BASE_NOTAS[],7,FALSE)</f>
        <v>79.364411063401974</v>
      </c>
      <c r="AI1663" s="31">
        <f ca="1">IF(GERAL[[#This Row],[Nota 2025]]="",0,GERAL[[#This Row],[Nota 2026]]-GERAL[[#This Row],[Nota 2025]])</f>
        <v>-15.283823657071068</v>
      </c>
    </row>
    <row r="1664" spans="1:35" ht="17" x14ac:dyDescent="0.35">
      <c r="A1664" s="2" t="s">
        <v>173</v>
      </c>
      <c r="B1664" s="2" t="s">
        <v>200</v>
      </c>
      <c r="C1664" s="2" t="s">
        <v>216</v>
      </c>
      <c r="D1664" s="15" t="s">
        <v>57</v>
      </c>
      <c r="E1664" s="2" t="s">
        <v>126</v>
      </c>
      <c r="F1664" s="2" t="str">
        <f>VLOOKUP(GERAL[[#This Row],[CÓD]],SEALL,6,FALSE)</f>
        <v>G</v>
      </c>
      <c r="G166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6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6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64" s="2" t="str">
        <f>VLOOKUP(GERAL[[#This Row],[CÓD]],SEALL,4,FALSE)</f>
        <v>16, 17</v>
      </c>
      <c r="K1664" s="2" t="str">
        <f>IF(ISERR(FIND("01",GERAL[[#This Row],[ODS]])),"NÃO","SIM")</f>
        <v>NÃO</v>
      </c>
      <c r="L1664" s="2" t="str">
        <f>IF(ISERR(FIND("02",GERAL[[#This Row],[ODS]])),"NÃO","SIM")</f>
        <v>NÃO</v>
      </c>
      <c r="M1664" s="2" t="str">
        <f>IF(ISERR(FIND("03",GERAL[[#This Row],[ODS]])),"NÃO","SIM")</f>
        <v>NÃO</v>
      </c>
      <c r="N1664" s="2" t="str">
        <f>IF(ISERR(FIND("04",GERAL[[#This Row],[ODS]])),"NÃO","SIM")</f>
        <v>NÃO</v>
      </c>
      <c r="O1664" s="2" t="str">
        <f>IF(ISERR(FIND("05",GERAL[[#This Row],[ODS]])),"NÃO","SIM")</f>
        <v>NÃO</v>
      </c>
      <c r="P1664" s="2" t="str">
        <f>IF(ISERR(FIND("06",GERAL[[#This Row],[ODS]])),"NÃO","SIM")</f>
        <v>NÃO</v>
      </c>
      <c r="Q1664" s="2" t="str">
        <f>IF(ISERR(FIND("07",GERAL[[#This Row],[ODS]])),"NÃO","SIM")</f>
        <v>NÃO</v>
      </c>
      <c r="R1664" s="2" t="str">
        <f>IF(ISERR(FIND("08",GERAL[[#This Row],[ODS]])),"NÃO","SIM")</f>
        <v>NÃO</v>
      </c>
      <c r="S1664" s="2" t="str">
        <f>IF(ISERR(FIND("09",GERAL[[#This Row],[ODS]])),"NÃO","SIM")</f>
        <v>NÃO</v>
      </c>
      <c r="T1664" s="2" t="str">
        <f>IF(ISERR(FIND("10",GERAL[[#This Row],[ODS]])),"NÃO","SIM")</f>
        <v>NÃO</v>
      </c>
      <c r="U1664" s="2" t="str">
        <f>IF(ISERR(FIND("11",GERAL[[#This Row],[ODS]])),"NÃO","SIM")</f>
        <v>NÃO</v>
      </c>
      <c r="V1664" s="2" t="str">
        <f>IF(ISERR(FIND("12",GERAL[[#This Row],[ODS]])),"NÃO","SIM")</f>
        <v>NÃO</v>
      </c>
      <c r="W1664" s="2" t="str">
        <f>IF(ISERR(FIND("13",GERAL[[#This Row],[ODS]])),"NÃO","SIM")</f>
        <v>NÃO</v>
      </c>
      <c r="X1664" s="2" t="str">
        <f>IF(ISERR(FIND("14",GERAL[[#This Row],[ODS]])),"NÃO","SIM")</f>
        <v>NÃO</v>
      </c>
      <c r="Y1664" s="2" t="str">
        <f>IF(ISERR(FIND("15",GERAL[[#This Row],[ODS]])),"NÃO","SIM")</f>
        <v>NÃO</v>
      </c>
      <c r="Z1664" s="2" t="str">
        <f>IF(ISERR(FIND("16",GERAL[[#This Row],[ODS]])),"NÃO","SIM")</f>
        <v>SIM</v>
      </c>
      <c r="AA1664" s="2" t="str">
        <f>IF(ISERR(FIND("17",GERAL[[#This Row],[ODS]])),"NÃO","SIM")</f>
        <v>SIM</v>
      </c>
      <c r="AB1664" s="1">
        <v>83.383746296202958</v>
      </c>
      <c r="AC1664" s="1">
        <v>80.394045612028464</v>
      </c>
      <c r="AD1664" s="1">
        <v>84.30402356430892</v>
      </c>
      <c r="AE1664" s="1">
        <v>92.803889996212618</v>
      </c>
      <c r="AF1664" s="1">
        <v>95.842348998765956</v>
      </c>
      <c r="AG1664" s="1" t="str">
        <f>GERAL[[#This Row],[SIGLA]]&amp;GERAL[[#This Row],[CÓD]]</f>
        <v>PRSF_SF</v>
      </c>
      <c r="AH1664" s="1">
        <f ca="1">VLOOKUP(GERAL[[#This Row],[REF_NOTA]],BASE_NOTAS[],7,FALSE)</f>
        <v>82.372648266674531</v>
      </c>
      <c r="AI1664" s="31">
        <f ca="1">IF(GERAL[[#This Row],[Nota 2025]]="",0,GERAL[[#This Row],[Nota 2026]]-GERAL[[#This Row],[Nota 2025]])</f>
        <v>-13.469700732091425</v>
      </c>
    </row>
    <row r="1665" spans="1:35" ht="17" x14ac:dyDescent="0.35">
      <c r="A1665" s="2" t="s">
        <v>171</v>
      </c>
      <c r="B1665" s="2" t="s">
        <v>198</v>
      </c>
      <c r="C1665" s="2" t="s">
        <v>216</v>
      </c>
      <c r="D1665" s="15" t="s">
        <v>57</v>
      </c>
      <c r="E1665" s="2" t="s">
        <v>126</v>
      </c>
      <c r="F1665" s="2" t="str">
        <f>VLOOKUP(GERAL[[#This Row],[CÓD]],SEALL,6,FALSE)</f>
        <v>G</v>
      </c>
      <c r="G166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6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6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65" s="2" t="str">
        <f>VLOOKUP(GERAL[[#This Row],[CÓD]],SEALL,4,FALSE)</f>
        <v>16, 17</v>
      </c>
      <c r="K1665" s="2" t="str">
        <f>IF(ISERR(FIND("01",GERAL[[#This Row],[ODS]])),"NÃO","SIM")</f>
        <v>NÃO</v>
      </c>
      <c r="L1665" s="2" t="str">
        <f>IF(ISERR(FIND("02",GERAL[[#This Row],[ODS]])),"NÃO","SIM")</f>
        <v>NÃO</v>
      </c>
      <c r="M1665" s="2" t="str">
        <f>IF(ISERR(FIND("03",GERAL[[#This Row],[ODS]])),"NÃO","SIM")</f>
        <v>NÃO</v>
      </c>
      <c r="N1665" s="2" t="str">
        <f>IF(ISERR(FIND("04",GERAL[[#This Row],[ODS]])),"NÃO","SIM")</f>
        <v>NÃO</v>
      </c>
      <c r="O1665" s="2" t="str">
        <f>IF(ISERR(FIND("05",GERAL[[#This Row],[ODS]])),"NÃO","SIM")</f>
        <v>NÃO</v>
      </c>
      <c r="P1665" s="2" t="str">
        <f>IF(ISERR(FIND("06",GERAL[[#This Row],[ODS]])),"NÃO","SIM")</f>
        <v>NÃO</v>
      </c>
      <c r="Q1665" s="2" t="str">
        <f>IF(ISERR(FIND("07",GERAL[[#This Row],[ODS]])),"NÃO","SIM")</f>
        <v>NÃO</v>
      </c>
      <c r="R1665" s="2" t="str">
        <f>IF(ISERR(FIND("08",GERAL[[#This Row],[ODS]])),"NÃO","SIM")</f>
        <v>NÃO</v>
      </c>
      <c r="S1665" s="2" t="str">
        <f>IF(ISERR(FIND("09",GERAL[[#This Row],[ODS]])),"NÃO","SIM")</f>
        <v>NÃO</v>
      </c>
      <c r="T1665" s="2" t="str">
        <f>IF(ISERR(FIND("10",GERAL[[#This Row],[ODS]])),"NÃO","SIM")</f>
        <v>NÃO</v>
      </c>
      <c r="U1665" s="2" t="str">
        <f>IF(ISERR(FIND("11",GERAL[[#This Row],[ODS]])),"NÃO","SIM")</f>
        <v>NÃO</v>
      </c>
      <c r="V1665" s="2" t="str">
        <f>IF(ISERR(FIND("12",GERAL[[#This Row],[ODS]])),"NÃO","SIM")</f>
        <v>NÃO</v>
      </c>
      <c r="W1665" s="2" t="str">
        <f>IF(ISERR(FIND("13",GERAL[[#This Row],[ODS]])),"NÃO","SIM")</f>
        <v>NÃO</v>
      </c>
      <c r="X1665" s="2" t="str">
        <f>IF(ISERR(FIND("14",GERAL[[#This Row],[ODS]])),"NÃO","SIM")</f>
        <v>NÃO</v>
      </c>
      <c r="Y1665" s="2" t="str">
        <f>IF(ISERR(FIND("15",GERAL[[#This Row],[ODS]])),"NÃO","SIM")</f>
        <v>NÃO</v>
      </c>
      <c r="Z1665" s="2" t="str">
        <f>IF(ISERR(FIND("16",GERAL[[#This Row],[ODS]])),"NÃO","SIM")</f>
        <v>SIM</v>
      </c>
      <c r="AA1665" s="2" t="str">
        <f>IF(ISERR(FIND("17",GERAL[[#This Row],[ODS]])),"NÃO","SIM")</f>
        <v>SIM</v>
      </c>
      <c r="AB1665" s="1">
        <v>80.146803827343078</v>
      </c>
      <c r="AC1665" s="1">
        <v>74.072718079123604</v>
      </c>
      <c r="AD1665" s="1">
        <v>73.265675632133949</v>
      </c>
      <c r="AE1665" s="1">
        <v>75.166308124039574</v>
      </c>
      <c r="AF1665" s="1">
        <v>80.280762606861657</v>
      </c>
      <c r="AG1665" s="1" t="str">
        <f>GERAL[[#This Row],[SIGLA]]&amp;GERAL[[#This Row],[CÓD]]</f>
        <v>PESF_SF</v>
      </c>
      <c r="AH1665" s="1">
        <f ca="1">VLOOKUP(GERAL[[#This Row],[REF_NOTA]],BASE_NOTAS[],7,FALSE)</f>
        <v>68.780388798467911</v>
      </c>
      <c r="AI1665" s="31">
        <f ca="1">IF(GERAL[[#This Row],[Nota 2025]]="",0,GERAL[[#This Row],[Nota 2026]]-GERAL[[#This Row],[Nota 2025]])</f>
        <v>-11.500373808393746</v>
      </c>
    </row>
    <row r="1666" spans="1:35" ht="17" x14ac:dyDescent="0.35">
      <c r="A1666" s="2" t="s">
        <v>172</v>
      </c>
      <c r="B1666" s="2" t="s">
        <v>199</v>
      </c>
      <c r="C1666" s="2" t="s">
        <v>216</v>
      </c>
      <c r="D1666" s="15" t="s">
        <v>57</v>
      </c>
      <c r="E1666" s="2" t="s">
        <v>126</v>
      </c>
      <c r="F1666" s="2" t="str">
        <f>VLOOKUP(GERAL[[#This Row],[CÓD]],SEALL,6,FALSE)</f>
        <v>G</v>
      </c>
      <c r="G166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6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6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66" s="2" t="str">
        <f>VLOOKUP(GERAL[[#This Row],[CÓD]],SEALL,4,FALSE)</f>
        <v>16, 17</v>
      </c>
      <c r="K1666" s="2" t="str">
        <f>IF(ISERR(FIND("01",GERAL[[#This Row],[ODS]])),"NÃO","SIM")</f>
        <v>NÃO</v>
      </c>
      <c r="L1666" s="2" t="str">
        <f>IF(ISERR(FIND("02",GERAL[[#This Row],[ODS]])),"NÃO","SIM")</f>
        <v>NÃO</v>
      </c>
      <c r="M1666" s="2" t="str">
        <f>IF(ISERR(FIND("03",GERAL[[#This Row],[ODS]])),"NÃO","SIM")</f>
        <v>NÃO</v>
      </c>
      <c r="N1666" s="2" t="str">
        <f>IF(ISERR(FIND("04",GERAL[[#This Row],[ODS]])),"NÃO","SIM")</f>
        <v>NÃO</v>
      </c>
      <c r="O1666" s="2" t="str">
        <f>IF(ISERR(FIND("05",GERAL[[#This Row],[ODS]])),"NÃO","SIM")</f>
        <v>NÃO</v>
      </c>
      <c r="P1666" s="2" t="str">
        <f>IF(ISERR(FIND("06",GERAL[[#This Row],[ODS]])),"NÃO","SIM")</f>
        <v>NÃO</v>
      </c>
      <c r="Q1666" s="2" t="str">
        <f>IF(ISERR(FIND("07",GERAL[[#This Row],[ODS]])),"NÃO","SIM")</f>
        <v>NÃO</v>
      </c>
      <c r="R1666" s="2" t="str">
        <f>IF(ISERR(FIND("08",GERAL[[#This Row],[ODS]])),"NÃO","SIM")</f>
        <v>NÃO</v>
      </c>
      <c r="S1666" s="2" t="str">
        <f>IF(ISERR(FIND("09",GERAL[[#This Row],[ODS]])),"NÃO","SIM")</f>
        <v>NÃO</v>
      </c>
      <c r="T1666" s="2" t="str">
        <f>IF(ISERR(FIND("10",GERAL[[#This Row],[ODS]])),"NÃO","SIM")</f>
        <v>NÃO</v>
      </c>
      <c r="U1666" s="2" t="str">
        <f>IF(ISERR(FIND("11",GERAL[[#This Row],[ODS]])),"NÃO","SIM")</f>
        <v>NÃO</v>
      </c>
      <c r="V1666" s="2" t="str">
        <f>IF(ISERR(FIND("12",GERAL[[#This Row],[ODS]])),"NÃO","SIM")</f>
        <v>NÃO</v>
      </c>
      <c r="W1666" s="2" t="str">
        <f>IF(ISERR(FIND("13",GERAL[[#This Row],[ODS]])),"NÃO","SIM")</f>
        <v>NÃO</v>
      </c>
      <c r="X1666" s="2" t="str">
        <f>IF(ISERR(FIND("14",GERAL[[#This Row],[ODS]])),"NÃO","SIM")</f>
        <v>NÃO</v>
      </c>
      <c r="Y1666" s="2" t="str">
        <f>IF(ISERR(FIND("15",GERAL[[#This Row],[ODS]])),"NÃO","SIM")</f>
        <v>NÃO</v>
      </c>
      <c r="Z1666" s="2" t="str">
        <f>IF(ISERR(FIND("16",GERAL[[#This Row],[ODS]])),"NÃO","SIM")</f>
        <v>SIM</v>
      </c>
      <c r="AA1666" s="2" t="str">
        <f>IF(ISERR(FIND("17",GERAL[[#This Row],[ODS]])),"NÃO","SIM")</f>
        <v>SIM</v>
      </c>
      <c r="AB1666" s="1">
        <v>83.376287862315252</v>
      </c>
      <c r="AC1666" s="1">
        <v>69.179425442011734</v>
      </c>
      <c r="AD1666" s="1">
        <v>66.262127371203889</v>
      </c>
      <c r="AE1666" s="1">
        <v>67.891288995550212</v>
      </c>
      <c r="AF1666" s="1">
        <v>65.865538195364749</v>
      </c>
      <c r="AG1666" s="1" t="str">
        <f>GERAL[[#This Row],[SIGLA]]&amp;GERAL[[#This Row],[CÓD]]</f>
        <v>PISF_SF</v>
      </c>
      <c r="AH1666" s="1">
        <f ca="1">VLOOKUP(GERAL[[#This Row],[REF_NOTA]],BASE_NOTAS[],7,FALSE)</f>
        <v>54.11888003425662</v>
      </c>
      <c r="AI1666" s="31">
        <f ca="1">IF(GERAL[[#This Row],[Nota 2025]]="",0,GERAL[[#This Row],[Nota 2026]]-GERAL[[#This Row],[Nota 2025]])</f>
        <v>-11.74665816110813</v>
      </c>
    </row>
    <row r="1667" spans="1:35" ht="17" x14ac:dyDescent="0.35">
      <c r="A1667" s="2" t="s">
        <v>174</v>
      </c>
      <c r="B1667" s="2" t="s">
        <v>201</v>
      </c>
      <c r="C1667" s="2" t="s">
        <v>216</v>
      </c>
      <c r="D1667" s="15" t="s">
        <v>57</v>
      </c>
      <c r="E1667" s="2" t="s">
        <v>126</v>
      </c>
      <c r="F1667" s="2" t="str">
        <f>VLOOKUP(GERAL[[#This Row],[CÓD]],SEALL,6,FALSE)</f>
        <v>G</v>
      </c>
      <c r="G166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6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6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67" s="2" t="str">
        <f>VLOOKUP(GERAL[[#This Row],[CÓD]],SEALL,4,FALSE)</f>
        <v>16, 17</v>
      </c>
      <c r="K1667" s="2" t="str">
        <f>IF(ISERR(FIND("01",GERAL[[#This Row],[ODS]])),"NÃO","SIM")</f>
        <v>NÃO</v>
      </c>
      <c r="L1667" s="2" t="str">
        <f>IF(ISERR(FIND("02",GERAL[[#This Row],[ODS]])),"NÃO","SIM")</f>
        <v>NÃO</v>
      </c>
      <c r="M1667" s="2" t="str">
        <f>IF(ISERR(FIND("03",GERAL[[#This Row],[ODS]])),"NÃO","SIM")</f>
        <v>NÃO</v>
      </c>
      <c r="N1667" s="2" t="str">
        <f>IF(ISERR(FIND("04",GERAL[[#This Row],[ODS]])),"NÃO","SIM")</f>
        <v>NÃO</v>
      </c>
      <c r="O1667" s="2" t="str">
        <f>IF(ISERR(FIND("05",GERAL[[#This Row],[ODS]])),"NÃO","SIM")</f>
        <v>NÃO</v>
      </c>
      <c r="P1667" s="2" t="str">
        <f>IF(ISERR(FIND("06",GERAL[[#This Row],[ODS]])),"NÃO","SIM")</f>
        <v>NÃO</v>
      </c>
      <c r="Q1667" s="2" t="str">
        <f>IF(ISERR(FIND("07",GERAL[[#This Row],[ODS]])),"NÃO","SIM")</f>
        <v>NÃO</v>
      </c>
      <c r="R1667" s="2" t="str">
        <f>IF(ISERR(FIND("08",GERAL[[#This Row],[ODS]])),"NÃO","SIM")</f>
        <v>NÃO</v>
      </c>
      <c r="S1667" s="2" t="str">
        <f>IF(ISERR(FIND("09",GERAL[[#This Row],[ODS]])),"NÃO","SIM")</f>
        <v>NÃO</v>
      </c>
      <c r="T1667" s="2" t="str">
        <f>IF(ISERR(FIND("10",GERAL[[#This Row],[ODS]])),"NÃO","SIM")</f>
        <v>NÃO</v>
      </c>
      <c r="U1667" s="2" t="str">
        <f>IF(ISERR(FIND("11",GERAL[[#This Row],[ODS]])),"NÃO","SIM")</f>
        <v>NÃO</v>
      </c>
      <c r="V1667" s="2" t="str">
        <f>IF(ISERR(FIND("12",GERAL[[#This Row],[ODS]])),"NÃO","SIM")</f>
        <v>NÃO</v>
      </c>
      <c r="W1667" s="2" t="str">
        <f>IF(ISERR(FIND("13",GERAL[[#This Row],[ODS]])),"NÃO","SIM")</f>
        <v>NÃO</v>
      </c>
      <c r="X1667" s="2" t="str">
        <f>IF(ISERR(FIND("14",GERAL[[#This Row],[ODS]])),"NÃO","SIM")</f>
        <v>NÃO</v>
      </c>
      <c r="Y1667" s="2" t="str">
        <f>IF(ISERR(FIND("15",GERAL[[#This Row],[ODS]])),"NÃO","SIM")</f>
        <v>NÃO</v>
      </c>
      <c r="Z1667" s="2" t="str">
        <f>IF(ISERR(FIND("16",GERAL[[#This Row],[ODS]])),"NÃO","SIM")</f>
        <v>SIM</v>
      </c>
      <c r="AA1667" s="2" t="str">
        <f>IF(ISERR(FIND("17",GERAL[[#This Row],[ODS]])),"NÃO","SIM")</f>
        <v>SIM</v>
      </c>
      <c r="AB1667" s="1">
        <v>0</v>
      </c>
      <c r="AC1667" s="1">
        <v>0</v>
      </c>
      <c r="AD1667" s="1">
        <v>13.809818435062638</v>
      </c>
      <c r="AE1667" s="1">
        <v>0</v>
      </c>
      <c r="AF1667" s="1">
        <v>0</v>
      </c>
      <c r="AG1667" s="1" t="str">
        <f>GERAL[[#This Row],[SIGLA]]&amp;GERAL[[#This Row],[CÓD]]</f>
        <v>RJSF_SF</v>
      </c>
      <c r="AH1667" s="1">
        <f ca="1">VLOOKUP(GERAL[[#This Row],[REF_NOTA]],BASE_NOTAS[],7,FALSE)</f>
        <v>0</v>
      </c>
      <c r="AI1667" s="31">
        <f ca="1">IF(GERAL[[#This Row],[Nota 2025]]="",0,GERAL[[#This Row],[Nota 2026]]-GERAL[[#This Row],[Nota 2025]])</f>
        <v>0</v>
      </c>
    </row>
    <row r="1668" spans="1:35" ht="17" x14ac:dyDescent="0.35">
      <c r="A1668" s="2" t="s">
        <v>175</v>
      </c>
      <c r="B1668" s="2" t="s">
        <v>202</v>
      </c>
      <c r="C1668" s="2" t="s">
        <v>216</v>
      </c>
      <c r="D1668" s="15" t="s">
        <v>57</v>
      </c>
      <c r="E1668" s="2" t="s">
        <v>126</v>
      </c>
      <c r="F1668" s="2" t="str">
        <f>VLOOKUP(GERAL[[#This Row],[CÓD]],SEALL,6,FALSE)</f>
        <v>G</v>
      </c>
      <c r="G166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6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6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68" s="2" t="str">
        <f>VLOOKUP(GERAL[[#This Row],[CÓD]],SEALL,4,FALSE)</f>
        <v>16, 17</v>
      </c>
      <c r="K1668" s="2" t="str">
        <f>IF(ISERR(FIND("01",GERAL[[#This Row],[ODS]])),"NÃO","SIM")</f>
        <v>NÃO</v>
      </c>
      <c r="L1668" s="2" t="str">
        <f>IF(ISERR(FIND("02",GERAL[[#This Row],[ODS]])),"NÃO","SIM")</f>
        <v>NÃO</v>
      </c>
      <c r="M1668" s="2" t="str">
        <f>IF(ISERR(FIND("03",GERAL[[#This Row],[ODS]])),"NÃO","SIM")</f>
        <v>NÃO</v>
      </c>
      <c r="N1668" s="2" t="str">
        <f>IF(ISERR(FIND("04",GERAL[[#This Row],[ODS]])),"NÃO","SIM")</f>
        <v>NÃO</v>
      </c>
      <c r="O1668" s="2" t="str">
        <f>IF(ISERR(FIND("05",GERAL[[#This Row],[ODS]])),"NÃO","SIM")</f>
        <v>NÃO</v>
      </c>
      <c r="P1668" s="2" t="str">
        <f>IF(ISERR(FIND("06",GERAL[[#This Row],[ODS]])),"NÃO","SIM")</f>
        <v>NÃO</v>
      </c>
      <c r="Q1668" s="2" t="str">
        <f>IF(ISERR(FIND("07",GERAL[[#This Row],[ODS]])),"NÃO","SIM")</f>
        <v>NÃO</v>
      </c>
      <c r="R1668" s="2" t="str">
        <f>IF(ISERR(FIND("08",GERAL[[#This Row],[ODS]])),"NÃO","SIM")</f>
        <v>NÃO</v>
      </c>
      <c r="S1668" s="2" t="str">
        <f>IF(ISERR(FIND("09",GERAL[[#This Row],[ODS]])),"NÃO","SIM")</f>
        <v>NÃO</v>
      </c>
      <c r="T1668" s="2" t="str">
        <f>IF(ISERR(FIND("10",GERAL[[#This Row],[ODS]])),"NÃO","SIM")</f>
        <v>NÃO</v>
      </c>
      <c r="U1668" s="2" t="str">
        <f>IF(ISERR(FIND("11",GERAL[[#This Row],[ODS]])),"NÃO","SIM")</f>
        <v>NÃO</v>
      </c>
      <c r="V1668" s="2" t="str">
        <f>IF(ISERR(FIND("12",GERAL[[#This Row],[ODS]])),"NÃO","SIM")</f>
        <v>NÃO</v>
      </c>
      <c r="W1668" s="2" t="str">
        <f>IF(ISERR(FIND("13",GERAL[[#This Row],[ODS]])),"NÃO","SIM")</f>
        <v>NÃO</v>
      </c>
      <c r="X1668" s="2" t="str">
        <f>IF(ISERR(FIND("14",GERAL[[#This Row],[ODS]])),"NÃO","SIM")</f>
        <v>NÃO</v>
      </c>
      <c r="Y1668" s="2" t="str">
        <f>IF(ISERR(FIND("15",GERAL[[#This Row],[ODS]])),"NÃO","SIM")</f>
        <v>NÃO</v>
      </c>
      <c r="Z1668" s="2" t="str">
        <f>IF(ISERR(FIND("16",GERAL[[#This Row],[ODS]])),"NÃO","SIM")</f>
        <v>SIM</v>
      </c>
      <c r="AA1668" s="2" t="str">
        <f>IF(ISERR(FIND("17",GERAL[[#This Row],[ODS]])),"NÃO","SIM")</f>
        <v>SIM</v>
      </c>
      <c r="AB1668" s="1">
        <v>82.747418214361801</v>
      </c>
      <c r="AC1668" s="1">
        <v>74.816307955632396</v>
      </c>
      <c r="AD1668" s="1">
        <v>74.73472573885816</v>
      </c>
      <c r="AE1668" s="1">
        <v>78.34096837296795</v>
      </c>
      <c r="AF1668" s="1">
        <v>75.800213404682182</v>
      </c>
      <c r="AG1668" s="1" t="str">
        <f>GERAL[[#This Row],[SIGLA]]&amp;GERAL[[#This Row],[CÓD]]</f>
        <v>RNSF_SF</v>
      </c>
      <c r="AH1668" s="1">
        <f ca="1">VLOOKUP(GERAL[[#This Row],[REF_NOTA]],BASE_NOTAS[],7,FALSE)</f>
        <v>62.548197014996084</v>
      </c>
      <c r="AI1668" s="31">
        <f ca="1">IF(GERAL[[#This Row],[Nota 2025]]="",0,GERAL[[#This Row],[Nota 2026]]-GERAL[[#This Row],[Nota 2025]])</f>
        <v>-13.252016389686098</v>
      </c>
    </row>
    <row r="1669" spans="1:35" ht="17" x14ac:dyDescent="0.35">
      <c r="A1669" s="2" t="s">
        <v>178</v>
      </c>
      <c r="B1669" s="2" t="s">
        <v>205</v>
      </c>
      <c r="C1669" s="2" t="s">
        <v>216</v>
      </c>
      <c r="D1669" s="15" t="s">
        <v>57</v>
      </c>
      <c r="E1669" s="2" t="s">
        <v>126</v>
      </c>
      <c r="F1669" s="2" t="str">
        <f>VLOOKUP(GERAL[[#This Row],[CÓD]],SEALL,6,FALSE)</f>
        <v>G</v>
      </c>
      <c r="G166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6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6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69" s="2" t="str">
        <f>VLOOKUP(GERAL[[#This Row],[CÓD]],SEALL,4,FALSE)</f>
        <v>16, 17</v>
      </c>
      <c r="K1669" s="2" t="str">
        <f>IF(ISERR(FIND("01",GERAL[[#This Row],[ODS]])),"NÃO","SIM")</f>
        <v>NÃO</v>
      </c>
      <c r="L1669" s="2" t="str">
        <f>IF(ISERR(FIND("02",GERAL[[#This Row],[ODS]])),"NÃO","SIM")</f>
        <v>NÃO</v>
      </c>
      <c r="M1669" s="2" t="str">
        <f>IF(ISERR(FIND("03",GERAL[[#This Row],[ODS]])),"NÃO","SIM")</f>
        <v>NÃO</v>
      </c>
      <c r="N1669" s="2" t="str">
        <f>IF(ISERR(FIND("04",GERAL[[#This Row],[ODS]])),"NÃO","SIM")</f>
        <v>NÃO</v>
      </c>
      <c r="O1669" s="2" t="str">
        <f>IF(ISERR(FIND("05",GERAL[[#This Row],[ODS]])),"NÃO","SIM")</f>
        <v>NÃO</v>
      </c>
      <c r="P1669" s="2" t="str">
        <f>IF(ISERR(FIND("06",GERAL[[#This Row],[ODS]])),"NÃO","SIM")</f>
        <v>NÃO</v>
      </c>
      <c r="Q1669" s="2" t="str">
        <f>IF(ISERR(FIND("07",GERAL[[#This Row],[ODS]])),"NÃO","SIM")</f>
        <v>NÃO</v>
      </c>
      <c r="R1669" s="2" t="str">
        <f>IF(ISERR(FIND("08",GERAL[[#This Row],[ODS]])),"NÃO","SIM")</f>
        <v>NÃO</v>
      </c>
      <c r="S1669" s="2" t="str">
        <f>IF(ISERR(FIND("09",GERAL[[#This Row],[ODS]])),"NÃO","SIM")</f>
        <v>NÃO</v>
      </c>
      <c r="T1669" s="2" t="str">
        <f>IF(ISERR(FIND("10",GERAL[[#This Row],[ODS]])),"NÃO","SIM")</f>
        <v>NÃO</v>
      </c>
      <c r="U1669" s="2" t="str">
        <f>IF(ISERR(FIND("11",GERAL[[#This Row],[ODS]])),"NÃO","SIM")</f>
        <v>NÃO</v>
      </c>
      <c r="V1669" s="2" t="str">
        <f>IF(ISERR(FIND("12",GERAL[[#This Row],[ODS]])),"NÃO","SIM")</f>
        <v>NÃO</v>
      </c>
      <c r="W1669" s="2" t="str">
        <f>IF(ISERR(FIND("13",GERAL[[#This Row],[ODS]])),"NÃO","SIM")</f>
        <v>NÃO</v>
      </c>
      <c r="X1669" s="2" t="str">
        <f>IF(ISERR(FIND("14",GERAL[[#This Row],[ODS]])),"NÃO","SIM")</f>
        <v>NÃO</v>
      </c>
      <c r="Y1669" s="2" t="str">
        <f>IF(ISERR(FIND("15",GERAL[[#This Row],[ODS]])),"NÃO","SIM")</f>
        <v>NÃO</v>
      </c>
      <c r="Z1669" s="2" t="str">
        <f>IF(ISERR(FIND("16",GERAL[[#This Row],[ODS]])),"NÃO","SIM")</f>
        <v>SIM</v>
      </c>
      <c r="AA1669" s="2" t="str">
        <f>IF(ISERR(FIND("17",GERAL[[#This Row],[ODS]])),"NÃO","SIM")</f>
        <v>SIM</v>
      </c>
      <c r="AB1669" s="1">
        <v>28.794825718053346</v>
      </c>
      <c r="AC1669" s="1">
        <v>7.3725161456457755</v>
      </c>
      <c r="AD1669" s="1">
        <v>0</v>
      </c>
      <c r="AE1669" s="1">
        <v>1.5373977562803134</v>
      </c>
      <c r="AF1669" s="1">
        <v>11.889146320845214</v>
      </c>
      <c r="AG1669" s="1" t="str">
        <f>GERAL[[#This Row],[SIGLA]]&amp;GERAL[[#This Row],[CÓD]]</f>
        <v>RSSF_SF</v>
      </c>
      <c r="AH1669" s="1">
        <f ca="1">VLOOKUP(GERAL[[#This Row],[REF_NOTA]],BASE_NOTAS[],7,FALSE)</f>
        <v>16.092731856889685</v>
      </c>
      <c r="AI1669" s="31">
        <f ca="1">IF(GERAL[[#This Row],[Nota 2025]]="",0,GERAL[[#This Row],[Nota 2026]]-GERAL[[#This Row],[Nota 2025]])</f>
        <v>4.2035855360444714</v>
      </c>
    </row>
    <row r="1670" spans="1:35" ht="17" x14ac:dyDescent="0.35">
      <c r="A1670" s="2" t="s">
        <v>176</v>
      </c>
      <c r="B1670" s="2" t="s">
        <v>203</v>
      </c>
      <c r="C1670" s="2" t="s">
        <v>216</v>
      </c>
      <c r="D1670" s="15" t="s">
        <v>57</v>
      </c>
      <c r="E1670" s="2" t="s">
        <v>126</v>
      </c>
      <c r="F1670" s="2" t="str">
        <f>VLOOKUP(GERAL[[#This Row],[CÓD]],SEALL,6,FALSE)</f>
        <v>G</v>
      </c>
      <c r="G167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7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7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70" s="2" t="str">
        <f>VLOOKUP(GERAL[[#This Row],[CÓD]],SEALL,4,FALSE)</f>
        <v>16, 17</v>
      </c>
      <c r="K1670" s="2" t="str">
        <f>IF(ISERR(FIND("01",GERAL[[#This Row],[ODS]])),"NÃO","SIM")</f>
        <v>NÃO</v>
      </c>
      <c r="L1670" s="2" t="str">
        <f>IF(ISERR(FIND("02",GERAL[[#This Row],[ODS]])),"NÃO","SIM")</f>
        <v>NÃO</v>
      </c>
      <c r="M1670" s="2" t="str">
        <f>IF(ISERR(FIND("03",GERAL[[#This Row],[ODS]])),"NÃO","SIM")</f>
        <v>NÃO</v>
      </c>
      <c r="N1670" s="2" t="str">
        <f>IF(ISERR(FIND("04",GERAL[[#This Row],[ODS]])),"NÃO","SIM")</f>
        <v>NÃO</v>
      </c>
      <c r="O1670" s="2" t="str">
        <f>IF(ISERR(FIND("05",GERAL[[#This Row],[ODS]])),"NÃO","SIM")</f>
        <v>NÃO</v>
      </c>
      <c r="P1670" s="2" t="str">
        <f>IF(ISERR(FIND("06",GERAL[[#This Row],[ODS]])),"NÃO","SIM")</f>
        <v>NÃO</v>
      </c>
      <c r="Q1670" s="2" t="str">
        <f>IF(ISERR(FIND("07",GERAL[[#This Row],[ODS]])),"NÃO","SIM")</f>
        <v>NÃO</v>
      </c>
      <c r="R1670" s="2" t="str">
        <f>IF(ISERR(FIND("08",GERAL[[#This Row],[ODS]])),"NÃO","SIM")</f>
        <v>NÃO</v>
      </c>
      <c r="S1670" s="2" t="str">
        <f>IF(ISERR(FIND("09",GERAL[[#This Row],[ODS]])),"NÃO","SIM")</f>
        <v>NÃO</v>
      </c>
      <c r="T1670" s="2" t="str">
        <f>IF(ISERR(FIND("10",GERAL[[#This Row],[ODS]])),"NÃO","SIM")</f>
        <v>NÃO</v>
      </c>
      <c r="U1670" s="2" t="str">
        <f>IF(ISERR(FIND("11",GERAL[[#This Row],[ODS]])),"NÃO","SIM")</f>
        <v>NÃO</v>
      </c>
      <c r="V1670" s="2" t="str">
        <f>IF(ISERR(FIND("12",GERAL[[#This Row],[ODS]])),"NÃO","SIM")</f>
        <v>NÃO</v>
      </c>
      <c r="W1670" s="2" t="str">
        <f>IF(ISERR(FIND("13",GERAL[[#This Row],[ODS]])),"NÃO","SIM")</f>
        <v>NÃO</v>
      </c>
      <c r="X1670" s="2" t="str">
        <f>IF(ISERR(FIND("14",GERAL[[#This Row],[ODS]])),"NÃO","SIM")</f>
        <v>NÃO</v>
      </c>
      <c r="Y1670" s="2" t="str">
        <f>IF(ISERR(FIND("15",GERAL[[#This Row],[ODS]])),"NÃO","SIM")</f>
        <v>NÃO</v>
      </c>
      <c r="Z1670" s="2" t="str">
        <f>IF(ISERR(FIND("16",GERAL[[#This Row],[ODS]])),"NÃO","SIM")</f>
        <v>SIM</v>
      </c>
      <c r="AA1670" s="2" t="str">
        <f>IF(ISERR(FIND("17",GERAL[[#This Row],[ODS]])),"NÃO","SIM")</f>
        <v>SIM</v>
      </c>
      <c r="AB1670" s="1">
        <v>88.311728588979378</v>
      </c>
      <c r="AC1670" s="1">
        <v>92.861584259438601</v>
      </c>
      <c r="AD1670" s="1">
        <v>86.867261241298948</v>
      </c>
      <c r="AE1670" s="1">
        <v>87.923480460346227</v>
      </c>
      <c r="AF1670" s="1">
        <v>94.191620981949285</v>
      </c>
      <c r="AG1670" s="1" t="str">
        <f>GERAL[[#This Row],[SIGLA]]&amp;GERAL[[#This Row],[CÓD]]</f>
        <v>ROSF_SF</v>
      </c>
      <c r="AH1670" s="1">
        <f ca="1">VLOOKUP(GERAL[[#This Row],[REF_NOTA]],BASE_NOTAS[],7,FALSE)</f>
        <v>82.411110034300847</v>
      </c>
      <c r="AI1670" s="31">
        <f ca="1">IF(GERAL[[#This Row],[Nota 2025]]="",0,GERAL[[#This Row],[Nota 2026]]-GERAL[[#This Row],[Nota 2025]])</f>
        <v>-11.780510947648438</v>
      </c>
    </row>
    <row r="1671" spans="1:35" ht="17" x14ac:dyDescent="0.35">
      <c r="A1671" s="2" t="s">
        <v>177</v>
      </c>
      <c r="B1671" s="2" t="s">
        <v>204</v>
      </c>
      <c r="C1671" s="2" t="s">
        <v>216</v>
      </c>
      <c r="D1671" s="15" t="s">
        <v>57</v>
      </c>
      <c r="E1671" s="2" t="s">
        <v>126</v>
      </c>
      <c r="F1671" s="2" t="str">
        <f>VLOOKUP(GERAL[[#This Row],[CÓD]],SEALL,6,FALSE)</f>
        <v>G</v>
      </c>
      <c r="G167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7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7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71" s="2" t="str">
        <f>VLOOKUP(GERAL[[#This Row],[CÓD]],SEALL,4,FALSE)</f>
        <v>16, 17</v>
      </c>
      <c r="K1671" s="2" t="str">
        <f>IF(ISERR(FIND("01",GERAL[[#This Row],[ODS]])),"NÃO","SIM")</f>
        <v>NÃO</v>
      </c>
      <c r="L1671" s="2" t="str">
        <f>IF(ISERR(FIND("02",GERAL[[#This Row],[ODS]])),"NÃO","SIM")</f>
        <v>NÃO</v>
      </c>
      <c r="M1671" s="2" t="str">
        <f>IF(ISERR(FIND("03",GERAL[[#This Row],[ODS]])),"NÃO","SIM")</f>
        <v>NÃO</v>
      </c>
      <c r="N1671" s="2" t="str">
        <f>IF(ISERR(FIND("04",GERAL[[#This Row],[ODS]])),"NÃO","SIM")</f>
        <v>NÃO</v>
      </c>
      <c r="O1671" s="2" t="str">
        <f>IF(ISERR(FIND("05",GERAL[[#This Row],[ODS]])),"NÃO","SIM")</f>
        <v>NÃO</v>
      </c>
      <c r="P1671" s="2" t="str">
        <f>IF(ISERR(FIND("06",GERAL[[#This Row],[ODS]])),"NÃO","SIM")</f>
        <v>NÃO</v>
      </c>
      <c r="Q1671" s="2" t="str">
        <f>IF(ISERR(FIND("07",GERAL[[#This Row],[ODS]])),"NÃO","SIM")</f>
        <v>NÃO</v>
      </c>
      <c r="R1671" s="2" t="str">
        <f>IF(ISERR(FIND("08",GERAL[[#This Row],[ODS]])),"NÃO","SIM")</f>
        <v>NÃO</v>
      </c>
      <c r="S1671" s="2" t="str">
        <f>IF(ISERR(FIND("09",GERAL[[#This Row],[ODS]])),"NÃO","SIM")</f>
        <v>NÃO</v>
      </c>
      <c r="T1671" s="2" t="str">
        <f>IF(ISERR(FIND("10",GERAL[[#This Row],[ODS]])),"NÃO","SIM")</f>
        <v>NÃO</v>
      </c>
      <c r="U1671" s="2" t="str">
        <f>IF(ISERR(FIND("11",GERAL[[#This Row],[ODS]])),"NÃO","SIM")</f>
        <v>NÃO</v>
      </c>
      <c r="V1671" s="2" t="str">
        <f>IF(ISERR(FIND("12",GERAL[[#This Row],[ODS]])),"NÃO","SIM")</f>
        <v>NÃO</v>
      </c>
      <c r="W1671" s="2" t="str">
        <f>IF(ISERR(FIND("13",GERAL[[#This Row],[ODS]])),"NÃO","SIM")</f>
        <v>NÃO</v>
      </c>
      <c r="X1671" s="2" t="str">
        <f>IF(ISERR(FIND("14",GERAL[[#This Row],[ODS]])),"NÃO","SIM")</f>
        <v>NÃO</v>
      </c>
      <c r="Y1671" s="2" t="str">
        <f>IF(ISERR(FIND("15",GERAL[[#This Row],[ODS]])),"NÃO","SIM")</f>
        <v>NÃO</v>
      </c>
      <c r="Z1671" s="2" t="str">
        <f>IF(ISERR(FIND("16",GERAL[[#This Row],[ODS]])),"NÃO","SIM")</f>
        <v>SIM</v>
      </c>
      <c r="AA1671" s="2" t="str">
        <f>IF(ISERR(FIND("17",GERAL[[#This Row],[ODS]])),"NÃO","SIM")</f>
        <v>SIM</v>
      </c>
      <c r="AB1671" s="1">
        <v>92.506745630660021</v>
      </c>
      <c r="AC1671" s="1">
        <v>91.90404694620554</v>
      </c>
      <c r="AD1671" s="1">
        <v>88.0133718206705</v>
      </c>
      <c r="AE1671" s="1">
        <v>87.977527941077312</v>
      </c>
      <c r="AF1671" s="1">
        <v>89.169905928515902</v>
      </c>
      <c r="AG1671" s="1" t="str">
        <f>GERAL[[#This Row],[SIGLA]]&amp;GERAL[[#This Row],[CÓD]]</f>
        <v>RRSF_SF</v>
      </c>
      <c r="AH1671" s="1">
        <f ca="1">VLOOKUP(GERAL[[#This Row],[REF_NOTA]],BASE_NOTAS[],7,FALSE)</f>
        <v>77.033368332336138</v>
      </c>
      <c r="AI1671" s="31">
        <f ca="1">IF(GERAL[[#This Row],[Nota 2025]]="",0,GERAL[[#This Row],[Nota 2026]]-GERAL[[#This Row],[Nota 2025]])</f>
        <v>-12.136537596179764</v>
      </c>
    </row>
    <row r="1672" spans="1:35" ht="17" x14ac:dyDescent="0.35">
      <c r="A1672" s="2" t="s">
        <v>179</v>
      </c>
      <c r="B1672" s="2" t="s">
        <v>194</v>
      </c>
      <c r="C1672" s="2" t="s">
        <v>216</v>
      </c>
      <c r="D1672" s="15" t="s">
        <v>57</v>
      </c>
      <c r="E1672" s="2" t="s">
        <v>126</v>
      </c>
      <c r="F1672" s="2" t="str">
        <f>VLOOKUP(GERAL[[#This Row],[CÓD]],SEALL,6,FALSE)</f>
        <v>G</v>
      </c>
      <c r="G167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7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7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72" s="2" t="str">
        <f>VLOOKUP(GERAL[[#This Row],[CÓD]],SEALL,4,FALSE)</f>
        <v>16, 17</v>
      </c>
      <c r="K1672" s="2" t="str">
        <f>IF(ISERR(FIND("01",GERAL[[#This Row],[ODS]])),"NÃO","SIM")</f>
        <v>NÃO</v>
      </c>
      <c r="L1672" s="2" t="str">
        <f>IF(ISERR(FIND("02",GERAL[[#This Row],[ODS]])),"NÃO","SIM")</f>
        <v>NÃO</v>
      </c>
      <c r="M1672" s="2" t="str">
        <f>IF(ISERR(FIND("03",GERAL[[#This Row],[ODS]])),"NÃO","SIM")</f>
        <v>NÃO</v>
      </c>
      <c r="N1672" s="2" t="str">
        <f>IF(ISERR(FIND("04",GERAL[[#This Row],[ODS]])),"NÃO","SIM")</f>
        <v>NÃO</v>
      </c>
      <c r="O1672" s="2" t="str">
        <f>IF(ISERR(FIND("05",GERAL[[#This Row],[ODS]])),"NÃO","SIM")</f>
        <v>NÃO</v>
      </c>
      <c r="P1672" s="2" t="str">
        <f>IF(ISERR(FIND("06",GERAL[[#This Row],[ODS]])),"NÃO","SIM")</f>
        <v>NÃO</v>
      </c>
      <c r="Q1672" s="2" t="str">
        <f>IF(ISERR(FIND("07",GERAL[[#This Row],[ODS]])),"NÃO","SIM")</f>
        <v>NÃO</v>
      </c>
      <c r="R1672" s="2" t="str">
        <f>IF(ISERR(FIND("08",GERAL[[#This Row],[ODS]])),"NÃO","SIM")</f>
        <v>NÃO</v>
      </c>
      <c r="S1672" s="2" t="str">
        <f>IF(ISERR(FIND("09",GERAL[[#This Row],[ODS]])),"NÃO","SIM")</f>
        <v>NÃO</v>
      </c>
      <c r="T1672" s="2" t="str">
        <f>IF(ISERR(FIND("10",GERAL[[#This Row],[ODS]])),"NÃO","SIM")</f>
        <v>NÃO</v>
      </c>
      <c r="U1672" s="2" t="str">
        <f>IF(ISERR(FIND("11",GERAL[[#This Row],[ODS]])),"NÃO","SIM")</f>
        <v>NÃO</v>
      </c>
      <c r="V1672" s="2" t="str">
        <f>IF(ISERR(FIND("12",GERAL[[#This Row],[ODS]])),"NÃO","SIM")</f>
        <v>NÃO</v>
      </c>
      <c r="W1672" s="2" t="str">
        <f>IF(ISERR(FIND("13",GERAL[[#This Row],[ODS]])),"NÃO","SIM")</f>
        <v>NÃO</v>
      </c>
      <c r="X1672" s="2" t="str">
        <f>IF(ISERR(FIND("14",GERAL[[#This Row],[ODS]])),"NÃO","SIM")</f>
        <v>NÃO</v>
      </c>
      <c r="Y1672" s="2" t="str">
        <f>IF(ISERR(FIND("15",GERAL[[#This Row],[ODS]])),"NÃO","SIM")</f>
        <v>NÃO</v>
      </c>
      <c r="Z1672" s="2" t="str">
        <f>IF(ISERR(FIND("16",GERAL[[#This Row],[ODS]])),"NÃO","SIM")</f>
        <v>SIM</v>
      </c>
      <c r="AA1672" s="2" t="str">
        <f>IF(ISERR(FIND("17",GERAL[[#This Row],[ODS]])),"NÃO","SIM")</f>
        <v>SIM</v>
      </c>
      <c r="AB1672" s="1">
        <v>73.406717192508182</v>
      </c>
      <c r="AC1672" s="1">
        <v>66.351956982029762</v>
      </c>
      <c r="AD1672" s="1">
        <v>70.082698672141987</v>
      </c>
      <c r="AE1672" s="1">
        <v>74.555849120722911</v>
      </c>
      <c r="AF1672" s="1">
        <v>81.058139239237534</v>
      </c>
      <c r="AG1672" s="1" t="str">
        <f>GERAL[[#This Row],[SIGLA]]&amp;GERAL[[#This Row],[CÓD]]</f>
        <v>SCSF_SF</v>
      </c>
      <c r="AH1672" s="1">
        <f ca="1">VLOOKUP(GERAL[[#This Row],[REF_NOTA]],BASE_NOTAS[],7,FALSE)</f>
        <v>71.91914398322308</v>
      </c>
      <c r="AI1672" s="31">
        <f ca="1">IF(GERAL[[#This Row],[Nota 2025]]="",0,GERAL[[#This Row],[Nota 2026]]-GERAL[[#This Row],[Nota 2025]])</f>
        <v>-9.1389952560144536</v>
      </c>
    </row>
    <row r="1673" spans="1:35" ht="17" x14ac:dyDescent="0.35">
      <c r="A1673" s="2" t="s">
        <v>181</v>
      </c>
      <c r="B1673" s="2" t="s">
        <v>186</v>
      </c>
      <c r="C1673" s="2" t="s">
        <v>216</v>
      </c>
      <c r="D1673" s="15" t="s">
        <v>57</v>
      </c>
      <c r="E1673" s="2" t="s">
        <v>126</v>
      </c>
      <c r="F1673" s="2" t="str">
        <f>VLOOKUP(GERAL[[#This Row],[CÓD]],SEALL,6,FALSE)</f>
        <v>G</v>
      </c>
      <c r="G167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7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7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73" s="2" t="str">
        <f>VLOOKUP(GERAL[[#This Row],[CÓD]],SEALL,4,FALSE)</f>
        <v>16, 17</v>
      </c>
      <c r="K1673" s="2" t="str">
        <f>IF(ISERR(FIND("01",GERAL[[#This Row],[ODS]])),"NÃO","SIM")</f>
        <v>NÃO</v>
      </c>
      <c r="L1673" s="2" t="str">
        <f>IF(ISERR(FIND("02",GERAL[[#This Row],[ODS]])),"NÃO","SIM")</f>
        <v>NÃO</v>
      </c>
      <c r="M1673" s="2" t="str">
        <f>IF(ISERR(FIND("03",GERAL[[#This Row],[ODS]])),"NÃO","SIM")</f>
        <v>NÃO</v>
      </c>
      <c r="N1673" s="2" t="str">
        <f>IF(ISERR(FIND("04",GERAL[[#This Row],[ODS]])),"NÃO","SIM")</f>
        <v>NÃO</v>
      </c>
      <c r="O1673" s="2" t="str">
        <f>IF(ISERR(FIND("05",GERAL[[#This Row],[ODS]])),"NÃO","SIM")</f>
        <v>NÃO</v>
      </c>
      <c r="P1673" s="2" t="str">
        <f>IF(ISERR(FIND("06",GERAL[[#This Row],[ODS]])),"NÃO","SIM")</f>
        <v>NÃO</v>
      </c>
      <c r="Q1673" s="2" t="str">
        <f>IF(ISERR(FIND("07",GERAL[[#This Row],[ODS]])),"NÃO","SIM")</f>
        <v>NÃO</v>
      </c>
      <c r="R1673" s="2" t="str">
        <f>IF(ISERR(FIND("08",GERAL[[#This Row],[ODS]])),"NÃO","SIM")</f>
        <v>NÃO</v>
      </c>
      <c r="S1673" s="2" t="str">
        <f>IF(ISERR(FIND("09",GERAL[[#This Row],[ODS]])),"NÃO","SIM")</f>
        <v>NÃO</v>
      </c>
      <c r="T1673" s="2" t="str">
        <f>IF(ISERR(FIND("10",GERAL[[#This Row],[ODS]])),"NÃO","SIM")</f>
        <v>NÃO</v>
      </c>
      <c r="U1673" s="2" t="str">
        <f>IF(ISERR(FIND("11",GERAL[[#This Row],[ODS]])),"NÃO","SIM")</f>
        <v>NÃO</v>
      </c>
      <c r="V1673" s="2" t="str">
        <f>IF(ISERR(FIND("12",GERAL[[#This Row],[ODS]])),"NÃO","SIM")</f>
        <v>NÃO</v>
      </c>
      <c r="W1673" s="2" t="str">
        <f>IF(ISERR(FIND("13",GERAL[[#This Row],[ODS]])),"NÃO","SIM")</f>
        <v>NÃO</v>
      </c>
      <c r="X1673" s="2" t="str">
        <f>IF(ISERR(FIND("14",GERAL[[#This Row],[ODS]])),"NÃO","SIM")</f>
        <v>NÃO</v>
      </c>
      <c r="Y1673" s="2" t="str">
        <f>IF(ISERR(FIND("15",GERAL[[#This Row],[ODS]])),"NÃO","SIM")</f>
        <v>NÃO</v>
      </c>
      <c r="Z1673" s="2" t="str">
        <f>IF(ISERR(FIND("16",GERAL[[#This Row],[ODS]])),"NÃO","SIM")</f>
        <v>SIM</v>
      </c>
      <c r="AA1673" s="2" t="str">
        <f>IF(ISERR(FIND("17",GERAL[[#This Row],[ODS]])),"NÃO","SIM")</f>
        <v>SIM</v>
      </c>
      <c r="AB1673" s="1">
        <v>45.145381794996588</v>
      </c>
      <c r="AC1673" s="1">
        <v>32.830091790038892</v>
      </c>
      <c r="AD1673" s="1">
        <v>37.802250892426478</v>
      </c>
      <c r="AE1673" s="1">
        <v>29.114613857186725</v>
      </c>
      <c r="AF1673" s="1">
        <v>37.601191926057297</v>
      </c>
      <c r="AG1673" s="1" t="str">
        <f>GERAL[[#This Row],[SIGLA]]&amp;GERAL[[#This Row],[CÓD]]</f>
        <v>SPSF_SF</v>
      </c>
      <c r="AH1673" s="1">
        <f ca="1">VLOOKUP(GERAL[[#This Row],[REF_NOTA]],BASE_NOTAS[],7,FALSE)</f>
        <v>34.5136579499775</v>
      </c>
      <c r="AI1673" s="31">
        <f ca="1">IF(GERAL[[#This Row],[Nota 2025]]="",0,GERAL[[#This Row],[Nota 2026]]-GERAL[[#This Row],[Nota 2025]])</f>
        <v>-3.0875339760797971</v>
      </c>
    </row>
    <row r="1674" spans="1:35" ht="17" x14ac:dyDescent="0.35">
      <c r="A1674" s="2" t="s">
        <v>180</v>
      </c>
      <c r="B1674" s="2" t="s">
        <v>206</v>
      </c>
      <c r="C1674" s="2" t="s">
        <v>216</v>
      </c>
      <c r="D1674" s="15" t="s">
        <v>57</v>
      </c>
      <c r="E1674" s="2" t="s">
        <v>126</v>
      </c>
      <c r="F1674" s="2" t="str">
        <f>VLOOKUP(GERAL[[#This Row],[CÓD]],SEALL,6,FALSE)</f>
        <v>G</v>
      </c>
      <c r="G167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7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7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74" s="2" t="str">
        <f>VLOOKUP(GERAL[[#This Row],[CÓD]],SEALL,4,FALSE)</f>
        <v>16, 17</v>
      </c>
      <c r="K1674" s="2" t="str">
        <f>IF(ISERR(FIND("01",GERAL[[#This Row],[ODS]])),"NÃO","SIM")</f>
        <v>NÃO</v>
      </c>
      <c r="L1674" s="2" t="str">
        <f>IF(ISERR(FIND("02",GERAL[[#This Row],[ODS]])),"NÃO","SIM")</f>
        <v>NÃO</v>
      </c>
      <c r="M1674" s="2" t="str">
        <f>IF(ISERR(FIND("03",GERAL[[#This Row],[ODS]])),"NÃO","SIM")</f>
        <v>NÃO</v>
      </c>
      <c r="N1674" s="2" t="str">
        <f>IF(ISERR(FIND("04",GERAL[[#This Row],[ODS]])),"NÃO","SIM")</f>
        <v>NÃO</v>
      </c>
      <c r="O1674" s="2" t="str">
        <f>IF(ISERR(FIND("05",GERAL[[#This Row],[ODS]])),"NÃO","SIM")</f>
        <v>NÃO</v>
      </c>
      <c r="P1674" s="2" t="str">
        <f>IF(ISERR(FIND("06",GERAL[[#This Row],[ODS]])),"NÃO","SIM")</f>
        <v>NÃO</v>
      </c>
      <c r="Q1674" s="2" t="str">
        <f>IF(ISERR(FIND("07",GERAL[[#This Row],[ODS]])),"NÃO","SIM")</f>
        <v>NÃO</v>
      </c>
      <c r="R1674" s="2" t="str">
        <f>IF(ISERR(FIND("08",GERAL[[#This Row],[ODS]])),"NÃO","SIM")</f>
        <v>NÃO</v>
      </c>
      <c r="S1674" s="2" t="str">
        <f>IF(ISERR(FIND("09",GERAL[[#This Row],[ODS]])),"NÃO","SIM")</f>
        <v>NÃO</v>
      </c>
      <c r="T1674" s="2" t="str">
        <f>IF(ISERR(FIND("10",GERAL[[#This Row],[ODS]])),"NÃO","SIM")</f>
        <v>NÃO</v>
      </c>
      <c r="U1674" s="2" t="str">
        <f>IF(ISERR(FIND("11",GERAL[[#This Row],[ODS]])),"NÃO","SIM")</f>
        <v>NÃO</v>
      </c>
      <c r="V1674" s="2" t="str">
        <f>IF(ISERR(FIND("12",GERAL[[#This Row],[ODS]])),"NÃO","SIM")</f>
        <v>NÃO</v>
      </c>
      <c r="W1674" s="2" t="str">
        <f>IF(ISERR(FIND("13",GERAL[[#This Row],[ODS]])),"NÃO","SIM")</f>
        <v>NÃO</v>
      </c>
      <c r="X1674" s="2" t="str">
        <f>IF(ISERR(FIND("14",GERAL[[#This Row],[ODS]])),"NÃO","SIM")</f>
        <v>NÃO</v>
      </c>
      <c r="Y1674" s="2" t="str">
        <f>IF(ISERR(FIND("15",GERAL[[#This Row],[ODS]])),"NÃO","SIM")</f>
        <v>NÃO</v>
      </c>
      <c r="Z1674" s="2" t="str">
        <f>IF(ISERR(FIND("16",GERAL[[#This Row],[ODS]])),"NÃO","SIM")</f>
        <v>SIM</v>
      </c>
      <c r="AA1674" s="2" t="str">
        <f>IF(ISERR(FIND("17",GERAL[[#This Row],[ODS]])),"NÃO","SIM")</f>
        <v>SIM</v>
      </c>
      <c r="AB1674" s="1">
        <v>82.945333046311433</v>
      </c>
      <c r="AC1674" s="1">
        <v>77.146761568796691</v>
      </c>
      <c r="AD1674" s="1">
        <v>75.031583153118234</v>
      </c>
      <c r="AE1674" s="1">
        <v>79.518957385597204</v>
      </c>
      <c r="AF1674" s="1">
        <v>88.491719346526523</v>
      </c>
      <c r="AG1674" s="1" t="str">
        <f>GERAL[[#This Row],[SIGLA]]&amp;GERAL[[#This Row],[CÓD]]</f>
        <v>SESF_SF</v>
      </c>
      <c r="AH1674" s="1">
        <f ca="1">VLOOKUP(GERAL[[#This Row],[REF_NOTA]],BASE_NOTAS[],7,FALSE)</f>
        <v>77.941546334605903</v>
      </c>
      <c r="AI1674" s="31">
        <f ca="1">IF(GERAL[[#This Row],[Nota 2025]]="",0,GERAL[[#This Row],[Nota 2026]]-GERAL[[#This Row],[Nota 2025]])</f>
        <v>-10.55017301192062</v>
      </c>
    </row>
    <row r="1675" spans="1:35" ht="17" x14ac:dyDescent="0.35">
      <c r="A1675" s="2" t="s">
        <v>182</v>
      </c>
      <c r="B1675" s="2" t="s">
        <v>185</v>
      </c>
      <c r="C1675" s="2" t="s">
        <v>216</v>
      </c>
      <c r="D1675" s="15" t="s">
        <v>57</v>
      </c>
      <c r="E1675" s="2" t="s">
        <v>126</v>
      </c>
      <c r="F1675" s="2" t="str">
        <f>VLOOKUP(GERAL[[#This Row],[CÓD]],SEALL,6,FALSE)</f>
        <v>G</v>
      </c>
      <c r="G167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7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7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75" s="2" t="str">
        <f>VLOOKUP(GERAL[[#This Row],[CÓD]],SEALL,4,FALSE)</f>
        <v>16, 17</v>
      </c>
      <c r="K1675" s="2" t="str">
        <f>IF(ISERR(FIND("01",GERAL[[#This Row],[ODS]])),"NÃO","SIM")</f>
        <v>NÃO</v>
      </c>
      <c r="L1675" s="2" t="str">
        <f>IF(ISERR(FIND("02",GERAL[[#This Row],[ODS]])),"NÃO","SIM")</f>
        <v>NÃO</v>
      </c>
      <c r="M1675" s="2" t="str">
        <f>IF(ISERR(FIND("03",GERAL[[#This Row],[ODS]])),"NÃO","SIM")</f>
        <v>NÃO</v>
      </c>
      <c r="N1675" s="2" t="str">
        <f>IF(ISERR(FIND("04",GERAL[[#This Row],[ODS]])),"NÃO","SIM")</f>
        <v>NÃO</v>
      </c>
      <c r="O1675" s="2" t="str">
        <f>IF(ISERR(FIND("05",GERAL[[#This Row],[ODS]])),"NÃO","SIM")</f>
        <v>NÃO</v>
      </c>
      <c r="P1675" s="2" t="str">
        <f>IF(ISERR(FIND("06",GERAL[[#This Row],[ODS]])),"NÃO","SIM")</f>
        <v>NÃO</v>
      </c>
      <c r="Q1675" s="2" t="str">
        <f>IF(ISERR(FIND("07",GERAL[[#This Row],[ODS]])),"NÃO","SIM")</f>
        <v>NÃO</v>
      </c>
      <c r="R1675" s="2" t="str">
        <f>IF(ISERR(FIND("08",GERAL[[#This Row],[ODS]])),"NÃO","SIM")</f>
        <v>NÃO</v>
      </c>
      <c r="S1675" s="2" t="str">
        <f>IF(ISERR(FIND("09",GERAL[[#This Row],[ODS]])),"NÃO","SIM")</f>
        <v>NÃO</v>
      </c>
      <c r="T1675" s="2" t="str">
        <f>IF(ISERR(FIND("10",GERAL[[#This Row],[ODS]])),"NÃO","SIM")</f>
        <v>NÃO</v>
      </c>
      <c r="U1675" s="2" t="str">
        <f>IF(ISERR(FIND("11",GERAL[[#This Row],[ODS]])),"NÃO","SIM")</f>
        <v>NÃO</v>
      </c>
      <c r="V1675" s="2" t="str">
        <f>IF(ISERR(FIND("12",GERAL[[#This Row],[ODS]])),"NÃO","SIM")</f>
        <v>NÃO</v>
      </c>
      <c r="W1675" s="2" t="str">
        <f>IF(ISERR(FIND("13",GERAL[[#This Row],[ODS]])),"NÃO","SIM")</f>
        <v>NÃO</v>
      </c>
      <c r="X1675" s="2" t="str">
        <f>IF(ISERR(FIND("14",GERAL[[#This Row],[ODS]])),"NÃO","SIM")</f>
        <v>NÃO</v>
      </c>
      <c r="Y1675" s="2" t="str">
        <f>IF(ISERR(FIND("15",GERAL[[#This Row],[ODS]])),"NÃO","SIM")</f>
        <v>NÃO</v>
      </c>
      <c r="Z1675" s="2" t="str">
        <f>IF(ISERR(FIND("16",GERAL[[#This Row],[ODS]])),"NÃO","SIM")</f>
        <v>SIM</v>
      </c>
      <c r="AA1675" s="2" t="str">
        <f>IF(ISERR(FIND("17",GERAL[[#This Row],[ODS]])),"NÃO","SIM")</f>
        <v>SIM</v>
      </c>
      <c r="AB1675" s="1">
        <v>82.640125854670316</v>
      </c>
      <c r="AC1675" s="1">
        <v>81.609835305568723</v>
      </c>
      <c r="AD1675" s="1">
        <v>85.662790468655814</v>
      </c>
      <c r="AE1675" s="1">
        <v>88.289868603045392</v>
      </c>
      <c r="AF1675" s="1">
        <v>88.765006983282248</v>
      </c>
      <c r="AG1675" s="1" t="str">
        <f>GERAL[[#This Row],[SIGLA]]&amp;GERAL[[#This Row],[CÓD]]</f>
        <v>TOSF_SF</v>
      </c>
      <c r="AH1675" s="1">
        <f ca="1">VLOOKUP(GERAL[[#This Row],[REF_NOTA]],BASE_NOTAS[],7,FALSE)</f>
        <v>74.544993421135501</v>
      </c>
      <c r="AI1675" s="31">
        <f ca="1">IF(GERAL[[#This Row],[Nota 2025]]="",0,GERAL[[#This Row],[Nota 2026]]-GERAL[[#This Row],[Nota 2025]])</f>
        <v>-14.220013562146747</v>
      </c>
    </row>
    <row r="1676" spans="1:35" ht="17" x14ac:dyDescent="0.35">
      <c r="A1676" s="2" t="s">
        <v>0</v>
      </c>
      <c r="B1676" s="2" t="s">
        <v>156</v>
      </c>
      <c r="C1676" s="2" t="s">
        <v>216</v>
      </c>
      <c r="D1676" s="15" t="s">
        <v>58</v>
      </c>
      <c r="E1676" s="2" t="s">
        <v>127</v>
      </c>
      <c r="F1676" s="2" t="str">
        <f>VLOOKUP(GERAL[[#This Row],[CÓD]],SEALL,6,FALSE)</f>
        <v>G</v>
      </c>
      <c r="G167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7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7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76" s="2" t="str">
        <f>VLOOKUP(GERAL[[#This Row],[CÓD]],SEALL,4,FALSE)</f>
        <v>11, 16, 17</v>
      </c>
      <c r="K1676" s="2" t="str">
        <f>IF(ISERR(FIND("01",GERAL[[#This Row],[ODS]])),"NÃO","SIM")</f>
        <v>NÃO</v>
      </c>
      <c r="L1676" s="2" t="str">
        <f>IF(ISERR(FIND("02",GERAL[[#This Row],[ODS]])),"NÃO","SIM")</f>
        <v>NÃO</v>
      </c>
      <c r="M1676" s="2" t="str">
        <f>IF(ISERR(FIND("03",GERAL[[#This Row],[ODS]])),"NÃO","SIM")</f>
        <v>NÃO</v>
      </c>
      <c r="N1676" s="2" t="str">
        <f>IF(ISERR(FIND("04",GERAL[[#This Row],[ODS]])),"NÃO","SIM")</f>
        <v>NÃO</v>
      </c>
      <c r="O1676" s="2" t="str">
        <f>IF(ISERR(FIND("05",GERAL[[#This Row],[ODS]])),"NÃO","SIM")</f>
        <v>NÃO</v>
      </c>
      <c r="P1676" s="2" t="str">
        <f>IF(ISERR(FIND("06",GERAL[[#This Row],[ODS]])),"NÃO","SIM")</f>
        <v>NÃO</v>
      </c>
      <c r="Q1676" s="2" t="str">
        <f>IF(ISERR(FIND("07",GERAL[[#This Row],[ODS]])),"NÃO","SIM")</f>
        <v>NÃO</v>
      </c>
      <c r="R1676" s="2" t="str">
        <f>IF(ISERR(FIND("08",GERAL[[#This Row],[ODS]])),"NÃO","SIM")</f>
        <v>NÃO</v>
      </c>
      <c r="S1676" s="2" t="str">
        <f>IF(ISERR(FIND("09",GERAL[[#This Row],[ODS]])),"NÃO","SIM")</f>
        <v>NÃO</v>
      </c>
      <c r="T1676" s="2" t="str">
        <f>IF(ISERR(FIND("10",GERAL[[#This Row],[ODS]])),"NÃO","SIM")</f>
        <v>NÃO</v>
      </c>
      <c r="U1676" s="2" t="str">
        <f>IF(ISERR(FIND("11",GERAL[[#This Row],[ODS]])),"NÃO","SIM")</f>
        <v>SIM</v>
      </c>
      <c r="V1676" s="2" t="str">
        <f>IF(ISERR(FIND("12",GERAL[[#This Row],[ODS]])),"NÃO","SIM")</f>
        <v>NÃO</v>
      </c>
      <c r="W1676" s="2" t="str">
        <f>IF(ISERR(FIND("13",GERAL[[#This Row],[ODS]])),"NÃO","SIM")</f>
        <v>NÃO</v>
      </c>
      <c r="X1676" s="2" t="str">
        <f>IF(ISERR(FIND("14",GERAL[[#This Row],[ODS]])),"NÃO","SIM")</f>
        <v>NÃO</v>
      </c>
      <c r="Y1676" s="2" t="str">
        <f>IF(ISERR(FIND("15",GERAL[[#This Row],[ODS]])),"NÃO","SIM")</f>
        <v>NÃO</v>
      </c>
      <c r="Z1676" s="2" t="str">
        <f>IF(ISERR(FIND("16",GERAL[[#This Row],[ODS]])),"NÃO","SIM")</f>
        <v>SIM</v>
      </c>
      <c r="AA1676" s="2" t="str">
        <f>IF(ISERR(FIND("17",GERAL[[#This Row],[ODS]])),"NÃO","SIM")</f>
        <v>SIM</v>
      </c>
      <c r="AB1676" s="1">
        <v>60.262860128455543</v>
      </c>
      <c r="AC1676" s="1">
        <v>78.64324091819195</v>
      </c>
      <c r="AD1676" s="1">
        <v>65.702225222515409</v>
      </c>
      <c r="AE1676" s="1">
        <v>78.231181130389601</v>
      </c>
      <c r="AF1676" s="1">
        <v>73.322001863095323</v>
      </c>
      <c r="AG1676" s="1" t="str">
        <f>GERAL[[#This Row],[SIGLA]]&amp;GERAL[[#This Row],[CÓD]]</f>
        <v>ACSF_SO</v>
      </c>
      <c r="AH1676" s="1">
        <f ca="1">VLOOKUP(GERAL[[#This Row],[REF_NOTA]],BASE_NOTAS[],7,FALSE)</f>
        <v>63.385946523785982</v>
      </c>
      <c r="AI1676" s="31">
        <f ca="1">IF(GERAL[[#This Row],[Nota 2025]]="",0,GERAL[[#This Row],[Nota 2026]]-GERAL[[#This Row],[Nota 2025]])</f>
        <v>-9.9360553393093412</v>
      </c>
    </row>
    <row r="1677" spans="1:35" ht="17" x14ac:dyDescent="0.35">
      <c r="A1677" s="2" t="s">
        <v>1</v>
      </c>
      <c r="B1677" s="2" t="s">
        <v>157</v>
      </c>
      <c r="C1677" s="2" t="s">
        <v>216</v>
      </c>
      <c r="D1677" s="15" t="s">
        <v>58</v>
      </c>
      <c r="E1677" s="2" t="s">
        <v>127</v>
      </c>
      <c r="F1677" s="2" t="str">
        <f>VLOOKUP(GERAL[[#This Row],[CÓD]],SEALL,6,FALSE)</f>
        <v>G</v>
      </c>
      <c r="G167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7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7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77" s="2" t="str">
        <f>VLOOKUP(GERAL[[#This Row],[CÓD]],SEALL,4,FALSE)</f>
        <v>11, 16, 17</v>
      </c>
      <c r="K1677" s="2" t="str">
        <f>IF(ISERR(FIND("01",GERAL[[#This Row],[ODS]])),"NÃO","SIM")</f>
        <v>NÃO</v>
      </c>
      <c r="L1677" s="2" t="str">
        <f>IF(ISERR(FIND("02",GERAL[[#This Row],[ODS]])),"NÃO","SIM")</f>
        <v>NÃO</v>
      </c>
      <c r="M1677" s="2" t="str">
        <f>IF(ISERR(FIND("03",GERAL[[#This Row],[ODS]])),"NÃO","SIM")</f>
        <v>NÃO</v>
      </c>
      <c r="N1677" s="2" t="str">
        <f>IF(ISERR(FIND("04",GERAL[[#This Row],[ODS]])),"NÃO","SIM")</f>
        <v>NÃO</v>
      </c>
      <c r="O1677" s="2" t="str">
        <f>IF(ISERR(FIND("05",GERAL[[#This Row],[ODS]])),"NÃO","SIM")</f>
        <v>NÃO</v>
      </c>
      <c r="P1677" s="2" t="str">
        <f>IF(ISERR(FIND("06",GERAL[[#This Row],[ODS]])),"NÃO","SIM")</f>
        <v>NÃO</v>
      </c>
      <c r="Q1677" s="2" t="str">
        <f>IF(ISERR(FIND("07",GERAL[[#This Row],[ODS]])),"NÃO","SIM")</f>
        <v>NÃO</v>
      </c>
      <c r="R1677" s="2" t="str">
        <f>IF(ISERR(FIND("08",GERAL[[#This Row],[ODS]])),"NÃO","SIM")</f>
        <v>NÃO</v>
      </c>
      <c r="S1677" s="2" t="str">
        <f>IF(ISERR(FIND("09",GERAL[[#This Row],[ODS]])),"NÃO","SIM")</f>
        <v>NÃO</v>
      </c>
      <c r="T1677" s="2" t="str">
        <f>IF(ISERR(FIND("10",GERAL[[#This Row],[ODS]])),"NÃO","SIM")</f>
        <v>NÃO</v>
      </c>
      <c r="U1677" s="2" t="str">
        <f>IF(ISERR(FIND("11",GERAL[[#This Row],[ODS]])),"NÃO","SIM")</f>
        <v>SIM</v>
      </c>
      <c r="V1677" s="2" t="str">
        <f>IF(ISERR(FIND("12",GERAL[[#This Row],[ODS]])),"NÃO","SIM")</f>
        <v>NÃO</v>
      </c>
      <c r="W1677" s="2" t="str">
        <f>IF(ISERR(FIND("13",GERAL[[#This Row],[ODS]])),"NÃO","SIM")</f>
        <v>NÃO</v>
      </c>
      <c r="X1677" s="2" t="str">
        <f>IF(ISERR(FIND("14",GERAL[[#This Row],[ODS]])),"NÃO","SIM")</f>
        <v>NÃO</v>
      </c>
      <c r="Y1677" s="2" t="str">
        <f>IF(ISERR(FIND("15",GERAL[[#This Row],[ODS]])),"NÃO","SIM")</f>
        <v>NÃO</v>
      </c>
      <c r="Z1677" s="2" t="str">
        <f>IF(ISERR(FIND("16",GERAL[[#This Row],[ODS]])),"NÃO","SIM")</f>
        <v>SIM</v>
      </c>
      <c r="AA1677" s="2" t="str">
        <f>IF(ISERR(FIND("17",GERAL[[#This Row],[ODS]])),"NÃO","SIM")</f>
        <v>SIM</v>
      </c>
      <c r="AB1677" s="1">
        <v>65.386251232781902</v>
      </c>
      <c r="AC1677" s="1">
        <v>37.112510256099412</v>
      </c>
      <c r="AD1677" s="1">
        <v>11.912874830653475</v>
      </c>
      <c r="AE1677" s="1">
        <v>66.670606134700961</v>
      </c>
      <c r="AF1677" s="1">
        <v>34.710702069107654</v>
      </c>
      <c r="AG1677" s="1" t="str">
        <f>GERAL[[#This Row],[SIGLA]]&amp;GERAL[[#This Row],[CÓD]]</f>
        <v>ALSF_SO</v>
      </c>
      <c r="AH1677" s="1">
        <f ca="1">VLOOKUP(GERAL[[#This Row],[REF_NOTA]],BASE_NOTAS[],7,FALSE)</f>
        <v>0</v>
      </c>
      <c r="AI1677" s="31">
        <f ca="1">IF(GERAL[[#This Row],[Nota 2025]]="",0,GERAL[[#This Row],[Nota 2026]]-GERAL[[#This Row],[Nota 2025]])</f>
        <v>-34.710702069107654</v>
      </c>
    </row>
    <row r="1678" spans="1:35" ht="17" x14ac:dyDescent="0.35">
      <c r="A1678" s="2" t="s">
        <v>159</v>
      </c>
      <c r="B1678" s="2" t="s">
        <v>184</v>
      </c>
      <c r="C1678" s="2" t="s">
        <v>216</v>
      </c>
      <c r="D1678" s="15" t="s">
        <v>58</v>
      </c>
      <c r="E1678" s="2" t="s">
        <v>127</v>
      </c>
      <c r="F1678" s="2" t="str">
        <f>VLOOKUP(GERAL[[#This Row],[CÓD]],SEALL,6,FALSE)</f>
        <v>G</v>
      </c>
      <c r="G167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7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7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78" s="2" t="str">
        <f>VLOOKUP(GERAL[[#This Row],[CÓD]],SEALL,4,FALSE)</f>
        <v>11, 16, 17</v>
      </c>
      <c r="K1678" s="2" t="str">
        <f>IF(ISERR(FIND("01",GERAL[[#This Row],[ODS]])),"NÃO","SIM")</f>
        <v>NÃO</v>
      </c>
      <c r="L1678" s="2" t="str">
        <f>IF(ISERR(FIND("02",GERAL[[#This Row],[ODS]])),"NÃO","SIM")</f>
        <v>NÃO</v>
      </c>
      <c r="M1678" s="2" t="str">
        <f>IF(ISERR(FIND("03",GERAL[[#This Row],[ODS]])),"NÃO","SIM")</f>
        <v>NÃO</v>
      </c>
      <c r="N1678" s="2" t="str">
        <f>IF(ISERR(FIND("04",GERAL[[#This Row],[ODS]])),"NÃO","SIM")</f>
        <v>NÃO</v>
      </c>
      <c r="O1678" s="2" t="str">
        <f>IF(ISERR(FIND("05",GERAL[[#This Row],[ODS]])),"NÃO","SIM")</f>
        <v>NÃO</v>
      </c>
      <c r="P1678" s="2" t="str">
        <f>IF(ISERR(FIND("06",GERAL[[#This Row],[ODS]])),"NÃO","SIM")</f>
        <v>NÃO</v>
      </c>
      <c r="Q1678" s="2" t="str">
        <f>IF(ISERR(FIND("07",GERAL[[#This Row],[ODS]])),"NÃO","SIM")</f>
        <v>NÃO</v>
      </c>
      <c r="R1678" s="2" t="str">
        <f>IF(ISERR(FIND("08",GERAL[[#This Row],[ODS]])),"NÃO","SIM")</f>
        <v>NÃO</v>
      </c>
      <c r="S1678" s="2" t="str">
        <f>IF(ISERR(FIND("09",GERAL[[#This Row],[ODS]])),"NÃO","SIM")</f>
        <v>NÃO</v>
      </c>
      <c r="T1678" s="2" t="str">
        <f>IF(ISERR(FIND("10",GERAL[[#This Row],[ODS]])),"NÃO","SIM")</f>
        <v>NÃO</v>
      </c>
      <c r="U1678" s="2" t="str">
        <f>IF(ISERR(FIND("11",GERAL[[#This Row],[ODS]])),"NÃO","SIM")</f>
        <v>SIM</v>
      </c>
      <c r="V1678" s="2" t="str">
        <f>IF(ISERR(FIND("12",GERAL[[#This Row],[ODS]])),"NÃO","SIM")</f>
        <v>NÃO</v>
      </c>
      <c r="W1678" s="2" t="str">
        <f>IF(ISERR(FIND("13",GERAL[[#This Row],[ODS]])),"NÃO","SIM")</f>
        <v>NÃO</v>
      </c>
      <c r="X1678" s="2" t="str">
        <f>IF(ISERR(FIND("14",GERAL[[#This Row],[ODS]])),"NÃO","SIM")</f>
        <v>NÃO</v>
      </c>
      <c r="Y1678" s="2" t="str">
        <f>IF(ISERR(FIND("15",GERAL[[#This Row],[ODS]])),"NÃO","SIM")</f>
        <v>NÃO</v>
      </c>
      <c r="Z1678" s="2" t="str">
        <f>IF(ISERR(FIND("16",GERAL[[#This Row],[ODS]])),"NÃO","SIM")</f>
        <v>SIM</v>
      </c>
      <c r="AA1678" s="2" t="str">
        <f>IF(ISERR(FIND("17",GERAL[[#This Row],[ODS]])),"NÃO","SIM")</f>
        <v>SIM</v>
      </c>
      <c r="AB1678" s="1">
        <v>16.579453433442438</v>
      </c>
      <c r="AC1678" s="1">
        <v>46.590545741559467</v>
      </c>
      <c r="AD1678" s="1">
        <v>24.188540671978327</v>
      </c>
      <c r="AE1678" s="1">
        <v>65.280387025352866</v>
      </c>
      <c r="AF1678" s="1">
        <v>76.186411576904561</v>
      </c>
      <c r="AG1678" s="1" t="str">
        <f>GERAL[[#This Row],[SIGLA]]&amp;GERAL[[#This Row],[CÓD]]</f>
        <v>APSF_SO</v>
      </c>
      <c r="AH1678" s="1">
        <f ca="1">VLOOKUP(GERAL[[#This Row],[REF_NOTA]],BASE_NOTAS[],7,FALSE)</f>
        <v>61.871399732191371</v>
      </c>
      <c r="AI1678" s="31">
        <f ca="1">IF(GERAL[[#This Row],[Nota 2025]]="",0,GERAL[[#This Row],[Nota 2026]]-GERAL[[#This Row],[Nota 2025]])</f>
        <v>-14.31501184471319</v>
      </c>
    </row>
    <row r="1679" spans="1:35" ht="17" x14ac:dyDescent="0.35">
      <c r="A1679" s="2" t="s">
        <v>155</v>
      </c>
      <c r="B1679" s="2" t="s">
        <v>158</v>
      </c>
      <c r="C1679" s="2" t="s">
        <v>216</v>
      </c>
      <c r="D1679" s="15" t="s">
        <v>58</v>
      </c>
      <c r="E1679" s="2" t="s">
        <v>127</v>
      </c>
      <c r="F1679" s="2" t="str">
        <f>VLOOKUP(GERAL[[#This Row],[CÓD]],SEALL,6,FALSE)</f>
        <v>G</v>
      </c>
      <c r="G167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7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7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79" s="2" t="str">
        <f>VLOOKUP(GERAL[[#This Row],[CÓD]],SEALL,4,FALSE)</f>
        <v>11, 16, 17</v>
      </c>
      <c r="K1679" s="2" t="str">
        <f>IF(ISERR(FIND("01",GERAL[[#This Row],[ODS]])),"NÃO","SIM")</f>
        <v>NÃO</v>
      </c>
      <c r="L1679" s="2" t="str">
        <f>IF(ISERR(FIND("02",GERAL[[#This Row],[ODS]])),"NÃO","SIM")</f>
        <v>NÃO</v>
      </c>
      <c r="M1679" s="2" t="str">
        <f>IF(ISERR(FIND("03",GERAL[[#This Row],[ODS]])),"NÃO","SIM")</f>
        <v>NÃO</v>
      </c>
      <c r="N1679" s="2" t="str">
        <f>IF(ISERR(FIND("04",GERAL[[#This Row],[ODS]])),"NÃO","SIM")</f>
        <v>NÃO</v>
      </c>
      <c r="O1679" s="2" t="str">
        <f>IF(ISERR(FIND("05",GERAL[[#This Row],[ODS]])),"NÃO","SIM")</f>
        <v>NÃO</v>
      </c>
      <c r="P1679" s="2" t="str">
        <f>IF(ISERR(FIND("06",GERAL[[#This Row],[ODS]])),"NÃO","SIM")</f>
        <v>NÃO</v>
      </c>
      <c r="Q1679" s="2" t="str">
        <f>IF(ISERR(FIND("07",GERAL[[#This Row],[ODS]])),"NÃO","SIM")</f>
        <v>NÃO</v>
      </c>
      <c r="R1679" s="2" t="str">
        <f>IF(ISERR(FIND("08",GERAL[[#This Row],[ODS]])),"NÃO","SIM")</f>
        <v>NÃO</v>
      </c>
      <c r="S1679" s="2" t="str">
        <f>IF(ISERR(FIND("09",GERAL[[#This Row],[ODS]])),"NÃO","SIM")</f>
        <v>NÃO</v>
      </c>
      <c r="T1679" s="2" t="str">
        <f>IF(ISERR(FIND("10",GERAL[[#This Row],[ODS]])),"NÃO","SIM")</f>
        <v>NÃO</v>
      </c>
      <c r="U1679" s="2" t="str">
        <f>IF(ISERR(FIND("11",GERAL[[#This Row],[ODS]])),"NÃO","SIM")</f>
        <v>SIM</v>
      </c>
      <c r="V1679" s="2" t="str">
        <f>IF(ISERR(FIND("12",GERAL[[#This Row],[ODS]])),"NÃO","SIM")</f>
        <v>NÃO</v>
      </c>
      <c r="W1679" s="2" t="str">
        <f>IF(ISERR(FIND("13",GERAL[[#This Row],[ODS]])),"NÃO","SIM")</f>
        <v>NÃO</v>
      </c>
      <c r="X1679" s="2" t="str">
        <f>IF(ISERR(FIND("14",GERAL[[#This Row],[ODS]])),"NÃO","SIM")</f>
        <v>NÃO</v>
      </c>
      <c r="Y1679" s="2" t="str">
        <f>IF(ISERR(FIND("15",GERAL[[#This Row],[ODS]])),"NÃO","SIM")</f>
        <v>NÃO</v>
      </c>
      <c r="Z1679" s="2" t="str">
        <f>IF(ISERR(FIND("16",GERAL[[#This Row],[ODS]])),"NÃO","SIM")</f>
        <v>SIM</v>
      </c>
      <c r="AA1679" s="2" t="str">
        <f>IF(ISERR(FIND("17",GERAL[[#This Row],[ODS]])),"NÃO","SIM")</f>
        <v>SIM</v>
      </c>
      <c r="AB1679" s="1">
        <v>71.327084987168078</v>
      </c>
      <c r="AC1679" s="1">
        <v>79.303077409211269</v>
      </c>
      <c r="AD1679" s="1">
        <v>66.556825554629725</v>
      </c>
      <c r="AE1679" s="1">
        <v>100</v>
      </c>
      <c r="AF1679" s="1">
        <v>81.637638169113487</v>
      </c>
      <c r="AG1679" s="1" t="str">
        <f>GERAL[[#This Row],[SIGLA]]&amp;GERAL[[#This Row],[CÓD]]</f>
        <v>AMSF_SO</v>
      </c>
      <c r="AH1679" s="1">
        <f ca="1">VLOOKUP(GERAL[[#This Row],[REF_NOTA]],BASE_NOTAS[],7,FALSE)</f>
        <v>100</v>
      </c>
      <c r="AI1679" s="31">
        <f ca="1">IF(GERAL[[#This Row],[Nota 2025]]="",0,GERAL[[#This Row],[Nota 2026]]-GERAL[[#This Row],[Nota 2025]])</f>
        <v>18.362361830886513</v>
      </c>
    </row>
    <row r="1680" spans="1:35" ht="17" x14ac:dyDescent="0.35">
      <c r="A1680" s="2" t="s">
        <v>160</v>
      </c>
      <c r="B1680" s="2" t="s">
        <v>187</v>
      </c>
      <c r="C1680" s="2" t="s">
        <v>216</v>
      </c>
      <c r="D1680" s="15" t="s">
        <v>58</v>
      </c>
      <c r="E1680" s="2" t="s">
        <v>127</v>
      </c>
      <c r="F1680" s="2" t="str">
        <f>VLOOKUP(GERAL[[#This Row],[CÓD]],SEALL,6,FALSE)</f>
        <v>G</v>
      </c>
      <c r="G168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8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8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80" s="2" t="str">
        <f>VLOOKUP(GERAL[[#This Row],[CÓD]],SEALL,4,FALSE)</f>
        <v>11, 16, 17</v>
      </c>
      <c r="K1680" s="2" t="str">
        <f>IF(ISERR(FIND("01",GERAL[[#This Row],[ODS]])),"NÃO","SIM")</f>
        <v>NÃO</v>
      </c>
      <c r="L1680" s="2" t="str">
        <f>IF(ISERR(FIND("02",GERAL[[#This Row],[ODS]])),"NÃO","SIM")</f>
        <v>NÃO</v>
      </c>
      <c r="M1680" s="2" t="str">
        <f>IF(ISERR(FIND("03",GERAL[[#This Row],[ODS]])),"NÃO","SIM")</f>
        <v>NÃO</v>
      </c>
      <c r="N1680" s="2" t="str">
        <f>IF(ISERR(FIND("04",GERAL[[#This Row],[ODS]])),"NÃO","SIM")</f>
        <v>NÃO</v>
      </c>
      <c r="O1680" s="2" t="str">
        <f>IF(ISERR(FIND("05",GERAL[[#This Row],[ODS]])),"NÃO","SIM")</f>
        <v>NÃO</v>
      </c>
      <c r="P1680" s="2" t="str">
        <f>IF(ISERR(FIND("06",GERAL[[#This Row],[ODS]])),"NÃO","SIM")</f>
        <v>NÃO</v>
      </c>
      <c r="Q1680" s="2" t="str">
        <f>IF(ISERR(FIND("07",GERAL[[#This Row],[ODS]])),"NÃO","SIM")</f>
        <v>NÃO</v>
      </c>
      <c r="R1680" s="2" t="str">
        <f>IF(ISERR(FIND("08",GERAL[[#This Row],[ODS]])),"NÃO","SIM")</f>
        <v>NÃO</v>
      </c>
      <c r="S1680" s="2" t="str">
        <f>IF(ISERR(FIND("09",GERAL[[#This Row],[ODS]])),"NÃO","SIM")</f>
        <v>NÃO</v>
      </c>
      <c r="T1680" s="2" t="str">
        <f>IF(ISERR(FIND("10",GERAL[[#This Row],[ODS]])),"NÃO","SIM")</f>
        <v>NÃO</v>
      </c>
      <c r="U1680" s="2" t="str">
        <f>IF(ISERR(FIND("11",GERAL[[#This Row],[ODS]])),"NÃO","SIM")</f>
        <v>SIM</v>
      </c>
      <c r="V1680" s="2" t="str">
        <f>IF(ISERR(FIND("12",GERAL[[#This Row],[ODS]])),"NÃO","SIM")</f>
        <v>NÃO</v>
      </c>
      <c r="W1680" s="2" t="str">
        <f>IF(ISERR(FIND("13",GERAL[[#This Row],[ODS]])),"NÃO","SIM")</f>
        <v>NÃO</v>
      </c>
      <c r="X1680" s="2" t="str">
        <f>IF(ISERR(FIND("14",GERAL[[#This Row],[ODS]])),"NÃO","SIM")</f>
        <v>NÃO</v>
      </c>
      <c r="Y1680" s="2" t="str">
        <f>IF(ISERR(FIND("15",GERAL[[#This Row],[ODS]])),"NÃO","SIM")</f>
        <v>NÃO</v>
      </c>
      <c r="Z1680" s="2" t="str">
        <f>IF(ISERR(FIND("16",GERAL[[#This Row],[ODS]])),"NÃO","SIM")</f>
        <v>SIM</v>
      </c>
      <c r="AA1680" s="2" t="str">
        <f>IF(ISERR(FIND("17",GERAL[[#This Row],[ODS]])),"NÃO","SIM")</f>
        <v>SIM</v>
      </c>
      <c r="AB1680" s="1">
        <v>70.254623431054313</v>
      </c>
      <c r="AC1680" s="1">
        <v>84.759856359446076</v>
      </c>
      <c r="AD1680" s="1">
        <v>73.624281154033028</v>
      </c>
      <c r="AE1680" s="1">
        <v>82.115893790054713</v>
      </c>
      <c r="AF1680" s="1">
        <v>74.58002367317124</v>
      </c>
      <c r="AG1680" s="1" t="str">
        <f>GERAL[[#This Row],[SIGLA]]&amp;GERAL[[#This Row],[CÓD]]</f>
        <v>BASF_SO</v>
      </c>
      <c r="AH1680" s="1">
        <f ca="1">VLOOKUP(GERAL[[#This Row],[REF_NOTA]],BASE_NOTAS[],7,FALSE)</f>
        <v>36.153242272210669</v>
      </c>
      <c r="AI1680" s="31">
        <f ca="1">IF(GERAL[[#This Row],[Nota 2025]]="",0,GERAL[[#This Row],[Nota 2026]]-GERAL[[#This Row],[Nota 2025]])</f>
        <v>-38.426781400960571</v>
      </c>
    </row>
    <row r="1681" spans="1:35" ht="17" x14ac:dyDescent="0.35">
      <c r="A1681" s="2" t="s">
        <v>161</v>
      </c>
      <c r="B1681" s="2" t="s">
        <v>188</v>
      </c>
      <c r="C1681" s="2" t="s">
        <v>216</v>
      </c>
      <c r="D1681" s="15" t="s">
        <v>58</v>
      </c>
      <c r="E1681" s="2" t="s">
        <v>127</v>
      </c>
      <c r="F1681" s="2" t="str">
        <f>VLOOKUP(GERAL[[#This Row],[CÓD]],SEALL,6,FALSE)</f>
        <v>G</v>
      </c>
      <c r="G168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8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8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81" s="2" t="str">
        <f>VLOOKUP(GERAL[[#This Row],[CÓD]],SEALL,4,FALSE)</f>
        <v>11, 16, 17</v>
      </c>
      <c r="K1681" s="2" t="str">
        <f>IF(ISERR(FIND("01",GERAL[[#This Row],[ODS]])),"NÃO","SIM")</f>
        <v>NÃO</v>
      </c>
      <c r="L1681" s="2" t="str">
        <f>IF(ISERR(FIND("02",GERAL[[#This Row],[ODS]])),"NÃO","SIM")</f>
        <v>NÃO</v>
      </c>
      <c r="M1681" s="2" t="str">
        <f>IF(ISERR(FIND("03",GERAL[[#This Row],[ODS]])),"NÃO","SIM")</f>
        <v>NÃO</v>
      </c>
      <c r="N1681" s="2" t="str">
        <f>IF(ISERR(FIND("04",GERAL[[#This Row],[ODS]])),"NÃO","SIM")</f>
        <v>NÃO</v>
      </c>
      <c r="O1681" s="2" t="str">
        <f>IF(ISERR(FIND("05",GERAL[[#This Row],[ODS]])),"NÃO","SIM")</f>
        <v>NÃO</v>
      </c>
      <c r="P1681" s="2" t="str">
        <f>IF(ISERR(FIND("06",GERAL[[#This Row],[ODS]])),"NÃO","SIM")</f>
        <v>NÃO</v>
      </c>
      <c r="Q1681" s="2" t="str">
        <f>IF(ISERR(FIND("07",GERAL[[#This Row],[ODS]])),"NÃO","SIM")</f>
        <v>NÃO</v>
      </c>
      <c r="R1681" s="2" t="str">
        <f>IF(ISERR(FIND("08",GERAL[[#This Row],[ODS]])),"NÃO","SIM")</f>
        <v>NÃO</v>
      </c>
      <c r="S1681" s="2" t="str">
        <f>IF(ISERR(FIND("09",GERAL[[#This Row],[ODS]])),"NÃO","SIM")</f>
        <v>NÃO</v>
      </c>
      <c r="T1681" s="2" t="str">
        <f>IF(ISERR(FIND("10",GERAL[[#This Row],[ODS]])),"NÃO","SIM")</f>
        <v>NÃO</v>
      </c>
      <c r="U1681" s="2" t="str">
        <f>IF(ISERR(FIND("11",GERAL[[#This Row],[ODS]])),"NÃO","SIM")</f>
        <v>SIM</v>
      </c>
      <c r="V1681" s="2" t="str">
        <f>IF(ISERR(FIND("12",GERAL[[#This Row],[ODS]])),"NÃO","SIM")</f>
        <v>NÃO</v>
      </c>
      <c r="W1681" s="2" t="str">
        <f>IF(ISERR(FIND("13",GERAL[[#This Row],[ODS]])),"NÃO","SIM")</f>
        <v>NÃO</v>
      </c>
      <c r="X1681" s="2" t="str">
        <f>IF(ISERR(FIND("14",GERAL[[#This Row],[ODS]])),"NÃO","SIM")</f>
        <v>NÃO</v>
      </c>
      <c r="Y1681" s="2" t="str">
        <f>IF(ISERR(FIND("15",GERAL[[#This Row],[ODS]])),"NÃO","SIM")</f>
        <v>NÃO</v>
      </c>
      <c r="Z1681" s="2" t="str">
        <f>IF(ISERR(FIND("16",GERAL[[#This Row],[ODS]])),"NÃO","SIM")</f>
        <v>SIM</v>
      </c>
      <c r="AA1681" s="2" t="str">
        <f>IF(ISERR(FIND("17",GERAL[[#This Row],[ODS]])),"NÃO","SIM")</f>
        <v>SIM</v>
      </c>
      <c r="AB1681" s="1">
        <v>53.162079717265541</v>
      </c>
      <c r="AC1681" s="1">
        <v>65.632256122263982</v>
      </c>
      <c r="AD1681" s="1">
        <v>73.923157482629293</v>
      </c>
      <c r="AE1681" s="1">
        <v>34.611136205323625</v>
      </c>
      <c r="AF1681" s="1">
        <v>37.141101504775989</v>
      </c>
      <c r="AG1681" s="1" t="str">
        <f>GERAL[[#This Row],[SIGLA]]&amp;GERAL[[#This Row],[CÓD]]</f>
        <v>CESF_SO</v>
      </c>
      <c r="AH1681" s="1">
        <f ca="1">VLOOKUP(GERAL[[#This Row],[REF_NOTA]],BASE_NOTAS[],7,FALSE)</f>
        <v>59.491594697106244</v>
      </c>
      <c r="AI1681" s="31">
        <f ca="1">IF(GERAL[[#This Row],[Nota 2025]]="",0,GERAL[[#This Row],[Nota 2026]]-GERAL[[#This Row],[Nota 2025]])</f>
        <v>22.350493192330255</v>
      </c>
    </row>
    <row r="1682" spans="1:35" ht="17" x14ac:dyDescent="0.35">
      <c r="A1682" s="2" t="s">
        <v>162</v>
      </c>
      <c r="B1682" s="2" t="s">
        <v>189</v>
      </c>
      <c r="C1682" s="2" t="s">
        <v>216</v>
      </c>
      <c r="D1682" s="15" t="s">
        <v>58</v>
      </c>
      <c r="E1682" s="2" t="s">
        <v>127</v>
      </c>
      <c r="F1682" s="2" t="str">
        <f>VLOOKUP(GERAL[[#This Row],[CÓD]],SEALL,6,FALSE)</f>
        <v>G</v>
      </c>
      <c r="G168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8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8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82" s="2" t="str">
        <f>VLOOKUP(GERAL[[#This Row],[CÓD]],SEALL,4,FALSE)</f>
        <v>11, 16, 17</v>
      </c>
      <c r="K1682" s="2" t="str">
        <f>IF(ISERR(FIND("01",GERAL[[#This Row],[ODS]])),"NÃO","SIM")</f>
        <v>NÃO</v>
      </c>
      <c r="L1682" s="2" t="str">
        <f>IF(ISERR(FIND("02",GERAL[[#This Row],[ODS]])),"NÃO","SIM")</f>
        <v>NÃO</v>
      </c>
      <c r="M1682" s="2" t="str">
        <f>IF(ISERR(FIND("03",GERAL[[#This Row],[ODS]])),"NÃO","SIM")</f>
        <v>NÃO</v>
      </c>
      <c r="N1682" s="2" t="str">
        <f>IF(ISERR(FIND("04",GERAL[[#This Row],[ODS]])),"NÃO","SIM")</f>
        <v>NÃO</v>
      </c>
      <c r="O1682" s="2" t="str">
        <f>IF(ISERR(FIND("05",GERAL[[#This Row],[ODS]])),"NÃO","SIM")</f>
        <v>NÃO</v>
      </c>
      <c r="P1682" s="2" t="str">
        <f>IF(ISERR(FIND("06",GERAL[[#This Row],[ODS]])),"NÃO","SIM")</f>
        <v>NÃO</v>
      </c>
      <c r="Q1682" s="2" t="str">
        <f>IF(ISERR(FIND("07",GERAL[[#This Row],[ODS]])),"NÃO","SIM")</f>
        <v>NÃO</v>
      </c>
      <c r="R1682" s="2" t="str">
        <f>IF(ISERR(FIND("08",GERAL[[#This Row],[ODS]])),"NÃO","SIM")</f>
        <v>NÃO</v>
      </c>
      <c r="S1682" s="2" t="str">
        <f>IF(ISERR(FIND("09",GERAL[[#This Row],[ODS]])),"NÃO","SIM")</f>
        <v>NÃO</v>
      </c>
      <c r="T1682" s="2" t="str">
        <f>IF(ISERR(FIND("10",GERAL[[#This Row],[ODS]])),"NÃO","SIM")</f>
        <v>NÃO</v>
      </c>
      <c r="U1682" s="2" t="str">
        <f>IF(ISERR(FIND("11",GERAL[[#This Row],[ODS]])),"NÃO","SIM")</f>
        <v>SIM</v>
      </c>
      <c r="V1682" s="2" t="str">
        <f>IF(ISERR(FIND("12",GERAL[[#This Row],[ODS]])),"NÃO","SIM")</f>
        <v>NÃO</v>
      </c>
      <c r="W1682" s="2" t="str">
        <f>IF(ISERR(FIND("13",GERAL[[#This Row],[ODS]])),"NÃO","SIM")</f>
        <v>NÃO</v>
      </c>
      <c r="X1682" s="2" t="str">
        <f>IF(ISERR(FIND("14",GERAL[[#This Row],[ODS]])),"NÃO","SIM")</f>
        <v>NÃO</v>
      </c>
      <c r="Y1682" s="2" t="str">
        <f>IF(ISERR(FIND("15",GERAL[[#This Row],[ODS]])),"NÃO","SIM")</f>
        <v>NÃO</v>
      </c>
      <c r="Z1682" s="2" t="str">
        <f>IF(ISERR(FIND("16",GERAL[[#This Row],[ODS]])),"NÃO","SIM")</f>
        <v>SIM</v>
      </c>
      <c r="AA1682" s="2" t="str">
        <f>IF(ISERR(FIND("17",GERAL[[#This Row],[ODS]])),"NÃO","SIM")</f>
        <v>SIM</v>
      </c>
      <c r="AB1682" s="1">
        <v>55.307048348564983</v>
      </c>
      <c r="AC1682" s="1">
        <v>50.364764461241606</v>
      </c>
      <c r="AD1682" s="1">
        <v>53.332004042424799</v>
      </c>
      <c r="AE1682" s="1">
        <v>37.223157614263393</v>
      </c>
      <c r="AF1682" s="1">
        <v>20.965760138999929</v>
      </c>
      <c r="AG1682" s="1" t="str">
        <f>GERAL[[#This Row],[SIGLA]]&amp;GERAL[[#This Row],[CÓD]]</f>
        <v>DFSF_SO</v>
      </c>
      <c r="AH1682" s="1">
        <f ca="1">VLOOKUP(GERAL[[#This Row],[REF_NOTA]],BASE_NOTAS[],7,FALSE)</f>
        <v>46.279281526262764</v>
      </c>
      <c r="AI1682" s="31">
        <f ca="1">IF(GERAL[[#This Row],[Nota 2025]]="",0,GERAL[[#This Row],[Nota 2026]]-GERAL[[#This Row],[Nota 2025]])</f>
        <v>25.313521387262835</v>
      </c>
    </row>
    <row r="1683" spans="1:35" ht="17" x14ac:dyDescent="0.35">
      <c r="A1683" s="2" t="s">
        <v>163</v>
      </c>
      <c r="B1683" s="2" t="s">
        <v>183</v>
      </c>
      <c r="C1683" s="2" t="s">
        <v>216</v>
      </c>
      <c r="D1683" s="15" t="s">
        <v>58</v>
      </c>
      <c r="E1683" s="2" t="s">
        <v>127</v>
      </c>
      <c r="F1683" s="2" t="str">
        <f>VLOOKUP(GERAL[[#This Row],[CÓD]],SEALL,6,FALSE)</f>
        <v>G</v>
      </c>
      <c r="G168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8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8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83" s="2" t="str">
        <f>VLOOKUP(GERAL[[#This Row],[CÓD]],SEALL,4,FALSE)</f>
        <v>11, 16, 17</v>
      </c>
      <c r="K1683" s="2" t="str">
        <f>IF(ISERR(FIND("01",GERAL[[#This Row],[ODS]])),"NÃO","SIM")</f>
        <v>NÃO</v>
      </c>
      <c r="L1683" s="2" t="str">
        <f>IF(ISERR(FIND("02",GERAL[[#This Row],[ODS]])),"NÃO","SIM")</f>
        <v>NÃO</v>
      </c>
      <c r="M1683" s="2" t="str">
        <f>IF(ISERR(FIND("03",GERAL[[#This Row],[ODS]])),"NÃO","SIM")</f>
        <v>NÃO</v>
      </c>
      <c r="N1683" s="2" t="str">
        <f>IF(ISERR(FIND("04",GERAL[[#This Row],[ODS]])),"NÃO","SIM")</f>
        <v>NÃO</v>
      </c>
      <c r="O1683" s="2" t="str">
        <f>IF(ISERR(FIND("05",GERAL[[#This Row],[ODS]])),"NÃO","SIM")</f>
        <v>NÃO</v>
      </c>
      <c r="P1683" s="2" t="str">
        <f>IF(ISERR(FIND("06",GERAL[[#This Row],[ODS]])),"NÃO","SIM")</f>
        <v>NÃO</v>
      </c>
      <c r="Q1683" s="2" t="str">
        <f>IF(ISERR(FIND("07",GERAL[[#This Row],[ODS]])),"NÃO","SIM")</f>
        <v>NÃO</v>
      </c>
      <c r="R1683" s="2" t="str">
        <f>IF(ISERR(FIND("08",GERAL[[#This Row],[ODS]])),"NÃO","SIM")</f>
        <v>NÃO</v>
      </c>
      <c r="S1683" s="2" t="str">
        <f>IF(ISERR(FIND("09",GERAL[[#This Row],[ODS]])),"NÃO","SIM")</f>
        <v>NÃO</v>
      </c>
      <c r="T1683" s="2" t="str">
        <f>IF(ISERR(FIND("10",GERAL[[#This Row],[ODS]])),"NÃO","SIM")</f>
        <v>NÃO</v>
      </c>
      <c r="U1683" s="2" t="str">
        <f>IF(ISERR(FIND("11",GERAL[[#This Row],[ODS]])),"NÃO","SIM")</f>
        <v>SIM</v>
      </c>
      <c r="V1683" s="2" t="str">
        <f>IF(ISERR(FIND("12",GERAL[[#This Row],[ODS]])),"NÃO","SIM")</f>
        <v>NÃO</v>
      </c>
      <c r="W1683" s="2" t="str">
        <f>IF(ISERR(FIND("13",GERAL[[#This Row],[ODS]])),"NÃO","SIM")</f>
        <v>NÃO</v>
      </c>
      <c r="X1683" s="2" t="str">
        <f>IF(ISERR(FIND("14",GERAL[[#This Row],[ODS]])),"NÃO","SIM")</f>
        <v>NÃO</v>
      </c>
      <c r="Y1683" s="2" t="str">
        <f>IF(ISERR(FIND("15",GERAL[[#This Row],[ODS]])),"NÃO","SIM")</f>
        <v>NÃO</v>
      </c>
      <c r="Z1683" s="2" t="str">
        <f>IF(ISERR(FIND("16",GERAL[[#This Row],[ODS]])),"NÃO","SIM")</f>
        <v>SIM</v>
      </c>
      <c r="AA1683" s="2" t="str">
        <f>IF(ISERR(FIND("17",GERAL[[#This Row],[ODS]])),"NÃO","SIM")</f>
        <v>SIM</v>
      </c>
      <c r="AB1683" s="1">
        <v>39.410509008050816</v>
      </c>
      <c r="AC1683" s="1">
        <v>32.192324087745526</v>
      </c>
      <c r="AD1683" s="1">
        <v>35.360435358156487</v>
      </c>
      <c r="AE1683" s="1">
        <v>65.021156224109092</v>
      </c>
      <c r="AF1683" s="1">
        <v>53.797207942806288</v>
      </c>
      <c r="AG1683" s="1" t="str">
        <f>GERAL[[#This Row],[SIGLA]]&amp;GERAL[[#This Row],[CÓD]]</f>
        <v>ESSF_SO</v>
      </c>
      <c r="AH1683" s="1">
        <f ca="1">VLOOKUP(GERAL[[#This Row],[REF_NOTA]],BASE_NOTAS[],7,FALSE)</f>
        <v>31.001037807513924</v>
      </c>
      <c r="AI1683" s="31">
        <f ca="1">IF(GERAL[[#This Row],[Nota 2025]]="",0,GERAL[[#This Row],[Nota 2026]]-GERAL[[#This Row],[Nota 2025]])</f>
        <v>-22.796170135292364</v>
      </c>
    </row>
    <row r="1684" spans="1:35" ht="17" x14ac:dyDescent="0.35">
      <c r="A1684" s="2" t="s">
        <v>164</v>
      </c>
      <c r="B1684" s="2" t="s">
        <v>190</v>
      </c>
      <c r="C1684" s="2" t="s">
        <v>216</v>
      </c>
      <c r="D1684" s="15" t="s">
        <v>58</v>
      </c>
      <c r="E1684" s="2" t="s">
        <v>127</v>
      </c>
      <c r="F1684" s="2" t="str">
        <f>VLOOKUP(GERAL[[#This Row],[CÓD]],SEALL,6,FALSE)</f>
        <v>G</v>
      </c>
      <c r="G168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8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8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84" s="2" t="str">
        <f>VLOOKUP(GERAL[[#This Row],[CÓD]],SEALL,4,FALSE)</f>
        <v>11, 16, 17</v>
      </c>
      <c r="K1684" s="2" t="str">
        <f>IF(ISERR(FIND("01",GERAL[[#This Row],[ODS]])),"NÃO","SIM")</f>
        <v>NÃO</v>
      </c>
      <c r="L1684" s="2" t="str">
        <f>IF(ISERR(FIND("02",GERAL[[#This Row],[ODS]])),"NÃO","SIM")</f>
        <v>NÃO</v>
      </c>
      <c r="M1684" s="2" t="str">
        <f>IF(ISERR(FIND("03",GERAL[[#This Row],[ODS]])),"NÃO","SIM")</f>
        <v>NÃO</v>
      </c>
      <c r="N1684" s="2" t="str">
        <f>IF(ISERR(FIND("04",GERAL[[#This Row],[ODS]])),"NÃO","SIM")</f>
        <v>NÃO</v>
      </c>
      <c r="O1684" s="2" t="str">
        <f>IF(ISERR(FIND("05",GERAL[[#This Row],[ODS]])),"NÃO","SIM")</f>
        <v>NÃO</v>
      </c>
      <c r="P1684" s="2" t="str">
        <f>IF(ISERR(FIND("06",GERAL[[#This Row],[ODS]])),"NÃO","SIM")</f>
        <v>NÃO</v>
      </c>
      <c r="Q1684" s="2" t="str">
        <f>IF(ISERR(FIND("07",GERAL[[#This Row],[ODS]])),"NÃO","SIM")</f>
        <v>NÃO</v>
      </c>
      <c r="R1684" s="2" t="str">
        <f>IF(ISERR(FIND("08",GERAL[[#This Row],[ODS]])),"NÃO","SIM")</f>
        <v>NÃO</v>
      </c>
      <c r="S1684" s="2" t="str">
        <f>IF(ISERR(FIND("09",GERAL[[#This Row],[ODS]])),"NÃO","SIM")</f>
        <v>NÃO</v>
      </c>
      <c r="T1684" s="2" t="str">
        <f>IF(ISERR(FIND("10",GERAL[[#This Row],[ODS]])),"NÃO","SIM")</f>
        <v>NÃO</v>
      </c>
      <c r="U1684" s="2" t="str">
        <f>IF(ISERR(FIND("11",GERAL[[#This Row],[ODS]])),"NÃO","SIM")</f>
        <v>SIM</v>
      </c>
      <c r="V1684" s="2" t="str">
        <f>IF(ISERR(FIND("12",GERAL[[#This Row],[ODS]])),"NÃO","SIM")</f>
        <v>NÃO</v>
      </c>
      <c r="W1684" s="2" t="str">
        <f>IF(ISERR(FIND("13",GERAL[[#This Row],[ODS]])),"NÃO","SIM")</f>
        <v>NÃO</v>
      </c>
      <c r="X1684" s="2" t="str">
        <f>IF(ISERR(FIND("14",GERAL[[#This Row],[ODS]])),"NÃO","SIM")</f>
        <v>NÃO</v>
      </c>
      <c r="Y1684" s="2" t="str">
        <f>IF(ISERR(FIND("15",GERAL[[#This Row],[ODS]])),"NÃO","SIM")</f>
        <v>NÃO</v>
      </c>
      <c r="Z1684" s="2" t="str">
        <f>IF(ISERR(FIND("16",GERAL[[#This Row],[ODS]])),"NÃO","SIM")</f>
        <v>SIM</v>
      </c>
      <c r="AA1684" s="2" t="str">
        <f>IF(ISERR(FIND("17",GERAL[[#This Row],[ODS]])),"NÃO","SIM")</f>
        <v>SIM</v>
      </c>
      <c r="AB1684" s="1">
        <v>61.969595937808627</v>
      </c>
      <c r="AC1684" s="1">
        <v>58.153208467684181</v>
      </c>
      <c r="AD1684" s="1">
        <v>53.288620964381707</v>
      </c>
      <c r="AE1684" s="1">
        <v>29.579102313001698</v>
      </c>
      <c r="AF1684" s="1">
        <v>46.080356341965732</v>
      </c>
      <c r="AG1684" s="1" t="str">
        <f>GERAL[[#This Row],[SIGLA]]&amp;GERAL[[#This Row],[CÓD]]</f>
        <v>GOSF_SO</v>
      </c>
      <c r="AH1684" s="1">
        <f ca="1">VLOOKUP(GERAL[[#This Row],[REF_NOTA]],BASE_NOTAS[],7,FALSE)</f>
        <v>66.940031145193331</v>
      </c>
      <c r="AI1684" s="31">
        <f ca="1">IF(GERAL[[#This Row],[Nota 2025]]="",0,GERAL[[#This Row],[Nota 2026]]-GERAL[[#This Row],[Nota 2025]])</f>
        <v>20.859674803227598</v>
      </c>
    </row>
    <row r="1685" spans="1:35" ht="17" x14ac:dyDescent="0.35">
      <c r="A1685" s="2" t="s">
        <v>165</v>
      </c>
      <c r="B1685" s="2" t="s">
        <v>191</v>
      </c>
      <c r="C1685" s="2" t="s">
        <v>216</v>
      </c>
      <c r="D1685" s="15" t="s">
        <v>58</v>
      </c>
      <c r="E1685" s="2" t="s">
        <v>127</v>
      </c>
      <c r="F1685" s="2" t="str">
        <f>VLOOKUP(GERAL[[#This Row],[CÓD]],SEALL,6,FALSE)</f>
        <v>G</v>
      </c>
      <c r="G168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8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8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85" s="2" t="str">
        <f>VLOOKUP(GERAL[[#This Row],[CÓD]],SEALL,4,FALSE)</f>
        <v>11, 16, 17</v>
      </c>
      <c r="K1685" s="2" t="str">
        <f>IF(ISERR(FIND("01",GERAL[[#This Row],[ODS]])),"NÃO","SIM")</f>
        <v>NÃO</v>
      </c>
      <c r="L1685" s="2" t="str">
        <f>IF(ISERR(FIND("02",GERAL[[#This Row],[ODS]])),"NÃO","SIM")</f>
        <v>NÃO</v>
      </c>
      <c r="M1685" s="2" t="str">
        <f>IF(ISERR(FIND("03",GERAL[[#This Row],[ODS]])),"NÃO","SIM")</f>
        <v>NÃO</v>
      </c>
      <c r="N1685" s="2" t="str">
        <f>IF(ISERR(FIND("04",GERAL[[#This Row],[ODS]])),"NÃO","SIM")</f>
        <v>NÃO</v>
      </c>
      <c r="O1685" s="2" t="str">
        <f>IF(ISERR(FIND("05",GERAL[[#This Row],[ODS]])),"NÃO","SIM")</f>
        <v>NÃO</v>
      </c>
      <c r="P1685" s="2" t="str">
        <f>IF(ISERR(FIND("06",GERAL[[#This Row],[ODS]])),"NÃO","SIM")</f>
        <v>NÃO</v>
      </c>
      <c r="Q1685" s="2" t="str">
        <f>IF(ISERR(FIND("07",GERAL[[#This Row],[ODS]])),"NÃO","SIM")</f>
        <v>NÃO</v>
      </c>
      <c r="R1685" s="2" t="str">
        <f>IF(ISERR(FIND("08",GERAL[[#This Row],[ODS]])),"NÃO","SIM")</f>
        <v>NÃO</v>
      </c>
      <c r="S1685" s="2" t="str">
        <f>IF(ISERR(FIND("09",GERAL[[#This Row],[ODS]])),"NÃO","SIM")</f>
        <v>NÃO</v>
      </c>
      <c r="T1685" s="2" t="str">
        <f>IF(ISERR(FIND("10",GERAL[[#This Row],[ODS]])),"NÃO","SIM")</f>
        <v>NÃO</v>
      </c>
      <c r="U1685" s="2" t="str">
        <f>IF(ISERR(FIND("11",GERAL[[#This Row],[ODS]])),"NÃO","SIM")</f>
        <v>SIM</v>
      </c>
      <c r="V1685" s="2" t="str">
        <f>IF(ISERR(FIND("12",GERAL[[#This Row],[ODS]])),"NÃO","SIM")</f>
        <v>NÃO</v>
      </c>
      <c r="W1685" s="2" t="str">
        <f>IF(ISERR(FIND("13",GERAL[[#This Row],[ODS]])),"NÃO","SIM")</f>
        <v>NÃO</v>
      </c>
      <c r="X1685" s="2" t="str">
        <f>IF(ISERR(FIND("14",GERAL[[#This Row],[ODS]])),"NÃO","SIM")</f>
        <v>NÃO</v>
      </c>
      <c r="Y1685" s="2" t="str">
        <f>IF(ISERR(FIND("15",GERAL[[#This Row],[ODS]])),"NÃO","SIM")</f>
        <v>NÃO</v>
      </c>
      <c r="Z1685" s="2" t="str">
        <f>IF(ISERR(FIND("16",GERAL[[#This Row],[ODS]])),"NÃO","SIM")</f>
        <v>SIM</v>
      </c>
      <c r="AA1685" s="2" t="str">
        <f>IF(ISERR(FIND("17",GERAL[[#This Row],[ODS]])),"NÃO","SIM")</f>
        <v>SIM</v>
      </c>
      <c r="AB1685" s="1">
        <v>43.315069022177482</v>
      </c>
      <c r="AC1685" s="1">
        <v>63.571679977600063</v>
      </c>
      <c r="AD1685" s="1">
        <v>55.167644282242634</v>
      </c>
      <c r="AE1685" s="1">
        <v>57.21905080147198</v>
      </c>
      <c r="AF1685" s="1">
        <v>44.597571061438437</v>
      </c>
      <c r="AG1685" s="1" t="str">
        <f>GERAL[[#This Row],[SIGLA]]&amp;GERAL[[#This Row],[CÓD]]</f>
        <v>MASF_SO</v>
      </c>
      <c r="AH1685" s="1">
        <f ca="1">VLOOKUP(GERAL[[#This Row],[REF_NOTA]],BASE_NOTAS[],7,FALSE)</f>
        <v>54.493789600875843</v>
      </c>
      <c r="AI1685" s="31">
        <f ca="1">IF(GERAL[[#This Row],[Nota 2025]]="",0,GERAL[[#This Row],[Nota 2026]]-GERAL[[#This Row],[Nota 2025]])</f>
        <v>9.896218539437406</v>
      </c>
    </row>
    <row r="1686" spans="1:35" ht="17" x14ac:dyDescent="0.35">
      <c r="A1686" s="2" t="s">
        <v>168</v>
      </c>
      <c r="B1686" s="2" t="s">
        <v>195</v>
      </c>
      <c r="C1686" s="2" t="s">
        <v>216</v>
      </c>
      <c r="D1686" s="15" t="s">
        <v>58</v>
      </c>
      <c r="E1686" s="2" t="s">
        <v>127</v>
      </c>
      <c r="F1686" s="2" t="str">
        <f>VLOOKUP(GERAL[[#This Row],[CÓD]],SEALL,6,FALSE)</f>
        <v>G</v>
      </c>
      <c r="G168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8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8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86" s="2" t="str">
        <f>VLOOKUP(GERAL[[#This Row],[CÓD]],SEALL,4,FALSE)</f>
        <v>11, 16, 17</v>
      </c>
      <c r="K1686" s="2" t="str">
        <f>IF(ISERR(FIND("01",GERAL[[#This Row],[ODS]])),"NÃO","SIM")</f>
        <v>NÃO</v>
      </c>
      <c r="L1686" s="2" t="str">
        <f>IF(ISERR(FIND("02",GERAL[[#This Row],[ODS]])),"NÃO","SIM")</f>
        <v>NÃO</v>
      </c>
      <c r="M1686" s="2" t="str">
        <f>IF(ISERR(FIND("03",GERAL[[#This Row],[ODS]])),"NÃO","SIM")</f>
        <v>NÃO</v>
      </c>
      <c r="N1686" s="2" t="str">
        <f>IF(ISERR(FIND("04",GERAL[[#This Row],[ODS]])),"NÃO","SIM")</f>
        <v>NÃO</v>
      </c>
      <c r="O1686" s="2" t="str">
        <f>IF(ISERR(FIND("05",GERAL[[#This Row],[ODS]])),"NÃO","SIM")</f>
        <v>NÃO</v>
      </c>
      <c r="P1686" s="2" t="str">
        <f>IF(ISERR(FIND("06",GERAL[[#This Row],[ODS]])),"NÃO","SIM")</f>
        <v>NÃO</v>
      </c>
      <c r="Q1686" s="2" t="str">
        <f>IF(ISERR(FIND("07",GERAL[[#This Row],[ODS]])),"NÃO","SIM")</f>
        <v>NÃO</v>
      </c>
      <c r="R1686" s="2" t="str">
        <f>IF(ISERR(FIND("08",GERAL[[#This Row],[ODS]])),"NÃO","SIM")</f>
        <v>NÃO</v>
      </c>
      <c r="S1686" s="2" t="str">
        <f>IF(ISERR(FIND("09",GERAL[[#This Row],[ODS]])),"NÃO","SIM")</f>
        <v>NÃO</v>
      </c>
      <c r="T1686" s="2" t="str">
        <f>IF(ISERR(FIND("10",GERAL[[#This Row],[ODS]])),"NÃO","SIM")</f>
        <v>NÃO</v>
      </c>
      <c r="U1686" s="2" t="str">
        <f>IF(ISERR(FIND("11",GERAL[[#This Row],[ODS]])),"NÃO","SIM")</f>
        <v>SIM</v>
      </c>
      <c r="V1686" s="2" t="str">
        <f>IF(ISERR(FIND("12",GERAL[[#This Row],[ODS]])),"NÃO","SIM")</f>
        <v>NÃO</v>
      </c>
      <c r="W1686" s="2" t="str">
        <f>IF(ISERR(FIND("13",GERAL[[#This Row],[ODS]])),"NÃO","SIM")</f>
        <v>NÃO</v>
      </c>
      <c r="X1686" s="2" t="str">
        <f>IF(ISERR(FIND("14",GERAL[[#This Row],[ODS]])),"NÃO","SIM")</f>
        <v>NÃO</v>
      </c>
      <c r="Y1686" s="2" t="str">
        <f>IF(ISERR(FIND("15",GERAL[[#This Row],[ODS]])),"NÃO","SIM")</f>
        <v>NÃO</v>
      </c>
      <c r="Z1686" s="2" t="str">
        <f>IF(ISERR(FIND("16",GERAL[[#This Row],[ODS]])),"NÃO","SIM")</f>
        <v>SIM</v>
      </c>
      <c r="AA1686" s="2" t="str">
        <f>IF(ISERR(FIND("17",GERAL[[#This Row],[ODS]])),"NÃO","SIM")</f>
        <v>SIM</v>
      </c>
      <c r="AB1686" s="1">
        <v>56.928621305669722</v>
      </c>
      <c r="AC1686" s="1">
        <v>46.118299325797061</v>
      </c>
      <c r="AD1686" s="1">
        <v>34.817935579367287</v>
      </c>
      <c r="AE1686" s="1">
        <v>67.897791723972759</v>
      </c>
      <c r="AF1686" s="1">
        <v>34.097468922006108</v>
      </c>
      <c r="AG1686" s="1" t="str">
        <f>GERAL[[#This Row],[SIGLA]]&amp;GERAL[[#This Row],[CÓD]]</f>
        <v>MTSF_SO</v>
      </c>
      <c r="AH1686" s="1">
        <f ca="1">VLOOKUP(GERAL[[#This Row],[REF_NOTA]],BASE_NOTAS[],7,FALSE)</f>
        <v>39.979697648696124</v>
      </c>
      <c r="AI1686" s="31">
        <f ca="1">IF(GERAL[[#This Row],[Nota 2025]]="",0,GERAL[[#This Row],[Nota 2026]]-GERAL[[#This Row],[Nota 2025]])</f>
        <v>5.8822287266900162</v>
      </c>
    </row>
    <row r="1687" spans="1:35" ht="17" x14ac:dyDescent="0.35">
      <c r="A1687" s="2" t="s">
        <v>167</v>
      </c>
      <c r="B1687" s="2" t="s">
        <v>193</v>
      </c>
      <c r="C1687" s="2" t="s">
        <v>216</v>
      </c>
      <c r="D1687" s="15" t="s">
        <v>58</v>
      </c>
      <c r="E1687" s="2" t="s">
        <v>127</v>
      </c>
      <c r="F1687" s="2" t="str">
        <f>VLOOKUP(GERAL[[#This Row],[CÓD]],SEALL,6,FALSE)</f>
        <v>G</v>
      </c>
      <c r="G168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8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8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87" s="2" t="str">
        <f>VLOOKUP(GERAL[[#This Row],[CÓD]],SEALL,4,FALSE)</f>
        <v>11, 16, 17</v>
      </c>
      <c r="K1687" s="2" t="str">
        <f>IF(ISERR(FIND("01",GERAL[[#This Row],[ODS]])),"NÃO","SIM")</f>
        <v>NÃO</v>
      </c>
      <c r="L1687" s="2" t="str">
        <f>IF(ISERR(FIND("02",GERAL[[#This Row],[ODS]])),"NÃO","SIM")</f>
        <v>NÃO</v>
      </c>
      <c r="M1687" s="2" t="str">
        <f>IF(ISERR(FIND("03",GERAL[[#This Row],[ODS]])),"NÃO","SIM")</f>
        <v>NÃO</v>
      </c>
      <c r="N1687" s="2" t="str">
        <f>IF(ISERR(FIND("04",GERAL[[#This Row],[ODS]])),"NÃO","SIM")</f>
        <v>NÃO</v>
      </c>
      <c r="O1687" s="2" t="str">
        <f>IF(ISERR(FIND("05",GERAL[[#This Row],[ODS]])),"NÃO","SIM")</f>
        <v>NÃO</v>
      </c>
      <c r="P1687" s="2" t="str">
        <f>IF(ISERR(FIND("06",GERAL[[#This Row],[ODS]])),"NÃO","SIM")</f>
        <v>NÃO</v>
      </c>
      <c r="Q1687" s="2" t="str">
        <f>IF(ISERR(FIND("07",GERAL[[#This Row],[ODS]])),"NÃO","SIM")</f>
        <v>NÃO</v>
      </c>
      <c r="R1687" s="2" t="str">
        <f>IF(ISERR(FIND("08",GERAL[[#This Row],[ODS]])),"NÃO","SIM")</f>
        <v>NÃO</v>
      </c>
      <c r="S1687" s="2" t="str">
        <f>IF(ISERR(FIND("09",GERAL[[#This Row],[ODS]])),"NÃO","SIM")</f>
        <v>NÃO</v>
      </c>
      <c r="T1687" s="2" t="str">
        <f>IF(ISERR(FIND("10",GERAL[[#This Row],[ODS]])),"NÃO","SIM")</f>
        <v>NÃO</v>
      </c>
      <c r="U1687" s="2" t="str">
        <f>IF(ISERR(FIND("11",GERAL[[#This Row],[ODS]])),"NÃO","SIM")</f>
        <v>SIM</v>
      </c>
      <c r="V1687" s="2" t="str">
        <f>IF(ISERR(FIND("12",GERAL[[#This Row],[ODS]])),"NÃO","SIM")</f>
        <v>NÃO</v>
      </c>
      <c r="W1687" s="2" t="str">
        <f>IF(ISERR(FIND("13",GERAL[[#This Row],[ODS]])),"NÃO","SIM")</f>
        <v>NÃO</v>
      </c>
      <c r="X1687" s="2" t="str">
        <f>IF(ISERR(FIND("14",GERAL[[#This Row],[ODS]])),"NÃO","SIM")</f>
        <v>NÃO</v>
      </c>
      <c r="Y1687" s="2" t="str">
        <f>IF(ISERR(FIND("15",GERAL[[#This Row],[ODS]])),"NÃO","SIM")</f>
        <v>NÃO</v>
      </c>
      <c r="Z1687" s="2" t="str">
        <f>IF(ISERR(FIND("16",GERAL[[#This Row],[ODS]])),"NÃO","SIM")</f>
        <v>SIM</v>
      </c>
      <c r="AA1687" s="2" t="str">
        <f>IF(ISERR(FIND("17",GERAL[[#This Row],[ODS]])),"NÃO","SIM")</f>
        <v>SIM</v>
      </c>
      <c r="AB1687" s="1">
        <v>61.47553039112131</v>
      </c>
      <c r="AC1687" s="1">
        <v>48.99171730006605</v>
      </c>
      <c r="AD1687" s="1">
        <v>54.416818764261897</v>
      </c>
      <c r="AE1687" s="1">
        <v>48.746722711607866</v>
      </c>
      <c r="AF1687" s="1">
        <v>34.501713818072091</v>
      </c>
      <c r="AG1687" s="1" t="str">
        <f>GERAL[[#This Row],[SIGLA]]&amp;GERAL[[#This Row],[CÓD]]</f>
        <v>MSSF_SO</v>
      </c>
      <c r="AH1687" s="1">
        <f ca="1">VLOOKUP(GERAL[[#This Row],[REF_NOTA]],BASE_NOTAS[],7,FALSE)</f>
        <v>43.213672601132274</v>
      </c>
      <c r="AI1687" s="31">
        <f ca="1">IF(GERAL[[#This Row],[Nota 2025]]="",0,GERAL[[#This Row],[Nota 2026]]-GERAL[[#This Row],[Nota 2025]])</f>
        <v>8.711958783060183</v>
      </c>
    </row>
    <row r="1688" spans="1:35" ht="17" x14ac:dyDescent="0.35">
      <c r="A1688" s="2" t="s">
        <v>166</v>
      </c>
      <c r="B1688" s="2" t="s">
        <v>192</v>
      </c>
      <c r="C1688" s="2" t="s">
        <v>216</v>
      </c>
      <c r="D1688" s="15" t="s">
        <v>58</v>
      </c>
      <c r="E1688" s="2" t="s">
        <v>127</v>
      </c>
      <c r="F1688" s="2" t="str">
        <f>VLOOKUP(GERAL[[#This Row],[CÓD]],SEALL,6,FALSE)</f>
        <v>G</v>
      </c>
      <c r="G168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8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8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88" s="2" t="str">
        <f>VLOOKUP(GERAL[[#This Row],[CÓD]],SEALL,4,FALSE)</f>
        <v>11, 16, 17</v>
      </c>
      <c r="K1688" s="2" t="str">
        <f>IF(ISERR(FIND("01",GERAL[[#This Row],[ODS]])),"NÃO","SIM")</f>
        <v>NÃO</v>
      </c>
      <c r="L1688" s="2" t="str">
        <f>IF(ISERR(FIND("02",GERAL[[#This Row],[ODS]])),"NÃO","SIM")</f>
        <v>NÃO</v>
      </c>
      <c r="M1688" s="2" t="str">
        <f>IF(ISERR(FIND("03",GERAL[[#This Row],[ODS]])),"NÃO","SIM")</f>
        <v>NÃO</v>
      </c>
      <c r="N1688" s="2" t="str">
        <f>IF(ISERR(FIND("04",GERAL[[#This Row],[ODS]])),"NÃO","SIM")</f>
        <v>NÃO</v>
      </c>
      <c r="O1688" s="2" t="str">
        <f>IF(ISERR(FIND("05",GERAL[[#This Row],[ODS]])),"NÃO","SIM")</f>
        <v>NÃO</v>
      </c>
      <c r="P1688" s="2" t="str">
        <f>IF(ISERR(FIND("06",GERAL[[#This Row],[ODS]])),"NÃO","SIM")</f>
        <v>NÃO</v>
      </c>
      <c r="Q1688" s="2" t="str">
        <f>IF(ISERR(FIND("07",GERAL[[#This Row],[ODS]])),"NÃO","SIM")</f>
        <v>NÃO</v>
      </c>
      <c r="R1688" s="2" t="str">
        <f>IF(ISERR(FIND("08",GERAL[[#This Row],[ODS]])),"NÃO","SIM")</f>
        <v>NÃO</v>
      </c>
      <c r="S1688" s="2" t="str">
        <f>IF(ISERR(FIND("09",GERAL[[#This Row],[ODS]])),"NÃO","SIM")</f>
        <v>NÃO</v>
      </c>
      <c r="T1688" s="2" t="str">
        <f>IF(ISERR(FIND("10",GERAL[[#This Row],[ODS]])),"NÃO","SIM")</f>
        <v>NÃO</v>
      </c>
      <c r="U1688" s="2" t="str">
        <f>IF(ISERR(FIND("11",GERAL[[#This Row],[ODS]])),"NÃO","SIM")</f>
        <v>SIM</v>
      </c>
      <c r="V1688" s="2" t="str">
        <f>IF(ISERR(FIND("12",GERAL[[#This Row],[ODS]])),"NÃO","SIM")</f>
        <v>NÃO</v>
      </c>
      <c r="W1688" s="2" t="str">
        <f>IF(ISERR(FIND("13",GERAL[[#This Row],[ODS]])),"NÃO","SIM")</f>
        <v>NÃO</v>
      </c>
      <c r="X1688" s="2" t="str">
        <f>IF(ISERR(FIND("14",GERAL[[#This Row],[ODS]])),"NÃO","SIM")</f>
        <v>NÃO</v>
      </c>
      <c r="Y1688" s="2" t="str">
        <f>IF(ISERR(FIND("15",GERAL[[#This Row],[ODS]])),"NÃO","SIM")</f>
        <v>NÃO</v>
      </c>
      <c r="Z1688" s="2" t="str">
        <f>IF(ISERR(FIND("16",GERAL[[#This Row],[ODS]])),"NÃO","SIM")</f>
        <v>SIM</v>
      </c>
      <c r="AA1688" s="2" t="str">
        <f>IF(ISERR(FIND("17",GERAL[[#This Row],[ODS]])),"NÃO","SIM")</f>
        <v>SIM</v>
      </c>
      <c r="AB1688" s="1">
        <v>69.360638056038255</v>
      </c>
      <c r="AC1688" s="1">
        <v>61.525639376267314</v>
      </c>
      <c r="AD1688" s="1">
        <v>0</v>
      </c>
      <c r="AE1688" s="1">
        <v>70.947959671985046</v>
      </c>
      <c r="AF1688" s="1">
        <v>62.943443822904065</v>
      </c>
      <c r="AG1688" s="1" t="str">
        <f>GERAL[[#This Row],[SIGLA]]&amp;GERAL[[#This Row],[CÓD]]</f>
        <v>MGSF_SO</v>
      </c>
      <c r="AH1688" s="1">
        <f ca="1">VLOOKUP(GERAL[[#This Row],[REF_NOTA]],BASE_NOTAS[],7,FALSE)</f>
        <v>47.124827669945809</v>
      </c>
      <c r="AI1688" s="31">
        <f ca="1">IF(GERAL[[#This Row],[Nota 2025]]="",0,GERAL[[#This Row],[Nota 2026]]-GERAL[[#This Row],[Nota 2025]])</f>
        <v>-15.818616152958256</v>
      </c>
    </row>
    <row r="1689" spans="1:35" ht="17" x14ac:dyDescent="0.35">
      <c r="A1689" s="2" t="s">
        <v>169</v>
      </c>
      <c r="B1689" s="2" t="s">
        <v>196</v>
      </c>
      <c r="C1689" s="2" t="s">
        <v>216</v>
      </c>
      <c r="D1689" s="15" t="s">
        <v>58</v>
      </c>
      <c r="E1689" s="2" t="s">
        <v>127</v>
      </c>
      <c r="F1689" s="2" t="str">
        <f>VLOOKUP(GERAL[[#This Row],[CÓD]],SEALL,6,FALSE)</f>
        <v>G</v>
      </c>
      <c r="G168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8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8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89" s="2" t="str">
        <f>VLOOKUP(GERAL[[#This Row],[CÓD]],SEALL,4,FALSE)</f>
        <v>11, 16, 17</v>
      </c>
      <c r="K1689" s="2" t="str">
        <f>IF(ISERR(FIND("01",GERAL[[#This Row],[ODS]])),"NÃO","SIM")</f>
        <v>NÃO</v>
      </c>
      <c r="L1689" s="2" t="str">
        <f>IF(ISERR(FIND("02",GERAL[[#This Row],[ODS]])),"NÃO","SIM")</f>
        <v>NÃO</v>
      </c>
      <c r="M1689" s="2" t="str">
        <f>IF(ISERR(FIND("03",GERAL[[#This Row],[ODS]])),"NÃO","SIM")</f>
        <v>NÃO</v>
      </c>
      <c r="N1689" s="2" t="str">
        <f>IF(ISERR(FIND("04",GERAL[[#This Row],[ODS]])),"NÃO","SIM")</f>
        <v>NÃO</v>
      </c>
      <c r="O1689" s="2" t="str">
        <f>IF(ISERR(FIND("05",GERAL[[#This Row],[ODS]])),"NÃO","SIM")</f>
        <v>NÃO</v>
      </c>
      <c r="P1689" s="2" t="str">
        <f>IF(ISERR(FIND("06",GERAL[[#This Row],[ODS]])),"NÃO","SIM")</f>
        <v>NÃO</v>
      </c>
      <c r="Q1689" s="2" t="str">
        <f>IF(ISERR(FIND("07",GERAL[[#This Row],[ODS]])),"NÃO","SIM")</f>
        <v>NÃO</v>
      </c>
      <c r="R1689" s="2" t="str">
        <f>IF(ISERR(FIND("08",GERAL[[#This Row],[ODS]])),"NÃO","SIM")</f>
        <v>NÃO</v>
      </c>
      <c r="S1689" s="2" t="str">
        <f>IF(ISERR(FIND("09",GERAL[[#This Row],[ODS]])),"NÃO","SIM")</f>
        <v>NÃO</v>
      </c>
      <c r="T1689" s="2" t="str">
        <f>IF(ISERR(FIND("10",GERAL[[#This Row],[ODS]])),"NÃO","SIM")</f>
        <v>NÃO</v>
      </c>
      <c r="U1689" s="2" t="str">
        <f>IF(ISERR(FIND("11",GERAL[[#This Row],[ODS]])),"NÃO","SIM")</f>
        <v>SIM</v>
      </c>
      <c r="V1689" s="2" t="str">
        <f>IF(ISERR(FIND("12",GERAL[[#This Row],[ODS]])),"NÃO","SIM")</f>
        <v>NÃO</v>
      </c>
      <c r="W1689" s="2" t="str">
        <f>IF(ISERR(FIND("13",GERAL[[#This Row],[ODS]])),"NÃO","SIM")</f>
        <v>NÃO</v>
      </c>
      <c r="X1689" s="2" t="str">
        <f>IF(ISERR(FIND("14",GERAL[[#This Row],[ODS]])),"NÃO","SIM")</f>
        <v>NÃO</v>
      </c>
      <c r="Y1689" s="2" t="str">
        <f>IF(ISERR(FIND("15",GERAL[[#This Row],[ODS]])),"NÃO","SIM")</f>
        <v>NÃO</v>
      </c>
      <c r="Z1689" s="2" t="str">
        <f>IF(ISERR(FIND("16",GERAL[[#This Row],[ODS]])),"NÃO","SIM")</f>
        <v>SIM</v>
      </c>
      <c r="AA1689" s="2" t="str">
        <f>IF(ISERR(FIND("17",GERAL[[#This Row],[ODS]])),"NÃO","SIM")</f>
        <v>SIM</v>
      </c>
      <c r="AB1689" s="1">
        <v>79.519574435832112</v>
      </c>
      <c r="AC1689" s="1">
        <v>88.364051343361027</v>
      </c>
      <c r="AD1689" s="1">
        <v>81.368500231584903</v>
      </c>
      <c r="AE1689" s="1">
        <v>92.275353630710811</v>
      </c>
      <c r="AF1689" s="1">
        <v>56.292268184295402</v>
      </c>
      <c r="AG1689" s="1" t="str">
        <f>GERAL[[#This Row],[SIGLA]]&amp;GERAL[[#This Row],[CÓD]]</f>
        <v>PASF_SO</v>
      </c>
      <c r="AH1689" s="1">
        <f ca="1">VLOOKUP(GERAL[[#This Row],[REF_NOTA]],BASE_NOTAS[],7,FALSE)</f>
        <v>89.985688992403894</v>
      </c>
      <c r="AI1689" s="31">
        <f ca="1">IF(GERAL[[#This Row],[Nota 2025]]="",0,GERAL[[#This Row],[Nota 2026]]-GERAL[[#This Row],[Nota 2025]])</f>
        <v>33.693420808108492</v>
      </c>
    </row>
    <row r="1690" spans="1:35" ht="17" x14ac:dyDescent="0.35">
      <c r="A1690" s="2" t="s">
        <v>170</v>
      </c>
      <c r="B1690" s="2" t="s">
        <v>197</v>
      </c>
      <c r="C1690" s="2" t="s">
        <v>216</v>
      </c>
      <c r="D1690" s="15" t="s">
        <v>58</v>
      </c>
      <c r="E1690" s="2" t="s">
        <v>127</v>
      </c>
      <c r="F1690" s="2" t="str">
        <f>VLOOKUP(GERAL[[#This Row],[CÓD]],SEALL,6,FALSE)</f>
        <v>G</v>
      </c>
      <c r="G169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9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9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90" s="2" t="str">
        <f>VLOOKUP(GERAL[[#This Row],[CÓD]],SEALL,4,FALSE)</f>
        <v>11, 16, 17</v>
      </c>
      <c r="K1690" s="2" t="str">
        <f>IF(ISERR(FIND("01",GERAL[[#This Row],[ODS]])),"NÃO","SIM")</f>
        <v>NÃO</v>
      </c>
      <c r="L1690" s="2" t="str">
        <f>IF(ISERR(FIND("02",GERAL[[#This Row],[ODS]])),"NÃO","SIM")</f>
        <v>NÃO</v>
      </c>
      <c r="M1690" s="2" t="str">
        <f>IF(ISERR(FIND("03",GERAL[[#This Row],[ODS]])),"NÃO","SIM")</f>
        <v>NÃO</v>
      </c>
      <c r="N1690" s="2" t="str">
        <f>IF(ISERR(FIND("04",GERAL[[#This Row],[ODS]])),"NÃO","SIM")</f>
        <v>NÃO</v>
      </c>
      <c r="O1690" s="2" t="str">
        <f>IF(ISERR(FIND("05",GERAL[[#This Row],[ODS]])),"NÃO","SIM")</f>
        <v>NÃO</v>
      </c>
      <c r="P1690" s="2" t="str">
        <f>IF(ISERR(FIND("06",GERAL[[#This Row],[ODS]])),"NÃO","SIM")</f>
        <v>NÃO</v>
      </c>
      <c r="Q1690" s="2" t="str">
        <f>IF(ISERR(FIND("07",GERAL[[#This Row],[ODS]])),"NÃO","SIM")</f>
        <v>NÃO</v>
      </c>
      <c r="R1690" s="2" t="str">
        <f>IF(ISERR(FIND("08",GERAL[[#This Row],[ODS]])),"NÃO","SIM")</f>
        <v>NÃO</v>
      </c>
      <c r="S1690" s="2" t="str">
        <f>IF(ISERR(FIND("09",GERAL[[#This Row],[ODS]])),"NÃO","SIM")</f>
        <v>NÃO</v>
      </c>
      <c r="T1690" s="2" t="str">
        <f>IF(ISERR(FIND("10",GERAL[[#This Row],[ODS]])),"NÃO","SIM")</f>
        <v>NÃO</v>
      </c>
      <c r="U1690" s="2" t="str">
        <f>IF(ISERR(FIND("11",GERAL[[#This Row],[ODS]])),"NÃO","SIM")</f>
        <v>SIM</v>
      </c>
      <c r="V1690" s="2" t="str">
        <f>IF(ISERR(FIND("12",GERAL[[#This Row],[ODS]])),"NÃO","SIM")</f>
        <v>NÃO</v>
      </c>
      <c r="W1690" s="2" t="str">
        <f>IF(ISERR(FIND("13",GERAL[[#This Row],[ODS]])),"NÃO","SIM")</f>
        <v>NÃO</v>
      </c>
      <c r="X1690" s="2" t="str">
        <f>IF(ISERR(FIND("14",GERAL[[#This Row],[ODS]])),"NÃO","SIM")</f>
        <v>NÃO</v>
      </c>
      <c r="Y1690" s="2" t="str">
        <f>IF(ISERR(FIND("15",GERAL[[#This Row],[ODS]])),"NÃO","SIM")</f>
        <v>NÃO</v>
      </c>
      <c r="Z1690" s="2" t="str">
        <f>IF(ISERR(FIND("16",GERAL[[#This Row],[ODS]])),"NÃO","SIM")</f>
        <v>SIM</v>
      </c>
      <c r="AA1690" s="2" t="str">
        <f>IF(ISERR(FIND("17",GERAL[[#This Row],[ODS]])),"NÃO","SIM")</f>
        <v>SIM</v>
      </c>
      <c r="AB1690" s="1">
        <v>49.831206935448982</v>
      </c>
      <c r="AC1690" s="1">
        <v>39.551170271584247</v>
      </c>
      <c r="AD1690" s="1">
        <v>38.348473191681812</v>
      </c>
      <c r="AE1690" s="1">
        <v>46.374608525100008</v>
      </c>
      <c r="AF1690" s="1">
        <v>48.503850444756523</v>
      </c>
      <c r="AG1690" s="1" t="str">
        <f>GERAL[[#This Row],[SIGLA]]&amp;GERAL[[#This Row],[CÓD]]</f>
        <v>PBSF_SO</v>
      </c>
      <c r="AH1690" s="1">
        <f ca="1">VLOOKUP(GERAL[[#This Row],[REF_NOTA]],BASE_NOTAS[],7,FALSE)</f>
        <v>54.202759976955896</v>
      </c>
      <c r="AI1690" s="31">
        <f ca="1">IF(GERAL[[#This Row],[Nota 2025]]="",0,GERAL[[#This Row],[Nota 2026]]-GERAL[[#This Row],[Nota 2025]])</f>
        <v>5.698909532199373</v>
      </c>
    </row>
    <row r="1691" spans="1:35" ht="17" x14ac:dyDescent="0.35">
      <c r="A1691" s="2" t="s">
        <v>173</v>
      </c>
      <c r="B1691" s="2" t="s">
        <v>200</v>
      </c>
      <c r="C1691" s="2" t="s">
        <v>216</v>
      </c>
      <c r="D1691" s="15" t="s">
        <v>58</v>
      </c>
      <c r="E1691" s="2" t="s">
        <v>127</v>
      </c>
      <c r="F1691" s="2" t="str">
        <f>VLOOKUP(GERAL[[#This Row],[CÓD]],SEALL,6,FALSE)</f>
        <v>G</v>
      </c>
      <c r="G169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9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9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91" s="2" t="str">
        <f>VLOOKUP(GERAL[[#This Row],[CÓD]],SEALL,4,FALSE)</f>
        <v>11, 16, 17</v>
      </c>
      <c r="K1691" s="2" t="str">
        <f>IF(ISERR(FIND("01",GERAL[[#This Row],[ODS]])),"NÃO","SIM")</f>
        <v>NÃO</v>
      </c>
      <c r="L1691" s="2" t="str">
        <f>IF(ISERR(FIND("02",GERAL[[#This Row],[ODS]])),"NÃO","SIM")</f>
        <v>NÃO</v>
      </c>
      <c r="M1691" s="2" t="str">
        <f>IF(ISERR(FIND("03",GERAL[[#This Row],[ODS]])),"NÃO","SIM")</f>
        <v>NÃO</v>
      </c>
      <c r="N1691" s="2" t="str">
        <f>IF(ISERR(FIND("04",GERAL[[#This Row],[ODS]])),"NÃO","SIM")</f>
        <v>NÃO</v>
      </c>
      <c r="O1691" s="2" t="str">
        <f>IF(ISERR(FIND("05",GERAL[[#This Row],[ODS]])),"NÃO","SIM")</f>
        <v>NÃO</v>
      </c>
      <c r="P1691" s="2" t="str">
        <f>IF(ISERR(FIND("06",GERAL[[#This Row],[ODS]])),"NÃO","SIM")</f>
        <v>NÃO</v>
      </c>
      <c r="Q1691" s="2" t="str">
        <f>IF(ISERR(FIND("07",GERAL[[#This Row],[ODS]])),"NÃO","SIM")</f>
        <v>NÃO</v>
      </c>
      <c r="R1691" s="2" t="str">
        <f>IF(ISERR(FIND("08",GERAL[[#This Row],[ODS]])),"NÃO","SIM")</f>
        <v>NÃO</v>
      </c>
      <c r="S1691" s="2" t="str">
        <f>IF(ISERR(FIND("09",GERAL[[#This Row],[ODS]])),"NÃO","SIM")</f>
        <v>NÃO</v>
      </c>
      <c r="T1691" s="2" t="str">
        <f>IF(ISERR(FIND("10",GERAL[[#This Row],[ODS]])),"NÃO","SIM")</f>
        <v>NÃO</v>
      </c>
      <c r="U1691" s="2" t="str">
        <f>IF(ISERR(FIND("11",GERAL[[#This Row],[ODS]])),"NÃO","SIM")</f>
        <v>SIM</v>
      </c>
      <c r="V1691" s="2" t="str">
        <f>IF(ISERR(FIND("12",GERAL[[#This Row],[ODS]])),"NÃO","SIM")</f>
        <v>NÃO</v>
      </c>
      <c r="W1691" s="2" t="str">
        <f>IF(ISERR(FIND("13",GERAL[[#This Row],[ODS]])),"NÃO","SIM")</f>
        <v>NÃO</v>
      </c>
      <c r="X1691" s="2" t="str">
        <f>IF(ISERR(FIND("14",GERAL[[#This Row],[ODS]])),"NÃO","SIM")</f>
        <v>NÃO</v>
      </c>
      <c r="Y1691" s="2" t="str">
        <f>IF(ISERR(FIND("15",GERAL[[#This Row],[ODS]])),"NÃO","SIM")</f>
        <v>NÃO</v>
      </c>
      <c r="Z1691" s="2" t="str">
        <f>IF(ISERR(FIND("16",GERAL[[#This Row],[ODS]])),"NÃO","SIM")</f>
        <v>SIM</v>
      </c>
      <c r="AA1691" s="2" t="str">
        <f>IF(ISERR(FIND("17",GERAL[[#This Row],[ODS]])),"NÃO","SIM")</f>
        <v>SIM</v>
      </c>
      <c r="AB1691" s="1">
        <v>44.321325306950563</v>
      </c>
      <c r="AC1691" s="1">
        <v>34.192535006044324</v>
      </c>
      <c r="AD1691" s="1">
        <v>15.875547234394988</v>
      </c>
      <c r="AE1691" s="1">
        <v>25.555693383253562</v>
      </c>
      <c r="AF1691" s="1">
        <v>27.296971880655963</v>
      </c>
      <c r="AG1691" s="1" t="str">
        <f>GERAL[[#This Row],[SIGLA]]&amp;GERAL[[#This Row],[CÓD]]</f>
        <v>PRSF_SO</v>
      </c>
      <c r="AH1691" s="1">
        <f ca="1">VLOOKUP(GERAL[[#This Row],[REF_NOTA]],BASE_NOTAS[],7,FALSE)</f>
        <v>86.044408833622811</v>
      </c>
      <c r="AI1691" s="31">
        <f ca="1">IF(GERAL[[#This Row],[Nota 2025]]="",0,GERAL[[#This Row],[Nota 2026]]-GERAL[[#This Row],[Nota 2025]])</f>
        <v>58.747436952966851</v>
      </c>
    </row>
    <row r="1692" spans="1:35" ht="17" x14ac:dyDescent="0.35">
      <c r="A1692" s="2" t="s">
        <v>171</v>
      </c>
      <c r="B1692" s="2" t="s">
        <v>198</v>
      </c>
      <c r="C1692" s="2" t="s">
        <v>216</v>
      </c>
      <c r="D1692" s="15" t="s">
        <v>58</v>
      </c>
      <c r="E1692" s="2" t="s">
        <v>127</v>
      </c>
      <c r="F1692" s="2" t="str">
        <f>VLOOKUP(GERAL[[#This Row],[CÓD]],SEALL,6,FALSE)</f>
        <v>G</v>
      </c>
      <c r="G169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9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9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92" s="2" t="str">
        <f>VLOOKUP(GERAL[[#This Row],[CÓD]],SEALL,4,FALSE)</f>
        <v>11, 16, 17</v>
      </c>
      <c r="K1692" s="2" t="str">
        <f>IF(ISERR(FIND("01",GERAL[[#This Row],[ODS]])),"NÃO","SIM")</f>
        <v>NÃO</v>
      </c>
      <c r="L1692" s="2" t="str">
        <f>IF(ISERR(FIND("02",GERAL[[#This Row],[ODS]])),"NÃO","SIM")</f>
        <v>NÃO</v>
      </c>
      <c r="M1692" s="2" t="str">
        <f>IF(ISERR(FIND("03",GERAL[[#This Row],[ODS]])),"NÃO","SIM")</f>
        <v>NÃO</v>
      </c>
      <c r="N1692" s="2" t="str">
        <f>IF(ISERR(FIND("04",GERAL[[#This Row],[ODS]])),"NÃO","SIM")</f>
        <v>NÃO</v>
      </c>
      <c r="O1692" s="2" t="str">
        <f>IF(ISERR(FIND("05",GERAL[[#This Row],[ODS]])),"NÃO","SIM")</f>
        <v>NÃO</v>
      </c>
      <c r="P1692" s="2" t="str">
        <f>IF(ISERR(FIND("06",GERAL[[#This Row],[ODS]])),"NÃO","SIM")</f>
        <v>NÃO</v>
      </c>
      <c r="Q1692" s="2" t="str">
        <f>IF(ISERR(FIND("07",GERAL[[#This Row],[ODS]])),"NÃO","SIM")</f>
        <v>NÃO</v>
      </c>
      <c r="R1692" s="2" t="str">
        <f>IF(ISERR(FIND("08",GERAL[[#This Row],[ODS]])),"NÃO","SIM")</f>
        <v>NÃO</v>
      </c>
      <c r="S1692" s="2" t="str">
        <f>IF(ISERR(FIND("09",GERAL[[#This Row],[ODS]])),"NÃO","SIM")</f>
        <v>NÃO</v>
      </c>
      <c r="T1692" s="2" t="str">
        <f>IF(ISERR(FIND("10",GERAL[[#This Row],[ODS]])),"NÃO","SIM")</f>
        <v>NÃO</v>
      </c>
      <c r="U1692" s="2" t="str">
        <f>IF(ISERR(FIND("11",GERAL[[#This Row],[ODS]])),"NÃO","SIM")</f>
        <v>SIM</v>
      </c>
      <c r="V1692" s="2" t="str">
        <f>IF(ISERR(FIND("12",GERAL[[#This Row],[ODS]])),"NÃO","SIM")</f>
        <v>NÃO</v>
      </c>
      <c r="W1692" s="2" t="str">
        <f>IF(ISERR(FIND("13",GERAL[[#This Row],[ODS]])),"NÃO","SIM")</f>
        <v>NÃO</v>
      </c>
      <c r="X1692" s="2" t="str">
        <f>IF(ISERR(FIND("14",GERAL[[#This Row],[ODS]])),"NÃO","SIM")</f>
        <v>NÃO</v>
      </c>
      <c r="Y1692" s="2" t="str">
        <f>IF(ISERR(FIND("15",GERAL[[#This Row],[ODS]])),"NÃO","SIM")</f>
        <v>NÃO</v>
      </c>
      <c r="Z1692" s="2" t="str">
        <f>IF(ISERR(FIND("16",GERAL[[#This Row],[ODS]])),"NÃO","SIM")</f>
        <v>SIM</v>
      </c>
      <c r="AA1692" s="2" t="str">
        <f>IF(ISERR(FIND("17",GERAL[[#This Row],[ODS]])),"NÃO","SIM")</f>
        <v>SIM</v>
      </c>
      <c r="AB1692" s="1">
        <v>81.81186655013046</v>
      </c>
      <c r="AC1692" s="1">
        <v>83.922706064496566</v>
      </c>
      <c r="AD1692" s="1">
        <v>100</v>
      </c>
      <c r="AE1692" s="1">
        <v>86.55269162260754</v>
      </c>
      <c r="AF1692" s="1">
        <v>84.423644427654807</v>
      </c>
      <c r="AG1692" s="1" t="str">
        <f>GERAL[[#This Row],[SIGLA]]&amp;GERAL[[#This Row],[CÓD]]</f>
        <v>PESF_SO</v>
      </c>
      <c r="AH1692" s="1">
        <f ca="1">VLOOKUP(GERAL[[#This Row],[REF_NOTA]],BASE_NOTAS[],7,FALSE)</f>
        <v>81.419041794907443</v>
      </c>
      <c r="AI1692" s="31">
        <f ca="1">IF(GERAL[[#This Row],[Nota 2025]]="",0,GERAL[[#This Row],[Nota 2026]]-GERAL[[#This Row],[Nota 2025]])</f>
        <v>-3.0046026327473641</v>
      </c>
    </row>
    <row r="1693" spans="1:35" ht="17" x14ac:dyDescent="0.35">
      <c r="A1693" s="2" t="s">
        <v>172</v>
      </c>
      <c r="B1693" s="2" t="s">
        <v>199</v>
      </c>
      <c r="C1693" s="2" t="s">
        <v>216</v>
      </c>
      <c r="D1693" s="15" t="s">
        <v>58</v>
      </c>
      <c r="E1693" s="2" t="s">
        <v>127</v>
      </c>
      <c r="F1693" s="2" t="str">
        <f>VLOOKUP(GERAL[[#This Row],[CÓD]],SEALL,6,FALSE)</f>
        <v>G</v>
      </c>
      <c r="G169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9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9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93" s="2" t="str">
        <f>VLOOKUP(GERAL[[#This Row],[CÓD]],SEALL,4,FALSE)</f>
        <v>11, 16, 17</v>
      </c>
      <c r="K1693" s="2" t="str">
        <f>IF(ISERR(FIND("01",GERAL[[#This Row],[ODS]])),"NÃO","SIM")</f>
        <v>NÃO</v>
      </c>
      <c r="L1693" s="2" t="str">
        <f>IF(ISERR(FIND("02",GERAL[[#This Row],[ODS]])),"NÃO","SIM")</f>
        <v>NÃO</v>
      </c>
      <c r="M1693" s="2" t="str">
        <f>IF(ISERR(FIND("03",GERAL[[#This Row],[ODS]])),"NÃO","SIM")</f>
        <v>NÃO</v>
      </c>
      <c r="N1693" s="2" t="str">
        <f>IF(ISERR(FIND("04",GERAL[[#This Row],[ODS]])),"NÃO","SIM")</f>
        <v>NÃO</v>
      </c>
      <c r="O1693" s="2" t="str">
        <f>IF(ISERR(FIND("05",GERAL[[#This Row],[ODS]])),"NÃO","SIM")</f>
        <v>NÃO</v>
      </c>
      <c r="P1693" s="2" t="str">
        <f>IF(ISERR(FIND("06",GERAL[[#This Row],[ODS]])),"NÃO","SIM")</f>
        <v>NÃO</v>
      </c>
      <c r="Q1693" s="2" t="str">
        <f>IF(ISERR(FIND("07",GERAL[[#This Row],[ODS]])),"NÃO","SIM")</f>
        <v>NÃO</v>
      </c>
      <c r="R1693" s="2" t="str">
        <f>IF(ISERR(FIND("08",GERAL[[#This Row],[ODS]])),"NÃO","SIM")</f>
        <v>NÃO</v>
      </c>
      <c r="S1693" s="2" t="str">
        <f>IF(ISERR(FIND("09",GERAL[[#This Row],[ODS]])),"NÃO","SIM")</f>
        <v>NÃO</v>
      </c>
      <c r="T1693" s="2" t="str">
        <f>IF(ISERR(FIND("10",GERAL[[#This Row],[ODS]])),"NÃO","SIM")</f>
        <v>NÃO</v>
      </c>
      <c r="U1693" s="2" t="str">
        <f>IF(ISERR(FIND("11",GERAL[[#This Row],[ODS]])),"NÃO","SIM")</f>
        <v>SIM</v>
      </c>
      <c r="V1693" s="2" t="str">
        <f>IF(ISERR(FIND("12",GERAL[[#This Row],[ODS]])),"NÃO","SIM")</f>
        <v>NÃO</v>
      </c>
      <c r="W1693" s="2" t="str">
        <f>IF(ISERR(FIND("13",GERAL[[#This Row],[ODS]])),"NÃO","SIM")</f>
        <v>NÃO</v>
      </c>
      <c r="X1693" s="2" t="str">
        <f>IF(ISERR(FIND("14",GERAL[[#This Row],[ODS]])),"NÃO","SIM")</f>
        <v>NÃO</v>
      </c>
      <c r="Y1693" s="2" t="str">
        <f>IF(ISERR(FIND("15",GERAL[[#This Row],[ODS]])),"NÃO","SIM")</f>
        <v>NÃO</v>
      </c>
      <c r="Z1693" s="2" t="str">
        <f>IF(ISERR(FIND("16",GERAL[[#This Row],[ODS]])),"NÃO","SIM")</f>
        <v>SIM</v>
      </c>
      <c r="AA1693" s="2" t="str">
        <f>IF(ISERR(FIND("17",GERAL[[#This Row],[ODS]])),"NÃO","SIM")</f>
        <v>SIM</v>
      </c>
      <c r="AB1693" s="1">
        <v>52.822077242606227</v>
      </c>
      <c r="AC1693" s="1">
        <v>48.490462396661897</v>
      </c>
      <c r="AD1693" s="1">
        <v>67.800562932419822</v>
      </c>
      <c r="AE1693" s="1">
        <v>71.539429904162262</v>
      </c>
      <c r="AF1693" s="1">
        <v>100</v>
      </c>
      <c r="AG1693" s="1" t="str">
        <f>GERAL[[#This Row],[SIGLA]]&amp;GERAL[[#This Row],[CÓD]]</f>
        <v>PISF_SO</v>
      </c>
      <c r="AH1693" s="1">
        <f ca="1">VLOOKUP(GERAL[[#This Row],[REF_NOTA]],BASE_NOTAS[],7,FALSE)</f>
        <v>81.021604732754454</v>
      </c>
      <c r="AI1693" s="31">
        <f ca="1">IF(GERAL[[#This Row],[Nota 2025]]="",0,GERAL[[#This Row],[Nota 2026]]-GERAL[[#This Row],[Nota 2025]])</f>
        <v>-18.978395267245546</v>
      </c>
    </row>
    <row r="1694" spans="1:35" ht="17" x14ac:dyDescent="0.35">
      <c r="A1694" s="2" t="s">
        <v>174</v>
      </c>
      <c r="B1694" s="2" t="s">
        <v>201</v>
      </c>
      <c r="C1694" s="2" t="s">
        <v>216</v>
      </c>
      <c r="D1694" s="15" t="s">
        <v>58</v>
      </c>
      <c r="E1694" s="2" t="s">
        <v>127</v>
      </c>
      <c r="F1694" s="2" t="str">
        <f>VLOOKUP(GERAL[[#This Row],[CÓD]],SEALL,6,FALSE)</f>
        <v>G</v>
      </c>
      <c r="G169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9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9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94" s="2" t="str">
        <f>VLOOKUP(GERAL[[#This Row],[CÓD]],SEALL,4,FALSE)</f>
        <v>11, 16, 17</v>
      </c>
      <c r="K1694" s="2" t="str">
        <f>IF(ISERR(FIND("01",GERAL[[#This Row],[ODS]])),"NÃO","SIM")</f>
        <v>NÃO</v>
      </c>
      <c r="L1694" s="2" t="str">
        <f>IF(ISERR(FIND("02",GERAL[[#This Row],[ODS]])),"NÃO","SIM")</f>
        <v>NÃO</v>
      </c>
      <c r="M1694" s="2" t="str">
        <f>IF(ISERR(FIND("03",GERAL[[#This Row],[ODS]])),"NÃO","SIM")</f>
        <v>NÃO</v>
      </c>
      <c r="N1694" s="2" t="str">
        <f>IF(ISERR(FIND("04",GERAL[[#This Row],[ODS]])),"NÃO","SIM")</f>
        <v>NÃO</v>
      </c>
      <c r="O1694" s="2" t="str">
        <f>IF(ISERR(FIND("05",GERAL[[#This Row],[ODS]])),"NÃO","SIM")</f>
        <v>NÃO</v>
      </c>
      <c r="P1694" s="2" t="str">
        <f>IF(ISERR(FIND("06",GERAL[[#This Row],[ODS]])),"NÃO","SIM")</f>
        <v>NÃO</v>
      </c>
      <c r="Q1694" s="2" t="str">
        <f>IF(ISERR(FIND("07",GERAL[[#This Row],[ODS]])),"NÃO","SIM")</f>
        <v>NÃO</v>
      </c>
      <c r="R1694" s="2" t="str">
        <f>IF(ISERR(FIND("08",GERAL[[#This Row],[ODS]])),"NÃO","SIM")</f>
        <v>NÃO</v>
      </c>
      <c r="S1694" s="2" t="str">
        <f>IF(ISERR(FIND("09",GERAL[[#This Row],[ODS]])),"NÃO","SIM")</f>
        <v>NÃO</v>
      </c>
      <c r="T1694" s="2" t="str">
        <f>IF(ISERR(FIND("10",GERAL[[#This Row],[ODS]])),"NÃO","SIM")</f>
        <v>NÃO</v>
      </c>
      <c r="U1694" s="2" t="str">
        <f>IF(ISERR(FIND("11",GERAL[[#This Row],[ODS]])),"NÃO","SIM")</f>
        <v>SIM</v>
      </c>
      <c r="V1694" s="2" t="str">
        <f>IF(ISERR(FIND("12",GERAL[[#This Row],[ODS]])),"NÃO","SIM")</f>
        <v>NÃO</v>
      </c>
      <c r="W1694" s="2" t="str">
        <f>IF(ISERR(FIND("13",GERAL[[#This Row],[ODS]])),"NÃO","SIM")</f>
        <v>NÃO</v>
      </c>
      <c r="X1694" s="2" t="str">
        <f>IF(ISERR(FIND("14",GERAL[[#This Row],[ODS]])),"NÃO","SIM")</f>
        <v>NÃO</v>
      </c>
      <c r="Y1694" s="2" t="str">
        <f>IF(ISERR(FIND("15",GERAL[[#This Row],[ODS]])),"NÃO","SIM")</f>
        <v>NÃO</v>
      </c>
      <c r="Z1694" s="2" t="str">
        <f>IF(ISERR(FIND("16",GERAL[[#This Row],[ODS]])),"NÃO","SIM")</f>
        <v>SIM</v>
      </c>
      <c r="AA1694" s="2" t="str">
        <f>IF(ISERR(FIND("17",GERAL[[#This Row],[ODS]])),"NÃO","SIM")</f>
        <v>SIM</v>
      </c>
      <c r="AB1694" s="1">
        <v>21.68500424900633</v>
      </c>
      <c r="AC1694" s="1">
        <v>23.431198765145712</v>
      </c>
      <c r="AD1694" s="1">
        <v>37.537219106397281</v>
      </c>
      <c r="AE1694" s="1">
        <v>60.373913987943709</v>
      </c>
      <c r="AF1694" s="1">
        <v>26.835853784251363</v>
      </c>
      <c r="AG1694" s="1" t="str">
        <f>GERAL[[#This Row],[SIGLA]]&amp;GERAL[[#This Row],[CÓD]]</f>
        <v>RJSF_SO</v>
      </c>
      <c r="AH1694" s="1">
        <f ca="1">VLOOKUP(GERAL[[#This Row],[REF_NOTA]],BASE_NOTAS[],7,FALSE)</f>
        <v>27.691183531051323</v>
      </c>
      <c r="AI1694" s="31">
        <f ca="1">IF(GERAL[[#This Row],[Nota 2025]]="",0,GERAL[[#This Row],[Nota 2026]]-GERAL[[#This Row],[Nota 2025]])</f>
        <v>0.85532974679995988</v>
      </c>
    </row>
    <row r="1695" spans="1:35" ht="17" x14ac:dyDescent="0.35">
      <c r="A1695" s="2" t="s">
        <v>175</v>
      </c>
      <c r="B1695" s="2" t="s">
        <v>202</v>
      </c>
      <c r="C1695" s="2" t="s">
        <v>216</v>
      </c>
      <c r="D1695" s="15" t="s">
        <v>58</v>
      </c>
      <c r="E1695" s="2" t="s">
        <v>127</v>
      </c>
      <c r="F1695" s="2" t="str">
        <f>VLOOKUP(GERAL[[#This Row],[CÓD]],SEALL,6,FALSE)</f>
        <v>G</v>
      </c>
      <c r="G169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9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9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95" s="2" t="str">
        <f>VLOOKUP(GERAL[[#This Row],[CÓD]],SEALL,4,FALSE)</f>
        <v>11, 16, 17</v>
      </c>
      <c r="K1695" s="2" t="str">
        <f>IF(ISERR(FIND("01",GERAL[[#This Row],[ODS]])),"NÃO","SIM")</f>
        <v>NÃO</v>
      </c>
      <c r="L1695" s="2" t="str">
        <f>IF(ISERR(FIND("02",GERAL[[#This Row],[ODS]])),"NÃO","SIM")</f>
        <v>NÃO</v>
      </c>
      <c r="M1695" s="2" t="str">
        <f>IF(ISERR(FIND("03",GERAL[[#This Row],[ODS]])),"NÃO","SIM")</f>
        <v>NÃO</v>
      </c>
      <c r="N1695" s="2" t="str">
        <f>IF(ISERR(FIND("04",GERAL[[#This Row],[ODS]])),"NÃO","SIM")</f>
        <v>NÃO</v>
      </c>
      <c r="O1695" s="2" t="str">
        <f>IF(ISERR(FIND("05",GERAL[[#This Row],[ODS]])),"NÃO","SIM")</f>
        <v>NÃO</v>
      </c>
      <c r="P1695" s="2" t="str">
        <f>IF(ISERR(FIND("06",GERAL[[#This Row],[ODS]])),"NÃO","SIM")</f>
        <v>NÃO</v>
      </c>
      <c r="Q1695" s="2" t="str">
        <f>IF(ISERR(FIND("07",GERAL[[#This Row],[ODS]])),"NÃO","SIM")</f>
        <v>NÃO</v>
      </c>
      <c r="R1695" s="2" t="str">
        <f>IF(ISERR(FIND("08",GERAL[[#This Row],[ODS]])),"NÃO","SIM")</f>
        <v>NÃO</v>
      </c>
      <c r="S1695" s="2" t="str">
        <f>IF(ISERR(FIND("09",GERAL[[#This Row],[ODS]])),"NÃO","SIM")</f>
        <v>NÃO</v>
      </c>
      <c r="T1695" s="2" t="str">
        <f>IF(ISERR(FIND("10",GERAL[[#This Row],[ODS]])),"NÃO","SIM")</f>
        <v>NÃO</v>
      </c>
      <c r="U1695" s="2" t="str">
        <f>IF(ISERR(FIND("11",GERAL[[#This Row],[ODS]])),"NÃO","SIM")</f>
        <v>SIM</v>
      </c>
      <c r="V1695" s="2" t="str">
        <f>IF(ISERR(FIND("12",GERAL[[#This Row],[ODS]])),"NÃO","SIM")</f>
        <v>NÃO</v>
      </c>
      <c r="W1695" s="2" t="str">
        <f>IF(ISERR(FIND("13",GERAL[[#This Row],[ODS]])),"NÃO","SIM")</f>
        <v>NÃO</v>
      </c>
      <c r="X1695" s="2" t="str">
        <f>IF(ISERR(FIND("14",GERAL[[#This Row],[ODS]])),"NÃO","SIM")</f>
        <v>NÃO</v>
      </c>
      <c r="Y1695" s="2" t="str">
        <f>IF(ISERR(FIND("15",GERAL[[#This Row],[ODS]])),"NÃO","SIM")</f>
        <v>NÃO</v>
      </c>
      <c r="Z1695" s="2" t="str">
        <f>IF(ISERR(FIND("16",GERAL[[#This Row],[ODS]])),"NÃO","SIM")</f>
        <v>SIM</v>
      </c>
      <c r="AA1695" s="2" t="str">
        <f>IF(ISERR(FIND("17",GERAL[[#This Row],[ODS]])),"NÃO","SIM")</f>
        <v>SIM</v>
      </c>
      <c r="AB1695" s="1">
        <v>61.821887960194744</v>
      </c>
      <c r="AC1695" s="1">
        <v>74.5525216198115</v>
      </c>
      <c r="AD1695" s="1">
        <v>69.310002233283186</v>
      </c>
      <c r="AE1695" s="1">
        <v>74.329485477209232</v>
      </c>
      <c r="AF1695" s="1">
        <v>80.676539751949022</v>
      </c>
      <c r="AG1695" s="1" t="str">
        <f>GERAL[[#This Row],[SIGLA]]&amp;GERAL[[#This Row],[CÓD]]</f>
        <v>RNSF_SO</v>
      </c>
      <c r="AH1695" s="1">
        <f ca="1">VLOOKUP(GERAL[[#This Row],[REF_NOTA]],BASE_NOTAS[],7,FALSE)</f>
        <v>72.412024901884607</v>
      </c>
      <c r="AI1695" s="31">
        <f ca="1">IF(GERAL[[#This Row],[Nota 2025]]="",0,GERAL[[#This Row],[Nota 2026]]-GERAL[[#This Row],[Nota 2025]])</f>
        <v>-8.2645148500644154</v>
      </c>
    </row>
    <row r="1696" spans="1:35" ht="17" x14ac:dyDescent="0.35">
      <c r="A1696" s="2" t="s">
        <v>178</v>
      </c>
      <c r="B1696" s="2" t="s">
        <v>205</v>
      </c>
      <c r="C1696" s="2" t="s">
        <v>216</v>
      </c>
      <c r="D1696" s="15" t="s">
        <v>58</v>
      </c>
      <c r="E1696" s="2" t="s">
        <v>127</v>
      </c>
      <c r="F1696" s="2" t="str">
        <f>VLOOKUP(GERAL[[#This Row],[CÓD]],SEALL,6,FALSE)</f>
        <v>G</v>
      </c>
      <c r="G169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9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9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96" s="2" t="str">
        <f>VLOOKUP(GERAL[[#This Row],[CÓD]],SEALL,4,FALSE)</f>
        <v>11, 16, 17</v>
      </c>
      <c r="K1696" s="2" t="str">
        <f>IF(ISERR(FIND("01",GERAL[[#This Row],[ODS]])),"NÃO","SIM")</f>
        <v>NÃO</v>
      </c>
      <c r="L1696" s="2" t="str">
        <f>IF(ISERR(FIND("02",GERAL[[#This Row],[ODS]])),"NÃO","SIM")</f>
        <v>NÃO</v>
      </c>
      <c r="M1696" s="2" t="str">
        <f>IF(ISERR(FIND("03",GERAL[[#This Row],[ODS]])),"NÃO","SIM")</f>
        <v>NÃO</v>
      </c>
      <c r="N1696" s="2" t="str">
        <f>IF(ISERR(FIND("04",GERAL[[#This Row],[ODS]])),"NÃO","SIM")</f>
        <v>NÃO</v>
      </c>
      <c r="O1696" s="2" t="str">
        <f>IF(ISERR(FIND("05",GERAL[[#This Row],[ODS]])),"NÃO","SIM")</f>
        <v>NÃO</v>
      </c>
      <c r="P1696" s="2" t="str">
        <f>IF(ISERR(FIND("06",GERAL[[#This Row],[ODS]])),"NÃO","SIM")</f>
        <v>NÃO</v>
      </c>
      <c r="Q1696" s="2" t="str">
        <f>IF(ISERR(FIND("07",GERAL[[#This Row],[ODS]])),"NÃO","SIM")</f>
        <v>NÃO</v>
      </c>
      <c r="R1696" s="2" t="str">
        <f>IF(ISERR(FIND("08",GERAL[[#This Row],[ODS]])),"NÃO","SIM")</f>
        <v>NÃO</v>
      </c>
      <c r="S1696" s="2" t="str">
        <f>IF(ISERR(FIND("09",GERAL[[#This Row],[ODS]])),"NÃO","SIM")</f>
        <v>NÃO</v>
      </c>
      <c r="T1696" s="2" t="str">
        <f>IF(ISERR(FIND("10",GERAL[[#This Row],[ODS]])),"NÃO","SIM")</f>
        <v>NÃO</v>
      </c>
      <c r="U1696" s="2" t="str">
        <f>IF(ISERR(FIND("11",GERAL[[#This Row],[ODS]])),"NÃO","SIM")</f>
        <v>SIM</v>
      </c>
      <c r="V1696" s="2" t="str">
        <f>IF(ISERR(FIND("12",GERAL[[#This Row],[ODS]])),"NÃO","SIM")</f>
        <v>NÃO</v>
      </c>
      <c r="W1696" s="2" t="str">
        <f>IF(ISERR(FIND("13",GERAL[[#This Row],[ODS]])),"NÃO","SIM")</f>
        <v>NÃO</v>
      </c>
      <c r="X1696" s="2" t="str">
        <f>IF(ISERR(FIND("14",GERAL[[#This Row],[ODS]])),"NÃO","SIM")</f>
        <v>NÃO</v>
      </c>
      <c r="Y1696" s="2" t="str">
        <f>IF(ISERR(FIND("15",GERAL[[#This Row],[ODS]])),"NÃO","SIM")</f>
        <v>NÃO</v>
      </c>
      <c r="Z1696" s="2" t="str">
        <f>IF(ISERR(FIND("16",GERAL[[#This Row],[ODS]])),"NÃO","SIM")</f>
        <v>SIM</v>
      </c>
      <c r="AA1696" s="2" t="str">
        <f>IF(ISERR(FIND("17",GERAL[[#This Row],[ODS]])),"NÃO","SIM")</f>
        <v>SIM</v>
      </c>
      <c r="AB1696" s="1">
        <v>82.726738228701166</v>
      </c>
      <c r="AC1696" s="1">
        <v>84.451701793551564</v>
      </c>
      <c r="AD1696" s="1">
        <v>73.656768868795595</v>
      </c>
      <c r="AE1696" s="1">
        <v>86.618883181217612</v>
      </c>
      <c r="AF1696" s="1">
        <v>0</v>
      </c>
      <c r="AG1696" s="1" t="str">
        <f>GERAL[[#This Row],[SIGLA]]&amp;GERAL[[#This Row],[CÓD]]</f>
        <v>RSSF_SO</v>
      </c>
      <c r="AH1696" s="1">
        <f ca="1">VLOOKUP(GERAL[[#This Row],[REF_NOTA]],BASE_NOTAS[],7,FALSE)</f>
        <v>28.397249605779919</v>
      </c>
      <c r="AI1696" s="31">
        <f ca="1">IF(GERAL[[#This Row],[Nota 2025]]="",0,GERAL[[#This Row],[Nota 2026]]-GERAL[[#This Row],[Nota 2025]])</f>
        <v>28.397249605779919</v>
      </c>
    </row>
    <row r="1697" spans="1:35" ht="17" x14ac:dyDescent="0.35">
      <c r="A1697" s="2" t="s">
        <v>176</v>
      </c>
      <c r="B1697" s="2" t="s">
        <v>203</v>
      </c>
      <c r="C1697" s="2" t="s">
        <v>216</v>
      </c>
      <c r="D1697" s="15" t="s">
        <v>58</v>
      </c>
      <c r="E1697" s="2" t="s">
        <v>127</v>
      </c>
      <c r="F1697" s="2" t="str">
        <f>VLOOKUP(GERAL[[#This Row],[CÓD]],SEALL,6,FALSE)</f>
        <v>G</v>
      </c>
      <c r="G169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9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9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97" s="2" t="str">
        <f>VLOOKUP(GERAL[[#This Row],[CÓD]],SEALL,4,FALSE)</f>
        <v>11, 16, 17</v>
      </c>
      <c r="K1697" s="2" t="str">
        <f>IF(ISERR(FIND("01",GERAL[[#This Row],[ODS]])),"NÃO","SIM")</f>
        <v>NÃO</v>
      </c>
      <c r="L1697" s="2" t="str">
        <f>IF(ISERR(FIND("02",GERAL[[#This Row],[ODS]])),"NÃO","SIM")</f>
        <v>NÃO</v>
      </c>
      <c r="M1697" s="2" t="str">
        <f>IF(ISERR(FIND("03",GERAL[[#This Row],[ODS]])),"NÃO","SIM")</f>
        <v>NÃO</v>
      </c>
      <c r="N1697" s="2" t="str">
        <f>IF(ISERR(FIND("04",GERAL[[#This Row],[ODS]])),"NÃO","SIM")</f>
        <v>NÃO</v>
      </c>
      <c r="O1697" s="2" t="str">
        <f>IF(ISERR(FIND("05",GERAL[[#This Row],[ODS]])),"NÃO","SIM")</f>
        <v>NÃO</v>
      </c>
      <c r="P1697" s="2" t="str">
        <f>IF(ISERR(FIND("06",GERAL[[#This Row],[ODS]])),"NÃO","SIM")</f>
        <v>NÃO</v>
      </c>
      <c r="Q1697" s="2" t="str">
        <f>IF(ISERR(FIND("07",GERAL[[#This Row],[ODS]])),"NÃO","SIM")</f>
        <v>NÃO</v>
      </c>
      <c r="R1697" s="2" t="str">
        <f>IF(ISERR(FIND("08",GERAL[[#This Row],[ODS]])),"NÃO","SIM")</f>
        <v>NÃO</v>
      </c>
      <c r="S1697" s="2" t="str">
        <f>IF(ISERR(FIND("09",GERAL[[#This Row],[ODS]])),"NÃO","SIM")</f>
        <v>NÃO</v>
      </c>
      <c r="T1697" s="2" t="str">
        <f>IF(ISERR(FIND("10",GERAL[[#This Row],[ODS]])),"NÃO","SIM")</f>
        <v>NÃO</v>
      </c>
      <c r="U1697" s="2" t="str">
        <f>IF(ISERR(FIND("11",GERAL[[#This Row],[ODS]])),"NÃO","SIM")</f>
        <v>SIM</v>
      </c>
      <c r="V1697" s="2" t="str">
        <f>IF(ISERR(FIND("12",GERAL[[#This Row],[ODS]])),"NÃO","SIM")</f>
        <v>NÃO</v>
      </c>
      <c r="W1697" s="2" t="str">
        <f>IF(ISERR(FIND("13",GERAL[[#This Row],[ODS]])),"NÃO","SIM")</f>
        <v>NÃO</v>
      </c>
      <c r="X1697" s="2" t="str">
        <f>IF(ISERR(FIND("14",GERAL[[#This Row],[ODS]])),"NÃO","SIM")</f>
        <v>NÃO</v>
      </c>
      <c r="Y1697" s="2" t="str">
        <f>IF(ISERR(FIND("15",GERAL[[#This Row],[ODS]])),"NÃO","SIM")</f>
        <v>NÃO</v>
      </c>
      <c r="Z1697" s="2" t="str">
        <f>IF(ISERR(FIND("16",GERAL[[#This Row],[ODS]])),"NÃO","SIM")</f>
        <v>SIM</v>
      </c>
      <c r="AA1697" s="2" t="str">
        <f>IF(ISERR(FIND("17",GERAL[[#This Row],[ODS]])),"NÃO","SIM")</f>
        <v>SIM</v>
      </c>
      <c r="AB1697" s="1">
        <v>20.921593802068266</v>
      </c>
      <c r="AC1697" s="1">
        <v>28.07614757253873</v>
      </c>
      <c r="AD1697" s="1">
        <v>38.441438979131</v>
      </c>
      <c r="AE1697" s="1">
        <v>0</v>
      </c>
      <c r="AF1697" s="1">
        <v>3.8012329253104173</v>
      </c>
      <c r="AG1697" s="1" t="str">
        <f>GERAL[[#This Row],[SIGLA]]&amp;GERAL[[#This Row],[CÓD]]</f>
        <v>ROSF_SO</v>
      </c>
      <c r="AH1697" s="1">
        <f ca="1">VLOOKUP(GERAL[[#This Row],[REF_NOTA]],BASE_NOTAS[],7,FALSE)</f>
        <v>18.363171747224101</v>
      </c>
      <c r="AI1697" s="31">
        <f ca="1">IF(GERAL[[#This Row],[Nota 2025]]="",0,GERAL[[#This Row],[Nota 2026]]-GERAL[[#This Row],[Nota 2025]])</f>
        <v>14.561938821913683</v>
      </c>
    </row>
    <row r="1698" spans="1:35" ht="17" x14ac:dyDescent="0.35">
      <c r="A1698" s="2" t="s">
        <v>177</v>
      </c>
      <c r="B1698" s="2" t="s">
        <v>204</v>
      </c>
      <c r="C1698" s="2" t="s">
        <v>216</v>
      </c>
      <c r="D1698" s="15" t="s">
        <v>58</v>
      </c>
      <c r="E1698" s="2" t="s">
        <v>127</v>
      </c>
      <c r="F1698" s="2" t="str">
        <f>VLOOKUP(GERAL[[#This Row],[CÓD]],SEALL,6,FALSE)</f>
        <v>G</v>
      </c>
      <c r="G169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9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9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98" s="2" t="str">
        <f>VLOOKUP(GERAL[[#This Row],[CÓD]],SEALL,4,FALSE)</f>
        <v>11, 16, 17</v>
      </c>
      <c r="K1698" s="2" t="str">
        <f>IF(ISERR(FIND("01",GERAL[[#This Row],[ODS]])),"NÃO","SIM")</f>
        <v>NÃO</v>
      </c>
      <c r="L1698" s="2" t="str">
        <f>IF(ISERR(FIND("02",GERAL[[#This Row],[ODS]])),"NÃO","SIM")</f>
        <v>NÃO</v>
      </c>
      <c r="M1698" s="2" t="str">
        <f>IF(ISERR(FIND("03",GERAL[[#This Row],[ODS]])),"NÃO","SIM")</f>
        <v>NÃO</v>
      </c>
      <c r="N1698" s="2" t="str">
        <f>IF(ISERR(FIND("04",GERAL[[#This Row],[ODS]])),"NÃO","SIM")</f>
        <v>NÃO</v>
      </c>
      <c r="O1698" s="2" t="str">
        <f>IF(ISERR(FIND("05",GERAL[[#This Row],[ODS]])),"NÃO","SIM")</f>
        <v>NÃO</v>
      </c>
      <c r="P1698" s="2" t="str">
        <f>IF(ISERR(FIND("06",GERAL[[#This Row],[ODS]])),"NÃO","SIM")</f>
        <v>NÃO</v>
      </c>
      <c r="Q1698" s="2" t="str">
        <f>IF(ISERR(FIND("07",GERAL[[#This Row],[ODS]])),"NÃO","SIM")</f>
        <v>NÃO</v>
      </c>
      <c r="R1698" s="2" t="str">
        <f>IF(ISERR(FIND("08",GERAL[[#This Row],[ODS]])),"NÃO","SIM")</f>
        <v>NÃO</v>
      </c>
      <c r="S1698" s="2" t="str">
        <f>IF(ISERR(FIND("09",GERAL[[#This Row],[ODS]])),"NÃO","SIM")</f>
        <v>NÃO</v>
      </c>
      <c r="T1698" s="2" t="str">
        <f>IF(ISERR(FIND("10",GERAL[[#This Row],[ODS]])),"NÃO","SIM")</f>
        <v>NÃO</v>
      </c>
      <c r="U1698" s="2" t="str">
        <f>IF(ISERR(FIND("11",GERAL[[#This Row],[ODS]])),"NÃO","SIM")</f>
        <v>SIM</v>
      </c>
      <c r="V1698" s="2" t="str">
        <f>IF(ISERR(FIND("12",GERAL[[#This Row],[ODS]])),"NÃO","SIM")</f>
        <v>NÃO</v>
      </c>
      <c r="W1698" s="2" t="str">
        <f>IF(ISERR(FIND("13",GERAL[[#This Row],[ODS]])),"NÃO","SIM")</f>
        <v>NÃO</v>
      </c>
      <c r="X1698" s="2" t="str">
        <f>IF(ISERR(FIND("14",GERAL[[#This Row],[ODS]])),"NÃO","SIM")</f>
        <v>NÃO</v>
      </c>
      <c r="Y1698" s="2" t="str">
        <f>IF(ISERR(FIND("15",GERAL[[#This Row],[ODS]])),"NÃO","SIM")</f>
        <v>NÃO</v>
      </c>
      <c r="Z1698" s="2" t="str">
        <f>IF(ISERR(FIND("16",GERAL[[#This Row],[ODS]])),"NÃO","SIM")</f>
        <v>SIM</v>
      </c>
      <c r="AA1698" s="2" t="str">
        <f>IF(ISERR(FIND("17",GERAL[[#This Row],[ODS]])),"NÃO","SIM")</f>
        <v>SIM</v>
      </c>
      <c r="AB1698" s="1">
        <v>0</v>
      </c>
      <c r="AC1698" s="1">
        <v>0</v>
      </c>
      <c r="AD1698" s="1">
        <v>29.655743285655312</v>
      </c>
      <c r="AE1698" s="1">
        <v>14.617794332216594</v>
      </c>
      <c r="AF1698" s="1">
        <v>14.406899859430276</v>
      </c>
      <c r="AG1698" s="1" t="str">
        <f>GERAL[[#This Row],[SIGLA]]&amp;GERAL[[#This Row],[CÓD]]</f>
        <v>RRSF_SO</v>
      </c>
      <c r="AH1698" s="1">
        <f ca="1">VLOOKUP(GERAL[[#This Row],[REF_NOTA]],BASE_NOTAS[],7,FALSE)</f>
        <v>34.262789155793655</v>
      </c>
      <c r="AI1698" s="31">
        <f ca="1">IF(GERAL[[#This Row],[Nota 2025]]="",0,GERAL[[#This Row],[Nota 2026]]-GERAL[[#This Row],[Nota 2025]])</f>
        <v>19.85588929636338</v>
      </c>
    </row>
    <row r="1699" spans="1:35" ht="17" x14ac:dyDescent="0.35">
      <c r="A1699" s="2" t="s">
        <v>179</v>
      </c>
      <c r="B1699" s="2" t="s">
        <v>194</v>
      </c>
      <c r="C1699" s="2" t="s">
        <v>216</v>
      </c>
      <c r="D1699" s="15" t="s">
        <v>58</v>
      </c>
      <c r="E1699" s="2" t="s">
        <v>127</v>
      </c>
      <c r="F1699" s="2" t="str">
        <f>VLOOKUP(GERAL[[#This Row],[CÓD]],SEALL,6,FALSE)</f>
        <v>G</v>
      </c>
      <c r="G169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69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69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699" s="2" t="str">
        <f>VLOOKUP(GERAL[[#This Row],[CÓD]],SEALL,4,FALSE)</f>
        <v>11, 16, 17</v>
      </c>
      <c r="K1699" s="2" t="str">
        <f>IF(ISERR(FIND("01",GERAL[[#This Row],[ODS]])),"NÃO","SIM")</f>
        <v>NÃO</v>
      </c>
      <c r="L1699" s="2" t="str">
        <f>IF(ISERR(FIND("02",GERAL[[#This Row],[ODS]])),"NÃO","SIM")</f>
        <v>NÃO</v>
      </c>
      <c r="M1699" s="2" t="str">
        <f>IF(ISERR(FIND("03",GERAL[[#This Row],[ODS]])),"NÃO","SIM")</f>
        <v>NÃO</v>
      </c>
      <c r="N1699" s="2" t="str">
        <f>IF(ISERR(FIND("04",GERAL[[#This Row],[ODS]])),"NÃO","SIM")</f>
        <v>NÃO</v>
      </c>
      <c r="O1699" s="2" t="str">
        <f>IF(ISERR(FIND("05",GERAL[[#This Row],[ODS]])),"NÃO","SIM")</f>
        <v>NÃO</v>
      </c>
      <c r="P1699" s="2" t="str">
        <f>IF(ISERR(FIND("06",GERAL[[#This Row],[ODS]])),"NÃO","SIM")</f>
        <v>NÃO</v>
      </c>
      <c r="Q1699" s="2" t="str">
        <f>IF(ISERR(FIND("07",GERAL[[#This Row],[ODS]])),"NÃO","SIM")</f>
        <v>NÃO</v>
      </c>
      <c r="R1699" s="2" t="str">
        <f>IF(ISERR(FIND("08",GERAL[[#This Row],[ODS]])),"NÃO","SIM")</f>
        <v>NÃO</v>
      </c>
      <c r="S1699" s="2" t="str">
        <f>IF(ISERR(FIND("09",GERAL[[#This Row],[ODS]])),"NÃO","SIM")</f>
        <v>NÃO</v>
      </c>
      <c r="T1699" s="2" t="str">
        <f>IF(ISERR(FIND("10",GERAL[[#This Row],[ODS]])),"NÃO","SIM")</f>
        <v>NÃO</v>
      </c>
      <c r="U1699" s="2" t="str">
        <f>IF(ISERR(FIND("11",GERAL[[#This Row],[ODS]])),"NÃO","SIM")</f>
        <v>SIM</v>
      </c>
      <c r="V1699" s="2" t="str">
        <f>IF(ISERR(FIND("12",GERAL[[#This Row],[ODS]])),"NÃO","SIM")</f>
        <v>NÃO</v>
      </c>
      <c r="W1699" s="2" t="str">
        <f>IF(ISERR(FIND("13",GERAL[[#This Row],[ODS]])),"NÃO","SIM")</f>
        <v>NÃO</v>
      </c>
      <c r="X1699" s="2" t="str">
        <f>IF(ISERR(FIND("14",GERAL[[#This Row],[ODS]])),"NÃO","SIM")</f>
        <v>NÃO</v>
      </c>
      <c r="Y1699" s="2" t="str">
        <f>IF(ISERR(FIND("15",GERAL[[#This Row],[ODS]])),"NÃO","SIM")</f>
        <v>NÃO</v>
      </c>
      <c r="Z1699" s="2" t="str">
        <f>IF(ISERR(FIND("16",GERAL[[#This Row],[ODS]])),"NÃO","SIM")</f>
        <v>SIM</v>
      </c>
      <c r="AA1699" s="2" t="str">
        <f>IF(ISERR(FIND("17",GERAL[[#This Row],[ODS]])),"NÃO","SIM")</f>
        <v>SIM</v>
      </c>
      <c r="AB1699" s="1">
        <v>50.263543754335259</v>
      </c>
      <c r="AC1699" s="1">
        <v>55.885570494129347</v>
      </c>
      <c r="AD1699" s="1">
        <v>69.012448952417898</v>
      </c>
      <c r="AE1699" s="1">
        <v>58.4113481929164</v>
      </c>
      <c r="AF1699" s="1">
        <v>8.2317157502339953</v>
      </c>
      <c r="AG1699" s="1" t="str">
        <f>GERAL[[#This Row],[SIGLA]]&amp;GERAL[[#This Row],[CÓD]]</f>
        <v>SCSF_SO</v>
      </c>
      <c r="AH1699" s="1">
        <f ca="1">VLOOKUP(GERAL[[#This Row],[REF_NOTA]],BASE_NOTAS[],7,FALSE)</f>
        <v>48.457413904581131</v>
      </c>
      <c r="AI1699" s="31">
        <f ca="1">IF(GERAL[[#This Row],[Nota 2025]]="",0,GERAL[[#This Row],[Nota 2026]]-GERAL[[#This Row],[Nota 2025]])</f>
        <v>40.225698154347135</v>
      </c>
    </row>
    <row r="1700" spans="1:35" ht="17" x14ac:dyDescent="0.35">
      <c r="A1700" s="2" t="s">
        <v>181</v>
      </c>
      <c r="B1700" s="2" t="s">
        <v>186</v>
      </c>
      <c r="C1700" s="2" t="s">
        <v>216</v>
      </c>
      <c r="D1700" s="15" t="s">
        <v>58</v>
      </c>
      <c r="E1700" s="2" t="s">
        <v>127</v>
      </c>
      <c r="F1700" s="2" t="str">
        <f>VLOOKUP(GERAL[[#This Row],[CÓD]],SEALL,6,FALSE)</f>
        <v>G</v>
      </c>
      <c r="G170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0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70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00" s="2" t="str">
        <f>VLOOKUP(GERAL[[#This Row],[CÓD]],SEALL,4,FALSE)</f>
        <v>11, 16, 17</v>
      </c>
      <c r="K1700" s="2" t="str">
        <f>IF(ISERR(FIND("01",GERAL[[#This Row],[ODS]])),"NÃO","SIM")</f>
        <v>NÃO</v>
      </c>
      <c r="L1700" s="2" t="str">
        <f>IF(ISERR(FIND("02",GERAL[[#This Row],[ODS]])),"NÃO","SIM")</f>
        <v>NÃO</v>
      </c>
      <c r="M1700" s="2" t="str">
        <f>IF(ISERR(FIND("03",GERAL[[#This Row],[ODS]])),"NÃO","SIM")</f>
        <v>NÃO</v>
      </c>
      <c r="N1700" s="2" t="str">
        <f>IF(ISERR(FIND("04",GERAL[[#This Row],[ODS]])),"NÃO","SIM")</f>
        <v>NÃO</v>
      </c>
      <c r="O1700" s="2" t="str">
        <f>IF(ISERR(FIND("05",GERAL[[#This Row],[ODS]])),"NÃO","SIM")</f>
        <v>NÃO</v>
      </c>
      <c r="P1700" s="2" t="str">
        <f>IF(ISERR(FIND("06",GERAL[[#This Row],[ODS]])),"NÃO","SIM")</f>
        <v>NÃO</v>
      </c>
      <c r="Q1700" s="2" t="str">
        <f>IF(ISERR(FIND("07",GERAL[[#This Row],[ODS]])),"NÃO","SIM")</f>
        <v>NÃO</v>
      </c>
      <c r="R1700" s="2" t="str">
        <f>IF(ISERR(FIND("08",GERAL[[#This Row],[ODS]])),"NÃO","SIM")</f>
        <v>NÃO</v>
      </c>
      <c r="S1700" s="2" t="str">
        <f>IF(ISERR(FIND("09",GERAL[[#This Row],[ODS]])),"NÃO","SIM")</f>
        <v>NÃO</v>
      </c>
      <c r="T1700" s="2" t="str">
        <f>IF(ISERR(FIND("10",GERAL[[#This Row],[ODS]])),"NÃO","SIM")</f>
        <v>NÃO</v>
      </c>
      <c r="U1700" s="2" t="str">
        <f>IF(ISERR(FIND("11",GERAL[[#This Row],[ODS]])),"NÃO","SIM")</f>
        <v>SIM</v>
      </c>
      <c r="V1700" s="2" t="str">
        <f>IF(ISERR(FIND("12",GERAL[[#This Row],[ODS]])),"NÃO","SIM")</f>
        <v>NÃO</v>
      </c>
      <c r="W1700" s="2" t="str">
        <f>IF(ISERR(FIND("13",GERAL[[#This Row],[ODS]])),"NÃO","SIM")</f>
        <v>NÃO</v>
      </c>
      <c r="X1700" s="2" t="str">
        <f>IF(ISERR(FIND("14",GERAL[[#This Row],[ODS]])),"NÃO","SIM")</f>
        <v>NÃO</v>
      </c>
      <c r="Y1700" s="2" t="str">
        <f>IF(ISERR(FIND("15",GERAL[[#This Row],[ODS]])),"NÃO","SIM")</f>
        <v>NÃO</v>
      </c>
      <c r="Z1700" s="2" t="str">
        <f>IF(ISERR(FIND("16",GERAL[[#This Row],[ODS]])),"NÃO","SIM")</f>
        <v>SIM</v>
      </c>
      <c r="AA1700" s="2" t="str">
        <f>IF(ISERR(FIND("17",GERAL[[#This Row],[ODS]])),"NÃO","SIM")</f>
        <v>SIM</v>
      </c>
      <c r="AB1700" s="1">
        <v>72.902506603662758</v>
      </c>
      <c r="AC1700" s="1">
        <v>86.510649252338723</v>
      </c>
      <c r="AD1700" s="1">
        <v>84.22200092105858</v>
      </c>
      <c r="AE1700" s="1">
        <v>98.200202374977565</v>
      </c>
      <c r="AF1700" s="1">
        <v>98.504282233773097</v>
      </c>
      <c r="AG1700" s="1" t="str">
        <f>GERAL[[#This Row],[SIGLA]]&amp;GERAL[[#This Row],[CÓD]]</f>
        <v>SPSF_SO</v>
      </c>
      <c r="AH1700" s="1">
        <f ca="1">VLOOKUP(GERAL[[#This Row],[REF_NOTA]],BASE_NOTAS[],7,FALSE)</f>
        <v>68.238971355677364</v>
      </c>
      <c r="AI1700" s="31">
        <f ca="1">IF(GERAL[[#This Row],[Nota 2025]]="",0,GERAL[[#This Row],[Nota 2026]]-GERAL[[#This Row],[Nota 2025]])</f>
        <v>-30.265310878095733</v>
      </c>
    </row>
    <row r="1701" spans="1:35" ht="17" x14ac:dyDescent="0.35">
      <c r="A1701" s="2" t="s">
        <v>180</v>
      </c>
      <c r="B1701" s="2" t="s">
        <v>206</v>
      </c>
      <c r="C1701" s="2" t="s">
        <v>216</v>
      </c>
      <c r="D1701" s="15" t="s">
        <v>58</v>
      </c>
      <c r="E1701" s="2" t="s">
        <v>127</v>
      </c>
      <c r="F1701" s="2" t="str">
        <f>VLOOKUP(GERAL[[#This Row],[CÓD]],SEALL,6,FALSE)</f>
        <v>G</v>
      </c>
      <c r="G170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0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70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01" s="2" t="str">
        <f>VLOOKUP(GERAL[[#This Row],[CÓD]],SEALL,4,FALSE)</f>
        <v>11, 16, 17</v>
      </c>
      <c r="K1701" s="2" t="str">
        <f>IF(ISERR(FIND("01",GERAL[[#This Row],[ODS]])),"NÃO","SIM")</f>
        <v>NÃO</v>
      </c>
      <c r="L1701" s="2" t="str">
        <f>IF(ISERR(FIND("02",GERAL[[#This Row],[ODS]])),"NÃO","SIM")</f>
        <v>NÃO</v>
      </c>
      <c r="M1701" s="2" t="str">
        <f>IF(ISERR(FIND("03",GERAL[[#This Row],[ODS]])),"NÃO","SIM")</f>
        <v>NÃO</v>
      </c>
      <c r="N1701" s="2" t="str">
        <f>IF(ISERR(FIND("04",GERAL[[#This Row],[ODS]])),"NÃO","SIM")</f>
        <v>NÃO</v>
      </c>
      <c r="O1701" s="2" t="str">
        <f>IF(ISERR(FIND("05",GERAL[[#This Row],[ODS]])),"NÃO","SIM")</f>
        <v>NÃO</v>
      </c>
      <c r="P1701" s="2" t="str">
        <f>IF(ISERR(FIND("06",GERAL[[#This Row],[ODS]])),"NÃO","SIM")</f>
        <v>NÃO</v>
      </c>
      <c r="Q1701" s="2" t="str">
        <f>IF(ISERR(FIND("07",GERAL[[#This Row],[ODS]])),"NÃO","SIM")</f>
        <v>NÃO</v>
      </c>
      <c r="R1701" s="2" t="str">
        <f>IF(ISERR(FIND("08",GERAL[[#This Row],[ODS]])),"NÃO","SIM")</f>
        <v>NÃO</v>
      </c>
      <c r="S1701" s="2" t="str">
        <f>IF(ISERR(FIND("09",GERAL[[#This Row],[ODS]])),"NÃO","SIM")</f>
        <v>NÃO</v>
      </c>
      <c r="T1701" s="2" t="str">
        <f>IF(ISERR(FIND("10",GERAL[[#This Row],[ODS]])),"NÃO","SIM")</f>
        <v>NÃO</v>
      </c>
      <c r="U1701" s="2" t="str">
        <f>IF(ISERR(FIND("11",GERAL[[#This Row],[ODS]])),"NÃO","SIM")</f>
        <v>SIM</v>
      </c>
      <c r="V1701" s="2" t="str">
        <f>IF(ISERR(FIND("12",GERAL[[#This Row],[ODS]])),"NÃO","SIM")</f>
        <v>NÃO</v>
      </c>
      <c r="W1701" s="2" t="str">
        <f>IF(ISERR(FIND("13",GERAL[[#This Row],[ODS]])),"NÃO","SIM")</f>
        <v>NÃO</v>
      </c>
      <c r="X1701" s="2" t="str">
        <f>IF(ISERR(FIND("14",GERAL[[#This Row],[ODS]])),"NÃO","SIM")</f>
        <v>NÃO</v>
      </c>
      <c r="Y1701" s="2" t="str">
        <f>IF(ISERR(FIND("15",GERAL[[#This Row],[ODS]])),"NÃO","SIM")</f>
        <v>NÃO</v>
      </c>
      <c r="Z1701" s="2" t="str">
        <f>IF(ISERR(FIND("16",GERAL[[#This Row],[ODS]])),"NÃO","SIM")</f>
        <v>SIM</v>
      </c>
      <c r="AA1701" s="2" t="str">
        <f>IF(ISERR(FIND("17",GERAL[[#This Row],[ODS]])),"NÃO","SIM")</f>
        <v>SIM</v>
      </c>
      <c r="AB1701" s="1">
        <v>100</v>
      </c>
      <c r="AC1701" s="1">
        <v>100</v>
      </c>
      <c r="AD1701" s="1">
        <v>96.113356898326259</v>
      </c>
      <c r="AE1701" s="1">
        <v>93.85104979985708</v>
      </c>
      <c r="AF1701" s="1">
        <v>81.953959817953674</v>
      </c>
      <c r="AG1701" s="1" t="str">
        <f>GERAL[[#This Row],[SIGLA]]&amp;GERAL[[#This Row],[CÓD]]</f>
        <v>SESF_SO</v>
      </c>
      <c r="AH1701" s="1">
        <f ca="1">VLOOKUP(GERAL[[#This Row],[REF_NOTA]],BASE_NOTAS[],7,FALSE)</f>
        <v>76.38101307497908</v>
      </c>
      <c r="AI1701" s="31">
        <f ca="1">IF(GERAL[[#This Row],[Nota 2025]]="",0,GERAL[[#This Row],[Nota 2026]]-GERAL[[#This Row],[Nota 2025]])</f>
        <v>-5.5729467429745938</v>
      </c>
    </row>
    <row r="1702" spans="1:35" ht="17" x14ac:dyDescent="0.35">
      <c r="A1702" s="2" t="s">
        <v>182</v>
      </c>
      <c r="B1702" s="2" t="s">
        <v>185</v>
      </c>
      <c r="C1702" s="2" t="s">
        <v>216</v>
      </c>
      <c r="D1702" s="15" t="s">
        <v>58</v>
      </c>
      <c r="E1702" s="2" t="s">
        <v>127</v>
      </c>
      <c r="F1702" s="2" t="str">
        <f>VLOOKUP(GERAL[[#This Row],[CÓD]],SEALL,6,FALSE)</f>
        <v>G</v>
      </c>
      <c r="G170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0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70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02" s="2" t="str">
        <f>VLOOKUP(GERAL[[#This Row],[CÓD]],SEALL,4,FALSE)</f>
        <v>11, 16, 17</v>
      </c>
      <c r="K1702" s="2" t="str">
        <f>IF(ISERR(FIND("01",GERAL[[#This Row],[ODS]])),"NÃO","SIM")</f>
        <v>NÃO</v>
      </c>
      <c r="L1702" s="2" t="str">
        <f>IF(ISERR(FIND("02",GERAL[[#This Row],[ODS]])),"NÃO","SIM")</f>
        <v>NÃO</v>
      </c>
      <c r="M1702" s="2" t="str">
        <f>IF(ISERR(FIND("03",GERAL[[#This Row],[ODS]])),"NÃO","SIM")</f>
        <v>NÃO</v>
      </c>
      <c r="N1702" s="2" t="str">
        <f>IF(ISERR(FIND("04",GERAL[[#This Row],[ODS]])),"NÃO","SIM")</f>
        <v>NÃO</v>
      </c>
      <c r="O1702" s="2" t="str">
        <f>IF(ISERR(FIND("05",GERAL[[#This Row],[ODS]])),"NÃO","SIM")</f>
        <v>NÃO</v>
      </c>
      <c r="P1702" s="2" t="str">
        <f>IF(ISERR(FIND("06",GERAL[[#This Row],[ODS]])),"NÃO","SIM")</f>
        <v>NÃO</v>
      </c>
      <c r="Q1702" s="2" t="str">
        <f>IF(ISERR(FIND("07",GERAL[[#This Row],[ODS]])),"NÃO","SIM")</f>
        <v>NÃO</v>
      </c>
      <c r="R1702" s="2" t="str">
        <f>IF(ISERR(FIND("08",GERAL[[#This Row],[ODS]])),"NÃO","SIM")</f>
        <v>NÃO</v>
      </c>
      <c r="S1702" s="2" t="str">
        <f>IF(ISERR(FIND("09",GERAL[[#This Row],[ODS]])),"NÃO","SIM")</f>
        <v>NÃO</v>
      </c>
      <c r="T1702" s="2" t="str">
        <f>IF(ISERR(FIND("10",GERAL[[#This Row],[ODS]])),"NÃO","SIM")</f>
        <v>NÃO</v>
      </c>
      <c r="U1702" s="2" t="str">
        <f>IF(ISERR(FIND("11",GERAL[[#This Row],[ODS]])),"NÃO","SIM")</f>
        <v>SIM</v>
      </c>
      <c r="V1702" s="2" t="str">
        <f>IF(ISERR(FIND("12",GERAL[[#This Row],[ODS]])),"NÃO","SIM")</f>
        <v>NÃO</v>
      </c>
      <c r="W1702" s="2" t="str">
        <f>IF(ISERR(FIND("13",GERAL[[#This Row],[ODS]])),"NÃO","SIM")</f>
        <v>NÃO</v>
      </c>
      <c r="X1702" s="2" t="str">
        <f>IF(ISERR(FIND("14",GERAL[[#This Row],[ODS]])),"NÃO","SIM")</f>
        <v>NÃO</v>
      </c>
      <c r="Y1702" s="2" t="str">
        <f>IF(ISERR(FIND("15",GERAL[[#This Row],[ODS]])),"NÃO","SIM")</f>
        <v>NÃO</v>
      </c>
      <c r="Z1702" s="2" t="str">
        <f>IF(ISERR(FIND("16",GERAL[[#This Row],[ODS]])),"NÃO","SIM")</f>
        <v>SIM</v>
      </c>
      <c r="AA1702" s="2" t="str">
        <f>IF(ISERR(FIND("17",GERAL[[#This Row],[ODS]])),"NÃO","SIM")</f>
        <v>SIM</v>
      </c>
      <c r="AB1702" s="1">
        <v>61.367503121655545</v>
      </c>
      <c r="AC1702" s="1">
        <v>63.584214993830166</v>
      </c>
      <c r="AD1702" s="1">
        <v>55.989776529581789</v>
      </c>
      <c r="AE1702" s="1">
        <v>87.724978131507896</v>
      </c>
      <c r="AF1702" s="1">
        <v>82.250230691883658</v>
      </c>
      <c r="AG1702" s="1" t="str">
        <f>GERAL[[#This Row],[SIGLA]]&amp;GERAL[[#This Row],[CÓD]]</f>
        <v>TOSF_SO</v>
      </c>
      <c r="AH1702" s="1">
        <f ca="1">VLOOKUP(GERAL[[#This Row],[REF_NOTA]],BASE_NOTAS[],7,FALSE)</f>
        <v>16.998921472105192</v>
      </c>
      <c r="AI1702" s="31">
        <f ca="1">IF(GERAL[[#This Row],[Nota 2025]]="",0,GERAL[[#This Row],[Nota 2026]]-GERAL[[#This Row],[Nota 2025]])</f>
        <v>-65.251309219778463</v>
      </c>
    </row>
    <row r="1703" spans="1:35" ht="17" x14ac:dyDescent="0.35">
      <c r="A1703" s="2" t="s">
        <v>0</v>
      </c>
      <c r="B1703" s="2" t="s">
        <v>156</v>
      </c>
      <c r="C1703" s="2" t="s">
        <v>217</v>
      </c>
      <c r="D1703" s="15" t="s">
        <v>66</v>
      </c>
      <c r="E1703" s="2" t="s">
        <v>135</v>
      </c>
      <c r="F1703" s="2" t="str">
        <f>VLOOKUP(GERAL[[#This Row],[CÓD]],SEALL,6,FALSE)</f>
        <v>G</v>
      </c>
      <c r="G170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0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70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03" s="2">
        <f>VLOOKUP(GERAL[[#This Row],[CÓD]],SEALL,4,FALSE)</f>
        <v>16</v>
      </c>
      <c r="K1703" s="2" t="str">
        <f>IF(ISERR(FIND("01",GERAL[[#This Row],[ODS]])),"NÃO","SIM")</f>
        <v>NÃO</v>
      </c>
      <c r="L1703" s="2" t="str">
        <f>IF(ISERR(FIND("02",GERAL[[#This Row],[ODS]])),"NÃO","SIM")</f>
        <v>NÃO</v>
      </c>
      <c r="M1703" s="2" t="str">
        <f>IF(ISERR(FIND("03",GERAL[[#This Row],[ODS]])),"NÃO","SIM")</f>
        <v>NÃO</v>
      </c>
      <c r="N1703" s="2" t="str">
        <f>IF(ISERR(FIND("04",GERAL[[#This Row],[ODS]])),"NÃO","SIM")</f>
        <v>NÃO</v>
      </c>
      <c r="O1703" s="2" t="str">
        <f>IF(ISERR(FIND("05",GERAL[[#This Row],[ODS]])),"NÃO","SIM")</f>
        <v>NÃO</v>
      </c>
      <c r="P1703" s="2" t="str">
        <f>IF(ISERR(FIND("06",GERAL[[#This Row],[ODS]])),"NÃO","SIM")</f>
        <v>NÃO</v>
      </c>
      <c r="Q1703" s="2" t="str">
        <f>IF(ISERR(FIND("07",GERAL[[#This Row],[ODS]])),"NÃO","SIM")</f>
        <v>NÃO</v>
      </c>
      <c r="R1703" s="2" t="str">
        <f>IF(ISERR(FIND("08",GERAL[[#This Row],[ODS]])),"NÃO","SIM")</f>
        <v>NÃO</v>
      </c>
      <c r="S1703" s="2" t="str">
        <f>IF(ISERR(FIND("09",GERAL[[#This Row],[ODS]])),"NÃO","SIM")</f>
        <v>NÃO</v>
      </c>
      <c r="T1703" s="2" t="str">
        <f>IF(ISERR(FIND("10",GERAL[[#This Row],[ODS]])),"NÃO","SIM")</f>
        <v>NÃO</v>
      </c>
      <c r="U1703" s="2" t="str">
        <f>IF(ISERR(FIND("11",GERAL[[#This Row],[ODS]])),"NÃO","SIM")</f>
        <v>NÃO</v>
      </c>
      <c r="V1703" s="2" t="str">
        <f>IF(ISERR(FIND("12",GERAL[[#This Row],[ODS]])),"NÃO","SIM")</f>
        <v>NÃO</v>
      </c>
      <c r="W1703" s="2" t="str">
        <f>IF(ISERR(FIND("13",GERAL[[#This Row],[ODS]])),"NÃO","SIM")</f>
        <v>NÃO</v>
      </c>
      <c r="X1703" s="2" t="str">
        <f>IF(ISERR(FIND("14",GERAL[[#This Row],[ODS]])),"NÃO","SIM")</f>
        <v>NÃO</v>
      </c>
      <c r="Y1703" s="2" t="str">
        <f>IF(ISERR(FIND("15",GERAL[[#This Row],[ODS]])),"NÃO","SIM")</f>
        <v>NÃO</v>
      </c>
      <c r="Z1703" s="2" t="str">
        <f>IF(ISERR(FIND("16",GERAL[[#This Row],[ODS]])),"NÃO","SIM")</f>
        <v>SIM</v>
      </c>
      <c r="AA1703" s="2" t="str">
        <f>IF(ISERR(FIND("17",GERAL[[#This Row],[ODS]])),"NÃO","SIM")</f>
        <v>NÃO</v>
      </c>
      <c r="AB1703" s="1">
        <v>96.617364958744218</v>
      </c>
      <c r="AC1703" s="1">
        <v>87.540004490424735</v>
      </c>
      <c r="AD1703" s="1">
        <v>79.792241309390377</v>
      </c>
      <c r="AE1703" s="1">
        <v>79.259818063258678</v>
      </c>
      <c r="AF1703" s="1">
        <v>60.833217799157119</v>
      </c>
      <c r="AG1703" s="1" t="str">
        <f>GERAL[[#This Row],[SIGLA]]&amp;GERAL[[#This Row],[CÓD]]</f>
        <v>ACSP_CC</v>
      </c>
      <c r="AH1703" s="1">
        <f ca="1">VLOOKUP(GERAL[[#This Row],[REF_NOTA]],BASE_NOTAS[],7,FALSE)</f>
        <v>79.119504227623935</v>
      </c>
      <c r="AI1703" s="31">
        <f ca="1">IF(GERAL[[#This Row],[Nota 2025]]="",0,GERAL[[#This Row],[Nota 2026]]-GERAL[[#This Row],[Nota 2025]])</f>
        <v>18.286286428466816</v>
      </c>
    </row>
    <row r="1704" spans="1:35" ht="17" x14ac:dyDescent="0.35">
      <c r="A1704" s="2" t="s">
        <v>1</v>
      </c>
      <c r="B1704" s="2" t="s">
        <v>157</v>
      </c>
      <c r="C1704" s="2" t="s">
        <v>217</v>
      </c>
      <c r="D1704" s="15" t="s">
        <v>66</v>
      </c>
      <c r="E1704" s="2" t="s">
        <v>135</v>
      </c>
      <c r="F1704" s="2" t="str">
        <f>VLOOKUP(GERAL[[#This Row],[CÓD]],SEALL,6,FALSE)</f>
        <v>G</v>
      </c>
      <c r="G170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0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70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04" s="2">
        <f>VLOOKUP(GERAL[[#This Row],[CÓD]],SEALL,4,FALSE)</f>
        <v>16</v>
      </c>
      <c r="K1704" s="2" t="str">
        <f>IF(ISERR(FIND("01",GERAL[[#This Row],[ODS]])),"NÃO","SIM")</f>
        <v>NÃO</v>
      </c>
      <c r="L1704" s="2" t="str">
        <f>IF(ISERR(FIND("02",GERAL[[#This Row],[ODS]])),"NÃO","SIM")</f>
        <v>NÃO</v>
      </c>
      <c r="M1704" s="2" t="str">
        <f>IF(ISERR(FIND("03",GERAL[[#This Row],[ODS]])),"NÃO","SIM")</f>
        <v>NÃO</v>
      </c>
      <c r="N1704" s="2" t="str">
        <f>IF(ISERR(FIND("04",GERAL[[#This Row],[ODS]])),"NÃO","SIM")</f>
        <v>NÃO</v>
      </c>
      <c r="O1704" s="2" t="str">
        <f>IF(ISERR(FIND("05",GERAL[[#This Row],[ODS]])),"NÃO","SIM")</f>
        <v>NÃO</v>
      </c>
      <c r="P1704" s="2" t="str">
        <f>IF(ISERR(FIND("06",GERAL[[#This Row],[ODS]])),"NÃO","SIM")</f>
        <v>NÃO</v>
      </c>
      <c r="Q1704" s="2" t="str">
        <f>IF(ISERR(FIND("07",GERAL[[#This Row],[ODS]])),"NÃO","SIM")</f>
        <v>NÃO</v>
      </c>
      <c r="R1704" s="2" t="str">
        <f>IF(ISERR(FIND("08",GERAL[[#This Row],[ODS]])),"NÃO","SIM")</f>
        <v>NÃO</v>
      </c>
      <c r="S1704" s="2" t="str">
        <f>IF(ISERR(FIND("09",GERAL[[#This Row],[ODS]])),"NÃO","SIM")</f>
        <v>NÃO</v>
      </c>
      <c r="T1704" s="2" t="str">
        <f>IF(ISERR(FIND("10",GERAL[[#This Row],[ODS]])),"NÃO","SIM")</f>
        <v>NÃO</v>
      </c>
      <c r="U1704" s="2" t="str">
        <f>IF(ISERR(FIND("11",GERAL[[#This Row],[ODS]])),"NÃO","SIM")</f>
        <v>NÃO</v>
      </c>
      <c r="V1704" s="2" t="str">
        <f>IF(ISERR(FIND("12",GERAL[[#This Row],[ODS]])),"NÃO","SIM")</f>
        <v>NÃO</v>
      </c>
      <c r="W1704" s="2" t="str">
        <f>IF(ISERR(FIND("13",GERAL[[#This Row],[ODS]])),"NÃO","SIM")</f>
        <v>NÃO</v>
      </c>
      <c r="X1704" s="2" t="str">
        <f>IF(ISERR(FIND("14",GERAL[[#This Row],[ODS]])),"NÃO","SIM")</f>
        <v>NÃO</v>
      </c>
      <c r="Y1704" s="2" t="str">
        <f>IF(ISERR(FIND("15",GERAL[[#This Row],[ODS]])),"NÃO","SIM")</f>
        <v>NÃO</v>
      </c>
      <c r="Z1704" s="2" t="str">
        <f>IF(ISERR(FIND("16",GERAL[[#This Row],[ODS]])),"NÃO","SIM")</f>
        <v>SIM</v>
      </c>
      <c r="AA1704" s="2" t="str">
        <f>IF(ISERR(FIND("17",GERAL[[#This Row],[ODS]])),"NÃO","SIM")</f>
        <v>NÃO</v>
      </c>
      <c r="AB1704" s="1">
        <v>49.2391573339251</v>
      </c>
      <c r="AC1704" s="1">
        <v>0</v>
      </c>
      <c r="AD1704" s="1">
        <v>15.353421829686326</v>
      </c>
      <c r="AE1704" s="1">
        <v>5.5566138153103566</v>
      </c>
      <c r="AF1704" s="1">
        <v>0</v>
      </c>
      <c r="AG1704" s="1" t="str">
        <f>GERAL[[#This Row],[SIGLA]]&amp;GERAL[[#This Row],[CÓD]]</f>
        <v>ALSP_CC</v>
      </c>
      <c r="AH1704" s="1">
        <f ca="1">VLOOKUP(GERAL[[#This Row],[REF_NOTA]],BASE_NOTAS[],7,FALSE)</f>
        <v>0</v>
      </c>
      <c r="AI1704" s="31">
        <f ca="1">IF(GERAL[[#This Row],[Nota 2025]]="",0,GERAL[[#This Row],[Nota 2026]]-GERAL[[#This Row],[Nota 2025]])</f>
        <v>0</v>
      </c>
    </row>
    <row r="1705" spans="1:35" ht="17" x14ac:dyDescent="0.35">
      <c r="A1705" s="2" t="s">
        <v>159</v>
      </c>
      <c r="B1705" s="2" t="s">
        <v>184</v>
      </c>
      <c r="C1705" s="2" t="s">
        <v>217</v>
      </c>
      <c r="D1705" s="15" t="s">
        <v>66</v>
      </c>
      <c r="E1705" s="2" t="s">
        <v>135</v>
      </c>
      <c r="F1705" s="2" t="str">
        <f>VLOOKUP(GERAL[[#This Row],[CÓD]],SEALL,6,FALSE)</f>
        <v>G</v>
      </c>
      <c r="G170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0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70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05" s="2">
        <f>VLOOKUP(GERAL[[#This Row],[CÓD]],SEALL,4,FALSE)</f>
        <v>16</v>
      </c>
      <c r="K1705" s="2" t="str">
        <f>IF(ISERR(FIND("01",GERAL[[#This Row],[ODS]])),"NÃO","SIM")</f>
        <v>NÃO</v>
      </c>
      <c r="L1705" s="2" t="str">
        <f>IF(ISERR(FIND("02",GERAL[[#This Row],[ODS]])),"NÃO","SIM")</f>
        <v>NÃO</v>
      </c>
      <c r="M1705" s="2" t="str">
        <f>IF(ISERR(FIND("03",GERAL[[#This Row],[ODS]])),"NÃO","SIM")</f>
        <v>NÃO</v>
      </c>
      <c r="N1705" s="2" t="str">
        <f>IF(ISERR(FIND("04",GERAL[[#This Row],[ODS]])),"NÃO","SIM")</f>
        <v>NÃO</v>
      </c>
      <c r="O1705" s="2" t="str">
        <f>IF(ISERR(FIND("05",GERAL[[#This Row],[ODS]])),"NÃO","SIM")</f>
        <v>NÃO</v>
      </c>
      <c r="P1705" s="2" t="str">
        <f>IF(ISERR(FIND("06",GERAL[[#This Row],[ODS]])),"NÃO","SIM")</f>
        <v>NÃO</v>
      </c>
      <c r="Q1705" s="2" t="str">
        <f>IF(ISERR(FIND("07",GERAL[[#This Row],[ODS]])),"NÃO","SIM")</f>
        <v>NÃO</v>
      </c>
      <c r="R1705" s="2" t="str">
        <f>IF(ISERR(FIND("08",GERAL[[#This Row],[ODS]])),"NÃO","SIM")</f>
        <v>NÃO</v>
      </c>
      <c r="S1705" s="2" t="str">
        <f>IF(ISERR(FIND("09",GERAL[[#This Row],[ODS]])),"NÃO","SIM")</f>
        <v>NÃO</v>
      </c>
      <c r="T1705" s="2" t="str">
        <f>IF(ISERR(FIND("10",GERAL[[#This Row],[ODS]])),"NÃO","SIM")</f>
        <v>NÃO</v>
      </c>
      <c r="U1705" s="2" t="str">
        <f>IF(ISERR(FIND("11",GERAL[[#This Row],[ODS]])),"NÃO","SIM")</f>
        <v>NÃO</v>
      </c>
      <c r="V1705" s="2" t="str">
        <f>IF(ISERR(FIND("12",GERAL[[#This Row],[ODS]])),"NÃO","SIM")</f>
        <v>NÃO</v>
      </c>
      <c r="W1705" s="2" t="str">
        <f>IF(ISERR(FIND("13",GERAL[[#This Row],[ODS]])),"NÃO","SIM")</f>
        <v>NÃO</v>
      </c>
      <c r="X1705" s="2" t="str">
        <f>IF(ISERR(FIND("14",GERAL[[#This Row],[ODS]])),"NÃO","SIM")</f>
        <v>NÃO</v>
      </c>
      <c r="Y1705" s="2" t="str">
        <f>IF(ISERR(FIND("15",GERAL[[#This Row],[ODS]])),"NÃO","SIM")</f>
        <v>NÃO</v>
      </c>
      <c r="Z1705" s="2" t="str">
        <f>IF(ISERR(FIND("16",GERAL[[#This Row],[ODS]])),"NÃO","SIM")</f>
        <v>SIM</v>
      </c>
      <c r="AA1705" s="2" t="str">
        <f>IF(ISERR(FIND("17",GERAL[[#This Row],[ODS]])),"NÃO","SIM")</f>
        <v>NÃO</v>
      </c>
      <c r="AB1705" s="1">
        <v>100</v>
      </c>
      <c r="AC1705" s="1">
        <v>96.908572161065777</v>
      </c>
      <c r="AD1705" s="1">
        <v>91.61132966199024</v>
      </c>
      <c r="AE1705" s="1">
        <v>66.658578553271383</v>
      </c>
      <c r="AF1705" s="1">
        <v>43.342839472254958</v>
      </c>
      <c r="AG1705" s="1" t="str">
        <f>GERAL[[#This Row],[SIGLA]]&amp;GERAL[[#This Row],[CÓD]]</f>
        <v>APSP_CC</v>
      </c>
      <c r="AH1705" s="1">
        <f ca="1">VLOOKUP(GERAL[[#This Row],[REF_NOTA]],BASE_NOTAS[],7,FALSE)</f>
        <v>67.265787351431996</v>
      </c>
      <c r="AI1705" s="31">
        <f ca="1">IF(GERAL[[#This Row],[Nota 2025]]="",0,GERAL[[#This Row],[Nota 2026]]-GERAL[[#This Row],[Nota 2025]])</f>
        <v>23.922947879177038</v>
      </c>
    </row>
    <row r="1706" spans="1:35" ht="17" x14ac:dyDescent="0.35">
      <c r="A1706" s="2" t="s">
        <v>155</v>
      </c>
      <c r="B1706" s="2" t="s">
        <v>158</v>
      </c>
      <c r="C1706" s="2" t="s">
        <v>217</v>
      </c>
      <c r="D1706" s="15" t="s">
        <v>66</v>
      </c>
      <c r="E1706" s="2" t="s">
        <v>135</v>
      </c>
      <c r="F1706" s="2" t="str">
        <f>VLOOKUP(GERAL[[#This Row],[CÓD]],SEALL,6,FALSE)</f>
        <v>G</v>
      </c>
      <c r="G170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0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70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06" s="2">
        <f>VLOOKUP(GERAL[[#This Row],[CÓD]],SEALL,4,FALSE)</f>
        <v>16</v>
      </c>
      <c r="K1706" s="2" t="str">
        <f>IF(ISERR(FIND("01",GERAL[[#This Row],[ODS]])),"NÃO","SIM")</f>
        <v>NÃO</v>
      </c>
      <c r="L1706" s="2" t="str">
        <f>IF(ISERR(FIND("02",GERAL[[#This Row],[ODS]])),"NÃO","SIM")</f>
        <v>NÃO</v>
      </c>
      <c r="M1706" s="2" t="str">
        <f>IF(ISERR(FIND("03",GERAL[[#This Row],[ODS]])),"NÃO","SIM")</f>
        <v>NÃO</v>
      </c>
      <c r="N1706" s="2" t="str">
        <f>IF(ISERR(FIND("04",GERAL[[#This Row],[ODS]])),"NÃO","SIM")</f>
        <v>NÃO</v>
      </c>
      <c r="O1706" s="2" t="str">
        <f>IF(ISERR(FIND("05",GERAL[[#This Row],[ODS]])),"NÃO","SIM")</f>
        <v>NÃO</v>
      </c>
      <c r="P1706" s="2" t="str">
        <f>IF(ISERR(FIND("06",GERAL[[#This Row],[ODS]])),"NÃO","SIM")</f>
        <v>NÃO</v>
      </c>
      <c r="Q1706" s="2" t="str">
        <f>IF(ISERR(FIND("07",GERAL[[#This Row],[ODS]])),"NÃO","SIM")</f>
        <v>NÃO</v>
      </c>
      <c r="R1706" s="2" t="str">
        <f>IF(ISERR(FIND("08",GERAL[[#This Row],[ODS]])),"NÃO","SIM")</f>
        <v>NÃO</v>
      </c>
      <c r="S1706" s="2" t="str">
        <f>IF(ISERR(FIND("09",GERAL[[#This Row],[ODS]])),"NÃO","SIM")</f>
        <v>NÃO</v>
      </c>
      <c r="T1706" s="2" t="str">
        <f>IF(ISERR(FIND("10",GERAL[[#This Row],[ODS]])),"NÃO","SIM")</f>
        <v>NÃO</v>
      </c>
      <c r="U1706" s="2" t="str">
        <f>IF(ISERR(FIND("11",GERAL[[#This Row],[ODS]])),"NÃO","SIM")</f>
        <v>NÃO</v>
      </c>
      <c r="V1706" s="2" t="str">
        <f>IF(ISERR(FIND("12",GERAL[[#This Row],[ODS]])),"NÃO","SIM")</f>
        <v>NÃO</v>
      </c>
      <c r="W1706" s="2" t="str">
        <f>IF(ISERR(FIND("13",GERAL[[#This Row],[ODS]])),"NÃO","SIM")</f>
        <v>NÃO</v>
      </c>
      <c r="X1706" s="2" t="str">
        <f>IF(ISERR(FIND("14",GERAL[[#This Row],[ODS]])),"NÃO","SIM")</f>
        <v>NÃO</v>
      </c>
      <c r="Y1706" s="2" t="str">
        <f>IF(ISERR(FIND("15",GERAL[[#This Row],[ODS]])),"NÃO","SIM")</f>
        <v>NÃO</v>
      </c>
      <c r="Z1706" s="2" t="str">
        <f>IF(ISERR(FIND("16",GERAL[[#This Row],[ODS]])),"NÃO","SIM")</f>
        <v>SIM</v>
      </c>
      <c r="AA1706" s="2" t="str">
        <f>IF(ISERR(FIND("17",GERAL[[#This Row],[ODS]])),"NÃO","SIM")</f>
        <v>NÃO</v>
      </c>
      <c r="AB1706" s="1">
        <v>73.189296334241945</v>
      </c>
      <c r="AC1706" s="1">
        <v>75.153573270414398</v>
      </c>
      <c r="AD1706" s="1">
        <v>90.37712694879842</v>
      </c>
      <c r="AE1706" s="1">
        <v>100</v>
      </c>
      <c r="AF1706" s="1">
        <v>81.682947979341989</v>
      </c>
      <c r="AG1706" s="1" t="str">
        <f>GERAL[[#This Row],[SIGLA]]&amp;GERAL[[#This Row],[CÓD]]</f>
        <v>AMSP_CC</v>
      </c>
      <c r="AH1706" s="1">
        <f ca="1">VLOOKUP(GERAL[[#This Row],[REF_NOTA]],BASE_NOTAS[],7,FALSE)</f>
        <v>91.058617611010064</v>
      </c>
      <c r="AI1706" s="31">
        <f ca="1">IF(GERAL[[#This Row],[Nota 2025]]="",0,GERAL[[#This Row],[Nota 2026]]-GERAL[[#This Row],[Nota 2025]])</f>
        <v>9.3756696316680745</v>
      </c>
    </row>
    <row r="1707" spans="1:35" ht="17" x14ac:dyDescent="0.35">
      <c r="A1707" s="2" t="s">
        <v>160</v>
      </c>
      <c r="B1707" s="2" t="s">
        <v>187</v>
      </c>
      <c r="C1707" s="2" t="s">
        <v>217</v>
      </c>
      <c r="D1707" s="15" t="s">
        <v>66</v>
      </c>
      <c r="E1707" s="2" t="s">
        <v>135</v>
      </c>
      <c r="F1707" s="2" t="str">
        <f>VLOOKUP(GERAL[[#This Row],[CÓD]],SEALL,6,FALSE)</f>
        <v>G</v>
      </c>
      <c r="G170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0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70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07" s="2">
        <f>VLOOKUP(GERAL[[#This Row],[CÓD]],SEALL,4,FALSE)</f>
        <v>16</v>
      </c>
      <c r="K1707" s="2" t="str">
        <f>IF(ISERR(FIND("01",GERAL[[#This Row],[ODS]])),"NÃO","SIM")</f>
        <v>NÃO</v>
      </c>
      <c r="L1707" s="2" t="str">
        <f>IF(ISERR(FIND("02",GERAL[[#This Row],[ODS]])),"NÃO","SIM")</f>
        <v>NÃO</v>
      </c>
      <c r="M1707" s="2" t="str">
        <f>IF(ISERR(FIND("03",GERAL[[#This Row],[ODS]])),"NÃO","SIM")</f>
        <v>NÃO</v>
      </c>
      <c r="N1707" s="2" t="str">
        <f>IF(ISERR(FIND("04",GERAL[[#This Row],[ODS]])),"NÃO","SIM")</f>
        <v>NÃO</v>
      </c>
      <c r="O1707" s="2" t="str">
        <f>IF(ISERR(FIND("05",GERAL[[#This Row],[ODS]])),"NÃO","SIM")</f>
        <v>NÃO</v>
      </c>
      <c r="P1707" s="2" t="str">
        <f>IF(ISERR(FIND("06",GERAL[[#This Row],[ODS]])),"NÃO","SIM")</f>
        <v>NÃO</v>
      </c>
      <c r="Q1707" s="2" t="str">
        <f>IF(ISERR(FIND("07",GERAL[[#This Row],[ODS]])),"NÃO","SIM")</f>
        <v>NÃO</v>
      </c>
      <c r="R1707" s="2" t="str">
        <f>IF(ISERR(FIND("08",GERAL[[#This Row],[ODS]])),"NÃO","SIM")</f>
        <v>NÃO</v>
      </c>
      <c r="S1707" s="2" t="str">
        <f>IF(ISERR(FIND("09",GERAL[[#This Row],[ODS]])),"NÃO","SIM")</f>
        <v>NÃO</v>
      </c>
      <c r="T1707" s="2" t="str">
        <f>IF(ISERR(FIND("10",GERAL[[#This Row],[ODS]])),"NÃO","SIM")</f>
        <v>NÃO</v>
      </c>
      <c r="U1707" s="2" t="str">
        <f>IF(ISERR(FIND("11",GERAL[[#This Row],[ODS]])),"NÃO","SIM")</f>
        <v>NÃO</v>
      </c>
      <c r="V1707" s="2" t="str">
        <f>IF(ISERR(FIND("12",GERAL[[#This Row],[ODS]])),"NÃO","SIM")</f>
        <v>NÃO</v>
      </c>
      <c r="W1707" s="2" t="str">
        <f>IF(ISERR(FIND("13",GERAL[[#This Row],[ODS]])),"NÃO","SIM")</f>
        <v>NÃO</v>
      </c>
      <c r="X1707" s="2" t="str">
        <f>IF(ISERR(FIND("14",GERAL[[#This Row],[ODS]])),"NÃO","SIM")</f>
        <v>NÃO</v>
      </c>
      <c r="Y1707" s="2" t="str">
        <f>IF(ISERR(FIND("15",GERAL[[#This Row],[ODS]])),"NÃO","SIM")</f>
        <v>NÃO</v>
      </c>
      <c r="Z1707" s="2" t="str">
        <f>IF(ISERR(FIND("16",GERAL[[#This Row],[ODS]])),"NÃO","SIM")</f>
        <v>SIM</v>
      </c>
      <c r="AA1707" s="2" t="str">
        <f>IF(ISERR(FIND("17",GERAL[[#This Row],[ODS]])),"NÃO","SIM")</f>
        <v>NÃO</v>
      </c>
      <c r="AB1707" s="1">
        <v>92.383537382214485</v>
      </c>
      <c r="AC1707" s="1">
        <v>91.559781102373933</v>
      </c>
      <c r="AD1707" s="1">
        <v>92.485377679084067</v>
      </c>
      <c r="AE1707" s="1">
        <v>84.435121643013602</v>
      </c>
      <c r="AF1707" s="1">
        <v>67.577840218834524</v>
      </c>
      <c r="AG1707" s="1" t="str">
        <f>GERAL[[#This Row],[SIGLA]]&amp;GERAL[[#This Row],[CÓD]]</f>
        <v>BASP_CC</v>
      </c>
      <c r="AH1707" s="1">
        <f ca="1">VLOOKUP(GERAL[[#This Row],[REF_NOTA]],BASE_NOTAS[],7,FALSE)</f>
        <v>68.691101250570441</v>
      </c>
      <c r="AI1707" s="31">
        <f ca="1">IF(GERAL[[#This Row],[Nota 2025]]="",0,GERAL[[#This Row],[Nota 2026]]-GERAL[[#This Row],[Nota 2025]])</f>
        <v>1.1132610317359166</v>
      </c>
    </row>
    <row r="1708" spans="1:35" ht="17" x14ac:dyDescent="0.35">
      <c r="A1708" s="2" t="s">
        <v>161</v>
      </c>
      <c r="B1708" s="2" t="s">
        <v>188</v>
      </c>
      <c r="C1708" s="2" t="s">
        <v>217</v>
      </c>
      <c r="D1708" s="15" t="s">
        <v>66</v>
      </c>
      <c r="E1708" s="2" t="s">
        <v>135</v>
      </c>
      <c r="F1708" s="2" t="str">
        <f>VLOOKUP(GERAL[[#This Row],[CÓD]],SEALL,6,FALSE)</f>
        <v>G</v>
      </c>
      <c r="G170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0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70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08" s="2">
        <f>VLOOKUP(GERAL[[#This Row],[CÓD]],SEALL,4,FALSE)</f>
        <v>16</v>
      </c>
      <c r="K1708" s="2" t="str">
        <f>IF(ISERR(FIND("01",GERAL[[#This Row],[ODS]])),"NÃO","SIM")</f>
        <v>NÃO</v>
      </c>
      <c r="L1708" s="2" t="str">
        <f>IF(ISERR(FIND("02",GERAL[[#This Row],[ODS]])),"NÃO","SIM")</f>
        <v>NÃO</v>
      </c>
      <c r="M1708" s="2" t="str">
        <f>IF(ISERR(FIND("03",GERAL[[#This Row],[ODS]])),"NÃO","SIM")</f>
        <v>NÃO</v>
      </c>
      <c r="N1708" s="2" t="str">
        <f>IF(ISERR(FIND("04",GERAL[[#This Row],[ODS]])),"NÃO","SIM")</f>
        <v>NÃO</v>
      </c>
      <c r="O1708" s="2" t="str">
        <f>IF(ISERR(FIND("05",GERAL[[#This Row],[ODS]])),"NÃO","SIM")</f>
        <v>NÃO</v>
      </c>
      <c r="P1708" s="2" t="str">
        <f>IF(ISERR(FIND("06",GERAL[[#This Row],[ODS]])),"NÃO","SIM")</f>
        <v>NÃO</v>
      </c>
      <c r="Q1708" s="2" t="str">
        <f>IF(ISERR(FIND("07",GERAL[[#This Row],[ODS]])),"NÃO","SIM")</f>
        <v>NÃO</v>
      </c>
      <c r="R1708" s="2" t="str">
        <f>IF(ISERR(FIND("08",GERAL[[#This Row],[ODS]])),"NÃO","SIM")</f>
        <v>NÃO</v>
      </c>
      <c r="S1708" s="2" t="str">
        <f>IF(ISERR(FIND("09",GERAL[[#This Row],[ODS]])),"NÃO","SIM")</f>
        <v>NÃO</v>
      </c>
      <c r="T1708" s="2" t="str">
        <f>IF(ISERR(FIND("10",GERAL[[#This Row],[ODS]])),"NÃO","SIM")</f>
        <v>NÃO</v>
      </c>
      <c r="U1708" s="2" t="str">
        <f>IF(ISERR(FIND("11",GERAL[[#This Row],[ODS]])),"NÃO","SIM")</f>
        <v>NÃO</v>
      </c>
      <c r="V1708" s="2" t="str">
        <f>IF(ISERR(FIND("12",GERAL[[#This Row],[ODS]])),"NÃO","SIM")</f>
        <v>NÃO</v>
      </c>
      <c r="W1708" s="2" t="str">
        <f>IF(ISERR(FIND("13",GERAL[[#This Row],[ODS]])),"NÃO","SIM")</f>
        <v>NÃO</v>
      </c>
      <c r="X1708" s="2" t="str">
        <f>IF(ISERR(FIND("14",GERAL[[#This Row],[ODS]])),"NÃO","SIM")</f>
        <v>NÃO</v>
      </c>
      <c r="Y1708" s="2" t="str">
        <f>IF(ISERR(FIND("15",GERAL[[#This Row],[ODS]])),"NÃO","SIM")</f>
        <v>NÃO</v>
      </c>
      <c r="Z1708" s="2" t="str">
        <f>IF(ISERR(FIND("16",GERAL[[#This Row],[ODS]])),"NÃO","SIM")</f>
        <v>SIM</v>
      </c>
      <c r="AA1708" s="2" t="str">
        <f>IF(ISERR(FIND("17",GERAL[[#This Row],[ODS]])),"NÃO","SIM")</f>
        <v>NÃO</v>
      </c>
      <c r="AB1708" s="1">
        <v>66.449021848784867</v>
      </c>
      <c r="AC1708" s="1">
        <v>66.622147232515943</v>
      </c>
      <c r="AD1708" s="1">
        <v>67.297612814681685</v>
      </c>
      <c r="AE1708" s="1">
        <v>53.527711806813237</v>
      </c>
      <c r="AF1708" s="1">
        <v>50.987850794939042</v>
      </c>
      <c r="AG1708" s="1" t="str">
        <f>GERAL[[#This Row],[SIGLA]]&amp;GERAL[[#This Row],[CÓD]]</f>
        <v>CESP_CC</v>
      </c>
      <c r="AH1708" s="1">
        <f ca="1">VLOOKUP(GERAL[[#This Row],[REF_NOTA]],BASE_NOTAS[],7,FALSE)</f>
        <v>57.945617484536911</v>
      </c>
      <c r="AI1708" s="31">
        <f ca="1">IF(GERAL[[#This Row],[Nota 2025]]="",0,GERAL[[#This Row],[Nota 2026]]-GERAL[[#This Row],[Nota 2025]])</f>
        <v>6.957766689597868</v>
      </c>
    </row>
    <row r="1709" spans="1:35" ht="17" x14ac:dyDescent="0.35">
      <c r="A1709" s="2" t="s">
        <v>162</v>
      </c>
      <c r="B1709" s="2" t="s">
        <v>189</v>
      </c>
      <c r="C1709" s="2" t="s">
        <v>217</v>
      </c>
      <c r="D1709" s="15" t="s">
        <v>66</v>
      </c>
      <c r="E1709" s="2" t="s">
        <v>135</v>
      </c>
      <c r="F1709" s="2" t="str">
        <f>VLOOKUP(GERAL[[#This Row],[CÓD]],SEALL,6,FALSE)</f>
        <v>G</v>
      </c>
      <c r="G170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0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70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09" s="2">
        <f>VLOOKUP(GERAL[[#This Row],[CÓD]],SEALL,4,FALSE)</f>
        <v>16</v>
      </c>
      <c r="K1709" s="2" t="str">
        <f>IF(ISERR(FIND("01",GERAL[[#This Row],[ODS]])),"NÃO","SIM")</f>
        <v>NÃO</v>
      </c>
      <c r="L1709" s="2" t="str">
        <f>IF(ISERR(FIND("02",GERAL[[#This Row],[ODS]])),"NÃO","SIM")</f>
        <v>NÃO</v>
      </c>
      <c r="M1709" s="2" t="str">
        <f>IF(ISERR(FIND("03",GERAL[[#This Row],[ODS]])),"NÃO","SIM")</f>
        <v>NÃO</v>
      </c>
      <c r="N1709" s="2" t="str">
        <f>IF(ISERR(FIND("04",GERAL[[#This Row],[ODS]])),"NÃO","SIM")</f>
        <v>NÃO</v>
      </c>
      <c r="O1709" s="2" t="str">
        <f>IF(ISERR(FIND("05",GERAL[[#This Row],[ODS]])),"NÃO","SIM")</f>
        <v>NÃO</v>
      </c>
      <c r="P1709" s="2" t="str">
        <f>IF(ISERR(FIND("06",GERAL[[#This Row],[ODS]])),"NÃO","SIM")</f>
        <v>NÃO</v>
      </c>
      <c r="Q1709" s="2" t="str">
        <f>IF(ISERR(FIND("07",GERAL[[#This Row],[ODS]])),"NÃO","SIM")</f>
        <v>NÃO</v>
      </c>
      <c r="R1709" s="2" t="str">
        <f>IF(ISERR(FIND("08",GERAL[[#This Row],[ODS]])),"NÃO","SIM")</f>
        <v>NÃO</v>
      </c>
      <c r="S1709" s="2" t="str">
        <f>IF(ISERR(FIND("09",GERAL[[#This Row],[ODS]])),"NÃO","SIM")</f>
        <v>NÃO</v>
      </c>
      <c r="T1709" s="2" t="str">
        <f>IF(ISERR(FIND("10",GERAL[[#This Row],[ODS]])),"NÃO","SIM")</f>
        <v>NÃO</v>
      </c>
      <c r="U1709" s="2" t="str">
        <f>IF(ISERR(FIND("11",GERAL[[#This Row],[ODS]])),"NÃO","SIM")</f>
        <v>NÃO</v>
      </c>
      <c r="V1709" s="2" t="str">
        <f>IF(ISERR(FIND("12",GERAL[[#This Row],[ODS]])),"NÃO","SIM")</f>
        <v>NÃO</v>
      </c>
      <c r="W1709" s="2" t="str">
        <f>IF(ISERR(FIND("13",GERAL[[#This Row],[ODS]])),"NÃO","SIM")</f>
        <v>NÃO</v>
      </c>
      <c r="X1709" s="2" t="str">
        <f>IF(ISERR(FIND("14",GERAL[[#This Row],[ODS]])),"NÃO","SIM")</f>
        <v>NÃO</v>
      </c>
      <c r="Y1709" s="2" t="str">
        <f>IF(ISERR(FIND("15",GERAL[[#This Row],[ODS]])),"NÃO","SIM")</f>
        <v>NÃO</v>
      </c>
      <c r="Z1709" s="2" t="str">
        <f>IF(ISERR(FIND("16",GERAL[[#This Row],[ODS]])),"NÃO","SIM")</f>
        <v>SIM</v>
      </c>
      <c r="AA1709" s="2" t="str">
        <f>IF(ISERR(FIND("17",GERAL[[#This Row],[ODS]])),"NÃO","SIM")</f>
        <v>NÃO</v>
      </c>
      <c r="AB1709" s="1">
        <v>73.539462031623458</v>
      </c>
      <c r="AC1709" s="1">
        <v>31.909861355901356</v>
      </c>
      <c r="AD1709" s="1">
        <v>41.634732834008425</v>
      </c>
      <c r="AE1709" s="1">
        <v>2.3411955247279792</v>
      </c>
      <c r="AF1709" s="1">
        <v>18.516079495770427</v>
      </c>
      <c r="AG1709" s="1" t="str">
        <f>GERAL[[#This Row],[SIGLA]]&amp;GERAL[[#This Row],[CÓD]]</f>
        <v>DFSP_CC</v>
      </c>
      <c r="AH1709" s="1">
        <f ca="1">VLOOKUP(GERAL[[#This Row],[REF_NOTA]],BASE_NOTAS[],7,FALSE)</f>
        <v>18.165597425397166</v>
      </c>
      <c r="AI1709" s="31">
        <f ca="1">IF(GERAL[[#This Row],[Nota 2025]]="",0,GERAL[[#This Row],[Nota 2026]]-GERAL[[#This Row],[Nota 2025]])</f>
        <v>-0.35048207037326051</v>
      </c>
    </row>
    <row r="1710" spans="1:35" ht="17" x14ac:dyDescent="0.35">
      <c r="A1710" s="2" t="s">
        <v>163</v>
      </c>
      <c r="B1710" s="2" t="s">
        <v>183</v>
      </c>
      <c r="C1710" s="2" t="s">
        <v>217</v>
      </c>
      <c r="D1710" s="15" t="s">
        <v>66</v>
      </c>
      <c r="E1710" s="2" t="s">
        <v>135</v>
      </c>
      <c r="F1710" s="2" t="str">
        <f>VLOOKUP(GERAL[[#This Row],[CÓD]],SEALL,6,FALSE)</f>
        <v>G</v>
      </c>
      <c r="G171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1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71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10" s="2">
        <f>VLOOKUP(GERAL[[#This Row],[CÓD]],SEALL,4,FALSE)</f>
        <v>16</v>
      </c>
      <c r="K1710" s="2" t="str">
        <f>IF(ISERR(FIND("01",GERAL[[#This Row],[ODS]])),"NÃO","SIM")</f>
        <v>NÃO</v>
      </c>
      <c r="L1710" s="2" t="str">
        <f>IF(ISERR(FIND("02",GERAL[[#This Row],[ODS]])),"NÃO","SIM")</f>
        <v>NÃO</v>
      </c>
      <c r="M1710" s="2" t="str">
        <f>IF(ISERR(FIND("03",GERAL[[#This Row],[ODS]])),"NÃO","SIM")</f>
        <v>NÃO</v>
      </c>
      <c r="N1710" s="2" t="str">
        <f>IF(ISERR(FIND("04",GERAL[[#This Row],[ODS]])),"NÃO","SIM")</f>
        <v>NÃO</v>
      </c>
      <c r="O1710" s="2" t="str">
        <f>IF(ISERR(FIND("05",GERAL[[#This Row],[ODS]])),"NÃO","SIM")</f>
        <v>NÃO</v>
      </c>
      <c r="P1710" s="2" t="str">
        <f>IF(ISERR(FIND("06",GERAL[[#This Row],[ODS]])),"NÃO","SIM")</f>
        <v>NÃO</v>
      </c>
      <c r="Q1710" s="2" t="str">
        <f>IF(ISERR(FIND("07",GERAL[[#This Row],[ODS]])),"NÃO","SIM")</f>
        <v>NÃO</v>
      </c>
      <c r="R1710" s="2" t="str">
        <f>IF(ISERR(FIND("08",GERAL[[#This Row],[ODS]])),"NÃO","SIM")</f>
        <v>NÃO</v>
      </c>
      <c r="S1710" s="2" t="str">
        <f>IF(ISERR(FIND("09",GERAL[[#This Row],[ODS]])),"NÃO","SIM")</f>
        <v>NÃO</v>
      </c>
      <c r="T1710" s="2" t="str">
        <f>IF(ISERR(FIND("10",GERAL[[#This Row],[ODS]])),"NÃO","SIM")</f>
        <v>NÃO</v>
      </c>
      <c r="U1710" s="2" t="str">
        <f>IF(ISERR(FIND("11",GERAL[[#This Row],[ODS]])),"NÃO","SIM")</f>
        <v>NÃO</v>
      </c>
      <c r="V1710" s="2" t="str">
        <f>IF(ISERR(FIND("12",GERAL[[#This Row],[ODS]])),"NÃO","SIM")</f>
        <v>NÃO</v>
      </c>
      <c r="W1710" s="2" t="str">
        <f>IF(ISERR(FIND("13",GERAL[[#This Row],[ODS]])),"NÃO","SIM")</f>
        <v>NÃO</v>
      </c>
      <c r="X1710" s="2" t="str">
        <f>IF(ISERR(FIND("14",GERAL[[#This Row],[ODS]])),"NÃO","SIM")</f>
        <v>NÃO</v>
      </c>
      <c r="Y1710" s="2" t="str">
        <f>IF(ISERR(FIND("15",GERAL[[#This Row],[ODS]])),"NÃO","SIM")</f>
        <v>NÃO</v>
      </c>
      <c r="Z1710" s="2" t="str">
        <f>IF(ISERR(FIND("16",GERAL[[#This Row],[ODS]])),"NÃO","SIM")</f>
        <v>SIM</v>
      </c>
      <c r="AA1710" s="2" t="str">
        <f>IF(ISERR(FIND("17",GERAL[[#This Row],[ODS]])),"NÃO","SIM")</f>
        <v>NÃO</v>
      </c>
      <c r="AB1710" s="1">
        <v>69.800196489934422</v>
      </c>
      <c r="AC1710" s="1">
        <v>54.162805701840014</v>
      </c>
      <c r="AD1710" s="1">
        <v>70.084434930453227</v>
      </c>
      <c r="AE1710" s="1">
        <v>65.64739681896171</v>
      </c>
      <c r="AF1710" s="1">
        <v>57.377430706576085</v>
      </c>
      <c r="AG1710" s="1" t="str">
        <f>GERAL[[#This Row],[SIGLA]]&amp;GERAL[[#This Row],[CÓD]]</f>
        <v>ESSP_CC</v>
      </c>
      <c r="AH1710" s="1">
        <f ca="1">VLOOKUP(GERAL[[#This Row],[REF_NOTA]],BASE_NOTAS[],7,FALSE)</f>
        <v>61.847354070704142</v>
      </c>
      <c r="AI1710" s="31">
        <f ca="1">IF(GERAL[[#This Row],[Nota 2025]]="",0,GERAL[[#This Row],[Nota 2026]]-GERAL[[#This Row],[Nota 2025]])</f>
        <v>4.4699233641280571</v>
      </c>
    </row>
    <row r="1711" spans="1:35" ht="17" x14ac:dyDescent="0.35">
      <c r="A1711" s="2" t="s">
        <v>164</v>
      </c>
      <c r="B1711" s="2" t="s">
        <v>190</v>
      </c>
      <c r="C1711" s="2" t="s">
        <v>217</v>
      </c>
      <c r="D1711" s="15" t="s">
        <v>66</v>
      </c>
      <c r="E1711" s="2" t="s">
        <v>135</v>
      </c>
      <c r="F1711" s="2" t="str">
        <f>VLOOKUP(GERAL[[#This Row],[CÓD]],SEALL,6,FALSE)</f>
        <v>G</v>
      </c>
      <c r="G171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1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71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11" s="2">
        <f>VLOOKUP(GERAL[[#This Row],[CÓD]],SEALL,4,FALSE)</f>
        <v>16</v>
      </c>
      <c r="K1711" s="2" t="str">
        <f>IF(ISERR(FIND("01",GERAL[[#This Row],[ODS]])),"NÃO","SIM")</f>
        <v>NÃO</v>
      </c>
      <c r="L1711" s="2" t="str">
        <f>IF(ISERR(FIND("02",GERAL[[#This Row],[ODS]])),"NÃO","SIM")</f>
        <v>NÃO</v>
      </c>
      <c r="M1711" s="2" t="str">
        <f>IF(ISERR(FIND("03",GERAL[[#This Row],[ODS]])),"NÃO","SIM")</f>
        <v>NÃO</v>
      </c>
      <c r="N1711" s="2" t="str">
        <f>IF(ISERR(FIND("04",GERAL[[#This Row],[ODS]])),"NÃO","SIM")</f>
        <v>NÃO</v>
      </c>
      <c r="O1711" s="2" t="str">
        <f>IF(ISERR(FIND("05",GERAL[[#This Row],[ODS]])),"NÃO","SIM")</f>
        <v>NÃO</v>
      </c>
      <c r="P1711" s="2" t="str">
        <f>IF(ISERR(FIND("06",GERAL[[#This Row],[ODS]])),"NÃO","SIM")</f>
        <v>NÃO</v>
      </c>
      <c r="Q1711" s="2" t="str">
        <f>IF(ISERR(FIND("07",GERAL[[#This Row],[ODS]])),"NÃO","SIM")</f>
        <v>NÃO</v>
      </c>
      <c r="R1711" s="2" t="str">
        <f>IF(ISERR(FIND("08",GERAL[[#This Row],[ODS]])),"NÃO","SIM")</f>
        <v>NÃO</v>
      </c>
      <c r="S1711" s="2" t="str">
        <f>IF(ISERR(FIND("09",GERAL[[#This Row],[ODS]])),"NÃO","SIM")</f>
        <v>NÃO</v>
      </c>
      <c r="T1711" s="2" t="str">
        <f>IF(ISERR(FIND("10",GERAL[[#This Row],[ODS]])),"NÃO","SIM")</f>
        <v>NÃO</v>
      </c>
      <c r="U1711" s="2" t="str">
        <f>IF(ISERR(FIND("11",GERAL[[#This Row],[ODS]])),"NÃO","SIM")</f>
        <v>NÃO</v>
      </c>
      <c r="V1711" s="2" t="str">
        <f>IF(ISERR(FIND("12",GERAL[[#This Row],[ODS]])),"NÃO","SIM")</f>
        <v>NÃO</v>
      </c>
      <c r="W1711" s="2" t="str">
        <f>IF(ISERR(FIND("13",GERAL[[#This Row],[ODS]])),"NÃO","SIM")</f>
        <v>NÃO</v>
      </c>
      <c r="X1711" s="2" t="str">
        <f>IF(ISERR(FIND("14",GERAL[[#This Row],[ODS]])),"NÃO","SIM")</f>
        <v>NÃO</v>
      </c>
      <c r="Y1711" s="2" t="str">
        <f>IF(ISERR(FIND("15",GERAL[[#This Row],[ODS]])),"NÃO","SIM")</f>
        <v>NÃO</v>
      </c>
      <c r="Z1711" s="2" t="str">
        <f>IF(ISERR(FIND("16",GERAL[[#This Row],[ODS]])),"NÃO","SIM")</f>
        <v>SIM</v>
      </c>
      <c r="AA1711" s="2" t="str">
        <f>IF(ISERR(FIND("17",GERAL[[#This Row],[ODS]])),"NÃO","SIM")</f>
        <v>NÃO</v>
      </c>
      <c r="AB1711" s="1">
        <v>77.425655481556561</v>
      </c>
      <c r="AC1711" s="1">
        <v>70.182483754149089</v>
      </c>
      <c r="AD1711" s="1">
        <v>67.778817972791956</v>
      </c>
      <c r="AE1711" s="1">
        <v>51.544725368748011</v>
      </c>
      <c r="AF1711" s="1">
        <v>56.024905952339751</v>
      </c>
      <c r="AG1711" s="1" t="str">
        <f>GERAL[[#This Row],[SIGLA]]&amp;GERAL[[#This Row],[CÓD]]</f>
        <v>GOSP_CC</v>
      </c>
      <c r="AH1711" s="1">
        <f ca="1">VLOOKUP(GERAL[[#This Row],[REF_NOTA]],BASE_NOTAS[],7,FALSE)</f>
        <v>75.787250233022462</v>
      </c>
      <c r="AI1711" s="31">
        <f ca="1">IF(GERAL[[#This Row],[Nota 2025]]="",0,GERAL[[#This Row],[Nota 2026]]-GERAL[[#This Row],[Nota 2025]])</f>
        <v>19.762344280682711</v>
      </c>
    </row>
    <row r="1712" spans="1:35" ht="17" x14ac:dyDescent="0.35">
      <c r="A1712" s="2" t="s">
        <v>165</v>
      </c>
      <c r="B1712" s="2" t="s">
        <v>191</v>
      </c>
      <c r="C1712" s="2" t="s">
        <v>217</v>
      </c>
      <c r="D1712" s="15" t="s">
        <v>66</v>
      </c>
      <c r="E1712" s="2" t="s">
        <v>135</v>
      </c>
      <c r="F1712" s="2" t="str">
        <f>VLOOKUP(GERAL[[#This Row],[CÓD]],SEALL,6,FALSE)</f>
        <v>G</v>
      </c>
      <c r="G171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1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71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12" s="2">
        <f>VLOOKUP(GERAL[[#This Row],[CÓD]],SEALL,4,FALSE)</f>
        <v>16</v>
      </c>
      <c r="K1712" s="2" t="str">
        <f>IF(ISERR(FIND("01",GERAL[[#This Row],[ODS]])),"NÃO","SIM")</f>
        <v>NÃO</v>
      </c>
      <c r="L1712" s="2" t="str">
        <f>IF(ISERR(FIND("02",GERAL[[#This Row],[ODS]])),"NÃO","SIM")</f>
        <v>NÃO</v>
      </c>
      <c r="M1712" s="2" t="str">
        <f>IF(ISERR(FIND("03",GERAL[[#This Row],[ODS]])),"NÃO","SIM")</f>
        <v>NÃO</v>
      </c>
      <c r="N1712" s="2" t="str">
        <f>IF(ISERR(FIND("04",GERAL[[#This Row],[ODS]])),"NÃO","SIM")</f>
        <v>NÃO</v>
      </c>
      <c r="O1712" s="2" t="str">
        <f>IF(ISERR(FIND("05",GERAL[[#This Row],[ODS]])),"NÃO","SIM")</f>
        <v>NÃO</v>
      </c>
      <c r="P1712" s="2" t="str">
        <f>IF(ISERR(FIND("06",GERAL[[#This Row],[ODS]])),"NÃO","SIM")</f>
        <v>NÃO</v>
      </c>
      <c r="Q1712" s="2" t="str">
        <f>IF(ISERR(FIND("07",GERAL[[#This Row],[ODS]])),"NÃO","SIM")</f>
        <v>NÃO</v>
      </c>
      <c r="R1712" s="2" t="str">
        <f>IF(ISERR(FIND("08",GERAL[[#This Row],[ODS]])),"NÃO","SIM")</f>
        <v>NÃO</v>
      </c>
      <c r="S1712" s="2" t="str">
        <f>IF(ISERR(FIND("09",GERAL[[#This Row],[ODS]])),"NÃO","SIM")</f>
        <v>NÃO</v>
      </c>
      <c r="T1712" s="2" t="str">
        <f>IF(ISERR(FIND("10",GERAL[[#This Row],[ODS]])),"NÃO","SIM")</f>
        <v>NÃO</v>
      </c>
      <c r="U1712" s="2" t="str">
        <f>IF(ISERR(FIND("11",GERAL[[#This Row],[ODS]])),"NÃO","SIM")</f>
        <v>NÃO</v>
      </c>
      <c r="V1712" s="2" t="str">
        <f>IF(ISERR(FIND("12",GERAL[[#This Row],[ODS]])),"NÃO","SIM")</f>
        <v>NÃO</v>
      </c>
      <c r="W1712" s="2" t="str">
        <f>IF(ISERR(FIND("13",GERAL[[#This Row],[ODS]])),"NÃO","SIM")</f>
        <v>NÃO</v>
      </c>
      <c r="X1712" s="2" t="str">
        <f>IF(ISERR(FIND("14",GERAL[[#This Row],[ODS]])),"NÃO","SIM")</f>
        <v>NÃO</v>
      </c>
      <c r="Y1712" s="2" t="str">
        <f>IF(ISERR(FIND("15",GERAL[[#This Row],[ODS]])),"NÃO","SIM")</f>
        <v>NÃO</v>
      </c>
      <c r="Z1712" s="2" t="str">
        <f>IF(ISERR(FIND("16",GERAL[[#This Row],[ODS]])),"NÃO","SIM")</f>
        <v>SIM</v>
      </c>
      <c r="AA1712" s="2" t="str">
        <f>IF(ISERR(FIND("17",GERAL[[#This Row],[ODS]])),"NÃO","SIM")</f>
        <v>NÃO</v>
      </c>
      <c r="AB1712" s="1">
        <v>90.18256348263138</v>
      </c>
      <c r="AC1712" s="1">
        <v>93.06015295537793</v>
      </c>
      <c r="AD1712" s="1">
        <v>96.492479671320169</v>
      </c>
      <c r="AE1712" s="1">
        <v>95.07989211105243</v>
      </c>
      <c r="AF1712" s="1">
        <v>81.22683674166899</v>
      </c>
      <c r="AG1712" s="1" t="str">
        <f>GERAL[[#This Row],[SIGLA]]&amp;GERAL[[#This Row],[CÓD]]</f>
        <v>MASP_CC</v>
      </c>
      <c r="AH1712" s="1">
        <f ca="1">VLOOKUP(GERAL[[#This Row],[REF_NOTA]],BASE_NOTAS[],7,FALSE)</f>
        <v>93.961770690646688</v>
      </c>
      <c r="AI1712" s="31">
        <f ca="1">IF(GERAL[[#This Row],[Nota 2025]]="",0,GERAL[[#This Row],[Nota 2026]]-GERAL[[#This Row],[Nota 2025]])</f>
        <v>12.734933948977698</v>
      </c>
    </row>
    <row r="1713" spans="1:35" ht="17" x14ac:dyDescent="0.35">
      <c r="A1713" s="2" t="s">
        <v>168</v>
      </c>
      <c r="B1713" s="2" t="s">
        <v>195</v>
      </c>
      <c r="C1713" s="2" t="s">
        <v>217</v>
      </c>
      <c r="D1713" s="15" t="s">
        <v>66</v>
      </c>
      <c r="E1713" s="2" t="s">
        <v>135</v>
      </c>
      <c r="F1713" s="2" t="str">
        <f>VLOOKUP(GERAL[[#This Row],[CÓD]],SEALL,6,FALSE)</f>
        <v>G</v>
      </c>
      <c r="G171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1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71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13" s="2">
        <f>VLOOKUP(GERAL[[#This Row],[CÓD]],SEALL,4,FALSE)</f>
        <v>16</v>
      </c>
      <c r="K1713" s="2" t="str">
        <f>IF(ISERR(FIND("01",GERAL[[#This Row],[ODS]])),"NÃO","SIM")</f>
        <v>NÃO</v>
      </c>
      <c r="L1713" s="2" t="str">
        <f>IF(ISERR(FIND("02",GERAL[[#This Row],[ODS]])),"NÃO","SIM")</f>
        <v>NÃO</v>
      </c>
      <c r="M1713" s="2" t="str">
        <f>IF(ISERR(FIND("03",GERAL[[#This Row],[ODS]])),"NÃO","SIM")</f>
        <v>NÃO</v>
      </c>
      <c r="N1713" s="2" t="str">
        <f>IF(ISERR(FIND("04",GERAL[[#This Row],[ODS]])),"NÃO","SIM")</f>
        <v>NÃO</v>
      </c>
      <c r="O1713" s="2" t="str">
        <f>IF(ISERR(FIND("05",GERAL[[#This Row],[ODS]])),"NÃO","SIM")</f>
        <v>NÃO</v>
      </c>
      <c r="P1713" s="2" t="str">
        <f>IF(ISERR(FIND("06",GERAL[[#This Row],[ODS]])),"NÃO","SIM")</f>
        <v>NÃO</v>
      </c>
      <c r="Q1713" s="2" t="str">
        <f>IF(ISERR(FIND("07",GERAL[[#This Row],[ODS]])),"NÃO","SIM")</f>
        <v>NÃO</v>
      </c>
      <c r="R1713" s="2" t="str">
        <f>IF(ISERR(FIND("08",GERAL[[#This Row],[ODS]])),"NÃO","SIM")</f>
        <v>NÃO</v>
      </c>
      <c r="S1713" s="2" t="str">
        <f>IF(ISERR(FIND("09",GERAL[[#This Row],[ODS]])),"NÃO","SIM")</f>
        <v>NÃO</v>
      </c>
      <c r="T1713" s="2" t="str">
        <f>IF(ISERR(FIND("10",GERAL[[#This Row],[ODS]])),"NÃO","SIM")</f>
        <v>NÃO</v>
      </c>
      <c r="U1713" s="2" t="str">
        <f>IF(ISERR(FIND("11",GERAL[[#This Row],[ODS]])),"NÃO","SIM")</f>
        <v>NÃO</v>
      </c>
      <c r="V1713" s="2" t="str">
        <f>IF(ISERR(FIND("12",GERAL[[#This Row],[ODS]])),"NÃO","SIM")</f>
        <v>NÃO</v>
      </c>
      <c r="W1713" s="2" t="str">
        <f>IF(ISERR(FIND("13",GERAL[[#This Row],[ODS]])),"NÃO","SIM")</f>
        <v>NÃO</v>
      </c>
      <c r="X1713" s="2" t="str">
        <f>IF(ISERR(FIND("14",GERAL[[#This Row],[ODS]])),"NÃO","SIM")</f>
        <v>NÃO</v>
      </c>
      <c r="Y1713" s="2" t="str">
        <f>IF(ISERR(FIND("15",GERAL[[#This Row],[ODS]])),"NÃO","SIM")</f>
        <v>NÃO</v>
      </c>
      <c r="Z1713" s="2" t="str">
        <f>IF(ISERR(FIND("16",GERAL[[#This Row],[ODS]])),"NÃO","SIM")</f>
        <v>SIM</v>
      </c>
      <c r="AA1713" s="2" t="str">
        <f>IF(ISERR(FIND("17",GERAL[[#This Row],[ODS]])),"NÃO","SIM")</f>
        <v>NÃO</v>
      </c>
      <c r="AB1713" s="1">
        <v>88.335902301251323</v>
      </c>
      <c r="AC1713" s="1">
        <v>92.161970898221469</v>
      </c>
      <c r="AD1713" s="1">
        <v>90.57678104565484</v>
      </c>
      <c r="AE1713" s="1">
        <v>91.785046824881334</v>
      </c>
      <c r="AF1713" s="1">
        <v>85.852089135064816</v>
      </c>
      <c r="AG1713" s="1" t="str">
        <f>GERAL[[#This Row],[SIGLA]]&amp;GERAL[[#This Row],[CÓD]]</f>
        <v>MTSP_CC</v>
      </c>
      <c r="AH1713" s="1">
        <f ca="1">VLOOKUP(GERAL[[#This Row],[REF_NOTA]],BASE_NOTAS[],7,FALSE)</f>
        <v>94.309423876910287</v>
      </c>
      <c r="AI1713" s="31">
        <f ca="1">IF(GERAL[[#This Row],[Nota 2025]]="",0,GERAL[[#This Row],[Nota 2026]]-GERAL[[#This Row],[Nota 2025]])</f>
        <v>8.4573347418454716</v>
      </c>
    </row>
    <row r="1714" spans="1:35" ht="17" x14ac:dyDescent="0.35">
      <c r="A1714" s="2" t="s">
        <v>167</v>
      </c>
      <c r="B1714" s="2" t="s">
        <v>193</v>
      </c>
      <c r="C1714" s="2" t="s">
        <v>217</v>
      </c>
      <c r="D1714" s="15" t="s">
        <v>66</v>
      </c>
      <c r="E1714" s="2" t="s">
        <v>135</v>
      </c>
      <c r="F1714" s="2" t="str">
        <f>VLOOKUP(GERAL[[#This Row],[CÓD]],SEALL,6,FALSE)</f>
        <v>G</v>
      </c>
      <c r="G171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1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71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14" s="2">
        <f>VLOOKUP(GERAL[[#This Row],[CÓD]],SEALL,4,FALSE)</f>
        <v>16</v>
      </c>
      <c r="K1714" s="2" t="str">
        <f>IF(ISERR(FIND("01",GERAL[[#This Row],[ODS]])),"NÃO","SIM")</f>
        <v>NÃO</v>
      </c>
      <c r="L1714" s="2" t="str">
        <f>IF(ISERR(FIND("02",GERAL[[#This Row],[ODS]])),"NÃO","SIM")</f>
        <v>NÃO</v>
      </c>
      <c r="M1714" s="2" t="str">
        <f>IF(ISERR(FIND("03",GERAL[[#This Row],[ODS]])),"NÃO","SIM")</f>
        <v>NÃO</v>
      </c>
      <c r="N1714" s="2" t="str">
        <f>IF(ISERR(FIND("04",GERAL[[#This Row],[ODS]])),"NÃO","SIM")</f>
        <v>NÃO</v>
      </c>
      <c r="O1714" s="2" t="str">
        <f>IF(ISERR(FIND("05",GERAL[[#This Row],[ODS]])),"NÃO","SIM")</f>
        <v>NÃO</v>
      </c>
      <c r="P1714" s="2" t="str">
        <f>IF(ISERR(FIND("06",GERAL[[#This Row],[ODS]])),"NÃO","SIM")</f>
        <v>NÃO</v>
      </c>
      <c r="Q1714" s="2" t="str">
        <f>IF(ISERR(FIND("07",GERAL[[#This Row],[ODS]])),"NÃO","SIM")</f>
        <v>NÃO</v>
      </c>
      <c r="R1714" s="2" t="str">
        <f>IF(ISERR(FIND("08",GERAL[[#This Row],[ODS]])),"NÃO","SIM")</f>
        <v>NÃO</v>
      </c>
      <c r="S1714" s="2" t="str">
        <f>IF(ISERR(FIND("09",GERAL[[#This Row],[ODS]])),"NÃO","SIM")</f>
        <v>NÃO</v>
      </c>
      <c r="T1714" s="2" t="str">
        <f>IF(ISERR(FIND("10",GERAL[[#This Row],[ODS]])),"NÃO","SIM")</f>
        <v>NÃO</v>
      </c>
      <c r="U1714" s="2" t="str">
        <f>IF(ISERR(FIND("11",GERAL[[#This Row],[ODS]])),"NÃO","SIM")</f>
        <v>NÃO</v>
      </c>
      <c r="V1714" s="2" t="str">
        <f>IF(ISERR(FIND("12",GERAL[[#This Row],[ODS]])),"NÃO","SIM")</f>
        <v>NÃO</v>
      </c>
      <c r="W1714" s="2" t="str">
        <f>IF(ISERR(FIND("13",GERAL[[#This Row],[ODS]])),"NÃO","SIM")</f>
        <v>NÃO</v>
      </c>
      <c r="X1714" s="2" t="str">
        <f>IF(ISERR(FIND("14",GERAL[[#This Row],[ODS]])),"NÃO","SIM")</f>
        <v>NÃO</v>
      </c>
      <c r="Y1714" s="2" t="str">
        <f>IF(ISERR(FIND("15",GERAL[[#This Row],[ODS]])),"NÃO","SIM")</f>
        <v>NÃO</v>
      </c>
      <c r="Z1714" s="2" t="str">
        <f>IF(ISERR(FIND("16",GERAL[[#This Row],[ODS]])),"NÃO","SIM")</f>
        <v>SIM</v>
      </c>
      <c r="AA1714" s="2" t="str">
        <f>IF(ISERR(FIND("17",GERAL[[#This Row],[ODS]])),"NÃO","SIM")</f>
        <v>NÃO</v>
      </c>
      <c r="AB1714" s="1">
        <v>59.450443463751199</v>
      </c>
      <c r="AC1714" s="1">
        <v>42.791818705527874</v>
      </c>
      <c r="AD1714" s="1">
        <v>53.213876805275568</v>
      </c>
      <c r="AE1714" s="1">
        <v>37.048629790788326</v>
      </c>
      <c r="AF1714" s="1">
        <v>15.04478340772711</v>
      </c>
      <c r="AG1714" s="1" t="str">
        <f>GERAL[[#This Row],[SIGLA]]&amp;GERAL[[#This Row],[CÓD]]</f>
        <v>MSSP_CC</v>
      </c>
      <c r="AH1714" s="1">
        <f ca="1">VLOOKUP(GERAL[[#This Row],[REF_NOTA]],BASE_NOTAS[],7,FALSE)</f>
        <v>32.424422969517607</v>
      </c>
      <c r="AI1714" s="31">
        <f ca="1">IF(GERAL[[#This Row],[Nota 2025]]="",0,GERAL[[#This Row],[Nota 2026]]-GERAL[[#This Row],[Nota 2025]])</f>
        <v>17.379639561790498</v>
      </c>
    </row>
    <row r="1715" spans="1:35" ht="17" x14ac:dyDescent="0.35">
      <c r="A1715" s="2" t="s">
        <v>166</v>
      </c>
      <c r="B1715" s="2" t="s">
        <v>192</v>
      </c>
      <c r="C1715" s="2" t="s">
        <v>217</v>
      </c>
      <c r="D1715" s="15" t="s">
        <v>66</v>
      </c>
      <c r="E1715" s="2" t="s">
        <v>135</v>
      </c>
      <c r="F1715" s="2" t="str">
        <f>VLOOKUP(GERAL[[#This Row],[CÓD]],SEALL,6,FALSE)</f>
        <v>G</v>
      </c>
      <c r="G171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1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71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15" s="2">
        <f>VLOOKUP(GERAL[[#This Row],[CÓD]],SEALL,4,FALSE)</f>
        <v>16</v>
      </c>
      <c r="K1715" s="2" t="str">
        <f>IF(ISERR(FIND("01",GERAL[[#This Row],[ODS]])),"NÃO","SIM")</f>
        <v>NÃO</v>
      </c>
      <c r="L1715" s="2" t="str">
        <f>IF(ISERR(FIND("02",GERAL[[#This Row],[ODS]])),"NÃO","SIM")</f>
        <v>NÃO</v>
      </c>
      <c r="M1715" s="2" t="str">
        <f>IF(ISERR(FIND("03",GERAL[[#This Row],[ODS]])),"NÃO","SIM")</f>
        <v>NÃO</v>
      </c>
      <c r="N1715" s="2" t="str">
        <f>IF(ISERR(FIND("04",GERAL[[#This Row],[ODS]])),"NÃO","SIM")</f>
        <v>NÃO</v>
      </c>
      <c r="O1715" s="2" t="str">
        <f>IF(ISERR(FIND("05",GERAL[[#This Row],[ODS]])),"NÃO","SIM")</f>
        <v>NÃO</v>
      </c>
      <c r="P1715" s="2" t="str">
        <f>IF(ISERR(FIND("06",GERAL[[#This Row],[ODS]])),"NÃO","SIM")</f>
        <v>NÃO</v>
      </c>
      <c r="Q1715" s="2" t="str">
        <f>IF(ISERR(FIND("07",GERAL[[#This Row],[ODS]])),"NÃO","SIM")</f>
        <v>NÃO</v>
      </c>
      <c r="R1715" s="2" t="str">
        <f>IF(ISERR(FIND("08",GERAL[[#This Row],[ODS]])),"NÃO","SIM")</f>
        <v>NÃO</v>
      </c>
      <c r="S1715" s="2" t="str">
        <f>IF(ISERR(FIND("09",GERAL[[#This Row],[ODS]])),"NÃO","SIM")</f>
        <v>NÃO</v>
      </c>
      <c r="T1715" s="2" t="str">
        <f>IF(ISERR(FIND("10",GERAL[[#This Row],[ODS]])),"NÃO","SIM")</f>
        <v>NÃO</v>
      </c>
      <c r="U1715" s="2" t="str">
        <f>IF(ISERR(FIND("11",GERAL[[#This Row],[ODS]])),"NÃO","SIM")</f>
        <v>NÃO</v>
      </c>
      <c r="V1715" s="2" t="str">
        <f>IF(ISERR(FIND("12",GERAL[[#This Row],[ODS]])),"NÃO","SIM")</f>
        <v>NÃO</v>
      </c>
      <c r="W1715" s="2" t="str">
        <f>IF(ISERR(FIND("13",GERAL[[#This Row],[ODS]])),"NÃO","SIM")</f>
        <v>NÃO</v>
      </c>
      <c r="X1715" s="2" t="str">
        <f>IF(ISERR(FIND("14",GERAL[[#This Row],[ODS]])),"NÃO","SIM")</f>
        <v>NÃO</v>
      </c>
      <c r="Y1715" s="2" t="str">
        <f>IF(ISERR(FIND("15",GERAL[[#This Row],[ODS]])),"NÃO","SIM")</f>
        <v>NÃO</v>
      </c>
      <c r="Z1715" s="2" t="str">
        <f>IF(ISERR(FIND("16",GERAL[[#This Row],[ODS]])),"NÃO","SIM")</f>
        <v>SIM</v>
      </c>
      <c r="AA1715" s="2" t="str">
        <f>IF(ISERR(FIND("17",GERAL[[#This Row],[ODS]])),"NÃO","SIM")</f>
        <v>NÃO</v>
      </c>
      <c r="AB1715" s="1">
        <v>77.333928381635801</v>
      </c>
      <c r="AC1715" s="1">
        <v>68.467650280157301</v>
      </c>
      <c r="AD1715" s="1">
        <v>72.578070122575895</v>
      </c>
      <c r="AE1715" s="1">
        <v>66.028046386207791</v>
      </c>
      <c r="AF1715" s="1">
        <v>61.876449413866965</v>
      </c>
      <c r="AG1715" s="1" t="str">
        <f>GERAL[[#This Row],[SIGLA]]&amp;GERAL[[#This Row],[CÓD]]</f>
        <v>MGSP_CC</v>
      </c>
      <c r="AH1715" s="1">
        <f ca="1">VLOOKUP(GERAL[[#This Row],[REF_NOTA]],BASE_NOTAS[],7,FALSE)</f>
        <v>62.575654301753588</v>
      </c>
      <c r="AI1715" s="31">
        <f ca="1">IF(GERAL[[#This Row],[Nota 2025]]="",0,GERAL[[#This Row],[Nota 2026]]-GERAL[[#This Row],[Nota 2025]])</f>
        <v>0.69920488788662283</v>
      </c>
    </row>
    <row r="1716" spans="1:35" ht="17" x14ac:dyDescent="0.35">
      <c r="A1716" s="2" t="s">
        <v>169</v>
      </c>
      <c r="B1716" s="2" t="s">
        <v>196</v>
      </c>
      <c r="C1716" s="2" t="s">
        <v>217</v>
      </c>
      <c r="D1716" s="15" t="s">
        <v>66</v>
      </c>
      <c r="E1716" s="2" t="s">
        <v>135</v>
      </c>
      <c r="F1716" s="2" t="str">
        <f>VLOOKUP(GERAL[[#This Row],[CÓD]],SEALL,6,FALSE)</f>
        <v>G</v>
      </c>
      <c r="G171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1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71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16" s="2">
        <f>VLOOKUP(GERAL[[#This Row],[CÓD]],SEALL,4,FALSE)</f>
        <v>16</v>
      </c>
      <c r="K1716" s="2" t="str">
        <f>IF(ISERR(FIND("01",GERAL[[#This Row],[ODS]])),"NÃO","SIM")</f>
        <v>NÃO</v>
      </c>
      <c r="L1716" s="2" t="str">
        <f>IF(ISERR(FIND("02",GERAL[[#This Row],[ODS]])),"NÃO","SIM")</f>
        <v>NÃO</v>
      </c>
      <c r="M1716" s="2" t="str">
        <f>IF(ISERR(FIND("03",GERAL[[#This Row],[ODS]])),"NÃO","SIM")</f>
        <v>NÃO</v>
      </c>
      <c r="N1716" s="2" t="str">
        <f>IF(ISERR(FIND("04",GERAL[[#This Row],[ODS]])),"NÃO","SIM")</f>
        <v>NÃO</v>
      </c>
      <c r="O1716" s="2" t="str">
        <f>IF(ISERR(FIND("05",GERAL[[#This Row],[ODS]])),"NÃO","SIM")</f>
        <v>NÃO</v>
      </c>
      <c r="P1716" s="2" t="str">
        <f>IF(ISERR(FIND("06",GERAL[[#This Row],[ODS]])),"NÃO","SIM")</f>
        <v>NÃO</v>
      </c>
      <c r="Q1716" s="2" t="str">
        <f>IF(ISERR(FIND("07",GERAL[[#This Row],[ODS]])),"NÃO","SIM")</f>
        <v>NÃO</v>
      </c>
      <c r="R1716" s="2" t="str">
        <f>IF(ISERR(FIND("08",GERAL[[#This Row],[ODS]])),"NÃO","SIM")</f>
        <v>NÃO</v>
      </c>
      <c r="S1716" s="2" t="str">
        <f>IF(ISERR(FIND("09",GERAL[[#This Row],[ODS]])),"NÃO","SIM")</f>
        <v>NÃO</v>
      </c>
      <c r="T1716" s="2" t="str">
        <f>IF(ISERR(FIND("10",GERAL[[#This Row],[ODS]])),"NÃO","SIM")</f>
        <v>NÃO</v>
      </c>
      <c r="U1716" s="2" t="str">
        <f>IF(ISERR(FIND("11",GERAL[[#This Row],[ODS]])),"NÃO","SIM")</f>
        <v>NÃO</v>
      </c>
      <c r="V1716" s="2" t="str">
        <f>IF(ISERR(FIND("12",GERAL[[#This Row],[ODS]])),"NÃO","SIM")</f>
        <v>NÃO</v>
      </c>
      <c r="W1716" s="2" t="str">
        <f>IF(ISERR(FIND("13",GERAL[[#This Row],[ODS]])),"NÃO","SIM")</f>
        <v>NÃO</v>
      </c>
      <c r="X1716" s="2" t="str">
        <f>IF(ISERR(FIND("14",GERAL[[#This Row],[ODS]])),"NÃO","SIM")</f>
        <v>NÃO</v>
      </c>
      <c r="Y1716" s="2" t="str">
        <f>IF(ISERR(FIND("15",GERAL[[#This Row],[ODS]])),"NÃO","SIM")</f>
        <v>NÃO</v>
      </c>
      <c r="Z1716" s="2" t="str">
        <f>IF(ISERR(FIND("16",GERAL[[#This Row],[ODS]])),"NÃO","SIM")</f>
        <v>SIM</v>
      </c>
      <c r="AA1716" s="2" t="str">
        <f>IF(ISERR(FIND("17",GERAL[[#This Row],[ODS]])),"NÃO","SIM")</f>
        <v>NÃO</v>
      </c>
      <c r="AB1716" s="1">
        <v>71.428601420261373</v>
      </c>
      <c r="AC1716" s="1">
        <v>77.647105145301708</v>
      </c>
      <c r="AD1716" s="1">
        <v>87.047671803293397</v>
      </c>
      <c r="AE1716" s="1">
        <v>85.269129914332922</v>
      </c>
      <c r="AF1716" s="1">
        <v>77.625702514517741</v>
      </c>
      <c r="AG1716" s="1" t="str">
        <f>GERAL[[#This Row],[SIGLA]]&amp;GERAL[[#This Row],[CÓD]]</f>
        <v>PASP_CC</v>
      </c>
      <c r="AH1716" s="1">
        <f ca="1">VLOOKUP(GERAL[[#This Row],[REF_NOTA]],BASE_NOTAS[],7,FALSE)</f>
        <v>97.433404737599972</v>
      </c>
      <c r="AI1716" s="31">
        <f ca="1">IF(GERAL[[#This Row],[Nota 2025]]="",0,GERAL[[#This Row],[Nota 2026]]-GERAL[[#This Row],[Nota 2025]])</f>
        <v>19.807702223082231</v>
      </c>
    </row>
    <row r="1717" spans="1:35" ht="17" x14ac:dyDescent="0.35">
      <c r="A1717" s="2" t="s">
        <v>170</v>
      </c>
      <c r="B1717" s="2" t="s">
        <v>197</v>
      </c>
      <c r="C1717" s="2" t="s">
        <v>217</v>
      </c>
      <c r="D1717" s="15" t="s">
        <v>66</v>
      </c>
      <c r="E1717" s="2" t="s">
        <v>135</v>
      </c>
      <c r="F1717" s="2" t="str">
        <f>VLOOKUP(GERAL[[#This Row],[CÓD]],SEALL,6,FALSE)</f>
        <v>G</v>
      </c>
      <c r="G171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1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71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17" s="2">
        <f>VLOOKUP(GERAL[[#This Row],[CÓD]],SEALL,4,FALSE)</f>
        <v>16</v>
      </c>
      <c r="K1717" s="2" t="str">
        <f>IF(ISERR(FIND("01",GERAL[[#This Row],[ODS]])),"NÃO","SIM")</f>
        <v>NÃO</v>
      </c>
      <c r="L1717" s="2" t="str">
        <f>IF(ISERR(FIND("02",GERAL[[#This Row],[ODS]])),"NÃO","SIM")</f>
        <v>NÃO</v>
      </c>
      <c r="M1717" s="2" t="str">
        <f>IF(ISERR(FIND("03",GERAL[[#This Row],[ODS]])),"NÃO","SIM")</f>
        <v>NÃO</v>
      </c>
      <c r="N1717" s="2" t="str">
        <f>IF(ISERR(FIND("04",GERAL[[#This Row],[ODS]])),"NÃO","SIM")</f>
        <v>NÃO</v>
      </c>
      <c r="O1717" s="2" t="str">
        <f>IF(ISERR(FIND("05",GERAL[[#This Row],[ODS]])),"NÃO","SIM")</f>
        <v>NÃO</v>
      </c>
      <c r="P1717" s="2" t="str">
        <f>IF(ISERR(FIND("06",GERAL[[#This Row],[ODS]])),"NÃO","SIM")</f>
        <v>NÃO</v>
      </c>
      <c r="Q1717" s="2" t="str">
        <f>IF(ISERR(FIND("07",GERAL[[#This Row],[ODS]])),"NÃO","SIM")</f>
        <v>NÃO</v>
      </c>
      <c r="R1717" s="2" t="str">
        <f>IF(ISERR(FIND("08",GERAL[[#This Row],[ODS]])),"NÃO","SIM")</f>
        <v>NÃO</v>
      </c>
      <c r="S1717" s="2" t="str">
        <f>IF(ISERR(FIND("09",GERAL[[#This Row],[ODS]])),"NÃO","SIM")</f>
        <v>NÃO</v>
      </c>
      <c r="T1717" s="2" t="str">
        <f>IF(ISERR(FIND("10",GERAL[[#This Row],[ODS]])),"NÃO","SIM")</f>
        <v>NÃO</v>
      </c>
      <c r="U1717" s="2" t="str">
        <f>IF(ISERR(FIND("11",GERAL[[#This Row],[ODS]])),"NÃO","SIM")</f>
        <v>NÃO</v>
      </c>
      <c r="V1717" s="2" t="str">
        <f>IF(ISERR(FIND("12",GERAL[[#This Row],[ODS]])),"NÃO","SIM")</f>
        <v>NÃO</v>
      </c>
      <c r="W1717" s="2" t="str">
        <f>IF(ISERR(FIND("13",GERAL[[#This Row],[ODS]])),"NÃO","SIM")</f>
        <v>NÃO</v>
      </c>
      <c r="X1717" s="2" t="str">
        <f>IF(ISERR(FIND("14",GERAL[[#This Row],[ODS]])),"NÃO","SIM")</f>
        <v>NÃO</v>
      </c>
      <c r="Y1717" s="2" t="str">
        <f>IF(ISERR(FIND("15",GERAL[[#This Row],[ODS]])),"NÃO","SIM")</f>
        <v>NÃO</v>
      </c>
      <c r="Z1717" s="2" t="str">
        <f>IF(ISERR(FIND("16",GERAL[[#This Row],[ODS]])),"NÃO","SIM")</f>
        <v>SIM</v>
      </c>
      <c r="AA1717" s="2" t="str">
        <f>IF(ISERR(FIND("17",GERAL[[#This Row],[ODS]])),"NÃO","SIM")</f>
        <v>NÃO</v>
      </c>
      <c r="AB1717" s="1">
        <v>87.770953310614232</v>
      </c>
      <c r="AC1717" s="1">
        <v>87.085621838435969</v>
      </c>
      <c r="AD1717" s="1">
        <v>73.284552490058246</v>
      </c>
      <c r="AE1717" s="1">
        <v>62.678740124185758</v>
      </c>
      <c r="AF1717" s="1">
        <v>50.921872212965226</v>
      </c>
      <c r="AG1717" s="1" t="str">
        <f>GERAL[[#This Row],[SIGLA]]&amp;GERAL[[#This Row],[CÓD]]</f>
        <v>PBSP_CC</v>
      </c>
      <c r="AH1717" s="1">
        <f ca="1">VLOOKUP(GERAL[[#This Row],[REF_NOTA]],BASE_NOTAS[],7,FALSE)</f>
        <v>56.371411820733407</v>
      </c>
      <c r="AI1717" s="31">
        <f ca="1">IF(GERAL[[#This Row],[Nota 2025]]="",0,GERAL[[#This Row],[Nota 2026]]-GERAL[[#This Row],[Nota 2025]])</f>
        <v>5.4495396077681804</v>
      </c>
    </row>
    <row r="1718" spans="1:35" ht="17" x14ac:dyDescent="0.35">
      <c r="A1718" s="2" t="s">
        <v>173</v>
      </c>
      <c r="B1718" s="2" t="s">
        <v>200</v>
      </c>
      <c r="C1718" s="2" t="s">
        <v>217</v>
      </c>
      <c r="D1718" s="15" t="s">
        <v>66</v>
      </c>
      <c r="E1718" s="2" t="s">
        <v>135</v>
      </c>
      <c r="F1718" s="2" t="str">
        <f>VLOOKUP(GERAL[[#This Row],[CÓD]],SEALL,6,FALSE)</f>
        <v>G</v>
      </c>
      <c r="G171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1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71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18" s="2">
        <f>VLOOKUP(GERAL[[#This Row],[CÓD]],SEALL,4,FALSE)</f>
        <v>16</v>
      </c>
      <c r="K1718" s="2" t="str">
        <f>IF(ISERR(FIND("01",GERAL[[#This Row],[ODS]])),"NÃO","SIM")</f>
        <v>NÃO</v>
      </c>
      <c r="L1718" s="2" t="str">
        <f>IF(ISERR(FIND("02",GERAL[[#This Row],[ODS]])),"NÃO","SIM")</f>
        <v>NÃO</v>
      </c>
      <c r="M1718" s="2" t="str">
        <f>IF(ISERR(FIND("03",GERAL[[#This Row],[ODS]])),"NÃO","SIM")</f>
        <v>NÃO</v>
      </c>
      <c r="N1718" s="2" t="str">
        <f>IF(ISERR(FIND("04",GERAL[[#This Row],[ODS]])),"NÃO","SIM")</f>
        <v>NÃO</v>
      </c>
      <c r="O1718" s="2" t="str">
        <f>IF(ISERR(FIND("05",GERAL[[#This Row],[ODS]])),"NÃO","SIM")</f>
        <v>NÃO</v>
      </c>
      <c r="P1718" s="2" t="str">
        <f>IF(ISERR(FIND("06",GERAL[[#This Row],[ODS]])),"NÃO","SIM")</f>
        <v>NÃO</v>
      </c>
      <c r="Q1718" s="2" t="str">
        <f>IF(ISERR(FIND("07",GERAL[[#This Row],[ODS]])),"NÃO","SIM")</f>
        <v>NÃO</v>
      </c>
      <c r="R1718" s="2" t="str">
        <f>IF(ISERR(FIND("08",GERAL[[#This Row],[ODS]])),"NÃO","SIM")</f>
        <v>NÃO</v>
      </c>
      <c r="S1718" s="2" t="str">
        <f>IF(ISERR(FIND("09",GERAL[[#This Row],[ODS]])),"NÃO","SIM")</f>
        <v>NÃO</v>
      </c>
      <c r="T1718" s="2" t="str">
        <f>IF(ISERR(FIND("10",GERAL[[#This Row],[ODS]])),"NÃO","SIM")</f>
        <v>NÃO</v>
      </c>
      <c r="U1718" s="2" t="str">
        <f>IF(ISERR(FIND("11",GERAL[[#This Row],[ODS]])),"NÃO","SIM")</f>
        <v>NÃO</v>
      </c>
      <c r="V1718" s="2" t="str">
        <f>IF(ISERR(FIND("12",GERAL[[#This Row],[ODS]])),"NÃO","SIM")</f>
        <v>NÃO</v>
      </c>
      <c r="W1718" s="2" t="str">
        <f>IF(ISERR(FIND("13",GERAL[[#This Row],[ODS]])),"NÃO","SIM")</f>
        <v>NÃO</v>
      </c>
      <c r="X1718" s="2" t="str">
        <f>IF(ISERR(FIND("14",GERAL[[#This Row],[ODS]])),"NÃO","SIM")</f>
        <v>NÃO</v>
      </c>
      <c r="Y1718" s="2" t="str">
        <f>IF(ISERR(FIND("15",GERAL[[#This Row],[ODS]])),"NÃO","SIM")</f>
        <v>NÃO</v>
      </c>
      <c r="Z1718" s="2" t="str">
        <f>IF(ISERR(FIND("16",GERAL[[#This Row],[ODS]])),"NÃO","SIM")</f>
        <v>SIM</v>
      </c>
      <c r="AA1718" s="2" t="str">
        <f>IF(ISERR(FIND("17",GERAL[[#This Row],[ODS]])),"NÃO","SIM")</f>
        <v>NÃO</v>
      </c>
      <c r="AB1718" s="1">
        <v>47.529262448530694</v>
      </c>
      <c r="AC1718" s="1">
        <v>64.711352262800759</v>
      </c>
      <c r="AD1718" s="1">
        <v>32.954167555610482</v>
      </c>
      <c r="AE1718" s="1">
        <v>8.0694413856249412</v>
      </c>
      <c r="AF1718" s="1">
        <v>4.7546551608685803</v>
      </c>
      <c r="AG1718" s="1" t="str">
        <f>GERAL[[#This Row],[SIGLA]]&amp;GERAL[[#This Row],[CÓD]]</f>
        <v>PRSP_CC</v>
      </c>
      <c r="AH1718" s="1">
        <f ca="1">VLOOKUP(GERAL[[#This Row],[REF_NOTA]],BASE_NOTAS[],7,FALSE)</f>
        <v>10.019868801308021</v>
      </c>
      <c r="AI1718" s="31">
        <f ca="1">IF(GERAL[[#This Row],[Nota 2025]]="",0,GERAL[[#This Row],[Nota 2026]]-GERAL[[#This Row],[Nota 2025]])</f>
        <v>5.2652136404394412</v>
      </c>
    </row>
    <row r="1719" spans="1:35" ht="17" x14ac:dyDescent="0.35">
      <c r="A1719" s="2" t="s">
        <v>171</v>
      </c>
      <c r="B1719" s="2" t="s">
        <v>198</v>
      </c>
      <c r="C1719" s="2" t="s">
        <v>217</v>
      </c>
      <c r="D1719" s="15" t="s">
        <v>66</v>
      </c>
      <c r="E1719" s="2" t="s">
        <v>135</v>
      </c>
      <c r="F1719" s="2" t="str">
        <f>VLOOKUP(GERAL[[#This Row],[CÓD]],SEALL,6,FALSE)</f>
        <v>G</v>
      </c>
      <c r="G171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1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71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19" s="2">
        <f>VLOOKUP(GERAL[[#This Row],[CÓD]],SEALL,4,FALSE)</f>
        <v>16</v>
      </c>
      <c r="K1719" s="2" t="str">
        <f>IF(ISERR(FIND("01",GERAL[[#This Row],[ODS]])),"NÃO","SIM")</f>
        <v>NÃO</v>
      </c>
      <c r="L1719" s="2" t="str">
        <f>IF(ISERR(FIND("02",GERAL[[#This Row],[ODS]])),"NÃO","SIM")</f>
        <v>NÃO</v>
      </c>
      <c r="M1719" s="2" t="str">
        <f>IF(ISERR(FIND("03",GERAL[[#This Row],[ODS]])),"NÃO","SIM")</f>
        <v>NÃO</v>
      </c>
      <c r="N1719" s="2" t="str">
        <f>IF(ISERR(FIND("04",GERAL[[#This Row],[ODS]])),"NÃO","SIM")</f>
        <v>NÃO</v>
      </c>
      <c r="O1719" s="2" t="str">
        <f>IF(ISERR(FIND("05",GERAL[[#This Row],[ODS]])),"NÃO","SIM")</f>
        <v>NÃO</v>
      </c>
      <c r="P1719" s="2" t="str">
        <f>IF(ISERR(FIND("06",GERAL[[#This Row],[ODS]])),"NÃO","SIM")</f>
        <v>NÃO</v>
      </c>
      <c r="Q1719" s="2" t="str">
        <f>IF(ISERR(FIND("07",GERAL[[#This Row],[ODS]])),"NÃO","SIM")</f>
        <v>NÃO</v>
      </c>
      <c r="R1719" s="2" t="str">
        <f>IF(ISERR(FIND("08",GERAL[[#This Row],[ODS]])),"NÃO","SIM")</f>
        <v>NÃO</v>
      </c>
      <c r="S1719" s="2" t="str">
        <f>IF(ISERR(FIND("09",GERAL[[#This Row],[ODS]])),"NÃO","SIM")</f>
        <v>NÃO</v>
      </c>
      <c r="T1719" s="2" t="str">
        <f>IF(ISERR(FIND("10",GERAL[[#This Row],[ODS]])),"NÃO","SIM")</f>
        <v>NÃO</v>
      </c>
      <c r="U1719" s="2" t="str">
        <f>IF(ISERR(FIND("11",GERAL[[#This Row],[ODS]])),"NÃO","SIM")</f>
        <v>NÃO</v>
      </c>
      <c r="V1719" s="2" t="str">
        <f>IF(ISERR(FIND("12",GERAL[[#This Row],[ODS]])),"NÃO","SIM")</f>
        <v>NÃO</v>
      </c>
      <c r="W1719" s="2" t="str">
        <f>IF(ISERR(FIND("13",GERAL[[#This Row],[ODS]])),"NÃO","SIM")</f>
        <v>NÃO</v>
      </c>
      <c r="X1719" s="2" t="str">
        <f>IF(ISERR(FIND("14",GERAL[[#This Row],[ODS]])),"NÃO","SIM")</f>
        <v>NÃO</v>
      </c>
      <c r="Y1719" s="2" t="str">
        <f>IF(ISERR(FIND("15",GERAL[[#This Row],[ODS]])),"NÃO","SIM")</f>
        <v>NÃO</v>
      </c>
      <c r="Z1719" s="2" t="str">
        <f>IF(ISERR(FIND("16",GERAL[[#This Row],[ODS]])),"NÃO","SIM")</f>
        <v>SIM</v>
      </c>
      <c r="AA1719" s="2" t="str">
        <f>IF(ISERR(FIND("17",GERAL[[#This Row],[ODS]])),"NÃO","SIM")</f>
        <v>NÃO</v>
      </c>
      <c r="AB1719" s="1">
        <v>28.243554624481831</v>
      </c>
      <c r="AC1719" s="1">
        <v>30.503346630998593</v>
      </c>
      <c r="AD1719" s="1">
        <v>0</v>
      </c>
      <c r="AE1719" s="1">
        <v>0</v>
      </c>
      <c r="AF1719" s="1">
        <v>33.04196622231575</v>
      </c>
      <c r="AG1719" s="1" t="str">
        <f>GERAL[[#This Row],[SIGLA]]&amp;GERAL[[#This Row],[CÓD]]</f>
        <v>PESP_CC</v>
      </c>
      <c r="AH1719" s="1">
        <f ca="1">VLOOKUP(GERAL[[#This Row],[REF_NOTA]],BASE_NOTAS[],7,FALSE)</f>
        <v>29.14570764470794</v>
      </c>
      <c r="AI1719" s="31">
        <f ca="1">IF(GERAL[[#This Row],[Nota 2025]]="",0,GERAL[[#This Row],[Nota 2026]]-GERAL[[#This Row],[Nota 2025]])</f>
        <v>-3.89625857760781</v>
      </c>
    </row>
    <row r="1720" spans="1:35" ht="17" x14ac:dyDescent="0.35">
      <c r="A1720" s="2" t="s">
        <v>172</v>
      </c>
      <c r="B1720" s="2" t="s">
        <v>199</v>
      </c>
      <c r="C1720" s="2" t="s">
        <v>217</v>
      </c>
      <c r="D1720" s="15" t="s">
        <v>66</v>
      </c>
      <c r="E1720" s="2" t="s">
        <v>135</v>
      </c>
      <c r="F1720" s="2" t="str">
        <f>VLOOKUP(GERAL[[#This Row],[CÓD]],SEALL,6,FALSE)</f>
        <v>G</v>
      </c>
      <c r="G172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2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72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20" s="2">
        <f>VLOOKUP(GERAL[[#This Row],[CÓD]],SEALL,4,FALSE)</f>
        <v>16</v>
      </c>
      <c r="K1720" s="2" t="str">
        <f>IF(ISERR(FIND("01",GERAL[[#This Row],[ODS]])),"NÃO","SIM")</f>
        <v>NÃO</v>
      </c>
      <c r="L1720" s="2" t="str">
        <f>IF(ISERR(FIND("02",GERAL[[#This Row],[ODS]])),"NÃO","SIM")</f>
        <v>NÃO</v>
      </c>
      <c r="M1720" s="2" t="str">
        <f>IF(ISERR(FIND("03",GERAL[[#This Row],[ODS]])),"NÃO","SIM")</f>
        <v>NÃO</v>
      </c>
      <c r="N1720" s="2" t="str">
        <f>IF(ISERR(FIND("04",GERAL[[#This Row],[ODS]])),"NÃO","SIM")</f>
        <v>NÃO</v>
      </c>
      <c r="O1720" s="2" t="str">
        <f>IF(ISERR(FIND("05",GERAL[[#This Row],[ODS]])),"NÃO","SIM")</f>
        <v>NÃO</v>
      </c>
      <c r="P1720" s="2" t="str">
        <f>IF(ISERR(FIND("06",GERAL[[#This Row],[ODS]])),"NÃO","SIM")</f>
        <v>NÃO</v>
      </c>
      <c r="Q1720" s="2" t="str">
        <f>IF(ISERR(FIND("07",GERAL[[#This Row],[ODS]])),"NÃO","SIM")</f>
        <v>NÃO</v>
      </c>
      <c r="R1720" s="2" t="str">
        <f>IF(ISERR(FIND("08",GERAL[[#This Row],[ODS]])),"NÃO","SIM")</f>
        <v>NÃO</v>
      </c>
      <c r="S1720" s="2" t="str">
        <f>IF(ISERR(FIND("09",GERAL[[#This Row],[ODS]])),"NÃO","SIM")</f>
        <v>NÃO</v>
      </c>
      <c r="T1720" s="2" t="str">
        <f>IF(ISERR(FIND("10",GERAL[[#This Row],[ODS]])),"NÃO","SIM")</f>
        <v>NÃO</v>
      </c>
      <c r="U1720" s="2" t="str">
        <f>IF(ISERR(FIND("11",GERAL[[#This Row],[ODS]])),"NÃO","SIM")</f>
        <v>NÃO</v>
      </c>
      <c r="V1720" s="2" t="str">
        <f>IF(ISERR(FIND("12",GERAL[[#This Row],[ODS]])),"NÃO","SIM")</f>
        <v>NÃO</v>
      </c>
      <c r="W1720" s="2" t="str">
        <f>IF(ISERR(FIND("13",GERAL[[#This Row],[ODS]])),"NÃO","SIM")</f>
        <v>NÃO</v>
      </c>
      <c r="X1720" s="2" t="str">
        <f>IF(ISERR(FIND("14",GERAL[[#This Row],[ODS]])),"NÃO","SIM")</f>
        <v>NÃO</v>
      </c>
      <c r="Y1720" s="2" t="str">
        <f>IF(ISERR(FIND("15",GERAL[[#This Row],[ODS]])),"NÃO","SIM")</f>
        <v>NÃO</v>
      </c>
      <c r="Z1720" s="2" t="str">
        <f>IF(ISERR(FIND("16",GERAL[[#This Row],[ODS]])),"NÃO","SIM")</f>
        <v>SIM</v>
      </c>
      <c r="AA1720" s="2" t="str">
        <f>IF(ISERR(FIND("17",GERAL[[#This Row],[ODS]])),"NÃO","SIM")</f>
        <v>NÃO</v>
      </c>
      <c r="AB1720" s="1">
        <v>91.493785303323179</v>
      </c>
      <c r="AC1720" s="1">
        <v>63.108918978733172</v>
      </c>
      <c r="AD1720" s="1">
        <v>71.863913430315506</v>
      </c>
      <c r="AE1720" s="1">
        <v>49.519877282185796</v>
      </c>
      <c r="AF1720" s="1">
        <v>44.016859091485429</v>
      </c>
      <c r="AG1720" s="1" t="str">
        <f>GERAL[[#This Row],[SIGLA]]&amp;GERAL[[#This Row],[CÓD]]</f>
        <v>PISP_CC</v>
      </c>
      <c r="AH1720" s="1">
        <f ca="1">VLOOKUP(GERAL[[#This Row],[REF_NOTA]],BASE_NOTAS[],7,FALSE)</f>
        <v>52.899841910402507</v>
      </c>
      <c r="AI1720" s="31">
        <f ca="1">IF(GERAL[[#This Row],[Nota 2025]]="",0,GERAL[[#This Row],[Nota 2026]]-GERAL[[#This Row],[Nota 2025]])</f>
        <v>8.8829828189170783</v>
      </c>
    </row>
    <row r="1721" spans="1:35" ht="17" x14ac:dyDescent="0.35">
      <c r="A1721" s="2" t="s">
        <v>174</v>
      </c>
      <c r="B1721" s="2" t="s">
        <v>201</v>
      </c>
      <c r="C1721" s="2" t="s">
        <v>217</v>
      </c>
      <c r="D1721" s="15" t="s">
        <v>66</v>
      </c>
      <c r="E1721" s="2" t="s">
        <v>135</v>
      </c>
      <c r="F1721" s="2" t="str">
        <f>VLOOKUP(GERAL[[#This Row],[CÓD]],SEALL,6,FALSE)</f>
        <v>G</v>
      </c>
      <c r="G172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2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72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21" s="2">
        <f>VLOOKUP(GERAL[[#This Row],[CÓD]],SEALL,4,FALSE)</f>
        <v>16</v>
      </c>
      <c r="K1721" s="2" t="str">
        <f>IF(ISERR(FIND("01",GERAL[[#This Row],[ODS]])),"NÃO","SIM")</f>
        <v>NÃO</v>
      </c>
      <c r="L1721" s="2" t="str">
        <f>IF(ISERR(FIND("02",GERAL[[#This Row],[ODS]])),"NÃO","SIM")</f>
        <v>NÃO</v>
      </c>
      <c r="M1721" s="2" t="str">
        <f>IF(ISERR(FIND("03",GERAL[[#This Row],[ODS]])),"NÃO","SIM")</f>
        <v>NÃO</v>
      </c>
      <c r="N1721" s="2" t="str">
        <f>IF(ISERR(FIND("04",GERAL[[#This Row],[ODS]])),"NÃO","SIM")</f>
        <v>NÃO</v>
      </c>
      <c r="O1721" s="2" t="str">
        <f>IF(ISERR(FIND("05",GERAL[[#This Row],[ODS]])),"NÃO","SIM")</f>
        <v>NÃO</v>
      </c>
      <c r="P1721" s="2" t="str">
        <f>IF(ISERR(FIND("06",GERAL[[#This Row],[ODS]])),"NÃO","SIM")</f>
        <v>NÃO</v>
      </c>
      <c r="Q1721" s="2" t="str">
        <f>IF(ISERR(FIND("07",GERAL[[#This Row],[ODS]])),"NÃO","SIM")</f>
        <v>NÃO</v>
      </c>
      <c r="R1721" s="2" t="str">
        <f>IF(ISERR(FIND("08",GERAL[[#This Row],[ODS]])),"NÃO","SIM")</f>
        <v>NÃO</v>
      </c>
      <c r="S1721" s="2" t="str">
        <f>IF(ISERR(FIND("09",GERAL[[#This Row],[ODS]])),"NÃO","SIM")</f>
        <v>NÃO</v>
      </c>
      <c r="T1721" s="2" t="str">
        <f>IF(ISERR(FIND("10",GERAL[[#This Row],[ODS]])),"NÃO","SIM")</f>
        <v>NÃO</v>
      </c>
      <c r="U1721" s="2" t="str">
        <f>IF(ISERR(FIND("11",GERAL[[#This Row],[ODS]])),"NÃO","SIM")</f>
        <v>NÃO</v>
      </c>
      <c r="V1721" s="2" t="str">
        <f>IF(ISERR(FIND("12",GERAL[[#This Row],[ODS]])),"NÃO","SIM")</f>
        <v>NÃO</v>
      </c>
      <c r="W1721" s="2" t="str">
        <f>IF(ISERR(FIND("13",GERAL[[#This Row],[ODS]])),"NÃO","SIM")</f>
        <v>NÃO</v>
      </c>
      <c r="X1721" s="2" t="str">
        <f>IF(ISERR(FIND("14",GERAL[[#This Row],[ODS]])),"NÃO","SIM")</f>
        <v>NÃO</v>
      </c>
      <c r="Y1721" s="2" t="str">
        <f>IF(ISERR(FIND("15",GERAL[[#This Row],[ODS]])),"NÃO","SIM")</f>
        <v>NÃO</v>
      </c>
      <c r="Z1721" s="2" t="str">
        <f>IF(ISERR(FIND("16",GERAL[[#This Row],[ODS]])),"NÃO","SIM")</f>
        <v>SIM</v>
      </c>
      <c r="AA1721" s="2" t="str">
        <f>IF(ISERR(FIND("17",GERAL[[#This Row],[ODS]])),"NÃO","SIM")</f>
        <v>NÃO</v>
      </c>
      <c r="AB1721" s="1">
        <v>71.263365648281223</v>
      </c>
      <c r="AC1721" s="1">
        <v>61.671630945453273</v>
      </c>
      <c r="AD1721" s="1">
        <v>68.941496977292331</v>
      </c>
      <c r="AE1721" s="1">
        <v>60.409974550413132</v>
      </c>
      <c r="AF1721" s="1">
        <v>29.412275823955596</v>
      </c>
      <c r="AG1721" s="1" t="str">
        <f>GERAL[[#This Row],[SIGLA]]&amp;GERAL[[#This Row],[CÓD]]</f>
        <v>RJSP_CC</v>
      </c>
      <c r="AH1721" s="1">
        <f ca="1">VLOOKUP(GERAL[[#This Row],[REF_NOTA]],BASE_NOTAS[],7,FALSE)</f>
        <v>42.431705052850475</v>
      </c>
      <c r="AI1721" s="31">
        <f ca="1">IF(GERAL[[#This Row],[Nota 2025]]="",0,GERAL[[#This Row],[Nota 2026]]-GERAL[[#This Row],[Nota 2025]])</f>
        <v>13.019429228894879</v>
      </c>
    </row>
    <row r="1722" spans="1:35" ht="17" x14ac:dyDescent="0.35">
      <c r="A1722" s="2" t="s">
        <v>175</v>
      </c>
      <c r="B1722" s="2" t="s">
        <v>202</v>
      </c>
      <c r="C1722" s="2" t="s">
        <v>217</v>
      </c>
      <c r="D1722" s="15" t="s">
        <v>66</v>
      </c>
      <c r="E1722" s="2" t="s">
        <v>135</v>
      </c>
      <c r="F1722" s="2" t="str">
        <f>VLOOKUP(GERAL[[#This Row],[CÓD]],SEALL,6,FALSE)</f>
        <v>G</v>
      </c>
      <c r="G172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2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72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22" s="2">
        <f>VLOOKUP(GERAL[[#This Row],[CÓD]],SEALL,4,FALSE)</f>
        <v>16</v>
      </c>
      <c r="K1722" s="2" t="str">
        <f>IF(ISERR(FIND("01",GERAL[[#This Row],[ODS]])),"NÃO","SIM")</f>
        <v>NÃO</v>
      </c>
      <c r="L1722" s="2" t="str">
        <f>IF(ISERR(FIND("02",GERAL[[#This Row],[ODS]])),"NÃO","SIM")</f>
        <v>NÃO</v>
      </c>
      <c r="M1722" s="2" t="str">
        <f>IF(ISERR(FIND("03",GERAL[[#This Row],[ODS]])),"NÃO","SIM")</f>
        <v>NÃO</v>
      </c>
      <c r="N1722" s="2" t="str">
        <f>IF(ISERR(FIND("04",GERAL[[#This Row],[ODS]])),"NÃO","SIM")</f>
        <v>NÃO</v>
      </c>
      <c r="O1722" s="2" t="str">
        <f>IF(ISERR(FIND("05",GERAL[[#This Row],[ODS]])),"NÃO","SIM")</f>
        <v>NÃO</v>
      </c>
      <c r="P1722" s="2" t="str">
        <f>IF(ISERR(FIND("06",GERAL[[#This Row],[ODS]])),"NÃO","SIM")</f>
        <v>NÃO</v>
      </c>
      <c r="Q1722" s="2" t="str">
        <f>IF(ISERR(FIND("07",GERAL[[#This Row],[ODS]])),"NÃO","SIM")</f>
        <v>NÃO</v>
      </c>
      <c r="R1722" s="2" t="str">
        <f>IF(ISERR(FIND("08",GERAL[[#This Row],[ODS]])),"NÃO","SIM")</f>
        <v>NÃO</v>
      </c>
      <c r="S1722" s="2" t="str">
        <f>IF(ISERR(FIND("09",GERAL[[#This Row],[ODS]])),"NÃO","SIM")</f>
        <v>NÃO</v>
      </c>
      <c r="T1722" s="2" t="str">
        <f>IF(ISERR(FIND("10",GERAL[[#This Row],[ODS]])),"NÃO","SIM")</f>
        <v>NÃO</v>
      </c>
      <c r="U1722" s="2" t="str">
        <f>IF(ISERR(FIND("11",GERAL[[#This Row],[ODS]])),"NÃO","SIM")</f>
        <v>NÃO</v>
      </c>
      <c r="V1722" s="2" t="str">
        <f>IF(ISERR(FIND("12",GERAL[[#This Row],[ODS]])),"NÃO","SIM")</f>
        <v>NÃO</v>
      </c>
      <c r="W1722" s="2" t="str">
        <f>IF(ISERR(FIND("13",GERAL[[#This Row],[ODS]])),"NÃO","SIM")</f>
        <v>NÃO</v>
      </c>
      <c r="X1722" s="2" t="str">
        <f>IF(ISERR(FIND("14",GERAL[[#This Row],[ODS]])),"NÃO","SIM")</f>
        <v>NÃO</v>
      </c>
      <c r="Y1722" s="2" t="str">
        <f>IF(ISERR(FIND("15",GERAL[[#This Row],[ODS]])),"NÃO","SIM")</f>
        <v>NÃO</v>
      </c>
      <c r="Z1722" s="2" t="str">
        <f>IF(ISERR(FIND("16",GERAL[[#This Row],[ODS]])),"NÃO","SIM")</f>
        <v>SIM</v>
      </c>
      <c r="AA1722" s="2" t="str">
        <f>IF(ISERR(FIND("17",GERAL[[#This Row],[ODS]])),"NÃO","SIM")</f>
        <v>NÃO</v>
      </c>
      <c r="AB1722" s="1">
        <v>79.88049987797524</v>
      </c>
      <c r="AC1722" s="1">
        <v>72.172684523420941</v>
      </c>
      <c r="AD1722" s="1">
        <v>74.34925477924476</v>
      </c>
      <c r="AE1722" s="1">
        <v>95.868873718645332</v>
      </c>
      <c r="AF1722" s="1">
        <v>100</v>
      </c>
      <c r="AG1722" s="1" t="str">
        <f>GERAL[[#This Row],[SIGLA]]&amp;GERAL[[#This Row],[CÓD]]</f>
        <v>RNSP_CC</v>
      </c>
      <c r="AH1722" s="1">
        <f ca="1">VLOOKUP(GERAL[[#This Row],[REF_NOTA]],BASE_NOTAS[],7,FALSE)</f>
        <v>100</v>
      </c>
      <c r="AI1722" s="31">
        <f ca="1">IF(GERAL[[#This Row],[Nota 2025]]="",0,GERAL[[#This Row],[Nota 2026]]-GERAL[[#This Row],[Nota 2025]])</f>
        <v>0</v>
      </c>
    </row>
    <row r="1723" spans="1:35" ht="17" x14ac:dyDescent="0.35">
      <c r="A1723" s="2" t="s">
        <v>178</v>
      </c>
      <c r="B1723" s="2" t="s">
        <v>205</v>
      </c>
      <c r="C1723" s="2" t="s">
        <v>217</v>
      </c>
      <c r="D1723" s="15" t="s">
        <v>66</v>
      </c>
      <c r="E1723" s="2" t="s">
        <v>135</v>
      </c>
      <c r="F1723" s="2" t="str">
        <f>VLOOKUP(GERAL[[#This Row],[CÓD]],SEALL,6,FALSE)</f>
        <v>G</v>
      </c>
      <c r="G172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2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72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23" s="2">
        <f>VLOOKUP(GERAL[[#This Row],[CÓD]],SEALL,4,FALSE)</f>
        <v>16</v>
      </c>
      <c r="K1723" s="2" t="str">
        <f>IF(ISERR(FIND("01",GERAL[[#This Row],[ODS]])),"NÃO","SIM")</f>
        <v>NÃO</v>
      </c>
      <c r="L1723" s="2" t="str">
        <f>IF(ISERR(FIND("02",GERAL[[#This Row],[ODS]])),"NÃO","SIM")</f>
        <v>NÃO</v>
      </c>
      <c r="M1723" s="2" t="str">
        <f>IF(ISERR(FIND("03",GERAL[[#This Row],[ODS]])),"NÃO","SIM")</f>
        <v>NÃO</v>
      </c>
      <c r="N1723" s="2" t="str">
        <f>IF(ISERR(FIND("04",GERAL[[#This Row],[ODS]])),"NÃO","SIM")</f>
        <v>NÃO</v>
      </c>
      <c r="O1723" s="2" t="str">
        <f>IF(ISERR(FIND("05",GERAL[[#This Row],[ODS]])),"NÃO","SIM")</f>
        <v>NÃO</v>
      </c>
      <c r="P1723" s="2" t="str">
        <f>IF(ISERR(FIND("06",GERAL[[#This Row],[ODS]])),"NÃO","SIM")</f>
        <v>NÃO</v>
      </c>
      <c r="Q1723" s="2" t="str">
        <f>IF(ISERR(FIND("07",GERAL[[#This Row],[ODS]])),"NÃO","SIM")</f>
        <v>NÃO</v>
      </c>
      <c r="R1723" s="2" t="str">
        <f>IF(ISERR(FIND("08",GERAL[[#This Row],[ODS]])),"NÃO","SIM")</f>
        <v>NÃO</v>
      </c>
      <c r="S1723" s="2" t="str">
        <f>IF(ISERR(FIND("09",GERAL[[#This Row],[ODS]])),"NÃO","SIM")</f>
        <v>NÃO</v>
      </c>
      <c r="T1723" s="2" t="str">
        <f>IF(ISERR(FIND("10",GERAL[[#This Row],[ODS]])),"NÃO","SIM")</f>
        <v>NÃO</v>
      </c>
      <c r="U1723" s="2" t="str">
        <f>IF(ISERR(FIND("11",GERAL[[#This Row],[ODS]])),"NÃO","SIM")</f>
        <v>NÃO</v>
      </c>
      <c r="V1723" s="2" t="str">
        <f>IF(ISERR(FIND("12",GERAL[[#This Row],[ODS]])),"NÃO","SIM")</f>
        <v>NÃO</v>
      </c>
      <c r="W1723" s="2" t="str">
        <f>IF(ISERR(FIND("13",GERAL[[#This Row],[ODS]])),"NÃO","SIM")</f>
        <v>NÃO</v>
      </c>
      <c r="X1723" s="2" t="str">
        <f>IF(ISERR(FIND("14",GERAL[[#This Row],[ODS]])),"NÃO","SIM")</f>
        <v>NÃO</v>
      </c>
      <c r="Y1723" s="2" t="str">
        <f>IF(ISERR(FIND("15",GERAL[[#This Row],[ODS]])),"NÃO","SIM")</f>
        <v>NÃO</v>
      </c>
      <c r="Z1723" s="2" t="str">
        <f>IF(ISERR(FIND("16",GERAL[[#This Row],[ODS]])),"NÃO","SIM")</f>
        <v>SIM</v>
      </c>
      <c r="AA1723" s="2" t="str">
        <f>IF(ISERR(FIND("17",GERAL[[#This Row],[ODS]])),"NÃO","SIM")</f>
        <v>NÃO</v>
      </c>
      <c r="AB1723" s="1">
        <v>87.61950304509665</v>
      </c>
      <c r="AC1723" s="1">
        <v>89.967893998517297</v>
      </c>
      <c r="AD1723" s="1">
        <v>82.615184534752672</v>
      </c>
      <c r="AE1723" s="1">
        <v>83.07003962289923</v>
      </c>
      <c r="AF1723" s="1">
        <v>63.695331209417809</v>
      </c>
      <c r="AG1723" s="1" t="str">
        <f>GERAL[[#This Row],[SIGLA]]&amp;GERAL[[#This Row],[CÓD]]</f>
        <v>RSSP_CC</v>
      </c>
      <c r="AH1723" s="1">
        <f ca="1">VLOOKUP(GERAL[[#This Row],[REF_NOTA]],BASE_NOTAS[],7,FALSE)</f>
        <v>69.324547407942902</v>
      </c>
      <c r="AI1723" s="31">
        <f ca="1">IF(GERAL[[#This Row],[Nota 2025]]="",0,GERAL[[#This Row],[Nota 2026]]-GERAL[[#This Row],[Nota 2025]])</f>
        <v>5.6292161985250928</v>
      </c>
    </row>
    <row r="1724" spans="1:35" ht="17" x14ac:dyDescent="0.35">
      <c r="A1724" s="2" t="s">
        <v>176</v>
      </c>
      <c r="B1724" s="2" t="s">
        <v>203</v>
      </c>
      <c r="C1724" s="2" t="s">
        <v>217</v>
      </c>
      <c r="D1724" s="15" t="s">
        <v>66</v>
      </c>
      <c r="E1724" s="2" t="s">
        <v>135</v>
      </c>
      <c r="F1724" s="2" t="str">
        <f>VLOOKUP(GERAL[[#This Row],[CÓD]],SEALL,6,FALSE)</f>
        <v>G</v>
      </c>
      <c r="G172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2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72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24" s="2">
        <f>VLOOKUP(GERAL[[#This Row],[CÓD]],SEALL,4,FALSE)</f>
        <v>16</v>
      </c>
      <c r="K1724" s="2" t="str">
        <f>IF(ISERR(FIND("01",GERAL[[#This Row],[ODS]])),"NÃO","SIM")</f>
        <v>NÃO</v>
      </c>
      <c r="L1724" s="2" t="str">
        <f>IF(ISERR(FIND("02",GERAL[[#This Row],[ODS]])),"NÃO","SIM")</f>
        <v>NÃO</v>
      </c>
      <c r="M1724" s="2" t="str">
        <f>IF(ISERR(FIND("03",GERAL[[#This Row],[ODS]])),"NÃO","SIM")</f>
        <v>NÃO</v>
      </c>
      <c r="N1724" s="2" t="str">
        <f>IF(ISERR(FIND("04",GERAL[[#This Row],[ODS]])),"NÃO","SIM")</f>
        <v>NÃO</v>
      </c>
      <c r="O1724" s="2" t="str">
        <f>IF(ISERR(FIND("05",GERAL[[#This Row],[ODS]])),"NÃO","SIM")</f>
        <v>NÃO</v>
      </c>
      <c r="P1724" s="2" t="str">
        <f>IF(ISERR(FIND("06",GERAL[[#This Row],[ODS]])),"NÃO","SIM")</f>
        <v>NÃO</v>
      </c>
      <c r="Q1724" s="2" t="str">
        <f>IF(ISERR(FIND("07",GERAL[[#This Row],[ODS]])),"NÃO","SIM")</f>
        <v>NÃO</v>
      </c>
      <c r="R1724" s="2" t="str">
        <f>IF(ISERR(FIND("08",GERAL[[#This Row],[ODS]])),"NÃO","SIM")</f>
        <v>NÃO</v>
      </c>
      <c r="S1724" s="2" t="str">
        <f>IF(ISERR(FIND("09",GERAL[[#This Row],[ODS]])),"NÃO","SIM")</f>
        <v>NÃO</v>
      </c>
      <c r="T1724" s="2" t="str">
        <f>IF(ISERR(FIND("10",GERAL[[#This Row],[ODS]])),"NÃO","SIM")</f>
        <v>NÃO</v>
      </c>
      <c r="U1724" s="2" t="str">
        <f>IF(ISERR(FIND("11",GERAL[[#This Row],[ODS]])),"NÃO","SIM")</f>
        <v>NÃO</v>
      </c>
      <c r="V1724" s="2" t="str">
        <f>IF(ISERR(FIND("12",GERAL[[#This Row],[ODS]])),"NÃO","SIM")</f>
        <v>NÃO</v>
      </c>
      <c r="W1724" s="2" t="str">
        <f>IF(ISERR(FIND("13",GERAL[[#This Row],[ODS]])),"NÃO","SIM")</f>
        <v>NÃO</v>
      </c>
      <c r="X1724" s="2" t="str">
        <f>IF(ISERR(FIND("14",GERAL[[#This Row],[ODS]])),"NÃO","SIM")</f>
        <v>NÃO</v>
      </c>
      <c r="Y1724" s="2" t="str">
        <f>IF(ISERR(FIND("15",GERAL[[#This Row],[ODS]])),"NÃO","SIM")</f>
        <v>NÃO</v>
      </c>
      <c r="Z1724" s="2" t="str">
        <f>IF(ISERR(FIND("16",GERAL[[#This Row],[ODS]])),"NÃO","SIM")</f>
        <v>SIM</v>
      </c>
      <c r="AA1724" s="2" t="str">
        <f>IF(ISERR(FIND("17",GERAL[[#This Row],[ODS]])),"NÃO","SIM")</f>
        <v>NÃO</v>
      </c>
      <c r="AB1724" s="1">
        <v>80.009516287658712</v>
      </c>
      <c r="AC1724" s="1">
        <v>87.409575449960627</v>
      </c>
      <c r="AD1724" s="1">
        <v>83.071500478283454</v>
      </c>
      <c r="AE1724" s="1">
        <v>73.222107254055317</v>
      </c>
      <c r="AF1724" s="1">
        <v>68.018971476970449</v>
      </c>
      <c r="AG1724" s="1" t="str">
        <f>GERAL[[#This Row],[SIGLA]]&amp;GERAL[[#This Row],[CÓD]]</f>
        <v>ROSP_CC</v>
      </c>
      <c r="AH1724" s="1">
        <f ca="1">VLOOKUP(GERAL[[#This Row],[REF_NOTA]],BASE_NOTAS[],7,FALSE)</f>
        <v>77.118116718990038</v>
      </c>
      <c r="AI1724" s="31">
        <f ca="1">IF(GERAL[[#This Row],[Nota 2025]]="",0,GERAL[[#This Row],[Nota 2026]]-GERAL[[#This Row],[Nota 2025]])</f>
        <v>9.0991452420195884</v>
      </c>
    </row>
    <row r="1725" spans="1:35" ht="17" x14ac:dyDescent="0.35">
      <c r="A1725" s="2" t="s">
        <v>177</v>
      </c>
      <c r="B1725" s="2" t="s">
        <v>204</v>
      </c>
      <c r="C1725" s="2" t="s">
        <v>217</v>
      </c>
      <c r="D1725" s="15" t="s">
        <v>66</v>
      </c>
      <c r="E1725" s="2" t="s">
        <v>135</v>
      </c>
      <c r="F1725" s="2" t="str">
        <f>VLOOKUP(GERAL[[#This Row],[CÓD]],SEALL,6,FALSE)</f>
        <v>G</v>
      </c>
      <c r="G172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2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72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25" s="2">
        <f>VLOOKUP(GERAL[[#This Row],[CÓD]],SEALL,4,FALSE)</f>
        <v>16</v>
      </c>
      <c r="K1725" s="2" t="str">
        <f>IF(ISERR(FIND("01",GERAL[[#This Row],[ODS]])),"NÃO","SIM")</f>
        <v>NÃO</v>
      </c>
      <c r="L1725" s="2" t="str">
        <f>IF(ISERR(FIND("02",GERAL[[#This Row],[ODS]])),"NÃO","SIM")</f>
        <v>NÃO</v>
      </c>
      <c r="M1725" s="2" t="str">
        <f>IF(ISERR(FIND("03",GERAL[[#This Row],[ODS]])),"NÃO","SIM")</f>
        <v>NÃO</v>
      </c>
      <c r="N1725" s="2" t="str">
        <f>IF(ISERR(FIND("04",GERAL[[#This Row],[ODS]])),"NÃO","SIM")</f>
        <v>NÃO</v>
      </c>
      <c r="O1725" s="2" t="str">
        <f>IF(ISERR(FIND("05",GERAL[[#This Row],[ODS]])),"NÃO","SIM")</f>
        <v>NÃO</v>
      </c>
      <c r="P1725" s="2" t="str">
        <f>IF(ISERR(FIND("06",GERAL[[#This Row],[ODS]])),"NÃO","SIM")</f>
        <v>NÃO</v>
      </c>
      <c r="Q1725" s="2" t="str">
        <f>IF(ISERR(FIND("07",GERAL[[#This Row],[ODS]])),"NÃO","SIM")</f>
        <v>NÃO</v>
      </c>
      <c r="R1725" s="2" t="str">
        <f>IF(ISERR(FIND("08",GERAL[[#This Row],[ODS]])),"NÃO","SIM")</f>
        <v>NÃO</v>
      </c>
      <c r="S1725" s="2" t="str">
        <f>IF(ISERR(FIND("09",GERAL[[#This Row],[ODS]])),"NÃO","SIM")</f>
        <v>NÃO</v>
      </c>
      <c r="T1725" s="2" t="str">
        <f>IF(ISERR(FIND("10",GERAL[[#This Row],[ODS]])),"NÃO","SIM")</f>
        <v>NÃO</v>
      </c>
      <c r="U1725" s="2" t="str">
        <f>IF(ISERR(FIND("11",GERAL[[#This Row],[ODS]])),"NÃO","SIM")</f>
        <v>NÃO</v>
      </c>
      <c r="V1725" s="2" t="str">
        <f>IF(ISERR(FIND("12",GERAL[[#This Row],[ODS]])),"NÃO","SIM")</f>
        <v>NÃO</v>
      </c>
      <c r="W1725" s="2" t="str">
        <f>IF(ISERR(FIND("13",GERAL[[#This Row],[ODS]])),"NÃO","SIM")</f>
        <v>NÃO</v>
      </c>
      <c r="X1725" s="2" t="str">
        <f>IF(ISERR(FIND("14",GERAL[[#This Row],[ODS]])),"NÃO","SIM")</f>
        <v>NÃO</v>
      </c>
      <c r="Y1725" s="2" t="str">
        <f>IF(ISERR(FIND("15",GERAL[[#This Row],[ODS]])),"NÃO","SIM")</f>
        <v>NÃO</v>
      </c>
      <c r="Z1725" s="2" t="str">
        <f>IF(ISERR(FIND("16",GERAL[[#This Row],[ODS]])),"NÃO","SIM")</f>
        <v>SIM</v>
      </c>
      <c r="AA1725" s="2" t="str">
        <f>IF(ISERR(FIND("17",GERAL[[#This Row],[ODS]])),"NÃO","SIM")</f>
        <v>NÃO</v>
      </c>
      <c r="AB1725" s="1">
        <v>0</v>
      </c>
      <c r="AC1725" s="1">
        <v>74.250924319339205</v>
      </c>
      <c r="AD1725" s="1">
        <v>70.6140431561696</v>
      </c>
      <c r="AE1725" s="1">
        <v>25.963090574024022</v>
      </c>
      <c r="AF1725" s="1">
        <v>20.810099092630423</v>
      </c>
      <c r="AG1725" s="1" t="str">
        <f>GERAL[[#This Row],[SIGLA]]&amp;GERAL[[#This Row],[CÓD]]</f>
        <v>RRSP_CC</v>
      </c>
      <c r="AH1725" s="1">
        <f ca="1">VLOOKUP(GERAL[[#This Row],[REF_NOTA]],BASE_NOTAS[],7,FALSE)</f>
        <v>32.47202307615251</v>
      </c>
      <c r="AI1725" s="31">
        <f ca="1">IF(GERAL[[#This Row],[Nota 2025]]="",0,GERAL[[#This Row],[Nota 2026]]-GERAL[[#This Row],[Nota 2025]])</f>
        <v>11.661923983522087</v>
      </c>
    </row>
    <row r="1726" spans="1:35" ht="17" x14ac:dyDescent="0.35">
      <c r="A1726" s="2" t="s">
        <v>179</v>
      </c>
      <c r="B1726" s="2" t="s">
        <v>194</v>
      </c>
      <c r="C1726" s="2" t="s">
        <v>217</v>
      </c>
      <c r="D1726" s="15" t="s">
        <v>66</v>
      </c>
      <c r="E1726" s="2" t="s">
        <v>135</v>
      </c>
      <c r="F1726" s="2" t="str">
        <f>VLOOKUP(GERAL[[#This Row],[CÓD]],SEALL,6,FALSE)</f>
        <v>G</v>
      </c>
      <c r="G172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2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72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26" s="2">
        <f>VLOOKUP(GERAL[[#This Row],[CÓD]],SEALL,4,FALSE)</f>
        <v>16</v>
      </c>
      <c r="K1726" s="2" t="str">
        <f>IF(ISERR(FIND("01",GERAL[[#This Row],[ODS]])),"NÃO","SIM")</f>
        <v>NÃO</v>
      </c>
      <c r="L1726" s="2" t="str">
        <f>IF(ISERR(FIND("02",GERAL[[#This Row],[ODS]])),"NÃO","SIM")</f>
        <v>NÃO</v>
      </c>
      <c r="M1726" s="2" t="str">
        <f>IF(ISERR(FIND("03",GERAL[[#This Row],[ODS]])),"NÃO","SIM")</f>
        <v>NÃO</v>
      </c>
      <c r="N1726" s="2" t="str">
        <f>IF(ISERR(FIND("04",GERAL[[#This Row],[ODS]])),"NÃO","SIM")</f>
        <v>NÃO</v>
      </c>
      <c r="O1726" s="2" t="str">
        <f>IF(ISERR(FIND("05",GERAL[[#This Row],[ODS]])),"NÃO","SIM")</f>
        <v>NÃO</v>
      </c>
      <c r="P1726" s="2" t="str">
        <f>IF(ISERR(FIND("06",GERAL[[#This Row],[ODS]])),"NÃO","SIM")</f>
        <v>NÃO</v>
      </c>
      <c r="Q1726" s="2" t="str">
        <f>IF(ISERR(FIND("07",GERAL[[#This Row],[ODS]])),"NÃO","SIM")</f>
        <v>NÃO</v>
      </c>
      <c r="R1726" s="2" t="str">
        <f>IF(ISERR(FIND("08",GERAL[[#This Row],[ODS]])),"NÃO","SIM")</f>
        <v>NÃO</v>
      </c>
      <c r="S1726" s="2" t="str">
        <f>IF(ISERR(FIND("09",GERAL[[#This Row],[ODS]])),"NÃO","SIM")</f>
        <v>NÃO</v>
      </c>
      <c r="T1726" s="2" t="str">
        <f>IF(ISERR(FIND("10",GERAL[[#This Row],[ODS]])),"NÃO","SIM")</f>
        <v>NÃO</v>
      </c>
      <c r="U1726" s="2" t="str">
        <f>IF(ISERR(FIND("11",GERAL[[#This Row],[ODS]])),"NÃO","SIM")</f>
        <v>NÃO</v>
      </c>
      <c r="V1726" s="2" t="str">
        <f>IF(ISERR(FIND("12",GERAL[[#This Row],[ODS]])),"NÃO","SIM")</f>
        <v>NÃO</v>
      </c>
      <c r="W1726" s="2" t="str">
        <f>IF(ISERR(FIND("13",GERAL[[#This Row],[ODS]])),"NÃO","SIM")</f>
        <v>NÃO</v>
      </c>
      <c r="X1726" s="2" t="str">
        <f>IF(ISERR(FIND("14",GERAL[[#This Row],[ODS]])),"NÃO","SIM")</f>
        <v>NÃO</v>
      </c>
      <c r="Y1726" s="2" t="str">
        <f>IF(ISERR(FIND("15",GERAL[[#This Row],[ODS]])),"NÃO","SIM")</f>
        <v>NÃO</v>
      </c>
      <c r="Z1726" s="2" t="str">
        <f>IF(ISERR(FIND("16",GERAL[[#This Row],[ODS]])),"NÃO","SIM")</f>
        <v>SIM</v>
      </c>
      <c r="AA1726" s="2" t="str">
        <f>IF(ISERR(FIND("17",GERAL[[#This Row],[ODS]])),"NÃO","SIM")</f>
        <v>NÃO</v>
      </c>
      <c r="AB1726" s="1">
        <v>87.84689353716557</v>
      </c>
      <c r="AC1726" s="1">
        <v>83.603408625227004</v>
      </c>
      <c r="AD1726" s="1">
        <v>91.113887513306523</v>
      </c>
      <c r="AE1726" s="1">
        <v>81.283247785039961</v>
      </c>
      <c r="AF1726" s="1">
        <v>68.145957734690896</v>
      </c>
      <c r="AG1726" s="1" t="str">
        <f>GERAL[[#This Row],[SIGLA]]&amp;GERAL[[#This Row],[CÓD]]</f>
        <v>SCSP_CC</v>
      </c>
      <c r="AH1726" s="1">
        <f ca="1">VLOOKUP(GERAL[[#This Row],[REF_NOTA]],BASE_NOTAS[],7,FALSE)</f>
        <v>79.502353306679311</v>
      </c>
      <c r="AI1726" s="31">
        <f ca="1">IF(GERAL[[#This Row],[Nota 2025]]="",0,GERAL[[#This Row],[Nota 2026]]-GERAL[[#This Row],[Nota 2025]])</f>
        <v>11.356395571988415</v>
      </c>
    </row>
    <row r="1727" spans="1:35" ht="17" x14ac:dyDescent="0.35">
      <c r="A1727" s="2" t="s">
        <v>181</v>
      </c>
      <c r="B1727" s="2" t="s">
        <v>186</v>
      </c>
      <c r="C1727" s="2" t="s">
        <v>217</v>
      </c>
      <c r="D1727" s="15" t="s">
        <v>66</v>
      </c>
      <c r="E1727" s="2" t="s">
        <v>135</v>
      </c>
      <c r="F1727" s="2" t="str">
        <f>VLOOKUP(GERAL[[#This Row],[CÓD]],SEALL,6,FALSE)</f>
        <v>G</v>
      </c>
      <c r="G172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2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72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27" s="2">
        <f>VLOOKUP(GERAL[[#This Row],[CÓD]],SEALL,4,FALSE)</f>
        <v>16</v>
      </c>
      <c r="K1727" s="2" t="str">
        <f>IF(ISERR(FIND("01",GERAL[[#This Row],[ODS]])),"NÃO","SIM")</f>
        <v>NÃO</v>
      </c>
      <c r="L1727" s="2" t="str">
        <f>IF(ISERR(FIND("02",GERAL[[#This Row],[ODS]])),"NÃO","SIM")</f>
        <v>NÃO</v>
      </c>
      <c r="M1727" s="2" t="str">
        <f>IF(ISERR(FIND("03",GERAL[[#This Row],[ODS]])),"NÃO","SIM")</f>
        <v>NÃO</v>
      </c>
      <c r="N1727" s="2" t="str">
        <f>IF(ISERR(FIND("04",GERAL[[#This Row],[ODS]])),"NÃO","SIM")</f>
        <v>NÃO</v>
      </c>
      <c r="O1727" s="2" t="str">
        <f>IF(ISERR(FIND("05",GERAL[[#This Row],[ODS]])),"NÃO","SIM")</f>
        <v>NÃO</v>
      </c>
      <c r="P1727" s="2" t="str">
        <f>IF(ISERR(FIND("06",GERAL[[#This Row],[ODS]])),"NÃO","SIM")</f>
        <v>NÃO</v>
      </c>
      <c r="Q1727" s="2" t="str">
        <f>IF(ISERR(FIND("07",GERAL[[#This Row],[ODS]])),"NÃO","SIM")</f>
        <v>NÃO</v>
      </c>
      <c r="R1727" s="2" t="str">
        <f>IF(ISERR(FIND("08",GERAL[[#This Row],[ODS]])),"NÃO","SIM")</f>
        <v>NÃO</v>
      </c>
      <c r="S1727" s="2" t="str">
        <f>IF(ISERR(FIND("09",GERAL[[#This Row],[ODS]])),"NÃO","SIM")</f>
        <v>NÃO</v>
      </c>
      <c r="T1727" s="2" t="str">
        <f>IF(ISERR(FIND("10",GERAL[[#This Row],[ODS]])),"NÃO","SIM")</f>
        <v>NÃO</v>
      </c>
      <c r="U1727" s="2" t="str">
        <f>IF(ISERR(FIND("11",GERAL[[#This Row],[ODS]])),"NÃO","SIM")</f>
        <v>NÃO</v>
      </c>
      <c r="V1727" s="2" t="str">
        <f>IF(ISERR(FIND("12",GERAL[[#This Row],[ODS]])),"NÃO","SIM")</f>
        <v>NÃO</v>
      </c>
      <c r="W1727" s="2" t="str">
        <f>IF(ISERR(FIND("13",GERAL[[#This Row],[ODS]])),"NÃO","SIM")</f>
        <v>NÃO</v>
      </c>
      <c r="X1727" s="2" t="str">
        <f>IF(ISERR(FIND("14",GERAL[[#This Row],[ODS]])),"NÃO","SIM")</f>
        <v>NÃO</v>
      </c>
      <c r="Y1727" s="2" t="str">
        <f>IF(ISERR(FIND("15",GERAL[[#This Row],[ODS]])),"NÃO","SIM")</f>
        <v>NÃO</v>
      </c>
      <c r="Z1727" s="2" t="str">
        <f>IF(ISERR(FIND("16",GERAL[[#This Row],[ODS]])),"NÃO","SIM")</f>
        <v>SIM</v>
      </c>
      <c r="AA1727" s="2" t="str">
        <f>IF(ISERR(FIND("17",GERAL[[#This Row],[ODS]])),"NÃO","SIM")</f>
        <v>NÃO</v>
      </c>
      <c r="AB1727" s="1">
        <v>75.751595130694682</v>
      </c>
      <c r="AC1727" s="1">
        <v>72.271495422731121</v>
      </c>
      <c r="AD1727" s="1">
        <v>79.87362888887786</v>
      </c>
      <c r="AE1727" s="1">
        <v>70.447817391777647</v>
      </c>
      <c r="AF1727" s="1">
        <v>60.988066333140623</v>
      </c>
      <c r="AG1727" s="1" t="str">
        <f>GERAL[[#This Row],[SIGLA]]&amp;GERAL[[#This Row],[CÓD]]</f>
        <v>SPSP_CC</v>
      </c>
      <c r="AH1727" s="1">
        <f ca="1">VLOOKUP(GERAL[[#This Row],[REF_NOTA]],BASE_NOTAS[],7,FALSE)</f>
        <v>67.667341630146069</v>
      </c>
      <c r="AI1727" s="31">
        <f ca="1">IF(GERAL[[#This Row],[Nota 2025]]="",0,GERAL[[#This Row],[Nota 2026]]-GERAL[[#This Row],[Nota 2025]])</f>
        <v>6.6792752970054465</v>
      </c>
    </row>
    <row r="1728" spans="1:35" ht="17" x14ac:dyDescent="0.35">
      <c r="A1728" s="2" t="s">
        <v>180</v>
      </c>
      <c r="B1728" s="2" t="s">
        <v>206</v>
      </c>
      <c r="C1728" s="2" t="s">
        <v>217</v>
      </c>
      <c r="D1728" s="15" t="s">
        <v>66</v>
      </c>
      <c r="E1728" s="2" t="s">
        <v>135</v>
      </c>
      <c r="F1728" s="2" t="str">
        <f>VLOOKUP(GERAL[[#This Row],[CÓD]],SEALL,6,FALSE)</f>
        <v>G</v>
      </c>
      <c r="G172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2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72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28" s="2">
        <f>VLOOKUP(GERAL[[#This Row],[CÓD]],SEALL,4,FALSE)</f>
        <v>16</v>
      </c>
      <c r="K1728" s="2" t="str">
        <f>IF(ISERR(FIND("01",GERAL[[#This Row],[ODS]])),"NÃO","SIM")</f>
        <v>NÃO</v>
      </c>
      <c r="L1728" s="2" t="str">
        <f>IF(ISERR(FIND("02",GERAL[[#This Row],[ODS]])),"NÃO","SIM")</f>
        <v>NÃO</v>
      </c>
      <c r="M1728" s="2" t="str">
        <f>IF(ISERR(FIND("03",GERAL[[#This Row],[ODS]])),"NÃO","SIM")</f>
        <v>NÃO</v>
      </c>
      <c r="N1728" s="2" t="str">
        <f>IF(ISERR(FIND("04",GERAL[[#This Row],[ODS]])),"NÃO","SIM")</f>
        <v>NÃO</v>
      </c>
      <c r="O1728" s="2" t="str">
        <f>IF(ISERR(FIND("05",GERAL[[#This Row],[ODS]])),"NÃO","SIM")</f>
        <v>NÃO</v>
      </c>
      <c r="P1728" s="2" t="str">
        <f>IF(ISERR(FIND("06",GERAL[[#This Row],[ODS]])),"NÃO","SIM")</f>
        <v>NÃO</v>
      </c>
      <c r="Q1728" s="2" t="str">
        <f>IF(ISERR(FIND("07",GERAL[[#This Row],[ODS]])),"NÃO","SIM")</f>
        <v>NÃO</v>
      </c>
      <c r="R1728" s="2" t="str">
        <f>IF(ISERR(FIND("08",GERAL[[#This Row],[ODS]])),"NÃO","SIM")</f>
        <v>NÃO</v>
      </c>
      <c r="S1728" s="2" t="str">
        <f>IF(ISERR(FIND("09",GERAL[[#This Row],[ODS]])),"NÃO","SIM")</f>
        <v>NÃO</v>
      </c>
      <c r="T1728" s="2" t="str">
        <f>IF(ISERR(FIND("10",GERAL[[#This Row],[ODS]])),"NÃO","SIM")</f>
        <v>NÃO</v>
      </c>
      <c r="U1728" s="2" t="str">
        <f>IF(ISERR(FIND("11",GERAL[[#This Row],[ODS]])),"NÃO","SIM")</f>
        <v>NÃO</v>
      </c>
      <c r="V1728" s="2" t="str">
        <f>IF(ISERR(FIND("12",GERAL[[#This Row],[ODS]])),"NÃO","SIM")</f>
        <v>NÃO</v>
      </c>
      <c r="W1728" s="2" t="str">
        <f>IF(ISERR(FIND("13",GERAL[[#This Row],[ODS]])),"NÃO","SIM")</f>
        <v>NÃO</v>
      </c>
      <c r="X1728" s="2" t="str">
        <f>IF(ISERR(FIND("14",GERAL[[#This Row],[ODS]])),"NÃO","SIM")</f>
        <v>NÃO</v>
      </c>
      <c r="Y1728" s="2" t="str">
        <f>IF(ISERR(FIND("15",GERAL[[#This Row],[ODS]])),"NÃO","SIM")</f>
        <v>NÃO</v>
      </c>
      <c r="Z1728" s="2" t="str">
        <f>IF(ISERR(FIND("16",GERAL[[#This Row],[ODS]])),"NÃO","SIM")</f>
        <v>SIM</v>
      </c>
      <c r="AA1728" s="2" t="str">
        <f>IF(ISERR(FIND("17",GERAL[[#This Row],[ODS]])),"NÃO","SIM")</f>
        <v>NÃO</v>
      </c>
      <c r="AB1728" s="1">
        <v>83.916566186425143</v>
      </c>
      <c r="AC1728" s="1">
        <v>73.379108448754522</v>
      </c>
      <c r="AD1728" s="1">
        <v>77.190819245937149</v>
      </c>
      <c r="AE1728" s="1">
        <v>64.436864650287305</v>
      </c>
      <c r="AF1728" s="1">
        <v>52.731615341054663</v>
      </c>
      <c r="AG1728" s="1" t="str">
        <f>GERAL[[#This Row],[SIGLA]]&amp;GERAL[[#This Row],[CÓD]]</f>
        <v>SESP_CC</v>
      </c>
      <c r="AH1728" s="1">
        <f ca="1">VLOOKUP(GERAL[[#This Row],[REF_NOTA]],BASE_NOTAS[],7,FALSE)</f>
        <v>59.752639079308061</v>
      </c>
      <c r="AI1728" s="31">
        <f ca="1">IF(GERAL[[#This Row],[Nota 2025]]="",0,GERAL[[#This Row],[Nota 2026]]-GERAL[[#This Row],[Nota 2025]])</f>
        <v>7.0210237382533975</v>
      </c>
    </row>
    <row r="1729" spans="1:35" ht="17" x14ac:dyDescent="0.35">
      <c r="A1729" s="2" t="s">
        <v>182</v>
      </c>
      <c r="B1729" s="2" t="s">
        <v>185</v>
      </c>
      <c r="C1729" s="2" t="s">
        <v>217</v>
      </c>
      <c r="D1729" s="15" t="s">
        <v>66</v>
      </c>
      <c r="E1729" s="2" t="s">
        <v>135</v>
      </c>
      <c r="F1729" s="2" t="str">
        <f>VLOOKUP(GERAL[[#This Row],[CÓD]],SEALL,6,FALSE)</f>
        <v>G</v>
      </c>
      <c r="G172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2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72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29" s="2">
        <f>VLOOKUP(GERAL[[#This Row],[CÓD]],SEALL,4,FALSE)</f>
        <v>16</v>
      </c>
      <c r="K1729" s="2" t="str">
        <f>IF(ISERR(FIND("01",GERAL[[#This Row],[ODS]])),"NÃO","SIM")</f>
        <v>NÃO</v>
      </c>
      <c r="L1729" s="2" t="str">
        <f>IF(ISERR(FIND("02",GERAL[[#This Row],[ODS]])),"NÃO","SIM")</f>
        <v>NÃO</v>
      </c>
      <c r="M1729" s="2" t="str">
        <f>IF(ISERR(FIND("03",GERAL[[#This Row],[ODS]])),"NÃO","SIM")</f>
        <v>NÃO</v>
      </c>
      <c r="N1729" s="2" t="str">
        <f>IF(ISERR(FIND("04",GERAL[[#This Row],[ODS]])),"NÃO","SIM")</f>
        <v>NÃO</v>
      </c>
      <c r="O1729" s="2" t="str">
        <f>IF(ISERR(FIND("05",GERAL[[#This Row],[ODS]])),"NÃO","SIM")</f>
        <v>NÃO</v>
      </c>
      <c r="P1729" s="2" t="str">
        <f>IF(ISERR(FIND("06",GERAL[[#This Row],[ODS]])),"NÃO","SIM")</f>
        <v>NÃO</v>
      </c>
      <c r="Q1729" s="2" t="str">
        <f>IF(ISERR(FIND("07",GERAL[[#This Row],[ODS]])),"NÃO","SIM")</f>
        <v>NÃO</v>
      </c>
      <c r="R1729" s="2" t="str">
        <f>IF(ISERR(FIND("08",GERAL[[#This Row],[ODS]])),"NÃO","SIM")</f>
        <v>NÃO</v>
      </c>
      <c r="S1729" s="2" t="str">
        <f>IF(ISERR(FIND("09",GERAL[[#This Row],[ODS]])),"NÃO","SIM")</f>
        <v>NÃO</v>
      </c>
      <c r="T1729" s="2" t="str">
        <f>IF(ISERR(FIND("10",GERAL[[#This Row],[ODS]])),"NÃO","SIM")</f>
        <v>NÃO</v>
      </c>
      <c r="U1729" s="2" t="str">
        <f>IF(ISERR(FIND("11",GERAL[[#This Row],[ODS]])),"NÃO","SIM")</f>
        <v>NÃO</v>
      </c>
      <c r="V1729" s="2" t="str">
        <f>IF(ISERR(FIND("12",GERAL[[#This Row],[ODS]])),"NÃO","SIM")</f>
        <v>NÃO</v>
      </c>
      <c r="W1729" s="2" t="str">
        <f>IF(ISERR(FIND("13",GERAL[[#This Row],[ODS]])),"NÃO","SIM")</f>
        <v>NÃO</v>
      </c>
      <c r="X1729" s="2" t="str">
        <f>IF(ISERR(FIND("14",GERAL[[#This Row],[ODS]])),"NÃO","SIM")</f>
        <v>NÃO</v>
      </c>
      <c r="Y1729" s="2" t="str">
        <f>IF(ISERR(FIND("15",GERAL[[#This Row],[ODS]])),"NÃO","SIM")</f>
        <v>NÃO</v>
      </c>
      <c r="Z1729" s="2" t="str">
        <f>IF(ISERR(FIND("16",GERAL[[#This Row],[ODS]])),"NÃO","SIM")</f>
        <v>SIM</v>
      </c>
      <c r="AA1729" s="2" t="str">
        <f>IF(ISERR(FIND("17",GERAL[[#This Row],[ODS]])),"NÃO","SIM")</f>
        <v>NÃO</v>
      </c>
      <c r="AB1729" s="1">
        <v>76.23429056306496</v>
      </c>
      <c r="AC1729" s="1">
        <v>100</v>
      </c>
      <c r="AD1729" s="1">
        <v>100</v>
      </c>
      <c r="AE1729" s="1">
        <v>99.11634956963907</v>
      </c>
      <c r="AF1729" s="1">
        <v>77.65488885252941</v>
      </c>
      <c r="AG1729" s="1" t="str">
        <f>GERAL[[#This Row],[SIGLA]]&amp;GERAL[[#This Row],[CÓD]]</f>
        <v>TOSP_CC</v>
      </c>
      <c r="AH1729" s="1">
        <f ca="1">VLOOKUP(GERAL[[#This Row],[REF_NOTA]],BASE_NOTAS[],7,FALSE)</f>
        <v>92.051924834917244</v>
      </c>
      <c r="AI1729" s="31">
        <f ca="1">IF(GERAL[[#This Row],[Nota 2025]]="",0,GERAL[[#This Row],[Nota 2026]]-GERAL[[#This Row],[Nota 2025]])</f>
        <v>14.397035982387834</v>
      </c>
    </row>
    <row r="1730" spans="1:35" ht="17" x14ac:dyDescent="0.35">
      <c r="A1730" s="2" t="s">
        <v>0</v>
      </c>
      <c r="B1730" s="2" t="s">
        <v>156</v>
      </c>
      <c r="C1730" s="2" t="s">
        <v>217</v>
      </c>
      <c r="D1730" s="15" t="s">
        <v>67</v>
      </c>
      <c r="E1730" s="2" t="s">
        <v>136</v>
      </c>
      <c r="F1730" s="2" t="str">
        <f>VLOOKUP(GERAL[[#This Row],[CÓD]],SEALL,6,FALSE)</f>
        <v>SG</v>
      </c>
      <c r="G173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3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3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30" s="2" t="str">
        <f>VLOOKUP(GERAL[[#This Row],[CÓD]],SEALL,4,FALSE)</f>
        <v>10, 16</v>
      </c>
      <c r="K1730" s="2" t="str">
        <f>IF(ISERR(FIND("01",GERAL[[#This Row],[ODS]])),"NÃO","SIM")</f>
        <v>NÃO</v>
      </c>
      <c r="L1730" s="2" t="str">
        <f>IF(ISERR(FIND("02",GERAL[[#This Row],[ODS]])),"NÃO","SIM")</f>
        <v>NÃO</v>
      </c>
      <c r="M1730" s="2" t="str">
        <f>IF(ISERR(FIND("03",GERAL[[#This Row],[ODS]])),"NÃO","SIM")</f>
        <v>NÃO</v>
      </c>
      <c r="N1730" s="2" t="str">
        <f>IF(ISERR(FIND("04",GERAL[[#This Row],[ODS]])),"NÃO","SIM")</f>
        <v>NÃO</v>
      </c>
      <c r="O1730" s="2" t="str">
        <f>IF(ISERR(FIND("05",GERAL[[#This Row],[ODS]])),"NÃO","SIM")</f>
        <v>NÃO</v>
      </c>
      <c r="P1730" s="2" t="str">
        <f>IF(ISERR(FIND("06",GERAL[[#This Row],[ODS]])),"NÃO","SIM")</f>
        <v>NÃO</v>
      </c>
      <c r="Q1730" s="2" t="str">
        <f>IF(ISERR(FIND("07",GERAL[[#This Row],[ODS]])),"NÃO","SIM")</f>
        <v>NÃO</v>
      </c>
      <c r="R1730" s="2" t="str">
        <f>IF(ISERR(FIND("08",GERAL[[#This Row],[ODS]])),"NÃO","SIM")</f>
        <v>NÃO</v>
      </c>
      <c r="S1730" s="2" t="str">
        <f>IF(ISERR(FIND("09",GERAL[[#This Row],[ODS]])),"NÃO","SIM")</f>
        <v>NÃO</v>
      </c>
      <c r="T1730" s="2" t="str">
        <f>IF(ISERR(FIND("10",GERAL[[#This Row],[ODS]])),"NÃO","SIM")</f>
        <v>SIM</v>
      </c>
      <c r="U1730" s="2" t="str">
        <f>IF(ISERR(FIND("11",GERAL[[#This Row],[ODS]])),"NÃO","SIM")</f>
        <v>NÃO</v>
      </c>
      <c r="V1730" s="2" t="str">
        <f>IF(ISERR(FIND("12",GERAL[[#This Row],[ODS]])),"NÃO","SIM")</f>
        <v>NÃO</v>
      </c>
      <c r="W1730" s="2" t="str">
        <f>IF(ISERR(FIND("13",GERAL[[#This Row],[ODS]])),"NÃO","SIM")</f>
        <v>NÃO</v>
      </c>
      <c r="X1730" s="2" t="str">
        <f>IF(ISERR(FIND("14",GERAL[[#This Row],[ODS]])),"NÃO","SIM")</f>
        <v>NÃO</v>
      </c>
      <c r="Y1730" s="2" t="str">
        <f>IF(ISERR(FIND("15",GERAL[[#This Row],[ODS]])),"NÃO","SIM")</f>
        <v>NÃO</v>
      </c>
      <c r="Z1730" s="2" t="str">
        <f>IF(ISERR(FIND("16",GERAL[[#This Row],[ODS]])),"NÃO","SIM")</f>
        <v>SIM</v>
      </c>
      <c r="AA1730" s="2" t="str">
        <f>IF(ISERR(FIND("17",GERAL[[#This Row],[ODS]])),"NÃO","SIM")</f>
        <v>NÃO</v>
      </c>
      <c r="AB1730" s="1">
        <v>96.805989284044585</v>
      </c>
      <c r="AC1730" s="1">
        <v>91.676031211443203</v>
      </c>
      <c r="AD1730" s="1">
        <v>100</v>
      </c>
      <c r="AE1730" s="1">
        <v>99.470851889651229</v>
      </c>
      <c r="AF1730" s="1">
        <v>87.294594077521126</v>
      </c>
      <c r="AG1730" s="1" t="str">
        <f>GERAL[[#This Row],[SIGLA]]&amp;GERAL[[#This Row],[CÓD]]</f>
        <v>ACSP_IH</v>
      </c>
      <c r="AH1730" s="1">
        <f ca="1">VLOOKUP(GERAL[[#This Row],[REF_NOTA]],BASE_NOTAS[],7,FALSE)</f>
        <v>92.265187169612275</v>
      </c>
      <c r="AI1730" s="31">
        <f ca="1">IF(GERAL[[#This Row],[Nota 2025]]="",0,GERAL[[#This Row],[Nota 2026]]-GERAL[[#This Row],[Nota 2025]])</f>
        <v>4.9705930920911499</v>
      </c>
    </row>
    <row r="1731" spans="1:35" ht="17" x14ac:dyDescent="0.35">
      <c r="A1731" s="2" t="s">
        <v>1</v>
      </c>
      <c r="B1731" s="2" t="s">
        <v>157</v>
      </c>
      <c r="C1731" s="2" t="s">
        <v>217</v>
      </c>
      <c r="D1731" s="15" t="s">
        <v>67</v>
      </c>
      <c r="E1731" s="2" t="s">
        <v>136</v>
      </c>
      <c r="F1731" s="2" t="str">
        <f>VLOOKUP(GERAL[[#This Row],[CÓD]],SEALL,6,FALSE)</f>
        <v>SG</v>
      </c>
      <c r="G173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3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3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31" s="2" t="str">
        <f>VLOOKUP(GERAL[[#This Row],[CÓD]],SEALL,4,FALSE)</f>
        <v>10, 16</v>
      </c>
      <c r="K1731" s="2" t="str">
        <f>IF(ISERR(FIND("01",GERAL[[#This Row],[ODS]])),"NÃO","SIM")</f>
        <v>NÃO</v>
      </c>
      <c r="L1731" s="2" t="str">
        <f>IF(ISERR(FIND("02",GERAL[[#This Row],[ODS]])),"NÃO","SIM")</f>
        <v>NÃO</v>
      </c>
      <c r="M1731" s="2" t="str">
        <f>IF(ISERR(FIND("03",GERAL[[#This Row],[ODS]])),"NÃO","SIM")</f>
        <v>NÃO</v>
      </c>
      <c r="N1731" s="2" t="str">
        <f>IF(ISERR(FIND("04",GERAL[[#This Row],[ODS]])),"NÃO","SIM")</f>
        <v>NÃO</v>
      </c>
      <c r="O1731" s="2" t="str">
        <f>IF(ISERR(FIND("05",GERAL[[#This Row],[ODS]])),"NÃO","SIM")</f>
        <v>NÃO</v>
      </c>
      <c r="P1731" s="2" t="str">
        <f>IF(ISERR(FIND("06",GERAL[[#This Row],[ODS]])),"NÃO","SIM")</f>
        <v>NÃO</v>
      </c>
      <c r="Q1731" s="2" t="str">
        <f>IF(ISERR(FIND("07",GERAL[[#This Row],[ODS]])),"NÃO","SIM")</f>
        <v>NÃO</v>
      </c>
      <c r="R1731" s="2" t="str">
        <f>IF(ISERR(FIND("08",GERAL[[#This Row],[ODS]])),"NÃO","SIM")</f>
        <v>NÃO</v>
      </c>
      <c r="S1731" s="2" t="str">
        <f>IF(ISERR(FIND("09",GERAL[[#This Row],[ODS]])),"NÃO","SIM")</f>
        <v>NÃO</v>
      </c>
      <c r="T1731" s="2" t="str">
        <f>IF(ISERR(FIND("10",GERAL[[#This Row],[ODS]])),"NÃO","SIM")</f>
        <v>SIM</v>
      </c>
      <c r="U1731" s="2" t="str">
        <f>IF(ISERR(FIND("11",GERAL[[#This Row],[ODS]])),"NÃO","SIM")</f>
        <v>NÃO</v>
      </c>
      <c r="V1731" s="2" t="str">
        <f>IF(ISERR(FIND("12",GERAL[[#This Row],[ODS]])),"NÃO","SIM")</f>
        <v>NÃO</v>
      </c>
      <c r="W1731" s="2" t="str">
        <f>IF(ISERR(FIND("13",GERAL[[#This Row],[ODS]])),"NÃO","SIM")</f>
        <v>NÃO</v>
      </c>
      <c r="X1731" s="2" t="str">
        <f>IF(ISERR(FIND("14",GERAL[[#This Row],[ODS]])),"NÃO","SIM")</f>
        <v>NÃO</v>
      </c>
      <c r="Y1731" s="2" t="str">
        <f>IF(ISERR(FIND("15",GERAL[[#This Row],[ODS]])),"NÃO","SIM")</f>
        <v>NÃO</v>
      </c>
      <c r="Z1731" s="2" t="str">
        <f>IF(ISERR(FIND("16",GERAL[[#This Row],[ODS]])),"NÃO","SIM")</f>
        <v>SIM</v>
      </c>
      <c r="AA1731" s="2" t="str">
        <f>IF(ISERR(FIND("17",GERAL[[#This Row],[ODS]])),"NÃO","SIM")</f>
        <v>NÃO</v>
      </c>
      <c r="AB1731" s="1">
        <v>99.795360063672149</v>
      </c>
      <c r="AC1731" s="1">
        <v>100</v>
      </c>
      <c r="AD1731" s="1">
        <v>72.406180978581745</v>
      </c>
      <c r="AE1731" s="1">
        <v>88.070983009013673</v>
      </c>
      <c r="AF1731" s="1">
        <v>93.323901797419509</v>
      </c>
      <c r="AG1731" s="1" t="str">
        <f>GERAL[[#This Row],[SIGLA]]&amp;GERAL[[#This Row],[CÓD]]</f>
        <v>ALSP_IH</v>
      </c>
      <c r="AH1731" s="1">
        <f ca="1">VLOOKUP(GERAL[[#This Row],[REF_NOTA]],BASE_NOTAS[],7,FALSE)</f>
        <v>86.396908355632249</v>
      </c>
      <c r="AI1731" s="31">
        <f ca="1">IF(GERAL[[#This Row],[Nota 2025]]="",0,GERAL[[#This Row],[Nota 2026]]-GERAL[[#This Row],[Nota 2025]])</f>
        <v>-6.9269934417872605</v>
      </c>
    </row>
    <row r="1732" spans="1:35" ht="17" x14ac:dyDescent="0.35">
      <c r="A1732" s="2" t="s">
        <v>159</v>
      </c>
      <c r="B1732" s="2" t="s">
        <v>184</v>
      </c>
      <c r="C1732" s="2" t="s">
        <v>217</v>
      </c>
      <c r="D1732" s="15" t="s">
        <v>67</v>
      </c>
      <c r="E1732" s="2" t="s">
        <v>136</v>
      </c>
      <c r="F1732" s="2" t="str">
        <f>VLOOKUP(GERAL[[#This Row],[CÓD]],SEALL,6,FALSE)</f>
        <v>SG</v>
      </c>
      <c r="G173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3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3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32" s="2" t="str">
        <f>VLOOKUP(GERAL[[#This Row],[CÓD]],SEALL,4,FALSE)</f>
        <v>10, 16</v>
      </c>
      <c r="K1732" s="2" t="str">
        <f>IF(ISERR(FIND("01",GERAL[[#This Row],[ODS]])),"NÃO","SIM")</f>
        <v>NÃO</v>
      </c>
      <c r="L1732" s="2" t="str">
        <f>IF(ISERR(FIND("02",GERAL[[#This Row],[ODS]])),"NÃO","SIM")</f>
        <v>NÃO</v>
      </c>
      <c r="M1732" s="2" t="str">
        <f>IF(ISERR(FIND("03",GERAL[[#This Row],[ODS]])),"NÃO","SIM")</f>
        <v>NÃO</v>
      </c>
      <c r="N1732" s="2" t="str">
        <f>IF(ISERR(FIND("04",GERAL[[#This Row],[ODS]])),"NÃO","SIM")</f>
        <v>NÃO</v>
      </c>
      <c r="O1732" s="2" t="str">
        <f>IF(ISERR(FIND("05",GERAL[[#This Row],[ODS]])),"NÃO","SIM")</f>
        <v>NÃO</v>
      </c>
      <c r="P1732" s="2" t="str">
        <f>IF(ISERR(FIND("06",GERAL[[#This Row],[ODS]])),"NÃO","SIM")</f>
        <v>NÃO</v>
      </c>
      <c r="Q1732" s="2" t="str">
        <f>IF(ISERR(FIND("07",GERAL[[#This Row],[ODS]])),"NÃO","SIM")</f>
        <v>NÃO</v>
      </c>
      <c r="R1732" s="2" t="str">
        <f>IF(ISERR(FIND("08",GERAL[[#This Row],[ODS]])),"NÃO","SIM")</f>
        <v>NÃO</v>
      </c>
      <c r="S1732" s="2" t="str">
        <f>IF(ISERR(FIND("09",GERAL[[#This Row],[ODS]])),"NÃO","SIM")</f>
        <v>NÃO</v>
      </c>
      <c r="T1732" s="2" t="str">
        <f>IF(ISERR(FIND("10",GERAL[[#This Row],[ODS]])),"NÃO","SIM")</f>
        <v>SIM</v>
      </c>
      <c r="U1732" s="2" t="str">
        <f>IF(ISERR(FIND("11",GERAL[[#This Row],[ODS]])),"NÃO","SIM")</f>
        <v>NÃO</v>
      </c>
      <c r="V1732" s="2" t="str">
        <f>IF(ISERR(FIND("12",GERAL[[#This Row],[ODS]])),"NÃO","SIM")</f>
        <v>NÃO</v>
      </c>
      <c r="W1732" s="2" t="str">
        <f>IF(ISERR(FIND("13",GERAL[[#This Row],[ODS]])),"NÃO","SIM")</f>
        <v>NÃO</v>
      </c>
      <c r="X1732" s="2" t="str">
        <f>IF(ISERR(FIND("14",GERAL[[#This Row],[ODS]])),"NÃO","SIM")</f>
        <v>NÃO</v>
      </c>
      <c r="Y1732" s="2" t="str">
        <f>IF(ISERR(FIND("15",GERAL[[#This Row],[ODS]])),"NÃO","SIM")</f>
        <v>NÃO</v>
      </c>
      <c r="Z1732" s="2" t="str">
        <f>IF(ISERR(FIND("16",GERAL[[#This Row],[ODS]])),"NÃO","SIM")</f>
        <v>SIM</v>
      </c>
      <c r="AA1732" s="2" t="str">
        <f>IF(ISERR(FIND("17",GERAL[[#This Row],[ODS]])),"NÃO","SIM")</f>
        <v>NÃO</v>
      </c>
      <c r="AB1732" s="1">
        <v>94.805378104852181</v>
      </c>
      <c r="AC1732" s="1">
        <v>88.617852776253031</v>
      </c>
      <c r="AD1732" s="1">
        <v>73.770331517882113</v>
      </c>
      <c r="AE1732" s="1">
        <v>84.447790317402763</v>
      </c>
      <c r="AF1732" s="1">
        <v>100</v>
      </c>
      <c r="AG1732" s="1" t="str">
        <f>GERAL[[#This Row],[SIGLA]]&amp;GERAL[[#This Row],[CÓD]]</f>
        <v>APSP_IH</v>
      </c>
      <c r="AH1732" s="1">
        <f ca="1">VLOOKUP(GERAL[[#This Row],[REF_NOTA]],BASE_NOTAS[],7,FALSE)</f>
        <v>98.29616240005069</v>
      </c>
      <c r="AI1732" s="31">
        <f ca="1">IF(GERAL[[#This Row],[Nota 2025]]="",0,GERAL[[#This Row],[Nota 2026]]-GERAL[[#This Row],[Nota 2025]])</f>
        <v>-1.7038375999493098</v>
      </c>
    </row>
    <row r="1733" spans="1:35" ht="17" x14ac:dyDescent="0.35">
      <c r="A1733" s="2" t="s">
        <v>155</v>
      </c>
      <c r="B1733" s="2" t="s">
        <v>158</v>
      </c>
      <c r="C1733" s="2" t="s">
        <v>217</v>
      </c>
      <c r="D1733" s="15" t="s">
        <v>67</v>
      </c>
      <c r="E1733" s="2" t="s">
        <v>136</v>
      </c>
      <c r="F1733" s="2" t="str">
        <f>VLOOKUP(GERAL[[#This Row],[CÓD]],SEALL,6,FALSE)</f>
        <v>SG</v>
      </c>
      <c r="G173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3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3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33" s="2" t="str">
        <f>VLOOKUP(GERAL[[#This Row],[CÓD]],SEALL,4,FALSE)</f>
        <v>10, 16</v>
      </c>
      <c r="K1733" s="2" t="str">
        <f>IF(ISERR(FIND("01",GERAL[[#This Row],[ODS]])),"NÃO","SIM")</f>
        <v>NÃO</v>
      </c>
      <c r="L1733" s="2" t="str">
        <f>IF(ISERR(FIND("02",GERAL[[#This Row],[ODS]])),"NÃO","SIM")</f>
        <v>NÃO</v>
      </c>
      <c r="M1733" s="2" t="str">
        <f>IF(ISERR(FIND("03",GERAL[[#This Row],[ODS]])),"NÃO","SIM")</f>
        <v>NÃO</v>
      </c>
      <c r="N1733" s="2" t="str">
        <f>IF(ISERR(FIND("04",GERAL[[#This Row],[ODS]])),"NÃO","SIM")</f>
        <v>NÃO</v>
      </c>
      <c r="O1733" s="2" t="str">
        <f>IF(ISERR(FIND("05",GERAL[[#This Row],[ODS]])),"NÃO","SIM")</f>
        <v>NÃO</v>
      </c>
      <c r="P1733" s="2" t="str">
        <f>IF(ISERR(FIND("06",GERAL[[#This Row],[ODS]])),"NÃO","SIM")</f>
        <v>NÃO</v>
      </c>
      <c r="Q1733" s="2" t="str">
        <f>IF(ISERR(FIND("07",GERAL[[#This Row],[ODS]])),"NÃO","SIM")</f>
        <v>NÃO</v>
      </c>
      <c r="R1733" s="2" t="str">
        <f>IF(ISERR(FIND("08",GERAL[[#This Row],[ODS]])),"NÃO","SIM")</f>
        <v>NÃO</v>
      </c>
      <c r="S1733" s="2" t="str">
        <f>IF(ISERR(FIND("09",GERAL[[#This Row],[ODS]])),"NÃO","SIM")</f>
        <v>NÃO</v>
      </c>
      <c r="T1733" s="2" t="str">
        <f>IF(ISERR(FIND("10",GERAL[[#This Row],[ODS]])),"NÃO","SIM")</f>
        <v>SIM</v>
      </c>
      <c r="U1733" s="2" t="str">
        <f>IF(ISERR(FIND("11",GERAL[[#This Row],[ODS]])),"NÃO","SIM")</f>
        <v>NÃO</v>
      </c>
      <c r="V1733" s="2" t="str">
        <f>IF(ISERR(FIND("12",GERAL[[#This Row],[ODS]])),"NÃO","SIM")</f>
        <v>NÃO</v>
      </c>
      <c r="W1733" s="2" t="str">
        <f>IF(ISERR(FIND("13",GERAL[[#This Row],[ODS]])),"NÃO","SIM")</f>
        <v>NÃO</v>
      </c>
      <c r="X1733" s="2" t="str">
        <f>IF(ISERR(FIND("14",GERAL[[#This Row],[ODS]])),"NÃO","SIM")</f>
        <v>NÃO</v>
      </c>
      <c r="Y1733" s="2" t="str">
        <f>IF(ISERR(FIND("15",GERAL[[#This Row],[ODS]])),"NÃO","SIM")</f>
        <v>NÃO</v>
      </c>
      <c r="Z1733" s="2" t="str">
        <f>IF(ISERR(FIND("16",GERAL[[#This Row],[ODS]])),"NÃO","SIM")</f>
        <v>SIM</v>
      </c>
      <c r="AA1733" s="2" t="str">
        <f>IF(ISERR(FIND("17",GERAL[[#This Row],[ODS]])),"NÃO","SIM")</f>
        <v>NÃO</v>
      </c>
      <c r="AB1733" s="1">
        <v>100</v>
      </c>
      <c r="AC1733" s="1">
        <v>98.711241324056331</v>
      </c>
      <c r="AD1733" s="1">
        <v>90.959950239974035</v>
      </c>
      <c r="AE1733" s="1">
        <v>86.570111222764822</v>
      </c>
      <c r="AF1733" s="1">
        <v>93.0987071791928</v>
      </c>
      <c r="AG1733" s="1" t="str">
        <f>GERAL[[#This Row],[SIGLA]]&amp;GERAL[[#This Row],[CÓD]]</f>
        <v>AMSP_IH</v>
      </c>
      <c r="AH1733" s="1">
        <f ca="1">VLOOKUP(GERAL[[#This Row],[REF_NOTA]],BASE_NOTAS[],7,FALSE)</f>
        <v>92.610502196521907</v>
      </c>
      <c r="AI1733" s="31">
        <f ca="1">IF(GERAL[[#This Row],[Nota 2025]]="",0,GERAL[[#This Row],[Nota 2026]]-GERAL[[#This Row],[Nota 2025]])</f>
        <v>-0.48820498267089363</v>
      </c>
    </row>
    <row r="1734" spans="1:35" ht="17" x14ac:dyDescent="0.35">
      <c r="A1734" s="2" t="s">
        <v>160</v>
      </c>
      <c r="B1734" s="2" t="s">
        <v>187</v>
      </c>
      <c r="C1734" s="2" t="s">
        <v>217</v>
      </c>
      <c r="D1734" s="15" t="s">
        <v>67</v>
      </c>
      <c r="E1734" s="2" t="s">
        <v>136</v>
      </c>
      <c r="F1734" s="2" t="str">
        <f>VLOOKUP(GERAL[[#This Row],[CÓD]],SEALL,6,FALSE)</f>
        <v>SG</v>
      </c>
      <c r="G173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3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3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34" s="2" t="str">
        <f>VLOOKUP(GERAL[[#This Row],[CÓD]],SEALL,4,FALSE)</f>
        <v>10, 16</v>
      </c>
      <c r="K1734" s="2" t="str">
        <f>IF(ISERR(FIND("01",GERAL[[#This Row],[ODS]])),"NÃO","SIM")</f>
        <v>NÃO</v>
      </c>
      <c r="L1734" s="2" t="str">
        <f>IF(ISERR(FIND("02",GERAL[[#This Row],[ODS]])),"NÃO","SIM")</f>
        <v>NÃO</v>
      </c>
      <c r="M1734" s="2" t="str">
        <f>IF(ISERR(FIND("03",GERAL[[#This Row],[ODS]])),"NÃO","SIM")</f>
        <v>NÃO</v>
      </c>
      <c r="N1734" s="2" t="str">
        <f>IF(ISERR(FIND("04",GERAL[[#This Row],[ODS]])),"NÃO","SIM")</f>
        <v>NÃO</v>
      </c>
      <c r="O1734" s="2" t="str">
        <f>IF(ISERR(FIND("05",GERAL[[#This Row],[ODS]])),"NÃO","SIM")</f>
        <v>NÃO</v>
      </c>
      <c r="P1734" s="2" t="str">
        <f>IF(ISERR(FIND("06",GERAL[[#This Row],[ODS]])),"NÃO","SIM")</f>
        <v>NÃO</v>
      </c>
      <c r="Q1734" s="2" t="str">
        <f>IF(ISERR(FIND("07",GERAL[[#This Row],[ODS]])),"NÃO","SIM")</f>
        <v>NÃO</v>
      </c>
      <c r="R1734" s="2" t="str">
        <f>IF(ISERR(FIND("08",GERAL[[#This Row],[ODS]])),"NÃO","SIM")</f>
        <v>NÃO</v>
      </c>
      <c r="S1734" s="2" t="str">
        <f>IF(ISERR(FIND("09",GERAL[[#This Row],[ODS]])),"NÃO","SIM")</f>
        <v>NÃO</v>
      </c>
      <c r="T1734" s="2" t="str">
        <f>IF(ISERR(FIND("10",GERAL[[#This Row],[ODS]])),"NÃO","SIM")</f>
        <v>SIM</v>
      </c>
      <c r="U1734" s="2" t="str">
        <f>IF(ISERR(FIND("11",GERAL[[#This Row],[ODS]])),"NÃO","SIM")</f>
        <v>NÃO</v>
      </c>
      <c r="V1734" s="2" t="str">
        <f>IF(ISERR(FIND("12",GERAL[[#This Row],[ODS]])),"NÃO","SIM")</f>
        <v>NÃO</v>
      </c>
      <c r="W1734" s="2" t="str">
        <f>IF(ISERR(FIND("13",GERAL[[#This Row],[ODS]])),"NÃO","SIM")</f>
        <v>NÃO</v>
      </c>
      <c r="X1734" s="2" t="str">
        <f>IF(ISERR(FIND("14",GERAL[[#This Row],[ODS]])),"NÃO","SIM")</f>
        <v>NÃO</v>
      </c>
      <c r="Y1734" s="2" t="str">
        <f>IF(ISERR(FIND("15",GERAL[[#This Row],[ODS]])),"NÃO","SIM")</f>
        <v>NÃO</v>
      </c>
      <c r="Z1734" s="2" t="str">
        <f>IF(ISERR(FIND("16",GERAL[[#This Row],[ODS]])),"NÃO","SIM")</f>
        <v>SIM</v>
      </c>
      <c r="AA1734" s="2" t="str">
        <f>IF(ISERR(FIND("17",GERAL[[#This Row],[ODS]])),"NÃO","SIM")</f>
        <v>NÃO</v>
      </c>
      <c r="AB1734" s="1">
        <v>62.540537327363438</v>
      </c>
      <c r="AC1734" s="1">
        <v>57.75380718074819</v>
      </c>
      <c r="AD1734" s="1">
        <v>33.698588084096485</v>
      </c>
      <c r="AE1734" s="1">
        <v>52.96750399779738</v>
      </c>
      <c r="AF1734" s="1">
        <v>85.659258474949823</v>
      </c>
      <c r="AG1734" s="1" t="str">
        <f>GERAL[[#This Row],[SIGLA]]&amp;GERAL[[#This Row],[CÓD]]</f>
        <v>BASP_IH</v>
      </c>
      <c r="AH1734" s="1">
        <f ca="1">VLOOKUP(GERAL[[#This Row],[REF_NOTA]],BASE_NOTAS[],7,FALSE)</f>
        <v>87.948613584578737</v>
      </c>
      <c r="AI1734" s="31">
        <f ca="1">IF(GERAL[[#This Row],[Nota 2025]]="",0,GERAL[[#This Row],[Nota 2026]]-GERAL[[#This Row],[Nota 2025]])</f>
        <v>2.2893551096289144</v>
      </c>
    </row>
    <row r="1735" spans="1:35" ht="17" x14ac:dyDescent="0.35">
      <c r="A1735" s="2" t="s">
        <v>161</v>
      </c>
      <c r="B1735" s="2" t="s">
        <v>188</v>
      </c>
      <c r="C1735" s="2" t="s">
        <v>217</v>
      </c>
      <c r="D1735" s="15" t="s">
        <v>67</v>
      </c>
      <c r="E1735" s="2" t="s">
        <v>136</v>
      </c>
      <c r="F1735" s="2" t="str">
        <f>VLOOKUP(GERAL[[#This Row],[CÓD]],SEALL,6,FALSE)</f>
        <v>SG</v>
      </c>
      <c r="G173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3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3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35" s="2" t="str">
        <f>VLOOKUP(GERAL[[#This Row],[CÓD]],SEALL,4,FALSE)</f>
        <v>10, 16</v>
      </c>
      <c r="K1735" s="2" t="str">
        <f>IF(ISERR(FIND("01",GERAL[[#This Row],[ODS]])),"NÃO","SIM")</f>
        <v>NÃO</v>
      </c>
      <c r="L1735" s="2" t="str">
        <f>IF(ISERR(FIND("02",GERAL[[#This Row],[ODS]])),"NÃO","SIM")</f>
        <v>NÃO</v>
      </c>
      <c r="M1735" s="2" t="str">
        <f>IF(ISERR(FIND("03",GERAL[[#This Row],[ODS]])),"NÃO","SIM")</f>
        <v>NÃO</v>
      </c>
      <c r="N1735" s="2" t="str">
        <f>IF(ISERR(FIND("04",GERAL[[#This Row],[ODS]])),"NÃO","SIM")</f>
        <v>NÃO</v>
      </c>
      <c r="O1735" s="2" t="str">
        <f>IF(ISERR(FIND("05",GERAL[[#This Row],[ODS]])),"NÃO","SIM")</f>
        <v>NÃO</v>
      </c>
      <c r="P1735" s="2" t="str">
        <f>IF(ISERR(FIND("06",GERAL[[#This Row],[ODS]])),"NÃO","SIM")</f>
        <v>NÃO</v>
      </c>
      <c r="Q1735" s="2" t="str">
        <f>IF(ISERR(FIND("07",GERAL[[#This Row],[ODS]])),"NÃO","SIM")</f>
        <v>NÃO</v>
      </c>
      <c r="R1735" s="2" t="str">
        <f>IF(ISERR(FIND("08",GERAL[[#This Row],[ODS]])),"NÃO","SIM")</f>
        <v>NÃO</v>
      </c>
      <c r="S1735" s="2" t="str">
        <f>IF(ISERR(FIND("09",GERAL[[#This Row],[ODS]])),"NÃO","SIM")</f>
        <v>NÃO</v>
      </c>
      <c r="T1735" s="2" t="str">
        <f>IF(ISERR(FIND("10",GERAL[[#This Row],[ODS]])),"NÃO","SIM")</f>
        <v>SIM</v>
      </c>
      <c r="U1735" s="2" t="str">
        <f>IF(ISERR(FIND("11",GERAL[[#This Row],[ODS]])),"NÃO","SIM")</f>
        <v>NÃO</v>
      </c>
      <c r="V1735" s="2" t="str">
        <f>IF(ISERR(FIND("12",GERAL[[#This Row],[ODS]])),"NÃO","SIM")</f>
        <v>NÃO</v>
      </c>
      <c r="W1735" s="2" t="str">
        <f>IF(ISERR(FIND("13",GERAL[[#This Row],[ODS]])),"NÃO","SIM")</f>
        <v>NÃO</v>
      </c>
      <c r="X1735" s="2" t="str">
        <f>IF(ISERR(FIND("14",GERAL[[#This Row],[ODS]])),"NÃO","SIM")</f>
        <v>NÃO</v>
      </c>
      <c r="Y1735" s="2" t="str">
        <f>IF(ISERR(FIND("15",GERAL[[#This Row],[ODS]])),"NÃO","SIM")</f>
        <v>NÃO</v>
      </c>
      <c r="Z1735" s="2" t="str">
        <f>IF(ISERR(FIND("16",GERAL[[#This Row],[ODS]])),"NÃO","SIM")</f>
        <v>SIM</v>
      </c>
      <c r="AA1735" s="2" t="str">
        <f>IF(ISERR(FIND("17",GERAL[[#This Row],[ODS]])),"NÃO","SIM")</f>
        <v>NÃO</v>
      </c>
      <c r="AB1735" s="1">
        <v>62.382443804371825</v>
      </c>
      <c r="AC1735" s="1">
        <v>3.6885857534162341</v>
      </c>
      <c r="AD1735" s="1">
        <v>18.909185520119365</v>
      </c>
      <c r="AE1735" s="1">
        <v>11.096522530627851</v>
      </c>
      <c r="AF1735" s="1">
        <v>58.065163387598702</v>
      </c>
      <c r="AG1735" s="1" t="str">
        <f>GERAL[[#This Row],[SIGLA]]&amp;GERAL[[#This Row],[CÓD]]</f>
        <v>CESP_IH</v>
      </c>
      <c r="AH1735" s="1">
        <f ca="1">VLOOKUP(GERAL[[#This Row],[REF_NOTA]],BASE_NOTAS[],7,FALSE)</f>
        <v>56.048364774088064</v>
      </c>
      <c r="AI1735" s="31">
        <f ca="1">IF(GERAL[[#This Row],[Nota 2025]]="",0,GERAL[[#This Row],[Nota 2026]]-GERAL[[#This Row],[Nota 2025]])</f>
        <v>-2.0167986135106375</v>
      </c>
    </row>
    <row r="1736" spans="1:35" ht="17" x14ac:dyDescent="0.35">
      <c r="A1736" s="2" t="s">
        <v>162</v>
      </c>
      <c r="B1736" s="2" t="s">
        <v>189</v>
      </c>
      <c r="C1736" s="2" t="s">
        <v>217</v>
      </c>
      <c r="D1736" s="15" t="s">
        <v>67</v>
      </c>
      <c r="E1736" s="2" t="s">
        <v>136</v>
      </c>
      <c r="F1736" s="2" t="str">
        <f>VLOOKUP(GERAL[[#This Row],[CÓD]],SEALL,6,FALSE)</f>
        <v>SG</v>
      </c>
      <c r="G173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3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3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36" s="2" t="str">
        <f>VLOOKUP(GERAL[[#This Row],[CÓD]],SEALL,4,FALSE)</f>
        <v>10, 16</v>
      </c>
      <c r="K1736" s="2" t="str">
        <f>IF(ISERR(FIND("01",GERAL[[#This Row],[ODS]])),"NÃO","SIM")</f>
        <v>NÃO</v>
      </c>
      <c r="L1736" s="2" t="str">
        <f>IF(ISERR(FIND("02",GERAL[[#This Row],[ODS]])),"NÃO","SIM")</f>
        <v>NÃO</v>
      </c>
      <c r="M1736" s="2" t="str">
        <f>IF(ISERR(FIND("03",GERAL[[#This Row],[ODS]])),"NÃO","SIM")</f>
        <v>NÃO</v>
      </c>
      <c r="N1736" s="2" t="str">
        <f>IF(ISERR(FIND("04",GERAL[[#This Row],[ODS]])),"NÃO","SIM")</f>
        <v>NÃO</v>
      </c>
      <c r="O1736" s="2" t="str">
        <f>IF(ISERR(FIND("05",GERAL[[#This Row],[ODS]])),"NÃO","SIM")</f>
        <v>NÃO</v>
      </c>
      <c r="P1736" s="2" t="str">
        <f>IF(ISERR(FIND("06",GERAL[[#This Row],[ODS]])),"NÃO","SIM")</f>
        <v>NÃO</v>
      </c>
      <c r="Q1736" s="2" t="str">
        <f>IF(ISERR(FIND("07",GERAL[[#This Row],[ODS]])),"NÃO","SIM")</f>
        <v>NÃO</v>
      </c>
      <c r="R1736" s="2" t="str">
        <f>IF(ISERR(FIND("08",GERAL[[#This Row],[ODS]])),"NÃO","SIM")</f>
        <v>NÃO</v>
      </c>
      <c r="S1736" s="2" t="str">
        <f>IF(ISERR(FIND("09",GERAL[[#This Row],[ODS]])),"NÃO","SIM")</f>
        <v>NÃO</v>
      </c>
      <c r="T1736" s="2" t="str">
        <f>IF(ISERR(FIND("10",GERAL[[#This Row],[ODS]])),"NÃO","SIM")</f>
        <v>SIM</v>
      </c>
      <c r="U1736" s="2" t="str">
        <f>IF(ISERR(FIND("11",GERAL[[#This Row],[ODS]])),"NÃO","SIM")</f>
        <v>NÃO</v>
      </c>
      <c r="V1736" s="2" t="str">
        <f>IF(ISERR(FIND("12",GERAL[[#This Row],[ODS]])),"NÃO","SIM")</f>
        <v>NÃO</v>
      </c>
      <c r="W1736" s="2" t="str">
        <f>IF(ISERR(FIND("13",GERAL[[#This Row],[ODS]])),"NÃO","SIM")</f>
        <v>NÃO</v>
      </c>
      <c r="X1736" s="2" t="str">
        <f>IF(ISERR(FIND("14",GERAL[[#This Row],[ODS]])),"NÃO","SIM")</f>
        <v>NÃO</v>
      </c>
      <c r="Y1736" s="2" t="str">
        <f>IF(ISERR(FIND("15",GERAL[[#This Row],[ODS]])),"NÃO","SIM")</f>
        <v>NÃO</v>
      </c>
      <c r="Z1736" s="2" t="str">
        <f>IF(ISERR(FIND("16",GERAL[[#This Row],[ODS]])),"NÃO","SIM")</f>
        <v>SIM</v>
      </c>
      <c r="AA1736" s="2" t="str">
        <f>IF(ISERR(FIND("17",GERAL[[#This Row],[ODS]])),"NÃO","SIM")</f>
        <v>NÃO</v>
      </c>
      <c r="AB1736" s="1">
        <v>97.643789230967613</v>
      </c>
      <c r="AC1736" s="1">
        <v>91.339582165057905</v>
      </c>
      <c r="AD1736" s="1">
        <v>75.010009533027443</v>
      </c>
      <c r="AE1736" s="1">
        <v>100</v>
      </c>
      <c r="AF1736" s="1">
        <v>83.887061261152326</v>
      </c>
      <c r="AG1736" s="1" t="str">
        <f>GERAL[[#This Row],[SIGLA]]&amp;GERAL[[#This Row],[CÓD]]</f>
        <v>DFSP_IH</v>
      </c>
      <c r="AH1736" s="1">
        <f ca="1">VLOOKUP(GERAL[[#This Row],[REF_NOTA]],BASE_NOTAS[],7,FALSE)</f>
        <v>93.316284555203922</v>
      </c>
      <c r="AI1736" s="31">
        <f ca="1">IF(GERAL[[#This Row],[Nota 2025]]="",0,GERAL[[#This Row],[Nota 2026]]-GERAL[[#This Row],[Nota 2025]])</f>
        <v>9.4292232940515959</v>
      </c>
    </row>
    <row r="1737" spans="1:35" ht="17" x14ac:dyDescent="0.35">
      <c r="A1737" s="2" t="s">
        <v>163</v>
      </c>
      <c r="B1737" s="2" t="s">
        <v>183</v>
      </c>
      <c r="C1737" s="2" t="s">
        <v>217</v>
      </c>
      <c r="D1737" s="15" t="s">
        <v>67</v>
      </c>
      <c r="E1737" s="2" t="s">
        <v>136</v>
      </c>
      <c r="F1737" s="2" t="str">
        <f>VLOOKUP(GERAL[[#This Row],[CÓD]],SEALL,6,FALSE)</f>
        <v>SG</v>
      </c>
      <c r="G173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3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3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37" s="2" t="str">
        <f>VLOOKUP(GERAL[[#This Row],[CÓD]],SEALL,4,FALSE)</f>
        <v>10, 16</v>
      </c>
      <c r="K1737" s="2" t="str">
        <f>IF(ISERR(FIND("01",GERAL[[#This Row],[ODS]])),"NÃO","SIM")</f>
        <v>NÃO</v>
      </c>
      <c r="L1737" s="2" t="str">
        <f>IF(ISERR(FIND("02",GERAL[[#This Row],[ODS]])),"NÃO","SIM")</f>
        <v>NÃO</v>
      </c>
      <c r="M1737" s="2" t="str">
        <f>IF(ISERR(FIND("03",GERAL[[#This Row],[ODS]])),"NÃO","SIM")</f>
        <v>NÃO</v>
      </c>
      <c r="N1737" s="2" t="str">
        <f>IF(ISERR(FIND("04",GERAL[[#This Row],[ODS]])),"NÃO","SIM")</f>
        <v>NÃO</v>
      </c>
      <c r="O1737" s="2" t="str">
        <f>IF(ISERR(FIND("05",GERAL[[#This Row],[ODS]])),"NÃO","SIM")</f>
        <v>NÃO</v>
      </c>
      <c r="P1737" s="2" t="str">
        <f>IF(ISERR(FIND("06",GERAL[[#This Row],[ODS]])),"NÃO","SIM")</f>
        <v>NÃO</v>
      </c>
      <c r="Q1737" s="2" t="str">
        <f>IF(ISERR(FIND("07",GERAL[[#This Row],[ODS]])),"NÃO","SIM")</f>
        <v>NÃO</v>
      </c>
      <c r="R1737" s="2" t="str">
        <f>IF(ISERR(FIND("08",GERAL[[#This Row],[ODS]])),"NÃO","SIM")</f>
        <v>NÃO</v>
      </c>
      <c r="S1737" s="2" t="str">
        <f>IF(ISERR(FIND("09",GERAL[[#This Row],[ODS]])),"NÃO","SIM")</f>
        <v>NÃO</v>
      </c>
      <c r="T1737" s="2" t="str">
        <f>IF(ISERR(FIND("10",GERAL[[#This Row],[ODS]])),"NÃO","SIM")</f>
        <v>SIM</v>
      </c>
      <c r="U1737" s="2" t="str">
        <f>IF(ISERR(FIND("11",GERAL[[#This Row],[ODS]])),"NÃO","SIM")</f>
        <v>NÃO</v>
      </c>
      <c r="V1737" s="2" t="str">
        <f>IF(ISERR(FIND("12",GERAL[[#This Row],[ODS]])),"NÃO","SIM")</f>
        <v>NÃO</v>
      </c>
      <c r="W1737" s="2" t="str">
        <f>IF(ISERR(FIND("13",GERAL[[#This Row],[ODS]])),"NÃO","SIM")</f>
        <v>NÃO</v>
      </c>
      <c r="X1737" s="2" t="str">
        <f>IF(ISERR(FIND("14",GERAL[[#This Row],[ODS]])),"NÃO","SIM")</f>
        <v>NÃO</v>
      </c>
      <c r="Y1737" s="2" t="str">
        <f>IF(ISERR(FIND("15",GERAL[[#This Row],[ODS]])),"NÃO","SIM")</f>
        <v>NÃO</v>
      </c>
      <c r="Z1737" s="2" t="str">
        <f>IF(ISERR(FIND("16",GERAL[[#This Row],[ODS]])),"NÃO","SIM")</f>
        <v>SIM</v>
      </c>
      <c r="AA1737" s="2" t="str">
        <f>IF(ISERR(FIND("17",GERAL[[#This Row],[ODS]])),"NÃO","SIM")</f>
        <v>NÃO</v>
      </c>
      <c r="AB1737" s="1">
        <v>78.56406216727575</v>
      </c>
      <c r="AC1737" s="1">
        <v>48.025832997238538</v>
      </c>
      <c r="AD1737" s="1">
        <v>51.004456487530874</v>
      </c>
      <c r="AE1737" s="1">
        <v>10.545643204956747</v>
      </c>
      <c r="AF1737" s="1">
        <v>78.446283795445012</v>
      </c>
      <c r="AG1737" s="1" t="str">
        <f>GERAL[[#This Row],[SIGLA]]&amp;GERAL[[#This Row],[CÓD]]</f>
        <v>ESSP_IH</v>
      </c>
      <c r="AH1737" s="1">
        <f ca="1">VLOOKUP(GERAL[[#This Row],[REF_NOTA]],BASE_NOTAS[],7,FALSE)</f>
        <v>86.265642886089623</v>
      </c>
      <c r="AI1737" s="31">
        <f ca="1">IF(GERAL[[#This Row],[Nota 2025]]="",0,GERAL[[#This Row],[Nota 2026]]-GERAL[[#This Row],[Nota 2025]])</f>
        <v>7.8193590906446104</v>
      </c>
    </row>
    <row r="1738" spans="1:35" ht="17" x14ac:dyDescent="0.35">
      <c r="A1738" s="2" t="s">
        <v>164</v>
      </c>
      <c r="B1738" s="2" t="s">
        <v>190</v>
      </c>
      <c r="C1738" s="2" t="s">
        <v>217</v>
      </c>
      <c r="D1738" s="15" t="s">
        <v>67</v>
      </c>
      <c r="E1738" s="2" t="s">
        <v>136</v>
      </c>
      <c r="F1738" s="2" t="str">
        <f>VLOOKUP(GERAL[[#This Row],[CÓD]],SEALL,6,FALSE)</f>
        <v>SG</v>
      </c>
      <c r="G173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3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3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38" s="2" t="str">
        <f>VLOOKUP(GERAL[[#This Row],[CÓD]],SEALL,4,FALSE)</f>
        <v>10, 16</v>
      </c>
      <c r="K1738" s="2" t="str">
        <f>IF(ISERR(FIND("01",GERAL[[#This Row],[ODS]])),"NÃO","SIM")</f>
        <v>NÃO</v>
      </c>
      <c r="L1738" s="2" t="str">
        <f>IF(ISERR(FIND("02",GERAL[[#This Row],[ODS]])),"NÃO","SIM")</f>
        <v>NÃO</v>
      </c>
      <c r="M1738" s="2" t="str">
        <f>IF(ISERR(FIND("03",GERAL[[#This Row],[ODS]])),"NÃO","SIM")</f>
        <v>NÃO</v>
      </c>
      <c r="N1738" s="2" t="str">
        <f>IF(ISERR(FIND("04",GERAL[[#This Row],[ODS]])),"NÃO","SIM")</f>
        <v>NÃO</v>
      </c>
      <c r="O1738" s="2" t="str">
        <f>IF(ISERR(FIND("05",GERAL[[#This Row],[ODS]])),"NÃO","SIM")</f>
        <v>NÃO</v>
      </c>
      <c r="P1738" s="2" t="str">
        <f>IF(ISERR(FIND("06",GERAL[[#This Row],[ODS]])),"NÃO","SIM")</f>
        <v>NÃO</v>
      </c>
      <c r="Q1738" s="2" t="str">
        <f>IF(ISERR(FIND("07",GERAL[[#This Row],[ODS]])),"NÃO","SIM")</f>
        <v>NÃO</v>
      </c>
      <c r="R1738" s="2" t="str">
        <f>IF(ISERR(FIND("08",GERAL[[#This Row],[ODS]])),"NÃO","SIM")</f>
        <v>NÃO</v>
      </c>
      <c r="S1738" s="2" t="str">
        <f>IF(ISERR(FIND("09",GERAL[[#This Row],[ODS]])),"NÃO","SIM")</f>
        <v>NÃO</v>
      </c>
      <c r="T1738" s="2" t="str">
        <f>IF(ISERR(FIND("10",GERAL[[#This Row],[ODS]])),"NÃO","SIM")</f>
        <v>SIM</v>
      </c>
      <c r="U1738" s="2" t="str">
        <f>IF(ISERR(FIND("11",GERAL[[#This Row],[ODS]])),"NÃO","SIM")</f>
        <v>NÃO</v>
      </c>
      <c r="V1738" s="2" t="str">
        <f>IF(ISERR(FIND("12",GERAL[[#This Row],[ODS]])),"NÃO","SIM")</f>
        <v>NÃO</v>
      </c>
      <c r="W1738" s="2" t="str">
        <f>IF(ISERR(FIND("13",GERAL[[#This Row],[ODS]])),"NÃO","SIM")</f>
        <v>NÃO</v>
      </c>
      <c r="X1738" s="2" t="str">
        <f>IF(ISERR(FIND("14",GERAL[[#This Row],[ODS]])),"NÃO","SIM")</f>
        <v>NÃO</v>
      </c>
      <c r="Y1738" s="2" t="str">
        <f>IF(ISERR(FIND("15",GERAL[[#This Row],[ODS]])),"NÃO","SIM")</f>
        <v>NÃO</v>
      </c>
      <c r="Z1738" s="2" t="str">
        <f>IF(ISERR(FIND("16",GERAL[[#This Row],[ODS]])),"NÃO","SIM")</f>
        <v>SIM</v>
      </c>
      <c r="AA1738" s="2" t="str">
        <f>IF(ISERR(FIND("17",GERAL[[#This Row],[ODS]])),"NÃO","SIM")</f>
        <v>NÃO</v>
      </c>
      <c r="AB1738" s="1">
        <v>92.352030261796301</v>
      </c>
      <c r="AC1738" s="1">
        <v>78.172681151074187</v>
      </c>
      <c r="AD1738" s="1">
        <v>56.687852716036794</v>
      </c>
      <c r="AE1738" s="1">
        <v>66.203382481016874</v>
      </c>
      <c r="AF1738" s="1">
        <v>87.464701007574092</v>
      </c>
      <c r="AG1738" s="1" t="str">
        <f>GERAL[[#This Row],[SIGLA]]&amp;GERAL[[#This Row],[CÓD]]</f>
        <v>GOSP_IH</v>
      </c>
      <c r="AH1738" s="1">
        <f ca="1">VLOOKUP(GERAL[[#This Row],[REF_NOTA]],BASE_NOTAS[],7,FALSE)</f>
        <v>84.991515177606928</v>
      </c>
      <c r="AI1738" s="31">
        <f ca="1">IF(GERAL[[#This Row],[Nota 2025]]="",0,GERAL[[#This Row],[Nota 2026]]-GERAL[[#This Row],[Nota 2025]])</f>
        <v>-2.4731858299671643</v>
      </c>
    </row>
    <row r="1739" spans="1:35" ht="17" x14ac:dyDescent="0.35">
      <c r="A1739" s="2" t="s">
        <v>165</v>
      </c>
      <c r="B1739" s="2" t="s">
        <v>191</v>
      </c>
      <c r="C1739" s="2" t="s">
        <v>217</v>
      </c>
      <c r="D1739" s="15" t="s">
        <v>67</v>
      </c>
      <c r="E1739" s="2" t="s">
        <v>136</v>
      </c>
      <c r="F1739" s="2" t="str">
        <f>VLOOKUP(GERAL[[#This Row],[CÓD]],SEALL,6,FALSE)</f>
        <v>SG</v>
      </c>
      <c r="G173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3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3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39" s="2" t="str">
        <f>VLOOKUP(GERAL[[#This Row],[CÓD]],SEALL,4,FALSE)</f>
        <v>10, 16</v>
      </c>
      <c r="K1739" s="2" t="str">
        <f>IF(ISERR(FIND("01",GERAL[[#This Row],[ODS]])),"NÃO","SIM")</f>
        <v>NÃO</v>
      </c>
      <c r="L1739" s="2" t="str">
        <f>IF(ISERR(FIND("02",GERAL[[#This Row],[ODS]])),"NÃO","SIM")</f>
        <v>NÃO</v>
      </c>
      <c r="M1739" s="2" t="str">
        <f>IF(ISERR(FIND("03",GERAL[[#This Row],[ODS]])),"NÃO","SIM")</f>
        <v>NÃO</v>
      </c>
      <c r="N1739" s="2" t="str">
        <f>IF(ISERR(FIND("04",GERAL[[#This Row],[ODS]])),"NÃO","SIM")</f>
        <v>NÃO</v>
      </c>
      <c r="O1739" s="2" t="str">
        <f>IF(ISERR(FIND("05",GERAL[[#This Row],[ODS]])),"NÃO","SIM")</f>
        <v>NÃO</v>
      </c>
      <c r="P1739" s="2" t="str">
        <f>IF(ISERR(FIND("06",GERAL[[#This Row],[ODS]])),"NÃO","SIM")</f>
        <v>NÃO</v>
      </c>
      <c r="Q1739" s="2" t="str">
        <f>IF(ISERR(FIND("07",GERAL[[#This Row],[ODS]])),"NÃO","SIM")</f>
        <v>NÃO</v>
      </c>
      <c r="R1739" s="2" t="str">
        <f>IF(ISERR(FIND("08",GERAL[[#This Row],[ODS]])),"NÃO","SIM")</f>
        <v>NÃO</v>
      </c>
      <c r="S1739" s="2" t="str">
        <f>IF(ISERR(FIND("09",GERAL[[#This Row],[ODS]])),"NÃO","SIM")</f>
        <v>NÃO</v>
      </c>
      <c r="T1739" s="2" t="str">
        <f>IF(ISERR(FIND("10",GERAL[[#This Row],[ODS]])),"NÃO","SIM")</f>
        <v>SIM</v>
      </c>
      <c r="U1739" s="2" t="str">
        <f>IF(ISERR(FIND("11",GERAL[[#This Row],[ODS]])),"NÃO","SIM")</f>
        <v>NÃO</v>
      </c>
      <c r="V1739" s="2" t="str">
        <f>IF(ISERR(FIND("12",GERAL[[#This Row],[ODS]])),"NÃO","SIM")</f>
        <v>NÃO</v>
      </c>
      <c r="W1739" s="2" t="str">
        <f>IF(ISERR(FIND("13",GERAL[[#This Row],[ODS]])),"NÃO","SIM")</f>
        <v>NÃO</v>
      </c>
      <c r="X1739" s="2" t="str">
        <f>IF(ISERR(FIND("14",GERAL[[#This Row],[ODS]])),"NÃO","SIM")</f>
        <v>NÃO</v>
      </c>
      <c r="Y1739" s="2" t="str">
        <f>IF(ISERR(FIND("15",GERAL[[#This Row],[ODS]])),"NÃO","SIM")</f>
        <v>NÃO</v>
      </c>
      <c r="Z1739" s="2" t="str">
        <f>IF(ISERR(FIND("16",GERAL[[#This Row],[ODS]])),"NÃO","SIM")</f>
        <v>SIM</v>
      </c>
      <c r="AA1739" s="2" t="str">
        <f>IF(ISERR(FIND("17",GERAL[[#This Row],[ODS]])),"NÃO","SIM")</f>
        <v>NÃO</v>
      </c>
      <c r="AB1739" s="1">
        <v>98.91333699473229</v>
      </c>
      <c r="AC1739" s="1">
        <v>96.45651561017921</v>
      </c>
      <c r="AD1739" s="1">
        <v>84.494663164227944</v>
      </c>
      <c r="AE1739" s="1">
        <v>92.310697085084101</v>
      </c>
      <c r="AF1739" s="1">
        <v>97.080101132090007</v>
      </c>
      <c r="AG1739" s="1" t="str">
        <f>GERAL[[#This Row],[SIGLA]]&amp;GERAL[[#This Row],[CÓD]]</f>
        <v>MASP_IH</v>
      </c>
      <c r="AH1739" s="1">
        <f ca="1">VLOOKUP(GERAL[[#This Row],[REF_NOTA]],BASE_NOTAS[],7,FALSE)</f>
        <v>100</v>
      </c>
      <c r="AI1739" s="31">
        <f ca="1">IF(GERAL[[#This Row],[Nota 2025]]="",0,GERAL[[#This Row],[Nota 2026]]-GERAL[[#This Row],[Nota 2025]])</f>
        <v>2.9198988679099926</v>
      </c>
    </row>
    <row r="1740" spans="1:35" ht="17" x14ac:dyDescent="0.35">
      <c r="A1740" s="2" t="s">
        <v>168</v>
      </c>
      <c r="B1740" s="2" t="s">
        <v>195</v>
      </c>
      <c r="C1740" s="2" t="s">
        <v>217</v>
      </c>
      <c r="D1740" s="15" t="s">
        <v>67</v>
      </c>
      <c r="E1740" s="2" t="s">
        <v>136</v>
      </c>
      <c r="F1740" s="2" t="str">
        <f>VLOOKUP(GERAL[[#This Row],[CÓD]],SEALL,6,FALSE)</f>
        <v>SG</v>
      </c>
      <c r="G174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4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4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40" s="2" t="str">
        <f>VLOOKUP(GERAL[[#This Row],[CÓD]],SEALL,4,FALSE)</f>
        <v>10, 16</v>
      </c>
      <c r="K1740" s="2" t="str">
        <f>IF(ISERR(FIND("01",GERAL[[#This Row],[ODS]])),"NÃO","SIM")</f>
        <v>NÃO</v>
      </c>
      <c r="L1740" s="2" t="str">
        <f>IF(ISERR(FIND("02",GERAL[[#This Row],[ODS]])),"NÃO","SIM")</f>
        <v>NÃO</v>
      </c>
      <c r="M1740" s="2" t="str">
        <f>IF(ISERR(FIND("03",GERAL[[#This Row],[ODS]])),"NÃO","SIM")</f>
        <v>NÃO</v>
      </c>
      <c r="N1740" s="2" t="str">
        <f>IF(ISERR(FIND("04",GERAL[[#This Row],[ODS]])),"NÃO","SIM")</f>
        <v>NÃO</v>
      </c>
      <c r="O1740" s="2" t="str">
        <f>IF(ISERR(FIND("05",GERAL[[#This Row],[ODS]])),"NÃO","SIM")</f>
        <v>NÃO</v>
      </c>
      <c r="P1740" s="2" t="str">
        <f>IF(ISERR(FIND("06",GERAL[[#This Row],[ODS]])),"NÃO","SIM")</f>
        <v>NÃO</v>
      </c>
      <c r="Q1740" s="2" t="str">
        <f>IF(ISERR(FIND("07",GERAL[[#This Row],[ODS]])),"NÃO","SIM")</f>
        <v>NÃO</v>
      </c>
      <c r="R1740" s="2" t="str">
        <f>IF(ISERR(FIND("08",GERAL[[#This Row],[ODS]])),"NÃO","SIM")</f>
        <v>NÃO</v>
      </c>
      <c r="S1740" s="2" t="str">
        <f>IF(ISERR(FIND("09",GERAL[[#This Row],[ODS]])),"NÃO","SIM")</f>
        <v>NÃO</v>
      </c>
      <c r="T1740" s="2" t="str">
        <f>IF(ISERR(FIND("10",GERAL[[#This Row],[ODS]])),"NÃO","SIM")</f>
        <v>SIM</v>
      </c>
      <c r="U1740" s="2" t="str">
        <f>IF(ISERR(FIND("11",GERAL[[#This Row],[ODS]])),"NÃO","SIM")</f>
        <v>NÃO</v>
      </c>
      <c r="V1740" s="2" t="str">
        <f>IF(ISERR(FIND("12",GERAL[[#This Row],[ODS]])),"NÃO","SIM")</f>
        <v>NÃO</v>
      </c>
      <c r="W1740" s="2" t="str">
        <f>IF(ISERR(FIND("13",GERAL[[#This Row],[ODS]])),"NÃO","SIM")</f>
        <v>NÃO</v>
      </c>
      <c r="X1740" s="2" t="str">
        <f>IF(ISERR(FIND("14",GERAL[[#This Row],[ODS]])),"NÃO","SIM")</f>
        <v>NÃO</v>
      </c>
      <c r="Y1740" s="2" t="str">
        <f>IF(ISERR(FIND("15",GERAL[[#This Row],[ODS]])),"NÃO","SIM")</f>
        <v>NÃO</v>
      </c>
      <c r="Z1740" s="2" t="str">
        <f>IF(ISERR(FIND("16",GERAL[[#This Row],[ODS]])),"NÃO","SIM")</f>
        <v>SIM</v>
      </c>
      <c r="AA1740" s="2" t="str">
        <f>IF(ISERR(FIND("17",GERAL[[#This Row],[ODS]])),"NÃO","SIM")</f>
        <v>NÃO</v>
      </c>
      <c r="AB1740" s="1">
        <v>92.275029024256781</v>
      </c>
      <c r="AC1740" s="1">
        <v>73.136796247515804</v>
      </c>
      <c r="AD1740" s="1">
        <v>63.248920889898343</v>
      </c>
      <c r="AE1740" s="1">
        <v>76.954058426622368</v>
      </c>
      <c r="AF1740" s="1">
        <v>91.039970512652985</v>
      </c>
      <c r="AG1740" s="1" t="str">
        <f>GERAL[[#This Row],[SIGLA]]&amp;GERAL[[#This Row],[CÓD]]</f>
        <v>MTSP_IH</v>
      </c>
      <c r="AH1740" s="1">
        <f ca="1">VLOOKUP(GERAL[[#This Row],[REF_NOTA]],BASE_NOTAS[],7,FALSE)</f>
        <v>96.854688249670446</v>
      </c>
      <c r="AI1740" s="31">
        <f ca="1">IF(GERAL[[#This Row],[Nota 2025]]="",0,GERAL[[#This Row],[Nota 2026]]-GERAL[[#This Row],[Nota 2025]])</f>
        <v>5.8147177370174603</v>
      </c>
    </row>
    <row r="1741" spans="1:35" ht="17" x14ac:dyDescent="0.35">
      <c r="A1741" s="2" t="s">
        <v>167</v>
      </c>
      <c r="B1741" s="2" t="s">
        <v>193</v>
      </c>
      <c r="C1741" s="2" t="s">
        <v>217</v>
      </c>
      <c r="D1741" s="15" t="s">
        <v>67</v>
      </c>
      <c r="E1741" s="2" t="s">
        <v>136</v>
      </c>
      <c r="F1741" s="2" t="str">
        <f>VLOOKUP(GERAL[[#This Row],[CÓD]],SEALL,6,FALSE)</f>
        <v>SG</v>
      </c>
      <c r="G174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4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4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41" s="2" t="str">
        <f>VLOOKUP(GERAL[[#This Row],[CÓD]],SEALL,4,FALSE)</f>
        <v>10, 16</v>
      </c>
      <c r="K1741" s="2" t="str">
        <f>IF(ISERR(FIND("01",GERAL[[#This Row],[ODS]])),"NÃO","SIM")</f>
        <v>NÃO</v>
      </c>
      <c r="L1741" s="2" t="str">
        <f>IF(ISERR(FIND("02",GERAL[[#This Row],[ODS]])),"NÃO","SIM")</f>
        <v>NÃO</v>
      </c>
      <c r="M1741" s="2" t="str">
        <f>IF(ISERR(FIND("03",GERAL[[#This Row],[ODS]])),"NÃO","SIM")</f>
        <v>NÃO</v>
      </c>
      <c r="N1741" s="2" t="str">
        <f>IF(ISERR(FIND("04",GERAL[[#This Row],[ODS]])),"NÃO","SIM")</f>
        <v>NÃO</v>
      </c>
      <c r="O1741" s="2" t="str">
        <f>IF(ISERR(FIND("05",GERAL[[#This Row],[ODS]])),"NÃO","SIM")</f>
        <v>NÃO</v>
      </c>
      <c r="P1741" s="2" t="str">
        <f>IF(ISERR(FIND("06",GERAL[[#This Row],[ODS]])),"NÃO","SIM")</f>
        <v>NÃO</v>
      </c>
      <c r="Q1741" s="2" t="str">
        <f>IF(ISERR(FIND("07",GERAL[[#This Row],[ODS]])),"NÃO","SIM")</f>
        <v>NÃO</v>
      </c>
      <c r="R1741" s="2" t="str">
        <f>IF(ISERR(FIND("08",GERAL[[#This Row],[ODS]])),"NÃO","SIM")</f>
        <v>NÃO</v>
      </c>
      <c r="S1741" s="2" t="str">
        <f>IF(ISERR(FIND("09",GERAL[[#This Row],[ODS]])),"NÃO","SIM")</f>
        <v>NÃO</v>
      </c>
      <c r="T1741" s="2" t="str">
        <f>IF(ISERR(FIND("10",GERAL[[#This Row],[ODS]])),"NÃO","SIM")</f>
        <v>SIM</v>
      </c>
      <c r="U1741" s="2" t="str">
        <f>IF(ISERR(FIND("11",GERAL[[#This Row],[ODS]])),"NÃO","SIM")</f>
        <v>NÃO</v>
      </c>
      <c r="V1741" s="2" t="str">
        <f>IF(ISERR(FIND("12",GERAL[[#This Row],[ODS]])),"NÃO","SIM")</f>
        <v>NÃO</v>
      </c>
      <c r="W1741" s="2" t="str">
        <f>IF(ISERR(FIND("13",GERAL[[#This Row],[ODS]])),"NÃO","SIM")</f>
        <v>NÃO</v>
      </c>
      <c r="X1741" s="2" t="str">
        <f>IF(ISERR(FIND("14",GERAL[[#This Row],[ODS]])),"NÃO","SIM")</f>
        <v>NÃO</v>
      </c>
      <c r="Y1741" s="2" t="str">
        <f>IF(ISERR(FIND("15",GERAL[[#This Row],[ODS]])),"NÃO","SIM")</f>
        <v>NÃO</v>
      </c>
      <c r="Z1741" s="2" t="str">
        <f>IF(ISERR(FIND("16",GERAL[[#This Row],[ODS]])),"NÃO","SIM")</f>
        <v>SIM</v>
      </c>
      <c r="AA1741" s="2" t="str">
        <f>IF(ISERR(FIND("17",GERAL[[#This Row],[ODS]])),"NÃO","SIM")</f>
        <v>NÃO</v>
      </c>
      <c r="AB1741" s="1">
        <v>89.634325424847134</v>
      </c>
      <c r="AC1741" s="1">
        <v>62.434313612803791</v>
      </c>
      <c r="AD1741" s="1">
        <v>45.641108882322001</v>
      </c>
      <c r="AE1741" s="1">
        <v>56.034582339624109</v>
      </c>
      <c r="AF1741" s="1">
        <v>79.427394381834134</v>
      </c>
      <c r="AG1741" s="1" t="str">
        <f>GERAL[[#This Row],[SIGLA]]&amp;GERAL[[#This Row],[CÓD]]</f>
        <v>MSSP_IH</v>
      </c>
      <c r="AH1741" s="1">
        <f ca="1">VLOOKUP(GERAL[[#This Row],[REF_NOTA]],BASE_NOTAS[],7,FALSE)</f>
        <v>81.423085721321982</v>
      </c>
      <c r="AI1741" s="31">
        <f ca="1">IF(GERAL[[#This Row],[Nota 2025]]="",0,GERAL[[#This Row],[Nota 2026]]-GERAL[[#This Row],[Nota 2025]])</f>
        <v>1.9956913394878484</v>
      </c>
    </row>
    <row r="1742" spans="1:35" ht="17" x14ac:dyDescent="0.35">
      <c r="A1742" s="2" t="s">
        <v>166</v>
      </c>
      <c r="B1742" s="2" t="s">
        <v>192</v>
      </c>
      <c r="C1742" s="2" t="s">
        <v>217</v>
      </c>
      <c r="D1742" s="15" t="s">
        <v>67</v>
      </c>
      <c r="E1742" s="2" t="s">
        <v>136</v>
      </c>
      <c r="F1742" s="2" t="str">
        <f>VLOOKUP(GERAL[[#This Row],[CÓD]],SEALL,6,FALSE)</f>
        <v>SG</v>
      </c>
      <c r="G174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4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4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42" s="2" t="str">
        <f>VLOOKUP(GERAL[[#This Row],[CÓD]],SEALL,4,FALSE)</f>
        <v>10, 16</v>
      </c>
      <c r="K1742" s="2" t="str">
        <f>IF(ISERR(FIND("01",GERAL[[#This Row],[ODS]])),"NÃO","SIM")</f>
        <v>NÃO</v>
      </c>
      <c r="L1742" s="2" t="str">
        <f>IF(ISERR(FIND("02",GERAL[[#This Row],[ODS]])),"NÃO","SIM")</f>
        <v>NÃO</v>
      </c>
      <c r="M1742" s="2" t="str">
        <f>IF(ISERR(FIND("03",GERAL[[#This Row],[ODS]])),"NÃO","SIM")</f>
        <v>NÃO</v>
      </c>
      <c r="N1742" s="2" t="str">
        <f>IF(ISERR(FIND("04",GERAL[[#This Row],[ODS]])),"NÃO","SIM")</f>
        <v>NÃO</v>
      </c>
      <c r="O1742" s="2" t="str">
        <f>IF(ISERR(FIND("05",GERAL[[#This Row],[ODS]])),"NÃO","SIM")</f>
        <v>NÃO</v>
      </c>
      <c r="P1742" s="2" t="str">
        <f>IF(ISERR(FIND("06",GERAL[[#This Row],[ODS]])),"NÃO","SIM")</f>
        <v>NÃO</v>
      </c>
      <c r="Q1742" s="2" t="str">
        <f>IF(ISERR(FIND("07",GERAL[[#This Row],[ODS]])),"NÃO","SIM")</f>
        <v>NÃO</v>
      </c>
      <c r="R1742" s="2" t="str">
        <f>IF(ISERR(FIND("08",GERAL[[#This Row],[ODS]])),"NÃO","SIM")</f>
        <v>NÃO</v>
      </c>
      <c r="S1742" s="2" t="str">
        <f>IF(ISERR(FIND("09",GERAL[[#This Row],[ODS]])),"NÃO","SIM")</f>
        <v>NÃO</v>
      </c>
      <c r="T1742" s="2" t="str">
        <f>IF(ISERR(FIND("10",GERAL[[#This Row],[ODS]])),"NÃO","SIM")</f>
        <v>SIM</v>
      </c>
      <c r="U1742" s="2" t="str">
        <f>IF(ISERR(FIND("11",GERAL[[#This Row],[ODS]])),"NÃO","SIM")</f>
        <v>NÃO</v>
      </c>
      <c r="V1742" s="2" t="str">
        <f>IF(ISERR(FIND("12",GERAL[[#This Row],[ODS]])),"NÃO","SIM")</f>
        <v>NÃO</v>
      </c>
      <c r="W1742" s="2" t="str">
        <f>IF(ISERR(FIND("13",GERAL[[#This Row],[ODS]])),"NÃO","SIM")</f>
        <v>NÃO</v>
      </c>
      <c r="X1742" s="2" t="str">
        <f>IF(ISERR(FIND("14",GERAL[[#This Row],[ODS]])),"NÃO","SIM")</f>
        <v>NÃO</v>
      </c>
      <c r="Y1742" s="2" t="str">
        <f>IF(ISERR(FIND("15",GERAL[[#This Row],[ODS]])),"NÃO","SIM")</f>
        <v>NÃO</v>
      </c>
      <c r="Z1742" s="2" t="str">
        <f>IF(ISERR(FIND("16",GERAL[[#This Row],[ODS]])),"NÃO","SIM")</f>
        <v>SIM</v>
      </c>
      <c r="AA1742" s="2" t="str">
        <f>IF(ISERR(FIND("17",GERAL[[#This Row],[ODS]])),"NÃO","SIM")</f>
        <v>NÃO</v>
      </c>
      <c r="AB1742" s="1">
        <v>75.980363113034372</v>
      </c>
      <c r="AC1742" s="1">
        <v>49.480459585786683</v>
      </c>
      <c r="AD1742" s="1">
        <v>9.4622111045707129</v>
      </c>
      <c r="AE1742" s="1">
        <v>32.688809700608175</v>
      </c>
      <c r="AF1742" s="1">
        <v>30.809228151878173</v>
      </c>
      <c r="AG1742" s="1" t="str">
        <f>GERAL[[#This Row],[SIGLA]]&amp;GERAL[[#This Row],[CÓD]]</f>
        <v>MGSP_IH</v>
      </c>
      <c r="AH1742" s="1">
        <f ca="1">VLOOKUP(GERAL[[#This Row],[REF_NOTA]],BASE_NOTAS[],7,FALSE)</f>
        <v>20.816147203772957</v>
      </c>
      <c r="AI1742" s="31">
        <f ca="1">IF(GERAL[[#This Row],[Nota 2025]]="",0,GERAL[[#This Row],[Nota 2026]]-GERAL[[#This Row],[Nota 2025]])</f>
        <v>-9.9930809481052165</v>
      </c>
    </row>
    <row r="1743" spans="1:35" ht="17" x14ac:dyDescent="0.35">
      <c r="A1743" s="2" t="s">
        <v>169</v>
      </c>
      <c r="B1743" s="2" t="s">
        <v>196</v>
      </c>
      <c r="C1743" s="2" t="s">
        <v>217</v>
      </c>
      <c r="D1743" s="15" t="s">
        <v>67</v>
      </c>
      <c r="E1743" s="2" t="s">
        <v>136</v>
      </c>
      <c r="F1743" s="2" t="str">
        <f>VLOOKUP(GERAL[[#This Row],[CÓD]],SEALL,6,FALSE)</f>
        <v>SG</v>
      </c>
      <c r="G174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4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4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43" s="2" t="str">
        <f>VLOOKUP(GERAL[[#This Row],[CÓD]],SEALL,4,FALSE)</f>
        <v>10, 16</v>
      </c>
      <c r="K1743" s="2" t="str">
        <f>IF(ISERR(FIND("01",GERAL[[#This Row],[ODS]])),"NÃO","SIM")</f>
        <v>NÃO</v>
      </c>
      <c r="L1743" s="2" t="str">
        <f>IF(ISERR(FIND("02",GERAL[[#This Row],[ODS]])),"NÃO","SIM")</f>
        <v>NÃO</v>
      </c>
      <c r="M1743" s="2" t="str">
        <f>IF(ISERR(FIND("03",GERAL[[#This Row],[ODS]])),"NÃO","SIM")</f>
        <v>NÃO</v>
      </c>
      <c r="N1743" s="2" t="str">
        <f>IF(ISERR(FIND("04",GERAL[[#This Row],[ODS]])),"NÃO","SIM")</f>
        <v>NÃO</v>
      </c>
      <c r="O1743" s="2" t="str">
        <f>IF(ISERR(FIND("05",GERAL[[#This Row],[ODS]])),"NÃO","SIM")</f>
        <v>NÃO</v>
      </c>
      <c r="P1743" s="2" t="str">
        <f>IF(ISERR(FIND("06",GERAL[[#This Row],[ODS]])),"NÃO","SIM")</f>
        <v>NÃO</v>
      </c>
      <c r="Q1743" s="2" t="str">
        <f>IF(ISERR(FIND("07",GERAL[[#This Row],[ODS]])),"NÃO","SIM")</f>
        <v>NÃO</v>
      </c>
      <c r="R1743" s="2" t="str">
        <f>IF(ISERR(FIND("08",GERAL[[#This Row],[ODS]])),"NÃO","SIM")</f>
        <v>NÃO</v>
      </c>
      <c r="S1743" s="2" t="str">
        <f>IF(ISERR(FIND("09",GERAL[[#This Row],[ODS]])),"NÃO","SIM")</f>
        <v>NÃO</v>
      </c>
      <c r="T1743" s="2" t="str">
        <f>IF(ISERR(FIND("10",GERAL[[#This Row],[ODS]])),"NÃO","SIM")</f>
        <v>SIM</v>
      </c>
      <c r="U1743" s="2" t="str">
        <f>IF(ISERR(FIND("11",GERAL[[#This Row],[ODS]])),"NÃO","SIM")</f>
        <v>NÃO</v>
      </c>
      <c r="V1743" s="2" t="str">
        <f>IF(ISERR(FIND("12",GERAL[[#This Row],[ODS]])),"NÃO","SIM")</f>
        <v>NÃO</v>
      </c>
      <c r="W1743" s="2" t="str">
        <f>IF(ISERR(FIND("13",GERAL[[#This Row],[ODS]])),"NÃO","SIM")</f>
        <v>NÃO</v>
      </c>
      <c r="X1743" s="2" t="str">
        <f>IF(ISERR(FIND("14",GERAL[[#This Row],[ODS]])),"NÃO","SIM")</f>
        <v>NÃO</v>
      </c>
      <c r="Y1743" s="2" t="str">
        <f>IF(ISERR(FIND("15",GERAL[[#This Row],[ODS]])),"NÃO","SIM")</f>
        <v>NÃO</v>
      </c>
      <c r="Z1743" s="2" t="str">
        <f>IF(ISERR(FIND("16",GERAL[[#This Row],[ODS]])),"NÃO","SIM")</f>
        <v>SIM</v>
      </c>
      <c r="AA1743" s="2" t="str">
        <f>IF(ISERR(FIND("17",GERAL[[#This Row],[ODS]])),"NÃO","SIM")</f>
        <v>NÃO</v>
      </c>
      <c r="AB1743" s="1">
        <v>90.811324500878925</v>
      </c>
      <c r="AC1743" s="1">
        <v>86.723840696944791</v>
      </c>
      <c r="AD1743" s="1">
        <v>77.348157553347818</v>
      </c>
      <c r="AE1743" s="1">
        <v>87.172478158786731</v>
      </c>
      <c r="AF1743" s="1">
        <v>92.032978804392684</v>
      </c>
      <c r="AG1743" s="1" t="str">
        <f>GERAL[[#This Row],[SIGLA]]&amp;GERAL[[#This Row],[CÓD]]</f>
        <v>PASP_IH</v>
      </c>
      <c r="AH1743" s="1">
        <f ca="1">VLOOKUP(GERAL[[#This Row],[REF_NOTA]],BASE_NOTAS[],7,FALSE)</f>
        <v>95.134045108964912</v>
      </c>
      <c r="AI1743" s="31">
        <f ca="1">IF(GERAL[[#This Row],[Nota 2025]]="",0,GERAL[[#This Row],[Nota 2026]]-GERAL[[#This Row],[Nota 2025]])</f>
        <v>3.1010663045722282</v>
      </c>
    </row>
    <row r="1744" spans="1:35" ht="17" x14ac:dyDescent="0.35">
      <c r="A1744" s="2" t="s">
        <v>170</v>
      </c>
      <c r="B1744" s="2" t="s">
        <v>197</v>
      </c>
      <c r="C1744" s="2" t="s">
        <v>217</v>
      </c>
      <c r="D1744" s="15" t="s">
        <v>67</v>
      </c>
      <c r="E1744" s="2" t="s">
        <v>136</v>
      </c>
      <c r="F1744" s="2" t="str">
        <f>VLOOKUP(GERAL[[#This Row],[CÓD]],SEALL,6,FALSE)</f>
        <v>SG</v>
      </c>
      <c r="G174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4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4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44" s="2" t="str">
        <f>VLOOKUP(GERAL[[#This Row],[CÓD]],SEALL,4,FALSE)</f>
        <v>10, 16</v>
      </c>
      <c r="K1744" s="2" t="str">
        <f>IF(ISERR(FIND("01",GERAL[[#This Row],[ODS]])),"NÃO","SIM")</f>
        <v>NÃO</v>
      </c>
      <c r="L1744" s="2" t="str">
        <f>IF(ISERR(FIND("02",GERAL[[#This Row],[ODS]])),"NÃO","SIM")</f>
        <v>NÃO</v>
      </c>
      <c r="M1744" s="2" t="str">
        <f>IF(ISERR(FIND("03",GERAL[[#This Row],[ODS]])),"NÃO","SIM")</f>
        <v>NÃO</v>
      </c>
      <c r="N1744" s="2" t="str">
        <f>IF(ISERR(FIND("04",GERAL[[#This Row],[ODS]])),"NÃO","SIM")</f>
        <v>NÃO</v>
      </c>
      <c r="O1744" s="2" t="str">
        <f>IF(ISERR(FIND("05",GERAL[[#This Row],[ODS]])),"NÃO","SIM")</f>
        <v>NÃO</v>
      </c>
      <c r="P1744" s="2" t="str">
        <f>IF(ISERR(FIND("06",GERAL[[#This Row],[ODS]])),"NÃO","SIM")</f>
        <v>NÃO</v>
      </c>
      <c r="Q1744" s="2" t="str">
        <f>IF(ISERR(FIND("07",GERAL[[#This Row],[ODS]])),"NÃO","SIM")</f>
        <v>NÃO</v>
      </c>
      <c r="R1744" s="2" t="str">
        <f>IF(ISERR(FIND("08",GERAL[[#This Row],[ODS]])),"NÃO","SIM")</f>
        <v>NÃO</v>
      </c>
      <c r="S1744" s="2" t="str">
        <f>IF(ISERR(FIND("09",GERAL[[#This Row],[ODS]])),"NÃO","SIM")</f>
        <v>NÃO</v>
      </c>
      <c r="T1744" s="2" t="str">
        <f>IF(ISERR(FIND("10",GERAL[[#This Row],[ODS]])),"NÃO","SIM")</f>
        <v>SIM</v>
      </c>
      <c r="U1744" s="2" t="str">
        <f>IF(ISERR(FIND("11",GERAL[[#This Row],[ODS]])),"NÃO","SIM")</f>
        <v>NÃO</v>
      </c>
      <c r="V1744" s="2" t="str">
        <f>IF(ISERR(FIND("12",GERAL[[#This Row],[ODS]])),"NÃO","SIM")</f>
        <v>NÃO</v>
      </c>
      <c r="W1744" s="2" t="str">
        <f>IF(ISERR(FIND("13",GERAL[[#This Row],[ODS]])),"NÃO","SIM")</f>
        <v>NÃO</v>
      </c>
      <c r="X1744" s="2" t="str">
        <f>IF(ISERR(FIND("14",GERAL[[#This Row],[ODS]])),"NÃO","SIM")</f>
        <v>NÃO</v>
      </c>
      <c r="Y1744" s="2" t="str">
        <f>IF(ISERR(FIND("15",GERAL[[#This Row],[ODS]])),"NÃO","SIM")</f>
        <v>NÃO</v>
      </c>
      <c r="Z1744" s="2" t="str">
        <f>IF(ISERR(FIND("16",GERAL[[#This Row],[ODS]])),"NÃO","SIM")</f>
        <v>SIM</v>
      </c>
      <c r="AA1744" s="2" t="str">
        <f>IF(ISERR(FIND("17",GERAL[[#This Row],[ODS]])),"NÃO","SIM")</f>
        <v>NÃO</v>
      </c>
      <c r="AB1744" s="1">
        <v>98.627084949990063</v>
      </c>
      <c r="AC1744" s="1">
        <v>93.178160020987207</v>
      </c>
      <c r="AD1744" s="1">
        <v>91.286037261818592</v>
      </c>
      <c r="AE1744" s="1">
        <v>87.095798540931952</v>
      </c>
      <c r="AF1744" s="1">
        <v>96.335956716971978</v>
      </c>
      <c r="AG1744" s="1" t="str">
        <f>GERAL[[#This Row],[SIGLA]]&amp;GERAL[[#This Row],[CÓD]]</f>
        <v>PBSP_IH</v>
      </c>
      <c r="AH1744" s="1">
        <f ca="1">VLOOKUP(GERAL[[#This Row],[REF_NOTA]],BASE_NOTAS[],7,FALSE)</f>
        <v>98.265994150344497</v>
      </c>
      <c r="AI1744" s="31">
        <f ca="1">IF(GERAL[[#This Row],[Nota 2025]]="",0,GERAL[[#This Row],[Nota 2026]]-GERAL[[#This Row],[Nota 2025]])</f>
        <v>1.9300374333725188</v>
      </c>
    </row>
    <row r="1745" spans="1:35" ht="17" x14ac:dyDescent="0.35">
      <c r="A1745" s="2" t="s">
        <v>173</v>
      </c>
      <c r="B1745" s="2" t="s">
        <v>200</v>
      </c>
      <c r="C1745" s="2" t="s">
        <v>217</v>
      </c>
      <c r="D1745" s="15" t="s">
        <v>67</v>
      </c>
      <c r="E1745" s="2" t="s">
        <v>136</v>
      </c>
      <c r="F1745" s="2" t="str">
        <f>VLOOKUP(GERAL[[#This Row],[CÓD]],SEALL,6,FALSE)</f>
        <v>SG</v>
      </c>
      <c r="G174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4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4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45" s="2" t="str">
        <f>VLOOKUP(GERAL[[#This Row],[CÓD]],SEALL,4,FALSE)</f>
        <v>10, 16</v>
      </c>
      <c r="K1745" s="2" t="str">
        <f>IF(ISERR(FIND("01",GERAL[[#This Row],[ODS]])),"NÃO","SIM")</f>
        <v>NÃO</v>
      </c>
      <c r="L1745" s="2" t="str">
        <f>IF(ISERR(FIND("02",GERAL[[#This Row],[ODS]])),"NÃO","SIM")</f>
        <v>NÃO</v>
      </c>
      <c r="M1745" s="2" t="str">
        <f>IF(ISERR(FIND("03",GERAL[[#This Row],[ODS]])),"NÃO","SIM")</f>
        <v>NÃO</v>
      </c>
      <c r="N1745" s="2" t="str">
        <f>IF(ISERR(FIND("04",GERAL[[#This Row],[ODS]])),"NÃO","SIM")</f>
        <v>NÃO</v>
      </c>
      <c r="O1745" s="2" t="str">
        <f>IF(ISERR(FIND("05",GERAL[[#This Row],[ODS]])),"NÃO","SIM")</f>
        <v>NÃO</v>
      </c>
      <c r="P1745" s="2" t="str">
        <f>IF(ISERR(FIND("06",GERAL[[#This Row],[ODS]])),"NÃO","SIM")</f>
        <v>NÃO</v>
      </c>
      <c r="Q1745" s="2" t="str">
        <f>IF(ISERR(FIND("07",GERAL[[#This Row],[ODS]])),"NÃO","SIM")</f>
        <v>NÃO</v>
      </c>
      <c r="R1745" s="2" t="str">
        <f>IF(ISERR(FIND("08",GERAL[[#This Row],[ODS]])),"NÃO","SIM")</f>
        <v>NÃO</v>
      </c>
      <c r="S1745" s="2" t="str">
        <f>IF(ISERR(FIND("09",GERAL[[#This Row],[ODS]])),"NÃO","SIM")</f>
        <v>NÃO</v>
      </c>
      <c r="T1745" s="2" t="str">
        <f>IF(ISERR(FIND("10",GERAL[[#This Row],[ODS]])),"NÃO","SIM")</f>
        <v>SIM</v>
      </c>
      <c r="U1745" s="2" t="str">
        <f>IF(ISERR(FIND("11",GERAL[[#This Row],[ODS]])),"NÃO","SIM")</f>
        <v>NÃO</v>
      </c>
      <c r="V1745" s="2" t="str">
        <f>IF(ISERR(FIND("12",GERAL[[#This Row],[ODS]])),"NÃO","SIM")</f>
        <v>NÃO</v>
      </c>
      <c r="W1745" s="2" t="str">
        <f>IF(ISERR(FIND("13",GERAL[[#This Row],[ODS]])),"NÃO","SIM")</f>
        <v>NÃO</v>
      </c>
      <c r="X1745" s="2" t="str">
        <f>IF(ISERR(FIND("14",GERAL[[#This Row],[ODS]])),"NÃO","SIM")</f>
        <v>NÃO</v>
      </c>
      <c r="Y1745" s="2" t="str">
        <f>IF(ISERR(FIND("15",GERAL[[#This Row],[ODS]])),"NÃO","SIM")</f>
        <v>NÃO</v>
      </c>
      <c r="Z1745" s="2" t="str">
        <f>IF(ISERR(FIND("16",GERAL[[#This Row],[ODS]])),"NÃO","SIM")</f>
        <v>SIM</v>
      </c>
      <c r="AA1745" s="2" t="str">
        <f>IF(ISERR(FIND("17",GERAL[[#This Row],[ODS]])),"NÃO","SIM")</f>
        <v>NÃO</v>
      </c>
      <c r="AB1745" s="1">
        <v>87.797484944750465</v>
      </c>
      <c r="AC1745" s="1">
        <v>58.227903814170503</v>
      </c>
      <c r="AD1745" s="1">
        <v>55.43404594138547</v>
      </c>
      <c r="AE1745" s="1">
        <v>72.380599008023964</v>
      </c>
      <c r="AF1745" s="1">
        <v>70.453537685552675</v>
      </c>
      <c r="AG1745" s="1" t="str">
        <f>GERAL[[#This Row],[SIGLA]]&amp;GERAL[[#This Row],[CÓD]]</f>
        <v>PRSP_IH</v>
      </c>
      <c r="AH1745" s="1">
        <f ca="1">VLOOKUP(GERAL[[#This Row],[REF_NOTA]],BASE_NOTAS[],7,FALSE)</f>
        <v>89.934651704073104</v>
      </c>
      <c r="AI1745" s="31">
        <f ca="1">IF(GERAL[[#This Row],[Nota 2025]]="",0,GERAL[[#This Row],[Nota 2026]]-GERAL[[#This Row],[Nota 2025]])</f>
        <v>19.481114018520429</v>
      </c>
    </row>
    <row r="1746" spans="1:35" ht="17" x14ac:dyDescent="0.35">
      <c r="A1746" s="2" t="s">
        <v>171</v>
      </c>
      <c r="B1746" s="2" t="s">
        <v>198</v>
      </c>
      <c r="C1746" s="2" t="s">
        <v>217</v>
      </c>
      <c r="D1746" s="15" t="s">
        <v>67</v>
      </c>
      <c r="E1746" s="2" t="s">
        <v>136</v>
      </c>
      <c r="F1746" s="2" t="str">
        <f>VLOOKUP(GERAL[[#This Row],[CÓD]],SEALL,6,FALSE)</f>
        <v>SG</v>
      </c>
      <c r="G174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4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4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46" s="2" t="str">
        <f>VLOOKUP(GERAL[[#This Row],[CÓD]],SEALL,4,FALSE)</f>
        <v>10, 16</v>
      </c>
      <c r="K1746" s="2" t="str">
        <f>IF(ISERR(FIND("01",GERAL[[#This Row],[ODS]])),"NÃO","SIM")</f>
        <v>NÃO</v>
      </c>
      <c r="L1746" s="2" t="str">
        <f>IF(ISERR(FIND("02",GERAL[[#This Row],[ODS]])),"NÃO","SIM")</f>
        <v>NÃO</v>
      </c>
      <c r="M1746" s="2" t="str">
        <f>IF(ISERR(FIND("03",GERAL[[#This Row],[ODS]])),"NÃO","SIM")</f>
        <v>NÃO</v>
      </c>
      <c r="N1746" s="2" t="str">
        <f>IF(ISERR(FIND("04",GERAL[[#This Row],[ODS]])),"NÃO","SIM")</f>
        <v>NÃO</v>
      </c>
      <c r="O1746" s="2" t="str">
        <f>IF(ISERR(FIND("05",GERAL[[#This Row],[ODS]])),"NÃO","SIM")</f>
        <v>NÃO</v>
      </c>
      <c r="P1746" s="2" t="str">
        <f>IF(ISERR(FIND("06",GERAL[[#This Row],[ODS]])),"NÃO","SIM")</f>
        <v>NÃO</v>
      </c>
      <c r="Q1746" s="2" t="str">
        <f>IF(ISERR(FIND("07",GERAL[[#This Row],[ODS]])),"NÃO","SIM")</f>
        <v>NÃO</v>
      </c>
      <c r="R1746" s="2" t="str">
        <f>IF(ISERR(FIND("08",GERAL[[#This Row],[ODS]])),"NÃO","SIM")</f>
        <v>NÃO</v>
      </c>
      <c r="S1746" s="2" t="str">
        <f>IF(ISERR(FIND("09",GERAL[[#This Row],[ODS]])),"NÃO","SIM")</f>
        <v>NÃO</v>
      </c>
      <c r="T1746" s="2" t="str">
        <f>IF(ISERR(FIND("10",GERAL[[#This Row],[ODS]])),"NÃO","SIM")</f>
        <v>SIM</v>
      </c>
      <c r="U1746" s="2" t="str">
        <f>IF(ISERR(FIND("11",GERAL[[#This Row],[ODS]])),"NÃO","SIM")</f>
        <v>NÃO</v>
      </c>
      <c r="V1746" s="2" t="str">
        <f>IF(ISERR(FIND("12",GERAL[[#This Row],[ODS]])),"NÃO","SIM")</f>
        <v>NÃO</v>
      </c>
      <c r="W1746" s="2" t="str">
        <f>IF(ISERR(FIND("13",GERAL[[#This Row],[ODS]])),"NÃO","SIM")</f>
        <v>NÃO</v>
      </c>
      <c r="X1746" s="2" t="str">
        <f>IF(ISERR(FIND("14",GERAL[[#This Row],[ODS]])),"NÃO","SIM")</f>
        <v>NÃO</v>
      </c>
      <c r="Y1746" s="2" t="str">
        <f>IF(ISERR(FIND("15",GERAL[[#This Row],[ODS]])),"NÃO","SIM")</f>
        <v>NÃO</v>
      </c>
      <c r="Z1746" s="2" t="str">
        <f>IF(ISERR(FIND("16",GERAL[[#This Row],[ODS]])),"NÃO","SIM")</f>
        <v>SIM</v>
      </c>
      <c r="AA1746" s="2" t="str">
        <f>IF(ISERR(FIND("17",GERAL[[#This Row],[ODS]])),"NÃO","SIM")</f>
        <v>NÃO</v>
      </c>
      <c r="AB1746" s="1">
        <v>64.985469059034244</v>
      </c>
      <c r="AC1746" s="1">
        <v>21.656119058404414</v>
      </c>
      <c r="AD1746" s="1">
        <v>0</v>
      </c>
      <c r="AE1746" s="1">
        <v>4.6237682560281144</v>
      </c>
      <c r="AF1746" s="1">
        <v>84.492583563203041</v>
      </c>
      <c r="AG1746" s="1" t="str">
        <f>GERAL[[#This Row],[SIGLA]]&amp;GERAL[[#This Row],[CÓD]]</f>
        <v>PESP_IH</v>
      </c>
      <c r="AH1746" s="1">
        <f ca="1">VLOOKUP(GERAL[[#This Row],[REF_NOTA]],BASE_NOTAS[],7,FALSE)</f>
        <v>89.704956196725675</v>
      </c>
      <c r="AI1746" s="31">
        <f ca="1">IF(GERAL[[#This Row],[Nota 2025]]="",0,GERAL[[#This Row],[Nota 2026]]-GERAL[[#This Row],[Nota 2025]])</f>
        <v>5.2123726335226337</v>
      </c>
    </row>
    <row r="1747" spans="1:35" ht="17" x14ac:dyDescent="0.35">
      <c r="A1747" s="2" t="s">
        <v>172</v>
      </c>
      <c r="B1747" s="2" t="s">
        <v>199</v>
      </c>
      <c r="C1747" s="2" t="s">
        <v>217</v>
      </c>
      <c r="D1747" s="15" t="s">
        <v>67</v>
      </c>
      <c r="E1747" s="2" t="s">
        <v>136</v>
      </c>
      <c r="F1747" s="2" t="str">
        <f>VLOOKUP(GERAL[[#This Row],[CÓD]],SEALL,6,FALSE)</f>
        <v>SG</v>
      </c>
      <c r="G174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4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4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47" s="2" t="str">
        <f>VLOOKUP(GERAL[[#This Row],[CÓD]],SEALL,4,FALSE)</f>
        <v>10, 16</v>
      </c>
      <c r="K1747" s="2" t="str">
        <f>IF(ISERR(FIND("01",GERAL[[#This Row],[ODS]])),"NÃO","SIM")</f>
        <v>NÃO</v>
      </c>
      <c r="L1747" s="2" t="str">
        <f>IF(ISERR(FIND("02",GERAL[[#This Row],[ODS]])),"NÃO","SIM")</f>
        <v>NÃO</v>
      </c>
      <c r="M1747" s="2" t="str">
        <f>IF(ISERR(FIND("03",GERAL[[#This Row],[ODS]])),"NÃO","SIM")</f>
        <v>NÃO</v>
      </c>
      <c r="N1747" s="2" t="str">
        <f>IF(ISERR(FIND("04",GERAL[[#This Row],[ODS]])),"NÃO","SIM")</f>
        <v>NÃO</v>
      </c>
      <c r="O1747" s="2" t="str">
        <f>IF(ISERR(FIND("05",GERAL[[#This Row],[ODS]])),"NÃO","SIM")</f>
        <v>NÃO</v>
      </c>
      <c r="P1747" s="2" t="str">
        <f>IF(ISERR(FIND("06",GERAL[[#This Row],[ODS]])),"NÃO","SIM")</f>
        <v>NÃO</v>
      </c>
      <c r="Q1747" s="2" t="str">
        <f>IF(ISERR(FIND("07",GERAL[[#This Row],[ODS]])),"NÃO","SIM")</f>
        <v>NÃO</v>
      </c>
      <c r="R1747" s="2" t="str">
        <f>IF(ISERR(FIND("08",GERAL[[#This Row],[ODS]])),"NÃO","SIM")</f>
        <v>NÃO</v>
      </c>
      <c r="S1747" s="2" t="str">
        <f>IF(ISERR(FIND("09",GERAL[[#This Row],[ODS]])),"NÃO","SIM")</f>
        <v>NÃO</v>
      </c>
      <c r="T1747" s="2" t="str">
        <f>IF(ISERR(FIND("10",GERAL[[#This Row],[ODS]])),"NÃO","SIM")</f>
        <v>SIM</v>
      </c>
      <c r="U1747" s="2" t="str">
        <f>IF(ISERR(FIND("11",GERAL[[#This Row],[ODS]])),"NÃO","SIM")</f>
        <v>NÃO</v>
      </c>
      <c r="V1747" s="2" t="str">
        <f>IF(ISERR(FIND("12",GERAL[[#This Row],[ODS]])),"NÃO","SIM")</f>
        <v>NÃO</v>
      </c>
      <c r="W1747" s="2" t="str">
        <f>IF(ISERR(FIND("13",GERAL[[#This Row],[ODS]])),"NÃO","SIM")</f>
        <v>NÃO</v>
      </c>
      <c r="X1747" s="2" t="str">
        <f>IF(ISERR(FIND("14",GERAL[[#This Row],[ODS]])),"NÃO","SIM")</f>
        <v>NÃO</v>
      </c>
      <c r="Y1747" s="2" t="str">
        <f>IF(ISERR(FIND("15",GERAL[[#This Row],[ODS]])),"NÃO","SIM")</f>
        <v>NÃO</v>
      </c>
      <c r="Z1747" s="2" t="str">
        <f>IF(ISERR(FIND("16",GERAL[[#This Row],[ODS]])),"NÃO","SIM")</f>
        <v>SIM</v>
      </c>
      <c r="AA1747" s="2" t="str">
        <f>IF(ISERR(FIND("17",GERAL[[#This Row],[ODS]])),"NÃO","SIM")</f>
        <v>NÃO</v>
      </c>
      <c r="AB1747" s="1">
        <v>91.149001867096871</v>
      </c>
      <c r="AC1747" s="1">
        <v>69.196587127330005</v>
      </c>
      <c r="AD1747" s="1">
        <v>58.731717397761614</v>
      </c>
      <c r="AE1747" s="1">
        <v>77.907952246601596</v>
      </c>
      <c r="AF1747" s="1">
        <v>91.609068546481197</v>
      </c>
      <c r="AG1747" s="1" t="str">
        <f>GERAL[[#This Row],[SIGLA]]&amp;GERAL[[#This Row],[CÓD]]</f>
        <v>PISP_IH</v>
      </c>
      <c r="AH1747" s="1">
        <f ca="1">VLOOKUP(GERAL[[#This Row],[REF_NOTA]],BASE_NOTAS[],7,FALSE)</f>
        <v>97.865672754593774</v>
      </c>
      <c r="AI1747" s="31">
        <f ca="1">IF(GERAL[[#This Row],[Nota 2025]]="",0,GERAL[[#This Row],[Nota 2026]]-GERAL[[#This Row],[Nota 2025]])</f>
        <v>6.2566042081125772</v>
      </c>
    </row>
    <row r="1748" spans="1:35" ht="17" x14ac:dyDescent="0.35">
      <c r="A1748" s="2" t="s">
        <v>174</v>
      </c>
      <c r="B1748" s="2" t="s">
        <v>201</v>
      </c>
      <c r="C1748" s="2" t="s">
        <v>217</v>
      </c>
      <c r="D1748" s="15" t="s">
        <v>67</v>
      </c>
      <c r="E1748" s="2" t="s">
        <v>136</v>
      </c>
      <c r="F1748" s="2" t="str">
        <f>VLOOKUP(GERAL[[#This Row],[CÓD]],SEALL,6,FALSE)</f>
        <v>SG</v>
      </c>
      <c r="G174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4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4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48" s="2" t="str">
        <f>VLOOKUP(GERAL[[#This Row],[CÓD]],SEALL,4,FALSE)</f>
        <v>10, 16</v>
      </c>
      <c r="K1748" s="2" t="str">
        <f>IF(ISERR(FIND("01",GERAL[[#This Row],[ODS]])),"NÃO","SIM")</f>
        <v>NÃO</v>
      </c>
      <c r="L1748" s="2" t="str">
        <f>IF(ISERR(FIND("02",GERAL[[#This Row],[ODS]])),"NÃO","SIM")</f>
        <v>NÃO</v>
      </c>
      <c r="M1748" s="2" t="str">
        <f>IF(ISERR(FIND("03",GERAL[[#This Row],[ODS]])),"NÃO","SIM")</f>
        <v>NÃO</v>
      </c>
      <c r="N1748" s="2" t="str">
        <f>IF(ISERR(FIND("04",GERAL[[#This Row],[ODS]])),"NÃO","SIM")</f>
        <v>NÃO</v>
      </c>
      <c r="O1748" s="2" t="str">
        <f>IF(ISERR(FIND("05",GERAL[[#This Row],[ODS]])),"NÃO","SIM")</f>
        <v>NÃO</v>
      </c>
      <c r="P1748" s="2" t="str">
        <f>IF(ISERR(FIND("06",GERAL[[#This Row],[ODS]])),"NÃO","SIM")</f>
        <v>NÃO</v>
      </c>
      <c r="Q1748" s="2" t="str">
        <f>IF(ISERR(FIND("07",GERAL[[#This Row],[ODS]])),"NÃO","SIM")</f>
        <v>NÃO</v>
      </c>
      <c r="R1748" s="2" t="str">
        <f>IF(ISERR(FIND("08",GERAL[[#This Row],[ODS]])),"NÃO","SIM")</f>
        <v>NÃO</v>
      </c>
      <c r="S1748" s="2" t="str">
        <f>IF(ISERR(FIND("09",GERAL[[#This Row],[ODS]])),"NÃO","SIM")</f>
        <v>NÃO</v>
      </c>
      <c r="T1748" s="2" t="str">
        <f>IF(ISERR(FIND("10",GERAL[[#This Row],[ODS]])),"NÃO","SIM")</f>
        <v>SIM</v>
      </c>
      <c r="U1748" s="2" t="str">
        <f>IF(ISERR(FIND("11",GERAL[[#This Row],[ODS]])),"NÃO","SIM")</f>
        <v>NÃO</v>
      </c>
      <c r="V1748" s="2" t="str">
        <f>IF(ISERR(FIND("12",GERAL[[#This Row],[ODS]])),"NÃO","SIM")</f>
        <v>NÃO</v>
      </c>
      <c r="W1748" s="2" t="str">
        <f>IF(ISERR(FIND("13",GERAL[[#This Row],[ODS]])),"NÃO","SIM")</f>
        <v>NÃO</v>
      </c>
      <c r="X1748" s="2" t="str">
        <f>IF(ISERR(FIND("14",GERAL[[#This Row],[ODS]])),"NÃO","SIM")</f>
        <v>NÃO</v>
      </c>
      <c r="Y1748" s="2" t="str">
        <f>IF(ISERR(FIND("15",GERAL[[#This Row],[ODS]])),"NÃO","SIM")</f>
        <v>NÃO</v>
      </c>
      <c r="Z1748" s="2" t="str">
        <f>IF(ISERR(FIND("16",GERAL[[#This Row],[ODS]])),"NÃO","SIM")</f>
        <v>SIM</v>
      </c>
      <c r="AA1748" s="2" t="str">
        <f>IF(ISERR(FIND("17",GERAL[[#This Row],[ODS]])),"NÃO","SIM")</f>
        <v>NÃO</v>
      </c>
      <c r="AB1748" s="1">
        <v>0</v>
      </c>
      <c r="AC1748" s="1">
        <v>39.210453875995611</v>
      </c>
      <c r="AD1748" s="1">
        <v>8.1581824301905357</v>
      </c>
      <c r="AE1748" s="1">
        <v>0</v>
      </c>
      <c r="AF1748" s="1">
        <v>62.515279941382843</v>
      </c>
      <c r="AG1748" s="1" t="str">
        <f>GERAL[[#This Row],[SIGLA]]&amp;GERAL[[#This Row],[CÓD]]</f>
        <v>RJSP_IH</v>
      </c>
      <c r="AH1748" s="1">
        <f ca="1">VLOOKUP(GERAL[[#This Row],[REF_NOTA]],BASE_NOTAS[],7,FALSE)</f>
        <v>37.053759599522053</v>
      </c>
      <c r="AI1748" s="31">
        <f ca="1">IF(GERAL[[#This Row],[Nota 2025]]="",0,GERAL[[#This Row],[Nota 2026]]-GERAL[[#This Row],[Nota 2025]])</f>
        <v>-25.46152034186079</v>
      </c>
    </row>
    <row r="1749" spans="1:35" ht="17" x14ac:dyDescent="0.35">
      <c r="A1749" s="2" t="s">
        <v>175</v>
      </c>
      <c r="B1749" s="2" t="s">
        <v>202</v>
      </c>
      <c r="C1749" s="2" t="s">
        <v>217</v>
      </c>
      <c r="D1749" s="15" t="s">
        <v>67</v>
      </c>
      <c r="E1749" s="2" t="s">
        <v>136</v>
      </c>
      <c r="F1749" s="2" t="str">
        <f>VLOOKUP(GERAL[[#This Row],[CÓD]],SEALL,6,FALSE)</f>
        <v>SG</v>
      </c>
      <c r="G174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4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4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49" s="2" t="str">
        <f>VLOOKUP(GERAL[[#This Row],[CÓD]],SEALL,4,FALSE)</f>
        <v>10, 16</v>
      </c>
      <c r="K1749" s="2" t="str">
        <f>IF(ISERR(FIND("01",GERAL[[#This Row],[ODS]])),"NÃO","SIM")</f>
        <v>NÃO</v>
      </c>
      <c r="L1749" s="2" t="str">
        <f>IF(ISERR(FIND("02",GERAL[[#This Row],[ODS]])),"NÃO","SIM")</f>
        <v>NÃO</v>
      </c>
      <c r="M1749" s="2" t="str">
        <f>IF(ISERR(FIND("03",GERAL[[#This Row],[ODS]])),"NÃO","SIM")</f>
        <v>NÃO</v>
      </c>
      <c r="N1749" s="2" t="str">
        <f>IF(ISERR(FIND("04",GERAL[[#This Row],[ODS]])),"NÃO","SIM")</f>
        <v>NÃO</v>
      </c>
      <c r="O1749" s="2" t="str">
        <f>IF(ISERR(FIND("05",GERAL[[#This Row],[ODS]])),"NÃO","SIM")</f>
        <v>NÃO</v>
      </c>
      <c r="P1749" s="2" t="str">
        <f>IF(ISERR(FIND("06",GERAL[[#This Row],[ODS]])),"NÃO","SIM")</f>
        <v>NÃO</v>
      </c>
      <c r="Q1749" s="2" t="str">
        <f>IF(ISERR(FIND("07",GERAL[[#This Row],[ODS]])),"NÃO","SIM")</f>
        <v>NÃO</v>
      </c>
      <c r="R1749" s="2" t="str">
        <f>IF(ISERR(FIND("08",GERAL[[#This Row],[ODS]])),"NÃO","SIM")</f>
        <v>NÃO</v>
      </c>
      <c r="S1749" s="2" t="str">
        <f>IF(ISERR(FIND("09",GERAL[[#This Row],[ODS]])),"NÃO","SIM")</f>
        <v>NÃO</v>
      </c>
      <c r="T1749" s="2" t="str">
        <f>IF(ISERR(FIND("10",GERAL[[#This Row],[ODS]])),"NÃO","SIM")</f>
        <v>SIM</v>
      </c>
      <c r="U1749" s="2" t="str">
        <f>IF(ISERR(FIND("11",GERAL[[#This Row],[ODS]])),"NÃO","SIM")</f>
        <v>NÃO</v>
      </c>
      <c r="V1749" s="2" t="str">
        <f>IF(ISERR(FIND("12",GERAL[[#This Row],[ODS]])),"NÃO","SIM")</f>
        <v>NÃO</v>
      </c>
      <c r="W1749" s="2" t="str">
        <f>IF(ISERR(FIND("13",GERAL[[#This Row],[ODS]])),"NÃO","SIM")</f>
        <v>NÃO</v>
      </c>
      <c r="X1749" s="2" t="str">
        <f>IF(ISERR(FIND("14",GERAL[[#This Row],[ODS]])),"NÃO","SIM")</f>
        <v>NÃO</v>
      </c>
      <c r="Y1749" s="2" t="str">
        <f>IF(ISERR(FIND("15",GERAL[[#This Row],[ODS]])),"NÃO","SIM")</f>
        <v>NÃO</v>
      </c>
      <c r="Z1749" s="2" t="str">
        <f>IF(ISERR(FIND("16",GERAL[[#This Row],[ODS]])),"NÃO","SIM")</f>
        <v>SIM</v>
      </c>
      <c r="AA1749" s="2" t="str">
        <f>IF(ISERR(FIND("17",GERAL[[#This Row],[ODS]])),"NÃO","SIM")</f>
        <v>NÃO</v>
      </c>
      <c r="AB1749" s="1">
        <v>83.693193391572294</v>
      </c>
      <c r="AC1749" s="1">
        <v>69.879793298507977</v>
      </c>
      <c r="AD1749" s="1">
        <v>39.174898675492884</v>
      </c>
      <c r="AE1749" s="1">
        <v>53.20490081459041</v>
      </c>
      <c r="AF1749" s="1">
        <v>92.45849664090494</v>
      </c>
      <c r="AG1749" s="1" t="str">
        <f>GERAL[[#This Row],[SIGLA]]&amp;GERAL[[#This Row],[CÓD]]</f>
        <v>RNSP_IH</v>
      </c>
      <c r="AH1749" s="1">
        <f ca="1">VLOOKUP(GERAL[[#This Row],[REF_NOTA]],BASE_NOTAS[],7,FALSE)</f>
        <v>78.727121994335732</v>
      </c>
      <c r="AI1749" s="31">
        <f ca="1">IF(GERAL[[#This Row],[Nota 2025]]="",0,GERAL[[#This Row],[Nota 2026]]-GERAL[[#This Row],[Nota 2025]])</f>
        <v>-13.731374646569208</v>
      </c>
    </row>
    <row r="1750" spans="1:35" ht="17" x14ac:dyDescent="0.35">
      <c r="A1750" s="2" t="s">
        <v>178</v>
      </c>
      <c r="B1750" s="2" t="s">
        <v>205</v>
      </c>
      <c r="C1750" s="2" t="s">
        <v>217</v>
      </c>
      <c r="D1750" s="15" t="s">
        <v>67</v>
      </c>
      <c r="E1750" s="2" t="s">
        <v>136</v>
      </c>
      <c r="F1750" s="2" t="str">
        <f>VLOOKUP(GERAL[[#This Row],[CÓD]],SEALL,6,FALSE)</f>
        <v>SG</v>
      </c>
      <c r="G175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5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5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50" s="2" t="str">
        <f>VLOOKUP(GERAL[[#This Row],[CÓD]],SEALL,4,FALSE)</f>
        <v>10, 16</v>
      </c>
      <c r="K1750" s="2" t="str">
        <f>IF(ISERR(FIND("01",GERAL[[#This Row],[ODS]])),"NÃO","SIM")</f>
        <v>NÃO</v>
      </c>
      <c r="L1750" s="2" t="str">
        <f>IF(ISERR(FIND("02",GERAL[[#This Row],[ODS]])),"NÃO","SIM")</f>
        <v>NÃO</v>
      </c>
      <c r="M1750" s="2" t="str">
        <f>IF(ISERR(FIND("03",GERAL[[#This Row],[ODS]])),"NÃO","SIM")</f>
        <v>NÃO</v>
      </c>
      <c r="N1750" s="2" t="str">
        <f>IF(ISERR(FIND("04",GERAL[[#This Row],[ODS]])),"NÃO","SIM")</f>
        <v>NÃO</v>
      </c>
      <c r="O1750" s="2" t="str">
        <f>IF(ISERR(FIND("05",GERAL[[#This Row],[ODS]])),"NÃO","SIM")</f>
        <v>NÃO</v>
      </c>
      <c r="P1750" s="2" t="str">
        <f>IF(ISERR(FIND("06",GERAL[[#This Row],[ODS]])),"NÃO","SIM")</f>
        <v>NÃO</v>
      </c>
      <c r="Q1750" s="2" t="str">
        <f>IF(ISERR(FIND("07",GERAL[[#This Row],[ODS]])),"NÃO","SIM")</f>
        <v>NÃO</v>
      </c>
      <c r="R1750" s="2" t="str">
        <f>IF(ISERR(FIND("08",GERAL[[#This Row],[ODS]])),"NÃO","SIM")</f>
        <v>NÃO</v>
      </c>
      <c r="S1750" s="2" t="str">
        <f>IF(ISERR(FIND("09",GERAL[[#This Row],[ODS]])),"NÃO","SIM")</f>
        <v>NÃO</v>
      </c>
      <c r="T1750" s="2" t="str">
        <f>IF(ISERR(FIND("10",GERAL[[#This Row],[ODS]])),"NÃO","SIM")</f>
        <v>SIM</v>
      </c>
      <c r="U1750" s="2" t="str">
        <f>IF(ISERR(FIND("11",GERAL[[#This Row],[ODS]])),"NÃO","SIM")</f>
        <v>NÃO</v>
      </c>
      <c r="V1750" s="2" t="str">
        <f>IF(ISERR(FIND("12",GERAL[[#This Row],[ODS]])),"NÃO","SIM")</f>
        <v>NÃO</v>
      </c>
      <c r="W1750" s="2" t="str">
        <f>IF(ISERR(FIND("13",GERAL[[#This Row],[ODS]])),"NÃO","SIM")</f>
        <v>NÃO</v>
      </c>
      <c r="X1750" s="2" t="str">
        <f>IF(ISERR(FIND("14",GERAL[[#This Row],[ODS]])),"NÃO","SIM")</f>
        <v>NÃO</v>
      </c>
      <c r="Y1750" s="2" t="str">
        <f>IF(ISERR(FIND("15",GERAL[[#This Row],[ODS]])),"NÃO","SIM")</f>
        <v>NÃO</v>
      </c>
      <c r="Z1750" s="2" t="str">
        <f>IF(ISERR(FIND("16",GERAL[[#This Row],[ODS]])),"NÃO","SIM")</f>
        <v>SIM</v>
      </c>
      <c r="AA1750" s="2" t="str">
        <f>IF(ISERR(FIND("17",GERAL[[#This Row],[ODS]])),"NÃO","SIM")</f>
        <v>NÃO</v>
      </c>
      <c r="AB1750" s="1">
        <v>96.175470993657527</v>
      </c>
      <c r="AC1750" s="1">
        <v>90.410145810214345</v>
      </c>
      <c r="AD1750" s="1">
        <v>75.924286387241466</v>
      </c>
      <c r="AE1750" s="1">
        <v>83.183684289070527</v>
      </c>
      <c r="AF1750" s="1">
        <v>90.867306970638168</v>
      </c>
      <c r="AG1750" s="1" t="str">
        <f>GERAL[[#This Row],[SIGLA]]&amp;GERAL[[#This Row],[CÓD]]</f>
        <v>RSSP_IH</v>
      </c>
      <c r="AH1750" s="1">
        <f ca="1">VLOOKUP(GERAL[[#This Row],[REF_NOTA]],BASE_NOTAS[],7,FALSE)</f>
        <v>89.2223939686356</v>
      </c>
      <c r="AI1750" s="31">
        <f ca="1">IF(GERAL[[#This Row],[Nota 2025]]="",0,GERAL[[#This Row],[Nota 2026]]-GERAL[[#This Row],[Nota 2025]])</f>
        <v>-1.6449130020025677</v>
      </c>
    </row>
    <row r="1751" spans="1:35" ht="17" x14ac:dyDescent="0.35">
      <c r="A1751" s="2" t="s">
        <v>176</v>
      </c>
      <c r="B1751" s="2" t="s">
        <v>203</v>
      </c>
      <c r="C1751" s="2" t="s">
        <v>217</v>
      </c>
      <c r="D1751" s="15" t="s">
        <v>67</v>
      </c>
      <c r="E1751" s="2" t="s">
        <v>136</v>
      </c>
      <c r="F1751" s="2" t="str">
        <f>VLOOKUP(GERAL[[#This Row],[CÓD]],SEALL,6,FALSE)</f>
        <v>SG</v>
      </c>
      <c r="G175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5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5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51" s="2" t="str">
        <f>VLOOKUP(GERAL[[#This Row],[CÓD]],SEALL,4,FALSE)</f>
        <v>10, 16</v>
      </c>
      <c r="K1751" s="2" t="str">
        <f>IF(ISERR(FIND("01",GERAL[[#This Row],[ODS]])),"NÃO","SIM")</f>
        <v>NÃO</v>
      </c>
      <c r="L1751" s="2" t="str">
        <f>IF(ISERR(FIND("02",GERAL[[#This Row],[ODS]])),"NÃO","SIM")</f>
        <v>NÃO</v>
      </c>
      <c r="M1751" s="2" t="str">
        <f>IF(ISERR(FIND("03",GERAL[[#This Row],[ODS]])),"NÃO","SIM")</f>
        <v>NÃO</v>
      </c>
      <c r="N1751" s="2" t="str">
        <f>IF(ISERR(FIND("04",GERAL[[#This Row],[ODS]])),"NÃO","SIM")</f>
        <v>NÃO</v>
      </c>
      <c r="O1751" s="2" t="str">
        <f>IF(ISERR(FIND("05",GERAL[[#This Row],[ODS]])),"NÃO","SIM")</f>
        <v>NÃO</v>
      </c>
      <c r="P1751" s="2" t="str">
        <f>IF(ISERR(FIND("06",GERAL[[#This Row],[ODS]])),"NÃO","SIM")</f>
        <v>NÃO</v>
      </c>
      <c r="Q1751" s="2" t="str">
        <f>IF(ISERR(FIND("07",GERAL[[#This Row],[ODS]])),"NÃO","SIM")</f>
        <v>NÃO</v>
      </c>
      <c r="R1751" s="2" t="str">
        <f>IF(ISERR(FIND("08",GERAL[[#This Row],[ODS]])),"NÃO","SIM")</f>
        <v>NÃO</v>
      </c>
      <c r="S1751" s="2" t="str">
        <f>IF(ISERR(FIND("09",GERAL[[#This Row],[ODS]])),"NÃO","SIM")</f>
        <v>NÃO</v>
      </c>
      <c r="T1751" s="2" t="str">
        <f>IF(ISERR(FIND("10",GERAL[[#This Row],[ODS]])),"NÃO","SIM")</f>
        <v>SIM</v>
      </c>
      <c r="U1751" s="2" t="str">
        <f>IF(ISERR(FIND("11",GERAL[[#This Row],[ODS]])),"NÃO","SIM")</f>
        <v>NÃO</v>
      </c>
      <c r="V1751" s="2" t="str">
        <f>IF(ISERR(FIND("12",GERAL[[#This Row],[ODS]])),"NÃO","SIM")</f>
        <v>NÃO</v>
      </c>
      <c r="W1751" s="2" t="str">
        <f>IF(ISERR(FIND("13",GERAL[[#This Row],[ODS]])),"NÃO","SIM")</f>
        <v>NÃO</v>
      </c>
      <c r="X1751" s="2" t="str">
        <f>IF(ISERR(FIND("14",GERAL[[#This Row],[ODS]])),"NÃO","SIM")</f>
        <v>NÃO</v>
      </c>
      <c r="Y1751" s="2" t="str">
        <f>IF(ISERR(FIND("15",GERAL[[#This Row],[ODS]])),"NÃO","SIM")</f>
        <v>NÃO</v>
      </c>
      <c r="Z1751" s="2" t="str">
        <f>IF(ISERR(FIND("16",GERAL[[#This Row],[ODS]])),"NÃO","SIM")</f>
        <v>SIM</v>
      </c>
      <c r="AA1751" s="2" t="str">
        <f>IF(ISERR(FIND("17",GERAL[[#This Row],[ODS]])),"NÃO","SIM")</f>
        <v>NÃO</v>
      </c>
      <c r="AB1751" s="1">
        <v>89.15010725734524</v>
      </c>
      <c r="AC1751" s="1">
        <v>69.223592991306589</v>
      </c>
      <c r="AD1751" s="1">
        <v>51.547046283242416</v>
      </c>
      <c r="AE1751" s="1">
        <v>73.423146165882201</v>
      </c>
      <c r="AF1751" s="1">
        <v>86.475390064427444</v>
      </c>
      <c r="AG1751" s="1" t="str">
        <f>GERAL[[#This Row],[SIGLA]]&amp;GERAL[[#This Row],[CÓD]]</f>
        <v>ROSP_IH</v>
      </c>
      <c r="AH1751" s="1">
        <f ca="1">VLOOKUP(GERAL[[#This Row],[REF_NOTA]],BASE_NOTAS[],7,FALSE)</f>
        <v>93.380936708915002</v>
      </c>
      <c r="AI1751" s="31">
        <f ca="1">IF(GERAL[[#This Row],[Nota 2025]]="",0,GERAL[[#This Row],[Nota 2026]]-GERAL[[#This Row],[Nota 2025]])</f>
        <v>6.9055466444875577</v>
      </c>
    </row>
    <row r="1752" spans="1:35" ht="17" x14ac:dyDescent="0.35">
      <c r="A1752" s="2" t="s">
        <v>177</v>
      </c>
      <c r="B1752" s="2" t="s">
        <v>204</v>
      </c>
      <c r="C1752" s="2" t="s">
        <v>217</v>
      </c>
      <c r="D1752" s="15" t="s">
        <v>67</v>
      </c>
      <c r="E1752" s="2" t="s">
        <v>136</v>
      </c>
      <c r="F1752" s="2" t="str">
        <f>VLOOKUP(GERAL[[#This Row],[CÓD]],SEALL,6,FALSE)</f>
        <v>SG</v>
      </c>
      <c r="G175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5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5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52" s="2" t="str">
        <f>VLOOKUP(GERAL[[#This Row],[CÓD]],SEALL,4,FALSE)</f>
        <v>10, 16</v>
      </c>
      <c r="K1752" s="2" t="str">
        <f>IF(ISERR(FIND("01",GERAL[[#This Row],[ODS]])),"NÃO","SIM")</f>
        <v>NÃO</v>
      </c>
      <c r="L1752" s="2" t="str">
        <f>IF(ISERR(FIND("02",GERAL[[#This Row],[ODS]])),"NÃO","SIM")</f>
        <v>NÃO</v>
      </c>
      <c r="M1752" s="2" t="str">
        <f>IF(ISERR(FIND("03",GERAL[[#This Row],[ODS]])),"NÃO","SIM")</f>
        <v>NÃO</v>
      </c>
      <c r="N1752" s="2" t="str">
        <f>IF(ISERR(FIND("04",GERAL[[#This Row],[ODS]])),"NÃO","SIM")</f>
        <v>NÃO</v>
      </c>
      <c r="O1752" s="2" t="str">
        <f>IF(ISERR(FIND("05",GERAL[[#This Row],[ODS]])),"NÃO","SIM")</f>
        <v>NÃO</v>
      </c>
      <c r="P1752" s="2" t="str">
        <f>IF(ISERR(FIND("06",GERAL[[#This Row],[ODS]])),"NÃO","SIM")</f>
        <v>NÃO</v>
      </c>
      <c r="Q1752" s="2" t="str">
        <f>IF(ISERR(FIND("07",GERAL[[#This Row],[ODS]])),"NÃO","SIM")</f>
        <v>NÃO</v>
      </c>
      <c r="R1752" s="2" t="str">
        <f>IF(ISERR(FIND("08",GERAL[[#This Row],[ODS]])),"NÃO","SIM")</f>
        <v>NÃO</v>
      </c>
      <c r="S1752" s="2" t="str">
        <f>IF(ISERR(FIND("09",GERAL[[#This Row],[ODS]])),"NÃO","SIM")</f>
        <v>NÃO</v>
      </c>
      <c r="T1752" s="2" t="str">
        <f>IF(ISERR(FIND("10",GERAL[[#This Row],[ODS]])),"NÃO","SIM")</f>
        <v>SIM</v>
      </c>
      <c r="U1752" s="2" t="str">
        <f>IF(ISERR(FIND("11",GERAL[[#This Row],[ODS]])),"NÃO","SIM")</f>
        <v>NÃO</v>
      </c>
      <c r="V1752" s="2" t="str">
        <f>IF(ISERR(FIND("12",GERAL[[#This Row],[ODS]])),"NÃO","SIM")</f>
        <v>NÃO</v>
      </c>
      <c r="W1752" s="2" t="str">
        <f>IF(ISERR(FIND("13",GERAL[[#This Row],[ODS]])),"NÃO","SIM")</f>
        <v>NÃO</v>
      </c>
      <c r="X1752" s="2" t="str">
        <f>IF(ISERR(FIND("14",GERAL[[#This Row],[ODS]])),"NÃO","SIM")</f>
        <v>NÃO</v>
      </c>
      <c r="Y1752" s="2" t="str">
        <f>IF(ISERR(FIND("15",GERAL[[#This Row],[ODS]])),"NÃO","SIM")</f>
        <v>NÃO</v>
      </c>
      <c r="Z1752" s="2" t="str">
        <f>IF(ISERR(FIND("16",GERAL[[#This Row],[ODS]])),"NÃO","SIM")</f>
        <v>SIM</v>
      </c>
      <c r="AA1752" s="2" t="str">
        <f>IF(ISERR(FIND("17",GERAL[[#This Row],[ODS]])),"NÃO","SIM")</f>
        <v>NÃO</v>
      </c>
      <c r="AB1752" s="1">
        <v>63.601133217408176</v>
      </c>
      <c r="AC1752" s="1">
        <v>0</v>
      </c>
      <c r="AD1752" s="1">
        <v>29.003800854602233</v>
      </c>
      <c r="AE1752" s="1">
        <v>61.276805460470911</v>
      </c>
      <c r="AF1752" s="1">
        <v>76.393101076108124</v>
      </c>
      <c r="AG1752" s="1" t="str">
        <f>GERAL[[#This Row],[SIGLA]]&amp;GERAL[[#This Row],[CÓD]]</f>
        <v>RRSP_IH</v>
      </c>
      <c r="AH1752" s="1">
        <f ca="1">VLOOKUP(GERAL[[#This Row],[REF_NOTA]],BASE_NOTAS[],7,FALSE)</f>
        <v>70.015988632220242</v>
      </c>
      <c r="AI1752" s="31">
        <f ca="1">IF(GERAL[[#This Row],[Nota 2025]]="",0,GERAL[[#This Row],[Nota 2026]]-GERAL[[#This Row],[Nota 2025]])</f>
        <v>-6.3771124438878815</v>
      </c>
    </row>
    <row r="1753" spans="1:35" ht="17" x14ac:dyDescent="0.35">
      <c r="A1753" s="2" t="s">
        <v>179</v>
      </c>
      <c r="B1753" s="2" t="s">
        <v>194</v>
      </c>
      <c r="C1753" s="2" t="s">
        <v>217</v>
      </c>
      <c r="D1753" s="15" t="s">
        <v>67</v>
      </c>
      <c r="E1753" s="2" t="s">
        <v>136</v>
      </c>
      <c r="F1753" s="2" t="str">
        <f>VLOOKUP(GERAL[[#This Row],[CÓD]],SEALL,6,FALSE)</f>
        <v>SG</v>
      </c>
      <c r="G175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5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5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53" s="2" t="str">
        <f>VLOOKUP(GERAL[[#This Row],[CÓD]],SEALL,4,FALSE)</f>
        <v>10, 16</v>
      </c>
      <c r="K1753" s="2" t="str">
        <f>IF(ISERR(FIND("01",GERAL[[#This Row],[ODS]])),"NÃO","SIM")</f>
        <v>NÃO</v>
      </c>
      <c r="L1753" s="2" t="str">
        <f>IF(ISERR(FIND("02",GERAL[[#This Row],[ODS]])),"NÃO","SIM")</f>
        <v>NÃO</v>
      </c>
      <c r="M1753" s="2" t="str">
        <f>IF(ISERR(FIND("03",GERAL[[#This Row],[ODS]])),"NÃO","SIM")</f>
        <v>NÃO</v>
      </c>
      <c r="N1753" s="2" t="str">
        <f>IF(ISERR(FIND("04",GERAL[[#This Row],[ODS]])),"NÃO","SIM")</f>
        <v>NÃO</v>
      </c>
      <c r="O1753" s="2" t="str">
        <f>IF(ISERR(FIND("05",GERAL[[#This Row],[ODS]])),"NÃO","SIM")</f>
        <v>NÃO</v>
      </c>
      <c r="P1753" s="2" t="str">
        <f>IF(ISERR(FIND("06",GERAL[[#This Row],[ODS]])),"NÃO","SIM")</f>
        <v>NÃO</v>
      </c>
      <c r="Q1753" s="2" t="str">
        <f>IF(ISERR(FIND("07",GERAL[[#This Row],[ODS]])),"NÃO","SIM")</f>
        <v>NÃO</v>
      </c>
      <c r="R1753" s="2" t="str">
        <f>IF(ISERR(FIND("08",GERAL[[#This Row],[ODS]])),"NÃO","SIM")</f>
        <v>NÃO</v>
      </c>
      <c r="S1753" s="2" t="str">
        <f>IF(ISERR(FIND("09",GERAL[[#This Row],[ODS]])),"NÃO","SIM")</f>
        <v>NÃO</v>
      </c>
      <c r="T1753" s="2" t="str">
        <f>IF(ISERR(FIND("10",GERAL[[#This Row],[ODS]])),"NÃO","SIM")</f>
        <v>SIM</v>
      </c>
      <c r="U1753" s="2" t="str">
        <f>IF(ISERR(FIND("11",GERAL[[#This Row],[ODS]])),"NÃO","SIM")</f>
        <v>NÃO</v>
      </c>
      <c r="V1753" s="2" t="str">
        <f>IF(ISERR(FIND("12",GERAL[[#This Row],[ODS]])),"NÃO","SIM")</f>
        <v>NÃO</v>
      </c>
      <c r="W1753" s="2" t="str">
        <f>IF(ISERR(FIND("13",GERAL[[#This Row],[ODS]])),"NÃO","SIM")</f>
        <v>NÃO</v>
      </c>
      <c r="X1753" s="2" t="str">
        <f>IF(ISERR(FIND("14",GERAL[[#This Row],[ODS]])),"NÃO","SIM")</f>
        <v>NÃO</v>
      </c>
      <c r="Y1753" s="2" t="str">
        <f>IF(ISERR(FIND("15",GERAL[[#This Row],[ODS]])),"NÃO","SIM")</f>
        <v>NÃO</v>
      </c>
      <c r="Z1753" s="2" t="str">
        <f>IF(ISERR(FIND("16",GERAL[[#This Row],[ODS]])),"NÃO","SIM")</f>
        <v>SIM</v>
      </c>
      <c r="AA1753" s="2" t="str">
        <f>IF(ISERR(FIND("17",GERAL[[#This Row],[ODS]])),"NÃO","SIM")</f>
        <v>NÃO</v>
      </c>
      <c r="AB1753" s="1">
        <v>94.262879778826928</v>
      </c>
      <c r="AC1753" s="1">
        <v>81.512072907317076</v>
      </c>
      <c r="AD1753" s="1">
        <v>67.216972471869298</v>
      </c>
      <c r="AE1753" s="1">
        <v>80.380851083731613</v>
      </c>
      <c r="AF1753" s="1">
        <v>60.448595898430142</v>
      </c>
      <c r="AG1753" s="1" t="str">
        <f>GERAL[[#This Row],[SIGLA]]&amp;GERAL[[#This Row],[CÓD]]</f>
        <v>SCSP_IH</v>
      </c>
      <c r="AH1753" s="1">
        <f ca="1">VLOOKUP(GERAL[[#This Row],[REF_NOTA]],BASE_NOTAS[],7,FALSE)</f>
        <v>66.97458188200541</v>
      </c>
      <c r="AI1753" s="31">
        <f ca="1">IF(GERAL[[#This Row],[Nota 2025]]="",0,GERAL[[#This Row],[Nota 2026]]-GERAL[[#This Row],[Nota 2025]])</f>
        <v>6.5259859835752678</v>
      </c>
    </row>
    <row r="1754" spans="1:35" ht="17" x14ac:dyDescent="0.35">
      <c r="A1754" s="2" t="s">
        <v>181</v>
      </c>
      <c r="B1754" s="2" t="s">
        <v>186</v>
      </c>
      <c r="C1754" s="2" t="s">
        <v>217</v>
      </c>
      <c r="D1754" s="15" t="s">
        <v>67</v>
      </c>
      <c r="E1754" s="2" t="s">
        <v>136</v>
      </c>
      <c r="F1754" s="2" t="str">
        <f>VLOOKUP(GERAL[[#This Row],[CÓD]],SEALL,6,FALSE)</f>
        <v>SG</v>
      </c>
      <c r="G175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5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5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54" s="2" t="str">
        <f>VLOOKUP(GERAL[[#This Row],[CÓD]],SEALL,4,FALSE)</f>
        <v>10, 16</v>
      </c>
      <c r="K1754" s="2" t="str">
        <f>IF(ISERR(FIND("01",GERAL[[#This Row],[ODS]])),"NÃO","SIM")</f>
        <v>NÃO</v>
      </c>
      <c r="L1754" s="2" t="str">
        <f>IF(ISERR(FIND("02",GERAL[[#This Row],[ODS]])),"NÃO","SIM")</f>
        <v>NÃO</v>
      </c>
      <c r="M1754" s="2" t="str">
        <f>IF(ISERR(FIND("03",GERAL[[#This Row],[ODS]])),"NÃO","SIM")</f>
        <v>NÃO</v>
      </c>
      <c r="N1754" s="2" t="str">
        <f>IF(ISERR(FIND("04",GERAL[[#This Row],[ODS]])),"NÃO","SIM")</f>
        <v>NÃO</v>
      </c>
      <c r="O1754" s="2" t="str">
        <f>IF(ISERR(FIND("05",GERAL[[#This Row],[ODS]])),"NÃO","SIM")</f>
        <v>NÃO</v>
      </c>
      <c r="P1754" s="2" t="str">
        <f>IF(ISERR(FIND("06",GERAL[[#This Row],[ODS]])),"NÃO","SIM")</f>
        <v>NÃO</v>
      </c>
      <c r="Q1754" s="2" t="str">
        <f>IF(ISERR(FIND("07",GERAL[[#This Row],[ODS]])),"NÃO","SIM")</f>
        <v>NÃO</v>
      </c>
      <c r="R1754" s="2" t="str">
        <f>IF(ISERR(FIND("08",GERAL[[#This Row],[ODS]])),"NÃO","SIM")</f>
        <v>NÃO</v>
      </c>
      <c r="S1754" s="2" t="str">
        <f>IF(ISERR(FIND("09",GERAL[[#This Row],[ODS]])),"NÃO","SIM")</f>
        <v>NÃO</v>
      </c>
      <c r="T1754" s="2" t="str">
        <f>IF(ISERR(FIND("10",GERAL[[#This Row],[ODS]])),"NÃO","SIM")</f>
        <v>SIM</v>
      </c>
      <c r="U1754" s="2" t="str">
        <f>IF(ISERR(FIND("11",GERAL[[#This Row],[ODS]])),"NÃO","SIM")</f>
        <v>NÃO</v>
      </c>
      <c r="V1754" s="2" t="str">
        <f>IF(ISERR(FIND("12",GERAL[[#This Row],[ODS]])),"NÃO","SIM")</f>
        <v>NÃO</v>
      </c>
      <c r="W1754" s="2" t="str">
        <f>IF(ISERR(FIND("13",GERAL[[#This Row],[ODS]])),"NÃO","SIM")</f>
        <v>NÃO</v>
      </c>
      <c r="X1754" s="2" t="str">
        <f>IF(ISERR(FIND("14",GERAL[[#This Row],[ODS]])),"NÃO","SIM")</f>
        <v>NÃO</v>
      </c>
      <c r="Y1754" s="2" t="str">
        <f>IF(ISERR(FIND("15",GERAL[[#This Row],[ODS]])),"NÃO","SIM")</f>
        <v>NÃO</v>
      </c>
      <c r="Z1754" s="2" t="str">
        <f>IF(ISERR(FIND("16",GERAL[[#This Row],[ODS]])),"NÃO","SIM")</f>
        <v>SIM</v>
      </c>
      <c r="AA1754" s="2" t="str">
        <f>IF(ISERR(FIND("17",GERAL[[#This Row],[ODS]])),"NÃO","SIM")</f>
        <v>NÃO</v>
      </c>
      <c r="AB1754" s="1">
        <v>69.363724274461006</v>
      </c>
      <c r="AC1754" s="1">
        <v>36.439123623614734</v>
      </c>
      <c r="AD1754" s="1">
        <v>6.8889820001593876</v>
      </c>
      <c r="AE1754" s="1">
        <v>22.598809834405884</v>
      </c>
      <c r="AF1754" s="1">
        <v>0</v>
      </c>
      <c r="AG1754" s="1" t="str">
        <f>GERAL[[#This Row],[SIGLA]]&amp;GERAL[[#This Row],[CÓD]]</f>
        <v>SPSP_IH</v>
      </c>
      <c r="AH1754" s="1">
        <f ca="1">VLOOKUP(GERAL[[#This Row],[REF_NOTA]],BASE_NOTAS[],7,FALSE)</f>
        <v>0</v>
      </c>
      <c r="AI1754" s="31">
        <f ca="1">IF(GERAL[[#This Row],[Nota 2025]]="",0,GERAL[[#This Row],[Nota 2026]]-GERAL[[#This Row],[Nota 2025]])</f>
        <v>0</v>
      </c>
    </row>
    <row r="1755" spans="1:35" ht="17" x14ac:dyDescent="0.35">
      <c r="A1755" s="2" t="s">
        <v>180</v>
      </c>
      <c r="B1755" s="2" t="s">
        <v>206</v>
      </c>
      <c r="C1755" s="2" t="s">
        <v>217</v>
      </c>
      <c r="D1755" s="15" t="s">
        <v>67</v>
      </c>
      <c r="E1755" s="2" t="s">
        <v>136</v>
      </c>
      <c r="F1755" s="2" t="str">
        <f>VLOOKUP(GERAL[[#This Row],[CÓD]],SEALL,6,FALSE)</f>
        <v>SG</v>
      </c>
      <c r="G175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5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5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55" s="2" t="str">
        <f>VLOOKUP(GERAL[[#This Row],[CÓD]],SEALL,4,FALSE)</f>
        <v>10, 16</v>
      </c>
      <c r="K1755" s="2" t="str">
        <f>IF(ISERR(FIND("01",GERAL[[#This Row],[ODS]])),"NÃO","SIM")</f>
        <v>NÃO</v>
      </c>
      <c r="L1755" s="2" t="str">
        <f>IF(ISERR(FIND("02",GERAL[[#This Row],[ODS]])),"NÃO","SIM")</f>
        <v>NÃO</v>
      </c>
      <c r="M1755" s="2" t="str">
        <f>IF(ISERR(FIND("03",GERAL[[#This Row],[ODS]])),"NÃO","SIM")</f>
        <v>NÃO</v>
      </c>
      <c r="N1755" s="2" t="str">
        <f>IF(ISERR(FIND("04",GERAL[[#This Row],[ODS]])),"NÃO","SIM")</f>
        <v>NÃO</v>
      </c>
      <c r="O1755" s="2" t="str">
        <f>IF(ISERR(FIND("05",GERAL[[#This Row],[ODS]])),"NÃO","SIM")</f>
        <v>NÃO</v>
      </c>
      <c r="P1755" s="2" t="str">
        <f>IF(ISERR(FIND("06",GERAL[[#This Row],[ODS]])),"NÃO","SIM")</f>
        <v>NÃO</v>
      </c>
      <c r="Q1755" s="2" t="str">
        <f>IF(ISERR(FIND("07",GERAL[[#This Row],[ODS]])),"NÃO","SIM")</f>
        <v>NÃO</v>
      </c>
      <c r="R1755" s="2" t="str">
        <f>IF(ISERR(FIND("08",GERAL[[#This Row],[ODS]])),"NÃO","SIM")</f>
        <v>NÃO</v>
      </c>
      <c r="S1755" s="2" t="str">
        <f>IF(ISERR(FIND("09",GERAL[[#This Row],[ODS]])),"NÃO","SIM")</f>
        <v>NÃO</v>
      </c>
      <c r="T1755" s="2" t="str">
        <f>IF(ISERR(FIND("10",GERAL[[#This Row],[ODS]])),"NÃO","SIM")</f>
        <v>SIM</v>
      </c>
      <c r="U1755" s="2" t="str">
        <f>IF(ISERR(FIND("11",GERAL[[#This Row],[ODS]])),"NÃO","SIM")</f>
        <v>NÃO</v>
      </c>
      <c r="V1755" s="2" t="str">
        <f>IF(ISERR(FIND("12",GERAL[[#This Row],[ODS]])),"NÃO","SIM")</f>
        <v>NÃO</v>
      </c>
      <c r="W1755" s="2" t="str">
        <f>IF(ISERR(FIND("13",GERAL[[#This Row],[ODS]])),"NÃO","SIM")</f>
        <v>NÃO</v>
      </c>
      <c r="X1755" s="2" t="str">
        <f>IF(ISERR(FIND("14",GERAL[[#This Row],[ODS]])),"NÃO","SIM")</f>
        <v>NÃO</v>
      </c>
      <c r="Y1755" s="2" t="str">
        <f>IF(ISERR(FIND("15",GERAL[[#This Row],[ODS]])),"NÃO","SIM")</f>
        <v>NÃO</v>
      </c>
      <c r="Z1755" s="2" t="str">
        <f>IF(ISERR(FIND("16",GERAL[[#This Row],[ODS]])),"NÃO","SIM")</f>
        <v>SIM</v>
      </c>
      <c r="AA1755" s="2" t="str">
        <f>IF(ISERR(FIND("17",GERAL[[#This Row],[ODS]])),"NÃO","SIM")</f>
        <v>NÃO</v>
      </c>
      <c r="AB1755" s="1">
        <v>81.762304857621928</v>
      </c>
      <c r="AC1755" s="1">
        <v>67.735990220854575</v>
      </c>
      <c r="AD1755" s="1">
        <v>39.686577160719771</v>
      </c>
      <c r="AE1755" s="1">
        <v>49.287795493226064</v>
      </c>
      <c r="AF1755" s="1">
        <v>81.777010160338605</v>
      </c>
      <c r="AG1755" s="1" t="str">
        <f>GERAL[[#This Row],[SIGLA]]&amp;GERAL[[#This Row],[CÓD]]</f>
        <v>SESP_IH</v>
      </c>
      <c r="AH1755" s="1">
        <f ca="1">VLOOKUP(GERAL[[#This Row],[REF_NOTA]],BASE_NOTAS[],7,FALSE)</f>
        <v>86.272691651877523</v>
      </c>
      <c r="AI1755" s="31">
        <f ca="1">IF(GERAL[[#This Row],[Nota 2025]]="",0,GERAL[[#This Row],[Nota 2026]]-GERAL[[#This Row],[Nota 2025]])</f>
        <v>4.4956814915389174</v>
      </c>
    </row>
    <row r="1756" spans="1:35" ht="17" x14ac:dyDescent="0.35">
      <c r="A1756" s="2" t="s">
        <v>182</v>
      </c>
      <c r="B1756" s="2" t="s">
        <v>185</v>
      </c>
      <c r="C1756" s="2" t="s">
        <v>217</v>
      </c>
      <c r="D1756" s="15" t="s">
        <v>67</v>
      </c>
      <c r="E1756" s="2" t="s">
        <v>136</v>
      </c>
      <c r="F1756" s="2" t="str">
        <f>VLOOKUP(GERAL[[#This Row],[CÓD]],SEALL,6,FALSE)</f>
        <v>SG</v>
      </c>
      <c r="G175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5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5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56" s="2" t="str">
        <f>VLOOKUP(GERAL[[#This Row],[CÓD]],SEALL,4,FALSE)</f>
        <v>10, 16</v>
      </c>
      <c r="K1756" s="2" t="str">
        <f>IF(ISERR(FIND("01",GERAL[[#This Row],[ODS]])),"NÃO","SIM")</f>
        <v>NÃO</v>
      </c>
      <c r="L1756" s="2" t="str">
        <f>IF(ISERR(FIND("02",GERAL[[#This Row],[ODS]])),"NÃO","SIM")</f>
        <v>NÃO</v>
      </c>
      <c r="M1756" s="2" t="str">
        <f>IF(ISERR(FIND("03",GERAL[[#This Row],[ODS]])),"NÃO","SIM")</f>
        <v>NÃO</v>
      </c>
      <c r="N1756" s="2" t="str">
        <f>IF(ISERR(FIND("04",GERAL[[#This Row],[ODS]])),"NÃO","SIM")</f>
        <v>NÃO</v>
      </c>
      <c r="O1756" s="2" t="str">
        <f>IF(ISERR(FIND("05",GERAL[[#This Row],[ODS]])),"NÃO","SIM")</f>
        <v>NÃO</v>
      </c>
      <c r="P1756" s="2" t="str">
        <f>IF(ISERR(FIND("06",GERAL[[#This Row],[ODS]])),"NÃO","SIM")</f>
        <v>NÃO</v>
      </c>
      <c r="Q1756" s="2" t="str">
        <f>IF(ISERR(FIND("07",GERAL[[#This Row],[ODS]])),"NÃO","SIM")</f>
        <v>NÃO</v>
      </c>
      <c r="R1756" s="2" t="str">
        <f>IF(ISERR(FIND("08",GERAL[[#This Row],[ODS]])),"NÃO","SIM")</f>
        <v>NÃO</v>
      </c>
      <c r="S1756" s="2" t="str">
        <f>IF(ISERR(FIND("09",GERAL[[#This Row],[ODS]])),"NÃO","SIM")</f>
        <v>NÃO</v>
      </c>
      <c r="T1756" s="2" t="str">
        <f>IF(ISERR(FIND("10",GERAL[[#This Row],[ODS]])),"NÃO","SIM")</f>
        <v>SIM</v>
      </c>
      <c r="U1756" s="2" t="str">
        <f>IF(ISERR(FIND("11",GERAL[[#This Row],[ODS]])),"NÃO","SIM")</f>
        <v>NÃO</v>
      </c>
      <c r="V1756" s="2" t="str">
        <f>IF(ISERR(FIND("12",GERAL[[#This Row],[ODS]])),"NÃO","SIM")</f>
        <v>NÃO</v>
      </c>
      <c r="W1756" s="2" t="str">
        <f>IF(ISERR(FIND("13",GERAL[[#This Row],[ODS]])),"NÃO","SIM")</f>
        <v>NÃO</v>
      </c>
      <c r="X1756" s="2" t="str">
        <f>IF(ISERR(FIND("14",GERAL[[#This Row],[ODS]])),"NÃO","SIM")</f>
        <v>NÃO</v>
      </c>
      <c r="Y1756" s="2" t="str">
        <f>IF(ISERR(FIND("15",GERAL[[#This Row],[ODS]])),"NÃO","SIM")</f>
        <v>NÃO</v>
      </c>
      <c r="Z1756" s="2" t="str">
        <f>IF(ISERR(FIND("16",GERAL[[#This Row],[ODS]])),"NÃO","SIM")</f>
        <v>SIM</v>
      </c>
      <c r="AA1756" s="2" t="str">
        <f>IF(ISERR(FIND("17",GERAL[[#This Row],[ODS]])),"NÃO","SIM")</f>
        <v>NÃO</v>
      </c>
      <c r="AB1756" s="1">
        <v>86.451981707334909</v>
      </c>
      <c r="AC1756" s="1">
        <v>71.078979765237563</v>
      </c>
      <c r="AD1756" s="1">
        <v>63.818191552930408</v>
      </c>
      <c r="AE1756" s="1">
        <v>74.012099893783088</v>
      </c>
      <c r="AF1756" s="1">
        <v>90.681229670045951</v>
      </c>
      <c r="AG1756" s="1" t="str">
        <f>GERAL[[#This Row],[SIGLA]]&amp;GERAL[[#This Row],[CÓD]]</f>
        <v>TOSP_IH</v>
      </c>
      <c r="AH1756" s="1">
        <f ca="1">VLOOKUP(GERAL[[#This Row],[REF_NOTA]],BASE_NOTAS[],7,FALSE)</f>
        <v>85.059561576702791</v>
      </c>
      <c r="AI1756" s="31">
        <f ca="1">IF(GERAL[[#This Row],[Nota 2025]]="",0,GERAL[[#This Row],[Nota 2026]]-GERAL[[#This Row],[Nota 2025]])</f>
        <v>-5.6216680933431604</v>
      </c>
    </row>
    <row r="1757" spans="1:35" ht="17" x14ac:dyDescent="0.35">
      <c r="A1757" s="2" t="s">
        <v>0</v>
      </c>
      <c r="B1757" s="2" t="s">
        <v>156</v>
      </c>
      <c r="C1757" s="2" t="s">
        <v>217</v>
      </c>
      <c r="D1757" s="15" t="s">
        <v>64</v>
      </c>
      <c r="E1757" s="2" t="s">
        <v>133</v>
      </c>
      <c r="F1757" s="2" t="str">
        <f>VLOOKUP(GERAL[[#This Row],[CÓD]],SEALL,6,FALSE)</f>
        <v>S</v>
      </c>
      <c r="G175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5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5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757" s="2">
        <f>VLOOKUP(GERAL[[#This Row],[CÓD]],SEALL,4,FALSE)</f>
        <v>16</v>
      </c>
      <c r="K1757" s="2" t="str">
        <f>IF(ISERR(FIND("01",GERAL[[#This Row],[ODS]])),"NÃO","SIM")</f>
        <v>NÃO</v>
      </c>
      <c r="L1757" s="2" t="str">
        <f>IF(ISERR(FIND("02",GERAL[[#This Row],[ODS]])),"NÃO","SIM")</f>
        <v>NÃO</v>
      </c>
      <c r="M1757" s="2" t="str">
        <f>IF(ISERR(FIND("03",GERAL[[#This Row],[ODS]])),"NÃO","SIM")</f>
        <v>NÃO</v>
      </c>
      <c r="N1757" s="2" t="str">
        <f>IF(ISERR(FIND("04",GERAL[[#This Row],[ODS]])),"NÃO","SIM")</f>
        <v>NÃO</v>
      </c>
      <c r="O1757" s="2" t="str">
        <f>IF(ISERR(FIND("05",GERAL[[#This Row],[ODS]])),"NÃO","SIM")</f>
        <v>NÃO</v>
      </c>
      <c r="P1757" s="2" t="str">
        <f>IF(ISERR(FIND("06",GERAL[[#This Row],[ODS]])),"NÃO","SIM")</f>
        <v>NÃO</v>
      </c>
      <c r="Q1757" s="2" t="str">
        <f>IF(ISERR(FIND("07",GERAL[[#This Row],[ODS]])),"NÃO","SIM")</f>
        <v>NÃO</v>
      </c>
      <c r="R1757" s="2" t="str">
        <f>IF(ISERR(FIND("08",GERAL[[#This Row],[ODS]])),"NÃO","SIM")</f>
        <v>NÃO</v>
      </c>
      <c r="S1757" s="2" t="str">
        <f>IF(ISERR(FIND("09",GERAL[[#This Row],[ODS]])),"NÃO","SIM")</f>
        <v>NÃO</v>
      </c>
      <c r="T1757" s="2" t="str">
        <f>IF(ISERR(FIND("10",GERAL[[#This Row],[ODS]])),"NÃO","SIM")</f>
        <v>NÃO</v>
      </c>
      <c r="U1757" s="2" t="str">
        <f>IF(ISERR(FIND("11",GERAL[[#This Row],[ODS]])),"NÃO","SIM")</f>
        <v>NÃO</v>
      </c>
      <c r="V1757" s="2" t="str">
        <f>IF(ISERR(FIND("12",GERAL[[#This Row],[ODS]])),"NÃO","SIM")</f>
        <v>NÃO</v>
      </c>
      <c r="W1757" s="2" t="str">
        <f>IF(ISERR(FIND("13",GERAL[[#This Row],[ODS]])),"NÃO","SIM")</f>
        <v>NÃO</v>
      </c>
      <c r="X1757" s="2" t="str">
        <f>IF(ISERR(FIND("14",GERAL[[#This Row],[ODS]])),"NÃO","SIM")</f>
        <v>NÃO</v>
      </c>
      <c r="Y1757" s="2" t="str">
        <f>IF(ISERR(FIND("15",GERAL[[#This Row],[ODS]])),"NÃO","SIM")</f>
        <v>NÃO</v>
      </c>
      <c r="Z1757" s="2" t="str">
        <f>IF(ISERR(FIND("16",GERAL[[#This Row],[ODS]])),"NÃO","SIM")</f>
        <v>SIM</v>
      </c>
      <c r="AA1757" s="2" t="str">
        <f>IF(ISERR(FIND("17",GERAL[[#This Row],[ODS]])),"NÃO","SIM")</f>
        <v>NÃO</v>
      </c>
      <c r="AB1757" s="1">
        <v>100</v>
      </c>
      <c r="AC1757" s="1">
        <v>80.45462729512262</v>
      </c>
      <c r="AD1757" s="1">
        <v>37.88780997345242</v>
      </c>
      <c r="AE1757" s="1">
        <v>37.88780997345242</v>
      </c>
      <c r="AF1757" s="1">
        <v>95.951144735754497</v>
      </c>
      <c r="AG1757" s="1" t="str">
        <f>GERAL[[#This Row],[SIGLA]]&amp;GERAL[[#This Row],[CÓD]]</f>
        <v>ACSP_JC</v>
      </c>
      <c r="AH1757" s="1">
        <f ca="1">VLOOKUP(GERAL[[#This Row],[REF_NOTA]],BASE_NOTAS[],7,FALSE)</f>
        <v>79.324567196461317</v>
      </c>
      <c r="AI1757" s="31">
        <f ca="1">IF(GERAL[[#This Row],[Nota 2025]]="",0,GERAL[[#This Row],[Nota 2026]]-GERAL[[#This Row],[Nota 2025]])</f>
        <v>-16.62657753929318</v>
      </c>
    </row>
    <row r="1758" spans="1:35" ht="17" x14ac:dyDescent="0.35">
      <c r="A1758" s="2" t="s">
        <v>1</v>
      </c>
      <c r="B1758" s="2" t="s">
        <v>157</v>
      </c>
      <c r="C1758" s="2" t="s">
        <v>217</v>
      </c>
      <c r="D1758" s="15" t="s">
        <v>64</v>
      </c>
      <c r="E1758" s="2" t="s">
        <v>133</v>
      </c>
      <c r="F1758" s="2" t="str">
        <f>VLOOKUP(GERAL[[#This Row],[CÓD]],SEALL,6,FALSE)</f>
        <v>S</v>
      </c>
      <c r="G175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5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5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758" s="2">
        <f>VLOOKUP(GERAL[[#This Row],[CÓD]],SEALL,4,FALSE)</f>
        <v>16</v>
      </c>
      <c r="K1758" s="2" t="str">
        <f>IF(ISERR(FIND("01",GERAL[[#This Row],[ODS]])),"NÃO","SIM")</f>
        <v>NÃO</v>
      </c>
      <c r="L1758" s="2" t="str">
        <f>IF(ISERR(FIND("02",GERAL[[#This Row],[ODS]])),"NÃO","SIM")</f>
        <v>NÃO</v>
      </c>
      <c r="M1758" s="2" t="str">
        <f>IF(ISERR(FIND("03",GERAL[[#This Row],[ODS]])),"NÃO","SIM")</f>
        <v>NÃO</v>
      </c>
      <c r="N1758" s="2" t="str">
        <f>IF(ISERR(FIND("04",GERAL[[#This Row],[ODS]])),"NÃO","SIM")</f>
        <v>NÃO</v>
      </c>
      <c r="O1758" s="2" t="str">
        <f>IF(ISERR(FIND("05",GERAL[[#This Row],[ODS]])),"NÃO","SIM")</f>
        <v>NÃO</v>
      </c>
      <c r="P1758" s="2" t="str">
        <f>IF(ISERR(FIND("06",GERAL[[#This Row],[ODS]])),"NÃO","SIM")</f>
        <v>NÃO</v>
      </c>
      <c r="Q1758" s="2" t="str">
        <f>IF(ISERR(FIND("07",GERAL[[#This Row],[ODS]])),"NÃO","SIM")</f>
        <v>NÃO</v>
      </c>
      <c r="R1758" s="2" t="str">
        <f>IF(ISERR(FIND("08",GERAL[[#This Row],[ODS]])),"NÃO","SIM")</f>
        <v>NÃO</v>
      </c>
      <c r="S1758" s="2" t="str">
        <f>IF(ISERR(FIND("09",GERAL[[#This Row],[ODS]])),"NÃO","SIM")</f>
        <v>NÃO</v>
      </c>
      <c r="T1758" s="2" t="str">
        <f>IF(ISERR(FIND("10",GERAL[[#This Row],[ODS]])),"NÃO","SIM")</f>
        <v>NÃO</v>
      </c>
      <c r="U1758" s="2" t="str">
        <f>IF(ISERR(FIND("11",GERAL[[#This Row],[ODS]])),"NÃO","SIM")</f>
        <v>NÃO</v>
      </c>
      <c r="V1758" s="2" t="str">
        <f>IF(ISERR(FIND("12",GERAL[[#This Row],[ODS]])),"NÃO","SIM")</f>
        <v>NÃO</v>
      </c>
      <c r="W1758" s="2" t="str">
        <f>IF(ISERR(FIND("13",GERAL[[#This Row],[ODS]])),"NÃO","SIM")</f>
        <v>NÃO</v>
      </c>
      <c r="X1758" s="2" t="str">
        <f>IF(ISERR(FIND("14",GERAL[[#This Row],[ODS]])),"NÃO","SIM")</f>
        <v>NÃO</v>
      </c>
      <c r="Y1758" s="2" t="str">
        <f>IF(ISERR(FIND("15",GERAL[[#This Row],[ODS]])),"NÃO","SIM")</f>
        <v>NÃO</v>
      </c>
      <c r="Z1758" s="2" t="str">
        <f>IF(ISERR(FIND("16",GERAL[[#This Row],[ODS]])),"NÃO","SIM")</f>
        <v>SIM</v>
      </c>
      <c r="AA1758" s="2" t="str">
        <f>IF(ISERR(FIND("17",GERAL[[#This Row],[ODS]])),"NÃO","SIM")</f>
        <v>NÃO</v>
      </c>
      <c r="AB1758" s="1">
        <v>32.023366581212343</v>
      </c>
      <c r="AC1758" s="1">
        <v>32.292423769887066</v>
      </c>
      <c r="AD1758" s="1">
        <v>28.234385659964424</v>
      </c>
      <c r="AE1758" s="1">
        <v>28.234385659964424</v>
      </c>
      <c r="AF1758" s="1">
        <v>19.045848323139726</v>
      </c>
      <c r="AG1758" s="1" t="str">
        <f>GERAL[[#This Row],[SIGLA]]&amp;GERAL[[#This Row],[CÓD]]</f>
        <v>ALSP_JC</v>
      </c>
      <c r="AH1758" s="1">
        <f ca="1">VLOOKUP(GERAL[[#This Row],[REF_NOTA]],BASE_NOTAS[],7,FALSE)</f>
        <v>21.429072105694104</v>
      </c>
      <c r="AI1758" s="31">
        <f ca="1">IF(GERAL[[#This Row],[Nota 2025]]="",0,GERAL[[#This Row],[Nota 2026]]-GERAL[[#This Row],[Nota 2025]])</f>
        <v>2.3832237825543778</v>
      </c>
    </row>
    <row r="1759" spans="1:35" ht="17" x14ac:dyDescent="0.35">
      <c r="A1759" s="2" t="s">
        <v>159</v>
      </c>
      <c r="B1759" s="2" t="s">
        <v>184</v>
      </c>
      <c r="C1759" s="2" t="s">
        <v>217</v>
      </c>
      <c r="D1759" s="15" t="s">
        <v>64</v>
      </c>
      <c r="E1759" s="2" t="s">
        <v>133</v>
      </c>
      <c r="F1759" s="2" t="str">
        <f>VLOOKUP(GERAL[[#This Row],[CÓD]],SEALL,6,FALSE)</f>
        <v>S</v>
      </c>
      <c r="G175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5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5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759" s="2">
        <f>VLOOKUP(GERAL[[#This Row],[CÓD]],SEALL,4,FALSE)</f>
        <v>16</v>
      </c>
      <c r="K1759" s="2" t="str">
        <f>IF(ISERR(FIND("01",GERAL[[#This Row],[ODS]])),"NÃO","SIM")</f>
        <v>NÃO</v>
      </c>
      <c r="L1759" s="2" t="str">
        <f>IF(ISERR(FIND("02",GERAL[[#This Row],[ODS]])),"NÃO","SIM")</f>
        <v>NÃO</v>
      </c>
      <c r="M1759" s="2" t="str">
        <f>IF(ISERR(FIND("03",GERAL[[#This Row],[ODS]])),"NÃO","SIM")</f>
        <v>NÃO</v>
      </c>
      <c r="N1759" s="2" t="str">
        <f>IF(ISERR(FIND("04",GERAL[[#This Row],[ODS]])),"NÃO","SIM")</f>
        <v>NÃO</v>
      </c>
      <c r="O1759" s="2" t="str">
        <f>IF(ISERR(FIND("05",GERAL[[#This Row],[ODS]])),"NÃO","SIM")</f>
        <v>NÃO</v>
      </c>
      <c r="P1759" s="2" t="str">
        <f>IF(ISERR(FIND("06",GERAL[[#This Row],[ODS]])),"NÃO","SIM")</f>
        <v>NÃO</v>
      </c>
      <c r="Q1759" s="2" t="str">
        <f>IF(ISERR(FIND("07",GERAL[[#This Row],[ODS]])),"NÃO","SIM")</f>
        <v>NÃO</v>
      </c>
      <c r="R1759" s="2" t="str">
        <f>IF(ISERR(FIND("08",GERAL[[#This Row],[ODS]])),"NÃO","SIM")</f>
        <v>NÃO</v>
      </c>
      <c r="S1759" s="2" t="str">
        <f>IF(ISERR(FIND("09",GERAL[[#This Row],[ODS]])),"NÃO","SIM")</f>
        <v>NÃO</v>
      </c>
      <c r="T1759" s="2" t="str">
        <f>IF(ISERR(FIND("10",GERAL[[#This Row],[ODS]])),"NÃO","SIM")</f>
        <v>NÃO</v>
      </c>
      <c r="U1759" s="2" t="str">
        <f>IF(ISERR(FIND("11",GERAL[[#This Row],[ODS]])),"NÃO","SIM")</f>
        <v>NÃO</v>
      </c>
      <c r="V1759" s="2" t="str">
        <f>IF(ISERR(FIND("12",GERAL[[#This Row],[ODS]])),"NÃO","SIM")</f>
        <v>NÃO</v>
      </c>
      <c r="W1759" s="2" t="str">
        <f>IF(ISERR(FIND("13",GERAL[[#This Row],[ODS]])),"NÃO","SIM")</f>
        <v>NÃO</v>
      </c>
      <c r="X1759" s="2" t="str">
        <f>IF(ISERR(FIND("14",GERAL[[#This Row],[ODS]])),"NÃO","SIM")</f>
        <v>NÃO</v>
      </c>
      <c r="Y1759" s="2" t="str">
        <f>IF(ISERR(FIND("15",GERAL[[#This Row],[ODS]])),"NÃO","SIM")</f>
        <v>NÃO</v>
      </c>
      <c r="Z1759" s="2" t="str">
        <f>IF(ISERR(FIND("16",GERAL[[#This Row],[ODS]])),"NÃO","SIM")</f>
        <v>SIM</v>
      </c>
      <c r="AA1759" s="2" t="str">
        <f>IF(ISERR(FIND("17",GERAL[[#This Row],[ODS]])),"NÃO","SIM")</f>
        <v>NÃO</v>
      </c>
      <c r="AB1759" s="1">
        <v>23.023178694388044</v>
      </c>
      <c r="AC1759" s="1">
        <v>15.531168404616466</v>
      </c>
      <c r="AD1759" s="1">
        <v>14.347913178275965</v>
      </c>
      <c r="AE1759" s="1">
        <v>14.347913178275965</v>
      </c>
      <c r="AF1759" s="1">
        <v>24.590978157109113</v>
      </c>
      <c r="AG1759" s="1" t="str">
        <f>GERAL[[#This Row],[SIGLA]]&amp;GERAL[[#This Row],[CÓD]]</f>
        <v>APSP_JC</v>
      </c>
      <c r="AH1759" s="1">
        <f ca="1">VLOOKUP(GERAL[[#This Row],[REF_NOTA]],BASE_NOTAS[],7,FALSE)</f>
        <v>37.44009344829</v>
      </c>
      <c r="AI1759" s="31">
        <f ca="1">IF(GERAL[[#This Row],[Nota 2025]]="",0,GERAL[[#This Row],[Nota 2026]]-GERAL[[#This Row],[Nota 2025]])</f>
        <v>12.849115291180887</v>
      </c>
    </row>
    <row r="1760" spans="1:35" ht="17" x14ac:dyDescent="0.35">
      <c r="A1760" s="2" t="s">
        <v>155</v>
      </c>
      <c r="B1760" s="2" t="s">
        <v>158</v>
      </c>
      <c r="C1760" s="2" t="s">
        <v>217</v>
      </c>
      <c r="D1760" s="15" t="s">
        <v>64</v>
      </c>
      <c r="E1760" s="2" t="s">
        <v>133</v>
      </c>
      <c r="F1760" s="2" t="str">
        <f>VLOOKUP(GERAL[[#This Row],[CÓD]],SEALL,6,FALSE)</f>
        <v>S</v>
      </c>
      <c r="G176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6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6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760" s="2">
        <f>VLOOKUP(GERAL[[#This Row],[CÓD]],SEALL,4,FALSE)</f>
        <v>16</v>
      </c>
      <c r="K1760" s="2" t="str">
        <f>IF(ISERR(FIND("01",GERAL[[#This Row],[ODS]])),"NÃO","SIM")</f>
        <v>NÃO</v>
      </c>
      <c r="L1760" s="2" t="str">
        <f>IF(ISERR(FIND("02",GERAL[[#This Row],[ODS]])),"NÃO","SIM")</f>
        <v>NÃO</v>
      </c>
      <c r="M1760" s="2" t="str">
        <f>IF(ISERR(FIND("03",GERAL[[#This Row],[ODS]])),"NÃO","SIM")</f>
        <v>NÃO</v>
      </c>
      <c r="N1760" s="2" t="str">
        <f>IF(ISERR(FIND("04",GERAL[[#This Row],[ODS]])),"NÃO","SIM")</f>
        <v>NÃO</v>
      </c>
      <c r="O1760" s="2" t="str">
        <f>IF(ISERR(FIND("05",GERAL[[#This Row],[ODS]])),"NÃO","SIM")</f>
        <v>NÃO</v>
      </c>
      <c r="P1760" s="2" t="str">
        <f>IF(ISERR(FIND("06",GERAL[[#This Row],[ODS]])),"NÃO","SIM")</f>
        <v>NÃO</v>
      </c>
      <c r="Q1760" s="2" t="str">
        <f>IF(ISERR(FIND("07",GERAL[[#This Row],[ODS]])),"NÃO","SIM")</f>
        <v>NÃO</v>
      </c>
      <c r="R1760" s="2" t="str">
        <f>IF(ISERR(FIND("08",GERAL[[#This Row],[ODS]])),"NÃO","SIM")</f>
        <v>NÃO</v>
      </c>
      <c r="S1760" s="2" t="str">
        <f>IF(ISERR(FIND("09",GERAL[[#This Row],[ODS]])),"NÃO","SIM")</f>
        <v>NÃO</v>
      </c>
      <c r="T1760" s="2" t="str">
        <f>IF(ISERR(FIND("10",GERAL[[#This Row],[ODS]])),"NÃO","SIM")</f>
        <v>NÃO</v>
      </c>
      <c r="U1760" s="2" t="str">
        <f>IF(ISERR(FIND("11",GERAL[[#This Row],[ODS]])),"NÃO","SIM")</f>
        <v>NÃO</v>
      </c>
      <c r="V1760" s="2" t="str">
        <f>IF(ISERR(FIND("12",GERAL[[#This Row],[ODS]])),"NÃO","SIM")</f>
        <v>NÃO</v>
      </c>
      <c r="W1760" s="2" t="str">
        <f>IF(ISERR(FIND("13",GERAL[[#This Row],[ODS]])),"NÃO","SIM")</f>
        <v>NÃO</v>
      </c>
      <c r="X1760" s="2" t="str">
        <f>IF(ISERR(FIND("14",GERAL[[#This Row],[ODS]])),"NÃO","SIM")</f>
        <v>NÃO</v>
      </c>
      <c r="Y1760" s="2" t="str">
        <f>IF(ISERR(FIND("15",GERAL[[#This Row],[ODS]])),"NÃO","SIM")</f>
        <v>NÃO</v>
      </c>
      <c r="Z1760" s="2" t="str">
        <f>IF(ISERR(FIND("16",GERAL[[#This Row],[ODS]])),"NÃO","SIM")</f>
        <v>SIM</v>
      </c>
      <c r="AA1760" s="2" t="str">
        <f>IF(ISERR(FIND("17",GERAL[[#This Row],[ODS]])),"NÃO","SIM")</f>
        <v>NÃO</v>
      </c>
      <c r="AB1760" s="1">
        <v>12.295586631334496</v>
      </c>
      <c r="AC1760" s="1">
        <v>8.9380342763103879</v>
      </c>
      <c r="AD1760" s="1">
        <v>6.5498469639112198</v>
      </c>
      <c r="AE1760" s="1">
        <v>6.5498469639112198</v>
      </c>
      <c r="AF1760" s="1">
        <v>7.8589922268145793</v>
      </c>
      <c r="AG1760" s="1" t="str">
        <f>GERAL[[#This Row],[SIGLA]]&amp;GERAL[[#This Row],[CÓD]]</f>
        <v>AMSP_JC</v>
      </c>
      <c r="AH1760" s="1">
        <f ca="1">VLOOKUP(GERAL[[#This Row],[REF_NOTA]],BASE_NOTAS[],7,FALSE)</f>
        <v>24.115887154687808</v>
      </c>
      <c r="AI1760" s="31">
        <f ca="1">IF(GERAL[[#This Row],[Nota 2025]]="",0,GERAL[[#This Row],[Nota 2026]]-GERAL[[#This Row],[Nota 2025]])</f>
        <v>16.25689492787323</v>
      </c>
    </row>
    <row r="1761" spans="1:35" ht="17" x14ac:dyDescent="0.35">
      <c r="A1761" s="2" t="s">
        <v>160</v>
      </c>
      <c r="B1761" s="2" t="s">
        <v>187</v>
      </c>
      <c r="C1761" s="2" t="s">
        <v>217</v>
      </c>
      <c r="D1761" s="15" t="s">
        <v>64</v>
      </c>
      <c r="E1761" s="2" t="s">
        <v>133</v>
      </c>
      <c r="F1761" s="2" t="str">
        <f>VLOOKUP(GERAL[[#This Row],[CÓD]],SEALL,6,FALSE)</f>
        <v>S</v>
      </c>
      <c r="G176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6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6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761" s="2">
        <f>VLOOKUP(GERAL[[#This Row],[CÓD]],SEALL,4,FALSE)</f>
        <v>16</v>
      </c>
      <c r="K1761" s="2" t="str">
        <f>IF(ISERR(FIND("01",GERAL[[#This Row],[ODS]])),"NÃO","SIM")</f>
        <v>NÃO</v>
      </c>
      <c r="L1761" s="2" t="str">
        <f>IF(ISERR(FIND("02",GERAL[[#This Row],[ODS]])),"NÃO","SIM")</f>
        <v>NÃO</v>
      </c>
      <c r="M1761" s="2" t="str">
        <f>IF(ISERR(FIND("03",GERAL[[#This Row],[ODS]])),"NÃO","SIM")</f>
        <v>NÃO</v>
      </c>
      <c r="N1761" s="2" t="str">
        <f>IF(ISERR(FIND("04",GERAL[[#This Row],[ODS]])),"NÃO","SIM")</f>
        <v>NÃO</v>
      </c>
      <c r="O1761" s="2" t="str">
        <f>IF(ISERR(FIND("05",GERAL[[#This Row],[ODS]])),"NÃO","SIM")</f>
        <v>NÃO</v>
      </c>
      <c r="P1761" s="2" t="str">
        <f>IF(ISERR(FIND("06",GERAL[[#This Row],[ODS]])),"NÃO","SIM")</f>
        <v>NÃO</v>
      </c>
      <c r="Q1761" s="2" t="str">
        <f>IF(ISERR(FIND("07",GERAL[[#This Row],[ODS]])),"NÃO","SIM")</f>
        <v>NÃO</v>
      </c>
      <c r="R1761" s="2" t="str">
        <f>IF(ISERR(FIND("08",GERAL[[#This Row],[ODS]])),"NÃO","SIM")</f>
        <v>NÃO</v>
      </c>
      <c r="S1761" s="2" t="str">
        <f>IF(ISERR(FIND("09",GERAL[[#This Row],[ODS]])),"NÃO","SIM")</f>
        <v>NÃO</v>
      </c>
      <c r="T1761" s="2" t="str">
        <f>IF(ISERR(FIND("10",GERAL[[#This Row],[ODS]])),"NÃO","SIM")</f>
        <v>NÃO</v>
      </c>
      <c r="U1761" s="2" t="str">
        <f>IF(ISERR(FIND("11",GERAL[[#This Row],[ODS]])),"NÃO","SIM")</f>
        <v>NÃO</v>
      </c>
      <c r="V1761" s="2" t="str">
        <f>IF(ISERR(FIND("12",GERAL[[#This Row],[ODS]])),"NÃO","SIM")</f>
        <v>NÃO</v>
      </c>
      <c r="W1761" s="2" t="str">
        <f>IF(ISERR(FIND("13",GERAL[[#This Row],[ODS]])),"NÃO","SIM")</f>
        <v>NÃO</v>
      </c>
      <c r="X1761" s="2" t="str">
        <f>IF(ISERR(FIND("14",GERAL[[#This Row],[ODS]])),"NÃO","SIM")</f>
        <v>NÃO</v>
      </c>
      <c r="Y1761" s="2" t="str">
        <f>IF(ISERR(FIND("15",GERAL[[#This Row],[ODS]])),"NÃO","SIM")</f>
        <v>NÃO</v>
      </c>
      <c r="Z1761" s="2" t="str">
        <f>IF(ISERR(FIND("16",GERAL[[#This Row],[ODS]])),"NÃO","SIM")</f>
        <v>SIM</v>
      </c>
      <c r="AA1761" s="2" t="str">
        <f>IF(ISERR(FIND("17",GERAL[[#This Row],[ODS]])),"NÃO","SIM")</f>
        <v>NÃO</v>
      </c>
      <c r="AB1761" s="1">
        <v>1.1877699878135832</v>
      </c>
      <c r="AC1761" s="1">
        <v>4.469017138155194</v>
      </c>
      <c r="AD1761" s="1">
        <v>3.0699520189044507</v>
      </c>
      <c r="AE1761" s="1">
        <v>3.0699520189044507</v>
      </c>
      <c r="AF1761" s="1">
        <v>0</v>
      </c>
      <c r="AG1761" s="1" t="str">
        <f>GERAL[[#This Row],[SIGLA]]&amp;GERAL[[#This Row],[CÓD]]</f>
        <v>BASP_JC</v>
      </c>
      <c r="AH1761" s="1">
        <f ca="1">VLOOKUP(GERAL[[#This Row],[REF_NOTA]],BASE_NOTAS[],7,FALSE)</f>
        <v>0</v>
      </c>
      <c r="AI1761" s="31">
        <f ca="1">IF(GERAL[[#This Row],[Nota 2025]]="",0,GERAL[[#This Row],[Nota 2026]]-GERAL[[#This Row],[Nota 2025]])</f>
        <v>0</v>
      </c>
    </row>
    <row r="1762" spans="1:35" ht="17" x14ac:dyDescent="0.35">
      <c r="A1762" s="2" t="s">
        <v>161</v>
      </c>
      <c r="B1762" s="2" t="s">
        <v>188</v>
      </c>
      <c r="C1762" s="2" t="s">
        <v>217</v>
      </c>
      <c r="D1762" s="15" t="s">
        <v>64</v>
      </c>
      <c r="E1762" s="2" t="s">
        <v>133</v>
      </c>
      <c r="F1762" s="2" t="str">
        <f>VLOOKUP(GERAL[[#This Row],[CÓD]],SEALL,6,FALSE)</f>
        <v>S</v>
      </c>
      <c r="G176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6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6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762" s="2">
        <f>VLOOKUP(GERAL[[#This Row],[CÓD]],SEALL,4,FALSE)</f>
        <v>16</v>
      </c>
      <c r="K1762" s="2" t="str">
        <f>IF(ISERR(FIND("01",GERAL[[#This Row],[ODS]])),"NÃO","SIM")</f>
        <v>NÃO</v>
      </c>
      <c r="L1762" s="2" t="str">
        <f>IF(ISERR(FIND("02",GERAL[[#This Row],[ODS]])),"NÃO","SIM")</f>
        <v>NÃO</v>
      </c>
      <c r="M1762" s="2" t="str">
        <f>IF(ISERR(FIND("03",GERAL[[#This Row],[ODS]])),"NÃO","SIM")</f>
        <v>NÃO</v>
      </c>
      <c r="N1762" s="2" t="str">
        <f>IF(ISERR(FIND("04",GERAL[[#This Row],[ODS]])),"NÃO","SIM")</f>
        <v>NÃO</v>
      </c>
      <c r="O1762" s="2" t="str">
        <f>IF(ISERR(FIND("05",GERAL[[#This Row],[ODS]])),"NÃO","SIM")</f>
        <v>NÃO</v>
      </c>
      <c r="P1762" s="2" t="str">
        <f>IF(ISERR(FIND("06",GERAL[[#This Row],[ODS]])),"NÃO","SIM")</f>
        <v>NÃO</v>
      </c>
      <c r="Q1762" s="2" t="str">
        <f>IF(ISERR(FIND("07",GERAL[[#This Row],[ODS]])),"NÃO","SIM")</f>
        <v>NÃO</v>
      </c>
      <c r="R1762" s="2" t="str">
        <f>IF(ISERR(FIND("08",GERAL[[#This Row],[ODS]])),"NÃO","SIM")</f>
        <v>NÃO</v>
      </c>
      <c r="S1762" s="2" t="str">
        <f>IF(ISERR(FIND("09",GERAL[[#This Row],[ODS]])),"NÃO","SIM")</f>
        <v>NÃO</v>
      </c>
      <c r="T1762" s="2" t="str">
        <f>IF(ISERR(FIND("10",GERAL[[#This Row],[ODS]])),"NÃO","SIM")</f>
        <v>NÃO</v>
      </c>
      <c r="U1762" s="2" t="str">
        <f>IF(ISERR(FIND("11",GERAL[[#This Row],[ODS]])),"NÃO","SIM")</f>
        <v>NÃO</v>
      </c>
      <c r="V1762" s="2" t="str">
        <f>IF(ISERR(FIND("12",GERAL[[#This Row],[ODS]])),"NÃO","SIM")</f>
        <v>NÃO</v>
      </c>
      <c r="W1762" s="2" t="str">
        <f>IF(ISERR(FIND("13",GERAL[[#This Row],[ODS]])),"NÃO","SIM")</f>
        <v>NÃO</v>
      </c>
      <c r="X1762" s="2" t="str">
        <f>IF(ISERR(FIND("14",GERAL[[#This Row],[ODS]])),"NÃO","SIM")</f>
        <v>NÃO</v>
      </c>
      <c r="Y1762" s="2" t="str">
        <f>IF(ISERR(FIND("15",GERAL[[#This Row],[ODS]])),"NÃO","SIM")</f>
        <v>NÃO</v>
      </c>
      <c r="Z1762" s="2" t="str">
        <f>IF(ISERR(FIND("16",GERAL[[#This Row],[ODS]])),"NÃO","SIM")</f>
        <v>SIM</v>
      </c>
      <c r="AA1762" s="2" t="str">
        <f>IF(ISERR(FIND("17",GERAL[[#This Row],[ODS]])),"NÃO","SIM")</f>
        <v>NÃO</v>
      </c>
      <c r="AB1762" s="1">
        <v>20.213092076078464</v>
      </c>
      <c r="AC1762" s="1">
        <v>16.115567049033785</v>
      </c>
      <c r="AD1762" s="1">
        <v>15.52165968168435</v>
      </c>
      <c r="AE1762" s="1">
        <v>15.52165968168435</v>
      </c>
      <c r="AF1762" s="1">
        <v>8.8243219823257029</v>
      </c>
      <c r="AG1762" s="1" t="str">
        <f>GERAL[[#This Row],[SIGLA]]&amp;GERAL[[#This Row],[CÓD]]</f>
        <v>CESP_JC</v>
      </c>
      <c r="AH1762" s="1">
        <f ca="1">VLOOKUP(GERAL[[#This Row],[REF_NOTA]],BASE_NOTAS[],7,FALSE)</f>
        <v>10.521853215443382</v>
      </c>
      <c r="AI1762" s="31">
        <f ca="1">IF(GERAL[[#This Row],[Nota 2025]]="",0,GERAL[[#This Row],[Nota 2026]]-GERAL[[#This Row],[Nota 2025]])</f>
        <v>1.6975312331176795</v>
      </c>
    </row>
    <row r="1763" spans="1:35" ht="17" x14ac:dyDescent="0.35">
      <c r="A1763" s="2" t="s">
        <v>162</v>
      </c>
      <c r="B1763" s="2" t="s">
        <v>189</v>
      </c>
      <c r="C1763" s="2" t="s">
        <v>217</v>
      </c>
      <c r="D1763" s="15" t="s">
        <v>64</v>
      </c>
      <c r="E1763" s="2" t="s">
        <v>133</v>
      </c>
      <c r="F1763" s="2" t="str">
        <f>VLOOKUP(GERAL[[#This Row],[CÓD]],SEALL,6,FALSE)</f>
        <v>S</v>
      </c>
      <c r="G176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6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6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763" s="2">
        <f>VLOOKUP(GERAL[[#This Row],[CÓD]],SEALL,4,FALSE)</f>
        <v>16</v>
      </c>
      <c r="K1763" s="2" t="str">
        <f>IF(ISERR(FIND("01",GERAL[[#This Row],[ODS]])),"NÃO","SIM")</f>
        <v>NÃO</v>
      </c>
      <c r="L1763" s="2" t="str">
        <f>IF(ISERR(FIND("02",GERAL[[#This Row],[ODS]])),"NÃO","SIM")</f>
        <v>NÃO</v>
      </c>
      <c r="M1763" s="2" t="str">
        <f>IF(ISERR(FIND("03",GERAL[[#This Row],[ODS]])),"NÃO","SIM")</f>
        <v>NÃO</v>
      </c>
      <c r="N1763" s="2" t="str">
        <f>IF(ISERR(FIND("04",GERAL[[#This Row],[ODS]])),"NÃO","SIM")</f>
        <v>NÃO</v>
      </c>
      <c r="O1763" s="2" t="str">
        <f>IF(ISERR(FIND("05",GERAL[[#This Row],[ODS]])),"NÃO","SIM")</f>
        <v>NÃO</v>
      </c>
      <c r="P1763" s="2" t="str">
        <f>IF(ISERR(FIND("06",GERAL[[#This Row],[ODS]])),"NÃO","SIM")</f>
        <v>NÃO</v>
      </c>
      <c r="Q1763" s="2" t="str">
        <f>IF(ISERR(FIND("07",GERAL[[#This Row],[ODS]])),"NÃO","SIM")</f>
        <v>NÃO</v>
      </c>
      <c r="R1763" s="2" t="str">
        <f>IF(ISERR(FIND("08",GERAL[[#This Row],[ODS]])),"NÃO","SIM")</f>
        <v>NÃO</v>
      </c>
      <c r="S1763" s="2" t="str">
        <f>IF(ISERR(FIND("09",GERAL[[#This Row],[ODS]])),"NÃO","SIM")</f>
        <v>NÃO</v>
      </c>
      <c r="T1763" s="2" t="str">
        <f>IF(ISERR(FIND("10",GERAL[[#This Row],[ODS]])),"NÃO","SIM")</f>
        <v>NÃO</v>
      </c>
      <c r="U1763" s="2" t="str">
        <f>IF(ISERR(FIND("11",GERAL[[#This Row],[ODS]])),"NÃO","SIM")</f>
        <v>NÃO</v>
      </c>
      <c r="V1763" s="2" t="str">
        <f>IF(ISERR(FIND("12",GERAL[[#This Row],[ODS]])),"NÃO","SIM")</f>
        <v>NÃO</v>
      </c>
      <c r="W1763" s="2" t="str">
        <f>IF(ISERR(FIND("13",GERAL[[#This Row],[ODS]])),"NÃO","SIM")</f>
        <v>NÃO</v>
      </c>
      <c r="X1763" s="2" t="str">
        <f>IF(ISERR(FIND("14",GERAL[[#This Row],[ODS]])),"NÃO","SIM")</f>
        <v>NÃO</v>
      </c>
      <c r="Y1763" s="2" t="str">
        <f>IF(ISERR(FIND("15",GERAL[[#This Row],[ODS]])),"NÃO","SIM")</f>
        <v>NÃO</v>
      </c>
      <c r="Z1763" s="2" t="str">
        <f>IF(ISERR(FIND("16",GERAL[[#This Row],[ODS]])),"NÃO","SIM")</f>
        <v>SIM</v>
      </c>
      <c r="AA1763" s="2" t="str">
        <f>IF(ISERR(FIND("17",GERAL[[#This Row],[ODS]])),"NÃO","SIM")</f>
        <v>NÃO</v>
      </c>
      <c r="AB1763" s="1">
        <v>95.667060897547941</v>
      </c>
      <c r="AC1763" s="1">
        <v>100</v>
      </c>
      <c r="AD1763" s="1">
        <v>100</v>
      </c>
      <c r="AE1763" s="1">
        <v>100</v>
      </c>
      <c r="AF1763" s="1">
        <v>100</v>
      </c>
      <c r="AG1763" s="1" t="str">
        <f>GERAL[[#This Row],[SIGLA]]&amp;GERAL[[#This Row],[CÓD]]</f>
        <v>DFSP_JC</v>
      </c>
      <c r="AH1763" s="1">
        <f ca="1">VLOOKUP(GERAL[[#This Row],[REF_NOTA]],BASE_NOTAS[],7,FALSE)</f>
        <v>100</v>
      </c>
      <c r="AI1763" s="31">
        <f ca="1">IF(GERAL[[#This Row],[Nota 2025]]="",0,GERAL[[#This Row],[Nota 2026]]-GERAL[[#This Row],[Nota 2025]])</f>
        <v>0</v>
      </c>
    </row>
    <row r="1764" spans="1:35" ht="17" x14ac:dyDescent="0.35">
      <c r="A1764" s="2" t="s">
        <v>163</v>
      </c>
      <c r="B1764" s="2" t="s">
        <v>183</v>
      </c>
      <c r="C1764" s="2" t="s">
        <v>217</v>
      </c>
      <c r="D1764" s="15" t="s">
        <v>64</v>
      </c>
      <c r="E1764" s="2" t="s">
        <v>133</v>
      </c>
      <c r="F1764" s="2" t="str">
        <f>VLOOKUP(GERAL[[#This Row],[CÓD]],SEALL,6,FALSE)</f>
        <v>S</v>
      </c>
      <c r="G176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6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6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764" s="2">
        <f>VLOOKUP(GERAL[[#This Row],[CÓD]],SEALL,4,FALSE)</f>
        <v>16</v>
      </c>
      <c r="K1764" s="2" t="str">
        <f>IF(ISERR(FIND("01",GERAL[[#This Row],[ODS]])),"NÃO","SIM")</f>
        <v>NÃO</v>
      </c>
      <c r="L1764" s="2" t="str">
        <f>IF(ISERR(FIND("02",GERAL[[#This Row],[ODS]])),"NÃO","SIM")</f>
        <v>NÃO</v>
      </c>
      <c r="M1764" s="2" t="str">
        <f>IF(ISERR(FIND("03",GERAL[[#This Row],[ODS]])),"NÃO","SIM")</f>
        <v>NÃO</v>
      </c>
      <c r="N1764" s="2" t="str">
        <f>IF(ISERR(FIND("04",GERAL[[#This Row],[ODS]])),"NÃO","SIM")</f>
        <v>NÃO</v>
      </c>
      <c r="O1764" s="2" t="str">
        <f>IF(ISERR(FIND("05",GERAL[[#This Row],[ODS]])),"NÃO","SIM")</f>
        <v>NÃO</v>
      </c>
      <c r="P1764" s="2" t="str">
        <f>IF(ISERR(FIND("06",GERAL[[#This Row],[ODS]])),"NÃO","SIM")</f>
        <v>NÃO</v>
      </c>
      <c r="Q1764" s="2" t="str">
        <f>IF(ISERR(FIND("07",GERAL[[#This Row],[ODS]])),"NÃO","SIM")</f>
        <v>NÃO</v>
      </c>
      <c r="R1764" s="2" t="str">
        <f>IF(ISERR(FIND("08",GERAL[[#This Row],[ODS]])),"NÃO","SIM")</f>
        <v>NÃO</v>
      </c>
      <c r="S1764" s="2" t="str">
        <f>IF(ISERR(FIND("09",GERAL[[#This Row],[ODS]])),"NÃO","SIM")</f>
        <v>NÃO</v>
      </c>
      <c r="T1764" s="2" t="str">
        <f>IF(ISERR(FIND("10",GERAL[[#This Row],[ODS]])),"NÃO","SIM")</f>
        <v>NÃO</v>
      </c>
      <c r="U1764" s="2" t="str">
        <f>IF(ISERR(FIND("11",GERAL[[#This Row],[ODS]])),"NÃO","SIM")</f>
        <v>NÃO</v>
      </c>
      <c r="V1764" s="2" t="str">
        <f>IF(ISERR(FIND("12",GERAL[[#This Row],[ODS]])),"NÃO","SIM")</f>
        <v>NÃO</v>
      </c>
      <c r="W1764" s="2" t="str">
        <f>IF(ISERR(FIND("13",GERAL[[#This Row],[ODS]])),"NÃO","SIM")</f>
        <v>NÃO</v>
      </c>
      <c r="X1764" s="2" t="str">
        <f>IF(ISERR(FIND("14",GERAL[[#This Row],[ODS]])),"NÃO","SIM")</f>
        <v>NÃO</v>
      </c>
      <c r="Y1764" s="2" t="str">
        <f>IF(ISERR(FIND("15",GERAL[[#This Row],[ODS]])),"NÃO","SIM")</f>
        <v>NÃO</v>
      </c>
      <c r="Z1764" s="2" t="str">
        <f>IF(ISERR(FIND("16",GERAL[[#This Row],[ODS]])),"NÃO","SIM")</f>
        <v>SIM</v>
      </c>
      <c r="AA1764" s="2" t="str">
        <f>IF(ISERR(FIND("17",GERAL[[#This Row],[ODS]])),"NÃO","SIM")</f>
        <v>NÃO</v>
      </c>
      <c r="AB1764" s="1">
        <v>70.756251975824853</v>
      </c>
      <c r="AC1764" s="1">
        <v>45.441936267638127</v>
      </c>
      <c r="AD1764" s="1">
        <v>45.684197717733063</v>
      </c>
      <c r="AE1764" s="1">
        <v>45.684197717733063</v>
      </c>
      <c r="AF1764" s="1">
        <v>50.661172464641368</v>
      </c>
      <c r="AG1764" s="1" t="str">
        <f>GERAL[[#This Row],[SIGLA]]&amp;GERAL[[#This Row],[CÓD]]</f>
        <v>ESSP_JC</v>
      </c>
      <c r="AH1764" s="1">
        <f ca="1">VLOOKUP(GERAL[[#This Row],[REF_NOTA]],BASE_NOTAS[],7,FALSE)</f>
        <v>52.90968970260117</v>
      </c>
      <c r="AI1764" s="31">
        <f ca="1">IF(GERAL[[#This Row],[Nota 2025]]="",0,GERAL[[#This Row],[Nota 2026]]-GERAL[[#This Row],[Nota 2025]])</f>
        <v>2.2485172379598026</v>
      </c>
    </row>
    <row r="1765" spans="1:35" ht="17" x14ac:dyDescent="0.35">
      <c r="A1765" s="2" t="s">
        <v>164</v>
      </c>
      <c r="B1765" s="2" t="s">
        <v>190</v>
      </c>
      <c r="C1765" s="2" t="s">
        <v>217</v>
      </c>
      <c r="D1765" s="15" t="s">
        <v>64</v>
      </c>
      <c r="E1765" s="2" t="s">
        <v>133</v>
      </c>
      <c r="F1765" s="2" t="str">
        <f>VLOOKUP(GERAL[[#This Row],[CÓD]],SEALL,6,FALSE)</f>
        <v>S</v>
      </c>
      <c r="G176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6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6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765" s="2">
        <f>VLOOKUP(GERAL[[#This Row],[CÓD]],SEALL,4,FALSE)</f>
        <v>16</v>
      </c>
      <c r="K1765" s="2" t="str">
        <f>IF(ISERR(FIND("01",GERAL[[#This Row],[ODS]])),"NÃO","SIM")</f>
        <v>NÃO</v>
      </c>
      <c r="L1765" s="2" t="str">
        <f>IF(ISERR(FIND("02",GERAL[[#This Row],[ODS]])),"NÃO","SIM")</f>
        <v>NÃO</v>
      </c>
      <c r="M1765" s="2" t="str">
        <f>IF(ISERR(FIND("03",GERAL[[#This Row],[ODS]])),"NÃO","SIM")</f>
        <v>NÃO</v>
      </c>
      <c r="N1765" s="2" t="str">
        <f>IF(ISERR(FIND("04",GERAL[[#This Row],[ODS]])),"NÃO","SIM")</f>
        <v>NÃO</v>
      </c>
      <c r="O1765" s="2" t="str">
        <f>IF(ISERR(FIND("05",GERAL[[#This Row],[ODS]])),"NÃO","SIM")</f>
        <v>NÃO</v>
      </c>
      <c r="P1765" s="2" t="str">
        <f>IF(ISERR(FIND("06",GERAL[[#This Row],[ODS]])),"NÃO","SIM")</f>
        <v>NÃO</v>
      </c>
      <c r="Q1765" s="2" t="str">
        <f>IF(ISERR(FIND("07",GERAL[[#This Row],[ODS]])),"NÃO","SIM")</f>
        <v>NÃO</v>
      </c>
      <c r="R1765" s="2" t="str">
        <f>IF(ISERR(FIND("08",GERAL[[#This Row],[ODS]])),"NÃO","SIM")</f>
        <v>NÃO</v>
      </c>
      <c r="S1765" s="2" t="str">
        <f>IF(ISERR(FIND("09",GERAL[[#This Row],[ODS]])),"NÃO","SIM")</f>
        <v>NÃO</v>
      </c>
      <c r="T1765" s="2" t="str">
        <f>IF(ISERR(FIND("10",GERAL[[#This Row],[ODS]])),"NÃO","SIM")</f>
        <v>NÃO</v>
      </c>
      <c r="U1765" s="2" t="str">
        <f>IF(ISERR(FIND("11",GERAL[[#This Row],[ODS]])),"NÃO","SIM")</f>
        <v>NÃO</v>
      </c>
      <c r="V1765" s="2" t="str">
        <f>IF(ISERR(FIND("12",GERAL[[#This Row],[ODS]])),"NÃO","SIM")</f>
        <v>NÃO</v>
      </c>
      <c r="W1765" s="2" t="str">
        <f>IF(ISERR(FIND("13",GERAL[[#This Row],[ODS]])),"NÃO","SIM")</f>
        <v>NÃO</v>
      </c>
      <c r="X1765" s="2" t="str">
        <f>IF(ISERR(FIND("14",GERAL[[#This Row],[ODS]])),"NÃO","SIM")</f>
        <v>NÃO</v>
      </c>
      <c r="Y1765" s="2" t="str">
        <f>IF(ISERR(FIND("15",GERAL[[#This Row],[ODS]])),"NÃO","SIM")</f>
        <v>NÃO</v>
      </c>
      <c r="Z1765" s="2" t="str">
        <f>IF(ISERR(FIND("16",GERAL[[#This Row],[ODS]])),"NÃO","SIM")</f>
        <v>SIM</v>
      </c>
      <c r="AA1765" s="2" t="str">
        <f>IF(ISERR(FIND("17",GERAL[[#This Row],[ODS]])),"NÃO","SIM")</f>
        <v>NÃO</v>
      </c>
      <c r="AB1765" s="1">
        <v>29.69440165209738</v>
      </c>
      <c r="AC1765" s="1">
        <v>48.398536863441315</v>
      </c>
      <c r="AD1765" s="1">
        <v>38.739380010756776</v>
      </c>
      <c r="AE1765" s="1">
        <v>38.739380010756776</v>
      </c>
      <c r="AF1765" s="1">
        <v>59.741688883946928</v>
      </c>
      <c r="AG1765" s="1" t="str">
        <f>GERAL[[#This Row],[SIGLA]]&amp;GERAL[[#This Row],[CÓD]]</f>
        <v>GOSP_JC</v>
      </c>
      <c r="AH1765" s="1">
        <f ca="1">VLOOKUP(GERAL[[#This Row],[REF_NOTA]],BASE_NOTAS[],7,FALSE)</f>
        <v>62.685451644724786</v>
      </c>
      <c r="AI1765" s="31">
        <f ca="1">IF(GERAL[[#This Row],[Nota 2025]]="",0,GERAL[[#This Row],[Nota 2026]]-GERAL[[#This Row],[Nota 2025]])</f>
        <v>2.943762760777858</v>
      </c>
    </row>
    <row r="1766" spans="1:35" ht="17" x14ac:dyDescent="0.35">
      <c r="A1766" s="2" t="s">
        <v>165</v>
      </c>
      <c r="B1766" s="2" t="s">
        <v>191</v>
      </c>
      <c r="C1766" s="2" t="s">
        <v>217</v>
      </c>
      <c r="D1766" s="15" t="s">
        <v>64</v>
      </c>
      <c r="E1766" s="2" t="s">
        <v>133</v>
      </c>
      <c r="F1766" s="2" t="str">
        <f>VLOOKUP(GERAL[[#This Row],[CÓD]],SEALL,6,FALSE)</f>
        <v>S</v>
      </c>
      <c r="G176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6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6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766" s="2">
        <f>VLOOKUP(GERAL[[#This Row],[CÓD]],SEALL,4,FALSE)</f>
        <v>16</v>
      </c>
      <c r="K1766" s="2" t="str">
        <f>IF(ISERR(FIND("01",GERAL[[#This Row],[ODS]])),"NÃO","SIM")</f>
        <v>NÃO</v>
      </c>
      <c r="L1766" s="2" t="str">
        <f>IF(ISERR(FIND("02",GERAL[[#This Row],[ODS]])),"NÃO","SIM")</f>
        <v>NÃO</v>
      </c>
      <c r="M1766" s="2" t="str">
        <f>IF(ISERR(FIND("03",GERAL[[#This Row],[ODS]])),"NÃO","SIM")</f>
        <v>NÃO</v>
      </c>
      <c r="N1766" s="2" t="str">
        <f>IF(ISERR(FIND("04",GERAL[[#This Row],[ODS]])),"NÃO","SIM")</f>
        <v>NÃO</v>
      </c>
      <c r="O1766" s="2" t="str">
        <f>IF(ISERR(FIND("05",GERAL[[#This Row],[ODS]])),"NÃO","SIM")</f>
        <v>NÃO</v>
      </c>
      <c r="P1766" s="2" t="str">
        <f>IF(ISERR(FIND("06",GERAL[[#This Row],[ODS]])),"NÃO","SIM")</f>
        <v>NÃO</v>
      </c>
      <c r="Q1766" s="2" t="str">
        <f>IF(ISERR(FIND("07",GERAL[[#This Row],[ODS]])),"NÃO","SIM")</f>
        <v>NÃO</v>
      </c>
      <c r="R1766" s="2" t="str">
        <f>IF(ISERR(FIND("08",GERAL[[#This Row],[ODS]])),"NÃO","SIM")</f>
        <v>NÃO</v>
      </c>
      <c r="S1766" s="2" t="str">
        <f>IF(ISERR(FIND("09",GERAL[[#This Row],[ODS]])),"NÃO","SIM")</f>
        <v>NÃO</v>
      </c>
      <c r="T1766" s="2" t="str">
        <f>IF(ISERR(FIND("10",GERAL[[#This Row],[ODS]])),"NÃO","SIM")</f>
        <v>NÃO</v>
      </c>
      <c r="U1766" s="2" t="str">
        <f>IF(ISERR(FIND("11",GERAL[[#This Row],[ODS]])),"NÃO","SIM")</f>
        <v>NÃO</v>
      </c>
      <c r="V1766" s="2" t="str">
        <f>IF(ISERR(FIND("12",GERAL[[#This Row],[ODS]])),"NÃO","SIM")</f>
        <v>NÃO</v>
      </c>
      <c r="W1766" s="2" t="str">
        <f>IF(ISERR(FIND("13",GERAL[[#This Row],[ODS]])),"NÃO","SIM")</f>
        <v>NÃO</v>
      </c>
      <c r="X1766" s="2" t="str">
        <f>IF(ISERR(FIND("14",GERAL[[#This Row],[ODS]])),"NÃO","SIM")</f>
        <v>NÃO</v>
      </c>
      <c r="Y1766" s="2" t="str">
        <f>IF(ISERR(FIND("15",GERAL[[#This Row],[ODS]])),"NÃO","SIM")</f>
        <v>NÃO</v>
      </c>
      <c r="Z1766" s="2" t="str">
        <f>IF(ISERR(FIND("16",GERAL[[#This Row],[ODS]])),"NÃO","SIM")</f>
        <v>SIM</v>
      </c>
      <c r="AA1766" s="2" t="str">
        <f>IF(ISERR(FIND("17",GERAL[[#This Row],[ODS]])),"NÃO","SIM")</f>
        <v>NÃO</v>
      </c>
      <c r="AB1766" s="1">
        <v>15.054844629961437</v>
      </c>
      <c r="AC1766" s="1">
        <v>9.4080919505624756</v>
      </c>
      <c r="AD1766" s="1">
        <v>7.8952960692206444</v>
      </c>
      <c r="AE1766" s="1">
        <v>7.8952960692206444</v>
      </c>
      <c r="AF1766" s="1">
        <v>1.1447285353380352</v>
      </c>
      <c r="AG1766" s="1" t="str">
        <f>GERAL[[#This Row],[SIGLA]]&amp;GERAL[[#This Row],[CÓD]]</f>
        <v>MASP_JC</v>
      </c>
      <c r="AH1766" s="1">
        <f ca="1">VLOOKUP(GERAL[[#This Row],[REF_NOTA]],BASE_NOTAS[],7,FALSE)</f>
        <v>2.5379032775786534</v>
      </c>
      <c r="AI1766" s="31">
        <f ca="1">IF(GERAL[[#This Row],[Nota 2025]]="",0,GERAL[[#This Row],[Nota 2026]]-GERAL[[#This Row],[Nota 2025]])</f>
        <v>1.3931747422406182</v>
      </c>
    </row>
    <row r="1767" spans="1:35" ht="17" x14ac:dyDescent="0.35">
      <c r="A1767" s="2" t="s">
        <v>168</v>
      </c>
      <c r="B1767" s="2" t="s">
        <v>195</v>
      </c>
      <c r="C1767" s="2" t="s">
        <v>217</v>
      </c>
      <c r="D1767" s="15" t="s">
        <v>64</v>
      </c>
      <c r="E1767" s="2" t="s">
        <v>133</v>
      </c>
      <c r="F1767" s="2" t="str">
        <f>VLOOKUP(GERAL[[#This Row],[CÓD]],SEALL,6,FALSE)</f>
        <v>S</v>
      </c>
      <c r="G176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6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6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767" s="2">
        <f>VLOOKUP(GERAL[[#This Row],[CÓD]],SEALL,4,FALSE)</f>
        <v>16</v>
      </c>
      <c r="K1767" s="2" t="str">
        <f>IF(ISERR(FIND("01",GERAL[[#This Row],[ODS]])),"NÃO","SIM")</f>
        <v>NÃO</v>
      </c>
      <c r="L1767" s="2" t="str">
        <f>IF(ISERR(FIND("02",GERAL[[#This Row],[ODS]])),"NÃO","SIM")</f>
        <v>NÃO</v>
      </c>
      <c r="M1767" s="2" t="str">
        <f>IF(ISERR(FIND("03",GERAL[[#This Row],[ODS]])),"NÃO","SIM")</f>
        <v>NÃO</v>
      </c>
      <c r="N1767" s="2" t="str">
        <f>IF(ISERR(FIND("04",GERAL[[#This Row],[ODS]])),"NÃO","SIM")</f>
        <v>NÃO</v>
      </c>
      <c r="O1767" s="2" t="str">
        <f>IF(ISERR(FIND("05",GERAL[[#This Row],[ODS]])),"NÃO","SIM")</f>
        <v>NÃO</v>
      </c>
      <c r="P1767" s="2" t="str">
        <f>IF(ISERR(FIND("06",GERAL[[#This Row],[ODS]])),"NÃO","SIM")</f>
        <v>NÃO</v>
      </c>
      <c r="Q1767" s="2" t="str">
        <f>IF(ISERR(FIND("07",GERAL[[#This Row],[ODS]])),"NÃO","SIM")</f>
        <v>NÃO</v>
      </c>
      <c r="R1767" s="2" t="str">
        <f>IF(ISERR(FIND("08",GERAL[[#This Row],[ODS]])),"NÃO","SIM")</f>
        <v>NÃO</v>
      </c>
      <c r="S1767" s="2" t="str">
        <f>IF(ISERR(FIND("09",GERAL[[#This Row],[ODS]])),"NÃO","SIM")</f>
        <v>NÃO</v>
      </c>
      <c r="T1767" s="2" t="str">
        <f>IF(ISERR(FIND("10",GERAL[[#This Row],[ODS]])),"NÃO","SIM")</f>
        <v>NÃO</v>
      </c>
      <c r="U1767" s="2" t="str">
        <f>IF(ISERR(FIND("11",GERAL[[#This Row],[ODS]])),"NÃO","SIM")</f>
        <v>NÃO</v>
      </c>
      <c r="V1767" s="2" t="str">
        <f>IF(ISERR(FIND("12",GERAL[[#This Row],[ODS]])),"NÃO","SIM")</f>
        <v>NÃO</v>
      </c>
      <c r="W1767" s="2" t="str">
        <f>IF(ISERR(FIND("13",GERAL[[#This Row],[ODS]])),"NÃO","SIM")</f>
        <v>NÃO</v>
      </c>
      <c r="X1767" s="2" t="str">
        <f>IF(ISERR(FIND("14",GERAL[[#This Row],[ODS]])),"NÃO","SIM")</f>
        <v>NÃO</v>
      </c>
      <c r="Y1767" s="2" t="str">
        <f>IF(ISERR(FIND("15",GERAL[[#This Row],[ODS]])),"NÃO","SIM")</f>
        <v>NÃO</v>
      </c>
      <c r="Z1767" s="2" t="str">
        <f>IF(ISERR(FIND("16",GERAL[[#This Row],[ODS]])),"NÃO","SIM")</f>
        <v>SIM</v>
      </c>
      <c r="AA1767" s="2" t="str">
        <f>IF(ISERR(FIND("17",GERAL[[#This Row],[ODS]])),"NÃO","SIM")</f>
        <v>NÃO</v>
      </c>
      <c r="AB1767" s="1">
        <v>49.565226306521666</v>
      </c>
      <c r="AC1767" s="1">
        <v>45.16335218467173</v>
      </c>
      <c r="AD1767" s="1">
        <v>35.94968466953403</v>
      </c>
      <c r="AE1767" s="1">
        <v>35.94968466953403</v>
      </c>
      <c r="AF1767" s="1">
        <v>19.245978319136171</v>
      </c>
      <c r="AG1767" s="1" t="str">
        <f>GERAL[[#This Row],[SIGLA]]&amp;GERAL[[#This Row],[CÓD]]</f>
        <v>MTSP_JC</v>
      </c>
      <c r="AH1767" s="1">
        <f ca="1">VLOOKUP(GERAL[[#This Row],[REF_NOTA]],BASE_NOTAS[],7,FALSE)</f>
        <v>35.249913009574257</v>
      </c>
      <c r="AI1767" s="31">
        <f ca="1">IF(GERAL[[#This Row],[Nota 2025]]="",0,GERAL[[#This Row],[Nota 2026]]-GERAL[[#This Row],[Nota 2025]])</f>
        <v>16.003934690438086</v>
      </c>
    </row>
    <row r="1768" spans="1:35" ht="17" x14ac:dyDescent="0.35">
      <c r="A1768" s="2" t="s">
        <v>167</v>
      </c>
      <c r="B1768" s="2" t="s">
        <v>193</v>
      </c>
      <c r="C1768" s="2" t="s">
        <v>217</v>
      </c>
      <c r="D1768" s="15" t="s">
        <v>64</v>
      </c>
      <c r="E1768" s="2" t="s">
        <v>133</v>
      </c>
      <c r="F1768" s="2" t="str">
        <f>VLOOKUP(GERAL[[#This Row],[CÓD]],SEALL,6,FALSE)</f>
        <v>S</v>
      </c>
      <c r="G176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6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6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768" s="2">
        <f>VLOOKUP(GERAL[[#This Row],[CÓD]],SEALL,4,FALSE)</f>
        <v>16</v>
      </c>
      <c r="K1768" s="2" t="str">
        <f>IF(ISERR(FIND("01",GERAL[[#This Row],[ODS]])),"NÃO","SIM")</f>
        <v>NÃO</v>
      </c>
      <c r="L1768" s="2" t="str">
        <f>IF(ISERR(FIND("02",GERAL[[#This Row],[ODS]])),"NÃO","SIM")</f>
        <v>NÃO</v>
      </c>
      <c r="M1768" s="2" t="str">
        <f>IF(ISERR(FIND("03",GERAL[[#This Row],[ODS]])),"NÃO","SIM")</f>
        <v>NÃO</v>
      </c>
      <c r="N1768" s="2" t="str">
        <f>IF(ISERR(FIND("04",GERAL[[#This Row],[ODS]])),"NÃO","SIM")</f>
        <v>NÃO</v>
      </c>
      <c r="O1768" s="2" t="str">
        <f>IF(ISERR(FIND("05",GERAL[[#This Row],[ODS]])),"NÃO","SIM")</f>
        <v>NÃO</v>
      </c>
      <c r="P1768" s="2" t="str">
        <f>IF(ISERR(FIND("06",GERAL[[#This Row],[ODS]])),"NÃO","SIM")</f>
        <v>NÃO</v>
      </c>
      <c r="Q1768" s="2" t="str">
        <f>IF(ISERR(FIND("07",GERAL[[#This Row],[ODS]])),"NÃO","SIM")</f>
        <v>NÃO</v>
      </c>
      <c r="R1768" s="2" t="str">
        <f>IF(ISERR(FIND("08",GERAL[[#This Row],[ODS]])),"NÃO","SIM")</f>
        <v>NÃO</v>
      </c>
      <c r="S1768" s="2" t="str">
        <f>IF(ISERR(FIND("09",GERAL[[#This Row],[ODS]])),"NÃO","SIM")</f>
        <v>NÃO</v>
      </c>
      <c r="T1768" s="2" t="str">
        <f>IF(ISERR(FIND("10",GERAL[[#This Row],[ODS]])),"NÃO","SIM")</f>
        <v>NÃO</v>
      </c>
      <c r="U1768" s="2" t="str">
        <f>IF(ISERR(FIND("11",GERAL[[#This Row],[ODS]])),"NÃO","SIM")</f>
        <v>NÃO</v>
      </c>
      <c r="V1768" s="2" t="str">
        <f>IF(ISERR(FIND("12",GERAL[[#This Row],[ODS]])),"NÃO","SIM")</f>
        <v>NÃO</v>
      </c>
      <c r="W1768" s="2" t="str">
        <f>IF(ISERR(FIND("13",GERAL[[#This Row],[ODS]])),"NÃO","SIM")</f>
        <v>NÃO</v>
      </c>
      <c r="X1768" s="2" t="str">
        <f>IF(ISERR(FIND("14",GERAL[[#This Row],[ODS]])),"NÃO","SIM")</f>
        <v>NÃO</v>
      </c>
      <c r="Y1768" s="2" t="str">
        <f>IF(ISERR(FIND("15",GERAL[[#This Row],[ODS]])),"NÃO","SIM")</f>
        <v>NÃO</v>
      </c>
      <c r="Z1768" s="2" t="str">
        <f>IF(ISERR(FIND("16",GERAL[[#This Row],[ODS]])),"NÃO","SIM")</f>
        <v>SIM</v>
      </c>
      <c r="AA1768" s="2" t="str">
        <f>IF(ISERR(FIND("17",GERAL[[#This Row],[ODS]])),"NÃO","SIM")</f>
        <v>NÃO</v>
      </c>
      <c r="AB1768" s="1">
        <v>86.519204619105636</v>
      </c>
      <c r="AC1768" s="1">
        <v>66.726570493223932</v>
      </c>
      <c r="AD1768" s="1">
        <v>66.265614542456518</v>
      </c>
      <c r="AE1768" s="1">
        <v>66.265614542456518</v>
      </c>
      <c r="AF1768" s="1">
        <v>66.781781842259349</v>
      </c>
      <c r="AG1768" s="1" t="str">
        <f>GERAL[[#This Row],[SIGLA]]&amp;GERAL[[#This Row],[CÓD]]</f>
        <v>MSSP_JC</v>
      </c>
      <c r="AH1768" s="1">
        <f ca="1">VLOOKUP(GERAL[[#This Row],[REF_NOTA]],BASE_NOTAS[],7,FALSE)</f>
        <v>83.097548011392419</v>
      </c>
      <c r="AI1768" s="31">
        <f ca="1">IF(GERAL[[#This Row],[Nota 2025]]="",0,GERAL[[#This Row],[Nota 2026]]-GERAL[[#This Row],[Nota 2025]])</f>
        <v>16.31576616913307</v>
      </c>
    </row>
    <row r="1769" spans="1:35" ht="17" x14ac:dyDescent="0.35">
      <c r="A1769" s="2" t="s">
        <v>166</v>
      </c>
      <c r="B1769" s="2" t="s">
        <v>192</v>
      </c>
      <c r="C1769" s="2" t="s">
        <v>217</v>
      </c>
      <c r="D1769" s="15" t="s">
        <v>64</v>
      </c>
      <c r="E1769" s="2" t="s">
        <v>133</v>
      </c>
      <c r="F1769" s="2" t="str">
        <f>VLOOKUP(GERAL[[#This Row],[CÓD]],SEALL,6,FALSE)</f>
        <v>S</v>
      </c>
      <c r="G176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6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6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769" s="2">
        <f>VLOOKUP(GERAL[[#This Row],[CÓD]],SEALL,4,FALSE)</f>
        <v>16</v>
      </c>
      <c r="K1769" s="2" t="str">
        <f>IF(ISERR(FIND("01",GERAL[[#This Row],[ODS]])),"NÃO","SIM")</f>
        <v>NÃO</v>
      </c>
      <c r="L1769" s="2" t="str">
        <f>IF(ISERR(FIND("02",GERAL[[#This Row],[ODS]])),"NÃO","SIM")</f>
        <v>NÃO</v>
      </c>
      <c r="M1769" s="2" t="str">
        <f>IF(ISERR(FIND("03",GERAL[[#This Row],[ODS]])),"NÃO","SIM")</f>
        <v>NÃO</v>
      </c>
      <c r="N1769" s="2" t="str">
        <f>IF(ISERR(FIND("04",GERAL[[#This Row],[ODS]])),"NÃO","SIM")</f>
        <v>NÃO</v>
      </c>
      <c r="O1769" s="2" t="str">
        <f>IF(ISERR(FIND("05",GERAL[[#This Row],[ODS]])),"NÃO","SIM")</f>
        <v>NÃO</v>
      </c>
      <c r="P1769" s="2" t="str">
        <f>IF(ISERR(FIND("06",GERAL[[#This Row],[ODS]])),"NÃO","SIM")</f>
        <v>NÃO</v>
      </c>
      <c r="Q1769" s="2" t="str">
        <f>IF(ISERR(FIND("07",GERAL[[#This Row],[ODS]])),"NÃO","SIM")</f>
        <v>NÃO</v>
      </c>
      <c r="R1769" s="2" t="str">
        <f>IF(ISERR(FIND("08",GERAL[[#This Row],[ODS]])),"NÃO","SIM")</f>
        <v>NÃO</v>
      </c>
      <c r="S1769" s="2" t="str">
        <f>IF(ISERR(FIND("09",GERAL[[#This Row],[ODS]])),"NÃO","SIM")</f>
        <v>NÃO</v>
      </c>
      <c r="T1769" s="2" t="str">
        <f>IF(ISERR(FIND("10",GERAL[[#This Row],[ODS]])),"NÃO","SIM")</f>
        <v>NÃO</v>
      </c>
      <c r="U1769" s="2" t="str">
        <f>IF(ISERR(FIND("11",GERAL[[#This Row],[ODS]])),"NÃO","SIM")</f>
        <v>NÃO</v>
      </c>
      <c r="V1769" s="2" t="str">
        <f>IF(ISERR(FIND("12",GERAL[[#This Row],[ODS]])),"NÃO","SIM")</f>
        <v>NÃO</v>
      </c>
      <c r="W1769" s="2" t="str">
        <f>IF(ISERR(FIND("13",GERAL[[#This Row],[ODS]])),"NÃO","SIM")</f>
        <v>NÃO</v>
      </c>
      <c r="X1769" s="2" t="str">
        <f>IF(ISERR(FIND("14",GERAL[[#This Row],[ODS]])),"NÃO","SIM")</f>
        <v>NÃO</v>
      </c>
      <c r="Y1769" s="2" t="str">
        <f>IF(ISERR(FIND("15",GERAL[[#This Row],[ODS]])),"NÃO","SIM")</f>
        <v>NÃO</v>
      </c>
      <c r="Z1769" s="2" t="str">
        <f>IF(ISERR(FIND("16",GERAL[[#This Row],[ODS]])),"NÃO","SIM")</f>
        <v>SIM</v>
      </c>
      <c r="AA1769" s="2" t="str">
        <f>IF(ISERR(FIND("17",GERAL[[#This Row],[ODS]])),"NÃO","SIM")</f>
        <v>NÃO</v>
      </c>
      <c r="AB1769" s="1">
        <v>0</v>
      </c>
      <c r="AC1769" s="1">
        <v>0</v>
      </c>
      <c r="AD1769" s="1">
        <v>0</v>
      </c>
      <c r="AE1769" s="1">
        <v>0</v>
      </c>
      <c r="AF1769" s="1">
        <v>32.018138984375668</v>
      </c>
      <c r="AG1769" s="1" t="str">
        <f>GERAL[[#This Row],[SIGLA]]&amp;GERAL[[#This Row],[CÓD]]</f>
        <v>MGSP_JC</v>
      </c>
      <c r="AH1769" s="1">
        <f ca="1">VLOOKUP(GERAL[[#This Row],[REF_NOTA]],BASE_NOTAS[],7,FALSE)</f>
        <v>50.692214158494629</v>
      </c>
      <c r="AI1769" s="31">
        <f ca="1">IF(GERAL[[#This Row],[Nota 2025]]="",0,GERAL[[#This Row],[Nota 2026]]-GERAL[[#This Row],[Nota 2025]])</f>
        <v>18.674075174118961</v>
      </c>
    </row>
    <row r="1770" spans="1:35" ht="17" x14ac:dyDescent="0.35">
      <c r="A1770" s="2" t="s">
        <v>169</v>
      </c>
      <c r="B1770" s="2" t="s">
        <v>196</v>
      </c>
      <c r="C1770" s="2" t="s">
        <v>217</v>
      </c>
      <c r="D1770" s="15" t="s">
        <v>64</v>
      </c>
      <c r="E1770" s="2" t="s">
        <v>133</v>
      </c>
      <c r="F1770" s="2" t="str">
        <f>VLOOKUP(GERAL[[#This Row],[CÓD]],SEALL,6,FALSE)</f>
        <v>S</v>
      </c>
      <c r="G177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7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7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770" s="2">
        <f>VLOOKUP(GERAL[[#This Row],[CÓD]],SEALL,4,FALSE)</f>
        <v>16</v>
      </c>
      <c r="K1770" s="2" t="str">
        <f>IF(ISERR(FIND("01",GERAL[[#This Row],[ODS]])),"NÃO","SIM")</f>
        <v>NÃO</v>
      </c>
      <c r="L1770" s="2" t="str">
        <f>IF(ISERR(FIND("02",GERAL[[#This Row],[ODS]])),"NÃO","SIM")</f>
        <v>NÃO</v>
      </c>
      <c r="M1770" s="2" t="str">
        <f>IF(ISERR(FIND("03",GERAL[[#This Row],[ODS]])),"NÃO","SIM")</f>
        <v>NÃO</v>
      </c>
      <c r="N1770" s="2" t="str">
        <f>IF(ISERR(FIND("04",GERAL[[#This Row],[ODS]])),"NÃO","SIM")</f>
        <v>NÃO</v>
      </c>
      <c r="O1770" s="2" t="str">
        <f>IF(ISERR(FIND("05",GERAL[[#This Row],[ODS]])),"NÃO","SIM")</f>
        <v>NÃO</v>
      </c>
      <c r="P1770" s="2" t="str">
        <f>IF(ISERR(FIND("06",GERAL[[#This Row],[ODS]])),"NÃO","SIM")</f>
        <v>NÃO</v>
      </c>
      <c r="Q1770" s="2" t="str">
        <f>IF(ISERR(FIND("07",GERAL[[#This Row],[ODS]])),"NÃO","SIM")</f>
        <v>NÃO</v>
      </c>
      <c r="R1770" s="2" t="str">
        <f>IF(ISERR(FIND("08",GERAL[[#This Row],[ODS]])),"NÃO","SIM")</f>
        <v>NÃO</v>
      </c>
      <c r="S1770" s="2" t="str">
        <f>IF(ISERR(FIND("09",GERAL[[#This Row],[ODS]])),"NÃO","SIM")</f>
        <v>NÃO</v>
      </c>
      <c r="T1770" s="2" t="str">
        <f>IF(ISERR(FIND("10",GERAL[[#This Row],[ODS]])),"NÃO","SIM")</f>
        <v>NÃO</v>
      </c>
      <c r="U1770" s="2" t="str">
        <f>IF(ISERR(FIND("11",GERAL[[#This Row],[ODS]])),"NÃO","SIM")</f>
        <v>NÃO</v>
      </c>
      <c r="V1770" s="2" t="str">
        <f>IF(ISERR(FIND("12",GERAL[[#This Row],[ODS]])),"NÃO","SIM")</f>
        <v>NÃO</v>
      </c>
      <c r="W1770" s="2" t="str">
        <f>IF(ISERR(FIND("13",GERAL[[#This Row],[ODS]])),"NÃO","SIM")</f>
        <v>NÃO</v>
      </c>
      <c r="X1770" s="2" t="str">
        <f>IF(ISERR(FIND("14",GERAL[[#This Row],[ODS]])),"NÃO","SIM")</f>
        <v>NÃO</v>
      </c>
      <c r="Y1770" s="2" t="str">
        <f>IF(ISERR(FIND("15",GERAL[[#This Row],[ODS]])),"NÃO","SIM")</f>
        <v>NÃO</v>
      </c>
      <c r="Z1770" s="2" t="str">
        <f>IF(ISERR(FIND("16",GERAL[[#This Row],[ODS]])),"NÃO","SIM")</f>
        <v>SIM</v>
      </c>
      <c r="AA1770" s="2" t="str">
        <f>IF(ISERR(FIND("17",GERAL[[#This Row],[ODS]])),"NÃO","SIM")</f>
        <v>NÃO</v>
      </c>
      <c r="AB1770" s="1">
        <v>10.539843833948282</v>
      </c>
      <c r="AC1770" s="1">
        <v>10.900363466733182</v>
      </c>
      <c r="AD1770" s="1">
        <v>9.1321420323683835</v>
      </c>
      <c r="AE1770" s="1">
        <v>9.1321420323683835</v>
      </c>
      <c r="AF1770" s="1">
        <v>7.796928852179823</v>
      </c>
      <c r="AG1770" s="1" t="str">
        <f>GERAL[[#This Row],[SIGLA]]&amp;GERAL[[#This Row],[CÓD]]</f>
        <v>PASP_JC</v>
      </c>
      <c r="AH1770" s="1">
        <f ca="1">VLOOKUP(GERAL[[#This Row],[REF_NOTA]],BASE_NOTAS[],7,FALSE)</f>
        <v>8.7157057651447829</v>
      </c>
      <c r="AI1770" s="31">
        <f ca="1">IF(GERAL[[#This Row],[Nota 2025]]="",0,GERAL[[#This Row],[Nota 2026]]-GERAL[[#This Row],[Nota 2025]])</f>
        <v>0.91877691296495989</v>
      </c>
    </row>
    <row r="1771" spans="1:35" ht="17" x14ac:dyDescent="0.35">
      <c r="A1771" s="2" t="s">
        <v>170</v>
      </c>
      <c r="B1771" s="2" t="s">
        <v>197</v>
      </c>
      <c r="C1771" s="2" t="s">
        <v>217</v>
      </c>
      <c r="D1771" s="15" t="s">
        <v>64</v>
      </c>
      <c r="E1771" s="2" t="s">
        <v>133</v>
      </c>
      <c r="F1771" s="2" t="str">
        <f>VLOOKUP(GERAL[[#This Row],[CÓD]],SEALL,6,FALSE)</f>
        <v>S</v>
      </c>
      <c r="G177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7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7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771" s="2">
        <f>VLOOKUP(GERAL[[#This Row],[CÓD]],SEALL,4,FALSE)</f>
        <v>16</v>
      </c>
      <c r="K1771" s="2" t="str">
        <f>IF(ISERR(FIND("01",GERAL[[#This Row],[ODS]])),"NÃO","SIM")</f>
        <v>NÃO</v>
      </c>
      <c r="L1771" s="2" t="str">
        <f>IF(ISERR(FIND("02",GERAL[[#This Row],[ODS]])),"NÃO","SIM")</f>
        <v>NÃO</v>
      </c>
      <c r="M1771" s="2" t="str">
        <f>IF(ISERR(FIND("03",GERAL[[#This Row],[ODS]])),"NÃO","SIM")</f>
        <v>NÃO</v>
      </c>
      <c r="N1771" s="2" t="str">
        <f>IF(ISERR(FIND("04",GERAL[[#This Row],[ODS]])),"NÃO","SIM")</f>
        <v>NÃO</v>
      </c>
      <c r="O1771" s="2" t="str">
        <f>IF(ISERR(FIND("05",GERAL[[#This Row],[ODS]])),"NÃO","SIM")</f>
        <v>NÃO</v>
      </c>
      <c r="P1771" s="2" t="str">
        <f>IF(ISERR(FIND("06",GERAL[[#This Row],[ODS]])),"NÃO","SIM")</f>
        <v>NÃO</v>
      </c>
      <c r="Q1771" s="2" t="str">
        <f>IF(ISERR(FIND("07",GERAL[[#This Row],[ODS]])),"NÃO","SIM")</f>
        <v>NÃO</v>
      </c>
      <c r="R1771" s="2" t="str">
        <f>IF(ISERR(FIND("08",GERAL[[#This Row],[ODS]])),"NÃO","SIM")</f>
        <v>NÃO</v>
      </c>
      <c r="S1771" s="2" t="str">
        <f>IF(ISERR(FIND("09",GERAL[[#This Row],[ODS]])),"NÃO","SIM")</f>
        <v>NÃO</v>
      </c>
      <c r="T1771" s="2" t="str">
        <f>IF(ISERR(FIND("10",GERAL[[#This Row],[ODS]])),"NÃO","SIM")</f>
        <v>NÃO</v>
      </c>
      <c r="U1771" s="2" t="str">
        <f>IF(ISERR(FIND("11",GERAL[[#This Row],[ODS]])),"NÃO","SIM")</f>
        <v>NÃO</v>
      </c>
      <c r="V1771" s="2" t="str">
        <f>IF(ISERR(FIND("12",GERAL[[#This Row],[ODS]])),"NÃO","SIM")</f>
        <v>NÃO</v>
      </c>
      <c r="W1771" s="2" t="str">
        <f>IF(ISERR(FIND("13",GERAL[[#This Row],[ODS]])),"NÃO","SIM")</f>
        <v>NÃO</v>
      </c>
      <c r="X1771" s="2" t="str">
        <f>IF(ISERR(FIND("14",GERAL[[#This Row],[ODS]])),"NÃO","SIM")</f>
        <v>NÃO</v>
      </c>
      <c r="Y1771" s="2" t="str">
        <f>IF(ISERR(FIND("15",GERAL[[#This Row],[ODS]])),"NÃO","SIM")</f>
        <v>NÃO</v>
      </c>
      <c r="Z1771" s="2" t="str">
        <f>IF(ISERR(FIND("16",GERAL[[#This Row],[ODS]])),"NÃO","SIM")</f>
        <v>SIM</v>
      </c>
      <c r="AA1771" s="2" t="str">
        <f>IF(ISERR(FIND("17",GERAL[[#This Row],[ODS]])),"NÃO","SIM")</f>
        <v>NÃO</v>
      </c>
      <c r="AB1771" s="1">
        <v>30.702703742555144</v>
      </c>
      <c r="AC1771" s="1">
        <v>27.449814684106517</v>
      </c>
      <c r="AD1771" s="1">
        <v>26.05721718308428</v>
      </c>
      <c r="AE1771" s="1">
        <v>26.05721718308428</v>
      </c>
      <c r="AF1771" s="1">
        <v>16.669273847307746</v>
      </c>
      <c r="AG1771" s="1" t="str">
        <f>GERAL[[#This Row],[SIGLA]]&amp;GERAL[[#This Row],[CÓD]]</f>
        <v>PBSP_JC</v>
      </c>
      <c r="AH1771" s="1">
        <f ca="1">VLOOKUP(GERAL[[#This Row],[REF_NOTA]],BASE_NOTAS[],7,FALSE)</f>
        <v>20.426663379450584</v>
      </c>
      <c r="AI1771" s="31">
        <f ca="1">IF(GERAL[[#This Row],[Nota 2025]]="",0,GERAL[[#This Row],[Nota 2026]]-GERAL[[#This Row],[Nota 2025]])</f>
        <v>3.7573895321428381</v>
      </c>
    </row>
    <row r="1772" spans="1:35" ht="17" x14ac:dyDescent="0.35">
      <c r="A1772" s="2" t="s">
        <v>173</v>
      </c>
      <c r="B1772" s="2" t="s">
        <v>200</v>
      </c>
      <c r="C1772" s="2" t="s">
        <v>217</v>
      </c>
      <c r="D1772" s="15" t="s">
        <v>64</v>
      </c>
      <c r="E1772" s="2" t="s">
        <v>133</v>
      </c>
      <c r="F1772" s="2" t="str">
        <f>VLOOKUP(GERAL[[#This Row],[CÓD]],SEALL,6,FALSE)</f>
        <v>S</v>
      </c>
      <c r="G177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7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7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772" s="2">
        <f>VLOOKUP(GERAL[[#This Row],[CÓD]],SEALL,4,FALSE)</f>
        <v>16</v>
      </c>
      <c r="K1772" s="2" t="str">
        <f>IF(ISERR(FIND("01",GERAL[[#This Row],[ODS]])),"NÃO","SIM")</f>
        <v>NÃO</v>
      </c>
      <c r="L1772" s="2" t="str">
        <f>IF(ISERR(FIND("02",GERAL[[#This Row],[ODS]])),"NÃO","SIM")</f>
        <v>NÃO</v>
      </c>
      <c r="M1772" s="2" t="str">
        <f>IF(ISERR(FIND("03",GERAL[[#This Row],[ODS]])),"NÃO","SIM")</f>
        <v>NÃO</v>
      </c>
      <c r="N1772" s="2" t="str">
        <f>IF(ISERR(FIND("04",GERAL[[#This Row],[ODS]])),"NÃO","SIM")</f>
        <v>NÃO</v>
      </c>
      <c r="O1772" s="2" t="str">
        <f>IF(ISERR(FIND("05",GERAL[[#This Row],[ODS]])),"NÃO","SIM")</f>
        <v>NÃO</v>
      </c>
      <c r="P1772" s="2" t="str">
        <f>IF(ISERR(FIND("06",GERAL[[#This Row],[ODS]])),"NÃO","SIM")</f>
        <v>NÃO</v>
      </c>
      <c r="Q1772" s="2" t="str">
        <f>IF(ISERR(FIND("07",GERAL[[#This Row],[ODS]])),"NÃO","SIM")</f>
        <v>NÃO</v>
      </c>
      <c r="R1772" s="2" t="str">
        <f>IF(ISERR(FIND("08",GERAL[[#This Row],[ODS]])),"NÃO","SIM")</f>
        <v>NÃO</v>
      </c>
      <c r="S1772" s="2" t="str">
        <f>IF(ISERR(FIND("09",GERAL[[#This Row],[ODS]])),"NÃO","SIM")</f>
        <v>NÃO</v>
      </c>
      <c r="T1772" s="2" t="str">
        <f>IF(ISERR(FIND("10",GERAL[[#This Row],[ODS]])),"NÃO","SIM")</f>
        <v>NÃO</v>
      </c>
      <c r="U1772" s="2" t="str">
        <f>IF(ISERR(FIND("11",GERAL[[#This Row],[ODS]])),"NÃO","SIM")</f>
        <v>NÃO</v>
      </c>
      <c r="V1772" s="2" t="str">
        <f>IF(ISERR(FIND("12",GERAL[[#This Row],[ODS]])),"NÃO","SIM")</f>
        <v>NÃO</v>
      </c>
      <c r="W1772" s="2" t="str">
        <f>IF(ISERR(FIND("13",GERAL[[#This Row],[ODS]])),"NÃO","SIM")</f>
        <v>NÃO</v>
      </c>
      <c r="X1772" s="2" t="str">
        <f>IF(ISERR(FIND("14",GERAL[[#This Row],[ODS]])),"NÃO","SIM")</f>
        <v>NÃO</v>
      </c>
      <c r="Y1772" s="2" t="str">
        <f>IF(ISERR(FIND("15",GERAL[[#This Row],[ODS]])),"NÃO","SIM")</f>
        <v>NÃO</v>
      </c>
      <c r="Z1772" s="2" t="str">
        <f>IF(ISERR(FIND("16",GERAL[[#This Row],[ODS]])),"NÃO","SIM")</f>
        <v>SIM</v>
      </c>
      <c r="AA1772" s="2" t="str">
        <f>IF(ISERR(FIND("17",GERAL[[#This Row],[ODS]])),"NÃO","SIM")</f>
        <v>NÃO</v>
      </c>
      <c r="AB1772" s="1">
        <v>45.62058245611081</v>
      </c>
      <c r="AC1772" s="1">
        <v>55.408212590505521</v>
      </c>
      <c r="AD1772" s="1">
        <v>50.734773570653061</v>
      </c>
      <c r="AE1772" s="1">
        <v>50.734773570653061</v>
      </c>
      <c r="AF1772" s="1">
        <v>47.783867360427877</v>
      </c>
      <c r="AG1772" s="1" t="str">
        <f>GERAL[[#This Row],[SIGLA]]&amp;GERAL[[#This Row],[CÓD]]</f>
        <v>PRSP_JC</v>
      </c>
      <c r="AH1772" s="1">
        <f ca="1">VLOOKUP(GERAL[[#This Row],[REF_NOTA]],BASE_NOTAS[],7,FALSE)</f>
        <v>78.338734859161448</v>
      </c>
      <c r="AI1772" s="31">
        <f ca="1">IF(GERAL[[#This Row],[Nota 2025]]="",0,GERAL[[#This Row],[Nota 2026]]-GERAL[[#This Row],[Nota 2025]])</f>
        <v>30.554867498733572</v>
      </c>
    </row>
    <row r="1773" spans="1:35" ht="17" x14ac:dyDescent="0.35">
      <c r="A1773" s="2" t="s">
        <v>171</v>
      </c>
      <c r="B1773" s="2" t="s">
        <v>198</v>
      </c>
      <c r="C1773" s="2" t="s">
        <v>217</v>
      </c>
      <c r="D1773" s="15" t="s">
        <v>64</v>
      </c>
      <c r="E1773" s="2" t="s">
        <v>133</v>
      </c>
      <c r="F1773" s="2" t="str">
        <f>VLOOKUP(GERAL[[#This Row],[CÓD]],SEALL,6,FALSE)</f>
        <v>S</v>
      </c>
      <c r="G177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7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7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773" s="2">
        <f>VLOOKUP(GERAL[[#This Row],[CÓD]],SEALL,4,FALSE)</f>
        <v>16</v>
      </c>
      <c r="K1773" s="2" t="str">
        <f>IF(ISERR(FIND("01",GERAL[[#This Row],[ODS]])),"NÃO","SIM")</f>
        <v>NÃO</v>
      </c>
      <c r="L1773" s="2" t="str">
        <f>IF(ISERR(FIND("02",GERAL[[#This Row],[ODS]])),"NÃO","SIM")</f>
        <v>NÃO</v>
      </c>
      <c r="M1773" s="2" t="str">
        <f>IF(ISERR(FIND("03",GERAL[[#This Row],[ODS]])),"NÃO","SIM")</f>
        <v>NÃO</v>
      </c>
      <c r="N1773" s="2" t="str">
        <f>IF(ISERR(FIND("04",GERAL[[#This Row],[ODS]])),"NÃO","SIM")</f>
        <v>NÃO</v>
      </c>
      <c r="O1773" s="2" t="str">
        <f>IF(ISERR(FIND("05",GERAL[[#This Row],[ODS]])),"NÃO","SIM")</f>
        <v>NÃO</v>
      </c>
      <c r="P1773" s="2" t="str">
        <f>IF(ISERR(FIND("06",GERAL[[#This Row],[ODS]])),"NÃO","SIM")</f>
        <v>NÃO</v>
      </c>
      <c r="Q1773" s="2" t="str">
        <f>IF(ISERR(FIND("07",GERAL[[#This Row],[ODS]])),"NÃO","SIM")</f>
        <v>NÃO</v>
      </c>
      <c r="R1773" s="2" t="str">
        <f>IF(ISERR(FIND("08",GERAL[[#This Row],[ODS]])),"NÃO","SIM")</f>
        <v>NÃO</v>
      </c>
      <c r="S1773" s="2" t="str">
        <f>IF(ISERR(FIND("09",GERAL[[#This Row],[ODS]])),"NÃO","SIM")</f>
        <v>NÃO</v>
      </c>
      <c r="T1773" s="2" t="str">
        <f>IF(ISERR(FIND("10",GERAL[[#This Row],[ODS]])),"NÃO","SIM")</f>
        <v>NÃO</v>
      </c>
      <c r="U1773" s="2" t="str">
        <f>IF(ISERR(FIND("11",GERAL[[#This Row],[ODS]])),"NÃO","SIM")</f>
        <v>NÃO</v>
      </c>
      <c r="V1773" s="2" t="str">
        <f>IF(ISERR(FIND("12",GERAL[[#This Row],[ODS]])),"NÃO","SIM")</f>
        <v>NÃO</v>
      </c>
      <c r="W1773" s="2" t="str">
        <f>IF(ISERR(FIND("13",GERAL[[#This Row],[ODS]])),"NÃO","SIM")</f>
        <v>NÃO</v>
      </c>
      <c r="X1773" s="2" t="str">
        <f>IF(ISERR(FIND("14",GERAL[[#This Row],[ODS]])),"NÃO","SIM")</f>
        <v>NÃO</v>
      </c>
      <c r="Y1773" s="2" t="str">
        <f>IF(ISERR(FIND("15",GERAL[[#This Row],[ODS]])),"NÃO","SIM")</f>
        <v>NÃO</v>
      </c>
      <c r="Z1773" s="2" t="str">
        <f>IF(ISERR(FIND("16",GERAL[[#This Row],[ODS]])),"NÃO","SIM")</f>
        <v>SIM</v>
      </c>
      <c r="AA1773" s="2" t="str">
        <f>IF(ISERR(FIND("17",GERAL[[#This Row],[ODS]])),"NÃO","SIM")</f>
        <v>NÃO</v>
      </c>
      <c r="AB1773" s="1">
        <v>28.675254976434019</v>
      </c>
      <c r="AC1773" s="1">
        <v>29.763999960628094</v>
      </c>
      <c r="AD1773" s="1">
        <v>30.07509232481685</v>
      </c>
      <c r="AE1773" s="1">
        <v>30.07509232481685</v>
      </c>
      <c r="AF1773" s="1">
        <v>16.44362431859755</v>
      </c>
      <c r="AG1773" s="1" t="str">
        <f>GERAL[[#This Row],[SIGLA]]&amp;GERAL[[#This Row],[CÓD]]</f>
        <v>PESP_JC</v>
      </c>
      <c r="AH1773" s="1">
        <f ca="1">VLOOKUP(GERAL[[#This Row],[REF_NOTA]],BASE_NOTAS[],7,FALSE)</f>
        <v>30.815181850214916</v>
      </c>
      <c r="AI1773" s="31">
        <f ca="1">IF(GERAL[[#This Row],[Nota 2025]]="",0,GERAL[[#This Row],[Nota 2026]]-GERAL[[#This Row],[Nota 2025]])</f>
        <v>14.371557531617366</v>
      </c>
    </row>
    <row r="1774" spans="1:35" ht="17" x14ac:dyDescent="0.35">
      <c r="A1774" s="2" t="s">
        <v>172</v>
      </c>
      <c r="B1774" s="2" t="s">
        <v>199</v>
      </c>
      <c r="C1774" s="2" t="s">
        <v>217</v>
      </c>
      <c r="D1774" s="15" t="s">
        <v>64</v>
      </c>
      <c r="E1774" s="2" t="s">
        <v>133</v>
      </c>
      <c r="F1774" s="2" t="str">
        <f>VLOOKUP(GERAL[[#This Row],[CÓD]],SEALL,6,FALSE)</f>
        <v>S</v>
      </c>
      <c r="G177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7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7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774" s="2">
        <f>VLOOKUP(GERAL[[#This Row],[CÓD]],SEALL,4,FALSE)</f>
        <v>16</v>
      </c>
      <c r="K1774" s="2" t="str">
        <f>IF(ISERR(FIND("01",GERAL[[#This Row],[ODS]])),"NÃO","SIM")</f>
        <v>NÃO</v>
      </c>
      <c r="L1774" s="2" t="str">
        <f>IF(ISERR(FIND("02",GERAL[[#This Row],[ODS]])),"NÃO","SIM")</f>
        <v>NÃO</v>
      </c>
      <c r="M1774" s="2" t="str">
        <f>IF(ISERR(FIND("03",GERAL[[#This Row],[ODS]])),"NÃO","SIM")</f>
        <v>NÃO</v>
      </c>
      <c r="N1774" s="2" t="str">
        <f>IF(ISERR(FIND("04",GERAL[[#This Row],[ODS]])),"NÃO","SIM")</f>
        <v>NÃO</v>
      </c>
      <c r="O1774" s="2" t="str">
        <f>IF(ISERR(FIND("05",GERAL[[#This Row],[ODS]])),"NÃO","SIM")</f>
        <v>NÃO</v>
      </c>
      <c r="P1774" s="2" t="str">
        <f>IF(ISERR(FIND("06",GERAL[[#This Row],[ODS]])),"NÃO","SIM")</f>
        <v>NÃO</v>
      </c>
      <c r="Q1774" s="2" t="str">
        <f>IF(ISERR(FIND("07",GERAL[[#This Row],[ODS]])),"NÃO","SIM")</f>
        <v>NÃO</v>
      </c>
      <c r="R1774" s="2" t="str">
        <f>IF(ISERR(FIND("08",GERAL[[#This Row],[ODS]])),"NÃO","SIM")</f>
        <v>NÃO</v>
      </c>
      <c r="S1774" s="2" t="str">
        <f>IF(ISERR(FIND("09",GERAL[[#This Row],[ODS]])),"NÃO","SIM")</f>
        <v>NÃO</v>
      </c>
      <c r="T1774" s="2" t="str">
        <f>IF(ISERR(FIND("10",GERAL[[#This Row],[ODS]])),"NÃO","SIM")</f>
        <v>NÃO</v>
      </c>
      <c r="U1774" s="2" t="str">
        <f>IF(ISERR(FIND("11",GERAL[[#This Row],[ODS]])),"NÃO","SIM")</f>
        <v>NÃO</v>
      </c>
      <c r="V1774" s="2" t="str">
        <f>IF(ISERR(FIND("12",GERAL[[#This Row],[ODS]])),"NÃO","SIM")</f>
        <v>NÃO</v>
      </c>
      <c r="W1774" s="2" t="str">
        <f>IF(ISERR(FIND("13",GERAL[[#This Row],[ODS]])),"NÃO","SIM")</f>
        <v>NÃO</v>
      </c>
      <c r="X1774" s="2" t="str">
        <f>IF(ISERR(FIND("14",GERAL[[#This Row],[ODS]])),"NÃO","SIM")</f>
        <v>NÃO</v>
      </c>
      <c r="Y1774" s="2" t="str">
        <f>IF(ISERR(FIND("15",GERAL[[#This Row],[ODS]])),"NÃO","SIM")</f>
        <v>NÃO</v>
      </c>
      <c r="Z1774" s="2" t="str">
        <f>IF(ISERR(FIND("16",GERAL[[#This Row],[ODS]])),"NÃO","SIM")</f>
        <v>SIM</v>
      </c>
      <c r="AA1774" s="2" t="str">
        <f>IF(ISERR(FIND("17",GERAL[[#This Row],[ODS]])),"NÃO","SIM")</f>
        <v>NÃO</v>
      </c>
      <c r="AB1774" s="1">
        <v>14.022177217683881</v>
      </c>
      <c r="AC1774" s="1">
        <v>17.845725900139815</v>
      </c>
      <c r="AD1774" s="1">
        <v>12.64693079363502</v>
      </c>
      <c r="AE1774" s="1">
        <v>12.64693079363502</v>
      </c>
      <c r="AF1774" s="1">
        <v>15.194637808758305</v>
      </c>
      <c r="AG1774" s="1" t="str">
        <f>GERAL[[#This Row],[SIGLA]]&amp;GERAL[[#This Row],[CÓD]]</f>
        <v>PISP_JC</v>
      </c>
      <c r="AH1774" s="1">
        <f ca="1">VLOOKUP(GERAL[[#This Row],[REF_NOTA]],BASE_NOTAS[],7,FALSE)</f>
        <v>21.815149985086649</v>
      </c>
      <c r="AI1774" s="31">
        <f ca="1">IF(GERAL[[#This Row],[Nota 2025]]="",0,GERAL[[#This Row],[Nota 2026]]-GERAL[[#This Row],[Nota 2025]])</f>
        <v>6.6205121763283437</v>
      </c>
    </row>
    <row r="1775" spans="1:35" ht="17" x14ac:dyDescent="0.35">
      <c r="A1775" s="2" t="s">
        <v>174</v>
      </c>
      <c r="B1775" s="2" t="s">
        <v>201</v>
      </c>
      <c r="C1775" s="2" t="s">
        <v>217</v>
      </c>
      <c r="D1775" s="15" t="s">
        <v>64</v>
      </c>
      <c r="E1775" s="2" t="s">
        <v>133</v>
      </c>
      <c r="F1775" s="2" t="str">
        <f>VLOOKUP(GERAL[[#This Row],[CÓD]],SEALL,6,FALSE)</f>
        <v>S</v>
      </c>
      <c r="G177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7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7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775" s="2">
        <f>VLOOKUP(GERAL[[#This Row],[CÓD]],SEALL,4,FALSE)</f>
        <v>16</v>
      </c>
      <c r="K1775" s="2" t="str">
        <f>IF(ISERR(FIND("01",GERAL[[#This Row],[ODS]])),"NÃO","SIM")</f>
        <v>NÃO</v>
      </c>
      <c r="L1775" s="2" t="str">
        <f>IF(ISERR(FIND("02",GERAL[[#This Row],[ODS]])),"NÃO","SIM")</f>
        <v>NÃO</v>
      </c>
      <c r="M1775" s="2" t="str">
        <f>IF(ISERR(FIND("03",GERAL[[#This Row],[ODS]])),"NÃO","SIM")</f>
        <v>NÃO</v>
      </c>
      <c r="N1775" s="2" t="str">
        <f>IF(ISERR(FIND("04",GERAL[[#This Row],[ODS]])),"NÃO","SIM")</f>
        <v>NÃO</v>
      </c>
      <c r="O1775" s="2" t="str">
        <f>IF(ISERR(FIND("05",GERAL[[#This Row],[ODS]])),"NÃO","SIM")</f>
        <v>NÃO</v>
      </c>
      <c r="P1775" s="2" t="str">
        <f>IF(ISERR(FIND("06",GERAL[[#This Row],[ODS]])),"NÃO","SIM")</f>
        <v>NÃO</v>
      </c>
      <c r="Q1775" s="2" t="str">
        <f>IF(ISERR(FIND("07",GERAL[[#This Row],[ODS]])),"NÃO","SIM")</f>
        <v>NÃO</v>
      </c>
      <c r="R1775" s="2" t="str">
        <f>IF(ISERR(FIND("08",GERAL[[#This Row],[ODS]])),"NÃO","SIM")</f>
        <v>NÃO</v>
      </c>
      <c r="S1775" s="2" t="str">
        <f>IF(ISERR(FIND("09",GERAL[[#This Row],[ODS]])),"NÃO","SIM")</f>
        <v>NÃO</v>
      </c>
      <c r="T1775" s="2" t="str">
        <f>IF(ISERR(FIND("10",GERAL[[#This Row],[ODS]])),"NÃO","SIM")</f>
        <v>NÃO</v>
      </c>
      <c r="U1775" s="2" t="str">
        <f>IF(ISERR(FIND("11",GERAL[[#This Row],[ODS]])),"NÃO","SIM")</f>
        <v>NÃO</v>
      </c>
      <c r="V1775" s="2" t="str">
        <f>IF(ISERR(FIND("12",GERAL[[#This Row],[ODS]])),"NÃO","SIM")</f>
        <v>NÃO</v>
      </c>
      <c r="W1775" s="2" t="str">
        <f>IF(ISERR(FIND("13",GERAL[[#This Row],[ODS]])),"NÃO","SIM")</f>
        <v>NÃO</v>
      </c>
      <c r="X1775" s="2" t="str">
        <f>IF(ISERR(FIND("14",GERAL[[#This Row],[ODS]])),"NÃO","SIM")</f>
        <v>NÃO</v>
      </c>
      <c r="Y1775" s="2" t="str">
        <f>IF(ISERR(FIND("15",GERAL[[#This Row],[ODS]])),"NÃO","SIM")</f>
        <v>NÃO</v>
      </c>
      <c r="Z1775" s="2" t="str">
        <f>IF(ISERR(FIND("16",GERAL[[#This Row],[ODS]])),"NÃO","SIM")</f>
        <v>SIM</v>
      </c>
      <c r="AA1775" s="2" t="str">
        <f>IF(ISERR(FIND("17",GERAL[[#This Row],[ODS]])),"NÃO","SIM")</f>
        <v>NÃO</v>
      </c>
      <c r="AB1775" s="1">
        <v>21.43447648089694</v>
      </c>
      <c r="AC1775" s="1">
        <v>16.507478305764629</v>
      </c>
      <c r="AD1775" s="1">
        <v>16.966345858851433</v>
      </c>
      <c r="AE1775" s="1">
        <v>16.966345858851433</v>
      </c>
      <c r="AF1775" s="1">
        <v>36.294201999059034</v>
      </c>
      <c r="AG1775" s="1" t="str">
        <f>GERAL[[#This Row],[SIGLA]]&amp;GERAL[[#This Row],[CÓD]]</f>
        <v>RJSP_JC</v>
      </c>
      <c r="AH1775" s="1">
        <f ca="1">VLOOKUP(GERAL[[#This Row],[REF_NOTA]],BASE_NOTAS[],7,FALSE)</f>
        <v>35.196061938700012</v>
      </c>
      <c r="AI1775" s="31">
        <f ca="1">IF(GERAL[[#This Row],[Nota 2025]]="",0,GERAL[[#This Row],[Nota 2026]]-GERAL[[#This Row],[Nota 2025]])</f>
        <v>-1.0981400603590217</v>
      </c>
    </row>
    <row r="1776" spans="1:35" ht="17" x14ac:dyDescent="0.35">
      <c r="A1776" s="2" t="s">
        <v>175</v>
      </c>
      <c r="B1776" s="2" t="s">
        <v>202</v>
      </c>
      <c r="C1776" s="2" t="s">
        <v>217</v>
      </c>
      <c r="D1776" s="15" t="s">
        <v>64</v>
      </c>
      <c r="E1776" s="2" t="s">
        <v>133</v>
      </c>
      <c r="F1776" s="2" t="str">
        <f>VLOOKUP(GERAL[[#This Row],[CÓD]],SEALL,6,FALSE)</f>
        <v>S</v>
      </c>
      <c r="G177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7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7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776" s="2">
        <f>VLOOKUP(GERAL[[#This Row],[CÓD]],SEALL,4,FALSE)</f>
        <v>16</v>
      </c>
      <c r="K1776" s="2" t="str">
        <f>IF(ISERR(FIND("01",GERAL[[#This Row],[ODS]])),"NÃO","SIM")</f>
        <v>NÃO</v>
      </c>
      <c r="L1776" s="2" t="str">
        <f>IF(ISERR(FIND("02",GERAL[[#This Row],[ODS]])),"NÃO","SIM")</f>
        <v>NÃO</v>
      </c>
      <c r="M1776" s="2" t="str">
        <f>IF(ISERR(FIND("03",GERAL[[#This Row],[ODS]])),"NÃO","SIM")</f>
        <v>NÃO</v>
      </c>
      <c r="N1776" s="2" t="str">
        <f>IF(ISERR(FIND("04",GERAL[[#This Row],[ODS]])),"NÃO","SIM")</f>
        <v>NÃO</v>
      </c>
      <c r="O1776" s="2" t="str">
        <f>IF(ISERR(FIND("05",GERAL[[#This Row],[ODS]])),"NÃO","SIM")</f>
        <v>NÃO</v>
      </c>
      <c r="P1776" s="2" t="str">
        <f>IF(ISERR(FIND("06",GERAL[[#This Row],[ODS]])),"NÃO","SIM")</f>
        <v>NÃO</v>
      </c>
      <c r="Q1776" s="2" t="str">
        <f>IF(ISERR(FIND("07",GERAL[[#This Row],[ODS]])),"NÃO","SIM")</f>
        <v>NÃO</v>
      </c>
      <c r="R1776" s="2" t="str">
        <f>IF(ISERR(FIND("08",GERAL[[#This Row],[ODS]])),"NÃO","SIM")</f>
        <v>NÃO</v>
      </c>
      <c r="S1776" s="2" t="str">
        <f>IF(ISERR(FIND("09",GERAL[[#This Row],[ODS]])),"NÃO","SIM")</f>
        <v>NÃO</v>
      </c>
      <c r="T1776" s="2" t="str">
        <f>IF(ISERR(FIND("10",GERAL[[#This Row],[ODS]])),"NÃO","SIM")</f>
        <v>NÃO</v>
      </c>
      <c r="U1776" s="2" t="str">
        <f>IF(ISERR(FIND("11",GERAL[[#This Row],[ODS]])),"NÃO","SIM")</f>
        <v>NÃO</v>
      </c>
      <c r="V1776" s="2" t="str">
        <f>IF(ISERR(FIND("12",GERAL[[#This Row],[ODS]])),"NÃO","SIM")</f>
        <v>NÃO</v>
      </c>
      <c r="W1776" s="2" t="str">
        <f>IF(ISERR(FIND("13",GERAL[[#This Row],[ODS]])),"NÃO","SIM")</f>
        <v>NÃO</v>
      </c>
      <c r="X1776" s="2" t="str">
        <f>IF(ISERR(FIND("14",GERAL[[#This Row],[ODS]])),"NÃO","SIM")</f>
        <v>NÃO</v>
      </c>
      <c r="Y1776" s="2" t="str">
        <f>IF(ISERR(FIND("15",GERAL[[#This Row],[ODS]])),"NÃO","SIM")</f>
        <v>NÃO</v>
      </c>
      <c r="Z1776" s="2" t="str">
        <f>IF(ISERR(FIND("16",GERAL[[#This Row],[ODS]])),"NÃO","SIM")</f>
        <v>SIM</v>
      </c>
      <c r="AA1776" s="2" t="str">
        <f>IF(ISERR(FIND("17",GERAL[[#This Row],[ODS]])),"NÃO","SIM")</f>
        <v>NÃO</v>
      </c>
      <c r="AB1776" s="1">
        <v>17.74468414125349</v>
      </c>
      <c r="AC1776" s="1">
        <v>18.160621772248717</v>
      </c>
      <c r="AD1776" s="1">
        <v>6.1399040378089014</v>
      </c>
      <c r="AE1776" s="1">
        <v>6.1399040378089014</v>
      </c>
      <c r="AF1776" s="1">
        <v>13.313714519345313</v>
      </c>
      <c r="AG1776" s="1" t="str">
        <f>GERAL[[#This Row],[SIGLA]]&amp;GERAL[[#This Row],[CÓD]]</f>
        <v>RNSP_JC</v>
      </c>
      <c r="AH1776" s="1">
        <f ca="1">VLOOKUP(GERAL[[#This Row],[REF_NOTA]],BASE_NOTAS[],7,FALSE)</f>
        <v>14.652350752982626</v>
      </c>
      <c r="AI1776" s="31">
        <f ca="1">IF(GERAL[[#This Row],[Nota 2025]]="",0,GERAL[[#This Row],[Nota 2026]]-GERAL[[#This Row],[Nota 2025]])</f>
        <v>1.3386362336373132</v>
      </c>
    </row>
    <row r="1777" spans="1:35" ht="17" x14ac:dyDescent="0.35">
      <c r="A1777" s="2" t="s">
        <v>178</v>
      </c>
      <c r="B1777" s="2" t="s">
        <v>205</v>
      </c>
      <c r="C1777" s="2" t="s">
        <v>217</v>
      </c>
      <c r="D1777" s="15" t="s">
        <v>64</v>
      </c>
      <c r="E1777" s="2" t="s">
        <v>133</v>
      </c>
      <c r="F1777" s="2" t="str">
        <f>VLOOKUP(GERAL[[#This Row],[CÓD]],SEALL,6,FALSE)</f>
        <v>S</v>
      </c>
      <c r="G177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7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7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777" s="2">
        <f>VLOOKUP(GERAL[[#This Row],[CÓD]],SEALL,4,FALSE)</f>
        <v>16</v>
      </c>
      <c r="K1777" s="2" t="str">
        <f>IF(ISERR(FIND("01",GERAL[[#This Row],[ODS]])),"NÃO","SIM")</f>
        <v>NÃO</v>
      </c>
      <c r="L1777" s="2" t="str">
        <f>IF(ISERR(FIND("02",GERAL[[#This Row],[ODS]])),"NÃO","SIM")</f>
        <v>NÃO</v>
      </c>
      <c r="M1777" s="2" t="str">
        <f>IF(ISERR(FIND("03",GERAL[[#This Row],[ODS]])),"NÃO","SIM")</f>
        <v>NÃO</v>
      </c>
      <c r="N1777" s="2" t="str">
        <f>IF(ISERR(FIND("04",GERAL[[#This Row],[ODS]])),"NÃO","SIM")</f>
        <v>NÃO</v>
      </c>
      <c r="O1777" s="2" t="str">
        <f>IF(ISERR(FIND("05",GERAL[[#This Row],[ODS]])),"NÃO","SIM")</f>
        <v>NÃO</v>
      </c>
      <c r="P1777" s="2" t="str">
        <f>IF(ISERR(FIND("06",GERAL[[#This Row],[ODS]])),"NÃO","SIM")</f>
        <v>NÃO</v>
      </c>
      <c r="Q1777" s="2" t="str">
        <f>IF(ISERR(FIND("07",GERAL[[#This Row],[ODS]])),"NÃO","SIM")</f>
        <v>NÃO</v>
      </c>
      <c r="R1777" s="2" t="str">
        <f>IF(ISERR(FIND("08",GERAL[[#This Row],[ODS]])),"NÃO","SIM")</f>
        <v>NÃO</v>
      </c>
      <c r="S1777" s="2" t="str">
        <f>IF(ISERR(FIND("09",GERAL[[#This Row],[ODS]])),"NÃO","SIM")</f>
        <v>NÃO</v>
      </c>
      <c r="T1777" s="2" t="str">
        <f>IF(ISERR(FIND("10",GERAL[[#This Row],[ODS]])),"NÃO","SIM")</f>
        <v>NÃO</v>
      </c>
      <c r="U1777" s="2" t="str">
        <f>IF(ISERR(FIND("11",GERAL[[#This Row],[ODS]])),"NÃO","SIM")</f>
        <v>NÃO</v>
      </c>
      <c r="V1777" s="2" t="str">
        <f>IF(ISERR(FIND("12",GERAL[[#This Row],[ODS]])),"NÃO","SIM")</f>
        <v>NÃO</v>
      </c>
      <c r="W1777" s="2" t="str">
        <f>IF(ISERR(FIND("13",GERAL[[#This Row],[ODS]])),"NÃO","SIM")</f>
        <v>NÃO</v>
      </c>
      <c r="X1777" s="2" t="str">
        <f>IF(ISERR(FIND("14",GERAL[[#This Row],[ODS]])),"NÃO","SIM")</f>
        <v>NÃO</v>
      </c>
      <c r="Y1777" s="2" t="str">
        <f>IF(ISERR(FIND("15",GERAL[[#This Row],[ODS]])),"NÃO","SIM")</f>
        <v>NÃO</v>
      </c>
      <c r="Z1777" s="2" t="str">
        <f>IF(ISERR(FIND("16",GERAL[[#This Row],[ODS]])),"NÃO","SIM")</f>
        <v>SIM</v>
      </c>
      <c r="AA1777" s="2" t="str">
        <f>IF(ISERR(FIND("17",GERAL[[#This Row],[ODS]])),"NÃO","SIM")</f>
        <v>NÃO</v>
      </c>
      <c r="AB1777" s="1">
        <v>2.3755399756271665</v>
      </c>
      <c r="AC1777" s="1">
        <v>9.5669759850990932</v>
      </c>
      <c r="AD1777" s="1">
        <v>6.9691900131352664</v>
      </c>
      <c r="AE1777" s="1">
        <v>6.9691900131352664</v>
      </c>
      <c r="AF1777" s="1">
        <v>9.6119655369725017</v>
      </c>
      <c r="AG1777" s="1" t="str">
        <f>GERAL[[#This Row],[SIGLA]]&amp;GERAL[[#This Row],[CÓD]]</f>
        <v>RSSP_JC</v>
      </c>
      <c r="AH1777" s="1">
        <f ca="1">VLOOKUP(GERAL[[#This Row],[REF_NOTA]],BASE_NOTAS[],7,FALSE)</f>
        <v>23.384238498223738</v>
      </c>
      <c r="AI1777" s="31">
        <f ca="1">IF(GERAL[[#This Row],[Nota 2025]]="",0,GERAL[[#This Row],[Nota 2026]]-GERAL[[#This Row],[Nota 2025]])</f>
        <v>13.772272961251236</v>
      </c>
    </row>
    <row r="1778" spans="1:35" ht="17" x14ac:dyDescent="0.35">
      <c r="A1778" s="2" t="s">
        <v>176</v>
      </c>
      <c r="B1778" s="2" t="s">
        <v>203</v>
      </c>
      <c r="C1778" s="2" t="s">
        <v>217</v>
      </c>
      <c r="D1778" s="15" t="s">
        <v>64</v>
      </c>
      <c r="E1778" s="2" t="s">
        <v>133</v>
      </c>
      <c r="F1778" s="2" t="str">
        <f>VLOOKUP(GERAL[[#This Row],[CÓD]],SEALL,6,FALSE)</f>
        <v>S</v>
      </c>
      <c r="G177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7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7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778" s="2">
        <f>VLOOKUP(GERAL[[#This Row],[CÓD]],SEALL,4,FALSE)</f>
        <v>16</v>
      </c>
      <c r="K1778" s="2" t="str">
        <f>IF(ISERR(FIND("01",GERAL[[#This Row],[ODS]])),"NÃO","SIM")</f>
        <v>NÃO</v>
      </c>
      <c r="L1778" s="2" t="str">
        <f>IF(ISERR(FIND("02",GERAL[[#This Row],[ODS]])),"NÃO","SIM")</f>
        <v>NÃO</v>
      </c>
      <c r="M1778" s="2" t="str">
        <f>IF(ISERR(FIND("03",GERAL[[#This Row],[ODS]])),"NÃO","SIM")</f>
        <v>NÃO</v>
      </c>
      <c r="N1778" s="2" t="str">
        <f>IF(ISERR(FIND("04",GERAL[[#This Row],[ODS]])),"NÃO","SIM")</f>
        <v>NÃO</v>
      </c>
      <c r="O1778" s="2" t="str">
        <f>IF(ISERR(FIND("05",GERAL[[#This Row],[ODS]])),"NÃO","SIM")</f>
        <v>NÃO</v>
      </c>
      <c r="P1778" s="2" t="str">
        <f>IF(ISERR(FIND("06",GERAL[[#This Row],[ODS]])),"NÃO","SIM")</f>
        <v>NÃO</v>
      </c>
      <c r="Q1778" s="2" t="str">
        <f>IF(ISERR(FIND("07",GERAL[[#This Row],[ODS]])),"NÃO","SIM")</f>
        <v>NÃO</v>
      </c>
      <c r="R1778" s="2" t="str">
        <f>IF(ISERR(FIND("08",GERAL[[#This Row],[ODS]])),"NÃO","SIM")</f>
        <v>NÃO</v>
      </c>
      <c r="S1778" s="2" t="str">
        <f>IF(ISERR(FIND("09",GERAL[[#This Row],[ODS]])),"NÃO","SIM")</f>
        <v>NÃO</v>
      </c>
      <c r="T1778" s="2" t="str">
        <f>IF(ISERR(FIND("10",GERAL[[#This Row],[ODS]])),"NÃO","SIM")</f>
        <v>NÃO</v>
      </c>
      <c r="U1778" s="2" t="str">
        <f>IF(ISERR(FIND("11",GERAL[[#This Row],[ODS]])),"NÃO","SIM")</f>
        <v>NÃO</v>
      </c>
      <c r="V1778" s="2" t="str">
        <f>IF(ISERR(FIND("12",GERAL[[#This Row],[ODS]])),"NÃO","SIM")</f>
        <v>NÃO</v>
      </c>
      <c r="W1778" s="2" t="str">
        <f>IF(ISERR(FIND("13",GERAL[[#This Row],[ODS]])),"NÃO","SIM")</f>
        <v>NÃO</v>
      </c>
      <c r="X1778" s="2" t="str">
        <f>IF(ISERR(FIND("14",GERAL[[#This Row],[ODS]])),"NÃO","SIM")</f>
        <v>NÃO</v>
      </c>
      <c r="Y1778" s="2" t="str">
        <f>IF(ISERR(FIND("15",GERAL[[#This Row],[ODS]])),"NÃO","SIM")</f>
        <v>NÃO</v>
      </c>
      <c r="Z1778" s="2" t="str">
        <f>IF(ISERR(FIND("16",GERAL[[#This Row],[ODS]])),"NÃO","SIM")</f>
        <v>SIM</v>
      </c>
      <c r="AA1778" s="2" t="str">
        <f>IF(ISERR(FIND("17",GERAL[[#This Row],[ODS]])),"NÃO","SIM")</f>
        <v>NÃO</v>
      </c>
      <c r="AB1778" s="1">
        <v>83.156617346596363</v>
      </c>
      <c r="AC1778" s="1">
        <v>57.693963123207183</v>
      </c>
      <c r="AD1778" s="1">
        <v>46.147590801519186</v>
      </c>
      <c r="AE1778" s="1">
        <v>46.147590801519186</v>
      </c>
      <c r="AF1778" s="1">
        <v>50.50712146820824</v>
      </c>
      <c r="AG1778" s="1" t="str">
        <f>GERAL[[#This Row],[SIGLA]]&amp;GERAL[[#This Row],[CÓD]]</f>
        <v>ROSP_JC</v>
      </c>
      <c r="AH1778" s="1">
        <f ca="1">VLOOKUP(GERAL[[#This Row],[REF_NOTA]],BASE_NOTAS[],7,FALSE)</f>
        <v>66.115459252616532</v>
      </c>
      <c r="AI1778" s="31">
        <f ca="1">IF(GERAL[[#This Row],[Nota 2025]]="",0,GERAL[[#This Row],[Nota 2026]]-GERAL[[#This Row],[Nota 2025]])</f>
        <v>15.608337784408292</v>
      </c>
    </row>
    <row r="1779" spans="1:35" ht="17" x14ac:dyDescent="0.35">
      <c r="A1779" s="2" t="s">
        <v>177</v>
      </c>
      <c r="B1779" s="2" t="s">
        <v>204</v>
      </c>
      <c r="C1779" s="2" t="s">
        <v>217</v>
      </c>
      <c r="D1779" s="15" t="s">
        <v>64</v>
      </c>
      <c r="E1779" s="2" t="s">
        <v>133</v>
      </c>
      <c r="F1779" s="2" t="str">
        <f>VLOOKUP(GERAL[[#This Row],[CÓD]],SEALL,6,FALSE)</f>
        <v>S</v>
      </c>
      <c r="G177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7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7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779" s="2">
        <f>VLOOKUP(GERAL[[#This Row],[CÓD]],SEALL,4,FALSE)</f>
        <v>16</v>
      </c>
      <c r="K1779" s="2" t="str">
        <f>IF(ISERR(FIND("01",GERAL[[#This Row],[ODS]])),"NÃO","SIM")</f>
        <v>NÃO</v>
      </c>
      <c r="L1779" s="2" t="str">
        <f>IF(ISERR(FIND("02",GERAL[[#This Row],[ODS]])),"NÃO","SIM")</f>
        <v>NÃO</v>
      </c>
      <c r="M1779" s="2" t="str">
        <f>IF(ISERR(FIND("03",GERAL[[#This Row],[ODS]])),"NÃO","SIM")</f>
        <v>NÃO</v>
      </c>
      <c r="N1779" s="2" t="str">
        <f>IF(ISERR(FIND("04",GERAL[[#This Row],[ODS]])),"NÃO","SIM")</f>
        <v>NÃO</v>
      </c>
      <c r="O1779" s="2" t="str">
        <f>IF(ISERR(FIND("05",GERAL[[#This Row],[ODS]])),"NÃO","SIM")</f>
        <v>NÃO</v>
      </c>
      <c r="P1779" s="2" t="str">
        <f>IF(ISERR(FIND("06",GERAL[[#This Row],[ODS]])),"NÃO","SIM")</f>
        <v>NÃO</v>
      </c>
      <c r="Q1779" s="2" t="str">
        <f>IF(ISERR(FIND("07",GERAL[[#This Row],[ODS]])),"NÃO","SIM")</f>
        <v>NÃO</v>
      </c>
      <c r="R1779" s="2" t="str">
        <f>IF(ISERR(FIND("08",GERAL[[#This Row],[ODS]])),"NÃO","SIM")</f>
        <v>NÃO</v>
      </c>
      <c r="S1779" s="2" t="str">
        <f>IF(ISERR(FIND("09",GERAL[[#This Row],[ODS]])),"NÃO","SIM")</f>
        <v>NÃO</v>
      </c>
      <c r="T1779" s="2" t="str">
        <f>IF(ISERR(FIND("10",GERAL[[#This Row],[ODS]])),"NÃO","SIM")</f>
        <v>NÃO</v>
      </c>
      <c r="U1779" s="2" t="str">
        <f>IF(ISERR(FIND("11",GERAL[[#This Row],[ODS]])),"NÃO","SIM")</f>
        <v>NÃO</v>
      </c>
      <c r="V1779" s="2" t="str">
        <f>IF(ISERR(FIND("12",GERAL[[#This Row],[ODS]])),"NÃO","SIM")</f>
        <v>NÃO</v>
      </c>
      <c r="W1779" s="2" t="str">
        <f>IF(ISERR(FIND("13",GERAL[[#This Row],[ODS]])),"NÃO","SIM")</f>
        <v>NÃO</v>
      </c>
      <c r="X1779" s="2" t="str">
        <f>IF(ISERR(FIND("14",GERAL[[#This Row],[ODS]])),"NÃO","SIM")</f>
        <v>NÃO</v>
      </c>
      <c r="Y1779" s="2" t="str">
        <f>IF(ISERR(FIND("15",GERAL[[#This Row],[ODS]])),"NÃO","SIM")</f>
        <v>NÃO</v>
      </c>
      <c r="Z1779" s="2" t="str">
        <f>IF(ISERR(FIND("16",GERAL[[#This Row],[ODS]])),"NÃO","SIM")</f>
        <v>SIM</v>
      </c>
      <c r="AA1779" s="2" t="str">
        <f>IF(ISERR(FIND("17",GERAL[[#This Row],[ODS]])),"NÃO","SIM")</f>
        <v>NÃO</v>
      </c>
      <c r="AB1779" s="1">
        <v>51.384253386742337</v>
      </c>
      <c r="AC1779" s="1">
        <v>33.870238209083375</v>
      </c>
      <c r="AD1779" s="1">
        <v>44.680112429014883</v>
      </c>
      <c r="AE1779" s="1">
        <v>44.680112429014883</v>
      </c>
      <c r="AF1779" s="1">
        <v>69.119520432710075</v>
      </c>
      <c r="AG1779" s="1" t="str">
        <f>GERAL[[#This Row],[SIGLA]]&amp;GERAL[[#This Row],[CÓD]]</f>
        <v>RRSP_JC</v>
      </c>
      <c r="AH1779" s="1">
        <f ca="1">VLOOKUP(GERAL[[#This Row],[REF_NOTA]],BASE_NOTAS[],7,FALSE)</f>
        <v>55.859635567393426</v>
      </c>
      <c r="AI1779" s="31">
        <f ca="1">IF(GERAL[[#This Row],[Nota 2025]]="",0,GERAL[[#This Row],[Nota 2026]]-GERAL[[#This Row],[Nota 2025]])</f>
        <v>-13.25988486531665</v>
      </c>
    </row>
    <row r="1780" spans="1:35" ht="17" x14ac:dyDescent="0.35">
      <c r="A1780" s="2" t="s">
        <v>179</v>
      </c>
      <c r="B1780" s="2" t="s">
        <v>194</v>
      </c>
      <c r="C1780" s="2" t="s">
        <v>217</v>
      </c>
      <c r="D1780" s="15" t="s">
        <v>64</v>
      </c>
      <c r="E1780" s="2" t="s">
        <v>133</v>
      </c>
      <c r="F1780" s="2" t="str">
        <f>VLOOKUP(GERAL[[#This Row],[CÓD]],SEALL,6,FALSE)</f>
        <v>S</v>
      </c>
      <c r="G178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8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8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780" s="2">
        <f>VLOOKUP(GERAL[[#This Row],[CÓD]],SEALL,4,FALSE)</f>
        <v>16</v>
      </c>
      <c r="K1780" s="2" t="str">
        <f>IF(ISERR(FIND("01",GERAL[[#This Row],[ODS]])),"NÃO","SIM")</f>
        <v>NÃO</v>
      </c>
      <c r="L1780" s="2" t="str">
        <f>IF(ISERR(FIND("02",GERAL[[#This Row],[ODS]])),"NÃO","SIM")</f>
        <v>NÃO</v>
      </c>
      <c r="M1780" s="2" t="str">
        <f>IF(ISERR(FIND("03",GERAL[[#This Row],[ODS]])),"NÃO","SIM")</f>
        <v>NÃO</v>
      </c>
      <c r="N1780" s="2" t="str">
        <f>IF(ISERR(FIND("04",GERAL[[#This Row],[ODS]])),"NÃO","SIM")</f>
        <v>NÃO</v>
      </c>
      <c r="O1780" s="2" t="str">
        <f>IF(ISERR(FIND("05",GERAL[[#This Row],[ODS]])),"NÃO","SIM")</f>
        <v>NÃO</v>
      </c>
      <c r="P1780" s="2" t="str">
        <f>IF(ISERR(FIND("06",GERAL[[#This Row],[ODS]])),"NÃO","SIM")</f>
        <v>NÃO</v>
      </c>
      <c r="Q1780" s="2" t="str">
        <f>IF(ISERR(FIND("07",GERAL[[#This Row],[ODS]])),"NÃO","SIM")</f>
        <v>NÃO</v>
      </c>
      <c r="R1780" s="2" t="str">
        <f>IF(ISERR(FIND("08",GERAL[[#This Row],[ODS]])),"NÃO","SIM")</f>
        <v>NÃO</v>
      </c>
      <c r="S1780" s="2" t="str">
        <f>IF(ISERR(FIND("09",GERAL[[#This Row],[ODS]])),"NÃO","SIM")</f>
        <v>NÃO</v>
      </c>
      <c r="T1780" s="2" t="str">
        <f>IF(ISERR(FIND("10",GERAL[[#This Row],[ODS]])),"NÃO","SIM")</f>
        <v>NÃO</v>
      </c>
      <c r="U1780" s="2" t="str">
        <f>IF(ISERR(FIND("11",GERAL[[#This Row],[ODS]])),"NÃO","SIM")</f>
        <v>NÃO</v>
      </c>
      <c r="V1780" s="2" t="str">
        <f>IF(ISERR(FIND("12",GERAL[[#This Row],[ODS]])),"NÃO","SIM")</f>
        <v>NÃO</v>
      </c>
      <c r="W1780" s="2" t="str">
        <f>IF(ISERR(FIND("13",GERAL[[#This Row],[ODS]])),"NÃO","SIM")</f>
        <v>NÃO</v>
      </c>
      <c r="X1780" s="2" t="str">
        <f>IF(ISERR(FIND("14",GERAL[[#This Row],[ODS]])),"NÃO","SIM")</f>
        <v>NÃO</v>
      </c>
      <c r="Y1780" s="2" t="str">
        <f>IF(ISERR(FIND("15",GERAL[[#This Row],[ODS]])),"NÃO","SIM")</f>
        <v>NÃO</v>
      </c>
      <c r="Z1780" s="2" t="str">
        <f>IF(ISERR(FIND("16",GERAL[[#This Row],[ODS]])),"NÃO","SIM")</f>
        <v>SIM</v>
      </c>
      <c r="AA1780" s="2" t="str">
        <f>IF(ISERR(FIND("17",GERAL[[#This Row],[ODS]])),"NÃO","SIM")</f>
        <v>NÃO</v>
      </c>
      <c r="AB1780" s="1">
        <v>64.342799451108974</v>
      </c>
      <c r="AC1780" s="1">
        <v>51.391898293684143</v>
      </c>
      <c r="AD1780" s="1">
        <v>52.269045077368624</v>
      </c>
      <c r="AE1780" s="1">
        <v>52.269045077368624</v>
      </c>
      <c r="AF1780" s="1">
        <v>53.909267044081119</v>
      </c>
      <c r="AG1780" s="1" t="str">
        <f>GERAL[[#This Row],[SIGLA]]&amp;GERAL[[#This Row],[CÓD]]</f>
        <v>SCSP_JC</v>
      </c>
      <c r="AH1780" s="1">
        <f ca="1">VLOOKUP(GERAL[[#This Row],[REF_NOTA]],BASE_NOTAS[],7,FALSE)</f>
        <v>72.173614970651684</v>
      </c>
      <c r="AI1780" s="31">
        <f ca="1">IF(GERAL[[#This Row],[Nota 2025]]="",0,GERAL[[#This Row],[Nota 2026]]-GERAL[[#This Row],[Nota 2025]])</f>
        <v>18.264347926570565</v>
      </c>
    </row>
    <row r="1781" spans="1:35" ht="17" x14ac:dyDescent="0.35">
      <c r="A1781" s="2" t="s">
        <v>181</v>
      </c>
      <c r="B1781" s="2" t="s">
        <v>186</v>
      </c>
      <c r="C1781" s="2" t="s">
        <v>217</v>
      </c>
      <c r="D1781" s="15" t="s">
        <v>64</v>
      </c>
      <c r="E1781" s="2" t="s">
        <v>133</v>
      </c>
      <c r="F1781" s="2" t="str">
        <f>VLOOKUP(GERAL[[#This Row],[CÓD]],SEALL,6,FALSE)</f>
        <v>S</v>
      </c>
      <c r="G178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8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8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781" s="2">
        <f>VLOOKUP(GERAL[[#This Row],[CÓD]],SEALL,4,FALSE)</f>
        <v>16</v>
      </c>
      <c r="K1781" s="2" t="str">
        <f>IF(ISERR(FIND("01",GERAL[[#This Row],[ODS]])),"NÃO","SIM")</f>
        <v>NÃO</v>
      </c>
      <c r="L1781" s="2" t="str">
        <f>IF(ISERR(FIND("02",GERAL[[#This Row],[ODS]])),"NÃO","SIM")</f>
        <v>NÃO</v>
      </c>
      <c r="M1781" s="2" t="str">
        <f>IF(ISERR(FIND("03",GERAL[[#This Row],[ODS]])),"NÃO","SIM")</f>
        <v>NÃO</v>
      </c>
      <c r="N1781" s="2" t="str">
        <f>IF(ISERR(FIND("04",GERAL[[#This Row],[ODS]])),"NÃO","SIM")</f>
        <v>NÃO</v>
      </c>
      <c r="O1781" s="2" t="str">
        <f>IF(ISERR(FIND("05",GERAL[[#This Row],[ODS]])),"NÃO","SIM")</f>
        <v>NÃO</v>
      </c>
      <c r="P1781" s="2" t="str">
        <f>IF(ISERR(FIND("06",GERAL[[#This Row],[ODS]])),"NÃO","SIM")</f>
        <v>NÃO</v>
      </c>
      <c r="Q1781" s="2" t="str">
        <f>IF(ISERR(FIND("07",GERAL[[#This Row],[ODS]])),"NÃO","SIM")</f>
        <v>NÃO</v>
      </c>
      <c r="R1781" s="2" t="str">
        <f>IF(ISERR(FIND("08",GERAL[[#This Row],[ODS]])),"NÃO","SIM")</f>
        <v>NÃO</v>
      </c>
      <c r="S1781" s="2" t="str">
        <f>IF(ISERR(FIND("09",GERAL[[#This Row],[ODS]])),"NÃO","SIM")</f>
        <v>NÃO</v>
      </c>
      <c r="T1781" s="2" t="str">
        <f>IF(ISERR(FIND("10",GERAL[[#This Row],[ODS]])),"NÃO","SIM")</f>
        <v>NÃO</v>
      </c>
      <c r="U1781" s="2" t="str">
        <f>IF(ISERR(FIND("11",GERAL[[#This Row],[ODS]])),"NÃO","SIM")</f>
        <v>NÃO</v>
      </c>
      <c r="V1781" s="2" t="str">
        <f>IF(ISERR(FIND("12",GERAL[[#This Row],[ODS]])),"NÃO","SIM")</f>
        <v>NÃO</v>
      </c>
      <c r="W1781" s="2" t="str">
        <f>IF(ISERR(FIND("13",GERAL[[#This Row],[ODS]])),"NÃO","SIM")</f>
        <v>NÃO</v>
      </c>
      <c r="X1781" s="2" t="str">
        <f>IF(ISERR(FIND("14",GERAL[[#This Row],[ODS]])),"NÃO","SIM")</f>
        <v>NÃO</v>
      </c>
      <c r="Y1781" s="2" t="str">
        <f>IF(ISERR(FIND("15",GERAL[[#This Row],[ODS]])),"NÃO","SIM")</f>
        <v>NÃO</v>
      </c>
      <c r="Z1781" s="2" t="str">
        <f>IF(ISERR(FIND("16",GERAL[[#This Row],[ODS]])),"NÃO","SIM")</f>
        <v>SIM</v>
      </c>
      <c r="AA1781" s="2" t="str">
        <f>IF(ISERR(FIND("17",GERAL[[#This Row],[ODS]])),"NÃO","SIM")</f>
        <v>NÃO</v>
      </c>
      <c r="AB1781" s="1">
        <v>79.060345032137576</v>
      </c>
      <c r="AC1781" s="1">
        <v>68.090432144255516</v>
      </c>
      <c r="AD1781" s="1">
        <v>54.996887675490946</v>
      </c>
      <c r="AE1781" s="1">
        <v>54.996887675490946</v>
      </c>
      <c r="AF1781" s="1">
        <v>45.302721492535134</v>
      </c>
      <c r="AG1781" s="1" t="str">
        <f>GERAL[[#This Row],[SIGLA]]&amp;GERAL[[#This Row],[CÓD]]</f>
        <v>SPSP_JC</v>
      </c>
      <c r="AH1781" s="1">
        <f ca="1">VLOOKUP(GERAL[[#This Row],[REF_NOTA]],BASE_NOTAS[],7,FALSE)</f>
        <v>70.113940457798847</v>
      </c>
      <c r="AI1781" s="31">
        <f ca="1">IF(GERAL[[#This Row],[Nota 2025]]="",0,GERAL[[#This Row],[Nota 2026]]-GERAL[[#This Row],[Nota 2025]])</f>
        <v>24.811218965263713</v>
      </c>
    </row>
    <row r="1782" spans="1:35" ht="17" x14ac:dyDescent="0.35">
      <c r="A1782" s="2" t="s">
        <v>180</v>
      </c>
      <c r="B1782" s="2" t="s">
        <v>206</v>
      </c>
      <c r="C1782" s="2" t="s">
        <v>217</v>
      </c>
      <c r="D1782" s="15" t="s">
        <v>64</v>
      </c>
      <c r="E1782" s="2" t="s">
        <v>133</v>
      </c>
      <c r="F1782" s="2" t="str">
        <f>VLOOKUP(GERAL[[#This Row],[CÓD]],SEALL,6,FALSE)</f>
        <v>S</v>
      </c>
      <c r="G178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8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8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782" s="2">
        <f>VLOOKUP(GERAL[[#This Row],[CÓD]],SEALL,4,FALSE)</f>
        <v>16</v>
      </c>
      <c r="K1782" s="2" t="str">
        <f>IF(ISERR(FIND("01",GERAL[[#This Row],[ODS]])),"NÃO","SIM")</f>
        <v>NÃO</v>
      </c>
      <c r="L1782" s="2" t="str">
        <f>IF(ISERR(FIND("02",GERAL[[#This Row],[ODS]])),"NÃO","SIM")</f>
        <v>NÃO</v>
      </c>
      <c r="M1782" s="2" t="str">
        <f>IF(ISERR(FIND("03",GERAL[[#This Row],[ODS]])),"NÃO","SIM")</f>
        <v>NÃO</v>
      </c>
      <c r="N1782" s="2" t="str">
        <f>IF(ISERR(FIND("04",GERAL[[#This Row],[ODS]])),"NÃO","SIM")</f>
        <v>NÃO</v>
      </c>
      <c r="O1782" s="2" t="str">
        <f>IF(ISERR(FIND("05",GERAL[[#This Row],[ODS]])),"NÃO","SIM")</f>
        <v>NÃO</v>
      </c>
      <c r="P1782" s="2" t="str">
        <f>IF(ISERR(FIND("06",GERAL[[#This Row],[ODS]])),"NÃO","SIM")</f>
        <v>NÃO</v>
      </c>
      <c r="Q1782" s="2" t="str">
        <f>IF(ISERR(FIND("07",GERAL[[#This Row],[ODS]])),"NÃO","SIM")</f>
        <v>NÃO</v>
      </c>
      <c r="R1782" s="2" t="str">
        <f>IF(ISERR(FIND("08",GERAL[[#This Row],[ODS]])),"NÃO","SIM")</f>
        <v>NÃO</v>
      </c>
      <c r="S1782" s="2" t="str">
        <f>IF(ISERR(FIND("09",GERAL[[#This Row],[ODS]])),"NÃO","SIM")</f>
        <v>NÃO</v>
      </c>
      <c r="T1782" s="2" t="str">
        <f>IF(ISERR(FIND("10",GERAL[[#This Row],[ODS]])),"NÃO","SIM")</f>
        <v>NÃO</v>
      </c>
      <c r="U1782" s="2" t="str">
        <f>IF(ISERR(FIND("11",GERAL[[#This Row],[ODS]])),"NÃO","SIM")</f>
        <v>NÃO</v>
      </c>
      <c r="V1782" s="2" t="str">
        <f>IF(ISERR(FIND("12",GERAL[[#This Row],[ODS]])),"NÃO","SIM")</f>
        <v>NÃO</v>
      </c>
      <c r="W1782" s="2" t="str">
        <f>IF(ISERR(FIND("13",GERAL[[#This Row],[ODS]])),"NÃO","SIM")</f>
        <v>NÃO</v>
      </c>
      <c r="X1782" s="2" t="str">
        <f>IF(ISERR(FIND("14",GERAL[[#This Row],[ODS]])),"NÃO","SIM")</f>
        <v>NÃO</v>
      </c>
      <c r="Y1782" s="2" t="str">
        <f>IF(ISERR(FIND("15",GERAL[[#This Row],[ODS]])),"NÃO","SIM")</f>
        <v>NÃO</v>
      </c>
      <c r="Z1782" s="2" t="str">
        <f>IF(ISERR(FIND("16",GERAL[[#This Row],[ODS]])),"NÃO","SIM")</f>
        <v>SIM</v>
      </c>
      <c r="AA1782" s="2" t="str">
        <f>IF(ISERR(FIND("17",GERAL[[#This Row],[ODS]])),"NÃO","SIM")</f>
        <v>NÃO</v>
      </c>
      <c r="AB1782" s="1">
        <v>12.747884337290502</v>
      </c>
      <c r="AC1782" s="1">
        <v>22.371419714703009</v>
      </c>
      <c r="AD1782" s="1">
        <v>19.07474667316249</v>
      </c>
      <c r="AE1782" s="1">
        <v>19.07474667316249</v>
      </c>
      <c r="AF1782" s="1">
        <v>15.380469091163107</v>
      </c>
      <c r="AG1782" s="1" t="str">
        <f>GERAL[[#This Row],[SIGLA]]&amp;GERAL[[#This Row],[CÓD]]</f>
        <v>SESP_JC</v>
      </c>
      <c r="AH1782" s="1">
        <f ca="1">VLOOKUP(GERAL[[#This Row],[REF_NOTA]],BASE_NOTAS[],7,FALSE)</f>
        <v>19.011747294404586</v>
      </c>
      <c r="AI1782" s="31">
        <f ca="1">IF(GERAL[[#This Row],[Nota 2025]]="",0,GERAL[[#This Row],[Nota 2026]]-GERAL[[#This Row],[Nota 2025]])</f>
        <v>3.6312782032414788</v>
      </c>
    </row>
    <row r="1783" spans="1:35" ht="17" x14ac:dyDescent="0.35">
      <c r="A1783" s="2" t="s">
        <v>182</v>
      </c>
      <c r="B1783" s="2" t="s">
        <v>185</v>
      </c>
      <c r="C1783" s="2" t="s">
        <v>217</v>
      </c>
      <c r="D1783" s="15" t="s">
        <v>64</v>
      </c>
      <c r="E1783" s="2" t="s">
        <v>133</v>
      </c>
      <c r="F1783" s="2" t="str">
        <f>VLOOKUP(GERAL[[#This Row],[CÓD]],SEALL,6,FALSE)</f>
        <v>S</v>
      </c>
      <c r="G178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8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8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783" s="2">
        <f>VLOOKUP(GERAL[[#This Row],[CÓD]],SEALL,4,FALSE)</f>
        <v>16</v>
      </c>
      <c r="K1783" s="2" t="str">
        <f>IF(ISERR(FIND("01",GERAL[[#This Row],[ODS]])),"NÃO","SIM")</f>
        <v>NÃO</v>
      </c>
      <c r="L1783" s="2" t="str">
        <f>IF(ISERR(FIND("02",GERAL[[#This Row],[ODS]])),"NÃO","SIM")</f>
        <v>NÃO</v>
      </c>
      <c r="M1783" s="2" t="str">
        <f>IF(ISERR(FIND("03",GERAL[[#This Row],[ODS]])),"NÃO","SIM")</f>
        <v>NÃO</v>
      </c>
      <c r="N1783" s="2" t="str">
        <f>IF(ISERR(FIND("04",GERAL[[#This Row],[ODS]])),"NÃO","SIM")</f>
        <v>NÃO</v>
      </c>
      <c r="O1783" s="2" t="str">
        <f>IF(ISERR(FIND("05",GERAL[[#This Row],[ODS]])),"NÃO","SIM")</f>
        <v>NÃO</v>
      </c>
      <c r="P1783" s="2" t="str">
        <f>IF(ISERR(FIND("06",GERAL[[#This Row],[ODS]])),"NÃO","SIM")</f>
        <v>NÃO</v>
      </c>
      <c r="Q1783" s="2" t="str">
        <f>IF(ISERR(FIND("07",GERAL[[#This Row],[ODS]])),"NÃO","SIM")</f>
        <v>NÃO</v>
      </c>
      <c r="R1783" s="2" t="str">
        <f>IF(ISERR(FIND("08",GERAL[[#This Row],[ODS]])),"NÃO","SIM")</f>
        <v>NÃO</v>
      </c>
      <c r="S1783" s="2" t="str">
        <f>IF(ISERR(FIND("09",GERAL[[#This Row],[ODS]])),"NÃO","SIM")</f>
        <v>NÃO</v>
      </c>
      <c r="T1783" s="2" t="str">
        <f>IF(ISERR(FIND("10",GERAL[[#This Row],[ODS]])),"NÃO","SIM")</f>
        <v>NÃO</v>
      </c>
      <c r="U1783" s="2" t="str">
        <f>IF(ISERR(FIND("11",GERAL[[#This Row],[ODS]])),"NÃO","SIM")</f>
        <v>NÃO</v>
      </c>
      <c r="V1783" s="2" t="str">
        <f>IF(ISERR(FIND("12",GERAL[[#This Row],[ODS]])),"NÃO","SIM")</f>
        <v>NÃO</v>
      </c>
      <c r="W1783" s="2" t="str">
        <f>IF(ISERR(FIND("13",GERAL[[#This Row],[ODS]])),"NÃO","SIM")</f>
        <v>NÃO</v>
      </c>
      <c r="X1783" s="2" t="str">
        <f>IF(ISERR(FIND("14",GERAL[[#This Row],[ODS]])),"NÃO","SIM")</f>
        <v>NÃO</v>
      </c>
      <c r="Y1783" s="2" t="str">
        <f>IF(ISERR(FIND("15",GERAL[[#This Row],[ODS]])),"NÃO","SIM")</f>
        <v>NÃO</v>
      </c>
      <c r="Z1783" s="2" t="str">
        <f>IF(ISERR(FIND("16",GERAL[[#This Row],[ODS]])),"NÃO","SIM")</f>
        <v>SIM</v>
      </c>
      <c r="AA1783" s="2" t="str">
        <f>IF(ISERR(FIND("17",GERAL[[#This Row],[ODS]])),"NÃO","SIM")</f>
        <v>NÃO</v>
      </c>
      <c r="AB1783" s="1">
        <v>22.065689840253846</v>
      </c>
      <c r="AC1783" s="1">
        <v>22.354034920634842</v>
      </c>
      <c r="AD1783" s="1">
        <v>13.141831246498567</v>
      </c>
      <c r="AE1783" s="1">
        <v>13.141831246498567</v>
      </c>
      <c r="AF1783" s="1">
        <v>25.660624254942221</v>
      </c>
      <c r="AG1783" s="1" t="str">
        <f>GERAL[[#This Row],[SIGLA]]&amp;GERAL[[#This Row],[CÓD]]</f>
        <v>TOSP_JC</v>
      </c>
      <c r="AH1783" s="1">
        <f ca="1">VLOOKUP(GERAL[[#This Row],[REF_NOTA]],BASE_NOTAS[],7,FALSE)</f>
        <v>25.184964882980438</v>
      </c>
      <c r="AI1783" s="31">
        <f ca="1">IF(GERAL[[#This Row],[Nota 2025]]="",0,GERAL[[#This Row],[Nota 2026]]-GERAL[[#This Row],[Nota 2025]])</f>
        <v>-0.47565937196178254</v>
      </c>
    </row>
    <row r="1784" spans="1:35" ht="17" x14ac:dyDescent="0.35">
      <c r="A1784" s="2" t="s">
        <v>0</v>
      </c>
      <c r="B1784" s="2" t="s">
        <v>156</v>
      </c>
      <c r="C1784" s="2" t="s">
        <v>217</v>
      </c>
      <c r="D1784" s="15" t="s">
        <v>69</v>
      </c>
      <c r="E1784" s="2" t="s">
        <v>138</v>
      </c>
      <c r="F1784" s="2" t="str">
        <f>VLOOKUP(GERAL[[#This Row],[CÓD]],SEALL,6,FALSE)</f>
        <v>SG</v>
      </c>
      <c r="G178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8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8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84" s="2" t="str">
        <f>VLOOKUP(GERAL[[#This Row],[CÓD]],SEALL,4,FALSE)</f>
        <v>03</v>
      </c>
      <c r="K1784" s="2" t="str">
        <f>IF(ISERR(FIND("01",GERAL[[#This Row],[ODS]])),"NÃO","SIM")</f>
        <v>NÃO</v>
      </c>
      <c r="L1784" s="2" t="str">
        <f>IF(ISERR(FIND("02",GERAL[[#This Row],[ODS]])),"NÃO","SIM")</f>
        <v>NÃO</v>
      </c>
      <c r="M1784" s="2" t="str">
        <f>IF(ISERR(FIND("03",GERAL[[#This Row],[ODS]])),"NÃO","SIM")</f>
        <v>SIM</v>
      </c>
      <c r="N1784" s="2" t="str">
        <f>IF(ISERR(FIND("04",GERAL[[#This Row],[ODS]])),"NÃO","SIM")</f>
        <v>NÃO</v>
      </c>
      <c r="O1784" s="2" t="str">
        <f>IF(ISERR(FIND("05",GERAL[[#This Row],[ODS]])),"NÃO","SIM")</f>
        <v>NÃO</v>
      </c>
      <c r="P1784" s="2" t="str">
        <f>IF(ISERR(FIND("06",GERAL[[#This Row],[ODS]])),"NÃO","SIM")</f>
        <v>NÃO</v>
      </c>
      <c r="Q1784" s="2" t="str">
        <f>IF(ISERR(FIND("07",GERAL[[#This Row],[ODS]])),"NÃO","SIM")</f>
        <v>NÃO</v>
      </c>
      <c r="R1784" s="2" t="str">
        <f>IF(ISERR(FIND("08",GERAL[[#This Row],[ODS]])),"NÃO","SIM")</f>
        <v>NÃO</v>
      </c>
      <c r="S1784" s="2" t="str">
        <f>IF(ISERR(FIND("09",GERAL[[#This Row],[ODS]])),"NÃO","SIM")</f>
        <v>NÃO</v>
      </c>
      <c r="T1784" s="2" t="str">
        <f>IF(ISERR(FIND("10",GERAL[[#This Row],[ODS]])),"NÃO","SIM")</f>
        <v>NÃO</v>
      </c>
      <c r="U1784" s="2" t="str">
        <f>IF(ISERR(FIND("11",GERAL[[#This Row],[ODS]])),"NÃO","SIM")</f>
        <v>NÃO</v>
      </c>
      <c r="V1784" s="2" t="str">
        <f>IF(ISERR(FIND("12",GERAL[[#This Row],[ODS]])),"NÃO","SIM")</f>
        <v>NÃO</v>
      </c>
      <c r="W1784" s="2" t="str">
        <f>IF(ISERR(FIND("13",GERAL[[#This Row],[ODS]])),"NÃO","SIM")</f>
        <v>NÃO</v>
      </c>
      <c r="X1784" s="2" t="str">
        <f>IF(ISERR(FIND("14",GERAL[[#This Row],[ODS]])),"NÃO","SIM")</f>
        <v>NÃO</v>
      </c>
      <c r="Y1784" s="2" t="str">
        <f>IF(ISERR(FIND("15",GERAL[[#This Row],[ODS]])),"NÃO","SIM")</f>
        <v>NÃO</v>
      </c>
      <c r="Z1784" s="2" t="str">
        <f>IF(ISERR(FIND("16",GERAL[[#This Row],[ODS]])),"NÃO","SIM")</f>
        <v>NÃO</v>
      </c>
      <c r="AA1784" s="2" t="str">
        <f>IF(ISERR(FIND("17",GERAL[[#This Row],[ODS]])),"NÃO","SIM")</f>
        <v>NÃO</v>
      </c>
      <c r="AB1784" s="1">
        <v>59.319124079751063</v>
      </c>
      <c r="AC1784" s="1">
        <v>51.350363263222441</v>
      </c>
      <c r="AD1784" s="1">
        <v>49.992490934068158</v>
      </c>
      <c r="AE1784" s="1">
        <v>67.773897568968238</v>
      </c>
      <c r="AF1784" s="1">
        <v>35.204262103478115</v>
      </c>
      <c r="AG1784" s="1" t="str">
        <f>GERAL[[#This Row],[SIGLA]]&amp;GERAL[[#This Row],[CÓD]]</f>
        <v>ACSP_MO</v>
      </c>
      <c r="AH1784" s="1">
        <f ca="1">VLOOKUP(GERAL[[#This Row],[REF_NOTA]],BASE_NOTAS[],7,FALSE)</f>
        <v>0</v>
      </c>
      <c r="AI1784" s="31">
        <f ca="1">IF(GERAL[[#This Row],[Nota 2025]]="",0,GERAL[[#This Row],[Nota 2026]]-GERAL[[#This Row],[Nota 2025]])</f>
        <v>-35.204262103478115</v>
      </c>
    </row>
    <row r="1785" spans="1:35" ht="17" x14ac:dyDescent="0.35">
      <c r="A1785" s="2" t="s">
        <v>1</v>
      </c>
      <c r="B1785" s="2" t="s">
        <v>157</v>
      </c>
      <c r="C1785" s="2" t="s">
        <v>217</v>
      </c>
      <c r="D1785" s="15" t="s">
        <v>69</v>
      </c>
      <c r="E1785" s="2" t="s">
        <v>138</v>
      </c>
      <c r="F1785" s="2" t="str">
        <f>VLOOKUP(GERAL[[#This Row],[CÓD]],SEALL,6,FALSE)</f>
        <v>SG</v>
      </c>
      <c r="G178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8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8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85" s="2" t="str">
        <f>VLOOKUP(GERAL[[#This Row],[CÓD]],SEALL,4,FALSE)</f>
        <v>03</v>
      </c>
      <c r="K1785" s="2" t="str">
        <f>IF(ISERR(FIND("01",GERAL[[#This Row],[ODS]])),"NÃO","SIM")</f>
        <v>NÃO</v>
      </c>
      <c r="L1785" s="2" t="str">
        <f>IF(ISERR(FIND("02",GERAL[[#This Row],[ODS]])),"NÃO","SIM")</f>
        <v>NÃO</v>
      </c>
      <c r="M1785" s="2" t="str">
        <f>IF(ISERR(FIND("03",GERAL[[#This Row],[ODS]])),"NÃO","SIM")</f>
        <v>SIM</v>
      </c>
      <c r="N1785" s="2" t="str">
        <f>IF(ISERR(FIND("04",GERAL[[#This Row],[ODS]])),"NÃO","SIM")</f>
        <v>NÃO</v>
      </c>
      <c r="O1785" s="2" t="str">
        <f>IF(ISERR(FIND("05",GERAL[[#This Row],[ODS]])),"NÃO","SIM")</f>
        <v>NÃO</v>
      </c>
      <c r="P1785" s="2" t="str">
        <f>IF(ISERR(FIND("06",GERAL[[#This Row],[ODS]])),"NÃO","SIM")</f>
        <v>NÃO</v>
      </c>
      <c r="Q1785" s="2" t="str">
        <f>IF(ISERR(FIND("07",GERAL[[#This Row],[ODS]])),"NÃO","SIM")</f>
        <v>NÃO</v>
      </c>
      <c r="R1785" s="2" t="str">
        <f>IF(ISERR(FIND("08",GERAL[[#This Row],[ODS]])),"NÃO","SIM")</f>
        <v>NÃO</v>
      </c>
      <c r="S1785" s="2" t="str">
        <f>IF(ISERR(FIND("09",GERAL[[#This Row],[ODS]])),"NÃO","SIM")</f>
        <v>NÃO</v>
      </c>
      <c r="T1785" s="2" t="str">
        <f>IF(ISERR(FIND("10",GERAL[[#This Row],[ODS]])),"NÃO","SIM")</f>
        <v>NÃO</v>
      </c>
      <c r="U1785" s="2" t="str">
        <f>IF(ISERR(FIND("11",GERAL[[#This Row],[ODS]])),"NÃO","SIM")</f>
        <v>NÃO</v>
      </c>
      <c r="V1785" s="2" t="str">
        <f>IF(ISERR(FIND("12",GERAL[[#This Row],[ODS]])),"NÃO","SIM")</f>
        <v>NÃO</v>
      </c>
      <c r="W1785" s="2" t="str">
        <f>IF(ISERR(FIND("13",GERAL[[#This Row],[ODS]])),"NÃO","SIM")</f>
        <v>NÃO</v>
      </c>
      <c r="X1785" s="2" t="str">
        <f>IF(ISERR(FIND("14",GERAL[[#This Row],[ODS]])),"NÃO","SIM")</f>
        <v>NÃO</v>
      </c>
      <c r="Y1785" s="2" t="str">
        <f>IF(ISERR(FIND("15",GERAL[[#This Row],[ODS]])),"NÃO","SIM")</f>
        <v>NÃO</v>
      </c>
      <c r="Z1785" s="2" t="str">
        <f>IF(ISERR(FIND("16",GERAL[[#This Row],[ODS]])),"NÃO","SIM")</f>
        <v>NÃO</v>
      </c>
      <c r="AA1785" s="2" t="str">
        <f>IF(ISERR(FIND("17",GERAL[[#This Row],[ODS]])),"NÃO","SIM")</f>
        <v>NÃO</v>
      </c>
      <c r="AB1785" s="1">
        <v>89.432864831825327</v>
      </c>
      <c r="AC1785" s="1">
        <v>85.907181523585976</v>
      </c>
      <c r="AD1785" s="1">
        <v>87.513364717835771</v>
      </c>
      <c r="AE1785" s="1">
        <v>75.949966779276366</v>
      </c>
      <c r="AF1785" s="1">
        <v>66.616389081686236</v>
      </c>
      <c r="AG1785" s="1" t="str">
        <f>GERAL[[#This Row],[SIGLA]]&amp;GERAL[[#This Row],[CÓD]]</f>
        <v>ALSP_MO</v>
      </c>
      <c r="AH1785" s="1">
        <f ca="1">VLOOKUP(GERAL[[#This Row],[REF_NOTA]],BASE_NOTAS[],7,FALSE)</f>
        <v>40.265632856668446</v>
      </c>
      <c r="AI1785" s="31">
        <f ca="1">IF(GERAL[[#This Row],[Nota 2025]]="",0,GERAL[[#This Row],[Nota 2026]]-GERAL[[#This Row],[Nota 2025]])</f>
        <v>-26.35075622501779</v>
      </c>
    </row>
    <row r="1786" spans="1:35" ht="17" x14ac:dyDescent="0.35">
      <c r="A1786" s="2" t="s">
        <v>159</v>
      </c>
      <c r="B1786" s="2" t="s">
        <v>184</v>
      </c>
      <c r="C1786" s="2" t="s">
        <v>217</v>
      </c>
      <c r="D1786" s="15" t="s">
        <v>69</v>
      </c>
      <c r="E1786" s="2" t="s">
        <v>138</v>
      </c>
      <c r="F1786" s="2" t="str">
        <f>VLOOKUP(GERAL[[#This Row],[CÓD]],SEALL,6,FALSE)</f>
        <v>SG</v>
      </c>
      <c r="G178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8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8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86" s="2" t="str">
        <f>VLOOKUP(GERAL[[#This Row],[CÓD]],SEALL,4,FALSE)</f>
        <v>03</v>
      </c>
      <c r="K1786" s="2" t="str">
        <f>IF(ISERR(FIND("01",GERAL[[#This Row],[ODS]])),"NÃO","SIM")</f>
        <v>NÃO</v>
      </c>
      <c r="L1786" s="2" t="str">
        <f>IF(ISERR(FIND("02",GERAL[[#This Row],[ODS]])),"NÃO","SIM")</f>
        <v>NÃO</v>
      </c>
      <c r="M1786" s="2" t="str">
        <f>IF(ISERR(FIND("03",GERAL[[#This Row],[ODS]])),"NÃO","SIM")</f>
        <v>SIM</v>
      </c>
      <c r="N1786" s="2" t="str">
        <f>IF(ISERR(FIND("04",GERAL[[#This Row],[ODS]])),"NÃO","SIM")</f>
        <v>NÃO</v>
      </c>
      <c r="O1786" s="2" t="str">
        <f>IF(ISERR(FIND("05",GERAL[[#This Row],[ODS]])),"NÃO","SIM")</f>
        <v>NÃO</v>
      </c>
      <c r="P1786" s="2" t="str">
        <f>IF(ISERR(FIND("06",GERAL[[#This Row],[ODS]])),"NÃO","SIM")</f>
        <v>NÃO</v>
      </c>
      <c r="Q1786" s="2" t="str">
        <f>IF(ISERR(FIND("07",GERAL[[#This Row],[ODS]])),"NÃO","SIM")</f>
        <v>NÃO</v>
      </c>
      <c r="R1786" s="2" t="str">
        <f>IF(ISERR(FIND("08",GERAL[[#This Row],[ODS]])),"NÃO","SIM")</f>
        <v>NÃO</v>
      </c>
      <c r="S1786" s="2" t="str">
        <f>IF(ISERR(FIND("09",GERAL[[#This Row],[ODS]])),"NÃO","SIM")</f>
        <v>NÃO</v>
      </c>
      <c r="T1786" s="2" t="str">
        <f>IF(ISERR(FIND("10",GERAL[[#This Row],[ODS]])),"NÃO","SIM")</f>
        <v>NÃO</v>
      </c>
      <c r="U1786" s="2" t="str">
        <f>IF(ISERR(FIND("11",GERAL[[#This Row],[ODS]])),"NÃO","SIM")</f>
        <v>NÃO</v>
      </c>
      <c r="V1786" s="2" t="str">
        <f>IF(ISERR(FIND("12",GERAL[[#This Row],[ODS]])),"NÃO","SIM")</f>
        <v>NÃO</v>
      </c>
      <c r="W1786" s="2" t="str">
        <f>IF(ISERR(FIND("13",GERAL[[#This Row],[ODS]])),"NÃO","SIM")</f>
        <v>NÃO</v>
      </c>
      <c r="X1786" s="2" t="str">
        <f>IF(ISERR(FIND("14",GERAL[[#This Row],[ODS]])),"NÃO","SIM")</f>
        <v>NÃO</v>
      </c>
      <c r="Y1786" s="2" t="str">
        <f>IF(ISERR(FIND("15",GERAL[[#This Row],[ODS]])),"NÃO","SIM")</f>
        <v>NÃO</v>
      </c>
      <c r="Z1786" s="2" t="str">
        <f>IF(ISERR(FIND("16",GERAL[[#This Row],[ODS]])),"NÃO","SIM")</f>
        <v>NÃO</v>
      </c>
      <c r="AA1786" s="2" t="str">
        <f>IF(ISERR(FIND("17",GERAL[[#This Row],[ODS]])),"NÃO","SIM")</f>
        <v>NÃO</v>
      </c>
      <c r="AB1786" s="1">
        <v>87.798969888679522</v>
      </c>
      <c r="AC1786" s="1">
        <v>89.9236980338259</v>
      </c>
      <c r="AD1786" s="1">
        <v>85.034342719575704</v>
      </c>
      <c r="AE1786" s="1">
        <v>82.58302992283916</v>
      </c>
      <c r="AF1786" s="1">
        <v>58.869467316044847</v>
      </c>
      <c r="AG1786" s="1" t="str">
        <f>GERAL[[#This Row],[SIGLA]]&amp;GERAL[[#This Row],[CÓD]]</f>
        <v>APSP_MO</v>
      </c>
      <c r="AH1786" s="1">
        <f ca="1">VLOOKUP(GERAL[[#This Row],[REF_NOTA]],BASE_NOTAS[],7,FALSE)</f>
        <v>55.374415955977483</v>
      </c>
      <c r="AI1786" s="31">
        <f ca="1">IF(GERAL[[#This Row],[Nota 2025]]="",0,GERAL[[#This Row],[Nota 2026]]-GERAL[[#This Row],[Nota 2025]])</f>
        <v>-3.4950513600673645</v>
      </c>
    </row>
    <row r="1787" spans="1:35" ht="17" x14ac:dyDescent="0.35">
      <c r="A1787" s="2" t="s">
        <v>155</v>
      </c>
      <c r="B1787" s="2" t="s">
        <v>158</v>
      </c>
      <c r="C1787" s="2" t="s">
        <v>217</v>
      </c>
      <c r="D1787" s="15" t="s">
        <v>69</v>
      </c>
      <c r="E1787" s="2" t="s">
        <v>138</v>
      </c>
      <c r="F1787" s="2" t="str">
        <f>VLOOKUP(GERAL[[#This Row],[CÓD]],SEALL,6,FALSE)</f>
        <v>SG</v>
      </c>
      <c r="G178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8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8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87" s="2" t="str">
        <f>VLOOKUP(GERAL[[#This Row],[CÓD]],SEALL,4,FALSE)</f>
        <v>03</v>
      </c>
      <c r="K1787" s="2" t="str">
        <f>IF(ISERR(FIND("01",GERAL[[#This Row],[ODS]])),"NÃO","SIM")</f>
        <v>NÃO</v>
      </c>
      <c r="L1787" s="2" t="str">
        <f>IF(ISERR(FIND("02",GERAL[[#This Row],[ODS]])),"NÃO","SIM")</f>
        <v>NÃO</v>
      </c>
      <c r="M1787" s="2" t="str">
        <f>IF(ISERR(FIND("03",GERAL[[#This Row],[ODS]])),"NÃO","SIM")</f>
        <v>SIM</v>
      </c>
      <c r="N1787" s="2" t="str">
        <f>IF(ISERR(FIND("04",GERAL[[#This Row],[ODS]])),"NÃO","SIM")</f>
        <v>NÃO</v>
      </c>
      <c r="O1787" s="2" t="str">
        <f>IF(ISERR(FIND("05",GERAL[[#This Row],[ODS]])),"NÃO","SIM")</f>
        <v>NÃO</v>
      </c>
      <c r="P1787" s="2" t="str">
        <f>IF(ISERR(FIND("06",GERAL[[#This Row],[ODS]])),"NÃO","SIM")</f>
        <v>NÃO</v>
      </c>
      <c r="Q1787" s="2" t="str">
        <f>IF(ISERR(FIND("07",GERAL[[#This Row],[ODS]])),"NÃO","SIM")</f>
        <v>NÃO</v>
      </c>
      <c r="R1787" s="2" t="str">
        <f>IF(ISERR(FIND("08",GERAL[[#This Row],[ODS]])),"NÃO","SIM")</f>
        <v>NÃO</v>
      </c>
      <c r="S1787" s="2" t="str">
        <f>IF(ISERR(FIND("09",GERAL[[#This Row],[ODS]])),"NÃO","SIM")</f>
        <v>NÃO</v>
      </c>
      <c r="T1787" s="2" t="str">
        <f>IF(ISERR(FIND("10",GERAL[[#This Row],[ODS]])),"NÃO","SIM")</f>
        <v>NÃO</v>
      </c>
      <c r="U1787" s="2" t="str">
        <f>IF(ISERR(FIND("11",GERAL[[#This Row],[ODS]])),"NÃO","SIM")</f>
        <v>NÃO</v>
      </c>
      <c r="V1787" s="2" t="str">
        <f>IF(ISERR(FIND("12",GERAL[[#This Row],[ODS]])),"NÃO","SIM")</f>
        <v>NÃO</v>
      </c>
      <c r="W1787" s="2" t="str">
        <f>IF(ISERR(FIND("13",GERAL[[#This Row],[ODS]])),"NÃO","SIM")</f>
        <v>NÃO</v>
      </c>
      <c r="X1787" s="2" t="str">
        <f>IF(ISERR(FIND("14",GERAL[[#This Row],[ODS]])),"NÃO","SIM")</f>
        <v>NÃO</v>
      </c>
      <c r="Y1787" s="2" t="str">
        <f>IF(ISERR(FIND("15",GERAL[[#This Row],[ODS]])),"NÃO","SIM")</f>
        <v>NÃO</v>
      </c>
      <c r="Z1787" s="2" t="str">
        <f>IF(ISERR(FIND("16",GERAL[[#This Row],[ODS]])),"NÃO","SIM")</f>
        <v>NÃO</v>
      </c>
      <c r="AA1787" s="2" t="str">
        <f>IF(ISERR(FIND("17",GERAL[[#This Row],[ODS]])),"NÃO","SIM")</f>
        <v>NÃO</v>
      </c>
      <c r="AB1787" s="1">
        <v>100</v>
      </c>
      <c r="AC1787" s="1">
        <v>99.908001075294052</v>
      </c>
      <c r="AD1787" s="1">
        <v>96.785375674175</v>
      </c>
      <c r="AE1787" s="1">
        <v>95.607750995624784</v>
      </c>
      <c r="AF1787" s="1">
        <v>100</v>
      </c>
      <c r="AG1787" s="1" t="str">
        <f>GERAL[[#This Row],[SIGLA]]&amp;GERAL[[#This Row],[CÓD]]</f>
        <v>AMSP_MO</v>
      </c>
      <c r="AH1787" s="1">
        <f ca="1">VLOOKUP(GERAL[[#This Row],[REF_NOTA]],BASE_NOTAS[],7,FALSE)</f>
        <v>76.886567989487361</v>
      </c>
      <c r="AI1787" s="31">
        <f ca="1">IF(GERAL[[#This Row],[Nota 2025]]="",0,GERAL[[#This Row],[Nota 2026]]-GERAL[[#This Row],[Nota 2025]])</f>
        <v>-23.113432010512639</v>
      </c>
    </row>
    <row r="1788" spans="1:35" ht="17" x14ac:dyDescent="0.35">
      <c r="A1788" s="2" t="s">
        <v>160</v>
      </c>
      <c r="B1788" s="2" t="s">
        <v>187</v>
      </c>
      <c r="C1788" s="2" t="s">
        <v>217</v>
      </c>
      <c r="D1788" s="15" t="s">
        <v>69</v>
      </c>
      <c r="E1788" s="2" t="s">
        <v>138</v>
      </c>
      <c r="F1788" s="2" t="str">
        <f>VLOOKUP(GERAL[[#This Row],[CÓD]],SEALL,6,FALSE)</f>
        <v>SG</v>
      </c>
      <c r="G178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8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8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88" s="2" t="str">
        <f>VLOOKUP(GERAL[[#This Row],[CÓD]],SEALL,4,FALSE)</f>
        <v>03</v>
      </c>
      <c r="K1788" s="2" t="str">
        <f>IF(ISERR(FIND("01",GERAL[[#This Row],[ODS]])),"NÃO","SIM")</f>
        <v>NÃO</v>
      </c>
      <c r="L1788" s="2" t="str">
        <f>IF(ISERR(FIND("02",GERAL[[#This Row],[ODS]])),"NÃO","SIM")</f>
        <v>NÃO</v>
      </c>
      <c r="M1788" s="2" t="str">
        <f>IF(ISERR(FIND("03",GERAL[[#This Row],[ODS]])),"NÃO","SIM")</f>
        <v>SIM</v>
      </c>
      <c r="N1788" s="2" t="str">
        <f>IF(ISERR(FIND("04",GERAL[[#This Row],[ODS]])),"NÃO","SIM")</f>
        <v>NÃO</v>
      </c>
      <c r="O1788" s="2" t="str">
        <f>IF(ISERR(FIND("05",GERAL[[#This Row],[ODS]])),"NÃO","SIM")</f>
        <v>NÃO</v>
      </c>
      <c r="P1788" s="2" t="str">
        <f>IF(ISERR(FIND("06",GERAL[[#This Row],[ODS]])),"NÃO","SIM")</f>
        <v>NÃO</v>
      </c>
      <c r="Q1788" s="2" t="str">
        <f>IF(ISERR(FIND("07",GERAL[[#This Row],[ODS]])),"NÃO","SIM")</f>
        <v>NÃO</v>
      </c>
      <c r="R1788" s="2" t="str">
        <f>IF(ISERR(FIND("08",GERAL[[#This Row],[ODS]])),"NÃO","SIM")</f>
        <v>NÃO</v>
      </c>
      <c r="S1788" s="2" t="str">
        <f>IF(ISERR(FIND("09",GERAL[[#This Row],[ODS]])),"NÃO","SIM")</f>
        <v>NÃO</v>
      </c>
      <c r="T1788" s="2" t="str">
        <f>IF(ISERR(FIND("10",GERAL[[#This Row],[ODS]])),"NÃO","SIM")</f>
        <v>NÃO</v>
      </c>
      <c r="U1788" s="2" t="str">
        <f>IF(ISERR(FIND("11",GERAL[[#This Row],[ODS]])),"NÃO","SIM")</f>
        <v>NÃO</v>
      </c>
      <c r="V1788" s="2" t="str">
        <f>IF(ISERR(FIND("12",GERAL[[#This Row],[ODS]])),"NÃO","SIM")</f>
        <v>NÃO</v>
      </c>
      <c r="W1788" s="2" t="str">
        <f>IF(ISERR(FIND("13",GERAL[[#This Row],[ODS]])),"NÃO","SIM")</f>
        <v>NÃO</v>
      </c>
      <c r="X1788" s="2" t="str">
        <f>IF(ISERR(FIND("14",GERAL[[#This Row],[ODS]])),"NÃO","SIM")</f>
        <v>NÃO</v>
      </c>
      <c r="Y1788" s="2" t="str">
        <f>IF(ISERR(FIND("15",GERAL[[#This Row],[ODS]])),"NÃO","SIM")</f>
        <v>NÃO</v>
      </c>
      <c r="Z1788" s="2" t="str">
        <f>IF(ISERR(FIND("16",GERAL[[#This Row],[ODS]])),"NÃO","SIM")</f>
        <v>NÃO</v>
      </c>
      <c r="AA1788" s="2" t="str">
        <f>IF(ISERR(FIND("17",GERAL[[#This Row],[ODS]])),"NÃO","SIM")</f>
        <v>NÃO</v>
      </c>
      <c r="AB1788" s="1">
        <v>82.353074389919271</v>
      </c>
      <c r="AC1788" s="1">
        <v>65.017445291287231</v>
      </c>
      <c r="AD1788" s="1">
        <v>72.598415949979639</v>
      </c>
      <c r="AE1788" s="1">
        <v>71.607740540217463</v>
      </c>
      <c r="AF1788" s="1">
        <v>60.843512860335764</v>
      </c>
      <c r="AG1788" s="1" t="str">
        <f>GERAL[[#This Row],[SIGLA]]&amp;GERAL[[#This Row],[CÓD]]</f>
        <v>BASP_MO</v>
      </c>
      <c r="AH1788" s="1">
        <f ca="1">VLOOKUP(GERAL[[#This Row],[REF_NOTA]],BASE_NOTAS[],7,FALSE)</f>
        <v>48.3441850026772</v>
      </c>
      <c r="AI1788" s="31">
        <f ca="1">IF(GERAL[[#This Row],[Nota 2025]]="",0,GERAL[[#This Row],[Nota 2026]]-GERAL[[#This Row],[Nota 2025]])</f>
        <v>-12.499327857658564</v>
      </c>
    </row>
    <row r="1789" spans="1:35" ht="17" x14ac:dyDescent="0.35">
      <c r="A1789" s="2" t="s">
        <v>161</v>
      </c>
      <c r="B1789" s="2" t="s">
        <v>188</v>
      </c>
      <c r="C1789" s="2" t="s">
        <v>217</v>
      </c>
      <c r="D1789" s="15" t="s">
        <v>69</v>
      </c>
      <c r="E1789" s="2" t="s">
        <v>138</v>
      </c>
      <c r="F1789" s="2" t="str">
        <f>VLOOKUP(GERAL[[#This Row],[CÓD]],SEALL,6,FALSE)</f>
        <v>SG</v>
      </c>
      <c r="G178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8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8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89" s="2" t="str">
        <f>VLOOKUP(GERAL[[#This Row],[CÓD]],SEALL,4,FALSE)</f>
        <v>03</v>
      </c>
      <c r="K1789" s="2" t="str">
        <f>IF(ISERR(FIND("01",GERAL[[#This Row],[ODS]])),"NÃO","SIM")</f>
        <v>NÃO</v>
      </c>
      <c r="L1789" s="2" t="str">
        <f>IF(ISERR(FIND("02",GERAL[[#This Row],[ODS]])),"NÃO","SIM")</f>
        <v>NÃO</v>
      </c>
      <c r="M1789" s="2" t="str">
        <f>IF(ISERR(FIND("03",GERAL[[#This Row],[ODS]])),"NÃO","SIM")</f>
        <v>SIM</v>
      </c>
      <c r="N1789" s="2" t="str">
        <f>IF(ISERR(FIND("04",GERAL[[#This Row],[ODS]])),"NÃO","SIM")</f>
        <v>NÃO</v>
      </c>
      <c r="O1789" s="2" t="str">
        <f>IF(ISERR(FIND("05",GERAL[[#This Row],[ODS]])),"NÃO","SIM")</f>
        <v>NÃO</v>
      </c>
      <c r="P1789" s="2" t="str">
        <f>IF(ISERR(FIND("06",GERAL[[#This Row],[ODS]])),"NÃO","SIM")</f>
        <v>NÃO</v>
      </c>
      <c r="Q1789" s="2" t="str">
        <f>IF(ISERR(FIND("07",GERAL[[#This Row],[ODS]])),"NÃO","SIM")</f>
        <v>NÃO</v>
      </c>
      <c r="R1789" s="2" t="str">
        <f>IF(ISERR(FIND("08",GERAL[[#This Row],[ODS]])),"NÃO","SIM")</f>
        <v>NÃO</v>
      </c>
      <c r="S1789" s="2" t="str">
        <f>IF(ISERR(FIND("09",GERAL[[#This Row],[ODS]])),"NÃO","SIM")</f>
        <v>NÃO</v>
      </c>
      <c r="T1789" s="2" t="str">
        <f>IF(ISERR(FIND("10",GERAL[[#This Row],[ODS]])),"NÃO","SIM")</f>
        <v>NÃO</v>
      </c>
      <c r="U1789" s="2" t="str">
        <f>IF(ISERR(FIND("11",GERAL[[#This Row],[ODS]])),"NÃO","SIM")</f>
        <v>NÃO</v>
      </c>
      <c r="V1789" s="2" t="str">
        <f>IF(ISERR(FIND("12",GERAL[[#This Row],[ODS]])),"NÃO","SIM")</f>
        <v>NÃO</v>
      </c>
      <c r="W1789" s="2" t="str">
        <f>IF(ISERR(FIND("13",GERAL[[#This Row],[ODS]])),"NÃO","SIM")</f>
        <v>NÃO</v>
      </c>
      <c r="X1789" s="2" t="str">
        <f>IF(ISERR(FIND("14",GERAL[[#This Row],[ODS]])),"NÃO","SIM")</f>
        <v>NÃO</v>
      </c>
      <c r="Y1789" s="2" t="str">
        <f>IF(ISERR(FIND("15",GERAL[[#This Row],[ODS]])),"NÃO","SIM")</f>
        <v>NÃO</v>
      </c>
      <c r="Z1789" s="2" t="str">
        <f>IF(ISERR(FIND("16",GERAL[[#This Row],[ODS]])),"NÃO","SIM")</f>
        <v>NÃO</v>
      </c>
      <c r="AA1789" s="2" t="str">
        <f>IF(ISERR(FIND("17",GERAL[[#This Row],[ODS]])),"NÃO","SIM")</f>
        <v>NÃO</v>
      </c>
      <c r="AB1789" s="1">
        <v>67.341172422106553</v>
      </c>
      <c r="AC1789" s="1">
        <v>39.307841129970498</v>
      </c>
      <c r="AD1789" s="1">
        <v>57.248073855835329</v>
      </c>
      <c r="AE1789" s="1">
        <v>56.453200698913072</v>
      </c>
      <c r="AF1789" s="1">
        <v>44.4658465798219</v>
      </c>
      <c r="AG1789" s="1" t="str">
        <f>GERAL[[#This Row],[SIGLA]]&amp;GERAL[[#This Row],[CÓD]]</f>
        <v>CESP_MO</v>
      </c>
      <c r="AH1789" s="1">
        <f ca="1">VLOOKUP(GERAL[[#This Row],[REF_NOTA]],BASE_NOTAS[],7,FALSE)</f>
        <v>35.362629174627614</v>
      </c>
      <c r="AI1789" s="31">
        <f ca="1">IF(GERAL[[#This Row],[Nota 2025]]="",0,GERAL[[#This Row],[Nota 2026]]-GERAL[[#This Row],[Nota 2025]])</f>
        <v>-9.103217405194286</v>
      </c>
    </row>
    <row r="1790" spans="1:35" ht="17" x14ac:dyDescent="0.35">
      <c r="A1790" s="2" t="s">
        <v>162</v>
      </c>
      <c r="B1790" s="2" t="s">
        <v>189</v>
      </c>
      <c r="C1790" s="2" t="s">
        <v>217</v>
      </c>
      <c r="D1790" s="15" t="s">
        <v>69</v>
      </c>
      <c r="E1790" s="2" t="s">
        <v>138</v>
      </c>
      <c r="F1790" s="2" t="str">
        <f>VLOOKUP(GERAL[[#This Row],[CÓD]],SEALL,6,FALSE)</f>
        <v>SG</v>
      </c>
      <c r="G179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9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9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90" s="2" t="str">
        <f>VLOOKUP(GERAL[[#This Row],[CÓD]],SEALL,4,FALSE)</f>
        <v>03</v>
      </c>
      <c r="K1790" s="2" t="str">
        <f>IF(ISERR(FIND("01",GERAL[[#This Row],[ODS]])),"NÃO","SIM")</f>
        <v>NÃO</v>
      </c>
      <c r="L1790" s="2" t="str">
        <f>IF(ISERR(FIND("02",GERAL[[#This Row],[ODS]])),"NÃO","SIM")</f>
        <v>NÃO</v>
      </c>
      <c r="M1790" s="2" t="str">
        <f>IF(ISERR(FIND("03",GERAL[[#This Row],[ODS]])),"NÃO","SIM")</f>
        <v>SIM</v>
      </c>
      <c r="N1790" s="2" t="str">
        <f>IF(ISERR(FIND("04",GERAL[[#This Row],[ODS]])),"NÃO","SIM")</f>
        <v>NÃO</v>
      </c>
      <c r="O1790" s="2" t="str">
        <f>IF(ISERR(FIND("05",GERAL[[#This Row],[ODS]])),"NÃO","SIM")</f>
        <v>NÃO</v>
      </c>
      <c r="P1790" s="2" t="str">
        <f>IF(ISERR(FIND("06",GERAL[[#This Row],[ODS]])),"NÃO","SIM")</f>
        <v>NÃO</v>
      </c>
      <c r="Q1790" s="2" t="str">
        <f>IF(ISERR(FIND("07",GERAL[[#This Row],[ODS]])),"NÃO","SIM")</f>
        <v>NÃO</v>
      </c>
      <c r="R1790" s="2" t="str">
        <f>IF(ISERR(FIND("08",GERAL[[#This Row],[ODS]])),"NÃO","SIM")</f>
        <v>NÃO</v>
      </c>
      <c r="S1790" s="2" t="str">
        <f>IF(ISERR(FIND("09",GERAL[[#This Row],[ODS]])),"NÃO","SIM")</f>
        <v>NÃO</v>
      </c>
      <c r="T1790" s="2" t="str">
        <f>IF(ISERR(FIND("10",GERAL[[#This Row],[ODS]])),"NÃO","SIM")</f>
        <v>NÃO</v>
      </c>
      <c r="U1790" s="2" t="str">
        <f>IF(ISERR(FIND("11",GERAL[[#This Row],[ODS]])),"NÃO","SIM")</f>
        <v>NÃO</v>
      </c>
      <c r="V1790" s="2" t="str">
        <f>IF(ISERR(FIND("12",GERAL[[#This Row],[ODS]])),"NÃO","SIM")</f>
        <v>NÃO</v>
      </c>
      <c r="W1790" s="2" t="str">
        <f>IF(ISERR(FIND("13",GERAL[[#This Row],[ODS]])),"NÃO","SIM")</f>
        <v>NÃO</v>
      </c>
      <c r="X1790" s="2" t="str">
        <f>IF(ISERR(FIND("14",GERAL[[#This Row],[ODS]])),"NÃO","SIM")</f>
        <v>NÃO</v>
      </c>
      <c r="Y1790" s="2" t="str">
        <f>IF(ISERR(FIND("15",GERAL[[#This Row],[ODS]])),"NÃO","SIM")</f>
        <v>NÃO</v>
      </c>
      <c r="Z1790" s="2" t="str">
        <f>IF(ISERR(FIND("16",GERAL[[#This Row],[ODS]])),"NÃO","SIM")</f>
        <v>NÃO</v>
      </c>
      <c r="AA1790" s="2" t="str">
        <f>IF(ISERR(FIND("17",GERAL[[#This Row],[ODS]])),"NÃO","SIM")</f>
        <v>NÃO</v>
      </c>
      <c r="AB1790" s="1">
        <v>78.047157648384754</v>
      </c>
      <c r="AC1790" s="1">
        <v>68.064170760718454</v>
      </c>
      <c r="AD1790" s="1">
        <v>71.54280890436182</v>
      </c>
      <c r="AE1790" s="1">
        <v>70.180292834810899</v>
      </c>
      <c r="AF1790" s="1">
        <v>71.115870929233637</v>
      </c>
      <c r="AG1790" s="1" t="str">
        <f>GERAL[[#This Row],[SIGLA]]&amp;GERAL[[#This Row],[CÓD]]</f>
        <v>DFSP_MO</v>
      </c>
      <c r="AH1790" s="1">
        <f ca="1">VLOOKUP(GERAL[[#This Row],[REF_NOTA]],BASE_NOTAS[],7,FALSE)</f>
        <v>54.121942633109974</v>
      </c>
      <c r="AI1790" s="31">
        <f ca="1">IF(GERAL[[#This Row],[Nota 2025]]="",0,GERAL[[#This Row],[Nota 2026]]-GERAL[[#This Row],[Nota 2025]])</f>
        <v>-16.993928296123663</v>
      </c>
    </row>
    <row r="1791" spans="1:35" ht="17" x14ac:dyDescent="0.35">
      <c r="A1791" s="2" t="s">
        <v>163</v>
      </c>
      <c r="B1791" s="2" t="s">
        <v>183</v>
      </c>
      <c r="C1791" s="2" t="s">
        <v>217</v>
      </c>
      <c r="D1791" s="15" t="s">
        <v>69</v>
      </c>
      <c r="E1791" s="2" t="s">
        <v>138</v>
      </c>
      <c r="F1791" s="2" t="str">
        <f>VLOOKUP(GERAL[[#This Row],[CÓD]],SEALL,6,FALSE)</f>
        <v>SG</v>
      </c>
      <c r="G179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9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9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91" s="2" t="str">
        <f>VLOOKUP(GERAL[[#This Row],[CÓD]],SEALL,4,FALSE)</f>
        <v>03</v>
      </c>
      <c r="K1791" s="2" t="str">
        <f>IF(ISERR(FIND("01",GERAL[[#This Row],[ODS]])),"NÃO","SIM")</f>
        <v>NÃO</v>
      </c>
      <c r="L1791" s="2" t="str">
        <f>IF(ISERR(FIND("02",GERAL[[#This Row],[ODS]])),"NÃO","SIM")</f>
        <v>NÃO</v>
      </c>
      <c r="M1791" s="2" t="str">
        <f>IF(ISERR(FIND("03",GERAL[[#This Row],[ODS]])),"NÃO","SIM")</f>
        <v>SIM</v>
      </c>
      <c r="N1791" s="2" t="str">
        <f>IF(ISERR(FIND("04",GERAL[[#This Row],[ODS]])),"NÃO","SIM")</f>
        <v>NÃO</v>
      </c>
      <c r="O1791" s="2" t="str">
        <f>IF(ISERR(FIND("05",GERAL[[#This Row],[ODS]])),"NÃO","SIM")</f>
        <v>NÃO</v>
      </c>
      <c r="P1791" s="2" t="str">
        <f>IF(ISERR(FIND("06",GERAL[[#This Row],[ODS]])),"NÃO","SIM")</f>
        <v>NÃO</v>
      </c>
      <c r="Q1791" s="2" t="str">
        <f>IF(ISERR(FIND("07",GERAL[[#This Row],[ODS]])),"NÃO","SIM")</f>
        <v>NÃO</v>
      </c>
      <c r="R1791" s="2" t="str">
        <f>IF(ISERR(FIND("08",GERAL[[#This Row],[ODS]])),"NÃO","SIM")</f>
        <v>NÃO</v>
      </c>
      <c r="S1791" s="2" t="str">
        <f>IF(ISERR(FIND("09",GERAL[[#This Row],[ODS]])),"NÃO","SIM")</f>
        <v>NÃO</v>
      </c>
      <c r="T1791" s="2" t="str">
        <f>IF(ISERR(FIND("10",GERAL[[#This Row],[ODS]])),"NÃO","SIM")</f>
        <v>NÃO</v>
      </c>
      <c r="U1791" s="2" t="str">
        <f>IF(ISERR(FIND("11",GERAL[[#This Row],[ODS]])),"NÃO","SIM")</f>
        <v>NÃO</v>
      </c>
      <c r="V1791" s="2" t="str">
        <f>IF(ISERR(FIND("12",GERAL[[#This Row],[ODS]])),"NÃO","SIM")</f>
        <v>NÃO</v>
      </c>
      <c r="W1791" s="2" t="str">
        <f>IF(ISERR(FIND("13",GERAL[[#This Row],[ODS]])),"NÃO","SIM")</f>
        <v>NÃO</v>
      </c>
      <c r="X1791" s="2" t="str">
        <f>IF(ISERR(FIND("14",GERAL[[#This Row],[ODS]])),"NÃO","SIM")</f>
        <v>NÃO</v>
      </c>
      <c r="Y1791" s="2" t="str">
        <f>IF(ISERR(FIND("15",GERAL[[#This Row],[ODS]])),"NÃO","SIM")</f>
        <v>NÃO</v>
      </c>
      <c r="Z1791" s="2" t="str">
        <f>IF(ISERR(FIND("16",GERAL[[#This Row],[ODS]])),"NÃO","SIM")</f>
        <v>NÃO</v>
      </c>
      <c r="AA1791" s="2" t="str">
        <f>IF(ISERR(FIND("17",GERAL[[#This Row],[ODS]])),"NÃO","SIM")</f>
        <v>NÃO</v>
      </c>
      <c r="AB1791" s="1">
        <v>66.153351778598662</v>
      </c>
      <c r="AC1791" s="1">
        <v>22.438047239090636</v>
      </c>
      <c r="AD1791" s="1">
        <v>65.988442320669435</v>
      </c>
      <c r="AE1791" s="1">
        <v>63.493704056200876</v>
      </c>
      <c r="AF1791" s="1">
        <v>0</v>
      </c>
      <c r="AG1791" s="1" t="str">
        <f>GERAL[[#This Row],[SIGLA]]&amp;GERAL[[#This Row],[CÓD]]</f>
        <v>ESSP_MO</v>
      </c>
      <c r="AH1791" s="1">
        <f ca="1">VLOOKUP(GERAL[[#This Row],[REF_NOTA]],BASE_NOTAS[],7,FALSE)</f>
        <v>6.0860199422676544</v>
      </c>
      <c r="AI1791" s="31">
        <f ca="1">IF(GERAL[[#This Row],[Nota 2025]]="",0,GERAL[[#This Row],[Nota 2026]]-GERAL[[#This Row],[Nota 2025]])</f>
        <v>6.0860199422676544</v>
      </c>
    </row>
    <row r="1792" spans="1:35" ht="17" x14ac:dyDescent="0.35">
      <c r="A1792" s="2" t="s">
        <v>164</v>
      </c>
      <c r="B1792" s="2" t="s">
        <v>190</v>
      </c>
      <c r="C1792" s="2" t="s">
        <v>217</v>
      </c>
      <c r="D1792" s="15" t="s">
        <v>69</v>
      </c>
      <c r="E1792" s="2" t="s">
        <v>138</v>
      </c>
      <c r="F1792" s="2" t="str">
        <f>VLOOKUP(GERAL[[#This Row],[CÓD]],SEALL,6,FALSE)</f>
        <v>SG</v>
      </c>
      <c r="G179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9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9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92" s="2" t="str">
        <f>VLOOKUP(GERAL[[#This Row],[CÓD]],SEALL,4,FALSE)</f>
        <v>03</v>
      </c>
      <c r="K1792" s="2" t="str">
        <f>IF(ISERR(FIND("01",GERAL[[#This Row],[ODS]])),"NÃO","SIM")</f>
        <v>NÃO</v>
      </c>
      <c r="L1792" s="2" t="str">
        <f>IF(ISERR(FIND("02",GERAL[[#This Row],[ODS]])),"NÃO","SIM")</f>
        <v>NÃO</v>
      </c>
      <c r="M1792" s="2" t="str">
        <f>IF(ISERR(FIND("03",GERAL[[#This Row],[ODS]])),"NÃO","SIM")</f>
        <v>SIM</v>
      </c>
      <c r="N1792" s="2" t="str">
        <f>IF(ISERR(FIND("04",GERAL[[#This Row],[ODS]])),"NÃO","SIM")</f>
        <v>NÃO</v>
      </c>
      <c r="O1792" s="2" t="str">
        <f>IF(ISERR(FIND("05",GERAL[[#This Row],[ODS]])),"NÃO","SIM")</f>
        <v>NÃO</v>
      </c>
      <c r="P1792" s="2" t="str">
        <f>IF(ISERR(FIND("06",GERAL[[#This Row],[ODS]])),"NÃO","SIM")</f>
        <v>NÃO</v>
      </c>
      <c r="Q1792" s="2" t="str">
        <f>IF(ISERR(FIND("07",GERAL[[#This Row],[ODS]])),"NÃO","SIM")</f>
        <v>NÃO</v>
      </c>
      <c r="R1792" s="2" t="str">
        <f>IF(ISERR(FIND("08",GERAL[[#This Row],[ODS]])),"NÃO","SIM")</f>
        <v>NÃO</v>
      </c>
      <c r="S1792" s="2" t="str">
        <f>IF(ISERR(FIND("09",GERAL[[#This Row],[ODS]])),"NÃO","SIM")</f>
        <v>NÃO</v>
      </c>
      <c r="T1792" s="2" t="str">
        <f>IF(ISERR(FIND("10",GERAL[[#This Row],[ODS]])),"NÃO","SIM")</f>
        <v>NÃO</v>
      </c>
      <c r="U1792" s="2" t="str">
        <f>IF(ISERR(FIND("11",GERAL[[#This Row],[ODS]])),"NÃO","SIM")</f>
        <v>NÃO</v>
      </c>
      <c r="V1792" s="2" t="str">
        <f>IF(ISERR(FIND("12",GERAL[[#This Row],[ODS]])),"NÃO","SIM")</f>
        <v>NÃO</v>
      </c>
      <c r="W1792" s="2" t="str">
        <f>IF(ISERR(FIND("13",GERAL[[#This Row],[ODS]])),"NÃO","SIM")</f>
        <v>NÃO</v>
      </c>
      <c r="X1792" s="2" t="str">
        <f>IF(ISERR(FIND("14",GERAL[[#This Row],[ODS]])),"NÃO","SIM")</f>
        <v>NÃO</v>
      </c>
      <c r="Y1792" s="2" t="str">
        <f>IF(ISERR(FIND("15",GERAL[[#This Row],[ODS]])),"NÃO","SIM")</f>
        <v>NÃO</v>
      </c>
      <c r="Z1792" s="2" t="str">
        <f>IF(ISERR(FIND("16",GERAL[[#This Row],[ODS]])),"NÃO","SIM")</f>
        <v>NÃO</v>
      </c>
      <c r="AA1792" s="2" t="str">
        <f>IF(ISERR(FIND("17",GERAL[[#This Row],[ODS]])),"NÃO","SIM")</f>
        <v>NÃO</v>
      </c>
      <c r="AB1792" s="1">
        <v>67.613282761556505</v>
      </c>
      <c r="AC1792" s="1">
        <v>22.888360068528627</v>
      </c>
      <c r="AD1792" s="1">
        <v>0</v>
      </c>
      <c r="AE1792" s="1">
        <v>0</v>
      </c>
      <c r="AF1792" s="1">
        <v>46.943688751385615</v>
      </c>
      <c r="AG1792" s="1" t="str">
        <f>GERAL[[#This Row],[SIGLA]]&amp;GERAL[[#This Row],[CÓD]]</f>
        <v>GOSP_MO</v>
      </c>
      <c r="AH1792" s="1">
        <f ca="1">VLOOKUP(GERAL[[#This Row],[REF_NOTA]],BASE_NOTAS[],7,FALSE)</f>
        <v>22.918726854748002</v>
      </c>
      <c r="AI1792" s="31">
        <f ca="1">IF(GERAL[[#This Row],[Nota 2025]]="",0,GERAL[[#This Row],[Nota 2026]]-GERAL[[#This Row],[Nota 2025]])</f>
        <v>-24.024961896637613</v>
      </c>
    </row>
    <row r="1793" spans="1:35" ht="17" x14ac:dyDescent="0.35">
      <c r="A1793" s="2" t="s">
        <v>165</v>
      </c>
      <c r="B1793" s="2" t="s">
        <v>191</v>
      </c>
      <c r="C1793" s="2" t="s">
        <v>217</v>
      </c>
      <c r="D1793" s="15" t="s">
        <v>69</v>
      </c>
      <c r="E1793" s="2" t="s">
        <v>138</v>
      </c>
      <c r="F1793" s="2" t="str">
        <f>VLOOKUP(GERAL[[#This Row],[CÓD]],SEALL,6,FALSE)</f>
        <v>SG</v>
      </c>
      <c r="G179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9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9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93" s="2" t="str">
        <f>VLOOKUP(GERAL[[#This Row],[CÓD]],SEALL,4,FALSE)</f>
        <v>03</v>
      </c>
      <c r="K1793" s="2" t="str">
        <f>IF(ISERR(FIND("01",GERAL[[#This Row],[ODS]])),"NÃO","SIM")</f>
        <v>NÃO</v>
      </c>
      <c r="L1793" s="2" t="str">
        <f>IF(ISERR(FIND("02",GERAL[[#This Row],[ODS]])),"NÃO","SIM")</f>
        <v>NÃO</v>
      </c>
      <c r="M1793" s="2" t="str">
        <f>IF(ISERR(FIND("03",GERAL[[#This Row],[ODS]])),"NÃO","SIM")</f>
        <v>SIM</v>
      </c>
      <c r="N1793" s="2" t="str">
        <f>IF(ISERR(FIND("04",GERAL[[#This Row],[ODS]])),"NÃO","SIM")</f>
        <v>NÃO</v>
      </c>
      <c r="O1793" s="2" t="str">
        <f>IF(ISERR(FIND("05",GERAL[[#This Row],[ODS]])),"NÃO","SIM")</f>
        <v>NÃO</v>
      </c>
      <c r="P1793" s="2" t="str">
        <f>IF(ISERR(FIND("06",GERAL[[#This Row],[ODS]])),"NÃO","SIM")</f>
        <v>NÃO</v>
      </c>
      <c r="Q1793" s="2" t="str">
        <f>IF(ISERR(FIND("07",GERAL[[#This Row],[ODS]])),"NÃO","SIM")</f>
        <v>NÃO</v>
      </c>
      <c r="R1793" s="2" t="str">
        <f>IF(ISERR(FIND("08",GERAL[[#This Row],[ODS]])),"NÃO","SIM")</f>
        <v>NÃO</v>
      </c>
      <c r="S1793" s="2" t="str">
        <f>IF(ISERR(FIND("09",GERAL[[#This Row],[ODS]])),"NÃO","SIM")</f>
        <v>NÃO</v>
      </c>
      <c r="T1793" s="2" t="str">
        <f>IF(ISERR(FIND("10",GERAL[[#This Row],[ODS]])),"NÃO","SIM")</f>
        <v>NÃO</v>
      </c>
      <c r="U1793" s="2" t="str">
        <f>IF(ISERR(FIND("11",GERAL[[#This Row],[ODS]])),"NÃO","SIM")</f>
        <v>NÃO</v>
      </c>
      <c r="V1793" s="2" t="str">
        <f>IF(ISERR(FIND("12",GERAL[[#This Row],[ODS]])),"NÃO","SIM")</f>
        <v>NÃO</v>
      </c>
      <c r="W1793" s="2" t="str">
        <f>IF(ISERR(FIND("13",GERAL[[#This Row],[ODS]])),"NÃO","SIM")</f>
        <v>NÃO</v>
      </c>
      <c r="X1793" s="2" t="str">
        <f>IF(ISERR(FIND("14",GERAL[[#This Row],[ODS]])),"NÃO","SIM")</f>
        <v>NÃO</v>
      </c>
      <c r="Y1793" s="2" t="str">
        <f>IF(ISERR(FIND("15",GERAL[[#This Row],[ODS]])),"NÃO","SIM")</f>
        <v>NÃO</v>
      </c>
      <c r="Z1793" s="2" t="str">
        <f>IF(ISERR(FIND("16",GERAL[[#This Row],[ODS]])),"NÃO","SIM")</f>
        <v>NÃO</v>
      </c>
      <c r="AA1793" s="2" t="str">
        <f>IF(ISERR(FIND("17",GERAL[[#This Row],[ODS]])),"NÃO","SIM")</f>
        <v>NÃO</v>
      </c>
      <c r="AB1793" s="1">
        <v>87.582405443197132</v>
      </c>
      <c r="AC1793" s="1">
        <v>79.021851608053225</v>
      </c>
      <c r="AD1793" s="1">
        <v>86.235342855052394</v>
      </c>
      <c r="AE1793" s="1">
        <v>86.765309767982856</v>
      </c>
      <c r="AF1793" s="1">
        <v>61.49858282336087</v>
      </c>
      <c r="AG1793" s="1" t="str">
        <f>GERAL[[#This Row],[SIGLA]]&amp;GERAL[[#This Row],[CÓD]]</f>
        <v>MASP_MO</v>
      </c>
      <c r="AH1793" s="1">
        <f ca="1">VLOOKUP(GERAL[[#This Row],[REF_NOTA]],BASE_NOTAS[],7,FALSE)</f>
        <v>81.107367348358693</v>
      </c>
      <c r="AI1793" s="31">
        <f ca="1">IF(GERAL[[#This Row],[Nota 2025]]="",0,GERAL[[#This Row],[Nota 2026]]-GERAL[[#This Row],[Nota 2025]])</f>
        <v>19.608784524997823</v>
      </c>
    </row>
    <row r="1794" spans="1:35" ht="17" x14ac:dyDescent="0.35">
      <c r="A1794" s="2" t="s">
        <v>168</v>
      </c>
      <c r="B1794" s="2" t="s">
        <v>195</v>
      </c>
      <c r="C1794" s="2" t="s">
        <v>217</v>
      </c>
      <c r="D1794" s="15" t="s">
        <v>69</v>
      </c>
      <c r="E1794" s="2" t="s">
        <v>138</v>
      </c>
      <c r="F1794" s="2" t="str">
        <f>VLOOKUP(GERAL[[#This Row],[CÓD]],SEALL,6,FALSE)</f>
        <v>SG</v>
      </c>
      <c r="G179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9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9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94" s="2" t="str">
        <f>VLOOKUP(GERAL[[#This Row],[CÓD]],SEALL,4,FALSE)</f>
        <v>03</v>
      </c>
      <c r="K1794" s="2" t="str">
        <f>IF(ISERR(FIND("01",GERAL[[#This Row],[ODS]])),"NÃO","SIM")</f>
        <v>NÃO</v>
      </c>
      <c r="L1794" s="2" t="str">
        <f>IF(ISERR(FIND("02",GERAL[[#This Row],[ODS]])),"NÃO","SIM")</f>
        <v>NÃO</v>
      </c>
      <c r="M1794" s="2" t="str">
        <f>IF(ISERR(FIND("03",GERAL[[#This Row],[ODS]])),"NÃO","SIM")</f>
        <v>SIM</v>
      </c>
      <c r="N1794" s="2" t="str">
        <f>IF(ISERR(FIND("04",GERAL[[#This Row],[ODS]])),"NÃO","SIM")</f>
        <v>NÃO</v>
      </c>
      <c r="O1794" s="2" t="str">
        <f>IF(ISERR(FIND("05",GERAL[[#This Row],[ODS]])),"NÃO","SIM")</f>
        <v>NÃO</v>
      </c>
      <c r="P1794" s="2" t="str">
        <f>IF(ISERR(FIND("06",GERAL[[#This Row],[ODS]])),"NÃO","SIM")</f>
        <v>NÃO</v>
      </c>
      <c r="Q1794" s="2" t="str">
        <f>IF(ISERR(FIND("07",GERAL[[#This Row],[ODS]])),"NÃO","SIM")</f>
        <v>NÃO</v>
      </c>
      <c r="R1794" s="2" t="str">
        <f>IF(ISERR(FIND("08",GERAL[[#This Row],[ODS]])),"NÃO","SIM")</f>
        <v>NÃO</v>
      </c>
      <c r="S1794" s="2" t="str">
        <f>IF(ISERR(FIND("09",GERAL[[#This Row],[ODS]])),"NÃO","SIM")</f>
        <v>NÃO</v>
      </c>
      <c r="T1794" s="2" t="str">
        <f>IF(ISERR(FIND("10",GERAL[[#This Row],[ODS]])),"NÃO","SIM")</f>
        <v>NÃO</v>
      </c>
      <c r="U1794" s="2" t="str">
        <f>IF(ISERR(FIND("11",GERAL[[#This Row],[ODS]])),"NÃO","SIM")</f>
        <v>NÃO</v>
      </c>
      <c r="V1794" s="2" t="str">
        <f>IF(ISERR(FIND("12",GERAL[[#This Row],[ODS]])),"NÃO","SIM")</f>
        <v>NÃO</v>
      </c>
      <c r="W1794" s="2" t="str">
        <f>IF(ISERR(FIND("13",GERAL[[#This Row],[ODS]])),"NÃO","SIM")</f>
        <v>NÃO</v>
      </c>
      <c r="X1794" s="2" t="str">
        <f>IF(ISERR(FIND("14",GERAL[[#This Row],[ODS]])),"NÃO","SIM")</f>
        <v>NÃO</v>
      </c>
      <c r="Y1794" s="2" t="str">
        <f>IF(ISERR(FIND("15",GERAL[[#This Row],[ODS]])),"NÃO","SIM")</f>
        <v>NÃO</v>
      </c>
      <c r="Z1794" s="2" t="str">
        <f>IF(ISERR(FIND("16",GERAL[[#This Row],[ODS]])),"NÃO","SIM")</f>
        <v>NÃO</v>
      </c>
      <c r="AA1794" s="2" t="str">
        <f>IF(ISERR(FIND("17",GERAL[[#This Row],[ODS]])),"NÃO","SIM")</f>
        <v>NÃO</v>
      </c>
      <c r="AB1794" s="1">
        <v>75.975178027453552</v>
      </c>
      <c r="AC1794" s="1">
        <v>55.948127254503582</v>
      </c>
      <c r="AD1794" s="1">
        <v>57.59866758955777</v>
      </c>
      <c r="AE1794" s="1">
        <v>63.061394730200753</v>
      </c>
      <c r="AF1794" s="1">
        <v>63.832294570457343</v>
      </c>
      <c r="AG1794" s="1" t="str">
        <f>GERAL[[#This Row],[SIGLA]]&amp;GERAL[[#This Row],[CÓD]]</f>
        <v>MTSP_MO</v>
      </c>
      <c r="AH1794" s="1">
        <f ca="1">VLOOKUP(GERAL[[#This Row],[REF_NOTA]],BASE_NOTAS[],7,FALSE)</f>
        <v>39.566902748207887</v>
      </c>
      <c r="AI1794" s="31">
        <f ca="1">IF(GERAL[[#This Row],[Nota 2025]]="",0,GERAL[[#This Row],[Nota 2026]]-GERAL[[#This Row],[Nota 2025]])</f>
        <v>-24.265391822249455</v>
      </c>
    </row>
    <row r="1795" spans="1:35" ht="17" x14ac:dyDescent="0.35">
      <c r="A1795" s="2" t="s">
        <v>167</v>
      </c>
      <c r="B1795" s="2" t="s">
        <v>193</v>
      </c>
      <c r="C1795" s="2" t="s">
        <v>217</v>
      </c>
      <c r="D1795" s="15" t="s">
        <v>69</v>
      </c>
      <c r="E1795" s="2" t="s">
        <v>138</v>
      </c>
      <c r="F1795" s="2" t="str">
        <f>VLOOKUP(GERAL[[#This Row],[CÓD]],SEALL,6,FALSE)</f>
        <v>SG</v>
      </c>
      <c r="G179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9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9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95" s="2" t="str">
        <f>VLOOKUP(GERAL[[#This Row],[CÓD]],SEALL,4,FALSE)</f>
        <v>03</v>
      </c>
      <c r="K1795" s="2" t="str">
        <f>IF(ISERR(FIND("01",GERAL[[#This Row],[ODS]])),"NÃO","SIM")</f>
        <v>NÃO</v>
      </c>
      <c r="L1795" s="2" t="str">
        <f>IF(ISERR(FIND("02",GERAL[[#This Row],[ODS]])),"NÃO","SIM")</f>
        <v>NÃO</v>
      </c>
      <c r="M1795" s="2" t="str">
        <f>IF(ISERR(FIND("03",GERAL[[#This Row],[ODS]])),"NÃO","SIM")</f>
        <v>SIM</v>
      </c>
      <c r="N1795" s="2" t="str">
        <f>IF(ISERR(FIND("04",GERAL[[#This Row],[ODS]])),"NÃO","SIM")</f>
        <v>NÃO</v>
      </c>
      <c r="O1795" s="2" t="str">
        <f>IF(ISERR(FIND("05",GERAL[[#This Row],[ODS]])),"NÃO","SIM")</f>
        <v>NÃO</v>
      </c>
      <c r="P1795" s="2" t="str">
        <f>IF(ISERR(FIND("06",GERAL[[#This Row],[ODS]])),"NÃO","SIM")</f>
        <v>NÃO</v>
      </c>
      <c r="Q1795" s="2" t="str">
        <f>IF(ISERR(FIND("07",GERAL[[#This Row],[ODS]])),"NÃO","SIM")</f>
        <v>NÃO</v>
      </c>
      <c r="R1795" s="2" t="str">
        <f>IF(ISERR(FIND("08",GERAL[[#This Row],[ODS]])),"NÃO","SIM")</f>
        <v>NÃO</v>
      </c>
      <c r="S1795" s="2" t="str">
        <f>IF(ISERR(FIND("09",GERAL[[#This Row],[ODS]])),"NÃO","SIM")</f>
        <v>NÃO</v>
      </c>
      <c r="T1795" s="2" t="str">
        <f>IF(ISERR(FIND("10",GERAL[[#This Row],[ODS]])),"NÃO","SIM")</f>
        <v>NÃO</v>
      </c>
      <c r="U1795" s="2" t="str">
        <f>IF(ISERR(FIND("11",GERAL[[#This Row],[ODS]])),"NÃO","SIM")</f>
        <v>NÃO</v>
      </c>
      <c r="V1795" s="2" t="str">
        <f>IF(ISERR(FIND("12",GERAL[[#This Row],[ODS]])),"NÃO","SIM")</f>
        <v>NÃO</v>
      </c>
      <c r="W1795" s="2" t="str">
        <f>IF(ISERR(FIND("13",GERAL[[#This Row],[ODS]])),"NÃO","SIM")</f>
        <v>NÃO</v>
      </c>
      <c r="X1795" s="2" t="str">
        <f>IF(ISERR(FIND("14",GERAL[[#This Row],[ODS]])),"NÃO","SIM")</f>
        <v>NÃO</v>
      </c>
      <c r="Y1795" s="2" t="str">
        <f>IF(ISERR(FIND("15",GERAL[[#This Row],[ODS]])),"NÃO","SIM")</f>
        <v>NÃO</v>
      </c>
      <c r="Z1795" s="2" t="str">
        <f>IF(ISERR(FIND("16",GERAL[[#This Row],[ODS]])),"NÃO","SIM")</f>
        <v>NÃO</v>
      </c>
      <c r="AA1795" s="2" t="str">
        <f>IF(ISERR(FIND("17",GERAL[[#This Row],[ODS]])),"NÃO","SIM")</f>
        <v>NÃO</v>
      </c>
      <c r="AB1795" s="1">
        <v>46.742352007712839</v>
      </c>
      <c r="AC1795" s="1">
        <v>17.465850800279341</v>
      </c>
      <c r="AD1795" s="1">
        <v>36.018196402929668</v>
      </c>
      <c r="AE1795" s="1">
        <v>38.231149740280614</v>
      </c>
      <c r="AF1795" s="1">
        <v>28.754886752642179</v>
      </c>
      <c r="AG1795" s="1" t="str">
        <f>GERAL[[#This Row],[SIGLA]]&amp;GERAL[[#This Row],[CÓD]]</f>
        <v>MSSP_MO</v>
      </c>
      <c r="AH1795" s="1">
        <f ca="1">VLOOKUP(GERAL[[#This Row],[REF_NOTA]],BASE_NOTAS[],7,FALSE)</f>
        <v>20.762002009733024</v>
      </c>
      <c r="AI1795" s="31">
        <f ca="1">IF(GERAL[[#This Row],[Nota 2025]]="",0,GERAL[[#This Row],[Nota 2026]]-GERAL[[#This Row],[Nota 2025]])</f>
        <v>-7.9928847429091547</v>
      </c>
    </row>
    <row r="1796" spans="1:35" ht="17" x14ac:dyDescent="0.35">
      <c r="A1796" s="2" t="s">
        <v>166</v>
      </c>
      <c r="B1796" s="2" t="s">
        <v>192</v>
      </c>
      <c r="C1796" s="2" t="s">
        <v>217</v>
      </c>
      <c r="D1796" s="15" t="s">
        <v>69</v>
      </c>
      <c r="E1796" s="2" t="s">
        <v>138</v>
      </c>
      <c r="F1796" s="2" t="str">
        <f>VLOOKUP(GERAL[[#This Row],[CÓD]],SEALL,6,FALSE)</f>
        <v>SG</v>
      </c>
      <c r="G179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9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9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96" s="2" t="str">
        <f>VLOOKUP(GERAL[[#This Row],[CÓD]],SEALL,4,FALSE)</f>
        <v>03</v>
      </c>
      <c r="K1796" s="2" t="str">
        <f>IF(ISERR(FIND("01",GERAL[[#This Row],[ODS]])),"NÃO","SIM")</f>
        <v>NÃO</v>
      </c>
      <c r="L1796" s="2" t="str">
        <f>IF(ISERR(FIND("02",GERAL[[#This Row],[ODS]])),"NÃO","SIM")</f>
        <v>NÃO</v>
      </c>
      <c r="M1796" s="2" t="str">
        <f>IF(ISERR(FIND("03",GERAL[[#This Row],[ODS]])),"NÃO","SIM")</f>
        <v>SIM</v>
      </c>
      <c r="N1796" s="2" t="str">
        <f>IF(ISERR(FIND("04",GERAL[[#This Row],[ODS]])),"NÃO","SIM")</f>
        <v>NÃO</v>
      </c>
      <c r="O1796" s="2" t="str">
        <f>IF(ISERR(FIND("05",GERAL[[#This Row],[ODS]])),"NÃO","SIM")</f>
        <v>NÃO</v>
      </c>
      <c r="P1796" s="2" t="str">
        <f>IF(ISERR(FIND("06",GERAL[[#This Row],[ODS]])),"NÃO","SIM")</f>
        <v>NÃO</v>
      </c>
      <c r="Q1796" s="2" t="str">
        <f>IF(ISERR(FIND("07",GERAL[[#This Row],[ODS]])),"NÃO","SIM")</f>
        <v>NÃO</v>
      </c>
      <c r="R1796" s="2" t="str">
        <f>IF(ISERR(FIND("08",GERAL[[#This Row],[ODS]])),"NÃO","SIM")</f>
        <v>NÃO</v>
      </c>
      <c r="S1796" s="2" t="str">
        <f>IF(ISERR(FIND("09",GERAL[[#This Row],[ODS]])),"NÃO","SIM")</f>
        <v>NÃO</v>
      </c>
      <c r="T1796" s="2" t="str">
        <f>IF(ISERR(FIND("10",GERAL[[#This Row],[ODS]])),"NÃO","SIM")</f>
        <v>NÃO</v>
      </c>
      <c r="U1796" s="2" t="str">
        <f>IF(ISERR(FIND("11",GERAL[[#This Row],[ODS]])),"NÃO","SIM")</f>
        <v>NÃO</v>
      </c>
      <c r="V1796" s="2" t="str">
        <f>IF(ISERR(FIND("12",GERAL[[#This Row],[ODS]])),"NÃO","SIM")</f>
        <v>NÃO</v>
      </c>
      <c r="W1796" s="2" t="str">
        <f>IF(ISERR(FIND("13",GERAL[[#This Row],[ODS]])),"NÃO","SIM")</f>
        <v>NÃO</v>
      </c>
      <c r="X1796" s="2" t="str">
        <f>IF(ISERR(FIND("14",GERAL[[#This Row],[ODS]])),"NÃO","SIM")</f>
        <v>NÃO</v>
      </c>
      <c r="Y1796" s="2" t="str">
        <f>IF(ISERR(FIND("15",GERAL[[#This Row],[ODS]])),"NÃO","SIM")</f>
        <v>NÃO</v>
      </c>
      <c r="Z1796" s="2" t="str">
        <f>IF(ISERR(FIND("16",GERAL[[#This Row],[ODS]])),"NÃO","SIM")</f>
        <v>NÃO</v>
      </c>
      <c r="AA1796" s="2" t="str">
        <f>IF(ISERR(FIND("17",GERAL[[#This Row],[ODS]])),"NÃO","SIM")</f>
        <v>NÃO</v>
      </c>
      <c r="AB1796" s="1">
        <v>74.661006536532071</v>
      </c>
      <c r="AC1796" s="1">
        <v>55.693989001004184</v>
      </c>
      <c r="AD1796" s="1">
        <v>65.817251089013482</v>
      </c>
      <c r="AE1796" s="1">
        <v>67.308204089667313</v>
      </c>
      <c r="AF1796" s="1">
        <v>67.846832745031293</v>
      </c>
      <c r="AG1796" s="1" t="str">
        <f>GERAL[[#This Row],[SIGLA]]&amp;GERAL[[#This Row],[CÓD]]</f>
        <v>MGSP_MO</v>
      </c>
      <c r="AH1796" s="1">
        <f ca="1">VLOOKUP(GERAL[[#This Row],[REF_NOTA]],BASE_NOTAS[],7,FALSE)</f>
        <v>50.138626164150935</v>
      </c>
      <c r="AI1796" s="31">
        <f ca="1">IF(GERAL[[#This Row],[Nota 2025]]="",0,GERAL[[#This Row],[Nota 2026]]-GERAL[[#This Row],[Nota 2025]])</f>
        <v>-17.708206580880358</v>
      </c>
    </row>
    <row r="1797" spans="1:35" ht="17" x14ac:dyDescent="0.35">
      <c r="A1797" s="2" t="s">
        <v>169</v>
      </c>
      <c r="B1797" s="2" t="s">
        <v>196</v>
      </c>
      <c r="C1797" s="2" t="s">
        <v>217</v>
      </c>
      <c r="D1797" s="15" t="s">
        <v>69</v>
      </c>
      <c r="E1797" s="2" t="s">
        <v>138</v>
      </c>
      <c r="F1797" s="2" t="str">
        <f>VLOOKUP(GERAL[[#This Row],[CÓD]],SEALL,6,FALSE)</f>
        <v>SG</v>
      </c>
      <c r="G179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9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9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97" s="2" t="str">
        <f>VLOOKUP(GERAL[[#This Row],[CÓD]],SEALL,4,FALSE)</f>
        <v>03</v>
      </c>
      <c r="K1797" s="2" t="str">
        <f>IF(ISERR(FIND("01",GERAL[[#This Row],[ODS]])),"NÃO","SIM")</f>
        <v>NÃO</v>
      </c>
      <c r="L1797" s="2" t="str">
        <f>IF(ISERR(FIND("02",GERAL[[#This Row],[ODS]])),"NÃO","SIM")</f>
        <v>NÃO</v>
      </c>
      <c r="M1797" s="2" t="str">
        <f>IF(ISERR(FIND("03",GERAL[[#This Row],[ODS]])),"NÃO","SIM")</f>
        <v>SIM</v>
      </c>
      <c r="N1797" s="2" t="str">
        <f>IF(ISERR(FIND("04",GERAL[[#This Row],[ODS]])),"NÃO","SIM")</f>
        <v>NÃO</v>
      </c>
      <c r="O1797" s="2" t="str">
        <f>IF(ISERR(FIND("05",GERAL[[#This Row],[ODS]])),"NÃO","SIM")</f>
        <v>NÃO</v>
      </c>
      <c r="P1797" s="2" t="str">
        <f>IF(ISERR(FIND("06",GERAL[[#This Row],[ODS]])),"NÃO","SIM")</f>
        <v>NÃO</v>
      </c>
      <c r="Q1797" s="2" t="str">
        <f>IF(ISERR(FIND("07",GERAL[[#This Row],[ODS]])),"NÃO","SIM")</f>
        <v>NÃO</v>
      </c>
      <c r="R1797" s="2" t="str">
        <f>IF(ISERR(FIND("08",GERAL[[#This Row],[ODS]])),"NÃO","SIM")</f>
        <v>NÃO</v>
      </c>
      <c r="S1797" s="2" t="str">
        <f>IF(ISERR(FIND("09",GERAL[[#This Row],[ODS]])),"NÃO","SIM")</f>
        <v>NÃO</v>
      </c>
      <c r="T1797" s="2" t="str">
        <f>IF(ISERR(FIND("10",GERAL[[#This Row],[ODS]])),"NÃO","SIM")</f>
        <v>NÃO</v>
      </c>
      <c r="U1797" s="2" t="str">
        <f>IF(ISERR(FIND("11",GERAL[[#This Row],[ODS]])),"NÃO","SIM")</f>
        <v>NÃO</v>
      </c>
      <c r="V1797" s="2" t="str">
        <f>IF(ISERR(FIND("12",GERAL[[#This Row],[ODS]])),"NÃO","SIM")</f>
        <v>NÃO</v>
      </c>
      <c r="W1797" s="2" t="str">
        <f>IF(ISERR(FIND("13",GERAL[[#This Row],[ODS]])),"NÃO","SIM")</f>
        <v>NÃO</v>
      </c>
      <c r="X1797" s="2" t="str">
        <f>IF(ISERR(FIND("14",GERAL[[#This Row],[ODS]])),"NÃO","SIM")</f>
        <v>NÃO</v>
      </c>
      <c r="Y1797" s="2" t="str">
        <f>IF(ISERR(FIND("15",GERAL[[#This Row],[ODS]])),"NÃO","SIM")</f>
        <v>NÃO</v>
      </c>
      <c r="Z1797" s="2" t="str">
        <f>IF(ISERR(FIND("16",GERAL[[#This Row],[ODS]])),"NÃO","SIM")</f>
        <v>NÃO</v>
      </c>
      <c r="AA1797" s="2" t="str">
        <f>IF(ISERR(FIND("17",GERAL[[#This Row],[ODS]])),"NÃO","SIM")</f>
        <v>NÃO</v>
      </c>
      <c r="AB1797" s="1">
        <v>81.317629606100226</v>
      </c>
      <c r="AC1797" s="1">
        <v>69.045200494490487</v>
      </c>
      <c r="AD1797" s="1">
        <v>67.94350293247615</v>
      </c>
      <c r="AE1797" s="1">
        <v>65.253326922365005</v>
      </c>
      <c r="AF1797" s="1">
        <v>38.462072689568124</v>
      </c>
      <c r="AG1797" s="1" t="str">
        <f>GERAL[[#This Row],[SIGLA]]&amp;GERAL[[#This Row],[CÓD]]</f>
        <v>PASP_MO</v>
      </c>
      <c r="AH1797" s="1">
        <f ca="1">VLOOKUP(GERAL[[#This Row],[REF_NOTA]],BASE_NOTAS[],7,FALSE)</f>
        <v>35.981196043296563</v>
      </c>
      <c r="AI1797" s="31">
        <f ca="1">IF(GERAL[[#This Row],[Nota 2025]]="",0,GERAL[[#This Row],[Nota 2026]]-GERAL[[#This Row],[Nota 2025]])</f>
        <v>-2.480876646271561</v>
      </c>
    </row>
    <row r="1798" spans="1:35" ht="17" x14ac:dyDescent="0.35">
      <c r="A1798" s="2" t="s">
        <v>170</v>
      </c>
      <c r="B1798" s="2" t="s">
        <v>197</v>
      </c>
      <c r="C1798" s="2" t="s">
        <v>217</v>
      </c>
      <c r="D1798" s="15" t="s">
        <v>69</v>
      </c>
      <c r="E1798" s="2" t="s">
        <v>138</v>
      </c>
      <c r="F1798" s="2" t="str">
        <f>VLOOKUP(GERAL[[#This Row],[CÓD]],SEALL,6,FALSE)</f>
        <v>SG</v>
      </c>
      <c r="G179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9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9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98" s="2" t="str">
        <f>VLOOKUP(GERAL[[#This Row],[CÓD]],SEALL,4,FALSE)</f>
        <v>03</v>
      </c>
      <c r="K1798" s="2" t="str">
        <f>IF(ISERR(FIND("01",GERAL[[#This Row],[ODS]])),"NÃO","SIM")</f>
        <v>NÃO</v>
      </c>
      <c r="L1798" s="2" t="str">
        <f>IF(ISERR(FIND("02",GERAL[[#This Row],[ODS]])),"NÃO","SIM")</f>
        <v>NÃO</v>
      </c>
      <c r="M1798" s="2" t="str">
        <f>IF(ISERR(FIND("03",GERAL[[#This Row],[ODS]])),"NÃO","SIM")</f>
        <v>SIM</v>
      </c>
      <c r="N1798" s="2" t="str">
        <f>IF(ISERR(FIND("04",GERAL[[#This Row],[ODS]])),"NÃO","SIM")</f>
        <v>NÃO</v>
      </c>
      <c r="O1798" s="2" t="str">
        <f>IF(ISERR(FIND("05",GERAL[[#This Row],[ODS]])),"NÃO","SIM")</f>
        <v>NÃO</v>
      </c>
      <c r="P1798" s="2" t="str">
        <f>IF(ISERR(FIND("06",GERAL[[#This Row],[ODS]])),"NÃO","SIM")</f>
        <v>NÃO</v>
      </c>
      <c r="Q1798" s="2" t="str">
        <f>IF(ISERR(FIND("07",GERAL[[#This Row],[ODS]])),"NÃO","SIM")</f>
        <v>NÃO</v>
      </c>
      <c r="R1798" s="2" t="str">
        <f>IF(ISERR(FIND("08",GERAL[[#This Row],[ODS]])),"NÃO","SIM")</f>
        <v>NÃO</v>
      </c>
      <c r="S1798" s="2" t="str">
        <f>IF(ISERR(FIND("09",GERAL[[#This Row],[ODS]])),"NÃO","SIM")</f>
        <v>NÃO</v>
      </c>
      <c r="T1798" s="2" t="str">
        <f>IF(ISERR(FIND("10",GERAL[[#This Row],[ODS]])),"NÃO","SIM")</f>
        <v>NÃO</v>
      </c>
      <c r="U1798" s="2" t="str">
        <f>IF(ISERR(FIND("11",GERAL[[#This Row],[ODS]])),"NÃO","SIM")</f>
        <v>NÃO</v>
      </c>
      <c r="V1798" s="2" t="str">
        <f>IF(ISERR(FIND("12",GERAL[[#This Row],[ODS]])),"NÃO","SIM")</f>
        <v>NÃO</v>
      </c>
      <c r="W1798" s="2" t="str">
        <f>IF(ISERR(FIND("13",GERAL[[#This Row],[ODS]])),"NÃO","SIM")</f>
        <v>NÃO</v>
      </c>
      <c r="X1798" s="2" t="str">
        <f>IF(ISERR(FIND("14",GERAL[[#This Row],[ODS]])),"NÃO","SIM")</f>
        <v>NÃO</v>
      </c>
      <c r="Y1798" s="2" t="str">
        <f>IF(ISERR(FIND("15",GERAL[[#This Row],[ODS]])),"NÃO","SIM")</f>
        <v>NÃO</v>
      </c>
      <c r="Z1798" s="2" t="str">
        <f>IF(ISERR(FIND("16",GERAL[[#This Row],[ODS]])),"NÃO","SIM")</f>
        <v>NÃO</v>
      </c>
      <c r="AA1798" s="2" t="str">
        <f>IF(ISERR(FIND("17",GERAL[[#This Row],[ODS]])),"NÃO","SIM")</f>
        <v>NÃO</v>
      </c>
      <c r="AB1798" s="1">
        <v>68.957355734451369</v>
      </c>
      <c r="AC1798" s="1">
        <v>45.41779372215948</v>
      </c>
      <c r="AD1798" s="1">
        <v>59.635749533314794</v>
      </c>
      <c r="AE1798" s="1">
        <v>39.881972385965</v>
      </c>
      <c r="AF1798" s="1">
        <v>38.048441211072692</v>
      </c>
      <c r="AG1798" s="1" t="str">
        <f>GERAL[[#This Row],[SIGLA]]&amp;GERAL[[#This Row],[CÓD]]</f>
        <v>PBSP_MO</v>
      </c>
      <c r="AH1798" s="1">
        <f ca="1">VLOOKUP(GERAL[[#This Row],[REF_NOTA]],BASE_NOTAS[],7,FALSE)</f>
        <v>10.927708839196114</v>
      </c>
      <c r="AI1798" s="31">
        <f ca="1">IF(GERAL[[#This Row],[Nota 2025]]="",0,GERAL[[#This Row],[Nota 2026]]-GERAL[[#This Row],[Nota 2025]])</f>
        <v>-27.120732371876578</v>
      </c>
    </row>
    <row r="1799" spans="1:35" ht="17" x14ac:dyDescent="0.35">
      <c r="A1799" s="2" t="s">
        <v>173</v>
      </c>
      <c r="B1799" s="2" t="s">
        <v>200</v>
      </c>
      <c r="C1799" s="2" t="s">
        <v>217</v>
      </c>
      <c r="D1799" s="15" t="s">
        <v>69</v>
      </c>
      <c r="E1799" s="2" t="s">
        <v>138</v>
      </c>
      <c r="F1799" s="2" t="str">
        <f>VLOOKUP(GERAL[[#This Row],[CÓD]],SEALL,6,FALSE)</f>
        <v>SG</v>
      </c>
      <c r="G179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79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79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799" s="2" t="str">
        <f>VLOOKUP(GERAL[[#This Row],[CÓD]],SEALL,4,FALSE)</f>
        <v>03</v>
      </c>
      <c r="K1799" s="2" t="str">
        <f>IF(ISERR(FIND("01",GERAL[[#This Row],[ODS]])),"NÃO","SIM")</f>
        <v>NÃO</v>
      </c>
      <c r="L1799" s="2" t="str">
        <f>IF(ISERR(FIND("02",GERAL[[#This Row],[ODS]])),"NÃO","SIM")</f>
        <v>NÃO</v>
      </c>
      <c r="M1799" s="2" t="str">
        <f>IF(ISERR(FIND("03",GERAL[[#This Row],[ODS]])),"NÃO","SIM")</f>
        <v>SIM</v>
      </c>
      <c r="N1799" s="2" t="str">
        <f>IF(ISERR(FIND("04",GERAL[[#This Row],[ODS]])),"NÃO","SIM")</f>
        <v>NÃO</v>
      </c>
      <c r="O1799" s="2" t="str">
        <f>IF(ISERR(FIND("05",GERAL[[#This Row],[ODS]])),"NÃO","SIM")</f>
        <v>NÃO</v>
      </c>
      <c r="P1799" s="2" t="str">
        <f>IF(ISERR(FIND("06",GERAL[[#This Row],[ODS]])),"NÃO","SIM")</f>
        <v>NÃO</v>
      </c>
      <c r="Q1799" s="2" t="str">
        <f>IF(ISERR(FIND("07",GERAL[[#This Row],[ODS]])),"NÃO","SIM")</f>
        <v>NÃO</v>
      </c>
      <c r="R1799" s="2" t="str">
        <f>IF(ISERR(FIND("08",GERAL[[#This Row],[ODS]])),"NÃO","SIM")</f>
        <v>NÃO</v>
      </c>
      <c r="S1799" s="2" t="str">
        <f>IF(ISERR(FIND("09",GERAL[[#This Row],[ODS]])),"NÃO","SIM")</f>
        <v>NÃO</v>
      </c>
      <c r="T1799" s="2" t="str">
        <f>IF(ISERR(FIND("10",GERAL[[#This Row],[ODS]])),"NÃO","SIM")</f>
        <v>NÃO</v>
      </c>
      <c r="U1799" s="2" t="str">
        <f>IF(ISERR(FIND("11",GERAL[[#This Row],[ODS]])),"NÃO","SIM")</f>
        <v>NÃO</v>
      </c>
      <c r="V1799" s="2" t="str">
        <f>IF(ISERR(FIND("12",GERAL[[#This Row],[ODS]])),"NÃO","SIM")</f>
        <v>NÃO</v>
      </c>
      <c r="W1799" s="2" t="str">
        <f>IF(ISERR(FIND("13",GERAL[[#This Row],[ODS]])),"NÃO","SIM")</f>
        <v>NÃO</v>
      </c>
      <c r="X1799" s="2" t="str">
        <f>IF(ISERR(FIND("14",GERAL[[#This Row],[ODS]])),"NÃO","SIM")</f>
        <v>NÃO</v>
      </c>
      <c r="Y1799" s="2" t="str">
        <f>IF(ISERR(FIND("15",GERAL[[#This Row],[ODS]])),"NÃO","SIM")</f>
        <v>NÃO</v>
      </c>
      <c r="Z1799" s="2" t="str">
        <f>IF(ISERR(FIND("16",GERAL[[#This Row],[ODS]])),"NÃO","SIM")</f>
        <v>NÃO</v>
      </c>
      <c r="AA1799" s="2" t="str">
        <f>IF(ISERR(FIND("17",GERAL[[#This Row],[ODS]])),"NÃO","SIM")</f>
        <v>NÃO</v>
      </c>
      <c r="AB1799" s="1">
        <v>74.679772130629416</v>
      </c>
      <c r="AC1799" s="1">
        <v>65.298144217453057</v>
      </c>
      <c r="AD1799" s="1">
        <v>75.734222655390468</v>
      </c>
      <c r="AE1799" s="1">
        <v>74.080481984673725</v>
      </c>
      <c r="AF1799" s="1">
        <v>71.967337452442678</v>
      </c>
      <c r="AG1799" s="1" t="str">
        <f>GERAL[[#This Row],[SIGLA]]&amp;GERAL[[#This Row],[CÓD]]</f>
        <v>PRSP_MO</v>
      </c>
      <c r="AH1799" s="1">
        <f ca="1">VLOOKUP(GERAL[[#This Row],[REF_NOTA]],BASE_NOTAS[],7,FALSE)</f>
        <v>61.164526719991748</v>
      </c>
      <c r="AI1799" s="31">
        <f ca="1">IF(GERAL[[#This Row],[Nota 2025]]="",0,GERAL[[#This Row],[Nota 2026]]-GERAL[[#This Row],[Nota 2025]])</f>
        <v>-10.802810732450929</v>
      </c>
    </row>
    <row r="1800" spans="1:35" ht="17" x14ac:dyDescent="0.35">
      <c r="A1800" s="2" t="s">
        <v>171</v>
      </c>
      <c r="B1800" s="2" t="s">
        <v>198</v>
      </c>
      <c r="C1800" s="2" t="s">
        <v>217</v>
      </c>
      <c r="D1800" s="15" t="s">
        <v>69</v>
      </c>
      <c r="E1800" s="2" t="s">
        <v>138</v>
      </c>
      <c r="F1800" s="2" t="str">
        <f>VLOOKUP(GERAL[[#This Row],[CÓD]],SEALL,6,FALSE)</f>
        <v>SG</v>
      </c>
      <c r="G180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0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0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00" s="2" t="str">
        <f>VLOOKUP(GERAL[[#This Row],[CÓD]],SEALL,4,FALSE)</f>
        <v>03</v>
      </c>
      <c r="K1800" s="2" t="str">
        <f>IF(ISERR(FIND("01",GERAL[[#This Row],[ODS]])),"NÃO","SIM")</f>
        <v>NÃO</v>
      </c>
      <c r="L1800" s="2" t="str">
        <f>IF(ISERR(FIND("02",GERAL[[#This Row],[ODS]])),"NÃO","SIM")</f>
        <v>NÃO</v>
      </c>
      <c r="M1800" s="2" t="str">
        <f>IF(ISERR(FIND("03",GERAL[[#This Row],[ODS]])),"NÃO","SIM")</f>
        <v>SIM</v>
      </c>
      <c r="N1800" s="2" t="str">
        <f>IF(ISERR(FIND("04",GERAL[[#This Row],[ODS]])),"NÃO","SIM")</f>
        <v>NÃO</v>
      </c>
      <c r="O1800" s="2" t="str">
        <f>IF(ISERR(FIND("05",GERAL[[#This Row],[ODS]])),"NÃO","SIM")</f>
        <v>NÃO</v>
      </c>
      <c r="P1800" s="2" t="str">
        <f>IF(ISERR(FIND("06",GERAL[[#This Row],[ODS]])),"NÃO","SIM")</f>
        <v>NÃO</v>
      </c>
      <c r="Q1800" s="2" t="str">
        <f>IF(ISERR(FIND("07",GERAL[[#This Row],[ODS]])),"NÃO","SIM")</f>
        <v>NÃO</v>
      </c>
      <c r="R1800" s="2" t="str">
        <f>IF(ISERR(FIND("08",GERAL[[#This Row],[ODS]])),"NÃO","SIM")</f>
        <v>NÃO</v>
      </c>
      <c r="S1800" s="2" t="str">
        <f>IF(ISERR(FIND("09",GERAL[[#This Row],[ODS]])),"NÃO","SIM")</f>
        <v>NÃO</v>
      </c>
      <c r="T1800" s="2" t="str">
        <f>IF(ISERR(FIND("10",GERAL[[#This Row],[ODS]])),"NÃO","SIM")</f>
        <v>NÃO</v>
      </c>
      <c r="U1800" s="2" t="str">
        <f>IF(ISERR(FIND("11",GERAL[[#This Row],[ODS]])),"NÃO","SIM")</f>
        <v>NÃO</v>
      </c>
      <c r="V1800" s="2" t="str">
        <f>IF(ISERR(FIND("12",GERAL[[#This Row],[ODS]])),"NÃO","SIM")</f>
        <v>NÃO</v>
      </c>
      <c r="W1800" s="2" t="str">
        <f>IF(ISERR(FIND("13",GERAL[[#This Row],[ODS]])),"NÃO","SIM")</f>
        <v>NÃO</v>
      </c>
      <c r="X1800" s="2" t="str">
        <f>IF(ISERR(FIND("14",GERAL[[#This Row],[ODS]])),"NÃO","SIM")</f>
        <v>NÃO</v>
      </c>
      <c r="Y1800" s="2" t="str">
        <f>IF(ISERR(FIND("15",GERAL[[#This Row],[ODS]])),"NÃO","SIM")</f>
        <v>NÃO</v>
      </c>
      <c r="Z1800" s="2" t="str">
        <f>IF(ISERR(FIND("16",GERAL[[#This Row],[ODS]])),"NÃO","SIM")</f>
        <v>NÃO</v>
      </c>
      <c r="AA1800" s="2" t="str">
        <f>IF(ISERR(FIND("17",GERAL[[#This Row],[ODS]])),"NÃO","SIM")</f>
        <v>NÃO</v>
      </c>
      <c r="AB1800" s="1">
        <v>87.84564588579056</v>
      </c>
      <c r="AC1800" s="1">
        <v>87.806659913954192</v>
      </c>
      <c r="AD1800" s="1">
        <v>87.018583359550775</v>
      </c>
      <c r="AE1800" s="1">
        <v>83.084238630530109</v>
      </c>
      <c r="AF1800" s="1">
        <v>75.25177317537424</v>
      </c>
      <c r="AG1800" s="1" t="str">
        <f>GERAL[[#This Row],[SIGLA]]&amp;GERAL[[#This Row],[CÓD]]</f>
        <v>PESP_MO</v>
      </c>
      <c r="AH1800" s="1">
        <f ca="1">VLOOKUP(GERAL[[#This Row],[REF_NOTA]],BASE_NOTAS[],7,FALSE)</f>
        <v>68.145776078392259</v>
      </c>
      <c r="AI1800" s="31">
        <f ca="1">IF(GERAL[[#This Row],[Nota 2025]]="",0,GERAL[[#This Row],[Nota 2026]]-GERAL[[#This Row],[Nota 2025]])</f>
        <v>-7.1059970969819801</v>
      </c>
    </row>
    <row r="1801" spans="1:35" ht="17" x14ac:dyDescent="0.35">
      <c r="A1801" s="2" t="s">
        <v>172</v>
      </c>
      <c r="B1801" s="2" t="s">
        <v>199</v>
      </c>
      <c r="C1801" s="2" t="s">
        <v>217</v>
      </c>
      <c r="D1801" s="15" t="s">
        <v>69</v>
      </c>
      <c r="E1801" s="2" t="s">
        <v>138</v>
      </c>
      <c r="F1801" s="2" t="str">
        <f>VLOOKUP(GERAL[[#This Row],[CÓD]],SEALL,6,FALSE)</f>
        <v>SG</v>
      </c>
      <c r="G180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0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0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01" s="2" t="str">
        <f>VLOOKUP(GERAL[[#This Row],[CÓD]],SEALL,4,FALSE)</f>
        <v>03</v>
      </c>
      <c r="K1801" s="2" t="str">
        <f>IF(ISERR(FIND("01",GERAL[[#This Row],[ODS]])),"NÃO","SIM")</f>
        <v>NÃO</v>
      </c>
      <c r="L1801" s="2" t="str">
        <f>IF(ISERR(FIND("02",GERAL[[#This Row],[ODS]])),"NÃO","SIM")</f>
        <v>NÃO</v>
      </c>
      <c r="M1801" s="2" t="str">
        <f>IF(ISERR(FIND("03",GERAL[[#This Row],[ODS]])),"NÃO","SIM")</f>
        <v>SIM</v>
      </c>
      <c r="N1801" s="2" t="str">
        <f>IF(ISERR(FIND("04",GERAL[[#This Row],[ODS]])),"NÃO","SIM")</f>
        <v>NÃO</v>
      </c>
      <c r="O1801" s="2" t="str">
        <f>IF(ISERR(FIND("05",GERAL[[#This Row],[ODS]])),"NÃO","SIM")</f>
        <v>NÃO</v>
      </c>
      <c r="P1801" s="2" t="str">
        <f>IF(ISERR(FIND("06",GERAL[[#This Row],[ODS]])),"NÃO","SIM")</f>
        <v>NÃO</v>
      </c>
      <c r="Q1801" s="2" t="str">
        <f>IF(ISERR(FIND("07",GERAL[[#This Row],[ODS]])),"NÃO","SIM")</f>
        <v>NÃO</v>
      </c>
      <c r="R1801" s="2" t="str">
        <f>IF(ISERR(FIND("08",GERAL[[#This Row],[ODS]])),"NÃO","SIM")</f>
        <v>NÃO</v>
      </c>
      <c r="S1801" s="2" t="str">
        <f>IF(ISERR(FIND("09",GERAL[[#This Row],[ODS]])),"NÃO","SIM")</f>
        <v>NÃO</v>
      </c>
      <c r="T1801" s="2" t="str">
        <f>IF(ISERR(FIND("10",GERAL[[#This Row],[ODS]])),"NÃO","SIM")</f>
        <v>NÃO</v>
      </c>
      <c r="U1801" s="2" t="str">
        <f>IF(ISERR(FIND("11",GERAL[[#This Row],[ODS]])),"NÃO","SIM")</f>
        <v>NÃO</v>
      </c>
      <c r="V1801" s="2" t="str">
        <f>IF(ISERR(FIND("12",GERAL[[#This Row],[ODS]])),"NÃO","SIM")</f>
        <v>NÃO</v>
      </c>
      <c r="W1801" s="2" t="str">
        <f>IF(ISERR(FIND("13",GERAL[[#This Row],[ODS]])),"NÃO","SIM")</f>
        <v>NÃO</v>
      </c>
      <c r="X1801" s="2" t="str">
        <f>IF(ISERR(FIND("14",GERAL[[#This Row],[ODS]])),"NÃO","SIM")</f>
        <v>NÃO</v>
      </c>
      <c r="Y1801" s="2" t="str">
        <f>IF(ISERR(FIND("15",GERAL[[#This Row],[ODS]])),"NÃO","SIM")</f>
        <v>NÃO</v>
      </c>
      <c r="Z1801" s="2" t="str">
        <f>IF(ISERR(FIND("16",GERAL[[#This Row],[ODS]])),"NÃO","SIM")</f>
        <v>NÃO</v>
      </c>
      <c r="AA1801" s="2" t="str">
        <f>IF(ISERR(FIND("17",GERAL[[#This Row],[ODS]])),"NÃO","SIM")</f>
        <v>NÃO</v>
      </c>
      <c r="AB1801" s="1">
        <v>42.765782291701996</v>
      </c>
      <c r="AC1801" s="1">
        <v>0</v>
      </c>
      <c r="AD1801" s="1">
        <v>33.701764111689613</v>
      </c>
      <c r="AE1801" s="1">
        <v>23.550093228659335</v>
      </c>
      <c r="AF1801" s="1">
        <v>33.594651332785475</v>
      </c>
      <c r="AG1801" s="1" t="str">
        <f>GERAL[[#This Row],[SIGLA]]&amp;GERAL[[#This Row],[CÓD]]</f>
        <v>PISP_MO</v>
      </c>
      <c r="AH1801" s="1">
        <f ca="1">VLOOKUP(GERAL[[#This Row],[REF_NOTA]],BASE_NOTAS[],7,FALSE)</f>
        <v>21.149028927952401</v>
      </c>
      <c r="AI1801" s="31">
        <f ca="1">IF(GERAL[[#This Row],[Nota 2025]]="",0,GERAL[[#This Row],[Nota 2026]]-GERAL[[#This Row],[Nota 2025]])</f>
        <v>-12.445622404833074</v>
      </c>
    </row>
    <row r="1802" spans="1:35" ht="17" x14ac:dyDescent="0.35">
      <c r="A1802" s="2" t="s">
        <v>174</v>
      </c>
      <c r="B1802" s="2" t="s">
        <v>201</v>
      </c>
      <c r="C1802" s="2" t="s">
        <v>217</v>
      </c>
      <c r="D1802" s="15" t="s">
        <v>69</v>
      </c>
      <c r="E1802" s="2" t="s">
        <v>138</v>
      </c>
      <c r="F1802" s="2" t="str">
        <f>VLOOKUP(GERAL[[#This Row],[CÓD]],SEALL,6,FALSE)</f>
        <v>SG</v>
      </c>
      <c r="G180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0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0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02" s="2" t="str">
        <f>VLOOKUP(GERAL[[#This Row],[CÓD]],SEALL,4,FALSE)</f>
        <v>03</v>
      </c>
      <c r="K1802" s="2" t="str">
        <f>IF(ISERR(FIND("01",GERAL[[#This Row],[ODS]])),"NÃO","SIM")</f>
        <v>NÃO</v>
      </c>
      <c r="L1802" s="2" t="str">
        <f>IF(ISERR(FIND("02",GERAL[[#This Row],[ODS]])),"NÃO","SIM")</f>
        <v>NÃO</v>
      </c>
      <c r="M1802" s="2" t="str">
        <f>IF(ISERR(FIND("03",GERAL[[#This Row],[ODS]])),"NÃO","SIM")</f>
        <v>SIM</v>
      </c>
      <c r="N1802" s="2" t="str">
        <f>IF(ISERR(FIND("04",GERAL[[#This Row],[ODS]])),"NÃO","SIM")</f>
        <v>NÃO</v>
      </c>
      <c r="O1802" s="2" t="str">
        <f>IF(ISERR(FIND("05",GERAL[[#This Row],[ODS]])),"NÃO","SIM")</f>
        <v>NÃO</v>
      </c>
      <c r="P1802" s="2" t="str">
        <f>IF(ISERR(FIND("06",GERAL[[#This Row],[ODS]])),"NÃO","SIM")</f>
        <v>NÃO</v>
      </c>
      <c r="Q1802" s="2" t="str">
        <f>IF(ISERR(FIND("07",GERAL[[#This Row],[ODS]])),"NÃO","SIM")</f>
        <v>NÃO</v>
      </c>
      <c r="R1802" s="2" t="str">
        <f>IF(ISERR(FIND("08",GERAL[[#This Row],[ODS]])),"NÃO","SIM")</f>
        <v>NÃO</v>
      </c>
      <c r="S1802" s="2" t="str">
        <f>IF(ISERR(FIND("09",GERAL[[#This Row],[ODS]])),"NÃO","SIM")</f>
        <v>NÃO</v>
      </c>
      <c r="T1802" s="2" t="str">
        <f>IF(ISERR(FIND("10",GERAL[[#This Row],[ODS]])),"NÃO","SIM")</f>
        <v>NÃO</v>
      </c>
      <c r="U1802" s="2" t="str">
        <f>IF(ISERR(FIND("11",GERAL[[#This Row],[ODS]])),"NÃO","SIM")</f>
        <v>NÃO</v>
      </c>
      <c r="V1802" s="2" t="str">
        <f>IF(ISERR(FIND("12",GERAL[[#This Row],[ODS]])),"NÃO","SIM")</f>
        <v>NÃO</v>
      </c>
      <c r="W1802" s="2" t="str">
        <f>IF(ISERR(FIND("13",GERAL[[#This Row],[ODS]])),"NÃO","SIM")</f>
        <v>NÃO</v>
      </c>
      <c r="X1802" s="2" t="str">
        <f>IF(ISERR(FIND("14",GERAL[[#This Row],[ODS]])),"NÃO","SIM")</f>
        <v>NÃO</v>
      </c>
      <c r="Y1802" s="2" t="str">
        <f>IF(ISERR(FIND("15",GERAL[[#This Row],[ODS]])),"NÃO","SIM")</f>
        <v>NÃO</v>
      </c>
      <c r="Z1802" s="2" t="str">
        <f>IF(ISERR(FIND("16",GERAL[[#This Row],[ODS]])),"NÃO","SIM")</f>
        <v>NÃO</v>
      </c>
      <c r="AA1802" s="2" t="str">
        <f>IF(ISERR(FIND("17",GERAL[[#This Row],[ODS]])),"NÃO","SIM")</f>
        <v>NÃO</v>
      </c>
      <c r="AB1802" s="1">
        <v>92.691890741193447</v>
      </c>
      <c r="AC1802" s="1">
        <v>84.159643492468277</v>
      </c>
      <c r="AD1802" s="1">
        <v>86.928629222135882</v>
      </c>
      <c r="AE1802" s="1">
        <v>83.392503461317574</v>
      </c>
      <c r="AF1802" s="1">
        <v>83.87740627972677</v>
      </c>
      <c r="AG1802" s="1" t="str">
        <f>GERAL[[#This Row],[SIGLA]]&amp;GERAL[[#This Row],[CÓD]]</f>
        <v>RJSP_MO</v>
      </c>
      <c r="AH1802" s="1">
        <f ca="1">VLOOKUP(GERAL[[#This Row],[REF_NOTA]],BASE_NOTAS[],7,FALSE)</f>
        <v>74.292139019008715</v>
      </c>
      <c r="AI1802" s="31">
        <f ca="1">IF(GERAL[[#This Row],[Nota 2025]]="",0,GERAL[[#This Row],[Nota 2026]]-GERAL[[#This Row],[Nota 2025]])</f>
        <v>-9.5852672607180551</v>
      </c>
    </row>
    <row r="1803" spans="1:35" ht="17" x14ac:dyDescent="0.35">
      <c r="A1803" s="2" t="s">
        <v>175</v>
      </c>
      <c r="B1803" s="2" t="s">
        <v>202</v>
      </c>
      <c r="C1803" s="2" t="s">
        <v>217</v>
      </c>
      <c r="D1803" s="15" t="s">
        <v>69</v>
      </c>
      <c r="E1803" s="2" t="s">
        <v>138</v>
      </c>
      <c r="F1803" s="2" t="str">
        <f>VLOOKUP(GERAL[[#This Row],[CÓD]],SEALL,6,FALSE)</f>
        <v>SG</v>
      </c>
      <c r="G180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0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0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03" s="2" t="str">
        <f>VLOOKUP(GERAL[[#This Row],[CÓD]],SEALL,4,FALSE)</f>
        <v>03</v>
      </c>
      <c r="K1803" s="2" t="str">
        <f>IF(ISERR(FIND("01",GERAL[[#This Row],[ODS]])),"NÃO","SIM")</f>
        <v>NÃO</v>
      </c>
      <c r="L1803" s="2" t="str">
        <f>IF(ISERR(FIND("02",GERAL[[#This Row],[ODS]])),"NÃO","SIM")</f>
        <v>NÃO</v>
      </c>
      <c r="M1803" s="2" t="str">
        <f>IF(ISERR(FIND("03",GERAL[[#This Row],[ODS]])),"NÃO","SIM")</f>
        <v>SIM</v>
      </c>
      <c r="N1803" s="2" t="str">
        <f>IF(ISERR(FIND("04",GERAL[[#This Row],[ODS]])),"NÃO","SIM")</f>
        <v>NÃO</v>
      </c>
      <c r="O1803" s="2" t="str">
        <f>IF(ISERR(FIND("05",GERAL[[#This Row],[ODS]])),"NÃO","SIM")</f>
        <v>NÃO</v>
      </c>
      <c r="P1803" s="2" t="str">
        <f>IF(ISERR(FIND("06",GERAL[[#This Row],[ODS]])),"NÃO","SIM")</f>
        <v>NÃO</v>
      </c>
      <c r="Q1803" s="2" t="str">
        <f>IF(ISERR(FIND("07",GERAL[[#This Row],[ODS]])),"NÃO","SIM")</f>
        <v>NÃO</v>
      </c>
      <c r="R1803" s="2" t="str">
        <f>IF(ISERR(FIND("08",GERAL[[#This Row],[ODS]])),"NÃO","SIM")</f>
        <v>NÃO</v>
      </c>
      <c r="S1803" s="2" t="str">
        <f>IF(ISERR(FIND("09",GERAL[[#This Row],[ODS]])),"NÃO","SIM")</f>
        <v>NÃO</v>
      </c>
      <c r="T1803" s="2" t="str">
        <f>IF(ISERR(FIND("10",GERAL[[#This Row],[ODS]])),"NÃO","SIM")</f>
        <v>NÃO</v>
      </c>
      <c r="U1803" s="2" t="str">
        <f>IF(ISERR(FIND("11",GERAL[[#This Row],[ODS]])),"NÃO","SIM")</f>
        <v>NÃO</v>
      </c>
      <c r="V1803" s="2" t="str">
        <f>IF(ISERR(FIND("12",GERAL[[#This Row],[ODS]])),"NÃO","SIM")</f>
        <v>NÃO</v>
      </c>
      <c r="W1803" s="2" t="str">
        <f>IF(ISERR(FIND("13",GERAL[[#This Row],[ODS]])),"NÃO","SIM")</f>
        <v>NÃO</v>
      </c>
      <c r="X1803" s="2" t="str">
        <f>IF(ISERR(FIND("14",GERAL[[#This Row],[ODS]])),"NÃO","SIM")</f>
        <v>NÃO</v>
      </c>
      <c r="Y1803" s="2" t="str">
        <f>IF(ISERR(FIND("15",GERAL[[#This Row],[ODS]])),"NÃO","SIM")</f>
        <v>NÃO</v>
      </c>
      <c r="Z1803" s="2" t="str">
        <f>IF(ISERR(FIND("16",GERAL[[#This Row],[ODS]])),"NÃO","SIM")</f>
        <v>NÃO</v>
      </c>
      <c r="AA1803" s="2" t="str">
        <f>IF(ISERR(FIND("17",GERAL[[#This Row],[ODS]])),"NÃO","SIM")</f>
        <v>NÃO</v>
      </c>
      <c r="AB1803" s="1">
        <v>65.311970036452806</v>
      </c>
      <c r="AC1803" s="1">
        <v>49.725789500733967</v>
      </c>
      <c r="AD1803" s="1">
        <v>51.562908013431155</v>
      </c>
      <c r="AE1803" s="1">
        <v>42.805721109721198</v>
      </c>
      <c r="AF1803" s="1">
        <v>54.906029408378174</v>
      </c>
      <c r="AG1803" s="1" t="str">
        <f>GERAL[[#This Row],[SIGLA]]&amp;GERAL[[#This Row],[CÓD]]</f>
        <v>RNSP_MO</v>
      </c>
      <c r="AH1803" s="1">
        <f ca="1">VLOOKUP(GERAL[[#This Row],[REF_NOTA]],BASE_NOTAS[],7,FALSE)</f>
        <v>44.159686901813743</v>
      </c>
      <c r="AI1803" s="31">
        <f ca="1">IF(GERAL[[#This Row],[Nota 2025]]="",0,GERAL[[#This Row],[Nota 2026]]-GERAL[[#This Row],[Nota 2025]])</f>
        <v>-10.746342506564432</v>
      </c>
    </row>
    <row r="1804" spans="1:35" ht="17" x14ac:dyDescent="0.35">
      <c r="A1804" s="2" t="s">
        <v>178</v>
      </c>
      <c r="B1804" s="2" t="s">
        <v>205</v>
      </c>
      <c r="C1804" s="2" t="s">
        <v>217</v>
      </c>
      <c r="D1804" s="15" t="s">
        <v>69</v>
      </c>
      <c r="E1804" s="2" t="s">
        <v>138</v>
      </c>
      <c r="F1804" s="2" t="str">
        <f>VLOOKUP(GERAL[[#This Row],[CÓD]],SEALL,6,FALSE)</f>
        <v>SG</v>
      </c>
      <c r="G180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0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0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04" s="2" t="str">
        <f>VLOOKUP(GERAL[[#This Row],[CÓD]],SEALL,4,FALSE)</f>
        <v>03</v>
      </c>
      <c r="K1804" s="2" t="str">
        <f>IF(ISERR(FIND("01",GERAL[[#This Row],[ODS]])),"NÃO","SIM")</f>
        <v>NÃO</v>
      </c>
      <c r="L1804" s="2" t="str">
        <f>IF(ISERR(FIND("02",GERAL[[#This Row],[ODS]])),"NÃO","SIM")</f>
        <v>NÃO</v>
      </c>
      <c r="M1804" s="2" t="str">
        <f>IF(ISERR(FIND("03",GERAL[[#This Row],[ODS]])),"NÃO","SIM")</f>
        <v>SIM</v>
      </c>
      <c r="N1804" s="2" t="str">
        <f>IF(ISERR(FIND("04",GERAL[[#This Row],[ODS]])),"NÃO","SIM")</f>
        <v>NÃO</v>
      </c>
      <c r="O1804" s="2" t="str">
        <f>IF(ISERR(FIND("05",GERAL[[#This Row],[ODS]])),"NÃO","SIM")</f>
        <v>NÃO</v>
      </c>
      <c r="P1804" s="2" t="str">
        <f>IF(ISERR(FIND("06",GERAL[[#This Row],[ODS]])),"NÃO","SIM")</f>
        <v>NÃO</v>
      </c>
      <c r="Q1804" s="2" t="str">
        <f>IF(ISERR(FIND("07",GERAL[[#This Row],[ODS]])),"NÃO","SIM")</f>
        <v>NÃO</v>
      </c>
      <c r="R1804" s="2" t="str">
        <f>IF(ISERR(FIND("08",GERAL[[#This Row],[ODS]])),"NÃO","SIM")</f>
        <v>NÃO</v>
      </c>
      <c r="S1804" s="2" t="str">
        <f>IF(ISERR(FIND("09",GERAL[[#This Row],[ODS]])),"NÃO","SIM")</f>
        <v>NÃO</v>
      </c>
      <c r="T1804" s="2" t="str">
        <f>IF(ISERR(FIND("10",GERAL[[#This Row],[ODS]])),"NÃO","SIM")</f>
        <v>NÃO</v>
      </c>
      <c r="U1804" s="2" t="str">
        <f>IF(ISERR(FIND("11",GERAL[[#This Row],[ODS]])),"NÃO","SIM")</f>
        <v>NÃO</v>
      </c>
      <c r="V1804" s="2" t="str">
        <f>IF(ISERR(FIND("12",GERAL[[#This Row],[ODS]])),"NÃO","SIM")</f>
        <v>NÃO</v>
      </c>
      <c r="W1804" s="2" t="str">
        <f>IF(ISERR(FIND("13",GERAL[[#This Row],[ODS]])),"NÃO","SIM")</f>
        <v>NÃO</v>
      </c>
      <c r="X1804" s="2" t="str">
        <f>IF(ISERR(FIND("14",GERAL[[#This Row],[ODS]])),"NÃO","SIM")</f>
        <v>NÃO</v>
      </c>
      <c r="Y1804" s="2" t="str">
        <f>IF(ISERR(FIND("15",GERAL[[#This Row],[ODS]])),"NÃO","SIM")</f>
        <v>NÃO</v>
      </c>
      <c r="Z1804" s="2" t="str">
        <f>IF(ISERR(FIND("16",GERAL[[#This Row],[ODS]])),"NÃO","SIM")</f>
        <v>NÃO</v>
      </c>
      <c r="AA1804" s="2" t="str">
        <f>IF(ISERR(FIND("17",GERAL[[#This Row],[ODS]])),"NÃO","SIM")</f>
        <v>NÃO</v>
      </c>
      <c r="AB1804" s="1">
        <v>97.388423914301541</v>
      </c>
      <c r="AC1804" s="1">
        <v>100</v>
      </c>
      <c r="AD1804" s="1">
        <v>100</v>
      </c>
      <c r="AE1804" s="1">
        <v>100</v>
      </c>
      <c r="AF1804" s="1">
        <v>95.644255464693146</v>
      </c>
      <c r="AG1804" s="1" t="str">
        <f>GERAL[[#This Row],[SIGLA]]&amp;GERAL[[#This Row],[CÓD]]</f>
        <v>RSSP_MO</v>
      </c>
      <c r="AH1804" s="1">
        <f ca="1">VLOOKUP(GERAL[[#This Row],[REF_NOTA]],BASE_NOTAS[],7,FALSE)</f>
        <v>100</v>
      </c>
      <c r="AI1804" s="31">
        <f ca="1">IF(GERAL[[#This Row],[Nota 2025]]="",0,GERAL[[#This Row],[Nota 2026]]-GERAL[[#This Row],[Nota 2025]])</f>
        <v>4.3557445353068545</v>
      </c>
    </row>
    <row r="1805" spans="1:35" ht="17" x14ac:dyDescent="0.35">
      <c r="A1805" s="2" t="s">
        <v>176</v>
      </c>
      <c r="B1805" s="2" t="s">
        <v>203</v>
      </c>
      <c r="C1805" s="2" t="s">
        <v>217</v>
      </c>
      <c r="D1805" s="15" t="s">
        <v>69</v>
      </c>
      <c r="E1805" s="2" t="s">
        <v>138</v>
      </c>
      <c r="F1805" s="2" t="str">
        <f>VLOOKUP(GERAL[[#This Row],[CÓD]],SEALL,6,FALSE)</f>
        <v>SG</v>
      </c>
      <c r="G180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0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0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05" s="2" t="str">
        <f>VLOOKUP(GERAL[[#This Row],[CÓD]],SEALL,4,FALSE)</f>
        <v>03</v>
      </c>
      <c r="K1805" s="2" t="str">
        <f>IF(ISERR(FIND("01",GERAL[[#This Row],[ODS]])),"NÃO","SIM")</f>
        <v>NÃO</v>
      </c>
      <c r="L1805" s="2" t="str">
        <f>IF(ISERR(FIND("02",GERAL[[#This Row],[ODS]])),"NÃO","SIM")</f>
        <v>NÃO</v>
      </c>
      <c r="M1805" s="2" t="str">
        <f>IF(ISERR(FIND("03",GERAL[[#This Row],[ODS]])),"NÃO","SIM")</f>
        <v>SIM</v>
      </c>
      <c r="N1805" s="2" t="str">
        <f>IF(ISERR(FIND("04",GERAL[[#This Row],[ODS]])),"NÃO","SIM")</f>
        <v>NÃO</v>
      </c>
      <c r="O1805" s="2" t="str">
        <f>IF(ISERR(FIND("05",GERAL[[#This Row],[ODS]])),"NÃO","SIM")</f>
        <v>NÃO</v>
      </c>
      <c r="P1805" s="2" t="str">
        <f>IF(ISERR(FIND("06",GERAL[[#This Row],[ODS]])),"NÃO","SIM")</f>
        <v>NÃO</v>
      </c>
      <c r="Q1805" s="2" t="str">
        <f>IF(ISERR(FIND("07",GERAL[[#This Row],[ODS]])),"NÃO","SIM")</f>
        <v>NÃO</v>
      </c>
      <c r="R1805" s="2" t="str">
        <f>IF(ISERR(FIND("08",GERAL[[#This Row],[ODS]])),"NÃO","SIM")</f>
        <v>NÃO</v>
      </c>
      <c r="S1805" s="2" t="str">
        <f>IF(ISERR(FIND("09",GERAL[[#This Row],[ODS]])),"NÃO","SIM")</f>
        <v>NÃO</v>
      </c>
      <c r="T1805" s="2" t="str">
        <f>IF(ISERR(FIND("10",GERAL[[#This Row],[ODS]])),"NÃO","SIM")</f>
        <v>NÃO</v>
      </c>
      <c r="U1805" s="2" t="str">
        <f>IF(ISERR(FIND("11",GERAL[[#This Row],[ODS]])),"NÃO","SIM")</f>
        <v>NÃO</v>
      </c>
      <c r="V1805" s="2" t="str">
        <f>IF(ISERR(FIND("12",GERAL[[#This Row],[ODS]])),"NÃO","SIM")</f>
        <v>NÃO</v>
      </c>
      <c r="W1805" s="2" t="str">
        <f>IF(ISERR(FIND("13",GERAL[[#This Row],[ODS]])),"NÃO","SIM")</f>
        <v>NÃO</v>
      </c>
      <c r="X1805" s="2" t="str">
        <f>IF(ISERR(FIND("14",GERAL[[#This Row],[ODS]])),"NÃO","SIM")</f>
        <v>NÃO</v>
      </c>
      <c r="Y1805" s="2" t="str">
        <f>IF(ISERR(FIND("15",GERAL[[#This Row],[ODS]])),"NÃO","SIM")</f>
        <v>NÃO</v>
      </c>
      <c r="Z1805" s="2" t="str">
        <f>IF(ISERR(FIND("16",GERAL[[#This Row],[ODS]])),"NÃO","SIM")</f>
        <v>NÃO</v>
      </c>
      <c r="AA1805" s="2" t="str">
        <f>IF(ISERR(FIND("17",GERAL[[#This Row],[ODS]])),"NÃO","SIM")</f>
        <v>NÃO</v>
      </c>
      <c r="AB1805" s="1">
        <v>52.388480358653617</v>
      </c>
      <c r="AC1805" s="1">
        <v>6.3274020573911116</v>
      </c>
      <c r="AD1805" s="1">
        <v>33.442882404801225</v>
      </c>
      <c r="AE1805" s="1">
        <v>37.498117596262922</v>
      </c>
      <c r="AF1805" s="1">
        <v>66.157707696887414</v>
      </c>
      <c r="AG1805" s="1" t="str">
        <f>GERAL[[#This Row],[SIGLA]]&amp;GERAL[[#This Row],[CÓD]]</f>
        <v>ROSP_MO</v>
      </c>
      <c r="AH1805" s="1">
        <f ca="1">VLOOKUP(GERAL[[#This Row],[REF_NOTA]],BASE_NOTAS[],7,FALSE)</f>
        <v>31.221317330501634</v>
      </c>
      <c r="AI1805" s="31">
        <f ca="1">IF(GERAL[[#This Row],[Nota 2025]]="",0,GERAL[[#This Row],[Nota 2026]]-GERAL[[#This Row],[Nota 2025]])</f>
        <v>-34.93639036638578</v>
      </c>
    </row>
    <row r="1806" spans="1:35" ht="17" x14ac:dyDescent="0.35">
      <c r="A1806" s="2" t="s">
        <v>177</v>
      </c>
      <c r="B1806" s="2" t="s">
        <v>204</v>
      </c>
      <c r="C1806" s="2" t="s">
        <v>217</v>
      </c>
      <c r="D1806" s="15" t="s">
        <v>69</v>
      </c>
      <c r="E1806" s="2" t="s">
        <v>138</v>
      </c>
      <c r="F1806" s="2" t="str">
        <f>VLOOKUP(GERAL[[#This Row],[CÓD]],SEALL,6,FALSE)</f>
        <v>SG</v>
      </c>
      <c r="G180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0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0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06" s="2" t="str">
        <f>VLOOKUP(GERAL[[#This Row],[CÓD]],SEALL,4,FALSE)</f>
        <v>03</v>
      </c>
      <c r="K1806" s="2" t="str">
        <f>IF(ISERR(FIND("01",GERAL[[#This Row],[ODS]])),"NÃO","SIM")</f>
        <v>NÃO</v>
      </c>
      <c r="L1806" s="2" t="str">
        <f>IF(ISERR(FIND("02",GERAL[[#This Row],[ODS]])),"NÃO","SIM")</f>
        <v>NÃO</v>
      </c>
      <c r="M1806" s="2" t="str">
        <f>IF(ISERR(FIND("03",GERAL[[#This Row],[ODS]])),"NÃO","SIM")</f>
        <v>SIM</v>
      </c>
      <c r="N1806" s="2" t="str">
        <f>IF(ISERR(FIND("04",GERAL[[#This Row],[ODS]])),"NÃO","SIM")</f>
        <v>NÃO</v>
      </c>
      <c r="O1806" s="2" t="str">
        <f>IF(ISERR(FIND("05",GERAL[[#This Row],[ODS]])),"NÃO","SIM")</f>
        <v>NÃO</v>
      </c>
      <c r="P1806" s="2" t="str">
        <f>IF(ISERR(FIND("06",GERAL[[#This Row],[ODS]])),"NÃO","SIM")</f>
        <v>NÃO</v>
      </c>
      <c r="Q1806" s="2" t="str">
        <f>IF(ISERR(FIND("07",GERAL[[#This Row],[ODS]])),"NÃO","SIM")</f>
        <v>NÃO</v>
      </c>
      <c r="R1806" s="2" t="str">
        <f>IF(ISERR(FIND("08",GERAL[[#This Row],[ODS]])),"NÃO","SIM")</f>
        <v>NÃO</v>
      </c>
      <c r="S1806" s="2" t="str">
        <f>IF(ISERR(FIND("09",GERAL[[#This Row],[ODS]])),"NÃO","SIM")</f>
        <v>NÃO</v>
      </c>
      <c r="T1806" s="2" t="str">
        <f>IF(ISERR(FIND("10",GERAL[[#This Row],[ODS]])),"NÃO","SIM")</f>
        <v>NÃO</v>
      </c>
      <c r="U1806" s="2" t="str">
        <f>IF(ISERR(FIND("11",GERAL[[#This Row],[ODS]])),"NÃO","SIM")</f>
        <v>NÃO</v>
      </c>
      <c r="V1806" s="2" t="str">
        <f>IF(ISERR(FIND("12",GERAL[[#This Row],[ODS]])),"NÃO","SIM")</f>
        <v>NÃO</v>
      </c>
      <c r="W1806" s="2" t="str">
        <f>IF(ISERR(FIND("13",GERAL[[#This Row],[ODS]])),"NÃO","SIM")</f>
        <v>NÃO</v>
      </c>
      <c r="X1806" s="2" t="str">
        <f>IF(ISERR(FIND("14",GERAL[[#This Row],[ODS]])),"NÃO","SIM")</f>
        <v>NÃO</v>
      </c>
      <c r="Y1806" s="2" t="str">
        <f>IF(ISERR(FIND("15",GERAL[[#This Row],[ODS]])),"NÃO","SIM")</f>
        <v>NÃO</v>
      </c>
      <c r="Z1806" s="2" t="str">
        <f>IF(ISERR(FIND("16",GERAL[[#This Row],[ODS]])),"NÃO","SIM")</f>
        <v>NÃO</v>
      </c>
      <c r="AA1806" s="2" t="str">
        <f>IF(ISERR(FIND("17",GERAL[[#This Row],[ODS]])),"NÃO","SIM")</f>
        <v>NÃO</v>
      </c>
      <c r="AB1806" s="1">
        <v>0</v>
      </c>
      <c r="AC1806" s="1">
        <v>51.74479099585642</v>
      </c>
      <c r="AD1806" s="1">
        <v>69.881224121198827</v>
      </c>
      <c r="AE1806" s="1">
        <v>50.293211630096913</v>
      </c>
      <c r="AF1806" s="1">
        <v>37.182552687498827</v>
      </c>
      <c r="AG1806" s="1" t="str">
        <f>GERAL[[#This Row],[SIGLA]]&amp;GERAL[[#This Row],[CÓD]]</f>
        <v>RRSP_MO</v>
      </c>
      <c r="AH1806" s="1">
        <f ca="1">VLOOKUP(GERAL[[#This Row],[REF_NOTA]],BASE_NOTAS[],7,FALSE)</f>
        <v>55.490190987963828</v>
      </c>
      <c r="AI1806" s="31">
        <f ca="1">IF(GERAL[[#This Row],[Nota 2025]]="",0,GERAL[[#This Row],[Nota 2026]]-GERAL[[#This Row],[Nota 2025]])</f>
        <v>18.307638300465001</v>
      </c>
    </row>
    <row r="1807" spans="1:35" ht="17" x14ac:dyDescent="0.35">
      <c r="A1807" s="2" t="s">
        <v>179</v>
      </c>
      <c r="B1807" s="2" t="s">
        <v>194</v>
      </c>
      <c r="C1807" s="2" t="s">
        <v>217</v>
      </c>
      <c r="D1807" s="15" t="s">
        <v>69</v>
      </c>
      <c r="E1807" s="2" t="s">
        <v>138</v>
      </c>
      <c r="F1807" s="2" t="str">
        <f>VLOOKUP(GERAL[[#This Row],[CÓD]],SEALL,6,FALSE)</f>
        <v>SG</v>
      </c>
      <c r="G180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0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0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07" s="2" t="str">
        <f>VLOOKUP(GERAL[[#This Row],[CÓD]],SEALL,4,FALSE)</f>
        <v>03</v>
      </c>
      <c r="K1807" s="2" t="str">
        <f>IF(ISERR(FIND("01",GERAL[[#This Row],[ODS]])),"NÃO","SIM")</f>
        <v>NÃO</v>
      </c>
      <c r="L1807" s="2" t="str">
        <f>IF(ISERR(FIND("02",GERAL[[#This Row],[ODS]])),"NÃO","SIM")</f>
        <v>NÃO</v>
      </c>
      <c r="M1807" s="2" t="str">
        <f>IF(ISERR(FIND("03",GERAL[[#This Row],[ODS]])),"NÃO","SIM")</f>
        <v>SIM</v>
      </c>
      <c r="N1807" s="2" t="str">
        <f>IF(ISERR(FIND("04",GERAL[[#This Row],[ODS]])),"NÃO","SIM")</f>
        <v>NÃO</v>
      </c>
      <c r="O1807" s="2" t="str">
        <f>IF(ISERR(FIND("05",GERAL[[#This Row],[ODS]])),"NÃO","SIM")</f>
        <v>NÃO</v>
      </c>
      <c r="P1807" s="2" t="str">
        <f>IF(ISERR(FIND("06",GERAL[[#This Row],[ODS]])),"NÃO","SIM")</f>
        <v>NÃO</v>
      </c>
      <c r="Q1807" s="2" t="str">
        <f>IF(ISERR(FIND("07",GERAL[[#This Row],[ODS]])),"NÃO","SIM")</f>
        <v>NÃO</v>
      </c>
      <c r="R1807" s="2" t="str">
        <f>IF(ISERR(FIND("08",GERAL[[#This Row],[ODS]])),"NÃO","SIM")</f>
        <v>NÃO</v>
      </c>
      <c r="S1807" s="2" t="str">
        <f>IF(ISERR(FIND("09",GERAL[[#This Row],[ODS]])),"NÃO","SIM")</f>
        <v>NÃO</v>
      </c>
      <c r="T1807" s="2" t="str">
        <f>IF(ISERR(FIND("10",GERAL[[#This Row],[ODS]])),"NÃO","SIM")</f>
        <v>NÃO</v>
      </c>
      <c r="U1807" s="2" t="str">
        <f>IF(ISERR(FIND("11",GERAL[[#This Row],[ODS]])),"NÃO","SIM")</f>
        <v>NÃO</v>
      </c>
      <c r="V1807" s="2" t="str">
        <f>IF(ISERR(FIND("12",GERAL[[#This Row],[ODS]])),"NÃO","SIM")</f>
        <v>NÃO</v>
      </c>
      <c r="W1807" s="2" t="str">
        <f>IF(ISERR(FIND("13",GERAL[[#This Row],[ODS]])),"NÃO","SIM")</f>
        <v>NÃO</v>
      </c>
      <c r="X1807" s="2" t="str">
        <f>IF(ISERR(FIND("14",GERAL[[#This Row],[ODS]])),"NÃO","SIM")</f>
        <v>NÃO</v>
      </c>
      <c r="Y1807" s="2" t="str">
        <f>IF(ISERR(FIND("15",GERAL[[#This Row],[ODS]])),"NÃO","SIM")</f>
        <v>NÃO</v>
      </c>
      <c r="Z1807" s="2" t="str">
        <f>IF(ISERR(FIND("16",GERAL[[#This Row],[ODS]])),"NÃO","SIM")</f>
        <v>NÃO</v>
      </c>
      <c r="AA1807" s="2" t="str">
        <f>IF(ISERR(FIND("17",GERAL[[#This Row],[ODS]])),"NÃO","SIM")</f>
        <v>NÃO</v>
      </c>
      <c r="AB1807" s="1">
        <v>77.758870729996602</v>
      </c>
      <c r="AC1807" s="1">
        <v>60.443235644103041</v>
      </c>
      <c r="AD1807" s="1">
        <v>71.621312765892213</v>
      </c>
      <c r="AE1807" s="1">
        <v>74.143638315702034</v>
      </c>
      <c r="AF1807" s="1">
        <v>74.100964679043386</v>
      </c>
      <c r="AG1807" s="1" t="str">
        <f>GERAL[[#This Row],[SIGLA]]&amp;GERAL[[#This Row],[CÓD]]</f>
        <v>SCSP_MO</v>
      </c>
      <c r="AH1807" s="1">
        <f ca="1">VLOOKUP(GERAL[[#This Row],[REF_NOTA]],BASE_NOTAS[],7,FALSE)</f>
        <v>58.470704164250627</v>
      </c>
      <c r="AI1807" s="31">
        <f ca="1">IF(GERAL[[#This Row],[Nota 2025]]="",0,GERAL[[#This Row],[Nota 2026]]-GERAL[[#This Row],[Nota 2025]])</f>
        <v>-15.630260514792759</v>
      </c>
    </row>
    <row r="1808" spans="1:35" ht="17" x14ac:dyDescent="0.35">
      <c r="A1808" s="2" t="s">
        <v>181</v>
      </c>
      <c r="B1808" s="2" t="s">
        <v>186</v>
      </c>
      <c r="C1808" s="2" t="s">
        <v>217</v>
      </c>
      <c r="D1808" s="15" t="s">
        <v>69</v>
      </c>
      <c r="E1808" s="2" t="s">
        <v>138</v>
      </c>
      <c r="F1808" s="2" t="str">
        <f>VLOOKUP(GERAL[[#This Row],[CÓD]],SEALL,6,FALSE)</f>
        <v>SG</v>
      </c>
      <c r="G180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0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0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08" s="2" t="str">
        <f>VLOOKUP(GERAL[[#This Row],[CÓD]],SEALL,4,FALSE)</f>
        <v>03</v>
      </c>
      <c r="K1808" s="2" t="str">
        <f>IF(ISERR(FIND("01",GERAL[[#This Row],[ODS]])),"NÃO","SIM")</f>
        <v>NÃO</v>
      </c>
      <c r="L1808" s="2" t="str">
        <f>IF(ISERR(FIND("02",GERAL[[#This Row],[ODS]])),"NÃO","SIM")</f>
        <v>NÃO</v>
      </c>
      <c r="M1808" s="2" t="str">
        <f>IF(ISERR(FIND("03",GERAL[[#This Row],[ODS]])),"NÃO","SIM")</f>
        <v>SIM</v>
      </c>
      <c r="N1808" s="2" t="str">
        <f>IF(ISERR(FIND("04",GERAL[[#This Row],[ODS]])),"NÃO","SIM")</f>
        <v>NÃO</v>
      </c>
      <c r="O1808" s="2" t="str">
        <f>IF(ISERR(FIND("05",GERAL[[#This Row],[ODS]])),"NÃO","SIM")</f>
        <v>NÃO</v>
      </c>
      <c r="P1808" s="2" t="str">
        <f>IF(ISERR(FIND("06",GERAL[[#This Row],[ODS]])),"NÃO","SIM")</f>
        <v>NÃO</v>
      </c>
      <c r="Q1808" s="2" t="str">
        <f>IF(ISERR(FIND("07",GERAL[[#This Row],[ODS]])),"NÃO","SIM")</f>
        <v>NÃO</v>
      </c>
      <c r="R1808" s="2" t="str">
        <f>IF(ISERR(FIND("08",GERAL[[#This Row],[ODS]])),"NÃO","SIM")</f>
        <v>NÃO</v>
      </c>
      <c r="S1808" s="2" t="str">
        <f>IF(ISERR(FIND("09",GERAL[[#This Row],[ODS]])),"NÃO","SIM")</f>
        <v>NÃO</v>
      </c>
      <c r="T1808" s="2" t="str">
        <f>IF(ISERR(FIND("10",GERAL[[#This Row],[ODS]])),"NÃO","SIM")</f>
        <v>NÃO</v>
      </c>
      <c r="U1808" s="2" t="str">
        <f>IF(ISERR(FIND("11",GERAL[[#This Row],[ODS]])),"NÃO","SIM")</f>
        <v>NÃO</v>
      </c>
      <c r="V1808" s="2" t="str">
        <f>IF(ISERR(FIND("12",GERAL[[#This Row],[ODS]])),"NÃO","SIM")</f>
        <v>NÃO</v>
      </c>
      <c r="W1808" s="2" t="str">
        <f>IF(ISERR(FIND("13",GERAL[[#This Row],[ODS]])),"NÃO","SIM")</f>
        <v>NÃO</v>
      </c>
      <c r="X1808" s="2" t="str">
        <f>IF(ISERR(FIND("14",GERAL[[#This Row],[ODS]])),"NÃO","SIM")</f>
        <v>NÃO</v>
      </c>
      <c r="Y1808" s="2" t="str">
        <f>IF(ISERR(FIND("15",GERAL[[#This Row],[ODS]])),"NÃO","SIM")</f>
        <v>NÃO</v>
      </c>
      <c r="Z1808" s="2" t="str">
        <f>IF(ISERR(FIND("16",GERAL[[#This Row],[ODS]])),"NÃO","SIM")</f>
        <v>NÃO</v>
      </c>
      <c r="AA1808" s="2" t="str">
        <f>IF(ISERR(FIND("17",GERAL[[#This Row],[ODS]])),"NÃO","SIM")</f>
        <v>NÃO</v>
      </c>
      <c r="AB1808" s="1">
        <v>76.847083973879776</v>
      </c>
      <c r="AC1808" s="1">
        <v>63.066351375762494</v>
      </c>
      <c r="AD1808" s="1">
        <v>71.575840404032903</v>
      </c>
      <c r="AE1808" s="1">
        <v>68.771388246219246</v>
      </c>
      <c r="AF1808" s="1">
        <v>69.420843467619434</v>
      </c>
      <c r="AG1808" s="1" t="str">
        <f>GERAL[[#This Row],[SIGLA]]&amp;GERAL[[#This Row],[CÓD]]</f>
        <v>SPSP_MO</v>
      </c>
      <c r="AH1808" s="1">
        <f ca="1">VLOOKUP(GERAL[[#This Row],[REF_NOTA]],BASE_NOTAS[],7,FALSE)</f>
        <v>52.390853262775323</v>
      </c>
      <c r="AI1808" s="31">
        <f ca="1">IF(GERAL[[#This Row],[Nota 2025]]="",0,GERAL[[#This Row],[Nota 2026]]-GERAL[[#This Row],[Nota 2025]])</f>
        <v>-17.029990204844111</v>
      </c>
    </row>
    <row r="1809" spans="1:35" ht="17" x14ac:dyDescent="0.35">
      <c r="A1809" s="2" t="s">
        <v>180</v>
      </c>
      <c r="B1809" s="2" t="s">
        <v>206</v>
      </c>
      <c r="C1809" s="2" t="s">
        <v>217</v>
      </c>
      <c r="D1809" s="15" t="s">
        <v>69</v>
      </c>
      <c r="E1809" s="2" t="s">
        <v>138</v>
      </c>
      <c r="F1809" s="2" t="str">
        <f>VLOOKUP(GERAL[[#This Row],[CÓD]],SEALL,6,FALSE)</f>
        <v>SG</v>
      </c>
      <c r="G180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0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0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09" s="2" t="str">
        <f>VLOOKUP(GERAL[[#This Row],[CÓD]],SEALL,4,FALSE)</f>
        <v>03</v>
      </c>
      <c r="K1809" s="2" t="str">
        <f>IF(ISERR(FIND("01",GERAL[[#This Row],[ODS]])),"NÃO","SIM")</f>
        <v>NÃO</v>
      </c>
      <c r="L1809" s="2" t="str">
        <f>IF(ISERR(FIND("02",GERAL[[#This Row],[ODS]])),"NÃO","SIM")</f>
        <v>NÃO</v>
      </c>
      <c r="M1809" s="2" t="str">
        <f>IF(ISERR(FIND("03",GERAL[[#This Row],[ODS]])),"NÃO","SIM")</f>
        <v>SIM</v>
      </c>
      <c r="N1809" s="2" t="str">
        <f>IF(ISERR(FIND("04",GERAL[[#This Row],[ODS]])),"NÃO","SIM")</f>
        <v>NÃO</v>
      </c>
      <c r="O1809" s="2" t="str">
        <f>IF(ISERR(FIND("05",GERAL[[#This Row],[ODS]])),"NÃO","SIM")</f>
        <v>NÃO</v>
      </c>
      <c r="P1809" s="2" t="str">
        <f>IF(ISERR(FIND("06",GERAL[[#This Row],[ODS]])),"NÃO","SIM")</f>
        <v>NÃO</v>
      </c>
      <c r="Q1809" s="2" t="str">
        <f>IF(ISERR(FIND("07",GERAL[[#This Row],[ODS]])),"NÃO","SIM")</f>
        <v>NÃO</v>
      </c>
      <c r="R1809" s="2" t="str">
        <f>IF(ISERR(FIND("08",GERAL[[#This Row],[ODS]])),"NÃO","SIM")</f>
        <v>NÃO</v>
      </c>
      <c r="S1809" s="2" t="str">
        <f>IF(ISERR(FIND("09",GERAL[[#This Row],[ODS]])),"NÃO","SIM")</f>
        <v>NÃO</v>
      </c>
      <c r="T1809" s="2" t="str">
        <f>IF(ISERR(FIND("10",GERAL[[#This Row],[ODS]])),"NÃO","SIM")</f>
        <v>NÃO</v>
      </c>
      <c r="U1809" s="2" t="str">
        <f>IF(ISERR(FIND("11",GERAL[[#This Row],[ODS]])),"NÃO","SIM")</f>
        <v>NÃO</v>
      </c>
      <c r="V1809" s="2" t="str">
        <f>IF(ISERR(FIND("12",GERAL[[#This Row],[ODS]])),"NÃO","SIM")</f>
        <v>NÃO</v>
      </c>
      <c r="W1809" s="2" t="str">
        <f>IF(ISERR(FIND("13",GERAL[[#This Row],[ODS]])),"NÃO","SIM")</f>
        <v>NÃO</v>
      </c>
      <c r="X1809" s="2" t="str">
        <f>IF(ISERR(FIND("14",GERAL[[#This Row],[ODS]])),"NÃO","SIM")</f>
        <v>NÃO</v>
      </c>
      <c r="Y1809" s="2" t="str">
        <f>IF(ISERR(FIND("15",GERAL[[#This Row],[ODS]])),"NÃO","SIM")</f>
        <v>NÃO</v>
      </c>
      <c r="Z1809" s="2" t="str">
        <f>IF(ISERR(FIND("16",GERAL[[#This Row],[ODS]])),"NÃO","SIM")</f>
        <v>NÃO</v>
      </c>
      <c r="AA1809" s="2" t="str">
        <f>IF(ISERR(FIND("17",GERAL[[#This Row],[ODS]])),"NÃO","SIM")</f>
        <v>NÃO</v>
      </c>
      <c r="AB1809" s="1">
        <v>80.932768187338439</v>
      </c>
      <c r="AC1809" s="1">
        <v>69.808564316432808</v>
      </c>
      <c r="AD1809" s="1">
        <v>61.060565758240045</v>
      </c>
      <c r="AE1809" s="1">
        <v>52.360271718706656</v>
      </c>
      <c r="AF1809" s="1">
        <v>61.088514520445543</v>
      </c>
      <c r="AG1809" s="1" t="str">
        <f>GERAL[[#This Row],[SIGLA]]&amp;GERAL[[#This Row],[CÓD]]</f>
        <v>SESP_MO</v>
      </c>
      <c r="AH1809" s="1">
        <f ca="1">VLOOKUP(GERAL[[#This Row],[REF_NOTA]],BASE_NOTAS[],7,FALSE)</f>
        <v>39.413810289044079</v>
      </c>
      <c r="AI1809" s="31">
        <f ca="1">IF(GERAL[[#This Row],[Nota 2025]]="",0,GERAL[[#This Row],[Nota 2026]]-GERAL[[#This Row],[Nota 2025]])</f>
        <v>-21.674704231401464</v>
      </c>
    </row>
    <row r="1810" spans="1:35" ht="17" x14ac:dyDescent="0.35">
      <c r="A1810" s="2" t="s">
        <v>182</v>
      </c>
      <c r="B1810" s="2" t="s">
        <v>185</v>
      </c>
      <c r="C1810" s="2" t="s">
        <v>217</v>
      </c>
      <c r="D1810" s="15" t="s">
        <v>69</v>
      </c>
      <c r="E1810" s="2" t="s">
        <v>138</v>
      </c>
      <c r="F1810" s="2" t="str">
        <f>VLOOKUP(GERAL[[#This Row],[CÓD]],SEALL,6,FALSE)</f>
        <v>SG</v>
      </c>
      <c r="G181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1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1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10" s="2" t="str">
        <f>VLOOKUP(GERAL[[#This Row],[CÓD]],SEALL,4,FALSE)</f>
        <v>03</v>
      </c>
      <c r="K1810" s="2" t="str">
        <f>IF(ISERR(FIND("01",GERAL[[#This Row],[ODS]])),"NÃO","SIM")</f>
        <v>NÃO</v>
      </c>
      <c r="L1810" s="2" t="str">
        <f>IF(ISERR(FIND("02",GERAL[[#This Row],[ODS]])),"NÃO","SIM")</f>
        <v>NÃO</v>
      </c>
      <c r="M1810" s="2" t="str">
        <f>IF(ISERR(FIND("03",GERAL[[#This Row],[ODS]])),"NÃO","SIM")</f>
        <v>SIM</v>
      </c>
      <c r="N1810" s="2" t="str">
        <f>IF(ISERR(FIND("04",GERAL[[#This Row],[ODS]])),"NÃO","SIM")</f>
        <v>NÃO</v>
      </c>
      <c r="O1810" s="2" t="str">
        <f>IF(ISERR(FIND("05",GERAL[[#This Row],[ODS]])),"NÃO","SIM")</f>
        <v>NÃO</v>
      </c>
      <c r="P1810" s="2" t="str">
        <f>IF(ISERR(FIND("06",GERAL[[#This Row],[ODS]])),"NÃO","SIM")</f>
        <v>NÃO</v>
      </c>
      <c r="Q1810" s="2" t="str">
        <f>IF(ISERR(FIND("07",GERAL[[#This Row],[ODS]])),"NÃO","SIM")</f>
        <v>NÃO</v>
      </c>
      <c r="R1810" s="2" t="str">
        <f>IF(ISERR(FIND("08",GERAL[[#This Row],[ODS]])),"NÃO","SIM")</f>
        <v>NÃO</v>
      </c>
      <c r="S1810" s="2" t="str">
        <f>IF(ISERR(FIND("09",GERAL[[#This Row],[ODS]])),"NÃO","SIM")</f>
        <v>NÃO</v>
      </c>
      <c r="T1810" s="2" t="str">
        <f>IF(ISERR(FIND("10",GERAL[[#This Row],[ODS]])),"NÃO","SIM")</f>
        <v>NÃO</v>
      </c>
      <c r="U1810" s="2" t="str">
        <f>IF(ISERR(FIND("11",GERAL[[#This Row],[ODS]])),"NÃO","SIM")</f>
        <v>NÃO</v>
      </c>
      <c r="V1810" s="2" t="str">
        <f>IF(ISERR(FIND("12",GERAL[[#This Row],[ODS]])),"NÃO","SIM")</f>
        <v>NÃO</v>
      </c>
      <c r="W1810" s="2" t="str">
        <f>IF(ISERR(FIND("13",GERAL[[#This Row],[ODS]])),"NÃO","SIM")</f>
        <v>NÃO</v>
      </c>
      <c r="X1810" s="2" t="str">
        <f>IF(ISERR(FIND("14",GERAL[[#This Row],[ODS]])),"NÃO","SIM")</f>
        <v>NÃO</v>
      </c>
      <c r="Y1810" s="2" t="str">
        <f>IF(ISERR(FIND("15",GERAL[[#This Row],[ODS]])),"NÃO","SIM")</f>
        <v>NÃO</v>
      </c>
      <c r="Z1810" s="2" t="str">
        <f>IF(ISERR(FIND("16",GERAL[[#This Row],[ODS]])),"NÃO","SIM")</f>
        <v>NÃO</v>
      </c>
      <c r="AA1810" s="2" t="str">
        <f>IF(ISERR(FIND("17",GERAL[[#This Row],[ODS]])),"NÃO","SIM")</f>
        <v>NÃO</v>
      </c>
      <c r="AB1810" s="1">
        <v>54.222386181294887</v>
      </c>
      <c r="AC1810" s="1">
        <v>20.997959946186313</v>
      </c>
      <c r="AD1810" s="1">
        <v>43.182970313974565</v>
      </c>
      <c r="AE1810" s="1">
        <v>41.283139028961259</v>
      </c>
      <c r="AF1810" s="1">
        <v>35.08111298306568</v>
      </c>
      <c r="AG1810" s="1" t="str">
        <f>GERAL[[#This Row],[SIGLA]]&amp;GERAL[[#This Row],[CÓD]]</f>
        <v>TOSP_MO</v>
      </c>
      <c r="AH1810" s="1">
        <f ca="1">VLOOKUP(GERAL[[#This Row],[REF_NOTA]],BASE_NOTAS[],7,FALSE)</f>
        <v>21.134999673492089</v>
      </c>
      <c r="AI1810" s="31">
        <f ca="1">IF(GERAL[[#This Row],[Nota 2025]]="",0,GERAL[[#This Row],[Nota 2026]]-GERAL[[#This Row],[Nota 2025]])</f>
        <v>-13.94611330957359</v>
      </c>
    </row>
    <row r="1811" spans="1:35" ht="17" x14ac:dyDescent="0.35">
      <c r="A1811" s="2" t="s">
        <v>0</v>
      </c>
      <c r="B1811" s="2" t="s">
        <v>156</v>
      </c>
      <c r="C1811" s="2" t="s">
        <v>217</v>
      </c>
      <c r="D1811" s="15" t="s">
        <v>68</v>
      </c>
      <c r="E1811" s="2" t="s">
        <v>137</v>
      </c>
      <c r="F1811" s="2" t="str">
        <f>VLOOKUP(GERAL[[#This Row],[CÓD]],SEALL,6,FALSE)</f>
        <v>SG</v>
      </c>
      <c r="G181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1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1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11" s="2" t="str">
        <f>VLOOKUP(GERAL[[#This Row],[CÓD]],SEALL,4,FALSE)</f>
        <v>03</v>
      </c>
      <c r="K1811" s="2" t="str">
        <f>IF(ISERR(FIND("01",GERAL[[#This Row],[ODS]])),"NÃO","SIM")</f>
        <v>NÃO</v>
      </c>
      <c r="L1811" s="2" t="str">
        <f>IF(ISERR(FIND("02",GERAL[[#This Row],[ODS]])),"NÃO","SIM")</f>
        <v>NÃO</v>
      </c>
      <c r="M1811" s="2" t="str">
        <f>IF(ISERR(FIND("03",GERAL[[#This Row],[ODS]])),"NÃO","SIM")</f>
        <v>SIM</v>
      </c>
      <c r="N1811" s="2" t="str">
        <f>IF(ISERR(FIND("04",GERAL[[#This Row],[ODS]])),"NÃO","SIM")</f>
        <v>NÃO</v>
      </c>
      <c r="O1811" s="2" t="str">
        <f>IF(ISERR(FIND("05",GERAL[[#This Row],[ODS]])),"NÃO","SIM")</f>
        <v>NÃO</v>
      </c>
      <c r="P1811" s="2" t="str">
        <f>IF(ISERR(FIND("06",GERAL[[#This Row],[ODS]])),"NÃO","SIM")</f>
        <v>NÃO</v>
      </c>
      <c r="Q1811" s="2" t="str">
        <f>IF(ISERR(FIND("07",GERAL[[#This Row],[ODS]])),"NÃO","SIM")</f>
        <v>NÃO</v>
      </c>
      <c r="R1811" s="2" t="str">
        <f>IF(ISERR(FIND("08",GERAL[[#This Row],[ODS]])),"NÃO","SIM")</f>
        <v>NÃO</v>
      </c>
      <c r="S1811" s="2" t="str">
        <f>IF(ISERR(FIND("09",GERAL[[#This Row],[ODS]])),"NÃO","SIM")</f>
        <v>NÃO</v>
      </c>
      <c r="T1811" s="2" t="str">
        <f>IF(ISERR(FIND("10",GERAL[[#This Row],[ODS]])),"NÃO","SIM")</f>
        <v>NÃO</v>
      </c>
      <c r="U1811" s="2" t="str">
        <f>IF(ISERR(FIND("11",GERAL[[#This Row],[ODS]])),"NÃO","SIM")</f>
        <v>NÃO</v>
      </c>
      <c r="V1811" s="2" t="str">
        <f>IF(ISERR(FIND("12",GERAL[[#This Row],[ODS]])),"NÃO","SIM")</f>
        <v>NÃO</v>
      </c>
      <c r="W1811" s="2" t="str">
        <f>IF(ISERR(FIND("13",GERAL[[#This Row],[ODS]])),"NÃO","SIM")</f>
        <v>NÃO</v>
      </c>
      <c r="X1811" s="2" t="str">
        <f>IF(ISERR(FIND("14",GERAL[[#This Row],[ODS]])),"NÃO","SIM")</f>
        <v>NÃO</v>
      </c>
      <c r="Y1811" s="2" t="str">
        <f>IF(ISERR(FIND("15",GERAL[[#This Row],[ODS]])),"NÃO","SIM")</f>
        <v>NÃO</v>
      </c>
      <c r="Z1811" s="2" t="str">
        <f>IF(ISERR(FIND("16",GERAL[[#This Row],[ODS]])),"NÃO","SIM")</f>
        <v>NÃO</v>
      </c>
      <c r="AA1811" s="2" t="str">
        <f>IF(ISERR(FIND("17",GERAL[[#This Row],[ODS]])),"NÃO","SIM")</f>
        <v>NÃO</v>
      </c>
      <c r="AB1811" s="1">
        <v>81.474066254491504</v>
      </c>
      <c r="AC1811" s="1">
        <v>79.386532019003596</v>
      </c>
      <c r="AD1811" s="1">
        <v>96.166463324791494</v>
      </c>
      <c r="AE1811" s="1">
        <v>94.114332763644455</v>
      </c>
      <c r="AF1811" s="1">
        <v>99.017020606808003</v>
      </c>
      <c r="AG1811" s="1" t="str">
        <f>GERAL[[#This Row],[SIGLA]]&amp;GERAL[[#This Row],[CÓD]]</f>
        <v>ACSP_MT</v>
      </c>
      <c r="AH1811" s="1">
        <f ca="1">VLOOKUP(GERAL[[#This Row],[REF_NOTA]],BASE_NOTAS[],7,FALSE)</f>
        <v>74.326173349231283</v>
      </c>
      <c r="AI1811" s="31">
        <f ca="1">IF(GERAL[[#This Row],[Nota 2025]]="",0,GERAL[[#This Row],[Nota 2026]]-GERAL[[#This Row],[Nota 2025]])</f>
        <v>-24.690847257576721</v>
      </c>
    </row>
    <row r="1812" spans="1:35" ht="17" x14ac:dyDescent="0.35">
      <c r="A1812" s="2" t="s">
        <v>1</v>
      </c>
      <c r="B1812" s="2" t="s">
        <v>157</v>
      </c>
      <c r="C1812" s="2" t="s">
        <v>217</v>
      </c>
      <c r="D1812" s="15" t="s">
        <v>68</v>
      </c>
      <c r="E1812" s="2" t="s">
        <v>137</v>
      </c>
      <c r="F1812" s="2" t="str">
        <f>VLOOKUP(GERAL[[#This Row],[CÓD]],SEALL,6,FALSE)</f>
        <v>SG</v>
      </c>
      <c r="G181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1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1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12" s="2" t="str">
        <f>VLOOKUP(GERAL[[#This Row],[CÓD]],SEALL,4,FALSE)</f>
        <v>03</v>
      </c>
      <c r="K1812" s="2" t="str">
        <f>IF(ISERR(FIND("01",GERAL[[#This Row],[ODS]])),"NÃO","SIM")</f>
        <v>NÃO</v>
      </c>
      <c r="L1812" s="2" t="str">
        <f>IF(ISERR(FIND("02",GERAL[[#This Row],[ODS]])),"NÃO","SIM")</f>
        <v>NÃO</v>
      </c>
      <c r="M1812" s="2" t="str">
        <f>IF(ISERR(FIND("03",GERAL[[#This Row],[ODS]])),"NÃO","SIM")</f>
        <v>SIM</v>
      </c>
      <c r="N1812" s="2" t="str">
        <f>IF(ISERR(FIND("04",GERAL[[#This Row],[ODS]])),"NÃO","SIM")</f>
        <v>NÃO</v>
      </c>
      <c r="O1812" s="2" t="str">
        <f>IF(ISERR(FIND("05",GERAL[[#This Row],[ODS]])),"NÃO","SIM")</f>
        <v>NÃO</v>
      </c>
      <c r="P1812" s="2" t="str">
        <f>IF(ISERR(FIND("06",GERAL[[#This Row],[ODS]])),"NÃO","SIM")</f>
        <v>NÃO</v>
      </c>
      <c r="Q1812" s="2" t="str">
        <f>IF(ISERR(FIND("07",GERAL[[#This Row],[ODS]])),"NÃO","SIM")</f>
        <v>NÃO</v>
      </c>
      <c r="R1812" s="2" t="str">
        <f>IF(ISERR(FIND("08",GERAL[[#This Row],[ODS]])),"NÃO","SIM")</f>
        <v>NÃO</v>
      </c>
      <c r="S1812" s="2" t="str">
        <f>IF(ISERR(FIND("09",GERAL[[#This Row],[ODS]])),"NÃO","SIM")</f>
        <v>NÃO</v>
      </c>
      <c r="T1812" s="2" t="str">
        <f>IF(ISERR(FIND("10",GERAL[[#This Row],[ODS]])),"NÃO","SIM")</f>
        <v>NÃO</v>
      </c>
      <c r="U1812" s="2" t="str">
        <f>IF(ISERR(FIND("11",GERAL[[#This Row],[ODS]])),"NÃO","SIM")</f>
        <v>NÃO</v>
      </c>
      <c r="V1812" s="2" t="str">
        <f>IF(ISERR(FIND("12",GERAL[[#This Row],[ODS]])),"NÃO","SIM")</f>
        <v>NÃO</v>
      </c>
      <c r="W1812" s="2" t="str">
        <f>IF(ISERR(FIND("13",GERAL[[#This Row],[ODS]])),"NÃO","SIM")</f>
        <v>NÃO</v>
      </c>
      <c r="X1812" s="2" t="str">
        <f>IF(ISERR(FIND("14",GERAL[[#This Row],[ODS]])),"NÃO","SIM")</f>
        <v>NÃO</v>
      </c>
      <c r="Y1812" s="2" t="str">
        <f>IF(ISERR(FIND("15",GERAL[[#This Row],[ODS]])),"NÃO","SIM")</f>
        <v>NÃO</v>
      </c>
      <c r="Z1812" s="2" t="str">
        <f>IF(ISERR(FIND("16",GERAL[[#This Row],[ODS]])),"NÃO","SIM")</f>
        <v>NÃO</v>
      </c>
      <c r="AA1812" s="2" t="str">
        <f>IF(ISERR(FIND("17",GERAL[[#This Row],[ODS]])),"NÃO","SIM")</f>
        <v>NÃO</v>
      </c>
      <c r="AB1812" s="1">
        <v>55.627981179636713</v>
      </c>
      <c r="AC1812" s="1">
        <v>48.039631958966602</v>
      </c>
      <c r="AD1812" s="1">
        <v>60.810996174840668</v>
      </c>
      <c r="AE1812" s="1">
        <v>70.347601633704912</v>
      </c>
      <c r="AF1812" s="1">
        <v>65.20686456834693</v>
      </c>
      <c r="AG1812" s="1" t="str">
        <f>GERAL[[#This Row],[SIGLA]]&amp;GERAL[[#This Row],[CÓD]]</f>
        <v>ALSP_MT</v>
      </c>
      <c r="AH1812" s="1">
        <f ca="1">VLOOKUP(GERAL[[#This Row],[REF_NOTA]],BASE_NOTAS[],7,FALSE)</f>
        <v>51.817968420910802</v>
      </c>
      <c r="AI1812" s="31">
        <f ca="1">IF(GERAL[[#This Row],[Nota 2025]]="",0,GERAL[[#This Row],[Nota 2026]]-GERAL[[#This Row],[Nota 2025]])</f>
        <v>-13.388896147436128</v>
      </c>
    </row>
    <row r="1813" spans="1:35" ht="17" x14ac:dyDescent="0.35">
      <c r="A1813" s="2" t="s">
        <v>159</v>
      </c>
      <c r="B1813" s="2" t="s">
        <v>184</v>
      </c>
      <c r="C1813" s="2" t="s">
        <v>217</v>
      </c>
      <c r="D1813" s="15" t="s">
        <v>68</v>
      </c>
      <c r="E1813" s="2" t="s">
        <v>137</v>
      </c>
      <c r="F1813" s="2" t="str">
        <f>VLOOKUP(GERAL[[#This Row],[CÓD]],SEALL,6,FALSE)</f>
        <v>SG</v>
      </c>
      <c r="G181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1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1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13" s="2" t="str">
        <f>VLOOKUP(GERAL[[#This Row],[CÓD]],SEALL,4,FALSE)</f>
        <v>03</v>
      </c>
      <c r="K1813" s="2" t="str">
        <f>IF(ISERR(FIND("01",GERAL[[#This Row],[ODS]])),"NÃO","SIM")</f>
        <v>NÃO</v>
      </c>
      <c r="L1813" s="2" t="str">
        <f>IF(ISERR(FIND("02",GERAL[[#This Row],[ODS]])),"NÃO","SIM")</f>
        <v>NÃO</v>
      </c>
      <c r="M1813" s="2" t="str">
        <f>IF(ISERR(FIND("03",GERAL[[#This Row],[ODS]])),"NÃO","SIM")</f>
        <v>SIM</v>
      </c>
      <c r="N1813" s="2" t="str">
        <f>IF(ISERR(FIND("04",GERAL[[#This Row],[ODS]])),"NÃO","SIM")</f>
        <v>NÃO</v>
      </c>
      <c r="O1813" s="2" t="str">
        <f>IF(ISERR(FIND("05",GERAL[[#This Row],[ODS]])),"NÃO","SIM")</f>
        <v>NÃO</v>
      </c>
      <c r="P1813" s="2" t="str">
        <f>IF(ISERR(FIND("06",GERAL[[#This Row],[ODS]])),"NÃO","SIM")</f>
        <v>NÃO</v>
      </c>
      <c r="Q1813" s="2" t="str">
        <f>IF(ISERR(FIND("07",GERAL[[#This Row],[ODS]])),"NÃO","SIM")</f>
        <v>NÃO</v>
      </c>
      <c r="R1813" s="2" t="str">
        <f>IF(ISERR(FIND("08",GERAL[[#This Row],[ODS]])),"NÃO","SIM")</f>
        <v>NÃO</v>
      </c>
      <c r="S1813" s="2" t="str">
        <f>IF(ISERR(FIND("09",GERAL[[#This Row],[ODS]])),"NÃO","SIM")</f>
        <v>NÃO</v>
      </c>
      <c r="T1813" s="2" t="str">
        <f>IF(ISERR(FIND("10",GERAL[[#This Row],[ODS]])),"NÃO","SIM")</f>
        <v>NÃO</v>
      </c>
      <c r="U1813" s="2" t="str">
        <f>IF(ISERR(FIND("11",GERAL[[#This Row],[ODS]])),"NÃO","SIM")</f>
        <v>NÃO</v>
      </c>
      <c r="V1813" s="2" t="str">
        <f>IF(ISERR(FIND("12",GERAL[[#This Row],[ODS]])),"NÃO","SIM")</f>
        <v>NÃO</v>
      </c>
      <c r="W1813" s="2" t="str">
        <f>IF(ISERR(FIND("13",GERAL[[#This Row],[ODS]])),"NÃO","SIM")</f>
        <v>NÃO</v>
      </c>
      <c r="X1813" s="2" t="str">
        <f>IF(ISERR(FIND("14",GERAL[[#This Row],[ODS]])),"NÃO","SIM")</f>
        <v>NÃO</v>
      </c>
      <c r="Y1813" s="2" t="str">
        <f>IF(ISERR(FIND("15",GERAL[[#This Row],[ODS]])),"NÃO","SIM")</f>
        <v>NÃO</v>
      </c>
      <c r="Z1813" s="2" t="str">
        <f>IF(ISERR(FIND("16",GERAL[[#This Row],[ODS]])),"NÃO","SIM")</f>
        <v>NÃO</v>
      </c>
      <c r="AA1813" s="2" t="str">
        <f>IF(ISERR(FIND("17",GERAL[[#This Row],[ODS]])),"NÃO","SIM")</f>
        <v>NÃO</v>
      </c>
      <c r="AB1813" s="1">
        <v>94.498535819803564</v>
      </c>
      <c r="AC1813" s="1">
        <v>100</v>
      </c>
      <c r="AD1813" s="1">
        <v>89.290615131057692</v>
      </c>
      <c r="AE1813" s="1">
        <v>86.634555210756417</v>
      </c>
      <c r="AF1813" s="1">
        <v>97.476946098038852</v>
      </c>
      <c r="AG1813" s="1" t="str">
        <f>GERAL[[#This Row],[SIGLA]]&amp;GERAL[[#This Row],[CÓD]]</f>
        <v>APSP_MT</v>
      </c>
      <c r="AH1813" s="1">
        <f ca="1">VLOOKUP(GERAL[[#This Row],[REF_NOTA]],BASE_NOTAS[],7,FALSE)</f>
        <v>84.011027428442901</v>
      </c>
      <c r="AI1813" s="31">
        <f ca="1">IF(GERAL[[#This Row],[Nota 2025]]="",0,GERAL[[#This Row],[Nota 2026]]-GERAL[[#This Row],[Nota 2025]])</f>
        <v>-13.465918669595951</v>
      </c>
    </row>
    <row r="1814" spans="1:35" ht="17" x14ac:dyDescent="0.35">
      <c r="A1814" s="2" t="s">
        <v>155</v>
      </c>
      <c r="B1814" s="2" t="s">
        <v>158</v>
      </c>
      <c r="C1814" s="2" t="s">
        <v>217</v>
      </c>
      <c r="D1814" s="15" t="s">
        <v>68</v>
      </c>
      <c r="E1814" s="2" t="s">
        <v>137</v>
      </c>
      <c r="F1814" s="2" t="str">
        <f>VLOOKUP(GERAL[[#This Row],[CÓD]],SEALL,6,FALSE)</f>
        <v>SG</v>
      </c>
      <c r="G181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1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1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14" s="2" t="str">
        <f>VLOOKUP(GERAL[[#This Row],[CÓD]],SEALL,4,FALSE)</f>
        <v>03</v>
      </c>
      <c r="K1814" s="2" t="str">
        <f>IF(ISERR(FIND("01",GERAL[[#This Row],[ODS]])),"NÃO","SIM")</f>
        <v>NÃO</v>
      </c>
      <c r="L1814" s="2" t="str">
        <f>IF(ISERR(FIND("02",GERAL[[#This Row],[ODS]])),"NÃO","SIM")</f>
        <v>NÃO</v>
      </c>
      <c r="M1814" s="2" t="str">
        <f>IF(ISERR(FIND("03",GERAL[[#This Row],[ODS]])),"NÃO","SIM")</f>
        <v>SIM</v>
      </c>
      <c r="N1814" s="2" t="str">
        <f>IF(ISERR(FIND("04",GERAL[[#This Row],[ODS]])),"NÃO","SIM")</f>
        <v>NÃO</v>
      </c>
      <c r="O1814" s="2" t="str">
        <f>IF(ISERR(FIND("05",GERAL[[#This Row],[ODS]])),"NÃO","SIM")</f>
        <v>NÃO</v>
      </c>
      <c r="P1814" s="2" t="str">
        <f>IF(ISERR(FIND("06",GERAL[[#This Row],[ODS]])),"NÃO","SIM")</f>
        <v>NÃO</v>
      </c>
      <c r="Q1814" s="2" t="str">
        <f>IF(ISERR(FIND("07",GERAL[[#This Row],[ODS]])),"NÃO","SIM")</f>
        <v>NÃO</v>
      </c>
      <c r="R1814" s="2" t="str">
        <f>IF(ISERR(FIND("08",GERAL[[#This Row],[ODS]])),"NÃO","SIM")</f>
        <v>NÃO</v>
      </c>
      <c r="S1814" s="2" t="str">
        <f>IF(ISERR(FIND("09",GERAL[[#This Row],[ODS]])),"NÃO","SIM")</f>
        <v>NÃO</v>
      </c>
      <c r="T1814" s="2" t="str">
        <f>IF(ISERR(FIND("10",GERAL[[#This Row],[ODS]])),"NÃO","SIM")</f>
        <v>NÃO</v>
      </c>
      <c r="U1814" s="2" t="str">
        <f>IF(ISERR(FIND("11",GERAL[[#This Row],[ODS]])),"NÃO","SIM")</f>
        <v>NÃO</v>
      </c>
      <c r="V1814" s="2" t="str">
        <f>IF(ISERR(FIND("12",GERAL[[#This Row],[ODS]])),"NÃO","SIM")</f>
        <v>NÃO</v>
      </c>
      <c r="W1814" s="2" t="str">
        <f>IF(ISERR(FIND("13",GERAL[[#This Row],[ODS]])),"NÃO","SIM")</f>
        <v>NÃO</v>
      </c>
      <c r="X1814" s="2" t="str">
        <f>IF(ISERR(FIND("14",GERAL[[#This Row],[ODS]])),"NÃO","SIM")</f>
        <v>NÃO</v>
      </c>
      <c r="Y1814" s="2" t="str">
        <f>IF(ISERR(FIND("15",GERAL[[#This Row],[ODS]])),"NÃO","SIM")</f>
        <v>NÃO</v>
      </c>
      <c r="Z1814" s="2" t="str">
        <f>IF(ISERR(FIND("16",GERAL[[#This Row],[ODS]])),"NÃO","SIM")</f>
        <v>NÃO</v>
      </c>
      <c r="AA1814" s="2" t="str">
        <f>IF(ISERR(FIND("17",GERAL[[#This Row],[ODS]])),"NÃO","SIM")</f>
        <v>NÃO</v>
      </c>
      <c r="AB1814" s="1">
        <v>96.048852839600443</v>
      </c>
      <c r="AC1814" s="1">
        <v>93.929460405153591</v>
      </c>
      <c r="AD1814" s="1">
        <v>100</v>
      </c>
      <c r="AE1814" s="1">
        <v>99.219564125637788</v>
      </c>
      <c r="AF1814" s="1">
        <v>100</v>
      </c>
      <c r="AG1814" s="1" t="str">
        <f>GERAL[[#This Row],[SIGLA]]&amp;GERAL[[#This Row],[CÓD]]</f>
        <v>AMSP_MT</v>
      </c>
      <c r="AH1814" s="1">
        <f ca="1">VLOOKUP(GERAL[[#This Row],[REF_NOTA]],BASE_NOTAS[],7,FALSE)</f>
        <v>82.808580987895553</v>
      </c>
      <c r="AI1814" s="31">
        <f ca="1">IF(GERAL[[#This Row],[Nota 2025]]="",0,GERAL[[#This Row],[Nota 2026]]-GERAL[[#This Row],[Nota 2025]])</f>
        <v>-17.191419012104447</v>
      </c>
    </row>
    <row r="1815" spans="1:35" ht="17" x14ac:dyDescent="0.35">
      <c r="A1815" s="2" t="s">
        <v>160</v>
      </c>
      <c r="B1815" s="2" t="s">
        <v>187</v>
      </c>
      <c r="C1815" s="2" t="s">
        <v>217</v>
      </c>
      <c r="D1815" s="15" t="s">
        <v>68</v>
      </c>
      <c r="E1815" s="2" t="s">
        <v>137</v>
      </c>
      <c r="F1815" s="2" t="str">
        <f>VLOOKUP(GERAL[[#This Row],[CÓD]],SEALL,6,FALSE)</f>
        <v>SG</v>
      </c>
      <c r="G181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1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1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15" s="2" t="str">
        <f>VLOOKUP(GERAL[[#This Row],[CÓD]],SEALL,4,FALSE)</f>
        <v>03</v>
      </c>
      <c r="K1815" s="2" t="str">
        <f>IF(ISERR(FIND("01",GERAL[[#This Row],[ODS]])),"NÃO","SIM")</f>
        <v>NÃO</v>
      </c>
      <c r="L1815" s="2" t="str">
        <f>IF(ISERR(FIND("02",GERAL[[#This Row],[ODS]])),"NÃO","SIM")</f>
        <v>NÃO</v>
      </c>
      <c r="M1815" s="2" t="str">
        <f>IF(ISERR(FIND("03",GERAL[[#This Row],[ODS]])),"NÃO","SIM")</f>
        <v>SIM</v>
      </c>
      <c r="N1815" s="2" t="str">
        <f>IF(ISERR(FIND("04",GERAL[[#This Row],[ODS]])),"NÃO","SIM")</f>
        <v>NÃO</v>
      </c>
      <c r="O1815" s="2" t="str">
        <f>IF(ISERR(FIND("05",GERAL[[#This Row],[ODS]])),"NÃO","SIM")</f>
        <v>NÃO</v>
      </c>
      <c r="P1815" s="2" t="str">
        <f>IF(ISERR(FIND("06",GERAL[[#This Row],[ODS]])),"NÃO","SIM")</f>
        <v>NÃO</v>
      </c>
      <c r="Q1815" s="2" t="str">
        <f>IF(ISERR(FIND("07",GERAL[[#This Row],[ODS]])),"NÃO","SIM")</f>
        <v>NÃO</v>
      </c>
      <c r="R1815" s="2" t="str">
        <f>IF(ISERR(FIND("08",GERAL[[#This Row],[ODS]])),"NÃO","SIM")</f>
        <v>NÃO</v>
      </c>
      <c r="S1815" s="2" t="str">
        <f>IF(ISERR(FIND("09",GERAL[[#This Row],[ODS]])),"NÃO","SIM")</f>
        <v>NÃO</v>
      </c>
      <c r="T1815" s="2" t="str">
        <f>IF(ISERR(FIND("10",GERAL[[#This Row],[ODS]])),"NÃO","SIM")</f>
        <v>NÃO</v>
      </c>
      <c r="U1815" s="2" t="str">
        <f>IF(ISERR(FIND("11",GERAL[[#This Row],[ODS]])),"NÃO","SIM")</f>
        <v>NÃO</v>
      </c>
      <c r="V1815" s="2" t="str">
        <f>IF(ISERR(FIND("12",GERAL[[#This Row],[ODS]])),"NÃO","SIM")</f>
        <v>NÃO</v>
      </c>
      <c r="W1815" s="2" t="str">
        <f>IF(ISERR(FIND("13",GERAL[[#This Row],[ODS]])),"NÃO","SIM")</f>
        <v>NÃO</v>
      </c>
      <c r="X1815" s="2" t="str">
        <f>IF(ISERR(FIND("14",GERAL[[#This Row],[ODS]])),"NÃO","SIM")</f>
        <v>NÃO</v>
      </c>
      <c r="Y1815" s="2" t="str">
        <f>IF(ISERR(FIND("15",GERAL[[#This Row],[ODS]])),"NÃO","SIM")</f>
        <v>NÃO</v>
      </c>
      <c r="Z1815" s="2" t="str">
        <f>IF(ISERR(FIND("16",GERAL[[#This Row],[ODS]])),"NÃO","SIM")</f>
        <v>NÃO</v>
      </c>
      <c r="AA1815" s="2" t="str">
        <f>IF(ISERR(FIND("17",GERAL[[#This Row],[ODS]])),"NÃO","SIM")</f>
        <v>NÃO</v>
      </c>
      <c r="AB1815" s="1">
        <v>68.142767927273795</v>
      </c>
      <c r="AC1815" s="1">
        <v>68.38623533616888</v>
      </c>
      <c r="AD1815" s="1">
        <v>76.531710945920963</v>
      </c>
      <c r="AE1815" s="1">
        <v>74.101091627055041</v>
      </c>
      <c r="AF1815" s="1">
        <v>66.396268984524937</v>
      </c>
      <c r="AG1815" s="1" t="str">
        <f>GERAL[[#This Row],[SIGLA]]&amp;GERAL[[#This Row],[CÓD]]</f>
        <v>BASP_MT</v>
      </c>
      <c r="AH1815" s="1">
        <f ca="1">VLOOKUP(GERAL[[#This Row],[REF_NOTA]],BASE_NOTAS[],7,FALSE)</f>
        <v>60.458839728889537</v>
      </c>
      <c r="AI1815" s="31">
        <f ca="1">IF(GERAL[[#This Row],[Nota 2025]]="",0,GERAL[[#This Row],[Nota 2026]]-GERAL[[#This Row],[Nota 2025]])</f>
        <v>-5.9374292556354007</v>
      </c>
    </row>
    <row r="1816" spans="1:35" ht="17" x14ac:dyDescent="0.35">
      <c r="A1816" s="2" t="s">
        <v>161</v>
      </c>
      <c r="B1816" s="2" t="s">
        <v>188</v>
      </c>
      <c r="C1816" s="2" t="s">
        <v>217</v>
      </c>
      <c r="D1816" s="15" t="s">
        <v>68</v>
      </c>
      <c r="E1816" s="2" t="s">
        <v>137</v>
      </c>
      <c r="F1816" s="2" t="str">
        <f>VLOOKUP(GERAL[[#This Row],[CÓD]],SEALL,6,FALSE)</f>
        <v>SG</v>
      </c>
      <c r="G181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1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1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16" s="2" t="str">
        <f>VLOOKUP(GERAL[[#This Row],[CÓD]],SEALL,4,FALSE)</f>
        <v>03</v>
      </c>
      <c r="K1816" s="2" t="str">
        <f>IF(ISERR(FIND("01",GERAL[[#This Row],[ODS]])),"NÃO","SIM")</f>
        <v>NÃO</v>
      </c>
      <c r="L1816" s="2" t="str">
        <f>IF(ISERR(FIND("02",GERAL[[#This Row],[ODS]])),"NÃO","SIM")</f>
        <v>NÃO</v>
      </c>
      <c r="M1816" s="2" t="str">
        <f>IF(ISERR(FIND("03",GERAL[[#This Row],[ODS]])),"NÃO","SIM")</f>
        <v>SIM</v>
      </c>
      <c r="N1816" s="2" t="str">
        <f>IF(ISERR(FIND("04",GERAL[[#This Row],[ODS]])),"NÃO","SIM")</f>
        <v>NÃO</v>
      </c>
      <c r="O1816" s="2" t="str">
        <f>IF(ISERR(FIND("05",GERAL[[#This Row],[ODS]])),"NÃO","SIM")</f>
        <v>NÃO</v>
      </c>
      <c r="P1816" s="2" t="str">
        <f>IF(ISERR(FIND("06",GERAL[[#This Row],[ODS]])),"NÃO","SIM")</f>
        <v>NÃO</v>
      </c>
      <c r="Q1816" s="2" t="str">
        <f>IF(ISERR(FIND("07",GERAL[[#This Row],[ODS]])),"NÃO","SIM")</f>
        <v>NÃO</v>
      </c>
      <c r="R1816" s="2" t="str">
        <f>IF(ISERR(FIND("08",GERAL[[#This Row],[ODS]])),"NÃO","SIM")</f>
        <v>NÃO</v>
      </c>
      <c r="S1816" s="2" t="str">
        <f>IF(ISERR(FIND("09",GERAL[[#This Row],[ODS]])),"NÃO","SIM")</f>
        <v>NÃO</v>
      </c>
      <c r="T1816" s="2" t="str">
        <f>IF(ISERR(FIND("10",GERAL[[#This Row],[ODS]])),"NÃO","SIM")</f>
        <v>NÃO</v>
      </c>
      <c r="U1816" s="2" t="str">
        <f>IF(ISERR(FIND("11",GERAL[[#This Row],[ODS]])),"NÃO","SIM")</f>
        <v>NÃO</v>
      </c>
      <c r="V1816" s="2" t="str">
        <f>IF(ISERR(FIND("12",GERAL[[#This Row],[ODS]])),"NÃO","SIM")</f>
        <v>NÃO</v>
      </c>
      <c r="W1816" s="2" t="str">
        <f>IF(ISERR(FIND("13",GERAL[[#This Row],[ODS]])),"NÃO","SIM")</f>
        <v>NÃO</v>
      </c>
      <c r="X1816" s="2" t="str">
        <f>IF(ISERR(FIND("14",GERAL[[#This Row],[ODS]])),"NÃO","SIM")</f>
        <v>NÃO</v>
      </c>
      <c r="Y1816" s="2" t="str">
        <f>IF(ISERR(FIND("15",GERAL[[#This Row],[ODS]])),"NÃO","SIM")</f>
        <v>NÃO</v>
      </c>
      <c r="Z1816" s="2" t="str">
        <f>IF(ISERR(FIND("16",GERAL[[#This Row],[ODS]])),"NÃO","SIM")</f>
        <v>NÃO</v>
      </c>
      <c r="AA1816" s="2" t="str">
        <f>IF(ISERR(FIND("17",GERAL[[#This Row],[ODS]])),"NÃO","SIM")</f>
        <v>NÃO</v>
      </c>
      <c r="AB1816" s="1">
        <v>71.414566929659117</v>
      </c>
      <c r="AC1816" s="1">
        <v>73.385228980226287</v>
      </c>
      <c r="AD1816" s="1">
        <v>82.942455908126803</v>
      </c>
      <c r="AE1816" s="1">
        <v>80.215160314268658</v>
      </c>
      <c r="AF1816" s="1">
        <v>82.453147759967294</v>
      </c>
      <c r="AG1816" s="1" t="str">
        <f>GERAL[[#This Row],[SIGLA]]&amp;GERAL[[#This Row],[CÓD]]</f>
        <v>CESP_MT</v>
      </c>
      <c r="AH1816" s="1">
        <f ca="1">VLOOKUP(GERAL[[#This Row],[REF_NOTA]],BASE_NOTAS[],7,FALSE)</f>
        <v>74.001514005382433</v>
      </c>
      <c r="AI1816" s="31">
        <f ca="1">IF(GERAL[[#This Row],[Nota 2025]]="",0,GERAL[[#This Row],[Nota 2026]]-GERAL[[#This Row],[Nota 2025]])</f>
        <v>-8.4516337545848614</v>
      </c>
    </row>
    <row r="1817" spans="1:35" ht="17" x14ac:dyDescent="0.35">
      <c r="A1817" s="2" t="s">
        <v>162</v>
      </c>
      <c r="B1817" s="2" t="s">
        <v>189</v>
      </c>
      <c r="C1817" s="2" t="s">
        <v>217</v>
      </c>
      <c r="D1817" s="15" t="s">
        <v>68</v>
      </c>
      <c r="E1817" s="2" t="s">
        <v>137</v>
      </c>
      <c r="F1817" s="2" t="str">
        <f>VLOOKUP(GERAL[[#This Row],[CÓD]],SEALL,6,FALSE)</f>
        <v>SG</v>
      </c>
      <c r="G181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1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1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17" s="2" t="str">
        <f>VLOOKUP(GERAL[[#This Row],[CÓD]],SEALL,4,FALSE)</f>
        <v>03</v>
      </c>
      <c r="K1817" s="2" t="str">
        <f>IF(ISERR(FIND("01",GERAL[[#This Row],[ODS]])),"NÃO","SIM")</f>
        <v>NÃO</v>
      </c>
      <c r="L1817" s="2" t="str">
        <f>IF(ISERR(FIND("02",GERAL[[#This Row],[ODS]])),"NÃO","SIM")</f>
        <v>NÃO</v>
      </c>
      <c r="M1817" s="2" t="str">
        <f>IF(ISERR(FIND("03",GERAL[[#This Row],[ODS]])),"NÃO","SIM")</f>
        <v>SIM</v>
      </c>
      <c r="N1817" s="2" t="str">
        <f>IF(ISERR(FIND("04",GERAL[[#This Row],[ODS]])),"NÃO","SIM")</f>
        <v>NÃO</v>
      </c>
      <c r="O1817" s="2" t="str">
        <f>IF(ISERR(FIND("05",GERAL[[#This Row],[ODS]])),"NÃO","SIM")</f>
        <v>NÃO</v>
      </c>
      <c r="P1817" s="2" t="str">
        <f>IF(ISERR(FIND("06",GERAL[[#This Row],[ODS]])),"NÃO","SIM")</f>
        <v>NÃO</v>
      </c>
      <c r="Q1817" s="2" t="str">
        <f>IF(ISERR(FIND("07",GERAL[[#This Row],[ODS]])),"NÃO","SIM")</f>
        <v>NÃO</v>
      </c>
      <c r="R1817" s="2" t="str">
        <f>IF(ISERR(FIND("08",GERAL[[#This Row],[ODS]])),"NÃO","SIM")</f>
        <v>NÃO</v>
      </c>
      <c r="S1817" s="2" t="str">
        <f>IF(ISERR(FIND("09",GERAL[[#This Row],[ODS]])),"NÃO","SIM")</f>
        <v>NÃO</v>
      </c>
      <c r="T1817" s="2" t="str">
        <f>IF(ISERR(FIND("10",GERAL[[#This Row],[ODS]])),"NÃO","SIM")</f>
        <v>NÃO</v>
      </c>
      <c r="U1817" s="2" t="str">
        <f>IF(ISERR(FIND("11",GERAL[[#This Row],[ODS]])),"NÃO","SIM")</f>
        <v>NÃO</v>
      </c>
      <c r="V1817" s="2" t="str">
        <f>IF(ISERR(FIND("12",GERAL[[#This Row],[ODS]])),"NÃO","SIM")</f>
        <v>NÃO</v>
      </c>
      <c r="W1817" s="2" t="str">
        <f>IF(ISERR(FIND("13",GERAL[[#This Row],[ODS]])),"NÃO","SIM")</f>
        <v>NÃO</v>
      </c>
      <c r="X1817" s="2" t="str">
        <f>IF(ISERR(FIND("14",GERAL[[#This Row],[ODS]])),"NÃO","SIM")</f>
        <v>NÃO</v>
      </c>
      <c r="Y1817" s="2" t="str">
        <f>IF(ISERR(FIND("15",GERAL[[#This Row],[ODS]])),"NÃO","SIM")</f>
        <v>NÃO</v>
      </c>
      <c r="Z1817" s="2" t="str">
        <f>IF(ISERR(FIND("16",GERAL[[#This Row],[ODS]])),"NÃO","SIM")</f>
        <v>NÃO</v>
      </c>
      <c r="AA1817" s="2" t="str">
        <f>IF(ISERR(FIND("17",GERAL[[#This Row],[ODS]])),"NÃO","SIM")</f>
        <v>NÃO</v>
      </c>
      <c r="AB1817" s="1">
        <v>88.441396311833145</v>
      </c>
      <c r="AC1817" s="1">
        <v>89.057571714516271</v>
      </c>
      <c r="AD1817" s="1">
        <v>98.283180836213688</v>
      </c>
      <c r="AE1817" s="1">
        <v>94.619911043022427</v>
      </c>
      <c r="AF1817" s="1">
        <v>98.996167267212911</v>
      </c>
      <c r="AG1817" s="1" t="str">
        <f>GERAL[[#This Row],[SIGLA]]&amp;GERAL[[#This Row],[CÓD]]</f>
        <v>DFSP_MT</v>
      </c>
      <c r="AH1817" s="1">
        <f ca="1">VLOOKUP(GERAL[[#This Row],[REF_NOTA]],BASE_NOTAS[],7,FALSE)</f>
        <v>90.665063821471676</v>
      </c>
      <c r="AI1817" s="31">
        <f ca="1">IF(GERAL[[#This Row],[Nota 2025]]="",0,GERAL[[#This Row],[Nota 2026]]-GERAL[[#This Row],[Nota 2025]])</f>
        <v>-8.3311034457412347</v>
      </c>
    </row>
    <row r="1818" spans="1:35" ht="17" x14ac:dyDescent="0.35">
      <c r="A1818" s="2" t="s">
        <v>163</v>
      </c>
      <c r="B1818" s="2" t="s">
        <v>183</v>
      </c>
      <c r="C1818" s="2" t="s">
        <v>217</v>
      </c>
      <c r="D1818" s="15" t="s">
        <v>68</v>
      </c>
      <c r="E1818" s="2" t="s">
        <v>137</v>
      </c>
      <c r="F1818" s="2" t="str">
        <f>VLOOKUP(GERAL[[#This Row],[CÓD]],SEALL,6,FALSE)</f>
        <v>SG</v>
      </c>
      <c r="G181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1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1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18" s="2" t="str">
        <f>VLOOKUP(GERAL[[#This Row],[CÓD]],SEALL,4,FALSE)</f>
        <v>03</v>
      </c>
      <c r="K1818" s="2" t="str">
        <f>IF(ISERR(FIND("01",GERAL[[#This Row],[ODS]])),"NÃO","SIM")</f>
        <v>NÃO</v>
      </c>
      <c r="L1818" s="2" t="str">
        <f>IF(ISERR(FIND("02",GERAL[[#This Row],[ODS]])),"NÃO","SIM")</f>
        <v>NÃO</v>
      </c>
      <c r="M1818" s="2" t="str">
        <f>IF(ISERR(FIND("03",GERAL[[#This Row],[ODS]])),"NÃO","SIM")</f>
        <v>SIM</v>
      </c>
      <c r="N1818" s="2" t="str">
        <f>IF(ISERR(FIND("04",GERAL[[#This Row],[ODS]])),"NÃO","SIM")</f>
        <v>NÃO</v>
      </c>
      <c r="O1818" s="2" t="str">
        <f>IF(ISERR(FIND("05",GERAL[[#This Row],[ODS]])),"NÃO","SIM")</f>
        <v>NÃO</v>
      </c>
      <c r="P1818" s="2" t="str">
        <f>IF(ISERR(FIND("06",GERAL[[#This Row],[ODS]])),"NÃO","SIM")</f>
        <v>NÃO</v>
      </c>
      <c r="Q1818" s="2" t="str">
        <f>IF(ISERR(FIND("07",GERAL[[#This Row],[ODS]])),"NÃO","SIM")</f>
        <v>NÃO</v>
      </c>
      <c r="R1818" s="2" t="str">
        <f>IF(ISERR(FIND("08",GERAL[[#This Row],[ODS]])),"NÃO","SIM")</f>
        <v>NÃO</v>
      </c>
      <c r="S1818" s="2" t="str">
        <f>IF(ISERR(FIND("09",GERAL[[#This Row],[ODS]])),"NÃO","SIM")</f>
        <v>NÃO</v>
      </c>
      <c r="T1818" s="2" t="str">
        <f>IF(ISERR(FIND("10",GERAL[[#This Row],[ODS]])),"NÃO","SIM")</f>
        <v>NÃO</v>
      </c>
      <c r="U1818" s="2" t="str">
        <f>IF(ISERR(FIND("11",GERAL[[#This Row],[ODS]])),"NÃO","SIM")</f>
        <v>NÃO</v>
      </c>
      <c r="V1818" s="2" t="str">
        <f>IF(ISERR(FIND("12",GERAL[[#This Row],[ODS]])),"NÃO","SIM")</f>
        <v>NÃO</v>
      </c>
      <c r="W1818" s="2" t="str">
        <f>IF(ISERR(FIND("13",GERAL[[#This Row],[ODS]])),"NÃO","SIM")</f>
        <v>NÃO</v>
      </c>
      <c r="X1818" s="2" t="str">
        <f>IF(ISERR(FIND("14",GERAL[[#This Row],[ODS]])),"NÃO","SIM")</f>
        <v>NÃO</v>
      </c>
      <c r="Y1818" s="2" t="str">
        <f>IF(ISERR(FIND("15",GERAL[[#This Row],[ODS]])),"NÃO","SIM")</f>
        <v>NÃO</v>
      </c>
      <c r="Z1818" s="2" t="str">
        <f>IF(ISERR(FIND("16",GERAL[[#This Row],[ODS]])),"NÃO","SIM")</f>
        <v>NÃO</v>
      </c>
      <c r="AA1818" s="2" t="str">
        <f>IF(ISERR(FIND("17",GERAL[[#This Row],[ODS]])),"NÃO","SIM")</f>
        <v>NÃO</v>
      </c>
      <c r="AB1818" s="1">
        <v>52.584062176838998</v>
      </c>
      <c r="AC1818" s="1">
        <v>54.65404835125215</v>
      </c>
      <c r="AD1818" s="1">
        <v>58.428214479317518</v>
      </c>
      <c r="AE1818" s="1">
        <v>58.56733810303664</v>
      </c>
      <c r="AF1818" s="1">
        <v>60.869096904358841</v>
      </c>
      <c r="AG1818" s="1" t="str">
        <f>GERAL[[#This Row],[SIGLA]]&amp;GERAL[[#This Row],[CÓD]]</f>
        <v>ESSP_MT</v>
      </c>
      <c r="AH1818" s="1">
        <f ca="1">VLOOKUP(GERAL[[#This Row],[REF_NOTA]],BASE_NOTAS[],7,FALSE)</f>
        <v>50.372854059875337</v>
      </c>
      <c r="AI1818" s="31">
        <f ca="1">IF(GERAL[[#This Row],[Nota 2025]]="",0,GERAL[[#This Row],[Nota 2026]]-GERAL[[#This Row],[Nota 2025]])</f>
        <v>-10.496242844483504</v>
      </c>
    </row>
    <row r="1819" spans="1:35" ht="17" x14ac:dyDescent="0.35">
      <c r="A1819" s="2" t="s">
        <v>164</v>
      </c>
      <c r="B1819" s="2" t="s">
        <v>190</v>
      </c>
      <c r="C1819" s="2" t="s">
        <v>217</v>
      </c>
      <c r="D1819" s="15" t="s">
        <v>68</v>
      </c>
      <c r="E1819" s="2" t="s">
        <v>137</v>
      </c>
      <c r="F1819" s="2" t="str">
        <f>VLOOKUP(GERAL[[#This Row],[CÓD]],SEALL,6,FALSE)</f>
        <v>SG</v>
      </c>
      <c r="G181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1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1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19" s="2" t="str">
        <f>VLOOKUP(GERAL[[#This Row],[CÓD]],SEALL,4,FALSE)</f>
        <v>03</v>
      </c>
      <c r="K1819" s="2" t="str">
        <f>IF(ISERR(FIND("01",GERAL[[#This Row],[ODS]])),"NÃO","SIM")</f>
        <v>NÃO</v>
      </c>
      <c r="L1819" s="2" t="str">
        <f>IF(ISERR(FIND("02",GERAL[[#This Row],[ODS]])),"NÃO","SIM")</f>
        <v>NÃO</v>
      </c>
      <c r="M1819" s="2" t="str">
        <f>IF(ISERR(FIND("03",GERAL[[#This Row],[ODS]])),"NÃO","SIM")</f>
        <v>SIM</v>
      </c>
      <c r="N1819" s="2" t="str">
        <f>IF(ISERR(FIND("04",GERAL[[#This Row],[ODS]])),"NÃO","SIM")</f>
        <v>NÃO</v>
      </c>
      <c r="O1819" s="2" t="str">
        <f>IF(ISERR(FIND("05",GERAL[[#This Row],[ODS]])),"NÃO","SIM")</f>
        <v>NÃO</v>
      </c>
      <c r="P1819" s="2" t="str">
        <f>IF(ISERR(FIND("06",GERAL[[#This Row],[ODS]])),"NÃO","SIM")</f>
        <v>NÃO</v>
      </c>
      <c r="Q1819" s="2" t="str">
        <f>IF(ISERR(FIND("07",GERAL[[#This Row],[ODS]])),"NÃO","SIM")</f>
        <v>NÃO</v>
      </c>
      <c r="R1819" s="2" t="str">
        <f>IF(ISERR(FIND("08",GERAL[[#This Row],[ODS]])),"NÃO","SIM")</f>
        <v>NÃO</v>
      </c>
      <c r="S1819" s="2" t="str">
        <f>IF(ISERR(FIND("09",GERAL[[#This Row],[ODS]])),"NÃO","SIM")</f>
        <v>NÃO</v>
      </c>
      <c r="T1819" s="2" t="str">
        <f>IF(ISERR(FIND("10",GERAL[[#This Row],[ODS]])),"NÃO","SIM")</f>
        <v>NÃO</v>
      </c>
      <c r="U1819" s="2" t="str">
        <f>IF(ISERR(FIND("11",GERAL[[#This Row],[ODS]])),"NÃO","SIM")</f>
        <v>NÃO</v>
      </c>
      <c r="V1819" s="2" t="str">
        <f>IF(ISERR(FIND("12",GERAL[[#This Row],[ODS]])),"NÃO","SIM")</f>
        <v>NÃO</v>
      </c>
      <c r="W1819" s="2" t="str">
        <f>IF(ISERR(FIND("13",GERAL[[#This Row],[ODS]])),"NÃO","SIM")</f>
        <v>NÃO</v>
      </c>
      <c r="X1819" s="2" t="str">
        <f>IF(ISERR(FIND("14",GERAL[[#This Row],[ODS]])),"NÃO","SIM")</f>
        <v>NÃO</v>
      </c>
      <c r="Y1819" s="2" t="str">
        <f>IF(ISERR(FIND("15",GERAL[[#This Row],[ODS]])),"NÃO","SIM")</f>
        <v>NÃO</v>
      </c>
      <c r="Z1819" s="2" t="str">
        <f>IF(ISERR(FIND("16",GERAL[[#This Row],[ODS]])),"NÃO","SIM")</f>
        <v>NÃO</v>
      </c>
      <c r="AA1819" s="2" t="str">
        <f>IF(ISERR(FIND("17",GERAL[[#This Row],[ODS]])),"NÃO","SIM")</f>
        <v>NÃO</v>
      </c>
      <c r="AB1819" s="1">
        <v>42.765226301154428</v>
      </c>
      <c r="AC1819" s="1">
        <v>39.782717106535081</v>
      </c>
      <c r="AD1819" s="1">
        <v>48.689702337290306</v>
      </c>
      <c r="AE1819" s="1">
        <v>46.52066847413834</v>
      </c>
      <c r="AF1819" s="1">
        <v>49.740909693020228</v>
      </c>
      <c r="AG1819" s="1" t="str">
        <f>GERAL[[#This Row],[SIGLA]]&amp;GERAL[[#This Row],[CÓD]]</f>
        <v>GOSP_MT</v>
      </c>
      <c r="AH1819" s="1">
        <f ca="1">VLOOKUP(GERAL[[#This Row],[REF_NOTA]],BASE_NOTAS[],7,FALSE)</f>
        <v>46.108268589864267</v>
      </c>
      <c r="AI1819" s="31">
        <f ca="1">IF(GERAL[[#This Row],[Nota 2025]]="",0,GERAL[[#This Row],[Nota 2026]]-GERAL[[#This Row],[Nota 2025]])</f>
        <v>-3.6326411031559616</v>
      </c>
    </row>
    <row r="1820" spans="1:35" ht="17" x14ac:dyDescent="0.35">
      <c r="A1820" s="2" t="s">
        <v>165</v>
      </c>
      <c r="B1820" s="2" t="s">
        <v>191</v>
      </c>
      <c r="C1820" s="2" t="s">
        <v>217</v>
      </c>
      <c r="D1820" s="15" t="s">
        <v>68</v>
      </c>
      <c r="E1820" s="2" t="s">
        <v>137</v>
      </c>
      <c r="F1820" s="2" t="str">
        <f>VLOOKUP(GERAL[[#This Row],[CÓD]],SEALL,6,FALSE)</f>
        <v>SG</v>
      </c>
      <c r="G182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2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2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20" s="2" t="str">
        <f>VLOOKUP(GERAL[[#This Row],[CÓD]],SEALL,4,FALSE)</f>
        <v>03</v>
      </c>
      <c r="K1820" s="2" t="str">
        <f>IF(ISERR(FIND("01",GERAL[[#This Row],[ODS]])),"NÃO","SIM")</f>
        <v>NÃO</v>
      </c>
      <c r="L1820" s="2" t="str">
        <f>IF(ISERR(FIND("02",GERAL[[#This Row],[ODS]])),"NÃO","SIM")</f>
        <v>NÃO</v>
      </c>
      <c r="M1820" s="2" t="str">
        <f>IF(ISERR(FIND("03",GERAL[[#This Row],[ODS]])),"NÃO","SIM")</f>
        <v>SIM</v>
      </c>
      <c r="N1820" s="2" t="str">
        <f>IF(ISERR(FIND("04",GERAL[[#This Row],[ODS]])),"NÃO","SIM")</f>
        <v>NÃO</v>
      </c>
      <c r="O1820" s="2" t="str">
        <f>IF(ISERR(FIND("05",GERAL[[#This Row],[ODS]])),"NÃO","SIM")</f>
        <v>NÃO</v>
      </c>
      <c r="P1820" s="2" t="str">
        <f>IF(ISERR(FIND("06",GERAL[[#This Row],[ODS]])),"NÃO","SIM")</f>
        <v>NÃO</v>
      </c>
      <c r="Q1820" s="2" t="str">
        <f>IF(ISERR(FIND("07",GERAL[[#This Row],[ODS]])),"NÃO","SIM")</f>
        <v>NÃO</v>
      </c>
      <c r="R1820" s="2" t="str">
        <f>IF(ISERR(FIND("08",GERAL[[#This Row],[ODS]])),"NÃO","SIM")</f>
        <v>NÃO</v>
      </c>
      <c r="S1820" s="2" t="str">
        <f>IF(ISERR(FIND("09",GERAL[[#This Row],[ODS]])),"NÃO","SIM")</f>
        <v>NÃO</v>
      </c>
      <c r="T1820" s="2" t="str">
        <f>IF(ISERR(FIND("10",GERAL[[#This Row],[ODS]])),"NÃO","SIM")</f>
        <v>NÃO</v>
      </c>
      <c r="U1820" s="2" t="str">
        <f>IF(ISERR(FIND("11",GERAL[[#This Row],[ODS]])),"NÃO","SIM")</f>
        <v>NÃO</v>
      </c>
      <c r="V1820" s="2" t="str">
        <f>IF(ISERR(FIND("12",GERAL[[#This Row],[ODS]])),"NÃO","SIM")</f>
        <v>NÃO</v>
      </c>
      <c r="W1820" s="2" t="str">
        <f>IF(ISERR(FIND("13",GERAL[[#This Row],[ODS]])),"NÃO","SIM")</f>
        <v>NÃO</v>
      </c>
      <c r="X1820" s="2" t="str">
        <f>IF(ISERR(FIND("14",GERAL[[#This Row],[ODS]])),"NÃO","SIM")</f>
        <v>NÃO</v>
      </c>
      <c r="Y1820" s="2" t="str">
        <f>IF(ISERR(FIND("15",GERAL[[#This Row],[ODS]])),"NÃO","SIM")</f>
        <v>NÃO</v>
      </c>
      <c r="Z1820" s="2" t="str">
        <f>IF(ISERR(FIND("16",GERAL[[#This Row],[ODS]])),"NÃO","SIM")</f>
        <v>NÃO</v>
      </c>
      <c r="AA1820" s="2" t="str">
        <f>IF(ISERR(FIND("17",GERAL[[#This Row],[ODS]])),"NÃO","SIM")</f>
        <v>NÃO</v>
      </c>
      <c r="AB1820" s="1">
        <v>56.892593879341007</v>
      </c>
      <c r="AC1820" s="1">
        <v>50.455497552169845</v>
      </c>
      <c r="AD1820" s="1">
        <v>60.474496009241946</v>
      </c>
      <c r="AE1820" s="1">
        <v>65.189025877753693</v>
      </c>
      <c r="AF1820" s="1">
        <v>60.733385986678876</v>
      </c>
      <c r="AG1820" s="1" t="str">
        <f>GERAL[[#This Row],[SIGLA]]&amp;GERAL[[#This Row],[CÓD]]</f>
        <v>MASP_MT</v>
      </c>
      <c r="AH1820" s="1">
        <f ca="1">VLOOKUP(GERAL[[#This Row],[REF_NOTA]],BASE_NOTAS[],7,FALSE)</f>
        <v>53.791350407783597</v>
      </c>
      <c r="AI1820" s="31">
        <f ca="1">IF(GERAL[[#This Row],[Nota 2025]]="",0,GERAL[[#This Row],[Nota 2026]]-GERAL[[#This Row],[Nota 2025]])</f>
        <v>-6.942035578895279</v>
      </c>
    </row>
    <row r="1821" spans="1:35" ht="17" x14ac:dyDescent="0.35">
      <c r="A1821" s="2" t="s">
        <v>168</v>
      </c>
      <c r="B1821" s="2" t="s">
        <v>195</v>
      </c>
      <c r="C1821" s="2" t="s">
        <v>217</v>
      </c>
      <c r="D1821" s="15" t="s">
        <v>68</v>
      </c>
      <c r="E1821" s="2" t="s">
        <v>137</v>
      </c>
      <c r="F1821" s="2" t="str">
        <f>VLOOKUP(GERAL[[#This Row],[CÓD]],SEALL,6,FALSE)</f>
        <v>SG</v>
      </c>
      <c r="G182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2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2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21" s="2" t="str">
        <f>VLOOKUP(GERAL[[#This Row],[CÓD]],SEALL,4,FALSE)</f>
        <v>03</v>
      </c>
      <c r="K1821" s="2" t="str">
        <f>IF(ISERR(FIND("01",GERAL[[#This Row],[ODS]])),"NÃO","SIM")</f>
        <v>NÃO</v>
      </c>
      <c r="L1821" s="2" t="str">
        <f>IF(ISERR(FIND("02",GERAL[[#This Row],[ODS]])),"NÃO","SIM")</f>
        <v>NÃO</v>
      </c>
      <c r="M1821" s="2" t="str">
        <f>IF(ISERR(FIND("03",GERAL[[#This Row],[ODS]])),"NÃO","SIM")</f>
        <v>SIM</v>
      </c>
      <c r="N1821" s="2" t="str">
        <f>IF(ISERR(FIND("04",GERAL[[#This Row],[ODS]])),"NÃO","SIM")</f>
        <v>NÃO</v>
      </c>
      <c r="O1821" s="2" t="str">
        <f>IF(ISERR(FIND("05",GERAL[[#This Row],[ODS]])),"NÃO","SIM")</f>
        <v>NÃO</v>
      </c>
      <c r="P1821" s="2" t="str">
        <f>IF(ISERR(FIND("06",GERAL[[#This Row],[ODS]])),"NÃO","SIM")</f>
        <v>NÃO</v>
      </c>
      <c r="Q1821" s="2" t="str">
        <f>IF(ISERR(FIND("07",GERAL[[#This Row],[ODS]])),"NÃO","SIM")</f>
        <v>NÃO</v>
      </c>
      <c r="R1821" s="2" t="str">
        <f>IF(ISERR(FIND("08",GERAL[[#This Row],[ODS]])),"NÃO","SIM")</f>
        <v>NÃO</v>
      </c>
      <c r="S1821" s="2" t="str">
        <f>IF(ISERR(FIND("09",GERAL[[#This Row],[ODS]])),"NÃO","SIM")</f>
        <v>NÃO</v>
      </c>
      <c r="T1821" s="2" t="str">
        <f>IF(ISERR(FIND("10",GERAL[[#This Row],[ODS]])),"NÃO","SIM")</f>
        <v>NÃO</v>
      </c>
      <c r="U1821" s="2" t="str">
        <f>IF(ISERR(FIND("11",GERAL[[#This Row],[ODS]])),"NÃO","SIM")</f>
        <v>NÃO</v>
      </c>
      <c r="V1821" s="2" t="str">
        <f>IF(ISERR(FIND("12",GERAL[[#This Row],[ODS]])),"NÃO","SIM")</f>
        <v>NÃO</v>
      </c>
      <c r="W1821" s="2" t="str">
        <f>IF(ISERR(FIND("13",GERAL[[#This Row],[ODS]])),"NÃO","SIM")</f>
        <v>NÃO</v>
      </c>
      <c r="X1821" s="2" t="str">
        <f>IF(ISERR(FIND("14",GERAL[[#This Row],[ODS]])),"NÃO","SIM")</f>
        <v>NÃO</v>
      </c>
      <c r="Y1821" s="2" t="str">
        <f>IF(ISERR(FIND("15",GERAL[[#This Row],[ODS]])),"NÃO","SIM")</f>
        <v>NÃO</v>
      </c>
      <c r="Z1821" s="2" t="str">
        <f>IF(ISERR(FIND("16",GERAL[[#This Row],[ODS]])),"NÃO","SIM")</f>
        <v>NÃO</v>
      </c>
      <c r="AA1821" s="2" t="str">
        <f>IF(ISERR(FIND("17",GERAL[[#This Row],[ODS]])),"NÃO","SIM")</f>
        <v>NÃO</v>
      </c>
      <c r="AB1821" s="1">
        <v>3.5999845143739151</v>
      </c>
      <c r="AC1821" s="1">
        <v>0</v>
      </c>
      <c r="AD1821" s="1">
        <v>9.9285828018688846</v>
      </c>
      <c r="AE1821" s="1">
        <v>11.715934828927473</v>
      </c>
      <c r="AF1821" s="1">
        <v>10.229018856878412</v>
      </c>
      <c r="AG1821" s="1" t="str">
        <f>GERAL[[#This Row],[SIGLA]]&amp;GERAL[[#This Row],[CÓD]]</f>
        <v>MTSP_MT</v>
      </c>
      <c r="AH1821" s="1">
        <f ca="1">VLOOKUP(GERAL[[#This Row],[REF_NOTA]],BASE_NOTAS[],7,FALSE)</f>
        <v>20.437123340990325</v>
      </c>
      <c r="AI1821" s="31">
        <f ca="1">IF(GERAL[[#This Row],[Nota 2025]]="",0,GERAL[[#This Row],[Nota 2026]]-GERAL[[#This Row],[Nota 2025]])</f>
        <v>10.208104484111914</v>
      </c>
    </row>
    <row r="1822" spans="1:35" ht="17" x14ac:dyDescent="0.35">
      <c r="A1822" s="2" t="s">
        <v>167</v>
      </c>
      <c r="B1822" s="2" t="s">
        <v>193</v>
      </c>
      <c r="C1822" s="2" t="s">
        <v>217</v>
      </c>
      <c r="D1822" s="15" t="s">
        <v>68</v>
      </c>
      <c r="E1822" s="2" t="s">
        <v>137</v>
      </c>
      <c r="F1822" s="2" t="str">
        <f>VLOOKUP(GERAL[[#This Row],[CÓD]],SEALL,6,FALSE)</f>
        <v>SG</v>
      </c>
      <c r="G182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2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2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22" s="2" t="str">
        <f>VLOOKUP(GERAL[[#This Row],[CÓD]],SEALL,4,FALSE)</f>
        <v>03</v>
      </c>
      <c r="K1822" s="2" t="str">
        <f>IF(ISERR(FIND("01",GERAL[[#This Row],[ODS]])),"NÃO","SIM")</f>
        <v>NÃO</v>
      </c>
      <c r="L1822" s="2" t="str">
        <f>IF(ISERR(FIND("02",GERAL[[#This Row],[ODS]])),"NÃO","SIM")</f>
        <v>NÃO</v>
      </c>
      <c r="M1822" s="2" t="str">
        <f>IF(ISERR(FIND("03",GERAL[[#This Row],[ODS]])),"NÃO","SIM")</f>
        <v>SIM</v>
      </c>
      <c r="N1822" s="2" t="str">
        <f>IF(ISERR(FIND("04",GERAL[[#This Row],[ODS]])),"NÃO","SIM")</f>
        <v>NÃO</v>
      </c>
      <c r="O1822" s="2" t="str">
        <f>IF(ISERR(FIND("05",GERAL[[#This Row],[ODS]])),"NÃO","SIM")</f>
        <v>NÃO</v>
      </c>
      <c r="P1822" s="2" t="str">
        <f>IF(ISERR(FIND("06",GERAL[[#This Row],[ODS]])),"NÃO","SIM")</f>
        <v>NÃO</v>
      </c>
      <c r="Q1822" s="2" t="str">
        <f>IF(ISERR(FIND("07",GERAL[[#This Row],[ODS]])),"NÃO","SIM")</f>
        <v>NÃO</v>
      </c>
      <c r="R1822" s="2" t="str">
        <f>IF(ISERR(FIND("08",GERAL[[#This Row],[ODS]])),"NÃO","SIM")</f>
        <v>NÃO</v>
      </c>
      <c r="S1822" s="2" t="str">
        <f>IF(ISERR(FIND("09",GERAL[[#This Row],[ODS]])),"NÃO","SIM")</f>
        <v>NÃO</v>
      </c>
      <c r="T1822" s="2" t="str">
        <f>IF(ISERR(FIND("10",GERAL[[#This Row],[ODS]])),"NÃO","SIM")</f>
        <v>NÃO</v>
      </c>
      <c r="U1822" s="2" t="str">
        <f>IF(ISERR(FIND("11",GERAL[[#This Row],[ODS]])),"NÃO","SIM")</f>
        <v>NÃO</v>
      </c>
      <c r="V1822" s="2" t="str">
        <f>IF(ISERR(FIND("12",GERAL[[#This Row],[ODS]])),"NÃO","SIM")</f>
        <v>NÃO</v>
      </c>
      <c r="W1822" s="2" t="str">
        <f>IF(ISERR(FIND("13",GERAL[[#This Row],[ODS]])),"NÃO","SIM")</f>
        <v>NÃO</v>
      </c>
      <c r="X1822" s="2" t="str">
        <f>IF(ISERR(FIND("14",GERAL[[#This Row],[ODS]])),"NÃO","SIM")</f>
        <v>NÃO</v>
      </c>
      <c r="Y1822" s="2" t="str">
        <f>IF(ISERR(FIND("15",GERAL[[#This Row],[ODS]])),"NÃO","SIM")</f>
        <v>NÃO</v>
      </c>
      <c r="Z1822" s="2" t="str">
        <f>IF(ISERR(FIND("16",GERAL[[#This Row],[ODS]])),"NÃO","SIM")</f>
        <v>NÃO</v>
      </c>
      <c r="AA1822" s="2" t="str">
        <f>IF(ISERR(FIND("17",GERAL[[#This Row],[ODS]])),"NÃO","SIM")</f>
        <v>NÃO</v>
      </c>
      <c r="AB1822" s="1">
        <v>34.881486667537004</v>
      </c>
      <c r="AC1822" s="1">
        <v>38.72089088223958</v>
      </c>
      <c r="AD1822" s="1">
        <v>47.018827025656321</v>
      </c>
      <c r="AE1822" s="1">
        <v>47.167361149795305</v>
      </c>
      <c r="AF1822" s="1">
        <v>44.177316920858303</v>
      </c>
      <c r="AG1822" s="1" t="str">
        <f>GERAL[[#This Row],[SIGLA]]&amp;GERAL[[#This Row],[CÓD]]</f>
        <v>MSSP_MT</v>
      </c>
      <c r="AH1822" s="1">
        <f ca="1">VLOOKUP(GERAL[[#This Row],[REF_NOTA]],BASE_NOTAS[],7,FALSE)</f>
        <v>45.070096172289254</v>
      </c>
      <c r="AI1822" s="31">
        <f ca="1">IF(GERAL[[#This Row],[Nota 2025]]="",0,GERAL[[#This Row],[Nota 2026]]-GERAL[[#This Row],[Nota 2025]])</f>
        <v>0.8927792514309516</v>
      </c>
    </row>
    <row r="1823" spans="1:35" ht="17" x14ac:dyDescent="0.35">
      <c r="A1823" s="2" t="s">
        <v>166</v>
      </c>
      <c r="B1823" s="2" t="s">
        <v>192</v>
      </c>
      <c r="C1823" s="2" t="s">
        <v>217</v>
      </c>
      <c r="D1823" s="15" t="s">
        <v>68</v>
      </c>
      <c r="E1823" s="2" t="s">
        <v>137</v>
      </c>
      <c r="F1823" s="2" t="str">
        <f>VLOOKUP(GERAL[[#This Row],[CÓD]],SEALL,6,FALSE)</f>
        <v>SG</v>
      </c>
      <c r="G182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2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2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23" s="2" t="str">
        <f>VLOOKUP(GERAL[[#This Row],[CÓD]],SEALL,4,FALSE)</f>
        <v>03</v>
      </c>
      <c r="K1823" s="2" t="str">
        <f>IF(ISERR(FIND("01",GERAL[[#This Row],[ODS]])),"NÃO","SIM")</f>
        <v>NÃO</v>
      </c>
      <c r="L1823" s="2" t="str">
        <f>IF(ISERR(FIND("02",GERAL[[#This Row],[ODS]])),"NÃO","SIM")</f>
        <v>NÃO</v>
      </c>
      <c r="M1823" s="2" t="str">
        <f>IF(ISERR(FIND("03",GERAL[[#This Row],[ODS]])),"NÃO","SIM")</f>
        <v>SIM</v>
      </c>
      <c r="N1823" s="2" t="str">
        <f>IF(ISERR(FIND("04",GERAL[[#This Row],[ODS]])),"NÃO","SIM")</f>
        <v>NÃO</v>
      </c>
      <c r="O1823" s="2" t="str">
        <f>IF(ISERR(FIND("05",GERAL[[#This Row],[ODS]])),"NÃO","SIM")</f>
        <v>NÃO</v>
      </c>
      <c r="P1823" s="2" t="str">
        <f>IF(ISERR(FIND("06",GERAL[[#This Row],[ODS]])),"NÃO","SIM")</f>
        <v>NÃO</v>
      </c>
      <c r="Q1823" s="2" t="str">
        <f>IF(ISERR(FIND("07",GERAL[[#This Row],[ODS]])),"NÃO","SIM")</f>
        <v>NÃO</v>
      </c>
      <c r="R1823" s="2" t="str">
        <f>IF(ISERR(FIND("08",GERAL[[#This Row],[ODS]])),"NÃO","SIM")</f>
        <v>NÃO</v>
      </c>
      <c r="S1823" s="2" t="str">
        <f>IF(ISERR(FIND("09",GERAL[[#This Row],[ODS]])),"NÃO","SIM")</f>
        <v>NÃO</v>
      </c>
      <c r="T1823" s="2" t="str">
        <f>IF(ISERR(FIND("10",GERAL[[#This Row],[ODS]])),"NÃO","SIM")</f>
        <v>NÃO</v>
      </c>
      <c r="U1823" s="2" t="str">
        <f>IF(ISERR(FIND("11",GERAL[[#This Row],[ODS]])),"NÃO","SIM")</f>
        <v>NÃO</v>
      </c>
      <c r="V1823" s="2" t="str">
        <f>IF(ISERR(FIND("12",GERAL[[#This Row],[ODS]])),"NÃO","SIM")</f>
        <v>NÃO</v>
      </c>
      <c r="W1823" s="2" t="str">
        <f>IF(ISERR(FIND("13",GERAL[[#This Row],[ODS]])),"NÃO","SIM")</f>
        <v>NÃO</v>
      </c>
      <c r="X1823" s="2" t="str">
        <f>IF(ISERR(FIND("14",GERAL[[#This Row],[ODS]])),"NÃO","SIM")</f>
        <v>NÃO</v>
      </c>
      <c r="Y1823" s="2" t="str">
        <f>IF(ISERR(FIND("15",GERAL[[#This Row],[ODS]])),"NÃO","SIM")</f>
        <v>NÃO</v>
      </c>
      <c r="Z1823" s="2" t="str">
        <f>IF(ISERR(FIND("16",GERAL[[#This Row],[ODS]])),"NÃO","SIM")</f>
        <v>NÃO</v>
      </c>
      <c r="AA1823" s="2" t="str">
        <f>IF(ISERR(FIND("17",GERAL[[#This Row],[ODS]])),"NÃO","SIM")</f>
        <v>NÃO</v>
      </c>
      <c r="AB1823" s="1">
        <v>69.496038472126912</v>
      </c>
      <c r="AC1823" s="1">
        <v>73.948230550491743</v>
      </c>
      <c r="AD1823" s="1">
        <v>78.714249211342008</v>
      </c>
      <c r="AE1823" s="1">
        <v>82.21308407291653</v>
      </c>
      <c r="AF1823" s="1">
        <v>79.292259673230532</v>
      </c>
      <c r="AG1823" s="1" t="str">
        <f>GERAL[[#This Row],[SIGLA]]&amp;GERAL[[#This Row],[CÓD]]</f>
        <v>MGSP_MT</v>
      </c>
      <c r="AH1823" s="1">
        <f ca="1">VLOOKUP(GERAL[[#This Row],[REF_NOTA]],BASE_NOTAS[],7,FALSE)</f>
        <v>73.677968636319434</v>
      </c>
      <c r="AI1823" s="31">
        <f ca="1">IF(GERAL[[#This Row],[Nota 2025]]="",0,GERAL[[#This Row],[Nota 2026]]-GERAL[[#This Row],[Nota 2025]])</f>
        <v>-5.6142910369110979</v>
      </c>
    </row>
    <row r="1824" spans="1:35" ht="17" x14ac:dyDescent="0.35">
      <c r="A1824" s="2" t="s">
        <v>169</v>
      </c>
      <c r="B1824" s="2" t="s">
        <v>196</v>
      </c>
      <c r="C1824" s="2" t="s">
        <v>217</v>
      </c>
      <c r="D1824" s="15" t="s">
        <v>68</v>
      </c>
      <c r="E1824" s="2" t="s">
        <v>137</v>
      </c>
      <c r="F1824" s="2" t="str">
        <f>VLOOKUP(GERAL[[#This Row],[CÓD]],SEALL,6,FALSE)</f>
        <v>SG</v>
      </c>
      <c r="G182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2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2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24" s="2" t="str">
        <f>VLOOKUP(GERAL[[#This Row],[CÓD]],SEALL,4,FALSE)</f>
        <v>03</v>
      </c>
      <c r="K1824" s="2" t="str">
        <f>IF(ISERR(FIND("01",GERAL[[#This Row],[ODS]])),"NÃO","SIM")</f>
        <v>NÃO</v>
      </c>
      <c r="L1824" s="2" t="str">
        <f>IF(ISERR(FIND("02",GERAL[[#This Row],[ODS]])),"NÃO","SIM")</f>
        <v>NÃO</v>
      </c>
      <c r="M1824" s="2" t="str">
        <f>IF(ISERR(FIND("03",GERAL[[#This Row],[ODS]])),"NÃO","SIM")</f>
        <v>SIM</v>
      </c>
      <c r="N1824" s="2" t="str">
        <f>IF(ISERR(FIND("04",GERAL[[#This Row],[ODS]])),"NÃO","SIM")</f>
        <v>NÃO</v>
      </c>
      <c r="O1824" s="2" t="str">
        <f>IF(ISERR(FIND("05",GERAL[[#This Row],[ODS]])),"NÃO","SIM")</f>
        <v>NÃO</v>
      </c>
      <c r="P1824" s="2" t="str">
        <f>IF(ISERR(FIND("06",GERAL[[#This Row],[ODS]])),"NÃO","SIM")</f>
        <v>NÃO</v>
      </c>
      <c r="Q1824" s="2" t="str">
        <f>IF(ISERR(FIND("07",GERAL[[#This Row],[ODS]])),"NÃO","SIM")</f>
        <v>NÃO</v>
      </c>
      <c r="R1824" s="2" t="str">
        <f>IF(ISERR(FIND("08",GERAL[[#This Row],[ODS]])),"NÃO","SIM")</f>
        <v>NÃO</v>
      </c>
      <c r="S1824" s="2" t="str">
        <f>IF(ISERR(FIND("09",GERAL[[#This Row],[ODS]])),"NÃO","SIM")</f>
        <v>NÃO</v>
      </c>
      <c r="T1824" s="2" t="str">
        <f>IF(ISERR(FIND("10",GERAL[[#This Row],[ODS]])),"NÃO","SIM")</f>
        <v>NÃO</v>
      </c>
      <c r="U1824" s="2" t="str">
        <f>IF(ISERR(FIND("11",GERAL[[#This Row],[ODS]])),"NÃO","SIM")</f>
        <v>NÃO</v>
      </c>
      <c r="V1824" s="2" t="str">
        <f>IF(ISERR(FIND("12",GERAL[[#This Row],[ODS]])),"NÃO","SIM")</f>
        <v>NÃO</v>
      </c>
      <c r="W1824" s="2" t="str">
        <f>IF(ISERR(FIND("13",GERAL[[#This Row],[ODS]])),"NÃO","SIM")</f>
        <v>NÃO</v>
      </c>
      <c r="X1824" s="2" t="str">
        <f>IF(ISERR(FIND("14",GERAL[[#This Row],[ODS]])),"NÃO","SIM")</f>
        <v>NÃO</v>
      </c>
      <c r="Y1824" s="2" t="str">
        <f>IF(ISERR(FIND("15",GERAL[[#This Row],[ODS]])),"NÃO","SIM")</f>
        <v>NÃO</v>
      </c>
      <c r="Z1824" s="2" t="str">
        <f>IF(ISERR(FIND("16",GERAL[[#This Row],[ODS]])),"NÃO","SIM")</f>
        <v>NÃO</v>
      </c>
      <c r="AA1824" s="2" t="str">
        <f>IF(ISERR(FIND("17",GERAL[[#This Row],[ODS]])),"NÃO","SIM")</f>
        <v>NÃO</v>
      </c>
      <c r="AB1824" s="1">
        <v>66.729353934240862</v>
      </c>
      <c r="AC1824" s="1">
        <v>58.179020722461701</v>
      </c>
      <c r="AD1824" s="1">
        <v>70.395436706154939</v>
      </c>
      <c r="AE1824" s="1">
        <v>64.968357785840396</v>
      </c>
      <c r="AF1824" s="1">
        <v>68.5265183258919</v>
      </c>
      <c r="AG1824" s="1" t="str">
        <f>GERAL[[#This Row],[SIGLA]]&amp;GERAL[[#This Row],[CÓD]]</f>
        <v>PASP_MT</v>
      </c>
      <c r="AH1824" s="1">
        <f ca="1">VLOOKUP(GERAL[[#This Row],[REF_NOTA]],BASE_NOTAS[],7,FALSE)</f>
        <v>60.83668842186448</v>
      </c>
      <c r="AI1824" s="31">
        <f ca="1">IF(GERAL[[#This Row],[Nota 2025]]="",0,GERAL[[#This Row],[Nota 2026]]-GERAL[[#This Row],[Nota 2025]])</f>
        <v>-7.6898299040274196</v>
      </c>
    </row>
    <row r="1825" spans="1:35" ht="17" x14ac:dyDescent="0.35">
      <c r="A1825" s="2" t="s">
        <v>170</v>
      </c>
      <c r="B1825" s="2" t="s">
        <v>197</v>
      </c>
      <c r="C1825" s="2" t="s">
        <v>217</v>
      </c>
      <c r="D1825" s="15" t="s">
        <v>68</v>
      </c>
      <c r="E1825" s="2" t="s">
        <v>137</v>
      </c>
      <c r="F1825" s="2" t="str">
        <f>VLOOKUP(GERAL[[#This Row],[CÓD]],SEALL,6,FALSE)</f>
        <v>SG</v>
      </c>
      <c r="G182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2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2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25" s="2" t="str">
        <f>VLOOKUP(GERAL[[#This Row],[CÓD]],SEALL,4,FALSE)</f>
        <v>03</v>
      </c>
      <c r="K1825" s="2" t="str">
        <f>IF(ISERR(FIND("01",GERAL[[#This Row],[ODS]])),"NÃO","SIM")</f>
        <v>NÃO</v>
      </c>
      <c r="L1825" s="2" t="str">
        <f>IF(ISERR(FIND("02",GERAL[[#This Row],[ODS]])),"NÃO","SIM")</f>
        <v>NÃO</v>
      </c>
      <c r="M1825" s="2" t="str">
        <f>IF(ISERR(FIND("03",GERAL[[#This Row],[ODS]])),"NÃO","SIM")</f>
        <v>SIM</v>
      </c>
      <c r="N1825" s="2" t="str">
        <f>IF(ISERR(FIND("04",GERAL[[#This Row],[ODS]])),"NÃO","SIM")</f>
        <v>NÃO</v>
      </c>
      <c r="O1825" s="2" t="str">
        <f>IF(ISERR(FIND("05",GERAL[[#This Row],[ODS]])),"NÃO","SIM")</f>
        <v>NÃO</v>
      </c>
      <c r="P1825" s="2" t="str">
        <f>IF(ISERR(FIND("06",GERAL[[#This Row],[ODS]])),"NÃO","SIM")</f>
        <v>NÃO</v>
      </c>
      <c r="Q1825" s="2" t="str">
        <f>IF(ISERR(FIND("07",GERAL[[#This Row],[ODS]])),"NÃO","SIM")</f>
        <v>NÃO</v>
      </c>
      <c r="R1825" s="2" t="str">
        <f>IF(ISERR(FIND("08",GERAL[[#This Row],[ODS]])),"NÃO","SIM")</f>
        <v>NÃO</v>
      </c>
      <c r="S1825" s="2" t="str">
        <f>IF(ISERR(FIND("09",GERAL[[#This Row],[ODS]])),"NÃO","SIM")</f>
        <v>NÃO</v>
      </c>
      <c r="T1825" s="2" t="str">
        <f>IF(ISERR(FIND("10",GERAL[[#This Row],[ODS]])),"NÃO","SIM")</f>
        <v>NÃO</v>
      </c>
      <c r="U1825" s="2" t="str">
        <f>IF(ISERR(FIND("11",GERAL[[#This Row],[ODS]])),"NÃO","SIM")</f>
        <v>NÃO</v>
      </c>
      <c r="V1825" s="2" t="str">
        <f>IF(ISERR(FIND("12",GERAL[[#This Row],[ODS]])),"NÃO","SIM")</f>
        <v>NÃO</v>
      </c>
      <c r="W1825" s="2" t="str">
        <f>IF(ISERR(FIND("13",GERAL[[#This Row],[ODS]])),"NÃO","SIM")</f>
        <v>NÃO</v>
      </c>
      <c r="X1825" s="2" t="str">
        <f>IF(ISERR(FIND("14",GERAL[[#This Row],[ODS]])),"NÃO","SIM")</f>
        <v>NÃO</v>
      </c>
      <c r="Y1825" s="2" t="str">
        <f>IF(ISERR(FIND("15",GERAL[[#This Row],[ODS]])),"NÃO","SIM")</f>
        <v>NÃO</v>
      </c>
      <c r="Z1825" s="2" t="str">
        <f>IF(ISERR(FIND("16",GERAL[[#This Row],[ODS]])),"NÃO","SIM")</f>
        <v>NÃO</v>
      </c>
      <c r="AA1825" s="2" t="str">
        <f>IF(ISERR(FIND("17",GERAL[[#This Row],[ODS]])),"NÃO","SIM")</f>
        <v>NÃO</v>
      </c>
      <c r="AB1825" s="1">
        <v>50.815403986216999</v>
      </c>
      <c r="AC1825" s="1">
        <v>50.168787444490711</v>
      </c>
      <c r="AD1825" s="1">
        <v>59.002542951822406</v>
      </c>
      <c r="AE1825" s="1">
        <v>59.084903751641782</v>
      </c>
      <c r="AF1825" s="1">
        <v>61.700195495609329</v>
      </c>
      <c r="AG1825" s="1" t="str">
        <f>GERAL[[#This Row],[SIGLA]]&amp;GERAL[[#This Row],[CÓD]]</f>
        <v>PBSP_MT</v>
      </c>
      <c r="AH1825" s="1">
        <f ca="1">VLOOKUP(GERAL[[#This Row],[REF_NOTA]],BASE_NOTAS[],7,FALSE)</f>
        <v>58.445732246589074</v>
      </c>
      <c r="AI1825" s="31">
        <f ca="1">IF(GERAL[[#This Row],[Nota 2025]]="",0,GERAL[[#This Row],[Nota 2026]]-GERAL[[#This Row],[Nota 2025]])</f>
        <v>-3.2544632490202545</v>
      </c>
    </row>
    <row r="1826" spans="1:35" ht="17" x14ac:dyDescent="0.35">
      <c r="A1826" s="2" t="s">
        <v>173</v>
      </c>
      <c r="B1826" s="2" t="s">
        <v>200</v>
      </c>
      <c r="C1826" s="2" t="s">
        <v>217</v>
      </c>
      <c r="D1826" s="15" t="s">
        <v>68</v>
      </c>
      <c r="E1826" s="2" t="s">
        <v>137</v>
      </c>
      <c r="F1826" s="2" t="str">
        <f>VLOOKUP(GERAL[[#This Row],[CÓD]],SEALL,6,FALSE)</f>
        <v>SG</v>
      </c>
      <c r="G182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2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2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26" s="2" t="str">
        <f>VLOOKUP(GERAL[[#This Row],[CÓD]],SEALL,4,FALSE)</f>
        <v>03</v>
      </c>
      <c r="K1826" s="2" t="str">
        <f>IF(ISERR(FIND("01",GERAL[[#This Row],[ODS]])),"NÃO","SIM")</f>
        <v>NÃO</v>
      </c>
      <c r="L1826" s="2" t="str">
        <f>IF(ISERR(FIND("02",GERAL[[#This Row],[ODS]])),"NÃO","SIM")</f>
        <v>NÃO</v>
      </c>
      <c r="M1826" s="2" t="str">
        <f>IF(ISERR(FIND("03",GERAL[[#This Row],[ODS]])),"NÃO","SIM")</f>
        <v>SIM</v>
      </c>
      <c r="N1826" s="2" t="str">
        <f>IF(ISERR(FIND("04",GERAL[[#This Row],[ODS]])),"NÃO","SIM")</f>
        <v>NÃO</v>
      </c>
      <c r="O1826" s="2" t="str">
        <f>IF(ISERR(FIND("05",GERAL[[#This Row],[ODS]])),"NÃO","SIM")</f>
        <v>NÃO</v>
      </c>
      <c r="P1826" s="2" t="str">
        <f>IF(ISERR(FIND("06",GERAL[[#This Row],[ODS]])),"NÃO","SIM")</f>
        <v>NÃO</v>
      </c>
      <c r="Q1826" s="2" t="str">
        <f>IF(ISERR(FIND("07",GERAL[[#This Row],[ODS]])),"NÃO","SIM")</f>
        <v>NÃO</v>
      </c>
      <c r="R1826" s="2" t="str">
        <f>IF(ISERR(FIND("08",GERAL[[#This Row],[ODS]])),"NÃO","SIM")</f>
        <v>NÃO</v>
      </c>
      <c r="S1826" s="2" t="str">
        <f>IF(ISERR(FIND("09",GERAL[[#This Row],[ODS]])),"NÃO","SIM")</f>
        <v>NÃO</v>
      </c>
      <c r="T1826" s="2" t="str">
        <f>IF(ISERR(FIND("10",GERAL[[#This Row],[ODS]])),"NÃO","SIM")</f>
        <v>NÃO</v>
      </c>
      <c r="U1826" s="2" t="str">
        <f>IF(ISERR(FIND("11",GERAL[[#This Row],[ODS]])),"NÃO","SIM")</f>
        <v>NÃO</v>
      </c>
      <c r="V1826" s="2" t="str">
        <f>IF(ISERR(FIND("12",GERAL[[#This Row],[ODS]])),"NÃO","SIM")</f>
        <v>NÃO</v>
      </c>
      <c r="W1826" s="2" t="str">
        <f>IF(ISERR(FIND("13",GERAL[[#This Row],[ODS]])),"NÃO","SIM")</f>
        <v>NÃO</v>
      </c>
      <c r="X1826" s="2" t="str">
        <f>IF(ISERR(FIND("14",GERAL[[#This Row],[ODS]])),"NÃO","SIM")</f>
        <v>NÃO</v>
      </c>
      <c r="Y1826" s="2" t="str">
        <f>IF(ISERR(FIND("15",GERAL[[#This Row],[ODS]])),"NÃO","SIM")</f>
        <v>NÃO</v>
      </c>
      <c r="Z1826" s="2" t="str">
        <f>IF(ISERR(FIND("16",GERAL[[#This Row],[ODS]])),"NÃO","SIM")</f>
        <v>NÃO</v>
      </c>
      <c r="AA1826" s="2" t="str">
        <f>IF(ISERR(FIND("17",GERAL[[#This Row],[ODS]])),"NÃO","SIM")</f>
        <v>NÃO</v>
      </c>
      <c r="AB1826" s="1">
        <v>41.544795716637935</v>
      </c>
      <c r="AC1826" s="1">
        <v>43.578355713388753</v>
      </c>
      <c r="AD1826" s="1">
        <v>50.484832404349078</v>
      </c>
      <c r="AE1826" s="1">
        <v>49.48266279208152</v>
      </c>
      <c r="AF1826" s="1">
        <v>53.331717233144822</v>
      </c>
      <c r="AG1826" s="1" t="str">
        <f>GERAL[[#This Row],[SIGLA]]&amp;GERAL[[#This Row],[CÓD]]</f>
        <v>PRSP_MT</v>
      </c>
      <c r="AH1826" s="1">
        <f ca="1">VLOOKUP(GERAL[[#This Row],[REF_NOTA]],BASE_NOTAS[],7,FALSE)</f>
        <v>50.72945363367289</v>
      </c>
      <c r="AI1826" s="31">
        <f ca="1">IF(GERAL[[#This Row],[Nota 2025]]="",0,GERAL[[#This Row],[Nota 2026]]-GERAL[[#This Row],[Nota 2025]])</f>
        <v>-2.6022635994719323</v>
      </c>
    </row>
    <row r="1827" spans="1:35" ht="17" x14ac:dyDescent="0.35">
      <c r="A1827" s="2" t="s">
        <v>171</v>
      </c>
      <c r="B1827" s="2" t="s">
        <v>198</v>
      </c>
      <c r="C1827" s="2" t="s">
        <v>217</v>
      </c>
      <c r="D1827" s="15" t="s">
        <v>68</v>
      </c>
      <c r="E1827" s="2" t="s">
        <v>137</v>
      </c>
      <c r="F1827" s="2" t="str">
        <f>VLOOKUP(GERAL[[#This Row],[CÓD]],SEALL,6,FALSE)</f>
        <v>SG</v>
      </c>
      <c r="G182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2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2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27" s="2" t="str">
        <f>VLOOKUP(GERAL[[#This Row],[CÓD]],SEALL,4,FALSE)</f>
        <v>03</v>
      </c>
      <c r="K1827" s="2" t="str">
        <f>IF(ISERR(FIND("01",GERAL[[#This Row],[ODS]])),"NÃO","SIM")</f>
        <v>NÃO</v>
      </c>
      <c r="L1827" s="2" t="str">
        <f>IF(ISERR(FIND("02",GERAL[[#This Row],[ODS]])),"NÃO","SIM")</f>
        <v>NÃO</v>
      </c>
      <c r="M1827" s="2" t="str">
        <f>IF(ISERR(FIND("03",GERAL[[#This Row],[ODS]])),"NÃO","SIM")</f>
        <v>SIM</v>
      </c>
      <c r="N1827" s="2" t="str">
        <f>IF(ISERR(FIND("04",GERAL[[#This Row],[ODS]])),"NÃO","SIM")</f>
        <v>NÃO</v>
      </c>
      <c r="O1827" s="2" t="str">
        <f>IF(ISERR(FIND("05",GERAL[[#This Row],[ODS]])),"NÃO","SIM")</f>
        <v>NÃO</v>
      </c>
      <c r="P1827" s="2" t="str">
        <f>IF(ISERR(FIND("06",GERAL[[#This Row],[ODS]])),"NÃO","SIM")</f>
        <v>NÃO</v>
      </c>
      <c r="Q1827" s="2" t="str">
        <f>IF(ISERR(FIND("07",GERAL[[#This Row],[ODS]])),"NÃO","SIM")</f>
        <v>NÃO</v>
      </c>
      <c r="R1827" s="2" t="str">
        <f>IF(ISERR(FIND("08",GERAL[[#This Row],[ODS]])),"NÃO","SIM")</f>
        <v>NÃO</v>
      </c>
      <c r="S1827" s="2" t="str">
        <f>IF(ISERR(FIND("09",GERAL[[#This Row],[ODS]])),"NÃO","SIM")</f>
        <v>NÃO</v>
      </c>
      <c r="T1827" s="2" t="str">
        <f>IF(ISERR(FIND("10",GERAL[[#This Row],[ODS]])),"NÃO","SIM")</f>
        <v>NÃO</v>
      </c>
      <c r="U1827" s="2" t="str">
        <f>IF(ISERR(FIND("11",GERAL[[#This Row],[ODS]])),"NÃO","SIM")</f>
        <v>NÃO</v>
      </c>
      <c r="V1827" s="2" t="str">
        <f>IF(ISERR(FIND("12",GERAL[[#This Row],[ODS]])),"NÃO","SIM")</f>
        <v>NÃO</v>
      </c>
      <c r="W1827" s="2" t="str">
        <f>IF(ISERR(FIND("13",GERAL[[#This Row],[ODS]])),"NÃO","SIM")</f>
        <v>NÃO</v>
      </c>
      <c r="X1827" s="2" t="str">
        <f>IF(ISERR(FIND("14",GERAL[[#This Row],[ODS]])),"NÃO","SIM")</f>
        <v>NÃO</v>
      </c>
      <c r="Y1827" s="2" t="str">
        <f>IF(ISERR(FIND("15",GERAL[[#This Row],[ODS]])),"NÃO","SIM")</f>
        <v>NÃO</v>
      </c>
      <c r="Z1827" s="2" t="str">
        <f>IF(ISERR(FIND("16",GERAL[[#This Row],[ODS]])),"NÃO","SIM")</f>
        <v>NÃO</v>
      </c>
      <c r="AA1827" s="2" t="str">
        <f>IF(ISERR(FIND("17",GERAL[[#This Row],[ODS]])),"NÃO","SIM")</f>
        <v>NÃO</v>
      </c>
      <c r="AB1827" s="1">
        <v>67.47496221736931</v>
      </c>
      <c r="AC1827" s="1">
        <v>65.485079881538923</v>
      </c>
      <c r="AD1827" s="1">
        <v>76.012455173604678</v>
      </c>
      <c r="AE1827" s="1">
        <v>79.13250311112462</v>
      </c>
      <c r="AF1827" s="1">
        <v>73.990642086043138</v>
      </c>
      <c r="AG1827" s="1" t="str">
        <f>GERAL[[#This Row],[SIGLA]]&amp;GERAL[[#This Row],[CÓD]]</f>
        <v>PESP_MT</v>
      </c>
      <c r="AH1827" s="1">
        <f ca="1">VLOOKUP(GERAL[[#This Row],[REF_NOTA]],BASE_NOTAS[],7,FALSE)</f>
        <v>66.093485559525661</v>
      </c>
      <c r="AI1827" s="31">
        <f ca="1">IF(GERAL[[#This Row],[Nota 2025]]="",0,GERAL[[#This Row],[Nota 2026]]-GERAL[[#This Row],[Nota 2025]])</f>
        <v>-7.8971565265174775</v>
      </c>
    </row>
    <row r="1828" spans="1:35" ht="17" x14ac:dyDescent="0.35">
      <c r="A1828" s="2" t="s">
        <v>172</v>
      </c>
      <c r="B1828" s="2" t="s">
        <v>199</v>
      </c>
      <c r="C1828" s="2" t="s">
        <v>217</v>
      </c>
      <c r="D1828" s="15" t="s">
        <v>68</v>
      </c>
      <c r="E1828" s="2" t="s">
        <v>137</v>
      </c>
      <c r="F1828" s="2" t="str">
        <f>VLOOKUP(GERAL[[#This Row],[CÓD]],SEALL,6,FALSE)</f>
        <v>SG</v>
      </c>
      <c r="G182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2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2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28" s="2" t="str">
        <f>VLOOKUP(GERAL[[#This Row],[CÓD]],SEALL,4,FALSE)</f>
        <v>03</v>
      </c>
      <c r="K1828" s="2" t="str">
        <f>IF(ISERR(FIND("01",GERAL[[#This Row],[ODS]])),"NÃO","SIM")</f>
        <v>NÃO</v>
      </c>
      <c r="L1828" s="2" t="str">
        <f>IF(ISERR(FIND("02",GERAL[[#This Row],[ODS]])),"NÃO","SIM")</f>
        <v>NÃO</v>
      </c>
      <c r="M1828" s="2" t="str">
        <f>IF(ISERR(FIND("03",GERAL[[#This Row],[ODS]])),"NÃO","SIM")</f>
        <v>SIM</v>
      </c>
      <c r="N1828" s="2" t="str">
        <f>IF(ISERR(FIND("04",GERAL[[#This Row],[ODS]])),"NÃO","SIM")</f>
        <v>NÃO</v>
      </c>
      <c r="O1828" s="2" t="str">
        <f>IF(ISERR(FIND("05",GERAL[[#This Row],[ODS]])),"NÃO","SIM")</f>
        <v>NÃO</v>
      </c>
      <c r="P1828" s="2" t="str">
        <f>IF(ISERR(FIND("06",GERAL[[#This Row],[ODS]])),"NÃO","SIM")</f>
        <v>NÃO</v>
      </c>
      <c r="Q1828" s="2" t="str">
        <f>IF(ISERR(FIND("07",GERAL[[#This Row],[ODS]])),"NÃO","SIM")</f>
        <v>NÃO</v>
      </c>
      <c r="R1828" s="2" t="str">
        <f>IF(ISERR(FIND("08",GERAL[[#This Row],[ODS]])),"NÃO","SIM")</f>
        <v>NÃO</v>
      </c>
      <c r="S1828" s="2" t="str">
        <f>IF(ISERR(FIND("09",GERAL[[#This Row],[ODS]])),"NÃO","SIM")</f>
        <v>NÃO</v>
      </c>
      <c r="T1828" s="2" t="str">
        <f>IF(ISERR(FIND("10",GERAL[[#This Row],[ODS]])),"NÃO","SIM")</f>
        <v>NÃO</v>
      </c>
      <c r="U1828" s="2" t="str">
        <f>IF(ISERR(FIND("11",GERAL[[#This Row],[ODS]])),"NÃO","SIM")</f>
        <v>NÃO</v>
      </c>
      <c r="V1828" s="2" t="str">
        <f>IF(ISERR(FIND("12",GERAL[[#This Row],[ODS]])),"NÃO","SIM")</f>
        <v>NÃO</v>
      </c>
      <c r="W1828" s="2" t="str">
        <f>IF(ISERR(FIND("13",GERAL[[#This Row],[ODS]])),"NÃO","SIM")</f>
        <v>NÃO</v>
      </c>
      <c r="X1828" s="2" t="str">
        <f>IF(ISERR(FIND("14",GERAL[[#This Row],[ODS]])),"NÃO","SIM")</f>
        <v>NÃO</v>
      </c>
      <c r="Y1828" s="2" t="str">
        <f>IF(ISERR(FIND("15",GERAL[[#This Row],[ODS]])),"NÃO","SIM")</f>
        <v>NÃO</v>
      </c>
      <c r="Z1828" s="2" t="str">
        <f>IF(ISERR(FIND("16",GERAL[[#This Row],[ODS]])),"NÃO","SIM")</f>
        <v>NÃO</v>
      </c>
      <c r="AA1828" s="2" t="str">
        <f>IF(ISERR(FIND("17",GERAL[[#This Row],[ODS]])),"NÃO","SIM")</f>
        <v>NÃO</v>
      </c>
      <c r="AB1828" s="1">
        <v>9.3528998676700894</v>
      </c>
      <c r="AC1828" s="1">
        <v>10.697528312867732</v>
      </c>
      <c r="AD1828" s="1">
        <v>30.442843075782591</v>
      </c>
      <c r="AE1828" s="1">
        <v>32.50629347952659</v>
      </c>
      <c r="AF1828" s="1">
        <v>20.850472905541494</v>
      </c>
      <c r="AG1828" s="1" t="str">
        <f>GERAL[[#This Row],[SIGLA]]&amp;GERAL[[#This Row],[CÓD]]</f>
        <v>PISP_MT</v>
      </c>
      <c r="AH1828" s="1">
        <f ca="1">VLOOKUP(GERAL[[#This Row],[REF_NOTA]],BASE_NOTAS[],7,FALSE)</f>
        <v>18.368161387405536</v>
      </c>
      <c r="AI1828" s="31">
        <f ca="1">IF(GERAL[[#This Row],[Nota 2025]]="",0,GERAL[[#This Row],[Nota 2026]]-GERAL[[#This Row],[Nota 2025]])</f>
        <v>-2.4823115181359583</v>
      </c>
    </row>
    <row r="1829" spans="1:35" ht="17" x14ac:dyDescent="0.35">
      <c r="A1829" s="2" t="s">
        <v>174</v>
      </c>
      <c r="B1829" s="2" t="s">
        <v>201</v>
      </c>
      <c r="C1829" s="2" t="s">
        <v>217</v>
      </c>
      <c r="D1829" s="15" t="s">
        <v>68</v>
      </c>
      <c r="E1829" s="2" t="s">
        <v>137</v>
      </c>
      <c r="F1829" s="2" t="str">
        <f>VLOOKUP(GERAL[[#This Row],[CÓD]],SEALL,6,FALSE)</f>
        <v>SG</v>
      </c>
      <c r="G182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2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2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29" s="2" t="str">
        <f>VLOOKUP(GERAL[[#This Row],[CÓD]],SEALL,4,FALSE)</f>
        <v>03</v>
      </c>
      <c r="K1829" s="2" t="str">
        <f>IF(ISERR(FIND("01",GERAL[[#This Row],[ODS]])),"NÃO","SIM")</f>
        <v>NÃO</v>
      </c>
      <c r="L1829" s="2" t="str">
        <f>IF(ISERR(FIND("02",GERAL[[#This Row],[ODS]])),"NÃO","SIM")</f>
        <v>NÃO</v>
      </c>
      <c r="M1829" s="2" t="str">
        <f>IF(ISERR(FIND("03",GERAL[[#This Row],[ODS]])),"NÃO","SIM")</f>
        <v>SIM</v>
      </c>
      <c r="N1829" s="2" t="str">
        <f>IF(ISERR(FIND("04",GERAL[[#This Row],[ODS]])),"NÃO","SIM")</f>
        <v>NÃO</v>
      </c>
      <c r="O1829" s="2" t="str">
        <f>IF(ISERR(FIND("05",GERAL[[#This Row],[ODS]])),"NÃO","SIM")</f>
        <v>NÃO</v>
      </c>
      <c r="P1829" s="2" t="str">
        <f>IF(ISERR(FIND("06",GERAL[[#This Row],[ODS]])),"NÃO","SIM")</f>
        <v>NÃO</v>
      </c>
      <c r="Q1829" s="2" t="str">
        <f>IF(ISERR(FIND("07",GERAL[[#This Row],[ODS]])),"NÃO","SIM")</f>
        <v>NÃO</v>
      </c>
      <c r="R1829" s="2" t="str">
        <f>IF(ISERR(FIND("08",GERAL[[#This Row],[ODS]])),"NÃO","SIM")</f>
        <v>NÃO</v>
      </c>
      <c r="S1829" s="2" t="str">
        <f>IF(ISERR(FIND("09",GERAL[[#This Row],[ODS]])),"NÃO","SIM")</f>
        <v>NÃO</v>
      </c>
      <c r="T1829" s="2" t="str">
        <f>IF(ISERR(FIND("10",GERAL[[#This Row],[ODS]])),"NÃO","SIM")</f>
        <v>NÃO</v>
      </c>
      <c r="U1829" s="2" t="str">
        <f>IF(ISERR(FIND("11",GERAL[[#This Row],[ODS]])),"NÃO","SIM")</f>
        <v>NÃO</v>
      </c>
      <c r="V1829" s="2" t="str">
        <f>IF(ISERR(FIND("12",GERAL[[#This Row],[ODS]])),"NÃO","SIM")</f>
        <v>NÃO</v>
      </c>
      <c r="W1829" s="2" t="str">
        <f>IF(ISERR(FIND("13",GERAL[[#This Row],[ODS]])),"NÃO","SIM")</f>
        <v>NÃO</v>
      </c>
      <c r="X1829" s="2" t="str">
        <f>IF(ISERR(FIND("14",GERAL[[#This Row],[ODS]])),"NÃO","SIM")</f>
        <v>NÃO</v>
      </c>
      <c r="Y1829" s="2" t="str">
        <f>IF(ISERR(FIND("15",GERAL[[#This Row],[ODS]])),"NÃO","SIM")</f>
        <v>NÃO</v>
      </c>
      <c r="Z1829" s="2" t="str">
        <f>IF(ISERR(FIND("16",GERAL[[#This Row],[ODS]])),"NÃO","SIM")</f>
        <v>NÃO</v>
      </c>
      <c r="AA1829" s="2" t="str">
        <f>IF(ISERR(FIND("17",GERAL[[#This Row],[ODS]])),"NÃO","SIM")</f>
        <v>NÃO</v>
      </c>
      <c r="AB1829" s="1">
        <v>100</v>
      </c>
      <c r="AC1829" s="1">
        <v>90.148468476227933</v>
      </c>
      <c r="AD1829" s="1">
        <v>95.022945400417029</v>
      </c>
      <c r="AE1829" s="1">
        <v>95.618131137902296</v>
      </c>
      <c r="AF1829" s="1">
        <v>95.934865651432318</v>
      </c>
      <c r="AG1829" s="1" t="str">
        <f>GERAL[[#This Row],[SIGLA]]&amp;GERAL[[#This Row],[CÓD]]</f>
        <v>RJSP_MT</v>
      </c>
      <c r="AH1829" s="1">
        <f ca="1">VLOOKUP(GERAL[[#This Row],[REF_NOTA]],BASE_NOTAS[],7,FALSE)</f>
        <v>100</v>
      </c>
      <c r="AI1829" s="31">
        <f ca="1">IF(GERAL[[#This Row],[Nota 2025]]="",0,GERAL[[#This Row],[Nota 2026]]-GERAL[[#This Row],[Nota 2025]])</f>
        <v>4.0651343485676819</v>
      </c>
    </row>
    <row r="1830" spans="1:35" ht="17" x14ac:dyDescent="0.35">
      <c r="A1830" s="2" t="s">
        <v>175</v>
      </c>
      <c r="B1830" s="2" t="s">
        <v>202</v>
      </c>
      <c r="C1830" s="2" t="s">
        <v>217</v>
      </c>
      <c r="D1830" s="15" t="s">
        <v>68</v>
      </c>
      <c r="E1830" s="2" t="s">
        <v>137</v>
      </c>
      <c r="F1830" s="2" t="str">
        <f>VLOOKUP(GERAL[[#This Row],[CÓD]],SEALL,6,FALSE)</f>
        <v>SG</v>
      </c>
      <c r="G183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3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3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30" s="2" t="str">
        <f>VLOOKUP(GERAL[[#This Row],[CÓD]],SEALL,4,FALSE)</f>
        <v>03</v>
      </c>
      <c r="K1830" s="2" t="str">
        <f>IF(ISERR(FIND("01",GERAL[[#This Row],[ODS]])),"NÃO","SIM")</f>
        <v>NÃO</v>
      </c>
      <c r="L1830" s="2" t="str">
        <f>IF(ISERR(FIND("02",GERAL[[#This Row],[ODS]])),"NÃO","SIM")</f>
        <v>NÃO</v>
      </c>
      <c r="M1830" s="2" t="str">
        <f>IF(ISERR(FIND("03",GERAL[[#This Row],[ODS]])),"NÃO","SIM")</f>
        <v>SIM</v>
      </c>
      <c r="N1830" s="2" t="str">
        <f>IF(ISERR(FIND("04",GERAL[[#This Row],[ODS]])),"NÃO","SIM")</f>
        <v>NÃO</v>
      </c>
      <c r="O1830" s="2" t="str">
        <f>IF(ISERR(FIND("05",GERAL[[#This Row],[ODS]])),"NÃO","SIM")</f>
        <v>NÃO</v>
      </c>
      <c r="P1830" s="2" t="str">
        <f>IF(ISERR(FIND("06",GERAL[[#This Row],[ODS]])),"NÃO","SIM")</f>
        <v>NÃO</v>
      </c>
      <c r="Q1830" s="2" t="str">
        <f>IF(ISERR(FIND("07",GERAL[[#This Row],[ODS]])),"NÃO","SIM")</f>
        <v>NÃO</v>
      </c>
      <c r="R1830" s="2" t="str">
        <f>IF(ISERR(FIND("08",GERAL[[#This Row],[ODS]])),"NÃO","SIM")</f>
        <v>NÃO</v>
      </c>
      <c r="S1830" s="2" t="str">
        <f>IF(ISERR(FIND("09",GERAL[[#This Row],[ODS]])),"NÃO","SIM")</f>
        <v>NÃO</v>
      </c>
      <c r="T1830" s="2" t="str">
        <f>IF(ISERR(FIND("10",GERAL[[#This Row],[ODS]])),"NÃO","SIM")</f>
        <v>NÃO</v>
      </c>
      <c r="U1830" s="2" t="str">
        <f>IF(ISERR(FIND("11",GERAL[[#This Row],[ODS]])),"NÃO","SIM")</f>
        <v>NÃO</v>
      </c>
      <c r="V1830" s="2" t="str">
        <f>IF(ISERR(FIND("12",GERAL[[#This Row],[ODS]])),"NÃO","SIM")</f>
        <v>NÃO</v>
      </c>
      <c r="W1830" s="2" t="str">
        <f>IF(ISERR(FIND("13",GERAL[[#This Row],[ODS]])),"NÃO","SIM")</f>
        <v>NÃO</v>
      </c>
      <c r="X1830" s="2" t="str">
        <f>IF(ISERR(FIND("14",GERAL[[#This Row],[ODS]])),"NÃO","SIM")</f>
        <v>NÃO</v>
      </c>
      <c r="Y1830" s="2" t="str">
        <f>IF(ISERR(FIND("15",GERAL[[#This Row],[ODS]])),"NÃO","SIM")</f>
        <v>NÃO</v>
      </c>
      <c r="Z1830" s="2" t="str">
        <f>IF(ISERR(FIND("16",GERAL[[#This Row],[ODS]])),"NÃO","SIM")</f>
        <v>NÃO</v>
      </c>
      <c r="AA1830" s="2" t="str">
        <f>IF(ISERR(FIND("17",GERAL[[#This Row],[ODS]])),"NÃO","SIM")</f>
        <v>NÃO</v>
      </c>
      <c r="AB1830" s="1">
        <v>80.71538869268899</v>
      </c>
      <c r="AC1830" s="1">
        <v>81.356345090617907</v>
      </c>
      <c r="AD1830" s="1">
        <v>89.140108191005737</v>
      </c>
      <c r="AE1830" s="1">
        <v>96.241159941679783</v>
      </c>
      <c r="AF1830" s="1">
        <v>94.628145891440113</v>
      </c>
      <c r="AG1830" s="1" t="str">
        <f>GERAL[[#This Row],[SIGLA]]&amp;GERAL[[#This Row],[CÓD]]</f>
        <v>RNSP_MT</v>
      </c>
      <c r="AH1830" s="1">
        <f ca="1">VLOOKUP(GERAL[[#This Row],[REF_NOTA]],BASE_NOTAS[],7,FALSE)</f>
        <v>82.725843191451247</v>
      </c>
      <c r="AI1830" s="31">
        <f ca="1">IF(GERAL[[#This Row],[Nota 2025]]="",0,GERAL[[#This Row],[Nota 2026]]-GERAL[[#This Row],[Nota 2025]])</f>
        <v>-11.902302699988866</v>
      </c>
    </row>
    <row r="1831" spans="1:35" ht="17" x14ac:dyDescent="0.35">
      <c r="A1831" s="2" t="s">
        <v>178</v>
      </c>
      <c r="B1831" s="2" t="s">
        <v>205</v>
      </c>
      <c r="C1831" s="2" t="s">
        <v>217</v>
      </c>
      <c r="D1831" s="15" t="s">
        <v>68</v>
      </c>
      <c r="E1831" s="2" t="s">
        <v>137</v>
      </c>
      <c r="F1831" s="2" t="str">
        <f>VLOOKUP(GERAL[[#This Row],[CÓD]],SEALL,6,FALSE)</f>
        <v>SG</v>
      </c>
      <c r="G183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3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3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31" s="2" t="str">
        <f>VLOOKUP(GERAL[[#This Row],[CÓD]],SEALL,4,FALSE)</f>
        <v>03</v>
      </c>
      <c r="K1831" s="2" t="str">
        <f>IF(ISERR(FIND("01",GERAL[[#This Row],[ODS]])),"NÃO","SIM")</f>
        <v>NÃO</v>
      </c>
      <c r="L1831" s="2" t="str">
        <f>IF(ISERR(FIND("02",GERAL[[#This Row],[ODS]])),"NÃO","SIM")</f>
        <v>NÃO</v>
      </c>
      <c r="M1831" s="2" t="str">
        <f>IF(ISERR(FIND("03",GERAL[[#This Row],[ODS]])),"NÃO","SIM")</f>
        <v>SIM</v>
      </c>
      <c r="N1831" s="2" t="str">
        <f>IF(ISERR(FIND("04",GERAL[[#This Row],[ODS]])),"NÃO","SIM")</f>
        <v>NÃO</v>
      </c>
      <c r="O1831" s="2" t="str">
        <f>IF(ISERR(FIND("05",GERAL[[#This Row],[ODS]])),"NÃO","SIM")</f>
        <v>NÃO</v>
      </c>
      <c r="P1831" s="2" t="str">
        <f>IF(ISERR(FIND("06",GERAL[[#This Row],[ODS]])),"NÃO","SIM")</f>
        <v>NÃO</v>
      </c>
      <c r="Q1831" s="2" t="str">
        <f>IF(ISERR(FIND("07",GERAL[[#This Row],[ODS]])),"NÃO","SIM")</f>
        <v>NÃO</v>
      </c>
      <c r="R1831" s="2" t="str">
        <f>IF(ISERR(FIND("08",GERAL[[#This Row],[ODS]])),"NÃO","SIM")</f>
        <v>NÃO</v>
      </c>
      <c r="S1831" s="2" t="str">
        <f>IF(ISERR(FIND("09",GERAL[[#This Row],[ODS]])),"NÃO","SIM")</f>
        <v>NÃO</v>
      </c>
      <c r="T1831" s="2" t="str">
        <f>IF(ISERR(FIND("10",GERAL[[#This Row],[ODS]])),"NÃO","SIM")</f>
        <v>NÃO</v>
      </c>
      <c r="U1831" s="2" t="str">
        <f>IF(ISERR(FIND("11",GERAL[[#This Row],[ODS]])),"NÃO","SIM")</f>
        <v>NÃO</v>
      </c>
      <c r="V1831" s="2" t="str">
        <f>IF(ISERR(FIND("12",GERAL[[#This Row],[ODS]])),"NÃO","SIM")</f>
        <v>NÃO</v>
      </c>
      <c r="W1831" s="2" t="str">
        <f>IF(ISERR(FIND("13",GERAL[[#This Row],[ODS]])),"NÃO","SIM")</f>
        <v>NÃO</v>
      </c>
      <c r="X1831" s="2" t="str">
        <f>IF(ISERR(FIND("14",GERAL[[#This Row],[ODS]])),"NÃO","SIM")</f>
        <v>NÃO</v>
      </c>
      <c r="Y1831" s="2" t="str">
        <f>IF(ISERR(FIND("15",GERAL[[#This Row],[ODS]])),"NÃO","SIM")</f>
        <v>NÃO</v>
      </c>
      <c r="Z1831" s="2" t="str">
        <f>IF(ISERR(FIND("16",GERAL[[#This Row],[ODS]])),"NÃO","SIM")</f>
        <v>NÃO</v>
      </c>
      <c r="AA1831" s="2" t="str">
        <f>IF(ISERR(FIND("17",GERAL[[#This Row],[ODS]])),"NÃO","SIM")</f>
        <v>NÃO</v>
      </c>
      <c r="AB1831" s="1">
        <v>73.524011843077275</v>
      </c>
      <c r="AC1831" s="1">
        <v>76.991351182416992</v>
      </c>
      <c r="AD1831" s="1">
        <v>80.580896458607143</v>
      </c>
      <c r="AE1831" s="1">
        <v>79.341749865208882</v>
      </c>
      <c r="AF1831" s="1">
        <v>81.077345687427908</v>
      </c>
      <c r="AG1831" s="1" t="str">
        <f>GERAL[[#This Row],[SIGLA]]&amp;GERAL[[#This Row],[CÓD]]</f>
        <v>RSSP_MT</v>
      </c>
      <c r="AH1831" s="1">
        <f ca="1">VLOOKUP(GERAL[[#This Row],[REF_NOTA]],BASE_NOTAS[],7,FALSE)</f>
        <v>75.1325783113314</v>
      </c>
      <c r="AI1831" s="31">
        <f ca="1">IF(GERAL[[#This Row],[Nota 2025]]="",0,GERAL[[#This Row],[Nota 2026]]-GERAL[[#This Row],[Nota 2025]])</f>
        <v>-5.9447673760965074</v>
      </c>
    </row>
    <row r="1832" spans="1:35" ht="17" x14ac:dyDescent="0.35">
      <c r="A1832" s="2" t="s">
        <v>176</v>
      </c>
      <c r="B1832" s="2" t="s">
        <v>203</v>
      </c>
      <c r="C1832" s="2" t="s">
        <v>217</v>
      </c>
      <c r="D1832" s="15" t="s">
        <v>68</v>
      </c>
      <c r="E1832" s="2" t="s">
        <v>137</v>
      </c>
      <c r="F1832" s="2" t="str">
        <f>VLOOKUP(GERAL[[#This Row],[CÓD]],SEALL,6,FALSE)</f>
        <v>SG</v>
      </c>
      <c r="G183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3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3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32" s="2" t="str">
        <f>VLOOKUP(GERAL[[#This Row],[CÓD]],SEALL,4,FALSE)</f>
        <v>03</v>
      </c>
      <c r="K1832" s="2" t="str">
        <f>IF(ISERR(FIND("01",GERAL[[#This Row],[ODS]])),"NÃO","SIM")</f>
        <v>NÃO</v>
      </c>
      <c r="L1832" s="2" t="str">
        <f>IF(ISERR(FIND("02",GERAL[[#This Row],[ODS]])),"NÃO","SIM")</f>
        <v>NÃO</v>
      </c>
      <c r="M1832" s="2" t="str">
        <f>IF(ISERR(FIND("03",GERAL[[#This Row],[ODS]])),"NÃO","SIM")</f>
        <v>SIM</v>
      </c>
      <c r="N1832" s="2" t="str">
        <f>IF(ISERR(FIND("04",GERAL[[#This Row],[ODS]])),"NÃO","SIM")</f>
        <v>NÃO</v>
      </c>
      <c r="O1832" s="2" t="str">
        <f>IF(ISERR(FIND("05",GERAL[[#This Row],[ODS]])),"NÃO","SIM")</f>
        <v>NÃO</v>
      </c>
      <c r="P1832" s="2" t="str">
        <f>IF(ISERR(FIND("06",GERAL[[#This Row],[ODS]])),"NÃO","SIM")</f>
        <v>NÃO</v>
      </c>
      <c r="Q1832" s="2" t="str">
        <f>IF(ISERR(FIND("07",GERAL[[#This Row],[ODS]])),"NÃO","SIM")</f>
        <v>NÃO</v>
      </c>
      <c r="R1832" s="2" t="str">
        <f>IF(ISERR(FIND("08",GERAL[[#This Row],[ODS]])),"NÃO","SIM")</f>
        <v>NÃO</v>
      </c>
      <c r="S1832" s="2" t="str">
        <f>IF(ISERR(FIND("09",GERAL[[#This Row],[ODS]])),"NÃO","SIM")</f>
        <v>NÃO</v>
      </c>
      <c r="T1832" s="2" t="str">
        <f>IF(ISERR(FIND("10",GERAL[[#This Row],[ODS]])),"NÃO","SIM")</f>
        <v>NÃO</v>
      </c>
      <c r="U1832" s="2" t="str">
        <f>IF(ISERR(FIND("11",GERAL[[#This Row],[ODS]])),"NÃO","SIM")</f>
        <v>NÃO</v>
      </c>
      <c r="V1832" s="2" t="str">
        <f>IF(ISERR(FIND("12",GERAL[[#This Row],[ODS]])),"NÃO","SIM")</f>
        <v>NÃO</v>
      </c>
      <c r="W1832" s="2" t="str">
        <f>IF(ISERR(FIND("13",GERAL[[#This Row],[ODS]])),"NÃO","SIM")</f>
        <v>NÃO</v>
      </c>
      <c r="X1832" s="2" t="str">
        <f>IF(ISERR(FIND("14",GERAL[[#This Row],[ODS]])),"NÃO","SIM")</f>
        <v>NÃO</v>
      </c>
      <c r="Y1832" s="2" t="str">
        <f>IF(ISERR(FIND("15",GERAL[[#This Row],[ODS]])),"NÃO","SIM")</f>
        <v>NÃO</v>
      </c>
      <c r="Z1832" s="2" t="str">
        <f>IF(ISERR(FIND("16",GERAL[[#This Row],[ODS]])),"NÃO","SIM")</f>
        <v>NÃO</v>
      </c>
      <c r="AA1832" s="2" t="str">
        <f>IF(ISERR(FIND("17",GERAL[[#This Row],[ODS]])),"NÃO","SIM")</f>
        <v>NÃO</v>
      </c>
      <c r="AB1832" s="1">
        <v>40.872357220171715</v>
      </c>
      <c r="AC1832" s="1">
        <v>36.319998102613781</v>
      </c>
      <c r="AD1832" s="1">
        <v>32.339415505272598</v>
      </c>
      <c r="AE1832" s="1">
        <v>24.723702051536577</v>
      </c>
      <c r="AF1832" s="1">
        <v>38.717054762760014</v>
      </c>
      <c r="AG1832" s="1" t="str">
        <f>GERAL[[#This Row],[SIGLA]]&amp;GERAL[[#This Row],[CÓD]]</f>
        <v>ROSP_MT</v>
      </c>
      <c r="AH1832" s="1">
        <f ca="1">VLOOKUP(GERAL[[#This Row],[REF_NOTA]],BASE_NOTAS[],7,FALSE)</f>
        <v>29.589837677037806</v>
      </c>
      <c r="AI1832" s="31">
        <f ca="1">IF(GERAL[[#This Row],[Nota 2025]]="",0,GERAL[[#This Row],[Nota 2026]]-GERAL[[#This Row],[Nota 2025]])</f>
        <v>-9.1272170857222079</v>
      </c>
    </row>
    <row r="1833" spans="1:35" ht="17" x14ac:dyDescent="0.35">
      <c r="A1833" s="2" t="s">
        <v>177</v>
      </c>
      <c r="B1833" s="2" t="s">
        <v>204</v>
      </c>
      <c r="C1833" s="2" t="s">
        <v>217</v>
      </c>
      <c r="D1833" s="15" t="s">
        <v>68</v>
      </c>
      <c r="E1833" s="2" t="s">
        <v>137</v>
      </c>
      <c r="F1833" s="2" t="str">
        <f>VLOOKUP(GERAL[[#This Row],[CÓD]],SEALL,6,FALSE)</f>
        <v>SG</v>
      </c>
      <c r="G183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3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3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33" s="2" t="str">
        <f>VLOOKUP(GERAL[[#This Row],[CÓD]],SEALL,4,FALSE)</f>
        <v>03</v>
      </c>
      <c r="K1833" s="2" t="str">
        <f>IF(ISERR(FIND("01",GERAL[[#This Row],[ODS]])),"NÃO","SIM")</f>
        <v>NÃO</v>
      </c>
      <c r="L1833" s="2" t="str">
        <f>IF(ISERR(FIND("02",GERAL[[#This Row],[ODS]])),"NÃO","SIM")</f>
        <v>NÃO</v>
      </c>
      <c r="M1833" s="2" t="str">
        <f>IF(ISERR(FIND("03",GERAL[[#This Row],[ODS]])),"NÃO","SIM")</f>
        <v>SIM</v>
      </c>
      <c r="N1833" s="2" t="str">
        <f>IF(ISERR(FIND("04",GERAL[[#This Row],[ODS]])),"NÃO","SIM")</f>
        <v>NÃO</v>
      </c>
      <c r="O1833" s="2" t="str">
        <f>IF(ISERR(FIND("05",GERAL[[#This Row],[ODS]])),"NÃO","SIM")</f>
        <v>NÃO</v>
      </c>
      <c r="P1833" s="2" t="str">
        <f>IF(ISERR(FIND("06",GERAL[[#This Row],[ODS]])),"NÃO","SIM")</f>
        <v>NÃO</v>
      </c>
      <c r="Q1833" s="2" t="str">
        <f>IF(ISERR(FIND("07",GERAL[[#This Row],[ODS]])),"NÃO","SIM")</f>
        <v>NÃO</v>
      </c>
      <c r="R1833" s="2" t="str">
        <f>IF(ISERR(FIND("08",GERAL[[#This Row],[ODS]])),"NÃO","SIM")</f>
        <v>NÃO</v>
      </c>
      <c r="S1833" s="2" t="str">
        <f>IF(ISERR(FIND("09",GERAL[[#This Row],[ODS]])),"NÃO","SIM")</f>
        <v>NÃO</v>
      </c>
      <c r="T1833" s="2" t="str">
        <f>IF(ISERR(FIND("10",GERAL[[#This Row],[ODS]])),"NÃO","SIM")</f>
        <v>NÃO</v>
      </c>
      <c r="U1833" s="2" t="str">
        <f>IF(ISERR(FIND("11",GERAL[[#This Row],[ODS]])),"NÃO","SIM")</f>
        <v>NÃO</v>
      </c>
      <c r="V1833" s="2" t="str">
        <f>IF(ISERR(FIND("12",GERAL[[#This Row],[ODS]])),"NÃO","SIM")</f>
        <v>NÃO</v>
      </c>
      <c r="W1833" s="2" t="str">
        <f>IF(ISERR(FIND("13",GERAL[[#This Row],[ODS]])),"NÃO","SIM")</f>
        <v>NÃO</v>
      </c>
      <c r="X1833" s="2" t="str">
        <f>IF(ISERR(FIND("14",GERAL[[#This Row],[ODS]])),"NÃO","SIM")</f>
        <v>NÃO</v>
      </c>
      <c r="Y1833" s="2" t="str">
        <f>IF(ISERR(FIND("15",GERAL[[#This Row],[ODS]])),"NÃO","SIM")</f>
        <v>NÃO</v>
      </c>
      <c r="Z1833" s="2" t="str">
        <f>IF(ISERR(FIND("16",GERAL[[#This Row],[ODS]])),"NÃO","SIM")</f>
        <v>NÃO</v>
      </c>
      <c r="AA1833" s="2" t="str">
        <f>IF(ISERR(FIND("17",GERAL[[#This Row],[ODS]])),"NÃO","SIM")</f>
        <v>NÃO</v>
      </c>
      <c r="AB1833" s="1">
        <v>45.674990801269466</v>
      </c>
      <c r="AC1833" s="1">
        <v>47.838881118462886</v>
      </c>
      <c r="AD1833" s="1">
        <v>62.648159594425842</v>
      </c>
      <c r="AE1833" s="1">
        <v>45.907197223723216</v>
      </c>
      <c r="AF1833" s="1">
        <v>54.879257265306549</v>
      </c>
      <c r="AG1833" s="1" t="str">
        <f>GERAL[[#This Row],[SIGLA]]&amp;GERAL[[#This Row],[CÓD]]</f>
        <v>RRSP_MT</v>
      </c>
      <c r="AH1833" s="1">
        <f ca="1">VLOOKUP(GERAL[[#This Row],[REF_NOTA]],BASE_NOTAS[],7,FALSE)</f>
        <v>63.22880572886563</v>
      </c>
      <c r="AI1833" s="31">
        <f ca="1">IF(GERAL[[#This Row],[Nota 2025]]="",0,GERAL[[#This Row],[Nota 2026]]-GERAL[[#This Row],[Nota 2025]])</f>
        <v>8.3495484635590813</v>
      </c>
    </row>
    <row r="1834" spans="1:35" ht="17" x14ac:dyDescent="0.35">
      <c r="A1834" s="2" t="s">
        <v>179</v>
      </c>
      <c r="B1834" s="2" t="s">
        <v>194</v>
      </c>
      <c r="C1834" s="2" t="s">
        <v>217</v>
      </c>
      <c r="D1834" s="15" t="s">
        <v>68</v>
      </c>
      <c r="E1834" s="2" t="s">
        <v>137</v>
      </c>
      <c r="F1834" s="2" t="str">
        <f>VLOOKUP(GERAL[[#This Row],[CÓD]],SEALL,6,FALSE)</f>
        <v>SG</v>
      </c>
      <c r="G183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3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3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34" s="2" t="str">
        <f>VLOOKUP(GERAL[[#This Row],[CÓD]],SEALL,4,FALSE)</f>
        <v>03</v>
      </c>
      <c r="K1834" s="2" t="str">
        <f>IF(ISERR(FIND("01",GERAL[[#This Row],[ODS]])),"NÃO","SIM")</f>
        <v>NÃO</v>
      </c>
      <c r="L1834" s="2" t="str">
        <f>IF(ISERR(FIND("02",GERAL[[#This Row],[ODS]])),"NÃO","SIM")</f>
        <v>NÃO</v>
      </c>
      <c r="M1834" s="2" t="str">
        <f>IF(ISERR(FIND("03",GERAL[[#This Row],[ODS]])),"NÃO","SIM")</f>
        <v>SIM</v>
      </c>
      <c r="N1834" s="2" t="str">
        <f>IF(ISERR(FIND("04",GERAL[[#This Row],[ODS]])),"NÃO","SIM")</f>
        <v>NÃO</v>
      </c>
      <c r="O1834" s="2" t="str">
        <f>IF(ISERR(FIND("05",GERAL[[#This Row],[ODS]])),"NÃO","SIM")</f>
        <v>NÃO</v>
      </c>
      <c r="P1834" s="2" t="str">
        <f>IF(ISERR(FIND("06",GERAL[[#This Row],[ODS]])),"NÃO","SIM")</f>
        <v>NÃO</v>
      </c>
      <c r="Q1834" s="2" t="str">
        <f>IF(ISERR(FIND("07",GERAL[[#This Row],[ODS]])),"NÃO","SIM")</f>
        <v>NÃO</v>
      </c>
      <c r="R1834" s="2" t="str">
        <f>IF(ISERR(FIND("08",GERAL[[#This Row],[ODS]])),"NÃO","SIM")</f>
        <v>NÃO</v>
      </c>
      <c r="S1834" s="2" t="str">
        <f>IF(ISERR(FIND("09",GERAL[[#This Row],[ODS]])),"NÃO","SIM")</f>
        <v>NÃO</v>
      </c>
      <c r="T1834" s="2" t="str">
        <f>IF(ISERR(FIND("10",GERAL[[#This Row],[ODS]])),"NÃO","SIM")</f>
        <v>NÃO</v>
      </c>
      <c r="U1834" s="2" t="str">
        <f>IF(ISERR(FIND("11",GERAL[[#This Row],[ODS]])),"NÃO","SIM")</f>
        <v>NÃO</v>
      </c>
      <c r="V1834" s="2" t="str">
        <f>IF(ISERR(FIND("12",GERAL[[#This Row],[ODS]])),"NÃO","SIM")</f>
        <v>NÃO</v>
      </c>
      <c r="W1834" s="2" t="str">
        <f>IF(ISERR(FIND("13",GERAL[[#This Row],[ODS]])),"NÃO","SIM")</f>
        <v>NÃO</v>
      </c>
      <c r="X1834" s="2" t="str">
        <f>IF(ISERR(FIND("14",GERAL[[#This Row],[ODS]])),"NÃO","SIM")</f>
        <v>NÃO</v>
      </c>
      <c r="Y1834" s="2" t="str">
        <f>IF(ISERR(FIND("15",GERAL[[#This Row],[ODS]])),"NÃO","SIM")</f>
        <v>NÃO</v>
      </c>
      <c r="Z1834" s="2" t="str">
        <f>IF(ISERR(FIND("16",GERAL[[#This Row],[ODS]])),"NÃO","SIM")</f>
        <v>NÃO</v>
      </c>
      <c r="AA1834" s="2" t="str">
        <f>IF(ISERR(FIND("17",GERAL[[#This Row],[ODS]])),"NÃO","SIM")</f>
        <v>NÃO</v>
      </c>
      <c r="AB1834" s="1">
        <v>47.042287377355954</v>
      </c>
      <c r="AC1834" s="1">
        <v>53.099493837047788</v>
      </c>
      <c r="AD1834" s="1">
        <v>68.986083368677697</v>
      </c>
      <c r="AE1834" s="1">
        <v>69.466985923877914</v>
      </c>
      <c r="AF1834" s="1">
        <v>71.083189639268966</v>
      </c>
      <c r="AG1834" s="1" t="str">
        <f>GERAL[[#This Row],[SIGLA]]&amp;GERAL[[#This Row],[CÓD]]</f>
        <v>SCSP_MT</v>
      </c>
      <c r="AH1834" s="1">
        <f ca="1">VLOOKUP(GERAL[[#This Row],[REF_NOTA]],BASE_NOTAS[],7,FALSE)</f>
        <v>66.396511565827325</v>
      </c>
      <c r="AI1834" s="31">
        <f ca="1">IF(GERAL[[#This Row],[Nota 2025]]="",0,GERAL[[#This Row],[Nota 2026]]-GERAL[[#This Row],[Nota 2025]])</f>
        <v>-4.6866780734416409</v>
      </c>
    </row>
    <row r="1835" spans="1:35" ht="17" x14ac:dyDescent="0.35">
      <c r="A1835" s="2" t="s">
        <v>181</v>
      </c>
      <c r="B1835" s="2" t="s">
        <v>186</v>
      </c>
      <c r="C1835" s="2" t="s">
        <v>217</v>
      </c>
      <c r="D1835" s="15" t="s">
        <v>68</v>
      </c>
      <c r="E1835" s="2" t="s">
        <v>137</v>
      </c>
      <c r="F1835" s="2" t="str">
        <f>VLOOKUP(GERAL[[#This Row],[CÓD]],SEALL,6,FALSE)</f>
        <v>SG</v>
      </c>
      <c r="G183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3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3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35" s="2" t="str">
        <f>VLOOKUP(GERAL[[#This Row],[CÓD]],SEALL,4,FALSE)</f>
        <v>03</v>
      </c>
      <c r="K1835" s="2" t="str">
        <f>IF(ISERR(FIND("01",GERAL[[#This Row],[ODS]])),"NÃO","SIM")</f>
        <v>NÃO</v>
      </c>
      <c r="L1835" s="2" t="str">
        <f>IF(ISERR(FIND("02",GERAL[[#This Row],[ODS]])),"NÃO","SIM")</f>
        <v>NÃO</v>
      </c>
      <c r="M1835" s="2" t="str">
        <f>IF(ISERR(FIND("03",GERAL[[#This Row],[ODS]])),"NÃO","SIM")</f>
        <v>SIM</v>
      </c>
      <c r="N1835" s="2" t="str">
        <f>IF(ISERR(FIND("04",GERAL[[#This Row],[ODS]])),"NÃO","SIM")</f>
        <v>NÃO</v>
      </c>
      <c r="O1835" s="2" t="str">
        <f>IF(ISERR(FIND("05",GERAL[[#This Row],[ODS]])),"NÃO","SIM")</f>
        <v>NÃO</v>
      </c>
      <c r="P1835" s="2" t="str">
        <f>IF(ISERR(FIND("06",GERAL[[#This Row],[ODS]])),"NÃO","SIM")</f>
        <v>NÃO</v>
      </c>
      <c r="Q1835" s="2" t="str">
        <f>IF(ISERR(FIND("07",GERAL[[#This Row],[ODS]])),"NÃO","SIM")</f>
        <v>NÃO</v>
      </c>
      <c r="R1835" s="2" t="str">
        <f>IF(ISERR(FIND("08",GERAL[[#This Row],[ODS]])),"NÃO","SIM")</f>
        <v>NÃO</v>
      </c>
      <c r="S1835" s="2" t="str">
        <f>IF(ISERR(FIND("09",GERAL[[#This Row],[ODS]])),"NÃO","SIM")</f>
        <v>NÃO</v>
      </c>
      <c r="T1835" s="2" t="str">
        <f>IF(ISERR(FIND("10",GERAL[[#This Row],[ODS]])),"NÃO","SIM")</f>
        <v>NÃO</v>
      </c>
      <c r="U1835" s="2" t="str">
        <f>IF(ISERR(FIND("11",GERAL[[#This Row],[ODS]])),"NÃO","SIM")</f>
        <v>NÃO</v>
      </c>
      <c r="V1835" s="2" t="str">
        <f>IF(ISERR(FIND("12",GERAL[[#This Row],[ODS]])),"NÃO","SIM")</f>
        <v>NÃO</v>
      </c>
      <c r="W1835" s="2" t="str">
        <f>IF(ISERR(FIND("13",GERAL[[#This Row],[ODS]])),"NÃO","SIM")</f>
        <v>NÃO</v>
      </c>
      <c r="X1835" s="2" t="str">
        <f>IF(ISERR(FIND("14",GERAL[[#This Row],[ODS]])),"NÃO","SIM")</f>
        <v>NÃO</v>
      </c>
      <c r="Y1835" s="2" t="str">
        <f>IF(ISERR(FIND("15",GERAL[[#This Row],[ODS]])),"NÃO","SIM")</f>
        <v>NÃO</v>
      </c>
      <c r="Z1835" s="2" t="str">
        <f>IF(ISERR(FIND("16",GERAL[[#This Row],[ODS]])),"NÃO","SIM")</f>
        <v>NÃO</v>
      </c>
      <c r="AA1835" s="2" t="str">
        <f>IF(ISERR(FIND("17",GERAL[[#This Row],[ODS]])),"NÃO","SIM")</f>
        <v>NÃO</v>
      </c>
      <c r="AB1835" s="1">
        <v>90.047697749103435</v>
      </c>
      <c r="AC1835" s="1">
        <v>86.670567098854761</v>
      </c>
      <c r="AD1835" s="1">
        <v>95.062212230128836</v>
      </c>
      <c r="AE1835" s="1">
        <v>100</v>
      </c>
      <c r="AF1835" s="1">
        <v>99.020904696960969</v>
      </c>
      <c r="AG1835" s="1" t="str">
        <f>GERAL[[#This Row],[SIGLA]]&amp;GERAL[[#This Row],[CÓD]]</f>
        <v>SPSP_MT</v>
      </c>
      <c r="AH1835" s="1">
        <f ca="1">VLOOKUP(GERAL[[#This Row],[REF_NOTA]],BASE_NOTAS[],7,FALSE)</f>
        <v>88.744121601093823</v>
      </c>
      <c r="AI1835" s="31">
        <f ca="1">IF(GERAL[[#This Row],[Nota 2025]]="",0,GERAL[[#This Row],[Nota 2026]]-GERAL[[#This Row],[Nota 2025]])</f>
        <v>-10.276783095867145</v>
      </c>
    </row>
    <row r="1836" spans="1:35" ht="17" x14ac:dyDescent="0.35">
      <c r="A1836" s="2" t="s">
        <v>180</v>
      </c>
      <c r="B1836" s="2" t="s">
        <v>206</v>
      </c>
      <c r="C1836" s="2" t="s">
        <v>217</v>
      </c>
      <c r="D1836" s="15" t="s">
        <v>68</v>
      </c>
      <c r="E1836" s="2" t="s">
        <v>137</v>
      </c>
      <c r="F1836" s="2" t="str">
        <f>VLOOKUP(GERAL[[#This Row],[CÓD]],SEALL,6,FALSE)</f>
        <v>SG</v>
      </c>
      <c r="G183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3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3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36" s="2" t="str">
        <f>VLOOKUP(GERAL[[#This Row],[CÓD]],SEALL,4,FALSE)</f>
        <v>03</v>
      </c>
      <c r="K1836" s="2" t="str">
        <f>IF(ISERR(FIND("01",GERAL[[#This Row],[ODS]])),"NÃO","SIM")</f>
        <v>NÃO</v>
      </c>
      <c r="L1836" s="2" t="str">
        <f>IF(ISERR(FIND("02",GERAL[[#This Row],[ODS]])),"NÃO","SIM")</f>
        <v>NÃO</v>
      </c>
      <c r="M1836" s="2" t="str">
        <f>IF(ISERR(FIND("03",GERAL[[#This Row],[ODS]])),"NÃO","SIM")</f>
        <v>SIM</v>
      </c>
      <c r="N1836" s="2" t="str">
        <f>IF(ISERR(FIND("04",GERAL[[#This Row],[ODS]])),"NÃO","SIM")</f>
        <v>NÃO</v>
      </c>
      <c r="O1836" s="2" t="str">
        <f>IF(ISERR(FIND("05",GERAL[[#This Row],[ODS]])),"NÃO","SIM")</f>
        <v>NÃO</v>
      </c>
      <c r="P1836" s="2" t="str">
        <f>IF(ISERR(FIND("06",GERAL[[#This Row],[ODS]])),"NÃO","SIM")</f>
        <v>NÃO</v>
      </c>
      <c r="Q1836" s="2" t="str">
        <f>IF(ISERR(FIND("07",GERAL[[#This Row],[ODS]])),"NÃO","SIM")</f>
        <v>NÃO</v>
      </c>
      <c r="R1836" s="2" t="str">
        <f>IF(ISERR(FIND("08",GERAL[[#This Row],[ODS]])),"NÃO","SIM")</f>
        <v>NÃO</v>
      </c>
      <c r="S1836" s="2" t="str">
        <f>IF(ISERR(FIND("09",GERAL[[#This Row],[ODS]])),"NÃO","SIM")</f>
        <v>NÃO</v>
      </c>
      <c r="T1836" s="2" t="str">
        <f>IF(ISERR(FIND("10",GERAL[[#This Row],[ODS]])),"NÃO","SIM")</f>
        <v>NÃO</v>
      </c>
      <c r="U1836" s="2" t="str">
        <f>IF(ISERR(FIND("11",GERAL[[#This Row],[ODS]])),"NÃO","SIM")</f>
        <v>NÃO</v>
      </c>
      <c r="V1836" s="2" t="str">
        <f>IF(ISERR(FIND("12",GERAL[[#This Row],[ODS]])),"NÃO","SIM")</f>
        <v>NÃO</v>
      </c>
      <c r="W1836" s="2" t="str">
        <f>IF(ISERR(FIND("13",GERAL[[#This Row],[ODS]])),"NÃO","SIM")</f>
        <v>NÃO</v>
      </c>
      <c r="X1836" s="2" t="str">
        <f>IF(ISERR(FIND("14",GERAL[[#This Row],[ODS]])),"NÃO","SIM")</f>
        <v>NÃO</v>
      </c>
      <c r="Y1836" s="2" t="str">
        <f>IF(ISERR(FIND("15",GERAL[[#This Row],[ODS]])),"NÃO","SIM")</f>
        <v>NÃO</v>
      </c>
      <c r="Z1836" s="2" t="str">
        <f>IF(ISERR(FIND("16",GERAL[[#This Row],[ODS]])),"NÃO","SIM")</f>
        <v>NÃO</v>
      </c>
      <c r="AA1836" s="2" t="str">
        <f>IF(ISERR(FIND("17",GERAL[[#This Row],[ODS]])),"NÃO","SIM")</f>
        <v>NÃO</v>
      </c>
      <c r="AB1836" s="1">
        <v>59.759980116912068</v>
      </c>
      <c r="AC1836" s="1">
        <v>62.003521485758526</v>
      </c>
      <c r="AD1836" s="1">
        <v>70.954727235873577</v>
      </c>
      <c r="AE1836" s="1">
        <v>70.651253539719974</v>
      </c>
      <c r="AF1836" s="1">
        <v>64.843891727052053</v>
      </c>
      <c r="AG1836" s="1" t="str">
        <f>GERAL[[#This Row],[SIGLA]]&amp;GERAL[[#This Row],[CÓD]]</f>
        <v>SESP_MT</v>
      </c>
      <c r="AH1836" s="1">
        <f ca="1">VLOOKUP(GERAL[[#This Row],[REF_NOTA]],BASE_NOTAS[],7,FALSE)</f>
        <v>52.872048617549879</v>
      </c>
      <c r="AI1836" s="31">
        <f ca="1">IF(GERAL[[#This Row],[Nota 2025]]="",0,GERAL[[#This Row],[Nota 2026]]-GERAL[[#This Row],[Nota 2025]])</f>
        <v>-11.971843109502174</v>
      </c>
    </row>
    <row r="1837" spans="1:35" ht="17" x14ac:dyDescent="0.35">
      <c r="A1837" s="2" t="s">
        <v>182</v>
      </c>
      <c r="B1837" s="2" t="s">
        <v>185</v>
      </c>
      <c r="C1837" s="2" t="s">
        <v>217</v>
      </c>
      <c r="D1837" s="15" t="s">
        <v>68</v>
      </c>
      <c r="E1837" s="2" t="s">
        <v>137</v>
      </c>
      <c r="F1837" s="2" t="str">
        <f>VLOOKUP(GERAL[[#This Row],[CÓD]],SEALL,6,FALSE)</f>
        <v>SG</v>
      </c>
      <c r="G183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3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3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37" s="2" t="str">
        <f>VLOOKUP(GERAL[[#This Row],[CÓD]],SEALL,4,FALSE)</f>
        <v>03</v>
      </c>
      <c r="K1837" s="2" t="str">
        <f>IF(ISERR(FIND("01",GERAL[[#This Row],[ODS]])),"NÃO","SIM")</f>
        <v>NÃO</v>
      </c>
      <c r="L1837" s="2" t="str">
        <f>IF(ISERR(FIND("02",GERAL[[#This Row],[ODS]])),"NÃO","SIM")</f>
        <v>NÃO</v>
      </c>
      <c r="M1837" s="2" t="str">
        <f>IF(ISERR(FIND("03",GERAL[[#This Row],[ODS]])),"NÃO","SIM")</f>
        <v>SIM</v>
      </c>
      <c r="N1837" s="2" t="str">
        <f>IF(ISERR(FIND("04",GERAL[[#This Row],[ODS]])),"NÃO","SIM")</f>
        <v>NÃO</v>
      </c>
      <c r="O1837" s="2" t="str">
        <f>IF(ISERR(FIND("05",GERAL[[#This Row],[ODS]])),"NÃO","SIM")</f>
        <v>NÃO</v>
      </c>
      <c r="P1837" s="2" t="str">
        <f>IF(ISERR(FIND("06",GERAL[[#This Row],[ODS]])),"NÃO","SIM")</f>
        <v>NÃO</v>
      </c>
      <c r="Q1837" s="2" t="str">
        <f>IF(ISERR(FIND("07",GERAL[[#This Row],[ODS]])),"NÃO","SIM")</f>
        <v>NÃO</v>
      </c>
      <c r="R1837" s="2" t="str">
        <f>IF(ISERR(FIND("08",GERAL[[#This Row],[ODS]])),"NÃO","SIM")</f>
        <v>NÃO</v>
      </c>
      <c r="S1837" s="2" t="str">
        <f>IF(ISERR(FIND("09",GERAL[[#This Row],[ODS]])),"NÃO","SIM")</f>
        <v>NÃO</v>
      </c>
      <c r="T1837" s="2" t="str">
        <f>IF(ISERR(FIND("10",GERAL[[#This Row],[ODS]])),"NÃO","SIM")</f>
        <v>NÃO</v>
      </c>
      <c r="U1837" s="2" t="str">
        <f>IF(ISERR(FIND("11",GERAL[[#This Row],[ODS]])),"NÃO","SIM")</f>
        <v>NÃO</v>
      </c>
      <c r="V1837" s="2" t="str">
        <f>IF(ISERR(FIND("12",GERAL[[#This Row],[ODS]])),"NÃO","SIM")</f>
        <v>NÃO</v>
      </c>
      <c r="W1837" s="2" t="str">
        <f>IF(ISERR(FIND("13",GERAL[[#This Row],[ODS]])),"NÃO","SIM")</f>
        <v>NÃO</v>
      </c>
      <c r="X1837" s="2" t="str">
        <f>IF(ISERR(FIND("14",GERAL[[#This Row],[ODS]])),"NÃO","SIM")</f>
        <v>NÃO</v>
      </c>
      <c r="Y1837" s="2" t="str">
        <f>IF(ISERR(FIND("15",GERAL[[#This Row],[ODS]])),"NÃO","SIM")</f>
        <v>NÃO</v>
      </c>
      <c r="Z1837" s="2" t="str">
        <f>IF(ISERR(FIND("16",GERAL[[#This Row],[ODS]])),"NÃO","SIM")</f>
        <v>NÃO</v>
      </c>
      <c r="AA1837" s="2" t="str">
        <f>IF(ISERR(FIND("17",GERAL[[#This Row],[ODS]])),"NÃO","SIM")</f>
        <v>NÃO</v>
      </c>
      <c r="AB1837" s="1">
        <v>0</v>
      </c>
      <c r="AC1837" s="1">
        <v>3.0702463251707712</v>
      </c>
      <c r="AD1837" s="1">
        <v>0</v>
      </c>
      <c r="AE1837" s="1">
        <v>0</v>
      </c>
      <c r="AF1837" s="1">
        <v>0</v>
      </c>
      <c r="AG1837" s="1" t="str">
        <f>GERAL[[#This Row],[SIGLA]]&amp;GERAL[[#This Row],[CÓD]]</f>
        <v>TOSP_MT</v>
      </c>
      <c r="AH1837" s="1">
        <f ca="1">VLOOKUP(GERAL[[#This Row],[REF_NOTA]],BASE_NOTAS[],7,FALSE)</f>
        <v>0</v>
      </c>
      <c r="AI1837" s="31">
        <f ca="1">IF(GERAL[[#This Row],[Nota 2025]]="",0,GERAL[[#This Row],[Nota 2026]]-GERAL[[#This Row],[Nota 2025]])</f>
        <v>0</v>
      </c>
    </row>
    <row r="1838" spans="1:35" ht="17" x14ac:dyDescent="0.35">
      <c r="A1838" s="2" t="s">
        <v>0</v>
      </c>
      <c r="B1838" s="2" t="s">
        <v>156</v>
      </c>
      <c r="C1838" s="2" t="s">
        <v>217</v>
      </c>
      <c r="D1838" s="15" t="s">
        <v>72</v>
      </c>
      <c r="E1838" s="2" t="s">
        <v>141</v>
      </c>
      <c r="F1838" s="2" t="str">
        <f>VLOOKUP(GERAL[[#This Row],[CÓD]],SEALL,6,FALSE)</f>
        <v>G</v>
      </c>
      <c r="G183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3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83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38" s="2">
        <f>VLOOKUP(GERAL[[#This Row],[CÓD]],SEALL,4,FALSE)</f>
        <v>16</v>
      </c>
      <c r="K1838" s="2" t="str">
        <f>IF(ISERR(FIND("01",GERAL[[#This Row],[ODS]])),"NÃO","SIM")</f>
        <v>NÃO</v>
      </c>
      <c r="L1838" s="2" t="str">
        <f>IF(ISERR(FIND("02",GERAL[[#This Row],[ODS]])),"NÃO","SIM")</f>
        <v>NÃO</v>
      </c>
      <c r="M1838" s="2" t="str">
        <f>IF(ISERR(FIND("03",GERAL[[#This Row],[ODS]])),"NÃO","SIM")</f>
        <v>NÃO</v>
      </c>
      <c r="N1838" s="2" t="str">
        <f>IF(ISERR(FIND("04",GERAL[[#This Row],[ODS]])),"NÃO","SIM")</f>
        <v>NÃO</v>
      </c>
      <c r="O1838" s="2" t="str">
        <f>IF(ISERR(FIND("05",GERAL[[#This Row],[ODS]])),"NÃO","SIM")</f>
        <v>NÃO</v>
      </c>
      <c r="P1838" s="2" t="str">
        <f>IF(ISERR(FIND("06",GERAL[[#This Row],[ODS]])),"NÃO","SIM")</f>
        <v>NÃO</v>
      </c>
      <c r="Q1838" s="2" t="str">
        <f>IF(ISERR(FIND("07",GERAL[[#This Row],[ODS]])),"NÃO","SIM")</f>
        <v>NÃO</v>
      </c>
      <c r="R1838" s="2" t="str">
        <f>IF(ISERR(FIND("08",GERAL[[#This Row],[ODS]])),"NÃO","SIM")</f>
        <v>NÃO</v>
      </c>
      <c r="S1838" s="2" t="str">
        <f>IF(ISERR(FIND("09",GERAL[[#This Row],[ODS]])),"NÃO","SIM")</f>
        <v>NÃO</v>
      </c>
      <c r="T1838" s="2" t="str">
        <f>IF(ISERR(FIND("10",GERAL[[#This Row],[ODS]])),"NÃO","SIM")</f>
        <v>NÃO</v>
      </c>
      <c r="U1838" s="2" t="str">
        <f>IF(ISERR(FIND("11",GERAL[[#This Row],[ODS]])),"NÃO","SIM")</f>
        <v>NÃO</v>
      </c>
      <c r="V1838" s="2" t="str">
        <f>IF(ISERR(FIND("12",GERAL[[#This Row],[ODS]])),"NÃO","SIM")</f>
        <v>NÃO</v>
      </c>
      <c r="W1838" s="2" t="str">
        <f>IF(ISERR(FIND("13",GERAL[[#This Row],[ODS]])),"NÃO","SIM")</f>
        <v>NÃO</v>
      </c>
      <c r="X1838" s="2" t="str">
        <f>IF(ISERR(FIND("14",GERAL[[#This Row],[ODS]])),"NÃO","SIM")</f>
        <v>NÃO</v>
      </c>
      <c r="Y1838" s="2" t="str">
        <f>IF(ISERR(FIND("15",GERAL[[#This Row],[ODS]])),"NÃO","SIM")</f>
        <v>NÃO</v>
      </c>
      <c r="Z1838" s="2" t="str">
        <f>IF(ISERR(FIND("16",GERAL[[#This Row],[ODS]])),"NÃO","SIM")</f>
        <v>SIM</v>
      </c>
      <c r="AA1838" s="2" t="str">
        <f>IF(ISERR(FIND("17",GERAL[[#This Row],[ODS]])),"NÃO","SIM")</f>
        <v>NÃO</v>
      </c>
      <c r="AB1838" s="1">
        <v>7.1437032984297444</v>
      </c>
      <c r="AC1838" s="1">
        <v>7.1437032984297444</v>
      </c>
      <c r="AD1838" s="1">
        <v>7.1437032984297444</v>
      </c>
      <c r="AE1838" s="1">
        <v>34.014153138770212</v>
      </c>
      <c r="AF1838" s="1">
        <v>34.014153138770212</v>
      </c>
      <c r="AG1838" s="1" t="str">
        <f>GERAL[[#This Row],[SIGLA]]&amp;GERAL[[#This Row],[CÓD]]</f>
        <v>ACSP_QI</v>
      </c>
      <c r="AH1838" s="1">
        <f ca="1">VLOOKUP(GERAL[[#This Row],[REF_NOTA]],BASE_NOTAS[],7,FALSE)</f>
        <v>34.014153138770212</v>
      </c>
      <c r="AI1838" s="31">
        <f ca="1">IF(GERAL[[#This Row],[Nota 2025]]="",0,GERAL[[#This Row],[Nota 2026]]-GERAL[[#This Row],[Nota 2025]])</f>
        <v>0</v>
      </c>
    </row>
    <row r="1839" spans="1:35" ht="17" x14ac:dyDescent="0.35">
      <c r="A1839" s="2" t="s">
        <v>1</v>
      </c>
      <c r="B1839" s="2" t="s">
        <v>157</v>
      </c>
      <c r="C1839" s="2" t="s">
        <v>217</v>
      </c>
      <c r="D1839" s="15" t="s">
        <v>72</v>
      </c>
      <c r="E1839" s="2" t="s">
        <v>141</v>
      </c>
      <c r="F1839" s="2" t="str">
        <f>VLOOKUP(GERAL[[#This Row],[CÓD]],SEALL,6,FALSE)</f>
        <v>G</v>
      </c>
      <c r="G183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3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83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39" s="2">
        <f>VLOOKUP(GERAL[[#This Row],[CÓD]],SEALL,4,FALSE)</f>
        <v>16</v>
      </c>
      <c r="K1839" s="2" t="str">
        <f>IF(ISERR(FIND("01",GERAL[[#This Row],[ODS]])),"NÃO","SIM")</f>
        <v>NÃO</v>
      </c>
      <c r="L1839" s="2" t="str">
        <f>IF(ISERR(FIND("02",GERAL[[#This Row],[ODS]])),"NÃO","SIM")</f>
        <v>NÃO</v>
      </c>
      <c r="M1839" s="2" t="str">
        <f>IF(ISERR(FIND("03",GERAL[[#This Row],[ODS]])),"NÃO","SIM")</f>
        <v>NÃO</v>
      </c>
      <c r="N1839" s="2" t="str">
        <f>IF(ISERR(FIND("04",GERAL[[#This Row],[ODS]])),"NÃO","SIM")</f>
        <v>NÃO</v>
      </c>
      <c r="O1839" s="2" t="str">
        <f>IF(ISERR(FIND("05",GERAL[[#This Row],[ODS]])),"NÃO","SIM")</f>
        <v>NÃO</v>
      </c>
      <c r="P1839" s="2" t="str">
        <f>IF(ISERR(FIND("06",GERAL[[#This Row],[ODS]])),"NÃO","SIM")</f>
        <v>NÃO</v>
      </c>
      <c r="Q1839" s="2" t="str">
        <f>IF(ISERR(FIND("07",GERAL[[#This Row],[ODS]])),"NÃO","SIM")</f>
        <v>NÃO</v>
      </c>
      <c r="R1839" s="2" t="str">
        <f>IF(ISERR(FIND("08",GERAL[[#This Row],[ODS]])),"NÃO","SIM")</f>
        <v>NÃO</v>
      </c>
      <c r="S1839" s="2" t="str">
        <f>IF(ISERR(FIND("09",GERAL[[#This Row],[ODS]])),"NÃO","SIM")</f>
        <v>NÃO</v>
      </c>
      <c r="T1839" s="2" t="str">
        <f>IF(ISERR(FIND("10",GERAL[[#This Row],[ODS]])),"NÃO","SIM")</f>
        <v>NÃO</v>
      </c>
      <c r="U1839" s="2" t="str">
        <f>IF(ISERR(FIND("11",GERAL[[#This Row],[ODS]])),"NÃO","SIM")</f>
        <v>NÃO</v>
      </c>
      <c r="V1839" s="2" t="str">
        <f>IF(ISERR(FIND("12",GERAL[[#This Row],[ODS]])),"NÃO","SIM")</f>
        <v>NÃO</v>
      </c>
      <c r="W1839" s="2" t="str">
        <f>IF(ISERR(FIND("13",GERAL[[#This Row],[ODS]])),"NÃO","SIM")</f>
        <v>NÃO</v>
      </c>
      <c r="X1839" s="2" t="str">
        <f>IF(ISERR(FIND("14",GERAL[[#This Row],[ODS]])),"NÃO","SIM")</f>
        <v>NÃO</v>
      </c>
      <c r="Y1839" s="2" t="str">
        <f>IF(ISERR(FIND("15",GERAL[[#This Row],[ODS]])),"NÃO","SIM")</f>
        <v>NÃO</v>
      </c>
      <c r="Z1839" s="2" t="str">
        <f>IF(ISERR(FIND("16",GERAL[[#This Row],[ODS]])),"NÃO","SIM")</f>
        <v>SIM</v>
      </c>
      <c r="AA1839" s="2" t="str">
        <f>IF(ISERR(FIND("17",GERAL[[#This Row],[ODS]])),"NÃO","SIM")</f>
        <v>NÃO</v>
      </c>
      <c r="AB1839" s="1">
        <v>100</v>
      </c>
      <c r="AC1839" s="1">
        <v>100</v>
      </c>
      <c r="AD1839" s="1">
        <v>100</v>
      </c>
      <c r="AE1839" s="1">
        <v>69.283887383737238</v>
      </c>
      <c r="AF1839" s="1">
        <v>69.283887383737238</v>
      </c>
      <c r="AG1839" s="1" t="str">
        <f>GERAL[[#This Row],[SIGLA]]&amp;GERAL[[#This Row],[CÓD]]</f>
        <v>ALSP_QI</v>
      </c>
      <c r="AH1839" s="1">
        <f ca="1">VLOOKUP(GERAL[[#This Row],[REF_NOTA]],BASE_NOTAS[],7,FALSE)</f>
        <v>69.283887383737238</v>
      </c>
      <c r="AI1839" s="31">
        <f ca="1">IF(GERAL[[#This Row],[Nota 2025]]="",0,GERAL[[#This Row],[Nota 2026]]-GERAL[[#This Row],[Nota 2025]])</f>
        <v>0</v>
      </c>
    </row>
    <row r="1840" spans="1:35" ht="17" x14ac:dyDescent="0.35">
      <c r="A1840" s="2" t="s">
        <v>159</v>
      </c>
      <c r="B1840" s="2" t="s">
        <v>184</v>
      </c>
      <c r="C1840" s="2" t="s">
        <v>217</v>
      </c>
      <c r="D1840" s="15" t="s">
        <v>72</v>
      </c>
      <c r="E1840" s="2" t="s">
        <v>141</v>
      </c>
      <c r="F1840" s="2" t="str">
        <f>VLOOKUP(GERAL[[#This Row],[CÓD]],SEALL,6,FALSE)</f>
        <v>G</v>
      </c>
      <c r="G184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4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84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40" s="2">
        <f>VLOOKUP(GERAL[[#This Row],[CÓD]],SEALL,4,FALSE)</f>
        <v>16</v>
      </c>
      <c r="K1840" s="2" t="str">
        <f>IF(ISERR(FIND("01",GERAL[[#This Row],[ODS]])),"NÃO","SIM")</f>
        <v>NÃO</v>
      </c>
      <c r="L1840" s="2" t="str">
        <f>IF(ISERR(FIND("02",GERAL[[#This Row],[ODS]])),"NÃO","SIM")</f>
        <v>NÃO</v>
      </c>
      <c r="M1840" s="2" t="str">
        <f>IF(ISERR(FIND("03",GERAL[[#This Row],[ODS]])),"NÃO","SIM")</f>
        <v>NÃO</v>
      </c>
      <c r="N1840" s="2" t="str">
        <f>IF(ISERR(FIND("04",GERAL[[#This Row],[ODS]])),"NÃO","SIM")</f>
        <v>NÃO</v>
      </c>
      <c r="O1840" s="2" t="str">
        <f>IF(ISERR(FIND("05",GERAL[[#This Row],[ODS]])),"NÃO","SIM")</f>
        <v>NÃO</v>
      </c>
      <c r="P1840" s="2" t="str">
        <f>IF(ISERR(FIND("06",GERAL[[#This Row],[ODS]])),"NÃO","SIM")</f>
        <v>NÃO</v>
      </c>
      <c r="Q1840" s="2" t="str">
        <f>IF(ISERR(FIND("07",GERAL[[#This Row],[ODS]])),"NÃO","SIM")</f>
        <v>NÃO</v>
      </c>
      <c r="R1840" s="2" t="str">
        <f>IF(ISERR(FIND("08",GERAL[[#This Row],[ODS]])),"NÃO","SIM")</f>
        <v>NÃO</v>
      </c>
      <c r="S1840" s="2" t="str">
        <f>IF(ISERR(FIND("09",GERAL[[#This Row],[ODS]])),"NÃO","SIM")</f>
        <v>NÃO</v>
      </c>
      <c r="T1840" s="2" t="str">
        <f>IF(ISERR(FIND("10",GERAL[[#This Row],[ODS]])),"NÃO","SIM")</f>
        <v>NÃO</v>
      </c>
      <c r="U1840" s="2" t="str">
        <f>IF(ISERR(FIND("11",GERAL[[#This Row],[ODS]])),"NÃO","SIM")</f>
        <v>NÃO</v>
      </c>
      <c r="V1840" s="2" t="str">
        <f>IF(ISERR(FIND("12",GERAL[[#This Row],[ODS]])),"NÃO","SIM")</f>
        <v>NÃO</v>
      </c>
      <c r="W1840" s="2" t="str">
        <f>IF(ISERR(FIND("13",GERAL[[#This Row],[ODS]])),"NÃO","SIM")</f>
        <v>NÃO</v>
      </c>
      <c r="X1840" s="2" t="str">
        <f>IF(ISERR(FIND("14",GERAL[[#This Row],[ODS]])),"NÃO","SIM")</f>
        <v>NÃO</v>
      </c>
      <c r="Y1840" s="2" t="str">
        <f>IF(ISERR(FIND("15",GERAL[[#This Row],[ODS]])),"NÃO","SIM")</f>
        <v>NÃO</v>
      </c>
      <c r="Z1840" s="2" t="str">
        <f>IF(ISERR(FIND("16",GERAL[[#This Row],[ODS]])),"NÃO","SIM")</f>
        <v>SIM</v>
      </c>
      <c r="AA1840" s="2" t="str">
        <f>IF(ISERR(FIND("17",GERAL[[#This Row],[ODS]])),"NÃO","SIM")</f>
        <v>NÃO</v>
      </c>
      <c r="AB1840" s="1">
        <v>13.360304290294463</v>
      </c>
      <c r="AC1840" s="1">
        <v>13.360304290294463</v>
      </c>
      <c r="AD1840" s="1">
        <v>13.360304290294463</v>
      </c>
      <c r="AE1840" s="1">
        <v>21.242435081653543</v>
      </c>
      <c r="AF1840" s="1">
        <v>21.242435081653543</v>
      </c>
      <c r="AG1840" s="1" t="str">
        <f>GERAL[[#This Row],[SIGLA]]&amp;GERAL[[#This Row],[CÓD]]</f>
        <v>APSP_QI</v>
      </c>
      <c r="AH1840" s="1">
        <f ca="1">VLOOKUP(GERAL[[#This Row],[REF_NOTA]],BASE_NOTAS[],7,FALSE)</f>
        <v>21.242435081653543</v>
      </c>
      <c r="AI1840" s="31">
        <f ca="1">IF(GERAL[[#This Row],[Nota 2025]]="",0,GERAL[[#This Row],[Nota 2026]]-GERAL[[#This Row],[Nota 2025]])</f>
        <v>0</v>
      </c>
    </row>
    <row r="1841" spans="1:35" ht="17" x14ac:dyDescent="0.35">
      <c r="A1841" s="2" t="s">
        <v>155</v>
      </c>
      <c r="B1841" s="2" t="s">
        <v>158</v>
      </c>
      <c r="C1841" s="2" t="s">
        <v>217</v>
      </c>
      <c r="D1841" s="15" t="s">
        <v>72</v>
      </c>
      <c r="E1841" s="2" t="s">
        <v>141</v>
      </c>
      <c r="F1841" s="2" t="str">
        <f>VLOOKUP(GERAL[[#This Row],[CÓD]],SEALL,6,FALSE)</f>
        <v>G</v>
      </c>
      <c r="G184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4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84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41" s="2">
        <f>VLOOKUP(GERAL[[#This Row],[CÓD]],SEALL,4,FALSE)</f>
        <v>16</v>
      </c>
      <c r="K1841" s="2" t="str">
        <f>IF(ISERR(FIND("01",GERAL[[#This Row],[ODS]])),"NÃO","SIM")</f>
        <v>NÃO</v>
      </c>
      <c r="L1841" s="2" t="str">
        <f>IF(ISERR(FIND("02",GERAL[[#This Row],[ODS]])),"NÃO","SIM")</f>
        <v>NÃO</v>
      </c>
      <c r="M1841" s="2" t="str">
        <f>IF(ISERR(FIND("03",GERAL[[#This Row],[ODS]])),"NÃO","SIM")</f>
        <v>NÃO</v>
      </c>
      <c r="N1841" s="2" t="str">
        <f>IF(ISERR(FIND("04",GERAL[[#This Row],[ODS]])),"NÃO","SIM")</f>
        <v>NÃO</v>
      </c>
      <c r="O1841" s="2" t="str">
        <f>IF(ISERR(FIND("05",GERAL[[#This Row],[ODS]])),"NÃO","SIM")</f>
        <v>NÃO</v>
      </c>
      <c r="P1841" s="2" t="str">
        <f>IF(ISERR(FIND("06",GERAL[[#This Row],[ODS]])),"NÃO","SIM")</f>
        <v>NÃO</v>
      </c>
      <c r="Q1841" s="2" t="str">
        <f>IF(ISERR(FIND("07",GERAL[[#This Row],[ODS]])),"NÃO","SIM")</f>
        <v>NÃO</v>
      </c>
      <c r="R1841" s="2" t="str">
        <f>IF(ISERR(FIND("08",GERAL[[#This Row],[ODS]])),"NÃO","SIM")</f>
        <v>NÃO</v>
      </c>
      <c r="S1841" s="2" t="str">
        <f>IF(ISERR(FIND("09",GERAL[[#This Row],[ODS]])),"NÃO","SIM")</f>
        <v>NÃO</v>
      </c>
      <c r="T1841" s="2" t="str">
        <f>IF(ISERR(FIND("10",GERAL[[#This Row],[ODS]])),"NÃO","SIM")</f>
        <v>NÃO</v>
      </c>
      <c r="U1841" s="2" t="str">
        <f>IF(ISERR(FIND("11",GERAL[[#This Row],[ODS]])),"NÃO","SIM")</f>
        <v>NÃO</v>
      </c>
      <c r="V1841" s="2" t="str">
        <f>IF(ISERR(FIND("12",GERAL[[#This Row],[ODS]])),"NÃO","SIM")</f>
        <v>NÃO</v>
      </c>
      <c r="W1841" s="2" t="str">
        <f>IF(ISERR(FIND("13",GERAL[[#This Row],[ODS]])),"NÃO","SIM")</f>
        <v>NÃO</v>
      </c>
      <c r="X1841" s="2" t="str">
        <f>IF(ISERR(FIND("14",GERAL[[#This Row],[ODS]])),"NÃO","SIM")</f>
        <v>NÃO</v>
      </c>
      <c r="Y1841" s="2" t="str">
        <f>IF(ISERR(FIND("15",GERAL[[#This Row],[ODS]])),"NÃO","SIM")</f>
        <v>NÃO</v>
      </c>
      <c r="Z1841" s="2" t="str">
        <f>IF(ISERR(FIND("16",GERAL[[#This Row],[ODS]])),"NÃO","SIM")</f>
        <v>SIM</v>
      </c>
      <c r="AA1841" s="2" t="str">
        <f>IF(ISERR(FIND("17",GERAL[[#This Row],[ODS]])),"NÃO","SIM")</f>
        <v>NÃO</v>
      </c>
      <c r="AB1841" s="1">
        <v>14.10291739270251</v>
      </c>
      <c r="AC1841" s="1">
        <v>14.10291739270251</v>
      </c>
      <c r="AD1841" s="1">
        <v>14.10291739270251</v>
      </c>
      <c r="AE1841" s="1">
        <v>42.316574074801245</v>
      </c>
      <c r="AF1841" s="1">
        <v>42.316574074801245</v>
      </c>
      <c r="AG1841" s="1" t="str">
        <f>GERAL[[#This Row],[SIGLA]]&amp;GERAL[[#This Row],[CÓD]]</f>
        <v>AMSP_QI</v>
      </c>
      <c r="AH1841" s="1">
        <f ca="1">VLOOKUP(GERAL[[#This Row],[REF_NOTA]],BASE_NOTAS[],7,FALSE)</f>
        <v>42.316574074801245</v>
      </c>
      <c r="AI1841" s="31">
        <f ca="1">IF(GERAL[[#This Row],[Nota 2025]]="",0,GERAL[[#This Row],[Nota 2026]]-GERAL[[#This Row],[Nota 2025]])</f>
        <v>0</v>
      </c>
    </row>
    <row r="1842" spans="1:35" ht="17" x14ac:dyDescent="0.35">
      <c r="A1842" s="2" t="s">
        <v>160</v>
      </c>
      <c r="B1842" s="2" t="s">
        <v>187</v>
      </c>
      <c r="C1842" s="2" t="s">
        <v>217</v>
      </c>
      <c r="D1842" s="15" t="s">
        <v>72</v>
      </c>
      <c r="E1842" s="2" t="s">
        <v>141</v>
      </c>
      <c r="F1842" s="2" t="str">
        <f>VLOOKUP(GERAL[[#This Row],[CÓD]],SEALL,6,FALSE)</f>
        <v>G</v>
      </c>
      <c r="G184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4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84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42" s="2">
        <f>VLOOKUP(GERAL[[#This Row],[CÓD]],SEALL,4,FALSE)</f>
        <v>16</v>
      </c>
      <c r="K1842" s="2" t="str">
        <f>IF(ISERR(FIND("01",GERAL[[#This Row],[ODS]])),"NÃO","SIM")</f>
        <v>NÃO</v>
      </c>
      <c r="L1842" s="2" t="str">
        <f>IF(ISERR(FIND("02",GERAL[[#This Row],[ODS]])),"NÃO","SIM")</f>
        <v>NÃO</v>
      </c>
      <c r="M1842" s="2" t="str">
        <f>IF(ISERR(FIND("03",GERAL[[#This Row],[ODS]])),"NÃO","SIM")</f>
        <v>NÃO</v>
      </c>
      <c r="N1842" s="2" t="str">
        <f>IF(ISERR(FIND("04",GERAL[[#This Row],[ODS]])),"NÃO","SIM")</f>
        <v>NÃO</v>
      </c>
      <c r="O1842" s="2" t="str">
        <f>IF(ISERR(FIND("05",GERAL[[#This Row],[ODS]])),"NÃO","SIM")</f>
        <v>NÃO</v>
      </c>
      <c r="P1842" s="2" t="str">
        <f>IF(ISERR(FIND("06",GERAL[[#This Row],[ODS]])),"NÃO","SIM")</f>
        <v>NÃO</v>
      </c>
      <c r="Q1842" s="2" t="str">
        <f>IF(ISERR(FIND("07",GERAL[[#This Row],[ODS]])),"NÃO","SIM")</f>
        <v>NÃO</v>
      </c>
      <c r="R1842" s="2" t="str">
        <f>IF(ISERR(FIND("08",GERAL[[#This Row],[ODS]])),"NÃO","SIM")</f>
        <v>NÃO</v>
      </c>
      <c r="S1842" s="2" t="str">
        <f>IF(ISERR(FIND("09",GERAL[[#This Row],[ODS]])),"NÃO","SIM")</f>
        <v>NÃO</v>
      </c>
      <c r="T1842" s="2" t="str">
        <f>IF(ISERR(FIND("10",GERAL[[#This Row],[ODS]])),"NÃO","SIM")</f>
        <v>NÃO</v>
      </c>
      <c r="U1842" s="2" t="str">
        <f>IF(ISERR(FIND("11",GERAL[[#This Row],[ODS]])),"NÃO","SIM")</f>
        <v>NÃO</v>
      </c>
      <c r="V1842" s="2" t="str">
        <f>IF(ISERR(FIND("12",GERAL[[#This Row],[ODS]])),"NÃO","SIM")</f>
        <v>NÃO</v>
      </c>
      <c r="W1842" s="2" t="str">
        <f>IF(ISERR(FIND("13",GERAL[[#This Row],[ODS]])),"NÃO","SIM")</f>
        <v>NÃO</v>
      </c>
      <c r="X1842" s="2" t="str">
        <f>IF(ISERR(FIND("14",GERAL[[#This Row],[ODS]])),"NÃO","SIM")</f>
        <v>NÃO</v>
      </c>
      <c r="Y1842" s="2" t="str">
        <f>IF(ISERR(FIND("15",GERAL[[#This Row],[ODS]])),"NÃO","SIM")</f>
        <v>NÃO</v>
      </c>
      <c r="Z1842" s="2" t="str">
        <f>IF(ISERR(FIND("16",GERAL[[#This Row],[ODS]])),"NÃO","SIM")</f>
        <v>SIM</v>
      </c>
      <c r="AA1842" s="2" t="str">
        <f>IF(ISERR(FIND("17",GERAL[[#This Row],[ODS]])),"NÃO","SIM")</f>
        <v>NÃO</v>
      </c>
      <c r="AB1842" s="1">
        <v>62.250289901844738</v>
      </c>
      <c r="AC1842" s="1">
        <v>62.250289901844738</v>
      </c>
      <c r="AD1842" s="1">
        <v>62.250289901844738</v>
      </c>
      <c r="AE1842" s="1">
        <v>56.997329846129155</v>
      </c>
      <c r="AF1842" s="1">
        <v>56.997329846129155</v>
      </c>
      <c r="AG1842" s="1" t="str">
        <f>GERAL[[#This Row],[SIGLA]]&amp;GERAL[[#This Row],[CÓD]]</f>
        <v>BASP_QI</v>
      </c>
      <c r="AH1842" s="1">
        <f ca="1">VLOOKUP(GERAL[[#This Row],[REF_NOTA]],BASE_NOTAS[],7,FALSE)</f>
        <v>56.997329846129155</v>
      </c>
      <c r="AI1842" s="31">
        <f ca="1">IF(GERAL[[#This Row],[Nota 2025]]="",0,GERAL[[#This Row],[Nota 2026]]-GERAL[[#This Row],[Nota 2025]])</f>
        <v>0</v>
      </c>
    </row>
    <row r="1843" spans="1:35" ht="17" x14ac:dyDescent="0.35">
      <c r="A1843" s="2" t="s">
        <v>161</v>
      </c>
      <c r="B1843" s="2" t="s">
        <v>188</v>
      </c>
      <c r="C1843" s="2" t="s">
        <v>217</v>
      </c>
      <c r="D1843" s="15" t="s">
        <v>72</v>
      </c>
      <c r="E1843" s="2" t="s">
        <v>141</v>
      </c>
      <c r="F1843" s="2" t="str">
        <f>VLOOKUP(GERAL[[#This Row],[CÓD]],SEALL,6,FALSE)</f>
        <v>G</v>
      </c>
      <c r="G184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4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84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43" s="2">
        <f>VLOOKUP(GERAL[[#This Row],[CÓD]],SEALL,4,FALSE)</f>
        <v>16</v>
      </c>
      <c r="K1843" s="2" t="str">
        <f>IF(ISERR(FIND("01",GERAL[[#This Row],[ODS]])),"NÃO","SIM")</f>
        <v>NÃO</v>
      </c>
      <c r="L1843" s="2" t="str">
        <f>IF(ISERR(FIND("02",GERAL[[#This Row],[ODS]])),"NÃO","SIM")</f>
        <v>NÃO</v>
      </c>
      <c r="M1843" s="2" t="str">
        <f>IF(ISERR(FIND("03",GERAL[[#This Row],[ODS]])),"NÃO","SIM")</f>
        <v>NÃO</v>
      </c>
      <c r="N1843" s="2" t="str">
        <f>IF(ISERR(FIND("04",GERAL[[#This Row],[ODS]])),"NÃO","SIM")</f>
        <v>NÃO</v>
      </c>
      <c r="O1843" s="2" t="str">
        <f>IF(ISERR(FIND("05",GERAL[[#This Row],[ODS]])),"NÃO","SIM")</f>
        <v>NÃO</v>
      </c>
      <c r="P1843" s="2" t="str">
        <f>IF(ISERR(FIND("06",GERAL[[#This Row],[ODS]])),"NÃO","SIM")</f>
        <v>NÃO</v>
      </c>
      <c r="Q1843" s="2" t="str">
        <f>IF(ISERR(FIND("07",GERAL[[#This Row],[ODS]])),"NÃO","SIM")</f>
        <v>NÃO</v>
      </c>
      <c r="R1843" s="2" t="str">
        <f>IF(ISERR(FIND("08",GERAL[[#This Row],[ODS]])),"NÃO","SIM")</f>
        <v>NÃO</v>
      </c>
      <c r="S1843" s="2" t="str">
        <f>IF(ISERR(FIND("09",GERAL[[#This Row],[ODS]])),"NÃO","SIM")</f>
        <v>NÃO</v>
      </c>
      <c r="T1843" s="2" t="str">
        <f>IF(ISERR(FIND("10",GERAL[[#This Row],[ODS]])),"NÃO","SIM")</f>
        <v>NÃO</v>
      </c>
      <c r="U1843" s="2" t="str">
        <f>IF(ISERR(FIND("11",GERAL[[#This Row],[ODS]])),"NÃO","SIM")</f>
        <v>NÃO</v>
      </c>
      <c r="V1843" s="2" t="str">
        <f>IF(ISERR(FIND("12",GERAL[[#This Row],[ODS]])),"NÃO","SIM")</f>
        <v>NÃO</v>
      </c>
      <c r="W1843" s="2" t="str">
        <f>IF(ISERR(FIND("13",GERAL[[#This Row],[ODS]])),"NÃO","SIM")</f>
        <v>NÃO</v>
      </c>
      <c r="X1843" s="2" t="str">
        <f>IF(ISERR(FIND("14",GERAL[[#This Row],[ODS]])),"NÃO","SIM")</f>
        <v>NÃO</v>
      </c>
      <c r="Y1843" s="2" t="str">
        <f>IF(ISERR(FIND("15",GERAL[[#This Row],[ODS]])),"NÃO","SIM")</f>
        <v>NÃO</v>
      </c>
      <c r="Z1843" s="2" t="str">
        <f>IF(ISERR(FIND("16",GERAL[[#This Row],[ODS]])),"NÃO","SIM")</f>
        <v>SIM</v>
      </c>
      <c r="AA1843" s="2" t="str">
        <f>IF(ISERR(FIND("17",GERAL[[#This Row],[ODS]])),"NÃO","SIM")</f>
        <v>NÃO</v>
      </c>
      <c r="AB1843" s="1">
        <v>84.029630280516059</v>
      </c>
      <c r="AC1843" s="1">
        <v>84.029630280516059</v>
      </c>
      <c r="AD1843" s="1">
        <v>84.029630280516059</v>
      </c>
      <c r="AE1843" s="1">
        <v>76.00479290918399</v>
      </c>
      <c r="AF1843" s="1">
        <v>76.00479290918399</v>
      </c>
      <c r="AG1843" s="1" t="str">
        <f>GERAL[[#This Row],[SIGLA]]&amp;GERAL[[#This Row],[CÓD]]</f>
        <v>CESP_QI</v>
      </c>
      <c r="AH1843" s="1">
        <f ca="1">VLOOKUP(GERAL[[#This Row],[REF_NOTA]],BASE_NOTAS[],7,FALSE)</f>
        <v>76.00479290918399</v>
      </c>
      <c r="AI1843" s="31">
        <f ca="1">IF(GERAL[[#This Row],[Nota 2025]]="",0,GERAL[[#This Row],[Nota 2026]]-GERAL[[#This Row],[Nota 2025]])</f>
        <v>0</v>
      </c>
    </row>
    <row r="1844" spans="1:35" ht="17" x14ac:dyDescent="0.35">
      <c r="A1844" s="2" t="s">
        <v>162</v>
      </c>
      <c r="B1844" s="2" t="s">
        <v>189</v>
      </c>
      <c r="C1844" s="2" t="s">
        <v>217</v>
      </c>
      <c r="D1844" s="15" t="s">
        <v>72</v>
      </c>
      <c r="E1844" s="2" t="s">
        <v>141</v>
      </c>
      <c r="F1844" s="2" t="str">
        <f>VLOOKUP(GERAL[[#This Row],[CÓD]],SEALL,6,FALSE)</f>
        <v>G</v>
      </c>
      <c r="G184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4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84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44" s="2">
        <f>VLOOKUP(GERAL[[#This Row],[CÓD]],SEALL,4,FALSE)</f>
        <v>16</v>
      </c>
      <c r="K1844" s="2" t="str">
        <f>IF(ISERR(FIND("01",GERAL[[#This Row],[ODS]])),"NÃO","SIM")</f>
        <v>NÃO</v>
      </c>
      <c r="L1844" s="2" t="str">
        <f>IF(ISERR(FIND("02",GERAL[[#This Row],[ODS]])),"NÃO","SIM")</f>
        <v>NÃO</v>
      </c>
      <c r="M1844" s="2" t="str">
        <f>IF(ISERR(FIND("03",GERAL[[#This Row],[ODS]])),"NÃO","SIM")</f>
        <v>NÃO</v>
      </c>
      <c r="N1844" s="2" t="str">
        <f>IF(ISERR(FIND("04",GERAL[[#This Row],[ODS]])),"NÃO","SIM")</f>
        <v>NÃO</v>
      </c>
      <c r="O1844" s="2" t="str">
        <f>IF(ISERR(FIND("05",GERAL[[#This Row],[ODS]])),"NÃO","SIM")</f>
        <v>NÃO</v>
      </c>
      <c r="P1844" s="2" t="str">
        <f>IF(ISERR(FIND("06",GERAL[[#This Row],[ODS]])),"NÃO","SIM")</f>
        <v>NÃO</v>
      </c>
      <c r="Q1844" s="2" t="str">
        <f>IF(ISERR(FIND("07",GERAL[[#This Row],[ODS]])),"NÃO","SIM")</f>
        <v>NÃO</v>
      </c>
      <c r="R1844" s="2" t="str">
        <f>IF(ISERR(FIND("08",GERAL[[#This Row],[ODS]])),"NÃO","SIM")</f>
        <v>NÃO</v>
      </c>
      <c r="S1844" s="2" t="str">
        <f>IF(ISERR(FIND("09",GERAL[[#This Row],[ODS]])),"NÃO","SIM")</f>
        <v>NÃO</v>
      </c>
      <c r="T1844" s="2" t="str">
        <f>IF(ISERR(FIND("10",GERAL[[#This Row],[ODS]])),"NÃO","SIM")</f>
        <v>NÃO</v>
      </c>
      <c r="U1844" s="2" t="str">
        <f>IF(ISERR(FIND("11",GERAL[[#This Row],[ODS]])),"NÃO","SIM")</f>
        <v>NÃO</v>
      </c>
      <c r="V1844" s="2" t="str">
        <f>IF(ISERR(FIND("12",GERAL[[#This Row],[ODS]])),"NÃO","SIM")</f>
        <v>NÃO</v>
      </c>
      <c r="W1844" s="2" t="str">
        <f>IF(ISERR(FIND("13",GERAL[[#This Row],[ODS]])),"NÃO","SIM")</f>
        <v>NÃO</v>
      </c>
      <c r="X1844" s="2" t="str">
        <f>IF(ISERR(FIND("14",GERAL[[#This Row],[ODS]])),"NÃO","SIM")</f>
        <v>NÃO</v>
      </c>
      <c r="Y1844" s="2" t="str">
        <f>IF(ISERR(FIND("15",GERAL[[#This Row],[ODS]])),"NÃO","SIM")</f>
        <v>NÃO</v>
      </c>
      <c r="Z1844" s="2" t="str">
        <f>IF(ISERR(FIND("16",GERAL[[#This Row],[ODS]])),"NÃO","SIM")</f>
        <v>SIM</v>
      </c>
      <c r="AA1844" s="2" t="str">
        <f>IF(ISERR(FIND("17",GERAL[[#This Row],[ODS]])),"NÃO","SIM")</f>
        <v>NÃO</v>
      </c>
      <c r="AB1844" s="1">
        <v>83.466308053158571</v>
      </c>
      <c r="AC1844" s="1">
        <v>83.466308053158571</v>
      </c>
      <c r="AD1844" s="1">
        <v>83.466308053158571</v>
      </c>
      <c r="AE1844" s="1">
        <v>48.563467214766547</v>
      </c>
      <c r="AF1844" s="1">
        <v>48.563467214766547</v>
      </c>
      <c r="AG1844" s="1" t="str">
        <f>GERAL[[#This Row],[SIGLA]]&amp;GERAL[[#This Row],[CÓD]]</f>
        <v>DFSP_QI</v>
      </c>
      <c r="AH1844" s="1">
        <f ca="1">VLOOKUP(GERAL[[#This Row],[REF_NOTA]],BASE_NOTAS[],7,FALSE)</f>
        <v>48.563467214766547</v>
      </c>
      <c r="AI1844" s="31">
        <f ca="1">IF(GERAL[[#This Row],[Nota 2025]]="",0,GERAL[[#This Row],[Nota 2026]]-GERAL[[#This Row],[Nota 2025]])</f>
        <v>0</v>
      </c>
    </row>
    <row r="1845" spans="1:35" ht="17" x14ac:dyDescent="0.35">
      <c r="A1845" s="2" t="s">
        <v>163</v>
      </c>
      <c r="B1845" s="2" t="s">
        <v>183</v>
      </c>
      <c r="C1845" s="2" t="s">
        <v>217</v>
      </c>
      <c r="D1845" s="15" t="s">
        <v>72</v>
      </c>
      <c r="E1845" s="2" t="s">
        <v>141</v>
      </c>
      <c r="F1845" s="2" t="str">
        <f>VLOOKUP(GERAL[[#This Row],[CÓD]],SEALL,6,FALSE)</f>
        <v>G</v>
      </c>
      <c r="G184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4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84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45" s="2">
        <f>VLOOKUP(GERAL[[#This Row],[CÓD]],SEALL,4,FALSE)</f>
        <v>16</v>
      </c>
      <c r="K1845" s="2" t="str">
        <f>IF(ISERR(FIND("01",GERAL[[#This Row],[ODS]])),"NÃO","SIM")</f>
        <v>NÃO</v>
      </c>
      <c r="L1845" s="2" t="str">
        <f>IF(ISERR(FIND("02",GERAL[[#This Row],[ODS]])),"NÃO","SIM")</f>
        <v>NÃO</v>
      </c>
      <c r="M1845" s="2" t="str">
        <f>IF(ISERR(FIND("03",GERAL[[#This Row],[ODS]])),"NÃO","SIM")</f>
        <v>NÃO</v>
      </c>
      <c r="N1845" s="2" t="str">
        <f>IF(ISERR(FIND("04",GERAL[[#This Row],[ODS]])),"NÃO","SIM")</f>
        <v>NÃO</v>
      </c>
      <c r="O1845" s="2" t="str">
        <f>IF(ISERR(FIND("05",GERAL[[#This Row],[ODS]])),"NÃO","SIM")</f>
        <v>NÃO</v>
      </c>
      <c r="P1845" s="2" t="str">
        <f>IF(ISERR(FIND("06",GERAL[[#This Row],[ODS]])),"NÃO","SIM")</f>
        <v>NÃO</v>
      </c>
      <c r="Q1845" s="2" t="str">
        <f>IF(ISERR(FIND("07",GERAL[[#This Row],[ODS]])),"NÃO","SIM")</f>
        <v>NÃO</v>
      </c>
      <c r="R1845" s="2" t="str">
        <f>IF(ISERR(FIND("08",GERAL[[#This Row],[ODS]])),"NÃO","SIM")</f>
        <v>NÃO</v>
      </c>
      <c r="S1845" s="2" t="str">
        <f>IF(ISERR(FIND("09",GERAL[[#This Row],[ODS]])),"NÃO","SIM")</f>
        <v>NÃO</v>
      </c>
      <c r="T1845" s="2" t="str">
        <f>IF(ISERR(FIND("10",GERAL[[#This Row],[ODS]])),"NÃO","SIM")</f>
        <v>NÃO</v>
      </c>
      <c r="U1845" s="2" t="str">
        <f>IF(ISERR(FIND("11",GERAL[[#This Row],[ODS]])),"NÃO","SIM")</f>
        <v>NÃO</v>
      </c>
      <c r="V1845" s="2" t="str">
        <f>IF(ISERR(FIND("12",GERAL[[#This Row],[ODS]])),"NÃO","SIM")</f>
        <v>NÃO</v>
      </c>
      <c r="W1845" s="2" t="str">
        <f>IF(ISERR(FIND("13",GERAL[[#This Row],[ODS]])),"NÃO","SIM")</f>
        <v>NÃO</v>
      </c>
      <c r="X1845" s="2" t="str">
        <f>IF(ISERR(FIND("14",GERAL[[#This Row],[ODS]])),"NÃO","SIM")</f>
        <v>NÃO</v>
      </c>
      <c r="Y1845" s="2" t="str">
        <f>IF(ISERR(FIND("15",GERAL[[#This Row],[ODS]])),"NÃO","SIM")</f>
        <v>NÃO</v>
      </c>
      <c r="Z1845" s="2" t="str">
        <f>IF(ISERR(FIND("16",GERAL[[#This Row],[ODS]])),"NÃO","SIM")</f>
        <v>SIM</v>
      </c>
      <c r="AA1845" s="2" t="str">
        <f>IF(ISERR(FIND("17",GERAL[[#This Row],[ODS]])),"NÃO","SIM")</f>
        <v>NÃO</v>
      </c>
      <c r="AB1845" s="1">
        <v>90.320633860083547</v>
      </c>
      <c r="AC1845" s="1">
        <v>90.320633860083547</v>
      </c>
      <c r="AD1845" s="1">
        <v>90.320633860083547</v>
      </c>
      <c r="AE1845" s="1">
        <v>52.01579814238125</v>
      </c>
      <c r="AF1845" s="1">
        <v>52.01579814238125</v>
      </c>
      <c r="AG1845" s="1" t="str">
        <f>GERAL[[#This Row],[SIGLA]]&amp;GERAL[[#This Row],[CÓD]]</f>
        <v>ESSP_QI</v>
      </c>
      <c r="AH1845" s="1">
        <f ca="1">VLOOKUP(GERAL[[#This Row],[REF_NOTA]],BASE_NOTAS[],7,FALSE)</f>
        <v>52.01579814238125</v>
      </c>
      <c r="AI1845" s="31">
        <f ca="1">IF(GERAL[[#This Row],[Nota 2025]]="",0,GERAL[[#This Row],[Nota 2026]]-GERAL[[#This Row],[Nota 2025]])</f>
        <v>0</v>
      </c>
    </row>
    <row r="1846" spans="1:35" ht="17" x14ac:dyDescent="0.35">
      <c r="A1846" s="2" t="s">
        <v>164</v>
      </c>
      <c r="B1846" s="2" t="s">
        <v>190</v>
      </c>
      <c r="C1846" s="2" t="s">
        <v>217</v>
      </c>
      <c r="D1846" s="15" t="s">
        <v>72</v>
      </c>
      <c r="E1846" s="2" t="s">
        <v>141</v>
      </c>
      <c r="F1846" s="2" t="str">
        <f>VLOOKUP(GERAL[[#This Row],[CÓD]],SEALL,6,FALSE)</f>
        <v>G</v>
      </c>
      <c r="G184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4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84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46" s="2">
        <f>VLOOKUP(GERAL[[#This Row],[CÓD]],SEALL,4,FALSE)</f>
        <v>16</v>
      </c>
      <c r="K1846" s="2" t="str">
        <f>IF(ISERR(FIND("01",GERAL[[#This Row],[ODS]])),"NÃO","SIM")</f>
        <v>NÃO</v>
      </c>
      <c r="L1846" s="2" t="str">
        <f>IF(ISERR(FIND("02",GERAL[[#This Row],[ODS]])),"NÃO","SIM")</f>
        <v>NÃO</v>
      </c>
      <c r="M1846" s="2" t="str">
        <f>IF(ISERR(FIND("03",GERAL[[#This Row],[ODS]])),"NÃO","SIM")</f>
        <v>NÃO</v>
      </c>
      <c r="N1846" s="2" t="str">
        <f>IF(ISERR(FIND("04",GERAL[[#This Row],[ODS]])),"NÃO","SIM")</f>
        <v>NÃO</v>
      </c>
      <c r="O1846" s="2" t="str">
        <f>IF(ISERR(FIND("05",GERAL[[#This Row],[ODS]])),"NÃO","SIM")</f>
        <v>NÃO</v>
      </c>
      <c r="P1846" s="2" t="str">
        <f>IF(ISERR(FIND("06",GERAL[[#This Row],[ODS]])),"NÃO","SIM")</f>
        <v>NÃO</v>
      </c>
      <c r="Q1846" s="2" t="str">
        <f>IF(ISERR(FIND("07",GERAL[[#This Row],[ODS]])),"NÃO","SIM")</f>
        <v>NÃO</v>
      </c>
      <c r="R1846" s="2" t="str">
        <f>IF(ISERR(FIND("08",GERAL[[#This Row],[ODS]])),"NÃO","SIM")</f>
        <v>NÃO</v>
      </c>
      <c r="S1846" s="2" t="str">
        <f>IF(ISERR(FIND("09",GERAL[[#This Row],[ODS]])),"NÃO","SIM")</f>
        <v>NÃO</v>
      </c>
      <c r="T1846" s="2" t="str">
        <f>IF(ISERR(FIND("10",GERAL[[#This Row],[ODS]])),"NÃO","SIM")</f>
        <v>NÃO</v>
      </c>
      <c r="U1846" s="2" t="str">
        <f>IF(ISERR(FIND("11",GERAL[[#This Row],[ODS]])),"NÃO","SIM")</f>
        <v>NÃO</v>
      </c>
      <c r="V1846" s="2" t="str">
        <f>IF(ISERR(FIND("12",GERAL[[#This Row],[ODS]])),"NÃO","SIM")</f>
        <v>NÃO</v>
      </c>
      <c r="W1846" s="2" t="str">
        <f>IF(ISERR(FIND("13",GERAL[[#This Row],[ODS]])),"NÃO","SIM")</f>
        <v>NÃO</v>
      </c>
      <c r="X1846" s="2" t="str">
        <f>IF(ISERR(FIND("14",GERAL[[#This Row],[ODS]])),"NÃO","SIM")</f>
        <v>NÃO</v>
      </c>
      <c r="Y1846" s="2" t="str">
        <f>IF(ISERR(FIND("15",GERAL[[#This Row],[ODS]])),"NÃO","SIM")</f>
        <v>NÃO</v>
      </c>
      <c r="Z1846" s="2" t="str">
        <f>IF(ISERR(FIND("16",GERAL[[#This Row],[ODS]])),"NÃO","SIM")</f>
        <v>SIM</v>
      </c>
      <c r="AA1846" s="2" t="str">
        <f>IF(ISERR(FIND("17",GERAL[[#This Row],[ODS]])),"NÃO","SIM")</f>
        <v>NÃO</v>
      </c>
      <c r="AB1846" s="1">
        <v>76.396397539477206</v>
      </c>
      <c r="AC1846" s="1">
        <v>76.396397539477206</v>
      </c>
      <c r="AD1846" s="1">
        <v>76.396397539477206</v>
      </c>
      <c r="AE1846" s="1">
        <v>23.931746635962156</v>
      </c>
      <c r="AF1846" s="1">
        <v>23.931746635962156</v>
      </c>
      <c r="AG1846" s="1" t="str">
        <f>GERAL[[#This Row],[SIGLA]]&amp;GERAL[[#This Row],[CÓD]]</f>
        <v>GOSP_QI</v>
      </c>
      <c r="AH1846" s="1">
        <f ca="1">VLOOKUP(GERAL[[#This Row],[REF_NOTA]],BASE_NOTAS[],7,FALSE)</f>
        <v>23.931746635962156</v>
      </c>
      <c r="AI1846" s="31">
        <f ca="1">IF(GERAL[[#This Row],[Nota 2025]]="",0,GERAL[[#This Row],[Nota 2026]]-GERAL[[#This Row],[Nota 2025]])</f>
        <v>0</v>
      </c>
    </row>
    <row r="1847" spans="1:35" ht="17" x14ac:dyDescent="0.35">
      <c r="A1847" s="2" t="s">
        <v>165</v>
      </c>
      <c r="B1847" s="2" t="s">
        <v>191</v>
      </c>
      <c r="C1847" s="2" t="s">
        <v>217</v>
      </c>
      <c r="D1847" s="15" t="s">
        <v>72</v>
      </c>
      <c r="E1847" s="2" t="s">
        <v>141</v>
      </c>
      <c r="F1847" s="2" t="str">
        <f>VLOOKUP(GERAL[[#This Row],[CÓD]],SEALL,6,FALSE)</f>
        <v>G</v>
      </c>
      <c r="G184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4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84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47" s="2">
        <f>VLOOKUP(GERAL[[#This Row],[CÓD]],SEALL,4,FALSE)</f>
        <v>16</v>
      </c>
      <c r="K1847" s="2" t="str">
        <f>IF(ISERR(FIND("01",GERAL[[#This Row],[ODS]])),"NÃO","SIM")</f>
        <v>NÃO</v>
      </c>
      <c r="L1847" s="2" t="str">
        <f>IF(ISERR(FIND("02",GERAL[[#This Row],[ODS]])),"NÃO","SIM")</f>
        <v>NÃO</v>
      </c>
      <c r="M1847" s="2" t="str">
        <f>IF(ISERR(FIND("03",GERAL[[#This Row],[ODS]])),"NÃO","SIM")</f>
        <v>NÃO</v>
      </c>
      <c r="N1847" s="2" t="str">
        <f>IF(ISERR(FIND("04",GERAL[[#This Row],[ODS]])),"NÃO","SIM")</f>
        <v>NÃO</v>
      </c>
      <c r="O1847" s="2" t="str">
        <f>IF(ISERR(FIND("05",GERAL[[#This Row],[ODS]])),"NÃO","SIM")</f>
        <v>NÃO</v>
      </c>
      <c r="P1847" s="2" t="str">
        <f>IF(ISERR(FIND("06",GERAL[[#This Row],[ODS]])),"NÃO","SIM")</f>
        <v>NÃO</v>
      </c>
      <c r="Q1847" s="2" t="str">
        <f>IF(ISERR(FIND("07",GERAL[[#This Row],[ODS]])),"NÃO","SIM")</f>
        <v>NÃO</v>
      </c>
      <c r="R1847" s="2" t="str">
        <f>IF(ISERR(FIND("08",GERAL[[#This Row],[ODS]])),"NÃO","SIM")</f>
        <v>NÃO</v>
      </c>
      <c r="S1847" s="2" t="str">
        <f>IF(ISERR(FIND("09",GERAL[[#This Row],[ODS]])),"NÃO","SIM")</f>
        <v>NÃO</v>
      </c>
      <c r="T1847" s="2" t="str">
        <f>IF(ISERR(FIND("10",GERAL[[#This Row],[ODS]])),"NÃO","SIM")</f>
        <v>NÃO</v>
      </c>
      <c r="U1847" s="2" t="str">
        <f>IF(ISERR(FIND("11",GERAL[[#This Row],[ODS]])),"NÃO","SIM")</f>
        <v>NÃO</v>
      </c>
      <c r="V1847" s="2" t="str">
        <f>IF(ISERR(FIND("12",GERAL[[#This Row],[ODS]])),"NÃO","SIM")</f>
        <v>NÃO</v>
      </c>
      <c r="W1847" s="2" t="str">
        <f>IF(ISERR(FIND("13",GERAL[[#This Row],[ODS]])),"NÃO","SIM")</f>
        <v>NÃO</v>
      </c>
      <c r="X1847" s="2" t="str">
        <f>IF(ISERR(FIND("14",GERAL[[#This Row],[ODS]])),"NÃO","SIM")</f>
        <v>NÃO</v>
      </c>
      <c r="Y1847" s="2" t="str">
        <f>IF(ISERR(FIND("15",GERAL[[#This Row],[ODS]])),"NÃO","SIM")</f>
        <v>NÃO</v>
      </c>
      <c r="Z1847" s="2" t="str">
        <f>IF(ISERR(FIND("16",GERAL[[#This Row],[ODS]])),"NÃO","SIM")</f>
        <v>SIM</v>
      </c>
      <c r="AA1847" s="2" t="str">
        <f>IF(ISERR(FIND("17",GERAL[[#This Row],[ODS]])),"NÃO","SIM")</f>
        <v>NÃO</v>
      </c>
      <c r="AB1847" s="1">
        <v>73.890150822854068</v>
      </c>
      <c r="AC1847" s="1">
        <v>73.890150822854068</v>
      </c>
      <c r="AD1847" s="1">
        <v>73.890150822854068</v>
      </c>
      <c r="AE1847" s="1">
        <v>45.828706754452391</v>
      </c>
      <c r="AF1847" s="1">
        <v>45.828706754452391</v>
      </c>
      <c r="AG1847" s="1" t="str">
        <f>GERAL[[#This Row],[SIGLA]]&amp;GERAL[[#This Row],[CÓD]]</f>
        <v>MASP_QI</v>
      </c>
      <c r="AH1847" s="1">
        <f ca="1">VLOOKUP(GERAL[[#This Row],[REF_NOTA]],BASE_NOTAS[],7,FALSE)</f>
        <v>45.828706754452391</v>
      </c>
      <c r="AI1847" s="31">
        <f ca="1">IF(GERAL[[#This Row],[Nota 2025]]="",0,GERAL[[#This Row],[Nota 2026]]-GERAL[[#This Row],[Nota 2025]])</f>
        <v>0</v>
      </c>
    </row>
    <row r="1848" spans="1:35" ht="17" x14ac:dyDescent="0.35">
      <c r="A1848" s="2" t="s">
        <v>168</v>
      </c>
      <c r="B1848" s="2" t="s">
        <v>195</v>
      </c>
      <c r="C1848" s="2" t="s">
        <v>217</v>
      </c>
      <c r="D1848" s="15" t="s">
        <v>72</v>
      </c>
      <c r="E1848" s="2" t="s">
        <v>141</v>
      </c>
      <c r="F1848" s="2" t="str">
        <f>VLOOKUP(GERAL[[#This Row],[CÓD]],SEALL,6,FALSE)</f>
        <v>G</v>
      </c>
      <c r="G184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4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84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48" s="2">
        <f>VLOOKUP(GERAL[[#This Row],[CÓD]],SEALL,4,FALSE)</f>
        <v>16</v>
      </c>
      <c r="K1848" s="2" t="str">
        <f>IF(ISERR(FIND("01",GERAL[[#This Row],[ODS]])),"NÃO","SIM")</f>
        <v>NÃO</v>
      </c>
      <c r="L1848" s="2" t="str">
        <f>IF(ISERR(FIND("02",GERAL[[#This Row],[ODS]])),"NÃO","SIM")</f>
        <v>NÃO</v>
      </c>
      <c r="M1848" s="2" t="str">
        <f>IF(ISERR(FIND("03",GERAL[[#This Row],[ODS]])),"NÃO","SIM")</f>
        <v>NÃO</v>
      </c>
      <c r="N1848" s="2" t="str">
        <f>IF(ISERR(FIND("04",GERAL[[#This Row],[ODS]])),"NÃO","SIM")</f>
        <v>NÃO</v>
      </c>
      <c r="O1848" s="2" t="str">
        <f>IF(ISERR(FIND("05",GERAL[[#This Row],[ODS]])),"NÃO","SIM")</f>
        <v>NÃO</v>
      </c>
      <c r="P1848" s="2" t="str">
        <f>IF(ISERR(FIND("06",GERAL[[#This Row],[ODS]])),"NÃO","SIM")</f>
        <v>NÃO</v>
      </c>
      <c r="Q1848" s="2" t="str">
        <f>IF(ISERR(FIND("07",GERAL[[#This Row],[ODS]])),"NÃO","SIM")</f>
        <v>NÃO</v>
      </c>
      <c r="R1848" s="2" t="str">
        <f>IF(ISERR(FIND("08",GERAL[[#This Row],[ODS]])),"NÃO","SIM")</f>
        <v>NÃO</v>
      </c>
      <c r="S1848" s="2" t="str">
        <f>IF(ISERR(FIND("09",GERAL[[#This Row],[ODS]])),"NÃO","SIM")</f>
        <v>NÃO</v>
      </c>
      <c r="T1848" s="2" t="str">
        <f>IF(ISERR(FIND("10",GERAL[[#This Row],[ODS]])),"NÃO","SIM")</f>
        <v>NÃO</v>
      </c>
      <c r="U1848" s="2" t="str">
        <f>IF(ISERR(FIND("11",GERAL[[#This Row],[ODS]])),"NÃO","SIM")</f>
        <v>NÃO</v>
      </c>
      <c r="V1848" s="2" t="str">
        <f>IF(ISERR(FIND("12",GERAL[[#This Row],[ODS]])),"NÃO","SIM")</f>
        <v>NÃO</v>
      </c>
      <c r="W1848" s="2" t="str">
        <f>IF(ISERR(FIND("13",GERAL[[#This Row],[ODS]])),"NÃO","SIM")</f>
        <v>NÃO</v>
      </c>
      <c r="X1848" s="2" t="str">
        <f>IF(ISERR(FIND("14",GERAL[[#This Row],[ODS]])),"NÃO","SIM")</f>
        <v>NÃO</v>
      </c>
      <c r="Y1848" s="2" t="str">
        <f>IF(ISERR(FIND("15",GERAL[[#This Row],[ODS]])),"NÃO","SIM")</f>
        <v>NÃO</v>
      </c>
      <c r="Z1848" s="2" t="str">
        <f>IF(ISERR(FIND("16",GERAL[[#This Row],[ODS]])),"NÃO","SIM")</f>
        <v>SIM</v>
      </c>
      <c r="AA1848" s="2" t="str">
        <f>IF(ISERR(FIND("17",GERAL[[#This Row],[ODS]])),"NÃO","SIM")</f>
        <v>NÃO</v>
      </c>
      <c r="AB1848" s="1">
        <v>74.823394628348382</v>
      </c>
      <c r="AC1848" s="1">
        <v>74.823394628348382</v>
      </c>
      <c r="AD1848" s="1">
        <v>74.823394628348382</v>
      </c>
      <c r="AE1848" s="1">
        <v>51.955318864964269</v>
      </c>
      <c r="AF1848" s="1">
        <v>55.591849507297383</v>
      </c>
      <c r="AG1848" s="1" t="str">
        <f>GERAL[[#This Row],[SIGLA]]&amp;GERAL[[#This Row],[CÓD]]</f>
        <v>MTSP_QI</v>
      </c>
      <c r="AH1848" s="1">
        <f ca="1">VLOOKUP(GERAL[[#This Row],[REF_NOTA]],BASE_NOTAS[],7,FALSE)</f>
        <v>55.591849507297383</v>
      </c>
      <c r="AI1848" s="31">
        <f ca="1">IF(GERAL[[#This Row],[Nota 2025]]="",0,GERAL[[#This Row],[Nota 2026]]-GERAL[[#This Row],[Nota 2025]])</f>
        <v>0</v>
      </c>
    </row>
    <row r="1849" spans="1:35" ht="17" x14ac:dyDescent="0.35">
      <c r="A1849" s="2" t="s">
        <v>167</v>
      </c>
      <c r="B1849" s="2" t="s">
        <v>193</v>
      </c>
      <c r="C1849" s="2" t="s">
        <v>217</v>
      </c>
      <c r="D1849" s="15" t="s">
        <v>72</v>
      </c>
      <c r="E1849" s="2" t="s">
        <v>141</v>
      </c>
      <c r="F1849" s="2" t="str">
        <f>VLOOKUP(GERAL[[#This Row],[CÓD]],SEALL,6,FALSE)</f>
        <v>G</v>
      </c>
      <c r="G184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4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84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49" s="2">
        <f>VLOOKUP(GERAL[[#This Row],[CÓD]],SEALL,4,FALSE)</f>
        <v>16</v>
      </c>
      <c r="K1849" s="2" t="str">
        <f>IF(ISERR(FIND("01",GERAL[[#This Row],[ODS]])),"NÃO","SIM")</f>
        <v>NÃO</v>
      </c>
      <c r="L1849" s="2" t="str">
        <f>IF(ISERR(FIND("02",GERAL[[#This Row],[ODS]])),"NÃO","SIM")</f>
        <v>NÃO</v>
      </c>
      <c r="M1849" s="2" t="str">
        <f>IF(ISERR(FIND("03",GERAL[[#This Row],[ODS]])),"NÃO","SIM")</f>
        <v>NÃO</v>
      </c>
      <c r="N1849" s="2" t="str">
        <f>IF(ISERR(FIND("04",GERAL[[#This Row],[ODS]])),"NÃO","SIM")</f>
        <v>NÃO</v>
      </c>
      <c r="O1849" s="2" t="str">
        <f>IF(ISERR(FIND("05",GERAL[[#This Row],[ODS]])),"NÃO","SIM")</f>
        <v>NÃO</v>
      </c>
      <c r="P1849" s="2" t="str">
        <f>IF(ISERR(FIND("06",GERAL[[#This Row],[ODS]])),"NÃO","SIM")</f>
        <v>NÃO</v>
      </c>
      <c r="Q1849" s="2" t="str">
        <f>IF(ISERR(FIND("07",GERAL[[#This Row],[ODS]])),"NÃO","SIM")</f>
        <v>NÃO</v>
      </c>
      <c r="R1849" s="2" t="str">
        <f>IF(ISERR(FIND("08",GERAL[[#This Row],[ODS]])),"NÃO","SIM")</f>
        <v>NÃO</v>
      </c>
      <c r="S1849" s="2" t="str">
        <f>IF(ISERR(FIND("09",GERAL[[#This Row],[ODS]])),"NÃO","SIM")</f>
        <v>NÃO</v>
      </c>
      <c r="T1849" s="2" t="str">
        <f>IF(ISERR(FIND("10",GERAL[[#This Row],[ODS]])),"NÃO","SIM")</f>
        <v>NÃO</v>
      </c>
      <c r="U1849" s="2" t="str">
        <f>IF(ISERR(FIND("11",GERAL[[#This Row],[ODS]])),"NÃO","SIM")</f>
        <v>NÃO</v>
      </c>
      <c r="V1849" s="2" t="str">
        <f>IF(ISERR(FIND("12",GERAL[[#This Row],[ODS]])),"NÃO","SIM")</f>
        <v>NÃO</v>
      </c>
      <c r="W1849" s="2" t="str">
        <f>IF(ISERR(FIND("13",GERAL[[#This Row],[ODS]])),"NÃO","SIM")</f>
        <v>NÃO</v>
      </c>
      <c r="X1849" s="2" t="str">
        <f>IF(ISERR(FIND("14",GERAL[[#This Row],[ODS]])),"NÃO","SIM")</f>
        <v>NÃO</v>
      </c>
      <c r="Y1849" s="2" t="str">
        <f>IF(ISERR(FIND("15",GERAL[[#This Row],[ODS]])),"NÃO","SIM")</f>
        <v>NÃO</v>
      </c>
      <c r="Z1849" s="2" t="str">
        <f>IF(ISERR(FIND("16",GERAL[[#This Row],[ODS]])),"NÃO","SIM")</f>
        <v>SIM</v>
      </c>
      <c r="AA1849" s="2" t="str">
        <f>IF(ISERR(FIND("17",GERAL[[#This Row],[ODS]])),"NÃO","SIM")</f>
        <v>NÃO</v>
      </c>
      <c r="AB1849" s="1">
        <v>47.197265684732251</v>
      </c>
      <c r="AC1849" s="1">
        <v>47.197265684732251</v>
      </c>
      <c r="AD1849" s="1">
        <v>47.197265684732251</v>
      </c>
      <c r="AE1849" s="1">
        <v>48.264523126557449</v>
      </c>
      <c r="AF1849" s="1">
        <v>48.264523126557449</v>
      </c>
      <c r="AG1849" s="1" t="str">
        <f>GERAL[[#This Row],[SIGLA]]&amp;GERAL[[#This Row],[CÓD]]</f>
        <v>MSSP_QI</v>
      </c>
      <c r="AH1849" s="1">
        <f ca="1">VLOOKUP(GERAL[[#This Row],[REF_NOTA]],BASE_NOTAS[],7,FALSE)</f>
        <v>48.264523126557449</v>
      </c>
      <c r="AI1849" s="31">
        <f ca="1">IF(GERAL[[#This Row],[Nota 2025]]="",0,GERAL[[#This Row],[Nota 2026]]-GERAL[[#This Row],[Nota 2025]])</f>
        <v>0</v>
      </c>
    </row>
    <row r="1850" spans="1:35" ht="17" x14ac:dyDescent="0.35">
      <c r="A1850" s="2" t="s">
        <v>166</v>
      </c>
      <c r="B1850" s="2" t="s">
        <v>192</v>
      </c>
      <c r="C1850" s="2" t="s">
        <v>217</v>
      </c>
      <c r="D1850" s="15" t="s">
        <v>72</v>
      </c>
      <c r="E1850" s="2" t="s">
        <v>141</v>
      </c>
      <c r="F1850" s="2" t="str">
        <f>VLOOKUP(GERAL[[#This Row],[CÓD]],SEALL,6,FALSE)</f>
        <v>G</v>
      </c>
      <c r="G185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5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85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50" s="2">
        <f>VLOOKUP(GERAL[[#This Row],[CÓD]],SEALL,4,FALSE)</f>
        <v>16</v>
      </c>
      <c r="K1850" s="2" t="str">
        <f>IF(ISERR(FIND("01",GERAL[[#This Row],[ODS]])),"NÃO","SIM")</f>
        <v>NÃO</v>
      </c>
      <c r="L1850" s="2" t="str">
        <f>IF(ISERR(FIND("02",GERAL[[#This Row],[ODS]])),"NÃO","SIM")</f>
        <v>NÃO</v>
      </c>
      <c r="M1850" s="2" t="str">
        <f>IF(ISERR(FIND("03",GERAL[[#This Row],[ODS]])),"NÃO","SIM")</f>
        <v>NÃO</v>
      </c>
      <c r="N1850" s="2" t="str">
        <f>IF(ISERR(FIND("04",GERAL[[#This Row],[ODS]])),"NÃO","SIM")</f>
        <v>NÃO</v>
      </c>
      <c r="O1850" s="2" t="str">
        <f>IF(ISERR(FIND("05",GERAL[[#This Row],[ODS]])),"NÃO","SIM")</f>
        <v>NÃO</v>
      </c>
      <c r="P1850" s="2" t="str">
        <f>IF(ISERR(FIND("06",GERAL[[#This Row],[ODS]])),"NÃO","SIM")</f>
        <v>NÃO</v>
      </c>
      <c r="Q1850" s="2" t="str">
        <f>IF(ISERR(FIND("07",GERAL[[#This Row],[ODS]])),"NÃO","SIM")</f>
        <v>NÃO</v>
      </c>
      <c r="R1850" s="2" t="str">
        <f>IF(ISERR(FIND("08",GERAL[[#This Row],[ODS]])),"NÃO","SIM")</f>
        <v>NÃO</v>
      </c>
      <c r="S1850" s="2" t="str">
        <f>IF(ISERR(FIND("09",GERAL[[#This Row],[ODS]])),"NÃO","SIM")</f>
        <v>NÃO</v>
      </c>
      <c r="T1850" s="2" t="str">
        <f>IF(ISERR(FIND("10",GERAL[[#This Row],[ODS]])),"NÃO","SIM")</f>
        <v>NÃO</v>
      </c>
      <c r="U1850" s="2" t="str">
        <f>IF(ISERR(FIND("11",GERAL[[#This Row],[ODS]])),"NÃO","SIM")</f>
        <v>NÃO</v>
      </c>
      <c r="V1850" s="2" t="str">
        <f>IF(ISERR(FIND("12",GERAL[[#This Row],[ODS]])),"NÃO","SIM")</f>
        <v>NÃO</v>
      </c>
      <c r="W1850" s="2" t="str">
        <f>IF(ISERR(FIND("13",GERAL[[#This Row],[ODS]])),"NÃO","SIM")</f>
        <v>NÃO</v>
      </c>
      <c r="X1850" s="2" t="str">
        <f>IF(ISERR(FIND("14",GERAL[[#This Row],[ODS]])),"NÃO","SIM")</f>
        <v>NÃO</v>
      </c>
      <c r="Y1850" s="2" t="str">
        <f>IF(ISERR(FIND("15",GERAL[[#This Row],[ODS]])),"NÃO","SIM")</f>
        <v>NÃO</v>
      </c>
      <c r="Z1850" s="2" t="str">
        <f>IF(ISERR(FIND("16",GERAL[[#This Row],[ODS]])),"NÃO","SIM")</f>
        <v>SIM</v>
      </c>
      <c r="AA1850" s="2" t="str">
        <f>IF(ISERR(FIND("17",GERAL[[#This Row],[ODS]])),"NÃO","SIM")</f>
        <v>NÃO</v>
      </c>
      <c r="AB1850" s="1">
        <v>37.659990167000501</v>
      </c>
      <c r="AC1850" s="1">
        <v>37.659990167000501</v>
      </c>
      <c r="AD1850" s="1">
        <v>37.659990167000501</v>
      </c>
      <c r="AE1850" s="1">
        <v>75.212387538106597</v>
      </c>
      <c r="AF1850" s="1">
        <v>75.212387538106597</v>
      </c>
      <c r="AG1850" s="1" t="str">
        <f>GERAL[[#This Row],[SIGLA]]&amp;GERAL[[#This Row],[CÓD]]</f>
        <v>MGSP_QI</v>
      </c>
      <c r="AH1850" s="1">
        <f ca="1">VLOOKUP(GERAL[[#This Row],[REF_NOTA]],BASE_NOTAS[],7,FALSE)</f>
        <v>75.212387538106597</v>
      </c>
      <c r="AI1850" s="31">
        <f ca="1">IF(GERAL[[#This Row],[Nota 2025]]="",0,GERAL[[#This Row],[Nota 2026]]-GERAL[[#This Row],[Nota 2025]])</f>
        <v>0</v>
      </c>
    </row>
    <row r="1851" spans="1:35" ht="17" x14ac:dyDescent="0.35">
      <c r="A1851" s="2" t="s">
        <v>169</v>
      </c>
      <c r="B1851" s="2" t="s">
        <v>196</v>
      </c>
      <c r="C1851" s="2" t="s">
        <v>217</v>
      </c>
      <c r="D1851" s="15" t="s">
        <v>72</v>
      </c>
      <c r="E1851" s="2" t="s">
        <v>141</v>
      </c>
      <c r="F1851" s="2" t="str">
        <f>VLOOKUP(GERAL[[#This Row],[CÓD]],SEALL,6,FALSE)</f>
        <v>G</v>
      </c>
      <c r="G185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5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85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51" s="2">
        <f>VLOOKUP(GERAL[[#This Row],[CÓD]],SEALL,4,FALSE)</f>
        <v>16</v>
      </c>
      <c r="K1851" s="2" t="str">
        <f>IF(ISERR(FIND("01",GERAL[[#This Row],[ODS]])),"NÃO","SIM")</f>
        <v>NÃO</v>
      </c>
      <c r="L1851" s="2" t="str">
        <f>IF(ISERR(FIND("02",GERAL[[#This Row],[ODS]])),"NÃO","SIM")</f>
        <v>NÃO</v>
      </c>
      <c r="M1851" s="2" t="str">
        <f>IF(ISERR(FIND("03",GERAL[[#This Row],[ODS]])),"NÃO","SIM")</f>
        <v>NÃO</v>
      </c>
      <c r="N1851" s="2" t="str">
        <f>IF(ISERR(FIND("04",GERAL[[#This Row],[ODS]])),"NÃO","SIM")</f>
        <v>NÃO</v>
      </c>
      <c r="O1851" s="2" t="str">
        <f>IF(ISERR(FIND("05",GERAL[[#This Row],[ODS]])),"NÃO","SIM")</f>
        <v>NÃO</v>
      </c>
      <c r="P1851" s="2" t="str">
        <f>IF(ISERR(FIND("06",GERAL[[#This Row],[ODS]])),"NÃO","SIM")</f>
        <v>NÃO</v>
      </c>
      <c r="Q1851" s="2" t="str">
        <f>IF(ISERR(FIND("07",GERAL[[#This Row],[ODS]])),"NÃO","SIM")</f>
        <v>NÃO</v>
      </c>
      <c r="R1851" s="2" t="str">
        <f>IF(ISERR(FIND("08",GERAL[[#This Row],[ODS]])),"NÃO","SIM")</f>
        <v>NÃO</v>
      </c>
      <c r="S1851" s="2" t="str">
        <f>IF(ISERR(FIND("09",GERAL[[#This Row],[ODS]])),"NÃO","SIM")</f>
        <v>NÃO</v>
      </c>
      <c r="T1851" s="2" t="str">
        <f>IF(ISERR(FIND("10",GERAL[[#This Row],[ODS]])),"NÃO","SIM")</f>
        <v>NÃO</v>
      </c>
      <c r="U1851" s="2" t="str">
        <f>IF(ISERR(FIND("11",GERAL[[#This Row],[ODS]])),"NÃO","SIM")</f>
        <v>NÃO</v>
      </c>
      <c r="V1851" s="2" t="str">
        <f>IF(ISERR(FIND("12",GERAL[[#This Row],[ODS]])),"NÃO","SIM")</f>
        <v>NÃO</v>
      </c>
      <c r="W1851" s="2" t="str">
        <f>IF(ISERR(FIND("13",GERAL[[#This Row],[ODS]])),"NÃO","SIM")</f>
        <v>NÃO</v>
      </c>
      <c r="X1851" s="2" t="str">
        <f>IF(ISERR(FIND("14",GERAL[[#This Row],[ODS]])),"NÃO","SIM")</f>
        <v>NÃO</v>
      </c>
      <c r="Y1851" s="2" t="str">
        <f>IF(ISERR(FIND("15",GERAL[[#This Row],[ODS]])),"NÃO","SIM")</f>
        <v>NÃO</v>
      </c>
      <c r="Z1851" s="2" t="str">
        <f>IF(ISERR(FIND("16",GERAL[[#This Row],[ODS]])),"NÃO","SIM")</f>
        <v>SIM</v>
      </c>
      <c r="AA1851" s="2" t="str">
        <f>IF(ISERR(FIND("17",GERAL[[#This Row],[ODS]])),"NÃO","SIM")</f>
        <v>NÃO</v>
      </c>
      <c r="AB1851" s="1">
        <v>93.775388627046979</v>
      </c>
      <c r="AC1851" s="1">
        <v>93.775388627046979</v>
      </c>
      <c r="AD1851" s="1">
        <v>93.775388627046979</v>
      </c>
      <c r="AE1851" s="1">
        <v>100</v>
      </c>
      <c r="AF1851" s="1">
        <v>100</v>
      </c>
      <c r="AG1851" s="1" t="str">
        <f>GERAL[[#This Row],[SIGLA]]&amp;GERAL[[#This Row],[CÓD]]</f>
        <v>PASP_QI</v>
      </c>
      <c r="AH1851" s="1">
        <f ca="1">VLOOKUP(GERAL[[#This Row],[REF_NOTA]],BASE_NOTAS[],7,FALSE)</f>
        <v>100</v>
      </c>
      <c r="AI1851" s="31">
        <f ca="1">IF(GERAL[[#This Row],[Nota 2025]]="",0,GERAL[[#This Row],[Nota 2026]]-GERAL[[#This Row],[Nota 2025]])</f>
        <v>0</v>
      </c>
    </row>
    <row r="1852" spans="1:35" ht="17" x14ac:dyDescent="0.35">
      <c r="A1852" s="2" t="s">
        <v>170</v>
      </c>
      <c r="B1852" s="2" t="s">
        <v>197</v>
      </c>
      <c r="C1852" s="2" t="s">
        <v>217</v>
      </c>
      <c r="D1852" s="15" t="s">
        <v>72</v>
      </c>
      <c r="E1852" s="2" t="s">
        <v>141</v>
      </c>
      <c r="F1852" s="2" t="str">
        <f>VLOOKUP(GERAL[[#This Row],[CÓD]],SEALL,6,FALSE)</f>
        <v>G</v>
      </c>
      <c r="G185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5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85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52" s="2">
        <f>VLOOKUP(GERAL[[#This Row],[CÓD]],SEALL,4,FALSE)</f>
        <v>16</v>
      </c>
      <c r="K1852" s="2" t="str">
        <f>IF(ISERR(FIND("01",GERAL[[#This Row],[ODS]])),"NÃO","SIM")</f>
        <v>NÃO</v>
      </c>
      <c r="L1852" s="2" t="str">
        <f>IF(ISERR(FIND("02",GERAL[[#This Row],[ODS]])),"NÃO","SIM")</f>
        <v>NÃO</v>
      </c>
      <c r="M1852" s="2" t="str">
        <f>IF(ISERR(FIND("03",GERAL[[#This Row],[ODS]])),"NÃO","SIM")</f>
        <v>NÃO</v>
      </c>
      <c r="N1852" s="2" t="str">
        <f>IF(ISERR(FIND("04",GERAL[[#This Row],[ODS]])),"NÃO","SIM")</f>
        <v>NÃO</v>
      </c>
      <c r="O1852" s="2" t="str">
        <f>IF(ISERR(FIND("05",GERAL[[#This Row],[ODS]])),"NÃO","SIM")</f>
        <v>NÃO</v>
      </c>
      <c r="P1852" s="2" t="str">
        <f>IF(ISERR(FIND("06",GERAL[[#This Row],[ODS]])),"NÃO","SIM")</f>
        <v>NÃO</v>
      </c>
      <c r="Q1852" s="2" t="str">
        <f>IF(ISERR(FIND("07",GERAL[[#This Row],[ODS]])),"NÃO","SIM")</f>
        <v>NÃO</v>
      </c>
      <c r="R1852" s="2" t="str">
        <f>IF(ISERR(FIND("08",GERAL[[#This Row],[ODS]])),"NÃO","SIM")</f>
        <v>NÃO</v>
      </c>
      <c r="S1852" s="2" t="str">
        <f>IF(ISERR(FIND("09",GERAL[[#This Row],[ODS]])),"NÃO","SIM")</f>
        <v>NÃO</v>
      </c>
      <c r="T1852" s="2" t="str">
        <f>IF(ISERR(FIND("10",GERAL[[#This Row],[ODS]])),"NÃO","SIM")</f>
        <v>NÃO</v>
      </c>
      <c r="U1852" s="2" t="str">
        <f>IF(ISERR(FIND("11",GERAL[[#This Row],[ODS]])),"NÃO","SIM")</f>
        <v>NÃO</v>
      </c>
      <c r="V1852" s="2" t="str">
        <f>IF(ISERR(FIND("12",GERAL[[#This Row],[ODS]])),"NÃO","SIM")</f>
        <v>NÃO</v>
      </c>
      <c r="W1852" s="2" t="str">
        <f>IF(ISERR(FIND("13",GERAL[[#This Row],[ODS]])),"NÃO","SIM")</f>
        <v>NÃO</v>
      </c>
      <c r="X1852" s="2" t="str">
        <f>IF(ISERR(FIND("14",GERAL[[#This Row],[ODS]])),"NÃO","SIM")</f>
        <v>NÃO</v>
      </c>
      <c r="Y1852" s="2" t="str">
        <f>IF(ISERR(FIND("15",GERAL[[#This Row],[ODS]])),"NÃO","SIM")</f>
        <v>NÃO</v>
      </c>
      <c r="Z1852" s="2" t="str">
        <f>IF(ISERR(FIND("16",GERAL[[#This Row],[ODS]])),"NÃO","SIM")</f>
        <v>SIM</v>
      </c>
      <c r="AA1852" s="2" t="str">
        <f>IF(ISERR(FIND("17",GERAL[[#This Row],[ODS]])),"NÃO","SIM")</f>
        <v>NÃO</v>
      </c>
      <c r="AB1852" s="1">
        <v>89.160764108409694</v>
      </c>
      <c r="AC1852" s="1">
        <v>89.160764108409694</v>
      </c>
      <c r="AD1852" s="1">
        <v>89.160764108409694</v>
      </c>
      <c r="AE1852" s="1">
        <v>39.502539236980567</v>
      </c>
      <c r="AF1852" s="1">
        <v>61.321723090979241</v>
      </c>
      <c r="AG1852" s="1" t="str">
        <f>GERAL[[#This Row],[SIGLA]]&amp;GERAL[[#This Row],[CÓD]]</f>
        <v>PBSP_QI</v>
      </c>
      <c r="AH1852" s="1">
        <f ca="1">VLOOKUP(GERAL[[#This Row],[REF_NOTA]],BASE_NOTAS[],7,FALSE)</f>
        <v>61.321723090979241</v>
      </c>
      <c r="AI1852" s="31">
        <f ca="1">IF(GERAL[[#This Row],[Nota 2025]]="",0,GERAL[[#This Row],[Nota 2026]]-GERAL[[#This Row],[Nota 2025]])</f>
        <v>0</v>
      </c>
    </row>
    <row r="1853" spans="1:35" ht="17" x14ac:dyDescent="0.35">
      <c r="A1853" s="2" t="s">
        <v>173</v>
      </c>
      <c r="B1853" s="2" t="s">
        <v>200</v>
      </c>
      <c r="C1853" s="2" t="s">
        <v>217</v>
      </c>
      <c r="D1853" s="15" t="s">
        <v>72</v>
      </c>
      <c r="E1853" s="2" t="s">
        <v>141</v>
      </c>
      <c r="F1853" s="2" t="str">
        <f>VLOOKUP(GERAL[[#This Row],[CÓD]],SEALL,6,FALSE)</f>
        <v>G</v>
      </c>
      <c r="G185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5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85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53" s="2">
        <f>VLOOKUP(GERAL[[#This Row],[CÓD]],SEALL,4,FALSE)</f>
        <v>16</v>
      </c>
      <c r="K1853" s="2" t="str">
        <f>IF(ISERR(FIND("01",GERAL[[#This Row],[ODS]])),"NÃO","SIM")</f>
        <v>NÃO</v>
      </c>
      <c r="L1853" s="2" t="str">
        <f>IF(ISERR(FIND("02",GERAL[[#This Row],[ODS]])),"NÃO","SIM")</f>
        <v>NÃO</v>
      </c>
      <c r="M1853" s="2" t="str">
        <f>IF(ISERR(FIND("03",GERAL[[#This Row],[ODS]])),"NÃO","SIM")</f>
        <v>NÃO</v>
      </c>
      <c r="N1853" s="2" t="str">
        <f>IF(ISERR(FIND("04",GERAL[[#This Row],[ODS]])),"NÃO","SIM")</f>
        <v>NÃO</v>
      </c>
      <c r="O1853" s="2" t="str">
        <f>IF(ISERR(FIND("05",GERAL[[#This Row],[ODS]])),"NÃO","SIM")</f>
        <v>NÃO</v>
      </c>
      <c r="P1853" s="2" t="str">
        <f>IF(ISERR(FIND("06",GERAL[[#This Row],[ODS]])),"NÃO","SIM")</f>
        <v>NÃO</v>
      </c>
      <c r="Q1853" s="2" t="str">
        <f>IF(ISERR(FIND("07",GERAL[[#This Row],[ODS]])),"NÃO","SIM")</f>
        <v>NÃO</v>
      </c>
      <c r="R1853" s="2" t="str">
        <f>IF(ISERR(FIND("08",GERAL[[#This Row],[ODS]])),"NÃO","SIM")</f>
        <v>NÃO</v>
      </c>
      <c r="S1853" s="2" t="str">
        <f>IF(ISERR(FIND("09",GERAL[[#This Row],[ODS]])),"NÃO","SIM")</f>
        <v>NÃO</v>
      </c>
      <c r="T1853" s="2" t="str">
        <f>IF(ISERR(FIND("10",GERAL[[#This Row],[ODS]])),"NÃO","SIM")</f>
        <v>NÃO</v>
      </c>
      <c r="U1853" s="2" t="str">
        <f>IF(ISERR(FIND("11",GERAL[[#This Row],[ODS]])),"NÃO","SIM")</f>
        <v>NÃO</v>
      </c>
      <c r="V1853" s="2" t="str">
        <f>IF(ISERR(FIND("12",GERAL[[#This Row],[ODS]])),"NÃO","SIM")</f>
        <v>NÃO</v>
      </c>
      <c r="W1853" s="2" t="str">
        <f>IF(ISERR(FIND("13",GERAL[[#This Row],[ODS]])),"NÃO","SIM")</f>
        <v>NÃO</v>
      </c>
      <c r="X1853" s="2" t="str">
        <f>IF(ISERR(FIND("14",GERAL[[#This Row],[ODS]])),"NÃO","SIM")</f>
        <v>NÃO</v>
      </c>
      <c r="Y1853" s="2" t="str">
        <f>IF(ISERR(FIND("15",GERAL[[#This Row],[ODS]])),"NÃO","SIM")</f>
        <v>NÃO</v>
      </c>
      <c r="Z1853" s="2" t="str">
        <f>IF(ISERR(FIND("16",GERAL[[#This Row],[ODS]])),"NÃO","SIM")</f>
        <v>SIM</v>
      </c>
      <c r="AA1853" s="2" t="str">
        <f>IF(ISERR(FIND("17",GERAL[[#This Row],[ODS]])),"NÃO","SIM")</f>
        <v>NÃO</v>
      </c>
      <c r="AB1853" s="1">
        <v>92.213335972089013</v>
      </c>
      <c r="AC1853" s="1">
        <v>92.213335972089013</v>
      </c>
      <c r="AD1853" s="1">
        <v>92.213335972089013</v>
      </c>
      <c r="AE1853" s="1">
        <v>51.820158217406053</v>
      </c>
      <c r="AF1853" s="1">
        <v>66.366280786738514</v>
      </c>
      <c r="AG1853" s="1" t="str">
        <f>GERAL[[#This Row],[SIGLA]]&amp;GERAL[[#This Row],[CÓD]]</f>
        <v>PRSP_QI</v>
      </c>
      <c r="AH1853" s="1">
        <f ca="1">VLOOKUP(GERAL[[#This Row],[REF_NOTA]],BASE_NOTAS[],7,FALSE)</f>
        <v>66.366280786738514</v>
      </c>
      <c r="AI1853" s="31">
        <f ca="1">IF(GERAL[[#This Row],[Nota 2025]]="",0,GERAL[[#This Row],[Nota 2026]]-GERAL[[#This Row],[Nota 2025]])</f>
        <v>0</v>
      </c>
    </row>
    <row r="1854" spans="1:35" ht="17" x14ac:dyDescent="0.35">
      <c r="A1854" s="2" t="s">
        <v>171</v>
      </c>
      <c r="B1854" s="2" t="s">
        <v>198</v>
      </c>
      <c r="C1854" s="2" t="s">
        <v>217</v>
      </c>
      <c r="D1854" s="15" t="s">
        <v>72</v>
      </c>
      <c r="E1854" s="2" t="s">
        <v>141</v>
      </c>
      <c r="F1854" s="2" t="str">
        <f>VLOOKUP(GERAL[[#This Row],[CÓD]],SEALL,6,FALSE)</f>
        <v>G</v>
      </c>
      <c r="G185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5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85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54" s="2">
        <f>VLOOKUP(GERAL[[#This Row],[CÓD]],SEALL,4,FALSE)</f>
        <v>16</v>
      </c>
      <c r="K1854" s="2" t="str">
        <f>IF(ISERR(FIND("01",GERAL[[#This Row],[ODS]])),"NÃO","SIM")</f>
        <v>NÃO</v>
      </c>
      <c r="L1854" s="2" t="str">
        <f>IF(ISERR(FIND("02",GERAL[[#This Row],[ODS]])),"NÃO","SIM")</f>
        <v>NÃO</v>
      </c>
      <c r="M1854" s="2" t="str">
        <f>IF(ISERR(FIND("03",GERAL[[#This Row],[ODS]])),"NÃO","SIM")</f>
        <v>NÃO</v>
      </c>
      <c r="N1854" s="2" t="str">
        <f>IF(ISERR(FIND("04",GERAL[[#This Row],[ODS]])),"NÃO","SIM")</f>
        <v>NÃO</v>
      </c>
      <c r="O1854" s="2" t="str">
        <f>IF(ISERR(FIND("05",GERAL[[#This Row],[ODS]])),"NÃO","SIM")</f>
        <v>NÃO</v>
      </c>
      <c r="P1854" s="2" t="str">
        <f>IF(ISERR(FIND("06",GERAL[[#This Row],[ODS]])),"NÃO","SIM")</f>
        <v>NÃO</v>
      </c>
      <c r="Q1854" s="2" t="str">
        <f>IF(ISERR(FIND("07",GERAL[[#This Row],[ODS]])),"NÃO","SIM")</f>
        <v>NÃO</v>
      </c>
      <c r="R1854" s="2" t="str">
        <f>IF(ISERR(FIND("08",GERAL[[#This Row],[ODS]])),"NÃO","SIM")</f>
        <v>NÃO</v>
      </c>
      <c r="S1854" s="2" t="str">
        <f>IF(ISERR(FIND("09",GERAL[[#This Row],[ODS]])),"NÃO","SIM")</f>
        <v>NÃO</v>
      </c>
      <c r="T1854" s="2" t="str">
        <f>IF(ISERR(FIND("10",GERAL[[#This Row],[ODS]])),"NÃO","SIM")</f>
        <v>NÃO</v>
      </c>
      <c r="U1854" s="2" t="str">
        <f>IF(ISERR(FIND("11",GERAL[[#This Row],[ODS]])),"NÃO","SIM")</f>
        <v>NÃO</v>
      </c>
      <c r="V1854" s="2" t="str">
        <f>IF(ISERR(FIND("12",GERAL[[#This Row],[ODS]])),"NÃO","SIM")</f>
        <v>NÃO</v>
      </c>
      <c r="W1854" s="2" t="str">
        <f>IF(ISERR(FIND("13",GERAL[[#This Row],[ODS]])),"NÃO","SIM")</f>
        <v>NÃO</v>
      </c>
      <c r="X1854" s="2" t="str">
        <f>IF(ISERR(FIND("14",GERAL[[#This Row],[ODS]])),"NÃO","SIM")</f>
        <v>NÃO</v>
      </c>
      <c r="Y1854" s="2" t="str">
        <f>IF(ISERR(FIND("15",GERAL[[#This Row],[ODS]])),"NÃO","SIM")</f>
        <v>NÃO</v>
      </c>
      <c r="Z1854" s="2" t="str">
        <f>IF(ISERR(FIND("16",GERAL[[#This Row],[ODS]])),"NÃO","SIM")</f>
        <v>SIM</v>
      </c>
      <c r="AA1854" s="2" t="str">
        <f>IF(ISERR(FIND("17",GERAL[[#This Row],[ODS]])),"NÃO","SIM")</f>
        <v>NÃO</v>
      </c>
      <c r="AB1854" s="1">
        <v>94.918515209376238</v>
      </c>
      <c r="AC1854" s="1">
        <v>94.918515209376238</v>
      </c>
      <c r="AD1854" s="1">
        <v>94.918515209376238</v>
      </c>
      <c r="AE1854" s="1">
        <v>79.395234966003585</v>
      </c>
      <c r="AF1854" s="1">
        <v>79.395234966003585</v>
      </c>
      <c r="AG1854" s="1" t="str">
        <f>GERAL[[#This Row],[SIGLA]]&amp;GERAL[[#This Row],[CÓD]]</f>
        <v>PESP_QI</v>
      </c>
      <c r="AH1854" s="1">
        <f ca="1">VLOOKUP(GERAL[[#This Row],[REF_NOTA]],BASE_NOTAS[],7,FALSE)</f>
        <v>79.395234966003585</v>
      </c>
      <c r="AI1854" s="31">
        <f ca="1">IF(GERAL[[#This Row],[Nota 2025]]="",0,GERAL[[#This Row],[Nota 2026]]-GERAL[[#This Row],[Nota 2025]])</f>
        <v>0</v>
      </c>
    </row>
    <row r="1855" spans="1:35" ht="17" x14ac:dyDescent="0.35">
      <c r="A1855" s="2" t="s">
        <v>172</v>
      </c>
      <c r="B1855" s="2" t="s">
        <v>199</v>
      </c>
      <c r="C1855" s="2" t="s">
        <v>217</v>
      </c>
      <c r="D1855" s="15" t="s">
        <v>72</v>
      </c>
      <c r="E1855" s="2" t="s">
        <v>141</v>
      </c>
      <c r="F1855" s="2" t="str">
        <f>VLOOKUP(GERAL[[#This Row],[CÓD]],SEALL,6,FALSE)</f>
        <v>G</v>
      </c>
      <c r="G185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5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85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55" s="2">
        <f>VLOOKUP(GERAL[[#This Row],[CÓD]],SEALL,4,FALSE)</f>
        <v>16</v>
      </c>
      <c r="K1855" s="2" t="str">
        <f>IF(ISERR(FIND("01",GERAL[[#This Row],[ODS]])),"NÃO","SIM")</f>
        <v>NÃO</v>
      </c>
      <c r="L1855" s="2" t="str">
        <f>IF(ISERR(FIND("02",GERAL[[#This Row],[ODS]])),"NÃO","SIM")</f>
        <v>NÃO</v>
      </c>
      <c r="M1855" s="2" t="str">
        <f>IF(ISERR(FIND("03",GERAL[[#This Row],[ODS]])),"NÃO","SIM")</f>
        <v>NÃO</v>
      </c>
      <c r="N1855" s="2" t="str">
        <f>IF(ISERR(FIND("04",GERAL[[#This Row],[ODS]])),"NÃO","SIM")</f>
        <v>NÃO</v>
      </c>
      <c r="O1855" s="2" t="str">
        <f>IF(ISERR(FIND("05",GERAL[[#This Row],[ODS]])),"NÃO","SIM")</f>
        <v>NÃO</v>
      </c>
      <c r="P1855" s="2" t="str">
        <f>IF(ISERR(FIND("06",GERAL[[#This Row],[ODS]])),"NÃO","SIM")</f>
        <v>NÃO</v>
      </c>
      <c r="Q1855" s="2" t="str">
        <f>IF(ISERR(FIND("07",GERAL[[#This Row],[ODS]])),"NÃO","SIM")</f>
        <v>NÃO</v>
      </c>
      <c r="R1855" s="2" t="str">
        <f>IF(ISERR(FIND("08",GERAL[[#This Row],[ODS]])),"NÃO","SIM")</f>
        <v>NÃO</v>
      </c>
      <c r="S1855" s="2" t="str">
        <f>IF(ISERR(FIND("09",GERAL[[#This Row],[ODS]])),"NÃO","SIM")</f>
        <v>NÃO</v>
      </c>
      <c r="T1855" s="2" t="str">
        <f>IF(ISERR(FIND("10",GERAL[[#This Row],[ODS]])),"NÃO","SIM")</f>
        <v>NÃO</v>
      </c>
      <c r="U1855" s="2" t="str">
        <f>IF(ISERR(FIND("11",GERAL[[#This Row],[ODS]])),"NÃO","SIM")</f>
        <v>NÃO</v>
      </c>
      <c r="V1855" s="2" t="str">
        <f>IF(ISERR(FIND("12",GERAL[[#This Row],[ODS]])),"NÃO","SIM")</f>
        <v>NÃO</v>
      </c>
      <c r="W1855" s="2" t="str">
        <f>IF(ISERR(FIND("13",GERAL[[#This Row],[ODS]])),"NÃO","SIM")</f>
        <v>NÃO</v>
      </c>
      <c r="X1855" s="2" t="str">
        <f>IF(ISERR(FIND("14",GERAL[[#This Row],[ODS]])),"NÃO","SIM")</f>
        <v>NÃO</v>
      </c>
      <c r="Y1855" s="2" t="str">
        <f>IF(ISERR(FIND("15",GERAL[[#This Row],[ODS]])),"NÃO","SIM")</f>
        <v>NÃO</v>
      </c>
      <c r="Z1855" s="2" t="str">
        <f>IF(ISERR(FIND("16",GERAL[[#This Row],[ODS]])),"NÃO","SIM")</f>
        <v>SIM</v>
      </c>
      <c r="AA1855" s="2" t="str">
        <f>IF(ISERR(FIND("17",GERAL[[#This Row],[ODS]])),"NÃO","SIM")</f>
        <v>NÃO</v>
      </c>
      <c r="AB1855" s="1">
        <v>99.927950246771871</v>
      </c>
      <c r="AC1855" s="1">
        <v>99.927950246771871</v>
      </c>
      <c r="AD1855" s="1">
        <v>99.927950246771871</v>
      </c>
      <c r="AE1855" s="1">
        <v>96.189705074597413</v>
      </c>
      <c r="AF1855" s="1">
        <v>96.189705074597413</v>
      </c>
      <c r="AG1855" s="1" t="str">
        <f>GERAL[[#This Row],[SIGLA]]&amp;GERAL[[#This Row],[CÓD]]</f>
        <v>PISP_QI</v>
      </c>
      <c r="AH1855" s="1">
        <f ca="1">VLOOKUP(GERAL[[#This Row],[REF_NOTA]],BASE_NOTAS[],7,FALSE)</f>
        <v>96.189705074597413</v>
      </c>
      <c r="AI1855" s="31">
        <f ca="1">IF(GERAL[[#This Row],[Nota 2025]]="",0,GERAL[[#This Row],[Nota 2026]]-GERAL[[#This Row],[Nota 2025]])</f>
        <v>0</v>
      </c>
    </row>
    <row r="1856" spans="1:35" ht="17" x14ac:dyDescent="0.35">
      <c r="A1856" s="2" t="s">
        <v>174</v>
      </c>
      <c r="B1856" s="2" t="s">
        <v>201</v>
      </c>
      <c r="C1856" s="2" t="s">
        <v>217</v>
      </c>
      <c r="D1856" s="15" t="s">
        <v>72</v>
      </c>
      <c r="E1856" s="2" t="s">
        <v>141</v>
      </c>
      <c r="F1856" s="2" t="str">
        <f>VLOOKUP(GERAL[[#This Row],[CÓD]],SEALL,6,FALSE)</f>
        <v>G</v>
      </c>
      <c r="G185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5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85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56" s="2">
        <f>VLOOKUP(GERAL[[#This Row],[CÓD]],SEALL,4,FALSE)</f>
        <v>16</v>
      </c>
      <c r="K1856" s="2" t="str">
        <f>IF(ISERR(FIND("01",GERAL[[#This Row],[ODS]])),"NÃO","SIM")</f>
        <v>NÃO</v>
      </c>
      <c r="L1856" s="2" t="str">
        <f>IF(ISERR(FIND("02",GERAL[[#This Row],[ODS]])),"NÃO","SIM")</f>
        <v>NÃO</v>
      </c>
      <c r="M1856" s="2" t="str">
        <f>IF(ISERR(FIND("03",GERAL[[#This Row],[ODS]])),"NÃO","SIM")</f>
        <v>NÃO</v>
      </c>
      <c r="N1856" s="2" t="str">
        <f>IF(ISERR(FIND("04",GERAL[[#This Row],[ODS]])),"NÃO","SIM")</f>
        <v>NÃO</v>
      </c>
      <c r="O1856" s="2" t="str">
        <f>IF(ISERR(FIND("05",GERAL[[#This Row],[ODS]])),"NÃO","SIM")</f>
        <v>NÃO</v>
      </c>
      <c r="P1856" s="2" t="str">
        <f>IF(ISERR(FIND("06",GERAL[[#This Row],[ODS]])),"NÃO","SIM")</f>
        <v>NÃO</v>
      </c>
      <c r="Q1856" s="2" t="str">
        <f>IF(ISERR(FIND("07",GERAL[[#This Row],[ODS]])),"NÃO","SIM")</f>
        <v>NÃO</v>
      </c>
      <c r="R1856" s="2" t="str">
        <f>IF(ISERR(FIND("08",GERAL[[#This Row],[ODS]])),"NÃO","SIM")</f>
        <v>NÃO</v>
      </c>
      <c r="S1856" s="2" t="str">
        <f>IF(ISERR(FIND("09",GERAL[[#This Row],[ODS]])),"NÃO","SIM")</f>
        <v>NÃO</v>
      </c>
      <c r="T1856" s="2" t="str">
        <f>IF(ISERR(FIND("10",GERAL[[#This Row],[ODS]])),"NÃO","SIM")</f>
        <v>NÃO</v>
      </c>
      <c r="U1856" s="2" t="str">
        <f>IF(ISERR(FIND("11",GERAL[[#This Row],[ODS]])),"NÃO","SIM")</f>
        <v>NÃO</v>
      </c>
      <c r="V1856" s="2" t="str">
        <f>IF(ISERR(FIND("12",GERAL[[#This Row],[ODS]])),"NÃO","SIM")</f>
        <v>NÃO</v>
      </c>
      <c r="W1856" s="2" t="str">
        <f>IF(ISERR(FIND("13",GERAL[[#This Row],[ODS]])),"NÃO","SIM")</f>
        <v>NÃO</v>
      </c>
      <c r="X1856" s="2" t="str">
        <f>IF(ISERR(FIND("14",GERAL[[#This Row],[ODS]])),"NÃO","SIM")</f>
        <v>NÃO</v>
      </c>
      <c r="Y1856" s="2" t="str">
        <f>IF(ISERR(FIND("15",GERAL[[#This Row],[ODS]])),"NÃO","SIM")</f>
        <v>NÃO</v>
      </c>
      <c r="Z1856" s="2" t="str">
        <f>IF(ISERR(FIND("16",GERAL[[#This Row],[ODS]])),"NÃO","SIM")</f>
        <v>SIM</v>
      </c>
      <c r="AA1856" s="2" t="str">
        <f>IF(ISERR(FIND("17",GERAL[[#This Row],[ODS]])),"NÃO","SIM")</f>
        <v>NÃO</v>
      </c>
      <c r="AB1856" s="1">
        <v>35.93294006948792</v>
      </c>
      <c r="AC1856" s="1">
        <v>35.93294006948792</v>
      </c>
      <c r="AD1856" s="1">
        <v>35.93294006948792</v>
      </c>
      <c r="AE1856" s="1">
        <v>10.621217540826771</v>
      </c>
      <c r="AF1856" s="1">
        <v>10.621217540826771</v>
      </c>
      <c r="AG1856" s="1" t="str">
        <f>GERAL[[#This Row],[SIGLA]]&amp;GERAL[[#This Row],[CÓD]]</f>
        <v>RJSP_QI</v>
      </c>
      <c r="AH1856" s="1">
        <f ca="1">VLOOKUP(GERAL[[#This Row],[REF_NOTA]],BASE_NOTAS[],7,FALSE)</f>
        <v>10.621217540826771</v>
      </c>
      <c r="AI1856" s="31">
        <f ca="1">IF(GERAL[[#This Row],[Nota 2025]]="",0,GERAL[[#This Row],[Nota 2026]]-GERAL[[#This Row],[Nota 2025]])</f>
        <v>0</v>
      </c>
    </row>
    <row r="1857" spans="1:35" ht="17" x14ac:dyDescent="0.35">
      <c r="A1857" s="2" t="s">
        <v>175</v>
      </c>
      <c r="B1857" s="2" t="s">
        <v>202</v>
      </c>
      <c r="C1857" s="2" t="s">
        <v>217</v>
      </c>
      <c r="D1857" s="15" t="s">
        <v>72</v>
      </c>
      <c r="E1857" s="2" t="s">
        <v>141</v>
      </c>
      <c r="F1857" s="2" t="str">
        <f>VLOOKUP(GERAL[[#This Row],[CÓD]],SEALL,6,FALSE)</f>
        <v>G</v>
      </c>
      <c r="G185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5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85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57" s="2">
        <f>VLOOKUP(GERAL[[#This Row],[CÓD]],SEALL,4,FALSE)</f>
        <v>16</v>
      </c>
      <c r="K1857" s="2" t="str">
        <f>IF(ISERR(FIND("01",GERAL[[#This Row],[ODS]])),"NÃO","SIM")</f>
        <v>NÃO</v>
      </c>
      <c r="L1857" s="2" t="str">
        <f>IF(ISERR(FIND("02",GERAL[[#This Row],[ODS]])),"NÃO","SIM")</f>
        <v>NÃO</v>
      </c>
      <c r="M1857" s="2" t="str">
        <f>IF(ISERR(FIND("03",GERAL[[#This Row],[ODS]])),"NÃO","SIM")</f>
        <v>NÃO</v>
      </c>
      <c r="N1857" s="2" t="str">
        <f>IF(ISERR(FIND("04",GERAL[[#This Row],[ODS]])),"NÃO","SIM")</f>
        <v>NÃO</v>
      </c>
      <c r="O1857" s="2" t="str">
        <f>IF(ISERR(FIND("05",GERAL[[#This Row],[ODS]])),"NÃO","SIM")</f>
        <v>NÃO</v>
      </c>
      <c r="P1857" s="2" t="str">
        <f>IF(ISERR(FIND("06",GERAL[[#This Row],[ODS]])),"NÃO","SIM")</f>
        <v>NÃO</v>
      </c>
      <c r="Q1857" s="2" t="str">
        <f>IF(ISERR(FIND("07",GERAL[[#This Row],[ODS]])),"NÃO","SIM")</f>
        <v>NÃO</v>
      </c>
      <c r="R1857" s="2" t="str">
        <f>IF(ISERR(FIND("08",GERAL[[#This Row],[ODS]])),"NÃO","SIM")</f>
        <v>NÃO</v>
      </c>
      <c r="S1857" s="2" t="str">
        <f>IF(ISERR(FIND("09",GERAL[[#This Row],[ODS]])),"NÃO","SIM")</f>
        <v>NÃO</v>
      </c>
      <c r="T1857" s="2" t="str">
        <f>IF(ISERR(FIND("10",GERAL[[#This Row],[ODS]])),"NÃO","SIM")</f>
        <v>NÃO</v>
      </c>
      <c r="U1857" s="2" t="str">
        <f>IF(ISERR(FIND("11",GERAL[[#This Row],[ODS]])),"NÃO","SIM")</f>
        <v>NÃO</v>
      </c>
      <c r="V1857" s="2" t="str">
        <f>IF(ISERR(FIND("12",GERAL[[#This Row],[ODS]])),"NÃO","SIM")</f>
        <v>NÃO</v>
      </c>
      <c r="W1857" s="2" t="str">
        <f>IF(ISERR(FIND("13",GERAL[[#This Row],[ODS]])),"NÃO","SIM")</f>
        <v>NÃO</v>
      </c>
      <c r="X1857" s="2" t="str">
        <f>IF(ISERR(FIND("14",GERAL[[#This Row],[ODS]])),"NÃO","SIM")</f>
        <v>NÃO</v>
      </c>
      <c r="Y1857" s="2" t="str">
        <f>IF(ISERR(FIND("15",GERAL[[#This Row],[ODS]])),"NÃO","SIM")</f>
        <v>NÃO</v>
      </c>
      <c r="Z1857" s="2" t="str">
        <f>IF(ISERR(FIND("16",GERAL[[#This Row],[ODS]])),"NÃO","SIM")</f>
        <v>SIM</v>
      </c>
      <c r="AA1857" s="2" t="str">
        <f>IF(ISERR(FIND("17",GERAL[[#This Row],[ODS]])),"NÃO","SIM")</f>
        <v>NÃO</v>
      </c>
      <c r="AB1857" s="1">
        <v>60.150828348935235</v>
      </c>
      <c r="AC1857" s="1">
        <v>60.150828348935235</v>
      </c>
      <c r="AD1857" s="1">
        <v>60.150828348935235</v>
      </c>
      <c r="AE1857" s="1">
        <v>64.594643808548696</v>
      </c>
      <c r="AF1857" s="1">
        <v>64.594643808548696</v>
      </c>
      <c r="AG1857" s="1" t="str">
        <f>GERAL[[#This Row],[SIGLA]]&amp;GERAL[[#This Row],[CÓD]]</f>
        <v>RNSP_QI</v>
      </c>
      <c r="AH1857" s="1">
        <f ca="1">VLOOKUP(GERAL[[#This Row],[REF_NOTA]],BASE_NOTAS[],7,FALSE)</f>
        <v>64.594643808548696</v>
      </c>
      <c r="AI1857" s="31">
        <f ca="1">IF(GERAL[[#This Row],[Nota 2025]]="",0,GERAL[[#This Row],[Nota 2026]]-GERAL[[#This Row],[Nota 2025]])</f>
        <v>0</v>
      </c>
    </row>
    <row r="1858" spans="1:35" ht="17" x14ac:dyDescent="0.35">
      <c r="A1858" s="2" t="s">
        <v>178</v>
      </c>
      <c r="B1858" s="2" t="s">
        <v>205</v>
      </c>
      <c r="C1858" s="2" t="s">
        <v>217</v>
      </c>
      <c r="D1858" s="15" t="s">
        <v>72</v>
      </c>
      <c r="E1858" s="2" t="s">
        <v>141</v>
      </c>
      <c r="F1858" s="2" t="str">
        <f>VLOOKUP(GERAL[[#This Row],[CÓD]],SEALL,6,FALSE)</f>
        <v>G</v>
      </c>
      <c r="G185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5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85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58" s="2">
        <f>VLOOKUP(GERAL[[#This Row],[CÓD]],SEALL,4,FALSE)</f>
        <v>16</v>
      </c>
      <c r="K1858" s="2" t="str">
        <f>IF(ISERR(FIND("01",GERAL[[#This Row],[ODS]])),"NÃO","SIM")</f>
        <v>NÃO</v>
      </c>
      <c r="L1858" s="2" t="str">
        <f>IF(ISERR(FIND("02",GERAL[[#This Row],[ODS]])),"NÃO","SIM")</f>
        <v>NÃO</v>
      </c>
      <c r="M1858" s="2" t="str">
        <f>IF(ISERR(FIND("03",GERAL[[#This Row],[ODS]])),"NÃO","SIM")</f>
        <v>NÃO</v>
      </c>
      <c r="N1858" s="2" t="str">
        <f>IF(ISERR(FIND("04",GERAL[[#This Row],[ODS]])),"NÃO","SIM")</f>
        <v>NÃO</v>
      </c>
      <c r="O1858" s="2" t="str">
        <f>IF(ISERR(FIND("05",GERAL[[#This Row],[ODS]])),"NÃO","SIM")</f>
        <v>NÃO</v>
      </c>
      <c r="P1858" s="2" t="str">
        <f>IF(ISERR(FIND("06",GERAL[[#This Row],[ODS]])),"NÃO","SIM")</f>
        <v>NÃO</v>
      </c>
      <c r="Q1858" s="2" t="str">
        <f>IF(ISERR(FIND("07",GERAL[[#This Row],[ODS]])),"NÃO","SIM")</f>
        <v>NÃO</v>
      </c>
      <c r="R1858" s="2" t="str">
        <f>IF(ISERR(FIND("08",GERAL[[#This Row],[ODS]])),"NÃO","SIM")</f>
        <v>NÃO</v>
      </c>
      <c r="S1858" s="2" t="str">
        <f>IF(ISERR(FIND("09",GERAL[[#This Row],[ODS]])),"NÃO","SIM")</f>
        <v>NÃO</v>
      </c>
      <c r="T1858" s="2" t="str">
        <f>IF(ISERR(FIND("10",GERAL[[#This Row],[ODS]])),"NÃO","SIM")</f>
        <v>NÃO</v>
      </c>
      <c r="U1858" s="2" t="str">
        <f>IF(ISERR(FIND("11",GERAL[[#This Row],[ODS]])),"NÃO","SIM")</f>
        <v>NÃO</v>
      </c>
      <c r="V1858" s="2" t="str">
        <f>IF(ISERR(FIND("12",GERAL[[#This Row],[ODS]])),"NÃO","SIM")</f>
        <v>NÃO</v>
      </c>
      <c r="W1858" s="2" t="str">
        <f>IF(ISERR(FIND("13",GERAL[[#This Row],[ODS]])),"NÃO","SIM")</f>
        <v>NÃO</v>
      </c>
      <c r="X1858" s="2" t="str">
        <f>IF(ISERR(FIND("14",GERAL[[#This Row],[ODS]])),"NÃO","SIM")</f>
        <v>NÃO</v>
      </c>
      <c r="Y1858" s="2" t="str">
        <f>IF(ISERR(FIND("15",GERAL[[#This Row],[ODS]])),"NÃO","SIM")</f>
        <v>NÃO</v>
      </c>
      <c r="Z1858" s="2" t="str">
        <f>IF(ISERR(FIND("16",GERAL[[#This Row],[ODS]])),"NÃO","SIM")</f>
        <v>SIM</v>
      </c>
      <c r="AA1858" s="2" t="str">
        <f>IF(ISERR(FIND("17",GERAL[[#This Row],[ODS]])),"NÃO","SIM")</f>
        <v>NÃO</v>
      </c>
      <c r="AB1858" s="1">
        <v>69.723939803866941</v>
      </c>
      <c r="AC1858" s="1">
        <v>69.723939803866941</v>
      </c>
      <c r="AD1858" s="1">
        <v>69.723939803866941</v>
      </c>
      <c r="AE1858" s="1">
        <v>61.874796909988738</v>
      </c>
      <c r="AF1858" s="1">
        <v>61.874796909988738</v>
      </c>
      <c r="AG1858" s="1" t="str">
        <f>GERAL[[#This Row],[SIGLA]]&amp;GERAL[[#This Row],[CÓD]]</f>
        <v>RSSP_QI</v>
      </c>
      <c r="AH1858" s="1">
        <f ca="1">VLOOKUP(GERAL[[#This Row],[REF_NOTA]],BASE_NOTAS[],7,FALSE)</f>
        <v>61.874796909988738</v>
      </c>
      <c r="AI1858" s="31">
        <f ca="1">IF(GERAL[[#This Row],[Nota 2025]]="",0,GERAL[[#This Row],[Nota 2026]]-GERAL[[#This Row],[Nota 2025]])</f>
        <v>0</v>
      </c>
    </row>
    <row r="1859" spans="1:35" ht="17" x14ac:dyDescent="0.35">
      <c r="A1859" s="2" t="s">
        <v>176</v>
      </c>
      <c r="B1859" s="2" t="s">
        <v>203</v>
      </c>
      <c r="C1859" s="2" t="s">
        <v>217</v>
      </c>
      <c r="D1859" s="15" t="s">
        <v>72</v>
      </c>
      <c r="E1859" s="2" t="s">
        <v>141</v>
      </c>
      <c r="F1859" s="2" t="str">
        <f>VLOOKUP(GERAL[[#This Row],[CÓD]],SEALL,6,FALSE)</f>
        <v>G</v>
      </c>
      <c r="G185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5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85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59" s="2">
        <f>VLOOKUP(GERAL[[#This Row],[CÓD]],SEALL,4,FALSE)</f>
        <v>16</v>
      </c>
      <c r="K1859" s="2" t="str">
        <f>IF(ISERR(FIND("01",GERAL[[#This Row],[ODS]])),"NÃO","SIM")</f>
        <v>NÃO</v>
      </c>
      <c r="L1859" s="2" t="str">
        <f>IF(ISERR(FIND("02",GERAL[[#This Row],[ODS]])),"NÃO","SIM")</f>
        <v>NÃO</v>
      </c>
      <c r="M1859" s="2" t="str">
        <f>IF(ISERR(FIND("03",GERAL[[#This Row],[ODS]])),"NÃO","SIM")</f>
        <v>NÃO</v>
      </c>
      <c r="N1859" s="2" t="str">
        <f>IF(ISERR(FIND("04",GERAL[[#This Row],[ODS]])),"NÃO","SIM")</f>
        <v>NÃO</v>
      </c>
      <c r="O1859" s="2" t="str">
        <f>IF(ISERR(FIND("05",GERAL[[#This Row],[ODS]])),"NÃO","SIM")</f>
        <v>NÃO</v>
      </c>
      <c r="P1859" s="2" t="str">
        <f>IF(ISERR(FIND("06",GERAL[[#This Row],[ODS]])),"NÃO","SIM")</f>
        <v>NÃO</v>
      </c>
      <c r="Q1859" s="2" t="str">
        <f>IF(ISERR(FIND("07",GERAL[[#This Row],[ODS]])),"NÃO","SIM")</f>
        <v>NÃO</v>
      </c>
      <c r="R1859" s="2" t="str">
        <f>IF(ISERR(FIND("08",GERAL[[#This Row],[ODS]])),"NÃO","SIM")</f>
        <v>NÃO</v>
      </c>
      <c r="S1859" s="2" t="str">
        <f>IF(ISERR(FIND("09",GERAL[[#This Row],[ODS]])),"NÃO","SIM")</f>
        <v>NÃO</v>
      </c>
      <c r="T1859" s="2" t="str">
        <f>IF(ISERR(FIND("10",GERAL[[#This Row],[ODS]])),"NÃO","SIM")</f>
        <v>NÃO</v>
      </c>
      <c r="U1859" s="2" t="str">
        <f>IF(ISERR(FIND("11",GERAL[[#This Row],[ODS]])),"NÃO","SIM")</f>
        <v>NÃO</v>
      </c>
      <c r="V1859" s="2" t="str">
        <f>IF(ISERR(FIND("12",GERAL[[#This Row],[ODS]])),"NÃO","SIM")</f>
        <v>NÃO</v>
      </c>
      <c r="W1859" s="2" t="str">
        <f>IF(ISERR(FIND("13",GERAL[[#This Row],[ODS]])),"NÃO","SIM")</f>
        <v>NÃO</v>
      </c>
      <c r="X1859" s="2" t="str">
        <f>IF(ISERR(FIND("14",GERAL[[#This Row],[ODS]])),"NÃO","SIM")</f>
        <v>NÃO</v>
      </c>
      <c r="Y1859" s="2" t="str">
        <f>IF(ISERR(FIND("15",GERAL[[#This Row],[ODS]])),"NÃO","SIM")</f>
        <v>NÃO</v>
      </c>
      <c r="Z1859" s="2" t="str">
        <f>IF(ISERR(FIND("16",GERAL[[#This Row],[ODS]])),"NÃO","SIM")</f>
        <v>SIM</v>
      </c>
      <c r="AA1859" s="2" t="str">
        <f>IF(ISERR(FIND("17",GERAL[[#This Row],[ODS]])),"NÃO","SIM")</f>
        <v>NÃO</v>
      </c>
      <c r="AB1859" s="1">
        <v>6.1551462047294123</v>
      </c>
      <c r="AC1859" s="1">
        <v>6.1551462047294123</v>
      </c>
      <c r="AD1859" s="1">
        <v>6.1551462047294123</v>
      </c>
      <c r="AE1859" s="1">
        <v>42.781609399933416</v>
      </c>
      <c r="AF1859" s="1">
        <v>42.781609399933416</v>
      </c>
      <c r="AG1859" s="1" t="str">
        <f>GERAL[[#This Row],[SIGLA]]&amp;GERAL[[#This Row],[CÓD]]</f>
        <v>ROSP_QI</v>
      </c>
      <c r="AH1859" s="1">
        <f ca="1">VLOOKUP(GERAL[[#This Row],[REF_NOTA]],BASE_NOTAS[],7,FALSE)</f>
        <v>42.781609399933416</v>
      </c>
      <c r="AI1859" s="31">
        <f ca="1">IF(GERAL[[#This Row],[Nota 2025]]="",0,GERAL[[#This Row],[Nota 2026]]-GERAL[[#This Row],[Nota 2025]])</f>
        <v>0</v>
      </c>
    </row>
    <row r="1860" spans="1:35" ht="17" x14ac:dyDescent="0.35">
      <c r="A1860" s="2" t="s">
        <v>177</v>
      </c>
      <c r="B1860" s="2" t="s">
        <v>204</v>
      </c>
      <c r="C1860" s="2" t="s">
        <v>217</v>
      </c>
      <c r="D1860" s="15" t="s">
        <v>72</v>
      </c>
      <c r="E1860" s="2" t="s">
        <v>141</v>
      </c>
      <c r="F1860" s="2" t="str">
        <f>VLOOKUP(GERAL[[#This Row],[CÓD]],SEALL,6,FALSE)</f>
        <v>G</v>
      </c>
      <c r="G186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6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86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60" s="2">
        <f>VLOOKUP(GERAL[[#This Row],[CÓD]],SEALL,4,FALSE)</f>
        <v>16</v>
      </c>
      <c r="K1860" s="2" t="str">
        <f>IF(ISERR(FIND("01",GERAL[[#This Row],[ODS]])),"NÃO","SIM")</f>
        <v>NÃO</v>
      </c>
      <c r="L1860" s="2" t="str">
        <f>IF(ISERR(FIND("02",GERAL[[#This Row],[ODS]])),"NÃO","SIM")</f>
        <v>NÃO</v>
      </c>
      <c r="M1860" s="2" t="str">
        <f>IF(ISERR(FIND("03",GERAL[[#This Row],[ODS]])),"NÃO","SIM")</f>
        <v>NÃO</v>
      </c>
      <c r="N1860" s="2" t="str">
        <f>IF(ISERR(FIND("04",GERAL[[#This Row],[ODS]])),"NÃO","SIM")</f>
        <v>NÃO</v>
      </c>
      <c r="O1860" s="2" t="str">
        <f>IF(ISERR(FIND("05",GERAL[[#This Row],[ODS]])),"NÃO","SIM")</f>
        <v>NÃO</v>
      </c>
      <c r="P1860" s="2" t="str">
        <f>IF(ISERR(FIND("06",GERAL[[#This Row],[ODS]])),"NÃO","SIM")</f>
        <v>NÃO</v>
      </c>
      <c r="Q1860" s="2" t="str">
        <f>IF(ISERR(FIND("07",GERAL[[#This Row],[ODS]])),"NÃO","SIM")</f>
        <v>NÃO</v>
      </c>
      <c r="R1860" s="2" t="str">
        <f>IF(ISERR(FIND("08",GERAL[[#This Row],[ODS]])),"NÃO","SIM")</f>
        <v>NÃO</v>
      </c>
      <c r="S1860" s="2" t="str">
        <f>IF(ISERR(FIND("09",GERAL[[#This Row],[ODS]])),"NÃO","SIM")</f>
        <v>NÃO</v>
      </c>
      <c r="T1860" s="2" t="str">
        <f>IF(ISERR(FIND("10",GERAL[[#This Row],[ODS]])),"NÃO","SIM")</f>
        <v>NÃO</v>
      </c>
      <c r="U1860" s="2" t="str">
        <f>IF(ISERR(FIND("11",GERAL[[#This Row],[ODS]])),"NÃO","SIM")</f>
        <v>NÃO</v>
      </c>
      <c r="V1860" s="2" t="str">
        <f>IF(ISERR(FIND("12",GERAL[[#This Row],[ODS]])),"NÃO","SIM")</f>
        <v>NÃO</v>
      </c>
      <c r="W1860" s="2" t="str">
        <f>IF(ISERR(FIND("13",GERAL[[#This Row],[ODS]])),"NÃO","SIM")</f>
        <v>NÃO</v>
      </c>
      <c r="X1860" s="2" t="str">
        <f>IF(ISERR(FIND("14",GERAL[[#This Row],[ODS]])),"NÃO","SIM")</f>
        <v>NÃO</v>
      </c>
      <c r="Y1860" s="2" t="str">
        <f>IF(ISERR(FIND("15",GERAL[[#This Row],[ODS]])),"NÃO","SIM")</f>
        <v>NÃO</v>
      </c>
      <c r="Z1860" s="2" t="str">
        <f>IF(ISERR(FIND("16",GERAL[[#This Row],[ODS]])),"NÃO","SIM")</f>
        <v>SIM</v>
      </c>
      <c r="AA1860" s="2" t="str">
        <f>IF(ISERR(FIND("17",GERAL[[#This Row],[ODS]])),"NÃO","SIM")</f>
        <v>NÃO</v>
      </c>
      <c r="AB1860" s="1">
        <v>0</v>
      </c>
      <c r="AC1860" s="1">
        <v>0</v>
      </c>
      <c r="AD1860" s="1">
        <v>0</v>
      </c>
      <c r="AE1860" s="1">
        <v>0</v>
      </c>
      <c r="AF1860" s="1">
        <v>0</v>
      </c>
      <c r="AG1860" s="1" t="str">
        <f>GERAL[[#This Row],[SIGLA]]&amp;GERAL[[#This Row],[CÓD]]</f>
        <v>RRSP_QI</v>
      </c>
      <c r="AH1860" s="1">
        <f ca="1">VLOOKUP(GERAL[[#This Row],[REF_NOTA]],BASE_NOTAS[],7,FALSE)</f>
        <v>0</v>
      </c>
      <c r="AI1860" s="31">
        <f ca="1">IF(GERAL[[#This Row],[Nota 2025]]="",0,GERAL[[#This Row],[Nota 2026]]-GERAL[[#This Row],[Nota 2025]])</f>
        <v>0</v>
      </c>
    </row>
    <row r="1861" spans="1:35" ht="17" x14ac:dyDescent="0.35">
      <c r="A1861" s="2" t="s">
        <v>179</v>
      </c>
      <c r="B1861" s="2" t="s">
        <v>194</v>
      </c>
      <c r="C1861" s="2" t="s">
        <v>217</v>
      </c>
      <c r="D1861" s="15" t="s">
        <v>72</v>
      </c>
      <c r="E1861" s="2" t="s">
        <v>141</v>
      </c>
      <c r="F1861" s="2" t="str">
        <f>VLOOKUP(GERAL[[#This Row],[CÓD]],SEALL,6,FALSE)</f>
        <v>G</v>
      </c>
      <c r="G186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6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86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61" s="2">
        <f>VLOOKUP(GERAL[[#This Row],[CÓD]],SEALL,4,FALSE)</f>
        <v>16</v>
      </c>
      <c r="K1861" s="2" t="str">
        <f>IF(ISERR(FIND("01",GERAL[[#This Row],[ODS]])),"NÃO","SIM")</f>
        <v>NÃO</v>
      </c>
      <c r="L1861" s="2" t="str">
        <f>IF(ISERR(FIND("02",GERAL[[#This Row],[ODS]])),"NÃO","SIM")</f>
        <v>NÃO</v>
      </c>
      <c r="M1861" s="2" t="str">
        <f>IF(ISERR(FIND("03",GERAL[[#This Row],[ODS]])),"NÃO","SIM")</f>
        <v>NÃO</v>
      </c>
      <c r="N1861" s="2" t="str">
        <f>IF(ISERR(FIND("04",GERAL[[#This Row],[ODS]])),"NÃO","SIM")</f>
        <v>NÃO</v>
      </c>
      <c r="O1861" s="2" t="str">
        <f>IF(ISERR(FIND("05",GERAL[[#This Row],[ODS]])),"NÃO","SIM")</f>
        <v>NÃO</v>
      </c>
      <c r="P1861" s="2" t="str">
        <f>IF(ISERR(FIND("06",GERAL[[#This Row],[ODS]])),"NÃO","SIM")</f>
        <v>NÃO</v>
      </c>
      <c r="Q1861" s="2" t="str">
        <f>IF(ISERR(FIND("07",GERAL[[#This Row],[ODS]])),"NÃO","SIM")</f>
        <v>NÃO</v>
      </c>
      <c r="R1861" s="2" t="str">
        <f>IF(ISERR(FIND("08",GERAL[[#This Row],[ODS]])),"NÃO","SIM")</f>
        <v>NÃO</v>
      </c>
      <c r="S1861" s="2" t="str">
        <f>IF(ISERR(FIND("09",GERAL[[#This Row],[ODS]])),"NÃO","SIM")</f>
        <v>NÃO</v>
      </c>
      <c r="T1861" s="2" t="str">
        <f>IF(ISERR(FIND("10",GERAL[[#This Row],[ODS]])),"NÃO","SIM")</f>
        <v>NÃO</v>
      </c>
      <c r="U1861" s="2" t="str">
        <f>IF(ISERR(FIND("11",GERAL[[#This Row],[ODS]])),"NÃO","SIM")</f>
        <v>NÃO</v>
      </c>
      <c r="V1861" s="2" t="str">
        <f>IF(ISERR(FIND("12",GERAL[[#This Row],[ODS]])),"NÃO","SIM")</f>
        <v>NÃO</v>
      </c>
      <c r="W1861" s="2" t="str">
        <f>IF(ISERR(FIND("13",GERAL[[#This Row],[ODS]])),"NÃO","SIM")</f>
        <v>NÃO</v>
      </c>
      <c r="X1861" s="2" t="str">
        <f>IF(ISERR(FIND("14",GERAL[[#This Row],[ODS]])),"NÃO","SIM")</f>
        <v>NÃO</v>
      </c>
      <c r="Y1861" s="2" t="str">
        <f>IF(ISERR(FIND("15",GERAL[[#This Row],[ODS]])),"NÃO","SIM")</f>
        <v>NÃO</v>
      </c>
      <c r="Z1861" s="2" t="str">
        <f>IF(ISERR(FIND("16",GERAL[[#This Row],[ODS]])),"NÃO","SIM")</f>
        <v>SIM</v>
      </c>
      <c r="AA1861" s="2" t="str">
        <f>IF(ISERR(FIND("17",GERAL[[#This Row],[ODS]])),"NÃO","SIM")</f>
        <v>NÃO</v>
      </c>
      <c r="AB1861" s="1">
        <v>77.444460925794942</v>
      </c>
      <c r="AC1861" s="1">
        <v>77.444460925794942</v>
      </c>
      <c r="AD1861" s="1">
        <v>77.444460925794942</v>
      </c>
      <c r="AE1861" s="1">
        <v>72.624057403983088</v>
      </c>
      <c r="AF1861" s="1">
        <v>72.624057403983088</v>
      </c>
      <c r="AG1861" s="1" t="str">
        <f>GERAL[[#This Row],[SIGLA]]&amp;GERAL[[#This Row],[CÓD]]</f>
        <v>SCSP_QI</v>
      </c>
      <c r="AH1861" s="1">
        <f ca="1">VLOOKUP(GERAL[[#This Row],[REF_NOTA]],BASE_NOTAS[],7,FALSE)</f>
        <v>72.624057403983088</v>
      </c>
      <c r="AI1861" s="31">
        <f ca="1">IF(GERAL[[#This Row],[Nota 2025]]="",0,GERAL[[#This Row],[Nota 2026]]-GERAL[[#This Row],[Nota 2025]])</f>
        <v>0</v>
      </c>
    </row>
    <row r="1862" spans="1:35" ht="17" x14ac:dyDescent="0.35">
      <c r="A1862" s="2" t="s">
        <v>181</v>
      </c>
      <c r="B1862" s="2" t="s">
        <v>186</v>
      </c>
      <c r="C1862" s="2" t="s">
        <v>217</v>
      </c>
      <c r="D1862" s="15" t="s">
        <v>72</v>
      </c>
      <c r="E1862" s="2" t="s">
        <v>141</v>
      </c>
      <c r="F1862" s="2" t="str">
        <f>VLOOKUP(GERAL[[#This Row],[CÓD]],SEALL,6,FALSE)</f>
        <v>G</v>
      </c>
      <c r="G186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6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86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62" s="2">
        <f>VLOOKUP(GERAL[[#This Row],[CÓD]],SEALL,4,FALSE)</f>
        <v>16</v>
      </c>
      <c r="K1862" s="2" t="str">
        <f>IF(ISERR(FIND("01",GERAL[[#This Row],[ODS]])),"NÃO","SIM")</f>
        <v>NÃO</v>
      </c>
      <c r="L1862" s="2" t="str">
        <f>IF(ISERR(FIND("02",GERAL[[#This Row],[ODS]])),"NÃO","SIM")</f>
        <v>NÃO</v>
      </c>
      <c r="M1862" s="2" t="str">
        <f>IF(ISERR(FIND("03",GERAL[[#This Row],[ODS]])),"NÃO","SIM")</f>
        <v>NÃO</v>
      </c>
      <c r="N1862" s="2" t="str">
        <f>IF(ISERR(FIND("04",GERAL[[#This Row],[ODS]])),"NÃO","SIM")</f>
        <v>NÃO</v>
      </c>
      <c r="O1862" s="2" t="str">
        <f>IF(ISERR(FIND("05",GERAL[[#This Row],[ODS]])),"NÃO","SIM")</f>
        <v>NÃO</v>
      </c>
      <c r="P1862" s="2" t="str">
        <f>IF(ISERR(FIND("06",GERAL[[#This Row],[ODS]])),"NÃO","SIM")</f>
        <v>NÃO</v>
      </c>
      <c r="Q1862" s="2" t="str">
        <f>IF(ISERR(FIND("07",GERAL[[#This Row],[ODS]])),"NÃO","SIM")</f>
        <v>NÃO</v>
      </c>
      <c r="R1862" s="2" t="str">
        <f>IF(ISERR(FIND("08",GERAL[[#This Row],[ODS]])),"NÃO","SIM")</f>
        <v>NÃO</v>
      </c>
      <c r="S1862" s="2" t="str">
        <f>IF(ISERR(FIND("09",GERAL[[#This Row],[ODS]])),"NÃO","SIM")</f>
        <v>NÃO</v>
      </c>
      <c r="T1862" s="2" t="str">
        <f>IF(ISERR(FIND("10",GERAL[[#This Row],[ODS]])),"NÃO","SIM")</f>
        <v>NÃO</v>
      </c>
      <c r="U1862" s="2" t="str">
        <f>IF(ISERR(FIND("11",GERAL[[#This Row],[ODS]])),"NÃO","SIM")</f>
        <v>NÃO</v>
      </c>
      <c r="V1862" s="2" t="str">
        <f>IF(ISERR(FIND("12",GERAL[[#This Row],[ODS]])),"NÃO","SIM")</f>
        <v>NÃO</v>
      </c>
      <c r="W1862" s="2" t="str">
        <f>IF(ISERR(FIND("13",GERAL[[#This Row],[ODS]])),"NÃO","SIM")</f>
        <v>NÃO</v>
      </c>
      <c r="X1862" s="2" t="str">
        <f>IF(ISERR(FIND("14",GERAL[[#This Row],[ODS]])),"NÃO","SIM")</f>
        <v>NÃO</v>
      </c>
      <c r="Y1862" s="2" t="str">
        <f>IF(ISERR(FIND("15",GERAL[[#This Row],[ODS]])),"NÃO","SIM")</f>
        <v>NÃO</v>
      </c>
      <c r="Z1862" s="2" t="str">
        <f>IF(ISERR(FIND("16",GERAL[[#This Row],[ODS]])),"NÃO","SIM")</f>
        <v>SIM</v>
      </c>
      <c r="AA1862" s="2" t="str">
        <f>IF(ISERR(FIND("17",GERAL[[#This Row],[ODS]])),"NÃO","SIM")</f>
        <v>NÃO</v>
      </c>
      <c r="AB1862" s="1">
        <v>68.408629065130754</v>
      </c>
      <c r="AC1862" s="1">
        <v>68.408629065130754</v>
      </c>
      <c r="AD1862" s="1">
        <v>68.408629065130754</v>
      </c>
      <c r="AE1862" s="1">
        <v>41.641404632478427</v>
      </c>
      <c r="AF1862" s="1">
        <v>41.641404632478427</v>
      </c>
      <c r="AG1862" s="1" t="str">
        <f>GERAL[[#This Row],[SIGLA]]&amp;GERAL[[#This Row],[CÓD]]</f>
        <v>SPSP_QI</v>
      </c>
      <c r="AH1862" s="1">
        <f ca="1">VLOOKUP(GERAL[[#This Row],[REF_NOTA]],BASE_NOTAS[],7,FALSE)</f>
        <v>41.641404632478427</v>
      </c>
      <c r="AI1862" s="31">
        <f ca="1">IF(GERAL[[#This Row],[Nota 2025]]="",0,GERAL[[#This Row],[Nota 2026]]-GERAL[[#This Row],[Nota 2025]])</f>
        <v>0</v>
      </c>
    </row>
    <row r="1863" spans="1:35" ht="17" x14ac:dyDescent="0.35">
      <c r="A1863" s="2" t="s">
        <v>180</v>
      </c>
      <c r="B1863" s="2" t="s">
        <v>206</v>
      </c>
      <c r="C1863" s="2" t="s">
        <v>217</v>
      </c>
      <c r="D1863" s="15" t="s">
        <v>72</v>
      </c>
      <c r="E1863" s="2" t="s">
        <v>141</v>
      </c>
      <c r="F1863" s="2" t="str">
        <f>VLOOKUP(GERAL[[#This Row],[CÓD]],SEALL,6,FALSE)</f>
        <v>G</v>
      </c>
      <c r="G186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6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86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63" s="2">
        <f>VLOOKUP(GERAL[[#This Row],[CÓD]],SEALL,4,FALSE)</f>
        <v>16</v>
      </c>
      <c r="K1863" s="2" t="str">
        <f>IF(ISERR(FIND("01",GERAL[[#This Row],[ODS]])),"NÃO","SIM")</f>
        <v>NÃO</v>
      </c>
      <c r="L1863" s="2" t="str">
        <f>IF(ISERR(FIND("02",GERAL[[#This Row],[ODS]])),"NÃO","SIM")</f>
        <v>NÃO</v>
      </c>
      <c r="M1863" s="2" t="str">
        <f>IF(ISERR(FIND("03",GERAL[[#This Row],[ODS]])),"NÃO","SIM")</f>
        <v>NÃO</v>
      </c>
      <c r="N1863" s="2" t="str">
        <f>IF(ISERR(FIND("04",GERAL[[#This Row],[ODS]])),"NÃO","SIM")</f>
        <v>NÃO</v>
      </c>
      <c r="O1863" s="2" t="str">
        <f>IF(ISERR(FIND("05",GERAL[[#This Row],[ODS]])),"NÃO","SIM")</f>
        <v>NÃO</v>
      </c>
      <c r="P1863" s="2" t="str">
        <f>IF(ISERR(FIND("06",GERAL[[#This Row],[ODS]])),"NÃO","SIM")</f>
        <v>NÃO</v>
      </c>
      <c r="Q1863" s="2" t="str">
        <f>IF(ISERR(FIND("07",GERAL[[#This Row],[ODS]])),"NÃO","SIM")</f>
        <v>NÃO</v>
      </c>
      <c r="R1863" s="2" t="str">
        <f>IF(ISERR(FIND("08",GERAL[[#This Row],[ODS]])),"NÃO","SIM")</f>
        <v>NÃO</v>
      </c>
      <c r="S1863" s="2" t="str">
        <f>IF(ISERR(FIND("09",GERAL[[#This Row],[ODS]])),"NÃO","SIM")</f>
        <v>NÃO</v>
      </c>
      <c r="T1863" s="2" t="str">
        <f>IF(ISERR(FIND("10",GERAL[[#This Row],[ODS]])),"NÃO","SIM")</f>
        <v>NÃO</v>
      </c>
      <c r="U1863" s="2" t="str">
        <f>IF(ISERR(FIND("11",GERAL[[#This Row],[ODS]])),"NÃO","SIM")</f>
        <v>NÃO</v>
      </c>
      <c r="V1863" s="2" t="str">
        <f>IF(ISERR(FIND("12",GERAL[[#This Row],[ODS]])),"NÃO","SIM")</f>
        <v>NÃO</v>
      </c>
      <c r="W1863" s="2" t="str">
        <f>IF(ISERR(FIND("13",GERAL[[#This Row],[ODS]])),"NÃO","SIM")</f>
        <v>NÃO</v>
      </c>
      <c r="X1863" s="2" t="str">
        <f>IF(ISERR(FIND("14",GERAL[[#This Row],[ODS]])),"NÃO","SIM")</f>
        <v>NÃO</v>
      </c>
      <c r="Y1863" s="2" t="str">
        <f>IF(ISERR(FIND("15",GERAL[[#This Row],[ODS]])),"NÃO","SIM")</f>
        <v>NÃO</v>
      </c>
      <c r="Z1863" s="2" t="str">
        <f>IF(ISERR(FIND("16",GERAL[[#This Row],[ODS]])),"NÃO","SIM")</f>
        <v>SIM</v>
      </c>
      <c r="AA1863" s="2" t="str">
        <f>IF(ISERR(FIND("17",GERAL[[#This Row],[ODS]])),"NÃO","SIM")</f>
        <v>NÃO</v>
      </c>
      <c r="AB1863" s="1">
        <v>94.645759110801251</v>
      </c>
      <c r="AC1863" s="1">
        <v>94.645759110801251</v>
      </c>
      <c r="AD1863" s="1">
        <v>94.645759110801251</v>
      </c>
      <c r="AE1863" s="1">
        <v>75.27849377067632</v>
      </c>
      <c r="AF1863" s="1">
        <v>75.27849377067632</v>
      </c>
      <c r="AG1863" s="1" t="str">
        <f>GERAL[[#This Row],[SIGLA]]&amp;GERAL[[#This Row],[CÓD]]</f>
        <v>SESP_QI</v>
      </c>
      <c r="AH1863" s="1">
        <f ca="1">VLOOKUP(GERAL[[#This Row],[REF_NOTA]],BASE_NOTAS[],7,FALSE)</f>
        <v>75.27849377067632</v>
      </c>
      <c r="AI1863" s="31">
        <f ca="1">IF(GERAL[[#This Row],[Nota 2025]]="",0,GERAL[[#This Row],[Nota 2026]]-GERAL[[#This Row],[Nota 2025]])</f>
        <v>0</v>
      </c>
    </row>
    <row r="1864" spans="1:35" ht="17" x14ac:dyDescent="0.35">
      <c r="A1864" s="2" t="s">
        <v>182</v>
      </c>
      <c r="B1864" s="2" t="s">
        <v>185</v>
      </c>
      <c r="C1864" s="2" t="s">
        <v>217</v>
      </c>
      <c r="D1864" s="15" t="s">
        <v>72</v>
      </c>
      <c r="E1864" s="2" t="s">
        <v>141</v>
      </c>
      <c r="F1864" s="2" t="str">
        <f>VLOOKUP(GERAL[[#This Row],[CÓD]],SEALL,6,FALSE)</f>
        <v>G</v>
      </c>
      <c r="G186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6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186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64" s="2">
        <f>VLOOKUP(GERAL[[#This Row],[CÓD]],SEALL,4,FALSE)</f>
        <v>16</v>
      </c>
      <c r="K1864" s="2" t="str">
        <f>IF(ISERR(FIND("01",GERAL[[#This Row],[ODS]])),"NÃO","SIM")</f>
        <v>NÃO</v>
      </c>
      <c r="L1864" s="2" t="str">
        <f>IF(ISERR(FIND("02",GERAL[[#This Row],[ODS]])),"NÃO","SIM")</f>
        <v>NÃO</v>
      </c>
      <c r="M1864" s="2" t="str">
        <f>IF(ISERR(FIND("03",GERAL[[#This Row],[ODS]])),"NÃO","SIM")</f>
        <v>NÃO</v>
      </c>
      <c r="N1864" s="2" t="str">
        <f>IF(ISERR(FIND("04",GERAL[[#This Row],[ODS]])),"NÃO","SIM")</f>
        <v>NÃO</v>
      </c>
      <c r="O1864" s="2" t="str">
        <f>IF(ISERR(FIND("05",GERAL[[#This Row],[ODS]])),"NÃO","SIM")</f>
        <v>NÃO</v>
      </c>
      <c r="P1864" s="2" t="str">
        <f>IF(ISERR(FIND("06",GERAL[[#This Row],[ODS]])),"NÃO","SIM")</f>
        <v>NÃO</v>
      </c>
      <c r="Q1864" s="2" t="str">
        <f>IF(ISERR(FIND("07",GERAL[[#This Row],[ODS]])),"NÃO","SIM")</f>
        <v>NÃO</v>
      </c>
      <c r="R1864" s="2" t="str">
        <f>IF(ISERR(FIND("08",GERAL[[#This Row],[ODS]])),"NÃO","SIM")</f>
        <v>NÃO</v>
      </c>
      <c r="S1864" s="2" t="str">
        <f>IF(ISERR(FIND("09",GERAL[[#This Row],[ODS]])),"NÃO","SIM")</f>
        <v>NÃO</v>
      </c>
      <c r="T1864" s="2" t="str">
        <f>IF(ISERR(FIND("10",GERAL[[#This Row],[ODS]])),"NÃO","SIM")</f>
        <v>NÃO</v>
      </c>
      <c r="U1864" s="2" t="str">
        <f>IF(ISERR(FIND("11",GERAL[[#This Row],[ODS]])),"NÃO","SIM")</f>
        <v>NÃO</v>
      </c>
      <c r="V1864" s="2" t="str">
        <f>IF(ISERR(FIND("12",GERAL[[#This Row],[ODS]])),"NÃO","SIM")</f>
        <v>NÃO</v>
      </c>
      <c r="W1864" s="2" t="str">
        <f>IF(ISERR(FIND("13",GERAL[[#This Row],[ODS]])),"NÃO","SIM")</f>
        <v>NÃO</v>
      </c>
      <c r="X1864" s="2" t="str">
        <f>IF(ISERR(FIND("14",GERAL[[#This Row],[ODS]])),"NÃO","SIM")</f>
        <v>NÃO</v>
      </c>
      <c r="Y1864" s="2" t="str">
        <f>IF(ISERR(FIND("15",GERAL[[#This Row],[ODS]])),"NÃO","SIM")</f>
        <v>NÃO</v>
      </c>
      <c r="Z1864" s="2" t="str">
        <f>IF(ISERR(FIND("16",GERAL[[#This Row],[ODS]])),"NÃO","SIM")</f>
        <v>SIM</v>
      </c>
      <c r="AA1864" s="2" t="str">
        <f>IF(ISERR(FIND("17",GERAL[[#This Row],[ODS]])),"NÃO","SIM")</f>
        <v>NÃO</v>
      </c>
      <c r="AB1864" s="1">
        <v>29.419992495340335</v>
      </c>
      <c r="AC1864" s="1">
        <v>29.419992495340335</v>
      </c>
      <c r="AD1864" s="1">
        <v>29.419992495340335</v>
      </c>
      <c r="AE1864" s="1">
        <v>22.901780626097263</v>
      </c>
      <c r="AF1864" s="1">
        <v>22.901780626097263</v>
      </c>
      <c r="AG1864" s="1" t="str">
        <f>GERAL[[#This Row],[SIGLA]]&amp;GERAL[[#This Row],[CÓD]]</f>
        <v>TOSP_QI</v>
      </c>
      <c r="AH1864" s="1">
        <f ca="1">VLOOKUP(GERAL[[#This Row],[REF_NOTA]],BASE_NOTAS[],7,FALSE)</f>
        <v>22.901780626097263</v>
      </c>
      <c r="AI1864" s="31">
        <f ca="1">IF(GERAL[[#This Row],[Nota 2025]]="",0,GERAL[[#This Row],[Nota 2026]]-GERAL[[#This Row],[Nota 2025]])</f>
        <v>0</v>
      </c>
    </row>
    <row r="1865" spans="1:35" ht="17" x14ac:dyDescent="0.35">
      <c r="A1865" s="2" t="s">
        <v>0</v>
      </c>
      <c r="B1865" s="2" t="s">
        <v>156</v>
      </c>
      <c r="C1865" s="2" t="s">
        <v>217</v>
      </c>
      <c r="D1865" s="15" t="s">
        <v>65</v>
      </c>
      <c r="E1865" s="2" t="s">
        <v>134</v>
      </c>
      <c r="F1865" s="2" t="str">
        <f>VLOOKUP(GERAL[[#This Row],[CÓD]],SEALL,6,FALSE)</f>
        <v>SG</v>
      </c>
      <c r="G186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6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6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65" s="2" t="str">
        <f>VLOOKUP(GERAL[[#This Row],[CÓD]],SEALL,4,FALSE)</f>
        <v>10, 16</v>
      </c>
      <c r="K1865" s="2" t="str">
        <f>IF(ISERR(FIND("01",GERAL[[#This Row],[ODS]])),"NÃO","SIM")</f>
        <v>NÃO</v>
      </c>
      <c r="L1865" s="2" t="str">
        <f>IF(ISERR(FIND("02",GERAL[[#This Row],[ODS]])),"NÃO","SIM")</f>
        <v>NÃO</v>
      </c>
      <c r="M1865" s="2" t="str">
        <f>IF(ISERR(FIND("03",GERAL[[#This Row],[ODS]])),"NÃO","SIM")</f>
        <v>NÃO</v>
      </c>
      <c r="N1865" s="2" t="str">
        <f>IF(ISERR(FIND("04",GERAL[[#This Row],[ODS]])),"NÃO","SIM")</f>
        <v>NÃO</v>
      </c>
      <c r="O1865" s="2" t="str">
        <f>IF(ISERR(FIND("05",GERAL[[#This Row],[ODS]])),"NÃO","SIM")</f>
        <v>NÃO</v>
      </c>
      <c r="P1865" s="2" t="str">
        <f>IF(ISERR(FIND("06",GERAL[[#This Row],[ODS]])),"NÃO","SIM")</f>
        <v>NÃO</v>
      </c>
      <c r="Q1865" s="2" t="str">
        <f>IF(ISERR(FIND("07",GERAL[[#This Row],[ODS]])),"NÃO","SIM")</f>
        <v>NÃO</v>
      </c>
      <c r="R1865" s="2" t="str">
        <f>IF(ISERR(FIND("08",GERAL[[#This Row],[ODS]])),"NÃO","SIM")</f>
        <v>NÃO</v>
      </c>
      <c r="S1865" s="2" t="str">
        <f>IF(ISERR(FIND("09",GERAL[[#This Row],[ODS]])),"NÃO","SIM")</f>
        <v>NÃO</v>
      </c>
      <c r="T1865" s="2" t="str">
        <f>IF(ISERR(FIND("10",GERAL[[#This Row],[ODS]])),"NÃO","SIM")</f>
        <v>SIM</v>
      </c>
      <c r="U1865" s="2" t="str">
        <f>IF(ISERR(FIND("11",GERAL[[#This Row],[ODS]])),"NÃO","SIM")</f>
        <v>NÃO</v>
      </c>
      <c r="V1865" s="2" t="str">
        <f>IF(ISERR(FIND("12",GERAL[[#This Row],[ODS]])),"NÃO","SIM")</f>
        <v>NÃO</v>
      </c>
      <c r="W1865" s="2" t="str">
        <f>IF(ISERR(FIND("13",GERAL[[#This Row],[ODS]])),"NÃO","SIM")</f>
        <v>NÃO</v>
      </c>
      <c r="X1865" s="2" t="str">
        <f>IF(ISERR(FIND("14",GERAL[[#This Row],[ODS]])),"NÃO","SIM")</f>
        <v>NÃO</v>
      </c>
      <c r="Y1865" s="2" t="str">
        <f>IF(ISERR(FIND("15",GERAL[[#This Row],[ODS]])),"NÃO","SIM")</f>
        <v>NÃO</v>
      </c>
      <c r="Z1865" s="2" t="str">
        <f>IF(ISERR(FIND("16",GERAL[[#This Row],[ODS]])),"NÃO","SIM")</f>
        <v>SIM</v>
      </c>
      <c r="AA1865" s="2" t="str">
        <f>IF(ISERR(FIND("17",GERAL[[#This Row],[ODS]])),"NÃO","SIM")</f>
        <v>NÃO</v>
      </c>
      <c r="AB1865" s="1">
        <v>60.28713720779956</v>
      </c>
      <c r="AC1865" s="1">
        <v>66.732279966548077</v>
      </c>
      <c r="AD1865" s="1">
        <v>60.738631990152633</v>
      </c>
      <c r="AE1865" s="1">
        <v>57.68361173670727</v>
      </c>
      <c r="AF1865" s="1">
        <v>61.838879178581408</v>
      </c>
      <c r="AG1865" s="1" t="str">
        <f>GERAL[[#This Row],[SIGLA]]&amp;GERAL[[#This Row],[CÓD]]</f>
        <v>ACSP_SC</v>
      </c>
      <c r="AH1865" s="1">
        <f ca="1">VLOOKUP(GERAL[[#This Row],[REF_NOTA]],BASE_NOTAS[],7,FALSE)</f>
        <v>64.059924923810399</v>
      </c>
      <c r="AI1865" s="31">
        <f ca="1">IF(GERAL[[#This Row],[Nota 2025]]="",0,GERAL[[#This Row],[Nota 2026]]-GERAL[[#This Row],[Nota 2025]])</f>
        <v>2.2210457452289916</v>
      </c>
    </row>
    <row r="1866" spans="1:35" ht="17" x14ac:dyDescent="0.35">
      <c r="A1866" s="2" t="s">
        <v>1</v>
      </c>
      <c r="B1866" s="2" t="s">
        <v>157</v>
      </c>
      <c r="C1866" s="2" t="s">
        <v>217</v>
      </c>
      <c r="D1866" s="15" t="s">
        <v>65</v>
      </c>
      <c r="E1866" s="2" t="s">
        <v>134</v>
      </c>
      <c r="F1866" s="2" t="str">
        <f>VLOOKUP(GERAL[[#This Row],[CÓD]],SEALL,6,FALSE)</f>
        <v>SG</v>
      </c>
      <c r="G186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6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6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66" s="2" t="str">
        <f>VLOOKUP(GERAL[[#This Row],[CÓD]],SEALL,4,FALSE)</f>
        <v>10, 16</v>
      </c>
      <c r="K1866" s="2" t="str">
        <f>IF(ISERR(FIND("01",GERAL[[#This Row],[ODS]])),"NÃO","SIM")</f>
        <v>NÃO</v>
      </c>
      <c r="L1866" s="2" t="str">
        <f>IF(ISERR(FIND("02",GERAL[[#This Row],[ODS]])),"NÃO","SIM")</f>
        <v>NÃO</v>
      </c>
      <c r="M1866" s="2" t="str">
        <f>IF(ISERR(FIND("03",GERAL[[#This Row],[ODS]])),"NÃO","SIM")</f>
        <v>NÃO</v>
      </c>
      <c r="N1866" s="2" t="str">
        <f>IF(ISERR(FIND("04",GERAL[[#This Row],[ODS]])),"NÃO","SIM")</f>
        <v>NÃO</v>
      </c>
      <c r="O1866" s="2" t="str">
        <f>IF(ISERR(FIND("05",GERAL[[#This Row],[ODS]])),"NÃO","SIM")</f>
        <v>NÃO</v>
      </c>
      <c r="P1866" s="2" t="str">
        <f>IF(ISERR(FIND("06",GERAL[[#This Row],[ODS]])),"NÃO","SIM")</f>
        <v>NÃO</v>
      </c>
      <c r="Q1866" s="2" t="str">
        <f>IF(ISERR(FIND("07",GERAL[[#This Row],[ODS]])),"NÃO","SIM")</f>
        <v>NÃO</v>
      </c>
      <c r="R1866" s="2" t="str">
        <f>IF(ISERR(FIND("08",GERAL[[#This Row],[ODS]])),"NÃO","SIM")</f>
        <v>NÃO</v>
      </c>
      <c r="S1866" s="2" t="str">
        <f>IF(ISERR(FIND("09",GERAL[[#This Row],[ODS]])),"NÃO","SIM")</f>
        <v>NÃO</v>
      </c>
      <c r="T1866" s="2" t="str">
        <f>IF(ISERR(FIND("10",GERAL[[#This Row],[ODS]])),"NÃO","SIM")</f>
        <v>SIM</v>
      </c>
      <c r="U1866" s="2" t="str">
        <f>IF(ISERR(FIND("11",GERAL[[#This Row],[ODS]])),"NÃO","SIM")</f>
        <v>NÃO</v>
      </c>
      <c r="V1866" s="2" t="str">
        <f>IF(ISERR(FIND("12",GERAL[[#This Row],[ODS]])),"NÃO","SIM")</f>
        <v>NÃO</v>
      </c>
      <c r="W1866" s="2" t="str">
        <f>IF(ISERR(FIND("13",GERAL[[#This Row],[ODS]])),"NÃO","SIM")</f>
        <v>NÃO</v>
      </c>
      <c r="X1866" s="2" t="str">
        <f>IF(ISERR(FIND("14",GERAL[[#This Row],[ODS]])),"NÃO","SIM")</f>
        <v>NÃO</v>
      </c>
      <c r="Y1866" s="2" t="str">
        <f>IF(ISERR(FIND("15",GERAL[[#This Row],[ODS]])),"NÃO","SIM")</f>
        <v>NÃO</v>
      </c>
      <c r="Z1866" s="2" t="str">
        <f>IF(ISERR(FIND("16",GERAL[[#This Row],[ODS]])),"NÃO","SIM")</f>
        <v>SIM</v>
      </c>
      <c r="AA1866" s="2" t="str">
        <f>IF(ISERR(FIND("17",GERAL[[#This Row],[ODS]])),"NÃO","SIM")</f>
        <v>NÃO</v>
      </c>
      <c r="AB1866" s="1">
        <v>42.709660353106749</v>
      </c>
      <c r="AC1866" s="1">
        <v>66.455939859019054</v>
      </c>
      <c r="AD1866" s="1">
        <v>77.873154340630691</v>
      </c>
      <c r="AE1866" s="1">
        <v>83.268211139023663</v>
      </c>
      <c r="AF1866" s="1">
        <v>72.403984877068453</v>
      </c>
      <c r="AG1866" s="1" t="str">
        <f>GERAL[[#This Row],[SIGLA]]&amp;GERAL[[#This Row],[CÓD]]</f>
        <v>ALSP_SC</v>
      </c>
      <c r="AH1866" s="1">
        <f ca="1">VLOOKUP(GERAL[[#This Row],[REF_NOTA]],BASE_NOTAS[],7,FALSE)</f>
        <v>73.407718158008009</v>
      </c>
      <c r="AI1866" s="31">
        <f ca="1">IF(GERAL[[#This Row],[Nota 2025]]="",0,GERAL[[#This Row],[Nota 2026]]-GERAL[[#This Row],[Nota 2025]])</f>
        <v>1.0037332809395565</v>
      </c>
    </row>
    <row r="1867" spans="1:35" ht="17" x14ac:dyDescent="0.35">
      <c r="A1867" s="2" t="s">
        <v>159</v>
      </c>
      <c r="B1867" s="2" t="s">
        <v>184</v>
      </c>
      <c r="C1867" s="2" t="s">
        <v>217</v>
      </c>
      <c r="D1867" s="15" t="s">
        <v>65</v>
      </c>
      <c r="E1867" s="2" t="s">
        <v>134</v>
      </c>
      <c r="F1867" s="2" t="str">
        <f>VLOOKUP(GERAL[[#This Row],[CÓD]],SEALL,6,FALSE)</f>
        <v>SG</v>
      </c>
      <c r="G186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6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6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67" s="2" t="str">
        <f>VLOOKUP(GERAL[[#This Row],[CÓD]],SEALL,4,FALSE)</f>
        <v>10, 16</v>
      </c>
      <c r="K1867" s="2" t="str">
        <f>IF(ISERR(FIND("01",GERAL[[#This Row],[ODS]])),"NÃO","SIM")</f>
        <v>NÃO</v>
      </c>
      <c r="L1867" s="2" t="str">
        <f>IF(ISERR(FIND("02",GERAL[[#This Row],[ODS]])),"NÃO","SIM")</f>
        <v>NÃO</v>
      </c>
      <c r="M1867" s="2" t="str">
        <f>IF(ISERR(FIND("03",GERAL[[#This Row],[ODS]])),"NÃO","SIM")</f>
        <v>NÃO</v>
      </c>
      <c r="N1867" s="2" t="str">
        <f>IF(ISERR(FIND("04",GERAL[[#This Row],[ODS]])),"NÃO","SIM")</f>
        <v>NÃO</v>
      </c>
      <c r="O1867" s="2" t="str">
        <f>IF(ISERR(FIND("05",GERAL[[#This Row],[ODS]])),"NÃO","SIM")</f>
        <v>NÃO</v>
      </c>
      <c r="P1867" s="2" t="str">
        <f>IF(ISERR(FIND("06",GERAL[[#This Row],[ODS]])),"NÃO","SIM")</f>
        <v>NÃO</v>
      </c>
      <c r="Q1867" s="2" t="str">
        <f>IF(ISERR(FIND("07",GERAL[[#This Row],[ODS]])),"NÃO","SIM")</f>
        <v>NÃO</v>
      </c>
      <c r="R1867" s="2" t="str">
        <f>IF(ISERR(FIND("08",GERAL[[#This Row],[ODS]])),"NÃO","SIM")</f>
        <v>NÃO</v>
      </c>
      <c r="S1867" s="2" t="str">
        <f>IF(ISERR(FIND("09",GERAL[[#This Row],[ODS]])),"NÃO","SIM")</f>
        <v>NÃO</v>
      </c>
      <c r="T1867" s="2" t="str">
        <f>IF(ISERR(FIND("10",GERAL[[#This Row],[ODS]])),"NÃO","SIM")</f>
        <v>SIM</v>
      </c>
      <c r="U1867" s="2" t="str">
        <f>IF(ISERR(FIND("11",GERAL[[#This Row],[ODS]])),"NÃO","SIM")</f>
        <v>NÃO</v>
      </c>
      <c r="V1867" s="2" t="str">
        <f>IF(ISERR(FIND("12",GERAL[[#This Row],[ODS]])),"NÃO","SIM")</f>
        <v>NÃO</v>
      </c>
      <c r="W1867" s="2" t="str">
        <f>IF(ISERR(FIND("13",GERAL[[#This Row],[ODS]])),"NÃO","SIM")</f>
        <v>NÃO</v>
      </c>
      <c r="X1867" s="2" t="str">
        <f>IF(ISERR(FIND("14",GERAL[[#This Row],[ODS]])),"NÃO","SIM")</f>
        <v>NÃO</v>
      </c>
      <c r="Y1867" s="2" t="str">
        <f>IF(ISERR(FIND("15",GERAL[[#This Row],[ODS]])),"NÃO","SIM")</f>
        <v>NÃO</v>
      </c>
      <c r="Z1867" s="2" t="str">
        <f>IF(ISERR(FIND("16",GERAL[[#This Row],[ODS]])),"NÃO","SIM")</f>
        <v>SIM</v>
      </c>
      <c r="AA1867" s="2" t="str">
        <f>IF(ISERR(FIND("17",GERAL[[#This Row],[ODS]])),"NÃO","SIM")</f>
        <v>NÃO</v>
      </c>
      <c r="AB1867" s="1">
        <v>54.472042257680961</v>
      </c>
      <c r="AC1867" s="1">
        <v>67.436266241163906</v>
      </c>
      <c r="AD1867" s="1">
        <v>60.149228302678736</v>
      </c>
      <c r="AE1867" s="1">
        <v>74.064309498422148</v>
      </c>
      <c r="AF1867" s="1">
        <v>72.863159096522253</v>
      </c>
      <c r="AG1867" s="1" t="str">
        <f>GERAL[[#This Row],[SIGLA]]&amp;GERAL[[#This Row],[CÓD]]</f>
        <v>APSP_SC</v>
      </c>
      <c r="AH1867" s="1">
        <f ca="1">VLOOKUP(GERAL[[#This Row],[REF_NOTA]],BASE_NOTAS[],7,FALSE)</f>
        <v>67.18723436074805</v>
      </c>
      <c r="AI1867" s="31">
        <f ca="1">IF(GERAL[[#This Row],[Nota 2025]]="",0,GERAL[[#This Row],[Nota 2026]]-GERAL[[#This Row],[Nota 2025]])</f>
        <v>-5.6759247357742026</v>
      </c>
    </row>
    <row r="1868" spans="1:35" ht="17" x14ac:dyDescent="0.35">
      <c r="A1868" s="2" t="s">
        <v>155</v>
      </c>
      <c r="B1868" s="2" t="s">
        <v>158</v>
      </c>
      <c r="C1868" s="2" t="s">
        <v>217</v>
      </c>
      <c r="D1868" s="15" t="s">
        <v>65</v>
      </c>
      <c r="E1868" s="2" t="s">
        <v>134</v>
      </c>
      <c r="F1868" s="2" t="str">
        <f>VLOOKUP(GERAL[[#This Row],[CÓD]],SEALL,6,FALSE)</f>
        <v>SG</v>
      </c>
      <c r="G186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6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6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68" s="2" t="str">
        <f>VLOOKUP(GERAL[[#This Row],[CÓD]],SEALL,4,FALSE)</f>
        <v>10, 16</v>
      </c>
      <c r="K1868" s="2" t="str">
        <f>IF(ISERR(FIND("01",GERAL[[#This Row],[ODS]])),"NÃO","SIM")</f>
        <v>NÃO</v>
      </c>
      <c r="L1868" s="2" t="str">
        <f>IF(ISERR(FIND("02",GERAL[[#This Row],[ODS]])),"NÃO","SIM")</f>
        <v>NÃO</v>
      </c>
      <c r="M1868" s="2" t="str">
        <f>IF(ISERR(FIND("03",GERAL[[#This Row],[ODS]])),"NÃO","SIM")</f>
        <v>NÃO</v>
      </c>
      <c r="N1868" s="2" t="str">
        <f>IF(ISERR(FIND("04",GERAL[[#This Row],[ODS]])),"NÃO","SIM")</f>
        <v>NÃO</v>
      </c>
      <c r="O1868" s="2" t="str">
        <f>IF(ISERR(FIND("05",GERAL[[#This Row],[ODS]])),"NÃO","SIM")</f>
        <v>NÃO</v>
      </c>
      <c r="P1868" s="2" t="str">
        <f>IF(ISERR(FIND("06",GERAL[[#This Row],[ODS]])),"NÃO","SIM")</f>
        <v>NÃO</v>
      </c>
      <c r="Q1868" s="2" t="str">
        <f>IF(ISERR(FIND("07",GERAL[[#This Row],[ODS]])),"NÃO","SIM")</f>
        <v>NÃO</v>
      </c>
      <c r="R1868" s="2" t="str">
        <f>IF(ISERR(FIND("08",GERAL[[#This Row],[ODS]])),"NÃO","SIM")</f>
        <v>NÃO</v>
      </c>
      <c r="S1868" s="2" t="str">
        <f>IF(ISERR(FIND("09",GERAL[[#This Row],[ODS]])),"NÃO","SIM")</f>
        <v>NÃO</v>
      </c>
      <c r="T1868" s="2" t="str">
        <f>IF(ISERR(FIND("10",GERAL[[#This Row],[ODS]])),"NÃO","SIM")</f>
        <v>SIM</v>
      </c>
      <c r="U1868" s="2" t="str">
        <f>IF(ISERR(FIND("11",GERAL[[#This Row],[ODS]])),"NÃO","SIM")</f>
        <v>NÃO</v>
      </c>
      <c r="V1868" s="2" t="str">
        <f>IF(ISERR(FIND("12",GERAL[[#This Row],[ODS]])),"NÃO","SIM")</f>
        <v>NÃO</v>
      </c>
      <c r="W1868" s="2" t="str">
        <f>IF(ISERR(FIND("13",GERAL[[#This Row],[ODS]])),"NÃO","SIM")</f>
        <v>NÃO</v>
      </c>
      <c r="X1868" s="2" t="str">
        <f>IF(ISERR(FIND("14",GERAL[[#This Row],[ODS]])),"NÃO","SIM")</f>
        <v>NÃO</v>
      </c>
      <c r="Y1868" s="2" t="str">
        <f>IF(ISERR(FIND("15",GERAL[[#This Row],[ODS]])),"NÃO","SIM")</f>
        <v>NÃO</v>
      </c>
      <c r="Z1868" s="2" t="str">
        <f>IF(ISERR(FIND("16",GERAL[[#This Row],[ODS]])),"NÃO","SIM")</f>
        <v>SIM</v>
      </c>
      <c r="AA1868" s="2" t="str">
        <f>IF(ISERR(FIND("17",GERAL[[#This Row],[ODS]])),"NÃO","SIM")</f>
        <v>NÃO</v>
      </c>
      <c r="AB1868" s="1">
        <v>49.047441277172545</v>
      </c>
      <c r="AC1868" s="1">
        <v>65.436026285207248</v>
      </c>
      <c r="AD1868" s="1">
        <v>57.003349639765013</v>
      </c>
      <c r="AE1868" s="1">
        <v>70.281612187360793</v>
      </c>
      <c r="AF1868" s="1">
        <v>68.302273464215887</v>
      </c>
      <c r="AG1868" s="1" t="str">
        <f>GERAL[[#This Row],[SIGLA]]&amp;GERAL[[#This Row],[CÓD]]</f>
        <v>AMSP_SC</v>
      </c>
      <c r="AH1868" s="1">
        <f ca="1">VLOOKUP(GERAL[[#This Row],[REF_NOTA]],BASE_NOTAS[],7,FALSE)</f>
        <v>65.102892540243943</v>
      </c>
      <c r="AI1868" s="31">
        <f ca="1">IF(GERAL[[#This Row],[Nota 2025]]="",0,GERAL[[#This Row],[Nota 2026]]-GERAL[[#This Row],[Nota 2025]])</f>
        <v>-3.199380923971944</v>
      </c>
    </row>
    <row r="1869" spans="1:35" ht="17" x14ac:dyDescent="0.35">
      <c r="A1869" s="2" t="s">
        <v>160</v>
      </c>
      <c r="B1869" s="2" t="s">
        <v>187</v>
      </c>
      <c r="C1869" s="2" t="s">
        <v>217</v>
      </c>
      <c r="D1869" s="15" t="s">
        <v>65</v>
      </c>
      <c r="E1869" s="2" t="s">
        <v>134</v>
      </c>
      <c r="F1869" s="2" t="str">
        <f>VLOOKUP(GERAL[[#This Row],[CÓD]],SEALL,6,FALSE)</f>
        <v>SG</v>
      </c>
      <c r="G186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6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6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69" s="2" t="str">
        <f>VLOOKUP(GERAL[[#This Row],[CÓD]],SEALL,4,FALSE)</f>
        <v>10, 16</v>
      </c>
      <c r="K1869" s="2" t="str">
        <f>IF(ISERR(FIND("01",GERAL[[#This Row],[ODS]])),"NÃO","SIM")</f>
        <v>NÃO</v>
      </c>
      <c r="L1869" s="2" t="str">
        <f>IF(ISERR(FIND("02",GERAL[[#This Row],[ODS]])),"NÃO","SIM")</f>
        <v>NÃO</v>
      </c>
      <c r="M1869" s="2" t="str">
        <f>IF(ISERR(FIND("03",GERAL[[#This Row],[ODS]])),"NÃO","SIM")</f>
        <v>NÃO</v>
      </c>
      <c r="N1869" s="2" t="str">
        <f>IF(ISERR(FIND("04",GERAL[[#This Row],[ODS]])),"NÃO","SIM")</f>
        <v>NÃO</v>
      </c>
      <c r="O1869" s="2" t="str">
        <f>IF(ISERR(FIND("05",GERAL[[#This Row],[ODS]])),"NÃO","SIM")</f>
        <v>NÃO</v>
      </c>
      <c r="P1869" s="2" t="str">
        <f>IF(ISERR(FIND("06",GERAL[[#This Row],[ODS]])),"NÃO","SIM")</f>
        <v>NÃO</v>
      </c>
      <c r="Q1869" s="2" t="str">
        <f>IF(ISERR(FIND("07",GERAL[[#This Row],[ODS]])),"NÃO","SIM")</f>
        <v>NÃO</v>
      </c>
      <c r="R1869" s="2" t="str">
        <f>IF(ISERR(FIND("08",GERAL[[#This Row],[ODS]])),"NÃO","SIM")</f>
        <v>NÃO</v>
      </c>
      <c r="S1869" s="2" t="str">
        <f>IF(ISERR(FIND("09",GERAL[[#This Row],[ODS]])),"NÃO","SIM")</f>
        <v>NÃO</v>
      </c>
      <c r="T1869" s="2" t="str">
        <f>IF(ISERR(FIND("10",GERAL[[#This Row],[ODS]])),"NÃO","SIM")</f>
        <v>SIM</v>
      </c>
      <c r="U1869" s="2" t="str">
        <f>IF(ISERR(FIND("11",GERAL[[#This Row],[ODS]])),"NÃO","SIM")</f>
        <v>NÃO</v>
      </c>
      <c r="V1869" s="2" t="str">
        <f>IF(ISERR(FIND("12",GERAL[[#This Row],[ODS]])),"NÃO","SIM")</f>
        <v>NÃO</v>
      </c>
      <c r="W1869" s="2" t="str">
        <f>IF(ISERR(FIND("13",GERAL[[#This Row],[ODS]])),"NÃO","SIM")</f>
        <v>NÃO</v>
      </c>
      <c r="X1869" s="2" t="str">
        <f>IF(ISERR(FIND("14",GERAL[[#This Row],[ODS]])),"NÃO","SIM")</f>
        <v>NÃO</v>
      </c>
      <c r="Y1869" s="2" t="str">
        <f>IF(ISERR(FIND("15",GERAL[[#This Row],[ODS]])),"NÃO","SIM")</f>
        <v>NÃO</v>
      </c>
      <c r="Z1869" s="2" t="str">
        <f>IF(ISERR(FIND("16",GERAL[[#This Row],[ODS]])),"NÃO","SIM")</f>
        <v>SIM</v>
      </c>
      <c r="AA1869" s="2" t="str">
        <f>IF(ISERR(FIND("17",GERAL[[#This Row],[ODS]])),"NÃO","SIM")</f>
        <v>NÃO</v>
      </c>
      <c r="AB1869" s="1">
        <v>19.527981040829019</v>
      </c>
      <c r="AC1869" s="1">
        <v>43.426019928047054</v>
      </c>
      <c r="AD1869" s="1">
        <v>31.250088910018306</v>
      </c>
      <c r="AE1869" s="1">
        <v>29.431491513097015</v>
      </c>
      <c r="AF1869" s="1">
        <v>0</v>
      </c>
      <c r="AG1869" s="1" t="str">
        <f>GERAL[[#This Row],[SIGLA]]&amp;GERAL[[#This Row],[CÓD]]</f>
        <v>BASP_SC</v>
      </c>
      <c r="AH1869" s="1">
        <f ca="1">VLOOKUP(GERAL[[#This Row],[REF_NOTA]],BASE_NOTAS[],7,FALSE)</f>
        <v>0</v>
      </c>
      <c r="AI1869" s="31">
        <f ca="1">IF(GERAL[[#This Row],[Nota 2025]]="",0,GERAL[[#This Row],[Nota 2026]]-GERAL[[#This Row],[Nota 2025]])</f>
        <v>0</v>
      </c>
    </row>
    <row r="1870" spans="1:35" ht="17" x14ac:dyDescent="0.35">
      <c r="A1870" s="2" t="s">
        <v>161</v>
      </c>
      <c r="B1870" s="2" t="s">
        <v>188</v>
      </c>
      <c r="C1870" s="2" t="s">
        <v>217</v>
      </c>
      <c r="D1870" s="15" t="s">
        <v>65</v>
      </c>
      <c r="E1870" s="2" t="s">
        <v>134</v>
      </c>
      <c r="F1870" s="2" t="str">
        <f>VLOOKUP(GERAL[[#This Row],[CÓD]],SEALL,6,FALSE)</f>
        <v>SG</v>
      </c>
      <c r="G187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7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7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70" s="2" t="str">
        <f>VLOOKUP(GERAL[[#This Row],[CÓD]],SEALL,4,FALSE)</f>
        <v>10, 16</v>
      </c>
      <c r="K1870" s="2" t="str">
        <f>IF(ISERR(FIND("01",GERAL[[#This Row],[ODS]])),"NÃO","SIM")</f>
        <v>NÃO</v>
      </c>
      <c r="L1870" s="2" t="str">
        <f>IF(ISERR(FIND("02",GERAL[[#This Row],[ODS]])),"NÃO","SIM")</f>
        <v>NÃO</v>
      </c>
      <c r="M1870" s="2" t="str">
        <f>IF(ISERR(FIND("03",GERAL[[#This Row],[ODS]])),"NÃO","SIM")</f>
        <v>NÃO</v>
      </c>
      <c r="N1870" s="2" t="str">
        <f>IF(ISERR(FIND("04",GERAL[[#This Row],[ODS]])),"NÃO","SIM")</f>
        <v>NÃO</v>
      </c>
      <c r="O1870" s="2" t="str">
        <f>IF(ISERR(FIND("05",GERAL[[#This Row],[ODS]])),"NÃO","SIM")</f>
        <v>NÃO</v>
      </c>
      <c r="P1870" s="2" t="str">
        <f>IF(ISERR(FIND("06",GERAL[[#This Row],[ODS]])),"NÃO","SIM")</f>
        <v>NÃO</v>
      </c>
      <c r="Q1870" s="2" t="str">
        <f>IF(ISERR(FIND("07",GERAL[[#This Row],[ODS]])),"NÃO","SIM")</f>
        <v>NÃO</v>
      </c>
      <c r="R1870" s="2" t="str">
        <f>IF(ISERR(FIND("08",GERAL[[#This Row],[ODS]])),"NÃO","SIM")</f>
        <v>NÃO</v>
      </c>
      <c r="S1870" s="2" t="str">
        <f>IF(ISERR(FIND("09",GERAL[[#This Row],[ODS]])),"NÃO","SIM")</f>
        <v>NÃO</v>
      </c>
      <c r="T1870" s="2" t="str">
        <f>IF(ISERR(FIND("10",GERAL[[#This Row],[ODS]])),"NÃO","SIM")</f>
        <v>SIM</v>
      </c>
      <c r="U1870" s="2" t="str">
        <f>IF(ISERR(FIND("11",GERAL[[#This Row],[ODS]])),"NÃO","SIM")</f>
        <v>NÃO</v>
      </c>
      <c r="V1870" s="2" t="str">
        <f>IF(ISERR(FIND("12",GERAL[[#This Row],[ODS]])),"NÃO","SIM")</f>
        <v>NÃO</v>
      </c>
      <c r="W1870" s="2" t="str">
        <f>IF(ISERR(FIND("13",GERAL[[#This Row],[ODS]])),"NÃO","SIM")</f>
        <v>NÃO</v>
      </c>
      <c r="X1870" s="2" t="str">
        <f>IF(ISERR(FIND("14",GERAL[[#This Row],[ODS]])),"NÃO","SIM")</f>
        <v>NÃO</v>
      </c>
      <c r="Y1870" s="2" t="str">
        <f>IF(ISERR(FIND("15",GERAL[[#This Row],[ODS]])),"NÃO","SIM")</f>
        <v>NÃO</v>
      </c>
      <c r="Z1870" s="2" t="str">
        <f>IF(ISERR(FIND("16",GERAL[[#This Row],[ODS]])),"NÃO","SIM")</f>
        <v>SIM</v>
      </c>
      <c r="AA1870" s="2" t="str">
        <f>IF(ISERR(FIND("17",GERAL[[#This Row],[ODS]])),"NÃO","SIM")</f>
        <v>NÃO</v>
      </c>
      <c r="AB1870" s="1">
        <v>28.142453213520952</v>
      </c>
      <c r="AC1870" s="1">
        <v>53.260377619771937</v>
      </c>
      <c r="AD1870" s="1">
        <v>53.713572348908244</v>
      </c>
      <c r="AE1870" s="1">
        <v>46.870678852104632</v>
      </c>
      <c r="AF1870" s="1">
        <v>30.046888743016908</v>
      </c>
      <c r="AG1870" s="1" t="str">
        <f>GERAL[[#This Row],[SIGLA]]&amp;GERAL[[#This Row],[CÓD]]</f>
        <v>CESP_SC</v>
      </c>
      <c r="AH1870" s="1">
        <f ca="1">VLOOKUP(GERAL[[#This Row],[REF_NOTA]],BASE_NOTAS[],7,FALSE)</f>
        <v>30.120971007281696</v>
      </c>
      <c r="AI1870" s="31">
        <f ca="1">IF(GERAL[[#This Row],[Nota 2025]]="",0,GERAL[[#This Row],[Nota 2026]]-GERAL[[#This Row],[Nota 2025]])</f>
        <v>7.4082264264788478E-2</v>
      </c>
    </row>
    <row r="1871" spans="1:35" ht="17" x14ac:dyDescent="0.35">
      <c r="A1871" s="2" t="s">
        <v>162</v>
      </c>
      <c r="B1871" s="2" t="s">
        <v>189</v>
      </c>
      <c r="C1871" s="2" t="s">
        <v>217</v>
      </c>
      <c r="D1871" s="15" t="s">
        <v>65</v>
      </c>
      <c r="E1871" s="2" t="s">
        <v>134</v>
      </c>
      <c r="F1871" s="2" t="str">
        <f>VLOOKUP(GERAL[[#This Row],[CÓD]],SEALL,6,FALSE)</f>
        <v>SG</v>
      </c>
      <c r="G187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7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7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71" s="2" t="str">
        <f>VLOOKUP(GERAL[[#This Row],[CÓD]],SEALL,4,FALSE)</f>
        <v>10, 16</v>
      </c>
      <c r="K1871" s="2" t="str">
        <f>IF(ISERR(FIND("01",GERAL[[#This Row],[ODS]])),"NÃO","SIM")</f>
        <v>NÃO</v>
      </c>
      <c r="L1871" s="2" t="str">
        <f>IF(ISERR(FIND("02",GERAL[[#This Row],[ODS]])),"NÃO","SIM")</f>
        <v>NÃO</v>
      </c>
      <c r="M1871" s="2" t="str">
        <f>IF(ISERR(FIND("03",GERAL[[#This Row],[ODS]])),"NÃO","SIM")</f>
        <v>NÃO</v>
      </c>
      <c r="N1871" s="2" t="str">
        <f>IF(ISERR(FIND("04",GERAL[[#This Row],[ODS]])),"NÃO","SIM")</f>
        <v>NÃO</v>
      </c>
      <c r="O1871" s="2" t="str">
        <f>IF(ISERR(FIND("05",GERAL[[#This Row],[ODS]])),"NÃO","SIM")</f>
        <v>NÃO</v>
      </c>
      <c r="P1871" s="2" t="str">
        <f>IF(ISERR(FIND("06",GERAL[[#This Row],[ODS]])),"NÃO","SIM")</f>
        <v>NÃO</v>
      </c>
      <c r="Q1871" s="2" t="str">
        <f>IF(ISERR(FIND("07",GERAL[[#This Row],[ODS]])),"NÃO","SIM")</f>
        <v>NÃO</v>
      </c>
      <c r="R1871" s="2" t="str">
        <f>IF(ISERR(FIND("08",GERAL[[#This Row],[ODS]])),"NÃO","SIM")</f>
        <v>NÃO</v>
      </c>
      <c r="S1871" s="2" t="str">
        <f>IF(ISERR(FIND("09",GERAL[[#This Row],[ODS]])),"NÃO","SIM")</f>
        <v>NÃO</v>
      </c>
      <c r="T1871" s="2" t="str">
        <f>IF(ISERR(FIND("10",GERAL[[#This Row],[ODS]])),"NÃO","SIM")</f>
        <v>SIM</v>
      </c>
      <c r="U1871" s="2" t="str">
        <f>IF(ISERR(FIND("11",GERAL[[#This Row],[ODS]])),"NÃO","SIM")</f>
        <v>NÃO</v>
      </c>
      <c r="V1871" s="2" t="str">
        <f>IF(ISERR(FIND("12",GERAL[[#This Row],[ODS]])),"NÃO","SIM")</f>
        <v>NÃO</v>
      </c>
      <c r="W1871" s="2" t="str">
        <f>IF(ISERR(FIND("13",GERAL[[#This Row],[ODS]])),"NÃO","SIM")</f>
        <v>NÃO</v>
      </c>
      <c r="X1871" s="2" t="str">
        <f>IF(ISERR(FIND("14",GERAL[[#This Row],[ODS]])),"NÃO","SIM")</f>
        <v>NÃO</v>
      </c>
      <c r="Y1871" s="2" t="str">
        <f>IF(ISERR(FIND("15",GERAL[[#This Row],[ODS]])),"NÃO","SIM")</f>
        <v>NÃO</v>
      </c>
      <c r="Z1871" s="2" t="str">
        <f>IF(ISERR(FIND("16",GERAL[[#This Row],[ODS]])),"NÃO","SIM")</f>
        <v>SIM</v>
      </c>
      <c r="AA1871" s="2" t="str">
        <f>IF(ISERR(FIND("17",GERAL[[#This Row],[ODS]])),"NÃO","SIM")</f>
        <v>NÃO</v>
      </c>
      <c r="AB1871" s="1">
        <v>91.023953322785218</v>
      </c>
      <c r="AC1871" s="1">
        <v>98.322614445530519</v>
      </c>
      <c r="AD1871" s="1">
        <v>97.957638928281341</v>
      </c>
      <c r="AE1871" s="1">
        <v>83.389838587953079</v>
      </c>
      <c r="AF1871" s="1">
        <v>79.096769807294365</v>
      </c>
      <c r="AG1871" s="1" t="str">
        <f>GERAL[[#This Row],[SIGLA]]&amp;GERAL[[#This Row],[CÓD]]</f>
        <v>DFSP_SC</v>
      </c>
      <c r="AH1871" s="1">
        <f ca="1">VLOOKUP(GERAL[[#This Row],[REF_NOTA]],BASE_NOTAS[],7,FALSE)</f>
        <v>80.240440787726982</v>
      </c>
      <c r="AI1871" s="31">
        <f ca="1">IF(GERAL[[#This Row],[Nota 2025]]="",0,GERAL[[#This Row],[Nota 2026]]-GERAL[[#This Row],[Nota 2025]])</f>
        <v>1.1436709804326171</v>
      </c>
    </row>
    <row r="1872" spans="1:35" ht="17" x14ac:dyDescent="0.35">
      <c r="A1872" s="2" t="s">
        <v>163</v>
      </c>
      <c r="B1872" s="2" t="s">
        <v>183</v>
      </c>
      <c r="C1872" s="2" t="s">
        <v>217</v>
      </c>
      <c r="D1872" s="15" t="s">
        <v>65</v>
      </c>
      <c r="E1872" s="2" t="s">
        <v>134</v>
      </c>
      <c r="F1872" s="2" t="str">
        <f>VLOOKUP(GERAL[[#This Row],[CÓD]],SEALL,6,FALSE)</f>
        <v>SG</v>
      </c>
      <c r="G187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7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7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72" s="2" t="str">
        <f>VLOOKUP(GERAL[[#This Row],[CÓD]],SEALL,4,FALSE)</f>
        <v>10, 16</v>
      </c>
      <c r="K1872" s="2" t="str">
        <f>IF(ISERR(FIND("01",GERAL[[#This Row],[ODS]])),"NÃO","SIM")</f>
        <v>NÃO</v>
      </c>
      <c r="L1872" s="2" t="str">
        <f>IF(ISERR(FIND("02",GERAL[[#This Row],[ODS]])),"NÃO","SIM")</f>
        <v>NÃO</v>
      </c>
      <c r="M1872" s="2" t="str">
        <f>IF(ISERR(FIND("03",GERAL[[#This Row],[ODS]])),"NÃO","SIM")</f>
        <v>NÃO</v>
      </c>
      <c r="N1872" s="2" t="str">
        <f>IF(ISERR(FIND("04",GERAL[[#This Row],[ODS]])),"NÃO","SIM")</f>
        <v>NÃO</v>
      </c>
      <c r="O1872" s="2" t="str">
        <f>IF(ISERR(FIND("05",GERAL[[#This Row],[ODS]])),"NÃO","SIM")</f>
        <v>NÃO</v>
      </c>
      <c r="P1872" s="2" t="str">
        <f>IF(ISERR(FIND("06",GERAL[[#This Row],[ODS]])),"NÃO","SIM")</f>
        <v>NÃO</v>
      </c>
      <c r="Q1872" s="2" t="str">
        <f>IF(ISERR(FIND("07",GERAL[[#This Row],[ODS]])),"NÃO","SIM")</f>
        <v>NÃO</v>
      </c>
      <c r="R1872" s="2" t="str">
        <f>IF(ISERR(FIND("08",GERAL[[#This Row],[ODS]])),"NÃO","SIM")</f>
        <v>NÃO</v>
      </c>
      <c r="S1872" s="2" t="str">
        <f>IF(ISERR(FIND("09",GERAL[[#This Row],[ODS]])),"NÃO","SIM")</f>
        <v>NÃO</v>
      </c>
      <c r="T1872" s="2" t="str">
        <f>IF(ISERR(FIND("10",GERAL[[#This Row],[ODS]])),"NÃO","SIM")</f>
        <v>SIM</v>
      </c>
      <c r="U1872" s="2" t="str">
        <f>IF(ISERR(FIND("11",GERAL[[#This Row],[ODS]])),"NÃO","SIM")</f>
        <v>NÃO</v>
      </c>
      <c r="V1872" s="2" t="str">
        <f>IF(ISERR(FIND("12",GERAL[[#This Row],[ODS]])),"NÃO","SIM")</f>
        <v>NÃO</v>
      </c>
      <c r="W1872" s="2" t="str">
        <f>IF(ISERR(FIND("13",GERAL[[#This Row],[ODS]])),"NÃO","SIM")</f>
        <v>NÃO</v>
      </c>
      <c r="X1872" s="2" t="str">
        <f>IF(ISERR(FIND("14",GERAL[[#This Row],[ODS]])),"NÃO","SIM")</f>
        <v>NÃO</v>
      </c>
      <c r="Y1872" s="2" t="str">
        <f>IF(ISERR(FIND("15",GERAL[[#This Row],[ODS]])),"NÃO","SIM")</f>
        <v>NÃO</v>
      </c>
      <c r="Z1872" s="2" t="str">
        <f>IF(ISERR(FIND("16",GERAL[[#This Row],[ODS]])),"NÃO","SIM")</f>
        <v>SIM</v>
      </c>
      <c r="AA1872" s="2" t="str">
        <f>IF(ISERR(FIND("17",GERAL[[#This Row],[ODS]])),"NÃO","SIM")</f>
        <v>NÃO</v>
      </c>
      <c r="AB1872" s="1">
        <v>56.774900211779659</v>
      </c>
      <c r="AC1872" s="1">
        <v>58.633874379529807</v>
      </c>
      <c r="AD1872" s="1">
        <v>54.430924486244955</v>
      </c>
      <c r="AE1872" s="1">
        <v>52.431476171274198</v>
      </c>
      <c r="AF1872" s="1">
        <v>29.36731842294482</v>
      </c>
      <c r="AG1872" s="1" t="str">
        <f>GERAL[[#This Row],[SIGLA]]&amp;GERAL[[#This Row],[CÓD]]</f>
        <v>ESSP_SC</v>
      </c>
      <c r="AH1872" s="1">
        <f ca="1">VLOOKUP(GERAL[[#This Row],[REF_NOTA]],BASE_NOTAS[],7,FALSE)</f>
        <v>29.632455243599324</v>
      </c>
      <c r="AI1872" s="31">
        <f ca="1">IF(GERAL[[#This Row],[Nota 2025]]="",0,GERAL[[#This Row],[Nota 2026]]-GERAL[[#This Row],[Nota 2025]])</f>
        <v>0.26513682065450439</v>
      </c>
    </row>
    <row r="1873" spans="1:35" ht="17" x14ac:dyDescent="0.35">
      <c r="A1873" s="2" t="s">
        <v>164</v>
      </c>
      <c r="B1873" s="2" t="s">
        <v>190</v>
      </c>
      <c r="C1873" s="2" t="s">
        <v>217</v>
      </c>
      <c r="D1873" s="15" t="s">
        <v>65</v>
      </c>
      <c r="E1873" s="2" t="s">
        <v>134</v>
      </c>
      <c r="F1873" s="2" t="str">
        <f>VLOOKUP(GERAL[[#This Row],[CÓD]],SEALL,6,FALSE)</f>
        <v>SG</v>
      </c>
      <c r="G187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7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7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73" s="2" t="str">
        <f>VLOOKUP(GERAL[[#This Row],[CÓD]],SEALL,4,FALSE)</f>
        <v>10, 16</v>
      </c>
      <c r="K1873" s="2" t="str">
        <f>IF(ISERR(FIND("01",GERAL[[#This Row],[ODS]])),"NÃO","SIM")</f>
        <v>NÃO</v>
      </c>
      <c r="L1873" s="2" t="str">
        <f>IF(ISERR(FIND("02",GERAL[[#This Row],[ODS]])),"NÃO","SIM")</f>
        <v>NÃO</v>
      </c>
      <c r="M1873" s="2" t="str">
        <f>IF(ISERR(FIND("03",GERAL[[#This Row],[ODS]])),"NÃO","SIM")</f>
        <v>NÃO</v>
      </c>
      <c r="N1873" s="2" t="str">
        <f>IF(ISERR(FIND("04",GERAL[[#This Row],[ODS]])),"NÃO","SIM")</f>
        <v>NÃO</v>
      </c>
      <c r="O1873" s="2" t="str">
        <f>IF(ISERR(FIND("05",GERAL[[#This Row],[ODS]])),"NÃO","SIM")</f>
        <v>NÃO</v>
      </c>
      <c r="P1873" s="2" t="str">
        <f>IF(ISERR(FIND("06",GERAL[[#This Row],[ODS]])),"NÃO","SIM")</f>
        <v>NÃO</v>
      </c>
      <c r="Q1873" s="2" t="str">
        <f>IF(ISERR(FIND("07",GERAL[[#This Row],[ODS]])),"NÃO","SIM")</f>
        <v>NÃO</v>
      </c>
      <c r="R1873" s="2" t="str">
        <f>IF(ISERR(FIND("08",GERAL[[#This Row],[ODS]])),"NÃO","SIM")</f>
        <v>NÃO</v>
      </c>
      <c r="S1873" s="2" t="str">
        <f>IF(ISERR(FIND("09",GERAL[[#This Row],[ODS]])),"NÃO","SIM")</f>
        <v>NÃO</v>
      </c>
      <c r="T1873" s="2" t="str">
        <f>IF(ISERR(FIND("10",GERAL[[#This Row],[ODS]])),"NÃO","SIM")</f>
        <v>SIM</v>
      </c>
      <c r="U1873" s="2" t="str">
        <f>IF(ISERR(FIND("11",GERAL[[#This Row],[ODS]])),"NÃO","SIM")</f>
        <v>NÃO</v>
      </c>
      <c r="V1873" s="2" t="str">
        <f>IF(ISERR(FIND("12",GERAL[[#This Row],[ODS]])),"NÃO","SIM")</f>
        <v>NÃO</v>
      </c>
      <c r="W1873" s="2" t="str">
        <f>IF(ISERR(FIND("13",GERAL[[#This Row],[ODS]])),"NÃO","SIM")</f>
        <v>NÃO</v>
      </c>
      <c r="X1873" s="2" t="str">
        <f>IF(ISERR(FIND("14",GERAL[[#This Row],[ODS]])),"NÃO","SIM")</f>
        <v>NÃO</v>
      </c>
      <c r="Y1873" s="2" t="str">
        <f>IF(ISERR(FIND("15",GERAL[[#This Row],[ODS]])),"NÃO","SIM")</f>
        <v>NÃO</v>
      </c>
      <c r="Z1873" s="2" t="str">
        <f>IF(ISERR(FIND("16",GERAL[[#This Row],[ODS]])),"NÃO","SIM")</f>
        <v>SIM</v>
      </c>
      <c r="AA1873" s="2" t="str">
        <f>IF(ISERR(FIND("17",GERAL[[#This Row],[ODS]])),"NÃO","SIM")</f>
        <v>NÃO</v>
      </c>
      <c r="AB1873" s="1">
        <v>44.521664596221441</v>
      </c>
      <c r="AC1873" s="1">
        <v>62.165260925132607</v>
      </c>
      <c r="AD1873" s="1">
        <v>59.599385163581459</v>
      </c>
      <c r="AE1873" s="1">
        <v>63.48550859629372</v>
      </c>
      <c r="AF1873" s="1">
        <v>39.327645328107529</v>
      </c>
      <c r="AG1873" s="1" t="str">
        <f>GERAL[[#This Row],[SIGLA]]&amp;GERAL[[#This Row],[CÓD]]</f>
        <v>GOSP_SC</v>
      </c>
      <c r="AH1873" s="1">
        <f ca="1">VLOOKUP(GERAL[[#This Row],[REF_NOTA]],BASE_NOTAS[],7,FALSE)</f>
        <v>41.482849499372641</v>
      </c>
      <c r="AI1873" s="31">
        <f ca="1">IF(GERAL[[#This Row],[Nota 2025]]="",0,GERAL[[#This Row],[Nota 2026]]-GERAL[[#This Row],[Nota 2025]])</f>
        <v>2.1552041712651118</v>
      </c>
    </row>
    <row r="1874" spans="1:35" ht="17" x14ac:dyDescent="0.35">
      <c r="A1874" s="2" t="s">
        <v>165</v>
      </c>
      <c r="B1874" s="2" t="s">
        <v>191</v>
      </c>
      <c r="C1874" s="2" t="s">
        <v>217</v>
      </c>
      <c r="D1874" s="15" t="s">
        <v>65</v>
      </c>
      <c r="E1874" s="2" t="s">
        <v>134</v>
      </c>
      <c r="F1874" s="2" t="str">
        <f>VLOOKUP(GERAL[[#This Row],[CÓD]],SEALL,6,FALSE)</f>
        <v>SG</v>
      </c>
      <c r="G187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7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7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74" s="2" t="str">
        <f>VLOOKUP(GERAL[[#This Row],[CÓD]],SEALL,4,FALSE)</f>
        <v>10, 16</v>
      </c>
      <c r="K1874" s="2" t="str">
        <f>IF(ISERR(FIND("01",GERAL[[#This Row],[ODS]])),"NÃO","SIM")</f>
        <v>NÃO</v>
      </c>
      <c r="L1874" s="2" t="str">
        <f>IF(ISERR(FIND("02",GERAL[[#This Row],[ODS]])),"NÃO","SIM")</f>
        <v>NÃO</v>
      </c>
      <c r="M1874" s="2" t="str">
        <f>IF(ISERR(FIND("03",GERAL[[#This Row],[ODS]])),"NÃO","SIM")</f>
        <v>NÃO</v>
      </c>
      <c r="N1874" s="2" t="str">
        <f>IF(ISERR(FIND("04",GERAL[[#This Row],[ODS]])),"NÃO","SIM")</f>
        <v>NÃO</v>
      </c>
      <c r="O1874" s="2" t="str">
        <f>IF(ISERR(FIND("05",GERAL[[#This Row],[ODS]])),"NÃO","SIM")</f>
        <v>NÃO</v>
      </c>
      <c r="P1874" s="2" t="str">
        <f>IF(ISERR(FIND("06",GERAL[[#This Row],[ODS]])),"NÃO","SIM")</f>
        <v>NÃO</v>
      </c>
      <c r="Q1874" s="2" t="str">
        <f>IF(ISERR(FIND("07",GERAL[[#This Row],[ODS]])),"NÃO","SIM")</f>
        <v>NÃO</v>
      </c>
      <c r="R1874" s="2" t="str">
        <f>IF(ISERR(FIND("08",GERAL[[#This Row],[ODS]])),"NÃO","SIM")</f>
        <v>NÃO</v>
      </c>
      <c r="S1874" s="2" t="str">
        <f>IF(ISERR(FIND("09",GERAL[[#This Row],[ODS]])),"NÃO","SIM")</f>
        <v>NÃO</v>
      </c>
      <c r="T1874" s="2" t="str">
        <f>IF(ISERR(FIND("10",GERAL[[#This Row],[ODS]])),"NÃO","SIM")</f>
        <v>SIM</v>
      </c>
      <c r="U1874" s="2" t="str">
        <f>IF(ISERR(FIND("11",GERAL[[#This Row],[ODS]])),"NÃO","SIM")</f>
        <v>NÃO</v>
      </c>
      <c r="V1874" s="2" t="str">
        <f>IF(ISERR(FIND("12",GERAL[[#This Row],[ODS]])),"NÃO","SIM")</f>
        <v>NÃO</v>
      </c>
      <c r="W1874" s="2" t="str">
        <f>IF(ISERR(FIND("13",GERAL[[#This Row],[ODS]])),"NÃO","SIM")</f>
        <v>NÃO</v>
      </c>
      <c r="X1874" s="2" t="str">
        <f>IF(ISERR(FIND("14",GERAL[[#This Row],[ODS]])),"NÃO","SIM")</f>
        <v>NÃO</v>
      </c>
      <c r="Y1874" s="2" t="str">
        <f>IF(ISERR(FIND("15",GERAL[[#This Row],[ODS]])),"NÃO","SIM")</f>
        <v>NÃO</v>
      </c>
      <c r="Z1874" s="2" t="str">
        <f>IF(ISERR(FIND("16",GERAL[[#This Row],[ODS]])),"NÃO","SIM")</f>
        <v>SIM</v>
      </c>
      <c r="AA1874" s="2" t="str">
        <f>IF(ISERR(FIND("17",GERAL[[#This Row],[ODS]])),"NÃO","SIM")</f>
        <v>NÃO</v>
      </c>
      <c r="AB1874" s="1">
        <v>37.095523272659968</v>
      </c>
      <c r="AC1874" s="1">
        <v>53.603863235253399</v>
      </c>
      <c r="AD1874" s="1">
        <v>48.44960218187363</v>
      </c>
      <c r="AE1874" s="1">
        <v>47.996450620088126</v>
      </c>
      <c r="AF1874" s="1">
        <v>32.036342924508105</v>
      </c>
      <c r="AG1874" s="1" t="str">
        <f>GERAL[[#This Row],[SIGLA]]&amp;GERAL[[#This Row],[CÓD]]</f>
        <v>MASP_SC</v>
      </c>
      <c r="AH1874" s="1">
        <f ca="1">VLOOKUP(GERAL[[#This Row],[REF_NOTA]],BASE_NOTAS[],7,FALSE)</f>
        <v>32.318321461440462</v>
      </c>
      <c r="AI1874" s="31">
        <f ca="1">IF(GERAL[[#This Row],[Nota 2025]]="",0,GERAL[[#This Row],[Nota 2026]]-GERAL[[#This Row],[Nota 2025]])</f>
        <v>0.28197853693235686</v>
      </c>
    </row>
    <row r="1875" spans="1:35" ht="17" x14ac:dyDescent="0.35">
      <c r="A1875" s="2" t="s">
        <v>168</v>
      </c>
      <c r="B1875" s="2" t="s">
        <v>195</v>
      </c>
      <c r="C1875" s="2" t="s">
        <v>217</v>
      </c>
      <c r="D1875" s="15" t="s">
        <v>65</v>
      </c>
      <c r="E1875" s="2" t="s">
        <v>134</v>
      </c>
      <c r="F1875" s="2" t="str">
        <f>VLOOKUP(GERAL[[#This Row],[CÓD]],SEALL,6,FALSE)</f>
        <v>SG</v>
      </c>
      <c r="G187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7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7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75" s="2" t="str">
        <f>VLOOKUP(GERAL[[#This Row],[CÓD]],SEALL,4,FALSE)</f>
        <v>10, 16</v>
      </c>
      <c r="K1875" s="2" t="str">
        <f>IF(ISERR(FIND("01",GERAL[[#This Row],[ODS]])),"NÃO","SIM")</f>
        <v>NÃO</v>
      </c>
      <c r="L1875" s="2" t="str">
        <f>IF(ISERR(FIND("02",GERAL[[#This Row],[ODS]])),"NÃO","SIM")</f>
        <v>NÃO</v>
      </c>
      <c r="M1875" s="2" t="str">
        <f>IF(ISERR(FIND("03",GERAL[[#This Row],[ODS]])),"NÃO","SIM")</f>
        <v>NÃO</v>
      </c>
      <c r="N1875" s="2" t="str">
        <f>IF(ISERR(FIND("04",GERAL[[#This Row],[ODS]])),"NÃO","SIM")</f>
        <v>NÃO</v>
      </c>
      <c r="O1875" s="2" t="str">
        <f>IF(ISERR(FIND("05",GERAL[[#This Row],[ODS]])),"NÃO","SIM")</f>
        <v>NÃO</v>
      </c>
      <c r="P1875" s="2" t="str">
        <f>IF(ISERR(FIND("06",GERAL[[#This Row],[ODS]])),"NÃO","SIM")</f>
        <v>NÃO</v>
      </c>
      <c r="Q1875" s="2" t="str">
        <f>IF(ISERR(FIND("07",GERAL[[#This Row],[ODS]])),"NÃO","SIM")</f>
        <v>NÃO</v>
      </c>
      <c r="R1875" s="2" t="str">
        <f>IF(ISERR(FIND("08",GERAL[[#This Row],[ODS]])),"NÃO","SIM")</f>
        <v>NÃO</v>
      </c>
      <c r="S1875" s="2" t="str">
        <f>IF(ISERR(FIND("09",GERAL[[#This Row],[ODS]])),"NÃO","SIM")</f>
        <v>NÃO</v>
      </c>
      <c r="T1875" s="2" t="str">
        <f>IF(ISERR(FIND("10",GERAL[[#This Row],[ODS]])),"NÃO","SIM")</f>
        <v>SIM</v>
      </c>
      <c r="U1875" s="2" t="str">
        <f>IF(ISERR(FIND("11",GERAL[[#This Row],[ODS]])),"NÃO","SIM")</f>
        <v>NÃO</v>
      </c>
      <c r="V1875" s="2" t="str">
        <f>IF(ISERR(FIND("12",GERAL[[#This Row],[ODS]])),"NÃO","SIM")</f>
        <v>NÃO</v>
      </c>
      <c r="W1875" s="2" t="str">
        <f>IF(ISERR(FIND("13",GERAL[[#This Row],[ODS]])),"NÃO","SIM")</f>
        <v>NÃO</v>
      </c>
      <c r="X1875" s="2" t="str">
        <f>IF(ISERR(FIND("14",GERAL[[#This Row],[ODS]])),"NÃO","SIM")</f>
        <v>NÃO</v>
      </c>
      <c r="Y1875" s="2" t="str">
        <f>IF(ISERR(FIND("15",GERAL[[#This Row],[ODS]])),"NÃO","SIM")</f>
        <v>NÃO</v>
      </c>
      <c r="Z1875" s="2" t="str">
        <f>IF(ISERR(FIND("16",GERAL[[#This Row],[ODS]])),"NÃO","SIM")</f>
        <v>SIM</v>
      </c>
      <c r="AA1875" s="2" t="str">
        <f>IF(ISERR(FIND("17",GERAL[[#This Row],[ODS]])),"NÃO","SIM")</f>
        <v>NÃO</v>
      </c>
      <c r="AB1875" s="1">
        <v>38.45697340769906</v>
      </c>
      <c r="AC1875" s="1">
        <v>59.457870194301741</v>
      </c>
      <c r="AD1875" s="1">
        <v>50.299203559501834</v>
      </c>
      <c r="AE1875" s="1">
        <v>55.058860853238855</v>
      </c>
      <c r="AF1875" s="1">
        <v>15.027820666396991</v>
      </c>
      <c r="AG1875" s="1" t="str">
        <f>GERAL[[#This Row],[SIGLA]]&amp;GERAL[[#This Row],[CÓD]]</f>
        <v>MTSP_SC</v>
      </c>
      <c r="AH1875" s="1">
        <f ca="1">VLOOKUP(GERAL[[#This Row],[REF_NOTA]],BASE_NOTAS[],7,FALSE)</f>
        <v>26.929971797793257</v>
      </c>
      <c r="AI1875" s="31">
        <f ca="1">IF(GERAL[[#This Row],[Nota 2025]]="",0,GERAL[[#This Row],[Nota 2026]]-GERAL[[#This Row],[Nota 2025]])</f>
        <v>11.902151131396266</v>
      </c>
    </row>
    <row r="1876" spans="1:35" ht="17" x14ac:dyDescent="0.35">
      <c r="A1876" s="2" t="s">
        <v>167</v>
      </c>
      <c r="B1876" s="2" t="s">
        <v>193</v>
      </c>
      <c r="C1876" s="2" t="s">
        <v>217</v>
      </c>
      <c r="D1876" s="15" t="s">
        <v>65</v>
      </c>
      <c r="E1876" s="2" t="s">
        <v>134</v>
      </c>
      <c r="F1876" s="2" t="str">
        <f>VLOOKUP(GERAL[[#This Row],[CÓD]],SEALL,6,FALSE)</f>
        <v>SG</v>
      </c>
      <c r="G187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7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7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76" s="2" t="str">
        <f>VLOOKUP(GERAL[[#This Row],[CÓD]],SEALL,4,FALSE)</f>
        <v>10, 16</v>
      </c>
      <c r="K1876" s="2" t="str">
        <f>IF(ISERR(FIND("01",GERAL[[#This Row],[ODS]])),"NÃO","SIM")</f>
        <v>NÃO</v>
      </c>
      <c r="L1876" s="2" t="str">
        <f>IF(ISERR(FIND("02",GERAL[[#This Row],[ODS]])),"NÃO","SIM")</f>
        <v>NÃO</v>
      </c>
      <c r="M1876" s="2" t="str">
        <f>IF(ISERR(FIND("03",GERAL[[#This Row],[ODS]])),"NÃO","SIM")</f>
        <v>NÃO</v>
      </c>
      <c r="N1876" s="2" t="str">
        <f>IF(ISERR(FIND("04",GERAL[[#This Row],[ODS]])),"NÃO","SIM")</f>
        <v>NÃO</v>
      </c>
      <c r="O1876" s="2" t="str">
        <f>IF(ISERR(FIND("05",GERAL[[#This Row],[ODS]])),"NÃO","SIM")</f>
        <v>NÃO</v>
      </c>
      <c r="P1876" s="2" t="str">
        <f>IF(ISERR(FIND("06",GERAL[[#This Row],[ODS]])),"NÃO","SIM")</f>
        <v>NÃO</v>
      </c>
      <c r="Q1876" s="2" t="str">
        <f>IF(ISERR(FIND("07",GERAL[[#This Row],[ODS]])),"NÃO","SIM")</f>
        <v>NÃO</v>
      </c>
      <c r="R1876" s="2" t="str">
        <f>IF(ISERR(FIND("08",GERAL[[#This Row],[ODS]])),"NÃO","SIM")</f>
        <v>NÃO</v>
      </c>
      <c r="S1876" s="2" t="str">
        <f>IF(ISERR(FIND("09",GERAL[[#This Row],[ODS]])),"NÃO","SIM")</f>
        <v>NÃO</v>
      </c>
      <c r="T1876" s="2" t="str">
        <f>IF(ISERR(FIND("10",GERAL[[#This Row],[ODS]])),"NÃO","SIM")</f>
        <v>SIM</v>
      </c>
      <c r="U1876" s="2" t="str">
        <f>IF(ISERR(FIND("11",GERAL[[#This Row],[ODS]])),"NÃO","SIM")</f>
        <v>NÃO</v>
      </c>
      <c r="V1876" s="2" t="str">
        <f>IF(ISERR(FIND("12",GERAL[[#This Row],[ODS]])),"NÃO","SIM")</f>
        <v>NÃO</v>
      </c>
      <c r="W1876" s="2" t="str">
        <f>IF(ISERR(FIND("13",GERAL[[#This Row],[ODS]])),"NÃO","SIM")</f>
        <v>NÃO</v>
      </c>
      <c r="X1876" s="2" t="str">
        <f>IF(ISERR(FIND("14",GERAL[[#This Row],[ODS]])),"NÃO","SIM")</f>
        <v>NÃO</v>
      </c>
      <c r="Y1876" s="2" t="str">
        <f>IF(ISERR(FIND("15",GERAL[[#This Row],[ODS]])),"NÃO","SIM")</f>
        <v>NÃO</v>
      </c>
      <c r="Z1876" s="2" t="str">
        <f>IF(ISERR(FIND("16",GERAL[[#This Row],[ODS]])),"NÃO","SIM")</f>
        <v>SIM</v>
      </c>
      <c r="AA1876" s="2" t="str">
        <f>IF(ISERR(FIND("17",GERAL[[#This Row],[ODS]])),"NÃO","SIM")</f>
        <v>NÃO</v>
      </c>
      <c r="AB1876" s="1">
        <v>79.340353085400778</v>
      </c>
      <c r="AC1876" s="1">
        <v>82.413642543467802</v>
      </c>
      <c r="AD1876" s="1">
        <v>77.82868351933304</v>
      </c>
      <c r="AE1876" s="1">
        <v>75.364448655596334</v>
      </c>
      <c r="AF1876" s="1">
        <v>62.288856798671667</v>
      </c>
      <c r="AG1876" s="1" t="str">
        <f>GERAL[[#This Row],[SIGLA]]&amp;GERAL[[#This Row],[CÓD]]</f>
        <v>MSSP_SC</v>
      </c>
      <c r="AH1876" s="1">
        <f ca="1">VLOOKUP(GERAL[[#This Row],[REF_NOTA]],BASE_NOTAS[],7,FALSE)</f>
        <v>69.922041357287171</v>
      </c>
      <c r="AI1876" s="31">
        <f ca="1">IF(GERAL[[#This Row],[Nota 2025]]="",0,GERAL[[#This Row],[Nota 2026]]-GERAL[[#This Row],[Nota 2025]])</f>
        <v>7.633184558615504</v>
      </c>
    </row>
    <row r="1877" spans="1:35" ht="17" x14ac:dyDescent="0.35">
      <c r="A1877" s="2" t="s">
        <v>166</v>
      </c>
      <c r="B1877" s="2" t="s">
        <v>192</v>
      </c>
      <c r="C1877" s="2" t="s">
        <v>217</v>
      </c>
      <c r="D1877" s="15" t="s">
        <v>65</v>
      </c>
      <c r="E1877" s="2" t="s">
        <v>134</v>
      </c>
      <c r="F1877" s="2" t="str">
        <f>VLOOKUP(GERAL[[#This Row],[CÓD]],SEALL,6,FALSE)</f>
        <v>SG</v>
      </c>
      <c r="G187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7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7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77" s="2" t="str">
        <f>VLOOKUP(GERAL[[#This Row],[CÓD]],SEALL,4,FALSE)</f>
        <v>10, 16</v>
      </c>
      <c r="K1877" s="2" t="str">
        <f>IF(ISERR(FIND("01",GERAL[[#This Row],[ODS]])),"NÃO","SIM")</f>
        <v>NÃO</v>
      </c>
      <c r="L1877" s="2" t="str">
        <f>IF(ISERR(FIND("02",GERAL[[#This Row],[ODS]])),"NÃO","SIM")</f>
        <v>NÃO</v>
      </c>
      <c r="M1877" s="2" t="str">
        <f>IF(ISERR(FIND("03",GERAL[[#This Row],[ODS]])),"NÃO","SIM")</f>
        <v>NÃO</v>
      </c>
      <c r="N1877" s="2" t="str">
        <f>IF(ISERR(FIND("04",GERAL[[#This Row],[ODS]])),"NÃO","SIM")</f>
        <v>NÃO</v>
      </c>
      <c r="O1877" s="2" t="str">
        <f>IF(ISERR(FIND("05",GERAL[[#This Row],[ODS]])),"NÃO","SIM")</f>
        <v>NÃO</v>
      </c>
      <c r="P1877" s="2" t="str">
        <f>IF(ISERR(FIND("06",GERAL[[#This Row],[ODS]])),"NÃO","SIM")</f>
        <v>NÃO</v>
      </c>
      <c r="Q1877" s="2" t="str">
        <f>IF(ISERR(FIND("07",GERAL[[#This Row],[ODS]])),"NÃO","SIM")</f>
        <v>NÃO</v>
      </c>
      <c r="R1877" s="2" t="str">
        <f>IF(ISERR(FIND("08",GERAL[[#This Row],[ODS]])),"NÃO","SIM")</f>
        <v>NÃO</v>
      </c>
      <c r="S1877" s="2" t="str">
        <f>IF(ISERR(FIND("09",GERAL[[#This Row],[ODS]])),"NÃO","SIM")</f>
        <v>NÃO</v>
      </c>
      <c r="T1877" s="2" t="str">
        <f>IF(ISERR(FIND("10",GERAL[[#This Row],[ODS]])),"NÃO","SIM")</f>
        <v>SIM</v>
      </c>
      <c r="U1877" s="2" t="str">
        <f>IF(ISERR(FIND("11",GERAL[[#This Row],[ODS]])),"NÃO","SIM")</f>
        <v>NÃO</v>
      </c>
      <c r="V1877" s="2" t="str">
        <f>IF(ISERR(FIND("12",GERAL[[#This Row],[ODS]])),"NÃO","SIM")</f>
        <v>NÃO</v>
      </c>
      <c r="W1877" s="2" t="str">
        <f>IF(ISERR(FIND("13",GERAL[[#This Row],[ODS]])),"NÃO","SIM")</f>
        <v>NÃO</v>
      </c>
      <c r="X1877" s="2" t="str">
        <f>IF(ISERR(FIND("14",GERAL[[#This Row],[ODS]])),"NÃO","SIM")</f>
        <v>NÃO</v>
      </c>
      <c r="Y1877" s="2" t="str">
        <f>IF(ISERR(FIND("15",GERAL[[#This Row],[ODS]])),"NÃO","SIM")</f>
        <v>NÃO</v>
      </c>
      <c r="Z1877" s="2" t="str">
        <f>IF(ISERR(FIND("16",GERAL[[#This Row],[ODS]])),"NÃO","SIM")</f>
        <v>SIM</v>
      </c>
      <c r="AA1877" s="2" t="str">
        <f>IF(ISERR(FIND("17",GERAL[[#This Row],[ODS]])),"NÃO","SIM")</f>
        <v>NÃO</v>
      </c>
      <c r="AB1877" s="1">
        <v>34.978778254191155</v>
      </c>
      <c r="AC1877" s="1">
        <v>58.778768131145483</v>
      </c>
      <c r="AD1877" s="1">
        <v>48.838152930714408</v>
      </c>
      <c r="AE1877" s="1">
        <v>41.670168753657542</v>
      </c>
      <c r="AF1877" s="1">
        <v>24.938371862193861</v>
      </c>
      <c r="AG1877" s="1" t="str">
        <f>GERAL[[#This Row],[SIGLA]]&amp;GERAL[[#This Row],[CÓD]]</f>
        <v>MGSP_SC</v>
      </c>
      <c r="AH1877" s="1">
        <f ca="1">VLOOKUP(GERAL[[#This Row],[REF_NOTA]],BASE_NOTAS[],7,FALSE)</f>
        <v>13.548109275081714</v>
      </c>
      <c r="AI1877" s="31">
        <f ca="1">IF(GERAL[[#This Row],[Nota 2025]]="",0,GERAL[[#This Row],[Nota 2026]]-GERAL[[#This Row],[Nota 2025]])</f>
        <v>-11.390262587112147</v>
      </c>
    </row>
    <row r="1878" spans="1:35" ht="17" x14ac:dyDescent="0.35">
      <c r="A1878" s="2" t="s">
        <v>169</v>
      </c>
      <c r="B1878" s="2" t="s">
        <v>196</v>
      </c>
      <c r="C1878" s="2" t="s">
        <v>217</v>
      </c>
      <c r="D1878" s="15" t="s">
        <v>65</v>
      </c>
      <c r="E1878" s="2" t="s">
        <v>134</v>
      </c>
      <c r="F1878" s="2" t="str">
        <f>VLOOKUP(GERAL[[#This Row],[CÓD]],SEALL,6,FALSE)</f>
        <v>SG</v>
      </c>
      <c r="G187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7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7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78" s="2" t="str">
        <f>VLOOKUP(GERAL[[#This Row],[CÓD]],SEALL,4,FALSE)</f>
        <v>10, 16</v>
      </c>
      <c r="K1878" s="2" t="str">
        <f>IF(ISERR(FIND("01",GERAL[[#This Row],[ODS]])),"NÃO","SIM")</f>
        <v>NÃO</v>
      </c>
      <c r="L1878" s="2" t="str">
        <f>IF(ISERR(FIND("02",GERAL[[#This Row],[ODS]])),"NÃO","SIM")</f>
        <v>NÃO</v>
      </c>
      <c r="M1878" s="2" t="str">
        <f>IF(ISERR(FIND("03",GERAL[[#This Row],[ODS]])),"NÃO","SIM")</f>
        <v>NÃO</v>
      </c>
      <c r="N1878" s="2" t="str">
        <f>IF(ISERR(FIND("04",GERAL[[#This Row],[ODS]])),"NÃO","SIM")</f>
        <v>NÃO</v>
      </c>
      <c r="O1878" s="2" t="str">
        <f>IF(ISERR(FIND("05",GERAL[[#This Row],[ODS]])),"NÃO","SIM")</f>
        <v>NÃO</v>
      </c>
      <c r="P1878" s="2" t="str">
        <f>IF(ISERR(FIND("06",GERAL[[#This Row],[ODS]])),"NÃO","SIM")</f>
        <v>NÃO</v>
      </c>
      <c r="Q1878" s="2" t="str">
        <f>IF(ISERR(FIND("07",GERAL[[#This Row],[ODS]])),"NÃO","SIM")</f>
        <v>NÃO</v>
      </c>
      <c r="R1878" s="2" t="str">
        <f>IF(ISERR(FIND("08",GERAL[[#This Row],[ODS]])),"NÃO","SIM")</f>
        <v>NÃO</v>
      </c>
      <c r="S1878" s="2" t="str">
        <f>IF(ISERR(FIND("09",GERAL[[#This Row],[ODS]])),"NÃO","SIM")</f>
        <v>NÃO</v>
      </c>
      <c r="T1878" s="2" t="str">
        <f>IF(ISERR(FIND("10",GERAL[[#This Row],[ODS]])),"NÃO","SIM")</f>
        <v>SIM</v>
      </c>
      <c r="U1878" s="2" t="str">
        <f>IF(ISERR(FIND("11",GERAL[[#This Row],[ODS]])),"NÃO","SIM")</f>
        <v>NÃO</v>
      </c>
      <c r="V1878" s="2" t="str">
        <f>IF(ISERR(FIND("12",GERAL[[#This Row],[ODS]])),"NÃO","SIM")</f>
        <v>NÃO</v>
      </c>
      <c r="W1878" s="2" t="str">
        <f>IF(ISERR(FIND("13",GERAL[[#This Row],[ODS]])),"NÃO","SIM")</f>
        <v>NÃO</v>
      </c>
      <c r="X1878" s="2" t="str">
        <f>IF(ISERR(FIND("14",GERAL[[#This Row],[ODS]])),"NÃO","SIM")</f>
        <v>NÃO</v>
      </c>
      <c r="Y1878" s="2" t="str">
        <f>IF(ISERR(FIND("15",GERAL[[#This Row],[ODS]])),"NÃO","SIM")</f>
        <v>NÃO</v>
      </c>
      <c r="Z1878" s="2" t="str">
        <f>IF(ISERR(FIND("16",GERAL[[#This Row],[ODS]])),"NÃO","SIM")</f>
        <v>SIM</v>
      </c>
      <c r="AA1878" s="2" t="str">
        <f>IF(ISERR(FIND("17",GERAL[[#This Row],[ODS]])),"NÃO","SIM")</f>
        <v>NÃO</v>
      </c>
      <c r="AB1878" s="1">
        <v>69.897043877570866</v>
      </c>
      <c r="AC1878" s="1">
        <v>63.285259480942493</v>
      </c>
      <c r="AD1878" s="1">
        <v>56.704118525972511</v>
      </c>
      <c r="AE1878" s="1">
        <v>48.183548487962959</v>
      </c>
      <c r="AF1878" s="1">
        <v>29.006151648416932</v>
      </c>
      <c r="AG1878" s="1" t="str">
        <f>GERAL[[#This Row],[SIGLA]]&amp;GERAL[[#This Row],[CÓD]]</f>
        <v>PASP_SC</v>
      </c>
      <c r="AH1878" s="1">
        <f ca="1">VLOOKUP(GERAL[[#This Row],[REF_NOTA]],BASE_NOTAS[],7,FALSE)</f>
        <v>43.482875271000431</v>
      </c>
      <c r="AI1878" s="31">
        <f ca="1">IF(GERAL[[#This Row],[Nota 2025]]="",0,GERAL[[#This Row],[Nota 2026]]-GERAL[[#This Row],[Nota 2025]])</f>
        <v>14.476723622583499</v>
      </c>
    </row>
    <row r="1879" spans="1:35" ht="17" x14ac:dyDescent="0.35">
      <c r="A1879" s="2" t="s">
        <v>170</v>
      </c>
      <c r="B1879" s="2" t="s">
        <v>197</v>
      </c>
      <c r="C1879" s="2" t="s">
        <v>217</v>
      </c>
      <c r="D1879" s="15" t="s">
        <v>65</v>
      </c>
      <c r="E1879" s="2" t="s">
        <v>134</v>
      </c>
      <c r="F1879" s="2" t="str">
        <f>VLOOKUP(GERAL[[#This Row],[CÓD]],SEALL,6,FALSE)</f>
        <v>SG</v>
      </c>
      <c r="G187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7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7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79" s="2" t="str">
        <f>VLOOKUP(GERAL[[#This Row],[CÓD]],SEALL,4,FALSE)</f>
        <v>10, 16</v>
      </c>
      <c r="K1879" s="2" t="str">
        <f>IF(ISERR(FIND("01",GERAL[[#This Row],[ODS]])),"NÃO","SIM")</f>
        <v>NÃO</v>
      </c>
      <c r="L1879" s="2" t="str">
        <f>IF(ISERR(FIND("02",GERAL[[#This Row],[ODS]])),"NÃO","SIM")</f>
        <v>NÃO</v>
      </c>
      <c r="M1879" s="2" t="str">
        <f>IF(ISERR(FIND("03",GERAL[[#This Row],[ODS]])),"NÃO","SIM")</f>
        <v>NÃO</v>
      </c>
      <c r="N1879" s="2" t="str">
        <f>IF(ISERR(FIND("04",GERAL[[#This Row],[ODS]])),"NÃO","SIM")</f>
        <v>NÃO</v>
      </c>
      <c r="O1879" s="2" t="str">
        <f>IF(ISERR(FIND("05",GERAL[[#This Row],[ODS]])),"NÃO","SIM")</f>
        <v>NÃO</v>
      </c>
      <c r="P1879" s="2" t="str">
        <f>IF(ISERR(FIND("06",GERAL[[#This Row],[ODS]])),"NÃO","SIM")</f>
        <v>NÃO</v>
      </c>
      <c r="Q1879" s="2" t="str">
        <f>IF(ISERR(FIND("07",GERAL[[#This Row],[ODS]])),"NÃO","SIM")</f>
        <v>NÃO</v>
      </c>
      <c r="R1879" s="2" t="str">
        <f>IF(ISERR(FIND("08",GERAL[[#This Row],[ODS]])),"NÃO","SIM")</f>
        <v>NÃO</v>
      </c>
      <c r="S1879" s="2" t="str">
        <f>IF(ISERR(FIND("09",GERAL[[#This Row],[ODS]])),"NÃO","SIM")</f>
        <v>NÃO</v>
      </c>
      <c r="T1879" s="2" t="str">
        <f>IF(ISERR(FIND("10",GERAL[[#This Row],[ODS]])),"NÃO","SIM")</f>
        <v>SIM</v>
      </c>
      <c r="U1879" s="2" t="str">
        <f>IF(ISERR(FIND("11",GERAL[[#This Row],[ODS]])),"NÃO","SIM")</f>
        <v>NÃO</v>
      </c>
      <c r="V1879" s="2" t="str">
        <f>IF(ISERR(FIND("12",GERAL[[#This Row],[ODS]])),"NÃO","SIM")</f>
        <v>NÃO</v>
      </c>
      <c r="W1879" s="2" t="str">
        <f>IF(ISERR(FIND("13",GERAL[[#This Row],[ODS]])),"NÃO","SIM")</f>
        <v>NÃO</v>
      </c>
      <c r="X1879" s="2" t="str">
        <f>IF(ISERR(FIND("14",GERAL[[#This Row],[ODS]])),"NÃO","SIM")</f>
        <v>NÃO</v>
      </c>
      <c r="Y1879" s="2" t="str">
        <f>IF(ISERR(FIND("15",GERAL[[#This Row],[ODS]])),"NÃO","SIM")</f>
        <v>NÃO</v>
      </c>
      <c r="Z1879" s="2" t="str">
        <f>IF(ISERR(FIND("16",GERAL[[#This Row],[ODS]])),"NÃO","SIM")</f>
        <v>SIM</v>
      </c>
      <c r="AA1879" s="2" t="str">
        <f>IF(ISERR(FIND("17",GERAL[[#This Row],[ODS]])),"NÃO","SIM")</f>
        <v>NÃO</v>
      </c>
      <c r="AB1879" s="1">
        <v>65.60431274552576</v>
      </c>
      <c r="AC1879" s="1">
        <v>79.369909859547676</v>
      </c>
      <c r="AD1879" s="1">
        <v>77.575334712513694</v>
      </c>
      <c r="AE1879" s="1">
        <v>78.169281423526201</v>
      </c>
      <c r="AF1879" s="1">
        <v>66.830540859470617</v>
      </c>
      <c r="AG1879" s="1" t="str">
        <f>GERAL[[#This Row],[SIGLA]]&amp;GERAL[[#This Row],[CÓD]]</f>
        <v>PBSP_SC</v>
      </c>
      <c r="AH1879" s="1">
        <f ca="1">VLOOKUP(GERAL[[#This Row],[REF_NOTA]],BASE_NOTAS[],7,FALSE)</f>
        <v>71.043884242979885</v>
      </c>
      <c r="AI1879" s="31">
        <f ca="1">IF(GERAL[[#This Row],[Nota 2025]]="",0,GERAL[[#This Row],[Nota 2026]]-GERAL[[#This Row],[Nota 2025]])</f>
        <v>4.2133433835092688</v>
      </c>
    </row>
    <row r="1880" spans="1:35" ht="17" x14ac:dyDescent="0.35">
      <c r="A1880" s="2" t="s">
        <v>173</v>
      </c>
      <c r="B1880" s="2" t="s">
        <v>200</v>
      </c>
      <c r="C1880" s="2" t="s">
        <v>217</v>
      </c>
      <c r="D1880" s="15" t="s">
        <v>65</v>
      </c>
      <c r="E1880" s="2" t="s">
        <v>134</v>
      </c>
      <c r="F1880" s="2" t="str">
        <f>VLOOKUP(GERAL[[#This Row],[CÓD]],SEALL,6,FALSE)</f>
        <v>SG</v>
      </c>
      <c r="G188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8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8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80" s="2" t="str">
        <f>VLOOKUP(GERAL[[#This Row],[CÓD]],SEALL,4,FALSE)</f>
        <v>10, 16</v>
      </c>
      <c r="K1880" s="2" t="str">
        <f>IF(ISERR(FIND("01",GERAL[[#This Row],[ODS]])),"NÃO","SIM")</f>
        <v>NÃO</v>
      </c>
      <c r="L1880" s="2" t="str">
        <f>IF(ISERR(FIND("02",GERAL[[#This Row],[ODS]])),"NÃO","SIM")</f>
        <v>NÃO</v>
      </c>
      <c r="M1880" s="2" t="str">
        <f>IF(ISERR(FIND("03",GERAL[[#This Row],[ODS]])),"NÃO","SIM")</f>
        <v>NÃO</v>
      </c>
      <c r="N1880" s="2" t="str">
        <f>IF(ISERR(FIND("04",GERAL[[#This Row],[ODS]])),"NÃO","SIM")</f>
        <v>NÃO</v>
      </c>
      <c r="O1880" s="2" t="str">
        <f>IF(ISERR(FIND("05",GERAL[[#This Row],[ODS]])),"NÃO","SIM")</f>
        <v>NÃO</v>
      </c>
      <c r="P1880" s="2" t="str">
        <f>IF(ISERR(FIND("06",GERAL[[#This Row],[ODS]])),"NÃO","SIM")</f>
        <v>NÃO</v>
      </c>
      <c r="Q1880" s="2" t="str">
        <f>IF(ISERR(FIND("07",GERAL[[#This Row],[ODS]])),"NÃO","SIM")</f>
        <v>NÃO</v>
      </c>
      <c r="R1880" s="2" t="str">
        <f>IF(ISERR(FIND("08",GERAL[[#This Row],[ODS]])),"NÃO","SIM")</f>
        <v>NÃO</v>
      </c>
      <c r="S1880" s="2" t="str">
        <f>IF(ISERR(FIND("09",GERAL[[#This Row],[ODS]])),"NÃO","SIM")</f>
        <v>NÃO</v>
      </c>
      <c r="T1880" s="2" t="str">
        <f>IF(ISERR(FIND("10",GERAL[[#This Row],[ODS]])),"NÃO","SIM")</f>
        <v>SIM</v>
      </c>
      <c r="U1880" s="2" t="str">
        <f>IF(ISERR(FIND("11",GERAL[[#This Row],[ODS]])),"NÃO","SIM")</f>
        <v>NÃO</v>
      </c>
      <c r="V1880" s="2" t="str">
        <f>IF(ISERR(FIND("12",GERAL[[#This Row],[ODS]])),"NÃO","SIM")</f>
        <v>NÃO</v>
      </c>
      <c r="W1880" s="2" t="str">
        <f>IF(ISERR(FIND("13",GERAL[[#This Row],[ODS]])),"NÃO","SIM")</f>
        <v>NÃO</v>
      </c>
      <c r="X1880" s="2" t="str">
        <f>IF(ISERR(FIND("14",GERAL[[#This Row],[ODS]])),"NÃO","SIM")</f>
        <v>NÃO</v>
      </c>
      <c r="Y1880" s="2" t="str">
        <f>IF(ISERR(FIND("15",GERAL[[#This Row],[ODS]])),"NÃO","SIM")</f>
        <v>NÃO</v>
      </c>
      <c r="Z1880" s="2" t="str">
        <f>IF(ISERR(FIND("16",GERAL[[#This Row],[ODS]])),"NÃO","SIM")</f>
        <v>SIM</v>
      </c>
      <c r="AA1880" s="2" t="str">
        <f>IF(ISERR(FIND("17",GERAL[[#This Row],[ODS]])),"NÃO","SIM")</f>
        <v>NÃO</v>
      </c>
      <c r="AB1880" s="1">
        <v>100</v>
      </c>
      <c r="AC1880" s="1">
        <v>100</v>
      </c>
      <c r="AD1880" s="1">
        <v>100</v>
      </c>
      <c r="AE1880" s="1">
        <v>100</v>
      </c>
      <c r="AF1880" s="1">
        <v>93.774567832162688</v>
      </c>
      <c r="AG1880" s="1" t="str">
        <f>GERAL[[#This Row],[SIGLA]]&amp;GERAL[[#This Row],[CÓD]]</f>
        <v>PRSP_SC</v>
      </c>
      <c r="AH1880" s="1">
        <f ca="1">VLOOKUP(GERAL[[#This Row],[REF_NOTA]],BASE_NOTAS[],7,FALSE)</f>
        <v>100</v>
      </c>
      <c r="AI1880" s="31">
        <f ca="1">IF(GERAL[[#This Row],[Nota 2025]]="",0,GERAL[[#This Row],[Nota 2026]]-GERAL[[#This Row],[Nota 2025]])</f>
        <v>6.2254321678373117</v>
      </c>
    </row>
    <row r="1881" spans="1:35" ht="17" x14ac:dyDescent="0.35">
      <c r="A1881" s="2" t="s">
        <v>171</v>
      </c>
      <c r="B1881" s="2" t="s">
        <v>198</v>
      </c>
      <c r="C1881" s="2" t="s">
        <v>217</v>
      </c>
      <c r="D1881" s="15" t="s">
        <v>65</v>
      </c>
      <c r="E1881" s="2" t="s">
        <v>134</v>
      </c>
      <c r="F1881" s="2" t="str">
        <f>VLOOKUP(GERAL[[#This Row],[CÓD]],SEALL,6,FALSE)</f>
        <v>SG</v>
      </c>
      <c r="G188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8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8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81" s="2" t="str">
        <f>VLOOKUP(GERAL[[#This Row],[CÓD]],SEALL,4,FALSE)</f>
        <v>10, 16</v>
      </c>
      <c r="K1881" s="2" t="str">
        <f>IF(ISERR(FIND("01",GERAL[[#This Row],[ODS]])),"NÃO","SIM")</f>
        <v>NÃO</v>
      </c>
      <c r="L1881" s="2" t="str">
        <f>IF(ISERR(FIND("02",GERAL[[#This Row],[ODS]])),"NÃO","SIM")</f>
        <v>NÃO</v>
      </c>
      <c r="M1881" s="2" t="str">
        <f>IF(ISERR(FIND("03",GERAL[[#This Row],[ODS]])),"NÃO","SIM")</f>
        <v>NÃO</v>
      </c>
      <c r="N1881" s="2" t="str">
        <f>IF(ISERR(FIND("04",GERAL[[#This Row],[ODS]])),"NÃO","SIM")</f>
        <v>NÃO</v>
      </c>
      <c r="O1881" s="2" t="str">
        <f>IF(ISERR(FIND("05",GERAL[[#This Row],[ODS]])),"NÃO","SIM")</f>
        <v>NÃO</v>
      </c>
      <c r="P1881" s="2" t="str">
        <f>IF(ISERR(FIND("06",GERAL[[#This Row],[ODS]])),"NÃO","SIM")</f>
        <v>NÃO</v>
      </c>
      <c r="Q1881" s="2" t="str">
        <f>IF(ISERR(FIND("07",GERAL[[#This Row],[ODS]])),"NÃO","SIM")</f>
        <v>NÃO</v>
      </c>
      <c r="R1881" s="2" t="str">
        <f>IF(ISERR(FIND("08",GERAL[[#This Row],[ODS]])),"NÃO","SIM")</f>
        <v>NÃO</v>
      </c>
      <c r="S1881" s="2" t="str">
        <f>IF(ISERR(FIND("09",GERAL[[#This Row],[ODS]])),"NÃO","SIM")</f>
        <v>NÃO</v>
      </c>
      <c r="T1881" s="2" t="str">
        <f>IF(ISERR(FIND("10",GERAL[[#This Row],[ODS]])),"NÃO","SIM")</f>
        <v>SIM</v>
      </c>
      <c r="U1881" s="2" t="str">
        <f>IF(ISERR(FIND("11",GERAL[[#This Row],[ODS]])),"NÃO","SIM")</f>
        <v>NÃO</v>
      </c>
      <c r="V1881" s="2" t="str">
        <f>IF(ISERR(FIND("12",GERAL[[#This Row],[ODS]])),"NÃO","SIM")</f>
        <v>NÃO</v>
      </c>
      <c r="W1881" s="2" t="str">
        <f>IF(ISERR(FIND("13",GERAL[[#This Row],[ODS]])),"NÃO","SIM")</f>
        <v>NÃO</v>
      </c>
      <c r="X1881" s="2" t="str">
        <f>IF(ISERR(FIND("14",GERAL[[#This Row],[ODS]])),"NÃO","SIM")</f>
        <v>NÃO</v>
      </c>
      <c r="Y1881" s="2" t="str">
        <f>IF(ISERR(FIND("15",GERAL[[#This Row],[ODS]])),"NÃO","SIM")</f>
        <v>NÃO</v>
      </c>
      <c r="Z1881" s="2" t="str">
        <f>IF(ISERR(FIND("16",GERAL[[#This Row],[ODS]])),"NÃO","SIM")</f>
        <v>SIM</v>
      </c>
      <c r="AA1881" s="2" t="str">
        <f>IF(ISERR(FIND("17",GERAL[[#This Row],[ODS]])),"NÃO","SIM")</f>
        <v>NÃO</v>
      </c>
      <c r="AB1881" s="1">
        <v>28.160664770368641</v>
      </c>
      <c r="AC1881" s="1">
        <v>67.921613341752163</v>
      </c>
      <c r="AD1881" s="1">
        <v>50.417478574430433</v>
      </c>
      <c r="AE1881" s="1">
        <v>54.461666925404721</v>
      </c>
      <c r="AF1881" s="1">
        <v>10.531367630574906</v>
      </c>
      <c r="AG1881" s="1" t="str">
        <f>GERAL[[#This Row],[SIGLA]]&amp;GERAL[[#This Row],[CÓD]]</f>
        <v>PESP_SC</v>
      </c>
      <c r="AH1881" s="1">
        <f ca="1">VLOOKUP(GERAL[[#This Row],[REF_NOTA]],BASE_NOTAS[],7,FALSE)</f>
        <v>21.477672969817036</v>
      </c>
      <c r="AI1881" s="31">
        <f ca="1">IF(GERAL[[#This Row],[Nota 2025]]="",0,GERAL[[#This Row],[Nota 2026]]-GERAL[[#This Row],[Nota 2025]])</f>
        <v>10.94630533924213</v>
      </c>
    </row>
    <row r="1882" spans="1:35" ht="17" x14ac:dyDescent="0.35">
      <c r="A1882" s="2" t="s">
        <v>172</v>
      </c>
      <c r="B1882" s="2" t="s">
        <v>199</v>
      </c>
      <c r="C1882" s="2" t="s">
        <v>217</v>
      </c>
      <c r="D1882" s="15" t="s">
        <v>65</v>
      </c>
      <c r="E1882" s="2" t="s">
        <v>134</v>
      </c>
      <c r="F1882" s="2" t="str">
        <f>VLOOKUP(GERAL[[#This Row],[CÓD]],SEALL,6,FALSE)</f>
        <v>SG</v>
      </c>
      <c r="G188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8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8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82" s="2" t="str">
        <f>VLOOKUP(GERAL[[#This Row],[CÓD]],SEALL,4,FALSE)</f>
        <v>10, 16</v>
      </c>
      <c r="K1882" s="2" t="str">
        <f>IF(ISERR(FIND("01",GERAL[[#This Row],[ODS]])),"NÃO","SIM")</f>
        <v>NÃO</v>
      </c>
      <c r="L1882" s="2" t="str">
        <f>IF(ISERR(FIND("02",GERAL[[#This Row],[ODS]])),"NÃO","SIM")</f>
        <v>NÃO</v>
      </c>
      <c r="M1882" s="2" t="str">
        <f>IF(ISERR(FIND("03",GERAL[[#This Row],[ODS]])),"NÃO","SIM")</f>
        <v>NÃO</v>
      </c>
      <c r="N1882" s="2" t="str">
        <f>IF(ISERR(FIND("04",GERAL[[#This Row],[ODS]])),"NÃO","SIM")</f>
        <v>NÃO</v>
      </c>
      <c r="O1882" s="2" t="str">
        <f>IF(ISERR(FIND("05",GERAL[[#This Row],[ODS]])),"NÃO","SIM")</f>
        <v>NÃO</v>
      </c>
      <c r="P1882" s="2" t="str">
        <f>IF(ISERR(FIND("06",GERAL[[#This Row],[ODS]])),"NÃO","SIM")</f>
        <v>NÃO</v>
      </c>
      <c r="Q1882" s="2" t="str">
        <f>IF(ISERR(FIND("07",GERAL[[#This Row],[ODS]])),"NÃO","SIM")</f>
        <v>NÃO</v>
      </c>
      <c r="R1882" s="2" t="str">
        <f>IF(ISERR(FIND("08",GERAL[[#This Row],[ODS]])),"NÃO","SIM")</f>
        <v>NÃO</v>
      </c>
      <c r="S1882" s="2" t="str">
        <f>IF(ISERR(FIND("09",GERAL[[#This Row],[ODS]])),"NÃO","SIM")</f>
        <v>NÃO</v>
      </c>
      <c r="T1882" s="2" t="str">
        <f>IF(ISERR(FIND("10",GERAL[[#This Row],[ODS]])),"NÃO","SIM")</f>
        <v>SIM</v>
      </c>
      <c r="U1882" s="2" t="str">
        <f>IF(ISERR(FIND("11",GERAL[[#This Row],[ODS]])),"NÃO","SIM")</f>
        <v>NÃO</v>
      </c>
      <c r="V1882" s="2" t="str">
        <f>IF(ISERR(FIND("12",GERAL[[#This Row],[ODS]])),"NÃO","SIM")</f>
        <v>NÃO</v>
      </c>
      <c r="W1882" s="2" t="str">
        <f>IF(ISERR(FIND("13",GERAL[[#This Row],[ODS]])),"NÃO","SIM")</f>
        <v>NÃO</v>
      </c>
      <c r="X1882" s="2" t="str">
        <f>IF(ISERR(FIND("14",GERAL[[#This Row],[ODS]])),"NÃO","SIM")</f>
        <v>NÃO</v>
      </c>
      <c r="Y1882" s="2" t="str">
        <f>IF(ISERR(FIND("15",GERAL[[#This Row],[ODS]])),"NÃO","SIM")</f>
        <v>NÃO</v>
      </c>
      <c r="Z1882" s="2" t="str">
        <f>IF(ISERR(FIND("16",GERAL[[#This Row],[ODS]])),"NÃO","SIM")</f>
        <v>SIM</v>
      </c>
      <c r="AA1882" s="2" t="str">
        <f>IF(ISERR(FIND("17",GERAL[[#This Row],[ODS]])),"NÃO","SIM")</f>
        <v>NÃO</v>
      </c>
      <c r="AB1882" s="1">
        <v>5.4293755125151222</v>
      </c>
      <c r="AC1882" s="1">
        <v>35.003049340612748</v>
      </c>
      <c r="AD1882" s="1">
        <v>32.658978379236103</v>
      </c>
      <c r="AE1882" s="1">
        <v>33.237241192914951</v>
      </c>
      <c r="AF1882" s="1">
        <v>3.1731639630561972</v>
      </c>
      <c r="AG1882" s="1" t="str">
        <f>GERAL[[#This Row],[SIGLA]]&amp;GERAL[[#This Row],[CÓD]]</f>
        <v>PISP_SC</v>
      </c>
      <c r="AH1882" s="1">
        <f ca="1">VLOOKUP(GERAL[[#This Row],[REF_NOTA]],BASE_NOTAS[],7,FALSE)</f>
        <v>2.8859961625096986</v>
      </c>
      <c r="AI1882" s="31">
        <f ca="1">IF(GERAL[[#This Row],[Nota 2025]]="",0,GERAL[[#This Row],[Nota 2026]]-GERAL[[#This Row],[Nota 2025]])</f>
        <v>-0.2871678005464986</v>
      </c>
    </row>
    <row r="1883" spans="1:35" ht="17" x14ac:dyDescent="0.35">
      <c r="A1883" s="2" t="s">
        <v>174</v>
      </c>
      <c r="B1883" s="2" t="s">
        <v>201</v>
      </c>
      <c r="C1883" s="2" t="s">
        <v>217</v>
      </c>
      <c r="D1883" s="15" t="s">
        <v>65</v>
      </c>
      <c r="E1883" s="2" t="s">
        <v>134</v>
      </c>
      <c r="F1883" s="2" t="str">
        <f>VLOOKUP(GERAL[[#This Row],[CÓD]],SEALL,6,FALSE)</f>
        <v>SG</v>
      </c>
      <c r="G188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8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8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83" s="2" t="str">
        <f>VLOOKUP(GERAL[[#This Row],[CÓD]],SEALL,4,FALSE)</f>
        <v>10, 16</v>
      </c>
      <c r="K1883" s="2" t="str">
        <f>IF(ISERR(FIND("01",GERAL[[#This Row],[ODS]])),"NÃO","SIM")</f>
        <v>NÃO</v>
      </c>
      <c r="L1883" s="2" t="str">
        <f>IF(ISERR(FIND("02",GERAL[[#This Row],[ODS]])),"NÃO","SIM")</f>
        <v>NÃO</v>
      </c>
      <c r="M1883" s="2" t="str">
        <f>IF(ISERR(FIND("03",GERAL[[#This Row],[ODS]])),"NÃO","SIM")</f>
        <v>NÃO</v>
      </c>
      <c r="N1883" s="2" t="str">
        <f>IF(ISERR(FIND("04",GERAL[[#This Row],[ODS]])),"NÃO","SIM")</f>
        <v>NÃO</v>
      </c>
      <c r="O1883" s="2" t="str">
        <f>IF(ISERR(FIND("05",GERAL[[#This Row],[ODS]])),"NÃO","SIM")</f>
        <v>NÃO</v>
      </c>
      <c r="P1883" s="2" t="str">
        <f>IF(ISERR(FIND("06",GERAL[[#This Row],[ODS]])),"NÃO","SIM")</f>
        <v>NÃO</v>
      </c>
      <c r="Q1883" s="2" t="str">
        <f>IF(ISERR(FIND("07",GERAL[[#This Row],[ODS]])),"NÃO","SIM")</f>
        <v>NÃO</v>
      </c>
      <c r="R1883" s="2" t="str">
        <f>IF(ISERR(FIND("08",GERAL[[#This Row],[ODS]])),"NÃO","SIM")</f>
        <v>NÃO</v>
      </c>
      <c r="S1883" s="2" t="str">
        <f>IF(ISERR(FIND("09",GERAL[[#This Row],[ODS]])),"NÃO","SIM")</f>
        <v>NÃO</v>
      </c>
      <c r="T1883" s="2" t="str">
        <f>IF(ISERR(FIND("10",GERAL[[#This Row],[ODS]])),"NÃO","SIM")</f>
        <v>SIM</v>
      </c>
      <c r="U1883" s="2" t="str">
        <f>IF(ISERR(FIND("11",GERAL[[#This Row],[ODS]])),"NÃO","SIM")</f>
        <v>NÃO</v>
      </c>
      <c r="V1883" s="2" t="str">
        <f>IF(ISERR(FIND("12",GERAL[[#This Row],[ODS]])),"NÃO","SIM")</f>
        <v>NÃO</v>
      </c>
      <c r="W1883" s="2" t="str">
        <f>IF(ISERR(FIND("13",GERAL[[#This Row],[ODS]])),"NÃO","SIM")</f>
        <v>NÃO</v>
      </c>
      <c r="X1883" s="2" t="str">
        <f>IF(ISERR(FIND("14",GERAL[[#This Row],[ODS]])),"NÃO","SIM")</f>
        <v>NÃO</v>
      </c>
      <c r="Y1883" s="2" t="str">
        <f>IF(ISERR(FIND("15",GERAL[[#This Row],[ODS]])),"NÃO","SIM")</f>
        <v>NÃO</v>
      </c>
      <c r="Z1883" s="2" t="str">
        <f>IF(ISERR(FIND("16",GERAL[[#This Row],[ODS]])),"NÃO","SIM")</f>
        <v>SIM</v>
      </c>
      <c r="AA1883" s="2" t="str">
        <f>IF(ISERR(FIND("17",GERAL[[#This Row],[ODS]])),"NÃO","SIM")</f>
        <v>NÃO</v>
      </c>
      <c r="AB1883" s="1">
        <v>38.675472142213842</v>
      </c>
      <c r="AC1883" s="1">
        <v>67.019675647006181</v>
      </c>
      <c r="AD1883" s="1">
        <v>58.66699712169985</v>
      </c>
      <c r="AE1883" s="1">
        <v>54.371768816466179</v>
      </c>
      <c r="AF1883" s="1">
        <v>59.544522729240882</v>
      </c>
      <c r="AG1883" s="1" t="str">
        <f>GERAL[[#This Row],[SIGLA]]&amp;GERAL[[#This Row],[CÓD]]</f>
        <v>RJSP_SC</v>
      </c>
      <c r="AH1883" s="1">
        <f ca="1">VLOOKUP(GERAL[[#This Row],[REF_NOTA]],BASE_NOTAS[],7,FALSE)</f>
        <v>56.50655765409968</v>
      </c>
      <c r="AI1883" s="31">
        <f ca="1">IF(GERAL[[#This Row],[Nota 2025]]="",0,GERAL[[#This Row],[Nota 2026]]-GERAL[[#This Row],[Nota 2025]])</f>
        <v>-3.0379650751412015</v>
      </c>
    </row>
    <row r="1884" spans="1:35" ht="17" x14ac:dyDescent="0.35">
      <c r="A1884" s="2" t="s">
        <v>175</v>
      </c>
      <c r="B1884" s="2" t="s">
        <v>202</v>
      </c>
      <c r="C1884" s="2" t="s">
        <v>217</v>
      </c>
      <c r="D1884" s="15" t="s">
        <v>65</v>
      </c>
      <c r="E1884" s="2" t="s">
        <v>134</v>
      </c>
      <c r="F1884" s="2" t="str">
        <f>VLOOKUP(GERAL[[#This Row],[CÓD]],SEALL,6,FALSE)</f>
        <v>SG</v>
      </c>
      <c r="G188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8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8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84" s="2" t="str">
        <f>VLOOKUP(GERAL[[#This Row],[CÓD]],SEALL,4,FALSE)</f>
        <v>10, 16</v>
      </c>
      <c r="K1884" s="2" t="str">
        <f>IF(ISERR(FIND("01",GERAL[[#This Row],[ODS]])),"NÃO","SIM")</f>
        <v>NÃO</v>
      </c>
      <c r="L1884" s="2" t="str">
        <f>IF(ISERR(FIND("02",GERAL[[#This Row],[ODS]])),"NÃO","SIM")</f>
        <v>NÃO</v>
      </c>
      <c r="M1884" s="2" t="str">
        <f>IF(ISERR(FIND("03",GERAL[[#This Row],[ODS]])),"NÃO","SIM")</f>
        <v>NÃO</v>
      </c>
      <c r="N1884" s="2" t="str">
        <f>IF(ISERR(FIND("04",GERAL[[#This Row],[ODS]])),"NÃO","SIM")</f>
        <v>NÃO</v>
      </c>
      <c r="O1884" s="2" t="str">
        <f>IF(ISERR(FIND("05",GERAL[[#This Row],[ODS]])),"NÃO","SIM")</f>
        <v>NÃO</v>
      </c>
      <c r="P1884" s="2" t="str">
        <f>IF(ISERR(FIND("06",GERAL[[#This Row],[ODS]])),"NÃO","SIM")</f>
        <v>NÃO</v>
      </c>
      <c r="Q1884" s="2" t="str">
        <f>IF(ISERR(FIND("07",GERAL[[#This Row],[ODS]])),"NÃO","SIM")</f>
        <v>NÃO</v>
      </c>
      <c r="R1884" s="2" t="str">
        <f>IF(ISERR(FIND("08",GERAL[[#This Row],[ODS]])),"NÃO","SIM")</f>
        <v>NÃO</v>
      </c>
      <c r="S1884" s="2" t="str">
        <f>IF(ISERR(FIND("09",GERAL[[#This Row],[ODS]])),"NÃO","SIM")</f>
        <v>NÃO</v>
      </c>
      <c r="T1884" s="2" t="str">
        <f>IF(ISERR(FIND("10",GERAL[[#This Row],[ODS]])),"NÃO","SIM")</f>
        <v>SIM</v>
      </c>
      <c r="U1884" s="2" t="str">
        <f>IF(ISERR(FIND("11",GERAL[[#This Row],[ODS]])),"NÃO","SIM")</f>
        <v>NÃO</v>
      </c>
      <c r="V1884" s="2" t="str">
        <f>IF(ISERR(FIND("12",GERAL[[#This Row],[ODS]])),"NÃO","SIM")</f>
        <v>NÃO</v>
      </c>
      <c r="W1884" s="2" t="str">
        <f>IF(ISERR(FIND("13",GERAL[[#This Row],[ODS]])),"NÃO","SIM")</f>
        <v>NÃO</v>
      </c>
      <c r="X1884" s="2" t="str">
        <f>IF(ISERR(FIND("14",GERAL[[#This Row],[ODS]])),"NÃO","SIM")</f>
        <v>NÃO</v>
      </c>
      <c r="Y1884" s="2" t="str">
        <f>IF(ISERR(FIND("15",GERAL[[#This Row],[ODS]])),"NÃO","SIM")</f>
        <v>NÃO</v>
      </c>
      <c r="Z1884" s="2" t="str">
        <f>IF(ISERR(FIND("16",GERAL[[#This Row],[ODS]])),"NÃO","SIM")</f>
        <v>SIM</v>
      </c>
      <c r="AA1884" s="2" t="str">
        <f>IF(ISERR(FIND("17",GERAL[[#This Row],[ODS]])),"NÃO","SIM")</f>
        <v>NÃO</v>
      </c>
      <c r="AB1884" s="1">
        <v>67.459168896932056</v>
      </c>
      <c r="AC1884" s="1">
        <v>77.947010873780272</v>
      </c>
      <c r="AD1884" s="1">
        <v>75.1725065987129</v>
      </c>
      <c r="AE1884" s="1">
        <v>73.414921575748181</v>
      </c>
      <c r="AF1884" s="1">
        <v>72.815286174869357</v>
      </c>
      <c r="AG1884" s="1" t="str">
        <f>GERAL[[#This Row],[SIGLA]]&amp;GERAL[[#This Row],[CÓD]]</f>
        <v>RNSP_SC</v>
      </c>
      <c r="AH1884" s="1">
        <f ca="1">VLOOKUP(GERAL[[#This Row],[REF_NOTA]],BASE_NOTAS[],7,FALSE)</f>
        <v>74.029012707955303</v>
      </c>
      <c r="AI1884" s="31">
        <f ca="1">IF(GERAL[[#This Row],[Nota 2025]]="",0,GERAL[[#This Row],[Nota 2026]]-GERAL[[#This Row],[Nota 2025]])</f>
        <v>1.2137265330859464</v>
      </c>
    </row>
    <row r="1885" spans="1:35" ht="17" x14ac:dyDescent="0.35">
      <c r="A1885" s="2" t="s">
        <v>178</v>
      </c>
      <c r="B1885" s="2" t="s">
        <v>205</v>
      </c>
      <c r="C1885" s="2" t="s">
        <v>217</v>
      </c>
      <c r="D1885" s="15" t="s">
        <v>65</v>
      </c>
      <c r="E1885" s="2" t="s">
        <v>134</v>
      </c>
      <c r="F1885" s="2" t="str">
        <f>VLOOKUP(GERAL[[#This Row],[CÓD]],SEALL,6,FALSE)</f>
        <v>SG</v>
      </c>
      <c r="G188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8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8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85" s="2" t="str">
        <f>VLOOKUP(GERAL[[#This Row],[CÓD]],SEALL,4,FALSE)</f>
        <v>10, 16</v>
      </c>
      <c r="K1885" s="2" t="str">
        <f>IF(ISERR(FIND("01",GERAL[[#This Row],[ODS]])),"NÃO","SIM")</f>
        <v>NÃO</v>
      </c>
      <c r="L1885" s="2" t="str">
        <f>IF(ISERR(FIND("02",GERAL[[#This Row],[ODS]])),"NÃO","SIM")</f>
        <v>NÃO</v>
      </c>
      <c r="M1885" s="2" t="str">
        <f>IF(ISERR(FIND("03",GERAL[[#This Row],[ODS]])),"NÃO","SIM")</f>
        <v>NÃO</v>
      </c>
      <c r="N1885" s="2" t="str">
        <f>IF(ISERR(FIND("04",GERAL[[#This Row],[ODS]])),"NÃO","SIM")</f>
        <v>NÃO</v>
      </c>
      <c r="O1885" s="2" t="str">
        <f>IF(ISERR(FIND("05",GERAL[[#This Row],[ODS]])),"NÃO","SIM")</f>
        <v>NÃO</v>
      </c>
      <c r="P1885" s="2" t="str">
        <f>IF(ISERR(FIND("06",GERAL[[#This Row],[ODS]])),"NÃO","SIM")</f>
        <v>NÃO</v>
      </c>
      <c r="Q1885" s="2" t="str">
        <f>IF(ISERR(FIND("07",GERAL[[#This Row],[ODS]])),"NÃO","SIM")</f>
        <v>NÃO</v>
      </c>
      <c r="R1885" s="2" t="str">
        <f>IF(ISERR(FIND("08",GERAL[[#This Row],[ODS]])),"NÃO","SIM")</f>
        <v>NÃO</v>
      </c>
      <c r="S1885" s="2" t="str">
        <f>IF(ISERR(FIND("09",GERAL[[#This Row],[ODS]])),"NÃO","SIM")</f>
        <v>NÃO</v>
      </c>
      <c r="T1885" s="2" t="str">
        <f>IF(ISERR(FIND("10",GERAL[[#This Row],[ODS]])),"NÃO","SIM")</f>
        <v>SIM</v>
      </c>
      <c r="U1885" s="2" t="str">
        <f>IF(ISERR(FIND("11",GERAL[[#This Row],[ODS]])),"NÃO","SIM")</f>
        <v>NÃO</v>
      </c>
      <c r="V1885" s="2" t="str">
        <f>IF(ISERR(FIND("12",GERAL[[#This Row],[ODS]])),"NÃO","SIM")</f>
        <v>NÃO</v>
      </c>
      <c r="W1885" s="2" t="str">
        <f>IF(ISERR(FIND("13",GERAL[[#This Row],[ODS]])),"NÃO","SIM")</f>
        <v>NÃO</v>
      </c>
      <c r="X1885" s="2" t="str">
        <f>IF(ISERR(FIND("14",GERAL[[#This Row],[ODS]])),"NÃO","SIM")</f>
        <v>NÃO</v>
      </c>
      <c r="Y1885" s="2" t="str">
        <f>IF(ISERR(FIND("15",GERAL[[#This Row],[ODS]])),"NÃO","SIM")</f>
        <v>NÃO</v>
      </c>
      <c r="Z1885" s="2" t="str">
        <f>IF(ISERR(FIND("16",GERAL[[#This Row],[ODS]])),"NÃO","SIM")</f>
        <v>SIM</v>
      </c>
      <c r="AA1885" s="2" t="str">
        <f>IF(ISERR(FIND("17",GERAL[[#This Row],[ODS]])),"NÃO","SIM")</f>
        <v>NÃO</v>
      </c>
      <c r="AB1885" s="1">
        <v>57.039677840088466</v>
      </c>
      <c r="AC1885" s="1">
        <v>64.584167398319906</v>
      </c>
      <c r="AD1885" s="1">
        <v>65.204140597064608</v>
      </c>
      <c r="AE1885" s="1">
        <v>64.454337399600263</v>
      </c>
      <c r="AF1885" s="1">
        <v>49.461570747865288</v>
      </c>
      <c r="AG1885" s="1" t="str">
        <f>GERAL[[#This Row],[SIGLA]]&amp;GERAL[[#This Row],[CÓD]]</f>
        <v>RSSP_SC</v>
      </c>
      <c r="AH1885" s="1">
        <f ca="1">VLOOKUP(GERAL[[#This Row],[REF_NOTA]],BASE_NOTAS[],7,FALSE)</f>
        <v>55.108362848790463</v>
      </c>
      <c r="AI1885" s="31">
        <f ca="1">IF(GERAL[[#This Row],[Nota 2025]]="",0,GERAL[[#This Row],[Nota 2026]]-GERAL[[#This Row],[Nota 2025]])</f>
        <v>5.6467921009251754</v>
      </c>
    </row>
    <row r="1886" spans="1:35" ht="17" x14ac:dyDescent="0.35">
      <c r="A1886" s="2" t="s">
        <v>176</v>
      </c>
      <c r="B1886" s="2" t="s">
        <v>203</v>
      </c>
      <c r="C1886" s="2" t="s">
        <v>217</v>
      </c>
      <c r="D1886" s="15" t="s">
        <v>65</v>
      </c>
      <c r="E1886" s="2" t="s">
        <v>134</v>
      </c>
      <c r="F1886" s="2" t="str">
        <f>VLOOKUP(GERAL[[#This Row],[CÓD]],SEALL,6,FALSE)</f>
        <v>SG</v>
      </c>
      <c r="G188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8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8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86" s="2" t="str">
        <f>VLOOKUP(GERAL[[#This Row],[CÓD]],SEALL,4,FALSE)</f>
        <v>10, 16</v>
      </c>
      <c r="K1886" s="2" t="str">
        <f>IF(ISERR(FIND("01",GERAL[[#This Row],[ODS]])),"NÃO","SIM")</f>
        <v>NÃO</v>
      </c>
      <c r="L1886" s="2" t="str">
        <f>IF(ISERR(FIND("02",GERAL[[#This Row],[ODS]])),"NÃO","SIM")</f>
        <v>NÃO</v>
      </c>
      <c r="M1886" s="2" t="str">
        <f>IF(ISERR(FIND("03",GERAL[[#This Row],[ODS]])),"NÃO","SIM")</f>
        <v>NÃO</v>
      </c>
      <c r="N1886" s="2" t="str">
        <f>IF(ISERR(FIND("04",GERAL[[#This Row],[ODS]])),"NÃO","SIM")</f>
        <v>NÃO</v>
      </c>
      <c r="O1886" s="2" t="str">
        <f>IF(ISERR(FIND("05",GERAL[[#This Row],[ODS]])),"NÃO","SIM")</f>
        <v>NÃO</v>
      </c>
      <c r="P1886" s="2" t="str">
        <f>IF(ISERR(FIND("06",GERAL[[#This Row],[ODS]])),"NÃO","SIM")</f>
        <v>NÃO</v>
      </c>
      <c r="Q1886" s="2" t="str">
        <f>IF(ISERR(FIND("07",GERAL[[#This Row],[ODS]])),"NÃO","SIM")</f>
        <v>NÃO</v>
      </c>
      <c r="R1886" s="2" t="str">
        <f>IF(ISERR(FIND("08",GERAL[[#This Row],[ODS]])),"NÃO","SIM")</f>
        <v>NÃO</v>
      </c>
      <c r="S1886" s="2" t="str">
        <f>IF(ISERR(FIND("09",GERAL[[#This Row],[ODS]])),"NÃO","SIM")</f>
        <v>NÃO</v>
      </c>
      <c r="T1886" s="2" t="str">
        <f>IF(ISERR(FIND("10",GERAL[[#This Row],[ODS]])),"NÃO","SIM")</f>
        <v>SIM</v>
      </c>
      <c r="U1886" s="2" t="str">
        <f>IF(ISERR(FIND("11",GERAL[[#This Row],[ODS]])),"NÃO","SIM")</f>
        <v>NÃO</v>
      </c>
      <c r="V1886" s="2" t="str">
        <f>IF(ISERR(FIND("12",GERAL[[#This Row],[ODS]])),"NÃO","SIM")</f>
        <v>NÃO</v>
      </c>
      <c r="W1886" s="2" t="str">
        <f>IF(ISERR(FIND("13",GERAL[[#This Row],[ODS]])),"NÃO","SIM")</f>
        <v>NÃO</v>
      </c>
      <c r="X1886" s="2" t="str">
        <f>IF(ISERR(FIND("14",GERAL[[#This Row],[ODS]])),"NÃO","SIM")</f>
        <v>NÃO</v>
      </c>
      <c r="Y1886" s="2" t="str">
        <f>IF(ISERR(FIND("15",GERAL[[#This Row],[ODS]])),"NÃO","SIM")</f>
        <v>NÃO</v>
      </c>
      <c r="Z1886" s="2" t="str">
        <f>IF(ISERR(FIND("16",GERAL[[#This Row],[ODS]])),"NÃO","SIM")</f>
        <v>SIM</v>
      </c>
      <c r="AA1886" s="2" t="str">
        <f>IF(ISERR(FIND("17",GERAL[[#This Row],[ODS]])),"NÃO","SIM")</f>
        <v>NÃO</v>
      </c>
      <c r="AB1886" s="1">
        <v>92.911252583306918</v>
      </c>
      <c r="AC1886" s="1">
        <v>93.650129767817305</v>
      </c>
      <c r="AD1886" s="1">
        <v>93.580726704474102</v>
      </c>
      <c r="AE1886" s="1">
        <v>97.895662800885745</v>
      </c>
      <c r="AF1886" s="1">
        <v>100</v>
      </c>
      <c r="AG1886" s="1" t="str">
        <f>GERAL[[#This Row],[SIGLA]]&amp;GERAL[[#This Row],[CÓD]]</f>
        <v>ROSP_SC</v>
      </c>
      <c r="AH1886" s="1">
        <f ca="1">VLOOKUP(GERAL[[#This Row],[REF_NOTA]],BASE_NOTAS[],7,FALSE)</f>
        <v>95.022053464162326</v>
      </c>
      <c r="AI1886" s="31">
        <f ca="1">IF(GERAL[[#This Row],[Nota 2025]]="",0,GERAL[[#This Row],[Nota 2026]]-GERAL[[#This Row],[Nota 2025]])</f>
        <v>-4.977946535837674</v>
      </c>
    </row>
    <row r="1887" spans="1:35" ht="17" x14ac:dyDescent="0.35">
      <c r="A1887" s="2" t="s">
        <v>177</v>
      </c>
      <c r="B1887" s="2" t="s">
        <v>204</v>
      </c>
      <c r="C1887" s="2" t="s">
        <v>217</v>
      </c>
      <c r="D1887" s="15" t="s">
        <v>65</v>
      </c>
      <c r="E1887" s="2" t="s">
        <v>134</v>
      </c>
      <c r="F1887" s="2" t="str">
        <f>VLOOKUP(GERAL[[#This Row],[CÓD]],SEALL,6,FALSE)</f>
        <v>SG</v>
      </c>
      <c r="G188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8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8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87" s="2" t="str">
        <f>VLOOKUP(GERAL[[#This Row],[CÓD]],SEALL,4,FALSE)</f>
        <v>10, 16</v>
      </c>
      <c r="K1887" s="2" t="str">
        <f>IF(ISERR(FIND("01",GERAL[[#This Row],[ODS]])),"NÃO","SIM")</f>
        <v>NÃO</v>
      </c>
      <c r="L1887" s="2" t="str">
        <f>IF(ISERR(FIND("02",GERAL[[#This Row],[ODS]])),"NÃO","SIM")</f>
        <v>NÃO</v>
      </c>
      <c r="M1887" s="2" t="str">
        <f>IF(ISERR(FIND("03",GERAL[[#This Row],[ODS]])),"NÃO","SIM")</f>
        <v>NÃO</v>
      </c>
      <c r="N1887" s="2" t="str">
        <f>IF(ISERR(FIND("04",GERAL[[#This Row],[ODS]])),"NÃO","SIM")</f>
        <v>NÃO</v>
      </c>
      <c r="O1887" s="2" t="str">
        <f>IF(ISERR(FIND("05",GERAL[[#This Row],[ODS]])),"NÃO","SIM")</f>
        <v>NÃO</v>
      </c>
      <c r="P1887" s="2" t="str">
        <f>IF(ISERR(FIND("06",GERAL[[#This Row],[ODS]])),"NÃO","SIM")</f>
        <v>NÃO</v>
      </c>
      <c r="Q1887" s="2" t="str">
        <f>IF(ISERR(FIND("07",GERAL[[#This Row],[ODS]])),"NÃO","SIM")</f>
        <v>NÃO</v>
      </c>
      <c r="R1887" s="2" t="str">
        <f>IF(ISERR(FIND("08",GERAL[[#This Row],[ODS]])),"NÃO","SIM")</f>
        <v>NÃO</v>
      </c>
      <c r="S1887" s="2" t="str">
        <f>IF(ISERR(FIND("09",GERAL[[#This Row],[ODS]])),"NÃO","SIM")</f>
        <v>NÃO</v>
      </c>
      <c r="T1887" s="2" t="str">
        <f>IF(ISERR(FIND("10",GERAL[[#This Row],[ODS]])),"NÃO","SIM")</f>
        <v>SIM</v>
      </c>
      <c r="U1887" s="2" t="str">
        <f>IF(ISERR(FIND("11",GERAL[[#This Row],[ODS]])),"NÃO","SIM")</f>
        <v>NÃO</v>
      </c>
      <c r="V1887" s="2" t="str">
        <f>IF(ISERR(FIND("12",GERAL[[#This Row],[ODS]])),"NÃO","SIM")</f>
        <v>NÃO</v>
      </c>
      <c r="W1887" s="2" t="str">
        <f>IF(ISERR(FIND("13",GERAL[[#This Row],[ODS]])),"NÃO","SIM")</f>
        <v>NÃO</v>
      </c>
      <c r="X1887" s="2" t="str">
        <f>IF(ISERR(FIND("14",GERAL[[#This Row],[ODS]])),"NÃO","SIM")</f>
        <v>NÃO</v>
      </c>
      <c r="Y1887" s="2" t="str">
        <f>IF(ISERR(FIND("15",GERAL[[#This Row],[ODS]])),"NÃO","SIM")</f>
        <v>NÃO</v>
      </c>
      <c r="Z1887" s="2" t="str">
        <f>IF(ISERR(FIND("16",GERAL[[#This Row],[ODS]])),"NÃO","SIM")</f>
        <v>SIM</v>
      </c>
      <c r="AA1887" s="2" t="str">
        <f>IF(ISERR(FIND("17",GERAL[[#This Row],[ODS]])),"NÃO","SIM")</f>
        <v>NÃO</v>
      </c>
      <c r="AB1887" s="1">
        <v>71.829320933133872</v>
      </c>
      <c r="AC1887" s="1">
        <v>83.544916253429818</v>
      </c>
      <c r="AD1887" s="1">
        <v>83.385465863982404</v>
      </c>
      <c r="AE1887" s="1">
        <v>88.5268942423901</v>
      </c>
      <c r="AF1887" s="1">
        <v>87.415369372417871</v>
      </c>
      <c r="AG1887" s="1" t="str">
        <f>GERAL[[#This Row],[SIGLA]]&amp;GERAL[[#This Row],[CÓD]]</f>
        <v>RRSP_SC</v>
      </c>
      <c r="AH1887" s="1">
        <f ca="1">VLOOKUP(GERAL[[#This Row],[REF_NOTA]],BASE_NOTAS[],7,FALSE)</f>
        <v>85.742874365030687</v>
      </c>
      <c r="AI1887" s="31">
        <f ca="1">IF(GERAL[[#This Row],[Nota 2025]]="",0,GERAL[[#This Row],[Nota 2026]]-GERAL[[#This Row],[Nota 2025]])</f>
        <v>-1.6724950073871838</v>
      </c>
    </row>
    <row r="1888" spans="1:35" ht="17" x14ac:dyDescent="0.35">
      <c r="A1888" s="2" t="s">
        <v>179</v>
      </c>
      <c r="B1888" s="2" t="s">
        <v>194</v>
      </c>
      <c r="C1888" s="2" t="s">
        <v>217</v>
      </c>
      <c r="D1888" s="15" t="s">
        <v>65</v>
      </c>
      <c r="E1888" s="2" t="s">
        <v>134</v>
      </c>
      <c r="F1888" s="2" t="str">
        <f>VLOOKUP(GERAL[[#This Row],[CÓD]],SEALL,6,FALSE)</f>
        <v>SG</v>
      </c>
      <c r="G188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8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8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88" s="2" t="str">
        <f>VLOOKUP(GERAL[[#This Row],[CÓD]],SEALL,4,FALSE)</f>
        <v>10, 16</v>
      </c>
      <c r="K1888" s="2" t="str">
        <f>IF(ISERR(FIND("01",GERAL[[#This Row],[ODS]])),"NÃO","SIM")</f>
        <v>NÃO</v>
      </c>
      <c r="L1888" s="2" t="str">
        <f>IF(ISERR(FIND("02",GERAL[[#This Row],[ODS]])),"NÃO","SIM")</f>
        <v>NÃO</v>
      </c>
      <c r="M1888" s="2" t="str">
        <f>IF(ISERR(FIND("03",GERAL[[#This Row],[ODS]])),"NÃO","SIM")</f>
        <v>NÃO</v>
      </c>
      <c r="N1888" s="2" t="str">
        <f>IF(ISERR(FIND("04",GERAL[[#This Row],[ODS]])),"NÃO","SIM")</f>
        <v>NÃO</v>
      </c>
      <c r="O1888" s="2" t="str">
        <f>IF(ISERR(FIND("05",GERAL[[#This Row],[ODS]])),"NÃO","SIM")</f>
        <v>NÃO</v>
      </c>
      <c r="P1888" s="2" t="str">
        <f>IF(ISERR(FIND("06",GERAL[[#This Row],[ODS]])),"NÃO","SIM")</f>
        <v>NÃO</v>
      </c>
      <c r="Q1888" s="2" t="str">
        <f>IF(ISERR(FIND("07",GERAL[[#This Row],[ODS]])),"NÃO","SIM")</f>
        <v>NÃO</v>
      </c>
      <c r="R1888" s="2" t="str">
        <f>IF(ISERR(FIND("08",GERAL[[#This Row],[ODS]])),"NÃO","SIM")</f>
        <v>NÃO</v>
      </c>
      <c r="S1888" s="2" t="str">
        <f>IF(ISERR(FIND("09",GERAL[[#This Row],[ODS]])),"NÃO","SIM")</f>
        <v>NÃO</v>
      </c>
      <c r="T1888" s="2" t="str">
        <f>IF(ISERR(FIND("10",GERAL[[#This Row],[ODS]])),"NÃO","SIM")</f>
        <v>SIM</v>
      </c>
      <c r="U1888" s="2" t="str">
        <f>IF(ISERR(FIND("11",GERAL[[#This Row],[ODS]])),"NÃO","SIM")</f>
        <v>NÃO</v>
      </c>
      <c r="V1888" s="2" t="str">
        <f>IF(ISERR(FIND("12",GERAL[[#This Row],[ODS]])),"NÃO","SIM")</f>
        <v>NÃO</v>
      </c>
      <c r="W1888" s="2" t="str">
        <f>IF(ISERR(FIND("13",GERAL[[#This Row],[ODS]])),"NÃO","SIM")</f>
        <v>NÃO</v>
      </c>
      <c r="X1888" s="2" t="str">
        <f>IF(ISERR(FIND("14",GERAL[[#This Row],[ODS]])),"NÃO","SIM")</f>
        <v>NÃO</v>
      </c>
      <c r="Y1888" s="2" t="str">
        <f>IF(ISERR(FIND("15",GERAL[[#This Row],[ODS]])),"NÃO","SIM")</f>
        <v>NÃO</v>
      </c>
      <c r="Z1888" s="2" t="str">
        <f>IF(ISERR(FIND("16",GERAL[[#This Row],[ODS]])),"NÃO","SIM")</f>
        <v>SIM</v>
      </c>
      <c r="AA1888" s="2" t="str">
        <f>IF(ISERR(FIND("17",GERAL[[#This Row],[ODS]])),"NÃO","SIM")</f>
        <v>NÃO</v>
      </c>
      <c r="AB1888" s="1">
        <v>73.426012965829415</v>
      </c>
      <c r="AC1888" s="1">
        <v>81.185439497963017</v>
      </c>
      <c r="AD1888" s="1">
        <v>77.159888755356533</v>
      </c>
      <c r="AE1888" s="1">
        <v>80.519283602485345</v>
      </c>
      <c r="AF1888" s="1">
        <v>81.396946355802299</v>
      </c>
      <c r="AG1888" s="1" t="str">
        <f>GERAL[[#This Row],[SIGLA]]&amp;GERAL[[#This Row],[CÓD]]</f>
        <v>SCSP_SC</v>
      </c>
      <c r="AH1888" s="1">
        <f ca="1">VLOOKUP(GERAL[[#This Row],[REF_NOTA]],BASE_NOTAS[],7,FALSE)</f>
        <v>85.667457134361882</v>
      </c>
      <c r="AI1888" s="31">
        <f ca="1">IF(GERAL[[#This Row],[Nota 2025]]="",0,GERAL[[#This Row],[Nota 2026]]-GERAL[[#This Row],[Nota 2025]])</f>
        <v>4.2705107785595828</v>
      </c>
    </row>
    <row r="1889" spans="1:35" ht="17" x14ac:dyDescent="0.35">
      <c r="A1889" s="2" t="s">
        <v>181</v>
      </c>
      <c r="B1889" s="2" t="s">
        <v>186</v>
      </c>
      <c r="C1889" s="2" t="s">
        <v>217</v>
      </c>
      <c r="D1889" s="15" t="s">
        <v>65</v>
      </c>
      <c r="E1889" s="2" t="s">
        <v>134</v>
      </c>
      <c r="F1889" s="2" t="str">
        <f>VLOOKUP(GERAL[[#This Row],[CÓD]],SEALL,6,FALSE)</f>
        <v>SG</v>
      </c>
      <c r="G188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8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8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89" s="2" t="str">
        <f>VLOOKUP(GERAL[[#This Row],[CÓD]],SEALL,4,FALSE)</f>
        <v>10, 16</v>
      </c>
      <c r="K1889" s="2" t="str">
        <f>IF(ISERR(FIND("01",GERAL[[#This Row],[ODS]])),"NÃO","SIM")</f>
        <v>NÃO</v>
      </c>
      <c r="L1889" s="2" t="str">
        <f>IF(ISERR(FIND("02",GERAL[[#This Row],[ODS]])),"NÃO","SIM")</f>
        <v>NÃO</v>
      </c>
      <c r="M1889" s="2" t="str">
        <f>IF(ISERR(FIND("03",GERAL[[#This Row],[ODS]])),"NÃO","SIM")</f>
        <v>NÃO</v>
      </c>
      <c r="N1889" s="2" t="str">
        <f>IF(ISERR(FIND("04",GERAL[[#This Row],[ODS]])),"NÃO","SIM")</f>
        <v>NÃO</v>
      </c>
      <c r="O1889" s="2" t="str">
        <f>IF(ISERR(FIND("05",GERAL[[#This Row],[ODS]])),"NÃO","SIM")</f>
        <v>NÃO</v>
      </c>
      <c r="P1889" s="2" t="str">
        <f>IF(ISERR(FIND("06",GERAL[[#This Row],[ODS]])),"NÃO","SIM")</f>
        <v>NÃO</v>
      </c>
      <c r="Q1889" s="2" t="str">
        <f>IF(ISERR(FIND("07",GERAL[[#This Row],[ODS]])),"NÃO","SIM")</f>
        <v>NÃO</v>
      </c>
      <c r="R1889" s="2" t="str">
        <f>IF(ISERR(FIND("08",GERAL[[#This Row],[ODS]])),"NÃO","SIM")</f>
        <v>NÃO</v>
      </c>
      <c r="S1889" s="2" t="str">
        <f>IF(ISERR(FIND("09",GERAL[[#This Row],[ODS]])),"NÃO","SIM")</f>
        <v>NÃO</v>
      </c>
      <c r="T1889" s="2" t="str">
        <f>IF(ISERR(FIND("10",GERAL[[#This Row],[ODS]])),"NÃO","SIM")</f>
        <v>SIM</v>
      </c>
      <c r="U1889" s="2" t="str">
        <f>IF(ISERR(FIND("11",GERAL[[#This Row],[ODS]])),"NÃO","SIM")</f>
        <v>NÃO</v>
      </c>
      <c r="V1889" s="2" t="str">
        <f>IF(ISERR(FIND("12",GERAL[[#This Row],[ODS]])),"NÃO","SIM")</f>
        <v>NÃO</v>
      </c>
      <c r="W1889" s="2" t="str">
        <f>IF(ISERR(FIND("13",GERAL[[#This Row],[ODS]])),"NÃO","SIM")</f>
        <v>NÃO</v>
      </c>
      <c r="X1889" s="2" t="str">
        <f>IF(ISERR(FIND("14",GERAL[[#This Row],[ODS]])),"NÃO","SIM")</f>
        <v>NÃO</v>
      </c>
      <c r="Y1889" s="2" t="str">
        <f>IF(ISERR(FIND("15",GERAL[[#This Row],[ODS]])),"NÃO","SIM")</f>
        <v>NÃO</v>
      </c>
      <c r="Z1889" s="2" t="str">
        <f>IF(ISERR(FIND("16",GERAL[[#This Row],[ODS]])),"NÃO","SIM")</f>
        <v>SIM</v>
      </c>
      <c r="AA1889" s="2" t="str">
        <f>IF(ISERR(FIND("17",GERAL[[#This Row],[ODS]])),"NÃO","SIM")</f>
        <v>NÃO</v>
      </c>
      <c r="AB1889" s="1">
        <v>82.638922776424536</v>
      </c>
      <c r="AC1889" s="1">
        <v>88.152018543276583</v>
      </c>
      <c r="AD1889" s="1">
        <v>84.052145111076229</v>
      </c>
      <c r="AE1889" s="1">
        <v>83.600760860542835</v>
      </c>
      <c r="AF1889" s="1">
        <v>75.839369911189891</v>
      </c>
      <c r="AG1889" s="1" t="str">
        <f>GERAL[[#This Row],[SIGLA]]&amp;GERAL[[#This Row],[CÓD]]</f>
        <v>SPSP_SC</v>
      </c>
      <c r="AH1889" s="1">
        <f ca="1">VLOOKUP(GERAL[[#This Row],[REF_NOTA]],BASE_NOTAS[],7,FALSE)</f>
        <v>77.050447217283292</v>
      </c>
      <c r="AI1889" s="31">
        <f ca="1">IF(GERAL[[#This Row],[Nota 2025]]="",0,GERAL[[#This Row],[Nota 2026]]-GERAL[[#This Row],[Nota 2025]])</f>
        <v>1.2110773060934008</v>
      </c>
    </row>
    <row r="1890" spans="1:35" ht="17" x14ac:dyDescent="0.35">
      <c r="A1890" s="2" t="s">
        <v>180</v>
      </c>
      <c r="B1890" s="2" t="s">
        <v>206</v>
      </c>
      <c r="C1890" s="2" t="s">
        <v>217</v>
      </c>
      <c r="D1890" s="15" t="s">
        <v>65</v>
      </c>
      <c r="E1890" s="2" t="s">
        <v>134</v>
      </c>
      <c r="F1890" s="2" t="str">
        <f>VLOOKUP(GERAL[[#This Row],[CÓD]],SEALL,6,FALSE)</f>
        <v>SG</v>
      </c>
      <c r="G189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9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9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90" s="2" t="str">
        <f>VLOOKUP(GERAL[[#This Row],[CÓD]],SEALL,4,FALSE)</f>
        <v>10, 16</v>
      </c>
      <c r="K1890" s="2" t="str">
        <f>IF(ISERR(FIND("01",GERAL[[#This Row],[ODS]])),"NÃO","SIM")</f>
        <v>NÃO</v>
      </c>
      <c r="L1890" s="2" t="str">
        <f>IF(ISERR(FIND("02",GERAL[[#This Row],[ODS]])),"NÃO","SIM")</f>
        <v>NÃO</v>
      </c>
      <c r="M1890" s="2" t="str">
        <f>IF(ISERR(FIND("03",GERAL[[#This Row],[ODS]])),"NÃO","SIM")</f>
        <v>NÃO</v>
      </c>
      <c r="N1890" s="2" t="str">
        <f>IF(ISERR(FIND("04",GERAL[[#This Row],[ODS]])),"NÃO","SIM")</f>
        <v>NÃO</v>
      </c>
      <c r="O1890" s="2" t="str">
        <f>IF(ISERR(FIND("05",GERAL[[#This Row],[ODS]])),"NÃO","SIM")</f>
        <v>NÃO</v>
      </c>
      <c r="P1890" s="2" t="str">
        <f>IF(ISERR(FIND("06",GERAL[[#This Row],[ODS]])),"NÃO","SIM")</f>
        <v>NÃO</v>
      </c>
      <c r="Q1890" s="2" t="str">
        <f>IF(ISERR(FIND("07",GERAL[[#This Row],[ODS]])),"NÃO","SIM")</f>
        <v>NÃO</v>
      </c>
      <c r="R1890" s="2" t="str">
        <f>IF(ISERR(FIND("08",GERAL[[#This Row],[ODS]])),"NÃO","SIM")</f>
        <v>NÃO</v>
      </c>
      <c r="S1890" s="2" t="str">
        <f>IF(ISERR(FIND("09",GERAL[[#This Row],[ODS]])),"NÃO","SIM")</f>
        <v>NÃO</v>
      </c>
      <c r="T1890" s="2" t="str">
        <f>IF(ISERR(FIND("10",GERAL[[#This Row],[ODS]])),"NÃO","SIM")</f>
        <v>SIM</v>
      </c>
      <c r="U1890" s="2" t="str">
        <f>IF(ISERR(FIND("11",GERAL[[#This Row],[ODS]])),"NÃO","SIM")</f>
        <v>NÃO</v>
      </c>
      <c r="V1890" s="2" t="str">
        <f>IF(ISERR(FIND("12",GERAL[[#This Row],[ODS]])),"NÃO","SIM")</f>
        <v>NÃO</v>
      </c>
      <c r="W1890" s="2" t="str">
        <f>IF(ISERR(FIND("13",GERAL[[#This Row],[ODS]])),"NÃO","SIM")</f>
        <v>NÃO</v>
      </c>
      <c r="X1890" s="2" t="str">
        <f>IF(ISERR(FIND("14",GERAL[[#This Row],[ODS]])),"NÃO","SIM")</f>
        <v>NÃO</v>
      </c>
      <c r="Y1890" s="2" t="str">
        <f>IF(ISERR(FIND("15",GERAL[[#This Row],[ODS]])),"NÃO","SIM")</f>
        <v>NÃO</v>
      </c>
      <c r="Z1890" s="2" t="str">
        <f>IF(ISERR(FIND("16",GERAL[[#This Row],[ODS]])),"NÃO","SIM")</f>
        <v>SIM</v>
      </c>
      <c r="AA1890" s="2" t="str">
        <f>IF(ISERR(FIND("17",GERAL[[#This Row],[ODS]])),"NÃO","SIM")</f>
        <v>NÃO</v>
      </c>
      <c r="AB1890" s="1">
        <v>0</v>
      </c>
      <c r="AC1890" s="1">
        <v>0</v>
      </c>
      <c r="AD1890" s="1">
        <v>0</v>
      </c>
      <c r="AE1890" s="1">
        <v>0</v>
      </c>
      <c r="AF1890" s="1">
        <v>30.113785446590668</v>
      </c>
      <c r="AG1890" s="1" t="str">
        <f>GERAL[[#This Row],[SIGLA]]&amp;GERAL[[#This Row],[CÓD]]</f>
        <v>SESP_SC</v>
      </c>
      <c r="AH1890" s="1">
        <f ca="1">VLOOKUP(GERAL[[#This Row],[REF_NOTA]],BASE_NOTAS[],7,FALSE)</f>
        <v>27.542056369769128</v>
      </c>
      <c r="AI1890" s="31">
        <f ca="1">IF(GERAL[[#This Row],[Nota 2025]]="",0,GERAL[[#This Row],[Nota 2026]]-GERAL[[#This Row],[Nota 2025]])</f>
        <v>-2.5717290768215406</v>
      </c>
    </row>
    <row r="1891" spans="1:35" ht="17" x14ac:dyDescent="0.35">
      <c r="A1891" s="2" t="s">
        <v>182</v>
      </c>
      <c r="B1891" s="2" t="s">
        <v>185</v>
      </c>
      <c r="C1891" s="2" t="s">
        <v>217</v>
      </c>
      <c r="D1891" s="15" t="s">
        <v>65</v>
      </c>
      <c r="E1891" s="2" t="s">
        <v>134</v>
      </c>
      <c r="F1891" s="2" t="str">
        <f>VLOOKUP(GERAL[[#This Row],[CÓD]],SEALL,6,FALSE)</f>
        <v>SG</v>
      </c>
      <c r="G189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9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9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91" s="2" t="str">
        <f>VLOOKUP(GERAL[[#This Row],[CÓD]],SEALL,4,FALSE)</f>
        <v>10, 16</v>
      </c>
      <c r="K1891" s="2" t="str">
        <f>IF(ISERR(FIND("01",GERAL[[#This Row],[ODS]])),"NÃO","SIM")</f>
        <v>NÃO</v>
      </c>
      <c r="L1891" s="2" t="str">
        <f>IF(ISERR(FIND("02",GERAL[[#This Row],[ODS]])),"NÃO","SIM")</f>
        <v>NÃO</v>
      </c>
      <c r="M1891" s="2" t="str">
        <f>IF(ISERR(FIND("03",GERAL[[#This Row],[ODS]])),"NÃO","SIM")</f>
        <v>NÃO</v>
      </c>
      <c r="N1891" s="2" t="str">
        <f>IF(ISERR(FIND("04",GERAL[[#This Row],[ODS]])),"NÃO","SIM")</f>
        <v>NÃO</v>
      </c>
      <c r="O1891" s="2" t="str">
        <f>IF(ISERR(FIND("05",GERAL[[#This Row],[ODS]])),"NÃO","SIM")</f>
        <v>NÃO</v>
      </c>
      <c r="P1891" s="2" t="str">
        <f>IF(ISERR(FIND("06",GERAL[[#This Row],[ODS]])),"NÃO","SIM")</f>
        <v>NÃO</v>
      </c>
      <c r="Q1891" s="2" t="str">
        <f>IF(ISERR(FIND("07",GERAL[[#This Row],[ODS]])),"NÃO","SIM")</f>
        <v>NÃO</v>
      </c>
      <c r="R1891" s="2" t="str">
        <f>IF(ISERR(FIND("08",GERAL[[#This Row],[ODS]])),"NÃO","SIM")</f>
        <v>NÃO</v>
      </c>
      <c r="S1891" s="2" t="str">
        <f>IF(ISERR(FIND("09",GERAL[[#This Row],[ODS]])),"NÃO","SIM")</f>
        <v>NÃO</v>
      </c>
      <c r="T1891" s="2" t="str">
        <f>IF(ISERR(FIND("10",GERAL[[#This Row],[ODS]])),"NÃO","SIM")</f>
        <v>SIM</v>
      </c>
      <c r="U1891" s="2" t="str">
        <f>IF(ISERR(FIND("11",GERAL[[#This Row],[ODS]])),"NÃO","SIM")</f>
        <v>NÃO</v>
      </c>
      <c r="V1891" s="2" t="str">
        <f>IF(ISERR(FIND("12",GERAL[[#This Row],[ODS]])),"NÃO","SIM")</f>
        <v>NÃO</v>
      </c>
      <c r="W1891" s="2" t="str">
        <f>IF(ISERR(FIND("13",GERAL[[#This Row],[ODS]])),"NÃO","SIM")</f>
        <v>NÃO</v>
      </c>
      <c r="X1891" s="2" t="str">
        <f>IF(ISERR(FIND("14",GERAL[[#This Row],[ODS]])),"NÃO","SIM")</f>
        <v>NÃO</v>
      </c>
      <c r="Y1891" s="2" t="str">
        <f>IF(ISERR(FIND("15",GERAL[[#This Row],[ODS]])),"NÃO","SIM")</f>
        <v>NÃO</v>
      </c>
      <c r="Z1891" s="2" t="str">
        <f>IF(ISERR(FIND("16",GERAL[[#This Row],[ODS]])),"NÃO","SIM")</f>
        <v>SIM</v>
      </c>
      <c r="AA1891" s="2" t="str">
        <f>IF(ISERR(FIND("17",GERAL[[#This Row],[ODS]])),"NÃO","SIM")</f>
        <v>NÃO</v>
      </c>
      <c r="AB1891" s="1">
        <v>41.889758495103912</v>
      </c>
      <c r="AC1891" s="1">
        <v>56.956202226207836</v>
      </c>
      <c r="AD1891" s="1">
        <v>56.17276923416977</v>
      </c>
      <c r="AE1891" s="1">
        <v>50.798286379895522</v>
      </c>
      <c r="AF1891" s="1">
        <v>28.579086072632492</v>
      </c>
      <c r="AG1891" s="1" t="str">
        <f>GERAL[[#This Row],[SIGLA]]&amp;GERAL[[#This Row],[CÓD]]</f>
        <v>TOSP_SC</v>
      </c>
      <c r="AH1891" s="1">
        <f ca="1">VLOOKUP(GERAL[[#This Row],[REF_NOTA]],BASE_NOTAS[],7,FALSE)</f>
        <v>36.625312105876397</v>
      </c>
      <c r="AI1891" s="31">
        <f ca="1">IF(GERAL[[#This Row],[Nota 2025]]="",0,GERAL[[#This Row],[Nota 2026]]-GERAL[[#This Row],[Nota 2025]])</f>
        <v>8.0462260332439044</v>
      </c>
    </row>
    <row r="1892" spans="1:35" ht="17" x14ac:dyDescent="0.35">
      <c r="A1892" s="2" t="s">
        <v>0</v>
      </c>
      <c r="B1892" s="2" t="s">
        <v>156</v>
      </c>
      <c r="C1892" s="2" t="s">
        <v>217</v>
      </c>
      <c r="D1892" s="15" t="s">
        <v>70</v>
      </c>
      <c r="E1892" s="2" t="s">
        <v>139</v>
      </c>
      <c r="F1892" s="2" t="str">
        <f>VLOOKUP(GERAL[[#This Row],[CÓD]],SEALL,6,FALSE)</f>
        <v>SG</v>
      </c>
      <c r="G189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9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9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92" s="2">
        <f>VLOOKUP(GERAL[[#This Row],[CÓD]],SEALL,4,FALSE)</f>
        <v>16</v>
      </c>
      <c r="K1892" s="2" t="str">
        <f>IF(ISERR(FIND("01",GERAL[[#This Row],[ODS]])),"NÃO","SIM")</f>
        <v>NÃO</v>
      </c>
      <c r="L1892" s="2" t="str">
        <f>IF(ISERR(FIND("02",GERAL[[#This Row],[ODS]])),"NÃO","SIM")</f>
        <v>NÃO</v>
      </c>
      <c r="M1892" s="2" t="str">
        <f>IF(ISERR(FIND("03",GERAL[[#This Row],[ODS]])),"NÃO","SIM")</f>
        <v>NÃO</v>
      </c>
      <c r="N1892" s="2" t="str">
        <f>IF(ISERR(FIND("04",GERAL[[#This Row],[ODS]])),"NÃO","SIM")</f>
        <v>NÃO</v>
      </c>
      <c r="O1892" s="2" t="str">
        <f>IF(ISERR(FIND("05",GERAL[[#This Row],[ODS]])),"NÃO","SIM")</f>
        <v>NÃO</v>
      </c>
      <c r="P1892" s="2" t="str">
        <f>IF(ISERR(FIND("06",GERAL[[#This Row],[ODS]])),"NÃO","SIM")</f>
        <v>NÃO</v>
      </c>
      <c r="Q1892" s="2" t="str">
        <f>IF(ISERR(FIND("07",GERAL[[#This Row],[ODS]])),"NÃO","SIM")</f>
        <v>NÃO</v>
      </c>
      <c r="R1892" s="2" t="str">
        <f>IF(ISERR(FIND("08",GERAL[[#This Row],[ODS]])),"NÃO","SIM")</f>
        <v>NÃO</v>
      </c>
      <c r="S1892" s="2" t="str">
        <f>IF(ISERR(FIND("09",GERAL[[#This Row],[ODS]])),"NÃO","SIM")</f>
        <v>NÃO</v>
      </c>
      <c r="T1892" s="2" t="str">
        <f>IF(ISERR(FIND("10",GERAL[[#This Row],[ODS]])),"NÃO","SIM")</f>
        <v>NÃO</v>
      </c>
      <c r="U1892" s="2" t="str">
        <f>IF(ISERR(FIND("11",GERAL[[#This Row],[ODS]])),"NÃO","SIM")</f>
        <v>NÃO</v>
      </c>
      <c r="V1892" s="2" t="str">
        <f>IF(ISERR(FIND("12",GERAL[[#This Row],[ODS]])),"NÃO","SIM")</f>
        <v>NÃO</v>
      </c>
      <c r="W1892" s="2" t="str">
        <f>IF(ISERR(FIND("13",GERAL[[#This Row],[ODS]])),"NÃO","SIM")</f>
        <v>NÃO</v>
      </c>
      <c r="X1892" s="2" t="str">
        <f>IF(ISERR(FIND("14",GERAL[[#This Row],[ODS]])),"NÃO","SIM")</f>
        <v>NÃO</v>
      </c>
      <c r="Y1892" s="2" t="str">
        <f>IF(ISERR(FIND("15",GERAL[[#This Row],[ODS]])),"NÃO","SIM")</f>
        <v>NÃO</v>
      </c>
      <c r="Z1892" s="2" t="str">
        <f>IF(ISERR(FIND("16",GERAL[[#This Row],[ODS]])),"NÃO","SIM")</f>
        <v>SIM</v>
      </c>
      <c r="AA1892" s="2" t="str">
        <f>IF(ISERR(FIND("17",GERAL[[#This Row],[ODS]])),"NÃO","SIM")</f>
        <v>NÃO</v>
      </c>
      <c r="AB1892" s="1">
        <v>34.094319498044968</v>
      </c>
      <c r="AC1892" s="1">
        <v>71.01072026543406</v>
      </c>
      <c r="AD1892" s="1">
        <v>52.229641191416349</v>
      </c>
      <c r="AE1892" s="1">
        <v>71.092679268544572</v>
      </c>
      <c r="AF1892" s="1">
        <v>67.054147487289924</v>
      </c>
      <c r="AG1892" s="1" t="str">
        <f>GERAL[[#This Row],[SIGLA]]&amp;GERAL[[#This Row],[CÓD]]</f>
        <v>ACSP_SG</v>
      </c>
      <c r="AH1892" s="1">
        <f ca="1">VLOOKUP(GERAL[[#This Row],[REF_NOTA]],BASE_NOTAS[],7,FALSE)</f>
        <v>59.921572839980172</v>
      </c>
      <c r="AI1892" s="31">
        <f ca="1">IF(GERAL[[#This Row],[Nota 2025]]="",0,GERAL[[#This Row],[Nota 2026]]-GERAL[[#This Row],[Nota 2025]])</f>
        <v>-7.1325746473097524</v>
      </c>
    </row>
    <row r="1893" spans="1:35" ht="17" x14ac:dyDescent="0.35">
      <c r="A1893" s="2" t="s">
        <v>1</v>
      </c>
      <c r="B1893" s="2" t="s">
        <v>157</v>
      </c>
      <c r="C1893" s="2" t="s">
        <v>217</v>
      </c>
      <c r="D1893" s="15" t="s">
        <v>70</v>
      </c>
      <c r="E1893" s="2" t="s">
        <v>139</v>
      </c>
      <c r="F1893" s="2" t="str">
        <f>VLOOKUP(GERAL[[#This Row],[CÓD]],SEALL,6,FALSE)</f>
        <v>SG</v>
      </c>
      <c r="G189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9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9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93" s="2">
        <f>VLOOKUP(GERAL[[#This Row],[CÓD]],SEALL,4,FALSE)</f>
        <v>16</v>
      </c>
      <c r="K1893" s="2" t="str">
        <f>IF(ISERR(FIND("01",GERAL[[#This Row],[ODS]])),"NÃO","SIM")</f>
        <v>NÃO</v>
      </c>
      <c r="L1893" s="2" t="str">
        <f>IF(ISERR(FIND("02",GERAL[[#This Row],[ODS]])),"NÃO","SIM")</f>
        <v>NÃO</v>
      </c>
      <c r="M1893" s="2" t="str">
        <f>IF(ISERR(FIND("03",GERAL[[#This Row],[ODS]])),"NÃO","SIM")</f>
        <v>NÃO</v>
      </c>
      <c r="N1893" s="2" t="str">
        <f>IF(ISERR(FIND("04",GERAL[[#This Row],[ODS]])),"NÃO","SIM")</f>
        <v>NÃO</v>
      </c>
      <c r="O1893" s="2" t="str">
        <f>IF(ISERR(FIND("05",GERAL[[#This Row],[ODS]])),"NÃO","SIM")</f>
        <v>NÃO</v>
      </c>
      <c r="P1893" s="2" t="str">
        <f>IF(ISERR(FIND("06",GERAL[[#This Row],[ODS]])),"NÃO","SIM")</f>
        <v>NÃO</v>
      </c>
      <c r="Q1893" s="2" t="str">
        <f>IF(ISERR(FIND("07",GERAL[[#This Row],[ODS]])),"NÃO","SIM")</f>
        <v>NÃO</v>
      </c>
      <c r="R1893" s="2" t="str">
        <f>IF(ISERR(FIND("08",GERAL[[#This Row],[ODS]])),"NÃO","SIM")</f>
        <v>NÃO</v>
      </c>
      <c r="S1893" s="2" t="str">
        <f>IF(ISERR(FIND("09",GERAL[[#This Row],[ODS]])),"NÃO","SIM")</f>
        <v>NÃO</v>
      </c>
      <c r="T1893" s="2" t="str">
        <f>IF(ISERR(FIND("10",GERAL[[#This Row],[ODS]])),"NÃO","SIM")</f>
        <v>NÃO</v>
      </c>
      <c r="U1893" s="2" t="str">
        <f>IF(ISERR(FIND("11",GERAL[[#This Row],[ODS]])),"NÃO","SIM")</f>
        <v>NÃO</v>
      </c>
      <c r="V1893" s="2" t="str">
        <f>IF(ISERR(FIND("12",GERAL[[#This Row],[ODS]])),"NÃO","SIM")</f>
        <v>NÃO</v>
      </c>
      <c r="W1893" s="2" t="str">
        <f>IF(ISERR(FIND("13",GERAL[[#This Row],[ODS]])),"NÃO","SIM")</f>
        <v>NÃO</v>
      </c>
      <c r="X1893" s="2" t="str">
        <f>IF(ISERR(FIND("14",GERAL[[#This Row],[ODS]])),"NÃO","SIM")</f>
        <v>NÃO</v>
      </c>
      <c r="Y1893" s="2" t="str">
        <f>IF(ISERR(FIND("15",GERAL[[#This Row],[ODS]])),"NÃO","SIM")</f>
        <v>NÃO</v>
      </c>
      <c r="Z1893" s="2" t="str">
        <f>IF(ISERR(FIND("16",GERAL[[#This Row],[ODS]])),"NÃO","SIM")</f>
        <v>SIM</v>
      </c>
      <c r="AA1893" s="2" t="str">
        <f>IF(ISERR(FIND("17",GERAL[[#This Row],[ODS]])),"NÃO","SIM")</f>
        <v>NÃO</v>
      </c>
      <c r="AB1893" s="1">
        <v>21.796497778988822</v>
      </c>
      <c r="AC1893" s="1">
        <v>47.943472301477506</v>
      </c>
      <c r="AD1893" s="1">
        <v>30.014608555130138</v>
      </c>
      <c r="AE1893" s="1">
        <v>50.613902295390815</v>
      </c>
      <c r="AF1893" s="1">
        <v>26.147306893935664</v>
      </c>
      <c r="AG1893" s="1" t="str">
        <f>GERAL[[#This Row],[SIGLA]]&amp;GERAL[[#This Row],[CÓD]]</f>
        <v>ALSP_SG</v>
      </c>
      <c r="AH1893" s="1">
        <f ca="1">VLOOKUP(GERAL[[#This Row],[REF_NOTA]],BASE_NOTAS[],7,FALSE)</f>
        <v>27.000751515126822</v>
      </c>
      <c r="AI1893" s="31">
        <f ca="1">IF(GERAL[[#This Row],[Nota 2025]]="",0,GERAL[[#This Row],[Nota 2026]]-GERAL[[#This Row],[Nota 2025]])</f>
        <v>0.8534446211911586</v>
      </c>
    </row>
    <row r="1894" spans="1:35" ht="17" x14ac:dyDescent="0.35">
      <c r="A1894" s="2" t="s">
        <v>159</v>
      </c>
      <c r="B1894" s="2" t="s">
        <v>184</v>
      </c>
      <c r="C1894" s="2" t="s">
        <v>217</v>
      </c>
      <c r="D1894" s="15" t="s">
        <v>70</v>
      </c>
      <c r="E1894" s="2" t="s">
        <v>139</v>
      </c>
      <c r="F1894" s="2" t="str">
        <f>VLOOKUP(GERAL[[#This Row],[CÓD]],SEALL,6,FALSE)</f>
        <v>SG</v>
      </c>
      <c r="G189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9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9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94" s="2">
        <f>VLOOKUP(GERAL[[#This Row],[CÓD]],SEALL,4,FALSE)</f>
        <v>16</v>
      </c>
      <c r="K1894" s="2" t="str">
        <f>IF(ISERR(FIND("01",GERAL[[#This Row],[ODS]])),"NÃO","SIM")</f>
        <v>NÃO</v>
      </c>
      <c r="L1894" s="2" t="str">
        <f>IF(ISERR(FIND("02",GERAL[[#This Row],[ODS]])),"NÃO","SIM")</f>
        <v>NÃO</v>
      </c>
      <c r="M1894" s="2" t="str">
        <f>IF(ISERR(FIND("03",GERAL[[#This Row],[ODS]])),"NÃO","SIM")</f>
        <v>NÃO</v>
      </c>
      <c r="N1894" s="2" t="str">
        <f>IF(ISERR(FIND("04",GERAL[[#This Row],[ODS]])),"NÃO","SIM")</f>
        <v>NÃO</v>
      </c>
      <c r="O1894" s="2" t="str">
        <f>IF(ISERR(FIND("05",GERAL[[#This Row],[ODS]])),"NÃO","SIM")</f>
        <v>NÃO</v>
      </c>
      <c r="P1894" s="2" t="str">
        <f>IF(ISERR(FIND("06",GERAL[[#This Row],[ODS]])),"NÃO","SIM")</f>
        <v>NÃO</v>
      </c>
      <c r="Q1894" s="2" t="str">
        <f>IF(ISERR(FIND("07",GERAL[[#This Row],[ODS]])),"NÃO","SIM")</f>
        <v>NÃO</v>
      </c>
      <c r="R1894" s="2" t="str">
        <f>IF(ISERR(FIND("08",GERAL[[#This Row],[ODS]])),"NÃO","SIM")</f>
        <v>NÃO</v>
      </c>
      <c r="S1894" s="2" t="str">
        <f>IF(ISERR(FIND("09",GERAL[[#This Row],[ODS]])),"NÃO","SIM")</f>
        <v>NÃO</v>
      </c>
      <c r="T1894" s="2" t="str">
        <f>IF(ISERR(FIND("10",GERAL[[#This Row],[ODS]])),"NÃO","SIM")</f>
        <v>NÃO</v>
      </c>
      <c r="U1894" s="2" t="str">
        <f>IF(ISERR(FIND("11",GERAL[[#This Row],[ODS]])),"NÃO","SIM")</f>
        <v>NÃO</v>
      </c>
      <c r="V1894" s="2" t="str">
        <f>IF(ISERR(FIND("12",GERAL[[#This Row],[ODS]])),"NÃO","SIM")</f>
        <v>NÃO</v>
      </c>
      <c r="W1894" s="2" t="str">
        <f>IF(ISERR(FIND("13",GERAL[[#This Row],[ODS]])),"NÃO","SIM")</f>
        <v>NÃO</v>
      </c>
      <c r="X1894" s="2" t="str">
        <f>IF(ISERR(FIND("14",GERAL[[#This Row],[ODS]])),"NÃO","SIM")</f>
        <v>NÃO</v>
      </c>
      <c r="Y1894" s="2" t="str">
        <f>IF(ISERR(FIND("15",GERAL[[#This Row],[ODS]])),"NÃO","SIM")</f>
        <v>NÃO</v>
      </c>
      <c r="Z1894" s="2" t="str">
        <f>IF(ISERR(FIND("16",GERAL[[#This Row],[ODS]])),"NÃO","SIM")</f>
        <v>SIM</v>
      </c>
      <c r="AA1894" s="2" t="str">
        <f>IF(ISERR(FIND("17",GERAL[[#This Row],[ODS]])),"NÃO","SIM")</f>
        <v>NÃO</v>
      </c>
      <c r="AB1894" s="1">
        <v>9.8442436860501772</v>
      </c>
      <c r="AC1894" s="1">
        <v>0</v>
      </c>
      <c r="AD1894" s="1">
        <v>0</v>
      </c>
      <c r="AE1894" s="1">
        <v>0</v>
      </c>
      <c r="AF1894" s="1">
        <v>0</v>
      </c>
      <c r="AG1894" s="1" t="str">
        <f>GERAL[[#This Row],[SIGLA]]&amp;GERAL[[#This Row],[CÓD]]</f>
        <v>APSP_SG</v>
      </c>
      <c r="AH1894" s="1">
        <f ca="1">VLOOKUP(GERAL[[#This Row],[REF_NOTA]],BASE_NOTAS[],7,FALSE)</f>
        <v>0</v>
      </c>
      <c r="AI1894" s="31">
        <f ca="1">IF(GERAL[[#This Row],[Nota 2025]]="",0,GERAL[[#This Row],[Nota 2026]]-GERAL[[#This Row],[Nota 2025]])</f>
        <v>0</v>
      </c>
    </row>
    <row r="1895" spans="1:35" ht="17" x14ac:dyDescent="0.35">
      <c r="A1895" s="2" t="s">
        <v>155</v>
      </c>
      <c r="B1895" s="2" t="s">
        <v>158</v>
      </c>
      <c r="C1895" s="2" t="s">
        <v>217</v>
      </c>
      <c r="D1895" s="15" t="s">
        <v>70</v>
      </c>
      <c r="E1895" s="2" t="s">
        <v>139</v>
      </c>
      <c r="F1895" s="2" t="str">
        <f>VLOOKUP(GERAL[[#This Row],[CÓD]],SEALL,6,FALSE)</f>
        <v>SG</v>
      </c>
      <c r="G189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9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9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95" s="2">
        <f>VLOOKUP(GERAL[[#This Row],[CÓD]],SEALL,4,FALSE)</f>
        <v>16</v>
      </c>
      <c r="K1895" s="2" t="str">
        <f>IF(ISERR(FIND("01",GERAL[[#This Row],[ODS]])),"NÃO","SIM")</f>
        <v>NÃO</v>
      </c>
      <c r="L1895" s="2" t="str">
        <f>IF(ISERR(FIND("02",GERAL[[#This Row],[ODS]])),"NÃO","SIM")</f>
        <v>NÃO</v>
      </c>
      <c r="M1895" s="2" t="str">
        <f>IF(ISERR(FIND("03",GERAL[[#This Row],[ODS]])),"NÃO","SIM")</f>
        <v>NÃO</v>
      </c>
      <c r="N1895" s="2" t="str">
        <f>IF(ISERR(FIND("04",GERAL[[#This Row],[ODS]])),"NÃO","SIM")</f>
        <v>NÃO</v>
      </c>
      <c r="O1895" s="2" t="str">
        <f>IF(ISERR(FIND("05",GERAL[[#This Row],[ODS]])),"NÃO","SIM")</f>
        <v>NÃO</v>
      </c>
      <c r="P1895" s="2" t="str">
        <f>IF(ISERR(FIND("06",GERAL[[#This Row],[ODS]])),"NÃO","SIM")</f>
        <v>NÃO</v>
      </c>
      <c r="Q1895" s="2" t="str">
        <f>IF(ISERR(FIND("07",GERAL[[#This Row],[ODS]])),"NÃO","SIM")</f>
        <v>NÃO</v>
      </c>
      <c r="R1895" s="2" t="str">
        <f>IF(ISERR(FIND("08",GERAL[[#This Row],[ODS]])),"NÃO","SIM")</f>
        <v>NÃO</v>
      </c>
      <c r="S1895" s="2" t="str">
        <f>IF(ISERR(FIND("09",GERAL[[#This Row],[ODS]])),"NÃO","SIM")</f>
        <v>NÃO</v>
      </c>
      <c r="T1895" s="2" t="str">
        <f>IF(ISERR(FIND("10",GERAL[[#This Row],[ODS]])),"NÃO","SIM")</f>
        <v>NÃO</v>
      </c>
      <c r="U1895" s="2" t="str">
        <f>IF(ISERR(FIND("11",GERAL[[#This Row],[ODS]])),"NÃO","SIM")</f>
        <v>NÃO</v>
      </c>
      <c r="V1895" s="2" t="str">
        <f>IF(ISERR(FIND("12",GERAL[[#This Row],[ODS]])),"NÃO","SIM")</f>
        <v>NÃO</v>
      </c>
      <c r="W1895" s="2" t="str">
        <f>IF(ISERR(FIND("13",GERAL[[#This Row],[ODS]])),"NÃO","SIM")</f>
        <v>NÃO</v>
      </c>
      <c r="X1895" s="2" t="str">
        <f>IF(ISERR(FIND("14",GERAL[[#This Row],[ODS]])),"NÃO","SIM")</f>
        <v>NÃO</v>
      </c>
      <c r="Y1895" s="2" t="str">
        <f>IF(ISERR(FIND("15",GERAL[[#This Row],[ODS]])),"NÃO","SIM")</f>
        <v>NÃO</v>
      </c>
      <c r="Z1895" s="2" t="str">
        <f>IF(ISERR(FIND("16",GERAL[[#This Row],[ODS]])),"NÃO","SIM")</f>
        <v>SIM</v>
      </c>
      <c r="AA1895" s="2" t="str">
        <f>IF(ISERR(FIND("17",GERAL[[#This Row],[ODS]])),"NÃO","SIM")</f>
        <v>NÃO</v>
      </c>
      <c r="AB1895" s="1">
        <v>51.60222546370283</v>
      </c>
      <c r="AC1895" s="1">
        <v>31.949015419035703</v>
      </c>
      <c r="AD1895" s="1">
        <v>27.821719622771298</v>
      </c>
      <c r="AE1895" s="1">
        <v>55.204485948526461</v>
      </c>
      <c r="AF1895" s="1">
        <v>47.903653415766648</v>
      </c>
      <c r="AG1895" s="1" t="str">
        <f>GERAL[[#This Row],[SIGLA]]&amp;GERAL[[#This Row],[CÓD]]</f>
        <v>AMSP_SG</v>
      </c>
      <c r="AH1895" s="1">
        <f ca="1">VLOOKUP(GERAL[[#This Row],[REF_NOTA]],BASE_NOTAS[],7,FALSE)</f>
        <v>68.821338441190164</v>
      </c>
      <c r="AI1895" s="31">
        <f ca="1">IF(GERAL[[#This Row],[Nota 2025]]="",0,GERAL[[#This Row],[Nota 2026]]-GERAL[[#This Row],[Nota 2025]])</f>
        <v>20.917685025423516</v>
      </c>
    </row>
    <row r="1896" spans="1:35" ht="17" x14ac:dyDescent="0.35">
      <c r="A1896" s="2" t="s">
        <v>160</v>
      </c>
      <c r="B1896" s="2" t="s">
        <v>187</v>
      </c>
      <c r="C1896" s="2" t="s">
        <v>217</v>
      </c>
      <c r="D1896" s="15" t="s">
        <v>70</v>
      </c>
      <c r="E1896" s="2" t="s">
        <v>139</v>
      </c>
      <c r="F1896" s="2" t="str">
        <f>VLOOKUP(GERAL[[#This Row],[CÓD]],SEALL,6,FALSE)</f>
        <v>SG</v>
      </c>
      <c r="G189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9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9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96" s="2">
        <f>VLOOKUP(GERAL[[#This Row],[CÓD]],SEALL,4,FALSE)</f>
        <v>16</v>
      </c>
      <c r="K1896" s="2" t="str">
        <f>IF(ISERR(FIND("01",GERAL[[#This Row],[ODS]])),"NÃO","SIM")</f>
        <v>NÃO</v>
      </c>
      <c r="L1896" s="2" t="str">
        <f>IF(ISERR(FIND("02",GERAL[[#This Row],[ODS]])),"NÃO","SIM")</f>
        <v>NÃO</v>
      </c>
      <c r="M1896" s="2" t="str">
        <f>IF(ISERR(FIND("03",GERAL[[#This Row],[ODS]])),"NÃO","SIM")</f>
        <v>NÃO</v>
      </c>
      <c r="N1896" s="2" t="str">
        <f>IF(ISERR(FIND("04",GERAL[[#This Row],[ODS]])),"NÃO","SIM")</f>
        <v>NÃO</v>
      </c>
      <c r="O1896" s="2" t="str">
        <f>IF(ISERR(FIND("05",GERAL[[#This Row],[ODS]])),"NÃO","SIM")</f>
        <v>NÃO</v>
      </c>
      <c r="P1896" s="2" t="str">
        <f>IF(ISERR(FIND("06",GERAL[[#This Row],[ODS]])),"NÃO","SIM")</f>
        <v>NÃO</v>
      </c>
      <c r="Q1896" s="2" t="str">
        <f>IF(ISERR(FIND("07",GERAL[[#This Row],[ODS]])),"NÃO","SIM")</f>
        <v>NÃO</v>
      </c>
      <c r="R1896" s="2" t="str">
        <f>IF(ISERR(FIND("08",GERAL[[#This Row],[ODS]])),"NÃO","SIM")</f>
        <v>NÃO</v>
      </c>
      <c r="S1896" s="2" t="str">
        <f>IF(ISERR(FIND("09",GERAL[[#This Row],[ODS]])),"NÃO","SIM")</f>
        <v>NÃO</v>
      </c>
      <c r="T1896" s="2" t="str">
        <f>IF(ISERR(FIND("10",GERAL[[#This Row],[ODS]])),"NÃO","SIM")</f>
        <v>NÃO</v>
      </c>
      <c r="U1896" s="2" t="str">
        <f>IF(ISERR(FIND("11",GERAL[[#This Row],[ODS]])),"NÃO","SIM")</f>
        <v>NÃO</v>
      </c>
      <c r="V1896" s="2" t="str">
        <f>IF(ISERR(FIND("12",GERAL[[#This Row],[ODS]])),"NÃO","SIM")</f>
        <v>NÃO</v>
      </c>
      <c r="W1896" s="2" t="str">
        <f>IF(ISERR(FIND("13",GERAL[[#This Row],[ODS]])),"NÃO","SIM")</f>
        <v>NÃO</v>
      </c>
      <c r="X1896" s="2" t="str">
        <f>IF(ISERR(FIND("14",GERAL[[#This Row],[ODS]])),"NÃO","SIM")</f>
        <v>NÃO</v>
      </c>
      <c r="Y1896" s="2" t="str">
        <f>IF(ISERR(FIND("15",GERAL[[#This Row],[ODS]])),"NÃO","SIM")</f>
        <v>NÃO</v>
      </c>
      <c r="Z1896" s="2" t="str">
        <f>IF(ISERR(FIND("16",GERAL[[#This Row],[ODS]])),"NÃO","SIM")</f>
        <v>SIM</v>
      </c>
      <c r="AA1896" s="2" t="str">
        <f>IF(ISERR(FIND("17",GERAL[[#This Row],[ODS]])),"NÃO","SIM")</f>
        <v>NÃO</v>
      </c>
      <c r="AB1896" s="1">
        <v>0.91642818347918364</v>
      </c>
      <c r="AC1896" s="1">
        <v>19.259883223853905</v>
      </c>
      <c r="AD1896" s="1">
        <v>8.2369608557652896</v>
      </c>
      <c r="AE1896" s="1">
        <v>37.693886620102958</v>
      </c>
      <c r="AF1896" s="1">
        <v>12.036064765714428</v>
      </c>
      <c r="AG1896" s="1" t="str">
        <f>GERAL[[#This Row],[SIGLA]]&amp;GERAL[[#This Row],[CÓD]]</f>
        <v>BASP_SG</v>
      </c>
      <c r="AH1896" s="1">
        <f ca="1">VLOOKUP(GERAL[[#This Row],[REF_NOTA]],BASE_NOTAS[],7,FALSE)</f>
        <v>16.389797313164252</v>
      </c>
      <c r="AI1896" s="31">
        <f ca="1">IF(GERAL[[#This Row],[Nota 2025]]="",0,GERAL[[#This Row],[Nota 2026]]-GERAL[[#This Row],[Nota 2025]])</f>
        <v>4.3537325474498232</v>
      </c>
    </row>
    <row r="1897" spans="1:35" ht="17" x14ac:dyDescent="0.35">
      <c r="A1897" s="2" t="s">
        <v>161</v>
      </c>
      <c r="B1897" s="2" t="s">
        <v>188</v>
      </c>
      <c r="C1897" s="2" t="s">
        <v>217</v>
      </c>
      <c r="D1897" s="15" t="s">
        <v>70</v>
      </c>
      <c r="E1897" s="2" t="s">
        <v>139</v>
      </c>
      <c r="F1897" s="2" t="str">
        <f>VLOOKUP(GERAL[[#This Row],[CÓD]],SEALL,6,FALSE)</f>
        <v>SG</v>
      </c>
      <c r="G189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9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9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97" s="2">
        <f>VLOOKUP(GERAL[[#This Row],[CÓD]],SEALL,4,FALSE)</f>
        <v>16</v>
      </c>
      <c r="K1897" s="2" t="str">
        <f>IF(ISERR(FIND("01",GERAL[[#This Row],[ODS]])),"NÃO","SIM")</f>
        <v>NÃO</v>
      </c>
      <c r="L1897" s="2" t="str">
        <f>IF(ISERR(FIND("02",GERAL[[#This Row],[ODS]])),"NÃO","SIM")</f>
        <v>NÃO</v>
      </c>
      <c r="M1897" s="2" t="str">
        <f>IF(ISERR(FIND("03",GERAL[[#This Row],[ODS]])),"NÃO","SIM")</f>
        <v>NÃO</v>
      </c>
      <c r="N1897" s="2" t="str">
        <f>IF(ISERR(FIND("04",GERAL[[#This Row],[ODS]])),"NÃO","SIM")</f>
        <v>NÃO</v>
      </c>
      <c r="O1897" s="2" t="str">
        <f>IF(ISERR(FIND("05",GERAL[[#This Row],[ODS]])),"NÃO","SIM")</f>
        <v>NÃO</v>
      </c>
      <c r="P1897" s="2" t="str">
        <f>IF(ISERR(FIND("06",GERAL[[#This Row],[ODS]])),"NÃO","SIM")</f>
        <v>NÃO</v>
      </c>
      <c r="Q1897" s="2" t="str">
        <f>IF(ISERR(FIND("07",GERAL[[#This Row],[ODS]])),"NÃO","SIM")</f>
        <v>NÃO</v>
      </c>
      <c r="R1897" s="2" t="str">
        <f>IF(ISERR(FIND("08",GERAL[[#This Row],[ODS]])),"NÃO","SIM")</f>
        <v>NÃO</v>
      </c>
      <c r="S1897" s="2" t="str">
        <f>IF(ISERR(FIND("09",GERAL[[#This Row],[ODS]])),"NÃO","SIM")</f>
        <v>NÃO</v>
      </c>
      <c r="T1897" s="2" t="str">
        <f>IF(ISERR(FIND("10",GERAL[[#This Row],[ODS]])),"NÃO","SIM")</f>
        <v>NÃO</v>
      </c>
      <c r="U1897" s="2" t="str">
        <f>IF(ISERR(FIND("11",GERAL[[#This Row],[ODS]])),"NÃO","SIM")</f>
        <v>NÃO</v>
      </c>
      <c r="V1897" s="2" t="str">
        <f>IF(ISERR(FIND("12",GERAL[[#This Row],[ODS]])),"NÃO","SIM")</f>
        <v>NÃO</v>
      </c>
      <c r="W1897" s="2" t="str">
        <f>IF(ISERR(FIND("13",GERAL[[#This Row],[ODS]])),"NÃO","SIM")</f>
        <v>NÃO</v>
      </c>
      <c r="X1897" s="2" t="str">
        <f>IF(ISERR(FIND("14",GERAL[[#This Row],[ODS]])),"NÃO","SIM")</f>
        <v>NÃO</v>
      </c>
      <c r="Y1897" s="2" t="str">
        <f>IF(ISERR(FIND("15",GERAL[[#This Row],[ODS]])),"NÃO","SIM")</f>
        <v>NÃO</v>
      </c>
      <c r="Z1897" s="2" t="str">
        <f>IF(ISERR(FIND("16",GERAL[[#This Row],[ODS]])),"NÃO","SIM")</f>
        <v>SIM</v>
      </c>
      <c r="AA1897" s="2" t="str">
        <f>IF(ISERR(FIND("17",GERAL[[#This Row],[ODS]])),"NÃO","SIM")</f>
        <v>NÃO</v>
      </c>
      <c r="AB1897" s="1">
        <v>0</v>
      </c>
      <c r="AC1897" s="1">
        <v>36.567766493182894</v>
      </c>
      <c r="AD1897" s="1">
        <v>35.704217106123437</v>
      </c>
      <c r="AE1897" s="1">
        <v>55.625570516709168</v>
      </c>
      <c r="AF1897" s="1">
        <v>20.423697049854056</v>
      </c>
      <c r="AG1897" s="1" t="str">
        <f>GERAL[[#This Row],[SIGLA]]&amp;GERAL[[#This Row],[CÓD]]</f>
        <v>CESP_SG</v>
      </c>
      <c r="AH1897" s="1">
        <f ca="1">VLOOKUP(GERAL[[#This Row],[REF_NOTA]],BASE_NOTAS[],7,FALSE)</f>
        <v>22.296657769631096</v>
      </c>
      <c r="AI1897" s="31">
        <f ca="1">IF(GERAL[[#This Row],[Nota 2025]]="",0,GERAL[[#This Row],[Nota 2026]]-GERAL[[#This Row],[Nota 2025]])</f>
        <v>1.8729607197770406</v>
      </c>
    </row>
    <row r="1898" spans="1:35" ht="17" x14ac:dyDescent="0.35">
      <c r="A1898" s="2" t="s">
        <v>162</v>
      </c>
      <c r="B1898" s="2" t="s">
        <v>189</v>
      </c>
      <c r="C1898" s="2" t="s">
        <v>217</v>
      </c>
      <c r="D1898" s="15" t="s">
        <v>70</v>
      </c>
      <c r="E1898" s="2" t="s">
        <v>139</v>
      </c>
      <c r="F1898" s="2" t="str">
        <f>VLOOKUP(GERAL[[#This Row],[CÓD]],SEALL,6,FALSE)</f>
        <v>SG</v>
      </c>
      <c r="G189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9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9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98" s="2">
        <f>VLOOKUP(GERAL[[#This Row],[CÓD]],SEALL,4,FALSE)</f>
        <v>16</v>
      </c>
      <c r="K1898" s="2" t="str">
        <f>IF(ISERR(FIND("01",GERAL[[#This Row],[ODS]])),"NÃO","SIM")</f>
        <v>NÃO</v>
      </c>
      <c r="L1898" s="2" t="str">
        <f>IF(ISERR(FIND("02",GERAL[[#This Row],[ODS]])),"NÃO","SIM")</f>
        <v>NÃO</v>
      </c>
      <c r="M1898" s="2" t="str">
        <f>IF(ISERR(FIND("03",GERAL[[#This Row],[ODS]])),"NÃO","SIM")</f>
        <v>NÃO</v>
      </c>
      <c r="N1898" s="2" t="str">
        <f>IF(ISERR(FIND("04",GERAL[[#This Row],[ODS]])),"NÃO","SIM")</f>
        <v>NÃO</v>
      </c>
      <c r="O1898" s="2" t="str">
        <f>IF(ISERR(FIND("05",GERAL[[#This Row],[ODS]])),"NÃO","SIM")</f>
        <v>NÃO</v>
      </c>
      <c r="P1898" s="2" t="str">
        <f>IF(ISERR(FIND("06",GERAL[[#This Row],[ODS]])),"NÃO","SIM")</f>
        <v>NÃO</v>
      </c>
      <c r="Q1898" s="2" t="str">
        <f>IF(ISERR(FIND("07",GERAL[[#This Row],[ODS]])),"NÃO","SIM")</f>
        <v>NÃO</v>
      </c>
      <c r="R1898" s="2" t="str">
        <f>IF(ISERR(FIND("08",GERAL[[#This Row],[ODS]])),"NÃO","SIM")</f>
        <v>NÃO</v>
      </c>
      <c r="S1898" s="2" t="str">
        <f>IF(ISERR(FIND("09",GERAL[[#This Row],[ODS]])),"NÃO","SIM")</f>
        <v>NÃO</v>
      </c>
      <c r="T1898" s="2" t="str">
        <f>IF(ISERR(FIND("10",GERAL[[#This Row],[ODS]])),"NÃO","SIM")</f>
        <v>NÃO</v>
      </c>
      <c r="U1898" s="2" t="str">
        <f>IF(ISERR(FIND("11",GERAL[[#This Row],[ODS]])),"NÃO","SIM")</f>
        <v>NÃO</v>
      </c>
      <c r="V1898" s="2" t="str">
        <f>IF(ISERR(FIND("12",GERAL[[#This Row],[ODS]])),"NÃO","SIM")</f>
        <v>NÃO</v>
      </c>
      <c r="W1898" s="2" t="str">
        <f>IF(ISERR(FIND("13",GERAL[[#This Row],[ODS]])),"NÃO","SIM")</f>
        <v>NÃO</v>
      </c>
      <c r="X1898" s="2" t="str">
        <f>IF(ISERR(FIND("14",GERAL[[#This Row],[ODS]])),"NÃO","SIM")</f>
        <v>NÃO</v>
      </c>
      <c r="Y1898" s="2" t="str">
        <f>IF(ISERR(FIND("15",GERAL[[#This Row],[ODS]])),"NÃO","SIM")</f>
        <v>NÃO</v>
      </c>
      <c r="Z1898" s="2" t="str">
        <f>IF(ISERR(FIND("16",GERAL[[#This Row],[ODS]])),"NÃO","SIM")</f>
        <v>SIM</v>
      </c>
      <c r="AA1898" s="2" t="str">
        <f>IF(ISERR(FIND("17",GERAL[[#This Row],[ODS]])),"NÃO","SIM")</f>
        <v>NÃO</v>
      </c>
      <c r="AB1898" s="1">
        <v>85.674756009233008</v>
      </c>
      <c r="AC1898" s="1">
        <v>92.693491672493366</v>
      </c>
      <c r="AD1898" s="1">
        <v>93.170487414326459</v>
      </c>
      <c r="AE1898" s="1">
        <v>94.72983141901436</v>
      </c>
      <c r="AF1898" s="1">
        <v>97.94579308212694</v>
      </c>
      <c r="AG1898" s="1" t="str">
        <f>GERAL[[#This Row],[SIGLA]]&amp;GERAL[[#This Row],[CÓD]]</f>
        <v>DFSP_SG</v>
      </c>
      <c r="AH1898" s="1">
        <f ca="1">VLOOKUP(GERAL[[#This Row],[REF_NOTA]],BASE_NOTAS[],7,FALSE)</f>
        <v>94.33405142241304</v>
      </c>
      <c r="AI1898" s="31">
        <f ca="1">IF(GERAL[[#This Row],[Nota 2025]]="",0,GERAL[[#This Row],[Nota 2026]]-GERAL[[#This Row],[Nota 2025]])</f>
        <v>-3.6117416597138998</v>
      </c>
    </row>
    <row r="1899" spans="1:35" ht="17" x14ac:dyDescent="0.35">
      <c r="A1899" s="2" t="s">
        <v>163</v>
      </c>
      <c r="B1899" s="2" t="s">
        <v>183</v>
      </c>
      <c r="C1899" s="2" t="s">
        <v>217</v>
      </c>
      <c r="D1899" s="15" t="s">
        <v>70</v>
      </c>
      <c r="E1899" s="2" t="s">
        <v>139</v>
      </c>
      <c r="F1899" s="2" t="str">
        <f>VLOOKUP(GERAL[[#This Row],[CÓD]],SEALL,6,FALSE)</f>
        <v>SG</v>
      </c>
      <c r="G189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89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89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899" s="2">
        <f>VLOOKUP(GERAL[[#This Row],[CÓD]],SEALL,4,FALSE)</f>
        <v>16</v>
      </c>
      <c r="K1899" s="2" t="str">
        <f>IF(ISERR(FIND("01",GERAL[[#This Row],[ODS]])),"NÃO","SIM")</f>
        <v>NÃO</v>
      </c>
      <c r="L1899" s="2" t="str">
        <f>IF(ISERR(FIND("02",GERAL[[#This Row],[ODS]])),"NÃO","SIM")</f>
        <v>NÃO</v>
      </c>
      <c r="M1899" s="2" t="str">
        <f>IF(ISERR(FIND("03",GERAL[[#This Row],[ODS]])),"NÃO","SIM")</f>
        <v>NÃO</v>
      </c>
      <c r="N1899" s="2" t="str">
        <f>IF(ISERR(FIND("04",GERAL[[#This Row],[ODS]])),"NÃO","SIM")</f>
        <v>NÃO</v>
      </c>
      <c r="O1899" s="2" t="str">
        <f>IF(ISERR(FIND("05",GERAL[[#This Row],[ODS]])),"NÃO","SIM")</f>
        <v>NÃO</v>
      </c>
      <c r="P1899" s="2" t="str">
        <f>IF(ISERR(FIND("06",GERAL[[#This Row],[ODS]])),"NÃO","SIM")</f>
        <v>NÃO</v>
      </c>
      <c r="Q1899" s="2" t="str">
        <f>IF(ISERR(FIND("07",GERAL[[#This Row],[ODS]])),"NÃO","SIM")</f>
        <v>NÃO</v>
      </c>
      <c r="R1899" s="2" t="str">
        <f>IF(ISERR(FIND("08",GERAL[[#This Row],[ODS]])),"NÃO","SIM")</f>
        <v>NÃO</v>
      </c>
      <c r="S1899" s="2" t="str">
        <f>IF(ISERR(FIND("09",GERAL[[#This Row],[ODS]])),"NÃO","SIM")</f>
        <v>NÃO</v>
      </c>
      <c r="T1899" s="2" t="str">
        <f>IF(ISERR(FIND("10",GERAL[[#This Row],[ODS]])),"NÃO","SIM")</f>
        <v>NÃO</v>
      </c>
      <c r="U1899" s="2" t="str">
        <f>IF(ISERR(FIND("11",GERAL[[#This Row],[ODS]])),"NÃO","SIM")</f>
        <v>NÃO</v>
      </c>
      <c r="V1899" s="2" t="str">
        <f>IF(ISERR(FIND("12",GERAL[[#This Row],[ODS]])),"NÃO","SIM")</f>
        <v>NÃO</v>
      </c>
      <c r="W1899" s="2" t="str">
        <f>IF(ISERR(FIND("13",GERAL[[#This Row],[ODS]])),"NÃO","SIM")</f>
        <v>NÃO</v>
      </c>
      <c r="X1899" s="2" t="str">
        <f>IF(ISERR(FIND("14",GERAL[[#This Row],[ODS]])),"NÃO","SIM")</f>
        <v>NÃO</v>
      </c>
      <c r="Y1899" s="2" t="str">
        <f>IF(ISERR(FIND("15",GERAL[[#This Row],[ODS]])),"NÃO","SIM")</f>
        <v>NÃO</v>
      </c>
      <c r="Z1899" s="2" t="str">
        <f>IF(ISERR(FIND("16",GERAL[[#This Row],[ODS]])),"NÃO","SIM")</f>
        <v>SIM</v>
      </c>
      <c r="AA1899" s="2" t="str">
        <f>IF(ISERR(FIND("17",GERAL[[#This Row],[ODS]])),"NÃO","SIM")</f>
        <v>NÃO</v>
      </c>
      <c r="AB1899" s="1">
        <v>42.770033521080094</v>
      </c>
      <c r="AC1899" s="1">
        <v>55.631886203773341</v>
      </c>
      <c r="AD1899" s="1">
        <v>50.533963208300975</v>
      </c>
      <c r="AE1899" s="1">
        <v>66.656593695231578</v>
      </c>
      <c r="AF1899" s="1">
        <v>57.404531141644362</v>
      </c>
      <c r="AG1899" s="1" t="str">
        <f>GERAL[[#This Row],[SIGLA]]&amp;GERAL[[#This Row],[CÓD]]</f>
        <v>ESSP_SG</v>
      </c>
      <c r="AH1899" s="1">
        <f ca="1">VLOOKUP(GERAL[[#This Row],[REF_NOTA]],BASE_NOTAS[],7,FALSE)</f>
        <v>58.831559857511266</v>
      </c>
      <c r="AI1899" s="31">
        <f ca="1">IF(GERAL[[#This Row],[Nota 2025]]="",0,GERAL[[#This Row],[Nota 2026]]-GERAL[[#This Row],[Nota 2025]])</f>
        <v>1.4270287158669035</v>
      </c>
    </row>
    <row r="1900" spans="1:35" ht="17" x14ac:dyDescent="0.35">
      <c r="A1900" s="2" t="s">
        <v>164</v>
      </c>
      <c r="B1900" s="2" t="s">
        <v>190</v>
      </c>
      <c r="C1900" s="2" t="s">
        <v>217</v>
      </c>
      <c r="D1900" s="15" t="s">
        <v>70</v>
      </c>
      <c r="E1900" s="2" t="s">
        <v>139</v>
      </c>
      <c r="F1900" s="2" t="str">
        <f>VLOOKUP(GERAL[[#This Row],[CÓD]],SEALL,6,FALSE)</f>
        <v>SG</v>
      </c>
      <c r="G190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0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0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00" s="2">
        <f>VLOOKUP(GERAL[[#This Row],[CÓD]],SEALL,4,FALSE)</f>
        <v>16</v>
      </c>
      <c r="K1900" s="2" t="str">
        <f>IF(ISERR(FIND("01",GERAL[[#This Row],[ODS]])),"NÃO","SIM")</f>
        <v>NÃO</v>
      </c>
      <c r="L1900" s="2" t="str">
        <f>IF(ISERR(FIND("02",GERAL[[#This Row],[ODS]])),"NÃO","SIM")</f>
        <v>NÃO</v>
      </c>
      <c r="M1900" s="2" t="str">
        <f>IF(ISERR(FIND("03",GERAL[[#This Row],[ODS]])),"NÃO","SIM")</f>
        <v>NÃO</v>
      </c>
      <c r="N1900" s="2" t="str">
        <f>IF(ISERR(FIND("04",GERAL[[#This Row],[ODS]])),"NÃO","SIM")</f>
        <v>NÃO</v>
      </c>
      <c r="O1900" s="2" t="str">
        <f>IF(ISERR(FIND("05",GERAL[[#This Row],[ODS]])),"NÃO","SIM")</f>
        <v>NÃO</v>
      </c>
      <c r="P1900" s="2" t="str">
        <f>IF(ISERR(FIND("06",GERAL[[#This Row],[ODS]])),"NÃO","SIM")</f>
        <v>NÃO</v>
      </c>
      <c r="Q1900" s="2" t="str">
        <f>IF(ISERR(FIND("07",GERAL[[#This Row],[ODS]])),"NÃO","SIM")</f>
        <v>NÃO</v>
      </c>
      <c r="R1900" s="2" t="str">
        <f>IF(ISERR(FIND("08",GERAL[[#This Row],[ODS]])),"NÃO","SIM")</f>
        <v>NÃO</v>
      </c>
      <c r="S1900" s="2" t="str">
        <f>IF(ISERR(FIND("09",GERAL[[#This Row],[ODS]])),"NÃO","SIM")</f>
        <v>NÃO</v>
      </c>
      <c r="T1900" s="2" t="str">
        <f>IF(ISERR(FIND("10",GERAL[[#This Row],[ODS]])),"NÃO","SIM")</f>
        <v>NÃO</v>
      </c>
      <c r="U1900" s="2" t="str">
        <f>IF(ISERR(FIND("11",GERAL[[#This Row],[ODS]])),"NÃO","SIM")</f>
        <v>NÃO</v>
      </c>
      <c r="V1900" s="2" t="str">
        <f>IF(ISERR(FIND("12",GERAL[[#This Row],[ODS]])),"NÃO","SIM")</f>
        <v>NÃO</v>
      </c>
      <c r="W1900" s="2" t="str">
        <f>IF(ISERR(FIND("13",GERAL[[#This Row],[ODS]])),"NÃO","SIM")</f>
        <v>NÃO</v>
      </c>
      <c r="X1900" s="2" t="str">
        <f>IF(ISERR(FIND("14",GERAL[[#This Row],[ODS]])),"NÃO","SIM")</f>
        <v>NÃO</v>
      </c>
      <c r="Y1900" s="2" t="str">
        <f>IF(ISERR(FIND("15",GERAL[[#This Row],[ODS]])),"NÃO","SIM")</f>
        <v>NÃO</v>
      </c>
      <c r="Z1900" s="2" t="str">
        <f>IF(ISERR(FIND("16",GERAL[[#This Row],[ODS]])),"NÃO","SIM")</f>
        <v>SIM</v>
      </c>
      <c r="AA1900" s="2" t="str">
        <f>IF(ISERR(FIND("17",GERAL[[#This Row],[ODS]])),"NÃO","SIM")</f>
        <v>NÃO</v>
      </c>
      <c r="AB1900" s="1">
        <v>40.731177116806606</v>
      </c>
      <c r="AC1900" s="1">
        <v>60.276515049161247</v>
      </c>
      <c r="AD1900" s="1">
        <v>60.1114515082227</v>
      </c>
      <c r="AE1900" s="1">
        <v>75.940341188162606</v>
      </c>
      <c r="AF1900" s="1">
        <v>71.293573454854112</v>
      </c>
      <c r="AG1900" s="1" t="str">
        <f>GERAL[[#This Row],[SIGLA]]&amp;GERAL[[#This Row],[CÓD]]</f>
        <v>GOSP_SG</v>
      </c>
      <c r="AH1900" s="1">
        <f ca="1">VLOOKUP(GERAL[[#This Row],[REF_NOTA]],BASE_NOTAS[],7,FALSE)</f>
        <v>74.625617286730431</v>
      </c>
      <c r="AI1900" s="31">
        <f ca="1">IF(GERAL[[#This Row],[Nota 2025]]="",0,GERAL[[#This Row],[Nota 2026]]-GERAL[[#This Row],[Nota 2025]])</f>
        <v>3.3320438318763195</v>
      </c>
    </row>
    <row r="1901" spans="1:35" ht="17" x14ac:dyDescent="0.35">
      <c r="A1901" s="2" t="s">
        <v>165</v>
      </c>
      <c r="B1901" s="2" t="s">
        <v>191</v>
      </c>
      <c r="C1901" s="2" t="s">
        <v>217</v>
      </c>
      <c r="D1901" s="15" t="s">
        <v>70</v>
      </c>
      <c r="E1901" s="2" t="s">
        <v>139</v>
      </c>
      <c r="F1901" s="2" t="str">
        <f>VLOOKUP(GERAL[[#This Row],[CÓD]],SEALL,6,FALSE)</f>
        <v>SG</v>
      </c>
      <c r="G190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0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0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01" s="2">
        <f>VLOOKUP(GERAL[[#This Row],[CÓD]],SEALL,4,FALSE)</f>
        <v>16</v>
      </c>
      <c r="K1901" s="2" t="str">
        <f>IF(ISERR(FIND("01",GERAL[[#This Row],[ODS]])),"NÃO","SIM")</f>
        <v>NÃO</v>
      </c>
      <c r="L1901" s="2" t="str">
        <f>IF(ISERR(FIND("02",GERAL[[#This Row],[ODS]])),"NÃO","SIM")</f>
        <v>NÃO</v>
      </c>
      <c r="M1901" s="2" t="str">
        <f>IF(ISERR(FIND("03",GERAL[[#This Row],[ODS]])),"NÃO","SIM")</f>
        <v>NÃO</v>
      </c>
      <c r="N1901" s="2" t="str">
        <f>IF(ISERR(FIND("04",GERAL[[#This Row],[ODS]])),"NÃO","SIM")</f>
        <v>NÃO</v>
      </c>
      <c r="O1901" s="2" t="str">
        <f>IF(ISERR(FIND("05",GERAL[[#This Row],[ODS]])),"NÃO","SIM")</f>
        <v>NÃO</v>
      </c>
      <c r="P1901" s="2" t="str">
        <f>IF(ISERR(FIND("06",GERAL[[#This Row],[ODS]])),"NÃO","SIM")</f>
        <v>NÃO</v>
      </c>
      <c r="Q1901" s="2" t="str">
        <f>IF(ISERR(FIND("07",GERAL[[#This Row],[ODS]])),"NÃO","SIM")</f>
        <v>NÃO</v>
      </c>
      <c r="R1901" s="2" t="str">
        <f>IF(ISERR(FIND("08",GERAL[[#This Row],[ODS]])),"NÃO","SIM")</f>
        <v>NÃO</v>
      </c>
      <c r="S1901" s="2" t="str">
        <f>IF(ISERR(FIND("09",GERAL[[#This Row],[ODS]])),"NÃO","SIM")</f>
        <v>NÃO</v>
      </c>
      <c r="T1901" s="2" t="str">
        <f>IF(ISERR(FIND("10",GERAL[[#This Row],[ODS]])),"NÃO","SIM")</f>
        <v>NÃO</v>
      </c>
      <c r="U1901" s="2" t="str">
        <f>IF(ISERR(FIND("11",GERAL[[#This Row],[ODS]])),"NÃO","SIM")</f>
        <v>NÃO</v>
      </c>
      <c r="V1901" s="2" t="str">
        <f>IF(ISERR(FIND("12",GERAL[[#This Row],[ODS]])),"NÃO","SIM")</f>
        <v>NÃO</v>
      </c>
      <c r="W1901" s="2" t="str">
        <f>IF(ISERR(FIND("13",GERAL[[#This Row],[ODS]])),"NÃO","SIM")</f>
        <v>NÃO</v>
      </c>
      <c r="X1901" s="2" t="str">
        <f>IF(ISERR(FIND("14",GERAL[[#This Row],[ODS]])),"NÃO","SIM")</f>
        <v>NÃO</v>
      </c>
      <c r="Y1901" s="2" t="str">
        <f>IF(ISERR(FIND("15",GERAL[[#This Row],[ODS]])),"NÃO","SIM")</f>
        <v>NÃO</v>
      </c>
      <c r="Z1901" s="2" t="str">
        <f>IF(ISERR(FIND("16",GERAL[[#This Row],[ODS]])),"NÃO","SIM")</f>
        <v>SIM</v>
      </c>
      <c r="AA1901" s="2" t="str">
        <f>IF(ISERR(FIND("17",GERAL[[#This Row],[ODS]])),"NÃO","SIM")</f>
        <v>NÃO</v>
      </c>
      <c r="AB1901" s="1">
        <v>45.474639947192131</v>
      </c>
      <c r="AC1901" s="1">
        <v>55.591055530792183</v>
      </c>
      <c r="AD1901" s="1">
        <v>53.543236302849294</v>
      </c>
      <c r="AE1901" s="1">
        <v>67.460548985452547</v>
      </c>
      <c r="AF1901" s="1">
        <v>39.867213027757273</v>
      </c>
      <c r="AG1901" s="1" t="str">
        <f>GERAL[[#This Row],[SIGLA]]&amp;GERAL[[#This Row],[CÓD]]</f>
        <v>MASP_SG</v>
      </c>
      <c r="AH1901" s="1">
        <f ca="1">VLOOKUP(GERAL[[#This Row],[REF_NOTA]],BASE_NOTAS[],7,FALSE)</f>
        <v>36.823480867624106</v>
      </c>
      <c r="AI1901" s="31">
        <f ca="1">IF(GERAL[[#This Row],[Nota 2025]]="",0,GERAL[[#This Row],[Nota 2026]]-GERAL[[#This Row],[Nota 2025]])</f>
        <v>-3.0437321601331675</v>
      </c>
    </row>
    <row r="1902" spans="1:35" ht="17" x14ac:dyDescent="0.35">
      <c r="A1902" s="2" t="s">
        <v>168</v>
      </c>
      <c r="B1902" s="2" t="s">
        <v>195</v>
      </c>
      <c r="C1902" s="2" t="s">
        <v>217</v>
      </c>
      <c r="D1902" s="15" t="s">
        <v>70</v>
      </c>
      <c r="E1902" s="2" t="s">
        <v>139</v>
      </c>
      <c r="F1902" s="2" t="str">
        <f>VLOOKUP(GERAL[[#This Row],[CÓD]],SEALL,6,FALSE)</f>
        <v>SG</v>
      </c>
      <c r="G190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0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0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02" s="2">
        <f>VLOOKUP(GERAL[[#This Row],[CÓD]],SEALL,4,FALSE)</f>
        <v>16</v>
      </c>
      <c r="K1902" s="2" t="str">
        <f>IF(ISERR(FIND("01",GERAL[[#This Row],[ODS]])),"NÃO","SIM")</f>
        <v>NÃO</v>
      </c>
      <c r="L1902" s="2" t="str">
        <f>IF(ISERR(FIND("02",GERAL[[#This Row],[ODS]])),"NÃO","SIM")</f>
        <v>NÃO</v>
      </c>
      <c r="M1902" s="2" t="str">
        <f>IF(ISERR(FIND("03",GERAL[[#This Row],[ODS]])),"NÃO","SIM")</f>
        <v>NÃO</v>
      </c>
      <c r="N1902" s="2" t="str">
        <f>IF(ISERR(FIND("04",GERAL[[#This Row],[ODS]])),"NÃO","SIM")</f>
        <v>NÃO</v>
      </c>
      <c r="O1902" s="2" t="str">
        <f>IF(ISERR(FIND("05",GERAL[[#This Row],[ODS]])),"NÃO","SIM")</f>
        <v>NÃO</v>
      </c>
      <c r="P1902" s="2" t="str">
        <f>IF(ISERR(FIND("06",GERAL[[#This Row],[ODS]])),"NÃO","SIM")</f>
        <v>NÃO</v>
      </c>
      <c r="Q1902" s="2" t="str">
        <f>IF(ISERR(FIND("07",GERAL[[#This Row],[ODS]])),"NÃO","SIM")</f>
        <v>NÃO</v>
      </c>
      <c r="R1902" s="2" t="str">
        <f>IF(ISERR(FIND("08",GERAL[[#This Row],[ODS]])),"NÃO","SIM")</f>
        <v>NÃO</v>
      </c>
      <c r="S1902" s="2" t="str">
        <f>IF(ISERR(FIND("09",GERAL[[#This Row],[ODS]])),"NÃO","SIM")</f>
        <v>NÃO</v>
      </c>
      <c r="T1902" s="2" t="str">
        <f>IF(ISERR(FIND("10",GERAL[[#This Row],[ODS]])),"NÃO","SIM")</f>
        <v>NÃO</v>
      </c>
      <c r="U1902" s="2" t="str">
        <f>IF(ISERR(FIND("11",GERAL[[#This Row],[ODS]])),"NÃO","SIM")</f>
        <v>NÃO</v>
      </c>
      <c r="V1902" s="2" t="str">
        <f>IF(ISERR(FIND("12",GERAL[[#This Row],[ODS]])),"NÃO","SIM")</f>
        <v>NÃO</v>
      </c>
      <c r="W1902" s="2" t="str">
        <f>IF(ISERR(FIND("13",GERAL[[#This Row],[ODS]])),"NÃO","SIM")</f>
        <v>NÃO</v>
      </c>
      <c r="X1902" s="2" t="str">
        <f>IF(ISERR(FIND("14",GERAL[[#This Row],[ODS]])),"NÃO","SIM")</f>
        <v>NÃO</v>
      </c>
      <c r="Y1902" s="2" t="str">
        <f>IF(ISERR(FIND("15",GERAL[[#This Row],[ODS]])),"NÃO","SIM")</f>
        <v>NÃO</v>
      </c>
      <c r="Z1902" s="2" t="str">
        <f>IF(ISERR(FIND("16",GERAL[[#This Row],[ODS]])),"NÃO","SIM")</f>
        <v>SIM</v>
      </c>
      <c r="AA1902" s="2" t="str">
        <f>IF(ISERR(FIND("17",GERAL[[#This Row],[ODS]])),"NÃO","SIM")</f>
        <v>NÃO</v>
      </c>
      <c r="AB1902" s="1">
        <v>47.162029391676398</v>
      </c>
      <c r="AC1902" s="1">
        <v>62.845662099380597</v>
      </c>
      <c r="AD1902" s="1">
        <v>50.461115930201061</v>
      </c>
      <c r="AE1902" s="1">
        <v>61.594966595226261</v>
      </c>
      <c r="AF1902" s="1">
        <v>41.489811963605327</v>
      </c>
      <c r="AG1902" s="1" t="str">
        <f>GERAL[[#This Row],[SIGLA]]&amp;GERAL[[#This Row],[CÓD]]</f>
        <v>MTSP_SG</v>
      </c>
      <c r="AH1902" s="1">
        <f ca="1">VLOOKUP(GERAL[[#This Row],[REF_NOTA]],BASE_NOTAS[],7,FALSE)</f>
        <v>56.313246186356672</v>
      </c>
      <c r="AI1902" s="31">
        <f ca="1">IF(GERAL[[#This Row],[Nota 2025]]="",0,GERAL[[#This Row],[Nota 2026]]-GERAL[[#This Row],[Nota 2025]])</f>
        <v>14.823434222751345</v>
      </c>
    </row>
    <row r="1903" spans="1:35" ht="17" x14ac:dyDescent="0.35">
      <c r="A1903" s="2" t="s">
        <v>167</v>
      </c>
      <c r="B1903" s="2" t="s">
        <v>193</v>
      </c>
      <c r="C1903" s="2" t="s">
        <v>217</v>
      </c>
      <c r="D1903" s="15" t="s">
        <v>70</v>
      </c>
      <c r="E1903" s="2" t="s">
        <v>139</v>
      </c>
      <c r="F1903" s="2" t="str">
        <f>VLOOKUP(GERAL[[#This Row],[CÓD]],SEALL,6,FALSE)</f>
        <v>SG</v>
      </c>
      <c r="G190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0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0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03" s="2">
        <f>VLOOKUP(GERAL[[#This Row],[CÓD]],SEALL,4,FALSE)</f>
        <v>16</v>
      </c>
      <c r="K1903" s="2" t="str">
        <f>IF(ISERR(FIND("01",GERAL[[#This Row],[ODS]])),"NÃO","SIM")</f>
        <v>NÃO</v>
      </c>
      <c r="L1903" s="2" t="str">
        <f>IF(ISERR(FIND("02",GERAL[[#This Row],[ODS]])),"NÃO","SIM")</f>
        <v>NÃO</v>
      </c>
      <c r="M1903" s="2" t="str">
        <f>IF(ISERR(FIND("03",GERAL[[#This Row],[ODS]])),"NÃO","SIM")</f>
        <v>NÃO</v>
      </c>
      <c r="N1903" s="2" t="str">
        <f>IF(ISERR(FIND("04",GERAL[[#This Row],[ODS]])),"NÃO","SIM")</f>
        <v>NÃO</v>
      </c>
      <c r="O1903" s="2" t="str">
        <f>IF(ISERR(FIND("05",GERAL[[#This Row],[ODS]])),"NÃO","SIM")</f>
        <v>NÃO</v>
      </c>
      <c r="P1903" s="2" t="str">
        <f>IF(ISERR(FIND("06",GERAL[[#This Row],[ODS]])),"NÃO","SIM")</f>
        <v>NÃO</v>
      </c>
      <c r="Q1903" s="2" t="str">
        <f>IF(ISERR(FIND("07",GERAL[[#This Row],[ODS]])),"NÃO","SIM")</f>
        <v>NÃO</v>
      </c>
      <c r="R1903" s="2" t="str">
        <f>IF(ISERR(FIND("08",GERAL[[#This Row],[ODS]])),"NÃO","SIM")</f>
        <v>NÃO</v>
      </c>
      <c r="S1903" s="2" t="str">
        <f>IF(ISERR(FIND("09",GERAL[[#This Row],[ODS]])),"NÃO","SIM")</f>
        <v>NÃO</v>
      </c>
      <c r="T1903" s="2" t="str">
        <f>IF(ISERR(FIND("10",GERAL[[#This Row],[ODS]])),"NÃO","SIM")</f>
        <v>NÃO</v>
      </c>
      <c r="U1903" s="2" t="str">
        <f>IF(ISERR(FIND("11",GERAL[[#This Row],[ODS]])),"NÃO","SIM")</f>
        <v>NÃO</v>
      </c>
      <c r="V1903" s="2" t="str">
        <f>IF(ISERR(FIND("12",GERAL[[#This Row],[ODS]])),"NÃO","SIM")</f>
        <v>NÃO</v>
      </c>
      <c r="W1903" s="2" t="str">
        <f>IF(ISERR(FIND("13",GERAL[[#This Row],[ODS]])),"NÃO","SIM")</f>
        <v>NÃO</v>
      </c>
      <c r="X1903" s="2" t="str">
        <f>IF(ISERR(FIND("14",GERAL[[#This Row],[ODS]])),"NÃO","SIM")</f>
        <v>NÃO</v>
      </c>
      <c r="Y1903" s="2" t="str">
        <f>IF(ISERR(FIND("15",GERAL[[#This Row],[ODS]])),"NÃO","SIM")</f>
        <v>NÃO</v>
      </c>
      <c r="Z1903" s="2" t="str">
        <f>IF(ISERR(FIND("16",GERAL[[#This Row],[ODS]])),"NÃO","SIM")</f>
        <v>SIM</v>
      </c>
      <c r="AA1903" s="2" t="str">
        <f>IF(ISERR(FIND("17",GERAL[[#This Row],[ODS]])),"NÃO","SIM")</f>
        <v>NÃO</v>
      </c>
      <c r="AB1903" s="1">
        <v>76.362070324211786</v>
      </c>
      <c r="AC1903" s="1">
        <v>71.938815143125581</v>
      </c>
      <c r="AD1903" s="1">
        <v>75.638298512662061</v>
      </c>
      <c r="AE1903" s="1">
        <v>77.393159230723569</v>
      </c>
      <c r="AF1903" s="1">
        <v>71.332297055862909</v>
      </c>
      <c r="AG1903" s="1" t="str">
        <f>GERAL[[#This Row],[SIGLA]]&amp;GERAL[[#This Row],[CÓD]]</f>
        <v>MSSP_SG</v>
      </c>
      <c r="AH1903" s="1">
        <f ca="1">VLOOKUP(GERAL[[#This Row],[REF_NOTA]],BASE_NOTAS[],7,FALSE)</f>
        <v>63.899593041277406</v>
      </c>
      <c r="AI1903" s="31">
        <f ca="1">IF(GERAL[[#This Row],[Nota 2025]]="",0,GERAL[[#This Row],[Nota 2026]]-GERAL[[#This Row],[Nota 2025]])</f>
        <v>-7.4327040145855037</v>
      </c>
    </row>
    <row r="1904" spans="1:35" ht="17" x14ac:dyDescent="0.35">
      <c r="A1904" s="2" t="s">
        <v>166</v>
      </c>
      <c r="B1904" s="2" t="s">
        <v>192</v>
      </c>
      <c r="C1904" s="2" t="s">
        <v>217</v>
      </c>
      <c r="D1904" s="15" t="s">
        <v>70</v>
      </c>
      <c r="E1904" s="2" t="s">
        <v>139</v>
      </c>
      <c r="F1904" s="2" t="str">
        <f>VLOOKUP(GERAL[[#This Row],[CÓD]],SEALL,6,FALSE)</f>
        <v>SG</v>
      </c>
      <c r="G190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0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0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04" s="2">
        <f>VLOOKUP(GERAL[[#This Row],[CÓD]],SEALL,4,FALSE)</f>
        <v>16</v>
      </c>
      <c r="K1904" s="2" t="str">
        <f>IF(ISERR(FIND("01",GERAL[[#This Row],[ODS]])),"NÃO","SIM")</f>
        <v>NÃO</v>
      </c>
      <c r="L1904" s="2" t="str">
        <f>IF(ISERR(FIND("02",GERAL[[#This Row],[ODS]])),"NÃO","SIM")</f>
        <v>NÃO</v>
      </c>
      <c r="M1904" s="2" t="str">
        <f>IF(ISERR(FIND("03",GERAL[[#This Row],[ODS]])),"NÃO","SIM")</f>
        <v>NÃO</v>
      </c>
      <c r="N1904" s="2" t="str">
        <f>IF(ISERR(FIND("04",GERAL[[#This Row],[ODS]])),"NÃO","SIM")</f>
        <v>NÃO</v>
      </c>
      <c r="O1904" s="2" t="str">
        <f>IF(ISERR(FIND("05",GERAL[[#This Row],[ODS]])),"NÃO","SIM")</f>
        <v>NÃO</v>
      </c>
      <c r="P1904" s="2" t="str">
        <f>IF(ISERR(FIND("06",GERAL[[#This Row],[ODS]])),"NÃO","SIM")</f>
        <v>NÃO</v>
      </c>
      <c r="Q1904" s="2" t="str">
        <f>IF(ISERR(FIND("07",GERAL[[#This Row],[ODS]])),"NÃO","SIM")</f>
        <v>NÃO</v>
      </c>
      <c r="R1904" s="2" t="str">
        <f>IF(ISERR(FIND("08",GERAL[[#This Row],[ODS]])),"NÃO","SIM")</f>
        <v>NÃO</v>
      </c>
      <c r="S1904" s="2" t="str">
        <f>IF(ISERR(FIND("09",GERAL[[#This Row],[ODS]])),"NÃO","SIM")</f>
        <v>NÃO</v>
      </c>
      <c r="T1904" s="2" t="str">
        <f>IF(ISERR(FIND("10",GERAL[[#This Row],[ODS]])),"NÃO","SIM")</f>
        <v>NÃO</v>
      </c>
      <c r="U1904" s="2" t="str">
        <f>IF(ISERR(FIND("11",GERAL[[#This Row],[ODS]])),"NÃO","SIM")</f>
        <v>NÃO</v>
      </c>
      <c r="V1904" s="2" t="str">
        <f>IF(ISERR(FIND("12",GERAL[[#This Row],[ODS]])),"NÃO","SIM")</f>
        <v>NÃO</v>
      </c>
      <c r="W1904" s="2" t="str">
        <f>IF(ISERR(FIND("13",GERAL[[#This Row],[ODS]])),"NÃO","SIM")</f>
        <v>NÃO</v>
      </c>
      <c r="X1904" s="2" t="str">
        <f>IF(ISERR(FIND("14",GERAL[[#This Row],[ODS]])),"NÃO","SIM")</f>
        <v>NÃO</v>
      </c>
      <c r="Y1904" s="2" t="str">
        <f>IF(ISERR(FIND("15",GERAL[[#This Row],[ODS]])),"NÃO","SIM")</f>
        <v>NÃO</v>
      </c>
      <c r="Z1904" s="2" t="str">
        <f>IF(ISERR(FIND("16",GERAL[[#This Row],[ODS]])),"NÃO","SIM")</f>
        <v>SIM</v>
      </c>
      <c r="AA1904" s="2" t="str">
        <f>IF(ISERR(FIND("17",GERAL[[#This Row],[ODS]])),"NÃO","SIM")</f>
        <v>NÃO</v>
      </c>
      <c r="AB1904" s="1">
        <v>90.025331806642555</v>
      </c>
      <c r="AC1904" s="1">
        <v>92.196697403153408</v>
      </c>
      <c r="AD1904" s="1">
        <v>90.058698371900945</v>
      </c>
      <c r="AE1904" s="1">
        <v>88.752848996901179</v>
      </c>
      <c r="AF1904" s="1">
        <v>81.278485479324573</v>
      </c>
      <c r="AG1904" s="1" t="str">
        <f>GERAL[[#This Row],[SIGLA]]&amp;GERAL[[#This Row],[CÓD]]</f>
        <v>MGSP_SG</v>
      </c>
      <c r="AH1904" s="1">
        <f ca="1">VLOOKUP(GERAL[[#This Row],[REF_NOTA]],BASE_NOTAS[],7,FALSE)</f>
        <v>84.682704971495426</v>
      </c>
      <c r="AI1904" s="31">
        <f ca="1">IF(GERAL[[#This Row],[Nota 2025]]="",0,GERAL[[#This Row],[Nota 2026]]-GERAL[[#This Row],[Nota 2025]])</f>
        <v>3.4042194921708528</v>
      </c>
    </row>
    <row r="1905" spans="1:35" ht="17" x14ac:dyDescent="0.35">
      <c r="A1905" s="2" t="s">
        <v>169</v>
      </c>
      <c r="B1905" s="2" t="s">
        <v>196</v>
      </c>
      <c r="C1905" s="2" t="s">
        <v>217</v>
      </c>
      <c r="D1905" s="15" t="s">
        <v>70</v>
      </c>
      <c r="E1905" s="2" t="s">
        <v>139</v>
      </c>
      <c r="F1905" s="2" t="str">
        <f>VLOOKUP(GERAL[[#This Row],[CÓD]],SEALL,6,FALSE)</f>
        <v>SG</v>
      </c>
      <c r="G190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0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0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05" s="2">
        <f>VLOOKUP(GERAL[[#This Row],[CÓD]],SEALL,4,FALSE)</f>
        <v>16</v>
      </c>
      <c r="K1905" s="2" t="str">
        <f>IF(ISERR(FIND("01",GERAL[[#This Row],[ODS]])),"NÃO","SIM")</f>
        <v>NÃO</v>
      </c>
      <c r="L1905" s="2" t="str">
        <f>IF(ISERR(FIND("02",GERAL[[#This Row],[ODS]])),"NÃO","SIM")</f>
        <v>NÃO</v>
      </c>
      <c r="M1905" s="2" t="str">
        <f>IF(ISERR(FIND("03",GERAL[[#This Row],[ODS]])),"NÃO","SIM")</f>
        <v>NÃO</v>
      </c>
      <c r="N1905" s="2" t="str">
        <f>IF(ISERR(FIND("04",GERAL[[#This Row],[ODS]])),"NÃO","SIM")</f>
        <v>NÃO</v>
      </c>
      <c r="O1905" s="2" t="str">
        <f>IF(ISERR(FIND("05",GERAL[[#This Row],[ODS]])),"NÃO","SIM")</f>
        <v>NÃO</v>
      </c>
      <c r="P1905" s="2" t="str">
        <f>IF(ISERR(FIND("06",GERAL[[#This Row],[ODS]])),"NÃO","SIM")</f>
        <v>NÃO</v>
      </c>
      <c r="Q1905" s="2" t="str">
        <f>IF(ISERR(FIND("07",GERAL[[#This Row],[ODS]])),"NÃO","SIM")</f>
        <v>NÃO</v>
      </c>
      <c r="R1905" s="2" t="str">
        <f>IF(ISERR(FIND("08",GERAL[[#This Row],[ODS]])),"NÃO","SIM")</f>
        <v>NÃO</v>
      </c>
      <c r="S1905" s="2" t="str">
        <f>IF(ISERR(FIND("09",GERAL[[#This Row],[ODS]])),"NÃO","SIM")</f>
        <v>NÃO</v>
      </c>
      <c r="T1905" s="2" t="str">
        <f>IF(ISERR(FIND("10",GERAL[[#This Row],[ODS]])),"NÃO","SIM")</f>
        <v>NÃO</v>
      </c>
      <c r="U1905" s="2" t="str">
        <f>IF(ISERR(FIND("11",GERAL[[#This Row],[ODS]])),"NÃO","SIM")</f>
        <v>NÃO</v>
      </c>
      <c r="V1905" s="2" t="str">
        <f>IF(ISERR(FIND("12",GERAL[[#This Row],[ODS]])),"NÃO","SIM")</f>
        <v>NÃO</v>
      </c>
      <c r="W1905" s="2" t="str">
        <f>IF(ISERR(FIND("13",GERAL[[#This Row],[ODS]])),"NÃO","SIM")</f>
        <v>NÃO</v>
      </c>
      <c r="X1905" s="2" t="str">
        <f>IF(ISERR(FIND("14",GERAL[[#This Row],[ODS]])),"NÃO","SIM")</f>
        <v>NÃO</v>
      </c>
      <c r="Y1905" s="2" t="str">
        <f>IF(ISERR(FIND("15",GERAL[[#This Row],[ODS]])),"NÃO","SIM")</f>
        <v>NÃO</v>
      </c>
      <c r="Z1905" s="2" t="str">
        <f>IF(ISERR(FIND("16",GERAL[[#This Row],[ODS]])),"NÃO","SIM")</f>
        <v>SIM</v>
      </c>
      <c r="AA1905" s="2" t="str">
        <f>IF(ISERR(FIND("17",GERAL[[#This Row],[ODS]])),"NÃO","SIM")</f>
        <v>NÃO</v>
      </c>
      <c r="AB1905" s="1">
        <v>35.158700461423692</v>
      </c>
      <c r="AC1905" s="1">
        <v>45.637304064744235</v>
      </c>
      <c r="AD1905" s="1">
        <v>32.374244915632673</v>
      </c>
      <c r="AE1905" s="1">
        <v>59.815913624418364</v>
      </c>
      <c r="AF1905" s="1">
        <v>42.088194300739445</v>
      </c>
      <c r="AG1905" s="1" t="str">
        <f>GERAL[[#This Row],[SIGLA]]&amp;GERAL[[#This Row],[CÓD]]</f>
        <v>PASP_SG</v>
      </c>
      <c r="AH1905" s="1">
        <f ca="1">VLOOKUP(GERAL[[#This Row],[REF_NOTA]],BASE_NOTAS[],7,FALSE)</f>
        <v>40.347576785251668</v>
      </c>
      <c r="AI1905" s="31">
        <f ca="1">IF(GERAL[[#This Row],[Nota 2025]]="",0,GERAL[[#This Row],[Nota 2026]]-GERAL[[#This Row],[Nota 2025]])</f>
        <v>-1.7406175154877772</v>
      </c>
    </row>
    <row r="1906" spans="1:35" ht="17" x14ac:dyDescent="0.35">
      <c r="A1906" s="2" t="s">
        <v>170</v>
      </c>
      <c r="B1906" s="2" t="s">
        <v>197</v>
      </c>
      <c r="C1906" s="2" t="s">
        <v>217</v>
      </c>
      <c r="D1906" s="15" t="s">
        <v>70</v>
      </c>
      <c r="E1906" s="2" t="s">
        <v>139</v>
      </c>
      <c r="F1906" s="2" t="str">
        <f>VLOOKUP(GERAL[[#This Row],[CÓD]],SEALL,6,FALSE)</f>
        <v>SG</v>
      </c>
      <c r="G190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0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0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06" s="2">
        <f>VLOOKUP(GERAL[[#This Row],[CÓD]],SEALL,4,FALSE)</f>
        <v>16</v>
      </c>
      <c r="K1906" s="2" t="str">
        <f>IF(ISERR(FIND("01",GERAL[[#This Row],[ODS]])),"NÃO","SIM")</f>
        <v>NÃO</v>
      </c>
      <c r="L1906" s="2" t="str">
        <f>IF(ISERR(FIND("02",GERAL[[#This Row],[ODS]])),"NÃO","SIM")</f>
        <v>NÃO</v>
      </c>
      <c r="M1906" s="2" t="str">
        <f>IF(ISERR(FIND("03",GERAL[[#This Row],[ODS]])),"NÃO","SIM")</f>
        <v>NÃO</v>
      </c>
      <c r="N1906" s="2" t="str">
        <f>IF(ISERR(FIND("04",GERAL[[#This Row],[ODS]])),"NÃO","SIM")</f>
        <v>NÃO</v>
      </c>
      <c r="O1906" s="2" t="str">
        <f>IF(ISERR(FIND("05",GERAL[[#This Row],[ODS]])),"NÃO","SIM")</f>
        <v>NÃO</v>
      </c>
      <c r="P1906" s="2" t="str">
        <f>IF(ISERR(FIND("06",GERAL[[#This Row],[ODS]])),"NÃO","SIM")</f>
        <v>NÃO</v>
      </c>
      <c r="Q1906" s="2" t="str">
        <f>IF(ISERR(FIND("07",GERAL[[#This Row],[ODS]])),"NÃO","SIM")</f>
        <v>NÃO</v>
      </c>
      <c r="R1906" s="2" t="str">
        <f>IF(ISERR(FIND("08",GERAL[[#This Row],[ODS]])),"NÃO","SIM")</f>
        <v>NÃO</v>
      </c>
      <c r="S1906" s="2" t="str">
        <f>IF(ISERR(FIND("09",GERAL[[#This Row],[ODS]])),"NÃO","SIM")</f>
        <v>NÃO</v>
      </c>
      <c r="T1906" s="2" t="str">
        <f>IF(ISERR(FIND("10",GERAL[[#This Row],[ODS]])),"NÃO","SIM")</f>
        <v>NÃO</v>
      </c>
      <c r="U1906" s="2" t="str">
        <f>IF(ISERR(FIND("11",GERAL[[#This Row],[ODS]])),"NÃO","SIM")</f>
        <v>NÃO</v>
      </c>
      <c r="V1906" s="2" t="str">
        <f>IF(ISERR(FIND("12",GERAL[[#This Row],[ODS]])),"NÃO","SIM")</f>
        <v>NÃO</v>
      </c>
      <c r="W1906" s="2" t="str">
        <f>IF(ISERR(FIND("13",GERAL[[#This Row],[ODS]])),"NÃO","SIM")</f>
        <v>NÃO</v>
      </c>
      <c r="X1906" s="2" t="str">
        <f>IF(ISERR(FIND("14",GERAL[[#This Row],[ODS]])),"NÃO","SIM")</f>
        <v>NÃO</v>
      </c>
      <c r="Y1906" s="2" t="str">
        <f>IF(ISERR(FIND("15",GERAL[[#This Row],[ODS]])),"NÃO","SIM")</f>
        <v>NÃO</v>
      </c>
      <c r="Z1906" s="2" t="str">
        <f>IF(ISERR(FIND("16",GERAL[[#This Row],[ODS]])),"NÃO","SIM")</f>
        <v>SIM</v>
      </c>
      <c r="AA1906" s="2" t="str">
        <f>IF(ISERR(FIND("17",GERAL[[#This Row],[ODS]])),"NÃO","SIM")</f>
        <v>NÃO</v>
      </c>
      <c r="AB1906" s="1">
        <v>45.135750135574803</v>
      </c>
      <c r="AC1906" s="1">
        <v>54.842238483286565</v>
      </c>
      <c r="AD1906" s="1">
        <v>58.127397681295037</v>
      </c>
      <c r="AE1906" s="1">
        <v>69.300313921354956</v>
      </c>
      <c r="AF1906" s="1">
        <v>52.848198599497351</v>
      </c>
      <c r="AG1906" s="1" t="str">
        <f>GERAL[[#This Row],[SIGLA]]&amp;GERAL[[#This Row],[CÓD]]</f>
        <v>PBSP_SG</v>
      </c>
      <c r="AH1906" s="1">
        <f ca="1">VLOOKUP(GERAL[[#This Row],[REF_NOTA]],BASE_NOTAS[],7,FALSE)</f>
        <v>51.425675944917693</v>
      </c>
      <c r="AI1906" s="31">
        <f ca="1">IF(GERAL[[#This Row],[Nota 2025]]="",0,GERAL[[#This Row],[Nota 2026]]-GERAL[[#This Row],[Nota 2025]])</f>
        <v>-1.4225226545796588</v>
      </c>
    </row>
    <row r="1907" spans="1:35" ht="17" x14ac:dyDescent="0.35">
      <c r="A1907" s="2" t="s">
        <v>173</v>
      </c>
      <c r="B1907" s="2" t="s">
        <v>200</v>
      </c>
      <c r="C1907" s="2" t="s">
        <v>217</v>
      </c>
      <c r="D1907" s="15" t="s">
        <v>70</v>
      </c>
      <c r="E1907" s="2" t="s">
        <v>139</v>
      </c>
      <c r="F1907" s="2" t="str">
        <f>VLOOKUP(GERAL[[#This Row],[CÓD]],SEALL,6,FALSE)</f>
        <v>SG</v>
      </c>
      <c r="G190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0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0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07" s="2">
        <f>VLOOKUP(GERAL[[#This Row],[CÓD]],SEALL,4,FALSE)</f>
        <v>16</v>
      </c>
      <c r="K1907" s="2" t="str">
        <f>IF(ISERR(FIND("01",GERAL[[#This Row],[ODS]])),"NÃO","SIM")</f>
        <v>NÃO</v>
      </c>
      <c r="L1907" s="2" t="str">
        <f>IF(ISERR(FIND("02",GERAL[[#This Row],[ODS]])),"NÃO","SIM")</f>
        <v>NÃO</v>
      </c>
      <c r="M1907" s="2" t="str">
        <f>IF(ISERR(FIND("03",GERAL[[#This Row],[ODS]])),"NÃO","SIM")</f>
        <v>NÃO</v>
      </c>
      <c r="N1907" s="2" t="str">
        <f>IF(ISERR(FIND("04",GERAL[[#This Row],[ODS]])),"NÃO","SIM")</f>
        <v>NÃO</v>
      </c>
      <c r="O1907" s="2" t="str">
        <f>IF(ISERR(FIND("05",GERAL[[#This Row],[ODS]])),"NÃO","SIM")</f>
        <v>NÃO</v>
      </c>
      <c r="P1907" s="2" t="str">
        <f>IF(ISERR(FIND("06",GERAL[[#This Row],[ODS]])),"NÃO","SIM")</f>
        <v>NÃO</v>
      </c>
      <c r="Q1907" s="2" t="str">
        <f>IF(ISERR(FIND("07",GERAL[[#This Row],[ODS]])),"NÃO","SIM")</f>
        <v>NÃO</v>
      </c>
      <c r="R1907" s="2" t="str">
        <f>IF(ISERR(FIND("08",GERAL[[#This Row],[ODS]])),"NÃO","SIM")</f>
        <v>NÃO</v>
      </c>
      <c r="S1907" s="2" t="str">
        <f>IF(ISERR(FIND("09",GERAL[[#This Row],[ODS]])),"NÃO","SIM")</f>
        <v>NÃO</v>
      </c>
      <c r="T1907" s="2" t="str">
        <f>IF(ISERR(FIND("10",GERAL[[#This Row],[ODS]])),"NÃO","SIM")</f>
        <v>NÃO</v>
      </c>
      <c r="U1907" s="2" t="str">
        <f>IF(ISERR(FIND("11",GERAL[[#This Row],[ODS]])),"NÃO","SIM")</f>
        <v>NÃO</v>
      </c>
      <c r="V1907" s="2" t="str">
        <f>IF(ISERR(FIND("12",GERAL[[#This Row],[ODS]])),"NÃO","SIM")</f>
        <v>NÃO</v>
      </c>
      <c r="W1907" s="2" t="str">
        <f>IF(ISERR(FIND("13",GERAL[[#This Row],[ODS]])),"NÃO","SIM")</f>
        <v>NÃO</v>
      </c>
      <c r="X1907" s="2" t="str">
        <f>IF(ISERR(FIND("14",GERAL[[#This Row],[ODS]])),"NÃO","SIM")</f>
        <v>NÃO</v>
      </c>
      <c r="Y1907" s="2" t="str">
        <f>IF(ISERR(FIND("15",GERAL[[#This Row],[ODS]])),"NÃO","SIM")</f>
        <v>NÃO</v>
      </c>
      <c r="Z1907" s="2" t="str">
        <f>IF(ISERR(FIND("16",GERAL[[#This Row],[ODS]])),"NÃO","SIM")</f>
        <v>SIM</v>
      </c>
      <c r="AA1907" s="2" t="str">
        <f>IF(ISERR(FIND("17",GERAL[[#This Row],[ODS]])),"NÃO","SIM")</f>
        <v>NÃO</v>
      </c>
      <c r="AB1907" s="1">
        <v>65.222863890801392</v>
      </c>
      <c r="AC1907" s="1">
        <v>71.918926585208851</v>
      </c>
      <c r="AD1907" s="1">
        <v>66.163800752898169</v>
      </c>
      <c r="AE1907" s="1">
        <v>80.772248569976028</v>
      </c>
      <c r="AF1907" s="1">
        <v>72.40158755010799</v>
      </c>
      <c r="AG1907" s="1" t="str">
        <f>GERAL[[#This Row],[SIGLA]]&amp;GERAL[[#This Row],[CÓD]]</f>
        <v>PRSP_SG</v>
      </c>
      <c r="AH1907" s="1">
        <f ca="1">VLOOKUP(GERAL[[#This Row],[REF_NOTA]],BASE_NOTAS[],7,FALSE)</f>
        <v>77.353253774369634</v>
      </c>
      <c r="AI1907" s="31">
        <f ca="1">IF(GERAL[[#This Row],[Nota 2025]]="",0,GERAL[[#This Row],[Nota 2026]]-GERAL[[#This Row],[Nota 2025]])</f>
        <v>4.9516662242616434</v>
      </c>
    </row>
    <row r="1908" spans="1:35" ht="17" x14ac:dyDescent="0.35">
      <c r="A1908" s="2" t="s">
        <v>171</v>
      </c>
      <c r="B1908" s="2" t="s">
        <v>198</v>
      </c>
      <c r="C1908" s="2" t="s">
        <v>217</v>
      </c>
      <c r="D1908" s="15" t="s">
        <v>70</v>
      </c>
      <c r="E1908" s="2" t="s">
        <v>139</v>
      </c>
      <c r="F1908" s="2" t="str">
        <f>VLOOKUP(GERAL[[#This Row],[CÓD]],SEALL,6,FALSE)</f>
        <v>SG</v>
      </c>
      <c r="G190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0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0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08" s="2">
        <f>VLOOKUP(GERAL[[#This Row],[CÓD]],SEALL,4,FALSE)</f>
        <v>16</v>
      </c>
      <c r="K1908" s="2" t="str">
        <f>IF(ISERR(FIND("01",GERAL[[#This Row],[ODS]])),"NÃO","SIM")</f>
        <v>NÃO</v>
      </c>
      <c r="L1908" s="2" t="str">
        <f>IF(ISERR(FIND("02",GERAL[[#This Row],[ODS]])),"NÃO","SIM")</f>
        <v>NÃO</v>
      </c>
      <c r="M1908" s="2" t="str">
        <f>IF(ISERR(FIND("03",GERAL[[#This Row],[ODS]])),"NÃO","SIM")</f>
        <v>NÃO</v>
      </c>
      <c r="N1908" s="2" t="str">
        <f>IF(ISERR(FIND("04",GERAL[[#This Row],[ODS]])),"NÃO","SIM")</f>
        <v>NÃO</v>
      </c>
      <c r="O1908" s="2" t="str">
        <f>IF(ISERR(FIND("05",GERAL[[#This Row],[ODS]])),"NÃO","SIM")</f>
        <v>NÃO</v>
      </c>
      <c r="P1908" s="2" t="str">
        <f>IF(ISERR(FIND("06",GERAL[[#This Row],[ODS]])),"NÃO","SIM")</f>
        <v>NÃO</v>
      </c>
      <c r="Q1908" s="2" t="str">
        <f>IF(ISERR(FIND("07",GERAL[[#This Row],[ODS]])),"NÃO","SIM")</f>
        <v>NÃO</v>
      </c>
      <c r="R1908" s="2" t="str">
        <f>IF(ISERR(FIND("08",GERAL[[#This Row],[ODS]])),"NÃO","SIM")</f>
        <v>NÃO</v>
      </c>
      <c r="S1908" s="2" t="str">
        <f>IF(ISERR(FIND("09",GERAL[[#This Row],[ODS]])),"NÃO","SIM")</f>
        <v>NÃO</v>
      </c>
      <c r="T1908" s="2" t="str">
        <f>IF(ISERR(FIND("10",GERAL[[#This Row],[ODS]])),"NÃO","SIM")</f>
        <v>NÃO</v>
      </c>
      <c r="U1908" s="2" t="str">
        <f>IF(ISERR(FIND("11",GERAL[[#This Row],[ODS]])),"NÃO","SIM")</f>
        <v>NÃO</v>
      </c>
      <c r="V1908" s="2" t="str">
        <f>IF(ISERR(FIND("12",GERAL[[#This Row],[ODS]])),"NÃO","SIM")</f>
        <v>NÃO</v>
      </c>
      <c r="W1908" s="2" t="str">
        <f>IF(ISERR(FIND("13",GERAL[[#This Row],[ODS]])),"NÃO","SIM")</f>
        <v>NÃO</v>
      </c>
      <c r="X1908" s="2" t="str">
        <f>IF(ISERR(FIND("14",GERAL[[#This Row],[ODS]])),"NÃO","SIM")</f>
        <v>NÃO</v>
      </c>
      <c r="Y1908" s="2" t="str">
        <f>IF(ISERR(FIND("15",GERAL[[#This Row],[ODS]])),"NÃO","SIM")</f>
        <v>NÃO</v>
      </c>
      <c r="Z1908" s="2" t="str">
        <f>IF(ISERR(FIND("16",GERAL[[#This Row],[ODS]])),"NÃO","SIM")</f>
        <v>SIM</v>
      </c>
      <c r="AA1908" s="2" t="str">
        <f>IF(ISERR(FIND("17",GERAL[[#This Row],[ODS]])),"NÃO","SIM")</f>
        <v>NÃO</v>
      </c>
      <c r="AB1908" s="1">
        <v>19.171690813849338</v>
      </c>
      <c r="AC1908" s="1">
        <v>41.308045457882116</v>
      </c>
      <c r="AD1908" s="1">
        <v>30.328516695860813</v>
      </c>
      <c r="AE1908" s="1">
        <v>47.932805135717096</v>
      </c>
      <c r="AF1908" s="1">
        <v>24.075836253670786</v>
      </c>
      <c r="AG1908" s="1" t="str">
        <f>GERAL[[#This Row],[SIGLA]]&amp;GERAL[[#This Row],[CÓD]]</f>
        <v>PESP_SG</v>
      </c>
      <c r="AH1908" s="1">
        <f ca="1">VLOOKUP(GERAL[[#This Row],[REF_NOTA]],BASE_NOTAS[],7,FALSE)</f>
        <v>27.172164357866677</v>
      </c>
      <c r="AI1908" s="31">
        <f ca="1">IF(GERAL[[#This Row],[Nota 2025]]="",0,GERAL[[#This Row],[Nota 2026]]-GERAL[[#This Row],[Nota 2025]])</f>
        <v>3.0963281041958908</v>
      </c>
    </row>
    <row r="1909" spans="1:35" ht="17" x14ac:dyDescent="0.35">
      <c r="A1909" s="2" t="s">
        <v>172</v>
      </c>
      <c r="B1909" s="2" t="s">
        <v>199</v>
      </c>
      <c r="C1909" s="2" t="s">
        <v>217</v>
      </c>
      <c r="D1909" s="15" t="s">
        <v>70</v>
      </c>
      <c r="E1909" s="2" t="s">
        <v>139</v>
      </c>
      <c r="F1909" s="2" t="str">
        <f>VLOOKUP(GERAL[[#This Row],[CÓD]],SEALL,6,FALSE)</f>
        <v>SG</v>
      </c>
      <c r="G190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0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0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09" s="2">
        <f>VLOOKUP(GERAL[[#This Row],[CÓD]],SEALL,4,FALSE)</f>
        <v>16</v>
      </c>
      <c r="K1909" s="2" t="str">
        <f>IF(ISERR(FIND("01",GERAL[[#This Row],[ODS]])),"NÃO","SIM")</f>
        <v>NÃO</v>
      </c>
      <c r="L1909" s="2" t="str">
        <f>IF(ISERR(FIND("02",GERAL[[#This Row],[ODS]])),"NÃO","SIM")</f>
        <v>NÃO</v>
      </c>
      <c r="M1909" s="2" t="str">
        <f>IF(ISERR(FIND("03",GERAL[[#This Row],[ODS]])),"NÃO","SIM")</f>
        <v>NÃO</v>
      </c>
      <c r="N1909" s="2" t="str">
        <f>IF(ISERR(FIND("04",GERAL[[#This Row],[ODS]])),"NÃO","SIM")</f>
        <v>NÃO</v>
      </c>
      <c r="O1909" s="2" t="str">
        <f>IF(ISERR(FIND("05",GERAL[[#This Row],[ODS]])),"NÃO","SIM")</f>
        <v>NÃO</v>
      </c>
      <c r="P1909" s="2" t="str">
        <f>IF(ISERR(FIND("06",GERAL[[#This Row],[ODS]])),"NÃO","SIM")</f>
        <v>NÃO</v>
      </c>
      <c r="Q1909" s="2" t="str">
        <f>IF(ISERR(FIND("07",GERAL[[#This Row],[ODS]])),"NÃO","SIM")</f>
        <v>NÃO</v>
      </c>
      <c r="R1909" s="2" t="str">
        <f>IF(ISERR(FIND("08",GERAL[[#This Row],[ODS]])),"NÃO","SIM")</f>
        <v>NÃO</v>
      </c>
      <c r="S1909" s="2" t="str">
        <f>IF(ISERR(FIND("09",GERAL[[#This Row],[ODS]])),"NÃO","SIM")</f>
        <v>NÃO</v>
      </c>
      <c r="T1909" s="2" t="str">
        <f>IF(ISERR(FIND("10",GERAL[[#This Row],[ODS]])),"NÃO","SIM")</f>
        <v>NÃO</v>
      </c>
      <c r="U1909" s="2" t="str">
        <f>IF(ISERR(FIND("11",GERAL[[#This Row],[ODS]])),"NÃO","SIM")</f>
        <v>NÃO</v>
      </c>
      <c r="V1909" s="2" t="str">
        <f>IF(ISERR(FIND("12",GERAL[[#This Row],[ODS]])),"NÃO","SIM")</f>
        <v>NÃO</v>
      </c>
      <c r="W1909" s="2" t="str">
        <f>IF(ISERR(FIND("13",GERAL[[#This Row],[ODS]])),"NÃO","SIM")</f>
        <v>NÃO</v>
      </c>
      <c r="X1909" s="2" t="str">
        <f>IF(ISERR(FIND("14",GERAL[[#This Row],[ODS]])),"NÃO","SIM")</f>
        <v>NÃO</v>
      </c>
      <c r="Y1909" s="2" t="str">
        <f>IF(ISERR(FIND("15",GERAL[[#This Row],[ODS]])),"NÃO","SIM")</f>
        <v>NÃO</v>
      </c>
      <c r="Z1909" s="2" t="str">
        <f>IF(ISERR(FIND("16",GERAL[[#This Row],[ODS]])),"NÃO","SIM")</f>
        <v>SIM</v>
      </c>
      <c r="AA1909" s="2" t="str">
        <f>IF(ISERR(FIND("17",GERAL[[#This Row],[ODS]])),"NÃO","SIM")</f>
        <v>NÃO</v>
      </c>
      <c r="AB1909" s="1">
        <v>65.334947395671918</v>
      </c>
      <c r="AC1909" s="1">
        <v>65.34359881047655</v>
      </c>
      <c r="AD1909" s="1">
        <v>60.604937259203972</v>
      </c>
      <c r="AE1909" s="1">
        <v>76.38165641236273</v>
      </c>
      <c r="AF1909" s="1">
        <v>67.145999887818505</v>
      </c>
      <c r="AG1909" s="1" t="str">
        <f>GERAL[[#This Row],[SIGLA]]&amp;GERAL[[#This Row],[CÓD]]</f>
        <v>PISP_SG</v>
      </c>
      <c r="AH1909" s="1">
        <f ca="1">VLOOKUP(GERAL[[#This Row],[REF_NOTA]],BASE_NOTAS[],7,FALSE)</f>
        <v>72.775659373217024</v>
      </c>
      <c r="AI1909" s="31">
        <f ca="1">IF(GERAL[[#This Row],[Nota 2025]]="",0,GERAL[[#This Row],[Nota 2026]]-GERAL[[#This Row],[Nota 2025]])</f>
        <v>5.6296594853985198</v>
      </c>
    </row>
    <row r="1910" spans="1:35" ht="17" x14ac:dyDescent="0.35">
      <c r="A1910" s="2" t="s">
        <v>174</v>
      </c>
      <c r="B1910" s="2" t="s">
        <v>201</v>
      </c>
      <c r="C1910" s="2" t="s">
        <v>217</v>
      </c>
      <c r="D1910" s="15" t="s">
        <v>70</v>
      </c>
      <c r="E1910" s="2" t="s">
        <v>139</v>
      </c>
      <c r="F1910" s="2" t="str">
        <f>VLOOKUP(GERAL[[#This Row],[CÓD]],SEALL,6,FALSE)</f>
        <v>SG</v>
      </c>
      <c r="G191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1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1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10" s="2">
        <f>VLOOKUP(GERAL[[#This Row],[CÓD]],SEALL,4,FALSE)</f>
        <v>16</v>
      </c>
      <c r="K1910" s="2" t="str">
        <f>IF(ISERR(FIND("01",GERAL[[#This Row],[ODS]])),"NÃO","SIM")</f>
        <v>NÃO</v>
      </c>
      <c r="L1910" s="2" t="str">
        <f>IF(ISERR(FIND("02",GERAL[[#This Row],[ODS]])),"NÃO","SIM")</f>
        <v>NÃO</v>
      </c>
      <c r="M1910" s="2" t="str">
        <f>IF(ISERR(FIND("03",GERAL[[#This Row],[ODS]])),"NÃO","SIM")</f>
        <v>NÃO</v>
      </c>
      <c r="N1910" s="2" t="str">
        <f>IF(ISERR(FIND("04",GERAL[[#This Row],[ODS]])),"NÃO","SIM")</f>
        <v>NÃO</v>
      </c>
      <c r="O1910" s="2" t="str">
        <f>IF(ISERR(FIND("05",GERAL[[#This Row],[ODS]])),"NÃO","SIM")</f>
        <v>NÃO</v>
      </c>
      <c r="P1910" s="2" t="str">
        <f>IF(ISERR(FIND("06",GERAL[[#This Row],[ODS]])),"NÃO","SIM")</f>
        <v>NÃO</v>
      </c>
      <c r="Q1910" s="2" t="str">
        <f>IF(ISERR(FIND("07",GERAL[[#This Row],[ODS]])),"NÃO","SIM")</f>
        <v>NÃO</v>
      </c>
      <c r="R1910" s="2" t="str">
        <f>IF(ISERR(FIND("08",GERAL[[#This Row],[ODS]])),"NÃO","SIM")</f>
        <v>NÃO</v>
      </c>
      <c r="S1910" s="2" t="str">
        <f>IF(ISERR(FIND("09",GERAL[[#This Row],[ODS]])),"NÃO","SIM")</f>
        <v>NÃO</v>
      </c>
      <c r="T1910" s="2" t="str">
        <f>IF(ISERR(FIND("10",GERAL[[#This Row],[ODS]])),"NÃO","SIM")</f>
        <v>NÃO</v>
      </c>
      <c r="U1910" s="2" t="str">
        <f>IF(ISERR(FIND("11",GERAL[[#This Row],[ODS]])),"NÃO","SIM")</f>
        <v>NÃO</v>
      </c>
      <c r="V1910" s="2" t="str">
        <f>IF(ISERR(FIND("12",GERAL[[#This Row],[ODS]])),"NÃO","SIM")</f>
        <v>NÃO</v>
      </c>
      <c r="W1910" s="2" t="str">
        <f>IF(ISERR(FIND("13",GERAL[[#This Row],[ODS]])),"NÃO","SIM")</f>
        <v>NÃO</v>
      </c>
      <c r="X1910" s="2" t="str">
        <f>IF(ISERR(FIND("14",GERAL[[#This Row],[ODS]])),"NÃO","SIM")</f>
        <v>NÃO</v>
      </c>
      <c r="Y1910" s="2" t="str">
        <f>IF(ISERR(FIND("15",GERAL[[#This Row],[ODS]])),"NÃO","SIM")</f>
        <v>NÃO</v>
      </c>
      <c r="Z1910" s="2" t="str">
        <f>IF(ISERR(FIND("16",GERAL[[#This Row],[ODS]])),"NÃO","SIM")</f>
        <v>SIM</v>
      </c>
      <c r="AA1910" s="2" t="str">
        <f>IF(ISERR(FIND("17",GERAL[[#This Row],[ODS]])),"NÃO","SIM")</f>
        <v>NÃO</v>
      </c>
      <c r="AB1910" s="1">
        <v>46.820065837019364</v>
      </c>
      <c r="AC1910" s="1">
        <v>57.821696819840092</v>
      </c>
      <c r="AD1910" s="1">
        <v>53.693390529196954</v>
      </c>
      <c r="AE1910" s="1">
        <v>69.78264603689334</v>
      </c>
      <c r="AF1910" s="1">
        <v>62.197234183232936</v>
      </c>
      <c r="AG1910" s="1" t="str">
        <f>GERAL[[#This Row],[SIGLA]]&amp;GERAL[[#This Row],[CÓD]]</f>
        <v>RJSP_SG</v>
      </c>
      <c r="AH1910" s="1">
        <f ca="1">VLOOKUP(GERAL[[#This Row],[REF_NOTA]],BASE_NOTAS[],7,FALSE)</f>
        <v>57.092829645081231</v>
      </c>
      <c r="AI1910" s="31">
        <f ca="1">IF(GERAL[[#This Row],[Nota 2025]]="",0,GERAL[[#This Row],[Nota 2026]]-GERAL[[#This Row],[Nota 2025]])</f>
        <v>-5.1044045381517051</v>
      </c>
    </row>
    <row r="1911" spans="1:35" ht="17" x14ac:dyDescent="0.35">
      <c r="A1911" s="2" t="s">
        <v>175</v>
      </c>
      <c r="B1911" s="2" t="s">
        <v>202</v>
      </c>
      <c r="C1911" s="2" t="s">
        <v>217</v>
      </c>
      <c r="D1911" s="15" t="s">
        <v>70</v>
      </c>
      <c r="E1911" s="2" t="s">
        <v>139</v>
      </c>
      <c r="F1911" s="2" t="str">
        <f>VLOOKUP(GERAL[[#This Row],[CÓD]],SEALL,6,FALSE)</f>
        <v>SG</v>
      </c>
      <c r="G191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1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1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11" s="2">
        <f>VLOOKUP(GERAL[[#This Row],[CÓD]],SEALL,4,FALSE)</f>
        <v>16</v>
      </c>
      <c r="K1911" s="2" t="str">
        <f>IF(ISERR(FIND("01",GERAL[[#This Row],[ODS]])),"NÃO","SIM")</f>
        <v>NÃO</v>
      </c>
      <c r="L1911" s="2" t="str">
        <f>IF(ISERR(FIND("02",GERAL[[#This Row],[ODS]])),"NÃO","SIM")</f>
        <v>NÃO</v>
      </c>
      <c r="M1911" s="2" t="str">
        <f>IF(ISERR(FIND("03",GERAL[[#This Row],[ODS]])),"NÃO","SIM")</f>
        <v>NÃO</v>
      </c>
      <c r="N1911" s="2" t="str">
        <f>IF(ISERR(FIND("04",GERAL[[#This Row],[ODS]])),"NÃO","SIM")</f>
        <v>NÃO</v>
      </c>
      <c r="O1911" s="2" t="str">
        <f>IF(ISERR(FIND("05",GERAL[[#This Row],[ODS]])),"NÃO","SIM")</f>
        <v>NÃO</v>
      </c>
      <c r="P1911" s="2" t="str">
        <f>IF(ISERR(FIND("06",GERAL[[#This Row],[ODS]])),"NÃO","SIM")</f>
        <v>NÃO</v>
      </c>
      <c r="Q1911" s="2" t="str">
        <f>IF(ISERR(FIND("07",GERAL[[#This Row],[ODS]])),"NÃO","SIM")</f>
        <v>NÃO</v>
      </c>
      <c r="R1911" s="2" t="str">
        <f>IF(ISERR(FIND("08",GERAL[[#This Row],[ODS]])),"NÃO","SIM")</f>
        <v>NÃO</v>
      </c>
      <c r="S1911" s="2" t="str">
        <f>IF(ISERR(FIND("09",GERAL[[#This Row],[ODS]])),"NÃO","SIM")</f>
        <v>NÃO</v>
      </c>
      <c r="T1911" s="2" t="str">
        <f>IF(ISERR(FIND("10",GERAL[[#This Row],[ODS]])),"NÃO","SIM")</f>
        <v>NÃO</v>
      </c>
      <c r="U1911" s="2" t="str">
        <f>IF(ISERR(FIND("11",GERAL[[#This Row],[ODS]])),"NÃO","SIM")</f>
        <v>NÃO</v>
      </c>
      <c r="V1911" s="2" t="str">
        <f>IF(ISERR(FIND("12",GERAL[[#This Row],[ODS]])),"NÃO","SIM")</f>
        <v>NÃO</v>
      </c>
      <c r="W1911" s="2" t="str">
        <f>IF(ISERR(FIND("13",GERAL[[#This Row],[ODS]])),"NÃO","SIM")</f>
        <v>NÃO</v>
      </c>
      <c r="X1911" s="2" t="str">
        <f>IF(ISERR(FIND("14",GERAL[[#This Row],[ODS]])),"NÃO","SIM")</f>
        <v>NÃO</v>
      </c>
      <c r="Y1911" s="2" t="str">
        <f>IF(ISERR(FIND("15",GERAL[[#This Row],[ODS]])),"NÃO","SIM")</f>
        <v>NÃO</v>
      </c>
      <c r="Z1911" s="2" t="str">
        <f>IF(ISERR(FIND("16",GERAL[[#This Row],[ODS]])),"NÃO","SIM")</f>
        <v>SIM</v>
      </c>
      <c r="AA1911" s="2" t="str">
        <f>IF(ISERR(FIND("17",GERAL[[#This Row],[ODS]])),"NÃO","SIM")</f>
        <v>NÃO</v>
      </c>
      <c r="AB1911" s="1">
        <v>19.857817772667303</v>
      </c>
      <c r="AC1911" s="1">
        <v>46.482993490978473</v>
      </c>
      <c r="AD1911" s="1">
        <v>32.910026970476224</v>
      </c>
      <c r="AE1911" s="1">
        <v>61.753506514821602</v>
      </c>
      <c r="AF1911" s="1">
        <v>56.639801111612556</v>
      </c>
      <c r="AG1911" s="1" t="str">
        <f>GERAL[[#This Row],[SIGLA]]&amp;GERAL[[#This Row],[CÓD]]</f>
        <v>RNSP_SG</v>
      </c>
      <c r="AH1911" s="1">
        <f ca="1">VLOOKUP(GERAL[[#This Row],[REF_NOTA]],BASE_NOTAS[],7,FALSE)</f>
        <v>38.316432728055126</v>
      </c>
      <c r="AI1911" s="31">
        <f ca="1">IF(GERAL[[#This Row],[Nota 2025]]="",0,GERAL[[#This Row],[Nota 2026]]-GERAL[[#This Row],[Nota 2025]])</f>
        <v>-18.32336838355743</v>
      </c>
    </row>
    <row r="1912" spans="1:35" ht="17" x14ac:dyDescent="0.35">
      <c r="A1912" s="2" t="s">
        <v>178</v>
      </c>
      <c r="B1912" s="2" t="s">
        <v>205</v>
      </c>
      <c r="C1912" s="2" t="s">
        <v>217</v>
      </c>
      <c r="D1912" s="15" t="s">
        <v>70</v>
      </c>
      <c r="E1912" s="2" t="s">
        <v>139</v>
      </c>
      <c r="F1912" s="2" t="str">
        <f>VLOOKUP(GERAL[[#This Row],[CÓD]],SEALL,6,FALSE)</f>
        <v>SG</v>
      </c>
      <c r="G191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1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1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12" s="2">
        <f>VLOOKUP(GERAL[[#This Row],[CÓD]],SEALL,4,FALSE)</f>
        <v>16</v>
      </c>
      <c r="K1912" s="2" t="str">
        <f>IF(ISERR(FIND("01",GERAL[[#This Row],[ODS]])),"NÃO","SIM")</f>
        <v>NÃO</v>
      </c>
      <c r="L1912" s="2" t="str">
        <f>IF(ISERR(FIND("02",GERAL[[#This Row],[ODS]])),"NÃO","SIM")</f>
        <v>NÃO</v>
      </c>
      <c r="M1912" s="2" t="str">
        <f>IF(ISERR(FIND("03",GERAL[[#This Row],[ODS]])),"NÃO","SIM")</f>
        <v>NÃO</v>
      </c>
      <c r="N1912" s="2" t="str">
        <f>IF(ISERR(FIND("04",GERAL[[#This Row],[ODS]])),"NÃO","SIM")</f>
        <v>NÃO</v>
      </c>
      <c r="O1912" s="2" t="str">
        <f>IF(ISERR(FIND("05",GERAL[[#This Row],[ODS]])),"NÃO","SIM")</f>
        <v>NÃO</v>
      </c>
      <c r="P1912" s="2" t="str">
        <f>IF(ISERR(FIND("06",GERAL[[#This Row],[ODS]])),"NÃO","SIM")</f>
        <v>NÃO</v>
      </c>
      <c r="Q1912" s="2" t="str">
        <f>IF(ISERR(FIND("07",GERAL[[#This Row],[ODS]])),"NÃO","SIM")</f>
        <v>NÃO</v>
      </c>
      <c r="R1912" s="2" t="str">
        <f>IF(ISERR(FIND("08",GERAL[[#This Row],[ODS]])),"NÃO","SIM")</f>
        <v>NÃO</v>
      </c>
      <c r="S1912" s="2" t="str">
        <f>IF(ISERR(FIND("09",GERAL[[#This Row],[ODS]])),"NÃO","SIM")</f>
        <v>NÃO</v>
      </c>
      <c r="T1912" s="2" t="str">
        <f>IF(ISERR(FIND("10",GERAL[[#This Row],[ODS]])),"NÃO","SIM")</f>
        <v>NÃO</v>
      </c>
      <c r="U1912" s="2" t="str">
        <f>IF(ISERR(FIND("11",GERAL[[#This Row],[ODS]])),"NÃO","SIM")</f>
        <v>NÃO</v>
      </c>
      <c r="V1912" s="2" t="str">
        <f>IF(ISERR(FIND("12",GERAL[[#This Row],[ODS]])),"NÃO","SIM")</f>
        <v>NÃO</v>
      </c>
      <c r="W1912" s="2" t="str">
        <f>IF(ISERR(FIND("13",GERAL[[#This Row],[ODS]])),"NÃO","SIM")</f>
        <v>NÃO</v>
      </c>
      <c r="X1912" s="2" t="str">
        <f>IF(ISERR(FIND("14",GERAL[[#This Row],[ODS]])),"NÃO","SIM")</f>
        <v>NÃO</v>
      </c>
      <c r="Y1912" s="2" t="str">
        <f>IF(ISERR(FIND("15",GERAL[[#This Row],[ODS]])),"NÃO","SIM")</f>
        <v>NÃO</v>
      </c>
      <c r="Z1912" s="2" t="str">
        <f>IF(ISERR(FIND("16",GERAL[[#This Row],[ODS]])),"NÃO","SIM")</f>
        <v>SIM</v>
      </c>
      <c r="AA1912" s="2" t="str">
        <f>IF(ISERR(FIND("17",GERAL[[#This Row],[ODS]])),"NÃO","SIM")</f>
        <v>NÃO</v>
      </c>
      <c r="AB1912" s="1">
        <v>76.109289956881341</v>
      </c>
      <c r="AC1912" s="1">
        <v>82.474449215061242</v>
      </c>
      <c r="AD1912" s="1">
        <v>72.993999117175335</v>
      </c>
      <c r="AE1912" s="1">
        <v>83.688105576310591</v>
      </c>
      <c r="AF1912" s="1">
        <v>81.415955032062897</v>
      </c>
      <c r="AG1912" s="1" t="str">
        <f>GERAL[[#This Row],[SIGLA]]&amp;GERAL[[#This Row],[CÓD]]</f>
        <v>RSSP_SG</v>
      </c>
      <c r="AH1912" s="1">
        <f ca="1">VLOOKUP(GERAL[[#This Row],[REF_NOTA]],BASE_NOTAS[],7,FALSE)</f>
        <v>89.485846559502477</v>
      </c>
      <c r="AI1912" s="31">
        <f ca="1">IF(GERAL[[#This Row],[Nota 2025]]="",0,GERAL[[#This Row],[Nota 2026]]-GERAL[[#This Row],[Nota 2025]])</f>
        <v>8.0698915274395802</v>
      </c>
    </row>
    <row r="1913" spans="1:35" ht="17" x14ac:dyDescent="0.35">
      <c r="A1913" s="2" t="s">
        <v>176</v>
      </c>
      <c r="B1913" s="2" t="s">
        <v>203</v>
      </c>
      <c r="C1913" s="2" t="s">
        <v>217</v>
      </c>
      <c r="D1913" s="15" t="s">
        <v>70</v>
      </c>
      <c r="E1913" s="2" t="s">
        <v>139</v>
      </c>
      <c r="F1913" s="2" t="str">
        <f>VLOOKUP(GERAL[[#This Row],[CÓD]],SEALL,6,FALSE)</f>
        <v>SG</v>
      </c>
      <c r="G191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1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1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13" s="2">
        <f>VLOOKUP(GERAL[[#This Row],[CÓD]],SEALL,4,FALSE)</f>
        <v>16</v>
      </c>
      <c r="K1913" s="2" t="str">
        <f>IF(ISERR(FIND("01",GERAL[[#This Row],[ODS]])),"NÃO","SIM")</f>
        <v>NÃO</v>
      </c>
      <c r="L1913" s="2" t="str">
        <f>IF(ISERR(FIND("02",GERAL[[#This Row],[ODS]])),"NÃO","SIM")</f>
        <v>NÃO</v>
      </c>
      <c r="M1913" s="2" t="str">
        <f>IF(ISERR(FIND("03",GERAL[[#This Row],[ODS]])),"NÃO","SIM")</f>
        <v>NÃO</v>
      </c>
      <c r="N1913" s="2" t="str">
        <f>IF(ISERR(FIND("04",GERAL[[#This Row],[ODS]])),"NÃO","SIM")</f>
        <v>NÃO</v>
      </c>
      <c r="O1913" s="2" t="str">
        <f>IF(ISERR(FIND("05",GERAL[[#This Row],[ODS]])),"NÃO","SIM")</f>
        <v>NÃO</v>
      </c>
      <c r="P1913" s="2" t="str">
        <f>IF(ISERR(FIND("06",GERAL[[#This Row],[ODS]])),"NÃO","SIM")</f>
        <v>NÃO</v>
      </c>
      <c r="Q1913" s="2" t="str">
        <f>IF(ISERR(FIND("07",GERAL[[#This Row],[ODS]])),"NÃO","SIM")</f>
        <v>NÃO</v>
      </c>
      <c r="R1913" s="2" t="str">
        <f>IF(ISERR(FIND("08",GERAL[[#This Row],[ODS]])),"NÃO","SIM")</f>
        <v>NÃO</v>
      </c>
      <c r="S1913" s="2" t="str">
        <f>IF(ISERR(FIND("09",GERAL[[#This Row],[ODS]])),"NÃO","SIM")</f>
        <v>NÃO</v>
      </c>
      <c r="T1913" s="2" t="str">
        <f>IF(ISERR(FIND("10",GERAL[[#This Row],[ODS]])),"NÃO","SIM")</f>
        <v>NÃO</v>
      </c>
      <c r="U1913" s="2" t="str">
        <f>IF(ISERR(FIND("11",GERAL[[#This Row],[ODS]])),"NÃO","SIM")</f>
        <v>NÃO</v>
      </c>
      <c r="V1913" s="2" t="str">
        <f>IF(ISERR(FIND("12",GERAL[[#This Row],[ODS]])),"NÃO","SIM")</f>
        <v>NÃO</v>
      </c>
      <c r="W1913" s="2" t="str">
        <f>IF(ISERR(FIND("13",GERAL[[#This Row],[ODS]])),"NÃO","SIM")</f>
        <v>NÃO</v>
      </c>
      <c r="X1913" s="2" t="str">
        <f>IF(ISERR(FIND("14",GERAL[[#This Row],[ODS]])),"NÃO","SIM")</f>
        <v>NÃO</v>
      </c>
      <c r="Y1913" s="2" t="str">
        <f>IF(ISERR(FIND("15",GERAL[[#This Row],[ODS]])),"NÃO","SIM")</f>
        <v>NÃO</v>
      </c>
      <c r="Z1913" s="2" t="str">
        <f>IF(ISERR(FIND("16",GERAL[[#This Row],[ODS]])),"NÃO","SIM")</f>
        <v>SIM</v>
      </c>
      <c r="AA1913" s="2" t="str">
        <f>IF(ISERR(FIND("17",GERAL[[#This Row],[ODS]])),"NÃO","SIM")</f>
        <v>NÃO</v>
      </c>
      <c r="AB1913" s="1">
        <v>61.19609864818878</v>
      </c>
      <c r="AC1913" s="1">
        <v>62.652572087079022</v>
      </c>
      <c r="AD1913" s="1">
        <v>38.645689219537637</v>
      </c>
      <c r="AE1913" s="1">
        <v>64.437126152977285</v>
      </c>
      <c r="AF1913" s="1">
        <v>51.53915078564534</v>
      </c>
      <c r="AG1913" s="1" t="str">
        <f>GERAL[[#This Row],[SIGLA]]&amp;GERAL[[#This Row],[CÓD]]</f>
        <v>ROSP_SG</v>
      </c>
      <c r="AH1913" s="1">
        <f ca="1">VLOOKUP(GERAL[[#This Row],[REF_NOTA]],BASE_NOTAS[],7,FALSE)</f>
        <v>41.190947938913311</v>
      </c>
      <c r="AI1913" s="31">
        <f ca="1">IF(GERAL[[#This Row],[Nota 2025]]="",0,GERAL[[#This Row],[Nota 2026]]-GERAL[[#This Row],[Nota 2025]])</f>
        <v>-10.348202846732029</v>
      </c>
    </row>
    <row r="1914" spans="1:35" ht="17" x14ac:dyDescent="0.35">
      <c r="A1914" s="2" t="s">
        <v>177</v>
      </c>
      <c r="B1914" s="2" t="s">
        <v>204</v>
      </c>
      <c r="C1914" s="2" t="s">
        <v>217</v>
      </c>
      <c r="D1914" s="15" t="s">
        <v>70</v>
      </c>
      <c r="E1914" s="2" t="s">
        <v>139</v>
      </c>
      <c r="F1914" s="2" t="str">
        <f>VLOOKUP(GERAL[[#This Row],[CÓD]],SEALL,6,FALSE)</f>
        <v>SG</v>
      </c>
      <c r="G191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1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1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14" s="2">
        <f>VLOOKUP(GERAL[[#This Row],[CÓD]],SEALL,4,FALSE)</f>
        <v>16</v>
      </c>
      <c r="K1914" s="2" t="str">
        <f>IF(ISERR(FIND("01",GERAL[[#This Row],[ODS]])),"NÃO","SIM")</f>
        <v>NÃO</v>
      </c>
      <c r="L1914" s="2" t="str">
        <f>IF(ISERR(FIND("02",GERAL[[#This Row],[ODS]])),"NÃO","SIM")</f>
        <v>NÃO</v>
      </c>
      <c r="M1914" s="2" t="str">
        <f>IF(ISERR(FIND("03",GERAL[[#This Row],[ODS]])),"NÃO","SIM")</f>
        <v>NÃO</v>
      </c>
      <c r="N1914" s="2" t="str">
        <f>IF(ISERR(FIND("04",GERAL[[#This Row],[ODS]])),"NÃO","SIM")</f>
        <v>NÃO</v>
      </c>
      <c r="O1914" s="2" t="str">
        <f>IF(ISERR(FIND("05",GERAL[[#This Row],[ODS]])),"NÃO","SIM")</f>
        <v>NÃO</v>
      </c>
      <c r="P1914" s="2" t="str">
        <f>IF(ISERR(FIND("06",GERAL[[#This Row],[ODS]])),"NÃO","SIM")</f>
        <v>NÃO</v>
      </c>
      <c r="Q1914" s="2" t="str">
        <f>IF(ISERR(FIND("07",GERAL[[#This Row],[ODS]])),"NÃO","SIM")</f>
        <v>NÃO</v>
      </c>
      <c r="R1914" s="2" t="str">
        <f>IF(ISERR(FIND("08",GERAL[[#This Row],[ODS]])),"NÃO","SIM")</f>
        <v>NÃO</v>
      </c>
      <c r="S1914" s="2" t="str">
        <f>IF(ISERR(FIND("09",GERAL[[#This Row],[ODS]])),"NÃO","SIM")</f>
        <v>NÃO</v>
      </c>
      <c r="T1914" s="2" t="str">
        <f>IF(ISERR(FIND("10",GERAL[[#This Row],[ODS]])),"NÃO","SIM")</f>
        <v>NÃO</v>
      </c>
      <c r="U1914" s="2" t="str">
        <f>IF(ISERR(FIND("11",GERAL[[#This Row],[ODS]])),"NÃO","SIM")</f>
        <v>NÃO</v>
      </c>
      <c r="V1914" s="2" t="str">
        <f>IF(ISERR(FIND("12",GERAL[[#This Row],[ODS]])),"NÃO","SIM")</f>
        <v>NÃO</v>
      </c>
      <c r="W1914" s="2" t="str">
        <f>IF(ISERR(FIND("13",GERAL[[#This Row],[ODS]])),"NÃO","SIM")</f>
        <v>NÃO</v>
      </c>
      <c r="X1914" s="2" t="str">
        <f>IF(ISERR(FIND("14",GERAL[[#This Row],[ODS]])),"NÃO","SIM")</f>
        <v>NÃO</v>
      </c>
      <c r="Y1914" s="2" t="str">
        <f>IF(ISERR(FIND("15",GERAL[[#This Row],[ODS]])),"NÃO","SIM")</f>
        <v>NÃO</v>
      </c>
      <c r="Z1914" s="2" t="str">
        <f>IF(ISERR(FIND("16",GERAL[[#This Row],[ODS]])),"NÃO","SIM")</f>
        <v>SIM</v>
      </c>
      <c r="AA1914" s="2" t="str">
        <f>IF(ISERR(FIND("17",GERAL[[#This Row],[ODS]])),"NÃO","SIM")</f>
        <v>NÃO</v>
      </c>
      <c r="AB1914" s="1">
        <v>44.349044192898582</v>
      </c>
      <c r="AC1914" s="1">
        <v>39.714445041828093</v>
      </c>
      <c r="AD1914" s="1">
        <v>47.640429360882408</v>
      </c>
      <c r="AE1914" s="1">
        <v>67.84389188302552</v>
      </c>
      <c r="AF1914" s="1">
        <v>71.850837638866395</v>
      </c>
      <c r="AG1914" s="1" t="str">
        <f>GERAL[[#This Row],[SIGLA]]&amp;GERAL[[#This Row],[CÓD]]</f>
        <v>RRSP_SG</v>
      </c>
      <c r="AH1914" s="1">
        <f ca="1">VLOOKUP(GERAL[[#This Row],[REF_NOTA]],BASE_NOTAS[],7,FALSE)</f>
        <v>65.948972431481877</v>
      </c>
      <c r="AI1914" s="31">
        <f ca="1">IF(GERAL[[#This Row],[Nota 2025]]="",0,GERAL[[#This Row],[Nota 2026]]-GERAL[[#This Row],[Nota 2025]])</f>
        <v>-5.9018652073845175</v>
      </c>
    </row>
    <row r="1915" spans="1:35" ht="17" x14ac:dyDescent="0.35">
      <c r="A1915" s="2" t="s">
        <v>179</v>
      </c>
      <c r="B1915" s="2" t="s">
        <v>194</v>
      </c>
      <c r="C1915" s="2" t="s">
        <v>217</v>
      </c>
      <c r="D1915" s="15" t="s">
        <v>70</v>
      </c>
      <c r="E1915" s="2" t="s">
        <v>139</v>
      </c>
      <c r="F1915" s="2" t="str">
        <f>VLOOKUP(GERAL[[#This Row],[CÓD]],SEALL,6,FALSE)</f>
        <v>SG</v>
      </c>
      <c r="G191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1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1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15" s="2">
        <f>VLOOKUP(GERAL[[#This Row],[CÓD]],SEALL,4,FALSE)</f>
        <v>16</v>
      </c>
      <c r="K1915" s="2" t="str">
        <f>IF(ISERR(FIND("01",GERAL[[#This Row],[ODS]])),"NÃO","SIM")</f>
        <v>NÃO</v>
      </c>
      <c r="L1915" s="2" t="str">
        <f>IF(ISERR(FIND("02",GERAL[[#This Row],[ODS]])),"NÃO","SIM")</f>
        <v>NÃO</v>
      </c>
      <c r="M1915" s="2" t="str">
        <f>IF(ISERR(FIND("03",GERAL[[#This Row],[ODS]])),"NÃO","SIM")</f>
        <v>NÃO</v>
      </c>
      <c r="N1915" s="2" t="str">
        <f>IF(ISERR(FIND("04",GERAL[[#This Row],[ODS]])),"NÃO","SIM")</f>
        <v>NÃO</v>
      </c>
      <c r="O1915" s="2" t="str">
        <f>IF(ISERR(FIND("05",GERAL[[#This Row],[ODS]])),"NÃO","SIM")</f>
        <v>NÃO</v>
      </c>
      <c r="P1915" s="2" t="str">
        <f>IF(ISERR(FIND("06",GERAL[[#This Row],[ODS]])),"NÃO","SIM")</f>
        <v>NÃO</v>
      </c>
      <c r="Q1915" s="2" t="str">
        <f>IF(ISERR(FIND("07",GERAL[[#This Row],[ODS]])),"NÃO","SIM")</f>
        <v>NÃO</v>
      </c>
      <c r="R1915" s="2" t="str">
        <f>IF(ISERR(FIND("08",GERAL[[#This Row],[ODS]])),"NÃO","SIM")</f>
        <v>NÃO</v>
      </c>
      <c r="S1915" s="2" t="str">
        <f>IF(ISERR(FIND("09",GERAL[[#This Row],[ODS]])),"NÃO","SIM")</f>
        <v>NÃO</v>
      </c>
      <c r="T1915" s="2" t="str">
        <f>IF(ISERR(FIND("10",GERAL[[#This Row],[ODS]])),"NÃO","SIM")</f>
        <v>NÃO</v>
      </c>
      <c r="U1915" s="2" t="str">
        <f>IF(ISERR(FIND("11",GERAL[[#This Row],[ODS]])),"NÃO","SIM")</f>
        <v>NÃO</v>
      </c>
      <c r="V1915" s="2" t="str">
        <f>IF(ISERR(FIND("12",GERAL[[#This Row],[ODS]])),"NÃO","SIM")</f>
        <v>NÃO</v>
      </c>
      <c r="W1915" s="2" t="str">
        <f>IF(ISERR(FIND("13",GERAL[[#This Row],[ODS]])),"NÃO","SIM")</f>
        <v>NÃO</v>
      </c>
      <c r="X1915" s="2" t="str">
        <f>IF(ISERR(FIND("14",GERAL[[#This Row],[ODS]])),"NÃO","SIM")</f>
        <v>NÃO</v>
      </c>
      <c r="Y1915" s="2" t="str">
        <f>IF(ISERR(FIND("15",GERAL[[#This Row],[ODS]])),"NÃO","SIM")</f>
        <v>NÃO</v>
      </c>
      <c r="Z1915" s="2" t="str">
        <f>IF(ISERR(FIND("16",GERAL[[#This Row],[ODS]])),"NÃO","SIM")</f>
        <v>SIM</v>
      </c>
      <c r="AA1915" s="2" t="str">
        <f>IF(ISERR(FIND("17",GERAL[[#This Row],[ODS]])),"NÃO","SIM")</f>
        <v>NÃO</v>
      </c>
      <c r="AB1915" s="1">
        <v>93.963222517040293</v>
      </c>
      <c r="AC1915" s="1">
        <v>95.035923203528682</v>
      </c>
      <c r="AD1915" s="1">
        <v>98.467975609557172</v>
      </c>
      <c r="AE1915" s="1">
        <v>98.232676890870309</v>
      </c>
      <c r="AF1915" s="1">
        <v>99.07584125708577</v>
      </c>
      <c r="AG1915" s="1" t="str">
        <f>GERAL[[#This Row],[SIGLA]]&amp;GERAL[[#This Row],[CÓD]]</f>
        <v>SCSP_SG</v>
      </c>
      <c r="AH1915" s="1">
        <f ca="1">VLOOKUP(GERAL[[#This Row],[REF_NOTA]],BASE_NOTAS[],7,FALSE)</f>
        <v>100</v>
      </c>
      <c r="AI1915" s="31">
        <f ca="1">IF(GERAL[[#This Row],[Nota 2025]]="",0,GERAL[[#This Row],[Nota 2026]]-GERAL[[#This Row],[Nota 2025]])</f>
        <v>0.92415874291422995</v>
      </c>
    </row>
    <row r="1916" spans="1:35" ht="17" x14ac:dyDescent="0.35">
      <c r="A1916" s="2" t="s">
        <v>181</v>
      </c>
      <c r="B1916" s="2" t="s">
        <v>186</v>
      </c>
      <c r="C1916" s="2" t="s">
        <v>217</v>
      </c>
      <c r="D1916" s="15" t="s">
        <v>70</v>
      </c>
      <c r="E1916" s="2" t="s">
        <v>139</v>
      </c>
      <c r="F1916" s="2" t="str">
        <f>VLOOKUP(GERAL[[#This Row],[CÓD]],SEALL,6,FALSE)</f>
        <v>SG</v>
      </c>
      <c r="G191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1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1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16" s="2">
        <f>VLOOKUP(GERAL[[#This Row],[CÓD]],SEALL,4,FALSE)</f>
        <v>16</v>
      </c>
      <c r="K1916" s="2" t="str">
        <f>IF(ISERR(FIND("01",GERAL[[#This Row],[ODS]])),"NÃO","SIM")</f>
        <v>NÃO</v>
      </c>
      <c r="L1916" s="2" t="str">
        <f>IF(ISERR(FIND("02",GERAL[[#This Row],[ODS]])),"NÃO","SIM")</f>
        <v>NÃO</v>
      </c>
      <c r="M1916" s="2" t="str">
        <f>IF(ISERR(FIND("03",GERAL[[#This Row],[ODS]])),"NÃO","SIM")</f>
        <v>NÃO</v>
      </c>
      <c r="N1916" s="2" t="str">
        <f>IF(ISERR(FIND("04",GERAL[[#This Row],[ODS]])),"NÃO","SIM")</f>
        <v>NÃO</v>
      </c>
      <c r="O1916" s="2" t="str">
        <f>IF(ISERR(FIND("05",GERAL[[#This Row],[ODS]])),"NÃO","SIM")</f>
        <v>NÃO</v>
      </c>
      <c r="P1916" s="2" t="str">
        <f>IF(ISERR(FIND("06",GERAL[[#This Row],[ODS]])),"NÃO","SIM")</f>
        <v>NÃO</v>
      </c>
      <c r="Q1916" s="2" t="str">
        <f>IF(ISERR(FIND("07",GERAL[[#This Row],[ODS]])),"NÃO","SIM")</f>
        <v>NÃO</v>
      </c>
      <c r="R1916" s="2" t="str">
        <f>IF(ISERR(FIND("08",GERAL[[#This Row],[ODS]])),"NÃO","SIM")</f>
        <v>NÃO</v>
      </c>
      <c r="S1916" s="2" t="str">
        <f>IF(ISERR(FIND("09",GERAL[[#This Row],[ODS]])),"NÃO","SIM")</f>
        <v>NÃO</v>
      </c>
      <c r="T1916" s="2" t="str">
        <f>IF(ISERR(FIND("10",GERAL[[#This Row],[ODS]])),"NÃO","SIM")</f>
        <v>NÃO</v>
      </c>
      <c r="U1916" s="2" t="str">
        <f>IF(ISERR(FIND("11",GERAL[[#This Row],[ODS]])),"NÃO","SIM")</f>
        <v>NÃO</v>
      </c>
      <c r="V1916" s="2" t="str">
        <f>IF(ISERR(FIND("12",GERAL[[#This Row],[ODS]])),"NÃO","SIM")</f>
        <v>NÃO</v>
      </c>
      <c r="W1916" s="2" t="str">
        <f>IF(ISERR(FIND("13",GERAL[[#This Row],[ODS]])),"NÃO","SIM")</f>
        <v>NÃO</v>
      </c>
      <c r="X1916" s="2" t="str">
        <f>IF(ISERR(FIND("14",GERAL[[#This Row],[ODS]])),"NÃO","SIM")</f>
        <v>NÃO</v>
      </c>
      <c r="Y1916" s="2" t="str">
        <f>IF(ISERR(FIND("15",GERAL[[#This Row],[ODS]])),"NÃO","SIM")</f>
        <v>NÃO</v>
      </c>
      <c r="Z1916" s="2" t="str">
        <f>IF(ISERR(FIND("16",GERAL[[#This Row],[ODS]])),"NÃO","SIM")</f>
        <v>SIM</v>
      </c>
      <c r="AA1916" s="2" t="str">
        <f>IF(ISERR(FIND("17",GERAL[[#This Row],[ODS]])),"NÃO","SIM")</f>
        <v>NÃO</v>
      </c>
      <c r="AB1916" s="1">
        <v>100</v>
      </c>
      <c r="AC1916" s="1">
        <v>100</v>
      </c>
      <c r="AD1916" s="1">
        <v>100</v>
      </c>
      <c r="AE1916" s="1">
        <v>100</v>
      </c>
      <c r="AF1916" s="1">
        <v>100</v>
      </c>
      <c r="AG1916" s="1" t="str">
        <f>GERAL[[#This Row],[SIGLA]]&amp;GERAL[[#This Row],[CÓD]]</f>
        <v>SPSP_SG</v>
      </c>
      <c r="AH1916" s="1">
        <f ca="1">VLOOKUP(GERAL[[#This Row],[REF_NOTA]],BASE_NOTAS[],7,FALSE)</f>
        <v>99.291859181154763</v>
      </c>
      <c r="AI1916" s="31">
        <f ca="1">IF(GERAL[[#This Row],[Nota 2025]]="",0,GERAL[[#This Row],[Nota 2026]]-GERAL[[#This Row],[Nota 2025]])</f>
        <v>-0.70814081884523716</v>
      </c>
    </row>
    <row r="1917" spans="1:35" ht="17" x14ac:dyDescent="0.35">
      <c r="A1917" s="2" t="s">
        <v>180</v>
      </c>
      <c r="B1917" s="2" t="s">
        <v>206</v>
      </c>
      <c r="C1917" s="2" t="s">
        <v>217</v>
      </c>
      <c r="D1917" s="15" t="s">
        <v>70</v>
      </c>
      <c r="E1917" s="2" t="s">
        <v>139</v>
      </c>
      <c r="F1917" s="2" t="str">
        <f>VLOOKUP(GERAL[[#This Row],[CÓD]],SEALL,6,FALSE)</f>
        <v>SG</v>
      </c>
      <c r="G191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1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1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17" s="2">
        <f>VLOOKUP(GERAL[[#This Row],[CÓD]],SEALL,4,FALSE)</f>
        <v>16</v>
      </c>
      <c r="K1917" s="2" t="str">
        <f>IF(ISERR(FIND("01",GERAL[[#This Row],[ODS]])),"NÃO","SIM")</f>
        <v>NÃO</v>
      </c>
      <c r="L1917" s="2" t="str">
        <f>IF(ISERR(FIND("02",GERAL[[#This Row],[ODS]])),"NÃO","SIM")</f>
        <v>NÃO</v>
      </c>
      <c r="M1917" s="2" t="str">
        <f>IF(ISERR(FIND("03",GERAL[[#This Row],[ODS]])),"NÃO","SIM")</f>
        <v>NÃO</v>
      </c>
      <c r="N1917" s="2" t="str">
        <f>IF(ISERR(FIND("04",GERAL[[#This Row],[ODS]])),"NÃO","SIM")</f>
        <v>NÃO</v>
      </c>
      <c r="O1917" s="2" t="str">
        <f>IF(ISERR(FIND("05",GERAL[[#This Row],[ODS]])),"NÃO","SIM")</f>
        <v>NÃO</v>
      </c>
      <c r="P1917" s="2" t="str">
        <f>IF(ISERR(FIND("06",GERAL[[#This Row],[ODS]])),"NÃO","SIM")</f>
        <v>NÃO</v>
      </c>
      <c r="Q1917" s="2" t="str">
        <f>IF(ISERR(FIND("07",GERAL[[#This Row],[ODS]])),"NÃO","SIM")</f>
        <v>NÃO</v>
      </c>
      <c r="R1917" s="2" t="str">
        <f>IF(ISERR(FIND("08",GERAL[[#This Row],[ODS]])),"NÃO","SIM")</f>
        <v>NÃO</v>
      </c>
      <c r="S1917" s="2" t="str">
        <f>IF(ISERR(FIND("09",GERAL[[#This Row],[ODS]])),"NÃO","SIM")</f>
        <v>NÃO</v>
      </c>
      <c r="T1917" s="2" t="str">
        <f>IF(ISERR(FIND("10",GERAL[[#This Row],[ODS]])),"NÃO","SIM")</f>
        <v>NÃO</v>
      </c>
      <c r="U1917" s="2" t="str">
        <f>IF(ISERR(FIND("11",GERAL[[#This Row],[ODS]])),"NÃO","SIM")</f>
        <v>NÃO</v>
      </c>
      <c r="V1917" s="2" t="str">
        <f>IF(ISERR(FIND("12",GERAL[[#This Row],[ODS]])),"NÃO","SIM")</f>
        <v>NÃO</v>
      </c>
      <c r="W1917" s="2" t="str">
        <f>IF(ISERR(FIND("13",GERAL[[#This Row],[ODS]])),"NÃO","SIM")</f>
        <v>NÃO</v>
      </c>
      <c r="X1917" s="2" t="str">
        <f>IF(ISERR(FIND("14",GERAL[[#This Row],[ODS]])),"NÃO","SIM")</f>
        <v>NÃO</v>
      </c>
      <c r="Y1917" s="2" t="str">
        <f>IF(ISERR(FIND("15",GERAL[[#This Row],[ODS]])),"NÃO","SIM")</f>
        <v>NÃO</v>
      </c>
      <c r="Z1917" s="2" t="str">
        <f>IF(ISERR(FIND("16",GERAL[[#This Row],[ODS]])),"NÃO","SIM")</f>
        <v>SIM</v>
      </c>
      <c r="AA1917" s="2" t="str">
        <f>IF(ISERR(FIND("17",GERAL[[#This Row],[ODS]])),"NÃO","SIM")</f>
        <v>NÃO</v>
      </c>
      <c r="AB1917" s="1">
        <v>7.3435137072453358</v>
      </c>
      <c r="AC1917" s="1">
        <v>43.363359390577237</v>
      </c>
      <c r="AD1917" s="1">
        <v>37.516157915582212</v>
      </c>
      <c r="AE1917" s="1">
        <v>62.549352730843268</v>
      </c>
      <c r="AF1917" s="1">
        <v>60.399276542136995</v>
      </c>
      <c r="AG1917" s="1" t="str">
        <f>GERAL[[#This Row],[SIGLA]]&amp;GERAL[[#This Row],[CÓD]]</f>
        <v>SESP_SG</v>
      </c>
      <c r="AH1917" s="1">
        <f ca="1">VLOOKUP(GERAL[[#This Row],[REF_NOTA]],BASE_NOTAS[],7,FALSE)</f>
        <v>58.503832581042452</v>
      </c>
      <c r="AI1917" s="31">
        <f ca="1">IF(GERAL[[#This Row],[Nota 2025]]="",0,GERAL[[#This Row],[Nota 2026]]-GERAL[[#This Row],[Nota 2025]])</f>
        <v>-1.8954439610945428</v>
      </c>
    </row>
    <row r="1918" spans="1:35" ht="17" x14ac:dyDescent="0.35">
      <c r="A1918" s="2" t="s">
        <v>182</v>
      </c>
      <c r="B1918" s="2" t="s">
        <v>185</v>
      </c>
      <c r="C1918" s="2" t="s">
        <v>217</v>
      </c>
      <c r="D1918" s="15" t="s">
        <v>70</v>
      </c>
      <c r="E1918" s="2" t="s">
        <v>139</v>
      </c>
      <c r="F1918" s="2" t="str">
        <f>VLOOKUP(GERAL[[#This Row],[CÓD]],SEALL,6,FALSE)</f>
        <v>SG</v>
      </c>
      <c r="G191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1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1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18" s="2">
        <f>VLOOKUP(GERAL[[#This Row],[CÓD]],SEALL,4,FALSE)</f>
        <v>16</v>
      </c>
      <c r="K1918" s="2" t="str">
        <f>IF(ISERR(FIND("01",GERAL[[#This Row],[ODS]])),"NÃO","SIM")</f>
        <v>NÃO</v>
      </c>
      <c r="L1918" s="2" t="str">
        <f>IF(ISERR(FIND("02",GERAL[[#This Row],[ODS]])),"NÃO","SIM")</f>
        <v>NÃO</v>
      </c>
      <c r="M1918" s="2" t="str">
        <f>IF(ISERR(FIND("03",GERAL[[#This Row],[ODS]])),"NÃO","SIM")</f>
        <v>NÃO</v>
      </c>
      <c r="N1918" s="2" t="str">
        <f>IF(ISERR(FIND("04",GERAL[[#This Row],[ODS]])),"NÃO","SIM")</f>
        <v>NÃO</v>
      </c>
      <c r="O1918" s="2" t="str">
        <f>IF(ISERR(FIND("05",GERAL[[#This Row],[ODS]])),"NÃO","SIM")</f>
        <v>NÃO</v>
      </c>
      <c r="P1918" s="2" t="str">
        <f>IF(ISERR(FIND("06",GERAL[[#This Row],[ODS]])),"NÃO","SIM")</f>
        <v>NÃO</v>
      </c>
      <c r="Q1918" s="2" t="str">
        <f>IF(ISERR(FIND("07",GERAL[[#This Row],[ODS]])),"NÃO","SIM")</f>
        <v>NÃO</v>
      </c>
      <c r="R1918" s="2" t="str">
        <f>IF(ISERR(FIND("08",GERAL[[#This Row],[ODS]])),"NÃO","SIM")</f>
        <v>NÃO</v>
      </c>
      <c r="S1918" s="2" t="str">
        <f>IF(ISERR(FIND("09",GERAL[[#This Row],[ODS]])),"NÃO","SIM")</f>
        <v>NÃO</v>
      </c>
      <c r="T1918" s="2" t="str">
        <f>IF(ISERR(FIND("10",GERAL[[#This Row],[ODS]])),"NÃO","SIM")</f>
        <v>NÃO</v>
      </c>
      <c r="U1918" s="2" t="str">
        <f>IF(ISERR(FIND("11",GERAL[[#This Row],[ODS]])),"NÃO","SIM")</f>
        <v>NÃO</v>
      </c>
      <c r="V1918" s="2" t="str">
        <f>IF(ISERR(FIND("12",GERAL[[#This Row],[ODS]])),"NÃO","SIM")</f>
        <v>NÃO</v>
      </c>
      <c r="W1918" s="2" t="str">
        <f>IF(ISERR(FIND("13",GERAL[[#This Row],[ODS]])),"NÃO","SIM")</f>
        <v>NÃO</v>
      </c>
      <c r="X1918" s="2" t="str">
        <f>IF(ISERR(FIND("14",GERAL[[#This Row],[ODS]])),"NÃO","SIM")</f>
        <v>NÃO</v>
      </c>
      <c r="Y1918" s="2" t="str">
        <f>IF(ISERR(FIND("15",GERAL[[#This Row],[ODS]])),"NÃO","SIM")</f>
        <v>NÃO</v>
      </c>
      <c r="Z1918" s="2" t="str">
        <f>IF(ISERR(FIND("16",GERAL[[#This Row],[ODS]])),"NÃO","SIM")</f>
        <v>SIM</v>
      </c>
      <c r="AA1918" s="2" t="str">
        <f>IF(ISERR(FIND("17",GERAL[[#This Row],[ODS]])),"NÃO","SIM")</f>
        <v>NÃO</v>
      </c>
      <c r="AB1918" s="1">
        <v>46.011836183701483</v>
      </c>
      <c r="AC1918" s="1">
        <v>64.278316941343007</v>
      </c>
      <c r="AD1918" s="1">
        <v>47.612657101259671</v>
      </c>
      <c r="AE1918" s="1">
        <v>64.878279348799694</v>
      </c>
      <c r="AF1918" s="1">
        <v>68.533184433730696</v>
      </c>
      <c r="AG1918" s="1" t="str">
        <f>GERAL[[#This Row],[SIGLA]]&amp;GERAL[[#This Row],[CÓD]]</f>
        <v>TOSP_SG</v>
      </c>
      <c r="AH1918" s="1">
        <f ca="1">VLOOKUP(GERAL[[#This Row],[REF_NOTA]],BASE_NOTAS[],7,FALSE)</f>
        <v>66.365250994924907</v>
      </c>
      <c r="AI1918" s="31">
        <f ca="1">IF(GERAL[[#This Row],[Nota 2025]]="",0,GERAL[[#This Row],[Nota 2026]]-GERAL[[#This Row],[Nota 2025]])</f>
        <v>-2.1679334388057896</v>
      </c>
    </row>
    <row r="1919" spans="1:35" ht="17" x14ac:dyDescent="0.35">
      <c r="A1919" s="2" t="s">
        <v>0</v>
      </c>
      <c r="B1919" s="2" t="s">
        <v>156</v>
      </c>
      <c r="C1919" s="2" t="s">
        <v>217</v>
      </c>
      <c r="D1919" s="15" t="s">
        <v>71</v>
      </c>
      <c r="E1919" s="2" t="s">
        <v>140</v>
      </c>
      <c r="F1919" s="2" t="str">
        <f>VLOOKUP(GERAL[[#This Row],[CÓD]],SEALL,6,FALSE)</f>
        <v>SG</v>
      </c>
      <c r="G191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1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1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19" s="2" t="str">
        <f>VLOOKUP(GERAL[[#This Row],[CÓD]],SEALL,4,FALSE)</f>
        <v>11, 16</v>
      </c>
      <c r="K1919" s="2" t="str">
        <f>IF(ISERR(FIND("01",GERAL[[#This Row],[ODS]])),"NÃO","SIM")</f>
        <v>NÃO</v>
      </c>
      <c r="L1919" s="2" t="str">
        <f>IF(ISERR(FIND("02",GERAL[[#This Row],[ODS]])),"NÃO","SIM")</f>
        <v>NÃO</v>
      </c>
      <c r="M1919" s="2" t="str">
        <f>IF(ISERR(FIND("03",GERAL[[#This Row],[ODS]])),"NÃO","SIM")</f>
        <v>NÃO</v>
      </c>
      <c r="N1919" s="2" t="str">
        <f>IF(ISERR(FIND("04",GERAL[[#This Row],[ODS]])),"NÃO","SIM")</f>
        <v>NÃO</v>
      </c>
      <c r="O1919" s="2" t="str">
        <f>IF(ISERR(FIND("05",GERAL[[#This Row],[ODS]])),"NÃO","SIM")</f>
        <v>NÃO</v>
      </c>
      <c r="P1919" s="2" t="str">
        <f>IF(ISERR(FIND("06",GERAL[[#This Row],[ODS]])),"NÃO","SIM")</f>
        <v>NÃO</v>
      </c>
      <c r="Q1919" s="2" t="str">
        <f>IF(ISERR(FIND("07",GERAL[[#This Row],[ODS]])),"NÃO","SIM")</f>
        <v>NÃO</v>
      </c>
      <c r="R1919" s="2" t="str">
        <f>IF(ISERR(FIND("08",GERAL[[#This Row],[ODS]])),"NÃO","SIM")</f>
        <v>NÃO</v>
      </c>
      <c r="S1919" s="2" t="str">
        <f>IF(ISERR(FIND("09",GERAL[[#This Row],[ODS]])),"NÃO","SIM")</f>
        <v>NÃO</v>
      </c>
      <c r="T1919" s="2" t="str">
        <f>IF(ISERR(FIND("10",GERAL[[#This Row],[ODS]])),"NÃO","SIM")</f>
        <v>NÃO</v>
      </c>
      <c r="U1919" s="2" t="str">
        <f>IF(ISERR(FIND("11",GERAL[[#This Row],[ODS]])),"NÃO","SIM")</f>
        <v>SIM</v>
      </c>
      <c r="V1919" s="2" t="str">
        <f>IF(ISERR(FIND("12",GERAL[[#This Row],[ODS]])),"NÃO","SIM")</f>
        <v>NÃO</v>
      </c>
      <c r="W1919" s="2" t="str">
        <f>IF(ISERR(FIND("13",GERAL[[#This Row],[ODS]])),"NÃO","SIM")</f>
        <v>NÃO</v>
      </c>
      <c r="X1919" s="2" t="str">
        <f>IF(ISERR(FIND("14",GERAL[[#This Row],[ODS]])),"NÃO","SIM")</f>
        <v>NÃO</v>
      </c>
      <c r="Y1919" s="2" t="str">
        <f>IF(ISERR(FIND("15",GERAL[[#This Row],[ODS]])),"NÃO","SIM")</f>
        <v>NÃO</v>
      </c>
      <c r="Z1919" s="2" t="str">
        <f>IF(ISERR(FIND("16",GERAL[[#This Row],[ODS]])),"NÃO","SIM")</f>
        <v>SIM</v>
      </c>
      <c r="AA1919" s="2" t="str">
        <f>IF(ISERR(FIND("17",GERAL[[#This Row],[ODS]])),"NÃO","SIM")</f>
        <v>NÃO</v>
      </c>
      <c r="AB1919" s="1">
        <v>43.764645397706445</v>
      </c>
      <c r="AC1919" s="1">
        <v>59.565907856657539</v>
      </c>
      <c r="AD1919" s="1">
        <v>62.090906678947817</v>
      </c>
      <c r="AE1919" s="1">
        <v>60.807276444076351</v>
      </c>
      <c r="AF1919" s="1">
        <v>64.545745299891593</v>
      </c>
      <c r="AG1919" s="1" t="str">
        <f>GERAL[[#This Row],[SIGLA]]&amp;GERAL[[#This Row],[CÓD]]</f>
        <v>ACSP_SP</v>
      </c>
      <c r="AH1919" s="1">
        <f ca="1">VLOOKUP(GERAL[[#This Row],[REF_NOTA]],BASE_NOTAS[],7,FALSE)</f>
        <v>59.029538139818868</v>
      </c>
      <c r="AI1919" s="31">
        <f ca="1">IF(GERAL[[#This Row],[Nota 2025]]="",0,GERAL[[#This Row],[Nota 2026]]-GERAL[[#This Row],[Nota 2025]])</f>
        <v>-5.5162071600727245</v>
      </c>
    </row>
    <row r="1920" spans="1:35" ht="17" x14ac:dyDescent="0.35">
      <c r="A1920" s="2" t="s">
        <v>1</v>
      </c>
      <c r="B1920" s="2" t="s">
        <v>157</v>
      </c>
      <c r="C1920" s="2" t="s">
        <v>217</v>
      </c>
      <c r="D1920" s="15" t="s">
        <v>71</v>
      </c>
      <c r="E1920" s="2" t="s">
        <v>140</v>
      </c>
      <c r="F1920" s="2" t="str">
        <f>VLOOKUP(GERAL[[#This Row],[CÓD]],SEALL,6,FALSE)</f>
        <v>SG</v>
      </c>
      <c r="G192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2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2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20" s="2" t="str">
        <f>VLOOKUP(GERAL[[#This Row],[CÓD]],SEALL,4,FALSE)</f>
        <v>11, 16</v>
      </c>
      <c r="K1920" s="2" t="str">
        <f>IF(ISERR(FIND("01",GERAL[[#This Row],[ODS]])),"NÃO","SIM")</f>
        <v>NÃO</v>
      </c>
      <c r="L1920" s="2" t="str">
        <f>IF(ISERR(FIND("02",GERAL[[#This Row],[ODS]])),"NÃO","SIM")</f>
        <v>NÃO</v>
      </c>
      <c r="M1920" s="2" t="str">
        <f>IF(ISERR(FIND("03",GERAL[[#This Row],[ODS]])),"NÃO","SIM")</f>
        <v>NÃO</v>
      </c>
      <c r="N1920" s="2" t="str">
        <f>IF(ISERR(FIND("04",GERAL[[#This Row],[ODS]])),"NÃO","SIM")</f>
        <v>NÃO</v>
      </c>
      <c r="O1920" s="2" t="str">
        <f>IF(ISERR(FIND("05",GERAL[[#This Row],[ODS]])),"NÃO","SIM")</f>
        <v>NÃO</v>
      </c>
      <c r="P1920" s="2" t="str">
        <f>IF(ISERR(FIND("06",GERAL[[#This Row],[ODS]])),"NÃO","SIM")</f>
        <v>NÃO</v>
      </c>
      <c r="Q1920" s="2" t="str">
        <f>IF(ISERR(FIND("07",GERAL[[#This Row],[ODS]])),"NÃO","SIM")</f>
        <v>NÃO</v>
      </c>
      <c r="R1920" s="2" t="str">
        <f>IF(ISERR(FIND("08",GERAL[[#This Row],[ODS]])),"NÃO","SIM")</f>
        <v>NÃO</v>
      </c>
      <c r="S1920" s="2" t="str">
        <f>IF(ISERR(FIND("09",GERAL[[#This Row],[ODS]])),"NÃO","SIM")</f>
        <v>NÃO</v>
      </c>
      <c r="T1920" s="2" t="str">
        <f>IF(ISERR(FIND("10",GERAL[[#This Row],[ODS]])),"NÃO","SIM")</f>
        <v>NÃO</v>
      </c>
      <c r="U1920" s="2" t="str">
        <f>IF(ISERR(FIND("11",GERAL[[#This Row],[ODS]])),"NÃO","SIM")</f>
        <v>SIM</v>
      </c>
      <c r="V1920" s="2" t="str">
        <f>IF(ISERR(FIND("12",GERAL[[#This Row],[ODS]])),"NÃO","SIM")</f>
        <v>NÃO</v>
      </c>
      <c r="W1920" s="2" t="str">
        <f>IF(ISERR(FIND("13",GERAL[[#This Row],[ODS]])),"NÃO","SIM")</f>
        <v>NÃO</v>
      </c>
      <c r="X1920" s="2" t="str">
        <f>IF(ISERR(FIND("14",GERAL[[#This Row],[ODS]])),"NÃO","SIM")</f>
        <v>NÃO</v>
      </c>
      <c r="Y1920" s="2" t="str">
        <f>IF(ISERR(FIND("15",GERAL[[#This Row],[ODS]])),"NÃO","SIM")</f>
        <v>NÃO</v>
      </c>
      <c r="Z1920" s="2" t="str">
        <f>IF(ISERR(FIND("16",GERAL[[#This Row],[ODS]])),"NÃO","SIM")</f>
        <v>SIM</v>
      </c>
      <c r="AA1920" s="2" t="str">
        <f>IF(ISERR(FIND("17",GERAL[[#This Row],[ODS]])),"NÃO","SIM")</f>
        <v>NÃO</v>
      </c>
      <c r="AB1920" s="1">
        <v>85.94338192925153</v>
      </c>
      <c r="AC1920" s="1">
        <v>84.306120276585617</v>
      </c>
      <c r="AD1920" s="1">
        <v>87.194359270756223</v>
      </c>
      <c r="AE1920" s="1">
        <v>80.851347713151554</v>
      </c>
      <c r="AF1920" s="1">
        <v>76.525087327998079</v>
      </c>
      <c r="AG1920" s="1" t="str">
        <f>GERAL[[#This Row],[SIGLA]]&amp;GERAL[[#This Row],[CÓD]]</f>
        <v>ALSP_SP</v>
      </c>
      <c r="AH1920" s="1">
        <f ca="1">VLOOKUP(GERAL[[#This Row],[REF_NOTA]],BASE_NOTAS[],7,FALSE)</f>
        <v>74.9860410713043</v>
      </c>
      <c r="AI1920" s="31">
        <f ca="1">IF(GERAL[[#This Row],[Nota 2025]]="",0,GERAL[[#This Row],[Nota 2026]]-GERAL[[#This Row],[Nota 2025]])</f>
        <v>-1.5390462566937799</v>
      </c>
    </row>
    <row r="1921" spans="1:35" ht="17" x14ac:dyDescent="0.35">
      <c r="A1921" s="2" t="s">
        <v>159</v>
      </c>
      <c r="B1921" s="2" t="s">
        <v>184</v>
      </c>
      <c r="C1921" s="2" t="s">
        <v>217</v>
      </c>
      <c r="D1921" s="15" t="s">
        <v>71</v>
      </c>
      <c r="E1921" s="2" t="s">
        <v>140</v>
      </c>
      <c r="F1921" s="2" t="str">
        <f>VLOOKUP(GERAL[[#This Row],[CÓD]],SEALL,6,FALSE)</f>
        <v>SG</v>
      </c>
      <c r="G192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2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2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21" s="2" t="str">
        <f>VLOOKUP(GERAL[[#This Row],[CÓD]],SEALL,4,FALSE)</f>
        <v>11, 16</v>
      </c>
      <c r="K1921" s="2" t="str">
        <f>IF(ISERR(FIND("01",GERAL[[#This Row],[ODS]])),"NÃO","SIM")</f>
        <v>NÃO</v>
      </c>
      <c r="L1921" s="2" t="str">
        <f>IF(ISERR(FIND("02",GERAL[[#This Row],[ODS]])),"NÃO","SIM")</f>
        <v>NÃO</v>
      </c>
      <c r="M1921" s="2" t="str">
        <f>IF(ISERR(FIND("03",GERAL[[#This Row],[ODS]])),"NÃO","SIM")</f>
        <v>NÃO</v>
      </c>
      <c r="N1921" s="2" t="str">
        <f>IF(ISERR(FIND("04",GERAL[[#This Row],[ODS]])),"NÃO","SIM")</f>
        <v>NÃO</v>
      </c>
      <c r="O1921" s="2" t="str">
        <f>IF(ISERR(FIND("05",GERAL[[#This Row],[ODS]])),"NÃO","SIM")</f>
        <v>NÃO</v>
      </c>
      <c r="P1921" s="2" t="str">
        <f>IF(ISERR(FIND("06",GERAL[[#This Row],[ODS]])),"NÃO","SIM")</f>
        <v>NÃO</v>
      </c>
      <c r="Q1921" s="2" t="str">
        <f>IF(ISERR(FIND("07",GERAL[[#This Row],[ODS]])),"NÃO","SIM")</f>
        <v>NÃO</v>
      </c>
      <c r="R1921" s="2" t="str">
        <f>IF(ISERR(FIND("08",GERAL[[#This Row],[ODS]])),"NÃO","SIM")</f>
        <v>NÃO</v>
      </c>
      <c r="S1921" s="2" t="str">
        <f>IF(ISERR(FIND("09",GERAL[[#This Row],[ODS]])),"NÃO","SIM")</f>
        <v>NÃO</v>
      </c>
      <c r="T1921" s="2" t="str">
        <f>IF(ISERR(FIND("10",GERAL[[#This Row],[ODS]])),"NÃO","SIM")</f>
        <v>NÃO</v>
      </c>
      <c r="U1921" s="2" t="str">
        <f>IF(ISERR(FIND("11",GERAL[[#This Row],[ODS]])),"NÃO","SIM")</f>
        <v>SIM</v>
      </c>
      <c r="V1921" s="2" t="str">
        <f>IF(ISERR(FIND("12",GERAL[[#This Row],[ODS]])),"NÃO","SIM")</f>
        <v>NÃO</v>
      </c>
      <c r="W1921" s="2" t="str">
        <f>IF(ISERR(FIND("13",GERAL[[#This Row],[ODS]])),"NÃO","SIM")</f>
        <v>NÃO</v>
      </c>
      <c r="X1921" s="2" t="str">
        <f>IF(ISERR(FIND("14",GERAL[[#This Row],[ODS]])),"NÃO","SIM")</f>
        <v>NÃO</v>
      </c>
      <c r="Y1921" s="2" t="str">
        <f>IF(ISERR(FIND("15",GERAL[[#This Row],[ODS]])),"NÃO","SIM")</f>
        <v>NÃO</v>
      </c>
      <c r="Z1921" s="2" t="str">
        <f>IF(ISERR(FIND("16",GERAL[[#This Row],[ODS]])),"NÃO","SIM")</f>
        <v>SIM</v>
      </c>
      <c r="AA1921" s="2" t="str">
        <f>IF(ISERR(FIND("17",GERAL[[#This Row],[ODS]])),"NÃO","SIM")</f>
        <v>NÃO</v>
      </c>
      <c r="AB1921" s="1">
        <v>11.966789750961809</v>
      </c>
      <c r="AC1921" s="1">
        <v>6.1601297488011397</v>
      </c>
      <c r="AD1921" s="1">
        <v>0</v>
      </c>
      <c r="AE1921" s="1">
        <v>0</v>
      </c>
      <c r="AF1921" s="1">
        <v>7.3333267594309604</v>
      </c>
      <c r="AG1921" s="1" t="str">
        <f>GERAL[[#This Row],[SIGLA]]&amp;GERAL[[#This Row],[CÓD]]</f>
        <v>APSP_SP</v>
      </c>
      <c r="AH1921" s="1">
        <f ca="1">VLOOKUP(GERAL[[#This Row],[REF_NOTA]],BASE_NOTAS[],7,FALSE)</f>
        <v>28.878779403415493</v>
      </c>
      <c r="AI1921" s="31">
        <f ca="1">IF(GERAL[[#This Row],[Nota 2025]]="",0,GERAL[[#This Row],[Nota 2026]]-GERAL[[#This Row],[Nota 2025]])</f>
        <v>21.545452643984532</v>
      </c>
    </row>
    <row r="1922" spans="1:35" ht="17" x14ac:dyDescent="0.35">
      <c r="A1922" s="2" t="s">
        <v>155</v>
      </c>
      <c r="B1922" s="2" t="s">
        <v>158</v>
      </c>
      <c r="C1922" s="2" t="s">
        <v>217</v>
      </c>
      <c r="D1922" s="15" t="s">
        <v>71</v>
      </c>
      <c r="E1922" s="2" t="s">
        <v>140</v>
      </c>
      <c r="F1922" s="2" t="str">
        <f>VLOOKUP(GERAL[[#This Row],[CÓD]],SEALL,6,FALSE)</f>
        <v>SG</v>
      </c>
      <c r="G192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2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2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22" s="2" t="str">
        <f>VLOOKUP(GERAL[[#This Row],[CÓD]],SEALL,4,FALSE)</f>
        <v>11, 16</v>
      </c>
      <c r="K1922" s="2" t="str">
        <f>IF(ISERR(FIND("01",GERAL[[#This Row],[ODS]])),"NÃO","SIM")</f>
        <v>NÃO</v>
      </c>
      <c r="L1922" s="2" t="str">
        <f>IF(ISERR(FIND("02",GERAL[[#This Row],[ODS]])),"NÃO","SIM")</f>
        <v>NÃO</v>
      </c>
      <c r="M1922" s="2" t="str">
        <f>IF(ISERR(FIND("03",GERAL[[#This Row],[ODS]])),"NÃO","SIM")</f>
        <v>NÃO</v>
      </c>
      <c r="N1922" s="2" t="str">
        <f>IF(ISERR(FIND("04",GERAL[[#This Row],[ODS]])),"NÃO","SIM")</f>
        <v>NÃO</v>
      </c>
      <c r="O1922" s="2" t="str">
        <f>IF(ISERR(FIND("05",GERAL[[#This Row],[ODS]])),"NÃO","SIM")</f>
        <v>NÃO</v>
      </c>
      <c r="P1922" s="2" t="str">
        <f>IF(ISERR(FIND("06",GERAL[[#This Row],[ODS]])),"NÃO","SIM")</f>
        <v>NÃO</v>
      </c>
      <c r="Q1922" s="2" t="str">
        <f>IF(ISERR(FIND("07",GERAL[[#This Row],[ODS]])),"NÃO","SIM")</f>
        <v>NÃO</v>
      </c>
      <c r="R1922" s="2" t="str">
        <f>IF(ISERR(FIND("08",GERAL[[#This Row],[ODS]])),"NÃO","SIM")</f>
        <v>NÃO</v>
      </c>
      <c r="S1922" s="2" t="str">
        <f>IF(ISERR(FIND("09",GERAL[[#This Row],[ODS]])),"NÃO","SIM")</f>
        <v>NÃO</v>
      </c>
      <c r="T1922" s="2" t="str">
        <f>IF(ISERR(FIND("10",GERAL[[#This Row],[ODS]])),"NÃO","SIM")</f>
        <v>NÃO</v>
      </c>
      <c r="U1922" s="2" t="str">
        <f>IF(ISERR(FIND("11",GERAL[[#This Row],[ODS]])),"NÃO","SIM")</f>
        <v>SIM</v>
      </c>
      <c r="V1922" s="2" t="str">
        <f>IF(ISERR(FIND("12",GERAL[[#This Row],[ODS]])),"NÃO","SIM")</f>
        <v>NÃO</v>
      </c>
      <c r="W1922" s="2" t="str">
        <f>IF(ISERR(FIND("13",GERAL[[#This Row],[ODS]])),"NÃO","SIM")</f>
        <v>NÃO</v>
      </c>
      <c r="X1922" s="2" t="str">
        <f>IF(ISERR(FIND("14",GERAL[[#This Row],[ODS]])),"NÃO","SIM")</f>
        <v>NÃO</v>
      </c>
      <c r="Y1922" s="2" t="str">
        <f>IF(ISERR(FIND("15",GERAL[[#This Row],[ODS]])),"NÃO","SIM")</f>
        <v>NÃO</v>
      </c>
      <c r="Z1922" s="2" t="str">
        <f>IF(ISERR(FIND("16",GERAL[[#This Row],[ODS]])),"NÃO","SIM")</f>
        <v>SIM</v>
      </c>
      <c r="AA1922" s="2" t="str">
        <f>IF(ISERR(FIND("17",GERAL[[#This Row],[ODS]])),"NÃO","SIM")</f>
        <v>NÃO</v>
      </c>
      <c r="AB1922" s="1">
        <v>23.976261451646479</v>
      </c>
      <c r="AC1922" s="1">
        <v>8.3193049534869346</v>
      </c>
      <c r="AD1922" s="1">
        <v>36.342355918945238</v>
      </c>
      <c r="AE1922" s="1">
        <v>13.896176953636981</v>
      </c>
      <c r="AF1922" s="1">
        <v>0</v>
      </c>
      <c r="AG1922" s="1" t="str">
        <f>GERAL[[#This Row],[SIGLA]]&amp;GERAL[[#This Row],[CÓD]]</f>
        <v>AMSP_SP</v>
      </c>
      <c r="AH1922" s="1">
        <f ca="1">VLOOKUP(GERAL[[#This Row],[REF_NOTA]],BASE_NOTAS[],7,FALSE)</f>
        <v>24.460680825600647</v>
      </c>
      <c r="AI1922" s="31">
        <f ca="1">IF(GERAL[[#This Row],[Nota 2025]]="",0,GERAL[[#This Row],[Nota 2026]]-GERAL[[#This Row],[Nota 2025]])</f>
        <v>24.460680825600647</v>
      </c>
    </row>
    <row r="1923" spans="1:35" ht="17" x14ac:dyDescent="0.35">
      <c r="A1923" s="2" t="s">
        <v>160</v>
      </c>
      <c r="B1923" s="2" t="s">
        <v>187</v>
      </c>
      <c r="C1923" s="2" t="s">
        <v>217</v>
      </c>
      <c r="D1923" s="15" t="s">
        <v>71</v>
      </c>
      <c r="E1923" s="2" t="s">
        <v>140</v>
      </c>
      <c r="F1923" s="2" t="str">
        <f>VLOOKUP(GERAL[[#This Row],[CÓD]],SEALL,6,FALSE)</f>
        <v>SG</v>
      </c>
      <c r="G192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2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2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23" s="2" t="str">
        <f>VLOOKUP(GERAL[[#This Row],[CÓD]],SEALL,4,FALSE)</f>
        <v>11, 16</v>
      </c>
      <c r="K1923" s="2" t="str">
        <f>IF(ISERR(FIND("01",GERAL[[#This Row],[ODS]])),"NÃO","SIM")</f>
        <v>NÃO</v>
      </c>
      <c r="L1923" s="2" t="str">
        <f>IF(ISERR(FIND("02",GERAL[[#This Row],[ODS]])),"NÃO","SIM")</f>
        <v>NÃO</v>
      </c>
      <c r="M1923" s="2" t="str">
        <f>IF(ISERR(FIND("03",GERAL[[#This Row],[ODS]])),"NÃO","SIM")</f>
        <v>NÃO</v>
      </c>
      <c r="N1923" s="2" t="str">
        <f>IF(ISERR(FIND("04",GERAL[[#This Row],[ODS]])),"NÃO","SIM")</f>
        <v>NÃO</v>
      </c>
      <c r="O1923" s="2" t="str">
        <f>IF(ISERR(FIND("05",GERAL[[#This Row],[ODS]])),"NÃO","SIM")</f>
        <v>NÃO</v>
      </c>
      <c r="P1923" s="2" t="str">
        <f>IF(ISERR(FIND("06",GERAL[[#This Row],[ODS]])),"NÃO","SIM")</f>
        <v>NÃO</v>
      </c>
      <c r="Q1923" s="2" t="str">
        <f>IF(ISERR(FIND("07",GERAL[[#This Row],[ODS]])),"NÃO","SIM")</f>
        <v>NÃO</v>
      </c>
      <c r="R1923" s="2" t="str">
        <f>IF(ISERR(FIND("08",GERAL[[#This Row],[ODS]])),"NÃO","SIM")</f>
        <v>NÃO</v>
      </c>
      <c r="S1923" s="2" t="str">
        <f>IF(ISERR(FIND("09",GERAL[[#This Row],[ODS]])),"NÃO","SIM")</f>
        <v>NÃO</v>
      </c>
      <c r="T1923" s="2" t="str">
        <f>IF(ISERR(FIND("10",GERAL[[#This Row],[ODS]])),"NÃO","SIM")</f>
        <v>NÃO</v>
      </c>
      <c r="U1923" s="2" t="str">
        <f>IF(ISERR(FIND("11",GERAL[[#This Row],[ODS]])),"NÃO","SIM")</f>
        <v>SIM</v>
      </c>
      <c r="V1923" s="2" t="str">
        <f>IF(ISERR(FIND("12",GERAL[[#This Row],[ODS]])),"NÃO","SIM")</f>
        <v>NÃO</v>
      </c>
      <c r="W1923" s="2" t="str">
        <f>IF(ISERR(FIND("13",GERAL[[#This Row],[ODS]])),"NÃO","SIM")</f>
        <v>NÃO</v>
      </c>
      <c r="X1923" s="2" t="str">
        <f>IF(ISERR(FIND("14",GERAL[[#This Row],[ODS]])),"NÃO","SIM")</f>
        <v>NÃO</v>
      </c>
      <c r="Y1923" s="2" t="str">
        <f>IF(ISERR(FIND("15",GERAL[[#This Row],[ODS]])),"NÃO","SIM")</f>
        <v>NÃO</v>
      </c>
      <c r="Z1923" s="2" t="str">
        <f>IF(ISERR(FIND("16",GERAL[[#This Row],[ODS]])),"NÃO","SIM")</f>
        <v>SIM</v>
      </c>
      <c r="AA1923" s="2" t="str">
        <f>IF(ISERR(FIND("17",GERAL[[#This Row],[ODS]])),"NÃO","SIM")</f>
        <v>NÃO</v>
      </c>
      <c r="AB1923" s="1">
        <v>72.584816435293845</v>
      </c>
      <c r="AC1923" s="1">
        <v>57.695075444345306</v>
      </c>
      <c r="AD1923" s="1">
        <v>68.472084016270202</v>
      </c>
      <c r="AE1923" s="1">
        <v>62.605560198546847</v>
      </c>
      <c r="AF1923" s="1">
        <v>56.44314467490382</v>
      </c>
      <c r="AG1923" s="1" t="str">
        <f>GERAL[[#This Row],[SIGLA]]&amp;GERAL[[#This Row],[CÓD]]</f>
        <v>BASP_SP</v>
      </c>
      <c r="AH1923" s="1">
        <f ca="1">VLOOKUP(GERAL[[#This Row],[REF_NOTA]],BASE_NOTAS[],7,FALSE)</f>
        <v>56.403510601568883</v>
      </c>
      <c r="AI1923" s="31">
        <f ca="1">IF(GERAL[[#This Row],[Nota 2025]]="",0,GERAL[[#This Row],[Nota 2026]]-GERAL[[#This Row],[Nota 2025]])</f>
        <v>-3.9634073334937625E-2</v>
      </c>
    </row>
    <row r="1924" spans="1:35" ht="17" x14ac:dyDescent="0.35">
      <c r="A1924" s="2" t="s">
        <v>161</v>
      </c>
      <c r="B1924" s="2" t="s">
        <v>188</v>
      </c>
      <c r="C1924" s="2" t="s">
        <v>217</v>
      </c>
      <c r="D1924" s="15" t="s">
        <v>71</v>
      </c>
      <c r="E1924" s="2" t="s">
        <v>140</v>
      </c>
      <c r="F1924" s="2" t="str">
        <f>VLOOKUP(GERAL[[#This Row],[CÓD]],SEALL,6,FALSE)</f>
        <v>SG</v>
      </c>
      <c r="G192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2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2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24" s="2" t="str">
        <f>VLOOKUP(GERAL[[#This Row],[CÓD]],SEALL,4,FALSE)</f>
        <v>11, 16</v>
      </c>
      <c r="K1924" s="2" t="str">
        <f>IF(ISERR(FIND("01",GERAL[[#This Row],[ODS]])),"NÃO","SIM")</f>
        <v>NÃO</v>
      </c>
      <c r="L1924" s="2" t="str">
        <f>IF(ISERR(FIND("02",GERAL[[#This Row],[ODS]])),"NÃO","SIM")</f>
        <v>NÃO</v>
      </c>
      <c r="M1924" s="2" t="str">
        <f>IF(ISERR(FIND("03",GERAL[[#This Row],[ODS]])),"NÃO","SIM")</f>
        <v>NÃO</v>
      </c>
      <c r="N1924" s="2" t="str">
        <f>IF(ISERR(FIND("04",GERAL[[#This Row],[ODS]])),"NÃO","SIM")</f>
        <v>NÃO</v>
      </c>
      <c r="O1924" s="2" t="str">
        <f>IF(ISERR(FIND("05",GERAL[[#This Row],[ODS]])),"NÃO","SIM")</f>
        <v>NÃO</v>
      </c>
      <c r="P1924" s="2" t="str">
        <f>IF(ISERR(FIND("06",GERAL[[#This Row],[ODS]])),"NÃO","SIM")</f>
        <v>NÃO</v>
      </c>
      <c r="Q1924" s="2" t="str">
        <f>IF(ISERR(FIND("07",GERAL[[#This Row],[ODS]])),"NÃO","SIM")</f>
        <v>NÃO</v>
      </c>
      <c r="R1924" s="2" t="str">
        <f>IF(ISERR(FIND("08",GERAL[[#This Row],[ODS]])),"NÃO","SIM")</f>
        <v>NÃO</v>
      </c>
      <c r="S1924" s="2" t="str">
        <f>IF(ISERR(FIND("09",GERAL[[#This Row],[ODS]])),"NÃO","SIM")</f>
        <v>NÃO</v>
      </c>
      <c r="T1924" s="2" t="str">
        <f>IF(ISERR(FIND("10",GERAL[[#This Row],[ODS]])),"NÃO","SIM")</f>
        <v>NÃO</v>
      </c>
      <c r="U1924" s="2" t="str">
        <f>IF(ISERR(FIND("11",GERAL[[#This Row],[ODS]])),"NÃO","SIM")</f>
        <v>SIM</v>
      </c>
      <c r="V1924" s="2" t="str">
        <f>IF(ISERR(FIND("12",GERAL[[#This Row],[ODS]])),"NÃO","SIM")</f>
        <v>NÃO</v>
      </c>
      <c r="W1924" s="2" t="str">
        <f>IF(ISERR(FIND("13",GERAL[[#This Row],[ODS]])),"NÃO","SIM")</f>
        <v>NÃO</v>
      </c>
      <c r="X1924" s="2" t="str">
        <f>IF(ISERR(FIND("14",GERAL[[#This Row],[ODS]])),"NÃO","SIM")</f>
        <v>NÃO</v>
      </c>
      <c r="Y1924" s="2" t="str">
        <f>IF(ISERR(FIND("15",GERAL[[#This Row],[ODS]])),"NÃO","SIM")</f>
        <v>NÃO</v>
      </c>
      <c r="Z1924" s="2" t="str">
        <f>IF(ISERR(FIND("16",GERAL[[#This Row],[ODS]])),"NÃO","SIM")</f>
        <v>SIM</v>
      </c>
      <c r="AA1924" s="2" t="str">
        <f>IF(ISERR(FIND("17",GERAL[[#This Row],[ODS]])),"NÃO","SIM")</f>
        <v>NÃO</v>
      </c>
      <c r="AB1924" s="1">
        <v>50.804224466755556</v>
      </c>
      <c r="AC1924" s="1">
        <v>53.638674171878158</v>
      </c>
      <c r="AD1924" s="1">
        <v>77.896265000109409</v>
      </c>
      <c r="AE1924" s="1">
        <v>59.938815730098391</v>
      </c>
      <c r="AF1924" s="1">
        <v>51.712592514855423</v>
      </c>
      <c r="AG1924" s="1" t="str">
        <f>GERAL[[#This Row],[SIGLA]]&amp;GERAL[[#This Row],[CÓD]]</f>
        <v>CESP_SP</v>
      </c>
      <c r="AH1924" s="1">
        <f ca="1">VLOOKUP(GERAL[[#This Row],[REF_NOTA]],BASE_NOTAS[],7,FALSE)</f>
        <v>53.028263454679418</v>
      </c>
      <c r="AI1924" s="31">
        <f ca="1">IF(GERAL[[#This Row],[Nota 2025]]="",0,GERAL[[#This Row],[Nota 2026]]-GERAL[[#This Row],[Nota 2025]])</f>
        <v>1.3156709398239954</v>
      </c>
    </row>
    <row r="1925" spans="1:35" ht="17" x14ac:dyDescent="0.35">
      <c r="A1925" s="2" t="s">
        <v>162</v>
      </c>
      <c r="B1925" s="2" t="s">
        <v>189</v>
      </c>
      <c r="C1925" s="2" t="s">
        <v>217</v>
      </c>
      <c r="D1925" s="15" t="s">
        <v>71</v>
      </c>
      <c r="E1925" s="2" t="s">
        <v>140</v>
      </c>
      <c r="F1925" s="2" t="str">
        <f>VLOOKUP(GERAL[[#This Row],[CÓD]],SEALL,6,FALSE)</f>
        <v>SG</v>
      </c>
      <c r="G192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2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2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25" s="2" t="str">
        <f>VLOOKUP(GERAL[[#This Row],[CÓD]],SEALL,4,FALSE)</f>
        <v>11, 16</v>
      </c>
      <c r="K1925" s="2" t="str">
        <f>IF(ISERR(FIND("01",GERAL[[#This Row],[ODS]])),"NÃO","SIM")</f>
        <v>NÃO</v>
      </c>
      <c r="L1925" s="2" t="str">
        <f>IF(ISERR(FIND("02",GERAL[[#This Row],[ODS]])),"NÃO","SIM")</f>
        <v>NÃO</v>
      </c>
      <c r="M1925" s="2" t="str">
        <f>IF(ISERR(FIND("03",GERAL[[#This Row],[ODS]])),"NÃO","SIM")</f>
        <v>NÃO</v>
      </c>
      <c r="N1925" s="2" t="str">
        <f>IF(ISERR(FIND("04",GERAL[[#This Row],[ODS]])),"NÃO","SIM")</f>
        <v>NÃO</v>
      </c>
      <c r="O1925" s="2" t="str">
        <f>IF(ISERR(FIND("05",GERAL[[#This Row],[ODS]])),"NÃO","SIM")</f>
        <v>NÃO</v>
      </c>
      <c r="P1925" s="2" t="str">
        <f>IF(ISERR(FIND("06",GERAL[[#This Row],[ODS]])),"NÃO","SIM")</f>
        <v>NÃO</v>
      </c>
      <c r="Q1925" s="2" t="str">
        <f>IF(ISERR(FIND("07",GERAL[[#This Row],[ODS]])),"NÃO","SIM")</f>
        <v>NÃO</v>
      </c>
      <c r="R1925" s="2" t="str">
        <f>IF(ISERR(FIND("08",GERAL[[#This Row],[ODS]])),"NÃO","SIM")</f>
        <v>NÃO</v>
      </c>
      <c r="S1925" s="2" t="str">
        <f>IF(ISERR(FIND("09",GERAL[[#This Row],[ODS]])),"NÃO","SIM")</f>
        <v>NÃO</v>
      </c>
      <c r="T1925" s="2" t="str">
        <f>IF(ISERR(FIND("10",GERAL[[#This Row],[ODS]])),"NÃO","SIM")</f>
        <v>NÃO</v>
      </c>
      <c r="U1925" s="2" t="str">
        <f>IF(ISERR(FIND("11",GERAL[[#This Row],[ODS]])),"NÃO","SIM")</f>
        <v>SIM</v>
      </c>
      <c r="V1925" s="2" t="str">
        <f>IF(ISERR(FIND("12",GERAL[[#This Row],[ODS]])),"NÃO","SIM")</f>
        <v>NÃO</v>
      </c>
      <c r="W1925" s="2" t="str">
        <f>IF(ISERR(FIND("13",GERAL[[#This Row],[ODS]])),"NÃO","SIM")</f>
        <v>NÃO</v>
      </c>
      <c r="X1925" s="2" t="str">
        <f>IF(ISERR(FIND("14",GERAL[[#This Row],[ODS]])),"NÃO","SIM")</f>
        <v>NÃO</v>
      </c>
      <c r="Y1925" s="2" t="str">
        <f>IF(ISERR(FIND("15",GERAL[[#This Row],[ODS]])),"NÃO","SIM")</f>
        <v>NÃO</v>
      </c>
      <c r="Z1925" s="2" t="str">
        <f>IF(ISERR(FIND("16",GERAL[[#This Row],[ODS]])),"NÃO","SIM")</f>
        <v>SIM</v>
      </c>
      <c r="AA1925" s="2" t="str">
        <f>IF(ISERR(FIND("17",GERAL[[#This Row],[ODS]])),"NÃO","SIM")</f>
        <v>NÃO</v>
      </c>
      <c r="AB1925" s="1">
        <v>21.774058622831333</v>
      </c>
      <c r="AC1925" s="1">
        <v>28.227264612494466</v>
      </c>
      <c r="AD1925" s="1">
        <v>43.608692116911342</v>
      </c>
      <c r="AE1925" s="1">
        <v>43.784492375314564</v>
      </c>
      <c r="AF1925" s="1">
        <v>33.710690178543032</v>
      </c>
      <c r="AG1925" s="1" t="str">
        <f>GERAL[[#This Row],[SIGLA]]&amp;GERAL[[#This Row],[CÓD]]</f>
        <v>DFSP_SP</v>
      </c>
      <c r="AH1925" s="1">
        <f ca="1">VLOOKUP(GERAL[[#This Row],[REF_NOTA]],BASE_NOTAS[],7,FALSE)</f>
        <v>33.728485666963735</v>
      </c>
      <c r="AI1925" s="31">
        <f ca="1">IF(GERAL[[#This Row],[Nota 2025]]="",0,GERAL[[#This Row],[Nota 2026]]-GERAL[[#This Row],[Nota 2025]])</f>
        <v>1.7795488420702554E-2</v>
      </c>
    </row>
    <row r="1926" spans="1:35" ht="17" x14ac:dyDescent="0.35">
      <c r="A1926" s="2" t="s">
        <v>163</v>
      </c>
      <c r="B1926" s="2" t="s">
        <v>183</v>
      </c>
      <c r="C1926" s="2" t="s">
        <v>217</v>
      </c>
      <c r="D1926" s="15" t="s">
        <v>71</v>
      </c>
      <c r="E1926" s="2" t="s">
        <v>140</v>
      </c>
      <c r="F1926" s="2" t="str">
        <f>VLOOKUP(GERAL[[#This Row],[CÓD]],SEALL,6,FALSE)</f>
        <v>SG</v>
      </c>
      <c r="G192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2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2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26" s="2" t="str">
        <f>VLOOKUP(GERAL[[#This Row],[CÓD]],SEALL,4,FALSE)</f>
        <v>11, 16</v>
      </c>
      <c r="K1926" s="2" t="str">
        <f>IF(ISERR(FIND("01",GERAL[[#This Row],[ODS]])),"NÃO","SIM")</f>
        <v>NÃO</v>
      </c>
      <c r="L1926" s="2" t="str">
        <f>IF(ISERR(FIND("02",GERAL[[#This Row],[ODS]])),"NÃO","SIM")</f>
        <v>NÃO</v>
      </c>
      <c r="M1926" s="2" t="str">
        <f>IF(ISERR(FIND("03",GERAL[[#This Row],[ODS]])),"NÃO","SIM")</f>
        <v>NÃO</v>
      </c>
      <c r="N1926" s="2" t="str">
        <f>IF(ISERR(FIND("04",GERAL[[#This Row],[ODS]])),"NÃO","SIM")</f>
        <v>NÃO</v>
      </c>
      <c r="O1926" s="2" t="str">
        <f>IF(ISERR(FIND("05",GERAL[[#This Row],[ODS]])),"NÃO","SIM")</f>
        <v>NÃO</v>
      </c>
      <c r="P1926" s="2" t="str">
        <f>IF(ISERR(FIND("06",GERAL[[#This Row],[ODS]])),"NÃO","SIM")</f>
        <v>NÃO</v>
      </c>
      <c r="Q1926" s="2" t="str">
        <f>IF(ISERR(FIND("07",GERAL[[#This Row],[ODS]])),"NÃO","SIM")</f>
        <v>NÃO</v>
      </c>
      <c r="R1926" s="2" t="str">
        <f>IF(ISERR(FIND("08",GERAL[[#This Row],[ODS]])),"NÃO","SIM")</f>
        <v>NÃO</v>
      </c>
      <c r="S1926" s="2" t="str">
        <f>IF(ISERR(FIND("09",GERAL[[#This Row],[ODS]])),"NÃO","SIM")</f>
        <v>NÃO</v>
      </c>
      <c r="T1926" s="2" t="str">
        <f>IF(ISERR(FIND("10",GERAL[[#This Row],[ODS]])),"NÃO","SIM")</f>
        <v>NÃO</v>
      </c>
      <c r="U1926" s="2" t="str">
        <f>IF(ISERR(FIND("11",GERAL[[#This Row],[ODS]])),"NÃO","SIM")</f>
        <v>SIM</v>
      </c>
      <c r="V1926" s="2" t="str">
        <f>IF(ISERR(FIND("12",GERAL[[#This Row],[ODS]])),"NÃO","SIM")</f>
        <v>NÃO</v>
      </c>
      <c r="W1926" s="2" t="str">
        <f>IF(ISERR(FIND("13",GERAL[[#This Row],[ODS]])),"NÃO","SIM")</f>
        <v>NÃO</v>
      </c>
      <c r="X1926" s="2" t="str">
        <f>IF(ISERR(FIND("14",GERAL[[#This Row],[ODS]])),"NÃO","SIM")</f>
        <v>NÃO</v>
      </c>
      <c r="Y1926" s="2" t="str">
        <f>IF(ISERR(FIND("15",GERAL[[#This Row],[ODS]])),"NÃO","SIM")</f>
        <v>NÃO</v>
      </c>
      <c r="Z1926" s="2" t="str">
        <f>IF(ISERR(FIND("16",GERAL[[#This Row],[ODS]])),"NÃO","SIM")</f>
        <v>SIM</v>
      </c>
      <c r="AA1926" s="2" t="str">
        <f>IF(ISERR(FIND("17",GERAL[[#This Row],[ODS]])),"NÃO","SIM")</f>
        <v>NÃO</v>
      </c>
      <c r="AB1926" s="1">
        <v>28.986862793687536</v>
      </c>
      <c r="AC1926" s="1">
        <v>26.734632814860745</v>
      </c>
      <c r="AD1926" s="1">
        <v>48.667979433789085</v>
      </c>
      <c r="AE1926" s="1">
        <v>41.594224641141288</v>
      </c>
      <c r="AF1926" s="1">
        <v>40.01349527168221</v>
      </c>
      <c r="AG1926" s="1" t="str">
        <f>GERAL[[#This Row],[SIGLA]]&amp;GERAL[[#This Row],[CÓD]]</f>
        <v>ESSP_SP</v>
      </c>
      <c r="AH1926" s="1">
        <f ca="1">VLOOKUP(GERAL[[#This Row],[REF_NOTA]],BASE_NOTAS[],7,FALSE)</f>
        <v>46.398460024228207</v>
      </c>
      <c r="AI1926" s="31">
        <f ca="1">IF(GERAL[[#This Row],[Nota 2025]]="",0,GERAL[[#This Row],[Nota 2026]]-GERAL[[#This Row],[Nota 2025]])</f>
        <v>6.3849647525459972</v>
      </c>
    </row>
    <row r="1927" spans="1:35" ht="17" x14ac:dyDescent="0.35">
      <c r="A1927" s="2" t="s">
        <v>164</v>
      </c>
      <c r="B1927" s="2" t="s">
        <v>190</v>
      </c>
      <c r="C1927" s="2" t="s">
        <v>217</v>
      </c>
      <c r="D1927" s="15" t="s">
        <v>71</v>
      </c>
      <c r="E1927" s="2" t="s">
        <v>140</v>
      </c>
      <c r="F1927" s="2" t="str">
        <f>VLOOKUP(GERAL[[#This Row],[CÓD]],SEALL,6,FALSE)</f>
        <v>SG</v>
      </c>
      <c r="G192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2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2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27" s="2" t="str">
        <f>VLOOKUP(GERAL[[#This Row],[CÓD]],SEALL,4,FALSE)</f>
        <v>11, 16</v>
      </c>
      <c r="K1927" s="2" t="str">
        <f>IF(ISERR(FIND("01",GERAL[[#This Row],[ODS]])),"NÃO","SIM")</f>
        <v>NÃO</v>
      </c>
      <c r="L1927" s="2" t="str">
        <f>IF(ISERR(FIND("02",GERAL[[#This Row],[ODS]])),"NÃO","SIM")</f>
        <v>NÃO</v>
      </c>
      <c r="M1927" s="2" t="str">
        <f>IF(ISERR(FIND("03",GERAL[[#This Row],[ODS]])),"NÃO","SIM")</f>
        <v>NÃO</v>
      </c>
      <c r="N1927" s="2" t="str">
        <f>IF(ISERR(FIND("04",GERAL[[#This Row],[ODS]])),"NÃO","SIM")</f>
        <v>NÃO</v>
      </c>
      <c r="O1927" s="2" t="str">
        <f>IF(ISERR(FIND("05",GERAL[[#This Row],[ODS]])),"NÃO","SIM")</f>
        <v>NÃO</v>
      </c>
      <c r="P1927" s="2" t="str">
        <f>IF(ISERR(FIND("06",GERAL[[#This Row],[ODS]])),"NÃO","SIM")</f>
        <v>NÃO</v>
      </c>
      <c r="Q1927" s="2" t="str">
        <f>IF(ISERR(FIND("07",GERAL[[#This Row],[ODS]])),"NÃO","SIM")</f>
        <v>NÃO</v>
      </c>
      <c r="R1927" s="2" t="str">
        <f>IF(ISERR(FIND("08",GERAL[[#This Row],[ODS]])),"NÃO","SIM")</f>
        <v>NÃO</v>
      </c>
      <c r="S1927" s="2" t="str">
        <f>IF(ISERR(FIND("09",GERAL[[#This Row],[ODS]])),"NÃO","SIM")</f>
        <v>NÃO</v>
      </c>
      <c r="T1927" s="2" t="str">
        <f>IF(ISERR(FIND("10",GERAL[[#This Row],[ODS]])),"NÃO","SIM")</f>
        <v>NÃO</v>
      </c>
      <c r="U1927" s="2" t="str">
        <f>IF(ISERR(FIND("11",GERAL[[#This Row],[ODS]])),"NÃO","SIM")</f>
        <v>SIM</v>
      </c>
      <c r="V1927" s="2" t="str">
        <f>IF(ISERR(FIND("12",GERAL[[#This Row],[ODS]])),"NÃO","SIM")</f>
        <v>NÃO</v>
      </c>
      <c r="W1927" s="2" t="str">
        <f>IF(ISERR(FIND("13",GERAL[[#This Row],[ODS]])),"NÃO","SIM")</f>
        <v>NÃO</v>
      </c>
      <c r="X1927" s="2" t="str">
        <f>IF(ISERR(FIND("14",GERAL[[#This Row],[ODS]])),"NÃO","SIM")</f>
        <v>NÃO</v>
      </c>
      <c r="Y1927" s="2" t="str">
        <f>IF(ISERR(FIND("15",GERAL[[#This Row],[ODS]])),"NÃO","SIM")</f>
        <v>NÃO</v>
      </c>
      <c r="Z1927" s="2" t="str">
        <f>IF(ISERR(FIND("16",GERAL[[#This Row],[ODS]])),"NÃO","SIM")</f>
        <v>SIM</v>
      </c>
      <c r="AA1927" s="2" t="str">
        <f>IF(ISERR(FIND("17",GERAL[[#This Row],[ODS]])),"NÃO","SIM")</f>
        <v>NÃO</v>
      </c>
      <c r="AB1927" s="1">
        <v>73.689683522766799</v>
      </c>
      <c r="AC1927" s="1">
        <v>82.003234655113161</v>
      </c>
      <c r="AD1927" s="1">
        <v>89.394664162865425</v>
      </c>
      <c r="AE1927" s="1">
        <v>91.34009188256303</v>
      </c>
      <c r="AF1927" s="1">
        <v>92.789053993152891</v>
      </c>
      <c r="AG1927" s="1" t="str">
        <f>GERAL[[#This Row],[SIGLA]]&amp;GERAL[[#This Row],[CÓD]]</f>
        <v>GOSP_SP</v>
      </c>
      <c r="AH1927" s="1">
        <f ca="1">VLOOKUP(GERAL[[#This Row],[REF_NOTA]],BASE_NOTAS[],7,FALSE)</f>
        <v>95.08174632818772</v>
      </c>
      <c r="AI1927" s="31">
        <f ca="1">IF(GERAL[[#This Row],[Nota 2025]]="",0,GERAL[[#This Row],[Nota 2026]]-GERAL[[#This Row],[Nota 2025]])</f>
        <v>2.2926923350348289</v>
      </c>
    </row>
    <row r="1928" spans="1:35" ht="17" x14ac:dyDescent="0.35">
      <c r="A1928" s="2" t="s">
        <v>165</v>
      </c>
      <c r="B1928" s="2" t="s">
        <v>191</v>
      </c>
      <c r="C1928" s="2" t="s">
        <v>217</v>
      </c>
      <c r="D1928" s="15" t="s">
        <v>71</v>
      </c>
      <c r="E1928" s="2" t="s">
        <v>140</v>
      </c>
      <c r="F1928" s="2" t="str">
        <f>VLOOKUP(GERAL[[#This Row],[CÓD]],SEALL,6,FALSE)</f>
        <v>SG</v>
      </c>
      <c r="G192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2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2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28" s="2" t="str">
        <f>VLOOKUP(GERAL[[#This Row],[CÓD]],SEALL,4,FALSE)</f>
        <v>11, 16</v>
      </c>
      <c r="K1928" s="2" t="str">
        <f>IF(ISERR(FIND("01",GERAL[[#This Row],[ODS]])),"NÃO","SIM")</f>
        <v>NÃO</v>
      </c>
      <c r="L1928" s="2" t="str">
        <f>IF(ISERR(FIND("02",GERAL[[#This Row],[ODS]])),"NÃO","SIM")</f>
        <v>NÃO</v>
      </c>
      <c r="M1928" s="2" t="str">
        <f>IF(ISERR(FIND("03",GERAL[[#This Row],[ODS]])),"NÃO","SIM")</f>
        <v>NÃO</v>
      </c>
      <c r="N1928" s="2" t="str">
        <f>IF(ISERR(FIND("04",GERAL[[#This Row],[ODS]])),"NÃO","SIM")</f>
        <v>NÃO</v>
      </c>
      <c r="O1928" s="2" t="str">
        <f>IF(ISERR(FIND("05",GERAL[[#This Row],[ODS]])),"NÃO","SIM")</f>
        <v>NÃO</v>
      </c>
      <c r="P1928" s="2" t="str">
        <f>IF(ISERR(FIND("06",GERAL[[#This Row],[ODS]])),"NÃO","SIM")</f>
        <v>NÃO</v>
      </c>
      <c r="Q1928" s="2" t="str">
        <f>IF(ISERR(FIND("07",GERAL[[#This Row],[ODS]])),"NÃO","SIM")</f>
        <v>NÃO</v>
      </c>
      <c r="R1928" s="2" t="str">
        <f>IF(ISERR(FIND("08",GERAL[[#This Row],[ODS]])),"NÃO","SIM")</f>
        <v>NÃO</v>
      </c>
      <c r="S1928" s="2" t="str">
        <f>IF(ISERR(FIND("09",GERAL[[#This Row],[ODS]])),"NÃO","SIM")</f>
        <v>NÃO</v>
      </c>
      <c r="T1928" s="2" t="str">
        <f>IF(ISERR(FIND("10",GERAL[[#This Row],[ODS]])),"NÃO","SIM")</f>
        <v>NÃO</v>
      </c>
      <c r="U1928" s="2" t="str">
        <f>IF(ISERR(FIND("11",GERAL[[#This Row],[ODS]])),"NÃO","SIM")</f>
        <v>SIM</v>
      </c>
      <c r="V1928" s="2" t="str">
        <f>IF(ISERR(FIND("12",GERAL[[#This Row],[ODS]])),"NÃO","SIM")</f>
        <v>NÃO</v>
      </c>
      <c r="W1928" s="2" t="str">
        <f>IF(ISERR(FIND("13",GERAL[[#This Row],[ODS]])),"NÃO","SIM")</f>
        <v>NÃO</v>
      </c>
      <c r="X1928" s="2" t="str">
        <f>IF(ISERR(FIND("14",GERAL[[#This Row],[ODS]])),"NÃO","SIM")</f>
        <v>NÃO</v>
      </c>
      <c r="Y1928" s="2" t="str">
        <f>IF(ISERR(FIND("15",GERAL[[#This Row],[ODS]])),"NÃO","SIM")</f>
        <v>NÃO</v>
      </c>
      <c r="Z1928" s="2" t="str">
        <f>IF(ISERR(FIND("16",GERAL[[#This Row],[ODS]])),"NÃO","SIM")</f>
        <v>SIM</v>
      </c>
      <c r="AA1928" s="2" t="str">
        <f>IF(ISERR(FIND("17",GERAL[[#This Row],[ODS]])),"NÃO","SIM")</f>
        <v>NÃO</v>
      </c>
      <c r="AB1928" s="1">
        <v>45.876255285632539</v>
      </c>
      <c r="AC1928" s="1">
        <v>30.100435463064215</v>
      </c>
      <c r="AD1928" s="1">
        <v>56.341806790315978</v>
      </c>
      <c r="AE1928" s="1">
        <v>49.949276889651827</v>
      </c>
      <c r="AF1928" s="1">
        <v>40.745094807391865</v>
      </c>
      <c r="AG1928" s="1" t="str">
        <f>GERAL[[#This Row],[SIGLA]]&amp;GERAL[[#This Row],[CÓD]]</f>
        <v>MASP_SP</v>
      </c>
      <c r="AH1928" s="1">
        <f ca="1">VLOOKUP(GERAL[[#This Row],[REF_NOTA]],BASE_NOTAS[],7,FALSE)</f>
        <v>40.144688097315182</v>
      </c>
      <c r="AI1928" s="31">
        <f ca="1">IF(GERAL[[#This Row],[Nota 2025]]="",0,GERAL[[#This Row],[Nota 2026]]-GERAL[[#This Row],[Nota 2025]])</f>
        <v>-0.60040671007668323</v>
      </c>
    </row>
    <row r="1929" spans="1:35" ht="17" x14ac:dyDescent="0.35">
      <c r="A1929" s="2" t="s">
        <v>168</v>
      </c>
      <c r="B1929" s="2" t="s">
        <v>195</v>
      </c>
      <c r="C1929" s="2" t="s">
        <v>217</v>
      </c>
      <c r="D1929" s="15" t="s">
        <v>71</v>
      </c>
      <c r="E1929" s="2" t="s">
        <v>140</v>
      </c>
      <c r="F1929" s="2" t="str">
        <f>VLOOKUP(GERAL[[#This Row],[CÓD]],SEALL,6,FALSE)</f>
        <v>SG</v>
      </c>
      <c r="G192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2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2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29" s="2" t="str">
        <f>VLOOKUP(GERAL[[#This Row],[CÓD]],SEALL,4,FALSE)</f>
        <v>11, 16</v>
      </c>
      <c r="K1929" s="2" t="str">
        <f>IF(ISERR(FIND("01",GERAL[[#This Row],[ODS]])),"NÃO","SIM")</f>
        <v>NÃO</v>
      </c>
      <c r="L1929" s="2" t="str">
        <f>IF(ISERR(FIND("02",GERAL[[#This Row],[ODS]])),"NÃO","SIM")</f>
        <v>NÃO</v>
      </c>
      <c r="M1929" s="2" t="str">
        <f>IF(ISERR(FIND("03",GERAL[[#This Row],[ODS]])),"NÃO","SIM")</f>
        <v>NÃO</v>
      </c>
      <c r="N1929" s="2" t="str">
        <f>IF(ISERR(FIND("04",GERAL[[#This Row],[ODS]])),"NÃO","SIM")</f>
        <v>NÃO</v>
      </c>
      <c r="O1929" s="2" t="str">
        <f>IF(ISERR(FIND("05",GERAL[[#This Row],[ODS]])),"NÃO","SIM")</f>
        <v>NÃO</v>
      </c>
      <c r="P1929" s="2" t="str">
        <f>IF(ISERR(FIND("06",GERAL[[#This Row],[ODS]])),"NÃO","SIM")</f>
        <v>NÃO</v>
      </c>
      <c r="Q1929" s="2" t="str">
        <f>IF(ISERR(FIND("07",GERAL[[#This Row],[ODS]])),"NÃO","SIM")</f>
        <v>NÃO</v>
      </c>
      <c r="R1929" s="2" t="str">
        <f>IF(ISERR(FIND("08",GERAL[[#This Row],[ODS]])),"NÃO","SIM")</f>
        <v>NÃO</v>
      </c>
      <c r="S1929" s="2" t="str">
        <f>IF(ISERR(FIND("09",GERAL[[#This Row],[ODS]])),"NÃO","SIM")</f>
        <v>NÃO</v>
      </c>
      <c r="T1929" s="2" t="str">
        <f>IF(ISERR(FIND("10",GERAL[[#This Row],[ODS]])),"NÃO","SIM")</f>
        <v>NÃO</v>
      </c>
      <c r="U1929" s="2" t="str">
        <f>IF(ISERR(FIND("11",GERAL[[#This Row],[ODS]])),"NÃO","SIM")</f>
        <v>SIM</v>
      </c>
      <c r="V1929" s="2" t="str">
        <f>IF(ISERR(FIND("12",GERAL[[#This Row],[ODS]])),"NÃO","SIM")</f>
        <v>NÃO</v>
      </c>
      <c r="W1929" s="2" t="str">
        <f>IF(ISERR(FIND("13",GERAL[[#This Row],[ODS]])),"NÃO","SIM")</f>
        <v>NÃO</v>
      </c>
      <c r="X1929" s="2" t="str">
        <f>IF(ISERR(FIND("14",GERAL[[#This Row],[ODS]])),"NÃO","SIM")</f>
        <v>NÃO</v>
      </c>
      <c r="Y1929" s="2" t="str">
        <f>IF(ISERR(FIND("15",GERAL[[#This Row],[ODS]])),"NÃO","SIM")</f>
        <v>NÃO</v>
      </c>
      <c r="Z1929" s="2" t="str">
        <f>IF(ISERR(FIND("16",GERAL[[#This Row],[ODS]])),"NÃO","SIM")</f>
        <v>SIM</v>
      </c>
      <c r="AA1929" s="2" t="str">
        <f>IF(ISERR(FIND("17",GERAL[[#This Row],[ODS]])),"NÃO","SIM")</f>
        <v>NÃO</v>
      </c>
      <c r="AB1929" s="1">
        <v>83.421177437218432</v>
      </c>
      <c r="AC1929" s="1">
        <v>86.819785492445916</v>
      </c>
      <c r="AD1929" s="1">
        <v>95.085884698917781</v>
      </c>
      <c r="AE1929" s="1">
        <v>94.845604277789761</v>
      </c>
      <c r="AF1929" s="1">
        <v>94.569596924693045</v>
      </c>
      <c r="AG1929" s="1" t="str">
        <f>GERAL[[#This Row],[SIGLA]]&amp;GERAL[[#This Row],[CÓD]]</f>
        <v>MTSP_SP</v>
      </c>
      <c r="AH1929" s="1">
        <f ca="1">VLOOKUP(GERAL[[#This Row],[REF_NOTA]],BASE_NOTAS[],7,FALSE)</f>
        <v>94.471912166172245</v>
      </c>
      <c r="AI1929" s="31">
        <f ca="1">IF(GERAL[[#This Row],[Nota 2025]]="",0,GERAL[[#This Row],[Nota 2026]]-GERAL[[#This Row],[Nota 2025]])</f>
        <v>-9.7684758520799164E-2</v>
      </c>
    </row>
    <row r="1930" spans="1:35" ht="17" x14ac:dyDescent="0.35">
      <c r="A1930" s="2" t="s">
        <v>167</v>
      </c>
      <c r="B1930" s="2" t="s">
        <v>193</v>
      </c>
      <c r="C1930" s="2" t="s">
        <v>217</v>
      </c>
      <c r="D1930" s="15" t="s">
        <v>71</v>
      </c>
      <c r="E1930" s="2" t="s">
        <v>140</v>
      </c>
      <c r="F1930" s="2" t="str">
        <f>VLOOKUP(GERAL[[#This Row],[CÓD]],SEALL,6,FALSE)</f>
        <v>SG</v>
      </c>
      <c r="G193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3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3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30" s="2" t="str">
        <f>VLOOKUP(GERAL[[#This Row],[CÓD]],SEALL,4,FALSE)</f>
        <v>11, 16</v>
      </c>
      <c r="K1930" s="2" t="str">
        <f>IF(ISERR(FIND("01",GERAL[[#This Row],[ODS]])),"NÃO","SIM")</f>
        <v>NÃO</v>
      </c>
      <c r="L1930" s="2" t="str">
        <f>IF(ISERR(FIND("02",GERAL[[#This Row],[ODS]])),"NÃO","SIM")</f>
        <v>NÃO</v>
      </c>
      <c r="M1930" s="2" t="str">
        <f>IF(ISERR(FIND("03",GERAL[[#This Row],[ODS]])),"NÃO","SIM")</f>
        <v>NÃO</v>
      </c>
      <c r="N1930" s="2" t="str">
        <f>IF(ISERR(FIND("04",GERAL[[#This Row],[ODS]])),"NÃO","SIM")</f>
        <v>NÃO</v>
      </c>
      <c r="O1930" s="2" t="str">
        <f>IF(ISERR(FIND("05",GERAL[[#This Row],[ODS]])),"NÃO","SIM")</f>
        <v>NÃO</v>
      </c>
      <c r="P1930" s="2" t="str">
        <f>IF(ISERR(FIND("06",GERAL[[#This Row],[ODS]])),"NÃO","SIM")</f>
        <v>NÃO</v>
      </c>
      <c r="Q1930" s="2" t="str">
        <f>IF(ISERR(FIND("07",GERAL[[#This Row],[ODS]])),"NÃO","SIM")</f>
        <v>NÃO</v>
      </c>
      <c r="R1930" s="2" t="str">
        <f>IF(ISERR(FIND("08",GERAL[[#This Row],[ODS]])),"NÃO","SIM")</f>
        <v>NÃO</v>
      </c>
      <c r="S1930" s="2" t="str">
        <f>IF(ISERR(FIND("09",GERAL[[#This Row],[ODS]])),"NÃO","SIM")</f>
        <v>NÃO</v>
      </c>
      <c r="T1930" s="2" t="str">
        <f>IF(ISERR(FIND("10",GERAL[[#This Row],[ODS]])),"NÃO","SIM")</f>
        <v>NÃO</v>
      </c>
      <c r="U1930" s="2" t="str">
        <f>IF(ISERR(FIND("11",GERAL[[#This Row],[ODS]])),"NÃO","SIM")</f>
        <v>SIM</v>
      </c>
      <c r="V1930" s="2" t="str">
        <f>IF(ISERR(FIND("12",GERAL[[#This Row],[ODS]])),"NÃO","SIM")</f>
        <v>NÃO</v>
      </c>
      <c r="W1930" s="2" t="str">
        <f>IF(ISERR(FIND("13",GERAL[[#This Row],[ODS]])),"NÃO","SIM")</f>
        <v>NÃO</v>
      </c>
      <c r="X1930" s="2" t="str">
        <f>IF(ISERR(FIND("14",GERAL[[#This Row],[ODS]])),"NÃO","SIM")</f>
        <v>NÃO</v>
      </c>
      <c r="Y1930" s="2" t="str">
        <f>IF(ISERR(FIND("15",GERAL[[#This Row],[ODS]])),"NÃO","SIM")</f>
        <v>NÃO</v>
      </c>
      <c r="Z1930" s="2" t="str">
        <f>IF(ISERR(FIND("16",GERAL[[#This Row],[ODS]])),"NÃO","SIM")</f>
        <v>SIM</v>
      </c>
      <c r="AA1930" s="2" t="str">
        <f>IF(ISERR(FIND("17",GERAL[[#This Row],[ODS]])),"NÃO","SIM")</f>
        <v>NÃO</v>
      </c>
      <c r="AB1930" s="1">
        <v>94.035365238842331</v>
      </c>
      <c r="AC1930" s="1">
        <v>94.906630125030901</v>
      </c>
      <c r="AD1930" s="1">
        <v>95.103926205406054</v>
      </c>
      <c r="AE1930" s="1">
        <v>92.847351349776787</v>
      </c>
      <c r="AF1930" s="1">
        <v>94.703911351494014</v>
      </c>
      <c r="AG1930" s="1" t="str">
        <f>GERAL[[#This Row],[SIGLA]]&amp;GERAL[[#This Row],[CÓD]]</f>
        <v>MSSP_SP</v>
      </c>
      <c r="AH1930" s="1">
        <f ca="1">VLOOKUP(GERAL[[#This Row],[REF_NOTA]],BASE_NOTAS[],7,FALSE)</f>
        <v>94.095115841016138</v>
      </c>
      <c r="AI1930" s="31">
        <f ca="1">IF(GERAL[[#This Row],[Nota 2025]]="",0,GERAL[[#This Row],[Nota 2026]]-GERAL[[#This Row],[Nota 2025]])</f>
        <v>-0.60879551047787572</v>
      </c>
    </row>
    <row r="1931" spans="1:35" ht="17" x14ac:dyDescent="0.35">
      <c r="A1931" s="2" t="s">
        <v>166</v>
      </c>
      <c r="B1931" s="2" t="s">
        <v>192</v>
      </c>
      <c r="C1931" s="2" t="s">
        <v>217</v>
      </c>
      <c r="D1931" s="15" t="s">
        <v>71</v>
      </c>
      <c r="E1931" s="2" t="s">
        <v>140</v>
      </c>
      <c r="F1931" s="2" t="str">
        <f>VLOOKUP(GERAL[[#This Row],[CÓD]],SEALL,6,FALSE)</f>
        <v>SG</v>
      </c>
      <c r="G193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3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3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31" s="2" t="str">
        <f>VLOOKUP(GERAL[[#This Row],[CÓD]],SEALL,4,FALSE)</f>
        <v>11, 16</v>
      </c>
      <c r="K1931" s="2" t="str">
        <f>IF(ISERR(FIND("01",GERAL[[#This Row],[ODS]])),"NÃO","SIM")</f>
        <v>NÃO</v>
      </c>
      <c r="L1931" s="2" t="str">
        <f>IF(ISERR(FIND("02",GERAL[[#This Row],[ODS]])),"NÃO","SIM")</f>
        <v>NÃO</v>
      </c>
      <c r="M1931" s="2" t="str">
        <f>IF(ISERR(FIND("03",GERAL[[#This Row],[ODS]])),"NÃO","SIM")</f>
        <v>NÃO</v>
      </c>
      <c r="N1931" s="2" t="str">
        <f>IF(ISERR(FIND("04",GERAL[[#This Row],[ODS]])),"NÃO","SIM")</f>
        <v>NÃO</v>
      </c>
      <c r="O1931" s="2" t="str">
        <f>IF(ISERR(FIND("05",GERAL[[#This Row],[ODS]])),"NÃO","SIM")</f>
        <v>NÃO</v>
      </c>
      <c r="P1931" s="2" t="str">
        <f>IF(ISERR(FIND("06",GERAL[[#This Row],[ODS]])),"NÃO","SIM")</f>
        <v>NÃO</v>
      </c>
      <c r="Q1931" s="2" t="str">
        <f>IF(ISERR(FIND("07",GERAL[[#This Row],[ODS]])),"NÃO","SIM")</f>
        <v>NÃO</v>
      </c>
      <c r="R1931" s="2" t="str">
        <f>IF(ISERR(FIND("08",GERAL[[#This Row],[ODS]])),"NÃO","SIM")</f>
        <v>NÃO</v>
      </c>
      <c r="S1931" s="2" t="str">
        <f>IF(ISERR(FIND("09",GERAL[[#This Row],[ODS]])),"NÃO","SIM")</f>
        <v>NÃO</v>
      </c>
      <c r="T1931" s="2" t="str">
        <f>IF(ISERR(FIND("10",GERAL[[#This Row],[ODS]])),"NÃO","SIM")</f>
        <v>NÃO</v>
      </c>
      <c r="U1931" s="2" t="str">
        <f>IF(ISERR(FIND("11",GERAL[[#This Row],[ODS]])),"NÃO","SIM")</f>
        <v>SIM</v>
      </c>
      <c r="V1931" s="2" t="str">
        <f>IF(ISERR(FIND("12",GERAL[[#This Row],[ODS]])),"NÃO","SIM")</f>
        <v>NÃO</v>
      </c>
      <c r="W1931" s="2" t="str">
        <f>IF(ISERR(FIND("13",GERAL[[#This Row],[ODS]])),"NÃO","SIM")</f>
        <v>NÃO</v>
      </c>
      <c r="X1931" s="2" t="str">
        <f>IF(ISERR(FIND("14",GERAL[[#This Row],[ODS]])),"NÃO","SIM")</f>
        <v>NÃO</v>
      </c>
      <c r="Y1931" s="2" t="str">
        <f>IF(ISERR(FIND("15",GERAL[[#This Row],[ODS]])),"NÃO","SIM")</f>
        <v>NÃO</v>
      </c>
      <c r="Z1931" s="2" t="str">
        <f>IF(ISERR(FIND("16",GERAL[[#This Row],[ODS]])),"NÃO","SIM")</f>
        <v>SIM</v>
      </c>
      <c r="AA1931" s="2" t="str">
        <f>IF(ISERR(FIND("17",GERAL[[#This Row],[ODS]])),"NÃO","SIM")</f>
        <v>NÃO</v>
      </c>
      <c r="AB1931" s="1">
        <v>96.218705427912596</v>
      </c>
      <c r="AC1931" s="1">
        <v>100</v>
      </c>
      <c r="AD1931" s="1">
        <v>98.859508261780675</v>
      </c>
      <c r="AE1931" s="1">
        <v>99.324382352947566</v>
      </c>
      <c r="AF1931" s="1">
        <v>97.878458541932702</v>
      </c>
      <c r="AG1931" s="1" t="str">
        <f>GERAL[[#This Row],[SIGLA]]&amp;GERAL[[#This Row],[CÓD]]</f>
        <v>MGSP_SP</v>
      </c>
      <c r="AH1931" s="1">
        <f ca="1">VLOOKUP(GERAL[[#This Row],[REF_NOTA]],BASE_NOTAS[],7,FALSE)</f>
        <v>99.665022876351713</v>
      </c>
      <c r="AI1931" s="31">
        <f ca="1">IF(GERAL[[#This Row],[Nota 2025]]="",0,GERAL[[#This Row],[Nota 2026]]-GERAL[[#This Row],[Nota 2025]])</f>
        <v>1.7865643344190119</v>
      </c>
    </row>
    <row r="1932" spans="1:35" ht="17" x14ac:dyDescent="0.35">
      <c r="A1932" s="2" t="s">
        <v>169</v>
      </c>
      <c r="B1932" s="2" t="s">
        <v>196</v>
      </c>
      <c r="C1932" s="2" t="s">
        <v>217</v>
      </c>
      <c r="D1932" s="15" t="s">
        <v>71</v>
      </c>
      <c r="E1932" s="2" t="s">
        <v>140</v>
      </c>
      <c r="F1932" s="2" t="str">
        <f>VLOOKUP(GERAL[[#This Row],[CÓD]],SEALL,6,FALSE)</f>
        <v>SG</v>
      </c>
      <c r="G193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3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3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32" s="2" t="str">
        <f>VLOOKUP(GERAL[[#This Row],[CÓD]],SEALL,4,FALSE)</f>
        <v>11, 16</v>
      </c>
      <c r="K1932" s="2" t="str">
        <f>IF(ISERR(FIND("01",GERAL[[#This Row],[ODS]])),"NÃO","SIM")</f>
        <v>NÃO</v>
      </c>
      <c r="L1932" s="2" t="str">
        <f>IF(ISERR(FIND("02",GERAL[[#This Row],[ODS]])),"NÃO","SIM")</f>
        <v>NÃO</v>
      </c>
      <c r="M1932" s="2" t="str">
        <f>IF(ISERR(FIND("03",GERAL[[#This Row],[ODS]])),"NÃO","SIM")</f>
        <v>NÃO</v>
      </c>
      <c r="N1932" s="2" t="str">
        <f>IF(ISERR(FIND("04",GERAL[[#This Row],[ODS]])),"NÃO","SIM")</f>
        <v>NÃO</v>
      </c>
      <c r="O1932" s="2" t="str">
        <f>IF(ISERR(FIND("05",GERAL[[#This Row],[ODS]])),"NÃO","SIM")</f>
        <v>NÃO</v>
      </c>
      <c r="P1932" s="2" t="str">
        <f>IF(ISERR(FIND("06",GERAL[[#This Row],[ODS]])),"NÃO","SIM")</f>
        <v>NÃO</v>
      </c>
      <c r="Q1932" s="2" t="str">
        <f>IF(ISERR(FIND("07",GERAL[[#This Row],[ODS]])),"NÃO","SIM")</f>
        <v>NÃO</v>
      </c>
      <c r="R1932" s="2" t="str">
        <f>IF(ISERR(FIND("08",GERAL[[#This Row],[ODS]])),"NÃO","SIM")</f>
        <v>NÃO</v>
      </c>
      <c r="S1932" s="2" t="str">
        <f>IF(ISERR(FIND("09",GERAL[[#This Row],[ODS]])),"NÃO","SIM")</f>
        <v>NÃO</v>
      </c>
      <c r="T1932" s="2" t="str">
        <f>IF(ISERR(FIND("10",GERAL[[#This Row],[ODS]])),"NÃO","SIM")</f>
        <v>NÃO</v>
      </c>
      <c r="U1932" s="2" t="str">
        <f>IF(ISERR(FIND("11",GERAL[[#This Row],[ODS]])),"NÃO","SIM")</f>
        <v>SIM</v>
      </c>
      <c r="V1932" s="2" t="str">
        <f>IF(ISERR(FIND("12",GERAL[[#This Row],[ODS]])),"NÃO","SIM")</f>
        <v>NÃO</v>
      </c>
      <c r="W1932" s="2" t="str">
        <f>IF(ISERR(FIND("13",GERAL[[#This Row],[ODS]])),"NÃO","SIM")</f>
        <v>NÃO</v>
      </c>
      <c r="X1932" s="2" t="str">
        <f>IF(ISERR(FIND("14",GERAL[[#This Row],[ODS]])),"NÃO","SIM")</f>
        <v>NÃO</v>
      </c>
      <c r="Y1932" s="2" t="str">
        <f>IF(ISERR(FIND("15",GERAL[[#This Row],[ODS]])),"NÃO","SIM")</f>
        <v>NÃO</v>
      </c>
      <c r="Z1932" s="2" t="str">
        <f>IF(ISERR(FIND("16",GERAL[[#This Row],[ODS]])),"NÃO","SIM")</f>
        <v>SIM</v>
      </c>
      <c r="AA1932" s="2" t="str">
        <f>IF(ISERR(FIND("17",GERAL[[#This Row],[ODS]])),"NÃO","SIM")</f>
        <v>NÃO</v>
      </c>
      <c r="AB1932" s="1">
        <v>30.850676798591522</v>
      </c>
      <c r="AC1932" s="1">
        <v>26.759645722797814</v>
      </c>
      <c r="AD1932" s="1">
        <v>54.890153102346758</v>
      </c>
      <c r="AE1932" s="1">
        <v>53.610095594775487</v>
      </c>
      <c r="AF1932" s="1">
        <v>47.327852848715622</v>
      </c>
      <c r="AG1932" s="1" t="str">
        <f>GERAL[[#This Row],[SIGLA]]&amp;GERAL[[#This Row],[CÓD]]</f>
        <v>PASP_SP</v>
      </c>
      <c r="AH1932" s="1">
        <f ca="1">VLOOKUP(GERAL[[#This Row],[REF_NOTA]],BASE_NOTAS[],7,FALSE)</f>
        <v>44.931709926374893</v>
      </c>
      <c r="AI1932" s="31">
        <f ca="1">IF(GERAL[[#This Row],[Nota 2025]]="",0,GERAL[[#This Row],[Nota 2026]]-GERAL[[#This Row],[Nota 2025]])</f>
        <v>-2.3961429223407293</v>
      </c>
    </row>
    <row r="1933" spans="1:35" ht="17" x14ac:dyDescent="0.35">
      <c r="A1933" s="2" t="s">
        <v>170</v>
      </c>
      <c r="B1933" s="2" t="s">
        <v>197</v>
      </c>
      <c r="C1933" s="2" t="s">
        <v>217</v>
      </c>
      <c r="D1933" s="15" t="s">
        <v>71</v>
      </c>
      <c r="E1933" s="2" t="s">
        <v>140</v>
      </c>
      <c r="F1933" s="2" t="str">
        <f>VLOOKUP(GERAL[[#This Row],[CÓD]],SEALL,6,FALSE)</f>
        <v>SG</v>
      </c>
      <c r="G193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3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3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33" s="2" t="str">
        <f>VLOOKUP(GERAL[[#This Row],[CÓD]],SEALL,4,FALSE)</f>
        <v>11, 16</v>
      </c>
      <c r="K1933" s="2" t="str">
        <f>IF(ISERR(FIND("01",GERAL[[#This Row],[ODS]])),"NÃO","SIM")</f>
        <v>NÃO</v>
      </c>
      <c r="L1933" s="2" t="str">
        <f>IF(ISERR(FIND("02",GERAL[[#This Row],[ODS]])),"NÃO","SIM")</f>
        <v>NÃO</v>
      </c>
      <c r="M1933" s="2" t="str">
        <f>IF(ISERR(FIND("03",GERAL[[#This Row],[ODS]])),"NÃO","SIM")</f>
        <v>NÃO</v>
      </c>
      <c r="N1933" s="2" t="str">
        <f>IF(ISERR(FIND("04",GERAL[[#This Row],[ODS]])),"NÃO","SIM")</f>
        <v>NÃO</v>
      </c>
      <c r="O1933" s="2" t="str">
        <f>IF(ISERR(FIND("05",GERAL[[#This Row],[ODS]])),"NÃO","SIM")</f>
        <v>NÃO</v>
      </c>
      <c r="P1933" s="2" t="str">
        <f>IF(ISERR(FIND("06",GERAL[[#This Row],[ODS]])),"NÃO","SIM")</f>
        <v>NÃO</v>
      </c>
      <c r="Q1933" s="2" t="str">
        <f>IF(ISERR(FIND("07",GERAL[[#This Row],[ODS]])),"NÃO","SIM")</f>
        <v>NÃO</v>
      </c>
      <c r="R1933" s="2" t="str">
        <f>IF(ISERR(FIND("08",GERAL[[#This Row],[ODS]])),"NÃO","SIM")</f>
        <v>NÃO</v>
      </c>
      <c r="S1933" s="2" t="str">
        <f>IF(ISERR(FIND("09",GERAL[[#This Row],[ODS]])),"NÃO","SIM")</f>
        <v>NÃO</v>
      </c>
      <c r="T1933" s="2" t="str">
        <f>IF(ISERR(FIND("10",GERAL[[#This Row],[ODS]])),"NÃO","SIM")</f>
        <v>NÃO</v>
      </c>
      <c r="U1933" s="2" t="str">
        <f>IF(ISERR(FIND("11",GERAL[[#This Row],[ODS]])),"NÃO","SIM")</f>
        <v>SIM</v>
      </c>
      <c r="V1933" s="2" t="str">
        <f>IF(ISERR(FIND("12",GERAL[[#This Row],[ODS]])),"NÃO","SIM")</f>
        <v>NÃO</v>
      </c>
      <c r="W1933" s="2" t="str">
        <f>IF(ISERR(FIND("13",GERAL[[#This Row],[ODS]])),"NÃO","SIM")</f>
        <v>NÃO</v>
      </c>
      <c r="X1933" s="2" t="str">
        <f>IF(ISERR(FIND("14",GERAL[[#This Row],[ODS]])),"NÃO","SIM")</f>
        <v>NÃO</v>
      </c>
      <c r="Y1933" s="2" t="str">
        <f>IF(ISERR(FIND("15",GERAL[[#This Row],[ODS]])),"NÃO","SIM")</f>
        <v>NÃO</v>
      </c>
      <c r="Z1933" s="2" t="str">
        <f>IF(ISERR(FIND("16",GERAL[[#This Row],[ODS]])),"NÃO","SIM")</f>
        <v>SIM</v>
      </c>
      <c r="AA1933" s="2" t="str">
        <f>IF(ISERR(FIND("17",GERAL[[#This Row],[ODS]])),"NÃO","SIM")</f>
        <v>NÃO</v>
      </c>
      <c r="AB1933" s="1">
        <v>91.865717196737975</v>
      </c>
      <c r="AC1933" s="1">
        <v>84.177108186686738</v>
      </c>
      <c r="AD1933" s="1">
        <v>88.823455144589758</v>
      </c>
      <c r="AE1933" s="1">
        <v>88.565946062879306</v>
      </c>
      <c r="AF1933" s="1">
        <v>87.964610901906426</v>
      </c>
      <c r="AG1933" s="1" t="str">
        <f>GERAL[[#This Row],[SIGLA]]&amp;GERAL[[#This Row],[CÓD]]</f>
        <v>PBSP_SP</v>
      </c>
      <c r="AH1933" s="1">
        <f ca="1">VLOOKUP(GERAL[[#This Row],[REF_NOTA]],BASE_NOTAS[],7,FALSE)</f>
        <v>79.668492132438473</v>
      </c>
      <c r="AI1933" s="31">
        <f ca="1">IF(GERAL[[#This Row],[Nota 2025]]="",0,GERAL[[#This Row],[Nota 2026]]-GERAL[[#This Row],[Nota 2025]])</f>
        <v>-8.2961187694679523</v>
      </c>
    </row>
    <row r="1934" spans="1:35" ht="17" x14ac:dyDescent="0.35">
      <c r="A1934" s="2" t="s">
        <v>173</v>
      </c>
      <c r="B1934" s="2" t="s">
        <v>200</v>
      </c>
      <c r="C1934" s="2" t="s">
        <v>217</v>
      </c>
      <c r="D1934" s="15" t="s">
        <v>71</v>
      </c>
      <c r="E1934" s="2" t="s">
        <v>140</v>
      </c>
      <c r="F1934" s="2" t="str">
        <f>VLOOKUP(GERAL[[#This Row],[CÓD]],SEALL,6,FALSE)</f>
        <v>SG</v>
      </c>
      <c r="G193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3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3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34" s="2" t="str">
        <f>VLOOKUP(GERAL[[#This Row],[CÓD]],SEALL,4,FALSE)</f>
        <v>11, 16</v>
      </c>
      <c r="K1934" s="2" t="str">
        <f>IF(ISERR(FIND("01",GERAL[[#This Row],[ODS]])),"NÃO","SIM")</f>
        <v>NÃO</v>
      </c>
      <c r="L1934" s="2" t="str">
        <f>IF(ISERR(FIND("02",GERAL[[#This Row],[ODS]])),"NÃO","SIM")</f>
        <v>NÃO</v>
      </c>
      <c r="M1934" s="2" t="str">
        <f>IF(ISERR(FIND("03",GERAL[[#This Row],[ODS]])),"NÃO","SIM")</f>
        <v>NÃO</v>
      </c>
      <c r="N1934" s="2" t="str">
        <f>IF(ISERR(FIND("04",GERAL[[#This Row],[ODS]])),"NÃO","SIM")</f>
        <v>NÃO</v>
      </c>
      <c r="O1934" s="2" t="str">
        <f>IF(ISERR(FIND("05",GERAL[[#This Row],[ODS]])),"NÃO","SIM")</f>
        <v>NÃO</v>
      </c>
      <c r="P1934" s="2" t="str">
        <f>IF(ISERR(FIND("06",GERAL[[#This Row],[ODS]])),"NÃO","SIM")</f>
        <v>NÃO</v>
      </c>
      <c r="Q1934" s="2" t="str">
        <f>IF(ISERR(FIND("07",GERAL[[#This Row],[ODS]])),"NÃO","SIM")</f>
        <v>NÃO</v>
      </c>
      <c r="R1934" s="2" t="str">
        <f>IF(ISERR(FIND("08",GERAL[[#This Row],[ODS]])),"NÃO","SIM")</f>
        <v>NÃO</v>
      </c>
      <c r="S1934" s="2" t="str">
        <f>IF(ISERR(FIND("09",GERAL[[#This Row],[ODS]])),"NÃO","SIM")</f>
        <v>NÃO</v>
      </c>
      <c r="T1934" s="2" t="str">
        <f>IF(ISERR(FIND("10",GERAL[[#This Row],[ODS]])),"NÃO","SIM")</f>
        <v>NÃO</v>
      </c>
      <c r="U1934" s="2" t="str">
        <f>IF(ISERR(FIND("11",GERAL[[#This Row],[ODS]])),"NÃO","SIM")</f>
        <v>SIM</v>
      </c>
      <c r="V1934" s="2" t="str">
        <f>IF(ISERR(FIND("12",GERAL[[#This Row],[ODS]])),"NÃO","SIM")</f>
        <v>NÃO</v>
      </c>
      <c r="W1934" s="2" t="str">
        <f>IF(ISERR(FIND("13",GERAL[[#This Row],[ODS]])),"NÃO","SIM")</f>
        <v>NÃO</v>
      </c>
      <c r="X1934" s="2" t="str">
        <f>IF(ISERR(FIND("14",GERAL[[#This Row],[ODS]])),"NÃO","SIM")</f>
        <v>NÃO</v>
      </c>
      <c r="Y1934" s="2" t="str">
        <f>IF(ISERR(FIND("15",GERAL[[#This Row],[ODS]])),"NÃO","SIM")</f>
        <v>NÃO</v>
      </c>
      <c r="Z1934" s="2" t="str">
        <f>IF(ISERR(FIND("16",GERAL[[#This Row],[ODS]])),"NÃO","SIM")</f>
        <v>SIM</v>
      </c>
      <c r="AA1934" s="2" t="str">
        <f>IF(ISERR(FIND("17",GERAL[[#This Row],[ODS]])),"NÃO","SIM")</f>
        <v>NÃO</v>
      </c>
      <c r="AB1934" s="1">
        <v>82.722019111075497</v>
      </c>
      <c r="AC1934" s="1">
        <v>87.269533054994739</v>
      </c>
      <c r="AD1934" s="1">
        <v>90.719580502303984</v>
      </c>
      <c r="AE1934" s="1">
        <v>88.198579013744393</v>
      </c>
      <c r="AF1934" s="1">
        <v>87.710439317891797</v>
      </c>
      <c r="AG1934" s="1" t="str">
        <f>GERAL[[#This Row],[SIGLA]]&amp;GERAL[[#This Row],[CÓD]]</f>
        <v>PRSP_SP</v>
      </c>
      <c r="AH1934" s="1">
        <f ca="1">VLOOKUP(GERAL[[#This Row],[REF_NOTA]],BASE_NOTAS[],7,FALSE)</f>
        <v>87.386531273568053</v>
      </c>
      <c r="AI1934" s="31">
        <f ca="1">IF(GERAL[[#This Row],[Nota 2025]]="",0,GERAL[[#This Row],[Nota 2026]]-GERAL[[#This Row],[Nota 2025]])</f>
        <v>-0.32390804432374409</v>
      </c>
    </row>
    <row r="1935" spans="1:35" ht="17" x14ac:dyDescent="0.35">
      <c r="A1935" s="2" t="s">
        <v>171</v>
      </c>
      <c r="B1935" s="2" t="s">
        <v>198</v>
      </c>
      <c r="C1935" s="2" t="s">
        <v>217</v>
      </c>
      <c r="D1935" s="15" t="s">
        <v>71</v>
      </c>
      <c r="E1935" s="2" t="s">
        <v>140</v>
      </c>
      <c r="F1935" s="2" t="str">
        <f>VLOOKUP(GERAL[[#This Row],[CÓD]],SEALL,6,FALSE)</f>
        <v>SG</v>
      </c>
      <c r="G193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3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3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35" s="2" t="str">
        <f>VLOOKUP(GERAL[[#This Row],[CÓD]],SEALL,4,FALSE)</f>
        <v>11, 16</v>
      </c>
      <c r="K1935" s="2" t="str">
        <f>IF(ISERR(FIND("01",GERAL[[#This Row],[ODS]])),"NÃO","SIM")</f>
        <v>NÃO</v>
      </c>
      <c r="L1935" s="2" t="str">
        <f>IF(ISERR(FIND("02",GERAL[[#This Row],[ODS]])),"NÃO","SIM")</f>
        <v>NÃO</v>
      </c>
      <c r="M1935" s="2" t="str">
        <f>IF(ISERR(FIND("03",GERAL[[#This Row],[ODS]])),"NÃO","SIM")</f>
        <v>NÃO</v>
      </c>
      <c r="N1935" s="2" t="str">
        <f>IF(ISERR(FIND("04",GERAL[[#This Row],[ODS]])),"NÃO","SIM")</f>
        <v>NÃO</v>
      </c>
      <c r="O1935" s="2" t="str">
        <f>IF(ISERR(FIND("05",GERAL[[#This Row],[ODS]])),"NÃO","SIM")</f>
        <v>NÃO</v>
      </c>
      <c r="P1935" s="2" t="str">
        <f>IF(ISERR(FIND("06",GERAL[[#This Row],[ODS]])),"NÃO","SIM")</f>
        <v>NÃO</v>
      </c>
      <c r="Q1935" s="2" t="str">
        <f>IF(ISERR(FIND("07",GERAL[[#This Row],[ODS]])),"NÃO","SIM")</f>
        <v>NÃO</v>
      </c>
      <c r="R1935" s="2" t="str">
        <f>IF(ISERR(FIND("08",GERAL[[#This Row],[ODS]])),"NÃO","SIM")</f>
        <v>NÃO</v>
      </c>
      <c r="S1935" s="2" t="str">
        <f>IF(ISERR(FIND("09",GERAL[[#This Row],[ODS]])),"NÃO","SIM")</f>
        <v>NÃO</v>
      </c>
      <c r="T1935" s="2" t="str">
        <f>IF(ISERR(FIND("10",GERAL[[#This Row],[ODS]])),"NÃO","SIM")</f>
        <v>NÃO</v>
      </c>
      <c r="U1935" s="2" t="str">
        <f>IF(ISERR(FIND("11",GERAL[[#This Row],[ODS]])),"NÃO","SIM")</f>
        <v>SIM</v>
      </c>
      <c r="V1935" s="2" t="str">
        <f>IF(ISERR(FIND("12",GERAL[[#This Row],[ODS]])),"NÃO","SIM")</f>
        <v>NÃO</v>
      </c>
      <c r="W1935" s="2" t="str">
        <f>IF(ISERR(FIND("13",GERAL[[#This Row],[ODS]])),"NÃO","SIM")</f>
        <v>NÃO</v>
      </c>
      <c r="X1935" s="2" t="str">
        <f>IF(ISERR(FIND("14",GERAL[[#This Row],[ODS]])),"NÃO","SIM")</f>
        <v>NÃO</v>
      </c>
      <c r="Y1935" s="2" t="str">
        <f>IF(ISERR(FIND("15",GERAL[[#This Row],[ODS]])),"NÃO","SIM")</f>
        <v>NÃO</v>
      </c>
      <c r="Z1935" s="2" t="str">
        <f>IF(ISERR(FIND("16",GERAL[[#This Row],[ODS]])),"NÃO","SIM")</f>
        <v>SIM</v>
      </c>
      <c r="AA1935" s="2" t="str">
        <f>IF(ISERR(FIND("17",GERAL[[#This Row],[ODS]])),"NÃO","SIM")</f>
        <v>NÃO</v>
      </c>
      <c r="AB1935" s="1">
        <v>54.652901132050104</v>
      </c>
      <c r="AC1935" s="1">
        <v>52.049163847169716</v>
      </c>
      <c r="AD1935" s="1">
        <v>63.943973466296775</v>
      </c>
      <c r="AE1935" s="1">
        <v>57.806041847515864</v>
      </c>
      <c r="AF1935" s="1">
        <v>37.935057786601348</v>
      </c>
      <c r="AG1935" s="1" t="str">
        <f>GERAL[[#This Row],[SIGLA]]&amp;GERAL[[#This Row],[CÓD]]</f>
        <v>PESP_SP</v>
      </c>
      <c r="AH1935" s="1">
        <f ca="1">VLOOKUP(GERAL[[#This Row],[REF_NOTA]],BASE_NOTAS[],7,FALSE)</f>
        <v>31.018021895949687</v>
      </c>
      <c r="AI1935" s="31">
        <f ca="1">IF(GERAL[[#This Row],[Nota 2025]]="",0,GERAL[[#This Row],[Nota 2026]]-GERAL[[#This Row],[Nota 2025]])</f>
        <v>-6.9170358906516611</v>
      </c>
    </row>
    <row r="1936" spans="1:35" ht="17" x14ac:dyDescent="0.35">
      <c r="A1936" s="2" t="s">
        <v>172</v>
      </c>
      <c r="B1936" s="2" t="s">
        <v>199</v>
      </c>
      <c r="C1936" s="2" t="s">
        <v>217</v>
      </c>
      <c r="D1936" s="15" t="s">
        <v>71</v>
      </c>
      <c r="E1936" s="2" t="s">
        <v>140</v>
      </c>
      <c r="F1936" s="2" t="str">
        <f>VLOOKUP(GERAL[[#This Row],[CÓD]],SEALL,6,FALSE)</f>
        <v>SG</v>
      </c>
      <c r="G193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3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3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36" s="2" t="str">
        <f>VLOOKUP(GERAL[[#This Row],[CÓD]],SEALL,4,FALSE)</f>
        <v>11, 16</v>
      </c>
      <c r="K1936" s="2" t="str">
        <f>IF(ISERR(FIND("01",GERAL[[#This Row],[ODS]])),"NÃO","SIM")</f>
        <v>NÃO</v>
      </c>
      <c r="L1936" s="2" t="str">
        <f>IF(ISERR(FIND("02",GERAL[[#This Row],[ODS]])),"NÃO","SIM")</f>
        <v>NÃO</v>
      </c>
      <c r="M1936" s="2" t="str">
        <f>IF(ISERR(FIND("03",GERAL[[#This Row],[ODS]])),"NÃO","SIM")</f>
        <v>NÃO</v>
      </c>
      <c r="N1936" s="2" t="str">
        <f>IF(ISERR(FIND("04",GERAL[[#This Row],[ODS]])),"NÃO","SIM")</f>
        <v>NÃO</v>
      </c>
      <c r="O1936" s="2" t="str">
        <f>IF(ISERR(FIND("05",GERAL[[#This Row],[ODS]])),"NÃO","SIM")</f>
        <v>NÃO</v>
      </c>
      <c r="P1936" s="2" t="str">
        <f>IF(ISERR(FIND("06",GERAL[[#This Row],[ODS]])),"NÃO","SIM")</f>
        <v>NÃO</v>
      </c>
      <c r="Q1936" s="2" t="str">
        <f>IF(ISERR(FIND("07",GERAL[[#This Row],[ODS]])),"NÃO","SIM")</f>
        <v>NÃO</v>
      </c>
      <c r="R1936" s="2" t="str">
        <f>IF(ISERR(FIND("08",GERAL[[#This Row],[ODS]])),"NÃO","SIM")</f>
        <v>NÃO</v>
      </c>
      <c r="S1936" s="2" t="str">
        <f>IF(ISERR(FIND("09",GERAL[[#This Row],[ODS]])),"NÃO","SIM")</f>
        <v>NÃO</v>
      </c>
      <c r="T1936" s="2" t="str">
        <f>IF(ISERR(FIND("10",GERAL[[#This Row],[ODS]])),"NÃO","SIM")</f>
        <v>NÃO</v>
      </c>
      <c r="U1936" s="2" t="str">
        <f>IF(ISERR(FIND("11",GERAL[[#This Row],[ODS]])),"NÃO","SIM")</f>
        <v>SIM</v>
      </c>
      <c r="V1936" s="2" t="str">
        <f>IF(ISERR(FIND("12",GERAL[[#This Row],[ODS]])),"NÃO","SIM")</f>
        <v>NÃO</v>
      </c>
      <c r="W1936" s="2" t="str">
        <f>IF(ISERR(FIND("13",GERAL[[#This Row],[ODS]])),"NÃO","SIM")</f>
        <v>NÃO</v>
      </c>
      <c r="X1936" s="2" t="str">
        <f>IF(ISERR(FIND("14",GERAL[[#This Row],[ODS]])),"NÃO","SIM")</f>
        <v>NÃO</v>
      </c>
      <c r="Y1936" s="2" t="str">
        <f>IF(ISERR(FIND("15",GERAL[[#This Row],[ODS]])),"NÃO","SIM")</f>
        <v>NÃO</v>
      </c>
      <c r="Z1936" s="2" t="str">
        <f>IF(ISERR(FIND("16",GERAL[[#This Row],[ODS]])),"NÃO","SIM")</f>
        <v>SIM</v>
      </c>
      <c r="AA1936" s="2" t="str">
        <f>IF(ISERR(FIND("17",GERAL[[#This Row],[ODS]])),"NÃO","SIM")</f>
        <v>NÃO</v>
      </c>
      <c r="AB1936" s="1">
        <v>40.803242696663453</v>
      </c>
      <c r="AC1936" s="1">
        <v>33.066759388822277</v>
      </c>
      <c r="AD1936" s="1">
        <v>59.463117584368469</v>
      </c>
      <c r="AE1936" s="1">
        <v>52.370493179456361</v>
      </c>
      <c r="AF1936" s="1">
        <v>54.089683720076479</v>
      </c>
      <c r="AG1936" s="1" t="str">
        <f>GERAL[[#This Row],[SIGLA]]&amp;GERAL[[#This Row],[CÓD]]</f>
        <v>PISP_SP</v>
      </c>
      <c r="AH1936" s="1">
        <f ca="1">VLOOKUP(GERAL[[#This Row],[REF_NOTA]],BASE_NOTAS[],7,FALSE)</f>
        <v>51.027568666308056</v>
      </c>
      <c r="AI1936" s="31">
        <f ca="1">IF(GERAL[[#This Row],[Nota 2025]]="",0,GERAL[[#This Row],[Nota 2026]]-GERAL[[#This Row],[Nota 2025]])</f>
        <v>-3.062115053768423</v>
      </c>
    </row>
    <row r="1937" spans="1:35" ht="17" x14ac:dyDescent="0.35">
      <c r="A1937" s="2" t="s">
        <v>174</v>
      </c>
      <c r="B1937" s="2" t="s">
        <v>201</v>
      </c>
      <c r="C1937" s="2" t="s">
        <v>217</v>
      </c>
      <c r="D1937" s="15" t="s">
        <v>71</v>
      </c>
      <c r="E1937" s="2" t="s">
        <v>140</v>
      </c>
      <c r="F1937" s="2" t="str">
        <f>VLOOKUP(GERAL[[#This Row],[CÓD]],SEALL,6,FALSE)</f>
        <v>SG</v>
      </c>
      <c r="G193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3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3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37" s="2" t="str">
        <f>VLOOKUP(GERAL[[#This Row],[CÓD]],SEALL,4,FALSE)</f>
        <v>11, 16</v>
      </c>
      <c r="K1937" s="2" t="str">
        <f>IF(ISERR(FIND("01",GERAL[[#This Row],[ODS]])),"NÃO","SIM")</f>
        <v>NÃO</v>
      </c>
      <c r="L1937" s="2" t="str">
        <f>IF(ISERR(FIND("02",GERAL[[#This Row],[ODS]])),"NÃO","SIM")</f>
        <v>NÃO</v>
      </c>
      <c r="M1937" s="2" t="str">
        <f>IF(ISERR(FIND("03",GERAL[[#This Row],[ODS]])),"NÃO","SIM")</f>
        <v>NÃO</v>
      </c>
      <c r="N1937" s="2" t="str">
        <f>IF(ISERR(FIND("04",GERAL[[#This Row],[ODS]])),"NÃO","SIM")</f>
        <v>NÃO</v>
      </c>
      <c r="O1937" s="2" t="str">
        <f>IF(ISERR(FIND("05",GERAL[[#This Row],[ODS]])),"NÃO","SIM")</f>
        <v>NÃO</v>
      </c>
      <c r="P1937" s="2" t="str">
        <f>IF(ISERR(FIND("06",GERAL[[#This Row],[ODS]])),"NÃO","SIM")</f>
        <v>NÃO</v>
      </c>
      <c r="Q1937" s="2" t="str">
        <f>IF(ISERR(FIND("07",GERAL[[#This Row],[ODS]])),"NÃO","SIM")</f>
        <v>NÃO</v>
      </c>
      <c r="R1937" s="2" t="str">
        <f>IF(ISERR(FIND("08",GERAL[[#This Row],[ODS]])),"NÃO","SIM")</f>
        <v>NÃO</v>
      </c>
      <c r="S1937" s="2" t="str">
        <f>IF(ISERR(FIND("09",GERAL[[#This Row],[ODS]])),"NÃO","SIM")</f>
        <v>NÃO</v>
      </c>
      <c r="T1937" s="2" t="str">
        <f>IF(ISERR(FIND("10",GERAL[[#This Row],[ODS]])),"NÃO","SIM")</f>
        <v>NÃO</v>
      </c>
      <c r="U1937" s="2" t="str">
        <f>IF(ISERR(FIND("11",GERAL[[#This Row],[ODS]])),"NÃO","SIM")</f>
        <v>SIM</v>
      </c>
      <c r="V1937" s="2" t="str">
        <f>IF(ISERR(FIND("12",GERAL[[#This Row],[ODS]])),"NÃO","SIM")</f>
        <v>NÃO</v>
      </c>
      <c r="W1937" s="2" t="str">
        <f>IF(ISERR(FIND("13",GERAL[[#This Row],[ODS]])),"NÃO","SIM")</f>
        <v>NÃO</v>
      </c>
      <c r="X1937" s="2" t="str">
        <f>IF(ISERR(FIND("14",GERAL[[#This Row],[ODS]])),"NÃO","SIM")</f>
        <v>NÃO</v>
      </c>
      <c r="Y1937" s="2" t="str">
        <f>IF(ISERR(FIND("15",GERAL[[#This Row],[ODS]])),"NÃO","SIM")</f>
        <v>NÃO</v>
      </c>
      <c r="Z1937" s="2" t="str">
        <f>IF(ISERR(FIND("16",GERAL[[#This Row],[ODS]])),"NÃO","SIM")</f>
        <v>SIM</v>
      </c>
      <c r="AA1937" s="2" t="str">
        <f>IF(ISERR(FIND("17",GERAL[[#This Row],[ODS]])),"NÃO","SIM")</f>
        <v>NÃO</v>
      </c>
      <c r="AB1937" s="1">
        <v>37.326639309510178</v>
      </c>
      <c r="AC1937" s="1">
        <v>37.735817938812055</v>
      </c>
      <c r="AD1937" s="1">
        <v>55.122374763265846</v>
      </c>
      <c r="AE1937" s="1">
        <v>51.32745072071743</v>
      </c>
      <c r="AF1937" s="1">
        <v>15.453929685117302</v>
      </c>
      <c r="AG1937" s="1" t="str">
        <f>GERAL[[#This Row],[SIGLA]]&amp;GERAL[[#This Row],[CÓD]]</f>
        <v>RJSP_SP</v>
      </c>
      <c r="AH1937" s="1">
        <f ca="1">VLOOKUP(GERAL[[#This Row],[REF_NOTA]],BASE_NOTAS[],7,FALSE)</f>
        <v>0</v>
      </c>
      <c r="AI1937" s="31">
        <f ca="1">IF(GERAL[[#This Row],[Nota 2025]]="",0,GERAL[[#This Row],[Nota 2026]]-GERAL[[#This Row],[Nota 2025]])</f>
        <v>-15.453929685117302</v>
      </c>
    </row>
    <row r="1938" spans="1:35" ht="17" x14ac:dyDescent="0.35">
      <c r="A1938" s="2" t="s">
        <v>175</v>
      </c>
      <c r="B1938" s="2" t="s">
        <v>202</v>
      </c>
      <c r="C1938" s="2" t="s">
        <v>217</v>
      </c>
      <c r="D1938" s="15" t="s">
        <v>71</v>
      </c>
      <c r="E1938" s="2" t="s">
        <v>140</v>
      </c>
      <c r="F1938" s="2" t="str">
        <f>VLOOKUP(GERAL[[#This Row],[CÓD]],SEALL,6,FALSE)</f>
        <v>SG</v>
      </c>
      <c r="G193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3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3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38" s="2" t="str">
        <f>VLOOKUP(GERAL[[#This Row],[CÓD]],SEALL,4,FALSE)</f>
        <v>11, 16</v>
      </c>
      <c r="K1938" s="2" t="str">
        <f>IF(ISERR(FIND("01",GERAL[[#This Row],[ODS]])),"NÃO","SIM")</f>
        <v>NÃO</v>
      </c>
      <c r="L1938" s="2" t="str">
        <f>IF(ISERR(FIND("02",GERAL[[#This Row],[ODS]])),"NÃO","SIM")</f>
        <v>NÃO</v>
      </c>
      <c r="M1938" s="2" t="str">
        <f>IF(ISERR(FIND("03",GERAL[[#This Row],[ODS]])),"NÃO","SIM")</f>
        <v>NÃO</v>
      </c>
      <c r="N1938" s="2" t="str">
        <f>IF(ISERR(FIND("04",GERAL[[#This Row],[ODS]])),"NÃO","SIM")</f>
        <v>NÃO</v>
      </c>
      <c r="O1938" s="2" t="str">
        <f>IF(ISERR(FIND("05",GERAL[[#This Row],[ODS]])),"NÃO","SIM")</f>
        <v>NÃO</v>
      </c>
      <c r="P1938" s="2" t="str">
        <f>IF(ISERR(FIND("06",GERAL[[#This Row],[ODS]])),"NÃO","SIM")</f>
        <v>NÃO</v>
      </c>
      <c r="Q1938" s="2" t="str">
        <f>IF(ISERR(FIND("07",GERAL[[#This Row],[ODS]])),"NÃO","SIM")</f>
        <v>NÃO</v>
      </c>
      <c r="R1938" s="2" t="str">
        <f>IF(ISERR(FIND("08",GERAL[[#This Row],[ODS]])),"NÃO","SIM")</f>
        <v>NÃO</v>
      </c>
      <c r="S1938" s="2" t="str">
        <f>IF(ISERR(FIND("09",GERAL[[#This Row],[ODS]])),"NÃO","SIM")</f>
        <v>NÃO</v>
      </c>
      <c r="T1938" s="2" t="str">
        <f>IF(ISERR(FIND("10",GERAL[[#This Row],[ODS]])),"NÃO","SIM")</f>
        <v>NÃO</v>
      </c>
      <c r="U1938" s="2" t="str">
        <f>IF(ISERR(FIND("11",GERAL[[#This Row],[ODS]])),"NÃO","SIM")</f>
        <v>SIM</v>
      </c>
      <c r="V1938" s="2" t="str">
        <f>IF(ISERR(FIND("12",GERAL[[#This Row],[ODS]])),"NÃO","SIM")</f>
        <v>NÃO</v>
      </c>
      <c r="W1938" s="2" t="str">
        <f>IF(ISERR(FIND("13",GERAL[[#This Row],[ODS]])),"NÃO","SIM")</f>
        <v>NÃO</v>
      </c>
      <c r="X1938" s="2" t="str">
        <f>IF(ISERR(FIND("14",GERAL[[#This Row],[ODS]])),"NÃO","SIM")</f>
        <v>NÃO</v>
      </c>
      <c r="Y1938" s="2" t="str">
        <f>IF(ISERR(FIND("15",GERAL[[#This Row],[ODS]])),"NÃO","SIM")</f>
        <v>NÃO</v>
      </c>
      <c r="Z1938" s="2" t="str">
        <f>IF(ISERR(FIND("16",GERAL[[#This Row],[ODS]])),"NÃO","SIM")</f>
        <v>SIM</v>
      </c>
      <c r="AA1938" s="2" t="str">
        <f>IF(ISERR(FIND("17",GERAL[[#This Row],[ODS]])),"NÃO","SIM")</f>
        <v>NÃO</v>
      </c>
      <c r="AB1938" s="1">
        <v>57.632259687574376</v>
      </c>
      <c r="AC1938" s="1">
        <v>43.921184624259354</v>
      </c>
      <c r="AD1938" s="1">
        <v>64.062132333912842</v>
      </c>
      <c r="AE1938" s="1">
        <v>57.366110445882569</v>
      </c>
      <c r="AF1938" s="1">
        <v>47.528360575695871</v>
      </c>
      <c r="AG1938" s="1" t="str">
        <f>GERAL[[#This Row],[SIGLA]]&amp;GERAL[[#This Row],[CÓD]]</f>
        <v>RNSP_SP</v>
      </c>
      <c r="AH1938" s="1">
        <f ca="1">VLOOKUP(GERAL[[#This Row],[REF_NOTA]],BASE_NOTAS[],7,FALSE)</f>
        <v>56.365860990034271</v>
      </c>
      <c r="AI1938" s="31">
        <f ca="1">IF(GERAL[[#This Row],[Nota 2025]]="",0,GERAL[[#This Row],[Nota 2026]]-GERAL[[#This Row],[Nota 2025]])</f>
        <v>8.8375004143384004</v>
      </c>
    </row>
    <row r="1939" spans="1:35" ht="17" x14ac:dyDescent="0.35">
      <c r="A1939" s="2" t="s">
        <v>178</v>
      </c>
      <c r="B1939" s="2" t="s">
        <v>205</v>
      </c>
      <c r="C1939" s="2" t="s">
        <v>217</v>
      </c>
      <c r="D1939" s="15" t="s">
        <v>71</v>
      </c>
      <c r="E1939" s="2" t="s">
        <v>140</v>
      </c>
      <c r="F1939" s="2" t="str">
        <f>VLOOKUP(GERAL[[#This Row],[CÓD]],SEALL,6,FALSE)</f>
        <v>SG</v>
      </c>
      <c r="G193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3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3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39" s="2" t="str">
        <f>VLOOKUP(GERAL[[#This Row],[CÓD]],SEALL,4,FALSE)</f>
        <v>11, 16</v>
      </c>
      <c r="K1939" s="2" t="str">
        <f>IF(ISERR(FIND("01",GERAL[[#This Row],[ODS]])),"NÃO","SIM")</f>
        <v>NÃO</v>
      </c>
      <c r="L1939" s="2" t="str">
        <f>IF(ISERR(FIND("02",GERAL[[#This Row],[ODS]])),"NÃO","SIM")</f>
        <v>NÃO</v>
      </c>
      <c r="M1939" s="2" t="str">
        <f>IF(ISERR(FIND("03",GERAL[[#This Row],[ODS]])),"NÃO","SIM")</f>
        <v>NÃO</v>
      </c>
      <c r="N1939" s="2" t="str">
        <f>IF(ISERR(FIND("04",GERAL[[#This Row],[ODS]])),"NÃO","SIM")</f>
        <v>NÃO</v>
      </c>
      <c r="O1939" s="2" t="str">
        <f>IF(ISERR(FIND("05",GERAL[[#This Row],[ODS]])),"NÃO","SIM")</f>
        <v>NÃO</v>
      </c>
      <c r="P1939" s="2" t="str">
        <f>IF(ISERR(FIND("06",GERAL[[#This Row],[ODS]])),"NÃO","SIM")</f>
        <v>NÃO</v>
      </c>
      <c r="Q1939" s="2" t="str">
        <f>IF(ISERR(FIND("07",GERAL[[#This Row],[ODS]])),"NÃO","SIM")</f>
        <v>NÃO</v>
      </c>
      <c r="R1939" s="2" t="str">
        <f>IF(ISERR(FIND("08",GERAL[[#This Row],[ODS]])),"NÃO","SIM")</f>
        <v>NÃO</v>
      </c>
      <c r="S1939" s="2" t="str">
        <f>IF(ISERR(FIND("09",GERAL[[#This Row],[ODS]])),"NÃO","SIM")</f>
        <v>NÃO</v>
      </c>
      <c r="T1939" s="2" t="str">
        <f>IF(ISERR(FIND("10",GERAL[[#This Row],[ODS]])),"NÃO","SIM")</f>
        <v>NÃO</v>
      </c>
      <c r="U1939" s="2" t="str">
        <f>IF(ISERR(FIND("11",GERAL[[#This Row],[ODS]])),"NÃO","SIM")</f>
        <v>SIM</v>
      </c>
      <c r="V1939" s="2" t="str">
        <f>IF(ISERR(FIND("12",GERAL[[#This Row],[ODS]])),"NÃO","SIM")</f>
        <v>NÃO</v>
      </c>
      <c r="W1939" s="2" t="str">
        <f>IF(ISERR(FIND("13",GERAL[[#This Row],[ODS]])),"NÃO","SIM")</f>
        <v>NÃO</v>
      </c>
      <c r="X1939" s="2" t="str">
        <f>IF(ISERR(FIND("14",GERAL[[#This Row],[ODS]])),"NÃO","SIM")</f>
        <v>NÃO</v>
      </c>
      <c r="Y1939" s="2" t="str">
        <f>IF(ISERR(FIND("15",GERAL[[#This Row],[ODS]])),"NÃO","SIM")</f>
        <v>NÃO</v>
      </c>
      <c r="Z1939" s="2" t="str">
        <f>IF(ISERR(FIND("16",GERAL[[#This Row],[ODS]])),"NÃO","SIM")</f>
        <v>SIM</v>
      </c>
      <c r="AA1939" s="2" t="str">
        <f>IF(ISERR(FIND("17",GERAL[[#This Row],[ODS]])),"NÃO","SIM")</f>
        <v>NÃO</v>
      </c>
      <c r="AB1939" s="1">
        <v>62.944849419260024</v>
      </c>
      <c r="AC1939" s="1">
        <v>68.526312190160041</v>
      </c>
      <c r="AD1939" s="1">
        <v>81.606131147317114</v>
      </c>
      <c r="AE1939" s="1">
        <v>78.894775332019577</v>
      </c>
      <c r="AF1939" s="1">
        <v>82.86543387622244</v>
      </c>
      <c r="AG1939" s="1" t="str">
        <f>GERAL[[#This Row],[SIGLA]]&amp;GERAL[[#This Row],[CÓD]]</f>
        <v>RSSP_SP</v>
      </c>
      <c r="AH1939" s="1">
        <f ca="1">VLOOKUP(GERAL[[#This Row],[REF_NOTA]],BASE_NOTAS[],7,FALSE)</f>
        <v>79.588575130181766</v>
      </c>
      <c r="AI1939" s="31">
        <f ca="1">IF(GERAL[[#This Row],[Nota 2025]]="",0,GERAL[[#This Row],[Nota 2026]]-GERAL[[#This Row],[Nota 2025]])</f>
        <v>-3.2768587460406735</v>
      </c>
    </row>
    <row r="1940" spans="1:35" ht="17" x14ac:dyDescent="0.35">
      <c r="A1940" s="2" t="s">
        <v>176</v>
      </c>
      <c r="B1940" s="2" t="s">
        <v>203</v>
      </c>
      <c r="C1940" s="2" t="s">
        <v>217</v>
      </c>
      <c r="D1940" s="15" t="s">
        <v>71</v>
      </c>
      <c r="E1940" s="2" t="s">
        <v>140</v>
      </c>
      <c r="F1940" s="2" t="str">
        <f>VLOOKUP(GERAL[[#This Row],[CÓD]],SEALL,6,FALSE)</f>
        <v>SG</v>
      </c>
      <c r="G194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4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4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40" s="2" t="str">
        <f>VLOOKUP(GERAL[[#This Row],[CÓD]],SEALL,4,FALSE)</f>
        <v>11, 16</v>
      </c>
      <c r="K1940" s="2" t="str">
        <f>IF(ISERR(FIND("01",GERAL[[#This Row],[ODS]])),"NÃO","SIM")</f>
        <v>NÃO</v>
      </c>
      <c r="L1940" s="2" t="str">
        <f>IF(ISERR(FIND("02",GERAL[[#This Row],[ODS]])),"NÃO","SIM")</f>
        <v>NÃO</v>
      </c>
      <c r="M1940" s="2" t="str">
        <f>IF(ISERR(FIND("03",GERAL[[#This Row],[ODS]])),"NÃO","SIM")</f>
        <v>NÃO</v>
      </c>
      <c r="N1940" s="2" t="str">
        <f>IF(ISERR(FIND("04",GERAL[[#This Row],[ODS]])),"NÃO","SIM")</f>
        <v>NÃO</v>
      </c>
      <c r="O1940" s="2" t="str">
        <f>IF(ISERR(FIND("05",GERAL[[#This Row],[ODS]])),"NÃO","SIM")</f>
        <v>NÃO</v>
      </c>
      <c r="P1940" s="2" t="str">
        <f>IF(ISERR(FIND("06",GERAL[[#This Row],[ODS]])),"NÃO","SIM")</f>
        <v>NÃO</v>
      </c>
      <c r="Q1940" s="2" t="str">
        <f>IF(ISERR(FIND("07",GERAL[[#This Row],[ODS]])),"NÃO","SIM")</f>
        <v>NÃO</v>
      </c>
      <c r="R1940" s="2" t="str">
        <f>IF(ISERR(FIND("08",GERAL[[#This Row],[ODS]])),"NÃO","SIM")</f>
        <v>NÃO</v>
      </c>
      <c r="S1940" s="2" t="str">
        <f>IF(ISERR(FIND("09",GERAL[[#This Row],[ODS]])),"NÃO","SIM")</f>
        <v>NÃO</v>
      </c>
      <c r="T1940" s="2" t="str">
        <f>IF(ISERR(FIND("10",GERAL[[#This Row],[ODS]])),"NÃO","SIM")</f>
        <v>NÃO</v>
      </c>
      <c r="U1940" s="2" t="str">
        <f>IF(ISERR(FIND("11",GERAL[[#This Row],[ODS]])),"NÃO","SIM")</f>
        <v>SIM</v>
      </c>
      <c r="V1940" s="2" t="str">
        <f>IF(ISERR(FIND("12",GERAL[[#This Row],[ODS]])),"NÃO","SIM")</f>
        <v>NÃO</v>
      </c>
      <c r="W1940" s="2" t="str">
        <f>IF(ISERR(FIND("13",GERAL[[#This Row],[ODS]])),"NÃO","SIM")</f>
        <v>NÃO</v>
      </c>
      <c r="X1940" s="2" t="str">
        <f>IF(ISERR(FIND("14",GERAL[[#This Row],[ODS]])),"NÃO","SIM")</f>
        <v>NÃO</v>
      </c>
      <c r="Y1940" s="2" t="str">
        <f>IF(ISERR(FIND("15",GERAL[[#This Row],[ODS]])),"NÃO","SIM")</f>
        <v>NÃO</v>
      </c>
      <c r="Z1940" s="2" t="str">
        <f>IF(ISERR(FIND("16",GERAL[[#This Row],[ODS]])),"NÃO","SIM")</f>
        <v>SIM</v>
      </c>
      <c r="AA1940" s="2" t="str">
        <f>IF(ISERR(FIND("17",GERAL[[#This Row],[ODS]])),"NÃO","SIM")</f>
        <v>NÃO</v>
      </c>
      <c r="AB1940" s="1">
        <v>0</v>
      </c>
      <c r="AC1940" s="1">
        <v>0</v>
      </c>
      <c r="AD1940" s="1">
        <v>15.113132189148033</v>
      </c>
      <c r="AE1940" s="1">
        <v>5.3217736738255184</v>
      </c>
      <c r="AF1940" s="1">
        <v>20.146563003551449</v>
      </c>
      <c r="AG1940" s="1" t="str">
        <f>GERAL[[#This Row],[SIGLA]]&amp;GERAL[[#This Row],[CÓD]]</f>
        <v>ROSP_SP</v>
      </c>
      <c r="AH1940" s="1">
        <f ca="1">VLOOKUP(GERAL[[#This Row],[REF_NOTA]],BASE_NOTAS[],7,FALSE)</f>
        <v>36.62120111987511</v>
      </c>
      <c r="AI1940" s="31">
        <f ca="1">IF(GERAL[[#This Row],[Nota 2025]]="",0,GERAL[[#This Row],[Nota 2026]]-GERAL[[#This Row],[Nota 2025]])</f>
        <v>16.474638116323661</v>
      </c>
    </row>
    <row r="1941" spans="1:35" ht="17" x14ac:dyDescent="0.35">
      <c r="A1941" s="2" t="s">
        <v>177</v>
      </c>
      <c r="B1941" s="2" t="s">
        <v>204</v>
      </c>
      <c r="C1941" s="2" t="s">
        <v>217</v>
      </c>
      <c r="D1941" s="15" t="s">
        <v>71</v>
      </c>
      <c r="E1941" s="2" t="s">
        <v>140</v>
      </c>
      <c r="F1941" s="2" t="str">
        <f>VLOOKUP(GERAL[[#This Row],[CÓD]],SEALL,6,FALSE)</f>
        <v>SG</v>
      </c>
      <c r="G194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4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4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41" s="2" t="str">
        <f>VLOOKUP(GERAL[[#This Row],[CÓD]],SEALL,4,FALSE)</f>
        <v>11, 16</v>
      </c>
      <c r="K1941" s="2" t="str">
        <f>IF(ISERR(FIND("01",GERAL[[#This Row],[ODS]])),"NÃO","SIM")</f>
        <v>NÃO</v>
      </c>
      <c r="L1941" s="2" t="str">
        <f>IF(ISERR(FIND("02",GERAL[[#This Row],[ODS]])),"NÃO","SIM")</f>
        <v>NÃO</v>
      </c>
      <c r="M1941" s="2" t="str">
        <f>IF(ISERR(FIND("03",GERAL[[#This Row],[ODS]])),"NÃO","SIM")</f>
        <v>NÃO</v>
      </c>
      <c r="N1941" s="2" t="str">
        <f>IF(ISERR(FIND("04",GERAL[[#This Row],[ODS]])),"NÃO","SIM")</f>
        <v>NÃO</v>
      </c>
      <c r="O1941" s="2" t="str">
        <f>IF(ISERR(FIND("05",GERAL[[#This Row],[ODS]])),"NÃO","SIM")</f>
        <v>NÃO</v>
      </c>
      <c r="P1941" s="2" t="str">
        <f>IF(ISERR(FIND("06",GERAL[[#This Row],[ODS]])),"NÃO","SIM")</f>
        <v>NÃO</v>
      </c>
      <c r="Q1941" s="2" t="str">
        <f>IF(ISERR(FIND("07",GERAL[[#This Row],[ODS]])),"NÃO","SIM")</f>
        <v>NÃO</v>
      </c>
      <c r="R1941" s="2" t="str">
        <f>IF(ISERR(FIND("08",GERAL[[#This Row],[ODS]])),"NÃO","SIM")</f>
        <v>NÃO</v>
      </c>
      <c r="S1941" s="2" t="str">
        <f>IF(ISERR(FIND("09",GERAL[[#This Row],[ODS]])),"NÃO","SIM")</f>
        <v>NÃO</v>
      </c>
      <c r="T1941" s="2" t="str">
        <f>IF(ISERR(FIND("10",GERAL[[#This Row],[ODS]])),"NÃO","SIM")</f>
        <v>NÃO</v>
      </c>
      <c r="U1941" s="2" t="str">
        <f>IF(ISERR(FIND("11",GERAL[[#This Row],[ODS]])),"NÃO","SIM")</f>
        <v>SIM</v>
      </c>
      <c r="V1941" s="2" t="str">
        <f>IF(ISERR(FIND("12",GERAL[[#This Row],[ODS]])),"NÃO","SIM")</f>
        <v>NÃO</v>
      </c>
      <c r="W1941" s="2" t="str">
        <f>IF(ISERR(FIND("13",GERAL[[#This Row],[ODS]])),"NÃO","SIM")</f>
        <v>NÃO</v>
      </c>
      <c r="X1941" s="2" t="str">
        <f>IF(ISERR(FIND("14",GERAL[[#This Row],[ODS]])),"NÃO","SIM")</f>
        <v>NÃO</v>
      </c>
      <c r="Y1941" s="2" t="str">
        <f>IF(ISERR(FIND("15",GERAL[[#This Row],[ODS]])),"NÃO","SIM")</f>
        <v>NÃO</v>
      </c>
      <c r="Z1941" s="2" t="str">
        <f>IF(ISERR(FIND("16",GERAL[[#This Row],[ODS]])),"NÃO","SIM")</f>
        <v>SIM</v>
      </c>
      <c r="AA1941" s="2" t="str">
        <f>IF(ISERR(FIND("17",GERAL[[#This Row],[ODS]])),"NÃO","SIM")</f>
        <v>NÃO</v>
      </c>
      <c r="AB1941" s="1">
        <v>70.357264947756249</v>
      </c>
      <c r="AC1941" s="1">
        <v>51.775953486727218</v>
      </c>
      <c r="AD1941" s="1">
        <v>80.106291692366554</v>
      </c>
      <c r="AE1941" s="1">
        <v>72.431299533349033</v>
      </c>
      <c r="AF1941" s="1">
        <v>72.635948419645175</v>
      </c>
      <c r="AG1941" s="1" t="str">
        <f>GERAL[[#This Row],[SIGLA]]&amp;GERAL[[#This Row],[CÓD]]</f>
        <v>RRSP_SP</v>
      </c>
      <c r="AH1941" s="1">
        <f ca="1">VLOOKUP(GERAL[[#This Row],[REF_NOTA]],BASE_NOTAS[],7,FALSE)</f>
        <v>76.396520634330088</v>
      </c>
      <c r="AI1941" s="31">
        <f ca="1">IF(GERAL[[#This Row],[Nota 2025]]="",0,GERAL[[#This Row],[Nota 2026]]-GERAL[[#This Row],[Nota 2025]])</f>
        <v>3.7605722146849132</v>
      </c>
    </row>
    <row r="1942" spans="1:35" ht="17" x14ac:dyDescent="0.35">
      <c r="A1942" s="2" t="s">
        <v>179</v>
      </c>
      <c r="B1942" s="2" t="s">
        <v>194</v>
      </c>
      <c r="C1942" s="2" t="s">
        <v>217</v>
      </c>
      <c r="D1942" s="15" t="s">
        <v>71</v>
      </c>
      <c r="E1942" s="2" t="s">
        <v>140</v>
      </c>
      <c r="F1942" s="2" t="str">
        <f>VLOOKUP(GERAL[[#This Row],[CÓD]],SEALL,6,FALSE)</f>
        <v>SG</v>
      </c>
      <c r="G194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4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4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42" s="2" t="str">
        <f>VLOOKUP(GERAL[[#This Row],[CÓD]],SEALL,4,FALSE)</f>
        <v>11, 16</v>
      </c>
      <c r="K1942" s="2" t="str">
        <f>IF(ISERR(FIND("01",GERAL[[#This Row],[ODS]])),"NÃO","SIM")</f>
        <v>NÃO</v>
      </c>
      <c r="L1942" s="2" t="str">
        <f>IF(ISERR(FIND("02",GERAL[[#This Row],[ODS]])),"NÃO","SIM")</f>
        <v>NÃO</v>
      </c>
      <c r="M1942" s="2" t="str">
        <f>IF(ISERR(FIND("03",GERAL[[#This Row],[ODS]])),"NÃO","SIM")</f>
        <v>NÃO</v>
      </c>
      <c r="N1942" s="2" t="str">
        <f>IF(ISERR(FIND("04",GERAL[[#This Row],[ODS]])),"NÃO","SIM")</f>
        <v>NÃO</v>
      </c>
      <c r="O1942" s="2" t="str">
        <f>IF(ISERR(FIND("05",GERAL[[#This Row],[ODS]])),"NÃO","SIM")</f>
        <v>NÃO</v>
      </c>
      <c r="P1942" s="2" t="str">
        <f>IF(ISERR(FIND("06",GERAL[[#This Row],[ODS]])),"NÃO","SIM")</f>
        <v>NÃO</v>
      </c>
      <c r="Q1942" s="2" t="str">
        <f>IF(ISERR(FIND("07",GERAL[[#This Row],[ODS]])),"NÃO","SIM")</f>
        <v>NÃO</v>
      </c>
      <c r="R1942" s="2" t="str">
        <f>IF(ISERR(FIND("08",GERAL[[#This Row],[ODS]])),"NÃO","SIM")</f>
        <v>NÃO</v>
      </c>
      <c r="S1942" s="2" t="str">
        <f>IF(ISERR(FIND("09",GERAL[[#This Row],[ODS]])),"NÃO","SIM")</f>
        <v>NÃO</v>
      </c>
      <c r="T1942" s="2" t="str">
        <f>IF(ISERR(FIND("10",GERAL[[#This Row],[ODS]])),"NÃO","SIM")</f>
        <v>NÃO</v>
      </c>
      <c r="U1942" s="2" t="str">
        <f>IF(ISERR(FIND("11",GERAL[[#This Row],[ODS]])),"NÃO","SIM")</f>
        <v>SIM</v>
      </c>
      <c r="V1942" s="2" t="str">
        <f>IF(ISERR(FIND("12",GERAL[[#This Row],[ODS]])),"NÃO","SIM")</f>
        <v>NÃO</v>
      </c>
      <c r="W1942" s="2" t="str">
        <f>IF(ISERR(FIND("13",GERAL[[#This Row],[ODS]])),"NÃO","SIM")</f>
        <v>NÃO</v>
      </c>
      <c r="X1942" s="2" t="str">
        <f>IF(ISERR(FIND("14",GERAL[[#This Row],[ODS]])),"NÃO","SIM")</f>
        <v>NÃO</v>
      </c>
      <c r="Y1942" s="2" t="str">
        <f>IF(ISERR(FIND("15",GERAL[[#This Row],[ODS]])),"NÃO","SIM")</f>
        <v>NÃO</v>
      </c>
      <c r="Z1942" s="2" t="str">
        <f>IF(ISERR(FIND("16",GERAL[[#This Row],[ODS]])),"NÃO","SIM")</f>
        <v>SIM</v>
      </c>
      <c r="AA1942" s="2" t="str">
        <f>IF(ISERR(FIND("17",GERAL[[#This Row],[ODS]])),"NÃO","SIM")</f>
        <v>NÃO</v>
      </c>
      <c r="AB1942" s="1">
        <v>100</v>
      </c>
      <c r="AC1942" s="1">
        <v>99.448151123640088</v>
      </c>
      <c r="AD1942" s="1">
        <v>100</v>
      </c>
      <c r="AE1942" s="1">
        <v>100</v>
      </c>
      <c r="AF1942" s="1">
        <v>100</v>
      </c>
      <c r="AG1942" s="1" t="str">
        <f>GERAL[[#This Row],[SIGLA]]&amp;GERAL[[#This Row],[CÓD]]</f>
        <v>SCSP_SP</v>
      </c>
      <c r="AH1942" s="1">
        <f ca="1">VLOOKUP(GERAL[[#This Row],[REF_NOTA]],BASE_NOTAS[],7,FALSE)</f>
        <v>100</v>
      </c>
      <c r="AI1942" s="31">
        <f ca="1">IF(GERAL[[#This Row],[Nota 2025]]="",0,GERAL[[#This Row],[Nota 2026]]-GERAL[[#This Row],[Nota 2025]])</f>
        <v>0</v>
      </c>
    </row>
    <row r="1943" spans="1:35" ht="17" x14ac:dyDescent="0.35">
      <c r="A1943" s="2" t="s">
        <v>181</v>
      </c>
      <c r="B1943" s="2" t="s">
        <v>186</v>
      </c>
      <c r="C1943" s="2" t="s">
        <v>217</v>
      </c>
      <c r="D1943" s="15" t="s">
        <v>71</v>
      </c>
      <c r="E1943" s="2" t="s">
        <v>140</v>
      </c>
      <c r="F1943" s="2" t="str">
        <f>VLOOKUP(GERAL[[#This Row],[CÓD]],SEALL,6,FALSE)</f>
        <v>SG</v>
      </c>
      <c r="G194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4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4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43" s="2" t="str">
        <f>VLOOKUP(GERAL[[#This Row],[CÓD]],SEALL,4,FALSE)</f>
        <v>11, 16</v>
      </c>
      <c r="K1943" s="2" t="str">
        <f>IF(ISERR(FIND("01",GERAL[[#This Row],[ODS]])),"NÃO","SIM")</f>
        <v>NÃO</v>
      </c>
      <c r="L1943" s="2" t="str">
        <f>IF(ISERR(FIND("02",GERAL[[#This Row],[ODS]])),"NÃO","SIM")</f>
        <v>NÃO</v>
      </c>
      <c r="M1943" s="2" t="str">
        <f>IF(ISERR(FIND("03",GERAL[[#This Row],[ODS]])),"NÃO","SIM")</f>
        <v>NÃO</v>
      </c>
      <c r="N1943" s="2" t="str">
        <f>IF(ISERR(FIND("04",GERAL[[#This Row],[ODS]])),"NÃO","SIM")</f>
        <v>NÃO</v>
      </c>
      <c r="O1943" s="2" t="str">
        <f>IF(ISERR(FIND("05",GERAL[[#This Row],[ODS]])),"NÃO","SIM")</f>
        <v>NÃO</v>
      </c>
      <c r="P1943" s="2" t="str">
        <f>IF(ISERR(FIND("06",GERAL[[#This Row],[ODS]])),"NÃO","SIM")</f>
        <v>NÃO</v>
      </c>
      <c r="Q1943" s="2" t="str">
        <f>IF(ISERR(FIND("07",GERAL[[#This Row],[ODS]])),"NÃO","SIM")</f>
        <v>NÃO</v>
      </c>
      <c r="R1943" s="2" t="str">
        <f>IF(ISERR(FIND("08",GERAL[[#This Row],[ODS]])),"NÃO","SIM")</f>
        <v>NÃO</v>
      </c>
      <c r="S1943" s="2" t="str">
        <f>IF(ISERR(FIND("09",GERAL[[#This Row],[ODS]])),"NÃO","SIM")</f>
        <v>NÃO</v>
      </c>
      <c r="T1943" s="2" t="str">
        <f>IF(ISERR(FIND("10",GERAL[[#This Row],[ODS]])),"NÃO","SIM")</f>
        <v>NÃO</v>
      </c>
      <c r="U1943" s="2" t="str">
        <f>IF(ISERR(FIND("11",GERAL[[#This Row],[ODS]])),"NÃO","SIM")</f>
        <v>SIM</v>
      </c>
      <c r="V1943" s="2" t="str">
        <f>IF(ISERR(FIND("12",GERAL[[#This Row],[ODS]])),"NÃO","SIM")</f>
        <v>NÃO</v>
      </c>
      <c r="W1943" s="2" t="str">
        <f>IF(ISERR(FIND("13",GERAL[[#This Row],[ODS]])),"NÃO","SIM")</f>
        <v>NÃO</v>
      </c>
      <c r="X1943" s="2" t="str">
        <f>IF(ISERR(FIND("14",GERAL[[#This Row],[ODS]])),"NÃO","SIM")</f>
        <v>NÃO</v>
      </c>
      <c r="Y1943" s="2" t="str">
        <f>IF(ISERR(FIND("15",GERAL[[#This Row],[ODS]])),"NÃO","SIM")</f>
        <v>NÃO</v>
      </c>
      <c r="Z1943" s="2" t="str">
        <f>IF(ISERR(FIND("16",GERAL[[#This Row],[ODS]])),"NÃO","SIM")</f>
        <v>SIM</v>
      </c>
      <c r="AA1943" s="2" t="str">
        <f>IF(ISERR(FIND("17",GERAL[[#This Row],[ODS]])),"NÃO","SIM")</f>
        <v>NÃO</v>
      </c>
      <c r="AB1943" s="1">
        <v>63.03305410242276</v>
      </c>
      <c r="AC1943" s="1">
        <v>57.916926313227307</v>
      </c>
      <c r="AD1943" s="1">
        <v>64.690658357919602</v>
      </c>
      <c r="AE1943" s="1">
        <v>48.429633805929342</v>
      </c>
      <c r="AF1943" s="1">
        <v>35.645563092085979</v>
      </c>
      <c r="AG1943" s="1" t="str">
        <f>GERAL[[#This Row],[SIGLA]]&amp;GERAL[[#This Row],[CÓD]]</f>
        <v>SPSP_SP</v>
      </c>
      <c r="AH1943" s="1">
        <f ca="1">VLOOKUP(GERAL[[#This Row],[REF_NOTA]],BASE_NOTAS[],7,FALSE)</f>
        <v>32.703713785822714</v>
      </c>
      <c r="AI1943" s="31">
        <f ca="1">IF(GERAL[[#This Row],[Nota 2025]]="",0,GERAL[[#This Row],[Nota 2026]]-GERAL[[#This Row],[Nota 2025]])</f>
        <v>-2.9418493062632649</v>
      </c>
    </row>
    <row r="1944" spans="1:35" ht="17" x14ac:dyDescent="0.35">
      <c r="A1944" s="2" t="s">
        <v>180</v>
      </c>
      <c r="B1944" s="2" t="s">
        <v>206</v>
      </c>
      <c r="C1944" s="2" t="s">
        <v>217</v>
      </c>
      <c r="D1944" s="15" t="s">
        <v>71</v>
      </c>
      <c r="E1944" s="2" t="s">
        <v>140</v>
      </c>
      <c r="F1944" s="2" t="str">
        <f>VLOOKUP(GERAL[[#This Row],[CÓD]],SEALL,6,FALSE)</f>
        <v>SG</v>
      </c>
      <c r="G194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4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4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44" s="2" t="str">
        <f>VLOOKUP(GERAL[[#This Row],[CÓD]],SEALL,4,FALSE)</f>
        <v>11, 16</v>
      </c>
      <c r="K1944" s="2" t="str">
        <f>IF(ISERR(FIND("01",GERAL[[#This Row],[ODS]])),"NÃO","SIM")</f>
        <v>NÃO</v>
      </c>
      <c r="L1944" s="2" t="str">
        <f>IF(ISERR(FIND("02",GERAL[[#This Row],[ODS]])),"NÃO","SIM")</f>
        <v>NÃO</v>
      </c>
      <c r="M1944" s="2" t="str">
        <f>IF(ISERR(FIND("03",GERAL[[#This Row],[ODS]])),"NÃO","SIM")</f>
        <v>NÃO</v>
      </c>
      <c r="N1944" s="2" t="str">
        <f>IF(ISERR(FIND("04",GERAL[[#This Row],[ODS]])),"NÃO","SIM")</f>
        <v>NÃO</v>
      </c>
      <c r="O1944" s="2" t="str">
        <f>IF(ISERR(FIND("05",GERAL[[#This Row],[ODS]])),"NÃO","SIM")</f>
        <v>NÃO</v>
      </c>
      <c r="P1944" s="2" t="str">
        <f>IF(ISERR(FIND("06",GERAL[[#This Row],[ODS]])),"NÃO","SIM")</f>
        <v>NÃO</v>
      </c>
      <c r="Q1944" s="2" t="str">
        <f>IF(ISERR(FIND("07",GERAL[[#This Row],[ODS]])),"NÃO","SIM")</f>
        <v>NÃO</v>
      </c>
      <c r="R1944" s="2" t="str">
        <f>IF(ISERR(FIND("08",GERAL[[#This Row],[ODS]])),"NÃO","SIM")</f>
        <v>NÃO</v>
      </c>
      <c r="S1944" s="2" t="str">
        <f>IF(ISERR(FIND("09",GERAL[[#This Row],[ODS]])),"NÃO","SIM")</f>
        <v>NÃO</v>
      </c>
      <c r="T1944" s="2" t="str">
        <f>IF(ISERR(FIND("10",GERAL[[#This Row],[ODS]])),"NÃO","SIM")</f>
        <v>NÃO</v>
      </c>
      <c r="U1944" s="2" t="str">
        <f>IF(ISERR(FIND("11",GERAL[[#This Row],[ODS]])),"NÃO","SIM")</f>
        <v>SIM</v>
      </c>
      <c r="V1944" s="2" t="str">
        <f>IF(ISERR(FIND("12",GERAL[[#This Row],[ODS]])),"NÃO","SIM")</f>
        <v>NÃO</v>
      </c>
      <c r="W1944" s="2" t="str">
        <f>IF(ISERR(FIND("13",GERAL[[#This Row],[ODS]])),"NÃO","SIM")</f>
        <v>NÃO</v>
      </c>
      <c r="X1944" s="2" t="str">
        <f>IF(ISERR(FIND("14",GERAL[[#This Row],[ODS]])),"NÃO","SIM")</f>
        <v>NÃO</v>
      </c>
      <c r="Y1944" s="2" t="str">
        <f>IF(ISERR(FIND("15",GERAL[[#This Row],[ODS]])),"NÃO","SIM")</f>
        <v>NÃO</v>
      </c>
      <c r="Z1944" s="2" t="str">
        <f>IF(ISERR(FIND("16",GERAL[[#This Row],[ODS]])),"NÃO","SIM")</f>
        <v>SIM</v>
      </c>
      <c r="AA1944" s="2" t="str">
        <f>IF(ISERR(FIND("17",GERAL[[#This Row],[ODS]])),"NÃO","SIM")</f>
        <v>NÃO</v>
      </c>
      <c r="AB1944" s="1">
        <v>60.811648248753976</v>
      </c>
      <c r="AC1944" s="1">
        <v>64.953960765531619</v>
      </c>
      <c r="AD1944" s="1">
        <v>74.875526176018468</v>
      </c>
      <c r="AE1944" s="1">
        <v>78.86111361679086</v>
      </c>
      <c r="AF1944" s="1">
        <v>78.310641832934493</v>
      </c>
      <c r="AG1944" s="1" t="str">
        <f>GERAL[[#This Row],[SIGLA]]&amp;GERAL[[#This Row],[CÓD]]</f>
        <v>SESP_SP</v>
      </c>
      <c r="AH1944" s="1">
        <f ca="1">VLOOKUP(GERAL[[#This Row],[REF_NOTA]],BASE_NOTAS[],7,FALSE)</f>
        <v>78.209804945775105</v>
      </c>
      <c r="AI1944" s="31">
        <f ca="1">IF(GERAL[[#This Row],[Nota 2025]]="",0,GERAL[[#This Row],[Nota 2026]]-GERAL[[#This Row],[Nota 2025]])</f>
        <v>-0.10083688715938877</v>
      </c>
    </row>
    <row r="1945" spans="1:35" ht="17" x14ac:dyDescent="0.35">
      <c r="A1945" s="2" t="s">
        <v>182</v>
      </c>
      <c r="B1945" s="2" t="s">
        <v>185</v>
      </c>
      <c r="C1945" s="2" t="s">
        <v>217</v>
      </c>
      <c r="D1945" s="15" t="s">
        <v>71</v>
      </c>
      <c r="E1945" s="2" t="s">
        <v>140</v>
      </c>
      <c r="F1945" s="2" t="str">
        <f>VLOOKUP(GERAL[[#This Row],[CÓD]],SEALL,6,FALSE)</f>
        <v>SG</v>
      </c>
      <c r="G194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4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4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45" s="2" t="str">
        <f>VLOOKUP(GERAL[[#This Row],[CÓD]],SEALL,4,FALSE)</f>
        <v>11, 16</v>
      </c>
      <c r="K1945" s="2" t="str">
        <f>IF(ISERR(FIND("01",GERAL[[#This Row],[ODS]])),"NÃO","SIM")</f>
        <v>NÃO</v>
      </c>
      <c r="L1945" s="2" t="str">
        <f>IF(ISERR(FIND("02",GERAL[[#This Row],[ODS]])),"NÃO","SIM")</f>
        <v>NÃO</v>
      </c>
      <c r="M1945" s="2" t="str">
        <f>IF(ISERR(FIND("03",GERAL[[#This Row],[ODS]])),"NÃO","SIM")</f>
        <v>NÃO</v>
      </c>
      <c r="N1945" s="2" t="str">
        <f>IF(ISERR(FIND("04",GERAL[[#This Row],[ODS]])),"NÃO","SIM")</f>
        <v>NÃO</v>
      </c>
      <c r="O1945" s="2" t="str">
        <f>IF(ISERR(FIND("05",GERAL[[#This Row],[ODS]])),"NÃO","SIM")</f>
        <v>NÃO</v>
      </c>
      <c r="P1945" s="2" t="str">
        <f>IF(ISERR(FIND("06",GERAL[[#This Row],[ODS]])),"NÃO","SIM")</f>
        <v>NÃO</v>
      </c>
      <c r="Q1945" s="2" t="str">
        <f>IF(ISERR(FIND("07",GERAL[[#This Row],[ODS]])),"NÃO","SIM")</f>
        <v>NÃO</v>
      </c>
      <c r="R1945" s="2" t="str">
        <f>IF(ISERR(FIND("08",GERAL[[#This Row],[ODS]])),"NÃO","SIM")</f>
        <v>NÃO</v>
      </c>
      <c r="S1945" s="2" t="str">
        <f>IF(ISERR(FIND("09",GERAL[[#This Row],[ODS]])),"NÃO","SIM")</f>
        <v>NÃO</v>
      </c>
      <c r="T1945" s="2" t="str">
        <f>IF(ISERR(FIND("10",GERAL[[#This Row],[ODS]])),"NÃO","SIM")</f>
        <v>NÃO</v>
      </c>
      <c r="U1945" s="2" t="str">
        <f>IF(ISERR(FIND("11",GERAL[[#This Row],[ODS]])),"NÃO","SIM")</f>
        <v>SIM</v>
      </c>
      <c r="V1945" s="2" t="str">
        <f>IF(ISERR(FIND("12",GERAL[[#This Row],[ODS]])),"NÃO","SIM")</f>
        <v>NÃO</v>
      </c>
      <c r="W1945" s="2" t="str">
        <f>IF(ISERR(FIND("13",GERAL[[#This Row],[ODS]])),"NÃO","SIM")</f>
        <v>NÃO</v>
      </c>
      <c r="X1945" s="2" t="str">
        <f>IF(ISERR(FIND("14",GERAL[[#This Row],[ODS]])),"NÃO","SIM")</f>
        <v>NÃO</v>
      </c>
      <c r="Y1945" s="2" t="str">
        <f>IF(ISERR(FIND("15",GERAL[[#This Row],[ODS]])),"NÃO","SIM")</f>
        <v>NÃO</v>
      </c>
      <c r="Z1945" s="2" t="str">
        <f>IF(ISERR(FIND("16",GERAL[[#This Row],[ODS]])),"NÃO","SIM")</f>
        <v>SIM</v>
      </c>
      <c r="AA1945" s="2" t="str">
        <f>IF(ISERR(FIND("17",GERAL[[#This Row],[ODS]])),"NÃO","SIM")</f>
        <v>NÃO</v>
      </c>
      <c r="AB1945" s="1">
        <v>86.733570029650281</v>
      </c>
      <c r="AC1945" s="1">
        <v>93.918325345377468</v>
      </c>
      <c r="AD1945" s="1">
        <v>92.469044587509671</v>
      </c>
      <c r="AE1945" s="1">
        <v>92.992433245900202</v>
      </c>
      <c r="AF1945" s="1">
        <v>95.641876398156782</v>
      </c>
      <c r="AG1945" s="1" t="str">
        <f>GERAL[[#This Row],[SIGLA]]&amp;GERAL[[#This Row],[CÓD]]</f>
        <v>TOSP_SP</v>
      </c>
      <c r="AH1945" s="1">
        <f ca="1">VLOOKUP(GERAL[[#This Row],[REF_NOTA]],BASE_NOTAS[],7,FALSE)</f>
        <v>95.314243595724591</v>
      </c>
      <c r="AI1945" s="31">
        <f ca="1">IF(GERAL[[#This Row],[Nota 2025]]="",0,GERAL[[#This Row],[Nota 2026]]-GERAL[[#This Row],[Nota 2025]])</f>
        <v>-0.32763280243219128</v>
      </c>
    </row>
    <row r="1946" spans="1:35" ht="17" x14ac:dyDescent="0.35">
      <c r="A1946" s="2" t="s">
        <v>0</v>
      </c>
      <c r="B1946" s="2" t="s">
        <v>156</v>
      </c>
      <c r="C1946" s="2" t="s">
        <v>218</v>
      </c>
      <c r="D1946" s="15" t="s">
        <v>73</v>
      </c>
      <c r="E1946" s="2" t="s">
        <v>142</v>
      </c>
      <c r="F1946" s="2" t="str">
        <f>VLOOKUP(GERAL[[#This Row],[CÓD]],SEALL,6,FALSE)</f>
        <v>SG</v>
      </c>
      <c r="G194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4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4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46" s="2">
        <f>VLOOKUP(GERAL[[#This Row],[CÓD]],SEALL,4,FALSE)</f>
        <v>11</v>
      </c>
      <c r="K1946" s="2" t="str">
        <f>IF(ISERR(FIND("01",GERAL[[#This Row],[ODS]])),"NÃO","SIM")</f>
        <v>NÃO</v>
      </c>
      <c r="L1946" s="2" t="str">
        <f>IF(ISERR(FIND("02",GERAL[[#This Row],[ODS]])),"NÃO","SIM")</f>
        <v>NÃO</v>
      </c>
      <c r="M1946" s="2" t="str">
        <f>IF(ISERR(FIND("03",GERAL[[#This Row],[ODS]])),"NÃO","SIM")</f>
        <v>NÃO</v>
      </c>
      <c r="N1946" s="2" t="str">
        <f>IF(ISERR(FIND("04",GERAL[[#This Row],[ODS]])),"NÃO","SIM")</f>
        <v>NÃO</v>
      </c>
      <c r="O1946" s="2" t="str">
        <f>IF(ISERR(FIND("05",GERAL[[#This Row],[ODS]])),"NÃO","SIM")</f>
        <v>NÃO</v>
      </c>
      <c r="P1946" s="2" t="str">
        <f>IF(ISERR(FIND("06",GERAL[[#This Row],[ODS]])),"NÃO","SIM")</f>
        <v>NÃO</v>
      </c>
      <c r="Q1946" s="2" t="str">
        <f>IF(ISERR(FIND("07",GERAL[[#This Row],[ODS]])),"NÃO","SIM")</f>
        <v>NÃO</v>
      </c>
      <c r="R1946" s="2" t="str">
        <f>IF(ISERR(FIND("08",GERAL[[#This Row],[ODS]])),"NÃO","SIM")</f>
        <v>NÃO</v>
      </c>
      <c r="S1946" s="2" t="str">
        <f>IF(ISERR(FIND("09",GERAL[[#This Row],[ODS]])),"NÃO","SIM")</f>
        <v>NÃO</v>
      </c>
      <c r="T1946" s="2" t="str">
        <f>IF(ISERR(FIND("10",GERAL[[#This Row],[ODS]])),"NÃO","SIM")</f>
        <v>NÃO</v>
      </c>
      <c r="U1946" s="2" t="str">
        <f>IF(ISERR(FIND("11",GERAL[[#This Row],[ODS]])),"NÃO","SIM")</f>
        <v>SIM</v>
      </c>
      <c r="V1946" s="2" t="str">
        <f>IF(ISERR(FIND("12",GERAL[[#This Row],[ODS]])),"NÃO","SIM")</f>
        <v>NÃO</v>
      </c>
      <c r="W1946" s="2" t="str">
        <f>IF(ISERR(FIND("13",GERAL[[#This Row],[ODS]])),"NÃO","SIM")</f>
        <v>NÃO</v>
      </c>
      <c r="X1946" s="2" t="str">
        <f>IF(ISERR(FIND("14",GERAL[[#This Row],[ODS]])),"NÃO","SIM")</f>
        <v>NÃO</v>
      </c>
      <c r="Y1946" s="2" t="str">
        <f>IF(ISERR(FIND("15",GERAL[[#This Row],[ODS]])),"NÃO","SIM")</f>
        <v>NÃO</v>
      </c>
      <c r="Z1946" s="2" t="str">
        <f>IF(ISERR(FIND("16",GERAL[[#This Row],[ODS]])),"NÃO","SIM")</f>
        <v>NÃO</v>
      </c>
      <c r="AA1946" s="2" t="str">
        <f>IF(ISERR(FIND("17",GERAL[[#This Row],[ODS]])),"NÃO","SIM")</f>
        <v>NÃO</v>
      </c>
      <c r="AB1946" s="1">
        <v>27.62600008271589</v>
      </c>
      <c r="AC1946" s="1">
        <v>27.62600008271589</v>
      </c>
      <c r="AD1946" s="1">
        <v>31.175548630353731</v>
      </c>
      <c r="AE1946" s="1">
        <v>31.175548630353731</v>
      </c>
      <c r="AF1946" s="1">
        <v>14.926811731957201</v>
      </c>
      <c r="AG1946" s="1" t="str">
        <f>GERAL[[#This Row],[SIGLA]]&amp;GERAL[[#This Row],[CÓD]]</f>
        <v>ACSS_AM</v>
      </c>
      <c r="AH1946" s="1">
        <f ca="1">VLOOKUP(GERAL[[#This Row],[REF_NOTA]],BASE_NOTAS[],7,FALSE)</f>
        <v>32.822689564427421</v>
      </c>
      <c r="AI1946" s="31">
        <f ca="1">IF(GERAL[[#This Row],[Nota 2025]]="",0,GERAL[[#This Row],[Nota 2026]]-GERAL[[#This Row],[Nota 2025]])</f>
        <v>17.895877832470219</v>
      </c>
    </row>
    <row r="1947" spans="1:35" ht="17" x14ac:dyDescent="0.35">
      <c r="A1947" s="2" t="s">
        <v>1</v>
      </c>
      <c r="B1947" s="2" t="s">
        <v>157</v>
      </c>
      <c r="C1947" s="2" t="s">
        <v>218</v>
      </c>
      <c r="D1947" s="15" t="s">
        <v>73</v>
      </c>
      <c r="E1947" s="2" t="s">
        <v>142</v>
      </c>
      <c r="F1947" s="2" t="str">
        <f>VLOOKUP(GERAL[[#This Row],[CÓD]],SEALL,6,FALSE)</f>
        <v>SG</v>
      </c>
      <c r="G194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4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4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47" s="2">
        <f>VLOOKUP(GERAL[[#This Row],[CÓD]],SEALL,4,FALSE)</f>
        <v>11</v>
      </c>
      <c r="K1947" s="2" t="str">
        <f>IF(ISERR(FIND("01",GERAL[[#This Row],[ODS]])),"NÃO","SIM")</f>
        <v>NÃO</v>
      </c>
      <c r="L1947" s="2" t="str">
        <f>IF(ISERR(FIND("02",GERAL[[#This Row],[ODS]])),"NÃO","SIM")</f>
        <v>NÃO</v>
      </c>
      <c r="M1947" s="2" t="str">
        <f>IF(ISERR(FIND("03",GERAL[[#This Row],[ODS]])),"NÃO","SIM")</f>
        <v>NÃO</v>
      </c>
      <c r="N1947" s="2" t="str">
        <f>IF(ISERR(FIND("04",GERAL[[#This Row],[ODS]])),"NÃO","SIM")</f>
        <v>NÃO</v>
      </c>
      <c r="O1947" s="2" t="str">
        <f>IF(ISERR(FIND("05",GERAL[[#This Row],[ODS]])),"NÃO","SIM")</f>
        <v>NÃO</v>
      </c>
      <c r="P1947" s="2" t="str">
        <f>IF(ISERR(FIND("06",GERAL[[#This Row],[ODS]])),"NÃO","SIM")</f>
        <v>NÃO</v>
      </c>
      <c r="Q1947" s="2" t="str">
        <f>IF(ISERR(FIND("07",GERAL[[#This Row],[ODS]])),"NÃO","SIM")</f>
        <v>NÃO</v>
      </c>
      <c r="R1947" s="2" t="str">
        <f>IF(ISERR(FIND("08",GERAL[[#This Row],[ODS]])),"NÃO","SIM")</f>
        <v>NÃO</v>
      </c>
      <c r="S1947" s="2" t="str">
        <f>IF(ISERR(FIND("09",GERAL[[#This Row],[ODS]])),"NÃO","SIM")</f>
        <v>NÃO</v>
      </c>
      <c r="T1947" s="2" t="str">
        <f>IF(ISERR(FIND("10",GERAL[[#This Row],[ODS]])),"NÃO","SIM")</f>
        <v>NÃO</v>
      </c>
      <c r="U1947" s="2" t="str">
        <f>IF(ISERR(FIND("11",GERAL[[#This Row],[ODS]])),"NÃO","SIM")</f>
        <v>SIM</v>
      </c>
      <c r="V1947" s="2" t="str">
        <f>IF(ISERR(FIND("12",GERAL[[#This Row],[ODS]])),"NÃO","SIM")</f>
        <v>NÃO</v>
      </c>
      <c r="W1947" s="2" t="str">
        <f>IF(ISERR(FIND("13",GERAL[[#This Row],[ODS]])),"NÃO","SIM")</f>
        <v>NÃO</v>
      </c>
      <c r="X1947" s="2" t="str">
        <f>IF(ISERR(FIND("14",GERAL[[#This Row],[ODS]])),"NÃO","SIM")</f>
        <v>NÃO</v>
      </c>
      <c r="Y1947" s="2" t="str">
        <f>IF(ISERR(FIND("15",GERAL[[#This Row],[ODS]])),"NÃO","SIM")</f>
        <v>NÃO</v>
      </c>
      <c r="Z1947" s="2" t="str">
        <f>IF(ISERR(FIND("16",GERAL[[#This Row],[ODS]])),"NÃO","SIM")</f>
        <v>NÃO</v>
      </c>
      <c r="AA1947" s="2" t="str">
        <f>IF(ISERR(FIND("17",GERAL[[#This Row],[ODS]])),"NÃO","SIM")</f>
        <v>NÃO</v>
      </c>
      <c r="AB1947" s="1">
        <v>55.276346314395511</v>
      </c>
      <c r="AC1947" s="1">
        <v>55.276346314395511</v>
      </c>
      <c r="AD1947" s="1">
        <v>46.186974912877822</v>
      </c>
      <c r="AE1947" s="1">
        <v>46.186974912877822</v>
      </c>
      <c r="AF1947" s="1">
        <v>34.249320324224342</v>
      </c>
      <c r="AG1947" s="1" t="str">
        <f>GERAL[[#This Row],[SIGLA]]&amp;GERAL[[#This Row],[CÓD]]</f>
        <v>ALSS_AM</v>
      </c>
      <c r="AH1947" s="1">
        <f ca="1">VLOOKUP(GERAL[[#This Row],[REF_NOTA]],BASE_NOTAS[],7,FALSE)</f>
        <v>35.712736899482394</v>
      </c>
      <c r="AI1947" s="31">
        <f ca="1">IF(GERAL[[#This Row],[Nota 2025]]="",0,GERAL[[#This Row],[Nota 2026]]-GERAL[[#This Row],[Nota 2025]])</f>
        <v>1.4634165752580515</v>
      </c>
    </row>
    <row r="1948" spans="1:35" ht="17" x14ac:dyDescent="0.35">
      <c r="A1948" s="2" t="s">
        <v>159</v>
      </c>
      <c r="B1948" s="2" t="s">
        <v>184</v>
      </c>
      <c r="C1948" s="2" t="s">
        <v>218</v>
      </c>
      <c r="D1948" s="15" t="s">
        <v>73</v>
      </c>
      <c r="E1948" s="2" t="s">
        <v>142</v>
      </c>
      <c r="F1948" s="2" t="str">
        <f>VLOOKUP(GERAL[[#This Row],[CÓD]],SEALL,6,FALSE)</f>
        <v>SG</v>
      </c>
      <c r="G194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4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4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48" s="2">
        <f>VLOOKUP(GERAL[[#This Row],[CÓD]],SEALL,4,FALSE)</f>
        <v>11</v>
      </c>
      <c r="K1948" s="2" t="str">
        <f>IF(ISERR(FIND("01",GERAL[[#This Row],[ODS]])),"NÃO","SIM")</f>
        <v>NÃO</v>
      </c>
      <c r="L1948" s="2" t="str">
        <f>IF(ISERR(FIND("02",GERAL[[#This Row],[ODS]])),"NÃO","SIM")</f>
        <v>NÃO</v>
      </c>
      <c r="M1948" s="2" t="str">
        <f>IF(ISERR(FIND("03",GERAL[[#This Row],[ODS]])),"NÃO","SIM")</f>
        <v>NÃO</v>
      </c>
      <c r="N1948" s="2" t="str">
        <f>IF(ISERR(FIND("04",GERAL[[#This Row],[ODS]])),"NÃO","SIM")</f>
        <v>NÃO</v>
      </c>
      <c r="O1948" s="2" t="str">
        <f>IF(ISERR(FIND("05",GERAL[[#This Row],[ODS]])),"NÃO","SIM")</f>
        <v>NÃO</v>
      </c>
      <c r="P1948" s="2" t="str">
        <f>IF(ISERR(FIND("06",GERAL[[#This Row],[ODS]])),"NÃO","SIM")</f>
        <v>NÃO</v>
      </c>
      <c r="Q1948" s="2" t="str">
        <f>IF(ISERR(FIND("07",GERAL[[#This Row],[ODS]])),"NÃO","SIM")</f>
        <v>NÃO</v>
      </c>
      <c r="R1948" s="2" t="str">
        <f>IF(ISERR(FIND("08",GERAL[[#This Row],[ODS]])),"NÃO","SIM")</f>
        <v>NÃO</v>
      </c>
      <c r="S1948" s="2" t="str">
        <f>IF(ISERR(FIND("09",GERAL[[#This Row],[ODS]])),"NÃO","SIM")</f>
        <v>NÃO</v>
      </c>
      <c r="T1948" s="2" t="str">
        <f>IF(ISERR(FIND("10",GERAL[[#This Row],[ODS]])),"NÃO","SIM")</f>
        <v>NÃO</v>
      </c>
      <c r="U1948" s="2" t="str">
        <f>IF(ISERR(FIND("11",GERAL[[#This Row],[ODS]])),"NÃO","SIM")</f>
        <v>SIM</v>
      </c>
      <c r="V1948" s="2" t="str">
        <f>IF(ISERR(FIND("12",GERAL[[#This Row],[ODS]])),"NÃO","SIM")</f>
        <v>NÃO</v>
      </c>
      <c r="W1948" s="2" t="str">
        <f>IF(ISERR(FIND("13",GERAL[[#This Row],[ODS]])),"NÃO","SIM")</f>
        <v>NÃO</v>
      </c>
      <c r="X1948" s="2" t="str">
        <f>IF(ISERR(FIND("14",GERAL[[#This Row],[ODS]])),"NÃO","SIM")</f>
        <v>NÃO</v>
      </c>
      <c r="Y1948" s="2" t="str">
        <f>IF(ISERR(FIND("15",GERAL[[#This Row],[ODS]])),"NÃO","SIM")</f>
        <v>NÃO</v>
      </c>
      <c r="Z1948" s="2" t="str">
        <f>IF(ISERR(FIND("16",GERAL[[#This Row],[ODS]])),"NÃO","SIM")</f>
        <v>NÃO</v>
      </c>
      <c r="AA1948" s="2" t="str">
        <f>IF(ISERR(FIND("17",GERAL[[#This Row],[ODS]])),"NÃO","SIM")</f>
        <v>NÃO</v>
      </c>
      <c r="AB1948" s="1">
        <v>0</v>
      </c>
      <c r="AC1948" s="1">
        <v>0</v>
      </c>
      <c r="AD1948" s="1">
        <v>0</v>
      </c>
      <c r="AE1948" s="1">
        <v>0</v>
      </c>
      <c r="AF1948" s="1">
        <v>0</v>
      </c>
      <c r="AG1948" s="1" t="str">
        <f>GERAL[[#This Row],[SIGLA]]&amp;GERAL[[#This Row],[CÓD]]</f>
        <v>APSS_AM</v>
      </c>
      <c r="AH1948" s="1">
        <f ca="1">VLOOKUP(GERAL[[#This Row],[REF_NOTA]],BASE_NOTAS[],7,FALSE)</f>
        <v>0</v>
      </c>
      <c r="AI1948" s="31">
        <f ca="1">IF(GERAL[[#This Row],[Nota 2025]]="",0,GERAL[[#This Row],[Nota 2026]]-GERAL[[#This Row],[Nota 2025]])</f>
        <v>0</v>
      </c>
    </row>
    <row r="1949" spans="1:35" ht="17" x14ac:dyDescent="0.35">
      <c r="A1949" s="2" t="s">
        <v>155</v>
      </c>
      <c r="B1949" s="2" t="s">
        <v>158</v>
      </c>
      <c r="C1949" s="2" t="s">
        <v>218</v>
      </c>
      <c r="D1949" s="15" t="s">
        <v>73</v>
      </c>
      <c r="E1949" s="2" t="s">
        <v>142</v>
      </c>
      <c r="F1949" s="2" t="str">
        <f>VLOOKUP(GERAL[[#This Row],[CÓD]],SEALL,6,FALSE)</f>
        <v>SG</v>
      </c>
      <c r="G194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4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4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49" s="2">
        <f>VLOOKUP(GERAL[[#This Row],[CÓD]],SEALL,4,FALSE)</f>
        <v>11</v>
      </c>
      <c r="K1949" s="2" t="str">
        <f>IF(ISERR(FIND("01",GERAL[[#This Row],[ODS]])),"NÃO","SIM")</f>
        <v>NÃO</v>
      </c>
      <c r="L1949" s="2" t="str">
        <f>IF(ISERR(FIND("02",GERAL[[#This Row],[ODS]])),"NÃO","SIM")</f>
        <v>NÃO</v>
      </c>
      <c r="M1949" s="2" t="str">
        <f>IF(ISERR(FIND("03",GERAL[[#This Row],[ODS]])),"NÃO","SIM")</f>
        <v>NÃO</v>
      </c>
      <c r="N1949" s="2" t="str">
        <f>IF(ISERR(FIND("04",GERAL[[#This Row],[ODS]])),"NÃO","SIM")</f>
        <v>NÃO</v>
      </c>
      <c r="O1949" s="2" t="str">
        <f>IF(ISERR(FIND("05",GERAL[[#This Row],[ODS]])),"NÃO","SIM")</f>
        <v>NÃO</v>
      </c>
      <c r="P1949" s="2" t="str">
        <f>IF(ISERR(FIND("06",GERAL[[#This Row],[ODS]])),"NÃO","SIM")</f>
        <v>NÃO</v>
      </c>
      <c r="Q1949" s="2" t="str">
        <f>IF(ISERR(FIND("07",GERAL[[#This Row],[ODS]])),"NÃO","SIM")</f>
        <v>NÃO</v>
      </c>
      <c r="R1949" s="2" t="str">
        <f>IF(ISERR(FIND("08",GERAL[[#This Row],[ODS]])),"NÃO","SIM")</f>
        <v>NÃO</v>
      </c>
      <c r="S1949" s="2" t="str">
        <f>IF(ISERR(FIND("09",GERAL[[#This Row],[ODS]])),"NÃO","SIM")</f>
        <v>NÃO</v>
      </c>
      <c r="T1949" s="2" t="str">
        <f>IF(ISERR(FIND("10",GERAL[[#This Row],[ODS]])),"NÃO","SIM")</f>
        <v>NÃO</v>
      </c>
      <c r="U1949" s="2" t="str">
        <f>IF(ISERR(FIND("11",GERAL[[#This Row],[ODS]])),"NÃO","SIM")</f>
        <v>SIM</v>
      </c>
      <c r="V1949" s="2" t="str">
        <f>IF(ISERR(FIND("12",GERAL[[#This Row],[ODS]])),"NÃO","SIM")</f>
        <v>NÃO</v>
      </c>
      <c r="W1949" s="2" t="str">
        <f>IF(ISERR(FIND("13",GERAL[[#This Row],[ODS]])),"NÃO","SIM")</f>
        <v>NÃO</v>
      </c>
      <c r="X1949" s="2" t="str">
        <f>IF(ISERR(FIND("14",GERAL[[#This Row],[ODS]])),"NÃO","SIM")</f>
        <v>NÃO</v>
      </c>
      <c r="Y1949" s="2" t="str">
        <f>IF(ISERR(FIND("15",GERAL[[#This Row],[ODS]])),"NÃO","SIM")</f>
        <v>NÃO</v>
      </c>
      <c r="Z1949" s="2" t="str">
        <f>IF(ISERR(FIND("16",GERAL[[#This Row],[ODS]])),"NÃO","SIM")</f>
        <v>NÃO</v>
      </c>
      <c r="AA1949" s="2" t="str">
        <f>IF(ISERR(FIND("17",GERAL[[#This Row],[ODS]])),"NÃO","SIM")</f>
        <v>NÃO</v>
      </c>
      <c r="AB1949" s="1">
        <v>42.081882068946086</v>
      </c>
      <c r="AC1949" s="1">
        <v>42.081882068946086</v>
      </c>
      <c r="AD1949" s="1">
        <v>37.201394166847599</v>
      </c>
      <c r="AE1949" s="1">
        <v>37.201394166847599</v>
      </c>
      <c r="AF1949" s="1">
        <v>30.234332811383226</v>
      </c>
      <c r="AG1949" s="1" t="str">
        <f>GERAL[[#This Row],[SIGLA]]&amp;GERAL[[#This Row],[CÓD]]</f>
        <v>AMSS_AM</v>
      </c>
      <c r="AH1949" s="1">
        <f ca="1">VLOOKUP(GERAL[[#This Row],[REF_NOTA]],BASE_NOTAS[],7,FALSE)</f>
        <v>35.615672142054208</v>
      </c>
      <c r="AI1949" s="31">
        <f ca="1">IF(GERAL[[#This Row],[Nota 2025]]="",0,GERAL[[#This Row],[Nota 2026]]-GERAL[[#This Row],[Nota 2025]])</f>
        <v>5.3813393306709827</v>
      </c>
    </row>
    <row r="1950" spans="1:35" ht="17" x14ac:dyDescent="0.35">
      <c r="A1950" s="2" t="s">
        <v>160</v>
      </c>
      <c r="B1950" s="2" t="s">
        <v>187</v>
      </c>
      <c r="C1950" s="2" t="s">
        <v>218</v>
      </c>
      <c r="D1950" s="15" t="s">
        <v>73</v>
      </c>
      <c r="E1950" s="2" t="s">
        <v>142</v>
      </c>
      <c r="F1950" s="2" t="str">
        <f>VLOOKUP(GERAL[[#This Row],[CÓD]],SEALL,6,FALSE)</f>
        <v>SG</v>
      </c>
      <c r="G195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5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5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50" s="2">
        <f>VLOOKUP(GERAL[[#This Row],[CÓD]],SEALL,4,FALSE)</f>
        <v>11</v>
      </c>
      <c r="K1950" s="2" t="str">
        <f>IF(ISERR(FIND("01",GERAL[[#This Row],[ODS]])),"NÃO","SIM")</f>
        <v>NÃO</v>
      </c>
      <c r="L1950" s="2" t="str">
        <f>IF(ISERR(FIND("02",GERAL[[#This Row],[ODS]])),"NÃO","SIM")</f>
        <v>NÃO</v>
      </c>
      <c r="M1950" s="2" t="str">
        <f>IF(ISERR(FIND("03",GERAL[[#This Row],[ODS]])),"NÃO","SIM")</f>
        <v>NÃO</v>
      </c>
      <c r="N1950" s="2" t="str">
        <f>IF(ISERR(FIND("04",GERAL[[#This Row],[ODS]])),"NÃO","SIM")</f>
        <v>NÃO</v>
      </c>
      <c r="O1950" s="2" t="str">
        <f>IF(ISERR(FIND("05",GERAL[[#This Row],[ODS]])),"NÃO","SIM")</f>
        <v>NÃO</v>
      </c>
      <c r="P1950" s="2" t="str">
        <f>IF(ISERR(FIND("06",GERAL[[#This Row],[ODS]])),"NÃO","SIM")</f>
        <v>NÃO</v>
      </c>
      <c r="Q1950" s="2" t="str">
        <f>IF(ISERR(FIND("07",GERAL[[#This Row],[ODS]])),"NÃO","SIM")</f>
        <v>NÃO</v>
      </c>
      <c r="R1950" s="2" t="str">
        <f>IF(ISERR(FIND("08",GERAL[[#This Row],[ODS]])),"NÃO","SIM")</f>
        <v>NÃO</v>
      </c>
      <c r="S1950" s="2" t="str">
        <f>IF(ISERR(FIND("09",GERAL[[#This Row],[ODS]])),"NÃO","SIM")</f>
        <v>NÃO</v>
      </c>
      <c r="T1950" s="2" t="str">
        <f>IF(ISERR(FIND("10",GERAL[[#This Row],[ODS]])),"NÃO","SIM")</f>
        <v>NÃO</v>
      </c>
      <c r="U1950" s="2" t="str">
        <f>IF(ISERR(FIND("11",GERAL[[#This Row],[ODS]])),"NÃO","SIM")</f>
        <v>SIM</v>
      </c>
      <c r="V1950" s="2" t="str">
        <f>IF(ISERR(FIND("12",GERAL[[#This Row],[ODS]])),"NÃO","SIM")</f>
        <v>NÃO</v>
      </c>
      <c r="W1950" s="2" t="str">
        <f>IF(ISERR(FIND("13",GERAL[[#This Row],[ODS]])),"NÃO","SIM")</f>
        <v>NÃO</v>
      </c>
      <c r="X1950" s="2" t="str">
        <f>IF(ISERR(FIND("14",GERAL[[#This Row],[ODS]])),"NÃO","SIM")</f>
        <v>NÃO</v>
      </c>
      <c r="Y1950" s="2" t="str">
        <f>IF(ISERR(FIND("15",GERAL[[#This Row],[ODS]])),"NÃO","SIM")</f>
        <v>NÃO</v>
      </c>
      <c r="Z1950" s="2" t="str">
        <f>IF(ISERR(FIND("16",GERAL[[#This Row],[ODS]])),"NÃO","SIM")</f>
        <v>NÃO</v>
      </c>
      <c r="AA1950" s="2" t="str">
        <f>IF(ISERR(FIND("17",GERAL[[#This Row],[ODS]])),"NÃO","SIM")</f>
        <v>NÃO</v>
      </c>
      <c r="AB1950" s="1">
        <v>69.752532942703283</v>
      </c>
      <c r="AC1950" s="1">
        <v>69.752532942703283</v>
      </c>
      <c r="AD1950" s="1">
        <v>77.48601054254587</v>
      </c>
      <c r="AE1950" s="1">
        <v>77.48601054254587</v>
      </c>
      <c r="AF1950" s="1">
        <v>70.894732440248845</v>
      </c>
      <c r="AG1950" s="1" t="str">
        <f>GERAL[[#This Row],[SIGLA]]&amp;GERAL[[#This Row],[CÓD]]</f>
        <v>BASS_AM</v>
      </c>
      <c r="AH1950" s="1">
        <f ca="1">VLOOKUP(GERAL[[#This Row],[REF_NOTA]],BASE_NOTAS[],7,FALSE)</f>
        <v>83.333986528085532</v>
      </c>
      <c r="AI1950" s="31">
        <f ca="1">IF(GERAL[[#This Row],[Nota 2025]]="",0,GERAL[[#This Row],[Nota 2026]]-GERAL[[#This Row],[Nota 2025]])</f>
        <v>12.439254087836687</v>
      </c>
    </row>
    <row r="1951" spans="1:35" ht="17" x14ac:dyDescent="0.35">
      <c r="A1951" s="2" t="s">
        <v>161</v>
      </c>
      <c r="B1951" s="2" t="s">
        <v>188</v>
      </c>
      <c r="C1951" s="2" t="s">
        <v>218</v>
      </c>
      <c r="D1951" s="15" t="s">
        <v>73</v>
      </c>
      <c r="E1951" s="2" t="s">
        <v>142</v>
      </c>
      <c r="F1951" s="2" t="str">
        <f>VLOOKUP(GERAL[[#This Row],[CÓD]],SEALL,6,FALSE)</f>
        <v>SG</v>
      </c>
      <c r="G195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5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5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51" s="2">
        <f>VLOOKUP(GERAL[[#This Row],[CÓD]],SEALL,4,FALSE)</f>
        <v>11</v>
      </c>
      <c r="K1951" s="2" t="str">
        <f>IF(ISERR(FIND("01",GERAL[[#This Row],[ODS]])),"NÃO","SIM")</f>
        <v>NÃO</v>
      </c>
      <c r="L1951" s="2" t="str">
        <f>IF(ISERR(FIND("02",GERAL[[#This Row],[ODS]])),"NÃO","SIM")</f>
        <v>NÃO</v>
      </c>
      <c r="M1951" s="2" t="str">
        <f>IF(ISERR(FIND("03",GERAL[[#This Row],[ODS]])),"NÃO","SIM")</f>
        <v>NÃO</v>
      </c>
      <c r="N1951" s="2" t="str">
        <f>IF(ISERR(FIND("04",GERAL[[#This Row],[ODS]])),"NÃO","SIM")</f>
        <v>NÃO</v>
      </c>
      <c r="O1951" s="2" t="str">
        <f>IF(ISERR(FIND("05",GERAL[[#This Row],[ODS]])),"NÃO","SIM")</f>
        <v>NÃO</v>
      </c>
      <c r="P1951" s="2" t="str">
        <f>IF(ISERR(FIND("06",GERAL[[#This Row],[ODS]])),"NÃO","SIM")</f>
        <v>NÃO</v>
      </c>
      <c r="Q1951" s="2" t="str">
        <f>IF(ISERR(FIND("07",GERAL[[#This Row],[ODS]])),"NÃO","SIM")</f>
        <v>NÃO</v>
      </c>
      <c r="R1951" s="2" t="str">
        <f>IF(ISERR(FIND("08",GERAL[[#This Row],[ODS]])),"NÃO","SIM")</f>
        <v>NÃO</v>
      </c>
      <c r="S1951" s="2" t="str">
        <f>IF(ISERR(FIND("09",GERAL[[#This Row],[ODS]])),"NÃO","SIM")</f>
        <v>NÃO</v>
      </c>
      <c r="T1951" s="2" t="str">
        <f>IF(ISERR(FIND("10",GERAL[[#This Row],[ODS]])),"NÃO","SIM")</f>
        <v>NÃO</v>
      </c>
      <c r="U1951" s="2" t="str">
        <f>IF(ISERR(FIND("11",GERAL[[#This Row],[ODS]])),"NÃO","SIM")</f>
        <v>SIM</v>
      </c>
      <c r="V1951" s="2" t="str">
        <f>IF(ISERR(FIND("12",GERAL[[#This Row],[ODS]])),"NÃO","SIM")</f>
        <v>NÃO</v>
      </c>
      <c r="W1951" s="2" t="str">
        <f>IF(ISERR(FIND("13",GERAL[[#This Row],[ODS]])),"NÃO","SIM")</f>
        <v>NÃO</v>
      </c>
      <c r="X1951" s="2" t="str">
        <f>IF(ISERR(FIND("14",GERAL[[#This Row],[ODS]])),"NÃO","SIM")</f>
        <v>NÃO</v>
      </c>
      <c r="Y1951" s="2" t="str">
        <f>IF(ISERR(FIND("15",GERAL[[#This Row],[ODS]])),"NÃO","SIM")</f>
        <v>NÃO</v>
      </c>
      <c r="Z1951" s="2" t="str">
        <f>IF(ISERR(FIND("16",GERAL[[#This Row],[ODS]])),"NÃO","SIM")</f>
        <v>NÃO</v>
      </c>
      <c r="AA1951" s="2" t="str">
        <f>IF(ISERR(FIND("17",GERAL[[#This Row],[ODS]])),"NÃO","SIM")</f>
        <v>NÃO</v>
      </c>
      <c r="AB1951" s="1">
        <v>76.240683910346036</v>
      </c>
      <c r="AC1951" s="1">
        <v>76.240683910346036</v>
      </c>
      <c r="AD1951" s="1">
        <v>72.783524420225035</v>
      </c>
      <c r="AE1951" s="1">
        <v>72.783524420225035</v>
      </c>
      <c r="AF1951" s="1">
        <v>63.855232176540191</v>
      </c>
      <c r="AG1951" s="1" t="str">
        <f>GERAL[[#This Row],[SIGLA]]&amp;GERAL[[#This Row],[CÓD]]</f>
        <v>CESS_AM</v>
      </c>
      <c r="AH1951" s="1">
        <f ca="1">VLOOKUP(GERAL[[#This Row],[REF_NOTA]],BASE_NOTAS[],7,FALSE)</f>
        <v>69.705084496584107</v>
      </c>
      <c r="AI1951" s="31">
        <f ca="1">IF(GERAL[[#This Row],[Nota 2025]]="",0,GERAL[[#This Row],[Nota 2026]]-GERAL[[#This Row],[Nota 2025]])</f>
        <v>5.8498523200439152</v>
      </c>
    </row>
    <row r="1952" spans="1:35" ht="17" x14ac:dyDescent="0.35">
      <c r="A1952" s="2" t="s">
        <v>162</v>
      </c>
      <c r="B1952" s="2" t="s">
        <v>189</v>
      </c>
      <c r="C1952" s="2" t="s">
        <v>218</v>
      </c>
      <c r="D1952" s="15" t="s">
        <v>73</v>
      </c>
      <c r="E1952" s="2" t="s">
        <v>142</v>
      </c>
      <c r="F1952" s="2" t="str">
        <f>VLOOKUP(GERAL[[#This Row],[CÓD]],SEALL,6,FALSE)</f>
        <v>SG</v>
      </c>
      <c r="G195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5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5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52" s="2">
        <f>VLOOKUP(GERAL[[#This Row],[CÓD]],SEALL,4,FALSE)</f>
        <v>11</v>
      </c>
      <c r="K1952" s="2" t="str">
        <f>IF(ISERR(FIND("01",GERAL[[#This Row],[ODS]])),"NÃO","SIM")</f>
        <v>NÃO</v>
      </c>
      <c r="L1952" s="2" t="str">
        <f>IF(ISERR(FIND("02",GERAL[[#This Row],[ODS]])),"NÃO","SIM")</f>
        <v>NÃO</v>
      </c>
      <c r="M1952" s="2" t="str">
        <f>IF(ISERR(FIND("03",GERAL[[#This Row],[ODS]])),"NÃO","SIM")</f>
        <v>NÃO</v>
      </c>
      <c r="N1952" s="2" t="str">
        <f>IF(ISERR(FIND("04",GERAL[[#This Row],[ODS]])),"NÃO","SIM")</f>
        <v>NÃO</v>
      </c>
      <c r="O1952" s="2" t="str">
        <f>IF(ISERR(FIND("05",GERAL[[#This Row],[ODS]])),"NÃO","SIM")</f>
        <v>NÃO</v>
      </c>
      <c r="P1952" s="2" t="str">
        <f>IF(ISERR(FIND("06",GERAL[[#This Row],[ODS]])),"NÃO","SIM")</f>
        <v>NÃO</v>
      </c>
      <c r="Q1952" s="2" t="str">
        <f>IF(ISERR(FIND("07",GERAL[[#This Row],[ODS]])),"NÃO","SIM")</f>
        <v>NÃO</v>
      </c>
      <c r="R1952" s="2" t="str">
        <f>IF(ISERR(FIND("08",GERAL[[#This Row],[ODS]])),"NÃO","SIM")</f>
        <v>NÃO</v>
      </c>
      <c r="S1952" s="2" t="str">
        <f>IF(ISERR(FIND("09",GERAL[[#This Row],[ODS]])),"NÃO","SIM")</f>
        <v>NÃO</v>
      </c>
      <c r="T1952" s="2" t="str">
        <f>IF(ISERR(FIND("10",GERAL[[#This Row],[ODS]])),"NÃO","SIM")</f>
        <v>NÃO</v>
      </c>
      <c r="U1952" s="2" t="str">
        <f>IF(ISERR(FIND("11",GERAL[[#This Row],[ODS]])),"NÃO","SIM")</f>
        <v>SIM</v>
      </c>
      <c r="V1952" s="2" t="str">
        <f>IF(ISERR(FIND("12",GERAL[[#This Row],[ODS]])),"NÃO","SIM")</f>
        <v>NÃO</v>
      </c>
      <c r="W1952" s="2" t="str">
        <f>IF(ISERR(FIND("13",GERAL[[#This Row],[ODS]])),"NÃO","SIM")</f>
        <v>NÃO</v>
      </c>
      <c r="X1952" s="2" t="str">
        <f>IF(ISERR(FIND("14",GERAL[[#This Row],[ODS]])),"NÃO","SIM")</f>
        <v>NÃO</v>
      </c>
      <c r="Y1952" s="2" t="str">
        <f>IF(ISERR(FIND("15",GERAL[[#This Row],[ODS]])),"NÃO","SIM")</f>
        <v>NÃO</v>
      </c>
      <c r="Z1952" s="2" t="str">
        <f>IF(ISERR(FIND("16",GERAL[[#This Row],[ODS]])),"NÃO","SIM")</f>
        <v>NÃO</v>
      </c>
      <c r="AA1952" s="2" t="str">
        <f>IF(ISERR(FIND("17",GERAL[[#This Row],[ODS]])),"NÃO","SIM")</f>
        <v>NÃO</v>
      </c>
      <c r="AB1952" s="1">
        <v>100</v>
      </c>
      <c r="AC1952" s="1">
        <v>100</v>
      </c>
      <c r="AD1952" s="1">
        <v>98.011140186808618</v>
      </c>
      <c r="AE1952" s="1">
        <v>98.011140186808618</v>
      </c>
      <c r="AF1952" s="1">
        <v>100</v>
      </c>
      <c r="AG1952" s="1" t="str">
        <f>GERAL[[#This Row],[SIGLA]]&amp;GERAL[[#This Row],[CÓD]]</f>
        <v>DFSS_AM</v>
      </c>
      <c r="AH1952" s="1">
        <f ca="1">VLOOKUP(GERAL[[#This Row],[REF_NOTA]],BASE_NOTAS[],7,FALSE)</f>
        <v>93.699060213184453</v>
      </c>
      <c r="AI1952" s="31">
        <f ca="1">IF(GERAL[[#This Row],[Nota 2025]]="",0,GERAL[[#This Row],[Nota 2026]]-GERAL[[#This Row],[Nota 2025]])</f>
        <v>-6.3009397868155474</v>
      </c>
    </row>
    <row r="1953" spans="1:35" ht="17" x14ac:dyDescent="0.35">
      <c r="A1953" s="2" t="s">
        <v>163</v>
      </c>
      <c r="B1953" s="2" t="s">
        <v>183</v>
      </c>
      <c r="C1953" s="2" t="s">
        <v>218</v>
      </c>
      <c r="D1953" s="15" t="s">
        <v>73</v>
      </c>
      <c r="E1953" s="2" t="s">
        <v>142</v>
      </c>
      <c r="F1953" s="2" t="str">
        <f>VLOOKUP(GERAL[[#This Row],[CÓD]],SEALL,6,FALSE)</f>
        <v>SG</v>
      </c>
      <c r="G195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5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5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53" s="2">
        <f>VLOOKUP(GERAL[[#This Row],[CÓD]],SEALL,4,FALSE)</f>
        <v>11</v>
      </c>
      <c r="K1953" s="2" t="str">
        <f>IF(ISERR(FIND("01",GERAL[[#This Row],[ODS]])),"NÃO","SIM")</f>
        <v>NÃO</v>
      </c>
      <c r="L1953" s="2" t="str">
        <f>IF(ISERR(FIND("02",GERAL[[#This Row],[ODS]])),"NÃO","SIM")</f>
        <v>NÃO</v>
      </c>
      <c r="M1953" s="2" t="str">
        <f>IF(ISERR(FIND("03",GERAL[[#This Row],[ODS]])),"NÃO","SIM")</f>
        <v>NÃO</v>
      </c>
      <c r="N1953" s="2" t="str">
        <f>IF(ISERR(FIND("04",GERAL[[#This Row],[ODS]])),"NÃO","SIM")</f>
        <v>NÃO</v>
      </c>
      <c r="O1953" s="2" t="str">
        <f>IF(ISERR(FIND("05",GERAL[[#This Row],[ODS]])),"NÃO","SIM")</f>
        <v>NÃO</v>
      </c>
      <c r="P1953" s="2" t="str">
        <f>IF(ISERR(FIND("06",GERAL[[#This Row],[ODS]])),"NÃO","SIM")</f>
        <v>NÃO</v>
      </c>
      <c r="Q1953" s="2" t="str">
        <f>IF(ISERR(FIND("07",GERAL[[#This Row],[ODS]])),"NÃO","SIM")</f>
        <v>NÃO</v>
      </c>
      <c r="R1953" s="2" t="str">
        <f>IF(ISERR(FIND("08",GERAL[[#This Row],[ODS]])),"NÃO","SIM")</f>
        <v>NÃO</v>
      </c>
      <c r="S1953" s="2" t="str">
        <f>IF(ISERR(FIND("09",GERAL[[#This Row],[ODS]])),"NÃO","SIM")</f>
        <v>NÃO</v>
      </c>
      <c r="T1953" s="2" t="str">
        <f>IF(ISERR(FIND("10",GERAL[[#This Row],[ODS]])),"NÃO","SIM")</f>
        <v>NÃO</v>
      </c>
      <c r="U1953" s="2" t="str">
        <f>IF(ISERR(FIND("11",GERAL[[#This Row],[ODS]])),"NÃO","SIM")</f>
        <v>SIM</v>
      </c>
      <c r="V1953" s="2" t="str">
        <f>IF(ISERR(FIND("12",GERAL[[#This Row],[ODS]])),"NÃO","SIM")</f>
        <v>NÃO</v>
      </c>
      <c r="W1953" s="2" t="str">
        <f>IF(ISERR(FIND("13",GERAL[[#This Row],[ODS]])),"NÃO","SIM")</f>
        <v>NÃO</v>
      </c>
      <c r="X1953" s="2" t="str">
        <f>IF(ISERR(FIND("14",GERAL[[#This Row],[ODS]])),"NÃO","SIM")</f>
        <v>NÃO</v>
      </c>
      <c r="Y1953" s="2" t="str">
        <f>IF(ISERR(FIND("15",GERAL[[#This Row],[ODS]])),"NÃO","SIM")</f>
        <v>NÃO</v>
      </c>
      <c r="Z1953" s="2" t="str">
        <f>IF(ISERR(FIND("16",GERAL[[#This Row],[ODS]])),"NÃO","SIM")</f>
        <v>NÃO</v>
      </c>
      <c r="AA1953" s="2" t="str">
        <f>IF(ISERR(FIND("17",GERAL[[#This Row],[ODS]])),"NÃO","SIM")</f>
        <v>NÃO</v>
      </c>
      <c r="AB1953" s="1">
        <v>84.378676245033446</v>
      </c>
      <c r="AC1953" s="1">
        <v>84.378676245033446</v>
      </c>
      <c r="AD1953" s="1">
        <v>83.842597264236218</v>
      </c>
      <c r="AE1953" s="1">
        <v>83.842597264236218</v>
      </c>
      <c r="AF1953" s="1">
        <v>82.782481337037296</v>
      </c>
      <c r="AG1953" s="1" t="str">
        <f>GERAL[[#This Row],[SIGLA]]&amp;GERAL[[#This Row],[CÓD]]</f>
        <v>ESSS_AM</v>
      </c>
      <c r="AH1953" s="1">
        <f ca="1">VLOOKUP(GERAL[[#This Row],[REF_NOTA]],BASE_NOTAS[],7,FALSE)</f>
        <v>92.997254168623229</v>
      </c>
      <c r="AI1953" s="31">
        <f ca="1">IF(GERAL[[#This Row],[Nota 2025]]="",0,GERAL[[#This Row],[Nota 2026]]-GERAL[[#This Row],[Nota 2025]])</f>
        <v>10.214772831585933</v>
      </c>
    </row>
    <row r="1954" spans="1:35" ht="17" x14ac:dyDescent="0.35">
      <c r="A1954" s="2" t="s">
        <v>164</v>
      </c>
      <c r="B1954" s="2" t="s">
        <v>190</v>
      </c>
      <c r="C1954" s="2" t="s">
        <v>218</v>
      </c>
      <c r="D1954" s="15" t="s">
        <v>73</v>
      </c>
      <c r="E1954" s="2" t="s">
        <v>142</v>
      </c>
      <c r="F1954" s="2" t="str">
        <f>VLOOKUP(GERAL[[#This Row],[CÓD]],SEALL,6,FALSE)</f>
        <v>SG</v>
      </c>
      <c r="G195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5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5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54" s="2">
        <f>VLOOKUP(GERAL[[#This Row],[CÓD]],SEALL,4,FALSE)</f>
        <v>11</v>
      </c>
      <c r="K1954" s="2" t="str">
        <f>IF(ISERR(FIND("01",GERAL[[#This Row],[ODS]])),"NÃO","SIM")</f>
        <v>NÃO</v>
      </c>
      <c r="L1954" s="2" t="str">
        <f>IF(ISERR(FIND("02",GERAL[[#This Row],[ODS]])),"NÃO","SIM")</f>
        <v>NÃO</v>
      </c>
      <c r="M1954" s="2" t="str">
        <f>IF(ISERR(FIND("03",GERAL[[#This Row],[ODS]])),"NÃO","SIM")</f>
        <v>NÃO</v>
      </c>
      <c r="N1954" s="2" t="str">
        <f>IF(ISERR(FIND("04",GERAL[[#This Row],[ODS]])),"NÃO","SIM")</f>
        <v>NÃO</v>
      </c>
      <c r="O1954" s="2" t="str">
        <f>IF(ISERR(FIND("05",GERAL[[#This Row],[ODS]])),"NÃO","SIM")</f>
        <v>NÃO</v>
      </c>
      <c r="P1954" s="2" t="str">
        <f>IF(ISERR(FIND("06",GERAL[[#This Row],[ODS]])),"NÃO","SIM")</f>
        <v>NÃO</v>
      </c>
      <c r="Q1954" s="2" t="str">
        <f>IF(ISERR(FIND("07",GERAL[[#This Row],[ODS]])),"NÃO","SIM")</f>
        <v>NÃO</v>
      </c>
      <c r="R1954" s="2" t="str">
        <f>IF(ISERR(FIND("08",GERAL[[#This Row],[ODS]])),"NÃO","SIM")</f>
        <v>NÃO</v>
      </c>
      <c r="S1954" s="2" t="str">
        <f>IF(ISERR(FIND("09",GERAL[[#This Row],[ODS]])),"NÃO","SIM")</f>
        <v>NÃO</v>
      </c>
      <c r="T1954" s="2" t="str">
        <f>IF(ISERR(FIND("10",GERAL[[#This Row],[ODS]])),"NÃO","SIM")</f>
        <v>NÃO</v>
      </c>
      <c r="U1954" s="2" t="str">
        <f>IF(ISERR(FIND("11",GERAL[[#This Row],[ODS]])),"NÃO","SIM")</f>
        <v>SIM</v>
      </c>
      <c r="V1954" s="2" t="str">
        <f>IF(ISERR(FIND("12",GERAL[[#This Row],[ODS]])),"NÃO","SIM")</f>
        <v>NÃO</v>
      </c>
      <c r="W1954" s="2" t="str">
        <f>IF(ISERR(FIND("13",GERAL[[#This Row],[ODS]])),"NÃO","SIM")</f>
        <v>NÃO</v>
      </c>
      <c r="X1954" s="2" t="str">
        <f>IF(ISERR(FIND("14",GERAL[[#This Row],[ODS]])),"NÃO","SIM")</f>
        <v>NÃO</v>
      </c>
      <c r="Y1954" s="2" t="str">
        <f>IF(ISERR(FIND("15",GERAL[[#This Row],[ODS]])),"NÃO","SIM")</f>
        <v>NÃO</v>
      </c>
      <c r="Z1954" s="2" t="str">
        <f>IF(ISERR(FIND("16",GERAL[[#This Row],[ODS]])),"NÃO","SIM")</f>
        <v>NÃO</v>
      </c>
      <c r="AA1954" s="2" t="str">
        <f>IF(ISERR(FIND("17",GERAL[[#This Row],[ODS]])),"NÃO","SIM")</f>
        <v>NÃO</v>
      </c>
      <c r="AB1954" s="1">
        <v>75.643188652575176</v>
      </c>
      <c r="AC1954" s="1">
        <v>75.643188652575176</v>
      </c>
      <c r="AD1954" s="1">
        <v>76.359528230071021</v>
      </c>
      <c r="AE1954" s="1">
        <v>76.359528230071021</v>
      </c>
      <c r="AF1954" s="1">
        <v>63.596777022216102</v>
      </c>
      <c r="AG1954" s="1" t="str">
        <f>GERAL[[#This Row],[SIGLA]]&amp;GERAL[[#This Row],[CÓD]]</f>
        <v>GOSS_AM</v>
      </c>
      <c r="AH1954" s="1">
        <f ca="1">VLOOKUP(GERAL[[#This Row],[REF_NOTA]],BASE_NOTAS[],7,FALSE)</f>
        <v>77.223915503062045</v>
      </c>
      <c r="AI1954" s="31">
        <f ca="1">IF(GERAL[[#This Row],[Nota 2025]]="",0,GERAL[[#This Row],[Nota 2026]]-GERAL[[#This Row],[Nota 2025]])</f>
        <v>13.627138480845943</v>
      </c>
    </row>
    <row r="1955" spans="1:35" ht="17" x14ac:dyDescent="0.35">
      <c r="A1955" s="2" t="s">
        <v>165</v>
      </c>
      <c r="B1955" s="2" t="s">
        <v>191</v>
      </c>
      <c r="C1955" s="2" t="s">
        <v>218</v>
      </c>
      <c r="D1955" s="15" t="s">
        <v>73</v>
      </c>
      <c r="E1955" s="2" t="s">
        <v>142</v>
      </c>
      <c r="F1955" s="2" t="str">
        <f>VLOOKUP(GERAL[[#This Row],[CÓD]],SEALL,6,FALSE)</f>
        <v>SG</v>
      </c>
      <c r="G195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5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5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55" s="2">
        <f>VLOOKUP(GERAL[[#This Row],[CÓD]],SEALL,4,FALSE)</f>
        <v>11</v>
      </c>
      <c r="K1955" s="2" t="str">
        <f>IF(ISERR(FIND("01",GERAL[[#This Row],[ODS]])),"NÃO","SIM")</f>
        <v>NÃO</v>
      </c>
      <c r="L1955" s="2" t="str">
        <f>IF(ISERR(FIND("02",GERAL[[#This Row],[ODS]])),"NÃO","SIM")</f>
        <v>NÃO</v>
      </c>
      <c r="M1955" s="2" t="str">
        <f>IF(ISERR(FIND("03",GERAL[[#This Row],[ODS]])),"NÃO","SIM")</f>
        <v>NÃO</v>
      </c>
      <c r="N1955" s="2" t="str">
        <f>IF(ISERR(FIND("04",GERAL[[#This Row],[ODS]])),"NÃO","SIM")</f>
        <v>NÃO</v>
      </c>
      <c r="O1955" s="2" t="str">
        <f>IF(ISERR(FIND("05",GERAL[[#This Row],[ODS]])),"NÃO","SIM")</f>
        <v>NÃO</v>
      </c>
      <c r="P1955" s="2" t="str">
        <f>IF(ISERR(FIND("06",GERAL[[#This Row],[ODS]])),"NÃO","SIM")</f>
        <v>NÃO</v>
      </c>
      <c r="Q1955" s="2" t="str">
        <f>IF(ISERR(FIND("07",GERAL[[#This Row],[ODS]])),"NÃO","SIM")</f>
        <v>NÃO</v>
      </c>
      <c r="R1955" s="2" t="str">
        <f>IF(ISERR(FIND("08",GERAL[[#This Row],[ODS]])),"NÃO","SIM")</f>
        <v>NÃO</v>
      </c>
      <c r="S1955" s="2" t="str">
        <f>IF(ISERR(FIND("09",GERAL[[#This Row],[ODS]])),"NÃO","SIM")</f>
        <v>NÃO</v>
      </c>
      <c r="T1955" s="2" t="str">
        <f>IF(ISERR(FIND("10",GERAL[[#This Row],[ODS]])),"NÃO","SIM")</f>
        <v>NÃO</v>
      </c>
      <c r="U1955" s="2" t="str">
        <f>IF(ISERR(FIND("11",GERAL[[#This Row],[ODS]])),"NÃO","SIM")</f>
        <v>SIM</v>
      </c>
      <c r="V1955" s="2" t="str">
        <f>IF(ISERR(FIND("12",GERAL[[#This Row],[ODS]])),"NÃO","SIM")</f>
        <v>NÃO</v>
      </c>
      <c r="W1955" s="2" t="str">
        <f>IF(ISERR(FIND("13",GERAL[[#This Row],[ODS]])),"NÃO","SIM")</f>
        <v>NÃO</v>
      </c>
      <c r="X1955" s="2" t="str">
        <f>IF(ISERR(FIND("14",GERAL[[#This Row],[ODS]])),"NÃO","SIM")</f>
        <v>NÃO</v>
      </c>
      <c r="Y1955" s="2" t="str">
        <f>IF(ISERR(FIND("15",GERAL[[#This Row],[ODS]])),"NÃO","SIM")</f>
        <v>NÃO</v>
      </c>
      <c r="Z1955" s="2" t="str">
        <f>IF(ISERR(FIND("16",GERAL[[#This Row],[ODS]])),"NÃO","SIM")</f>
        <v>NÃO</v>
      </c>
      <c r="AA1955" s="2" t="str">
        <f>IF(ISERR(FIND("17",GERAL[[#This Row],[ODS]])),"NÃO","SIM")</f>
        <v>NÃO</v>
      </c>
      <c r="AB1955" s="1">
        <v>48.97600829178883</v>
      </c>
      <c r="AC1955" s="1">
        <v>48.97600829178883</v>
      </c>
      <c r="AD1955" s="1">
        <v>50.096262877408627</v>
      </c>
      <c r="AE1955" s="1">
        <v>50.096262877408627</v>
      </c>
      <c r="AF1955" s="1">
        <v>32.411112653117939</v>
      </c>
      <c r="AG1955" s="1" t="str">
        <f>GERAL[[#This Row],[SIGLA]]&amp;GERAL[[#This Row],[CÓD]]</f>
        <v>MASS_AM</v>
      </c>
      <c r="AH1955" s="1">
        <f ca="1">VLOOKUP(GERAL[[#This Row],[REF_NOTA]],BASE_NOTAS[],7,FALSE)</f>
        <v>36.012755673536702</v>
      </c>
      <c r="AI1955" s="31">
        <f ca="1">IF(GERAL[[#This Row],[Nota 2025]]="",0,GERAL[[#This Row],[Nota 2026]]-GERAL[[#This Row],[Nota 2025]])</f>
        <v>3.6016430204187628</v>
      </c>
    </row>
    <row r="1956" spans="1:35" ht="17" x14ac:dyDescent="0.35">
      <c r="A1956" s="2" t="s">
        <v>168</v>
      </c>
      <c r="B1956" s="2" t="s">
        <v>195</v>
      </c>
      <c r="C1956" s="2" t="s">
        <v>218</v>
      </c>
      <c r="D1956" s="15" t="s">
        <v>73</v>
      </c>
      <c r="E1956" s="2" t="s">
        <v>142</v>
      </c>
      <c r="F1956" s="2" t="str">
        <f>VLOOKUP(GERAL[[#This Row],[CÓD]],SEALL,6,FALSE)</f>
        <v>SG</v>
      </c>
      <c r="G195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5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5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56" s="2">
        <f>VLOOKUP(GERAL[[#This Row],[CÓD]],SEALL,4,FALSE)</f>
        <v>11</v>
      </c>
      <c r="K1956" s="2" t="str">
        <f>IF(ISERR(FIND("01",GERAL[[#This Row],[ODS]])),"NÃO","SIM")</f>
        <v>NÃO</v>
      </c>
      <c r="L1956" s="2" t="str">
        <f>IF(ISERR(FIND("02",GERAL[[#This Row],[ODS]])),"NÃO","SIM")</f>
        <v>NÃO</v>
      </c>
      <c r="M1956" s="2" t="str">
        <f>IF(ISERR(FIND("03",GERAL[[#This Row],[ODS]])),"NÃO","SIM")</f>
        <v>NÃO</v>
      </c>
      <c r="N1956" s="2" t="str">
        <f>IF(ISERR(FIND("04",GERAL[[#This Row],[ODS]])),"NÃO","SIM")</f>
        <v>NÃO</v>
      </c>
      <c r="O1956" s="2" t="str">
        <f>IF(ISERR(FIND("05",GERAL[[#This Row],[ODS]])),"NÃO","SIM")</f>
        <v>NÃO</v>
      </c>
      <c r="P1956" s="2" t="str">
        <f>IF(ISERR(FIND("06",GERAL[[#This Row],[ODS]])),"NÃO","SIM")</f>
        <v>NÃO</v>
      </c>
      <c r="Q1956" s="2" t="str">
        <f>IF(ISERR(FIND("07",GERAL[[#This Row],[ODS]])),"NÃO","SIM")</f>
        <v>NÃO</v>
      </c>
      <c r="R1956" s="2" t="str">
        <f>IF(ISERR(FIND("08",GERAL[[#This Row],[ODS]])),"NÃO","SIM")</f>
        <v>NÃO</v>
      </c>
      <c r="S1956" s="2" t="str">
        <f>IF(ISERR(FIND("09",GERAL[[#This Row],[ODS]])),"NÃO","SIM")</f>
        <v>NÃO</v>
      </c>
      <c r="T1956" s="2" t="str">
        <f>IF(ISERR(FIND("10",GERAL[[#This Row],[ODS]])),"NÃO","SIM")</f>
        <v>NÃO</v>
      </c>
      <c r="U1956" s="2" t="str">
        <f>IF(ISERR(FIND("11",GERAL[[#This Row],[ODS]])),"NÃO","SIM")</f>
        <v>SIM</v>
      </c>
      <c r="V1956" s="2" t="str">
        <f>IF(ISERR(FIND("12",GERAL[[#This Row],[ODS]])),"NÃO","SIM")</f>
        <v>NÃO</v>
      </c>
      <c r="W1956" s="2" t="str">
        <f>IF(ISERR(FIND("13",GERAL[[#This Row],[ODS]])),"NÃO","SIM")</f>
        <v>NÃO</v>
      </c>
      <c r="X1956" s="2" t="str">
        <f>IF(ISERR(FIND("14",GERAL[[#This Row],[ODS]])),"NÃO","SIM")</f>
        <v>NÃO</v>
      </c>
      <c r="Y1956" s="2" t="str">
        <f>IF(ISERR(FIND("15",GERAL[[#This Row],[ODS]])),"NÃO","SIM")</f>
        <v>NÃO</v>
      </c>
      <c r="Z1956" s="2" t="str">
        <f>IF(ISERR(FIND("16",GERAL[[#This Row],[ODS]])),"NÃO","SIM")</f>
        <v>NÃO</v>
      </c>
      <c r="AA1956" s="2" t="str">
        <f>IF(ISERR(FIND("17",GERAL[[#This Row],[ODS]])),"NÃO","SIM")</f>
        <v>NÃO</v>
      </c>
      <c r="AB1956" s="1">
        <v>78.874072757916636</v>
      </c>
      <c r="AC1956" s="1">
        <v>78.874072757916636</v>
      </c>
      <c r="AD1956" s="1">
        <v>75.052480566220012</v>
      </c>
      <c r="AE1956" s="1">
        <v>75.052480566220012</v>
      </c>
      <c r="AF1956" s="1">
        <v>64.337219568842016</v>
      </c>
      <c r="AG1956" s="1" t="str">
        <f>GERAL[[#This Row],[SIGLA]]&amp;GERAL[[#This Row],[CÓD]]</f>
        <v>MTSS_AM</v>
      </c>
      <c r="AH1956" s="1">
        <f ca="1">VLOOKUP(GERAL[[#This Row],[REF_NOTA]],BASE_NOTAS[],7,FALSE)</f>
        <v>74.946831119560883</v>
      </c>
      <c r="AI1956" s="31">
        <f ca="1">IF(GERAL[[#This Row],[Nota 2025]]="",0,GERAL[[#This Row],[Nota 2026]]-GERAL[[#This Row],[Nota 2025]])</f>
        <v>10.609611550718867</v>
      </c>
    </row>
    <row r="1957" spans="1:35" ht="17" x14ac:dyDescent="0.35">
      <c r="A1957" s="2" t="s">
        <v>167</v>
      </c>
      <c r="B1957" s="2" t="s">
        <v>193</v>
      </c>
      <c r="C1957" s="2" t="s">
        <v>218</v>
      </c>
      <c r="D1957" s="15" t="s">
        <v>73</v>
      </c>
      <c r="E1957" s="2" t="s">
        <v>142</v>
      </c>
      <c r="F1957" s="2" t="str">
        <f>VLOOKUP(GERAL[[#This Row],[CÓD]],SEALL,6,FALSE)</f>
        <v>SG</v>
      </c>
      <c r="G195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5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5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57" s="2">
        <f>VLOOKUP(GERAL[[#This Row],[CÓD]],SEALL,4,FALSE)</f>
        <v>11</v>
      </c>
      <c r="K1957" s="2" t="str">
        <f>IF(ISERR(FIND("01",GERAL[[#This Row],[ODS]])),"NÃO","SIM")</f>
        <v>NÃO</v>
      </c>
      <c r="L1957" s="2" t="str">
        <f>IF(ISERR(FIND("02",GERAL[[#This Row],[ODS]])),"NÃO","SIM")</f>
        <v>NÃO</v>
      </c>
      <c r="M1957" s="2" t="str">
        <f>IF(ISERR(FIND("03",GERAL[[#This Row],[ODS]])),"NÃO","SIM")</f>
        <v>NÃO</v>
      </c>
      <c r="N1957" s="2" t="str">
        <f>IF(ISERR(FIND("04",GERAL[[#This Row],[ODS]])),"NÃO","SIM")</f>
        <v>NÃO</v>
      </c>
      <c r="O1957" s="2" t="str">
        <f>IF(ISERR(FIND("05",GERAL[[#This Row],[ODS]])),"NÃO","SIM")</f>
        <v>NÃO</v>
      </c>
      <c r="P1957" s="2" t="str">
        <f>IF(ISERR(FIND("06",GERAL[[#This Row],[ODS]])),"NÃO","SIM")</f>
        <v>NÃO</v>
      </c>
      <c r="Q1957" s="2" t="str">
        <f>IF(ISERR(FIND("07",GERAL[[#This Row],[ODS]])),"NÃO","SIM")</f>
        <v>NÃO</v>
      </c>
      <c r="R1957" s="2" t="str">
        <f>IF(ISERR(FIND("08",GERAL[[#This Row],[ODS]])),"NÃO","SIM")</f>
        <v>NÃO</v>
      </c>
      <c r="S1957" s="2" t="str">
        <f>IF(ISERR(FIND("09",GERAL[[#This Row],[ODS]])),"NÃO","SIM")</f>
        <v>NÃO</v>
      </c>
      <c r="T1957" s="2" t="str">
        <f>IF(ISERR(FIND("10",GERAL[[#This Row],[ODS]])),"NÃO","SIM")</f>
        <v>NÃO</v>
      </c>
      <c r="U1957" s="2" t="str">
        <f>IF(ISERR(FIND("11",GERAL[[#This Row],[ODS]])),"NÃO","SIM")</f>
        <v>SIM</v>
      </c>
      <c r="V1957" s="2" t="str">
        <f>IF(ISERR(FIND("12",GERAL[[#This Row],[ODS]])),"NÃO","SIM")</f>
        <v>NÃO</v>
      </c>
      <c r="W1957" s="2" t="str">
        <f>IF(ISERR(FIND("13",GERAL[[#This Row],[ODS]])),"NÃO","SIM")</f>
        <v>NÃO</v>
      </c>
      <c r="X1957" s="2" t="str">
        <f>IF(ISERR(FIND("14",GERAL[[#This Row],[ODS]])),"NÃO","SIM")</f>
        <v>NÃO</v>
      </c>
      <c r="Y1957" s="2" t="str">
        <f>IF(ISERR(FIND("15",GERAL[[#This Row],[ODS]])),"NÃO","SIM")</f>
        <v>NÃO</v>
      </c>
      <c r="Z1957" s="2" t="str">
        <f>IF(ISERR(FIND("16",GERAL[[#This Row],[ODS]])),"NÃO","SIM")</f>
        <v>NÃO</v>
      </c>
      <c r="AA1957" s="2" t="str">
        <f>IF(ISERR(FIND("17",GERAL[[#This Row],[ODS]])),"NÃO","SIM")</f>
        <v>NÃO</v>
      </c>
      <c r="AB1957" s="1">
        <v>89.069069070545211</v>
      </c>
      <c r="AC1957" s="1">
        <v>89.069069070545211</v>
      </c>
      <c r="AD1957" s="1">
        <v>78.974078760935171</v>
      </c>
      <c r="AE1957" s="1">
        <v>78.974078760935171</v>
      </c>
      <c r="AF1957" s="1">
        <v>79.580639204789321</v>
      </c>
      <c r="AG1957" s="1" t="str">
        <f>GERAL[[#This Row],[SIGLA]]&amp;GERAL[[#This Row],[CÓD]]</f>
        <v>MSSS_AM</v>
      </c>
      <c r="AH1957" s="1">
        <f ca="1">VLOOKUP(GERAL[[#This Row],[REF_NOTA]],BASE_NOTAS[],7,FALSE)</f>
        <v>89.263878205289885</v>
      </c>
      <c r="AI1957" s="31">
        <f ca="1">IF(GERAL[[#This Row],[Nota 2025]]="",0,GERAL[[#This Row],[Nota 2026]]-GERAL[[#This Row],[Nota 2025]])</f>
        <v>9.6832390005005635</v>
      </c>
    </row>
    <row r="1958" spans="1:35" ht="17" x14ac:dyDescent="0.35">
      <c r="A1958" s="2" t="s">
        <v>166</v>
      </c>
      <c r="B1958" s="2" t="s">
        <v>192</v>
      </c>
      <c r="C1958" s="2" t="s">
        <v>218</v>
      </c>
      <c r="D1958" s="15" t="s">
        <v>73</v>
      </c>
      <c r="E1958" s="2" t="s">
        <v>142</v>
      </c>
      <c r="F1958" s="2" t="str">
        <f>VLOOKUP(GERAL[[#This Row],[CÓD]],SEALL,6,FALSE)</f>
        <v>SG</v>
      </c>
      <c r="G195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5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5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58" s="2">
        <f>VLOOKUP(GERAL[[#This Row],[CÓD]],SEALL,4,FALSE)</f>
        <v>11</v>
      </c>
      <c r="K1958" s="2" t="str">
        <f>IF(ISERR(FIND("01",GERAL[[#This Row],[ODS]])),"NÃO","SIM")</f>
        <v>NÃO</v>
      </c>
      <c r="L1958" s="2" t="str">
        <f>IF(ISERR(FIND("02",GERAL[[#This Row],[ODS]])),"NÃO","SIM")</f>
        <v>NÃO</v>
      </c>
      <c r="M1958" s="2" t="str">
        <f>IF(ISERR(FIND("03",GERAL[[#This Row],[ODS]])),"NÃO","SIM")</f>
        <v>NÃO</v>
      </c>
      <c r="N1958" s="2" t="str">
        <f>IF(ISERR(FIND("04",GERAL[[#This Row],[ODS]])),"NÃO","SIM")</f>
        <v>NÃO</v>
      </c>
      <c r="O1958" s="2" t="str">
        <f>IF(ISERR(FIND("05",GERAL[[#This Row],[ODS]])),"NÃO","SIM")</f>
        <v>NÃO</v>
      </c>
      <c r="P1958" s="2" t="str">
        <f>IF(ISERR(FIND("06",GERAL[[#This Row],[ODS]])),"NÃO","SIM")</f>
        <v>NÃO</v>
      </c>
      <c r="Q1958" s="2" t="str">
        <f>IF(ISERR(FIND("07",GERAL[[#This Row],[ODS]])),"NÃO","SIM")</f>
        <v>NÃO</v>
      </c>
      <c r="R1958" s="2" t="str">
        <f>IF(ISERR(FIND("08",GERAL[[#This Row],[ODS]])),"NÃO","SIM")</f>
        <v>NÃO</v>
      </c>
      <c r="S1958" s="2" t="str">
        <f>IF(ISERR(FIND("09",GERAL[[#This Row],[ODS]])),"NÃO","SIM")</f>
        <v>NÃO</v>
      </c>
      <c r="T1958" s="2" t="str">
        <f>IF(ISERR(FIND("10",GERAL[[#This Row],[ODS]])),"NÃO","SIM")</f>
        <v>NÃO</v>
      </c>
      <c r="U1958" s="2" t="str">
        <f>IF(ISERR(FIND("11",GERAL[[#This Row],[ODS]])),"NÃO","SIM")</f>
        <v>SIM</v>
      </c>
      <c r="V1958" s="2" t="str">
        <f>IF(ISERR(FIND("12",GERAL[[#This Row],[ODS]])),"NÃO","SIM")</f>
        <v>NÃO</v>
      </c>
      <c r="W1958" s="2" t="str">
        <f>IF(ISERR(FIND("13",GERAL[[#This Row],[ODS]])),"NÃO","SIM")</f>
        <v>NÃO</v>
      </c>
      <c r="X1958" s="2" t="str">
        <f>IF(ISERR(FIND("14",GERAL[[#This Row],[ODS]])),"NÃO","SIM")</f>
        <v>NÃO</v>
      </c>
      <c r="Y1958" s="2" t="str">
        <f>IF(ISERR(FIND("15",GERAL[[#This Row],[ODS]])),"NÃO","SIM")</f>
        <v>NÃO</v>
      </c>
      <c r="Z1958" s="2" t="str">
        <f>IF(ISERR(FIND("16",GERAL[[#This Row],[ODS]])),"NÃO","SIM")</f>
        <v>NÃO</v>
      </c>
      <c r="AA1958" s="2" t="str">
        <f>IF(ISERR(FIND("17",GERAL[[#This Row],[ODS]])),"NÃO","SIM")</f>
        <v>NÃO</v>
      </c>
      <c r="AB1958" s="1">
        <v>94.980645082834883</v>
      </c>
      <c r="AC1958" s="1">
        <v>94.980645082834883</v>
      </c>
      <c r="AD1958" s="1">
        <v>96.993091552072471</v>
      </c>
      <c r="AE1958" s="1">
        <v>96.993091552072471</v>
      </c>
      <c r="AF1958" s="1">
        <v>91.210303338894377</v>
      </c>
      <c r="AG1958" s="1" t="str">
        <f>GERAL[[#This Row],[SIGLA]]&amp;GERAL[[#This Row],[CÓD]]</f>
        <v>MGSS_AM</v>
      </c>
      <c r="AH1958" s="1">
        <f ca="1">VLOOKUP(GERAL[[#This Row],[REF_NOTA]],BASE_NOTAS[],7,FALSE)</f>
        <v>93.937911049281368</v>
      </c>
      <c r="AI1958" s="31">
        <f ca="1">IF(GERAL[[#This Row],[Nota 2025]]="",0,GERAL[[#This Row],[Nota 2026]]-GERAL[[#This Row],[Nota 2025]])</f>
        <v>2.7276077103869909</v>
      </c>
    </row>
    <row r="1959" spans="1:35" ht="17" x14ac:dyDescent="0.35">
      <c r="A1959" s="2" t="s">
        <v>169</v>
      </c>
      <c r="B1959" s="2" t="s">
        <v>196</v>
      </c>
      <c r="C1959" s="2" t="s">
        <v>218</v>
      </c>
      <c r="D1959" s="15" t="s">
        <v>73</v>
      </c>
      <c r="E1959" s="2" t="s">
        <v>142</v>
      </c>
      <c r="F1959" s="2" t="str">
        <f>VLOOKUP(GERAL[[#This Row],[CÓD]],SEALL,6,FALSE)</f>
        <v>SG</v>
      </c>
      <c r="G195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5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5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59" s="2">
        <f>VLOOKUP(GERAL[[#This Row],[CÓD]],SEALL,4,FALSE)</f>
        <v>11</v>
      </c>
      <c r="K1959" s="2" t="str">
        <f>IF(ISERR(FIND("01",GERAL[[#This Row],[ODS]])),"NÃO","SIM")</f>
        <v>NÃO</v>
      </c>
      <c r="L1959" s="2" t="str">
        <f>IF(ISERR(FIND("02",GERAL[[#This Row],[ODS]])),"NÃO","SIM")</f>
        <v>NÃO</v>
      </c>
      <c r="M1959" s="2" t="str">
        <f>IF(ISERR(FIND("03",GERAL[[#This Row],[ODS]])),"NÃO","SIM")</f>
        <v>NÃO</v>
      </c>
      <c r="N1959" s="2" t="str">
        <f>IF(ISERR(FIND("04",GERAL[[#This Row],[ODS]])),"NÃO","SIM")</f>
        <v>NÃO</v>
      </c>
      <c r="O1959" s="2" t="str">
        <f>IF(ISERR(FIND("05",GERAL[[#This Row],[ODS]])),"NÃO","SIM")</f>
        <v>NÃO</v>
      </c>
      <c r="P1959" s="2" t="str">
        <f>IF(ISERR(FIND("06",GERAL[[#This Row],[ODS]])),"NÃO","SIM")</f>
        <v>NÃO</v>
      </c>
      <c r="Q1959" s="2" t="str">
        <f>IF(ISERR(FIND("07",GERAL[[#This Row],[ODS]])),"NÃO","SIM")</f>
        <v>NÃO</v>
      </c>
      <c r="R1959" s="2" t="str">
        <f>IF(ISERR(FIND("08",GERAL[[#This Row],[ODS]])),"NÃO","SIM")</f>
        <v>NÃO</v>
      </c>
      <c r="S1959" s="2" t="str">
        <f>IF(ISERR(FIND("09",GERAL[[#This Row],[ODS]])),"NÃO","SIM")</f>
        <v>NÃO</v>
      </c>
      <c r="T1959" s="2" t="str">
        <f>IF(ISERR(FIND("10",GERAL[[#This Row],[ODS]])),"NÃO","SIM")</f>
        <v>NÃO</v>
      </c>
      <c r="U1959" s="2" t="str">
        <f>IF(ISERR(FIND("11",GERAL[[#This Row],[ODS]])),"NÃO","SIM")</f>
        <v>SIM</v>
      </c>
      <c r="V1959" s="2" t="str">
        <f>IF(ISERR(FIND("12",GERAL[[#This Row],[ODS]])),"NÃO","SIM")</f>
        <v>NÃO</v>
      </c>
      <c r="W1959" s="2" t="str">
        <f>IF(ISERR(FIND("13",GERAL[[#This Row],[ODS]])),"NÃO","SIM")</f>
        <v>NÃO</v>
      </c>
      <c r="X1959" s="2" t="str">
        <f>IF(ISERR(FIND("14",GERAL[[#This Row],[ODS]])),"NÃO","SIM")</f>
        <v>NÃO</v>
      </c>
      <c r="Y1959" s="2" t="str">
        <f>IF(ISERR(FIND("15",GERAL[[#This Row],[ODS]])),"NÃO","SIM")</f>
        <v>NÃO</v>
      </c>
      <c r="Z1959" s="2" t="str">
        <f>IF(ISERR(FIND("16",GERAL[[#This Row],[ODS]])),"NÃO","SIM")</f>
        <v>NÃO</v>
      </c>
      <c r="AA1959" s="2" t="str">
        <f>IF(ISERR(FIND("17",GERAL[[#This Row],[ODS]])),"NÃO","SIM")</f>
        <v>NÃO</v>
      </c>
      <c r="AB1959" s="1">
        <v>14.977750982481837</v>
      </c>
      <c r="AC1959" s="1">
        <v>14.977750982481837</v>
      </c>
      <c r="AD1959" s="1">
        <v>19.902849211316479</v>
      </c>
      <c r="AE1959" s="1">
        <v>19.902849211316479</v>
      </c>
      <c r="AF1959" s="1">
        <v>3.8534781121438755</v>
      </c>
      <c r="AG1959" s="1" t="str">
        <f>GERAL[[#This Row],[SIGLA]]&amp;GERAL[[#This Row],[CÓD]]</f>
        <v>PASS_AM</v>
      </c>
      <c r="AH1959" s="1">
        <f ca="1">VLOOKUP(GERAL[[#This Row],[REF_NOTA]],BASE_NOTAS[],7,FALSE)</f>
        <v>14.644183251828281</v>
      </c>
      <c r="AI1959" s="31">
        <f ca="1">IF(GERAL[[#This Row],[Nota 2025]]="",0,GERAL[[#This Row],[Nota 2026]]-GERAL[[#This Row],[Nota 2025]])</f>
        <v>10.790705139684405</v>
      </c>
    </row>
    <row r="1960" spans="1:35" ht="17" x14ac:dyDescent="0.35">
      <c r="A1960" s="2" t="s">
        <v>170</v>
      </c>
      <c r="B1960" s="2" t="s">
        <v>197</v>
      </c>
      <c r="C1960" s="2" t="s">
        <v>218</v>
      </c>
      <c r="D1960" s="15" t="s">
        <v>73</v>
      </c>
      <c r="E1960" s="2" t="s">
        <v>142</v>
      </c>
      <c r="F1960" s="2" t="str">
        <f>VLOOKUP(GERAL[[#This Row],[CÓD]],SEALL,6,FALSE)</f>
        <v>SG</v>
      </c>
      <c r="G196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6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6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60" s="2">
        <f>VLOOKUP(GERAL[[#This Row],[CÓD]],SEALL,4,FALSE)</f>
        <v>11</v>
      </c>
      <c r="K1960" s="2" t="str">
        <f>IF(ISERR(FIND("01",GERAL[[#This Row],[ODS]])),"NÃO","SIM")</f>
        <v>NÃO</v>
      </c>
      <c r="L1960" s="2" t="str">
        <f>IF(ISERR(FIND("02",GERAL[[#This Row],[ODS]])),"NÃO","SIM")</f>
        <v>NÃO</v>
      </c>
      <c r="M1960" s="2" t="str">
        <f>IF(ISERR(FIND("03",GERAL[[#This Row],[ODS]])),"NÃO","SIM")</f>
        <v>NÃO</v>
      </c>
      <c r="N1960" s="2" t="str">
        <f>IF(ISERR(FIND("04",GERAL[[#This Row],[ODS]])),"NÃO","SIM")</f>
        <v>NÃO</v>
      </c>
      <c r="O1960" s="2" t="str">
        <f>IF(ISERR(FIND("05",GERAL[[#This Row],[ODS]])),"NÃO","SIM")</f>
        <v>NÃO</v>
      </c>
      <c r="P1960" s="2" t="str">
        <f>IF(ISERR(FIND("06",GERAL[[#This Row],[ODS]])),"NÃO","SIM")</f>
        <v>NÃO</v>
      </c>
      <c r="Q1960" s="2" t="str">
        <f>IF(ISERR(FIND("07",GERAL[[#This Row],[ODS]])),"NÃO","SIM")</f>
        <v>NÃO</v>
      </c>
      <c r="R1960" s="2" t="str">
        <f>IF(ISERR(FIND("08",GERAL[[#This Row],[ODS]])),"NÃO","SIM")</f>
        <v>NÃO</v>
      </c>
      <c r="S1960" s="2" t="str">
        <f>IF(ISERR(FIND("09",GERAL[[#This Row],[ODS]])),"NÃO","SIM")</f>
        <v>NÃO</v>
      </c>
      <c r="T1960" s="2" t="str">
        <f>IF(ISERR(FIND("10",GERAL[[#This Row],[ODS]])),"NÃO","SIM")</f>
        <v>NÃO</v>
      </c>
      <c r="U1960" s="2" t="str">
        <f>IF(ISERR(FIND("11",GERAL[[#This Row],[ODS]])),"NÃO","SIM")</f>
        <v>SIM</v>
      </c>
      <c r="V1960" s="2" t="str">
        <f>IF(ISERR(FIND("12",GERAL[[#This Row],[ODS]])),"NÃO","SIM")</f>
        <v>NÃO</v>
      </c>
      <c r="W1960" s="2" t="str">
        <f>IF(ISERR(FIND("13",GERAL[[#This Row],[ODS]])),"NÃO","SIM")</f>
        <v>NÃO</v>
      </c>
      <c r="X1960" s="2" t="str">
        <f>IF(ISERR(FIND("14",GERAL[[#This Row],[ODS]])),"NÃO","SIM")</f>
        <v>NÃO</v>
      </c>
      <c r="Y1960" s="2" t="str">
        <f>IF(ISERR(FIND("15",GERAL[[#This Row],[ODS]])),"NÃO","SIM")</f>
        <v>NÃO</v>
      </c>
      <c r="Z1960" s="2" t="str">
        <f>IF(ISERR(FIND("16",GERAL[[#This Row],[ODS]])),"NÃO","SIM")</f>
        <v>NÃO</v>
      </c>
      <c r="AA1960" s="2" t="str">
        <f>IF(ISERR(FIND("17",GERAL[[#This Row],[ODS]])),"NÃO","SIM")</f>
        <v>NÃO</v>
      </c>
      <c r="AB1960" s="1">
        <v>73.604440500200525</v>
      </c>
      <c r="AC1960" s="1">
        <v>73.604440500200525</v>
      </c>
      <c r="AD1960" s="1">
        <v>70.667574814636481</v>
      </c>
      <c r="AE1960" s="1">
        <v>70.667574814636481</v>
      </c>
      <c r="AF1960" s="1">
        <v>69.044811777093713</v>
      </c>
      <c r="AG1960" s="1" t="str">
        <f>GERAL[[#This Row],[SIGLA]]&amp;GERAL[[#This Row],[CÓD]]</f>
        <v>PBSS_AM</v>
      </c>
      <c r="AH1960" s="1">
        <f ca="1">VLOOKUP(GERAL[[#This Row],[REF_NOTA]],BASE_NOTAS[],7,FALSE)</f>
        <v>74.41927530883666</v>
      </c>
      <c r="AI1960" s="31">
        <f ca="1">IF(GERAL[[#This Row],[Nota 2025]]="",0,GERAL[[#This Row],[Nota 2026]]-GERAL[[#This Row],[Nota 2025]])</f>
        <v>5.374463531742947</v>
      </c>
    </row>
    <row r="1961" spans="1:35" ht="17" x14ac:dyDescent="0.35">
      <c r="A1961" s="2" t="s">
        <v>173</v>
      </c>
      <c r="B1961" s="2" t="s">
        <v>200</v>
      </c>
      <c r="C1961" s="2" t="s">
        <v>218</v>
      </c>
      <c r="D1961" s="15" t="s">
        <v>73</v>
      </c>
      <c r="E1961" s="2" t="s">
        <v>142</v>
      </c>
      <c r="F1961" s="2" t="str">
        <f>VLOOKUP(GERAL[[#This Row],[CÓD]],SEALL,6,FALSE)</f>
        <v>SG</v>
      </c>
      <c r="G196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6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6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61" s="2">
        <f>VLOOKUP(GERAL[[#This Row],[CÓD]],SEALL,4,FALSE)</f>
        <v>11</v>
      </c>
      <c r="K1961" s="2" t="str">
        <f>IF(ISERR(FIND("01",GERAL[[#This Row],[ODS]])),"NÃO","SIM")</f>
        <v>NÃO</v>
      </c>
      <c r="L1961" s="2" t="str">
        <f>IF(ISERR(FIND("02",GERAL[[#This Row],[ODS]])),"NÃO","SIM")</f>
        <v>NÃO</v>
      </c>
      <c r="M1961" s="2" t="str">
        <f>IF(ISERR(FIND("03",GERAL[[#This Row],[ODS]])),"NÃO","SIM")</f>
        <v>NÃO</v>
      </c>
      <c r="N1961" s="2" t="str">
        <f>IF(ISERR(FIND("04",GERAL[[#This Row],[ODS]])),"NÃO","SIM")</f>
        <v>NÃO</v>
      </c>
      <c r="O1961" s="2" t="str">
        <f>IF(ISERR(FIND("05",GERAL[[#This Row],[ODS]])),"NÃO","SIM")</f>
        <v>NÃO</v>
      </c>
      <c r="P1961" s="2" t="str">
        <f>IF(ISERR(FIND("06",GERAL[[#This Row],[ODS]])),"NÃO","SIM")</f>
        <v>NÃO</v>
      </c>
      <c r="Q1961" s="2" t="str">
        <f>IF(ISERR(FIND("07",GERAL[[#This Row],[ODS]])),"NÃO","SIM")</f>
        <v>NÃO</v>
      </c>
      <c r="R1961" s="2" t="str">
        <f>IF(ISERR(FIND("08",GERAL[[#This Row],[ODS]])),"NÃO","SIM")</f>
        <v>NÃO</v>
      </c>
      <c r="S1961" s="2" t="str">
        <f>IF(ISERR(FIND("09",GERAL[[#This Row],[ODS]])),"NÃO","SIM")</f>
        <v>NÃO</v>
      </c>
      <c r="T1961" s="2" t="str">
        <f>IF(ISERR(FIND("10",GERAL[[#This Row],[ODS]])),"NÃO","SIM")</f>
        <v>NÃO</v>
      </c>
      <c r="U1961" s="2" t="str">
        <f>IF(ISERR(FIND("11",GERAL[[#This Row],[ODS]])),"NÃO","SIM")</f>
        <v>SIM</v>
      </c>
      <c r="V1961" s="2" t="str">
        <f>IF(ISERR(FIND("12",GERAL[[#This Row],[ODS]])),"NÃO","SIM")</f>
        <v>NÃO</v>
      </c>
      <c r="W1961" s="2" t="str">
        <f>IF(ISERR(FIND("13",GERAL[[#This Row],[ODS]])),"NÃO","SIM")</f>
        <v>NÃO</v>
      </c>
      <c r="X1961" s="2" t="str">
        <f>IF(ISERR(FIND("14",GERAL[[#This Row],[ODS]])),"NÃO","SIM")</f>
        <v>NÃO</v>
      </c>
      <c r="Y1961" s="2" t="str">
        <f>IF(ISERR(FIND("15",GERAL[[#This Row],[ODS]])),"NÃO","SIM")</f>
        <v>NÃO</v>
      </c>
      <c r="Z1961" s="2" t="str">
        <f>IF(ISERR(FIND("16",GERAL[[#This Row],[ODS]])),"NÃO","SIM")</f>
        <v>NÃO</v>
      </c>
      <c r="AA1961" s="2" t="str">
        <f>IF(ISERR(FIND("17",GERAL[[#This Row],[ODS]])),"NÃO","SIM")</f>
        <v>NÃO</v>
      </c>
      <c r="AB1961" s="1">
        <v>89.432714114114319</v>
      </c>
      <c r="AC1961" s="1">
        <v>89.432714114114319</v>
      </c>
      <c r="AD1961" s="1">
        <v>89.934857036225424</v>
      </c>
      <c r="AE1961" s="1">
        <v>89.934857036225424</v>
      </c>
      <c r="AF1961" s="1">
        <v>77.743770218364915</v>
      </c>
      <c r="AG1961" s="1" t="str">
        <f>GERAL[[#This Row],[SIGLA]]&amp;GERAL[[#This Row],[CÓD]]</f>
        <v>PRSS_AM</v>
      </c>
      <c r="AH1961" s="1">
        <f ca="1">VLOOKUP(GERAL[[#This Row],[REF_NOTA]],BASE_NOTAS[],7,FALSE)</f>
        <v>88.059085610544642</v>
      </c>
      <c r="AI1961" s="31">
        <f ca="1">IF(GERAL[[#This Row],[Nota 2025]]="",0,GERAL[[#This Row],[Nota 2026]]-GERAL[[#This Row],[Nota 2025]])</f>
        <v>10.315315392179727</v>
      </c>
    </row>
    <row r="1962" spans="1:35" ht="17" x14ac:dyDescent="0.35">
      <c r="A1962" s="2" t="s">
        <v>171</v>
      </c>
      <c r="B1962" s="2" t="s">
        <v>198</v>
      </c>
      <c r="C1962" s="2" t="s">
        <v>218</v>
      </c>
      <c r="D1962" s="15" t="s">
        <v>73</v>
      </c>
      <c r="E1962" s="2" t="s">
        <v>142</v>
      </c>
      <c r="F1962" s="2" t="str">
        <f>VLOOKUP(GERAL[[#This Row],[CÓD]],SEALL,6,FALSE)</f>
        <v>SG</v>
      </c>
      <c r="G196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6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6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62" s="2">
        <f>VLOOKUP(GERAL[[#This Row],[CÓD]],SEALL,4,FALSE)</f>
        <v>11</v>
      </c>
      <c r="K1962" s="2" t="str">
        <f>IF(ISERR(FIND("01",GERAL[[#This Row],[ODS]])),"NÃO","SIM")</f>
        <v>NÃO</v>
      </c>
      <c r="L1962" s="2" t="str">
        <f>IF(ISERR(FIND("02",GERAL[[#This Row],[ODS]])),"NÃO","SIM")</f>
        <v>NÃO</v>
      </c>
      <c r="M1962" s="2" t="str">
        <f>IF(ISERR(FIND("03",GERAL[[#This Row],[ODS]])),"NÃO","SIM")</f>
        <v>NÃO</v>
      </c>
      <c r="N1962" s="2" t="str">
        <f>IF(ISERR(FIND("04",GERAL[[#This Row],[ODS]])),"NÃO","SIM")</f>
        <v>NÃO</v>
      </c>
      <c r="O1962" s="2" t="str">
        <f>IF(ISERR(FIND("05",GERAL[[#This Row],[ODS]])),"NÃO","SIM")</f>
        <v>NÃO</v>
      </c>
      <c r="P1962" s="2" t="str">
        <f>IF(ISERR(FIND("06",GERAL[[#This Row],[ODS]])),"NÃO","SIM")</f>
        <v>NÃO</v>
      </c>
      <c r="Q1962" s="2" t="str">
        <f>IF(ISERR(FIND("07",GERAL[[#This Row],[ODS]])),"NÃO","SIM")</f>
        <v>NÃO</v>
      </c>
      <c r="R1962" s="2" t="str">
        <f>IF(ISERR(FIND("08",GERAL[[#This Row],[ODS]])),"NÃO","SIM")</f>
        <v>NÃO</v>
      </c>
      <c r="S1962" s="2" t="str">
        <f>IF(ISERR(FIND("09",GERAL[[#This Row],[ODS]])),"NÃO","SIM")</f>
        <v>NÃO</v>
      </c>
      <c r="T1962" s="2" t="str">
        <f>IF(ISERR(FIND("10",GERAL[[#This Row],[ODS]])),"NÃO","SIM")</f>
        <v>NÃO</v>
      </c>
      <c r="U1962" s="2" t="str">
        <f>IF(ISERR(FIND("11",GERAL[[#This Row],[ODS]])),"NÃO","SIM")</f>
        <v>SIM</v>
      </c>
      <c r="V1962" s="2" t="str">
        <f>IF(ISERR(FIND("12",GERAL[[#This Row],[ODS]])),"NÃO","SIM")</f>
        <v>NÃO</v>
      </c>
      <c r="W1962" s="2" t="str">
        <f>IF(ISERR(FIND("13",GERAL[[#This Row],[ODS]])),"NÃO","SIM")</f>
        <v>NÃO</v>
      </c>
      <c r="X1962" s="2" t="str">
        <f>IF(ISERR(FIND("14",GERAL[[#This Row],[ODS]])),"NÃO","SIM")</f>
        <v>NÃO</v>
      </c>
      <c r="Y1962" s="2" t="str">
        <f>IF(ISERR(FIND("15",GERAL[[#This Row],[ODS]])),"NÃO","SIM")</f>
        <v>NÃO</v>
      </c>
      <c r="Z1962" s="2" t="str">
        <f>IF(ISERR(FIND("16",GERAL[[#This Row],[ODS]])),"NÃO","SIM")</f>
        <v>NÃO</v>
      </c>
      <c r="AA1962" s="2" t="str">
        <f>IF(ISERR(FIND("17",GERAL[[#This Row],[ODS]])),"NÃO","SIM")</f>
        <v>NÃO</v>
      </c>
      <c r="AB1962" s="1">
        <v>59.443364555268424</v>
      </c>
      <c r="AC1962" s="1">
        <v>59.443364555268424</v>
      </c>
      <c r="AD1962" s="1">
        <v>65.455623450543968</v>
      </c>
      <c r="AE1962" s="1">
        <v>65.455623450543968</v>
      </c>
      <c r="AF1962" s="1">
        <v>54.117537123253037</v>
      </c>
      <c r="AG1962" s="1" t="str">
        <f>GERAL[[#This Row],[SIGLA]]&amp;GERAL[[#This Row],[CÓD]]</f>
        <v>PESS_AM</v>
      </c>
      <c r="AH1962" s="1">
        <f ca="1">VLOOKUP(GERAL[[#This Row],[REF_NOTA]],BASE_NOTAS[],7,FALSE)</f>
        <v>56.940687440407984</v>
      </c>
      <c r="AI1962" s="31">
        <f ca="1">IF(GERAL[[#This Row],[Nota 2025]]="",0,GERAL[[#This Row],[Nota 2026]]-GERAL[[#This Row],[Nota 2025]])</f>
        <v>2.8231503171549477</v>
      </c>
    </row>
    <row r="1963" spans="1:35" ht="17" x14ac:dyDescent="0.35">
      <c r="A1963" s="2" t="s">
        <v>172</v>
      </c>
      <c r="B1963" s="2" t="s">
        <v>199</v>
      </c>
      <c r="C1963" s="2" t="s">
        <v>218</v>
      </c>
      <c r="D1963" s="15" t="s">
        <v>73</v>
      </c>
      <c r="E1963" s="2" t="s">
        <v>142</v>
      </c>
      <c r="F1963" s="2" t="str">
        <f>VLOOKUP(GERAL[[#This Row],[CÓD]],SEALL,6,FALSE)</f>
        <v>SG</v>
      </c>
      <c r="G196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6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6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63" s="2">
        <f>VLOOKUP(GERAL[[#This Row],[CÓD]],SEALL,4,FALSE)</f>
        <v>11</v>
      </c>
      <c r="K1963" s="2" t="str">
        <f>IF(ISERR(FIND("01",GERAL[[#This Row],[ODS]])),"NÃO","SIM")</f>
        <v>NÃO</v>
      </c>
      <c r="L1963" s="2" t="str">
        <f>IF(ISERR(FIND("02",GERAL[[#This Row],[ODS]])),"NÃO","SIM")</f>
        <v>NÃO</v>
      </c>
      <c r="M1963" s="2" t="str">
        <f>IF(ISERR(FIND("03",GERAL[[#This Row],[ODS]])),"NÃO","SIM")</f>
        <v>NÃO</v>
      </c>
      <c r="N1963" s="2" t="str">
        <f>IF(ISERR(FIND("04",GERAL[[#This Row],[ODS]])),"NÃO","SIM")</f>
        <v>NÃO</v>
      </c>
      <c r="O1963" s="2" t="str">
        <f>IF(ISERR(FIND("05",GERAL[[#This Row],[ODS]])),"NÃO","SIM")</f>
        <v>NÃO</v>
      </c>
      <c r="P1963" s="2" t="str">
        <f>IF(ISERR(FIND("06",GERAL[[#This Row],[ODS]])),"NÃO","SIM")</f>
        <v>NÃO</v>
      </c>
      <c r="Q1963" s="2" t="str">
        <f>IF(ISERR(FIND("07",GERAL[[#This Row],[ODS]])),"NÃO","SIM")</f>
        <v>NÃO</v>
      </c>
      <c r="R1963" s="2" t="str">
        <f>IF(ISERR(FIND("08",GERAL[[#This Row],[ODS]])),"NÃO","SIM")</f>
        <v>NÃO</v>
      </c>
      <c r="S1963" s="2" t="str">
        <f>IF(ISERR(FIND("09",GERAL[[#This Row],[ODS]])),"NÃO","SIM")</f>
        <v>NÃO</v>
      </c>
      <c r="T1963" s="2" t="str">
        <f>IF(ISERR(FIND("10",GERAL[[#This Row],[ODS]])),"NÃO","SIM")</f>
        <v>NÃO</v>
      </c>
      <c r="U1963" s="2" t="str">
        <f>IF(ISERR(FIND("11",GERAL[[#This Row],[ODS]])),"NÃO","SIM")</f>
        <v>SIM</v>
      </c>
      <c r="V1963" s="2" t="str">
        <f>IF(ISERR(FIND("12",GERAL[[#This Row],[ODS]])),"NÃO","SIM")</f>
        <v>NÃO</v>
      </c>
      <c r="W1963" s="2" t="str">
        <f>IF(ISERR(FIND("13",GERAL[[#This Row],[ODS]])),"NÃO","SIM")</f>
        <v>NÃO</v>
      </c>
      <c r="X1963" s="2" t="str">
        <f>IF(ISERR(FIND("14",GERAL[[#This Row],[ODS]])),"NÃO","SIM")</f>
        <v>NÃO</v>
      </c>
      <c r="Y1963" s="2" t="str">
        <f>IF(ISERR(FIND("15",GERAL[[#This Row],[ODS]])),"NÃO","SIM")</f>
        <v>NÃO</v>
      </c>
      <c r="Z1963" s="2" t="str">
        <f>IF(ISERR(FIND("16",GERAL[[#This Row],[ODS]])),"NÃO","SIM")</f>
        <v>NÃO</v>
      </c>
      <c r="AA1963" s="2" t="str">
        <f>IF(ISERR(FIND("17",GERAL[[#This Row],[ODS]])),"NÃO","SIM")</f>
        <v>NÃO</v>
      </c>
      <c r="AB1963" s="1">
        <v>83.158736584205244</v>
      </c>
      <c r="AC1963" s="1">
        <v>83.158736584205244</v>
      </c>
      <c r="AD1963" s="1">
        <v>78.331618854711394</v>
      </c>
      <c r="AE1963" s="1">
        <v>78.331618854711394</v>
      </c>
      <c r="AF1963" s="1">
        <v>72.193735899928981</v>
      </c>
      <c r="AG1963" s="1" t="str">
        <f>GERAL[[#This Row],[SIGLA]]&amp;GERAL[[#This Row],[CÓD]]</f>
        <v>PISS_AM</v>
      </c>
      <c r="AH1963" s="1">
        <f ca="1">VLOOKUP(GERAL[[#This Row],[REF_NOTA]],BASE_NOTAS[],7,FALSE)</f>
        <v>60.569865992830081</v>
      </c>
      <c r="AI1963" s="31">
        <f ca="1">IF(GERAL[[#This Row],[Nota 2025]]="",0,GERAL[[#This Row],[Nota 2026]]-GERAL[[#This Row],[Nota 2025]])</f>
        <v>-11.6238699070989</v>
      </c>
    </row>
    <row r="1964" spans="1:35" ht="17" x14ac:dyDescent="0.35">
      <c r="A1964" s="2" t="s">
        <v>174</v>
      </c>
      <c r="B1964" s="2" t="s">
        <v>201</v>
      </c>
      <c r="C1964" s="2" t="s">
        <v>218</v>
      </c>
      <c r="D1964" s="15" t="s">
        <v>73</v>
      </c>
      <c r="E1964" s="2" t="s">
        <v>142</v>
      </c>
      <c r="F1964" s="2" t="str">
        <f>VLOOKUP(GERAL[[#This Row],[CÓD]],SEALL,6,FALSE)</f>
        <v>SG</v>
      </c>
      <c r="G196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6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6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64" s="2">
        <f>VLOOKUP(GERAL[[#This Row],[CÓD]],SEALL,4,FALSE)</f>
        <v>11</v>
      </c>
      <c r="K1964" s="2" t="str">
        <f>IF(ISERR(FIND("01",GERAL[[#This Row],[ODS]])),"NÃO","SIM")</f>
        <v>NÃO</v>
      </c>
      <c r="L1964" s="2" t="str">
        <f>IF(ISERR(FIND("02",GERAL[[#This Row],[ODS]])),"NÃO","SIM")</f>
        <v>NÃO</v>
      </c>
      <c r="M1964" s="2" t="str">
        <f>IF(ISERR(FIND("03",GERAL[[#This Row],[ODS]])),"NÃO","SIM")</f>
        <v>NÃO</v>
      </c>
      <c r="N1964" s="2" t="str">
        <f>IF(ISERR(FIND("04",GERAL[[#This Row],[ODS]])),"NÃO","SIM")</f>
        <v>NÃO</v>
      </c>
      <c r="O1964" s="2" t="str">
        <f>IF(ISERR(FIND("05",GERAL[[#This Row],[ODS]])),"NÃO","SIM")</f>
        <v>NÃO</v>
      </c>
      <c r="P1964" s="2" t="str">
        <f>IF(ISERR(FIND("06",GERAL[[#This Row],[ODS]])),"NÃO","SIM")</f>
        <v>NÃO</v>
      </c>
      <c r="Q1964" s="2" t="str">
        <f>IF(ISERR(FIND("07",GERAL[[#This Row],[ODS]])),"NÃO","SIM")</f>
        <v>NÃO</v>
      </c>
      <c r="R1964" s="2" t="str">
        <f>IF(ISERR(FIND("08",GERAL[[#This Row],[ODS]])),"NÃO","SIM")</f>
        <v>NÃO</v>
      </c>
      <c r="S1964" s="2" t="str">
        <f>IF(ISERR(FIND("09",GERAL[[#This Row],[ODS]])),"NÃO","SIM")</f>
        <v>NÃO</v>
      </c>
      <c r="T1964" s="2" t="str">
        <f>IF(ISERR(FIND("10",GERAL[[#This Row],[ODS]])),"NÃO","SIM")</f>
        <v>NÃO</v>
      </c>
      <c r="U1964" s="2" t="str">
        <f>IF(ISERR(FIND("11",GERAL[[#This Row],[ODS]])),"NÃO","SIM")</f>
        <v>SIM</v>
      </c>
      <c r="V1964" s="2" t="str">
        <f>IF(ISERR(FIND("12",GERAL[[#This Row],[ODS]])),"NÃO","SIM")</f>
        <v>NÃO</v>
      </c>
      <c r="W1964" s="2" t="str">
        <f>IF(ISERR(FIND("13",GERAL[[#This Row],[ODS]])),"NÃO","SIM")</f>
        <v>NÃO</v>
      </c>
      <c r="X1964" s="2" t="str">
        <f>IF(ISERR(FIND("14",GERAL[[#This Row],[ODS]])),"NÃO","SIM")</f>
        <v>NÃO</v>
      </c>
      <c r="Y1964" s="2" t="str">
        <f>IF(ISERR(FIND("15",GERAL[[#This Row],[ODS]])),"NÃO","SIM")</f>
        <v>NÃO</v>
      </c>
      <c r="Z1964" s="2" t="str">
        <f>IF(ISERR(FIND("16",GERAL[[#This Row],[ODS]])),"NÃO","SIM")</f>
        <v>NÃO</v>
      </c>
      <c r="AA1964" s="2" t="str">
        <f>IF(ISERR(FIND("17",GERAL[[#This Row],[ODS]])),"NÃO","SIM")</f>
        <v>NÃO</v>
      </c>
      <c r="AB1964" s="1">
        <v>74.245357167699979</v>
      </c>
      <c r="AC1964" s="1">
        <v>74.245357167699979</v>
      </c>
      <c r="AD1964" s="1">
        <v>77.734603351052499</v>
      </c>
      <c r="AE1964" s="1">
        <v>77.734603351052499</v>
      </c>
      <c r="AF1964" s="1">
        <v>64.429990363206301</v>
      </c>
      <c r="AG1964" s="1" t="str">
        <f>GERAL[[#This Row],[SIGLA]]&amp;GERAL[[#This Row],[CÓD]]</f>
        <v>RJSS_AM</v>
      </c>
      <c r="AH1964" s="1">
        <f ca="1">VLOOKUP(GERAL[[#This Row],[REF_NOTA]],BASE_NOTAS[],7,FALSE)</f>
        <v>78.825633812870478</v>
      </c>
      <c r="AI1964" s="31">
        <f ca="1">IF(GERAL[[#This Row],[Nota 2025]]="",0,GERAL[[#This Row],[Nota 2026]]-GERAL[[#This Row],[Nota 2025]])</f>
        <v>14.395643449664178</v>
      </c>
    </row>
    <row r="1965" spans="1:35" ht="17" x14ac:dyDescent="0.35">
      <c r="A1965" s="2" t="s">
        <v>175</v>
      </c>
      <c r="B1965" s="2" t="s">
        <v>202</v>
      </c>
      <c r="C1965" s="2" t="s">
        <v>218</v>
      </c>
      <c r="D1965" s="15" t="s">
        <v>73</v>
      </c>
      <c r="E1965" s="2" t="s">
        <v>142</v>
      </c>
      <c r="F1965" s="2" t="str">
        <f>VLOOKUP(GERAL[[#This Row],[CÓD]],SEALL,6,FALSE)</f>
        <v>SG</v>
      </c>
      <c r="G196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6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6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65" s="2">
        <f>VLOOKUP(GERAL[[#This Row],[CÓD]],SEALL,4,FALSE)</f>
        <v>11</v>
      </c>
      <c r="K1965" s="2" t="str">
        <f>IF(ISERR(FIND("01",GERAL[[#This Row],[ODS]])),"NÃO","SIM")</f>
        <v>NÃO</v>
      </c>
      <c r="L1965" s="2" t="str">
        <f>IF(ISERR(FIND("02",GERAL[[#This Row],[ODS]])),"NÃO","SIM")</f>
        <v>NÃO</v>
      </c>
      <c r="M1965" s="2" t="str">
        <f>IF(ISERR(FIND("03",GERAL[[#This Row],[ODS]])),"NÃO","SIM")</f>
        <v>NÃO</v>
      </c>
      <c r="N1965" s="2" t="str">
        <f>IF(ISERR(FIND("04",GERAL[[#This Row],[ODS]])),"NÃO","SIM")</f>
        <v>NÃO</v>
      </c>
      <c r="O1965" s="2" t="str">
        <f>IF(ISERR(FIND("05",GERAL[[#This Row],[ODS]])),"NÃO","SIM")</f>
        <v>NÃO</v>
      </c>
      <c r="P1965" s="2" t="str">
        <f>IF(ISERR(FIND("06",GERAL[[#This Row],[ODS]])),"NÃO","SIM")</f>
        <v>NÃO</v>
      </c>
      <c r="Q1965" s="2" t="str">
        <f>IF(ISERR(FIND("07",GERAL[[#This Row],[ODS]])),"NÃO","SIM")</f>
        <v>NÃO</v>
      </c>
      <c r="R1965" s="2" t="str">
        <f>IF(ISERR(FIND("08",GERAL[[#This Row],[ODS]])),"NÃO","SIM")</f>
        <v>NÃO</v>
      </c>
      <c r="S1965" s="2" t="str">
        <f>IF(ISERR(FIND("09",GERAL[[#This Row],[ODS]])),"NÃO","SIM")</f>
        <v>NÃO</v>
      </c>
      <c r="T1965" s="2" t="str">
        <f>IF(ISERR(FIND("10",GERAL[[#This Row],[ODS]])),"NÃO","SIM")</f>
        <v>NÃO</v>
      </c>
      <c r="U1965" s="2" t="str">
        <f>IF(ISERR(FIND("11",GERAL[[#This Row],[ODS]])),"NÃO","SIM")</f>
        <v>SIM</v>
      </c>
      <c r="V1965" s="2" t="str">
        <f>IF(ISERR(FIND("12",GERAL[[#This Row],[ODS]])),"NÃO","SIM")</f>
        <v>NÃO</v>
      </c>
      <c r="W1965" s="2" t="str">
        <f>IF(ISERR(FIND("13",GERAL[[#This Row],[ODS]])),"NÃO","SIM")</f>
        <v>NÃO</v>
      </c>
      <c r="X1965" s="2" t="str">
        <f>IF(ISERR(FIND("14",GERAL[[#This Row],[ODS]])),"NÃO","SIM")</f>
        <v>NÃO</v>
      </c>
      <c r="Y1965" s="2" t="str">
        <f>IF(ISERR(FIND("15",GERAL[[#This Row],[ODS]])),"NÃO","SIM")</f>
        <v>NÃO</v>
      </c>
      <c r="Z1965" s="2" t="str">
        <f>IF(ISERR(FIND("16",GERAL[[#This Row],[ODS]])),"NÃO","SIM")</f>
        <v>NÃO</v>
      </c>
      <c r="AA1965" s="2" t="str">
        <f>IF(ISERR(FIND("17",GERAL[[#This Row],[ODS]])),"NÃO","SIM")</f>
        <v>NÃO</v>
      </c>
      <c r="AB1965" s="1">
        <v>28.861401968966902</v>
      </c>
      <c r="AC1965" s="1">
        <v>28.861401968966902</v>
      </c>
      <c r="AD1965" s="1">
        <v>76.218926861489294</v>
      </c>
      <c r="AE1965" s="1">
        <v>76.218926861489294</v>
      </c>
      <c r="AF1965" s="1">
        <v>66.063981533212427</v>
      </c>
      <c r="AG1965" s="1" t="str">
        <f>GERAL[[#This Row],[SIGLA]]&amp;GERAL[[#This Row],[CÓD]]</f>
        <v>RNSS_AM</v>
      </c>
      <c r="AH1965" s="1">
        <f ca="1">VLOOKUP(GERAL[[#This Row],[REF_NOTA]],BASE_NOTAS[],7,FALSE)</f>
        <v>86.09939819968298</v>
      </c>
      <c r="AI1965" s="31">
        <f ca="1">IF(GERAL[[#This Row],[Nota 2025]]="",0,GERAL[[#This Row],[Nota 2026]]-GERAL[[#This Row],[Nota 2025]])</f>
        <v>20.035416666470553</v>
      </c>
    </row>
    <row r="1966" spans="1:35" ht="17" x14ac:dyDescent="0.35">
      <c r="A1966" s="2" t="s">
        <v>178</v>
      </c>
      <c r="B1966" s="2" t="s">
        <v>205</v>
      </c>
      <c r="C1966" s="2" t="s">
        <v>218</v>
      </c>
      <c r="D1966" s="15" t="s">
        <v>73</v>
      </c>
      <c r="E1966" s="2" t="s">
        <v>142</v>
      </c>
      <c r="F1966" s="2" t="str">
        <f>VLOOKUP(GERAL[[#This Row],[CÓD]],SEALL,6,FALSE)</f>
        <v>SG</v>
      </c>
      <c r="G196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6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6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66" s="2">
        <f>VLOOKUP(GERAL[[#This Row],[CÓD]],SEALL,4,FALSE)</f>
        <v>11</v>
      </c>
      <c r="K1966" s="2" t="str">
        <f>IF(ISERR(FIND("01",GERAL[[#This Row],[ODS]])),"NÃO","SIM")</f>
        <v>NÃO</v>
      </c>
      <c r="L1966" s="2" t="str">
        <f>IF(ISERR(FIND("02",GERAL[[#This Row],[ODS]])),"NÃO","SIM")</f>
        <v>NÃO</v>
      </c>
      <c r="M1966" s="2" t="str">
        <f>IF(ISERR(FIND("03",GERAL[[#This Row],[ODS]])),"NÃO","SIM")</f>
        <v>NÃO</v>
      </c>
      <c r="N1966" s="2" t="str">
        <f>IF(ISERR(FIND("04",GERAL[[#This Row],[ODS]])),"NÃO","SIM")</f>
        <v>NÃO</v>
      </c>
      <c r="O1966" s="2" t="str">
        <f>IF(ISERR(FIND("05",GERAL[[#This Row],[ODS]])),"NÃO","SIM")</f>
        <v>NÃO</v>
      </c>
      <c r="P1966" s="2" t="str">
        <f>IF(ISERR(FIND("06",GERAL[[#This Row],[ODS]])),"NÃO","SIM")</f>
        <v>NÃO</v>
      </c>
      <c r="Q1966" s="2" t="str">
        <f>IF(ISERR(FIND("07",GERAL[[#This Row],[ODS]])),"NÃO","SIM")</f>
        <v>NÃO</v>
      </c>
      <c r="R1966" s="2" t="str">
        <f>IF(ISERR(FIND("08",GERAL[[#This Row],[ODS]])),"NÃO","SIM")</f>
        <v>NÃO</v>
      </c>
      <c r="S1966" s="2" t="str">
        <f>IF(ISERR(FIND("09",GERAL[[#This Row],[ODS]])),"NÃO","SIM")</f>
        <v>NÃO</v>
      </c>
      <c r="T1966" s="2" t="str">
        <f>IF(ISERR(FIND("10",GERAL[[#This Row],[ODS]])),"NÃO","SIM")</f>
        <v>NÃO</v>
      </c>
      <c r="U1966" s="2" t="str">
        <f>IF(ISERR(FIND("11",GERAL[[#This Row],[ODS]])),"NÃO","SIM")</f>
        <v>SIM</v>
      </c>
      <c r="V1966" s="2" t="str">
        <f>IF(ISERR(FIND("12",GERAL[[#This Row],[ODS]])),"NÃO","SIM")</f>
        <v>NÃO</v>
      </c>
      <c r="W1966" s="2" t="str">
        <f>IF(ISERR(FIND("13",GERAL[[#This Row],[ODS]])),"NÃO","SIM")</f>
        <v>NÃO</v>
      </c>
      <c r="X1966" s="2" t="str">
        <f>IF(ISERR(FIND("14",GERAL[[#This Row],[ODS]])),"NÃO","SIM")</f>
        <v>NÃO</v>
      </c>
      <c r="Y1966" s="2" t="str">
        <f>IF(ISERR(FIND("15",GERAL[[#This Row],[ODS]])),"NÃO","SIM")</f>
        <v>NÃO</v>
      </c>
      <c r="Z1966" s="2" t="str">
        <f>IF(ISERR(FIND("16",GERAL[[#This Row],[ODS]])),"NÃO","SIM")</f>
        <v>NÃO</v>
      </c>
      <c r="AA1966" s="2" t="str">
        <f>IF(ISERR(FIND("17",GERAL[[#This Row],[ODS]])),"NÃO","SIM")</f>
        <v>NÃO</v>
      </c>
      <c r="AB1966" s="1">
        <v>79.87433861830965</v>
      </c>
      <c r="AC1966" s="1">
        <v>79.87433861830965</v>
      </c>
      <c r="AD1966" s="1">
        <v>83.523678128601986</v>
      </c>
      <c r="AE1966" s="1">
        <v>83.523678128601986</v>
      </c>
      <c r="AF1966" s="1">
        <v>73.760087317429878</v>
      </c>
      <c r="AG1966" s="1" t="str">
        <f>GERAL[[#This Row],[SIGLA]]&amp;GERAL[[#This Row],[CÓD]]</f>
        <v>RSSS_AM</v>
      </c>
      <c r="AH1966" s="1">
        <f ca="1">VLOOKUP(GERAL[[#This Row],[REF_NOTA]],BASE_NOTAS[],7,FALSE)</f>
        <v>80.039265261081667</v>
      </c>
      <c r="AI1966" s="31">
        <f ca="1">IF(GERAL[[#This Row],[Nota 2025]]="",0,GERAL[[#This Row],[Nota 2026]]-GERAL[[#This Row],[Nota 2025]])</f>
        <v>6.2791779436517885</v>
      </c>
    </row>
    <row r="1967" spans="1:35" ht="17" x14ac:dyDescent="0.35">
      <c r="A1967" s="2" t="s">
        <v>176</v>
      </c>
      <c r="B1967" s="2" t="s">
        <v>203</v>
      </c>
      <c r="C1967" s="2" t="s">
        <v>218</v>
      </c>
      <c r="D1967" s="15" t="s">
        <v>73</v>
      </c>
      <c r="E1967" s="2" t="s">
        <v>142</v>
      </c>
      <c r="F1967" s="2" t="str">
        <f>VLOOKUP(GERAL[[#This Row],[CÓD]],SEALL,6,FALSE)</f>
        <v>SG</v>
      </c>
      <c r="G196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6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6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67" s="2">
        <f>VLOOKUP(GERAL[[#This Row],[CÓD]],SEALL,4,FALSE)</f>
        <v>11</v>
      </c>
      <c r="K1967" s="2" t="str">
        <f>IF(ISERR(FIND("01",GERAL[[#This Row],[ODS]])),"NÃO","SIM")</f>
        <v>NÃO</v>
      </c>
      <c r="L1967" s="2" t="str">
        <f>IF(ISERR(FIND("02",GERAL[[#This Row],[ODS]])),"NÃO","SIM")</f>
        <v>NÃO</v>
      </c>
      <c r="M1967" s="2" t="str">
        <f>IF(ISERR(FIND("03",GERAL[[#This Row],[ODS]])),"NÃO","SIM")</f>
        <v>NÃO</v>
      </c>
      <c r="N1967" s="2" t="str">
        <f>IF(ISERR(FIND("04",GERAL[[#This Row],[ODS]])),"NÃO","SIM")</f>
        <v>NÃO</v>
      </c>
      <c r="O1967" s="2" t="str">
        <f>IF(ISERR(FIND("05",GERAL[[#This Row],[ODS]])),"NÃO","SIM")</f>
        <v>NÃO</v>
      </c>
      <c r="P1967" s="2" t="str">
        <f>IF(ISERR(FIND("06",GERAL[[#This Row],[ODS]])),"NÃO","SIM")</f>
        <v>NÃO</v>
      </c>
      <c r="Q1967" s="2" t="str">
        <f>IF(ISERR(FIND("07",GERAL[[#This Row],[ODS]])),"NÃO","SIM")</f>
        <v>NÃO</v>
      </c>
      <c r="R1967" s="2" t="str">
        <f>IF(ISERR(FIND("08",GERAL[[#This Row],[ODS]])),"NÃO","SIM")</f>
        <v>NÃO</v>
      </c>
      <c r="S1967" s="2" t="str">
        <f>IF(ISERR(FIND("09",GERAL[[#This Row],[ODS]])),"NÃO","SIM")</f>
        <v>NÃO</v>
      </c>
      <c r="T1967" s="2" t="str">
        <f>IF(ISERR(FIND("10",GERAL[[#This Row],[ODS]])),"NÃO","SIM")</f>
        <v>NÃO</v>
      </c>
      <c r="U1967" s="2" t="str">
        <f>IF(ISERR(FIND("11",GERAL[[#This Row],[ODS]])),"NÃO","SIM")</f>
        <v>SIM</v>
      </c>
      <c r="V1967" s="2" t="str">
        <f>IF(ISERR(FIND("12",GERAL[[#This Row],[ODS]])),"NÃO","SIM")</f>
        <v>NÃO</v>
      </c>
      <c r="W1967" s="2" t="str">
        <f>IF(ISERR(FIND("13",GERAL[[#This Row],[ODS]])),"NÃO","SIM")</f>
        <v>NÃO</v>
      </c>
      <c r="X1967" s="2" t="str">
        <f>IF(ISERR(FIND("14",GERAL[[#This Row],[ODS]])),"NÃO","SIM")</f>
        <v>NÃO</v>
      </c>
      <c r="Y1967" s="2" t="str">
        <f>IF(ISERR(FIND("15",GERAL[[#This Row],[ODS]])),"NÃO","SIM")</f>
        <v>NÃO</v>
      </c>
      <c r="Z1967" s="2" t="str">
        <f>IF(ISERR(FIND("16",GERAL[[#This Row],[ODS]])),"NÃO","SIM")</f>
        <v>NÃO</v>
      </c>
      <c r="AA1967" s="2" t="str">
        <f>IF(ISERR(FIND("17",GERAL[[#This Row],[ODS]])),"NÃO","SIM")</f>
        <v>NÃO</v>
      </c>
      <c r="AB1967" s="1">
        <v>19.083087554597739</v>
      </c>
      <c r="AC1967" s="1">
        <v>19.083087554597739</v>
      </c>
      <c r="AD1967" s="1">
        <v>21.320664105063059</v>
      </c>
      <c r="AE1967" s="1">
        <v>21.320664105063059</v>
      </c>
      <c r="AF1967" s="1">
        <v>17.004528131509261</v>
      </c>
      <c r="AG1967" s="1" t="str">
        <f>GERAL[[#This Row],[SIGLA]]&amp;GERAL[[#This Row],[CÓD]]</f>
        <v>ROSS_AM</v>
      </c>
      <c r="AH1967" s="1">
        <f ca="1">VLOOKUP(GERAL[[#This Row],[REF_NOTA]],BASE_NOTAS[],7,FALSE)</f>
        <v>7.9174428616237122</v>
      </c>
      <c r="AI1967" s="31">
        <f ca="1">IF(GERAL[[#This Row],[Nota 2025]]="",0,GERAL[[#This Row],[Nota 2026]]-GERAL[[#This Row],[Nota 2025]])</f>
        <v>-9.0870852698855487</v>
      </c>
    </row>
    <row r="1968" spans="1:35" ht="17" x14ac:dyDescent="0.35">
      <c r="A1968" s="2" t="s">
        <v>177</v>
      </c>
      <c r="B1968" s="2" t="s">
        <v>204</v>
      </c>
      <c r="C1968" s="2" t="s">
        <v>218</v>
      </c>
      <c r="D1968" s="15" t="s">
        <v>73</v>
      </c>
      <c r="E1968" s="2" t="s">
        <v>142</v>
      </c>
      <c r="F1968" s="2" t="str">
        <f>VLOOKUP(GERAL[[#This Row],[CÓD]],SEALL,6,FALSE)</f>
        <v>SG</v>
      </c>
      <c r="G196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6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6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68" s="2">
        <f>VLOOKUP(GERAL[[#This Row],[CÓD]],SEALL,4,FALSE)</f>
        <v>11</v>
      </c>
      <c r="K1968" s="2" t="str">
        <f>IF(ISERR(FIND("01",GERAL[[#This Row],[ODS]])),"NÃO","SIM")</f>
        <v>NÃO</v>
      </c>
      <c r="L1968" s="2" t="str">
        <f>IF(ISERR(FIND("02",GERAL[[#This Row],[ODS]])),"NÃO","SIM")</f>
        <v>NÃO</v>
      </c>
      <c r="M1968" s="2" t="str">
        <f>IF(ISERR(FIND("03",GERAL[[#This Row],[ODS]])),"NÃO","SIM")</f>
        <v>NÃO</v>
      </c>
      <c r="N1968" s="2" t="str">
        <f>IF(ISERR(FIND("04",GERAL[[#This Row],[ODS]])),"NÃO","SIM")</f>
        <v>NÃO</v>
      </c>
      <c r="O1968" s="2" t="str">
        <f>IF(ISERR(FIND("05",GERAL[[#This Row],[ODS]])),"NÃO","SIM")</f>
        <v>NÃO</v>
      </c>
      <c r="P1968" s="2" t="str">
        <f>IF(ISERR(FIND("06",GERAL[[#This Row],[ODS]])),"NÃO","SIM")</f>
        <v>NÃO</v>
      </c>
      <c r="Q1968" s="2" t="str">
        <f>IF(ISERR(FIND("07",GERAL[[#This Row],[ODS]])),"NÃO","SIM")</f>
        <v>NÃO</v>
      </c>
      <c r="R1968" s="2" t="str">
        <f>IF(ISERR(FIND("08",GERAL[[#This Row],[ODS]])),"NÃO","SIM")</f>
        <v>NÃO</v>
      </c>
      <c r="S1968" s="2" t="str">
        <f>IF(ISERR(FIND("09",GERAL[[#This Row],[ODS]])),"NÃO","SIM")</f>
        <v>NÃO</v>
      </c>
      <c r="T1968" s="2" t="str">
        <f>IF(ISERR(FIND("10",GERAL[[#This Row],[ODS]])),"NÃO","SIM")</f>
        <v>NÃO</v>
      </c>
      <c r="U1968" s="2" t="str">
        <f>IF(ISERR(FIND("11",GERAL[[#This Row],[ODS]])),"NÃO","SIM")</f>
        <v>SIM</v>
      </c>
      <c r="V1968" s="2" t="str">
        <f>IF(ISERR(FIND("12",GERAL[[#This Row],[ODS]])),"NÃO","SIM")</f>
        <v>NÃO</v>
      </c>
      <c r="W1968" s="2" t="str">
        <f>IF(ISERR(FIND("13",GERAL[[#This Row],[ODS]])),"NÃO","SIM")</f>
        <v>NÃO</v>
      </c>
      <c r="X1968" s="2" t="str">
        <f>IF(ISERR(FIND("14",GERAL[[#This Row],[ODS]])),"NÃO","SIM")</f>
        <v>NÃO</v>
      </c>
      <c r="Y1968" s="2" t="str">
        <f>IF(ISERR(FIND("15",GERAL[[#This Row],[ODS]])),"NÃO","SIM")</f>
        <v>NÃO</v>
      </c>
      <c r="Z1968" s="2" t="str">
        <f>IF(ISERR(FIND("16",GERAL[[#This Row],[ODS]])),"NÃO","SIM")</f>
        <v>NÃO</v>
      </c>
      <c r="AA1968" s="2" t="str">
        <f>IF(ISERR(FIND("17",GERAL[[#This Row],[ODS]])),"NÃO","SIM")</f>
        <v>NÃO</v>
      </c>
      <c r="AB1968" s="1">
        <v>64.838478137404138</v>
      </c>
      <c r="AC1968" s="1">
        <v>64.838478137404138</v>
      </c>
      <c r="AD1968" s="1">
        <v>91.278697557092016</v>
      </c>
      <c r="AE1968" s="1">
        <v>91.278697557092016</v>
      </c>
      <c r="AF1968" s="1">
        <v>81.952042527301273</v>
      </c>
      <c r="AG1968" s="1" t="str">
        <f>GERAL[[#This Row],[SIGLA]]&amp;GERAL[[#This Row],[CÓD]]</f>
        <v>RRSS_AM</v>
      </c>
      <c r="AH1968" s="1">
        <f ca="1">VLOOKUP(GERAL[[#This Row],[REF_NOTA]],BASE_NOTAS[],7,FALSE)</f>
        <v>96.302987864768468</v>
      </c>
      <c r="AI1968" s="31">
        <f ca="1">IF(GERAL[[#This Row],[Nota 2025]]="",0,GERAL[[#This Row],[Nota 2026]]-GERAL[[#This Row],[Nota 2025]])</f>
        <v>14.350945337467195</v>
      </c>
    </row>
    <row r="1969" spans="1:35" ht="17" x14ac:dyDescent="0.35">
      <c r="A1969" s="2" t="s">
        <v>179</v>
      </c>
      <c r="B1969" s="2" t="s">
        <v>194</v>
      </c>
      <c r="C1969" s="2" t="s">
        <v>218</v>
      </c>
      <c r="D1969" s="15" t="s">
        <v>73</v>
      </c>
      <c r="E1969" s="2" t="s">
        <v>142</v>
      </c>
      <c r="F1969" s="2" t="str">
        <f>VLOOKUP(GERAL[[#This Row],[CÓD]],SEALL,6,FALSE)</f>
        <v>SG</v>
      </c>
      <c r="G196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6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6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69" s="2">
        <f>VLOOKUP(GERAL[[#This Row],[CÓD]],SEALL,4,FALSE)</f>
        <v>11</v>
      </c>
      <c r="K1969" s="2" t="str">
        <f>IF(ISERR(FIND("01",GERAL[[#This Row],[ODS]])),"NÃO","SIM")</f>
        <v>NÃO</v>
      </c>
      <c r="L1969" s="2" t="str">
        <f>IF(ISERR(FIND("02",GERAL[[#This Row],[ODS]])),"NÃO","SIM")</f>
        <v>NÃO</v>
      </c>
      <c r="M1969" s="2" t="str">
        <f>IF(ISERR(FIND("03",GERAL[[#This Row],[ODS]])),"NÃO","SIM")</f>
        <v>NÃO</v>
      </c>
      <c r="N1969" s="2" t="str">
        <f>IF(ISERR(FIND("04",GERAL[[#This Row],[ODS]])),"NÃO","SIM")</f>
        <v>NÃO</v>
      </c>
      <c r="O1969" s="2" t="str">
        <f>IF(ISERR(FIND("05",GERAL[[#This Row],[ODS]])),"NÃO","SIM")</f>
        <v>NÃO</v>
      </c>
      <c r="P1969" s="2" t="str">
        <f>IF(ISERR(FIND("06",GERAL[[#This Row],[ODS]])),"NÃO","SIM")</f>
        <v>NÃO</v>
      </c>
      <c r="Q1969" s="2" t="str">
        <f>IF(ISERR(FIND("07",GERAL[[#This Row],[ODS]])),"NÃO","SIM")</f>
        <v>NÃO</v>
      </c>
      <c r="R1969" s="2" t="str">
        <f>IF(ISERR(FIND("08",GERAL[[#This Row],[ODS]])),"NÃO","SIM")</f>
        <v>NÃO</v>
      </c>
      <c r="S1969" s="2" t="str">
        <f>IF(ISERR(FIND("09",GERAL[[#This Row],[ODS]])),"NÃO","SIM")</f>
        <v>NÃO</v>
      </c>
      <c r="T1969" s="2" t="str">
        <f>IF(ISERR(FIND("10",GERAL[[#This Row],[ODS]])),"NÃO","SIM")</f>
        <v>NÃO</v>
      </c>
      <c r="U1969" s="2" t="str">
        <f>IF(ISERR(FIND("11",GERAL[[#This Row],[ODS]])),"NÃO","SIM")</f>
        <v>SIM</v>
      </c>
      <c r="V1969" s="2" t="str">
        <f>IF(ISERR(FIND("12",GERAL[[#This Row],[ODS]])),"NÃO","SIM")</f>
        <v>NÃO</v>
      </c>
      <c r="W1969" s="2" t="str">
        <f>IF(ISERR(FIND("13",GERAL[[#This Row],[ODS]])),"NÃO","SIM")</f>
        <v>NÃO</v>
      </c>
      <c r="X1969" s="2" t="str">
        <f>IF(ISERR(FIND("14",GERAL[[#This Row],[ODS]])),"NÃO","SIM")</f>
        <v>NÃO</v>
      </c>
      <c r="Y1969" s="2" t="str">
        <f>IF(ISERR(FIND("15",GERAL[[#This Row],[ODS]])),"NÃO","SIM")</f>
        <v>NÃO</v>
      </c>
      <c r="Z1969" s="2" t="str">
        <f>IF(ISERR(FIND("16",GERAL[[#This Row],[ODS]])),"NÃO","SIM")</f>
        <v>NÃO</v>
      </c>
      <c r="AA1969" s="2" t="str">
        <f>IF(ISERR(FIND("17",GERAL[[#This Row],[ODS]])),"NÃO","SIM")</f>
        <v>NÃO</v>
      </c>
      <c r="AB1969" s="1">
        <v>81.897317847707669</v>
      </c>
      <c r="AC1969" s="1">
        <v>81.897317847707669</v>
      </c>
      <c r="AD1969" s="1">
        <v>86.184539649082694</v>
      </c>
      <c r="AE1969" s="1">
        <v>86.184539649082694</v>
      </c>
      <c r="AF1969" s="1">
        <v>82.089953941904113</v>
      </c>
      <c r="AG1969" s="1" t="str">
        <f>GERAL[[#This Row],[SIGLA]]&amp;GERAL[[#This Row],[CÓD]]</f>
        <v>SCSS_AM</v>
      </c>
      <c r="AH1969" s="1">
        <f ca="1">VLOOKUP(GERAL[[#This Row],[REF_NOTA]],BASE_NOTAS[],7,FALSE)</f>
        <v>89.447544436062486</v>
      </c>
      <c r="AI1969" s="31">
        <f ca="1">IF(GERAL[[#This Row],[Nota 2025]]="",0,GERAL[[#This Row],[Nota 2026]]-GERAL[[#This Row],[Nota 2025]])</f>
        <v>7.357590494158373</v>
      </c>
    </row>
    <row r="1970" spans="1:35" ht="17" x14ac:dyDescent="0.35">
      <c r="A1970" s="2" t="s">
        <v>181</v>
      </c>
      <c r="B1970" s="2" t="s">
        <v>186</v>
      </c>
      <c r="C1970" s="2" t="s">
        <v>218</v>
      </c>
      <c r="D1970" s="15" t="s">
        <v>73</v>
      </c>
      <c r="E1970" s="2" t="s">
        <v>142</v>
      </c>
      <c r="F1970" s="2" t="str">
        <f>VLOOKUP(GERAL[[#This Row],[CÓD]],SEALL,6,FALSE)</f>
        <v>SG</v>
      </c>
      <c r="G197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7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7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70" s="2">
        <f>VLOOKUP(GERAL[[#This Row],[CÓD]],SEALL,4,FALSE)</f>
        <v>11</v>
      </c>
      <c r="K1970" s="2" t="str">
        <f>IF(ISERR(FIND("01",GERAL[[#This Row],[ODS]])),"NÃO","SIM")</f>
        <v>NÃO</v>
      </c>
      <c r="L1970" s="2" t="str">
        <f>IF(ISERR(FIND("02",GERAL[[#This Row],[ODS]])),"NÃO","SIM")</f>
        <v>NÃO</v>
      </c>
      <c r="M1970" s="2" t="str">
        <f>IF(ISERR(FIND("03",GERAL[[#This Row],[ODS]])),"NÃO","SIM")</f>
        <v>NÃO</v>
      </c>
      <c r="N1970" s="2" t="str">
        <f>IF(ISERR(FIND("04",GERAL[[#This Row],[ODS]])),"NÃO","SIM")</f>
        <v>NÃO</v>
      </c>
      <c r="O1970" s="2" t="str">
        <f>IF(ISERR(FIND("05",GERAL[[#This Row],[ODS]])),"NÃO","SIM")</f>
        <v>NÃO</v>
      </c>
      <c r="P1970" s="2" t="str">
        <f>IF(ISERR(FIND("06",GERAL[[#This Row],[ODS]])),"NÃO","SIM")</f>
        <v>NÃO</v>
      </c>
      <c r="Q1970" s="2" t="str">
        <f>IF(ISERR(FIND("07",GERAL[[#This Row],[ODS]])),"NÃO","SIM")</f>
        <v>NÃO</v>
      </c>
      <c r="R1970" s="2" t="str">
        <f>IF(ISERR(FIND("08",GERAL[[#This Row],[ODS]])),"NÃO","SIM")</f>
        <v>NÃO</v>
      </c>
      <c r="S1970" s="2" t="str">
        <f>IF(ISERR(FIND("09",GERAL[[#This Row],[ODS]])),"NÃO","SIM")</f>
        <v>NÃO</v>
      </c>
      <c r="T1970" s="2" t="str">
        <f>IF(ISERR(FIND("10",GERAL[[#This Row],[ODS]])),"NÃO","SIM")</f>
        <v>NÃO</v>
      </c>
      <c r="U1970" s="2" t="str">
        <f>IF(ISERR(FIND("11",GERAL[[#This Row],[ODS]])),"NÃO","SIM")</f>
        <v>SIM</v>
      </c>
      <c r="V1970" s="2" t="str">
        <f>IF(ISERR(FIND("12",GERAL[[#This Row],[ODS]])),"NÃO","SIM")</f>
        <v>NÃO</v>
      </c>
      <c r="W1970" s="2" t="str">
        <f>IF(ISERR(FIND("13",GERAL[[#This Row],[ODS]])),"NÃO","SIM")</f>
        <v>NÃO</v>
      </c>
      <c r="X1970" s="2" t="str">
        <f>IF(ISERR(FIND("14",GERAL[[#This Row],[ODS]])),"NÃO","SIM")</f>
        <v>NÃO</v>
      </c>
      <c r="Y1970" s="2" t="str">
        <f>IF(ISERR(FIND("15",GERAL[[#This Row],[ODS]])),"NÃO","SIM")</f>
        <v>NÃO</v>
      </c>
      <c r="Z1970" s="2" t="str">
        <f>IF(ISERR(FIND("16",GERAL[[#This Row],[ODS]])),"NÃO","SIM")</f>
        <v>NÃO</v>
      </c>
      <c r="AA1970" s="2" t="str">
        <f>IF(ISERR(FIND("17",GERAL[[#This Row],[ODS]])),"NÃO","SIM")</f>
        <v>NÃO</v>
      </c>
      <c r="AB1970" s="1">
        <v>95.126417695250638</v>
      </c>
      <c r="AC1970" s="1">
        <v>95.126417695250638</v>
      </c>
      <c r="AD1970" s="1">
        <v>100</v>
      </c>
      <c r="AE1970" s="1">
        <v>100</v>
      </c>
      <c r="AF1970" s="1">
        <v>94.330306237743841</v>
      </c>
      <c r="AG1970" s="1" t="str">
        <f>GERAL[[#This Row],[SIGLA]]&amp;GERAL[[#This Row],[CÓD]]</f>
        <v>SPSS_AM</v>
      </c>
      <c r="AH1970" s="1">
        <f ca="1">VLOOKUP(GERAL[[#This Row],[REF_NOTA]],BASE_NOTAS[],7,FALSE)</f>
        <v>100</v>
      </c>
      <c r="AI1970" s="31">
        <f ca="1">IF(GERAL[[#This Row],[Nota 2025]]="",0,GERAL[[#This Row],[Nota 2026]]-GERAL[[#This Row],[Nota 2025]])</f>
        <v>5.6696937622561592</v>
      </c>
    </row>
    <row r="1971" spans="1:35" ht="17" x14ac:dyDescent="0.35">
      <c r="A1971" s="2" t="s">
        <v>180</v>
      </c>
      <c r="B1971" s="2" t="s">
        <v>206</v>
      </c>
      <c r="C1971" s="2" t="s">
        <v>218</v>
      </c>
      <c r="D1971" s="15" t="s">
        <v>73</v>
      </c>
      <c r="E1971" s="2" t="s">
        <v>142</v>
      </c>
      <c r="F1971" s="2" t="str">
        <f>VLOOKUP(GERAL[[#This Row],[CÓD]],SEALL,6,FALSE)</f>
        <v>SG</v>
      </c>
      <c r="G197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7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7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71" s="2">
        <f>VLOOKUP(GERAL[[#This Row],[CÓD]],SEALL,4,FALSE)</f>
        <v>11</v>
      </c>
      <c r="K1971" s="2" t="str">
        <f>IF(ISERR(FIND("01",GERAL[[#This Row],[ODS]])),"NÃO","SIM")</f>
        <v>NÃO</v>
      </c>
      <c r="L1971" s="2" t="str">
        <f>IF(ISERR(FIND("02",GERAL[[#This Row],[ODS]])),"NÃO","SIM")</f>
        <v>NÃO</v>
      </c>
      <c r="M1971" s="2" t="str">
        <f>IF(ISERR(FIND("03",GERAL[[#This Row],[ODS]])),"NÃO","SIM")</f>
        <v>NÃO</v>
      </c>
      <c r="N1971" s="2" t="str">
        <f>IF(ISERR(FIND("04",GERAL[[#This Row],[ODS]])),"NÃO","SIM")</f>
        <v>NÃO</v>
      </c>
      <c r="O1971" s="2" t="str">
        <f>IF(ISERR(FIND("05",GERAL[[#This Row],[ODS]])),"NÃO","SIM")</f>
        <v>NÃO</v>
      </c>
      <c r="P1971" s="2" t="str">
        <f>IF(ISERR(FIND("06",GERAL[[#This Row],[ODS]])),"NÃO","SIM")</f>
        <v>NÃO</v>
      </c>
      <c r="Q1971" s="2" t="str">
        <f>IF(ISERR(FIND("07",GERAL[[#This Row],[ODS]])),"NÃO","SIM")</f>
        <v>NÃO</v>
      </c>
      <c r="R1971" s="2" t="str">
        <f>IF(ISERR(FIND("08",GERAL[[#This Row],[ODS]])),"NÃO","SIM")</f>
        <v>NÃO</v>
      </c>
      <c r="S1971" s="2" t="str">
        <f>IF(ISERR(FIND("09",GERAL[[#This Row],[ODS]])),"NÃO","SIM")</f>
        <v>NÃO</v>
      </c>
      <c r="T1971" s="2" t="str">
        <f>IF(ISERR(FIND("10",GERAL[[#This Row],[ODS]])),"NÃO","SIM")</f>
        <v>NÃO</v>
      </c>
      <c r="U1971" s="2" t="str">
        <f>IF(ISERR(FIND("11",GERAL[[#This Row],[ODS]])),"NÃO","SIM")</f>
        <v>SIM</v>
      </c>
      <c r="V1971" s="2" t="str">
        <f>IF(ISERR(FIND("12",GERAL[[#This Row],[ODS]])),"NÃO","SIM")</f>
        <v>NÃO</v>
      </c>
      <c r="W1971" s="2" t="str">
        <f>IF(ISERR(FIND("13",GERAL[[#This Row],[ODS]])),"NÃO","SIM")</f>
        <v>NÃO</v>
      </c>
      <c r="X1971" s="2" t="str">
        <f>IF(ISERR(FIND("14",GERAL[[#This Row],[ODS]])),"NÃO","SIM")</f>
        <v>NÃO</v>
      </c>
      <c r="Y1971" s="2" t="str">
        <f>IF(ISERR(FIND("15",GERAL[[#This Row],[ODS]])),"NÃO","SIM")</f>
        <v>NÃO</v>
      </c>
      <c r="Z1971" s="2" t="str">
        <f>IF(ISERR(FIND("16",GERAL[[#This Row],[ODS]])),"NÃO","SIM")</f>
        <v>NÃO</v>
      </c>
      <c r="AA1971" s="2" t="str">
        <f>IF(ISERR(FIND("17",GERAL[[#This Row],[ODS]])),"NÃO","SIM")</f>
        <v>NÃO</v>
      </c>
      <c r="AB1971" s="1">
        <v>71.020420493128171</v>
      </c>
      <c r="AC1971" s="1">
        <v>71.020420493128171</v>
      </c>
      <c r="AD1971" s="1">
        <v>61.071510340580168</v>
      </c>
      <c r="AE1971" s="1">
        <v>61.071510340580168</v>
      </c>
      <c r="AF1971" s="1">
        <v>40.788508988186202</v>
      </c>
      <c r="AG1971" s="1" t="str">
        <f>GERAL[[#This Row],[SIGLA]]&amp;GERAL[[#This Row],[CÓD]]</f>
        <v>SESS_AM</v>
      </c>
      <c r="AH1971" s="1">
        <f ca="1">VLOOKUP(GERAL[[#This Row],[REF_NOTA]],BASE_NOTAS[],7,FALSE)</f>
        <v>55.748424247344566</v>
      </c>
      <c r="AI1971" s="31">
        <f ca="1">IF(GERAL[[#This Row],[Nota 2025]]="",0,GERAL[[#This Row],[Nota 2026]]-GERAL[[#This Row],[Nota 2025]])</f>
        <v>14.959915259158365</v>
      </c>
    </row>
    <row r="1972" spans="1:35" ht="17" x14ac:dyDescent="0.35">
      <c r="A1972" s="2" t="s">
        <v>182</v>
      </c>
      <c r="B1972" s="2" t="s">
        <v>185</v>
      </c>
      <c r="C1972" s="2" t="s">
        <v>218</v>
      </c>
      <c r="D1972" s="15" t="s">
        <v>73</v>
      </c>
      <c r="E1972" s="2" t="s">
        <v>142</v>
      </c>
      <c r="F1972" s="2" t="str">
        <f>VLOOKUP(GERAL[[#This Row],[CÓD]],SEALL,6,FALSE)</f>
        <v>SG</v>
      </c>
      <c r="G197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7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7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1972" s="2">
        <f>VLOOKUP(GERAL[[#This Row],[CÓD]],SEALL,4,FALSE)</f>
        <v>11</v>
      </c>
      <c r="K1972" s="2" t="str">
        <f>IF(ISERR(FIND("01",GERAL[[#This Row],[ODS]])),"NÃO","SIM")</f>
        <v>NÃO</v>
      </c>
      <c r="L1972" s="2" t="str">
        <f>IF(ISERR(FIND("02",GERAL[[#This Row],[ODS]])),"NÃO","SIM")</f>
        <v>NÃO</v>
      </c>
      <c r="M1972" s="2" t="str">
        <f>IF(ISERR(FIND("03",GERAL[[#This Row],[ODS]])),"NÃO","SIM")</f>
        <v>NÃO</v>
      </c>
      <c r="N1972" s="2" t="str">
        <f>IF(ISERR(FIND("04",GERAL[[#This Row],[ODS]])),"NÃO","SIM")</f>
        <v>NÃO</v>
      </c>
      <c r="O1972" s="2" t="str">
        <f>IF(ISERR(FIND("05",GERAL[[#This Row],[ODS]])),"NÃO","SIM")</f>
        <v>NÃO</v>
      </c>
      <c r="P1972" s="2" t="str">
        <f>IF(ISERR(FIND("06",GERAL[[#This Row],[ODS]])),"NÃO","SIM")</f>
        <v>NÃO</v>
      </c>
      <c r="Q1972" s="2" t="str">
        <f>IF(ISERR(FIND("07",GERAL[[#This Row],[ODS]])),"NÃO","SIM")</f>
        <v>NÃO</v>
      </c>
      <c r="R1972" s="2" t="str">
        <f>IF(ISERR(FIND("08",GERAL[[#This Row],[ODS]])),"NÃO","SIM")</f>
        <v>NÃO</v>
      </c>
      <c r="S1972" s="2" t="str">
        <f>IF(ISERR(FIND("09",GERAL[[#This Row],[ODS]])),"NÃO","SIM")</f>
        <v>NÃO</v>
      </c>
      <c r="T1972" s="2" t="str">
        <f>IF(ISERR(FIND("10",GERAL[[#This Row],[ODS]])),"NÃO","SIM")</f>
        <v>NÃO</v>
      </c>
      <c r="U1972" s="2" t="str">
        <f>IF(ISERR(FIND("11",GERAL[[#This Row],[ODS]])),"NÃO","SIM")</f>
        <v>SIM</v>
      </c>
      <c r="V1972" s="2" t="str">
        <f>IF(ISERR(FIND("12",GERAL[[#This Row],[ODS]])),"NÃO","SIM")</f>
        <v>NÃO</v>
      </c>
      <c r="W1972" s="2" t="str">
        <f>IF(ISERR(FIND("13",GERAL[[#This Row],[ODS]])),"NÃO","SIM")</f>
        <v>NÃO</v>
      </c>
      <c r="X1972" s="2" t="str">
        <f>IF(ISERR(FIND("14",GERAL[[#This Row],[ODS]])),"NÃO","SIM")</f>
        <v>NÃO</v>
      </c>
      <c r="Y1972" s="2" t="str">
        <f>IF(ISERR(FIND("15",GERAL[[#This Row],[ODS]])),"NÃO","SIM")</f>
        <v>NÃO</v>
      </c>
      <c r="Z1972" s="2" t="str">
        <f>IF(ISERR(FIND("16",GERAL[[#This Row],[ODS]])),"NÃO","SIM")</f>
        <v>NÃO</v>
      </c>
      <c r="AA1972" s="2" t="str">
        <f>IF(ISERR(FIND("17",GERAL[[#This Row],[ODS]])),"NÃO","SIM")</f>
        <v>NÃO</v>
      </c>
      <c r="AB1972" s="1">
        <v>61.737571828176442</v>
      </c>
      <c r="AC1972" s="1">
        <v>61.737571828176442</v>
      </c>
      <c r="AD1972" s="1">
        <v>49.74402008372639</v>
      </c>
      <c r="AE1972" s="1">
        <v>49.74402008372639</v>
      </c>
      <c r="AF1972" s="1">
        <v>17.874231056948915</v>
      </c>
      <c r="AG1972" s="1" t="str">
        <f>GERAL[[#This Row],[SIGLA]]&amp;GERAL[[#This Row],[CÓD]]</f>
        <v>TOSS_AM</v>
      </c>
      <c r="AH1972" s="1">
        <f ca="1">VLOOKUP(GERAL[[#This Row],[REF_NOTA]],BASE_NOTAS[],7,FALSE)</f>
        <v>40.495073746839708</v>
      </c>
      <c r="AI1972" s="31">
        <f ca="1">IF(GERAL[[#This Row],[Nota 2025]]="",0,GERAL[[#This Row],[Nota 2026]]-GERAL[[#This Row],[Nota 2025]])</f>
        <v>22.620842689890793</v>
      </c>
    </row>
    <row r="1973" spans="1:35" ht="17" x14ac:dyDescent="0.35">
      <c r="A1973" s="2" t="s">
        <v>0</v>
      </c>
      <c r="B1973" s="2" t="s">
        <v>156</v>
      </c>
      <c r="C1973" s="2" t="s">
        <v>218</v>
      </c>
      <c r="D1973" s="15" t="s">
        <v>74</v>
      </c>
      <c r="E1973" s="2" t="s">
        <v>143</v>
      </c>
      <c r="F1973" s="2" t="str">
        <f>VLOOKUP(GERAL[[#This Row],[CÓD]],SEALL,6,FALSE)</f>
        <v>S</v>
      </c>
      <c r="G197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7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7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973" s="2" t="str">
        <f>VLOOKUP(GERAL[[#This Row],[CÓD]],SEALL,4,FALSE)</f>
        <v>01, 02, 10</v>
      </c>
      <c r="K1973" s="2" t="str">
        <f>IF(ISERR(FIND("01",GERAL[[#This Row],[ODS]])),"NÃO","SIM")</f>
        <v>SIM</v>
      </c>
      <c r="L1973" s="2" t="str">
        <f>IF(ISERR(FIND("02",GERAL[[#This Row],[ODS]])),"NÃO","SIM")</f>
        <v>SIM</v>
      </c>
      <c r="M1973" s="2" t="str">
        <f>IF(ISERR(FIND("03",GERAL[[#This Row],[ODS]])),"NÃO","SIM")</f>
        <v>NÃO</v>
      </c>
      <c r="N1973" s="2" t="str">
        <f>IF(ISERR(FIND("04",GERAL[[#This Row],[ODS]])),"NÃO","SIM")</f>
        <v>NÃO</v>
      </c>
      <c r="O1973" s="2" t="str">
        <f>IF(ISERR(FIND("05",GERAL[[#This Row],[ODS]])),"NÃO","SIM")</f>
        <v>NÃO</v>
      </c>
      <c r="P1973" s="2" t="str">
        <f>IF(ISERR(FIND("06",GERAL[[#This Row],[ODS]])),"NÃO","SIM")</f>
        <v>NÃO</v>
      </c>
      <c r="Q1973" s="2" t="str">
        <f>IF(ISERR(FIND("07",GERAL[[#This Row],[ODS]])),"NÃO","SIM")</f>
        <v>NÃO</v>
      </c>
      <c r="R1973" s="2" t="str">
        <f>IF(ISERR(FIND("08",GERAL[[#This Row],[ODS]])),"NÃO","SIM")</f>
        <v>NÃO</v>
      </c>
      <c r="S1973" s="2" t="str">
        <f>IF(ISERR(FIND("09",GERAL[[#This Row],[ODS]])),"NÃO","SIM")</f>
        <v>NÃO</v>
      </c>
      <c r="T1973" s="2" t="str">
        <f>IF(ISERR(FIND("10",GERAL[[#This Row],[ODS]])),"NÃO","SIM")</f>
        <v>SIM</v>
      </c>
      <c r="U1973" s="2" t="str">
        <f>IF(ISERR(FIND("11",GERAL[[#This Row],[ODS]])),"NÃO","SIM")</f>
        <v>NÃO</v>
      </c>
      <c r="V1973" s="2" t="str">
        <f>IF(ISERR(FIND("12",GERAL[[#This Row],[ODS]])),"NÃO","SIM")</f>
        <v>NÃO</v>
      </c>
      <c r="W1973" s="2" t="str">
        <f>IF(ISERR(FIND("13",GERAL[[#This Row],[ODS]])),"NÃO","SIM")</f>
        <v>NÃO</v>
      </c>
      <c r="X1973" s="2" t="str">
        <f>IF(ISERR(FIND("14",GERAL[[#This Row],[ODS]])),"NÃO","SIM")</f>
        <v>NÃO</v>
      </c>
      <c r="Y1973" s="2" t="str">
        <f>IF(ISERR(FIND("15",GERAL[[#This Row],[ODS]])),"NÃO","SIM")</f>
        <v>NÃO</v>
      </c>
      <c r="Z1973" s="2" t="str">
        <f>IF(ISERR(FIND("16",GERAL[[#This Row],[ODS]])),"NÃO","SIM")</f>
        <v>NÃO</v>
      </c>
      <c r="AA1973" s="2" t="str">
        <f>IF(ISERR(FIND("17",GERAL[[#This Row],[ODS]])),"NÃO","SIM")</f>
        <v>NÃO</v>
      </c>
      <c r="AB1973" s="1">
        <v>32.807570195325511</v>
      </c>
      <c r="AC1973" s="1">
        <v>26.507108659329475</v>
      </c>
      <c r="AD1973" s="1">
        <v>8.5650470135134213</v>
      </c>
      <c r="AE1973" s="1">
        <v>0</v>
      </c>
      <c r="AF1973" s="1">
        <v>25.33450876042464</v>
      </c>
      <c r="AG1973" s="1" t="str">
        <f>GERAL[[#This Row],[SIGLA]]&amp;GERAL[[#This Row],[CÓD]]</f>
        <v>ACSS_BE</v>
      </c>
      <c r="AH1973" s="1">
        <f ca="1">VLOOKUP(GERAL[[#This Row],[REF_NOTA]],BASE_NOTAS[],7,FALSE)</f>
        <v>3.0598036308468437</v>
      </c>
      <c r="AI1973" s="31">
        <f ca="1">IF(GERAL[[#This Row],[Nota 2025]]="",0,GERAL[[#This Row],[Nota 2026]]-GERAL[[#This Row],[Nota 2025]])</f>
        <v>-22.274705129577796</v>
      </c>
    </row>
    <row r="1974" spans="1:35" ht="17" x14ac:dyDescent="0.35">
      <c r="A1974" s="2" t="s">
        <v>1</v>
      </c>
      <c r="B1974" s="2" t="s">
        <v>157</v>
      </c>
      <c r="C1974" s="2" t="s">
        <v>218</v>
      </c>
      <c r="D1974" s="15" t="s">
        <v>74</v>
      </c>
      <c r="E1974" s="2" t="s">
        <v>143</v>
      </c>
      <c r="F1974" s="2" t="str">
        <f>VLOOKUP(GERAL[[#This Row],[CÓD]],SEALL,6,FALSE)</f>
        <v>S</v>
      </c>
      <c r="G197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7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7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974" s="2" t="str">
        <f>VLOOKUP(GERAL[[#This Row],[CÓD]],SEALL,4,FALSE)</f>
        <v>01, 02, 10</v>
      </c>
      <c r="K1974" s="2" t="str">
        <f>IF(ISERR(FIND("01",GERAL[[#This Row],[ODS]])),"NÃO","SIM")</f>
        <v>SIM</v>
      </c>
      <c r="L1974" s="2" t="str">
        <f>IF(ISERR(FIND("02",GERAL[[#This Row],[ODS]])),"NÃO","SIM")</f>
        <v>SIM</v>
      </c>
      <c r="M1974" s="2" t="str">
        <f>IF(ISERR(FIND("03",GERAL[[#This Row],[ODS]])),"NÃO","SIM")</f>
        <v>NÃO</v>
      </c>
      <c r="N1974" s="2" t="str">
        <f>IF(ISERR(FIND("04",GERAL[[#This Row],[ODS]])),"NÃO","SIM")</f>
        <v>NÃO</v>
      </c>
      <c r="O1974" s="2" t="str">
        <f>IF(ISERR(FIND("05",GERAL[[#This Row],[ODS]])),"NÃO","SIM")</f>
        <v>NÃO</v>
      </c>
      <c r="P1974" s="2" t="str">
        <f>IF(ISERR(FIND("06",GERAL[[#This Row],[ODS]])),"NÃO","SIM")</f>
        <v>NÃO</v>
      </c>
      <c r="Q1974" s="2" t="str">
        <f>IF(ISERR(FIND("07",GERAL[[#This Row],[ODS]])),"NÃO","SIM")</f>
        <v>NÃO</v>
      </c>
      <c r="R1974" s="2" t="str">
        <f>IF(ISERR(FIND("08",GERAL[[#This Row],[ODS]])),"NÃO","SIM")</f>
        <v>NÃO</v>
      </c>
      <c r="S1974" s="2" t="str">
        <f>IF(ISERR(FIND("09",GERAL[[#This Row],[ODS]])),"NÃO","SIM")</f>
        <v>NÃO</v>
      </c>
      <c r="T1974" s="2" t="str">
        <f>IF(ISERR(FIND("10",GERAL[[#This Row],[ODS]])),"NÃO","SIM")</f>
        <v>SIM</v>
      </c>
      <c r="U1974" s="2" t="str">
        <f>IF(ISERR(FIND("11",GERAL[[#This Row],[ODS]])),"NÃO","SIM")</f>
        <v>NÃO</v>
      </c>
      <c r="V1974" s="2" t="str">
        <f>IF(ISERR(FIND("12",GERAL[[#This Row],[ODS]])),"NÃO","SIM")</f>
        <v>NÃO</v>
      </c>
      <c r="W1974" s="2" t="str">
        <f>IF(ISERR(FIND("13",GERAL[[#This Row],[ODS]])),"NÃO","SIM")</f>
        <v>NÃO</v>
      </c>
      <c r="X1974" s="2" t="str">
        <f>IF(ISERR(FIND("14",GERAL[[#This Row],[ODS]])),"NÃO","SIM")</f>
        <v>NÃO</v>
      </c>
      <c r="Y1974" s="2" t="str">
        <f>IF(ISERR(FIND("15",GERAL[[#This Row],[ODS]])),"NÃO","SIM")</f>
        <v>NÃO</v>
      </c>
      <c r="Z1974" s="2" t="str">
        <f>IF(ISERR(FIND("16",GERAL[[#This Row],[ODS]])),"NÃO","SIM")</f>
        <v>NÃO</v>
      </c>
      <c r="AA1974" s="2" t="str">
        <f>IF(ISERR(FIND("17",GERAL[[#This Row],[ODS]])),"NÃO","SIM")</f>
        <v>NÃO</v>
      </c>
      <c r="AB1974" s="1">
        <v>31.918680230994894</v>
      </c>
      <c r="AC1974" s="1">
        <v>42.080540466114456</v>
      </c>
      <c r="AD1974" s="1">
        <v>40.862553731667042</v>
      </c>
      <c r="AE1974" s="1">
        <v>34.831478465752724</v>
      </c>
      <c r="AF1974" s="1">
        <v>34.679573871216945</v>
      </c>
      <c r="AG1974" s="1" t="str">
        <f>GERAL[[#This Row],[SIGLA]]&amp;GERAL[[#This Row],[CÓD]]</f>
        <v>ALSS_BE</v>
      </c>
      <c r="AH1974" s="1">
        <f ca="1">VLOOKUP(GERAL[[#This Row],[REF_NOTA]],BASE_NOTAS[],7,FALSE)</f>
        <v>29.49925307803764</v>
      </c>
      <c r="AI1974" s="31">
        <f ca="1">IF(GERAL[[#This Row],[Nota 2025]]="",0,GERAL[[#This Row],[Nota 2026]]-GERAL[[#This Row],[Nota 2025]])</f>
        <v>-5.1803207931793054</v>
      </c>
    </row>
    <row r="1975" spans="1:35" ht="17" x14ac:dyDescent="0.35">
      <c r="A1975" s="2" t="s">
        <v>159</v>
      </c>
      <c r="B1975" s="2" t="s">
        <v>184</v>
      </c>
      <c r="C1975" s="2" t="s">
        <v>218</v>
      </c>
      <c r="D1975" s="15" t="s">
        <v>74</v>
      </c>
      <c r="E1975" s="2" t="s">
        <v>143</v>
      </c>
      <c r="F1975" s="2" t="str">
        <f>VLOOKUP(GERAL[[#This Row],[CÓD]],SEALL,6,FALSE)</f>
        <v>S</v>
      </c>
      <c r="G197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7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7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975" s="2" t="str">
        <f>VLOOKUP(GERAL[[#This Row],[CÓD]],SEALL,4,FALSE)</f>
        <v>01, 02, 10</v>
      </c>
      <c r="K1975" s="2" t="str">
        <f>IF(ISERR(FIND("01",GERAL[[#This Row],[ODS]])),"NÃO","SIM")</f>
        <v>SIM</v>
      </c>
      <c r="L1975" s="2" t="str">
        <f>IF(ISERR(FIND("02",GERAL[[#This Row],[ODS]])),"NÃO","SIM")</f>
        <v>SIM</v>
      </c>
      <c r="M1975" s="2" t="str">
        <f>IF(ISERR(FIND("03",GERAL[[#This Row],[ODS]])),"NÃO","SIM")</f>
        <v>NÃO</v>
      </c>
      <c r="N1975" s="2" t="str">
        <f>IF(ISERR(FIND("04",GERAL[[#This Row],[ODS]])),"NÃO","SIM")</f>
        <v>NÃO</v>
      </c>
      <c r="O1975" s="2" t="str">
        <f>IF(ISERR(FIND("05",GERAL[[#This Row],[ODS]])),"NÃO","SIM")</f>
        <v>NÃO</v>
      </c>
      <c r="P1975" s="2" t="str">
        <f>IF(ISERR(FIND("06",GERAL[[#This Row],[ODS]])),"NÃO","SIM")</f>
        <v>NÃO</v>
      </c>
      <c r="Q1975" s="2" t="str">
        <f>IF(ISERR(FIND("07",GERAL[[#This Row],[ODS]])),"NÃO","SIM")</f>
        <v>NÃO</v>
      </c>
      <c r="R1975" s="2" t="str">
        <f>IF(ISERR(FIND("08",GERAL[[#This Row],[ODS]])),"NÃO","SIM")</f>
        <v>NÃO</v>
      </c>
      <c r="S1975" s="2" t="str">
        <f>IF(ISERR(FIND("09",GERAL[[#This Row],[ODS]])),"NÃO","SIM")</f>
        <v>NÃO</v>
      </c>
      <c r="T1975" s="2" t="str">
        <f>IF(ISERR(FIND("10",GERAL[[#This Row],[ODS]])),"NÃO","SIM")</f>
        <v>SIM</v>
      </c>
      <c r="U1975" s="2" t="str">
        <f>IF(ISERR(FIND("11",GERAL[[#This Row],[ODS]])),"NÃO","SIM")</f>
        <v>NÃO</v>
      </c>
      <c r="V1975" s="2" t="str">
        <f>IF(ISERR(FIND("12",GERAL[[#This Row],[ODS]])),"NÃO","SIM")</f>
        <v>NÃO</v>
      </c>
      <c r="W1975" s="2" t="str">
        <f>IF(ISERR(FIND("13",GERAL[[#This Row],[ODS]])),"NÃO","SIM")</f>
        <v>NÃO</v>
      </c>
      <c r="X1975" s="2" t="str">
        <f>IF(ISERR(FIND("14",GERAL[[#This Row],[ODS]])),"NÃO","SIM")</f>
        <v>NÃO</v>
      </c>
      <c r="Y1975" s="2" t="str">
        <f>IF(ISERR(FIND("15",GERAL[[#This Row],[ODS]])),"NÃO","SIM")</f>
        <v>NÃO</v>
      </c>
      <c r="Z1975" s="2" t="str">
        <f>IF(ISERR(FIND("16",GERAL[[#This Row],[ODS]])),"NÃO","SIM")</f>
        <v>NÃO</v>
      </c>
      <c r="AA1975" s="2" t="str">
        <f>IF(ISERR(FIND("17",GERAL[[#This Row],[ODS]])),"NÃO","SIM")</f>
        <v>NÃO</v>
      </c>
      <c r="AB1975" s="1">
        <v>72.467732889264738</v>
      </c>
      <c r="AC1975" s="1">
        <v>56.387774330014004</v>
      </c>
      <c r="AD1975" s="1">
        <v>46.292856262251689</v>
      </c>
      <c r="AE1975" s="1">
        <v>70.35326405086515</v>
      </c>
      <c r="AF1975" s="1">
        <v>71.608280380490939</v>
      </c>
      <c r="AG1975" s="1" t="str">
        <f>GERAL[[#This Row],[SIGLA]]&amp;GERAL[[#This Row],[CÓD]]</f>
        <v>APSS_BE</v>
      </c>
      <c r="AH1975" s="1">
        <f ca="1">VLOOKUP(GERAL[[#This Row],[REF_NOTA]],BASE_NOTAS[],7,FALSE)</f>
        <v>39.310833810717718</v>
      </c>
      <c r="AI1975" s="31">
        <f ca="1">IF(GERAL[[#This Row],[Nota 2025]]="",0,GERAL[[#This Row],[Nota 2026]]-GERAL[[#This Row],[Nota 2025]])</f>
        <v>-32.297446569773221</v>
      </c>
    </row>
    <row r="1976" spans="1:35" ht="17" x14ac:dyDescent="0.35">
      <c r="A1976" s="2" t="s">
        <v>155</v>
      </c>
      <c r="B1976" s="2" t="s">
        <v>158</v>
      </c>
      <c r="C1976" s="2" t="s">
        <v>218</v>
      </c>
      <c r="D1976" s="15" t="s">
        <v>74</v>
      </c>
      <c r="E1976" s="2" t="s">
        <v>143</v>
      </c>
      <c r="F1976" s="2" t="str">
        <f>VLOOKUP(GERAL[[#This Row],[CÓD]],SEALL,6,FALSE)</f>
        <v>S</v>
      </c>
      <c r="G197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7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7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976" s="2" t="str">
        <f>VLOOKUP(GERAL[[#This Row],[CÓD]],SEALL,4,FALSE)</f>
        <v>01, 02, 10</v>
      </c>
      <c r="K1976" s="2" t="str">
        <f>IF(ISERR(FIND("01",GERAL[[#This Row],[ODS]])),"NÃO","SIM")</f>
        <v>SIM</v>
      </c>
      <c r="L1976" s="2" t="str">
        <f>IF(ISERR(FIND("02",GERAL[[#This Row],[ODS]])),"NÃO","SIM")</f>
        <v>SIM</v>
      </c>
      <c r="M1976" s="2" t="str">
        <f>IF(ISERR(FIND("03",GERAL[[#This Row],[ODS]])),"NÃO","SIM")</f>
        <v>NÃO</v>
      </c>
      <c r="N1976" s="2" t="str">
        <f>IF(ISERR(FIND("04",GERAL[[#This Row],[ODS]])),"NÃO","SIM")</f>
        <v>NÃO</v>
      </c>
      <c r="O1976" s="2" t="str">
        <f>IF(ISERR(FIND("05",GERAL[[#This Row],[ODS]])),"NÃO","SIM")</f>
        <v>NÃO</v>
      </c>
      <c r="P1976" s="2" t="str">
        <f>IF(ISERR(FIND("06",GERAL[[#This Row],[ODS]])),"NÃO","SIM")</f>
        <v>NÃO</v>
      </c>
      <c r="Q1976" s="2" t="str">
        <f>IF(ISERR(FIND("07",GERAL[[#This Row],[ODS]])),"NÃO","SIM")</f>
        <v>NÃO</v>
      </c>
      <c r="R1976" s="2" t="str">
        <f>IF(ISERR(FIND("08",GERAL[[#This Row],[ODS]])),"NÃO","SIM")</f>
        <v>NÃO</v>
      </c>
      <c r="S1976" s="2" t="str">
        <f>IF(ISERR(FIND("09",GERAL[[#This Row],[ODS]])),"NÃO","SIM")</f>
        <v>NÃO</v>
      </c>
      <c r="T1976" s="2" t="str">
        <f>IF(ISERR(FIND("10",GERAL[[#This Row],[ODS]])),"NÃO","SIM")</f>
        <v>SIM</v>
      </c>
      <c r="U1976" s="2" t="str">
        <f>IF(ISERR(FIND("11",GERAL[[#This Row],[ODS]])),"NÃO","SIM")</f>
        <v>NÃO</v>
      </c>
      <c r="V1976" s="2" t="str">
        <f>IF(ISERR(FIND("12",GERAL[[#This Row],[ODS]])),"NÃO","SIM")</f>
        <v>NÃO</v>
      </c>
      <c r="W1976" s="2" t="str">
        <f>IF(ISERR(FIND("13",GERAL[[#This Row],[ODS]])),"NÃO","SIM")</f>
        <v>NÃO</v>
      </c>
      <c r="X1976" s="2" t="str">
        <f>IF(ISERR(FIND("14",GERAL[[#This Row],[ODS]])),"NÃO","SIM")</f>
        <v>NÃO</v>
      </c>
      <c r="Y1976" s="2" t="str">
        <f>IF(ISERR(FIND("15",GERAL[[#This Row],[ODS]])),"NÃO","SIM")</f>
        <v>NÃO</v>
      </c>
      <c r="Z1976" s="2" t="str">
        <f>IF(ISERR(FIND("16",GERAL[[#This Row],[ODS]])),"NÃO","SIM")</f>
        <v>NÃO</v>
      </c>
      <c r="AA1976" s="2" t="str">
        <f>IF(ISERR(FIND("17",GERAL[[#This Row],[ODS]])),"NÃO","SIM")</f>
        <v>NÃO</v>
      </c>
      <c r="AB1976" s="1">
        <v>55.437733836741465</v>
      </c>
      <c r="AC1976" s="1">
        <v>52.848424334767685</v>
      </c>
      <c r="AD1976" s="1">
        <v>44.176582958669442</v>
      </c>
      <c r="AE1976" s="1">
        <v>53.553779033568382</v>
      </c>
      <c r="AF1976" s="1">
        <v>62.470376516032509</v>
      </c>
      <c r="AG1976" s="1" t="str">
        <f>GERAL[[#This Row],[SIGLA]]&amp;GERAL[[#This Row],[CÓD]]</f>
        <v>AMSS_BE</v>
      </c>
      <c r="AH1976" s="1">
        <f ca="1">VLOOKUP(GERAL[[#This Row],[REF_NOTA]],BASE_NOTAS[],7,FALSE)</f>
        <v>59.903947308090579</v>
      </c>
      <c r="AI1976" s="31">
        <f ca="1">IF(GERAL[[#This Row],[Nota 2025]]="",0,GERAL[[#This Row],[Nota 2026]]-GERAL[[#This Row],[Nota 2025]])</f>
        <v>-2.5664292079419297</v>
      </c>
    </row>
    <row r="1977" spans="1:35" ht="17" x14ac:dyDescent="0.35">
      <c r="A1977" s="2" t="s">
        <v>160</v>
      </c>
      <c r="B1977" s="2" t="s">
        <v>187</v>
      </c>
      <c r="C1977" s="2" t="s">
        <v>218</v>
      </c>
      <c r="D1977" s="15" t="s">
        <v>74</v>
      </c>
      <c r="E1977" s="2" t="s">
        <v>143</v>
      </c>
      <c r="F1977" s="2" t="str">
        <f>VLOOKUP(GERAL[[#This Row],[CÓD]],SEALL,6,FALSE)</f>
        <v>S</v>
      </c>
      <c r="G197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7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7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977" s="2" t="str">
        <f>VLOOKUP(GERAL[[#This Row],[CÓD]],SEALL,4,FALSE)</f>
        <v>01, 02, 10</v>
      </c>
      <c r="K1977" s="2" t="str">
        <f>IF(ISERR(FIND("01",GERAL[[#This Row],[ODS]])),"NÃO","SIM")</f>
        <v>SIM</v>
      </c>
      <c r="L1977" s="2" t="str">
        <f>IF(ISERR(FIND("02",GERAL[[#This Row],[ODS]])),"NÃO","SIM")</f>
        <v>SIM</v>
      </c>
      <c r="M1977" s="2" t="str">
        <f>IF(ISERR(FIND("03",GERAL[[#This Row],[ODS]])),"NÃO","SIM")</f>
        <v>NÃO</v>
      </c>
      <c r="N1977" s="2" t="str">
        <f>IF(ISERR(FIND("04",GERAL[[#This Row],[ODS]])),"NÃO","SIM")</f>
        <v>NÃO</v>
      </c>
      <c r="O1977" s="2" t="str">
        <f>IF(ISERR(FIND("05",GERAL[[#This Row],[ODS]])),"NÃO","SIM")</f>
        <v>NÃO</v>
      </c>
      <c r="P1977" s="2" t="str">
        <f>IF(ISERR(FIND("06",GERAL[[#This Row],[ODS]])),"NÃO","SIM")</f>
        <v>NÃO</v>
      </c>
      <c r="Q1977" s="2" t="str">
        <f>IF(ISERR(FIND("07",GERAL[[#This Row],[ODS]])),"NÃO","SIM")</f>
        <v>NÃO</v>
      </c>
      <c r="R1977" s="2" t="str">
        <f>IF(ISERR(FIND("08",GERAL[[#This Row],[ODS]])),"NÃO","SIM")</f>
        <v>NÃO</v>
      </c>
      <c r="S1977" s="2" t="str">
        <f>IF(ISERR(FIND("09",GERAL[[#This Row],[ODS]])),"NÃO","SIM")</f>
        <v>NÃO</v>
      </c>
      <c r="T1977" s="2" t="str">
        <f>IF(ISERR(FIND("10",GERAL[[#This Row],[ODS]])),"NÃO","SIM")</f>
        <v>SIM</v>
      </c>
      <c r="U1977" s="2" t="str">
        <f>IF(ISERR(FIND("11",GERAL[[#This Row],[ODS]])),"NÃO","SIM")</f>
        <v>NÃO</v>
      </c>
      <c r="V1977" s="2" t="str">
        <f>IF(ISERR(FIND("12",GERAL[[#This Row],[ODS]])),"NÃO","SIM")</f>
        <v>NÃO</v>
      </c>
      <c r="W1977" s="2" t="str">
        <f>IF(ISERR(FIND("13",GERAL[[#This Row],[ODS]])),"NÃO","SIM")</f>
        <v>NÃO</v>
      </c>
      <c r="X1977" s="2" t="str">
        <f>IF(ISERR(FIND("14",GERAL[[#This Row],[ODS]])),"NÃO","SIM")</f>
        <v>NÃO</v>
      </c>
      <c r="Y1977" s="2" t="str">
        <f>IF(ISERR(FIND("15",GERAL[[#This Row],[ODS]])),"NÃO","SIM")</f>
        <v>NÃO</v>
      </c>
      <c r="Z1977" s="2" t="str">
        <f>IF(ISERR(FIND("16",GERAL[[#This Row],[ODS]])),"NÃO","SIM")</f>
        <v>NÃO</v>
      </c>
      <c r="AA1977" s="2" t="str">
        <f>IF(ISERR(FIND("17",GERAL[[#This Row],[ODS]])),"NÃO","SIM")</f>
        <v>NÃO</v>
      </c>
      <c r="AB1977" s="1">
        <v>42.54755569121901</v>
      </c>
      <c r="AC1977" s="1">
        <v>34.346294891306854</v>
      </c>
      <c r="AD1977" s="1">
        <v>24.908304059591984</v>
      </c>
      <c r="AE1977" s="1">
        <v>30.021684696218102</v>
      </c>
      <c r="AF1977" s="1">
        <v>45.890091655124778</v>
      </c>
      <c r="AG1977" s="1" t="str">
        <f>GERAL[[#This Row],[SIGLA]]&amp;GERAL[[#This Row],[CÓD]]</f>
        <v>BASS_BE</v>
      </c>
      <c r="AH1977" s="1">
        <f ca="1">VLOOKUP(GERAL[[#This Row],[REF_NOTA]],BASE_NOTAS[],7,FALSE)</f>
        <v>54.120246330300461</v>
      </c>
      <c r="AI1977" s="31">
        <f ca="1">IF(GERAL[[#This Row],[Nota 2025]]="",0,GERAL[[#This Row],[Nota 2026]]-GERAL[[#This Row],[Nota 2025]])</f>
        <v>8.2301546751756831</v>
      </c>
    </row>
    <row r="1978" spans="1:35" ht="17" x14ac:dyDescent="0.35">
      <c r="A1978" s="2" t="s">
        <v>161</v>
      </c>
      <c r="B1978" s="2" t="s">
        <v>188</v>
      </c>
      <c r="C1978" s="2" t="s">
        <v>218</v>
      </c>
      <c r="D1978" s="15" t="s">
        <v>74</v>
      </c>
      <c r="E1978" s="2" t="s">
        <v>143</v>
      </c>
      <c r="F1978" s="2" t="str">
        <f>VLOOKUP(GERAL[[#This Row],[CÓD]],SEALL,6,FALSE)</f>
        <v>S</v>
      </c>
      <c r="G197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7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7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978" s="2" t="str">
        <f>VLOOKUP(GERAL[[#This Row],[CÓD]],SEALL,4,FALSE)</f>
        <v>01, 02, 10</v>
      </c>
      <c r="K1978" s="2" t="str">
        <f>IF(ISERR(FIND("01",GERAL[[#This Row],[ODS]])),"NÃO","SIM")</f>
        <v>SIM</v>
      </c>
      <c r="L1978" s="2" t="str">
        <f>IF(ISERR(FIND("02",GERAL[[#This Row],[ODS]])),"NÃO","SIM")</f>
        <v>SIM</v>
      </c>
      <c r="M1978" s="2" t="str">
        <f>IF(ISERR(FIND("03",GERAL[[#This Row],[ODS]])),"NÃO","SIM")</f>
        <v>NÃO</v>
      </c>
      <c r="N1978" s="2" t="str">
        <f>IF(ISERR(FIND("04",GERAL[[#This Row],[ODS]])),"NÃO","SIM")</f>
        <v>NÃO</v>
      </c>
      <c r="O1978" s="2" t="str">
        <f>IF(ISERR(FIND("05",GERAL[[#This Row],[ODS]])),"NÃO","SIM")</f>
        <v>NÃO</v>
      </c>
      <c r="P1978" s="2" t="str">
        <f>IF(ISERR(FIND("06",GERAL[[#This Row],[ODS]])),"NÃO","SIM")</f>
        <v>NÃO</v>
      </c>
      <c r="Q1978" s="2" t="str">
        <f>IF(ISERR(FIND("07",GERAL[[#This Row],[ODS]])),"NÃO","SIM")</f>
        <v>NÃO</v>
      </c>
      <c r="R1978" s="2" t="str">
        <f>IF(ISERR(FIND("08",GERAL[[#This Row],[ODS]])),"NÃO","SIM")</f>
        <v>NÃO</v>
      </c>
      <c r="S1978" s="2" t="str">
        <f>IF(ISERR(FIND("09",GERAL[[#This Row],[ODS]])),"NÃO","SIM")</f>
        <v>NÃO</v>
      </c>
      <c r="T1978" s="2" t="str">
        <f>IF(ISERR(FIND("10",GERAL[[#This Row],[ODS]])),"NÃO","SIM")</f>
        <v>SIM</v>
      </c>
      <c r="U1978" s="2" t="str">
        <f>IF(ISERR(FIND("11",GERAL[[#This Row],[ODS]])),"NÃO","SIM")</f>
        <v>NÃO</v>
      </c>
      <c r="V1978" s="2" t="str">
        <f>IF(ISERR(FIND("12",GERAL[[#This Row],[ODS]])),"NÃO","SIM")</f>
        <v>NÃO</v>
      </c>
      <c r="W1978" s="2" t="str">
        <f>IF(ISERR(FIND("13",GERAL[[#This Row],[ODS]])),"NÃO","SIM")</f>
        <v>NÃO</v>
      </c>
      <c r="X1978" s="2" t="str">
        <f>IF(ISERR(FIND("14",GERAL[[#This Row],[ODS]])),"NÃO","SIM")</f>
        <v>NÃO</v>
      </c>
      <c r="Y1978" s="2" t="str">
        <f>IF(ISERR(FIND("15",GERAL[[#This Row],[ODS]])),"NÃO","SIM")</f>
        <v>NÃO</v>
      </c>
      <c r="Z1978" s="2" t="str">
        <f>IF(ISERR(FIND("16",GERAL[[#This Row],[ODS]])),"NÃO","SIM")</f>
        <v>NÃO</v>
      </c>
      <c r="AA1978" s="2" t="str">
        <f>IF(ISERR(FIND("17",GERAL[[#This Row],[ODS]])),"NÃO","SIM")</f>
        <v>NÃO</v>
      </c>
      <c r="AB1978" s="1">
        <v>56.479823330729012</v>
      </c>
      <c r="AC1978" s="1">
        <v>41.268731530038409</v>
      </c>
      <c r="AD1978" s="1">
        <v>33.446998983583725</v>
      </c>
      <c r="AE1978" s="1">
        <v>17.128586013956749</v>
      </c>
      <c r="AF1978" s="1">
        <v>21.822575443873149</v>
      </c>
      <c r="AG1978" s="1" t="str">
        <f>GERAL[[#This Row],[SIGLA]]&amp;GERAL[[#This Row],[CÓD]]</f>
        <v>CESS_BE</v>
      </c>
      <c r="AH1978" s="1">
        <f ca="1">VLOOKUP(GERAL[[#This Row],[REF_NOTA]],BASE_NOTAS[],7,FALSE)</f>
        <v>33.830975814566472</v>
      </c>
      <c r="AI1978" s="31">
        <f ca="1">IF(GERAL[[#This Row],[Nota 2025]]="",0,GERAL[[#This Row],[Nota 2026]]-GERAL[[#This Row],[Nota 2025]])</f>
        <v>12.008400370693323</v>
      </c>
    </row>
    <row r="1979" spans="1:35" ht="17" x14ac:dyDescent="0.35">
      <c r="A1979" s="2" t="s">
        <v>162</v>
      </c>
      <c r="B1979" s="2" t="s">
        <v>189</v>
      </c>
      <c r="C1979" s="2" t="s">
        <v>218</v>
      </c>
      <c r="D1979" s="15" t="s">
        <v>74</v>
      </c>
      <c r="E1979" s="2" t="s">
        <v>143</v>
      </c>
      <c r="F1979" s="2" t="str">
        <f>VLOOKUP(GERAL[[#This Row],[CÓD]],SEALL,6,FALSE)</f>
        <v>S</v>
      </c>
      <c r="G197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7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7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979" s="2" t="str">
        <f>VLOOKUP(GERAL[[#This Row],[CÓD]],SEALL,4,FALSE)</f>
        <v>01, 02, 10</v>
      </c>
      <c r="K1979" s="2" t="str">
        <f>IF(ISERR(FIND("01",GERAL[[#This Row],[ODS]])),"NÃO","SIM")</f>
        <v>SIM</v>
      </c>
      <c r="L1979" s="2" t="str">
        <f>IF(ISERR(FIND("02",GERAL[[#This Row],[ODS]])),"NÃO","SIM")</f>
        <v>SIM</v>
      </c>
      <c r="M1979" s="2" t="str">
        <f>IF(ISERR(FIND("03",GERAL[[#This Row],[ODS]])),"NÃO","SIM")</f>
        <v>NÃO</v>
      </c>
      <c r="N1979" s="2" t="str">
        <f>IF(ISERR(FIND("04",GERAL[[#This Row],[ODS]])),"NÃO","SIM")</f>
        <v>NÃO</v>
      </c>
      <c r="O1979" s="2" t="str">
        <f>IF(ISERR(FIND("05",GERAL[[#This Row],[ODS]])),"NÃO","SIM")</f>
        <v>NÃO</v>
      </c>
      <c r="P1979" s="2" t="str">
        <f>IF(ISERR(FIND("06",GERAL[[#This Row],[ODS]])),"NÃO","SIM")</f>
        <v>NÃO</v>
      </c>
      <c r="Q1979" s="2" t="str">
        <f>IF(ISERR(FIND("07",GERAL[[#This Row],[ODS]])),"NÃO","SIM")</f>
        <v>NÃO</v>
      </c>
      <c r="R1979" s="2" t="str">
        <f>IF(ISERR(FIND("08",GERAL[[#This Row],[ODS]])),"NÃO","SIM")</f>
        <v>NÃO</v>
      </c>
      <c r="S1979" s="2" t="str">
        <f>IF(ISERR(FIND("09",GERAL[[#This Row],[ODS]])),"NÃO","SIM")</f>
        <v>NÃO</v>
      </c>
      <c r="T1979" s="2" t="str">
        <f>IF(ISERR(FIND("10",GERAL[[#This Row],[ODS]])),"NÃO","SIM")</f>
        <v>SIM</v>
      </c>
      <c r="U1979" s="2" t="str">
        <f>IF(ISERR(FIND("11",GERAL[[#This Row],[ODS]])),"NÃO","SIM")</f>
        <v>NÃO</v>
      </c>
      <c r="V1979" s="2" t="str">
        <f>IF(ISERR(FIND("12",GERAL[[#This Row],[ODS]])),"NÃO","SIM")</f>
        <v>NÃO</v>
      </c>
      <c r="W1979" s="2" t="str">
        <f>IF(ISERR(FIND("13",GERAL[[#This Row],[ODS]])),"NÃO","SIM")</f>
        <v>NÃO</v>
      </c>
      <c r="X1979" s="2" t="str">
        <f>IF(ISERR(FIND("14",GERAL[[#This Row],[ODS]])),"NÃO","SIM")</f>
        <v>NÃO</v>
      </c>
      <c r="Y1979" s="2" t="str">
        <f>IF(ISERR(FIND("15",GERAL[[#This Row],[ODS]])),"NÃO","SIM")</f>
        <v>NÃO</v>
      </c>
      <c r="Z1979" s="2" t="str">
        <f>IF(ISERR(FIND("16",GERAL[[#This Row],[ODS]])),"NÃO","SIM")</f>
        <v>NÃO</v>
      </c>
      <c r="AA1979" s="2" t="str">
        <f>IF(ISERR(FIND("17",GERAL[[#This Row],[ODS]])),"NÃO","SIM")</f>
        <v>NÃO</v>
      </c>
      <c r="AB1979" s="1">
        <v>100</v>
      </c>
      <c r="AC1979" s="1">
        <v>86.172384859247771</v>
      </c>
      <c r="AD1979" s="1">
        <v>93.803959962870906</v>
      </c>
      <c r="AE1979" s="1">
        <v>97.704451013320423</v>
      </c>
      <c r="AF1979" s="1">
        <v>92.233817343896604</v>
      </c>
      <c r="AG1979" s="1" t="str">
        <f>GERAL[[#This Row],[SIGLA]]&amp;GERAL[[#This Row],[CÓD]]</f>
        <v>DFSS_BE</v>
      </c>
      <c r="AH1979" s="1">
        <f ca="1">VLOOKUP(GERAL[[#This Row],[REF_NOTA]],BASE_NOTAS[],7,FALSE)</f>
        <v>96.172084288193091</v>
      </c>
      <c r="AI1979" s="31">
        <f ca="1">IF(GERAL[[#This Row],[Nota 2025]]="",0,GERAL[[#This Row],[Nota 2026]]-GERAL[[#This Row],[Nota 2025]])</f>
        <v>3.9382669442964868</v>
      </c>
    </row>
    <row r="1980" spans="1:35" ht="17" x14ac:dyDescent="0.35">
      <c r="A1980" s="2" t="s">
        <v>163</v>
      </c>
      <c r="B1980" s="2" t="s">
        <v>183</v>
      </c>
      <c r="C1980" s="2" t="s">
        <v>218</v>
      </c>
      <c r="D1980" s="15" t="s">
        <v>74</v>
      </c>
      <c r="E1980" s="2" t="s">
        <v>143</v>
      </c>
      <c r="F1980" s="2" t="str">
        <f>VLOOKUP(GERAL[[#This Row],[CÓD]],SEALL,6,FALSE)</f>
        <v>S</v>
      </c>
      <c r="G198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8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8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980" s="2" t="str">
        <f>VLOOKUP(GERAL[[#This Row],[CÓD]],SEALL,4,FALSE)</f>
        <v>01, 02, 10</v>
      </c>
      <c r="K1980" s="2" t="str">
        <f>IF(ISERR(FIND("01",GERAL[[#This Row],[ODS]])),"NÃO","SIM")</f>
        <v>SIM</v>
      </c>
      <c r="L1980" s="2" t="str">
        <f>IF(ISERR(FIND("02",GERAL[[#This Row],[ODS]])),"NÃO","SIM")</f>
        <v>SIM</v>
      </c>
      <c r="M1980" s="2" t="str">
        <f>IF(ISERR(FIND("03",GERAL[[#This Row],[ODS]])),"NÃO","SIM")</f>
        <v>NÃO</v>
      </c>
      <c r="N1980" s="2" t="str">
        <f>IF(ISERR(FIND("04",GERAL[[#This Row],[ODS]])),"NÃO","SIM")</f>
        <v>NÃO</v>
      </c>
      <c r="O1980" s="2" t="str">
        <f>IF(ISERR(FIND("05",GERAL[[#This Row],[ODS]])),"NÃO","SIM")</f>
        <v>NÃO</v>
      </c>
      <c r="P1980" s="2" t="str">
        <f>IF(ISERR(FIND("06",GERAL[[#This Row],[ODS]])),"NÃO","SIM")</f>
        <v>NÃO</v>
      </c>
      <c r="Q1980" s="2" t="str">
        <f>IF(ISERR(FIND("07",GERAL[[#This Row],[ODS]])),"NÃO","SIM")</f>
        <v>NÃO</v>
      </c>
      <c r="R1980" s="2" t="str">
        <f>IF(ISERR(FIND("08",GERAL[[#This Row],[ODS]])),"NÃO","SIM")</f>
        <v>NÃO</v>
      </c>
      <c r="S1980" s="2" t="str">
        <f>IF(ISERR(FIND("09",GERAL[[#This Row],[ODS]])),"NÃO","SIM")</f>
        <v>NÃO</v>
      </c>
      <c r="T1980" s="2" t="str">
        <f>IF(ISERR(FIND("10",GERAL[[#This Row],[ODS]])),"NÃO","SIM")</f>
        <v>SIM</v>
      </c>
      <c r="U1980" s="2" t="str">
        <f>IF(ISERR(FIND("11",GERAL[[#This Row],[ODS]])),"NÃO","SIM")</f>
        <v>NÃO</v>
      </c>
      <c r="V1980" s="2" t="str">
        <f>IF(ISERR(FIND("12",GERAL[[#This Row],[ODS]])),"NÃO","SIM")</f>
        <v>NÃO</v>
      </c>
      <c r="W1980" s="2" t="str">
        <f>IF(ISERR(FIND("13",GERAL[[#This Row],[ODS]])),"NÃO","SIM")</f>
        <v>NÃO</v>
      </c>
      <c r="X1980" s="2" t="str">
        <f>IF(ISERR(FIND("14",GERAL[[#This Row],[ODS]])),"NÃO","SIM")</f>
        <v>NÃO</v>
      </c>
      <c r="Y1980" s="2" t="str">
        <f>IF(ISERR(FIND("15",GERAL[[#This Row],[ODS]])),"NÃO","SIM")</f>
        <v>NÃO</v>
      </c>
      <c r="Z1980" s="2" t="str">
        <f>IF(ISERR(FIND("16",GERAL[[#This Row],[ODS]])),"NÃO","SIM")</f>
        <v>NÃO</v>
      </c>
      <c r="AA1980" s="2" t="str">
        <f>IF(ISERR(FIND("17",GERAL[[#This Row],[ODS]])),"NÃO","SIM")</f>
        <v>NÃO</v>
      </c>
      <c r="AB1980" s="1">
        <v>91.801707022316052</v>
      </c>
      <c r="AC1980" s="1">
        <v>78.826267529496164</v>
      </c>
      <c r="AD1980" s="1">
        <v>79.443845651979601</v>
      </c>
      <c r="AE1980" s="1">
        <v>86.971962441646411</v>
      </c>
      <c r="AF1980" s="1">
        <v>90.124833604041569</v>
      </c>
      <c r="AG1980" s="1" t="str">
        <f>GERAL[[#This Row],[SIGLA]]&amp;GERAL[[#This Row],[CÓD]]</f>
        <v>ESSS_BE</v>
      </c>
      <c r="AH1980" s="1">
        <f ca="1">VLOOKUP(GERAL[[#This Row],[REF_NOTA]],BASE_NOTAS[],7,FALSE)</f>
        <v>83.825845042199532</v>
      </c>
      <c r="AI1980" s="31">
        <f ca="1">IF(GERAL[[#This Row],[Nota 2025]]="",0,GERAL[[#This Row],[Nota 2026]]-GERAL[[#This Row],[Nota 2025]])</f>
        <v>-6.2989885618420374</v>
      </c>
    </row>
    <row r="1981" spans="1:35" ht="17" x14ac:dyDescent="0.35">
      <c r="A1981" s="2" t="s">
        <v>164</v>
      </c>
      <c r="B1981" s="2" t="s">
        <v>190</v>
      </c>
      <c r="C1981" s="2" t="s">
        <v>218</v>
      </c>
      <c r="D1981" s="15" t="s">
        <v>74</v>
      </c>
      <c r="E1981" s="2" t="s">
        <v>143</v>
      </c>
      <c r="F1981" s="2" t="str">
        <f>VLOOKUP(GERAL[[#This Row],[CÓD]],SEALL,6,FALSE)</f>
        <v>S</v>
      </c>
      <c r="G198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8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8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981" s="2" t="str">
        <f>VLOOKUP(GERAL[[#This Row],[CÓD]],SEALL,4,FALSE)</f>
        <v>01, 02, 10</v>
      </c>
      <c r="K1981" s="2" t="str">
        <f>IF(ISERR(FIND("01",GERAL[[#This Row],[ODS]])),"NÃO","SIM")</f>
        <v>SIM</v>
      </c>
      <c r="L1981" s="2" t="str">
        <f>IF(ISERR(FIND("02",GERAL[[#This Row],[ODS]])),"NÃO","SIM")</f>
        <v>SIM</v>
      </c>
      <c r="M1981" s="2" t="str">
        <f>IF(ISERR(FIND("03",GERAL[[#This Row],[ODS]])),"NÃO","SIM")</f>
        <v>NÃO</v>
      </c>
      <c r="N1981" s="2" t="str">
        <f>IF(ISERR(FIND("04",GERAL[[#This Row],[ODS]])),"NÃO","SIM")</f>
        <v>NÃO</v>
      </c>
      <c r="O1981" s="2" t="str">
        <f>IF(ISERR(FIND("05",GERAL[[#This Row],[ODS]])),"NÃO","SIM")</f>
        <v>NÃO</v>
      </c>
      <c r="P1981" s="2" t="str">
        <f>IF(ISERR(FIND("06",GERAL[[#This Row],[ODS]])),"NÃO","SIM")</f>
        <v>NÃO</v>
      </c>
      <c r="Q1981" s="2" t="str">
        <f>IF(ISERR(FIND("07",GERAL[[#This Row],[ODS]])),"NÃO","SIM")</f>
        <v>NÃO</v>
      </c>
      <c r="R1981" s="2" t="str">
        <f>IF(ISERR(FIND("08",GERAL[[#This Row],[ODS]])),"NÃO","SIM")</f>
        <v>NÃO</v>
      </c>
      <c r="S1981" s="2" t="str">
        <f>IF(ISERR(FIND("09",GERAL[[#This Row],[ODS]])),"NÃO","SIM")</f>
        <v>NÃO</v>
      </c>
      <c r="T1981" s="2" t="str">
        <f>IF(ISERR(FIND("10",GERAL[[#This Row],[ODS]])),"NÃO","SIM")</f>
        <v>SIM</v>
      </c>
      <c r="U1981" s="2" t="str">
        <f>IF(ISERR(FIND("11",GERAL[[#This Row],[ODS]])),"NÃO","SIM")</f>
        <v>NÃO</v>
      </c>
      <c r="V1981" s="2" t="str">
        <f>IF(ISERR(FIND("12",GERAL[[#This Row],[ODS]])),"NÃO","SIM")</f>
        <v>NÃO</v>
      </c>
      <c r="W1981" s="2" t="str">
        <f>IF(ISERR(FIND("13",GERAL[[#This Row],[ODS]])),"NÃO","SIM")</f>
        <v>NÃO</v>
      </c>
      <c r="X1981" s="2" t="str">
        <f>IF(ISERR(FIND("14",GERAL[[#This Row],[ODS]])),"NÃO","SIM")</f>
        <v>NÃO</v>
      </c>
      <c r="Y1981" s="2" t="str">
        <f>IF(ISERR(FIND("15",GERAL[[#This Row],[ODS]])),"NÃO","SIM")</f>
        <v>NÃO</v>
      </c>
      <c r="Z1981" s="2" t="str">
        <f>IF(ISERR(FIND("16",GERAL[[#This Row],[ODS]])),"NÃO","SIM")</f>
        <v>NÃO</v>
      </c>
      <c r="AA1981" s="2" t="str">
        <f>IF(ISERR(FIND("17",GERAL[[#This Row],[ODS]])),"NÃO","SIM")</f>
        <v>NÃO</v>
      </c>
      <c r="AB1981" s="1">
        <v>85.300511968118016</v>
      </c>
      <c r="AC1981" s="1">
        <v>89.655861611813179</v>
      </c>
      <c r="AD1981" s="1">
        <v>93.310058339600118</v>
      </c>
      <c r="AE1981" s="1">
        <v>99.987912664557172</v>
      </c>
      <c r="AF1981" s="1">
        <v>97.219712296388877</v>
      </c>
      <c r="AG1981" s="1" t="str">
        <f>GERAL[[#This Row],[SIGLA]]&amp;GERAL[[#This Row],[CÓD]]</f>
        <v>GOSS_BE</v>
      </c>
      <c r="AH1981" s="1">
        <f ca="1">VLOOKUP(GERAL[[#This Row],[REF_NOTA]],BASE_NOTAS[],7,FALSE)</f>
        <v>96.317710296160058</v>
      </c>
      <c r="AI1981" s="31">
        <f ca="1">IF(GERAL[[#This Row],[Nota 2025]]="",0,GERAL[[#This Row],[Nota 2026]]-GERAL[[#This Row],[Nota 2025]])</f>
        <v>-0.90200200022881916</v>
      </c>
    </row>
    <row r="1982" spans="1:35" ht="17" x14ac:dyDescent="0.35">
      <c r="A1982" s="2" t="s">
        <v>165</v>
      </c>
      <c r="B1982" s="2" t="s">
        <v>191</v>
      </c>
      <c r="C1982" s="2" t="s">
        <v>218</v>
      </c>
      <c r="D1982" s="15" t="s">
        <v>74</v>
      </c>
      <c r="E1982" s="2" t="s">
        <v>143</v>
      </c>
      <c r="F1982" s="2" t="str">
        <f>VLOOKUP(GERAL[[#This Row],[CÓD]],SEALL,6,FALSE)</f>
        <v>S</v>
      </c>
      <c r="G198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8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8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982" s="2" t="str">
        <f>VLOOKUP(GERAL[[#This Row],[CÓD]],SEALL,4,FALSE)</f>
        <v>01, 02, 10</v>
      </c>
      <c r="K1982" s="2" t="str">
        <f>IF(ISERR(FIND("01",GERAL[[#This Row],[ODS]])),"NÃO","SIM")</f>
        <v>SIM</v>
      </c>
      <c r="L1982" s="2" t="str">
        <f>IF(ISERR(FIND("02",GERAL[[#This Row],[ODS]])),"NÃO","SIM")</f>
        <v>SIM</v>
      </c>
      <c r="M1982" s="2" t="str">
        <f>IF(ISERR(FIND("03",GERAL[[#This Row],[ODS]])),"NÃO","SIM")</f>
        <v>NÃO</v>
      </c>
      <c r="N1982" s="2" t="str">
        <f>IF(ISERR(FIND("04",GERAL[[#This Row],[ODS]])),"NÃO","SIM")</f>
        <v>NÃO</v>
      </c>
      <c r="O1982" s="2" t="str">
        <f>IF(ISERR(FIND("05",GERAL[[#This Row],[ODS]])),"NÃO","SIM")</f>
        <v>NÃO</v>
      </c>
      <c r="P1982" s="2" t="str">
        <f>IF(ISERR(FIND("06",GERAL[[#This Row],[ODS]])),"NÃO","SIM")</f>
        <v>NÃO</v>
      </c>
      <c r="Q1982" s="2" t="str">
        <f>IF(ISERR(FIND("07",GERAL[[#This Row],[ODS]])),"NÃO","SIM")</f>
        <v>NÃO</v>
      </c>
      <c r="R1982" s="2" t="str">
        <f>IF(ISERR(FIND("08",GERAL[[#This Row],[ODS]])),"NÃO","SIM")</f>
        <v>NÃO</v>
      </c>
      <c r="S1982" s="2" t="str">
        <f>IF(ISERR(FIND("09",GERAL[[#This Row],[ODS]])),"NÃO","SIM")</f>
        <v>NÃO</v>
      </c>
      <c r="T1982" s="2" t="str">
        <f>IF(ISERR(FIND("10",GERAL[[#This Row],[ODS]])),"NÃO","SIM")</f>
        <v>SIM</v>
      </c>
      <c r="U1982" s="2" t="str">
        <f>IF(ISERR(FIND("11",GERAL[[#This Row],[ODS]])),"NÃO","SIM")</f>
        <v>NÃO</v>
      </c>
      <c r="V1982" s="2" t="str">
        <f>IF(ISERR(FIND("12",GERAL[[#This Row],[ODS]])),"NÃO","SIM")</f>
        <v>NÃO</v>
      </c>
      <c r="W1982" s="2" t="str">
        <f>IF(ISERR(FIND("13",GERAL[[#This Row],[ODS]])),"NÃO","SIM")</f>
        <v>NÃO</v>
      </c>
      <c r="X1982" s="2" t="str">
        <f>IF(ISERR(FIND("14",GERAL[[#This Row],[ODS]])),"NÃO","SIM")</f>
        <v>NÃO</v>
      </c>
      <c r="Y1982" s="2" t="str">
        <f>IF(ISERR(FIND("15",GERAL[[#This Row],[ODS]])),"NÃO","SIM")</f>
        <v>NÃO</v>
      </c>
      <c r="Z1982" s="2" t="str">
        <f>IF(ISERR(FIND("16",GERAL[[#This Row],[ODS]])),"NÃO","SIM")</f>
        <v>NÃO</v>
      </c>
      <c r="AA1982" s="2" t="str">
        <f>IF(ISERR(FIND("17",GERAL[[#This Row],[ODS]])),"NÃO","SIM")</f>
        <v>NÃO</v>
      </c>
      <c r="AB1982" s="1">
        <v>0</v>
      </c>
      <c r="AC1982" s="1">
        <v>0</v>
      </c>
      <c r="AD1982" s="1">
        <v>0</v>
      </c>
      <c r="AE1982" s="1">
        <v>9.9430826591439967</v>
      </c>
      <c r="AF1982" s="1">
        <v>0</v>
      </c>
      <c r="AG1982" s="1" t="str">
        <f>GERAL[[#This Row],[SIGLA]]&amp;GERAL[[#This Row],[CÓD]]</f>
        <v>MASS_BE</v>
      </c>
      <c r="AH1982" s="1">
        <f ca="1">VLOOKUP(GERAL[[#This Row],[REF_NOTA]],BASE_NOTAS[],7,FALSE)</f>
        <v>0</v>
      </c>
      <c r="AI1982" s="31">
        <f ca="1">IF(GERAL[[#This Row],[Nota 2025]]="",0,GERAL[[#This Row],[Nota 2026]]-GERAL[[#This Row],[Nota 2025]])</f>
        <v>0</v>
      </c>
    </row>
    <row r="1983" spans="1:35" ht="17" x14ac:dyDescent="0.35">
      <c r="A1983" s="2" t="s">
        <v>168</v>
      </c>
      <c r="B1983" s="2" t="s">
        <v>195</v>
      </c>
      <c r="C1983" s="2" t="s">
        <v>218</v>
      </c>
      <c r="D1983" s="15" t="s">
        <v>74</v>
      </c>
      <c r="E1983" s="2" t="s">
        <v>143</v>
      </c>
      <c r="F1983" s="2" t="str">
        <f>VLOOKUP(GERAL[[#This Row],[CÓD]],SEALL,6,FALSE)</f>
        <v>S</v>
      </c>
      <c r="G198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8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8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983" s="2" t="str">
        <f>VLOOKUP(GERAL[[#This Row],[CÓD]],SEALL,4,FALSE)</f>
        <v>01, 02, 10</v>
      </c>
      <c r="K1983" s="2" t="str">
        <f>IF(ISERR(FIND("01",GERAL[[#This Row],[ODS]])),"NÃO","SIM")</f>
        <v>SIM</v>
      </c>
      <c r="L1983" s="2" t="str">
        <f>IF(ISERR(FIND("02",GERAL[[#This Row],[ODS]])),"NÃO","SIM")</f>
        <v>SIM</v>
      </c>
      <c r="M1983" s="2" t="str">
        <f>IF(ISERR(FIND("03",GERAL[[#This Row],[ODS]])),"NÃO","SIM")</f>
        <v>NÃO</v>
      </c>
      <c r="N1983" s="2" t="str">
        <f>IF(ISERR(FIND("04",GERAL[[#This Row],[ODS]])),"NÃO","SIM")</f>
        <v>NÃO</v>
      </c>
      <c r="O1983" s="2" t="str">
        <f>IF(ISERR(FIND("05",GERAL[[#This Row],[ODS]])),"NÃO","SIM")</f>
        <v>NÃO</v>
      </c>
      <c r="P1983" s="2" t="str">
        <f>IF(ISERR(FIND("06",GERAL[[#This Row],[ODS]])),"NÃO","SIM")</f>
        <v>NÃO</v>
      </c>
      <c r="Q1983" s="2" t="str">
        <f>IF(ISERR(FIND("07",GERAL[[#This Row],[ODS]])),"NÃO","SIM")</f>
        <v>NÃO</v>
      </c>
      <c r="R1983" s="2" t="str">
        <f>IF(ISERR(FIND("08",GERAL[[#This Row],[ODS]])),"NÃO","SIM")</f>
        <v>NÃO</v>
      </c>
      <c r="S1983" s="2" t="str">
        <f>IF(ISERR(FIND("09",GERAL[[#This Row],[ODS]])),"NÃO","SIM")</f>
        <v>NÃO</v>
      </c>
      <c r="T1983" s="2" t="str">
        <f>IF(ISERR(FIND("10",GERAL[[#This Row],[ODS]])),"NÃO","SIM")</f>
        <v>SIM</v>
      </c>
      <c r="U1983" s="2" t="str">
        <f>IF(ISERR(FIND("11",GERAL[[#This Row],[ODS]])),"NÃO","SIM")</f>
        <v>NÃO</v>
      </c>
      <c r="V1983" s="2" t="str">
        <f>IF(ISERR(FIND("12",GERAL[[#This Row],[ODS]])),"NÃO","SIM")</f>
        <v>NÃO</v>
      </c>
      <c r="W1983" s="2" t="str">
        <f>IF(ISERR(FIND("13",GERAL[[#This Row],[ODS]])),"NÃO","SIM")</f>
        <v>NÃO</v>
      </c>
      <c r="X1983" s="2" t="str">
        <f>IF(ISERR(FIND("14",GERAL[[#This Row],[ODS]])),"NÃO","SIM")</f>
        <v>NÃO</v>
      </c>
      <c r="Y1983" s="2" t="str">
        <f>IF(ISERR(FIND("15",GERAL[[#This Row],[ODS]])),"NÃO","SIM")</f>
        <v>NÃO</v>
      </c>
      <c r="Z1983" s="2" t="str">
        <f>IF(ISERR(FIND("16",GERAL[[#This Row],[ODS]])),"NÃO","SIM")</f>
        <v>NÃO</v>
      </c>
      <c r="AA1983" s="2" t="str">
        <f>IF(ISERR(FIND("17",GERAL[[#This Row],[ODS]])),"NÃO","SIM")</f>
        <v>NÃO</v>
      </c>
      <c r="AB1983" s="1">
        <v>92.760400218978205</v>
      </c>
      <c r="AC1983" s="1">
        <v>91.736995101764606</v>
      </c>
      <c r="AD1983" s="1">
        <v>91.420172016394744</v>
      </c>
      <c r="AE1983" s="1">
        <v>80.827501533592027</v>
      </c>
      <c r="AF1983" s="1">
        <v>91.918334785913615</v>
      </c>
      <c r="AG1983" s="1" t="str">
        <f>GERAL[[#This Row],[SIGLA]]&amp;GERAL[[#This Row],[CÓD]]</f>
        <v>MTSS_BE</v>
      </c>
      <c r="AH1983" s="1">
        <f ca="1">VLOOKUP(GERAL[[#This Row],[REF_NOTA]],BASE_NOTAS[],7,FALSE)</f>
        <v>97.944918175447071</v>
      </c>
      <c r="AI1983" s="31">
        <f ca="1">IF(GERAL[[#This Row],[Nota 2025]]="",0,GERAL[[#This Row],[Nota 2026]]-GERAL[[#This Row],[Nota 2025]])</f>
        <v>6.0265833895334566</v>
      </c>
    </row>
    <row r="1984" spans="1:35" ht="17" x14ac:dyDescent="0.35">
      <c r="A1984" s="2" t="s">
        <v>167</v>
      </c>
      <c r="B1984" s="2" t="s">
        <v>193</v>
      </c>
      <c r="C1984" s="2" t="s">
        <v>218</v>
      </c>
      <c r="D1984" s="15" t="s">
        <v>74</v>
      </c>
      <c r="E1984" s="2" t="s">
        <v>143</v>
      </c>
      <c r="F1984" s="2" t="str">
        <f>VLOOKUP(GERAL[[#This Row],[CÓD]],SEALL,6,FALSE)</f>
        <v>S</v>
      </c>
      <c r="G198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8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8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984" s="2" t="str">
        <f>VLOOKUP(GERAL[[#This Row],[CÓD]],SEALL,4,FALSE)</f>
        <v>01, 02, 10</v>
      </c>
      <c r="K1984" s="2" t="str">
        <f>IF(ISERR(FIND("01",GERAL[[#This Row],[ODS]])),"NÃO","SIM")</f>
        <v>SIM</v>
      </c>
      <c r="L1984" s="2" t="str">
        <f>IF(ISERR(FIND("02",GERAL[[#This Row],[ODS]])),"NÃO","SIM")</f>
        <v>SIM</v>
      </c>
      <c r="M1984" s="2" t="str">
        <f>IF(ISERR(FIND("03",GERAL[[#This Row],[ODS]])),"NÃO","SIM")</f>
        <v>NÃO</v>
      </c>
      <c r="N1984" s="2" t="str">
        <f>IF(ISERR(FIND("04",GERAL[[#This Row],[ODS]])),"NÃO","SIM")</f>
        <v>NÃO</v>
      </c>
      <c r="O1984" s="2" t="str">
        <f>IF(ISERR(FIND("05",GERAL[[#This Row],[ODS]])),"NÃO","SIM")</f>
        <v>NÃO</v>
      </c>
      <c r="P1984" s="2" t="str">
        <f>IF(ISERR(FIND("06",GERAL[[#This Row],[ODS]])),"NÃO","SIM")</f>
        <v>NÃO</v>
      </c>
      <c r="Q1984" s="2" t="str">
        <f>IF(ISERR(FIND("07",GERAL[[#This Row],[ODS]])),"NÃO","SIM")</f>
        <v>NÃO</v>
      </c>
      <c r="R1984" s="2" t="str">
        <f>IF(ISERR(FIND("08",GERAL[[#This Row],[ODS]])),"NÃO","SIM")</f>
        <v>NÃO</v>
      </c>
      <c r="S1984" s="2" t="str">
        <f>IF(ISERR(FIND("09",GERAL[[#This Row],[ODS]])),"NÃO","SIM")</f>
        <v>NÃO</v>
      </c>
      <c r="T1984" s="2" t="str">
        <f>IF(ISERR(FIND("10",GERAL[[#This Row],[ODS]])),"NÃO","SIM")</f>
        <v>SIM</v>
      </c>
      <c r="U1984" s="2" t="str">
        <f>IF(ISERR(FIND("11",GERAL[[#This Row],[ODS]])),"NÃO","SIM")</f>
        <v>NÃO</v>
      </c>
      <c r="V1984" s="2" t="str">
        <f>IF(ISERR(FIND("12",GERAL[[#This Row],[ODS]])),"NÃO","SIM")</f>
        <v>NÃO</v>
      </c>
      <c r="W1984" s="2" t="str">
        <f>IF(ISERR(FIND("13",GERAL[[#This Row],[ODS]])),"NÃO","SIM")</f>
        <v>NÃO</v>
      </c>
      <c r="X1984" s="2" t="str">
        <f>IF(ISERR(FIND("14",GERAL[[#This Row],[ODS]])),"NÃO","SIM")</f>
        <v>NÃO</v>
      </c>
      <c r="Y1984" s="2" t="str">
        <f>IF(ISERR(FIND("15",GERAL[[#This Row],[ODS]])),"NÃO","SIM")</f>
        <v>NÃO</v>
      </c>
      <c r="Z1984" s="2" t="str">
        <f>IF(ISERR(FIND("16",GERAL[[#This Row],[ODS]])),"NÃO","SIM")</f>
        <v>NÃO</v>
      </c>
      <c r="AA1984" s="2" t="str">
        <f>IF(ISERR(FIND("17",GERAL[[#This Row],[ODS]])),"NÃO","SIM")</f>
        <v>NÃO</v>
      </c>
      <c r="AB1984" s="1">
        <v>94.500032816430064</v>
      </c>
      <c r="AC1984" s="1">
        <v>94.415914764049091</v>
      </c>
      <c r="AD1984" s="1">
        <v>91.087162118233891</v>
      </c>
      <c r="AE1984" s="1">
        <v>92.341956443493814</v>
      </c>
      <c r="AF1984" s="1">
        <v>97.85841128218199</v>
      </c>
      <c r="AG1984" s="1" t="str">
        <f>GERAL[[#This Row],[SIGLA]]&amp;GERAL[[#This Row],[CÓD]]</f>
        <v>MSSS_BE</v>
      </c>
      <c r="AH1984" s="1">
        <f ca="1">VLOOKUP(GERAL[[#This Row],[REF_NOTA]],BASE_NOTAS[],7,FALSE)</f>
        <v>90.994995021230537</v>
      </c>
      <c r="AI1984" s="31">
        <f ca="1">IF(GERAL[[#This Row],[Nota 2025]]="",0,GERAL[[#This Row],[Nota 2026]]-GERAL[[#This Row],[Nota 2025]])</f>
        <v>-6.8634162609514533</v>
      </c>
    </row>
    <row r="1985" spans="1:35" ht="17" x14ac:dyDescent="0.35">
      <c r="A1985" s="2" t="s">
        <v>166</v>
      </c>
      <c r="B1985" s="2" t="s">
        <v>192</v>
      </c>
      <c r="C1985" s="2" t="s">
        <v>218</v>
      </c>
      <c r="D1985" s="15" t="s">
        <v>74</v>
      </c>
      <c r="E1985" s="2" t="s">
        <v>143</v>
      </c>
      <c r="F1985" s="2" t="str">
        <f>VLOOKUP(GERAL[[#This Row],[CÓD]],SEALL,6,FALSE)</f>
        <v>S</v>
      </c>
      <c r="G198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8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8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985" s="2" t="str">
        <f>VLOOKUP(GERAL[[#This Row],[CÓD]],SEALL,4,FALSE)</f>
        <v>01, 02, 10</v>
      </c>
      <c r="K1985" s="2" t="str">
        <f>IF(ISERR(FIND("01",GERAL[[#This Row],[ODS]])),"NÃO","SIM")</f>
        <v>SIM</v>
      </c>
      <c r="L1985" s="2" t="str">
        <f>IF(ISERR(FIND("02",GERAL[[#This Row],[ODS]])),"NÃO","SIM")</f>
        <v>SIM</v>
      </c>
      <c r="M1985" s="2" t="str">
        <f>IF(ISERR(FIND("03",GERAL[[#This Row],[ODS]])),"NÃO","SIM")</f>
        <v>NÃO</v>
      </c>
      <c r="N1985" s="2" t="str">
        <f>IF(ISERR(FIND("04",GERAL[[#This Row],[ODS]])),"NÃO","SIM")</f>
        <v>NÃO</v>
      </c>
      <c r="O1985" s="2" t="str">
        <f>IF(ISERR(FIND("05",GERAL[[#This Row],[ODS]])),"NÃO","SIM")</f>
        <v>NÃO</v>
      </c>
      <c r="P1985" s="2" t="str">
        <f>IF(ISERR(FIND("06",GERAL[[#This Row],[ODS]])),"NÃO","SIM")</f>
        <v>NÃO</v>
      </c>
      <c r="Q1985" s="2" t="str">
        <f>IF(ISERR(FIND("07",GERAL[[#This Row],[ODS]])),"NÃO","SIM")</f>
        <v>NÃO</v>
      </c>
      <c r="R1985" s="2" t="str">
        <f>IF(ISERR(FIND("08",GERAL[[#This Row],[ODS]])),"NÃO","SIM")</f>
        <v>NÃO</v>
      </c>
      <c r="S1985" s="2" t="str">
        <f>IF(ISERR(FIND("09",GERAL[[#This Row],[ODS]])),"NÃO","SIM")</f>
        <v>NÃO</v>
      </c>
      <c r="T1985" s="2" t="str">
        <f>IF(ISERR(FIND("10",GERAL[[#This Row],[ODS]])),"NÃO","SIM")</f>
        <v>SIM</v>
      </c>
      <c r="U1985" s="2" t="str">
        <f>IF(ISERR(FIND("11",GERAL[[#This Row],[ODS]])),"NÃO","SIM")</f>
        <v>NÃO</v>
      </c>
      <c r="V1985" s="2" t="str">
        <f>IF(ISERR(FIND("12",GERAL[[#This Row],[ODS]])),"NÃO","SIM")</f>
        <v>NÃO</v>
      </c>
      <c r="W1985" s="2" t="str">
        <f>IF(ISERR(FIND("13",GERAL[[#This Row],[ODS]])),"NÃO","SIM")</f>
        <v>NÃO</v>
      </c>
      <c r="X1985" s="2" t="str">
        <f>IF(ISERR(FIND("14",GERAL[[#This Row],[ODS]])),"NÃO","SIM")</f>
        <v>NÃO</v>
      </c>
      <c r="Y1985" s="2" t="str">
        <f>IF(ISERR(FIND("15",GERAL[[#This Row],[ODS]])),"NÃO","SIM")</f>
        <v>NÃO</v>
      </c>
      <c r="Z1985" s="2" t="str">
        <f>IF(ISERR(FIND("16",GERAL[[#This Row],[ODS]])),"NÃO","SIM")</f>
        <v>NÃO</v>
      </c>
      <c r="AA1985" s="2" t="str">
        <f>IF(ISERR(FIND("17",GERAL[[#This Row],[ODS]])),"NÃO","SIM")</f>
        <v>NÃO</v>
      </c>
      <c r="AB1985" s="1">
        <v>87.708647358931557</v>
      </c>
      <c r="AC1985" s="1">
        <v>87.306404043926875</v>
      </c>
      <c r="AD1985" s="1">
        <v>88.965777357053923</v>
      </c>
      <c r="AE1985" s="1">
        <v>90.352789662299585</v>
      </c>
      <c r="AF1985" s="1">
        <v>88.763623558034723</v>
      </c>
      <c r="AG1985" s="1" t="str">
        <f>GERAL[[#This Row],[SIGLA]]&amp;GERAL[[#This Row],[CÓD]]</f>
        <v>MGSS_BE</v>
      </c>
      <c r="AH1985" s="1">
        <f ca="1">VLOOKUP(GERAL[[#This Row],[REF_NOTA]],BASE_NOTAS[],7,FALSE)</f>
        <v>97.288918727990136</v>
      </c>
      <c r="AI1985" s="31">
        <f ca="1">IF(GERAL[[#This Row],[Nota 2025]]="",0,GERAL[[#This Row],[Nota 2026]]-GERAL[[#This Row],[Nota 2025]])</f>
        <v>8.5252951699554131</v>
      </c>
    </row>
    <row r="1986" spans="1:35" ht="17" x14ac:dyDescent="0.35">
      <c r="A1986" s="2" t="s">
        <v>169</v>
      </c>
      <c r="B1986" s="2" t="s">
        <v>196</v>
      </c>
      <c r="C1986" s="2" t="s">
        <v>218</v>
      </c>
      <c r="D1986" s="15" t="s">
        <v>74</v>
      </c>
      <c r="E1986" s="2" t="s">
        <v>143</v>
      </c>
      <c r="F1986" s="2" t="str">
        <f>VLOOKUP(GERAL[[#This Row],[CÓD]],SEALL,6,FALSE)</f>
        <v>S</v>
      </c>
      <c r="G198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8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8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986" s="2" t="str">
        <f>VLOOKUP(GERAL[[#This Row],[CÓD]],SEALL,4,FALSE)</f>
        <v>01, 02, 10</v>
      </c>
      <c r="K1986" s="2" t="str">
        <f>IF(ISERR(FIND("01",GERAL[[#This Row],[ODS]])),"NÃO","SIM")</f>
        <v>SIM</v>
      </c>
      <c r="L1986" s="2" t="str">
        <f>IF(ISERR(FIND("02",GERAL[[#This Row],[ODS]])),"NÃO","SIM")</f>
        <v>SIM</v>
      </c>
      <c r="M1986" s="2" t="str">
        <f>IF(ISERR(FIND("03",GERAL[[#This Row],[ODS]])),"NÃO","SIM")</f>
        <v>NÃO</v>
      </c>
      <c r="N1986" s="2" t="str">
        <f>IF(ISERR(FIND("04",GERAL[[#This Row],[ODS]])),"NÃO","SIM")</f>
        <v>NÃO</v>
      </c>
      <c r="O1986" s="2" t="str">
        <f>IF(ISERR(FIND("05",GERAL[[#This Row],[ODS]])),"NÃO","SIM")</f>
        <v>NÃO</v>
      </c>
      <c r="P1986" s="2" t="str">
        <f>IF(ISERR(FIND("06",GERAL[[#This Row],[ODS]])),"NÃO","SIM")</f>
        <v>NÃO</v>
      </c>
      <c r="Q1986" s="2" t="str">
        <f>IF(ISERR(FIND("07",GERAL[[#This Row],[ODS]])),"NÃO","SIM")</f>
        <v>NÃO</v>
      </c>
      <c r="R1986" s="2" t="str">
        <f>IF(ISERR(FIND("08",GERAL[[#This Row],[ODS]])),"NÃO","SIM")</f>
        <v>NÃO</v>
      </c>
      <c r="S1986" s="2" t="str">
        <f>IF(ISERR(FIND("09",GERAL[[#This Row],[ODS]])),"NÃO","SIM")</f>
        <v>NÃO</v>
      </c>
      <c r="T1986" s="2" t="str">
        <f>IF(ISERR(FIND("10",GERAL[[#This Row],[ODS]])),"NÃO","SIM")</f>
        <v>SIM</v>
      </c>
      <c r="U1986" s="2" t="str">
        <f>IF(ISERR(FIND("11",GERAL[[#This Row],[ODS]])),"NÃO","SIM")</f>
        <v>NÃO</v>
      </c>
      <c r="V1986" s="2" t="str">
        <f>IF(ISERR(FIND("12",GERAL[[#This Row],[ODS]])),"NÃO","SIM")</f>
        <v>NÃO</v>
      </c>
      <c r="W1986" s="2" t="str">
        <f>IF(ISERR(FIND("13",GERAL[[#This Row],[ODS]])),"NÃO","SIM")</f>
        <v>NÃO</v>
      </c>
      <c r="X1986" s="2" t="str">
        <f>IF(ISERR(FIND("14",GERAL[[#This Row],[ODS]])),"NÃO","SIM")</f>
        <v>NÃO</v>
      </c>
      <c r="Y1986" s="2" t="str">
        <f>IF(ISERR(FIND("15",GERAL[[#This Row],[ODS]])),"NÃO","SIM")</f>
        <v>NÃO</v>
      </c>
      <c r="Z1986" s="2" t="str">
        <f>IF(ISERR(FIND("16",GERAL[[#This Row],[ODS]])),"NÃO","SIM")</f>
        <v>NÃO</v>
      </c>
      <c r="AA1986" s="2" t="str">
        <f>IF(ISERR(FIND("17",GERAL[[#This Row],[ODS]])),"NÃO","SIM")</f>
        <v>NÃO</v>
      </c>
      <c r="AB1986" s="1">
        <v>64.295049991569797</v>
      </c>
      <c r="AC1986" s="1">
        <v>61.592593100231461</v>
      </c>
      <c r="AD1986" s="1">
        <v>38.678493301376683</v>
      </c>
      <c r="AE1986" s="1">
        <v>74.136345078270836</v>
      </c>
      <c r="AF1986" s="1">
        <v>60.940063261315949</v>
      </c>
      <c r="AG1986" s="1" t="str">
        <f>GERAL[[#This Row],[SIGLA]]&amp;GERAL[[#This Row],[CÓD]]</f>
        <v>PASS_BE</v>
      </c>
      <c r="AH1986" s="1">
        <f ca="1">VLOOKUP(GERAL[[#This Row],[REF_NOTA]],BASE_NOTAS[],7,FALSE)</f>
        <v>64.331718388210305</v>
      </c>
      <c r="AI1986" s="31">
        <f ca="1">IF(GERAL[[#This Row],[Nota 2025]]="",0,GERAL[[#This Row],[Nota 2026]]-GERAL[[#This Row],[Nota 2025]])</f>
        <v>3.3916551268943564</v>
      </c>
    </row>
    <row r="1987" spans="1:35" ht="17" x14ac:dyDescent="0.35">
      <c r="A1987" s="2" t="s">
        <v>170</v>
      </c>
      <c r="B1987" s="2" t="s">
        <v>197</v>
      </c>
      <c r="C1987" s="2" t="s">
        <v>218</v>
      </c>
      <c r="D1987" s="15" t="s">
        <v>74</v>
      </c>
      <c r="E1987" s="2" t="s">
        <v>143</v>
      </c>
      <c r="F1987" s="2" t="str">
        <f>VLOOKUP(GERAL[[#This Row],[CÓD]],SEALL,6,FALSE)</f>
        <v>S</v>
      </c>
      <c r="G198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8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8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987" s="2" t="str">
        <f>VLOOKUP(GERAL[[#This Row],[CÓD]],SEALL,4,FALSE)</f>
        <v>01, 02, 10</v>
      </c>
      <c r="K1987" s="2" t="str">
        <f>IF(ISERR(FIND("01",GERAL[[#This Row],[ODS]])),"NÃO","SIM")</f>
        <v>SIM</v>
      </c>
      <c r="L1987" s="2" t="str">
        <f>IF(ISERR(FIND("02",GERAL[[#This Row],[ODS]])),"NÃO","SIM")</f>
        <v>SIM</v>
      </c>
      <c r="M1987" s="2" t="str">
        <f>IF(ISERR(FIND("03",GERAL[[#This Row],[ODS]])),"NÃO","SIM")</f>
        <v>NÃO</v>
      </c>
      <c r="N1987" s="2" t="str">
        <f>IF(ISERR(FIND("04",GERAL[[#This Row],[ODS]])),"NÃO","SIM")</f>
        <v>NÃO</v>
      </c>
      <c r="O1987" s="2" t="str">
        <f>IF(ISERR(FIND("05",GERAL[[#This Row],[ODS]])),"NÃO","SIM")</f>
        <v>NÃO</v>
      </c>
      <c r="P1987" s="2" t="str">
        <f>IF(ISERR(FIND("06",GERAL[[#This Row],[ODS]])),"NÃO","SIM")</f>
        <v>NÃO</v>
      </c>
      <c r="Q1987" s="2" t="str">
        <f>IF(ISERR(FIND("07",GERAL[[#This Row],[ODS]])),"NÃO","SIM")</f>
        <v>NÃO</v>
      </c>
      <c r="R1987" s="2" t="str">
        <f>IF(ISERR(FIND("08",GERAL[[#This Row],[ODS]])),"NÃO","SIM")</f>
        <v>NÃO</v>
      </c>
      <c r="S1987" s="2" t="str">
        <f>IF(ISERR(FIND("09",GERAL[[#This Row],[ODS]])),"NÃO","SIM")</f>
        <v>NÃO</v>
      </c>
      <c r="T1987" s="2" t="str">
        <f>IF(ISERR(FIND("10",GERAL[[#This Row],[ODS]])),"NÃO","SIM")</f>
        <v>SIM</v>
      </c>
      <c r="U1987" s="2" t="str">
        <f>IF(ISERR(FIND("11",GERAL[[#This Row],[ODS]])),"NÃO","SIM")</f>
        <v>NÃO</v>
      </c>
      <c r="V1987" s="2" t="str">
        <f>IF(ISERR(FIND("12",GERAL[[#This Row],[ODS]])),"NÃO","SIM")</f>
        <v>NÃO</v>
      </c>
      <c r="W1987" s="2" t="str">
        <f>IF(ISERR(FIND("13",GERAL[[#This Row],[ODS]])),"NÃO","SIM")</f>
        <v>NÃO</v>
      </c>
      <c r="X1987" s="2" t="str">
        <f>IF(ISERR(FIND("14",GERAL[[#This Row],[ODS]])),"NÃO","SIM")</f>
        <v>NÃO</v>
      </c>
      <c r="Y1987" s="2" t="str">
        <f>IF(ISERR(FIND("15",GERAL[[#This Row],[ODS]])),"NÃO","SIM")</f>
        <v>NÃO</v>
      </c>
      <c r="Z1987" s="2" t="str">
        <f>IF(ISERR(FIND("16",GERAL[[#This Row],[ODS]])),"NÃO","SIM")</f>
        <v>NÃO</v>
      </c>
      <c r="AA1987" s="2" t="str">
        <f>IF(ISERR(FIND("17",GERAL[[#This Row],[ODS]])),"NÃO","SIM")</f>
        <v>NÃO</v>
      </c>
      <c r="AB1987" s="1">
        <v>46.877835165231282</v>
      </c>
      <c r="AC1987" s="1">
        <v>42.387301549807113</v>
      </c>
      <c r="AD1987" s="1">
        <v>28.07491322610457</v>
      </c>
      <c r="AE1987" s="1">
        <v>43.662189913282525</v>
      </c>
      <c r="AF1987" s="1">
        <v>62.090625613247056</v>
      </c>
      <c r="AG1987" s="1" t="str">
        <f>GERAL[[#This Row],[SIGLA]]&amp;GERAL[[#This Row],[CÓD]]</f>
        <v>PBSS_BE</v>
      </c>
      <c r="AH1987" s="1">
        <f ca="1">VLOOKUP(GERAL[[#This Row],[REF_NOTA]],BASE_NOTAS[],7,FALSE)</f>
        <v>55.848409406898206</v>
      </c>
      <c r="AI1987" s="31">
        <f ca="1">IF(GERAL[[#This Row],[Nota 2025]]="",0,GERAL[[#This Row],[Nota 2026]]-GERAL[[#This Row],[Nota 2025]])</f>
        <v>-6.24221620634885</v>
      </c>
    </row>
    <row r="1988" spans="1:35" ht="17" x14ac:dyDescent="0.35">
      <c r="A1988" s="2" t="s">
        <v>173</v>
      </c>
      <c r="B1988" s="2" t="s">
        <v>200</v>
      </c>
      <c r="C1988" s="2" t="s">
        <v>218</v>
      </c>
      <c r="D1988" s="15" t="s">
        <v>74</v>
      </c>
      <c r="E1988" s="2" t="s">
        <v>143</v>
      </c>
      <c r="F1988" s="2" t="str">
        <f>VLOOKUP(GERAL[[#This Row],[CÓD]],SEALL,6,FALSE)</f>
        <v>S</v>
      </c>
      <c r="G198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8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8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988" s="2" t="str">
        <f>VLOOKUP(GERAL[[#This Row],[CÓD]],SEALL,4,FALSE)</f>
        <v>01, 02, 10</v>
      </c>
      <c r="K1988" s="2" t="str">
        <f>IF(ISERR(FIND("01",GERAL[[#This Row],[ODS]])),"NÃO","SIM")</f>
        <v>SIM</v>
      </c>
      <c r="L1988" s="2" t="str">
        <f>IF(ISERR(FIND("02",GERAL[[#This Row],[ODS]])),"NÃO","SIM")</f>
        <v>SIM</v>
      </c>
      <c r="M1988" s="2" t="str">
        <f>IF(ISERR(FIND("03",GERAL[[#This Row],[ODS]])),"NÃO","SIM")</f>
        <v>NÃO</v>
      </c>
      <c r="N1988" s="2" t="str">
        <f>IF(ISERR(FIND("04",GERAL[[#This Row],[ODS]])),"NÃO","SIM")</f>
        <v>NÃO</v>
      </c>
      <c r="O1988" s="2" t="str">
        <f>IF(ISERR(FIND("05",GERAL[[#This Row],[ODS]])),"NÃO","SIM")</f>
        <v>NÃO</v>
      </c>
      <c r="P1988" s="2" t="str">
        <f>IF(ISERR(FIND("06",GERAL[[#This Row],[ODS]])),"NÃO","SIM")</f>
        <v>NÃO</v>
      </c>
      <c r="Q1988" s="2" t="str">
        <f>IF(ISERR(FIND("07",GERAL[[#This Row],[ODS]])),"NÃO","SIM")</f>
        <v>NÃO</v>
      </c>
      <c r="R1988" s="2" t="str">
        <f>IF(ISERR(FIND("08",GERAL[[#This Row],[ODS]])),"NÃO","SIM")</f>
        <v>NÃO</v>
      </c>
      <c r="S1988" s="2" t="str">
        <f>IF(ISERR(FIND("09",GERAL[[#This Row],[ODS]])),"NÃO","SIM")</f>
        <v>NÃO</v>
      </c>
      <c r="T1988" s="2" t="str">
        <f>IF(ISERR(FIND("10",GERAL[[#This Row],[ODS]])),"NÃO","SIM")</f>
        <v>SIM</v>
      </c>
      <c r="U1988" s="2" t="str">
        <f>IF(ISERR(FIND("11",GERAL[[#This Row],[ODS]])),"NÃO","SIM")</f>
        <v>NÃO</v>
      </c>
      <c r="V1988" s="2" t="str">
        <f>IF(ISERR(FIND("12",GERAL[[#This Row],[ODS]])),"NÃO","SIM")</f>
        <v>NÃO</v>
      </c>
      <c r="W1988" s="2" t="str">
        <f>IF(ISERR(FIND("13",GERAL[[#This Row],[ODS]])),"NÃO","SIM")</f>
        <v>NÃO</v>
      </c>
      <c r="X1988" s="2" t="str">
        <f>IF(ISERR(FIND("14",GERAL[[#This Row],[ODS]])),"NÃO","SIM")</f>
        <v>NÃO</v>
      </c>
      <c r="Y1988" s="2" t="str">
        <f>IF(ISERR(FIND("15",GERAL[[#This Row],[ODS]])),"NÃO","SIM")</f>
        <v>NÃO</v>
      </c>
      <c r="Z1988" s="2" t="str">
        <f>IF(ISERR(FIND("16",GERAL[[#This Row],[ODS]])),"NÃO","SIM")</f>
        <v>NÃO</v>
      </c>
      <c r="AA1988" s="2" t="str">
        <f>IF(ISERR(FIND("17",GERAL[[#This Row],[ODS]])),"NÃO","SIM")</f>
        <v>NÃO</v>
      </c>
      <c r="AB1988" s="1">
        <v>90.02508716080483</v>
      </c>
      <c r="AC1988" s="1">
        <v>90.664228075940812</v>
      </c>
      <c r="AD1988" s="1">
        <v>91.5580372227288</v>
      </c>
      <c r="AE1988" s="1">
        <v>86.968212909278364</v>
      </c>
      <c r="AF1988" s="1">
        <v>91.826344993959566</v>
      </c>
      <c r="AG1988" s="1" t="str">
        <f>GERAL[[#This Row],[SIGLA]]&amp;GERAL[[#This Row],[CÓD]]</f>
        <v>PRSS_BE</v>
      </c>
      <c r="AH1988" s="1">
        <f ca="1">VLOOKUP(GERAL[[#This Row],[REF_NOTA]],BASE_NOTAS[],7,FALSE)</f>
        <v>96.821020092430985</v>
      </c>
      <c r="AI1988" s="31">
        <f ca="1">IF(GERAL[[#This Row],[Nota 2025]]="",0,GERAL[[#This Row],[Nota 2026]]-GERAL[[#This Row],[Nota 2025]])</f>
        <v>4.9946750984714186</v>
      </c>
    </row>
    <row r="1989" spans="1:35" ht="17" x14ac:dyDescent="0.35">
      <c r="A1989" s="2" t="s">
        <v>171</v>
      </c>
      <c r="B1989" s="2" t="s">
        <v>198</v>
      </c>
      <c r="C1989" s="2" t="s">
        <v>218</v>
      </c>
      <c r="D1989" s="15" t="s">
        <v>74</v>
      </c>
      <c r="E1989" s="2" t="s">
        <v>143</v>
      </c>
      <c r="F1989" s="2" t="str">
        <f>VLOOKUP(GERAL[[#This Row],[CÓD]],SEALL,6,FALSE)</f>
        <v>S</v>
      </c>
      <c r="G198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8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8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989" s="2" t="str">
        <f>VLOOKUP(GERAL[[#This Row],[CÓD]],SEALL,4,FALSE)</f>
        <v>01, 02, 10</v>
      </c>
      <c r="K1989" s="2" t="str">
        <f>IF(ISERR(FIND("01",GERAL[[#This Row],[ODS]])),"NÃO","SIM")</f>
        <v>SIM</v>
      </c>
      <c r="L1989" s="2" t="str">
        <f>IF(ISERR(FIND("02",GERAL[[#This Row],[ODS]])),"NÃO","SIM")</f>
        <v>SIM</v>
      </c>
      <c r="M1989" s="2" t="str">
        <f>IF(ISERR(FIND("03",GERAL[[#This Row],[ODS]])),"NÃO","SIM")</f>
        <v>NÃO</v>
      </c>
      <c r="N1989" s="2" t="str">
        <f>IF(ISERR(FIND("04",GERAL[[#This Row],[ODS]])),"NÃO","SIM")</f>
        <v>NÃO</v>
      </c>
      <c r="O1989" s="2" t="str">
        <f>IF(ISERR(FIND("05",GERAL[[#This Row],[ODS]])),"NÃO","SIM")</f>
        <v>NÃO</v>
      </c>
      <c r="P1989" s="2" t="str">
        <f>IF(ISERR(FIND("06",GERAL[[#This Row],[ODS]])),"NÃO","SIM")</f>
        <v>NÃO</v>
      </c>
      <c r="Q1989" s="2" t="str">
        <f>IF(ISERR(FIND("07",GERAL[[#This Row],[ODS]])),"NÃO","SIM")</f>
        <v>NÃO</v>
      </c>
      <c r="R1989" s="2" t="str">
        <f>IF(ISERR(FIND("08",GERAL[[#This Row],[ODS]])),"NÃO","SIM")</f>
        <v>NÃO</v>
      </c>
      <c r="S1989" s="2" t="str">
        <f>IF(ISERR(FIND("09",GERAL[[#This Row],[ODS]])),"NÃO","SIM")</f>
        <v>NÃO</v>
      </c>
      <c r="T1989" s="2" t="str">
        <f>IF(ISERR(FIND("10",GERAL[[#This Row],[ODS]])),"NÃO","SIM")</f>
        <v>SIM</v>
      </c>
      <c r="U1989" s="2" t="str">
        <f>IF(ISERR(FIND("11",GERAL[[#This Row],[ODS]])),"NÃO","SIM")</f>
        <v>NÃO</v>
      </c>
      <c r="V1989" s="2" t="str">
        <f>IF(ISERR(FIND("12",GERAL[[#This Row],[ODS]])),"NÃO","SIM")</f>
        <v>NÃO</v>
      </c>
      <c r="W1989" s="2" t="str">
        <f>IF(ISERR(FIND("13",GERAL[[#This Row],[ODS]])),"NÃO","SIM")</f>
        <v>NÃO</v>
      </c>
      <c r="X1989" s="2" t="str">
        <f>IF(ISERR(FIND("14",GERAL[[#This Row],[ODS]])),"NÃO","SIM")</f>
        <v>NÃO</v>
      </c>
      <c r="Y1989" s="2" t="str">
        <f>IF(ISERR(FIND("15",GERAL[[#This Row],[ODS]])),"NÃO","SIM")</f>
        <v>NÃO</v>
      </c>
      <c r="Z1989" s="2" t="str">
        <f>IF(ISERR(FIND("16",GERAL[[#This Row],[ODS]])),"NÃO","SIM")</f>
        <v>NÃO</v>
      </c>
      <c r="AA1989" s="2" t="str">
        <f>IF(ISERR(FIND("17",GERAL[[#This Row],[ODS]])),"NÃO","SIM")</f>
        <v>NÃO</v>
      </c>
      <c r="AB1989" s="1">
        <v>45.089717799376331</v>
      </c>
      <c r="AC1989" s="1">
        <v>22.132394596307904</v>
      </c>
      <c r="AD1989" s="1">
        <v>26.00538915630753</v>
      </c>
      <c r="AE1989" s="1">
        <v>16.410885253470781</v>
      </c>
      <c r="AF1989" s="1">
        <v>41.266729841682825</v>
      </c>
      <c r="AG1989" s="1" t="str">
        <f>GERAL[[#This Row],[SIGLA]]&amp;GERAL[[#This Row],[CÓD]]</f>
        <v>PESS_BE</v>
      </c>
      <c r="AH1989" s="1">
        <f ca="1">VLOOKUP(GERAL[[#This Row],[REF_NOTA]],BASE_NOTAS[],7,FALSE)</f>
        <v>32.949875420872203</v>
      </c>
      <c r="AI1989" s="31">
        <f ca="1">IF(GERAL[[#This Row],[Nota 2025]]="",0,GERAL[[#This Row],[Nota 2026]]-GERAL[[#This Row],[Nota 2025]])</f>
        <v>-8.3168544208106212</v>
      </c>
    </row>
    <row r="1990" spans="1:35" ht="17" x14ac:dyDescent="0.35">
      <c r="A1990" s="2" t="s">
        <v>172</v>
      </c>
      <c r="B1990" s="2" t="s">
        <v>199</v>
      </c>
      <c r="C1990" s="2" t="s">
        <v>218</v>
      </c>
      <c r="D1990" s="15" t="s">
        <v>74</v>
      </c>
      <c r="E1990" s="2" t="s">
        <v>143</v>
      </c>
      <c r="F1990" s="2" t="str">
        <f>VLOOKUP(GERAL[[#This Row],[CÓD]],SEALL,6,FALSE)</f>
        <v>S</v>
      </c>
      <c r="G199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9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9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990" s="2" t="str">
        <f>VLOOKUP(GERAL[[#This Row],[CÓD]],SEALL,4,FALSE)</f>
        <v>01, 02, 10</v>
      </c>
      <c r="K1990" s="2" t="str">
        <f>IF(ISERR(FIND("01",GERAL[[#This Row],[ODS]])),"NÃO","SIM")</f>
        <v>SIM</v>
      </c>
      <c r="L1990" s="2" t="str">
        <f>IF(ISERR(FIND("02",GERAL[[#This Row],[ODS]])),"NÃO","SIM")</f>
        <v>SIM</v>
      </c>
      <c r="M1990" s="2" t="str">
        <f>IF(ISERR(FIND("03",GERAL[[#This Row],[ODS]])),"NÃO","SIM")</f>
        <v>NÃO</v>
      </c>
      <c r="N1990" s="2" t="str">
        <f>IF(ISERR(FIND("04",GERAL[[#This Row],[ODS]])),"NÃO","SIM")</f>
        <v>NÃO</v>
      </c>
      <c r="O1990" s="2" t="str">
        <f>IF(ISERR(FIND("05",GERAL[[#This Row],[ODS]])),"NÃO","SIM")</f>
        <v>NÃO</v>
      </c>
      <c r="P1990" s="2" t="str">
        <f>IF(ISERR(FIND("06",GERAL[[#This Row],[ODS]])),"NÃO","SIM")</f>
        <v>NÃO</v>
      </c>
      <c r="Q1990" s="2" t="str">
        <f>IF(ISERR(FIND("07",GERAL[[#This Row],[ODS]])),"NÃO","SIM")</f>
        <v>NÃO</v>
      </c>
      <c r="R1990" s="2" t="str">
        <f>IF(ISERR(FIND("08",GERAL[[#This Row],[ODS]])),"NÃO","SIM")</f>
        <v>NÃO</v>
      </c>
      <c r="S1990" s="2" t="str">
        <f>IF(ISERR(FIND("09",GERAL[[#This Row],[ODS]])),"NÃO","SIM")</f>
        <v>NÃO</v>
      </c>
      <c r="T1990" s="2" t="str">
        <f>IF(ISERR(FIND("10",GERAL[[#This Row],[ODS]])),"NÃO","SIM")</f>
        <v>SIM</v>
      </c>
      <c r="U1990" s="2" t="str">
        <f>IF(ISERR(FIND("11",GERAL[[#This Row],[ODS]])),"NÃO","SIM")</f>
        <v>NÃO</v>
      </c>
      <c r="V1990" s="2" t="str">
        <f>IF(ISERR(FIND("12",GERAL[[#This Row],[ODS]])),"NÃO","SIM")</f>
        <v>NÃO</v>
      </c>
      <c r="W1990" s="2" t="str">
        <f>IF(ISERR(FIND("13",GERAL[[#This Row],[ODS]])),"NÃO","SIM")</f>
        <v>NÃO</v>
      </c>
      <c r="X1990" s="2" t="str">
        <f>IF(ISERR(FIND("14",GERAL[[#This Row],[ODS]])),"NÃO","SIM")</f>
        <v>NÃO</v>
      </c>
      <c r="Y1990" s="2" t="str">
        <f>IF(ISERR(FIND("15",GERAL[[#This Row],[ODS]])),"NÃO","SIM")</f>
        <v>NÃO</v>
      </c>
      <c r="Z1990" s="2" t="str">
        <f>IF(ISERR(FIND("16",GERAL[[#This Row],[ODS]])),"NÃO","SIM")</f>
        <v>NÃO</v>
      </c>
      <c r="AA1990" s="2" t="str">
        <f>IF(ISERR(FIND("17",GERAL[[#This Row],[ODS]])),"NÃO","SIM")</f>
        <v>NÃO</v>
      </c>
      <c r="AB1990" s="1">
        <v>48.682175576709753</v>
      </c>
      <c r="AC1990" s="1">
        <v>62.521052858862284</v>
      </c>
      <c r="AD1990" s="1">
        <v>32.23538521675593</v>
      </c>
      <c r="AE1990" s="1">
        <v>58.249923853025173</v>
      </c>
      <c r="AF1990" s="1">
        <v>75.270784626009842</v>
      </c>
      <c r="AG1990" s="1" t="str">
        <f>GERAL[[#This Row],[SIGLA]]&amp;GERAL[[#This Row],[CÓD]]</f>
        <v>PISS_BE</v>
      </c>
      <c r="AH1990" s="1">
        <f ca="1">VLOOKUP(GERAL[[#This Row],[REF_NOTA]],BASE_NOTAS[],7,FALSE)</f>
        <v>73.804735933842409</v>
      </c>
      <c r="AI1990" s="31">
        <f ca="1">IF(GERAL[[#This Row],[Nota 2025]]="",0,GERAL[[#This Row],[Nota 2026]]-GERAL[[#This Row],[Nota 2025]])</f>
        <v>-1.4660486921674334</v>
      </c>
    </row>
    <row r="1991" spans="1:35" ht="17" x14ac:dyDescent="0.35">
      <c r="A1991" s="2" t="s">
        <v>174</v>
      </c>
      <c r="B1991" s="2" t="s">
        <v>201</v>
      </c>
      <c r="C1991" s="2" t="s">
        <v>218</v>
      </c>
      <c r="D1991" s="15" t="s">
        <v>74</v>
      </c>
      <c r="E1991" s="2" t="s">
        <v>143</v>
      </c>
      <c r="F1991" s="2" t="str">
        <f>VLOOKUP(GERAL[[#This Row],[CÓD]],SEALL,6,FALSE)</f>
        <v>S</v>
      </c>
      <c r="G199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9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9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991" s="2" t="str">
        <f>VLOOKUP(GERAL[[#This Row],[CÓD]],SEALL,4,FALSE)</f>
        <v>01, 02, 10</v>
      </c>
      <c r="K1991" s="2" t="str">
        <f>IF(ISERR(FIND("01",GERAL[[#This Row],[ODS]])),"NÃO","SIM")</f>
        <v>SIM</v>
      </c>
      <c r="L1991" s="2" t="str">
        <f>IF(ISERR(FIND("02",GERAL[[#This Row],[ODS]])),"NÃO","SIM")</f>
        <v>SIM</v>
      </c>
      <c r="M1991" s="2" t="str">
        <f>IF(ISERR(FIND("03",GERAL[[#This Row],[ODS]])),"NÃO","SIM")</f>
        <v>NÃO</v>
      </c>
      <c r="N1991" s="2" t="str">
        <f>IF(ISERR(FIND("04",GERAL[[#This Row],[ODS]])),"NÃO","SIM")</f>
        <v>NÃO</v>
      </c>
      <c r="O1991" s="2" t="str">
        <f>IF(ISERR(FIND("05",GERAL[[#This Row],[ODS]])),"NÃO","SIM")</f>
        <v>NÃO</v>
      </c>
      <c r="P1991" s="2" t="str">
        <f>IF(ISERR(FIND("06",GERAL[[#This Row],[ODS]])),"NÃO","SIM")</f>
        <v>NÃO</v>
      </c>
      <c r="Q1991" s="2" t="str">
        <f>IF(ISERR(FIND("07",GERAL[[#This Row],[ODS]])),"NÃO","SIM")</f>
        <v>NÃO</v>
      </c>
      <c r="R1991" s="2" t="str">
        <f>IF(ISERR(FIND("08",GERAL[[#This Row],[ODS]])),"NÃO","SIM")</f>
        <v>NÃO</v>
      </c>
      <c r="S1991" s="2" t="str">
        <f>IF(ISERR(FIND("09",GERAL[[#This Row],[ODS]])),"NÃO","SIM")</f>
        <v>NÃO</v>
      </c>
      <c r="T1991" s="2" t="str">
        <f>IF(ISERR(FIND("10",GERAL[[#This Row],[ODS]])),"NÃO","SIM")</f>
        <v>SIM</v>
      </c>
      <c r="U1991" s="2" t="str">
        <f>IF(ISERR(FIND("11",GERAL[[#This Row],[ODS]])),"NÃO","SIM")</f>
        <v>NÃO</v>
      </c>
      <c r="V1991" s="2" t="str">
        <f>IF(ISERR(FIND("12",GERAL[[#This Row],[ODS]])),"NÃO","SIM")</f>
        <v>NÃO</v>
      </c>
      <c r="W1991" s="2" t="str">
        <f>IF(ISERR(FIND("13",GERAL[[#This Row],[ODS]])),"NÃO","SIM")</f>
        <v>NÃO</v>
      </c>
      <c r="X1991" s="2" t="str">
        <f>IF(ISERR(FIND("14",GERAL[[#This Row],[ODS]])),"NÃO","SIM")</f>
        <v>NÃO</v>
      </c>
      <c r="Y1991" s="2" t="str">
        <f>IF(ISERR(FIND("15",GERAL[[#This Row],[ODS]])),"NÃO","SIM")</f>
        <v>NÃO</v>
      </c>
      <c r="Z1991" s="2" t="str">
        <f>IF(ISERR(FIND("16",GERAL[[#This Row],[ODS]])),"NÃO","SIM")</f>
        <v>NÃO</v>
      </c>
      <c r="AA1991" s="2" t="str">
        <f>IF(ISERR(FIND("17",GERAL[[#This Row],[ODS]])),"NÃO","SIM")</f>
        <v>NÃO</v>
      </c>
      <c r="AB1991" s="1">
        <v>81.936552272102603</v>
      </c>
      <c r="AC1991" s="1">
        <v>62.084716985426091</v>
      </c>
      <c r="AD1991" s="1">
        <v>74.223788109647586</v>
      </c>
      <c r="AE1991" s="1">
        <v>69.832538065449313</v>
      </c>
      <c r="AF1991" s="1">
        <v>77.900866922176931</v>
      </c>
      <c r="AG1991" s="1" t="str">
        <f>GERAL[[#This Row],[SIGLA]]&amp;GERAL[[#This Row],[CÓD]]</f>
        <v>RJSS_BE</v>
      </c>
      <c r="AH1991" s="1">
        <f ca="1">VLOOKUP(GERAL[[#This Row],[REF_NOTA]],BASE_NOTAS[],7,FALSE)</f>
        <v>74.711456804039159</v>
      </c>
      <c r="AI1991" s="31">
        <f ca="1">IF(GERAL[[#This Row],[Nota 2025]]="",0,GERAL[[#This Row],[Nota 2026]]-GERAL[[#This Row],[Nota 2025]])</f>
        <v>-3.1894101181377721</v>
      </c>
    </row>
    <row r="1992" spans="1:35" ht="17" x14ac:dyDescent="0.35">
      <c r="A1992" s="2" t="s">
        <v>175</v>
      </c>
      <c r="B1992" s="2" t="s">
        <v>202</v>
      </c>
      <c r="C1992" s="2" t="s">
        <v>218</v>
      </c>
      <c r="D1992" s="15" t="s">
        <v>74</v>
      </c>
      <c r="E1992" s="2" t="s">
        <v>143</v>
      </c>
      <c r="F1992" s="2" t="str">
        <f>VLOOKUP(GERAL[[#This Row],[CÓD]],SEALL,6,FALSE)</f>
        <v>S</v>
      </c>
      <c r="G199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9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9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992" s="2" t="str">
        <f>VLOOKUP(GERAL[[#This Row],[CÓD]],SEALL,4,FALSE)</f>
        <v>01, 02, 10</v>
      </c>
      <c r="K1992" s="2" t="str">
        <f>IF(ISERR(FIND("01",GERAL[[#This Row],[ODS]])),"NÃO","SIM")</f>
        <v>SIM</v>
      </c>
      <c r="L1992" s="2" t="str">
        <f>IF(ISERR(FIND("02",GERAL[[#This Row],[ODS]])),"NÃO","SIM")</f>
        <v>SIM</v>
      </c>
      <c r="M1992" s="2" t="str">
        <f>IF(ISERR(FIND("03",GERAL[[#This Row],[ODS]])),"NÃO","SIM")</f>
        <v>NÃO</v>
      </c>
      <c r="N1992" s="2" t="str">
        <f>IF(ISERR(FIND("04",GERAL[[#This Row],[ODS]])),"NÃO","SIM")</f>
        <v>NÃO</v>
      </c>
      <c r="O1992" s="2" t="str">
        <f>IF(ISERR(FIND("05",GERAL[[#This Row],[ODS]])),"NÃO","SIM")</f>
        <v>NÃO</v>
      </c>
      <c r="P1992" s="2" t="str">
        <f>IF(ISERR(FIND("06",GERAL[[#This Row],[ODS]])),"NÃO","SIM")</f>
        <v>NÃO</v>
      </c>
      <c r="Q1992" s="2" t="str">
        <f>IF(ISERR(FIND("07",GERAL[[#This Row],[ODS]])),"NÃO","SIM")</f>
        <v>NÃO</v>
      </c>
      <c r="R1992" s="2" t="str">
        <f>IF(ISERR(FIND("08",GERAL[[#This Row],[ODS]])),"NÃO","SIM")</f>
        <v>NÃO</v>
      </c>
      <c r="S1992" s="2" t="str">
        <f>IF(ISERR(FIND("09",GERAL[[#This Row],[ODS]])),"NÃO","SIM")</f>
        <v>NÃO</v>
      </c>
      <c r="T1992" s="2" t="str">
        <f>IF(ISERR(FIND("10",GERAL[[#This Row],[ODS]])),"NÃO","SIM")</f>
        <v>SIM</v>
      </c>
      <c r="U1992" s="2" t="str">
        <f>IF(ISERR(FIND("11",GERAL[[#This Row],[ODS]])),"NÃO","SIM")</f>
        <v>NÃO</v>
      </c>
      <c r="V1992" s="2" t="str">
        <f>IF(ISERR(FIND("12",GERAL[[#This Row],[ODS]])),"NÃO","SIM")</f>
        <v>NÃO</v>
      </c>
      <c r="W1992" s="2" t="str">
        <f>IF(ISERR(FIND("13",GERAL[[#This Row],[ODS]])),"NÃO","SIM")</f>
        <v>NÃO</v>
      </c>
      <c r="X1992" s="2" t="str">
        <f>IF(ISERR(FIND("14",GERAL[[#This Row],[ODS]])),"NÃO","SIM")</f>
        <v>NÃO</v>
      </c>
      <c r="Y1992" s="2" t="str">
        <f>IF(ISERR(FIND("15",GERAL[[#This Row],[ODS]])),"NÃO","SIM")</f>
        <v>NÃO</v>
      </c>
      <c r="Z1992" s="2" t="str">
        <f>IF(ISERR(FIND("16",GERAL[[#This Row],[ODS]])),"NÃO","SIM")</f>
        <v>NÃO</v>
      </c>
      <c r="AA1992" s="2" t="str">
        <f>IF(ISERR(FIND("17",GERAL[[#This Row],[ODS]])),"NÃO","SIM")</f>
        <v>NÃO</v>
      </c>
      <c r="AB1992" s="1">
        <v>60.16945407388296</v>
      </c>
      <c r="AC1992" s="1">
        <v>65.459487467546154</v>
      </c>
      <c r="AD1992" s="1">
        <v>42.941858167125325</v>
      </c>
      <c r="AE1992" s="1">
        <v>56.232090341742172</v>
      </c>
      <c r="AF1992" s="1">
        <v>57.910433367752724</v>
      </c>
      <c r="AG1992" s="1" t="str">
        <f>GERAL[[#This Row],[SIGLA]]&amp;GERAL[[#This Row],[CÓD]]</f>
        <v>RNSS_BE</v>
      </c>
      <c r="AH1992" s="1">
        <f ca="1">VLOOKUP(GERAL[[#This Row],[REF_NOTA]],BASE_NOTAS[],7,FALSE)</f>
        <v>56.357254810654865</v>
      </c>
      <c r="AI1992" s="31">
        <f ca="1">IF(GERAL[[#This Row],[Nota 2025]]="",0,GERAL[[#This Row],[Nota 2026]]-GERAL[[#This Row],[Nota 2025]])</f>
        <v>-1.5531785570978585</v>
      </c>
    </row>
    <row r="1993" spans="1:35" ht="17" x14ac:dyDescent="0.35">
      <c r="A1993" s="2" t="s">
        <v>178</v>
      </c>
      <c r="B1993" s="2" t="s">
        <v>205</v>
      </c>
      <c r="C1993" s="2" t="s">
        <v>218</v>
      </c>
      <c r="D1993" s="15" t="s">
        <v>74</v>
      </c>
      <c r="E1993" s="2" t="s">
        <v>143</v>
      </c>
      <c r="F1993" s="2" t="str">
        <f>VLOOKUP(GERAL[[#This Row],[CÓD]],SEALL,6,FALSE)</f>
        <v>S</v>
      </c>
      <c r="G199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9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9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993" s="2" t="str">
        <f>VLOOKUP(GERAL[[#This Row],[CÓD]],SEALL,4,FALSE)</f>
        <v>01, 02, 10</v>
      </c>
      <c r="K1993" s="2" t="str">
        <f>IF(ISERR(FIND("01",GERAL[[#This Row],[ODS]])),"NÃO","SIM")</f>
        <v>SIM</v>
      </c>
      <c r="L1993" s="2" t="str">
        <f>IF(ISERR(FIND("02",GERAL[[#This Row],[ODS]])),"NÃO","SIM")</f>
        <v>SIM</v>
      </c>
      <c r="M1993" s="2" t="str">
        <f>IF(ISERR(FIND("03",GERAL[[#This Row],[ODS]])),"NÃO","SIM")</f>
        <v>NÃO</v>
      </c>
      <c r="N1993" s="2" t="str">
        <f>IF(ISERR(FIND("04",GERAL[[#This Row],[ODS]])),"NÃO","SIM")</f>
        <v>NÃO</v>
      </c>
      <c r="O1993" s="2" t="str">
        <f>IF(ISERR(FIND("05",GERAL[[#This Row],[ODS]])),"NÃO","SIM")</f>
        <v>NÃO</v>
      </c>
      <c r="P1993" s="2" t="str">
        <f>IF(ISERR(FIND("06",GERAL[[#This Row],[ODS]])),"NÃO","SIM")</f>
        <v>NÃO</v>
      </c>
      <c r="Q1993" s="2" t="str">
        <f>IF(ISERR(FIND("07",GERAL[[#This Row],[ODS]])),"NÃO","SIM")</f>
        <v>NÃO</v>
      </c>
      <c r="R1993" s="2" t="str">
        <f>IF(ISERR(FIND("08",GERAL[[#This Row],[ODS]])),"NÃO","SIM")</f>
        <v>NÃO</v>
      </c>
      <c r="S1993" s="2" t="str">
        <f>IF(ISERR(FIND("09",GERAL[[#This Row],[ODS]])),"NÃO","SIM")</f>
        <v>NÃO</v>
      </c>
      <c r="T1993" s="2" t="str">
        <f>IF(ISERR(FIND("10",GERAL[[#This Row],[ODS]])),"NÃO","SIM")</f>
        <v>SIM</v>
      </c>
      <c r="U1993" s="2" t="str">
        <f>IF(ISERR(FIND("11",GERAL[[#This Row],[ODS]])),"NÃO","SIM")</f>
        <v>NÃO</v>
      </c>
      <c r="V1993" s="2" t="str">
        <f>IF(ISERR(FIND("12",GERAL[[#This Row],[ODS]])),"NÃO","SIM")</f>
        <v>NÃO</v>
      </c>
      <c r="W1993" s="2" t="str">
        <f>IF(ISERR(FIND("13",GERAL[[#This Row],[ODS]])),"NÃO","SIM")</f>
        <v>NÃO</v>
      </c>
      <c r="X1993" s="2" t="str">
        <f>IF(ISERR(FIND("14",GERAL[[#This Row],[ODS]])),"NÃO","SIM")</f>
        <v>NÃO</v>
      </c>
      <c r="Y1993" s="2" t="str">
        <f>IF(ISERR(FIND("15",GERAL[[#This Row],[ODS]])),"NÃO","SIM")</f>
        <v>NÃO</v>
      </c>
      <c r="Z1993" s="2" t="str">
        <f>IF(ISERR(FIND("16",GERAL[[#This Row],[ODS]])),"NÃO","SIM")</f>
        <v>NÃO</v>
      </c>
      <c r="AA1993" s="2" t="str">
        <f>IF(ISERR(FIND("17",GERAL[[#This Row],[ODS]])),"NÃO","SIM")</f>
        <v>NÃO</v>
      </c>
      <c r="AB1993" s="1">
        <v>97.247513001765711</v>
      </c>
      <c r="AC1993" s="1">
        <v>100</v>
      </c>
      <c r="AD1993" s="1">
        <v>96.533409298452995</v>
      </c>
      <c r="AE1993" s="1">
        <v>100</v>
      </c>
      <c r="AF1993" s="1">
        <v>98.650989847041131</v>
      </c>
      <c r="AG1993" s="1" t="str">
        <f>GERAL[[#This Row],[SIGLA]]&amp;GERAL[[#This Row],[CÓD]]</f>
        <v>RSSS_BE</v>
      </c>
      <c r="AH1993" s="1">
        <f ca="1">VLOOKUP(GERAL[[#This Row],[REF_NOTA]],BASE_NOTAS[],7,FALSE)</f>
        <v>100</v>
      </c>
      <c r="AI1993" s="31">
        <f ca="1">IF(GERAL[[#This Row],[Nota 2025]]="",0,GERAL[[#This Row],[Nota 2026]]-GERAL[[#This Row],[Nota 2025]])</f>
        <v>1.3490101529588685</v>
      </c>
    </row>
    <row r="1994" spans="1:35" ht="17" x14ac:dyDescent="0.35">
      <c r="A1994" s="2" t="s">
        <v>176</v>
      </c>
      <c r="B1994" s="2" t="s">
        <v>203</v>
      </c>
      <c r="C1994" s="2" t="s">
        <v>218</v>
      </c>
      <c r="D1994" s="15" t="s">
        <v>74</v>
      </c>
      <c r="E1994" s="2" t="s">
        <v>143</v>
      </c>
      <c r="F1994" s="2" t="str">
        <f>VLOOKUP(GERAL[[#This Row],[CÓD]],SEALL,6,FALSE)</f>
        <v>S</v>
      </c>
      <c r="G199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9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9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994" s="2" t="str">
        <f>VLOOKUP(GERAL[[#This Row],[CÓD]],SEALL,4,FALSE)</f>
        <v>01, 02, 10</v>
      </c>
      <c r="K1994" s="2" t="str">
        <f>IF(ISERR(FIND("01",GERAL[[#This Row],[ODS]])),"NÃO","SIM")</f>
        <v>SIM</v>
      </c>
      <c r="L1994" s="2" t="str">
        <f>IF(ISERR(FIND("02",GERAL[[#This Row],[ODS]])),"NÃO","SIM")</f>
        <v>SIM</v>
      </c>
      <c r="M1994" s="2" t="str">
        <f>IF(ISERR(FIND("03",GERAL[[#This Row],[ODS]])),"NÃO","SIM")</f>
        <v>NÃO</v>
      </c>
      <c r="N1994" s="2" t="str">
        <f>IF(ISERR(FIND("04",GERAL[[#This Row],[ODS]])),"NÃO","SIM")</f>
        <v>NÃO</v>
      </c>
      <c r="O1994" s="2" t="str">
        <f>IF(ISERR(FIND("05",GERAL[[#This Row],[ODS]])),"NÃO","SIM")</f>
        <v>NÃO</v>
      </c>
      <c r="P1994" s="2" t="str">
        <f>IF(ISERR(FIND("06",GERAL[[#This Row],[ODS]])),"NÃO","SIM")</f>
        <v>NÃO</v>
      </c>
      <c r="Q1994" s="2" t="str">
        <f>IF(ISERR(FIND("07",GERAL[[#This Row],[ODS]])),"NÃO","SIM")</f>
        <v>NÃO</v>
      </c>
      <c r="R1994" s="2" t="str">
        <f>IF(ISERR(FIND("08",GERAL[[#This Row],[ODS]])),"NÃO","SIM")</f>
        <v>NÃO</v>
      </c>
      <c r="S1994" s="2" t="str">
        <f>IF(ISERR(FIND("09",GERAL[[#This Row],[ODS]])),"NÃO","SIM")</f>
        <v>NÃO</v>
      </c>
      <c r="T1994" s="2" t="str">
        <f>IF(ISERR(FIND("10",GERAL[[#This Row],[ODS]])),"NÃO","SIM")</f>
        <v>SIM</v>
      </c>
      <c r="U1994" s="2" t="str">
        <f>IF(ISERR(FIND("11",GERAL[[#This Row],[ODS]])),"NÃO","SIM")</f>
        <v>NÃO</v>
      </c>
      <c r="V1994" s="2" t="str">
        <f>IF(ISERR(FIND("12",GERAL[[#This Row],[ODS]])),"NÃO","SIM")</f>
        <v>NÃO</v>
      </c>
      <c r="W1994" s="2" t="str">
        <f>IF(ISERR(FIND("13",GERAL[[#This Row],[ODS]])),"NÃO","SIM")</f>
        <v>NÃO</v>
      </c>
      <c r="X1994" s="2" t="str">
        <f>IF(ISERR(FIND("14",GERAL[[#This Row],[ODS]])),"NÃO","SIM")</f>
        <v>NÃO</v>
      </c>
      <c r="Y1994" s="2" t="str">
        <f>IF(ISERR(FIND("15",GERAL[[#This Row],[ODS]])),"NÃO","SIM")</f>
        <v>NÃO</v>
      </c>
      <c r="Z1994" s="2" t="str">
        <f>IF(ISERR(FIND("16",GERAL[[#This Row],[ODS]])),"NÃO","SIM")</f>
        <v>NÃO</v>
      </c>
      <c r="AA1994" s="2" t="str">
        <f>IF(ISERR(FIND("17",GERAL[[#This Row],[ODS]])),"NÃO","SIM")</f>
        <v>NÃO</v>
      </c>
      <c r="AB1994" s="1">
        <v>85.562147502761718</v>
      </c>
      <c r="AC1994" s="1">
        <v>77.424479118048026</v>
      </c>
      <c r="AD1994" s="1">
        <v>74.522458344905459</v>
      </c>
      <c r="AE1994" s="1">
        <v>40.519306543563602</v>
      </c>
      <c r="AF1994" s="1">
        <v>90.704750568049008</v>
      </c>
      <c r="AG1994" s="1" t="str">
        <f>GERAL[[#This Row],[SIGLA]]&amp;GERAL[[#This Row],[CÓD]]</f>
        <v>ROSS_BE</v>
      </c>
      <c r="AH1994" s="1">
        <f ca="1">VLOOKUP(GERAL[[#This Row],[REF_NOTA]],BASE_NOTAS[],7,FALSE)</f>
        <v>81.452264907820023</v>
      </c>
      <c r="AI1994" s="31">
        <f ca="1">IF(GERAL[[#This Row],[Nota 2025]]="",0,GERAL[[#This Row],[Nota 2026]]-GERAL[[#This Row],[Nota 2025]])</f>
        <v>-9.2524856602289844</v>
      </c>
    </row>
    <row r="1995" spans="1:35" ht="17" x14ac:dyDescent="0.35">
      <c r="A1995" s="2" t="s">
        <v>177</v>
      </c>
      <c r="B1995" s="2" t="s">
        <v>204</v>
      </c>
      <c r="C1995" s="2" t="s">
        <v>218</v>
      </c>
      <c r="D1995" s="15" t="s">
        <v>74</v>
      </c>
      <c r="E1995" s="2" t="s">
        <v>143</v>
      </c>
      <c r="F1995" s="2" t="str">
        <f>VLOOKUP(GERAL[[#This Row],[CÓD]],SEALL,6,FALSE)</f>
        <v>S</v>
      </c>
      <c r="G199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9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9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995" s="2" t="str">
        <f>VLOOKUP(GERAL[[#This Row],[CÓD]],SEALL,4,FALSE)</f>
        <v>01, 02, 10</v>
      </c>
      <c r="K1995" s="2" t="str">
        <f>IF(ISERR(FIND("01",GERAL[[#This Row],[ODS]])),"NÃO","SIM")</f>
        <v>SIM</v>
      </c>
      <c r="L1995" s="2" t="str">
        <f>IF(ISERR(FIND("02",GERAL[[#This Row],[ODS]])),"NÃO","SIM")</f>
        <v>SIM</v>
      </c>
      <c r="M1995" s="2" t="str">
        <f>IF(ISERR(FIND("03",GERAL[[#This Row],[ODS]])),"NÃO","SIM")</f>
        <v>NÃO</v>
      </c>
      <c r="N1995" s="2" t="str">
        <f>IF(ISERR(FIND("04",GERAL[[#This Row],[ODS]])),"NÃO","SIM")</f>
        <v>NÃO</v>
      </c>
      <c r="O1995" s="2" t="str">
        <f>IF(ISERR(FIND("05",GERAL[[#This Row],[ODS]])),"NÃO","SIM")</f>
        <v>NÃO</v>
      </c>
      <c r="P1995" s="2" t="str">
        <f>IF(ISERR(FIND("06",GERAL[[#This Row],[ODS]])),"NÃO","SIM")</f>
        <v>NÃO</v>
      </c>
      <c r="Q1995" s="2" t="str">
        <f>IF(ISERR(FIND("07",GERAL[[#This Row],[ODS]])),"NÃO","SIM")</f>
        <v>NÃO</v>
      </c>
      <c r="R1995" s="2" t="str">
        <f>IF(ISERR(FIND("08",GERAL[[#This Row],[ODS]])),"NÃO","SIM")</f>
        <v>NÃO</v>
      </c>
      <c r="S1995" s="2" t="str">
        <f>IF(ISERR(FIND("09",GERAL[[#This Row],[ODS]])),"NÃO","SIM")</f>
        <v>NÃO</v>
      </c>
      <c r="T1995" s="2" t="str">
        <f>IF(ISERR(FIND("10",GERAL[[#This Row],[ODS]])),"NÃO","SIM")</f>
        <v>SIM</v>
      </c>
      <c r="U1995" s="2" t="str">
        <f>IF(ISERR(FIND("11",GERAL[[#This Row],[ODS]])),"NÃO","SIM")</f>
        <v>NÃO</v>
      </c>
      <c r="V1995" s="2" t="str">
        <f>IF(ISERR(FIND("12",GERAL[[#This Row],[ODS]])),"NÃO","SIM")</f>
        <v>NÃO</v>
      </c>
      <c r="W1995" s="2" t="str">
        <f>IF(ISERR(FIND("13",GERAL[[#This Row],[ODS]])),"NÃO","SIM")</f>
        <v>NÃO</v>
      </c>
      <c r="X1995" s="2" t="str">
        <f>IF(ISERR(FIND("14",GERAL[[#This Row],[ODS]])),"NÃO","SIM")</f>
        <v>NÃO</v>
      </c>
      <c r="Y1995" s="2" t="str">
        <f>IF(ISERR(FIND("15",GERAL[[#This Row],[ODS]])),"NÃO","SIM")</f>
        <v>NÃO</v>
      </c>
      <c r="Z1995" s="2" t="str">
        <f>IF(ISERR(FIND("16",GERAL[[#This Row],[ODS]])),"NÃO","SIM")</f>
        <v>NÃO</v>
      </c>
      <c r="AA1995" s="2" t="str">
        <f>IF(ISERR(FIND("17",GERAL[[#This Row],[ODS]])),"NÃO","SIM")</f>
        <v>NÃO</v>
      </c>
      <c r="AB1995" s="1">
        <v>60.903807484924542</v>
      </c>
      <c r="AC1995" s="1">
        <v>54.936497560878465</v>
      </c>
      <c r="AD1995" s="1">
        <v>42.125463425325393</v>
      </c>
      <c r="AE1995" s="1">
        <v>37.208811014868957</v>
      </c>
      <c r="AF1995" s="1">
        <v>39.00844648941645</v>
      </c>
      <c r="AG1995" s="1" t="str">
        <f>GERAL[[#This Row],[SIGLA]]&amp;GERAL[[#This Row],[CÓD]]</f>
        <v>RRSS_BE</v>
      </c>
      <c r="AH1995" s="1">
        <f ca="1">VLOOKUP(GERAL[[#This Row],[REF_NOTA]],BASE_NOTAS[],7,FALSE)</f>
        <v>71.333895140103721</v>
      </c>
      <c r="AI1995" s="31">
        <f ca="1">IF(GERAL[[#This Row],[Nota 2025]]="",0,GERAL[[#This Row],[Nota 2026]]-GERAL[[#This Row],[Nota 2025]])</f>
        <v>32.325448650687271</v>
      </c>
    </row>
    <row r="1996" spans="1:35" ht="17" x14ac:dyDescent="0.35">
      <c r="A1996" s="2" t="s">
        <v>179</v>
      </c>
      <c r="B1996" s="2" t="s">
        <v>194</v>
      </c>
      <c r="C1996" s="2" t="s">
        <v>218</v>
      </c>
      <c r="D1996" s="15" t="s">
        <v>74</v>
      </c>
      <c r="E1996" s="2" t="s">
        <v>143</v>
      </c>
      <c r="F1996" s="2" t="str">
        <f>VLOOKUP(GERAL[[#This Row],[CÓD]],SEALL,6,FALSE)</f>
        <v>S</v>
      </c>
      <c r="G199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9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9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996" s="2" t="str">
        <f>VLOOKUP(GERAL[[#This Row],[CÓD]],SEALL,4,FALSE)</f>
        <v>01, 02, 10</v>
      </c>
      <c r="K1996" s="2" t="str">
        <f>IF(ISERR(FIND("01",GERAL[[#This Row],[ODS]])),"NÃO","SIM")</f>
        <v>SIM</v>
      </c>
      <c r="L1996" s="2" t="str">
        <f>IF(ISERR(FIND("02",GERAL[[#This Row],[ODS]])),"NÃO","SIM")</f>
        <v>SIM</v>
      </c>
      <c r="M1996" s="2" t="str">
        <f>IF(ISERR(FIND("03",GERAL[[#This Row],[ODS]])),"NÃO","SIM")</f>
        <v>NÃO</v>
      </c>
      <c r="N1996" s="2" t="str">
        <f>IF(ISERR(FIND("04",GERAL[[#This Row],[ODS]])),"NÃO","SIM")</f>
        <v>NÃO</v>
      </c>
      <c r="O1996" s="2" t="str">
        <f>IF(ISERR(FIND("05",GERAL[[#This Row],[ODS]])),"NÃO","SIM")</f>
        <v>NÃO</v>
      </c>
      <c r="P1996" s="2" t="str">
        <f>IF(ISERR(FIND("06",GERAL[[#This Row],[ODS]])),"NÃO","SIM")</f>
        <v>NÃO</v>
      </c>
      <c r="Q1996" s="2" t="str">
        <f>IF(ISERR(FIND("07",GERAL[[#This Row],[ODS]])),"NÃO","SIM")</f>
        <v>NÃO</v>
      </c>
      <c r="R1996" s="2" t="str">
        <f>IF(ISERR(FIND("08",GERAL[[#This Row],[ODS]])),"NÃO","SIM")</f>
        <v>NÃO</v>
      </c>
      <c r="S1996" s="2" t="str">
        <f>IF(ISERR(FIND("09",GERAL[[#This Row],[ODS]])),"NÃO","SIM")</f>
        <v>NÃO</v>
      </c>
      <c r="T1996" s="2" t="str">
        <f>IF(ISERR(FIND("10",GERAL[[#This Row],[ODS]])),"NÃO","SIM")</f>
        <v>SIM</v>
      </c>
      <c r="U1996" s="2" t="str">
        <f>IF(ISERR(FIND("11",GERAL[[#This Row],[ODS]])),"NÃO","SIM")</f>
        <v>NÃO</v>
      </c>
      <c r="V1996" s="2" t="str">
        <f>IF(ISERR(FIND("12",GERAL[[#This Row],[ODS]])),"NÃO","SIM")</f>
        <v>NÃO</v>
      </c>
      <c r="W1996" s="2" t="str">
        <f>IF(ISERR(FIND("13",GERAL[[#This Row],[ODS]])),"NÃO","SIM")</f>
        <v>NÃO</v>
      </c>
      <c r="X1996" s="2" t="str">
        <f>IF(ISERR(FIND("14",GERAL[[#This Row],[ODS]])),"NÃO","SIM")</f>
        <v>NÃO</v>
      </c>
      <c r="Y1996" s="2" t="str">
        <f>IF(ISERR(FIND("15",GERAL[[#This Row],[ODS]])),"NÃO","SIM")</f>
        <v>NÃO</v>
      </c>
      <c r="Z1996" s="2" t="str">
        <f>IF(ISERR(FIND("16",GERAL[[#This Row],[ODS]])),"NÃO","SIM")</f>
        <v>NÃO</v>
      </c>
      <c r="AA1996" s="2" t="str">
        <f>IF(ISERR(FIND("17",GERAL[[#This Row],[ODS]])),"NÃO","SIM")</f>
        <v>NÃO</v>
      </c>
      <c r="AB1996" s="1">
        <v>97.719601781738447</v>
      </c>
      <c r="AC1996" s="1">
        <v>96.055509749037029</v>
      </c>
      <c r="AD1996" s="1">
        <v>100</v>
      </c>
      <c r="AE1996" s="1">
        <v>97.429623948775102</v>
      </c>
      <c r="AF1996" s="1">
        <v>100</v>
      </c>
      <c r="AG1996" s="1" t="str">
        <f>GERAL[[#This Row],[SIGLA]]&amp;GERAL[[#This Row],[CÓD]]</f>
        <v>SCSS_BE</v>
      </c>
      <c r="AH1996" s="1">
        <f ca="1">VLOOKUP(GERAL[[#This Row],[REF_NOTA]],BASE_NOTAS[],7,FALSE)</f>
        <v>86.450882227617953</v>
      </c>
      <c r="AI1996" s="31">
        <f ca="1">IF(GERAL[[#This Row],[Nota 2025]]="",0,GERAL[[#This Row],[Nota 2026]]-GERAL[[#This Row],[Nota 2025]])</f>
        <v>-13.549117772382047</v>
      </c>
    </row>
    <row r="1997" spans="1:35" ht="17" x14ac:dyDescent="0.35">
      <c r="A1997" s="2" t="s">
        <v>181</v>
      </c>
      <c r="B1997" s="2" t="s">
        <v>186</v>
      </c>
      <c r="C1997" s="2" t="s">
        <v>218</v>
      </c>
      <c r="D1997" s="15" t="s">
        <v>74</v>
      </c>
      <c r="E1997" s="2" t="s">
        <v>143</v>
      </c>
      <c r="F1997" s="2" t="str">
        <f>VLOOKUP(GERAL[[#This Row],[CÓD]],SEALL,6,FALSE)</f>
        <v>S</v>
      </c>
      <c r="G199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9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9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997" s="2" t="str">
        <f>VLOOKUP(GERAL[[#This Row],[CÓD]],SEALL,4,FALSE)</f>
        <v>01, 02, 10</v>
      </c>
      <c r="K1997" s="2" t="str">
        <f>IF(ISERR(FIND("01",GERAL[[#This Row],[ODS]])),"NÃO","SIM")</f>
        <v>SIM</v>
      </c>
      <c r="L1997" s="2" t="str">
        <f>IF(ISERR(FIND("02",GERAL[[#This Row],[ODS]])),"NÃO","SIM")</f>
        <v>SIM</v>
      </c>
      <c r="M1997" s="2" t="str">
        <f>IF(ISERR(FIND("03",GERAL[[#This Row],[ODS]])),"NÃO","SIM")</f>
        <v>NÃO</v>
      </c>
      <c r="N1997" s="2" t="str">
        <f>IF(ISERR(FIND("04",GERAL[[#This Row],[ODS]])),"NÃO","SIM")</f>
        <v>NÃO</v>
      </c>
      <c r="O1997" s="2" t="str">
        <f>IF(ISERR(FIND("05",GERAL[[#This Row],[ODS]])),"NÃO","SIM")</f>
        <v>NÃO</v>
      </c>
      <c r="P1997" s="2" t="str">
        <f>IF(ISERR(FIND("06",GERAL[[#This Row],[ODS]])),"NÃO","SIM")</f>
        <v>NÃO</v>
      </c>
      <c r="Q1997" s="2" t="str">
        <f>IF(ISERR(FIND("07",GERAL[[#This Row],[ODS]])),"NÃO","SIM")</f>
        <v>NÃO</v>
      </c>
      <c r="R1997" s="2" t="str">
        <f>IF(ISERR(FIND("08",GERAL[[#This Row],[ODS]])),"NÃO","SIM")</f>
        <v>NÃO</v>
      </c>
      <c r="S1997" s="2" t="str">
        <f>IF(ISERR(FIND("09",GERAL[[#This Row],[ODS]])),"NÃO","SIM")</f>
        <v>NÃO</v>
      </c>
      <c r="T1997" s="2" t="str">
        <f>IF(ISERR(FIND("10",GERAL[[#This Row],[ODS]])),"NÃO","SIM")</f>
        <v>SIM</v>
      </c>
      <c r="U1997" s="2" t="str">
        <f>IF(ISERR(FIND("11",GERAL[[#This Row],[ODS]])),"NÃO","SIM")</f>
        <v>NÃO</v>
      </c>
      <c r="V1997" s="2" t="str">
        <f>IF(ISERR(FIND("12",GERAL[[#This Row],[ODS]])),"NÃO","SIM")</f>
        <v>NÃO</v>
      </c>
      <c r="W1997" s="2" t="str">
        <f>IF(ISERR(FIND("13",GERAL[[#This Row],[ODS]])),"NÃO","SIM")</f>
        <v>NÃO</v>
      </c>
      <c r="X1997" s="2" t="str">
        <f>IF(ISERR(FIND("14",GERAL[[#This Row],[ODS]])),"NÃO","SIM")</f>
        <v>NÃO</v>
      </c>
      <c r="Y1997" s="2" t="str">
        <f>IF(ISERR(FIND("15",GERAL[[#This Row],[ODS]])),"NÃO","SIM")</f>
        <v>NÃO</v>
      </c>
      <c r="Z1997" s="2" t="str">
        <f>IF(ISERR(FIND("16",GERAL[[#This Row],[ODS]])),"NÃO","SIM")</f>
        <v>NÃO</v>
      </c>
      <c r="AA1997" s="2" t="str">
        <f>IF(ISERR(FIND("17",GERAL[[#This Row],[ODS]])),"NÃO","SIM")</f>
        <v>NÃO</v>
      </c>
      <c r="AB1997" s="1">
        <v>94.593951752353362</v>
      </c>
      <c r="AC1997" s="1">
        <v>85.31687327233233</v>
      </c>
      <c r="AD1997" s="1">
        <v>93.742051546671561</v>
      </c>
      <c r="AE1997" s="1">
        <v>84.288985063955934</v>
      </c>
      <c r="AF1997" s="1">
        <v>85.428785124344103</v>
      </c>
      <c r="AG1997" s="1" t="str">
        <f>GERAL[[#This Row],[SIGLA]]&amp;GERAL[[#This Row],[CÓD]]</f>
        <v>SPSS_BE</v>
      </c>
      <c r="AH1997" s="1">
        <f ca="1">VLOOKUP(GERAL[[#This Row],[REF_NOTA]],BASE_NOTAS[],7,FALSE)</f>
        <v>89.321529988464434</v>
      </c>
      <c r="AI1997" s="31">
        <f ca="1">IF(GERAL[[#This Row],[Nota 2025]]="",0,GERAL[[#This Row],[Nota 2026]]-GERAL[[#This Row],[Nota 2025]])</f>
        <v>3.8927448641203313</v>
      </c>
    </row>
    <row r="1998" spans="1:35" ht="17" x14ac:dyDescent="0.35">
      <c r="A1998" s="2" t="s">
        <v>180</v>
      </c>
      <c r="B1998" s="2" t="s">
        <v>206</v>
      </c>
      <c r="C1998" s="2" t="s">
        <v>218</v>
      </c>
      <c r="D1998" s="15" t="s">
        <v>74</v>
      </c>
      <c r="E1998" s="2" t="s">
        <v>143</v>
      </c>
      <c r="F1998" s="2" t="str">
        <f>VLOOKUP(GERAL[[#This Row],[CÓD]],SEALL,6,FALSE)</f>
        <v>S</v>
      </c>
      <c r="G199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9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9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998" s="2" t="str">
        <f>VLOOKUP(GERAL[[#This Row],[CÓD]],SEALL,4,FALSE)</f>
        <v>01, 02, 10</v>
      </c>
      <c r="K1998" s="2" t="str">
        <f>IF(ISERR(FIND("01",GERAL[[#This Row],[ODS]])),"NÃO","SIM")</f>
        <v>SIM</v>
      </c>
      <c r="L1998" s="2" t="str">
        <f>IF(ISERR(FIND("02",GERAL[[#This Row],[ODS]])),"NÃO","SIM")</f>
        <v>SIM</v>
      </c>
      <c r="M1998" s="2" t="str">
        <f>IF(ISERR(FIND("03",GERAL[[#This Row],[ODS]])),"NÃO","SIM")</f>
        <v>NÃO</v>
      </c>
      <c r="N1998" s="2" t="str">
        <f>IF(ISERR(FIND("04",GERAL[[#This Row],[ODS]])),"NÃO","SIM")</f>
        <v>NÃO</v>
      </c>
      <c r="O1998" s="2" t="str">
        <f>IF(ISERR(FIND("05",GERAL[[#This Row],[ODS]])),"NÃO","SIM")</f>
        <v>NÃO</v>
      </c>
      <c r="P1998" s="2" t="str">
        <f>IF(ISERR(FIND("06",GERAL[[#This Row],[ODS]])),"NÃO","SIM")</f>
        <v>NÃO</v>
      </c>
      <c r="Q1998" s="2" t="str">
        <f>IF(ISERR(FIND("07",GERAL[[#This Row],[ODS]])),"NÃO","SIM")</f>
        <v>NÃO</v>
      </c>
      <c r="R1998" s="2" t="str">
        <f>IF(ISERR(FIND("08",GERAL[[#This Row],[ODS]])),"NÃO","SIM")</f>
        <v>NÃO</v>
      </c>
      <c r="S1998" s="2" t="str">
        <f>IF(ISERR(FIND("09",GERAL[[#This Row],[ODS]])),"NÃO","SIM")</f>
        <v>NÃO</v>
      </c>
      <c r="T1998" s="2" t="str">
        <f>IF(ISERR(FIND("10",GERAL[[#This Row],[ODS]])),"NÃO","SIM")</f>
        <v>SIM</v>
      </c>
      <c r="U1998" s="2" t="str">
        <f>IF(ISERR(FIND("11",GERAL[[#This Row],[ODS]])),"NÃO","SIM")</f>
        <v>NÃO</v>
      </c>
      <c r="V1998" s="2" t="str">
        <f>IF(ISERR(FIND("12",GERAL[[#This Row],[ODS]])),"NÃO","SIM")</f>
        <v>NÃO</v>
      </c>
      <c r="W1998" s="2" t="str">
        <f>IF(ISERR(FIND("13",GERAL[[#This Row],[ODS]])),"NÃO","SIM")</f>
        <v>NÃO</v>
      </c>
      <c r="X1998" s="2" t="str">
        <f>IF(ISERR(FIND("14",GERAL[[#This Row],[ODS]])),"NÃO","SIM")</f>
        <v>NÃO</v>
      </c>
      <c r="Y1998" s="2" t="str">
        <f>IF(ISERR(FIND("15",GERAL[[#This Row],[ODS]])),"NÃO","SIM")</f>
        <v>NÃO</v>
      </c>
      <c r="Z1998" s="2" t="str">
        <f>IF(ISERR(FIND("16",GERAL[[#This Row],[ODS]])),"NÃO","SIM")</f>
        <v>NÃO</v>
      </c>
      <c r="AA1998" s="2" t="str">
        <f>IF(ISERR(FIND("17",GERAL[[#This Row],[ODS]])),"NÃO","SIM")</f>
        <v>NÃO</v>
      </c>
      <c r="AB1998" s="1">
        <v>55.069251289297618</v>
      </c>
      <c r="AC1998" s="1">
        <v>54.950557686612292</v>
      </c>
      <c r="AD1998" s="1">
        <v>37.651269836473745</v>
      </c>
      <c r="AE1998" s="1">
        <v>31.549208836188683</v>
      </c>
      <c r="AF1998" s="1">
        <v>66.304023900614609</v>
      </c>
      <c r="AG1998" s="1" t="str">
        <f>GERAL[[#This Row],[SIGLA]]&amp;GERAL[[#This Row],[CÓD]]</f>
        <v>SESS_BE</v>
      </c>
      <c r="AH1998" s="1">
        <f ca="1">VLOOKUP(GERAL[[#This Row],[REF_NOTA]],BASE_NOTAS[],7,FALSE)</f>
        <v>58.187049107380183</v>
      </c>
      <c r="AI1998" s="31">
        <f ca="1">IF(GERAL[[#This Row],[Nota 2025]]="",0,GERAL[[#This Row],[Nota 2026]]-GERAL[[#This Row],[Nota 2025]])</f>
        <v>-8.1169747932344265</v>
      </c>
    </row>
    <row r="1999" spans="1:35" ht="17" x14ac:dyDescent="0.35">
      <c r="A1999" s="2" t="s">
        <v>182</v>
      </c>
      <c r="B1999" s="2" t="s">
        <v>185</v>
      </c>
      <c r="C1999" s="2" t="s">
        <v>218</v>
      </c>
      <c r="D1999" s="15" t="s">
        <v>74</v>
      </c>
      <c r="E1999" s="2" t="s">
        <v>143</v>
      </c>
      <c r="F1999" s="2" t="str">
        <f>VLOOKUP(GERAL[[#This Row],[CÓD]],SEALL,6,FALSE)</f>
        <v>S</v>
      </c>
      <c r="G199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199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199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1999" s="2" t="str">
        <f>VLOOKUP(GERAL[[#This Row],[CÓD]],SEALL,4,FALSE)</f>
        <v>01, 02, 10</v>
      </c>
      <c r="K1999" s="2" t="str">
        <f>IF(ISERR(FIND("01",GERAL[[#This Row],[ODS]])),"NÃO","SIM")</f>
        <v>SIM</v>
      </c>
      <c r="L1999" s="2" t="str">
        <f>IF(ISERR(FIND("02",GERAL[[#This Row],[ODS]])),"NÃO","SIM")</f>
        <v>SIM</v>
      </c>
      <c r="M1999" s="2" t="str">
        <f>IF(ISERR(FIND("03",GERAL[[#This Row],[ODS]])),"NÃO","SIM")</f>
        <v>NÃO</v>
      </c>
      <c r="N1999" s="2" t="str">
        <f>IF(ISERR(FIND("04",GERAL[[#This Row],[ODS]])),"NÃO","SIM")</f>
        <v>NÃO</v>
      </c>
      <c r="O1999" s="2" t="str">
        <f>IF(ISERR(FIND("05",GERAL[[#This Row],[ODS]])),"NÃO","SIM")</f>
        <v>NÃO</v>
      </c>
      <c r="P1999" s="2" t="str">
        <f>IF(ISERR(FIND("06",GERAL[[#This Row],[ODS]])),"NÃO","SIM")</f>
        <v>NÃO</v>
      </c>
      <c r="Q1999" s="2" t="str">
        <f>IF(ISERR(FIND("07",GERAL[[#This Row],[ODS]])),"NÃO","SIM")</f>
        <v>NÃO</v>
      </c>
      <c r="R1999" s="2" t="str">
        <f>IF(ISERR(FIND("08",GERAL[[#This Row],[ODS]])),"NÃO","SIM")</f>
        <v>NÃO</v>
      </c>
      <c r="S1999" s="2" t="str">
        <f>IF(ISERR(FIND("09",GERAL[[#This Row],[ODS]])),"NÃO","SIM")</f>
        <v>NÃO</v>
      </c>
      <c r="T1999" s="2" t="str">
        <f>IF(ISERR(FIND("10",GERAL[[#This Row],[ODS]])),"NÃO","SIM")</f>
        <v>SIM</v>
      </c>
      <c r="U1999" s="2" t="str">
        <f>IF(ISERR(FIND("11",GERAL[[#This Row],[ODS]])),"NÃO","SIM")</f>
        <v>NÃO</v>
      </c>
      <c r="V1999" s="2" t="str">
        <f>IF(ISERR(FIND("12",GERAL[[#This Row],[ODS]])),"NÃO","SIM")</f>
        <v>NÃO</v>
      </c>
      <c r="W1999" s="2" t="str">
        <f>IF(ISERR(FIND("13",GERAL[[#This Row],[ODS]])),"NÃO","SIM")</f>
        <v>NÃO</v>
      </c>
      <c r="X1999" s="2" t="str">
        <f>IF(ISERR(FIND("14",GERAL[[#This Row],[ODS]])),"NÃO","SIM")</f>
        <v>NÃO</v>
      </c>
      <c r="Y1999" s="2" t="str">
        <f>IF(ISERR(FIND("15",GERAL[[#This Row],[ODS]])),"NÃO","SIM")</f>
        <v>NÃO</v>
      </c>
      <c r="Z1999" s="2" t="str">
        <f>IF(ISERR(FIND("16",GERAL[[#This Row],[ODS]])),"NÃO","SIM")</f>
        <v>NÃO</v>
      </c>
      <c r="AA1999" s="2" t="str">
        <f>IF(ISERR(FIND("17",GERAL[[#This Row],[ODS]])),"NÃO","SIM")</f>
        <v>NÃO</v>
      </c>
      <c r="AB1999" s="1">
        <v>69.264878143770716</v>
      </c>
      <c r="AC1999" s="1">
        <v>74.070032958425315</v>
      </c>
      <c r="AD1999" s="1">
        <v>78.233254205156726</v>
      </c>
      <c r="AE1999" s="1">
        <v>68.355562663026546</v>
      </c>
      <c r="AF1999" s="1">
        <v>72.741810196896338</v>
      </c>
      <c r="AG1999" s="1" t="str">
        <f>GERAL[[#This Row],[SIGLA]]&amp;GERAL[[#This Row],[CÓD]]</f>
        <v>TOSS_BE</v>
      </c>
      <c r="AH1999" s="1">
        <f ca="1">VLOOKUP(GERAL[[#This Row],[REF_NOTA]],BASE_NOTAS[],7,FALSE)</f>
        <v>85.898946032368855</v>
      </c>
      <c r="AI1999" s="31">
        <f ca="1">IF(GERAL[[#This Row],[Nota 2025]]="",0,GERAL[[#This Row],[Nota 2026]]-GERAL[[#This Row],[Nota 2025]])</f>
        <v>13.157135835472516</v>
      </c>
    </row>
    <row r="2000" spans="1:35" ht="17" x14ac:dyDescent="0.35">
      <c r="A2000" s="2" t="s">
        <v>0</v>
      </c>
      <c r="B2000" s="2" t="s">
        <v>156</v>
      </c>
      <c r="C2000" s="15" t="s">
        <v>218</v>
      </c>
      <c r="D2000" s="15" t="s">
        <v>392</v>
      </c>
      <c r="E2000" s="15" t="s">
        <v>379</v>
      </c>
      <c r="F2000" s="2" t="str">
        <f>VLOOKUP(GERAL[[#This Row],[CÓD]],SEALL,6,FALSE)</f>
        <v>S</v>
      </c>
      <c r="G200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0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0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00" s="2" t="str">
        <f>VLOOKUP(GERAL[[#This Row],[CÓD]],SEALL,4,FALSE)</f>
        <v>03</v>
      </c>
      <c r="K2000" s="2" t="str">
        <f>IF(ISERR(FIND("01",GERAL[[#This Row],[ODS]])),"NÃO","SIM")</f>
        <v>NÃO</v>
      </c>
      <c r="L2000" s="2" t="str">
        <f>IF(ISERR(FIND("02",GERAL[[#This Row],[ODS]])),"NÃO","SIM")</f>
        <v>NÃO</v>
      </c>
      <c r="M2000" s="2" t="str">
        <f>IF(ISERR(FIND("03",GERAL[[#This Row],[ODS]])),"NÃO","SIM")</f>
        <v>SIM</v>
      </c>
      <c r="N2000" s="2" t="str">
        <f>IF(ISERR(FIND("04",GERAL[[#This Row],[ODS]])),"NÃO","SIM")</f>
        <v>NÃO</v>
      </c>
      <c r="O2000" s="2" t="str">
        <f>IF(ISERR(FIND("05",GERAL[[#This Row],[ODS]])),"NÃO","SIM")</f>
        <v>NÃO</v>
      </c>
      <c r="P2000" s="2" t="str">
        <f>IF(ISERR(FIND("06",GERAL[[#This Row],[ODS]])),"NÃO","SIM")</f>
        <v>NÃO</v>
      </c>
      <c r="Q2000" s="2" t="str">
        <f>IF(ISERR(FIND("07",GERAL[[#This Row],[ODS]])),"NÃO","SIM")</f>
        <v>NÃO</v>
      </c>
      <c r="R2000" s="2" t="str">
        <f>IF(ISERR(FIND("08",GERAL[[#This Row],[ODS]])),"NÃO","SIM")</f>
        <v>NÃO</v>
      </c>
      <c r="S2000" s="2" t="str">
        <f>IF(ISERR(FIND("09",GERAL[[#This Row],[ODS]])),"NÃO","SIM")</f>
        <v>NÃO</v>
      </c>
      <c r="T2000" s="2" t="str">
        <f>IF(ISERR(FIND("10",GERAL[[#This Row],[ODS]])),"NÃO","SIM")</f>
        <v>NÃO</v>
      </c>
      <c r="U2000" s="2" t="str">
        <f>IF(ISERR(FIND("11",GERAL[[#This Row],[ODS]])),"NÃO","SIM")</f>
        <v>NÃO</v>
      </c>
      <c r="V2000" s="2" t="str">
        <f>IF(ISERR(FIND("12",GERAL[[#This Row],[ODS]])),"NÃO","SIM")</f>
        <v>NÃO</v>
      </c>
      <c r="W2000" s="2" t="str">
        <f>IF(ISERR(FIND("13",GERAL[[#This Row],[ODS]])),"NÃO","SIM")</f>
        <v>NÃO</v>
      </c>
      <c r="X2000" s="2" t="str">
        <f>IF(ISERR(FIND("14",GERAL[[#This Row],[ODS]])),"NÃO","SIM")</f>
        <v>NÃO</v>
      </c>
      <c r="Y2000" s="2" t="str">
        <f>IF(ISERR(FIND("15",GERAL[[#This Row],[ODS]])),"NÃO","SIM")</f>
        <v>NÃO</v>
      </c>
      <c r="Z2000" s="2" t="str">
        <f>IF(ISERR(FIND("16",GERAL[[#This Row],[ODS]])),"NÃO","SIM")</f>
        <v>NÃO</v>
      </c>
      <c r="AA2000" s="2" t="str">
        <f>IF(ISERR(FIND("17",GERAL[[#This Row],[ODS]])),"NÃO","SIM")</f>
        <v>NÃO</v>
      </c>
      <c r="AB2000" s="1">
        <v>35.180825939638268</v>
      </c>
      <c r="AC2000" s="1">
        <v>16.991749474080244</v>
      </c>
      <c r="AD2000" s="1">
        <v>28.612293255272657</v>
      </c>
      <c r="AE2000" s="1">
        <v>29.212292043251718</v>
      </c>
      <c r="AF2000" s="1">
        <v>33.65976016327221</v>
      </c>
      <c r="AG2000" s="1" t="str">
        <f>GERAL[[#This Row],[SIGLA]]&amp;GERAL[[#This Row],[CÓD]]</f>
        <v>ACSS_CV</v>
      </c>
      <c r="AH2000" s="1">
        <f ca="1">VLOOKUP(GERAL[[#This Row],[REF_NOTA]],BASE_NOTAS[],7,FALSE)</f>
        <v>40.416041507688426</v>
      </c>
      <c r="AI2000" s="31">
        <f ca="1">IF(GERAL[[#This Row],[Nota 2025]]="",0,GERAL[[#This Row],[Nota 2026]]-GERAL[[#This Row],[Nota 2025]])</f>
        <v>6.756281344416216</v>
      </c>
    </row>
    <row r="2001" spans="1:35" ht="17" x14ac:dyDescent="0.35">
      <c r="A2001" s="2" t="s">
        <v>1</v>
      </c>
      <c r="B2001" s="2" t="s">
        <v>157</v>
      </c>
      <c r="C2001" s="15" t="s">
        <v>218</v>
      </c>
      <c r="D2001" s="15" t="s">
        <v>392</v>
      </c>
      <c r="E2001" s="15" t="s">
        <v>379</v>
      </c>
      <c r="F2001" s="2" t="str">
        <f>VLOOKUP(GERAL[[#This Row],[CÓD]],SEALL,6,FALSE)</f>
        <v>S</v>
      </c>
      <c r="G200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0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0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01" s="2" t="str">
        <f>VLOOKUP(GERAL[[#This Row],[CÓD]],SEALL,4,FALSE)</f>
        <v>03</v>
      </c>
      <c r="K2001" s="2" t="str">
        <f>IF(ISERR(FIND("01",GERAL[[#This Row],[ODS]])),"NÃO","SIM")</f>
        <v>NÃO</v>
      </c>
      <c r="L2001" s="2" t="str">
        <f>IF(ISERR(FIND("02",GERAL[[#This Row],[ODS]])),"NÃO","SIM")</f>
        <v>NÃO</v>
      </c>
      <c r="M2001" s="2" t="str">
        <f>IF(ISERR(FIND("03",GERAL[[#This Row],[ODS]])),"NÃO","SIM")</f>
        <v>SIM</v>
      </c>
      <c r="N2001" s="2" t="str">
        <f>IF(ISERR(FIND("04",GERAL[[#This Row],[ODS]])),"NÃO","SIM")</f>
        <v>NÃO</v>
      </c>
      <c r="O2001" s="2" t="str">
        <f>IF(ISERR(FIND("05",GERAL[[#This Row],[ODS]])),"NÃO","SIM")</f>
        <v>NÃO</v>
      </c>
      <c r="P2001" s="2" t="str">
        <f>IF(ISERR(FIND("06",GERAL[[#This Row],[ODS]])),"NÃO","SIM")</f>
        <v>NÃO</v>
      </c>
      <c r="Q2001" s="2" t="str">
        <f>IF(ISERR(FIND("07",GERAL[[#This Row],[ODS]])),"NÃO","SIM")</f>
        <v>NÃO</v>
      </c>
      <c r="R2001" s="2" t="str">
        <f>IF(ISERR(FIND("08",GERAL[[#This Row],[ODS]])),"NÃO","SIM")</f>
        <v>NÃO</v>
      </c>
      <c r="S2001" s="2" t="str">
        <f>IF(ISERR(FIND("09",GERAL[[#This Row],[ODS]])),"NÃO","SIM")</f>
        <v>NÃO</v>
      </c>
      <c r="T2001" s="2" t="str">
        <f>IF(ISERR(FIND("10",GERAL[[#This Row],[ODS]])),"NÃO","SIM")</f>
        <v>NÃO</v>
      </c>
      <c r="U2001" s="2" t="str">
        <f>IF(ISERR(FIND("11",GERAL[[#This Row],[ODS]])),"NÃO","SIM")</f>
        <v>NÃO</v>
      </c>
      <c r="V2001" s="2" t="str">
        <f>IF(ISERR(FIND("12",GERAL[[#This Row],[ODS]])),"NÃO","SIM")</f>
        <v>NÃO</v>
      </c>
      <c r="W2001" s="2" t="str">
        <f>IF(ISERR(FIND("13",GERAL[[#This Row],[ODS]])),"NÃO","SIM")</f>
        <v>NÃO</v>
      </c>
      <c r="X2001" s="2" t="str">
        <f>IF(ISERR(FIND("14",GERAL[[#This Row],[ODS]])),"NÃO","SIM")</f>
        <v>NÃO</v>
      </c>
      <c r="Y2001" s="2" t="str">
        <f>IF(ISERR(FIND("15",GERAL[[#This Row],[ODS]])),"NÃO","SIM")</f>
        <v>NÃO</v>
      </c>
      <c r="Z2001" s="2" t="str">
        <f>IF(ISERR(FIND("16",GERAL[[#This Row],[ODS]])),"NÃO","SIM")</f>
        <v>NÃO</v>
      </c>
      <c r="AA2001" s="2" t="str">
        <f>IF(ISERR(FIND("17",GERAL[[#This Row],[ODS]])),"NÃO","SIM")</f>
        <v>NÃO</v>
      </c>
      <c r="AB2001" s="1">
        <v>42.021332563827976</v>
      </c>
      <c r="AC2001" s="1">
        <v>58.006693287049117</v>
      </c>
      <c r="AD2001" s="1">
        <v>90.920249003414654</v>
      </c>
      <c r="AE2001" s="1">
        <v>87.479780949127999</v>
      </c>
      <c r="AF2001" s="1">
        <v>66.483479170923061</v>
      </c>
      <c r="AG2001" s="1" t="str">
        <f>GERAL[[#This Row],[SIGLA]]&amp;GERAL[[#This Row],[CÓD]]</f>
        <v>ALSS_CV</v>
      </c>
      <c r="AH2001" s="1">
        <f ca="1">VLOOKUP(GERAL[[#This Row],[REF_NOTA]],BASE_NOTAS[],7,FALSE)</f>
        <v>71.249049589202087</v>
      </c>
      <c r="AI2001" s="31">
        <f ca="1">IF(GERAL[[#This Row],[Nota 2025]]="",0,GERAL[[#This Row],[Nota 2026]]-GERAL[[#This Row],[Nota 2025]])</f>
        <v>4.7655704182790259</v>
      </c>
    </row>
    <row r="2002" spans="1:35" ht="17" x14ac:dyDescent="0.35">
      <c r="A2002" s="2" t="s">
        <v>159</v>
      </c>
      <c r="B2002" s="2" t="s">
        <v>184</v>
      </c>
      <c r="C2002" s="15" t="s">
        <v>218</v>
      </c>
      <c r="D2002" s="15" t="s">
        <v>392</v>
      </c>
      <c r="E2002" s="15" t="s">
        <v>379</v>
      </c>
      <c r="F2002" s="2" t="str">
        <f>VLOOKUP(GERAL[[#This Row],[CÓD]],SEALL,6,FALSE)</f>
        <v>S</v>
      </c>
      <c r="G200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0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0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02" s="2" t="str">
        <f>VLOOKUP(GERAL[[#This Row],[CÓD]],SEALL,4,FALSE)</f>
        <v>03</v>
      </c>
      <c r="K2002" s="2" t="str">
        <f>IF(ISERR(FIND("01",GERAL[[#This Row],[ODS]])),"NÃO","SIM")</f>
        <v>NÃO</v>
      </c>
      <c r="L2002" s="2" t="str">
        <f>IF(ISERR(FIND("02",GERAL[[#This Row],[ODS]])),"NÃO","SIM")</f>
        <v>NÃO</v>
      </c>
      <c r="M2002" s="2" t="str">
        <f>IF(ISERR(FIND("03",GERAL[[#This Row],[ODS]])),"NÃO","SIM")</f>
        <v>SIM</v>
      </c>
      <c r="N2002" s="2" t="str">
        <f>IF(ISERR(FIND("04",GERAL[[#This Row],[ODS]])),"NÃO","SIM")</f>
        <v>NÃO</v>
      </c>
      <c r="O2002" s="2" t="str">
        <f>IF(ISERR(FIND("05",GERAL[[#This Row],[ODS]])),"NÃO","SIM")</f>
        <v>NÃO</v>
      </c>
      <c r="P2002" s="2" t="str">
        <f>IF(ISERR(FIND("06",GERAL[[#This Row],[ODS]])),"NÃO","SIM")</f>
        <v>NÃO</v>
      </c>
      <c r="Q2002" s="2" t="str">
        <f>IF(ISERR(FIND("07",GERAL[[#This Row],[ODS]])),"NÃO","SIM")</f>
        <v>NÃO</v>
      </c>
      <c r="R2002" s="2" t="str">
        <f>IF(ISERR(FIND("08",GERAL[[#This Row],[ODS]])),"NÃO","SIM")</f>
        <v>NÃO</v>
      </c>
      <c r="S2002" s="2" t="str">
        <f>IF(ISERR(FIND("09",GERAL[[#This Row],[ODS]])),"NÃO","SIM")</f>
        <v>NÃO</v>
      </c>
      <c r="T2002" s="2" t="str">
        <f>IF(ISERR(FIND("10",GERAL[[#This Row],[ODS]])),"NÃO","SIM")</f>
        <v>NÃO</v>
      </c>
      <c r="U2002" s="2" t="str">
        <f>IF(ISERR(FIND("11",GERAL[[#This Row],[ODS]])),"NÃO","SIM")</f>
        <v>NÃO</v>
      </c>
      <c r="V2002" s="2" t="str">
        <f>IF(ISERR(FIND("12",GERAL[[#This Row],[ODS]])),"NÃO","SIM")</f>
        <v>NÃO</v>
      </c>
      <c r="W2002" s="2" t="str">
        <f>IF(ISERR(FIND("13",GERAL[[#This Row],[ODS]])),"NÃO","SIM")</f>
        <v>NÃO</v>
      </c>
      <c r="X2002" s="2" t="str">
        <f>IF(ISERR(FIND("14",GERAL[[#This Row],[ODS]])),"NÃO","SIM")</f>
        <v>NÃO</v>
      </c>
      <c r="Y2002" s="2" t="str">
        <f>IF(ISERR(FIND("15",GERAL[[#This Row],[ODS]])),"NÃO","SIM")</f>
        <v>NÃO</v>
      </c>
      <c r="Z2002" s="2" t="str">
        <f>IF(ISERR(FIND("16",GERAL[[#This Row],[ODS]])),"NÃO","SIM")</f>
        <v>NÃO</v>
      </c>
      <c r="AA2002" s="2" t="str">
        <f>IF(ISERR(FIND("17",GERAL[[#This Row],[ODS]])),"NÃO","SIM")</f>
        <v>NÃO</v>
      </c>
      <c r="AB2002" s="1">
        <v>0</v>
      </c>
      <c r="AC2002" s="1">
        <v>0</v>
      </c>
      <c r="AD2002" s="1">
        <v>0</v>
      </c>
      <c r="AE2002" s="1">
        <v>0</v>
      </c>
      <c r="AF2002" s="1">
        <v>0</v>
      </c>
      <c r="AG2002" s="1" t="str">
        <f>GERAL[[#This Row],[SIGLA]]&amp;GERAL[[#This Row],[CÓD]]</f>
        <v>APSS_CV</v>
      </c>
      <c r="AH2002" s="1">
        <f ca="1">VLOOKUP(GERAL[[#This Row],[REF_NOTA]],BASE_NOTAS[],7,FALSE)</f>
        <v>15.802781813133263</v>
      </c>
      <c r="AI2002" s="31">
        <f ca="1">IF(GERAL[[#This Row],[Nota 2025]]="",0,GERAL[[#This Row],[Nota 2026]]-GERAL[[#This Row],[Nota 2025]])</f>
        <v>15.802781813133263</v>
      </c>
    </row>
    <row r="2003" spans="1:35" ht="17" x14ac:dyDescent="0.35">
      <c r="A2003" s="2" t="s">
        <v>155</v>
      </c>
      <c r="B2003" s="2" t="s">
        <v>158</v>
      </c>
      <c r="C2003" s="15" t="s">
        <v>218</v>
      </c>
      <c r="D2003" s="15" t="s">
        <v>392</v>
      </c>
      <c r="E2003" s="15" t="s">
        <v>379</v>
      </c>
      <c r="F2003" s="2" t="str">
        <f>VLOOKUP(GERAL[[#This Row],[CÓD]],SEALL,6,FALSE)</f>
        <v>S</v>
      </c>
      <c r="G200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0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0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03" s="2" t="str">
        <f>VLOOKUP(GERAL[[#This Row],[CÓD]],SEALL,4,FALSE)</f>
        <v>03</v>
      </c>
      <c r="K2003" s="2" t="str">
        <f>IF(ISERR(FIND("01",GERAL[[#This Row],[ODS]])),"NÃO","SIM")</f>
        <v>NÃO</v>
      </c>
      <c r="L2003" s="2" t="str">
        <f>IF(ISERR(FIND("02",GERAL[[#This Row],[ODS]])),"NÃO","SIM")</f>
        <v>NÃO</v>
      </c>
      <c r="M2003" s="2" t="str">
        <f>IF(ISERR(FIND("03",GERAL[[#This Row],[ODS]])),"NÃO","SIM")</f>
        <v>SIM</v>
      </c>
      <c r="N2003" s="2" t="str">
        <f>IF(ISERR(FIND("04",GERAL[[#This Row],[ODS]])),"NÃO","SIM")</f>
        <v>NÃO</v>
      </c>
      <c r="O2003" s="2" t="str">
        <f>IF(ISERR(FIND("05",GERAL[[#This Row],[ODS]])),"NÃO","SIM")</f>
        <v>NÃO</v>
      </c>
      <c r="P2003" s="2" t="str">
        <f>IF(ISERR(FIND("06",GERAL[[#This Row],[ODS]])),"NÃO","SIM")</f>
        <v>NÃO</v>
      </c>
      <c r="Q2003" s="2" t="str">
        <f>IF(ISERR(FIND("07",GERAL[[#This Row],[ODS]])),"NÃO","SIM")</f>
        <v>NÃO</v>
      </c>
      <c r="R2003" s="2" t="str">
        <f>IF(ISERR(FIND("08",GERAL[[#This Row],[ODS]])),"NÃO","SIM")</f>
        <v>NÃO</v>
      </c>
      <c r="S2003" s="2" t="str">
        <f>IF(ISERR(FIND("09",GERAL[[#This Row],[ODS]])),"NÃO","SIM")</f>
        <v>NÃO</v>
      </c>
      <c r="T2003" s="2" t="str">
        <f>IF(ISERR(FIND("10",GERAL[[#This Row],[ODS]])),"NÃO","SIM")</f>
        <v>NÃO</v>
      </c>
      <c r="U2003" s="2" t="str">
        <f>IF(ISERR(FIND("11",GERAL[[#This Row],[ODS]])),"NÃO","SIM")</f>
        <v>NÃO</v>
      </c>
      <c r="V2003" s="2" t="str">
        <f>IF(ISERR(FIND("12",GERAL[[#This Row],[ODS]])),"NÃO","SIM")</f>
        <v>NÃO</v>
      </c>
      <c r="W2003" s="2" t="str">
        <f>IF(ISERR(FIND("13",GERAL[[#This Row],[ODS]])),"NÃO","SIM")</f>
        <v>NÃO</v>
      </c>
      <c r="X2003" s="2" t="str">
        <f>IF(ISERR(FIND("14",GERAL[[#This Row],[ODS]])),"NÃO","SIM")</f>
        <v>NÃO</v>
      </c>
      <c r="Y2003" s="2" t="str">
        <f>IF(ISERR(FIND("15",GERAL[[#This Row],[ODS]])),"NÃO","SIM")</f>
        <v>NÃO</v>
      </c>
      <c r="Z2003" s="2" t="str">
        <f>IF(ISERR(FIND("16",GERAL[[#This Row],[ODS]])),"NÃO","SIM")</f>
        <v>NÃO</v>
      </c>
      <c r="AA2003" s="2" t="str">
        <f>IF(ISERR(FIND("17",GERAL[[#This Row],[ODS]])),"NÃO","SIM")</f>
        <v>NÃO</v>
      </c>
      <c r="AB2003" s="1">
        <v>57.109228969268365</v>
      </c>
      <c r="AC2003" s="1">
        <v>59.458599234986906</v>
      </c>
      <c r="AD2003" s="1">
        <v>75.6156579754022</v>
      </c>
      <c r="AE2003" s="1">
        <v>58.95771400285745</v>
      </c>
      <c r="AF2003" s="1">
        <v>52.906970086797159</v>
      </c>
      <c r="AG2003" s="1" t="str">
        <f>GERAL[[#This Row],[SIGLA]]&amp;GERAL[[#This Row],[CÓD]]</f>
        <v>AMSS_CV</v>
      </c>
      <c r="AH2003" s="1">
        <f ca="1">VLOOKUP(GERAL[[#This Row],[REF_NOTA]],BASE_NOTAS[],7,FALSE)</f>
        <v>59.978480426813718</v>
      </c>
      <c r="AI2003" s="31">
        <f ca="1">IF(GERAL[[#This Row],[Nota 2025]]="",0,GERAL[[#This Row],[Nota 2026]]-GERAL[[#This Row],[Nota 2025]])</f>
        <v>7.0715103400165589</v>
      </c>
    </row>
    <row r="2004" spans="1:35" ht="17" x14ac:dyDescent="0.35">
      <c r="A2004" s="2" t="s">
        <v>160</v>
      </c>
      <c r="B2004" s="2" t="s">
        <v>187</v>
      </c>
      <c r="C2004" s="15" t="s">
        <v>218</v>
      </c>
      <c r="D2004" s="15" t="s">
        <v>392</v>
      </c>
      <c r="E2004" s="15" t="s">
        <v>379</v>
      </c>
      <c r="F2004" s="2" t="str">
        <f>VLOOKUP(GERAL[[#This Row],[CÓD]],SEALL,6,FALSE)</f>
        <v>S</v>
      </c>
      <c r="G200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0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0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04" s="2" t="str">
        <f>VLOOKUP(GERAL[[#This Row],[CÓD]],SEALL,4,FALSE)</f>
        <v>03</v>
      </c>
      <c r="K2004" s="2" t="str">
        <f>IF(ISERR(FIND("01",GERAL[[#This Row],[ODS]])),"NÃO","SIM")</f>
        <v>NÃO</v>
      </c>
      <c r="L2004" s="2" t="str">
        <f>IF(ISERR(FIND("02",GERAL[[#This Row],[ODS]])),"NÃO","SIM")</f>
        <v>NÃO</v>
      </c>
      <c r="M2004" s="2" t="str">
        <f>IF(ISERR(FIND("03",GERAL[[#This Row],[ODS]])),"NÃO","SIM")</f>
        <v>SIM</v>
      </c>
      <c r="N2004" s="2" t="str">
        <f>IF(ISERR(FIND("04",GERAL[[#This Row],[ODS]])),"NÃO","SIM")</f>
        <v>NÃO</v>
      </c>
      <c r="O2004" s="2" t="str">
        <f>IF(ISERR(FIND("05",GERAL[[#This Row],[ODS]])),"NÃO","SIM")</f>
        <v>NÃO</v>
      </c>
      <c r="P2004" s="2" t="str">
        <f>IF(ISERR(FIND("06",GERAL[[#This Row],[ODS]])),"NÃO","SIM")</f>
        <v>NÃO</v>
      </c>
      <c r="Q2004" s="2" t="str">
        <f>IF(ISERR(FIND("07",GERAL[[#This Row],[ODS]])),"NÃO","SIM")</f>
        <v>NÃO</v>
      </c>
      <c r="R2004" s="2" t="str">
        <f>IF(ISERR(FIND("08",GERAL[[#This Row],[ODS]])),"NÃO","SIM")</f>
        <v>NÃO</v>
      </c>
      <c r="S2004" s="2" t="str">
        <f>IF(ISERR(FIND("09",GERAL[[#This Row],[ODS]])),"NÃO","SIM")</f>
        <v>NÃO</v>
      </c>
      <c r="T2004" s="2" t="str">
        <f>IF(ISERR(FIND("10",GERAL[[#This Row],[ODS]])),"NÃO","SIM")</f>
        <v>NÃO</v>
      </c>
      <c r="U2004" s="2" t="str">
        <f>IF(ISERR(FIND("11",GERAL[[#This Row],[ODS]])),"NÃO","SIM")</f>
        <v>NÃO</v>
      </c>
      <c r="V2004" s="2" t="str">
        <f>IF(ISERR(FIND("12",GERAL[[#This Row],[ODS]])),"NÃO","SIM")</f>
        <v>NÃO</v>
      </c>
      <c r="W2004" s="2" t="str">
        <f>IF(ISERR(FIND("13",GERAL[[#This Row],[ODS]])),"NÃO","SIM")</f>
        <v>NÃO</v>
      </c>
      <c r="X2004" s="2" t="str">
        <f>IF(ISERR(FIND("14",GERAL[[#This Row],[ODS]])),"NÃO","SIM")</f>
        <v>NÃO</v>
      </c>
      <c r="Y2004" s="2" t="str">
        <f>IF(ISERR(FIND("15",GERAL[[#This Row],[ODS]])),"NÃO","SIM")</f>
        <v>NÃO</v>
      </c>
      <c r="Z2004" s="2" t="str">
        <f>IF(ISERR(FIND("16",GERAL[[#This Row],[ODS]])),"NÃO","SIM")</f>
        <v>NÃO</v>
      </c>
      <c r="AA2004" s="2" t="str">
        <f>IF(ISERR(FIND("17",GERAL[[#This Row],[ODS]])),"NÃO","SIM")</f>
        <v>NÃO</v>
      </c>
      <c r="AB2004" s="1">
        <v>43.887935703239819</v>
      </c>
      <c r="AC2004" s="1">
        <v>26.300072043942297</v>
      </c>
      <c r="AD2004" s="1">
        <v>55.460516470669482</v>
      </c>
      <c r="AE2004" s="1">
        <v>69.470138466905482</v>
      </c>
      <c r="AF2004" s="1">
        <v>45.723289362120774</v>
      </c>
      <c r="AG2004" s="1" t="str">
        <f>GERAL[[#This Row],[SIGLA]]&amp;GERAL[[#This Row],[CÓD]]</f>
        <v>BASS_CV</v>
      </c>
      <c r="AH2004" s="1">
        <f ca="1">VLOOKUP(GERAL[[#This Row],[REF_NOTA]],BASE_NOTAS[],7,FALSE)</f>
        <v>34.137070294297871</v>
      </c>
      <c r="AI2004" s="31">
        <f ca="1">IF(GERAL[[#This Row],[Nota 2025]]="",0,GERAL[[#This Row],[Nota 2026]]-GERAL[[#This Row],[Nota 2025]])</f>
        <v>-11.586219067822903</v>
      </c>
    </row>
    <row r="2005" spans="1:35" ht="17" x14ac:dyDescent="0.35">
      <c r="A2005" s="2" t="s">
        <v>161</v>
      </c>
      <c r="B2005" s="2" t="s">
        <v>188</v>
      </c>
      <c r="C2005" s="15" t="s">
        <v>218</v>
      </c>
      <c r="D2005" s="15" t="s">
        <v>392</v>
      </c>
      <c r="E2005" s="15" t="s">
        <v>379</v>
      </c>
      <c r="F2005" s="2" t="str">
        <f>VLOOKUP(GERAL[[#This Row],[CÓD]],SEALL,6,FALSE)</f>
        <v>S</v>
      </c>
      <c r="G200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0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0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05" s="2" t="str">
        <f>VLOOKUP(GERAL[[#This Row],[CÓD]],SEALL,4,FALSE)</f>
        <v>03</v>
      </c>
      <c r="K2005" s="2" t="str">
        <f>IF(ISERR(FIND("01",GERAL[[#This Row],[ODS]])),"NÃO","SIM")</f>
        <v>NÃO</v>
      </c>
      <c r="L2005" s="2" t="str">
        <f>IF(ISERR(FIND("02",GERAL[[#This Row],[ODS]])),"NÃO","SIM")</f>
        <v>NÃO</v>
      </c>
      <c r="M2005" s="2" t="str">
        <f>IF(ISERR(FIND("03",GERAL[[#This Row],[ODS]])),"NÃO","SIM")</f>
        <v>SIM</v>
      </c>
      <c r="N2005" s="2" t="str">
        <f>IF(ISERR(FIND("04",GERAL[[#This Row],[ODS]])),"NÃO","SIM")</f>
        <v>NÃO</v>
      </c>
      <c r="O2005" s="2" t="str">
        <f>IF(ISERR(FIND("05",GERAL[[#This Row],[ODS]])),"NÃO","SIM")</f>
        <v>NÃO</v>
      </c>
      <c r="P2005" s="2" t="str">
        <f>IF(ISERR(FIND("06",GERAL[[#This Row],[ODS]])),"NÃO","SIM")</f>
        <v>NÃO</v>
      </c>
      <c r="Q2005" s="2" t="str">
        <f>IF(ISERR(FIND("07",GERAL[[#This Row],[ODS]])),"NÃO","SIM")</f>
        <v>NÃO</v>
      </c>
      <c r="R2005" s="2" t="str">
        <f>IF(ISERR(FIND("08",GERAL[[#This Row],[ODS]])),"NÃO","SIM")</f>
        <v>NÃO</v>
      </c>
      <c r="S2005" s="2" t="str">
        <f>IF(ISERR(FIND("09",GERAL[[#This Row],[ODS]])),"NÃO","SIM")</f>
        <v>NÃO</v>
      </c>
      <c r="T2005" s="2" t="str">
        <f>IF(ISERR(FIND("10",GERAL[[#This Row],[ODS]])),"NÃO","SIM")</f>
        <v>NÃO</v>
      </c>
      <c r="U2005" s="2" t="str">
        <f>IF(ISERR(FIND("11",GERAL[[#This Row],[ODS]])),"NÃO","SIM")</f>
        <v>NÃO</v>
      </c>
      <c r="V2005" s="2" t="str">
        <f>IF(ISERR(FIND("12",GERAL[[#This Row],[ODS]])),"NÃO","SIM")</f>
        <v>NÃO</v>
      </c>
      <c r="W2005" s="2" t="str">
        <f>IF(ISERR(FIND("13",GERAL[[#This Row],[ODS]])),"NÃO","SIM")</f>
        <v>NÃO</v>
      </c>
      <c r="X2005" s="2" t="str">
        <f>IF(ISERR(FIND("14",GERAL[[#This Row],[ODS]])),"NÃO","SIM")</f>
        <v>NÃO</v>
      </c>
      <c r="Y2005" s="2" t="str">
        <f>IF(ISERR(FIND("15",GERAL[[#This Row],[ODS]])),"NÃO","SIM")</f>
        <v>NÃO</v>
      </c>
      <c r="Z2005" s="2" t="str">
        <f>IF(ISERR(FIND("16",GERAL[[#This Row],[ODS]])),"NÃO","SIM")</f>
        <v>NÃO</v>
      </c>
      <c r="AA2005" s="2" t="str">
        <f>IF(ISERR(FIND("17",GERAL[[#This Row],[ODS]])),"NÃO","SIM")</f>
        <v>NÃO</v>
      </c>
      <c r="AB2005" s="1">
        <v>71.980274526654881</v>
      </c>
      <c r="AC2005" s="1">
        <v>56.537819842635187</v>
      </c>
      <c r="AD2005" s="1">
        <v>95.668366052030407</v>
      </c>
      <c r="AE2005" s="1">
        <v>100</v>
      </c>
      <c r="AF2005" s="1">
        <v>77.460469831292755</v>
      </c>
      <c r="AG2005" s="1" t="str">
        <f>GERAL[[#This Row],[SIGLA]]&amp;GERAL[[#This Row],[CÓD]]</f>
        <v>CESS_CV</v>
      </c>
      <c r="AH2005" s="1">
        <f ca="1">VLOOKUP(GERAL[[#This Row],[REF_NOTA]],BASE_NOTAS[],7,FALSE)</f>
        <v>83.31191062887811</v>
      </c>
      <c r="AI2005" s="31">
        <f ca="1">IF(GERAL[[#This Row],[Nota 2025]]="",0,GERAL[[#This Row],[Nota 2026]]-GERAL[[#This Row],[Nota 2025]])</f>
        <v>5.8514407975853544</v>
      </c>
    </row>
    <row r="2006" spans="1:35" ht="17" x14ac:dyDescent="0.35">
      <c r="A2006" s="2" t="s">
        <v>162</v>
      </c>
      <c r="B2006" s="2" t="s">
        <v>189</v>
      </c>
      <c r="C2006" s="15" t="s">
        <v>218</v>
      </c>
      <c r="D2006" s="15" t="s">
        <v>392</v>
      </c>
      <c r="E2006" s="15" t="s">
        <v>379</v>
      </c>
      <c r="F2006" s="2" t="str">
        <f>VLOOKUP(GERAL[[#This Row],[CÓD]],SEALL,6,FALSE)</f>
        <v>S</v>
      </c>
      <c r="G200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0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0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06" s="2" t="str">
        <f>VLOOKUP(GERAL[[#This Row],[CÓD]],SEALL,4,FALSE)</f>
        <v>03</v>
      </c>
      <c r="K2006" s="2" t="str">
        <f>IF(ISERR(FIND("01",GERAL[[#This Row],[ODS]])),"NÃO","SIM")</f>
        <v>NÃO</v>
      </c>
      <c r="L2006" s="2" t="str">
        <f>IF(ISERR(FIND("02",GERAL[[#This Row],[ODS]])),"NÃO","SIM")</f>
        <v>NÃO</v>
      </c>
      <c r="M2006" s="2" t="str">
        <f>IF(ISERR(FIND("03",GERAL[[#This Row],[ODS]])),"NÃO","SIM")</f>
        <v>SIM</v>
      </c>
      <c r="N2006" s="2" t="str">
        <f>IF(ISERR(FIND("04",GERAL[[#This Row],[ODS]])),"NÃO","SIM")</f>
        <v>NÃO</v>
      </c>
      <c r="O2006" s="2" t="str">
        <f>IF(ISERR(FIND("05",GERAL[[#This Row],[ODS]])),"NÃO","SIM")</f>
        <v>NÃO</v>
      </c>
      <c r="P2006" s="2" t="str">
        <f>IF(ISERR(FIND("06",GERAL[[#This Row],[ODS]])),"NÃO","SIM")</f>
        <v>NÃO</v>
      </c>
      <c r="Q2006" s="2" t="str">
        <f>IF(ISERR(FIND("07",GERAL[[#This Row],[ODS]])),"NÃO","SIM")</f>
        <v>NÃO</v>
      </c>
      <c r="R2006" s="2" t="str">
        <f>IF(ISERR(FIND("08",GERAL[[#This Row],[ODS]])),"NÃO","SIM")</f>
        <v>NÃO</v>
      </c>
      <c r="S2006" s="2" t="str">
        <f>IF(ISERR(FIND("09",GERAL[[#This Row],[ODS]])),"NÃO","SIM")</f>
        <v>NÃO</v>
      </c>
      <c r="T2006" s="2" t="str">
        <f>IF(ISERR(FIND("10",GERAL[[#This Row],[ODS]])),"NÃO","SIM")</f>
        <v>NÃO</v>
      </c>
      <c r="U2006" s="2" t="str">
        <f>IF(ISERR(FIND("11",GERAL[[#This Row],[ODS]])),"NÃO","SIM")</f>
        <v>NÃO</v>
      </c>
      <c r="V2006" s="2" t="str">
        <f>IF(ISERR(FIND("12",GERAL[[#This Row],[ODS]])),"NÃO","SIM")</f>
        <v>NÃO</v>
      </c>
      <c r="W2006" s="2" t="str">
        <f>IF(ISERR(FIND("13",GERAL[[#This Row],[ODS]])),"NÃO","SIM")</f>
        <v>NÃO</v>
      </c>
      <c r="X2006" s="2" t="str">
        <f>IF(ISERR(FIND("14",GERAL[[#This Row],[ODS]])),"NÃO","SIM")</f>
        <v>NÃO</v>
      </c>
      <c r="Y2006" s="2" t="str">
        <f>IF(ISERR(FIND("15",GERAL[[#This Row],[ODS]])),"NÃO","SIM")</f>
        <v>NÃO</v>
      </c>
      <c r="Z2006" s="2" t="str">
        <f>IF(ISERR(FIND("16",GERAL[[#This Row],[ODS]])),"NÃO","SIM")</f>
        <v>NÃO</v>
      </c>
      <c r="AA2006" s="2" t="str">
        <f>IF(ISERR(FIND("17",GERAL[[#This Row],[ODS]])),"NÃO","SIM")</f>
        <v>NÃO</v>
      </c>
      <c r="AB2006" s="1">
        <v>85.046437524242393</v>
      </c>
      <c r="AC2006" s="1">
        <v>82.139312167535223</v>
      </c>
      <c r="AD2006" s="1">
        <v>89.598967510730603</v>
      </c>
      <c r="AE2006" s="1">
        <v>82.964813991008299</v>
      </c>
      <c r="AF2006" s="1">
        <v>77.179993074053613</v>
      </c>
      <c r="AG2006" s="1" t="str">
        <f>GERAL[[#This Row],[SIGLA]]&amp;GERAL[[#This Row],[CÓD]]</f>
        <v>DFSS_CV</v>
      </c>
      <c r="AH2006" s="1">
        <f ca="1">VLOOKUP(GERAL[[#This Row],[REF_NOTA]],BASE_NOTAS[],7,FALSE)</f>
        <v>70.807918398187581</v>
      </c>
      <c r="AI2006" s="31">
        <f ca="1">IF(GERAL[[#This Row],[Nota 2025]]="",0,GERAL[[#This Row],[Nota 2026]]-GERAL[[#This Row],[Nota 2025]])</f>
        <v>-6.3720746758660312</v>
      </c>
    </row>
    <row r="2007" spans="1:35" ht="17" x14ac:dyDescent="0.35">
      <c r="A2007" s="2" t="s">
        <v>163</v>
      </c>
      <c r="B2007" s="2" t="s">
        <v>183</v>
      </c>
      <c r="C2007" s="15" t="s">
        <v>218</v>
      </c>
      <c r="D2007" s="15" t="s">
        <v>392</v>
      </c>
      <c r="E2007" s="15" t="s">
        <v>379</v>
      </c>
      <c r="F2007" s="2" t="str">
        <f>VLOOKUP(GERAL[[#This Row],[CÓD]],SEALL,6,FALSE)</f>
        <v>S</v>
      </c>
      <c r="G200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0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0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07" s="2" t="str">
        <f>VLOOKUP(GERAL[[#This Row],[CÓD]],SEALL,4,FALSE)</f>
        <v>03</v>
      </c>
      <c r="K2007" s="2" t="str">
        <f>IF(ISERR(FIND("01",GERAL[[#This Row],[ODS]])),"NÃO","SIM")</f>
        <v>NÃO</v>
      </c>
      <c r="L2007" s="2" t="str">
        <f>IF(ISERR(FIND("02",GERAL[[#This Row],[ODS]])),"NÃO","SIM")</f>
        <v>NÃO</v>
      </c>
      <c r="M2007" s="2" t="str">
        <f>IF(ISERR(FIND("03",GERAL[[#This Row],[ODS]])),"NÃO","SIM")</f>
        <v>SIM</v>
      </c>
      <c r="N2007" s="2" t="str">
        <f>IF(ISERR(FIND("04",GERAL[[#This Row],[ODS]])),"NÃO","SIM")</f>
        <v>NÃO</v>
      </c>
      <c r="O2007" s="2" t="str">
        <f>IF(ISERR(FIND("05",GERAL[[#This Row],[ODS]])),"NÃO","SIM")</f>
        <v>NÃO</v>
      </c>
      <c r="P2007" s="2" t="str">
        <f>IF(ISERR(FIND("06",GERAL[[#This Row],[ODS]])),"NÃO","SIM")</f>
        <v>NÃO</v>
      </c>
      <c r="Q2007" s="2" t="str">
        <f>IF(ISERR(FIND("07",GERAL[[#This Row],[ODS]])),"NÃO","SIM")</f>
        <v>NÃO</v>
      </c>
      <c r="R2007" s="2" t="str">
        <f>IF(ISERR(FIND("08",GERAL[[#This Row],[ODS]])),"NÃO","SIM")</f>
        <v>NÃO</v>
      </c>
      <c r="S2007" s="2" t="str">
        <f>IF(ISERR(FIND("09",GERAL[[#This Row],[ODS]])),"NÃO","SIM")</f>
        <v>NÃO</v>
      </c>
      <c r="T2007" s="2" t="str">
        <f>IF(ISERR(FIND("10",GERAL[[#This Row],[ODS]])),"NÃO","SIM")</f>
        <v>NÃO</v>
      </c>
      <c r="U2007" s="2" t="str">
        <f>IF(ISERR(FIND("11",GERAL[[#This Row],[ODS]])),"NÃO","SIM")</f>
        <v>NÃO</v>
      </c>
      <c r="V2007" s="2" t="str">
        <f>IF(ISERR(FIND("12",GERAL[[#This Row],[ODS]])),"NÃO","SIM")</f>
        <v>NÃO</v>
      </c>
      <c r="W2007" s="2" t="str">
        <f>IF(ISERR(FIND("13",GERAL[[#This Row],[ODS]])),"NÃO","SIM")</f>
        <v>NÃO</v>
      </c>
      <c r="X2007" s="2" t="str">
        <f>IF(ISERR(FIND("14",GERAL[[#This Row],[ODS]])),"NÃO","SIM")</f>
        <v>NÃO</v>
      </c>
      <c r="Y2007" s="2" t="str">
        <f>IF(ISERR(FIND("15",GERAL[[#This Row],[ODS]])),"NÃO","SIM")</f>
        <v>NÃO</v>
      </c>
      <c r="Z2007" s="2" t="str">
        <f>IF(ISERR(FIND("16",GERAL[[#This Row],[ODS]])),"NÃO","SIM")</f>
        <v>NÃO</v>
      </c>
      <c r="AA2007" s="2" t="str">
        <f>IF(ISERR(FIND("17",GERAL[[#This Row],[ODS]])),"NÃO","SIM")</f>
        <v>NÃO</v>
      </c>
      <c r="AB2007" s="1">
        <v>81.478789661050129</v>
      </c>
      <c r="AC2007" s="1">
        <v>87.650137232032208</v>
      </c>
      <c r="AD2007" s="1">
        <v>58.835548883696774</v>
      </c>
      <c r="AE2007" s="1">
        <v>79.179972053580954</v>
      </c>
      <c r="AF2007" s="1">
        <v>67.556279849940253</v>
      </c>
      <c r="AG2007" s="1" t="str">
        <f>GERAL[[#This Row],[SIGLA]]&amp;GERAL[[#This Row],[CÓD]]</f>
        <v>ESSS_CV</v>
      </c>
      <c r="AH2007" s="1">
        <f ca="1">VLOOKUP(GERAL[[#This Row],[REF_NOTA]],BASE_NOTAS[],7,FALSE)</f>
        <v>63.936896101809928</v>
      </c>
      <c r="AI2007" s="31">
        <f ca="1">IF(GERAL[[#This Row],[Nota 2025]]="",0,GERAL[[#This Row],[Nota 2026]]-GERAL[[#This Row],[Nota 2025]])</f>
        <v>-3.6193837481303248</v>
      </c>
    </row>
    <row r="2008" spans="1:35" ht="17" x14ac:dyDescent="0.35">
      <c r="A2008" s="2" t="s">
        <v>164</v>
      </c>
      <c r="B2008" s="2" t="s">
        <v>190</v>
      </c>
      <c r="C2008" s="15" t="s">
        <v>218</v>
      </c>
      <c r="D2008" s="15" t="s">
        <v>392</v>
      </c>
      <c r="E2008" s="15" t="s">
        <v>379</v>
      </c>
      <c r="F2008" s="2" t="str">
        <f>VLOOKUP(GERAL[[#This Row],[CÓD]],SEALL,6,FALSE)</f>
        <v>S</v>
      </c>
      <c r="G200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0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0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08" s="2" t="str">
        <f>VLOOKUP(GERAL[[#This Row],[CÓD]],SEALL,4,FALSE)</f>
        <v>03</v>
      </c>
      <c r="K2008" s="2" t="str">
        <f>IF(ISERR(FIND("01",GERAL[[#This Row],[ODS]])),"NÃO","SIM")</f>
        <v>NÃO</v>
      </c>
      <c r="L2008" s="2" t="str">
        <f>IF(ISERR(FIND("02",GERAL[[#This Row],[ODS]])),"NÃO","SIM")</f>
        <v>NÃO</v>
      </c>
      <c r="M2008" s="2" t="str">
        <f>IF(ISERR(FIND("03",GERAL[[#This Row],[ODS]])),"NÃO","SIM")</f>
        <v>SIM</v>
      </c>
      <c r="N2008" s="2" t="str">
        <f>IF(ISERR(FIND("04",GERAL[[#This Row],[ODS]])),"NÃO","SIM")</f>
        <v>NÃO</v>
      </c>
      <c r="O2008" s="2" t="str">
        <f>IF(ISERR(FIND("05",GERAL[[#This Row],[ODS]])),"NÃO","SIM")</f>
        <v>NÃO</v>
      </c>
      <c r="P2008" s="2" t="str">
        <f>IF(ISERR(FIND("06",GERAL[[#This Row],[ODS]])),"NÃO","SIM")</f>
        <v>NÃO</v>
      </c>
      <c r="Q2008" s="2" t="str">
        <f>IF(ISERR(FIND("07",GERAL[[#This Row],[ODS]])),"NÃO","SIM")</f>
        <v>NÃO</v>
      </c>
      <c r="R2008" s="2" t="str">
        <f>IF(ISERR(FIND("08",GERAL[[#This Row],[ODS]])),"NÃO","SIM")</f>
        <v>NÃO</v>
      </c>
      <c r="S2008" s="2" t="str">
        <f>IF(ISERR(FIND("09",GERAL[[#This Row],[ODS]])),"NÃO","SIM")</f>
        <v>NÃO</v>
      </c>
      <c r="T2008" s="2" t="str">
        <f>IF(ISERR(FIND("10",GERAL[[#This Row],[ODS]])),"NÃO","SIM")</f>
        <v>NÃO</v>
      </c>
      <c r="U2008" s="2" t="str">
        <f>IF(ISERR(FIND("11",GERAL[[#This Row],[ODS]])),"NÃO","SIM")</f>
        <v>NÃO</v>
      </c>
      <c r="V2008" s="2" t="str">
        <f>IF(ISERR(FIND("12",GERAL[[#This Row],[ODS]])),"NÃO","SIM")</f>
        <v>NÃO</v>
      </c>
      <c r="W2008" s="2" t="str">
        <f>IF(ISERR(FIND("13",GERAL[[#This Row],[ODS]])),"NÃO","SIM")</f>
        <v>NÃO</v>
      </c>
      <c r="X2008" s="2" t="str">
        <f>IF(ISERR(FIND("14",GERAL[[#This Row],[ODS]])),"NÃO","SIM")</f>
        <v>NÃO</v>
      </c>
      <c r="Y2008" s="2" t="str">
        <f>IF(ISERR(FIND("15",GERAL[[#This Row],[ODS]])),"NÃO","SIM")</f>
        <v>NÃO</v>
      </c>
      <c r="Z2008" s="2" t="str">
        <f>IF(ISERR(FIND("16",GERAL[[#This Row],[ODS]])),"NÃO","SIM")</f>
        <v>NÃO</v>
      </c>
      <c r="AA2008" s="2" t="str">
        <f>IF(ISERR(FIND("17",GERAL[[#This Row],[ODS]])),"NÃO","SIM")</f>
        <v>NÃO</v>
      </c>
      <c r="AB2008" s="1">
        <v>69.394995417881503</v>
      </c>
      <c r="AC2008" s="1">
        <v>62.550170956109582</v>
      </c>
      <c r="AD2008" s="1">
        <v>61.997622143624298</v>
      </c>
      <c r="AE2008" s="1">
        <v>38.276905200040176</v>
      </c>
      <c r="AF2008" s="1">
        <v>20.863664434892002</v>
      </c>
      <c r="AG2008" s="1" t="str">
        <f>GERAL[[#This Row],[SIGLA]]&amp;GERAL[[#This Row],[CÓD]]</f>
        <v>GOSS_CV</v>
      </c>
      <c r="AH2008" s="1">
        <f ca="1">VLOOKUP(GERAL[[#This Row],[REF_NOTA]],BASE_NOTAS[],7,FALSE)</f>
        <v>14.355859764515646</v>
      </c>
      <c r="AI2008" s="31">
        <f ca="1">IF(GERAL[[#This Row],[Nota 2025]]="",0,GERAL[[#This Row],[Nota 2026]]-GERAL[[#This Row],[Nota 2025]])</f>
        <v>-6.5078046703763555</v>
      </c>
    </row>
    <row r="2009" spans="1:35" ht="17" x14ac:dyDescent="0.35">
      <c r="A2009" s="2" t="s">
        <v>165</v>
      </c>
      <c r="B2009" s="2" t="s">
        <v>191</v>
      </c>
      <c r="C2009" s="15" t="s">
        <v>218</v>
      </c>
      <c r="D2009" s="15" t="s">
        <v>392</v>
      </c>
      <c r="E2009" s="15" t="s">
        <v>379</v>
      </c>
      <c r="F2009" s="2" t="str">
        <f>VLOOKUP(GERAL[[#This Row],[CÓD]],SEALL,6,FALSE)</f>
        <v>S</v>
      </c>
      <c r="G200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0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0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09" s="2" t="str">
        <f>VLOOKUP(GERAL[[#This Row],[CÓD]],SEALL,4,FALSE)</f>
        <v>03</v>
      </c>
      <c r="K2009" s="2" t="str">
        <f>IF(ISERR(FIND("01",GERAL[[#This Row],[ODS]])),"NÃO","SIM")</f>
        <v>NÃO</v>
      </c>
      <c r="L2009" s="2" t="str">
        <f>IF(ISERR(FIND("02",GERAL[[#This Row],[ODS]])),"NÃO","SIM")</f>
        <v>NÃO</v>
      </c>
      <c r="M2009" s="2" t="str">
        <f>IF(ISERR(FIND("03",GERAL[[#This Row],[ODS]])),"NÃO","SIM")</f>
        <v>SIM</v>
      </c>
      <c r="N2009" s="2" t="str">
        <f>IF(ISERR(FIND("04",GERAL[[#This Row],[ODS]])),"NÃO","SIM")</f>
        <v>NÃO</v>
      </c>
      <c r="O2009" s="2" t="str">
        <f>IF(ISERR(FIND("05",GERAL[[#This Row],[ODS]])),"NÃO","SIM")</f>
        <v>NÃO</v>
      </c>
      <c r="P2009" s="2" t="str">
        <f>IF(ISERR(FIND("06",GERAL[[#This Row],[ODS]])),"NÃO","SIM")</f>
        <v>NÃO</v>
      </c>
      <c r="Q2009" s="2" t="str">
        <f>IF(ISERR(FIND("07",GERAL[[#This Row],[ODS]])),"NÃO","SIM")</f>
        <v>NÃO</v>
      </c>
      <c r="R2009" s="2" t="str">
        <f>IF(ISERR(FIND("08",GERAL[[#This Row],[ODS]])),"NÃO","SIM")</f>
        <v>NÃO</v>
      </c>
      <c r="S2009" s="2" t="str">
        <f>IF(ISERR(FIND("09",GERAL[[#This Row],[ODS]])),"NÃO","SIM")</f>
        <v>NÃO</v>
      </c>
      <c r="T2009" s="2" t="str">
        <f>IF(ISERR(FIND("10",GERAL[[#This Row],[ODS]])),"NÃO","SIM")</f>
        <v>NÃO</v>
      </c>
      <c r="U2009" s="2" t="str">
        <f>IF(ISERR(FIND("11",GERAL[[#This Row],[ODS]])),"NÃO","SIM")</f>
        <v>NÃO</v>
      </c>
      <c r="V2009" s="2" t="str">
        <f>IF(ISERR(FIND("12",GERAL[[#This Row],[ODS]])),"NÃO","SIM")</f>
        <v>NÃO</v>
      </c>
      <c r="W2009" s="2" t="str">
        <f>IF(ISERR(FIND("13",GERAL[[#This Row],[ODS]])),"NÃO","SIM")</f>
        <v>NÃO</v>
      </c>
      <c r="X2009" s="2" t="str">
        <f>IF(ISERR(FIND("14",GERAL[[#This Row],[ODS]])),"NÃO","SIM")</f>
        <v>NÃO</v>
      </c>
      <c r="Y2009" s="2" t="str">
        <f>IF(ISERR(FIND("15",GERAL[[#This Row],[ODS]])),"NÃO","SIM")</f>
        <v>NÃO</v>
      </c>
      <c r="Z2009" s="2" t="str">
        <f>IF(ISERR(FIND("16",GERAL[[#This Row],[ODS]])),"NÃO","SIM")</f>
        <v>NÃO</v>
      </c>
      <c r="AA2009" s="2" t="str">
        <f>IF(ISERR(FIND("17",GERAL[[#This Row],[ODS]])),"NÃO","SIM")</f>
        <v>NÃO</v>
      </c>
      <c r="AB2009" s="1">
        <v>19.02425794836396</v>
      </c>
      <c r="AC2009" s="1">
        <v>23.082838754391503</v>
      </c>
      <c r="AD2009" s="1">
        <v>44.871858055795556</v>
      </c>
      <c r="AE2009" s="1">
        <v>51.330562117436827</v>
      </c>
      <c r="AF2009" s="1">
        <v>14.420328842883462</v>
      </c>
      <c r="AG2009" s="1" t="str">
        <f>GERAL[[#This Row],[SIGLA]]&amp;GERAL[[#This Row],[CÓD]]</f>
        <v>MASS_CV</v>
      </c>
      <c r="AH2009" s="1">
        <f ca="1">VLOOKUP(GERAL[[#This Row],[REF_NOTA]],BASE_NOTAS[],7,FALSE)</f>
        <v>28.485937328665557</v>
      </c>
      <c r="AI2009" s="31">
        <f ca="1">IF(GERAL[[#This Row],[Nota 2025]]="",0,GERAL[[#This Row],[Nota 2026]]-GERAL[[#This Row],[Nota 2025]])</f>
        <v>14.065608485782095</v>
      </c>
    </row>
    <row r="2010" spans="1:35" ht="17" x14ac:dyDescent="0.35">
      <c r="A2010" s="2" t="s">
        <v>168</v>
      </c>
      <c r="B2010" s="2" t="s">
        <v>195</v>
      </c>
      <c r="C2010" s="15" t="s">
        <v>218</v>
      </c>
      <c r="D2010" s="15" t="s">
        <v>392</v>
      </c>
      <c r="E2010" s="15" t="s">
        <v>379</v>
      </c>
      <c r="F2010" s="2" t="str">
        <f>VLOOKUP(GERAL[[#This Row],[CÓD]],SEALL,6,FALSE)</f>
        <v>S</v>
      </c>
      <c r="G201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1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1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10" s="2" t="str">
        <f>VLOOKUP(GERAL[[#This Row],[CÓD]],SEALL,4,FALSE)</f>
        <v>03</v>
      </c>
      <c r="K2010" s="2" t="str">
        <f>IF(ISERR(FIND("01",GERAL[[#This Row],[ODS]])),"NÃO","SIM")</f>
        <v>NÃO</v>
      </c>
      <c r="L2010" s="2" t="str">
        <f>IF(ISERR(FIND("02",GERAL[[#This Row],[ODS]])),"NÃO","SIM")</f>
        <v>NÃO</v>
      </c>
      <c r="M2010" s="2" t="str">
        <f>IF(ISERR(FIND("03",GERAL[[#This Row],[ODS]])),"NÃO","SIM")</f>
        <v>SIM</v>
      </c>
      <c r="N2010" s="2" t="str">
        <f>IF(ISERR(FIND("04",GERAL[[#This Row],[ODS]])),"NÃO","SIM")</f>
        <v>NÃO</v>
      </c>
      <c r="O2010" s="2" t="str">
        <f>IF(ISERR(FIND("05",GERAL[[#This Row],[ODS]])),"NÃO","SIM")</f>
        <v>NÃO</v>
      </c>
      <c r="P2010" s="2" t="str">
        <f>IF(ISERR(FIND("06",GERAL[[#This Row],[ODS]])),"NÃO","SIM")</f>
        <v>NÃO</v>
      </c>
      <c r="Q2010" s="2" t="str">
        <f>IF(ISERR(FIND("07",GERAL[[#This Row],[ODS]])),"NÃO","SIM")</f>
        <v>NÃO</v>
      </c>
      <c r="R2010" s="2" t="str">
        <f>IF(ISERR(FIND("08",GERAL[[#This Row],[ODS]])),"NÃO","SIM")</f>
        <v>NÃO</v>
      </c>
      <c r="S2010" s="2" t="str">
        <f>IF(ISERR(FIND("09",GERAL[[#This Row],[ODS]])),"NÃO","SIM")</f>
        <v>NÃO</v>
      </c>
      <c r="T2010" s="2" t="str">
        <f>IF(ISERR(FIND("10",GERAL[[#This Row],[ODS]])),"NÃO","SIM")</f>
        <v>NÃO</v>
      </c>
      <c r="U2010" s="2" t="str">
        <f>IF(ISERR(FIND("11",GERAL[[#This Row],[ODS]])),"NÃO","SIM")</f>
        <v>NÃO</v>
      </c>
      <c r="V2010" s="2" t="str">
        <f>IF(ISERR(FIND("12",GERAL[[#This Row],[ODS]])),"NÃO","SIM")</f>
        <v>NÃO</v>
      </c>
      <c r="W2010" s="2" t="str">
        <f>IF(ISERR(FIND("13",GERAL[[#This Row],[ODS]])),"NÃO","SIM")</f>
        <v>NÃO</v>
      </c>
      <c r="X2010" s="2" t="str">
        <f>IF(ISERR(FIND("14",GERAL[[#This Row],[ODS]])),"NÃO","SIM")</f>
        <v>NÃO</v>
      </c>
      <c r="Y2010" s="2" t="str">
        <f>IF(ISERR(FIND("15",GERAL[[#This Row],[ODS]])),"NÃO","SIM")</f>
        <v>NÃO</v>
      </c>
      <c r="Z2010" s="2" t="str">
        <f>IF(ISERR(FIND("16",GERAL[[#This Row],[ODS]])),"NÃO","SIM")</f>
        <v>NÃO</v>
      </c>
      <c r="AA2010" s="2" t="str">
        <f>IF(ISERR(FIND("17",GERAL[[#This Row],[ODS]])),"NÃO","SIM")</f>
        <v>NÃO</v>
      </c>
      <c r="AB2010" s="1">
        <v>81.28844060008727</v>
      </c>
      <c r="AC2010" s="1">
        <v>76.489028920553693</v>
      </c>
      <c r="AD2010" s="1">
        <v>91.562367268192219</v>
      </c>
      <c r="AE2010" s="1">
        <v>77.016898974044182</v>
      </c>
      <c r="AF2010" s="1">
        <v>64.64105454943801</v>
      </c>
      <c r="AG2010" s="1" t="str">
        <f>GERAL[[#This Row],[SIGLA]]&amp;GERAL[[#This Row],[CÓD]]</f>
        <v>MTSS_CV</v>
      </c>
      <c r="AH2010" s="1">
        <f ca="1">VLOOKUP(GERAL[[#This Row],[REF_NOTA]],BASE_NOTAS[],7,FALSE)</f>
        <v>48.41833673530833</v>
      </c>
      <c r="AI2010" s="31">
        <f ca="1">IF(GERAL[[#This Row],[Nota 2025]]="",0,GERAL[[#This Row],[Nota 2026]]-GERAL[[#This Row],[Nota 2025]])</f>
        <v>-16.22271781412968</v>
      </c>
    </row>
    <row r="2011" spans="1:35" ht="17" x14ac:dyDescent="0.35">
      <c r="A2011" s="2" t="s">
        <v>167</v>
      </c>
      <c r="B2011" s="2" t="s">
        <v>193</v>
      </c>
      <c r="C2011" s="15" t="s">
        <v>218</v>
      </c>
      <c r="D2011" s="15" t="s">
        <v>392</v>
      </c>
      <c r="E2011" s="15" t="s">
        <v>379</v>
      </c>
      <c r="F2011" s="2" t="str">
        <f>VLOOKUP(GERAL[[#This Row],[CÓD]],SEALL,6,FALSE)</f>
        <v>S</v>
      </c>
      <c r="G201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1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1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11" s="2" t="str">
        <f>VLOOKUP(GERAL[[#This Row],[CÓD]],SEALL,4,FALSE)</f>
        <v>03</v>
      </c>
      <c r="K2011" s="2" t="str">
        <f>IF(ISERR(FIND("01",GERAL[[#This Row],[ODS]])),"NÃO","SIM")</f>
        <v>NÃO</v>
      </c>
      <c r="L2011" s="2" t="str">
        <f>IF(ISERR(FIND("02",GERAL[[#This Row],[ODS]])),"NÃO","SIM")</f>
        <v>NÃO</v>
      </c>
      <c r="M2011" s="2" t="str">
        <f>IF(ISERR(FIND("03",GERAL[[#This Row],[ODS]])),"NÃO","SIM")</f>
        <v>SIM</v>
      </c>
      <c r="N2011" s="2" t="str">
        <f>IF(ISERR(FIND("04",GERAL[[#This Row],[ODS]])),"NÃO","SIM")</f>
        <v>NÃO</v>
      </c>
      <c r="O2011" s="2" t="str">
        <f>IF(ISERR(FIND("05",GERAL[[#This Row],[ODS]])),"NÃO","SIM")</f>
        <v>NÃO</v>
      </c>
      <c r="P2011" s="2" t="str">
        <f>IF(ISERR(FIND("06",GERAL[[#This Row],[ODS]])),"NÃO","SIM")</f>
        <v>NÃO</v>
      </c>
      <c r="Q2011" s="2" t="str">
        <f>IF(ISERR(FIND("07",GERAL[[#This Row],[ODS]])),"NÃO","SIM")</f>
        <v>NÃO</v>
      </c>
      <c r="R2011" s="2" t="str">
        <f>IF(ISERR(FIND("08",GERAL[[#This Row],[ODS]])),"NÃO","SIM")</f>
        <v>NÃO</v>
      </c>
      <c r="S2011" s="2" t="str">
        <f>IF(ISERR(FIND("09",GERAL[[#This Row],[ODS]])),"NÃO","SIM")</f>
        <v>NÃO</v>
      </c>
      <c r="T2011" s="2" t="str">
        <f>IF(ISERR(FIND("10",GERAL[[#This Row],[ODS]])),"NÃO","SIM")</f>
        <v>NÃO</v>
      </c>
      <c r="U2011" s="2" t="str">
        <f>IF(ISERR(FIND("11",GERAL[[#This Row],[ODS]])),"NÃO","SIM")</f>
        <v>NÃO</v>
      </c>
      <c r="V2011" s="2" t="str">
        <f>IF(ISERR(FIND("12",GERAL[[#This Row],[ODS]])),"NÃO","SIM")</f>
        <v>NÃO</v>
      </c>
      <c r="W2011" s="2" t="str">
        <f>IF(ISERR(FIND("13",GERAL[[#This Row],[ODS]])),"NÃO","SIM")</f>
        <v>NÃO</v>
      </c>
      <c r="X2011" s="2" t="str">
        <f>IF(ISERR(FIND("14",GERAL[[#This Row],[ODS]])),"NÃO","SIM")</f>
        <v>NÃO</v>
      </c>
      <c r="Y2011" s="2" t="str">
        <f>IF(ISERR(FIND("15",GERAL[[#This Row],[ODS]])),"NÃO","SIM")</f>
        <v>NÃO</v>
      </c>
      <c r="Z2011" s="2" t="str">
        <f>IF(ISERR(FIND("16",GERAL[[#This Row],[ODS]])),"NÃO","SIM")</f>
        <v>NÃO</v>
      </c>
      <c r="AA2011" s="2" t="str">
        <f>IF(ISERR(FIND("17",GERAL[[#This Row],[ODS]])),"NÃO","SIM")</f>
        <v>NÃO</v>
      </c>
      <c r="AB2011" s="1">
        <v>77.290056524841759</v>
      </c>
      <c r="AC2011" s="1">
        <v>62.842258729330766</v>
      </c>
      <c r="AD2011" s="1">
        <v>89.288112022753666</v>
      </c>
      <c r="AE2011" s="1">
        <v>76.709786450553779</v>
      </c>
      <c r="AF2011" s="1">
        <v>100</v>
      </c>
      <c r="AG2011" s="1" t="str">
        <f>GERAL[[#This Row],[SIGLA]]&amp;GERAL[[#This Row],[CÓD]]</f>
        <v>MSSS_CV</v>
      </c>
      <c r="AH2011" s="1">
        <f ca="1">VLOOKUP(GERAL[[#This Row],[REF_NOTA]],BASE_NOTAS[],7,FALSE)</f>
        <v>67.973522621705712</v>
      </c>
      <c r="AI2011" s="31">
        <f ca="1">IF(GERAL[[#This Row],[Nota 2025]]="",0,GERAL[[#This Row],[Nota 2026]]-GERAL[[#This Row],[Nota 2025]])</f>
        <v>-32.026477378294288</v>
      </c>
    </row>
    <row r="2012" spans="1:35" ht="17" x14ac:dyDescent="0.35">
      <c r="A2012" s="2" t="s">
        <v>166</v>
      </c>
      <c r="B2012" s="2" t="s">
        <v>192</v>
      </c>
      <c r="C2012" s="15" t="s">
        <v>218</v>
      </c>
      <c r="D2012" s="15" t="s">
        <v>392</v>
      </c>
      <c r="E2012" s="15" t="s">
        <v>379</v>
      </c>
      <c r="F2012" s="2" t="str">
        <f>VLOOKUP(GERAL[[#This Row],[CÓD]],SEALL,6,FALSE)</f>
        <v>S</v>
      </c>
      <c r="G201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1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1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12" s="2" t="str">
        <f>VLOOKUP(GERAL[[#This Row],[CÓD]],SEALL,4,FALSE)</f>
        <v>03</v>
      </c>
      <c r="K2012" s="2" t="str">
        <f>IF(ISERR(FIND("01",GERAL[[#This Row],[ODS]])),"NÃO","SIM")</f>
        <v>NÃO</v>
      </c>
      <c r="L2012" s="2" t="str">
        <f>IF(ISERR(FIND("02",GERAL[[#This Row],[ODS]])),"NÃO","SIM")</f>
        <v>NÃO</v>
      </c>
      <c r="M2012" s="2" t="str">
        <f>IF(ISERR(FIND("03",GERAL[[#This Row],[ODS]])),"NÃO","SIM")</f>
        <v>SIM</v>
      </c>
      <c r="N2012" s="2" t="str">
        <f>IF(ISERR(FIND("04",GERAL[[#This Row],[ODS]])),"NÃO","SIM")</f>
        <v>NÃO</v>
      </c>
      <c r="O2012" s="2" t="str">
        <f>IF(ISERR(FIND("05",GERAL[[#This Row],[ODS]])),"NÃO","SIM")</f>
        <v>NÃO</v>
      </c>
      <c r="P2012" s="2" t="str">
        <f>IF(ISERR(FIND("06",GERAL[[#This Row],[ODS]])),"NÃO","SIM")</f>
        <v>NÃO</v>
      </c>
      <c r="Q2012" s="2" t="str">
        <f>IF(ISERR(FIND("07",GERAL[[#This Row],[ODS]])),"NÃO","SIM")</f>
        <v>NÃO</v>
      </c>
      <c r="R2012" s="2" t="str">
        <f>IF(ISERR(FIND("08",GERAL[[#This Row],[ODS]])),"NÃO","SIM")</f>
        <v>NÃO</v>
      </c>
      <c r="S2012" s="2" t="str">
        <f>IF(ISERR(FIND("09",GERAL[[#This Row],[ODS]])),"NÃO","SIM")</f>
        <v>NÃO</v>
      </c>
      <c r="T2012" s="2" t="str">
        <f>IF(ISERR(FIND("10",GERAL[[#This Row],[ODS]])),"NÃO","SIM")</f>
        <v>NÃO</v>
      </c>
      <c r="U2012" s="2" t="str">
        <f>IF(ISERR(FIND("11",GERAL[[#This Row],[ODS]])),"NÃO","SIM")</f>
        <v>NÃO</v>
      </c>
      <c r="V2012" s="2" t="str">
        <f>IF(ISERR(FIND("12",GERAL[[#This Row],[ODS]])),"NÃO","SIM")</f>
        <v>NÃO</v>
      </c>
      <c r="W2012" s="2" t="str">
        <f>IF(ISERR(FIND("13",GERAL[[#This Row],[ODS]])),"NÃO","SIM")</f>
        <v>NÃO</v>
      </c>
      <c r="X2012" s="2" t="str">
        <f>IF(ISERR(FIND("14",GERAL[[#This Row],[ODS]])),"NÃO","SIM")</f>
        <v>NÃO</v>
      </c>
      <c r="Y2012" s="2" t="str">
        <f>IF(ISERR(FIND("15",GERAL[[#This Row],[ODS]])),"NÃO","SIM")</f>
        <v>NÃO</v>
      </c>
      <c r="Z2012" s="2" t="str">
        <f>IF(ISERR(FIND("16",GERAL[[#This Row],[ODS]])),"NÃO","SIM")</f>
        <v>NÃO</v>
      </c>
      <c r="AA2012" s="2" t="str">
        <f>IF(ISERR(FIND("17",GERAL[[#This Row],[ODS]])),"NÃO","SIM")</f>
        <v>NÃO</v>
      </c>
      <c r="AB2012" s="1">
        <v>87.808515868115393</v>
      </c>
      <c r="AC2012" s="1">
        <v>85.139311576451021</v>
      </c>
      <c r="AD2012" s="1">
        <v>91.658962122896554</v>
      </c>
      <c r="AE2012" s="1">
        <v>77.551753211979275</v>
      </c>
      <c r="AF2012" s="1">
        <v>71.122243259054713</v>
      </c>
      <c r="AG2012" s="1" t="str">
        <f>GERAL[[#This Row],[SIGLA]]&amp;GERAL[[#This Row],[CÓD]]</f>
        <v>MGSS_CV</v>
      </c>
      <c r="AH2012" s="1">
        <f ca="1">VLOOKUP(GERAL[[#This Row],[REF_NOTA]],BASE_NOTAS[],7,FALSE)</f>
        <v>75.249241786853815</v>
      </c>
      <c r="AI2012" s="31">
        <f ca="1">IF(GERAL[[#This Row],[Nota 2025]]="",0,GERAL[[#This Row],[Nota 2026]]-GERAL[[#This Row],[Nota 2025]])</f>
        <v>4.1269985277991026</v>
      </c>
    </row>
    <row r="2013" spans="1:35" ht="17" x14ac:dyDescent="0.35">
      <c r="A2013" s="2" t="s">
        <v>169</v>
      </c>
      <c r="B2013" s="2" t="s">
        <v>196</v>
      </c>
      <c r="C2013" s="15" t="s">
        <v>218</v>
      </c>
      <c r="D2013" s="15" t="s">
        <v>392</v>
      </c>
      <c r="E2013" s="15" t="s">
        <v>379</v>
      </c>
      <c r="F2013" s="2" t="str">
        <f>VLOOKUP(GERAL[[#This Row],[CÓD]],SEALL,6,FALSE)</f>
        <v>S</v>
      </c>
      <c r="G201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1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1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13" s="2" t="str">
        <f>VLOOKUP(GERAL[[#This Row],[CÓD]],SEALL,4,FALSE)</f>
        <v>03</v>
      </c>
      <c r="K2013" s="2" t="str">
        <f>IF(ISERR(FIND("01",GERAL[[#This Row],[ODS]])),"NÃO","SIM")</f>
        <v>NÃO</v>
      </c>
      <c r="L2013" s="2" t="str">
        <f>IF(ISERR(FIND("02",GERAL[[#This Row],[ODS]])),"NÃO","SIM")</f>
        <v>NÃO</v>
      </c>
      <c r="M2013" s="2" t="str">
        <f>IF(ISERR(FIND("03",GERAL[[#This Row],[ODS]])),"NÃO","SIM")</f>
        <v>SIM</v>
      </c>
      <c r="N2013" s="2" t="str">
        <f>IF(ISERR(FIND("04",GERAL[[#This Row],[ODS]])),"NÃO","SIM")</f>
        <v>NÃO</v>
      </c>
      <c r="O2013" s="2" t="str">
        <f>IF(ISERR(FIND("05",GERAL[[#This Row],[ODS]])),"NÃO","SIM")</f>
        <v>NÃO</v>
      </c>
      <c r="P2013" s="2" t="str">
        <f>IF(ISERR(FIND("06",GERAL[[#This Row],[ODS]])),"NÃO","SIM")</f>
        <v>NÃO</v>
      </c>
      <c r="Q2013" s="2" t="str">
        <f>IF(ISERR(FIND("07",GERAL[[#This Row],[ODS]])),"NÃO","SIM")</f>
        <v>NÃO</v>
      </c>
      <c r="R2013" s="2" t="str">
        <f>IF(ISERR(FIND("08",GERAL[[#This Row],[ODS]])),"NÃO","SIM")</f>
        <v>NÃO</v>
      </c>
      <c r="S2013" s="2" t="str">
        <f>IF(ISERR(FIND("09",GERAL[[#This Row],[ODS]])),"NÃO","SIM")</f>
        <v>NÃO</v>
      </c>
      <c r="T2013" s="2" t="str">
        <f>IF(ISERR(FIND("10",GERAL[[#This Row],[ODS]])),"NÃO","SIM")</f>
        <v>NÃO</v>
      </c>
      <c r="U2013" s="2" t="str">
        <f>IF(ISERR(FIND("11",GERAL[[#This Row],[ODS]])),"NÃO","SIM")</f>
        <v>NÃO</v>
      </c>
      <c r="V2013" s="2" t="str">
        <f>IF(ISERR(FIND("12",GERAL[[#This Row],[ODS]])),"NÃO","SIM")</f>
        <v>NÃO</v>
      </c>
      <c r="W2013" s="2" t="str">
        <f>IF(ISERR(FIND("13",GERAL[[#This Row],[ODS]])),"NÃO","SIM")</f>
        <v>NÃO</v>
      </c>
      <c r="X2013" s="2" t="str">
        <f>IF(ISERR(FIND("14",GERAL[[#This Row],[ODS]])),"NÃO","SIM")</f>
        <v>NÃO</v>
      </c>
      <c r="Y2013" s="2" t="str">
        <f>IF(ISERR(FIND("15",GERAL[[#This Row],[ODS]])),"NÃO","SIM")</f>
        <v>NÃO</v>
      </c>
      <c r="Z2013" s="2" t="str">
        <f>IF(ISERR(FIND("16",GERAL[[#This Row],[ODS]])),"NÃO","SIM")</f>
        <v>NÃO</v>
      </c>
      <c r="AA2013" s="2" t="str">
        <f>IF(ISERR(FIND("17",GERAL[[#This Row],[ODS]])),"NÃO","SIM")</f>
        <v>NÃO</v>
      </c>
      <c r="AB2013" s="1">
        <v>29.600781040977314</v>
      </c>
      <c r="AC2013" s="1">
        <v>15.657281997190703</v>
      </c>
      <c r="AD2013" s="1">
        <v>27.360563144210591</v>
      </c>
      <c r="AE2013" s="1">
        <v>20.010397202403258</v>
      </c>
      <c r="AF2013" s="1">
        <v>9.8224044910890171</v>
      </c>
      <c r="AG2013" s="1" t="str">
        <f>GERAL[[#This Row],[SIGLA]]&amp;GERAL[[#This Row],[CÓD]]</f>
        <v>PASS_CV</v>
      </c>
      <c r="AH2013" s="1">
        <f ca="1">VLOOKUP(GERAL[[#This Row],[REF_NOTA]],BASE_NOTAS[],7,FALSE)</f>
        <v>0</v>
      </c>
      <c r="AI2013" s="31">
        <f ca="1">IF(GERAL[[#This Row],[Nota 2025]]="",0,GERAL[[#This Row],[Nota 2026]]-GERAL[[#This Row],[Nota 2025]])</f>
        <v>-9.8224044910890171</v>
      </c>
    </row>
    <row r="2014" spans="1:35" ht="17" x14ac:dyDescent="0.35">
      <c r="A2014" s="2" t="s">
        <v>170</v>
      </c>
      <c r="B2014" s="2" t="s">
        <v>197</v>
      </c>
      <c r="C2014" s="15" t="s">
        <v>218</v>
      </c>
      <c r="D2014" s="15" t="s">
        <v>392</v>
      </c>
      <c r="E2014" s="15" t="s">
        <v>379</v>
      </c>
      <c r="F2014" s="2" t="str">
        <f>VLOOKUP(GERAL[[#This Row],[CÓD]],SEALL,6,FALSE)</f>
        <v>S</v>
      </c>
      <c r="G201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1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1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14" s="2" t="str">
        <f>VLOOKUP(GERAL[[#This Row],[CÓD]],SEALL,4,FALSE)</f>
        <v>03</v>
      </c>
      <c r="K2014" s="2" t="str">
        <f>IF(ISERR(FIND("01",GERAL[[#This Row],[ODS]])),"NÃO","SIM")</f>
        <v>NÃO</v>
      </c>
      <c r="L2014" s="2" t="str">
        <f>IF(ISERR(FIND("02",GERAL[[#This Row],[ODS]])),"NÃO","SIM")</f>
        <v>NÃO</v>
      </c>
      <c r="M2014" s="2" t="str">
        <f>IF(ISERR(FIND("03",GERAL[[#This Row],[ODS]])),"NÃO","SIM")</f>
        <v>SIM</v>
      </c>
      <c r="N2014" s="2" t="str">
        <f>IF(ISERR(FIND("04",GERAL[[#This Row],[ODS]])),"NÃO","SIM")</f>
        <v>NÃO</v>
      </c>
      <c r="O2014" s="2" t="str">
        <f>IF(ISERR(FIND("05",GERAL[[#This Row],[ODS]])),"NÃO","SIM")</f>
        <v>NÃO</v>
      </c>
      <c r="P2014" s="2" t="str">
        <f>IF(ISERR(FIND("06",GERAL[[#This Row],[ODS]])),"NÃO","SIM")</f>
        <v>NÃO</v>
      </c>
      <c r="Q2014" s="2" t="str">
        <f>IF(ISERR(FIND("07",GERAL[[#This Row],[ODS]])),"NÃO","SIM")</f>
        <v>NÃO</v>
      </c>
      <c r="R2014" s="2" t="str">
        <f>IF(ISERR(FIND("08",GERAL[[#This Row],[ODS]])),"NÃO","SIM")</f>
        <v>NÃO</v>
      </c>
      <c r="S2014" s="2" t="str">
        <f>IF(ISERR(FIND("09",GERAL[[#This Row],[ODS]])),"NÃO","SIM")</f>
        <v>NÃO</v>
      </c>
      <c r="T2014" s="2" t="str">
        <f>IF(ISERR(FIND("10",GERAL[[#This Row],[ODS]])),"NÃO","SIM")</f>
        <v>NÃO</v>
      </c>
      <c r="U2014" s="2" t="str">
        <f>IF(ISERR(FIND("11",GERAL[[#This Row],[ODS]])),"NÃO","SIM")</f>
        <v>NÃO</v>
      </c>
      <c r="V2014" s="2" t="str">
        <f>IF(ISERR(FIND("12",GERAL[[#This Row],[ODS]])),"NÃO","SIM")</f>
        <v>NÃO</v>
      </c>
      <c r="W2014" s="2" t="str">
        <f>IF(ISERR(FIND("13",GERAL[[#This Row],[ODS]])),"NÃO","SIM")</f>
        <v>NÃO</v>
      </c>
      <c r="X2014" s="2" t="str">
        <f>IF(ISERR(FIND("14",GERAL[[#This Row],[ODS]])),"NÃO","SIM")</f>
        <v>NÃO</v>
      </c>
      <c r="Y2014" s="2" t="str">
        <f>IF(ISERR(FIND("15",GERAL[[#This Row],[ODS]])),"NÃO","SIM")</f>
        <v>NÃO</v>
      </c>
      <c r="Z2014" s="2" t="str">
        <f>IF(ISERR(FIND("16",GERAL[[#This Row],[ODS]])),"NÃO","SIM")</f>
        <v>NÃO</v>
      </c>
      <c r="AA2014" s="2" t="str">
        <f>IF(ISERR(FIND("17",GERAL[[#This Row],[ODS]])),"NÃO","SIM")</f>
        <v>NÃO</v>
      </c>
      <c r="AB2014" s="1">
        <v>45.427568859977761</v>
      </c>
      <c r="AC2014" s="1">
        <v>45.002023649929718</v>
      </c>
      <c r="AD2014" s="1">
        <v>56.003746115783635</v>
      </c>
      <c r="AE2014" s="1">
        <v>67.638814669279483</v>
      </c>
      <c r="AF2014" s="1">
        <v>33.498057285385627</v>
      </c>
      <c r="AG2014" s="1" t="str">
        <f>GERAL[[#This Row],[SIGLA]]&amp;GERAL[[#This Row],[CÓD]]</f>
        <v>PBSS_CV</v>
      </c>
      <c r="AH2014" s="1">
        <f ca="1">VLOOKUP(GERAL[[#This Row],[REF_NOTA]],BASE_NOTAS[],7,FALSE)</f>
        <v>55.537767837172645</v>
      </c>
      <c r="AI2014" s="31">
        <f ca="1">IF(GERAL[[#This Row],[Nota 2025]]="",0,GERAL[[#This Row],[Nota 2026]]-GERAL[[#This Row],[Nota 2025]])</f>
        <v>22.039710551787017</v>
      </c>
    </row>
    <row r="2015" spans="1:35" ht="17" x14ac:dyDescent="0.35">
      <c r="A2015" s="2" t="s">
        <v>173</v>
      </c>
      <c r="B2015" s="2" t="s">
        <v>200</v>
      </c>
      <c r="C2015" s="15" t="s">
        <v>218</v>
      </c>
      <c r="D2015" s="15" t="s">
        <v>392</v>
      </c>
      <c r="E2015" s="15" t="s">
        <v>379</v>
      </c>
      <c r="F2015" s="2" t="str">
        <f>VLOOKUP(GERAL[[#This Row],[CÓD]],SEALL,6,FALSE)</f>
        <v>S</v>
      </c>
      <c r="G201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1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1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15" s="2" t="str">
        <f>VLOOKUP(GERAL[[#This Row],[CÓD]],SEALL,4,FALSE)</f>
        <v>03</v>
      </c>
      <c r="K2015" s="2" t="str">
        <f>IF(ISERR(FIND("01",GERAL[[#This Row],[ODS]])),"NÃO","SIM")</f>
        <v>NÃO</v>
      </c>
      <c r="L2015" s="2" t="str">
        <f>IF(ISERR(FIND("02",GERAL[[#This Row],[ODS]])),"NÃO","SIM")</f>
        <v>NÃO</v>
      </c>
      <c r="M2015" s="2" t="str">
        <f>IF(ISERR(FIND("03",GERAL[[#This Row],[ODS]])),"NÃO","SIM")</f>
        <v>SIM</v>
      </c>
      <c r="N2015" s="2" t="str">
        <f>IF(ISERR(FIND("04",GERAL[[#This Row],[ODS]])),"NÃO","SIM")</f>
        <v>NÃO</v>
      </c>
      <c r="O2015" s="2" t="str">
        <f>IF(ISERR(FIND("05",GERAL[[#This Row],[ODS]])),"NÃO","SIM")</f>
        <v>NÃO</v>
      </c>
      <c r="P2015" s="2" t="str">
        <f>IF(ISERR(FIND("06",GERAL[[#This Row],[ODS]])),"NÃO","SIM")</f>
        <v>NÃO</v>
      </c>
      <c r="Q2015" s="2" t="str">
        <f>IF(ISERR(FIND("07",GERAL[[#This Row],[ODS]])),"NÃO","SIM")</f>
        <v>NÃO</v>
      </c>
      <c r="R2015" s="2" t="str">
        <f>IF(ISERR(FIND("08",GERAL[[#This Row],[ODS]])),"NÃO","SIM")</f>
        <v>NÃO</v>
      </c>
      <c r="S2015" s="2" t="str">
        <f>IF(ISERR(FIND("09",GERAL[[#This Row],[ODS]])),"NÃO","SIM")</f>
        <v>NÃO</v>
      </c>
      <c r="T2015" s="2" t="str">
        <f>IF(ISERR(FIND("10",GERAL[[#This Row],[ODS]])),"NÃO","SIM")</f>
        <v>NÃO</v>
      </c>
      <c r="U2015" s="2" t="str">
        <f>IF(ISERR(FIND("11",GERAL[[#This Row],[ODS]])),"NÃO","SIM")</f>
        <v>NÃO</v>
      </c>
      <c r="V2015" s="2" t="str">
        <f>IF(ISERR(FIND("12",GERAL[[#This Row],[ODS]])),"NÃO","SIM")</f>
        <v>NÃO</v>
      </c>
      <c r="W2015" s="2" t="str">
        <f>IF(ISERR(FIND("13",GERAL[[#This Row],[ODS]])),"NÃO","SIM")</f>
        <v>NÃO</v>
      </c>
      <c r="X2015" s="2" t="str">
        <f>IF(ISERR(FIND("14",GERAL[[#This Row],[ODS]])),"NÃO","SIM")</f>
        <v>NÃO</v>
      </c>
      <c r="Y2015" s="2" t="str">
        <f>IF(ISERR(FIND("15",GERAL[[#This Row],[ODS]])),"NÃO","SIM")</f>
        <v>NÃO</v>
      </c>
      <c r="Z2015" s="2" t="str">
        <f>IF(ISERR(FIND("16",GERAL[[#This Row],[ODS]])),"NÃO","SIM")</f>
        <v>NÃO</v>
      </c>
      <c r="AA2015" s="2" t="str">
        <f>IF(ISERR(FIND("17",GERAL[[#This Row],[ODS]])),"NÃO","SIM")</f>
        <v>NÃO</v>
      </c>
      <c r="AB2015" s="1">
        <v>88.389423529356478</v>
      </c>
      <c r="AC2015" s="1">
        <v>92.395167757802326</v>
      </c>
      <c r="AD2015" s="1">
        <v>90.102199641870001</v>
      </c>
      <c r="AE2015" s="1">
        <v>87.945051657232213</v>
      </c>
      <c r="AF2015" s="1">
        <v>85.869356829575764</v>
      </c>
      <c r="AG2015" s="1" t="str">
        <f>GERAL[[#This Row],[SIGLA]]&amp;GERAL[[#This Row],[CÓD]]</f>
        <v>PRSS_CV</v>
      </c>
      <c r="AH2015" s="1">
        <f ca="1">VLOOKUP(GERAL[[#This Row],[REF_NOTA]],BASE_NOTAS[],7,FALSE)</f>
        <v>100</v>
      </c>
      <c r="AI2015" s="31">
        <f ca="1">IF(GERAL[[#This Row],[Nota 2025]]="",0,GERAL[[#This Row],[Nota 2026]]-GERAL[[#This Row],[Nota 2025]])</f>
        <v>14.130643170424236</v>
      </c>
    </row>
    <row r="2016" spans="1:35" ht="17" x14ac:dyDescent="0.35">
      <c r="A2016" s="2" t="s">
        <v>171</v>
      </c>
      <c r="B2016" s="2" t="s">
        <v>198</v>
      </c>
      <c r="C2016" s="15" t="s">
        <v>218</v>
      </c>
      <c r="D2016" s="15" t="s">
        <v>392</v>
      </c>
      <c r="E2016" s="15" t="s">
        <v>379</v>
      </c>
      <c r="F2016" s="2" t="str">
        <f>VLOOKUP(GERAL[[#This Row],[CÓD]],SEALL,6,FALSE)</f>
        <v>S</v>
      </c>
      <c r="G201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1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1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16" s="2" t="str">
        <f>VLOOKUP(GERAL[[#This Row],[CÓD]],SEALL,4,FALSE)</f>
        <v>03</v>
      </c>
      <c r="K2016" s="2" t="str">
        <f>IF(ISERR(FIND("01",GERAL[[#This Row],[ODS]])),"NÃO","SIM")</f>
        <v>NÃO</v>
      </c>
      <c r="L2016" s="2" t="str">
        <f>IF(ISERR(FIND("02",GERAL[[#This Row],[ODS]])),"NÃO","SIM")</f>
        <v>NÃO</v>
      </c>
      <c r="M2016" s="2" t="str">
        <f>IF(ISERR(FIND("03",GERAL[[#This Row],[ODS]])),"NÃO","SIM")</f>
        <v>SIM</v>
      </c>
      <c r="N2016" s="2" t="str">
        <f>IF(ISERR(FIND("04",GERAL[[#This Row],[ODS]])),"NÃO","SIM")</f>
        <v>NÃO</v>
      </c>
      <c r="O2016" s="2" t="str">
        <f>IF(ISERR(FIND("05",GERAL[[#This Row],[ODS]])),"NÃO","SIM")</f>
        <v>NÃO</v>
      </c>
      <c r="P2016" s="2" t="str">
        <f>IF(ISERR(FIND("06",GERAL[[#This Row],[ODS]])),"NÃO","SIM")</f>
        <v>NÃO</v>
      </c>
      <c r="Q2016" s="2" t="str">
        <f>IF(ISERR(FIND("07",GERAL[[#This Row],[ODS]])),"NÃO","SIM")</f>
        <v>NÃO</v>
      </c>
      <c r="R2016" s="2" t="str">
        <f>IF(ISERR(FIND("08",GERAL[[#This Row],[ODS]])),"NÃO","SIM")</f>
        <v>NÃO</v>
      </c>
      <c r="S2016" s="2" t="str">
        <f>IF(ISERR(FIND("09",GERAL[[#This Row],[ODS]])),"NÃO","SIM")</f>
        <v>NÃO</v>
      </c>
      <c r="T2016" s="2" t="str">
        <f>IF(ISERR(FIND("10",GERAL[[#This Row],[ODS]])),"NÃO","SIM")</f>
        <v>NÃO</v>
      </c>
      <c r="U2016" s="2" t="str">
        <f>IF(ISERR(FIND("11",GERAL[[#This Row],[ODS]])),"NÃO","SIM")</f>
        <v>NÃO</v>
      </c>
      <c r="V2016" s="2" t="str">
        <f>IF(ISERR(FIND("12",GERAL[[#This Row],[ODS]])),"NÃO","SIM")</f>
        <v>NÃO</v>
      </c>
      <c r="W2016" s="2" t="str">
        <f>IF(ISERR(FIND("13",GERAL[[#This Row],[ODS]])),"NÃO","SIM")</f>
        <v>NÃO</v>
      </c>
      <c r="X2016" s="2" t="str">
        <f>IF(ISERR(FIND("14",GERAL[[#This Row],[ODS]])),"NÃO","SIM")</f>
        <v>NÃO</v>
      </c>
      <c r="Y2016" s="2" t="str">
        <f>IF(ISERR(FIND("15",GERAL[[#This Row],[ODS]])),"NÃO","SIM")</f>
        <v>NÃO</v>
      </c>
      <c r="Z2016" s="2" t="str">
        <f>IF(ISERR(FIND("16",GERAL[[#This Row],[ODS]])),"NÃO","SIM")</f>
        <v>NÃO</v>
      </c>
      <c r="AA2016" s="2" t="str">
        <f>IF(ISERR(FIND("17",GERAL[[#This Row],[ODS]])),"NÃO","SIM")</f>
        <v>NÃO</v>
      </c>
      <c r="AB2016" s="1">
        <v>46.558215474169579</v>
      </c>
      <c r="AC2016" s="1">
        <v>45.797075149414816</v>
      </c>
      <c r="AD2016" s="1">
        <v>62.870679781451244</v>
      </c>
      <c r="AE2016" s="1">
        <v>53.59928651985426</v>
      </c>
      <c r="AF2016" s="1">
        <v>35.946888140042759</v>
      </c>
      <c r="AG2016" s="1" t="str">
        <f>GERAL[[#This Row],[SIGLA]]&amp;GERAL[[#This Row],[CÓD]]</f>
        <v>PESS_CV</v>
      </c>
      <c r="AH2016" s="1">
        <f ca="1">VLOOKUP(GERAL[[#This Row],[REF_NOTA]],BASE_NOTAS[],7,FALSE)</f>
        <v>59.82472182475734</v>
      </c>
      <c r="AI2016" s="31">
        <f ca="1">IF(GERAL[[#This Row],[Nota 2025]]="",0,GERAL[[#This Row],[Nota 2026]]-GERAL[[#This Row],[Nota 2025]])</f>
        <v>23.877833684714581</v>
      </c>
    </row>
    <row r="2017" spans="1:35" ht="17" x14ac:dyDescent="0.35">
      <c r="A2017" s="2" t="s">
        <v>172</v>
      </c>
      <c r="B2017" s="2" t="s">
        <v>199</v>
      </c>
      <c r="C2017" s="15" t="s">
        <v>218</v>
      </c>
      <c r="D2017" s="15" t="s">
        <v>392</v>
      </c>
      <c r="E2017" s="15" t="s">
        <v>379</v>
      </c>
      <c r="F2017" s="2" t="str">
        <f>VLOOKUP(GERAL[[#This Row],[CÓD]],SEALL,6,FALSE)</f>
        <v>S</v>
      </c>
      <c r="G201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1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1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17" s="2" t="str">
        <f>VLOOKUP(GERAL[[#This Row],[CÓD]],SEALL,4,FALSE)</f>
        <v>03</v>
      </c>
      <c r="K2017" s="2" t="str">
        <f>IF(ISERR(FIND("01",GERAL[[#This Row],[ODS]])),"NÃO","SIM")</f>
        <v>NÃO</v>
      </c>
      <c r="L2017" s="2" t="str">
        <f>IF(ISERR(FIND("02",GERAL[[#This Row],[ODS]])),"NÃO","SIM")</f>
        <v>NÃO</v>
      </c>
      <c r="M2017" s="2" t="str">
        <f>IF(ISERR(FIND("03",GERAL[[#This Row],[ODS]])),"NÃO","SIM")</f>
        <v>SIM</v>
      </c>
      <c r="N2017" s="2" t="str">
        <f>IF(ISERR(FIND("04",GERAL[[#This Row],[ODS]])),"NÃO","SIM")</f>
        <v>NÃO</v>
      </c>
      <c r="O2017" s="2" t="str">
        <f>IF(ISERR(FIND("05",GERAL[[#This Row],[ODS]])),"NÃO","SIM")</f>
        <v>NÃO</v>
      </c>
      <c r="P2017" s="2" t="str">
        <f>IF(ISERR(FIND("06",GERAL[[#This Row],[ODS]])),"NÃO","SIM")</f>
        <v>NÃO</v>
      </c>
      <c r="Q2017" s="2" t="str">
        <f>IF(ISERR(FIND("07",GERAL[[#This Row],[ODS]])),"NÃO","SIM")</f>
        <v>NÃO</v>
      </c>
      <c r="R2017" s="2" t="str">
        <f>IF(ISERR(FIND("08",GERAL[[#This Row],[ODS]])),"NÃO","SIM")</f>
        <v>NÃO</v>
      </c>
      <c r="S2017" s="2" t="str">
        <f>IF(ISERR(FIND("09",GERAL[[#This Row],[ODS]])),"NÃO","SIM")</f>
        <v>NÃO</v>
      </c>
      <c r="T2017" s="2" t="str">
        <f>IF(ISERR(FIND("10",GERAL[[#This Row],[ODS]])),"NÃO","SIM")</f>
        <v>NÃO</v>
      </c>
      <c r="U2017" s="2" t="str">
        <f>IF(ISERR(FIND("11",GERAL[[#This Row],[ODS]])),"NÃO","SIM")</f>
        <v>NÃO</v>
      </c>
      <c r="V2017" s="2" t="str">
        <f>IF(ISERR(FIND("12",GERAL[[#This Row],[ODS]])),"NÃO","SIM")</f>
        <v>NÃO</v>
      </c>
      <c r="W2017" s="2" t="str">
        <f>IF(ISERR(FIND("13",GERAL[[#This Row],[ODS]])),"NÃO","SIM")</f>
        <v>NÃO</v>
      </c>
      <c r="X2017" s="2" t="str">
        <f>IF(ISERR(FIND("14",GERAL[[#This Row],[ODS]])),"NÃO","SIM")</f>
        <v>NÃO</v>
      </c>
      <c r="Y2017" s="2" t="str">
        <f>IF(ISERR(FIND("15",GERAL[[#This Row],[ODS]])),"NÃO","SIM")</f>
        <v>NÃO</v>
      </c>
      <c r="Z2017" s="2" t="str">
        <f>IF(ISERR(FIND("16",GERAL[[#This Row],[ODS]])),"NÃO","SIM")</f>
        <v>NÃO</v>
      </c>
      <c r="AA2017" s="2" t="str">
        <f>IF(ISERR(FIND("17",GERAL[[#This Row],[ODS]])),"NÃO","SIM")</f>
        <v>NÃO</v>
      </c>
      <c r="AB2017" s="1">
        <v>53.983685226331936</v>
      </c>
      <c r="AC2017" s="1">
        <v>65.384929388788734</v>
      </c>
      <c r="AD2017" s="1">
        <v>93.119157760021764</v>
      </c>
      <c r="AE2017" s="1">
        <v>84.311215700538739</v>
      </c>
      <c r="AF2017" s="1">
        <v>76.358882707009315</v>
      </c>
      <c r="AG2017" s="1" t="str">
        <f>GERAL[[#This Row],[SIGLA]]&amp;GERAL[[#This Row],[CÓD]]</f>
        <v>PISS_CV</v>
      </c>
      <c r="AH2017" s="1">
        <f ca="1">VLOOKUP(GERAL[[#This Row],[REF_NOTA]],BASE_NOTAS[],7,FALSE)</f>
        <v>69.444739659731709</v>
      </c>
      <c r="AI2017" s="31">
        <f ca="1">IF(GERAL[[#This Row],[Nota 2025]]="",0,GERAL[[#This Row],[Nota 2026]]-GERAL[[#This Row],[Nota 2025]])</f>
        <v>-6.9141430472776051</v>
      </c>
    </row>
    <row r="2018" spans="1:35" ht="17" x14ac:dyDescent="0.35">
      <c r="A2018" s="2" t="s">
        <v>174</v>
      </c>
      <c r="B2018" s="2" t="s">
        <v>201</v>
      </c>
      <c r="C2018" s="15" t="s">
        <v>218</v>
      </c>
      <c r="D2018" s="15" t="s">
        <v>392</v>
      </c>
      <c r="E2018" s="15" t="s">
        <v>379</v>
      </c>
      <c r="F2018" s="2" t="str">
        <f>VLOOKUP(GERAL[[#This Row],[CÓD]],SEALL,6,FALSE)</f>
        <v>S</v>
      </c>
      <c r="G201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1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1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18" s="2" t="str">
        <f>VLOOKUP(GERAL[[#This Row],[CÓD]],SEALL,4,FALSE)</f>
        <v>03</v>
      </c>
      <c r="K2018" s="2" t="str">
        <f>IF(ISERR(FIND("01",GERAL[[#This Row],[ODS]])),"NÃO","SIM")</f>
        <v>NÃO</v>
      </c>
      <c r="L2018" s="2" t="str">
        <f>IF(ISERR(FIND("02",GERAL[[#This Row],[ODS]])),"NÃO","SIM")</f>
        <v>NÃO</v>
      </c>
      <c r="M2018" s="2" t="str">
        <f>IF(ISERR(FIND("03",GERAL[[#This Row],[ODS]])),"NÃO","SIM")</f>
        <v>SIM</v>
      </c>
      <c r="N2018" s="2" t="str">
        <f>IF(ISERR(FIND("04",GERAL[[#This Row],[ODS]])),"NÃO","SIM")</f>
        <v>NÃO</v>
      </c>
      <c r="O2018" s="2" t="str">
        <f>IF(ISERR(FIND("05",GERAL[[#This Row],[ODS]])),"NÃO","SIM")</f>
        <v>NÃO</v>
      </c>
      <c r="P2018" s="2" t="str">
        <f>IF(ISERR(FIND("06",GERAL[[#This Row],[ODS]])),"NÃO","SIM")</f>
        <v>NÃO</v>
      </c>
      <c r="Q2018" s="2" t="str">
        <f>IF(ISERR(FIND("07",GERAL[[#This Row],[ODS]])),"NÃO","SIM")</f>
        <v>NÃO</v>
      </c>
      <c r="R2018" s="2" t="str">
        <f>IF(ISERR(FIND("08",GERAL[[#This Row],[ODS]])),"NÃO","SIM")</f>
        <v>NÃO</v>
      </c>
      <c r="S2018" s="2" t="str">
        <f>IF(ISERR(FIND("09",GERAL[[#This Row],[ODS]])),"NÃO","SIM")</f>
        <v>NÃO</v>
      </c>
      <c r="T2018" s="2" t="str">
        <f>IF(ISERR(FIND("10",GERAL[[#This Row],[ODS]])),"NÃO","SIM")</f>
        <v>NÃO</v>
      </c>
      <c r="U2018" s="2" t="str">
        <f>IF(ISERR(FIND("11",GERAL[[#This Row],[ODS]])),"NÃO","SIM")</f>
        <v>NÃO</v>
      </c>
      <c r="V2018" s="2" t="str">
        <f>IF(ISERR(FIND("12",GERAL[[#This Row],[ODS]])),"NÃO","SIM")</f>
        <v>NÃO</v>
      </c>
      <c r="W2018" s="2" t="str">
        <f>IF(ISERR(FIND("13",GERAL[[#This Row],[ODS]])),"NÃO","SIM")</f>
        <v>NÃO</v>
      </c>
      <c r="X2018" s="2" t="str">
        <f>IF(ISERR(FIND("14",GERAL[[#This Row],[ODS]])),"NÃO","SIM")</f>
        <v>NÃO</v>
      </c>
      <c r="Y2018" s="2" t="str">
        <f>IF(ISERR(FIND("15",GERAL[[#This Row],[ODS]])),"NÃO","SIM")</f>
        <v>NÃO</v>
      </c>
      <c r="Z2018" s="2" t="str">
        <f>IF(ISERR(FIND("16",GERAL[[#This Row],[ODS]])),"NÃO","SIM")</f>
        <v>NÃO</v>
      </c>
      <c r="AA2018" s="2" t="str">
        <f>IF(ISERR(FIND("17",GERAL[[#This Row],[ODS]])),"NÃO","SIM")</f>
        <v>NÃO</v>
      </c>
      <c r="AB2018" s="1">
        <v>9.556251397914366</v>
      </c>
      <c r="AC2018" s="1">
        <v>7.3473807835606229</v>
      </c>
      <c r="AD2018" s="1">
        <v>8.2060163914129287</v>
      </c>
      <c r="AE2018" s="1">
        <v>16.866692206826876</v>
      </c>
      <c r="AF2018" s="1">
        <v>14.342038442398417</v>
      </c>
      <c r="AG2018" s="1" t="str">
        <f>GERAL[[#This Row],[SIGLA]]&amp;GERAL[[#This Row],[CÓD]]</f>
        <v>RJSS_CV</v>
      </c>
      <c r="AH2018" s="1">
        <f ca="1">VLOOKUP(GERAL[[#This Row],[REF_NOTA]],BASE_NOTAS[],7,FALSE)</f>
        <v>27.849254791146272</v>
      </c>
      <c r="AI2018" s="31">
        <f ca="1">IF(GERAL[[#This Row],[Nota 2025]]="",0,GERAL[[#This Row],[Nota 2026]]-GERAL[[#This Row],[Nota 2025]])</f>
        <v>13.507216348747855</v>
      </c>
    </row>
    <row r="2019" spans="1:35" ht="17" x14ac:dyDescent="0.35">
      <c r="A2019" s="2" t="s">
        <v>175</v>
      </c>
      <c r="B2019" s="2" t="s">
        <v>202</v>
      </c>
      <c r="C2019" s="15" t="s">
        <v>218</v>
      </c>
      <c r="D2019" s="15" t="s">
        <v>392</v>
      </c>
      <c r="E2019" s="15" t="s">
        <v>379</v>
      </c>
      <c r="F2019" s="2" t="str">
        <f>VLOOKUP(GERAL[[#This Row],[CÓD]],SEALL,6,FALSE)</f>
        <v>S</v>
      </c>
      <c r="G201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1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1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19" s="2" t="str">
        <f>VLOOKUP(GERAL[[#This Row],[CÓD]],SEALL,4,FALSE)</f>
        <v>03</v>
      </c>
      <c r="K2019" s="2" t="str">
        <f>IF(ISERR(FIND("01",GERAL[[#This Row],[ODS]])),"NÃO","SIM")</f>
        <v>NÃO</v>
      </c>
      <c r="L2019" s="2" t="str">
        <f>IF(ISERR(FIND("02",GERAL[[#This Row],[ODS]])),"NÃO","SIM")</f>
        <v>NÃO</v>
      </c>
      <c r="M2019" s="2" t="str">
        <f>IF(ISERR(FIND("03",GERAL[[#This Row],[ODS]])),"NÃO","SIM")</f>
        <v>SIM</v>
      </c>
      <c r="N2019" s="2" t="str">
        <f>IF(ISERR(FIND("04",GERAL[[#This Row],[ODS]])),"NÃO","SIM")</f>
        <v>NÃO</v>
      </c>
      <c r="O2019" s="2" t="str">
        <f>IF(ISERR(FIND("05",GERAL[[#This Row],[ODS]])),"NÃO","SIM")</f>
        <v>NÃO</v>
      </c>
      <c r="P2019" s="2" t="str">
        <f>IF(ISERR(FIND("06",GERAL[[#This Row],[ODS]])),"NÃO","SIM")</f>
        <v>NÃO</v>
      </c>
      <c r="Q2019" s="2" t="str">
        <f>IF(ISERR(FIND("07",GERAL[[#This Row],[ODS]])),"NÃO","SIM")</f>
        <v>NÃO</v>
      </c>
      <c r="R2019" s="2" t="str">
        <f>IF(ISERR(FIND("08",GERAL[[#This Row],[ODS]])),"NÃO","SIM")</f>
        <v>NÃO</v>
      </c>
      <c r="S2019" s="2" t="str">
        <f>IF(ISERR(FIND("09",GERAL[[#This Row],[ODS]])),"NÃO","SIM")</f>
        <v>NÃO</v>
      </c>
      <c r="T2019" s="2" t="str">
        <f>IF(ISERR(FIND("10",GERAL[[#This Row],[ODS]])),"NÃO","SIM")</f>
        <v>NÃO</v>
      </c>
      <c r="U2019" s="2" t="str">
        <f>IF(ISERR(FIND("11",GERAL[[#This Row],[ODS]])),"NÃO","SIM")</f>
        <v>NÃO</v>
      </c>
      <c r="V2019" s="2" t="str">
        <f>IF(ISERR(FIND("12",GERAL[[#This Row],[ODS]])),"NÃO","SIM")</f>
        <v>NÃO</v>
      </c>
      <c r="W2019" s="2" t="str">
        <f>IF(ISERR(FIND("13",GERAL[[#This Row],[ODS]])),"NÃO","SIM")</f>
        <v>NÃO</v>
      </c>
      <c r="X2019" s="2" t="str">
        <f>IF(ISERR(FIND("14",GERAL[[#This Row],[ODS]])),"NÃO","SIM")</f>
        <v>NÃO</v>
      </c>
      <c r="Y2019" s="2" t="str">
        <f>IF(ISERR(FIND("15",GERAL[[#This Row],[ODS]])),"NÃO","SIM")</f>
        <v>NÃO</v>
      </c>
      <c r="Z2019" s="2" t="str">
        <f>IF(ISERR(FIND("16",GERAL[[#This Row],[ODS]])),"NÃO","SIM")</f>
        <v>NÃO</v>
      </c>
      <c r="AA2019" s="2" t="str">
        <f>IF(ISERR(FIND("17",GERAL[[#This Row],[ODS]])),"NÃO","SIM")</f>
        <v>NÃO</v>
      </c>
      <c r="AB2019" s="1">
        <v>48.176502513139646</v>
      </c>
      <c r="AC2019" s="1">
        <v>53.433493422892667</v>
      </c>
      <c r="AD2019" s="1">
        <v>61.683470915031599</v>
      </c>
      <c r="AE2019" s="1">
        <v>59.970802613822208</v>
      </c>
      <c r="AF2019" s="1">
        <v>54.428258407509297</v>
      </c>
      <c r="AG2019" s="1" t="str">
        <f>GERAL[[#This Row],[SIGLA]]&amp;GERAL[[#This Row],[CÓD]]</f>
        <v>RNSS_CV</v>
      </c>
      <c r="AH2019" s="1">
        <f ca="1">VLOOKUP(GERAL[[#This Row],[REF_NOTA]],BASE_NOTAS[],7,FALSE)</f>
        <v>46.438407228246199</v>
      </c>
      <c r="AI2019" s="31">
        <f ca="1">IF(GERAL[[#This Row],[Nota 2025]]="",0,GERAL[[#This Row],[Nota 2026]]-GERAL[[#This Row],[Nota 2025]])</f>
        <v>-7.9898511792630984</v>
      </c>
    </row>
    <row r="2020" spans="1:35" ht="17" x14ac:dyDescent="0.35">
      <c r="A2020" s="2" t="s">
        <v>178</v>
      </c>
      <c r="B2020" s="2" t="s">
        <v>205</v>
      </c>
      <c r="C2020" s="15" t="s">
        <v>218</v>
      </c>
      <c r="D2020" s="15" t="s">
        <v>392</v>
      </c>
      <c r="E2020" s="15" t="s">
        <v>379</v>
      </c>
      <c r="F2020" s="2" t="str">
        <f>VLOOKUP(GERAL[[#This Row],[CÓD]],SEALL,6,FALSE)</f>
        <v>S</v>
      </c>
      <c r="G202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2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2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20" s="2" t="str">
        <f>VLOOKUP(GERAL[[#This Row],[CÓD]],SEALL,4,FALSE)</f>
        <v>03</v>
      </c>
      <c r="K2020" s="2" t="str">
        <f>IF(ISERR(FIND("01",GERAL[[#This Row],[ODS]])),"NÃO","SIM")</f>
        <v>NÃO</v>
      </c>
      <c r="L2020" s="2" t="str">
        <f>IF(ISERR(FIND("02",GERAL[[#This Row],[ODS]])),"NÃO","SIM")</f>
        <v>NÃO</v>
      </c>
      <c r="M2020" s="2" t="str">
        <f>IF(ISERR(FIND("03",GERAL[[#This Row],[ODS]])),"NÃO","SIM")</f>
        <v>SIM</v>
      </c>
      <c r="N2020" s="2" t="str">
        <f>IF(ISERR(FIND("04",GERAL[[#This Row],[ODS]])),"NÃO","SIM")</f>
        <v>NÃO</v>
      </c>
      <c r="O2020" s="2" t="str">
        <f>IF(ISERR(FIND("05",GERAL[[#This Row],[ODS]])),"NÃO","SIM")</f>
        <v>NÃO</v>
      </c>
      <c r="P2020" s="2" t="str">
        <f>IF(ISERR(FIND("06",GERAL[[#This Row],[ODS]])),"NÃO","SIM")</f>
        <v>NÃO</v>
      </c>
      <c r="Q2020" s="2" t="str">
        <f>IF(ISERR(FIND("07",GERAL[[#This Row],[ODS]])),"NÃO","SIM")</f>
        <v>NÃO</v>
      </c>
      <c r="R2020" s="2" t="str">
        <f>IF(ISERR(FIND("08",GERAL[[#This Row],[ODS]])),"NÃO","SIM")</f>
        <v>NÃO</v>
      </c>
      <c r="S2020" s="2" t="str">
        <f>IF(ISERR(FIND("09",GERAL[[#This Row],[ODS]])),"NÃO","SIM")</f>
        <v>NÃO</v>
      </c>
      <c r="T2020" s="2" t="str">
        <f>IF(ISERR(FIND("10",GERAL[[#This Row],[ODS]])),"NÃO","SIM")</f>
        <v>NÃO</v>
      </c>
      <c r="U2020" s="2" t="str">
        <f>IF(ISERR(FIND("11",GERAL[[#This Row],[ODS]])),"NÃO","SIM")</f>
        <v>NÃO</v>
      </c>
      <c r="V2020" s="2" t="str">
        <f>IF(ISERR(FIND("12",GERAL[[#This Row],[ODS]])),"NÃO","SIM")</f>
        <v>NÃO</v>
      </c>
      <c r="W2020" s="2" t="str">
        <f>IF(ISERR(FIND("13",GERAL[[#This Row],[ODS]])),"NÃO","SIM")</f>
        <v>NÃO</v>
      </c>
      <c r="X2020" s="2" t="str">
        <f>IF(ISERR(FIND("14",GERAL[[#This Row],[ODS]])),"NÃO","SIM")</f>
        <v>NÃO</v>
      </c>
      <c r="Y2020" s="2" t="str">
        <f>IF(ISERR(FIND("15",GERAL[[#This Row],[ODS]])),"NÃO","SIM")</f>
        <v>NÃO</v>
      </c>
      <c r="Z2020" s="2" t="str">
        <f>IF(ISERR(FIND("16",GERAL[[#This Row],[ODS]])),"NÃO","SIM")</f>
        <v>NÃO</v>
      </c>
      <c r="AA2020" s="2" t="str">
        <f>IF(ISERR(FIND("17",GERAL[[#This Row],[ODS]])),"NÃO","SIM")</f>
        <v>NÃO</v>
      </c>
      <c r="AB2020" s="1">
        <v>87.663892188020824</v>
      </c>
      <c r="AC2020" s="1">
        <v>74.386768401028107</v>
      </c>
      <c r="AD2020" s="1">
        <v>74.860102688003494</v>
      </c>
      <c r="AE2020" s="1">
        <v>81.22781726604245</v>
      </c>
      <c r="AF2020" s="1">
        <v>71.442641428425873</v>
      </c>
      <c r="AG2020" s="1" t="str">
        <f>GERAL[[#This Row],[SIGLA]]&amp;GERAL[[#This Row],[CÓD]]</f>
        <v>RSSS_CV</v>
      </c>
      <c r="AH2020" s="1">
        <f ca="1">VLOOKUP(GERAL[[#This Row],[REF_NOTA]],BASE_NOTAS[],7,FALSE)</f>
        <v>76.910008599528496</v>
      </c>
      <c r="AI2020" s="31">
        <f ca="1">IF(GERAL[[#This Row],[Nota 2025]]="",0,GERAL[[#This Row],[Nota 2026]]-GERAL[[#This Row],[Nota 2025]])</f>
        <v>5.467367171102623</v>
      </c>
    </row>
    <row r="2021" spans="1:35" ht="17" x14ac:dyDescent="0.35">
      <c r="A2021" s="2" t="s">
        <v>176</v>
      </c>
      <c r="B2021" s="2" t="s">
        <v>203</v>
      </c>
      <c r="C2021" s="15" t="s">
        <v>218</v>
      </c>
      <c r="D2021" s="15" t="s">
        <v>392</v>
      </c>
      <c r="E2021" s="15" t="s">
        <v>379</v>
      </c>
      <c r="F2021" s="2" t="str">
        <f>VLOOKUP(GERAL[[#This Row],[CÓD]],SEALL,6,FALSE)</f>
        <v>S</v>
      </c>
      <c r="G202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2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2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21" s="2" t="str">
        <f>VLOOKUP(GERAL[[#This Row],[CÓD]],SEALL,4,FALSE)</f>
        <v>03</v>
      </c>
      <c r="K2021" s="2" t="str">
        <f>IF(ISERR(FIND("01",GERAL[[#This Row],[ODS]])),"NÃO","SIM")</f>
        <v>NÃO</v>
      </c>
      <c r="L2021" s="2" t="str">
        <f>IF(ISERR(FIND("02",GERAL[[#This Row],[ODS]])),"NÃO","SIM")</f>
        <v>NÃO</v>
      </c>
      <c r="M2021" s="2" t="str">
        <f>IF(ISERR(FIND("03",GERAL[[#This Row],[ODS]])),"NÃO","SIM")</f>
        <v>SIM</v>
      </c>
      <c r="N2021" s="2" t="str">
        <f>IF(ISERR(FIND("04",GERAL[[#This Row],[ODS]])),"NÃO","SIM")</f>
        <v>NÃO</v>
      </c>
      <c r="O2021" s="2" t="str">
        <f>IF(ISERR(FIND("05",GERAL[[#This Row],[ODS]])),"NÃO","SIM")</f>
        <v>NÃO</v>
      </c>
      <c r="P2021" s="2" t="str">
        <f>IF(ISERR(FIND("06",GERAL[[#This Row],[ODS]])),"NÃO","SIM")</f>
        <v>NÃO</v>
      </c>
      <c r="Q2021" s="2" t="str">
        <f>IF(ISERR(FIND("07",GERAL[[#This Row],[ODS]])),"NÃO","SIM")</f>
        <v>NÃO</v>
      </c>
      <c r="R2021" s="2" t="str">
        <f>IF(ISERR(FIND("08",GERAL[[#This Row],[ODS]])),"NÃO","SIM")</f>
        <v>NÃO</v>
      </c>
      <c r="S2021" s="2" t="str">
        <f>IF(ISERR(FIND("09",GERAL[[#This Row],[ODS]])),"NÃO","SIM")</f>
        <v>NÃO</v>
      </c>
      <c r="T2021" s="2" t="str">
        <f>IF(ISERR(FIND("10",GERAL[[#This Row],[ODS]])),"NÃO","SIM")</f>
        <v>NÃO</v>
      </c>
      <c r="U2021" s="2" t="str">
        <f>IF(ISERR(FIND("11",GERAL[[#This Row],[ODS]])),"NÃO","SIM")</f>
        <v>NÃO</v>
      </c>
      <c r="V2021" s="2" t="str">
        <f>IF(ISERR(FIND("12",GERAL[[#This Row],[ODS]])),"NÃO","SIM")</f>
        <v>NÃO</v>
      </c>
      <c r="W2021" s="2" t="str">
        <f>IF(ISERR(FIND("13",GERAL[[#This Row],[ODS]])),"NÃO","SIM")</f>
        <v>NÃO</v>
      </c>
      <c r="X2021" s="2" t="str">
        <f>IF(ISERR(FIND("14",GERAL[[#This Row],[ODS]])),"NÃO","SIM")</f>
        <v>NÃO</v>
      </c>
      <c r="Y2021" s="2" t="str">
        <f>IF(ISERR(FIND("15",GERAL[[#This Row],[ODS]])),"NÃO","SIM")</f>
        <v>NÃO</v>
      </c>
      <c r="Z2021" s="2" t="str">
        <f>IF(ISERR(FIND("16",GERAL[[#This Row],[ODS]])),"NÃO","SIM")</f>
        <v>NÃO</v>
      </c>
      <c r="AA2021" s="2" t="str">
        <f>IF(ISERR(FIND("17",GERAL[[#This Row],[ODS]])),"NÃO","SIM")</f>
        <v>NÃO</v>
      </c>
      <c r="AB2021" s="1">
        <v>80.775472328031867</v>
      </c>
      <c r="AC2021" s="1">
        <v>68.641134029853774</v>
      </c>
      <c r="AD2021" s="1">
        <v>83.60472432489901</v>
      </c>
      <c r="AE2021" s="1">
        <v>81.89149653100614</v>
      </c>
      <c r="AF2021" s="1">
        <v>83.550271644947301</v>
      </c>
      <c r="AG2021" s="1" t="str">
        <f>GERAL[[#This Row],[SIGLA]]&amp;GERAL[[#This Row],[CÓD]]</f>
        <v>ROSS_CV</v>
      </c>
      <c r="AH2021" s="1">
        <f ca="1">VLOOKUP(GERAL[[#This Row],[REF_NOTA]],BASE_NOTAS[],7,FALSE)</f>
        <v>63.391648456841196</v>
      </c>
      <c r="AI2021" s="31">
        <f ca="1">IF(GERAL[[#This Row],[Nota 2025]]="",0,GERAL[[#This Row],[Nota 2026]]-GERAL[[#This Row],[Nota 2025]])</f>
        <v>-20.158623188106105</v>
      </c>
    </row>
    <row r="2022" spans="1:35" ht="17" x14ac:dyDescent="0.35">
      <c r="A2022" s="2" t="s">
        <v>177</v>
      </c>
      <c r="B2022" s="2" t="s">
        <v>204</v>
      </c>
      <c r="C2022" s="15" t="s">
        <v>218</v>
      </c>
      <c r="D2022" s="15" t="s">
        <v>392</v>
      </c>
      <c r="E2022" s="15" t="s">
        <v>379</v>
      </c>
      <c r="F2022" s="2" t="str">
        <f>VLOOKUP(GERAL[[#This Row],[CÓD]],SEALL,6,FALSE)</f>
        <v>S</v>
      </c>
      <c r="G202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2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2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22" s="2" t="str">
        <f>VLOOKUP(GERAL[[#This Row],[CÓD]],SEALL,4,FALSE)</f>
        <v>03</v>
      </c>
      <c r="K2022" s="2" t="str">
        <f>IF(ISERR(FIND("01",GERAL[[#This Row],[ODS]])),"NÃO","SIM")</f>
        <v>NÃO</v>
      </c>
      <c r="L2022" s="2" t="str">
        <f>IF(ISERR(FIND("02",GERAL[[#This Row],[ODS]])),"NÃO","SIM")</f>
        <v>NÃO</v>
      </c>
      <c r="M2022" s="2" t="str">
        <f>IF(ISERR(FIND("03",GERAL[[#This Row],[ODS]])),"NÃO","SIM")</f>
        <v>SIM</v>
      </c>
      <c r="N2022" s="2" t="str">
        <f>IF(ISERR(FIND("04",GERAL[[#This Row],[ODS]])),"NÃO","SIM")</f>
        <v>NÃO</v>
      </c>
      <c r="O2022" s="2" t="str">
        <f>IF(ISERR(FIND("05",GERAL[[#This Row],[ODS]])),"NÃO","SIM")</f>
        <v>NÃO</v>
      </c>
      <c r="P2022" s="2" t="str">
        <f>IF(ISERR(FIND("06",GERAL[[#This Row],[ODS]])),"NÃO","SIM")</f>
        <v>NÃO</v>
      </c>
      <c r="Q2022" s="2" t="str">
        <f>IF(ISERR(FIND("07",GERAL[[#This Row],[ODS]])),"NÃO","SIM")</f>
        <v>NÃO</v>
      </c>
      <c r="R2022" s="2" t="str">
        <f>IF(ISERR(FIND("08",GERAL[[#This Row],[ODS]])),"NÃO","SIM")</f>
        <v>NÃO</v>
      </c>
      <c r="S2022" s="2" t="str">
        <f>IF(ISERR(FIND("09",GERAL[[#This Row],[ODS]])),"NÃO","SIM")</f>
        <v>NÃO</v>
      </c>
      <c r="T2022" s="2" t="str">
        <f>IF(ISERR(FIND("10",GERAL[[#This Row],[ODS]])),"NÃO","SIM")</f>
        <v>NÃO</v>
      </c>
      <c r="U2022" s="2" t="str">
        <f>IF(ISERR(FIND("11",GERAL[[#This Row],[ODS]])),"NÃO","SIM")</f>
        <v>NÃO</v>
      </c>
      <c r="V2022" s="2" t="str">
        <f>IF(ISERR(FIND("12",GERAL[[#This Row],[ODS]])),"NÃO","SIM")</f>
        <v>NÃO</v>
      </c>
      <c r="W2022" s="2" t="str">
        <f>IF(ISERR(FIND("13",GERAL[[#This Row],[ODS]])),"NÃO","SIM")</f>
        <v>NÃO</v>
      </c>
      <c r="X2022" s="2" t="str">
        <f>IF(ISERR(FIND("14",GERAL[[#This Row],[ODS]])),"NÃO","SIM")</f>
        <v>NÃO</v>
      </c>
      <c r="Y2022" s="2" t="str">
        <f>IF(ISERR(FIND("15",GERAL[[#This Row],[ODS]])),"NÃO","SIM")</f>
        <v>NÃO</v>
      </c>
      <c r="Z2022" s="2" t="str">
        <f>IF(ISERR(FIND("16",GERAL[[#This Row],[ODS]])),"NÃO","SIM")</f>
        <v>NÃO</v>
      </c>
      <c r="AA2022" s="2" t="str">
        <f>IF(ISERR(FIND("17",GERAL[[#This Row],[ODS]])),"NÃO","SIM")</f>
        <v>NÃO</v>
      </c>
      <c r="AB2022" s="1">
        <v>55.223770503528293</v>
      </c>
      <c r="AC2022" s="1">
        <v>6.3134931052448069</v>
      </c>
      <c r="AD2022" s="1">
        <v>15.360651259054029</v>
      </c>
      <c r="AE2022" s="1">
        <v>20.078228570952451</v>
      </c>
      <c r="AF2022" s="1">
        <v>9.2694825819030093</v>
      </c>
      <c r="AG2022" s="1" t="str">
        <f>GERAL[[#This Row],[SIGLA]]&amp;GERAL[[#This Row],[CÓD]]</f>
        <v>RRSS_CV</v>
      </c>
      <c r="AH2022" s="1">
        <f ca="1">VLOOKUP(GERAL[[#This Row],[REF_NOTA]],BASE_NOTAS[],7,FALSE)</f>
        <v>35.778494445717342</v>
      </c>
      <c r="AI2022" s="31">
        <f ca="1">IF(GERAL[[#This Row],[Nota 2025]]="",0,GERAL[[#This Row],[Nota 2026]]-GERAL[[#This Row],[Nota 2025]])</f>
        <v>26.509011863814333</v>
      </c>
    </row>
    <row r="2023" spans="1:35" ht="17" x14ac:dyDescent="0.35">
      <c r="A2023" s="2" t="s">
        <v>179</v>
      </c>
      <c r="B2023" s="2" t="s">
        <v>194</v>
      </c>
      <c r="C2023" s="15" t="s">
        <v>218</v>
      </c>
      <c r="D2023" s="15" t="s">
        <v>392</v>
      </c>
      <c r="E2023" s="15" t="s">
        <v>379</v>
      </c>
      <c r="F2023" s="2" t="str">
        <f>VLOOKUP(GERAL[[#This Row],[CÓD]],SEALL,6,FALSE)</f>
        <v>S</v>
      </c>
      <c r="G202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2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2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23" s="2" t="str">
        <f>VLOOKUP(GERAL[[#This Row],[CÓD]],SEALL,4,FALSE)</f>
        <v>03</v>
      </c>
      <c r="K2023" s="2" t="str">
        <f>IF(ISERR(FIND("01",GERAL[[#This Row],[ODS]])),"NÃO","SIM")</f>
        <v>NÃO</v>
      </c>
      <c r="L2023" s="2" t="str">
        <f>IF(ISERR(FIND("02",GERAL[[#This Row],[ODS]])),"NÃO","SIM")</f>
        <v>NÃO</v>
      </c>
      <c r="M2023" s="2" t="str">
        <f>IF(ISERR(FIND("03",GERAL[[#This Row],[ODS]])),"NÃO","SIM")</f>
        <v>SIM</v>
      </c>
      <c r="N2023" s="2" t="str">
        <f>IF(ISERR(FIND("04",GERAL[[#This Row],[ODS]])),"NÃO","SIM")</f>
        <v>NÃO</v>
      </c>
      <c r="O2023" s="2" t="str">
        <f>IF(ISERR(FIND("05",GERAL[[#This Row],[ODS]])),"NÃO","SIM")</f>
        <v>NÃO</v>
      </c>
      <c r="P2023" s="2" t="str">
        <f>IF(ISERR(FIND("06",GERAL[[#This Row],[ODS]])),"NÃO","SIM")</f>
        <v>NÃO</v>
      </c>
      <c r="Q2023" s="2" t="str">
        <f>IF(ISERR(FIND("07",GERAL[[#This Row],[ODS]])),"NÃO","SIM")</f>
        <v>NÃO</v>
      </c>
      <c r="R2023" s="2" t="str">
        <f>IF(ISERR(FIND("08",GERAL[[#This Row],[ODS]])),"NÃO","SIM")</f>
        <v>NÃO</v>
      </c>
      <c r="S2023" s="2" t="str">
        <f>IF(ISERR(FIND("09",GERAL[[#This Row],[ODS]])),"NÃO","SIM")</f>
        <v>NÃO</v>
      </c>
      <c r="T2023" s="2" t="str">
        <f>IF(ISERR(FIND("10",GERAL[[#This Row],[ODS]])),"NÃO","SIM")</f>
        <v>NÃO</v>
      </c>
      <c r="U2023" s="2" t="str">
        <f>IF(ISERR(FIND("11",GERAL[[#This Row],[ODS]])),"NÃO","SIM")</f>
        <v>NÃO</v>
      </c>
      <c r="V2023" s="2" t="str">
        <f>IF(ISERR(FIND("12",GERAL[[#This Row],[ODS]])),"NÃO","SIM")</f>
        <v>NÃO</v>
      </c>
      <c r="W2023" s="2" t="str">
        <f>IF(ISERR(FIND("13",GERAL[[#This Row],[ODS]])),"NÃO","SIM")</f>
        <v>NÃO</v>
      </c>
      <c r="X2023" s="2" t="str">
        <f>IF(ISERR(FIND("14",GERAL[[#This Row],[ODS]])),"NÃO","SIM")</f>
        <v>NÃO</v>
      </c>
      <c r="Y2023" s="2" t="str">
        <f>IF(ISERR(FIND("15",GERAL[[#This Row],[ODS]])),"NÃO","SIM")</f>
        <v>NÃO</v>
      </c>
      <c r="Z2023" s="2" t="str">
        <f>IF(ISERR(FIND("16",GERAL[[#This Row],[ODS]])),"NÃO","SIM")</f>
        <v>NÃO</v>
      </c>
      <c r="AA2023" s="2" t="str">
        <f>IF(ISERR(FIND("17",GERAL[[#This Row],[ODS]])),"NÃO","SIM")</f>
        <v>NÃO</v>
      </c>
      <c r="AB2023" s="1">
        <v>100</v>
      </c>
      <c r="AC2023" s="1">
        <v>100</v>
      </c>
      <c r="AD2023" s="1">
        <v>97.59655417142767</v>
      </c>
      <c r="AE2023" s="1">
        <v>80.466023210500239</v>
      </c>
      <c r="AF2023" s="1">
        <v>49.800199157497204</v>
      </c>
      <c r="AG2023" s="1" t="str">
        <f>GERAL[[#This Row],[SIGLA]]&amp;GERAL[[#This Row],[CÓD]]</f>
        <v>SCSS_CV</v>
      </c>
      <c r="AH2023" s="1">
        <f ca="1">VLOOKUP(GERAL[[#This Row],[REF_NOTA]],BASE_NOTAS[],7,FALSE)</f>
        <v>53.068702251070341</v>
      </c>
      <c r="AI2023" s="31">
        <f ca="1">IF(GERAL[[#This Row],[Nota 2025]]="",0,GERAL[[#This Row],[Nota 2026]]-GERAL[[#This Row],[Nota 2025]])</f>
        <v>3.2685030935731376</v>
      </c>
    </row>
    <row r="2024" spans="1:35" ht="17" x14ac:dyDescent="0.35">
      <c r="A2024" s="2" t="s">
        <v>181</v>
      </c>
      <c r="B2024" s="2" t="s">
        <v>186</v>
      </c>
      <c r="C2024" s="15" t="s">
        <v>218</v>
      </c>
      <c r="D2024" s="15" t="s">
        <v>392</v>
      </c>
      <c r="E2024" s="15" t="s">
        <v>379</v>
      </c>
      <c r="F2024" s="2" t="str">
        <f>VLOOKUP(GERAL[[#This Row],[CÓD]],SEALL,6,FALSE)</f>
        <v>S</v>
      </c>
      <c r="G202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2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2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24" s="2" t="str">
        <f>VLOOKUP(GERAL[[#This Row],[CÓD]],SEALL,4,FALSE)</f>
        <v>03</v>
      </c>
      <c r="K2024" s="2" t="str">
        <f>IF(ISERR(FIND("01",GERAL[[#This Row],[ODS]])),"NÃO","SIM")</f>
        <v>NÃO</v>
      </c>
      <c r="L2024" s="2" t="str">
        <f>IF(ISERR(FIND("02",GERAL[[#This Row],[ODS]])),"NÃO","SIM")</f>
        <v>NÃO</v>
      </c>
      <c r="M2024" s="2" t="str">
        <f>IF(ISERR(FIND("03",GERAL[[#This Row],[ODS]])),"NÃO","SIM")</f>
        <v>SIM</v>
      </c>
      <c r="N2024" s="2" t="str">
        <f>IF(ISERR(FIND("04",GERAL[[#This Row],[ODS]])),"NÃO","SIM")</f>
        <v>NÃO</v>
      </c>
      <c r="O2024" s="2" t="str">
        <f>IF(ISERR(FIND("05",GERAL[[#This Row],[ODS]])),"NÃO","SIM")</f>
        <v>NÃO</v>
      </c>
      <c r="P2024" s="2" t="str">
        <f>IF(ISERR(FIND("06",GERAL[[#This Row],[ODS]])),"NÃO","SIM")</f>
        <v>NÃO</v>
      </c>
      <c r="Q2024" s="2" t="str">
        <f>IF(ISERR(FIND("07",GERAL[[#This Row],[ODS]])),"NÃO","SIM")</f>
        <v>NÃO</v>
      </c>
      <c r="R2024" s="2" t="str">
        <f>IF(ISERR(FIND("08",GERAL[[#This Row],[ODS]])),"NÃO","SIM")</f>
        <v>NÃO</v>
      </c>
      <c r="S2024" s="2" t="str">
        <f>IF(ISERR(FIND("09",GERAL[[#This Row],[ODS]])),"NÃO","SIM")</f>
        <v>NÃO</v>
      </c>
      <c r="T2024" s="2" t="str">
        <f>IF(ISERR(FIND("10",GERAL[[#This Row],[ODS]])),"NÃO","SIM")</f>
        <v>NÃO</v>
      </c>
      <c r="U2024" s="2" t="str">
        <f>IF(ISERR(FIND("11",GERAL[[#This Row],[ODS]])),"NÃO","SIM")</f>
        <v>NÃO</v>
      </c>
      <c r="V2024" s="2" t="str">
        <f>IF(ISERR(FIND("12",GERAL[[#This Row],[ODS]])),"NÃO","SIM")</f>
        <v>NÃO</v>
      </c>
      <c r="W2024" s="2" t="str">
        <f>IF(ISERR(FIND("13",GERAL[[#This Row],[ODS]])),"NÃO","SIM")</f>
        <v>NÃO</v>
      </c>
      <c r="X2024" s="2" t="str">
        <f>IF(ISERR(FIND("14",GERAL[[#This Row],[ODS]])),"NÃO","SIM")</f>
        <v>NÃO</v>
      </c>
      <c r="Y2024" s="2" t="str">
        <f>IF(ISERR(FIND("15",GERAL[[#This Row],[ODS]])),"NÃO","SIM")</f>
        <v>NÃO</v>
      </c>
      <c r="Z2024" s="2" t="str">
        <f>IF(ISERR(FIND("16",GERAL[[#This Row],[ODS]])),"NÃO","SIM")</f>
        <v>NÃO</v>
      </c>
      <c r="AA2024" s="2" t="str">
        <f>IF(ISERR(FIND("17",GERAL[[#This Row],[ODS]])),"NÃO","SIM")</f>
        <v>NÃO</v>
      </c>
      <c r="AB2024" s="1">
        <v>70.228553690709049</v>
      </c>
      <c r="AC2024" s="1">
        <v>65.297336745490981</v>
      </c>
      <c r="AD2024" s="1">
        <v>60.734753745858953</v>
      </c>
      <c r="AE2024" s="1">
        <v>66.178261679231582</v>
      </c>
      <c r="AF2024" s="1">
        <v>66.41603542371891</v>
      </c>
      <c r="AG2024" s="1" t="str">
        <f>GERAL[[#This Row],[SIGLA]]&amp;GERAL[[#This Row],[CÓD]]</f>
        <v>SPSS_CV</v>
      </c>
      <c r="AH2024" s="1">
        <f ca="1">VLOOKUP(GERAL[[#This Row],[REF_NOTA]],BASE_NOTAS[],7,FALSE)</f>
        <v>68.600522674592867</v>
      </c>
      <c r="AI2024" s="31">
        <f ca="1">IF(GERAL[[#This Row],[Nota 2025]]="",0,GERAL[[#This Row],[Nota 2026]]-GERAL[[#This Row],[Nota 2025]])</f>
        <v>2.184487250873957</v>
      </c>
    </row>
    <row r="2025" spans="1:35" ht="17" x14ac:dyDescent="0.35">
      <c r="A2025" s="2" t="s">
        <v>180</v>
      </c>
      <c r="B2025" s="2" t="s">
        <v>206</v>
      </c>
      <c r="C2025" s="15" t="s">
        <v>218</v>
      </c>
      <c r="D2025" s="15" t="s">
        <v>392</v>
      </c>
      <c r="E2025" s="15" t="s">
        <v>379</v>
      </c>
      <c r="F2025" s="2" t="str">
        <f>VLOOKUP(GERAL[[#This Row],[CÓD]],SEALL,6,FALSE)</f>
        <v>S</v>
      </c>
      <c r="G202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2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2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25" s="2" t="str">
        <f>VLOOKUP(GERAL[[#This Row],[CÓD]],SEALL,4,FALSE)</f>
        <v>03</v>
      </c>
      <c r="K2025" s="2" t="str">
        <f>IF(ISERR(FIND("01",GERAL[[#This Row],[ODS]])),"NÃO","SIM")</f>
        <v>NÃO</v>
      </c>
      <c r="L2025" s="2" t="str">
        <f>IF(ISERR(FIND("02",GERAL[[#This Row],[ODS]])),"NÃO","SIM")</f>
        <v>NÃO</v>
      </c>
      <c r="M2025" s="2" t="str">
        <f>IF(ISERR(FIND("03",GERAL[[#This Row],[ODS]])),"NÃO","SIM")</f>
        <v>SIM</v>
      </c>
      <c r="N2025" s="2" t="str">
        <f>IF(ISERR(FIND("04",GERAL[[#This Row],[ODS]])),"NÃO","SIM")</f>
        <v>NÃO</v>
      </c>
      <c r="O2025" s="2" t="str">
        <f>IF(ISERR(FIND("05",GERAL[[#This Row],[ODS]])),"NÃO","SIM")</f>
        <v>NÃO</v>
      </c>
      <c r="P2025" s="2" t="str">
        <f>IF(ISERR(FIND("06",GERAL[[#This Row],[ODS]])),"NÃO","SIM")</f>
        <v>NÃO</v>
      </c>
      <c r="Q2025" s="2" t="str">
        <f>IF(ISERR(FIND("07",GERAL[[#This Row],[ODS]])),"NÃO","SIM")</f>
        <v>NÃO</v>
      </c>
      <c r="R2025" s="2" t="str">
        <f>IF(ISERR(FIND("08",GERAL[[#This Row],[ODS]])),"NÃO","SIM")</f>
        <v>NÃO</v>
      </c>
      <c r="S2025" s="2" t="str">
        <f>IF(ISERR(FIND("09",GERAL[[#This Row],[ODS]])),"NÃO","SIM")</f>
        <v>NÃO</v>
      </c>
      <c r="T2025" s="2" t="str">
        <f>IF(ISERR(FIND("10",GERAL[[#This Row],[ODS]])),"NÃO","SIM")</f>
        <v>NÃO</v>
      </c>
      <c r="U2025" s="2" t="str">
        <f>IF(ISERR(FIND("11",GERAL[[#This Row],[ODS]])),"NÃO","SIM")</f>
        <v>NÃO</v>
      </c>
      <c r="V2025" s="2" t="str">
        <f>IF(ISERR(FIND("12",GERAL[[#This Row],[ODS]])),"NÃO","SIM")</f>
        <v>NÃO</v>
      </c>
      <c r="W2025" s="2" t="str">
        <f>IF(ISERR(FIND("13",GERAL[[#This Row],[ODS]])),"NÃO","SIM")</f>
        <v>NÃO</v>
      </c>
      <c r="X2025" s="2" t="str">
        <f>IF(ISERR(FIND("14",GERAL[[#This Row],[ODS]])),"NÃO","SIM")</f>
        <v>NÃO</v>
      </c>
      <c r="Y2025" s="2" t="str">
        <f>IF(ISERR(FIND("15",GERAL[[#This Row],[ODS]])),"NÃO","SIM")</f>
        <v>NÃO</v>
      </c>
      <c r="Z2025" s="2" t="str">
        <f>IF(ISERR(FIND("16",GERAL[[#This Row],[ODS]])),"NÃO","SIM")</f>
        <v>NÃO</v>
      </c>
      <c r="AA2025" s="2" t="str">
        <f>IF(ISERR(FIND("17",GERAL[[#This Row],[ODS]])),"NÃO","SIM")</f>
        <v>NÃO</v>
      </c>
      <c r="AB2025" s="1">
        <v>40.070915301802174</v>
      </c>
      <c r="AC2025" s="1">
        <v>62.051939535254633</v>
      </c>
      <c r="AD2025" s="1">
        <v>72.573085857070225</v>
      </c>
      <c r="AE2025" s="1">
        <v>74.014583636300884</v>
      </c>
      <c r="AF2025" s="1">
        <v>61.968965105150694</v>
      </c>
      <c r="AG2025" s="1" t="str">
        <f>GERAL[[#This Row],[SIGLA]]&amp;GERAL[[#This Row],[CÓD]]</f>
        <v>SESS_CV</v>
      </c>
      <c r="AH2025" s="1">
        <f ca="1">VLOOKUP(GERAL[[#This Row],[REF_NOTA]],BASE_NOTAS[],7,FALSE)</f>
        <v>82.93031823662038</v>
      </c>
      <c r="AI2025" s="31">
        <f ca="1">IF(GERAL[[#This Row],[Nota 2025]]="",0,GERAL[[#This Row],[Nota 2026]]-GERAL[[#This Row],[Nota 2025]])</f>
        <v>20.961353131469686</v>
      </c>
    </row>
    <row r="2026" spans="1:35" ht="17" x14ac:dyDescent="0.35">
      <c r="A2026" s="2" t="s">
        <v>182</v>
      </c>
      <c r="B2026" s="2" t="s">
        <v>185</v>
      </c>
      <c r="C2026" s="15" t="s">
        <v>218</v>
      </c>
      <c r="D2026" s="15" t="s">
        <v>392</v>
      </c>
      <c r="E2026" s="15" t="s">
        <v>379</v>
      </c>
      <c r="F2026" s="2" t="str">
        <f>VLOOKUP(GERAL[[#This Row],[CÓD]],SEALL,6,FALSE)</f>
        <v>S</v>
      </c>
      <c r="G202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2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2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26" s="2" t="str">
        <f>VLOOKUP(GERAL[[#This Row],[CÓD]],SEALL,4,FALSE)</f>
        <v>03</v>
      </c>
      <c r="K2026" s="2" t="str">
        <f>IF(ISERR(FIND("01",GERAL[[#This Row],[ODS]])),"NÃO","SIM")</f>
        <v>NÃO</v>
      </c>
      <c r="L2026" s="2" t="str">
        <f>IF(ISERR(FIND("02",GERAL[[#This Row],[ODS]])),"NÃO","SIM")</f>
        <v>NÃO</v>
      </c>
      <c r="M2026" s="2" t="str">
        <f>IF(ISERR(FIND("03",GERAL[[#This Row],[ODS]])),"NÃO","SIM")</f>
        <v>SIM</v>
      </c>
      <c r="N2026" s="2" t="str">
        <f>IF(ISERR(FIND("04",GERAL[[#This Row],[ODS]])),"NÃO","SIM")</f>
        <v>NÃO</v>
      </c>
      <c r="O2026" s="2" t="str">
        <f>IF(ISERR(FIND("05",GERAL[[#This Row],[ODS]])),"NÃO","SIM")</f>
        <v>NÃO</v>
      </c>
      <c r="P2026" s="2" t="str">
        <f>IF(ISERR(FIND("06",GERAL[[#This Row],[ODS]])),"NÃO","SIM")</f>
        <v>NÃO</v>
      </c>
      <c r="Q2026" s="2" t="str">
        <f>IF(ISERR(FIND("07",GERAL[[#This Row],[ODS]])),"NÃO","SIM")</f>
        <v>NÃO</v>
      </c>
      <c r="R2026" s="2" t="str">
        <f>IF(ISERR(FIND("08",GERAL[[#This Row],[ODS]])),"NÃO","SIM")</f>
        <v>NÃO</v>
      </c>
      <c r="S2026" s="2" t="str">
        <f>IF(ISERR(FIND("09",GERAL[[#This Row],[ODS]])),"NÃO","SIM")</f>
        <v>NÃO</v>
      </c>
      <c r="T2026" s="2" t="str">
        <f>IF(ISERR(FIND("10",GERAL[[#This Row],[ODS]])),"NÃO","SIM")</f>
        <v>NÃO</v>
      </c>
      <c r="U2026" s="2" t="str">
        <f>IF(ISERR(FIND("11",GERAL[[#This Row],[ODS]])),"NÃO","SIM")</f>
        <v>NÃO</v>
      </c>
      <c r="V2026" s="2" t="str">
        <f>IF(ISERR(FIND("12",GERAL[[#This Row],[ODS]])),"NÃO","SIM")</f>
        <v>NÃO</v>
      </c>
      <c r="W2026" s="2" t="str">
        <f>IF(ISERR(FIND("13",GERAL[[#This Row],[ODS]])),"NÃO","SIM")</f>
        <v>NÃO</v>
      </c>
      <c r="X2026" s="2" t="str">
        <f>IF(ISERR(FIND("14",GERAL[[#This Row],[ODS]])),"NÃO","SIM")</f>
        <v>NÃO</v>
      </c>
      <c r="Y2026" s="2" t="str">
        <f>IF(ISERR(FIND("15",GERAL[[#This Row],[ODS]])),"NÃO","SIM")</f>
        <v>NÃO</v>
      </c>
      <c r="Z2026" s="2" t="str">
        <f>IF(ISERR(FIND("16",GERAL[[#This Row],[ODS]])),"NÃO","SIM")</f>
        <v>NÃO</v>
      </c>
      <c r="AA2026" s="2" t="str">
        <f>IF(ISERR(FIND("17",GERAL[[#This Row],[ODS]])),"NÃO","SIM")</f>
        <v>NÃO</v>
      </c>
      <c r="AB2026" s="1">
        <v>88.87798964516152</v>
      </c>
      <c r="AC2026" s="1">
        <v>92.485036687122118</v>
      </c>
      <c r="AD2026" s="1">
        <v>100</v>
      </c>
      <c r="AE2026" s="1">
        <v>83.632463953213204</v>
      </c>
      <c r="AF2026" s="1">
        <v>67.53736160742821</v>
      </c>
      <c r="AG2026" s="1" t="str">
        <f>GERAL[[#This Row],[SIGLA]]&amp;GERAL[[#This Row],[CÓD]]</f>
        <v>TOSS_CV</v>
      </c>
      <c r="AH2026" s="1">
        <f ca="1">VLOOKUP(GERAL[[#This Row],[REF_NOTA]],BASE_NOTAS[],7,FALSE)</f>
        <v>69.23907956688501</v>
      </c>
      <c r="AI2026" s="31">
        <f ca="1">IF(GERAL[[#This Row],[Nota 2025]]="",0,GERAL[[#This Row],[Nota 2026]]-GERAL[[#This Row],[Nota 2025]])</f>
        <v>1.7017179594568006</v>
      </c>
    </row>
    <row r="2027" spans="1:35" ht="17" x14ac:dyDescent="0.35">
      <c r="A2027" s="2" t="s">
        <v>0</v>
      </c>
      <c r="B2027" s="2" t="s">
        <v>156</v>
      </c>
      <c r="C2027" s="15" t="s">
        <v>218</v>
      </c>
      <c r="D2027" s="15" t="s">
        <v>390</v>
      </c>
      <c r="E2027" s="15" t="s">
        <v>377</v>
      </c>
      <c r="F2027" s="2" t="str">
        <f>VLOOKUP(GERAL[[#This Row],[CÓD]],SEALL,6,FALSE)</f>
        <v>S</v>
      </c>
      <c r="G202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2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2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27" s="2" t="str">
        <f>VLOOKUP(GERAL[[#This Row],[CÓD]],SEALL,4,FALSE)</f>
        <v>01, 02</v>
      </c>
      <c r="K2027" s="2" t="str">
        <f>IF(ISERR(FIND("01",GERAL[[#This Row],[ODS]])),"NÃO","SIM")</f>
        <v>SIM</v>
      </c>
      <c r="L2027" s="2" t="str">
        <f>IF(ISERR(FIND("02",GERAL[[#This Row],[ODS]])),"NÃO","SIM")</f>
        <v>SIM</v>
      </c>
      <c r="M2027" s="2" t="str">
        <f>IF(ISERR(FIND("03",GERAL[[#This Row],[ODS]])),"NÃO","SIM")</f>
        <v>NÃO</v>
      </c>
      <c r="N2027" s="2" t="str">
        <f>IF(ISERR(FIND("04",GERAL[[#This Row],[ODS]])),"NÃO","SIM")</f>
        <v>NÃO</v>
      </c>
      <c r="O2027" s="2" t="str">
        <f>IF(ISERR(FIND("05",GERAL[[#This Row],[ODS]])),"NÃO","SIM")</f>
        <v>NÃO</v>
      </c>
      <c r="P2027" s="2" t="str">
        <f>IF(ISERR(FIND("06",GERAL[[#This Row],[ODS]])),"NÃO","SIM")</f>
        <v>NÃO</v>
      </c>
      <c r="Q2027" s="2" t="str">
        <f>IF(ISERR(FIND("07",GERAL[[#This Row],[ODS]])),"NÃO","SIM")</f>
        <v>NÃO</v>
      </c>
      <c r="R2027" s="2" t="str">
        <f>IF(ISERR(FIND("08",GERAL[[#This Row],[ODS]])),"NÃO","SIM")</f>
        <v>NÃO</v>
      </c>
      <c r="S2027" s="2" t="str">
        <f>IF(ISERR(FIND("09",GERAL[[#This Row],[ODS]])),"NÃO","SIM")</f>
        <v>NÃO</v>
      </c>
      <c r="T2027" s="2" t="str">
        <f>IF(ISERR(FIND("10",GERAL[[#This Row],[ODS]])),"NÃO","SIM")</f>
        <v>NÃO</v>
      </c>
      <c r="U2027" s="2" t="str">
        <f>IF(ISERR(FIND("11",GERAL[[#This Row],[ODS]])),"NÃO","SIM")</f>
        <v>NÃO</v>
      </c>
      <c r="V2027" s="2" t="str">
        <f>IF(ISERR(FIND("12",GERAL[[#This Row],[ODS]])),"NÃO","SIM")</f>
        <v>NÃO</v>
      </c>
      <c r="W2027" s="2" t="str">
        <f>IF(ISERR(FIND("13",GERAL[[#This Row],[ODS]])),"NÃO","SIM")</f>
        <v>NÃO</v>
      </c>
      <c r="X2027" s="2" t="str">
        <f>IF(ISERR(FIND("14",GERAL[[#This Row],[ODS]])),"NÃO","SIM")</f>
        <v>NÃO</v>
      </c>
      <c r="Y2027" s="2" t="str">
        <f>IF(ISERR(FIND("15",GERAL[[#This Row],[ODS]])),"NÃO","SIM")</f>
        <v>NÃO</v>
      </c>
      <c r="Z2027" s="2" t="str">
        <f>IF(ISERR(FIND("16",GERAL[[#This Row],[ODS]])),"NÃO","SIM")</f>
        <v>NÃO</v>
      </c>
      <c r="AA2027" s="2" t="str">
        <f>IF(ISERR(FIND("17",GERAL[[#This Row],[ODS]])),"NÃO","SIM")</f>
        <v>NÃO</v>
      </c>
      <c r="AB2027" s="1">
        <v>50.692520775623272</v>
      </c>
      <c r="AC2027" s="1">
        <v>43.095238095238088</v>
      </c>
      <c r="AD2027" s="1">
        <v>54.791666666666679</v>
      </c>
      <c r="AE2027" s="1">
        <v>56.125356125356127</v>
      </c>
      <c r="AF2027" s="1">
        <v>55.725190839694648</v>
      </c>
      <c r="AG2027" s="1" t="str">
        <f>GERAL[[#This Row],[SIGLA]]&amp;GERAL[[#This Row],[CÓD]]</f>
        <v>ACSS_DI</v>
      </c>
      <c r="AH2027" s="1">
        <f ca="1">VLOOKUP(GERAL[[#This Row],[REF_NOTA]],BASE_NOTAS[],7,FALSE)</f>
        <v>20.920502092050228</v>
      </c>
      <c r="AI2027" s="31">
        <f ca="1">IF(GERAL[[#This Row],[Nota 2025]]="",0,GERAL[[#This Row],[Nota 2026]]-GERAL[[#This Row],[Nota 2025]])</f>
        <v>-34.80468874764442</v>
      </c>
    </row>
    <row r="2028" spans="1:35" ht="17" x14ac:dyDescent="0.35">
      <c r="A2028" s="2" t="s">
        <v>1</v>
      </c>
      <c r="B2028" s="2" t="s">
        <v>157</v>
      </c>
      <c r="C2028" s="15" t="s">
        <v>218</v>
      </c>
      <c r="D2028" s="15" t="s">
        <v>390</v>
      </c>
      <c r="E2028" s="15" t="s">
        <v>377</v>
      </c>
      <c r="F2028" s="2" t="str">
        <f>VLOOKUP(GERAL[[#This Row],[CÓD]],SEALL,6,FALSE)</f>
        <v>S</v>
      </c>
      <c r="G202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2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2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28" s="2" t="str">
        <f>VLOOKUP(GERAL[[#This Row],[CÓD]],SEALL,4,FALSE)</f>
        <v>01, 02</v>
      </c>
      <c r="K2028" s="2" t="str">
        <f>IF(ISERR(FIND("01",GERAL[[#This Row],[ODS]])),"NÃO","SIM")</f>
        <v>SIM</v>
      </c>
      <c r="L2028" s="2" t="str">
        <f>IF(ISERR(FIND("02",GERAL[[#This Row],[ODS]])),"NÃO","SIM")</f>
        <v>SIM</v>
      </c>
      <c r="M2028" s="2" t="str">
        <f>IF(ISERR(FIND("03",GERAL[[#This Row],[ODS]])),"NÃO","SIM")</f>
        <v>NÃO</v>
      </c>
      <c r="N2028" s="2" t="str">
        <f>IF(ISERR(FIND("04",GERAL[[#This Row],[ODS]])),"NÃO","SIM")</f>
        <v>NÃO</v>
      </c>
      <c r="O2028" s="2" t="str">
        <f>IF(ISERR(FIND("05",GERAL[[#This Row],[ODS]])),"NÃO","SIM")</f>
        <v>NÃO</v>
      </c>
      <c r="P2028" s="2" t="str">
        <f>IF(ISERR(FIND("06",GERAL[[#This Row],[ODS]])),"NÃO","SIM")</f>
        <v>NÃO</v>
      </c>
      <c r="Q2028" s="2" t="str">
        <f>IF(ISERR(FIND("07",GERAL[[#This Row],[ODS]])),"NÃO","SIM")</f>
        <v>NÃO</v>
      </c>
      <c r="R2028" s="2" t="str">
        <f>IF(ISERR(FIND("08",GERAL[[#This Row],[ODS]])),"NÃO","SIM")</f>
        <v>NÃO</v>
      </c>
      <c r="S2028" s="2" t="str">
        <f>IF(ISERR(FIND("09",GERAL[[#This Row],[ODS]])),"NÃO","SIM")</f>
        <v>NÃO</v>
      </c>
      <c r="T2028" s="2" t="str">
        <f>IF(ISERR(FIND("10",GERAL[[#This Row],[ODS]])),"NÃO","SIM")</f>
        <v>NÃO</v>
      </c>
      <c r="U2028" s="2" t="str">
        <f>IF(ISERR(FIND("11",GERAL[[#This Row],[ODS]])),"NÃO","SIM")</f>
        <v>NÃO</v>
      </c>
      <c r="V2028" s="2" t="str">
        <f>IF(ISERR(FIND("12",GERAL[[#This Row],[ODS]])),"NÃO","SIM")</f>
        <v>NÃO</v>
      </c>
      <c r="W2028" s="2" t="str">
        <f>IF(ISERR(FIND("13",GERAL[[#This Row],[ODS]])),"NÃO","SIM")</f>
        <v>NÃO</v>
      </c>
      <c r="X2028" s="2" t="str">
        <f>IF(ISERR(FIND("14",GERAL[[#This Row],[ODS]])),"NÃO","SIM")</f>
        <v>NÃO</v>
      </c>
      <c r="Y2028" s="2" t="str">
        <f>IF(ISERR(FIND("15",GERAL[[#This Row],[ODS]])),"NÃO","SIM")</f>
        <v>NÃO</v>
      </c>
      <c r="Z2028" s="2" t="str">
        <f>IF(ISERR(FIND("16",GERAL[[#This Row],[ODS]])),"NÃO","SIM")</f>
        <v>NÃO</v>
      </c>
      <c r="AA2028" s="2" t="str">
        <f>IF(ISERR(FIND("17",GERAL[[#This Row],[ODS]])),"NÃO","SIM")</f>
        <v>NÃO</v>
      </c>
      <c r="AB2028" s="1">
        <v>35.45706371191136</v>
      </c>
      <c r="AC2028" s="1">
        <v>54.285714285714292</v>
      </c>
      <c r="AD2028" s="1">
        <v>68.333333333333343</v>
      </c>
      <c r="AE2028" s="1">
        <v>73.504273504273513</v>
      </c>
      <c r="AF2028" s="1">
        <v>70.483460559796427</v>
      </c>
      <c r="AG2028" s="1" t="str">
        <f>GERAL[[#This Row],[SIGLA]]&amp;GERAL[[#This Row],[CÓD]]</f>
        <v>ALSS_DI</v>
      </c>
      <c r="AH2028" s="1">
        <f ca="1">VLOOKUP(GERAL[[#This Row],[REF_NOTA]],BASE_NOTAS[],7,FALSE)</f>
        <v>74.476987447698747</v>
      </c>
      <c r="AI2028" s="31">
        <f ca="1">IF(GERAL[[#This Row],[Nota 2025]]="",0,GERAL[[#This Row],[Nota 2026]]-GERAL[[#This Row],[Nota 2025]])</f>
        <v>3.9935268879023198</v>
      </c>
    </row>
    <row r="2029" spans="1:35" ht="17" x14ac:dyDescent="0.35">
      <c r="A2029" s="2" t="s">
        <v>159</v>
      </c>
      <c r="B2029" s="2" t="s">
        <v>184</v>
      </c>
      <c r="C2029" s="15" t="s">
        <v>218</v>
      </c>
      <c r="D2029" s="15" t="s">
        <v>390</v>
      </c>
      <c r="E2029" s="15" t="s">
        <v>377</v>
      </c>
      <c r="F2029" s="2" t="str">
        <f>VLOOKUP(GERAL[[#This Row],[CÓD]],SEALL,6,FALSE)</f>
        <v>S</v>
      </c>
      <c r="G202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2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2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29" s="2" t="str">
        <f>VLOOKUP(GERAL[[#This Row],[CÓD]],SEALL,4,FALSE)</f>
        <v>01, 02</v>
      </c>
      <c r="K2029" s="2" t="str">
        <f>IF(ISERR(FIND("01",GERAL[[#This Row],[ODS]])),"NÃO","SIM")</f>
        <v>SIM</v>
      </c>
      <c r="L2029" s="2" t="str">
        <f>IF(ISERR(FIND("02",GERAL[[#This Row],[ODS]])),"NÃO","SIM")</f>
        <v>SIM</v>
      </c>
      <c r="M2029" s="2" t="str">
        <f>IF(ISERR(FIND("03",GERAL[[#This Row],[ODS]])),"NÃO","SIM")</f>
        <v>NÃO</v>
      </c>
      <c r="N2029" s="2" t="str">
        <f>IF(ISERR(FIND("04",GERAL[[#This Row],[ODS]])),"NÃO","SIM")</f>
        <v>NÃO</v>
      </c>
      <c r="O2029" s="2" t="str">
        <f>IF(ISERR(FIND("05",GERAL[[#This Row],[ODS]])),"NÃO","SIM")</f>
        <v>NÃO</v>
      </c>
      <c r="P2029" s="2" t="str">
        <f>IF(ISERR(FIND("06",GERAL[[#This Row],[ODS]])),"NÃO","SIM")</f>
        <v>NÃO</v>
      </c>
      <c r="Q2029" s="2" t="str">
        <f>IF(ISERR(FIND("07",GERAL[[#This Row],[ODS]])),"NÃO","SIM")</f>
        <v>NÃO</v>
      </c>
      <c r="R2029" s="2" t="str">
        <f>IF(ISERR(FIND("08",GERAL[[#This Row],[ODS]])),"NÃO","SIM")</f>
        <v>NÃO</v>
      </c>
      <c r="S2029" s="2" t="str">
        <f>IF(ISERR(FIND("09",GERAL[[#This Row],[ODS]])),"NÃO","SIM")</f>
        <v>NÃO</v>
      </c>
      <c r="T2029" s="2" t="str">
        <f>IF(ISERR(FIND("10",GERAL[[#This Row],[ODS]])),"NÃO","SIM")</f>
        <v>NÃO</v>
      </c>
      <c r="U2029" s="2" t="str">
        <f>IF(ISERR(FIND("11",GERAL[[#This Row],[ODS]])),"NÃO","SIM")</f>
        <v>NÃO</v>
      </c>
      <c r="V2029" s="2" t="str">
        <f>IF(ISERR(FIND("12",GERAL[[#This Row],[ODS]])),"NÃO","SIM")</f>
        <v>NÃO</v>
      </c>
      <c r="W2029" s="2" t="str">
        <f>IF(ISERR(FIND("13",GERAL[[#This Row],[ODS]])),"NÃO","SIM")</f>
        <v>NÃO</v>
      </c>
      <c r="X2029" s="2" t="str">
        <f>IF(ISERR(FIND("14",GERAL[[#This Row],[ODS]])),"NÃO","SIM")</f>
        <v>NÃO</v>
      </c>
      <c r="Y2029" s="2" t="str">
        <f>IF(ISERR(FIND("15",GERAL[[#This Row],[ODS]])),"NÃO","SIM")</f>
        <v>NÃO</v>
      </c>
      <c r="Z2029" s="2" t="str">
        <f>IF(ISERR(FIND("16",GERAL[[#This Row],[ODS]])),"NÃO","SIM")</f>
        <v>NÃO</v>
      </c>
      <c r="AA2029" s="2" t="str">
        <f>IF(ISERR(FIND("17",GERAL[[#This Row],[ODS]])),"NÃO","SIM")</f>
        <v>NÃO</v>
      </c>
      <c r="AB2029" s="1">
        <v>64.26592797783934</v>
      </c>
      <c r="AC2029" s="1">
        <v>56.428571428571431</v>
      </c>
      <c r="AD2029" s="1">
        <v>65.208333333333343</v>
      </c>
      <c r="AE2029" s="1">
        <v>57.834757834757838</v>
      </c>
      <c r="AF2029" s="1">
        <v>72.264631043256998</v>
      </c>
      <c r="AG2029" s="1" t="str">
        <f>GERAL[[#This Row],[SIGLA]]&amp;GERAL[[#This Row],[CÓD]]</f>
        <v>APSS_DI</v>
      </c>
      <c r="AH2029" s="1">
        <f ca="1">VLOOKUP(GERAL[[#This Row],[REF_NOTA]],BASE_NOTAS[],7,FALSE)</f>
        <v>54.811715481171561</v>
      </c>
      <c r="AI2029" s="31">
        <f ca="1">IF(GERAL[[#This Row],[Nota 2025]]="",0,GERAL[[#This Row],[Nota 2026]]-GERAL[[#This Row],[Nota 2025]])</f>
        <v>-17.452915562085437</v>
      </c>
    </row>
    <row r="2030" spans="1:35" ht="17" x14ac:dyDescent="0.35">
      <c r="A2030" s="2" t="s">
        <v>155</v>
      </c>
      <c r="B2030" s="2" t="s">
        <v>158</v>
      </c>
      <c r="C2030" s="15" t="s">
        <v>218</v>
      </c>
      <c r="D2030" s="15" t="s">
        <v>390</v>
      </c>
      <c r="E2030" s="15" t="s">
        <v>377</v>
      </c>
      <c r="F2030" s="2" t="str">
        <f>VLOOKUP(GERAL[[#This Row],[CÓD]],SEALL,6,FALSE)</f>
        <v>S</v>
      </c>
      <c r="G203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3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3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30" s="2" t="str">
        <f>VLOOKUP(GERAL[[#This Row],[CÓD]],SEALL,4,FALSE)</f>
        <v>01, 02</v>
      </c>
      <c r="K2030" s="2" t="str">
        <f>IF(ISERR(FIND("01",GERAL[[#This Row],[ODS]])),"NÃO","SIM")</f>
        <v>SIM</v>
      </c>
      <c r="L2030" s="2" t="str">
        <f>IF(ISERR(FIND("02",GERAL[[#This Row],[ODS]])),"NÃO","SIM")</f>
        <v>SIM</v>
      </c>
      <c r="M2030" s="2" t="str">
        <f>IF(ISERR(FIND("03",GERAL[[#This Row],[ODS]])),"NÃO","SIM")</f>
        <v>NÃO</v>
      </c>
      <c r="N2030" s="2" t="str">
        <f>IF(ISERR(FIND("04",GERAL[[#This Row],[ODS]])),"NÃO","SIM")</f>
        <v>NÃO</v>
      </c>
      <c r="O2030" s="2" t="str">
        <f>IF(ISERR(FIND("05",GERAL[[#This Row],[ODS]])),"NÃO","SIM")</f>
        <v>NÃO</v>
      </c>
      <c r="P2030" s="2" t="str">
        <f>IF(ISERR(FIND("06",GERAL[[#This Row],[ODS]])),"NÃO","SIM")</f>
        <v>NÃO</v>
      </c>
      <c r="Q2030" s="2" t="str">
        <f>IF(ISERR(FIND("07",GERAL[[#This Row],[ODS]])),"NÃO","SIM")</f>
        <v>NÃO</v>
      </c>
      <c r="R2030" s="2" t="str">
        <f>IF(ISERR(FIND("08",GERAL[[#This Row],[ODS]])),"NÃO","SIM")</f>
        <v>NÃO</v>
      </c>
      <c r="S2030" s="2" t="str">
        <f>IF(ISERR(FIND("09",GERAL[[#This Row],[ODS]])),"NÃO","SIM")</f>
        <v>NÃO</v>
      </c>
      <c r="T2030" s="2" t="str">
        <f>IF(ISERR(FIND("10",GERAL[[#This Row],[ODS]])),"NÃO","SIM")</f>
        <v>NÃO</v>
      </c>
      <c r="U2030" s="2" t="str">
        <f>IF(ISERR(FIND("11",GERAL[[#This Row],[ODS]])),"NÃO","SIM")</f>
        <v>NÃO</v>
      </c>
      <c r="V2030" s="2" t="str">
        <f>IF(ISERR(FIND("12",GERAL[[#This Row],[ODS]])),"NÃO","SIM")</f>
        <v>NÃO</v>
      </c>
      <c r="W2030" s="2" t="str">
        <f>IF(ISERR(FIND("13",GERAL[[#This Row],[ODS]])),"NÃO","SIM")</f>
        <v>NÃO</v>
      </c>
      <c r="X2030" s="2" t="str">
        <f>IF(ISERR(FIND("14",GERAL[[#This Row],[ODS]])),"NÃO","SIM")</f>
        <v>NÃO</v>
      </c>
      <c r="Y2030" s="2" t="str">
        <f>IF(ISERR(FIND("15",GERAL[[#This Row],[ODS]])),"NÃO","SIM")</f>
        <v>NÃO</v>
      </c>
      <c r="Z2030" s="2" t="str">
        <f>IF(ISERR(FIND("16",GERAL[[#This Row],[ODS]])),"NÃO","SIM")</f>
        <v>NÃO</v>
      </c>
      <c r="AA2030" s="2" t="str">
        <f>IF(ISERR(FIND("17",GERAL[[#This Row],[ODS]])),"NÃO","SIM")</f>
        <v>NÃO</v>
      </c>
      <c r="AB2030" s="1">
        <v>51.24653739612188</v>
      </c>
      <c r="AC2030" s="1">
        <v>54.285714285714292</v>
      </c>
      <c r="AD2030" s="1">
        <v>70.208333333333343</v>
      </c>
      <c r="AE2030" s="1">
        <v>65.81196581196582</v>
      </c>
      <c r="AF2030" s="1">
        <v>74.045801526717554</v>
      </c>
      <c r="AG2030" s="1" t="str">
        <f>GERAL[[#This Row],[SIGLA]]&amp;GERAL[[#This Row],[CÓD]]</f>
        <v>AMSS_DI</v>
      </c>
      <c r="AH2030" s="1">
        <f ca="1">VLOOKUP(GERAL[[#This Row],[REF_NOTA]],BASE_NOTAS[],7,FALSE)</f>
        <v>62.343096234309634</v>
      </c>
      <c r="AI2030" s="31">
        <f ca="1">IF(GERAL[[#This Row],[Nota 2025]]="",0,GERAL[[#This Row],[Nota 2026]]-GERAL[[#This Row],[Nota 2025]])</f>
        <v>-11.70270529240792</v>
      </c>
    </row>
    <row r="2031" spans="1:35" ht="17" x14ac:dyDescent="0.35">
      <c r="A2031" s="2" t="s">
        <v>160</v>
      </c>
      <c r="B2031" s="2" t="s">
        <v>187</v>
      </c>
      <c r="C2031" s="15" t="s">
        <v>218</v>
      </c>
      <c r="D2031" s="15" t="s">
        <v>390</v>
      </c>
      <c r="E2031" s="15" t="s">
        <v>377</v>
      </c>
      <c r="F2031" s="2" t="str">
        <f>VLOOKUP(GERAL[[#This Row],[CÓD]],SEALL,6,FALSE)</f>
        <v>S</v>
      </c>
      <c r="G203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3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3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31" s="2" t="str">
        <f>VLOOKUP(GERAL[[#This Row],[CÓD]],SEALL,4,FALSE)</f>
        <v>01, 02</v>
      </c>
      <c r="K2031" s="2" t="str">
        <f>IF(ISERR(FIND("01",GERAL[[#This Row],[ODS]])),"NÃO","SIM")</f>
        <v>SIM</v>
      </c>
      <c r="L2031" s="2" t="str">
        <f>IF(ISERR(FIND("02",GERAL[[#This Row],[ODS]])),"NÃO","SIM")</f>
        <v>SIM</v>
      </c>
      <c r="M2031" s="2" t="str">
        <f>IF(ISERR(FIND("03",GERAL[[#This Row],[ODS]])),"NÃO","SIM")</f>
        <v>NÃO</v>
      </c>
      <c r="N2031" s="2" t="str">
        <f>IF(ISERR(FIND("04",GERAL[[#This Row],[ODS]])),"NÃO","SIM")</f>
        <v>NÃO</v>
      </c>
      <c r="O2031" s="2" t="str">
        <f>IF(ISERR(FIND("05",GERAL[[#This Row],[ODS]])),"NÃO","SIM")</f>
        <v>NÃO</v>
      </c>
      <c r="P2031" s="2" t="str">
        <f>IF(ISERR(FIND("06",GERAL[[#This Row],[ODS]])),"NÃO","SIM")</f>
        <v>NÃO</v>
      </c>
      <c r="Q2031" s="2" t="str">
        <f>IF(ISERR(FIND("07",GERAL[[#This Row],[ODS]])),"NÃO","SIM")</f>
        <v>NÃO</v>
      </c>
      <c r="R2031" s="2" t="str">
        <f>IF(ISERR(FIND("08",GERAL[[#This Row],[ODS]])),"NÃO","SIM")</f>
        <v>NÃO</v>
      </c>
      <c r="S2031" s="2" t="str">
        <f>IF(ISERR(FIND("09",GERAL[[#This Row],[ODS]])),"NÃO","SIM")</f>
        <v>NÃO</v>
      </c>
      <c r="T2031" s="2" t="str">
        <f>IF(ISERR(FIND("10",GERAL[[#This Row],[ODS]])),"NÃO","SIM")</f>
        <v>NÃO</v>
      </c>
      <c r="U2031" s="2" t="str">
        <f>IF(ISERR(FIND("11",GERAL[[#This Row],[ODS]])),"NÃO","SIM")</f>
        <v>NÃO</v>
      </c>
      <c r="V2031" s="2" t="str">
        <f>IF(ISERR(FIND("12",GERAL[[#This Row],[ODS]])),"NÃO","SIM")</f>
        <v>NÃO</v>
      </c>
      <c r="W2031" s="2" t="str">
        <f>IF(ISERR(FIND("13",GERAL[[#This Row],[ODS]])),"NÃO","SIM")</f>
        <v>NÃO</v>
      </c>
      <c r="X2031" s="2" t="str">
        <f>IF(ISERR(FIND("14",GERAL[[#This Row],[ODS]])),"NÃO","SIM")</f>
        <v>NÃO</v>
      </c>
      <c r="Y2031" s="2" t="str">
        <f>IF(ISERR(FIND("15",GERAL[[#This Row],[ODS]])),"NÃO","SIM")</f>
        <v>NÃO</v>
      </c>
      <c r="Z2031" s="2" t="str">
        <f>IF(ISERR(FIND("16",GERAL[[#This Row],[ODS]])),"NÃO","SIM")</f>
        <v>NÃO</v>
      </c>
      <c r="AA2031" s="2" t="str">
        <f>IF(ISERR(FIND("17",GERAL[[#This Row],[ODS]])),"NÃO","SIM")</f>
        <v>NÃO</v>
      </c>
      <c r="AB2031" s="1">
        <v>25.76177285318559</v>
      </c>
      <c r="AC2031" s="1">
        <v>33.571428571428569</v>
      </c>
      <c r="AD2031" s="1">
        <v>41.458333333333329</v>
      </c>
      <c r="AE2031" s="1">
        <v>35.897435897435898</v>
      </c>
      <c r="AF2031" s="1">
        <v>48.346055979643751</v>
      </c>
      <c r="AG2031" s="1" t="str">
        <f>GERAL[[#This Row],[SIGLA]]&amp;GERAL[[#This Row],[CÓD]]</f>
        <v>BASS_DI</v>
      </c>
      <c r="AH2031" s="1">
        <f ca="1">VLOOKUP(GERAL[[#This Row],[REF_NOTA]],BASE_NOTAS[],7,FALSE)</f>
        <v>28.870292887029308</v>
      </c>
      <c r="AI2031" s="31">
        <f ca="1">IF(GERAL[[#This Row],[Nota 2025]]="",0,GERAL[[#This Row],[Nota 2026]]-GERAL[[#This Row],[Nota 2025]])</f>
        <v>-19.475763092614443</v>
      </c>
    </row>
    <row r="2032" spans="1:35" ht="17" x14ac:dyDescent="0.35">
      <c r="A2032" s="2" t="s">
        <v>161</v>
      </c>
      <c r="B2032" s="2" t="s">
        <v>188</v>
      </c>
      <c r="C2032" s="15" t="s">
        <v>218</v>
      </c>
      <c r="D2032" s="15" t="s">
        <v>390</v>
      </c>
      <c r="E2032" s="15" t="s">
        <v>377</v>
      </c>
      <c r="F2032" s="2" t="str">
        <f>VLOOKUP(GERAL[[#This Row],[CÓD]],SEALL,6,FALSE)</f>
        <v>S</v>
      </c>
      <c r="G203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3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3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32" s="2" t="str">
        <f>VLOOKUP(GERAL[[#This Row],[CÓD]],SEALL,4,FALSE)</f>
        <v>01, 02</v>
      </c>
      <c r="K2032" s="2" t="str">
        <f>IF(ISERR(FIND("01",GERAL[[#This Row],[ODS]])),"NÃO","SIM")</f>
        <v>SIM</v>
      </c>
      <c r="L2032" s="2" t="str">
        <f>IF(ISERR(FIND("02",GERAL[[#This Row],[ODS]])),"NÃO","SIM")</f>
        <v>SIM</v>
      </c>
      <c r="M2032" s="2" t="str">
        <f>IF(ISERR(FIND("03",GERAL[[#This Row],[ODS]])),"NÃO","SIM")</f>
        <v>NÃO</v>
      </c>
      <c r="N2032" s="2" t="str">
        <f>IF(ISERR(FIND("04",GERAL[[#This Row],[ODS]])),"NÃO","SIM")</f>
        <v>NÃO</v>
      </c>
      <c r="O2032" s="2" t="str">
        <f>IF(ISERR(FIND("05",GERAL[[#This Row],[ODS]])),"NÃO","SIM")</f>
        <v>NÃO</v>
      </c>
      <c r="P2032" s="2" t="str">
        <f>IF(ISERR(FIND("06",GERAL[[#This Row],[ODS]])),"NÃO","SIM")</f>
        <v>NÃO</v>
      </c>
      <c r="Q2032" s="2" t="str">
        <f>IF(ISERR(FIND("07",GERAL[[#This Row],[ODS]])),"NÃO","SIM")</f>
        <v>NÃO</v>
      </c>
      <c r="R2032" s="2" t="str">
        <f>IF(ISERR(FIND("08",GERAL[[#This Row],[ODS]])),"NÃO","SIM")</f>
        <v>NÃO</v>
      </c>
      <c r="S2032" s="2" t="str">
        <f>IF(ISERR(FIND("09",GERAL[[#This Row],[ODS]])),"NÃO","SIM")</f>
        <v>NÃO</v>
      </c>
      <c r="T2032" s="2" t="str">
        <f>IF(ISERR(FIND("10",GERAL[[#This Row],[ODS]])),"NÃO","SIM")</f>
        <v>NÃO</v>
      </c>
      <c r="U2032" s="2" t="str">
        <f>IF(ISERR(FIND("11",GERAL[[#This Row],[ODS]])),"NÃO","SIM")</f>
        <v>NÃO</v>
      </c>
      <c r="V2032" s="2" t="str">
        <f>IF(ISERR(FIND("12",GERAL[[#This Row],[ODS]])),"NÃO","SIM")</f>
        <v>NÃO</v>
      </c>
      <c r="W2032" s="2" t="str">
        <f>IF(ISERR(FIND("13",GERAL[[#This Row],[ODS]])),"NÃO","SIM")</f>
        <v>NÃO</v>
      </c>
      <c r="X2032" s="2" t="str">
        <f>IF(ISERR(FIND("14",GERAL[[#This Row],[ODS]])),"NÃO","SIM")</f>
        <v>NÃO</v>
      </c>
      <c r="Y2032" s="2" t="str">
        <f>IF(ISERR(FIND("15",GERAL[[#This Row],[ODS]])),"NÃO","SIM")</f>
        <v>NÃO</v>
      </c>
      <c r="Z2032" s="2" t="str">
        <f>IF(ISERR(FIND("16",GERAL[[#This Row],[ODS]])),"NÃO","SIM")</f>
        <v>NÃO</v>
      </c>
      <c r="AA2032" s="2" t="str">
        <f>IF(ISERR(FIND("17",GERAL[[#This Row],[ODS]])),"NÃO","SIM")</f>
        <v>NÃO</v>
      </c>
      <c r="AB2032" s="1">
        <v>53.739612188365648</v>
      </c>
      <c r="AC2032" s="1">
        <v>53.571428571428577</v>
      </c>
      <c r="AD2032" s="1">
        <v>62.083333333333343</v>
      </c>
      <c r="AE2032" s="1">
        <v>57.264957264957268</v>
      </c>
      <c r="AF2032" s="1">
        <v>67.938931297709928</v>
      </c>
      <c r="AG2032" s="1" t="str">
        <f>GERAL[[#This Row],[SIGLA]]&amp;GERAL[[#This Row],[CÓD]]</f>
        <v>CESS_DI</v>
      </c>
      <c r="AH2032" s="1">
        <f ca="1">VLOOKUP(GERAL[[#This Row],[REF_NOTA]],BASE_NOTAS[],7,FALSE)</f>
        <v>56.903765690376581</v>
      </c>
      <c r="AI2032" s="31">
        <f ca="1">IF(GERAL[[#This Row],[Nota 2025]]="",0,GERAL[[#This Row],[Nota 2026]]-GERAL[[#This Row],[Nota 2025]])</f>
        <v>-11.035165607333347</v>
      </c>
    </row>
    <row r="2033" spans="1:35" ht="17" x14ac:dyDescent="0.35">
      <c r="A2033" s="2" t="s">
        <v>162</v>
      </c>
      <c r="B2033" s="2" t="s">
        <v>189</v>
      </c>
      <c r="C2033" s="15" t="s">
        <v>218</v>
      </c>
      <c r="D2033" s="15" t="s">
        <v>390</v>
      </c>
      <c r="E2033" s="15" t="s">
        <v>377</v>
      </c>
      <c r="F2033" s="2" t="str">
        <f>VLOOKUP(GERAL[[#This Row],[CÓD]],SEALL,6,FALSE)</f>
        <v>S</v>
      </c>
      <c r="G203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3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3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33" s="2" t="str">
        <f>VLOOKUP(GERAL[[#This Row],[CÓD]],SEALL,4,FALSE)</f>
        <v>01, 02</v>
      </c>
      <c r="K2033" s="2" t="str">
        <f>IF(ISERR(FIND("01",GERAL[[#This Row],[ODS]])),"NÃO","SIM")</f>
        <v>SIM</v>
      </c>
      <c r="L2033" s="2" t="str">
        <f>IF(ISERR(FIND("02",GERAL[[#This Row],[ODS]])),"NÃO","SIM")</f>
        <v>SIM</v>
      </c>
      <c r="M2033" s="2" t="str">
        <f>IF(ISERR(FIND("03",GERAL[[#This Row],[ODS]])),"NÃO","SIM")</f>
        <v>NÃO</v>
      </c>
      <c r="N2033" s="2" t="str">
        <f>IF(ISERR(FIND("04",GERAL[[#This Row],[ODS]])),"NÃO","SIM")</f>
        <v>NÃO</v>
      </c>
      <c r="O2033" s="2" t="str">
        <f>IF(ISERR(FIND("05",GERAL[[#This Row],[ODS]])),"NÃO","SIM")</f>
        <v>NÃO</v>
      </c>
      <c r="P2033" s="2" t="str">
        <f>IF(ISERR(FIND("06",GERAL[[#This Row],[ODS]])),"NÃO","SIM")</f>
        <v>NÃO</v>
      </c>
      <c r="Q2033" s="2" t="str">
        <f>IF(ISERR(FIND("07",GERAL[[#This Row],[ODS]])),"NÃO","SIM")</f>
        <v>NÃO</v>
      </c>
      <c r="R2033" s="2" t="str">
        <f>IF(ISERR(FIND("08",GERAL[[#This Row],[ODS]])),"NÃO","SIM")</f>
        <v>NÃO</v>
      </c>
      <c r="S2033" s="2" t="str">
        <f>IF(ISERR(FIND("09",GERAL[[#This Row],[ODS]])),"NÃO","SIM")</f>
        <v>NÃO</v>
      </c>
      <c r="T2033" s="2" t="str">
        <f>IF(ISERR(FIND("10",GERAL[[#This Row],[ODS]])),"NÃO","SIM")</f>
        <v>NÃO</v>
      </c>
      <c r="U2033" s="2" t="str">
        <f>IF(ISERR(FIND("11",GERAL[[#This Row],[ODS]])),"NÃO","SIM")</f>
        <v>NÃO</v>
      </c>
      <c r="V2033" s="2" t="str">
        <f>IF(ISERR(FIND("12",GERAL[[#This Row],[ODS]])),"NÃO","SIM")</f>
        <v>NÃO</v>
      </c>
      <c r="W2033" s="2" t="str">
        <f>IF(ISERR(FIND("13",GERAL[[#This Row],[ODS]])),"NÃO","SIM")</f>
        <v>NÃO</v>
      </c>
      <c r="X2033" s="2" t="str">
        <f>IF(ISERR(FIND("14",GERAL[[#This Row],[ODS]])),"NÃO","SIM")</f>
        <v>NÃO</v>
      </c>
      <c r="Y2033" s="2" t="str">
        <f>IF(ISERR(FIND("15",GERAL[[#This Row],[ODS]])),"NÃO","SIM")</f>
        <v>NÃO</v>
      </c>
      <c r="Z2033" s="2" t="str">
        <f>IF(ISERR(FIND("16",GERAL[[#This Row],[ODS]])),"NÃO","SIM")</f>
        <v>NÃO</v>
      </c>
      <c r="AA2033" s="2" t="str">
        <f>IF(ISERR(FIND("17",GERAL[[#This Row],[ODS]])),"NÃO","SIM")</f>
        <v>NÃO</v>
      </c>
      <c r="AB2033" s="1">
        <v>94.18282548476455</v>
      </c>
      <c r="AC2033" s="1">
        <v>93.80952380952381</v>
      </c>
      <c r="AD2033" s="1">
        <v>91.041666666666671</v>
      </c>
      <c r="AE2033" s="1">
        <v>87.749287749287745</v>
      </c>
      <c r="AF2033" s="1">
        <v>78.880407124681938</v>
      </c>
      <c r="AG2033" s="1" t="str">
        <f>GERAL[[#This Row],[SIGLA]]&amp;GERAL[[#This Row],[CÓD]]</f>
        <v>DFSS_DI</v>
      </c>
      <c r="AH2033" s="1">
        <f ca="1">VLOOKUP(GERAL[[#This Row],[REF_NOTA]],BASE_NOTAS[],7,FALSE)</f>
        <v>78.242677824267787</v>
      </c>
      <c r="AI2033" s="31">
        <f ca="1">IF(GERAL[[#This Row],[Nota 2025]]="",0,GERAL[[#This Row],[Nota 2026]]-GERAL[[#This Row],[Nota 2025]])</f>
        <v>-0.63772930041415066</v>
      </c>
    </row>
    <row r="2034" spans="1:35" ht="17" x14ac:dyDescent="0.35">
      <c r="A2034" s="2" t="s">
        <v>163</v>
      </c>
      <c r="B2034" s="2" t="s">
        <v>183</v>
      </c>
      <c r="C2034" s="15" t="s">
        <v>218</v>
      </c>
      <c r="D2034" s="15" t="s">
        <v>390</v>
      </c>
      <c r="E2034" s="15" t="s">
        <v>377</v>
      </c>
      <c r="F2034" s="2" t="str">
        <f>VLOOKUP(GERAL[[#This Row],[CÓD]],SEALL,6,FALSE)</f>
        <v>S</v>
      </c>
      <c r="G203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3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3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34" s="2" t="str">
        <f>VLOOKUP(GERAL[[#This Row],[CÓD]],SEALL,4,FALSE)</f>
        <v>01, 02</v>
      </c>
      <c r="K2034" s="2" t="str">
        <f>IF(ISERR(FIND("01",GERAL[[#This Row],[ODS]])),"NÃO","SIM")</f>
        <v>SIM</v>
      </c>
      <c r="L2034" s="2" t="str">
        <f>IF(ISERR(FIND("02",GERAL[[#This Row],[ODS]])),"NÃO","SIM")</f>
        <v>SIM</v>
      </c>
      <c r="M2034" s="2" t="str">
        <f>IF(ISERR(FIND("03",GERAL[[#This Row],[ODS]])),"NÃO","SIM")</f>
        <v>NÃO</v>
      </c>
      <c r="N2034" s="2" t="str">
        <f>IF(ISERR(FIND("04",GERAL[[#This Row],[ODS]])),"NÃO","SIM")</f>
        <v>NÃO</v>
      </c>
      <c r="O2034" s="2" t="str">
        <f>IF(ISERR(FIND("05",GERAL[[#This Row],[ODS]])),"NÃO","SIM")</f>
        <v>NÃO</v>
      </c>
      <c r="P2034" s="2" t="str">
        <f>IF(ISERR(FIND("06",GERAL[[#This Row],[ODS]])),"NÃO","SIM")</f>
        <v>NÃO</v>
      </c>
      <c r="Q2034" s="2" t="str">
        <f>IF(ISERR(FIND("07",GERAL[[#This Row],[ODS]])),"NÃO","SIM")</f>
        <v>NÃO</v>
      </c>
      <c r="R2034" s="2" t="str">
        <f>IF(ISERR(FIND("08",GERAL[[#This Row],[ODS]])),"NÃO","SIM")</f>
        <v>NÃO</v>
      </c>
      <c r="S2034" s="2" t="str">
        <f>IF(ISERR(FIND("09",GERAL[[#This Row],[ODS]])),"NÃO","SIM")</f>
        <v>NÃO</v>
      </c>
      <c r="T2034" s="2" t="str">
        <f>IF(ISERR(FIND("10",GERAL[[#This Row],[ODS]])),"NÃO","SIM")</f>
        <v>NÃO</v>
      </c>
      <c r="U2034" s="2" t="str">
        <f>IF(ISERR(FIND("11",GERAL[[#This Row],[ODS]])),"NÃO","SIM")</f>
        <v>NÃO</v>
      </c>
      <c r="V2034" s="2" t="str">
        <f>IF(ISERR(FIND("12",GERAL[[#This Row],[ODS]])),"NÃO","SIM")</f>
        <v>NÃO</v>
      </c>
      <c r="W2034" s="2" t="str">
        <f>IF(ISERR(FIND("13",GERAL[[#This Row],[ODS]])),"NÃO","SIM")</f>
        <v>NÃO</v>
      </c>
      <c r="X2034" s="2" t="str">
        <f>IF(ISERR(FIND("14",GERAL[[#This Row],[ODS]])),"NÃO","SIM")</f>
        <v>NÃO</v>
      </c>
      <c r="Y2034" s="2" t="str">
        <f>IF(ISERR(FIND("15",GERAL[[#This Row],[ODS]])),"NÃO","SIM")</f>
        <v>NÃO</v>
      </c>
      <c r="Z2034" s="2" t="str">
        <f>IF(ISERR(FIND("16",GERAL[[#This Row],[ODS]])),"NÃO","SIM")</f>
        <v>NÃO</v>
      </c>
      <c r="AA2034" s="2" t="str">
        <f>IF(ISERR(FIND("17",GERAL[[#This Row],[ODS]])),"NÃO","SIM")</f>
        <v>NÃO</v>
      </c>
      <c r="AB2034" s="1">
        <v>50.692520775623272</v>
      </c>
      <c r="AC2034" s="1">
        <v>65.238095238095241</v>
      </c>
      <c r="AD2034" s="1">
        <v>74.166666666666671</v>
      </c>
      <c r="AE2034" s="1">
        <v>76.068376068376068</v>
      </c>
      <c r="AF2034" s="1">
        <v>80.661577608142494</v>
      </c>
      <c r="AG2034" s="1" t="str">
        <f>GERAL[[#This Row],[SIGLA]]&amp;GERAL[[#This Row],[CÓD]]</f>
        <v>ESSS_DI</v>
      </c>
      <c r="AH2034" s="1">
        <f ca="1">VLOOKUP(GERAL[[#This Row],[REF_NOTA]],BASE_NOTAS[],7,FALSE)</f>
        <v>72.803347280334734</v>
      </c>
      <c r="AI2034" s="31">
        <f ca="1">IF(GERAL[[#This Row],[Nota 2025]]="",0,GERAL[[#This Row],[Nota 2026]]-GERAL[[#This Row],[Nota 2025]])</f>
        <v>-7.8582303278077603</v>
      </c>
    </row>
    <row r="2035" spans="1:35" ht="17" x14ac:dyDescent="0.35">
      <c r="A2035" s="2" t="s">
        <v>164</v>
      </c>
      <c r="B2035" s="2" t="s">
        <v>190</v>
      </c>
      <c r="C2035" s="15" t="s">
        <v>218</v>
      </c>
      <c r="D2035" s="15" t="s">
        <v>390</v>
      </c>
      <c r="E2035" s="15" t="s">
        <v>377</v>
      </c>
      <c r="F2035" s="2" t="str">
        <f>VLOOKUP(GERAL[[#This Row],[CÓD]],SEALL,6,FALSE)</f>
        <v>S</v>
      </c>
      <c r="G203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3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3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35" s="2" t="str">
        <f>VLOOKUP(GERAL[[#This Row],[CÓD]],SEALL,4,FALSE)</f>
        <v>01, 02</v>
      </c>
      <c r="K2035" s="2" t="str">
        <f>IF(ISERR(FIND("01",GERAL[[#This Row],[ODS]])),"NÃO","SIM")</f>
        <v>SIM</v>
      </c>
      <c r="L2035" s="2" t="str">
        <f>IF(ISERR(FIND("02",GERAL[[#This Row],[ODS]])),"NÃO","SIM")</f>
        <v>SIM</v>
      </c>
      <c r="M2035" s="2" t="str">
        <f>IF(ISERR(FIND("03",GERAL[[#This Row],[ODS]])),"NÃO","SIM")</f>
        <v>NÃO</v>
      </c>
      <c r="N2035" s="2" t="str">
        <f>IF(ISERR(FIND("04",GERAL[[#This Row],[ODS]])),"NÃO","SIM")</f>
        <v>NÃO</v>
      </c>
      <c r="O2035" s="2" t="str">
        <f>IF(ISERR(FIND("05",GERAL[[#This Row],[ODS]])),"NÃO","SIM")</f>
        <v>NÃO</v>
      </c>
      <c r="P2035" s="2" t="str">
        <f>IF(ISERR(FIND("06",GERAL[[#This Row],[ODS]])),"NÃO","SIM")</f>
        <v>NÃO</v>
      </c>
      <c r="Q2035" s="2" t="str">
        <f>IF(ISERR(FIND("07",GERAL[[#This Row],[ODS]])),"NÃO","SIM")</f>
        <v>NÃO</v>
      </c>
      <c r="R2035" s="2" t="str">
        <f>IF(ISERR(FIND("08",GERAL[[#This Row],[ODS]])),"NÃO","SIM")</f>
        <v>NÃO</v>
      </c>
      <c r="S2035" s="2" t="str">
        <f>IF(ISERR(FIND("09",GERAL[[#This Row],[ODS]])),"NÃO","SIM")</f>
        <v>NÃO</v>
      </c>
      <c r="T2035" s="2" t="str">
        <f>IF(ISERR(FIND("10",GERAL[[#This Row],[ODS]])),"NÃO","SIM")</f>
        <v>NÃO</v>
      </c>
      <c r="U2035" s="2" t="str">
        <f>IF(ISERR(FIND("11",GERAL[[#This Row],[ODS]])),"NÃO","SIM")</f>
        <v>NÃO</v>
      </c>
      <c r="V2035" s="2" t="str">
        <f>IF(ISERR(FIND("12",GERAL[[#This Row],[ODS]])),"NÃO","SIM")</f>
        <v>NÃO</v>
      </c>
      <c r="W2035" s="2" t="str">
        <f>IF(ISERR(FIND("13",GERAL[[#This Row],[ODS]])),"NÃO","SIM")</f>
        <v>NÃO</v>
      </c>
      <c r="X2035" s="2" t="str">
        <f>IF(ISERR(FIND("14",GERAL[[#This Row],[ODS]])),"NÃO","SIM")</f>
        <v>NÃO</v>
      </c>
      <c r="Y2035" s="2" t="str">
        <f>IF(ISERR(FIND("15",GERAL[[#This Row],[ODS]])),"NÃO","SIM")</f>
        <v>NÃO</v>
      </c>
      <c r="Z2035" s="2" t="str">
        <f>IF(ISERR(FIND("16",GERAL[[#This Row],[ODS]])),"NÃO","SIM")</f>
        <v>NÃO</v>
      </c>
      <c r="AA2035" s="2" t="str">
        <f>IF(ISERR(FIND("17",GERAL[[#This Row],[ODS]])),"NÃO","SIM")</f>
        <v>NÃO</v>
      </c>
      <c r="AB2035" s="1">
        <v>23.545706371191116</v>
      </c>
      <c r="AC2035" s="1">
        <v>56.428571428571431</v>
      </c>
      <c r="AD2035" s="1">
        <v>60.833333333333343</v>
      </c>
      <c r="AE2035" s="1">
        <v>50.712250712250714</v>
      </c>
      <c r="AF2035" s="1">
        <v>65.139949109414744</v>
      </c>
      <c r="AG2035" s="1" t="str">
        <f>GERAL[[#This Row],[SIGLA]]&amp;GERAL[[#This Row],[CÓD]]</f>
        <v>GOSS_DI</v>
      </c>
      <c r="AH2035" s="1">
        <f ca="1">VLOOKUP(GERAL[[#This Row],[REF_NOTA]],BASE_NOTAS[],7,FALSE)</f>
        <v>53.974895397489533</v>
      </c>
      <c r="AI2035" s="31">
        <f ca="1">IF(GERAL[[#This Row],[Nota 2025]]="",0,GERAL[[#This Row],[Nota 2026]]-GERAL[[#This Row],[Nota 2025]])</f>
        <v>-11.165053711925211</v>
      </c>
    </row>
    <row r="2036" spans="1:35" ht="17" x14ac:dyDescent="0.35">
      <c r="A2036" s="2" t="s">
        <v>165</v>
      </c>
      <c r="B2036" s="2" t="s">
        <v>191</v>
      </c>
      <c r="C2036" s="15" t="s">
        <v>218</v>
      </c>
      <c r="D2036" s="15" t="s">
        <v>390</v>
      </c>
      <c r="E2036" s="15" t="s">
        <v>377</v>
      </c>
      <c r="F2036" s="2" t="str">
        <f>VLOOKUP(GERAL[[#This Row],[CÓD]],SEALL,6,FALSE)</f>
        <v>S</v>
      </c>
      <c r="G203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3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3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36" s="2" t="str">
        <f>VLOOKUP(GERAL[[#This Row],[CÓD]],SEALL,4,FALSE)</f>
        <v>01, 02</v>
      </c>
      <c r="K2036" s="2" t="str">
        <f>IF(ISERR(FIND("01",GERAL[[#This Row],[ODS]])),"NÃO","SIM")</f>
        <v>SIM</v>
      </c>
      <c r="L2036" s="2" t="str">
        <f>IF(ISERR(FIND("02",GERAL[[#This Row],[ODS]])),"NÃO","SIM")</f>
        <v>SIM</v>
      </c>
      <c r="M2036" s="2" t="str">
        <f>IF(ISERR(FIND("03",GERAL[[#This Row],[ODS]])),"NÃO","SIM")</f>
        <v>NÃO</v>
      </c>
      <c r="N2036" s="2" t="str">
        <f>IF(ISERR(FIND("04",GERAL[[#This Row],[ODS]])),"NÃO","SIM")</f>
        <v>NÃO</v>
      </c>
      <c r="O2036" s="2" t="str">
        <f>IF(ISERR(FIND("05",GERAL[[#This Row],[ODS]])),"NÃO","SIM")</f>
        <v>NÃO</v>
      </c>
      <c r="P2036" s="2" t="str">
        <f>IF(ISERR(FIND("06",GERAL[[#This Row],[ODS]])),"NÃO","SIM")</f>
        <v>NÃO</v>
      </c>
      <c r="Q2036" s="2" t="str">
        <f>IF(ISERR(FIND("07",GERAL[[#This Row],[ODS]])),"NÃO","SIM")</f>
        <v>NÃO</v>
      </c>
      <c r="R2036" s="2" t="str">
        <f>IF(ISERR(FIND("08",GERAL[[#This Row],[ODS]])),"NÃO","SIM")</f>
        <v>NÃO</v>
      </c>
      <c r="S2036" s="2" t="str">
        <f>IF(ISERR(FIND("09",GERAL[[#This Row],[ODS]])),"NÃO","SIM")</f>
        <v>NÃO</v>
      </c>
      <c r="T2036" s="2" t="str">
        <f>IF(ISERR(FIND("10",GERAL[[#This Row],[ODS]])),"NÃO","SIM")</f>
        <v>NÃO</v>
      </c>
      <c r="U2036" s="2" t="str">
        <f>IF(ISERR(FIND("11",GERAL[[#This Row],[ODS]])),"NÃO","SIM")</f>
        <v>NÃO</v>
      </c>
      <c r="V2036" s="2" t="str">
        <f>IF(ISERR(FIND("12",GERAL[[#This Row],[ODS]])),"NÃO","SIM")</f>
        <v>NÃO</v>
      </c>
      <c r="W2036" s="2" t="str">
        <f>IF(ISERR(FIND("13",GERAL[[#This Row],[ODS]])),"NÃO","SIM")</f>
        <v>NÃO</v>
      </c>
      <c r="X2036" s="2" t="str">
        <f>IF(ISERR(FIND("14",GERAL[[#This Row],[ODS]])),"NÃO","SIM")</f>
        <v>NÃO</v>
      </c>
      <c r="Y2036" s="2" t="str">
        <f>IF(ISERR(FIND("15",GERAL[[#This Row],[ODS]])),"NÃO","SIM")</f>
        <v>NÃO</v>
      </c>
      <c r="Z2036" s="2" t="str">
        <f>IF(ISERR(FIND("16",GERAL[[#This Row],[ODS]])),"NÃO","SIM")</f>
        <v>NÃO</v>
      </c>
      <c r="AA2036" s="2" t="str">
        <f>IF(ISERR(FIND("17",GERAL[[#This Row],[ODS]])),"NÃO","SIM")</f>
        <v>NÃO</v>
      </c>
      <c r="AB2036" s="1">
        <v>0</v>
      </c>
      <c r="AC2036" s="1">
        <v>0</v>
      </c>
      <c r="AD2036" s="1">
        <v>0</v>
      </c>
      <c r="AE2036" s="1">
        <v>0</v>
      </c>
      <c r="AF2036" s="1">
        <v>0</v>
      </c>
      <c r="AG2036" s="1" t="str">
        <f>GERAL[[#This Row],[SIGLA]]&amp;GERAL[[#This Row],[CÓD]]</f>
        <v>MASS_DI</v>
      </c>
      <c r="AH2036" s="1">
        <f ca="1">VLOOKUP(GERAL[[#This Row],[REF_NOTA]],BASE_NOTAS[],7,FALSE)</f>
        <v>0</v>
      </c>
      <c r="AI2036" s="31">
        <f ca="1">IF(GERAL[[#This Row],[Nota 2025]]="",0,GERAL[[#This Row],[Nota 2026]]-GERAL[[#This Row],[Nota 2025]])</f>
        <v>0</v>
      </c>
    </row>
    <row r="2037" spans="1:35" ht="17" x14ac:dyDescent="0.35">
      <c r="A2037" s="2" t="s">
        <v>168</v>
      </c>
      <c r="B2037" s="2" t="s">
        <v>195</v>
      </c>
      <c r="C2037" s="15" t="s">
        <v>218</v>
      </c>
      <c r="D2037" s="15" t="s">
        <v>390</v>
      </c>
      <c r="E2037" s="15" t="s">
        <v>377</v>
      </c>
      <c r="F2037" s="2" t="str">
        <f>VLOOKUP(GERAL[[#This Row],[CÓD]],SEALL,6,FALSE)</f>
        <v>S</v>
      </c>
      <c r="G203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3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3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37" s="2" t="str">
        <f>VLOOKUP(GERAL[[#This Row],[CÓD]],SEALL,4,FALSE)</f>
        <v>01, 02</v>
      </c>
      <c r="K2037" s="2" t="str">
        <f>IF(ISERR(FIND("01",GERAL[[#This Row],[ODS]])),"NÃO","SIM")</f>
        <v>SIM</v>
      </c>
      <c r="L2037" s="2" t="str">
        <f>IF(ISERR(FIND("02",GERAL[[#This Row],[ODS]])),"NÃO","SIM")</f>
        <v>SIM</v>
      </c>
      <c r="M2037" s="2" t="str">
        <f>IF(ISERR(FIND("03",GERAL[[#This Row],[ODS]])),"NÃO","SIM")</f>
        <v>NÃO</v>
      </c>
      <c r="N2037" s="2" t="str">
        <f>IF(ISERR(FIND("04",GERAL[[#This Row],[ODS]])),"NÃO","SIM")</f>
        <v>NÃO</v>
      </c>
      <c r="O2037" s="2" t="str">
        <f>IF(ISERR(FIND("05",GERAL[[#This Row],[ODS]])),"NÃO","SIM")</f>
        <v>NÃO</v>
      </c>
      <c r="P2037" s="2" t="str">
        <f>IF(ISERR(FIND("06",GERAL[[#This Row],[ODS]])),"NÃO","SIM")</f>
        <v>NÃO</v>
      </c>
      <c r="Q2037" s="2" t="str">
        <f>IF(ISERR(FIND("07",GERAL[[#This Row],[ODS]])),"NÃO","SIM")</f>
        <v>NÃO</v>
      </c>
      <c r="R2037" s="2" t="str">
        <f>IF(ISERR(FIND("08",GERAL[[#This Row],[ODS]])),"NÃO","SIM")</f>
        <v>NÃO</v>
      </c>
      <c r="S2037" s="2" t="str">
        <f>IF(ISERR(FIND("09",GERAL[[#This Row],[ODS]])),"NÃO","SIM")</f>
        <v>NÃO</v>
      </c>
      <c r="T2037" s="2" t="str">
        <f>IF(ISERR(FIND("10",GERAL[[#This Row],[ODS]])),"NÃO","SIM")</f>
        <v>NÃO</v>
      </c>
      <c r="U2037" s="2" t="str">
        <f>IF(ISERR(FIND("11",GERAL[[#This Row],[ODS]])),"NÃO","SIM")</f>
        <v>NÃO</v>
      </c>
      <c r="V2037" s="2" t="str">
        <f>IF(ISERR(FIND("12",GERAL[[#This Row],[ODS]])),"NÃO","SIM")</f>
        <v>NÃO</v>
      </c>
      <c r="W2037" s="2" t="str">
        <f>IF(ISERR(FIND("13",GERAL[[#This Row],[ODS]])),"NÃO","SIM")</f>
        <v>NÃO</v>
      </c>
      <c r="X2037" s="2" t="str">
        <f>IF(ISERR(FIND("14",GERAL[[#This Row],[ODS]])),"NÃO","SIM")</f>
        <v>NÃO</v>
      </c>
      <c r="Y2037" s="2" t="str">
        <f>IF(ISERR(FIND("15",GERAL[[#This Row],[ODS]])),"NÃO","SIM")</f>
        <v>NÃO</v>
      </c>
      <c r="Z2037" s="2" t="str">
        <f>IF(ISERR(FIND("16",GERAL[[#This Row],[ODS]])),"NÃO","SIM")</f>
        <v>NÃO</v>
      </c>
      <c r="AA2037" s="2" t="str">
        <f>IF(ISERR(FIND("17",GERAL[[#This Row],[ODS]])),"NÃO","SIM")</f>
        <v>NÃO</v>
      </c>
      <c r="AB2037" s="1">
        <v>39.612188365650958</v>
      </c>
      <c r="AC2037" s="1">
        <v>51.666666666666657</v>
      </c>
      <c r="AD2037" s="1">
        <v>74.375</v>
      </c>
      <c r="AE2037" s="1">
        <v>59.544159544159548</v>
      </c>
      <c r="AF2037" s="1">
        <v>73.536895674300254</v>
      </c>
      <c r="AG2037" s="1" t="str">
        <f>GERAL[[#This Row],[SIGLA]]&amp;GERAL[[#This Row],[CÓD]]</f>
        <v>MTSS_DI</v>
      </c>
      <c r="AH2037" s="1">
        <f ca="1">VLOOKUP(GERAL[[#This Row],[REF_NOTA]],BASE_NOTAS[],7,FALSE)</f>
        <v>65.271966527196653</v>
      </c>
      <c r="AI2037" s="31">
        <f ca="1">IF(GERAL[[#This Row],[Nota 2025]]="",0,GERAL[[#This Row],[Nota 2026]]-GERAL[[#This Row],[Nota 2025]])</f>
        <v>-8.2649291471036008</v>
      </c>
    </row>
    <row r="2038" spans="1:35" ht="17" x14ac:dyDescent="0.35">
      <c r="A2038" s="2" t="s">
        <v>167</v>
      </c>
      <c r="B2038" s="2" t="s">
        <v>193</v>
      </c>
      <c r="C2038" s="15" t="s">
        <v>218</v>
      </c>
      <c r="D2038" s="15" t="s">
        <v>390</v>
      </c>
      <c r="E2038" s="15" t="s">
        <v>377</v>
      </c>
      <c r="F2038" s="2" t="str">
        <f>VLOOKUP(GERAL[[#This Row],[CÓD]],SEALL,6,FALSE)</f>
        <v>S</v>
      </c>
      <c r="G203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3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3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38" s="2" t="str">
        <f>VLOOKUP(GERAL[[#This Row],[CÓD]],SEALL,4,FALSE)</f>
        <v>01, 02</v>
      </c>
      <c r="K2038" s="2" t="str">
        <f>IF(ISERR(FIND("01",GERAL[[#This Row],[ODS]])),"NÃO","SIM")</f>
        <v>SIM</v>
      </c>
      <c r="L2038" s="2" t="str">
        <f>IF(ISERR(FIND("02",GERAL[[#This Row],[ODS]])),"NÃO","SIM")</f>
        <v>SIM</v>
      </c>
      <c r="M2038" s="2" t="str">
        <f>IF(ISERR(FIND("03",GERAL[[#This Row],[ODS]])),"NÃO","SIM")</f>
        <v>NÃO</v>
      </c>
      <c r="N2038" s="2" t="str">
        <f>IF(ISERR(FIND("04",GERAL[[#This Row],[ODS]])),"NÃO","SIM")</f>
        <v>NÃO</v>
      </c>
      <c r="O2038" s="2" t="str">
        <f>IF(ISERR(FIND("05",GERAL[[#This Row],[ODS]])),"NÃO","SIM")</f>
        <v>NÃO</v>
      </c>
      <c r="P2038" s="2" t="str">
        <f>IF(ISERR(FIND("06",GERAL[[#This Row],[ODS]])),"NÃO","SIM")</f>
        <v>NÃO</v>
      </c>
      <c r="Q2038" s="2" t="str">
        <f>IF(ISERR(FIND("07",GERAL[[#This Row],[ODS]])),"NÃO","SIM")</f>
        <v>NÃO</v>
      </c>
      <c r="R2038" s="2" t="str">
        <f>IF(ISERR(FIND("08",GERAL[[#This Row],[ODS]])),"NÃO","SIM")</f>
        <v>NÃO</v>
      </c>
      <c r="S2038" s="2" t="str">
        <f>IF(ISERR(FIND("09",GERAL[[#This Row],[ODS]])),"NÃO","SIM")</f>
        <v>NÃO</v>
      </c>
      <c r="T2038" s="2" t="str">
        <f>IF(ISERR(FIND("10",GERAL[[#This Row],[ODS]])),"NÃO","SIM")</f>
        <v>NÃO</v>
      </c>
      <c r="U2038" s="2" t="str">
        <f>IF(ISERR(FIND("11",GERAL[[#This Row],[ODS]])),"NÃO","SIM")</f>
        <v>NÃO</v>
      </c>
      <c r="V2038" s="2" t="str">
        <f>IF(ISERR(FIND("12",GERAL[[#This Row],[ODS]])),"NÃO","SIM")</f>
        <v>NÃO</v>
      </c>
      <c r="W2038" s="2" t="str">
        <f>IF(ISERR(FIND("13",GERAL[[#This Row],[ODS]])),"NÃO","SIM")</f>
        <v>NÃO</v>
      </c>
      <c r="X2038" s="2" t="str">
        <f>IF(ISERR(FIND("14",GERAL[[#This Row],[ODS]])),"NÃO","SIM")</f>
        <v>NÃO</v>
      </c>
      <c r="Y2038" s="2" t="str">
        <f>IF(ISERR(FIND("15",GERAL[[#This Row],[ODS]])),"NÃO","SIM")</f>
        <v>NÃO</v>
      </c>
      <c r="Z2038" s="2" t="str">
        <f>IF(ISERR(FIND("16",GERAL[[#This Row],[ODS]])),"NÃO","SIM")</f>
        <v>NÃO</v>
      </c>
      <c r="AA2038" s="2" t="str">
        <f>IF(ISERR(FIND("17",GERAL[[#This Row],[ODS]])),"NÃO","SIM")</f>
        <v>NÃO</v>
      </c>
      <c r="AB2038" s="1">
        <v>81.717451523545705</v>
      </c>
      <c r="AC2038" s="1">
        <v>79.047619047619051</v>
      </c>
      <c r="AD2038" s="1">
        <v>87.708333333333329</v>
      </c>
      <c r="AE2038" s="1">
        <v>82.051282051282044</v>
      </c>
      <c r="AF2038" s="1">
        <v>82.951653944020364</v>
      </c>
      <c r="AG2038" s="1" t="str">
        <f>GERAL[[#This Row],[SIGLA]]&amp;GERAL[[#This Row],[CÓD]]</f>
        <v>MSSS_DI</v>
      </c>
      <c r="AH2038" s="1">
        <f ca="1">VLOOKUP(GERAL[[#This Row],[REF_NOTA]],BASE_NOTAS[],7,FALSE)</f>
        <v>85.355648535564853</v>
      </c>
      <c r="AI2038" s="31">
        <f ca="1">IF(GERAL[[#This Row],[Nota 2025]]="",0,GERAL[[#This Row],[Nota 2026]]-GERAL[[#This Row],[Nota 2025]])</f>
        <v>2.4039945915444889</v>
      </c>
    </row>
    <row r="2039" spans="1:35" ht="17" x14ac:dyDescent="0.35">
      <c r="A2039" s="2" t="s">
        <v>166</v>
      </c>
      <c r="B2039" s="2" t="s">
        <v>192</v>
      </c>
      <c r="C2039" s="15" t="s">
        <v>218</v>
      </c>
      <c r="D2039" s="15" t="s">
        <v>390</v>
      </c>
      <c r="E2039" s="15" t="s">
        <v>377</v>
      </c>
      <c r="F2039" s="2" t="str">
        <f>VLOOKUP(GERAL[[#This Row],[CÓD]],SEALL,6,FALSE)</f>
        <v>S</v>
      </c>
      <c r="G203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3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3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39" s="2" t="str">
        <f>VLOOKUP(GERAL[[#This Row],[CÓD]],SEALL,4,FALSE)</f>
        <v>01, 02</v>
      </c>
      <c r="K2039" s="2" t="str">
        <f>IF(ISERR(FIND("01",GERAL[[#This Row],[ODS]])),"NÃO","SIM")</f>
        <v>SIM</v>
      </c>
      <c r="L2039" s="2" t="str">
        <f>IF(ISERR(FIND("02",GERAL[[#This Row],[ODS]])),"NÃO","SIM")</f>
        <v>SIM</v>
      </c>
      <c r="M2039" s="2" t="str">
        <f>IF(ISERR(FIND("03",GERAL[[#This Row],[ODS]])),"NÃO","SIM")</f>
        <v>NÃO</v>
      </c>
      <c r="N2039" s="2" t="str">
        <f>IF(ISERR(FIND("04",GERAL[[#This Row],[ODS]])),"NÃO","SIM")</f>
        <v>NÃO</v>
      </c>
      <c r="O2039" s="2" t="str">
        <f>IF(ISERR(FIND("05",GERAL[[#This Row],[ODS]])),"NÃO","SIM")</f>
        <v>NÃO</v>
      </c>
      <c r="P2039" s="2" t="str">
        <f>IF(ISERR(FIND("06",GERAL[[#This Row],[ODS]])),"NÃO","SIM")</f>
        <v>NÃO</v>
      </c>
      <c r="Q2039" s="2" t="str">
        <f>IF(ISERR(FIND("07",GERAL[[#This Row],[ODS]])),"NÃO","SIM")</f>
        <v>NÃO</v>
      </c>
      <c r="R2039" s="2" t="str">
        <f>IF(ISERR(FIND("08",GERAL[[#This Row],[ODS]])),"NÃO","SIM")</f>
        <v>NÃO</v>
      </c>
      <c r="S2039" s="2" t="str">
        <f>IF(ISERR(FIND("09",GERAL[[#This Row],[ODS]])),"NÃO","SIM")</f>
        <v>NÃO</v>
      </c>
      <c r="T2039" s="2" t="str">
        <f>IF(ISERR(FIND("10",GERAL[[#This Row],[ODS]])),"NÃO","SIM")</f>
        <v>NÃO</v>
      </c>
      <c r="U2039" s="2" t="str">
        <f>IF(ISERR(FIND("11",GERAL[[#This Row],[ODS]])),"NÃO","SIM")</f>
        <v>NÃO</v>
      </c>
      <c r="V2039" s="2" t="str">
        <f>IF(ISERR(FIND("12",GERAL[[#This Row],[ODS]])),"NÃO","SIM")</f>
        <v>NÃO</v>
      </c>
      <c r="W2039" s="2" t="str">
        <f>IF(ISERR(FIND("13",GERAL[[#This Row],[ODS]])),"NÃO","SIM")</f>
        <v>NÃO</v>
      </c>
      <c r="X2039" s="2" t="str">
        <f>IF(ISERR(FIND("14",GERAL[[#This Row],[ODS]])),"NÃO","SIM")</f>
        <v>NÃO</v>
      </c>
      <c r="Y2039" s="2" t="str">
        <f>IF(ISERR(FIND("15",GERAL[[#This Row],[ODS]])),"NÃO","SIM")</f>
        <v>NÃO</v>
      </c>
      <c r="Z2039" s="2" t="str">
        <f>IF(ISERR(FIND("16",GERAL[[#This Row],[ODS]])),"NÃO","SIM")</f>
        <v>NÃO</v>
      </c>
      <c r="AA2039" s="2" t="str">
        <f>IF(ISERR(FIND("17",GERAL[[#This Row],[ODS]])),"NÃO","SIM")</f>
        <v>NÃO</v>
      </c>
      <c r="AB2039" s="1">
        <v>48.199445983379505</v>
      </c>
      <c r="AC2039" s="1">
        <v>58.095238095238095</v>
      </c>
      <c r="AD2039" s="1">
        <v>69.375</v>
      </c>
      <c r="AE2039" s="1">
        <v>64.957264957264954</v>
      </c>
      <c r="AF2039" s="1">
        <v>67.938931297709928</v>
      </c>
      <c r="AG2039" s="1" t="str">
        <f>GERAL[[#This Row],[SIGLA]]&amp;GERAL[[#This Row],[CÓD]]</f>
        <v>MGSS_DI</v>
      </c>
      <c r="AH2039" s="1">
        <f ca="1">VLOOKUP(GERAL[[#This Row],[REF_NOTA]],BASE_NOTAS[],7,FALSE)</f>
        <v>56.066945606694567</v>
      </c>
      <c r="AI2039" s="31">
        <f ca="1">IF(GERAL[[#This Row],[Nota 2025]]="",0,GERAL[[#This Row],[Nota 2026]]-GERAL[[#This Row],[Nota 2025]])</f>
        <v>-11.871985691015361</v>
      </c>
    </row>
    <row r="2040" spans="1:35" ht="17" x14ac:dyDescent="0.35">
      <c r="A2040" s="2" t="s">
        <v>169</v>
      </c>
      <c r="B2040" s="2" t="s">
        <v>196</v>
      </c>
      <c r="C2040" s="15" t="s">
        <v>218</v>
      </c>
      <c r="D2040" s="15" t="s">
        <v>390</v>
      </c>
      <c r="E2040" s="15" t="s">
        <v>377</v>
      </c>
      <c r="F2040" s="2" t="str">
        <f>VLOOKUP(GERAL[[#This Row],[CÓD]],SEALL,6,FALSE)</f>
        <v>S</v>
      </c>
      <c r="G204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4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4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40" s="2" t="str">
        <f>VLOOKUP(GERAL[[#This Row],[CÓD]],SEALL,4,FALSE)</f>
        <v>01, 02</v>
      </c>
      <c r="K2040" s="2" t="str">
        <f>IF(ISERR(FIND("01",GERAL[[#This Row],[ODS]])),"NÃO","SIM")</f>
        <v>SIM</v>
      </c>
      <c r="L2040" s="2" t="str">
        <f>IF(ISERR(FIND("02",GERAL[[#This Row],[ODS]])),"NÃO","SIM")</f>
        <v>SIM</v>
      </c>
      <c r="M2040" s="2" t="str">
        <f>IF(ISERR(FIND("03",GERAL[[#This Row],[ODS]])),"NÃO","SIM")</f>
        <v>NÃO</v>
      </c>
      <c r="N2040" s="2" t="str">
        <f>IF(ISERR(FIND("04",GERAL[[#This Row],[ODS]])),"NÃO","SIM")</f>
        <v>NÃO</v>
      </c>
      <c r="O2040" s="2" t="str">
        <f>IF(ISERR(FIND("05",GERAL[[#This Row],[ODS]])),"NÃO","SIM")</f>
        <v>NÃO</v>
      </c>
      <c r="P2040" s="2" t="str">
        <f>IF(ISERR(FIND("06",GERAL[[#This Row],[ODS]])),"NÃO","SIM")</f>
        <v>NÃO</v>
      </c>
      <c r="Q2040" s="2" t="str">
        <f>IF(ISERR(FIND("07",GERAL[[#This Row],[ODS]])),"NÃO","SIM")</f>
        <v>NÃO</v>
      </c>
      <c r="R2040" s="2" t="str">
        <f>IF(ISERR(FIND("08",GERAL[[#This Row],[ODS]])),"NÃO","SIM")</f>
        <v>NÃO</v>
      </c>
      <c r="S2040" s="2" t="str">
        <f>IF(ISERR(FIND("09",GERAL[[#This Row],[ODS]])),"NÃO","SIM")</f>
        <v>NÃO</v>
      </c>
      <c r="T2040" s="2" t="str">
        <f>IF(ISERR(FIND("10",GERAL[[#This Row],[ODS]])),"NÃO","SIM")</f>
        <v>NÃO</v>
      </c>
      <c r="U2040" s="2" t="str">
        <f>IF(ISERR(FIND("11",GERAL[[#This Row],[ODS]])),"NÃO","SIM")</f>
        <v>NÃO</v>
      </c>
      <c r="V2040" s="2" t="str">
        <f>IF(ISERR(FIND("12",GERAL[[#This Row],[ODS]])),"NÃO","SIM")</f>
        <v>NÃO</v>
      </c>
      <c r="W2040" s="2" t="str">
        <f>IF(ISERR(FIND("13",GERAL[[#This Row],[ODS]])),"NÃO","SIM")</f>
        <v>NÃO</v>
      </c>
      <c r="X2040" s="2" t="str">
        <f>IF(ISERR(FIND("14",GERAL[[#This Row],[ODS]])),"NÃO","SIM")</f>
        <v>NÃO</v>
      </c>
      <c r="Y2040" s="2" t="str">
        <f>IF(ISERR(FIND("15",GERAL[[#This Row],[ODS]])),"NÃO","SIM")</f>
        <v>NÃO</v>
      </c>
      <c r="Z2040" s="2" t="str">
        <f>IF(ISERR(FIND("16",GERAL[[#This Row],[ODS]])),"NÃO","SIM")</f>
        <v>NÃO</v>
      </c>
      <c r="AA2040" s="2" t="str">
        <f>IF(ISERR(FIND("17",GERAL[[#This Row],[ODS]])),"NÃO","SIM")</f>
        <v>NÃO</v>
      </c>
      <c r="AB2040" s="1">
        <v>30.19390581717451</v>
      </c>
      <c r="AC2040" s="1">
        <v>46.904761904761891</v>
      </c>
      <c r="AD2040" s="1">
        <v>58.750000000000014</v>
      </c>
      <c r="AE2040" s="1">
        <v>59.829059829059837</v>
      </c>
      <c r="AF2040" s="1">
        <v>58.524173027989811</v>
      </c>
      <c r="AG2040" s="1" t="str">
        <f>GERAL[[#This Row],[SIGLA]]&amp;GERAL[[#This Row],[CÓD]]</f>
        <v>PASS_DI</v>
      </c>
      <c r="AH2040" s="1">
        <f ca="1">VLOOKUP(GERAL[[#This Row],[REF_NOTA]],BASE_NOTAS[],7,FALSE)</f>
        <v>37.238493723849373</v>
      </c>
      <c r="AI2040" s="31">
        <f ca="1">IF(GERAL[[#This Row],[Nota 2025]]="",0,GERAL[[#This Row],[Nota 2026]]-GERAL[[#This Row],[Nota 2025]])</f>
        <v>-21.285679304140437</v>
      </c>
    </row>
    <row r="2041" spans="1:35" ht="17" x14ac:dyDescent="0.35">
      <c r="A2041" s="2" t="s">
        <v>170</v>
      </c>
      <c r="B2041" s="2" t="s">
        <v>197</v>
      </c>
      <c r="C2041" s="15" t="s">
        <v>218</v>
      </c>
      <c r="D2041" s="15" t="s">
        <v>390</v>
      </c>
      <c r="E2041" s="15" t="s">
        <v>377</v>
      </c>
      <c r="F2041" s="2" t="str">
        <f>VLOOKUP(GERAL[[#This Row],[CÓD]],SEALL,6,FALSE)</f>
        <v>S</v>
      </c>
      <c r="G204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4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4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41" s="2" t="str">
        <f>VLOOKUP(GERAL[[#This Row],[CÓD]],SEALL,4,FALSE)</f>
        <v>01, 02</v>
      </c>
      <c r="K2041" s="2" t="str">
        <f>IF(ISERR(FIND("01",GERAL[[#This Row],[ODS]])),"NÃO","SIM")</f>
        <v>SIM</v>
      </c>
      <c r="L2041" s="2" t="str">
        <f>IF(ISERR(FIND("02",GERAL[[#This Row],[ODS]])),"NÃO","SIM")</f>
        <v>SIM</v>
      </c>
      <c r="M2041" s="2" t="str">
        <f>IF(ISERR(FIND("03",GERAL[[#This Row],[ODS]])),"NÃO","SIM")</f>
        <v>NÃO</v>
      </c>
      <c r="N2041" s="2" t="str">
        <f>IF(ISERR(FIND("04",GERAL[[#This Row],[ODS]])),"NÃO","SIM")</f>
        <v>NÃO</v>
      </c>
      <c r="O2041" s="2" t="str">
        <f>IF(ISERR(FIND("05",GERAL[[#This Row],[ODS]])),"NÃO","SIM")</f>
        <v>NÃO</v>
      </c>
      <c r="P2041" s="2" t="str">
        <f>IF(ISERR(FIND("06",GERAL[[#This Row],[ODS]])),"NÃO","SIM")</f>
        <v>NÃO</v>
      </c>
      <c r="Q2041" s="2" t="str">
        <f>IF(ISERR(FIND("07",GERAL[[#This Row],[ODS]])),"NÃO","SIM")</f>
        <v>NÃO</v>
      </c>
      <c r="R2041" s="2" t="str">
        <f>IF(ISERR(FIND("08",GERAL[[#This Row],[ODS]])),"NÃO","SIM")</f>
        <v>NÃO</v>
      </c>
      <c r="S2041" s="2" t="str">
        <f>IF(ISERR(FIND("09",GERAL[[#This Row],[ODS]])),"NÃO","SIM")</f>
        <v>NÃO</v>
      </c>
      <c r="T2041" s="2" t="str">
        <f>IF(ISERR(FIND("10",GERAL[[#This Row],[ODS]])),"NÃO","SIM")</f>
        <v>NÃO</v>
      </c>
      <c r="U2041" s="2" t="str">
        <f>IF(ISERR(FIND("11",GERAL[[#This Row],[ODS]])),"NÃO","SIM")</f>
        <v>NÃO</v>
      </c>
      <c r="V2041" s="2" t="str">
        <f>IF(ISERR(FIND("12",GERAL[[#This Row],[ODS]])),"NÃO","SIM")</f>
        <v>NÃO</v>
      </c>
      <c r="W2041" s="2" t="str">
        <f>IF(ISERR(FIND("13",GERAL[[#This Row],[ODS]])),"NÃO","SIM")</f>
        <v>NÃO</v>
      </c>
      <c r="X2041" s="2" t="str">
        <f>IF(ISERR(FIND("14",GERAL[[#This Row],[ODS]])),"NÃO","SIM")</f>
        <v>NÃO</v>
      </c>
      <c r="Y2041" s="2" t="str">
        <f>IF(ISERR(FIND("15",GERAL[[#This Row],[ODS]])),"NÃO","SIM")</f>
        <v>NÃO</v>
      </c>
      <c r="Z2041" s="2" t="str">
        <f>IF(ISERR(FIND("16",GERAL[[#This Row],[ODS]])),"NÃO","SIM")</f>
        <v>NÃO</v>
      </c>
      <c r="AA2041" s="2" t="str">
        <f>IF(ISERR(FIND("17",GERAL[[#This Row],[ODS]])),"NÃO","SIM")</f>
        <v>NÃO</v>
      </c>
      <c r="AB2041" s="1">
        <v>64.54293628808864</v>
      </c>
      <c r="AC2041" s="1">
        <v>61.666666666666664</v>
      </c>
      <c r="AD2041" s="1">
        <v>65.416666666666671</v>
      </c>
      <c r="AE2041" s="1">
        <v>57.834757834757838</v>
      </c>
      <c r="AF2041" s="1">
        <v>65.648854961832058</v>
      </c>
      <c r="AG2041" s="1" t="str">
        <f>GERAL[[#This Row],[SIGLA]]&amp;GERAL[[#This Row],[CÓD]]</f>
        <v>PBSS_DI</v>
      </c>
      <c r="AH2041" s="1">
        <f ca="1">VLOOKUP(GERAL[[#This Row],[REF_NOTA]],BASE_NOTAS[],7,FALSE)</f>
        <v>53.55648535564854</v>
      </c>
      <c r="AI2041" s="31">
        <f ca="1">IF(GERAL[[#This Row],[Nota 2025]]="",0,GERAL[[#This Row],[Nota 2026]]-GERAL[[#This Row],[Nota 2025]])</f>
        <v>-12.092369606183517</v>
      </c>
    </row>
    <row r="2042" spans="1:35" ht="17" x14ac:dyDescent="0.35">
      <c r="A2042" s="2" t="s">
        <v>173</v>
      </c>
      <c r="B2042" s="2" t="s">
        <v>200</v>
      </c>
      <c r="C2042" s="15" t="s">
        <v>218</v>
      </c>
      <c r="D2042" s="15" t="s">
        <v>390</v>
      </c>
      <c r="E2042" s="15" t="s">
        <v>377</v>
      </c>
      <c r="F2042" s="2" t="str">
        <f>VLOOKUP(GERAL[[#This Row],[CÓD]],SEALL,6,FALSE)</f>
        <v>S</v>
      </c>
      <c r="G204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4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4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42" s="2" t="str">
        <f>VLOOKUP(GERAL[[#This Row],[CÓD]],SEALL,4,FALSE)</f>
        <v>01, 02</v>
      </c>
      <c r="K2042" s="2" t="str">
        <f>IF(ISERR(FIND("01",GERAL[[#This Row],[ODS]])),"NÃO","SIM")</f>
        <v>SIM</v>
      </c>
      <c r="L2042" s="2" t="str">
        <f>IF(ISERR(FIND("02",GERAL[[#This Row],[ODS]])),"NÃO","SIM")</f>
        <v>SIM</v>
      </c>
      <c r="M2042" s="2" t="str">
        <f>IF(ISERR(FIND("03",GERAL[[#This Row],[ODS]])),"NÃO","SIM")</f>
        <v>NÃO</v>
      </c>
      <c r="N2042" s="2" t="str">
        <f>IF(ISERR(FIND("04",GERAL[[#This Row],[ODS]])),"NÃO","SIM")</f>
        <v>NÃO</v>
      </c>
      <c r="O2042" s="2" t="str">
        <f>IF(ISERR(FIND("05",GERAL[[#This Row],[ODS]])),"NÃO","SIM")</f>
        <v>NÃO</v>
      </c>
      <c r="P2042" s="2" t="str">
        <f>IF(ISERR(FIND("06",GERAL[[#This Row],[ODS]])),"NÃO","SIM")</f>
        <v>NÃO</v>
      </c>
      <c r="Q2042" s="2" t="str">
        <f>IF(ISERR(FIND("07",GERAL[[#This Row],[ODS]])),"NÃO","SIM")</f>
        <v>NÃO</v>
      </c>
      <c r="R2042" s="2" t="str">
        <f>IF(ISERR(FIND("08",GERAL[[#This Row],[ODS]])),"NÃO","SIM")</f>
        <v>NÃO</v>
      </c>
      <c r="S2042" s="2" t="str">
        <f>IF(ISERR(FIND("09",GERAL[[#This Row],[ODS]])),"NÃO","SIM")</f>
        <v>NÃO</v>
      </c>
      <c r="T2042" s="2" t="str">
        <f>IF(ISERR(FIND("10",GERAL[[#This Row],[ODS]])),"NÃO","SIM")</f>
        <v>NÃO</v>
      </c>
      <c r="U2042" s="2" t="str">
        <f>IF(ISERR(FIND("11",GERAL[[#This Row],[ODS]])),"NÃO","SIM")</f>
        <v>NÃO</v>
      </c>
      <c r="V2042" s="2" t="str">
        <f>IF(ISERR(FIND("12",GERAL[[#This Row],[ODS]])),"NÃO","SIM")</f>
        <v>NÃO</v>
      </c>
      <c r="W2042" s="2" t="str">
        <f>IF(ISERR(FIND("13",GERAL[[#This Row],[ODS]])),"NÃO","SIM")</f>
        <v>NÃO</v>
      </c>
      <c r="X2042" s="2" t="str">
        <f>IF(ISERR(FIND("14",GERAL[[#This Row],[ODS]])),"NÃO","SIM")</f>
        <v>NÃO</v>
      </c>
      <c r="Y2042" s="2" t="str">
        <f>IF(ISERR(FIND("15",GERAL[[#This Row],[ODS]])),"NÃO","SIM")</f>
        <v>NÃO</v>
      </c>
      <c r="Z2042" s="2" t="str">
        <f>IF(ISERR(FIND("16",GERAL[[#This Row],[ODS]])),"NÃO","SIM")</f>
        <v>NÃO</v>
      </c>
      <c r="AA2042" s="2" t="str">
        <f>IF(ISERR(FIND("17",GERAL[[#This Row],[ODS]])),"NÃO","SIM")</f>
        <v>NÃO</v>
      </c>
      <c r="AB2042" s="1">
        <v>83.656509695290865</v>
      </c>
      <c r="AC2042" s="1">
        <v>88.80952380952381</v>
      </c>
      <c r="AD2042" s="1">
        <v>91.875</v>
      </c>
      <c r="AE2042" s="1">
        <v>91.452991452991455</v>
      </c>
      <c r="AF2042" s="1">
        <v>90.839694656488547</v>
      </c>
      <c r="AG2042" s="1" t="str">
        <f>GERAL[[#This Row],[SIGLA]]&amp;GERAL[[#This Row],[CÓD]]</f>
        <v>PRSS_DI</v>
      </c>
      <c r="AH2042" s="1">
        <f ca="1">VLOOKUP(GERAL[[#This Row],[REF_NOTA]],BASE_NOTAS[],7,FALSE)</f>
        <v>84.937238493723839</v>
      </c>
      <c r="AI2042" s="31">
        <f ca="1">IF(GERAL[[#This Row],[Nota 2025]]="",0,GERAL[[#This Row],[Nota 2026]]-GERAL[[#This Row],[Nota 2025]])</f>
        <v>-5.9024561627647074</v>
      </c>
    </row>
    <row r="2043" spans="1:35" ht="17" x14ac:dyDescent="0.35">
      <c r="A2043" s="2" t="s">
        <v>171</v>
      </c>
      <c r="B2043" s="2" t="s">
        <v>198</v>
      </c>
      <c r="C2043" s="15" t="s">
        <v>218</v>
      </c>
      <c r="D2043" s="15" t="s">
        <v>390</v>
      </c>
      <c r="E2043" s="15" t="s">
        <v>377</v>
      </c>
      <c r="F2043" s="2" t="str">
        <f>VLOOKUP(GERAL[[#This Row],[CÓD]],SEALL,6,FALSE)</f>
        <v>S</v>
      </c>
      <c r="G204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4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4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43" s="2" t="str">
        <f>VLOOKUP(GERAL[[#This Row],[CÓD]],SEALL,4,FALSE)</f>
        <v>01, 02</v>
      </c>
      <c r="K2043" s="2" t="str">
        <f>IF(ISERR(FIND("01",GERAL[[#This Row],[ODS]])),"NÃO","SIM")</f>
        <v>SIM</v>
      </c>
      <c r="L2043" s="2" t="str">
        <f>IF(ISERR(FIND("02",GERAL[[#This Row],[ODS]])),"NÃO","SIM")</f>
        <v>SIM</v>
      </c>
      <c r="M2043" s="2" t="str">
        <f>IF(ISERR(FIND("03",GERAL[[#This Row],[ODS]])),"NÃO","SIM")</f>
        <v>NÃO</v>
      </c>
      <c r="N2043" s="2" t="str">
        <f>IF(ISERR(FIND("04",GERAL[[#This Row],[ODS]])),"NÃO","SIM")</f>
        <v>NÃO</v>
      </c>
      <c r="O2043" s="2" t="str">
        <f>IF(ISERR(FIND("05",GERAL[[#This Row],[ODS]])),"NÃO","SIM")</f>
        <v>NÃO</v>
      </c>
      <c r="P2043" s="2" t="str">
        <f>IF(ISERR(FIND("06",GERAL[[#This Row],[ODS]])),"NÃO","SIM")</f>
        <v>NÃO</v>
      </c>
      <c r="Q2043" s="2" t="str">
        <f>IF(ISERR(FIND("07",GERAL[[#This Row],[ODS]])),"NÃO","SIM")</f>
        <v>NÃO</v>
      </c>
      <c r="R2043" s="2" t="str">
        <f>IF(ISERR(FIND("08",GERAL[[#This Row],[ODS]])),"NÃO","SIM")</f>
        <v>NÃO</v>
      </c>
      <c r="S2043" s="2" t="str">
        <f>IF(ISERR(FIND("09",GERAL[[#This Row],[ODS]])),"NÃO","SIM")</f>
        <v>NÃO</v>
      </c>
      <c r="T2043" s="2" t="str">
        <f>IF(ISERR(FIND("10",GERAL[[#This Row],[ODS]])),"NÃO","SIM")</f>
        <v>NÃO</v>
      </c>
      <c r="U2043" s="2" t="str">
        <f>IF(ISERR(FIND("11",GERAL[[#This Row],[ODS]])),"NÃO","SIM")</f>
        <v>NÃO</v>
      </c>
      <c r="V2043" s="2" t="str">
        <f>IF(ISERR(FIND("12",GERAL[[#This Row],[ODS]])),"NÃO","SIM")</f>
        <v>NÃO</v>
      </c>
      <c r="W2043" s="2" t="str">
        <f>IF(ISERR(FIND("13",GERAL[[#This Row],[ODS]])),"NÃO","SIM")</f>
        <v>NÃO</v>
      </c>
      <c r="X2043" s="2" t="str">
        <f>IF(ISERR(FIND("14",GERAL[[#This Row],[ODS]])),"NÃO","SIM")</f>
        <v>NÃO</v>
      </c>
      <c r="Y2043" s="2" t="str">
        <f>IF(ISERR(FIND("15",GERAL[[#This Row],[ODS]])),"NÃO","SIM")</f>
        <v>NÃO</v>
      </c>
      <c r="Z2043" s="2" t="str">
        <f>IF(ISERR(FIND("16",GERAL[[#This Row],[ODS]])),"NÃO","SIM")</f>
        <v>NÃO</v>
      </c>
      <c r="AA2043" s="2" t="str">
        <f>IF(ISERR(FIND("17",GERAL[[#This Row],[ODS]])),"NÃO","SIM")</f>
        <v>NÃO</v>
      </c>
      <c r="AB2043" s="1">
        <v>42.105263157894733</v>
      </c>
      <c r="AC2043" s="1">
        <v>53.095238095238095</v>
      </c>
      <c r="AD2043" s="1">
        <v>57.083333333333329</v>
      </c>
      <c r="AE2043" s="1">
        <v>58.689458689458704</v>
      </c>
      <c r="AF2043" s="1">
        <v>56.488549618320612</v>
      </c>
      <c r="AG2043" s="1" t="str">
        <f>GERAL[[#This Row],[SIGLA]]&amp;GERAL[[#This Row],[CÓD]]</f>
        <v>PESS_DI</v>
      </c>
      <c r="AH2043" s="1">
        <f ca="1">VLOOKUP(GERAL[[#This Row],[REF_NOTA]],BASE_NOTAS[],7,FALSE)</f>
        <v>43.51464435146444</v>
      </c>
      <c r="AI2043" s="31">
        <f ca="1">IF(GERAL[[#This Row],[Nota 2025]]="",0,GERAL[[#This Row],[Nota 2026]]-GERAL[[#This Row],[Nota 2025]])</f>
        <v>-12.973905266856171</v>
      </c>
    </row>
    <row r="2044" spans="1:35" ht="17" x14ac:dyDescent="0.35">
      <c r="A2044" s="2" t="s">
        <v>172</v>
      </c>
      <c r="B2044" s="2" t="s">
        <v>199</v>
      </c>
      <c r="C2044" s="15" t="s">
        <v>218</v>
      </c>
      <c r="D2044" s="15" t="s">
        <v>390</v>
      </c>
      <c r="E2044" s="15" t="s">
        <v>377</v>
      </c>
      <c r="F2044" s="2" t="str">
        <f>VLOOKUP(GERAL[[#This Row],[CÓD]],SEALL,6,FALSE)</f>
        <v>S</v>
      </c>
      <c r="G204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4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4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44" s="2" t="str">
        <f>VLOOKUP(GERAL[[#This Row],[CÓD]],SEALL,4,FALSE)</f>
        <v>01, 02</v>
      </c>
      <c r="K2044" s="2" t="str">
        <f>IF(ISERR(FIND("01",GERAL[[#This Row],[ODS]])),"NÃO","SIM")</f>
        <v>SIM</v>
      </c>
      <c r="L2044" s="2" t="str">
        <f>IF(ISERR(FIND("02",GERAL[[#This Row],[ODS]])),"NÃO","SIM")</f>
        <v>SIM</v>
      </c>
      <c r="M2044" s="2" t="str">
        <f>IF(ISERR(FIND("03",GERAL[[#This Row],[ODS]])),"NÃO","SIM")</f>
        <v>NÃO</v>
      </c>
      <c r="N2044" s="2" t="str">
        <f>IF(ISERR(FIND("04",GERAL[[#This Row],[ODS]])),"NÃO","SIM")</f>
        <v>NÃO</v>
      </c>
      <c r="O2044" s="2" t="str">
        <f>IF(ISERR(FIND("05",GERAL[[#This Row],[ODS]])),"NÃO","SIM")</f>
        <v>NÃO</v>
      </c>
      <c r="P2044" s="2" t="str">
        <f>IF(ISERR(FIND("06",GERAL[[#This Row],[ODS]])),"NÃO","SIM")</f>
        <v>NÃO</v>
      </c>
      <c r="Q2044" s="2" t="str">
        <f>IF(ISERR(FIND("07",GERAL[[#This Row],[ODS]])),"NÃO","SIM")</f>
        <v>NÃO</v>
      </c>
      <c r="R2044" s="2" t="str">
        <f>IF(ISERR(FIND("08",GERAL[[#This Row],[ODS]])),"NÃO","SIM")</f>
        <v>NÃO</v>
      </c>
      <c r="S2044" s="2" t="str">
        <f>IF(ISERR(FIND("09",GERAL[[#This Row],[ODS]])),"NÃO","SIM")</f>
        <v>NÃO</v>
      </c>
      <c r="T2044" s="2" t="str">
        <f>IF(ISERR(FIND("10",GERAL[[#This Row],[ODS]])),"NÃO","SIM")</f>
        <v>NÃO</v>
      </c>
      <c r="U2044" s="2" t="str">
        <f>IF(ISERR(FIND("11",GERAL[[#This Row],[ODS]])),"NÃO","SIM")</f>
        <v>NÃO</v>
      </c>
      <c r="V2044" s="2" t="str">
        <f>IF(ISERR(FIND("12",GERAL[[#This Row],[ODS]])),"NÃO","SIM")</f>
        <v>NÃO</v>
      </c>
      <c r="W2044" s="2" t="str">
        <f>IF(ISERR(FIND("13",GERAL[[#This Row],[ODS]])),"NÃO","SIM")</f>
        <v>NÃO</v>
      </c>
      <c r="X2044" s="2" t="str">
        <f>IF(ISERR(FIND("14",GERAL[[#This Row],[ODS]])),"NÃO","SIM")</f>
        <v>NÃO</v>
      </c>
      <c r="Y2044" s="2" t="str">
        <f>IF(ISERR(FIND("15",GERAL[[#This Row],[ODS]])),"NÃO","SIM")</f>
        <v>NÃO</v>
      </c>
      <c r="Z2044" s="2" t="str">
        <f>IF(ISERR(FIND("16",GERAL[[#This Row],[ODS]])),"NÃO","SIM")</f>
        <v>NÃO</v>
      </c>
      <c r="AA2044" s="2" t="str">
        <f>IF(ISERR(FIND("17",GERAL[[#This Row],[ODS]])),"NÃO","SIM")</f>
        <v>NÃO</v>
      </c>
      <c r="AB2044" s="1">
        <v>47.368421052631582</v>
      </c>
      <c r="AC2044" s="1">
        <v>33.333333333333314</v>
      </c>
      <c r="AD2044" s="1">
        <v>59.583333333333336</v>
      </c>
      <c r="AE2044" s="1">
        <v>57.264957264957268</v>
      </c>
      <c r="AF2044" s="1">
        <v>65.394402035623415</v>
      </c>
      <c r="AG2044" s="1" t="str">
        <f>GERAL[[#This Row],[SIGLA]]&amp;GERAL[[#This Row],[CÓD]]</f>
        <v>PISS_DI</v>
      </c>
      <c r="AH2044" s="1">
        <f ca="1">VLOOKUP(GERAL[[#This Row],[REF_NOTA]],BASE_NOTAS[],7,FALSE)</f>
        <v>52.719665271966534</v>
      </c>
      <c r="AI2044" s="31">
        <f ca="1">IF(GERAL[[#This Row],[Nota 2025]]="",0,GERAL[[#This Row],[Nota 2026]]-GERAL[[#This Row],[Nota 2025]])</f>
        <v>-12.674736763656881</v>
      </c>
    </row>
    <row r="2045" spans="1:35" ht="17" x14ac:dyDescent="0.35">
      <c r="A2045" s="2" t="s">
        <v>174</v>
      </c>
      <c r="B2045" s="2" t="s">
        <v>201</v>
      </c>
      <c r="C2045" s="15" t="s">
        <v>218</v>
      </c>
      <c r="D2045" s="15" t="s">
        <v>390</v>
      </c>
      <c r="E2045" s="15" t="s">
        <v>377</v>
      </c>
      <c r="F2045" s="2" t="str">
        <f>VLOOKUP(GERAL[[#This Row],[CÓD]],SEALL,6,FALSE)</f>
        <v>S</v>
      </c>
      <c r="G204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4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4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45" s="2" t="str">
        <f>VLOOKUP(GERAL[[#This Row],[CÓD]],SEALL,4,FALSE)</f>
        <v>01, 02</v>
      </c>
      <c r="K2045" s="2" t="str">
        <f>IF(ISERR(FIND("01",GERAL[[#This Row],[ODS]])),"NÃO","SIM")</f>
        <v>SIM</v>
      </c>
      <c r="L2045" s="2" t="str">
        <f>IF(ISERR(FIND("02",GERAL[[#This Row],[ODS]])),"NÃO","SIM")</f>
        <v>SIM</v>
      </c>
      <c r="M2045" s="2" t="str">
        <f>IF(ISERR(FIND("03",GERAL[[#This Row],[ODS]])),"NÃO","SIM")</f>
        <v>NÃO</v>
      </c>
      <c r="N2045" s="2" t="str">
        <f>IF(ISERR(FIND("04",GERAL[[#This Row],[ODS]])),"NÃO","SIM")</f>
        <v>NÃO</v>
      </c>
      <c r="O2045" s="2" t="str">
        <f>IF(ISERR(FIND("05",GERAL[[#This Row],[ODS]])),"NÃO","SIM")</f>
        <v>NÃO</v>
      </c>
      <c r="P2045" s="2" t="str">
        <f>IF(ISERR(FIND("06",GERAL[[#This Row],[ODS]])),"NÃO","SIM")</f>
        <v>NÃO</v>
      </c>
      <c r="Q2045" s="2" t="str">
        <f>IF(ISERR(FIND("07",GERAL[[#This Row],[ODS]])),"NÃO","SIM")</f>
        <v>NÃO</v>
      </c>
      <c r="R2045" s="2" t="str">
        <f>IF(ISERR(FIND("08",GERAL[[#This Row],[ODS]])),"NÃO","SIM")</f>
        <v>NÃO</v>
      </c>
      <c r="S2045" s="2" t="str">
        <f>IF(ISERR(FIND("09",GERAL[[#This Row],[ODS]])),"NÃO","SIM")</f>
        <v>NÃO</v>
      </c>
      <c r="T2045" s="2" t="str">
        <f>IF(ISERR(FIND("10",GERAL[[#This Row],[ODS]])),"NÃO","SIM")</f>
        <v>NÃO</v>
      </c>
      <c r="U2045" s="2" t="str">
        <f>IF(ISERR(FIND("11",GERAL[[#This Row],[ODS]])),"NÃO","SIM")</f>
        <v>NÃO</v>
      </c>
      <c r="V2045" s="2" t="str">
        <f>IF(ISERR(FIND("12",GERAL[[#This Row],[ODS]])),"NÃO","SIM")</f>
        <v>NÃO</v>
      </c>
      <c r="W2045" s="2" t="str">
        <f>IF(ISERR(FIND("13",GERAL[[#This Row],[ODS]])),"NÃO","SIM")</f>
        <v>NÃO</v>
      </c>
      <c r="X2045" s="2" t="str">
        <f>IF(ISERR(FIND("14",GERAL[[#This Row],[ODS]])),"NÃO","SIM")</f>
        <v>NÃO</v>
      </c>
      <c r="Y2045" s="2" t="str">
        <f>IF(ISERR(FIND("15",GERAL[[#This Row],[ODS]])),"NÃO","SIM")</f>
        <v>NÃO</v>
      </c>
      <c r="Z2045" s="2" t="str">
        <f>IF(ISERR(FIND("16",GERAL[[#This Row],[ODS]])),"NÃO","SIM")</f>
        <v>NÃO</v>
      </c>
      <c r="AA2045" s="2" t="str">
        <f>IF(ISERR(FIND("17",GERAL[[#This Row],[ODS]])),"NÃO","SIM")</f>
        <v>NÃO</v>
      </c>
      <c r="AB2045" s="1">
        <v>50.969529085872573</v>
      </c>
      <c r="AC2045" s="1">
        <v>52.857142857142854</v>
      </c>
      <c r="AD2045" s="1">
        <v>63.541666666666671</v>
      </c>
      <c r="AE2045" s="1">
        <v>67.236467236467234</v>
      </c>
      <c r="AF2045" s="1">
        <v>72.010178117048341</v>
      </c>
      <c r="AG2045" s="1" t="str">
        <f>GERAL[[#This Row],[SIGLA]]&amp;GERAL[[#This Row],[CÓD]]</f>
        <v>RJSS_DI</v>
      </c>
      <c r="AH2045" s="1">
        <f ca="1">VLOOKUP(GERAL[[#This Row],[REF_NOTA]],BASE_NOTAS[],7,FALSE)</f>
        <v>44.351464435146447</v>
      </c>
      <c r="AI2045" s="31">
        <f ca="1">IF(GERAL[[#This Row],[Nota 2025]]="",0,GERAL[[#This Row],[Nota 2026]]-GERAL[[#This Row],[Nota 2025]])</f>
        <v>-27.658713681901894</v>
      </c>
    </row>
    <row r="2046" spans="1:35" ht="17" x14ac:dyDescent="0.35">
      <c r="A2046" s="2" t="s">
        <v>175</v>
      </c>
      <c r="B2046" s="2" t="s">
        <v>202</v>
      </c>
      <c r="C2046" s="15" t="s">
        <v>218</v>
      </c>
      <c r="D2046" s="15" t="s">
        <v>390</v>
      </c>
      <c r="E2046" s="15" t="s">
        <v>377</v>
      </c>
      <c r="F2046" s="2" t="str">
        <f>VLOOKUP(GERAL[[#This Row],[CÓD]],SEALL,6,FALSE)</f>
        <v>S</v>
      </c>
      <c r="G204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4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4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46" s="2" t="str">
        <f>VLOOKUP(GERAL[[#This Row],[CÓD]],SEALL,4,FALSE)</f>
        <v>01, 02</v>
      </c>
      <c r="K2046" s="2" t="str">
        <f>IF(ISERR(FIND("01",GERAL[[#This Row],[ODS]])),"NÃO","SIM")</f>
        <v>SIM</v>
      </c>
      <c r="L2046" s="2" t="str">
        <f>IF(ISERR(FIND("02",GERAL[[#This Row],[ODS]])),"NÃO","SIM")</f>
        <v>SIM</v>
      </c>
      <c r="M2046" s="2" t="str">
        <f>IF(ISERR(FIND("03",GERAL[[#This Row],[ODS]])),"NÃO","SIM")</f>
        <v>NÃO</v>
      </c>
      <c r="N2046" s="2" t="str">
        <f>IF(ISERR(FIND("04",GERAL[[#This Row],[ODS]])),"NÃO","SIM")</f>
        <v>NÃO</v>
      </c>
      <c r="O2046" s="2" t="str">
        <f>IF(ISERR(FIND("05",GERAL[[#This Row],[ODS]])),"NÃO","SIM")</f>
        <v>NÃO</v>
      </c>
      <c r="P2046" s="2" t="str">
        <f>IF(ISERR(FIND("06",GERAL[[#This Row],[ODS]])),"NÃO","SIM")</f>
        <v>NÃO</v>
      </c>
      <c r="Q2046" s="2" t="str">
        <f>IF(ISERR(FIND("07",GERAL[[#This Row],[ODS]])),"NÃO","SIM")</f>
        <v>NÃO</v>
      </c>
      <c r="R2046" s="2" t="str">
        <f>IF(ISERR(FIND("08",GERAL[[#This Row],[ODS]])),"NÃO","SIM")</f>
        <v>NÃO</v>
      </c>
      <c r="S2046" s="2" t="str">
        <f>IF(ISERR(FIND("09",GERAL[[#This Row],[ODS]])),"NÃO","SIM")</f>
        <v>NÃO</v>
      </c>
      <c r="T2046" s="2" t="str">
        <f>IF(ISERR(FIND("10",GERAL[[#This Row],[ODS]])),"NÃO","SIM")</f>
        <v>NÃO</v>
      </c>
      <c r="U2046" s="2" t="str">
        <f>IF(ISERR(FIND("11",GERAL[[#This Row],[ODS]])),"NÃO","SIM")</f>
        <v>NÃO</v>
      </c>
      <c r="V2046" s="2" t="str">
        <f>IF(ISERR(FIND("12",GERAL[[#This Row],[ODS]])),"NÃO","SIM")</f>
        <v>NÃO</v>
      </c>
      <c r="W2046" s="2" t="str">
        <f>IF(ISERR(FIND("13",GERAL[[#This Row],[ODS]])),"NÃO","SIM")</f>
        <v>NÃO</v>
      </c>
      <c r="X2046" s="2" t="str">
        <f>IF(ISERR(FIND("14",GERAL[[#This Row],[ODS]])),"NÃO","SIM")</f>
        <v>NÃO</v>
      </c>
      <c r="Y2046" s="2" t="str">
        <f>IF(ISERR(FIND("15",GERAL[[#This Row],[ODS]])),"NÃO","SIM")</f>
        <v>NÃO</v>
      </c>
      <c r="Z2046" s="2" t="str">
        <f>IF(ISERR(FIND("16",GERAL[[#This Row],[ODS]])),"NÃO","SIM")</f>
        <v>NÃO</v>
      </c>
      <c r="AA2046" s="2" t="str">
        <f>IF(ISERR(FIND("17",GERAL[[#This Row],[ODS]])),"NÃO","SIM")</f>
        <v>NÃO</v>
      </c>
      <c r="AB2046" s="1">
        <v>62.326869806094187</v>
      </c>
      <c r="AC2046" s="1">
        <v>62.61904761904762</v>
      </c>
      <c r="AD2046" s="1">
        <v>64.791666666666671</v>
      </c>
      <c r="AE2046" s="1">
        <v>57.264957264957268</v>
      </c>
      <c r="AF2046" s="1">
        <v>67.430025445292614</v>
      </c>
      <c r="AG2046" s="1" t="str">
        <f>GERAL[[#This Row],[SIGLA]]&amp;GERAL[[#This Row],[CÓD]]</f>
        <v>RNSS_DI</v>
      </c>
      <c r="AH2046" s="1">
        <f ca="1">VLOOKUP(GERAL[[#This Row],[REF_NOTA]],BASE_NOTAS[],7,FALSE)</f>
        <v>61.506276150627606</v>
      </c>
      <c r="AI2046" s="31">
        <f ca="1">IF(GERAL[[#This Row],[Nota 2025]]="",0,GERAL[[#This Row],[Nota 2026]]-GERAL[[#This Row],[Nota 2025]])</f>
        <v>-5.9237492946650079</v>
      </c>
    </row>
    <row r="2047" spans="1:35" ht="17" x14ac:dyDescent="0.35">
      <c r="A2047" s="2" t="s">
        <v>178</v>
      </c>
      <c r="B2047" s="2" t="s">
        <v>205</v>
      </c>
      <c r="C2047" s="15" t="s">
        <v>218</v>
      </c>
      <c r="D2047" s="15" t="s">
        <v>390</v>
      </c>
      <c r="E2047" s="15" t="s">
        <v>377</v>
      </c>
      <c r="F2047" s="2" t="str">
        <f>VLOOKUP(GERAL[[#This Row],[CÓD]],SEALL,6,FALSE)</f>
        <v>S</v>
      </c>
      <c r="G204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4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4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47" s="2" t="str">
        <f>VLOOKUP(GERAL[[#This Row],[CÓD]],SEALL,4,FALSE)</f>
        <v>01, 02</v>
      </c>
      <c r="K2047" s="2" t="str">
        <f>IF(ISERR(FIND("01",GERAL[[#This Row],[ODS]])),"NÃO","SIM")</f>
        <v>SIM</v>
      </c>
      <c r="L2047" s="2" t="str">
        <f>IF(ISERR(FIND("02",GERAL[[#This Row],[ODS]])),"NÃO","SIM")</f>
        <v>SIM</v>
      </c>
      <c r="M2047" s="2" t="str">
        <f>IF(ISERR(FIND("03",GERAL[[#This Row],[ODS]])),"NÃO","SIM")</f>
        <v>NÃO</v>
      </c>
      <c r="N2047" s="2" t="str">
        <f>IF(ISERR(FIND("04",GERAL[[#This Row],[ODS]])),"NÃO","SIM")</f>
        <v>NÃO</v>
      </c>
      <c r="O2047" s="2" t="str">
        <f>IF(ISERR(FIND("05",GERAL[[#This Row],[ODS]])),"NÃO","SIM")</f>
        <v>NÃO</v>
      </c>
      <c r="P2047" s="2" t="str">
        <f>IF(ISERR(FIND("06",GERAL[[#This Row],[ODS]])),"NÃO","SIM")</f>
        <v>NÃO</v>
      </c>
      <c r="Q2047" s="2" t="str">
        <f>IF(ISERR(FIND("07",GERAL[[#This Row],[ODS]])),"NÃO","SIM")</f>
        <v>NÃO</v>
      </c>
      <c r="R2047" s="2" t="str">
        <f>IF(ISERR(FIND("08",GERAL[[#This Row],[ODS]])),"NÃO","SIM")</f>
        <v>NÃO</v>
      </c>
      <c r="S2047" s="2" t="str">
        <f>IF(ISERR(FIND("09",GERAL[[#This Row],[ODS]])),"NÃO","SIM")</f>
        <v>NÃO</v>
      </c>
      <c r="T2047" s="2" t="str">
        <f>IF(ISERR(FIND("10",GERAL[[#This Row],[ODS]])),"NÃO","SIM")</f>
        <v>NÃO</v>
      </c>
      <c r="U2047" s="2" t="str">
        <f>IF(ISERR(FIND("11",GERAL[[#This Row],[ODS]])),"NÃO","SIM")</f>
        <v>NÃO</v>
      </c>
      <c r="V2047" s="2" t="str">
        <f>IF(ISERR(FIND("12",GERAL[[#This Row],[ODS]])),"NÃO","SIM")</f>
        <v>NÃO</v>
      </c>
      <c r="W2047" s="2" t="str">
        <f>IF(ISERR(FIND("13",GERAL[[#This Row],[ODS]])),"NÃO","SIM")</f>
        <v>NÃO</v>
      </c>
      <c r="X2047" s="2" t="str">
        <f>IF(ISERR(FIND("14",GERAL[[#This Row],[ODS]])),"NÃO","SIM")</f>
        <v>NÃO</v>
      </c>
      <c r="Y2047" s="2" t="str">
        <f>IF(ISERR(FIND("15",GERAL[[#This Row],[ODS]])),"NÃO","SIM")</f>
        <v>NÃO</v>
      </c>
      <c r="Z2047" s="2" t="str">
        <f>IF(ISERR(FIND("16",GERAL[[#This Row],[ODS]])),"NÃO","SIM")</f>
        <v>NÃO</v>
      </c>
      <c r="AA2047" s="2" t="str">
        <f>IF(ISERR(FIND("17",GERAL[[#This Row],[ODS]])),"NÃO","SIM")</f>
        <v>NÃO</v>
      </c>
      <c r="AB2047" s="1">
        <v>100</v>
      </c>
      <c r="AC2047" s="1">
        <v>100</v>
      </c>
      <c r="AD2047" s="1">
        <v>100</v>
      </c>
      <c r="AE2047" s="1">
        <v>100</v>
      </c>
      <c r="AF2047" s="1">
        <v>100</v>
      </c>
      <c r="AG2047" s="1" t="str">
        <f>GERAL[[#This Row],[SIGLA]]&amp;GERAL[[#This Row],[CÓD]]</f>
        <v>RSSS_DI</v>
      </c>
      <c r="AH2047" s="1">
        <f ca="1">VLOOKUP(GERAL[[#This Row],[REF_NOTA]],BASE_NOTAS[],7,FALSE)</f>
        <v>100</v>
      </c>
      <c r="AI2047" s="31">
        <f ca="1">IF(GERAL[[#This Row],[Nota 2025]]="",0,GERAL[[#This Row],[Nota 2026]]-GERAL[[#This Row],[Nota 2025]])</f>
        <v>0</v>
      </c>
    </row>
    <row r="2048" spans="1:35" ht="17" x14ac:dyDescent="0.35">
      <c r="A2048" s="2" t="s">
        <v>176</v>
      </c>
      <c r="B2048" s="2" t="s">
        <v>203</v>
      </c>
      <c r="C2048" s="15" t="s">
        <v>218</v>
      </c>
      <c r="D2048" s="15" t="s">
        <v>390</v>
      </c>
      <c r="E2048" s="15" t="s">
        <v>377</v>
      </c>
      <c r="F2048" s="2" t="str">
        <f>VLOOKUP(GERAL[[#This Row],[CÓD]],SEALL,6,FALSE)</f>
        <v>S</v>
      </c>
      <c r="G204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4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4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48" s="2" t="str">
        <f>VLOOKUP(GERAL[[#This Row],[CÓD]],SEALL,4,FALSE)</f>
        <v>01, 02</v>
      </c>
      <c r="K2048" s="2" t="str">
        <f>IF(ISERR(FIND("01",GERAL[[#This Row],[ODS]])),"NÃO","SIM")</f>
        <v>SIM</v>
      </c>
      <c r="L2048" s="2" t="str">
        <f>IF(ISERR(FIND("02",GERAL[[#This Row],[ODS]])),"NÃO","SIM")</f>
        <v>SIM</v>
      </c>
      <c r="M2048" s="2" t="str">
        <f>IF(ISERR(FIND("03",GERAL[[#This Row],[ODS]])),"NÃO","SIM")</f>
        <v>NÃO</v>
      </c>
      <c r="N2048" s="2" t="str">
        <f>IF(ISERR(FIND("04",GERAL[[#This Row],[ODS]])),"NÃO","SIM")</f>
        <v>NÃO</v>
      </c>
      <c r="O2048" s="2" t="str">
        <f>IF(ISERR(FIND("05",GERAL[[#This Row],[ODS]])),"NÃO","SIM")</f>
        <v>NÃO</v>
      </c>
      <c r="P2048" s="2" t="str">
        <f>IF(ISERR(FIND("06",GERAL[[#This Row],[ODS]])),"NÃO","SIM")</f>
        <v>NÃO</v>
      </c>
      <c r="Q2048" s="2" t="str">
        <f>IF(ISERR(FIND("07",GERAL[[#This Row],[ODS]])),"NÃO","SIM")</f>
        <v>NÃO</v>
      </c>
      <c r="R2048" s="2" t="str">
        <f>IF(ISERR(FIND("08",GERAL[[#This Row],[ODS]])),"NÃO","SIM")</f>
        <v>NÃO</v>
      </c>
      <c r="S2048" s="2" t="str">
        <f>IF(ISERR(FIND("09",GERAL[[#This Row],[ODS]])),"NÃO","SIM")</f>
        <v>NÃO</v>
      </c>
      <c r="T2048" s="2" t="str">
        <f>IF(ISERR(FIND("10",GERAL[[#This Row],[ODS]])),"NÃO","SIM")</f>
        <v>NÃO</v>
      </c>
      <c r="U2048" s="2" t="str">
        <f>IF(ISERR(FIND("11",GERAL[[#This Row],[ODS]])),"NÃO","SIM")</f>
        <v>NÃO</v>
      </c>
      <c r="V2048" s="2" t="str">
        <f>IF(ISERR(FIND("12",GERAL[[#This Row],[ODS]])),"NÃO","SIM")</f>
        <v>NÃO</v>
      </c>
      <c r="W2048" s="2" t="str">
        <f>IF(ISERR(FIND("13",GERAL[[#This Row],[ODS]])),"NÃO","SIM")</f>
        <v>NÃO</v>
      </c>
      <c r="X2048" s="2" t="str">
        <f>IF(ISERR(FIND("14",GERAL[[#This Row],[ODS]])),"NÃO","SIM")</f>
        <v>NÃO</v>
      </c>
      <c r="Y2048" s="2" t="str">
        <f>IF(ISERR(FIND("15",GERAL[[#This Row],[ODS]])),"NÃO","SIM")</f>
        <v>NÃO</v>
      </c>
      <c r="Z2048" s="2" t="str">
        <f>IF(ISERR(FIND("16",GERAL[[#This Row],[ODS]])),"NÃO","SIM")</f>
        <v>NÃO</v>
      </c>
      <c r="AA2048" s="2" t="str">
        <f>IF(ISERR(FIND("17",GERAL[[#This Row],[ODS]])),"NÃO","SIM")</f>
        <v>NÃO</v>
      </c>
      <c r="AB2048" s="1">
        <v>47.92243767313019</v>
      </c>
      <c r="AC2048" s="1">
        <v>67.857142857142847</v>
      </c>
      <c r="AD2048" s="1">
        <v>75</v>
      </c>
      <c r="AE2048" s="1">
        <v>66.381766381766397</v>
      </c>
      <c r="AF2048" s="1">
        <v>65.139949109414744</v>
      </c>
      <c r="AG2048" s="1" t="str">
        <f>GERAL[[#This Row],[SIGLA]]&amp;GERAL[[#This Row],[CÓD]]</f>
        <v>ROSS_DI</v>
      </c>
      <c r="AH2048" s="1">
        <f ca="1">VLOOKUP(GERAL[[#This Row],[REF_NOTA]],BASE_NOTAS[],7,FALSE)</f>
        <v>62.343096234309634</v>
      </c>
      <c r="AI2048" s="31">
        <f ca="1">IF(GERAL[[#This Row],[Nota 2025]]="",0,GERAL[[#This Row],[Nota 2026]]-GERAL[[#This Row],[Nota 2025]])</f>
        <v>-2.7968528751051096</v>
      </c>
    </row>
    <row r="2049" spans="1:35" ht="17" x14ac:dyDescent="0.35">
      <c r="A2049" s="2" t="s">
        <v>177</v>
      </c>
      <c r="B2049" s="2" t="s">
        <v>204</v>
      </c>
      <c r="C2049" s="15" t="s">
        <v>218</v>
      </c>
      <c r="D2049" s="15" t="s">
        <v>390</v>
      </c>
      <c r="E2049" s="15" t="s">
        <v>377</v>
      </c>
      <c r="F2049" s="2" t="str">
        <f>VLOOKUP(GERAL[[#This Row],[CÓD]],SEALL,6,FALSE)</f>
        <v>S</v>
      </c>
      <c r="G204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4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4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49" s="2" t="str">
        <f>VLOOKUP(GERAL[[#This Row],[CÓD]],SEALL,4,FALSE)</f>
        <v>01, 02</v>
      </c>
      <c r="K2049" s="2" t="str">
        <f>IF(ISERR(FIND("01",GERAL[[#This Row],[ODS]])),"NÃO","SIM")</f>
        <v>SIM</v>
      </c>
      <c r="L2049" s="2" t="str">
        <f>IF(ISERR(FIND("02",GERAL[[#This Row],[ODS]])),"NÃO","SIM")</f>
        <v>SIM</v>
      </c>
      <c r="M2049" s="2" t="str">
        <f>IF(ISERR(FIND("03",GERAL[[#This Row],[ODS]])),"NÃO","SIM")</f>
        <v>NÃO</v>
      </c>
      <c r="N2049" s="2" t="str">
        <f>IF(ISERR(FIND("04",GERAL[[#This Row],[ODS]])),"NÃO","SIM")</f>
        <v>NÃO</v>
      </c>
      <c r="O2049" s="2" t="str">
        <f>IF(ISERR(FIND("05",GERAL[[#This Row],[ODS]])),"NÃO","SIM")</f>
        <v>NÃO</v>
      </c>
      <c r="P2049" s="2" t="str">
        <f>IF(ISERR(FIND("06",GERAL[[#This Row],[ODS]])),"NÃO","SIM")</f>
        <v>NÃO</v>
      </c>
      <c r="Q2049" s="2" t="str">
        <f>IF(ISERR(FIND("07",GERAL[[#This Row],[ODS]])),"NÃO","SIM")</f>
        <v>NÃO</v>
      </c>
      <c r="R2049" s="2" t="str">
        <f>IF(ISERR(FIND("08",GERAL[[#This Row],[ODS]])),"NÃO","SIM")</f>
        <v>NÃO</v>
      </c>
      <c r="S2049" s="2" t="str">
        <f>IF(ISERR(FIND("09",GERAL[[#This Row],[ODS]])),"NÃO","SIM")</f>
        <v>NÃO</v>
      </c>
      <c r="T2049" s="2" t="str">
        <f>IF(ISERR(FIND("10",GERAL[[#This Row],[ODS]])),"NÃO","SIM")</f>
        <v>NÃO</v>
      </c>
      <c r="U2049" s="2" t="str">
        <f>IF(ISERR(FIND("11",GERAL[[#This Row],[ODS]])),"NÃO","SIM")</f>
        <v>NÃO</v>
      </c>
      <c r="V2049" s="2" t="str">
        <f>IF(ISERR(FIND("12",GERAL[[#This Row],[ODS]])),"NÃO","SIM")</f>
        <v>NÃO</v>
      </c>
      <c r="W2049" s="2" t="str">
        <f>IF(ISERR(FIND("13",GERAL[[#This Row],[ODS]])),"NÃO","SIM")</f>
        <v>NÃO</v>
      </c>
      <c r="X2049" s="2" t="str">
        <f>IF(ISERR(FIND("14",GERAL[[#This Row],[ODS]])),"NÃO","SIM")</f>
        <v>NÃO</v>
      </c>
      <c r="Y2049" s="2" t="str">
        <f>IF(ISERR(FIND("15",GERAL[[#This Row],[ODS]])),"NÃO","SIM")</f>
        <v>NÃO</v>
      </c>
      <c r="Z2049" s="2" t="str">
        <f>IF(ISERR(FIND("16",GERAL[[#This Row],[ODS]])),"NÃO","SIM")</f>
        <v>NÃO</v>
      </c>
      <c r="AA2049" s="2" t="str">
        <f>IF(ISERR(FIND("17",GERAL[[#This Row],[ODS]])),"NÃO","SIM")</f>
        <v>NÃO</v>
      </c>
      <c r="AB2049" s="1">
        <v>87.81163434903047</v>
      </c>
      <c r="AC2049" s="1">
        <v>87.857142857142861</v>
      </c>
      <c r="AD2049" s="1">
        <v>91.25</v>
      </c>
      <c r="AE2049" s="1">
        <v>89.173789173789174</v>
      </c>
      <c r="AF2049" s="1">
        <v>89.821882951653947</v>
      </c>
      <c r="AG2049" s="1" t="str">
        <f>GERAL[[#This Row],[SIGLA]]&amp;GERAL[[#This Row],[CÓD]]</f>
        <v>RRSS_DI</v>
      </c>
      <c r="AH2049" s="1">
        <f ca="1">VLOOKUP(GERAL[[#This Row],[REF_NOTA]],BASE_NOTAS[],7,FALSE)</f>
        <v>85.774058577405853</v>
      </c>
      <c r="AI2049" s="31">
        <f ca="1">IF(GERAL[[#This Row],[Nota 2025]]="",0,GERAL[[#This Row],[Nota 2026]]-GERAL[[#This Row],[Nota 2025]])</f>
        <v>-4.0478243742480942</v>
      </c>
    </row>
    <row r="2050" spans="1:35" ht="17" x14ac:dyDescent="0.35">
      <c r="A2050" s="2" t="s">
        <v>179</v>
      </c>
      <c r="B2050" s="2" t="s">
        <v>194</v>
      </c>
      <c r="C2050" s="15" t="s">
        <v>218</v>
      </c>
      <c r="D2050" s="15" t="s">
        <v>390</v>
      </c>
      <c r="E2050" s="15" t="s">
        <v>377</v>
      </c>
      <c r="F2050" s="2" t="str">
        <f>VLOOKUP(GERAL[[#This Row],[CÓD]],SEALL,6,FALSE)</f>
        <v>S</v>
      </c>
      <c r="G205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5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5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50" s="2" t="str">
        <f>VLOOKUP(GERAL[[#This Row],[CÓD]],SEALL,4,FALSE)</f>
        <v>01, 02</v>
      </c>
      <c r="K2050" s="2" t="str">
        <f>IF(ISERR(FIND("01",GERAL[[#This Row],[ODS]])),"NÃO","SIM")</f>
        <v>SIM</v>
      </c>
      <c r="L2050" s="2" t="str">
        <f>IF(ISERR(FIND("02",GERAL[[#This Row],[ODS]])),"NÃO","SIM")</f>
        <v>SIM</v>
      </c>
      <c r="M2050" s="2" t="str">
        <f>IF(ISERR(FIND("03",GERAL[[#This Row],[ODS]])),"NÃO","SIM")</f>
        <v>NÃO</v>
      </c>
      <c r="N2050" s="2" t="str">
        <f>IF(ISERR(FIND("04",GERAL[[#This Row],[ODS]])),"NÃO","SIM")</f>
        <v>NÃO</v>
      </c>
      <c r="O2050" s="2" t="str">
        <f>IF(ISERR(FIND("05",GERAL[[#This Row],[ODS]])),"NÃO","SIM")</f>
        <v>NÃO</v>
      </c>
      <c r="P2050" s="2" t="str">
        <f>IF(ISERR(FIND("06",GERAL[[#This Row],[ODS]])),"NÃO","SIM")</f>
        <v>NÃO</v>
      </c>
      <c r="Q2050" s="2" t="str">
        <f>IF(ISERR(FIND("07",GERAL[[#This Row],[ODS]])),"NÃO","SIM")</f>
        <v>NÃO</v>
      </c>
      <c r="R2050" s="2" t="str">
        <f>IF(ISERR(FIND("08",GERAL[[#This Row],[ODS]])),"NÃO","SIM")</f>
        <v>NÃO</v>
      </c>
      <c r="S2050" s="2" t="str">
        <f>IF(ISERR(FIND("09",GERAL[[#This Row],[ODS]])),"NÃO","SIM")</f>
        <v>NÃO</v>
      </c>
      <c r="T2050" s="2" t="str">
        <f>IF(ISERR(FIND("10",GERAL[[#This Row],[ODS]])),"NÃO","SIM")</f>
        <v>NÃO</v>
      </c>
      <c r="U2050" s="2" t="str">
        <f>IF(ISERR(FIND("11",GERAL[[#This Row],[ODS]])),"NÃO","SIM")</f>
        <v>NÃO</v>
      </c>
      <c r="V2050" s="2" t="str">
        <f>IF(ISERR(FIND("12",GERAL[[#This Row],[ODS]])),"NÃO","SIM")</f>
        <v>NÃO</v>
      </c>
      <c r="W2050" s="2" t="str">
        <f>IF(ISERR(FIND("13",GERAL[[#This Row],[ODS]])),"NÃO","SIM")</f>
        <v>NÃO</v>
      </c>
      <c r="X2050" s="2" t="str">
        <f>IF(ISERR(FIND("14",GERAL[[#This Row],[ODS]])),"NÃO","SIM")</f>
        <v>NÃO</v>
      </c>
      <c r="Y2050" s="2" t="str">
        <f>IF(ISERR(FIND("15",GERAL[[#This Row],[ODS]])),"NÃO","SIM")</f>
        <v>NÃO</v>
      </c>
      <c r="Z2050" s="2" t="str">
        <f>IF(ISERR(FIND("16",GERAL[[#This Row],[ODS]])),"NÃO","SIM")</f>
        <v>NÃO</v>
      </c>
      <c r="AA2050" s="2" t="str">
        <f>IF(ISERR(FIND("17",GERAL[[#This Row],[ODS]])),"NÃO","SIM")</f>
        <v>NÃO</v>
      </c>
      <c r="AB2050" s="1">
        <v>96.121883656509695</v>
      </c>
      <c r="AC2050" s="1">
        <v>92.38095238095238</v>
      </c>
      <c r="AD2050" s="1">
        <v>98.75</v>
      </c>
      <c r="AE2050" s="1">
        <v>96.581196581196579</v>
      </c>
      <c r="AF2050" s="1">
        <v>98.473282442748086</v>
      </c>
      <c r="AG2050" s="1" t="str">
        <f>GERAL[[#This Row],[SIGLA]]&amp;GERAL[[#This Row],[CÓD]]</f>
        <v>SCSS_DI</v>
      </c>
      <c r="AH2050" s="1">
        <f ca="1">VLOOKUP(GERAL[[#This Row],[REF_NOTA]],BASE_NOTAS[],7,FALSE)</f>
        <v>100</v>
      </c>
      <c r="AI2050" s="31">
        <f ca="1">IF(GERAL[[#This Row],[Nota 2025]]="",0,GERAL[[#This Row],[Nota 2026]]-GERAL[[#This Row],[Nota 2025]])</f>
        <v>1.5267175572519136</v>
      </c>
    </row>
    <row r="2051" spans="1:35" ht="17" x14ac:dyDescent="0.35">
      <c r="A2051" s="2" t="s">
        <v>181</v>
      </c>
      <c r="B2051" s="2" t="s">
        <v>186</v>
      </c>
      <c r="C2051" s="15" t="s">
        <v>218</v>
      </c>
      <c r="D2051" s="15" t="s">
        <v>390</v>
      </c>
      <c r="E2051" s="15" t="s">
        <v>377</v>
      </c>
      <c r="F2051" s="2" t="str">
        <f>VLOOKUP(GERAL[[#This Row],[CÓD]],SEALL,6,FALSE)</f>
        <v>S</v>
      </c>
      <c r="G205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5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5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51" s="2" t="str">
        <f>VLOOKUP(GERAL[[#This Row],[CÓD]],SEALL,4,FALSE)</f>
        <v>01, 02</v>
      </c>
      <c r="K2051" s="2" t="str">
        <f>IF(ISERR(FIND("01",GERAL[[#This Row],[ODS]])),"NÃO","SIM")</f>
        <v>SIM</v>
      </c>
      <c r="L2051" s="2" t="str">
        <f>IF(ISERR(FIND("02",GERAL[[#This Row],[ODS]])),"NÃO","SIM")</f>
        <v>SIM</v>
      </c>
      <c r="M2051" s="2" t="str">
        <f>IF(ISERR(FIND("03",GERAL[[#This Row],[ODS]])),"NÃO","SIM")</f>
        <v>NÃO</v>
      </c>
      <c r="N2051" s="2" t="str">
        <f>IF(ISERR(FIND("04",GERAL[[#This Row],[ODS]])),"NÃO","SIM")</f>
        <v>NÃO</v>
      </c>
      <c r="O2051" s="2" t="str">
        <f>IF(ISERR(FIND("05",GERAL[[#This Row],[ODS]])),"NÃO","SIM")</f>
        <v>NÃO</v>
      </c>
      <c r="P2051" s="2" t="str">
        <f>IF(ISERR(FIND("06",GERAL[[#This Row],[ODS]])),"NÃO","SIM")</f>
        <v>NÃO</v>
      </c>
      <c r="Q2051" s="2" t="str">
        <f>IF(ISERR(FIND("07",GERAL[[#This Row],[ODS]])),"NÃO","SIM")</f>
        <v>NÃO</v>
      </c>
      <c r="R2051" s="2" t="str">
        <f>IF(ISERR(FIND("08",GERAL[[#This Row],[ODS]])),"NÃO","SIM")</f>
        <v>NÃO</v>
      </c>
      <c r="S2051" s="2" t="str">
        <f>IF(ISERR(FIND("09",GERAL[[#This Row],[ODS]])),"NÃO","SIM")</f>
        <v>NÃO</v>
      </c>
      <c r="T2051" s="2" t="str">
        <f>IF(ISERR(FIND("10",GERAL[[#This Row],[ODS]])),"NÃO","SIM")</f>
        <v>NÃO</v>
      </c>
      <c r="U2051" s="2" t="str">
        <f>IF(ISERR(FIND("11",GERAL[[#This Row],[ODS]])),"NÃO","SIM")</f>
        <v>NÃO</v>
      </c>
      <c r="V2051" s="2" t="str">
        <f>IF(ISERR(FIND("12",GERAL[[#This Row],[ODS]])),"NÃO","SIM")</f>
        <v>NÃO</v>
      </c>
      <c r="W2051" s="2" t="str">
        <f>IF(ISERR(FIND("13",GERAL[[#This Row],[ODS]])),"NÃO","SIM")</f>
        <v>NÃO</v>
      </c>
      <c r="X2051" s="2" t="str">
        <f>IF(ISERR(FIND("14",GERAL[[#This Row],[ODS]])),"NÃO","SIM")</f>
        <v>NÃO</v>
      </c>
      <c r="Y2051" s="2" t="str">
        <f>IF(ISERR(FIND("15",GERAL[[#This Row],[ODS]])),"NÃO","SIM")</f>
        <v>NÃO</v>
      </c>
      <c r="Z2051" s="2" t="str">
        <f>IF(ISERR(FIND("16",GERAL[[#This Row],[ODS]])),"NÃO","SIM")</f>
        <v>NÃO</v>
      </c>
      <c r="AA2051" s="2" t="str">
        <f>IF(ISERR(FIND("17",GERAL[[#This Row],[ODS]])),"NÃO","SIM")</f>
        <v>NÃO</v>
      </c>
      <c r="AB2051" s="1">
        <v>90.02770083102493</v>
      </c>
      <c r="AC2051" s="1">
        <v>96.19047619047619</v>
      </c>
      <c r="AD2051" s="1">
        <v>97.708333333333329</v>
      </c>
      <c r="AE2051" s="1">
        <v>91.737891737891744</v>
      </c>
      <c r="AF2051" s="1">
        <v>92.36641221374046</v>
      </c>
      <c r="AG2051" s="1" t="str">
        <f>GERAL[[#This Row],[SIGLA]]&amp;GERAL[[#This Row],[CÓD]]</f>
        <v>SPSS_DI</v>
      </c>
      <c r="AH2051" s="1">
        <f ca="1">VLOOKUP(GERAL[[#This Row],[REF_NOTA]],BASE_NOTAS[],7,FALSE)</f>
        <v>91.63179916317992</v>
      </c>
      <c r="AI2051" s="31">
        <f ca="1">IF(GERAL[[#This Row],[Nota 2025]]="",0,GERAL[[#This Row],[Nota 2026]]-GERAL[[#This Row],[Nota 2025]])</f>
        <v>-0.73461305056054016</v>
      </c>
    </row>
    <row r="2052" spans="1:35" ht="17" x14ac:dyDescent="0.35">
      <c r="A2052" s="2" t="s">
        <v>180</v>
      </c>
      <c r="B2052" s="2" t="s">
        <v>206</v>
      </c>
      <c r="C2052" s="15" t="s">
        <v>218</v>
      </c>
      <c r="D2052" s="15" t="s">
        <v>390</v>
      </c>
      <c r="E2052" s="15" t="s">
        <v>377</v>
      </c>
      <c r="F2052" s="2" t="str">
        <f>VLOOKUP(GERAL[[#This Row],[CÓD]],SEALL,6,FALSE)</f>
        <v>S</v>
      </c>
      <c r="G205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5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5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52" s="2" t="str">
        <f>VLOOKUP(GERAL[[#This Row],[CÓD]],SEALL,4,FALSE)</f>
        <v>01, 02</v>
      </c>
      <c r="K2052" s="2" t="str">
        <f>IF(ISERR(FIND("01",GERAL[[#This Row],[ODS]])),"NÃO","SIM")</f>
        <v>SIM</v>
      </c>
      <c r="L2052" s="2" t="str">
        <f>IF(ISERR(FIND("02",GERAL[[#This Row],[ODS]])),"NÃO","SIM")</f>
        <v>SIM</v>
      </c>
      <c r="M2052" s="2" t="str">
        <f>IF(ISERR(FIND("03",GERAL[[#This Row],[ODS]])),"NÃO","SIM")</f>
        <v>NÃO</v>
      </c>
      <c r="N2052" s="2" t="str">
        <f>IF(ISERR(FIND("04",GERAL[[#This Row],[ODS]])),"NÃO","SIM")</f>
        <v>NÃO</v>
      </c>
      <c r="O2052" s="2" t="str">
        <f>IF(ISERR(FIND("05",GERAL[[#This Row],[ODS]])),"NÃO","SIM")</f>
        <v>NÃO</v>
      </c>
      <c r="P2052" s="2" t="str">
        <f>IF(ISERR(FIND("06",GERAL[[#This Row],[ODS]])),"NÃO","SIM")</f>
        <v>NÃO</v>
      </c>
      <c r="Q2052" s="2" t="str">
        <f>IF(ISERR(FIND("07",GERAL[[#This Row],[ODS]])),"NÃO","SIM")</f>
        <v>NÃO</v>
      </c>
      <c r="R2052" s="2" t="str">
        <f>IF(ISERR(FIND("08",GERAL[[#This Row],[ODS]])),"NÃO","SIM")</f>
        <v>NÃO</v>
      </c>
      <c r="S2052" s="2" t="str">
        <f>IF(ISERR(FIND("09",GERAL[[#This Row],[ODS]])),"NÃO","SIM")</f>
        <v>NÃO</v>
      </c>
      <c r="T2052" s="2" t="str">
        <f>IF(ISERR(FIND("10",GERAL[[#This Row],[ODS]])),"NÃO","SIM")</f>
        <v>NÃO</v>
      </c>
      <c r="U2052" s="2" t="str">
        <f>IF(ISERR(FIND("11",GERAL[[#This Row],[ODS]])),"NÃO","SIM")</f>
        <v>NÃO</v>
      </c>
      <c r="V2052" s="2" t="str">
        <f>IF(ISERR(FIND("12",GERAL[[#This Row],[ODS]])),"NÃO","SIM")</f>
        <v>NÃO</v>
      </c>
      <c r="W2052" s="2" t="str">
        <f>IF(ISERR(FIND("13",GERAL[[#This Row],[ODS]])),"NÃO","SIM")</f>
        <v>NÃO</v>
      </c>
      <c r="X2052" s="2" t="str">
        <f>IF(ISERR(FIND("14",GERAL[[#This Row],[ODS]])),"NÃO","SIM")</f>
        <v>NÃO</v>
      </c>
      <c r="Y2052" s="2" t="str">
        <f>IF(ISERR(FIND("15",GERAL[[#This Row],[ODS]])),"NÃO","SIM")</f>
        <v>NÃO</v>
      </c>
      <c r="Z2052" s="2" t="str">
        <f>IF(ISERR(FIND("16",GERAL[[#This Row],[ODS]])),"NÃO","SIM")</f>
        <v>NÃO</v>
      </c>
      <c r="AA2052" s="2" t="str">
        <f>IF(ISERR(FIND("17",GERAL[[#This Row],[ODS]])),"NÃO","SIM")</f>
        <v>NÃO</v>
      </c>
      <c r="AB2052" s="1">
        <v>24.653739612188375</v>
      </c>
      <c r="AC2052" s="1">
        <v>41.666666666666664</v>
      </c>
      <c r="AD2052" s="1">
        <v>52.916666666666679</v>
      </c>
      <c r="AE2052" s="1">
        <v>50.997150997150996</v>
      </c>
      <c r="AF2052" s="1">
        <v>52.926208651399484</v>
      </c>
      <c r="AG2052" s="1" t="str">
        <f>GERAL[[#This Row],[SIGLA]]&amp;GERAL[[#This Row],[CÓD]]</f>
        <v>SESS_DI</v>
      </c>
      <c r="AH2052" s="1">
        <f ca="1">VLOOKUP(GERAL[[#This Row],[REF_NOTA]],BASE_NOTAS[],7,FALSE)</f>
        <v>46.443514644351481</v>
      </c>
      <c r="AI2052" s="31">
        <f ca="1">IF(GERAL[[#This Row],[Nota 2025]]="",0,GERAL[[#This Row],[Nota 2026]]-GERAL[[#This Row],[Nota 2025]])</f>
        <v>-6.4826940070480035</v>
      </c>
    </row>
    <row r="2053" spans="1:35" ht="17" x14ac:dyDescent="0.35">
      <c r="A2053" s="2" t="s">
        <v>182</v>
      </c>
      <c r="B2053" s="2" t="s">
        <v>185</v>
      </c>
      <c r="C2053" s="15" t="s">
        <v>218</v>
      </c>
      <c r="D2053" s="15" t="s">
        <v>390</v>
      </c>
      <c r="E2053" s="15" t="s">
        <v>377</v>
      </c>
      <c r="F2053" s="2" t="str">
        <f>VLOOKUP(GERAL[[#This Row],[CÓD]],SEALL,6,FALSE)</f>
        <v>S</v>
      </c>
      <c r="G205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5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5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53" s="2" t="str">
        <f>VLOOKUP(GERAL[[#This Row],[CÓD]],SEALL,4,FALSE)</f>
        <v>01, 02</v>
      </c>
      <c r="K2053" s="2" t="str">
        <f>IF(ISERR(FIND("01",GERAL[[#This Row],[ODS]])),"NÃO","SIM")</f>
        <v>SIM</v>
      </c>
      <c r="L2053" s="2" t="str">
        <f>IF(ISERR(FIND("02",GERAL[[#This Row],[ODS]])),"NÃO","SIM")</f>
        <v>SIM</v>
      </c>
      <c r="M2053" s="2" t="str">
        <f>IF(ISERR(FIND("03",GERAL[[#This Row],[ODS]])),"NÃO","SIM")</f>
        <v>NÃO</v>
      </c>
      <c r="N2053" s="2" t="str">
        <f>IF(ISERR(FIND("04",GERAL[[#This Row],[ODS]])),"NÃO","SIM")</f>
        <v>NÃO</v>
      </c>
      <c r="O2053" s="2" t="str">
        <f>IF(ISERR(FIND("05",GERAL[[#This Row],[ODS]])),"NÃO","SIM")</f>
        <v>NÃO</v>
      </c>
      <c r="P2053" s="2" t="str">
        <f>IF(ISERR(FIND("06",GERAL[[#This Row],[ODS]])),"NÃO","SIM")</f>
        <v>NÃO</v>
      </c>
      <c r="Q2053" s="2" t="str">
        <f>IF(ISERR(FIND("07",GERAL[[#This Row],[ODS]])),"NÃO","SIM")</f>
        <v>NÃO</v>
      </c>
      <c r="R2053" s="2" t="str">
        <f>IF(ISERR(FIND("08",GERAL[[#This Row],[ODS]])),"NÃO","SIM")</f>
        <v>NÃO</v>
      </c>
      <c r="S2053" s="2" t="str">
        <f>IF(ISERR(FIND("09",GERAL[[#This Row],[ODS]])),"NÃO","SIM")</f>
        <v>NÃO</v>
      </c>
      <c r="T2053" s="2" t="str">
        <f>IF(ISERR(FIND("10",GERAL[[#This Row],[ODS]])),"NÃO","SIM")</f>
        <v>NÃO</v>
      </c>
      <c r="U2053" s="2" t="str">
        <f>IF(ISERR(FIND("11",GERAL[[#This Row],[ODS]])),"NÃO","SIM")</f>
        <v>NÃO</v>
      </c>
      <c r="V2053" s="2" t="str">
        <f>IF(ISERR(FIND("12",GERAL[[#This Row],[ODS]])),"NÃO","SIM")</f>
        <v>NÃO</v>
      </c>
      <c r="W2053" s="2" t="str">
        <f>IF(ISERR(FIND("13",GERAL[[#This Row],[ODS]])),"NÃO","SIM")</f>
        <v>NÃO</v>
      </c>
      <c r="X2053" s="2" t="str">
        <f>IF(ISERR(FIND("14",GERAL[[#This Row],[ODS]])),"NÃO","SIM")</f>
        <v>NÃO</v>
      </c>
      <c r="Y2053" s="2" t="str">
        <f>IF(ISERR(FIND("15",GERAL[[#This Row],[ODS]])),"NÃO","SIM")</f>
        <v>NÃO</v>
      </c>
      <c r="Z2053" s="2" t="str">
        <f>IF(ISERR(FIND("16",GERAL[[#This Row],[ODS]])),"NÃO","SIM")</f>
        <v>NÃO</v>
      </c>
      <c r="AA2053" s="2" t="str">
        <f>IF(ISERR(FIND("17",GERAL[[#This Row],[ODS]])),"NÃO","SIM")</f>
        <v>NÃO</v>
      </c>
      <c r="AB2053" s="1">
        <v>41.551246537396125</v>
      </c>
      <c r="AC2053" s="1">
        <v>31.428571428571416</v>
      </c>
      <c r="AD2053" s="1">
        <v>68.125</v>
      </c>
      <c r="AE2053" s="1">
        <v>64.957264957264954</v>
      </c>
      <c r="AF2053" s="1">
        <v>59.796437659033074</v>
      </c>
      <c r="AG2053" s="1" t="str">
        <f>GERAL[[#This Row],[SIGLA]]&amp;GERAL[[#This Row],[CÓD]]</f>
        <v>TOSS_DI</v>
      </c>
      <c r="AH2053" s="1">
        <f ca="1">VLOOKUP(GERAL[[#This Row],[REF_NOTA]],BASE_NOTAS[],7,FALSE)</f>
        <v>37.656903765690387</v>
      </c>
      <c r="AI2053" s="31">
        <f ca="1">IF(GERAL[[#This Row],[Nota 2025]]="",0,GERAL[[#This Row],[Nota 2026]]-GERAL[[#This Row],[Nota 2025]])</f>
        <v>-22.139533893342687</v>
      </c>
    </row>
    <row r="2054" spans="1:35" ht="17" x14ac:dyDescent="0.35">
      <c r="A2054" s="2" t="s">
        <v>0</v>
      </c>
      <c r="B2054" s="2" t="s">
        <v>156</v>
      </c>
      <c r="C2054" s="2" t="s">
        <v>218</v>
      </c>
      <c r="D2054" s="15" t="s">
        <v>75</v>
      </c>
      <c r="E2054" s="2" t="s">
        <v>144</v>
      </c>
      <c r="F2054" s="2" t="str">
        <f>VLOOKUP(GERAL[[#This Row],[CÓD]],SEALL,6,FALSE)</f>
        <v>S</v>
      </c>
      <c r="G205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5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5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54" s="2" t="str">
        <f>VLOOKUP(GERAL[[#This Row],[CÓD]],SEALL,4,FALSE)</f>
        <v>01, 08, 10</v>
      </c>
      <c r="K2054" s="2" t="str">
        <f>IF(ISERR(FIND("01",GERAL[[#This Row],[ODS]])),"NÃO","SIM")</f>
        <v>SIM</v>
      </c>
      <c r="L2054" s="2" t="str">
        <f>IF(ISERR(FIND("02",GERAL[[#This Row],[ODS]])),"NÃO","SIM")</f>
        <v>NÃO</v>
      </c>
      <c r="M2054" s="2" t="str">
        <f>IF(ISERR(FIND("03",GERAL[[#This Row],[ODS]])),"NÃO","SIM")</f>
        <v>NÃO</v>
      </c>
      <c r="N2054" s="2" t="str">
        <f>IF(ISERR(FIND("04",GERAL[[#This Row],[ODS]])),"NÃO","SIM")</f>
        <v>NÃO</v>
      </c>
      <c r="O2054" s="2" t="str">
        <f>IF(ISERR(FIND("05",GERAL[[#This Row],[ODS]])),"NÃO","SIM")</f>
        <v>NÃO</v>
      </c>
      <c r="P2054" s="2" t="str">
        <f>IF(ISERR(FIND("06",GERAL[[#This Row],[ODS]])),"NÃO","SIM")</f>
        <v>NÃO</v>
      </c>
      <c r="Q2054" s="2" t="str">
        <f>IF(ISERR(FIND("07",GERAL[[#This Row],[ODS]])),"NÃO","SIM")</f>
        <v>NÃO</v>
      </c>
      <c r="R2054" s="2" t="str">
        <f>IF(ISERR(FIND("08",GERAL[[#This Row],[ODS]])),"NÃO","SIM")</f>
        <v>SIM</v>
      </c>
      <c r="S2054" s="2" t="str">
        <f>IF(ISERR(FIND("09",GERAL[[#This Row],[ODS]])),"NÃO","SIM")</f>
        <v>NÃO</v>
      </c>
      <c r="T2054" s="2" t="str">
        <f>IF(ISERR(FIND("10",GERAL[[#This Row],[ODS]])),"NÃO","SIM")</f>
        <v>SIM</v>
      </c>
      <c r="U2054" s="2" t="str">
        <f>IF(ISERR(FIND("11",GERAL[[#This Row],[ODS]])),"NÃO","SIM")</f>
        <v>NÃO</v>
      </c>
      <c r="V2054" s="2" t="str">
        <f>IF(ISERR(FIND("12",GERAL[[#This Row],[ODS]])),"NÃO","SIM")</f>
        <v>NÃO</v>
      </c>
      <c r="W2054" s="2" t="str">
        <f>IF(ISERR(FIND("13",GERAL[[#This Row],[ODS]])),"NÃO","SIM")</f>
        <v>NÃO</v>
      </c>
      <c r="X2054" s="2" t="str">
        <f>IF(ISERR(FIND("14",GERAL[[#This Row],[ODS]])),"NÃO","SIM")</f>
        <v>NÃO</v>
      </c>
      <c r="Y2054" s="2" t="str">
        <f>IF(ISERR(FIND("15",GERAL[[#This Row],[ODS]])),"NÃO","SIM")</f>
        <v>NÃO</v>
      </c>
      <c r="Z2054" s="2" t="str">
        <f>IF(ISERR(FIND("16",GERAL[[#This Row],[ODS]])),"NÃO","SIM")</f>
        <v>NÃO</v>
      </c>
      <c r="AA2054" s="2" t="str">
        <f>IF(ISERR(FIND("17",GERAL[[#This Row],[ODS]])),"NÃO","SIM")</f>
        <v>NÃO</v>
      </c>
      <c r="AB2054" s="1">
        <v>37.414965986394591</v>
      </c>
      <c r="AC2054" s="1">
        <v>49.068322981366499</v>
      </c>
      <c r="AD2054" s="1">
        <v>72.527472527472526</v>
      </c>
      <c r="AE2054" s="1">
        <v>72.395833333333329</v>
      </c>
      <c r="AF2054" s="1">
        <v>64.227642276422756</v>
      </c>
      <c r="AG2054" s="1" t="str">
        <f>GERAL[[#This Row],[SIGLA]]&amp;GERAL[[#This Row],[CÓD]]</f>
        <v>ACSS_DS</v>
      </c>
      <c r="AH2054" s="1">
        <f ca="1">VLOOKUP(GERAL[[#This Row],[REF_NOTA]],BASE_NOTAS[],7,FALSE)</f>
        <v>66.225165562913915</v>
      </c>
      <c r="AI2054" s="31">
        <f ca="1">IF(GERAL[[#This Row],[Nota 2025]]="",0,GERAL[[#This Row],[Nota 2026]]-GERAL[[#This Row],[Nota 2025]])</f>
        <v>1.997523286491159</v>
      </c>
    </row>
    <row r="2055" spans="1:35" ht="17" x14ac:dyDescent="0.35">
      <c r="A2055" s="2" t="s">
        <v>1</v>
      </c>
      <c r="B2055" s="2" t="s">
        <v>157</v>
      </c>
      <c r="C2055" s="2" t="s">
        <v>218</v>
      </c>
      <c r="D2055" s="15" t="s">
        <v>75</v>
      </c>
      <c r="E2055" s="2" t="s">
        <v>144</v>
      </c>
      <c r="F2055" s="2" t="str">
        <f>VLOOKUP(GERAL[[#This Row],[CÓD]],SEALL,6,FALSE)</f>
        <v>S</v>
      </c>
      <c r="G205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5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5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55" s="2" t="str">
        <f>VLOOKUP(GERAL[[#This Row],[CÓD]],SEALL,4,FALSE)</f>
        <v>01, 08, 10</v>
      </c>
      <c r="K2055" s="2" t="str">
        <f>IF(ISERR(FIND("01",GERAL[[#This Row],[ODS]])),"NÃO","SIM")</f>
        <v>SIM</v>
      </c>
      <c r="L2055" s="2" t="str">
        <f>IF(ISERR(FIND("02",GERAL[[#This Row],[ODS]])),"NÃO","SIM")</f>
        <v>NÃO</v>
      </c>
      <c r="M2055" s="2" t="str">
        <f>IF(ISERR(FIND("03",GERAL[[#This Row],[ODS]])),"NÃO","SIM")</f>
        <v>NÃO</v>
      </c>
      <c r="N2055" s="2" t="str">
        <f>IF(ISERR(FIND("04",GERAL[[#This Row],[ODS]])),"NÃO","SIM")</f>
        <v>NÃO</v>
      </c>
      <c r="O2055" s="2" t="str">
        <f>IF(ISERR(FIND("05",GERAL[[#This Row],[ODS]])),"NÃO","SIM")</f>
        <v>NÃO</v>
      </c>
      <c r="P2055" s="2" t="str">
        <f>IF(ISERR(FIND("06",GERAL[[#This Row],[ODS]])),"NÃO","SIM")</f>
        <v>NÃO</v>
      </c>
      <c r="Q2055" s="2" t="str">
        <f>IF(ISERR(FIND("07",GERAL[[#This Row],[ODS]])),"NÃO","SIM")</f>
        <v>NÃO</v>
      </c>
      <c r="R2055" s="2" t="str">
        <f>IF(ISERR(FIND("08",GERAL[[#This Row],[ODS]])),"NÃO","SIM")</f>
        <v>SIM</v>
      </c>
      <c r="S2055" s="2" t="str">
        <f>IF(ISERR(FIND("09",GERAL[[#This Row],[ODS]])),"NÃO","SIM")</f>
        <v>NÃO</v>
      </c>
      <c r="T2055" s="2" t="str">
        <f>IF(ISERR(FIND("10",GERAL[[#This Row],[ODS]])),"NÃO","SIM")</f>
        <v>SIM</v>
      </c>
      <c r="U2055" s="2" t="str">
        <f>IF(ISERR(FIND("11",GERAL[[#This Row],[ODS]])),"NÃO","SIM")</f>
        <v>NÃO</v>
      </c>
      <c r="V2055" s="2" t="str">
        <f>IF(ISERR(FIND("12",GERAL[[#This Row],[ODS]])),"NÃO","SIM")</f>
        <v>NÃO</v>
      </c>
      <c r="W2055" s="2" t="str">
        <f>IF(ISERR(FIND("13",GERAL[[#This Row],[ODS]])),"NÃO","SIM")</f>
        <v>NÃO</v>
      </c>
      <c r="X2055" s="2" t="str">
        <f>IF(ISERR(FIND("14",GERAL[[#This Row],[ODS]])),"NÃO","SIM")</f>
        <v>NÃO</v>
      </c>
      <c r="Y2055" s="2" t="str">
        <f>IF(ISERR(FIND("15",GERAL[[#This Row],[ODS]])),"NÃO","SIM")</f>
        <v>NÃO</v>
      </c>
      <c r="Z2055" s="2" t="str">
        <f>IF(ISERR(FIND("16",GERAL[[#This Row],[ODS]])),"NÃO","SIM")</f>
        <v>NÃO</v>
      </c>
      <c r="AA2055" s="2" t="str">
        <f>IF(ISERR(FIND("17",GERAL[[#This Row],[ODS]])),"NÃO","SIM")</f>
        <v>NÃO</v>
      </c>
      <c r="AB2055" s="1">
        <v>68.027210884353764</v>
      </c>
      <c r="AC2055" s="1">
        <v>53.416149068323016</v>
      </c>
      <c r="AD2055" s="1">
        <v>68.681318681318672</v>
      </c>
      <c r="AE2055" s="1">
        <v>72.395833333333329</v>
      </c>
      <c r="AF2055" s="1">
        <v>21.138211382113838</v>
      </c>
      <c r="AG2055" s="1" t="str">
        <f>GERAL[[#This Row],[SIGLA]]&amp;GERAL[[#This Row],[CÓD]]</f>
        <v>ALSS_DS</v>
      </c>
      <c r="AH2055" s="1">
        <f ca="1">VLOOKUP(GERAL[[#This Row],[REF_NOTA]],BASE_NOTAS[],7,FALSE)</f>
        <v>43.708609271523216</v>
      </c>
      <c r="AI2055" s="31">
        <f ca="1">IF(GERAL[[#This Row],[Nota 2025]]="",0,GERAL[[#This Row],[Nota 2026]]-GERAL[[#This Row],[Nota 2025]])</f>
        <v>22.570397889409378</v>
      </c>
    </row>
    <row r="2056" spans="1:35" ht="17" x14ac:dyDescent="0.35">
      <c r="A2056" s="2" t="s">
        <v>159</v>
      </c>
      <c r="B2056" s="2" t="s">
        <v>184</v>
      </c>
      <c r="C2056" s="2" t="s">
        <v>218</v>
      </c>
      <c r="D2056" s="15" t="s">
        <v>75</v>
      </c>
      <c r="E2056" s="2" t="s">
        <v>144</v>
      </c>
      <c r="F2056" s="2" t="str">
        <f>VLOOKUP(GERAL[[#This Row],[CÓD]],SEALL,6,FALSE)</f>
        <v>S</v>
      </c>
      <c r="G205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5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5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56" s="2" t="str">
        <f>VLOOKUP(GERAL[[#This Row],[CÓD]],SEALL,4,FALSE)</f>
        <v>01, 08, 10</v>
      </c>
      <c r="K2056" s="2" t="str">
        <f>IF(ISERR(FIND("01",GERAL[[#This Row],[ODS]])),"NÃO","SIM")</f>
        <v>SIM</v>
      </c>
      <c r="L2056" s="2" t="str">
        <f>IF(ISERR(FIND("02",GERAL[[#This Row],[ODS]])),"NÃO","SIM")</f>
        <v>NÃO</v>
      </c>
      <c r="M2056" s="2" t="str">
        <f>IF(ISERR(FIND("03",GERAL[[#This Row],[ODS]])),"NÃO","SIM")</f>
        <v>NÃO</v>
      </c>
      <c r="N2056" s="2" t="str">
        <f>IF(ISERR(FIND("04",GERAL[[#This Row],[ODS]])),"NÃO","SIM")</f>
        <v>NÃO</v>
      </c>
      <c r="O2056" s="2" t="str">
        <f>IF(ISERR(FIND("05",GERAL[[#This Row],[ODS]])),"NÃO","SIM")</f>
        <v>NÃO</v>
      </c>
      <c r="P2056" s="2" t="str">
        <f>IF(ISERR(FIND("06",GERAL[[#This Row],[ODS]])),"NÃO","SIM")</f>
        <v>NÃO</v>
      </c>
      <c r="Q2056" s="2" t="str">
        <f>IF(ISERR(FIND("07",GERAL[[#This Row],[ODS]])),"NÃO","SIM")</f>
        <v>NÃO</v>
      </c>
      <c r="R2056" s="2" t="str">
        <f>IF(ISERR(FIND("08",GERAL[[#This Row],[ODS]])),"NÃO","SIM")</f>
        <v>SIM</v>
      </c>
      <c r="S2056" s="2" t="str">
        <f>IF(ISERR(FIND("09",GERAL[[#This Row],[ODS]])),"NÃO","SIM")</f>
        <v>NÃO</v>
      </c>
      <c r="T2056" s="2" t="str">
        <f>IF(ISERR(FIND("10",GERAL[[#This Row],[ODS]])),"NÃO","SIM")</f>
        <v>SIM</v>
      </c>
      <c r="U2056" s="2" t="str">
        <f>IF(ISERR(FIND("11",GERAL[[#This Row],[ODS]])),"NÃO","SIM")</f>
        <v>NÃO</v>
      </c>
      <c r="V2056" s="2" t="str">
        <f>IF(ISERR(FIND("12",GERAL[[#This Row],[ODS]])),"NÃO","SIM")</f>
        <v>NÃO</v>
      </c>
      <c r="W2056" s="2" t="str">
        <f>IF(ISERR(FIND("13",GERAL[[#This Row],[ODS]])),"NÃO","SIM")</f>
        <v>NÃO</v>
      </c>
      <c r="X2056" s="2" t="str">
        <f>IF(ISERR(FIND("14",GERAL[[#This Row],[ODS]])),"NÃO","SIM")</f>
        <v>NÃO</v>
      </c>
      <c r="Y2056" s="2" t="str">
        <f>IF(ISERR(FIND("15",GERAL[[#This Row],[ODS]])),"NÃO","SIM")</f>
        <v>NÃO</v>
      </c>
      <c r="Z2056" s="2" t="str">
        <f>IF(ISERR(FIND("16",GERAL[[#This Row],[ODS]])),"NÃO","SIM")</f>
        <v>NÃO</v>
      </c>
      <c r="AA2056" s="2" t="str">
        <f>IF(ISERR(FIND("17",GERAL[[#This Row],[ODS]])),"NÃO","SIM")</f>
        <v>NÃO</v>
      </c>
      <c r="AB2056" s="1">
        <v>46.93877551020411</v>
      </c>
      <c r="AC2056" s="1">
        <v>61.490683229813676</v>
      </c>
      <c r="AD2056" s="1">
        <v>42.857142857142847</v>
      </c>
      <c r="AE2056" s="1">
        <v>57.291666666666671</v>
      </c>
      <c r="AF2056" s="1">
        <v>40.65040650406506</v>
      </c>
      <c r="AG2056" s="1" t="str">
        <f>GERAL[[#This Row],[SIGLA]]&amp;GERAL[[#This Row],[CÓD]]</f>
        <v>APSS_DS</v>
      </c>
      <c r="AH2056" s="1">
        <f ca="1">VLOOKUP(GERAL[[#This Row],[REF_NOTA]],BASE_NOTAS[],7,FALSE)</f>
        <v>56.953642384106004</v>
      </c>
      <c r="AI2056" s="31">
        <f ca="1">IF(GERAL[[#This Row],[Nota 2025]]="",0,GERAL[[#This Row],[Nota 2026]]-GERAL[[#This Row],[Nota 2025]])</f>
        <v>16.303235880040944</v>
      </c>
    </row>
    <row r="2057" spans="1:35" ht="17" x14ac:dyDescent="0.35">
      <c r="A2057" s="2" t="s">
        <v>155</v>
      </c>
      <c r="B2057" s="2" t="s">
        <v>158</v>
      </c>
      <c r="C2057" s="2" t="s">
        <v>218</v>
      </c>
      <c r="D2057" s="15" t="s">
        <v>75</v>
      </c>
      <c r="E2057" s="2" t="s">
        <v>144</v>
      </c>
      <c r="F2057" s="2" t="str">
        <f>VLOOKUP(GERAL[[#This Row],[CÓD]],SEALL,6,FALSE)</f>
        <v>S</v>
      </c>
      <c r="G205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5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5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57" s="2" t="str">
        <f>VLOOKUP(GERAL[[#This Row],[CÓD]],SEALL,4,FALSE)</f>
        <v>01, 08, 10</v>
      </c>
      <c r="K2057" s="2" t="str">
        <f>IF(ISERR(FIND("01",GERAL[[#This Row],[ODS]])),"NÃO","SIM")</f>
        <v>SIM</v>
      </c>
      <c r="L2057" s="2" t="str">
        <f>IF(ISERR(FIND("02",GERAL[[#This Row],[ODS]])),"NÃO","SIM")</f>
        <v>NÃO</v>
      </c>
      <c r="M2057" s="2" t="str">
        <f>IF(ISERR(FIND("03",GERAL[[#This Row],[ODS]])),"NÃO","SIM")</f>
        <v>NÃO</v>
      </c>
      <c r="N2057" s="2" t="str">
        <f>IF(ISERR(FIND("04",GERAL[[#This Row],[ODS]])),"NÃO","SIM")</f>
        <v>NÃO</v>
      </c>
      <c r="O2057" s="2" t="str">
        <f>IF(ISERR(FIND("05",GERAL[[#This Row],[ODS]])),"NÃO","SIM")</f>
        <v>NÃO</v>
      </c>
      <c r="P2057" s="2" t="str">
        <f>IF(ISERR(FIND("06",GERAL[[#This Row],[ODS]])),"NÃO","SIM")</f>
        <v>NÃO</v>
      </c>
      <c r="Q2057" s="2" t="str">
        <f>IF(ISERR(FIND("07",GERAL[[#This Row],[ODS]])),"NÃO","SIM")</f>
        <v>NÃO</v>
      </c>
      <c r="R2057" s="2" t="str">
        <f>IF(ISERR(FIND("08",GERAL[[#This Row],[ODS]])),"NÃO","SIM")</f>
        <v>SIM</v>
      </c>
      <c r="S2057" s="2" t="str">
        <f>IF(ISERR(FIND("09",GERAL[[#This Row],[ODS]])),"NÃO","SIM")</f>
        <v>NÃO</v>
      </c>
      <c r="T2057" s="2" t="str">
        <f>IF(ISERR(FIND("10",GERAL[[#This Row],[ODS]])),"NÃO","SIM")</f>
        <v>SIM</v>
      </c>
      <c r="U2057" s="2" t="str">
        <f>IF(ISERR(FIND("11",GERAL[[#This Row],[ODS]])),"NÃO","SIM")</f>
        <v>NÃO</v>
      </c>
      <c r="V2057" s="2" t="str">
        <f>IF(ISERR(FIND("12",GERAL[[#This Row],[ODS]])),"NÃO","SIM")</f>
        <v>NÃO</v>
      </c>
      <c r="W2057" s="2" t="str">
        <f>IF(ISERR(FIND("13",GERAL[[#This Row],[ODS]])),"NÃO","SIM")</f>
        <v>NÃO</v>
      </c>
      <c r="X2057" s="2" t="str">
        <f>IF(ISERR(FIND("14",GERAL[[#This Row],[ODS]])),"NÃO","SIM")</f>
        <v>NÃO</v>
      </c>
      <c r="Y2057" s="2" t="str">
        <f>IF(ISERR(FIND("15",GERAL[[#This Row],[ODS]])),"NÃO","SIM")</f>
        <v>NÃO</v>
      </c>
      <c r="Z2057" s="2" t="str">
        <f>IF(ISERR(FIND("16",GERAL[[#This Row],[ODS]])),"NÃO","SIM")</f>
        <v>NÃO</v>
      </c>
      <c r="AA2057" s="2" t="str">
        <f>IF(ISERR(FIND("17",GERAL[[#This Row],[ODS]])),"NÃO","SIM")</f>
        <v>NÃO</v>
      </c>
      <c r="AB2057" s="1">
        <v>25.850340136054442</v>
      </c>
      <c r="AC2057" s="1">
        <v>47.826086956521777</v>
      </c>
      <c r="AD2057" s="1">
        <v>54.945054945054949</v>
      </c>
      <c r="AE2057" s="1">
        <v>48.958333333333336</v>
      </c>
      <c r="AF2057" s="1">
        <v>66.666666666666657</v>
      </c>
      <c r="AG2057" s="1" t="str">
        <f>GERAL[[#This Row],[SIGLA]]&amp;GERAL[[#This Row],[CÓD]]</f>
        <v>AMSS_DS</v>
      </c>
      <c r="AH2057" s="1">
        <f ca="1">VLOOKUP(GERAL[[#This Row],[REF_NOTA]],BASE_NOTAS[],7,FALSE)</f>
        <v>47.682119205298044</v>
      </c>
      <c r="AI2057" s="31">
        <f ca="1">IF(GERAL[[#This Row],[Nota 2025]]="",0,GERAL[[#This Row],[Nota 2026]]-GERAL[[#This Row],[Nota 2025]])</f>
        <v>-18.984547461368614</v>
      </c>
    </row>
    <row r="2058" spans="1:35" ht="17" x14ac:dyDescent="0.35">
      <c r="A2058" s="2" t="s">
        <v>160</v>
      </c>
      <c r="B2058" s="2" t="s">
        <v>187</v>
      </c>
      <c r="C2058" s="2" t="s">
        <v>218</v>
      </c>
      <c r="D2058" s="15" t="s">
        <v>75</v>
      </c>
      <c r="E2058" s="2" t="s">
        <v>144</v>
      </c>
      <c r="F2058" s="2" t="str">
        <f>VLOOKUP(GERAL[[#This Row],[CÓD]],SEALL,6,FALSE)</f>
        <v>S</v>
      </c>
      <c r="G205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5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5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58" s="2" t="str">
        <f>VLOOKUP(GERAL[[#This Row],[CÓD]],SEALL,4,FALSE)</f>
        <v>01, 08, 10</v>
      </c>
      <c r="K2058" s="2" t="str">
        <f>IF(ISERR(FIND("01",GERAL[[#This Row],[ODS]])),"NÃO","SIM")</f>
        <v>SIM</v>
      </c>
      <c r="L2058" s="2" t="str">
        <f>IF(ISERR(FIND("02",GERAL[[#This Row],[ODS]])),"NÃO","SIM")</f>
        <v>NÃO</v>
      </c>
      <c r="M2058" s="2" t="str">
        <f>IF(ISERR(FIND("03",GERAL[[#This Row],[ODS]])),"NÃO","SIM")</f>
        <v>NÃO</v>
      </c>
      <c r="N2058" s="2" t="str">
        <f>IF(ISERR(FIND("04",GERAL[[#This Row],[ODS]])),"NÃO","SIM")</f>
        <v>NÃO</v>
      </c>
      <c r="O2058" s="2" t="str">
        <f>IF(ISERR(FIND("05",GERAL[[#This Row],[ODS]])),"NÃO","SIM")</f>
        <v>NÃO</v>
      </c>
      <c r="P2058" s="2" t="str">
        <f>IF(ISERR(FIND("06",GERAL[[#This Row],[ODS]])),"NÃO","SIM")</f>
        <v>NÃO</v>
      </c>
      <c r="Q2058" s="2" t="str">
        <f>IF(ISERR(FIND("07",GERAL[[#This Row],[ODS]])),"NÃO","SIM")</f>
        <v>NÃO</v>
      </c>
      <c r="R2058" s="2" t="str">
        <f>IF(ISERR(FIND("08",GERAL[[#This Row],[ODS]])),"NÃO","SIM")</f>
        <v>SIM</v>
      </c>
      <c r="S2058" s="2" t="str">
        <f>IF(ISERR(FIND("09",GERAL[[#This Row],[ODS]])),"NÃO","SIM")</f>
        <v>NÃO</v>
      </c>
      <c r="T2058" s="2" t="str">
        <f>IF(ISERR(FIND("10",GERAL[[#This Row],[ODS]])),"NÃO","SIM")</f>
        <v>SIM</v>
      </c>
      <c r="U2058" s="2" t="str">
        <f>IF(ISERR(FIND("11",GERAL[[#This Row],[ODS]])),"NÃO","SIM")</f>
        <v>NÃO</v>
      </c>
      <c r="V2058" s="2" t="str">
        <f>IF(ISERR(FIND("12",GERAL[[#This Row],[ODS]])),"NÃO","SIM")</f>
        <v>NÃO</v>
      </c>
      <c r="W2058" s="2" t="str">
        <f>IF(ISERR(FIND("13",GERAL[[#This Row],[ODS]])),"NÃO","SIM")</f>
        <v>NÃO</v>
      </c>
      <c r="X2058" s="2" t="str">
        <f>IF(ISERR(FIND("14",GERAL[[#This Row],[ODS]])),"NÃO","SIM")</f>
        <v>NÃO</v>
      </c>
      <c r="Y2058" s="2" t="str">
        <f>IF(ISERR(FIND("15",GERAL[[#This Row],[ODS]])),"NÃO","SIM")</f>
        <v>NÃO</v>
      </c>
      <c r="Z2058" s="2" t="str">
        <f>IF(ISERR(FIND("16",GERAL[[#This Row],[ODS]])),"NÃO","SIM")</f>
        <v>NÃO</v>
      </c>
      <c r="AA2058" s="2" t="str">
        <f>IF(ISERR(FIND("17",GERAL[[#This Row],[ODS]])),"NÃO","SIM")</f>
        <v>NÃO</v>
      </c>
      <c r="AB2058" s="1">
        <v>12.925170068027228</v>
      </c>
      <c r="AC2058" s="1">
        <v>36.024844720496915</v>
      </c>
      <c r="AD2058" s="1">
        <v>57.142857142857153</v>
      </c>
      <c r="AE2058" s="1">
        <v>45.3125</v>
      </c>
      <c r="AF2058" s="1">
        <v>34.959349593495944</v>
      </c>
      <c r="AG2058" s="1" t="str">
        <f>GERAL[[#This Row],[SIGLA]]&amp;GERAL[[#This Row],[CÓD]]</f>
        <v>BASS_DS</v>
      </c>
      <c r="AH2058" s="1">
        <f ca="1">VLOOKUP(GERAL[[#This Row],[REF_NOTA]],BASE_NOTAS[],7,FALSE)</f>
        <v>50.993377483443744</v>
      </c>
      <c r="AI2058" s="31">
        <f ca="1">IF(GERAL[[#This Row],[Nota 2025]]="",0,GERAL[[#This Row],[Nota 2026]]-GERAL[[#This Row],[Nota 2025]])</f>
        <v>16.034027889947801</v>
      </c>
    </row>
    <row r="2059" spans="1:35" ht="17" x14ac:dyDescent="0.35">
      <c r="A2059" s="2" t="s">
        <v>161</v>
      </c>
      <c r="B2059" s="2" t="s">
        <v>188</v>
      </c>
      <c r="C2059" s="2" t="s">
        <v>218</v>
      </c>
      <c r="D2059" s="15" t="s">
        <v>75</v>
      </c>
      <c r="E2059" s="2" t="s">
        <v>144</v>
      </c>
      <c r="F2059" s="2" t="str">
        <f>VLOOKUP(GERAL[[#This Row],[CÓD]],SEALL,6,FALSE)</f>
        <v>S</v>
      </c>
      <c r="G205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5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5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59" s="2" t="str">
        <f>VLOOKUP(GERAL[[#This Row],[CÓD]],SEALL,4,FALSE)</f>
        <v>01, 08, 10</v>
      </c>
      <c r="K2059" s="2" t="str">
        <f>IF(ISERR(FIND("01",GERAL[[#This Row],[ODS]])),"NÃO","SIM")</f>
        <v>SIM</v>
      </c>
      <c r="L2059" s="2" t="str">
        <f>IF(ISERR(FIND("02",GERAL[[#This Row],[ODS]])),"NÃO","SIM")</f>
        <v>NÃO</v>
      </c>
      <c r="M2059" s="2" t="str">
        <f>IF(ISERR(FIND("03",GERAL[[#This Row],[ODS]])),"NÃO","SIM")</f>
        <v>NÃO</v>
      </c>
      <c r="N2059" s="2" t="str">
        <f>IF(ISERR(FIND("04",GERAL[[#This Row],[ODS]])),"NÃO","SIM")</f>
        <v>NÃO</v>
      </c>
      <c r="O2059" s="2" t="str">
        <f>IF(ISERR(FIND("05",GERAL[[#This Row],[ODS]])),"NÃO","SIM")</f>
        <v>NÃO</v>
      </c>
      <c r="P2059" s="2" t="str">
        <f>IF(ISERR(FIND("06",GERAL[[#This Row],[ODS]])),"NÃO","SIM")</f>
        <v>NÃO</v>
      </c>
      <c r="Q2059" s="2" t="str">
        <f>IF(ISERR(FIND("07",GERAL[[#This Row],[ODS]])),"NÃO","SIM")</f>
        <v>NÃO</v>
      </c>
      <c r="R2059" s="2" t="str">
        <f>IF(ISERR(FIND("08",GERAL[[#This Row],[ODS]])),"NÃO","SIM")</f>
        <v>SIM</v>
      </c>
      <c r="S2059" s="2" t="str">
        <f>IF(ISERR(FIND("09",GERAL[[#This Row],[ODS]])),"NÃO","SIM")</f>
        <v>NÃO</v>
      </c>
      <c r="T2059" s="2" t="str">
        <f>IF(ISERR(FIND("10",GERAL[[#This Row],[ODS]])),"NÃO","SIM")</f>
        <v>SIM</v>
      </c>
      <c r="U2059" s="2" t="str">
        <f>IF(ISERR(FIND("11",GERAL[[#This Row],[ODS]])),"NÃO","SIM")</f>
        <v>NÃO</v>
      </c>
      <c r="V2059" s="2" t="str">
        <f>IF(ISERR(FIND("12",GERAL[[#This Row],[ODS]])),"NÃO","SIM")</f>
        <v>NÃO</v>
      </c>
      <c r="W2059" s="2" t="str">
        <f>IF(ISERR(FIND("13",GERAL[[#This Row],[ODS]])),"NÃO","SIM")</f>
        <v>NÃO</v>
      </c>
      <c r="X2059" s="2" t="str">
        <f>IF(ISERR(FIND("14",GERAL[[#This Row],[ODS]])),"NÃO","SIM")</f>
        <v>NÃO</v>
      </c>
      <c r="Y2059" s="2" t="str">
        <f>IF(ISERR(FIND("15",GERAL[[#This Row],[ODS]])),"NÃO","SIM")</f>
        <v>NÃO</v>
      </c>
      <c r="Z2059" s="2" t="str">
        <f>IF(ISERR(FIND("16",GERAL[[#This Row],[ODS]])),"NÃO","SIM")</f>
        <v>NÃO</v>
      </c>
      <c r="AA2059" s="2" t="str">
        <f>IF(ISERR(FIND("17",GERAL[[#This Row],[ODS]])),"NÃO","SIM")</f>
        <v>NÃO</v>
      </c>
      <c r="AB2059" s="1">
        <v>3.4013605442176953</v>
      </c>
      <c r="AC2059" s="1">
        <v>19.875776397515537</v>
      </c>
      <c r="AD2059" s="1">
        <v>43.406593406593394</v>
      </c>
      <c r="AE2059" s="1">
        <v>39.583333333333329</v>
      </c>
      <c r="AF2059" s="1">
        <v>32.520325203252042</v>
      </c>
      <c r="AG2059" s="1" t="str">
        <f>GERAL[[#This Row],[SIGLA]]&amp;GERAL[[#This Row],[CÓD]]</f>
        <v>CESS_DS</v>
      </c>
      <c r="AH2059" s="1">
        <f ca="1">VLOOKUP(GERAL[[#This Row],[REF_NOTA]],BASE_NOTAS[],7,FALSE)</f>
        <v>33.112582781456979</v>
      </c>
      <c r="AI2059" s="31">
        <f ca="1">IF(GERAL[[#This Row],[Nota 2025]]="",0,GERAL[[#This Row],[Nota 2026]]-GERAL[[#This Row],[Nota 2025]])</f>
        <v>0.59225757820493641</v>
      </c>
    </row>
    <row r="2060" spans="1:35" ht="17" x14ac:dyDescent="0.35">
      <c r="A2060" s="2" t="s">
        <v>162</v>
      </c>
      <c r="B2060" s="2" t="s">
        <v>189</v>
      </c>
      <c r="C2060" s="2" t="s">
        <v>218</v>
      </c>
      <c r="D2060" s="15" t="s">
        <v>75</v>
      </c>
      <c r="E2060" s="2" t="s">
        <v>144</v>
      </c>
      <c r="F2060" s="2" t="str">
        <f>VLOOKUP(GERAL[[#This Row],[CÓD]],SEALL,6,FALSE)</f>
        <v>S</v>
      </c>
      <c r="G206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6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6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60" s="2" t="str">
        <f>VLOOKUP(GERAL[[#This Row],[CÓD]],SEALL,4,FALSE)</f>
        <v>01, 08, 10</v>
      </c>
      <c r="K2060" s="2" t="str">
        <f>IF(ISERR(FIND("01",GERAL[[#This Row],[ODS]])),"NÃO","SIM")</f>
        <v>SIM</v>
      </c>
      <c r="L2060" s="2" t="str">
        <f>IF(ISERR(FIND("02",GERAL[[#This Row],[ODS]])),"NÃO","SIM")</f>
        <v>NÃO</v>
      </c>
      <c r="M2060" s="2" t="str">
        <f>IF(ISERR(FIND("03",GERAL[[#This Row],[ODS]])),"NÃO","SIM")</f>
        <v>NÃO</v>
      </c>
      <c r="N2060" s="2" t="str">
        <f>IF(ISERR(FIND("04",GERAL[[#This Row],[ODS]])),"NÃO","SIM")</f>
        <v>NÃO</v>
      </c>
      <c r="O2060" s="2" t="str">
        <f>IF(ISERR(FIND("05",GERAL[[#This Row],[ODS]])),"NÃO","SIM")</f>
        <v>NÃO</v>
      </c>
      <c r="P2060" s="2" t="str">
        <f>IF(ISERR(FIND("06",GERAL[[#This Row],[ODS]])),"NÃO","SIM")</f>
        <v>NÃO</v>
      </c>
      <c r="Q2060" s="2" t="str">
        <f>IF(ISERR(FIND("07",GERAL[[#This Row],[ODS]])),"NÃO","SIM")</f>
        <v>NÃO</v>
      </c>
      <c r="R2060" s="2" t="str">
        <f>IF(ISERR(FIND("08",GERAL[[#This Row],[ODS]])),"NÃO","SIM")</f>
        <v>SIM</v>
      </c>
      <c r="S2060" s="2" t="str">
        <f>IF(ISERR(FIND("09",GERAL[[#This Row],[ODS]])),"NÃO","SIM")</f>
        <v>NÃO</v>
      </c>
      <c r="T2060" s="2" t="str">
        <f>IF(ISERR(FIND("10",GERAL[[#This Row],[ODS]])),"NÃO","SIM")</f>
        <v>SIM</v>
      </c>
      <c r="U2060" s="2" t="str">
        <f>IF(ISERR(FIND("11",GERAL[[#This Row],[ODS]])),"NÃO","SIM")</f>
        <v>NÃO</v>
      </c>
      <c r="V2060" s="2" t="str">
        <f>IF(ISERR(FIND("12",GERAL[[#This Row],[ODS]])),"NÃO","SIM")</f>
        <v>NÃO</v>
      </c>
      <c r="W2060" s="2" t="str">
        <f>IF(ISERR(FIND("13",GERAL[[#This Row],[ODS]])),"NÃO","SIM")</f>
        <v>NÃO</v>
      </c>
      <c r="X2060" s="2" t="str">
        <f>IF(ISERR(FIND("14",GERAL[[#This Row],[ODS]])),"NÃO","SIM")</f>
        <v>NÃO</v>
      </c>
      <c r="Y2060" s="2" t="str">
        <f>IF(ISERR(FIND("15",GERAL[[#This Row],[ODS]])),"NÃO","SIM")</f>
        <v>NÃO</v>
      </c>
      <c r="Z2060" s="2" t="str">
        <f>IF(ISERR(FIND("16",GERAL[[#This Row],[ODS]])),"NÃO","SIM")</f>
        <v>NÃO</v>
      </c>
      <c r="AA2060" s="2" t="str">
        <f>IF(ISERR(FIND("17",GERAL[[#This Row],[ODS]])),"NÃO","SIM")</f>
        <v>NÃO</v>
      </c>
      <c r="AB2060" s="1">
        <v>0.68027210884353906</v>
      </c>
      <c r="AC2060" s="1">
        <v>4.3478260869565304</v>
      </c>
      <c r="AD2060" s="1">
        <v>24.175824175824147</v>
      </c>
      <c r="AE2060" s="1">
        <v>24.479166666666643</v>
      </c>
      <c r="AF2060" s="1">
        <v>0</v>
      </c>
      <c r="AG2060" s="1" t="str">
        <f>GERAL[[#This Row],[SIGLA]]&amp;GERAL[[#This Row],[CÓD]]</f>
        <v>DFSS_DS</v>
      </c>
      <c r="AH2060" s="1">
        <f ca="1">VLOOKUP(GERAL[[#This Row],[REF_NOTA]],BASE_NOTAS[],7,FALSE)</f>
        <v>0</v>
      </c>
      <c r="AI2060" s="31">
        <f ca="1">IF(GERAL[[#This Row],[Nota 2025]]="",0,GERAL[[#This Row],[Nota 2026]]-GERAL[[#This Row],[Nota 2025]])</f>
        <v>0</v>
      </c>
    </row>
    <row r="2061" spans="1:35" ht="17" x14ac:dyDescent="0.35">
      <c r="A2061" s="2" t="s">
        <v>163</v>
      </c>
      <c r="B2061" s="2" t="s">
        <v>183</v>
      </c>
      <c r="C2061" s="2" t="s">
        <v>218</v>
      </c>
      <c r="D2061" s="15" t="s">
        <v>75</v>
      </c>
      <c r="E2061" s="2" t="s">
        <v>144</v>
      </c>
      <c r="F2061" s="2" t="str">
        <f>VLOOKUP(GERAL[[#This Row],[CÓD]],SEALL,6,FALSE)</f>
        <v>S</v>
      </c>
      <c r="G206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6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6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61" s="2" t="str">
        <f>VLOOKUP(GERAL[[#This Row],[CÓD]],SEALL,4,FALSE)</f>
        <v>01, 08, 10</v>
      </c>
      <c r="K2061" s="2" t="str">
        <f>IF(ISERR(FIND("01",GERAL[[#This Row],[ODS]])),"NÃO","SIM")</f>
        <v>SIM</v>
      </c>
      <c r="L2061" s="2" t="str">
        <f>IF(ISERR(FIND("02",GERAL[[#This Row],[ODS]])),"NÃO","SIM")</f>
        <v>NÃO</v>
      </c>
      <c r="M2061" s="2" t="str">
        <f>IF(ISERR(FIND("03",GERAL[[#This Row],[ODS]])),"NÃO","SIM")</f>
        <v>NÃO</v>
      </c>
      <c r="N2061" s="2" t="str">
        <f>IF(ISERR(FIND("04",GERAL[[#This Row],[ODS]])),"NÃO","SIM")</f>
        <v>NÃO</v>
      </c>
      <c r="O2061" s="2" t="str">
        <f>IF(ISERR(FIND("05",GERAL[[#This Row],[ODS]])),"NÃO","SIM")</f>
        <v>NÃO</v>
      </c>
      <c r="P2061" s="2" t="str">
        <f>IF(ISERR(FIND("06",GERAL[[#This Row],[ODS]])),"NÃO","SIM")</f>
        <v>NÃO</v>
      </c>
      <c r="Q2061" s="2" t="str">
        <f>IF(ISERR(FIND("07",GERAL[[#This Row],[ODS]])),"NÃO","SIM")</f>
        <v>NÃO</v>
      </c>
      <c r="R2061" s="2" t="str">
        <f>IF(ISERR(FIND("08",GERAL[[#This Row],[ODS]])),"NÃO","SIM")</f>
        <v>SIM</v>
      </c>
      <c r="S2061" s="2" t="str">
        <f>IF(ISERR(FIND("09",GERAL[[#This Row],[ODS]])),"NÃO","SIM")</f>
        <v>NÃO</v>
      </c>
      <c r="T2061" s="2" t="str">
        <f>IF(ISERR(FIND("10",GERAL[[#This Row],[ODS]])),"NÃO","SIM")</f>
        <v>SIM</v>
      </c>
      <c r="U2061" s="2" t="str">
        <f>IF(ISERR(FIND("11",GERAL[[#This Row],[ODS]])),"NÃO","SIM")</f>
        <v>NÃO</v>
      </c>
      <c r="V2061" s="2" t="str">
        <f>IF(ISERR(FIND("12",GERAL[[#This Row],[ODS]])),"NÃO","SIM")</f>
        <v>NÃO</v>
      </c>
      <c r="W2061" s="2" t="str">
        <f>IF(ISERR(FIND("13",GERAL[[#This Row],[ODS]])),"NÃO","SIM")</f>
        <v>NÃO</v>
      </c>
      <c r="X2061" s="2" t="str">
        <f>IF(ISERR(FIND("14",GERAL[[#This Row],[ODS]])),"NÃO","SIM")</f>
        <v>NÃO</v>
      </c>
      <c r="Y2061" s="2" t="str">
        <f>IF(ISERR(FIND("15",GERAL[[#This Row],[ODS]])),"NÃO","SIM")</f>
        <v>NÃO</v>
      </c>
      <c r="Z2061" s="2" t="str">
        <f>IF(ISERR(FIND("16",GERAL[[#This Row],[ODS]])),"NÃO","SIM")</f>
        <v>NÃO</v>
      </c>
      <c r="AA2061" s="2" t="str">
        <f>IF(ISERR(FIND("17",GERAL[[#This Row],[ODS]])),"NÃO","SIM")</f>
        <v>NÃO</v>
      </c>
      <c r="AB2061" s="1">
        <v>41.496598639455819</v>
      </c>
      <c r="AC2061" s="1">
        <v>65.217391304347842</v>
      </c>
      <c r="AD2061" s="1">
        <v>60.439560439560452</v>
      </c>
      <c r="AE2061" s="1">
        <v>65.624999999999986</v>
      </c>
      <c r="AF2061" s="1">
        <v>54.471544715447138</v>
      </c>
      <c r="AG2061" s="1" t="str">
        <f>GERAL[[#This Row],[SIGLA]]&amp;GERAL[[#This Row],[CÓD]]</f>
        <v>ESSS_DS</v>
      </c>
      <c r="AH2061" s="1">
        <f ca="1">VLOOKUP(GERAL[[#This Row],[REF_NOTA]],BASE_NOTAS[],7,FALSE)</f>
        <v>68.211920529801347</v>
      </c>
      <c r="AI2061" s="31">
        <f ca="1">IF(GERAL[[#This Row],[Nota 2025]]="",0,GERAL[[#This Row],[Nota 2026]]-GERAL[[#This Row],[Nota 2025]])</f>
        <v>13.740375814354209</v>
      </c>
    </row>
    <row r="2062" spans="1:35" ht="17" x14ac:dyDescent="0.35">
      <c r="A2062" s="2" t="s">
        <v>164</v>
      </c>
      <c r="B2062" s="2" t="s">
        <v>190</v>
      </c>
      <c r="C2062" s="2" t="s">
        <v>218</v>
      </c>
      <c r="D2062" s="15" t="s">
        <v>75</v>
      </c>
      <c r="E2062" s="2" t="s">
        <v>144</v>
      </c>
      <c r="F2062" s="2" t="str">
        <f>VLOOKUP(GERAL[[#This Row],[CÓD]],SEALL,6,FALSE)</f>
        <v>S</v>
      </c>
      <c r="G206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6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6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62" s="2" t="str">
        <f>VLOOKUP(GERAL[[#This Row],[CÓD]],SEALL,4,FALSE)</f>
        <v>01, 08, 10</v>
      </c>
      <c r="K2062" s="2" t="str">
        <f>IF(ISERR(FIND("01",GERAL[[#This Row],[ODS]])),"NÃO","SIM")</f>
        <v>SIM</v>
      </c>
      <c r="L2062" s="2" t="str">
        <f>IF(ISERR(FIND("02",GERAL[[#This Row],[ODS]])),"NÃO","SIM")</f>
        <v>NÃO</v>
      </c>
      <c r="M2062" s="2" t="str">
        <f>IF(ISERR(FIND("03",GERAL[[#This Row],[ODS]])),"NÃO","SIM")</f>
        <v>NÃO</v>
      </c>
      <c r="N2062" s="2" t="str">
        <f>IF(ISERR(FIND("04",GERAL[[#This Row],[ODS]])),"NÃO","SIM")</f>
        <v>NÃO</v>
      </c>
      <c r="O2062" s="2" t="str">
        <f>IF(ISERR(FIND("05",GERAL[[#This Row],[ODS]])),"NÃO","SIM")</f>
        <v>NÃO</v>
      </c>
      <c r="P2062" s="2" t="str">
        <f>IF(ISERR(FIND("06",GERAL[[#This Row],[ODS]])),"NÃO","SIM")</f>
        <v>NÃO</v>
      </c>
      <c r="Q2062" s="2" t="str">
        <f>IF(ISERR(FIND("07",GERAL[[#This Row],[ODS]])),"NÃO","SIM")</f>
        <v>NÃO</v>
      </c>
      <c r="R2062" s="2" t="str">
        <f>IF(ISERR(FIND("08",GERAL[[#This Row],[ODS]])),"NÃO","SIM")</f>
        <v>SIM</v>
      </c>
      <c r="S2062" s="2" t="str">
        <f>IF(ISERR(FIND("09",GERAL[[#This Row],[ODS]])),"NÃO","SIM")</f>
        <v>NÃO</v>
      </c>
      <c r="T2062" s="2" t="str">
        <f>IF(ISERR(FIND("10",GERAL[[#This Row],[ODS]])),"NÃO","SIM")</f>
        <v>SIM</v>
      </c>
      <c r="U2062" s="2" t="str">
        <f>IF(ISERR(FIND("11",GERAL[[#This Row],[ODS]])),"NÃO","SIM")</f>
        <v>NÃO</v>
      </c>
      <c r="V2062" s="2" t="str">
        <f>IF(ISERR(FIND("12",GERAL[[#This Row],[ODS]])),"NÃO","SIM")</f>
        <v>NÃO</v>
      </c>
      <c r="W2062" s="2" t="str">
        <f>IF(ISERR(FIND("13",GERAL[[#This Row],[ODS]])),"NÃO","SIM")</f>
        <v>NÃO</v>
      </c>
      <c r="X2062" s="2" t="str">
        <f>IF(ISERR(FIND("14",GERAL[[#This Row],[ODS]])),"NÃO","SIM")</f>
        <v>NÃO</v>
      </c>
      <c r="Y2062" s="2" t="str">
        <f>IF(ISERR(FIND("15",GERAL[[#This Row],[ODS]])),"NÃO","SIM")</f>
        <v>NÃO</v>
      </c>
      <c r="Z2062" s="2" t="str">
        <f>IF(ISERR(FIND("16",GERAL[[#This Row],[ODS]])),"NÃO","SIM")</f>
        <v>NÃO</v>
      </c>
      <c r="AA2062" s="2" t="str">
        <f>IF(ISERR(FIND("17",GERAL[[#This Row],[ODS]])),"NÃO","SIM")</f>
        <v>NÃO</v>
      </c>
      <c r="AB2062" s="1">
        <v>83.673469387755119</v>
      </c>
      <c r="AC2062" s="1">
        <v>80.745341614906863</v>
      </c>
      <c r="AD2062" s="1">
        <v>80.219780219780233</v>
      </c>
      <c r="AE2062" s="1">
        <v>69.270833333333329</v>
      </c>
      <c r="AF2062" s="1">
        <v>77.235772357723562</v>
      </c>
      <c r="AG2062" s="1" t="str">
        <f>GERAL[[#This Row],[SIGLA]]&amp;GERAL[[#This Row],[CÓD]]</f>
        <v>GOSS_DS</v>
      </c>
      <c r="AH2062" s="1">
        <f ca="1">VLOOKUP(GERAL[[#This Row],[REF_NOTA]],BASE_NOTAS[],7,FALSE)</f>
        <v>66.887417218543064</v>
      </c>
      <c r="AI2062" s="31">
        <f ca="1">IF(GERAL[[#This Row],[Nota 2025]]="",0,GERAL[[#This Row],[Nota 2026]]-GERAL[[#This Row],[Nota 2025]])</f>
        <v>-10.348355139180498</v>
      </c>
    </row>
    <row r="2063" spans="1:35" ht="17" x14ac:dyDescent="0.35">
      <c r="A2063" s="2" t="s">
        <v>165</v>
      </c>
      <c r="B2063" s="2" t="s">
        <v>191</v>
      </c>
      <c r="C2063" s="2" t="s">
        <v>218</v>
      </c>
      <c r="D2063" s="15" t="s">
        <v>75</v>
      </c>
      <c r="E2063" s="2" t="s">
        <v>144</v>
      </c>
      <c r="F2063" s="2" t="str">
        <f>VLOOKUP(GERAL[[#This Row],[CÓD]],SEALL,6,FALSE)</f>
        <v>S</v>
      </c>
      <c r="G206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6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6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63" s="2" t="str">
        <f>VLOOKUP(GERAL[[#This Row],[CÓD]],SEALL,4,FALSE)</f>
        <v>01, 08, 10</v>
      </c>
      <c r="K2063" s="2" t="str">
        <f>IF(ISERR(FIND("01",GERAL[[#This Row],[ODS]])),"NÃO","SIM")</f>
        <v>SIM</v>
      </c>
      <c r="L2063" s="2" t="str">
        <f>IF(ISERR(FIND("02",GERAL[[#This Row],[ODS]])),"NÃO","SIM")</f>
        <v>NÃO</v>
      </c>
      <c r="M2063" s="2" t="str">
        <f>IF(ISERR(FIND("03",GERAL[[#This Row],[ODS]])),"NÃO","SIM")</f>
        <v>NÃO</v>
      </c>
      <c r="N2063" s="2" t="str">
        <f>IF(ISERR(FIND("04",GERAL[[#This Row],[ODS]])),"NÃO","SIM")</f>
        <v>NÃO</v>
      </c>
      <c r="O2063" s="2" t="str">
        <f>IF(ISERR(FIND("05",GERAL[[#This Row],[ODS]])),"NÃO","SIM")</f>
        <v>NÃO</v>
      </c>
      <c r="P2063" s="2" t="str">
        <f>IF(ISERR(FIND("06",GERAL[[#This Row],[ODS]])),"NÃO","SIM")</f>
        <v>NÃO</v>
      </c>
      <c r="Q2063" s="2" t="str">
        <f>IF(ISERR(FIND("07",GERAL[[#This Row],[ODS]])),"NÃO","SIM")</f>
        <v>NÃO</v>
      </c>
      <c r="R2063" s="2" t="str">
        <f>IF(ISERR(FIND("08",GERAL[[#This Row],[ODS]])),"NÃO","SIM")</f>
        <v>SIM</v>
      </c>
      <c r="S2063" s="2" t="str">
        <f>IF(ISERR(FIND("09",GERAL[[#This Row],[ODS]])),"NÃO","SIM")</f>
        <v>NÃO</v>
      </c>
      <c r="T2063" s="2" t="str">
        <f>IF(ISERR(FIND("10",GERAL[[#This Row],[ODS]])),"NÃO","SIM")</f>
        <v>SIM</v>
      </c>
      <c r="U2063" s="2" t="str">
        <f>IF(ISERR(FIND("11",GERAL[[#This Row],[ODS]])),"NÃO","SIM")</f>
        <v>NÃO</v>
      </c>
      <c r="V2063" s="2" t="str">
        <f>IF(ISERR(FIND("12",GERAL[[#This Row],[ODS]])),"NÃO","SIM")</f>
        <v>NÃO</v>
      </c>
      <c r="W2063" s="2" t="str">
        <f>IF(ISERR(FIND("13",GERAL[[#This Row],[ODS]])),"NÃO","SIM")</f>
        <v>NÃO</v>
      </c>
      <c r="X2063" s="2" t="str">
        <f>IF(ISERR(FIND("14",GERAL[[#This Row],[ODS]])),"NÃO","SIM")</f>
        <v>NÃO</v>
      </c>
      <c r="Y2063" s="2" t="str">
        <f>IF(ISERR(FIND("15",GERAL[[#This Row],[ODS]])),"NÃO","SIM")</f>
        <v>NÃO</v>
      </c>
      <c r="Z2063" s="2" t="str">
        <f>IF(ISERR(FIND("16",GERAL[[#This Row],[ODS]])),"NÃO","SIM")</f>
        <v>NÃO</v>
      </c>
      <c r="AA2063" s="2" t="str">
        <f>IF(ISERR(FIND("17",GERAL[[#This Row],[ODS]])),"NÃO","SIM")</f>
        <v>NÃO</v>
      </c>
      <c r="AB2063" s="1">
        <v>37.414965986394591</v>
      </c>
      <c r="AC2063" s="1">
        <v>45.962732919254691</v>
      </c>
      <c r="AD2063" s="1">
        <v>50</v>
      </c>
      <c r="AE2063" s="1">
        <v>46.875</v>
      </c>
      <c r="AF2063" s="1">
        <v>29.268292682926841</v>
      </c>
      <c r="AG2063" s="1" t="str">
        <f>GERAL[[#This Row],[SIGLA]]&amp;GERAL[[#This Row],[CÓD]]</f>
        <v>MASS_DS</v>
      </c>
      <c r="AH2063" s="1">
        <f ca="1">VLOOKUP(GERAL[[#This Row],[REF_NOTA]],BASE_NOTAS[],7,FALSE)</f>
        <v>28.476821192053009</v>
      </c>
      <c r="AI2063" s="31">
        <f ca="1">IF(GERAL[[#This Row],[Nota 2025]]="",0,GERAL[[#This Row],[Nota 2026]]-GERAL[[#This Row],[Nota 2025]])</f>
        <v>-0.79147149087383184</v>
      </c>
    </row>
    <row r="2064" spans="1:35" ht="17" x14ac:dyDescent="0.35">
      <c r="A2064" s="2" t="s">
        <v>168</v>
      </c>
      <c r="B2064" s="2" t="s">
        <v>195</v>
      </c>
      <c r="C2064" s="2" t="s">
        <v>218</v>
      </c>
      <c r="D2064" s="15" t="s">
        <v>75</v>
      </c>
      <c r="E2064" s="2" t="s">
        <v>144</v>
      </c>
      <c r="F2064" s="2" t="str">
        <f>VLOOKUP(GERAL[[#This Row],[CÓD]],SEALL,6,FALSE)</f>
        <v>S</v>
      </c>
      <c r="G206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6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6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64" s="2" t="str">
        <f>VLOOKUP(GERAL[[#This Row],[CÓD]],SEALL,4,FALSE)</f>
        <v>01, 08, 10</v>
      </c>
      <c r="K2064" s="2" t="str">
        <f>IF(ISERR(FIND("01",GERAL[[#This Row],[ODS]])),"NÃO","SIM")</f>
        <v>SIM</v>
      </c>
      <c r="L2064" s="2" t="str">
        <f>IF(ISERR(FIND("02",GERAL[[#This Row],[ODS]])),"NÃO","SIM")</f>
        <v>NÃO</v>
      </c>
      <c r="M2064" s="2" t="str">
        <f>IF(ISERR(FIND("03",GERAL[[#This Row],[ODS]])),"NÃO","SIM")</f>
        <v>NÃO</v>
      </c>
      <c r="N2064" s="2" t="str">
        <f>IF(ISERR(FIND("04",GERAL[[#This Row],[ODS]])),"NÃO","SIM")</f>
        <v>NÃO</v>
      </c>
      <c r="O2064" s="2" t="str">
        <f>IF(ISERR(FIND("05",GERAL[[#This Row],[ODS]])),"NÃO","SIM")</f>
        <v>NÃO</v>
      </c>
      <c r="P2064" s="2" t="str">
        <f>IF(ISERR(FIND("06",GERAL[[#This Row],[ODS]])),"NÃO","SIM")</f>
        <v>NÃO</v>
      </c>
      <c r="Q2064" s="2" t="str">
        <f>IF(ISERR(FIND("07",GERAL[[#This Row],[ODS]])),"NÃO","SIM")</f>
        <v>NÃO</v>
      </c>
      <c r="R2064" s="2" t="str">
        <f>IF(ISERR(FIND("08",GERAL[[#This Row],[ODS]])),"NÃO","SIM")</f>
        <v>SIM</v>
      </c>
      <c r="S2064" s="2" t="str">
        <f>IF(ISERR(FIND("09",GERAL[[#This Row],[ODS]])),"NÃO","SIM")</f>
        <v>NÃO</v>
      </c>
      <c r="T2064" s="2" t="str">
        <f>IF(ISERR(FIND("10",GERAL[[#This Row],[ODS]])),"NÃO","SIM")</f>
        <v>SIM</v>
      </c>
      <c r="U2064" s="2" t="str">
        <f>IF(ISERR(FIND("11",GERAL[[#This Row],[ODS]])),"NÃO","SIM")</f>
        <v>NÃO</v>
      </c>
      <c r="V2064" s="2" t="str">
        <f>IF(ISERR(FIND("12",GERAL[[#This Row],[ODS]])),"NÃO","SIM")</f>
        <v>NÃO</v>
      </c>
      <c r="W2064" s="2" t="str">
        <f>IF(ISERR(FIND("13",GERAL[[#This Row],[ODS]])),"NÃO","SIM")</f>
        <v>NÃO</v>
      </c>
      <c r="X2064" s="2" t="str">
        <f>IF(ISERR(FIND("14",GERAL[[#This Row],[ODS]])),"NÃO","SIM")</f>
        <v>NÃO</v>
      </c>
      <c r="Y2064" s="2" t="str">
        <f>IF(ISERR(FIND("15",GERAL[[#This Row],[ODS]])),"NÃO","SIM")</f>
        <v>NÃO</v>
      </c>
      <c r="Z2064" s="2" t="str">
        <f>IF(ISERR(FIND("16",GERAL[[#This Row],[ODS]])),"NÃO","SIM")</f>
        <v>NÃO</v>
      </c>
      <c r="AA2064" s="2" t="str">
        <f>IF(ISERR(FIND("17",GERAL[[#This Row],[ODS]])),"NÃO","SIM")</f>
        <v>NÃO</v>
      </c>
      <c r="AB2064" s="1">
        <v>84.353741496598673</v>
      </c>
      <c r="AC2064" s="1">
        <v>77.639751552795047</v>
      </c>
      <c r="AD2064" s="1">
        <v>88.461538461538481</v>
      </c>
      <c r="AE2064" s="1">
        <v>79.6875</v>
      </c>
      <c r="AF2064" s="1">
        <v>88.617886178861781</v>
      </c>
      <c r="AG2064" s="1" t="str">
        <f>GERAL[[#This Row],[SIGLA]]&amp;GERAL[[#This Row],[CÓD]]</f>
        <v>MTSS_DS</v>
      </c>
      <c r="AH2064" s="1">
        <f ca="1">VLOOKUP(GERAL[[#This Row],[REF_NOTA]],BASE_NOTAS[],7,FALSE)</f>
        <v>88.079470198675523</v>
      </c>
      <c r="AI2064" s="31">
        <f ca="1">IF(GERAL[[#This Row],[Nota 2025]]="",0,GERAL[[#This Row],[Nota 2026]]-GERAL[[#This Row],[Nota 2025]])</f>
        <v>-0.53841598018625803</v>
      </c>
    </row>
    <row r="2065" spans="1:35" ht="17" x14ac:dyDescent="0.35">
      <c r="A2065" s="2" t="s">
        <v>167</v>
      </c>
      <c r="B2065" s="2" t="s">
        <v>193</v>
      </c>
      <c r="C2065" s="2" t="s">
        <v>218</v>
      </c>
      <c r="D2065" s="15" t="s">
        <v>75</v>
      </c>
      <c r="E2065" s="2" t="s">
        <v>144</v>
      </c>
      <c r="F2065" s="2" t="str">
        <f>VLOOKUP(GERAL[[#This Row],[CÓD]],SEALL,6,FALSE)</f>
        <v>S</v>
      </c>
      <c r="G206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6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6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65" s="2" t="str">
        <f>VLOOKUP(GERAL[[#This Row],[CÓD]],SEALL,4,FALSE)</f>
        <v>01, 08, 10</v>
      </c>
      <c r="K2065" s="2" t="str">
        <f>IF(ISERR(FIND("01",GERAL[[#This Row],[ODS]])),"NÃO","SIM")</f>
        <v>SIM</v>
      </c>
      <c r="L2065" s="2" t="str">
        <f>IF(ISERR(FIND("02",GERAL[[#This Row],[ODS]])),"NÃO","SIM")</f>
        <v>NÃO</v>
      </c>
      <c r="M2065" s="2" t="str">
        <f>IF(ISERR(FIND("03",GERAL[[#This Row],[ODS]])),"NÃO","SIM")</f>
        <v>NÃO</v>
      </c>
      <c r="N2065" s="2" t="str">
        <f>IF(ISERR(FIND("04",GERAL[[#This Row],[ODS]])),"NÃO","SIM")</f>
        <v>NÃO</v>
      </c>
      <c r="O2065" s="2" t="str">
        <f>IF(ISERR(FIND("05",GERAL[[#This Row],[ODS]])),"NÃO","SIM")</f>
        <v>NÃO</v>
      </c>
      <c r="P2065" s="2" t="str">
        <f>IF(ISERR(FIND("06",GERAL[[#This Row],[ODS]])),"NÃO","SIM")</f>
        <v>NÃO</v>
      </c>
      <c r="Q2065" s="2" t="str">
        <f>IF(ISERR(FIND("07",GERAL[[#This Row],[ODS]])),"NÃO","SIM")</f>
        <v>NÃO</v>
      </c>
      <c r="R2065" s="2" t="str">
        <f>IF(ISERR(FIND("08",GERAL[[#This Row],[ODS]])),"NÃO","SIM")</f>
        <v>SIM</v>
      </c>
      <c r="S2065" s="2" t="str">
        <f>IF(ISERR(FIND("09",GERAL[[#This Row],[ODS]])),"NÃO","SIM")</f>
        <v>NÃO</v>
      </c>
      <c r="T2065" s="2" t="str">
        <f>IF(ISERR(FIND("10",GERAL[[#This Row],[ODS]])),"NÃO","SIM")</f>
        <v>SIM</v>
      </c>
      <c r="U2065" s="2" t="str">
        <f>IF(ISERR(FIND("11",GERAL[[#This Row],[ODS]])),"NÃO","SIM")</f>
        <v>NÃO</v>
      </c>
      <c r="V2065" s="2" t="str">
        <f>IF(ISERR(FIND("12",GERAL[[#This Row],[ODS]])),"NÃO","SIM")</f>
        <v>NÃO</v>
      </c>
      <c r="W2065" s="2" t="str">
        <f>IF(ISERR(FIND("13",GERAL[[#This Row],[ODS]])),"NÃO","SIM")</f>
        <v>NÃO</v>
      </c>
      <c r="X2065" s="2" t="str">
        <f>IF(ISERR(FIND("14",GERAL[[#This Row],[ODS]])),"NÃO","SIM")</f>
        <v>NÃO</v>
      </c>
      <c r="Y2065" s="2" t="str">
        <f>IF(ISERR(FIND("15",GERAL[[#This Row],[ODS]])),"NÃO","SIM")</f>
        <v>NÃO</v>
      </c>
      <c r="Z2065" s="2" t="str">
        <f>IF(ISERR(FIND("16",GERAL[[#This Row],[ODS]])),"NÃO","SIM")</f>
        <v>NÃO</v>
      </c>
      <c r="AA2065" s="2" t="str">
        <f>IF(ISERR(FIND("17",GERAL[[#This Row],[ODS]])),"NÃO","SIM")</f>
        <v>NÃO</v>
      </c>
      <c r="AB2065" s="1">
        <v>55.102040816326571</v>
      </c>
      <c r="AC2065" s="1">
        <v>61.490683229813676</v>
      </c>
      <c r="AD2065" s="1">
        <v>68.681318681318672</v>
      </c>
      <c r="AE2065" s="1">
        <v>68.75</v>
      </c>
      <c r="AF2065" s="1">
        <v>82.113821138211378</v>
      </c>
      <c r="AG2065" s="1" t="str">
        <f>GERAL[[#This Row],[SIGLA]]&amp;GERAL[[#This Row],[CÓD]]</f>
        <v>MSSS_DS</v>
      </c>
      <c r="AH2065" s="1">
        <f ca="1">VLOOKUP(GERAL[[#This Row],[REF_NOTA]],BASE_NOTAS[],7,FALSE)</f>
        <v>74.1721854304636</v>
      </c>
      <c r="AI2065" s="31">
        <f ca="1">IF(GERAL[[#This Row],[Nota 2025]]="",0,GERAL[[#This Row],[Nota 2026]]-GERAL[[#This Row],[Nota 2025]])</f>
        <v>-7.9416357077477784</v>
      </c>
    </row>
    <row r="2066" spans="1:35" ht="17" x14ac:dyDescent="0.35">
      <c r="A2066" s="2" t="s">
        <v>166</v>
      </c>
      <c r="B2066" s="2" t="s">
        <v>192</v>
      </c>
      <c r="C2066" s="2" t="s">
        <v>218</v>
      </c>
      <c r="D2066" s="15" t="s">
        <v>75</v>
      </c>
      <c r="E2066" s="2" t="s">
        <v>144</v>
      </c>
      <c r="F2066" s="2" t="str">
        <f>VLOOKUP(GERAL[[#This Row],[CÓD]],SEALL,6,FALSE)</f>
        <v>S</v>
      </c>
      <c r="G206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6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6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66" s="2" t="str">
        <f>VLOOKUP(GERAL[[#This Row],[CÓD]],SEALL,4,FALSE)</f>
        <v>01, 08, 10</v>
      </c>
      <c r="K2066" s="2" t="str">
        <f>IF(ISERR(FIND("01",GERAL[[#This Row],[ODS]])),"NÃO","SIM")</f>
        <v>SIM</v>
      </c>
      <c r="L2066" s="2" t="str">
        <f>IF(ISERR(FIND("02",GERAL[[#This Row],[ODS]])),"NÃO","SIM")</f>
        <v>NÃO</v>
      </c>
      <c r="M2066" s="2" t="str">
        <f>IF(ISERR(FIND("03",GERAL[[#This Row],[ODS]])),"NÃO","SIM")</f>
        <v>NÃO</v>
      </c>
      <c r="N2066" s="2" t="str">
        <f>IF(ISERR(FIND("04",GERAL[[#This Row],[ODS]])),"NÃO","SIM")</f>
        <v>NÃO</v>
      </c>
      <c r="O2066" s="2" t="str">
        <f>IF(ISERR(FIND("05",GERAL[[#This Row],[ODS]])),"NÃO","SIM")</f>
        <v>NÃO</v>
      </c>
      <c r="P2066" s="2" t="str">
        <f>IF(ISERR(FIND("06",GERAL[[#This Row],[ODS]])),"NÃO","SIM")</f>
        <v>NÃO</v>
      </c>
      <c r="Q2066" s="2" t="str">
        <f>IF(ISERR(FIND("07",GERAL[[#This Row],[ODS]])),"NÃO","SIM")</f>
        <v>NÃO</v>
      </c>
      <c r="R2066" s="2" t="str">
        <f>IF(ISERR(FIND("08",GERAL[[#This Row],[ODS]])),"NÃO","SIM")</f>
        <v>SIM</v>
      </c>
      <c r="S2066" s="2" t="str">
        <f>IF(ISERR(FIND("09",GERAL[[#This Row],[ODS]])),"NÃO","SIM")</f>
        <v>NÃO</v>
      </c>
      <c r="T2066" s="2" t="str">
        <f>IF(ISERR(FIND("10",GERAL[[#This Row],[ODS]])),"NÃO","SIM")</f>
        <v>SIM</v>
      </c>
      <c r="U2066" s="2" t="str">
        <f>IF(ISERR(FIND("11",GERAL[[#This Row],[ODS]])),"NÃO","SIM")</f>
        <v>NÃO</v>
      </c>
      <c r="V2066" s="2" t="str">
        <f>IF(ISERR(FIND("12",GERAL[[#This Row],[ODS]])),"NÃO","SIM")</f>
        <v>NÃO</v>
      </c>
      <c r="W2066" s="2" t="str">
        <f>IF(ISERR(FIND("13",GERAL[[#This Row],[ODS]])),"NÃO","SIM")</f>
        <v>NÃO</v>
      </c>
      <c r="X2066" s="2" t="str">
        <f>IF(ISERR(FIND("14",GERAL[[#This Row],[ODS]])),"NÃO","SIM")</f>
        <v>NÃO</v>
      </c>
      <c r="Y2066" s="2" t="str">
        <f>IF(ISERR(FIND("15",GERAL[[#This Row],[ODS]])),"NÃO","SIM")</f>
        <v>NÃO</v>
      </c>
      <c r="Z2066" s="2" t="str">
        <f>IF(ISERR(FIND("16",GERAL[[#This Row],[ODS]])),"NÃO","SIM")</f>
        <v>NÃO</v>
      </c>
      <c r="AA2066" s="2" t="str">
        <f>IF(ISERR(FIND("17",GERAL[[#This Row],[ODS]])),"NÃO","SIM")</f>
        <v>NÃO</v>
      </c>
      <c r="AB2066" s="1">
        <v>55.102040816326571</v>
      </c>
      <c r="AC2066" s="1">
        <v>68.322981366459643</v>
      </c>
      <c r="AD2066" s="1">
        <v>79.120879120879124</v>
      </c>
      <c r="AE2066" s="1">
        <v>64.583333333333314</v>
      </c>
      <c r="AF2066" s="1">
        <v>82.926829268292678</v>
      </c>
      <c r="AG2066" s="1" t="str">
        <f>GERAL[[#This Row],[SIGLA]]&amp;GERAL[[#This Row],[CÓD]]</f>
        <v>MGSS_DS</v>
      </c>
      <c r="AH2066" s="1">
        <f ca="1">VLOOKUP(GERAL[[#This Row],[REF_NOTA]],BASE_NOTAS[],7,FALSE)</f>
        <v>62.25165562913908</v>
      </c>
      <c r="AI2066" s="31">
        <f ca="1">IF(GERAL[[#This Row],[Nota 2025]]="",0,GERAL[[#This Row],[Nota 2026]]-GERAL[[#This Row],[Nota 2025]])</f>
        <v>-20.675173639153599</v>
      </c>
    </row>
    <row r="2067" spans="1:35" ht="17" x14ac:dyDescent="0.35">
      <c r="A2067" s="2" t="s">
        <v>169</v>
      </c>
      <c r="B2067" s="2" t="s">
        <v>196</v>
      </c>
      <c r="C2067" s="2" t="s">
        <v>218</v>
      </c>
      <c r="D2067" s="15" t="s">
        <v>75</v>
      </c>
      <c r="E2067" s="2" t="s">
        <v>144</v>
      </c>
      <c r="F2067" s="2" t="str">
        <f>VLOOKUP(GERAL[[#This Row],[CÓD]],SEALL,6,FALSE)</f>
        <v>S</v>
      </c>
      <c r="G206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6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6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67" s="2" t="str">
        <f>VLOOKUP(GERAL[[#This Row],[CÓD]],SEALL,4,FALSE)</f>
        <v>01, 08, 10</v>
      </c>
      <c r="K2067" s="2" t="str">
        <f>IF(ISERR(FIND("01",GERAL[[#This Row],[ODS]])),"NÃO","SIM")</f>
        <v>SIM</v>
      </c>
      <c r="L2067" s="2" t="str">
        <f>IF(ISERR(FIND("02",GERAL[[#This Row],[ODS]])),"NÃO","SIM")</f>
        <v>NÃO</v>
      </c>
      <c r="M2067" s="2" t="str">
        <f>IF(ISERR(FIND("03",GERAL[[#This Row],[ODS]])),"NÃO","SIM")</f>
        <v>NÃO</v>
      </c>
      <c r="N2067" s="2" t="str">
        <f>IF(ISERR(FIND("04",GERAL[[#This Row],[ODS]])),"NÃO","SIM")</f>
        <v>NÃO</v>
      </c>
      <c r="O2067" s="2" t="str">
        <f>IF(ISERR(FIND("05",GERAL[[#This Row],[ODS]])),"NÃO","SIM")</f>
        <v>NÃO</v>
      </c>
      <c r="P2067" s="2" t="str">
        <f>IF(ISERR(FIND("06",GERAL[[#This Row],[ODS]])),"NÃO","SIM")</f>
        <v>NÃO</v>
      </c>
      <c r="Q2067" s="2" t="str">
        <f>IF(ISERR(FIND("07",GERAL[[#This Row],[ODS]])),"NÃO","SIM")</f>
        <v>NÃO</v>
      </c>
      <c r="R2067" s="2" t="str">
        <f>IF(ISERR(FIND("08",GERAL[[#This Row],[ODS]])),"NÃO","SIM")</f>
        <v>SIM</v>
      </c>
      <c r="S2067" s="2" t="str">
        <f>IF(ISERR(FIND("09",GERAL[[#This Row],[ODS]])),"NÃO","SIM")</f>
        <v>NÃO</v>
      </c>
      <c r="T2067" s="2" t="str">
        <f>IF(ISERR(FIND("10",GERAL[[#This Row],[ODS]])),"NÃO","SIM")</f>
        <v>SIM</v>
      </c>
      <c r="U2067" s="2" t="str">
        <f>IF(ISERR(FIND("11",GERAL[[#This Row],[ODS]])),"NÃO","SIM")</f>
        <v>NÃO</v>
      </c>
      <c r="V2067" s="2" t="str">
        <f>IF(ISERR(FIND("12",GERAL[[#This Row],[ODS]])),"NÃO","SIM")</f>
        <v>NÃO</v>
      </c>
      <c r="W2067" s="2" t="str">
        <f>IF(ISERR(FIND("13",GERAL[[#This Row],[ODS]])),"NÃO","SIM")</f>
        <v>NÃO</v>
      </c>
      <c r="X2067" s="2" t="str">
        <f>IF(ISERR(FIND("14",GERAL[[#This Row],[ODS]])),"NÃO","SIM")</f>
        <v>NÃO</v>
      </c>
      <c r="Y2067" s="2" t="str">
        <f>IF(ISERR(FIND("15",GERAL[[#This Row],[ODS]])),"NÃO","SIM")</f>
        <v>NÃO</v>
      </c>
      <c r="Z2067" s="2" t="str">
        <f>IF(ISERR(FIND("16",GERAL[[#This Row],[ODS]])),"NÃO","SIM")</f>
        <v>NÃO</v>
      </c>
      <c r="AA2067" s="2" t="str">
        <f>IF(ISERR(FIND("17",GERAL[[#This Row],[ODS]])),"NÃO","SIM")</f>
        <v>NÃO</v>
      </c>
      <c r="AB2067" s="1">
        <v>29.251700680272137</v>
      </c>
      <c r="AC2067" s="1">
        <v>40.99378881987581</v>
      </c>
      <c r="AD2067" s="1">
        <v>41.758241758241745</v>
      </c>
      <c r="AE2067" s="1">
        <v>38.020833333333314</v>
      </c>
      <c r="AF2067" s="1">
        <v>31.707317073170742</v>
      </c>
      <c r="AG2067" s="1" t="str">
        <f>GERAL[[#This Row],[SIGLA]]&amp;GERAL[[#This Row],[CÓD]]</f>
        <v>PASS_DS</v>
      </c>
      <c r="AH2067" s="1">
        <f ca="1">VLOOKUP(GERAL[[#This Row],[REF_NOTA]],BASE_NOTAS[],7,FALSE)</f>
        <v>31.788079470198696</v>
      </c>
      <c r="AI2067" s="31">
        <f ca="1">IF(GERAL[[#This Row],[Nota 2025]]="",0,GERAL[[#This Row],[Nota 2026]]-GERAL[[#This Row],[Nota 2025]])</f>
        <v>8.0762397027953625E-2</v>
      </c>
    </row>
    <row r="2068" spans="1:35" ht="17" x14ac:dyDescent="0.35">
      <c r="A2068" s="2" t="s">
        <v>170</v>
      </c>
      <c r="B2068" s="2" t="s">
        <v>197</v>
      </c>
      <c r="C2068" s="2" t="s">
        <v>218</v>
      </c>
      <c r="D2068" s="15" t="s">
        <v>75</v>
      </c>
      <c r="E2068" s="2" t="s">
        <v>144</v>
      </c>
      <c r="F2068" s="2" t="str">
        <f>VLOOKUP(GERAL[[#This Row],[CÓD]],SEALL,6,FALSE)</f>
        <v>S</v>
      </c>
      <c r="G206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6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6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68" s="2" t="str">
        <f>VLOOKUP(GERAL[[#This Row],[CÓD]],SEALL,4,FALSE)</f>
        <v>01, 08, 10</v>
      </c>
      <c r="K2068" s="2" t="str">
        <f>IF(ISERR(FIND("01",GERAL[[#This Row],[ODS]])),"NÃO","SIM")</f>
        <v>SIM</v>
      </c>
      <c r="L2068" s="2" t="str">
        <f>IF(ISERR(FIND("02",GERAL[[#This Row],[ODS]])),"NÃO","SIM")</f>
        <v>NÃO</v>
      </c>
      <c r="M2068" s="2" t="str">
        <f>IF(ISERR(FIND("03",GERAL[[#This Row],[ODS]])),"NÃO","SIM")</f>
        <v>NÃO</v>
      </c>
      <c r="N2068" s="2" t="str">
        <f>IF(ISERR(FIND("04",GERAL[[#This Row],[ODS]])),"NÃO","SIM")</f>
        <v>NÃO</v>
      </c>
      <c r="O2068" s="2" t="str">
        <f>IF(ISERR(FIND("05",GERAL[[#This Row],[ODS]])),"NÃO","SIM")</f>
        <v>NÃO</v>
      </c>
      <c r="P2068" s="2" t="str">
        <f>IF(ISERR(FIND("06",GERAL[[#This Row],[ODS]])),"NÃO","SIM")</f>
        <v>NÃO</v>
      </c>
      <c r="Q2068" s="2" t="str">
        <f>IF(ISERR(FIND("07",GERAL[[#This Row],[ODS]])),"NÃO","SIM")</f>
        <v>NÃO</v>
      </c>
      <c r="R2068" s="2" t="str">
        <f>IF(ISERR(FIND("08",GERAL[[#This Row],[ODS]])),"NÃO","SIM")</f>
        <v>SIM</v>
      </c>
      <c r="S2068" s="2" t="str">
        <f>IF(ISERR(FIND("09",GERAL[[#This Row],[ODS]])),"NÃO","SIM")</f>
        <v>NÃO</v>
      </c>
      <c r="T2068" s="2" t="str">
        <f>IF(ISERR(FIND("10",GERAL[[#This Row],[ODS]])),"NÃO","SIM")</f>
        <v>SIM</v>
      </c>
      <c r="U2068" s="2" t="str">
        <f>IF(ISERR(FIND("11",GERAL[[#This Row],[ODS]])),"NÃO","SIM")</f>
        <v>NÃO</v>
      </c>
      <c r="V2068" s="2" t="str">
        <f>IF(ISERR(FIND("12",GERAL[[#This Row],[ODS]])),"NÃO","SIM")</f>
        <v>NÃO</v>
      </c>
      <c r="W2068" s="2" t="str">
        <f>IF(ISERR(FIND("13",GERAL[[#This Row],[ODS]])),"NÃO","SIM")</f>
        <v>NÃO</v>
      </c>
      <c r="X2068" s="2" t="str">
        <f>IF(ISERR(FIND("14",GERAL[[#This Row],[ODS]])),"NÃO","SIM")</f>
        <v>NÃO</v>
      </c>
      <c r="Y2068" s="2" t="str">
        <f>IF(ISERR(FIND("15",GERAL[[#This Row],[ODS]])),"NÃO","SIM")</f>
        <v>NÃO</v>
      </c>
      <c r="Z2068" s="2" t="str">
        <f>IF(ISERR(FIND("16",GERAL[[#This Row],[ODS]])),"NÃO","SIM")</f>
        <v>NÃO</v>
      </c>
      <c r="AA2068" s="2" t="str">
        <f>IF(ISERR(FIND("17",GERAL[[#This Row],[ODS]])),"NÃO","SIM")</f>
        <v>NÃO</v>
      </c>
      <c r="AB2068" s="1">
        <v>8.8435374149659935</v>
      </c>
      <c r="AC2068" s="1">
        <v>0</v>
      </c>
      <c r="AD2068" s="1">
        <v>0</v>
      </c>
      <c r="AE2068" s="1">
        <v>1.5625</v>
      </c>
      <c r="AF2068" s="1">
        <v>17.886178861788622</v>
      </c>
      <c r="AG2068" s="1" t="str">
        <f>GERAL[[#This Row],[SIGLA]]&amp;GERAL[[#This Row],[CÓD]]</f>
        <v>PBSS_DS</v>
      </c>
      <c r="AH2068" s="1">
        <f ca="1">VLOOKUP(GERAL[[#This Row],[REF_NOTA]],BASE_NOTAS[],7,FALSE)</f>
        <v>25.165562913907308</v>
      </c>
      <c r="AI2068" s="31">
        <f ca="1">IF(GERAL[[#This Row],[Nota 2025]]="",0,GERAL[[#This Row],[Nota 2026]]-GERAL[[#This Row],[Nota 2025]])</f>
        <v>7.2793840521186866</v>
      </c>
    </row>
    <row r="2069" spans="1:35" ht="17" x14ac:dyDescent="0.35">
      <c r="A2069" s="2" t="s">
        <v>173</v>
      </c>
      <c r="B2069" s="2" t="s">
        <v>200</v>
      </c>
      <c r="C2069" s="2" t="s">
        <v>218</v>
      </c>
      <c r="D2069" s="15" t="s">
        <v>75</v>
      </c>
      <c r="E2069" s="2" t="s">
        <v>144</v>
      </c>
      <c r="F2069" s="2" t="str">
        <f>VLOOKUP(GERAL[[#This Row],[CÓD]],SEALL,6,FALSE)</f>
        <v>S</v>
      </c>
      <c r="G206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6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6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69" s="2" t="str">
        <f>VLOOKUP(GERAL[[#This Row],[CÓD]],SEALL,4,FALSE)</f>
        <v>01, 08, 10</v>
      </c>
      <c r="K2069" s="2" t="str">
        <f>IF(ISERR(FIND("01",GERAL[[#This Row],[ODS]])),"NÃO","SIM")</f>
        <v>SIM</v>
      </c>
      <c r="L2069" s="2" t="str">
        <f>IF(ISERR(FIND("02",GERAL[[#This Row],[ODS]])),"NÃO","SIM")</f>
        <v>NÃO</v>
      </c>
      <c r="M2069" s="2" t="str">
        <f>IF(ISERR(FIND("03",GERAL[[#This Row],[ODS]])),"NÃO","SIM")</f>
        <v>NÃO</v>
      </c>
      <c r="N2069" s="2" t="str">
        <f>IF(ISERR(FIND("04",GERAL[[#This Row],[ODS]])),"NÃO","SIM")</f>
        <v>NÃO</v>
      </c>
      <c r="O2069" s="2" t="str">
        <f>IF(ISERR(FIND("05",GERAL[[#This Row],[ODS]])),"NÃO","SIM")</f>
        <v>NÃO</v>
      </c>
      <c r="P2069" s="2" t="str">
        <f>IF(ISERR(FIND("06",GERAL[[#This Row],[ODS]])),"NÃO","SIM")</f>
        <v>NÃO</v>
      </c>
      <c r="Q2069" s="2" t="str">
        <f>IF(ISERR(FIND("07",GERAL[[#This Row],[ODS]])),"NÃO","SIM")</f>
        <v>NÃO</v>
      </c>
      <c r="R2069" s="2" t="str">
        <f>IF(ISERR(FIND("08",GERAL[[#This Row],[ODS]])),"NÃO","SIM")</f>
        <v>SIM</v>
      </c>
      <c r="S2069" s="2" t="str">
        <f>IF(ISERR(FIND("09",GERAL[[#This Row],[ODS]])),"NÃO","SIM")</f>
        <v>NÃO</v>
      </c>
      <c r="T2069" s="2" t="str">
        <f>IF(ISERR(FIND("10",GERAL[[#This Row],[ODS]])),"NÃO","SIM")</f>
        <v>SIM</v>
      </c>
      <c r="U2069" s="2" t="str">
        <f>IF(ISERR(FIND("11",GERAL[[#This Row],[ODS]])),"NÃO","SIM")</f>
        <v>NÃO</v>
      </c>
      <c r="V2069" s="2" t="str">
        <f>IF(ISERR(FIND("12",GERAL[[#This Row],[ODS]])),"NÃO","SIM")</f>
        <v>NÃO</v>
      </c>
      <c r="W2069" s="2" t="str">
        <f>IF(ISERR(FIND("13",GERAL[[#This Row],[ODS]])),"NÃO","SIM")</f>
        <v>NÃO</v>
      </c>
      <c r="X2069" s="2" t="str">
        <f>IF(ISERR(FIND("14",GERAL[[#This Row],[ODS]])),"NÃO","SIM")</f>
        <v>NÃO</v>
      </c>
      <c r="Y2069" s="2" t="str">
        <f>IF(ISERR(FIND("15",GERAL[[#This Row],[ODS]])),"NÃO","SIM")</f>
        <v>NÃO</v>
      </c>
      <c r="Z2069" s="2" t="str">
        <f>IF(ISERR(FIND("16",GERAL[[#This Row],[ODS]])),"NÃO","SIM")</f>
        <v>NÃO</v>
      </c>
      <c r="AA2069" s="2" t="str">
        <f>IF(ISERR(FIND("17",GERAL[[#This Row],[ODS]])),"NÃO","SIM")</f>
        <v>NÃO</v>
      </c>
      <c r="AB2069" s="1">
        <v>61.904761904761912</v>
      </c>
      <c r="AC2069" s="1">
        <v>70.807453416149087</v>
      </c>
      <c r="AD2069" s="1">
        <v>76.373626373626379</v>
      </c>
      <c r="AE2069" s="1">
        <v>77.604166666666671</v>
      </c>
      <c r="AF2069" s="1">
        <v>59.349593495934947</v>
      </c>
      <c r="AG2069" s="1" t="str">
        <f>GERAL[[#This Row],[SIGLA]]&amp;GERAL[[#This Row],[CÓD]]</f>
        <v>PRSS_DS</v>
      </c>
      <c r="AH2069" s="1">
        <f ca="1">VLOOKUP(GERAL[[#This Row],[REF_NOTA]],BASE_NOTAS[],7,FALSE)</f>
        <v>62.913907284768221</v>
      </c>
      <c r="AI2069" s="31">
        <f ca="1">IF(GERAL[[#This Row],[Nota 2025]]="",0,GERAL[[#This Row],[Nota 2026]]-GERAL[[#This Row],[Nota 2025]])</f>
        <v>3.5643137888332745</v>
      </c>
    </row>
    <row r="2070" spans="1:35" ht="17" x14ac:dyDescent="0.35">
      <c r="A2070" s="2" t="s">
        <v>171</v>
      </c>
      <c r="B2070" s="2" t="s">
        <v>198</v>
      </c>
      <c r="C2070" s="2" t="s">
        <v>218</v>
      </c>
      <c r="D2070" s="15" t="s">
        <v>75</v>
      </c>
      <c r="E2070" s="2" t="s">
        <v>144</v>
      </c>
      <c r="F2070" s="2" t="str">
        <f>VLOOKUP(GERAL[[#This Row],[CÓD]],SEALL,6,FALSE)</f>
        <v>S</v>
      </c>
      <c r="G207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7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7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70" s="2" t="str">
        <f>VLOOKUP(GERAL[[#This Row],[CÓD]],SEALL,4,FALSE)</f>
        <v>01, 08, 10</v>
      </c>
      <c r="K2070" s="2" t="str">
        <f>IF(ISERR(FIND("01",GERAL[[#This Row],[ODS]])),"NÃO","SIM")</f>
        <v>SIM</v>
      </c>
      <c r="L2070" s="2" t="str">
        <f>IF(ISERR(FIND("02",GERAL[[#This Row],[ODS]])),"NÃO","SIM")</f>
        <v>NÃO</v>
      </c>
      <c r="M2070" s="2" t="str">
        <f>IF(ISERR(FIND("03",GERAL[[#This Row],[ODS]])),"NÃO","SIM")</f>
        <v>NÃO</v>
      </c>
      <c r="N2070" s="2" t="str">
        <f>IF(ISERR(FIND("04",GERAL[[#This Row],[ODS]])),"NÃO","SIM")</f>
        <v>NÃO</v>
      </c>
      <c r="O2070" s="2" t="str">
        <f>IF(ISERR(FIND("05",GERAL[[#This Row],[ODS]])),"NÃO","SIM")</f>
        <v>NÃO</v>
      </c>
      <c r="P2070" s="2" t="str">
        <f>IF(ISERR(FIND("06",GERAL[[#This Row],[ODS]])),"NÃO","SIM")</f>
        <v>NÃO</v>
      </c>
      <c r="Q2070" s="2" t="str">
        <f>IF(ISERR(FIND("07",GERAL[[#This Row],[ODS]])),"NÃO","SIM")</f>
        <v>NÃO</v>
      </c>
      <c r="R2070" s="2" t="str">
        <f>IF(ISERR(FIND("08",GERAL[[#This Row],[ODS]])),"NÃO","SIM")</f>
        <v>SIM</v>
      </c>
      <c r="S2070" s="2" t="str">
        <f>IF(ISERR(FIND("09",GERAL[[#This Row],[ODS]])),"NÃO","SIM")</f>
        <v>NÃO</v>
      </c>
      <c r="T2070" s="2" t="str">
        <f>IF(ISERR(FIND("10",GERAL[[#This Row],[ODS]])),"NÃO","SIM")</f>
        <v>SIM</v>
      </c>
      <c r="U2070" s="2" t="str">
        <f>IF(ISERR(FIND("11",GERAL[[#This Row],[ODS]])),"NÃO","SIM")</f>
        <v>NÃO</v>
      </c>
      <c r="V2070" s="2" t="str">
        <f>IF(ISERR(FIND("12",GERAL[[#This Row],[ODS]])),"NÃO","SIM")</f>
        <v>NÃO</v>
      </c>
      <c r="W2070" s="2" t="str">
        <f>IF(ISERR(FIND("13",GERAL[[#This Row],[ODS]])),"NÃO","SIM")</f>
        <v>NÃO</v>
      </c>
      <c r="X2070" s="2" t="str">
        <f>IF(ISERR(FIND("14",GERAL[[#This Row],[ODS]])),"NÃO","SIM")</f>
        <v>NÃO</v>
      </c>
      <c r="Y2070" s="2" t="str">
        <f>IF(ISERR(FIND("15",GERAL[[#This Row],[ODS]])),"NÃO","SIM")</f>
        <v>NÃO</v>
      </c>
      <c r="Z2070" s="2" t="str">
        <f>IF(ISERR(FIND("16",GERAL[[#This Row],[ODS]])),"NÃO","SIM")</f>
        <v>NÃO</v>
      </c>
      <c r="AA2070" s="2" t="str">
        <f>IF(ISERR(FIND("17",GERAL[[#This Row],[ODS]])),"NÃO","SIM")</f>
        <v>NÃO</v>
      </c>
      <c r="AB2070" s="1">
        <v>12.244897959183689</v>
      </c>
      <c r="AC2070" s="1">
        <v>11.18012422360249</v>
      </c>
      <c r="AD2070" s="1">
        <v>53.846153846153847</v>
      </c>
      <c r="AE2070" s="1">
        <v>57.291666666666671</v>
      </c>
      <c r="AF2070" s="1">
        <v>5.6910569105691025</v>
      </c>
      <c r="AG2070" s="1" t="str">
        <f>GERAL[[#This Row],[SIGLA]]&amp;GERAL[[#This Row],[CÓD]]</f>
        <v>PESS_DS</v>
      </c>
      <c r="AH2070" s="1">
        <f ca="1">VLOOKUP(GERAL[[#This Row],[REF_NOTA]],BASE_NOTAS[],7,FALSE)</f>
        <v>36.42384105960268</v>
      </c>
      <c r="AI2070" s="31">
        <f ca="1">IF(GERAL[[#This Row],[Nota 2025]]="",0,GERAL[[#This Row],[Nota 2026]]-GERAL[[#This Row],[Nota 2025]])</f>
        <v>30.732784149033577</v>
      </c>
    </row>
    <row r="2071" spans="1:35" ht="17" x14ac:dyDescent="0.35">
      <c r="A2071" s="2" t="s">
        <v>172</v>
      </c>
      <c r="B2071" s="2" t="s">
        <v>199</v>
      </c>
      <c r="C2071" s="2" t="s">
        <v>218</v>
      </c>
      <c r="D2071" s="15" t="s">
        <v>75</v>
      </c>
      <c r="E2071" s="2" t="s">
        <v>144</v>
      </c>
      <c r="F2071" s="2" t="str">
        <f>VLOOKUP(GERAL[[#This Row],[CÓD]],SEALL,6,FALSE)</f>
        <v>S</v>
      </c>
      <c r="G207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7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7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71" s="2" t="str">
        <f>VLOOKUP(GERAL[[#This Row],[CÓD]],SEALL,4,FALSE)</f>
        <v>01, 08, 10</v>
      </c>
      <c r="K2071" s="2" t="str">
        <f>IF(ISERR(FIND("01",GERAL[[#This Row],[ODS]])),"NÃO","SIM")</f>
        <v>SIM</v>
      </c>
      <c r="L2071" s="2" t="str">
        <f>IF(ISERR(FIND("02",GERAL[[#This Row],[ODS]])),"NÃO","SIM")</f>
        <v>NÃO</v>
      </c>
      <c r="M2071" s="2" t="str">
        <f>IF(ISERR(FIND("03",GERAL[[#This Row],[ODS]])),"NÃO","SIM")</f>
        <v>NÃO</v>
      </c>
      <c r="N2071" s="2" t="str">
        <f>IF(ISERR(FIND("04",GERAL[[#This Row],[ODS]])),"NÃO","SIM")</f>
        <v>NÃO</v>
      </c>
      <c r="O2071" s="2" t="str">
        <f>IF(ISERR(FIND("05",GERAL[[#This Row],[ODS]])),"NÃO","SIM")</f>
        <v>NÃO</v>
      </c>
      <c r="P2071" s="2" t="str">
        <f>IF(ISERR(FIND("06",GERAL[[#This Row],[ODS]])),"NÃO","SIM")</f>
        <v>NÃO</v>
      </c>
      <c r="Q2071" s="2" t="str">
        <f>IF(ISERR(FIND("07",GERAL[[#This Row],[ODS]])),"NÃO","SIM")</f>
        <v>NÃO</v>
      </c>
      <c r="R2071" s="2" t="str">
        <f>IF(ISERR(FIND("08",GERAL[[#This Row],[ODS]])),"NÃO","SIM")</f>
        <v>SIM</v>
      </c>
      <c r="S2071" s="2" t="str">
        <f>IF(ISERR(FIND("09",GERAL[[#This Row],[ODS]])),"NÃO","SIM")</f>
        <v>NÃO</v>
      </c>
      <c r="T2071" s="2" t="str">
        <f>IF(ISERR(FIND("10",GERAL[[#This Row],[ODS]])),"NÃO","SIM")</f>
        <v>SIM</v>
      </c>
      <c r="U2071" s="2" t="str">
        <f>IF(ISERR(FIND("11",GERAL[[#This Row],[ODS]])),"NÃO","SIM")</f>
        <v>NÃO</v>
      </c>
      <c r="V2071" s="2" t="str">
        <f>IF(ISERR(FIND("12",GERAL[[#This Row],[ODS]])),"NÃO","SIM")</f>
        <v>NÃO</v>
      </c>
      <c r="W2071" s="2" t="str">
        <f>IF(ISERR(FIND("13",GERAL[[#This Row],[ODS]])),"NÃO","SIM")</f>
        <v>NÃO</v>
      </c>
      <c r="X2071" s="2" t="str">
        <f>IF(ISERR(FIND("14",GERAL[[#This Row],[ODS]])),"NÃO","SIM")</f>
        <v>NÃO</v>
      </c>
      <c r="Y2071" s="2" t="str">
        <f>IF(ISERR(FIND("15",GERAL[[#This Row],[ODS]])),"NÃO","SIM")</f>
        <v>NÃO</v>
      </c>
      <c r="Z2071" s="2" t="str">
        <f>IF(ISERR(FIND("16",GERAL[[#This Row],[ODS]])),"NÃO","SIM")</f>
        <v>NÃO</v>
      </c>
      <c r="AA2071" s="2" t="str">
        <f>IF(ISERR(FIND("17",GERAL[[#This Row],[ODS]])),"NÃO","SIM")</f>
        <v>NÃO</v>
      </c>
      <c r="AB2071" s="1">
        <v>0.68027210884353906</v>
      </c>
      <c r="AC2071" s="1">
        <v>19.875776397515537</v>
      </c>
      <c r="AD2071" s="1">
        <v>13.73626373626368</v>
      </c>
      <c r="AE2071" s="1">
        <v>0</v>
      </c>
      <c r="AF2071" s="1">
        <v>0.81300813008130035</v>
      </c>
      <c r="AG2071" s="1" t="str">
        <f>GERAL[[#This Row],[SIGLA]]&amp;GERAL[[#This Row],[CÓD]]</f>
        <v>PISS_DS</v>
      </c>
      <c r="AH2071" s="1">
        <f ca="1">VLOOKUP(GERAL[[#This Row],[REF_NOTA]],BASE_NOTAS[],7,FALSE)</f>
        <v>7.2847682119205359</v>
      </c>
      <c r="AI2071" s="31">
        <f ca="1">IF(GERAL[[#This Row],[Nota 2025]]="",0,GERAL[[#This Row],[Nota 2026]]-GERAL[[#This Row],[Nota 2025]])</f>
        <v>6.4717600818392356</v>
      </c>
    </row>
    <row r="2072" spans="1:35" ht="17" x14ac:dyDescent="0.35">
      <c r="A2072" s="2" t="s">
        <v>174</v>
      </c>
      <c r="B2072" s="2" t="s">
        <v>201</v>
      </c>
      <c r="C2072" s="2" t="s">
        <v>218</v>
      </c>
      <c r="D2072" s="15" t="s">
        <v>75</v>
      </c>
      <c r="E2072" s="2" t="s">
        <v>144</v>
      </c>
      <c r="F2072" s="2" t="str">
        <f>VLOOKUP(GERAL[[#This Row],[CÓD]],SEALL,6,FALSE)</f>
        <v>S</v>
      </c>
      <c r="G207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7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7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72" s="2" t="str">
        <f>VLOOKUP(GERAL[[#This Row],[CÓD]],SEALL,4,FALSE)</f>
        <v>01, 08, 10</v>
      </c>
      <c r="K2072" s="2" t="str">
        <f>IF(ISERR(FIND("01",GERAL[[#This Row],[ODS]])),"NÃO","SIM")</f>
        <v>SIM</v>
      </c>
      <c r="L2072" s="2" t="str">
        <f>IF(ISERR(FIND("02",GERAL[[#This Row],[ODS]])),"NÃO","SIM")</f>
        <v>NÃO</v>
      </c>
      <c r="M2072" s="2" t="str">
        <f>IF(ISERR(FIND("03",GERAL[[#This Row],[ODS]])),"NÃO","SIM")</f>
        <v>NÃO</v>
      </c>
      <c r="N2072" s="2" t="str">
        <f>IF(ISERR(FIND("04",GERAL[[#This Row],[ODS]])),"NÃO","SIM")</f>
        <v>NÃO</v>
      </c>
      <c r="O2072" s="2" t="str">
        <f>IF(ISERR(FIND("05",GERAL[[#This Row],[ODS]])),"NÃO","SIM")</f>
        <v>NÃO</v>
      </c>
      <c r="P2072" s="2" t="str">
        <f>IF(ISERR(FIND("06",GERAL[[#This Row],[ODS]])),"NÃO","SIM")</f>
        <v>NÃO</v>
      </c>
      <c r="Q2072" s="2" t="str">
        <f>IF(ISERR(FIND("07",GERAL[[#This Row],[ODS]])),"NÃO","SIM")</f>
        <v>NÃO</v>
      </c>
      <c r="R2072" s="2" t="str">
        <f>IF(ISERR(FIND("08",GERAL[[#This Row],[ODS]])),"NÃO","SIM")</f>
        <v>SIM</v>
      </c>
      <c r="S2072" s="2" t="str">
        <f>IF(ISERR(FIND("09",GERAL[[#This Row],[ODS]])),"NÃO","SIM")</f>
        <v>NÃO</v>
      </c>
      <c r="T2072" s="2" t="str">
        <f>IF(ISERR(FIND("10",GERAL[[#This Row],[ODS]])),"NÃO","SIM")</f>
        <v>SIM</v>
      </c>
      <c r="U2072" s="2" t="str">
        <f>IF(ISERR(FIND("11",GERAL[[#This Row],[ODS]])),"NÃO","SIM")</f>
        <v>NÃO</v>
      </c>
      <c r="V2072" s="2" t="str">
        <f>IF(ISERR(FIND("12",GERAL[[#This Row],[ODS]])),"NÃO","SIM")</f>
        <v>NÃO</v>
      </c>
      <c r="W2072" s="2" t="str">
        <f>IF(ISERR(FIND("13",GERAL[[#This Row],[ODS]])),"NÃO","SIM")</f>
        <v>NÃO</v>
      </c>
      <c r="X2072" s="2" t="str">
        <f>IF(ISERR(FIND("14",GERAL[[#This Row],[ODS]])),"NÃO","SIM")</f>
        <v>NÃO</v>
      </c>
      <c r="Y2072" s="2" t="str">
        <f>IF(ISERR(FIND("15",GERAL[[#This Row],[ODS]])),"NÃO","SIM")</f>
        <v>NÃO</v>
      </c>
      <c r="Z2072" s="2" t="str">
        <f>IF(ISERR(FIND("16",GERAL[[#This Row],[ODS]])),"NÃO","SIM")</f>
        <v>NÃO</v>
      </c>
      <c r="AA2072" s="2" t="str">
        <f>IF(ISERR(FIND("17",GERAL[[#This Row],[ODS]])),"NÃO","SIM")</f>
        <v>NÃO</v>
      </c>
      <c r="AB2072" s="1">
        <v>32.653061224489818</v>
      </c>
      <c r="AC2072" s="1">
        <v>27.950310559006226</v>
      </c>
      <c r="AD2072" s="1">
        <v>39.010989010988993</v>
      </c>
      <c r="AE2072" s="1">
        <v>35.416666666666657</v>
      </c>
      <c r="AF2072" s="1">
        <v>21.138211382113838</v>
      </c>
      <c r="AG2072" s="1" t="str">
        <f>GERAL[[#This Row],[SIGLA]]&amp;GERAL[[#This Row],[CÓD]]</f>
        <v>RJSS_DS</v>
      </c>
      <c r="AH2072" s="1">
        <f ca="1">VLOOKUP(GERAL[[#This Row],[REF_NOTA]],BASE_NOTAS[],7,FALSE)</f>
        <v>20.529801324503325</v>
      </c>
      <c r="AI2072" s="31">
        <f ca="1">IF(GERAL[[#This Row],[Nota 2025]]="",0,GERAL[[#This Row],[Nota 2026]]-GERAL[[#This Row],[Nota 2025]])</f>
        <v>-0.60841005761051292</v>
      </c>
    </row>
    <row r="2073" spans="1:35" ht="17" x14ac:dyDescent="0.35">
      <c r="A2073" s="2" t="s">
        <v>175</v>
      </c>
      <c r="B2073" s="2" t="s">
        <v>202</v>
      </c>
      <c r="C2073" s="2" t="s">
        <v>218</v>
      </c>
      <c r="D2073" s="15" t="s">
        <v>75</v>
      </c>
      <c r="E2073" s="2" t="s">
        <v>144</v>
      </c>
      <c r="F2073" s="2" t="str">
        <f>VLOOKUP(GERAL[[#This Row],[CÓD]],SEALL,6,FALSE)</f>
        <v>S</v>
      </c>
      <c r="G207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7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7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73" s="2" t="str">
        <f>VLOOKUP(GERAL[[#This Row],[CÓD]],SEALL,4,FALSE)</f>
        <v>01, 08, 10</v>
      </c>
      <c r="K2073" s="2" t="str">
        <f>IF(ISERR(FIND("01",GERAL[[#This Row],[ODS]])),"NÃO","SIM")</f>
        <v>SIM</v>
      </c>
      <c r="L2073" s="2" t="str">
        <f>IF(ISERR(FIND("02",GERAL[[#This Row],[ODS]])),"NÃO","SIM")</f>
        <v>NÃO</v>
      </c>
      <c r="M2073" s="2" t="str">
        <f>IF(ISERR(FIND("03",GERAL[[#This Row],[ODS]])),"NÃO","SIM")</f>
        <v>NÃO</v>
      </c>
      <c r="N2073" s="2" t="str">
        <f>IF(ISERR(FIND("04",GERAL[[#This Row],[ODS]])),"NÃO","SIM")</f>
        <v>NÃO</v>
      </c>
      <c r="O2073" s="2" t="str">
        <f>IF(ISERR(FIND("05",GERAL[[#This Row],[ODS]])),"NÃO","SIM")</f>
        <v>NÃO</v>
      </c>
      <c r="P2073" s="2" t="str">
        <f>IF(ISERR(FIND("06",GERAL[[#This Row],[ODS]])),"NÃO","SIM")</f>
        <v>NÃO</v>
      </c>
      <c r="Q2073" s="2" t="str">
        <f>IF(ISERR(FIND("07",GERAL[[#This Row],[ODS]])),"NÃO","SIM")</f>
        <v>NÃO</v>
      </c>
      <c r="R2073" s="2" t="str">
        <f>IF(ISERR(FIND("08",GERAL[[#This Row],[ODS]])),"NÃO","SIM")</f>
        <v>SIM</v>
      </c>
      <c r="S2073" s="2" t="str">
        <f>IF(ISERR(FIND("09",GERAL[[#This Row],[ODS]])),"NÃO","SIM")</f>
        <v>NÃO</v>
      </c>
      <c r="T2073" s="2" t="str">
        <f>IF(ISERR(FIND("10",GERAL[[#This Row],[ODS]])),"NÃO","SIM")</f>
        <v>SIM</v>
      </c>
      <c r="U2073" s="2" t="str">
        <f>IF(ISERR(FIND("11",GERAL[[#This Row],[ODS]])),"NÃO","SIM")</f>
        <v>NÃO</v>
      </c>
      <c r="V2073" s="2" t="str">
        <f>IF(ISERR(FIND("12",GERAL[[#This Row],[ODS]])),"NÃO","SIM")</f>
        <v>NÃO</v>
      </c>
      <c r="W2073" s="2" t="str">
        <f>IF(ISERR(FIND("13",GERAL[[#This Row],[ODS]])),"NÃO","SIM")</f>
        <v>NÃO</v>
      </c>
      <c r="X2073" s="2" t="str">
        <f>IF(ISERR(FIND("14",GERAL[[#This Row],[ODS]])),"NÃO","SIM")</f>
        <v>NÃO</v>
      </c>
      <c r="Y2073" s="2" t="str">
        <f>IF(ISERR(FIND("15",GERAL[[#This Row],[ODS]])),"NÃO","SIM")</f>
        <v>NÃO</v>
      </c>
      <c r="Z2073" s="2" t="str">
        <f>IF(ISERR(FIND("16",GERAL[[#This Row],[ODS]])),"NÃO","SIM")</f>
        <v>NÃO</v>
      </c>
      <c r="AA2073" s="2" t="str">
        <f>IF(ISERR(FIND("17",GERAL[[#This Row],[ODS]])),"NÃO","SIM")</f>
        <v>NÃO</v>
      </c>
      <c r="AB2073" s="1">
        <v>21.088435374149668</v>
      </c>
      <c r="AC2073" s="1">
        <v>9.9378881987577756</v>
      </c>
      <c r="AD2073" s="1">
        <v>38.461538461538446</v>
      </c>
      <c r="AE2073" s="1">
        <v>36.458333333333314</v>
      </c>
      <c r="AF2073" s="1">
        <v>6.5040650406504028</v>
      </c>
      <c r="AG2073" s="1" t="str">
        <f>GERAL[[#This Row],[SIGLA]]&amp;GERAL[[#This Row],[CÓD]]</f>
        <v>RNSS_DS</v>
      </c>
      <c r="AH2073" s="1">
        <f ca="1">VLOOKUP(GERAL[[#This Row],[REF_NOTA]],BASE_NOTAS[],7,FALSE)</f>
        <v>17.880794701986773</v>
      </c>
      <c r="AI2073" s="31">
        <f ca="1">IF(GERAL[[#This Row],[Nota 2025]]="",0,GERAL[[#This Row],[Nota 2026]]-GERAL[[#This Row],[Nota 2025]])</f>
        <v>11.37672966133637</v>
      </c>
    </row>
    <row r="2074" spans="1:35" ht="17" x14ac:dyDescent="0.35">
      <c r="A2074" s="2" t="s">
        <v>178</v>
      </c>
      <c r="B2074" s="2" t="s">
        <v>205</v>
      </c>
      <c r="C2074" s="2" t="s">
        <v>218</v>
      </c>
      <c r="D2074" s="15" t="s">
        <v>75</v>
      </c>
      <c r="E2074" s="2" t="s">
        <v>144</v>
      </c>
      <c r="F2074" s="2" t="str">
        <f>VLOOKUP(GERAL[[#This Row],[CÓD]],SEALL,6,FALSE)</f>
        <v>S</v>
      </c>
      <c r="G207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7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7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74" s="2" t="str">
        <f>VLOOKUP(GERAL[[#This Row],[CÓD]],SEALL,4,FALSE)</f>
        <v>01, 08, 10</v>
      </c>
      <c r="K2074" s="2" t="str">
        <f>IF(ISERR(FIND("01",GERAL[[#This Row],[ODS]])),"NÃO","SIM")</f>
        <v>SIM</v>
      </c>
      <c r="L2074" s="2" t="str">
        <f>IF(ISERR(FIND("02",GERAL[[#This Row],[ODS]])),"NÃO","SIM")</f>
        <v>NÃO</v>
      </c>
      <c r="M2074" s="2" t="str">
        <f>IF(ISERR(FIND("03",GERAL[[#This Row],[ODS]])),"NÃO","SIM")</f>
        <v>NÃO</v>
      </c>
      <c r="N2074" s="2" t="str">
        <f>IF(ISERR(FIND("04",GERAL[[#This Row],[ODS]])),"NÃO","SIM")</f>
        <v>NÃO</v>
      </c>
      <c r="O2074" s="2" t="str">
        <f>IF(ISERR(FIND("05",GERAL[[#This Row],[ODS]])),"NÃO","SIM")</f>
        <v>NÃO</v>
      </c>
      <c r="P2074" s="2" t="str">
        <f>IF(ISERR(FIND("06",GERAL[[#This Row],[ODS]])),"NÃO","SIM")</f>
        <v>NÃO</v>
      </c>
      <c r="Q2074" s="2" t="str">
        <f>IF(ISERR(FIND("07",GERAL[[#This Row],[ODS]])),"NÃO","SIM")</f>
        <v>NÃO</v>
      </c>
      <c r="R2074" s="2" t="str">
        <f>IF(ISERR(FIND("08",GERAL[[#This Row],[ODS]])),"NÃO","SIM")</f>
        <v>SIM</v>
      </c>
      <c r="S2074" s="2" t="str">
        <f>IF(ISERR(FIND("09",GERAL[[#This Row],[ODS]])),"NÃO","SIM")</f>
        <v>NÃO</v>
      </c>
      <c r="T2074" s="2" t="str">
        <f>IF(ISERR(FIND("10",GERAL[[#This Row],[ODS]])),"NÃO","SIM")</f>
        <v>SIM</v>
      </c>
      <c r="U2074" s="2" t="str">
        <f>IF(ISERR(FIND("11",GERAL[[#This Row],[ODS]])),"NÃO","SIM")</f>
        <v>NÃO</v>
      </c>
      <c r="V2074" s="2" t="str">
        <f>IF(ISERR(FIND("12",GERAL[[#This Row],[ODS]])),"NÃO","SIM")</f>
        <v>NÃO</v>
      </c>
      <c r="W2074" s="2" t="str">
        <f>IF(ISERR(FIND("13",GERAL[[#This Row],[ODS]])),"NÃO","SIM")</f>
        <v>NÃO</v>
      </c>
      <c r="X2074" s="2" t="str">
        <f>IF(ISERR(FIND("14",GERAL[[#This Row],[ODS]])),"NÃO","SIM")</f>
        <v>NÃO</v>
      </c>
      <c r="Y2074" s="2" t="str">
        <f>IF(ISERR(FIND("15",GERAL[[#This Row],[ODS]])),"NÃO","SIM")</f>
        <v>NÃO</v>
      </c>
      <c r="Z2074" s="2" t="str">
        <f>IF(ISERR(FIND("16",GERAL[[#This Row],[ODS]])),"NÃO","SIM")</f>
        <v>NÃO</v>
      </c>
      <c r="AA2074" s="2" t="str">
        <f>IF(ISERR(FIND("17",GERAL[[#This Row],[ODS]])),"NÃO","SIM")</f>
        <v>NÃO</v>
      </c>
      <c r="AB2074" s="1">
        <v>55.102040816326571</v>
      </c>
      <c r="AC2074" s="1">
        <v>70.18633540372673</v>
      </c>
      <c r="AD2074" s="1">
        <v>77.472527472527474</v>
      </c>
      <c r="AE2074" s="1">
        <v>71.354166666666657</v>
      </c>
      <c r="AF2074" s="1">
        <v>60.16260162601624</v>
      </c>
      <c r="AG2074" s="1" t="str">
        <f>GERAL[[#This Row],[SIGLA]]&amp;GERAL[[#This Row],[CÓD]]</f>
        <v>RSSS_DS</v>
      </c>
      <c r="AH2074" s="1">
        <f ca="1">VLOOKUP(GERAL[[#This Row],[REF_NOTA]],BASE_NOTAS[],7,FALSE)</f>
        <v>68.211920529801347</v>
      </c>
      <c r="AI2074" s="31">
        <f ca="1">IF(GERAL[[#This Row],[Nota 2025]]="",0,GERAL[[#This Row],[Nota 2026]]-GERAL[[#This Row],[Nota 2025]])</f>
        <v>8.0493189037851067</v>
      </c>
    </row>
    <row r="2075" spans="1:35" ht="17" x14ac:dyDescent="0.35">
      <c r="A2075" s="2" t="s">
        <v>176</v>
      </c>
      <c r="B2075" s="2" t="s">
        <v>203</v>
      </c>
      <c r="C2075" s="2" t="s">
        <v>218</v>
      </c>
      <c r="D2075" s="15" t="s">
        <v>75</v>
      </c>
      <c r="E2075" s="2" t="s">
        <v>144</v>
      </c>
      <c r="F2075" s="2" t="str">
        <f>VLOOKUP(GERAL[[#This Row],[CÓD]],SEALL,6,FALSE)</f>
        <v>S</v>
      </c>
      <c r="G207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7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7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75" s="2" t="str">
        <f>VLOOKUP(GERAL[[#This Row],[CÓD]],SEALL,4,FALSE)</f>
        <v>01, 08, 10</v>
      </c>
      <c r="K2075" s="2" t="str">
        <f>IF(ISERR(FIND("01",GERAL[[#This Row],[ODS]])),"NÃO","SIM")</f>
        <v>SIM</v>
      </c>
      <c r="L2075" s="2" t="str">
        <f>IF(ISERR(FIND("02",GERAL[[#This Row],[ODS]])),"NÃO","SIM")</f>
        <v>NÃO</v>
      </c>
      <c r="M2075" s="2" t="str">
        <f>IF(ISERR(FIND("03",GERAL[[#This Row],[ODS]])),"NÃO","SIM")</f>
        <v>NÃO</v>
      </c>
      <c r="N2075" s="2" t="str">
        <f>IF(ISERR(FIND("04",GERAL[[#This Row],[ODS]])),"NÃO","SIM")</f>
        <v>NÃO</v>
      </c>
      <c r="O2075" s="2" t="str">
        <f>IF(ISERR(FIND("05",GERAL[[#This Row],[ODS]])),"NÃO","SIM")</f>
        <v>NÃO</v>
      </c>
      <c r="P2075" s="2" t="str">
        <f>IF(ISERR(FIND("06",GERAL[[#This Row],[ODS]])),"NÃO","SIM")</f>
        <v>NÃO</v>
      </c>
      <c r="Q2075" s="2" t="str">
        <f>IF(ISERR(FIND("07",GERAL[[#This Row],[ODS]])),"NÃO","SIM")</f>
        <v>NÃO</v>
      </c>
      <c r="R2075" s="2" t="str">
        <f>IF(ISERR(FIND("08",GERAL[[#This Row],[ODS]])),"NÃO","SIM")</f>
        <v>SIM</v>
      </c>
      <c r="S2075" s="2" t="str">
        <f>IF(ISERR(FIND("09",GERAL[[#This Row],[ODS]])),"NÃO","SIM")</f>
        <v>NÃO</v>
      </c>
      <c r="T2075" s="2" t="str">
        <f>IF(ISERR(FIND("10",GERAL[[#This Row],[ODS]])),"NÃO","SIM")</f>
        <v>SIM</v>
      </c>
      <c r="U2075" s="2" t="str">
        <f>IF(ISERR(FIND("11",GERAL[[#This Row],[ODS]])),"NÃO","SIM")</f>
        <v>NÃO</v>
      </c>
      <c r="V2075" s="2" t="str">
        <f>IF(ISERR(FIND("12",GERAL[[#This Row],[ODS]])),"NÃO","SIM")</f>
        <v>NÃO</v>
      </c>
      <c r="W2075" s="2" t="str">
        <f>IF(ISERR(FIND("13",GERAL[[#This Row],[ODS]])),"NÃO","SIM")</f>
        <v>NÃO</v>
      </c>
      <c r="X2075" s="2" t="str">
        <f>IF(ISERR(FIND("14",GERAL[[#This Row],[ODS]])),"NÃO","SIM")</f>
        <v>NÃO</v>
      </c>
      <c r="Y2075" s="2" t="str">
        <f>IF(ISERR(FIND("15",GERAL[[#This Row],[ODS]])),"NÃO","SIM")</f>
        <v>NÃO</v>
      </c>
      <c r="Z2075" s="2" t="str">
        <f>IF(ISERR(FIND("16",GERAL[[#This Row],[ODS]])),"NÃO","SIM")</f>
        <v>NÃO</v>
      </c>
      <c r="AA2075" s="2" t="str">
        <f>IF(ISERR(FIND("17",GERAL[[#This Row],[ODS]])),"NÃO","SIM")</f>
        <v>NÃO</v>
      </c>
      <c r="AB2075" s="1">
        <v>70.068027210884367</v>
      </c>
      <c r="AC2075" s="1">
        <v>95.031055900621112</v>
      </c>
      <c r="AD2075" s="1">
        <v>95.05494505494508</v>
      </c>
      <c r="AE2075" s="1">
        <v>83.854166666666686</v>
      </c>
      <c r="AF2075" s="1">
        <v>83.739837398373979</v>
      </c>
      <c r="AG2075" s="1" t="str">
        <f>GERAL[[#This Row],[SIGLA]]&amp;GERAL[[#This Row],[CÓD]]</f>
        <v>ROSS_DS</v>
      </c>
      <c r="AH2075" s="1">
        <f ca="1">VLOOKUP(GERAL[[#This Row],[REF_NOTA]],BASE_NOTAS[],7,FALSE)</f>
        <v>66.887417218543064</v>
      </c>
      <c r="AI2075" s="31">
        <f ca="1">IF(GERAL[[#This Row],[Nota 2025]]="",0,GERAL[[#This Row],[Nota 2026]]-GERAL[[#This Row],[Nota 2025]])</f>
        <v>-16.852420179830915</v>
      </c>
    </row>
    <row r="2076" spans="1:35" ht="17" x14ac:dyDescent="0.35">
      <c r="A2076" s="2" t="s">
        <v>177</v>
      </c>
      <c r="B2076" s="2" t="s">
        <v>204</v>
      </c>
      <c r="C2076" s="2" t="s">
        <v>218</v>
      </c>
      <c r="D2076" s="15" t="s">
        <v>75</v>
      </c>
      <c r="E2076" s="2" t="s">
        <v>144</v>
      </c>
      <c r="F2076" s="2" t="str">
        <f>VLOOKUP(GERAL[[#This Row],[CÓD]],SEALL,6,FALSE)</f>
        <v>S</v>
      </c>
      <c r="G207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7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7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76" s="2" t="str">
        <f>VLOOKUP(GERAL[[#This Row],[CÓD]],SEALL,4,FALSE)</f>
        <v>01, 08, 10</v>
      </c>
      <c r="K2076" s="2" t="str">
        <f>IF(ISERR(FIND("01",GERAL[[#This Row],[ODS]])),"NÃO","SIM")</f>
        <v>SIM</v>
      </c>
      <c r="L2076" s="2" t="str">
        <f>IF(ISERR(FIND("02",GERAL[[#This Row],[ODS]])),"NÃO","SIM")</f>
        <v>NÃO</v>
      </c>
      <c r="M2076" s="2" t="str">
        <f>IF(ISERR(FIND("03",GERAL[[#This Row],[ODS]])),"NÃO","SIM")</f>
        <v>NÃO</v>
      </c>
      <c r="N2076" s="2" t="str">
        <f>IF(ISERR(FIND("04",GERAL[[#This Row],[ODS]])),"NÃO","SIM")</f>
        <v>NÃO</v>
      </c>
      <c r="O2076" s="2" t="str">
        <f>IF(ISERR(FIND("05",GERAL[[#This Row],[ODS]])),"NÃO","SIM")</f>
        <v>NÃO</v>
      </c>
      <c r="P2076" s="2" t="str">
        <f>IF(ISERR(FIND("06",GERAL[[#This Row],[ODS]])),"NÃO","SIM")</f>
        <v>NÃO</v>
      </c>
      <c r="Q2076" s="2" t="str">
        <f>IF(ISERR(FIND("07",GERAL[[#This Row],[ODS]])),"NÃO","SIM")</f>
        <v>NÃO</v>
      </c>
      <c r="R2076" s="2" t="str">
        <f>IF(ISERR(FIND("08",GERAL[[#This Row],[ODS]])),"NÃO","SIM")</f>
        <v>SIM</v>
      </c>
      <c r="S2076" s="2" t="str">
        <f>IF(ISERR(FIND("09",GERAL[[#This Row],[ODS]])),"NÃO","SIM")</f>
        <v>NÃO</v>
      </c>
      <c r="T2076" s="2" t="str">
        <f>IF(ISERR(FIND("10",GERAL[[#This Row],[ODS]])),"NÃO","SIM")</f>
        <v>SIM</v>
      </c>
      <c r="U2076" s="2" t="str">
        <f>IF(ISERR(FIND("11",GERAL[[#This Row],[ODS]])),"NÃO","SIM")</f>
        <v>NÃO</v>
      </c>
      <c r="V2076" s="2" t="str">
        <f>IF(ISERR(FIND("12",GERAL[[#This Row],[ODS]])),"NÃO","SIM")</f>
        <v>NÃO</v>
      </c>
      <c r="W2076" s="2" t="str">
        <f>IF(ISERR(FIND("13",GERAL[[#This Row],[ODS]])),"NÃO","SIM")</f>
        <v>NÃO</v>
      </c>
      <c r="X2076" s="2" t="str">
        <f>IF(ISERR(FIND("14",GERAL[[#This Row],[ODS]])),"NÃO","SIM")</f>
        <v>NÃO</v>
      </c>
      <c r="Y2076" s="2" t="str">
        <f>IF(ISERR(FIND("15",GERAL[[#This Row],[ODS]])),"NÃO","SIM")</f>
        <v>NÃO</v>
      </c>
      <c r="Z2076" s="2" t="str">
        <f>IF(ISERR(FIND("16",GERAL[[#This Row],[ODS]])),"NÃO","SIM")</f>
        <v>NÃO</v>
      </c>
      <c r="AA2076" s="2" t="str">
        <f>IF(ISERR(FIND("17",GERAL[[#This Row],[ODS]])),"NÃO","SIM")</f>
        <v>NÃO</v>
      </c>
      <c r="AB2076" s="1">
        <v>15.64625850340137</v>
      </c>
      <c r="AC2076" s="1">
        <v>21.118012422360266</v>
      </c>
      <c r="AD2076" s="1">
        <v>65.384615384615373</v>
      </c>
      <c r="AE2076" s="1">
        <v>58.854166666666679</v>
      </c>
      <c r="AF2076" s="1">
        <v>35.772357723577258</v>
      </c>
      <c r="AG2076" s="1" t="str">
        <f>GERAL[[#This Row],[SIGLA]]&amp;GERAL[[#This Row],[CÓD]]</f>
        <v>RRSS_DS</v>
      </c>
      <c r="AH2076" s="1">
        <f ca="1">VLOOKUP(GERAL[[#This Row],[REF_NOTA]],BASE_NOTAS[],7,FALSE)</f>
        <v>46.357615894039775</v>
      </c>
      <c r="AI2076" s="31">
        <f ca="1">IF(GERAL[[#This Row],[Nota 2025]]="",0,GERAL[[#This Row],[Nota 2026]]-GERAL[[#This Row],[Nota 2025]])</f>
        <v>10.585258170462517</v>
      </c>
    </row>
    <row r="2077" spans="1:35" ht="17" x14ac:dyDescent="0.35">
      <c r="A2077" s="2" t="s">
        <v>179</v>
      </c>
      <c r="B2077" s="2" t="s">
        <v>194</v>
      </c>
      <c r="C2077" s="2" t="s">
        <v>218</v>
      </c>
      <c r="D2077" s="15" t="s">
        <v>75</v>
      </c>
      <c r="E2077" s="2" t="s">
        <v>144</v>
      </c>
      <c r="F2077" s="2" t="str">
        <f>VLOOKUP(GERAL[[#This Row],[CÓD]],SEALL,6,FALSE)</f>
        <v>S</v>
      </c>
      <c r="G207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7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7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77" s="2" t="str">
        <f>VLOOKUP(GERAL[[#This Row],[CÓD]],SEALL,4,FALSE)</f>
        <v>01, 08, 10</v>
      </c>
      <c r="K2077" s="2" t="str">
        <f>IF(ISERR(FIND("01",GERAL[[#This Row],[ODS]])),"NÃO","SIM")</f>
        <v>SIM</v>
      </c>
      <c r="L2077" s="2" t="str">
        <f>IF(ISERR(FIND("02",GERAL[[#This Row],[ODS]])),"NÃO","SIM")</f>
        <v>NÃO</v>
      </c>
      <c r="M2077" s="2" t="str">
        <f>IF(ISERR(FIND("03",GERAL[[#This Row],[ODS]])),"NÃO","SIM")</f>
        <v>NÃO</v>
      </c>
      <c r="N2077" s="2" t="str">
        <f>IF(ISERR(FIND("04",GERAL[[#This Row],[ODS]])),"NÃO","SIM")</f>
        <v>NÃO</v>
      </c>
      <c r="O2077" s="2" t="str">
        <f>IF(ISERR(FIND("05",GERAL[[#This Row],[ODS]])),"NÃO","SIM")</f>
        <v>NÃO</v>
      </c>
      <c r="P2077" s="2" t="str">
        <f>IF(ISERR(FIND("06",GERAL[[#This Row],[ODS]])),"NÃO","SIM")</f>
        <v>NÃO</v>
      </c>
      <c r="Q2077" s="2" t="str">
        <f>IF(ISERR(FIND("07",GERAL[[#This Row],[ODS]])),"NÃO","SIM")</f>
        <v>NÃO</v>
      </c>
      <c r="R2077" s="2" t="str">
        <f>IF(ISERR(FIND("08",GERAL[[#This Row],[ODS]])),"NÃO","SIM")</f>
        <v>SIM</v>
      </c>
      <c r="S2077" s="2" t="str">
        <f>IF(ISERR(FIND("09",GERAL[[#This Row],[ODS]])),"NÃO","SIM")</f>
        <v>NÃO</v>
      </c>
      <c r="T2077" s="2" t="str">
        <f>IF(ISERR(FIND("10",GERAL[[#This Row],[ODS]])),"NÃO","SIM")</f>
        <v>SIM</v>
      </c>
      <c r="U2077" s="2" t="str">
        <f>IF(ISERR(FIND("11",GERAL[[#This Row],[ODS]])),"NÃO","SIM")</f>
        <v>NÃO</v>
      </c>
      <c r="V2077" s="2" t="str">
        <f>IF(ISERR(FIND("12",GERAL[[#This Row],[ODS]])),"NÃO","SIM")</f>
        <v>NÃO</v>
      </c>
      <c r="W2077" s="2" t="str">
        <f>IF(ISERR(FIND("13",GERAL[[#This Row],[ODS]])),"NÃO","SIM")</f>
        <v>NÃO</v>
      </c>
      <c r="X2077" s="2" t="str">
        <f>IF(ISERR(FIND("14",GERAL[[#This Row],[ODS]])),"NÃO","SIM")</f>
        <v>NÃO</v>
      </c>
      <c r="Y2077" s="2" t="str">
        <f>IF(ISERR(FIND("15",GERAL[[#This Row],[ODS]])),"NÃO","SIM")</f>
        <v>NÃO</v>
      </c>
      <c r="Z2077" s="2" t="str">
        <f>IF(ISERR(FIND("16",GERAL[[#This Row],[ODS]])),"NÃO","SIM")</f>
        <v>NÃO</v>
      </c>
      <c r="AA2077" s="2" t="str">
        <f>IF(ISERR(FIND("17",GERAL[[#This Row],[ODS]])),"NÃO","SIM")</f>
        <v>NÃO</v>
      </c>
      <c r="AB2077" s="1">
        <v>100</v>
      </c>
      <c r="AC2077" s="1">
        <v>100</v>
      </c>
      <c r="AD2077" s="1">
        <v>100</v>
      </c>
      <c r="AE2077" s="1">
        <v>100</v>
      </c>
      <c r="AF2077" s="1">
        <v>100</v>
      </c>
      <c r="AG2077" s="1" t="str">
        <f>GERAL[[#This Row],[SIGLA]]&amp;GERAL[[#This Row],[CÓD]]</f>
        <v>SCSS_DS</v>
      </c>
      <c r="AH2077" s="1">
        <f ca="1">VLOOKUP(GERAL[[#This Row],[REF_NOTA]],BASE_NOTAS[],7,FALSE)</f>
        <v>100</v>
      </c>
      <c r="AI2077" s="31">
        <f ca="1">IF(GERAL[[#This Row],[Nota 2025]]="",0,GERAL[[#This Row],[Nota 2026]]-GERAL[[#This Row],[Nota 2025]])</f>
        <v>0</v>
      </c>
    </row>
    <row r="2078" spans="1:35" ht="17" x14ac:dyDescent="0.35">
      <c r="A2078" s="2" t="s">
        <v>181</v>
      </c>
      <c r="B2078" s="2" t="s">
        <v>186</v>
      </c>
      <c r="C2078" s="2" t="s">
        <v>218</v>
      </c>
      <c r="D2078" s="15" t="s">
        <v>75</v>
      </c>
      <c r="E2078" s="2" t="s">
        <v>144</v>
      </c>
      <c r="F2078" s="2" t="str">
        <f>VLOOKUP(GERAL[[#This Row],[CÓD]],SEALL,6,FALSE)</f>
        <v>S</v>
      </c>
      <c r="G207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7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7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78" s="2" t="str">
        <f>VLOOKUP(GERAL[[#This Row],[CÓD]],SEALL,4,FALSE)</f>
        <v>01, 08, 10</v>
      </c>
      <c r="K2078" s="2" t="str">
        <f>IF(ISERR(FIND("01",GERAL[[#This Row],[ODS]])),"NÃO","SIM")</f>
        <v>SIM</v>
      </c>
      <c r="L2078" s="2" t="str">
        <f>IF(ISERR(FIND("02",GERAL[[#This Row],[ODS]])),"NÃO","SIM")</f>
        <v>NÃO</v>
      </c>
      <c r="M2078" s="2" t="str">
        <f>IF(ISERR(FIND("03",GERAL[[#This Row],[ODS]])),"NÃO","SIM")</f>
        <v>NÃO</v>
      </c>
      <c r="N2078" s="2" t="str">
        <f>IF(ISERR(FIND("04",GERAL[[#This Row],[ODS]])),"NÃO","SIM")</f>
        <v>NÃO</v>
      </c>
      <c r="O2078" s="2" t="str">
        <f>IF(ISERR(FIND("05",GERAL[[#This Row],[ODS]])),"NÃO","SIM")</f>
        <v>NÃO</v>
      </c>
      <c r="P2078" s="2" t="str">
        <f>IF(ISERR(FIND("06",GERAL[[#This Row],[ODS]])),"NÃO","SIM")</f>
        <v>NÃO</v>
      </c>
      <c r="Q2078" s="2" t="str">
        <f>IF(ISERR(FIND("07",GERAL[[#This Row],[ODS]])),"NÃO","SIM")</f>
        <v>NÃO</v>
      </c>
      <c r="R2078" s="2" t="str">
        <f>IF(ISERR(FIND("08",GERAL[[#This Row],[ODS]])),"NÃO","SIM")</f>
        <v>SIM</v>
      </c>
      <c r="S2078" s="2" t="str">
        <f>IF(ISERR(FIND("09",GERAL[[#This Row],[ODS]])),"NÃO","SIM")</f>
        <v>NÃO</v>
      </c>
      <c r="T2078" s="2" t="str">
        <f>IF(ISERR(FIND("10",GERAL[[#This Row],[ODS]])),"NÃO","SIM")</f>
        <v>SIM</v>
      </c>
      <c r="U2078" s="2" t="str">
        <f>IF(ISERR(FIND("11",GERAL[[#This Row],[ODS]])),"NÃO","SIM")</f>
        <v>NÃO</v>
      </c>
      <c r="V2078" s="2" t="str">
        <f>IF(ISERR(FIND("12",GERAL[[#This Row],[ODS]])),"NÃO","SIM")</f>
        <v>NÃO</v>
      </c>
      <c r="W2078" s="2" t="str">
        <f>IF(ISERR(FIND("13",GERAL[[#This Row],[ODS]])),"NÃO","SIM")</f>
        <v>NÃO</v>
      </c>
      <c r="X2078" s="2" t="str">
        <f>IF(ISERR(FIND("14",GERAL[[#This Row],[ODS]])),"NÃO","SIM")</f>
        <v>NÃO</v>
      </c>
      <c r="Y2078" s="2" t="str">
        <f>IF(ISERR(FIND("15",GERAL[[#This Row],[ODS]])),"NÃO","SIM")</f>
        <v>NÃO</v>
      </c>
      <c r="Z2078" s="2" t="str">
        <f>IF(ISERR(FIND("16",GERAL[[#This Row],[ODS]])),"NÃO","SIM")</f>
        <v>NÃO</v>
      </c>
      <c r="AA2078" s="2" t="str">
        <f>IF(ISERR(FIND("17",GERAL[[#This Row],[ODS]])),"NÃO","SIM")</f>
        <v>NÃO</v>
      </c>
      <c r="AB2078" s="1">
        <v>30.612244897959201</v>
      </c>
      <c r="AC2078" s="1">
        <v>32.298136645962757</v>
      </c>
      <c r="AD2078" s="1">
        <v>57.142857142857153</v>
      </c>
      <c r="AE2078" s="1">
        <v>52.083333333333336</v>
      </c>
      <c r="AF2078" s="1">
        <v>47.967479674796763</v>
      </c>
      <c r="AG2078" s="1" t="str">
        <f>GERAL[[#This Row],[SIGLA]]&amp;GERAL[[#This Row],[CÓD]]</f>
        <v>SPSS_DS</v>
      </c>
      <c r="AH2078" s="1">
        <f ca="1">VLOOKUP(GERAL[[#This Row],[REF_NOTA]],BASE_NOTAS[],7,FALSE)</f>
        <v>56.953642384106004</v>
      </c>
      <c r="AI2078" s="31">
        <f ca="1">IF(GERAL[[#This Row],[Nota 2025]]="",0,GERAL[[#This Row],[Nota 2026]]-GERAL[[#This Row],[Nota 2025]])</f>
        <v>8.9861627093092409</v>
      </c>
    </row>
    <row r="2079" spans="1:35" ht="17" x14ac:dyDescent="0.35">
      <c r="A2079" s="2" t="s">
        <v>180</v>
      </c>
      <c r="B2079" s="2" t="s">
        <v>206</v>
      </c>
      <c r="C2079" s="2" t="s">
        <v>218</v>
      </c>
      <c r="D2079" s="15" t="s">
        <v>75</v>
      </c>
      <c r="E2079" s="2" t="s">
        <v>144</v>
      </c>
      <c r="F2079" s="2" t="str">
        <f>VLOOKUP(GERAL[[#This Row],[CÓD]],SEALL,6,FALSE)</f>
        <v>S</v>
      </c>
      <c r="G207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7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7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79" s="2" t="str">
        <f>VLOOKUP(GERAL[[#This Row],[CÓD]],SEALL,4,FALSE)</f>
        <v>01, 08, 10</v>
      </c>
      <c r="K2079" s="2" t="str">
        <f>IF(ISERR(FIND("01",GERAL[[#This Row],[ODS]])),"NÃO","SIM")</f>
        <v>SIM</v>
      </c>
      <c r="L2079" s="2" t="str">
        <f>IF(ISERR(FIND("02",GERAL[[#This Row],[ODS]])),"NÃO","SIM")</f>
        <v>NÃO</v>
      </c>
      <c r="M2079" s="2" t="str">
        <f>IF(ISERR(FIND("03",GERAL[[#This Row],[ODS]])),"NÃO","SIM")</f>
        <v>NÃO</v>
      </c>
      <c r="N2079" s="2" t="str">
        <f>IF(ISERR(FIND("04",GERAL[[#This Row],[ODS]])),"NÃO","SIM")</f>
        <v>NÃO</v>
      </c>
      <c r="O2079" s="2" t="str">
        <f>IF(ISERR(FIND("05",GERAL[[#This Row],[ODS]])),"NÃO","SIM")</f>
        <v>NÃO</v>
      </c>
      <c r="P2079" s="2" t="str">
        <f>IF(ISERR(FIND("06",GERAL[[#This Row],[ODS]])),"NÃO","SIM")</f>
        <v>NÃO</v>
      </c>
      <c r="Q2079" s="2" t="str">
        <f>IF(ISERR(FIND("07",GERAL[[#This Row],[ODS]])),"NÃO","SIM")</f>
        <v>NÃO</v>
      </c>
      <c r="R2079" s="2" t="str">
        <f>IF(ISERR(FIND("08",GERAL[[#This Row],[ODS]])),"NÃO","SIM")</f>
        <v>SIM</v>
      </c>
      <c r="S2079" s="2" t="str">
        <f>IF(ISERR(FIND("09",GERAL[[#This Row],[ODS]])),"NÃO","SIM")</f>
        <v>NÃO</v>
      </c>
      <c r="T2079" s="2" t="str">
        <f>IF(ISERR(FIND("10",GERAL[[#This Row],[ODS]])),"NÃO","SIM")</f>
        <v>SIM</v>
      </c>
      <c r="U2079" s="2" t="str">
        <f>IF(ISERR(FIND("11",GERAL[[#This Row],[ODS]])),"NÃO","SIM")</f>
        <v>NÃO</v>
      </c>
      <c r="V2079" s="2" t="str">
        <f>IF(ISERR(FIND("12",GERAL[[#This Row],[ODS]])),"NÃO","SIM")</f>
        <v>NÃO</v>
      </c>
      <c r="W2079" s="2" t="str">
        <f>IF(ISERR(FIND("13",GERAL[[#This Row],[ODS]])),"NÃO","SIM")</f>
        <v>NÃO</v>
      </c>
      <c r="X2079" s="2" t="str">
        <f>IF(ISERR(FIND("14",GERAL[[#This Row],[ODS]])),"NÃO","SIM")</f>
        <v>NÃO</v>
      </c>
      <c r="Y2079" s="2" t="str">
        <f>IF(ISERR(FIND("15",GERAL[[#This Row],[ODS]])),"NÃO","SIM")</f>
        <v>NÃO</v>
      </c>
      <c r="Z2079" s="2" t="str">
        <f>IF(ISERR(FIND("16",GERAL[[#This Row],[ODS]])),"NÃO","SIM")</f>
        <v>NÃO</v>
      </c>
      <c r="AA2079" s="2" t="str">
        <f>IF(ISERR(FIND("17",GERAL[[#This Row],[ODS]])),"NÃO","SIM")</f>
        <v>NÃO</v>
      </c>
      <c r="AB2079" s="1">
        <v>0</v>
      </c>
      <c r="AC2079" s="1">
        <v>11.18012422360249</v>
      </c>
      <c r="AD2079" s="1">
        <v>26.373626373626351</v>
      </c>
      <c r="AE2079" s="1">
        <v>46.354166666666664</v>
      </c>
      <c r="AF2079" s="1">
        <v>8.9430894308943181</v>
      </c>
      <c r="AG2079" s="1" t="str">
        <f>GERAL[[#This Row],[SIGLA]]&amp;GERAL[[#This Row],[CÓD]]</f>
        <v>SESS_DS</v>
      </c>
      <c r="AH2079" s="1">
        <f ca="1">VLOOKUP(GERAL[[#This Row],[REF_NOTA]],BASE_NOTAS[],7,FALSE)</f>
        <v>13.907284768211937</v>
      </c>
      <c r="AI2079" s="31">
        <f ca="1">IF(GERAL[[#This Row],[Nota 2025]]="",0,GERAL[[#This Row],[Nota 2026]]-GERAL[[#This Row],[Nota 2025]])</f>
        <v>4.9641953373176193</v>
      </c>
    </row>
    <row r="2080" spans="1:35" ht="17" x14ac:dyDescent="0.35">
      <c r="A2080" s="2" t="s">
        <v>182</v>
      </c>
      <c r="B2080" s="2" t="s">
        <v>185</v>
      </c>
      <c r="C2080" s="2" t="s">
        <v>218</v>
      </c>
      <c r="D2080" s="15" t="s">
        <v>75</v>
      </c>
      <c r="E2080" s="2" t="s">
        <v>144</v>
      </c>
      <c r="F2080" s="2" t="str">
        <f>VLOOKUP(GERAL[[#This Row],[CÓD]],SEALL,6,FALSE)</f>
        <v>S</v>
      </c>
      <c r="G208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08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8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80" s="2" t="str">
        <f>VLOOKUP(GERAL[[#This Row],[CÓD]],SEALL,4,FALSE)</f>
        <v>01, 08, 10</v>
      </c>
      <c r="K2080" s="2" t="str">
        <f>IF(ISERR(FIND("01",GERAL[[#This Row],[ODS]])),"NÃO","SIM")</f>
        <v>SIM</v>
      </c>
      <c r="L2080" s="2" t="str">
        <f>IF(ISERR(FIND("02",GERAL[[#This Row],[ODS]])),"NÃO","SIM")</f>
        <v>NÃO</v>
      </c>
      <c r="M2080" s="2" t="str">
        <f>IF(ISERR(FIND("03",GERAL[[#This Row],[ODS]])),"NÃO","SIM")</f>
        <v>NÃO</v>
      </c>
      <c r="N2080" s="2" t="str">
        <f>IF(ISERR(FIND("04",GERAL[[#This Row],[ODS]])),"NÃO","SIM")</f>
        <v>NÃO</v>
      </c>
      <c r="O2080" s="2" t="str">
        <f>IF(ISERR(FIND("05",GERAL[[#This Row],[ODS]])),"NÃO","SIM")</f>
        <v>NÃO</v>
      </c>
      <c r="P2080" s="2" t="str">
        <f>IF(ISERR(FIND("06",GERAL[[#This Row],[ODS]])),"NÃO","SIM")</f>
        <v>NÃO</v>
      </c>
      <c r="Q2080" s="2" t="str">
        <f>IF(ISERR(FIND("07",GERAL[[#This Row],[ODS]])),"NÃO","SIM")</f>
        <v>NÃO</v>
      </c>
      <c r="R2080" s="2" t="str">
        <f>IF(ISERR(FIND("08",GERAL[[#This Row],[ODS]])),"NÃO","SIM")</f>
        <v>SIM</v>
      </c>
      <c r="S2080" s="2" t="str">
        <f>IF(ISERR(FIND("09",GERAL[[#This Row],[ODS]])),"NÃO","SIM")</f>
        <v>NÃO</v>
      </c>
      <c r="T2080" s="2" t="str">
        <f>IF(ISERR(FIND("10",GERAL[[#This Row],[ODS]])),"NÃO","SIM")</f>
        <v>SIM</v>
      </c>
      <c r="U2080" s="2" t="str">
        <f>IF(ISERR(FIND("11",GERAL[[#This Row],[ODS]])),"NÃO","SIM")</f>
        <v>NÃO</v>
      </c>
      <c r="V2080" s="2" t="str">
        <f>IF(ISERR(FIND("12",GERAL[[#This Row],[ODS]])),"NÃO","SIM")</f>
        <v>NÃO</v>
      </c>
      <c r="W2080" s="2" t="str">
        <f>IF(ISERR(FIND("13",GERAL[[#This Row],[ODS]])),"NÃO","SIM")</f>
        <v>NÃO</v>
      </c>
      <c r="X2080" s="2" t="str">
        <f>IF(ISERR(FIND("14",GERAL[[#This Row],[ODS]])),"NÃO","SIM")</f>
        <v>NÃO</v>
      </c>
      <c r="Y2080" s="2" t="str">
        <f>IF(ISERR(FIND("15",GERAL[[#This Row],[ODS]])),"NÃO","SIM")</f>
        <v>NÃO</v>
      </c>
      <c r="Z2080" s="2" t="str">
        <f>IF(ISERR(FIND("16",GERAL[[#This Row],[ODS]])),"NÃO","SIM")</f>
        <v>NÃO</v>
      </c>
      <c r="AA2080" s="2" t="str">
        <f>IF(ISERR(FIND("17",GERAL[[#This Row],[ODS]])),"NÃO","SIM")</f>
        <v>NÃO</v>
      </c>
      <c r="AB2080" s="1">
        <v>36.734693877551052</v>
      </c>
      <c r="AC2080" s="1">
        <v>41.614906832298168</v>
      </c>
      <c r="AD2080" s="1">
        <v>42.857142857142847</v>
      </c>
      <c r="AE2080" s="1">
        <v>60.416666666666679</v>
      </c>
      <c r="AF2080" s="1">
        <v>61.788617886178841</v>
      </c>
      <c r="AG2080" s="1" t="str">
        <f>GERAL[[#This Row],[SIGLA]]&amp;GERAL[[#This Row],[CÓD]]</f>
        <v>TOSS_DS</v>
      </c>
      <c r="AH2080" s="1">
        <f ca="1">VLOOKUP(GERAL[[#This Row],[REF_NOTA]],BASE_NOTAS[],7,FALSE)</f>
        <v>69.536423841059616</v>
      </c>
      <c r="AI2080" s="31">
        <f ca="1">IF(GERAL[[#This Row],[Nota 2025]]="",0,GERAL[[#This Row],[Nota 2026]]-GERAL[[#This Row],[Nota 2025]])</f>
        <v>7.7478059548807749</v>
      </c>
    </row>
    <row r="2081" spans="1:35" ht="17" x14ac:dyDescent="0.35">
      <c r="A2081" s="2" t="s">
        <v>0</v>
      </c>
      <c r="B2081" s="2" t="s">
        <v>156</v>
      </c>
      <c r="C2081" s="2" t="s">
        <v>218</v>
      </c>
      <c r="D2081" s="15" t="s">
        <v>76</v>
      </c>
      <c r="E2081" s="2" t="s">
        <v>145</v>
      </c>
      <c r="F2081" s="2" t="str">
        <f>VLOOKUP(GERAL[[#This Row],[CÓD]],SEALL,6,FALSE)</f>
        <v>ES</v>
      </c>
      <c r="G2081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08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8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81" s="2" t="str">
        <f>VLOOKUP(GERAL[[#This Row],[CÓD]],SEALL,4,FALSE)</f>
        <v>01, 06, 11</v>
      </c>
      <c r="K2081" s="2" t="str">
        <f>IF(ISERR(FIND("01",GERAL[[#This Row],[ODS]])),"NÃO","SIM")</f>
        <v>SIM</v>
      </c>
      <c r="L2081" s="2" t="str">
        <f>IF(ISERR(FIND("02",GERAL[[#This Row],[ODS]])),"NÃO","SIM")</f>
        <v>NÃO</v>
      </c>
      <c r="M2081" s="2" t="str">
        <f>IF(ISERR(FIND("03",GERAL[[#This Row],[ODS]])),"NÃO","SIM")</f>
        <v>NÃO</v>
      </c>
      <c r="N2081" s="2" t="str">
        <f>IF(ISERR(FIND("04",GERAL[[#This Row],[ODS]])),"NÃO","SIM")</f>
        <v>NÃO</v>
      </c>
      <c r="O2081" s="2" t="str">
        <f>IF(ISERR(FIND("05",GERAL[[#This Row],[ODS]])),"NÃO","SIM")</f>
        <v>NÃO</v>
      </c>
      <c r="P2081" s="2" t="str">
        <f>IF(ISERR(FIND("06",GERAL[[#This Row],[ODS]])),"NÃO","SIM")</f>
        <v>SIM</v>
      </c>
      <c r="Q2081" s="2" t="str">
        <f>IF(ISERR(FIND("07",GERAL[[#This Row],[ODS]])),"NÃO","SIM")</f>
        <v>NÃO</v>
      </c>
      <c r="R2081" s="2" t="str">
        <f>IF(ISERR(FIND("08",GERAL[[#This Row],[ODS]])),"NÃO","SIM")</f>
        <v>NÃO</v>
      </c>
      <c r="S2081" s="2" t="str">
        <f>IF(ISERR(FIND("09",GERAL[[#This Row],[ODS]])),"NÃO","SIM")</f>
        <v>NÃO</v>
      </c>
      <c r="T2081" s="2" t="str">
        <f>IF(ISERR(FIND("10",GERAL[[#This Row],[ODS]])),"NÃO","SIM")</f>
        <v>NÃO</v>
      </c>
      <c r="U2081" s="2" t="str">
        <f>IF(ISERR(FIND("11",GERAL[[#This Row],[ODS]])),"NÃO","SIM")</f>
        <v>SIM</v>
      </c>
      <c r="V2081" s="2" t="str">
        <f>IF(ISERR(FIND("12",GERAL[[#This Row],[ODS]])),"NÃO","SIM")</f>
        <v>NÃO</v>
      </c>
      <c r="W2081" s="2" t="str">
        <f>IF(ISERR(FIND("13",GERAL[[#This Row],[ODS]])),"NÃO","SIM")</f>
        <v>NÃO</v>
      </c>
      <c r="X2081" s="2" t="str">
        <f>IF(ISERR(FIND("14",GERAL[[#This Row],[ODS]])),"NÃO","SIM")</f>
        <v>NÃO</v>
      </c>
      <c r="Y2081" s="2" t="str">
        <f>IF(ISERR(FIND("15",GERAL[[#This Row],[ODS]])),"NÃO","SIM")</f>
        <v>NÃO</v>
      </c>
      <c r="Z2081" s="2" t="str">
        <f>IF(ISERR(FIND("16",GERAL[[#This Row],[ODS]])),"NÃO","SIM")</f>
        <v>NÃO</v>
      </c>
      <c r="AA2081" s="2" t="str">
        <f>IF(ISERR(FIND("17",GERAL[[#This Row],[ODS]])),"NÃO","SIM")</f>
        <v>NÃO</v>
      </c>
      <c r="AB2081" s="1">
        <v>17.073048717110197</v>
      </c>
      <c r="AC2081" s="1">
        <v>17.073048717110197</v>
      </c>
      <c r="AD2081" s="1">
        <v>22.236852542178177</v>
      </c>
      <c r="AE2081" s="1">
        <v>22.236852542178177</v>
      </c>
      <c r="AF2081" s="1">
        <v>18.825899927343208</v>
      </c>
      <c r="AG2081" s="1" t="str">
        <f>GERAL[[#This Row],[SIGLA]]&amp;GERAL[[#This Row],[CÓD]]</f>
        <v>ACSS_DS_AG</v>
      </c>
      <c r="AH2081" s="1">
        <f ca="1">VLOOKUP(GERAL[[#This Row],[REF_NOTA]],BASE_NOTAS[],7,FALSE)</f>
        <v>18.012792540086529</v>
      </c>
      <c r="AI2081" s="31">
        <f ca="1">IF(GERAL[[#This Row],[Nota 2025]]="",0,GERAL[[#This Row],[Nota 2026]]-GERAL[[#This Row],[Nota 2025]])</f>
        <v>-0.81310738725667875</v>
      </c>
    </row>
    <row r="2082" spans="1:35" ht="17" x14ac:dyDescent="0.35">
      <c r="A2082" s="2" t="s">
        <v>1</v>
      </c>
      <c r="B2082" s="2" t="s">
        <v>157</v>
      </c>
      <c r="C2082" s="2" t="s">
        <v>218</v>
      </c>
      <c r="D2082" s="15" t="s">
        <v>76</v>
      </c>
      <c r="E2082" s="2" t="s">
        <v>145</v>
      </c>
      <c r="F2082" s="2" t="str">
        <f>VLOOKUP(GERAL[[#This Row],[CÓD]],SEALL,6,FALSE)</f>
        <v>ES</v>
      </c>
      <c r="G2082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08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8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82" s="2" t="str">
        <f>VLOOKUP(GERAL[[#This Row],[CÓD]],SEALL,4,FALSE)</f>
        <v>01, 06, 11</v>
      </c>
      <c r="K2082" s="2" t="str">
        <f>IF(ISERR(FIND("01",GERAL[[#This Row],[ODS]])),"NÃO","SIM")</f>
        <v>SIM</v>
      </c>
      <c r="L2082" s="2" t="str">
        <f>IF(ISERR(FIND("02",GERAL[[#This Row],[ODS]])),"NÃO","SIM")</f>
        <v>NÃO</v>
      </c>
      <c r="M2082" s="2" t="str">
        <f>IF(ISERR(FIND("03",GERAL[[#This Row],[ODS]])),"NÃO","SIM")</f>
        <v>NÃO</v>
      </c>
      <c r="N2082" s="2" t="str">
        <f>IF(ISERR(FIND("04",GERAL[[#This Row],[ODS]])),"NÃO","SIM")</f>
        <v>NÃO</v>
      </c>
      <c r="O2082" s="2" t="str">
        <f>IF(ISERR(FIND("05",GERAL[[#This Row],[ODS]])),"NÃO","SIM")</f>
        <v>NÃO</v>
      </c>
      <c r="P2082" s="2" t="str">
        <f>IF(ISERR(FIND("06",GERAL[[#This Row],[ODS]])),"NÃO","SIM")</f>
        <v>SIM</v>
      </c>
      <c r="Q2082" s="2" t="str">
        <f>IF(ISERR(FIND("07",GERAL[[#This Row],[ODS]])),"NÃO","SIM")</f>
        <v>NÃO</v>
      </c>
      <c r="R2082" s="2" t="str">
        <f>IF(ISERR(FIND("08",GERAL[[#This Row],[ODS]])),"NÃO","SIM")</f>
        <v>NÃO</v>
      </c>
      <c r="S2082" s="2" t="str">
        <f>IF(ISERR(FIND("09",GERAL[[#This Row],[ODS]])),"NÃO","SIM")</f>
        <v>NÃO</v>
      </c>
      <c r="T2082" s="2" t="str">
        <f>IF(ISERR(FIND("10",GERAL[[#This Row],[ODS]])),"NÃO","SIM")</f>
        <v>NÃO</v>
      </c>
      <c r="U2082" s="2" t="str">
        <f>IF(ISERR(FIND("11",GERAL[[#This Row],[ODS]])),"NÃO","SIM")</f>
        <v>SIM</v>
      </c>
      <c r="V2082" s="2" t="str">
        <f>IF(ISERR(FIND("12",GERAL[[#This Row],[ODS]])),"NÃO","SIM")</f>
        <v>NÃO</v>
      </c>
      <c r="W2082" s="2" t="str">
        <f>IF(ISERR(FIND("13",GERAL[[#This Row],[ODS]])),"NÃO","SIM")</f>
        <v>NÃO</v>
      </c>
      <c r="X2082" s="2" t="str">
        <f>IF(ISERR(FIND("14",GERAL[[#This Row],[ODS]])),"NÃO","SIM")</f>
        <v>NÃO</v>
      </c>
      <c r="Y2082" s="2" t="str">
        <f>IF(ISERR(FIND("15",GERAL[[#This Row],[ODS]])),"NÃO","SIM")</f>
        <v>NÃO</v>
      </c>
      <c r="Z2082" s="2" t="str">
        <f>IF(ISERR(FIND("16",GERAL[[#This Row],[ODS]])),"NÃO","SIM")</f>
        <v>NÃO</v>
      </c>
      <c r="AA2082" s="2" t="str">
        <f>IF(ISERR(FIND("17",GERAL[[#This Row],[ODS]])),"NÃO","SIM")</f>
        <v>NÃO</v>
      </c>
      <c r="AB2082" s="1">
        <v>65.307125239115578</v>
      </c>
      <c r="AC2082" s="1">
        <v>65.307125239115578</v>
      </c>
      <c r="AD2082" s="1">
        <v>49.157840486612102</v>
      </c>
      <c r="AE2082" s="1">
        <v>49.157840486612102</v>
      </c>
      <c r="AF2082" s="1">
        <v>50.113552578674316</v>
      </c>
      <c r="AG2082" s="1" t="str">
        <f>GERAL[[#This Row],[SIGLA]]&amp;GERAL[[#This Row],[CÓD]]</f>
        <v>ALSS_DS_AG</v>
      </c>
      <c r="AH2082" s="1">
        <f ca="1">VLOOKUP(GERAL[[#This Row],[REF_NOTA]],BASE_NOTAS[],7,FALSE)</f>
        <v>46.16063593153838</v>
      </c>
      <c r="AI2082" s="31">
        <f ca="1">IF(GERAL[[#This Row],[Nota 2025]]="",0,GERAL[[#This Row],[Nota 2026]]-GERAL[[#This Row],[Nota 2025]])</f>
        <v>-3.952916647135936</v>
      </c>
    </row>
    <row r="2083" spans="1:35" ht="17" x14ac:dyDescent="0.35">
      <c r="A2083" s="2" t="s">
        <v>159</v>
      </c>
      <c r="B2083" s="2" t="s">
        <v>184</v>
      </c>
      <c r="C2083" s="2" t="s">
        <v>218</v>
      </c>
      <c r="D2083" s="15" t="s">
        <v>76</v>
      </c>
      <c r="E2083" s="2" t="s">
        <v>145</v>
      </c>
      <c r="F2083" s="2" t="str">
        <f>VLOOKUP(GERAL[[#This Row],[CÓD]],SEALL,6,FALSE)</f>
        <v>ES</v>
      </c>
      <c r="G2083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08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8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83" s="2" t="str">
        <f>VLOOKUP(GERAL[[#This Row],[CÓD]],SEALL,4,FALSE)</f>
        <v>01, 06, 11</v>
      </c>
      <c r="K2083" s="2" t="str">
        <f>IF(ISERR(FIND("01",GERAL[[#This Row],[ODS]])),"NÃO","SIM")</f>
        <v>SIM</v>
      </c>
      <c r="L2083" s="2" t="str">
        <f>IF(ISERR(FIND("02",GERAL[[#This Row],[ODS]])),"NÃO","SIM")</f>
        <v>NÃO</v>
      </c>
      <c r="M2083" s="2" t="str">
        <f>IF(ISERR(FIND("03",GERAL[[#This Row],[ODS]])),"NÃO","SIM")</f>
        <v>NÃO</v>
      </c>
      <c r="N2083" s="2" t="str">
        <f>IF(ISERR(FIND("04",GERAL[[#This Row],[ODS]])),"NÃO","SIM")</f>
        <v>NÃO</v>
      </c>
      <c r="O2083" s="2" t="str">
        <f>IF(ISERR(FIND("05",GERAL[[#This Row],[ODS]])),"NÃO","SIM")</f>
        <v>NÃO</v>
      </c>
      <c r="P2083" s="2" t="str">
        <f>IF(ISERR(FIND("06",GERAL[[#This Row],[ODS]])),"NÃO","SIM")</f>
        <v>SIM</v>
      </c>
      <c r="Q2083" s="2" t="str">
        <f>IF(ISERR(FIND("07",GERAL[[#This Row],[ODS]])),"NÃO","SIM")</f>
        <v>NÃO</v>
      </c>
      <c r="R2083" s="2" t="str">
        <f>IF(ISERR(FIND("08",GERAL[[#This Row],[ODS]])),"NÃO","SIM")</f>
        <v>NÃO</v>
      </c>
      <c r="S2083" s="2" t="str">
        <f>IF(ISERR(FIND("09",GERAL[[#This Row],[ODS]])),"NÃO","SIM")</f>
        <v>NÃO</v>
      </c>
      <c r="T2083" s="2" t="str">
        <f>IF(ISERR(FIND("10",GERAL[[#This Row],[ODS]])),"NÃO","SIM")</f>
        <v>NÃO</v>
      </c>
      <c r="U2083" s="2" t="str">
        <f>IF(ISERR(FIND("11",GERAL[[#This Row],[ODS]])),"NÃO","SIM")</f>
        <v>SIM</v>
      </c>
      <c r="V2083" s="2" t="str">
        <f>IF(ISERR(FIND("12",GERAL[[#This Row],[ODS]])),"NÃO","SIM")</f>
        <v>NÃO</v>
      </c>
      <c r="W2083" s="2" t="str">
        <f>IF(ISERR(FIND("13",GERAL[[#This Row],[ODS]])),"NÃO","SIM")</f>
        <v>NÃO</v>
      </c>
      <c r="X2083" s="2" t="str">
        <f>IF(ISERR(FIND("14",GERAL[[#This Row],[ODS]])),"NÃO","SIM")</f>
        <v>NÃO</v>
      </c>
      <c r="Y2083" s="2" t="str">
        <f>IF(ISERR(FIND("15",GERAL[[#This Row],[ODS]])),"NÃO","SIM")</f>
        <v>NÃO</v>
      </c>
      <c r="Z2083" s="2" t="str">
        <f>IF(ISERR(FIND("16",GERAL[[#This Row],[ODS]])),"NÃO","SIM")</f>
        <v>NÃO</v>
      </c>
      <c r="AA2083" s="2" t="str">
        <f>IF(ISERR(FIND("17",GERAL[[#This Row],[ODS]])),"NÃO","SIM")</f>
        <v>NÃO</v>
      </c>
      <c r="AB2083" s="1">
        <v>17.598118324859037</v>
      </c>
      <c r="AC2083" s="1">
        <v>17.598118324859037</v>
      </c>
      <c r="AD2083" s="1">
        <v>2.8301343540003296</v>
      </c>
      <c r="AE2083" s="1">
        <v>2.8301343540003296</v>
      </c>
      <c r="AF2083" s="1">
        <v>11.786795744219368</v>
      </c>
      <c r="AG2083" s="1" t="str">
        <f>GERAL[[#This Row],[SIGLA]]&amp;GERAL[[#This Row],[CÓD]]</f>
        <v>APSS_DS_AG</v>
      </c>
      <c r="AH2083" s="1">
        <f ca="1">VLOOKUP(GERAL[[#This Row],[REF_NOTA]],BASE_NOTAS[],7,FALSE)</f>
        <v>23.162942211357439</v>
      </c>
      <c r="AI2083" s="31">
        <f ca="1">IF(GERAL[[#This Row],[Nota 2025]]="",0,GERAL[[#This Row],[Nota 2026]]-GERAL[[#This Row],[Nota 2025]])</f>
        <v>11.376146467138071</v>
      </c>
    </row>
    <row r="2084" spans="1:35" ht="17" x14ac:dyDescent="0.35">
      <c r="A2084" s="2" t="s">
        <v>155</v>
      </c>
      <c r="B2084" s="2" t="s">
        <v>158</v>
      </c>
      <c r="C2084" s="2" t="s">
        <v>218</v>
      </c>
      <c r="D2084" s="15" t="s">
        <v>76</v>
      </c>
      <c r="E2084" s="2" t="s">
        <v>145</v>
      </c>
      <c r="F2084" s="2" t="str">
        <f>VLOOKUP(GERAL[[#This Row],[CÓD]],SEALL,6,FALSE)</f>
        <v>ES</v>
      </c>
      <c r="G2084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08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8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84" s="2" t="str">
        <f>VLOOKUP(GERAL[[#This Row],[CÓD]],SEALL,4,FALSE)</f>
        <v>01, 06, 11</v>
      </c>
      <c r="K2084" s="2" t="str">
        <f>IF(ISERR(FIND("01",GERAL[[#This Row],[ODS]])),"NÃO","SIM")</f>
        <v>SIM</v>
      </c>
      <c r="L2084" s="2" t="str">
        <f>IF(ISERR(FIND("02",GERAL[[#This Row],[ODS]])),"NÃO","SIM")</f>
        <v>NÃO</v>
      </c>
      <c r="M2084" s="2" t="str">
        <f>IF(ISERR(FIND("03",GERAL[[#This Row],[ODS]])),"NÃO","SIM")</f>
        <v>NÃO</v>
      </c>
      <c r="N2084" s="2" t="str">
        <f>IF(ISERR(FIND("04",GERAL[[#This Row],[ODS]])),"NÃO","SIM")</f>
        <v>NÃO</v>
      </c>
      <c r="O2084" s="2" t="str">
        <f>IF(ISERR(FIND("05",GERAL[[#This Row],[ODS]])),"NÃO","SIM")</f>
        <v>NÃO</v>
      </c>
      <c r="P2084" s="2" t="str">
        <f>IF(ISERR(FIND("06",GERAL[[#This Row],[ODS]])),"NÃO","SIM")</f>
        <v>SIM</v>
      </c>
      <c r="Q2084" s="2" t="str">
        <f>IF(ISERR(FIND("07",GERAL[[#This Row],[ODS]])),"NÃO","SIM")</f>
        <v>NÃO</v>
      </c>
      <c r="R2084" s="2" t="str">
        <f>IF(ISERR(FIND("08",GERAL[[#This Row],[ODS]])),"NÃO","SIM")</f>
        <v>NÃO</v>
      </c>
      <c r="S2084" s="2" t="str">
        <f>IF(ISERR(FIND("09",GERAL[[#This Row],[ODS]])),"NÃO","SIM")</f>
        <v>NÃO</v>
      </c>
      <c r="T2084" s="2" t="str">
        <f>IF(ISERR(FIND("10",GERAL[[#This Row],[ODS]])),"NÃO","SIM")</f>
        <v>NÃO</v>
      </c>
      <c r="U2084" s="2" t="str">
        <f>IF(ISERR(FIND("11",GERAL[[#This Row],[ODS]])),"NÃO","SIM")</f>
        <v>SIM</v>
      </c>
      <c r="V2084" s="2" t="str">
        <f>IF(ISERR(FIND("12",GERAL[[#This Row],[ODS]])),"NÃO","SIM")</f>
        <v>NÃO</v>
      </c>
      <c r="W2084" s="2" t="str">
        <f>IF(ISERR(FIND("13",GERAL[[#This Row],[ODS]])),"NÃO","SIM")</f>
        <v>NÃO</v>
      </c>
      <c r="X2084" s="2" t="str">
        <f>IF(ISERR(FIND("14",GERAL[[#This Row],[ODS]])),"NÃO","SIM")</f>
        <v>NÃO</v>
      </c>
      <c r="Y2084" s="2" t="str">
        <f>IF(ISERR(FIND("15",GERAL[[#This Row],[ODS]])),"NÃO","SIM")</f>
        <v>NÃO</v>
      </c>
      <c r="Z2084" s="2" t="str">
        <f>IF(ISERR(FIND("16",GERAL[[#This Row],[ODS]])),"NÃO","SIM")</f>
        <v>NÃO</v>
      </c>
      <c r="AA2084" s="2" t="str">
        <f>IF(ISERR(FIND("17",GERAL[[#This Row],[ODS]])),"NÃO","SIM")</f>
        <v>NÃO</v>
      </c>
      <c r="AB2084" s="1">
        <v>55.619948727796107</v>
      </c>
      <c r="AC2084" s="1">
        <v>55.619948727796107</v>
      </c>
      <c r="AD2084" s="1">
        <v>52.273088916198731</v>
      </c>
      <c r="AE2084" s="1">
        <v>52.273088916198731</v>
      </c>
      <c r="AF2084" s="1">
        <v>58.323804601861973</v>
      </c>
      <c r="AG2084" s="1" t="str">
        <f>GERAL[[#This Row],[SIGLA]]&amp;GERAL[[#This Row],[CÓD]]</f>
        <v>AMSS_DS_AG</v>
      </c>
      <c r="AH2084" s="1">
        <f ca="1">VLOOKUP(GERAL[[#This Row],[REF_NOTA]],BASE_NOTAS[],7,FALSE)</f>
        <v>58.639827565949744</v>
      </c>
      <c r="AI2084" s="31">
        <f ca="1">IF(GERAL[[#This Row],[Nota 2025]]="",0,GERAL[[#This Row],[Nota 2026]]-GERAL[[#This Row],[Nota 2025]])</f>
        <v>0.31602296408777164</v>
      </c>
    </row>
    <row r="2085" spans="1:35" ht="17" x14ac:dyDescent="0.35">
      <c r="A2085" s="2" t="s">
        <v>160</v>
      </c>
      <c r="B2085" s="2" t="s">
        <v>187</v>
      </c>
      <c r="C2085" s="2" t="s">
        <v>218</v>
      </c>
      <c r="D2085" s="15" t="s">
        <v>76</v>
      </c>
      <c r="E2085" s="2" t="s">
        <v>145</v>
      </c>
      <c r="F2085" s="2" t="str">
        <f>VLOOKUP(GERAL[[#This Row],[CÓD]],SEALL,6,FALSE)</f>
        <v>ES</v>
      </c>
      <c r="G2085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08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8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85" s="2" t="str">
        <f>VLOOKUP(GERAL[[#This Row],[CÓD]],SEALL,4,FALSE)</f>
        <v>01, 06, 11</v>
      </c>
      <c r="K2085" s="2" t="str">
        <f>IF(ISERR(FIND("01",GERAL[[#This Row],[ODS]])),"NÃO","SIM")</f>
        <v>SIM</v>
      </c>
      <c r="L2085" s="2" t="str">
        <f>IF(ISERR(FIND("02",GERAL[[#This Row],[ODS]])),"NÃO","SIM")</f>
        <v>NÃO</v>
      </c>
      <c r="M2085" s="2" t="str">
        <f>IF(ISERR(FIND("03",GERAL[[#This Row],[ODS]])),"NÃO","SIM")</f>
        <v>NÃO</v>
      </c>
      <c r="N2085" s="2" t="str">
        <f>IF(ISERR(FIND("04",GERAL[[#This Row],[ODS]])),"NÃO","SIM")</f>
        <v>NÃO</v>
      </c>
      <c r="O2085" s="2" t="str">
        <f>IF(ISERR(FIND("05",GERAL[[#This Row],[ODS]])),"NÃO","SIM")</f>
        <v>NÃO</v>
      </c>
      <c r="P2085" s="2" t="str">
        <f>IF(ISERR(FIND("06",GERAL[[#This Row],[ODS]])),"NÃO","SIM")</f>
        <v>SIM</v>
      </c>
      <c r="Q2085" s="2" t="str">
        <f>IF(ISERR(FIND("07",GERAL[[#This Row],[ODS]])),"NÃO","SIM")</f>
        <v>NÃO</v>
      </c>
      <c r="R2085" s="2" t="str">
        <f>IF(ISERR(FIND("08",GERAL[[#This Row],[ODS]])),"NÃO","SIM")</f>
        <v>NÃO</v>
      </c>
      <c r="S2085" s="2" t="str">
        <f>IF(ISERR(FIND("09",GERAL[[#This Row],[ODS]])),"NÃO","SIM")</f>
        <v>NÃO</v>
      </c>
      <c r="T2085" s="2" t="str">
        <f>IF(ISERR(FIND("10",GERAL[[#This Row],[ODS]])),"NÃO","SIM")</f>
        <v>NÃO</v>
      </c>
      <c r="U2085" s="2" t="str">
        <f>IF(ISERR(FIND("11",GERAL[[#This Row],[ODS]])),"NÃO","SIM")</f>
        <v>SIM</v>
      </c>
      <c r="V2085" s="2" t="str">
        <f>IF(ISERR(FIND("12",GERAL[[#This Row],[ODS]])),"NÃO","SIM")</f>
        <v>NÃO</v>
      </c>
      <c r="W2085" s="2" t="str">
        <f>IF(ISERR(FIND("13",GERAL[[#This Row],[ODS]])),"NÃO","SIM")</f>
        <v>NÃO</v>
      </c>
      <c r="X2085" s="2" t="str">
        <f>IF(ISERR(FIND("14",GERAL[[#This Row],[ODS]])),"NÃO","SIM")</f>
        <v>NÃO</v>
      </c>
      <c r="Y2085" s="2" t="str">
        <f>IF(ISERR(FIND("15",GERAL[[#This Row],[ODS]])),"NÃO","SIM")</f>
        <v>NÃO</v>
      </c>
      <c r="Z2085" s="2" t="str">
        <f>IF(ISERR(FIND("16",GERAL[[#This Row],[ODS]])),"NÃO","SIM")</f>
        <v>NÃO</v>
      </c>
      <c r="AA2085" s="2" t="str">
        <f>IF(ISERR(FIND("17",GERAL[[#This Row],[ODS]])),"NÃO","SIM")</f>
        <v>NÃO</v>
      </c>
      <c r="AB2085" s="1">
        <v>77.856426779151249</v>
      </c>
      <c r="AC2085" s="1">
        <v>77.856426779151249</v>
      </c>
      <c r="AD2085" s="1">
        <v>73.897073236696158</v>
      </c>
      <c r="AE2085" s="1">
        <v>73.897073236696158</v>
      </c>
      <c r="AF2085" s="1">
        <v>75.848858122132143</v>
      </c>
      <c r="AG2085" s="1" t="str">
        <f>GERAL[[#This Row],[SIGLA]]&amp;GERAL[[#This Row],[CÓD]]</f>
        <v>BASS_DS_AG</v>
      </c>
      <c r="AH2085" s="1">
        <f ca="1">VLOOKUP(GERAL[[#This Row],[REF_NOTA]],BASE_NOTAS[],7,FALSE)</f>
        <v>78.824255133529448</v>
      </c>
      <c r="AI2085" s="31">
        <f ca="1">IF(GERAL[[#This Row],[Nota 2025]]="",0,GERAL[[#This Row],[Nota 2026]]-GERAL[[#This Row],[Nota 2025]])</f>
        <v>2.9753970113973054</v>
      </c>
    </row>
    <row r="2086" spans="1:35" ht="17" x14ac:dyDescent="0.35">
      <c r="A2086" s="2" t="s">
        <v>161</v>
      </c>
      <c r="B2086" s="2" t="s">
        <v>188</v>
      </c>
      <c r="C2086" s="2" t="s">
        <v>218</v>
      </c>
      <c r="D2086" s="15" t="s">
        <v>76</v>
      </c>
      <c r="E2086" s="2" t="s">
        <v>145</v>
      </c>
      <c r="F2086" s="2" t="str">
        <f>VLOOKUP(GERAL[[#This Row],[CÓD]],SEALL,6,FALSE)</f>
        <v>ES</v>
      </c>
      <c r="G2086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08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8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86" s="2" t="str">
        <f>VLOOKUP(GERAL[[#This Row],[CÓD]],SEALL,4,FALSE)</f>
        <v>01, 06, 11</v>
      </c>
      <c r="K2086" s="2" t="str">
        <f>IF(ISERR(FIND("01",GERAL[[#This Row],[ODS]])),"NÃO","SIM")</f>
        <v>SIM</v>
      </c>
      <c r="L2086" s="2" t="str">
        <f>IF(ISERR(FIND("02",GERAL[[#This Row],[ODS]])),"NÃO","SIM")</f>
        <v>NÃO</v>
      </c>
      <c r="M2086" s="2" t="str">
        <f>IF(ISERR(FIND("03",GERAL[[#This Row],[ODS]])),"NÃO","SIM")</f>
        <v>NÃO</v>
      </c>
      <c r="N2086" s="2" t="str">
        <f>IF(ISERR(FIND("04",GERAL[[#This Row],[ODS]])),"NÃO","SIM")</f>
        <v>NÃO</v>
      </c>
      <c r="O2086" s="2" t="str">
        <f>IF(ISERR(FIND("05",GERAL[[#This Row],[ODS]])),"NÃO","SIM")</f>
        <v>NÃO</v>
      </c>
      <c r="P2086" s="2" t="str">
        <f>IF(ISERR(FIND("06",GERAL[[#This Row],[ODS]])),"NÃO","SIM")</f>
        <v>SIM</v>
      </c>
      <c r="Q2086" s="2" t="str">
        <f>IF(ISERR(FIND("07",GERAL[[#This Row],[ODS]])),"NÃO","SIM")</f>
        <v>NÃO</v>
      </c>
      <c r="R2086" s="2" t="str">
        <f>IF(ISERR(FIND("08",GERAL[[#This Row],[ODS]])),"NÃO","SIM")</f>
        <v>NÃO</v>
      </c>
      <c r="S2086" s="2" t="str">
        <f>IF(ISERR(FIND("09",GERAL[[#This Row],[ODS]])),"NÃO","SIM")</f>
        <v>NÃO</v>
      </c>
      <c r="T2086" s="2" t="str">
        <f>IF(ISERR(FIND("10",GERAL[[#This Row],[ODS]])),"NÃO","SIM")</f>
        <v>NÃO</v>
      </c>
      <c r="U2086" s="2" t="str">
        <f>IF(ISERR(FIND("11",GERAL[[#This Row],[ODS]])),"NÃO","SIM")</f>
        <v>SIM</v>
      </c>
      <c r="V2086" s="2" t="str">
        <f>IF(ISERR(FIND("12",GERAL[[#This Row],[ODS]])),"NÃO","SIM")</f>
        <v>NÃO</v>
      </c>
      <c r="W2086" s="2" t="str">
        <f>IF(ISERR(FIND("13",GERAL[[#This Row],[ODS]])),"NÃO","SIM")</f>
        <v>NÃO</v>
      </c>
      <c r="X2086" s="2" t="str">
        <f>IF(ISERR(FIND("14",GERAL[[#This Row],[ODS]])),"NÃO","SIM")</f>
        <v>NÃO</v>
      </c>
      <c r="Y2086" s="2" t="str">
        <f>IF(ISERR(FIND("15",GERAL[[#This Row],[ODS]])),"NÃO","SIM")</f>
        <v>NÃO</v>
      </c>
      <c r="Z2086" s="2" t="str">
        <f>IF(ISERR(FIND("16",GERAL[[#This Row],[ODS]])),"NÃO","SIM")</f>
        <v>NÃO</v>
      </c>
      <c r="AA2086" s="2" t="str">
        <f>IF(ISERR(FIND("17",GERAL[[#This Row],[ODS]])),"NÃO","SIM")</f>
        <v>NÃO</v>
      </c>
      <c r="AB2086" s="1">
        <v>65.50352695187614</v>
      </c>
      <c r="AC2086" s="1">
        <v>65.50352695187614</v>
      </c>
      <c r="AD2086" s="1">
        <v>71.765938570307981</v>
      </c>
      <c r="AE2086" s="1">
        <v>71.765938570307981</v>
      </c>
      <c r="AF2086" s="1">
        <v>71.169346078490989</v>
      </c>
      <c r="AG2086" s="1" t="str">
        <f>GERAL[[#This Row],[SIGLA]]&amp;GERAL[[#This Row],[CÓD]]</f>
        <v>CESS_DS_AG</v>
      </c>
      <c r="AH2086" s="1">
        <f ca="1">VLOOKUP(GERAL[[#This Row],[REF_NOTA]],BASE_NOTAS[],7,FALSE)</f>
        <v>68.752738298898535</v>
      </c>
      <c r="AI2086" s="31">
        <f ca="1">IF(GERAL[[#This Row],[Nota 2025]]="",0,GERAL[[#This Row],[Nota 2026]]-GERAL[[#This Row],[Nota 2025]])</f>
        <v>-2.4166077795924537</v>
      </c>
    </row>
    <row r="2087" spans="1:35" ht="17" x14ac:dyDescent="0.35">
      <c r="A2087" s="2" t="s">
        <v>162</v>
      </c>
      <c r="B2087" s="2" t="s">
        <v>189</v>
      </c>
      <c r="C2087" s="2" t="s">
        <v>218</v>
      </c>
      <c r="D2087" s="15" t="s">
        <v>76</v>
      </c>
      <c r="E2087" s="2" t="s">
        <v>145</v>
      </c>
      <c r="F2087" s="2" t="str">
        <f>VLOOKUP(GERAL[[#This Row],[CÓD]],SEALL,6,FALSE)</f>
        <v>ES</v>
      </c>
      <c r="G2087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08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8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87" s="2" t="str">
        <f>VLOOKUP(GERAL[[#This Row],[CÓD]],SEALL,4,FALSE)</f>
        <v>01, 06, 11</v>
      </c>
      <c r="K2087" s="2" t="str">
        <f>IF(ISERR(FIND("01",GERAL[[#This Row],[ODS]])),"NÃO","SIM")</f>
        <v>SIM</v>
      </c>
      <c r="L2087" s="2" t="str">
        <f>IF(ISERR(FIND("02",GERAL[[#This Row],[ODS]])),"NÃO","SIM")</f>
        <v>NÃO</v>
      </c>
      <c r="M2087" s="2" t="str">
        <f>IF(ISERR(FIND("03",GERAL[[#This Row],[ODS]])),"NÃO","SIM")</f>
        <v>NÃO</v>
      </c>
      <c r="N2087" s="2" t="str">
        <f>IF(ISERR(FIND("04",GERAL[[#This Row],[ODS]])),"NÃO","SIM")</f>
        <v>NÃO</v>
      </c>
      <c r="O2087" s="2" t="str">
        <f>IF(ISERR(FIND("05",GERAL[[#This Row],[ODS]])),"NÃO","SIM")</f>
        <v>NÃO</v>
      </c>
      <c r="P2087" s="2" t="str">
        <f>IF(ISERR(FIND("06",GERAL[[#This Row],[ODS]])),"NÃO","SIM")</f>
        <v>SIM</v>
      </c>
      <c r="Q2087" s="2" t="str">
        <f>IF(ISERR(FIND("07",GERAL[[#This Row],[ODS]])),"NÃO","SIM")</f>
        <v>NÃO</v>
      </c>
      <c r="R2087" s="2" t="str">
        <f>IF(ISERR(FIND("08",GERAL[[#This Row],[ODS]])),"NÃO","SIM")</f>
        <v>NÃO</v>
      </c>
      <c r="S2087" s="2" t="str">
        <f>IF(ISERR(FIND("09",GERAL[[#This Row],[ODS]])),"NÃO","SIM")</f>
        <v>NÃO</v>
      </c>
      <c r="T2087" s="2" t="str">
        <f>IF(ISERR(FIND("10",GERAL[[#This Row],[ODS]])),"NÃO","SIM")</f>
        <v>NÃO</v>
      </c>
      <c r="U2087" s="2" t="str">
        <f>IF(ISERR(FIND("11",GERAL[[#This Row],[ODS]])),"NÃO","SIM")</f>
        <v>SIM</v>
      </c>
      <c r="V2087" s="2" t="str">
        <f>IF(ISERR(FIND("12",GERAL[[#This Row],[ODS]])),"NÃO","SIM")</f>
        <v>NÃO</v>
      </c>
      <c r="W2087" s="2" t="str">
        <f>IF(ISERR(FIND("13",GERAL[[#This Row],[ODS]])),"NÃO","SIM")</f>
        <v>NÃO</v>
      </c>
      <c r="X2087" s="2" t="str">
        <f>IF(ISERR(FIND("14",GERAL[[#This Row],[ODS]])),"NÃO","SIM")</f>
        <v>NÃO</v>
      </c>
      <c r="Y2087" s="2" t="str">
        <f>IF(ISERR(FIND("15",GERAL[[#This Row],[ODS]])),"NÃO","SIM")</f>
        <v>NÃO</v>
      </c>
      <c r="Z2087" s="2" t="str">
        <f>IF(ISERR(FIND("16",GERAL[[#This Row],[ODS]])),"NÃO","SIM")</f>
        <v>NÃO</v>
      </c>
      <c r="AA2087" s="2" t="str">
        <f>IF(ISERR(FIND("17",GERAL[[#This Row],[ODS]])),"NÃO","SIM")</f>
        <v>NÃO</v>
      </c>
      <c r="AB2087" s="1">
        <v>98.047297145346192</v>
      </c>
      <c r="AC2087" s="1">
        <v>98.047297145346192</v>
      </c>
      <c r="AD2087" s="1">
        <v>98.213139714691863</v>
      </c>
      <c r="AE2087" s="1">
        <v>98.213139714691863</v>
      </c>
      <c r="AF2087" s="1">
        <v>100</v>
      </c>
      <c r="AG2087" s="1" t="str">
        <f>GERAL[[#This Row],[SIGLA]]&amp;GERAL[[#This Row],[CÓD]]</f>
        <v>DFSS_DS_AG</v>
      </c>
      <c r="AH2087" s="1">
        <f ca="1">VLOOKUP(GERAL[[#This Row],[REF_NOTA]],BASE_NOTAS[],7,FALSE)</f>
        <v>96.16494569810915</v>
      </c>
      <c r="AI2087" s="31">
        <f ca="1">IF(GERAL[[#This Row],[Nota 2025]]="",0,GERAL[[#This Row],[Nota 2026]]-GERAL[[#This Row],[Nota 2025]])</f>
        <v>-3.8350543018908496</v>
      </c>
    </row>
    <row r="2088" spans="1:35" ht="17" x14ac:dyDescent="0.35">
      <c r="A2088" s="2" t="s">
        <v>163</v>
      </c>
      <c r="B2088" s="2" t="s">
        <v>183</v>
      </c>
      <c r="C2088" s="2" t="s">
        <v>218</v>
      </c>
      <c r="D2088" s="15" t="s">
        <v>76</v>
      </c>
      <c r="E2088" s="2" t="s">
        <v>145</v>
      </c>
      <c r="F2088" s="2" t="str">
        <f>VLOOKUP(GERAL[[#This Row],[CÓD]],SEALL,6,FALSE)</f>
        <v>ES</v>
      </c>
      <c r="G2088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08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8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88" s="2" t="str">
        <f>VLOOKUP(GERAL[[#This Row],[CÓD]],SEALL,4,FALSE)</f>
        <v>01, 06, 11</v>
      </c>
      <c r="K2088" s="2" t="str">
        <f>IF(ISERR(FIND("01",GERAL[[#This Row],[ODS]])),"NÃO","SIM")</f>
        <v>SIM</v>
      </c>
      <c r="L2088" s="2" t="str">
        <f>IF(ISERR(FIND("02",GERAL[[#This Row],[ODS]])),"NÃO","SIM")</f>
        <v>NÃO</v>
      </c>
      <c r="M2088" s="2" t="str">
        <f>IF(ISERR(FIND("03",GERAL[[#This Row],[ODS]])),"NÃO","SIM")</f>
        <v>NÃO</v>
      </c>
      <c r="N2088" s="2" t="str">
        <f>IF(ISERR(FIND("04",GERAL[[#This Row],[ODS]])),"NÃO","SIM")</f>
        <v>NÃO</v>
      </c>
      <c r="O2088" s="2" t="str">
        <f>IF(ISERR(FIND("05",GERAL[[#This Row],[ODS]])),"NÃO","SIM")</f>
        <v>NÃO</v>
      </c>
      <c r="P2088" s="2" t="str">
        <f>IF(ISERR(FIND("06",GERAL[[#This Row],[ODS]])),"NÃO","SIM")</f>
        <v>SIM</v>
      </c>
      <c r="Q2088" s="2" t="str">
        <f>IF(ISERR(FIND("07",GERAL[[#This Row],[ODS]])),"NÃO","SIM")</f>
        <v>NÃO</v>
      </c>
      <c r="R2088" s="2" t="str">
        <f>IF(ISERR(FIND("08",GERAL[[#This Row],[ODS]])),"NÃO","SIM")</f>
        <v>NÃO</v>
      </c>
      <c r="S2088" s="2" t="str">
        <f>IF(ISERR(FIND("09",GERAL[[#This Row],[ODS]])),"NÃO","SIM")</f>
        <v>NÃO</v>
      </c>
      <c r="T2088" s="2" t="str">
        <f>IF(ISERR(FIND("10",GERAL[[#This Row],[ODS]])),"NÃO","SIM")</f>
        <v>NÃO</v>
      </c>
      <c r="U2088" s="2" t="str">
        <f>IF(ISERR(FIND("11",GERAL[[#This Row],[ODS]])),"NÃO","SIM")</f>
        <v>SIM</v>
      </c>
      <c r="V2088" s="2" t="str">
        <f>IF(ISERR(FIND("12",GERAL[[#This Row],[ODS]])),"NÃO","SIM")</f>
        <v>NÃO</v>
      </c>
      <c r="W2088" s="2" t="str">
        <f>IF(ISERR(FIND("13",GERAL[[#This Row],[ODS]])),"NÃO","SIM")</f>
        <v>NÃO</v>
      </c>
      <c r="X2088" s="2" t="str">
        <f>IF(ISERR(FIND("14",GERAL[[#This Row],[ODS]])),"NÃO","SIM")</f>
        <v>NÃO</v>
      </c>
      <c r="Y2088" s="2" t="str">
        <f>IF(ISERR(FIND("15",GERAL[[#This Row],[ODS]])),"NÃO","SIM")</f>
        <v>NÃO</v>
      </c>
      <c r="Z2088" s="2" t="str">
        <f>IF(ISERR(FIND("16",GERAL[[#This Row],[ODS]])),"NÃO","SIM")</f>
        <v>NÃO</v>
      </c>
      <c r="AA2088" s="2" t="str">
        <f>IF(ISERR(FIND("17",GERAL[[#This Row],[ODS]])),"NÃO","SIM")</f>
        <v>NÃO</v>
      </c>
      <c r="AB2088" s="1">
        <v>78.284469010849079</v>
      </c>
      <c r="AC2088" s="1">
        <v>78.284469010849079</v>
      </c>
      <c r="AD2088" s="1">
        <v>76.482841029788233</v>
      </c>
      <c r="AE2088" s="1">
        <v>76.482841029788233</v>
      </c>
      <c r="AF2088" s="1">
        <v>78.776839420566674</v>
      </c>
      <c r="AG2088" s="1" t="str">
        <f>GERAL[[#This Row],[SIGLA]]&amp;GERAL[[#This Row],[CÓD]]</f>
        <v>ESSS_DS_AG</v>
      </c>
      <c r="AH2088" s="1">
        <f ca="1">VLOOKUP(GERAL[[#This Row],[REF_NOTA]],BASE_NOTAS[],7,FALSE)</f>
        <v>78.258278176176859</v>
      </c>
      <c r="AI2088" s="31">
        <f ca="1">IF(GERAL[[#This Row],[Nota 2025]]="",0,GERAL[[#This Row],[Nota 2026]]-GERAL[[#This Row],[Nota 2025]])</f>
        <v>-0.5185612443898151</v>
      </c>
    </row>
    <row r="2089" spans="1:35" ht="17" x14ac:dyDescent="0.35">
      <c r="A2089" s="2" t="s">
        <v>164</v>
      </c>
      <c r="B2089" s="2" t="s">
        <v>190</v>
      </c>
      <c r="C2089" s="2" t="s">
        <v>218</v>
      </c>
      <c r="D2089" s="15" t="s">
        <v>76</v>
      </c>
      <c r="E2089" s="2" t="s">
        <v>145</v>
      </c>
      <c r="F2089" s="2" t="str">
        <f>VLOOKUP(GERAL[[#This Row],[CÓD]],SEALL,6,FALSE)</f>
        <v>ES</v>
      </c>
      <c r="G2089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08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8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89" s="2" t="str">
        <f>VLOOKUP(GERAL[[#This Row],[CÓD]],SEALL,4,FALSE)</f>
        <v>01, 06, 11</v>
      </c>
      <c r="K2089" s="2" t="str">
        <f>IF(ISERR(FIND("01",GERAL[[#This Row],[ODS]])),"NÃO","SIM")</f>
        <v>SIM</v>
      </c>
      <c r="L2089" s="2" t="str">
        <f>IF(ISERR(FIND("02",GERAL[[#This Row],[ODS]])),"NÃO","SIM")</f>
        <v>NÃO</v>
      </c>
      <c r="M2089" s="2" t="str">
        <f>IF(ISERR(FIND("03",GERAL[[#This Row],[ODS]])),"NÃO","SIM")</f>
        <v>NÃO</v>
      </c>
      <c r="N2089" s="2" t="str">
        <f>IF(ISERR(FIND("04",GERAL[[#This Row],[ODS]])),"NÃO","SIM")</f>
        <v>NÃO</v>
      </c>
      <c r="O2089" s="2" t="str">
        <f>IF(ISERR(FIND("05",GERAL[[#This Row],[ODS]])),"NÃO","SIM")</f>
        <v>NÃO</v>
      </c>
      <c r="P2089" s="2" t="str">
        <f>IF(ISERR(FIND("06",GERAL[[#This Row],[ODS]])),"NÃO","SIM")</f>
        <v>SIM</v>
      </c>
      <c r="Q2089" s="2" t="str">
        <f>IF(ISERR(FIND("07",GERAL[[#This Row],[ODS]])),"NÃO","SIM")</f>
        <v>NÃO</v>
      </c>
      <c r="R2089" s="2" t="str">
        <f>IF(ISERR(FIND("08",GERAL[[#This Row],[ODS]])),"NÃO","SIM")</f>
        <v>NÃO</v>
      </c>
      <c r="S2089" s="2" t="str">
        <f>IF(ISERR(FIND("09",GERAL[[#This Row],[ODS]])),"NÃO","SIM")</f>
        <v>NÃO</v>
      </c>
      <c r="T2089" s="2" t="str">
        <f>IF(ISERR(FIND("10",GERAL[[#This Row],[ODS]])),"NÃO","SIM")</f>
        <v>NÃO</v>
      </c>
      <c r="U2089" s="2" t="str">
        <f>IF(ISERR(FIND("11",GERAL[[#This Row],[ODS]])),"NÃO","SIM")</f>
        <v>SIM</v>
      </c>
      <c r="V2089" s="2" t="str">
        <f>IF(ISERR(FIND("12",GERAL[[#This Row],[ODS]])),"NÃO","SIM")</f>
        <v>NÃO</v>
      </c>
      <c r="W2089" s="2" t="str">
        <f>IF(ISERR(FIND("13",GERAL[[#This Row],[ODS]])),"NÃO","SIM")</f>
        <v>NÃO</v>
      </c>
      <c r="X2089" s="2" t="str">
        <f>IF(ISERR(FIND("14",GERAL[[#This Row],[ODS]])),"NÃO","SIM")</f>
        <v>NÃO</v>
      </c>
      <c r="Y2089" s="2" t="str">
        <f>IF(ISERR(FIND("15",GERAL[[#This Row],[ODS]])),"NÃO","SIM")</f>
        <v>NÃO</v>
      </c>
      <c r="Z2089" s="2" t="str">
        <f>IF(ISERR(FIND("16",GERAL[[#This Row],[ODS]])),"NÃO","SIM")</f>
        <v>NÃO</v>
      </c>
      <c r="AA2089" s="2" t="str">
        <f>IF(ISERR(FIND("17",GERAL[[#This Row],[ODS]])),"NÃO","SIM")</f>
        <v>NÃO</v>
      </c>
      <c r="AB2089" s="1">
        <v>81.469971523782618</v>
      </c>
      <c r="AC2089" s="1">
        <v>81.469971523782618</v>
      </c>
      <c r="AD2089" s="1">
        <v>83.042420109614653</v>
      </c>
      <c r="AE2089" s="1">
        <v>83.042420109614653</v>
      </c>
      <c r="AF2089" s="1">
        <v>82.842118945728799</v>
      </c>
      <c r="AG2089" s="1" t="str">
        <f>GERAL[[#This Row],[SIGLA]]&amp;GERAL[[#This Row],[CÓD]]</f>
        <v>GOSS_DS_AG</v>
      </c>
      <c r="AH2089" s="1">
        <f ca="1">VLOOKUP(GERAL[[#This Row],[REF_NOTA]],BASE_NOTAS[],7,FALSE)</f>
        <v>83.3934003726622</v>
      </c>
      <c r="AI2089" s="31">
        <f ca="1">IF(GERAL[[#This Row],[Nota 2025]]="",0,GERAL[[#This Row],[Nota 2026]]-GERAL[[#This Row],[Nota 2025]])</f>
        <v>0.5512814269334001</v>
      </c>
    </row>
    <row r="2090" spans="1:35" ht="17" x14ac:dyDescent="0.35">
      <c r="A2090" s="2" t="s">
        <v>165</v>
      </c>
      <c r="B2090" s="2" t="s">
        <v>191</v>
      </c>
      <c r="C2090" s="2" t="s">
        <v>218</v>
      </c>
      <c r="D2090" s="15" t="s">
        <v>76</v>
      </c>
      <c r="E2090" s="2" t="s">
        <v>145</v>
      </c>
      <c r="F2090" s="2" t="str">
        <f>VLOOKUP(GERAL[[#This Row],[CÓD]],SEALL,6,FALSE)</f>
        <v>ES</v>
      </c>
      <c r="G2090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09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9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90" s="2" t="str">
        <f>VLOOKUP(GERAL[[#This Row],[CÓD]],SEALL,4,FALSE)</f>
        <v>01, 06, 11</v>
      </c>
      <c r="K2090" s="2" t="str">
        <f>IF(ISERR(FIND("01",GERAL[[#This Row],[ODS]])),"NÃO","SIM")</f>
        <v>SIM</v>
      </c>
      <c r="L2090" s="2" t="str">
        <f>IF(ISERR(FIND("02",GERAL[[#This Row],[ODS]])),"NÃO","SIM")</f>
        <v>NÃO</v>
      </c>
      <c r="M2090" s="2" t="str">
        <f>IF(ISERR(FIND("03",GERAL[[#This Row],[ODS]])),"NÃO","SIM")</f>
        <v>NÃO</v>
      </c>
      <c r="N2090" s="2" t="str">
        <f>IF(ISERR(FIND("04",GERAL[[#This Row],[ODS]])),"NÃO","SIM")</f>
        <v>NÃO</v>
      </c>
      <c r="O2090" s="2" t="str">
        <f>IF(ISERR(FIND("05",GERAL[[#This Row],[ODS]])),"NÃO","SIM")</f>
        <v>NÃO</v>
      </c>
      <c r="P2090" s="2" t="str">
        <f>IF(ISERR(FIND("06",GERAL[[#This Row],[ODS]])),"NÃO","SIM")</f>
        <v>SIM</v>
      </c>
      <c r="Q2090" s="2" t="str">
        <f>IF(ISERR(FIND("07",GERAL[[#This Row],[ODS]])),"NÃO","SIM")</f>
        <v>NÃO</v>
      </c>
      <c r="R2090" s="2" t="str">
        <f>IF(ISERR(FIND("08",GERAL[[#This Row],[ODS]])),"NÃO","SIM")</f>
        <v>NÃO</v>
      </c>
      <c r="S2090" s="2" t="str">
        <f>IF(ISERR(FIND("09",GERAL[[#This Row],[ODS]])),"NÃO","SIM")</f>
        <v>NÃO</v>
      </c>
      <c r="T2090" s="2" t="str">
        <f>IF(ISERR(FIND("10",GERAL[[#This Row],[ODS]])),"NÃO","SIM")</f>
        <v>NÃO</v>
      </c>
      <c r="U2090" s="2" t="str">
        <f>IF(ISERR(FIND("11",GERAL[[#This Row],[ODS]])),"NÃO","SIM")</f>
        <v>SIM</v>
      </c>
      <c r="V2090" s="2" t="str">
        <f>IF(ISERR(FIND("12",GERAL[[#This Row],[ODS]])),"NÃO","SIM")</f>
        <v>NÃO</v>
      </c>
      <c r="W2090" s="2" t="str">
        <f>IF(ISERR(FIND("13",GERAL[[#This Row],[ODS]])),"NÃO","SIM")</f>
        <v>NÃO</v>
      </c>
      <c r="X2090" s="2" t="str">
        <f>IF(ISERR(FIND("14",GERAL[[#This Row],[ODS]])),"NÃO","SIM")</f>
        <v>NÃO</v>
      </c>
      <c r="Y2090" s="2" t="str">
        <f>IF(ISERR(FIND("15",GERAL[[#This Row],[ODS]])),"NÃO","SIM")</f>
        <v>NÃO</v>
      </c>
      <c r="Z2090" s="2" t="str">
        <f>IF(ISERR(FIND("16",GERAL[[#This Row],[ODS]])),"NÃO","SIM")</f>
        <v>NÃO</v>
      </c>
      <c r="AA2090" s="2" t="str">
        <f>IF(ISERR(FIND("17",GERAL[[#This Row],[ODS]])),"NÃO","SIM")</f>
        <v>NÃO</v>
      </c>
      <c r="AB2090" s="1">
        <v>47.989879236634486</v>
      </c>
      <c r="AC2090" s="1">
        <v>47.989879236634486</v>
      </c>
      <c r="AD2090" s="1">
        <v>52.870838473090323</v>
      </c>
      <c r="AE2090" s="1">
        <v>52.870838473090323</v>
      </c>
      <c r="AF2090" s="1">
        <v>51.445432636147778</v>
      </c>
      <c r="AG2090" s="1" t="str">
        <f>GERAL[[#This Row],[SIGLA]]&amp;GERAL[[#This Row],[CÓD]]</f>
        <v>MASS_DS_AG</v>
      </c>
      <c r="AH2090" s="1">
        <f ca="1">VLOOKUP(GERAL[[#This Row],[REF_NOTA]],BASE_NOTAS[],7,FALSE)</f>
        <v>47.09946942780148</v>
      </c>
      <c r="AI2090" s="31">
        <f ca="1">IF(GERAL[[#This Row],[Nota 2025]]="",0,GERAL[[#This Row],[Nota 2026]]-GERAL[[#This Row],[Nota 2025]])</f>
        <v>-4.3459632083462978</v>
      </c>
    </row>
    <row r="2091" spans="1:35" ht="17" x14ac:dyDescent="0.35">
      <c r="A2091" s="2" t="s">
        <v>168</v>
      </c>
      <c r="B2091" s="2" t="s">
        <v>195</v>
      </c>
      <c r="C2091" s="2" t="s">
        <v>218</v>
      </c>
      <c r="D2091" s="15" t="s">
        <v>76</v>
      </c>
      <c r="E2091" s="2" t="s">
        <v>145</v>
      </c>
      <c r="F2091" s="2" t="str">
        <f>VLOOKUP(GERAL[[#This Row],[CÓD]],SEALL,6,FALSE)</f>
        <v>ES</v>
      </c>
      <c r="G2091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09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9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91" s="2" t="str">
        <f>VLOOKUP(GERAL[[#This Row],[CÓD]],SEALL,4,FALSE)</f>
        <v>01, 06, 11</v>
      </c>
      <c r="K2091" s="2" t="str">
        <f>IF(ISERR(FIND("01",GERAL[[#This Row],[ODS]])),"NÃO","SIM")</f>
        <v>SIM</v>
      </c>
      <c r="L2091" s="2" t="str">
        <f>IF(ISERR(FIND("02",GERAL[[#This Row],[ODS]])),"NÃO","SIM")</f>
        <v>NÃO</v>
      </c>
      <c r="M2091" s="2" t="str">
        <f>IF(ISERR(FIND("03",GERAL[[#This Row],[ODS]])),"NÃO","SIM")</f>
        <v>NÃO</v>
      </c>
      <c r="N2091" s="2" t="str">
        <f>IF(ISERR(FIND("04",GERAL[[#This Row],[ODS]])),"NÃO","SIM")</f>
        <v>NÃO</v>
      </c>
      <c r="O2091" s="2" t="str">
        <f>IF(ISERR(FIND("05",GERAL[[#This Row],[ODS]])),"NÃO","SIM")</f>
        <v>NÃO</v>
      </c>
      <c r="P2091" s="2" t="str">
        <f>IF(ISERR(FIND("06",GERAL[[#This Row],[ODS]])),"NÃO","SIM")</f>
        <v>SIM</v>
      </c>
      <c r="Q2091" s="2" t="str">
        <f>IF(ISERR(FIND("07",GERAL[[#This Row],[ODS]])),"NÃO","SIM")</f>
        <v>NÃO</v>
      </c>
      <c r="R2091" s="2" t="str">
        <f>IF(ISERR(FIND("08",GERAL[[#This Row],[ODS]])),"NÃO","SIM")</f>
        <v>NÃO</v>
      </c>
      <c r="S2091" s="2" t="str">
        <f>IF(ISERR(FIND("09",GERAL[[#This Row],[ODS]])),"NÃO","SIM")</f>
        <v>NÃO</v>
      </c>
      <c r="T2091" s="2" t="str">
        <f>IF(ISERR(FIND("10",GERAL[[#This Row],[ODS]])),"NÃO","SIM")</f>
        <v>NÃO</v>
      </c>
      <c r="U2091" s="2" t="str">
        <f>IF(ISERR(FIND("11",GERAL[[#This Row],[ODS]])),"NÃO","SIM")</f>
        <v>SIM</v>
      </c>
      <c r="V2091" s="2" t="str">
        <f>IF(ISERR(FIND("12",GERAL[[#This Row],[ODS]])),"NÃO","SIM")</f>
        <v>NÃO</v>
      </c>
      <c r="W2091" s="2" t="str">
        <f>IF(ISERR(FIND("13",GERAL[[#This Row],[ODS]])),"NÃO","SIM")</f>
        <v>NÃO</v>
      </c>
      <c r="X2091" s="2" t="str">
        <f>IF(ISERR(FIND("14",GERAL[[#This Row],[ODS]])),"NÃO","SIM")</f>
        <v>NÃO</v>
      </c>
      <c r="Y2091" s="2" t="str">
        <f>IF(ISERR(FIND("15",GERAL[[#This Row],[ODS]])),"NÃO","SIM")</f>
        <v>NÃO</v>
      </c>
      <c r="Z2091" s="2" t="str">
        <f>IF(ISERR(FIND("16",GERAL[[#This Row],[ODS]])),"NÃO","SIM")</f>
        <v>NÃO</v>
      </c>
      <c r="AA2091" s="2" t="str">
        <f>IF(ISERR(FIND("17",GERAL[[#This Row],[ODS]])),"NÃO","SIM")</f>
        <v>NÃO</v>
      </c>
      <c r="AB2091" s="1">
        <v>67.188669754199012</v>
      </c>
      <c r="AC2091" s="1">
        <v>67.188669754199012</v>
      </c>
      <c r="AD2091" s="1">
        <v>71.651083661921675</v>
      </c>
      <c r="AE2091" s="1">
        <v>71.651083661921675</v>
      </c>
      <c r="AF2091" s="1">
        <v>73.212675658872939</v>
      </c>
      <c r="AG2091" s="1" t="str">
        <f>GERAL[[#This Row],[SIGLA]]&amp;GERAL[[#This Row],[CÓD]]</f>
        <v>MTSS_DS_AG</v>
      </c>
      <c r="AH2091" s="1">
        <f ca="1">VLOOKUP(GERAL[[#This Row],[REF_NOTA]],BASE_NOTAS[],7,FALSE)</f>
        <v>74.908972259070012</v>
      </c>
      <c r="AI2091" s="31">
        <f ca="1">IF(GERAL[[#This Row],[Nota 2025]]="",0,GERAL[[#This Row],[Nota 2026]]-GERAL[[#This Row],[Nota 2025]])</f>
        <v>1.6962966001970727</v>
      </c>
    </row>
    <row r="2092" spans="1:35" ht="17" x14ac:dyDescent="0.35">
      <c r="A2092" s="2" t="s">
        <v>167</v>
      </c>
      <c r="B2092" s="2" t="s">
        <v>193</v>
      </c>
      <c r="C2092" s="2" t="s">
        <v>218</v>
      </c>
      <c r="D2092" s="15" t="s">
        <v>76</v>
      </c>
      <c r="E2092" s="2" t="s">
        <v>145</v>
      </c>
      <c r="F2092" s="2" t="str">
        <f>VLOOKUP(GERAL[[#This Row],[CÓD]],SEALL,6,FALSE)</f>
        <v>ES</v>
      </c>
      <c r="G2092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09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9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92" s="2" t="str">
        <f>VLOOKUP(GERAL[[#This Row],[CÓD]],SEALL,4,FALSE)</f>
        <v>01, 06, 11</v>
      </c>
      <c r="K2092" s="2" t="str">
        <f>IF(ISERR(FIND("01",GERAL[[#This Row],[ODS]])),"NÃO","SIM")</f>
        <v>SIM</v>
      </c>
      <c r="L2092" s="2" t="str">
        <f>IF(ISERR(FIND("02",GERAL[[#This Row],[ODS]])),"NÃO","SIM")</f>
        <v>NÃO</v>
      </c>
      <c r="M2092" s="2" t="str">
        <f>IF(ISERR(FIND("03",GERAL[[#This Row],[ODS]])),"NÃO","SIM")</f>
        <v>NÃO</v>
      </c>
      <c r="N2092" s="2" t="str">
        <f>IF(ISERR(FIND("04",GERAL[[#This Row],[ODS]])),"NÃO","SIM")</f>
        <v>NÃO</v>
      </c>
      <c r="O2092" s="2" t="str">
        <f>IF(ISERR(FIND("05",GERAL[[#This Row],[ODS]])),"NÃO","SIM")</f>
        <v>NÃO</v>
      </c>
      <c r="P2092" s="2" t="str">
        <f>IF(ISERR(FIND("06",GERAL[[#This Row],[ODS]])),"NÃO","SIM")</f>
        <v>SIM</v>
      </c>
      <c r="Q2092" s="2" t="str">
        <f>IF(ISERR(FIND("07",GERAL[[#This Row],[ODS]])),"NÃO","SIM")</f>
        <v>NÃO</v>
      </c>
      <c r="R2092" s="2" t="str">
        <f>IF(ISERR(FIND("08",GERAL[[#This Row],[ODS]])),"NÃO","SIM")</f>
        <v>NÃO</v>
      </c>
      <c r="S2092" s="2" t="str">
        <f>IF(ISERR(FIND("09",GERAL[[#This Row],[ODS]])),"NÃO","SIM")</f>
        <v>NÃO</v>
      </c>
      <c r="T2092" s="2" t="str">
        <f>IF(ISERR(FIND("10",GERAL[[#This Row],[ODS]])),"NÃO","SIM")</f>
        <v>NÃO</v>
      </c>
      <c r="U2092" s="2" t="str">
        <f>IF(ISERR(FIND("11",GERAL[[#This Row],[ODS]])),"NÃO","SIM")</f>
        <v>SIM</v>
      </c>
      <c r="V2092" s="2" t="str">
        <f>IF(ISERR(FIND("12",GERAL[[#This Row],[ODS]])),"NÃO","SIM")</f>
        <v>NÃO</v>
      </c>
      <c r="W2092" s="2" t="str">
        <f>IF(ISERR(FIND("13",GERAL[[#This Row],[ODS]])),"NÃO","SIM")</f>
        <v>NÃO</v>
      </c>
      <c r="X2092" s="2" t="str">
        <f>IF(ISERR(FIND("14",GERAL[[#This Row],[ODS]])),"NÃO","SIM")</f>
        <v>NÃO</v>
      </c>
      <c r="Y2092" s="2" t="str">
        <f>IF(ISERR(FIND("15",GERAL[[#This Row],[ODS]])),"NÃO","SIM")</f>
        <v>NÃO</v>
      </c>
      <c r="Z2092" s="2" t="str">
        <f>IF(ISERR(FIND("16",GERAL[[#This Row],[ODS]])),"NÃO","SIM")</f>
        <v>NÃO</v>
      </c>
      <c r="AA2092" s="2" t="str">
        <f>IF(ISERR(FIND("17",GERAL[[#This Row],[ODS]])),"NÃO","SIM")</f>
        <v>NÃO</v>
      </c>
      <c r="AB2092" s="1">
        <v>83.369410365218215</v>
      </c>
      <c r="AC2092" s="1">
        <v>83.369410365218215</v>
      </c>
      <c r="AD2092" s="1">
        <v>83.599985434119247</v>
      </c>
      <c r="AE2092" s="1">
        <v>83.599985434119247</v>
      </c>
      <c r="AF2092" s="1">
        <v>83.759224727614196</v>
      </c>
      <c r="AG2092" s="1" t="str">
        <f>GERAL[[#This Row],[SIGLA]]&amp;GERAL[[#This Row],[CÓD]]</f>
        <v>MSSS_DS_AG</v>
      </c>
      <c r="AH2092" s="1">
        <f ca="1">VLOOKUP(GERAL[[#This Row],[REF_NOTA]],BASE_NOTAS[],7,FALSE)</f>
        <v>87.391085957542089</v>
      </c>
      <c r="AI2092" s="31">
        <f ca="1">IF(GERAL[[#This Row],[Nota 2025]]="",0,GERAL[[#This Row],[Nota 2026]]-GERAL[[#This Row],[Nota 2025]])</f>
        <v>3.6318612299278925</v>
      </c>
    </row>
    <row r="2093" spans="1:35" ht="17" x14ac:dyDescent="0.35">
      <c r="A2093" s="2" t="s">
        <v>166</v>
      </c>
      <c r="B2093" s="2" t="s">
        <v>192</v>
      </c>
      <c r="C2093" s="2" t="s">
        <v>218</v>
      </c>
      <c r="D2093" s="15" t="s">
        <v>76</v>
      </c>
      <c r="E2093" s="2" t="s">
        <v>145</v>
      </c>
      <c r="F2093" s="2" t="str">
        <f>VLOOKUP(GERAL[[#This Row],[CÓD]],SEALL,6,FALSE)</f>
        <v>ES</v>
      </c>
      <c r="G2093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09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9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93" s="2" t="str">
        <f>VLOOKUP(GERAL[[#This Row],[CÓD]],SEALL,4,FALSE)</f>
        <v>01, 06, 11</v>
      </c>
      <c r="K2093" s="2" t="str">
        <f>IF(ISERR(FIND("01",GERAL[[#This Row],[ODS]])),"NÃO","SIM")</f>
        <v>SIM</v>
      </c>
      <c r="L2093" s="2" t="str">
        <f>IF(ISERR(FIND("02",GERAL[[#This Row],[ODS]])),"NÃO","SIM")</f>
        <v>NÃO</v>
      </c>
      <c r="M2093" s="2" t="str">
        <f>IF(ISERR(FIND("03",GERAL[[#This Row],[ODS]])),"NÃO","SIM")</f>
        <v>NÃO</v>
      </c>
      <c r="N2093" s="2" t="str">
        <f>IF(ISERR(FIND("04",GERAL[[#This Row],[ODS]])),"NÃO","SIM")</f>
        <v>NÃO</v>
      </c>
      <c r="O2093" s="2" t="str">
        <f>IF(ISERR(FIND("05",GERAL[[#This Row],[ODS]])),"NÃO","SIM")</f>
        <v>NÃO</v>
      </c>
      <c r="P2093" s="2" t="str">
        <f>IF(ISERR(FIND("06",GERAL[[#This Row],[ODS]])),"NÃO","SIM")</f>
        <v>SIM</v>
      </c>
      <c r="Q2093" s="2" t="str">
        <f>IF(ISERR(FIND("07",GERAL[[#This Row],[ODS]])),"NÃO","SIM")</f>
        <v>NÃO</v>
      </c>
      <c r="R2093" s="2" t="str">
        <f>IF(ISERR(FIND("08",GERAL[[#This Row],[ODS]])),"NÃO","SIM")</f>
        <v>NÃO</v>
      </c>
      <c r="S2093" s="2" t="str">
        <f>IF(ISERR(FIND("09",GERAL[[#This Row],[ODS]])),"NÃO","SIM")</f>
        <v>NÃO</v>
      </c>
      <c r="T2093" s="2" t="str">
        <f>IF(ISERR(FIND("10",GERAL[[#This Row],[ODS]])),"NÃO","SIM")</f>
        <v>NÃO</v>
      </c>
      <c r="U2093" s="2" t="str">
        <f>IF(ISERR(FIND("11",GERAL[[#This Row],[ODS]])),"NÃO","SIM")</f>
        <v>SIM</v>
      </c>
      <c r="V2093" s="2" t="str">
        <f>IF(ISERR(FIND("12",GERAL[[#This Row],[ODS]])),"NÃO","SIM")</f>
        <v>NÃO</v>
      </c>
      <c r="W2093" s="2" t="str">
        <f>IF(ISERR(FIND("13",GERAL[[#This Row],[ODS]])),"NÃO","SIM")</f>
        <v>NÃO</v>
      </c>
      <c r="X2093" s="2" t="str">
        <f>IF(ISERR(FIND("14",GERAL[[#This Row],[ODS]])),"NÃO","SIM")</f>
        <v>NÃO</v>
      </c>
      <c r="Y2093" s="2" t="str">
        <f>IF(ISERR(FIND("15",GERAL[[#This Row],[ODS]])),"NÃO","SIM")</f>
        <v>NÃO</v>
      </c>
      <c r="Z2093" s="2" t="str">
        <f>IF(ISERR(FIND("16",GERAL[[#This Row],[ODS]])),"NÃO","SIM")</f>
        <v>NÃO</v>
      </c>
      <c r="AA2093" s="2" t="str">
        <f>IF(ISERR(FIND("17",GERAL[[#This Row],[ODS]])),"NÃO","SIM")</f>
        <v>NÃO</v>
      </c>
      <c r="AB2093" s="1">
        <v>85.431890844316953</v>
      </c>
      <c r="AC2093" s="1">
        <v>85.431890844316953</v>
      </c>
      <c r="AD2093" s="1">
        <v>81.271354516749795</v>
      </c>
      <c r="AE2093" s="1">
        <v>81.271354516749795</v>
      </c>
      <c r="AF2093" s="1">
        <v>82.030768540555044</v>
      </c>
      <c r="AG2093" s="1" t="str">
        <f>GERAL[[#This Row],[SIGLA]]&amp;GERAL[[#This Row],[CÓD]]</f>
        <v>MGSS_DS_AG</v>
      </c>
      <c r="AH2093" s="1">
        <f ca="1">VLOOKUP(GERAL[[#This Row],[REF_NOTA]],BASE_NOTAS[],7,FALSE)</f>
        <v>85.83020291103206</v>
      </c>
      <c r="AI2093" s="31">
        <f ca="1">IF(GERAL[[#This Row],[Nota 2025]]="",0,GERAL[[#This Row],[Nota 2026]]-GERAL[[#This Row],[Nota 2025]])</f>
        <v>3.7994343704770159</v>
      </c>
    </row>
    <row r="2094" spans="1:35" ht="17" x14ac:dyDescent="0.35">
      <c r="A2094" s="2" t="s">
        <v>169</v>
      </c>
      <c r="B2094" s="2" t="s">
        <v>196</v>
      </c>
      <c r="C2094" s="2" t="s">
        <v>218</v>
      </c>
      <c r="D2094" s="15" t="s">
        <v>76</v>
      </c>
      <c r="E2094" s="2" t="s">
        <v>145</v>
      </c>
      <c r="F2094" s="2" t="str">
        <f>VLOOKUP(GERAL[[#This Row],[CÓD]],SEALL,6,FALSE)</f>
        <v>ES</v>
      </c>
      <c r="G2094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09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9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94" s="2" t="str">
        <f>VLOOKUP(GERAL[[#This Row],[CÓD]],SEALL,4,FALSE)</f>
        <v>01, 06, 11</v>
      </c>
      <c r="K2094" s="2" t="str">
        <f>IF(ISERR(FIND("01",GERAL[[#This Row],[ODS]])),"NÃO","SIM")</f>
        <v>SIM</v>
      </c>
      <c r="L2094" s="2" t="str">
        <f>IF(ISERR(FIND("02",GERAL[[#This Row],[ODS]])),"NÃO","SIM")</f>
        <v>NÃO</v>
      </c>
      <c r="M2094" s="2" t="str">
        <f>IF(ISERR(FIND("03",GERAL[[#This Row],[ODS]])),"NÃO","SIM")</f>
        <v>NÃO</v>
      </c>
      <c r="N2094" s="2" t="str">
        <f>IF(ISERR(FIND("04",GERAL[[#This Row],[ODS]])),"NÃO","SIM")</f>
        <v>NÃO</v>
      </c>
      <c r="O2094" s="2" t="str">
        <f>IF(ISERR(FIND("05",GERAL[[#This Row],[ODS]])),"NÃO","SIM")</f>
        <v>NÃO</v>
      </c>
      <c r="P2094" s="2" t="str">
        <f>IF(ISERR(FIND("06",GERAL[[#This Row],[ODS]])),"NÃO","SIM")</f>
        <v>SIM</v>
      </c>
      <c r="Q2094" s="2" t="str">
        <f>IF(ISERR(FIND("07",GERAL[[#This Row],[ODS]])),"NÃO","SIM")</f>
        <v>NÃO</v>
      </c>
      <c r="R2094" s="2" t="str">
        <f>IF(ISERR(FIND("08",GERAL[[#This Row],[ODS]])),"NÃO","SIM")</f>
        <v>NÃO</v>
      </c>
      <c r="S2094" s="2" t="str">
        <f>IF(ISERR(FIND("09",GERAL[[#This Row],[ODS]])),"NÃO","SIM")</f>
        <v>NÃO</v>
      </c>
      <c r="T2094" s="2" t="str">
        <f>IF(ISERR(FIND("10",GERAL[[#This Row],[ODS]])),"NÃO","SIM")</f>
        <v>NÃO</v>
      </c>
      <c r="U2094" s="2" t="str">
        <f>IF(ISERR(FIND("11",GERAL[[#This Row],[ODS]])),"NÃO","SIM")</f>
        <v>SIM</v>
      </c>
      <c r="V2094" s="2" t="str">
        <f>IF(ISERR(FIND("12",GERAL[[#This Row],[ODS]])),"NÃO","SIM")</f>
        <v>NÃO</v>
      </c>
      <c r="W2094" s="2" t="str">
        <f>IF(ISERR(FIND("13",GERAL[[#This Row],[ODS]])),"NÃO","SIM")</f>
        <v>NÃO</v>
      </c>
      <c r="X2094" s="2" t="str">
        <f>IF(ISERR(FIND("14",GERAL[[#This Row],[ODS]])),"NÃO","SIM")</f>
        <v>NÃO</v>
      </c>
      <c r="Y2094" s="2" t="str">
        <f>IF(ISERR(FIND("15",GERAL[[#This Row],[ODS]])),"NÃO","SIM")</f>
        <v>NÃO</v>
      </c>
      <c r="Z2094" s="2" t="str">
        <f>IF(ISERR(FIND("16",GERAL[[#This Row],[ODS]])),"NÃO","SIM")</f>
        <v>NÃO</v>
      </c>
      <c r="AA2094" s="2" t="str">
        <f>IF(ISERR(FIND("17",GERAL[[#This Row],[ODS]])),"NÃO","SIM")</f>
        <v>NÃO</v>
      </c>
      <c r="AB2094" s="1">
        <v>6.3196070707400365</v>
      </c>
      <c r="AC2094" s="1">
        <v>6.3196070707400365</v>
      </c>
      <c r="AD2094" s="1">
        <v>4.9786938942785843</v>
      </c>
      <c r="AE2094" s="1">
        <v>4.9786938942785843</v>
      </c>
      <c r="AF2094" s="1">
        <v>0</v>
      </c>
      <c r="AG2094" s="1" t="str">
        <f>GERAL[[#This Row],[SIGLA]]&amp;GERAL[[#This Row],[CÓD]]</f>
        <v>PASS_DS_AG</v>
      </c>
      <c r="AH2094" s="1">
        <f ca="1">VLOOKUP(GERAL[[#This Row],[REF_NOTA]],BASE_NOTAS[],7,FALSE)</f>
        <v>0</v>
      </c>
      <c r="AI2094" s="31">
        <f ca="1">IF(GERAL[[#This Row],[Nota 2025]]="",0,GERAL[[#This Row],[Nota 2026]]-GERAL[[#This Row],[Nota 2025]])</f>
        <v>0</v>
      </c>
    </row>
    <row r="2095" spans="1:35" ht="17" x14ac:dyDescent="0.35">
      <c r="A2095" s="2" t="s">
        <v>170</v>
      </c>
      <c r="B2095" s="2" t="s">
        <v>197</v>
      </c>
      <c r="C2095" s="2" t="s">
        <v>218</v>
      </c>
      <c r="D2095" s="15" t="s">
        <v>76</v>
      </c>
      <c r="E2095" s="2" t="s">
        <v>145</v>
      </c>
      <c r="F2095" s="2" t="str">
        <f>VLOOKUP(GERAL[[#This Row],[CÓD]],SEALL,6,FALSE)</f>
        <v>ES</v>
      </c>
      <c r="G2095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09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9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95" s="2" t="str">
        <f>VLOOKUP(GERAL[[#This Row],[CÓD]],SEALL,4,FALSE)</f>
        <v>01, 06, 11</v>
      </c>
      <c r="K2095" s="2" t="str">
        <f>IF(ISERR(FIND("01",GERAL[[#This Row],[ODS]])),"NÃO","SIM")</f>
        <v>SIM</v>
      </c>
      <c r="L2095" s="2" t="str">
        <f>IF(ISERR(FIND("02",GERAL[[#This Row],[ODS]])),"NÃO","SIM")</f>
        <v>NÃO</v>
      </c>
      <c r="M2095" s="2" t="str">
        <f>IF(ISERR(FIND("03",GERAL[[#This Row],[ODS]])),"NÃO","SIM")</f>
        <v>NÃO</v>
      </c>
      <c r="N2095" s="2" t="str">
        <f>IF(ISERR(FIND("04",GERAL[[#This Row],[ODS]])),"NÃO","SIM")</f>
        <v>NÃO</v>
      </c>
      <c r="O2095" s="2" t="str">
        <f>IF(ISERR(FIND("05",GERAL[[#This Row],[ODS]])),"NÃO","SIM")</f>
        <v>NÃO</v>
      </c>
      <c r="P2095" s="2" t="str">
        <f>IF(ISERR(FIND("06",GERAL[[#This Row],[ODS]])),"NÃO","SIM")</f>
        <v>SIM</v>
      </c>
      <c r="Q2095" s="2" t="str">
        <f>IF(ISERR(FIND("07",GERAL[[#This Row],[ODS]])),"NÃO","SIM")</f>
        <v>NÃO</v>
      </c>
      <c r="R2095" s="2" t="str">
        <f>IF(ISERR(FIND("08",GERAL[[#This Row],[ODS]])),"NÃO","SIM")</f>
        <v>NÃO</v>
      </c>
      <c r="S2095" s="2" t="str">
        <f>IF(ISERR(FIND("09",GERAL[[#This Row],[ODS]])),"NÃO","SIM")</f>
        <v>NÃO</v>
      </c>
      <c r="T2095" s="2" t="str">
        <f>IF(ISERR(FIND("10",GERAL[[#This Row],[ODS]])),"NÃO","SIM")</f>
        <v>NÃO</v>
      </c>
      <c r="U2095" s="2" t="str">
        <f>IF(ISERR(FIND("11",GERAL[[#This Row],[ODS]])),"NÃO","SIM")</f>
        <v>SIM</v>
      </c>
      <c r="V2095" s="2" t="str">
        <f>IF(ISERR(FIND("12",GERAL[[#This Row],[ODS]])),"NÃO","SIM")</f>
        <v>NÃO</v>
      </c>
      <c r="W2095" s="2" t="str">
        <f>IF(ISERR(FIND("13",GERAL[[#This Row],[ODS]])),"NÃO","SIM")</f>
        <v>NÃO</v>
      </c>
      <c r="X2095" s="2" t="str">
        <f>IF(ISERR(FIND("14",GERAL[[#This Row],[ODS]])),"NÃO","SIM")</f>
        <v>NÃO</v>
      </c>
      <c r="Y2095" s="2" t="str">
        <f>IF(ISERR(FIND("15",GERAL[[#This Row],[ODS]])),"NÃO","SIM")</f>
        <v>NÃO</v>
      </c>
      <c r="Z2095" s="2" t="str">
        <f>IF(ISERR(FIND("16",GERAL[[#This Row],[ODS]])),"NÃO","SIM")</f>
        <v>NÃO</v>
      </c>
      <c r="AA2095" s="2" t="str">
        <f>IF(ISERR(FIND("17",GERAL[[#This Row],[ODS]])),"NÃO","SIM")</f>
        <v>NÃO</v>
      </c>
      <c r="AB2095" s="1">
        <v>60.099184878538011</v>
      </c>
      <c r="AC2095" s="1">
        <v>60.099184878538011</v>
      </c>
      <c r="AD2095" s="1">
        <v>49.327108749089724</v>
      </c>
      <c r="AE2095" s="1">
        <v>49.327108749089724</v>
      </c>
      <c r="AF2095" s="1">
        <v>58.025682569710526</v>
      </c>
      <c r="AG2095" s="1" t="str">
        <f>GERAL[[#This Row],[SIGLA]]&amp;GERAL[[#This Row],[CÓD]]</f>
        <v>PBSS_DS_AG</v>
      </c>
      <c r="AH2095" s="1">
        <f ca="1">VLOOKUP(GERAL[[#This Row],[REF_NOTA]],BASE_NOTAS[],7,FALSE)</f>
        <v>66.521115634323337</v>
      </c>
      <c r="AI2095" s="31">
        <f ca="1">IF(GERAL[[#This Row],[Nota 2025]]="",0,GERAL[[#This Row],[Nota 2026]]-GERAL[[#This Row],[Nota 2025]])</f>
        <v>8.4954330646128113</v>
      </c>
    </row>
    <row r="2096" spans="1:35" ht="17" x14ac:dyDescent="0.35">
      <c r="A2096" s="2" t="s">
        <v>173</v>
      </c>
      <c r="B2096" s="2" t="s">
        <v>200</v>
      </c>
      <c r="C2096" s="2" t="s">
        <v>218</v>
      </c>
      <c r="D2096" s="15" t="s">
        <v>76</v>
      </c>
      <c r="E2096" s="2" t="s">
        <v>145</v>
      </c>
      <c r="F2096" s="2" t="str">
        <f>VLOOKUP(GERAL[[#This Row],[CÓD]],SEALL,6,FALSE)</f>
        <v>ES</v>
      </c>
      <c r="G2096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09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9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96" s="2" t="str">
        <f>VLOOKUP(GERAL[[#This Row],[CÓD]],SEALL,4,FALSE)</f>
        <v>01, 06, 11</v>
      </c>
      <c r="K2096" s="2" t="str">
        <f>IF(ISERR(FIND("01",GERAL[[#This Row],[ODS]])),"NÃO","SIM")</f>
        <v>SIM</v>
      </c>
      <c r="L2096" s="2" t="str">
        <f>IF(ISERR(FIND("02",GERAL[[#This Row],[ODS]])),"NÃO","SIM")</f>
        <v>NÃO</v>
      </c>
      <c r="M2096" s="2" t="str">
        <f>IF(ISERR(FIND("03",GERAL[[#This Row],[ODS]])),"NÃO","SIM")</f>
        <v>NÃO</v>
      </c>
      <c r="N2096" s="2" t="str">
        <f>IF(ISERR(FIND("04",GERAL[[#This Row],[ODS]])),"NÃO","SIM")</f>
        <v>NÃO</v>
      </c>
      <c r="O2096" s="2" t="str">
        <f>IF(ISERR(FIND("05",GERAL[[#This Row],[ODS]])),"NÃO","SIM")</f>
        <v>NÃO</v>
      </c>
      <c r="P2096" s="2" t="str">
        <f>IF(ISERR(FIND("06",GERAL[[#This Row],[ODS]])),"NÃO","SIM")</f>
        <v>SIM</v>
      </c>
      <c r="Q2096" s="2" t="str">
        <f>IF(ISERR(FIND("07",GERAL[[#This Row],[ODS]])),"NÃO","SIM")</f>
        <v>NÃO</v>
      </c>
      <c r="R2096" s="2" t="str">
        <f>IF(ISERR(FIND("08",GERAL[[#This Row],[ODS]])),"NÃO","SIM")</f>
        <v>NÃO</v>
      </c>
      <c r="S2096" s="2" t="str">
        <f>IF(ISERR(FIND("09",GERAL[[#This Row],[ODS]])),"NÃO","SIM")</f>
        <v>NÃO</v>
      </c>
      <c r="T2096" s="2" t="str">
        <f>IF(ISERR(FIND("10",GERAL[[#This Row],[ODS]])),"NÃO","SIM")</f>
        <v>NÃO</v>
      </c>
      <c r="U2096" s="2" t="str">
        <f>IF(ISERR(FIND("11",GERAL[[#This Row],[ODS]])),"NÃO","SIM")</f>
        <v>SIM</v>
      </c>
      <c r="V2096" s="2" t="str">
        <f>IF(ISERR(FIND("12",GERAL[[#This Row],[ODS]])),"NÃO","SIM")</f>
        <v>NÃO</v>
      </c>
      <c r="W2096" s="2" t="str">
        <f>IF(ISERR(FIND("13",GERAL[[#This Row],[ODS]])),"NÃO","SIM")</f>
        <v>NÃO</v>
      </c>
      <c r="X2096" s="2" t="str">
        <f>IF(ISERR(FIND("14",GERAL[[#This Row],[ODS]])),"NÃO","SIM")</f>
        <v>NÃO</v>
      </c>
      <c r="Y2096" s="2" t="str">
        <f>IF(ISERR(FIND("15",GERAL[[#This Row],[ODS]])),"NÃO","SIM")</f>
        <v>NÃO</v>
      </c>
      <c r="Z2096" s="2" t="str">
        <f>IF(ISERR(FIND("16",GERAL[[#This Row],[ODS]])),"NÃO","SIM")</f>
        <v>NÃO</v>
      </c>
      <c r="AA2096" s="2" t="str">
        <f>IF(ISERR(FIND("17",GERAL[[#This Row],[ODS]])),"NÃO","SIM")</f>
        <v>NÃO</v>
      </c>
      <c r="AB2096" s="1">
        <v>87.174114362240303</v>
      </c>
      <c r="AC2096" s="1">
        <v>87.174114362240303</v>
      </c>
      <c r="AD2096" s="1">
        <v>85.508470812733577</v>
      </c>
      <c r="AE2096" s="1">
        <v>85.508470812733577</v>
      </c>
      <c r="AF2096" s="1">
        <v>87.319424563518481</v>
      </c>
      <c r="AG2096" s="1" t="str">
        <f>GERAL[[#This Row],[SIGLA]]&amp;GERAL[[#This Row],[CÓD]]</f>
        <v>PRSS_DS_AG</v>
      </c>
      <c r="AH2096" s="1">
        <f ca="1">VLOOKUP(GERAL[[#This Row],[REF_NOTA]],BASE_NOTAS[],7,FALSE)</f>
        <v>86.926374355273865</v>
      </c>
      <c r="AI2096" s="31">
        <f ca="1">IF(GERAL[[#This Row],[Nota 2025]]="",0,GERAL[[#This Row],[Nota 2026]]-GERAL[[#This Row],[Nota 2025]])</f>
        <v>-0.39305020824461678</v>
      </c>
    </row>
    <row r="2097" spans="1:35" ht="17" x14ac:dyDescent="0.35">
      <c r="A2097" s="2" t="s">
        <v>171</v>
      </c>
      <c r="B2097" s="2" t="s">
        <v>198</v>
      </c>
      <c r="C2097" s="2" t="s">
        <v>218</v>
      </c>
      <c r="D2097" s="15" t="s">
        <v>76</v>
      </c>
      <c r="E2097" s="2" t="s">
        <v>145</v>
      </c>
      <c r="F2097" s="2" t="str">
        <f>VLOOKUP(GERAL[[#This Row],[CÓD]],SEALL,6,FALSE)</f>
        <v>ES</v>
      </c>
      <c r="G2097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09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9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97" s="2" t="str">
        <f>VLOOKUP(GERAL[[#This Row],[CÓD]],SEALL,4,FALSE)</f>
        <v>01, 06, 11</v>
      </c>
      <c r="K2097" s="2" t="str">
        <f>IF(ISERR(FIND("01",GERAL[[#This Row],[ODS]])),"NÃO","SIM")</f>
        <v>SIM</v>
      </c>
      <c r="L2097" s="2" t="str">
        <f>IF(ISERR(FIND("02",GERAL[[#This Row],[ODS]])),"NÃO","SIM")</f>
        <v>NÃO</v>
      </c>
      <c r="M2097" s="2" t="str">
        <f>IF(ISERR(FIND("03",GERAL[[#This Row],[ODS]])),"NÃO","SIM")</f>
        <v>NÃO</v>
      </c>
      <c r="N2097" s="2" t="str">
        <f>IF(ISERR(FIND("04",GERAL[[#This Row],[ODS]])),"NÃO","SIM")</f>
        <v>NÃO</v>
      </c>
      <c r="O2097" s="2" t="str">
        <f>IF(ISERR(FIND("05",GERAL[[#This Row],[ODS]])),"NÃO","SIM")</f>
        <v>NÃO</v>
      </c>
      <c r="P2097" s="2" t="str">
        <f>IF(ISERR(FIND("06",GERAL[[#This Row],[ODS]])),"NÃO","SIM")</f>
        <v>SIM</v>
      </c>
      <c r="Q2097" s="2" t="str">
        <f>IF(ISERR(FIND("07",GERAL[[#This Row],[ODS]])),"NÃO","SIM")</f>
        <v>NÃO</v>
      </c>
      <c r="R2097" s="2" t="str">
        <f>IF(ISERR(FIND("08",GERAL[[#This Row],[ODS]])),"NÃO","SIM")</f>
        <v>NÃO</v>
      </c>
      <c r="S2097" s="2" t="str">
        <f>IF(ISERR(FIND("09",GERAL[[#This Row],[ODS]])),"NÃO","SIM")</f>
        <v>NÃO</v>
      </c>
      <c r="T2097" s="2" t="str">
        <f>IF(ISERR(FIND("10",GERAL[[#This Row],[ODS]])),"NÃO","SIM")</f>
        <v>NÃO</v>
      </c>
      <c r="U2097" s="2" t="str">
        <f>IF(ISERR(FIND("11",GERAL[[#This Row],[ODS]])),"NÃO","SIM")</f>
        <v>SIM</v>
      </c>
      <c r="V2097" s="2" t="str">
        <f>IF(ISERR(FIND("12",GERAL[[#This Row],[ODS]])),"NÃO","SIM")</f>
        <v>NÃO</v>
      </c>
      <c r="W2097" s="2" t="str">
        <f>IF(ISERR(FIND("13",GERAL[[#This Row],[ODS]])),"NÃO","SIM")</f>
        <v>NÃO</v>
      </c>
      <c r="X2097" s="2" t="str">
        <f>IF(ISERR(FIND("14",GERAL[[#This Row],[ODS]])),"NÃO","SIM")</f>
        <v>NÃO</v>
      </c>
      <c r="Y2097" s="2" t="str">
        <f>IF(ISERR(FIND("15",GERAL[[#This Row],[ODS]])),"NÃO","SIM")</f>
        <v>NÃO</v>
      </c>
      <c r="Z2097" s="2" t="str">
        <f>IF(ISERR(FIND("16",GERAL[[#This Row],[ODS]])),"NÃO","SIM")</f>
        <v>NÃO</v>
      </c>
      <c r="AA2097" s="2" t="str">
        <f>IF(ISERR(FIND("17",GERAL[[#This Row],[ODS]])),"NÃO","SIM")</f>
        <v>NÃO</v>
      </c>
      <c r="AB2097" s="1">
        <v>57.465441282717876</v>
      </c>
      <c r="AC2097" s="1">
        <v>57.465441282717876</v>
      </c>
      <c r="AD2097" s="1">
        <v>58.104671114507042</v>
      </c>
      <c r="AE2097" s="1">
        <v>58.104671114507042</v>
      </c>
      <c r="AF2097" s="1">
        <v>62.673446498969689</v>
      </c>
      <c r="AG2097" s="1" t="str">
        <f>GERAL[[#This Row],[SIGLA]]&amp;GERAL[[#This Row],[CÓD]]</f>
        <v>PESS_DS_AG</v>
      </c>
      <c r="AH2097" s="1">
        <f ca="1">VLOOKUP(GERAL[[#This Row],[REF_NOTA]],BASE_NOTAS[],7,FALSE)</f>
        <v>53.235881437871377</v>
      </c>
      <c r="AI2097" s="31">
        <f ca="1">IF(GERAL[[#This Row],[Nota 2025]]="",0,GERAL[[#This Row],[Nota 2026]]-GERAL[[#This Row],[Nota 2025]])</f>
        <v>-9.4375650610983115</v>
      </c>
    </row>
    <row r="2098" spans="1:35" ht="17" x14ac:dyDescent="0.35">
      <c r="A2098" s="2" t="s">
        <v>172</v>
      </c>
      <c r="B2098" s="2" t="s">
        <v>199</v>
      </c>
      <c r="C2098" s="2" t="s">
        <v>218</v>
      </c>
      <c r="D2098" s="15" t="s">
        <v>76</v>
      </c>
      <c r="E2098" s="2" t="s">
        <v>145</v>
      </c>
      <c r="F2098" s="2" t="str">
        <f>VLOOKUP(GERAL[[#This Row],[CÓD]],SEALL,6,FALSE)</f>
        <v>ES</v>
      </c>
      <c r="G2098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09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9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98" s="2" t="str">
        <f>VLOOKUP(GERAL[[#This Row],[CÓD]],SEALL,4,FALSE)</f>
        <v>01, 06, 11</v>
      </c>
      <c r="K2098" s="2" t="str">
        <f>IF(ISERR(FIND("01",GERAL[[#This Row],[ODS]])),"NÃO","SIM")</f>
        <v>SIM</v>
      </c>
      <c r="L2098" s="2" t="str">
        <f>IF(ISERR(FIND("02",GERAL[[#This Row],[ODS]])),"NÃO","SIM")</f>
        <v>NÃO</v>
      </c>
      <c r="M2098" s="2" t="str">
        <f>IF(ISERR(FIND("03",GERAL[[#This Row],[ODS]])),"NÃO","SIM")</f>
        <v>NÃO</v>
      </c>
      <c r="N2098" s="2" t="str">
        <f>IF(ISERR(FIND("04",GERAL[[#This Row],[ODS]])),"NÃO","SIM")</f>
        <v>NÃO</v>
      </c>
      <c r="O2098" s="2" t="str">
        <f>IF(ISERR(FIND("05",GERAL[[#This Row],[ODS]])),"NÃO","SIM")</f>
        <v>NÃO</v>
      </c>
      <c r="P2098" s="2" t="str">
        <f>IF(ISERR(FIND("06",GERAL[[#This Row],[ODS]])),"NÃO","SIM")</f>
        <v>SIM</v>
      </c>
      <c r="Q2098" s="2" t="str">
        <f>IF(ISERR(FIND("07",GERAL[[#This Row],[ODS]])),"NÃO","SIM")</f>
        <v>NÃO</v>
      </c>
      <c r="R2098" s="2" t="str">
        <f>IF(ISERR(FIND("08",GERAL[[#This Row],[ODS]])),"NÃO","SIM")</f>
        <v>NÃO</v>
      </c>
      <c r="S2098" s="2" t="str">
        <f>IF(ISERR(FIND("09",GERAL[[#This Row],[ODS]])),"NÃO","SIM")</f>
        <v>NÃO</v>
      </c>
      <c r="T2098" s="2" t="str">
        <f>IF(ISERR(FIND("10",GERAL[[#This Row],[ODS]])),"NÃO","SIM")</f>
        <v>NÃO</v>
      </c>
      <c r="U2098" s="2" t="str">
        <f>IF(ISERR(FIND("11",GERAL[[#This Row],[ODS]])),"NÃO","SIM")</f>
        <v>SIM</v>
      </c>
      <c r="V2098" s="2" t="str">
        <f>IF(ISERR(FIND("12",GERAL[[#This Row],[ODS]])),"NÃO","SIM")</f>
        <v>NÃO</v>
      </c>
      <c r="W2098" s="2" t="str">
        <f>IF(ISERR(FIND("13",GERAL[[#This Row],[ODS]])),"NÃO","SIM")</f>
        <v>NÃO</v>
      </c>
      <c r="X2098" s="2" t="str">
        <f>IF(ISERR(FIND("14",GERAL[[#This Row],[ODS]])),"NÃO","SIM")</f>
        <v>NÃO</v>
      </c>
      <c r="Y2098" s="2" t="str">
        <f>IF(ISERR(FIND("15",GERAL[[#This Row],[ODS]])),"NÃO","SIM")</f>
        <v>NÃO</v>
      </c>
      <c r="Z2098" s="2" t="str">
        <f>IF(ISERR(FIND("16",GERAL[[#This Row],[ODS]])),"NÃO","SIM")</f>
        <v>NÃO</v>
      </c>
      <c r="AA2098" s="2" t="str">
        <f>IF(ISERR(FIND("17",GERAL[[#This Row],[ODS]])),"NÃO","SIM")</f>
        <v>NÃO</v>
      </c>
      <c r="AB2098" s="1">
        <v>77.96608539790985</v>
      </c>
      <c r="AC2098" s="1">
        <v>77.96608539790985</v>
      </c>
      <c r="AD2098" s="1">
        <v>67.403406971976111</v>
      </c>
      <c r="AE2098" s="1">
        <v>67.403406971976111</v>
      </c>
      <c r="AF2098" s="1">
        <v>70.108462668614052</v>
      </c>
      <c r="AG2098" s="1" t="str">
        <f>GERAL[[#This Row],[SIGLA]]&amp;GERAL[[#This Row],[CÓD]]</f>
        <v>PISS_DS_AG</v>
      </c>
      <c r="AH2098" s="1">
        <f ca="1">VLOOKUP(GERAL[[#This Row],[REF_NOTA]],BASE_NOTAS[],7,FALSE)</f>
        <v>76.72298700695724</v>
      </c>
      <c r="AI2098" s="31">
        <f ca="1">IF(GERAL[[#This Row],[Nota 2025]]="",0,GERAL[[#This Row],[Nota 2026]]-GERAL[[#This Row],[Nota 2025]])</f>
        <v>6.6145243383431875</v>
      </c>
    </row>
    <row r="2099" spans="1:35" ht="17" x14ac:dyDescent="0.35">
      <c r="A2099" s="2" t="s">
        <v>174</v>
      </c>
      <c r="B2099" s="2" t="s">
        <v>201</v>
      </c>
      <c r="C2099" s="2" t="s">
        <v>218</v>
      </c>
      <c r="D2099" s="15" t="s">
        <v>76</v>
      </c>
      <c r="E2099" s="2" t="s">
        <v>145</v>
      </c>
      <c r="F2099" s="2" t="str">
        <f>VLOOKUP(GERAL[[#This Row],[CÓD]],SEALL,6,FALSE)</f>
        <v>ES</v>
      </c>
      <c r="G2099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09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09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099" s="2" t="str">
        <f>VLOOKUP(GERAL[[#This Row],[CÓD]],SEALL,4,FALSE)</f>
        <v>01, 06, 11</v>
      </c>
      <c r="K2099" s="2" t="str">
        <f>IF(ISERR(FIND("01",GERAL[[#This Row],[ODS]])),"NÃO","SIM")</f>
        <v>SIM</v>
      </c>
      <c r="L2099" s="2" t="str">
        <f>IF(ISERR(FIND("02",GERAL[[#This Row],[ODS]])),"NÃO","SIM")</f>
        <v>NÃO</v>
      </c>
      <c r="M2099" s="2" t="str">
        <f>IF(ISERR(FIND("03",GERAL[[#This Row],[ODS]])),"NÃO","SIM")</f>
        <v>NÃO</v>
      </c>
      <c r="N2099" s="2" t="str">
        <f>IF(ISERR(FIND("04",GERAL[[#This Row],[ODS]])),"NÃO","SIM")</f>
        <v>NÃO</v>
      </c>
      <c r="O2099" s="2" t="str">
        <f>IF(ISERR(FIND("05",GERAL[[#This Row],[ODS]])),"NÃO","SIM")</f>
        <v>NÃO</v>
      </c>
      <c r="P2099" s="2" t="str">
        <f>IF(ISERR(FIND("06",GERAL[[#This Row],[ODS]])),"NÃO","SIM")</f>
        <v>SIM</v>
      </c>
      <c r="Q2099" s="2" t="str">
        <f>IF(ISERR(FIND("07",GERAL[[#This Row],[ODS]])),"NÃO","SIM")</f>
        <v>NÃO</v>
      </c>
      <c r="R2099" s="2" t="str">
        <f>IF(ISERR(FIND("08",GERAL[[#This Row],[ODS]])),"NÃO","SIM")</f>
        <v>NÃO</v>
      </c>
      <c r="S2099" s="2" t="str">
        <f>IF(ISERR(FIND("09",GERAL[[#This Row],[ODS]])),"NÃO","SIM")</f>
        <v>NÃO</v>
      </c>
      <c r="T2099" s="2" t="str">
        <f>IF(ISERR(FIND("10",GERAL[[#This Row],[ODS]])),"NÃO","SIM")</f>
        <v>NÃO</v>
      </c>
      <c r="U2099" s="2" t="str">
        <f>IF(ISERR(FIND("11",GERAL[[#This Row],[ODS]])),"NÃO","SIM")</f>
        <v>SIM</v>
      </c>
      <c r="V2099" s="2" t="str">
        <f>IF(ISERR(FIND("12",GERAL[[#This Row],[ODS]])),"NÃO","SIM")</f>
        <v>NÃO</v>
      </c>
      <c r="W2099" s="2" t="str">
        <f>IF(ISERR(FIND("13",GERAL[[#This Row],[ODS]])),"NÃO","SIM")</f>
        <v>NÃO</v>
      </c>
      <c r="X2099" s="2" t="str">
        <f>IF(ISERR(FIND("14",GERAL[[#This Row],[ODS]])),"NÃO","SIM")</f>
        <v>NÃO</v>
      </c>
      <c r="Y2099" s="2" t="str">
        <f>IF(ISERR(FIND("15",GERAL[[#This Row],[ODS]])),"NÃO","SIM")</f>
        <v>NÃO</v>
      </c>
      <c r="Z2099" s="2" t="str">
        <f>IF(ISERR(FIND("16",GERAL[[#This Row],[ODS]])),"NÃO","SIM")</f>
        <v>NÃO</v>
      </c>
      <c r="AA2099" s="2" t="str">
        <f>IF(ISERR(FIND("17",GERAL[[#This Row],[ODS]])),"NÃO","SIM")</f>
        <v>NÃO</v>
      </c>
      <c r="AB2099" s="1">
        <v>83.551608584393747</v>
      </c>
      <c r="AC2099" s="1">
        <v>83.551608584393747</v>
      </c>
      <c r="AD2099" s="1">
        <v>81.793471964284848</v>
      </c>
      <c r="AE2099" s="1">
        <v>81.793471964284848</v>
      </c>
      <c r="AF2099" s="1">
        <v>79.039260999794436</v>
      </c>
      <c r="AG2099" s="1" t="str">
        <f>GERAL[[#This Row],[SIGLA]]&amp;GERAL[[#This Row],[CÓD]]</f>
        <v>RJSS_DS_AG</v>
      </c>
      <c r="AH2099" s="1">
        <f ca="1">VLOOKUP(GERAL[[#This Row],[REF_NOTA]],BASE_NOTAS[],7,FALSE)</f>
        <v>83.296032678990883</v>
      </c>
      <c r="AI2099" s="31">
        <f ca="1">IF(GERAL[[#This Row],[Nota 2025]]="",0,GERAL[[#This Row],[Nota 2026]]-GERAL[[#This Row],[Nota 2025]])</f>
        <v>4.2567716791964472</v>
      </c>
    </row>
    <row r="2100" spans="1:35" ht="17" x14ac:dyDescent="0.35">
      <c r="A2100" s="2" t="s">
        <v>175</v>
      </c>
      <c r="B2100" s="2" t="s">
        <v>202</v>
      </c>
      <c r="C2100" s="2" t="s">
        <v>218</v>
      </c>
      <c r="D2100" s="15" t="s">
        <v>76</v>
      </c>
      <c r="E2100" s="2" t="s">
        <v>145</v>
      </c>
      <c r="F2100" s="2" t="str">
        <f>VLOOKUP(GERAL[[#This Row],[CÓD]],SEALL,6,FALSE)</f>
        <v>ES</v>
      </c>
      <c r="G2100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10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0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00" s="2" t="str">
        <f>VLOOKUP(GERAL[[#This Row],[CÓD]],SEALL,4,FALSE)</f>
        <v>01, 06, 11</v>
      </c>
      <c r="K2100" s="2" t="str">
        <f>IF(ISERR(FIND("01",GERAL[[#This Row],[ODS]])),"NÃO","SIM")</f>
        <v>SIM</v>
      </c>
      <c r="L2100" s="2" t="str">
        <f>IF(ISERR(FIND("02",GERAL[[#This Row],[ODS]])),"NÃO","SIM")</f>
        <v>NÃO</v>
      </c>
      <c r="M2100" s="2" t="str">
        <f>IF(ISERR(FIND("03",GERAL[[#This Row],[ODS]])),"NÃO","SIM")</f>
        <v>NÃO</v>
      </c>
      <c r="N2100" s="2" t="str">
        <f>IF(ISERR(FIND("04",GERAL[[#This Row],[ODS]])),"NÃO","SIM")</f>
        <v>NÃO</v>
      </c>
      <c r="O2100" s="2" t="str">
        <f>IF(ISERR(FIND("05",GERAL[[#This Row],[ODS]])),"NÃO","SIM")</f>
        <v>NÃO</v>
      </c>
      <c r="P2100" s="2" t="str">
        <f>IF(ISERR(FIND("06",GERAL[[#This Row],[ODS]])),"NÃO","SIM")</f>
        <v>SIM</v>
      </c>
      <c r="Q2100" s="2" t="str">
        <f>IF(ISERR(FIND("07",GERAL[[#This Row],[ODS]])),"NÃO","SIM")</f>
        <v>NÃO</v>
      </c>
      <c r="R2100" s="2" t="str">
        <f>IF(ISERR(FIND("08",GERAL[[#This Row],[ODS]])),"NÃO","SIM")</f>
        <v>NÃO</v>
      </c>
      <c r="S2100" s="2" t="str">
        <f>IF(ISERR(FIND("09",GERAL[[#This Row],[ODS]])),"NÃO","SIM")</f>
        <v>NÃO</v>
      </c>
      <c r="T2100" s="2" t="str">
        <f>IF(ISERR(FIND("10",GERAL[[#This Row],[ODS]])),"NÃO","SIM")</f>
        <v>NÃO</v>
      </c>
      <c r="U2100" s="2" t="str">
        <f>IF(ISERR(FIND("11",GERAL[[#This Row],[ODS]])),"NÃO","SIM")</f>
        <v>SIM</v>
      </c>
      <c r="V2100" s="2" t="str">
        <f>IF(ISERR(FIND("12",GERAL[[#This Row],[ODS]])),"NÃO","SIM")</f>
        <v>NÃO</v>
      </c>
      <c r="W2100" s="2" t="str">
        <f>IF(ISERR(FIND("13",GERAL[[#This Row],[ODS]])),"NÃO","SIM")</f>
        <v>NÃO</v>
      </c>
      <c r="X2100" s="2" t="str">
        <f>IF(ISERR(FIND("14",GERAL[[#This Row],[ODS]])),"NÃO","SIM")</f>
        <v>NÃO</v>
      </c>
      <c r="Y2100" s="2" t="str">
        <f>IF(ISERR(FIND("15",GERAL[[#This Row],[ODS]])),"NÃO","SIM")</f>
        <v>NÃO</v>
      </c>
      <c r="Z2100" s="2" t="str">
        <f>IF(ISERR(FIND("16",GERAL[[#This Row],[ODS]])),"NÃO","SIM")</f>
        <v>NÃO</v>
      </c>
      <c r="AA2100" s="2" t="str">
        <f>IF(ISERR(FIND("17",GERAL[[#This Row],[ODS]])),"NÃO","SIM")</f>
        <v>NÃO</v>
      </c>
      <c r="AB2100" s="1">
        <v>81.780295064023051</v>
      </c>
      <c r="AC2100" s="1">
        <v>81.780295064023051</v>
      </c>
      <c r="AD2100" s="1">
        <v>86.441747072710598</v>
      </c>
      <c r="AE2100" s="1">
        <v>86.441747072710598</v>
      </c>
      <c r="AF2100" s="1">
        <v>83.599208013665773</v>
      </c>
      <c r="AG2100" s="1" t="str">
        <f>GERAL[[#This Row],[SIGLA]]&amp;GERAL[[#This Row],[CÓD]]</f>
        <v>RNSS_DS_AG</v>
      </c>
      <c r="AH2100" s="1">
        <f ca="1">VLOOKUP(GERAL[[#This Row],[REF_NOTA]],BASE_NOTAS[],7,FALSE)</f>
        <v>86.129898514781203</v>
      </c>
      <c r="AI2100" s="31">
        <f ca="1">IF(GERAL[[#This Row],[Nota 2025]]="",0,GERAL[[#This Row],[Nota 2026]]-GERAL[[#This Row],[Nota 2025]])</f>
        <v>2.5306905011154299</v>
      </c>
    </row>
    <row r="2101" spans="1:35" ht="17" x14ac:dyDescent="0.35">
      <c r="A2101" s="2" t="s">
        <v>178</v>
      </c>
      <c r="B2101" s="2" t="s">
        <v>205</v>
      </c>
      <c r="C2101" s="2" t="s">
        <v>218</v>
      </c>
      <c r="D2101" s="15" t="s">
        <v>76</v>
      </c>
      <c r="E2101" s="2" t="s">
        <v>145</v>
      </c>
      <c r="F2101" s="2" t="str">
        <f>VLOOKUP(GERAL[[#This Row],[CÓD]],SEALL,6,FALSE)</f>
        <v>ES</v>
      </c>
      <c r="G2101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10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0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01" s="2" t="str">
        <f>VLOOKUP(GERAL[[#This Row],[CÓD]],SEALL,4,FALSE)</f>
        <v>01, 06, 11</v>
      </c>
      <c r="K2101" s="2" t="str">
        <f>IF(ISERR(FIND("01",GERAL[[#This Row],[ODS]])),"NÃO","SIM")</f>
        <v>SIM</v>
      </c>
      <c r="L2101" s="2" t="str">
        <f>IF(ISERR(FIND("02",GERAL[[#This Row],[ODS]])),"NÃO","SIM")</f>
        <v>NÃO</v>
      </c>
      <c r="M2101" s="2" t="str">
        <f>IF(ISERR(FIND("03",GERAL[[#This Row],[ODS]])),"NÃO","SIM")</f>
        <v>NÃO</v>
      </c>
      <c r="N2101" s="2" t="str">
        <f>IF(ISERR(FIND("04",GERAL[[#This Row],[ODS]])),"NÃO","SIM")</f>
        <v>NÃO</v>
      </c>
      <c r="O2101" s="2" t="str">
        <f>IF(ISERR(FIND("05",GERAL[[#This Row],[ODS]])),"NÃO","SIM")</f>
        <v>NÃO</v>
      </c>
      <c r="P2101" s="2" t="str">
        <f>IF(ISERR(FIND("06",GERAL[[#This Row],[ODS]])),"NÃO","SIM")</f>
        <v>SIM</v>
      </c>
      <c r="Q2101" s="2" t="str">
        <f>IF(ISERR(FIND("07",GERAL[[#This Row],[ODS]])),"NÃO","SIM")</f>
        <v>NÃO</v>
      </c>
      <c r="R2101" s="2" t="str">
        <f>IF(ISERR(FIND("08",GERAL[[#This Row],[ODS]])),"NÃO","SIM")</f>
        <v>NÃO</v>
      </c>
      <c r="S2101" s="2" t="str">
        <f>IF(ISERR(FIND("09",GERAL[[#This Row],[ODS]])),"NÃO","SIM")</f>
        <v>NÃO</v>
      </c>
      <c r="T2101" s="2" t="str">
        <f>IF(ISERR(FIND("10",GERAL[[#This Row],[ODS]])),"NÃO","SIM")</f>
        <v>NÃO</v>
      </c>
      <c r="U2101" s="2" t="str">
        <f>IF(ISERR(FIND("11",GERAL[[#This Row],[ODS]])),"NÃO","SIM")</f>
        <v>SIM</v>
      </c>
      <c r="V2101" s="2" t="str">
        <f>IF(ISERR(FIND("12",GERAL[[#This Row],[ODS]])),"NÃO","SIM")</f>
        <v>NÃO</v>
      </c>
      <c r="W2101" s="2" t="str">
        <f>IF(ISERR(FIND("13",GERAL[[#This Row],[ODS]])),"NÃO","SIM")</f>
        <v>NÃO</v>
      </c>
      <c r="X2101" s="2" t="str">
        <f>IF(ISERR(FIND("14",GERAL[[#This Row],[ODS]])),"NÃO","SIM")</f>
        <v>NÃO</v>
      </c>
      <c r="Y2101" s="2" t="str">
        <f>IF(ISERR(FIND("15",GERAL[[#This Row],[ODS]])),"NÃO","SIM")</f>
        <v>NÃO</v>
      </c>
      <c r="Z2101" s="2" t="str">
        <f>IF(ISERR(FIND("16",GERAL[[#This Row],[ODS]])),"NÃO","SIM")</f>
        <v>NÃO</v>
      </c>
      <c r="AA2101" s="2" t="str">
        <f>IF(ISERR(FIND("17",GERAL[[#This Row],[ODS]])),"NÃO","SIM")</f>
        <v>NÃO</v>
      </c>
      <c r="AB2101" s="1">
        <v>84.114159940195108</v>
      </c>
      <c r="AC2101" s="1">
        <v>84.114159940195108</v>
      </c>
      <c r="AD2101" s="1">
        <v>84.455477828260186</v>
      </c>
      <c r="AE2101" s="1">
        <v>84.455477828260186</v>
      </c>
      <c r="AF2101" s="1">
        <v>82.334772594511207</v>
      </c>
      <c r="AG2101" s="1" t="str">
        <f>GERAL[[#This Row],[SIGLA]]&amp;GERAL[[#This Row],[CÓD]]</f>
        <v>RSSS_DS_AG</v>
      </c>
      <c r="AH2101" s="1">
        <f ca="1">VLOOKUP(GERAL[[#This Row],[REF_NOTA]],BASE_NOTAS[],7,FALSE)</f>
        <v>86.855886369264667</v>
      </c>
      <c r="AI2101" s="31">
        <f ca="1">IF(GERAL[[#This Row],[Nota 2025]]="",0,GERAL[[#This Row],[Nota 2026]]-GERAL[[#This Row],[Nota 2025]])</f>
        <v>4.5211137747534593</v>
      </c>
    </row>
    <row r="2102" spans="1:35" ht="17" x14ac:dyDescent="0.35">
      <c r="A2102" s="2" t="s">
        <v>176</v>
      </c>
      <c r="B2102" s="2" t="s">
        <v>203</v>
      </c>
      <c r="C2102" s="2" t="s">
        <v>218</v>
      </c>
      <c r="D2102" s="15" t="s">
        <v>76</v>
      </c>
      <c r="E2102" s="2" t="s">
        <v>145</v>
      </c>
      <c r="F2102" s="2" t="str">
        <f>VLOOKUP(GERAL[[#This Row],[CÓD]],SEALL,6,FALSE)</f>
        <v>ES</v>
      </c>
      <c r="G2102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10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0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02" s="2" t="str">
        <f>VLOOKUP(GERAL[[#This Row],[CÓD]],SEALL,4,FALSE)</f>
        <v>01, 06, 11</v>
      </c>
      <c r="K2102" s="2" t="str">
        <f>IF(ISERR(FIND("01",GERAL[[#This Row],[ODS]])),"NÃO","SIM")</f>
        <v>SIM</v>
      </c>
      <c r="L2102" s="2" t="str">
        <f>IF(ISERR(FIND("02",GERAL[[#This Row],[ODS]])),"NÃO","SIM")</f>
        <v>NÃO</v>
      </c>
      <c r="M2102" s="2" t="str">
        <f>IF(ISERR(FIND("03",GERAL[[#This Row],[ODS]])),"NÃO","SIM")</f>
        <v>NÃO</v>
      </c>
      <c r="N2102" s="2" t="str">
        <f>IF(ISERR(FIND("04",GERAL[[#This Row],[ODS]])),"NÃO","SIM")</f>
        <v>NÃO</v>
      </c>
      <c r="O2102" s="2" t="str">
        <f>IF(ISERR(FIND("05",GERAL[[#This Row],[ODS]])),"NÃO","SIM")</f>
        <v>NÃO</v>
      </c>
      <c r="P2102" s="2" t="str">
        <f>IF(ISERR(FIND("06",GERAL[[#This Row],[ODS]])),"NÃO","SIM")</f>
        <v>SIM</v>
      </c>
      <c r="Q2102" s="2" t="str">
        <f>IF(ISERR(FIND("07",GERAL[[#This Row],[ODS]])),"NÃO","SIM")</f>
        <v>NÃO</v>
      </c>
      <c r="R2102" s="2" t="str">
        <f>IF(ISERR(FIND("08",GERAL[[#This Row],[ODS]])),"NÃO","SIM")</f>
        <v>NÃO</v>
      </c>
      <c r="S2102" s="2" t="str">
        <f>IF(ISERR(FIND("09",GERAL[[#This Row],[ODS]])),"NÃO","SIM")</f>
        <v>NÃO</v>
      </c>
      <c r="T2102" s="2" t="str">
        <f>IF(ISERR(FIND("10",GERAL[[#This Row],[ODS]])),"NÃO","SIM")</f>
        <v>NÃO</v>
      </c>
      <c r="U2102" s="2" t="str">
        <f>IF(ISERR(FIND("11",GERAL[[#This Row],[ODS]])),"NÃO","SIM")</f>
        <v>SIM</v>
      </c>
      <c r="V2102" s="2" t="str">
        <f>IF(ISERR(FIND("12",GERAL[[#This Row],[ODS]])),"NÃO","SIM")</f>
        <v>NÃO</v>
      </c>
      <c r="W2102" s="2" t="str">
        <f>IF(ISERR(FIND("13",GERAL[[#This Row],[ODS]])),"NÃO","SIM")</f>
        <v>NÃO</v>
      </c>
      <c r="X2102" s="2" t="str">
        <f>IF(ISERR(FIND("14",GERAL[[#This Row],[ODS]])),"NÃO","SIM")</f>
        <v>NÃO</v>
      </c>
      <c r="Y2102" s="2" t="str">
        <f>IF(ISERR(FIND("15",GERAL[[#This Row],[ODS]])),"NÃO","SIM")</f>
        <v>NÃO</v>
      </c>
      <c r="Z2102" s="2" t="str">
        <f>IF(ISERR(FIND("16",GERAL[[#This Row],[ODS]])),"NÃO","SIM")</f>
        <v>NÃO</v>
      </c>
      <c r="AA2102" s="2" t="str">
        <f>IF(ISERR(FIND("17",GERAL[[#This Row],[ODS]])),"NÃO","SIM")</f>
        <v>NÃO</v>
      </c>
      <c r="AB2102" s="1">
        <v>0</v>
      </c>
      <c r="AC2102" s="1">
        <v>0</v>
      </c>
      <c r="AD2102" s="1">
        <v>0</v>
      </c>
      <c r="AE2102" s="1">
        <v>0</v>
      </c>
      <c r="AF2102" s="1">
        <v>6.9356156684849832</v>
      </c>
      <c r="AG2102" s="1" t="str">
        <f>GERAL[[#This Row],[SIGLA]]&amp;GERAL[[#This Row],[CÓD]]</f>
        <v>ROSS_DS_AG</v>
      </c>
      <c r="AH2102" s="1">
        <f ca="1">VLOOKUP(GERAL[[#This Row],[REF_NOTA]],BASE_NOTAS[],7,FALSE)</f>
        <v>5.0388927456034827</v>
      </c>
      <c r="AI2102" s="31">
        <f ca="1">IF(GERAL[[#This Row],[Nota 2025]]="",0,GERAL[[#This Row],[Nota 2026]]-GERAL[[#This Row],[Nota 2025]])</f>
        <v>-1.8967229228815006</v>
      </c>
    </row>
    <row r="2103" spans="1:35" ht="17" x14ac:dyDescent="0.35">
      <c r="A2103" s="2" t="s">
        <v>177</v>
      </c>
      <c r="B2103" s="2" t="s">
        <v>204</v>
      </c>
      <c r="C2103" s="2" t="s">
        <v>218</v>
      </c>
      <c r="D2103" s="15" t="s">
        <v>76</v>
      </c>
      <c r="E2103" s="2" t="s">
        <v>145</v>
      </c>
      <c r="F2103" s="2" t="str">
        <f>VLOOKUP(GERAL[[#This Row],[CÓD]],SEALL,6,FALSE)</f>
        <v>ES</v>
      </c>
      <c r="G2103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10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0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03" s="2" t="str">
        <f>VLOOKUP(GERAL[[#This Row],[CÓD]],SEALL,4,FALSE)</f>
        <v>01, 06, 11</v>
      </c>
      <c r="K2103" s="2" t="str">
        <f>IF(ISERR(FIND("01",GERAL[[#This Row],[ODS]])),"NÃO","SIM")</f>
        <v>SIM</v>
      </c>
      <c r="L2103" s="2" t="str">
        <f>IF(ISERR(FIND("02",GERAL[[#This Row],[ODS]])),"NÃO","SIM")</f>
        <v>NÃO</v>
      </c>
      <c r="M2103" s="2" t="str">
        <f>IF(ISERR(FIND("03",GERAL[[#This Row],[ODS]])),"NÃO","SIM")</f>
        <v>NÃO</v>
      </c>
      <c r="N2103" s="2" t="str">
        <f>IF(ISERR(FIND("04",GERAL[[#This Row],[ODS]])),"NÃO","SIM")</f>
        <v>NÃO</v>
      </c>
      <c r="O2103" s="2" t="str">
        <f>IF(ISERR(FIND("05",GERAL[[#This Row],[ODS]])),"NÃO","SIM")</f>
        <v>NÃO</v>
      </c>
      <c r="P2103" s="2" t="str">
        <f>IF(ISERR(FIND("06",GERAL[[#This Row],[ODS]])),"NÃO","SIM")</f>
        <v>SIM</v>
      </c>
      <c r="Q2103" s="2" t="str">
        <f>IF(ISERR(FIND("07",GERAL[[#This Row],[ODS]])),"NÃO","SIM")</f>
        <v>NÃO</v>
      </c>
      <c r="R2103" s="2" t="str">
        <f>IF(ISERR(FIND("08",GERAL[[#This Row],[ODS]])),"NÃO","SIM")</f>
        <v>NÃO</v>
      </c>
      <c r="S2103" s="2" t="str">
        <f>IF(ISERR(FIND("09",GERAL[[#This Row],[ODS]])),"NÃO","SIM")</f>
        <v>NÃO</v>
      </c>
      <c r="T2103" s="2" t="str">
        <f>IF(ISERR(FIND("10",GERAL[[#This Row],[ODS]])),"NÃO","SIM")</f>
        <v>NÃO</v>
      </c>
      <c r="U2103" s="2" t="str">
        <f>IF(ISERR(FIND("11",GERAL[[#This Row],[ODS]])),"NÃO","SIM")</f>
        <v>SIM</v>
      </c>
      <c r="V2103" s="2" t="str">
        <f>IF(ISERR(FIND("12",GERAL[[#This Row],[ODS]])),"NÃO","SIM")</f>
        <v>NÃO</v>
      </c>
      <c r="W2103" s="2" t="str">
        <f>IF(ISERR(FIND("13",GERAL[[#This Row],[ODS]])),"NÃO","SIM")</f>
        <v>NÃO</v>
      </c>
      <c r="X2103" s="2" t="str">
        <f>IF(ISERR(FIND("14",GERAL[[#This Row],[ODS]])),"NÃO","SIM")</f>
        <v>NÃO</v>
      </c>
      <c r="Y2103" s="2" t="str">
        <f>IF(ISERR(FIND("15",GERAL[[#This Row],[ODS]])),"NÃO","SIM")</f>
        <v>NÃO</v>
      </c>
      <c r="Z2103" s="2" t="str">
        <f>IF(ISERR(FIND("16",GERAL[[#This Row],[ODS]])),"NÃO","SIM")</f>
        <v>NÃO</v>
      </c>
      <c r="AA2103" s="2" t="str">
        <f>IF(ISERR(FIND("17",GERAL[[#This Row],[ODS]])),"NÃO","SIM")</f>
        <v>NÃO</v>
      </c>
      <c r="AB2103" s="1">
        <v>77.138284655829281</v>
      </c>
      <c r="AC2103" s="1">
        <v>77.138284655829281</v>
      </c>
      <c r="AD2103" s="1">
        <v>79.418759753117328</v>
      </c>
      <c r="AE2103" s="1">
        <v>79.418759753117328</v>
      </c>
      <c r="AF2103" s="1">
        <v>75.234041130926514</v>
      </c>
      <c r="AG2103" s="1" t="str">
        <f>GERAL[[#This Row],[SIGLA]]&amp;GERAL[[#This Row],[CÓD]]</f>
        <v>RRSS_DS_AG</v>
      </c>
      <c r="AH2103" s="1">
        <f ca="1">VLOOKUP(GERAL[[#This Row],[REF_NOTA]],BASE_NOTAS[],7,FALSE)</f>
        <v>86.757647514166109</v>
      </c>
      <c r="AI2103" s="31">
        <f ca="1">IF(GERAL[[#This Row],[Nota 2025]]="",0,GERAL[[#This Row],[Nota 2026]]-GERAL[[#This Row],[Nota 2025]])</f>
        <v>11.523606383239596</v>
      </c>
    </row>
    <row r="2104" spans="1:35" ht="17" x14ac:dyDescent="0.35">
      <c r="A2104" s="2" t="s">
        <v>179</v>
      </c>
      <c r="B2104" s="2" t="s">
        <v>194</v>
      </c>
      <c r="C2104" s="2" t="s">
        <v>218</v>
      </c>
      <c r="D2104" s="15" t="s">
        <v>76</v>
      </c>
      <c r="E2104" s="2" t="s">
        <v>145</v>
      </c>
      <c r="F2104" s="2" t="str">
        <f>VLOOKUP(GERAL[[#This Row],[CÓD]],SEALL,6,FALSE)</f>
        <v>ES</v>
      </c>
      <c r="G2104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10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0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04" s="2" t="str">
        <f>VLOOKUP(GERAL[[#This Row],[CÓD]],SEALL,4,FALSE)</f>
        <v>01, 06, 11</v>
      </c>
      <c r="K2104" s="2" t="str">
        <f>IF(ISERR(FIND("01",GERAL[[#This Row],[ODS]])),"NÃO","SIM")</f>
        <v>SIM</v>
      </c>
      <c r="L2104" s="2" t="str">
        <f>IF(ISERR(FIND("02",GERAL[[#This Row],[ODS]])),"NÃO","SIM")</f>
        <v>NÃO</v>
      </c>
      <c r="M2104" s="2" t="str">
        <f>IF(ISERR(FIND("03",GERAL[[#This Row],[ODS]])),"NÃO","SIM")</f>
        <v>NÃO</v>
      </c>
      <c r="N2104" s="2" t="str">
        <f>IF(ISERR(FIND("04",GERAL[[#This Row],[ODS]])),"NÃO","SIM")</f>
        <v>NÃO</v>
      </c>
      <c r="O2104" s="2" t="str">
        <f>IF(ISERR(FIND("05",GERAL[[#This Row],[ODS]])),"NÃO","SIM")</f>
        <v>NÃO</v>
      </c>
      <c r="P2104" s="2" t="str">
        <f>IF(ISERR(FIND("06",GERAL[[#This Row],[ODS]])),"NÃO","SIM")</f>
        <v>SIM</v>
      </c>
      <c r="Q2104" s="2" t="str">
        <f>IF(ISERR(FIND("07",GERAL[[#This Row],[ODS]])),"NÃO","SIM")</f>
        <v>NÃO</v>
      </c>
      <c r="R2104" s="2" t="str">
        <f>IF(ISERR(FIND("08",GERAL[[#This Row],[ODS]])),"NÃO","SIM")</f>
        <v>NÃO</v>
      </c>
      <c r="S2104" s="2" t="str">
        <f>IF(ISERR(FIND("09",GERAL[[#This Row],[ODS]])),"NÃO","SIM")</f>
        <v>NÃO</v>
      </c>
      <c r="T2104" s="2" t="str">
        <f>IF(ISERR(FIND("10",GERAL[[#This Row],[ODS]])),"NÃO","SIM")</f>
        <v>NÃO</v>
      </c>
      <c r="U2104" s="2" t="str">
        <f>IF(ISERR(FIND("11",GERAL[[#This Row],[ODS]])),"NÃO","SIM")</f>
        <v>SIM</v>
      </c>
      <c r="V2104" s="2" t="str">
        <f>IF(ISERR(FIND("12",GERAL[[#This Row],[ODS]])),"NÃO","SIM")</f>
        <v>NÃO</v>
      </c>
      <c r="W2104" s="2" t="str">
        <f>IF(ISERR(FIND("13",GERAL[[#This Row],[ODS]])),"NÃO","SIM")</f>
        <v>NÃO</v>
      </c>
      <c r="X2104" s="2" t="str">
        <f>IF(ISERR(FIND("14",GERAL[[#This Row],[ODS]])),"NÃO","SIM")</f>
        <v>NÃO</v>
      </c>
      <c r="Y2104" s="2" t="str">
        <f>IF(ISERR(FIND("15",GERAL[[#This Row],[ODS]])),"NÃO","SIM")</f>
        <v>NÃO</v>
      </c>
      <c r="Z2104" s="2" t="str">
        <f>IF(ISERR(FIND("16",GERAL[[#This Row],[ODS]])),"NÃO","SIM")</f>
        <v>NÃO</v>
      </c>
      <c r="AA2104" s="2" t="str">
        <f>IF(ISERR(FIND("17",GERAL[[#This Row],[ODS]])),"NÃO","SIM")</f>
        <v>NÃO</v>
      </c>
      <c r="AB2104" s="1">
        <v>74.166726055093079</v>
      </c>
      <c r="AC2104" s="1">
        <v>74.166726055093079</v>
      </c>
      <c r="AD2104" s="1">
        <v>72.686670542274271</v>
      </c>
      <c r="AE2104" s="1">
        <v>72.686670542274271</v>
      </c>
      <c r="AF2104" s="1">
        <v>77.394175750778331</v>
      </c>
      <c r="AG2104" s="1" t="str">
        <f>GERAL[[#This Row],[SIGLA]]&amp;GERAL[[#This Row],[CÓD]]</f>
        <v>SCSS_DS_AG</v>
      </c>
      <c r="AH2104" s="1">
        <f ca="1">VLOOKUP(GERAL[[#This Row],[REF_NOTA]],BASE_NOTAS[],7,FALSE)</f>
        <v>78.571037966444464</v>
      </c>
      <c r="AI2104" s="31">
        <f ca="1">IF(GERAL[[#This Row],[Nota 2025]]="",0,GERAL[[#This Row],[Nota 2026]]-GERAL[[#This Row],[Nota 2025]])</f>
        <v>1.1768622156661337</v>
      </c>
    </row>
    <row r="2105" spans="1:35" ht="17" x14ac:dyDescent="0.35">
      <c r="A2105" s="2" t="s">
        <v>181</v>
      </c>
      <c r="B2105" s="2" t="s">
        <v>186</v>
      </c>
      <c r="C2105" s="2" t="s">
        <v>218</v>
      </c>
      <c r="D2105" s="15" t="s">
        <v>76</v>
      </c>
      <c r="E2105" s="2" t="s">
        <v>145</v>
      </c>
      <c r="F2105" s="2" t="str">
        <f>VLOOKUP(GERAL[[#This Row],[CÓD]],SEALL,6,FALSE)</f>
        <v>ES</v>
      </c>
      <c r="G2105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10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0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05" s="2" t="str">
        <f>VLOOKUP(GERAL[[#This Row],[CÓD]],SEALL,4,FALSE)</f>
        <v>01, 06, 11</v>
      </c>
      <c r="K2105" s="2" t="str">
        <f>IF(ISERR(FIND("01",GERAL[[#This Row],[ODS]])),"NÃO","SIM")</f>
        <v>SIM</v>
      </c>
      <c r="L2105" s="2" t="str">
        <f>IF(ISERR(FIND("02",GERAL[[#This Row],[ODS]])),"NÃO","SIM")</f>
        <v>NÃO</v>
      </c>
      <c r="M2105" s="2" t="str">
        <f>IF(ISERR(FIND("03",GERAL[[#This Row],[ODS]])),"NÃO","SIM")</f>
        <v>NÃO</v>
      </c>
      <c r="N2105" s="2" t="str">
        <f>IF(ISERR(FIND("04",GERAL[[#This Row],[ODS]])),"NÃO","SIM")</f>
        <v>NÃO</v>
      </c>
      <c r="O2105" s="2" t="str">
        <f>IF(ISERR(FIND("05",GERAL[[#This Row],[ODS]])),"NÃO","SIM")</f>
        <v>NÃO</v>
      </c>
      <c r="P2105" s="2" t="str">
        <f>IF(ISERR(FIND("06",GERAL[[#This Row],[ODS]])),"NÃO","SIM")</f>
        <v>SIM</v>
      </c>
      <c r="Q2105" s="2" t="str">
        <f>IF(ISERR(FIND("07",GERAL[[#This Row],[ODS]])),"NÃO","SIM")</f>
        <v>NÃO</v>
      </c>
      <c r="R2105" s="2" t="str">
        <f>IF(ISERR(FIND("08",GERAL[[#This Row],[ODS]])),"NÃO","SIM")</f>
        <v>NÃO</v>
      </c>
      <c r="S2105" s="2" t="str">
        <f>IF(ISERR(FIND("09",GERAL[[#This Row],[ODS]])),"NÃO","SIM")</f>
        <v>NÃO</v>
      </c>
      <c r="T2105" s="2" t="str">
        <f>IF(ISERR(FIND("10",GERAL[[#This Row],[ODS]])),"NÃO","SIM")</f>
        <v>NÃO</v>
      </c>
      <c r="U2105" s="2" t="str">
        <f>IF(ISERR(FIND("11",GERAL[[#This Row],[ODS]])),"NÃO","SIM")</f>
        <v>SIM</v>
      </c>
      <c r="V2105" s="2" t="str">
        <f>IF(ISERR(FIND("12",GERAL[[#This Row],[ODS]])),"NÃO","SIM")</f>
        <v>NÃO</v>
      </c>
      <c r="W2105" s="2" t="str">
        <f>IF(ISERR(FIND("13",GERAL[[#This Row],[ODS]])),"NÃO","SIM")</f>
        <v>NÃO</v>
      </c>
      <c r="X2105" s="2" t="str">
        <f>IF(ISERR(FIND("14",GERAL[[#This Row],[ODS]])),"NÃO","SIM")</f>
        <v>NÃO</v>
      </c>
      <c r="Y2105" s="2" t="str">
        <f>IF(ISERR(FIND("15",GERAL[[#This Row],[ODS]])),"NÃO","SIM")</f>
        <v>NÃO</v>
      </c>
      <c r="Z2105" s="2" t="str">
        <f>IF(ISERR(FIND("16",GERAL[[#This Row],[ODS]])),"NÃO","SIM")</f>
        <v>NÃO</v>
      </c>
      <c r="AA2105" s="2" t="str">
        <f>IF(ISERR(FIND("17",GERAL[[#This Row],[ODS]])),"NÃO","SIM")</f>
        <v>NÃO</v>
      </c>
      <c r="AB2105" s="1">
        <v>100</v>
      </c>
      <c r="AC2105" s="1">
        <v>100</v>
      </c>
      <c r="AD2105" s="1">
        <v>100</v>
      </c>
      <c r="AE2105" s="1">
        <v>100</v>
      </c>
      <c r="AF2105" s="1">
        <v>99.127769359721668</v>
      </c>
      <c r="AG2105" s="1" t="str">
        <f>GERAL[[#This Row],[SIGLA]]&amp;GERAL[[#This Row],[CÓD]]</f>
        <v>SPSS_DS_AG</v>
      </c>
      <c r="AH2105" s="1">
        <f ca="1">VLOOKUP(GERAL[[#This Row],[REF_NOTA]],BASE_NOTAS[],7,FALSE)</f>
        <v>100</v>
      </c>
      <c r="AI2105" s="31">
        <f ca="1">IF(GERAL[[#This Row],[Nota 2025]]="",0,GERAL[[#This Row],[Nota 2026]]-GERAL[[#This Row],[Nota 2025]])</f>
        <v>0.87223064027833175</v>
      </c>
    </row>
    <row r="2106" spans="1:35" ht="17" x14ac:dyDescent="0.35">
      <c r="A2106" s="2" t="s">
        <v>180</v>
      </c>
      <c r="B2106" s="2" t="s">
        <v>206</v>
      </c>
      <c r="C2106" s="2" t="s">
        <v>218</v>
      </c>
      <c r="D2106" s="15" t="s">
        <v>76</v>
      </c>
      <c r="E2106" s="2" t="s">
        <v>145</v>
      </c>
      <c r="F2106" s="2" t="str">
        <f>VLOOKUP(GERAL[[#This Row],[CÓD]],SEALL,6,FALSE)</f>
        <v>ES</v>
      </c>
      <c r="G2106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10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0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06" s="2" t="str">
        <f>VLOOKUP(GERAL[[#This Row],[CÓD]],SEALL,4,FALSE)</f>
        <v>01, 06, 11</v>
      </c>
      <c r="K2106" s="2" t="str">
        <f>IF(ISERR(FIND("01",GERAL[[#This Row],[ODS]])),"NÃO","SIM")</f>
        <v>SIM</v>
      </c>
      <c r="L2106" s="2" t="str">
        <f>IF(ISERR(FIND("02",GERAL[[#This Row],[ODS]])),"NÃO","SIM")</f>
        <v>NÃO</v>
      </c>
      <c r="M2106" s="2" t="str">
        <f>IF(ISERR(FIND("03",GERAL[[#This Row],[ODS]])),"NÃO","SIM")</f>
        <v>NÃO</v>
      </c>
      <c r="N2106" s="2" t="str">
        <f>IF(ISERR(FIND("04",GERAL[[#This Row],[ODS]])),"NÃO","SIM")</f>
        <v>NÃO</v>
      </c>
      <c r="O2106" s="2" t="str">
        <f>IF(ISERR(FIND("05",GERAL[[#This Row],[ODS]])),"NÃO","SIM")</f>
        <v>NÃO</v>
      </c>
      <c r="P2106" s="2" t="str">
        <f>IF(ISERR(FIND("06",GERAL[[#This Row],[ODS]])),"NÃO","SIM")</f>
        <v>SIM</v>
      </c>
      <c r="Q2106" s="2" t="str">
        <f>IF(ISERR(FIND("07",GERAL[[#This Row],[ODS]])),"NÃO","SIM")</f>
        <v>NÃO</v>
      </c>
      <c r="R2106" s="2" t="str">
        <f>IF(ISERR(FIND("08",GERAL[[#This Row],[ODS]])),"NÃO","SIM")</f>
        <v>NÃO</v>
      </c>
      <c r="S2106" s="2" t="str">
        <f>IF(ISERR(FIND("09",GERAL[[#This Row],[ODS]])),"NÃO","SIM")</f>
        <v>NÃO</v>
      </c>
      <c r="T2106" s="2" t="str">
        <f>IF(ISERR(FIND("10",GERAL[[#This Row],[ODS]])),"NÃO","SIM")</f>
        <v>NÃO</v>
      </c>
      <c r="U2106" s="2" t="str">
        <f>IF(ISERR(FIND("11",GERAL[[#This Row],[ODS]])),"NÃO","SIM")</f>
        <v>SIM</v>
      </c>
      <c r="V2106" s="2" t="str">
        <f>IF(ISERR(FIND("12",GERAL[[#This Row],[ODS]])),"NÃO","SIM")</f>
        <v>NÃO</v>
      </c>
      <c r="W2106" s="2" t="str">
        <f>IF(ISERR(FIND("13",GERAL[[#This Row],[ODS]])),"NÃO","SIM")</f>
        <v>NÃO</v>
      </c>
      <c r="X2106" s="2" t="str">
        <f>IF(ISERR(FIND("14",GERAL[[#This Row],[ODS]])),"NÃO","SIM")</f>
        <v>NÃO</v>
      </c>
      <c r="Y2106" s="2" t="str">
        <f>IF(ISERR(FIND("15",GERAL[[#This Row],[ODS]])),"NÃO","SIM")</f>
        <v>NÃO</v>
      </c>
      <c r="Z2106" s="2" t="str">
        <f>IF(ISERR(FIND("16",GERAL[[#This Row],[ODS]])),"NÃO","SIM")</f>
        <v>NÃO</v>
      </c>
      <c r="AA2106" s="2" t="str">
        <f>IF(ISERR(FIND("17",GERAL[[#This Row],[ODS]])),"NÃO","SIM")</f>
        <v>NÃO</v>
      </c>
      <c r="AB2106" s="1">
        <v>77.489976808757334</v>
      </c>
      <c r="AC2106" s="1">
        <v>77.489976808757334</v>
      </c>
      <c r="AD2106" s="1">
        <v>78.972851452057995</v>
      </c>
      <c r="AE2106" s="1">
        <v>78.972851452057995</v>
      </c>
      <c r="AF2106" s="1">
        <v>78.96880293351461</v>
      </c>
      <c r="AG2106" s="1" t="str">
        <f>GERAL[[#This Row],[SIGLA]]&amp;GERAL[[#This Row],[CÓD]]</f>
        <v>SESS_DS_AG</v>
      </c>
      <c r="AH2106" s="1">
        <f ca="1">VLOOKUP(GERAL[[#This Row],[REF_NOTA]],BASE_NOTAS[],7,FALSE)</f>
        <v>86.923848357507268</v>
      </c>
      <c r="AI2106" s="31">
        <f ca="1">IF(GERAL[[#This Row],[Nota 2025]]="",0,GERAL[[#This Row],[Nota 2026]]-GERAL[[#This Row],[Nota 2025]])</f>
        <v>7.955045423992658</v>
      </c>
    </row>
    <row r="2107" spans="1:35" ht="17" x14ac:dyDescent="0.35">
      <c r="A2107" s="2" t="s">
        <v>182</v>
      </c>
      <c r="B2107" s="2" t="s">
        <v>185</v>
      </c>
      <c r="C2107" s="2" t="s">
        <v>218</v>
      </c>
      <c r="D2107" s="15" t="s">
        <v>76</v>
      </c>
      <c r="E2107" s="2" t="s">
        <v>145</v>
      </c>
      <c r="F2107" s="2" t="str">
        <f>VLOOKUP(GERAL[[#This Row],[CÓD]],SEALL,6,FALSE)</f>
        <v>ES</v>
      </c>
      <c r="G2107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10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0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07" s="2" t="str">
        <f>VLOOKUP(GERAL[[#This Row],[CÓD]],SEALL,4,FALSE)</f>
        <v>01, 06, 11</v>
      </c>
      <c r="K2107" s="2" t="str">
        <f>IF(ISERR(FIND("01",GERAL[[#This Row],[ODS]])),"NÃO","SIM")</f>
        <v>SIM</v>
      </c>
      <c r="L2107" s="2" t="str">
        <f>IF(ISERR(FIND("02",GERAL[[#This Row],[ODS]])),"NÃO","SIM")</f>
        <v>NÃO</v>
      </c>
      <c r="M2107" s="2" t="str">
        <f>IF(ISERR(FIND("03",GERAL[[#This Row],[ODS]])),"NÃO","SIM")</f>
        <v>NÃO</v>
      </c>
      <c r="N2107" s="2" t="str">
        <f>IF(ISERR(FIND("04",GERAL[[#This Row],[ODS]])),"NÃO","SIM")</f>
        <v>NÃO</v>
      </c>
      <c r="O2107" s="2" t="str">
        <f>IF(ISERR(FIND("05",GERAL[[#This Row],[ODS]])),"NÃO","SIM")</f>
        <v>NÃO</v>
      </c>
      <c r="P2107" s="2" t="str">
        <f>IF(ISERR(FIND("06",GERAL[[#This Row],[ODS]])),"NÃO","SIM")</f>
        <v>SIM</v>
      </c>
      <c r="Q2107" s="2" t="str">
        <f>IF(ISERR(FIND("07",GERAL[[#This Row],[ODS]])),"NÃO","SIM")</f>
        <v>NÃO</v>
      </c>
      <c r="R2107" s="2" t="str">
        <f>IF(ISERR(FIND("08",GERAL[[#This Row],[ODS]])),"NÃO","SIM")</f>
        <v>NÃO</v>
      </c>
      <c r="S2107" s="2" t="str">
        <f>IF(ISERR(FIND("09",GERAL[[#This Row],[ODS]])),"NÃO","SIM")</f>
        <v>NÃO</v>
      </c>
      <c r="T2107" s="2" t="str">
        <f>IF(ISERR(FIND("10",GERAL[[#This Row],[ODS]])),"NÃO","SIM")</f>
        <v>NÃO</v>
      </c>
      <c r="U2107" s="2" t="str">
        <f>IF(ISERR(FIND("11",GERAL[[#This Row],[ODS]])),"NÃO","SIM")</f>
        <v>SIM</v>
      </c>
      <c r="V2107" s="2" t="str">
        <f>IF(ISERR(FIND("12",GERAL[[#This Row],[ODS]])),"NÃO","SIM")</f>
        <v>NÃO</v>
      </c>
      <c r="W2107" s="2" t="str">
        <f>IF(ISERR(FIND("13",GERAL[[#This Row],[ODS]])),"NÃO","SIM")</f>
        <v>NÃO</v>
      </c>
      <c r="X2107" s="2" t="str">
        <f>IF(ISERR(FIND("14",GERAL[[#This Row],[ODS]])),"NÃO","SIM")</f>
        <v>NÃO</v>
      </c>
      <c r="Y2107" s="2" t="str">
        <f>IF(ISERR(FIND("15",GERAL[[#This Row],[ODS]])),"NÃO","SIM")</f>
        <v>NÃO</v>
      </c>
      <c r="Z2107" s="2" t="str">
        <f>IF(ISERR(FIND("16",GERAL[[#This Row],[ODS]])),"NÃO","SIM")</f>
        <v>NÃO</v>
      </c>
      <c r="AA2107" s="2" t="str">
        <f>IF(ISERR(FIND("17",GERAL[[#This Row],[ODS]])),"NÃO","SIM")</f>
        <v>NÃO</v>
      </c>
      <c r="AB2107" s="1">
        <v>72.712517366053461</v>
      </c>
      <c r="AC2107" s="1">
        <v>72.712517366053461</v>
      </c>
      <c r="AD2107" s="1">
        <v>76.040215493154477</v>
      </c>
      <c r="AE2107" s="1">
        <v>76.040215493154477</v>
      </c>
      <c r="AF2107" s="1">
        <v>73.665836582880729</v>
      </c>
      <c r="AG2107" s="1" t="str">
        <f>GERAL[[#This Row],[SIGLA]]&amp;GERAL[[#This Row],[CÓD]]</f>
        <v>TOSS_DS_AG</v>
      </c>
      <c r="AH2107" s="1">
        <f ca="1">VLOOKUP(GERAL[[#This Row],[REF_NOTA]],BASE_NOTAS[],7,FALSE)</f>
        <v>75.310137009725523</v>
      </c>
      <c r="AI2107" s="31">
        <f ca="1">IF(GERAL[[#This Row],[Nota 2025]]="",0,GERAL[[#This Row],[Nota 2026]]-GERAL[[#This Row],[Nota 2025]])</f>
        <v>1.6443004268447936</v>
      </c>
    </row>
    <row r="2108" spans="1:35" ht="17" x14ac:dyDescent="0.35">
      <c r="A2108" s="2" t="s">
        <v>0</v>
      </c>
      <c r="B2108" s="2" t="s">
        <v>156</v>
      </c>
      <c r="C2108" s="2" t="s">
        <v>218</v>
      </c>
      <c r="D2108" s="15" t="s">
        <v>77</v>
      </c>
      <c r="E2108" s="2" t="s">
        <v>146</v>
      </c>
      <c r="F2108" s="2" t="str">
        <f>VLOOKUP(GERAL[[#This Row],[CÓD]],SEALL,6,FALSE)</f>
        <v>ES</v>
      </c>
      <c r="G2108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10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0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08" s="2" t="str">
        <f>VLOOKUP(GERAL[[#This Row],[CÓD]],SEALL,4,FALSE)</f>
        <v>01, 03, 06, 11</v>
      </c>
      <c r="K2108" s="2" t="str">
        <f>IF(ISERR(FIND("01",GERAL[[#This Row],[ODS]])),"NÃO","SIM")</f>
        <v>SIM</v>
      </c>
      <c r="L2108" s="2" t="str">
        <f>IF(ISERR(FIND("02",GERAL[[#This Row],[ODS]])),"NÃO","SIM")</f>
        <v>NÃO</v>
      </c>
      <c r="M2108" s="2" t="str">
        <f>IF(ISERR(FIND("03",GERAL[[#This Row],[ODS]])),"NÃO","SIM")</f>
        <v>SIM</v>
      </c>
      <c r="N2108" s="2" t="str">
        <f>IF(ISERR(FIND("04",GERAL[[#This Row],[ODS]])),"NÃO","SIM")</f>
        <v>NÃO</v>
      </c>
      <c r="O2108" s="2" t="str">
        <f>IF(ISERR(FIND("05",GERAL[[#This Row],[ODS]])),"NÃO","SIM")</f>
        <v>NÃO</v>
      </c>
      <c r="P2108" s="2" t="str">
        <f>IF(ISERR(FIND("06",GERAL[[#This Row],[ODS]])),"NÃO","SIM")</f>
        <v>SIM</v>
      </c>
      <c r="Q2108" s="2" t="str">
        <f>IF(ISERR(FIND("07",GERAL[[#This Row],[ODS]])),"NÃO","SIM")</f>
        <v>NÃO</v>
      </c>
      <c r="R2108" s="2" t="str">
        <f>IF(ISERR(FIND("08",GERAL[[#This Row],[ODS]])),"NÃO","SIM")</f>
        <v>NÃO</v>
      </c>
      <c r="S2108" s="2" t="str">
        <f>IF(ISERR(FIND("09",GERAL[[#This Row],[ODS]])),"NÃO","SIM")</f>
        <v>NÃO</v>
      </c>
      <c r="T2108" s="2" t="str">
        <f>IF(ISERR(FIND("10",GERAL[[#This Row],[ODS]])),"NÃO","SIM")</f>
        <v>NÃO</v>
      </c>
      <c r="U2108" s="2" t="str">
        <f>IF(ISERR(FIND("11",GERAL[[#This Row],[ODS]])),"NÃO","SIM")</f>
        <v>SIM</v>
      </c>
      <c r="V2108" s="2" t="str">
        <f>IF(ISERR(FIND("12",GERAL[[#This Row],[ODS]])),"NÃO","SIM")</f>
        <v>NÃO</v>
      </c>
      <c r="W2108" s="2" t="str">
        <f>IF(ISERR(FIND("13",GERAL[[#This Row],[ODS]])),"NÃO","SIM")</f>
        <v>NÃO</v>
      </c>
      <c r="X2108" s="2" t="str">
        <f>IF(ISERR(FIND("14",GERAL[[#This Row],[ODS]])),"NÃO","SIM")</f>
        <v>NÃO</v>
      </c>
      <c r="Y2108" s="2" t="str">
        <f>IF(ISERR(FIND("15",GERAL[[#This Row],[ODS]])),"NÃO","SIM")</f>
        <v>NÃO</v>
      </c>
      <c r="Z2108" s="2" t="str">
        <f>IF(ISERR(FIND("16",GERAL[[#This Row],[ODS]])),"NÃO","SIM")</f>
        <v>NÃO</v>
      </c>
      <c r="AA2108" s="2" t="str">
        <f>IF(ISERR(FIND("17",GERAL[[#This Row],[ODS]])),"NÃO","SIM")</f>
        <v>NÃO</v>
      </c>
      <c r="AB2108" s="1">
        <v>36.70882919200843</v>
      </c>
      <c r="AC2108" s="1">
        <v>36.70882919200843</v>
      </c>
      <c r="AD2108" s="1">
        <v>39.163260713275243</v>
      </c>
      <c r="AE2108" s="1">
        <v>39.163260713275243</v>
      </c>
      <c r="AF2108" s="1">
        <v>43.383639305467625</v>
      </c>
      <c r="AG2108" s="1" t="str">
        <f>GERAL[[#This Row],[SIGLA]]&amp;GERAL[[#This Row],[CÓD]]</f>
        <v>ACSS_DS_ES</v>
      </c>
      <c r="AH2108" s="1">
        <f ca="1">VLOOKUP(GERAL[[#This Row],[REF_NOTA]],BASE_NOTAS[],7,FALSE)</f>
        <v>35.020157622632873</v>
      </c>
      <c r="AI2108" s="31">
        <f ca="1">IF(GERAL[[#This Row],[Nota 2025]]="",0,GERAL[[#This Row],[Nota 2026]]-GERAL[[#This Row],[Nota 2025]])</f>
        <v>-8.3634816828347525</v>
      </c>
    </row>
    <row r="2109" spans="1:35" ht="17" x14ac:dyDescent="0.35">
      <c r="A2109" s="2" t="s">
        <v>1</v>
      </c>
      <c r="B2109" s="2" t="s">
        <v>157</v>
      </c>
      <c r="C2109" s="2" t="s">
        <v>218</v>
      </c>
      <c r="D2109" s="15" t="s">
        <v>77</v>
      </c>
      <c r="E2109" s="2" t="s">
        <v>146</v>
      </c>
      <c r="F2109" s="2" t="str">
        <f>VLOOKUP(GERAL[[#This Row],[CÓD]],SEALL,6,FALSE)</f>
        <v>ES</v>
      </c>
      <c r="G2109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10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0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09" s="2" t="str">
        <f>VLOOKUP(GERAL[[#This Row],[CÓD]],SEALL,4,FALSE)</f>
        <v>01, 03, 06, 11</v>
      </c>
      <c r="K2109" s="2" t="str">
        <f>IF(ISERR(FIND("01",GERAL[[#This Row],[ODS]])),"NÃO","SIM")</f>
        <v>SIM</v>
      </c>
      <c r="L2109" s="2" t="str">
        <f>IF(ISERR(FIND("02",GERAL[[#This Row],[ODS]])),"NÃO","SIM")</f>
        <v>NÃO</v>
      </c>
      <c r="M2109" s="2" t="str">
        <f>IF(ISERR(FIND("03",GERAL[[#This Row],[ODS]])),"NÃO","SIM")</f>
        <v>SIM</v>
      </c>
      <c r="N2109" s="2" t="str">
        <f>IF(ISERR(FIND("04",GERAL[[#This Row],[ODS]])),"NÃO","SIM")</f>
        <v>NÃO</v>
      </c>
      <c r="O2109" s="2" t="str">
        <f>IF(ISERR(FIND("05",GERAL[[#This Row],[ODS]])),"NÃO","SIM")</f>
        <v>NÃO</v>
      </c>
      <c r="P2109" s="2" t="str">
        <f>IF(ISERR(FIND("06",GERAL[[#This Row],[ODS]])),"NÃO","SIM")</f>
        <v>SIM</v>
      </c>
      <c r="Q2109" s="2" t="str">
        <f>IF(ISERR(FIND("07",GERAL[[#This Row],[ODS]])),"NÃO","SIM")</f>
        <v>NÃO</v>
      </c>
      <c r="R2109" s="2" t="str">
        <f>IF(ISERR(FIND("08",GERAL[[#This Row],[ODS]])),"NÃO","SIM")</f>
        <v>NÃO</v>
      </c>
      <c r="S2109" s="2" t="str">
        <f>IF(ISERR(FIND("09",GERAL[[#This Row],[ODS]])),"NÃO","SIM")</f>
        <v>NÃO</v>
      </c>
      <c r="T2109" s="2" t="str">
        <f>IF(ISERR(FIND("10",GERAL[[#This Row],[ODS]])),"NÃO","SIM")</f>
        <v>NÃO</v>
      </c>
      <c r="U2109" s="2" t="str">
        <f>IF(ISERR(FIND("11",GERAL[[#This Row],[ODS]])),"NÃO","SIM")</f>
        <v>SIM</v>
      </c>
      <c r="V2109" s="2" t="str">
        <f>IF(ISERR(FIND("12",GERAL[[#This Row],[ODS]])),"NÃO","SIM")</f>
        <v>NÃO</v>
      </c>
      <c r="W2109" s="2" t="str">
        <f>IF(ISERR(FIND("13",GERAL[[#This Row],[ODS]])),"NÃO","SIM")</f>
        <v>NÃO</v>
      </c>
      <c r="X2109" s="2" t="str">
        <f>IF(ISERR(FIND("14",GERAL[[#This Row],[ODS]])),"NÃO","SIM")</f>
        <v>NÃO</v>
      </c>
      <c r="Y2109" s="2" t="str">
        <f>IF(ISERR(FIND("15",GERAL[[#This Row],[ODS]])),"NÃO","SIM")</f>
        <v>NÃO</v>
      </c>
      <c r="Z2109" s="2" t="str">
        <f>IF(ISERR(FIND("16",GERAL[[#This Row],[ODS]])),"NÃO","SIM")</f>
        <v>NÃO</v>
      </c>
      <c r="AA2109" s="2" t="str">
        <f>IF(ISERR(FIND("17",GERAL[[#This Row],[ODS]])),"NÃO","SIM")</f>
        <v>NÃO</v>
      </c>
      <c r="AB2109" s="1">
        <v>43.566489786225908</v>
      </c>
      <c r="AC2109" s="1">
        <v>43.566489786225908</v>
      </c>
      <c r="AD2109" s="1">
        <v>29.952917821057373</v>
      </c>
      <c r="AE2109" s="1">
        <v>29.952917821057373</v>
      </c>
      <c r="AF2109" s="1">
        <v>36.372910136462743</v>
      </c>
      <c r="AG2109" s="1" t="str">
        <f>GERAL[[#This Row],[SIGLA]]&amp;GERAL[[#This Row],[CÓD]]</f>
        <v>ALSS_DS_ES</v>
      </c>
      <c r="AH2109" s="1">
        <f ca="1">VLOOKUP(GERAL[[#This Row],[REF_NOTA]],BASE_NOTAS[],7,FALSE)</f>
        <v>25.635670939443667</v>
      </c>
      <c r="AI2109" s="31">
        <f ca="1">IF(GERAL[[#This Row],[Nota 2025]]="",0,GERAL[[#This Row],[Nota 2026]]-GERAL[[#This Row],[Nota 2025]])</f>
        <v>-10.737239197019075</v>
      </c>
    </row>
    <row r="2110" spans="1:35" ht="17" x14ac:dyDescent="0.35">
      <c r="A2110" s="2" t="s">
        <v>159</v>
      </c>
      <c r="B2110" s="2" t="s">
        <v>184</v>
      </c>
      <c r="C2110" s="2" t="s">
        <v>218</v>
      </c>
      <c r="D2110" s="15" t="s">
        <v>77</v>
      </c>
      <c r="E2110" s="2" t="s">
        <v>146</v>
      </c>
      <c r="F2110" s="2" t="str">
        <f>VLOOKUP(GERAL[[#This Row],[CÓD]],SEALL,6,FALSE)</f>
        <v>ES</v>
      </c>
      <c r="G2110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11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1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10" s="2" t="str">
        <f>VLOOKUP(GERAL[[#This Row],[CÓD]],SEALL,4,FALSE)</f>
        <v>01, 03, 06, 11</v>
      </c>
      <c r="K2110" s="2" t="str">
        <f>IF(ISERR(FIND("01",GERAL[[#This Row],[ODS]])),"NÃO","SIM")</f>
        <v>SIM</v>
      </c>
      <c r="L2110" s="2" t="str">
        <f>IF(ISERR(FIND("02",GERAL[[#This Row],[ODS]])),"NÃO","SIM")</f>
        <v>NÃO</v>
      </c>
      <c r="M2110" s="2" t="str">
        <f>IF(ISERR(FIND("03",GERAL[[#This Row],[ODS]])),"NÃO","SIM")</f>
        <v>SIM</v>
      </c>
      <c r="N2110" s="2" t="str">
        <f>IF(ISERR(FIND("04",GERAL[[#This Row],[ODS]])),"NÃO","SIM")</f>
        <v>NÃO</v>
      </c>
      <c r="O2110" s="2" t="str">
        <f>IF(ISERR(FIND("05",GERAL[[#This Row],[ODS]])),"NÃO","SIM")</f>
        <v>NÃO</v>
      </c>
      <c r="P2110" s="2" t="str">
        <f>IF(ISERR(FIND("06",GERAL[[#This Row],[ODS]])),"NÃO","SIM")</f>
        <v>SIM</v>
      </c>
      <c r="Q2110" s="2" t="str">
        <f>IF(ISERR(FIND("07",GERAL[[#This Row],[ODS]])),"NÃO","SIM")</f>
        <v>NÃO</v>
      </c>
      <c r="R2110" s="2" t="str">
        <f>IF(ISERR(FIND("08",GERAL[[#This Row],[ODS]])),"NÃO","SIM")</f>
        <v>NÃO</v>
      </c>
      <c r="S2110" s="2" t="str">
        <f>IF(ISERR(FIND("09",GERAL[[#This Row],[ODS]])),"NÃO","SIM")</f>
        <v>NÃO</v>
      </c>
      <c r="T2110" s="2" t="str">
        <f>IF(ISERR(FIND("10",GERAL[[#This Row],[ODS]])),"NÃO","SIM")</f>
        <v>NÃO</v>
      </c>
      <c r="U2110" s="2" t="str">
        <f>IF(ISERR(FIND("11",GERAL[[#This Row],[ODS]])),"NÃO","SIM")</f>
        <v>SIM</v>
      </c>
      <c r="V2110" s="2" t="str">
        <f>IF(ISERR(FIND("12",GERAL[[#This Row],[ODS]])),"NÃO","SIM")</f>
        <v>NÃO</v>
      </c>
      <c r="W2110" s="2" t="str">
        <f>IF(ISERR(FIND("13",GERAL[[#This Row],[ODS]])),"NÃO","SIM")</f>
        <v>NÃO</v>
      </c>
      <c r="X2110" s="2" t="str">
        <f>IF(ISERR(FIND("14",GERAL[[#This Row],[ODS]])),"NÃO","SIM")</f>
        <v>NÃO</v>
      </c>
      <c r="Y2110" s="2" t="str">
        <f>IF(ISERR(FIND("15",GERAL[[#This Row],[ODS]])),"NÃO","SIM")</f>
        <v>NÃO</v>
      </c>
      <c r="Z2110" s="2" t="str">
        <f>IF(ISERR(FIND("16",GERAL[[#This Row],[ODS]])),"NÃO","SIM")</f>
        <v>NÃO</v>
      </c>
      <c r="AA2110" s="2" t="str">
        <f>IF(ISERR(FIND("17",GERAL[[#This Row],[ODS]])),"NÃO","SIM")</f>
        <v>NÃO</v>
      </c>
      <c r="AB2110" s="1">
        <v>12.626602430312506</v>
      </c>
      <c r="AC2110" s="1">
        <v>12.626602430312506</v>
      </c>
      <c r="AD2110" s="1">
        <v>3.7525100741631046</v>
      </c>
      <c r="AE2110" s="1">
        <v>3.7525100741631046</v>
      </c>
      <c r="AF2110" s="1">
        <v>14.14018938547823</v>
      </c>
      <c r="AG2110" s="1" t="str">
        <f>GERAL[[#This Row],[SIGLA]]&amp;GERAL[[#This Row],[CÓD]]</f>
        <v>APSS_DS_ES</v>
      </c>
      <c r="AH2110" s="1">
        <f ca="1">VLOOKUP(GERAL[[#This Row],[REF_NOTA]],BASE_NOTAS[],7,FALSE)</f>
        <v>2.7768924985475985</v>
      </c>
      <c r="AI2110" s="31">
        <f ca="1">IF(GERAL[[#This Row],[Nota 2025]]="",0,GERAL[[#This Row],[Nota 2026]]-GERAL[[#This Row],[Nota 2025]])</f>
        <v>-11.363296886930632</v>
      </c>
    </row>
    <row r="2111" spans="1:35" ht="17" x14ac:dyDescent="0.35">
      <c r="A2111" s="2" t="s">
        <v>155</v>
      </c>
      <c r="B2111" s="2" t="s">
        <v>158</v>
      </c>
      <c r="C2111" s="2" t="s">
        <v>218</v>
      </c>
      <c r="D2111" s="15" t="s">
        <v>77</v>
      </c>
      <c r="E2111" s="2" t="s">
        <v>146</v>
      </c>
      <c r="F2111" s="2" t="str">
        <f>VLOOKUP(GERAL[[#This Row],[CÓD]],SEALL,6,FALSE)</f>
        <v>ES</v>
      </c>
      <c r="G2111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11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1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11" s="2" t="str">
        <f>VLOOKUP(GERAL[[#This Row],[CÓD]],SEALL,4,FALSE)</f>
        <v>01, 03, 06, 11</v>
      </c>
      <c r="K2111" s="2" t="str">
        <f>IF(ISERR(FIND("01",GERAL[[#This Row],[ODS]])),"NÃO","SIM")</f>
        <v>SIM</v>
      </c>
      <c r="L2111" s="2" t="str">
        <f>IF(ISERR(FIND("02",GERAL[[#This Row],[ODS]])),"NÃO","SIM")</f>
        <v>NÃO</v>
      </c>
      <c r="M2111" s="2" t="str">
        <f>IF(ISERR(FIND("03",GERAL[[#This Row],[ODS]])),"NÃO","SIM")</f>
        <v>SIM</v>
      </c>
      <c r="N2111" s="2" t="str">
        <f>IF(ISERR(FIND("04",GERAL[[#This Row],[ODS]])),"NÃO","SIM")</f>
        <v>NÃO</v>
      </c>
      <c r="O2111" s="2" t="str">
        <f>IF(ISERR(FIND("05",GERAL[[#This Row],[ODS]])),"NÃO","SIM")</f>
        <v>NÃO</v>
      </c>
      <c r="P2111" s="2" t="str">
        <f>IF(ISERR(FIND("06",GERAL[[#This Row],[ODS]])),"NÃO","SIM")</f>
        <v>SIM</v>
      </c>
      <c r="Q2111" s="2" t="str">
        <f>IF(ISERR(FIND("07",GERAL[[#This Row],[ODS]])),"NÃO","SIM")</f>
        <v>NÃO</v>
      </c>
      <c r="R2111" s="2" t="str">
        <f>IF(ISERR(FIND("08",GERAL[[#This Row],[ODS]])),"NÃO","SIM")</f>
        <v>NÃO</v>
      </c>
      <c r="S2111" s="2" t="str">
        <f>IF(ISERR(FIND("09",GERAL[[#This Row],[ODS]])),"NÃO","SIM")</f>
        <v>NÃO</v>
      </c>
      <c r="T2111" s="2" t="str">
        <f>IF(ISERR(FIND("10",GERAL[[#This Row],[ODS]])),"NÃO","SIM")</f>
        <v>NÃO</v>
      </c>
      <c r="U2111" s="2" t="str">
        <f>IF(ISERR(FIND("11",GERAL[[#This Row],[ODS]])),"NÃO","SIM")</f>
        <v>SIM</v>
      </c>
      <c r="V2111" s="2" t="str">
        <f>IF(ISERR(FIND("12",GERAL[[#This Row],[ODS]])),"NÃO","SIM")</f>
        <v>NÃO</v>
      </c>
      <c r="W2111" s="2" t="str">
        <f>IF(ISERR(FIND("13",GERAL[[#This Row],[ODS]])),"NÃO","SIM")</f>
        <v>NÃO</v>
      </c>
      <c r="X2111" s="2" t="str">
        <f>IF(ISERR(FIND("14",GERAL[[#This Row],[ODS]])),"NÃO","SIM")</f>
        <v>NÃO</v>
      </c>
      <c r="Y2111" s="2" t="str">
        <f>IF(ISERR(FIND("15",GERAL[[#This Row],[ODS]])),"NÃO","SIM")</f>
        <v>NÃO</v>
      </c>
      <c r="Z2111" s="2" t="str">
        <f>IF(ISERR(FIND("16",GERAL[[#This Row],[ODS]])),"NÃO","SIM")</f>
        <v>NÃO</v>
      </c>
      <c r="AA2111" s="2" t="str">
        <f>IF(ISERR(FIND("17",GERAL[[#This Row],[ODS]])),"NÃO","SIM")</f>
        <v>NÃO</v>
      </c>
      <c r="AB2111" s="1">
        <v>45.888688772482126</v>
      </c>
      <c r="AC2111" s="1">
        <v>45.888688772482126</v>
      </c>
      <c r="AD2111" s="1">
        <v>38.330721456585643</v>
      </c>
      <c r="AE2111" s="1">
        <v>38.330721456585643</v>
      </c>
      <c r="AF2111" s="1">
        <v>44.354162920434234</v>
      </c>
      <c r="AG2111" s="1" t="str">
        <f>GERAL[[#This Row],[SIGLA]]&amp;GERAL[[#This Row],[CÓD]]</f>
        <v>AMSS_DS_ES</v>
      </c>
      <c r="AH2111" s="1">
        <f ca="1">VLOOKUP(GERAL[[#This Row],[REF_NOTA]],BASE_NOTAS[],7,FALSE)</f>
        <v>45.379201861140174</v>
      </c>
      <c r="AI2111" s="31">
        <f ca="1">IF(GERAL[[#This Row],[Nota 2025]]="",0,GERAL[[#This Row],[Nota 2026]]-GERAL[[#This Row],[Nota 2025]])</f>
        <v>1.0250389407059401</v>
      </c>
    </row>
    <row r="2112" spans="1:35" ht="17" x14ac:dyDescent="0.35">
      <c r="A2112" s="2" t="s">
        <v>160</v>
      </c>
      <c r="B2112" s="2" t="s">
        <v>187</v>
      </c>
      <c r="C2112" s="2" t="s">
        <v>218</v>
      </c>
      <c r="D2112" s="15" t="s">
        <v>77</v>
      </c>
      <c r="E2112" s="2" t="s">
        <v>146</v>
      </c>
      <c r="F2112" s="2" t="str">
        <f>VLOOKUP(GERAL[[#This Row],[CÓD]],SEALL,6,FALSE)</f>
        <v>ES</v>
      </c>
      <c r="G2112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11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1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12" s="2" t="str">
        <f>VLOOKUP(GERAL[[#This Row],[CÓD]],SEALL,4,FALSE)</f>
        <v>01, 03, 06, 11</v>
      </c>
      <c r="K2112" s="2" t="str">
        <f>IF(ISERR(FIND("01",GERAL[[#This Row],[ODS]])),"NÃO","SIM")</f>
        <v>SIM</v>
      </c>
      <c r="L2112" s="2" t="str">
        <f>IF(ISERR(FIND("02",GERAL[[#This Row],[ODS]])),"NÃO","SIM")</f>
        <v>NÃO</v>
      </c>
      <c r="M2112" s="2" t="str">
        <f>IF(ISERR(FIND("03",GERAL[[#This Row],[ODS]])),"NÃO","SIM")</f>
        <v>SIM</v>
      </c>
      <c r="N2112" s="2" t="str">
        <f>IF(ISERR(FIND("04",GERAL[[#This Row],[ODS]])),"NÃO","SIM")</f>
        <v>NÃO</v>
      </c>
      <c r="O2112" s="2" t="str">
        <f>IF(ISERR(FIND("05",GERAL[[#This Row],[ODS]])),"NÃO","SIM")</f>
        <v>NÃO</v>
      </c>
      <c r="P2112" s="2" t="str">
        <f>IF(ISERR(FIND("06",GERAL[[#This Row],[ODS]])),"NÃO","SIM")</f>
        <v>SIM</v>
      </c>
      <c r="Q2112" s="2" t="str">
        <f>IF(ISERR(FIND("07",GERAL[[#This Row],[ODS]])),"NÃO","SIM")</f>
        <v>NÃO</v>
      </c>
      <c r="R2112" s="2" t="str">
        <f>IF(ISERR(FIND("08",GERAL[[#This Row],[ODS]])),"NÃO","SIM")</f>
        <v>NÃO</v>
      </c>
      <c r="S2112" s="2" t="str">
        <f>IF(ISERR(FIND("09",GERAL[[#This Row],[ODS]])),"NÃO","SIM")</f>
        <v>NÃO</v>
      </c>
      <c r="T2112" s="2" t="str">
        <f>IF(ISERR(FIND("10",GERAL[[#This Row],[ODS]])),"NÃO","SIM")</f>
        <v>NÃO</v>
      </c>
      <c r="U2112" s="2" t="str">
        <f>IF(ISERR(FIND("11",GERAL[[#This Row],[ODS]])),"NÃO","SIM")</f>
        <v>SIM</v>
      </c>
      <c r="V2112" s="2" t="str">
        <f>IF(ISERR(FIND("12",GERAL[[#This Row],[ODS]])),"NÃO","SIM")</f>
        <v>NÃO</v>
      </c>
      <c r="W2112" s="2" t="str">
        <f>IF(ISERR(FIND("13",GERAL[[#This Row],[ODS]])),"NÃO","SIM")</f>
        <v>NÃO</v>
      </c>
      <c r="X2112" s="2" t="str">
        <f>IF(ISERR(FIND("14",GERAL[[#This Row],[ODS]])),"NÃO","SIM")</f>
        <v>NÃO</v>
      </c>
      <c r="Y2112" s="2" t="str">
        <f>IF(ISERR(FIND("15",GERAL[[#This Row],[ODS]])),"NÃO","SIM")</f>
        <v>NÃO</v>
      </c>
      <c r="Z2112" s="2" t="str">
        <f>IF(ISERR(FIND("16",GERAL[[#This Row],[ODS]])),"NÃO","SIM")</f>
        <v>NÃO</v>
      </c>
      <c r="AA2112" s="2" t="str">
        <f>IF(ISERR(FIND("17",GERAL[[#This Row],[ODS]])),"NÃO","SIM")</f>
        <v>NÃO</v>
      </c>
      <c r="AB2112" s="1">
        <v>57.58172431551305</v>
      </c>
      <c r="AC2112" s="1">
        <v>57.58172431551305</v>
      </c>
      <c r="AD2112" s="1">
        <v>54.915097573062802</v>
      </c>
      <c r="AE2112" s="1">
        <v>54.915097573062802</v>
      </c>
      <c r="AF2112" s="1">
        <v>54.592569745192044</v>
      </c>
      <c r="AG2112" s="1" t="str">
        <f>GERAL[[#This Row],[SIGLA]]&amp;GERAL[[#This Row],[CÓD]]</f>
        <v>BASS_DS_ES</v>
      </c>
      <c r="AH2112" s="1">
        <f ca="1">VLOOKUP(GERAL[[#This Row],[REF_NOTA]],BASE_NOTAS[],7,FALSE)</f>
        <v>58.504703025669116</v>
      </c>
      <c r="AI2112" s="31">
        <f ca="1">IF(GERAL[[#This Row],[Nota 2025]]="",0,GERAL[[#This Row],[Nota 2026]]-GERAL[[#This Row],[Nota 2025]])</f>
        <v>3.9121332804770717</v>
      </c>
    </row>
    <row r="2113" spans="1:35" ht="17" x14ac:dyDescent="0.35">
      <c r="A2113" s="2" t="s">
        <v>161</v>
      </c>
      <c r="B2113" s="2" t="s">
        <v>188</v>
      </c>
      <c r="C2113" s="2" t="s">
        <v>218</v>
      </c>
      <c r="D2113" s="15" t="s">
        <v>77</v>
      </c>
      <c r="E2113" s="2" t="s">
        <v>146</v>
      </c>
      <c r="F2113" s="2" t="str">
        <f>VLOOKUP(GERAL[[#This Row],[CÓD]],SEALL,6,FALSE)</f>
        <v>ES</v>
      </c>
      <c r="G2113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11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1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13" s="2" t="str">
        <f>VLOOKUP(GERAL[[#This Row],[CÓD]],SEALL,4,FALSE)</f>
        <v>01, 03, 06, 11</v>
      </c>
      <c r="K2113" s="2" t="str">
        <f>IF(ISERR(FIND("01",GERAL[[#This Row],[ODS]])),"NÃO","SIM")</f>
        <v>SIM</v>
      </c>
      <c r="L2113" s="2" t="str">
        <f>IF(ISERR(FIND("02",GERAL[[#This Row],[ODS]])),"NÃO","SIM")</f>
        <v>NÃO</v>
      </c>
      <c r="M2113" s="2" t="str">
        <f>IF(ISERR(FIND("03",GERAL[[#This Row],[ODS]])),"NÃO","SIM")</f>
        <v>SIM</v>
      </c>
      <c r="N2113" s="2" t="str">
        <f>IF(ISERR(FIND("04",GERAL[[#This Row],[ODS]])),"NÃO","SIM")</f>
        <v>NÃO</v>
      </c>
      <c r="O2113" s="2" t="str">
        <f>IF(ISERR(FIND("05",GERAL[[#This Row],[ODS]])),"NÃO","SIM")</f>
        <v>NÃO</v>
      </c>
      <c r="P2113" s="2" t="str">
        <f>IF(ISERR(FIND("06",GERAL[[#This Row],[ODS]])),"NÃO","SIM")</f>
        <v>SIM</v>
      </c>
      <c r="Q2113" s="2" t="str">
        <f>IF(ISERR(FIND("07",GERAL[[#This Row],[ODS]])),"NÃO","SIM")</f>
        <v>NÃO</v>
      </c>
      <c r="R2113" s="2" t="str">
        <f>IF(ISERR(FIND("08",GERAL[[#This Row],[ODS]])),"NÃO","SIM")</f>
        <v>NÃO</v>
      </c>
      <c r="S2113" s="2" t="str">
        <f>IF(ISERR(FIND("09",GERAL[[#This Row],[ODS]])),"NÃO","SIM")</f>
        <v>NÃO</v>
      </c>
      <c r="T2113" s="2" t="str">
        <f>IF(ISERR(FIND("10",GERAL[[#This Row],[ODS]])),"NÃO","SIM")</f>
        <v>NÃO</v>
      </c>
      <c r="U2113" s="2" t="str">
        <f>IF(ISERR(FIND("11",GERAL[[#This Row],[ODS]])),"NÃO","SIM")</f>
        <v>SIM</v>
      </c>
      <c r="V2113" s="2" t="str">
        <f>IF(ISERR(FIND("12",GERAL[[#This Row],[ODS]])),"NÃO","SIM")</f>
        <v>NÃO</v>
      </c>
      <c r="W2113" s="2" t="str">
        <f>IF(ISERR(FIND("13",GERAL[[#This Row],[ODS]])),"NÃO","SIM")</f>
        <v>NÃO</v>
      </c>
      <c r="X2113" s="2" t="str">
        <f>IF(ISERR(FIND("14",GERAL[[#This Row],[ODS]])),"NÃO","SIM")</f>
        <v>NÃO</v>
      </c>
      <c r="Y2113" s="2" t="str">
        <f>IF(ISERR(FIND("15",GERAL[[#This Row],[ODS]])),"NÃO","SIM")</f>
        <v>NÃO</v>
      </c>
      <c r="Z2113" s="2" t="str">
        <f>IF(ISERR(FIND("16",GERAL[[#This Row],[ODS]])),"NÃO","SIM")</f>
        <v>NÃO</v>
      </c>
      <c r="AA2113" s="2" t="str">
        <f>IF(ISERR(FIND("17",GERAL[[#This Row],[ODS]])),"NÃO","SIM")</f>
        <v>NÃO</v>
      </c>
      <c r="AB2113" s="1">
        <v>47.510244792325103</v>
      </c>
      <c r="AC2113" s="1">
        <v>47.510244792325103</v>
      </c>
      <c r="AD2113" s="1">
        <v>46.120926493527087</v>
      </c>
      <c r="AE2113" s="1">
        <v>46.120926493527087</v>
      </c>
      <c r="AF2113" s="1">
        <v>53.135529078094592</v>
      </c>
      <c r="AG2113" s="1" t="str">
        <f>GERAL[[#This Row],[SIGLA]]&amp;GERAL[[#This Row],[CÓD]]</f>
        <v>CESS_DS_ES</v>
      </c>
      <c r="AH2113" s="1">
        <f ca="1">VLOOKUP(GERAL[[#This Row],[REF_NOTA]],BASE_NOTAS[],7,FALSE)</f>
        <v>45.795590737289139</v>
      </c>
      <c r="AI2113" s="31">
        <f ca="1">IF(GERAL[[#This Row],[Nota 2025]]="",0,GERAL[[#This Row],[Nota 2026]]-GERAL[[#This Row],[Nota 2025]])</f>
        <v>-7.3399383408054533</v>
      </c>
    </row>
    <row r="2114" spans="1:35" ht="17" x14ac:dyDescent="0.35">
      <c r="A2114" s="2" t="s">
        <v>162</v>
      </c>
      <c r="B2114" s="2" t="s">
        <v>189</v>
      </c>
      <c r="C2114" s="2" t="s">
        <v>218</v>
      </c>
      <c r="D2114" s="15" t="s">
        <v>77</v>
      </c>
      <c r="E2114" s="2" t="s">
        <v>146</v>
      </c>
      <c r="F2114" s="2" t="str">
        <f>VLOOKUP(GERAL[[#This Row],[CÓD]],SEALL,6,FALSE)</f>
        <v>ES</v>
      </c>
      <c r="G2114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11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1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14" s="2" t="str">
        <f>VLOOKUP(GERAL[[#This Row],[CÓD]],SEALL,4,FALSE)</f>
        <v>01, 03, 06, 11</v>
      </c>
      <c r="K2114" s="2" t="str">
        <f>IF(ISERR(FIND("01",GERAL[[#This Row],[ODS]])),"NÃO","SIM")</f>
        <v>SIM</v>
      </c>
      <c r="L2114" s="2" t="str">
        <f>IF(ISERR(FIND("02",GERAL[[#This Row],[ODS]])),"NÃO","SIM")</f>
        <v>NÃO</v>
      </c>
      <c r="M2114" s="2" t="str">
        <f>IF(ISERR(FIND("03",GERAL[[#This Row],[ODS]])),"NÃO","SIM")</f>
        <v>SIM</v>
      </c>
      <c r="N2114" s="2" t="str">
        <f>IF(ISERR(FIND("04",GERAL[[#This Row],[ODS]])),"NÃO","SIM")</f>
        <v>NÃO</v>
      </c>
      <c r="O2114" s="2" t="str">
        <f>IF(ISERR(FIND("05",GERAL[[#This Row],[ODS]])),"NÃO","SIM")</f>
        <v>NÃO</v>
      </c>
      <c r="P2114" s="2" t="str">
        <f>IF(ISERR(FIND("06",GERAL[[#This Row],[ODS]])),"NÃO","SIM")</f>
        <v>SIM</v>
      </c>
      <c r="Q2114" s="2" t="str">
        <f>IF(ISERR(FIND("07",GERAL[[#This Row],[ODS]])),"NÃO","SIM")</f>
        <v>NÃO</v>
      </c>
      <c r="R2114" s="2" t="str">
        <f>IF(ISERR(FIND("08",GERAL[[#This Row],[ODS]])),"NÃO","SIM")</f>
        <v>NÃO</v>
      </c>
      <c r="S2114" s="2" t="str">
        <f>IF(ISERR(FIND("09",GERAL[[#This Row],[ODS]])),"NÃO","SIM")</f>
        <v>NÃO</v>
      </c>
      <c r="T2114" s="2" t="str">
        <f>IF(ISERR(FIND("10",GERAL[[#This Row],[ODS]])),"NÃO","SIM")</f>
        <v>NÃO</v>
      </c>
      <c r="U2114" s="2" t="str">
        <f>IF(ISERR(FIND("11",GERAL[[#This Row],[ODS]])),"NÃO","SIM")</f>
        <v>SIM</v>
      </c>
      <c r="V2114" s="2" t="str">
        <f>IF(ISERR(FIND("12",GERAL[[#This Row],[ODS]])),"NÃO","SIM")</f>
        <v>NÃO</v>
      </c>
      <c r="W2114" s="2" t="str">
        <f>IF(ISERR(FIND("13",GERAL[[#This Row],[ODS]])),"NÃO","SIM")</f>
        <v>NÃO</v>
      </c>
      <c r="X2114" s="2" t="str">
        <f>IF(ISERR(FIND("14",GERAL[[#This Row],[ODS]])),"NÃO","SIM")</f>
        <v>NÃO</v>
      </c>
      <c r="Y2114" s="2" t="str">
        <f>IF(ISERR(FIND("15",GERAL[[#This Row],[ODS]])),"NÃO","SIM")</f>
        <v>NÃO</v>
      </c>
      <c r="Z2114" s="2" t="str">
        <f>IF(ISERR(FIND("16",GERAL[[#This Row],[ODS]])),"NÃO","SIM")</f>
        <v>NÃO</v>
      </c>
      <c r="AA2114" s="2" t="str">
        <f>IF(ISERR(FIND("17",GERAL[[#This Row],[ODS]])),"NÃO","SIM")</f>
        <v>NÃO</v>
      </c>
      <c r="AB2114" s="1">
        <v>94.622289994646536</v>
      </c>
      <c r="AC2114" s="1">
        <v>94.622289994646536</v>
      </c>
      <c r="AD2114" s="1">
        <v>95.29957225230882</v>
      </c>
      <c r="AE2114" s="1">
        <v>95.29957225230882</v>
      </c>
      <c r="AF2114" s="1">
        <v>95.769283988749223</v>
      </c>
      <c r="AG2114" s="1" t="str">
        <f>GERAL[[#This Row],[SIGLA]]&amp;GERAL[[#This Row],[CÓD]]</f>
        <v>DFSS_DS_ES</v>
      </c>
      <c r="AH2114" s="1">
        <f ca="1">VLOOKUP(GERAL[[#This Row],[REF_NOTA]],BASE_NOTAS[],7,FALSE)</f>
        <v>95.083899038602127</v>
      </c>
      <c r="AI2114" s="31">
        <f ca="1">IF(GERAL[[#This Row],[Nota 2025]]="",0,GERAL[[#This Row],[Nota 2026]]-GERAL[[#This Row],[Nota 2025]])</f>
        <v>-0.68538495014709611</v>
      </c>
    </row>
    <row r="2115" spans="1:35" ht="17" x14ac:dyDescent="0.35">
      <c r="A2115" s="2" t="s">
        <v>163</v>
      </c>
      <c r="B2115" s="2" t="s">
        <v>183</v>
      </c>
      <c r="C2115" s="2" t="s">
        <v>218</v>
      </c>
      <c r="D2115" s="15" t="s">
        <v>77</v>
      </c>
      <c r="E2115" s="2" t="s">
        <v>146</v>
      </c>
      <c r="F2115" s="2" t="str">
        <f>VLOOKUP(GERAL[[#This Row],[CÓD]],SEALL,6,FALSE)</f>
        <v>ES</v>
      </c>
      <c r="G2115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11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1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15" s="2" t="str">
        <f>VLOOKUP(GERAL[[#This Row],[CÓD]],SEALL,4,FALSE)</f>
        <v>01, 03, 06, 11</v>
      </c>
      <c r="K2115" s="2" t="str">
        <f>IF(ISERR(FIND("01",GERAL[[#This Row],[ODS]])),"NÃO","SIM")</f>
        <v>SIM</v>
      </c>
      <c r="L2115" s="2" t="str">
        <f>IF(ISERR(FIND("02",GERAL[[#This Row],[ODS]])),"NÃO","SIM")</f>
        <v>NÃO</v>
      </c>
      <c r="M2115" s="2" t="str">
        <f>IF(ISERR(FIND("03",GERAL[[#This Row],[ODS]])),"NÃO","SIM")</f>
        <v>SIM</v>
      </c>
      <c r="N2115" s="2" t="str">
        <f>IF(ISERR(FIND("04",GERAL[[#This Row],[ODS]])),"NÃO","SIM")</f>
        <v>NÃO</v>
      </c>
      <c r="O2115" s="2" t="str">
        <f>IF(ISERR(FIND("05",GERAL[[#This Row],[ODS]])),"NÃO","SIM")</f>
        <v>NÃO</v>
      </c>
      <c r="P2115" s="2" t="str">
        <f>IF(ISERR(FIND("06",GERAL[[#This Row],[ODS]])),"NÃO","SIM")</f>
        <v>SIM</v>
      </c>
      <c r="Q2115" s="2" t="str">
        <f>IF(ISERR(FIND("07",GERAL[[#This Row],[ODS]])),"NÃO","SIM")</f>
        <v>NÃO</v>
      </c>
      <c r="R2115" s="2" t="str">
        <f>IF(ISERR(FIND("08",GERAL[[#This Row],[ODS]])),"NÃO","SIM")</f>
        <v>NÃO</v>
      </c>
      <c r="S2115" s="2" t="str">
        <f>IF(ISERR(FIND("09",GERAL[[#This Row],[ODS]])),"NÃO","SIM")</f>
        <v>NÃO</v>
      </c>
      <c r="T2115" s="2" t="str">
        <f>IF(ISERR(FIND("10",GERAL[[#This Row],[ODS]])),"NÃO","SIM")</f>
        <v>NÃO</v>
      </c>
      <c r="U2115" s="2" t="str">
        <f>IF(ISERR(FIND("11",GERAL[[#This Row],[ODS]])),"NÃO","SIM")</f>
        <v>SIM</v>
      </c>
      <c r="V2115" s="2" t="str">
        <f>IF(ISERR(FIND("12",GERAL[[#This Row],[ODS]])),"NÃO","SIM")</f>
        <v>NÃO</v>
      </c>
      <c r="W2115" s="2" t="str">
        <f>IF(ISERR(FIND("13",GERAL[[#This Row],[ODS]])),"NÃO","SIM")</f>
        <v>NÃO</v>
      </c>
      <c r="X2115" s="2" t="str">
        <f>IF(ISERR(FIND("14",GERAL[[#This Row],[ODS]])),"NÃO","SIM")</f>
        <v>NÃO</v>
      </c>
      <c r="Y2115" s="2" t="str">
        <f>IF(ISERR(FIND("15",GERAL[[#This Row],[ODS]])),"NÃO","SIM")</f>
        <v>NÃO</v>
      </c>
      <c r="Z2115" s="2" t="str">
        <f>IF(ISERR(FIND("16",GERAL[[#This Row],[ODS]])),"NÃO","SIM")</f>
        <v>NÃO</v>
      </c>
      <c r="AA2115" s="2" t="str">
        <f>IF(ISERR(FIND("17",GERAL[[#This Row],[ODS]])),"NÃO","SIM")</f>
        <v>NÃO</v>
      </c>
      <c r="AB2115" s="1">
        <v>83.375353284204692</v>
      </c>
      <c r="AC2115" s="1">
        <v>83.375353284204692</v>
      </c>
      <c r="AD2115" s="1">
        <v>79.603166166148483</v>
      </c>
      <c r="AE2115" s="1">
        <v>79.603166166148483</v>
      </c>
      <c r="AF2115" s="1">
        <v>83.575588109866558</v>
      </c>
      <c r="AG2115" s="1" t="str">
        <f>GERAL[[#This Row],[SIGLA]]&amp;GERAL[[#This Row],[CÓD]]</f>
        <v>ESSS_DS_ES</v>
      </c>
      <c r="AH2115" s="1">
        <f ca="1">VLOOKUP(GERAL[[#This Row],[REF_NOTA]],BASE_NOTAS[],7,FALSE)</f>
        <v>82.423735821266249</v>
      </c>
      <c r="AI2115" s="31">
        <f ca="1">IF(GERAL[[#This Row],[Nota 2025]]="",0,GERAL[[#This Row],[Nota 2026]]-GERAL[[#This Row],[Nota 2025]])</f>
        <v>-1.1518522886003097</v>
      </c>
    </row>
    <row r="2116" spans="1:35" ht="17" x14ac:dyDescent="0.35">
      <c r="A2116" s="2" t="s">
        <v>164</v>
      </c>
      <c r="B2116" s="2" t="s">
        <v>190</v>
      </c>
      <c r="C2116" s="2" t="s">
        <v>218</v>
      </c>
      <c r="D2116" s="15" t="s">
        <v>77</v>
      </c>
      <c r="E2116" s="2" t="s">
        <v>146</v>
      </c>
      <c r="F2116" s="2" t="str">
        <f>VLOOKUP(GERAL[[#This Row],[CÓD]],SEALL,6,FALSE)</f>
        <v>ES</v>
      </c>
      <c r="G2116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11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1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16" s="2" t="str">
        <f>VLOOKUP(GERAL[[#This Row],[CÓD]],SEALL,4,FALSE)</f>
        <v>01, 03, 06, 11</v>
      </c>
      <c r="K2116" s="2" t="str">
        <f>IF(ISERR(FIND("01",GERAL[[#This Row],[ODS]])),"NÃO","SIM")</f>
        <v>SIM</v>
      </c>
      <c r="L2116" s="2" t="str">
        <f>IF(ISERR(FIND("02",GERAL[[#This Row],[ODS]])),"NÃO","SIM")</f>
        <v>NÃO</v>
      </c>
      <c r="M2116" s="2" t="str">
        <f>IF(ISERR(FIND("03",GERAL[[#This Row],[ODS]])),"NÃO","SIM")</f>
        <v>SIM</v>
      </c>
      <c r="N2116" s="2" t="str">
        <f>IF(ISERR(FIND("04",GERAL[[#This Row],[ODS]])),"NÃO","SIM")</f>
        <v>NÃO</v>
      </c>
      <c r="O2116" s="2" t="str">
        <f>IF(ISERR(FIND("05",GERAL[[#This Row],[ODS]])),"NÃO","SIM")</f>
        <v>NÃO</v>
      </c>
      <c r="P2116" s="2" t="str">
        <f>IF(ISERR(FIND("06",GERAL[[#This Row],[ODS]])),"NÃO","SIM")</f>
        <v>SIM</v>
      </c>
      <c r="Q2116" s="2" t="str">
        <f>IF(ISERR(FIND("07",GERAL[[#This Row],[ODS]])),"NÃO","SIM")</f>
        <v>NÃO</v>
      </c>
      <c r="R2116" s="2" t="str">
        <f>IF(ISERR(FIND("08",GERAL[[#This Row],[ODS]])),"NÃO","SIM")</f>
        <v>NÃO</v>
      </c>
      <c r="S2116" s="2" t="str">
        <f>IF(ISERR(FIND("09",GERAL[[#This Row],[ODS]])),"NÃO","SIM")</f>
        <v>NÃO</v>
      </c>
      <c r="T2116" s="2" t="str">
        <f>IF(ISERR(FIND("10",GERAL[[#This Row],[ODS]])),"NÃO","SIM")</f>
        <v>NÃO</v>
      </c>
      <c r="U2116" s="2" t="str">
        <f>IF(ISERR(FIND("11",GERAL[[#This Row],[ODS]])),"NÃO","SIM")</f>
        <v>SIM</v>
      </c>
      <c r="V2116" s="2" t="str">
        <f>IF(ISERR(FIND("12",GERAL[[#This Row],[ODS]])),"NÃO","SIM")</f>
        <v>NÃO</v>
      </c>
      <c r="W2116" s="2" t="str">
        <f>IF(ISERR(FIND("13",GERAL[[#This Row],[ODS]])),"NÃO","SIM")</f>
        <v>NÃO</v>
      </c>
      <c r="X2116" s="2" t="str">
        <f>IF(ISERR(FIND("14",GERAL[[#This Row],[ODS]])),"NÃO","SIM")</f>
        <v>NÃO</v>
      </c>
      <c r="Y2116" s="2" t="str">
        <f>IF(ISERR(FIND("15",GERAL[[#This Row],[ODS]])),"NÃO","SIM")</f>
        <v>NÃO</v>
      </c>
      <c r="Z2116" s="2" t="str">
        <f>IF(ISERR(FIND("16",GERAL[[#This Row],[ODS]])),"NÃO","SIM")</f>
        <v>NÃO</v>
      </c>
      <c r="AA2116" s="2" t="str">
        <f>IF(ISERR(FIND("17",GERAL[[#This Row],[ODS]])),"NÃO","SIM")</f>
        <v>NÃO</v>
      </c>
      <c r="AB2116" s="1">
        <v>63.366614826073821</v>
      </c>
      <c r="AC2116" s="1">
        <v>63.366614826073821</v>
      </c>
      <c r="AD2116" s="1">
        <v>57.77505111086505</v>
      </c>
      <c r="AE2116" s="1">
        <v>57.77505111086505</v>
      </c>
      <c r="AF2116" s="1">
        <v>57.285178655048163</v>
      </c>
      <c r="AG2116" s="1" t="str">
        <f>GERAL[[#This Row],[SIGLA]]&amp;GERAL[[#This Row],[CÓD]]</f>
        <v>GOSS_DS_ES</v>
      </c>
      <c r="AH2116" s="1">
        <f ca="1">VLOOKUP(GERAL[[#This Row],[REF_NOTA]],BASE_NOTAS[],7,FALSE)</f>
        <v>65.87879068216202</v>
      </c>
      <c r="AI2116" s="31">
        <f ca="1">IF(GERAL[[#This Row],[Nota 2025]]="",0,GERAL[[#This Row],[Nota 2026]]-GERAL[[#This Row],[Nota 2025]])</f>
        <v>8.5936120271138563</v>
      </c>
    </row>
    <row r="2117" spans="1:35" ht="17" x14ac:dyDescent="0.35">
      <c r="A2117" s="2" t="s">
        <v>165</v>
      </c>
      <c r="B2117" s="2" t="s">
        <v>191</v>
      </c>
      <c r="C2117" s="2" t="s">
        <v>218</v>
      </c>
      <c r="D2117" s="15" t="s">
        <v>77</v>
      </c>
      <c r="E2117" s="2" t="s">
        <v>146</v>
      </c>
      <c r="F2117" s="2" t="str">
        <f>VLOOKUP(GERAL[[#This Row],[CÓD]],SEALL,6,FALSE)</f>
        <v>ES</v>
      </c>
      <c r="G2117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11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1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17" s="2" t="str">
        <f>VLOOKUP(GERAL[[#This Row],[CÓD]],SEALL,4,FALSE)</f>
        <v>01, 03, 06, 11</v>
      </c>
      <c r="K2117" s="2" t="str">
        <f>IF(ISERR(FIND("01",GERAL[[#This Row],[ODS]])),"NÃO","SIM")</f>
        <v>SIM</v>
      </c>
      <c r="L2117" s="2" t="str">
        <f>IF(ISERR(FIND("02",GERAL[[#This Row],[ODS]])),"NÃO","SIM")</f>
        <v>NÃO</v>
      </c>
      <c r="M2117" s="2" t="str">
        <f>IF(ISERR(FIND("03",GERAL[[#This Row],[ODS]])),"NÃO","SIM")</f>
        <v>SIM</v>
      </c>
      <c r="N2117" s="2" t="str">
        <f>IF(ISERR(FIND("04",GERAL[[#This Row],[ODS]])),"NÃO","SIM")</f>
        <v>NÃO</v>
      </c>
      <c r="O2117" s="2" t="str">
        <f>IF(ISERR(FIND("05",GERAL[[#This Row],[ODS]])),"NÃO","SIM")</f>
        <v>NÃO</v>
      </c>
      <c r="P2117" s="2" t="str">
        <f>IF(ISERR(FIND("06",GERAL[[#This Row],[ODS]])),"NÃO","SIM")</f>
        <v>SIM</v>
      </c>
      <c r="Q2117" s="2" t="str">
        <f>IF(ISERR(FIND("07",GERAL[[#This Row],[ODS]])),"NÃO","SIM")</f>
        <v>NÃO</v>
      </c>
      <c r="R2117" s="2" t="str">
        <f>IF(ISERR(FIND("08",GERAL[[#This Row],[ODS]])),"NÃO","SIM")</f>
        <v>NÃO</v>
      </c>
      <c r="S2117" s="2" t="str">
        <f>IF(ISERR(FIND("09",GERAL[[#This Row],[ODS]])),"NÃO","SIM")</f>
        <v>NÃO</v>
      </c>
      <c r="T2117" s="2" t="str">
        <f>IF(ISERR(FIND("10",GERAL[[#This Row],[ODS]])),"NÃO","SIM")</f>
        <v>NÃO</v>
      </c>
      <c r="U2117" s="2" t="str">
        <f>IF(ISERR(FIND("11",GERAL[[#This Row],[ODS]])),"NÃO","SIM")</f>
        <v>SIM</v>
      </c>
      <c r="V2117" s="2" t="str">
        <f>IF(ISERR(FIND("12",GERAL[[#This Row],[ODS]])),"NÃO","SIM")</f>
        <v>NÃO</v>
      </c>
      <c r="W2117" s="2" t="str">
        <f>IF(ISERR(FIND("13",GERAL[[#This Row],[ODS]])),"NÃO","SIM")</f>
        <v>NÃO</v>
      </c>
      <c r="X2117" s="2" t="str">
        <f>IF(ISERR(FIND("14",GERAL[[#This Row],[ODS]])),"NÃO","SIM")</f>
        <v>NÃO</v>
      </c>
      <c r="Y2117" s="2" t="str">
        <f>IF(ISERR(FIND("15",GERAL[[#This Row],[ODS]])),"NÃO","SIM")</f>
        <v>NÃO</v>
      </c>
      <c r="Z2117" s="2" t="str">
        <f>IF(ISERR(FIND("16",GERAL[[#This Row],[ODS]])),"NÃO","SIM")</f>
        <v>NÃO</v>
      </c>
      <c r="AA2117" s="2" t="str">
        <f>IF(ISERR(FIND("17",GERAL[[#This Row],[ODS]])),"NÃO","SIM")</f>
        <v>NÃO</v>
      </c>
      <c r="AB2117" s="1">
        <v>16.396448192279873</v>
      </c>
      <c r="AC2117" s="1">
        <v>16.396448192279873</v>
      </c>
      <c r="AD2117" s="1">
        <v>11.546101218664402</v>
      </c>
      <c r="AE2117" s="1">
        <v>11.546101218664402</v>
      </c>
      <c r="AF2117" s="1">
        <v>17.240334367871306</v>
      </c>
      <c r="AG2117" s="1" t="str">
        <f>GERAL[[#This Row],[SIGLA]]&amp;GERAL[[#This Row],[CÓD]]</f>
        <v>MASS_DS_ES</v>
      </c>
      <c r="AH2117" s="1">
        <f ca="1">VLOOKUP(GERAL[[#This Row],[REF_NOTA]],BASE_NOTAS[],7,FALSE)</f>
        <v>21.785303533176936</v>
      </c>
      <c r="AI2117" s="31">
        <f ca="1">IF(GERAL[[#This Row],[Nota 2025]]="",0,GERAL[[#This Row],[Nota 2026]]-GERAL[[#This Row],[Nota 2025]])</f>
        <v>4.5449691653056306</v>
      </c>
    </row>
    <row r="2118" spans="1:35" ht="17" x14ac:dyDescent="0.35">
      <c r="A2118" s="2" t="s">
        <v>168</v>
      </c>
      <c r="B2118" s="2" t="s">
        <v>195</v>
      </c>
      <c r="C2118" s="2" t="s">
        <v>218</v>
      </c>
      <c r="D2118" s="15" t="s">
        <v>77</v>
      </c>
      <c r="E2118" s="2" t="s">
        <v>146</v>
      </c>
      <c r="F2118" s="2" t="str">
        <f>VLOOKUP(GERAL[[#This Row],[CÓD]],SEALL,6,FALSE)</f>
        <v>ES</v>
      </c>
      <c r="G2118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11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1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18" s="2" t="str">
        <f>VLOOKUP(GERAL[[#This Row],[CÓD]],SEALL,4,FALSE)</f>
        <v>01, 03, 06, 11</v>
      </c>
      <c r="K2118" s="2" t="str">
        <f>IF(ISERR(FIND("01",GERAL[[#This Row],[ODS]])),"NÃO","SIM")</f>
        <v>SIM</v>
      </c>
      <c r="L2118" s="2" t="str">
        <f>IF(ISERR(FIND("02",GERAL[[#This Row],[ODS]])),"NÃO","SIM")</f>
        <v>NÃO</v>
      </c>
      <c r="M2118" s="2" t="str">
        <f>IF(ISERR(FIND("03",GERAL[[#This Row],[ODS]])),"NÃO","SIM")</f>
        <v>SIM</v>
      </c>
      <c r="N2118" s="2" t="str">
        <f>IF(ISERR(FIND("04",GERAL[[#This Row],[ODS]])),"NÃO","SIM")</f>
        <v>NÃO</v>
      </c>
      <c r="O2118" s="2" t="str">
        <f>IF(ISERR(FIND("05",GERAL[[#This Row],[ODS]])),"NÃO","SIM")</f>
        <v>NÃO</v>
      </c>
      <c r="P2118" s="2" t="str">
        <f>IF(ISERR(FIND("06",GERAL[[#This Row],[ODS]])),"NÃO","SIM")</f>
        <v>SIM</v>
      </c>
      <c r="Q2118" s="2" t="str">
        <f>IF(ISERR(FIND("07",GERAL[[#This Row],[ODS]])),"NÃO","SIM")</f>
        <v>NÃO</v>
      </c>
      <c r="R2118" s="2" t="str">
        <f>IF(ISERR(FIND("08",GERAL[[#This Row],[ODS]])),"NÃO","SIM")</f>
        <v>NÃO</v>
      </c>
      <c r="S2118" s="2" t="str">
        <f>IF(ISERR(FIND("09",GERAL[[#This Row],[ODS]])),"NÃO","SIM")</f>
        <v>NÃO</v>
      </c>
      <c r="T2118" s="2" t="str">
        <f>IF(ISERR(FIND("10",GERAL[[#This Row],[ODS]])),"NÃO","SIM")</f>
        <v>NÃO</v>
      </c>
      <c r="U2118" s="2" t="str">
        <f>IF(ISERR(FIND("11",GERAL[[#This Row],[ODS]])),"NÃO","SIM")</f>
        <v>SIM</v>
      </c>
      <c r="V2118" s="2" t="str">
        <f>IF(ISERR(FIND("12",GERAL[[#This Row],[ODS]])),"NÃO","SIM")</f>
        <v>NÃO</v>
      </c>
      <c r="W2118" s="2" t="str">
        <f>IF(ISERR(FIND("13",GERAL[[#This Row],[ODS]])),"NÃO","SIM")</f>
        <v>NÃO</v>
      </c>
      <c r="X2118" s="2" t="str">
        <f>IF(ISERR(FIND("14",GERAL[[#This Row],[ODS]])),"NÃO","SIM")</f>
        <v>NÃO</v>
      </c>
      <c r="Y2118" s="2" t="str">
        <f>IF(ISERR(FIND("15",GERAL[[#This Row],[ODS]])),"NÃO","SIM")</f>
        <v>NÃO</v>
      </c>
      <c r="Z2118" s="2" t="str">
        <f>IF(ISERR(FIND("16",GERAL[[#This Row],[ODS]])),"NÃO","SIM")</f>
        <v>NÃO</v>
      </c>
      <c r="AA2118" s="2" t="str">
        <f>IF(ISERR(FIND("17",GERAL[[#This Row],[ODS]])),"NÃO","SIM")</f>
        <v>NÃO</v>
      </c>
      <c r="AB2118" s="1">
        <v>36.54340904624754</v>
      </c>
      <c r="AC2118" s="1">
        <v>36.54340904624754</v>
      </c>
      <c r="AD2118" s="1">
        <v>25.58372708795061</v>
      </c>
      <c r="AE2118" s="1">
        <v>25.58372708795061</v>
      </c>
      <c r="AF2118" s="1">
        <v>31.203551510358015</v>
      </c>
      <c r="AG2118" s="1" t="str">
        <f>GERAL[[#This Row],[SIGLA]]&amp;GERAL[[#This Row],[CÓD]]</f>
        <v>MTSS_DS_ES</v>
      </c>
      <c r="AH2118" s="1">
        <f ca="1">VLOOKUP(GERAL[[#This Row],[REF_NOTA]],BASE_NOTAS[],7,FALSE)</f>
        <v>36.296825197538034</v>
      </c>
      <c r="AI2118" s="31">
        <f ca="1">IF(GERAL[[#This Row],[Nota 2025]]="",0,GERAL[[#This Row],[Nota 2026]]-GERAL[[#This Row],[Nota 2025]])</f>
        <v>5.0932736871800195</v>
      </c>
    </row>
    <row r="2119" spans="1:35" ht="17" x14ac:dyDescent="0.35">
      <c r="A2119" s="2" t="s">
        <v>167</v>
      </c>
      <c r="B2119" s="2" t="s">
        <v>193</v>
      </c>
      <c r="C2119" s="2" t="s">
        <v>218</v>
      </c>
      <c r="D2119" s="15" t="s">
        <v>77</v>
      </c>
      <c r="E2119" s="2" t="s">
        <v>146</v>
      </c>
      <c r="F2119" s="2" t="str">
        <f>VLOOKUP(GERAL[[#This Row],[CÓD]],SEALL,6,FALSE)</f>
        <v>ES</v>
      </c>
      <c r="G2119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11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1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19" s="2" t="str">
        <f>VLOOKUP(GERAL[[#This Row],[CÓD]],SEALL,4,FALSE)</f>
        <v>01, 03, 06, 11</v>
      </c>
      <c r="K2119" s="2" t="str">
        <f>IF(ISERR(FIND("01",GERAL[[#This Row],[ODS]])),"NÃO","SIM")</f>
        <v>SIM</v>
      </c>
      <c r="L2119" s="2" t="str">
        <f>IF(ISERR(FIND("02",GERAL[[#This Row],[ODS]])),"NÃO","SIM")</f>
        <v>NÃO</v>
      </c>
      <c r="M2119" s="2" t="str">
        <f>IF(ISERR(FIND("03",GERAL[[#This Row],[ODS]])),"NÃO","SIM")</f>
        <v>SIM</v>
      </c>
      <c r="N2119" s="2" t="str">
        <f>IF(ISERR(FIND("04",GERAL[[#This Row],[ODS]])),"NÃO","SIM")</f>
        <v>NÃO</v>
      </c>
      <c r="O2119" s="2" t="str">
        <f>IF(ISERR(FIND("05",GERAL[[#This Row],[ODS]])),"NÃO","SIM")</f>
        <v>NÃO</v>
      </c>
      <c r="P2119" s="2" t="str">
        <f>IF(ISERR(FIND("06",GERAL[[#This Row],[ODS]])),"NÃO","SIM")</f>
        <v>SIM</v>
      </c>
      <c r="Q2119" s="2" t="str">
        <f>IF(ISERR(FIND("07",GERAL[[#This Row],[ODS]])),"NÃO","SIM")</f>
        <v>NÃO</v>
      </c>
      <c r="R2119" s="2" t="str">
        <f>IF(ISERR(FIND("08",GERAL[[#This Row],[ODS]])),"NÃO","SIM")</f>
        <v>NÃO</v>
      </c>
      <c r="S2119" s="2" t="str">
        <f>IF(ISERR(FIND("09",GERAL[[#This Row],[ODS]])),"NÃO","SIM")</f>
        <v>NÃO</v>
      </c>
      <c r="T2119" s="2" t="str">
        <f>IF(ISERR(FIND("10",GERAL[[#This Row],[ODS]])),"NÃO","SIM")</f>
        <v>NÃO</v>
      </c>
      <c r="U2119" s="2" t="str">
        <f>IF(ISERR(FIND("11",GERAL[[#This Row],[ODS]])),"NÃO","SIM")</f>
        <v>SIM</v>
      </c>
      <c r="V2119" s="2" t="str">
        <f>IF(ISERR(FIND("12",GERAL[[#This Row],[ODS]])),"NÃO","SIM")</f>
        <v>NÃO</v>
      </c>
      <c r="W2119" s="2" t="str">
        <f>IF(ISERR(FIND("13",GERAL[[#This Row],[ODS]])),"NÃO","SIM")</f>
        <v>NÃO</v>
      </c>
      <c r="X2119" s="2" t="str">
        <f>IF(ISERR(FIND("14",GERAL[[#This Row],[ODS]])),"NÃO","SIM")</f>
        <v>NÃO</v>
      </c>
      <c r="Y2119" s="2" t="str">
        <f>IF(ISERR(FIND("15",GERAL[[#This Row],[ODS]])),"NÃO","SIM")</f>
        <v>NÃO</v>
      </c>
      <c r="Z2119" s="2" t="str">
        <f>IF(ISERR(FIND("16",GERAL[[#This Row],[ODS]])),"NÃO","SIM")</f>
        <v>NÃO</v>
      </c>
      <c r="AA2119" s="2" t="str">
        <f>IF(ISERR(FIND("17",GERAL[[#This Row],[ODS]])),"NÃO","SIM")</f>
        <v>NÃO</v>
      </c>
      <c r="AB2119" s="1">
        <v>51.216820885161795</v>
      </c>
      <c r="AC2119" s="1">
        <v>51.216820885161795</v>
      </c>
      <c r="AD2119" s="1">
        <v>52.025138436707472</v>
      </c>
      <c r="AE2119" s="1">
        <v>52.025138436707472</v>
      </c>
      <c r="AF2119" s="1">
        <v>53.57748179888425</v>
      </c>
      <c r="AG2119" s="1" t="str">
        <f>GERAL[[#This Row],[SIGLA]]&amp;GERAL[[#This Row],[CÓD]]</f>
        <v>MSSS_DS_ES</v>
      </c>
      <c r="AH2119" s="1">
        <f ca="1">VLOOKUP(GERAL[[#This Row],[REF_NOTA]],BASE_NOTAS[],7,FALSE)</f>
        <v>64.54759893425026</v>
      </c>
      <c r="AI2119" s="31">
        <f ca="1">IF(GERAL[[#This Row],[Nota 2025]]="",0,GERAL[[#This Row],[Nota 2026]]-GERAL[[#This Row],[Nota 2025]])</f>
        <v>10.97011713536601</v>
      </c>
    </row>
    <row r="2120" spans="1:35" ht="17" x14ac:dyDescent="0.35">
      <c r="A2120" s="2" t="s">
        <v>166</v>
      </c>
      <c r="B2120" s="2" t="s">
        <v>192</v>
      </c>
      <c r="C2120" s="2" t="s">
        <v>218</v>
      </c>
      <c r="D2120" s="15" t="s">
        <v>77</v>
      </c>
      <c r="E2120" s="2" t="s">
        <v>146</v>
      </c>
      <c r="F2120" s="2" t="str">
        <f>VLOOKUP(GERAL[[#This Row],[CÓD]],SEALL,6,FALSE)</f>
        <v>ES</v>
      </c>
      <c r="G2120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12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2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20" s="2" t="str">
        <f>VLOOKUP(GERAL[[#This Row],[CÓD]],SEALL,4,FALSE)</f>
        <v>01, 03, 06, 11</v>
      </c>
      <c r="K2120" s="2" t="str">
        <f>IF(ISERR(FIND("01",GERAL[[#This Row],[ODS]])),"NÃO","SIM")</f>
        <v>SIM</v>
      </c>
      <c r="L2120" s="2" t="str">
        <f>IF(ISERR(FIND("02",GERAL[[#This Row],[ODS]])),"NÃO","SIM")</f>
        <v>NÃO</v>
      </c>
      <c r="M2120" s="2" t="str">
        <f>IF(ISERR(FIND("03",GERAL[[#This Row],[ODS]])),"NÃO","SIM")</f>
        <v>SIM</v>
      </c>
      <c r="N2120" s="2" t="str">
        <f>IF(ISERR(FIND("04",GERAL[[#This Row],[ODS]])),"NÃO","SIM")</f>
        <v>NÃO</v>
      </c>
      <c r="O2120" s="2" t="str">
        <f>IF(ISERR(FIND("05",GERAL[[#This Row],[ODS]])),"NÃO","SIM")</f>
        <v>NÃO</v>
      </c>
      <c r="P2120" s="2" t="str">
        <f>IF(ISERR(FIND("06",GERAL[[#This Row],[ODS]])),"NÃO","SIM")</f>
        <v>SIM</v>
      </c>
      <c r="Q2120" s="2" t="str">
        <f>IF(ISERR(FIND("07",GERAL[[#This Row],[ODS]])),"NÃO","SIM")</f>
        <v>NÃO</v>
      </c>
      <c r="R2120" s="2" t="str">
        <f>IF(ISERR(FIND("08",GERAL[[#This Row],[ODS]])),"NÃO","SIM")</f>
        <v>NÃO</v>
      </c>
      <c r="S2120" s="2" t="str">
        <f>IF(ISERR(FIND("09",GERAL[[#This Row],[ODS]])),"NÃO","SIM")</f>
        <v>NÃO</v>
      </c>
      <c r="T2120" s="2" t="str">
        <f>IF(ISERR(FIND("10",GERAL[[#This Row],[ODS]])),"NÃO","SIM")</f>
        <v>NÃO</v>
      </c>
      <c r="U2120" s="2" t="str">
        <f>IF(ISERR(FIND("11",GERAL[[#This Row],[ODS]])),"NÃO","SIM")</f>
        <v>SIM</v>
      </c>
      <c r="V2120" s="2" t="str">
        <f>IF(ISERR(FIND("12",GERAL[[#This Row],[ODS]])),"NÃO","SIM")</f>
        <v>NÃO</v>
      </c>
      <c r="W2120" s="2" t="str">
        <f>IF(ISERR(FIND("13",GERAL[[#This Row],[ODS]])),"NÃO","SIM")</f>
        <v>NÃO</v>
      </c>
      <c r="X2120" s="2" t="str">
        <f>IF(ISERR(FIND("14",GERAL[[#This Row],[ODS]])),"NÃO","SIM")</f>
        <v>NÃO</v>
      </c>
      <c r="Y2120" s="2" t="str">
        <f>IF(ISERR(FIND("15",GERAL[[#This Row],[ODS]])),"NÃO","SIM")</f>
        <v>NÃO</v>
      </c>
      <c r="Z2120" s="2" t="str">
        <f>IF(ISERR(FIND("16",GERAL[[#This Row],[ODS]])),"NÃO","SIM")</f>
        <v>NÃO</v>
      </c>
      <c r="AA2120" s="2" t="str">
        <f>IF(ISERR(FIND("17",GERAL[[#This Row],[ODS]])),"NÃO","SIM")</f>
        <v>NÃO</v>
      </c>
      <c r="AB2120" s="1">
        <v>87.152503831885326</v>
      </c>
      <c r="AC2120" s="1">
        <v>87.152503831885326</v>
      </c>
      <c r="AD2120" s="1">
        <v>83.868910374135481</v>
      </c>
      <c r="AE2120" s="1">
        <v>83.868910374135481</v>
      </c>
      <c r="AF2120" s="1">
        <v>86.010490883866623</v>
      </c>
      <c r="AG2120" s="1" t="str">
        <f>GERAL[[#This Row],[SIGLA]]&amp;GERAL[[#This Row],[CÓD]]</f>
        <v>MGSS_DS_ES</v>
      </c>
      <c r="AH2120" s="1">
        <f ca="1">VLOOKUP(GERAL[[#This Row],[REF_NOTA]],BASE_NOTAS[],7,FALSE)</f>
        <v>86.598456677316548</v>
      </c>
      <c r="AI2120" s="31">
        <f ca="1">IF(GERAL[[#This Row],[Nota 2025]]="",0,GERAL[[#This Row],[Nota 2026]]-GERAL[[#This Row],[Nota 2025]])</f>
        <v>0.58796579344992494</v>
      </c>
    </row>
    <row r="2121" spans="1:35" ht="17" x14ac:dyDescent="0.35">
      <c r="A2121" s="2" t="s">
        <v>169</v>
      </c>
      <c r="B2121" s="2" t="s">
        <v>196</v>
      </c>
      <c r="C2121" s="2" t="s">
        <v>218</v>
      </c>
      <c r="D2121" s="15" t="s">
        <v>77</v>
      </c>
      <c r="E2121" s="2" t="s">
        <v>146</v>
      </c>
      <c r="F2121" s="2" t="str">
        <f>VLOOKUP(GERAL[[#This Row],[CÓD]],SEALL,6,FALSE)</f>
        <v>ES</v>
      </c>
      <c r="G2121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12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2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21" s="2" t="str">
        <f>VLOOKUP(GERAL[[#This Row],[CÓD]],SEALL,4,FALSE)</f>
        <v>01, 03, 06, 11</v>
      </c>
      <c r="K2121" s="2" t="str">
        <f>IF(ISERR(FIND("01",GERAL[[#This Row],[ODS]])),"NÃO","SIM")</f>
        <v>SIM</v>
      </c>
      <c r="L2121" s="2" t="str">
        <f>IF(ISERR(FIND("02",GERAL[[#This Row],[ODS]])),"NÃO","SIM")</f>
        <v>NÃO</v>
      </c>
      <c r="M2121" s="2" t="str">
        <f>IF(ISERR(FIND("03",GERAL[[#This Row],[ODS]])),"NÃO","SIM")</f>
        <v>SIM</v>
      </c>
      <c r="N2121" s="2" t="str">
        <f>IF(ISERR(FIND("04",GERAL[[#This Row],[ODS]])),"NÃO","SIM")</f>
        <v>NÃO</v>
      </c>
      <c r="O2121" s="2" t="str">
        <f>IF(ISERR(FIND("05",GERAL[[#This Row],[ODS]])),"NÃO","SIM")</f>
        <v>NÃO</v>
      </c>
      <c r="P2121" s="2" t="str">
        <f>IF(ISERR(FIND("06",GERAL[[#This Row],[ODS]])),"NÃO","SIM")</f>
        <v>SIM</v>
      </c>
      <c r="Q2121" s="2" t="str">
        <f>IF(ISERR(FIND("07",GERAL[[#This Row],[ODS]])),"NÃO","SIM")</f>
        <v>NÃO</v>
      </c>
      <c r="R2121" s="2" t="str">
        <f>IF(ISERR(FIND("08",GERAL[[#This Row],[ODS]])),"NÃO","SIM")</f>
        <v>NÃO</v>
      </c>
      <c r="S2121" s="2" t="str">
        <f>IF(ISERR(FIND("09",GERAL[[#This Row],[ODS]])),"NÃO","SIM")</f>
        <v>NÃO</v>
      </c>
      <c r="T2121" s="2" t="str">
        <f>IF(ISERR(FIND("10",GERAL[[#This Row],[ODS]])),"NÃO","SIM")</f>
        <v>NÃO</v>
      </c>
      <c r="U2121" s="2" t="str">
        <f>IF(ISERR(FIND("11",GERAL[[#This Row],[ODS]])),"NÃO","SIM")</f>
        <v>SIM</v>
      </c>
      <c r="V2121" s="2" t="str">
        <f>IF(ISERR(FIND("12",GERAL[[#This Row],[ODS]])),"NÃO","SIM")</f>
        <v>NÃO</v>
      </c>
      <c r="W2121" s="2" t="str">
        <f>IF(ISERR(FIND("13",GERAL[[#This Row],[ODS]])),"NÃO","SIM")</f>
        <v>NÃO</v>
      </c>
      <c r="X2121" s="2" t="str">
        <f>IF(ISERR(FIND("14",GERAL[[#This Row],[ODS]])),"NÃO","SIM")</f>
        <v>NÃO</v>
      </c>
      <c r="Y2121" s="2" t="str">
        <f>IF(ISERR(FIND("15",GERAL[[#This Row],[ODS]])),"NÃO","SIM")</f>
        <v>NÃO</v>
      </c>
      <c r="Z2121" s="2" t="str">
        <f>IF(ISERR(FIND("16",GERAL[[#This Row],[ODS]])),"NÃO","SIM")</f>
        <v>NÃO</v>
      </c>
      <c r="AA2121" s="2" t="str">
        <f>IF(ISERR(FIND("17",GERAL[[#This Row],[ODS]])),"NÃO","SIM")</f>
        <v>NÃO</v>
      </c>
      <c r="AB2121" s="1">
        <v>12.492690069973396</v>
      </c>
      <c r="AC2121" s="1">
        <v>12.492690069973396</v>
      </c>
      <c r="AD2121" s="1">
        <v>4.7844423304145245</v>
      </c>
      <c r="AE2121" s="1">
        <v>4.7844423304145245</v>
      </c>
      <c r="AF2121" s="1">
        <v>10.42395259457999</v>
      </c>
      <c r="AG2121" s="1" t="str">
        <f>GERAL[[#This Row],[SIGLA]]&amp;GERAL[[#This Row],[CÓD]]</f>
        <v>PASS_DS_ES</v>
      </c>
      <c r="AH2121" s="1">
        <f ca="1">VLOOKUP(GERAL[[#This Row],[REF_NOTA]],BASE_NOTAS[],7,FALSE)</f>
        <v>2.0010654996489552</v>
      </c>
      <c r="AI2121" s="31">
        <f ca="1">IF(GERAL[[#This Row],[Nota 2025]]="",0,GERAL[[#This Row],[Nota 2026]]-GERAL[[#This Row],[Nota 2025]])</f>
        <v>-8.4228870949310348</v>
      </c>
    </row>
    <row r="2122" spans="1:35" ht="17" x14ac:dyDescent="0.35">
      <c r="A2122" s="2" t="s">
        <v>170</v>
      </c>
      <c r="B2122" s="2" t="s">
        <v>197</v>
      </c>
      <c r="C2122" s="2" t="s">
        <v>218</v>
      </c>
      <c r="D2122" s="15" t="s">
        <v>77</v>
      </c>
      <c r="E2122" s="2" t="s">
        <v>146</v>
      </c>
      <c r="F2122" s="2" t="str">
        <f>VLOOKUP(GERAL[[#This Row],[CÓD]],SEALL,6,FALSE)</f>
        <v>ES</v>
      </c>
      <c r="G2122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12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2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22" s="2" t="str">
        <f>VLOOKUP(GERAL[[#This Row],[CÓD]],SEALL,4,FALSE)</f>
        <v>01, 03, 06, 11</v>
      </c>
      <c r="K2122" s="2" t="str">
        <f>IF(ISERR(FIND("01",GERAL[[#This Row],[ODS]])),"NÃO","SIM")</f>
        <v>SIM</v>
      </c>
      <c r="L2122" s="2" t="str">
        <f>IF(ISERR(FIND("02",GERAL[[#This Row],[ODS]])),"NÃO","SIM")</f>
        <v>NÃO</v>
      </c>
      <c r="M2122" s="2" t="str">
        <f>IF(ISERR(FIND("03",GERAL[[#This Row],[ODS]])),"NÃO","SIM")</f>
        <v>SIM</v>
      </c>
      <c r="N2122" s="2" t="str">
        <f>IF(ISERR(FIND("04",GERAL[[#This Row],[ODS]])),"NÃO","SIM")</f>
        <v>NÃO</v>
      </c>
      <c r="O2122" s="2" t="str">
        <f>IF(ISERR(FIND("05",GERAL[[#This Row],[ODS]])),"NÃO","SIM")</f>
        <v>NÃO</v>
      </c>
      <c r="P2122" s="2" t="str">
        <f>IF(ISERR(FIND("06",GERAL[[#This Row],[ODS]])),"NÃO","SIM")</f>
        <v>SIM</v>
      </c>
      <c r="Q2122" s="2" t="str">
        <f>IF(ISERR(FIND("07",GERAL[[#This Row],[ODS]])),"NÃO","SIM")</f>
        <v>NÃO</v>
      </c>
      <c r="R2122" s="2" t="str">
        <f>IF(ISERR(FIND("08",GERAL[[#This Row],[ODS]])),"NÃO","SIM")</f>
        <v>NÃO</v>
      </c>
      <c r="S2122" s="2" t="str">
        <f>IF(ISERR(FIND("09",GERAL[[#This Row],[ODS]])),"NÃO","SIM")</f>
        <v>NÃO</v>
      </c>
      <c r="T2122" s="2" t="str">
        <f>IF(ISERR(FIND("10",GERAL[[#This Row],[ODS]])),"NÃO","SIM")</f>
        <v>NÃO</v>
      </c>
      <c r="U2122" s="2" t="str">
        <f>IF(ISERR(FIND("11",GERAL[[#This Row],[ODS]])),"NÃO","SIM")</f>
        <v>SIM</v>
      </c>
      <c r="V2122" s="2" t="str">
        <f>IF(ISERR(FIND("12",GERAL[[#This Row],[ODS]])),"NÃO","SIM")</f>
        <v>NÃO</v>
      </c>
      <c r="W2122" s="2" t="str">
        <f>IF(ISERR(FIND("13",GERAL[[#This Row],[ODS]])),"NÃO","SIM")</f>
        <v>NÃO</v>
      </c>
      <c r="X2122" s="2" t="str">
        <f>IF(ISERR(FIND("14",GERAL[[#This Row],[ODS]])),"NÃO","SIM")</f>
        <v>NÃO</v>
      </c>
      <c r="Y2122" s="2" t="str">
        <f>IF(ISERR(FIND("15",GERAL[[#This Row],[ODS]])),"NÃO","SIM")</f>
        <v>NÃO</v>
      </c>
      <c r="Z2122" s="2" t="str">
        <f>IF(ISERR(FIND("16",GERAL[[#This Row],[ODS]])),"NÃO","SIM")</f>
        <v>NÃO</v>
      </c>
      <c r="AA2122" s="2" t="str">
        <f>IF(ISERR(FIND("17",GERAL[[#This Row],[ODS]])),"NÃO","SIM")</f>
        <v>NÃO</v>
      </c>
      <c r="AB2122" s="1">
        <v>49.482343684013763</v>
      </c>
      <c r="AC2122" s="1">
        <v>49.482343684013763</v>
      </c>
      <c r="AD2122" s="1">
        <v>42.048122581926258</v>
      </c>
      <c r="AE2122" s="1">
        <v>42.048122581926258</v>
      </c>
      <c r="AF2122" s="1">
        <v>49.41157342701645</v>
      </c>
      <c r="AG2122" s="1" t="str">
        <f>GERAL[[#This Row],[SIGLA]]&amp;GERAL[[#This Row],[CÓD]]</f>
        <v>PBSS_DS_ES</v>
      </c>
      <c r="AH2122" s="1">
        <f ca="1">VLOOKUP(GERAL[[#This Row],[REF_NOTA]],BASE_NOTAS[],7,FALSE)</f>
        <v>53.351738107164202</v>
      </c>
      <c r="AI2122" s="31">
        <f ca="1">IF(GERAL[[#This Row],[Nota 2025]]="",0,GERAL[[#This Row],[Nota 2026]]-GERAL[[#This Row],[Nota 2025]])</f>
        <v>3.9401646801477526</v>
      </c>
    </row>
    <row r="2123" spans="1:35" ht="17" x14ac:dyDescent="0.35">
      <c r="A2123" s="2" t="s">
        <v>173</v>
      </c>
      <c r="B2123" s="2" t="s">
        <v>200</v>
      </c>
      <c r="C2123" s="2" t="s">
        <v>218</v>
      </c>
      <c r="D2123" s="15" t="s">
        <v>77</v>
      </c>
      <c r="E2123" s="2" t="s">
        <v>146</v>
      </c>
      <c r="F2123" s="2" t="str">
        <f>VLOOKUP(GERAL[[#This Row],[CÓD]],SEALL,6,FALSE)</f>
        <v>ES</v>
      </c>
      <c r="G2123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12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2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23" s="2" t="str">
        <f>VLOOKUP(GERAL[[#This Row],[CÓD]],SEALL,4,FALSE)</f>
        <v>01, 03, 06, 11</v>
      </c>
      <c r="K2123" s="2" t="str">
        <f>IF(ISERR(FIND("01",GERAL[[#This Row],[ODS]])),"NÃO","SIM")</f>
        <v>SIM</v>
      </c>
      <c r="L2123" s="2" t="str">
        <f>IF(ISERR(FIND("02",GERAL[[#This Row],[ODS]])),"NÃO","SIM")</f>
        <v>NÃO</v>
      </c>
      <c r="M2123" s="2" t="str">
        <f>IF(ISERR(FIND("03",GERAL[[#This Row],[ODS]])),"NÃO","SIM")</f>
        <v>SIM</v>
      </c>
      <c r="N2123" s="2" t="str">
        <f>IF(ISERR(FIND("04",GERAL[[#This Row],[ODS]])),"NÃO","SIM")</f>
        <v>NÃO</v>
      </c>
      <c r="O2123" s="2" t="str">
        <f>IF(ISERR(FIND("05",GERAL[[#This Row],[ODS]])),"NÃO","SIM")</f>
        <v>NÃO</v>
      </c>
      <c r="P2123" s="2" t="str">
        <f>IF(ISERR(FIND("06",GERAL[[#This Row],[ODS]])),"NÃO","SIM")</f>
        <v>SIM</v>
      </c>
      <c r="Q2123" s="2" t="str">
        <f>IF(ISERR(FIND("07",GERAL[[#This Row],[ODS]])),"NÃO","SIM")</f>
        <v>NÃO</v>
      </c>
      <c r="R2123" s="2" t="str">
        <f>IF(ISERR(FIND("08",GERAL[[#This Row],[ODS]])),"NÃO","SIM")</f>
        <v>NÃO</v>
      </c>
      <c r="S2123" s="2" t="str">
        <f>IF(ISERR(FIND("09",GERAL[[#This Row],[ODS]])),"NÃO","SIM")</f>
        <v>NÃO</v>
      </c>
      <c r="T2123" s="2" t="str">
        <f>IF(ISERR(FIND("10",GERAL[[#This Row],[ODS]])),"NÃO","SIM")</f>
        <v>NÃO</v>
      </c>
      <c r="U2123" s="2" t="str">
        <f>IF(ISERR(FIND("11",GERAL[[#This Row],[ODS]])),"NÃO","SIM")</f>
        <v>SIM</v>
      </c>
      <c r="V2123" s="2" t="str">
        <f>IF(ISERR(FIND("12",GERAL[[#This Row],[ODS]])),"NÃO","SIM")</f>
        <v>NÃO</v>
      </c>
      <c r="W2123" s="2" t="str">
        <f>IF(ISERR(FIND("13",GERAL[[#This Row],[ODS]])),"NÃO","SIM")</f>
        <v>NÃO</v>
      </c>
      <c r="X2123" s="2" t="str">
        <f>IF(ISERR(FIND("14",GERAL[[#This Row],[ODS]])),"NÃO","SIM")</f>
        <v>NÃO</v>
      </c>
      <c r="Y2123" s="2" t="str">
        <f>IF(ISERR(FIND("15",GERAL[[#This Row],[ODS]])),"NÃO","SIM")</f>
        <v>NÃO</v>
      </c>
      <c r="Z2123" s="2" t="str">
        <f>IF(ISERR(FIND("16",GERAL[[#This Row],[ODS]])),"NÃO","SIM")</f>
        <v>NÃO</v>
      </c>
      <c r="AA2123" s="2" t="str">
        <f>IF(ISERR(FIND("17",GERAL[[#This Row],[ODS]])),"NÃO","SIM")</f>
        <v>NÃO</v>
      </c>
      <c r="AB2123" s="1">
        <v>75.074675627736752</v>
      </c>
      <c r="AC2123" s="1">
        <v>75.074675627736752</v>
      </c>
      <c r="AD2123" s="1">
        <v>73.568731092066187</v>
      </c>
      <c r="AE2123" s="1">
        <v>73.568731092066187</v>
      </c>
      <c r="AF2123" s="1">
        <v>72.224591504584552</v>
      </c>
      <c r="AG2123" s="1" t="str">
        <f>GERAL[[#This Row],[SIGLA]]&amp;GERAL[[#This Row],[CÓD]]</f>
        <v>PRSS_DS_ES</v>
      </c>
      <c r="AH2123" s="1">
        <f ca="1">VLOOKUP(GERAL[[#This Row],[REF_NOTA]],BASE_NOTAS[],7,FALSE)</f>
        <v>75.400808710429061</v>
      </c>
      <c r="AI2123" s="31">
        <f ca="1">IF(GERAL[[#This Row],[Nota 2025]]="",0,GERAL[[#This Row],[Nota 2026]]-GERAL[[#This Row],[Nota 2025]])</f>
        <v>3.1762172058445088</v>
      </c>
    </row>
    <row r="2124" spans="1:35" ht="17" x14ac:dyDescent="0.35">
      <c r="A2124" s="2" t="s">
        <v>171</v>
      </c>
      <c r="B2124" s="2" t="s">
        <v>198</v>
      </c>
      <c r="C2124" s="2" t="s">
        <v>218</v>
      </c>
      <c r="D2124" s="15" t="s">
        <v>77</v>
      </c>
      <c r="E2124" s="2" t="s">
        <v>146</v>
      </c>
      <c r="F2124" s="2" t="str">
        <f>VLOOKUP(GERAL[[#This Row],[CÓD]],SEALL,6,FALSE)</f>
        <v>ES</v>
      </c>
      <c r="G2124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12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2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24" s="2" t="str">
        <f>VLOOKUP(GERAL[[#This Row],[CÓD]],SEALL,4,FALSE)</f>
        <v>01, 03, 06, 11</v>
      </c>
      <c r="K2124" s="2" t="str">
        <f>IF(ISERR(FIND("01",GERAL[[#This Row],[ODS]])),"NÃO","SIM")</f>
        <v>SIM</v>
      </c>
      <c r="L2124" s="2" t="str">
        <f>IF(ISERR(FIND("02",GERAL[[#This Row],[ODS]])),"NÃO","SIM")</f>
        <v>NÃO</v>
      </c>
      <c r="M2124" s="2" t="str">
        <f>IF(ISERR(FIND("03",GERAL[[#This Row],[ODS]])),"NÃO","SIM")</f>
        <v>SIM</v>
      </c>
      <c r="N2124" s="2" t="str">
        <f>IF(ISERR(FIND("04",GERAL[[#This Row],[ODS]])),"NÃO","SIM")</f>
        <v>NÃO</v>
      </c>
      <c r="O2124" s="2" t="str">
        <f>IF(ISERR(FIND("05",GERAL[[#This Row],[ODS]])),"NÃO","SIM")</f>
        <v>NÃO</v>
      </c>
      <c r="P2124" s="2" t="str">
        <f>IF(ISERR(FIND("06",GERAL[[#This Row],[ODS]])),"NÃO","SIM")</f>
        <v>SIM</v>
      </c>
      <c r="Q2124" s="2" t="str">
        <f>IF(ISERR(FIND("07",GERAL[[#This Row],[ODS]])),"NÃO","SIM")</f>
        <v>NÃO</v>
      </c>
      <c r="R2124" s="2" t="str">
        <f>IF(ISERR(FIND("08",GERAL[[#This Row],[ODS]])),"NÃO","SIM")</f>
        <v>NÃO</v>
      </c>
      <c r="S2124" s="2" t="str">
        <f>IF(ISERR(FIND("09",GERAL[[#This Row],[ODS]])),"NÃO","SIM")</f>
        <v>NÃO</v>
      </c>
      <c r="T2124" s="2" t="str">
        <f>IF(ISERR(FIND("10",GERAL[[#This Row],[ODS]])),"NÃO","SIM")</f>
        <v>NÃO</v>
      </c>
      <c r="U2124" s="2" t="str">
        <f>IF(ISERR(FIND("11",GERAL[[#This Row],[ODS]])),"NÃO","SIM")</f>
        <v>SIM</v>
      </c>
      <c r="V2124" s="2" t="str">
        <f>IF(ISERR(FIND("12",GERAL[[#This Row],[ODS]])),"NÃO","SIM")</f>
        <v>NÃO</v>
      </c>
      <c r="W2124" s="2" t="str">
        <f>IF(ISERR(FIND("13",GERAL[[#This Row],[ODS]])),"NÃO","SIM")</f>
        <v>NÃO</v>
      </c>
      <c r="X2124" s="2" t="str">
        <f>IF(ISERR(FIND("14",GERAL[[#This Row],[ODS]])),"NÃO","SIM")</f>
        <v>NÃO</v>
      </c>
      <c r="Y2124" s="2" t="str">
        <f>IF(ISERR(FIND("15",GERAL[[#This Row],[ODS]])),"NÃO","SIM")</f>
        <v>NÃO</v>
      </c>
      <c r="Z2124" s="2" t="str">
        <f>IF(ISERR(FIND("16",GERAL[[#This Row],[ODS]])),"NÃO","SIM")</f>
        <v>NÃO</v>
      </c>
      <c r="AA2124" s="2" t="str">
        <f>IF(ISERR(FIND("17",GERAL[[#This Row],[ODS]])),"NÃO","SIM")</f>
        <v>NÃO</v>
      </c>
      <c r="AB2124" s="1">
        <v>63.739508741276438</v>
      </c>
      <c r="AC2124" s="1">
        <v>63.739508741276438</v>
      </c>
      <c r="AD2124" s="1">
        <v>62.297029933830096</v>
      </c>
      <c r="AE2124" s="1">
        <v>62.297029933830096</v>
      </c>
      <c r="AF2124" s="1">
        <v>63.398370481536674</v>
      </c>
      <c r="AG2124" s="1" t="str">
        <f>GERAL[[#This Row],[SIGLA]]&amp;GERAL[[#This Row],[CÓD]]</f>
        <v>PESS_DS_ES</v>
      </c>
      <c r="AH2124" s="1">
        <f ca="1">VLOOKUP(GERAL[[#This Row],[REF_NOTA]],BASE_NOTAS[],7,FALSE)</f>
        <v>58.699251256976915</v>
      </c>
      <c r="AI2124" s="31">
        <f ca="1">IF(GERAL[[#This Row],[Nota 2025]]="",0,GERAL[[#This Row],[Nota 2026]]-GERAL[[#This Row],[Nota 2025]])</f>
        <v>-4.6991192245597588</v>
      </c>
    </row>
    <row r="2125" spans="1:35" ht="17" x14ac:dyDescent="0.35">
      <c r="A2125" s="2" t="s">
        <v>172</v>
      </c>
      <c r="B2125" s="2" t="s">
        <v>199</v>
      </c>
      <c r="C2125" s="2" t="s">
        <v>218</v>
      </c>
      <c r="D2125" s="15" t="s">
        <v>77</v>
      </c>
      <c r="E2125" s="2" t="s">
        <v>146</v>
      </c>
      <c r="F2125" s="2" t="str">
        <f>VLOOKUP(GERAL[[#This Row],[CÓD]],SEALL,6,FALSE)</f>
        <v>ES</v>
      </c>
      <c r="G2125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12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2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25" s="2" t="str">
        <f>VLOOKUP(GERAL[[#This Row],[CÓD]],SEALL,4,FALSE)</f>
        <v>01, 03, 06, 11</v>
      </c>
      <c r="K2125" s="2" t="str">
        <f>IF(ISERR(FIND("01",GERAL[[#This Row],[ODS]])),"NÃO","SIM")</f>
        <v>SIM</v>
      </c>
      <c r="L2125" s="2" t="str">
        <f>IF(ISERR(FIND("02",GERAL[[#This Row],[ODS]])),"NÃO","SIM")</f>
        <v>NÃO</v>
      </c>
      <c r="M2125" s="2" t="str">
        <f>IF(ISERR(FIND("03",GERAL[[#This Row],[ODS]])),"NÃO","SIM")</f>
        <v>SIM</v>
      </c>
      <c r="N2125" s="2" t="str">
        <f>IF(ISERR(FIND("04",GERAL[[#This Row],[ODS]])),"NÃO","SIM")</f>
        <v>NÃO</v>
      </c>
      <c r="O2125" s="2" t="str">
        <f>IF(ISERR(FIND("05",GERAL[[#This Row],[ODS]])),"NÃO","SIM")</f>
        <v>NÃO</v>
      </c>
      <c r="P2125" s="2" t="str">
        <f>IF(ISERR(FIND("06",GERAL[[#This Row],[ODS]])),"NÃO","SIM")</f>
        <v>SIM</v>
      </c>
      <c r="Q2125" s="2" t="str">
        <f>IF(ISERR(FIND("07",GERAL[[#This Row],[ODS]])),"NÃO","SIM")</f>
        <v>NÃO</v>
      </c>
      <c r="R2125" s="2" t="str">
        <f>IF(ISERR(FIND("08",GERAL[[#This Row],[ODS]])),"NÃO","SIM")</f>
        <v>NÃO</v>
      </c>
      <c r="S2125" s="2" t="str">
        <f>IF(ISERR(FIND("09",GERAL[[#This Row],[ODS]])),"NÃO","SIM")</f>
        <v>NÃO</v>
      </c>
      <c r="T2125" s="2" t="str">
        <f>IF(ISERR(FIND("10",GERAL[[#This Row],[ODS]])),"NÃO","SIM")</f>
        <v>NÃO</v>
      </c>
      <c r="U2125" s="2" t="str">
        <f>IF(ISERR(FIND("11",GERAL[[#This Row],[ODS]])),"NÃO","SIM")</f>
        <v>SIM</v>
      </c>
      <c r="V2125" s="2" t="str">
        <f>IF(ISERR(FIND("12",GERAL[[#This Row],[ODS]])),"NÃO","SIM")</f>
        <v>NÃO</v>
      </c>
      <c r="W2125" s="2" t="str">
        <f>IF(ISERR(FIND("13",GERAL[[#This Row],[ODS]])),"NÃO","SIM")</f>
        <v>NÃO</v>
      </c>
      <c r="X2125" s="2" t="str">
        <f>IF(ISERR(FIND("14",GERAL[[#This Row],[ODS]])),"NÃO","SIM")</f>
        <v>NÃO</v>
      </c>
      <c r="Y2125" s="2" t="str">
        <f>IF(ISERR(FIND("15",GERAL[[#This Row],[ODS]])),"NÃO","SIM")</f>
        <v>NÃO</v>
      </c>
      <c r="Z2125" s="2" t="str">
        <f>IF(ISERR(FIND("16",GERAL[[#This Row],[ODS]])),"NÃO","SIM")</f>
        <v>NÃO</v>
      </c>
      <c r="AA2125" s="2" t="str">
        <f>IF(ISERR(FIND("17",GERAL[[#This Row],[ODS]])),"NÃO","SIM")</f>
        <v>NÃO</v>
      </c>
      <c r="AB2125" s="1">
        <v>0</v>
      </c>
      <c r="AC2125" s="1">
        <v>0</v>
      </c>
      <c r="AD2125" s="1">
        <v>0</v>
      </c>
      <c r="AE2125" s="1">
        <v>0</v>
      </c>
      <c r="AF2125" s="1">
        <v>0</v>
      </c>
      <c r="AG2125" s="1" t="str">
        <f>GERAL[[#This Row],[SIGLA]]&amp;GERAL[[#This Row],[CÓD]]</f>
        <v>PISS_DS_ES</v>
      </c>
      <c r="AH2125" s="1">
        <f ca="1">VLOOKUP(GERAL[[#This Row],[REF_NOTA]],BASE_NOTAS[],7,FALSE)</f>
        <v>2.3466831759512115</v>
      </c>
      <c r="AI2125" s="31">
        <f ca="1">IF(GERAL[[#This Row],[Nota 2025]]="",0,GERAL[[#This Row],[Nota 2026]]-GERAL[[#This Row],[Nota 2025]])</f>
        <v>2.3466831759512115</v>
      </c>
    </row>
    <row r="2126" spans="1:35" ht="17" x14ac:dyDescent="0.35">
      <c r="A2126" s="2" t="s">
        <v>174</v>
      </c>
      <c r="B2126" s="2" t="s">
        <v>201</v>
      </c>
      <c r="C2126" s="2" t="s">
        <v>218</v>
      </c>
      <c r="D2126" s="15" t="s">
        <v>77</v>
      </c>
      <c r="E2126" s="2" t="s">
        <v>146</v>
      </c>
      <c r="F2126" s="2" t="str">
        <f>VLOOKUP(GERAL[[#This Row],[CÓD]],SEALL,6,FALSE)</f>
        <v>ES</v>
      </c>
      <c r="G2126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12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2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26" s="2" t="str">
        <f>VLOOKUP(GERAL[[#This Row],[CÓD]],SEALL,4,FALSE)</f>
        <v>01, 03, 06, 11</v>
      </c>
      <c r="K2126" s="2" t="str">
        <f>IF(ISERR(FIND("01",GERAL[[#This Row],[ODS]])),"NÃO","SIM")</f>
        <v>SIM</v>
      </c>
      <c r="L2126" s="2" t="str">
        <f>IF(ISERR(FIND("02",GERAL[[#This Row],[ODS]])),"NÃO","SIM")</f>
        <v>NÃO</v>
      </c>
      <c r="M2126" s="2" t="str">
        <f>IF(ISERR(FIND("03",GERAL[[#This Row],[ODS]])),"NÃO","SIM")</f>
        <v>SIM</v>
      </c>
      <c r="N2126" s="2" t="str">
        <f>IF(ISERR(FIND("04",GERAL[[#This Row],[ODS]])),"NÃO","SIM")</f>
        <v>NÃO</v>
      </c>
      <c r="O2126" s="2" t="str">
        <f>IF(ISERR(FIND("05",GERAL[[#This Row],[ODS]])),"NÃO","SIM")</f>
        <v>NÃO</v>
      </c>
      <c r="P2126" s="2" t="str">
        <f>IF(ISERR(FIND("06",GERAL[[#This Row],[ODS]])),"NÃO","SIM")</f>
        <v>SIM</v>
      </c>
      <c r="Q2126" s="2" t="str">
        <f>IF(ISERR(FIND("07",GERAL[[#This Row],[ODS]])),"NÃO","SIM")</f>
        <v>NÃO</v>
      </c>
      <c r="R2126" s="2" t="str">
        <f>IF(ISERR(FIND("08",GERAL[[#This Row],[ODS]])),"NÃO","SIM")</f>
        <v>NÃO</v>
      </c>
      <c r="S2126" s="2" t="str">
        <f>IF(ISERR(FIND("09",GERAL[[#This Row],[ODS]])),"NÃO","SIM")</f>
        <v>NÃO</v>
      </c>
      <c r="T2126" s="2" t="str">
        <f>IF(ISERR(FIND("10",GERAL[[#This Row],[ODS]])),"NÃO","SIM")</f>
        <v>NÃO</v>
      </c>
      <c r="U2126" s="2" t="str">
        <f>IF(ISERR(FIND("11",GERAL[[#This Row],[ODS]])),"NÃO","SIM")</f>
        <v>SIM</v>
      </c>
      <c r="V2126" s="2" t="str">
        <f>IF(ISERR(FIND("12",GERAL[[#This Row],[ODS]])),"NÃO","SIM")</f>
        <v>NÃO</v>
      </c>
      <c r="W2126" s="2" t="str">
        <f>IF(ISERR(FIND("13",GERAL[[#This Row],[ODS]])),"NÃO","SIM")</f>
        <v>NÃO</v>
      </c>
      <c r="X2126" s="2" t="str">
        <f>IF(ISERR(FIND("14",GERAL[[#This Row],[ODS]])),"NÃO","SIM")</f>
        <v>NÃO</v>
      </c>
      <c r="Y2126" s="2" t="str">
        <f>IF(ISERR(FIND("15",GERAL[[#This Row],[ODS]])),"NÃO","SIM")</f>
        <v>NÃO</v>
      </c>
      <c r="Z2126" s="2" t="str">
        <f>IF(ISERR(FIND("16",GERAL[[#This Row],[ODS]])),"NÃO","SIM")</f>
        <v>NÃO</v>
      </c>
      <c r="AA2126" s="2" t="str">
        <f>IF(ISERR(FIND("17",GERAL[[#This Row],[ODS]])),"NÃO","SIM")</f>
        <v>NÃO</v>
      </c>
      <c r="AB2126" s="1">
        <v>97.335499943942125</v>
      </c>
      <c r="AC2126" s="1">
        <v>97.335499943942125</v>
      </c>
      <c r="AD2126" s="1">
        <v>93.8726625090667</v>
      </c>
      <c r="AE2126" s="1">
        <v>93.8726625090667</v>
      </c>
      <c r="AF2126" s="1">
        <v>93.867757252934766</v>
      </c>
      <c r="AG2126" s="1" t="str">
        <f>GERAL[[#This Row],[SIGLA]]&amp;GERAL[[#This Row],[CÓD]]</f>
        <v>RJSS_DS_ES</v>
      </c>
      <c r="AH2126" s="1">
        <f ca="1">VLOOKUP(GERAL[[#This Row],[REF_NOTA]],BASE_NOTAS[],7,FALSE)</f>
        <v>95.457599818300267</v>
      </c>
      <c r="AI2126" s="31">
        <f ca="1">IF(GERAL[[#This Row],[Nota 2025]]="",0,GERAL[[#This Row],[Nota 2026]]-GERAL[[#This Row],[Nota 2025]])</f>
        <v>1.5898425653655011</v>
      </c>
    </row>
    <row r="2127" spans="1:35" ht="17" x14ac:dyDescent="0.35">
      <c r="A2127" s="2" t="s">
        <v>175</v>
      </c>
      <c r="B2127" s="2" t="s">
        <v>202</v>
      </c>
      <c r="C2127" s="2" t="s">
        <v>218</v>
      </c>
      <c r="D2127" s="15" t="s">
        <v>77</v>
      </c>
      <c r="E2127" s="2" t="s">
        <v>146</v>
      </c>
      <c r="F2127" s="2" t="str">
        <f>VLOOKUP(GERAL[[#This Row],[CÓD]],SEALL,6,FALSE)</f>
        <v>ES</v>
      </c>
      <c r="G2127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12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2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27" s="2" t="str">
        <f>VLOOKUP(GERAL[[#This Row],[CÓD]],SEALL,4,FALSE)</f>
        <v>01, 03, 06, 11</v>
      </c>
      <c r="K2127" s="2" t="str">
        <f>IF(ISERR(FIND("01",GERAL[[#This Row],[ODS]])),"NÃO","SIM")</f>
        <v>SIM</v>
      </c>
      <c r="L2127" s="2" t="str">
        <f>IF(ISERR(FIND("02",GERAL[[#This Row],[ODS]])),"NÃO","SIM")</f>
        <v>NÃO</v>
      </c>
      <c r="M2127" s="2" t="str">
        <f>IF(ISERR(FIND("03",GERAL[[#This Row],[ODS]])),"NÃO","SIM")</f>
        <v>SIM</v>
      </c>
      <c r="N2127" s="2" t="str">
        <f>IF(ISERR(FIND("04",GERAL[[#This Row],[ODS]])),"NÃO","SIM")</f>
        <v>NÃO</v>
      </c>
      <c r="O2127" s="2" t="str">
        <f>IF(ISERR(FIND("05",GERAL[[#This Row],[ODS]])),"NÃO","SIM")</f>
        <v>NÃO</v>
      </c>
      <c r="P2127" s="2" t="str">
        <f>IF(ISERR(FIND("06",GERAL[[#This Row],[ODS]])),"NÃO","SIM")</f>
        <v>SIM</v>
      </c>
      <c r="Q2127" s="2" t="str">
        <f>IF(ISERR(FIND("07",GERAL[[#This Row],[ODS]])),"NÃO","SIM")</f>
        <v>NÃO</v>
      </c>
      <c r="R2127" s="2" t="str">
        <f>IF(ISERR(FIND("08",GERAL[[#This Row],[ODS]])),"NÃO","SIM")</f>
        <v>NÃO</v>
      </c>
      <c r="S2127" s="2" t="str">
        <f>IF(ISERR(FIND("09",GERAL[[#This Row],[ODS]])),"NÃO","SIM")</f>
        <v>NÃO</v>
      </c>
      <c r="T2127" s="2" t="str">
        <f>IF(ISERR(FIND("10",GERAL[[#This Row],[ODS]])),"NÃO","SIM")</f>
        <v>NÃO</v>
      </c>
      <c r="U2127" s="2" t="str">
        <f>IF(ISERR(FIND("11",GERAL[[#This Row],[ODS]])),"NÃO","SIM")</f>
        <v>SIM</v>
      </c>
      <c r="V2127" s="2" t="str">
        <f>IF(ISERR(FIND("12",GERAL[[#This Row],[ODS]])),"NÃO","SIM")</f>
        <v>NÃO</v>
      </c>
      <c r="W2127" s="2" t="str">
        <f>IF(ISERR(FIND("13",GERAL[[#This Row],[ODS]])),"NÃO","SIM")</f>
        <v>NÃO</v>
      </c>
      <c r="X2127" s="2" t="str">
        <f>IF(ISERR(FIND("14",GERAL[[#This Row],[ODS]])),"NÃO","SIM")</f>
        <v>NÃO</v>
      </c>
      <c r="Y2127" s="2" t="str">
        <f>IF(ISERR(FIND("15",GERAL[[#This Row],[ODS]])),"NÃO","SIM")</f>
        <v>NÃO</v>
      </c>
      <c r="Z2127" s="2" t="str">
        <f>IF(ISERR(FIND("16",GERAL[[#This Row],[ODS]])),"NÃO","SIM")</f>
        <v>NÃO</v>
      </c>
      <c r="AA2127" s="2" t="str">
        <f>IF(ISERR(FIND("17",GERAL[[#This Row],[ODS]])),"NÃO","SIM")</f>
        <v>NÃO</v>
      </c>
      <c r="AB2127" s="1">
        <v>21.499527157567865</v>
      </c>
      <c r="AC2127" s="1">
        <v>21.499527157567865</v>
      </c>
      <c r="AD2127" s="1">
        <v>23.546518247243124</v>
      </c>
      <c r="AE2127" s="1">
        <v>23.546518247243124</v>
      </c>
      <c r="AF2127" s="1">
        <v>31.516993620634342</v>
      </c>
      <c r="AG2127" s="1" t="str">
        <f>GERAL[[#This Row],[SIGLA]]&amp;GERAL[[#This Row],[CÓD]]</f>
        <v>RNSS_DS_ES</v>
      </c>
      <c r="AH2127" s="1">
        <f ca="1">VLOOKUP(GERAL[[#This Row],[REF_NOTA]],BASE_NOTAS[],7,FALSE)</f>
        <v>35.829623976474572</v>
      </c>
      <c r="AI2127" s="31">
        <f ca="1">IF(GERAL[[#This Row],[Nota 2025]]="",0,GERAL[[#This Row],[Nota 2026]]-GERAL[[#This Row],[Nota 2025]])</f>
        <v>4.3126303558402306</v>
      </c>
    </row>
    <row r="2128" spans="1:35" ht="17" x14ac:dyDescent="0.35">
      <c r="A2128" s="2" t="s">
        <v>178</v>
      </c>
      <c r="B2128" s="2" t="s">
        <v>205</v>
      </c>
      <c r="C2128" s="2" t="s">
        <v>218</v>
      </c>
      <c r="D2128" s="15" t="s">
        <v>77</v>
      </c>
      <c r="E2128" s="2" t="s">
        <v>146</v>
      </c>
      <c r="F2128" s="2" t="str">
        <f>VLOOKUP(GERAL[[#This Row],[CÓD]],SEALL,6,FALSE)</f>
        <v>ES</v>
      </c>
      <c r="G2128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12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2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28" s="2" t="str">
        <f>VLOOKUP(GERAL[[#This Row],[CÓD]],SEALL,4,FALSE)</f>
        <v>01, 03, 06, 11</v>
      </c>
      <c r="K2128" s="2" t="str">
        <f>IF(ISERR(FIND("01",GERAL[[#This Row],[ODS]])),"NÃO","SIM")</f>
        <v>SIM</v>
      </c>
      <c r="L2128" s="2" t="str">
        <f>IF(ISERR(FIND("02",GERAL[[#This Row],[ODS]])),"NÃO","SIM")</f>
        <v>NÃO</v>
      </c>
      <c r="M2128" s="2" t="str">
        <f>IF(ISERR(FIND("03",GERAL[[#This Row],[ODS]])),"NÃO","SIM")</f>
        <v>SIM</v>
      </c>
      <c r="N2128" s="2" t="str">
        <f>IF(ISERR(FIND("04",GERAL[[#This Row],[ODS]])),"NÃO","SIM")</f>
        <v>NÃO</v>
      </c>
      <c r="O2128" s="2" t="str">
        <f>IF(ISERR(FIND("05",GERAL[[#This Row],[ODS]])),"NÃO","SIM")</f>
        <v>NÃO</v>
      </c>
      <c r="P2128" s="2" t="str">
        <f>IF(ISERR(FIND("06",GERAL[[#This Row],[ODS]])),"NÃO","SIM")</f>
        <v>SIM</v>
      </c>
      <c r="Q2128" s="2" t="str">
        <f>IF(ISERR(FIND("07",GERAL[[#This Row],[ODS]])),"NÃO","SIM")</f>
        <v>NÃO</v>
      </c>
      <c r="R2128" s="2" t="str">
        <f>IF(ISERR(FIND("08",GERAL[[#This Row],[ODS]])),"NÃO","SIM")</f>
        <v>NÃO</v>
      </c>
      <c r="S2128" s="2" t="str">
        <f>IF(ISERR(FIND("09",GERAL[[#This Row],[ODS]])),"NÃO","SIM")</f>
        <v>NÃO</v>
      </c>
      <c r="T2128" s="2" t="str">
        <f>IF(ISERR(FIND("10",GERAL[[#This Row],[ODS]])),"NÃO","SIM")</f>
        <v>NÃO</v>
      </c>
      <c r="U2128" s="2" t="str">
        <f>IF(ISERR(FIND("11",GERAL[[#This Row],[ODS]])),"NÃO","SIM")</f>
        <v>SIM</v>
      </c>
      <c r="V2128" s="2" t="str">
        <f>IF(ISERR(FIND("12",GERAL[[#This Row],[ODS]])),"NÃO","SIM")</f>
        <v>NÃO</v>
      </c>
      <c r="W2128" s="2" t="str">
        <f>IF(ISERR(FIND("13",GERAL[[#This Row],[ODS]])),"NÃO","SIM")</f>
        <v>NÃO</v>
      </c>
      <c r="X2128" s="2" t="str">
        <f>IF(ISERR(FIND("14",GERAL[[#This Row],[ODS]])),"NÃO","SIM")</f>
        <v>NÃO</v>
      </c>
      <c r="Y2128" s="2" t="str">
        <f>IF(ISERR(FIND("15",GERAL[[#This Row],[ODS]])),"NÃO","SIM")</f>
        <v>NÃO</v>
      </c>
      <c r="Z2128" s="2" t="str">
        <f>IF(ISERR(FIND("16",GERAL[[#This Row],[ODS]])),"NÃO","SIM")</f>
        <v>NÃO</v>
      </c>
      <c r="AA2128" s="2" t="str">
        <f>IF(ISERR(FIND("17",GERAL[[#This Row],[ODS]])),"NÃO","SIM")</f>
        <v>NÃO</v>
      </c>
      <c r="AB2128" s="1">
        <v>73.95845116094759</v>
      </c>
      <c r="AC2128" s="1">
        <v>73.95845116094759</v>
      </c>
      <c r="AD2128" s="1">
        <v>70.181838195749435</v>
      </c>
      <c r="AE2128" s="1">
        <v>70.181838195749435</v>
      </c>
      <c r="AF2128" s="1">
        <v>68.779812891446767</v>
      </c>
      <c r="AG2128" s="1" t="str">
        <f>GERAL[[#This Row],[SIGLA]]&amp;GERAL[[#This Row],[CÓD]]</f>
        <v>RSSS_DS_ES</v>
      </c>
      <c r="AH2128" s="1">
        <f ca="1">VLOOKUP(GERAL[[#This Row],[REF_NOTA]],BASE_NOTAS[],7,FALSE)</f>
        <v>70.274168920082019</v>
      </c>
      <c r="AI2128" s="31">
        <f ca="1">IF(GERAL[[#This Row],[Nota 2025]]="",0,GERAL[[#This Row],[Nota 2026]]-GERAL[[#This Row],[Nota 2025]])</f>
        <v>1.4943560286352522</v>
      </c>
    </row>
    <row r="2129" spans="1:35" ht="17" x14ac:dyDescent="0.35">
      <c r="A2129" s="2" t="s">
        <v>176</v>
      </c>
      <c r="B2129" s="2" t="s">
        <v>203</v>
      </c>
      <c r="C2129" s="2" t="s">
        <v>218</v>
      </c>
      <c r="D2129" s="15" t="s">
        <v>77</v>
      </c>
      <c r="E2129" s="2" t="s">
        <v>146</v>
      </c>
      <c r="F2129" s="2" t="str">
        <f>VLOOKUP(GERAL[[#This Row],[CÓD]],SEALL,6,FALSE)</f>
        <v>ES</v>
      </c>
      <c r="G2129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12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2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29" s="2" t="str">
        <f>VLOOKUP(GERAL[[#This Row],[CÓD]],SEALL,4,FALSE)</f>
        <v>01, 03, 06, 11</v>
      </c>
      <c r="K2129" s="2" t="str">
        <f>IF(ISERR(FIND("01",GERAL[[#This Row],[ODS]])),"NÃO","SIM")</f>
        <v>SIM</v>
      </c>
      <c r="L2129" s="2" t="str">
        <f>IF(ISERR(FIND("02",GERAL[[#This Row],[ODS]])),"NÃO","SIM")</f>
        <v>NÃO</v>
      </c>
      <c r="M2129" s="2" t="str">
        <f>IF(ISERR(FIND("03",GERAL[[#This Row],[ODS]])),"NÃO","SIM")</f>
        <v>SIM</v>
      </c>
      <c r="N2129" s="2" t="str">
        <f>IF(ISERR(FIND("04",GERAL[[#This Row],[ODS]])),"NÃO","SIM")</f>
        <v>NÃO</v>
      </c>
      <c r="O2129" s="2" t="str">
        <f>IF(ISERR(FIND("05",GERAL[[#This Row],[ODS]])),"NÃO","SIM")</f>
        <v>NÃO</v>
      </c>
      <c r="P2129" s="2" t="str">
        <f>IF(ISERR(FIND("06",GERAL[[#This Row],[ODS]])),"NÃO","SIM")</f>
        <v>SIM</v>
      </c>
      <c r="Q2129" s="2" t="str">
        <f>IF(ISERR(FIND("07",GERAL[[#This Row],[ODS]])),"NÃO","SIM")</f>
        <v>NÃO</v>
      </c>
      <c r="R2129" s="2" t="str">
        <f>IF(ISERR(FIND("08",GERAL[[#This Row],[ODS]])),"NÃO","SIM")</f>
        <v>NÃO</v>
      </c>
      <c r="S2129" s="2" t="str">
        <f>IF(ISERR(FIND("09",GERAL[[#This Row],[ODS]])),"NÃO","SIM")</f>
        <v>NÃO</v>
      </c>
      <c r="T2129" s="2" t="str">
        <f>IF(ISERR(FIND("10",GERAL[[#This Row],[ODS]])),"NÃO","SIM")</f>
        <v>NÃO</v>
      </c>
      <c r="U2129" s="2" t="str">
        <f>IF(ISERR(FIND("11",GERAL[[#This Row],[ODS]])),"NÃO","SIM")</f>
        <v>SIM</v>
      </c>
      <c r="V2129" s="2" t="str">
        <f>IF(ISERR(FIND("12",GERAL[[#This Row],[ODS]])),"NÃO","SIM")</f>
        <v>NÃO</v>
      </c>
      <c r="W2129" s="2" t="str">
        <f>IF(ISERR(FIND("13",GERAL[[#This Row],[ODS]])),"NÃO","SIM")</f>
        <v>NÃO</v>
      </c>
      <c r="X2129" s="2" t="str">
        <f>IF(ISERR(FIND("14",GERAL[[#This Row],[ODS]])),"NÃO","SIM")</f>
        <v>NÃO</v>
      </c>
      <c r="Y2129" s="2" t="str">
        <f>IF(ISERR(FIND("15",GERAL[[#This Row],[ODS]])),"NÃO","SIM")</f>
        <v>NÃO</v>
      </c>
      <c r="Z2129" s="2" t="str">
        <f>IF(ISERR(FIND("16",GERAL[[#This Row],[ODS]])),"NÃO","SIM")</f>
        <v>NÃO</v>
      </c>
      <c r="AA2129" s="2" t="str">
        <f>IF(ISERR(FIND("17",GERAL[[#This Row],[ODS]])),"NÃO","SIM")</f>
        <v>NÃO</v>
      </c>
      <c r="AB2129" s="1">
        <v>8.6423037433124357</v>
      </c>
      <c r="AC2129" s="1">
        <v>8.6423037433124357</v>
      </c>
      <c r="AD2129" s="1">
        <v>7.2205883401126476</v>
      </c>
      <c r="AE2129" s="1">
        <v>7.2205883401126476</v>
      </c>
      <c r="AF2129" s="1">
        <v>18.09125137070864</v>
      </c>
      <c r="AG2129" s="1" t="str">
        <f>GERAL[[#This Row],[SIGLA]]&amp;GERAL[[#This Row],[CÓD]]</f>
        <v>ROSS_DS_ES</v>
      </c>
      <c r="AH2129" s="1">
        <f ca="1">VLOOKUP(GERAL[[#This Row],[REF_NOTA]],BASE_NOTAS[],7,FALSE)</f>
        <v>0</v>
      </c>
      <c r="AI2129" s="31">
        <f ca="1">IF(GERAL[[#This Row],[Nota 2025]]="",0,GERAL[[#This Row],[Nota 2026]]-GERAL[[#This Row],[Nota 2025]])</f>
        <v>-18.09125137070864</v>
      </c>
    </row>
    <row r="2130" spans="1:35" ht="17" x14ac:dyDescent="0.35">
      <c r="A2130" s="2" t="s">
        <v>177</v>
      </c>
      <c r="B2130" s="2" t="s">
        <v>204</v>
      </c>
      <c r="C2130" s="2" t="s">
        <v>218</v>
      </c>
      <c r="D2130" s="15" t="s">
        <v>77</v>
      </c>
      <c r="E2130" s="2" t="s">
        <v>146</v>
      </c>
      <c r="F2130" s="2" t="str">
        <f>VLOOKUP(GERAL[[#This Row],[CÓD]],SEALL,6,FALSE)</f>
        <v>ES</v>
      </c>
      <c r="G2130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13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3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30" s="2" t="str">
        <f>VLOOKUP(GERAL[[#This Row],[CÓD]],SEALL,4,FALSE)</f>
        <v>01, 03, 06, 11</v>
      </c>
      <c r="K2130" s="2" t="str">
        <f>IF(ISERR(FIND("01",GERAL[[#This Row],[ODS]])),"NÃO","SIM")</f>
        <v>SIM</v>
      </c>
      <c r="L2130" s="2" t="str">
        <f>IF(ISERR(FIND("02",GERAL[[#This Row],[ODS]])),"NÃO","SIM")</f>
        <v>NÃO</v>
      </c>
      <c r="M2130" s="2" t="str">
        <f>IF(ISERR(FIND("03",GERAL[[#This Row],[ODS]])),"NÃO","SIM")</f>
        <v>SIM</v>
      </c>
      <c r="N2130" s="2" t="str">
        <f>IF(ISERR(FIND("04",GERAL[[#This Row],[ODS]])),"NÃO","SIM")</f>
        <v>NÃO</v>
      </c>
      <c r="O2130" s="2" t="str">
        <f>IF(ISERR(FIND("05",GERAL[[#This Row],[ODS]])),"NÃO","SIM")</f>
        <v>NÃO</v>
      </c>
      <c r="P2130" s="2" t="str">
        <f>IF(ISERR(FIND("06",GERAL[[#This Row],[ODS]])),"NÃO","SIM")</f>
        <v>SIM</v>
      </c>
      <c r="Q2130" s="2" t="str">
        <f>IF(ISERR(FIND("07",GERAL[[#This Row],[ODS]])),"NÃO","SIM")</f>
        <v>NÃO</v>
      </c>
      <c r="R2130" s="2" t="str">
        <f>IF(ISERR(FIND("08",GERAL[[#This Row],[ODS]])),"NÃO","SIM")</f>
        <v>NÃO</v>
      </c>
      <c r="S2130" s="2" t="str">
        <f>IF(ISERR(FIND("09",GERAL[[#This Row],[ODS]])),"NÃO","SIM")</f>
        <v>NÃO</v>
      </c>
      <c r="T2130" s="2" t="str">
        <f>IF(ISERR(FIND("10",GERAL[[#This Row],[ODS]])),"NÃO","SIM")</f>
        <v>NÃO</v>
      </c>
      <c r="U2130" s="2" t="str">
        <f>IF(ISERR(FIND("11",GERAL[[#This Row],[ODS]])),"NÃO","SIM")</f>
        <v>SIM</v>
      </c>
      <c r="V2130" s="2" t="str">
        <f>IF(ISERR(FIND("12",GERAL[[#This Row],[ODS]])),"NÃO","SIM")</f>
        <v>NÃO</v>
      </c>
      <c r="W2130" s="2" t="str">
        <f>IF(ISERR(FIND("13",GERAL[[#This Row],[ODS]])),"NÃO","SIM")</f>
        <v>NÃO</v>
      </c>
      <c r="X2130" s="2" t="str">
        <f>IF(ISERR(FIND("14",GERAL[[#This Row],[ODS]])),"NÃO","SIM")</f>
        <v>NÃO</v>
      </c>
      <c r="Y2130" s="2" t="str">
        <f>IF(ISERR(FIND("15",GERAL[[#This Row],[ODS]])),"NÃO","SIM")</f>
        <v>NÃO</v>
      </c>
      <c r="Z2130" s="2" t="str">
        <f>IF(ISERR(FIND("16",GERAL[[#This Row],[ODS]])),"NÃO","SIM")</f>
        <v>NÃO</v>
      </c>
      <c r="AA2130" s="2" t="str">
        <f>IF(ISERR(FIND("17",GERAL[[#This Row],[ODS]])),"NÃO","SIM")</f>
        <v>NÃO</v>
      </c>
      <c r="AB2130" s="1">
        <v>33.934548132811635</v>
      </c>
      <c r="AC2130" s="1">
        <v>33.934548132811635</v>
      </c>
      <c r="AD2130" s="1">
        <v>49.484217235708442</v>
      </c>
      <c r="AE2130" s="1">
        <v>49.484217235708442</v>
      </c>
      <c r="AF2130" s="1">
        <v>51.967955928889076</v>
      </c>
      <c r="AG2130" s="1" t="str">
        <f>GERAL[[#This Row],[SIGLA]]&amp;GERAL[[#This Row],[CÓD]]</f>
        <v>RRSS_DS_ES</v>
      </c>
      <c r="AH2130" s="1">
        <f ca="1">VLOOKUP(GERAL[[#This Row],[REF_NOTA]],BASE_NOTAS[],7,FALSE)</f>
        <v>58.61026379961487</v>
      </c>
      <c r="AI2130" s="31">
        <f ca="1">IF(GERAL[[#This Row],[Nota 2025]]="",0,GERAL[[#This Row],[Nota 2026]]-GERAL[[#This Row],[Nota 2025]])</f>
        <v>6.6423078707257943</v>
      </c>
    </row>
    <row r="2131" spans="1:35" ht="17" x14ac:dyDescent="0.35">
      <c r="A2131" s="2" t="s">
        <v>179</v>
      </c>
      <c r="B2131" s="2" t="s">
        <v>194</v>
      </c>
      <c r="C2131" s="2" t="s">
        <v>218</v>
      </c>
      <c r="D2131" s="15" t="s">
        <v>77</v>
      </c>
      <c r="E2131" s="2" t="s">
        <v>146</v>
      </c>
      <c r="F2131" s="2" t="str">
        <f>VLOOKUP(GERAL[[#This Row],[CÓD]],SEALL,6,FALSE)</f>
        <v>ES</v>
      </c>
      <c r="G2131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13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3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31" s="2" t="str">
        <f>VLOOKUP(GERAL[[#This Row],[CÓD]],SEALL,4,FALSE)</f>
        <v>01, 03, 06, 11</v>
      </c>
      <c r="K2131" s="2" t="str">
        <f>IF(ISERR(FIND("01",GERAL[[#This Row],[ODS]])),"NÃO","SIM")</f>
        <v>SIM</v>
      </c>
      <c r="L2131" s="2" t="str">
        <f>IF(ISERR(FIND("02",GERAL[[#This Row],[ODS]])),"NÃO","SIM")</f>
        <v>NÃO</v>
      </c>
      <c r="M2131" s="2" t="str">
        <f>IF(ISERR(FIND("03",GERAL[[#This Row],[ODS]])),"NÃO","SIM")</f>
        <v>SIM</v>
      </c>
      <c r="N2131" s="2" t="str">
        <f>IF(ISERR(FIND("04",GERAL[[#This Row],[ODS]])),"NÃO","SIM")</f>
        <v>NÃO</v>
      </c>
      <c r="O2131" s="2" t="str">
        <f>IF(ISERR(FIND("05",GERAL[[#This Row],[ODS]])),"NÃO","SIM")</f>
        <v>NÃO</v>
      </c>
      <c r="P2131" s="2" t="str">
        <f>IF(ISERR(FIND("06",GERAL[[#This Row],[ODS]])),"NÃO","SIM")</f>
        <v>SIM</v>
      </c>
      <c r="Q2131" s="2" t="str">
        <f>IF(ISERR(FIND("07",GERAL[[#This Row],[ODS]])),"NÃO","SIM")</f>
        <v>NÃO</v>
      </c>
      <c r="R2131" s="2" t="str">
        <f>IF(ISERR(FIND("08",GERAL[[#This Row],[ODS]])),"NÃO","SIM")</f>
        <v>NÃO</v>
      </c>
      <c r="S2131" s="2" t="str">
        <f>IF(ISERR(FIND("09",GERAL[[#This Row],[ODS]])),"NÃO","SIM")</f>
        <v>NÃO</v>
      </c>
      <c r="T2131" s="2" t="str">
        <f>IF(ISERR(FIND("10",GERAL[[#This Row],[ODS]])),"NÃO","SIM")</f>
        <v>NÃO</v>
      </c>
      <c r="U2131" s="2" t="str">
        <f>IF(ISERR(FIND("11",GERAL[[#This Row],[ODS]])),"NÃO","SIM")</f>
        <v>SIM</v>
      </c>
      <c r="V2131" s="2" t="str">
        <f>IF(ISERR(FIND("12",GERAL[[#This Row],[ODS]])),"NÃO","SIM")</f>
        <v>NÃO</v>
      </c>
      <c r="W2131" s="2" t="str">
        <f>IF(ISERR(FIND("13",GERAL[[#This Row],[ODS]])),"NÃO","SIM")</f>
        <v>NÃO</v>
      </c>
      <c r="X2131" s="2" t="str">
        <f>IF(ISERR(FIND("14",GERAL[[#This Row],[ODS]])),"NÃO","SIM")</f>
        <v>NÃO</v>
      </c>
      <c r="Y2131" s="2" t="str">
        <f>IF(ISERR(FIND("15",GERAL[[#This Row],[ODS]])),"NÃO","SIM")</f>
        <v>NÃO</v>
      </c>
      <c r="Z2131" s="2" t="str">
        <f>IF(ISERR(FIND("16",GERAL[[#This Row],[ODS]])),"NÃO","SIM")</f>
        <v>NÃO</v>
      </c>
      <c r="AA2131" s="2" t="str">
        <f>IF(ISERR(FIND("17",GERAL[[#This Row],[ODS]])),"NÃO","SIM")</f>
        <v>NÃO</v>
      </c>
      <c r="AB2131" s="1">
        <v>62.848937074226505</v>
      </c>
      <c r="AC2131" s="1">
        <v>62.848937074226505</v>
      </c>
      <c r="AD2131" s="1">
        <v>57.373132977599042</v>
      </c>
      <c r="AE2131" s="1">
        <v>57.373132977599042</v>
      </c>
      <c r="AF2131" s="1">
        <v>58.153001588126074</v>
      </c>
      <c r="AG2131" s="1" t="str">
        <f>GERAL[[#This Row],[SIGLA]]&amp;GERAL[[#This Row],[CÓD]]</f>
        <v>SCSS_DS_ES</v>
      </c>
      <c r="AH2131" s="1">
        <f ca="1">VLOOKUP(GERAL[[#This Row],[REF_NOTA]],BASE_NOTAS[],7,FALSE)</f>
        <v>62.990876709234946</v>
      </c>
      <c r="AI2131" s="31">
        <f ca="1">IF(GERAL[[#This Row],[Nota 2025]]="",0,GERAL[[#This Row],[Nota 2026]]-GERAL[[#This Row],[Nota 2025]])</f>
        <v>4.8378751211088726</v>
      </c>
    </row>
    <row r="2132" spans="1:35" ht="17" x14ac:dyDescent="0.35">
      <c r="A2132" s="2" t="s">
        <v>181</v>
      </c>
      <c r="B2132" s="2" t="s">
        <v>186</v>
      </c>
      <c r="C2132" s="2" t="s">
        <v>218</v>
      </c>
      <c r="D2132" s="15" t="s">
        <v>77</v>
      </c>
      <c r="E2132" s="2" t="s">
        <v>146</v>
      </c>
      <c r="F2132" s="2" t="str">
        <f>VLOOKUP(GERAL[[#This Row],[CÓD]],SEALL,6,FALSE)</f>
        <v>ES</v>
      </c>
      <c r="G2132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13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3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32" s="2" t="str">
        <f>VLOOKUP(GERAL[[#This Row],[CÓD]],SEALL,4,FALSE)</f>
        <v>01, 03, 06, 11</v>
      </c>
      <c r="K2132" s="2" t="str">
        <f>IF(ISERR(FIND("01",GERAL[[#This Row],[ODS]])),"NÃO","SIM")</f>
        <v>SIM</v>
      </c>
      <c r="L2132" s="2" t="str">
        <f>IF(ISERR(FIND("02",GERAL[[#This Row],[ODS]])),"NÃO","SIM")</f>
        <v>NÃO</v>
      </c>
      <c r="M2132" s="2" t="str">
        <f>IF(ISERR(FIND("03",GERAL[[#This Row],[ODS]])),"NÃO","SIM")</f>
        <v>SIM</v>
      </c>
      <c r="N2132" s="2" t="str">
        <f>IF(ISERR(FIND("04",GERAL[[#This Row],[ODS]])),"NÃO","SIM")</f>
        <v>NÃO</v>
      </c>
      <c r="O2132" s="2" t="str">
        <f>IF(ISERR(FIND("05",GERAL[[#This Row],[ODS]])),"NÃO","SIM")</f>
        <v>NÃO</v>
      </c>
      <c r="P2132" s="2" t="str">
        <f>IF(ISERR(FIND("06",GERAL[[#This Row],[ODS]])),"NÃO","SIM")</f>
        <v>SIM</v>
      </c>
      <c r="Q2132" s="2" t="str">
        <f>IF(ISERR(FIND("07",GERAL[[#This Row],[ODS]])),"NÃO","SIM")</f>
        <v>NÃO</v>
      </c>
      <c r="R2132" s="2" t="str">
        <f>IF(ISERR(FIND("08",GERAL[[#This Row],[ODS]])),"NÃO","SIM")</f>
        <v>NÃO</v>
      </c>
      <c r="S2132" s="2" t="str">
        <f>IF(ISERR(FIND("09",GERAL[[#This Row],[ODS]])),"NÃO","SIM")</f>
        <v>NÃO</v>
      </c>
      <c r="T2132" s="2" t="str">
        <f>IF(ISERR(FIND("10",GERAL[[#This Row],[ODS]])),"NÃO","SIM")</f>
        <v>NÃO</v>
      </c>
      <c r="U2132" s="2" t="str">
        <f>IF(ISERR(FIND("11",GERAL[[#This Row],[ODS]])),"NÃO","SIM")</f>
        <v>SIM</v>
      </c>
      <c r="V2132" s="2" t="str">
        <f>IF(ISERR(FIND("12",GERAL[[#This Row],[ODS]])),"NÃO","SIM")</f>
        <v>NÃO</v>
      </c>
      <c r="W2132" s="2" t="str">
        <f>IF(ISERR(FIND("13",GERAL[[#This Row],[ODS]])),"NÃO","SIM")</f>
        <v>NÃO</v>
      </c>
      <c r="X2132" s="2" t="str">
        <f>IF(ISERR(FIND("14",GERAL[[#This Row],[ODS]])),"NÃO","SIM")</f>
        <v>NÃO</v>
      </c>
      <c r="Y2132" s="2" t="str">
        <f>IF(ISERR(FIND("15",GERAL[[#This Row],[ODS]])),"NÃO","SIM")</f>
        <v>NÃO</v>
      </c>
      <c r="Z2132" s="2" t="str">
        <f>IF(ISERR(FIND("16",GERAL[[#This Row],[ODS]])),"NÃO","SIM")</f>
        <v>NÃO</v>
      </c>
      <c r="AA2132" s="2" t="str">
        <f>IF(ISERR(FIND("17",GERAL[[#This Row],[ODS]])),"NÃO","SIM")</f>
        <v>NÃO</v>
      </c>
      <c r="AB2132" s="1">
        <v>100</v>
      </c>
      <c r="AC2132" s="1">
        <v>100</v>
      </c>
      <c r="AD2132" s="1">
        <v>100</v>
      </c>
      <c r="AE2132" s="1">
        <v>100</v>
      </c>
      <c r="AF2132" s="1">
        <v>100</v>
      </c>
      <c r="AG2132" s="1" t="str">
        <f>GERAL[[#This Row],[SIGLA]]&amp;GERAL[[#This Row],[CÓD]]</f>
        <v>SPSS_DS_ES</v>
      </c>
      <c r="AH2132" s="1">
        <f ca="1">VLOOKUP(GERAL[[#This Row],[REF_NOTA]],BASE_NOTAS[],7,FALSE)</f>
        <v>100</v>
      </c>
      <c r="AI2132" s="31">
        <f ca="1">IF(GERAL[[#This Row],[Nota 2025]]="",0,GERAL[[#This Row],[Nota 2026]]-GERAL[[#This Row],[Nota 2025]])</f>
        <v>0</v>
      </c>
    </row>
    <row r="2133" spans="1:35" ht="17" x14ac:dyDescent="0.35">
      <c r="A2133" s="2" t="s">
        <v>180</v>
      </c>
      <c r="B2133" s="2" t="s">
        <v>206</v>
      </c>
      <c r="C2133" s="2" t="s">
        <v>218</v>
      </c>
      <c r="D2133" s="15" t="s">
        <v>77</v>
      </c>
      <c r="E2133" s="2" t="s">
        <v>146</v>
      </c>
      <c r="F2133" s="2" t="str">
        <f>VLOOKUP(GERAL[[#This Row],[CÓD]],SEALL,6,FALSE)</f>
        <v>ES</v>
      </c>
      <c r="G2133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13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3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33" s="2" t="str">
        <f>VLOOKUP(GERAL[[#This Row],[CÓD]],SEALL,4,FALSE)</f>
        <v>01, 03, 06, 11</v>
      </c>
      <c r="K2133" s="2" t="str">
        <f>IF(ISERR(FIND("01",GERAL[[#This Row],[ODS]])),"NÃO","SIM")</f>
        <v>SIM</v>
      </c>
      <c r="L2133" s="2" t="str">
        <f>IF(ISERR(FIND("02",GERAL[[#This Row],[ODS]])),"NÃO","SIM")</f>
        <v>NÃO</v>
      </c>
      <c r="M2133" s="2" t="str">
        <f>IF(ISERR(FIND("03",GERAL[[#This Row],[ODS]])),"NÃO","SIM")</f>
        <v>SIM</v>
      </c>
      <c r="N2133" s="2" t="str">
        <f>IF(ISERR(FIND("04",GERAL[[#This Row],[ODS]])),"NÃO","SIM")</f>
        <v>NÃO</v>
      </c>
      <c r="O2133" s="2" t="str">
        <f>IF(ISERR(FIND("05",GERAL[[#This Row],[ODS]])),"NÃO","SIM")</f>
        <v>NÃO</v>
      </c>
      <c r="P2133" s="2" t="str">
        <f>IF(ISERR(FIND("06",GERAL[[#This Row],[ODS]])),"NÃO","SIM")</f>
        <v>SIM</v>
      </c>
      <c r="Q2133" s="2" t="str">
        <f>IF(ISERR(FIND("07",GERAL[[#This Row],[ODS]])),"NÃO","SIM")</f>
        <v>NÃO</v>
      </c>
      <c r="R2133" s="2" t="str">
        <f>IF(ISERR(FIND("08",GERAL[[#This Row],[ODS]])),"NÃO","SIM")</f>
        <v>NÃO</v>
      </c>
      <c r="S2133" s="2" t="str">
        <f>IF(ISERR(FIND("09",GERAL[[#This Row],[ODS]])),"NÃO","SIM")</f>
        <v>NÃO</v>
      </c>
      <c r="T2133" s="2" t="str">
        <f>IF(ISERR(FIND("10",GERAL[[#This Row],[ODS]])),"NÃO","SIM")</f>
        <v>NÃO</v>
      </c>
      <c r="U2133" s="2" t="str">
        <f>IF(ISERR(FIND("11",GERAL[[#This Row],[ODS]])),"NÃO","SIM")</f>
        <v>SIM</v>
      </c>
      <c r="V2133" s="2" t="str">
        <f>IF(ISERR(FIND("12",GERAL[[#This Row],[ODS]])),"NÃO","SIM")</f>
        <v>NÃO</v>
      </c>
      <c r="W2133" s="2" t="str">
        <f>IF(ISERR(FIND("13",GERAL[[#This Row],[ODS]])),"NÃO","SIM")</f>
        <v>NÃO</v>
      </c>
      <c r="X2133" s="2" t="str">
        <f>IF(ISERR(FIND("14",GERAL[[#This Row],[ODS]])),"NÃO","SIM")</f>
        <v>NÃO</v>
      </c>
      <c r="Y2133" s="2" t="str">
        <f>IF(ISERR(FIND("15",GERAL[[#This Row],[ODS]])),"NÃO","SIM")</f>
        <v>NÃO</v>
      </c>
      <c r="Z2133" s="2" t="str">
        <f>IF(ISERR(FIND("16",GERAL[[#This Row],[ODS]])),"NÃO","SIM")</f>
        <v>NÃO</v>
      </c>
      <c r="AA2133" s="2" t="str">
        <f>IF(ISERR(FIND("17",GERAL[[#This Row],[ODS]])),"NÃO","SIM")</f>
        <v>NÃO</v>
      </c>
      <c r="AB2133" s="1">
        <v>47.289710491970226</v>
      </c>
      <c r="AC2133" s="1">
        <v>47.289710491970226</v>
      </c>
      <c r="AD2133" s="1">
        <v>43.678753245443346</v>
      </c>
      <c r="AE2133" s="1">
        <v>43.678753245443346</v>
      </c>
      <c r="AF2133" s="1">
        <v>44.066431213408841</v>
      </c>
      <c r="AG2133" s="1" t="str">
        <f>GERAL[[#This Row],[SIGLA]]&amp;GERAL[[#This Row],[CÓD]]</f>
        <v>SESS_DS_ES</v>
      </c>
      <c r="AH2133" s="1">
        <f ca="1">VLOOKUP(GERAL[[#This Row],[REF_NOTA]],BASE_NOTAS[],7,FALSE)</f>
        <v>47.524269846592276</v>
      </c>
      <c r="AI2133" s="31">
        <f ca="1">IF(GERAL[[#This Row],[Nota 2025]]="",0,GERAL[[#This Row],[Nota 2026]]-GERAL[[#This Row],[Nota 2025]])</f>
        <v>3.4578386331834352</v>
      </c>
    </row>
    <row r="2134" spans="1:35" ht="17" x14ac:dyDescent="0.35">
      <c r="A2134" s="2" t="s">
        <v>182</v>
      </c>
      <c r="B2134" s="2" t="s">
        <v>185</v>
      </c>
      <c r="C2134" s="2" t="s">
        <v>218</v>
      </c>
      <c r="D2134" s="15" t="s">
        <v>77</v>
      </c>
      <c r="E2134" s="2" t="s">
        <v>146</v>
      </c>
      <c r="F2134" s="2" t="str">
        <f>VLOOKUP(GERAL[[#This Row],[CÓD]],SEALL,6,FALSE)</f>
        <v>ES</v>
      </c>
      <c r="G2134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13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3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34" s="2" t="str">
        <f>VLOOKUP(GERAL[[#This Row],[CÓD]],SEALL,4,FALSE)</f>
        <v>01, 03, 06, 11</v>
      </c>
      <c r="K2134" s="2" t="str">
        <f>IF(ISERR(FIND("01",GERAL[[#This Row],[ODS]])),"NÃO","SIM")</f>
        <v>SIM</v>
      </c>
      <c r="L2134" s="2" t="str">
        <f>IF(ISERR(FIND("02",GERAL[[#This Row],[ODS]])),"NÃO","SIM")</f>
        <v>NÃO</v>
      </c>
      <c r="M2134" s="2" t="str">
        <f>IF(ISERR(FIND("03",GERAL[[#This Row],[ODS]])),"NÃO","SIM")</f>
        <v>SIM</v>
      </c>
      <c r="N2134" s="2" t="str">
        <f>IF(ISERR(FIND("04",GERAL[[#This Row],[ODS]])),"NÃO","SIM")</f>
        <v>NÃO</v>
      </c>
      <c r="O2134" s="2" t="str">
        <f>IF(ISERR(FIND("05",GERAL[[#This Row],[ODS]])),"NÃO","SIM")</f>
        <v>NÃO</v>
      </c>
      <c r="P2134" s="2" t="str">
        <f>IF(ISERR(FIND("06",GERAL[[#This Row],[ODS]])),"NÃO","SIM")</f>
        <v>SIM</v>
      </c>
      <c r="Q2134" s="2" t="str">
        <f>IF(ISERR(FIND("07",GERAL[[#This Row],[ODS]])),"NÃO","SIM")</f>
        <v>NÃO</v>
      </c>
      <c r="R2134" s="2" t="str">
        <f>IF(ISERR(FIND("08",GERAL[[#This Row],[ODS]])),"NÃO","SIM")</f>
        <v>NÃO</v>
      </c>
      <c r="S2134" s="2" t="str">
        <f>IF(ISERR(FIND("09",GERAL[[#This Row],[ODS]])),"NÃO","SIM")</f>
        <v>NÃO</v>
      </c>
      <c r="T2134" s="2" t="str">
        <f>IF(ISERR(FIND("10",GERAL[[#This Row],[ODS]])),"NÃO","SIM")</f>
        <v>NÃO</v>
      </c>
      <c r="U2134" s="2" t="str">
        <f>IF(ISERR(FIND("11",GERAL[[#This Row],[ODS]])),"NÃO","SIM")</f>
        <v>SIM</v>
      </c>
      <c r="V2134" s="2" t="str">
        <f>IF(ISERR(FIND("12",GERAL[[#This Row],[ODS]])),"NÃO","SIM")</f>
        <v>NÃO</v>
      </c>
      <c r="W2134" s="2" t="str">
        <f>IF(ISERR(FIND("13",GERAL[[#This Row],[ODS]])),"NÃO","SIM")</f>
        <v>NÃO</v>
      </c>
      <c r="X2134" s="2" t="str">
        <f>IF(ISERR(FIND("14",GERAL[[#This Row],[ODS]])),"NÃO","SIM")</f>
        <v>NÃO</v>
      </c>
      <c r="Y2134" s="2" t="str">
        <f>IF(ISERR(FIND("15",GERAL[[#This Row],[ODS]])),"NÃO","SIM")</f>
        <v>NÃO</v>
      </c>
      <c r="Z2134" s="2" t="str">
        <f>IF(ISERR(FIND("16",GERAL[[#This Row],[ODS]])),"NÃO","SIM")</f>
        <v>NÃO</v>
      </c>
      <c r="AA2134" s="2" t="str">
        <f>IF(ISERR(FIND("17",GERAL[[#This Row],[ODS]])),"NÃO","SIM")</f>
        <v>NÃO</v>
      </c>
      <c r="AB2134" s="1">
        <v>33.14388132737718</v>
      </c>
      <c r="AC2134" s="1">
        <v>33.14388132737718</v>
      </c>
      <c r="AD2134" s="1">
        <v>28.999022655110128</v>
      </c>
      <c r="AE2134" s="1">
        <v>28.999022655110128</v>
      </c>
      <c r="AF2134" s="1">
        <v>25.754821214054751</v>
      </c>
      <c r="AG2134" s="1" t="str">
        <f>GERAL[[#This Row],[SIGLA]]&amp;GERAL[[#This Row],[CÓD]]</f>
        <v>TOSS_DS_ES</v>
      </c>
      <c r="AH2134" s="1">
        <f ca="1">VLOOKUP(GERAL[[#This Row],[REF_NOTA]],BASE_NOTAS[],7,FALSE)</f>
        <v>27.009010454056721</v>
      </c>
      <c r="AI2134" s="31">
        <f ca="1">IF(GERAL[[#This Row],[Nota 2025]]="",0,GERAL[[#This Row],[Nota 2026]]-GERAL[[#This Row],[Nota 2025]])</f>
        <v>1.2541892400019705</v>
      </c>
    </row>
    <row r="2135" spans="1:35" ht="17" x14ac:dyDescent="0.35">
      <c r="A2135" s="2" t="s">
        <v>0</v>
      </c>
      <c r="B2135" s="2" t="s">
        <v>156</v>
      </c>
      <c r="C2135" s="15" t="s">
        <v>315</v>
      </c>
      <c r="D2135" s="15" t="s">
        <v>406</v>
      </c>
      <c r="E2135" s="15" t="s">
        <v>405</v>
      </c>
      <c r="F2135" s="2" t="str">
        <f>VLOOKUP(GERAL[[#This Row],[CÓD]],SEALL,6,FALSE)</f>
        <v>S</v>
      </c>
      <c r="G213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3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3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35" s="2" t="str">
        <f>VLOOKUP(GERAL[[#This Row],[CÓD]],SEALL,4,FALSE)</f>
        <v>08, 10</v>
      </c>
      <c r="K2135" s="2" t="str">
        <f>IF(ISERR(FIND("01",GERAL[[#This Row],[ODS]])),"NÃO","SIM")</f>
        <v>NÃO</v>
      </c>
      <c r="L2135" s="2" t="str">
        <f>IF(ISERR(FIND("02",GERAL[[#This Row],[ODS]])),"NÃO","SIM")</f>
        <v>NÃO</v>
      </c>
      <c r="M2135" s="2" t="str">
        <f>IF(ISERR(FIND("03",GERAL[[#This Row],[ODS]])),"NÃO","SIM")</f>
        <v>NÃO</v>
      </c>
      <c r="N2135" s="2" t="str">
        <f>IF(ISERR(FIND("04",GERAL[[#This Row],[ODS]])),"NÃO","SIM")</f>
        <v>NÃO</v>
      </c>
      <c r="O2135" s="2" t="str">
        <f>IF(ISERR(FIND("05",GERAL[[#This Row],[ODS]])),"NÃO","SIM")</f>
        <v>NÃO</v>
      </c>
      <c r="P2135" s="2" t="str">
        <f>IF(ISERR(FIND("06",GERAL[[#This Row],[ODS]])),"NÃO","SIM")</f>
        <v>NÃO</v>
      </c>
      <c r="Q2135" s="2" t="str">
        <f>IF(ISERR(FIND("07",GERAL[[#This Row],[ODS]])),"NÃO","SIM")</f>
        <v>NÃO</v>
      </c>
      <c r="R2135" s="2" t="str">
        <f>IF(ISERR(FIND("08",GERAL[[#This Row],[ODS]])),"NÃO","SIM")</f>
        <v>SIM</v>
      </c>
      <c r="S2135" s="2" t="str">
        <f>IF(ISERR(FIND("09",GERAL[[#This Row],[ODS]])),"NÃO","SIM")</f>
        <v>NÃO</v>
      </c>
      <c r="T2135" s="2" t="str">
        <f>IF(ISERR(FIND("10",GERAL[[#This Row],[ODS]])),"NÃO","SIM")</f>
        <v>SIM</v>
      </c>
      <c r="U2135" s="2" t="str">
        <f>IF(ISERR(FIND("11",GERAL[[#This Row],[ODS]])),"NÃO","SIM")</f>
        <v>NÃO</v>
      </c>
      <c r="V2135" s="2" t="str">
        <f>IF(ISERR(FIND("12",GERAL[[#This Row],[ODS]])),"NÃO","SIM")</f>
        <v>NÃO</v>
      </c>
      <c r="W2135" s="2" t="str">
        <f>IF(ISERR(FIND("13",GERAL[[#This Row],[ODS]])),"NÃO","SIM")</f>
        <v>NÃO</v>
      </c>
      <c r="X2135" s="2" t="str">
        <f>IF(ISERR(FIND("14",GERAL[[#This Row],[ODS]])),"NÃO","SIM")</f>
        <v>NÃO</v>
      </c>
      <c r="Y2135" s="2" t="str">
        <f>IF(ISERR(FIND("15",GERAL[[#This Row],[ODS]])),"NÃO","SIM")</f>
        <v>NÃO</v>
      </c>
      <c r="Z2135" s="2" t="str">
        <f>IF(ISERR(FIND("16",GERAL[[#This Row],[ODS]])),"NÃO","SIM")</f>
        <v>NÃO</v>
      </c>
      <c r="AA2135" s="2" t="str">
        <f>IF(ISERR(FIND("17",GERAL[[#This Row],[ODS]])),"NÃO","SIM")</f>
        <v>NÃO</v>
      </c>
      <c r="AB2135" s="1">
        <v>71.428571428571431</v>
      </c>
      <c r="AC2135" s="1">
        <v>63.703703703703695</v>
      </c>
      <c r="AD2135" s="1">
        <v>80.645161290322591</v>
      </c>
      <c r="AE2135" s="1">
        <v>80.645161290322591</v>
      </c>
      <c r="AF2135" s="1">
        <v>80.645161290322591</v>
      </c>
      <c r="AG2135" s="1" t="str">
        <f>GERAL[[#This Row],[SIGLA]]&amp;GERAL[[#This Row],[CÓD]]</f>
        <v>ACSS_ER</v>
      </c>
      <c r="AH2135" s="1">
        <f ca="1">VLOOKUP(GERAL[[#This Row],[REF_NOTA]],BASE_NOTAS[],7,FALSE)</f>
        <v>64.001122227712187</v>
      </c>
      <c r="AI2135" s="31">
        <f ca="1">IF(GERAL[[#This Row],[Nota 2025]]="",0,GERAL[[#This Row],[Nota 2026]]-GERAL[[#This Row],[Nota 2025]])</f>
        <v>-16.644039062610403</v>
      </c>
    </row>
    <row r="2136" spans="1:35" ht="17" x14ac:dyDescent="0.35">
      <c r="A2136" s="2" t="s">
        <v>1</v>
      </c>
      <c r="B2136" s="2" t="s">
        <v>157</v>
      </c>
      <c r="C2136" s="15" t="s">
        <v>315</v>
      </c>
      <c r="D2136" s="15" t="s">
        <v>406</v>
      </c>
      <c r="E2136" s="15" t="s">
        <v>405</v>
      </c>
      <c r="F2136" s="2" t="str">
        <f>VLOOKUP(GERAL[[#This Row],[CÓD]],SEALL,6,FALSE)</f>
        <v>S</v>
      </c>
      <c r="G213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3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3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36" s="2" t="str">
        <f>VLOOKUP(GERAL[[#This Row],[CÓD]],SEALL,4,FALSE)</f>
        <v>08, 10</v>
      </c>
      <c r="K2136" s="2" t="str">
        <f>IF(ISERR(FIND("01",GERAL[[#This Row],[ODS]])),"NÃO","SIM")</f>
        <v>NÃO</v>
      </c>
      <c r="L2136" s="2" t="str">
        <f>IF(ISERR(FIND("02",GERAL[[#This Row],[ODS]])),"NÃO","SIM")</f>
        <v>NÃO</v>
      </c>
      <c r="M2136" s="2" t="str">
        <f>IF(ISERR(FIND("03",GERAL[[#This Row],[ODS]])),"NÃO","SIM")</f>
        <v>NÃO</v>
      </c>
      <c r="N2136" s="2" t="str">
        <f>IF(ISERR(FIND("04",GERAL[[#This Row],[ODS]])),"NÃO","SIM")</f>
        <v>NÃO</v>
      </c>
      <c r="O2136" s="2" t="str">
        <f>IF(ISERR(FIND("05",GERAL[[#This Row],[ODS]])),"NÃO","SIM")</f>
        <v>NÃO</v>
      </c>
      <c r="P2136" s="2" t="str">
        <f>IF(ISERR(FIND("06",GERAL[[#This Row],[ODS]])),"NÃO","SIM")</f>
        <v>NÃO</v>
      </c>
      <c r="Q2136" s="2" t="str">
        <f>IF(ISERR(FIND("07",GERAL[[#This Row],[ODS]])),"NÃO","SIM")</f>
        <v>NÃO</v>
      </c>
      <c r="R2136" s="2" t="str">
        <f>IF(ISERR(FIND("08",GERAL[[#This Row],[ODS]])),"NÃO","SIM")</f>
        <v>SIM</v>
      </c>
      <c r="S2136" s="2" t="str">
        <f>IF(ISERR(FIND("09",GERAL[[#This Row],[ODS]])),"NÃO","SIM")</f>
        <v>NÃO</v>
      </c>
      <c r="T2136" s="2" t="str">
        <f>IF(ISERR(FIND("10",GERAL[[#This Row],[ODS]])),"NÃO","SIM")</f>
        <v>SIM</v>
      </c>
      <c r="U2136" s="2" t="str">
        <f>IF(ISERR(FIND("11",GERAL[[#This Row],[ODS]])),"NÃO","SIM")</f>
        <v>NÃO</v>
      </c>
      <c r="V2136" s="2" t="str">
        <f>IF(ISERR(FIND("12",GERAL[[#This Row],[ODS]])),"NÃO","SIM")</f>
        <v>NÃO</v>
      </c>
      <c r="W2136" s="2" t="str">
        <f>IF(ISERR(FIND("13",GERAL[[#This Row],[ODS]])),"NÃO","SIM")</f>
        <v>NÃO</v>
      </c>
      <c r="X2136" s="2" t="str">
        <f>IF(ISERR(FIND("14",GERAL[[#This Row],[ODS]])),"NÃO","SIM")</f>
        <v>NÃO</v>
      </c>
      <c r="Y2136" s="2" t="str">
        <f>IF(ISERR(FIND("15",GERAL[[#This Row],[ODS]])),"NÃO","SIM")</f>
        <v>NÃO</v>
      </c>
      <c r="Z2136" s="2" t="str">
        <f>IF(ISERR(FIND("16",GERAL[[#This Row],[ODS]])),"NÃO","SIM")</f>
        <v>NÃO</v>
      </c>
      <c r="AA2136" s="2" t="str">
        <f>IF(ISERR(FIND("17",GERAL[[#This Row],[ODS]])),"NÃO","SIM")</f>
        <v>NÃO</v>
      </c>
      <c r="AB2136" s="1">
        <v>19.047619047619037</v>
      </c>
      <c r="AC2136" s="1">
        <v>18.148148148148145</v>
      </c>
      <c r="AD2136" s="1">
        <v>58.064516129032249</v>
      </c>
      <c r="AE2136" s="1">
        <v>58.064516129032249</v>
      </c>
      <c r="AF2136" s="1">
        <v>58.064516129032249</v>
      </c>
      <c r="AG2136" s="1" t="str">
        <f>GERAL[[#This Row],[SIGLA]]&amp;GERAL[[#This Row],[CÓD]]</f>
        <v>ALSS_ER</v>
      </c>
      <c r="AH2136" s="1">
        <f ca="1">VLOOKUP(GERAL[[#This Row],[REF_NOTA]],BASE_NOTAS[],7,FALSE)</f>
        <v>66.104963325776083</v>
      </c>
      <c r="AI2136" s="31">
        <f ca="1">IF(GERAL[[#This Row],[Nota 2025]]="",0,GERAL[[#This Row],[Nota 2026]]-GERAL[[#This Row],[Nota 2025]])</f>
        <v>8.040447196743834</v>
      </c>
    </row>
    <row r="2137" spans="1:35" ht="17" x14ac:dyDescent="0.35">
      <c r="A2137" s="2" t="s">
        <v>159</v>
      </c>
      <c r="B2137" s="2" t="s">
        <v>184</v>
      </c>
      <c r="C2137" s="15" t="s">
        <v>315</v>
      </c>
      <c r="D2137" s="15" t="s">
        <v>406</v>
      </c>
      <c r="E2137" s="15" t="s">
        <v>405</v>
      </c>
      <c r="F2137" s="2" t="str">
        <f>VLOOKUP(GERAL[[#This Row],[CÓD]],SEALL,6,FALSE)</f>
        <v>S</v>
      </c>
      <c r="G213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3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3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37" s="2" t="str">
        <f>VLOOKUP(GERAL[[#This Row],[CÓD]],SEALL,4,FALSE)</f>
        <v>08, 10</v>
      </c>
      <c r="K2137" s="2" t="str">
        <f>IF(ISERR(FIND("01",GERAL[[#This Row],[ODS]])),"NÃO","SIM")</f>
        <v>NÃO</v>
      </c>
      <c r="L2137" s="2" t="str">
        <f>IF(ISERR(FIND("02",GERAL[[#This Row],[ODS]])),"NÃO","SIM")</f>
        <v>NÃO</v>
      </c>
      <c r="M2137" s="2" t="str">
        <f>IF(ISERR(FIND("03",GERAL[[#This Row],[ODS]])),"NÃO","SIM")</f>
        <v>NÃO</v>
      </c>
      <c r="N2137" s="2" t="str">
        <f>IF(ISERR(FIND("04",GERAL[[#This Row],[ODS]])),"NÃO","SIM")</f>
        <v>NÃO</v>
      </c>
      <c r="O2137" s="2" t="str">
        <f>IF(ISERR(FIND("05",GERAL[[#This Row],[ODS]])),"NÃO","SIM")</f>
        <v>NÃO</v>
      </c>
      <c r="P2137" s="2" t="str">
        <f>IF(ISERR(FIND("06",GERAL[[#This Row],[ODS]])),"NÃO","SIM")</f>
        <v>NÃO</v>
      </c>
      <c r="Q2137" s="2" t="str">
        <f>IF(ISERR(FIND("07",GERAL[[#This Row],[ODS]])),"NÃO","SIM")</f>
        <v>NÃO</v>
      </c>
      <c r="R2137" s="2" t="str">
        <f>IF(ISERR(FIND("08",GERAL[[#This Row],[ODS]])),"NÃO","SIM")</f>
        <v>SIM</v>
      </c>
      <c r="S2137" s="2" t="str">
        <f>IF(ISERR(FIND("09",GERAL[[#This Row],[ODS]])),"NÃO","SIM")</f>
        <v>NÃO</v>
      </c>
      <c r="T2137" s="2" t="str">
        <f>IF(ISERR(FIND("10",GERAL[[#This Row],[ODS]])),"NÃO","SIM")</f>
        <v>SIM</v>
      </c>
      <c r="U2137" s="2" t="str">
        <f>IF(ISERR(FIND("11",GERAL[[#This Row],[ODS]])),"NÃO","SIM")</f>
        <v>NÃO</v>
      </c>
      <c r="V2137" s="2" t="str">
        <f>IF(ISERR(FIND("12",GERAL[[#This Row],[ODS]])),"NÃO","SIM")</f>
        <v>NÃO</v>
      </c>
      <c r="W2137" s="2" t="str">
        <f>IF(ISERR(FIND("13",GERAL[[#This Row],[ODS]])),"NÃO","SIM")</f>
        <v>NÃO</v>
      </c>
      <c r="X2137" s="2" t="str">
        <f>IF(ISERR(FIND("14",GERAL[[#This Row],[ODS]])),"NÃO","SIM")</f>
        <v>NÃO</v>
      </c>
      <c r="Y2137" s="2" t="str">
        <f>IF(ISERR(FIND("15",GERAL[[#This Row],[ODS]])),"NÃO","SIM")</f>
        <v>NÃO</v>
      </c>
      <c r="Z2137" s="2" t="str">
        <f>IF(ISERR(FIND("16",GERAL[[#This Row],[ODS]])),"NÃO","SIM")</f>
        <v>NÃO</v>
      </c>
      <c r="AA2137" s="2" t="str">
        <f>IF(ISERR(FIND("17",GERAL[[#This Row],[ODS]])),"NÃO","SIM")</f>
        <v>NÃO</v>
      </c>
      <c r="AB2137" s="1">
        <v>98.095238095238088</v>
      </c>
      <c r="AC2137" s="1">
        <v>100</v>
      </c>
      <c r="AD2137" s="1">
        <v>100</v>
      </c>
      <c r="AE2137" s="1">
        <v>100</v>
      </c>
      <c r="AF2137" s="1">
        <v>100</v>
      </c>
      <c r="AG2137" s="1" t="str">
        <f>GERAL[[#This Row],[SIGLA]]&amp;GERAL[[#This Row],[CÓD]]</f>
        <v>APSS_ER</v>
      </c>
      <c r="AH2137" s="1">
        <f ca="1">VLOOKUP(GERAL[[#This Row],[REF_NOTA]],BASE_NOTAS[],7,FALSE)</f>
        <v>94.17086214510428</v>
      </c>
      <c r="AI2137" s="31">
        <f ca="1">IF(GERAL[[#This Row],[Nota 2025]]="",0,GERAL[[#This Row],[Nota 2026]]-GERAL[[#This Row],[Nota 2025]])</f>
        <v>-5.8291378548957198</v>
      </c>
    </row>
    <row r="2138" spans="1:35" ht="17" x14ac:dyDescent="0.35">
      <c r="A2138" s="2" t="s">
        <v>155</v>
      </c>
      <c r="B2138" s="2" t="s">
        <v>158</v>
      </c>
      <c r="C2138" s="15" t="s">
        <v>315</v>
      </c>
      <c r="D2138" s="15" t="s">
        <v>406</v>
      </c>
      <c r="E2138" s="15" t="s">
        <v>405</v>
      </c>
      <c r="F2138" s="2" t="str">
        <f>VLOOKUP(GERAL[[#This Row],[CÓD]],SEALL,6,FALSE)</f>
        <v>S</v>
      </c>
      <c r="G213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3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3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38" s="2" t="str">
        <f>VLOOKUP(GERAL[[#This Row],[CÓD]],SEALL,4,FALSE)</f>
        <v>08, 10</v>
      </c>
      <c r="K2138" s="2" t="str">
        <f>IF(ISERR(FIND("01",GERAL[[#This Row],[ODS]])),"NÃO","SIM")</f>
        <v>NÃO</v>
      </c>
      <c r="L2138" s="2" t="str">
        <f>IF(ISERR(FIND("02",GERAL[[#This Row],[ODS]])),"NÃO","SIM")</f>
        <v>NÃO</v>
      </c>
      <c r="M2138" s="2" t="str">
        <f>IF(ISERR(FIND("03",GERAL[[#This Row],[ODS]])),"NÃO","SIM")</f>
        <v>NÃO</v>
      </c>
      <c r="N2138" s="2" t="str">
        <f>IF(ISERR(FIND("04",GERAL[[#This Row],[ODS]])),"NÃO","SIM")</f>
        <v>NÃO</v>
      </c>
      <c r="O2138" s="2" t="str">
        <f>IF(ISERR(FIND("05",GERAL[[#This Row],[ODS]])),"NÃO","SIM")</f>
        <v>NÃO</v>
      </c>
      <c r="P2138" s="2" t="str">
        <f>IF(ISERR(FIND("06",GERAL[[#This Row],[ODS]])),"NÃO","SIM")</f>
        <v>NÃO</v>
      </c>
      <c r="Q2138" s="2" t="str">
        <f>IF(ISERR(FIND("07",GERAL[[#This Row],[ODS]])),"NÃO","SIM")</f>
        <v>NÃO</v>
      </c>
      <c r="R2138" s="2" t="str">
        <f>IF(ISERR(FIND("08",GERAL[[#This Row],[ODS]])),"NÃO","SIM")</f>
        <v>SIM</v>
      </c>
      <c r="S2138" s="2" t="str">
        <f>IF(ISERR(FIND("09",GERAL[[#This Row],[ODS]])),"NÃO","SIM")</f>
        <v>NÃO</v>
      </c>
      <c r="T2138" s="2" t="str">
        <f>IF(ISERR(FIND("10",GERAL[[#This Row],[ODS]])),"NÃO","SIM")</f>
        <v>SIM</v>
      </c>
      <c r="U2138" s="2" t="str">
        <f>IF(ISERR(FIND("11",GERAL[[#This Row],[ODS]])),"NÃO","SIM")</f>
        <v>NÃO</v>
      </c>
      <c r="V2138" s="2" t="str">
        <f>IF(ISERR(FIND("12",GERAL[[#This Row],[ODS]])),"NÃO","SIM")</f>
        <v>NÃO</v>
      </c>
      <c r="W2138" s="2" t="str">
        <f>IF(ISERR(FIND("13",GERAL[[#This Row],[ODS]])),"NÃO","SIM")</f>
        <v>NÃO</v>
      </c>
      <c r="X2138" s="2" t="str">
        <f>IF(ISERR(FIND("14",GERAL[[#This Row],[ODS]])),"NÃO","SIM")</f>
        <v>NÃO</v>
      </c>
      <c r="Y2138" s="2" t="str">
        <f>IF(ISERR(FIND("15",GERAL[[#This Row],[ODS]])),"NÃO","SIM")</f>
        <v>NÃO</v>
      </c>
      <c r="Z2138" s="2" t="str">
        <f>IF(ISERR(FIND("16",GERAL[[#This Row],[ODS]])),"NÃO","SIM")</f>
        <v>NÃO</v>
      </c>
      <c r="AA2138" s="2" t="str">
        <f>IF(ISERR(FIND("17",GERAL[[#This Row],[ODS]])),"NÃO","SIM")</f>
        <v>NÃO</v>
      </c>
      <c r="AB2138" s="1">
        <v>0</v>
      </c>
      <c r="AC2138" s="1">
        <v>7.7777777777777848</v>
      </c>
      <c r="AD2138" s="1">
        <v>77.41935483870968</v>
      </c>
      <c r="AE2138" s="1">
        <v>77.41935483870968</v>
      </c>
      <c r="AF2138" s="1">
        <v>77.41935483870968</v>
      </c>
      <c r="AG2138" s="1" t="str">
        <f>GERAL[[#This Row],[SIGLA]]&amp;GERAL[[#This Row],[CÓD]]</f>
        <v>AMSS_ER</v>
      </c>
      <c r="AH2138" s="1">
        <f ca="1">VLOOKUP(GERAL[[#This Row],[REF_NOTA]],BASE_NOTAS[],7,FALSE)</f>
        <v>46.440866057837191</v>
      </c>
      <c r="AI2138" s="31">
        <f ca="1">IF(GERAL[[#This Row],[Nota 2025]]="",0,GERAL[[#This Row],[Nota 2026]]-GERAL[[#This Row],[Nota 2025]])</f>
        <v>-30.978488780872489</v>
      </c>
    </row>
    <row r="2139" spans="1:35" ht="17" x14ac:dyDescent="0.35">
      <c r="A2139" s="2" t="s">
        <v>160</v>
      </c>
      <c r="B2139" s="2" t="s">
        <v>187</v>
      </c>
      <c r="C2139" s="15" t="s">
        <v>315</v>
      </c>
      <c r="D2139" s="15" t="s">
        <v>406</v>
      </c>
      <c r="E2139" s="15" t="s">
        <v>405</v>
      </c>
      <c r="F2139" s="2" t="str">
        <f>VLOOKUP(GERAL[[#This Row],[CÓD]],SEALL,6,FALSE)</f>
        <v>S</v>
      </c>
      <c r="G213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3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3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39" s="2" t="str">
        <f>VLOOKUP(GERAL[[#This Row],[CÓD]],SEALL,4,FALSE)</f>
        <v>08, 10</v>
      </c>
      <c r="K2139" s="2" t="str">
        <f>IF(ISERR(FIND("01",GERAL[[#This Row],[ODS]])),"NÃO","SIM")</f>
        <v>NÃO</v>
      </c>
      <c r="L2139" s="2" t="str">
        <f>IF(ISERR(FIND("02",GERAL[[#This Row],[ODS]])),"NÃO","SIM")</f>
        <v>NÃO</v>
      </c>
      <c r="M2139" s="2" t="str">
        <f>IF(ISERR(FIND("03",GERAL[[#This Row],[ODS]])),"NÃO","SIM")</f>
        <v>NÃO</v>
      </c>
      <c r="N2139" s="2" t="str">
        <f>IF(ISERR(FIND("04",GERAL[[#This Row],[ODS]])),"NÃO","SIM")</f>
        <v>NÃO</v>
      </c>
      <c r="O2139" s="2" t="str">
        <f>IF(ISERR(FIND("05",GERAL[[#This Row],[ODS]])),"NÃO","SIM")</f>
        <v>NÃO</v>
      </c>
      <c r="P2139" s="2" t="str">
        <f>IF(ISERR(FIND("06",GERAL[[#This Row],[ODS]])),"NÃO","SIM")</f>
        <v>NÃO</v>
      </c>
      <c r="Q2139" s="2" t="str">
        <f>IF(ISERR(FIND("07",GERAL[[#This Row],[ODS]])),"NÃO","SIM")</f>
        <v>NÃO</v>
      </c>
      <c r="R2139" s="2" t="str">
        <f>IF(ISERR(FIND("08",GERAL[[#This Row],[ODS]])),"NÃO","SIM")</f>
        <v>SIM</v>
      </c>
      <c r="S2139" s="2" t="str">
        <f>IF(ISERR(FIND("09",GERAL[[#This Row],[ODS]])),"NÃO","SIM")</f>
        <v>NÃO</v>
      </c>
      <c r="T2139" s="2" t="str">
        <f>IF(ISERR(FIND("10",GERAL[[#This Row],[ODS]])),"NÃO","SIM")</f>
        <v>SIM</v>
      </c>
      <c r="U2139" s="2" t="str">
        <f>IF(ISERR(FIND("11",GERAL[[#This Row],[ODS]])),"NÃO","SIM")</f>
        <v>NÃO</v>
      </c>
      <c r="V2139" s="2" t="str">
        <f>IF(ISERR(FIND("12",GERAL[[#This Row],[ODS]])),"NÃO","SIM")</f>
        <v>NÃO</v>
      </c>
      <c r="W2139" s="2" t="str">
        <f>IF(ISERR(FIND("13",GERAL[[#This Row],[ODS]])),"NÃO","SIM")</f>
        <v>NÃO</v>
      </c>
      <c r="X2139" s="2" t="str">
        <f>IF(ISERR(FIND("14",GERAL[[#This Row],[ODS]])),"NÃO","SIM")</f>
        <v>NÃO</v>
      </c>
      <c r="Y2139" s="2" t="str">
        <f>IF(ISERR(FIND("15",GERAL[[#This Row],[ODS]])),"NÃO","SIM")</f>
        <v>NÃO</v>
      </c>
      <c r="Z2139" s="2" t="str">
        <f>IF(ISERR(FIND("16",GERAL[[#This Row],[ODS]])),"NÃO","SIM")</f>
        <v>NÃO</v>
      </c>
      <c r="AA2139" s="2" t="str">
        <f>IF(ISERR(FIND("17",GERAL[[#This Row],[ODS]])),"NÃO","SIM")</f>
        <v>NÃO</v>
      </c>
      <c r="AB2139" s="1">
        <v>39.523809523809533</v>
      </c>
      <c r="AC2139" s="1">
        <v>21.111111111111107</v>
      </c>
      <c r="AD2139" s="1">
        <v>67.741935483870961</v>
      </c>
      <c r="AE2139" s="1">
        <v>67.741935483870961</v>
      </c>
      <c r="AF2139" s="1">
        <v>67.741935483870961</v>
      </c>
      <c r="AG2139" s="1" t="str">
        <f>GERAL[[#This Row],[SIGLA]]&amp;GERAL[[#This Row],[CÓD]]</f>
        <v>BASS_ER</v>
      </c>
      <c r="AH2139" s="1">
        <f ca="1">VLOOKUP(GERAL[[#This Row],[REF_NOTA]],BASE_NOTAS[],7,FALSE)</f>
        <v>20.666689279150457</v>
      </c>
      <c r="AI2139" s="31">
        <f ca="1">IF(GERAL[[#This Row],[Nota 2025]]="",0,GERAL[[#This Row],[Nota 2026]]-GERAL[[#This Row],[Nota 2025]])</f>
        <v>-47.0752462047205</v>
      </c>
    </row>
    <row r="2140" spans="1:35" ht="17" x14ac:dyDescent="0.35">
      <c r="A2140" s="2" t="s">
        <v>161</v>
      </c>
      <c r="B2140" s="2" t="s">
        <v>188</v>
      </c>
      <c r="C2140" s="15" t="s">
        <v>315</v>
      </c>
      <c r="D2140" s="15" t="s">
        <v>406</v>
      </c>
      <c r="E2140" s="15" t="s">
        <v>405</v>
      </c>
      <c r="F2140" s="2" t="str">
        <f>VLOOKUP(GERAL[[#This Row],[CÓD]],SEALL,6,FALSE)</f>
        <v>S</v>
      </c>
      <c r="G214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4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4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40" s="2" t="str">
        <f>VLOOKUP(GERAL[[#This Row],[CÓD]],SEALL,4,FALSE)</f>
        <v>08, 10</v>
      </c>
      <c r="K2140" s="2" t="str">
        <f>IF(ISERR(FIND("01",GERAL[[#This Row],[ODS]])),"NÃO","SIM")</f>
        <v>NÃO</v>
      </c>
      <c r="L2140" s="2" t="str">
        <f>IF(ISERR(FIND("02",GERAL[[#This Row],[ODS]])),"NÃO","SIM")</f>
        <v>NÃO</v>
      </c>
      <c r="M2140" s="2" t="str">
        <f>IF(ISERR(FIND("03",GERAL[[#This Row],[ODS]])),"NÃO","SIM")</f>
        <v>NÃO</v>
      </c>
      <c r="N2140" s="2" t="str">
        <f>IF(ISERR(FIND("04",GERAL[[#This Row],[ODS]])),"NÃO","SIM")</f>
        <v>NÃO</v>
      </c>
      <c r="O2140" s="2" t="str">
        <f>IF(ISERR(FIND("05",GERAL[[#This Row],[ODS]])),"NÃO","SIM")</f>
        <v>NÃO</v>
      </c>
      <c r="P2140" s="2" t="str">
        <f>IF(ISERR(FIND("06",GERAL[[#This Row],[ODS]])),"NÃO","SIM")</f>
        <v>NÃO</v>
      </c>
      <c r="Q2140" s="2" t="str">
        <f>IF(ISERR(FIND("07",GERAL[[#This Row],[ODS]])),"NÃO","SIM")</f>
        <v>NÃO</v>
      </c>
      <c r="R2140" s="2" t="str">
        <f>IF(ISERR(FIND("08",GERAL[[#This Row],[ODS]])),"NÃO","SIM")</f>
        <v>SIM</v>
      </c>
      <c r="S2140" s="2" t="str">
        <f>IF(ISERR(FIND("09",GERAL[[#This Row],[ODS]])),"NÃO","SIM")</f>
        <v>NÃO</v>
      </c>
      <c r="T2140" s="2" t="str">
        <f>IF(ISERR(FIND("10",GERAL[[#This Row],[ODS]])),"NÃO","SIM")</f>
        <v>SIM</v>
      </c>
      <c r="U2140" s="2" t="str">
        <f>IF(ISERR(FIND("11",GERAL[[#This Row],[ODS]])),"NÃO","SIM")</f>
        <v>NÃO</v>
      </c>
      <c r="V2140" s="2" t="str">
        <f>IF(ISERR(FIND("12",GERAL[[#This Row],[ODS]])),"NÃO","SIM")</f>
        <v>NÃO</v>
      </c>
      <c r="W2140" s="2" t="str">
        <f>IF(ISERR(FIND("13",GERAL[[#This Row],[ODS]])),"NÃO","SIM")</f>
        <v>NÃO</v>
      </c>
      <c r="X2140" s="2" t="str">
        <f>IF(ISERR(FIND("14",GERAL[[#This Row],[ODS]])),"NÃO","SIM")</f>
        <v>NÃO</v>
      </c>
      <c r="Y2140" s="2" t="str">
        <f>IF(ISERR(FIND("15",GERAL[[#This Row],[ODS]])),"NÃO","SIM")</f>
        <v>NÃO</v>
      </c>
      <c r="Z2140" s="2" t="str">
        <f>IF(ISERR(FIND("16",GERAL[[#This Row],[ODS]])),"NÃO","SIM")</f>
        <v>NÃO</v>
      </c>
      <c r="AA2140" s="2" t="str">
        <f>IF(ISERR(FIND("17",GERAL[[#This Row],[ODS]])),"NÃO","SIM")</f>
        <v>NÃO</v>
      </c>
      <c r="AB2140" s="1">
        <v>23.333333333333329</v>
      </c>
      <c r="AC2140" s="1">
        <v>18.148148148148145</v>
      </c>
      <c r="AD2140" s="1">
        <v>38.70967741935484</v>
      </c>
      <c r="AE2140" s="1">
        <v>38.70967741935484</v>
      </c>
      <c r="AF2140" s="1">
        <v>38.70967741935484</v>
      </c>
      <c r="AG2140" s="1" t="str">
        <f>GERAL[[#This Row],[SIGLA]]&amp;GERAL[[#This Row],[CÓD]]</f>
        <v>CESS_ER</v>
      </c>
      <c r="AH2140" s="1">
        <f ca="1">VLOOKUP(GERAL[[#This Row],[REF_NOTA]],BASE_NOTAS[],7,FALSE)</f>
        <v>46.454137514836894</v>
      </c>
      <c r="AI2140" s="31">
        <f ca="1">IF(GERAL[[#This Row],[Nota 2025]]="",0,GERAL[[#This Row],[Nota 2026]]-GERAL[[#This Row],[Nota 2025]])</f>
        <v>7.7444600954820544</v>
      </c>
    </row>
    <row r="2141" spans="1:35" ht="17" x14ac:dyDescent="0.35">
      <c r="A2141" s="2" t="s">
        <v>162</v>
      </c>
      <c r="B2141" s="2" t="s">
        <v>189</v>
      </c>
      <c r="C2141" s="15" t="s">
        <v>315</v>
      </c>
      <c r="D2141" s="15" t="s">
        <v>406</v>
      </c>
      <c r="E2141" s="15" t="s">
        <v>405</v>
      </c>
      <c r="F2141" s="2" t="str">
        <f>VLOOKUP(GERAL[[#This Row],[CÓD]],SEALL,6,FALSE)</f>
        <v>S</v>
      </c>
      <c r="G214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4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4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41" s="2" t="str">
        <f>VLOOKUP(GERAL[[#This Row],[CÓD]],SEALL,4,FALSE)</f>
        <v>08, 10</v>
      </c>
      <c r="K2141" s="2" t="str">
        <f>IF(ISERR(FIND("01",GERAL[[#This Row],[ODS]])),"NÃO","SIM")</f>
        <v>NÃO</v>
      </c>
      <c r="L2141" s="2" t="str">
        <f>IF(ISERR(FIND("02",GERAL[[#This Row],[ODS]])),"NÃO","SIM")</f>
        <v>NÃO</v>
      </c>
      <c r="M2141" s="2" t="str">
        <f>IF(ISERR(FIND("03",GERAL[[#This Row],[ODS]])),"NÃO","SIM")</f>
        <v>NÃO</v>
      </c>
      <c r="N2141" s="2" t="str">
        <f>IF(ISERR(FIND("04",GERAL[[#This Row],[ODS]])),"NÃO","SIM")</f>
        <v>NÃO</v>
      </c>
      <c r="O2141" s="2" t="str">
        <f>IF(ISERR(FIND("05",GERAL[[#This Row],[ODS]])),"NÃO","SIM")</f>
        <v>NÃO</v>
      </c>
      <c r="P2141" s="2" t="str">
        <f>IF(ISERR(FIND("06",GERAL[[#This Row],[ODS]])),"NÃO","SIM")</f>
        <v>NÃO</v>
      </c>
      <c r="Q2141" s="2" t="str">
        <f>IF(ISERR(FIND("07",GERAL[[#This Row],[ODS]])),"NÃO","SIM")</f>
        <v>NÃO</v>
      </c>
      <c r="R2141" s="2" t="str">
        <f>IF(ISERR(FIND("08",GERAL[[#This Row],[ODS]])),"NÃO","SIM")</f>
        <v>SIM</v>
      </c>
      <c r="S2141" s="2" t="str">
        <f>IF(ISERR(FIND("09",GERAL[[#This Row],[ODS]])),"NÃO","SIM")</f>
        <v>NÃO</v>
      </c>
      <c r="T2141" s="2" t="str">
        <f>IF(ISERR(FIND("10",GERAL[[#This Row],[ODS]])),"NÃO","SIM")</f>
        <v>SIM</v>
      </c>
      <c r="U2141" s="2" t="str">
        <f>IF(ISERR(FIND("11",GERAL[[#This Row],[ODS]])),"NÃO","SIM")</f>
        <v>NÃO</v>
      </c>
      <c r="V2141" s="2" t="str">
        <f>IF(ISERR(FIND("12",GERAL[[#This Row],[ODS]])),"NÃO","SIM")</f>
        <v>NÃO</v>
      </c>
      <c r="W2141" s="2" t="str">
        <f>IF(ISERR(FIND("13",GERAL[[#This Row],[ODS]])),"NÃO","SIM")</f>
        <v>NÃO</v>
      </c>
      <c r="X2141" s="2" t="str">
        <f>IF(ISERR(FIND("14",GERAL[[#This Row],[ODS]])),"NÃO","SIM")</f>
        <v>NÃO</v>
      </c>
      <c r="Y2141" s="2" t="str">
        <f>IF(ISERR(FIND("15",GERAL[[#This Row],[ODS]])),"NÃO","SIM")</f>
        <v>NÃO</v>
      </c>
      <c r="Z2141" s="2" t="str">
        <f>IF(ISERR(FIND("16",GERAL[[#This Row],[ODS]])),"NÃO","SIM")</f>
        <v>NÃO</v>
      </c>
      <c r="AA2141" s="2" t="str">
        <f>IF(ISERR(FIND("17",GERAL[[#This Row],[ODS]])),"NÃO","SIM")</f>
        <v>NÃO</v>
      </c>
      <c r="AB2141" s="1">
        <v>53.333333333333336</v>
      </c>
      <c r="AC2141" s="1">
        <v>50.74074074074074</v>
      </c>
      <c r="AD2141" s="1">
        <v>41.935483870967744</v>
      </c>
      <c r="AE2141" s="1">
        <v>41.935483870967744</v>
      </c>
      <c r="AF2141" s="1">
        <v>41.935483870967744</v>
      </c>
      <c r="AG2141" s="1" t="str">
        <f>GERAL[[#This Row],[SIGLA]]&amp;GERAL[[#This Row],[CÓD]]</f>
        <v>DFSS_ER</v>
      </c>
      <c r="AH2141" s="1">
        <f ca="1">VLOOKUP(GERAL[[#This Row],[REF_NOTA]],BASE_NOTAS[],7,FALSE)</f>
        <v>10.081725355882142</v>
      </c>
      <c r="AI2141" s="31">
        <f ca="1">IF(GERAL[[#This Row],[Nota 2025]]="",0,GERAL[[#This Row],[Nota 2026]]-GERAL[[#This Row],[Nota 2025]])</f>
        <v>-31.853758515085602</v>
      </c>
    </row>
    <row r="2142" spans="1:35" ht="17" x14ac:dyDescent="0.35">
      <c r="A2142" s="2" t="s">
        <v>163</v>
      </c>
      <c r="B2142" s="2" t="s">
        <v>183</v>
      </c>
      <c r="C2142" s="15" t="s">
        <v>315</v>
      </c>
      <c r="D2142" s="15" t="s">
        <v>406</v>
      </c>
      <c r="E2142" s="15" t="s">
        <v>405</v>
      </c>
      <c r="F2142" s="2" t="str">
        <f>VLOOKUP(GERAL[[#This Row],[CÓD]],SEALL,6,FALSE)</f>
        <v>S</v>
      </c>
      <c r="G214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4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4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42" s="2" t="str">
        <f>VLOOKUP(GERAL[[#This Row],[CÓD]],SEALL,4,FALSE)</f>
        <v>08, 10</v>
      </c>
      <c r="K2142" s="2" t="str">
        <f>IF(ISERR(FIND("01",GERAL[[#This Row],[ODS]])),"NÃO","SIM")</f>
        <v>NÃO</v>
      </c>
      <c r="L2142" s="2" t="str">
        <f>IF(ISERR(FIND("02",GERAL[[#This Row],[ODS]])),"NÃO","SIM")</f>
        <v>NÃO</v>
      </c>
      <c r="M2142" s="2" t="str">
        <f>IF(ISERR(FIND("03",GERAL[[#This Row],[ODS]])),"NÃO","SIM")</f>
        <v>NÃO</v>
      </c>
      <c r="N2142" s="2" t="str">
        <f>IF(ISERR(FIND("04",GERAL[[#This Row],[ODS]])),"NÃO","SIM")</f>
        <v>NÃO</v>
      </c>
      <c r="O2142" s="2" t="str">
        <f>IF(ISERR(FIND("05",GERAL[[#This Row],[ODS]])),"NÃO","SIM")</f>
        <v>NÃO</v>
      </c>
      <c r="P2142" s="2" t="str">
        <f>IF(ISERR(FIND("06",GERAL[[#This Row],[ODS]])),"NÃO","SIM")</f>
        <v>NÃO</v>
      </c>
      <c r="Q2142" s="2" t="str">
        <f>IF(ISERR(FIND("07",GERAL[[#This Row],[ODS]])),"NÃO","SIM")</f>
        <v>NÃO</v>
      </c>
      <c r="R2142" s="2" t="str">
        <f>IF(ISERR(FIND("08",GERAL[[#This Row],[ODS]])),"NÃO","SIM")</f>
        <v>SIM</v>
      </c>
      <c r="S2142" s="2" t="str">
        <f>IF(ISERR(FIND("09",GERAL[[#This Row],[ODS]])),"NÃO","SIM")</f>
        <v>NÃO</v>
      </c>
      <c r="T2142" s="2" t="str">
        <f>IF(ISERR(FIND("10",GERAL[[#This Row],[ODS]])),"NÃO","SIM")</f>
        <v>SIM</v>
      </c>
      <c r="U2142" s="2" t="str">
        <f>IF(ISERR(FIND("11",GERAL[[#This Row],[ODS]])),"NÃO","SIM")</f>
        <v>NÃO</v>
      </c>
      <c r="V2142" s="2" t="str">
        <f>IF(ISERR(FIND("12",GERAL[[#This Row],[ODS]])),"NÃO","SIM")</f>
        <v>NÃO</v>
      </c>
      <c r="W2142" s="2" t="str">
        <f>IF(ISERR(FIND("13",GERAL[[#This Row],[ODS]])),"NÃO","SIM")</f>
        <v>NÃO</v>
      </c>
      <c r="X2142" s="2" t="str">
        <f>IF(ISERR(FIND("14",GERAL[[#This Row],[ODS]])),"NÃO","SIM")</f>
        <v>NÃO</v>
      </c>
      <c r="Y2142" s="2" t="str">
        <f>IF(ISERR(FIND("15",GERAL[[#This Row],[ODS]])),"NÃO","SIM")</f>
        <v>NÃO</v>
      </c>
      <c r="Z2142" s="2" t="str">
        <f>IF(ISERR(FIND("16",GERAL[[#This Row],[ODS]])),"NÃO","SIM")</f>
        <v>NÃO</v>
      </c>
      <c r="AA2142" s="2" t="str">
        <f>IF(ISERR(FIND("17",GERAL[[#This Row],[ODS]])),"NÃO","SIM")</f>
        <v>NÃO</v>
      </c>
      <c r="AB2142" s="1">
        <v>43.809523809523824</v>
      </c>
      <c r="AC2142" s="1">
        <v>37.407407407407398</v>
      </c>
      <c r="AD2142" s="1">
        <v>29.032258064516121</v>
      </c>
      <c r="AE2142" s="1">
        <v>29.032258064516121</v>
      </c>
      <c r="AF2142" s="1">
        <v>29.032258064516121</v>
      </c>
      <c r="AG2142" s="1" t="str">
        <f>GERAL[[#This Row],[SIGLA]]&amp;GERAL[[#This Row],[CÓD]]</f>
        <v>ESSS_ER</v>
      </c>
      <c r="AH2142" s="1">
        <f ca="1">VLOOKUP(GERAL[[#This Row],[REF_NOTA]],BASE_NOTAS[],7,FALSE)</f>
        <v>55.669783196201486</v>
      </c>
      <c r="AI2142" s="31">
        <f ca="1">IF(GERAL[[#This Row],[Nota 2025]]="",0,GERAL[[#This Row],[Nota 2026]]-GERAL[[#This Row],[Nota 2025]])</f>
        <v>26.637525131685365</v>
      </c>
    </row>
    <row r="2143" spans="1:35" ht="17" x14ac:dyDescent="0.35">
      <c r="A2143" s="2" t="s">
        <v>164</v>
      </c>
      <c r="B2143" s="2" t="s">
        <v>190</v>
      </c>
      <c r="C2143" s="15" t="s">
        <v>315</v>
      </c>
      <c r="D2143" s="15" t="s">
        <v>406</v>
      </c>
      <c r="E2143" s="15" t="s">
        <v>405</v>
      </c>
      <c r="F2143" s="2" t="str">
        <f>VLOOKUP(GERAL[[#This Row],[CÓD]],SEALL,6,FALSE)</f>
        <v>S</v>
      </c>
      <c r="G214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4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4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43" s="2" t="str">
        <f>VLOOKUP(GERAL[[#This Row],[CÓD]],SEALL,4,FALSE)</f>
        <v>08, 10</v>
      </c>
      <c r="K2143" s="2" t="str">
        <f>IF(ISERR(FIND("01",GERAL[[#This Row],[ODS]])),"NÃO","SIM")</f>
        <v>NÃO</v>
      </c>
      <c r="L2143" s="2" t="str">
        <f>IF(ISERR(FIND("02",GERAL[[#This Row],[ODS]])),"NÃO","SIM")</f>
        <v>NÃO</v>
      </c>
      <c r="M2143" s="2" t="str">
        <f>IF(ISERR(FIND("03",GERAL[[#This Row],[ODS]])),"NÃO","SIM")</f>
        <v>NÃO</v>
      </c>
      <c r="N2143" s="2" t="str">
        <f>IF(ISERR(FIND("04",GERAL[[#This Row],[ODS]])),"NÃO","SIM")</f>
        <v>NÃO</v>
      </c>
      <c r="O2143" s="2" t="str">
        <f>IF(ISERR(FIND("05",GERAL[[#This Row],[ODS]])),"NÃO","SIM")</f>
        <v>NÃO</v>
      </c>
      <c r="P2143" s="2" t="str">
        <f>IF(ISERR(FIND("06",GERAL[[#This Row],[ODS]])),"NÃO","SIM")</f>
        <v>NÃO</v>
      </c>
      <c r="Q2143" s="2" t="str">
        <f>IF(ISERR(FIND("07",GERAL[[#This Row],[ODS]])),"NÃO","SIM")</f>
        <v>NÃO</v>
      </c>
      <c r="R2143" s="2" t="str">
        <f>IF(ISERR(FIND("08",GERAL[[#This Row],[ODS]])),"NÃO","SIM")</f>
        <v>SIM</v>
      </c>
      <c r="S2143" s="2" t="str">
        <f>IF(ISERR(FIND("09",GERAL[[#This Row],[ODS]])),"NÃO","SIM")</f>
        <v>NÃO</v>
      </c>
      <c r="T2143" s="2" t="str">
        <f>IF(ISERR(FIND("10",GERAL[[#This Row],[ODS]])),"NÃO","SIM")</f>
        <v>SIM</v>
      </c>
      <c r="U2143" s="2" t="str">
        <f>IF(ISERR(FIND("11",GERAL[[#This Row],[ODS]])),"NÃO","SIM")</f>
        <v>NÃO</v>
      </c>
      <c r="V2143" s="2" t="str">
        <f>IF(ISERR(FIND("12",GERAL[[#This Row],[ODS]])),"NÃO","SIM")</f>
        <v>NÃO</v>
      </c>
      <c r="W2143" s="2" t="str">
        <f>IF(ISERR(FIND("13",GERAL[[#This Row],[ODS]])),"NÃO","SIM")</f>
        <v>NÃO</v>
      </c>
      <c r="X2143" s="2" t="str">
        <f>IF(ISERR(FIND("14",GERAL[[#This Row],[ODS]])),"NÃO","SIM")</f>
        <v>NÃO</v>
      </c>
      <c r="Y2143" s="2" t="str">
        <f>IF(ISERR(FIND("15",GERAL[[#This Row],[ODS]])),"NÃO","SIM")</f>
        <v>NÃO</v>
      </c>
      <c r="Z2143" s="2" t="str">
        <f>IF(ISERR(FIND("16",GERAL[[#This Row],[ODS]])),"NÃO","SIM")</f>
        <v>NÃO</v>
      </c>
      <c r="AA2143" s="2" t="str">
        <f>IF(ISERR(FIND("17",GERAL[[#This Row],[ODS]])),"NÃO","SIM")</f>
        <v>NÃO</v>
      </c>
      <c r="AB2143" s="1">
        <v>78.571428571428584</v>
      </c>
      <c r="AC2143" s="1">
        <v>71.481481481481481</v>
      </c>
      <c r="AD2143" s="1">
        <v>67.741935483870961</v>
      </c>
      <c r="AE2143" s="1">
        <v>67.741935483870961</v>
      </c>
      <c r="AF2143" s="1">
        <v>67.741935483870961</v>
      </c>
      <c r="AG2143" s="1" t="str">
        <f>GERAL[[#This Row],[SIGLA]]&amp;GERAL[[#This Row],[CÓD]]</f>
        <v>GOSS_ER</v>
      </c>
      <c r="AH2143" s="1">
        <f ca="1">VLOOKUP(GERAL[[#This Row],[REF_NOTA]],BASE_NOTAS[],7,FALSE)</f>
        <v>73.770932795787331</v>
      </c>
      <c r="AI2143" s="31">
        <f ca="1">IF(GERAL[[#This Row],[Nota 2025]]="",0,GERAL[[#This Row],[Nota 2026]]-GERAL[[#This Row],[Nota 2025]])</f>
        <v>6.0289973119163704</v>
      </c>
    </row>
    <row r="2144" spans="1:35" ht="17" x14ac:dyDescent="0.35">
      <c r="A2144" s="2" t="s">
        <v>165</v>
      </c>
      <c r="B2144" s="2" t="s">
        <v>191</v>
      </c>
      <c r="C2144" s="15" t="s">
        <v>315</v>
      </c>
      <c r="D2144" s="15" t="s">
        <v>406</v>
      </c>
      <c r="E2144" s="15" t="s">
        <v>405</v>
      </c>
      <c r="F2144" s="2" t="str">
        <f>VLOOKUP(GERAL[[#This Row],[CÓD]],SEALL,6,FALSE)</f>
        <v>S</v>
      </c>
      <c r="G214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4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4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44" s="2" t="str">
        <f>VLOOKUP(GERAL[[#This Row],[CÓD]],SEALL,4,FALSE)</f>
        <v>08, 10</v>
      </c>
      <c r="K2144" s="2" t="str">
        <f>IF(ISERR(FIND("01",GERAL[[#This Row],[ODS]])),"NÃO","SIM")</f>
        <v>NÃO</v>
      </c>
      <c r="L2144" s="2" t="str">
        <f>IF(ISERR(FIND("02",GERAL[[#This Row],[ODS]])),"NÃO","SIM")</f>
        <v>NÃO</v>
      </c>
      <c r="M2144" s="2" t="str">
        <f>IF(ISERR(FIND("03",GERAL[[#This Row],[ODS]])),"NÃO","SIM")</f>
        <v>NÃO</v>
      </c>
      <c r="N2144" s="2" t="str">
        <f>IF(ISERR(FIND("04",GERAL[[#This Row],[ODS]])),"NÃO","SIM")</f>
        <v>NÃO</v>
      </c>
      <c r="O2144" s="2" t="str">
        <f>IF(ISERR(FIND("05",GERAL[[#This Row],[ODS]])),"NÃO","SIM")</f>
        <v>NÃO</v>
      </c>
      <c r="P2144" s="2" t="str">
        <f>IF(ISERR(FIND("06",GERAL[[#This Row],[ODS]])),"NÃO","SIM")</f>
        <v>NÃO</v>
      </c>
      <c r="Q2144" s="2" t="str">
        <f>IF(ISERR(FIND("07",GERAL[[#This Row],[ODS]])),"NÃO","SIM")</f>
        <v>NÃO</v>
      </c>
      <c r="R2144" s="2" t="str">
        <f>IF(ISERR(FIND("08",GERAL[[#This Row],[ODS]])),"NÃO","SIM")</f>
        <v>SIM</v>
      </c>
      <c r="S2144" s="2" t="str">
        <f>IF(ISERR(FIND("09",GERAL[[#This Row],[ODS]])),"NÃO","SIM")</f>
        <v>NÃO</v>
      </c>
      <c r="T2144" s="2" t="str">
        <f>IF(ISERR(FIND("10",GERAL[[#This Row],[ODS]])),"NÃO","SIM")</f>
        <v>SIM</v>
      </c>
      <c r="U2144" s="2" t="str">
        <f>IF(ISERR(FIND("11",GERAL[[#This Row],[ODS]])),"NÃO","SIM")</f>
        <v>NÃO</v>
      </c>
      <c r="V2144" s="2" t="str">
        <f>IF(ISERR(FIND("12",GERAL[[#This Row],[ODS]])),"NÃO","SIM")</f>
        <v>NÃO</v>
      </c>
      <c r="W2144" s="2" t="str">
        <f>IF(ISERR(FIND("13",GERAL[[#This Row],[ODS]])),"NÃO","SIM")</f>
        <v>NÃO</v>
      </c>
      <c r="X2144" s="2" t="str">
        <f>IF(ISERR(FIND("14",GERAL[[#This Row],[ODS]])),"NÃO","SIM")</f>
        <v>NÃO</v>
      </c>
      <c r="Y2144" s="2" t="str">
        <f>IF(ISERR(FIND("15",GERAL[[#This Row],[ODS]])),"NÃO","SIM")</f>
        <v>NÃO</v>
      </c>
      <c r="Z2144" s="2" t="str">
        <f>IF(ISERR(FIND("16",GERAL[[#This Row],[ODS]])),"NÃO","SIM")</f>
        <v>NÃO</v>
      </c>
      <c r="AA2144" s="2" t="str">
        <f>IF(ISERR(FIND("17",GERAL[[#This Row],[ODS]])),"NÃO","SIM")</f>
        <v>NÃO</v>
      </c>
      <c r="AB2144" s="1">
        <v>50.476190476190474</v>
      </c>
      <c r="AC2144" s="1">
        <v>44.074074074074069</v>
      </c>
      <c r="AD2144" s="1">
        <v>77.41935483870968</v>
      </c>
      <c r="AE2144" s="1">
        <v>77.41935483870968</v>
      </c>
      <c r="AF2144" s="1">
        <v>77.41935483870968</v>
      </c>
      <c r="AG2144" s="1" t="str">
        <f>GERAL[[#This Row],[SIGLA]]&amp;GERAL[[#This Row],[CÓD]]</f>
        <v>MASS_ER</v>
      </c>
      <c r="AH2144" s="1">
        <f ca="1">VLOOKUP(GERAL[[#This Row],[REF_NOTA]],BASE_NOTAS[],7,FALSE)</f>
        <v>38.239855954751718</v>
      </c>
      <c r="AI2144" s="31">
        <f ca="1">IF(GERAL[[#This Row],[Nota 2025]]="",0,GERAL[[#This Row],[Nota 2026]]-GERAL[[#This Row],[Nota 2025]])</f>
        <v>-39.179498883957962</v>
      </c>
    </row>
    <row r="2145" spans="1:35" ht="17" x14ac:dyDescent="0.35">
      <c r="A2145" s="2" t="s">
        <v>168</v>
      </c>
      <c r="B2145" s="2" t="s">
        <v>195</v>
      </c>
      <c r="C2145" s="15" t="s">
        <v>315</v>
      </c>
      <c r="D2145" s="15" t="s">
        <v>406</v>
      </c>
      <c r="E2145" s="15" t="s">
        <v>405</v>
      </c>
      <c r="F2145" s="2" t="str">
        <f>VLOOKUP(GERAL[[#This Row],[CÓD]],SEALL,6,FALSE)</f>
        <v>S</v>
      </c>
      <c r="G214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4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4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45" s="2" t="str">
        <f>VLOOKUP(GERAL[[#This Row],[CÓD]],SEALL,4,FALSE)</f>
        <v>08, 10</v>
      </c>
      <c r="K2145" s="2" t="str">
        <f>IF(ISERR(FIND("01",GERAL[[#This Row],[ODS]])),"NÃO","SIM")</f>
        <v>NÃO</v>
      </c>
      <c r="L2145" s="2" t="str">
        <f>IF(ISERR(FIND("02",GERAL[[#This Row],[ODS]])),"NÃO","SIM")</f>
        <v>NÃO</v>
      </c>
      <c r="M2145" s="2" t="str">
        <f>IF(ISERR(FIND("03",GERAL[[#This Row],[ODS]])),"NÃO","SIM")</f>
        <v>NÃO</v>
      </c>
      <c r="N2145" s="2" t="str">
        <f>IF(ISERR(FIND("04",GERAL[[#This Row],[ODS]])),"NÃO","SIM")</f>
        <v>NÃO</v>
      </c>
      <c r="O2145" s="2" t="str">
        <f>IF(ISERR(FIND("05",GERAL[[#This Row],[ODS]])),"NÃO","SIM")</f>
        <v>NÃO</v>
      </c>
      <c r="P2145" s="2" t="str">
        <f>IF(ISERR(FIND("06",GERAL[[#This Row],[ODS]])),"NÃO","SIM")</f>
        <v>NÃO</v>
      </c>
      <c r="Q2145" s="2" t="str">
        <f>IF(ISERR(FIND("07",GERAL[[#This Row],[ODS]])),"NÃO","SIM")</f>
        <v>NÃO</v>
      </c>
      <c r="R2145" s="2" t="str">
        <f>IF(ISERR(FIND("08",GERAL[[#This Row],[ODS]])),"NÃO","SIM")</f>
        <v>SIM</v>
      </c>
      <c r="S2145" s="2" t="str">
        <f>IF(ISERR(FIND("09",GERAL[[#This Row],[ODS]])),"NÃO","SIM")</f>
        <v>NÃO</v>
      </c>
      <c r="T2145" s="2" t="str">
        <f>IF(ISERR(FIND("10",GERAL[[#This Row],[ODS]])),"NÃO","SIM")</f>
        <v>SIM</v>
      </c>
      <c r="U2145" s="2" t="str">
        <f>IF(ISERR(FIND("11",GERAL[[#This Row],[ODS]])),"NÃO","SIM")</f>
        <v>NÃO</v>
      </c>
      <c r="V2145" s="2" t="str">
        <f>IF(ISERR(FIND("12",GERAL[[#This Row],[ODS]])),"NÃO","SIM")</f>
        <v>NÃO</v>
      </c>
      <c r="W2145" s="2" t="str">
        <f>IF(ISERR(FIND("13",GERAL[[#This Row],[ODS]])),"NÃO","SIM")</f>
        <v>NÃO</v>
      </c>
      <c r="X2145" s="2" t="str">
        <f>IF(ISERR(FIND("14",GERAL[[#This Row],[ODS]])),"NÃO","SIM")</f>
        <v>NÃO</v>
      </c>
      <c r="Y2145" s="2" t="str">
        <f>IF(ISERR(FIND("15",GERAL[[#This Row],[ODS]])),"NÃO","SIM")</f>
        <v>NÃO</v>
      </c>
      <c r="Z2145" s="2" t="str">
        <f>IF(ISERR(FIND("16",GERAL[[#This Row],[ODS]])),"NÃO","SIM")</f>
        <v>NÃO</v>
      </c>
      <c r="AA2145" s="2" t="str">
        <f>IF(ISERR(FIND("17",GERAL[[#This Row],[ODS]])),"NÃO","SIM")</f>
        <v>NÃO</v>
      </c>
      <c r="AB2145" s="1">
        <v>69.523809523809518</v>
      </c>
      <c r="AC2145" s="1">
        <v>64.444444444444443</v>
      </c>
      <c r="AD2145" s="1">
        <v>61.29032258064516</v>
      </c>
      <c r="AE2145" s="1">
        <v>61.29032258064516</v>
      </c>
      <c r="AF2145" s="1">
        <v>61.29032258064516</v>
      </c>
      <c r="AG2145" s="1" t="str">
        <f>GERAL[[#This Row],[SIGLA]]&amp;GERAL[[#This Row],[CÓD]]</f>
        <v>MTSS_ER</v>
      </c>
      <c r="AH2145" s="1">
        <f ca="1">VLOOKUP(GERAL[[#This Row],[REF_NOTA]],BASE_NOTAS[],7,FALSE)</f>
        <v>77.831449021663985</v>
      </c>
      <c r="AI2145" s="31">
        <f ca="1">IF(GERAL[[#This Row],[Nota 2025]]="",0,GERAL[[#This Row],[Nota 2026]]-GERAL[[#This Row],[Nota 2025]])</f>
        <v>16.541126441018825</v>
      </c>
    </row>
    <row r="2146" spans="1:35" ht="17" x14ac:dyDescent="0.35">
      <c r="A2146" s="2" t="s">
        <v>167</v>
      </c>
      <c r="B2146" s="2" t="s">
        <v>193</v>
      </c>
      <c r="C2146" s="15" t="s">
        <v>315</v>
      </c>
      <c r="D2146" s="15" t="s">
        <v>406</v>
      </c>
      <c r="E2146" s="15" t="s">
        <v>405</v>
      </c>
      <c r="F2146" s="2" t="str">
        <f>VLOOKUP(GERAL[[#This Row],[CÓD]],SEALL,6,FALSE)</f>
        <v>S</v>
      </c>
      <c r="G214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4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4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46" s="2" t="str">
        <f>VLOOKUP(GERAL[[#This Row],[CÓD]],SEALL,4,FALSE)</f>
        <v>08, 10</v>
      </c>
      <c r="K2146" s="2" t="str">
        <f>IF(ISERR(FIND("01",GERAL[[#This Row],[ODS]])),"NÃO","SIM")</f>
        <v>NÃO</v>
      </c>
      <c r="L2146" s="2" t="str">
        <f>IF(ISERR(FIND("02",GERAL[[#This Row],[ODS]])),"NÃO","SIM")</f>
        <v>NÃO</v>
      </c>
      <c r="M2146" s="2" t="str">
        <f>IF(ISERR(FIND("03",GERAL[[#This Row],[ODS]])),"NÃO","SIM")</f>
        <v>NÃO</v>
      </c>
      <c r="N2146" s="2" t="str">
        <f>IF(ISERR(FIND("04",GERAL[[#This Row],[ODS]])),"NÃO","SIM")</f>
        <v>NÃO</v>
      </c>
      <c r="O2146" s="2" t="str">
        <f>IF(ISERR(FIND("05",GERAL[[#This Row],[ODS]])),"NÃO","SIM")</f>
        <v>NÃO</v>
      </c>
      <c r="P2146" s="2" t="str">
        <f>IF(ISERR(FIND("06",GERAL[[#This Row],[ODS]])),"NÃO","SIM")</f>
        <v>NÃO</v>
      </c>
      <c r="Q2146" s="2" t="str">
        <f>IF(ISERR(FIND("07",GERAL[[#This Row],[ODS]])),"NÃO","SIM")</f>
        <v>NÃO</v>
      </c>
      <c r="R2146" s="2" t="str">
        <f>IF(ISERR(FIND("08",GERAL[[#This Row],[ODS]])),"NÃO","SIM")</f>
        <v>SIM</v>
      </c>
      <c r="S2146" s="2" t="str">
        <f>IF(ISERR(FIND("09",GERAL[[#This Row],[ODS]])),"NÃO","SIM")</f>
        <v>NÃO</v>
      </c>
      <c r="T2146" s="2" t="str">
        <f>IF(ISERR(FIND("10",GERAL[[#This Row],[ODS]])),"NÃO","SIM")</f>
        <v>SIM</v>
      </c>
      <c r="U2146" s="2" t="str">
        <f>IF(ISERR(FIND("11",GERAL[[#This Row],[ODS]])),"NÃO","SIM")</f>
        <v>NÃO</v>
      </c>
      <c r="V2146" s="2" t="str">
        <f>IF(ISERR(FIND("12",GERAL[[#This Row],[ODS]])),"NÃO","SIM")</f>
        <v>NÃO</v>
      </c>
      <c r="W2146" s="2" t="str">
        <f>IF(ISERR(FIND("13",GERAL[[#This Row],[ODS]])),"NÃO","SIM")</f>
        <v>NÃO</v>
      </c>
      <c r="X2146" s="2" t="str">
        <f>IF(ISERR(FIND("14",GERAL[[#This Row],[ODS]])),"NÃO","SIM")</f>
        <v>NÃO</v>
      </c>
      <c r="Y2146" s="2" t="str">
        <f>IF(ISERR(FIND("15",GERAL[[#This Row],[ODS]])),"NÃO","SIM")</f>
        <v>NÃO</v>
      </c>
      <c r="Z2146" s="2" t="str">
        <f>IF(ISERR(FIND("16",GERAL[[#This Row],[ODS]])),"NÃO","SIM")</f>
        <v>NÃO</v>
      </c>
      <c r="AA2146" s="2" t="str">
        <f>IF(ISERR(FIND("17",GERAL[[#This Row],[ODS]])),"NÃO","SIM")</f>
        <v>NÃO</v>
      </c>
      <c r="AB2146" s="1">
        <v>58.571428571428577</v>
      </c>
      <c r="AC2146" s="1">
        <v>58.148148148148159</v>
      </c>
      <c r="AD2146" s="1">
        <v>45.161290322580648</v>
      </c>
      <c r="AE2146" s="1">
        <v>45.161290322580648</v>
      </c>
      <c r="AF2146" s="1">
        <v>45.161290322580648</v>
      </c>
      <c r="AG2146" s="1" t="str">
        <f>GERAL[[#This Row],[SIGLA]]&amp;GERAL[[#This Row],[CÓD]]</f>
        <v>MSSS_ER</v>
      </c>
      <c r="AH2146" s="1">
        <f ca="1">VLOOKUP(GERAL[[#This Row],[REF_NOTA]],BASE_NOTAS[],7,FALSE)</f>
        <v>63.144176990482556</v>
      </c>
      <c r="AI2146" s="31">
        <f ca="1">IF(GERAL[[#This Row],[Nota 2025]]="",0,GERAL[[#This Row],[Nota 2026]]-GERAL[[#This Row],[Nota 2025]])</f>
        <v>17.982886667901909</v>
      </c>
    </row>
    <row r="2147" spans="1:35" ht="17" x14ac:dyDescent="0.35">
      <c r="A2147" s="2" t="s">
        <v>166</v>
      </c>
      <c r="B2147" s="2" t="s">
        <v>192</v>
      </c>
      <c r="C2147" s="15" t="s">
        <v>315</v>
      </c>
      <c r="D2147" s="15" t="s">
        <v>406</v>
      </c>
      <c r="E2147" s="15" t="s">
        <v>405</v>
      </c>
      <c r="F2147" s="2" t="str">
        <f>VLOOKUP(GERAL[[#This Row],[CÓD]],SEALL,6,FALSE)</f>
        <v>S</v>
      </c>
      <c r="G214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4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4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47" s="2" t="str">
        <f>VLOOKUP(GERAL[[#This Row],[CÓD]],SEALL,4,FALSE)</f>
        <v>08, 10</v>
      </c>
      <c r="K2147" s="2" t="str">
        <f>IF(ISERR(FIND("01",GERAL[[#This Row],[ODS]])),"NÃO","SIM")</f>
        <v>NÃO</v>
      </c>
      <c r="L2147" s="2" t="str">
        <f>IF(ISERR(FIND("02",GERAL[[#This Row],[ODS]])),"NÃO","SIM")</f>
        <v>NÃO</v>
      </c>
      <c r="M2147" s="2" t="str">
        <f>IF(ISERR(FIND("03",GERAL[[#This Row],[ODS]])),"NÃO","SIM")</f>
        <v>NÃO</v>
      </c>
      <c r="N2147" s="2" t="str">
        <f>IF(ISERR(FIND("04",GERAL[[#This Row],[ODS]])),"NÃO","SIM")</f>
        <v>NÃO</v>
      </c>
      <c r="O2147" s="2" t="str">
        <f>IF(ISERR(FIND("05",GERAL[[#This Row],[ODS]])),"NÃO","SIM")</f>
        <v>NÃO</v>
      </c>
      <c r="P2147" s="2" t="str">
        <f>IF(ISERR(FIND("06",GERAL[[#This Row],[ODS]])),"NÃO","SIM")</f>
        <v>NÃO</v>
      </c>
      <c r="Q2147" s="2" t="str">
        <f>IF(ISERR(FIND("07",GERAL[[#This Row],[ODS]])),"NÃO","SIM")</f>
        <v>NÃO</v>
      </c>
      <c r="R2147" s="2" t="str">
        <f>IF(ISERR(FIND("08",GERAL[[#This Row],[ODS]])),"NÃO","SIM")</f>
        <v>SIM</v>
      </c>
      <c r="S2147" s="2" t="str">
        <f>IF(ISERR(FIND("09",GERAL[[#This Row],[ODS]])),"NÃO","SIM")</f>
        <v>NÃO</v>
      </c>
      <c r="T2147" s="2" t="str">
        <f>IF(ISERR(FIND("10",GERAL[[#This Row],[ODS]])),"NÃO","SIM")</f>
        <v>SIM</v>
      </c>
      <c r="U2147" s="2" t="str">
        <f>IF(ISERR(FIND("11",GERAL[[#This Row],[ODS]])),"NÃO","SIM")</f>
        <v>NÃO</v>
      </c>
      <c r="V2147" s="2" t="str">
        <f>IF(ISERR(FIND("12",GERAL[[#This Row],[ODS]])),"NÃO","SIM")</f>
        <v>NÃO</v>
      </c>
      <c r="W2147" s="2" t="str">
        <f>IF(ISERR(FIND("13",GERAL[[#This Row],[ODS]])),"NÃO","SIM")</f>
        <v>NÃO</v>
      </c>
      <c r="X2147" s="2" t="str">
        <f>IF(ISERR(FIND("14",GERAL[[#This Row],[ODS]])),"NÃO","SIM")</f>
        <v>NÃO</v>
      </c>
      <c r="Y2147" s="2" t="str">
        <f>IF(ISERR(FIND("15",GERAL[[#This Row],[ODS]])),"NÃO","SIM")</f>
        <v>NÃO</v>
      </c>
      <c r="Z2147" s="2" t="str">
        <f>IF(ISERR(FIND("16",GERAL[[#This Row],[ODS]])),"NÃO","SIM")</f>
        <v>NÃO</v>
      </c>
      <c r="AA2147" s="2" t="str">
        <f>IF(ISERR(FIND("17",GERAL[[#This Row],[ODS]])),"NÃO","SIM")</f>
        <v>NÃO</v>
      </c>
      <c r="AB2147" s="1">
        <v>44.285714285714299</v>
      </c>
      <c r="AC2147" s="1">
        <v>39.259259259259252</v>
      </c>
      <c r="AD2147" s="1">
        <v>41.935483870967744</v>
      </c>
      <c r="AE2147" s="1">
        <v>41.935483870967744</v>
      </c>
      <c r="AF2147" s="1">
        <v>41.935483870967744</v>
      </c>
      <c r="AG2147" s="1" t="str">
        <f>GERAL[[#This Row],[SIGLA]]&amp;GERAL[[#This Row],[CÓD]]</f>
        <v>MGSS_ER</v>
      </c>
      <c r="AH2147" s="1">
        <f ca="1">VLOOKUP(GERAL[[#This Row],[REF_NOTA]],BASE_NOTAS[],7,FALSE)</f>
        <v>48.300967997903811</v>
      </c>
      <c r="AI2147" s="31">
        <f ca="1">IF(GERAL[[#This Row],[Nota 2025]]="",0,GERAL[[#This Row],[Nota 2026]]-GERAL[[#This Row],[Nota 2025]])</f>
        <v>6.3654841269360674</v>
      </c>
    </row>
    <row r="2148" spans="1:35" ht="17" x14ac:dyDescent="0.35">
      <c r="A2148" s="2" t="s">
        <v>169</v>
      </c>
      <c r="B2148" s="2" t="s">
        <v>196</v>
      </c>
      <c r="C2148" s="15" t="s">
        <v>315</v>
      </c>
      <c r="D2148" s="15" t="s">
        <v>406</v>
      </c>
      <c r="E2148" s="15" t="s">
        <v>405</v>
      </c>
      <c r="F2148" s="2" t="str">
        <f>VLOOKUP(GERAL[[#This Row],[CÓD]],SEALL,6,FALSE)</f>
        <v>S</v>
      </c>
      <c r="G214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4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4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48" s="2" t="str">
        <f>VLOOKUP(GERAL[[#This Row],[CÓD]],SEALL,4,FALSE)</f>
        <v>08, 10</v>
      </c>
      <c r="K2148" s="2" t="str">
        <f>IF(ISERR(FIND("01",GERAL[[#This Row],[ODS]])),"NÃO","SIM")</f>
        <v>NÃO</v>
      </c>
      <c r="L2148" s="2" t="str">
        <f>IF(ISERR(FIND("02",GERAL[[#This Row],[ODS]])),"NÃO","SIM")</f>
        <v>NÃO</v>
      </c>
      <c r="M2148" s="2" t="str">
        <f>IF(ISERR(FIND("03",GERAL[[#This Row],[ODS]])),"NÃO","SIM")</f>
        <v>NÃO</v>
      </c>
      <c r="N2148" s="2" t="str">
        <f>IF(ISERR(FIND("04",GERAL[[#This Row],[ODS]])),"NÃO","SIM")</f>
        <v>NÃO</v>
      </c>
      <c r="O2148" s="2" t="str">
        <f>IF(ISERR(FIND("05",GERAL[[#This Row],[ODS]])),"NÃO","SIM")</f>
        <v>NÃO</v>
      </c>
      <c r="P2148" s="2" t="str">
        <f>IF(ISERR(FIND("06",GERAL[[#This Row],[ODS]])),"NÃO","SIM")</f>
        <v>NÃO</v>
      </c>
      <c r="Q2148" s="2" t="str">
        <f>IF(ISERR(FIND("07",GERAL[[#This Row],[ODS]])),"NÃO","SIM")</f>
        <v>NÃO</v>
      </c>
      <c r="R2148" s="2" t="str">
        <f>IF(ISERR(FIND("08",GERAL[[#This Row],[ODS]])),"NÃO","SIM")</f>
        <v>SIM</v>
      </c>
      <c r="S2148" s="2" t="str">
        <f>IF(ISERR(FIND("09",GERAL[[#This Row],[ODS]])),"NÃO","SIM")</f>
        <v>NÃO</v>
      </c>
      <c r="T2148" s="2" t="str">
        <f>IF(ISERR(FIND("10",GERAL[[#This Row],[ODS]])),"NÃO","SIM")</f>
        <v>SIM</v>
      </c>
      <c r="U2148" s="2" t="str">
        <f>IF(ISERR(FIND("11",GERAL[[#This Row],[ODS]])),"NÃO","SIM")</f>
        <v>NÃO</v>
      </c>
      <c r="V2148" s="2" t="str">
        <f>IF(ISERR(FIND("12",GERAL[[#This Row],[ODS]])),"NÃO","SIM")</f>
        <v>NÃO</v>
      </c>
      <c r="W2148" s="2" t="str">
        <f>IF(ISERR(FIND("13",GERAL[[#This Row],[ODS]])),"NÃO","SIM")</f>
        <v>NÃO</v>
      </c>
      <c r="X2148" s="2" t="str">
        <f>IF(ISERR(FIND("14",GERAL[[#This Row],[ODS]])),"NÃO","SIM")</f>
        <v>NÃO</v>
      </c>
      <c r="Y2148" s="2" t="str">
        <f>IF(ISERR(FIND("15",GERAL[[#This Row],[ODS]])),"NÃO","SIM")</f>
        <v>NÃO</v>
      </c>
      <c r="Z2148" s="2" t="str">
        <f>IF(ISERR(FIND("16",GERAL[[#This Row],[ODS]])),"NÃO","SIM")</f>
        <v>NÃO</v>
      </c>
      <c r="AA2148" s="2" t="str">
        <f>IF(ISERR(FIND("17",GERAL[[#This Row],[ODS]])),"NÃO","SIM")</f>
        <v>NÃO</v>
      </c>
      <c r="AB2148" s="1">
        <v>48.095238095238088</v>
      </c>
      <c r="AC2148" s="1">
        <v>39.259259259259252</v>
      </c>
      <c r="AD2148" s="1">
        <v>70.967741935483872</v>
      </c>
      <c r="AE2148" s="1">
        <v>70.967741935483872</v>
      </c>
      <c r="AF2148" s="1">
        <v>70.967741935483872</v>
      </c>
      <c r="AG2148" s="1" t="str">
        <f>GERAL[[#This Row],[SIGLA]]&amp;GERAL[[#This Row],[CÓD]]</f>
        <v>PASS_ER</v>
      </c>
      <c r="AH2148" s="1">
        <f ca="1">VLOOKUP(GERAL[[#This Row],[REF_NOTA]],BASE_NOTAS[],7,FALSE)</f>
        <v>31.800729029659951</v>
      </c>
      <c r="AI2148" s="31">
        <f ca="1">IF(GERAL[[#This Row],[Nota 2025]]="",0,GERAL[[#This Row],[Nota 2026]]-GERAL[[#This Row],[Nota 2025]])</f>
        <v>-39.167012905823924</v>
      </c>
    </row>
    <row r="2149" spans="1:35" ht="17" x14ac:dyDescent="0.35">
      <c r="A2149" s="2" t="s">
        <v>170</v>
      </c>
      <c r="B2149" s="2" t="s">
        <v>197</v>
      </c>
      <c r="C2149" s="15" t="s">
        <v>315</v>
      </c>
      <c r="D2149" s="15" t="s">
        <v>406</v>
      </c>
      <c r="E2149" s="15" t="s">
        <v>405</v>
      </c>
      <c r="F2149" s="2" t="str">
        <f>VLOOKUP(GERAL[[#This Row],[CÓD]],SEALL,6,FALSE)</f>
        <v>S</v>
      </c>
      <c r="G214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4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4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49" s="2" t="str">
        <f>VLOOKUP(GERAL[[#This Row],[CÓD]],SEALL,4,FALSE)</f>
        <v>08, 10</v>
      </c>
      <c r="K2149" s="2" t="str">
        <f>IF(ISERR(FIND("01",GERAL[[#This Row],[ODS]])),"NÃO","SIM")</f>
        <v>NÃO</v>
      </c>
      <c r="L2149" s="2" t="str">
        <f>IF(ISERR(FIND("02",GERAL[[#This Row],[ODS]])),"NÃO","SIM")</f>
        <v>NÃO</v>
      </c>
      <c r="M2149" s="2" t="str">
        <f>IF(ISERR(FIND("03",GERAL[[#This Row],[ODS]])),"NÃO","SIM")</f>
        <v>NÃO</v>
      </c>
      <c r="N2149" s="2" t="str">
        <f>IF(ISERR(FIND("04",GERAL[[#This Row],[ODS]])),"NÃO","SIM")</f>
        <v>NÃO</v>
      </c>
      <c r="O2149" s="2" t="str">
        <f>IF(ISERR(FIND("05",GERAL[[#This Row],[ODS]])),"NÃO","SIM")</f>
        <v>NÃO</v>
      </c>
      <c r="P2149" s="2" t="str">
        <f>IF(ISERR(FIND("06",GERAL[[#This Row],[ODS]])),"NÃO","SIM")</f>
        <v>NÃO</v>
      </c>
      <c r="Q2149" s="2" t="str">
        <f>IF(ISERR(FIND("07",GERAL[[#This Row],[ODS]])),"NÃO","SIM")</f>
        <v>NÃO</v>
      </c>
      <c r="R2149" s="2" t="str">
        <f>IF(ISERR(FIND("08",GERAL[[#This Row],[ODS]])),"NÃO","SIM")</f>
        <v>SIM</v>
      </c>
      <c r="S2149" s="2" t="str">
        <f>IF(ISERR(FIND("09",GERAL[[#This Row],[ODS]])),"NÃO","SIM")</f>
        <v>NÃO</v>
      </c>
      <c r="T2149" s="2" t="str">
        <f>IF(ISERR(FIND("10",GERAL[[#This Row],[ODS]])),"NÃO","SIM")</f>
        <v>SIM</v>
      </c>
      <c r="U2149" s="2" t="str">
        <f>IF(ISERR(FIND("11",GERAL[[#This Row],[ODS]])),"NÃO","SIM")</f>
        <v>NÃO</v>
      </c>
      <c r="V2149" s="2" t="str">
        <f>IF(ISERR(FIND("12",GERAL[[#This Row],[ODS]])),"NÃO","SIM")</f>
        <v>NÃO</v>
      </c>
      <c r="W2149" s="2" t="str">
        <f>IF(ISERR(FIND("13",GERAL[[#This Row],[ODS]])),"NÃO","SIM")</f>
        <v>NÃO</v>
      </c>
      <c r="X2149" s="2" t="str">
        <f>IF(ISERR(FIND("14",GERAL[[#This Row],[ODS]])),"NÃO","SIM")</f>
        <v>NÃO</v>
      </c>
      <c r="Y2149" s="2" t="str">
        <f>IF(ISERR(FIND("15",GERAL[[#This Row],[ODS]])),"NÃO","SIM")</f>
        <v>NÃO</v>
      </c>
      <c r="Z2149" s="2" t="str">
        <f>IF(ISERR(FIND("16",GERAL[[#This Row],[ODS]])),"NÃO","SIM")</f>
        <v>NÃO</v>
      </c>
      <c r="AA2149" s="2" t="str">
        <f>IF(ISERR(FIND("17",GERAL[[#This Row],[ODS]])),"NÃO","SIM")</f>
        <v>NÃO</v>
      </c>
      <c r="AB2149" s="1">
        <v>81.904761904761912</v>
      </c>
      <c r="AC2149" s="1">
        <v>61.851851851851833</v>
      </c>
      <c r="AD2149" s="1">
        <v>74.193548387096769</v>
      </c>
      <c r="AE2149" s="1">
        <v>74.193548387096769</v>
      </c>
      <c r="AF2149" s="1">
        <v>74.193548387096769</v>
      </c>
      <c r="AG2149" s="1" t="str">
        <f>GERAL[[#This Row],[SIGLA]]&amp;GERAL[[#This Row],[CÓD]]</f>
        <v>PBSS_ER</v>
      </c>
      <c r="AH2149" s="1">
        <f ca="1">VLOOKUP(GERAL[[#This Row],[REF_NOTA]],BASE_NOTAS[],7,FALSE)</f>
        <v>21.32188054120089</v>
      </c>
      <c r="AI2149" s="31">
        <f ca="1">IF(GERAL[[#This Row],[Nota 2025]]="",0,GERAL[[#This Row],[Nota 2026]]-GERAL[[#This Row],[Nota 2025]])</f>
        <v>-52.871667845895878</v>
      </c>
    </row>
    <row r="2150" spans="1:35" ht="17" x14ac:dyDescent="0.35">
      <c r="A2150" s="2" t="s">
        <v>173</v>
      </c>
      <c r="B2150" s="2" t="s">
        <v>200</v>
      </c>
      <c r="C2150" s="15" t="s">
        <v>315</v>
      </c>
      <c r="D2150" s="15" t="s">
        <v>406</v>
      </c>
      <c r="E2150" s="15" t="s">
        <v>405</v>
      </c>
      <c r="F2150" s="2" t="str">
        <f>VLOOKUP(GERAL[[#This Row],[CÓD]],SEALL,6,FALSE)</f>
        <v>S</v>
      </c>
      <c r="G215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5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5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50" s="2" t="str">
        <f>VLOOKUP(GERAL[[#This Row],[CÓD]],SEALL,4,FALSE)</f>
        <v>08, 10</v>
      </c>
      <c r="K2150" s="2" t="str">
        <f>IF(ISERR(FIND("01",GERAL[[#This Row],[ODS]])),"NÃO","SIM")</f>
        <v>NÃO</v>
      </c>
      <c r="L2150" s="2" t="str">
        <f>IF(ISERR(FIND("02",GERAL[[#This Row],[ODS]])),"NÃO","SIM")</f>
        <v>NÃO</v>
      </c>
      <c r="M2150" s="2" t="str">
        <f>IF(ISERR(FIND("03",GERAL[[#This Row],[ODS]])),"NÃO","SIM")</f>
        <v>NÃO</v>
      </c>
      <c r="N2150" s="2" t="str">
        <f>IF(ISERR(FIND("04",GERAL[[#This Row],[ODS]])),"NÃO","SIM")</f>
        <v>NÃO</v>
      </c>
      <c r="O2150" s="2" t="str">
        <f>IF(ISERR(FIND("05",GERAL[[#This Row],[ODS]])),"NÃO","SIM")</f>
        <v>NÃO</v>
      </c>
      <c r="P2150" s="2" t="str">
        <f>IF(ISERR(FIND("06",GERAL[[#This Row],[ODS]])),"NÃO","SIM")</f>
        <v>NÃO</v>
      </c>
      <c r="Q2150" s="2" t="str">
        <f>IF(ISERR(FIND("07",GERAL[[#This Row],[ODS]])),"NÃO","SIM")</f>
        <v>NÃO</v>
      </c>
      <c r="R2150" s="2" t="str">
        <f>IF(ISERR(FIND("08",GERAL[[#This Row],[ODS]])),"NÃO","SIM")</f>
        <v>SIM</v>
      </c>
      <c r="S2150" s="2" t="str">
        <f>IF(ISERR(FIND("09",GERAL[[#This Row],[ODS]])),"NÃO","SIM")</f>
        <v>NÃO</v>
      </c>
      <c r="T2150" s="2" t="str">
        <f>IF(ISERR(FIND("10",GERAL[[#This Row],[ODS]])),"NÃO","SIM")</f>
        <v>SIM</v>
      </c>
      <c r="U2150" s="2" t="str">
        <f>IF(ISERR(FIND("11",GERAL[[#This Row],[ODS]])),"NÃO","SIM")</f>
        <v>NÃO</v>
      </c>
      <c r="V2150" s="2" t="str">
        <f>IF(ISERR(FIND("12",GERAL[[#This Row],[ODS]])),"NÃO","SIM")</f>
        <v>NÃO</v>
      </c>
      <c r="W2150" s="2" t="str">
        <f>IF(ISERR(FIND("13",GERAL[[#This Row],[ODS]])),"NÃO","SIM")</f>
        <v>NÃO</v>
      </c>
      <c r="X2150" s="2" t="str">
        <f>IF(ISERR(FIND("14",GERAL[[#This Row],[ODS]])),"NÃO","SIM")</f>
        <v>NÃO</v>
      </c>
      <c r="Y2150" s="2" t="str">
        <f>IF(ISERR(FIND("15",GERAL[[#This Row],[ODS]])),"NÃO","SIM")</f>
        <v>NÃO</v>
      </c>
      <c r="Z2150" s="2" t="str">
        <f>IF(ISERR(FIND("16",GERAL[[#This Row],[ODS]])),"NÃO","SIM")</f>
        <v>NÃO</v>
      </c>
      <c r="AA2150" s="2" t="str">
        <f>IF(ISERR(FIND("17",GERAL[[#This Row],[ODS]])),"NÃO","SIM")</f>
        <v>NÃO</v>
      </c>
      <c r="AB2150" s="1">
        <v>22.380952380952376</v>
      </c>
      <c r="AC2150" s="1">
        <v>19.999999999999996</v>
      </c>
      <c r="AD2150" s="1">
        <v>35.483870967741929</v>
      </c>
      <c r="AE2150" s="1">
        <v>35.483870967741929</v>
      </c>
      <c r="AF2150" s="1">
        <v>35.483870967741929</v>
      </c>
      <c r="AG2150" s="1" t="str">
        <f>GERAL[[#This Row],[SIGLA]]&amp;GERAL[[#This Row],[CÓD]]</f>
        <v>PRSS_ER</v>
      </c>
      <c r="AH2150" s="1">
        <f ca="1">VLOOKUP(GERAL[[#This Row],[REF_NOTA]],BASE_NOTAS[],7,FALSE)</f>
        <v>70.577553995099478</v>
      </c>
      <c r="AI2150" s="31">
        <f ca="1">IF(GERAL[[#This Row],[Nota 2025]]="",0,GERAL[[#This Row],[Nota 2026]]-GERAL[[#This Row],[Nota 2025]])</f>
        <v>35.09368302735755</v>
      </c>
    </row>
    <row r="2151" spans="1:35" ht="17" x14ac:dyDescent="0.35">
      <c r="A2151" s="2" t="s">
        <v>171</v>
      </c>
      <c r="B2151" s="2" t="s">
        <v>198</v>
      </c>
      <c r="C2151" s="15" t="s">
        <v>315</v>
      </c>
      <c r="D2151" s="15" t="s">
        <v>406</v>
      </c>
      <c r="E2151" s="15" t="s">
        <v>405</v>
      </c>
      <c r="F2151" s="2" t="str">
        <f>VLOOKUP(GERAL[[#This Row],[CÓD]],SEALL,6,FALSE)</f>
        <v>S</v>
      </c>
      <c r="G215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5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5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51" s="2" t="str">
        <f>VLOOKUP(GERAL[[#This Row],[CÓD]],SEALL,4,FALSE)</f>
        <v>08, 10</v>
      </c>
      <c r="K2151" s="2" t="str">
        <f>IF(ISERR(FIND("01",GERAL[[#This Row],[ODS]])),"NÃO","SIM")</f>
        <v>NÃO</v>
      </c>
      <c r="L2151" s="2" t="str">
        <f>IF(ISERR(FIND("02",GERAL[[#This Row],[ODS]])),"NÃO","SIM")</f>
        <v>NÃO</v>
      </c>
      <c r="M2151" s="2" t="str">
        <f>IF(ISERR(FIND("03",GERAL[[#This Row],[ODS]])),"NÃO","SIM")</f>
        <v>NÃO</v>
      </c>
      <c r="N2151" s="2" t="str">
        <f>IF(ISERR(FIND("04",GERAL[[#This Row],[ODS]])),"NÃO","SIM")</f>
        <v>NÃO</v>
      </c>
      <c r="O2151" s="2" t="str">
        <f>IF(ISERR(FIND("05",GERAL[[#This Row],[ODS]])),"NÃO","SIM")</f>
        <v>NÃO</v>
      </c>
      <c r="P2151" s="2" t="str">
        <f>IF(ISERR(FIND("06",GERAL[[#This Row],[ODS]])),"NÃO","SIM")</f>
        <v>NÃO</v>
      </c>
      <c r="Q2151" s="2" t="str">
        <f>IF(ISERR(FIND("07",GERAL[[#This Row],[ODS]])),"NÃO","SIM")</f>
        <v>NÃO</v>
      </c>
      <c r="R2151" s="2" t="str">
        <f>IF(ISERR(FIND("08",GERAL[[#This Row],[ODS]])),"NÃO","SIM")</f>
        <v>SIM</v>
      </c>
      <c r="S2151" s="2" t="str">
        <f>IF(ISERR(FIND("09",GERAL[[#This Row],[ODS]])),"NÃO","SIM")</f>
        <v>NÃO</v>
      </c>
      <c r="T2151" s="2" t="str">
        <f>IF(ISERR(FIND("10",GERAL[[#This Row],[ODS]])),"NÃO","SIM")</f>
        <v>SIM</v>
      </c>
      <c r="U2151" s="2" t="str">
        <f>IF(ISERR(FIND("11",GERAL[[#This Row],[ODS]])),"NÃO","SIM")</f>
        <v>NÃO</v>
      </c>
      <c r="V2151" s="2" t="str">
        <f>IF(ISERR(FIND("12",GERAL[[#This Row],[ODS]])),"NÃO","SIM")</f>
        <v>NÃO</v>
      </c>
      <c r="W2151" s="2" t="str">
        <f>IF(ISERR(FIND("13",GERAL[[#This Row],[ODS]])),"NÃO","SIM")</f>
        <v>NÃO</v>
      </c>
      <c r="X2151" s="2" t="str">
        <f>IF(ISERR(FIND("14",GERAL[[#This Row],[ODS]])),"NÃO","SIM")</f>
        <v>NÃO</v>
      </c>
      <c r="Y2151" s="2" t="str">
        <f>IF(ISERR(FIND("15",GERAL[[#This Row],[ODS]])),"NÃO","SIM")</f>
        <v>NÃO</v>
      </c>
      <c r="Z2151" s="2" t="str">
        <f>IF(ISERR(FIND("16",GERAL[[#This Row],[ODS]])),"NÃO","SIM")</f>
        <v>NÃO</v>
      </c>
      <c r="AA2151" s="2" t="str">
        <f>IF(ISERR(FIND("17",GERAL[[#This Row],[ODS]])),"NÃO","SIM")</f>
        <v>NÃO</v>
      </c>
      <c r="AB2151" s="1">
        <v>41.428571428571445</v>
      </c>
      <c r="AC2151" s="1">
        <v>34.44444444444445</v>
      </c>
      <c r="AD2151" s="1">
        <v>38.70967741935484</v>
      </c>
      <c r="AE2151" s="1">
        <v>38.70967741935484</v>
      </c>
      <c r="AF2151" s="1">
        <v>38.70967741935484</v>
      </c>
      <c r="AG2151" s="1" t="str">
        <f>GERAL[[#This Row],[SIGLA]]&amp;GERAL[[#This Row],[CÓD]]</f>
        <v>PESS_ER</v>
      </c>
      <c r="AH2151" s="1">
        <f ca="1">VLOOKUP(GERAL[[#This Row],[REF_NOTA]],BASE_NOTAS[],7,FALSE)</f>
        <v>13.924304041460879</v>
      </c>
      <c r="AI2151" s="31">
        <f ca="1">IF(GERAL[[#This Row],[Nota 2025]]="",0,GERAL[[#This Row],[Nota 2026]]-GERAL[[#This Row],[Nota 2025]])</f>
        <v>-24.785373377893961</v>
      </c>
    </row>
    <row r="2152" spans="1:35" ht="17" x14ac:dyDescent="0.35">
      <c r="A2152" s="2" t="s">
        <v>172</v>
      </c>
      <c r="B2152" s="2" t="s">
        <v>199</v>
      </c>
      <c r="C2152" s="15" t="s">
        <v>315</v>
      </c>
      <c r="D2152" s="15" t="s">
        <v>406</v>
      </c>
      <c r="E2152" s="15" t="s">
        <v>405</v>
      </c>
      <c r="F2152" s="2" t="str">
        <f>VLOOKUP(GERAL[[#This Row],[CÓD]],SEALL,6,FALSE)</f>
        <v>S</v>
      </c>
      <c r="G215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5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5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52" s="2" t="str">
        <f>VLOOKUP(GERAL[[#This Row],[CÓD]],SEALL,4,FALSE)</f>
        <v>08, 10</v>
      </c>
      <c r="K2152" s="2" t="str">
        <f>IF(ISERR(FIND("01",GERAL[[#This Row],[ODS]])),"NÃO","SIM")</f>
        <v>NÃO</v>
      </c>
      <c r="L2152" s="2" t="str">
        <f>IF(ISERR(FIND("02",GERAL[[#This Row],[ODS]])),"NÃO","SIM")</f>
        <v>NÃO</v>
      </c>
      <c r="M2152" s="2" t="str">
        <f>IF(ISERR(FIND("03",GERAL[[#This Row],[ODS]])),"NÃO","SIM")</f>
        <v>NÃO</v>
      </c>
      <c r="N2152" s="2" t="str">
        <f>IF(ISERR(FIND("04",GERAL[[#This Row],[ODS]])),"NÃO","SIM")</f>
        <v>NÃO</v>
      </c>
      <c r="O2152" s="2" t="str">
        <f>IF(ISERR(FIND("05",GERAL[[#This Row],[ODS]])),"NÃO","SIM")</f>
        <v>NÃO</v>
      </c>
      <c r="P2152" s="2" t="str">
        <f>IF(ISERR(FIND("06",GERAL[[#This Row],[ODS]])),"NÃO","SIM")</f>
        <v>NÃO</v>
      </c>
      <c r="Q2152" s="2" t="str">
        <f>IF(ISERR(FIND("07",GERAL[[#This Row],[ODS]])),"NÃO","SIM")</f>
        <v>NÃO</v>
      </c>
      <c r="R2152" s="2" t="str">
        <f>IF(ISERR(FIND("08",GERAL[[#This Row],[ODS]])),"NÃO","SIM")</f>
        <v>SIM</v>
      </c>
      <c r="S2152" s="2" t="str">
        <f>IF(ISERR(FIND("09",GERAL[[#This Row],[ODS]])),"NÃO","SIM")</f>
        <v>NÃO</v>
      </c>
      <c r="T2152" s="2" t="str">
        <f>IF(ISERR(FIND("10",GERAL[[#This Row],[ODS]])),"NÃO","SIM")</f>
        <v>SIM</v>
      </c>
      <c r="U2152" s="2" t="str">
        <f>IF(ISERR(FIND("11",GERAL[[#This Row],[ODS]])),"NÃO","SIM")</f>
        <v>NÃO</v>
      </c>
      <c r="V2152" s="2" t="str">
        <f>IF(ISERR(FIND("12",GERAL[[#This Row],[ODS]])),"NÃO","SIM")</f>
        <v>NÃO</v>
      </c>
      <c r="W2152" s="2" t="str">
        <f>IF(ISERR(FIND("13",GERAL[[#This Row],[ODS]])),"NÃO","SIM")</f>
        <v>NÃO</v>
      </c>
      <c r="X2152" s="2" t="str">
        <f>IF(ISERR(FIND("14",GERAL[[#This Row],[ODS]])),"NÃO","SIM")</f>
        <v>NÃO</v>
      </c>
      <c r="Y2152" s="2" t="str">
        <f>IF(ISERR(FIND("15",GERAL[[#This Row],[ODS]])),"NÃO","SIM")</f>
        <v>NÃO</v>
      </c>
      <c r="Z2152" s="2" t="str">
        <f>IF(ISERR(FIND("16",GERAL[[#This Row],[ODS]])),"NÃO","SIM")</f>
        <v>NÃO</v>
      </c>
      <c r="AA2152" s="2" t="str">
        <f>IF(ISERR(FIND("17",GERAL[[#This Row],[ODS]])),"NÃO","SIM")</f>
        <v>NÃO</v>
      </c>
      <c r="AB2152" s="1">
        <v>37.619047619047628</v>
      </c>
      <c r="AC2152" s="1">
        <v>25.555555555555554</v>
      </c>
      <c r="AD2152" s="1">
        <v>70.967741935483872</v>
      </c>
      <c r="AE2152" s="1">
        <v>70.967741935483872</v>
      </c>
      <c r="AF2152" s="1">
        <v>70.967741935483872</v>
      </c>
      <c r="AG2152" s="1" t="str">
        <f>GERAL[[#This Row],[SIGLA]]&amp;GERAL[[#This Row],[CÓD]]</f>
        <v>PISS_ER</v>
      </c>
      <c r="AH2152" s="1">
        <f ca="1">VLOOKUP(GERAL[[#This Row],[REF_NOTA]],BASE_NOTAS[],7,FALSE)</f>
        <v>0</v>
      </c>
      <c r="AI2152" s="31">
        <f ca="1">IF(GERAL[[#This Row],[Nota 2025]]="",0,GERAL[[#This Row],[Nota 2026]]-GERAL[[#This Row],[Nota 2025]])</f>
        <v>-70.967741935483872</v>
      </c>
    </row>
    <row r="2153" spans="1:35" ht="17" x14ac:dyDescent="0.35">
      <c r="A2153" s="2" t="s">
        <v>174</v>
      </c>
      <c r="B2153" s="2" t="s">
        <v>201</v>
      </c>
      <c r="C2153" s="15" t="s">
        <v>315</v>
      </c>
      <c r="D2153" s="15" t="s">
        <v>406</v>
      </c>
      <c r="E2153" s="15" t="s">
        <v>405</v>
      </c>
      <c r="F2153" s="2" t="str">
        <f>VLOOKUP(GERAL[[#This Row],[CÓD]],SEALL,6,FALSE)</f>
        <v>S</v>
      </c>
      <c r="G215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5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5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53" s="2" t="str">
        <f>VLOOKUP(GERAL[[#This Row],[CÓD]],SEALL,4,FALSE)</f>
        <v>08, 10</v>
      </c>
      <c r="K2153" s="2" t="str">
        <f>IF(ISERR(FIND("01",GERAL[[#This Row],[ODS]])),"NÃO","SIM")</f>
        <v>NÃO</v>
      </c>
      <c r="L2153" s="2" t="str">
        <f>IF(ISERR(FIND("02",GERAL[[#This Row],[ODS]])),"NÃO","SIM")</f>
        <v>NÃO</v>
      </c>
      <c r="M2153" s="2" t="str">
        <f>IF(ISERR(FIND("03",GERAL[[#This Row],[ODS]])),"NÃO","SIM")</f>
        <v>NÃO</v>
      </c>
      <c r="N2153" s="2" t="str">
        <f>IF(ISERR(FIND("04",GERAL[[#This Row],[ODS]])),"NÃO","SIM")</f>
        <v>NÃO</v>
      </c>
      <c r="O2153" s="2" t="str">
        <f>IF(ISERR(FIND("05",GERAL[[#This Row],[ODS]])),"NÃO","SIM")</f>
        <v>NÃO</v>
      </c>
      <c r="P2153" s="2" t="str">
        <f>IF(ISERR(FIND("06",GERAL[[#This Row],[ODS]])),"NÃO","SIM")</f>
        <v>NÃO</v>
      </c>
      <c r="Q2153" s="2" t="str">
        <f>IF(ISERR(FIND("07",GERAL[[#This Row],[ODS]])),"NÃO","SIM")</f>
        <v>NÃO</v>
      </c>
      <c r="R2153" s="2" t="str">
        <f>IF(ISERR(FIND("08",GERAL[[#This Row],[ODS]])),"NÃO","SIM")</f>
        <v>SIM</v>
      </c>
      <c r="S2153" s="2" t="str">
        <f>IF(ISERR(FIND("09",GERAL[[#This Row],[ODS]])),"NÃO","SIM")</f>
        <v>NÃO</v>
      </c>
      <c r="T2153" s="2" t="str">
        <f>IF(ISERR(FIND("10",GERAL[[#This Row],[ODS]])),"NÃO","SIM")</f>
        <v>SIM</v>
      </c>
      <c r="U2153" s="2" t="str">
        <f>IF(ISERR(FIND("11",GERAL[[#This Row],[ODS]])),"NÃO","SIM")</f>
        <v>NÃO</v>
      </c>
      <c r="V2153" s="2" t="str">
        <f>IF(ISERR(FIND("12",GERAL[[#This Row],[ODS]])),"NÃO","SIM")</f>
        <v>NÃO</v>
      </c>
      <c r="W2153" s="2" t="str">
        <f>IF(ISERR(FIND("13",GERAL[[#This Row],[ODS]])),"NÃO","SIM")</f>
        <v>NÃO</v>
      </c>
      <c r="X2153" s="2" t="str">
        <f>IF(ISERR(FIND("14",GERAL[[#This Row],[ODS]])),"NÃO","SIM")</f>
        <v>NÃO</v>
      </c>
      <c r="Y2153" s="2" t="str">
        <f>IF(ISERR(FIND("15",GERAL[[#This Row],[ODS]])),"NÃO","SIM")</f>
        <v>NÃO</v>
      </c>
      <c r="Z2153" s="2" t="str">
        <f>IF(ISERR(FIND("16",GERAL[[#This Row],[ODS]])),"NÃO","SIM")</f>
        <v>NÃO</v>
      </c>
      <c r="AA2153" s="2" t="str">
        <f>IF(ISERR(FIND("17",GERAL[[#This Row],[ODS]])),"NÃO","SIM")</f>
        <v>NÃO</v>
      </c>
      <c r="AB2153" s="1">
        <v>10.000000000000009</v>
      </c>
      <c r="AC2153" s="1">
        <v>8.5185185185185262</v>
      </c>
      <c r="AD2153" s="1">
        <v>0</v>
      </c>
      <c r="AE2153" s="1">
        <v>0</v>
      </c>
      <c r="AF2153" s="1">
        <v>0</v>
      </c>
      <c r="AG2153" s="1" t="str">
        <f>GERAL[[#This Row],[SIGLA]]&amp;GERAL[[#This Row],[CÓD]]</f>
        <v>RJSS_ER</v>
      </c>
      <c r="AH2153" s="1">
        <f ca="1">VLOOKUP(GERAL[[#This Row],[REF_NOTA]],BASE_NOTAS[],7,FALSE)</f>
        <v>28.986273473709872</v>
      </c>
      <c r="AI2153" s="31">
        <f ca="1">IF(GERAL[[#This Row],[Nota 2025]]="",0,GERAL[[#This Row],[Nota 2026]]-GERAL[[#This Row],[Nota 2025]])</f>
        <v>28.986273473709872</v>
      </c>
    </row>
    <row r="2154" spans="1:35" ht="17" x14ac:dyDescent="0.35">
      <c r="A2154" s="2" t="s">
        <v>175</v>
      </c>
      <c r="B2154" s="2" t="s">
        <v>202</v>
      </c>
      <c r="C2154" s="15" t="s">
        <v>315</v>
      </c>
      <c r="D2154" s="15" t="s">
        <v>406</v>
      </c>
      <c r="E2154" s="15" t="s">
        <v>405</v>
      </c>
      <c r="F2154" s="2" t="str">
        <f>VLOOKUP(GERAL[[#This Row],[CÓD]],SEALL,6,FALSE)</f>
        <v>S</v>
      </c>
      <c r="G215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5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5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54" s="2" t="str">
        <f>VLOOKUP(GERAL[[#This Row],[CÓD]],SEALL,4,FALSE)</f>
        <v>08, 10</v>
      </c>
      <c r="K2154" s="2" t="str">
        <f>IF(ISERR(FIND("01",GERAL[[#This Row],[ODS]])),"NÃO","SIM")</f>
        <v>NÃO</v>
      </c>
      <c r="L2154" s="2" t="str">
        <f>IF(ISERR(FIND("02",GERAL[[#This Row],[ODS]])),"NÃO","SIM")</f>
        <v>NÃO</v>
      </c>
      <c r="M2154" s="2" t="str">
        <f>IF(ISERR(FIND("03",GERAL[[#This Row],[ODS]])),"NÃO","SIM")</f>
        <v>NÃO</v>
      </c>
      <c r="N2154" s="2" t="str">
        <f>IF(ISERR(FIND("04",GERAL[[#This Row],[ODS]])),"NÃO","SIM")</f>
        <v>NÃO</v>
      </c>
      <c r="O2154" s="2" t="str">
        <f>IF(ISERR(FIND("05",GERAL[[#This Row],[ODS]])),"NÃO","SIM")</f>
        <v>NÃO</v>
      </c>
      <c r="P2154" s="2" t="str">
        <f>IF(ISERR(FIND("06",GERAL[[#This Row],[ODS]])),"NÃO","SIM")</f>
        <v>NÃO</v>
      </c>
      <c r="Q2154" s="2" t="str">
        <f>IF(ISERR(FIND("07",GERAL[[#This Row],[ODS]])),"NÃO","SIM")</f>
        <v>NÃO</v>
      </c>
      <c r="R2154" s="2" t="str">
        <f>IF(ISERR(FIND("08",GERAL[[#This Row],[ODS]])),"NÃO","SIM")</f>
        <v>SIM</v>
      </c>
      <c r="S2154" s="2" t="str">
        <f>IF(ISERR(FIND("09",GERAL[[#This Row],[ODS]])),"NÃO","SIM")</f>
        <v>NÃO</v>
      </c>
      <c r="T2154" s="2" t="str">
        <f>IF(ISERR(FIND("10",GERAL[[#This Row],[ODS]])),"NÃO","SIM")</f>
        <v>SIM</v>
      </c>
      <c r="U2154" s="2" t="str">
        <f>IF(ISERR(FIND("11",GERAL[[#This Row],[ODS]])),"NÃO","SIM")</f>
        <v>NÃO</v>
      </c>
      <c r="V2154" s="2" t="str">
        <f>IF(ISERR(FIND("12",GERAL[[#This Row],[ODS]])),"NÃO","SIM")</f>
        <v>NÃO</v>
      </c>
      <c r="W2154" s="2" t="str">
        <f>IF(ISERR(FIND("13",GERAL[[#This Row],[ODS]])),"NÃO","SIM")</f>
        <v>NÃO</v>
      </c>
      <c r="X2154" s="2" t="str">
        <f>IF(ISERR(FIND("14",GERAL[[#This Row],[ODS]])),"NÃO","SIM")</f>
        <v>NÃO</v>
      </c>
      <c r="Y2154" s="2" t="str">
        <f>IF(ISERR(FIND("15",GERAL[[#This Row],[ODS]])),"NÃO","SIM")</f>
        <v>NÃO</v>
      </c>
      <c r="Z2154" s="2" t="str">
        <f>IF(ISERR(FIND("16",GERAL[[#This Row],[ODS]])),"NÃO","SIM")</f>
        <v>NÃO</v>
      </c>
      <c r="AA2154" s="2" t="str">
        <f>IF(ISERR(FIND("17",GERAL[[#This Row],[ODS]])),"NÃO","SIM")</f>
        <v>NÃO</v>
      </c>
      <c r="AB2154" s="1">
        <v>75.714285714285722</v>
      </c>
      <c r="AC2154" s="1">
        <v>77.407407407407405</v>
      </c>
      <c r="AD2154" s="1">
        <v>58.064516129032249</v>
      </c>
      <c r="AE2154" s="1">
        <v>58.064516129032249</v>
      </c>
      <c r="AF2154" s="1">
        <v>58.064516129032249</v>
      </c>
      <c r="AG2154" s="1" t="str">
        <f>GERAL[[#This Row],[SIGLA]]&amp;GERAL[[#This Row],[CÓD]]</f>
        <v>RNSS_ER</v>
      </c>
      <c r="AH2154" s="1">
        <f ca="1">VLOOKUP(GERAL[[#This Row],[REF_NOTA]],BASE_NOTAS[],7,FALSE)</f>
        <v>51.242925643632354</v>
      </c>
      <c r="AI2154" s="31">
        <f ca="1">IF(GERAL[[#This Row],[Nota 2025]]="",0,GERAL[[#This Row],[Nota 2026]]-GERAL[[#This Row],[Nota 2025]])</f>
        <v>-6.821590485399895</v>
      </c>
    </row>
    <row r="2155" spans="1:35" ht="17" x14ac:dyDescent="0.35">
      <c r="A2155" s="2" t="s">
        <v>178</v>
      </c>
      <c r="B2155" s="2" t="s">
        <v>205</v>
      </c>
      <c r="C2155" s="15" t="s">
        <v>315</v>
      </c>
      <c r="D2155" s="15" t="s">
        <v>406</v>
      </c>
      <c r="E2155" s="15" t="s">
        <v>405</v>
      </c>
      <c r="F2155" s="2" t="str">
        <f>VLOOKUP(GERAL[[#This Row],[CÓD]],SEALL,6,FALSE)</f>
        <v>S</v>
      </c>
      <c r="G215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5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5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55" s="2" t="str">
        <f>VLOOKUP(GERAL[[#This Row],[CÓD]],SEALL,4,FALSE)</f>
        <v>08, 10</v>
      </c>
      <c r="K2155" s="2" t="str">
        <f>IF(ISERR(FIND("01",GERAL[[#This Row],[ODS]])),"NÃO","SIM")</f>
        <v>NÃO</v>
      </c>
      <c r="L2155" s="2" t="str">
        <f>IF(ISERR(FIND("02",GERAL[[#This Row],[ODS]])),"NÃO","SIM")</f>
        <v>NÃO</v>
      </c>
      <c r="M2155" s="2" t="str">
        <f>IF(ISERR(FIND("03",GERAL[[#This Row],[ODS]])),"NÃO","SIM")</f>
        <v>NÃO</v>
      </c>
      <c r="N2155" s="2" t="str">
        <f>IF(ISERR(FIND("04",GERAL[[#This Row],[ODS]])),"NÃO","SIM")</f>
        <v>NÃO</v>
      </c>
      <c r="O2155" s="2" t="str">
        <f>IF(ISERR(FIND("05",GERAL[[#This Row],[ODS]])),"NÃO","SIM")</f>
        <v>NÃO</v>
      </c>
      <c r="P2155" s="2" t="str">
        <f>IF(ISERR(FIND("06",GERAL[[#This Row],[ODS]])),"NÃO","SIM")</f>
        <v>NÃO</v>
      </c>
      <c r="Q2155" s="2" t="str">
        <f>IF(ISERR(FIND("07",GERAL[[#This Row],[ODS]])),"NÃO","SIM")</f>
        <v>NÃO</v>
      </c>
      <c r="R2155" s="2" t="str">
        <f>IF(ISERR(FIND("08",GERAL[[#This Row],[ODS]])),"NÃO","SIM")</f>
        <v>SIM</v>
      </c>
      <c r="S2155" s="2" t="str">
        <f>IF(ISERR(FIND("09",GERAL[[#This Row],[ODS]])),"NÃO","SIM")</f>
        <v>NÃO</v>
      </c>
      <c r="T2155" s="2" t="str">
        <f>IF(ISERR(FIND("10",GERAL[[#This Row],[ODS]])),"NÃO","SIM")</f>
        <v>SIM</v>
      </c>
      <c r="U2155" s="2" t="str">
        <f>IF(ISERR(FIND("11",GERAL[[#This Row],[ODS]])),"NÃO","SIM")</f>
        <v>NÃO</v>
      </c>
      <c r="V2155" s="2" t="str">
        <f>IF(ISERR(FIND("12",GERAL[[#This Row],[ODS]])),"NÃO","SIM")</f>
        <v>NÃO</v>
      </c>
      <c r="W2155" s="2" t="str">
        <f>IF(ISERR(FIND("13",GERAL[[#This Row],[ODS]])),"NÃO","SIM")</f>
        <v>NÃO</v>
      </c>
      <c r="X2155" s="2" t="str">
        <f>IF(ISERR(FIND("14",GERAL[[#This Row],[ODS]])),"NÃO","SIM")</f>
        <v>NÃO</v>
      </c>
      <c r="Y2155" s="2" t="str">
        <f>IF(ISERR(FIND("15",GERAL[[#This Row],[ODS]])),"NÃO","SIM")</f>
        <v>NÃO</v>
      </c>
      <c r="Z2155" s="2" t="str">
        <f>IF(ISERR(FIND("16",GERAL[[#This Row],[ODS]])),"NÃO","SIM")</f>
        <v>NÃO</v>
      </c>
      <c r="AA2155" s="2" t="str">
        <f>IF(ISERR(FIND("17",GERAL[[#This Row],[ODS]])),"NÃO","SIM")</f>
        <v>NÃO</v>
      </c>
      <c r="AB2155" s="1">
        <v>7.1428571428571495</v>
      </c>
      <c r="AC2155" s="1">
        <v>13.333333333333325</v>
      </c>
      <c r="AD2155" s="1">
        <v>58.064516129032249</v>
      </c>
      <c r="AE2155" s="1">
        <v>58.064516129032249</v>
      </c>
      <c r="AF2155" s="1">
        <v>58.064516129032249</v>
      </c>
      <c r="AG2155" s="1" t="str">
        <f>GERAL[[#This Row],[SIGLA]]&amp;GERAL[[#This Row],[CÓD]]</f>
        <v>RSSS_ER</v>
      </c>
      <c r="AH2155" s="1">
        <f ca="1">VLOOKUP(GERAL[[#This Row],[REF_NOTA]],BASE_NOTAS[],7,FALSE)</f>
        <v>69.824569392838526</v>
      </c>
      <c r="AI2155" s="31">
        <f ca="1">IF(GERAL[[#This Row],[Nota 2025]]="",0,GERAL[[#This Row],[Nota 2026]]-GERAL[[#This Row],[Nota 2025]])</f>
        <v>11.760053263806277</v>
      </c>
    </row>
    <row r="2156" spans="1:35" ht="17" x14ac:dyDescent="0.35">
      <c r="A2156" s="2" t="s">
        <v>176</v>
      </c>
      <c r="B2156" s="2" t="s">
        <v>203</v>
      </c>
      <c r="C2156" s="15" t="s">
        <v>315</v>
      </c>
      <c r="D2156" s="15" t="s">
        <v>406</v>
      </c>
      <c r="E2156" s="15" t="s">
        <v>405</v>
      </c>
      <c r="F2156" s="2" t="str">
        <f>VLOOKUP(GERAL[[#This Row],[CÓD]],SEALL,6,FALSE)</f>
        <v>S</v>
      </c>
      <c r="G215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5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5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56" s="2" t="str">
        <f>VLOOKUP(GERAL[[#This Row],[CÓD]],SEALL,4,FALSE)</f>
        <v>08, 10</v>
      </c>
      <c r="K2156" s="2" t="str">
        <f>IF(ISERR(FIND("01",GERAL[[#This Row],[ODS]])),"NÃO","SIM")</f>
        <v>NÃO</v>
      </c>
      <c r="L2156" s="2" t="str">
        <f>IF(ISERR(FIND("02",GERAL[[#This Row],[ODS]])),"NÃO","SIM")</f>
        <v>NÃO</v>
      </c>
      <c r="M2156" s="2" t="str">
        <f>IF(ISERR(FIND("03",GERAL[[#This Row],[ODS]])),"NÃO","SIM")</f>
        <v>NÃO</v>
      </c>
      <c r="N2156" s="2" t="str">
        <f>IF(ISERR(FIND("04",GERAL[[#This Row],[ODS]])),"NÃO","SIM")</f>
        <v>NÃO</v>
      </c>
      <c r="O2156" s="2" t="str">
        <f>IF(ISERR(FIND("05",GERAL[[#This Row],[ODS]])),"NÃO","SIM")</f>
        <v>NÃO</v>
      </c>
      <c r="P2156" s="2" t="str">
        <f>IF(ISERR(FIND("06",GERAL[[#This Row],[ODS]])),"NÃO","SIM")</f>
        <v>NÃO</v>
      </c>
      <c r="Q2156" s="2" t="str">
        <f>IF(ISERR(FIND("07",GERAL[[#This Row],[ODS]])),"NÃO","SIM")</f>
        <v>NÃO</v>
      </c>
      <c r="R2156" s="2" t="str">
        <f>IF(ISERR(FIND("08",GERAL[[#This Row],[ODS]])),"NÃO","SIM")</f>
        <v>SIM</v>
      </c>
      <c r="S2156" s="2" t="str">
        <f>IF(ISERR(FIND("09",GERAL[[#This Row],[ODS]])),"NÃO","SIM")</f>
        <v>NÃO</v>
      </c>
      <c r="T2156" s="2" t="str">
        <f>IF(ISERR(FIND("10",GERAL[[#This Row],[ODS]])),"NÃO","SIM")</f>
        <v>SIM</v>
      </c>
      <c r="U2156" s="2" t="str">
        <f>IF(ISERR(FIND("11",GERAL[[#This Row],[ODS]])),"NÃO","SIM")</f>
        <v>NÃO</v>
      </c>
      <c r="V2156" s="2" t="str">
        <f>IF(ISERR(FIND("12",GERAL[[#This Row],[ODS]])),"NÃO","SIM")</f>
        <v>NÃO</v>
      </c>
      <c r="W2156" s="2" t="str">
        <f>IF(ISERR(FIND("13",GERAL[[#This Row],[ODS]])),"NÃO","SIM")</f>
        <v>NÃO</v>
      </c>
      <c r="X2156" s="2" t="str">
        <f>IF(ISERR(FIND("14",GERAL[[#This Row],[ODS]])),"NÃO","SIM")</f>
        <v>NÃO</v>
      </c>
      <c r="Y2156" s="2" t="str">
        <f>IF(ISERR(FIND("15",GERAL[[#This Row],[ODS]])),"NÃO","SIM")</f>
        <v>NÃO</v>
      </c>
      <c r="Z2156" s="2" t="str">
        <f>IF(ISERR(FIND("16",GERAL[[#This Row],[ODS]])),"NÃO","SIM")</f>
        <v>NÃO</v>
      </c>
      <c r="AA2156" s="2" t="str">
        <f>IF(ISERR(FIND("17",GERAL[[#This Row],[ODS]])),"NÃO","SIM")</f>
        <v>NÃO</v>
      </c>
      <c r="AB2156" s="1">
        <v>100</v>
      </c>
      <c r="AC2156" s="1">
        <v>85.18518518518519</v>
      </c>
      <c r="AD2156" s="1">
        <v>80.645161290322591</v>
      </c>
      <c r="AE2156" s="1">
        <v>80.645161290322591</v>
      </c>
      <c r="AF2156" s="1">
        <v>80.645161290322591</v>
      </c>
      <c r="AG2156" s="1" t="str">
        <f>GERAL[[#This Row],[SIGLA]]&amp;GERAL[[#This Row],[CÓD]]</f>
        <v>ROSS_ER</v>
      </c>
      <c r="AH2156" s="1">
        <f ca="1">VLOOKUP(GERAL[[#This Row],[REF_NOTA]],BASE_NOTAS[],7,FALSE)</f>
        <v>29.208866442816163</v>
      </c>
      <c r="AI2156" s="31">
        <f ca="1">IF(GERAL[[#This Row],[Nota 2025]]="",0,GERAL[[#This Row],[Nota 2026]]-GERAL[[#This Row],[Nota 2025]])</f>
        <v>-51.436294847506431</v>
      </c>
    </row>
    <row r="2157" spans="1:35" ht="17" x14ac:dyDescent="0.35">
      <c r="A2157" s="2" t="s">
        <v>177</v>
      </c>
      <c r="B2157" s="2" t="s">
        <v>204</v>
      </c>
      <c r="C2157" s="15" t="s">
        <v>315</v>
      </c>
      <c r="D2157" s="15" t="s">
        <v>406</v>
      </c>
      <c r="E2157" s="15" t="s">
        <v>405</v>
      </c>
      <c r="F2157" s="2" t="str">
        <f>VLOOKUP(GERAL[[#This Row],[CÓD]],SEALL,6,FALSE)</f>
        <v>S</v>
      </c>
      <c r="G215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5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5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57" s="2" t="str">
        <f>VLOOKUP(GERAL[[#This Row],[CÓD]],SEALL,4,FALSE)</f>
        <v>08, 10</v>
      </c>
      <c r="K2157" s="2" t="str">
        <f>IF(ISERR(FIND("01",GERAL[[#This Row],[ODS]])),"NÃO","SIM")</f>
        <v>NÃO</v>
      </c>
      <c r="L2157" s="2" t="str">
        <f>IF(ISERR(FIND("02",GERAL[[#This Row],[ODS]])),"NÃO","SIM")</f>
        <v>NÃO</v>
      </c>
      <c r="M2157" s="2" t="str">
        <f>IF(ISERR(FIND("03",GERAL[[#This Row],[ODS]])),"NÃO","SIM")</f>
        <v>NÃO</v>
      </c>
      <c r="N2157" s="2" t="str">
        <f>IF(ISERR(FIND("04",GERAL[[#This Row],[ODS]])),"NÃO","SIM")</f>
        <v>NÃO</v>
      </c>
      <c r="O2157" s="2" t="str">
        <f>IF(ISERR(FIND("05",GERAL[[#This Row],[ODS]])),"NÃO","SIM")</f>
        <v>NÃO</v>
      </c>
      <c r="P2157" s="2" t="str">
        <f>IF(ISERR(FIND("06",GERAL[[#This Row],[ODS]])),"NÃO","SIM")</f>
        <v>NÃO</v>
      </c>
      <c r="Q2157" s="2" t="str">
        <f>IF(ISERR(FIND("07",GERAL[[#This Row],[ODS]])),"NÃO","SIM")</f>
        <v>NÃO</v>
      </c>
      <c r="R2157" s="2" t="str">
        <f>IF(ISERR(FIND("08",GERAL[[#This Row],[ODS]])),"NÃO","SIM")</f>
        <v>SIM</v>
      </c>
      <c r="S2157" s="2" t="str">
        <f>IF(ISERR(FIND("09",GERAL[[#This Row],[ODS]])),"NÃO","SIM")</f>
        <v>NÃO</v>
      </c>
      <c r="T2157" s="2" t="str">
        <f>IF(ISERR(FIND("10",GERAL[[#This Row],[ODS]])),"NÃO","SIM")</f>
        <v>SIM</v>
      </c>
      <c r="U2157" s="2" t="str">
        <f>IF(ISERR(FIND("11",GERAL[[#This Row],[ODS]])),"NÃO","SIM")</f>
        <v>NÃO</v>
      </c>
      <c r="V2157" s="2" t="str">
        <f>IF(ISERR(FIND("12",GERAL[[#This Row],[ODS]])),"NÃO","SIM")</f>
        <v>NÃO</v>
      </c>
      <c r="W2157" s="2" t="str">
        <f>IF(ISERR(FIND("13",GERAL[[#This Row],[ODS]])),"NÃO","SIM")</f>
        <v>NÃO</v>
      </c>
      <c r="X2157" s="2" t="str">
        <f>IF(ISERR(FIND("14",GERAL[[#This Row],[ODS]])),"NÃO","SIM")</f>
        <v>NÃO</v>
      </c>
      <c r="Y2157" s="2" t="str">
        <f>IF(ISERR(FIND("15",GERAL[[#This Row],[ODS]])),"NÃO","SIM")</f>
        <v>NÃO</v>
      </c>
      <c r="Z2157" s="2" t="str">
        <f>IF(ISERR(FIND("16",GERAL[[#This Row],[ODS]])),"NÃO","SIM")</f>
        <v>NÃO</v>
      </c>
      <c r="AA2157" s="2" t="str">
        <f>IF(ISERR(FIND("17",GERAL[[#This Row],[ODS]])),"NÃO","SIM")</f>
        <v>NÃO</v>
      </c>
      <c r="AB2157" s="1">
        <v>54.285714285714285</v>
      </c>
      <c r="AC2157" s="1">
        <v>58.8888888888889</v>
      </c>
      <c r="AD2157" s="1">
        <v>74.193548387096769</v>
      </c>
      <c r="AE2157" s="1">
        <v>74.193548387096769</v>
      </c>
      <c r="AF2157" s="1">
        <v>74.193548387096769</v>
      </c>
      <c r="AG2157" s="1" t="str">
        <f>GERAL[[#This Row],[SIGLA]]&amp;GERAL[[#This Row],[CÓD]]</f>
        <v>RRSS_ER</v>
      </c>
      <c r="AH2157" s="1">
        <f ca="1">VLOOKUP(GERAL[[#This Row],[REF_NOTA]],BASE_NOTAS[],7,FALSE)</f>
        <v>37.617067153957827</v>
      </c>
      <c r="AI2157" s="31">
        <f ca="1">IF(GERAL[[#This Row],[Nota 2025]]="",0,GERAL[[#This Row],[Nota 2026]]-GERAL[[#This Row],[Nota 2025]])</f>
        <v>-36.576481233138942</v>
      </c>
    </row>
    <row r="2158" spans="1:35" ht="17" x14ac:dyDescent="0.35">
      <c r="A2158" s="2" t="s">
        <v>179</v>
      </c>
      <c r="B2158" s="2" t="s">
        <v>194</v>
      </c>
      <c r="C2158" s="15" t="s">
        <v>315</v>
      </c>
      <c r="D2158" s="15" t="s">
        <v>406</v>
      </c>
      <c r="E2158" s="15" t="s">
        <v>405</v>
      </c>
      <c r="F2158" s="2" t="str">
        <f>VLOOKUP(GERAL[[#This Row],[CÓD]],SEALL,6,FALSE)</f>
        <v>S</v>
      </c>
      <c r="G215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5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5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58" s="2" t="str">
        <f>VLOOKUP(GERAL[[#This Row],[CÓD]],SEALL,4,FALSE)</f>
        <v>08, 10</v>
      </c>
      <c r="K2158" s="2" t="str">
        <f>IF(ISERR(FIND("01",GERAL[[#This Row],[ODS]])),"NÃO","SIM")</f>
        <v>NÃO</v>
      </c>
      <c r="L2158" s="2" t="str">
        <f>IF(ISERR(FIND("02",GERAL[[#This Row],[ODS]])),"NÃO","SIM")</f>
        <v>NÃO</v>
      </c>
      <c r="M2158" s="2" t="str">
        <f>IF(ISERR(FIND("03",GERAL[[#This Row],[ODS]])),"NÃO","SIM")</f>
        <v>NÃO</v>
      </c>
      <c r="N2158" s="2" t="str">
        <f>IF(ISERR(FIND("04",GERAL[[#This Row],[ODS]])),"NÃO","SIM")</f>
        <v>NÃO</v>
      </c>
      <c r="O2158" s="2" t="str">
        <f>IF(ISERR(FIND("05",GERAL[[#This Row],[ODS]])),"NÃO","SIM")</f>
        <v>NÃO</v>
      </c>
      <c r="P2158" s="2" t="str">
        <f>IF(ISERR(FIND("06",GERAL[[#This Row],[ODS]])),"NÃO","SIM")</f>
        <v>NÃO</v>
      </c>
      <c r="Q2158" s="2" t="str">
        <f>IF(ISERR(FIND("07",GERAL[[#This Row],[ODS]])),"NÃO","SIM")</f>
        <v>NÃO</v>
      </c>
      <c r="R2158" s="2" t="str">
        <f>IF(ISERR(FIND("08",GERAL[[#This Row],[ODS]])),"NÃO","SIM")</f>
        <v>SIM</v>
      </c>
      <c r="S2158" s="2" t="str">
        <f>IF(ISERR(FIND("09",GERAL[[#This Row],[ODS]])),"NÃO","SIM")</f>
        <v>NÃO</v>
      </c>
      <c r="T2158" s="2" t="str">
        <f>IF(ISERR(FIND("10",GERAL[[#This Row],[ODS]])),"NÃO","SIM")</f>
        <v>SIM</v>
      </c>
      <c r="U2158" s="2" t="str">
        <f>IF(ISERR(FIND("11",GERAL[[#This Row],[ODS]])),"NÃO","SIM")</f>
        <v>NÃO</v>
      </c>
      <c r="V2158" s="2" t="str">
        <f>IF(ISERR(FIND("12",GERAL[[#This Row],[ODS]])),"NÃO","SIM")</f>
        <v>NÃO</v>
      </c>
      <c r="W2158" s="2" t="str">
        <f>IF(ISERR(FIND("13",GERAL[[#This Row],[ODS]])),"NÃO","SIM")</f>
        <v>NÃO</v>
      </c>
      <c r="X2158" s="2" t="str">
        <f>IF(ISERR(FIND("14",GERAL[[#This Row],[ODS]])),"NÃO","SIM")</f>
        <v>NÃO</v>
      </c>
      <c r="Y2158" s="2" t="str">
        <f>IF(ISERR(FIND("15",GERAL[[#This Row],[ODS]])),"NÃO","SIM")</f>
        <v>NÃO</v>
      </c>
      <c r="Z2158" s="2" t="str">
        <f>IF(ISERR(FIND("16",GERAL[[#This Row],[ODS]])),"NÃO","SIM")</f>
        <v>NÃO</v>
      </c>
      <c r="AA2158" s="2" t="str">
        <f>IF(ISERR(FIND("17",GERAL[[#This Row],[ODS]])),"NÃO","SIM")</f>
        <v>NÃO</v>
      </c>
      <c r="AB2158" s="1">
        <v>27.61904761904762</v>
      </c>
      <c r="AC2158" s="1">
        <v>29.259259259259263</v>
      </c>
      <c r="AD2158" s="1">
        <v>58.064516129032249</v>
      </c>
      <c r="AE2158" s="1">
        <v>58.064516129032249</v>
      </c>
      <c r="AF2158" s="1">
        <v>58.064516129032249</v>
      </c>
      <c r="AG2158" s="1" t="str">
        <f>GERAL[[#This Row],[SIGLA]]&amp;GERAL[[#This Row],[CÓD]]</f>
        <v>SCSS_ER</v>
      </c>
      <c r="AH2158" s="1">
        <f ca="1">VLOOKUP(GERAL[[#This Row],[REF_NOTA]],BASE_NOTAS[],7,FALSE)</f>
        <v>100</v>
      </c>
      <c r="AI2158" s="31">
        <f ca="1">IF(GERAL[[#This Row],[Nota 2025]]="",0,GERAL[[#This Row],[Nota 2026]]-GERAL[[#This Row],[Nota 2025]])</f>
        <v>41.935483870967751</v>
      </c>
    </row>
    <row r="2159" spans="1:35" ht="17" x14ac:dyDescent="0.35">
      <c r="A2159" s="2" t="s">
        <v>181</v>
      </c>
      <c r="B2159" s="2" t="s">
        <v>186</v>
      </c>
      <c r="C2159" s="15" t="s">
        <v>315</v>
      </c>
      <c r="D2159" s="15" t="s">
        <v>406</v>
      </c>
      <c r="E2159" s="15" t="s">
        <v>405</v>
      </c>
      <c r="F2159" s="2" t="str">
        <f>VLOOKUP(GERAL[[#This Row],[CÓD]],SEALL,6,FALSE)</f>
        <v>S</v>
      </c>
      <c r="G215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5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5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59" s="2" t="str">
        <f>VLOOKUP(GERAL[[#This Row],[CÓD]],SEALL,4,FALSE)</f>
        <v>08, 10</v>
      </c>
      <c r="K2159" s="2" t="str">
        <f>IF(ISERR(FIND("01",GERAL[[#This Row],[ODS]])),"NÃO","SIM")</f>
        <v>NÃO</v>
      </c>
      <c r="L2159" s="2" t="str">
        <f>IF(ISERR(FIND("02",GERAL[[#This Row],[ODS]])),"NÃO","SIM")</f>
        <v>NÃO</v>
      </c>
      <c r="M2159" s="2" t="str">
        <f>IF(ISERR(FIND("03",GERAL[[#This Row],[ODS]])),"NÃO","SIM")</f>
        <v>NÃO</v>
      </c>
      <c r="N2159" s="2" t="str">
        <f>IF(ISERR(FIND("04",GERAL[[#This Row],[ODS]])),"NÃO","SIM")</f>
        <v>NÃO</v>
      </c>
      <c r="O2159" s="2" t="str">
        <f>IF(ISERR(FIND("05",GERAL[[#This Row],[ODS]])),"NÃO","SIM")</f>
        <v>NÃO</v>
      </c>
      <c r="P2159" s="2" t="str">
        <f>IF(ISERR(FIND("06",GERAL[[#This Row],[ODS]])),"NÃO","SIM")</f>
        <v>NÃO</v>
      </c>
      <c r="Q2159" s="2" t="str">
        <f>IF(ISERR(FIND("07",GERAL[[#This Row],[ODS]])),"NÃO","SIM")</f>
        <v>NÃO</v>
      </c>
      <c r="R2159" s="2" t="str">
        <f>IF(ISERR(FIND("08",GERAL[[#This Row],[ODS]])),"NÃO","SIM")</f>
        <v>SIM</v>
      </c>
      <c r="S2159" s="2" t="str">
        <f>IF(ISERR(FIND("09",GERAL[[#This Row],[ODS]])),"NÃO","SIM")</f>
        <v>NÃO</v>
      </c>
      <c r="T2159" s="2" t="str">
        <f>IF(ISERR(FIND("10",GERAL[[#This Row],[ODS]])),"NÃO","SIM")</f>
        <v>SIM</v>
      </c>
      <c r="U2159" s="2" t="str">
        <f>IF(ISERR(FIND("11",GERAL[[#This Row],[ODS]])),"NÃO","SIM")</f>
        <v>NÃO</v>
      </c>
      <c r="V2159" s="2" t="str">
        <f>IF(ISERR(FIND("12",GERAL[[#This Row],[ODS]])),"NÃO","SIM")</f>
        <v>NÃO</v>
      </c>
      <c r="W2159" s="2" t="str">
        <f>IF(ISERR(FIND("13",GERAL[[#This Row],[ODS]])),"NÃO","SIM")</f>
        <v>NÃO</v>
      </c>
      <c r="X2159" s="2" t="str">
        <f>IF(ISERR(FIND("14",GERAL[[#This Row],[ODS]])),"NÃO","SIM")</f>
        <v>NÃO</v>
      </c>
      <c r="Y2159" s="2" t="str">
        <f>IF(ISERR(FIND("15",GERAL[[#This Row],[ODS]])),"NÃO","SIM")</f>
        <v>NÃO</v>
      </c>
      <c r="Z2159" s="2" t="str">
        <f>IF(ISERR(FIND("16",GERAL[[#This Row],[ODS]])),"NÃO","SIM")</f>
        <v>NÃO</v>
      </c>
      <c r="AA2159" s="2" t="str">
        <f>IF(ISERR(FIND("17",GERAL[[#This Row],[ODS]])),"NÃO","SIM")</f>
        <v>NÃO</v>
      </c>
      <c r="AB2159" s="1">
        <v>6.190476190476196</v>
      </c>
      <c r="AC2159" s="1">
        <v>0</v>
      </c>
      <c r="AD2159" s="1">
        <v>3.2258064516129057</v>
      </c>
      <c r="AE2159" s="1">
        <v>3.2258064516129057</v>
      </c>
      <c r="AF2159" s="1">
        <v>3.2258064516129057</v>
      </c>
      <c r="AG2159" s="1" t="str">
        <f>GERAL[[#This Row],[SIGLA]]&amp;GERAL[[#This Row],[CÓD]]</f>
        <v>SPSS_ER</v>
      </c>
      <c r="AH2159" s="1">
        <f ca="1">VLOOKUP(GERAL[[#This Row],[REF_NOTA]],BASE_NOTAS[],7,FALSE)</f>
        <v>49.848740674673451</v>
      </c>
      <c r="AI2159" s="31">
        <f ca="1">IF(GERAL[[#This Row],[Nota 2025]]="",0,GERAL[[#This Row],[Nota 2026]]-GERAL[[#This Row],[Nota 2025]])</f>
        <v>46.622934223060547</v>
      </c>
    </row>
    <row r="2160" spans="1:35" ht="17" x14ac:dyDescent="0.35">
      <c r="A2160" s="2" t="s">
        <v>180</v>
      </c>
      <c r="B2160" s="2" t="s">
        <v>206</v>
      </c>
      <c r="C2160" s="15" t="s">
        <v>315</v>
      </c>
      <c r="D2160" s="15" t="s">
        <v>406</v>
      </c>
      <c r="E2160" s="15" t="s">
        <v>405</v>
      </c>
      <c r="F2160" s="2" t="str">
        <f>VLOOKUP(GERAL[[#This Row],[CÓD]],SEALL,6,FALSE)</f>
        <v>S</v>
      </c>
      <c r="G216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6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6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60" s="2" t="str">
        <f>VLOOKUP(GERAL[[#This Row],[CÓD]],SEALL,4,FALSE)</f>
        <v>08, 10</v>
      </c>
      <c r="K2160" s="2" t="str">
        <f>IF(ISERR(FIND("01",GERAL[[#This Row],[ODS]])),"NÃO","SIM")</f>
        <v>NÃO</v>
      </c>
      <c r="L2160" s="2" t="str">
        <f>IF(ISERR(FIND("02",GERAL[[#This Row],[ODS]])),"NÃO","SIM")</f>
        <v>NÃO</v>
      </c>
      <c r="M2160" s="2" t="str">
        <f>IF(ISERR(FIND("03",GERAL[[#This Row],[ODS]])),"NÃO","SIM")</f>
        <v>NÃO</v>
      </c>
      <c r="N2160" s="2" t="str">
        <f>IF(ISERR(FIND("04",GERAL[[#This Row],[ODS]])),"NÃO","SIM")</f>
        <v>NÃO</v>
      </c>
      <c r="O2160" s="2" t="str">
        <f>IF(ISERR(FIND("05",GERAL[[#This Row],[ODS]])),"NÃO","SIM")</f>
        <v>NÃO</v>
      </c>
      <c r="P2160" s="2" t="str">
        <f>IF(ISERR(FIND("06",GERAL[[#This Row],[ODS]])),"NÃO","SIM")</f>
        <v>NÃO</v>
      </c>
      <c r="Q2160" s="2" t="str">
        <f>IF(ISERR(FIND("07",GERAL[[#This Row],[ODS]])),"NÃO","SIM")</f>
        <v>NÃO</v>
      </c>
      <c r="R2160" s="2" t="str">
        <f>IF(ISERR(FIND("08",GERAL[[#This Row],[ODS]])),"NÃO","SIM")</f>
        <v>SIM</v>
      </c>
      <c r="S2160" s="2" t="str">
        <f>IF(ISERR(FIND("09",GERAL[[#This Row],[ODS]])),"NÃO","SIM")</f>
        <v>NÃO</v>
      </c>
      <c r="T2160" s="2" t="str">
        <f>IF(ISERR(FIND("10",GERAL[[#This Row],[ODS]])),"NÃO","SIM")</f>
        <v>SIM</v>
      </c>
      <c r="U2160" s="2" t="str">
        <f>IF(ISERR(FIND("11",GERAL[[#This Row],[ODS]])),"NÃO","SIM")</f>
        <v>NÃO</v>
      </c>
      <c r="V2160" s="2" t="str">
        <f>IF(ISERR(FIND("12",GERAL[[#This Row],[ODS]])),"NÃO","SIM")</f>
        <v>NÃO</v>
      </c>
      <c r="W2160" s="2" t="str">
        <f>IF(ISERR(FIND("13",GERAL[[#This Row],[ODS]])),"NÃO","SIM")</f>
        <v>NÃO</v>
      </c>
      <c r="X2160" s="2" t="str">
        <f>IF(ISERR(FIND("14",GERAL[[#This Row],[ODS]])),"NÃO","SIM")</f>
        <v>NÃO</v>
      </c>
      <c r="Y2160" s="2" t="str">
        <f>IF(ISERR(FIND("15",GERAL[[#This Row],[ODS]])),"NÃO","SIM")</f>
        <v>NÃO</v>
      </c>
      <c r="Z2160" s="2" t="str">
        <f>IF(ISERR(FIND("16",GERAL[[#This Row],[ODS]])),"NÃO","SIM")</f>
        <v>NÃO</v>
      </c>
      <c r="AA2160" s="2" t="str">
        <f>IF(ISERR(FIND("17",GERAL[[#This Row],[ODS]])),"NÃO","SIM")</f>
        <v>NÃO</v>
      </c>
      <c r="AB2160" s="1">
        <v>49.999999999999993</v>
      </c>
      <c r="AC2160" s="1">
        <v>45.185185185185183</v>
      </c>
      <c r="AD2160" s="1">
        <v>67.741935483870961</v>
      </c>
      <c r="AE2160" s="1">
        <v>67.741935483870961</v>
      </c>
      <c r="AF2160" s="1">
        <v>67.741935483870961</v>
      </c>
      <c r="AG2160" s="1" t="str">
        <f>GERAL[[#This Row],[SIGLA]]&amp;GERAL[[#This Row],[CÓD]]</f>
        <v>SESS_ER</v>
      </c>
      <c r="AH2160" s="1">
        <f ca="1">VLOOKUP(GERAL[[#This Row],[REF_NOTA]],BASE_NOTAS[],7,FALSE)</f>
        <v>2.5327369048420136</v>
      </c>
      <c r="AI2160" s="31">
        <f ca="1">IF(GERAL[[#This Row],[Nota 2025]]="",0,GERAL[[#This Row],[Nota 2026]]-GERAL[[#This Row],[Nota 2025]])</f>
        <v>-65.20919857902895</v>
      </c>
    </row>
    <row r="2161" spans="1:35" ht="17" x14ac:dyDescent="0.35">
      <c r="A2161" s="2" t="s">
        <v>182</v>
      </c>
      <c r="B2161" s="2" t="s">
        <v>185</v>
      </c>
      <c r="C2161" s="15" t="s">
        <v>315</v>
      </c>
      <c r="D2161" s="15" t="s">
        <v>406</v>
      </c>
      <c r="E2161" s="15" t="s">
        <v>405</v>
      </c>
      <c r="F2161" s="2" t="str">
        <f>VLOOKUP(GERAL[[#This Row],[CÓD]],SEALL,6,FALSE)</f>
        <v>S</v>
      </c>
      <c r="G216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6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6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161" s="2" t="str">
        <f>VLOOKUP(GERAL[[#This Row],[CÓD]],SEALL,4,FALSE)</f>
        <v>08, 10</v>
      </c>
      <c r="K2161" s="2" t="str">
        <f>IF(ISERR(FIND("01",GERAL[[#This Row],[ODS]])),"NÃO","SIM")</f>
        <v>NÃO</v>
      </c>
      <c r="L2161" s="2" t="str">
        <f>IF(ISERR(FIND("02",GERAL[[#This Row],[ODS]])),"NÃO","SIM")</f>
        <v>NÃO</v>
      </c>
      <c r="M2161" s="2" t="str">
        <f>IF(ISERR(FIND("03",GERAL[[#This Row],[ODS]])),"NÃO","SIM")</f>
        <v>NÃO</v>
      </c>
      <c r="N2161" s="2" t="str">
        <f>IF(ISERR(FIND("04",GERAL[[#This Row],[ODS]])),"NÃO","SIM")</f>
        <v>NÃO</v>
      </c>
      <c r="O2161" s="2" t="str">
        <f>IF(ISERR(FIND("05",GERAL[[#This Row],[ODS]])),"NÃO","SIM")</f>
        <v>NÃO</v>
      </c>
      <c r="P2161" s="2" t="str">
        <f>IF(ISERR(FIND("06",GERAL[[#This Row],[ODS]])),"NÃO","SIM")</f>
        <v>NÃO</v>
      </c>
      <c r="Q2161" s="2" t="str">
        <f>IF(ISERR(FIND("07",GERAL[[#This Row],[ODS]])),"NÃO","SIM")</f>
        <v>NÃO</v>
      </c>
      <c r="R2161" s="2" t="str">
        <f>IF(ISERR(FIND("08",GERAL[[#This Row],[ODS]])),"NÃO","SIM")</f>
        <v>SIM</v>
      </c>
      <c r="S2161" s="2" t="str">
        <f>IF(ISERR(FIND("09",GERAL[[#This Row],[ODS]])),"NÃO","SIM")</f>
        <v>NÃO</v>
      </c>
      <c r="T2161" s="2" t="str">
        <f>IF(ISERR(FIND("10",GERAL[[#This Row],[ODS]])),"NÃO","SIM")</f>
        <v>SIM</v>
      </c>
      <c r="U2161" s="2" t="str">
        <f>IF(ISERR(FIND("11",GERAL[[#This Row],[ODS]])),"NÃO","SIM")</f>
        <v>NÃO</v>
      </c>
      <c r="V2161" s="2" t="str">
        <f>IF(ISERR(FIND("12",GERAL[[#This Row],[ODS]])),"NÃO","SIM")</f>
        <v>NÃO</v>
      </c>
      <c r="W2161" s="2" t="str">
        <f>IF(ISERR(FIND("13",GERAL[[#This Row],[ODS]])),"NÃO","SIM")</f>
        <v>NÃO</v>
      </c>
      <c r="X2161" s="2" t="str">
        <f>IF(ISERR(FIND("14",GERAL[[#This Row],[ODS]])),"NÃO","SIM")</f>
        <v>NÃO</v>
      </c>
      <c r="Y2161" s="2" t="str">
        <f>IF(ISERR(FIND("15",GERAL[[#This Row],[ODS]])),"NÃO","SIM")</f>
        <v>NÃO</v>
      </c>
      <c r="Z2161" s="2" t="str">
        <f>IF(ISERR(FIND("16",GERAL[[#This Row],[ODS]])),"NÃO","SIM")</f>
        <v>NÃO</v>
      </c>
      <c r="AA2161" s="2" t="str">
        <f>IF(ISERR(FIND("17",GERAL[[#This Row],[ODS]])),"NÃO","SIM")</f>
        <v>NÃO</v>
      </c>
      <c r="AB2161" s="1">
        <v>39.523809523809533</v>
      </c>
      <c r="AC2161" s="1">
        <v>35.555555555555564</v>
      </c>
      <c r="AD2161" s="1">
        <v>64.516129032258064</v>
      </c>
      <c r="AE2161" s="1">
        <v>64.516129032258064</v>
      </c>
      <c r="AF2161" s="1">
        <v>64.516129032258064</v>
      </c>
      <c r="AG2161" s="1" t="str">
        <f>GERAL[[#This Row],[SIGLA]]&amp;GERAL[[#This Row],[CÓD]]</f>
        <v>TOSS_ER</v>
      </c>
      <c r="AH2161" s="1">
        <f ca="1">VLOOKUP(GERAL[[#This Row],[REF_NOTA]],BASE_NOTAS[],7,FALSE)</f>
        <v>83.012948961920458</v>
      </c>
      <c r="AI2161" s="31">
        <f ca="1">IF(GERAL[[#This Row],[Nota 2025]]="",0,GERAL[[#This Row],[Nota 2026]]-GERAL[[#This Row],[Nota 2025]])</f>
        <v>18.496819929662394</v>
      </c>
    </row>
    <row r="2162" spans="1:35" ht="17" x14ac:dyDescent="0.35">
      <c r="A2162" s="2" t="s">
        <v>0</v>
      </c>
      <c r="B2162" s="2" t="s">
        <v>156</v>
      </c>
      <c r="C2162" s="2" t="s">
        <v>218</v>
      </c>
      <c r="D2162" s="15" t="s">
        <v>78</v>
      </c>
      <c r="E2162" s="2" t="s">
        <v>147</v>
      </c>
      <c r="F2162" s="2" t="str">
        <f>VLOOKUP(GERAL[[#This Row],[CÓD]],SEALL,6,FALSE)</f>
        <v>SG</v>
      </c>
      <c r="G216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6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6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162" s="2" t="str">
        <f>VLOOKUP(GERAL[[#This Row],[CÓD]],SEALL,4,FALSE)</f>
        <v>03</v>
      </c>
      <c r="K2162" s="2" t="str">
        <f>IF(ISERR(FIND("01",GERAL[[#This Row],[ODS]])),"NÃO","SIM")</f>
        <v>NÃO</v>
      </c>
      <c r="L2162" s="2" t="str">
        <f>IF(ISERR(FIND("02",GERAL[[#This Row],[ODS]])),"NÃO","SIM")</f>
        <v>NÃO</v>
      </c>
      <c r="M2162" s="2" t="str">
        <f>IF(ISERR(FIND("03",GERAL[[#This Row],[ODS]])),"NÃO","SIM")</f>
        <v>SIM</v>
      </c>
      <c r="N2162" s="2" t="str">
        <f>IF(ISERR(FIND("04",GERAL[[#This Row],[ODS]])),"NÃO","SIM")</f>
        <v>NÃO</v>
      </c>
      <c r="O2162" s="2" t="str">
        <f>IF(ISERR(FIND("05",GERAL[[#This Row],[ODS]])),"NÃO","SIM")</f>
        <v>NÃO</v>
      </c>
      <c r="P2162" s="2" t="str">
        <f>IF(ISERR(FIND("06",GERAL[[#This Row],[ODS]])),"NÃO","SIM")</f>
        <v>NÃO</v>
      </c>
      <c r="Q2162" s="2" t="str">
        <f>IF(ISERR(FIND("07",GERAL[[#This Row],[ODS]])),"NÃO","SIM")</f>
        <v>NÃO</v>
      </c>
      <c r="R2162" s="2" t="str">
        <f>IF(ISERR(FIND("08",GERAL[[#This Row],[ODS]])),"NÃO","SIM")</f>
        <v>NÃO</v>
      </c>
      <c r="S2162" s="2" t="str">
        <f>IF(ISERR(FIND("09",GERAL[[#This Row],[ODS]])),"NÃO","SIM")</f>
        <v>NÃO</v>
      </c>
      <c r="T2162" s="2" t="str">
        <f>IF(ISERR(FIND("10",GERAL[[#This Row],[ODS]])),"NÃO","SIM")</f>
        <v>NÃO</v>
      </c>
      <c r="U2162" s="2" t="str">
        <f>IF(ISERR(FIND("11",GERAL[[#This Row],[ODS]])),"NÃO","SIM")</f>
        <v>NÃO</v>
      </c>
      <c r="V2162" s="2" t="str">
        <f>IF(ISERR(FIND("12",GERAL[[#This Row],[ODS]])),"NÃO","SIM")</f>
        <v>NÃO</v>
      </c>
      <c r="W2162" s="2" t="str">
        <f>IF(ISERR(FIND("13",GERAL[[#This Row],[ODS]])),"NÃO","SIM")</f>
        <v>NÃO</v>
      </c>
      <c r="X2162" s="2" t="str">
        <f>IF(ISERR(FIND("14",GERAL[[#This Row],[ODS]])),"NÃO","SIM")</f>
        <v>NÃO</v>
      </c>
      <c r="Y2162" s="2" t="str">
        <f>IF(ISERR(FIND("15",GERAL[[#This Row],[ODS]])),"NÃO","SIM")</f>
        <v>NÃO</v>
      </c>
      <c r="Z2162" s="2" t="str">
        <f>IF(ISERR(FIND("16",GERAL[[#This Row],[ODS]])),"NÃO","SIM")</f>
        <v>NÃO</v>
      </c>
      <c r="AA2162" s="2" t="str">
        <f>IF(ISERR(FIND("17",GERAL[[#This Row],[ODS]])),"NÃO","SIM")</f>
        <v>NÃO</v>
      </c>
      <c r="AB2162" s="1">
        <v>34.511530859483116</v>
      </c>
      <c r="AC2162" s="1">
        <v>28.218233136237316</v>
      </c>
      <c r="AD2162" s="1">
        <v>32.167336853646333</v>
      </c>
      <c r="AE2162" s="1">
        <v>36.944257962048489</v>
      </c>
      <c r="AF2162" s="1">
        <v>39.401398589384883</v>
      </c>
      <c r="AG2162" s="1" t="str">
        <f>GERAL[[#This Row],[SIGLA]]&amp;GERAL[[#This Row],[CÓD]]</f>
        <v>ACSS_EV</v>
      </c>
      <c r="AH2162" s="1">
        <f ca="1">VLOOKUP(GERAL[[#This Row],[REF_NOTA]],BASE_NOTAS[],7,FALSE)</f>
        <v>28.420424504311669</v>
      </c>
      <c r="AI2162" s="31">
        <f ca="1">IF(GERAL[[#This Row],[Nota 2025]]="",0,GERAL[[#This Row],[Nota 2026]]-GERAL[[#This Row],[Nota 2025]])</f>
        <v>-10.980974085073214</v>
      </c>
    </row>
    <row r="2163" spans="1:35" ht="17" x14ac:dyDescent="0.35">
      <c r="A2163" s="2" t="s">
        <v>1</v>
      </c>
      <c r="B2163" s="2" t="s">
        <v>157</v>
      </c>
      <c r="C2163" s="2" t="s">
        <v>218</v>
      </c>
      <c r="D2163" s="15" t="s">
        <v>78</v>
      </c>
      <c r="E2163" s="2" t="s">
        <v>147</v>
      </c>
      <c r="F2163" s="2" t="str">
        <f>VLOOKUP(GERAL[[#This Row],[CÓD]],SEALL,6,FALSE)</f>
        <v>SG</v>
      </c>
      <c r="G216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6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6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163" s="2" t="str">
        <f>VLOOKUP(GERAL[[#This Row],[CÓD]],SEALL,4,FALSE)</f>
        <v>03</v>
      </c>
      <c r="K2163" s="2" t="str">
        <f>IF(ISERR(FIND("01",GERAL[[#This Row],[ODS]])),"NÃO","SIM")</f>
        <v>NÃO</v>
      </c>
      <c r="L2163" s="2" t="str">
        <f>IF(ISERR(FIND("02",GERAL[[#This Row],[ODS]])),"NÃO","SIM")</f>
        <v>NÃO</v>
      </c>
      <c r="M2163" s="2" t="str">
        <f>IF(ISERR(FIND("03",GERAL[[#This Row],[ODS]])),"NÃO","SIM")</f>
        <v>SIM</v>
      </c>
      <c r="N2163" s="2" t="str">
        <f>IF(ISERR(FIND("04",GERAL[[#This Row],[ODS]])),"NÃO","SIM")</f>
        <v>NÃO</v>
      </c>
      <c r="O2163" s="2" t="str">
        <f>IF(ISERR(FIND("05",GERAL[[#This Row],[ODS]])),"NÃO","SIM")</f>
        <v>NÃO</v>
      </c>
      <c r="P2163" s="2" t="str">
        <f>IF(ISERR(FIND("06",GERAL[[#This Row],[ODS]])),"NÃO","SIM")</f>
        <v>NÃO</v>
      </c>
      <c r="Q2163" s="2" t="str">
        <f>IF(ISERR(FIND("07",GERAL[[#This Row],[ODS]])),"NÃO","SIM")</f>
        <v>NÃO</v>
      </c>
      <c r="R2163" s="2" t="str">
        <f>IF(ISERR(FIND("08",GERAL[[#This Row],[ODS]])),"NÃO","SIM")</f>
        <v>NÃO</v>
      </c>
      <c r="S2163" s="2" t="str">
        <f>IF(ISERR(FIND("09",GERAL[[#This Row],[ODS]])),"NÃO","SIM")</f>
        <v>NÃO</v>
      </c>
      <c r="T2163" s="2" t="str">
        <f>IF(ISERR(FIND("10",GERAL[[#This Row],[ODS]])),"NÃO","SIM")</f>
        <v>NÃO</v>
      </c>
      <c r="U2163" s="2" t="str">
        <f>IF(ISERR(FIND("11",GERAL[[#This Row],[ODS]])),"NÃO","SIM")</f>
        <v>NÃO</v>
      </c>
      <c r="V2163" s="2" t="str">
        <f>IF(ISERR(FIND("12",GERAL[[#This Row],[ODS]])),"NÃO","SIM")</f>
        <v>NÃO</v>
      </c>
      <c r="W2163" s="2" t="str">
        <f>IF(ISERR(FIND("13",GERAL[[#This Row],[ODS]])),"NÃO","SIM")</f>
        <v>NÃO</v>
      </c>
      <c r="X2163" s="2" t="str">
        <f>IF(ISERR(FIND("14",GERAL[[#This Row],[ODS]])),"NÃO","SIM")</f>
        <v>NÃO</v>
      </c>
      <c r="Y2163" s="2" t="str">
        <f>IF(ISERR(FIND("15",GERAL[[#This Row],[ODS]])),"NÃO","SIM")</f>
        <v>NÃO</v>
      </c>
      <c r="Z2163" s="2" t="str">
        <f>IF(ISERR(FIND("16",GERAL[[#This Row],[ODS]])),"NÃO","SIM")</f>
        <v>NÃO</v>
      </c>
      <c r="AA2163" s="2" t="str">
        <f>IF(ISERR(FIND("17",GERAL[[#This Row],[ODS]])),"NÃO","SIM")</f>
        <v>NÃO</v>
      </c>
      <c r="AB2163" s="1">
        <v>66.242021846302521</v>
      </c>
      <c r="AC2163" s="1">
        <v>61.289730084688685</v>
      </c>
      <c r="AD2163" s="1">
        <v>62.195405593962306</v>
      </c>
      <c r="AE2163" s="1">
        <v>65.01302897735124</v>
      </c>
      <c r="AF2163" s="1">
        <v>64.454634660219256</v>
      </c>
      <c r="AG2163" s="1" t="str">
        <f>GERAL[[#This Row],[SIGLA]]&amp;GERAL[[#This Row],[CÓD]]</f>
        <v>ALSS_EV</v>
      </c>
      <c r="AH2163" s="1">
        <f ca="1">VLOOKUP(GERAL[[#This Row],[REF_NOTA]],BASE_NOTAS[],7,FALSE)</f>
        <v>56.983773317465563</v>
      </c>
      <c r="AI2163" s="31">
        <f ca="1">IF(GERAL[[#This Row],[Nota 2025]]="",0,GERAL[[#This Row],[Nota 2026]]-GERAL[[#This Row],[Nota 2025]])</f>
        <v>-7.4708613427536932</v>
      </c>
    </row>
    <row r="2164" spans="1:35" ht="17" x14ac:dyDescent="0.35">
      <c r="A2164" s="2" t="s">
        <v>159</v>
      </c>
      <c r="B2164" s="2" t="s">
        <v>184</v>
      </c>
      <c r="C2164" s="2" t="s">
        <v>218</v>
      </c>
      <c r="D2164" s="15" t="s">
        <v>78</v>
      </c>
      <c r="E2164" s="2" t="s">
        <v>147</v>
      </c>
      <c r="F2164" s="2" t="str">
        <f>VLOOKUP(GERAL[[#This Row],[CÓD]],SEALL,6,FALSE)</f>
        <v>SG</v>
      </c>
      <c r="G216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6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6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164" s="2" t="str">
        <f>VLOOKUP(GERAL[[#This Row],[CÓD]],SEALL,4,FALSE)</f>
        <v>03</v>
      </c>
      <c r="K2164" s="2" t="str">
        <f>IF(ISERR(FIND("01",GERAL[[#This Row],[ODS]])),"NÃO","SIM")</f>
        <v>NÃO</v>
      </c>
      <c r="L2164" s="2" t="str">
        <f>IF(ISERR(FIND("02",GERAL[[#This Row],[ODS]])),"NÃO","SIM")</f>
        <v>NÃO</v>
      </c>
      <c r="M2164" s="2" t="str">
        <f>IF(ISERR(FIND("03",GERAL[[#This Row],[ODS]])),"NÃO","SIM")</f>
        <v>SIM</v>
      </c>
      <c r="N2164" s="2" t="str">
        <f>IF(ISERR(FIND("04",GERAL[[#This Row],[ODS]])),"NÃO","SIM")</f>
        <v>NÃO</v>
      </c>
      <c r="O2164" s="2" t="str">
        <f>IF(ISERR(FIND("05",GERAL[[#This Row],[ODS]])),"NÃO","SIM")</f>
        <v>NÃO</v>
      </c>
      <c r="P2164" s="2" t="str">
        <f>IF(ISERR(FIND("06",GERAL[[#This Row],[ODS]])),"NÃO","SIM")</f>
        <v>NÃO</v>
      </c>
      <c r="Q2164" s="2" t="str">
        <f>IF(ISERR(FIND("07",GERAL[[#This Row],[ODS]])),"NÃO","SIM")</f>
        <v>NÃO</v>
      </c>
      <c r="R2164" s="2" t="str">
        <f>IF(ISERR(FIND("08",GERAL[[#This Row],[ODS]])),"NÃO","SIM")</f>
        <v>NÃO</v>
      </c>
      <c r="S2164" s="2" t="str">
        <f>IF(ISERR(FIND("09",GERAL[[#This Row],[ODS]])),"NÃO","SIM")</f>
        <v>NÃO</v>
      </c>
      <c r="T2164" s="2" t="str">
        <f>IF(ISERR(FIND("10",GERAL[[#This Row],[ODS]])),"NÃO","SIM")</f>
        <v>NÃO</v>
      </c>
      <c r="U2164" s="2" t="str">
        <f>IF(ISERR(FIND("11",GERAL[[#This Row],[ODS]])),"NÃO","SIM")</f>
        <v>NÃO</v>
      </c>
      <c r="V2164" s="2" t="str">
        <f>IF(ISERR(FIND("12",GERAL[[#This Row],[ODS]])),"NÃO","SIM")</f>
        <v>NÃO</v>
      </c>
      <c r="W2164" s="2" t="str">
        <f>IF(ISERR(FIND("13",GERAL[[#This Row],[ODS]])),"NÃO","SIM")</f>
        <v>NÃO</v>
      </c>
      <c r="X2164" s="2" t="str">
        <f>IF(ISERR(FIND("14",GERAL[[#This Row],[ODS]])),"NÃO","SIM")</f>
        <v>NÃO</v>
      </c>
      <c r="Y2164" s="2" t="str">
        <f>IF(ISERR(FIND("15",GERAL[[#This Row],[ODS]])),"NÃO","SIM")</f>
        <v>NÃO</v>
      </c>
      <c r="Z2164" s="2" t="str">
        <f>IF(ISERR(FIND("16",GERAL[[#This Row],[ODS]])),"NÃO","SIM")</f>
        <v>NÃO</v>
      </c>
      <c r="AA2164" s="2" t="str">
        <f>IF(ISERR(FIND("17",GERAL[[#This Row],[ODS]])),"NÃO","SIM")</f>
        <v>NÃO</v>
      </c>
      <c r="AB2164" s="1">
        <v>9.2852795920815652</v>
      </c>
      <c r="AC2164" s="1">
        <v>9.9206431105691308</v>
      </c>
      <c r="AD2164" s="1">
        <v>1.1031297291942224</v>
      </c>
      <c r="AE2164" s="1">
        <v>14.396132504384823</v>
      </c>
      <c r="AF2164" s="1">
        <v>13.971194536388197</v>
      </c>
      <c r="AG2164" s="1" t="str">
        <f>GERAL[[#This Row],[SIGLA]]&amp;GERAL[[#This Row],[CÓD]]</f>
        <v>APSS_EV</v>
      </c>
      <c r="AH2164" s="1">
        <f ca="1">VLOOKUP(GERAL[[#This Row],[REF_NOTA]],BASE_NOTAS[],7,FALSE)</f>
        <v>12.130586526834037</v>
      </c>
      <c r="AI2164" s="31">
        <f ca="1">IF(GERAL[[#This Row],[Nota 2025]]="",0,GERAL[[#This Row],[Nota 2026]]-GERAL[[#This Row],[Nota 2025]])</f>
        <v>-1.8406080095541597</v>
      </c>
    </row>
    <row r="2165" spans="1:35" ht="17" x14ac:dyDescent="0.35">
      <c r="A2165" s="2" t="s">
        <v>155</v>
      </c>
      <c r="B2165" s="2" t="s">
        <v>158</v>
      </c>
      <c r="C2165" s="2" t="s">
        <v>218</v>
      </c>
      <c r="D2165" s="15" t="s">
        <v>78</v>
      </c>
      <c r="E2165" s="2" t="s">
        <v>147</v>
      </c>
      <c r="F2165" s="2" t="str">
        <f>VLOOKUP(GERAL[[#This Row],[CÓD]],SEALL,6,FALSE)</f>
        <v>SG</v>
      </c>
      <c r="G216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6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6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165" s="2" t="str">
        <f>VLOOKUP(GERAL[[#This Row],[CÓD]],SEALL,4,FALSE)</f>
        <v>03</v>
      </c>
      <c r="K2165" s="2" t="str">
        <f>IF(ISERR(FIND("01",GERAL[[#This Row],[ODS]])),"NÃO","SIM")</f>
        <v>NÃO</v>
      </c>
      <c r="L2165" s="2" t="str">
        <f>IF(ISERR(FIND("02",GERAL[[#This Row],[ODS]])),"NÃO","SIM")</f>
        <v>NÃO</v>
      </c>
      <c r="M2165" s="2" t="str">
        <f>IF(ISERR(FIND("03",GERAL[[#This Row],[ODS]])),"NÃO","SIM")</f>
        <v>SIM</v>
      </c>
      <c r="N2165" s="2" t="str">
        <f>IF(ISERR(FIND("04",GERAL[[#This Row],[ODS]])),"NÃO","SIM")</f>
        <v>NÃO</v>
      </c>
      <c r="O2165" s="2" t="str">
        <f>IF(ISERR(FIND("05",GERAL[[#This Row],[ODS]])),"NÃO","SIM")</f>
        <v>NÃO</v>
      </c>
      <c r="P2165" s="2" t="str">
        <f>IF(ISERR(FIND("06",GERAL[[#This Row],[ODS]])),"NÃO","SIM")</f>
        <v>NÃO</v>
      </c>
      <c r="Q2165" s="2" t="str">
        <f>IF(ISERR(FIND("07",GERAL[[#This Row],[ODS]])),"NÃO","SIM")</f>
        <v>NÃO</v>
      </c>
      <c r="R2165" s="2" t="str">
        <f>IF(ISERR(FIND("08",GERAL[[#This Row],[ODS]])),"NÃO","SIM")</f>
        <v>NÃO</v>
      </c>
      <c r="S2165" s="2" t="str">
        <f>IF(ISERR(FIND("09",GERAL[[#This Row],[ODS]])),"NÃO","SIM")</f>
        <v>NÃO</v>
      </c>
      <c r="T2165" s="2" t="str">
        <f>IF(ISERR(FIND("10",GERAL[[#This Row],[ODS]])),"NÃO","SIM")</f>
        <v>NÃO</v>
      </c>
      <c r="U2165" s="2" t="str">
        <f>IF(ISERR(FIND("11",GERAL[[#This Row],[ODS]])),"NÃO","SIM")</f>
        <v>NÃO</v>
      </c>
      <c r="V2165" s="2" t="str">
        <f>IF(ISERR(FIND("12",GERAL[[#This Row],[ODS]])),"NÃO","SIM")</f>
        <v>NÃO</v>
      </c>
      <c r="W2165" s="2" t="str">
        <f>IF(ISERR(FIND("13",GERAL[[#This Row],[ODS]])),"NÃO","SIM")</f>
        <v>NÃO</v>
      </c>
      <c r="X2165" s="2" t="str">
        <f>IF(ISERR(FIND("14",GERAL[[#This Row],[ODS]])),"NÃO","SIM")</f>
        <v>NÃO</v>
      </c>
      <c r="Y2165" s="2" t="str">
        <f>IF(ISERR(FIND("15",GERAL[[#This Row],[ODS]])),"NÃO","SIM")</f>
        <v>NÃO</v>
      </c>
      <c r="Z2165" s="2" t="str">
        <f>IF(ISERR(FIND("16",GERAL[[#This Row],[ODS]])),"NÃO","SIM")</f>
        <v>NÃO</v>
      </c>
      <c r="AA2165" s="2" t="str">
        <f>IF(ISERR(FIND("17",GERAL[[#This Row],[ODS]])),"NÃO","SIM")</f>
        <v>NÃO</v>
      </c>
      <c r="AB2165" s="1">
        <v>26.552551456928953</v>
      </c>
      <c r="AC2165" s="1">
        <v>39.192997205494983</v>
      </c>
      <c r="AD2165" s="1">
        <v>33.666725122376363</v>
      </c>
      <c r="AE2165" s="1">
        <v>26.994448923022091</v>
      </c>
      <c r="AF2165" s="1">
        <v>31.223103528027124</v>
      </c>
      <c r="AG2165" s="1" t="str">
        <f>GERAL[[#This Row],[SIGLA]]&amp;GERAL[[#This Row],[CÓD]]</f>
        <v>AMSS_EV</v>
      </c>
      <c r="AH2165" s="1">
        <f ca="1">VLOOKUP(GERAL[[#This Row],[REF_NOTA]],BASE_NOTAS[],7,FALSE)</f>
        <v>23.552086518318276</v>
      </c>
      <c r="AI2165" s="31">
        <f ca="1">IF(GERAL[[#This Row],[Nota 2025]]="",0,GERAL[[#This Row],[Nota 2026]]-GERAL[[#This Row],[Nota 2025]])</f>
        <v>-7.6710170097088479</v>
      </c>
    </row>
    <row r="2166" spans="1:35" ht="17" x14ac:dyDescent="0.35">
      <c r="A2166" s="2" t="s">
        <v>160</v>
      </c>
      <c r="B2166" s="2" t="s">
        <v>187</v>
      </c>
      <c r="C2166" s="2" t="s">
        <v>218</v>
      </c>
      <c r="D2166" s="15" t="s">
        <v>78</v>
      </c>
      <c r="E2166" s="2" t="s">
        <v>147</v>
      </c>
      <c r="F2166" s="2" t="str">
        <f>VLOOKUP(GERAL[[#This Row],[CÓD]],SEALL,6,FALSE)</f>
        <v>SG</v>
      </c>
      <c r="G216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6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6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166" s="2" t="str">
        <f>VLOOKUP(GERAL[[#This Row],[CÓD]],SEALL,4,FALSE)</f>
        <v>03</v>
      </c>
      <c r="K2166" s="2" t="str">
        <f>IF(ISERR(FIND("01",GERAL[[#This Row],[ODS]])),"NÃO","SIM")</f>
        <v>NÃO</v>
      </c>
      <c r="L2166" s="2" t="str">
        <f>IF(ISERR(FIND("02",GERAL[[#This Row],[ODS]])),"NÃO","SIM")</f>
        <v>NÃO</v>
      </c>
      <c r="M2166" s="2" t="str">
        <f>IF(ISERR(FIND("03",GERAL[[#This Row],[ODS]])),"NÃO","SIM")</f>
        <v>SIM</v>
      </c>
      <c r="N2166" s="2" t="str">
        <f>IF(ISERR(FIND("04",GERAL[[#This Row],[ODS]])),"NÃO","SIM")</f>
        <v>NÃO</v>
      </c>
      <c r="O2166" s="2" t="str">
        <f>IF(ISERR(FIND("05",GERAL[[#This Row],[ODS]])),"NÃO","SIM")</f>
        <v>NÃO</v>
      </c>
      <c r="P2166" s="2" t="str">
        <f>IF(ISERR(FIND("06",GERAL[[#This Row],[ODS]])),"NÃO","SIM")</f>
        <v>NÃO</v>
      </c>
      <c r="Q2166" s="2" t="str">
        <f>IF(ISERR(FIND("07",GERAL[[#This Row],[ODS]])),"NÃO","SIM")</f>
        <v>NÃO</v>
      </c>
      <c r="R2166" s="2" t="str">
        <f>IF(ISERR(FIND("08",GERAL[[#This Row],[ODS]])),"NÃO","SIM")</f>
        <v>NÃO</v>
      </c>
      <c r="S2166" s="2" t="str">
        <f>IF(ISERR(FIND("09",GERAL[[#This Row],[ODS]])),"NÃO","SIM")</f>
        <v>NÃO</v>
      </c>
      <c r="T2166" s="2" t="str">
        <f>IF(ISERR(FIND("10",GERAL[[#This Row],[ODS]])),"NÃO","SIM")</f>
        <v>NÃO</v>
      </c>
      <c r="U2166" s="2" t="str">
        <f>IF(ISERR(FIND("11",GERAL[[#This Row],[ODS]])),"NÃO","SIM")</f>
        <v>NÃO</v>
      </c>
      <c r="V2166" s="2" t="str">
        <f>IF(ISERR(FIND("12",GERAL[[#This Row],[ODS]])),"NÃO","SIM")</f>
        <v>NÃO</v>
      </c>
      <c r="W2166" s="2" t="str">
        <f>IF(ISERR(FIND("13",GERAL[[#This Row],[ODS]])),"NÃO","SIM")</f>
        <v>NÃO</v>
      </c>
      <c r="X2166" s="2" t="str">
        <f>IF(ISERR(FIND("14",GERAL[[#This Row],[ODS]])),"NÃO","SIM")</f>
        <v>NÃO</v>
      </c>
      <c r="Y2166" s="2" t="str">
        <f>IF(ISERR(FIND("15",GERAL[[#This Row],[ODS]])),"NÃO","SIM")</f>
        <v>NÃO</v>
      </c>
      <c r="Z2166" s="2" t="str">
        <f>IF(ISERR(FIND("16",GERAL[[#This Row],[ODS]])),"NÃO","SIM")</f>
        <v>NÃO</v>
      </c>
      <c r="AA2166" s="2" t="str">
        <f>IF(ISERR(FIND("17",GERAL[[#This Row],[ODS]])),"NÃO","SIM")</f>
        <v>NÃO</v>
      </c>
      <c r="AB2166" s="1">
        <v>68.786502690556873</v>
      </c>
      <c r="AC2166" s="1">
        <v>64.26213846140999</v>
      </c>
      <c r="AD2166" s="1">
        <v>66.942656405011647</v>
      </c>
      <c r="AE2166" s="1">
        <v>69.53934798258507</v>
      </c>
      <c r="AF2166" s="1">
        <v>70.878514984721448</v>
      </c>
      <c r="AG2166" s="1" t="str">
        <f>GERAL[[#This Row],[SIGLA]]&amp;GERAL[[#This Row],[CÓD]]</f>
        <v>BASS_EV</v>
      </c>
      <c r="AH2166" s="1">
        <f ca="1">VLOOKUP(GERAL[[#This Row],[REF_NOTA]],BASE_NOTAS[],7,FALSE)</f>
        <v>65.825572880142687</v>
      </c>
      <c r="AI2166" s="31">
        <f ca="1">IF(GERAL[[#This Row],[Nota 2025]]="",0,GERAL[[#This Row],[Nota 2026]]-GERAL[[#This Row],[Nota 2025]])</f>
        <v>-5.0529421045787615</v>
      </c>
    </row>
    <row r="2167" spans="1:35" ht="17" x14ac:dyDescent="0.35">
      <c r="A2167" s="2" t="s">
        <v>161</v>
      </c>
      <c r="B2167" s="2" t="s">
        <v>188</v>
      </c>
      <c r="C2167" s="2" t="s">
        <v>218</v>
      </c>
      <c r="D2167" s="15" t="s">
        <v>78</v>
      </c>
      <c r="E2167" s="2" t="s">
        <v>147</v>
      </c>
      <c r="F2167" s="2" t="str">
        <f>VLOOKUP(GERAL[[#This Row],[CÓD]],SEALL,6,FALSE)</f>
        <v>SG</v>
      </c>
      <c r="G216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6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6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167" s="2" t="str">
        <f>VLOOKUP(GERAL[[#This Row],[CÓD]],SEALL,4,FALSE)</f>
        <v>03</v>
      </c>
      <c r="K2167" s="2" t="str">
        <f>IF(ISERR(FIND("01",GERAL[[#This Row],[ODS]])),"NÃO","SIM")</f>
        <v>NÃO</v>
      </c>
      <c r="L2167" s="2" t="str">
        <f>IF(ISERR(FIND("02",GERAL[[#This Row],[ODS]])),"NÃO","SIM")</f>
        <v>NÃO</v>
      </c>
      <c r="M2167" s="2" t="str">
        <f>IF(ISERR(FIND("03",GERAL[[#This Row],[ODS]])),"NÃO","SIM")</f>
        <v>SIM</v>
      </c>
      <c r="N2167" s="2" t="str">
        <f>IF(ISERR(FIND("04",GERAL[[#This Row],[ODS]])),"NÃO","SIM")</f>
        <v>NÃO</v>
      </c>
      <c r="O2167" s="2" t="str">
        <f>IF(ISERR(FIND("05",GERAL[[#This Row],[ODS]])),"NÃO","SIM")</f>
        <v>NÃO</v>
      </c>
      <c r="P2167" s="2" t="str">
        <f>IF(ISERR(FIND("06",GERAL[[#This Row],[ODS]])),"NÃO","SIM")</f>
        <v>NÃO</v>
      </c>
      <c r="Q2167" s="2" t="str">
        <f>IF(ISERR(FIND("07",GERAL[[#This Row],[ODS]])),"NÃO","SIM")</f>
        <v>NÃO</v>
      </c>
      <c r="R2167" s="2" t="str">
        <f>IF(ISERR(FIND("08",GERAL[[#This Row],[ODS]])),"NÃO","SIM")</f>
        <v>NÃO</v>
      </c>
      <c r="S2167" s="2" t="str">
        <f>IF(ISERR(FIND("09",GERAL[[#This Row],[ODS]])),"NÃO","SIM")</f>
        <v>NÃO</v>
      </c>
      <c r="T2167" s="2" t="str">
        <f>IF(ISERR(FIND("10",GERAL[[#This Row],[ODS]])),"NÃO","SIM")</f>
        <v>NÃO</v>
      </c>
      <c r="U2167" s="2" t="str">
        <f>IF(ISERR(FIND("11",GERAL[[#This Row],[ODS]])),"NÃO","SIM")</f>
        <v>NÃO</v>
      </c>
      <c r="V2167" s="2" t="str">
        <f>IF(ISERR(FIND("12",GERAL[[#This Row],[ODS]])),"NÃO","SIM")</f>
        <v>NÃO</v>
      </c>
      <c r="W2167" s="2" t="str">
        <f>IF(ISERR(FIND("13",GERAL[[#This Row],[ODS]])),"NÃO","SIM")</f>
        <v>NÃO</v>
      </c>
      <c r="X2167" s="2" t="str">
        <f>IF(ISERR(FIND("14",GERAL[[#This Row],[ODS]])),"NÃO","SIM")</f>
        <v>NÃO</v>
      </c>
      <c r="Y2167" s="2" t="str">
        <f>IF(ISERR(FIND("15",GERAL[[#This Row],[ODS]])),"NÃO","SIM")</f>
        <v>NÃO</v>
      </c>
      <c r="Z2167" s="2" t="str">
        <f>IF(ISERR(FIND("16",GERAL[[#This Row],[ODS]])),"NÃO","SIM")</f>
        <v>NÃO</v>
      </c>
      <c r="AA2167" s="2" t="str">
        <f>IF(ISERR(FIND("17",GERAL[[#This Row],[ODS]])),"NÃO","SIM")</f>
        <v>NÃO</v>
      </c>
      <c r="AB2167" s="1">
        <v>81.307075920955924</v>
      </c>
      <c r="AC2167" s="1">
        <v>74.411947158643912</v>
      </c>
      <c r="AD2167" s="1">
        <v>77.424560650925343</v>
      </c>
      <c r="AE2167" s="1">
        <v>78.736247768442098</v>
      </c>
      <c r="AF2167" s="1">
        <v>79.445613818642144</v>
      </c>
      <c r="AG2167" s="1" t="str">
        <f>GERAL[[#This Row],[SIGLA]]&amp;GERAL[[#This Row],[CÓD]]</f>
        <v>CESS_EV</v>
      </c>
      <c r="AH2167" s="1">
        <f ca="1">VLOOKUP(GERAL[[#This Row],[REF_NOTA]],BASE_NOTAS[],7,FALSE)</f>
        <v>73.899187055981571</v>
      </c>
      <c r="AI2167" s="31">
        <f ca="1">IF(GERAL[[#This Row],[Nota 2025]]="",0,GERAL[[#This Row],[Nota 2026]]-GERAL[[#This Row],[Nota 2025]])</f>
        <v>-5.5464267626605732</v>
      </c>
    </row>
    <row r="2168" spans="1:35" ht="17" x14ac:dyDescent="0.35">
      <c r="A2168" s="2" t="s">
        <v>162</v>
      </c>
      <c r="B2168" s="2" t="s">
        <v>189</v>
      </c>
      <c r="C2168" s="2" t="s">
        <v>218</v>
      </c>
      <c r="D2168" s="15" t="s">
        <v>78</v>
      </c>
      <c r="E2168" s="2" t="s">
        <v>147</v>
      </c>
      <c r="F2168" s="2" t="str">
        <f>VLOOKUP(GERAL[[#This Row],[CÓD]],SEALL,6,FALSE)</f>
        <v>SG</v>
      </c>
      <c r="G216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6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6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168" s="2" t="str">
        <f>VLOOKUP(GERAL[[#This Row],[CÓD]],SEALL,4,FALSE)</f>
        <v>03</v>
      </c>
      <c r="K2168" s="2" t="str">
        <f>IF(ISERR(FIND("01",GERAL[[#This Row],[ODS]])),"NÃO","SIM")</f>
        <v>NÃO</v>
      </c>
      <c r="L2168" s="2" t="str">
        <f>IF(ISERR(FIND("02",GERAL[[#This Row],[ODS]])),"NÃO","SIM")</f>
        <v>NÃO</v>
      </c>
      <c r="M2168" s="2" t="str">
        <f>IF(ISERR(FIND("03",GERAL[[#This Row],[ODS]])),"NÃO","SIM")</f>
        <v>SIM</v>
      </c>
      <c r="N2168" s="2" t="str">
        <f>IF(ISERR(FIND("04",GERAL[[#This Row],[ODS]])),"NÃO","SIM")</f>
        <v>NÃO</v>
      </c>
      <c r="O2168" s="2" t="str">
        <f>IF(ISERR(FIND("05",GERAL[[#This Row],[ODS]])),"NÃO","SIM")</f>
        <v>NÃO</v>
      </c>
      <c r="P2168" s="2" t="str">
        <f>IF(ISERR(FIND("06",GERAL[[#This Row],[ODS]])),"NÃO","SIM")</f>
        <v>NÃO</v>
      </c>
      <c r="Q2168" s="2" t="str">
        <f>IF(ISERR(FIND("07",GERAL[[#This Row],[ODS]])),"NÃO","SIM")</f>
        <v>NÃO</v>
      </c>
      <c r="R2168" s="2" t="str">
        <f>IF(ISERR(FIND("08",GERAL[[#This Row],[ODS]])),"NÃO","SIM")</f>
        <v>NÃO</v>
      </c>
      <c r="S2168" s="2" t="str">
        <f>IF(ISERR(FIND("09",GERAL[[#This Row],[ODS]])),"NÃO","SIM")</f>
        <v>NÃO</v>
      </c>
      <c r="T2168" s="2" t="str">
        <f>IF(ISERR(FIND("10",GERAL[[#This Row],[ODS]])),"NÃO","SIM")</f>
        <v>NÃO</v>
      </c>
      <c r="U2168" s="2" t="str">
        <f>IF(ISERR(FIND("11",GERAL[[#This Row],[ODS]])),"NÃO","SIM")</f>
        <v>NÃO</v>
      </c>
      <c r="V2168" s="2" t="str">
        <f>IF(ISERR(FIND("12",GERAL[[#This Row],[ODS]])),"NÃO","SIM")</f>
        <v>NÃO</v>
      </c>
      <c r="W2168" s="2" t="str">
        <f>IF(ISERR(FIND("13",GERAL[[#This Row],[ODS]])),"NÃO","SIM")</f>
        <v>NÃO</v>
      </c>
      <c r="X2168" s="2" t="str">
        <f>IF(ISERR(FIND("14",GERAL[[#This Row],[ODS]])),"NÃO","SIM")</f>
        <v>NÃO</v>
      </c>
      <c r="Y2168" s="2" t="str">
        <f>IF(ISERR(FIND("15",GERAL[[#This Row],[ODS]])),"NÃO","SIM")</f>
        <v>NÃO</v>
      </c>
      <c r="Z2168" s="2" t="str">
        <f>IF(ISERR(FIND("16",GERAL[[#This Row],[ODS]])),"NÃO","SIM")</f>
        <v>NÃO</v>
      </c>
      <c r="AA2168" s="2" t="str">
        <f>IF(ISERR(FIND("17",GERAL[[#This Row],[ODS]])),"NÃO","SIM")</f>
        <v>NÃO</v>
      </c>
      <c r="AB2168" s="1">
        <v>68.66266619886575</v>
      </c>
      <c r="AC2168" s="1">
        <v>68.325758946590298</v>
      </c>
      <c r="AD2168" s="1">
        <v>67.223982739153882</v>
      </c>
      <c r="AE2168" s="1">
        <v>66.788544973496386</v>
      </c>
      <c r="AF2168" s="1">
        <v>71.966249136969012</v>
      </c>
      <c r="AG2168" s="1" t="str">
        <f>GERAL[[#This Row],[SIGLA]]&amp;GERAL[[#This Row],[CÓD]]</f>
        <v>DFSS_EV</v>
      </c>
      <c r="AH2168" s="1">
        <f ca="1">VLOOKUP(GERAL[[#This Row],[REF_NOTA]],BASE_NOTAS[],7,FALSE)</f>
        <v>68.607363630196431</v>
      </c>
      <c r="AI2168" s="31">
        <f ca="1">IF(GERAL[[#This Row],[Nota 2025]]="",0,GERAL[[#This Row],[Nota 2026]]-GERAL[[#This Row],[Nota 2025]])</f>
        <v>-3.3588855067725802</v>
      </c>
    </row>
    <row r="2169" spans="1:35" ht="17" x14ac:dyDescent="0.35">
      <c r="A2169" s="2" t="s">
        <v>163</v>
      </c>
      <c r="B2169" s="2" t="s">
        <v>183</v>
      </c>
      <c r="C2169" s="2" t="s">
        <v>218</v>
      </c>
      <c r="D2169" s="15" t="s">
        <v>78</v>
      </c>
      <c r="E2169" s="2" t="s">
        <v>147</v>
      </c>
      <c r="F2169" s="2" t="str">
        <f>VLOOKUP(GERAL[[#This Row],[CÓD]],SEALL,6,FALSE)</f>
        <v>SG</v>
      </c>
      <c r="G216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6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6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169" s="2" t="str">
        <f>VLOOKUP(GERAL[[#This Row],[CÓD]],SEALL,4,FALSE)</f>
        <v>03</v>
      </c>
      <c r="K2169" s="2" t="str">
        <f>IF(ISERR(FIND("01",GERAL[[#This Row],[ODS]])),"NÃO","SIM")</f>
        <v>NÃO</v>
      </c>
      <c r="L2169" s="2" t="str">
        <f>IF(ISERR(FIND("02",GERAL[[#This Row],[ODS]])),"NÃO","SIM")</f>
        <v>NÃO</v>
      </c>
      <c r="M2169" s="2" t="str">
        <f>IF(ISERR(FIND("03",GERAL[[#This Row],[ODS]])),"NÃO","SIM")</f>
        <v>SIM</v>
      </c>
      <c r="N2169" s="2" t="str">
        <f>IF(ISERR(FIND("04",GERAL[[#This Row],[ODS]])),"NÃO","SIM")</f>
        <v>NÃO</v>
      </c>
      <c r="O2169" s="2" t="str">
        <f>IF(ISERR(FIND("05",GERAL[[#This Row],[ODS]])),"NÃO","SIM")</f>
        <v>NÃO</v>
      </c>
      <c r="P2169" s="2" t="str">
        <f>IF(ISERR(FIND("06",GERAL[[#This Row],[ODS]])),"NÃO","SIM")</f>
        <v>NÃO</v>
      </c>
      <c r="Q2169" s="2" t="str">
        <f>IF(ISERR(FIND("07",GERAL[[#This Row],[ODS]])),"NÃO","SIM")</f>
        <v>NÃO</v>
      </c>
      <c r="R2169" s="2" t="str">
        <f>IF(ISERR(FIND("08",GERAL[[#This Row],[ODS]])),"NÃO","SIM")</f>
        <v>NÃO</v>
      </c>
      <c r="S2169" s="2" t="str">
        <f>IF(ISERR(FIND("09",GERAL[[#This Row],[ODS]])),"NÃO","SIM")</f>
        <v>NÃO</v>
      </c>
      <c r="T2169" s="2" t="str">
        <f>IF(ISERR(FIND("10",GERAL[[#This Row],[ODS]])),"NÃO","SIM")</f>
        <v>NÃO</v>
      </c>
      <c r="U2169" s="2" t="str">
        <f>IF(ISERR(FIND("11",GERAL[[#This Row],[ODS]])),"NÃO","SIM")</f>
        <v>NÃO</v>
      </c>
      <c r="V2169" s="2" t="str">
        <f>IF(ISERR(FIND("12",GERAL[[#This Row],[ODS]])),"NÃO","SIM")</f>
        <v>NÃO</v>
      </c>
      <c r="W2169" s="2" t="str">
        <f>IF(ISERR(FIND("13",GERAL[[#This Row],[ODS]])),"NÃO","SIM")</f>
        <v>NÃO</v>
      </c>
      <c r="X2169" s="2" t="str">
        <f>IF(ISERR(FIND("14",GERAL[[#This Row],[ODS]])),"NÃO","SIM")</f>
        <v>NÃO</v>
      </c>
      <c r="Y2169" s="2" t="str">
        <f>IF(ISERR(FIND("15",GERAL[[#This Row],[ODS]])),"NÃO","SIM")</f>
        <v>NÃO</v>
      </c>
      <c r="Z2169" s="2" t="str">
        <f>IF(ISERR(FIND("16",GERAL[[#This Row],[ODS]])),"NÃO","SIM")</f>
        <v>NÃO</v>
      </c>
      <c r="AA2169" s="2" t="str">
        <f>IF(ISERR(FIND("17",GERAL[[#This Row],[ODS]])),"NÃO","SIM")</f>
        <v>NÃO</v>
      </c>
      <c r="AB2169" s="1">
        <v>79.803131694434498</v>
      </c>
      <c r="AC2169" s="1">
        <v>75.529134972915102</v>
      </c>
      <c r="AD2169" s="1">
        <v>79.6714058802322</v>
      </c>
      <c r="AE2169" s="1">
        <v>76.350792467267524</v>
      </c>
      <c r="AF2169" s="1">
        <v>78.690630046552897</v>
      </c>
      <c r="AG2169" s="1" t="str">
        <f>GERAL[[#This Row],[SIGLA]]&amp;GERAL[[#This Row],[CÓD]]</f>
        <v>ESSS_EV</v>
      </c>
      <c r="AH2169" s="1">
        <f ca="1">VLOOKUP(GERAL[[#This Row],[REF_NOTA]],BASE_NOTAS[],7,FALSE)</f>
        <v>73.048999116014386</v>
      </c>
      <c r="AI2169" s="31">
        <f ca="1">IF(GERAL[[#This Row],[Nota 2025]]="",0,GERAL[[#This Row],[Nota 2026]]-GERAL[[#This Row],[Nota 2025]])</f>
        <v>-5.6416309305385113</v>
      </c>
    </row>
    <row r="2170" spans="1:35" ht="17" x14ac:dyDescent="0.35">
      <c r="A2170" s="2" t="s">
        <v>164</v>
      </c>
      <c r="B2170" s="2" t="s">
        <v>190</v>
      </c>
      <c r="C2170" s="2" t="s">
        <v>218</v>
      </c>
      <c r="D2170" s="15" t="s">
        <v>78</v>
      </c>
      <c r="E2170" s="2" t="s">
        <v>147</v>
      </c>
      <c r="F2170" s="2" t="str">
        <f>VLOOKUP(GERAL[[#This Row],[CÓD]],SEALL,6,FALSE)</f>
        <v>SG</v>
      </c>
      <c r="G217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7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7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170" s="2" t="str">
        <f>VLOOKUP(GERAL[[#This Row],[CÓD]],SEALL,4,FALSE)</f>
        <v>03</v>
      </c>
      <c r="K2170" s="2" t="str">
        <f>IF(ISERR(FIND("01",GERAL[[#This Row],[ODS]])),"NÃO","SIM")</f>
        <v>NÃO</v>
      </c>
      <c r="L2170" s="2" t="str">
        <f>IF(ISERR(FIND("02",GERAL[[#This Row],[ODS]])),"NÃO","SIM")</f>
        <v>NÃO</v>
      </c>
      <c r="M2170" s="2" t="str">
        <f>IF(ISERR(FIND("03",GERAL[[#This Row],[ODS]])),"NÃO","SIM")</f>
        <v>SIM</v>
      </c>
      <c r="N2170" s="2" t="str">
        <f>IF(ISERR(FIND("04",GERAL[[#This Row],[ODS]])),"NÃO","SIM")</f>
        <v>NÃO</v>
      </c>
      <c r="O2170" s="2" t="str">
        <f>IF(ISERR(FIND("05",GERAL[[#This Row],[ODS]])),"NÃO","SIM")</f>
        <v>NÃO</v>
      </c>
      <c r="P2170" s="2" t="str">
        <f>IF(ISERR(FIND("06",GERAL[[#This Row],[ODS]])),"NÃO","SIM")</f>
        <v>NÃO</v>
      </c>
      <c r="Q2170" s="2" t="str">
        <f>IF(ISERR(FIND("07",GERAL[[#This Row],[ODS]])),"NÃO","SIM")</f>
        <v>NÃO</v>
      </c>
      <c r="R2170" s="2" t="str">
        <f>IF(ISERR(FIND("08",GERAL[[#This Row],[ODS]])),"NÃO","SIM")</f>
        <v>NÃO</v>
      </c>
      <c r="S2170" s="2" t="str">
        <f>IF(ISERR(FIND("09",GERAL[[#This Row],[ODS]])),"NÃO","SIM")</f>
        <v>NÃO</v>
      </c>
      <c r="T2170" s="2" t="str">
        <f>IF(ISERR(FIND("10",GERAL[[#This Row],[ODS]])),"NÃO","SIM")</f>
        <v>NÃO</v>
      </c>
      <c r="U2170" s="2" t="str">
        <f>IF(ISERR(FIND("11",GERAL[[#This Row],[ODS]])),"NÃO","SIM")</f>
        <v>NÃO</v>
      </c>
      <c r="V2170" s="2" t="str">
        <f>IF(ISERR(FIND("12",GERAL[[#This Row],[ODS]])),"NÃO","SIM")</f>
        <v>NÃO</v>
      </c>
      <c r="W2170" s="2" t="str">
        <f>IF(ISERR(FIND("13",GERAL[[#This Row],[ODS]])),"NÃO","SIM")</f>
        <v>NÃO</v>
      </c>
      <c r="X2170" s="2" t="str">
        <f>IF(ISERR(FIND("14",GERAL[[#This Row],[ODS]])),"NÃO","SIM")</f>
        <v>NÃO</v>
      </c>
      <c r="Y2170" s="2" t="str">
        <f>IF(ISERR(FIND("15",GERAL[[#This Row],[ODS]])),"NÃO","SIM")</f>
        <v>NÃO</v>
      </c>
      <c r="Z2170" s="2" t="str">
        <f>IF(ISERR(FIND("16",GERAL[[#This Row],[ODS]])),"NÃO","SIM")</f>
        <v>NÃO</v>
      </c>
      <c r="AA2170" s="2" t="str">
        <f>IF(ISERR(FIND("17",GERAL[[#This Row],[ODS]])),"NÃO","SIM")</f>
        <v>NÃO</v>
      </c>
      <c r="AB2170" s="1">
        <v>70.426728218520651</v>
      </c>
      <c r="AC2170" s="1">
        <v>68.278716203680148</v>
      </c>
      <c r="AD2170" s="1">
        <v>67.012564000644915</v>
      </c>
      <c r="AE2170" s="1">
        <v>71.349518738691515</v>
      </c>
      <c r="AF2170" s="1">
        <v>74.50495028594915</v>
      </c>
      <c r="AG2170" s="1" t="str">
        <f>GERAL[[#This Row],[SIGLA]]&amp;GERAL[[#This Row],[CÓD]]</f>
        <v>GOSS_EV</v>
      </c>
      <c r="AH2170" s="1">
        <f ca="1">VLOOKUP(GERAL[[#This Row],[REF_NOTA]],BASE_NOTAS[],7,FALSE)</f>
        <v>68.160278682785744</v>
      </c>
      <c r="AI2170" s="31">
        <f ca="1">IF(GERAL[[#This Row],[Nota 2025]]="",0,GERAL[[#This Row],[Nota 2026]]-GERAL[[#This Row],[Nota 2025]])</f>
        <v>-6.3446716031634054</v>
      </c>
    </row>
    <row r="2171" spans="1:35" ht="17" x14ac:dyDescent="0.35">
      <c r="A2171" s="2" t="s">
        <v>165</v>
      </c>
      <c r="B2171" s="2" t="s">
        <v>191</v>
      </c>
      <c r="C2171" s="2" t="s">
        <v>218</v>
      </c>
      <c r="D2171" s="15" t="s">
        <v>78</v>
      </c>
      <c r="E2171" s="2" t="s">
        <v>147</v>
      </c>
      <c r="F2171" s="2" t="str">
        <f>VLOOKUP(GERAL[[#This Row],[CÓD]],SEALL,6,FALSE)</f>
        <v>SG</v>
      </c>
      <c r="G217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7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7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171" s="2" t="str">
        <f>VLOOKUP(GERAL[[#This Row],[CÓD]],SEALL,4,FALSE)</f>
        <v>03</v>
      </c>
      <c r="K2171" s="2" t="str">
        <f>IF(ISERR(FIND("01",GERAL[[#This Row],[ODS]])),"NÃO","SIM")</f>
        <v>NÃO</v>
      </c>
      <c r="L2171" s="2" t="str">
        <f>IF(ISERR(FIND("02",GERAL[[#This Row],[ODS]])),"NÃO","SIM")</f>
        <v>NÃO</v>
      </c>
      <c r="M2171" s="2" t="str">
        <f>IF(ISERR(FIND("03",GERAL[[#This Row],[ODS]])),"NÃO","SIM")</f>
        <v>SIM</v>
      </c>
      <c r="N2171" s="2" t="str">
        <f>IF(ISERR(FIND("04",GERAL[[#This Row],[ODS]])),"NÃO","SIM")</f>
        <v>NÃO</v>
      </c>
      <c r="O2171" s="2" t="str">
        <f>IF(ISERR(FIND("05",GERAL[[#This Row],[ODS]])),"NÃO","SIM")</f>
        <v>NÃO</v>
      </c>
      <c r="P2171" s="2" t="str">
        <f>IF(ISERR(FIND("06",GERAL[[#This Row],[ODS]])),"NÃO","SIM")</f>
        <v>NÃO</v>
      </c>
      <c r="Q2171" s="2" t="str">
        <f>IF(ISERR(FIND("07",GERAL[[#This Row],[ODS]])),"NÃO","SIM")</f>
        <v>NÃO</v>
      </c>
      <c r="R2171" s="2" t="str">
        <f>IF(ISERR(FIND("08",GERAL[[#This Row],[ODS]])),"NÃO","SIM")</f>
        <v>NÃO</v>
      </c>
      <c r="S2171" s="2" t="str">
        <f>IF(ISERR(FIND("09",GERAL[[#This Row],[ODS]])),"NÃO","SIM")</f>
        <v>NÃO</v>
      </c>
      <c r="T2171" s="2" t="str">
        <f>IF(ISERR(FIND("10",GERAL[[#This Row],[ODS]])),"NÃO","SIM")</f>
        <v>NÃO</v>
      </c>
      <c r="U2171" s="2" t="str">
        <f>IF(ISERR(FIND("11",GERAL[[#This Row],[ODS]])),"NÃO","SIM")</f>
        <v>NÃO</v>
      </c>
      <c r="V2171" s="2" t="str">
        <f>IF(ISERR(FIND("12",GERAL[[#This Row],[ODS]])),"NÃO","SIM")</f>
        <v>NÃO</v>
      </c>
      <c r="W2171" s="2" t="str">
        <f>IF(ISERR(FIND("13",GERAL[[#This Row],[ODS]])),"NÃO","SIM")</f>
        <v>NÃO</v>
      </c>
      <c r="X2171" s="2" t="str">
        <f>IF(ISERR(FIND("14",GERAL[[#This Row],[ODS]])),"NÃO","SIM")</f>
        <v>NÃO</v>
      </c>
      <c r="Y2171" s="2" t="str">
        <f>IF(ISERR(FIND("15",GERAL[[#This Row],[ODS]])),"NÃO","SIM")</f>
        <v>NÃO</v>
      </c>
      <c r="Z2171" s="2" t="str">
        <f>IF(ISERR(FIND("16",GERAL[[#This Row],[ODS]])),"NÃO","SIM")</f>
        <v>NÃO</v>
      </c>
      <c r="AA2171" s="2" t="str">
        <f>IF(ISERR(FIND("17",GERAL[[#This Row],[ODS]])),"NÃO","SIM")</f>
        <v>NÃO</v>
      </c>
      <c r="AB2171" s="1">
        <v>57.760644594613261</v>
      </c>
      <c r="AC2171" s="1">
        <v>55.752957813361036</v>
      </c>
      <c r="AD2171" s="1">
        <v>56.131671157280479</v>
      </c>
      <c r="AE2171" s="1">
        <v>57.29054403229533</v>
      </c>
      <c r="AF2171" s="1">
        <v>59.963670007947918</v>
      </c>
      <c r="AG2171" s="1" t="str">
        <f>GERAL[[#This Row],[SIGLA]]&amp;GERAL[[#This Row],[CÓD]]</f>
        <v>MASS_EV</v>
      </c>
      <c r="AH2171" s="1">
        <f ca="1">VLOOKUP(GERAL[[#This Row],[REF_NOTA]],BASE_NOTAS[],7,FALSE)</f>
        <v>51.442098981596111</v>
      </c>
      <c r="AI2171" s="31">
        <f ca="1">IF(GERAL[[#This Row],[Nota 2025]]="",0,GERAL[[#This Row],[Nota 2026]]-GERAL[[#This Row],[Nota 2025]])</f>
        <v>-8.5215710263518076</v>
      </c>
    </row>
    <row r="2172" spans="1:35" ht="17" x14ac:dyDescent="0.35">
      <c r="A2172" s="2" t="s">
        <v>168</v>
      </c>
      <c r="B2172" s="2" t="s">
        <v>195</v>
      </c>
      <c r="C2172" s="2" t="s">
        <v>218</v>
      </c>
      <c r="D2172" s="15" t="s">
        <v>78</v>
      </c>
      <c r="E2172" s="2" t="s">
        <v>147</v>
      </c>
      <c r="F2172" s="2" t="str">
        <f>VLOOKUP(GERAL[[#This Row],[CÓD]],SEALL,6,FALSE)</f>
        <v>SG</v>
      </c>
      <c r="G217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7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7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172" s="2" t="str">
        <f>VLOOKUP(GERAL[[#This Row],[CÓD]],SEALL,4,FALSE)</f>
        <v>03</v>
      </c>
      <c r="K2172" s="2" t="str">
        <f>IF(ISERR(FIND("01",GERAL[[#This Row],[ODS]])),"NÃO","SIM")</f>
        <v>NÃO</v>
      </c>
      <c r="L2172" s="2" t="str">
        <f>IF(ISERR(FIND("02",GERAL[[#This Row],[ODS]])),"NÃO","SIM")</f>
        <v>NÃO</v>
      </c>
      <c r="M2172" s="2" t="str">
        <f>IF(ISERR(FIND("03",GERAL[[#This Row],[ODS]])),"NÃO","SIM")</f>
        <v>SIM</v>
      </c>
      <c r="N2172" s="2" t="str">
        <f>IF(ISERR(FIND("04",GERAL[[#This Row],[ODS]])),"NÃO","SIM")</f>
        <v>NÃO</v>
      </c>
      <c r="O2172" s="2" t="str">
        <f>IF(ISERR(FIND("05",GERAL[[#This Row],[ODS]])),"NÃO","SIM")</f>
        <v>NÃO</v>
      </c>
      <c r="P2172" s="2" t="str">
        <f>IF(ISERR(FIND("06",GERAL[[#This Row],[ODS]])),"NÃO","SIM")</f>
        <v>NÃO</v>
      </c>
      <c r="Q2172" s="2" t="str">
        <f>IF(ISERR(FIND("07",GERAL[[#This Row],[ODS]])),"NÃO","SIM")</f>
        <v>NÃO</v>
      </c>
      <c r="R2172" s="2" t="str">
        <f>IF(ISERR(FIND("08",GERAL[[#This Row],[ODS]])),"NÃO","SIM")</f>
        <v>NÃO</v>
      </c>
      <c r="S2172" s="2" t="str">
        <f>IF(ISERR(FIND("09",GERAL[[#This Row],[ODS]])),"NÃO","SIM")</f>
        <v>NÃO</v>
      </c>
      <c r="T2172" s="2" t="str">
        <f>IF(ISERR(FIND("10",GERAL[[#This Row],[ODS]])),"NÃO","SIM")</f>
        <v>NÃO</v>
      </c>
      <c r="U2172" s="2" t="str">
        <f>IF(ISERR(FIND("11",GERAL[[#This Row],[ODS]])),"NÃO","SIM")</f>
        <v>NÃO</v>
      </c>
      <c r="V2172" s="2" t="str">
        <f>IF(ISERR(FIND("12",GERAL[[#This Row],[ODS]])),"NÃO","SIM")</f>
        <v>NÃO</v>
      </c>
      <c r="W2172" s="2" t="str">
        <f>IF(ISERR(FIND("13",GERAL[[#This Row],[ODS]])),"NÃO","SIM")</f>
        <v>NÃO</v>
      </c>
      <c r="X2172" s="2" t="str">
        <f>IF(ISERR(FIND("14",GERAL[[#This Row],[ODS]])),"NÃO","SIM")</f>
        <v>NÃO</v>
      </c>
      <c r="Y2172" s="2" t="str">
        <f>IF(ISERR(FIND("15",GERAL[[#This Row],[ODS]])),"NÃO","SIM")</f>
        <v>NÃO</v>
      </c>
      <c r="Z2172" s="2" t="str">
        <f>IF(ISERR(FIND("16",GERAL[[#This Row],[ODS]])),"NÃO","SIM")</f>
        <v>NÃO</v>
      </c>
      <c r="AA2172" s="2" t="str">
        <f>IF(ISERR(FIND("17",GERAL[[#This Row],[ODS]])),"NÃO","SIM")</f>
        <v>NÃO</v>
      </c>
      <c r="AB2172" s="1">
        <v>54.322277688304716</v>
      </c>
      <c r="AC2172" s="1">
        <v>50.186944231506317</v>
      </c>
      <c r="AD2172" s="1">
        <v>49.497998328297079</v>
      </c>
      <c r="AE2172" s="1">
        <v>48.583081613368563</v>
      </c>
      <c r="AF2172" s="1">
        <v>52.557684801016507</v>
      </c>
      <c r="AG2172" s="1" t="str">
        <f>GERAL[[#This Row],[SIGLA]]&amp;GERAL[[#This Row],[CÓD]]</f>
        <v>MTSS_EV</v>
      </c>
      <c r="AH2172" s="1">
        <f ca="1">VLOOKUP(GERAL[[#This Row],[REF_NOTA]],BASE_NOTAS[],7,FALSE)</f>
        <v>44.970023684639457</v>
      </c>
      <c r="AI2172" s="31">
        <f ca="1">IF(GERAL[[#This Row],[Nota 2025]]="",0,GERAL[[#This Row],[Nota 2026]]-GERAL[[#This Row],[Nota 2025]])</f>
        <v>-7.5876611163770491</v>
      </c>
    </row>
    <row r="2173" spans="1:35" ht="17" x14ac:dyDescent="0.35">
      <c r="A2173" s="2" t="s">
        <v>167</v>
      </c>
      <c r="B2173" s="2" t="s">
        <v>193</v>
      </c>
      <c r="C2173" s="2" t="s">
        <v>218</v>
      </c>
      <c r="D2173" s="15" t="s">
        <v>78</v>
      </c>
      <c r="E2173" s="2" t="s">
        <v>147</v>
      </c>
      <c r="F2173" s="2" t="str">
        <f>VLOOKUP(GERAL[[#This Row],[CÓD]],SEALL,6,FALSE)</f>
        <v>SG</v>
      </c>
      <c r="G217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7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7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173" s="2" t="str">
        <f>VLOOKUP(GERAL[[#This Row],[CÓD]],SEALL,4,FALSE)</f>
        <v>03</v>
      </c>
      <c r="K2173" s="2" t="str">
        <f>IF(ISERR(FIND("01",GERAL[[#This Row],[ODS]])),"NÃO","SIM")</f>
        <v>NÃO</v>
      </c>
      <c r="L2173" s="2" t="str">
        <f>IF(ISERR(FIND("02",GERAL[[#This Row],[ODS]])),"NÃO","SIM")</f>
        <v>NÃO</v>
      </c>
      <c r="M2173" s="2" t="str">
        <f>IF(ISERR(FIND("03",GERAL[[#This Row],[ODS]])),"NÃO","SIM")</f>
        <v>SIM</v>
      </c>
      <c r="N2173" s="2" t="str">
        <f>IF(ISERR(FIND("04",GERAL[[#This Row],[ODS]])),"NÃO","SIM")</f>
        <v>NÃO</v>
      </c>
      <c r="O2173" s="2" t="str">
        <f>IF(ISERR(FIND("05",GERAL[[#This Row],[ODS]])),"NÃO","SIM")</f>
        <v>NÃO</v>
      </c>
      <c r="P2173" s="2" t="str">
        <f>IF(ISERR(FIND("06",GERAL[[#This Row],[ODS]])),"NÃO","SIM")</f>
        <v>NÃO</v>
      </c>
      <c r="Q2173" s="2" t="str">
        <f>IF(ISERR(FIND("07",GERAL[[#This Row],[ODS]])),"NÃO","SIM")</f>
        <v>NÃO</v>
      </c>
      <c r="R2173" s="2" t="str">
        <f>IF(ISERR(FIND("08",GERAL[[#This Row],[ODS]])),"NÃO","SIM")</f>
        <v>NÃO</v>
      </c>
      <c r="S2173" s="2" t="str">
        <f>IF(ISERR(FIND("09",GERAL[[#This Row],[ODS]])),"NÃO","SIM")</f>
        <v>NÃO</v>
      </c>
      <c r="T2173" s="2" t="str">
        <f>IF(ISERR(FIND("10",GERAL[[#This Row],[ODS]])),"NÃO","SIM")</f>
        <v>NÃO</v>
      </c>
      <c r="U2173" s="2" t="str">
        <f>IF(ISERR(FIND("11",GERAL[[#This Row],[ODS]])),"NÃO","SIM")</f>
        <v>NÃO</v>
      </c>
      <c r="V2173" s="2" t="str">
        <f>IF(ISERR(FIND("12",GERAL[[#This Row],[ODS]])),"NÃO","SIM")</f>
        <v>NÃO</v>
      </c>
      <c r="W2173" s="2" t="str">
        <f>IF(ISERR(FIND("13",GERAL[[#This Row],[ODS]])),"NÃO","SIM")</f>
        <v>NÃO</v>
      </c>
      <c r="X2173" s="2" t="str">
        <f>IF(ISERR(FIND("14",GERAL[[#This Row],[ODS]])),"NÃO","SIM")</f>
        <v>NÃO</v>
      </c>
      <c r="Y2173" s="2" t="str">
        <f>IF(ISERR(FIND("15",GERAL[[#This Row],[ODS]])),"NÃO","SIM")</f>
        <v>NÃO</v>
      </c>
      <c r="Z2173" s="2" t="str">
        <f>IF(ISERR(FIND("16",GERAL[[#This Row],[ODS]])),"NÃO","SIM")</f>
        <v>NÃO</v>
      </c>
      <c r="AA2173" s="2" t="str">
        <f>IF(ISERR(FIND("17",GERAL[[#This Row],[ODS]])),"NÃO","SIM")</f>
        <v>NÃO</v>
      </c>
      <c r="AB2173" s="1">
        <v>75.807440271106742</v>
      </c>
      <c r="AC2173" s="1">
        <v>71.887859853980842</v>
      </c>
      <c r="AD2173" s="1">
        <v>69.82159043882298</v>
      </c>
      <c r="AE2173" s="1">
        <v>71.875140678649188</v>
      </c>
      <c r="AF2173" s="1">
        <v>72.297143720405771</v>
      </c>
      <c r="AG2173" s="1" t="str">
        <f>GERAL[[#This Row],[SIGLA]]&amp;GERAL[[#This Row],[CÓD]]</f>
        <v>MSSS_EV</v>
      </c>
      <c r="AH2173" s="1">
        <f ca="1">VLOOKUP(GERAL[[#This Row],[REF_NOTA]],BASE_NOTAS[],7,FALSE)</f>
        <v>66.191707751115814</v>
      </c>
      <c r="AI2173" s="31">
        <f ca="1">IF(GERAL[[#This Row],[Nota 2025]]="",0,GERAL[[#This Row],[Nota 2026]]-GERAL[[#This Row],[Nota 2025]])</f>
        <v>-6.1054359692899567</v>
      </c>
    </row>
    <row r="2174" spans="1:35" ht="17" x14ac:dyDescent="0.35">
      <c r="A2174" s="2" t="s">
        <v>166</v>
      </c>
      <c r="B2174" s="2" t="s">
        <v>192</v>
      </c>
      <c r="C2174" s="2" t="s">
        <v>218</v>
      </c>
      <c r="D2174" s="15" t="s">
        <v>78</v>
      </c>
      <c r="E2174" s="2" t="s">
        <v>147</v>
      </c>
      <c r="F2174" s="2" t="str">
        <f>VLOOKUP(GERAL[[#This Row],[CÓD]],SEALL,6,FALSE)</f>
        <v>SG</v>
      </c>
      <c r="G217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7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7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174" s="2" t="str">
        <f>VLOOKUP(GERAL[[#This Row],[CÓD]],SEALL,4,FALSE)</f>
        <v>03</v>
      </c>
      <c r="K2174" s="2" t="str">
        <f>IF(ISERR(FIND("01",GERAL[[#This Row],[ODS]])),"NÃO","SIM")</f>
        <v>NÃO</v>
      </c>
      <c r="L2174" s="2" t="str">
        <f>IF(ISERR(FIND("02",GERAL[[#This Row],[ODS]])),"NÃO","SIM")</f>
        <v>NÃO</v>
      </c>
      <c r="M2174" s="2" t="str">
        <f>IF(ISERR(FIND("03",GERAL[[#This Row],[ODS]])),"NÃO","SIM")</f>
        <v>SIM</v>
      </c>
      <c r="N2174" s="2" t="str">
        <f>IF(ISERR(FIND("04",GERAL[[#This Row],[ODS]])),"NÃO","SIM")</f>
        <v>NÃO</v>
      </c>
      <c r="O2174" s="2" t="str">
        <f>IF(ISERR(FIND("05",GERAL[[#This Row],[ODS]])),"NÃO","SIM")</f>
        <v>NÃO</v>
      </c>
      <c r="P2174" s="2" t="str">
        <f>IF(ISERR(FIND("06",GERAL[[#This Row],[ODS]])),"NÃO","SIM")</f>
        <v>NÃO</v>
      </c>
      <c r="Q2174" s="2" t="str">
        <f>IF(ISERR(FIND("07",GERAL[[#This Row],[ODS]])),"NÃO","SIM")</f>
        <v>NÃO</v>
      </c>
      <c r="R2174" s="2" t="str">
        <f>IF(ISERR(FIND("08",GERAL[[#This Row],[ODS]])),"NÃO","SIM")</f>
        <v>NÃO</v>
      </c>
      <c r="S2174" s="2" t="str">
        <f>IF(ISERR(FIND("09",GERAL[[#This Row],[ODS]])),"NÃO","SIM")</f>
        <v>NÃO</v>
      </c>
      <c r="T2174" s="2" t="str">
        <f>IF(ISERR(FIND("10",GERAL[[#This Row],[ODS]])),"NÃO","SIM")</f>
        <v>NÃO</v>
      </c>
      <c r="U2174" s="2" t="str">
        <f>IF(ISERR(FIND("11",GERAL[[#This Row],[ODS]])),"NÃO","SIM")</f>
        <v>NÃO</v>
      </c>
      <c r="V2174" s="2" t="str">
        <f>IF(ISERR(FIND("12",GERAL[[#This Row],[ODS]])),"NÃO","SIM")</f>
        <v>NÃO</v>
      </c>
      <c r="W2174" s="2" t="str">
        <f>IF(ISERR(FIND("13",GERAL[[#This Row],[ODS]])),"NÃO","SIM")</f>
        <v>NÃO</v>
      </c>
      <c r="X2174" s="2" t="str">
        <f>IF(ISERR(FIND("14",GERAL[[#This Row],[ODS]])),"NÃO","SIM")</f>
        <v>NÃO</v>
      </c>
      <c r="Y2174" s="2" t="str">
        <f>IF(ISERR(FIND("15",GERAL[[#This Row],[ODS]])),"NÃO","SIM")</f>
        <v>NÃO</v>
      </c>
      <c r="Z2174" s="2" t="str">
        <f>IF(ISERR(FIND("16",GERAL[[#This Row],[ODS]])),"NÃO","SIM")</f>
        <v>NÃO</v>
      </c>
      <c r="AA2174" s="2" t="str">
        <f>IF(ISERR(FIND("17",GERAL[[#This Row],[ODS]])),"NÃO","SIM")</f>
        <v>NÃO</v>
      </c>
      <c r="AB2174" s="1">
        <v>89.919565291541701</v>
      </c>
      <c r="AC2174" s="1">
        <v>89.009169722883996</v>
      </c>
      <c r="AD2174" s="1">
        <v>91.19158745057517</v>
      </c>
      <c r="AE2174" s="1">
        <v>90.458914005275602</v>
      </c>
      <c r="AF2174" s="1">
        <v>91.932986530184181</v>
      </c>
      <c r="AG2174" s="1" t="str">
        <f>GERAL[[#This Row],[SIGLA]]&amp;GERAL[[#This Row],[CÓD]]</f>
        <v>MGSS_EV</v>
      </c>
      <c r="AH2174" s="1">
        <f ca="1">VLOOKUP(GERAL[[#This Row],[REF_NOTA]],BASE_NOTAS[],7,FALSE)</f>
        <v>87.297234120995824</v>
      </c>
      <c r="AI2174" s="31">
        <f ca="1">IF(GERAL[[#This Row],[Nota 2025]]="",0,GERAL[[#This Row],[Nota 2026]]-GERAL[[#This Row],[Nota 2025]])</f>
        <v>-4.6357524091883562</v>
      </c>
    </row>
    <row r="2175" spans="1:35" ht="17" x14ac:dyDescent="0.35">
      <c r="A2175" s="2" t="s">
        <v>169</v>
      </c>
      <c r="B2175" s="2" t="s">
        <v>196</v>
      </c>
      <c r="C2175" s="2" t="s">
        <v>218</v>
      </c>
      <c r="D2175" s="15" t="s">
        <v>78</v>
      </c>
      <c r="E2175" s="2" t="s">
        <v>147</v>
      </c>
      <c r="F2175" s="2" t="str">
        <f>VLOOKUP(GERAL[[#This Row],[CÓD]],SEALL,6,FALSE)</f>
        <v>SG</v>
      </c>
      <c r="G217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7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7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175" s="2" t="str">
        <f>VLOOKUP(GERAL[[#This Row],[CÓD]],SEALL,4,FALSE)</f>
        <v>03</v>
      </c>
      <c r="K2175" s="2" t="str">
        <f>IF(ISERR(FIND("01",GERAL[[#This Row],[ODS]])),"NÃO","SIM")</f>
        <v>NÃO</v>
      </c>
      <c r="L2175" s="2" t="str">
        <f>IF(ISERR(FIND("02",GERAL[[#This Row],[ODS]])),"NÃO","SIM")</f>
        <v>NÃO</v>
      </c>
      <c r="M2175" s="2" t="str">
        <f>IF(ISERR(FIND("03",GERAL[[#This Row],[ODS]])),"NÃO","SIM")</f>
        <v>SIM</v>
      </c>
      <c r="N2175" s="2" t="str">
        <f>IF(ISERR(FIND("04",GERAL[[#This Row],[ODS]])),"NÃO","SIM")</f>
        <v>NÃO</v>
      </c>
      <c r="O2175" s="2" t="str">
        <f>IF(ISERR(FIND("05",GERAL[[#This Row],[ODS]])),"NÃO","SIM")</f>
        <v>NÃO</v>
      </c>
      <c r="P2175" s="2" t="str">
        <f>IF(ISERR(FIND("06",GERAL[[#This Row],[ODS]])),"NÃO","SIM")</f>
        <v>NÃO</v>
      </c>
      <c r="Q2175" s="2" t="str">
        <f>IF(ISERR(FIND("07",GERAL[[#This Row],[ODS]])),"NÃO","SIM")</f>
        <v>NÃO</v>
      </c>
      <c r="R2175" s="2" t="str">
        <f>IF(ISERR(FIND("08",GERAL[[#This Row],[ODS]])),"NÃO","SIM")</f>
        <v>NÃO</v>
      </c>
      <c r="S2175" s="2" t="str">
        <f>IF(ISERR(FIND("09",GERAL[[#This Row],[ODS]])),"NÃO","SIM")</f>
        <v>NÃO</v>
      </c>
      <c r="T2175" s="2" t="str">
        <f>IF(ISERR(FIND("10",GERAL[[#This Row],[ODS]])),"NÃO","SIM")</f>
        <v>NÃO</v>
      </c>
      <c r="U2175" s="2" t="str">
        <f>IF(ISERR(FIND("11",GERAL[[#This Row],[ODS]])),"NÃO","SIM")</f>
        <v>NÃO</v>
      </c>
      <c r="V2175" s="2" t="str">
        <f>IF(ISERR(FIND("12",GERAL[[#This Row],[ODS]])),"NÃO","SIM")</f>
        <v>NÃO</v>
      </c>
      <c r="W2175" s="2" t="str">
        <f>IF(ISERR(FIND("13",GERAL[[#This Row],[ODS]])),"NÃO","SIM")</f>
        <v>NÃO</v>
      </c>
      <c r="X2175" s="2" t="str">
        <f>IF(ISERR(FIND("14",GERAL[[#This Row],[ODS]])),"NÃO","SIM")</f>
        <v>NÃO</v>
      </c>
      <c r="Y2175" s="2" t="str">
        <f>IF(ISERR(FIND("15",GERAL[[#This Row],[ODS]])),"NÃO","SIM")</f>
        <v>NÃO</v>
      </c>
      <c r="Z2175" s="2" t="str">
        <f>IF(ISERR(FIND("16",GERAL[[#This Row],[ODS]])),"NÃO","SIM")</f>
        <v>NÃO</v>
      </c>
      <c r="AA2175" s="2" t="str">
        <f>IF(ISERR(FIND("17",GERAL[[#This Row],[ODS]])),"NÃO","SIM")</f>
        <v>NÃO</v>
      </c>
      <c r="AB2175" s="1">
        <v>41.376067219075942</v>
      </c>
      <c r="AC2175" s="1">
        <v>46.916039918446828</v>
      </c>
      <c r="AD2175" s="1">
        <v>46.160695760095408</v>
      </c>
      <c r="AE2175" s="1">
        <v>45.495487018864011</v>
      </c>
      <c r="AF2175" s="1">
        <v>49.647041452632479</v>
      </c>
      <c r="AG2175" s="1" t="str">
        <f>GERAL[[#This Row],[SIGLA]]&amp;GERAL[[#This Row],[CÓD]]</f>
        <v>PASS_EV</v>
      </c>
      <c r="AH2175" s="1">
        <f ca="1">VLOOKUP(GERAL[[#This Row],[REF_NOTA]],BASE_NOTAS[],7,FALSE)</f>
        <v>41.61957237590974</v>
      </c>
      <c r="AI2175" s="31">
        <f ca="1">IF(GERAL[[#This Row],[Nota 2025]]="",0,GERAL[[#This Row],[Nota 2026]]-GERAL[[#This Row],[Nota 2025]])</f>
        <v>-8.0274690767227384</v>
      </c>
    </row>
    <row r="2176" spans="1:35" ht="17" x14ac:dyDescent="0.35">
      <c r="A2176" s="2" t="s">
        <v>170</v>
      </c>
      <c r="B2176" s="2" t="s">
        <v>197</v>
      </c>
      <c r="C2176" s="2" t="s">
        <v>218</v>
      </c>
      <c r="D2176" s="15" t="s">
        <v>78</v>
      </c>
      <c r="E2176" s="2" t="s">
        <v>147</v>
      </c>
      <c r="F2176" s="2" t="str">
        <f>VLOOKUP(GERAL[[#This Row],[CÓD]],SEALL,6,FALSE)</f>
        <v>SG</v>
      </c>
      <c r="G217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7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7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176" s="2" t="str">
        <f>VLOOKUP(GERAL[[#This Row],[CÓD]],SEALL,4,FALSE)</f>
        <v>03</v>
      </c>
      <c r="K2176" s="2" t="str">
        <f>IF(ISERR(FIND("01",GERAL[[#This Row],[ODS]])),"NÃO","SIM")</f>
        <v>NÃO</v>
      </c>
      <c r="L2176" s="2" t="str">
        <f>IF(ISERR(FIND("02",GERAL[[#This Row],[ODS]])),"NÃO","SIM")</f>
        <v>NÃO</v>
      </c>
      <c r="M2176" s="2" t="str">
        <f>IF(ISERR(FIND("03",GERAL[[#This Row],[ODS]])),"NÃO","SIM")</f>
        <v>SIM</v>
      </c>
      <c r="N2176" s="2" t="str">
        <f>IF(ISERR(FIND("04",GERAL[[#This Row],[ODS]])),"NÃO","SIM")</f>
        <v>NÃO</v>
      </c>
      <c r="O2176" s="2" t="str">
        <f>IF(ISERR(FIND("05",GERAL[[#This Row],[ODS]])),"NÃO","SIM")</f>
        <v>NÃO</v>
      </c>
      <c r="P2176" s="2" t="str">
        <f>IF(ISERR(FIND("06",GERAL[[#This Row],[ODS]])),"NÃO","SIM")</f>
        <v>NÃO</v>
      </c>
      <c r="Q2176" s="2" t="str">
        <f>IF(ISERR(FIND("07",GERAL[[#This Row],[ODS]])),"NÃO","SIM")</f>
        <v>NÃO</v>
      </c>
      <c r="R2176" s="2" t="str">
        <f>IF(ISERR(FIND("08",GERAL[[#This Row],[ODS]])),"NÃO","SIM")</f>
        <v>NÃO</v>
      </c>
      <c r="S2176" s="2" t="str">
        <f>IF(ISERR(FIND("09",GERAL[[#This Row],[ODS]])),"NÃO","SIM")</f>
        <v>NÃO</v>
      </c>
      <c r="T2176" s="2" t="str">
        <f>IF(ISERR(FIND("10",GERAL[[#This Row],[ODS]])),"NÃO","SIM")</f>
        <v>NÃO</v>
      </c>
      <c r="U2176" s="2" t="str">
        <f>IF(ISERR(FIND("11",GERAL[[#This Row],[ODS]])),"NÃO","SIM")</f>
        <v>NÃO</v>
      </c>
      <c r="V2176" s="2" t="str">
        <f>IF(ISERR(FIND("12",GERAL[[#This Row],[ODS]])),"NÃO","SIM")</f>
        <v>NÃO</v>
      </c>
      <c r="W2176" s="2" t="str">
        <f>IF(ISERR(FIND("13",GERAL[[#This Row],[ODS]])),"NÃO","SIM")</f>
        <v>NÃO</v>
      </c>
      <c r="X2176" s="2" t="str">
        <f>IF(ISERR(FIND("14",GERAL[[#This Row],[ODS]])),"NÃO","SIM")</f>
        <v>NÃO</v>
      </c>
      <c r="Y2176" s="2" t="str">
        <f>IF(ISERR(FIND("15",GERAL[[#This Row],[ODS]])),"NÃO","SIM")</f>
        <v>NÃO</v>
      </c>
      <c r="Z2176" s="2" t="str">
        <f>IF(ISERR(FIND("16",GERAL[[#This Row],[ODS]])),"NÃO","SIM")</f>
        <v>NÃO</v>
      </c>
      <c r="AA2176" s="2" t="str">
        <f>IF(ISERR(FIND("17",GERAL[[#This Row],[ODS]])),"NÃO","SIM")</f>
        <v>NÃO</v>
      </c>
      <c r="AB2176" s="1">
        <v>86.117171610523002</v>
      </c>
      <c r="AC2176" s="1">
        <v>82.398548971119652</v>
      </c>
      <c r="AD2176" s="1">
        <v>81.481419709439905</v>
      </c>
      <c r="AE2176" s="1">
        <v>83.118784390108431</v>
      </c>
      <c r="AF2176" s="1">
        <v>82.510456678339295</v>
      </c>
      <c r="AG2176" s="1" t="str">
        <f>GERAL[[#This Row],[SIGLA]]&amp;GERAL[[#This Row],[CÓD]]</f>
        <v>PBSS_EV</v>
      </c>
      <c r="AH2176" s="1">
        <f ca="1">VLOOKUP(GERAL[[#This Row],[REF_NOTA]],BASE_NOTAS[],7,FALSE)</f>
        <v>80.492739875118616</v>
      </c>
      <c r="AI2176" s="31">
        <f ca="1">IF(GERAL[[#This Row],[Nota 2025]]="",0,GERAL[[#This Row],[Nota 2026]]-GERAL[[#This Row],[Nota 2025]])</f>
        <v>-2.0177168032206794</v>
      </c>
    </row>
    <row r="2177" spans="1:35" ht="17" x14ac:dyDescent="0.35">
      <c r="A2177" s="2" t="s">
        <v>173</v>
      </c>
      <c r="B2177" s="2" t="s">
        <v>200</v>
      </c>
      <c r="C2177" s="2" t="s">
        <v>218</v>
      </c>
      <c r="D2177" s="15" t="s">
        <v>78</v>
      </c>
      <c r="E2177" s="2" t="s">
        <v>147</v>
      </c>
      <c r="F2177" s="2" t="str">
        <f>VLOOKUP(GERAL[[#This Row],[CÓD]],SEALL,6,FALSE)</f>
        <v>SG</v>
      </c>
      <c r="G217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7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7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177" s="2" t="str">
        <f>VLOOKUP(GERAL[[#This Row],[CÓD]],SEALL,4,FALSE)</f>
        <v>03</v>
      </c>
      <c r="K2177" s="2" t="str">
        <f>IF(ISERR(FIND("01",GERAL[[#This Row],[ODS]])),"NÃO","SIM")</f>
        <v>NÃO</v>
      </c>
      <c r="L2177" s="2" t="str">
        <f>IF(ISERR(FIND("02",GERAL[[#This Row],[ODS]])),"NÃO","SIM")</f>
        <v>NÃO</v>
      </c>
      <c r="M2177" s="2" t="str">
        <f>IF(ISERR(FIND("03",GERAL[[#This Row],[ODS]])),"NÃO","SIM")</f>
        <v>SIM</v>
      </c>
      <c r="N2177" s="2" t="str">
        <f>IF(ISERR(FIND("04",GERAL[[#This Row],[ODS]])),"NÃO","SIM")</f>
        <v>NÃO</v>
      </c>
      <c r="O2177" s="2" t="str">
        <f>IF(ISERR(FIND("05",GERAL[[#This Row],[ODS]])),"NÃO","SIM")</f>
        <v>NÃO</v>
      </c>
      <c r="P2177" s="2" t="str">
        <f>IF(ISERR(FIND("06",GERAL[[#This Row],[ODS]])),"NÃO","SIM")</f>
        <v>NÃO</v>
      </c>
      <c r="Q2177" s="2" t="str">
        <f>IF(ISERR(FIND("07",GERAL[[#This Row],[ODS]])),"NÃO","SIM")</f>
        <v>NÃO</v>
      </c>
      <c r="R2177" s="2" t="str">
        <f>IF(ISERR(FIND("08",GERAL[[#This Row],[ODS]])),"NÃO","SIM")</f>
        <v>NÃO</v>
      </c>
      <c r="S2177" s="2" t="str">
        <f>IF(ISERR(FIND("09",GERAL[[#This Row],[ODS]])),"NÃO","SIM")</f>
        <v>NÃO</v>
      </c>
      <c r="T2177" s="2" t="str">
        <f>IF(ISERR(FIND("10",GERAL[[#This Row],[ODS]])),"NÃO","SIM")</f>
        <v>NÃO</v>
      </c>
      <c r="U2177" s="2" t="str">
        <f>IF(ISERR(FIND("11",GERAL[[#This Row],[ODS]])),"NÃO","SIM")</f>
        <v>NÃO</v>
      </c>
      <c r="V2177" s="2" t="str">
        <f>IF(ISERR(FIND("12",GERAL[[#This Row],[ODS]])),"NÃO","SIM")</f>
        <v>NÃO</v>
      </c>
      <c r="W2177" s="2" t="str">
        <f>IF(ISERR(FIND("13",GERAL[[#This Row],[ODS]])),"NÃO","SIM")</f>
        <v>NÃO</v>
      </c>
      <c r="X2177" s="2" t="str">
        <f>IF(ISERR(FIND("14",GERAL[[#This Row],[ODS]])),"NÃO","SIM")</f>
        <v>NÃO</v>
      </c>
      <c r="Y2177" s="2" t="str">
        <f>IF(ISERR(FIND("15",GERAL[[#This Row],[ODS]])),"NÃO","SIM")</f>
        <v>NÃO</v>
      </c>
      <c r="Z2177" s="2" t="str">
        <f>IF(ISERR(FIND("16",GERAL[[#This Row],[ODS]])),"NÃO","SIM")</f>
        <v>NÃO</v>
      </c>
      <c r="AA2177" s="2" t="str">
        <f>IF(ISERR(FIND("17",GERAL[[#This Row],[ODS]])),"NÃO","SIM")</f>
        <v>NÃO</v>
      </c>
      <c r="AB2177" s="1">
        <v>86.3961666739538</v>
      </c>
      <c r="AC2177" s="1">
        <v>82.887014870670143</v>
      </c>
      <c r="AD2177" s="1">
        <v>81.199748707137474</v>
      </c>
      <c r="AE2177" s="1">
        <v>84.592772642420798</v>
      </c>
      <c r="AF2177" s="1">
        <v>86.065331358879462</v>
      </c>
      <c r="AG2177" s="1" t="str">
        <f>GERAL[[#This Row],[SIGLA]]&amp;GERAL[[#This Row],[CÓD]]</f>
        <v>PRSS_EV</v>
      </c>
      <c r="AH2177" s="1">
        <f ca="1">VLOOKUP(GERAL[[#This Row],[REF_NOTA]],BASE_NOTAS[],7,FALSE)</f>
        <v>81.940008813987859</v>
      </c>
      <c r="AI2177" s="31">
        <f ca="1">IF(GERAL[[#This Row],[Nota 2025]]="",0,GERAL[[#This Row],[Nota 2026]]-GERAL[[#This Row],[Nota 2025]])</f>
        <v>-4.1253225448916027</v>
      </c>
    </row>
    <row r="2178" spans="1:35" ht="17" x14ac:dyDescent="0.35">
      <c r="A2178" s="2" t="s">
        <v>171</v>
      </c>
      <c r="B2178" s="2" t="s">
        <v>198</v>
      </c>
      <c r="C2178" s="2" t="s">
        <v>218</v>
      </c>
      <c r="D2178" s="15" t="s">
        <v>78</v>
      </c>
      <c r="E2178" s="2" t="s">
        <v>147</v>
      </c>
      <c r="F2178" s="2" t="str">
        <f>VLOOKUP(GERAL[[#This Row],[CÓD]],SEALL,6,FALSE)</f>
        <v>SG</v>
      </c>
      <c r="G217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7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7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178" s="2" t="str">
        <f>VLOOKUP(GERAL[[#This Row],[CÓD]],SEALL,4,FALSE)</f>
        <v>03</v>
      </c>
      <c r="K2178" s="2" t="str">
        <f>IF(ISERR(FIND("01",GERAL[[#This Row],[ODS]])),"NÃO","SIM")</f>
        <v>NÃO</v>
      </c>
      <c r="L2178" s="2" t="str">
        <f>IF(ISERR(FIND("02",GERAL[[#This Row],[ODS]])),"NÃO","SIM")</f>
        <v>NÃO</v>
      </c>
      <c r="M2178" s="2" t="str">
        <f>IF(ISERR(FIND("03",GERAL[[#This Row],[ODS]])),"NÃO","SIM")</f>
        <v>SIM</v>
      </c>
      <c r="N2178" s="2" t="str">
        <f>IF(ISERR(FIND("04",GERAL[[#This Row],[ODS]])),"NÃO","SIM")</f>
        <v>NÃO</v>
      </c>
      <c r="O2178" s="2" t="str">
        <f>IF(ISERR(FIND("05",GERAL[[#This Row],[ODS]])),"NÃO","SIM")</f>
        <v>NÃO</v>
      </c>
      <c r="P2178" s="2" t="str">
        <f>IF(ISERR(FIND("06",GERAL[[#This Row],[ODS]])),"NÃO","SIM")</f>
        <v>NÃO</v>
      </c>
      <c r="Q2178" s="2" t="str">
        <f>IF(ISERR(FIND("07",GERAL[[#This Row],[ODS]])),"NÃO","SIM")</f>
        <v>NÃO</v>
      </c>
      <c r="R2178" s="2" t="str">
        <f>IF(ISERR(FIND("08",GERAL[[#This Row],[ODS]])),"NÃO","SIM")</f>
        <v>NÃO</v>
      </c>
      <c r="S2178" s="2" t="str">
        <f>IF(ISERR(FIND("09",GERAL[[#This Row],[ODS]])),"NÃO","SIM")</f>
        <v>NÃO</v>
      </c>
      <c r="T2178" s="2" t="str">
        <f>IF(ISERR(FIND("10",GERAL[[#This Row],[ODS]])),"NÃO","SIM")</f>
        <v>NÃO</v>
      </c>
      <c r="U2178" s="2" t="str">
        <f>IF(ISERR(FIND("11",GERAL[[#This Row],[ODS]])),"NÃO","SIM")</f>
        <v>NÃO</v>
      </c>
      <c r="V2178" s="2" t="str">
        <f>IF(ISERR(FIND("12",GERAL[[#This Row],[ODS]])),"NÃO","SIM")</f>
        <v>NÃO</v>
      </c>
      <c r="W2178" s="2" t="str">
        <f>IF(ISERR(FIND("13",GERAL[[#This Row],[ODS]])),"NÃO","SIM")</f>
        <v>NÃO</v>
      </c>
      <c r="X2178" s="2" t="str">
        <f>IF(ISERR(FIND("14",GERAL[[#This Row],[ODS]])),"NÃO","SIM")</f>
        <v>NÃO</v>
      </c>
      <c r="Y2178" s="2" t="str">
        <f>IF(ISERR(FIND("15",GERAL[[#This Row],[ODS]])),"NÃO","SIM")</f>
        <v>NÃO</v>
      </c>
      <c r="Z2178" s="2" t="str">
        <f>IF(ISERR(FIND("16",GERAL[[#This Row],[ODS]])),"NÃO","SIM")</f>
        <v>NÃO</v>
      </c>
      <c r="AA2178" s="2" t="str">
        <f>IF(ISERR(FIND("17",GERAL[[#This Row],[ODS]])),"NÃO","SIM")</f>
        <v>NÃO</v>
      </c>
      <c r="AB2178" s="1">
        <v>76.468602855989872</v>
      </c>
      <c r="AC2178" s="1">
        <v>73.594748566467743</v>
      </c>
      <c r="AD2178" s="1">
        <v>75.225697838689442</v>
      </c>
      <c r="AE2178" s="1">
        <v>74.257245481315408</v>
      </c>
      <c r="AF2178" s="1">
        <v>74.730501674478887</v>
      </c>
      <c r="AG2178" s="1" t="str">
        <f>GERAL[[#This Row],[SIGLA]]&amp;GERAL[[#This Row],[CÓD]]</f>
        <v>PESS_EV</v>
      </c>
      <c r="AH2178" s="1">
        <f ca="1">VLOOKUP(GERAL[[#This Row],[REF_NOTA]],BASE_NOTAS[],7,FALSE)</f>
        <v>69.845031820024275</v>
      </c>
      <c r="AI2178" s="31">
        <f ca="1">IF(GERAL[[#This Row],[Nota 2025]]="",0,GERAL[[#This Row],[Nota 2026]]-GERAL[[#This Row],[Nota 2025]])</f>
        <v>-4.8854698544546125</v>
      </c>
    </row>
    <row r="2179" spans="1:35" ht="17" x14ac:dyDescent="0.35">
      <c r="A2179" s="2" t="s">
        <v>172</v>
      </c>
      <c r="B2179" s="2" t="s">
        <v>199</v>
      </c>
      <c r="C2179" s="2" t="s">
        <v>218</v>
      </c>
      <c r="D2179" s="15" t="s">
        <v>78</v>
      </c>
      <c r="E2179" s="2" t="s">
        <v>147</v>
      </c>
      <c r="F2179" s="2" t="str">
        <f>VLOOKUP(GERAL[[#This Row],[CÓD]],SEALL,6,FALSE)</f>
        <v>SG</v>
      </c>
      <c r="G217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7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7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179" s="2" t="str">
        <f>VLOOKUP(GERAL[[#This Row],[CÓD]],SEALL,4,FALSE)</f>
        <v>03</v>
      </c>
      <c r="K2179" s="2" t="str">
        <f>IF(ISERR(FIND("01",GERAL[[#This Row],[ODS]])),"NÃO","SIM")</f>
        <v>NÃO</v>
      </c>
      <c r="L2179" s="2" t="str">
        <f>IF(ISERR(FIND("02",GERAL[[#This Row],[ODS]])),"NÃO","SIM")</f>
        <v>NÃO</v>
      </c>
      <c r="M2179" s="2" t="str">
        <f>IF(ISERR(FIND("03",GERAL[[#This Row],[ODS]])),"NÃO","SIM")</f>
        <v>SIM</v>
      </c>
      <c r="N2179" s="2" t="str">
        <f>IF(ISERR(FIND("04",GERAL[[#This Row],[ODS]])),"NÃO","SIM")</f>
        <v>NÃO</v>
      </c>
      <c r="O2179" s="2" t="str">
        <f>IF(ISERR(FIND("05",GERAL[[#This Row],[ODS]])),"NÃO","SIM")</f>
        <v>NÃO</v>
      </c>
      <c r="P2179" s="2" t="str">
        <f>IF(ISERR(FIND("06",GERAL[[#This Row],[ODS]])),"NÃO","SIM")</f>
        <v>NÃO</v>
      </c>
      <c r="Q2179" s="2" t="str">
        <f>IF(ISERR(FIND("07",GERAL[[#This Row],[ODS]])),"NÃO","SIM")</f>
        <v>NÃO</v>
      </c>
      <c r="R2179" s="2" t="str">
        <f>IF(ISERR(FIND("08",GERAL[[#This Row],[ODS]])),"NÃO","SIM")</f>
        <v>NÃO</v>
      </c>
      <c r="S2179" s="2" t="str">
        <f>IF(ISERR(FIND("09",GERAL[[#This Row],[ODS]])),"NÃO","SIM")</f>
        <v>NÃO</v>
      </c>
      <c r="T2179" s="2" t="str">
        <f>IF(ISERR(FIND("10",GERAL[[#This Row],[ODS]])),"NÃO","SIM")</f>
        <v>NÃO</v>
      </c>
      <c r="U2179" s="2" t="str">
        <f>IF(ISERR(FIND("11",GERAL[[#This Row],[ODS]])),"NÃO","SIM")</f>
        <v>NÃO</v>
      </c>
      <c r="V2179" s="2" t="str">
        <f>IF(ISERR(FIND("12",GERAL[[#This Row],[ODS]])),"NÃO","SIM")</f>
        <v>NÃO</v>
      </c>
      <c r="W2179" s="2" t="str">
        <f>IF(ISERR(FIND("13",GERAL[[#This Row],[ODS]])),"NÃO","SIM")</f>
        <v>NÃO</v>
      </c>
      <c r="X2179" s="2" t="str">
        <f>IF(ISERR(FIND("14",GERAL[[#This Row],[ODS]])),"NÃO","SIM")</f>
        <v>NÃO</v>
      </c>
      <c r="Y2179" s="2" t="str">
        <f>IF(ISERR(FIND("15",GERAL[[#This Row],[ODS]])),"NÃO","SIM")</f>
        <v>NÃO</v>
      </c>
      <c r="Z2179" s="2" t="str">
        <f>IF(ISERR(FIND("16",GERAL[[#This Row],[ODS]])),"NÃO","SIM")</f>
        <v>NÃO</v>
      </c>
      <c r="AA2179" s="2" t="str">
        <f>IF(ISERR(FIND("17",GERAL[[#This Row],[ODS]])),"NÃO","SIM")</f>
        <v>NÃO</v>
      </c>
      <c r="AB2179" s="1">
        <v>76.193481832218865</v>
      </c>
      <c r="AC2179" s="1">
        <v>72.036445740626817</v>
      </c>
      <c r="AD2179" s="1">
        <v>75.891838120405623</v>
      </c>
      <c r="AE2179" s="1">
        <v>73.822033115176708</v>
      </c>
      <c r="AF2179" s="1">
        <v>74.765291283744844</v>
      </c>
      <c r="AG2179" s="1" t="str">
        <f>GERAL[[#This Row],[SIGLA]]&amp;GERAL[[#This Row],[CÓD]]</f>
        <v>PISS_EV</v>
      </c>
      <c r="AH2179" s="1">
        <f ca="1">VLOOKUP(GERAL[[#This Row],[REF_NOTA]],BASE_NOTAS[],7,FALSE)</f>
        <v>70.214282275714879</v>
      </c>
      <c r="AI2179" s="31">
        <f ca="1">IF(GERAL[[#This Row],[Nota 2025]]="",0,GERAL[[#This Row],[Nota 2026]]-GERAL[[#This Row],[Nota 2025]])</f>
        <v>-4.5510090080299648</v>
      </c>
    </row>
    <row r="2180" spans="1:35" ht="17" x14ac:dyDescent="0.35">
      <c r="A2180" s="2" t="s">
        <v>174</v>
      </c>
      <c r="B2180" s="2" t="s">
        <v>201</v>
      </c>
      <c r="C2180" s="2" t="s">
        <v>218</v>
      </c>
      <c r="D2180" s="15" t="s">
        <v>78</v>
      </c>
      <c r="E2180" s="2" t="s">
        <v>147</v>
      </c>
      <c r="F2180" s="2" t="str">
        <f>VLOOKUP(GERAL[[#This Row],[CÓD]],SEALL,6,FALSE)</f>
        <v>SG</v>
      </c>
      <c r="G218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8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8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180" s="2" t="str">
        <f>VLOOKUP(GERAL[[#This Row],[CÓD]],SEALL,4,FALSE)</f>
        <v>03</v>
      </c>
      <c r="K2180" s="2" t="str">
        <f>IF(ISERR(FIND("01",GERAL[[#This Row],[ODS]])),"NÃO","SIM")</f>
        <v>NÃO</v>
      </c>
      <c r="L2180" s="2" t="str">
        <f>IF(ISERR(FIND("02",GERAL[[#This Row],[ODS]])),"NÃO","SIM")</f>
        <v>NÃO</v>
      </c>
      <c r="M2180" s="2" t="str">
        <f>IF(ISERR(FIND("03",GERAL[[#This Row],[ODS]])),"NÃO","SIM")</f>
        <v>SIM</v>
      </c>
      <c r="N2180" s="2" t="str">
        <f>IF(ISERR(FIND("04",GERAL[[#This Row],[ODS]])),"NÃO","SIM")</f>
        <v>NÃO</v>
      </c>
      <c r="O2180" s="2" t="str">
        <f>IF(ISERR(FIND("05",GERAL[[#This Row],[ODS]])),"NÃO","SIM")</f>
        <v>NÃO</v>
      </c>
      <c r="P2180" s="2" t="str">
        <f>IF(ISERR(FIND("06",GERAL[[#This Row],[ODS]])),"NÃO","SIM")</f>
        <v>NÃO</v>
      </c>
      <c r="Q2180" s="2" t="str">
        <f>IF(ISERR(FIND("07",GERAL[[#This Row],[ODS]])),"NÃO","SIM")</f>
        <v>NÃO</v>
      </c>
      <c r="R2180" s="2" t="str">
        <f>IF(ISERR(FIND("08",GERAL[[#This Row],[ODS]])),"NÃO","SIM")</f>
        <v>NÃO</v>
      </c>
      <c r="S2180" s="2" t="str">
        <f>IF(ISERR(FIND("09",GERAL[[#This Row],[ODS]])),"NÃO","SIM")</f>
        <v>NÃO</v>
      </c>
      <c r="T2180" s="2" t="str">
        <f>IF(ISERR(FIND("10",GERAL[[#This Row],[ODS]])),"NÃO","SIM")</f>
        <v>NÃO</v>
      </c>
      <c r="U2180" s="2" t="str">
        <f>IF(ISERR(FIND("11",GERAL[[#This Row],[ODS]])),"NÃO","SIM")</f>
        <v>NÃO</v>
      </c>
      <c r="V2180" s="2" t="str">
        <f>IF(ISERR(FIND("12",GERAL[[#This Row],[ODS]])),"NÃO","SIM")</f>
        <v>NÃO</v>
      </c>
      <c r="W2180" s="2" t="str">
        <f>IF(ISERR(FIND("13",GERAL[[#This Row],[ODS]])),"NÃO","SIM")</f>
        <v>NÃO</v>
      </c>
      <c r="X2180" s="2" t="str">
        <f>IF(ISERR(FIND("14",GERAL[[#This Row],[ODS]])),"NÃO","SIM")</f>
        <v>NÃO</v>
      </c>
      <c r="Y2180" s="2" t="str">
        <f>IF(ISERR(FIND("15",GERAL[[#This Row],[ODS]])),"NÃO","SIM")</f>
        <v>NÃO</v>
      </c>
      <c r="Z2180" s="2" t="str">
        <f>IF(ISERR(FIND("16",GERAL[[#This Row],[ODS]])),"NÃO","SIM")</f>
        <v>NÃO</v>
      </c>
      <c r="AA2180" s="2" t="str">
        <f>IF(ISERR(FIND("17",GERAL[[#This Row],[ODS]])),"NÃO","SIM")</f>
        <v>NÃO</v>
      </c>
      <c r="AB2180" s="1">
        <v>88.206603097615911</v>
      </c>
      <c r="AC2180" s="1">
        <v>87.6783049637923</v>
      </c>
      <c r="AD2180" s="1">
        <v>90.097355571002311</v>
      </c>
      <c r="AE2180" s="1">
        <v>87.951151158552761</v>
      </c>
      <c r="AF2180" s="1">
        <v>89.867487227866576</v>
      </c>
      <c r="AG2180" s="1" t="str">
        <f>GERAL[[#This Row],[SIGLA]]&amp;GERAL[[#This Row],[CÓD]]</f>
        <v>RJSS_EV</v>
      </c>
      <c r="AH2180" s="1">
        <f ca="1">VLOOKUP(GERAL[[#This Row],[REF_NOTA]],BASE_NOTAS[],7,FALSE)</f>
        <v>87.636622872130559</v>
      </c>
      <c r="AI2180" s="31">
        <f ca="1">IF(GERAL[[#This Row],[Nota 2025]]="",0,GERAL[[#This Row],[Nota 2026]]-GERAL[[#This Row],[Nota 2025]])</f>
        <v>-2.230864355736017</v>
      </c>
    </row>
    <row r="2181" spans="1:35" ht="17" x14ac:dyDescent="0.35">
      <c r="A2181" s="2" t="s">
        <v>175</v>
      </c>
      <c r="B2181" s="2" t="s">
        <v>202</v>
      </c>
      <c r="C2181" s="2" t="s">
        <v>218</v>
      </c>
      <c r="D2181" s="15" t="s">
        <v>78</v>
      </c>
      <c r="E2181" s="2" t="s">
        <v>147</v>
      </c>
      <c r="F2181" s="2" t="str">
        <f>VLOOKUP(GERAL[[#This Row],[CÓD]],SEALL,6,FALSE)</f>
        <v>SG</v>
      </c>
      <c r="G218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8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8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181" s="2" t="str">
        <f>VLOOKUP(GERAL[[#This Row],[CÓD]],SEALL,4,FALSE)</f>
        <v>03</v>
      </c>
      <c r="K2181" s="2" t="str">
        <f>IF(ISERR(FIND("01",GERAL[[#This Row],[ODS]])),"NÃO","SIM")</f>
        <v>NÃO</v>
      </c>
      <c r="L2181" s="2" t="str">
        <f>IF(ISERR(FIND("02",GERAL[[#This Row],[ODS]])),"NÃO","SIM")</f>
        <v>NÃO</v>
      </c>
      <c r="M2181" s="2" t="str">
        <f>IF(ISERR(FIND("03",GERAL[[#This Row],[ODS]])),"NÃO","SIM")</f>
        <v>SIM</v>
      </c>
      <c r="N2181" s="2" t="str">
        <f>IF(ISERR(FIND("04",GERAL[[#This Row],[ODS]])),"NÃO","SIM")</f>
        <v>NÃO</v>
      </c>
      <c r="O2181" s="2" t="str">
        <f>IF(ISERR(FIND("05",GERAL[[#This Row],[ODS]])),"NÃO","SIM")</f>
        <v>NÃO</v>
      </c>
      <c r="P2181" s="2" t="str">
        <f>IF(ISERR(FIND("06",GERAL[[#This Row],[ODS]])),"NÃO","SIM")</f>
        <v>NÃO</v>
      </c>
      <c r="Q2181" s="2" t="str">
        <f>IF(ISERR(FIND("07",GERAL[[#This Row],[ODS]])),"NÃO","SIM")</f>
        <v>NÃO</v>
      </c>
      <c r="R2181" s="2" t="str">
        <f>IF(ISERR(FIND("08",GERAL[[#This Row],[ODS]])),"NÃO","SIM")</f>
        <v>NÃO</v>
      </c>
      <c r="S2181" s="2" t="str">
        <f>IF(ISERR(FIND("09",GERAL[[#This Row],[ODS]])),"NÃO","SIM")</f>
        <v>NÃO</v>
      </c>
      <c r="T2181" s="2" t="str">
        <f>IF(ISERR(FIND("10",GERAL[[#This Row],[ODS]])),"NÃO","SIM")</f>
        <v>NÃO</v>
      </c>
      <c r="U2181" s="2" t="str">
        <f>IF(ISERR(FIND("11",GERAL[[#This Row],[ODS]])),"NÃO","SIM")</f>
        <v>NÃO</v>
      </c>
      <c r="V2181" s="2" t="str">
        <f>IF(ISERR(FIND("12",GERAL[[#This Row],[ODS]])),"NÃO","SIM")</f>
        <v>NÃO</v>
      </c>
      <c r="W2181" s="2" t="str">
        <f>IF(ISERR(FIND("13",GERAL[[#This Row],[ODS]])),"NÃO","SIM")</f>
        <v>NÃO</v>
      </c>
      <c r="X2181" s="2" t="str">
        <f>IF(ISERR(FIND("14",GERAL[[#This Row],[ODS]])),"NÃO","SIM")</f>
        <v>NÃO</v>
      </c>
      <c r="Y2181" s="2" t="str">
        <f>IF(ISERR(FIND("15",GERAL[[#This Row],[ODS]])),"NÃO","SIM")</f>
        <v>NÃO</v>
      </c>
      <c r="Z2181" s="2" t="str">
        <f>IF(ISERR(FIND("16",GERAL[[#This Row],[ODS]])),"NÃO","SIM")</f>
        <v>NÃO</v>
      </c>
      <c r="AA2181" s="2" t="str">
        <f>IF(ISERR(FIND("17",GERAL[[#This Row],[ODS]])),"NÃO","SIM")</f>
        <v>NÃO</v>
      </c>
      <c r="AB2181" s="1">
        <v>79.11166965805441</v>
      </c>
      <c r="AC2181" s="1">
        <v>76.341881728752455</v>
      </c>
      <c r="AD2181" s="1">
        <v>78.06094772575608</v>
      </c>
      <c r="AE2181" s="1">
        <v>80.601703742715301</v>
      </c>
      <c r="AF2181" s="1">
        <v>84.272271125986265</v>
      </c>
      <c r="AG2181" s="1" t="str">
        <f>GERAL[[#This Row],[SIGLA]]&amp;GERAL[[#This Row],[CÓD]]</f>
        <v>RNSS_EV</v>
      </c>
      <c r="AH2181" s="1">
        <f ca="1">VLOOKUP(GERAL[[#This Row],[REF_NOTA]],BASE_NOTAS[],7,FALSE)</f>
        <v>81.988913577813435</v>
      </c>
      <c r="AI2181" s="31">
        <f ca="1">IF(GERAL[[#This Row],[Nota 2025]]="",0,GERAL[[#This Row],[Nota 2026]]-GERAL[[#This Row],[Nota 2025]])</f>
        <v>-2.2833575481728303</v>
      </c>
    </row>
    <row r="2182" spans="1:35" ht="17" x14ac:dyDescent="0.35">
      <c r="A2182" s="2" t="s">
        <v>178</v>
      </c>
      <c r="B2182" s="2" t="s">
        <v>205</v>
      </c>
      <c r="C2182" s="2" t="s">
        <v>218</v>
      </c>
      <c r="D2182" s="15" t="s">
        <v>78</v>
      </c>
      <c r="E2182" s="2" t="s">
        <v>147</v>
      </c>
      <c r="F2182" s="2" t="str">
        <f>VLOOKUP(GERAL[[#This Row],[CÓD]],SEALL,6,FALSE)</f>
        <v>SG</v>
      </c>
      <c r="G218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8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8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182" s="2" t="str">
        <f>VLOOKUP(GERAL[[#This Row],[CÓD]],SEALL,4,FALSE)</f>
        <v>03</v>
      </c>
      <c r="K2182" s="2" t="str">
        <f>IF(ISERR(FIND("01",GERAL[[#This Row],[ODS]])),"NÃO","SIM")</f>
        <v>NÃO</v>
      </c>
      <c r="L2182" s="2" t="str">
        <f>IF(ISERR(FIND("02",GERAL[[#This Row],[ODS]])),"NÃO","SIM")</f>
        <v>NÃO</v>
      </c>
      <c r="M2182" s="2" t="str">
        <f>IF(ISERR(FIND("03",GERAL[[#This Row],[ODS]])),"NÃO","SIM")</f>
        <v>SIM</v>
      </c>
      <c r="N2182" s="2" t="str">
        <f>IF(ISERR(FIND("04",GERAL[[#This Row],[ODS]])),"NÃO","SIM")</f>
        <v>NÃO</v>
      </c>
      <c r="O2182" s="2" t="str">
        <f>IF(ISERR(FIND("05",GERAL[[#This Row],[ODS]])),"NÃO","SIM")</f>
        <v>NÃO</v>
      </c>
      <c r="P2182" s="2" t="str">
        <f>IF(ISERR(FIND("06",GERAL[[#This Row],[ODS]])),"NÃO","SIM")</f>
        <v>NÃO</v>
      </c>
      <c r="Q2182" s="2" t="str">
        <f>IF(ISERR(FIND("07",GERAL[[#This Row],[ODS]])),"NÃO","SIM")</f>
        <v>NÃO</v>
      </c>
      <c r="R2182" s="2" t="str">
        <f>IF(ISERR(FIND("08",GERAL[[#This Row],[ODS]])),"NÃO","SIM")</f>
        <v>NÃO</v>
      </c>
      <c r="S2182" s="2" t="str">
        <f>IF(ISERR(FIND("09",GERAL[[#This Row],[ODS]])),"NÃO","SIM")</f>
        <v>NÃO</v>
      </c>
      <c r="T2182" s="2" t="str">
        <f>IF(ISERR(FIND("10",GERAL[[#This Row],[ODS]])),"NÃO","SIM")</f>
        <v>NÃO</v>
      </c>
      <c r="U2182" s="2" t="str">
        <f>IF(ISERR(FIND("11",GERAL[[#This Row],[ODS]])),"NÃO","SIM")</f>
        <v>NÃO</v>
      </c>
      <c r="V2182" s="2" t="str">
        <f>IF(ISERR(FIND("12",GERAL[[#This Row],[ODS]])),"NÃO","SIM")</f>
        <v>NÃO</v>
      </c>
      <c r="W2182" s="2" t="str">
        <f>IF(ISERR(FIND("13",GERAL[[#This Row],[ODS]])),"NÃO","SIM")</f>
        <v>NÃO</v>
      </c>
      <c r="X2182" s="2" t="str">
        <f>IF(ISERR(FIND("14",GERAL[[#This Row],[ODS]])),"NÃO","SIM")</f>
        <v>NÃO</v>
      </c>
      <c r="Y2182" s="2" t="str">
        <f>IF(ISERR(FIND("15",GERAL[[#This Row],[ODS]])),"NÃO","SIM")</f>
        <v>NÃO</v>
      </c>
      <c r="Z2182" s="2" t="str">
        <f>IF(ISERR(FIND("16",GERAL[[#This Row],[ODS]])),"NÃO","SIM")</f>
        <v>NÃO</v>
      </c>
      <c r="AA2182" s="2" t="str">
        <f>IF(ISERR(FIND("17",GERAL[[#This Row],[ODS]])),"NÃO","SIM")</f>
        <v>NÃO</v>
      </c>
      <c r="AB2182" s="1">
        <v>100</v>
      </c>
      <c r="AC2182" s="1">
        <v>100</v>
      </c>
      <c r="AD2182" s="1">
        <v>100</v>
      </c>
      <c r="AE2182" s="1">
        <v>100</v>
      </c>
      <c r="AF2182" s="1">
        <v>100</v>
      </c>
      <c r="AG2182" s="1" t="str">
        <f>GERAL[[#This Row],[SIGLA]]&amp;GERAL[[#This Row],[CÓD]]</f>
        <v>RSSS_EV</v>
      </c>
      <c r="AH2182" s="1">
        <f ca="1">VLOOKUP(GERAL[[#This Row],[REF_NOTA]],BASE_NOTAS[],7,FALSE)</f>
        <v>100</v>
      </c>
      <c r="AI2182" s="31">
        <f ca="1">IF(GERAL[[#This Row],[Nota 2025]]="",0,GERAL[[#This Row],[Nota 2026]]-GERAL[[#This Row],[Nota 2025]])</f>
        <v>0</v>
      </c>
    </row>
    <row r="2183" spans="1:35" ht="17" x14ac:dyDescent="0.35">
      <c r="A2183" s="2" t="s">
        <v>176</v>
      </c>
      <c r="B2183" s="2" t="s">
        <v>203</v>
      </c>
      <c r="C2183" s="2" t="s">
        <v>218</v>
      </c>
      <c r="D2183" s="15" t="s">
        <v>78</v>
      </c>
      <c r="E2183" s="2" t="s">
        <v>147</v>
      </c>
      <c r="F2183" s="2" t="str">
        <f>VLOOKUP(GERAL[[#This Row],[CÓD]],SEALL,6,FALSE)</f>
        <v>SG</v>
      </c>
      <c r="G218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8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8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183" s="2" t="str">
        <f>VLOOKUP(GERAL[[#This Row],[CÓD]],SEALL,4,FALSE)</f>
        <v>03</v>
      </c>
      <c r="K2183" s="2" t="str">
        <f>IF(ISERR(FIND("01",GERAL[[#This Row],[ODS]])),"NÃO","SIM")</f>
        <v>NÃO</v>
      </c>
      <c r="L2183" s="2" t="str">
        <f>IF(ISERR(FIND("02",GERAL[[#This Row],[ODS]])),"NÃO","SIM")</f>
        <v>NÃO</v>
      </c>
      <c r="M2183" s="2" t="str">
        <f>IF(ISERR(FIND("03",GERAL[[#This Row],[ODS]])),"NÃO","SIM")</f>
        <v>SIM</v>
      </c>
      <c r="N2183" s="2" t="str">
        <f>IF(ISERR(FIND("04",GERAL[[#This Row],[ODS]])),"NÃO","SIM")</f>
        <v>NÃO</v>
      </c>
      <c r="O2183" s="2" t="str">
        <f>IF(ISERR(FIND("05",GERAL[[#This Row],[ODS]])),"NÃO","SIM")</f>
        <v>NÃO</v>
      </c>
      <c r="P2183" s="2" t="str">
        <f>IF(ISERR(FIND("06",GERAL[[#This Row],[ODS]])),"NÃO","SIM")</f>
        <v>NÃO</v>
      </c>
      <c r="Q2183" s="2" t="str">
        <f>IF(ISERR(FIND("07",GERAL[[#This Row],[ODS]])),"NÃO","SIM")</f>
        <v>NÃO</v>
      </c>
      <c r="R2183" s="2" t="str">
        <f>IF(ISERR(FIND("08",GERAL[[#This Row],[ODS]])),"NÃO","SIM")</f>
        <v>NÃO</v>
      </c>
      <c r="S2183" s="2" t="str">
        <f>IF(ISERR(FIND("09",GERAL[[#This Row],[ODS]])),"NÃO","SIM")</f>
        <v>NÃO</v>
      </c>
      <c r="T2183" s="2" t="str">
        <f>IF(ISERR(FIND("10",GERAL[[#This Row],[ODS]])),"NÃO","SIM")</f>
        <v>NÃO</v>
      </c>
      <c r="U2183" s="2" t="str">
        <f>IF(ISERR(FIND("11",GERAL[[#This Row],[ODS]])),"NÃO","SIM")</f>
        <v>NÃO</v>
      </c>
      <c r="V2183" s="2" t="str">
        <f>IF(ISERR(FIND("12",GERAL[[#This Row],[ODS]])),"NÃO","SIM")</f>
        <v>NÃO</v>
      </c>
      <c r="W2183" s="2" t="str">
        <f>IF(ISERR(FIND("13",GERAL[[#This Row],[ODS]])),"NÃO","SIM")</f>
        <v>NÃO</v>
      </c>
      <c r="X2183" s="2" t="str">
        <f>IF(ISERR(FIND("14",GERAL[[#This Row],[ODS]])),"NÃO","SIM")</f>
        <v>NÃO</v>
      </c>
      <c r="Y2183" s="2" t="str">
        <f>IF(ISERR(FIND("15",GERAL[[#This Row],[ODS]])),"NÃO","SIM")</f>
        <v>NÃO</v>
      </c>
      <c r="Z2183" s="2" t="str">
        <f>IF(ISERR(FIND("16",GERAL[[#This Row],[ODS]])),"NÃO","SIM")</f>
        <v>NÃO</v>
      </c>
      <c r="AA2183" s="2" t="str">
        <f>IF(ISERR(FIND("17",GERAL[[#This Row],[ODS]])),"NÃO","SIM")</f>
        <v>NÃO</v>
      </c>
      <c r="AB2183" s="1">
        <v>59.389085284463071</v>
      </c>
      <c r="AC2183" s="1">
        <v>49.213612645540216</v>
      </c>
      <c r="AD2183" s="1">
        <v>55.857742204624032</v>
      </c>
      <c r="AE2183" s="1">
        <v>56.75084312396325</v>
      </c>
      <c r="AF2183" s="1">
        <v>61.640266581871892</v>
      </c>
      <c r="AG2183" s="1" t="str">
        <f>GERAL[[#This Row],[SIGLA]]&amp;GERAL[[#This Row],[CÓD]]</f>
        <v>ROSS_EV</v>
      </c>
      <c r="AH2183" s="1">
        <f ca="1">VLOOKUP(GERAL[[#This Row],[REF_NOTA]],BASE_NOTAS[],7,FALSE)</f>
        <v>52.536973038396169</v>
      </c>
      <c r="AI2183" s="31">
        <f ca="1">IF(GERAL[[#This Row],[Nota 2025]]="",0,GERAL[[#This Row],[Nota 2026]]-GERAL[[#This Row],[Nota 2025]])</f>
        <v>-9.1032935434757221</v>
      </c>
    </row>
    <row r="2184" spans="1:35" ht="17" x14ac:dyDescent="0.35">
      <c r="A2184" s="2" t="s">
        <v>177</v>
      </c>
      <c r="B2184" s="2" t="s">
        <v>204</v>
      </c>
      <c r="C2184" s="2" t="s">
        <v>218</v>
      </c>
      <c r="D2184" s="15" t="s">
        <v>78</v>
      </c>
      <c r="E2184" s="2" t="s">
        <v>147</v>
      </c>
      <c r="F2184" s="2" t="str">
        <f>VLOOKUP(GERAL[[#This Row],[CÓD]],SEALL,6,FALSE)</f>
        <v>SG</v>
      </c>
      <c r="G218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8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8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184" s="2" t="str">
        <f>VLOOKUP(GERAL[[#This Row],[CÓD]],SEALL,4,FALSE)</f>
        <v>03</v>
      </c>
      <c r="K2184" s="2" t="str">
        <f>IF(ISERR(FIND("01",GERAL[[#This Row],[ODS]])),"NÃO","SIM")</f>
        <v>NÃO</v>
      </c>
      <c r="L2184" s="2" t="str">
        <f>IF(ISERR(FIND("02",GERAL[[#This Row],[ODS]])),"NÃO","SIM")</f>
        <v>NÃO</v>
      </c>
      <c r="M2184" s="2" t="str">
        <f>IF(ISERR(FIND("03",GERAL[[#This Row],[ODS]])),"NÃO","SIM")</f>
        <v>SIM</v>
      </c>
      <c r="N2184" s="2" t="str">
        <f>IF(ISERR(FIND("04",GERAL[[#This Row],[ODS]])),"NÃO","SIM")</f>
        <v>NÃO</v>
      </c>
      <c r="O2184" s="2" t="str">
        <f>IF(ISERR(FIND("05",GERAL[[#This Row],[ODS]])),"NÃO","SIM")</f>
        <v>NÃO</v>
      </c>
      <c r="P2184" s="2" t="str">
        <f>IF(ISERR(FIND("06",GERAL[[#This Row],[ODS]])),"NÃO","SIM")</f>
        <v>NÃO</v>
      </c>
      <c r="Q2184" s="2" t="str">
        <f>IF(ISERR(FIND("07",GERAL[[#This Row],[ODS]])),"NÃO","SIM")</f>
        <v>NÃO</v>
      </c>
      <c r="R2184" s="2" t="str">
        <f>IF(ISERR(FIND("08",GERAL[[#This Row],[ODS]])),"NÃO","SIM")</f>
        <v>NÃO</v>
      </c>
      <c r="S2184" s="2" t="str">
        <f>IF(ISERR(FIND("09",GERAL[[#This Row],[ODS]])),"NÃO","SIM")</f>
        <v>NÃO</v>
      </c>
      <c r="T2184" s="2" t="str">
        <f>IF(ISERR(FIND("10",GERAL[[#This Row],[ODS]])),"NÃO","SIM")</f>
        <v>NÃO</v>
      </c>
      <c r="U2184" s="2" t="str">
        <f>IF(ISERR(FIND("11",GERAL[[#This Row],[ODS]])),"NÃO","SIM")</f>
        <v>NÃO</v>
      </c>
      <c r="V2184" s="2" t="str">
        <f>IF(ISERR(FIND("12",GERAL[[#This Row],[ODS]])),"NÃO","SIM")</f>
        <v>NÃO</v>
      </c>
      <c r="W2184" s="2" t="str">
        <f>IF(ISERR(FIND("13",GERAL[[#This Row],[ODS]])),"NÃO","SIM")</f>
        <v>NÃO</v>
      </c>
      <c r="X2184" s="2" t="str">
        <f>IF(ISERR(FIND("14",GERAL[[#This Row],[ODS]])),"NÃO","SIM")</f>
        <v>NÃO</v>
      </c>
      <c r="Y2184" s="2" t="str">
        <f>IF(ISERR(FIND("15",GERAL[[#This Row],[ODS]])),"NÃO","SIM")</f>
        <v>NÃO</v>
      </c>
      <c r="Z2184" s="2" t="str">
        <f>IF(ISERR(FIND("16",GERAL[[#This Row],[ODS]])),"NÃO","SIM")</f>
        <v>NÃO</v>
      </c>
      <c r="AA2184" s="2" t="str">
        <f>IF(ISERR(FIND("17",GERAL[[#This Row],[ODS]])),"NÃO","SIM")</f>
        <v>NÃO</v>
      </c>
      <c r="AB2184" s="1">
        <v>0</v>
      </c>
      <c r="AC2184" s="1">
        <v>0</v>
      </c>
      <c r="AD2184" s="1">
        <v>0</v>
      </c>
      <c r="AE2184" s="1">
        <v>0</v>
      </c>
      <c r="AF2184" s="1">
        <v>0</v>
      </c>
      <c r="AG2184" s="1" t="str">
        <f>GERAL[[#This Row],[SIGLA]]&amp;GERAL[[#This Row],[CÓD]]</f>
        <v>RRSS_EV</v>
      </c>
      <c r="AH2184" s="1">
        <f ca="1">VLOOKUP(GERAL[[#This Row],[REF_NOTA]],BASE_NOTAS[],7,FALSE)</f>
        <v>0</v>
      </c>
      <c r="AI2184" s="31">
        <f ca="1">IF(GERAL[[#This Row],[Nota 2025]]="",0,GERAL[[#This Row],[Nota 2026]]-GERAL[[#This Row],[Nota 2025]])</f>
        <v>0</v>
      </c>
    </row>
    <row r="2185" spans="1:35" ht="17" x14ac:dyDescent="0.35">
      <c r="A2185" s="2" t="s">
        <v>179</v>
      </c>
      <c r="B2185" s="2" t="s">
        <v>194</v>
      </c>
      <c r="C2185" s="2" t="s">
        <v>218</v>
      </c>
      <c r="D2185" s="15" t="s">
        <v>78</v>
      </c>
      <c r="E2185" s="2" t="s">
        <v>147</v>
      </c>
      <c r="F2185" s="2" t="str">
        <f>VLOOKUP(GERAL[[#This Row],[CÓD]],SEALL,6,FALSE)</f>
        <v>SG</v>
      </c>
      <c r="G218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8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8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185" s="2" t="str">
        <f>VLOOKUP(GERAL[[#This Row],[CÓD]],SEALL,4,FALSE)</f>
        <v>03</v>
      </c>
      <c r="K2185" s="2" t="str">
        <f>IF(ISERR(FIND("01",GERAL[[#This Row],[ODS]])),"NÃO","SIM")</f>
        <v>NÃO</v>
      </c>
      <c r="L2185" s="2" t="str">
        <f>IF(ISERR(FIND("02",GERAL[[#This Row],[ODS]])),"NÃO","SIM")</f>
        <v>NÃO</v>
      </c>
      <c r="M2185" s="2" t="str">
        <f>IF(ISERR(FIND("03",GERAL[[#This Row],[ODS]])),"NÃO","SIM")</f>
        <v>SIM</v>
      </c>
      <c r="N2185" s="2" t="str">
        <f>IF(ISERR(FIND("04",GERAL[[#This Row],[ODS]])),"NÃO","SIM")</f>
        <v>NÃO</v>
      </c>
      <c r="O2185" s="2" t="str">
        <f>IF(ISERR(FIND("05",GERAL[[#This Row],[ODS]])),"NÃO","SIM")</f>
        <v>NÃO</v>
      </c>
      <c r="P2185" s="2" t="str">
        <f>IF(ISERR(FIND("06",GERAL[[#This Row],[ODS]])),"NÃO","SIM")</f>
        <v>NÃO</v>
      </c>
      <c r="Q2185" s="2" t="str">
        <f>IF(ISERR(FIND("07",GERAL[[#This Row],[ODS]])),"NÃO","SIM")</f>
        <v>NÃO</v>
      </c>
      <c r="R2185" s="2" t="str">
        <f>IF(ISERR(FIND("08",GERAL[[#This Row],[ODS]])),"NÃO","SIM")</f>
        <v>NÃO</v>
      </c>
      <c r="S2185" s="2" t="str">
        <f>IF(ISERR(FIND("09",GERAL[[#This Row],[ODS]])),"NÃO","SIM")</f>
        <v>NÃO</v>
      </c>
      <c r="T2185" s="2" t="str">
        <f>IF(ISERR(FIND("10",GERAL[[#This Row],[ODS]])),"NÃO","SIM")</f>
        <v>NÃO</v>
      </c>
      <c r="U2185" s="2" t="str">
        <f>IF(ISERR(FIND("11",GERAL[[#This Row],[ODS]])),"NÃO","SIM")</f>
        <v>NÃO</v>
      </c>
      <c r="V2185" s="2" t="str">
        <f>IF(ISERR(FIND("12",GERAL[[#This Row],[ODS]])),"NÃO","SIM")</f>
        <v>NÃO</v>
      </c>
      <c r="W2185" s="2" t="str">
        <f>IF(ISERR(FIND("13",GERAL[[#This Row],[ODS]])),"NÃO","SIM")</f>
        <v>NÃO</v>
      </c>
      <c r="X2185" s="2" t="str">
        <f>IF(ISERR(FIND("14",GERAL[[#This Row],[ODS]])),"NÃO","SIM")</f>
        <v>NÃO</v>
      </c>
      <c r="Y2185" s="2" t="str">
        <f>IF(ISERR(FIND("15",GERAL[[#This Row],[ODS]])),"NÃO","SIM")</f>
        <v>NÃO</v>
      </c>
      <c r="Z2185" s="2" t="str">
        <f>IF(ISERR(FIND("16",GERAL[[#This Row],[ODS]])),"NÃO","SIM")</f>
        <v>NÃO</v>
      </c>
      <c r="AA2185" s="2" t="str">
        <f>IF(ISERR(FIND("17",GERAL[[#This Row],[ODS]])),"NÃO","SIM")</f>
        <v>NÃO</v>
      </c>
      <c r="AB2185" s="1">
        <v>87.774831736414185</v>
      </c>
      <c r="AC2185" s="1">
        <v>84.920733324041237</v>
      </c>
      <c r="AD2185" s="1">
        <v>86.519670494695077</v>
      </c>
      <c r="AE2185" s="1">
        <v>87.481453570355896</v>
      </c>
      <c r="AF2185" s="1">
        <v>88.470833727418466</v>
      </c>
      <c r="AG2185" s="1" t="str">
        <f>GERAL[[#This Row],[SIGLA]]&amp;GERAL[[#This Row],[CÓD]]</f>
        <v>SCSS_EV</v>
      </c>
      <c r="AH2185" s="1">
        <f ca="1">VLOOKUP(GERAL[[#This Row],[REF_NOTA]],BASE_NOTAS[],7,FALSE)</f>
        <v>84.130163401128698</v>
      </c>
      <c r="AI2185" s="31">
        <f ca="1">IF(GERAL[[#This Row],[Nota 2025]]="",0,GERAL[[#This Row],[Nota 2026]]-GERAL[[#This Row],[Nota 2025]])</f>
        <v>-4.3406703262897679</v>
      </c>
    </row>
    <row r="2186" spans="1:35" ht="17" x14ac:dyDescent="0.35">
      <c r="A2186" s="2" t="s">
        <v>181</v>
      </c>
      <c r="B2186" s="2" t="s">
        <v>186</v>
      </c>
      <c r="C2186" s="2" t="s">
        <v>218</v>
      </c>
      <c r="D2186" s="15" t="s">
        <v>78</v>
      </c>
      <c r="E2186" s="2" t="s">
        <v>147</v>
      </c>
      <c r="F2186" s="2" t="str">
        <f>VLOOKUP(GERAL[[#This Row],[CÓD]],SEALL,6,FALSE)</f>
        <v>SG</v>
      </c>
      <c r="G218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8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8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186" s="2" t="str">
        <f>VLOOKUP(GERAL[[#This Row],[CÓD]],SEALL,4,FALSE)</f>
        <v>03</v>
      </c>
      <c r="K2186" s="2" t="str">
        <f>IF(ISERR(FIND("01",GERAL[[#This Row],[ODS]])),"NÃO","SIM")</f>
        <v>NÃO</v>
      </c>
      <c r="L2186" s="2" t="str">
        <f>IF(ISERR(FIND("02",GERAL[[#This Row],[ODS]])),"NÃO","SIM")</f>
        <v>NÃO</v>
      </c>
      <c r="M2186" s="2" t="str">
        <f>IF(ISERR(FIND("03",GERAL[[#This Row],[ODS]])),"NÃO","SIM")</f>
        <v>SIM</v>
      </c>
      <c r="N2186" s="2" t="str">
        <f>IF(ISERR(FIND("04",GERAL[[#This Row],[ODS]])),"NÃO","SIM")</f>
        <v>NÃO</v>
      </c>
      <c r="O2186" s="2" t="str">
        <f>IF(ISERR(FIND("05",GERAL[[#This Row],[ODS]])),"NÃO","SIM")</f>
        <v>NÃO</v>
      </c>
      <c r="P2186" s="2" t="str">
        <f>IF(ISERR(FIND("06",GERAL[[#This Row],[ODS]])),"NÃO","SIM")</f>
        <v>NÃO</v>
      </c>
      <c r="Q2186" s="2" t="str">
        <f>IF(ISERR(FIND("07",GERAL[[#This Row],[ODS]])),"NÃO","SIM")</f>
        <v>NÃO</v>
      </c>
      <c r="R2186" s="2" t="str">
        <f>IF(ISERR(FIND("08",GERAL[[#This Row],[ODS]])),"NÃO","SIM")</f>
        <v>NÃO</v>
      </c>
      <c r="S2186" s="2" t="str">
        <f>IF(ISERR(FIND("09",GERAL[[#This Row],[ODS]])),"NÃO","SIM")</f>
        <v>NÃO</v>
      </c>
      <c r="T2186" s="2" t="str">
        <f>IF(ISERR(FIND("10",GERAL[[#This Row],[ODS]])),"NÃO","SIM")</f>
        <v>NÃO</v>
      </c>
      <c r="U2186" s="2" t="str">
        <f>IF(ISERR(FIND("11",GERAL[[#This Row],[ODS]])),"NÃO","SIM")</f>
        <v>NÃO</v>
      </c>
      <c r="V2186" s="2" t="str">
        <f>IF(ISERR(FIND("12",GERAL[[#This Row],[ODS]])),"NÃO","SIM")</f>
        <v>NÃO</v>
      </c>
      <c r="W2186" s="2" t="str">
        <f>IF(ISERR(FIND("13",GERAL[[#This Row],[ODS]])),"NÃO","SIM")</f>
        <v>NÃO</v>
      </c>
      <c r="X2186" s="2" t="str">
        <f>IF(ISERR(FIND("14",GERAL[[#This Row],[ODS]])),"NÃO","SIM")</f>
        <v>NÃO</v>
      </c>
      <c r="Y2186" s="2" t="str">
        <f>IF(ISERR(FIND("15",GERAL[[#This Row],[ODS]])),"NÃO","SIM")</f>
        <v>NÃO</v>
      </c>
      <c r="Z2186" s="2" t="str">
        <f>IF(ISERR(FIND("16",GERAL[[#This Row],[ODS]])),"NÃO","SIM")</f>
        <v>NÃO</v>
      </c>
      <c r="AA2186" s="2" t="str">
        <f>IF(ISERR(FIND("17",GERAL[[#This Row],[ODS]])),"NÃO","SIM")</f>
        <v>NÃO</v>
      </c>
      <c r="AB2186" s="1">
        <v>92.948628909400554</v>
      </c>
      <c r="AC2186" s="1">
        <v>91.237643081270647</v>
      </c>
      <c r="AD2186" s="1">
        <v>89.157161317591104</v>
      </c>
      <c r="AE2186" s="1">
        <v>92.196846729381264</v>
      </c>
      <c r="AF2186" s="1">
        <v>92.868988263278837</v>
      </c>
      <c r="AG2186" s="1" t="str">
        <f>GERAL[[#This Row],[SIGLA]]&amp;GERAL[[#This Row],[CÓD]]</f>
        <v>SPSS_EV</v>
      </c>
      <c r="AH2186" s="1">
        <f ca="1">VLOOKUP(GERAL[[#This Row],[REF_NOTA]],BASE_NOTAS[],7,FALSE)</f>
        <v>89.089087557370902</v>
      </c>
      <c r="AI2186" s="31">
        <f ca="1">IF(GERAL[[#This Row],[Nota 2025]]="",0,GERAL[[#This Row],[Nota 2026]]-GERAL[[#This Row],[Nota 2025]])</f>
        <v>-3.7799007059079344</v>
      </c>
    </row>
    <row r="2187" spans="1:35" ht="17" x14ac:dyDescent="0.35">
      <c r="A2187" s="2" t="s">
        <v>180</v>
      </c>
      <c r="B2187" s="2" t="s">
        <v>206</v>
      </c>
      <c r="C2187" s="2" t="s">
        <v>218</v>
      </c>
      <c r="D2187" s="15" t="s">
        <v>78</v>
      </c>
      <c r="E2187" s="2" t="s">
        <v>147</v>
      </c>
      <c r="F2187" s="2" t="str">
        <f>VLOOKUP(GERAL[[#This Row],[CÓD]],SEALL,6,FALSE)</f>
        <v>SG</v>
      </c>
      <c r="G218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8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8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187" s="2" t="str">
        <f>VLOOKUP(GERAL[[#This Row],[CÓD]],SEALL,4,FALSE)</f>
        <v>03</v>
      </c>
      <c r="K2187" s="2" t="str">
        <f>IF(ISERR(FIND("01",GERAL[[#This Row],[ODS]])),"NÃO","SIM")</f>
        <v>NÃO</v>
      </c>
      <c r="L2187" s="2" t="str">
        <f>IF(ISERR(FIND("02",GERAL[[#This Row],[ODS]])),"NÃO","SIM")</f>
        <v>NÃO</v>
      </c>
      <c r="M2187" s="2" t="str">
        <f>IF(ISERR(FIND("03",GERAL[[#This Row],[ODS]])),"NÃO","SIM")</f>
        <v>SIM</v>
      </c>
      <c r="N2187" s="2" t="str">
        <f>IF(ISERR(FIND("04",GERAL[[#This Row],[ODS]])),"NÃO","SIM")</f>
        <v>NÃO</v>
      </c>
      <c r="O2187" s="2" t="str">
        <f>IF(ISERR(FIND("05",GERAL[[#This Row],[ODS]])),"NÃO","SIM")</f>
        <v>NÃO</v>
      </c>
      <c r="P2187" s="2" t="str">
        <f>IF(ISERR(FIND("06",GERAL[[#This Row],[ODS]])),"NÃO","SIM")</f>
        <v>NÃO</v>
      </c>
      <c r="Q2187" s="2" t="str">
        <f>IF(ISERR(FIND("07",GERAL[[#This Row],[ODS]])),"NÃO","SIM")</f>
        <v>NÃO</v>
      </c>
      <c r="R2187" s="2" t="str">
        <f>IF(ISERR(FIND("08",GERAL[[#This Row],[ODS]])),"NÃO","SIM")</f>
        <v>NÃO</v>
      </c>
      <c r="S2187" s="2" t="str">
        <f>IF(ISERR(FIND("09",GERAL[[#This Row],[ODS]])),"NÃO","SIM")</f>
        <v>NÃO</v>
      </c>
      <c r="T2187" s="2" t="str">
        <f>IF(ISERR(FIND("10",GERAL[[#This Row],[ODS]])),"NÃO","SIM")</f>
        <v>NÃO</v>
      </c>
      <c r="U2187" s="2" t="str">
        <f>IF(ISERR(FIND("11",GERAL[[#This Row],[ODS]])),"NÃO","SIM")</f>
        <v>NÃO</v>
      </c>
      <c r="V2187" s="2" t="str">
        <f>IF(ISERR(FIND("12",GERAL[[#This Row],[ODS]])),"NÃO","SIM")</f>
        <v>NÃO</v>
      </c>
      <c r="W2187" s="2" t="str">
        <f>IF(ISERR(FIND("13",GERAL[[#This Row],[ODS]])),"NÃO","SIM")</f>
        <v>NÃO</v>
      </c>
      <c r="X2187" s="2" t="str">
        <f>IF(ISERR(FIND("14",GERAL[[#This Row],[ODS]])),"NÃO","SIM")</f>
        <v>NÃO</v>
      </c>
      <c r="Y2187" s="2" t="str">
        <f>IF(ISERR(FIND("15",GERAL[[#This Row],[ODS]])),"NÃO","SIM")</f>
        <v>NÃO</v>
      </c>
      <c r="Z2187" s="2" t="str">
        <f>IF(ISERR(FIND("16",GERAL[[#This Row],[ODS]])),"NÃO","SIM")</f>
        <v>NÃO</v>
      </c>
      <c r="AA2187" s="2" t="str">
        <f>IF(ISERR(FIND("17",GERAL[[#This Row],[ODS]])),"NÃO","SIM")</f>
        <v>NÃO</v>
      </c>
      <c r="AB2187" s="1">
        <v>62.29756207671435</v>
      </c>
      <c r="AC2187" s="1">
        <v>58.815927195846243</v>
      </c>
      <c r="AD2187" s="1">
        <v>63.079998826036487</v>
      </c>
      <c r="AE2187" s="1">
        <v>63.546270955165092</v>
      </c>
      <c r="AF2187" s="1">
        <v>64.323252923595078</v>
      </c>
      <c r="AG2187" s="1" t="str">
        <f>GERAL[[#This Row],[SIGLA]]&amp;GERAL[[#This Row],[CÓD]]</f>
        <v>SESS_EV</v>
      </c>
      <c r="AH2187" s="1">
        <f ca="1">VLOOKUP(GERAL[[#This Row],[REF_NOTA]],BASE_NOTAS[],7,FALSE)</f>
        <v>66.497003637741372</v>
      </c>
      <c r="AI2187" s="31">
        <f ca="1">IF(GERAL[[#This Row],[Nota 2025]]="",0,GERAL[[#This Row],[Nota 2026]]-GERAL[[#This Row],[Nota 2025]])</f>
        <v>2.1737507141462942</v>
      </c>
    </row>
    <row r="2188" spans="1:35" ht="17" x14ac:dyDescent="0.35">
      <c r="A2188" s="2" t="s">
        <v>182</v>
      </c>
      <c r="B2188" s="2" t="s">
        <v>185</v>
      </c>
      <c r="C2188" s="2" t="s">
        <v>218</v>
      </c>
      <c r="D2188" s="15" t="s">
        <v>78</v>
      </c>
      <c r="E2188" s="2" t="s">
        <v>147</v>
      </c>
      <c r="F2188" s="2" t="str">
        <f>VLOOKUP(GERAL[[#This Row],[CÓD]],SEALL,6,FALSE)</f>
        <v>SG</v>
      </c>
      <c r="G218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8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8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188" s="2" t="str">
        <f>VLOOKUP(GERAL[[#This Row],[CÓD]],SEALL,4,FALSE)</f>
        <v>03</v>
      </c>
      <c r="K2188" s="2" t="str">
        <f>IF(ISERR(FIND("01",GERAL[[#This Row],[ODS]])),"NÃO","SIM")</f>
        <v>NÃO</v>
      </c>
      <c r="L2188" s="2" t="str">
        <f>IF(ISERR(FIND("02",GERAL[[#This Row],[ODS]])),"NÃO","SIM")</f>
        <v>NÃO</v>
      </c>
      <c r="M2188" s="2" t="str">
        <f>IF(ISERR(FIND("03",GERAL[[#This Row],[ODS]])),"NÃO","SIM")</f>
        <v>SIM</v>
      </c>
      <c r="N2188" s="2" t="str">
        <f>IF(ISERR(FIND("04",GERAL[[#This Row],[ODS]])),"NÃO","SIM")</f>
        <v>NÃO</v>
      </c>
      <c r="O2188" s="2" t="str">
        <f>IF(ISERR(FIND("05",GERAL[[#This Row],[ODS]])),"NÃO","SIM")</f>
        <v>NÃO</v>
      </c>
      <c r="P2188" s="2" t="str">
        <f>IF(ISERR(FIND("06",GERAL[[#This Row],[ODS]])),"NÃO","SIM")</f>
        <v>NÃO</v>
      </c>
      <c r="Q2188" s="2" t="str">
        <f>IF(ISERR(FIND("07",GERAL[[#This Row],[ODS]])),"NÃO","SIM")</f>
        <v>NÃO</v>
      </c>
      <c r="R2188" s="2" t="str">
        <f>IF(ISERR(FIND("08",GERAL[[#This Row],[ODS]])),"NÃO","SIM")</f>
        <v>NÃO</v>
      </c>
      <c r="S2188" s="2" t="str">
        <f>IF(ISERR(FIND("09",GERAL[[#This Row],[ODS]])),"NÃO","SIM")</f>
        <v>NÃO</v>
      </c>
      <c r="T2188" s="2" t="str">
        <f>IF(ISERR(FIND("10",GERAL[[#This Row],[ODS]])),"NÃO","SIM")</f>
        <v>NÃO</v>
      </c>
      <c r="U2188" s="2" t="str">
        <f>IF(ISERR(FIND("11",GERAL[[#This Row],[ODS]])),"NÃO","SIM")</f>
        <v>NÃO</v>
      </c>
      <c r="V2188" s="2" t="str">
        <f>IF(ISERR(FIND("12",GERAL[[#This Row],[ODS]])),"NÃO","SIM")</f>
        <v>NÃO</v>
      </c>
      <c r="W2188" s="2" t="str">
        <f>IF(ISERR(FIND("13",GERAL[[#This Row],[ODS]])),"NÃO","SIM")</f>
        <v>NÃO</v>
      </c>
      <c r="X2188" s="2" t="str">
        <f>IF(ISERR(FIND("14",GERAL[[#This Row],[ODS]])),"NÃO","SIM")</f>
        <v>NÃO</v>
      </c>
      <c r="Y2188" s="2" t="str">
        <f>IF(ISERR(FIND("15",GERAL[[#This Row],[ODS]])),"NÃO","SIM")</f>
        <v>NÃO</v>
      </c>
      <c r="Z2188" s="2" t="str">
        <f>IF(ISERR(FIND("16",GERAL[[#This Row],[ODS]])),"NÃO","SIM")</f>
        <v>NÃO</v>
      </c>
      <c r="AA2188" s="2" t="str">
        <f>IF(ISERR(FIND("17",GERAL[[#This Row],[ODS]])),"NÃO","SIM")</f>
        <v>NÃO</v>
      </c>
      <c r="AB2188" s="1">
        <v>63.364043254730177</v>
      </c>
      <c r="AC2188" s="1">
        <v>56.556595418604893</v>
      </c>
      <c r="AD2188" s="1">
        <v>59.417775350545917</v>
      </c>
      <c r="AE2188" s="1">
        <v>57.790331758747548</v>
      </c>
      <c r="AF2188" s="1">
        <v>59.98268494640002</v>
      </c>
      <c r="AG2188" s="1" t="str">
        <f>GERAL[[#This Row],[SIGLA]]&amp;GERAL[[#This Row],[CÓD]]</f>
        <v>TOSS_EV</v>
      </c>
      <c r="AH2188" s="1">
        <f ca="1">VLOOKUP(GERAL[[#This Row],[REF_NOTA]],BASE_NOTAS[],7,FALSE)</f>
        <v>55.809486346081734</v>
      </c>
      <c r="AI2188" s="31">
        <f ca="1">IF(GERAL[[#This Row],[Nota 2025]]="",0,GERAL[[#This Row],[Nota 2026]]-GERAL[[#This Row],[Nota 2025]])</f>
        <v>-4.1731986003182868</v>
      </c>
    </row>
    <row r="2189" spans="1:35" ht="17" x14ac:dyDescent="0.35">
      <c r="A2189" s="2" t="s">
        <v>0</v>
      </c>
      <c r="B2189" s="2" t="s">
        <v>156</v>
      </c>
      <c r="C2189" s="2" t="s">
        <v>218</v>
      </c>
      <c r="D2189" s="15" t="s">
        <v>79</v>
      </c>
      <c r="E2189" s="2" t="s">
        <v>150</v>
      </c>
      <c r="F2189" s="2" t="str">
        <f>VLOOKUP(GERAL[[#This Row],[CÓD]],SEALL,6,FALSE)</f>
        <v>SG</v>
      </c>
      <c r="G218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8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8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189" s="2" t="str">
        <f>VLOOKUP(GERAL[[#This Row],[CÓD]],SEALL,4,FALSE)</f>
        <v>03, 04, 08</v>
      </c>
      <c r="K2189" s="2" t="str">
        <f>IF(ISERR(FIND("01",GERAL[[#This Row],[ODS]])),"NÃO","SIM")</f>
        <v>NÃO</v>
      </c>
      <c r="L2189" s="2" t="str">
        <f>IF(ISERR(FIND("02",GERAL[[#This Row],[ODS]])),"NÃO","SIM")</f>
        <v>NÃO</v>
      </c>
      <c r="M2189" s="2" t="str">
        <f>IF(ISERR(FIND("03",GERAL[[#This Row],[ODS]])),"NÃO","SIM")</f>
        <v>SIM</v>
      </c>
      <c r="N2189" s="2" t="str">
        <f>IF(ISERR(FIND("04",GERAL[[#This Row],[ODS]])),"NÃO","SIM")</f>
        <v>SIM</v>
      </c>
      <c r="O2189" s="2" t="str">
        <f>IF(ISERR(FIND("05",GERAL[[#This Row],[ODS]])),"NÃO","SIM")</f>
        <v>NÃO</v>
      </c>
      <c r="P2189" s="2" t="str">
        <f>IF(ISERR(FIND("06",GERAL[[#This Row],[ODS]])),"NÃO","SIM")</f>
        <v>NÃO</v>
      </c>
      <c r="Q2189" s="2" t="str">
        <f>IF(ISERR(FIND("07",GERAL[[#This Row],[ODS]])),"NÃO","SIM")</f>
        <v>NÃO</v>
      </c>
      <c r="R2189" s="2" t="str">
        <f>IF(ISERR(FIND("08",GERAL[[#This Row],[ODS]])),"NÃO","SIM")</f>
        <v>SIM</v>
      </c>
      <c r="S2189" s="2" t="str">
        <f>IF(ISERR(FIND("09",GERAL[[#This Row],[ODS]])),"NÃO","SIM")</f>
        <v>NÃO</v>
      </c>
      <c r="T2189" s="2" t="str">
        <f>IF(ISERR(FIND("10",GERAL[[#This Row],[ODS]])),"NÃO","SIM")</f>
        <v>NÃO</v>
      </c>
      <c r="U2189" s="2" t="str">
        <f>IF(ISERR(FIND("11",GERAL[[#This Row],[ODS]])),"NÃO","SIM")</f>
        <v>NÃO</v>
      </c>
      <c r="V2189" s="2" t="str">
        <f>IF(ISERR(FIND("12",GERAL[[#This Row],[ODS]])),"NÃO","SIM")</f>
        <v>NÃO</v>
      </c>
      <c r="W2189" s="2" t="str">
        <f>IF(ISERR(FIND("13",GERAL[[#This Row],[ODS]])),"NÃO","SIM")</f>
        <v>NÃO</v>
      </c>
      <c r="X2189" s="2" t="str">
        <f>IF(ISERR(FIND("14",GERAL[[#This Row],[ODS]])),"NÃO","SIM")</f>
        <v>NÃO</v>
      </c>
      <c r="Y2189" s="2" t="str">
        <f>IF(ISERR(FIND("15",GERAL[[#This Row],[ODS]])),"NÃO","SIM")</f>
        <v>NÃO</v>
      </c>
      <c r="Z2189" s="2" t="str">
        <f>IF(ISERR(FIND("16",GERAL[[#This Row],[ODS]])),"NÃO","SIM")</f>
        <v>NÃO</v>
      </c>
      <c r="AA2189" s="2" t="str">
        <f>IF(ISERR(FIND("17",GERAL[[#This Row],[ODS]])),"NÃO","SIM")</f>
        <v>NÃO</v>
      </c>
      <c r="AB2189" s="1">
        <v>21.556886227544872</v>
      </c>
      <c r="AC2189" s="1">
        <v>21.556886227544872</v>
      </c>
      <c r="AD2189" s="1">
        <v>24.63768115942025</v>
      </c>
      <c r="AE2189" s="1">
        <v>24.63768115942025</v>
      </c>
      <c r="AF2189" s="1">
        <v>24.63768115942025</v>
      </c>
      <c r="AG2189" s="1" t="str">
        <f>GERAL[[#This Row],[SIGLA]]&amp;GERAL[[#This Row],[CÓD]]</f>
        <v>ACSS_IH</v>
      </c>
      <c r="AH2189" s="1">
        <f ca="1">VLOOKUP(GERAL[[#This Row],[REF_NOTA]],BASE_NOTAS[],7,FALSE)</f>
        <v>7.438016528925627</v>
      </c>
      <c r="AI2189" s="31">
        <f ca="1">IF(GERAL[[#This Row],[Nota 2025]]="",0,GERAL[[#This Row],[Nota 2026]]-GERAL[[#This Row],[Nota 2025]])</f>
        <v>-17.199664630494624</v>
      </c>
    </row>
    <row r="2190" spans="1:35" ht="17" x14ac:dyDescent="0.35">
      <c r="A2190" s="2" t="s">
        <v>1</v>
      </c>
      <c r="B2190" s="2" t="s">
        <v>157</v>
      </c>
      <c r="C2190" s="2" t="s">
        <v>218</v>
      </c>
      <c r="D2190" s="15" t="s">
        <v>79</v>
      </c>
      <c r="E2190" s="2" t="s">
        <v>150</v>
      </c>
      <c r="F2190" s="2" t="str">
        <f>VLOOKUP(GERAL[[#This Row],[CÓD]],SEALL,6,FALSE)</f>
        <v>SG</v>
      </c>
      <c r="G219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9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9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190" s="2" t="str">
        <f>VLOOKUP(GERAL[[#This Row],[CÓD]],SEALL,4,FALSE)</f>
        <v>03, 04, 08</v>
      </c>
      <c r="K2190" s="2" t="str">
        <f>IF(ISERR(FIND("01",GERAL[[#This Row],[ODS]])),"NÃO","SIM")</f>
        <v>NÃO</v>
      </c>
      <c r="L2190" s="2" t="str">
        <f>IF(ISERR(FIND("02",GERAL[[#This Row],[ODS]])),"NÃO","SIM")</f>
        <v>NÃO</v>
      </c>
      <c r="M2190" s="2" t="str">
        <f>IF(ISERR(FIND("03",GERAL[[#This Row],[ODS]])),"NÃO","SIM")</f>
        <v>SIM</v>
      </c>
      <c r="N2190" s="2" t="str">
        <f>IF(ISERR(FIND("04",GERAL[[#This Row],[ODS]])),"NÃO","SIM")</f>
        <v>SIM</v>
      </c>
      <c r="O2190" s="2" t="str">
        <f>IF(ISERR(FIND("05",GERAL[[#This Row],[ODS]])),"NÃO","SIM")</f>
        <v>NÃO</v>
      </c>
      <c r="P2190" s="2" t="str">
        <f>IF(ISERR(FIND("06",GERAL[[#This Row],[ODS]])),"NÃO","SIM")</f>
        <v>NÃO</v>
      </c>
      <c r="Q2190" s="2" t="str">
        <f>IF(ISERR(FIND("07",GERAL[[#This Row],[ODS]])),"NÃO","SIM")</f>
        <v>NÃO</v>
      </c>
      <c r="R2190" s="2" t="str">
        <f>IF(ISERR(FIND("08",GERAL[[#This Row],[ODS]])),"NÃO","SIM")</f>
        <v>SIM</v>
      </c>
      <c r="S2190" s="2" t="str">
        <f>IF(ISERR(FIND("09",GERAL[[#This Row],[ODS]])),"NÃO","SIM")</f>
        <v>NÃO</v>
      </c>
      <c r="T2190" s="2" t="str">
        <f>IF(ISERR(FIND("10",GERAL[[#This Row],[ODS]])),"NÃO","SIM")</f>
        <v>NÃO</v>
      </c>
      <c r="U2190" s="2" t="str">
        <f>IF(ISERR(FIND("11",GERAL[[#This Row],[ODS]])),"NÃO","SIM")</f>
        <v>NÃO</v>
      </c>
      <c r="V2190" s="2" t="str">
        <f>IF(ISERR(FIND("12",GERAL[[#This Row],[ODS]])),"NÃO","SIM")</f>
        <v>NÃO</v>
      </c>
      <c r="W2190" s="2" t="str">
        <f>IF(ISERR(FIND("13",GERAL[[#This Row],[ODS]])),"NÃO","SIM")</f>
        <v>NÃO</v>
      </c>
      <c r="X2190" s="2" t="str">
        <f>IF(ISERR(FIND("14",GERAL[[#This Row],[ODS]])),"NÃO","SIM")</f>
        <v>NÃO</v>
      </c>
      <c r="Y2190" s="2" t="str">
        <f>IF(ISERR(FIND("15",GERAL[[#This Row],[ODS]])),"NÃO","SIM")</f>
        <v>NÃO</v>
      </c>
      <c r="Z2190" s="2" t="str">
        <f>IF(ISERR(FIND("16",GERAL[[#This Row],[ODS]])),"NÃO","SIM")</f>
        <v>NÃO</v>
      </c>
      <c r="AA2190" s="2" t="str">
        <f>IF(ISERR(FIND("17",GERAL[[#This Row],[ODS]])),"NÃO","SIM")</f>
        <v>NÃO</v>
      </c>
      <c r="AB2190" s="1">
        <v>0</v>
      </c>
      <c r="AC2190" s="1">
        <v>0</v>
      </c>
      <c r="AD2190" s="1">
        <v>5.7971014492753712</v>
      </c>
      <c r="AE2190" s="1">
        <v>5.7971014492753712</v>
      </c>
      <c r="AF2190" s="1">
        <v>5.7971014492753712</v>
      </c>
      <c r="AG2190" s="1" t="str">
        <f>GERAL[[#This Row],[SIGLA]]&amp;GERAL[[#This Row],[CÓD]]</f>
        <v>ALSS_IH</v>
      </c>
      <c r="AH2190" s="1">
        <f ca="1">VLOOKUP(GERAL[[#This Row],[REF_NOTA]],BASE_NOTAS[],7,FALSE)</f>
        <v>0.82644628099173623</v>
      </c>
      <c r="AI2190" s="31">
        <f ca="1">IF(GERAL[[#This Row],[Nota 2025]]="",0,GERAL[[#This Row],[Nota 2026]]-GERAL[[#This Row],[Nota 2025]])</f>
        <v>-4.9706551682836349</v>
      </c>
    </row>
    <row r="2191" spans="1:35" ht="17" x14ac:dyDescent="0.35">
      <c r="A2191" s="2" t="s">
        <v>159</v>
      </c>
      <c r="B2191" s="2" t="s">
        <v>184</v>
      </c>
      <c r="C2191" s="2" t="s">
        <v>218</v>
      </c>
      <c r="D2191" s="15" t="s">
        <v>79</v>
      </c>
      <c r="E2191" s="2" t="s">
        <v>150</v>
      </c>
      <c r="F2191" s="2" t="str">
        <f>VLOOKUP(GERAL[[#This Row],[CÓD]],SEALL,6,FALSE)</f>
        <v>SG</v>
      </c>
      <c r="G219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9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9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191" s="2" t="str">
        <f>VLOOKUP(GERAL[[#This Row],[CÓD]],SEALL,4,FALSE)</f>
        <v>03, 04, 08</v>
      </c>
      <c r="K2191" s="2" t="str">
        <f>IF(ISERR(FIND("01",GERAL[[#This Row],[ODS]])),"NÃO","SIM")</f>
        <v>NÃO</v>
      </c>
      <c r="L2191" s="2" t="str">
        <f>IF(ISERR(FIND("02",GERAL[[#This Row],[ODS]])),"NÃO","SIM")</f>
        <v>NÃO</v>
      </c>
      <c r="M2191" s="2" t="str">
        <f>IF(ISERR(FIND("03",GERAL[[#This Row],[ODS]])),"NÃO","SIM")</f>
        <v>SIM</v>
      </c>
      <c r="N2191" s="2" t="str">
        <f>IF(ISERR(FIND("04",GERAL[[#This Row],[ODS]])),"NÃO","SIM")</f>
        <v>SIM</v>
      </c>
      <c r="O2191" s="2" t="str">
        <f>IF(ISERR(FIND("05",GERAL[[#This Row],[ODS]])),"NÃO","SIM")</f>
        <v>NÃO</v>
      </c>
      <c r="P2191" s="2" t="str">
        <f>IF(ISERR(FIND("06",GERAL[[#This Row],[ODS]])),"NÃO","SIM")</f>
        <v>NÃO</v>
      </c>
      <c r="Q2191" s="2" t="str">
        <f>IF(ISERR(FIND("07",GERAL[[#This Row],[ODS]])),"NÃO","SIM")</f>
        <v>NÃO</v>
      </c>
      <c r="R2191" s="2" t="str">
        <f>IF(ISERR(FIND("08",GERAL[[#This Row],[ODS]])),"NÃO","SIM")</f>
        <v>SIM</v>
      </c>
      <c r="S2191" s="2" t="str">
        <f>IF(ISERR(FIND("09",GERAL[[#This Row],[ODS]])),"NÃO","SIM")</f>
        <v>NÃO</v>
      </c>
      <c r="T2191" s="2" t="str">
        <f>IF(ISERR(FIND("10",GERAL[[#This Row],[ODS]])),"NÃO","SIM")</f>
        <v>NÃO</v>
      </c>
      <c r="U2191" s="2" t="str">
        <f>IF(ISERR(FIND("11",GERAL[[#This Row],[ODS]])),"NÃO","SIM")</f>
        <v>NÃO</v>
      </c>
      <c r="V2191" s="2" t="str">
        <f>IF(ISERR(FIND("12",GERAL[[#This Row],[ODS]])),"NÃO","SIM")</f>
        <v>NÃO</v>
      </c>
      <c r="W2191" s="2" t="str">
        <f>IF(ISERR(FIND("13",GERAL[[#This Row],[ODS]])),"NÃO","SIM")</f>
        <v>NÃO</v>
      </c>
      <c r="X2191" s="2" t="str">
        <f>IF(ISERR(FIND("14",GERAL[[#This Row],[ODS]])),"NÃO","SIM")</f>
        <v>NÃO</v>
      </c>
      <c r="Y2191" s="2" t="str">
        <f>IF(ISERR(FIND("15",GERAL[[#This Row],[ODS]])),"NÃO","SIM")</f>
        <v>NÃO</v>
      </c>
      <c r="Z2191" s="2" t="str">
        <f>IF(ISERR(FIND("16",GERAL[[#This Row],[ODS]])),"NÃO","SIM")</f>
        <v>NÃO</v>
      </c>
      <c r="AA2191" s="2" t="str">
        <f>IF(ISERR(FIND("17",GERAL[[#This Row],[ODS]])),"NÃO","SIM")</f>
        <v>NÃO</v>
      </c>
      <c r="AB2191" s="1">
        <v>34.131736526946085</v>
      </c>
      <c r="AC2191" s="1">
        <v>34.131736526946085</v>
      </c>
      <c r="AD2191" s="1">
        <v>8.6956521739129773</v>
      </c>
      <c r="AE2191" s="1">
        <v>8.6956521739129773</v>
      </c>
      <c r="AF2191" s="1">
        <v>8.6956521739129773</v>
      </c>
      <c r="AG2191" s="1" t="str">
        <f>GERAL[[#This Row],[SIGLA]]&amp;GERAL[[#This Row],[CÓD]]</f>
        <v>APSS_IH</v>
      </c>
      <c r="AH2191" s="1">
        <f ca="1">VLOOKUP(GERAL[[#This Row],[REF_NOTA]],BASE_NOTAS[],7,FALSE)</f>
        <v>11.570247933884307</v>
      </c>
      <c r="AI2191" s="31">
        <f ca="1">IF(GERAL[[#This Row],[Nota 2025]]="",0,GERAL[[#This Row],[Nota 2026]]-GERAL[[#This Row],[Nota 2025]])</f>
        <v>2.8745957599713297</v>
      </c>
    </row>
    <row r="2192" spans="1:35" ht="17" x14ac:dyDescent="0.35">
      <c r="A2192" s="2" t="s">
        <v>155</v>
      </c>
      <c r="B2192" s="2" t="s">
        <v>158</v>
      </c>
      <c r="C2192" s="2" t="s">
        <v>218</v>
      </c>
      <c r="D2192" s="15" t="s">
        <v>79</v>
      </c>
      <c r="E2192" s="2" t="s">
        <v>150</v>
      </c>
      <c r="F2192" s="2" t="str">
        <f>VLOOKUP(GERAL[[#This Row],[CÓD]],SEALL,6,FALSE)</f>
        <v>SG</v>
      </c>
      <c r="G219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9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9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192" s="2" t="str">
        <f>VLOOKUP(GERAL[[#This Row],[CÓD]],SEALL,4,FALSE)</f>
        <v>03, 04, 08</v>
      </c>
      <c r="K2192" s="2" t="str">
        <f>IF(ISERR(FIND("01",GERAL[[#This Row],[ODS]])),"NÃO","SIM")</f>
        <v>NÃO</v>
      </c>
      <c r="L2192" s="2" t="str">
        <f>IF(ISERR(FIND("02",GERAL[[#This Row],[ODS]])),"NÃO","SIM")</f>
        <v>NÃO</v>
      </c>
      <c r="M2192" s="2" t="str">
        <f>IF(ISERR(FIND("03",GERAL[[#This Row],[ODS]])),"NÃO","SIM")</f>
        <v>SIM</v>
      </c>
      <c r="N2192" s="2" t="str">
        <f>IF(ISERR(FIND("04",GERAL[[#This Row],[ODS]])),"NÃO","SIM")</f>
        <v>SIM</v>
      </c>
      <c r="O2192" s="2" t="str">
        <f>IF(ISERR(FIND("05",GERAL[[#This Row],[ODS]])),"NÃO","SIM")</f>
        <v>NÃO</v>
      </c>
      <c r="P2192" s="2" t="str">
        <f>IF(ISERR(FIND("06",GERAL[[#This Row],[ODS]])),"NÃO","SIM")</f>
        <v>NÃO</v>
      </c>
      <c r="Q2192" s="2" t="str">
        <f>IF(ISERR(FIND("07",GERAL[[#This Row],[ODS]])),"NÃO","SIM")</f>
        <v>NÃO</v>
      </c>
      <c r="R2192" s="2" t="str">
        <f>IF(ISERR(FIND("08",GERAL[[#This Row],[ODS]])),"NÃO","SIM")</f>
        <v>SIM</v>
      </c>
      <c r="S2192" s="2" t="str">
        <f>IF(ISERR(FIND("09",GERAL[[#This Row],[ODS]])),"NÃO","SIM")</f>
        <v>NÃO</v>
      </c>
      <c r="T2192" s="2" t="str">
        <f>IF(ISERR(FIND("10",GERAL[[#This Row],[ODS]])),"NÃO","SIM")</f>
        <v>NÃO</v>
      </c>
      <c r="U2192" s="2" t="str">
        <f>IF(ISERR(FIND("11",GERAL[[#This Row],[ODS]])),"NÃO","SIM")</f>
        <v>NÃO</v>
      </c>
      <c r="V2192" s="2" t="str">
        <f>IF(ISERR(FIND("12",GERAL[[#This Row],[ODS]])),"NÃO","SIM")</f>
        <v>NÃO</v>
      </c>
      <c r="W2192" s="2" t="str">
        <f>IF(ISERR(FIND("13",GERAL[[#This Row],[ODS]])),"NÃO","SIM")</f>
        <v>NÃO</v>
      </c>
      <c r="X2192" s="2" t="str">
        <f>IF(ISERR(FIND("14",GERAL[[#This Row],[ODS]])),"NÃO","SIM")</f>
        <v>NÃO</v>
      </c>
      <c r="Y2192" s="2" t="str">
        <f>IF(ISERR(FIND("15",GERAL[[#This Row],[ODS]])),"NÃO","SIM")</f>
        <v>NÃO</v>
      </c>
      <c r="Z2192" s="2" t="str">
        <f>IF(ISERR(FIND("16",GERAL[[#This Row],[ODS]])),"NÃO","SIM")</f>
        <v>NÃO</v>
      </c>
      <c r="AA2192" s="2" t="str">
        <f>IF(ISERR(FIND("17",GERAL[[#This Row],[ODS]])),"NÃO","SIM")</f>
        <v>NÃO</v>
      </c>
      <c r="AB2192" s="1">
        <v>29.940119760479018</v>
      </c>
      <c r="AC2192" s="1">
        <v>29.940119760479018</v>
      </c>
      <c r="AD2192" s="1">
        <v>17.391304347826033</v>
      </c>
      <c r="AE2192" s="1">
        <v>17.391304347826033</v>
      </c>
      <c r="AF2192" s="1">
        <v>17.391304347826033</v>
      </c>
      <c r="AG2192" s="1" t="str">
        <f>GERAL[[#This Row],[SIGLA]]&amp;GERAL[[#This Row],[CÓD]]</f>
        <v>AMSS_IH</v>
      </c>
      <c r="AH2192" s="1">
        <f ca="1">VLOOKUP(GERAL[[#This Row],[REF_NOTA]],BASE_NOTAS[],7,FALSE)</f>
        <v>18.181818181818198</v>
      </c>
      <c r="AI2192" s="31">
        <f ca="1">IF(GERAL[[#This Row],[Nota 2025]]="",0,GERAL[[#This Row],[Nota 2026]]-GERAL[[#This Row],[Nota 2025]])</f>
        <v>0.7905138339921649</v>
      </c>
    </row>
    <row r="2193" spans="1:35" ht="17" x14ac:dyDescent="0.35">
      <c r="A2193" s="2" t="s">
        <v>160</v>
      </c>
      <c r="B2193" s="2" t="s">
        <v>187</v>
      </c>
      <c r="C2193" s="2" t="s">
        <v>218</v>
      </c>
      <c r="D2193" s="15" t="s">
        <v>79</v>
      </c>
      <c r="E2193" s="2" t="s">
        <v>150</v>
      </c>
      <c r="F2193" s="2" t="str">
        <f>VLOOKUP(GERAL[[#This Row],[CÓD]],SEALL,6,FALSE)</f>
        <v>SG</v>
      </c>
      <c r="G219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9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9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193" s="2" t="str">
        <f>VLOOKUP(GERAL[[#This Row],[CÓD]],SEALL,4,FALSE)</f>
        <v>03, 04, 08</v>
      </c>
      <c r="K2193" s="2" t="str">
        <f>IF(ISERR(FIND("01",GERAL[[#This Row],[ODS]])),"NÃO","SIM")</f>
        <v>NÃO</v>
      </c>
      <c r="L2193" s="2" t="str">
        <f>IF(ISERR(FIND("02",GERAL[[#This Row],[ODS]])),"NÃO","SIM")</f>
        <v>NÃO</v>
      </c>
      <c r="M2193" s="2" t="str">
        <f>IF(ISERR(FIND("03",GERAL[[#This Row],[ODS]])),"NÃO","SIM")</f>
        <v>SIM</v>
      </c>
      <c r="N2193" s="2" t="str">
        <f>IF(ISERR(FIND("04",GERAL[[#This Row],[ODS]])),"NÃO","SIM")</f>
        <v>SIM</v>
      </c>
      <c r="O2193" s="2" t="str">
        <f>IF(ISERR(FIND("05",GERAL[[#This Row],[ODS]])),"NÃO","SIM")</f>
        <v>NÃO</v>
      </c>
      <c r="P2193" s="2" t="str">
        <f>IF(ISERR(FIND("06",GERAL[[#This Row],[ODS]])),"NÃO","SIM")</f>
        <v>NÃO</v>
      </c>
      <c r="Q2193" s="2" t="str">
        <f>IF(ISERR(FIND("07",GERAL[[#This Row],[ODS]])),"NÃO","SIM")</f>
        <v>NÃO</v>
      </c>
      <c r="R2193" s="2" t="str">
        <f>IF(ISERR(FIND("08",GERAL[[#This Row],[ODS]])),"NÃO","SIM")</f>
        <v>SIM</v>
      </c>
      <c r="S2193" s="2" t="str">
        <f>IF(ISERR(FIND("09",GERAL[[#This Row],[ODS]])),"NÃO","SIM")</f>
        <v>NÃO</v>
      </c>
      <c r="T2193" s="2" t="str">
        <f>IF(ISERR(FIND("10",GERAL[[#This Row],[ODS]])),"NÃO","SIM")</f>
        <v>NÃO</v>
      </c>
      <c r="U2193" s="2" t="str">
        <f>IF(ISERR(FIND("11",GERAL[[#This Row],[ODS]])),"NÃO","SIM")</f>
        <v>NÃO</v>
      </c>
      <c r="V2193" s="2" t="str">
        <f>IF(ISERR(FIND("12",GERAL[[#This Row],[ODS]])),"NÃO","SIM")</f>
        <v>NÃO</v>
      </c>
      <c r="W2193" s="2" t="str">
        <f>IF(ISERR(FIND("13",GERAL[[#This Row],[ODS]])),"NÃO","SIM")</f>
        <v>NÃO</v>
      </c>
      <c r="X2193" s="2" t="str">
        <f>IF(ISERR(FIND("14",GERAL[[#This Row],[ODS]])),"NÃO","SIM")</f>
        <v>NÃO</v>
      </c>
      <c r="Y2193" s="2" t="str">
        <f>IF(ISERR(FIND("15",GERAL[[#This Row],[ODS]])),"NÃO","SIM")</f>
        <v>NÃO</v>
      </c>
      <c r="Z2193" s="2" t="str">
        <f>IF(ISERR(FIND("16",GERAL[[#This Row],[ODS]])),"NÃO","SIM")</f>
        <v>NÃO</v>
      </c>
      <c r="AA2193" s="2" t="str">
        <f>IF(ISERR(FIND("17",GERAL[[#This Row],[ODS]])),"NÃO","SIM")</f>
        <v>NÃO</v>
      </c>
      <c r="AB2193" s="1">
        <v>18.562874251496964</v>
      </c>
      <c r="AC2193" s="1">
        <v>18.562874251496964</v>
      </c>
      <c r="AD2193" s="1">
        <v>10.869565217391241</v>
      </c>
      <c r="AE2193" s="1">
        <v>10.869565217391241</v>
      </c>
      <c r="AF2193" s="1">
        <v>10.869565217391241</v>
      </c>
      <c r="AG2193" s="1" t="str">
        <f>GERAL[[#This Row],[SIGLA]]&amp;GERAL[[#This Row],[CÓD]]</f>
        <v>BASS_IH</v>
      </c>
      <c r="AH2193" s="1">
        <f ca="1">VLOOKUP(GERAL[[#This Row],[REF_NOTA]],BASE_NOTAS[],7,FALSE)</f>
        <v>11.570247933884307</v>
      </c>
      <c r="AI2193" s="31">
        <f ca="1">IF(GERAL[[#This Row],[Nota 2025]]="",0,GERAL[[#This Row],[Nota 2026]]-GERAL[[#This Row],[Nota 2025]])</f>
        <v>0.70068271649306624</v>
      </c>
    </row>
    <row r="2194" spans="1:35" ht="17" x14ac:dyDescent="0.35">
      <c r="A2194" s="2" t="s">
        <v>161</v>
      </c>
      <c r="B2194" s="2" t="s">
        <v>188</v>
      </c>
      <c r="C2194" s="2" t="s">
        <v>218</v>
      </c>
      <c r="D2194" s="15" t="s">
        <v>79</v>
      </c>
      <c r="E2194" s="2" t="s">
        <v>150</v>
      </c>
      <c r="F2194" s="2" t="str">
        <f>VLOOKUP(GERAL[[#This Row],[CÓD]],SEALL,6,FALSE)</f>
        <v>SG</v>
      </c>
      <c r="G219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9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9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194" s="2" t="str">
        <f>VLOOKUP(GERAL[[#This Row],[CÓD]],SEALL,4,FALSE)</f>
        <v>03, 04, 08</v>
      </c>
      <c r="K2194" s="2" t="str">
        <f>IF(ISERR(FIND("01",GERAL[[#This Row],[ODS]])),"NÃO","SIM")</f>
        <v>NÃO</v>
      </c>
      <c r="L2194" s="2" t="str">
        <f>IF(ISERR(FIND("02",GERAL[[#This Row],[ODS]])),"NÃO","SIM")</f>
        <v>NÃO</v>
      </c>
      <c r="M2194" s="2" t="str">
        <f>IF(ISERR(FIND("03",GERAL[[#This Row],[ODS]])),"NÃO","SIM")</f>
        <v>SIM</v>
      </c>
      <c r="N2194" s="2" t="str">
        <f>IF(ISERR(FIND("04",GERAL[[#This Row],[ODS]])),"NÃO","SIM")</f>
        <v>SIM</v>
      </c>
      <c r="O2194" s="2" t="str">
        <f>IF(ISERR(FIND("05",GERAL[[#This Row],[ODS]])),"NÃO","SIM")</f>
        <v>NÃO</v>
      </c>
      <c r="P2194" s="2" t="str">
        <f>IF(ISERR(FIND("06",GERAL[[#This Row],[ODS]])),"NÃO","SIM")</f>
        <v>NÃO</v>
      </c>
      <c r="Q2194" s="2" t="str">
        <f>IF(ISERR(FIND("07",GERAL[[#This Row],[ODS]])),"NÃO","SIM")</f>
        <v>NÃO</v>
      </c>
      <c r="R2194" s="2" t="str">
        <f>IF(ISERR(FIND("08",GERAL[[#This Row],[ODS]])),"NÃO","SIM")</f>
        <v>SIM</v>
      </c>
      <c r="S2194" s="2" t="str">
        <f>IF(ISERR(FIND("09",GERAL[[#This Row],[ODS]])),"NÃO","SIM")</f>
        <v>NÃO</v>
      </c>
      <c r="T2194" s="2" t="str">
        <f>IF(ISERR(FIND("10",GERAL[[#This Row],[ODS]])),"NÃO","SIM")</f>
        <v>NÃO</v>
      </c>
      <c r="U2194" s="2" t="str">
        <f>IF(ISERR(FIND("11",GERAL[[#This Row],[ODS]])),"NÃO","SIM")</f>
        <v>NÃO</v>
      </c>
      <c r="V2194" s="2" t="str">
        <f>IF(ISERR(FIND("12",GERAL[[#This Row],[ODS]])),"NÃO","SIM")</f>
        <v>NÃO</v>
      </c>
      <c r="W2194" s="2" t="str">
        <f>IF(ISERR(FIND("13",GERAL[[#This Row],[ODS]])),"NÃO","SIM")</f>
        <v>NÃO</v>
      </c>
      <c r="X2194" s="2" t="str">
        <f>IF(ISERR(FIND("14",GERAL[[#This Row],[ODS]])),"NÃO","SIM")</f>
        <v>NÃO</v>
      </c>
      <c r="Y2194" s="2" t="str">
        <f>IF(ISERR(FIND("15",GERAL[[#This Row],[ODS]])),"NÃO","SIM")</f>
        <v>NÃO</v>
      </c>
      <c r="Z2194" s="2" t="str">
        <f>IF(ISERR(FIND("16",GERAL[[#This Row],[ODS]])),"NÃO","SIM")</f>
        <v>NÃO</v>
      </c>
      <c r="AA2194" s="2" t="str">
        <f>IF(ISERR(FIND("17",GERAL[[#This Row],[ODS]])),"NÃO","SIM")</f>
        <v>NÃO</v>
      </c>
      <c r="AB2194" s="1">
        <v>31.137724550898177</v>
      </c>
      <c r="AC2194" s="1">
        <v>31.137724550898177</v>
      </c>
      <c r="AD2194" s="1">
        <v>42.028985507246361</v>
      </c>
      <c r="AE2194" s="1">
        <v>42.028985507246361</v>
      </c>
      <c r="AF2194" s="1">
        <v>42.028985507246361</v>
      </c>
      <c r="AG2194" s="1" t="str">
        <f>GERAL[[#This Row],[SIGLA]]&amp;GERAL[[#This Row],[CÓD]]</f>
        <v>CESS_IH</v>
      </c>
      <c r="AH2194" s="1">
        <f ca="1">VLOOKUP(GERAL[[#This Row],[REF_NOTA]],BASE_NOTAS[],7,FALSE)</f>
        <v>23.140495867768614</v>
      </c>
      <c r="AI2194" s="31">
        <f ca="1">IF(GERAL[[#This Row],[Nota 2025]]="",0,GERAL[[#This Row],[Nota 2026]]-GERAL[[#This Row],[Nota 2025]])</f>
        <v>-18.888489639477747</v>
      </c>
    </row>
    <row r="2195" spans="1:35" ht="17" x14ac:dyDescent="0.35">
      <c r="A2195" s="2" t="s">
        <v>162</v>
      </c>
      <c r="B2195" s="2" t="s">
        <v>189</v>
      </c>
      <c r="C2195" s="2" t="s">
        <v>218</v>
      </c>
      <c r="D2195" s="15" t="s">
        <v>79</v>
      </c>
      <c r="E2195" s="2" t="s">
        <v>150</v>
      </c>
      <c r="F2195" s="2" t="str">
        <f>VLOOKUP(GERAL[[#This Row],[CÓD]],SEALL,6,FALSE)</f>
        <v>SG</v>
      </c>
      <c r="G219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9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9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195" s="2" t="str">
        <f>VLOOKUP(GERAL[[#This Row],[CÓD]],SEALL,4,FALSE)</f>
        <v>03, 04, 08</v>
      </c>
      <c r="K2195" s="2" t="str">
        <f>IF(ISERR(FIND("01",GERAL[[#This Row],[ODS]])),"NÃO","SIM")</f>
        <v>NÃO</v>
      </c>
      <c r="L2195" s="2" t="str">
        <f>IF(ISERR(FIND("02",GERAL[[#This Row],[ODS]])),"NÃO","SIM")</f>
        <v>NÃO</v>
      </c>
      <c r="M2195" s="2" t="str">
        <f>IF(ISERR(FIND("03",GERAL[[#This Row],[ODS]])),"NÃO","SIM")</f>
        <v>SIM</v>
      </c>
      <c r="N2195" s="2" t="str">
        <f>IF(ISERR(FIND("04",GERAL[[#This Row],[ODS]])),"NÃO","SIM")</f>
        <v>SIM</v>
      </c>
      <c r="O2195" s="2" t="str">
        <f>IF(ISERR(FIND("05",GERAL[[#This Row],[ODS]])),"NÃO","SIM")</f>
        <v>NÃO</v>
      </c>
      <c r="P2195" s="2" t="str">
        <f>IF(ISERR(FIND("06",GERAL[[#This Row],[ODS]])),"NÃO","SIM")</f>
        <v>NÃO</v>
      </c>
      <c r="Q2195" s="2" t="str">
        <f>IF(ISERR(FIND("07",GERAL[[#This Row],[ODS]])),"NÃO","SIM")</f>
        <v>NÃO</v>
      </c>
      <c r="R2195" s="2" t="str">
        <f>IF(ISERR(FIND("08",GERAL[[#This Row],[ODS]])),"NÃO","SIM")</f>
        <v>SIM</v>
      </c>
      <c r="S2195" s="2" t="str">
        <f>IF(ISERR(FIND("09",GERAL[[#This Row],[ODS]])),"NÃO","SIM")</f>
        <v>NÃO</v>
      </c>
      <c r="T2195" s="2" t="str">
        <f>IF(ISERR(FIND("10",GERAL[[#This Row],[ODS]])),"NÃO","SIM")</f>
        <v>NÃO</v>
      </c>
      <c r="U2195" s="2" t="str">
        <f>IF(ISERR(FIND("11",GERAL[[#This Row],[ODS]])),"NÃO","SIM")</f>
        <v>NÃO</v>
      </c>
      <c r="V2195" s="2" t="str">
        <f>IF(ISERR(FIND("12",GERAL[[#This Row],[ODS]])),"NÃO","SIM")</f>
        <v>NÃO</v>
      </c>
      <c r="W2195" s="2" t="str">
        <f>IF(ISERR(FIND("13",GERAL[[#This Row],[ODS]])),"NÃO","SIM")</f>
        <v>NÃO</v>
      </c>
      <c r="X2195" s="2" t="str">
        <f>IF(ISERR(FIND("14",GERAL[[#This Row],[ODS]])),"NÃO","SIM")</f>
        <v>NÃO</v>
      </c>
      <c r="Y2195" s="2" t="str">
        <f>IF(ISERR(FIND("15",GERAL[[#This Row],[ODS]])),"NÃO","SIM")</f>
        <v>NÃO</v>
      </c>
      <c r="Z2195" s="2" t="str">
        <f>IF(ISERR(FIND("16",GERAL[[#This Row],[ODS]])),"NÃO","SIM")</f>
        <v>NÃO</v>
      </c>
      <c r="AA2195" s="2" t="str">
        <f>IF(ISERR(FIND("17",GERAL[[#This Row],[ODS]])),"NÃO","SIM")</f>
        <v>NÃO</v>
      </c>
      <c r="AB2195" s="1">
        <v>100</v>
      </c>
      <c r="AC2195" s="1">
        <v>100</v>
      </c>
      <c r="AD2195" s="1">
        <v>100</v>
      </c>
      <c r="AE2195" s="1">
        <v>100</v>
      </c>
      <c r="AF2195" s="1">
        <v>100</v>
      </c>
      <c r="AG2195" s="1" t="str">
        <f>GERAL[[#This Row],[SIGLA]]&amp;GERAL[[#This Row],[CÓD]]</f>
        <v>DFSS_IH</v>
      </c>
      <c r="AH2195" s="1">
        <f ca="1">VLOOKUP(GERAL[[#This Row],[REF_NOTA]],BASE_NOTAS[],7,FALSE)</f>
        <v>100</v>
      </c>
      <c r="AI2195" s="31">
        <f ca="1">IF(GERAL[[#This Row],[Nota 2025]]="",0,GERAL[[#This Row],[Nota 2026]]-GERAL[[#This Row],[Nota 2025]])</f>
        <v>0</v>
      </c>
    </row>
    <row r="2196" spans="1:35" ht="17" x14ac:dyDescent="0.35">
      <c r="A2196" s="2" t="s">
        <v>163</v>
      </c>
      <c r="B2196" s="2" t="s">
        <v>183</v>
      </c>
      <c r="C2196" s="2" t="s">
        <v>218</v>
      </c>
      <c r="D2196" s="15" t="s">
        <v>79</v>
      </c>
      <c r="E2196" s="2" t="s">
        <v>150</v>
      </c>
      <c r="F2196" s="2" t="str">
        <f>VLOOKUP(GERAL[[#This Row],[CÓD]],SEALL,6,FALSE)</f>
        <v>SG</v>
      </c>
      <c r="G219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9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9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196" s="2" t="str">
        <f>VLOOKUP(GERAL[[#This Row],[CÓD]],SEALL,4,FALSE)</f>
        <v>03, 04, 08</v>
      </c>
      <c r="K2196" s="2" t="str">
        <f>IF(ISERR(FIND("01",GERAL[[#This Row],[ODS]])),"NÃO","SIM")</f>
        <v>NÃO</v>
      </c>
      <c r="L2196" s="2" t="str">
        <f>IF(ISERR(FIND("02",GERAL[[#This Row],[ODS]])),"NÃO","SIM")</f>
        <v>NÃO</v>
      </c>
      <c r="M2196" s="2" t="str">
        <f>IF(ISERR(FIND("03",GERAL[[#This Row],[ODS]])),"NÃO","SIM")</f>
        <v>SIM</v>
      </c>
      <c r="N2196" s="2" t="str">
        <f>IF(ISERR(FIND("04",GERAL[[#This Row],[ODS]])),"NÃO","SIM")</f>
        <v>SIM</v>
      </c>
      <c r="O2196" s="2" t="str">
        <f>IF(ISERR(FIND("05",GERAL[[#This Row],[ODS]])),"NÃO","SIM")</f>
        <v>NÃO</v>
      </c>
      <c r="P2196" s="2" t="str">
        <f>IF(ISERR(FIND("06",GERAL[[#This Row],[ODS]])),"NÃO","SIM")</f>
        <v>NÃO</v>
      </c>
      <c r="Q2196" s="2" t="str">
        <f>IF(ISERR(FIND("07",GERAL[[#This Row],[ODS]])),"NÃO","SIM")</f>
        <v>NÃO</v>
      </c>
      <c r="R2196" s="2" t="str">
        <f>IF(ISERR(FIND("08",GERAL[[#This Row],[ODS]])),"NÃO","SIM")</f>
        <v>SIM</v>
      </c>
      <c r="S2196" s="2" t="str">
        <f>IF(ISERR(FIND("09",GERAL[[#This Row],[ODS]])),"NÃO","SIM")</f>
        <v>NÃO</v>
      </c>
      <c r="T2196" s="2" t="str">
        <f>IF(ISERR(FIND("10",GERAL[[#This Row],[ODS]])),"NÃO","SIM")</f>
        <v>NÃO</v>
      </c>
      <c r="U2196" s="2" t="str">
        <f>IF(ISERR(FIND("11",GERAL[[#This Row],[ODS]])),"NÃO","SIM")</f>
        <v>NÃO</v>
      </c>
      <c r="V2196" s="2" t="str">
        <f>IF(ISERR(FIND("12",GERAL[[#This Row],[ODS]])),"NÃO","SIM")</f>
        <v>NÃO</v>
      </c>
      <c r="W2196" s="2" t="str">
        <f>IF(ISERR(FIND("13",GERAL[[#This Row],[ODS]])),"NÃO","SIM")</f>
        <v>NÃO</v>
      </c>
      <c r="X2196" s="2" t="str">
        <f>IF(ISERR(FIND("14",GERAL[[#This Row],[ODS]])),"NÃO","SIM")</f>
        <v>NÃO</v>
      </c>
      <c r="Y2196" s="2" t="str">
        <f>IF(ISERR(FIND("15",GERAL[[#This Row],[ODS]])),"NÃO","SIM")</f>
        <v>NÃO</v>
      </c>
      <c r="Z2196" s="2" t="str">
        <f>IF(ISERR(FIND("16",GERAL[[#This Row],[ODS]])),"NÃO","SIM")</f>
        <v>NÃO</v>
      </c>
      <c r="AA2196" s="2" t="str">
        <f>IF(ISERR(FIND("17",GERAL[[#This Row],[ODS]])),"NÃO","SIM")</f>
        <v>NÃO</v>
      </c>
      <c r="AB2196" s="1">
        <v>53.293413173652702</v>
      </c>
      <c r="AC2196" s="1">
        <v>53.293413173652702</v>
      </c>
      <c r="AD2196" s="1">
        <v>68.840579710144951</v>
      </c>
      <c r="AE2196" s="1">
        <v>68.840579710144951</v>
      </c>
      <c r="AF2196" s="1">
        <v>68.840579710144951</v>
      </c>
      <c r="AG2196" s="1" t="str">
        <f>GERAL[[#This Row],[SIGLA]]&amp;GERAL[[#This Row],[CÓD]]</f>
        <v>ESSS_IH</v>
      </c>
      <c r="AH2196" s="1">
        <f ca="1">VLOOKUP(GERAL[[#This Row],[REF_NOTA]],BASE_NOTAS[],7,FALSE)</f>
        <v>48.760330578512438</v>
      </c>
      <c r="AI2196" s="31">
        <f ca="1">IF(GERAL[[#This Row],[Nota 2025]]="",0,GERAL[[#This Row],[Nota 2026]]-GERAL[[#This Row],[Nota 2025]])</f>
        <v>-20.080249131632513</v>
      </c>
    </row>
    <row r="2197" spans="1:35" ht="17" x14ac:dyDescent="0.35">
      <c r="A2197" s="2" t="s">
        <v>164</v>
      </c>
      <c r="B2197" s="2" t="s">
        <v>190</v>
      </c>
      <c r="C2197" s="2" t="s">
        <v>218</v>
      </c>
      <c r="D2197" s="15" t="s">
        <v>79</v>
      </c>
      <c r="E2197" s="2" t="s">
        <v>150</v>
      </c>
      <c r="F2197" s="2" t="str">
        <f>VLOOKUP(GERAL[[#This Row],[CÓD]],SEALL,6,FALSE)</f>
        <v>SG</v>
      </c>
      <c r="G219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9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9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197" s="2" t="str">
        <f>VLOOKUP(GERAL[[#This Row],[CÓD]],SEALL,4,FALSE)</f>
        <v>03, 04, 08</v>
      </c>
      <c r="K2197" s="2" t="str">
        <f>IF(ISERR(FIND("01",GERAL[[#This Row],[ODS]])),"NÃO","SIM")</f>
        <v>NÃO</v>
      </c>
      <c r="L2197" s="2" t="str">
        <f>IF(ISERR(FIND("02",GERAL[[#This Row],[ODS]])),"NÃO","SIM")</f>
        <v>NÃO</v>
      </c>
      <c r="M2197" s="2" t="str">
        <f>IF(ISERR(FIND("03",GERAL[[#This Row],[ODS]])),"NÃO","SIM")</f>
        <v>SIM</v>
      </c>
      <c r="N2197" s="2" t="str">
        <f>IF(ISERR(FIND("04",GERAL[[#This Row],[ODS]])),"NÃO","SIM")</f>
        <v>SIM</v>
      </c>
      <c r="O2197" s="2" t="str">
        <f>IF(ISERR(FIND("05",GERAL[[#This Row],[ODS]])),"NÃO","SIM")</f>
        <v>NÃO</v>
      </c>
      <c r="P2197" s="2" t="str">
        <f>IF(ISERR(FIND("06",GERAL[[#This Row],[ODS]])),"NÃO","SIM")</f>
        <v>NÃO</v>
      </c>
      <c r="Q2197" s="2" t="str">
        <f>IF(ISERR(FIND("07",GERAL[[#This Row],[ODS]])),"NÃO","SIM")</f>
        <v>NÃO</v>
      </c>
      <c r="R2197" s="2" t="str">
        <f>IF(ISERR(FIND("08",GERAL[[#This Row],[ODS]])),"NÃO","SIM")</f>
        <v>SIM</v>
      </c>
      <c r="S2197" s="2" t="str">
        <f>IF(ISERR(FIND("09",GERAL[[#This Row],[ODS]])),"NÃO","SIM")</f>
        <v>NÃO</v>
      </c>
      <c r="T2197" s="2" t="str">
        <f>IF(ISERR(FIND("10",GERAL[[#This Row],[ODS]])),"NÃO","SIM")</f>
        <v>NÃO</v>
      </c>
      <c r="U2197" s="2" t="str">
        <f>IF(ISERR(FIND("11",GERAL[[#This Row],[ODS]])),"NÃO","SIM")</f>
        <v>NÃO</v>
      </c>
      <c r="V2197" s="2" t="str">
        <f>IF(ISERR(FIND("12",GERAL[[#This Row],[ODS]])),"NÃO","SIM")</f>
        <v>NÃO</v>
      </c>
      <c r="W2197" s="2" t="str">
        <f>IF(ISERR(FIND("13",GERAL[[#This Row],[ODS]])),"NÃO","SIM")</f>
        <v>NÃO</v>
      </c>
      <c r="X2197" s="2" t="str">
        <f>IF(ISERR(FIND("14",GERAL[[#This Row],[ODS]])),"NÃO","SIM")</f>
        <v>NÃO</v>
      </c>
      <c r="Y2197" s="2" t="str">
        <f>IF(ISERR(FIND("15",GERAL[[#This Row],[ODS]])),"NÃO","SIM")</f>
        <v>NÃO</v>
      </c>
      <c r="Z2197" s="2" t="str">
        <f>IF(ISERR(FIND("16",GERAL[[#This Row],[ODS]])),"NÃO","SIM")</f>
        <v>NÃO</v>
      </c>
      <c r="AA2197" s="2" t="str">
        <f>IF(ISERR(FIND("17",GERAL[[#This Row],[ODS]])),"NÃO","SIM")</f>
        <v>NÃO</v>
      </c>
      <c r="AB2197" s="1">
        <v>51.497005988023957</v>
      </c>
      <c r="AC2197" s="1">
        <v>51.497005988023957</v>
      </c>
      <c r="AD2197" s="1">
        <v>44.202898550724626</v>
      </c>
      <c r="AE2197" s="1">
        <v>44.202898550724626</v>
      </c>
      <c r="AF2197" s="1">
        <v>44.202898550724626</v>
      </c>
      <c r="AG2197" s="1" t="str">
        <f>GERAL[[#This Row],[SIGLA]]&amp;GERAL[[#This Row],[CÓD]]</f>
        <v>GOSS_IH</v>
      </c>
      <c r="AH2197" s="1">
        <f ca="1">VLOOKUP(GERAL[[#This Row],[REF_NOTA]],BASE_NOTAS[],7,FALSE)</f>
        <v>57.851239669421453</v>
      </c>
      <c r="AI2197" s="31">
        <f ca="1">IF(GERAL[[#This Row],[Nota 2025]]="",0,GERAL[[#This Row],[Nota 2026]]-GERAL[[#This Row],[Nota 2025]])</f>
        <v>13.648341118696827</v>
      </c>
    </row>
    <row r="2198" spans="1:35" ht="17" x14ac:dyDescent="0.35">
      <c r="A2198" s="2" t="s">
        <v>165</v>
      </c>
      <c r="B2198" s="2" t="s">
        <v>191</v>
      </c>
      <c r="C2198" s="2" t="s">
        <v>218</v>
      </c>
      <c r="D2198" s="15" t="s">
        <v>79</v>
      </c>
      <c r="E2198" s="2" t="s">
        <v>150</v>
      </c>
      <c r="F2198" s="2" t="str">
        <f>VLOOKUP(GERAL[[#This Row],[CÓD]],SEALL,6,FALSE)</f>
        <v>SG</v>
      </c>
      <c r="G219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9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9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198" s="2" t="str">
        <f>VLOOKUP(GERAL[[#This Row],[CÓD]],SEALL,4,FALSE)</f>
        <v>03, 04, 08</v>
      </c>
      <c r="K2198" s="2" t="str">
        <f>IF(ISERR(FIND("01",GERAL[[#This Row],[ODS]])),"NÃO","SIM")</f>
        <v>NÃO</v>
      </c>
      <c r="L2198" s="2" t="str">
        <f>IF(ISERR(FIND("02",GERAL[[#This Row],[ODS]])),"NÃO","SIM")</f>
        <v>NÃO</v>
      </c>
      <c r="M2198" s="2" t="str">
        <f>IF(ISERR(FIND("03",GERAL[[#This Row],[ODS]])),"NÃO","SIM")</f>
        <v>SIM</v>
      </c>
      <c r="N2198" s="2" t="str">
        <f>IF(ISERR(FIND("04",GERAL[[#This Row],[ODS]])),"NÃO","SIM")</f>
        <v>SIM</v>
      </c>
      <c r="O2198" s="2" t="str">
        <f>IF(ISERR(FIND("05",GERAL[[#This Row],[ODS]])),"NÃO","SIM")</f>
        <v>NÃO</v>
      </c>
      <c r="P2198" s="2" t="str">
        <f>IF(ISERR(FIND("06",GERAL[[#This Row],[ODS]])),"NÃO","SIM")</f>
        <v>NÃO</v>
      </c>
      <c r="Q2198" s="2" t="str">
        <f>IF(ISERR(FIND("07",GERAL[[#This Row],[ODS]])),"NÃO","SIM")</f>
        <v>NÃO</v>
      </c>
      <c r="R2198" s="2" t="str">
        <f>IF(ISERR(FIND("08",GERAL[[#This Row],[ODS]])),"NÃO","SIM")</f>
        <v>SIM</v>
      </c>
      <c r="S2198" s="2" t="str">
        <f>IF(ISERR(FIND("09",GERAL[[#This Row],[ODS]])),"NÃO","SIM")</f>
        <v>NÃO</v>
      </c>
      <c r="T2198" s="2" t="str">
        <f>IF(ISERR(FIND("10",GERAL[[#This Row],[ODS]])),"NÃO","SIM")</f>
        <v>NÃO</v>
      </c>
      <c r="U2198" s="2" t="str">
        <f>IF(ISERR(FIND("11",GERAL[[#This Row],[ODS]])),"NÃO","SIM")</f>
        <v>NÃO</v>
      </c>
      <c r="V2198" s="2" t="str">
        <f>IF(ISERR(FIND("12",GERAL[[#This Row],[ODS]])),"NÃO","SIM")</f>
        <v>NÃO</v>
      </c>
      <c r="W2198" s="2" t="str">
        <f>IF(ISERR(FIND("13",GERAL[[#This Row],[ODS]])),"NÃO","SIM")</f>
        <v>NÃO</v>
      </c>
      <c r="X2198" s="2" t="str">
        <f>IF(ISERR(FIND("14",GERAL[[#This Row],[ODS]])),"NÃO","SIM")</f>
        <v>NÃO</v>
      </c>
      <c r="Y2198" s="2" t="str">
        <f>IF(ISERR(FIND("15",GERAL[[#This Row],[ODS]])),"NÃO","SIM")</f>
        <v>NÃO</v>
      </c>
      <c r="Z2198" s="2" t="str">
        <f>IF(ISERR(FIND("16",GERAL[[#This Row],[ODS]])),"NÃO","SIM")</f>
        <v>NÃO</v>
      </c>
      <c r="AA2198" s="2" t="str">
        <f>IF(ISERR(FIND("17",GERAL[[#This Row],[ODS]])),"NÃO","SIM")</f>
        <v>NÃO</v>
      </c>
      <c r="AB2198" s="1">
        <v>2.3952095808383267</v>
      </c>
      <c r="AC2198" s="1">
        <v>2.3952095808383267</v>
      </c>
      <c r="AD2198" s="1">
        <v>0</v>
      </c>
      <c r="AE2198" s="1">
        <v>0</v>
      </c>
      <c r="AF2198" s="1">
        <v>0</v>
      </c>
      <c r="AG2198" s="1" t="str">
        <f>GERAL[[#This Row],[SIGLA]]&amp;GERAL[[#This Row],[CÓD]]</f>
        <v>MASS_IH</v>
      </c>
      <c r="AH2198" s="1">
        <f ca="1">VLOOKUP(GERAL[[#This Row],[REF_NOTA]],BASE_NOTAS[],7,FALSE)</f>
        <v>0</v>
      </c>
      <c r="AI2198" s="31">
        <f ca="1">IF(GERAL[[#This Row],[Nota 2025]]="",0,GERAL[[#This Row],[Nota 2026]]-GERAL[[#This Row],[Nota 2025]])</f>
        <v>0</v>
      </c>
    </row>
    <row r="2199" spans="1:35" ht="17" x14ac:dyDescent="0.35">
      <c r="A2199" s="2" t="s">
        <v>168</v>
      </c>
      <c r="B2199" s="2" t="s">
        <v>195</v>
      </c>
      <c r="C2199" s="2" t="s">
        <v>218</v>
      </c>
      <c r="D2199" s="15" t="s">
        <v>79</v>
      </c>
      <c r="E2199" s="2" t="s">
        <v>150</v>
      </c>
      <c r="F2199" s="2" t="str">
        <f>VLOOKUP(GERAL[[#This Row],[CÓD]],SEALL,6,FALSE)</f>
        <v>SG</v>
      </c>
      <c r="G219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19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19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199" s="2" t="str">
        <f>VLOOKUP(GERAL[[#This Row],[CÓD]],SEALL,4,FALSE)</f>
        <v>03, 04, 08</v>
      </c>
      <c r="K2199" s="2" t="str">
        <f>IF(ISERR(FIND("01",GERAL[[#This Row],[ODS]])),"NÃO","SIM")</f>
        <v>NÃO</v>
      </c>
      <c r="L2199" s="2" t="str">
        <f>IF(ISERR(FIND("02",GERAL[[#This Row],[ODS]])),"NÃO","SIM")</f>
        <v>NÃO</v>
      </c>
      <c r="M2199" s="2" t="str">
        <f>IF(ISERR(FIND("03",GERAL[[#This Row],[ODS]])),"NÃO","SIM")</f>
        <v>SIM</v>
      </c>
      <c r="N2199" s="2" t="str">
        <f>IF(ISERR(FIND("04",GERAL[[#This Row],[ODS]])),"NÃO","SIM")</f>
        <v>SIM</v>
      </c>
      <c r="O2199" s="2" t="str">
        <f>IF(ISERR(FIND("05",GERAL[[#This Row],[ODS]])),"NÃO","SIM")</f>
        <v>NÃO</v>
      </c>
      <c r="P2199" s="2" t="str">
        <f>IF(ISERR(FIND("06",GERAL[[#This Row],[ODS]])),"NÃO","SIM")</f>
        <v>NÃO</v>
      </c>
      <c r="Q2199" s="2" t="str">
        <f>IF(ISERR(FIND("07",GERAL[[#This Row],[ODS]])),"NÃO","SIM")</f>
        <v>NÃO</v>
      </c>
      <c r="R2199" s="2" t="str">
        <f>IF(ISERR(FIND("08",GERAL[[#This Row],[ODS]])),"NÃO","SIM")</f>
        <v>SIM</v>
      </c>
      <c r="S2199" s="2" t="str">
        <f>IF(ISERR(FIND("09",GERAL[[#This Row],[ODS]])),"NÃO","SIM")</f>
        <v>NÃO</v>
      </c>
      <c r="T2199" s="2" t="str">
        <f>IF(ISERR(FIND("10",GERAL[[#This Row],[ODS]])),"NÃO","SIM")</f>
        <v>NÃO</v>
      </c>
      <c r="U2199" s="2" t="str">
        <f>IF(ISERR(FIND("11",GERAL[[#This Row],[ODS]])),"NÃO","SIM")</f>
        <v>NÃO</v>
      </c>
      <c r="V2199" s="2" t="str">
        <f>IF(ISERR(FIND("12",GERAL[[#This Row],[ODS]])),"NÃO","SIM")</f>
        <v>NÃO</v>
      </c>
      <c r="W2199" s="2" t="str">
        <f>IF(ISERR(FIND("13",GERAL[[#This Row],[ODS]])),"NÃO","SIM")</f>
        <v>NÃO</v>
      </c>
      <c r="X2199" s="2" t="str">
        <f>IF(ISERR(FIND("14",GERAL[[#This Row],[ODS]])),"NÃO","SIM")</f>
        <v>NÃO</v>
      </c>
      <c r="Y2199" s="2" t="str">
        <f>IF(ISERR(FIND("15",GERAL[[#This Row],[ODS]])),"NÃO","SIM")</f>
        <v>NÃO</v>
      </c>
      <c r="Z2199" s="2" t="str">
        <f>IF(ISERR(FIND("16",GERAL[[#This Row],[ODS]])),"NÃO","SIM")</f>
        <v>NÃO</v>
      </c>
      <c r="AA2199" s="2" t="str">
        <f>IF(ISERR(FIND("17",GERAL[[#This Row],[ODS]])),"NÃO","SIM")</f>
        <v>NÃO</v>
      </c>
      <c r="AB2199" s="1">
        <v>54.491017964071865</v>
      </c>
      <c r="AC2199" s="1">
        <v>54.491017964071865</v>
      </c>
      <c r="AD2199" s="1">
        <v>43.478260869565204</v>
      </c>
      <c r="AE2199" s="1">
        <v>43.478260869565204</v>
      </c>
      <c r="AF2199" s="1">
        <v>43.478260869565204</v>
      </c>
      <c r="AG2199" s="1" t="str">
        <f>GERAL[[#This Row],[SIGLA]]&amp;GERAL[[#This Row],[CÓD]]</f>
        <v>MTSS_IH</v>
      </c>
      <c r="AH2199" s="1">
        <f ca="1">VLOOKUP(GERAL[[#This Row],[REF_NOTA]],BASE_NOTAS[],7,FALSE)</f>
        <v>55.371900826446328</v>
      </c>
      <c r="AI2199" s="31">
        <f ca="1">IF(GERAL[[#This Row],[Nota 2025]]="",0,GERAL[[#This Row],[Nota 2026]]-GERAL[[#This Row],[Nota 2025]])</f>
        <v>11.893639956881124</v>
      </c>
    </row>
    <row r="2200" spans="1:35" ht="17" x14ac:dyDescent="0.35">
      <c r="A2200" s="2" t="s">
        <v>167</v>
      </c>
      <c r="B2200" s="2" t="s">
        <v>193</v>
      </c>
      <c r="C2200" s="2" t="s">
        <v>218</v>
      </c>
      <c r="D2200" s="15" t="s">
        <v>79</v>
      </c>
      <c r="E2200" s="2" t="s">
        <v>150</v>
      </c>
      <c r="F2200" s="2" t="str">
        <f>VLOOKUP(GERAL[[#This Row],[CÓD]],SEALL,6,FALSE)</f>
        <v>SG</v>
      </c>
      <c r="G220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0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0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200" s="2" t="str">
        <f>VLOOKUP(GERAL[[#This Row],[CÓD]],SEALL,4,FALSE)</f>
        <v>03, 04, 08</v>
      </c>
      <c r="K2200" s="2" t="str">
        <f>IF(ISERR(FIND("01",GERAL[[#This Row],[ODS]])),"NÃO","SIM")</f>
        <v>NÃO</v>
      </c>
      <c r="L2200" s="2" t="str">
        <f>IF(ISERR(FIND("02",GERAL[[#This Row],[ODS]])),"NÃO","SIM")</f>
        <v>NÃO</v>
      </c>
      <c r="M2200" s="2" t="str">
        <f>IF(ISERR(FIND("03",GERAL[[#This Row],[ODS]])),"NÃO","SIM")</f>
        <v>SIM</v>
      </c>
      <c r="N2200" s="2" t="str">
        <f>IF(ISERR(FIND("04",GERAL[[#This Row],[ODS]])),"NÃO","SIM")</f>
        <v>SIM</v>
      </c>
      <c r="O2200" s="2" t="str">
        <f>IF(ISERR(FIND("05",GERAL[[#This Row],[ODS]])),"NÃO","SIM")</f>
        <v>NÃO</v>
      </c>
      <c r="P2200" s="2" t="str">
        <f>IF(ISERR(FIND("06",GERAL[[#This Row],[ODS]])),"NÃO","SIM")</f>
        <v>NÃO</v>
      </c>
      <c r="Q2200" s="2" t="str">
        <f>IF(ISERR(FIND("07",GERAL[[#This Row],[ODS]])),"NÃO","SIM")</f>
        <v>NÃO</v>
      </c>
      <c r="R2200" s="2" t="str">
        <f>IF(ISERR(FIND("08",GERAL[[#This Row],[ODS]])),"NÃO","SIM")</f>
        <v>SIM</v>
      </c>
      <c r="S2200" s="2" t="str">
        <f>IF(ISERR(FIND("09",GERAL[[#This Row],[ODS]])),"NÃO","SIM")</f>
        <v>NÃO</v>
      </c>
      <c r="T2200" s="2" t="str">
        <f>IF(ISERR(FIND("10",GERAL[[#This Row],[ODS]])),"NÃO","SIM")</f>
        <v>NÃO</v>
      </c>
      <c r="U2200" s="2" t="str">
        <f>IF(ISERR(FIND("11",GERAL[[#This Row],[ODS]])),"NÃO","SIM")</f>
        <v>NÃO</v>
      </c>
      <c r="V2200" s="2" t="str">
        <f>IF(ISERR(FIND("12",GERAL[[#This Row],[ODS]])),"NÃO","SIM")</f>
        <v>NÃO</v>
      </c>
      <c r="W2200" s="2" t="str">
        <f>IF(ISERR(FIND("13",GERAL[[#This Row],[ODS]])),"NÃO","SIM")</f>
        <v>NÃO</v>
      </c>
      <c r="X2200" s="2" t="str">
        <f>IF(ISERR(FIND("14",GERAL[[#This Row],[ODS]])),"NÃO","SIM")</f>
        <v>NÃO</v>
      </c>
      <c r="Y2200" s="2" t="str">
        <f>IF(ISERR(FIND("15",GERAL[[#This Row],[ODS]])),"NÃO","SIM")</f>
        <v>NÃO</v>
      </c>
      <c r="Z2200" s="2" t="str">
        <f>IF(ISERR(FIND("16",GERAL[[#This Row],[ODS]])),"NÃO","SIM")</f>
        <v>NÃO</v>
      </c>
      <c r="AA2200" s="2" t="str">
        <f>IF(ISERR(FIND("17",GERAL[[#This Row],[ODS]])),"NÃO","SIM")</f>
        <v>NÃO</v>
      </c>
      <c r="AB2200" s="1">
        <v>49.700598802395206</v>
      </c>
      <c r="AC2200" s="1">
        <v>49.700598802395206</v>
      </c>
      <c r="AD2200" s="1">
        <v>47.826086956521735</v>
      </c>
      <c r="AE2200" s="1">
        <v>47.826086956521735</v>
      </c>
      <c r="AF2200" s="1">
        <v>47.826086956521735</v>
      </c>
      <c r="AG2200" s="1" t="str">
        <f>GERAL[[#This Row],[SIGLA]]&amp;GERAL[[#This Row],[CÓD]]</f>
        <v>MSSS_IH</v>
      </c>
      <c r="AH2200" s="1">
        <f ca="1">VLOOKUP(GERAL[[#This Row],[REF_NOTA]],BASE_NOTAS[],7,FALSE)</f>
        <v>42.975206611570286</v>
      </c>
      <c r="AI2200" s="31">
        <f ca="1">IF(GERAL[[#This Row],[Nota 2025]]="",0,GERAL[[#This Row],[Nota 2026]]-GERAL[[#This Row],[Nota 2025]])</f>
        <v>-4.8508803449514488</v>
      </c>
    </row>
    <row r="2201" spans="1:35" ht="17" x14ac:dyDescent="0.35">
      <c r="A2201" s="2" t="s">
        <v>166</v>
      </c>
      <c r="B2201" s="2" t="s">
        <v>192</v>
      </c>
      <c r="C2201" s="2" t="s">
        <v>218</v>
      </c>
      <c r="D2201" s="15" t="s">
        <v>79</v>
      </c>
      <c r="E2201" s="2" t="s">
        <v>150</v>
      </c>
      <c r="F2201" s="2" t="str">
        <f>VLOOKUP(GERAL[[#This Row],[CÓD]],SEALL,6,FALSE)</f>
        <v>SG</v>
      </c>
      <c r="G220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0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0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201" s="2" t="str">
        <f>VLOOKUP(GERAL[[#This Row],[CÓD]],SEALL,4,FALSE)</f>
        <v>03, 04, 08</v>
      </c>
      <c r="K2201" s="2" t="str">
        <f>IF(ISERR(FIND("01",GERAL[[#This Row],[ODS]])),"NÃO","SIM")</f>
        <v>NÃO</v>
      </c>
      <c r="L2201" s="2" t="str">
        <f>IF(ISERR(FIND("02",GERAL[[#This Row],[ODS]])),"NÃO","SIM")</f>
        <v>NÃO</v>
      </c>
      <c r="M2201" s="2" t="str">
        <f>IF(ISERR(FIND("03",GERAL[[#This Row],[ODS]])),"NÃO","SIM")</f>
        <v>SIM</v>
      </c>
      <c r="N2201" s="2" t="str">
        <f>IF(ISERR(FIND("04",GERAL[[#This Row],[ODS]])),"NÃO","SIM")</f>
        <v>SIM</v>
      </c>
      <c r="O2201" s="2" t="str">
        <f>IF(ISERR(FIND("05",GERAL[[#This Row],[ODS]])),"NÃO","SIM")</f>
        <v>NÃO</v>
      </c>
      <c r="P2201" s="2" t="str">
        <f>IF(ISERR(FIND("06",GERAL[[#This Row],[ODS]])),"NÃO","SIM")</f>
        <v>NÃO</v>
      </c>
      <c r="Q2201" s="2" t="str">
        <f>IF(ISERR(FIND("07",GERAL[[#This Row],[ODS]])),"NÃO","SIM")</f>
        <v>NÃO</v>
      </c>
      <c r="R2201" s="2" t="str">
        <f>IF(ISERR(FIND("08",GERAL[[#This Row],[ODS]])),"NÃO","SIM")</f>
        <v>SIM</v>
      </c>
      <c r="S2201" s="2" t="str">
        <f>IF(ISERR(FIND("09",GERAL[[#This Row],[ODS]])),"NÃO","SIM")</f>
        <v>NÃO</v>
      </c>
      <c r="T2201" s="2" t="str">
        <f>IF(ISERR(FIND("10",GERAL[[#This Row],[ODS]])),"NÃO","SIM")</f>
        <v>NÃO</v>
      </c>
      <c r="U2201" s="2" t="str">
        <f>IF(ISERR(FIND("11",GERAL[[#This Row],[ODS]])),"NÃO","SIM")</f>
        <v>NÃO</v>
      </c>
      <c r="V2201" s="2" t="str">
        <f>IF(ISERR(FIND("12",GERAL[[#This Row],[ODS]])),"NÃO","SIM")</f>
        <v>NÃO</v>
      </c>
      <c r="W2201" s="2" t="str">
        <f>IF(ISERR(FIND("13",GERAL[[#This Row],[ODS]])),"NÃO","SIM")</f>
        <v>NÃO</v>
      </c>
      <c r="X2201" s="2" t="str">
        <f>IF(ISERR(FIND("14",GERAL[[#This Row],[ODS]])),"NÃO","SIM")</f>
        <v>NÃO</v>
      </c>
      <c r="Y2201" s="2" t="str">
        <f>IF(ISERR(FIND("15",GERAL[[#This Row],[ODS]])),"NÃO","SIM")</f>
        <v>NÃO</v>
      </c>
      <c r="Z2201" s="2" t="str">
        <f>IF(ISERR(FIND("16",GERAL[[#This Row],[ODS]])),"NÃO","SIM")</f>
        <v>NÃO</v>
      </c>
      <c r="AA2201" s="2" t="str">
        <f>IF(ISERR(FIND("17",GERAL[[#This Row],[ODS]])),"NÃO","SIM")</f>
        <v>NÃO</v>
      </c>
      <c r="AB2201" s="1">
        <v>62.275449101796418</v>
      </c>
      <c r="AC2201" s="1">
        <v>62.275449101796418</v>
      </c>
      <c r="AD2201" s="1">
        <v>71.01449275362323</v>
      </c>
      <c r="AE2201" s="1">
        <v>71.01449275362323</v>
      </c>
      <c r="AF2201" s="1">
        <v>71.01449275362323</v>
      </c>
      <c r="AG2201" s="1" t="str">
        <f>GERAL[[#This Row],[SIGLA]]&amp;GERAL[[#This Row],[CÓD]]</f>
        <v>MGSS_IH</v>
      </c>
      <c r="AH2201" s="1">
        <f ca="1">VLOOKUP(GERAL[[#This Row],[REF_NOTA]],BASE_NOTAS[],7,FALSE)</f>
        <v>52.892561983471118</v>
      </c>
      <c r="AI2201" s="31">
        <f ca="1">IF(GERAL[[#This Row],[Nota 2025]]="",0,GERAL[[#This Row],[Nota 2026]]-GERAL[[#This Row],[Nota 2025]])</f>
        <v>-18.121930770152112</v>
      </c>
    </row>
    <row r="2202" spans="1:35" ht="17" x14ac:dyDescent="0.35">
      <c r="A2202" s="2" t="s">
        <v>169</v>
      </c>
      <c r="B2202" s="2" t="s">
        <v>196</v>
      </c>
      <c r="C2202" s="2" t="s">
        <v>218</v>
      </c>
      <c r="D2202" s="15" t="s">
        <v>79</v>
      </c>
      <c r="E2202" s="2" t="s">
        <v>150</v>
      </c>
      <c r="F2202" s="2" t="str">
        <f>VLOOKUP(GERAL[[#This Row],[CÓD]],SEALL,6,FALSE)</f>
        <v>SG</v>
      </c>
      <c r="G220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0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0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202" s="2" t="str">
        <f>VLOOKUP(GERAL[[#This Row],[CÓD]],SEALL,4,FALSE)</f>
        <v>03, 04, 08</v>
      </c>
      <c r="K2202" s="2" t="str">
        <f>IF(ISERR(FIND("01",GERAL[[#This Row],[ODS]])),"NÃO","SIM")</f>
        <v>NÃO</v>
      </c>
      <c r="L2202" s="2" t="str">
        <f>IF(ISERR(FIND("02",GERAL[[#This Row],[ODS]])),"NÃO","SIM")</f>
        <v>NÃO</v>
      </c>
      <c r="M2202" s="2" t="str">
        <f>IF(ISERR(FIND("03",GERAL[[#This Row],[ODS]])),"NÃO","SIM")</f>
        <v>SIM</v>
      </c>
      <c r="N2202" s="2" t="str">
        <f>IF(ISERR(FIND("04",GERAL[[#This Row],[ODS]])),"NÃO","SIM")</f>
        <v>SIM</v>
      </c>
      <c r="O2202" s="2" t="str">
        <f>IF(ISERR(FIND("05",GERAL[[#This Row],[ODS]])),"NÃO","SIM")</f>
        <v>NÃO</v>
      </c>
      <c r="P2202" s="2" t="str">
        <f>IF(ISERR(FIND("06",GERAL[[#This Row],[ODS]])),"NÃO","SIM")</f>
        <v>NÃO</v>
      </c>
      <c r="Q2202" s="2" t="str">
        <f>IF(ISERR(FIND("07",GERAL[[#This Row],[ODS]])),"NÃO","SIM")</f>
        <v>NÃO</v>
      </c>
      <c r="R2202" s="2" t="str">
        <f>IF(ISERR(FIND("08",GERAL[[#This Row],[ODS]])),"NÃO","SIM")</f>
        <v>SIM</v>
      </c>
      <c r="S2202" s="2" t="str">
        <f>IF(ISERR(FIND("09",GERAL[[#This Row],[ODS]])),"NÃO","SIM")</f>
        <v>NÃO</v>
      </c>
      <c r="T2202" s="2" t="str">
        <f>IF(ISERR(FIND("10",GERAL[[#This Row],[ODS]])),"NÃO","SIM")</f>
        <v>NÃO</v>
      </c>
      <c r="U2202" s="2" t="str">
        <f>IF(ISERR(FIND("11",GERAL[[#This Row],[ODS]])),"NÃO","SIM")</f>
        <v>NÃO</v>
      </c>
      <c r="V2202" s="2" t="str">
        <f>IF(ISERR(FIND("12",GERAL[[#This Row],[ODS]])),"NÃO","SIM")</f>
        <v>NÃO</v>
      </c>
      <c r="W2202" s="2" t="str">
        <f>IF(ISERR(FIND("13",GERAL[[#This Row],[ODS]])),"NÃO","SIM")</f>
        <v>NÃO</v>
      </c>
      <c r="X2202" s="2" t="str">
        <f>IF(ISERR(FIND("14",GERAL[[#This Row],[ODS]])),"NÃO","SIM")</f>
        <v>NÃO</v>
      </c>
      <c r="Y2202" s="2" t="str">
        <f>IF(ISERR(FIND("15",GERAL[[#This Row],[ODS]])),"NÃO","SIM")</f>
        <v>NÃO</v>
      </c>
      <c r="Z2202" s="2" t="str">
        <f>IF(ISERR(FIND("16",GERAL[[#This Row],[ODS]])),"NÃO","SIM")</f>
        <v>NÃO</v>
      </c>
      <c r="AA2202" s="2" t="str">
        <f>IF(ISERR(FIND("17",GERAL[[#This Row],[ODS]])),"NÃO","SIM")</f>
        <v>NÃO</v>
      </c>
      <c r="AB2202" s="1">
        <v>8.9820359281436577</v>
      </c>
      <c r="AC2202" s="1">
        <v>8.9820359281436577</v>
      </c>
      <c r="AD2202" s="1">
        <v>10.144927536231819</v>
      </c>
      <c r="AE2202" s="1">
        <v>10.144927536231819</v>
      </c>
      <c r="AF2202" s="1">
        <v>10.144927536231819</v>
      </c>
      <c r="AG2202" s="1" t="str">
        <f>GERAL[[#This Row],[SIGLA]]&amp;GERAL[[#This Row],[CÓD]]</f>
        <v>PASS_IH</v>
      </c>
      <c r="AH2202" s="1">
        <f ca="1">VLOOKUP(GERAL[[#This Row],[REF_NOTA]],BASE_NOTAS[],7,FALSE)</f>
        <v>10.743801652892571</v>
      </c>
      <c r="AI2202" s="31">
        <f ca="1">IF(GERAL[[#This Row],[Nota 2025]]="",0,GERAL[[#This Row],[Nota 2026]]-GERAL[[#This Row],[Nota 2025]])</f>
        <v>0.59887411666075252</v>
      </c>
    </row>
    <row r="2203" spans="1:35" ht="17" x14ac:dyDescent="0.35">
      <c r="A2203" s="2" t="s">
        <v>170</v>
      </c>
      <c r="B2203" s="2" t="s">
        <v>197</v>
      </c>
      <c r="C2203" s="2" t="s">
        <v>218</v>
      </c>
      <c r="D2203" s="15" t="s">
        <v>79</v>
      </c>
      <c r="E2203" s="2" t="s">
        <v>150</v>
      </c>
      <c r="F2203" s="2" t="str">
        <f>VLOOKUP(GERAL[[#This Row],[CÓD]],SEALL,6,FALSE)</f>
        <v>SG</v>
      </c>
      <c r="G220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0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0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203" s="2" t="str">
        <f>VLOOKUP(GERAL[[#This Row],[CÓD]],SEALL,4,FALSE)</f>
        <v>03, 04, 08</v>
      </c>
      <c r="K2203" s="2" t="str">
        <f>IF(ISERR(FIND("01",GERAL[[#This Row],[ODS]])),"NÃO","SIM")</f>
        <v>NÃO</v>
      </c>
      <c r="L2203" s="2" t="str">
        <f>IF(ISERR(FIND("02",GERAL[[#This Row],[ODS]])),"NÃO","SIM")</f>
        <v>NÃO</v>
      </c>
      <c r="M2203" s="2" t="str">
        <f>IF(ISERR(FIND("03",GERAL[[#This Row],[ODS]])),"NÃO","SIM")</f>
        <v>SIM</v>
      </c>
      <c r="N2203" s="2" t="str">
        <f>IF(ISERR(FIND("04",GERAL[[#This Row],[ODS]])),"NÃO","SIM")</f>
        <v>SIM</v>
      </c>
      <c r="O2203" s="2" t="str">
        <f>IF(ISERR(FIND("05",GERAL[[#This Row],[ODS]])),"NÃO","SIM")</f>
        <v>NÃO</v>
      </c>
      <c r="P2203" s="2" t="str">
        <f>IF(ISERR(FIND("06",GERAL[[#This Row],[ODS]])),"NÃO","SIM")</f>
        <v>NÃO</v>
      </c>
      <c r="Q2203" s="2" t="str">
        <f>IF(ISERR(FIND("07",GERAL[[#This Row],[ODS]])),"NÃO","SIM")</f>
        <v>NÃO</v>
      </c>
      <c r="R2203" s="2" t="str">
        <f>IF(ISERR(FIND("08",GERAL[[#This Row],[ODS]])),"NÃO","SIM")</f>
        <v>SIM</v>
      </c>
      <c r="S2203" s="2" t="str">
        <f>IF(ISERR(FIND("09",GERAL[[#This Row],[ODS]])),"NÃO","SIM")</f>
        <v>NÃO</v>
      </c>
      <c r="T2203" s="2" t="str">
        <f>IF(ISERR(FIND("10",GERAL[[#This Row],[ODS]])),"NÃO","SIM")</f>
        <v>NÃO</v>
      </c>
      <c r="U2203" s="2" t="str">
        <f>IF(ISERR(FIND("11",GERAL[[#This Row],[ODS]])),"NÃO","SIM")</f>
        <v>NÃO</v>
      </c>
      <c r="V2203" s="2" t="str">
        <f>IF(ISERR(FIND("12",GERAL[[#This Row],[ODS]])),"NÃO","SIM")</f>
        <v>NÃO</v>
      </c>
      <c r="W2203" s="2" t="str">
        <f>IF(ISERR(FIND("13",GERAL[[#This Row],[ODS]])),"NÃO","SIM")</f>
        <v>NÃO</v>
      </c>
      <c r="X2203" s="2" t="str">
        <f>IF(ISERR(FIND("14",GERAL[[#This Row],[ODS]])),"NÃO","SIM")</f>
        <v>NÃO</v>
      </c>
      <c r="Y2203" s="2" t="str">
        <f>IF(ISERR(FIND("15",GERAL[[#This Row],[ODS]])),"NÃO","SIM")</f>
        <v>NÃO</v>
      </c>
      <c r="Z2203" s="2" t="str">
        <f>IF(ISERR(FIND("16",GERAL[[#This Row],[ODS]])),"NÃO","SIM")</f>
        <v>NÃO</v>
      </c>
      <c r="AA2203" s="2" t="str">
        <f>IF(ISERR(FIND("17",GERAL[[#This Row],[ODS]])),"NÃO","SIM")</f>
        <v>NÃO</v>
      </c>
      <c r="AB2203" s="1">
        <v>23.353293413173617</v>
      </c>
      <c r="AC2203" s="1">
        <v>23.353293413173617</v>
      </c>
      <c r="AD2203" s="1">
        <v>15.942028985507193</v>
      </c>
      <c r="AE2203" s="1">
        <v>15.942028985507193</v>
      </c>
      <c r="AF2203" s="1">
        <v>15.942028985507193</v>
      </c>
      <c r="AG2203" s="1" t="str">
        <f>GERAL[[#This Row],[SIGLA]]&amp;GERAL[[#This Row],[CÓD]]</f>
        <v>PBSS_IH</v>
      </c>
      <c r="AH2203" s="1">
        <f ca="1">VLOOKUP(GERAL[[#This Row],[REF_NOTA]],BASE_NOTAS[],7,FALSE)</f>
        <v>12.396694214876044</v>
      </c>
      <c r="AI2203" s="31">
        <f ca="1">IF(GERAL[[#This Row],[Nota 2025]]="",0,GERAL[[#This Row],[Nota 2026]]-GERAL[[#This Row],[Nota 2025]])</f>
        <v>-3.5453347706311487</v>
      </c>
    </row>
    <row r="2204" spans="1:35" ht="17" x14ac:dyDescent="0.35">
      <c r="A2204" s="2" t="s">
        <v>173</v>
      </c>
      <c r="B2204" s="2" t="s">
        <v>200</v>
      </c>
      <c r="C2204" s="2" t="s">
        <v>218</v>
      </c>
      <c r="D2204" s="15" t="s">
        <v>79</v>
      </c>
      <c r="E2204" s="2" t="s">
        <v>150</v>
      </c>
      <c r="F2204" s="2" t="str">
        <f>VLOOKUP(GERAL[[#This Row],[CÓD]],SEALL,6,FALSE)</f>
        <v>SG</v>
      </c>
      <c r="G220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0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0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204" s="2" t="str">
        <f>VLOOKUP(GERAL[[#This Row],[CÓD]],SEALL,4,FALSE)</f>
        <v>03, 04, 08</v>
      </c>
      <c r="K2204" s="2" t="str">
        <f>IF(ISERR(FIND("01",GERAL[[#This Row],[ODS]])),"NÃO","SIM")</f>
        <v>NÃO</v>
      </c>
      <c r="L2204" s="2" t="str">
        <f>IF(ISERR(FIND("02",GERAL[[#This Row],[ODS]])),"NÃO","SIM")</f>
        <v>NÃO</v>
      </c>
      <c r="M2204" s="2" t="str">
        <f>IF(ISERR(FIND("03",GERAL[[#This Row],[ODS]])),"NÃO","SIM")</f>
        <v>SIM</v>
      </c>
      <c r="N2204" s="2" t="str">
        <f>IF(ISERR(FIND("04",GERAL[[#This Row],[ODS]])),"NÃO","SIM")</f>
        <v>SIM</v>
      </c>
      <c r="O2204" s="2" t="str">
        <f>IF(ISERR(FIND("05",GERAL[[#This Row],[ODS]])),"NÃO","SIM")</f>
        <v>NÃO</v>
      </c>
      <c r="P2204" s="2" t="str">
        <f>IF(ISERR(FIND("06",GERAL[[#This Row],[ODS]])),"NÃO","SIM")</f>
        <v>NÃO</v>
      </c>
      <c r="Q2204" s="2" t="str">
        <f>IF(ISERR(FIND("07",GERAL[[#This Row],[ODS]])),"NÃO","SIM")</f>
        <v>NÃO</v>
      </c>
      <c r="R2204" s="2" t="str">
        <f>IF(ISERR(FIND("08",GERAL[[#This Row],[ODS]])),"NÃO","SIM")</f>
        <v>SIM</v>
      </c>
      <c r="S2204" s="2" t="str">
        <f>IF(ISERR(FIND("09",GERAL[[#This Row],[ODS]])),"NÃO","SIM")</f>
        <v>NÃO</v>
      </c>
      <c r="T2204" s="2" t="str">
        <f>IF(ISERR(FIND("10",GERAL[[#This Row],[ODS]])),"NÃO","SIM")</f>
        <v>NÃO</v>
      </c>
      <c r="U2204" s="2" t="str">
        <f>IF(ISERR(FIND("11",GERAL[[#This Row],[ODS]])),"NÃO","SIM")</f>
        <v>NÃO</v>
      </c>
      <c r="V2204" s="2" t="str">
        <f>IF(ISERR(FIND("12",GERAL[[#This Row],[ODS]])),"NÃO","SIM")</f>
        <v>NÃO</v>
      </c>
      <c r="W2204" s="2" t="str">
        <f>IF(ISERR(FIND("13",GERAL[[#This Row],[ODS]])),"NÃO","SIM")</f>
        <v>NÃO</v>
      </c>
      <c r="X2204" s="2" t="str">
        <f>IF(ISERR(FIND("14",GERAL[[#This Row],[ODS]])),"NÃO","SIM")</f>
        <v>NÃO</v>
      </c>
      <c r="Y2204" s="2" t="str">
        <f>IF(ISERR(FIND("15",GERAL[[#This Row],[ODS]])),"NÃO","SIM")</f>
        <v>NÃO</v>
      </c>
      <c r="Z2204" s="2" t="str">
        <f>IF(ISERR(FIND("16",GERAL[[#This Row],[ODS]])),"NÃO","SIM")</f>
        <v>NÃO</v>
      </c>
      <c r="AA2204" s="2" t="str">
        <f>IF(ISERR(FIND("17",GERAL[[#This Row],[ODS]])),"NÃO","SIM")</f>
        <v>NÃO</v>
      </c>
      <c r="AB2204" s="1">
        <v>65.269461077844326</v>
      </c>
      <c r="AC2204" s="1">
        <v>65.269461077844326</v>
      </c>
      <c r="AD2204" s="1">
        <v>67.391304347826122</v>
      </c>
      <c r="AE2204" s="1">
        <v>67.391304347826122</v>
      </c>
      <c r="AF2204" s="1">
        <v>67.391304347826122</v>
      </c>
      <c r="AG2204" s="1" t="str">
        <f>GERAL[[#This Row],[SIGLA]]&amp;GERAL[[#This Row],[CÓD]]</f>
        <v>PRSS_IH</v>
      </c>
      <c r="AH2204" s="1">
        <f ca="1">VLOOKUP(GERAL[[#This Row],[REF_NOTA]],BASE_NOTAS[],7,FALSE)</f>
        <v>63.636363636363605</v>
      </c>
      <c r="AI2204" s="31">
        <f ca="1">IF(GERAL[[#This Row],[Nota 2025]]="",0,GERAL[[#This Row],[Nota 2026]]-GERAL[[#This Row],[Nota 2025]])</f>
        <v>-3.7549407114625168</v>
      </c>
    </row>
    <row r="2205" spans="1:35" ht="17" x14ac:dyDescent="0.35">
      <c r="A2205" s="2" t="s">
        <v>171</v>
      </c>
      <c r="B2205" s="2" t="s">
        <v>198</v>
      </c>
      <c r="C2205" s="2" t="s">
        <v>218</v>
      </c>
      <c r="D2205" s="15" t="s">
        <v>79</v>
      </c>
      <c r="E2205" s="2" t="s">
        <v>150</v>
      </c>
      <c r="F2205" s="2" t="str">
        <f>VLOOKUP(GERAL[[#This Row],[CÓD]],SEALL,6,FALSE)</f>
        <v>SG</v>
      </c>
      <c r="G220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0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0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205" s="2" t="str">
        <f>VLOOKUP(GERAL[[#This Row],[CÓD]],SEALL,4,FALSE)</f>
        <v>03, 04, 08</v>
      </c>
      <c r="K2205" s="2" t="str">
        <f>IF(ISERR(FIND("01",GERAL[[#This Row],[ODS]])),"NÃO","SIM")</f>
        <v>NÃO</v>
      </c>
      <c r="L2205" s="2" t="str">
        <f>IF(ISERR(FIND("02",GERAL[[#This Row],[ODS]])),"NÃO","SIM")</f>
        <v>NÃO</v>
      </c>
      <c r="M2205" s="2" t="str">
        <f>IF(ISERR(FIND("03",GERAL[[#This Row],[ODS]])),"NÃO","SIM")</f>
        <v>SIM</v>
      </c>
      <c r="N2205" s="2" t="str">
        <f>IF(ISERR(FIND("04",GERAL[[#This Row],[ODS]])),"NÃO","SIM")</f>
        <v>SIM</v>
      </c>
      <c r="O2205" s="2" t="str">
        <f>IF(ISERR(FIND("05",GERAL[[#This Row],[ODS]])),"NÃO","SIM")</f>
        <v>NÃO</v>
      </c>
      <c r="P2205" s="2" t="str">
        <f>IF(ISERR(FIND("06",GERAL[[#This Row],[ODS]])),"NÃO","SIM")</f>
        <v>NÃO</v>
      </c>
      <c r="Q2205" s="2" t="str">
        <f>IF(ISERR(FIND("07",GERAL[[#This Row],[ODS]])),"NÃO","SIM")</f>
        <v>NÃO</v>
      </c>
      <c r="R2205" s="2" t="str">
        <f>IF(ISERR(FIND("08",GERAL[[#This Row],[ODS]])),"NÃO","SIM")</f>
        <v>SIM</v>
      </c>
      <c r="S2205" s="2" t="str">
        <f>IF(ISERR(FIND("09",GERAL[[#This Row],[ODS]])),"NÃO","SIM")</f>
        <v>NÃO</v>
      </c>
      <c r="T2205" s="2" t="str">
        <f>IF(ISERR(FIND("10",GERAL[[#This Row],[ODS]])),"NÃO","SIM")</f>
        <v>NÃO</v>
      </c>
      <c r="U2205" s="2" t="str">
        <f>IF(ISERR(FIND("11",GERAL[[#This Row],[ODS]])),"NÃO","SIM")</f>
        <v>NÃO</v>
      </c>
      <c r="V2205" s="2" t="str">
        <f>IF(ISERR(FIND("12",GERAL[[#This Row],[ODS]])),"NÃO","SIM")</f>
        <v>NÃO</v>
      </c>
      <c r="W2205" s="2" t="str">
        <f>IF(ISERR(FIND("13",GERAL[[#This Row],[ODS]])),"NÃO","SIM")</f>
        <v>NÃO</v>
      </c>
      <c r="X2205" s="2" t="str">
        <f>IF(ISERR(FIND("14",GERAL[[#This Row],[ODS]])),"NÃO","SIM")</f>
        <v>NÃO</v>
      </c>
      <c r="Y2205" s="2" t="str">
        <f>IF(ISERR(FIND("15",GERAL[[#This Row],[ODS]])),"NÃO","SIM")</f>
        <v>NÃO</v>
      </c>
      <c r="Z2205" s="2" t="str">
        <f>IF(ISERR(FIND("16",GERAL[[#This Row],[ODS]])),"NÃO","SIM")</f>
        <v>NÃO</v>
      </c>
      <c r="AA2205" s="2" t="str">
        <f>IF(ISERR(FIND("17",GERAL[[#This Row],[ODS]])),"NÃO","SIM")</f>
        <v>NÃO</v>
      </c>
      <c r="AB2205" s="1">
        <v>26.347305389221525</v>
      </c>
      <c r="AC2205" s="1">
        <v>26.347305389221525</v>
      </c>
      <c r="AD2205" s="1">
        <v>31.159420289855046</v>
      </c>
      <c r="AE2205" s="1">
        <v>31.159420289855046</v>
      </c>
      <c r="AF2205" s="1">
        <v>31.159420289855046</v>
      </c>
      <c r="AG2205" s="1" t="str">
        <f>GERAL[[#This Row],[SIGLA]]&amp;GERAL[[#This Row],[CÓD]]</f>
        <v>PESS_IH</v>
      </c>
      <c r="AH2205" s="1">
        <f ca="1">VLOOKUP(GERAL[[#This Row],[REF_NOTA]],BASE_NOTAS[],7,FALSE)</f>
        <v>18.181818181818198</v>
      </c>
      <c r="AI2205" s="31">
        <f ca="1">IF(GERAL[[#This Row],[Nota 2025]]="",0,GERAL[[#This Row],[Nota 2026]]-GERAL[[#This Row],[Nota 2025]])</f>
        <v>-12.977602108036848</v>
      </c>
    </row>
    <row r="2206" spans="1:35" ht="17" x14ac:dyDescent="0.35">
      <c r="A2206" s="2" t="s">
        <v>172</v>
      </c>
      <c r="B2206" s="2" t="s">
        <v>199</v>
      </c>
      <c r="C2206" s="2" t="s">
        <v>218</v>
      </c>
      <c r="D2206" s="15" t="s">
        <v>79</v>
      </c>
      <c r="E2206" s="2" t="s">
        <v>150</v>
      </c>
      <c r="F2206" s="2" t="str">
        <f>VLOOKUP(GERAL[[#This Row],[CÓD]],SEALL,6,FALSE)</f>
        <v>SG</v>
      </c>
      <c r="G220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0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0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206" s="2" t="str">
        <f>VLOOKUP(GERAL[[#This Row],[CÓD]],SEALL,4,FALSE)</f>
        <v>03, 04, 08</v>
      </c>
      <c r="K2206" s="2" t="str">
        <f>IF(ISERR(FIND("01",GERAL[[#This Row],[ODS]])),"NÃO","SIM")</f>
        <v>NÃO</v>
      </c>
      <c r="L2206" s="2" t="str">
        <f>IF(ISERR(FIND("02",GERAL[[#This Row],[ODS]])),"NÃO","SIM")</f>
        <v>NÃO</v>
      </c>
      <c r="M2206" s="2" t="str">
        <f>IF(ISERR(FIND("03",GERAL[[#This Row],[ODS]])),"NÃO","SIM")</f>
        <v>SIM</v>
      </c>
      <c r="N2206" s="2" t="str">
        <f>IF(ISERR(FIND("04",GERAL[[#This Row],[ODS]])),"NÃO","SIM")</f>
        <v>SIM</v>
      </c>
      <c r="O2206" s="2" t="str">
        <f>IF(ISERR(FIND("05",GERAL[[#This Row],[ODS]])),"NÃO","SIM")</f>
        <v>NÃO</v>
      </c>
      <c r="P2206" s="2" t="str">
        <f>IF(ISERR(FIND("06",GERAL[[#This Row],[ODS]])),"NÃO","SIM")</f>
        <v>NÃO</v>
      </c>
      <c r="Q2206" s="2" t="str">
        <f>IF(ISERR(FIND("07",GERAL[[#This Row],[ODS]])),"NÃO","SIM")</f>
        <v>NÃO</v>
      </c>
      <c r="R2206" s="2" t="str">
        <f>IF(ISERR(FIND("08",GERAL[[#This Row],[ODS]])),"NÃO","SIM")</f>
        <v>SIM</v>
      </c>
      <c r="S2206" s="2" t="str">
        <f>IF(ISERR(FIND("09",GERAL[[#This Row],[ODS]])),"NÃO","SIM")</f>
        <v>NÃO</v>
      </c>
      <c r="T2206" s="2" t="str">
        <f>IF(ISERR(FIND("10",GERAL[[#This Row],[ODS]])),"NÃO","SIM")</f>
        <v>NÃO</v>
      </c>
      <c r="U2206" s="2" t="str">
        <f>IF(ISERR(FIND("11",GERAL[[#This Row],[ODS]])),"NÃO","SIM")</f>
        <v>NÃO</v>
      </c>
      <c r="V2206" s="2" t="str">
        <f>IF(ISERR(FIND("12",GERAL[[#This Row],[ODS]])),"NÃO","SIM")</f>
        <v>NÃO</v>
      </c>
      <c r="W2206" s="2" t="str">
        <f>IF(ISERR(FIND("13",GERAL[[#This Row],[ODS]])),"NÃO","SIM")</f>
        <v>NÃO</v>
      </c>
      <c r="X2206" s="2" t="str">
        <f>IF(ISERR(FIND("14",GERAL[[#This Row],[ODS]])),"NÃO","SIM")</f>
        <v>NÃO</v>
      </c>
      <c r="Y2206" s="2" t="str">
        <f>IF(ISERR(FIND("15",GERAL[[#This Row],[ODS]])),"NÃO","SIM")</f>
        <v>NÃO</v>
      </c>
      <c r="Z2206" s="2" t="str">
        <f>IF(ISERR(FIND("16",GERAL[[#This Row],[ODS]])),"NÃO","SIM")</f>
        <v>NÃO</v>
      </c>
      <c r="AA2206" s="2" t="str">
        <f>IF(ISERR(FIND("17",GERAL[[#This Row],[ODS]])),"NÃO","SIM")</f>
        <v>NÃO</v>
      </c>
      <c r="AB2206" s="1">
        <v>8.3832335329340779</v>
      </c>
      <c r="AC2206" s="1">
        <v>8.3832335329340779</v>
      </c>
      <c r="AD2206" s="1">
        <v>10.144927536231819</v>
      </c>
      <c r="AE2206" s="1">
        <v>10.144927536231819</v>
      </c>
      <c r="AF2206" s="1">
        <v>10.144927536231819</v>
      </c>
      <c r="AG2206" s="1" t="str">
        <f>GERAL[[#This Row],[SIGLA]]&amp;GERAL[[#This Row],[CÓD]]</f>
        <v>PISS_IH</v>
      </c>
      <c r="AH2206" s="1">
        <f ca="1">VLOOKUP(GERAL[[#This Row],[REF_NOTA]],BASE_NOTAS[],7,FALSE)</f>
        <v>15.70247933884299</v>
      </c>
      <c r="AI2206" s="31">
        <f ca="1">IF(GERAL[[#This Row],[Nota 2025]]="",0,GERAL[[#This Row],[Nota 2026]]-GERAL[[#This Row],[Nota 2025]])</f>
        <v>5.5575518026111705</v>
      </c>
    </row>
    <row r="2207" spans="1:35" ht="17" x14ac:dyDescent="0.35">
      <c r="A2207" s="2" t="s">
        <v>174</v>
      </c>
      <c r="B2207" s="2" t="s">
        <v>201</v>
      </c>
      <c r="C2207" s="2" t="s">
        <v>218</v>
      </c>
      <c r="D2207" s="15" t="s">
        <v>79</v>
      </c>
      <c r="E2207" s="2" t="s">
        <v>150</v>
      </c>
      <c r="F2207" s="2" t="str">
        <f>VLOOKUP(GERAL[[#This Row],[CÓD]],SEALL,6,FALSE)</f>
        <v>SG</v>
      </c>
      <c r="G220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0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0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207" s="2" t="str">
        <f>VLOOKUP(GERAL[[#This Row],[CÓD]],SEALL,4,FALSE)</f>
        <v>03, 04, 08</v>
      </c>
      <c r="K2207" s="2" t="str">
        <f>IF(ISERR(FIND("01",GERAL[[#This Row],[ODS]])),"NÃO","SIM")</f>
        <v>NÃO</v>
      </c>
      <c r="L2207" s="2" t="str">
        <f>IF(ISERR(FIND("02",GERAL[[#This Row],[ODS]])),"NÃO","SIM")</f>
        <v>NÃO</v>
      </c>
      <c r="M2207" s="2" t="str">
        <f>IF(ISERR(FIND("03",GERAL[[#This Row],[ODS]])),"NÃO","SIM")</f>
        <v>SIM</v>
      </c>
      <c r="N2207" s="2" t="str">
        <f>IF(ISERR(FIND("04",GERAL[[#This Row],[ODS]])),"NÃO","SIM")</f>
        <v>SIM</v>
      </c>
      <c r="O2207" s="2" t="str">
        <f>IF(ISERR(FIND("05",GERAL[[#This Row],[ODS]])),"NÃO","SIM")</f>
        <v>NÃO</v>
      </c>
      <c r="P2207" s="2" t="str">
        <f>IF(ISERR(FIND("06",GERAL[[#This Row],[ODS]])),"NÃO","SIM")</f>
        <v>NÃO</v>
      </c>
      <c r="Q2207" s="2" t="str">
        <f>IF(ISERR(FIND("07",GERAL[[#This Row],[ODS]])),"NÃO","SIM")</f>
        <v>NÃO</v>
      </c>
      <c r="R2207" s="2" t="str">
        <f>IF(ISERR(FIND("08",GERAL[[#This Row],[ODS]])),"NÃO","SIM")</f>
        <v>SIM</v>
      </c>
      <c r="S2207" s="2" t="str">
        <f>IF(ISERR(FIND("09",GERAL[[#This Row],[ODS]])),"NÃO","SIM")</f>
        <v>NÃO</v>
      </c>
      <c r="T2207" s="2" t="str">
        <f>IF(ISERR(FIND("10",GERAL[[#This Row],[ODS]])),"NÃO","SIM")</f>
        <v>NÃO</v>
      </c>
      <c r="U2207" s="2" t="str">
        <f>IF(ISERR(FIND("11",GERAL[[#This Row],[ODS]])),"NÃO","SIM")</f>
        <v>NÃO</v>
      </c>
      <c r="V2207" s="2" t="str">
        <f>IF(ISERR(FIND("12",GERAL[[#This Row],[ODS]])),"NÃO","SIM")</f>
        <v>NÃO</v>
      </c>
      <c r="W2207" s="2" t="str">
        <f>IF(ISERR(FIND("13",GERAL[[#This Row],[ODS]])),"NÃO","SIM")</f>
        <v>NÃO</v>
      </c>
      <c r="X2207" s="2" t="str">
        <f>IF(ISERR(FIND("14",GERAL[[#This Row],[ODS]])),"NÃO","SIM")</f>
        <v>NÃO</v>
      </c>
      <c r="Y2207" s="2" t="str">
        <f>IF(ISERR(FIND("15",GERAL[[#This Row],[ODS]])),"NÃO","SIM")</f>
        <v>NÃO</v>
      </c>
      <c r="Z2207" s="2" t="str">
        <f>IF(ISERR(FIND("16",GERAL[[#This Row],[ODS]])),"NÃO","SIM")</f>
        <v>NÃO</v>
      </c>
      <c r="AA2207" s="2" t="str">
        <f>IF(ISERR(FIND("17",GERAL[[#This Row],[ODS]])),"NÃO","SIM")</f>
        <v>NÃO</v>
      </c>
      <c r="AB2207" s="1">
        <v>67.664670658682653</v>
      </c>
      <c r="AC2207" s="1">
        <v>67.664670658682653</v>
      </c>
      <c r="AD2207" s="1">
        <v>62.318840579710169</v>
      </c>
      <c r="AE2207" s="1">
        <v>62.318840579710169</v>
      </c>
      <c r="AF2207" s="1">
        <v>62.318840579710169</v>
      </c>
      <c r="AG2207" s="1" t="str">
        <f>GERAL[[#This Row],[SIGLA]]&amp;GERAL[[#This Row],[CÓD]]</f>
        <v>RJSS_IH</v>
      </c>
      <c r="AH2207" s="1">
        <f ca="1">VLOOKUP(GERAL[[#This Row],[REF_NOTA]],BASE_NOTAS[],7,FALSE)</f>
        <v>61.157024793388395</v>
      </c>
      <c r="AI2207" s="31">
        <f ca="1">IF(GERAL[[#This Row],[Nota 2025]]="",0,GERAL[[#This Row],[Nota 2026]]-GERAL[[#This Row],[Nota 2025]])</f>
        <v>-1.1618157863217746</v>
      </c>
    </row>
    <row r="2208" spans="1:35" ht="17" x14ac:dyDescent="0.35">
      <c r="A2208" s="2" t="s">
        <v>175</v>
      </c>
      <c r="B2208" s="2" t="s">
        <v>202</v>
      </c>
      <c r="C2208" s="2" t="s">
        <v>218</v>
      </c>
      <c r="D2208" s="15" t="s">
        <v>79</v>
      </c>
      <c r="E2208" s="2" t="s">
        <v>150</v>
      </c>
      <c r="F2208" s="2" t="str">
        <f>VLOOKUP(GERAL[[#This Row],[CÓD]],SEALL,6,FALSE)</f>
        <v>SG</v>
      </c>
      <c r="G220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0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0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208" s="2" t="str">
        <f>VLOOKUP(GERAL[[#This Row],[CÓD]],SEALL,4,FALSE)</f>
        <v>03, 04, 08</v>
      </c>
      <c r="K2208" s="2" t="str">
        <f>IF(ISERR(FIND("01",GERAL[[#This Row],[ODS]])),"NÃO","SIM")</f>
        <v>NÃO</v>
      </c>
      <c r="L2208" s="2" t="str">
        <f>IF(ISERR(FIND("02",GERAL[[#This Row],[ODS]])),"NÃO","SIM")</f>
        <v>NÃO</v>
      </c>
      <c r="M2208" s="2" t="str">
        <f>IF(ISERR(FIND("03",GERAL[[#This Row],[ODS]])),"NÃO","SIM")</f>
        <v>SIM</v>
      </c>
      <c r="N2208" s="2" t="str">
        <f>IF(ISERR(FIND("04",GERAL[[#This Row],[ODS]])),"NÃO","SIM")</f>
        <v>SIM</v>
      </c>
      <c r="O2208" s="2" t="str">
        <f>IF(ISERR(FIND("05",GERAL[[#This Row],[ODS]])),"NÃO","SIM")</f>
        <v>NÃO</v>
      </c>
      <c r="P2208" s="2" t="str">
        <f>IF(ISERR(FIND("06",GERAL[[#This Row],[ODS]])),"NÃO","SIM")</f>
        <v>NÃO</v>
      </c>
      <c r="Q2208" s="2" t="str">
        <f>IF(ISERR(FIND("07",GERAL[[#This Row],[ODS]])),"NÃO","SIM")</f>
        <v>NÃO</v>
      </c>
      <c r="R2208" s="2" t="str">
        <f>IF(ISERR(FIND("08",GERAL[[#This Row],[ODS]])),"NÃO","SIM")</f>
        <v>SIM</v>
      </c>
      <c r="S2208" s="2" t="str">
        <f>IF(ISERR(FIND("09",GERAL[[#This Row],[ODS]])),"NÃO","SIM")</f>
        <v>NÃO</v>
      </c>
      <c r="T2208" s="2" t="str">
        <f>IF(ISERR(FIND("10",GERAL[[#This Row],[ODS]])),"NÃO","SIM")</f>
        <v>NÃO</v>
      </c>
      <c r="U2208" s="2" t="str">
        <f>IF(ISERR(FIND("11",GERAL[[#This Row],[ODS]])),"NÃO","SIM")</f>
        <v>NÃO</v>
      </c>
      <c r="V2208" s="2" t="str">
        <f>IF(ISERR(FIND("12",GERAL[[#This Row],[ODS]])),"NÃO","SIM")</f>
        <v>NÃO</v>
      </c>
      <c r="W2208" s="2" t="str">
        <f>IF(ISERR(FIND("13",GERAL[[#This Row],[ODS]])),"NÃO","SIM")</f>
        <v>NÃO</v>
      </c>
      <c r="X2208" s="2" t="str">
        <f>IF(ISERR(FIND("14",GERAL[[#This Row],[ODS]])),"NÃO","SIM")</f>
        <v>NÃO</v>
      </c>
      <c r="Y2208" s="2" t="str">
        <f>IF(ISERR(FIND("15",GERAL[[#This Row],[ODS]])),"NÃO","SIM")</f>
        <v>NÃO</v>
      </c>
      <c r="Z2208" s="2" t="str">
        <f>IF(ISERR(FIND("16",GERAL[[#This Row],[ODS]])),"NÃO","SIM")</f>
        <v>NÃO</v>
      </c>
      <c r="AA2208" s="2" t="str">
        <f>IF(ISERR(FIND("17",GERAL[[#This Row],[ODS]])),"NÃO","SIM")</f>
        <v>NÃO</v>
      </c>
      <c r="AB2208" s="1">
        <v>28.742514970059851</v>
      </c>
      <c r="AC2208" s="1">
        <v>28.742514970059851</v>
      </c>
      <c r="AD2208" s="1">
        <v>37.681159420289831</v>
      </c>
      <c r="AE2208" s="1">
        <v>37.681159420289831</v>
      </c>
      <c r="AF2208" s="1">
        <v>37.681159420289831</v>
      </c>
      <c r="AG2208" s="1" t="str">
        <f>GERAL[[#This Row],[SIGLA]]&amp;GERAL[[#This Row],[CÓD]]</f>
        <v>RNSS_IH</v>
      </c>
      <c r="AH2208" s="1">
        <f ca="1">VLOOKUP(GERAL[[#This Row],[REF_NOTA]],BASE_NOTAS[],7,FALSE)</f>
        <v>27.272727272727298</v>
      </c>
      <c r="AI2208" s="31">
        <f ca="1">IF(GERAL[[#This Row],[Nota 2025]]="",0,GERAL[[#This Row],[Nota 2026]]-GERAL[[#This Row],[Nota 2025]])</f>
        <v>-10.408432147562532</v>
      </c>
    </row>
    <row r="2209" spans="1:35" ht="17" x14ac:dyDescent="0.35">
      <c r="A2209" s="2" t="s">
        <v>178</v>
      </c>
      <c r="B2209" s="2" t="s">
        <v>205</v>
      </c>
      <c r="C2209" s="2" t="s">
        <v>218</v>
      </c>
      <c r="D2209" s="15" t="s">
        <v>79</v>
      </c>
      <c r="E2209" s="2" t="s">
        <v>150</v>
      </c>
      <c r="F2209" s="2" t="str">
        <f>VLOOKUP(GERAL[[#This Row],[CÓD]],SEALL,6,FALSE)</f>
        <v>SG</v>
      </c>
      <c r="G220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0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0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209" s="2" t="str">
        <f>VLOOKUP(GERAL[[#This Row],[CÓD]],SEALL,4,FALSE)</f>
        <v>03, 04, 08</v>
      </c>
      <c r="K2209" s="2" t="str">
        <f>IF(ISERR(FIND("01",GERAL[[#This Row],[ODS]])),"NÃO","SIM")</f>
        <v>NÃO</v>
      </c>
      <c r="L2209" s="2" t="str">
        <f>IF(ISERR(FIND("02",GERAL[[#This Row],[ODS]])),"NÃO","SIM")</f>
        <v>NÃO</v>
      </c>
      <c r="M2209" s="2" t="str">
        <f>IF(ISERR(FIND("03",GERAL[[#This Row],[ODS]])),"NÃO","SIM")</f>
        <v>SIM</v>
      </c>
      <c r="N2209" s="2" t="str">
        <f>IF(ISERR(FIND("04",GERAL[[#This Row],[ODS]])),"NÃO","SIM")</f>
        <v>SIM</v>
      </c>
      <c r="O2209" s="2" t="str">
        <f>IF(ISERR(FIND("05",GERAL[[#This Row],[ODS]])),"NÃO","SIM")</f>
        <v>NÃO</v>
      </c>
      <c r="P2209" s="2" t="str">
        <f>IF(ISERR(FIND("06",GERAL[[#This Row],[ODS]])),"NÃO","SIM")</f>
        <v>NÃO</v>
      </c>
      <c r="Q2209" s="2" t="str">
        <f>IF(ISERR(FIND("07",GERAL[[#This Row],[ODS]])),"NÃO","SIM")</f>
        <v>NÃO</v>
      </c>
      <c r="R2209" s="2" t="str">
        <f>IF(ISERR(FIND("08",GERAL[[#This Row],[ODS]])),"NÃO","SIM")</f>
        <v>SIM</v>
      </c>
      <c r="S2209" s="2" t="str">
        <f>IF(ISERR(FIND("09",GERAL[[#This Row],[ODS]])),"NÃO","SIM")</f>
        <v>NÃO</v>
      </c>
      <c r="T2209" s="2" t="str">
        <f>IF(ISERR(FIND("10",GERAL[[#This Row],[ODS]])),"NÃO","SIM")</f>
        <v>NÃO</v>
      </c>
      <c r="U2209" s="2" t="str">
        <f>IF(ISERR(FIND("11",GERAL[[#This Row],[ODS]])),"NÃO","SIM")</f>
        <v>NÃO</v>
      </c>
      <c r="V2209" s="2" t="str">
        <f>IF(ISERR(FIND("12",GERAL[[#This Row],[ODS]])),"NÃO","SIM")</f>
        <v>NÃO</v>
      </c>
      <c r="W2209" s="2" t="str">
        <f>IF(ISERR(FIND("13",GERAL[[#This Row],[ODS]])),"NÃO","SIM")</f>
        <v>NÃO</v>
      </c>
      <c r="X2209" s="2" t="str">
        <f>IF(ISERR(FIND("14",GERAL[[#This Row],[ODS]])),"NÃO","SIM")</f>
        <v>NÃO</v>
      </c>
      <c r="Y2209" s="2" t="str">
        <f>IF(ISERR(FIND("15",GERAL[[#This Row],[ODS]])),"NÃO","SIM")</f>
        <v>NÃO</v>
      </c>
      <c r="Z2209" s="2" t="str">
        <f>IF(ISERR(FIND("16",GERAL[[#This Row],[ODS]])),"NÃO","SIM")</f>
        <v>NÃO</v>
      </c>
      <c r="AA2209" s="2" t="str">
        <f>IF(ISERR(FIND("17",GERAL[[#This Row],[ODS]])),"NÃO","SIM")</f>
        <v>NÃO</v>
      </c>
      <c r="AB2209" s="1">
        <v>62.275449101796418</v>
      </c>
      <c r="AC2209" s="1">
        <v>62.275449101796418</v>
      </c>
      <c r="AD2209" s="1">
        <v>68.840579710144951</v>
      </c>
      <c r="AE2209" s="1">
        <v>68.840579710144951</v>
      </c>
      <c r="AF2209" s="1">
        <v>68.840579710144951</v>
      </c>
      <c r="AG2209" s="1" t="str">
        <f>GERAL[[#This Row],[SIGLA]]&amp;GERAL[[#This Row],[CÓD]]</f>
        <v>RSSS_IH</v>
      </c>
      <c r="AH2209" s="1">
        <f ca="1">VLOOKUP(GERAL[[#This Row],[REF_NOTA]],BASE_NOTAS[],7,FALSE)</f>
        <v>60.330578512396663</v>
      </c>
      <c r="AI2209" s="31">
        <f ca="1">IF(GERAL[[#This Row],[Nota 2025]]="",0,GERAL[[#This Row],[Nota 2026]]-GERAL[[#This Row],[Nota 2025]])</f>
        <v>-8.5100011977482879</v>
      </c>
    </row>
    <row r="2210" spans="1:35" ht="17" x14ac:dyDescent="0.35">
      <c r="A2210" s="2" t="s">
        <v>176</v>
      </c>
      <c r="B2210" s="2" t="s">
        <v>203</v>
      </c>
      <c r="C2210" s="2" t="s">
        <v>218</v>
      </c>
      <c r="D2210" s="15" t="s">
        <v>79</v>
      </c>
      <c r="E2210" s="2" t="s">
        <v>150</v>
      </c>
      <c r="F2210" s="2" t="str">
        <f>VLOOKUP(GERAL[[#This Row],[CÓD]],SEALL,6,FALSE)</f>
        <v>SG</v>
      </c>
      <c r="G221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1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1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210" s="2" t="str">
        <f>VLOOKUP(GERAL[[#This Row],[CÓD]],SEALL,4,FALSE)</f>
        <v>03, 04, 08</v>
      </c>
      <c r="K2210" s="2" t="str">
        <f>IF(ISERR(FIND("01",GERAL[[#This Row],[ODS]])),"NÃO","SIM")</f>
        <v>NÃO</v>
      </c>
      <c r="L2210" s="2" t="str">
        <f>IF(ISERR(FIND("02",GERAL[[#This Row],[ODS]])),"NÃO","SIM")</f>
        <v>NÃO</v>
      </c>
      <c r="M2210" s="2" t="str">
        <f>IF(ISERR(FIND("03",GERAL[[#This Row],[ODS]])),"NÃO","SIM")</f>
        <v>SIM</v>
      </c>
      <c r="N2210" s="2" t="str">
        <f>IF(ISERR(FIND("04",GERAL[[#This Row],[ODS]])),"NÃO","SIM")</f>
        <v>SIM</v>
      </c>
      <c r="O2210" s="2" t="str">
        <f>IF(ISERR(FIND("05",GERAL[[#This Row],[ODS]])),"NÃO","SIM")</f>
        <v>NÃO</v>
      </c>
      <c r="P2210" s="2" t="str">
        <f>IF(ISERR(FIND("06",GERAL[[#This Row],[ODS]])),"NÃO","SIM")</f>
        <v>NÃO</v>
      </c>
      <c r="Q2210" s="2" t="str">
        <f>IF(ISERR(FIND("07",GERAL[[#This Row],[ODS]])),"NÃO","SIM")</f>
        <v>NÃO</v>
      </c>
      <c r="R2210" s="2" t="str">
        <f>IF(ISERR(FIND("08",GERAL[[#This Row],[ODS]])),"NÃO","SIM")</f>
        <v>SIM</v>
      </c>
      <c r="S2210" s="2" t="str">
        <f>IF(ISERR(FIND("09",GERAL[[#This Row],[ODS]])),"NÃO","SIM")</f>
        <v>NÃO</v>
      </c>
      <c r="T2210" s="2" t="str">
        <f>IF(ISERR(FIND("10",GERAL[[#This Row],[ODS]])),"NÃO","SIM")</f>
        <v>NÃO</v>
      </c>
      <c r="U2210" s="2" t="str">
        <f>IF(ISERR(FIND("11",GERAL[[#This Row],[ODS]])),"NÃO","SIM")</f>
        <v>NÃO</v>
      </c>
      <c r="V2210" s="2" t="str">
        <f>IF(ISERR(FIND("12",GERAL[[#This Row],[ODS]])),"NÃO","SIM")</f>
        <v>NÃO</v>
      </c>
      <c r="W2210" s="2" t="str">
        <f>IF(ISERR(FIND("13",GERAL[[#This Row],[ODS]])),"NÃO","SIM")</f>
        <v>NÃO</v>
      </c>
      <c r="X2210" s="2" t="str">
        <f>IF(ISERR(FIND("14",GERAL[[#This Row],[ODS]])),"NÃO","SIM")</f>
        <v>NÃO</v>
      </c>
      <c r="Y2210" s="2" t="str">
        <f>IF(ISERR(FIND("15",GERAL[[#This Row],[ODS]])),"NÃO","SIM")</f>
        <v>NÃO</v>
      </c>
      <c r="Z2210" s="2" t="str">
        <f>IF(ISERR(FIND("16",GERAL[[#This Row],[ODS]])),"NÃO","SIM")</f>
        <v>NÃO</v>
      </c>
      <c r="AA2210" s="2" t="str">
        <f>IF(ISERR(FIND("17",GERAL[[#This Row],[ODS]])),"NÃO","SIM")</f>
        <v>NÃO</v>
      </c>
      <c r="AB2210" s="1">
        <v>25.149700598802362</v>
      </c>
      <c r="AC2210" s="1">
        <v>25.149700598802362</v>
      </c>
      <c r="AD2210" s="1">
        <v>17.391304347826033</v>
      </c>
      <c r="AE2210" s="1">
        <v>17.391304347826033</v>
      </c>
      <c r="AF2210" s="1">
        <v>17.391304347826033</v>
      </c>
      <c r="AG2210" s="1" t="str">
        <f>GERAL[[#This Row],[SIGLA]]&amp;GERAL[[#This Row],[CÓD]]</f>
        <v>ROSS_IH</v>
      </c>
      <c r="AH2210" s="1">
        <f ca="1">VLOOKUP(GERAL[[#This Row],[REF_NOTA]],BASE_NOTAS[],7,FALSE)</f>
        <v>33.884297520661185</v>
      </c>
      <c r="AI2210" s="31">
        <f ca="1">IF(GERAL[[#This Row],[Nota 2025]]="",0,GERAL[[#This Row],[Nota 2026]]-GERAL[[#This Row],[Nota 2025]])</f>
        <v>16.492993172835153</v>
      </c>
    </row>
    <row r="2211" spans="1:35" ht="17" x14ac:dyDescent="0.35">
      <c r="A2211" s="2" t="s">
        <v>177</v>
      </c>
      <c r="B2211" s="2" t="s">
        <v>204</v>
      </c>
      <c r="C2211" s="2" t="s">
        <v>218</v>
      </c>
      <c r="D2211" s="15" t="s">
        <v>79</v>
      </c>
      <c r="E2211" s="2" t="s">
        <v>150</v>
      </c>
      <c r="F2211" s="2" t="str">
        <f>VLOOKUP(GERAL[[#This Row],[CÓD]],SEALL,6,FALSE)</f>
        <v>SG</v>
      </c>
      <c r="G221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1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1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211" s="2" t="str">
        <f>VLOOKUP(GERAL[[#This Row],[CÓD]],SEALL,4,FALSE)</f>
        <v>03, 04, 08</v>
      </c>
      <c r="K2211" s="2" t="str">
        <f>IF(ISERR(FIND("01",GERAL[[#This Row],[ODS]])),"NÃO","SIM")</f>
        <v>NÃO</v>
      </c>
      <c r="L2211" s="2" t="str">
        <f>IF(ISERR(FIND("02",GERAL[[#This Row],[ODS]])),"NÃO","SIM")</f>
        <v>NÃO</v>
      </c>
      <c r="M2211" s="2" t="str">
        <f>IF(ISERR(FIND("03",GERAL[[#This Row],[ODS]])),"NÃO","SIM")</f>
        <v>SIM</v>
      </c>
      <c r="N2211" s="2" t="str">
        <f>IF(ISERR(FIND("04",GERAL[[#This Row],[ODS]])),"NÃO","SIM")</f>
        <v>SIM</v>
      </c>
      <c r="O2211" s="2" t="str">
        <f>IF(ISERR(FIND("05",GERAL[[#This Row],[ODS]])),"NÃO","SIM")</f>
        <v>NÃO</v>
      </c>
      <c r="P2211" s="2" t="str">
        <f>IF(ISERR(FIND("06",GERAL[[#This Row],[ODS]])),"NÃO","SIM")</f>
        <v>NÃO</v>
      </c>
      <c r="Q2211" s="2" t="str">
        <f>IF(ISERR(FIND("07",GERAL[[#This Row],[ODS]])),"NÃO","SIM")</f>
        <v>NÃO</v>
      </c>
      <c r="R2211" s="2" t="str">
        <f>IF(ISERR(FIND("08",GERAL[[#This Row],[ODS]])),"NÃO","SIM")</f>
        <v>SIM</v>
      </c>
      <c r="S2211" s="2" t="str">
        <f>IF(ISERR(FIND("09",GERAL[[#This Row],[ODS]])),"NÃO","SIM")</f>
        <v>NÃO</v>
      </c>
      <c r="T2211" s="2" t="str">
        <f>IF(ISERR(FIND("10",GERAL[[#This Row],[ODS]])),"NÃO","SIM")</f>
        <v>NÃO</v>
      </c>
      <c r="U2211" s="2" t="str">
        <f>IF(ISERR(FIND("11",GERAL[[#This Row],[ODS]])),"NÃO","SIM")</f>
        <v>NÃO</v>
      </c>
      <c r="V2211" s="2" t="str">
        <f>IF(ISERR(FIND("12",GERAL[[#This Row],[ODS]])),"NÃO","SIM")</f>
        <v>NÃO</v>
      </c>
      <c r="W2211" s="2" t="str">
        <f>IF(ISERR(FIND("13",GERAL[[#This Row],[ODS]])),"NÃO","SIM")</f>
        <v>NÃO</v>
      </c>
      <c r="X2211" s="2" t="str">
        <f>IF(ISERR(FIND("14",GERAL[[#This Row],[ODS]])),"NÃO","SIM")</f>
        <v>NÃO</v>
      </c>
      <c r="Y2211" s="2" t="str">
        <f>IF(ISERR(FIND("15",GERAL[[#This Row],[ODS]])),"NÃO","SIM")</f>
        <v>NÃO</v>
      </c>
      <c r="Z2211" s="2" t="str">
        <f>IF(ISERR(FIND("16",GERAL[[#This Row],[ODS]])),"NÃO","SIM")</f>
        <v>NÃO</v>
      </c>
      <c r="AA2211" s="2" t="str">
        <f>IF(ISERR(FIND("17",GERAL[[#This Row],[ODS]])),"NÃO","SIM")</f>
        <v>NÃO</v>
      </c>
      <c r="AB2211" s="1">
        <v>41.317365269461064</v>
      </c>
      <c r="AC2211" s="1">
        <v>41.317365269461064</v>
      </c>
      <c r="AD2211" s="1">
        <v>16.666666666666615</v>
      </c>
      <c r="AE2211" s="1">
        <v>16.666666666666615</v>
      </c>
      <c r="AF2211" s="1">
        <v>16.666666666666615</v>
      </c>
      <c r="AG2211" s="1" t="str">
        <f>GERAL[[#This Row],[SIGLA]]&amp;GERAL[[#This Row],[CÓD]]</f>
        <v>RRSS_IH</v>
      </c>
      <c r="AH2211" s="1">
        <f ca="1">VLOOKUP(GERAL[[#This Row],[REF_NOTA]],BASE_NOTAS[],7,FALSE)</f>
        <v>28.925619834710769</v>
      </c>
      <c r="AI2211" s="31">
        <f ca="1">IF(GERAL[[#This Row],[Nota 2025]]="",0,GERAL[[#This Row],[Nota 2026]]-GERAL[[#This Row],[Nota 2025]])</f>
        <v>12.258953168044155</v>
      </c>
    </row>
    <row r="2212" spans="1:35" ht="17" x14ac:dyDescent="0.35">
      <c r="A2212" s="2" t="s">
        <v>179</v>
      </c>
      <c r="B2212" s="2" t="s">
        <v>194</v>
      </c>
      <c r="C2212" s="2" t="s">
        <v>218</v>
      </c>
      <c r="D2212" s="15" t="s">
        <v>79</v>
      </c>
      <c r="E2212" s="2" t="s">
        <v>150</v>
      </c>
      <c r="F2212" s="2" t="str">
        <f>VLOOKUP(GERAL[[#This Row],[CÓD]],SEALL,6,FALSE)</f>
        <v>SG</v>
      </c>
      <c r="G221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1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1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212" s="2" t="str">
        <f>VLOOKUP(GERAL[[#This Row],[CÓD]],SEALL,4,FALSE)</f>
        <v>03, 04, 08</v>
      </c>
      <c r="K2212" s="2" t="str">
        <f>IF(ISERR(FIND("01",GERAL[[#This Row],[ODS]])),"NÃO","SIM")</f>
        <v>NÃO</v>
      </c>
      <c r="L2212" s="2" t="str">
        <f>IF(ISERR(FIND("02",GERAL[[#This Row],[ODS]])),"NÃO","SIM")</f>
        <v>NÃO</v>
      </c>
      <c r="M2212" s="2" t="str">
        <f>IF(ISERR(FIND("03",GERAL[[#This Row],[ODS]])),"NÃO","SIM")</f>
        <v>SIM</v>
      </c>
      <c r="N2212" s="2" t="str">
        <f>IF(ISERR(FIND("04",GERAL[[#This Row],[ODS]])),"NÃO","SIM")</f>
        <v>SIM</v>
      </c>
      <c r="O2212" s="2" t="str">
        <f>IF(ISERR(FIND("05",GERAL[[#This Row],[ODS]])),"NÃO","SIM")</f>
        <v>NÃO</v>
      </c>
      <c r="P2212" s="2" t="str">
        <f>IF(ISERR(FIND("06",GERAL[[#This Row],[ODS]])),"NÃO","SIM")</f>
        <v>NÃO</v>
      </c>
      <c r="Q2212" s="2" t="str">
        <f>IF(ISERR(FIND("07",GERAL[[#This Row],[ODS]])),"NÃO","SIM")</f>
        <v>NÃO</v>
      </c>
      <c r="R2212" s="2" t="str">
        <f>IF(ISERR(FIND("08",GERAL[[#This Row],[ODS]])),"NÃO","SIM")</f>
        <v>SIM</v>
      </c>
      <c r="S2212" s="2" t="str">
        <f>IF(ISERR(FIND("09",GERAL[[#This Row],[ODS]])),"NÃO","SIM")</f>
        <v>NÃO</v>
      </c>
      <c r="T2212" s="2" t="str">
        <f>IF(ISERR(FIND("10",GERAL[[#This Row],[ODS]])),"NÃO","SIM")</f>
        <v>NÃO</v>
      </c>
      <c r="U2212" s="2" t="str">
        <f>IF(ISERR(FIND("11",GERAL[[#This Row],[ODS]])),"NÃO","SIM")</f>
        <v>NÃO</v>
      </c>
      <c r="V2212" s="2" t="str">
        <f>IF(ISERR(FIND("12",GERAL[[#This Row],[ODS]])),"NÃO","SIM")</f>
        <v>NÃO</v>
      </c>
      <c r="W2212" s="2" t="str">
        <f>IF(ISERR(FIND("13",GERAL[[#This Row],[ODS]])),"NÃO","SIM")</f>
        <v>NÃO</v>
      </c>
      <c r="X2212" s="2" t="str">
        <f>IF(ISERR(FIND("14",GERAL[[#This Row],[ODS]])),"NÃO","SIM")</f>
        <v>NÃO</v>
      </c>
      <c r="Y2212" s="2" t="str">
        <f>IF(ISERR(FIND("15",GERAL[[#This Row],[ODS]])),"NÃO","SIM")</f>
        <v>NÃO</v>
      </c>
      <c r="Z2212" s="2" t="str">
        <f>IF(ISERR(FIND("16",GERAL[[#This Row],[ODS]])),"NÃO","SIM")</f>
        <v>NÃO</v>
      </c>
      <c r="AA2212" s="2" t="str">
        <f>IF(ISERR(FIND("17",GERAL[[#This Row],[ODS]])),"NÃO","SIM")</f>
        <v>NÃO</v>
      </c>
      <c r="AB2212" s="1">
        <v>74.850299401197645</v>
      </c>
      <c r="AC2212" s="1">
        <v>74.850299401197645</v>
      </c>
      <c r="AD2212" s="1">
        <v>84.057971014492807</v>
      </c>
      <c r="AE2212" s="1">
        <v>84.057971014492807</v>
      </c>
      <c r="AF2212" s="1">
        <v>84.057971014492807</v>
      </c>
      <c r="AG2212" s="1" t="str">
        <f>GERAL[[#This Row],[SIGLA]]&amp;GERAL[[#This Row],[CÓD]]</f>
        <v>SCSS_IH</v>
      </c>
      <c r="AH2212" s="1">
        <f ca="1">VLOOKUP(GERAL[[#This Row],[REF_NOTA]],BASE_NOTAS[],7,FALSE)</f>
        <v>72.727272727272705</v>
      </c>
      <c r="AI2212" s="31">
        <f ca="1">IF(GERAL[[#This Row],[Nota 2025]]="",0,GERAL[[#This Row],[Nota 2026]]-GERAL[[#This Row],[Nota 2025]])</f>
        <v>-11.330698287220102</v>
      </c>
    </row>
    <row r="2213" spans="1:35" ht="17" x14ac:dyDescent="0.35">
      <c r="A2213" s="2" t="s">
        <v>181</v>
      </c>
      <c r="B2213" s="2" t="s">
        <v>186</v>
      </c>
      <c r="C2213" s="2" t="s">
        <v>218</v>
      </c>
      <c r="D2213" s="15" t="s">
        <v>79</v>
      </c>
      <c r="E2213" s="2" t="s">
        <v>150</v>
      </c>
      <c r="F2213" s="2" t="str">
        <f>VLOOKUP(GERAL[[#This Row],[CÓD]],SEALL,6,FALSE)</f>
        <v>SG</v>
      </c>
      <c r="G221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1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1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213" s="2" t="str">
        <f>VLOOKUP(GERAL[[#This Row],[CÓD]],SEALL,4,FALSE)</f>
        <v>03, 04, 08</v>
      </c>
      <c r="K2213" s="2" t="str">
        <f>IF(ISERR(FIND("01",GERAL[[#This Row],[ODS]])),"NÃO","SIM")</f>
        <v>NÃO</v>
      </c>
      <c r="L2213" s="2" t="str">
        <f>IF(ISERR(FIND("02",GERAL[[#This Row],[ODS]])),"NÃO","SIM")</f>
        <v>NÃO</v>
      </c>
      <c r="M2213" s="2" t="str">
        <f>IF(ISERR(FIND("03",GERAL[[#This Row],[ODS]])),"NÃO","SIM")</f>
        <v>SIM</v>
      </c>
      <c r="N2213" s="2" t="str">
        <f>IF(ISERR(FIND("04",GERAL[[#This Row],[ODS]])),"NÃO","SIM")</f>
        <v>SIM</v>
      </c>
      <c r="O2213" s="2" t="str">
        <f>IF(ISERR(FIND("05",GERAL[[#This Row],[ODS]])),"NÃO","SIM")</f>
        <v>NÃO</v>
      </c>
      <c r="P2213" s="2" t="str">
        <f>IF(ISERR(FIND("06",GERAL[[#This Row],[ODS]])),"NÃO","SIM")</f>
        <v>NÃO</v>
      </c>
      <c r="Q2213" s="2" t="str">
        <f>IF(ISERR(FIND("07",GERAL[[#This Row],[ODS]])),"NÃO","SIM")</f>
        <v>NÃO</v>
      </c>
      <c r="R2213" s="2" t="str">
        <f>IF(ISERR(FIND("08",GERAL[[#This Row],[ODS]])),"NÃO","SIM")</f>
        <v>SIM</v>
      </c>
      <c r="S2213" s="2" t="str">
        <f>IF(ISERR(FIND("09",GERAL[[#This Row],[ODS]])),"NÃO","SIM")</f>
        <v>NÃO</v>
      </c>
      <c r="T2213" s="2" t="str">
        <f>IF(ISERR(FIND("10",GERAL[[#This Row],[ODS]])),"NÃO","SIM")</f>
        <v>NÃO</v>
      </c>
      <c r="U2213" s="2" t="str">
        <f>IF(ISERR(FIND("11",GERAL[[#This Row],[ODS]])),"NÃO","SIM")</f>
        <v>NÃO</v>
      </c>
      <c r="V2213" s="2" t="str">
        <f>IF(ISERR(FIND("12",GERAL[[#This Row],[ODS]])),"NÃO","SIM")</f>
        <v>NÃO</v>
      </c>
      <c r="W2213" s="2" t="str">
        <f>IF(ISERR(FIND("13",GERAL[[#This Row],[ODS]])),"NÃO","SIM")</f>
        <v>NÃO</v>
      </c>
      <c r="X2213" s="2" t="str">
        <f>IF(ISERR(FIND("14",GERAL[[#This Row],[ODS]])),"NÃO","SIM")</f>
        <v>NÃO</v>
      </c>
      <c r="Y2213" s="2" t="str">
        <f>IF(ISERR(FIND("15",GERAL[[#This Row],[ODS]])),"NÃO","SIM")</f>
        <v>NÃO</v>
      </c>
      <c r="Z2213" s="2" t="str">
        <f>IF(ISERR(FIND("16",GERAL[[#This Row],[ODS]])),"NÃO","SIM")</f>
        <v>NÃO</v>
      </c>
      <c r="AA2213" s="2" t="str">
        <f>IF(ISERR(FIND("17",GERAL[[#This Row],[ODS]])),"NÃO","SIM")</f>
        <v>NÃO</v>
      </c>
      <c r="AB2213" s="1">
        <v>85.628742514970043</v>
      </c>
      <c r="AC2213" s="1">
        <v>85.628742514970043</v>
      </c>
      <c r="AD2213" s="1">
        <v>94.202898550724711</v>
      </c>
      <c r="AE2213" s="1">
        <v>94.202898550724711</v>
      </c>
      <c r="AF2213" s="1">
        <v>94.202898550724711</v>
      </c>
      <c r="AG2213" s="1" t="str">
        <f>GERAL[[#This Row],[SIGLA]]&amp;GERAL[[#This Row],[CÓD]]</f>
        <v>SPSS_IH</v>
      </c>
      <c r="AH2213" s="1">
        <f ca="1">VLOOKUP(GERAL[[#This Row],[REF_NOTA]],BASE_NOTAS[],7,FALSE)</f>
        <v>76.859504132231379</v>
      </c>
      <c r="AI2213" s="31">
        <f ca="1">IF(GERAL[[#This Row],[Nota 2025]]="",0,GERAL[[#This Row],[Nota 2026]]-GERAL[[#This Row],[Nota 2025]])</f>
        <v>-17.343394418493332</v>
      </c>
    </row>
    <row r="2214" spans="1:35" ht="17" x14ac:dyDescent="0.35">
      <c r="A2214" s="2" t="s">
        <v>180</v>
      </c>
      <c r="B2214" s="2" t="s">
        <v>206</v>
      </c>
      <c r="C2214" s="2" t="s">
        <v>218</v>
      </c>
      <c r="D2214" s="15" t="s">
        <v>79</v>
      </c>
      <c r="E2214" s="2" t="s">
        <v>150</v>
      </c>
      <c r="F2214" s="2" t="str">
        <f>VLOOKUP(GERAL[[#This Row],[CÓD]],SEALL,6,FALSE)</f>
        <v>SG</v>
      </c>
      <c r="G221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1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1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214" s="2" t="str">
        <f>VLOOKUP(GERAL[[#This Row],[CÓD]],SEALL,4,FALSE)</f>
        <v>03, 04, 08</v>
      </c>
      <c r="K2214" s="2" t="str">
        <f>IF(ISERR(FIND("01",GERAL[[#This Row],[ODS]])),"NÃO","SIM")</f>
        <v>NÃO</v>
      </c>
      <c r="L2214" s="2" t="str">
        <f>IF(ISERR(FIND("02",GERAL[[#This Row],[ODS]])),"NÃO","SIM")</f>
        <v>NÃO</v>
      </c>
      <c r="M2214" s="2" t="str">
        <f>IF(ISERR(FIND("03",GERAL[[#This Row],[ODS]])),"NÃO","SIM")</f>
        <v>SIM</v>
      </c>
      <c r="N2214" s="2" t="str">
        <f>IF(ISERR(FIND("04",GERAL[[#This Row],[ODS]])),"NÃO","SIM")</f>
        <v>SIM</v>
      </c>
      <c r="O2214" s="2" t="str">
        <f>IF(ISERR(FIND("05",GERAL[[#This Row],[ODS]])),"NÃO","SIM")</f>
        <v>NÃO</v>
      </c>
      <c r="P2214" s="2" t="str">
        <f>IF(ISERR(FIND("06",GERAL[[#This Row],[ODS]])),"NÃO","SIM")</f>
        <v>NÃO</v>
      </c>
      <c r="Q2214" s="2" t="str">
        <f>IF(ISERR(FIND("07",GERAL[[#This Row],[ODS]])),"NÃO","SIM")</f>
        <v>NÃO</v>
      </c>
      <c r="R2214" s="2" t="str">
        <f>IF(ISERR(FIND("08",GERAL[[#This Row],[ODS]])),"NÃO","SIM")</f>
        <v>SIM</v>
      </c>
      <c r="S2214" s="2" t="str">
        <f>IF(ISERR(FIND("09",GERAL[[#This Row],[ODS]])),"NÃO","SIM")</f>
        <v>NÃO</v>
      </c>
      <c r="T2214" s="2" t="str">
        <f>IF(ISERR(FIND("10",GERAL[[#This Row],[ODS]])),"NÃO","SIM")</f>
        <v>NÃO</v>
      </c>
      <c r="U2214" s="2" t="str">
        <f>IF(ISERR(FIND("11",GERAL[[#This Row],[ODS]])),"NÃO","SIM")</f>
        <v>NÃO</v>
      </c>
      <c r="V2214" s="2" t="str">
        <f>IF(ISERR(FIND("12",GERAL[[#This Row],[ODS]])),"NÃO","SIM")</f>
        <v>NÃO</v>
      </c>
      <c r="W2214" s="2" t="str">
        <f>IF(ISERR(FIND("13",GERAL[[#This Row],[ODS]])),"NÃO","SIM")</f>
        <v>NÃO</v>
      </c>
      <c r="X2214" s="2" t="str">
        <f>IF(ISERR(FIND("14",GERAL[[#This Row],[ODS]])),"NÃO","SIM")</f>
        <v>NÃO</v>
      </c>
      <c r="Y2214" s="2" t="str">
        <f>IF(ISERR(FIND("15",GERAL[[#This Row],[ODS]])),"NÃO","SIM")</f>
        <v>NÃO</v>
      </c>
      <c r="Z2214" s="2" t="str">
        <f>IF(ISERR(FIND("16",GERAL[[#This Row],[ODS]])),"NÃO","SIM")</f>
        <v>NÃO</v>
      </c>
      <c r="AA2214" s="2" t="str">
        <f>IF(ISERR(FIND("17",GERAL[[#This Row],[ODS]])),"NÃO","SIM")</f>
        <v>NÃO</v>
      </c>
      <c r="AB2214" s="1">
        <v>11.377245508981984</v>
      </c>
      <c r="AC2214" s="1">
        <v>11.377245508981984</v>
      </c>
      <c r="AD2214" s="1">
        <v>18.84057971014488</v>
      </c>
      <c r="AE2214" s="1">
        <v>18.84057971014488</v>
      </c>
      <c r="AF2214" s="1">
        <v>18.84057971014488</v>
      </c>
      <c r="AG2214" s="1" t="str">
        <f>GERAL[[#This Row],[SIGLA]]&amp;GERAL[[#This Row],[CÓD]]</f>
        <v>SESS_IH</v>
      </c>
      <c r="AH2214" s="1">
        <f ca="1">VLOOKUP(GERAL[[#This Row],[REF_NOTA]],BASE_NOTAS[],7,FALSE)</f>
        <v>13.22314049586778</v>
      </c>
      <c r="AI2214" s="31">
        <f ca="1">IF(GERAL[[#This Row],[Nota 2025]]="",0,GERAL[[#This Row],[Nota 2026]]-GERAL[[#This Row],[Nota 2025]])</f>
        <v>-5.6174392142771001</v>
      </c>
    </row>
    <row r="2215" spans="1:35" ht="17" x14ac:dyDescent="0.35">
      <c r="A2215" s="2" t="s">
        <v>182</v>
      </c>
      <c r="B2215" s="2" t="s">
        <v>185</v>
      </c>
      <c r="C2215" s="2" t="s">
        <v>218</v>
      </c>
      <c r="D2215" s="15" t="s">
        <v>79</v>
      </c>
      <c r="E2215" s="2" t="s">
        <v>150</v>
      </c>
      <c r="F2215" s="2" t="str">
        <f>VLOOKUP(GERAL[[#This Row],[CÓD]],SEALL,6,FALSE)</f>
        <v>SG</v>
      </c>
      <c r="G221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1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1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215" s="2" t="str">
        <f>VLOOKUP(GERAL[[#This Row],[CÓD]],SEALL,4,FALSE)</f>
        <v>03, 04, 08</v>
      </c>
      <c r="K2215" s="2" t="str">
        <f>IF(ISERR(FIND("01",GERAL[[#This Row],[ODS]])),"NÃO","SIM")</f>
        <v>NÃO</v>
      </c>
      <c r="L2215" s="2" t="str">
        <f>IF(ISERR(FIND("02",GERAL[[#This Row],[ODS]])),"NÃO","SIM")</f>
        <v>NÃO</v>
      </c>
      <c r="M2215" s="2" t="str">
        <f>IF(ISERR(FIND("03",GERAL[[#This Row],[ODS]])),"NÃO","SIM")</f>
        <v>SIM</v>
      </c>
      <c r="N2215" s="2" t="str">
        <f>IF(ISERR(FIND("04",GERAL[[#This Row],[ODS]])),"NÃO","SIM")</f>
        <v>SIM</v>
      </c>
      <c r="O2215" s="2" t="str">
        <f>IF(ISERR(FIND("05",GERAL[[#This Row],[ODS]])),"NÃO","SIM")</f>
        <v>NÃO</v>
      </c>
      <c r="P2215" s="2" t="str">
        <f>IF(ISERR(FIND("06",GERAL[[#This Row],[ODS]])),"NÃO","SIM")</f>
        <v>NÃO</v>
      </c>
      <c r="Q2215" s="2" t="str">
        <f>IF(ISERR(FIND("07",GERAL[[#This Row],[ODS]])),"NÃO","SIM")</f>
        <v>NÃO</v>
      </c>
      <c r="R2215" s="2" t="str">
        <f>IF(ISERR(FIND("08",GERAL[[#This Row],[ODS]])),"NÃO","SIM")</f>
        <v>SIM</v>
      </c>
      <c r="S2215" s="2" t="str">
        <f>IF(ISERR(FIND("09",GERAL[[#This Row],[ODS]])),"NÃO","SIM")</f>
        <v>NÃO</v>
      </c>
      <c r="T2215" s="2" t="str">
        <f>IF(ISERR(FIND("10",GERAL[[#This Row],[ODS]])),"NÃO","SIM")</f>
        <v>NÃO</v>
      </c>
      <c r="U2215" s="2" t="str">
        <f>IF(ISERR(FIND("11",GERAL[[#This Row],[ODS]])),"NÃO","SIM")</f>
        <v>NÃO</v>
      </c>
      <c r="V2215" s="2" t="str">
        <f>IF(ISERR(FIND("12",GERAL[[#This Row],[ODS]])),"NÃO","SIM")</f>
        <v>NÃO</v>
      </c>
      <c r="W2215" s="2" t="str">
        <f>IF(ISERR(FIND("13",GERAL[[#This Row],[ODS]])),"NÃO","SIM")</f>
        <v>NÃO</v>
      </c>
      <c r="X2215" s="2" t="str">
        <f>IF(ISERR(FIND("14",GERAL[[#This Row],[ODS]])),"NÃO","SIM")</f>
        <v>NÃO</v>
      </c>
      <c r="Y2215" s="2" t="str">
        <f>IF(ISERR(FIND("15",GERAL[[#This Row],[ODS]])),"NÃO","SIM")</f>
        <v>NÃO</v>
      </c>
      <c r="Z2215" s="2" t="str">
        <f>IF(ISERR(FIND("16",GERAL[[#This Row],[ODS]])),"NÃO","SIM")</f>
        <v>NÃO</v>
      </c>
      <c r="AA2215" s="2" t="str">
        <f>IF(ISERR(FIND("17",GERAL[[#This Row],[ODS]])),"NÃO","SIM")</f>
        <v>NÃO</v>
      </c>
      <c r="AB2215" s="1">
        <v>35.928143712574837</v>
      </c>
      <c r="AC2215" s="1">
        <v>35.928143712574837</v>
      </c>
      <c r="AD2215" s="1">
        <v>39.855072463768096</v>
      </c>
      <c r="AE2215" s="1">
        <v>39.855072463768096</v>
      </c>
      <c r="AF2215" s="1">
        <v>39.855072463768096</v>
      </c>
      <c r="AG2215" s="1" t="str">
        <f>GERAL[[#This Row],[SIGLA]]&amp;GERAL[[#This Row],[CÓD]]</f>
        <v>TOSS_IH</v>
      </c>
      <c r="AH2215" s="1">
        <f ca="1">VLOOKUP(GERAL[[#This Row],[REF_NOTA]],BASE_NOTAS[],7,FALSE)</f>
        <v>42.975206611570286</v>
      </c>
      <c r="AI2215" s="31">
        <f ca="1">IF(GERAL[[#This Row],[Nota 2025]]="",0,GERAL[[#This Row],[Nota 2026]]-GERAL[[#This Row],[Nota 2025]])</f>
        <v>3.1201341478021902</v>
      </c>
    </row>
    <row r="2216" spans="1:35" ht="17" x14ac:dyDescent="0.35">
      <c r="A2216" s="2" t="s">
        <v>0</v>
      </c>
      <c r="B2216" s="2" t="s">
        <v>156</v>
      </c>
      <c r="C2216" s="2" t="s">
        <v>218</v>
      </c>
      <c r="D2216" s="15" t="s">
        <v>80</v>
      </c>
      <c r="E2216" s="2" t="s">
        <v>152</v>
      </c>
      <c r="F2216" s="2" t="str">
        <f>VLOOKUP(GERAL[[#This Row],[CÓD]],SEALL,6,FALSE)</f>
        <v>S</v>
      </c>
      <c r="G221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1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1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16" s="2" t="str">
        <f>VLOOKUP(GERAL[[#This Row],[CÓD]],SEALL,4,FALSE)</f>
        <v>03</v>
      </c>
      <c r="K2216" s="2" t="str">
        <f>IF(ISERR(FIND("01",GERAL[[#This Row],[ODS]])),"NÃO","SIM")</f>
        <v>NÃO</v>
      </c>
      <c r="L2216" s="2" t="str">
        <f>IF(ISERR(FIND("02",GERAL[[#This Row],[ODS]])),"NÃO","SIM")</f>
        <v>NÃO</v>
      </c>
      <c r="M2216" s="2" t="str">
        <f>IF(ISERR(FIND("03",GERAL[[#This Row],[ODS]])),"NÃO","SIM")</f>
        <v>SIM</v>
      </c>
      <c r="N2216" s="2" t="str">
        <f>IF(ISERR(FIND("04",GERAL[[#This Row],[ODS]])),"NÃO","SIM")</f>
        <v>NÃO</v>
      </c>
      <c r="O2216" s="2" t="str">
        <f>IF(ISERR(FIND("05",GERAL[[#This Row],[ODS]])),"NÃO","SIM")</f>
        <v>NÃO</v>
      </c>
      <c r="P2216" s="2" t="str">
        <f>IF(ISERR(FIND("06",GERAL[[#This Row],[ODS]])),"NÃO","SIM")</f>
        <v>NÃO</v>
      </c>
      <c r="Q2216" s="2" t="str">
        <f>IF(ISERR(FIND("07",GERAL[[#This Row],[ODS]])),"NÃO","SIM")</f>
        <v>NÃO</v>
      </c>
      <c r="R2216" s="2" t="str">
        <f>IF(ISERR(FIND("08",GERAL[[#This Row],[ODS]])),"NÃO","SIM")</f>
        <v>NÃO</v>
      </c>
      <c r="S2216" s="2" t="str">
        <f>IF(ISERR(FIND("09",GERAL[[#This Row],[ODS]])),"NÃO","SIM")</f>
        <v>NÃO</v>
      </c>
      <c r="T2216" s="2" t="str">
        <f>IF(ISERR(FIND("10",GERAL[[#This Row],[ODS]])),"NÃO","SIM")</f>
        <v>NÃO</v>
      </c>
      <c r="U2216" s="2" t="str">
        <f>IF(ISERR(FIND("11",GERAL[[#This Row],[ODS]])),"NÃO","SIM")</f>
        <v>NÃO</v>
      </c>
      <c r="V2216" s="2" t="str">
        <f>IF(ISERR(FIND("12",GERAL[[#This Row],[ODS]])),"NÃO","SIM")</f>
        <v>NÃO</v>
      </c>
      <c r="W2216" s="2" t="str">
        <f>IF(ISERR(FIND("13",GERAL[[#This Row],[ODS]])),"NÃO","SIM")</f>
        <v>NÃO</v>
      </c>
      <c r="X2216" s="2" t="str">
        <f>IF(ISERR(FIND("14",GERAL[[#This Row],[ODS]])),"NÃO","SIM")</f>
        <v>NÃO</v>
      </c>
      <c r="Y2216" s="2" t="str">
        <f>IF(ISERR(FIND("15",GERAL[[#This Row],[ODS]])),"NÃO","SIM")</f>
        <v>NÃO</v>
      </c>
      <c r="Z2216" s="2" t="str">
        <f>IF(ISERR(FIND("16",GERAL[[#This Row],[ODS]])),"NÃO","SIM")</f>
        <v>NÃO</v>
      </c>
      <c r="AA2216" s="2" t="str">
        <f>IF(ISERR(FIND("17",GERAL[[#This Row],[ODS]])),"NÃO","SIM")</f>
        <v>NÃO</v>
      </c>
      <c r="AB2216" s="1">
        <v>58.54962282038052</v>
      </c>
      <c r="AC2216" s="1">
        <v>96.102043200819992</v>
      </c>
      <c r="AD2216" s="1">
        <v>85.031969021901403</v>
      </c>
      <c r="AE2216" s="1">
        <v>92.123850667095041</v>
      </c>
      <c r="AF2216" s="1">
        <v>87.178854001881007</v>
      </c>
      <c r="AG2216" s="1" t="str">
        <f>GERAL[[#This Row],[SIGLA]]&amp;GERAL[[#This Row],[CÓD]]</f>
        <v>ACSS_MA</v>
      </c>
      <c r="AH2216" s="1">
        <f ca="1">VLOOKUP(GERAL[[#This Row],[REF_NOTA]],BASE_NOTAS[],7,FALSE)</f>
        <v>82.14617825049929</v>
      </c>
      <c r="AI2216" s="31">
        <f ca="1">IF(GERAL[[#This Row],[Nota 2025]]="",0,GERAL[[#This Row],[Nota 2026]]-GERAL[[#This Row],[Nota 2025]])</f>
        <v>-5.0326757513817171</v>
      </c>
    </row>
    <row r="2217" spans="1:35" ht="17" x14ac:dyDescent="0.35">
      <c r="A2217" s="2" t="s">
        <v>1</v>
      </c>
      <c r="B2217" s="2" t="s">
        <v>157</v>
      </c>
      <c r="C2217" s="2" t="s">
        <v>218</v>
      </c>
      <c r="D2217" s="15" t="s">
        <v>80</v>
      </c>
      <c r="E2217" s="2" t="s">
        <v>152</v>
      </c>
      <c r="F2217" s="2" t="str">
        <f>VLOOKUP(GERAL[[#This Row],[CÓD]],SEALL,6,FALSE)</f>
        <v>S</v>
      </c>
      <c r="G221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1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1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17" s="2" t="str">
        <f>VLOOKUP(GERAL[[#This Row],[CÓD]],SEALL,4,FALSE)</f>
        <v>03</v>
      </c>
      <c r="K2217" s="2" t="str">
        <f>IF(ISERR(FIND("01",GERAL[[#This Row],[ODS]])),"NÃO","SIM")</f>
        <v>NÃO</v>
      </c>
      <c r="L2217" s="2" t="str">
        <f>IF(ISERR(FIND("02",GERAL[[#This Row],[ODS]])),"NÃO","SIM")</f>
        <v>NÃO</v>
      </c>
      <c r="M2217" s="2" t="str">
        <f>IF(ISERR(FIND("03",GERAL[[#This Row],[ODS]])),"NÃO","SIM")</f>
        <v>SIM</v>
      </c>
      <c r="N2217" s="2" t="str">
        <f>IF(ISERR(FIND("04",GERAL[[#This Row],[ODS]])),"NÃO","SIM")</f>
        <v>NÃO</v>
      </c>
      <c r="O2217" s="2" t="str">
        <f>IF(ISERR(FIND("05",GERAL[[#This Row],[ODS]])),"NÃO","SIM")</f>
        <v>NÃO</v>
      </c>
      <c r="P2217" s="2" t="str">
        <f>IF(ISERR(FIND("06",GERAL[[#This Row],[ODS]])),"NÃO","SIM")</f>
        <v>NÃO</v>
      </c>
      <c r="Q2217" s="2" t="str">
        <f>IF(ISERR(FIND("07",GERAL[[#This Row],[ODS]])),"NÃO","SIM")</f>
        <v>NÃO</v>
      </c>
      <c r="R2217" s="2" t="str">
        <f>IF(ISERR(FIND("08",GERAL[[#This Row],[ODS]])),"NÃO","SIM")</f>
        <v>NÃO</v>
      </c>
      <c r="S2217" s="2" t="str">
        <f>IF(ISERR(FIND("09",GERAL[[#This Row],[ODS]])),"NÃO","SIM")</f>
        <v>NÃO</v>
      </c>
      <c r="T2217" s="2" t="str">
        <f>IF(ISERR(FIND("10",GERAL[[#This Row],[ODS]])),"NÃO","SIM")</f>
        <v>NÃO</v>
      </c>
      <c r="U2217" s="2" t="str">
        <f>IF(ISERR(FIND("11",GERAL[[#This Row],[ODS]])),"NÃO","SIM")</f>
        <v>NÃO</v>
      </c>
      <c r="V2217" s="2" t="str">
        <f>IF(ISERR(FIND("12",GERAL[[#This Row],[ODS]])),"NÃO","SIM")</f>
        <v>NÃO</v>
      </c>
      <c r="W2217" s="2" t="str">
        <f>IF(ISERR(FIND("13",GERAL[[#This Row],[ODS]])),"NÃO","SIM")</f>
        <v>NÃO</v>
      </c>
      <c r="X2217" s="2" t="str">
        <f>IF(ISERR(FIND("14",GERAL[[#This Row],[ODS]])),"NÃO","SIM")</f>
        <v>NÃO</v>
      </c>
      <c r="Y2217" s="2" t="str">
        <f>IF(ISERR(FIND("15",GERAL[[#This Row],[ODS]])),"NÃO","SIM")</f>
        <v>NÃO</v>
      </c>
      <c r="Z2217" s="2" t="str">
        <f>IF(ISERR(FIND("16",GERAL[[#This Row],[ODS]])),"NÃO","SIM")</f>
        <v>NÃO</v>
      </c>
      <c r="AA2217" s="2" t="str">
        <f>IF(ISERR(FIND("17",GERAL[[#This Row],[ODS]])),"NÃO","SIM")</f>
        <v>NÃO</v>
      </c>
      <c r="AB2217" s="1">
        <v>62.850008411509023</v>
      </c>
      <c r="AC2217" s="1">
        <v>73.778696477840768</v>
      </c>
      <c r="AD2217" s="1">
        <v>86.843491378778651</v>
      </c>
      <c r="AE2217" s="1">
        <v>78.498734972217534</v>
      </c>
      <c r="AF2217" s="1">
        <v>56.305252865071857</v>
      </c>
      <c r="AG2217" s="1" t="str">
        <f>GERAL[[#This Row],[SIGLA]]&amp;GERAL[[#This Row],[CÓD]]</f>
        <v>ALSS_MA</v>
      </c>
      <c r="AH2217" s="1">
        <f ca="1">VLOOKUP(GERAL[[#This Row],[REF_NOTA]],BASE_NOTAS[],7,FALSE)</f>
        <v>82.009362162810461</v>
      </c>
      <c r="AI2217" s="31">
        <f ca="1">IF(GERAL[[#This Row],[Nota 2025]]="",0,GERAL[[#This Row],[Nota 2026]]-GERAL[[#This Row],[Nota 2025]])</f>
        <v>25.704109297738604</v>
      </c>
    </row>
    <row r="2218" spans="1:35" ht="17" x14ac:dyDescent="0.35">
      <c r="A2218" s="2" t="s">
        <v>159</v>
      </c>
      <c r="B2218" s="2" t="s">
        <v>184</v>
      </c>
      <c r="C2218" s="2" t="s">
        <v>218</v>
      </c>
      <c r="D2218" s="15" t="s">
        <v>80</v>
      </c>
      <c r="E2218" s="2" t="s">
        <v>152</v>
      </c>
      <c r="F2218" s="2" t="str">
        <f>VLOOKUP(GERAL[[#This Row],[CÓD]],SEALL,6,FALSE)</f>
        <v>S</v>
      </c>
      <c r="G221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1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1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18" s="2" t="str">
        <f>VLOOKUP(GERAL[[#This Row],[CÓD]],SEALL,4,FALSE)</f>
        <v>03</v>
      </c>
      <c r="K2218" s="2" t="str">
        <f>IF(ISERR(FIND("01",GERAL[[#This Row],[ODS]])),"NÃO","SIM")</f>
        <v>NÃO</v>
      </c>
      <c r="L2218" s="2" t="str">
        <f>IF(ISERR(FIND("02",GERAL[[#This Row],[ODS]])),"NÃO","SIM")</f>
        <v>NÃO</v>
      </c>
      <c r="M2218" s="2" t="str">
        <f>IF(ISERR(FIND("03",GERAL[[#This Row],[ODS]])),"NÃO","SIM")</f>
        <v>SIM</v>
      </c>
      <c r="N2218" s="2" t="str">
        <f>IF(ISERR(FIND("04",GERAL[[#This Row],[ODS]])),"NÃO","SIM")</f>
        <v>NÃO</v>
      </c>
      <c r="O2218" s="2" t="str">
        <f>IF(ISERR(FIND("05",GERAL[[#This Row],[ODS]])),"NÃO","SIM")</f>
        <v>NÃO</v>
      </c>
      <c r="P2218" s="2" t="str">
        <f>IF(ISERR(FIND("06",GERAL[[#This Row],[ODS]])),"NÃO","SIM")</f>
        <v>NÃO</v>
      </c>
      <c r="Q2218" s="2" t="str">
        <f>IF(ISERR(FIND("07",GERAL[[#This Row],[ODS]])),"NÃO","SIM")</f>
        <v>NÃO</v>
      </c>
      <c r="R2218" s="2" t="str">
        <f>IF(ISERR(FIND("08",GERAL[[#This Row],[ODS]])),"NÃO","SIM")</f>
        <v>NÃO</v>
      </c>
      <c r="S2218" s="2" t="str">
        <f>IF(ISERR(FIND("09",GERAL[[#This Row],[ODS]])),"NÃO","SIM")</f>
        <v>NÃO</v>
      </c>
      <c r="T2218" s="2" t="str">
        <f>IF(ISERR(FIND("10",GERAL[[#This Row],[ODS]])),"NÃO","SIM")</f>
        <v>NÃO</v>
      </c>
      <c r="U2218" s="2" t="str">
        <f>IF(ISERR(FIND("11",GERAL[[#This Row],[ODS]])),"NÃO","SIM")</f>
        <v>NÃO</v>
      </c>
      <c r="V2218" s="2" t="str">
        <f>IF(ISERR(FIND("12",GERAL[[#This Row],[ODS]])),"NÃO","SIM")</f>
        <v>NÃO</v>
      </c>
      <c r="W2218" s="2" t="str">
        <f>IF(ISERR(FIND("13",GERAL[[#This Row],[ODS]])),"NÃO","SIM")</f>
        <v>NÃO</v>
      </c>
      <c r="X2218" s="2" t="str">
        <f>IF(ISERR(FIND("14",GERAL[[#This Row],[ODS]])),"NÃO","SIM")</f>
        <v>NÃO</v>
      </c>
      <c r="Y2218" s="2" t="str">
        <f>IF(ISERR(FIND("15",GERAL[[#This Row],[ODS]])),"NÃO","SIM")</f>
        <v>NÃO</v>
      </c>
      <c r="Z2218" s="2" t="str">
        <f>IF(ISERR(FIND("16",GERAL[[#This Row],[ODS]])),"NÃO","SIM")</f>
        <v>NÃO</v>
      </c>
      <c r="AA2218" s="2" t="str">
        <f>IF(ISERR(FIND("17",GERAL[[#This Row],[ODS]])),"NÃO","SIM")</f>
        <v>NÃO</v>
      </c>
      <c r="AB2218" s="1">
        <v>80.828795533247046</v>
      </c>
      <c r="AC2218" s="1">
        <v>54.634614664822998</v>
      </c>
      <c r="AD2218" s="1">
        <v>87.406192943303509</v>
      </c>
      <c r="AE2218" s="1">
        <v>59.112838206755406</v>
      </c>
      <c r="AF2218" s="1">
        <v>41.570927045999561</v>
      </c>
      <c r="AG2218" s="1" t="str">
        <f>GERAL[[#This Row],[SIGLA]]&amp;GERAL[[#This Row],[CÓD]]</f>
        <v>APSS_MA</v>
      </c>
      <c r="AH2218" s="1">
        <f ca="1">VLOOKUP(GERAL[[#This Row],[REF_NOTA]],BASE_NOTAS[],7,FALSE)</f>
        <v>67.292478199222671</v>
      </c>
      <c r="AI2218" s="31">
        <f ca="1">IF(GERAL[[#This Row],[Nota 2025]]="",0,GERAL[[#This Row],[Nota 2026]]-GERAL[[#This Row],[Nota 2025]])</f>
        <v>25.72155115322311</v>
      </c>
    </row>
    <row r="2219" spans="1:35" ht="17" x14ac:dyDescent="0.35">
      <c r="A2219" s="2" t="s">
        <v>155</v>
      </c>
      <c r="B2219" s="2" t="s">
        <v>158</v>
      </c>
      <c r="C2219" s="2" t="s">
        <v>218</v>
      </c>
      <c r="D2219" s="15" t="s">
        <v>80</v>
      </c>
      <c r="E2219" s="2" t="s">
        <v>152</v>
      </c>
      <c r="F2219" s="2" t="str">
        <f>VLOOKUP(GERAL[[#This Row],[CÓD]],SEALL,6,FALSE)</f>
        <v>S</v>
      </c>
      <c r="G221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1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1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19" s="2" t="str">
        <f>VLOOKUP(GERAL[[#This Row],[CÓD]],SEALL,4,FALSE)</f>
        <v>03</v>
      </c>
      <c r="K2219" s="2" t="str">
        <f>IF(ISERR(FIND("01",GERAL[[#This Row],[ODS]])),"NÃO","SIM")</f>
        <v>NÃO</v>
      </c>
      <c r="L2219" s="2" t="str">
        <f>IF(ISERR(FIND("02",GERAL[[#This Row],[ODS]])),"NÃO","SIM")</f>
        <v>NÃO</v>
      </c>
      <c r="M2219" s="2" t="str">
        <f>IF(ISERR(FIND("03",GERAL[[#This Row],[ODS]])),"NÃO","SIM")</f>
        <v>SIM</v>
      </c>
      <c r="N2219" s="2" t="str">
        <f>IF(ISERR(FIND("04",GERAL[[#This Row],[ODS]])),"NÃO","SIM")</f>
        <v>NÃO</v>
      </c>
      <c r="O2219" s="2" t="str">
        <f>IF(ISERR(FIND("05",GERAL[[#This Row],[ODS]])),"NÃO","SIM")</f>
        <v>NÃO</v>
      </c>
      <c r="P2219" s="2" t="str">
        <f>IF(ISERR(FIND("06",GERAL[[#This Row],[ODS]])),"NÃO","SIM")</f>
        <v>NÃO</v>
      </c>
      <c r="Q2219" s="2" t="str">
        <f>IF(ISERR(FIND("07",GERAL[[#This Row],[ODS]])),"NÃO","SIM")</f>
        <v>NÃO</v>
      </c>
      <c r="R2219" s="2" t="str">
        <f>IF(ISERR(FIND("08",GERAL[[#This Row],[ODS]])),"NÃO","SIM")</f>
        <v>NÃO</v>
      </c>
      <c r="S2219" s="2" t="str">
        <f>IF(ISERR(FIND("09",GERAL[[#This Row],[ODS]])),"NÃO","SIM")</f>
        <v>NÃO</v>
      </c>
      <c r="T2219" s="2" t="str">
        <f>IF(ISERR(FIND("10",GERAL[[#This Row],[ODS]])),"NÃO","SIM")</f>
        <v>NÃO</v>
      </c>
      <c r="U2219" s="2" t="str">
        <f>IF(ISERR(FIND("11",GERAL[[#This Row],[ODS]])),"NÃO","SIM")</f>
        <v>NÃO</v>
      </c>
      <c r="V2219" s="2" t="str">
        <f>IF(ISERR(FIND("12",GERAL[[#This Row],[ODS]])),"NÃO","SIM")</f>
        <v>NÃO</v>
      </c>
      <c r="W2219" s="2" t="str">
        <f>IF(ISERR(FIND("13",GERAL[[#This Row],[ODS]])),"NÃO","SIM")</f>
        <v>NÃO</v>
      </c>
      <c r="X2219" s="2" t="str">
        <f>IF(ISERR(FIND("14",GERAL[[#This Row],[ODS]])),"NÃO","SIM")</f>
        <v>NÃO</v>
      </c>
      <c r="Y2219" s="2" t="str">
        <f>IF(ISERR(FIND("15",GERAL[[#This Row],[ODS]])),"NÃO","SIM")</f>
        <v>NÃO</v>
      </c>
      <c r="Z2219" s="2" t="str">
        <f>IF(ISERR(FIND("16",GERAL[[#This Row],[ODS]])),"NÃO","SIM")</f>
        <v>NÃO</v>
      </c>
      <c r="AA2219" s="2" t="str">
        <f>IF(ISERR(FIND("17",GERAL[[#This Row],[ODS]])),"NÃO","SIM")</f>
        <v>NÃO</v>
      </c>
      <c r="AB2219" s="1">
        <v>22.975053880952757</v>
      </c>
      <c r="AC2219" s="1">
        <v>48.746663171273376</v>
      </c>
      <c r="AD2219" s="1">
        <v>58.117092043252711</v>
      </c>
      <c r="AE2219" s="1">
        <v>63.581366275690556</v>
      </c>
      <c r="AF2219" s="1">
        <v>35.296964952118358</v>
      </c>
      <c r="AG2219" s="1" t="str">
        <f>GERAL[[#This Row],[SIGLA]]&amp;GERAL[[#This Row],[CÓD]]</f>
        <v>AMSS_MA</v>
      </c>
      <c r="AH2219" s="1">
        <f ca="1">VLOOKUP(GERAL[[#This Row],[REF_NOTA]],BASE_NOTAS[],7,FALSE)</f>
        <v>69.749901541004334</v>
      </c>
      <c r="AI2219" s="31">
        <f ca="1">IF(GERAL[[#This Row],[Nota 2025]]="",0,GERAL[[#This Row],[Nota 2026]]-GERAL[[#This Row],[Nota 2025]])</f>
        <v>34.452936588885976</v>
      </c>
    </row>
    <row r="2220" spans="1:35" ht="17" x14ac:dyDescent="0.35">
      <c r="A2220" s="2" t="s">
        <v>160</v>
      </c>
      <c r="B2220" s="2" t="s">
        <v>187</v>
      </c>
      <c r="C2220" s="2" t="s">
        <v>218</v>
      </c>
      <c r="D2220" s="15" t="s">
        <v>80</v>
      </c>
      <c r="E2220" s="2" t="s">
        <v>152</v>
      </c>
      <c r="F2220" s="2" t="str">
        <f>VLOOKUP(GERAL[[#This Row],[CÓD]],SEALL,6,FALSE)</f>
        <v>S</v>
      </c>
      <c r="G222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2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2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20" s="2" t="str">
        <f>VLOOKUP(GERAL[[#This Row],[CÓD]],SEALL,4,FALSE)</f>
        <v>03</v>
      </c>
      <c r="K2220" s="2" t="str">
        <f>IF(ISERR(FIND("01",GERAL[[#This Row],[ODS]])),"NÃO","SIM")</f>
        <v>NÃO</v>
      </c>
      <c r="L2220" s="2" t="str">
        <f>IF(ISERR(FIND("02",GERAL[[#This Row],[ODS]])),"NÃO","SIM")</f>
        <v>NÃO</v>
      </c>
      <c r="M2220" s="2" t="str">
        <f>IF(ISERR(FIND("03",GERAL[[#This Row],[ODS]])),"NÃO","SIM")</f>
        <v>SIM</v>
      </c>
      <c r="N2220" s="2" t="str">
        <f>IF(ISERR(FIND("04",GERAL[[#This Row],[ODS]])),"NÃO","SIM")</f>
        <v>NÃO</v>
      </c>
      <c r="O2220" s="2" t="str">
        <f>IF(ISERR(FIND("05",GERAL[[#This Row],[ODS]])),"NÃO","SIM")</f>
        <v>NÃO</v>
      </c>
      <c r="P2220" s="2" t="str">
        <f>IF(ISERR(FIND("06",GERAL[[#This Row],[ODS]])),"NÃO","SIM")</f>
        <v>NÃO</v>
      </c>
      <c r="Q2220" s="2" t="str">
        <f>IF(ISERR(FIND("07",GERAL[[#This Row],[ODS]])),"NÃO","SIM")</f>
        <v>NÃO</v>
      </c>
      <c r="R2220" s="2" t="str">
        <f>IF(ISERR(FIND("08",GERAL[[#This Row],[ODS]])),"NÃO","SIM")</f>
        <v>NÃO</v>
      </c>
      <c r="S2220" s="2" t="str">
        <f>IF(ISERR(FIND("09",GERAL[[#This Row],[ODS]])),"NÃO","SIM")</f>
        <v>NÃO</v>
      </c>
      <c r="T2220" s="2" t="str">
        <f>IF(ISERR(FIND("10",GERAL[[#This Row],[ODS]])),"NÃO","SIM")</f>
        <v>NÃO</v>
      </c>
      <c r="U2220" s="2" t="str">
        <f>IF(ISERR(FIND("11",GERAL[[#This Row],[ODS]])),"NÃO","SIM")</f>
        <v>NÃO</v>
      </c>
      <c r="V2220" s="2" t="str">
        <f>IF(ISERR(FIND("12",GERAL[[#This Row],[ODS]])),"NÃO","SIM")</f>
        <v>NÃO</v>
      </c>
      <c r="W2220" s="2" t="str">
        <f>IF(ISERR(FIND("13",GERAL[[#This Row],[ODS]])),"NÃO","SIM")</f>
        <v>NÃO</v>
      </c>
      <c r="X2220" s="2" t="str">
        <f>IF(ISERR(FIND("14",GERAL[[#This Row],[ODS]])),"NÃO","SIM")</f>
        <v>NÃO</v>
      </c>
      <c r="Y2220" s="2" t="str">
        <f>IF(ISERR(FIND("15",GERAL[[#This Row],[ODS]])),"NÃO","SIM")</f>
        <v>NÃO</v>
      </c>
      <c r="Z2220" s="2" t="str">
        <f>IF(ISERR(FIND("16",GERAL[[#This Row],[ODS]])),"NÃO","SIM")</f>
        <v>NÃO</v>
      </c>
      <c r="AA2220" s="2" t="str">
        <f>IF(ISERR(FIND("17",GERAL[[#This Row],[ODS]])),"NÃO","SIM")</f>
        <v>NÃO</v>
      </c>
      <c r="AB2220" s="1">
        <v>72.313701524128618</v>
      </c>
      <c r="AC2220" s="1">
        <v>79.029462394167751</v>
      </c>
      <c r="AD2220" s="1">
        <v>92.655770963981126</v>
      </c>
      <c r="AE2220" s="1">
        <v>89.868576306724478</v>
      </c>
      <c r="AF2220" s="1">
        <v>66.806401380666273</v>
      </c>
      <c r="AG2220" s="1" t="str">
        <f>GERAL[[#This Row],[SIGLA]]&amp;GERAL[[#This Row],[CÓD]]</f>
        <v>BASS_MA</v>
      </c>
      <c r="AH2220" s="1">
        <f ca="1">VLOOKUP(GERAL[[#This Row],[REF_NOTA]],BASE_NOTAS[],7,FALSE)</f>
        <v>70.357380955131077</v>
      </c>
      <c r="AI2220" s="31">
        <f ca="1">IF(GERAL[[#This Row],[Nota 2025]]="",0,GERAL[[#This Row],[Nota 2026]]-GERAL[[#This Row],[Nota 2025]])</f>
        <v>3.5509795744648045</v>
      </c>
    </row>
    <row r="2221" spans="1:35" ht="17" x14ac:dyDescent="0.35">
      <c r="A2221" s="2" t="s">
        <v>161</v>
      </c>
      <c r="B2221" s="2" t="s">
        <v>188</v>
      </c>
      <c r="C2221" s="2" t="s">
        <v>218</v>
      </c>
      <c r="D2221" s="15" t="s">
        <v>80</v>
      </c>
      <c r="E2221" s="2" t="s">
        <v>152</v>
      </c>
      <c r="F2221" s="2" t="str">
        <f>VLOOKUP(GERAL[[#This Row],[CÓD]],SEALL,6,FALSE)</f>
        <v>S</v>
      </c>
      <c r="G222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2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2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21" s="2" t="str">
        <f>VLOOKUP(GERAL[[#This Row],[CÓD]],SEALL,4,FALSE)</f>
        <v>03</v>
      </c>
      <c r="K2221" s="2" t="str">
        <f>IF(ISERR(FIND("01",GERAL[[#This Row],[ODS]])),"NÃO","SIM")</f>
        <v>NÃO</v>
      </c>
      <c r="L2221" s="2" t="str">
        <f>IF(ISERR(FIND("02",GERAL[[#This Row],[ODS]])),"NÃO","SIM")</f>
        <v>NÃO</v>
      </c>
      <c r="M2221" s="2" t="str">
        <f>IF(ISERR(FIND("03",GERAL[[#This Row],[ODS]])),"NÃO","SIM")</f>
        <v>SIM</v>
      </c>
      <c r="N2221" s="2" t="str">
        <f>IF(ISERR(FIND("04",GERAL[[#This Row],[ODS]])),"NÃO","SIM")</f>
        <v>NÃO</v>
      </c>
      <c r="O2221" s="2" t="str">
        <f>IF(ISERR(FIND("05",GERAL[[#This Row],[ODS]])),"NÃO","SIM")</f>
        <v>NÃO</v>
      </c>
      <c r="P2221" s="2" t="str">
        <f>IF(ISERR(FIND("06",GERAL[[#This Row],[ODS]])),"NÃO","SIM")</f>
        <v>NÃO</v>
      </c>
      <c r="Q2221" s="2" t="str">
        <f>IF(ISERR(FIND("07",GERAL[[#This Row],[ODS]])),"NÃO","SIM")</f>
        <v>NÃO</v>
      </c>
      <c r="R2221" s="2" t="str">
        <f>IF(ISERR(FIND("08",GERAL[[#This Row],[ODS]])),"NÃO","SIM")</f>
        <v>NÃO</v>
      </c>
      <c r="S2221" s="2" t="str">
        <f>IF(ISERR(FIND("09",GERAL[[#This Row],[ODS]])),"NÃO","SIM")</f>
        <v>NÃO</v>
      </c>
      <c r="T2221" s="2" t="str">
        <f>IF(ISERR(FIND("10",GERAL[[#This Row],[ODS]])),"NÃO","SIM")</f>
        <v>NÃO</v>
      </c>
      <c r="U2221" s="2" t="str">
        <f>IF(ISERR(FIND("11",GERAL[[#This Row],[ODS]])),"NÃO","SIM")</f>
        <v>NÃO</v>
      </c>
      <c r="V2221" s="2" t="str">
        <f>IF(ISERR(FIND("12",GERAL[[#This Row],[ODS]])),"NÃO","SIM")</f>
        <v>NÃO</v>
      </c>
      <c r="W2221" s="2" t="str">
        <f>IF(ISERR(FIND("13",GERAL[[#This Row],[ODS]])),"NÃO","SIM")</f>
        <v>NÃO</v>
      </c>
      <c r="X2221" s="2" t="str">
        <f>IF(ISERR(FIND("14",GERAL[[#This Row],[ODS]])),"NÃO","SIM")</f>
        <v>NÃO</v>
      </c>
      <c r="Y2221" s="2" t="str">
        <f>IF(ISERR(FIND("15",GERAL[[#This Row],[ODS]])),"NÃO","SIM")</f>
        <v>NÃO</v>
      </c>
      <c r="Z2221" s="2" t="str">
        <f>IF(ISERR(FIND("16",GERAL[[#This Row],[ODS]])),"NÃO","SIM")</f>
        <v>NÃO</v>
      </c>
      <c r="AA2221" s="2" t="str">
        <f>IF(ISERR(FIND("17",GERAL[[#This Row],[ODS]])),"NÃO","SIM")</f>
        <v>NÃO</v>
      </c>
      <c r="AB2221" s="1">
        <v>64.979116298988572</v>
      </c>
      <c r="AC2221" s="1">
        <v>69.15870222894219</v>
      </c>
      <c r="AD2221" s="1">
        <v>90.632062809003145</v>
      </c>
      <c r="AE2221" s="1">
        <v>87.382734934405676</v>
      </c>
      <c r="AF2221" s="1">
        <v>80.368886301578613</v>
      </c>
      <c r="AG2221" s="1" t="str">
        <f>GERAL[[#This Row],[SIGLA]]&amp;GERAL[[#This Row],[CÓD]]</f>
        <v>CESS_MA</v>
      </c>
      <c r="AH2221" s="1">
        <f ca="1">VLOOKUP(GERAL[[#This Row],[REF_NOTA]],BASE_NOTAS[],7,FALSE)</f>
        <v>81.429151189860377</v>
      </c>
      <c r="AI2221" s="31">
        <f ca="1">IF(GERAL[[#This Row],[Nota 2025]]="",0,GERAL[[#This Row],[Nota 2026]]-GERAL[[#This Row],[Nota 2025]])</f>
        <v>1.0602648882817647</v>
      </c>
    </row>
    <row r="2222" spans="1:35" ht="17" x14ac:dyDescent="0.35">
      <c r="A2222" s="2" t="s">
        <v>162</v>
      </c>
      <c r="B2222" s="2" t="s">
        <v>189</v>
      </c>
      <c r="C2222" s="2" t="s">
        <v>218</v>
      </c>
      <c r="D2222" s="15" t="s">
        <v>80</v>
      </c>
      <c r="E2222" s="2" t="s">
        <v>152</v>
      </c>
      <c r="F2222" s="2" t="str">
        <f>VLOOKUP(GERAL[[#This Row],[CÓD]],SEALL,6,FALSE)</f>
        <v>S</v>
      </c>
      <c r="G222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2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2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22" s="2" t="str">
        <f>VLOOKUP(GERAL[[#This Row],[CÓD]],SEALL,4,FALSE)</f>
        <v>03</v>
      </c>
      <c r="K2222" s="2" t="str">
        <f>IF(ISERR(FIND("01",GERAL[[#This Row],[ODS]])),"NÃO","SIM")</f>
        <v>NÃO</v>
      </c>
      <c r="L2222" s="2" t="str">
        <f>IF(ISERR(FIND("02",GERAL[[#This Row],[ODS]])),"NÃO","SIM")</f>
        <v>NÃO</v>
      </c>
      <c r="M2222" s="2" t="str">
        <f>IF(ISERR(FIND("03",GERAL[[#This Row],[ODS]])),"NÃO","SIM")</f>
        <v>SIM</v>
      </c>
      <c r="N2222" s="2" t="str">
        <f>IF(ISERR(FIND("04",GERAL[[#This Row],[ODS]])),"NÃO","SIM")</f>
        <v>NÃO</v>
      </c>
      <c r="O2222" s="2" t="str">
        <f>IF(ISERR(FIND("05",GERAL[[#This Row],[ODS]])),"NÃO","SIM")</f>
        <v>NÃO</v>
      </c>
      <c r="P2222" s="2" t="str">
        <f>IF(ISERR(FIND("06",GERAL[[#This Row],[ODS]])),"NÃO","SIM")</f>
        <v>NÃO</v>
      </c>
      <c r="Q2222" s="2" t="str">
        <f>IF(ISERR(FIND("07",GERAL[[#This Row],[ODS]])),"NÃO","SIM")</f>
        <v>NÃO</v>
      </c>
      <c r="R2222" s="2" t="str">
        <f>IF(ISERR(FIND("08",GERAL[[#This Row],[ODS]])),"NÃO","SIM")</f>
        <v>NÃO</v>
      </c>
      <c r="S2222" s="2" t="str">
        <f>IF(ISERR(FIND("09",GERAL[[#This Row],[ODS]])),"NÃO","SIM")</f>
        <v>NÃO</v>
      </c>
      <c r="T2222" s="2" t="str">
        <f>IF(ISERR(FIND("10",GERAL[[#This Row],[ODS]])),"NÃO","SIM")</f>
        <v>NÃO</v>
      </c>
      <c r="U2222" s="2" t="str">
        <f>IF(ISERR(FIND("11",GERAL[[#This Row],[ODS]])),"NÃO","SIM")</f>
        <v>NÃO</v>
      </c>
      <c r="V2222" s="2" t="str">
        <f>IF(ISERR(FIND("12",GERAL[[#This Row],[ODS]])),"NÃO","SIM")</f>
        <v>NÃO</v>
      </c>
      <c r="W2222" s="2" t="str">
        <f>IF(ISERR(FIND("13",GERAL[[#This Row],[ODS]])),"NÃO","SIM")</f>
        <v>NÃO</v>
      </c>
      <c r="X2222" s="2" t="str">
        <f>IF(ISERR(FIND("14",GERAL[[#This Row],[ODS]])),"NÃO","SIM")</f>
        <v>NÃO</v>
      </c>
      <c r="Y2222" s="2" t="str">
        <f>IF(ISERR(FIND("15",GERAL[[#This Row],[ODS]])),"NÃO","SIM")</f>
        <v>NÃO</v>
      </c>
      <c r="Z2222" s="2" t="str">
        <f>IF(ISERR(FIND("16",GERAL[[#This Row],[ODS]])),"NÃO","SIM")</f>
        <v>NÃO</v>
      </c>
      <c r="AA2222" s="2" t="str">
        <f>IF(ISERR(FIND("17",GERAL[[#This Row],[ODS]])),"NÃO","SIM")</f>
        <v>NÃO</v>
      </c>
      <c r="AB2222" s="1">
        <v>100</v>
      </c>
      <c r="AC2222" s="1">
        <v>92.963274738634382</v>
      </c>
      <c r="AD2222" s="1">
        <v>97.150376635495277</v>
      </c>
      <c r="AE2222" s="1">
        <v>98.35291121421028</v>
      </c>
      <c r="AF2222" s="1">
        <v>100</v>
      </c>
      <c r="AG2222" s="1" t="str">
        <f>GERAL[[#This Row],[SIGLA]]&amp;GERAL[[#This Row],[CÓD]]</f>
        <v>DFSS_MA</v>
      </c>
      <c r="AH2222" s="1">
        <f ca="1">VLOOKUP(GERAL[[#This Row],[REF_NOTA]],BASE_NOTAS[],7,FALSE)</f>
        <v>99.55251188731404</v>
      </c>
      <c r="AI2222" s="31">
        <f ca="1">IF(GERAL[[#This Row],[Nota 2025]]="",0,GERAL[[#This Row],[Nota 2026]]-GERAL[[#This Row],[Nota 2025]])</f>
        <v>-0.44748811268596</v>
      </c>
    </row>
    <row r="2223" spans="1:35" ht="17" x14ac:dyDescent="0.35">
      <c r="A2223" s="2" t="s">
        <v>163</v>
      </c>
      <c r="B2223" s="2" t="s">
        <v>183</v>
      </c>
      <c r="C2223" s="2" t="s">
        <v>218</v>
      </c>
      <c r="D2223" s="15" t="s">
        <v>80</v>
      </c>
      <c r="E2223" s="2" t="s">
        <v>152</v>
      </c>
      <c r="F2223" s="2" t="str">
        <f>VLOOKUP(GERAL[[#This Row],[CÓD]],SEALL,6,FALSE)</f>
        <v>S</v>
      </c>
      <c r="G222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2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2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23" s="2" t="str">
        <f>VLOOKUP(GERAL[[#This Row],[CÓD]],SEALL,4,FALSE)</f>
        <v>03</v>
      </c>
      <c r="K2223" s="2" t="str">
        <f>IF(ISERR(FIND("01",GERAL[[#This Row],[ODS]])),"NÃO","SIM")</f>
        <v>NÃO</v>
      </c>
      <c r="L2223" s="2" t="str">
        <f>IF(ISERR(FIND("02",GERAL[[#This Row],[ODS]])),"NÃO","SIM")</f>
        <v>NÃO</v>
      </c>
      <c r="M2223" s="2" t="str">
        <f>IF(ISERR(FIND("03",GERAL[[#This Row],[ODS]])),"NÃO","SIM")</f>
        <v>SIM</v>
      </c>
      <c r="N2223" s="2" t="str">
        <f>IF(ISERR(FIND("04",GERAL[[#This Row],[ODS]])),"NÃO","SIM")</f>
        <v>NÃO</v>
      </c>
      <c r="O2223" s="2" t="str">
        <f>IF(ISERR(FIND("05",GERAL[[#This Row],[ODS]])),"NÃO","SIM")</f>
        <v>NÃO</v>
      </c>
      <c r="P2223" s="2" t="str">
        <f>IF(ISERR(FIND("06",GERAL[[#This Row],[ODS]])),"NÃO","SIM")</f>
        <v>NÃO</v>
      </c>
      <c r="Q2223" s="2" t="str">
        <f>IF(ISERR(FIND("07",GERAL[[#This Row],[ODS]])),"NÃO","SIM")</f>
        <v>NÃO</v>
      </c>
      <c r="R2223" s="2" t="str">
        <f>IF(ISERR(FIND("08",GERAL[[#This Row],[ODS]])),"NÃO","SIM")</f>
        <v>NÃO</v>
      </c>
      <c r="S2223" s="2" t="str">
        <f>IF(ISERR(FIND("09",GERAL[[#This Row],[ODS]])),"NÃO","SIM")</f>
        <v>NÃO</v>
      </c>
      <c r="T2223" s="2" t="str">
        <f>IF(ISERR(FIND("10",GERAL[[#This Row],[ODS]])),"NÃO","SIM")</f>
        <v>NÃO</v>
      </c>
      <c r="U2223" s="2" t="str">
        <f>IF(ISERR(FIND("11",GERAL[[#This Row],[ODS]])),"NÃO","SIM")</f>
        <v>NÃO</v>
      </c>
      <c r="V2223" s="2" t="str">
        <f>IF(ISERR(FIND("12",GERAL[[#This Row],[ODS]])),"NÃO","SIM")</f>
        <v>NÃO</v>
      </c>
      <c r="W2223" s="2" t="str">
        <f>IF(ISERR(FIND("13",GERAL[[#This Row],[ODS]])),"NÃO","SIM")</f>
        <v>NÃO</v>
      </c>
      <c r="X2223" s="2" t="str">
        <f>IF(ISERR(FIND("14",GERAL[[#This Row],[ODS]])),"NÃO","SIM")</f>
        <v>NÃO</v>
      </c>
      <c r="Y2223" s="2" t="str">
        <f>IF(ISERR(FIND("15",GERAL[[#This Row],[ODS]])),"NÃO","SIM")</f>
        <v>NÃO</v>
      </c>
      <c r="Z2223" s="2" t="str">
        <f>IF(ISERR(FIND("16",GERAL[[#This Row],[ODS]])),"NÃO","SIM")</f>
        <v>NÃO</v>
      </c>
      <c r="AA2223" s="2" t="str">
        <f>IF(ISERR(FIND("17",GERAL[[#This Row],[ODS]])),"NÃO","SIM")</f>
        <v>NÃO</v>
      </c>
      <c r="AB2223" s="1">
        <v>69.079487715025294</v>
      </c>
      <c r="AC2223" s="1">
        <v>81.51789948488036</v>
      </c>
      <c r="AD2223" s="1">
        <v>93.599597669918126</v>
      </c>
      <c r="AE2223" s="1">
        <v>86.803998386834593</v>
      </c>
      <c r="AF2223" s="1">
        <v>91.970104632317231</v>
      </c>
      <c r="AG2223" s="1" t="str">
        <f>GERAL[[#This Row],[SIGLA]]&amp;GERAL[[#This Row],[CÓD]]</f>
        <v>ESSS_MA</v>
      </c>
      <c r="AH2223" s="1">
        <f ca="1">VLOOKUP(GERAL[[#This Row],[REF_NOTA]],BASE_NOTAS[],7,FALSE)</f>
        <v>84.008846108553584</v>
      </c>
      <c r="AI2223" s="31">
        <f ca="1">IF(GERAL[[#This Row],[Nota 2025]]="",0,GERAL[[#This Row],[Nota 2026]]-GERAL[[#This Row],[Nota 2025]])</f>
        <v>-7.9612585237636466</v>
      </c>
    </row>
    <row r="2224" spans="1:35" ht="17" x14ac:dyDescent="0.35">
      <c r="A2224" s="2" t="s">
        <v>164</v>
      </c>
      <c r="B2224" s="2" t="s">
        <v>190</v>
      </c>
      <c r="C2224" s="2" t="s">
        <v>218</v>
      </c>
      <c r="D2224" s="15" t="s">
        <v>80</v>
      </c>
      <c r="E2224" s="2" t="s">
        <v>152</v>
      </c>
      <c r="F2224" s="2" t="str">
        <f>VLOOKUP(GERAL[[#This Row],[CÓD]],SEALL,6,FALSE)</f>
        <v>S</v>
      </c>
      <c r="G222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2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2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24" s="2" t="str">
        <f>VLOOKUP(GERAL[[#This Row],[CÓD]],SEALL,4,FALSE)</f>
        <v>03</v>
      </c>
      <c r="K2224" s="2" t="str">
        <f>IF(ISERR(FIND("01",GERAL[[#This Row],[ODS]])),"NÃO","SIM")</f>
        <v>NÃO</v>
      </c>
      <c r="L2224" s="2" t="str">
        <f>IF(ISERR(FIND("02",GERAL[[#This Row],[ODS]])),"NÃO","SIM")</f>
        <v>NÃO</v>
      </c>
      <c r="M2224" s="2" t="str">
        <f>IF(ISERR(FIND("03",GERAL[[#This Row],[ODS]])),"NÃO","SIM")</f>
        <v>SIM</v>
      </c>
      <c r="N2224" s="2" t="str">
        <f>IF(ISERR(FIND("04",GERAL[[#This Row],[ODS]])),"NÃO","SIM")</f>
        <v>NÃO</v>
      </c>
      <c r="O2224" s="2" t="str">
        <f>IF(ISERR(FIND("05",GERAL[[#This Row],[ODS]])),"NÃO","SIM")</f>
        <v>NÃO</v>
      </c>
      <c r="P2224" s="2" t="str">
        <f>IF(ISERR(FIND("06",GERAL[[#This Row],[ODS]])),"NÃO","SIM")</f>
        <v>NÃO</v>
      </c>
      <c r="Q2224" s="2" t="str">
        <f>IF(ISERR(FIND("07",GERAL[[#This Row],[ODS]])),"NÃO","SIM")</f>
        <v>NÃO</v>
      </c>
      <c r="R2224" s="2" t="str">
        <f>IF(ISERR(FIND("08",GERAL[[#This Row],[ODS]])),"NÃO","SIM")</f>
        <v>NÃO</v>
      </c>
      <c r="S2224" s="2" t="str">
        <f>IF(ISERR(FIND("09",GERAL[[#This Row],[ODS]])),"NÃO","SIM")</f>
        <v>NÃO</v>
      </c>
      <c r="T2224" s="2" t="str">
        <f>IF(ISERR(FIND("10",GERAL[[#This Row],[ODS]])),"NÃO","SIM")</f>
        <v>NÃO</v>
      </c>
      <c r="U2224" s="2" t="str">
        <f>IF(ISERR(FIND("11",GERAL[[#This Row],[ODS]])),"NÃO","SIM")</f>
        <v>NÃO</v>
      </c>
      <c r="V2224" s="2" t="str">
        <f>IF(ISERR(FIND("12",GERAL[[#This Row],[ODS]])),"NÃO","SIM")</f>
        <v>NÃO</v>
      </c>
      <c r="W2224" s="2" t="str">
        <f>IF(ISERR(FIND("13",GERAL[[#This Row],[ODS]])),"NÃO","SIM")</f>
        <v>NÃO</v>
      </c>
      <c r="X2224" s="2" t="str">
        <f>IF(ISERR(FIND("14",GERAL[[#This Row],[ODS]])),"NÃO","SIM")</f>
        <v>NÃO</v>
      </c>
      <c r="Y2224" s="2" t="str">
        <f>IF(ISERR(FIND("15",GERAL[[#This Row],[ODS]])),"NÃO","SIM")</f>
        <v>NÃO</v>
      </c>
      <c r="Z2224" s="2" t="str">
        <f>IF(ISERR(FIND("16",GERAL[[#This Row],[ODS]])),"NÃO","SIM")</f>
        <v>NÃO</v>
      </c>
      <c r="AA2224" s="2" t="str">
        <f>IF(ISERR(FIND("17",GERAL[[#This Row],[ODS]])),"NÃO","SIM")</f>
        <v>NÃO</v>
      </c>
      <c r="AB2224" s="1">
        <v>55.396805099140451</v>
      </c>
      <c r="AC2224" s="1">
        <v>72.580887806264926</v>
      </c>
      <c r="AD2224" s="1">
        <v>77.725155451109941</v>
      </c>
      <c r="AE2224" s="1">
        <v>86.180181044527885</v>
      </c>
      <c r="AF2224" s="1">
        <v>65.434832260937284</v>
      </c>
      <c r="AG2224" s="1" t="str">
        <f>GERAL[[#This Row],[SIGLA]]&amp;GERAL[[#This Row],[CÓD]]</f>
        <v>GOSS_MA</v>
      </c>
      <c r="AH2224" s="1">
        <f ca="1">VLOOKUP(GERAL[[#This Row],[REF_NOTA]],BASE_NOTAS[],7,FALSE)</f>
        <v>45.558854659408773</v>
      </c>
      <c r="AI2224" s="31">
        <f ca="1">IF(GERAL[[#This Row],[Nota 2025]]="",0,GERAL[[#This Row],[Nota 2026]]-GERAL[[#This Row],[Nota 2025]])</f>
        <v>-19.875977601528511</v>
      </c>
    </row>
    <row r="2225" spans="1:35" ht="17" x14ac:dyDescent="0.35">
      <c r="A2225" s="2" t="s">
        <v>165</v>
      </c>
      <c r="B2225" s="2" t="s">
        <v>191</v>
      </c>
      <c r="C2225" s="2" t="s">
        <v>218</v>
      </c>
      <c r="D2225" s="15" t="s">
        <v>80</v>
      </c>
      <c r="E2225" s="2" t="s">
        <v>152</v>
      </c>
      <c r="F2225" s="2" t="str">
        <f>VLOOKUP(GERAL[[#This Row],[CÓD]],SEALL,6,FALSE)</f>
        <v>S</v>
      </c>
      <c r="G222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2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2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25" s="2" t="str">
        <f>VLOOKUP(GERAL[[#This Row],[CÓD]],SEALL,4,FALSE)</f>
        <v>03</v>
      </c>
      <c r="K2225" s="2" t="str">
        <f>IF(ISERR(FIND("01",GERAL[[#This Row],[ODS]])),"NÃO","SIM")</f>
        <v>NÃO</v>
      </c>
      <c r="L2225" s="2" t="str">
        <f>IF(ISERR(FIND("02",GERAL[[#This Row],[ODS]])),"NÃO","SIM")</f>
        <v>NÃO</v>
      </c>
      <c r="M2225" s="2" t="str">
        <f>IF(ISERR(FIND("03",GERAL[[#This Row],[ODS]])),"NÃO","SIM")</f>
        <v>SIM</v>
      </c>
      <c r="N2225" s="2" t="str">
        <f>IF(ISERR(FIND("04",GERAL[[#This Row],[ODS]])),"NÃO","SIM")</f>
        <v>NÃO</v>
      </c>
      <c r="O2225" s="2" t="str">
        <f>IF(ISERR(FIND("05",GERAL[[#This Row],[ODS]])),"NÃO","SIM")</f>
        <v>NÃO</v>
      </c>
      <c r="P2225" s="2" t="str">
        <f>IF(ISERR(FIND("06",GERAL[[#This Row],[ODS]])),"NÃO","SIM")</f>
        <v>NÃO</v>
      </c>
      <c r="Q2225" s="2" t="str">
        <f>IF(ISERR(FIND("07",GERAL[[#This Row],[ODS]])),"NÃO","SIM")</f>
        <v>NÃO</v>
      </c>
      <c r="R2225" s="2" t="str">
        <f>IF(ISERR(FIND("08",GERAL[[#This Row],[ODS]])),"NÃO","SIM")</f>
        <v>NÃO</v>
      </c>
      <c r="S2225" s="2" t="str">
        <f>IF(ISERR(FIND("09",GERAL[[#This Row],[ODS]])),"NÃO","SIM")</f>
        <v>NÃO</v>
      </c>
      <c r="T2225" s="2" t="str">
        <f>IF(ISERR(FIND("10",GERAL[[#This Row],[ODS]])),"NÃO","SIM")</f>
        <v>NÃO</v>
      </c>
      <c r="U2225" s="2" t="str">
        <f>IF(ISERR(FIND("11",GERAL[[#This Row],[ODS]])),"NÃO","SIM")</f>
        <v>NÃO</v>
      </c>
      <c r="V2225" s="2" t="str">
        <f>IF(ISERR(FIND("12",GERAL[[#This Row],[ODS]])),"NÃO","SIM")</f>
        <v>NÃO</v>
      </c>
      <c r="W2225" s="2" t="str">
        <f>IF(ISERR(FIND("13",GERAL[[#This Row],[ODS]])),"NÃO","SIM")</f>
        <v>NÃO</v>
      </c>
      <c r="X2225" s="2" t="str">
        <f>IF(ISERR(FIND("14",GERAL[[#This Row],[ODS]])),"NÃO","SIM")</f>
        <v>NÃO</v>
      </c>
      <c r="Y2225" s="2" t="str">
        <f>IF(ISERR(FIND("15",GERAL[[#This Row],[ODS]])),"NÃO","SIM")</f>
        <v>NÃO</v>
      </c>
      <c r="Z2225" s="2" t="str">
        <f>IF(ISERR(FIND("16",GERAL[[#This Row],[ODS]])),"NÃO","SIM")</f>
        <v>NÃO</v>
      </c>
      <c r="AA2225" s="2" t="str">
        <f>IF(ISERR(FIND("17",GERAL[[#This Row],[ODS]])),"NÃO","SIM")</f>
        <v>NÃO</v>
      </c>
      <c r="AB2225" s="1">
        <v>39.863138761517526</v>
      </c>
      <c r="AC2225" s="1">
        <v>65.175836394523202</v>
      </c>
      <c r="AD2225" s="1">
        <v>76.862242746078863</v>
      </c>
      <c r="AE2225" s="1">
        <v>71.925240595191099</v>
      </c>
      <c r="AF2225" s="1">
        <v>35.724753814264062</v>
      </c>
      <c r="AG2225" s="1" t="str">
        <f>GERAL[[#This Row],[SIGLA]]&amp;GERAL[[#This Row],[CÓD]]</f>
        <v>MASS_MA</v>
      </c>
      <c r="AH2225" s="1">
        <f ca="1">VLOOKUP(GERAL[[#This Row],[REF_NOTA]],BASE_NOTAS[],7,FALSE)</f>
        <v>59.174045387788709</v>
      </c>
      <c r="AI2225" s="31">
        <f ca="1">IF(GERAL[[#This Row],[Nota 2025]]="",0,GERAL[[#This Row],[Nota 2026]]-GERAL[[#This Row],[Nota 2025]])</f>
        <v>23.449291573524647</v>
      </c>
    </row>
    <row r="2226" spans="1:35" ht="17" x14ac:dyDescent="0.35">
      <c r="A2226" s="2" t="s">
        <v>168</v>
      </c>
      <c r="B2226" s="2" t="s">
        <v>195</v>
      </c>
      <c r="C2226" s="2" t="s">
        <v>218</v>
      </c>
      <c r="D2226" s="15" t="s">
        <v>80</v>
      </c>
      <c r="E2226" s="2" t="s">
        <v>152</v>
      </c>
      <c r="F2226" s="2" t="str">
        <f>VLOOKUP(GERAL[[#This Row],[CÓD]],SEALL,6,FALSE)</f>
        <v>S</v>
      </c>
      <c r="G222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2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2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26" s="2" t="str">
        <f>VLOOKUP(GERAL[[#This Row],[CÓD]],SEALL,4,FALSE)</f>
        <v>03</v>
      </c>
      <c r="K2226" s="2" t="str">
        <f>IF(ISERR(FIND("01",GERAL[[#This Row],[ODS]])),"NÃO","SIM")</f>
        <v>NÃO</v>
      </c>
      <c r="L2226" s="2" t="str">
        <f>IF(ISERR(FIND("02",GERAL[[#This Row],[ODS]])),"NÃO","SIM")</f>
        <v>NÃO</v>
      </c>
      <c r="M2226" s="2" t="str">
        <f>IF(ISERR(FIND("03",GERAL[[#This Row],[ODS]])),"NÃO","SIM")</f>
        <v>SIM</v>
      </c>
      <c r="N2226" s="2" t="str">
        <f>IF(ISERR(FIND("04",GERAL[[#This Row],[ODS]])),"NÃO","SIM")</f>
        <v>NÃO</v>
      </c>
      <c r="O2226" s="2" t="str">
        <f>IF(ISERR(FIND("05",GERAL[[#This Row],[ODS]])),"NÃO","SIM")</f>
        <v>NÃO</v>
      </c>
      <c r="P2226" s="2" t="str">
        <f>IF(ISERR(FIND("06",GERAL[[#This Row],[ODS]])),"NÃO","SIM")</f>
        <v>NÃO</v>
      </c>
      <c r="Q2226" s="2" t="str">
        <f>IF(ISERR(FIND("07",GERAL[[#This Row],[ODS]])),"NÃO","SIM")</f>
        <v>NÃO</v>
      </c>
      <c r="R2226" s="2" t="str">
        <f>IF(ISERR(FIND("08",GERAL[[#This Row],[ODS]])),"NÃO","SIM")</f>
        <v>NÃO</v>
      </c>
      <c r="S2226" s="2" t="str">
        <f>IF(ISERR(FIND("09",GERAL[[#This Row],[ODS]])),"NÃO","SIM")</f>
        <v>NÃO</v>
      </c>
      <c r="T2226" s="2" t="str">
        <f>IF(ISERR(FIND("10",GERAL[[#This Row],[ODS]])),"NÃO","SIM")</f>
        <v>NÃO</v>
      </c>
      <c r="U2226" s="2" t="str">
        <f>IF(ISERR(FIND("11",GERAL[[#This Row],[ODS]])),"NÃO","SIM")</f>
        <v>NÃO</v>
      </c>
      <c r="V2226" s="2" t="str">
        <f>IF(ISERR(FIND("12",GERAL[[#This Row],[ODS]])),"NÃO","SIM")</f>
        <v>NÃO</v>
      </c>
      <c r="W2226" s="2" t="str">
        <f>IF(ISERR(FIND("13",GERAL[[#This Row],[ODS]])),"NÃO","SIM")</f>
        <v>NÃO</v>
      </c>
      <c r="X2226" s="2" t="str">
        <f>IF(ISERR(FIND("14",GERAL[[#This Row],[ODS]])),"NÃO","SIM")</f>
        <v>NÃO</v>
      </c>
      <c r="Y2226" s="2" t="str">
        <f>IF(ISERR(FIND("15",GERAL[[#This Row],[ODS]])),"NÃO","SIM")</f>
        <v>NÃO</v>
      </c>
      <c r="Z2226" s="2" t="str">
        <f>IF(ISERR(FIND("16",GERAL[[#This Row],[ODS]])),"NÃO","SIM")</f>
        <v>NÃO</v>
      </c>
      <c r="AA2226" s="2" t="str">
        <f>IF(ISERR(FIND("17",GERAL[[#This Row],[ODS]])),"NÃO","SIM")</f>
        <v>NÃO</v>
      </c>
      <c r="AB2226" s="1">
        <v>44.70865453029068</v>
      </c>
      <c r="AC2226" s="1">
        <v>62.492721590749532</v>
      </c>
      <c r="AD2226" s="1">
        <v>67.353835545890064</v>
      </c>
      <c r="AE2226" s="1">
        <v>84.201180582483218</v>
      </c>
      <c r="AF2226" s="1">
        <v>58.343400692108375</v>
      </c>
      <c r="AG2226" s="1" t="str">
        <f>GERAL[[#This Row],[SIGLA]]&amp;GERAL[[#This Row],[CÓD]]</f>
        <v>MTSS_MA</v>
      </c>
      <c r="AH2226" s="1">
        <f ca="1">VLOOKUP(GERAL[[#This Row],[REF_NOTA]],BASE_NOTAS[],7,FALSE)</f>
        <v>83.45502653002363</v>
      </c>
      <c r="AI2226" s="31">
        <f ca="1">IF(GERAL[[#This Row],[Nota 2025]]="",0,GERAL[[#This Row],[Nota 2026]]-GERAL[[#This Row],[Nota 2025]])</f>
        <v>25.111625837915255</v>
      </c>
    </row>
    <row r="2227" spans="1:35" ht="17" x14ac:dyDescent="0.35">
      <c r="A2227" s="2" t="s">
        <v>167</v>
      </c>
      <c r="B2227" s="2" t="s">
        <v>193</v>
      </c>
      <c r="C2227" s="2" t="s">
        <v>218</v>
      </c>
      <c r="D2227" s="15" t="s">
        <v>80</v>
      </c>
      <c r="E2227" s="2" t="s">
        <v>152</v>
      </c>
      <c r="F2227" s="2" t="str">
        <f>VLOOKUP(GERAL[[#This Row],[CÓD]],SEALL,6,FALSE)</f>
        <v>S</v>
      </c>
      <c r="G222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2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2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27" s="2" t="str">
        <f>VLOOKUP(GERAL[[#This Row],[CÓD]],SEALL,4,FALSE)</f>
        <v>03</v>
      </c>
      <c r="K2227" s="2" t="str">
        <f>IF(ISERR(FIND("01",GERAL[[#This Row],[ODS]])),"NÃO","SIM")</f>
        <v>NÃO</v>
      </c>
      <c r="L2227" s="2" t="str">
        <f>IF(ISERR(FIND("02",GERAL[[#This Row],[ODS]])),"NÃO","SIM")</f>
        <v>NÃO</v>
      </c>
      <c r="M2227" s="2" t="str">
        <f>IF(ISERR(FIND("03",GERAL[[#This Row],[ODS]])),"NÃO","SIM")</f>
        <v>SIM</v>
      </c>
      <c r="N2227" s="2" t="str">
        <f>IF(ISERR(FIND("04",GERAL[[#This Row],[ODS]])),"NÃO","SIM")</f>
        <v>NÃO</v>
      </c>
      <c r="O2227" s="2" t="str">
        <f>IF(ISERR(FIND("05",GERAL[[#This Row],[ODS]])),"NÃO","SIM")</f>
        <v>NÃO</v>
      </c>
      <c r="P2227" s="2" t="str">
        <f>IF(ISERR(FIND("06",GERAL[[#This Row],[ODS]])),"NÃO","SIM")</f>
        <v>NÃO</v>
      </c>
      <c r="Q2227" s="2" t="str">
        <f>IF(ISERR(FIND("07",GERAL[[#This Row],[ODS]])),"NÃO","SIM")</f>
        <v>NÃO</v>
      </c>
      <c r="R2227" s="2" t="str">
        <f>IF(ISERR(FIND("08",GERAL[[#This Row],[ODS]])),"NÃO","SIM")</f>
        <v>NÃO</v>
      </c>
      <c r="S2227" s="2" t="str">
        <f>IF(ISERR(FIND("09",GERAL[[#This Row],[ODS]])),"NÃO","SIM")</f>
        <v>NÃO</v>
      </c>
      <c r="T2227" s="2" t="str">
        <f>IF(ISERR(FIND("10",GERAL[[#This Row],[ODS]])),"NÃO","SIM")</f>
        <v>NÃO</v>
      </c>
      <c r="U2227" s="2" t="str">
        <f>IF(ISERR(FIND("11",GERAL[[#This Row],[ODS]])),"NÃO","SIM")</f>
        <v>NÃO</v>
      </c>
      <c r="V2227" s="2" t="str">
        <f>IF(ISERR(FIND("12",GERAL[[#This Row],[ODS]])),"NÃO","SIM")</f>
        <v>NÃO</v>
      </c>
      <c r="W2227" s="2" t="str">
        <f>IF(ISERR(FIND("13",GERAL[[#This Row],[ODS]])),"NÃO","SIM")</f>
        <v>NÃO</v>
      </c>
      <c r="X2227" s="2" t="str">
        <f>IF(ISERR(FIND("14",GERAL[[#This Row],[ODS]])),"NÃO","SIM")</f>
        <v>NÃO</v>
      </c>
      <c r="Y2227" s="2" t="str">
        <f>IF(ISERR(FIND("15",GERAL[[#This Row],[ODS]])),"NÃO","SIM")</f>
        <v>NÃO</v>
      </c>
      <c r="Z2227" s="2" t="str">
        <f>IF(ISERR(FIND("16",GERAL[[#This Row],[ODS]])),"NÃO","SIM")</f>
        <v>NÃO</v>
      </c>
      <c r="AA2227" s="2" t="str">
        <f>IF(ISERR(FIND("17",GERAL[[#This Row],[ODS]])),"NÃO","SIM")</f>
        <v>NÃO</v>
      </c>
      <c r="AB2227" s="1">
        <v>63.952971634725557</v>
      </c>
      <c r="AC2227" s="1">
        <v>94.585477878579098</v>
      </c>
      <c r="AD2227" s="1">
        <v>76.884593288154136</v>
      </c>
      <c r="AE2227" s="1">
        <v>81.663733983587008</v>
      </c>
      <c r="AF2227" s="1">
        <v>70.592346820000614</v>
      </c>
      <c r="AG2227" s="1" t="str">
        <f>GERAL[[#This Row],[SIGLA]]&amp;GERAL[[#This Row],[CÓD]]</f>
        <v>MSSS_MA</v>
      </c>
      <c r="AH2227" s="1">
        <f ca="1">VLOOKUP(GERAL[[#This Row],[REF_NOTA]],BASE_NOTAS[],7,FALSE)</f>
        <v>87.248741728320951</v>
      </c>
      <c r="AI2227" s="31">
        <f ca="1">IF(GERAL[[#This Row],[Nota 2025]]="",0,GERAL[[#This Row],[Nota 2026]]-GERAL[[#This Row],[Nota 2025]])</f>
        <v>16.656394908320337</v>
      </c>
    </row>
    <row r="2228" spans="1:35" ht="17" x14ac:dyDescent="0.35">
      <c r="A2228" s="2" t="s">
        <v>166</v>
      </c>
      <c r="B2228" s="2" t="s">
        <v>192</v>
      </c>
      <c r="C2228" s="2" t="s">
        <v>218</v>
      </c>
      <c r="D2228" s="15" t="s">
        <v>80</v>
      </c>
      <c r="E2228" s="2" t="s">
        <v>152</v>
      </c>
      <c r="F2228" s="2" t="str">
        <f>VLOOKUP(GERAL[[#This Row],[CÓD]],SEALL,6,FALSE)</f>
        <v>S</v>
      </c>
      <c r="G222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2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2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28" s="2" t="str">
        <f>VLOOKUP(GERAL[[#This Row],[CÓD]],SEALL,4,FALSE)</f>
        <v>03</v>
      </c>
      <c r="K2228" s="2" t="str">
        <f>IF(ISERR(FIND("01",GERAL[[#This Row],[ODS]])),"NÃO","SIM")</f>
        <v>NÃO</v>
      </c>
      <c r="L2228" s="2" t="str">
        <f>IF(ISERR(FIND("02",GERAL[[#This Row],[ODS]])),"NÃO","SIM")</f>
        <v>NÃO</v>
      </c>
      <c r="M2228" s="2" t="str">
        <f>IF(ISERR(FIND("03",GERAL[[#This Row],[ODS]])),"NÃO","SIM")</f>
        <v>SIM</v>
      </c>
      <c r="N2228" s="2" t="str">
        <f>IF(ISERR(FIND("04",GERAL[[#This Row],[ODS]])),"NÃO","SIM")</f>
        <v>NÃO</v>
      </c>
      <c r="O2228" s="2" t="str">
        <f>IF(ISERR(FIND("05",GERAL[[#This Row],[ODS]])),"NÃO","SIM")</f>
        <v>NÃO</v>
      </c>
      <c r="P2228" s="2" t="str">
        <f>IF(ISERR(FIND("06",GERAL[[#This Row],[ODS]])),"NÃO","SIM")</f>
        <v>NÃO</v>
      </c>
      <c r="Q2228" s="2" t="str">
        <f>IF(ISERR(FIND("07",GERAL[[#This Row],[ODS]])),"NÃO","SIM")</f>
        <v>NÃO</v>
      </c>
      <c r="R2228" s="2" t="str">
        <f>IF(ISERR(FIND("08",GERAL[[#This Row],[ODS]])),"NÃO","SIM")</f>
        <v>NÃO</v>
      </c>
      <c r="S2228" s="2" t="str">
        <f>IF(ISERR(FIND("09",GERAL[[#This Row],[ODS]])),"NÃO","SIM")</f>
        <v>NÃO</v>
      </c>
      <c r="T2228" s="2" t="str">
        <f>IF(ISERR(FIND("10",GERAL[[#This Row],[ODS]])),"NÃO","SIM")</f>
        <v>NÃO</v>
      </c>
      <c r="U2228" s="2" t="str">
        <f>IF(ISERR(FIND("11",GERAL[[#This Row],[ODS]])),"NÃO","SIM")</f>
        <v>NÃO</v>
      </c>
      <c r="V2228" s="2" t="str">
        <f>IF(ISERR(FIND("12",GERAL[[#This Row],[ODS]])),"NÃO","SIM")</f>
        <v>NÃO</v>
      </c>
      <c r="W2228" s="2" t="str">
        <f>IF(ISERR(FIND("13",GERAL[[#This Row],[ODS]])),"NÃO","SIM")</f>
        <v>NÃO</v>
      </c>
      <c r="X2228" s="2" t="str">
        <f>IF(ISERR(FIND("14",GERAL[[#This Row],[ODS]])),"NÃO","SIM")</f>
        <v>NÃO</v>
      </c>
      <c r="Y2228" s="2" t="str">
        <f>IF(ISERR(FIND("15",GERAL[[#This Row],[ODS]])),"NÃO","SIM")</f>
        <v>NÃO</v>
      </c>
      <c r="Z2228" s="2" t="str">
        <f>IF(ISERR(FIND("16",GERAL[[#This Row],[ODS]])),"NÃO","SIM")</f>
        <v>NÃO</v>
      </c>
      <c r="AA2228" s="2" t="str">
        <f>IF(ISERR(FIND("17",GERAL[[#This Row],[ODS]])),"NÃO","SIM")</f>
        <v>NÃO</v>
      </c>
      <c r="AB2228" s="1">
        <v>80.997371197078962</v>
      </c>
      <c r="AC2228" s="1">
        <v>93.72330739333816</v>
      </c>
      <c r="AD2228" s="1">
        <v>96.311475832598276</v>
      </c>
      <c r="AE2228" s="1">
        <v>93.330771108707538</v>
      </c>
      <c r="AF2228" s="1">
        <v>84.255145394827252</v>
      </c>
      <c r="AG2228" s="1" t="str">
        <f>GERAL[[#This Row],[SIGLA]]&amp;GERAL[[#This Row],[CÓD]]</f>
        <v>MGSS_MA</v>
      </c>
      <c r="AH2228" s="1">
        <f ca="1">VLOOKUP(GERAL[[#This Row],[REF_NOTA]],BASE_NOTAS[],7,FALSE)</f>
        <v>75.346232013225077</v>
      </c>
      <c r="AI2228" s="31">
        <f ca="1">IF(GERAL[[#This Row],[Nota 2025]]="",0,GERAL[[#This Row],[Nota 2026]]-GERAL[[#This Row],[Nota 2025]])</f>
        <v>-8.9089133816021757</v>
      </c>
    </row>
    <row r="2229" spans="1:35" ht="17" x14ac:dyDescent="0.35">
      <c r="A2229" s="2" t="s">
        <v>169</v>
      </c>
      <c r="B2229" s="2" t="s">
        <v>196</v>
      </c>
      <c r="C2229" s="2" t="s">
        <v>218</v>
      </c>
      <c r="D2229" s="15" t="s">
        <v>80</v>
      </c>
      <c r="E2229" s="2" t="s">
        <v>152</v>
      </c>
      <c r="F2229" s="2" t="str">
        <f>VLOOKUP(GERAL[[#This Row],[CÓD]],SEALL,6,FALSE)</f>
        <v>S</v>
      </c>
      <c r="G222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2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2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29" s="2" t="str">
        <f>VLOOKUP(GERAL[[#This Row],[CÓD]],SEALL,4,FALSE)</f>
        <v>03</v>
      </c>
      <c r="K2229" s="2" t="str">
        <f>IF(ISERR(FIND("01",GERAL[[#This Row],[ODS]])),"NÃO","SIM")</f>
        <v>NÃO</v>
      </c>
      <c r="L2229" s="2" t="str">
        <f>IF(ISERR(FIND("02",GERAL[[#This Row],[ODS]])),"NÃO","SIM")</f>
        <v>NÃO</v>
      </c>
      <c r="M2229" s="2" t="str">
        <f>IF(ISERR(FIND("03",GERAL[[#This Row],[ODS]])),"NÃO","SIM")</f>
        <v>SIM</v>
      </c>
      <c r="N2229" s="2" t="str">
        <f>IF(ISERR(FIND("04",GERAL[[#This Row],[ODS]])),"NÃO","SIM")</f>
        <v>NÃO</v>
      </c>
      <c r="O2229" s="2" t="str">
        <f>IF(ISERR(FIND("05",GERAL[[#This Row],[ODS]])),"NÃO","SIM")</f>
        <v>NÃO</v>
      </c>
      <c r="P2229" s="2" t="str">
        <f>IF(ISERR(FIND("06",GERAL[[#This Row],[ODS]])),"NÃO","SIM")</f>
        <v>NÃO</v>
      </c>
      <c r="Q2229" s="2" t="str">
        <f>IF(ISERR(FIND("07",GERAL[[#This Row],[ODS]])),"NÃO","SIM")</f>
        <v>NÃO</v>
      </c>
      <c r="R2229" s="2" t="str">
        <f>IF(ISERR(FIND("08",GERAL[[#This Row],[ODS]])),"NÃO","SIM")</f>
        <v>NÃO</v>
      </c>
      <c r="S2229" s="2" t="str">
        <f>IF(ISERR(FIND("09",GERAL[[#This Row],[ODS]])),"NÃO","SIM")</f>
        <v>NÃO</v>
      </c>
      <c r="T2229" s="2" t="str">
        <f>IF(ISERR(FIND("10",GERAL[[#This Row],[ODS]])),"NÃO","SIM")</f>
        <v>NÃO</v>
      </c>
      <c r="U2229" s="2" t="str">
        <f>IF(ISERR(FIND("11",GERAL[[#This Row],[ODS]])),"NÃO","SIM")</f>
        <v>NÃO</v>
      </c>
      <c r="V2229" s="2" t="str">
        <f>IF(ISERR(FIND("12",GERAL[[#This Row],[ODS]])),"NÃO","SIM")</f>
        <v>NÃO</v>
      </c>
      <c r="W2229" s="2" t="str">
        <f>IF(ISERR(FIND("13",GERAL[[#This Row],[ODS]])),"NÃO","SIM")</f>
        <v>NÃO</v>
      </c>
      <c r="X2229" s="2" t="str">
        <f>IF(ISERR(FIND("14",GERAL[[#This Row],[ODS]])),"NÃO","SIM")</f>
        <v>NÃO</v>
      </c>
      <c r="Y2229" s="2" t="str">
        <f>IF(ISERR(FIND("15",GERAL[[#This Row],[ODS]])),"NÃO","SIM")</f>
        <v>NÃO</v>
      </c>
      <c r="Z2229" s="2" t="str">
        <f>IF(ISERR(FIND("16",GERAL[[#This Row],[ODS]])),"NÃO","SIM")</f>
        <v>NÃO</v>
      </c>
      <c r="AA2229" s="2" t="str">
        <f>IF(ISERR(FIND("17",GERAL[[#This Row],[ODS]])),"NÃO","SIM")</f>
        <v>NÃO</v>
      </c>
      <c r="AB2229" s="1">
        <v>27.075924964517725</v>
      </c>
      <c r="AC2229" s="1">
        <v>61.25457064479972</v>
      </c>
      <c r="AD2229" s="1">
        <v>80.206903010989393</v>
      </c>
      <c r="AE2229" s="1">
        <v>68.540940810524603</v>
      </c>
      <c r="AF2229" s="1">
        <v>58.192614986303553</v>
      </c>
      <c r="AG2229" s="1" t="str">
        <f>GERAL[[#This Row],[SIGLA]]&amp;GERAL[[#This Row],[CÓD]]</f>
        <v>PASS_MA</v>
      </c>
      <c r="AH2229" s="1">
        <f ca="1">VLOOKUP(GERAL[[#This Row],[REF_NOTA]],BASE_NOTAS[],7,FALSE)</f>
        <v>62.159829384884077</v>
      </c>
      <c r="AI2229" s="31">
        <f ca="1">IF(GERAL[[#This Row],[Nota 2025]]="",0,GERAL[[#This Row],[Nota 2026]]-GERAL[[#This Row],[Nota 2025]])</f>
        <v>3.9672143985805235</v>
      </c>
    </row>
    <row r="2230" spans="1:35" ht="17" x14ac:dyDescent="0.35">
      <c r="A2230" s="2" t="s">
        <v>170</v>
      </c>
      <c r="B2230" s="2" t="s">
        <v>197</v>
      </c>
      <c r="C2230" s="2" t="s">
        <v>218</v>
      </c>
      <c r="D2230" s="15" t="s">
        <v>80</v>
      </c>
      <c r="E2230" s="2" t="s">
        <v>152</v>
      </c>
      <c r="F2230" s="2" t="str">
        <f>VLOOKUP(GERAL[[#This Row],[CÓD]],SEALL,6,FALSE)</f>
        <v>S</v>
      </c>
      <c r="G223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3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3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30" s="2" t="str">
        <f>VLOOKUP(GERAL[[#This Row],[CÓD]],SEALL,4,FALSE)</f>
        <v>03</v>
      </c>
      <c r="K2230" s="2" t="str">
        <f>IF(ISERR(FIND("01",GERAL[[#This Row],[ODS]])),"NÃO","SIM")</f>
        <v>NÃO</v>
      </c>
      <c r="L2230" s="2" t="str">
        <f>IF(ISERR(FIND("02",GERAL[[#This Row],[ODS]])),"NÃO","SIM")</f>
        <v>NÃO</v>
      </c>
      <c r="M2230" s="2" t="str">
        <f>IF(ISERR(FIND("03",GERAL[[#This Row],[ODS]])),"NÃO","SIM")</f>
        <v>SIM</v>
      </c>
      <c r="N2230" s="2" t="str">
        <f>IF(ISERR(FIND("04",GERAL[[#This Row],[ODS]])),"NÃO","SIM")</f>
        <v>NÃO</v>
      </c>
      <c r="O2230" s="2" t="str">
        <f>IF(ISERR(FIND("05",GERAL[[#This Row],[ODS]])),"NÃO","SIM")</f>
        <v>NÃO</v>
      </c>
      <c r="P2230" s="2" t="str">
        <f>IF(ISERR(FIND("06",GERAL[[#This Row],[ODS]])),"NÃO","SIM")</f>
        <v>NÃO</v>
      </c>
      <c r="Q2230" s="2" t="str">
        <f>IF(ISERR(FIND("07",GERAL[[#This Row],[ODS]])),"NÃO","SIM")</f>
        <v>NÃO</v>
      </c>
      <c r="R2230" s="2" t="str">
        <f>IF(ISERR(FIND("08",GERAL[[#This Row],[ODS]])),"NÃO","SIM")</f>
        <v>NÃO</v>
      </c>
      <c r="S2230" s="2" t="str">
        <f>IF(ISERR(FIND("09",GERAL[[#This Row],[ODS]])),"NÃO","SIM")</f>
        <v>NÃO</v>
      </c>
      <c r="T2230" s="2" t="str">
        <f>IF(ISERR(FIND("10",GERAL[[#This Row],[ODS]])),"NÃO","SIM")</f>
        <v>NÃO</v>
      </c>
      <c r="U2230" s="2" t="str">
        <f>IF(ISERR(FIND("11",GERAL[[#This Row],[ODS]])),"NÃO","SIM")</f>
        <v>NÃO</v>
      </c>
      <c r="V2230" s="2" t="str">
        <f>IF(ISERR(FIND("12",GERAL[[#This Row],[ODS]])),"NÃO","SIM")</f>
        <v>NÃO</v>
      </c>
      <c r="W2230" s="2" t="str">
        <f>IF(ISERR(FIND("13",GERAL[[#This Row],[ODS]])),"NÃO","SIM")</f>
        <v>NÃO</v>
      </c>
      <c r="X2230" s="2" t="str">
        <f>IF(ISERR(FIND("14",GERAL[[#This Row],[ODS]])),"NÃO","SIM")</f>
        <v>NÃO</v>
      </c>
      <c r="Y2230" s="2" t="str">
        <f>IF(ISERR(FIND("15",GERAL[[#This Row],[ODS]])),"NÃO","SIM")</f>
        <v>NÃO</v>
      </c>
      <c r="Z2230" s="2" t="str">
        <f>IF(ISERR(FIND("16",GERAL[[#This Row],[ODS]])),"NÃO","SIM")</f>
        <v>NÃO</v>
      </c>
      <c r="AA2230" s="2" t="str">
        <f>IF(ISERR(FIND("17",GERAL[[#This Row],[ODS]])),"NÃO","SIM")</f>
        <v>NÃO</v>
      </c>
      <c r="AB2230" s="1">
        <v>59.149471519715711</v>
      </c>
      <c r="AC2230" s="1">
        <v>66.842575319003359</v>
      </c>
      <c r="AD2230" s="1">
        <v>82.301370640766592</v>
      </c>
      <c r="AE2230" s="1">
        <v>92.126764759901377</v>
      </c>
      <c r="AF2230" s="1">
        <v>69.595225075814952</v>
      </c>
      <c r="AG2230" s="1" t="str">
        <f>GERAL[[#This Row],[SIGLA]]&amp;GERAL[[#This Row],[CÓD]]</f>
        <v>PBSS_MA</v>
      </c>
      <c r="AH2230" s="1">
        <f ca="1">VLOOKUP(GERAL[[#This Row],[REF_NOTA]],BASE_NOTAS[],7,FALSE)</f>
        <v>77.872091116998149</v>
      </c>
      <c r="AI2230" s="31">
        <f ca="1">IF(GERAL[[#This Row],[Nota 2025]]="",0,GERAL[[#This Row],[Nota 2026]]-GERAL[[#This Row],[Nota 2025]])</f>
        <v>8.2768660411831974</v>
      </c>
    </row>
    <row r="2231" spans="1:35" ht="17" x14ac:dyDescent="0.35">
      <c r="A2231" s="2" t="s">
        <v>173</v>
      </c>
      <c r="B2231" s="2" t="s">
        <v>200</v>
      </c>
      <c r="C2231" s="2" t="s">
        <v>218</v>
      </c>
      <c r="D2231" s="15" t="s">
        <v>80</v>
      </c>
      <c r="E2231" s="2" t="s">
        <v>152</v>
      </c>
      <c r="F2231" s="2" t="str">
        <f>VLOOKUP(GERAL[[#This Row],[CÓD]],SEALL,6,FALSE)</f>
        <v>S</v>
      </c>
      <c r="G223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3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3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31" s="2" t="str">
        <f>VLOOKUP(GERAL[[#This Row],[CÓD]],SEALL,4,FALSE)</f>
        <v>03</v>
      </c>
      <c r="K2231" s="2" t="str">
        <f>IF(ISERR(FIND("01",GERAL[[#This Row],[ODS]])),"NÃO","SIM")</f>
        <v>NÃO</v>
      </c>
      <c r="L2231" s="2" t="str">
        <f>IF(ISERR(FIND("02",GERAL[[#This Row],[ODS]])),"NÃO","SIM")</f>
        <v>NÃO</v>
      </c>
      <c r="M2231" s="2" t="str">
        <f>IF(ISERR(FIND("03",GERAL[[#This Row],[ODS]])),"NÃO","SIM")</f>
        <v>SIM</v>
      </c>
      <c r="N2231" s="2" t="str">
        <f>IF(ISERR(FIND("04",GERAL[[#This Row],[ODS]])),"NÃO","SIM")</f>
        <v>NÃO</v>
      </c>
      <c r="O2231" s="2" t="str">
        <f>IF(ISERR(FIND("05",GERAL[[#This Row],[ODS]])),"NÃO","SIM")</f>
        <v>NÃO</v>
      </c>
      <c r="P2231" s="2" t="str">
        <f>IF(ISERR(FIND("06",GERAL[[#This Row],[ODS]])),"NÃO","SIM")</f>
        <v>NÃO</v>
      </c>
      <c r="Q2231" s="2" t="str">
        <f>IF(ISERR(FIND("07",GERAL[[#This Row],[ODS]])),"NÃO","SIM")</f>
        <v>NÃO</v>
      </c>
      <c r="R2231" s="2" t="str">
        <f>IF(ISERR(FIND("08",GERAL[[#This Row],[ODS]])),"NÃO","SIM")</f>
        <v>NÃO</v>
      </c>
      <c r="S2231" s="2" t="str">
        <f>IF(ISERR(FIND("09",GERAL[[#This Row],[ODS]])),"NÃO","SIM")</f>
        <v>NÃO</v>
      </c>
      <c r="T2231" s="2" t="str">
        <f>IF(ISERR(FIND("10",GERAL[[#This Row],[ODS]])),"NÃO","SIM")</f>
        <v>NÃO</v>
      </c>
      <c r="U2231" s="2" t="str">
        <f>IF(ISERR(FIND("11",GERAL[[#This Row],[ODS]])),"NÃO","SIM")</f>
        <v>NÃO</v>
      </c>
      <c r="V2231" s="2" t="str">
        <f>IF(ISERR(FIND("12",GERAL[[#This Row],[ODS]])),"NÃO","SIM")</f>
        <v>NÃO</v>
      </c>
      <c r="W2231" s="2" t="str">
        <f>IF(ISERR(FIND("13",GERAL[[#This Row],[ODS]])),"NÃO","SIM")</f>
        <v>NÃO</v>
      </c>
      <c r="X2231" s="2" t="str">
        <f>IF(ISERR(FIND("14",GERAL[[#This Row],[ODS]])),"NÃO","SIM")</f>
        <v>NÃO</v>
      </c>
      <c r="Y2231" s="2" t="str">
        <f>IF(ISERR(FIND("15",GERAL[[#This Row],[ODS]])),"NÃO","SIM")</f>
        <v>NÃO</v>
      </c>
      <c r="Z2231" s="2" t="str">
        <f>IF(ISERR(FIND("16",GERAL[[#This Row],[ODS]])),"NÃO","SIM")</f>
        <v>NÃO</v>
      </c>
      <c r="AA2231" s="2" t="str">
        <f>IF(ISERR(FIND("17",GERAL[[#This Row],[ODS]])),"NÃO","SIM")</f>
        <v>NÃO</v>
      </c>
      <c r="AB2231" s="1">
        <v>77.184711073087939</v>
      </c>
      <c r="AC2231" s="1">
        <v>90.494596424197269</v>
      </c>
      <c r="AD2231" s="1">
        <v>83.240597760604473</v>
      </c>
      <c r="AE2231" s="1">
        <v>93.813020083423893</v>
      </c>
      <c r="AF2231" s="1">
        <v>82.711150050418837</v>
      </c>
      <c r="AG2231" s="1" t="str">
        <f>GERAL[[#This Row],[SIGLA]]&amp;GERAL[[#This Row],[CÓD]]</f>
        <v>PRSS_MA</v>
      </c>
      <c r="AH2231" s="1">
        <f ca="1">VLOOKUP(GERAL[[#This Row],[REF_NOTA]],BASE_NOTAS[],7,FALSE)</f>
        <v>70.012863850548911</v>
      </c>
      <c r="AI2231" s="31">
        <f ca="1">IF(GERAL[[#This Row],[Nota 2025]]="",0,GERAL[[#This Row],[Nota 2026]]-GERAL[[#This Row],[Nota 2025]])</f>
        <v>-12.698286199869926</v>
      </c>
    </row>
    <row r="2232" spans="1:35" ht="17" x14ac:dyDescent="0.35">
      <c r="A2232" s="2" t="s">
        <v>171</v>
      </c>
      <c r="B2232" s="2" t="s">
        <v>198</v>
      </c>
      <c r="C2232" s="2" t="s">
        <v>218</v>
      </c>
      <c r="D2232" s="15" t="s">
        <v>80</v>
      </c>
      <c r="E2232" s="2" t="s">
        <v>152</v>
      </c>
      <c r="F2232" s="2" t="str">
        <f>VLOOKUP(GERAL[[#This Row],[CÓD]],SEALL,6,FALSE)</f>
        <v>S</v>
      </c>
      <c r="G223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3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3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32" s="2" t="str">
        <f>VLOOKUP(GERAL[[#This Row],[CÓD]],SEALL,4,FALSE)</f>
        <v>03</v>
      </c>
      <c r="K2232" s="2" t="str">
        <f>IF(ISERR(FIND("01",GERAL[[#This Row],[ODS]])),"NÃO","SIM")</f>
        <v>NÃO</v>
      </c>
      <c r="L2232" s="2" t="str">
        <f>IF(ISERR(FIND("02",GERAL[[#This Row],[ODS]])),"NÃO","SIM")</f>
        <v>NÃO</v>
      </c>
      <c r="M2232" s="2" t="str">
        <f>IF(ISERR(FIND("03",GERAL[[#This Row],[ODS]])),"NÃO","SIM")</f>
        <v>SIM</v>
      </c>
      <c r="N2232" s="2" t="str">
        <f>IF(ISERR(FIND("04",GERAL[[#This Row],[ODS]])),"NÃO","SIM")</f>
        <v>NÃO</v>
      </c>
      <c r="O2232" s="2" t="str">
        <f>IF(ISERR(FIND("05",GERAL[[#This Row],[ODS]])),"NÃO","SIM")</f>
        <v>NÃO</v>
      </c>
      <c r="P2232" s="2" t="str">
        <f>IF(ISERR(FIND("06",GERAL[[#This Row],[ODS]])),"NÃO","SIM")</f>
        <v>NÃO</v>
      </c>
      <c r="Q2232" s="2" t="str">
        <f>IF(ISERR(FIND("07",GERAL[[#This Row],[ODS]])),"NÃO","SIM")</f>
        <v>NÃO</v>
      </c>
      <c r="R2232" s="2" t="str">
        <f>IF(ISERR(FIND("08",GERAL[[#This Row],[ODS]])),"NÃO","SIM")</f>
        <v>NÃO</v>
      </c>
      <c r="S2232" s="2" t="str">
        <f>IF(ISERR(FIND("09",GERAL[[#This Row],[ODS]])),"NÃO","SIM")</f>
        <v>NÃO</v>
      </c>
      <c r="T2232" s="2" t="str">
        <f>IF(ISERR(FIND("10",GERAL[[#This Row],[ODS]])),"NÃO","SIM")</f>
        <v>NÃO</v>
      </c>
      <c r="U2232" s="2" t="str">
        <f>IF(ISERR(FIND("11",GERAL[[#This Row],[ODS]])),"NÃO","SIM")</f>
        <v>NÃO</v>
      </c>
      <c r="V2232" s="2" t="str">
        <f>IF(ISERR(FIND("12",GERAL[[#This Row],[ODS]])),"NÃO","SIM")</f>
        <v>NÃO</v>
      </c>
      <c r="W2232" s="2" t="str">
        <f>IF(ISERR(FIND("13",GERAL[[#This Row],[ODS]])),"NÃO","SIM")</f>
        <v>NÃO</v>
      </c>
      <c r="X2232" s="2" t="str">
        <f>IF(ISERR(FIND("14",GERAL[[#This Row],[ODS]])),"NÃO","SIM")</f>
        <v>NÃO</v>
      </c>
      <c r="Y2232" s="2" t="str">
        <f>IF(ISERR(FIND("15",GERAL[[#This Row],[ODS]])),"NÃO","SIM")</f>
        <v>NÃO</v>
      </c>
      <c r="Z2232" s="2" t="str">
        <f>IF(ISERR(FIND("16",GERAL[[#This Row],[ODS]])),"NÃO","SIM")</f>
        <v>NÃO</v>
      </c>
      <c r="AA2232" s="2" t="str">
        <f>IF(ISERR(FIND("17",GERAL[[#This Row],[ODS]])),"NÃO","SIM")</f>
        <v>NÃO</v>
      </c>
      <c r="AB2232" s="1">
        <v>74.472039384632737</v>
      </c>
      <c r="AC2232" s="1">
        <v>81.721402839268904</v>
      </c>
      <c r="AD2232" s="1">
        <v>100</v>
      </c>
      <c r="AE2232" s="1">
        <v>92.016392200927186</v>
      </c>
      <c r="AF2232" s="1">
        <v>72.949369420239805</v>
      </c>
      <c r="AG2232" s="1" t="str">
        <f>GERAL[[#This Row],[SIGLA]]&amp;GERAL[[#This Row],[CÓD]]</f>
        <v>PESS_MA</v>
      </c>
      <c r="AH2232" s="1">
        <f ca="1">VLOOKUP(GERAL[[#This Row],[REF_NOTA]],BASE_NOTAS[],7,FALSE)</f>
        <v>87.826889090273539</v>
      </c>
      <c r="AI2232" s="31">
        <f ca="1">IF(GERAL[[#This Row],[Nota 2025]]="",0,GERAL[[#This Row],[Nota 2026]]-GERAL[[#This Row],[Nota 2025]])</f>
        <v>14.877519670033735</v>
      </c>
    </row>
    <row r="2233" spans="1:35" ht="17" x14ac:dyDescent="0.35">
      <c r="A2233" s="2" t="s">
        <v>172</v>
      </c>
      <c r="B2233" s="2" t="s">
        <v>199</v>
      </c>
      <c r="C2233" s="2" t="s">
        <v>218</v>
      </c>
      <c r="D2233" s="15" t="s">
        <v>80</v>
      </c>
      <c r="E2233" s="2" t="s">
        <v>152</v>
      </c>
      <c r="F2233" s="2" t="str">
        <f>VLOOKUP(GERAL[[#This Row],[CÓD]],SEALL,6,FALSE)</f>
        <v>S</v>
      </c>
      <c r="G223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3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3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33" s="2" t="str">
        <f>VLOOKUP(GERAL[[#This Row],[CÓD]],SEALL,4,FALSE)</f>
        <v>03</v>
      </c>
      <c r="K2233" s="2" t="str">
        <f>IF(ISERR(FIND("01",GERAL[[#This Row],[ODS]])),"NÃO","SIM")</f>
        <v>NÃO</v>
      </c>
      <c r="L2233" s="2" t="str">
        <f>IF(ISERR(FIND("02",GERAL[[#This Row],[ODS]])),"NÃO","SIM")</f>
        <v>NÃO</v>
      </c>
      <c r="M2233" s="2" t="str">
        <f>IF(ISERR(FIND("03",GERAL[[#This Row],[ODS]])),"NÃO","SIM")</f>
        <v>SIM</v>
      </c>
      <c r="N2233" s="2" t="str">
        <f>IF(ISERR(FIND("04",GERAL[[#This Row],[ODS]])),"NÃO","SIM")</f>
        <v>NÃO</v>
      </c>
      <c r="O2233" s="2" t="str">
        <f>IF(ISERR(FIND("05",GERAL[[#This Row],[ODS]])),"NÃO","SIM")</f>
        <v>NÃO</v>
      </c>
      <c r="P2233" s="2" t="str">
        <f>IF(ISERR(FIND("06",GERAL[[#This Row],[ODS]])),"NÃO","SIM")</f>
        <v>NÃO</v>
      </c>
      <c r="Q2233" s="2" t="str">
        <f>IF(ISERR(FIND("07",GERAL[[#This Row],[ODS]])),"NÃO","SIM")</f>
        <v>NÃO</v>
      </c>
      <c r="R2233" s="2" t="str">
        <f>IF(ISERR(FIND("08",GERAL[[#This Row],[ODS]])),"NÃO","SIM")</f>
        <v>NÃO</v>
      </c>
      <c r="S2233" s="2" t="str">
        <f>IF(ISERR(FIND("09",GERAL[[#This Row],[ODS]])),"NÃO","SIM")</f>
        <v>NÃO</v>
      </c>
      <c r="T2233" s="2" t="str">
        <f>IF(ISERR(FIND("10",GERAL[[#This Row],[ODS]])),"NÃO","SIM")</f>
        <v>NÃO</v>
      </c>
      <c r="U2233" s="2" t="str">
        <f>IF(ISERR(FIND("11",GERAL[[#This Row],[ODS]])),"NÃO","SIM")</f>
        <v>NÃO</v>
      </c>
      <c r="V2233" s="2" t="str">
        <f>IF(ISERR(FIND("12",GERAL[[#This Row],[ODS]])),"NÃO","SIM")</f>
        <v>NÃO</v>
      </c>
      <c r="W2233" s="2" t="str">
        <f>IF(ISERR(FIND("13",GERAL[[#This Row],[ODS]])),"NÃO","SIM")</f>
        <v>NÃO</v>
      </c>
      <c r="X2233" s="2" t="str">
        <f>IF(ISERR(FIND("14",GERAL[[#This Row],[ODS]])),"NÃO","SIM")</f>
        <v>NÃO</v>
      </c>
      <c r="Y2233" s="2" t="str">
        <f>IF(ISERR(FIND("15",GERAL[[#This Row],[ODS]])),"NÃO","SIM")</f>
        <v>NÃO</v>
      </c>
      <c r="Z2233" s="2" t="str">
        <f>IF(ISERR(FIND("16",GERAL[[#This Row],[ODS]])),"NÃO","SIM")</f>
        <v>NÃO</v>
      </c>
      <c r="AA2233" s="2" t="str">
        <f>IF(ISERR(FIND("17",GERAL[[#This Row],[ODS]])),"NÃO","SIM")</f>
        <v>NÃO</v>
      </c>
      <c r="AB2233" s="1">
        <v>36.33874127031099</v>
      </c>
      <c r="AC2233" s="1">
        <v>71.738587533303303</v>
      </c>
      <c r="AD2233" s="1">
        <v>81.819812300034968</v>
      </c>
      <c r="AE2233" s="1">
        <v>70.411671266282639</v>
      </c>
      <c r="AF2233" s="1">
        <v>74.16945142902108</v>
      </c>
      <c r="AG2233" s="1" t="str">
        <f>GERAL[[#This Row],[SIGLA]]&amp;GERAL[[#This Row],[CÓD]]</f>
        <v>PISS_MA</v>
      </c>
      <c r="AH2233" s="1">
        <f ca="1">VLOOKUP(GERAL[[#This Row],[REF_NOTA]],BASE_NOTAS[],7,FALSE)</f>
        <v>49.388948458083561</v>
      </c>
      <c r="AI2233" s="31">
        <f ca="1">IF(GERAL[[#This Row],[Nota 2025]]="",0,GERAL[[#This Row],[Nota 2026]]-GERAL[[#This Row],[Nota 2025]])</f>
        <v>-24.780502970937519</v>
      </c>
    </row>
    <row r="2234" spans="1:35" ht="17" x14ac:dyDescent="0.35">
      <c r="A2234" s="2" t="s">
        <v>174</v>
      </c>
      <c r="B2234" s="2" t="s">
        <v>201</v>
      </c>
      <c r="C2234" s="2" t="s">
        <v>218</v>
      </c>
      <c r="D2234" s="15" t="s">
        <v>80</v>
      </c>
      <c r="E2234" s="2" t="s">
        <v>152</v>
      </c>
      <c r="F2234" s="2" t="str">
        <f>VLOOKUP(GERAL[[#This Row],[CÓD]],SEALL,6,FALSE)</f>
        <v>S</v>
      </c>
      <c r="G223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3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3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34" s="2" t="str">
        <f>VLOOKUP(GERAL[[#This Row],[CÓD]],SEALL,4,FALSE)</f>
        <v>03</v>
      </c>
      <c r="K2234" s="2" t="str">
        <f>IF(ISERR(FIND("01",GERAL[[#This Row],[ODS]])),"NÃO","SIM")</f>
        <v>NÃO</v>
      </c>
      <c r="L2234" s="2" t="str">
        <f>IF(ISERR(FIND("02",GERAL[[#This Row],[ODS]])),"NÃO","SIM")</f>
        <v>NÃO</v>
      </c>
      <c r="M2234" s="2" t="str">
        <f>IF(ISERR(FIND("03",GERAL[[#This Row],[ODS]])),"NÃO","SIM")</f>
        <v>SIM</v>
      </c>
      <c r="N2234" s="2" t="str">
        <f>IF(ISERR(FIND("04",GERAL[[#This Row],[ODS]])),"NÃO","SIM")</f>
        <v>NÃO</v>
      </c>
      <c r="O2234" s="2" t="str">
        <f>IF(ISERR(FIND("05",GERAL[[#This Row],[ODS]])),"NÃO","SIM")</f>
        <v>NÃO</v>
      </c>
      <c r="P2234" s="2" t="str">
        <f>IF(ISERR(FIND("06",GERAL[[#This Row],[ODS]])),"NÃO","SIM")</f>
        <v>NÃO</v>
      </c>
      <c r="Q2234" s="2" t="str">
        <f>IF(ISERR(FIND("07",GERAL[[#This Row],[ODS]])),"NÃO","SIM")</f>
        <v>NÃO</v>
      </c>
      <c r="R2234" s="2" t="str">
        <f>IF(ISERR(FIND("08",GERAL[[#This Row],[ODS]])),"NÃO","SIM")</f>
        <v>NÃO</v>
      </c>
      <c r="S2234" s="2" t="str">
        <f>IF(ISERR(FIND("09",GERAL[[#This Row],[ODS]])),"NÃO","SIM")</f>
        <v>NÃO</v>
      </c>
      <c r="T2234" s="2" t="str">
        <f>IF(ISERR(FIND("10",GERAL[[#This Row],[ODS]])),"NÃO","SIM")</f>
        <v>NÃO</v>
      </c>
      <c r="U2234" s="2" t="str">
        <f>IF(ISERR(FIND("11",GERAL[[#This Row],[ODS]])),"NÃO","SIM")</f>
        <v>NÃO</v>
      </c>
      <c r="V2234" s="2" t="str">
        <f>IF(ISERR(FIND("12",GERAL[[#This Row],[ODS]])),"NÃO","SIM")</f>
        <v>NÃO</v>
      </c>
      <c r="W2234" s="2" t="str">
        <f>IF(ISERR(FIND("13",GERAL[[#This Row],[ODS]])),"NÃO","SIM")</f>
        <v>NÃO</v>
      </c>
      <c r="X2234" s="2" t="str">
        <f>IF(ISERR(FIND("14",GERAL[[#This Row],[ODS]])),"NÃO","SIM")</f>
        <v>NÃO</v>
      </c>
      <c r="Y2234" s="2" t="str">
        <f>IF(ISERR(FIND("15",GERAL[[#This Row],[ODS]])),"NÃO","SIM")</f>
        <v>NÃO</v>
      </c>
      <c r="Z2234" s="2" t="str">
        <f>IF(ISERR(FIND("16",GERAL[[#This Row],[ODS]])),"NÃO","SIM")</f>
        <v>NÃO</v>
      </c>
      <c r="AA2234" s="2" t="str">
        <f>IF(ISERR(FIND("17",GERAL[[#This Row],[ODS]])),"NÃO","SIM")</f>
        <v>NÃO</v>
      </c>
      <c r="AB2234" s="1">
        <v>56.226827455767165</v>
      </c>
      <c r="AC2234" s="1">
        <v>73.751333246053832</v>
      </c>
      <c r="AD2234" s="1">
        <v>78.042091180462364</v>
      </c>
      <c r="AE2234" s="1">
        <v>83.564745544604946</v>
      </c>
      <c r="AF2234" s="1">
        <v>51.534826747815004</v>
      </c>
      <c r="AG2234" s="1" t="str">
        <f>GERAL[[#This Row],[SIGLA]]&amp;GERAL[[#This Row],[CÓD]]</f>
        <v>RJSS_MA</v>
      </c>
      <c r="AH2234" s="1">
        <f ca="1">VLOOKUP(GERAL[[#This Row],[REF_NOTA]],BASE_NOTAS[],7,FALSE)</f>
        <v>71.400239073319952</v>
      </c>
      <c r="AI2234" s="31">
        <f ca="1">IF(GERAL[[#This Row],[Nota 2025]]="",0,GERAL[[#This Row],[Nota 2026]]-GERAL[[#This Row],[Nota 2025]])</f>
        <v>19.865412325504948</v>
      </c>
    </row>
    <row r="2235" spans="1:35" ht="17" x14ac:dyDescent="0.35">
      <c r="A2235" s="2" t="s">
        <v>175</v>
      </c>
      <c r="B2235" s="2" t="s">
        <v>202</v>
      </c>
      <c r="C2235" s="2" t="s">
        <v>218</v>
      </c>
      <c r="D2235" s="15" t="s">
        <v>80</v>
      </c>
      <c r="E2235" s="2" t="s">
        <v>152</v>
      </c>
      <c r="F2235" s="2" t="str">
        <f>VLOOKUP(GERAL[[#This Row],[CÓD]],SEALL,6,FALSE)</f>
        <v>S</v>
      </c>
      <c r="G223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3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3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35" s="2" t="str">
        <f>VLOOKUP(GERAL[[#This Row],[CÓD]],SEALL,4,FALSE)</f>
        <v>03</v>
      </c>
      <c r="K2235" s="2" t="str">
        <f>IF(ISERR(FIND("01",GERAL[[#This Row],[ODS]])),"NÃO","SIM")</f>
        <v>NÃO</v>
      </c>
      <c r="L2235" s="2" t="str">
        <f>IF(ISERR(FIND("02",GERAL[[#This Row],[ODS]])),"NÃO","SIM")</f>
        <v>NÃO</v>
      </c>
      <c r="M2235" s="2" t="str">
        <f>IF(ISERR(FIND("03",GERAL[[#This Row],[ODS]])),"NÃO","SIM")</f>
        <v>SIM</v>
      </c>
      <c r="N2235" s="2" t="str">
        <f>IF(ISERR(FIND("04",GERAL[[#This Row],[ODS]])),"NÃO","SIM")</f>
        <v>NÃO</v>
      </c>
      <c r="O2235" s="2" t="str">
        <f>IF(ISERR(FIND("05",GERAL[[#This Row],[ODS]])),"NÃO","SIM")</f>
        <v>NÃO</v>
      </c>
      <c r="P2235" s="2" t="str">
        <f>IF(ISERR(FIND("06",GERAL[[#This Row],[ODS]])),"NÃO","SIM")</f>
        <v>NÃO</v>
      </c>
      <c r="Q2235" s="2" t="str">
        <f>IF(ISERR(FIND("07",GERAL[[#This Row],[ODS]])),"NÃO","SIM")</f>
        <v>NÃO</v>
      </c>
      <c r="R2235" s="2" t="str">
        <f>IF(ISERR(FIND("08",GERAL[[#This Row],[ODS]])),"NÃO","SIM")</f>
        <v>NÃO</v>
      </c>
      <c r="S2235" s="2" t="str">
        <f>IF(ISERR(FIND("09",GERAL[[#This Row],[ODS]])),"NÃO","SIM")</f>
        <v>NÃO</v>
      </c>
      <c r="T2235" s="2" t="str">
        <f>IF(ISERR(FIND("10",GERAL[[#This Row],[ODS]])),"NÃO","SIM")</f>
        <v>NÃO</v>
      </c>
      <c r="U2235" s="2" t="str">
        <f>IF(ISERR(FIND("11",GERAL[[#This Row],[ODS]])),"NÃO","SIM")</f>
        <v>NÃO</v>
      </c>
      <c r="V2235" s="2" t="str">
        <f>IF(ISERR(FIND("12",GERAL[[#This Row],[ODS]])),"NÃO","SIM")</f>
        <v>NÃO</v>
      </c>
      <c r="W2235" s="2" t="str">
        <f>IF(ISERR(FIND("13",GERAL[[#This Row],[ODS]])),"NÃO","SIM")</f>
        <v>NÃO</v>
      </c>
      <c r="X2235" s="2" t="str">
        <f>IF(ISERR(FIND("14",GERAL[[#This Row],[ODS]])),"NÃO","SIM")</f>
        <v>NÃO</v>
      </c>
      <c r="Y2235" s="2" t="str">
        <f>IF(ISERR(FIND("15",GERAL[[#This Row],[ODS]])),"NÃO","SIM")</f>
        <v>NÃO</v>
      </c>
      <c r="Z2235" s="2" t="str">
        <f>IF(ISERR(FIND("16",GERAL[[#This Row],[ODS]])),"NÃO","SIM")</f>
        <v>NÃO</v>
      </c>
      <c r="AA2235" s="2" t="str">
        <f>IF(ISERR(FIND("17",GERAL[[#This Row],[ODS]])),"NÃO","SIM")</f>
        <v>NÃO</v>
      </c>
      <c r="AB2235" s="1">
        <v>59.97401858173172</v>
      </c>
      <c r="AC2235" s="1">
        <v>80.838070450299611</v>
      </c>
      <c r="AD2235" s="1">
        <v>80.562539152323865</v>
      </c>
      <c r="AE2235" s="1">
        <v>83.190117919424694</v>
      </c>
      <c r="AF2235" s="1">
        <v>70.455945586903297</v>
      </c>
      <c r="AG2235" s="1" t="str">
        <f>GERAL[[#This Row],[SIGLA]]&amp;GERAL[[#This Row],[CÓD]]</f>
        <v>RNSS_MA</v>
      </c>
      <c r="AH2235" s="1">
        <f ca="1">VLOOKUP(GERAL[[#This Row],[REF_NOTA]],BASE_NOTAS[],7,FALSE)</f>
        <v>62.283710210532703</v>
      </c>
      <c r="AI2235" s="31">
        <f ca="1">IF(GERAL[[#This Row],[Nota 2025]]="",0,GERAL[[#This Row],[Nota 2026]]-GERAL[[#This Row],[Nota 2025]])</f>
        <v>-8.1722353763705939</v>
      </c>
    </row>
    <row r="2236" spans="1:35" ht="17" x14ac:dyDescent="0.35">
      <c r="A2236" s="2" t="s">
        <v>178</v>
      </c>
      <c r="B2236" s="2" t="s">
        <v>205</v>
      </c>
      <c r="C2236" s="2" t="s">
        <v>218</v>
      </c>
      <c r="D2236" s="15" t="s">
        <v>80</v>
      </c>
      <c r="E2236" s="2" t="s">
        <v>152</v>
      </c>
      <c r="F2236" s="2" t="str">
        <f>VLOOKUP(GERAL[[#This Row],[CÓD]],SEALL,6,FALSE)</f>
        <v>S</v>
      </c>
      <c r="G223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3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3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36" s="2" t="str">
        <f>VLOOKUP(GERAL[[#This Row],[CÓD]],SEALL,4,FALSE)</f>
        <v>03</v>
      </c>
      <c r="K2236" s="2" t="str">
        <f>IF(ISERR(FIND("01",GERAL[[#This Row],[ODS]])),"NÃO","SIM")</f>
        <v>NÃO</v>
      </c>
      <c r="L2236" s="2" t="str">
        <f>IF(ISERR(FIND("02",GERAL[[#This Row],[ODS]])),"NÃO","SIM")</f>
        <v>NÃO</v>
      </c>
      <c r="M2236" s="2" t="str">
        <f>IF(ISERR(FIND("03",GERAL[[#This Row],[ODS]])),"NÃO","SIM")</f>
        <v>SIM</v>
      </c>
      <c r="N2236" s="2" t="str">
        <f>IF(ISERR(FIND("04",GERAL[[#This Row],[ODS]])),"NÃO","SIM")</f>
        <v>NÃO</v>
      </c>
      <c r="O2236" s="2" t="str">
        <f>IF(ISERR(FIND("05",GERAL[[#This Row],[ODS]])),"NÃO","SIM")</f>
        <v>NÃO</v>
      </c>
      <c r="P2236" s="2" t="str">
        <f>IF(ISERR(FIND("06",GERAL[[#This Row],[ODS]])),"NÃO","SIM")</f>
        <v>NÃO</v>
      </c>
      <c r="Q2236" s="2" t="str">
        <f>IF(ISERR(FIND("07",GERAL[[#This Row],[ODS]])),"NÃO","SIM")</f>
        <v>NÃO</v>
      </c>
      <c r="R2236" s="2" t="str">
        <f>IF(ISERR(FIND("08",GERAL[[#This Row],[ODS]])),"NÃO","SIM")</f>
        <v>NÃO</v>
      </c>
      <c r="S2236" s="2" t="str">
        <f>IF(ISERR(FIND("09",GERAL[[#This Row],[ODS]])),"NÃO","SIM")</f>
        <v>NÃO</v>
      </c>
      <c r="T2236" s="2" t="str">
        <f>IF(ISERR(FIND("10",GERAL[[#This Row],[ODS]])),"NÃO","SIM")</f>
        <v>NÃO</v>
      </c>
      <c r="U2236" s="2" t="str">
        <f>IF(ISERR(FIND("11",GERAL[[#This Row],[ODS]])),"NÃO","SIM")</f>
        <v>NÃO</v>
      </c>
      <c r="V2236" s="2" t="str">
        <f>IF(ISERR(FIND("12",GERAL[[#This Row],[ODS]])),"NÃO","SIM")</f>
        <v>NÃO</v>
      </c>
      <c r="W2236" s="2" t="str">
        <f>IF(ISERR(FIND("13",GERAL[[#This Row],[ODS]])),"NÃO","SIM")</f>
        <v>NÃO</v>
      </c>
      <c r="X2236" s="2" t="str">
        <f>IF(ISERR(FIND("14",GERAL[[#This Row],[ODS]])),"NÃO","SIM")</f>
        <v>NÃO</v>
      </c>
      <c r="Y2236" s="2" t="str">
        <f>IF(ISERR(FIND("15",GERAL[[#This Row],[ODS]])),"NÃO","SIM")</f>
        <v>NÃO</v>
      </c>
      <c r="Z2236" s="2" t="str">
        <f>IF(ISERR(FIND("16",GERAL[[#This Row],[ODS]])),"NÃO","SIM")</f>
        <v>NÃO</v>
      </c>
      <c r="AA2236" s="2" t="str">
        <f>IF(ISERR(FIND("17",GERAL[[#This Row],[ODS]])),"NÃO","SIM")</f>
        <v>NÃO</v>
      </c>
      <c r="AB2236" s="1">
        <v>87.135671277520458</v>
      </c>
      <c r="AC2236" s="1">
        <v>97.379809828657571</v>
      </c>
      <c r="AD2236" s="1">
        <v>97.0404971755666</v>
      </c>
      <c r="AE2236" s="1">
        <v>97.183941397048955</v>
      </c>
      <c r="AF2236" s="1">
        <v>92.817300565823928</v>
      </c>
      <c r="AG2236" s="1" t="str">
        <f>GERAL[[#This Row],[SIGLA]]&amp;GERAL[[#This Row],[CÓD]]</f>
        <v>RSSS_MA</v>
      </c>
      <c r="AH2236" s="1">
        <f ca="1">VLOOKUP(GERAL[[#This Row],[REF_NOTA]],BASE_NOTAS[],7,FALSE)</f>
        <v>85.067305160342201</v>
      </c>
      <c r="AI2236" s="31">
        <f ca="1">IF(GERAL[[#This Row],[Nota 2025]]="",0,GERAL[[#This Row],[Nota 2026]]-GERAL[[#This Row],[Nota 2025]])</f>
        <v>-7.7499954054817266</v>
      </c>
    </row>
    <row r="2237" spans="1:35" ht="17" x14ac:dyDescent="0.35">
      <c r="A2237" s="2" t="s">
        <v>176</v>
      </c>
      <c r="B2237" s="2" t="s">
        <v>203</v>
      </c>
      <c r="C2237" s="2" t="s">
        <v>218</v>
      </c>
      <c r="D2237" s="15" t="s">
        <v>80</v>
      </c>
      <c r="E2237" s="2" t="s">
        <v>152</v>
      </c>
      <c r="F2237" s="2" t="str">
        <f>VLOOKUP(GERAL[[#This Row],[CÓD]],SEALL,6,FALSE)</f>
        <v>S</v>
      </c>
      <c r="G223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3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3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37" s="2" t="str">
        <f>VLOOKUP(GERAL[[#This Row],[CÓD]],SEALL,4,FALSE)</f>
        <v>03</v>
      </c>
      <c r="K2237" s="2" t="str">
        <f>IF(ISERR(FIND("01",GERAL[[#This Row],[ODS]])),"NÃO","SIM")</f>
        <v>NÃO</v>
      </c>
      <c r="L2237" s="2" t="str">
        <f>IF(ISERR(FIND("02",GERAL[[#This Row],[ODS]])),"NÃO","SIM")</f>
        <v>NÃO</v>
      </c>
      <c r="M2237" s="2" t="str">
        <f>IF(ISERR(FIND("03",GERAL[[#This Row],[ODS]])),"NÃO","SIM")</f>
        <v>SIM</v>
      </c>
      <c r="N2237" s="2" t="str">
        <f>IF(ISERR(FIND("04",GERAL[[#This Row],[ODS]])),"NÃO","SIM")</f>
        <v>NÃO</v>
      </c>
      <c r="O2237" s="2" t="str">
        <f>IF(ISERR(FIND("05",GERAL[[#This Row],[ODS]])),"NÃO","SIM")</f>
        <v>NÃO</v>
      </c>
      <c r="P2237" s="2" t="str">
        <f>IF(ISERR(FIND("06",GERAL[[#This Row],[ODS]])),"NÃO","SIM")</f>
        <v>NÃO</v>
      </c>
      <c r="Q2237" s="2" t="str">
        <f>IF(ISERR(FIND("07",GERAL[[#This Row],[ODS]])),"NÃO","SIM")</f>
        <v>NÃO</v>
      </c>
      <c r="R2237" s="2" t="str">
        <f>IF(ISERR(FIND("08",GERAL[[#This Row],[ODS]])),"NÃO","SIM")</f>
        <v>NÃO</v>
      </c>
      <c r="S2237" s="2" t="str">
        <f>IF(ISERR(FIND("09",GERAL[[#This Row],[ODS]])),"NÃO","SIM")</f>
        <v>NÃO</v>
      </c>
      <c r="T2237" s="2" t="str">
        <f>IF(ISERR(FIND("10",GERAL[[#This Row],[ODS]])),"NÃO","SIM")</f>
        <v>NÃO</v>
      </c>
      <c r="U2237" s="2" t="str">
        <f>IF(ISERR(FIND("11",GERAL[[#This Row],[ODS]])),"NÃO","SIM")</f>
        <v>NÃO</v>
      </c>
      <c r="V2237" s="2" t="str">
        <f>IF(ISERR(FIND("12",GERAL[[#This Row],[ODS]])),"NÃO","SIM")</f>
        <v>NÃO</v>
      </c>
      <c r="W2237" s="2" t="str">
        <f>IF(ISERR(FIND("13",GERAL[[#This Row],[ODS]])),"NÃO","SIM")</f>
        <v>NÃO</v>
      </c>
      <c r="X2237" s="2" t="str">
        <f>IF(ISERR(FIND("14",GERAL[[#This Row],[ODS]])),"NÃO","SIM")</f>
        <v>NÃO</v>
      </c>
      <c r="Y2237" s="2" t="str">
        <f>IF(ISERR(FIND("15",GERAL[[#This Row],[ODS]])),"NÃO","SIM")</f>
        <v>NÃO</v>
      </c>
      <c r="Z2237" s="2" t="str">
        <f>IF(ISERR(FIND("16",GERAL[[#This Row],[ODS]])),"NÃO","SIM")</f>
        <v>NÃO</v>
      </c>
      <c r="AA2237" s="2" t="str">
        <f>IF(ISERR(FIND("17",GERAL[[#This Row],[ODS]])),"NÃO","SIM")</f>
        <v>NÃO</v>
      </c>
      <c r="AB2237" s="1">
        <v>70.936438838523756</v>
      </c>
      <c r="AC2237" s="1">
        <v>80.05280348226708</v>
      </c>
      <c r="AD2237" s="1">
        <v>70.606059754452389</v>
      </c>
      <c r="AE2237" s="1">
        <v>88.257510684683325</v>
      </c>
      <c r="AF2237" s="1">
        <v>88.767226409632414</v>
      </c>
      <c r="AG2237" s="1" t="str">
        <f>GERAL[[#This Row],[SIGLA]]&amp;GERAL[[#This Row],[CÓD]]</f>
        <v>ROSS_MA</v>
      </c>
      <c r="AH2237" s="1">
        <f ca="1">VLOOKUP(GERAL[[#This Row],[REF_NOTA]],BASE_NOTAS[],7,FALSE)</f>
        <v>100</v>
      </c>
      <c r="AI2237" s="31">
        <f ca="1">IF(GERAL[[#This Row],[Nota 2025]]="",0,GERAL[[#This Row],[Nota 2026]]-GERAL[[#This Row],[Nota 2025]])</f>
        <v>11.232773590367586</v>
      </c>
    </row>
    <row r="2238" spans="1:35" ht="17" x14ac:dyDescent="0.35">
      <c r="A2238" s="2" t="s">
        <v>177</v>
      </c>
      <c r="B2238" s="2" t="s">
        <v>204</v>
      </c>
      <c r="C2238" s="2" t="s">
        <v>218</v>
      </c>
      <c r="D2238" s="15" t="s">
        <v>80</v>
      </c>
      <c r="E2238" s="2" t="s">
        <v>152</v>
      </c>
      <c r="F2238" s="2" t="str">
        <f>VLOOKUP(GERAL[[#This Row],[CÓD]],SEALL,6,FALSE)</f>
        <v>S</v>
      </c>
      <c r="G223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3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3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38" s="2" t="str">
        <f>VLOOKUP(GERAL[[#This Row],[CÓD]],SEALL,4,FALSE)</f>
        <v>03</v>
      </c>
      <c r="K2238" s="2" t="str">
        <f>IF(ISERR(FIND("01",GERAL[[#This Row],[ODS]])),"NÃO","SIM")</f>
        <v>NÃO</v>
      </c>
      <c r="L2238" s="2" t="str">
        <f>IF(ISERR(FIND("02",GERAL[[#This Row],[ODS]])),"NÃO","SIM")</f>
        <v>NÃO</v>
      </c>
      <c r="M2238" s="2" t="str">
        <f>IF(ISERR(FIND("03",GERAL[[#This Row],[ODS]])),"NÃO","SIM")</f>
        <v>SIM</v>
      </c>
      <c r="N2238" s="2" t="str">
        <f>IF(ISERR(FIND("04",GERAL[[#This Row],[ODS]])),"NÃO","SIM")</f>
        <v>NÃO</v>
      </c>
      <c r="O2238" s="2" t="str">
        <f>IF(ISERR(FIND("05",GERAL[[#This Row],[ODS]])),"NÃO","SIM")</f>
        <v>NÃO</v>
      </c>
      <c r="P2238" s="2" t="str">
        <f>IF(ISERR(FIND("06",GERAL[[#This Row],[ODS]])),"NÃO","SIM")</f>
        <v>NÃO</v>
      </c>
      <c r="Q2238" s="2" t="str">
        <f>IF(ISERR(FIND("07",GERAL[[#This Row],[ODS]])),"NÃO","SIM")</f>
        <v>NÃO</v>
      </c>
      <c r="R2238" s="2" t="str">
        <f>IF(ISERR(FIND("08",GERAL[[#This Row],[ODS]])),"NÃO","SIM")</f>
        <v>NÃO</v>
      </c>
      <c r="S2238" s="2" t="str">
        <f>IF(ISERR(FIND("09",GERAL[[#This Row],[ODS]])),"NÃO","SIM")</f>
        <v>NÃO</v>
      </c>
      <c r="T2238" s="2" t="str">
        <f>IF(ISERR(FIND("10",GERAL[[#This Row],[ODS]])),"NÃO","SIM")</f>
        <v>NÃO</v>
      </c>
      <c r="U2238" s="2" t="str">
        <f>IF(ISERR(FIND("11",GERAL[[#This Row],[ODS]])),"NÃO","SIM")</f>
        <v>NÃO</v>
      </c>
      <c r="V2238" s="2" t="str">
        <f>IF(ISERR(FIND("12",GERAL[[#This Row],[ODS]])),"NÃO","SIM")</f>
        <v>NÃO</v>
      </c>
      <c r="W2238" s="2" t="str">
        <f>IF(ISERR(FIND("13",GERAL[[#This Row],[ODS]])),"NÃO","SIM")</f>
        <v>NÃO</v>
      </c>
      <c r="X2238" s="2" t="str">
        <f>IF(ISERR(FIND("14",GERAL[[#This Row],[ODS]])),"NÃO","SIM")</f>
        <v>NÃO</v>
      </c>
      <c r="Y2238" s="2" t="str">
        <f>IF(ISERR(FIND("15",GERAL[[#This Row],[ODS]])),"NÃO","SIM")</f>
        <v>NÃO</v>
      </c>
      <c r="Z2238" s="2" t="str">
        <f>IF(ISERR(FIND("16",GERAL[[#This Row],[ODS]])),"NÃO","SIM")</f>
        <v>NÃO</v>
      </c>
      <c r="AA2238" s="2" t="str">
        <f>IF(ISERR(FIND("17",GERAL[[#This Row],[ODS]])),"NÃO","SIM")</f>
        <v>NÃO</v>
      </c>
      <c r="AB2238" s="1">
        <v>0</v>
      </c>
      <c r="AC2238" s="1">
        <v>0</v>
      </c>
      <c r="AD2238" s="1">
        <v>0</v>
      </c>
      <c r="AE2238" s="1">
        <v>0</v>
      </c>
      <c r="AF2238" s="1">
        <v>0</v>
      </c>
      <c r="AG2238" s="1" t="str">
        <f>GERAL[[#This Row],[SIGLA]]&amp;GERAL[[#This Row],[CÓD]]</f>
        <v>RRSS_MA</v>
      </c>
      <c r="AH2238" s="1">
        <f ca="1">VLOOKUP(GERAL[[#This Row],[REF_NOTA]],BASE_NOTAS[],7,FALSE)</f>
        <v>0</v>
      </c>
      <c r="AI2238" s="31">
        <f ca="1">IF(GERAL[[#This Row],[Nota 2025]]="",0,GERAL[[#This Row],[Nota 2026]]-GERAL[[#This Row],[Nota 2025]])</f>
        <v>0</v>
      </c>
    </row>
    <row r="2239" spans="1:35" ht="17" x14ac:dyDescent="0.35">
      <c r="A2239" s="2" t="s">
        <v>179</v>
      </c>
      <c r="B2239" s="2" t="s">
        <v>194</v>
      </c>
      <c r="C2239" s="2" t="s">
        <v>218</v>
      </c>
      <c r="D2239" s="15" t="s">
        <v>80</v>
      </c>
      <c r="E2239" s="2" t="s">
        <v>152</v>
      </c>
      <c r="F2239" s="2" t="str">
        <f>VLOOKUP(GERAL[[#This Row],[CÓD]],SEALL,6,FALSE)</f>
        <v>S</v>
      </c>
      <c r="G223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3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3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39" s="2" t="str">
        <f>VLOOKUP(GERAL[[#This Row],[CÓD]],SEALL,4,FALSE)</f>
        <v>03</v>
      </c>
      <c r="K2239" s="2" t="str">
        <f>IF(ISERR(FIND("01",GERAL[[#This Row],[ODS]])),"NÃO","SIM")</f>
        <v>NÃO</v>
      </c>
      <c r="L2239" s="2" t="str">
        <f>IF(ISERR(FIND("02",GERAL[[#This Row],[ODS]])),"NÃO","SIM")</f>
        <v>NÃO</v>
      </c>
      <c r="M2239" s="2" t="str">
        <f>IF(ISERR(FIND("03",GERAL[[#This Row],[ODS]])),"NÃO","SIM")</f>
        <v>SIM</v>
      </c>
      <c r="N2239" s="2" t="str">
        <f>IF(ISERR(FIND("04",GERAL[[#This Row],[ODS]])),"NÃO","SIM")</f>
        <v>NÃO</v>
      </c>
      <c r="O2239" s="2" t="str">
        <f>IF(ISERR(FIND("05",GERAL[[#This Row],[ODS]])),"NÃO","SIM")</f>
        <v>NÃO</v>
      </c>
      <c r="P2239" s="2" t="str">
        <f>IF(ISERR(FIND("06",GERAL[[#This Row],[ODS]])),"NÃO","SIM")</f>
        <v>NÃO</v>
      </c>
      <c r="Q2239" s="2" t="str">
        <f>IF(ISERR(FIND("07",GERAL[[#This Row],[ODS]])),"NÃO","SIM")</f>
        <v>NÃO</v>
      </c>
      <c r="R2239" s="2" t="str">
        <f>IF(ISERR(FIND("08",GERAL[[#This Row],[ODS]])),"NÃO","SIM")</f>
        <v>NÃO</v>
      </c>
      <c r="S2239" s="2" t="str">
        <f>IF(ISERR(FIND("09",GERAL[[#This Row],[ODS]])),"NÃO","SIM")</f>
        <v>NÃO</v>
      </c>
      <c r="T2239" s="2" t="str">
        <f>IF(ISERR(FIND("10",GERAL[[#This Row],[ODS]])),"NÃO","SIM")</f>
        <v>NÃO</v>
      </c>
      <c r="U2239" s="2" t="str">
        <f>IF(ISERR(FIND("11",GERAL[[#This Row],[ODS]])),"NÃO","SIM")</f>
        <v>NÃO</v>
      </c>
      <c r="V2239" s="2" t="str">
        <f>IF(ISERR(FIND("12",GERAL[[#This Row],[ODS]])),"NÃO","SIM")</f>
        <v>NÃO</v>
      </c>
      <c r="W2239" s="2" t="str">
        <f>IF(ISERR(FIND("13",GERAL[[#This Row],[ODS]])),"NÃO","SIM")</f>
        <v>NÃO</v>
      </c>
      <c r="X2239" s="2" t="str">
        <f>IF(ISERR(FIND("14",GERAL[[#This Row],[ODS]])),"NÃO","SIM")</f>
        <v>NÃO</v>
      </c>
      <c r="Y2239" s="2" t="str">
        <f>IF(ISERR(FIND("15",GERAL[[#This Row],[ODS]])),"NÃO","SIM")</f>
        <v>NÃO</v>
      </c>
      <c r="Z2239" s="2" t="str">
        <f>IF(ISERR(FIND("16",GERAL[[#This Row],[ODS]])),"NÃO","SIM")</f>
        <v>NÃO</v>
      </c>
      <c r="AA2239" s="2" t="str">
        <f>IF(ISERR(FIND("17",GERAL[[#This Row],[ODS]])),"NÃO","SIM")</f>
        <v>NÃO</v>
      </c>
      <c r="AB2239" s="1">
        <v>89.36605802598605</v>
      </c>
      <c r="AC2239" s="1">
        <v>100</v>
      </c>
      <c r="AD2239" s="1">
        <v>93.986501227686787</v>
      </c>
      <c r="AE2239" s="1">
        <v>100</v>
      </c>
      <c r="AF2239" s="1">
        <v>96.865860850334926</v>
      </c>
      <c r="AG2239" s="1" t="str">
        <f>GERAL[[#This Row],[SIGLA]]&amp;GERAL[[#This Row],[CÓD]]</f>
        <v>SCSS_MA</v>
      </c>
      <c r="AH2239" s="1">
        <f ca="1">VLOOKUP(GERAL[[#This Row],[REF_NOTA]],BASE_NOTAS[],7,FALSE)</f>
        <v>85.363994100383408</v>
      </c>
      <c r="AI2239" s="31">
        <f ca="1">IF(GERAL[[#This Row],[Nota 2025]]="",0,GERAL[[#This Row],[Nota 2026]]-GERAL[[#This Row],[Nota 2025]])</f>
        <v>-11.501866749951517</v>
      </c>
    </row>
    <row r="2240" spans="1:35" ht="17" x14ac:dyDescent="0.35">
      <c r="A2240" s="2" t="s">
        <v>181</v>
      </c>
      <c r="B2240" s="2" t="s">
        <v>186</v>
      </c>
      <c r="C2240" s="2" t="s">
        <v>218</v>
      </c>
      <c r="D2240" s="15" t="s">
        <v>80</v>
      </c>
      <c r="E2240" s="2" t="s">
        <v>152</v>
      </c>
      <c r="F2240" s="2" t="str">
        <f>VLOOKUP(GERAL[[#This Row],[CÓD]],SEALL,6,FALSE)</f>
        <v>S</v>
      </c>
      <c r="G224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4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4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40" s="2" t="str">
        <f>VLOOKUP(GERAL[[#This Row],[CÓD]],SEALL,4,FALSE)</f>
        <v>03</v>
      </c>
      <c r="K2240" s="2" t="str">
        <f>IF(ISERR(FIND("01",GERAL[[#This Row],[ODS]])),"NÃO","SIM")</f>
        <v>NÃO</v>
      </c>
      <c r="L2240" s="2" t="str">
        <f>IF(ISERR(FIND("02",GERAL[[#This Row],[ODS]])),"NÃO","SIM")</f>
        <v>NÃO</v>
      </c>
      <c r="M2240" s="2" t="str">
        <f>IF(ISERR(FIND("03",GERAL[[#This Row],[ODS]])),"NÃO","SIM")</f>
        <v>SIM</v>
      </c>
      <c r="N2240" s="2" t="str">
        <f>IF(ISERR(FIND("04",GERAL[[#This Row],[ODS]])),"NÃO","SIM")</f>
        <v>NÃO</v>
      </c>
      <c r="O2240" s="2" t="str">
        <f>IF(ISERR(FIND("05",GERAL[[#This Row],[ODS]])),"NÃO","SIM")</f>
        <v>NÃO</v>
      </c>
      <c r="P2240" s="2" t="str">
        <f>IF(ISERR(FIND("06",GERAL[[#This Row],[ODS]])),"NÃO","SIM")</f>
        <v>NÃO</v>
      </c>
      <c r="Q2240" s="2" t="str">
        <f>IF(ISERR(FIND("07",GERAL[[#This Row],[ODS]])),"NÃO","SIM")</f>
        <v>NÃO</v>
      </c>
      <c r="R2240" s="2" t="str">
        <f>IF(ISERR(FIND("08",GERAL[[#This Row],[ODS]])),"NÃO","SIM")</f>
        <v>NÃO</v>
      </c>
      <c r="S2240" s="2" t="str">
        <f>IF(ISERR(FIND("09",GERAL[[#This Row],[ODS]])),"NÃO","SIM")</f>
        <v>NÃO</v>
      </c>
      <c r="T2240" s="2" t="str">
        <f>IF(ISERR(FIND("10",GERAL[[#This Row],[ODS]])),"NÃO","SIM")</f>
        <v>NÃO</v>
      </c>
      <c r="U2240" s="2" t="str">
        <f>IF(ISERR(FIND("11",GERAL[[#This Row],[ODS]])),"NÃO","SIM")</f>
        <v>NÃO</v>
      </c>
      <c r="V2240" s="2" t="str">
        <f>IF(ISERR(FIND("12",GERAL[[#This Row],[ODS]])),"NÃO","SIM")</f>
        <v>NÃO</v>
      </c>
      <c r="W2240" s="2" t="str">
        <f>IF(ISERR(FIND("13",GERAL[[#This Row],[ODS]])),"NÃO","SIM")</f>
        <v>NÃO</v>
      </c>
      <c r="X2240" s="2" t="str">
        <f>IF(ISERR(FIND("14",GERAL[[#This Row],[ODS]])),"NÃO","SIM")</f>
        <v>NÃO</v>
      </c>
      <c r="Y2240" s="2" t="str">
        <f>IF(ISERR(FIND("15",GERAL[[#This Row],[ODS]])),"NÃO","SIM")</f>
        <v>NÃO</v>
      </c>
      <c r="Z2240" s="2" t="str">
        <f>IF(ISERR(FIND("16",GERAL[[#This Row],[ODS]])),"NÃO","SIM")</f>
        <v>NÃO</v>
      </c>
      <c r="AA2240" s="2" t="str">
        <f>IF(ISERR(FIND("17",GERAL[[#This Row],[ODS]])),"NÃO","SIM")</f>
        <v>NÃO</v>
      </c>
      <c r="AB2240" s="1">
        <v>76.014277057069776</v>
      </c>
      <c r="AC2240" s="1">
        <v>88.828258027744241</v>
      </c>
      <c r="AD2240" s="1">
        <v>98.384997866772366</v>
      </c>
      <c r="AE2240" s="1">
        <v>96.524683925166158</v>
      </c>
      <c r="AF2240" s="1">
        <v>84.389086005378431</v>
      </c>
      <c r="AG2240" s="1" t="str">
        <f>GERAL[[#This Row],[SIGLA]]&amp;GERAL[[#This Row],[CÓD]]</f>
        <v>SPSS_MA</v>
      </c>
      <c r="AH2240" s="1">
        <f ca="1">VLOOKUP(GERAL[[#This Row],[REF_NOTA]],BASE_NOTAS[],7,FALSE)</f>
        <v>89.856125005509426</v>
      </c>
      <c r="AI2240" s="31">
        <f ca="1">IF(GERAL[[#This Row],[Nota 2025]]="",0,GERAL[[#This Row],[Nota 2026]]-GERAL[[#This Row],[Nota 2025]])</f>
        <v>5.4670390001309954</v>
      </c>
    </row>
    <row r="2241" spans="1:35" ht="17" x14ac:dyDescent="0.35">
      <c r="A2241" s="2" t="s">
        <v>180</v>
      </c>
      <c r="B2241" s="2" t="s">
        <v>206</v>
      </c>
      <c r="C2241" s="2" t="s">
        <v>218</v>
      </c>
      <c r="D2241" s="15" t="s">
        <v>80</v>
      </c>
      <c r="E2241" s="2" t="s">
        <v>152</v>
      </c>
      <c r="F2241" s="2" t="str">
        <f>VLOOKUP(GERAL[[#This Row],[CÓD]],SEALL,6,FALSE)</f>
        <v>S</v>
      </c>
      <c r="G224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4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4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41" s="2" t="str">
        <f>VLOOKUP(GERAL[[#This Row],[CÓD]],SEALL,4,FALSE)</f>
        <v>03</v>
      </c>
      <c r="K2241" s="2" t="str">
        <f>IF(ISERR(FIND("01",GERAL[[#This Row],[ODS]])),"NÃO","SIM")</f>
        <v>NÃO</v>
      </c>
      <c r="L2241" s="2" t="str">
        <f>IF(ISERR(FIND("02",GERAL[[#This Row],[ODS]])),"NÃO","SIM")</f>
        <v>NÃO</v>
      </c>
      <c r="M2241" s="2" t="str">
        <f>IF(ISERR(FIND("03",GERAL[[#This Row],[ODS]])),"NÃO","SIM")</f>
        <v>SIM</v>
      </c>
      <c r="N2241" s="2" t="str">
        <f>IF(ISERR(FIND("04",GERAL[[#This Row],[ODS]])),"NÃO","SIM")</f>
        <v>NÃO</v>
      </c>
      <c r="O2241" s="2" t="str">
        <f>IF(ISERR(FIND("05",GERAL[[#This Row],[ODS]])),"NÃO","SIM")</f>
        <v>NÃO</v>
      </c>
      <c r="P2241" s="2" t="str">
        <f>IF(ISERR(FIND("06",GERAL[[#This Row],[ODS]])),"NÃO","SIM")</f>
        <v>NÃO</v>
      </c>
      <c r="Q2241" s="2" t="str">
        <f>IF(ISERR(FIND("07",GERAL[[#This Row],[ODS]])),"NÃO","SIM")</f>
        <v>NÃO</v>
      </c>
      <c r="R2241" s="2" t="str">
        <f>IF(ISERR(FIND("08",GERAL[[#This Row],[ODS]])),"NÃO","SIM")</f>
        <v>NÃO</v>
      </c>
      <c r="S2241" s="2" t="str">
        <f>IF(ISERR(FIND("09",GERAL[[#This Row],[ODS]])),"NÃO","SIM")</f>
        <v>NÃO</v>
      </c>
      <c r="T2241" s="2" t="str">
        <f>IF(ISERR(FIND("10",GERAL[[#This Row],[ODS]])),"NÃO","SIM")</f>
        <v>NÃO</v>
      </c>
      <c r="U2241" s="2" t="str">
        <f>IF(ISERR(FIND("11",GERAL[[#This Row],[ODS]])),"NÃO","SIM")</f>
        <v>NÃO</v>
      </c>
      <c r="V2241" s="2" t="str">
        <f>IF(ISERR(FIND("12",GERAL[[#This Row],[ODS]])),"NÃO","SIM")</f>
        <v>NÃO</v>
      </c>
      <c r="W2241" s="2" t="str">
        <f>IF(ISERR(FIND("13",GERAL[[#This Row],[ODS]])),"NÃO","SIM")</f>
        <v>NÃO</v>
      </c>
      <c r="X2241" s="2" t="str">
        <f>IF(ISERR(FIND("14",GERAL[[#This Row],[ODS]])),"NÃO","SIM")</f>
        <v>NÃO</v>
      </c>
      <c r="Y2241" s="2" t="str">
        <f>IF(ISERR(FIND("15",GERAL[[#This Row],[ODS]])),"NÃO","SIM")</f>
        <v>NÃO</v>
      </c>
      <c r="Z2241" s="2" t="str">
        <f>IF(ISERR(FIND("16",GERAL[[#This Row],[ODS]])),"NÃO","SIM")</f>
        <v>NÃO</v>
      </c>
      <c r="AA2241" s="2" t="str">
        <f>IF(ISERR(FIND("17",GERAL[[#This Row],[ODS]])),"NÃO","SIM")</f>
        <v>NÃO</v>
      </c>
      <c r="AB2241" s="1">
        <v>85.188484810714826</v>
      </c>
      <c r="AC2241" s="1">
        <v>68.825382673271008</v>
      </c>
      <c r="AD2241" s="1">
        <v>97.471412214296521</v>
      </c>
      <c r="AE2241" s="1">
        <v>67.419538741356448</v>
      </c>
      <c r="AF2241" s="1">
        <v>86.637358901048898</v>
      </c>
      <c r="AG2241" s="1" t="str">
        <f>GERAL[[#This Row],[SIGLA]]&amp;GERAL[[#This Row],[CÓD]]</f>
        <v>SESS_MA</v>
      </c>
      <c r="AH2241" s="1">
        <f ca="1">VLOOKUP(GERAL[[#This Row],[REF_NOTA]],BASE_NOTAS[],7,FALSE)</f>
        <v>80.307783987718039</v>
      </c>
      <c r="AI2241" s="31">
        <f ca="1">IF(GERAL[[#This Row],[Nota 2025]]="",0,GERAL[[#This Row],[Nota 2026]]-GERAL[[#This Row],[Nota 2025]])</f>
        <v>-6.329574913330859</v>
      </c>
    </row>
    <row r="2242" spans="1:35" ht="17" x14ac:dyDescent="0.35">
      <c r="A2242" s="2" t="s">
        <v>182</v>
      </c>
      <c r="B2242" s="2" t="s">
        <v>185</v>
      </c>
      <c r="C2242" s="2" t="s">
        <v>218</v>
      </c>
      <c r="D2242" s="15" t="s">
        <v>80</v>
      </c>
      <c r="E2242" s="2" t="s">
        <v>152</v>
      </c>
      <c r="F2242" s="2" t="str">
        <f>VLOOKUP(GERAL[[#This Row],[CÓD]],SEALL,6,FALSE)</f>
        <v>S</v>
      </c>
      <c r="G224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4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4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42" s="2" t="str">
        <f>VLOOKUP(GERAL[[#This Row],[CÓD]],SEALL,4,FALSE)</f>
        <v>03</v>
      </c>
      <c r="K2242" s="2" t="str">
        <f>IF(ISERR(FIND("01",GERAL[[#This Row],[ODS]])),"NÃO","SIM")</f>
        <v>NÃO</v>
      </c>
      <c r="L2242" s="2" t="str">
        <f>IF(ISERR(FIND("02",GERAL[[#This Row],[ODS]])),"NÃO","SIM")</f>
        <v>NÃO</v>
      </c>
      <c r="M2242" s="2" t="str">
        <f>IF(ISERR(FIND("03",GERAL[[#This Row],[ODS]])),"NÃO","SIM")</f>
        <v>SIM</v>
      </c>
      <c r="N2242" s="2" t="str">
        <f>IF(ISERR(FIND("04",GERAL[[#This Row],[ODS]])),"NÃO","SIM")</f>
        <v>NÃO</v>
      </c>
      <c r="O2242" s="2" t="str">
        <f>IF(ISERR(FIND("05",GERAL[[#This Row],[ODS]])),"NÃO","SIM")</f>
        <v>NÃO</v>
      </c>
      <c r="P2242" s="2" t="str">
        <f>IF(ISERR(FIND("06",GERAL[[#This Row],[ODS]])),"NÃO","SIM")</f>
        <v>NÃO</v>
      </c>
      <c r="Q2242" s="2" t="str">
        <f>IF(ISERR(FIND("07",GERAL[[#This Row],[ODS]])),"NÃO","SIM")</f>
        <v>NÃO</v>
      </c>
      <c r="R2242" s="2" t="str">
        <f>IF(ISERR(FIND("08",GERAL[[#This Row],[ODS]])),"NÃO","SIM")</f>
        <v>NÃO</v>
      </c>
      <c r="S2242" s="2" t="str">
        <f>IF(ISERR(FIND("09",GERAL[[#This Row],[ODS]])),"NÃO","SIM")</f>
        <v>NÃO</v>
      </c>
      <c r="T2242" s="2" t="str">
        <f>IF(ISERR(FIND("10",GERAL[[#This Row],[ODS]])),"NÃO","SIM")</f>
        <v>NÃO</v>
      </c>
      <c r="U2242" s="2" t="str">
        <f>IF(ISERR(FIND("11",GERAL[[#This Row],[ODS]])),"NÃO","SIM")</f>
        <v>NÃO</v>
      </c>
      <c r="V2242" s="2" t="str">
        <f>IF(ISERR(FIND("12",GERAL[[#This Row],[ODS]])),"NÃO","SIM")</f>
        <v>NÃO</v>
      </c>
      <c r="W2242" s="2" t="str">
        <f>IF(ISERR(FIND("13",GERAL[[#This Row],[ODS]])),"NÃO","SIM")</f>
        <v>NÃO</v>
      </c>
      <c r="X2242" s="2" t="str">
        <f>IF(ISERR(FIND("14",GERAL[[#This Row],[ODS]])),"NÃO","SIM")</f>
        <v>NÃO</v>
      </c>
      <c r="Y2242" s="2" t="str">
        <f>IF(ISERR(FIND("15",GERAL[[#This Row],[ODS]])),"NÃO","SIM")</f>
        <v>NÃO</v>
      </c>
      <c r="Z2242" s="2" t="str">
        <f>IF(ISERR(FIND("16",GERAL[[#This Row],[ODS]])),"NÃO","SIM")</f>
        <v>NÃO</v>
      </c>
      <c r="AA2242" s="2" t="str">
        <f>IF(ISERR(FIND("17",GERAL[[#This Row],[ODS]])),"NÃO","SIM")</f>
        <v>NÃO</v>
      </c>
      <c r="AB2242" s="1">
        <v>55.510248117712521</v>
      </c>
      <c r="AC2242" s="1">
        <v>74.708940315630542</v>
      </c>
      <c r="AD2242" s="1">
        <v>62.123815658372934</v>
      </c>
      <c r="AE2242" s="1">
        <v>63.45788248147305</v>
      </c>
      <c r="AF2242" s="1">
        <v>64.343093247837118</v>
      </c>
      <c r="AG2242" s="1" t="str">
        <f>GERAL[[#This Row],[SIGLA]]&amp;GERAL[[#This Row],[CÓD]]</f>
        <v>TOSS_MA</v>
      </c>
      <c r="AH2242" s="1">
        <f ca="1">VLOOKUP(GERAL[[#This Row],[REF_NOTA]],BASE_NOTAS[],7,FALSE)</f>
        <v>59.261064406628847</v>
      </c>
      <c r="AI2242" s="31">
        <f ca="1">IF(GERAL[[#This Row],[Nota 2025]]="",0,GERAL[[#This Row],[Nota 2026]]-GERAL[[#This Row],[Nota 2025]])</f>
        <v>-5.0820288412082704</v>
      </c>
    </row>
    <row r="2243" spans="1:35" ht="17" x14ac:dyDescent="0.35">
      <c r="A2243" s="2" t="s">
        <v>0</v>
      </c>
      <c r="B2243" s="2" t="s">
        <v>156</v>
      </c>
      <c r="C2243" s="2" t="s">
        <v>218</v>
      </c>
      <c r="D2243" s="15" t="s">
        <v>81</v>
      </c>
      <c r="E2243" s="2" t="s">
        <v>153</v>
      </c>
      <c r="F2243" s="2" t="str">
        <f>VLOOKUP(GERAL[[#This Row],[CÓD]],SEALL,6,FALSE)</f>
        <v>SG</v>
      </c>
      <c r="G224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4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4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243" s="2" t="str">
        <f>VLOOKUP(GERAL[[#This Row],[CÓD]],SEALL,4,FALSE)</f>
        <v>03, 16</v>
      </c>
      <c r="K2243" s="2" t="str">
        <f>IF(ISERR(FIND("01",GERAL[[#This Row],[ODS]])),"NÃO","SIM")</f>
        <v>NÃO</v>
      </c>
      <c r="L2243" s="2" t="str">
        <f>IF(ISERR(FIND("02",GERAL[[#This Row],[ODS]])),"NÃO","SIM")</f>
        <v>NÃO</v>
      </c>
      <c r="M2243" s="2" t="str">
        <f>IF(ISERR(FIND("03",GERAL[[#This Row],[ODS]])),"NÃO","SIM")</f>
        <v>SIM</v>
      </c>
      <c r="N2243" s="2" t="str">
        <f>IF(ISERR(FIND("04",GERAL[[#This Row],[ODS]])),"NÃO","SIM")</f>
        <v>NÃO</v>
      </c>
      <c r="O2243" s="2" t="str">
        <f>IF(ISERR(FIND("05",GERAL[[#This Row],[ODS]])),"NÃO","SIM")</f>
        <v>NÃO</v>
      </c>
      <c r="P2243" s="2" t="str">
        <f>IF(ISERR(FIND("06",GERAL[[#This Row],[ODS]])),"NÃO","SIM")</f>
        <v>NÃO</v>
      </c>
      <c r="Q2243" s="2" t="str">
        <f>IF(ISERR(FIND("07",GERAL[[#This Row],[ODS]])),"NÃO","SIM")</f>
        <v>NÃO</v>
      </c>
      <c r="R2243" s="2" t="str">
        <f>IF(ISERR(FIND("08",GERAL[[#This Row],[ODS]])),"NÃO","SIM")</f>
        <v>NÃO</v>
      </c>
      <c r="S2243" s="2" t="str">
        <f>IF(ISERR(FIND("09",GERAL[[#This Row],[ODS]])),"NÃO","SIM")</f>
        <v>NÃO</v>
      </c>
      <c r="T2243" s="2" t="str">
        <f>IF(ISERR(FIND("10",GERAL[[#This Row],[ODS]])),"NÃO","SIM")</f>
        <v>NÃO</v>
      </c>
      <c r="U2243" s="2" t="str">
        <f>IF(ISERR(FIND("11",GERAL[[#This Row],[ODS]])),"NÃO","SIM")</f>
        <v>NÃO</v>
      </c>
      <c r="V2243" s="2" t="str">
        <f>IF(ISERR(FIND("12",GERAL[[#This Row],[ODS]])),"NÃO","SIM")</f>
        <v>NÃO</v>
      </c>
      <c r="W2243" s="2" t="str">
        <f>IF(ISERR(FIND("13",GERAL[[#This Row],[ODS]])),"NÃO","SIM")</f>
        <v>NÃO</v>
      </c>
      <c r="X2243" s="2" t="str">
        <f>IF(ISERR(FIND("14",GERAL[[#This Row],[ODS]])),"NÃO","SIM")</f>
        <v>NÃO</v>
      </c>
      <c r="Y2243" s="2" t="str">
        <f>IF(ISERR(FIND("15",GERAL[[#This Row],[ODS]])),"NÃO","SIM")</f>
        <v>NÃO</v>
      </c>
      <c r="Z2243" s="2" t="str">
        <f>IF(ISERR(FIND("16",GERAL[[#This Row],[ODS]])),"NÃO","SIM")</f>
        <v>SIM</v>
      </c>
      <c r="AA2243" s="2" t="str">
        <f>IF(ISERR(FIND("17",GERAL[[#This Row],[ODS]])),"NÃO","SIM")</f>
        <v>NÃO</v>
      </c>
      <c r="AB2243" s="1">
        <v>40.41604001942305</v>
      </c>
      <c r="AC2243" s="1">
        <v>48.617456941434348</v>
      </c>
      <c r="AD2243" s="1">
        <v>79.219850197814239</v>
      </c>
      <c r="AE2243" s="1">
        <v>73.958684333894666</v>
      </c>
      <c r="AF2243" s="1">
        <v>79.929019439175946</v>
      </c>
      <c r="AG2243" s="1" t="str">
        <f>GERAL[[#This Row],[SIGLA]]&amp;GERAL[[#This Row],[CÓD]]</f>
        <v>ACSS_MP</v>
      </c>
      <c r="AH2243" s="1">
        <f ca="1">VLOOKUP(GERAL[[#This Row],[REF_NOTA]],BASE_NOTAS[],7,FALSE)</f>
        <v>64.254729122765013</v>
      </c>
      <c r="AI2243" s="31">
        <f ca="1">IF(GERAL[[#This Row],[Nota 2025]]="",0,GERAL[[#This Row],[Nota 2026]]-GERAL[[#This Row],[Nota 2025]])</f>
        <v>-15.674290316410932</v>
      </c>
    </row>
    <row r="2244" spans="1:35" ht="17" x14ac:dyDescent="0.35">
      <c r="A2244" s="2" t="s">
        <v>1</v>
      </c>
      <c r="B2244" s="2" t="s">
        <v>157</v>
      </c>
      <c r="C2244" s="2" t="s">
        <v>218</v>
      </c>
      <c r="D2244" s="15" t="s">
        <v>81</v>
      </c>
      <c r="E2244" s="2" t="s">
        <v>153</v>
      </c>
      <c r="F2244" s="2" t="str">
        <f>VLOOKUP(GERAL[[#This Row],[CÓD]],SEALL,6,FALSE)</f>
        <v>SG</v>
      </c>
      <c r="G224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4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4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244" s="2" t="str">
        <f>VLOOKUP(GERAL[[#This Row],[CÓD]],SEALL,4,FALSE)</f>
        <v>03, 16</v>
      </c>
      <c r="K2244" s="2" t="str">
        <f>IF(ISERR(FIND("01",GERAL[[#This Row],[ODS]])),"NÃO","SIM")</f>
        <v>NÃO</v>
      </c>
      <c r="L2244" s="2" t="str">
        <f>IF(ISERR(FIND("02",GERAL[[#This Row],[ODS]])),"NÃO","SIM")</f>
        <v>NÃO</v>
      </c>
      <c r="M2244" s="2" t="str">
        <f>IF(ISERR(FIND("03",GERAL[[#This Row],[ODS]])),"NÃO","SIM")</f>
        <v>SIM</v>
      </c>
      <c r="N2244" s="2" t="str">
        <f>IF(ISERR(FIND("04",GERAL[[#This Row],[ODS]])),"NÃO","SIM")</f>
        <v>NÃO</v>
      </c>
      <c r="O2244" s="2" t="str">
        <f>IF(ISERR(FIND("05",GERAL[[#This Row],[ODS]])),"NÃO","SIM")</f>
        <v>NÃO</v>
      </c>
      <c r="P2244" s="2" t="str">
        <f>IF(ISERR(FIND("06",GERAL[[#This Row],[ODS]])),"NÃO","SIM")</f>
        <v>NÃO</v>
      </c>
      <c r="Q2244" s="2" t="str">
        <f>IF(ISERR(FIND("07",GERAL[[#This Row],[ODS]])),"NÃO","SIM")</f>
        <v>NÃO</v>
      </c>
      <c r="R2244" s="2" t="str">
        <f>IF(ISERR(FIND("08",GERAL[[#This Row],[ODS]])),"NÃO","SIM")</f>
        <v>NÃO</v>
      </c>
      <c r="S2244" s="2" t="str">
        <f>IF(ISERR(FIND("09",GERAL[[#This Row],[ODS]])),"NÃO","SIM")</f>
        <v>NÃO</v>
      </c>
      <c r="T2244" s="2" t="str">
        <f>IF(ISERR(FIND("10",GERAL[[#This Row],[ODS]])),"NÃO","SIM")</f>
        <v>NÃO</v>
      </c>
      <c r="U2244" s="2" t="str">
        <f>IF(ISERR(FIND("11",GERAL[[#This Row],[ODS]])),"NÃO","SIM")</f>
        <v>NÃO</v>
      </c>
      <c r="V2244" s="2" t="str">
        <f>IF(ISERR(FIND("12",GERAL[[#This Row],[ODS]])),"NÃO","SIM")</f>
        <v>NÃO</v>
      </c>
      <c r="W2244" s="2" t="str">
        <f>IF(ISERR(FIND("13",GERAL[[#This Row],[ODS]])),"NÃO","SIM")</f>
        <v>NÃO</v>
      </c>
      <c r="X2244" s="2" t="str">
        <f>IF(ISERR(FIND("14",GERAL[[#This Row],[ODS]])),"NÃO","SIM")</f>
        <v>NÃO</v>
      </c>
      <c r="Y2244" s="2" t="str">
        <f>IF(ISERR(FIND("15",GERAL[[#This Row],[ODS]])),"NÃO","SIM")</f>
        <v>NÃO</v>
      </c>
      <c r="Z2244" s="2" t="str">
        <f>IF(ISERR(FIND("16",GERAL[[#This Row],[ODS]])),"NÃO","SIM")</f>
        <v>SIM</v>
      </c>
      <c r="AA2244" s="2" t="str">
        <f>IF(ISERR(FIND("17",GERAL[[#This Row],[ODS]])),"NÃO","SIM")</f>
        <v>NÃO</v>
      </c>
      <c r="AB2244" s="1">
        <v>36.206672185559249</v>
      </c>
      <c r="AC2244" s="1">
        <v>27.444138164024565</v>
      </c>
      <c r="AD2244" s="1">
        <v>46.691694334397084</v>
      </c>
      <c r="AE2244" s="1">
        <v>30.632607142389801</v>
      </c>
      <c r="AF2244" s="1">
        <v>46.954933906143957</v>
      </c>
      <c r="AG2244" s="1" t="str">
        <f>GERAL[[#This Row],[SIGLA]]&amp;GERAL[[#This Row],[CÓD]]</f>
        <v>ALSS_MP</v>
      </c>
      <c r="AH2244" s="1">
        <f ca="1">VLOOKUP(GERAL[[#This Row],[REF_NOTA]],BASE_NOTAS[],7,FALSE)</f>
        <v>14.344973396474074</v>
      </c>
      <c r="AI2244" s="31">
        <f ca="1">IF(GERAL[[#This Row],[Nota 2025]]="",0,GERAL[[#This Row],[Nota 2026]]-GERAL[[#This Row],[Nota 2025]])</f>
        <v>-32.609960509669882</v>
      </c>
    </row>
    <row r="2245" spans="1:35" ht="17" x14ac:dyDescent="0.35">
      <c r="A2245" s="2" t="s">
        <v>159</v>
      </c>
      <c r="B2245" s="2" t="s">
        <v>184</v>
      </c>
      <c r="C2245" s="2" t="s">
        <v>218</v>
      </c>
      <c r="D2245" s="15" t="s">
        <v>81</v>
      </c>
      <c r="E2245" s="2" t="s">
        <v>153</v>
      </c>
      <c r="F2245" s="2" t="str">
        <f>VLOOKUP(GERAL[[#This Row],[CÓD]],SEALL,6,FALSE)</f>
        <v>SG</v>
      </c>
      <c r="G224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4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4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245" s="2" t="str">
        <f>VLOOKUP(GERAL[[#This Row],[CÓD]],SEALL,4,FALSE)</f>
        <v>03, 16</v>
      </c>
      <c r="K2245" s="2" t="str">
        <f>IF(ISERR(FIND("01",GERAL[[#This Row],[ODS]])),"NÃO","SIM")</f>
        <v>NÃO</v>
      </c>
      <c r="L2245" s="2" t="str">
        <f>IF(ISERR(FIND("02",GERAL[[#This Row],[ODS]])),"NÃO","SIM")</f>
        <v>NÃO</v>
      </c>
      <c r="M2245" s="2" t="str">
        <f>IF(ISERR(FIND("03",GERAL[[#This Row],[ODS]])),"NÃO","SIM")</f>
        <v>SIM</v>
      </c>
      <c r="N2245" s="2" t="str">
        <f>IF(ISERR(FIND("04",GERAL[[#This Row],[ODS]])),"NÃO","SIM")</f>
        <v>NÃO</v>
      </c>
      <c r="O2245" s="2" t="str">
        <f>IF(ISERR(FIND("05",GERAL[[#This Row],[ODS]])),"NÃO","SIM")</f>
        <v>NÃO</v>
      </c>
      <c r="P2245" s="2" t="str">
        <f>IF(ISERR(FIND("06",GERAL[[#This Row],[ODS]])),"NÃO","SIM")</f>
        <v>NÃO</v>
      </c>
      <c r="Q2245" s="2" t="str">
        <f>IF(ISERR(FIND("07",GERAL[[#This Row],[ODS]])),"NÃO","SIM")</f>
        <v>NÃO</v>
      </c>
      <c r="R2245" s="2" t="str">
        <f>IF(ISERR(FIND("08",GERAL[[#This Row],[ODS]])),"NÃO","SIM")</f>
        <v>NÃO</v>
      </c>
      <c r="S2245" s="2" t="str">
        <f>IF(ISERR(FIND("09",GERAL[[#This Row],[ODS]])),"NÃO","SIM")</f>
        <v>NÃO</v>
      </c>
      <c r="T2245" s="2" t="str">
        <f>IF(ISERR(FIND("10",GERAL[[#This Row],[ODS]])),"NÃO","SIM")</f>
        <v>NÃO</v>
      </c>
      <c r="U2245" s="2" t="str">
        <f>IF(ISERR(FIND("11",GERAL[[#This Row],[ODS]])),"NÃO","SIM")</f>
        <v>NÃO</v>
      </c>
      <c r="V2245" s="2" t="str">
        <f>IF(ISERR(FIND("12",GERAL[[#This Row],[ODS]])),"NÃO","SIM")</f>
        <v>NÃO</v>
      </c>
      <c r="W2245" s="2" t="str">
        <f>IF(ISERR(FIND("13",GERAL[[#This Row],[ODS]])),"NÃO","SIM")</f>
        <v>NÃO</v>
      </c>
      <c r="X2245" s="2" t="str">
        <f>IF(ISERR(FIND("14",GERAL[[#This Row],[ODS]])),"NÃO","SIM")</f>
        <v>NÃO</v>
      </c>
      <c r="Y2245" s="2" t="str">
        <f>IF(ISERR(FIND("15",GERAL[[#This Row],[ODS]])),"NÃO","SIM")</f>
        <v>NÃO</v>
      </c>
      <c r="Z2245" s="2" t="str">
        <f>IF(ISERR(FIND("16",GERAL[[#This Row],[ODS]])),"NÃO","SIM")</f>
        <v>SIM</v>
      </c>
      <c r="AA2245" s="2" t="str">
        <f>IF(ISERR(FIND("17",GERAL[[#This Row],[ODS]])),"NÃO","SIM")</f>
        <v>NÃO</v>
      </c>
      <c r="AB2245" s="1">
        <v>0</v>
      </c>
      <c r="AC2245" s="1">
        <v>18.965360725799627</v>
      </c>
      <c r="AD2245" s="1">
        <v>0</v>
      </c>
      <c r="AE2245" s="1">
        <v>8.7315768535803073</v>
      </c>
      <c r="AF2245" s="1">
        <v>0</v>
      </c>
      <c r="AG2245" s="1" t="str">
        <f>GERAL[[#This Row],[SIGLA]]&amp;GERAL[[#This Row],[CÓD]]</f>
        <v>APSS_MP</v>
      </c>
      <c r="AH2245" s="1">
        <f ca="1">VLOOKUP(GERAL[[#This Row],[REF_NOTA]],BASE_NOTAS[],7,FALSE)</f>
        <v>0</v>
      </c>
      <c r="AI2245" s="31">
        <f ca="1">IF(GERAL[[#This Row],[Nota 2025]]="",0,GERAL[[#This Row],[Nota 2026]]-GERAL[[#This Row],[Nota 2025]])</f>
        <v>0</v>
      </c>
    </row>
    <row r="2246" spans="1:35" ht="17" x14ac:dyDescent="0.35">
      <c r="A2246" s="2" t="s">
        <v>155</v>
      </c>
      <c r="B2246" s="2" t="s">
        <v>158</v>
      </c>
      <c r="C2246" s="2" t="s">
        <v>218</v>
      </c>
      <c r="D2246" s="15" t="s">
        <v>81</v>
      </c>
      <c r="E2246" s="2" t="s">
        <v>153</v>
      </c>
      <c r="F2246" s="2" t="str">
        <f>VLOOKUP(GERAL[[#This Row],[CÓD]],SEALL,6,FALSE)</f>
        <v>SG</v>
      </c>
      <c r="G224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4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4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246" s="2" t="str">
        <f>VLOOKUP(GERAL[[#This Row],[CÓD]],SEALL,4,FALSE)</f>
        <v>03, 16</v>
      </c>
      <c r="K2246" s="2" t="str">
        <f>IF(ISERR(FIND("01",GERAL[[#This Row],[ODS]])),"NÃO","SIM")</f>
        <v>NÃO</v>
      </c>
      <c r="L2246" s="2" t="str">
        <f>IF(ISERR(FIND("02",GERAL[[#This Row],[ODS]])),"NÃO","SIM")</f>
        <v>NÃO</v>
      </c>
      <c r="M2246" s="2" t="str">
        <f>IF(ISERR(FIND("03",GERAL[[#This Row],[ODS]])),"NÃO","SIM")</f>
        <v>SIM</v>
      </c>
      <c r="N2246" s="2" t="str">
        <f>IF(ISERR(FIND("04",GERAL[[#This Row],[ODS]])),"NÃO","SIM")</f>
        <v>NÃO</v>
      </c>
      <c r="O2246" s="2" t="str">
        <f>IF(ISERR(FIND("05",GERAL[[#This Row],[ODS]])),"NÃO","SIM")</f>
        <v>NÃO</v>
      </c>
      <c r="P2246" s="2" t="str">
        <f>IF(ISERR(FIND("06",GERAL[[#This Row],[ODS]])),"NÃO","SIM")</f>
        <v>NÃO</v>
      </c>
      <c r="Q2246" s="2" t="str">
        <f>IF(ISERR(FIND("07",GERAL[[#This Row],[ODS]])),"NÃO","SIM")</f>
        <v>NÃO</v>
      </c>
      <c r="R2246" s="2" t="str">
        <f>IF(ISERR(FIND("08",GERAL[[#This Row],[ODS]])),"NÃO","SIM")</f>
        <v>NÃO</v>
      </c>
      <c r="S2246" s="2" t="str">
        <f>IF(ISERR(FIND("09",GERAL[[#This Row],[ODS]])),"NÃO","SIM")</f>
        <v>NÃO</v>
      </c>
      <c r="T2246" s="2" t="str">
        <f>IF(ISERR(FIND("10",GERAL[[#This Row],[ODS]])),"NÃO","SIM")</f>
        <v>NÃO</v>
      </c>
      <c r="U2246" s="2" t="str">
        <f>IF(ISERR(FIND("11",GERAL[[#This Row],[ODS]])),"NÃO","SIM")</f>
        <v>NÃO</v>
      </c>
      <c r="V2246" s="2" t="str">
        <f>IF(ISERR(FIND("12",GERAL[[#This Row],[ODS]])),"NÃO","SIM")</f>
        <v>NÃO</v>
      </c>
      <c r="W2246" s="2" t="str">
        <f>IF(ISERR(FIND("13",GERAL[[#This Row],[ODS]])),"NÃO","SIM")</f>
        <v>NÃO</v>
      </c>
      <c r="X2246" s="2" t="str">
        <f>IF(ISERR(FIND("14",GERAL[[#This Row],[ODS]])),"NÃO","SIM")</f>
        <v>NÃO</v>
      </c>
      <c r="Y2246" s="2" t="str">
        <f>IF(ISERR(FIND("15",GERAL[[#This Row],[ODS]])),"NÃO","SIM")</f>
        <v>NÃO</v>
      </c>
      <c r="Z2246" s="2" t="str">
        <f>IF(ISERR(FIND("16",GERAL[[#This Row],[ODS]])),"NÃO","SIM")</f>
        <v>SIM</v>
      </c>
      <c r="AA2246" s="2" t="str">
        <f>IF(ISERR(FIND("17",GERAL[[#This Row],[ODS]])),"NÃO","SIM")</f>
        <v>NÃO</v>
      </c>
      <c r="AB2246" s="1">
        <v>19.338570384905111</v>
      </c>
      <c r="AC2246" s="1">
        <v>48.280261438984226</v>
      </c>
      <c r="AD2246" s="1">
        <v>27.347330133582233</v>
      </c>
      <c r="AE2246" s="1">
        <v>31.000394944513118</v>
      </c>
      <c r="AF2246" s="1">
        <v>59.544943230922456</v>
      </c>
      <c r="AG2246" s="1" t="str">
        <f>GERAL[[#This Row],[SIGLA]]&amp;GERAL[[#This Row],[CÓD]]</f>
        <v>AMSS_MP</v>
      </c>
      <c r="AH2246" s="1">
        <f ca="1">VLOOKUP(GERAL[[#This Row],[REF_NOTA]],BASE_NOTAS[],7,FALSE)</f>
        <v>49.073787087670354</v>
      </c>
      <c r="AI2246" s="31">
        <f ca="1">IF(GERAL[[#This Row],[Nota 2025]]="",0,GERAL[[#This Row],[Nota 2026]]-GERAL[[#This Row],[Nota 2025]])</f>
        <v>-10.471156143252102</v>
      </c>
    </row>
    <row r="2247" spans="1:35" ht="17" x14ac:dyDescent="0.35">
      <c r="A2247" s="2" t="s">
        <v>160</v>
      </c>
      <c r="B2247" s="2" t="s">
        <v>187</v>
      </c>
      <c r="C2247" s="2" t="s">
        <v>218</v>
      </c>
      <c r="D2247" s="15" t="s">
        <v>81</v>
      </c>
      <c r="E2247" s="2" t="s">
        <v>153</v>
      </c>
      <c r="F2247" s="2" t="str">
        <f>VLOOKUP(GERAL[[#This Row],[CÓD]],SEALL,6,FALSE)</f>
        <v>SG</v>
      </c>
      <c r="G224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4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4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247" s="2" t="str">
        <f>VLOOKUP(GERAL[[#This Row],[CÓD]],SEALL,4,FALSE)</f>
        <v>03, 16</v>
      </c>
      <c r="K2247" s="2" t="str">
        <f>IF(ISERR(FIND("01",GERAL[[#This Row],[ODS]])),"NÃO","SIM")</f>
        <v>NÃO</v>
      </c>
      <c r="L2247" s="2" t="str">
        <f>IF(ISERR(FIND("02",GERAL[[#This Row],[ODS]])),"NÃO","SIM")</f>
        <v>NÃO</v>
      </c>
      <c r="M2247" s="2" t="str">
        <f>IF(ISERR(FIND("03",GERAL[[#This Row],[ODS]])),"NÃO","SIM")</f>
        <v>SIM</v>
      </c>
      <c r="N2247" s="2" t="str">
        <f>IF(ISERR(FIND("04",GERAL[[#This Row],[ODS]])),"NÃO","SIM")</f>
        <v>NÃO</v>
      </c>
      <c r="O2247" s="2" t="str">
        <f>IF(ISERR(FIND("05",GERAL[[#This Row],[ODS]])),"NÃO","SIM")</f>
        <v>NÃO</v>
      </c>
      <c r="P2247" s="2" t="str">
        <f>IF(ISERR(FIND("06",GERAL[[#This Row],[ODS]])),"NÃO","SIM")</f>
        <v>NÃO</v>
      </c>
      <c r="Q2247" s="2" t="str">
        <f>IF(ISERR(FIND("07",GERAL[[#This Row],[ODS]])),"NÃO","SIM")</f>
        <v>NÃO</v>
      </c>
      <c r="R2247" s="2" t="str">
        <f>IF(ISERR(FIND("08",GERAL[[#This Row],[ODS]])),"NÃO","SIM")</f>
        <v>NÃO</v>
      </c>
      <c r="S2247" s="2" t="str">
        <f>IF(ISERR(FIND("09",GERAL[[#This Row],[ODS]])),"NÃO","SIM")</f>
        <v>NÃO</v>
      </c>
      <c r="T2247" s="2" t="str">
        <f>IF(ISERR(FIND("10",GERAL[[#This Row],[ODS]])),"NÃO","SIM")</f>
        <v>NÃO</v>
      </c>
      <c r="U2247" s="2" t="str">
        <f>IF(ISERR(FIND("11",GERAL[[#This Row],[ODS]])),"NÃO","SIM")</f>
        <v>NÃO</v>
      </c>
      <c r="V2247" s="2" t="str">
        <f>IF(ISERR(FIND("12",GERAL[[#This Row],[ODS]])),"NÃO","SIM")</f>
        <v>NÃO</v>
      </c>
      <c r="W2247" s="2" t="str">
        <f>IF(ISERR(FIND("13",GERAL[[#This Row],[ODS]])),"NÃO","SIM")</f>
        <v>NÃO</v>
      </c>
      <c r="X2247" s="2" t="str">
        <f>IF(ISERR(FIND("14",GERAL[[#This Row],[ODS]])),"NÃO","SIM")</f>
        <v>NÃO</v>
      </c>
      <c r="Y2247" s="2" t="str">
        <f>IF(ISERR(FIND("15",GERAL[[#This Row],[ODS]])),"NÃO","SIM")</f>
        <v>NÃO</v>
      </c>
      <c r="Z2247" s="2" t="str">
        <f>IF(ISERR(FIND("16",GERAL[[#This Row],[ODS]])),"NÃO","SIM")</f>
        <v>SIM</v>
      </c>
      <c r="AA2247" s="2" t="str">
        <f>IF(ISERR(FIND("17",GERAL[[#This Row],[ODS]])),"NÃO","SIM")</f>
        <v>NÃO</v>
      </c>
      <c r="AB2247" s="1">
        <v>1.7086916759958228</v>
      </c>
      <c r="AC2247" s="1">
        <v>0</v>
      </c>
      <c r="AD2247" s="1">
        <v>5.6093343461576524</v>
      </c>
      <c r="AE2247" s="1">
        <v>0</v>
      </c>
      <c r="AF2247" s="1">
        <v>31.368403668875786</v>
      </c>
      <c r="AG2247" s="1" t="str">
        <f>GERAL[[#This Row],[SIGLA]]&amp;GERAL[[#This Row],[CÓD]]</f>
        <v>BASS_MP</v>
      </c>
      <c r="AH2247" s="1">
        <f ca="1">VLOOKUP(GERAL[[#This Row],[REF_NOTA]],BASE_NOTAS[],7,FALSE)</f>
        <v>2.4970260019208155</v>
      </c>
      <c r="AI2247" s="31">
        <f ca="1">IF(GERAL[[#This Row],[Nota 2025]]="",0,GERAL[[#This Row],[Nota 2026]]-GERAL[[#This Row],[Nota 2025]])</f>
        <v>-28.87137766695497</v>
      </c>
    </row>
    <row r="2248" spans="1:35" ht="17" x14ac:dyDescent="0.35">
      <c r="A2248" s="2" t="s">
        <v>161</v>
      </c>
      <c r="B2248" s="2" t="s">
        <v>188</v>
      </c>
      <c r="C2248" s="2" t="s">
        <v>218</v>
      </c>
      <c r="D2248" s="15" t="s">
        <v>81</v>
      </c>
      <c r="E2248" s="2" t="s">
        <v>153</v>
      </c>
      <c r="F2248" s="2" t="str">
        <f>VLOOKUP(GERAL[[#This Row],[CÓD]],SEALL,6,FALSE)</f>
        <v>SG</v>
      </c>
      <c r="G224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4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4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248" s="2" t="str">
        <f>VLOOKUP(GERAL[[#This Row],[CÓD]],SEALL,4,FALSE)</f>
        <v>03, 16</v>
      </c>
      <c r="K2248" s="2" t="str">
        <f>IF(ISERR(FIND("01",GERAL[[#This Row],[ODS]])),"NÃO","SIM")</f>
        <v>NÃO</v>
      </c>
      <c r="L2248" s="2" t="str">
        <f>IF(ISERR(FIND("02",GERAL[[#This Row],[ODS]])),"NÃO","SIM")</f>
        <v>NÃO</v>
      </c>
      <c r="M2248" s="2" t="str">
        <f>IF(ISERR(FIND("03",GERAL[[#This Row],[ODS]])),"NÃO","SIM")</f>
        <v>SIM</v>
      </c>
      <c r="N2248" s="2" t="str">
        <f>IF(ISERR(FIND("04",GERAL[[#This Row],[ODS]])),"NÃO","SIM")</f>
        <v>NÃO</v>
      </c>
      <c r="O2248" s="2" t="str">
        <f>IF(ISERR(FIND("05",GERAL[[#This Row],[ODS]])),"NÃO","SIM")</f>
        <v>NÃO</v>
      </c>
      <c r="P2248" s="2" t="str">
        <f>IF(ISERR(FIND("06",GERAL[[#This Row],[ODS]])),"NÃO","SIM")</f>
        <v>NÃO</v>
      </c>
      <c r="Q2248" s="2" t="str">
        <f>IF(ISERR(FIND("07",GERAL[[#This Row],[ODS]])),"NÃO","SIM")</f>
        <v>NÃO</v>
      </c>
      <c r="R2248" s="2" t="str">
        <f>IF(ISERR(FIND("08",GERAL[[#This Row],[ODS]])),"NÃO","SIM")</f>
        <v>NÃO</v>
      </c>
      <c r="S2248" s="2" t="str">
        <f>IF(ISERR(FIND("09",GERAL[[#This Row],[ODS]])),"NÃO","SIM")</f>
        <v>NÃO</v>
      </c>
      <c r="T2248" s="2" t="str">
        <f>IF(ISERR(FIND("10",GERAL[[#This Row],[ODS]])),"NÃO","SIM")</f>
        <v>NÃO</v>
      </c>
      <c r="U2248" s="2" t="str">
        <f>IF(ISERR(FIND("11",GERAL[[#This Row],[ODS]])),"NÃO","SIM")</f>
        <v>NÃO</v>
      </c>
      <c r="V2248" s="2" t="str">
        <f>IF(ISERR(FIND("12",GERAL[[#This Row],[ODS]])),"NÃO","SIM")</f>
        <v>NÃO</v>
      </c>
      <c r="W2248" s="2" t="str">
        <f>IF(ISERR(FIND("13",GERAL[[#This Row],[ODS]])),"NÃO","SIM")</f>
        <v>NÃO</v>
      </c>
      <c r="X2248" s="2" t="str">
        <f>IF(ISERR(FIND("14",GERAL[[#This Row],[ODS]])),"NÃO","SIM")</f>
        <v>NÃO</v>
      </c>
      <c r="Y2248" s="2" t="str">
        <f>IF(ISERR(FIND("15",GERAL[[#This Row],[ODS]])),"NÃO","SIM")</f>
        <v>NÃO</v>
      </c>
      <c r="Z2248" s="2" t="str">
        <f>IF(ISERR(FIND("16",GERAL[[#This Row],[ODS]])),"NÃO","SIM")</f>
        <v>SIM</v>
      </c>
      <c r="AA2248" s="2" t="str">
        <f>IF(ISERR(FIND("17",GERAL[[#This Row],[ODS]])),"NÃO","SIM")</f>
        <v>NÃO</v>
      </c>
      <c r="AB2248" s="1">
        <v>50.131208205395808</v>
      </c>
      <c r="AC2248" s="1">
        <v>3.0002046910972524</v>
      </c>
      <c r="AD2248" s="1">
        <v>27.702486467319432</v>
      </c>
      <c r="AE2248" s="1">
        <v>29.718054400618911</v>
      </c>
      <c r="AF2248" s="1">
        <v>52.325161920114724</v>
      </c>
      <c r="AG2248" s="1" t="str">
        <f>GERAL[[#This Row],[SIGLA]]&amp;GERAL[[#This Row],[CÓD]]</f>
        <v>CESS_MP</v>
      </c>
      <c r="AH2248" s="1">
        <f ca="1">VLOOKUP(GERAL[[#This Row],[REF_NOTA]],BASE_NOTAS[],7,FALSE)</f>
        <v>14.523460462895628</v>
      </c>
      <c r="AI2248" s="31">
        <f ca="1">IF(GERAL[[#This Row],[Nota 2025]]="",0,GERAL[[#This Row],[Nota 2026]]-GERAL[[#This Row],[Nota 2025]])</f>
        <v>-37.801701457219096</v>
      </c>
    </row>
    <row r="2249" spans="1:35" ht="17" x14ac:dyDescent="0.35">
      <c r="A2249" s="2" t="s">
        <v>162</v>
      </c>
      <c r="B2249" s="2" t="s">
        <v>189</v>
      </c>
      <c r="C2249" s="2" t="s">
        <v>218</v>
      </c>
      <c r="D2249" s="15" t="s">
        <v>81</v>
      </c>
      <c r="E2249" s="2" t="s">
        <v>153</v>
      </c>
      <c r="F2249" s="2" t="str">
        <f>VLOOKUP(GERAL[[#This Row],[CÓD]],SEALL,6,FALSE)</f>
        <v>SG</v>
      </c>
      <c r="G224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4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4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249" s="2" t="str">
        <f>VLOOKUP(GERAL[[#This Row],[CÓD]],SEALL,4,FALSE)</f>
        <v>03, 16</v>
      </c>
      <c r="K2249" s="2" t="str">
        <f>IF(ISERR(FIND("01",GERAL[[#This Row],[ODS]])),"NÃO","SIM")</f>
        <v>NÃO</v>
      </c>
      <c r="L2249" s="2" t="str">
        <f>IF(ISERR(FIND("02",GERAL[[#This Row],[ODS]])),"NÃO","SIM")</f>
        <v>NÃO</v>
      </c>
      <c r="M2249" s="2" t="str">
        <f>IF(ISERR(FIND("03",GERAL[[#This Row],[ODS]])),"NÃO","SIM")</f>
        <v>SIM</v>
      </c>
      <c r="N2249" s="2" t="str">
        <f>IF(ISERR(FIND("04",GERAL[[#This Row],[ODS]])),"NÃO","SIM")</f>
        <v>NÃO</v>
      </c>
      <c r="O2249" s="2" t="str">
        <f>IF(ISERR(FIND("05",GERAL[[#This Row],[ODS]])),"NÃO","SIM")</f>
        <v>NÃO</v>
      </c>
      <c r="P2249" s="2" t="str">
        <f>IF(ISERR(FIND("06",GERAL[[#This Row],[ODS]])),"NÃO","SIM")</f>
        <v>NÃO</v>
      </c>
      <c r="Q2249" s="2" t="str">
        <f>IF(ISERR(FIND("07",GERAL[[#This Row],[ODS]])),"NÃO","SIM")</f>
        <v>NÃO</v>
      </c>
      <c r="R2249" s="2" t="str">
        <f>IF(ISERR(FIND("08",GERAL[[#This Row],[ODS]])),"NÃO","SIM")</f>
        <v>NÃO</v>
      </c>
      <c r="S2249" s="2" t="str">
        <f>IF(ISERR(FIND("09",GERAL[[#This Row],[ODS]])),"NÃO","SIM")</f>
        <v>NÃO</v>
      </c>
      <c r="T2249" s="2" t="str">
        <f>IF(ISERR(FIND("10",GERAL[[#This Row],[ODS]])),"NÃO","SIM")</f>
        <v>NÃO</v>
      </c>
      <c r="U2249" s="2" t="str">
        <f>IF(ISERR(FIND("11",GERAL[[#This Row],[ODS]])),"NÃO","SIM")</f>
        <v>NÃO</v>
      </c>
      <c r="V2249" s="2" t="str">
        <f>IF(ISERR(FIND("12",GERAL[[#This Row],[ODS]])),"NÃO","SIM")</f>
        <v>NÃO</v>
      </c>
      <c r="W2249" s="2" t="str">
        <f>IF(ISERR(FIND("13",GERAL[[#This Row],[ODS]])),"NÃO","SIM")</f>
        <v>NÃO</v>
      </c>
      <c r="X2249" s="2" t="str">
        <f>IF(ISERR(FIND("14",GERAL[[#This Row],[ODS]])),"NÃO","SIM")</f>
        <v>NÃO</v>
      </c>
      <c r="Y2249" s="2" t="str">
        <f>IF(ISERR(FIND("15",GERAL[[#This Row],[ODS]])),"NÃO","SIM")</f>
        <v>NÃO</v>
      </c>
      <c r="Z2249" s="2" t="str">
        <f>IF(ISERR(FIND("16",GERAL[[#This Row],[ODS]])),"NÃO","SIM")</f>
        <v>SIM</v>
      </c>
      <c r="AA2249" s="2" t="str">
        <f>IF(ISERR(FIND("17",GERAL[[#This Row],[ODS]])),"NÃO","SIM")</f>
        <v>NÃO</v>
      </c>
      <c r="AB2249" s="1">
        <v>88.910488521793255</v>
      </c>
      <c r="AC2249" s="1">
        <v>95.91925828270179</v>
      </c>
      <c r="AD2249" s="1">
        <v>100</v>
      </c>
      <c r="AE2249" s="1">
        <v>97.16797178031365</v>
      </c>
      <c r="AF2249" s="1">
        <v>99.026244328021903</v>
      </c>
      <c r="AG2249" s="1" t="str">
        <f>GERAL[[#This Row],[SIGLA]]&amp;GERAL[[#This Row],[CÓD]]</f>
        <v>DFSS_MP</v>
      </c>
      <c r="AH2249" s="1">
        <f ca="1">VLOOKUP(GERAL[[#This Row],[REF_NOTA]],BASE_NOTAS[],7,FALSE)</f>
        <v>100</v>
      </c>
      <c r="AI2249" s="31">
        <f ca="1">IF(GERAL[[#This Row],[Nota 2025]]="",0,GERAL[[#This Row],[Nota 2026]]-GERAL[[#This Row],[Nota 2025]])</f>
        <v>0.97375567197809687</v>
      </c>
    </row>
    <row r="2250" spans="1:35" ht="17" x14ac:dyDescent="0.35">
      <c r="A2250" s="2" t="s">
        <v>163</v>
      </c>
      <c r="B2250" s="2" t="s">
        <v>183</v>
      </c>
      <c r="C2250" s="2" t="s">
        <v>218</v>
      </c>
      <c r="D2250" s="15" t="s">
        <v>81</v>
      </c>
      <c r="E2250" s="2" t="s">
        <v>153</v>
      </c>
      <c r="F2250" s="2" t="str">
        <f>VLOOKUP(GERAL[[#This Row],[CÓD]],SEALL,6,FALSE)</f>
        <v>SG</v>
      </c>
      <c r="G225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5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5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250" s="2" t="str">
        <f>VLOOKUP(GERAL[[#This Row],[CÓD]],SEALL,4,FALSE)</f>
        <v>03, 16</v>
      </c>
      <c r="K2250" s="2" t="str">
        <f>IF(ISERR(FIND("01",GERAL[[#This Row],[ODS]])),"NÃO","SIM")</f>
        <v>NÃO</v>
      </c>
      <c r="L2250" s="2" t="str">
        <f>IF(ISERR(FIND("02",GERAL[[#This Row],[ODS]])),"NÃO","SIM")</f>
        <v>NÃO</v>
      </c>
      <c r="M2250" s="2" t="str">
        <f>IF(ISERR(FIND("03",GERAL[[#This Row],[ODS]])),"NÃO","SIM")</f>
        <v>SIM</v>
      </c>
      <c r="N2250" s="2" t="str">
        <f>IF(ISERR(FIND("04",GERAL[[#This Row],[ODS]])),"NÃO","SIM")</f>
        <v>NÃO</v>
      </c>
      <c r="O2250" s="2" t="str">
        <f>IF(ISERR(FIND("05",GERAL[[#This Row],[ODS]])),"NÃO","SIM")</f>
        <v>NÃO</v>
      </c>
      <c r="P2250" s="2" t="str">
        <f>IF(ISERR(FIND("06",GERAL[[#This Row],[ODS]])),"NÃO","SIM")</f>
        <v>NÃO</v>
      </c>
      <c r="Q2250" s="2" t="str">
        <f>IF(ISERR(FIND("07",GERAL[[#This Row],[ODS]])),"NÃO","SIM")</f>
        <v>NÃO</v>
      </c>
      <c r="R2250" s="2" t="str">
        <f>IF(ISERR(FIND("08",GERAL[[#This Row],[ODS]])),"NÃO","SIM")</f>
        <v>NÃO</v>
      </c>
      <c r="S2250" s="2" t="str">
        <f>IF(ISERR(FIND("09",GERAL[[#This Row],[ODS]])),"NÃO","SIM")</f>
        <v>NÃO</v>
      </c>
      <c r="T2250" s="2" t="str">
        <f>IF(ISERR(FIND("10",GERAL[[#This Row],[ODS]])),"NÃO","SIM")</f>
        <v>NÃO</v>
      </c>
      <c r="U2250" s="2" t="str">
        <f>IF(ISERR(FIND("11",GERAL[[#This Row],[ODS]])),"NÃO","SIM")</f>
        <v>NÃO</v>
      </c>
      <c r="V2250" s="2" t="str">
        <f>IF(ISERR(FIND("12",GERAL[[#This Row],[ODS]])),"NÃO","SIM")</f>
        <v>NÃO</v>
      </c>
      <c r="W2250" s="2" t="str">
        <f>IF(ISERR(FIND("13",GERAL[[#This Row],[ODS]])),"NÃO","SIM")</f>
        <v>NÃO</v>
      </c>
      <c r="X2250" s="2" t="str">
        <f>IF(ISERR(FIND("14",GERAL[[#This Row],[ODS]])),"NÃO","SIM")</f>
        <v>NÃO</v>
      </c>
      <c r="Y2250" s="2" t="str">
        <f>IF(ISERR(FIND("15",GERAL[[#This Row],[ODS]])),"NÃO","SIM")</f>
        <v>NÃO</v>
      </c>
      <c r="Z2250" s="2" t="str">
        <f>IF(ISERR(FIND("16",GERAL[[#This Row],[ODS]])),"NÃO","SIM")</f>
        <v>SIM</v>
      </c>
      <c r="AA2250" s="2" t="str">
        <f>IF(ISERR(FIND("17",GERAL[[#This Row],[ODS]])),"NÃO","SIM")</f>
        <v>NÃO</v>
      </c>
      <c r="AB2250" s="1">
        <v>38.399490453908683</v>
      </c>
      <c r="AC2250" s="1">
        <v>34.865125986065323</v>
      </c>
      <c r="AD2250" s="1">
        <v>49.441038725980299</v>
      </c>
      <c r="AE2250" s="1">
        <v>38.320004734182497</v>
      </c>
      <c r="AF2250" s="1">
        <v>57.898386646712552</v>
      </c>
      <c r="AG2250" s="1" t="str">
        <f>GERAL[[#This Row],[SIGLA]]&amp;GERAL[[#This Row],[CÓD]]</f>
        <v>ESSS_MP</v>
      </c>
      <c r="AH2250" s="1">
        <f ca="1">VLOOKUP(GERAL[[#This Row],[REF_NOTA]],BASE_NOTAS[],7,FALSE)</f>
        <v>34.288741586629968</v>
      </c>
      <c r="AI2250" s="31">
        <f ca="1">IF(GERAL[[#This Row],[Nota 2025]]="",0,GERAL[[#This Row],[Nota 2026]]-GERAL[[#This Row],[Nota 2025]])</f>
        <v>-23.609645060082585</v>
      </c>
    </row>
    <row r="2251" spans="1:35" ht="17" x14ac:dyDescent="0.35">
      <c r="A2251" s="2" t="s">
        <v>164</v>
      </c>
      <c r="B2251" s="2" t="s">
        <v>190</v>
      </c>
      <c r="C2251" s="2" t="s">
        <v>218</v>
      </c>
      <c r="D2251" s="15" t="s">
        <v>81</v>
      </c>
      <c r="E2251" s="2" t="s">
        <v>153</v>
      </c>
      <c r="F2251" s="2" t="str">
        <f>VLOOKUP(GERAL[[#This Row],[CÓD]],SEALL,6,FALSE)</f>
        <v>SG</v>
      </c>
      <c r="G225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5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5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251" s="2" t="str">
        <f>VLOOKUP(GERAL[[#This Row],[CÓD]],SEALL,4,FALSE)</f>
        <v>03, 16</v>
      </c>
      <c r="K2251" s="2" t="str">
        <f>IF(ISERR(FIND("01",GERAL[[#This Row],[ODS]])),"NÃO","SIM")</f>
        <v>NÃO</v>
      </c>
      <c r="L2251" s="2" t="str">
        <f>IF(ISERR(FIND("02",GERAL[[#This Row],[ODS]])),"NÃO","SIM")</f>
        <v>NÃO</v>
      </c>
      <c r="M2251" s="2" t="str">
        <f>IF(ISERR(FIND("03",GERAL[[#This Row],[ODS]])),"NÃO","SIM")</f>
        <v>SIM</v>
      </c>
      <c r="N2251" s="2" t="str">
        <f>IF(ISERR(FIND("04",GERAL[[#This Row],[ODS]])),"NÃO","SIM")</f>
        <v>NÃO</v>
      </c>
      <c r="O2251" s="2" t="str">
        <f>IF(ISERR(FIND("05",GERAL[[#This Row],[ODS]])),"NÃO","SIM")</f>
        <v>NÃO</v>
      </c>
      <c r="P2251" s="2" t="str">
        <f>IF(ISERR(FIND("06",GERAL[[#This Row],[ODS]])),"NÃO","SIM")</f>
        <v>NÃO</v>
      </c>
      <c r="Q2251" s="2" t="str">
        <f>IF(ISERR(FIND("07",GERAL[[#This Row],[ODS]])),"NÃO","SIM")</f>
        <v>NÃO</v>
      </c>
      <c r="R2251" s="2" t="str">
        <f>IF(ISERR(FIND("08",GERAL[[#This Row],[ODS]])),"NÃO","SIM")</f>
        <v>NÃO</v>
      </c>
      <c r="S2251" s="2" t="str">
        <f>IF(ISERR(FIND("09",GERAL[[#This Row],[ODS]])),"NÃO","SIM")</f>
        <v>NÃO</v>
      </c>
      <c r="T2251" s="2" t="str">
        <f>IF(ISERR(FIND("10",GERAL[[#This Row],[ODS]])),"NÃO","SIM")</f>
        <v>NÃO</v>
      </c>
      <c r="U2251" s="2" t="str">
        <f>IF(ISERR(FIND("11",GERAL[[#This Row],[ODS]])),"NÃO","SIM")</f>
        <v>NÃO</v>
      </c>
      <c r="V2251" s="2" t="str">
        <f>IF(ISERR(FIND("12",GERAL[[#This Row],[ODS]])),"NÃO","SIM")</f>
        <v>NÃO</v>
      </c>
      <c r="W2251" s="2" t="str">
        <f>IF(ISERR(FIND("13",GERAL[[#This Row],[ODS]])),"NÃO","SIM")</f>
        <v>NÃO</v>
      </c>
      <c r="X2251" s="2" t="str">
        <f>IF(ISERR(FIND("14",GERAL[[#This Row],[ODS]])),"NÃO","SIM")</f>
        <v>NÃO</v>
      </c>
      <c r="Y2251" s="2" t="str">
        <f>IF(ISERR(FIND("15",GERAL[[#This Row],[ODS]])),"NÃO","SIM")</f>
        <v>NÃO</v>
      </c>
      <c r="Z2251" s="2" t="str">
        <f>IF(ISERR(FIND("16",GERAL[[#This Row],[ODS]])),"NÃO","SIM")</f>
        <v>SIM</v>
      </c>
      <c r="AA2251" s="2" t="str">
        <f>IF(ISERR(FIND("17",GERAL[[#This Row],[ODS]])),"NÃO","SIM")</f>
        <v>NÃO</v>
      </c>
      <c r="AB2251" s="1">
        <v>28.283801646034789</v>
      </c>
      <c r="AC2251" s="1">
        <v>32.921503662390364</v>
      </c>
      <c r="AD2251" s="1">
        <v>51.162191325247981</v>
      </c>
      <c r="AE2251" s="1">
        <v>61.829356770698482</v>
      </c>
      <c r="AF2251" s="1">
        <v>72.215045588070737</v>
      </c>
      <c r="AG2251" s="1" t="str">
        <f>GERAL[[#This Row],[SIGLA]]&amp;GERAL[[#This Row],[CÓD]]</f>
        <v>GOSS_MP</v>
      </c>
      <c r="AH2251" s="1">
        <f ca="1">VLOOKUP(GERAL[[#This Row],[REF_NOTA]],BASE_NOTAS[],7,FALSE)</f>
        <v>63.742710560401193</v>
      </c>
      <c r="AI2251" s="31">
        <f ca="1">IF(GERAL[[#This Row],[Nota 2025]]="",0,GERAL[[#This Row],[Nota 2026]]-GERAL[[#This Row],[Nota 2025]])</f>
        <v>-8.4723350276695442</v>
      </c>
    </row>
    <row r="2252" spans="1:35" ht="17" x14ac:dyDescent="0.35">
      <c r="A2252" s="2" t="s">
        <v>165</v>
      </c>
      <c r="B2252" s="2" t="s">
        <v>191</v>
      </c>
      <c r="C2252" s="2" t="s">
        <v>218</v>
      </c>
      <c r="D2252" s="15" t="s">
        <v>81</v>
      </c>
      <c r="E2252" s="2" t="s">
        <v>153</v>
      </c>
      <c r="F2252" s="2" t="str">
        <f>VLOOKUP(GERAL[[#This Row],[CÓD]],SEALL,6,FALSE)</f>
        <v>SG</v>
      </c>
      <c r="G225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5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5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252" s="2" t="str">
        <f>VLOOKUP(GERAL[[#This Row],[CÓD]],SEALL,4,FALSE)</f>
        <v>03, 16</v>
      </c>
      <c r="K2252" s="2" t="str">
        <f>IF(ISERR(FIND("01",GERAL[[#This Row],[ODS]])),"NÃO","SIM")</f>
        <v>NÃO</v>
      </c>
      <c r="L2252" s="2" t="str">
        <f>IF(ISERR(FIND("02",GERAL[[#This Row],[ODS]])),"NÃO","SIM")</f>
        <v>NÃO</v>
      </c>
      <c r="M2252" s="2" t="str">
        <f>IF(ISERR(FIND("03",GERAL[[#This Row],[ODS]])),"NÃO","SIM")</f>
        <v>SIM</v>
      </c>
      <c r="N2252" s="2" t="str">
        <f>IF(ISERR(FIND("04",GERAL[[#This Row],[ODS]])),"NÃO","SIM")</f>
        <v>NÃO</v>
      </c>
      <c r="O2252" s="2" t="str">
        <f>IF(ISERR(FIND("05",GERAL[[#This Row],[ODS]])),"NÃO","SIM")</f>
        <v>NÃO</v>
      </c>
      <c r="P2252" s="2" t="str">
        <f>IF(ISERR(FIND("06",GERAL[[#This Row],[ODS]])),"NÃO","SIM")</f>
        <v>NÃO</v>
      </c>
      <c r="Q2252" s="2" t="str">
        <f>IF(ISERR(FIND("07",GERAL[[#This Row],[ODS]])),"NÃO","SIM")</f>
        <v>NÃO</v>
      </c>
      <c r="R2252" s="2" t="str">
        <f>IF(ISERR(FIND("08",GERAL[[#This Row],[ODS]])),"NÃO","SIM")</f>
        <v>NÃO</v>
      </c>
      <c r="S2252" s="2" t="str">
        <f>IF(ISERR(FIND("09",GERAL[[#This Row],[ODS]])),"NÃO","SIM")</f>
        <v>NÃO</v>
      </c>
      <c r="T2252" s="2" t="str">
        <f>IF(ISERR(FIND("10",GERAL[[#This Row],[ODS]])),"NÃO","SIM")</f>
        <v>NÃO</v>
      </c>
      <c r="U2252" s="2" t="str">
        <f>IF(ISERR(FIND("11",GERAL[[#This Row],[ODS]])),"NÃO","SIM")</f>
        <v>NÃO</v>
      </c>
      <c r="V2252" s="2" t="str">
        <f>IF(ISERR(FIND("12",GERAL[[#This Row],[ODS]])),"NÃO","SIM")</f>
        <v>NÃO</v>
      </c>
      <c r="W2252" s="2" t="str">
        <f>IF(ISERR(FIND("13",GERAL[[#This Row],[ODS]])),"NÃO","SIM")</f>
        <v>NÃO</v>
      </c>
      <c r="X2252" s="2" t="str">
        <f>IF(ISERR(FIND("14",GERAL[[#This Row],[ODS]])),"NÃO","SIM")</f>
        <v>NÃO</v>
      </c>
      <c r="Y2252" s="2" t="str">
        <f>IF(ISERR(FIND("15",GERAL[[#This Row],[ODS]])),"NÃO","SIM")</f>
        <v>NÃO</v>
      </c>
      <c r="Z2252" s="2" t="str">
        <f>IF(ISERR(FIND("16",GERAL[[#This Row],[ODS]])),"NÃO","SIM")</f>
        <v>SIM</v>
      </c>
      <c r="AA2252" s="2" t="str">
        <f>IF(ISERR(FIND("17",GERAL[[#This Row],[ODS]])),"NÃO","SIM")</f>
        <v>NÃO</v>
      </c>
      <c r="AB2252" s="1">
        <v>69.48399068901162</v>
      </c>
      <c r="AC2252" s="1">
        <v>59.019559529947806</v>
      </c>
      <c r="AD2252" s="1">
        <v>63.400388903124657</v>
      </c>
      <c r="AE2252" s="1">
        <v>63.881657838741077</v>
      </c>
      <c r="AF2252" s="1">
        <v>70.77870269521334</v>
      </c>
      <c r="AG2252" s="1" t="str">
        <f>GERAL[[#This Row],[SIGLA]]&amp;GERAL[[#This Row],[CÓD]]</f>
        <v>MASS_MP</v>
      </c>
      <c r="AH2252" s="1">
        <f ca="1">VLOOKUP(GERAL[[#This Row],[REF_NOTA]],BASE_NOTAS[],7,FALSE)</f>
        <v>46.937952565059604</v>
      </c>
      <c r="AI2252" s="31">
        <f ca="1">IF(GERAL[[#This Row],[Nota 2025]]="",0,GERAL[[#This Row],[Nota 2026]]-GERAL[[#This Row],[Nota 2025]])</f>
        <v>-23.840750130153737</v>
      </c>
    </row>
    <row r="2253" spans="1:35" ht="17" x14ac:dyDescent="0.35">
      <c r="A2253" s="2" t="s">
        <v>168</v>
      </c>
      <c r="B2253" s="2" t="s">
        <v>195</v>
      </c>
      <c r="C2253" s="2" t="s">
        <v>218</v>
      </c>
      <c r="D2253" s="15" t="s">
        <v>81</v>
      </c>
      <c r="E2253" s="2" t="s">
        <v>153</v>
      </c>
      <c r="F2253" s="2" t="str">
        <f>VLOOKUP(GERAL[[#This Row],[CÓD]],SEALL,6,FALSE)</f>
        <v>SG</v>
      </c>
      <c r="G225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5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5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253" s="2" t="str">
        <f>VLOOKUP(GERAL[[#This Row],[CÓD]],SEALL,4,FALSE)</f>
        <v>03, 16</v>
      </c>
      <c r="K2253" s="2" t="str">
        <f>IF(ISERR(FIND("01",GERAL[[#This Row],[ODS]])),"NÃO","SIM")</f>
        <v>NÃO</v>
      </c>
      <c r="L2253" s="2" t="str">
        <f>IF(ISERR(FIND("02",GERAL[[#This Row],[ODS]])),"NÃO","SIM")</f>
        <v>NÃO</v>
      </c>
      <c r="M2253" s="2" t="str">
        <f>IF(ISERR(FIND("03",GERAL[[#This Row],[ODS]])),"NÃO","SIM")</f>
        <v>SIM</v>
      </c>
      <c r="N2253" s="2" t="str">
        <f>IF(ISERR(FIND("04",GERAL[[#This Row],[ODS]])),"NÃO","SIM")</f>
        <v>NÃO</v>
      </c>
      <c r="O2253" s="2" t="str">
        <f>IF(ISERR(FIND("05",GERAL[[#This Row],[ODS]])),"NÃO","SIM")</f>
        <v>NÃO</v>
      </c>
      <c r="P2253" s="2" t="str">
        <f>IF(ISERR(FIND("06",GERAL[[#This Row],[ODS]])),"NÃO","SIM")</f>
        <v>NÃO</v>
      </c>
      <c r="Q2253" s="2" t="str">
        <f>IF(ISERR(FIND("07",GERAL[[#This Row],[ODS]])),"NÃO","SIM")</f>
        <v>NÃO</v>
      </c>
      <c r="R2253" s="2" t="str">
        <f>IF(ISERR(FIND("08",GERAL[[#This Row],[ODS]])),"NÃO","SIM")</f>
        <v>NÃO</v>
      </c>
      <c r="S2253" s="2" t="str">
        <f>IF(ISERR(FIND("09",GERAL[[#This Row],[ODS]])),"NÃO","SIM")</f>
        <v>NÃO</v>
      </c>
      <c r="T2253" s="2" t="str">
        <f>IF(ISERR(FIND("10",GERAL[[#This Row],[ODS]])),"NÃO","SIM")</f>
        <v>NÃO</v>
      </c>
      <c r="U2253" s="2" t="str">
        <f>IF(ISERR(FIND("11",GERAL[[#This Row],[ODS]])),"NÃO","SIM")</f>
        <v>NÃO</v>
      </c>
      <c r="V2253" s="2" t="str">
        <f>IF(ISERR(FIND("12",GERAL[[#This Row],[ODS]])),"NÃO","SIM")</f>
        <v>NÃO</v>
      </c>
      <c r="W2253" s="2" t="str">
        <f>IF(ISERR(FIND("13",GERAL[[#This Row],[ODS]])),"NÃO","SIM")</f>
        <v>NÃO</v>
      </c>
      <c r="X2253" s="2" t="str">
        <f>IF(ISERR(FIND("14",GERAL[[#This Row],[ODS]])),"NÃO","SIM")</f>
        <v>NÃO</v>
      </c>
      <c r="Y2253" s="2" t="str">
        <f>IF(ISERR(FIND("15",GERAL[[#This Row],[ODS]])),"NÃO","SIM")</f>
        <v>NÃO</v>
      </c>
      <c r="Z2253" s="2" t="str">
        <f>IF(ISERR(FIND("16",GERAL[[#This Row],[ODS]])),"NÃO","SIM")</f>
        <v>SIM</v>
      </c>
      <c r="AA2253" s="2" t="str">
        <f>IF(ISERR(FIND("17",GERAL[[#This Row],[ODS]])),"NÃO","SIM")</f>
        <v>NÃO</v>
      </c>
      <c r="AB2253" s="1">
        <v>39.087081938529714</v>
      </c>
      <c r="AC2253" s="1">
        <v>31.961183672352675</v>
      </c>
      <c r="AD2253" s="1">
        <v>43.897476007065976</v>
      </c>
      <c r="AE2253" s="1">
        <v>40.918937426485769</v>
      </c>
      <c r="AF2253" s="1">
        <v>47.483754441038428</v>
      </c>
      <c r="AG2253" s="1" t="str">
        <f>GERAL[[#This Row],[SIGLA]]&amp;GERAL[[#This Row],[CÓD]]</f>
        <v>MTSS_MP</v>
      </c>
      <c r="AH2253" s="1">
        <f ca="1">VLOOKUP(GERAL[[#This Row],[REF_NOTA]],BASE_NOTAS[],7,FALSE)</f>
        <v>15.063364637559829</v>
      </c>
      <c r="AI2253" s="31">
        <f ca="1">IF(GERAL[[#This Row],[Nota 2025]]="",0,GERAL[[#This Row],[Nota 2026]]-GERAL[[#This Row],[Nota 2025]])</f>
        <v>-32.420389803478599</v>
      </c>
    </row>
    <row r="2254" spans="1:35" ht="17" x14ac:dyDescent="0.35">
      <c r="A2254" s="2" t="s">
        <v>167</v>
      </c>
      <c r="B2254" s="2" t="s">
        <v>193</v>
      </c>
      <c r="C2254" s="2" t="s">
        <v>218</v>
      </c>
      <c r="D2254" s="15" t="s">
        <v>81</v>
      </c>
      <c r="E2254" s="2" t="s">
        <v>153</v>
      </c>
      <c r="F2254" s="2" t="str">
        <f>VLOOKUP(GERAL[[#This Row],[CÓD]],SEALL,6,FALSE)</f>
        <v>SG</v>
      </c>
      <c r="G225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5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5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254" s="2" t="str">
        <f>VLOOKUP(GERAL[[#This Row],[CÓD]],SEALL,4,FALSE)</f>
        <v>03, 16</v>
      </c>
      <c r="K2254" s="2" t="str">
        <f>IF(ISERR(FIND("01",GERAL[[#This Row],[ODS]])),"NÃO","SIM")</f>
        <v>NÃO</v>
      </c>
      <c r="L2254" s="2" t="str">
        <f>IF(ISERR(FIND("02",GERAL[[#This Row],[ODS]])),"NÃO","SIM")</f>
        <v>NÃO</v>
      </c>
      <c r="M2254" s="2" t="str">
        <f>IF(ISERR(FIND("03",GERAL[[#This Row],[ODS]])),"NÃO","SIM")</f>
        <v>SIM</v>
      </c>
      <c r="N2254" s="2" t="str">
        <f>IF(ISERR(FIND("04",GERAL[[#This Row],[ODS]])),"NÃO","SIM")</f>
        <v>NÃO</v>
      </c>
      <c r="O2254" s="2" t="str">
        <f>IF(ISERR(FIND("05",GERAL[[#This Row],[ODS]])),"NÃO","SIM")</f>
        <v>NÃO</v>
      </c>
      <c r="P2254" s="2" t="str">
        <f>IF(ISERR(FIND("06",GERAL[[#This Row],[ODS]])),"NÃO","SIM")</f>
        <v>NÃO</v>
      </c>
      <c r="Q2254" s="2" t="str">
        <f>IF(ISERR(FIND("07",GERAL[[#This Row],[ODS]])),"NÃO","SIM")</f>
        <v>NÃO</v>
      </c>
      <c r="R2254" s="2" t="str">
        <f>IF(ISERR(FIND("08",GERAL[[#This Row],[ODS]])),"NÃO","SIM")</f>
        <v>NÃO</v>
      </c>
      <c r="S2254" s="2" t="str">
        <f>IF(ISERR(FIND("09",GERAL[[#This Row],[ODS]])),"NÃO","SIM")</f>
        <v>NÃO</v>
      </c>
      <c r="T2254" s="2" t="str">
        <f>IF(ISERR(FIND("10",GERAL[[#This Row],[ODS]])),"NÃO","SIM")</f>
        <v>NÃO</v>
      </c>
      <c r="U2254" s="2" t="str">
        <f>IF(ISERR(FIND("11",GERAL[[#This Row],[ODS]])),"NÃO","SIM")</f>
        <v>NÃO</v>
      </c>
      <c r="V2254" s="2" t="str">
        <f>IF(ISERR(FIND("12",GERAL[[#This Row],[ODS]])),"NÃO","SIM")</f>
        <v>NÃO</v>
      </c>
      <c r="W2254" s="2" t="str">
        <f>IF(ISERR(FIND("13",GERAL[[#This Row],[ODS]])),"NÃO","SIM")</f>
        <v>NÃO</v>
      </c>
      <c r="X2254" s="2" t="str">
        <f>IF(ISERR(FIND("14",GERAL[[#This Row],[ODS]])),"NÃO","SIM")</f>
        <v>NÃO</v>
      </c>
      <c r="Y2254" s="2" t="str">
        <f>IF(ISERR(FIND("15",GERAL[[#This Row],[ODS]])),"NÃO","SIM")</f>
        <v>NÃO</v>
      </c>
      <c r="Z2254" s="2" t="str">
        <f>IF(ISERR(FIND("16",GERAL[[#This Row],[ODS]])),"NÃO","SIM")</f>
        <v>SIM</v>
      </c>
      <c r="AA2254" s="2" t="str">
        <f>IF(ISERR(FIND("17",GERAL[[#This Row],[ODS]])),"NÃO","SIM")</f>
        <v>NÃO</v>
      </c>
      <c r="AB2254" s="1">
        <v>62.487656786939965</v>
      </c>
      <c r="AC2254" s="1">
        <v>67.615962103597752</v>
      </c>
      <c r="AD2254" s="1">
        <v>61.219247384233974</v>
      </c>
      <c r="AE2254" s="1">
        <v>63.724855530206689</v>
      </c>
      <c r="AF2254" s="1">
        <v>68.604648457958007</v>
      </c>
      <c r="AG2254" s="1" t="str">
        <f>GERAL[[#This Row],[SIGLA]]&amp;GERAL[[#This Row],[CÓD]]</f>
        <v>MSSS_MP</v>
      </c>
      <c r="AH2254" s="1">
        <f ca="1">VLOOKUP(GERAL[[#This Row],[REF_NOTA]],BASE_NOTAS[],7,FALSE)</f>
        <v>53.050057295499705</v>
      </c>
      <c r="AI2254" s="31">
        <f ca="1">IF(GERAL[[#This Row],[Nota 2025]]="",0,GERAL[[#This Row],[Nota 2026]]-GERAL[[#This Row],[Nota 2025]])</f>
        <v>-15.554591162458301</v>
      </c>
    </row>
    <row r="2255" spans="1:35" ht="17" x14ac:dyDescent="0.35">
      <c r="A2255" s="2" t="s">
        <v>166</v>
      </c>
      <c r="B2255" s="2" t="s">
        <v>192</v>
      </c>
      <c r="C2255" s="2" t="s">
        <v>218</v>
      </c>
      <c r="D2255" s="15" t="s">
        <v>81</v>
      </c>
      <c r="E2255" s="2" t="s">
        <v>153</v>
      </c>
      <c r="F2255" s="2" t="str">
        <f>VLOOKUP(GERAL[[#This Row],[CÓD]],SEALL,6,FALSE)</f>
        <v>SG</v>
      </c>
      <c r="G225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5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5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255" s="2" t="str">
        <f>VLOOKUP(GERAL[[#This Row],[CÓD]],SEALL,4,FALSE)</f>
        <v>03, 16</v>
      </c>
      <c r="K2255" s="2" t="str">
        <f>IF(ISERR(FIND("01",GERAL[[#This Row],[ODS]])),"NÃO","SIM")</f>
        <v>NÃO</v>
      </c>
      <c r="L2255" s="2" t="str">
        <f>IF(ISERR(FIND("02",GERAL[[#This Row],[ODS]])),"NÃO","SIM")</f>
        <v>NÃO</v>
      </c>
      <c r="M2255" s="2" t="str">
        <f>IF(ISERR(FIND("03",GERAL[[#This Row],[ODS]])),"NÃO","SIM")</f>
        <v>SIM</v>
      </c>
      <c r="N2255" s="2" t="str">
        <f>IF(ISERR(FIND("04",GERAL[[#This Row],[ODS]])),"NÃO","SIM")</f>
        <v>NÃO</v>
      </c>
      <c r="O2255" s="2" t="str">
        <f>IF(ISERR(FIND("05",GERAL[[#This Row],[ODS]])),"NÃO","SIM")</f>
        <v>NÃO</v>
      </c>
      <c r="P2255" s="2" t="str">
        <f>IF(ISERR(FIND("06",GERAL[[#This Row],[ODS]])),"NÃO","SIM")</f>
        <v>NÃO</v>
      </c>
      <c r="Q2255" s="2" t="str">
        <f>IF(ISERR(FIND("07",GERAL[[#This Row],[ODS]])),"NÃO","SIM")</f>
        <v>NÃO</v>
      </c>
      <c r="R2255" s="2" t="str">
        <f>IF(ISERR(FIND("08",GERAL[[#This Row],[ODS]])),"NÃO","SIM")</f>
        <v>NÃO</v>
      </c>
      <c r="S2255" s="2" t="str">
        <f>IF(ISERR(FIND("09",GERAL[[#This Row],[ODS]])),"NÃO","SIM")</f>
        <v>NÃO</v>
      </c>
      <c r="T2255" s="2" t="str">
        <f>IF(ISERR(FIND("10",GERAL[[#This Row],[ODS]])),"NÃO","SIM")</f>
        <v>NÃO</v>
      </c>
      <c r="U2255" s="2" t="str">
        <f>IF(ISERR(FIND("11",GERAL[[#This Row],[ODS]])),"NÃO","SIM")</f>
        <v>NÃO</v>
      </c>
      <c r="V2255" s="2" t="str">
        <f>IF(ISERR(FIND("12",GERAL[[#This Row],[ODS]])),"NÃO","SIM")</f>
        <v>NÃO</v>
      </c>
      <c r="W2255" s="2" t="str">
        <f>IF(ISERR(FIND("13",GERAL[[#This Row],[ODS]])),"NÃO","SIM")</f>
        <v>NÃO</v>
      </c>
      <c r="X2255" s="2" t="str">
        <f>IF(ISERR(FIND("14",GERAL[[#This Row],[ODS]])),"NÃO","SIM")</f>
        <v>NÃO</v>
      </c>
      <c r="Y2255" s="2" t="str">
        <f>IF(ISERR(FIND("15",GERAL[[#This Row],[ODS]])),"NÃO","SIM")</f>
        <v>NÃO</v>
      </c>
      <c r="Z2255" s="2" t="str">
        <f>IF(ISERR(FIND("16",GERAL[[#This Row],[ODS]])),"NÃO","SIM")</f>
        <v>SIM</v>
      </c>
      <c r="AA2255" s="2" t="str">
        <f>IF(ISERR(FIND("17",GERAL[[#This Row],[ODS]])),"NÃO","SIM")</f>
        <v>NÃO</v>
      </c>
      <c r="AB2255" s="1">
        <v>80.617343226039523</v>
      </c>
      <c r="AC2255" s="1">
        <v>84.588268066374127</v>
      </c>
      <c r="AD2255" s="1">
        <v>84.837017282091864</v>
      </c>
      <c r="AE2255" s="1">
        <v>81.586470744706432</v>
      </c>
      <c r="AF2255" s="1">
        <v>85.887874343428194</v>
      </c>
      <c r="AG2255" s="1" t="str">
        <f>GERAL[[#This Row],[SIGLA]]&amp;GERAL[[#This Row],[CÓD]]</f>
        <v>MGSS_MP</v>
      </c>
      <c r="AH2255" s="1">
        <f ca="1">VLOOKUP(GERAL[[#This Row],[REF_NOTA]],BASE_NOTAS[],7,FALSE)</f>
        <v>73.694176103566775</v>
      </c>
      <c r="AI2255" s="31">
        <f ca="1">IF(GERAL[[#This Row],[Nota 2025]]="",0,GERAL[[#This Row],[Nota 2026]]-GERAL[[#This Row],[Nota 2025]])</f>
        <v>-12.193698239861419</v>
      </c>
    </row>
    <row r="2256" spans="1:35" ht="17" x14ac:dyDescent="0.35">
      <c r="A2256" s="2" t="s">
        <v>169</v>
      </c>
      <c r="B2256" s="2" t="s">
        <v>196</v>
      </c>
      <c r="C2256" s="2" t="s">
        <v>218</v>
      </c>
      <c r="D2256" s="15" t="s">
        <v>81</v>
      </c>
      <c r="E2256" s="2" t="s">
        <v>153</v>
      </c>
      <c r="F2256" s="2" t="str">
        <f>VLOOKUP(GERAL[[#This Row],[CÓD]],SEALL,6,FALSE)</f>
        <v>SG</v>
      </c>
      <c r="G225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5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5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256" s="2" t="str">
        <f>VLOOKUP(GERAL[[#This Row],[CÓD]],SEALL,4,FALSE)</f>
        <v>03, 16</v>
      </c>
      <c r="K2256" s="2" t="str">
        <f>IF(ISERR(FIND("01",GERAL[[#This Row],[ODS]])),"NÃO","SIM")</f>
        <v>NÃO</v>
      </c>
      <c r="L2256" s="2" t="str">
        <f>IF(ISERR(FIND("02",GERAL[[#This Row],[ODS]])),"NÃO","SIM")</f>
        <v>NÃO</v>
      </c>
      <c r="M2256" s="2" t="str">
        <f>IF(ISERR(FIND("03",GERAL[[#This Row],[ODS]])),"NÃO","SIM")</f>
        <v>SIM</v>
      </c>
      <c r="N2256" s="2" t="str">
        <f>IF(ISERR(FIND("04",GERAL[[#This Row],[ODS]])),"NÃO","SIM")</f>
        <v>NÃO</v>
      </c>
      <c r="O2256" s="2" t="str">
        <f>IF(ISERR(FIND("05",GERAL[[#This Row],[ODS]])),"NÃO","SIM")</f>
        <v>NÃO</v>
      </c>
      <c r="P2256" s="2" t="str">
        <f>IF(ISERR(FIND("06",GERAL[[#This Row],[ODS]])),"NÃO","SIM")</f>
        <v>NÃO</v>
      </c>
      <c r="Q2256" s="2" t="str">
        <f>IF(ISERR(FIND("07",GERAL[[#This Row],[ODS]])),"NÃO","SIM")</f>
        <v>NÃO</v>
      </c>
      <c r="R2256" s="2" t="str">
        <f>IF(ISERR(FIND("08",GERAL[[#This Row],[ODS]])),"NÃO","SIM")</f>
        <v>NÃO</v>
      </c>
      <c r="S2256" s="2" t="str">
        <f>IF(ISERR(FIND("09",GERAL[[#This Row],[ODS]])),"NÃO","SIM")</f>
        <v>NÃO</v>
      </c>
      <c r="T2256" s="2" t="str">
        <f>IF(ISERR(FIND("10",GERAL[[#This Row],[ODS]])),"NÃO","SIM")</f>
        <v>NÃO</v>
      </c>
      <c r="U2256" s="2" t="str">
        <f>IF(ISERR(FIND("11",GERAL[[#This Row],[ODS]])),"NÃO","SIM")</f>
        <v>NÃO</v>
      </c>
      <c r="V2256" s="2" t="str">
        <f>IF(ISERR(FIND("12",GERAL[[#This Row],[ODS]])),"NÃO","SIM")</f>
        <v>NÃO</v>
      </c>
      <c r="W2256" s="2" t="str">
        <f>IF(ISERR(FIND("13",GERAL[[#This Row],[ODS]])),"NÃO","SIM")</f>
        <v>NÃO</v>
      </c>
      <c r="X2256" s="2" t="str">
        <f>IF(ISERR(FIND("14",GERAL[[#This Row],[ODS]])),"NÃO","SIM")</f>
        <v>NÃO</v>
      </c>
      <c r="Y2256" s="2" t="str">
        <f>IF(ISERR(FIND("15",GERAL[[#This Row],[ODS]])),"NÃO","SIM")</f>
        <v>NÃO</v>
      </c>
      <c r="Z2256" s="2" t="str">
        <f>IF(ISERR(FIND("16",GERAL[[#This Row],[ODS]])),"NÃO","SIM")</f>
        <v>SIM</v>
      </c>
      <c r="AA2256" s="2" t="str">
        <f>IF(ISERR(FIND("17",GERAL[[#This Row],[ODS]])),"NÃO","SIM")</f>
        <v>NÃO</v>
      </c>
      <c r="AB2256" s="1">
        <v>30.100878228176953</v>
      </c>
      <c r="AC2256" s="1">
        <v>49.371734589338487</v>
      </c>
      <c r="AD2256" s="1">
        <v>53.051336825677581</v>
      </c>
      <c r="AE2256" s="1">
        <v>42.900864602560226</v>
      </c>
      <c r="AF2256" s="1">
        <v>69.609250971300895</v>
      </c>
      <c r="AG2256" s="1" t="str">
        <f>GERAL[[#This Row],[SIGLA]]&amp;GERAL[[#This Row],[CÓD]]</f>
        <v>PASS_MP</v>
      </c>
      <c r="AH2256" s="1">
        <f ca="1">VLOOKUP(GERAL[[#This Row],[REF_NOTA]],BASE_NOTAS[],7,FALSE)</f>
        <v>47.281593039329238</v>
      </c>
      <c r="AI2256" s="31">
        <f ca="1">IF(GERAL[[#This Row],[Nota 2025]]="",0,GERAL[[#This Row],[Nota 2026]]-GERAL[[#This Row],[Nota 2025]])</f>
        <v>-22.327657931971657</v>
      </c>
    </row>
    <row r="2257" spans="1:35" ht="17" x14ac:dyDescent="0.35">
      <c r="A2257" s="2" t="s">
        <v>170</v>
      </c>
      <c r="B2257" s="2" t="s">
        <v>197</v>
      </c>
      <c r="C2257" s="2" t="s">
        <v>218</v>
      </c>
      <c r="D2257" s="15" t="s">
        <v>81</v>
      </c>
      <c r="E2257" s="2" t="s">
        <v>153</v>
      </c>
      <c r="F2257" s="2" t="str">
        <f>VLOOKUP(GERAL[[#This Row],[CÓD]],SEALL,6,FALSE)</f>
        <v>SG</v>
      </c>
      <c r="G225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5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5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257" s="2" t="str">
        <f>VLOOKUP(GERAL[[#This Row],[CÓD]],SEALL,4,FALSE)</f>
        <v>03, 16</v>
      </c>
      <c r="K2257" s="2" t="str">
        <f>IF(ISERR(FIND("01",GERAL[[#This Row],[ODS]])),"NÃO","SIM")</f>
        <v>NÃO</v>
      </c>
      <c r="L2257" s="2" t="str">
        <f>IF(ISERR(FIND("02",GERAL[[#This Row],[ODS]])),"NÃO","SIM")</f>
        <v>NÃO</v>
      </c>
      <c r="M2257" s="2" t="str">
        <f>IF(ISERR(FIND("03",GERAL[[#This Row],[ODS]])),"NÃO","SIM")</f>
        <v>SIM</v>
      </c>
      <c r="N2257" s="2" t="str">
        <f>IF(ISERR(FIND("04",GERAL[[#This Row],[ODS]])),"NÃO","SIM")</f>
        <v>NÃO</v>
      </c>
      <c r="O2257" s="2" t="str">
        <f>IF(ISERR(FIND("05",GERAL[[#This Row],[ODS]])),"NÃO","SIM")</f>
        <v>NÃO</v>
      </c>
      <c r="P2257" s="2" t="str">
        <f>IF(ISERR(FIND("06",GERAL[[#This Row],[ODS]])),"NÃO","SIM")</f>
        <v>NÃO</v>
      </c>
      <c r="Q2257" s="2" t="str">
        <f>IF(ISERR(FIND("07",GERAL[[#This Row],[ODS]])),"NÃO","SIM")</f>
        <v>NÃO</v>
      </c>
      <c r="R2257" s="2" t="str">
        <f>IF(ISERR(FIND("08",GERAL[[#This Row],[ODS]])),"NÃO","SIM")</f>
        <v>NÃO</v>
      </c>
      <c r="S2257" s="2" t="str">
        <f>IF(ISERR(FIND("09",GERAL[[#This Row],[ODS]])),"NÃO","SIM")</f>
        <v>NÃO</v>
      </c>
      <c r="T2257" s="2" t="str">
        <f>IF(ISERR(FIND("10",GERAL[[#This Row],[ODS]])),"NÃO","SIM")</f>
        <v>NÃO</v>
      </c>
      <c r="U2257" s="2" t="str">
        <f>IF(ISERR(FIND("11",GERAL[[#This Row],[ODS]])),"NÃO","SIM")</f>
        <v>NÃO</v>
      </c>
      <c r="V2257" s="2" t="str">
        <f>IF(ISERR(FIND("12",GERAL[[#This Row],[ODS]])),"NÃO","SIM")</f>
        <v>NÃO</v>
      </c>
      <c r="W2257" s="2" t="str">
        <f>IF(ISERR(FIND("13",GERAL[[#This Row],[ODS]])),"NÃO","SIM")</f>
        <v>NÃO</v>
      </c>
      <c r="X2257" s="2" t="str">
        <f>IF(ISERR(FIND("14",GERAL[[#This Row],[ODS]])),"NÃO","SIM")</f>
        <v>NÃO</v>
      </c>
      <c r="Y2257" s="2" t="str">
        <f>IF(ISERR(FIND("15",GERAL[[#This Row],[ODS]])),"NÃO","SIM")</f>
        <v>NÃO</v>
      </c>
      <c r="Z2257" s="2" t="str">
        <f>IF(ISERR(FIND("16",GERAL[[#This Row],[ODS]])),"NÃO","SIM")</f>
        <v>SIM</v>
      </c>
      <c r="AA2257" s="2" t="str">
        <f>IF(ISERR(FIND("17",GERAL[[#This Row],[ODS]])),"NÃO","SIM")</f>
        <v>NÃO</v>
      </c>
      <c r="AB2257" s="1">
        <v>63.924341726548832</v>
      </c>
      <c r="AC2257" s="1">
        <v>56.651731791313054</v>
      </c>
      <c r="AD2257" s="1">
        <v>57.484101939510964</v>
      </c>
      <c r="AE2257" s="1">
        <v>53.405073469532056</v>
      </c>
      <c r="AF2257" s="1">
        <v>69.169067386198208</v>
      </c>
      <c r="AG2257" s="1" t="str">
        <f>GERAL[[#This Row],[SIGLA]]&amp;GERAL[[#This Row],[CÓD]]</f>
        <v>PBSS_MP</v>
      </c>
      <c r="AH2257" s="1">
        <f ca="1">VLOOKUP(GERAL[[#This Row],[REF_NOTA]],BASE_NOTAS[],7,FALSE)</f>
        <v>46.710256197123378</v>
      </c>
      <c r="AI2257" s="31">
        <f ca="1">IF(GERAL[[#This Row],[Nota 2025]]="",0,GERAL[[#This Row],[Nota 2026]]-GERAL[[#This Row],[Nota 2025]])</f>
        <v>-22.458811189074829</v>
      </c>
    </row>
    <row r="2258" spans="1:35" ht="17" x14ac:dyDescent="0.35">
      <c r="A2258" s="2" t="s">
        <v>173</v>
      </c>
      <c r="B2258" s="2" t="s">
        <v>200</v>
      </c>
      <c r="C2258" s="2" t="s">
        <v>218</v>
      </c>
      <c r="D2258" s="15" t="s">
        <v>81</v>
      </c>
      <c r="E2258" s="2" t="s">
        <v>153</v>
      </c>
      <c r="F2258" s="2" t="str">
        <f>VLOOKUP(GERAL[[#This Row],[CÓD]],SEALL,6,FALSE)</f>
        <v>SG</v>
      </c>
      <c r="G225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5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5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258" s="2" t="str">
        <f>VLOOKUP(GERAL[[#This Row],[CÓD]],SEALL,4,FALSE)</f>
        <v>03, 16</v>
      </c>
      <c r="K2258" s="2" t="str">
        <f>IF(ISERR(FIND("01",GERAL[[#This Row],[ODS]])),"NÃO","SIM")</f>
        <v>NÃO</v>
      </c>
      <c r="L2258" s="2" t="str">
        <f>IF(ISERR(FIND("02",GERAL[[#This Row],[ODS]])),"NÃO","SIM")</f>
        <v>NÃO</v>
      </c>
      <c r="M2258" s="2" t="str">
        <f>IF(ISERR(FIND("03",GERAL[[#This Row],[ODS]])),"NÃO","SIM")</f>
        <v>SIM</v>
      </c>
      <c r="N2258" s="2" t="str">
        <f>IF(ISERR(FIND("04",GERAL[[#This Row],[ODS]])),"NÃO","SIM")</f>
        <v>NÃO</v>
      </c>
      <c r="O2258" s="2" t="str">
        <f>IF(ISERR(FIND("05",GERAL[[#This Row],[ODS]])),"NÃO","SIM")</f>
        <v>NÃO</v>
      </c>
      <c r="P2258" s="2" t="str">
        <f>IF(ISERR(FIND("06",GERAL[[#This Row],[ODS]])),"NÃO","SIM")</f>
        <v>NÃO</v>
      </c>
      <c r="Q2258" s="2" t="str">
        <f>IF(ISERR(FIND("07",GERAL[[#This Row],[ODS]])),"NÃO","SIM")</f>
        <v>NÃO</v>
      </c>
      <c r="R2258" s="2" t="str">
        <f>IF(ISERR(FIND("08",GERAL[[#This Row],[ODS]])),"NÃO","SIM")</f>
        <v>NÃO</v>
      </c>
      <c r="S2258" s="2" t="str">
        <f>IF(ISERR(FIND("09",GERAL[[#This Row],[ODS]])),"NÃO","SIM")</f>
        <v>NÃO</v>
      </c>
      <c r="T2258" s="2" t="str">
        <f>IF(ISERR(FIND("10",GERAL[[#This Row],[ODS]])),"NÃO","SIM")</f>
        <v>NÃO</v>
      </c>
      <c r="U2258" s="2" t="str">
        <f>IF(ISERR(FIND("11",GERAL[[#This Row],[ODS]])),"NÃO","SIM")</f>
        <v>NÃO</v>
      </c>
      <c r="V2258" s="2" t="str">
        <f>IF(ISERR(FIND("12",GERAL[[#This Row],[ODS]])),"NÃO","SIM")</f>
        <v>NÃO</v>
      </c>
      <c r="W2258" s="2" t="str">
        <f>IF(ISERR(FIND("13",GERAL[[#This Row],[ODS]])),"NÃO","SIM")</f>
        <v>NÃO</v>
      </c>
      <c r="X2258" s="2" t="str">
        <f>IF(ISERR(FIND("14",GERAL[[#This Row],[ODS]])),"NÃO","SIM")</f>
        <v>NÃO</v>
      </c>
      <c r="Y2258" s="2" t="str">
        <f>IF(ISERR(FIND("15",GERAL[[#This Row],[ODS]])),"NÃO","SIM")</f>
        <v>NÃO</v>
      </c>
      <c r="Z2258" s="2" t="str">
        <f>IF(ISERR(FIND("16",GERAL[[#This Row],[ODS]])),"NÃO","SIM")</f>
        <v>SIM</v>
      </c>
      <c r="AA2258" s="2" t="str">
        <f>IF(ISERR(FIND("17",GERAL[[#This Row],[ODS]])),"NÃO","SIM")</f>
        <v>NÃO</v>
      </c>
      <c r="AB2258" s="1">
        <v>56.252104118144167</v>
      </c>
      <c r="AC2258" s="1">
        <v>57.650011844128748</v>
      </c>
      <c r="AD2258" s="1">
        <v>53.102447912672737</v>
      </c>
      <c r="AE2258" s="1">
        <v>58.427830044627619</v>
      </c>
      <c r="AF2258" s="1">
        <v>75.027863209351437</v>
      </c>
      <c r="AG2258" s="1" t="str">
        <f>GERAL[[#This Row],[SIGLA]]&amp;GERAL[[#This Row],[CÓD]]</f>
        <v>PRSS_MP</v>
      </c>
      <c r="AH2258" s="1">
        <f ca="1">VLOOKUP(GERAL[[#This Row],[REF_NOTA]],BASE_NOTAS[],7,FALSE)</f>
        <v>59.425942515693407</v>
      </c>
      <c r="AI2258" s="31">
        <f ca="1">IF(GERAL[[#This Row],[Nota 2025]]="",0,GERAL[[#This Row],[Nota 2026]]-GERAL[[#This Row],[Nota 2025]])</f>
        <v>-15.60192069365803</v>
      </c>
    </row>
    <row r="2259" spans="1:35" ht="17" x14ac:dyDescent="0.35">
      <c r="A2259" s="2" t="s">
        <v>171</v>
      </c>
      <c r="B2259" s="2" t="s">
        <v>198</v>
      </c>
      <c r="C2259" s="2" t="s">
        <v>218</v>
      </c>
      <c r="D2259" s="15" t="s">
        <v>81</v>
      </c>
      <c r="E2259" s="2" t="s">
        <v>153</v>
      </c>
      <c r="F2259" s="2" t="str">
        <f>VLOOKUP(GERAL[[#This Row],[CÓD]],SEALL,6,FALSE)</f>
        <v>SG</v>
      </c>
      <c r="G225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5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5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259" s="2" t="str">
        <f>VLOOKUP(GERAL[[#This Row],[CÓD]],SEALL,4,FALSE)</f>
        <v>03, 16</v>
      </c>
      <c r="K2259" s="2" t="str">
        <f>IF(ISERR(FIND("01",GERAL[[#This Row],[ODS]])),"NÃO","SIM")</f>
        <v>NÃO</v>
      </c>
      <c r="L2259" s="2" t="str">
        <f>IF(ISERR(FIND("02",GERAL[[#This Row],[ODS]])),"NÃO","SIM")</f>
        <v>NÃO</v>
      </c>
      <c r="M2259" s="2" t="str">
        <f>IF(ISERR(FIND("03",GERAL[[#This Row],[ODS]])),"NÃO","SIM")</f>
        <v>SIM</v>
      </c>
      <c r="N2259" s="2" t="str">
        <f>IF(ISERR(FIND("04",GERAL[[#This Row],[ODS]])),"NÃO","SIM")</f>
        <v>NÃO</v>
      </c>
      <c r="O2259" s="2" t="str">
        <f>IF(ISERR(FIND("05",GERAL[[#This Row],[ODS]])),"NÃO","SIM")</f>
        <v>NÃO</v>
      </c>
      <c r="P2259" s="2" t="str">
        <f>IF(ISERR(FIND("06",GERAL[[#This Row],[ODS]])),"NÃO","SIM")</f>
        <v>NÃO</v>
      </c>
      <c r="Q2259" s="2" t="str">
        <f>IF(ISERR(FIND("07",GERAL[[#This Row],[ODS]])),"NÃO","SIM")</f>
        <v>NÃO</v>
      </c>
      <c r="R2259" s="2" t="str">
        <f>IF(ISERR(FIND("08",GERAL[[#This Row],[ODS]])),"NÃO","SIM")</f>
        <v>NÃO</v>
      </c>
      <c r="S2259" s="2" t="str">
        <f>IF(ISERR(FIND("09",GERAL[[#This Row],[ODS]])),"NÃO","SIM")</f>
        <v>NÃO</v>
      </c>
      <c r="T2259" s="2" t="str">
        <f>IF(ISERR(FIND("10",GERAL[[#This Row],[ODS]])),"NÃO","SIM")</f>
        <v>NÃO</v>
      </c>
      <c r="U2259" s="2" t="str">
        <f>IF(ISERR(FIND("11",GERAL[[#This Row],[ODS]])),"NÃO","SIM")</f>
        <v>NÃO</v>
      </c>
      <c r="V2259" s="2" t="str">
        <f>IF(ISERR(FIND("12",GERAL[[#This Row],[ODS]])),"NÃO","SIM")</f>
        <v>NÃO</v>
      </c>
      <c r="W2259" s="2" t="str">
        <f>IF(ISERR(FIND("13",GERAL[[#This Row],[ODS]])),"NÃO","SIM")</f>
        <v>NÃO</v>
      </c>
      <c r="X2259" s="2" t="str">
        <f>IF(ISERR(FIND("14",GERAL[[#This Row],[ODS]])),"NÃO","SIM")</f>
        <v>NÃO</v>
      </c>
      <c r="Y2259" s="2" t="str">
        <f>IF(ISERR(FIND("15",GERAL[[#This Row],[ODS]])),"NÃO","SIM")</f>
        <v>NÃO</v>
      </c>
      <c r="Z2259" s="2" t="str">
        <f>IF(ISERR(FIND("16",GERAL[[#This Row],[ODS]])),"NÃO","SIM")</f>
        <v>SIM</v>
      </c>
      <c r="AA2259" s="2" t="str">
        <f>IF(ISERR(FIND("17",GERAL[[#This Row],[ODS]])),"NÃO","SIM")</f>
        <v>NÃO</v>
      </c>
      <c r="AB2259" s="1">
        <v>26.161982824052359</v>
      </c>
      <c r="AC2259" s="1">
        <v>26.944623473026112</v>
      </c>
      <c r="AD2259" s="1">
        <v>42.219428917589006</v>
      </c>
      <c r="AE2259" s="1">
        <v>35.361272070986686</v>
      </c>
      <c r="AF2259" s="1">
        <v>52.474342710835757</v>
      </c>
      <c r="AG2259" s="1" t="str">
        <f>GERAL[[#This Row],[SIGLA]]&amp;GERAL[[#This Row],[CÓD]]</f>
        <v>PESS_MP</v>
      </c>
      <c r="AH2259" s="1">
        <f ca="1">VLOOKUP(GERAL[[#This Row],[REF_NOTA]],BASE_NOTAS[],7,FALSE)</f>
        <v>22.443479377826748</v>
      </c>
      <c r="AI2259" s="31">
        <f ca="1">IF(GERAL[[#This Row],[Nota 2025]]="",0,GERAL[[#This Row],[Nota 2026]]-GERAL[[#This Row],[Nota 2025]])</f>
        <v>-30.030863333009009</v>
      </c>
    </row>
    <row r="2260" spans="1:35" ht="17" x14ac:dyDescent="0.35">
      <c r="A2260" s="2" t="s">
        <v>172</v>
      </c>
      <c r="B2260" s="2" t="s">
        <v>199</v>
      </c>
      <c r="C2260" s="2" t="s">
        <v>218</v>
      </c>
      <c r="D2260" s="15" t="s">
        <v>81</v>
      </c>
      <c r="E2260" s="2" t="s">
        <v>153</v>
      </c>
      <c r="F2260" s="2" t="str">
        <f>VLOOKUP(GERAL[[#This Row],[CÓD]],SEALL,6,FALSE)</f>
        <v>SG</v>
      </c>
      <c r="G226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6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6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260" s="2" t="str">
        <f>VLOOKUP(GERAL[[#This Row],[CÓD]],SEALL,4,FALSE)</f>
        <v>03, 16</v>
      </c>
      <c r="K2260" s="2" t="str">
        <f>IF(ISERR(FIND("01",GERAL[[#This Row],[ODS]])),"NÃO","SIM")</f>
        <v>NÃO</v>
      </c>
      <c r="L2260" s="2" t="str">
        <f>IF(ISERR(FIND("02",GERAL[[#This Row],[ODS]])),"NÃO","SIM")</f>
        <v>NÃO</v>
      </c>
      <c r="M2260" s="2" t="str">
        <f>IF(ISERR(FIND("03",GERAL[[#This Row],[ODS]])),"NÃO","SIM")</f>
        <v>SIM</v>
      </c>
      <c r="N2260" s="2" t="str">
        <f>IF(ISERR(FIND("04",GERAL[[#This Row],[ODS]])),"NÃO","SIM")</f>
        <v>NÃO</v>
      </c>
      <c r="O2260" s="2" t="str">
        <f>IF(ISERR(FIND("05",GERAL[[#This Row],[ODS]])),"NÃO","SIM")</f>
        <v>NÃO</v>
      </c>
      <c r="P2260" s="2" t="str">
        <f>IF(ISERR(FIND("06",GERAL[[#This Row],[ODS]])),"NÃO","SIM")</f>
        <v>NÃO</v>
      </c>
      <c r="Q2260" s="2" t="str">
        <f>IF(ISERR(FIND("07",GERAL[[#This Row],[ODS]])),"NÃO","SIM")</f>
        <v>NÃO</v>
      </c>
      <c r="R2260" s="2" t="str">
        <f>IF(ISERR(FIND("08",GERAL[[#This Row],[ODS]])),"NÃO","SIM")</f>
        <v>NÃO</v>
      </c>
      <c r="S2260" s="2" t="str">
        <f>IF(ISERR(FIND("09",GERAL[[#This Row],[ODS]])),"NÃO","SIM")</f>
        <v>NÃO</v>
      </c>
      <c r="T2260" s="2" t="str">
        <f>IF(ISERR(FIND("10",GERAL[[#This Row],[ODS]])),"NÃO","SIM")</f>
        <v>NÃO</v>
      </c>
      <c r="U2260" s="2" t="str">
        <f>IF(ISERR(FIND("11",GERAL[[#This Row],[ODS]])),"NÃO","SIM")</f>
        <v>NÃO</v>
      </c>
      <c r="V2260" s="2" t="str">
        <f>IF(ISERR(FIND("12",GERAL[[#This Row],[ODS]])),"NÃO","SIM")</f>
        <v>NÃO</v>
      </c>
      <c r="W2260" s="2" t="str">
        <f>IF(ISERR(FIND("13",GERAL[[#This Row],[ODS]])),"NÃO","SIM")</f>
        <v>NÃO</v>
      </c>
      <c r="X2260" s="2" t="str">
        <f>IF(ISERR(FIND("14",GERAL[[#This Row],[ODS]])),"NÃO","SIM")</f>
        <v>NÃO</v>
      </c>
      <c r="Y2260" s="2" t="str">
        <f>IF(ISERR(FIND("15",GERAL[[#This Row],[ODS]])),"NÃO","SIM")</f>
        <v>NÃO</v>
      </c>
      <c r="Z2260" s="2" t="str">
        <f>IF(ISERR(FIND("16",GERAL[[#This Row],[ODS]])),"NÃO","SIM")</f>
        <v>SIM</v>
      </c>
      <c r="AA2260" s="2" t="str">
        <f>IF(ISERR(FIND("17",GERAL[[#This Row],[ODS]])),"NÃO","SIM")</f>
        <v>NÃO</v>
      </c>
      <c r="AB2260" s="1">
        <v>59.251276573438702</v>
      </c>
      <c r="AC2260" s="1">
        <v>54.847484686935502</v>
      </c>
      <c r="AD2260" s="1">
        <v>57.954640987043362</v>
      </c>
      <c r="AE2260" s="1">
        <v>53.714992846997475</v>
      </c>
      <c r="AF2260" s="1">
        <v>68.614046197953712</v>
      </c>
      <c r="AG2260" s="1" t="str">
        <f>GERAL[[#This Row],[SIGLA]]&amp;GERAL[[#This Row],[CÓD]]</f>
        <v>PISS_MP</v>
      </c>
      <c r="AH2260" s="1">
        <f ca="1">VLOOKUP(GERAL[[#This Row],[REF_NOTA]],BASE_NOTAS[],7,FALSE)</f>
        <v>48.789910304864449</v>
      </c>
      <c r="AI2260" s="31">
        <f ca="1">IF(GERAL[[#This Row],[Nota 2025]]="",0,GERAL[[#This Row],[Nota 2026]]-GERAL[[#This Row],[Nota 2025]])</f>
        <v>-19.824135893089263</v>
      </c>
    </row>
    <row r="2261" spans="1:35" ht="17" x14ac:dyDescent="0.35">
      <c r="A2261" s="2" t="s">
        <v>174</v>
      </c>
      <c r="B2261" s="2" t="s">
        <v>201</v>
      </c>
      <c r="C2261" s="2" t="s">
        <v>218</v>
      </c>
      <c r="D2261" s="15" t="s">
        <v>81</v>
      </c>
      <c r="E2261" s="2" t="s">
        <v>153</v>
      </c>
      <c r="F2261" s="2" t="str">
        <f>VLOOKUP(GERAL[[#This Row],[CÓD]],SEALL,6,FALSE)</f>
        <v>SG</v>
      </c>
      <c r="G226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6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6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261" s="2" t="str">
        <f>VLOOKUP(GERAL[[#This Row],[CÓD]],SEALL,4,FALSE)</f>
        <v>03, 16</v>
      </c>
      <c r="K2261" s="2" t="str">
        <f>IF(ISERR(FIND("01",GERAL[[#This Row],[ODS]])),"NÃO","SIM")</f>
        <v>NÃO</v>
      </c>
      <c r="L2261" s="2" t="str">
        <f>IF(ISERR(FIND("02",GERAL[[#This Row],[ODS]])),"NÃO","SIM")</f>
        <v>NÃO</v>
      </c>
      <c r="M2261" s="2" t="str">
        <f>IF(ISERR(FIND("03",GERAL[[#This Row],[ODS]])),"NÃO","SIM")</f>
        <v>SIM</v>
      </c>
      <c r="N2261" s="2" t="str">
        <f>IF(ISERR(FIND("04",GERAL[[#This Row],[ODS]])),"NÃO","SIM")</f>
        <v>NÃO</v>
      </c>
      <c r="O2261" s="2" t="str">
        <f>IF(ISERR(FIND("05",GERAL[[#This Row],[ODS]])),"NÃO","SIM")</f>
        <v>NÃO</v>
      </c>
      <c r="P2261" s="2" t="str">
        <f>IF(ISERR(FIND("06",GERAL[[#This Row],[ODS]])),"NÃO","SIM")</f>
        <v>NÃO</v>
      </c>
      <c r="Q2261" s="2" t="str">
        <f>IF(ISERR(FIND("07",GERAL[[#This Row],[ODS]])),"NÃO","SIM")</f>
        <v>NÃO</v>
      </c>
      <c r="R2261" s="2" t="str">
        <f>IF(ISERR(FIND("08",GERAL[[#This Row],[ODS]])),"NÃO","SIM")</f>
        <v>NÃO</v>
      </c>
      <c r="S2261" s="2" t="str">
        <f>IF(ISERR(FIND("09",GERAL[[#This Row],[ODS]])),"NÃO","SIM")</f>
        <v>NÃO</v>
      </c>
      <c r="T2261" s="2" t="str">
        <f>IF(ISERR(FIND("10",GERAL[[#This Row],[ODS]])),"NÃO","SIM")</f>
        <v>NÃO</v>
      </c>
      <c r="U2261" s="2" t="str">
        <f>IF(ISERR(FIND("11",GERAL[[#This Row],[ODS]])),"NÃO","SIM")</f>
        <v>NÃO</v>
      </c>
      <c r="V2261" s="2" t="str">
        <f>IF(ISERR(FIND("12",GERAL[[#This Row],[ODS]])),"NÃO","SIM")</f>
        <v>NÃO</v>
      </c>
      <c r="W2261" s="2" t="str">
        <f>IF(ISERR(FIND("13",GERAL[[#This Row],[ODS]])),"NÃO","SIM")</f>
        <v>NÃO</v>
      </c>
      <c r="X2261" s="2" t="str">
        <f>IF(ISERR(FIND("14",GERAL[[#This Row],[ODS]])),"NÃO","SIM")</f>
        <v>NÃO</v>
      </c>
      <c r="Y2261" s="2" t="str">
        <f>IF(ISERR(FIND("15",GERAL[[#This Row],[ODS]])),"NÃO","SIM")</f>
        <v>NÃO</v>
      </c>
      <c r="Z2261" s="2" t="str">
        <f>IF(ISERR(FIND("16",GERAL[[#This Row],[ODS]])),"NÃO","SIM")</f>
        <v>SIM</v>
      </c>
      <c r="AA2261" s="2" t="str">
        <f>IF(ISERR(FIND("17",GERAL[[#This Row],[ODS]])),"NÃO","SIM")</f>
        <v>NÃO</v>
      </c>
      <c r="AB2261" s="1">
        <v>18.071235958938743</v>
      </c>
      <c r="AC2261" s="1">
        <v>43.427579263260732</v>
      </c>
      <c r="AD2261" s="1">
        <v>47.041054200012375</v>
      </c>
      <c r="AE2261" s="1">
        <v>48.939478349360641</v>
      </c>
      <c r="AF2261" s="1">
        <v>70.849145439683184</v>
      </c>
      <c r="AG2261" s="1" t="str">
        <f>GERAL[[#This Row],[SIGLA]]&amp;GERAL[[#This Row],[CÓD]]</f>
        <v>RJSS_MP</v>
      </c>
      <c r="AH2261" s="1">
        <f ca="1">VLOOKUP(GERAL[[#This Row],[REF_NOTA]],BASE_NOTAS[],7,FALSE)</f>
        <v>56.516119619768702</v>
      </c>
      <c r="AI2261" s="31">
        <f ca="1">IF(GERAL[[#This Row],[Nota 2025]]="",0,GERAL[[#This Row],[Nota 2026]]-GERAL[[#This Row],[Nota 2025]])</f>
        <v>-14.333025819914482</v>
      </c>
    </row>
    <row r="2262" spans="1:35" ht="17" x14ac:dyDescent="0.35">
      <c r="A2262" s="2" t="s">
        <v>175</v>
      </c>
      <c r="B2262" s="2" t="s">
        <v>202</v>
      </c>
      <c r="C2262" s="2" t="s">
        <v>218</v>
      </c>
      <c r="D2262" s="15" t="s">
        <v>81</v>
      </c>
      <c r="E2262" s="2" t="s">
        <v>153</v>
      </c>
      <c r="F2262" s="2" t="str">
        <f>VLOOKUP(GERAL[[#This Row],[CÓD]],SEALL,6,FALSE)</f>
        <v>SG</v>
      </c>
      <c r="G226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6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6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262" s="2" t="str">
        <f>VLOOKUP(GERAL[[#This Row],[CÓD]],SEALL,4,FALSE)</f>
        <v>03, 16</v>
      </c>
      <c r="K2262" s="2" t="str">
        <f>IF(ISERR(FIND("01",GERAL[[#This Row],[ODS]])),"NÃO","SIM")</f>
        <v>NÃO</v>
      </c>
      <c r="L2262" s="2" t="str">
        <f>IF(ISERR(FIND("02",GERAL[[#This Row],[ODS]])),"NÃO","SIM")</f>
        <v>NÃO</v>
      </c>
      <c r="M2262" s="2" t="str">
        <f>IF(ISERR(FIND("03",GERAL[[#This Row],[ODS]])),"NÃO","SIM")</f>
        <v>SIM</v>
      </c>
      <c r="N2262" s="2" t="str">
        <f>IF(ISERR(FIND("04",GERAL[[#This Row],[ODS]])),"NÃO","SIM")</f>
        <v>NÃO</v>
      </c>
      <c r="O2262" s="2" t="str">
        <f>IF(ISERR(FIND("05",GERAL[[#This Row],[ODS]])),"NÃO","SIM")</f>
        <v>NÃO</v>
      </c>
      <c r="P2262" s="2" t="str">
        <f>IF(ISERR(FIND("06",GERAL[[#This Row],[ODS]])),"NÃO","SIM")</f>
        <v>NÃO</v>
      </c>
      <c r="Q2262" s="2" t="str">
        <f>IF(ISERR(FIND("07",GERAL[[#This Row],[ODS]])),"NÃO","SIM")</f>
        <v>NÃO</v>
      </c>
      <c r="R2262" s="2" t="str">
        <f>IF(ISERR(FIND("08",GERAL[[#This Row],[ODS]])),"NÃO","SIM")</f>
        <v>NÃO</v>
      </c>
      <c r="S2262" s="2" t="str">
        <f>IF(ISERR(FIND("09",GERAL[[#This Row],[ODS]])),"NÃO","SIM")</f>
        <v>NÃO</v>
      </c>
      <c r="T2262" s="2" t="str">
        <f>IF(ISERR(FIND("10",GERAL[[#This Row],[ODS]])),"NÃO","SIM")</f>
        <v>NÃO</v>
      </c>
      <c r="U2262" s="2" t="str">
        <f>IF(ISERR(FIND("11",GERAL[[#This Row],[ODS]])),"NÃO","SIM")</f>
        <v>NÃO</v>
      </c>
      <c r="V2262" s="2" t="str">
        <f>IF(ISERR(FIND("12",GERAL[[#This Row],[ODS]])),"NÃO","SIM")</f>
        <v>NÃO</v>
      </c>
      <c r="W2262" s="2" t="str">
        <f>IF(ISERR(FIND("13",GERAL[[#This Row],[ODS]])),"NÃO","SIM")</f>
        <v>NÃO</v>
      </c>
      <c r="X2262" s="2" t="str">
        <f>IF(ISERR(FIND("14",GERAL[[#This Row],[ODS]])),"NÃO","SIM")</f>
        <v>NÃO</v>
      </c>
      <c r="Y2262" s="2" t="str">
        <f>IF(ISERR(FIND("15",GERAL[[#This Row],[ODS]])),"NÃO","SIM")</f>
        <v>NÃO</v>
      </c>
      <c r="Z2262" s="2" t="str">
        <f>IF(ISERR(FIND("16",GERAL[[#This Row],[ODS]])),"NÃO","SIM")</f>
        <v>SIM</v>
      </c>
      <c r="AA2262" s="2" t="str">
        <f>IF(ISERR(FIND("17",GERAL[[#This Row],[ODS]])),"NÃO","SIM")</f>
        <v>NÃO</v>
      </c>
      <c r="AB2262" s="1">
        <v>23.073091696002692</v>
      </c>
      <c r="AC2262" s="1">
        <v>26.309341441190284</v>
      </c>
      <c r="AD2262" s="1">
        <v>48.772501873805972</v>
      </c>
      <c r="AE2262" s="1">
        <v>46.206382318114713</v>
      </c>
      <c r="AF2262" s="1">
        <v>74.138181462398506</v>
      </c>
      <c r="AG2262" s="1" t="str">
        <f>GERAL[[#This Row],[SIGLA]]&amp;GERAL[[#This Row],[CÓD]]</f>
        <v>RNSS_MP</v>
      </c>
      <c r="AH2262" s="1">
        <f ca="1">VLOOKUP(GERAL[[#This Row],[REF_NOTA]],BASE_NOTAS[],7,FALSE)</f>
        <v>67.756966165553308</v>
      </c>
      <c r="AI2262" s="31">
        <f ca="1">IF(GERAL[[#This Row],[Nota 2025]]="",0,GERAL[[#This Row],[Nota 2026]]-GERAL[[#This Row],[Nota 2025]])</f>
        <v>-6.3812152968451983</v>
      </c>
    </row>
    <row r="2263" spans="1:35" ht="17" x14ac:dyDescent="0.35">
      <c r="A2263" s="2" t="s">
        <v>178</v>
      </c>
      <c r="B2263" s="2" t="s">
        <v>205</v>
      </c>
      <c r="C2263" s="2" t="s">
        <v>218</v>
      </c>
      <c r="D2263" s="15" t="s">
        <v>81</v>
      </c>
      <c r="E2263" s="2" t="s">
        <v>153</v>
      </c>
      <c r="F2263" s="2" t="str">
        <f>VLOOKUP(GERAL[[#This Row],[CÓD]],SEALL,6,FALSE)</f>
        <v>SG</v>
      </c>
      <c r="G226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6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6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263" s="2" t="str">
        <f>VLOOKUP(GERAL[[#This Row],[CÓD]],SEALL,4,FALSE)</f>
        <v>03, 16</v>
      </c>
      <c r="K2263" s="2" t="str">
        <f>IF(ISERR(FIND("01",GERAL[[#This Row],[ODS]])),"NÃO","SIM")</f>
        <v>NÃO</v>
      </c>
      <c r="L2263" s="2" t="str">
        <f>IF(ISERR(FIND("02",GERAL[[#This Row],[ODS]])),"NÃO","SIM")</f>
        <v>NÃO</v>
      </c>
      <c r="M2263" s="2" t="str">
        <f>IF(ISERR(FIND("03",GERAL[[#This Row],[ODS]])),"NÃO","SIM")</f>
        <v>SIM</v>
      </c>
      <c r="N2263" s="2" t="str">
        <f>IF(ISERR(FIND("04",GERAL[[#This Row],[ODS]])),"NÃO","SIM")</f>
        <v>NÃO</v>
      </c>
      <c r="O2263" s="2" t="str">
        <f>IF(ISERR(FIND("05",GERAL[[#This Row],[ODS]])),"NÃO","SIM")</f>
        <v>NÃO</v>
      </c>
      <c r="P2263" s="2" t="str">
        <f>IF(ISERR(FIND("06",GERAL[[#This Row],[ODS]])),"NÃO","SIM")</f>
        <v>NÃO</v>
      </c>
      <c r="Q2263" s="2" t="str">
        <f>IF(ISERR(FIND("07",GERAL[[#This Row],[ODS]])),"NÃO","SIM")</f>
        <v>NÃO</v>
      </c>
      <c r="R2263" s="2" t="str">
        <f>IF(ISERR(FIND("08",GERAL[[#This Row],[ODS]])),"NÃO","SIM")</f>
        <v>NÃO</v>
      </c>
      <c r="S2263" s="2" t="str">
        <f>IF(ISERR(FIND("09",GERAL[[#This Row],[ODS]])),"NÃO","SIM")</f>
        <v>NÃO</v>
      </c>
      <c r="T2263" s="2" t="str">
        <f>IF(ISERR(FIND("10",GERAL[[#This Row],[ODS]])),"NÃO","SIM")</f>
        <v>NÃO</v>
      </c>
      <c r="U2263" s="2" t="str">
        <f>IF(ISERR(FIND("11",GERAL[[#This Row],[ODS]])),"NÃO","SIM")</f>
        <v>NÃO</v>
      </c>
      <c r="V2263" s="2" t="str">
        <f>IF(ISERR(FIND("12",GERAL[[#This Row],[ODS]])),"NÃO","SIM")</f>
        <v>NÃO</v>
      </c>
      <c r="W2263" s="2" t="str">
        <f>IF(ISERR(FIND("13",GERAL[[#This Row],[ODS]])),"NÃO","SIM")</f>
        <v>NÃO</v>
      </c>
      <c r="X2263" s="2" t="str">
        <f>IF(ISERR(FIND("14",GERAL[[#This Row],[ODS]])),"NÃO","SIM")</f>
        <v>NÃO</v>
      </c>
      <c r="Y2263" s="2" t="str">
        <f>IF(ISERR(FIND("15",GERAL[[#This Row],[ODS]])),"NÃO","SIM")</f>
        <v>NÃO</v>
      </c>
      <c r="Z2263" s="2" t="str">
        <f>IF(ISERR(FIND("16",GERAL[[#This Row],[ODS]])),"NÃO","SIM")</f>
        <v>SIM</v>
      </c>
      <c r="AA2263" s="2" t="str">
        <f>IF(ISERR(FIND("17",GERAL[[#This Row],[ODS]])),"NÃO","SIM")</f>
        <v>NÃO</v>
      </c>
      <c r="AB2263" s="1">
        <v>70.562586760455218</v>
      </c>
      <c r="AC2263" s="1">
        <v>76.336499958101314</v>
      </c>
      <c r="AD2263" s="1">
        <v>79.881643541526472</v>
      </c>
      <c r="AE2263" s="1">
        <v>75.505625952587195</v>
      </c>
      <c r="AF2263" s="1">
        <v>83.655086912674889</v>
      </c>
      <c r="AG2263" s="1" t="str">
        <f>GERAL[[#This Row],[SIGLA]]&amp;GERAL[[#This Row],[CÓD]]</f>
        <v>RSSS_MP</v>
      </c>
      <c r="AH2263" s="1">
        <f ca="1">VLOOKUP(GERAL[[#This Row],[REF_NOTA]],BASE_NOTAS[],7,FALSE)</f>
        <v>76.958957612474919</v>
      </c>
      <c r="AI2263" s="31">
        <f ca="1">IF(GERAL[[#This Row],[Nota 2025]]="",0,GERAL[[#This Row],[Nota 2026]]-GERAL[[#This Row],[Nota 2025]])</f>
        <v>-6.6961293001999707</v>
      </c>
    </row>
    <row r="2264" spans="1:35" ht="17" x14ac:dyDescent="0.35">
      <c r="A2264" s="2" t="s">
        <v>176</v>
      </c>
      <c r="B2264" s="2" t="s">
        <v>203</v>
      </c>
      <c r="C2264" s="2" t="s">
        <v>218</v>
      </c>
      <c r="D2264" s="15" t="s">
        <v>81</v>
      </c>
      <c r="E2264" s="2" t="s">
        <v>153</v>
      </c>
      <c r="F2264" s="2" t="str">
        <f>VLOOKUP(GERAL[[#This Row],[CÓD]],SEALL,6,FALSE)</f>
        <v>SG</v>
      </c>
      <c r="G226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6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6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264" s="2" t="str">
        <f>VLOOKUP(GERAL[[#This Row],[CÓD]],SEALL,4,FALSE)</f>
        <v>03, 16</v>
      </c>
      <c r="K2264" s="2" t="str">
        <f>IF(ISERR(FIND("01",GERAL[[#This Row],[ODS]])),"NÃO","SIM")</f>
        <v>NÃO</v>
      </c>
      <c r="L2264" s="2" t="str">
        <f>IF(ISERR(FIND("02",GERAL[[#This Row],[ODS]])),"NÃO","SIM")</f>
        <v>NÃO</v>
      </c>
      <c r="M2264" s="2" t="str">
        <f>IF(ISERR(FIND("03",GERAL[[#This Row],[ODS]])),"NÃO","SIM")</f>
        <v>SIM</v>
      </c>
      <c r="N2264" s="2" t="str">
        <f>IF(ISERR(FIND("04",GERAL[[#This Row],[ODS]])),"NÃO","SIM")</f>
        <v>NÃO</v>
      </c>
      <c r="O2264" s="2" t="str">
        <f>IF(ISERR(FIND("05",GERAL[[#This Row],[ODS]])),"NÃO","SIM")</f>
        <v>NÃO</v>
      </c>
      <c r="P2264" s="2" t="str">
        <f>IF(ISERR(FIND("06",GERAL[[#This Row],[ODS]])),"NÃO","SIM")</f>
        <v>NÃO</v>
      </c>
      <c r="Q2264" s="2" t="str">
        <f>IF(ISERR(FIND("07",GERAL[[#This Row],[ODS]])),"NÃO","SIM")</f>
        <v>NÃO</v>
      </c>
      <c r="R2264" s="2" t="str">
        <f>IF(ISERR(FIND("08",GERAL[[#This Row],[ODS]])),"NÃO","SIM")</f>
        <v>NÃO</v>
      </c>
      <c r="S2264" s="2" t="str">
        <f>IF(ISERR(FIND("09",GERAL[[#This Row],[ODS]])),"NÃO","SIM")</f>
        <v>NÃO</v>
      </c>
      <c r="T2264" s="2" t="str">
        <f>IF(ISERR(FIND("10",GERAL[[#This Row],[ODS]])),"NÃO","SIM")</f>
        <v>NÃO</v>
      </c>
      <c r="U2264" s="2" t="str">
        <f>IF(ISERR(FIND("11",GERAL[[#This Row],[ODS]])),"NÃO","SIM")</f>
        <v>NÃO</v>
      </c>
      <c r="V2264" s="2" t="str">
        <f>IF(ISERR(FIND("12",GERAL[[#This Row],[ODS]])),"NÃO","SIM")</f>
        <v>NÃO</v>
      </c>
      <c r="W2264" s="2" t="str">
        <f>IF(ISERR(FIND("13",GERAL[[#This Row],[ODS]])),"NÃO","SIM")</f>
        <v>NÃO</v>
      </c>
      <c r="X2264" s="2" t="str">
        <f>IF(ISERR(FIND("14",GERAL[[#This Row],[ODS]])),"NÃO","SIM")</f>
        <v>NÃO</v>
      </c>
      <c r="Y2264" s="2" t="str">
        <f>IF(ISERR(FIND("15",GERAL[[#This Row],[ODS]])),"NÃO","SIM")</f>
        <v>NÃO</v>
      </c>
      <c r="Z2264" s="2" t="str">
        <f>IF(ISERR(FIND("16",GERAL[[#This Row],[ODS]])),"NÃO","SIM")</f>
        <v>SIM</v>
      </c>
      <c r="AA2264" s="2" t="str">
        <f>IF(ISERR(FIND("17",GERAL[[#This Row],[ODS]])),"NÃO","SIM")</f>
        <v>NÃO</v>
      </c>
      <c r="AB2264" s="1">
        <v>68.050026671490428</v>
      </c>
      <c r="AC2264" s="1">
        <v>70.035329748643079</v>
      </c>
      <c r="AD2264" s="1">
        <v>53.439520340201071</v>
      </c>
      <c r="AE2264" s="1">
        <v>41.092833903215933</v>
      </c>
      <c r="AF2264" s="1">
        <v>65.707839496907894</v>
      </c>
      <c r="AG2264" s="1" t="str">
        <f>GERAL[[#This Row],[SIGLA]]&amp;GERAL[[#This Row],[CÓD]]</f>
        <v>ROSS_MP</v>
      </c>
      <c r="AH2264" s="1">
        <f ca="1">VLOOKUP(GERAL[[#This Row],[REF_NOTA]],BASE_NOTAS[],7,FALSE)</f>
        <v>43.237446073748153</v>
      </c>
      <c r="AI2264" s="31">
        <f ca="1">IF(GERAL[[#This Row],[Nota 2025]]="",0,GERAL[[#This Row],[Nota 2026]]-GERAL[[#This Row],[Nota 2025]])</f>
        <v>-22.470393423159742</v>
      </c>
    </row>
    <row r="2265" spans="1:35" ht="17" x14ac:dyDescent="0.35">
      <c r="A2265" s="2" t="s">
        <v>177</v>
      </c>
      <c r="B2265" s="2" t="s">
        <v>204</v>
      </c>
      <c r="C2265" s="2" t="s">
        <v>218</v>
      </c>
      <c r="D2265" s="15" t="s">
        <v>81</v>
      </c>
      <c r="E2265" s="2" t="s">
        <v>153</v>
      </c>
      <c r="F2265" s="2" t="str">
        <f>VLOOKUP(GERAL[[#This Row],[CÓD]],SEALL,6,FALSE)</f>
        <v>SG</v>
      </c>
      <c r="G226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6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6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265" s="2" t="str">
        <f>VLOOKUP(GERAL[[#This Row],[CÓD]],SEALL,4,FALSE)</f>
        <v>03, 16</v>
      </c>
      <c r="K2265" s="2" t="str">
        <f>IF(ISERR(FIND("01",GERAL[[#This Row],[ODS]])),"NÃO","SIM")</f>
        <v>NÃO</v>
      </c>
      <c r="L2265" s="2" t="str">
        <f>IF(ISERR(FIND("02",GERAL[[#This Row],[ODS]])),"NÃO","SIM")</f>
        <v>NÃO</v>
      </c>
      <c r="M2265" s="2" t="str">
        <f>IF(ISERR(FIND("03",GERAL[[#This Row],[ODS]])),"NÃO","SIM")</f>
        <v>SIM</v>
      </c>
      <c r="N2265" s="2" t="str">
        <f>IF(ISERR(FIND("04",GERAL[[#This Row],[ODS]])),"NÃO","SIM")</f>
        <v>NÃO</v>
      </c>
      <c r="O2265" s="2" t="str">
        <f>IF(ISERR(FIND("05",GERAL[[#This Row],[ODS]])),"NÃO","SIM")</f>
        <v>NÃO</v>
      </c>
      <c r="P2265" s="2" t="str">
        <f>IF(ISERR(FIND("06",GERAL[[#This Row],[ODS]])),"NÃO","SIM")</f>
        <v>NÃO</v>
      </c>
      <c r="Q2265" s="2" t="str">
        <f>IF(ISERR(FIND("07",GERAL[[#This Row],[ODS]])),"NÃO","SIM")</f>
        <v>NÃO</v>
      </c>
      <c r="R2265" s="2" t="str">
        <f>IF(ISERR(FIND("08",GERAL[[#This Row],[ODS]])),"NÃO","SIM")</f>
        <v>NÃO</v>
      </c>
      <c r="S2265" s="2" t="str">
        <f>IF(ISERR(FIND("09",GERAL[[#This Row],[ODS]])),"NÃO","SIM")</f>
        <v>NÃO</v>
      </c>
      <c r="T2265" s="2" t="str">
        <f>IF(ISERR(FIND("10",GERAL[[#This Row],[ODS]])),"NÃO","SIM")</f>
        <v>NÃO</v>
      </c>
      <c r="U2265" s="2" t="str">
        <f>IF(ISERR(FIND("11",GERAL[[#This Row],[ODS]])),"NÃO","SIM")</f>
        <v>NÃO</v>
      </c>
      <c r="V2265" s="2" t="str">
        <f>IF(ISERR(FIND("12",GERAL[[#This Row],[ODS]])),"NÃO","SIM")</f>
        <v>NÃO</v>
      </c>
      <c r="W2265" s="2" t="str">
        <f>IF(ISERR(FIND("13",GERAL[[#This Row],[ODS]])),"NÃO","SIM")</f>
        <v>NÃO</v>
      </c>
      <c r="X2265" s="2" t="str">
        <f>IF(ISERR(FIND("14",GERAL[[#This Row],[ODS]])),"NÃO","SIM")</f>
        <v>NÃO</v>
      </c>
      <c r="Y2265" s="2" t="str">
        <f>IF(ISERR(FIND("15",GERAL[[#This Row],[ODS]])),"NÃO","SIM")</f>
        <v>NÃO</v>
      </c>
      <c r="Z2265" s="2" t="str">
        <f>IF(ISERR(FIND("16",GERAL[[#This Row],[ODS]])),"NÃO","SIM")</f>
        <v>SIM</v>
      </c>
      <c r="AA2265" s="2" t="str">
        <f>IF(ISERR(FIND("17",GERAL[[#This Row],[ODS]])),"NÃO","SIM")</f>
        <v>NÃO</v>
      </c>
      <c r="AB2265" s="1">
        <v>21.159605283734976</v>
      </c>
      <c r="AC2265" s="1">
        <v>30.774330541779293</v>
      </c>
      <c r="AD2265" s="1">
        <v>20.593359338317754</v>
      </c>
      <c r="AE2265" s="1">
        <v>43.410251203731711</v>
      </c>
      <c r="AF2265" s="1">
        <v>67.829779134465497</v>
      </c>
      <c r="AG2265" s="1" t="str">
        <f>GERAL[[#This Row],[SIGLA]]&amp;GERAL[[#This Row],[CÓD]]</f>
        <v>RRSS_MP</v>
      </c>
      <c r="AH2265" s="1">
        <f ca="1">VLOOKUP(GERAL[[#This Row],[REF_NOTA]],BASE_NOTAS[],7,FALSE)</f>
        <v>64.301405396645123</v>
      </c>
      <c r="AI2265" s="31">
        <f ca="1">IF(GERAL[[#This Row],[Nota 2025]]="",0,GERAL[[#This Row],[Nota 2026]]-GERAL[[#This Row],[Nota 2025]])</f>
        <v>-3.5283737378203739</v>
      </c>
    </row>
    <row r="2266" spans="1:35" ht="17" x14ac:dyDescent="0.35">
      <c r="A2266" s="2" t="s">
        <v>179</v>
      </c>
      <c r="B2266" s="2" t="s">
        <v>194</v>
      </c>
      <c r="C2266" s="2" t="s">
        <v>218</v>
      </c>
      <c r="D2266" s="15" t="s">
        <v>81</v>
      </c>
      <c r="E2266" s="2" t="s">
        <v>153</v>
      </c>
      <c r="F2266" s="2" t="str">
        <f>VLOOKUP(GERAL[[#This Row],[CÓD]],SEALL,6,FALSE)</f>
        <v>SG</v>
      </c>
      <c r="G226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6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6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266" s="2" t="str">
        <f>VLOOKUP(GERAL[[#This Row],[CÓD]],SEALL,4,FALSE)</f>
        <v>03, 16</v>
      </c>
      <c r="K2266" s="2" t="str">
        <f>IF(ISERR(FIND("01",GERAL[[#This Row],[ODS]])),"NÃO","SIM")</f>
        <v>NÃO</v>
      </c>
      <c r="L2266" s="2" t="str">
        <f>IF(ISERR(FIND("02",GERAL[[#This Row],[ODS]])),"NÃO","SIM")</f>
        <v>NÃO</v>
      </c>
      <c r="M2266" s="2" t="str">
        <f>IF(ISERR(FIND("03",GERAL[[#This Row],[ODS]])),"NÃO","SIM")</f>
        <v>SIM</v>
      </c>
      <c r="N2266" s="2" t="str">
        <f>IF(ISERR(FIND("04",GERAL[[#This Row],[ODS]])),"NÃO","SIM")</f>
        <v>NÃO</v>
      </c>
      <c r="O2266" s="2" t="str">
        <f>IF(ISERR(FIND("05",GERAL[[#This Row],[ODS]])),"NÃO","SIM")</f>
        <v>NÃO</v>
      </c>
      <c r="P2266" s="2" t="str">
        <f>IF(ISERR(FIND("06",GERAL[[#This Row],[ODS]])),"NÃO","SIM")</f>
        <v>NÃO</v>
      </c>
      <c r="Q2266" s="2" t="str">
        <f>IF(ISERR(FIND("07",GERAL[[#This Row],[ODS]])),"NÃO","SIM")</f>
        <v>NÃO</v>
      </c>
      <c r="R2266" s="2" t="str">
        <f>IF(ISERR(FIND("08",GERAL[[#This Row],[ODS]])),"NÃO","SIM")</f>
        <v>NÃO</v>
      </c>
      <c r="S2266" s="2" t="str">
        <f>IF(ISERR(FIND("09",GERAL[[#This Row],[ODS]])),"NÃO","SIM")</f>
        <v>NÃO</v>
      </c>
      <c r="T2266" s="2" t="str">
        <f>IF(ISERR(FIND("10",GERAL[[#This Row],[ODS]])),"NÃO","SIM")</f>
        <v>NÃO</v>
      </c>
      <c r="U2266" s="2" t="str">
        <f>IF(ISERR(FIND("11",GERAL[[#This Row],[ODS]])),"NÃO","SIM")</f>
        <v>NÃO</v>
      </c>
      <c r="V2266" s="2" t="str">
        <f>IF(ISERR(FIND("12",GERAL[[#This Row],[ODS]])),"NÃO","SIM")</f>
        <v>NÃO</v>
      </c>
      <c r="W2266" s="2" t="str">
        <f>IF(ISERR(FIND("13",GERAL[[#This Row],[ODS]])),"NÃO","SIM")</f>
        <v>NÃO</v>
      </c>
      <c r="X2266" s="2" t="str">
        <f>IF(ISERR(FIND("14",GERAL[[#This Row],[ODS]])),"NÃO","SIM")</f>
        <v>NÃO</v>
      </c>
      <c r="Y2266" s="2" t="str">
        <f>IF(ISERR(FIND("15",GERAL[[#This Row],[ODS]])),"NÃO","SIM")</f>
        <v>NÃO</v>
      </c>
      <c r="Z2266" s="2" t="str">
        <f>IF(ISERR(FIND("16",GERAL[[#This Row],[ODS]])),"NÃO","SIM")</f>
        <v>SIM</v>
      </c>
      <c r="AA2266" s="2" t="str">
        <f>IF(ISERR(FIND("17",GERAL[[#This Row],[ODS]])),"NÃO","SIM")</f>
        <v>NÃO</v>
      </c>
      <c r="AB2266" s="1">
        <v>77.531363788304844</v>
      </c>
      <c r="AC2266" s="1">
        <v>80.662614307281601</v>
      </c>
      <c r="AD2266" s="1">
        <v>81.825170527649732</v>
      </c>
      <c r="AE2266" s="1">
        <v>93.271649329538903</v>
      </c>
      <c r="AF2266" s="1">
        <v>90.699273371013959</v>
      </c>
      <c r="AG2266" s="1" t="str">
        <f>GERAL[[#This Row],[SIGLA]]&amp;GERAL[[#This Row],[CÓD]]</f>
        <v>SCSS_MP</v>
      </c>
      <c r="AH2266" s="1">
        <f ca="1">VLOOKUP(GERAL[[#This Row],[REF_NOTA]],BASE_NOTAS[],7,FALSE)</f>
        <v>86.590052339300797</v>
      </c>
      <c r="AI2266" s="31">
        <f ca="1">IF(GERAL[[#This Row],[Nota 2025]]="",0,GERAL[[#This Row],[Nota 2026]]-GERAL[[#This Row],[Nota 2025]])</f>
        <v>-4.1092210317131617</v>
      </c>
    </row>
    <row r="2267" spans="1:35" ht="17" x14ac:dyDescent="0.35">
      <c r="A2267" s="2" t="s">
        <v>181</v>
      </c>
      <c r="B2267" s="2" t="s">
        <v>186</v>
      </c>
      <c r="C2267" s="2" t="s">
        <v>218</v>
      </c>
      <c r="D2267" s="15" t="s">
        <v>81</v>
      </c>
      <c r="E2267" s="2" t="s">
        <v>153</v>
      </c>
      <c r="F2267" s="2" t="str">
        <f>VLOOKUP(GERAL[[#This Row],[CÓD]],SEALL,6,FALSE)</f>
        <v>SG</v>
      </c>
      <c r="G226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6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6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267" s="2" t="str">
        <f>VLOOKUP(GERAL[[#This Row],[CÓD]],SEALL,4,FALSE)</f>
        <v>03, 16</v>
      </c>
      <c r="K2267" s="2" t="str">
        <f>IF(ISERR(FIND("01",GERAL[[#This Row],[ODS]])),"NÃO","SIM")</f>
        <v>NÃO</v>
      </c>
      <c r="L2267" s="2" t="str">
        <f>IF(ISERR(FIND("02",GERAL[[#This Row],[ODS]])),"NÃO","SIM")</f>
        <v>NÃO</v>
      </c>
      <c r="M2267" s="2" t="str">
        <f>IF(ISERR(FIND("03",GERAL[[#This Row],[ODS]])),"NÃO","SIM")</f>
        <v>SIM</v>
      </c>
      <c r="N2267" s="2" t="str">
        <f>IF(ISERR(FIND("04",GERAL[[#This Row],[ODS]])),"NÃO","SIM")</f>
        <v>NÃO</v>
      </c>
      <c r="O2267" s="2" t="str">
        <f>IF(ISERR(FIND("05",GERAL[[#This Row],[ODS]])),"NÃO","SIM")</f>
        <v>NÃO</v>
      </c>
      <c r="P2267" s="2" t="str">
        <f>IF(ISERR(FIND("06",GERAL[[#This Row],[ODS]])),"NÃO","SIM")</f>
        <v>NÃO</v>
      </c>
      <c r="Q2267" s="2" t="str">
        <f>IF(ISERR(FIND("07",GERAL[[#This Row],[ODS]])),"NÃO","SIM")</f>
        <v>NÃO</v>
      </c>
      <c r="R2267" s="2" t="str">
        <f>IF(ISERR(FIND("08",GERAL[[#This Row],[ODS]])),"NÃO","SIM")</f>
        <v>NÃO</v>
      </c>
      <c r="S2267" s="2" t="str">
        <f>IF(ISERR(FIND("09",GERAL[[#This Row],[ODS]])),"NÃO","SIM")</f>
        <v>NÃO</v>
      </c>
      <c r="T2267" s="2" t="str">
        <f>IF(ISERR(FIND("10",GERAL[[#This Row],[ODS]])),"NÃO","SIM")</f>
        <v>NÃO</v>
      </c>
      <c r="U2267" s="2" t="str">
        <f>IF(ISERR(FIND("11",GERAL[[#This Row],[ODS]])),"NÃO","SIM")</f>
        <v>NÃO</v>
      </c>
      <c r="V2267" s="2" t="str">
        <f>IF(ISERR(FIND("12",GERAL[[#This Row],[ODS]])),"NÃO","SIM")</f>
        <v>NÃO</v>
      </c>
      <c r="W2267" s="2" t="str">
        <f>IF(ISERR(FIND("13",GERAL[[#This Row],[ODS]])),"NÃO","SIM")</f>
        <v>NÃO</v>
      </c>
      <c r="X2267" s="2" t="str">
        <f>IF(ISERR(FIND("14",GERAL[[#This Row],[ODS]])),"NÃO","SIM")</f>
        <v>NÃO</v>
      </c>
      <c r="Y2267" s="2" t="str">
        <f>IF(ISERR(FIND("15",GERAL[[#This Row],[ODS]])),"NÃO","SIM")</f>
        <v>NÃO</v>
      </c>
      <c r="Z2267" s="2" t="str">
        <f>IF(ISERR(FIND("16",GERAL[[#This Row],[ODS]])),"NÃO","SIM")</f>
        <v>SIM</v>
      </c>
      <c r="AA2267" s="2" t="str">
        <f>IF(ISERR(FIND("17",GERAL[[#This Row],[ODS]])),"NÃO","SIM")</f>
        <v>NÃO</v>
      </c>
      <c r="AB2267" s="1">
        <v>100</v>
      </c>
      <c r="AC2267" s="1">
        <v>100</v>
      </c>
      <c r="AD2267" s="1">
        <v>99.020191401191369</v>
      </c>
      <c r="AE2267" s="1">
        <v>100</v>
      </c>
      <c r="AF2267" s="1">
        <v>100</v>
      </c>
      <c r="AG2267" s="1" t="str">
        <f>GERAL[[#This Row],[SIGLA]]&amp;GERAL[[#This Row],[CÓD]]</f>
        <v>SPSS_MP</v>
      </c>
      <c r="AH2267" s="1">
        <f ca="1">VLOOKUP(GERAL[[#This Row],[REF_NOTA]],BASE_NOTAS[],7,FALSE)</f>
        <v>95.822895192610019</v>
      </c>
      <c r="AI2267" s="31">
        <f ca="1">IF(GERAL[[#This Row],[Nota 2025]]="",0,GERAL[[#This Row],[Nota 2026]]-GERAL[[#This Row],[Nota 2025]])</f>
        <v>-4.1771048073899806</v>
      </c>
    </row>
    <row r="2268" spans="1:35" ht="17" x14ac:dyDescent="0.35">
      <c r="A2268" s="2" t="s">
        <v>180</v>
      </c>
      <c r="B2268" s="2" t="s">
        <v>206</v>
      </c>
      <c r="C2268" s="2" t="s">
        <v>218</v>
      </c>
      <c r="D2268" s="15" t="s">
        <v>81</v>
      </c>
      <c r="E2268" s="2" t="s">
        <v>153</v>
      </c>
      <c r="F2268" s="2" t="str">
        <f>VLOOKUP(GERAL[[#This Row],[CÓD]],SEALL,6,FALSE)</f>
        <v>SG</v>
      </c>
      <c r="G226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6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6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268" s="2" t="str">
        <f>VLOOKUP(GERAL[[#This Row],[CÓD]],SEALL,4,FALSE)</f>
        <v>03, 16</v>
      </c>
      <c r="K2268" s="2" t="str">
        <f>IF(ISERR(FIND("01",GERAL[[#This Row],[ODS]])),"NÃO","SIM")</f>
        <v>NÃO</v>
      </c>
      <c r="L2268" s="2" t="str">
        <f>IF(ISERR(FIND("02",GERAL[[#This Row],[ODS]])),"NÃO","SIM")</f>
        <v>NÃO</v>
      </c>
      <c r="M2268" s="2" t="str">
        <f>IF(ISERR(FIND("03",GERAL[[#This Row],[ODS]])),"NÃO","SIM")</f>
        <v>SIM</v>
      </c>
      <c r="N2268" s="2" t="str">
        <f>IF(ISERR(FIND("04",GERAL[[#This Row],[ODS]])),"NÃO","SIM")</f>
        <v>NÃO</v>
      </c>
      <c r="O2268" s="2" t="str">
        <f>IF(ISERR(FIND("05",GERAL[[#This Row],[ODS]])),"NÃO","SIM")</f>
        <v>NÃO</v>
      </c>
      <c r="P2268" s="2" t="str">
        <f>IF(ISERR(FIND("06",GERAL[[#This Row],[ODS]])),"NÃO","SIM")</f>
        <v>NÃO</v>
      </c>
      <c r="Q2268" s="2" t="str">
        <f>IF(ISERR(FIND("07",GERAL[[#This Row],[ODS]])),"NÃO","SIM")</f>
        <v>NÃO</v>
      </c>
      <c r="R2268" s="2" t="str">
        <f>IF(ISERR(FIND("08",GERAL[[#This Row],[ODS]])),"NÃO","SIM")</f>
        <v>NÃO</v>
      </c>
      <c r="S2268" s="2" t="str">
        <f>IF(ISERR(FIND("09",GERAL[[#This Row],[ODS]])),"NÃO","SIM")</f>
        <v>NÃO</v>
      </c>
      <c r="T2268" s="2" t="str">
        <f>IF(ISERR(FIND("10",GERAL[[#This Row],[ODS]])),"NÃO","SIM")</f>
        <v>NÃO</v>
      </c>
      <c r="U2268" s="2" t="str">
        <f>IF(ISERR(FIND("11",GERAL[[#This Row],[ODS]])),"NÃO","SIM")</f>
        <v>NÃO</v>
      </c>
      <c r="V2268" s="2" t="str">
        <f>IF(ISERR(FIND("12",GERAL[[#This Row],[ODS]])),"NÃO","SIM")</f>
        <v>NÃO</v>
      </c>
      <c r="W2268" s="2" t="str">
        <f>IF(ISERR(FIND("13",GERAL[[#This Row],[ODS]])),"NÃO","SIM")</f>
        <v>NÃO</v>
      </c>
      <c r="X2268" s="2" t="str">
        <f>IF(ISERR(FIND("14",GERAL[[#This Row],[ODS]])),"NÃO","SIM")</f>
        <v>NÃO</v>
      </c>
      <c r="Y2268" s="2" t="str">
        <f>IF(ISERR(FIND("15",GERAL[[#This Row],[ODS]])),"NÃO","SIM")</f>
        <v>NÃO</v>
      </c>
      <c r="Z2268" s="2" t="str">
        <f>IF(ISERR(FIND("16",GERAL[[#This Row],[ODS]])),"NÃO","SIM")</f>
        <v>SIM</v>
      </c>
      <c r="AA2268" s="2" t="str">
        <f>IF(ISERR(FIND("17",GERAL[[#This Row],[ODS]])),"NÃO","SIM")</f>
        <v>NÃO</v>
      </c>
      <c r="AB2268" s="1">
        <v>16.969019909725887</v>
      </c>
      <c r="AC2268" s="1">
        <v>26.501917922077098</v>
      </c>
      <c r="AD2268" s="1">
        <v>45.968245549406404</v>
      </c>
      <c r="AE2268" s="1">
        <v>35.268983861805225</v>
      </c>
      <c r="AF2268" s="1">
        <v>62.715740008236637</v>
      </c>
      <c r="AG2268" s="1" t="str">
        <f>GERAL[[#This Row],[SIGLA]]&amp;GERAL[[#This Row],[CÓD]]</f>
        <v>SESS_MP</v>
      </c>
      <c r="AH2268" s="1">
        <f ca="1">VLOOKUP(GERAL[[#This Row],[REF_NOTA]],BASE_NOTAS[],7,FALSE)</f>
        <v>50.440672976131012</v>
      </c>
      <c r="AI2268" s="31">
        <f ca="1">IF(GERAL[[#This Row],[Nota 2025]]="",0,GERAL[[#This Row],[Nota 2026]]-GERAL[[#This Row],[Nota 2025]])</f>
        <v>-12.275067032105625</v>
      </c>
    </row>
    <row r="2269" spans="1:35" ht="17" x14ac:dyDescent="0.35">
      <c r="A2269" s="2" t="s">
        <v>182</v>
      </c>
      <c r="B2269" s="2" t="s">
        <v>185</v>
      </c>
      <c r="C2269" s="2" t="s">
        <v>218</v>
      </c>
      <c r="D2269" s="15" t="s">
        <v>81</v>
      </c>
      <c r="E2269" s="2" t="s">
        <v>153</v>
      </c>
      <c r="F2269" s="2" t="str">
        <f>VLOOKUP(GERAL[[#This Row],[CÓD]],SEALL,6,FALSE)</f>
        <v>SG</v>
      </c>
      <c r="G226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6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6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269" s="2" t="str">
        <f>VLOOKUP(GERAL[[#This Row],[CÓD]],SEALL,4,FALSE)</f>
        <v>03, 16</v>
      </c>
      <c r="K2269" s="2" t="str">
        <f>IF(ISERR(FIND("01",GERAL[[#This Row],[ODS]])),"NÃO","SIM")</f>
        <v>NÃO</v>
      </c>
      <c r="L2269" s="2" t="str">
        <f>IF(ISERR(FIND("02",GERAL[[#This Row],[ODS]])),"NÃO","SIM")</f>
        <v>NÃO</v>
      </c>
      <c r="M2269" s="2" t="str">
        <f>IF(ISERR(FIND("03",GERAL[[#This Row],[ODS]])),"NÃO","SIM")</f>
        <v>SIM</v>
      </c>
      <c r="N2269" s="2" t="str">
        <f>IF(ISERR(FIND("04",GERAL[[#This Row],[ODS]])),"NÃO","SIM")</f>
        <v>NÃO</v>
      </c>
      <c r="O2269" s="2" t="str">
        <f>IF(ISERR(FIND("05",GERAL[[#This Row],[ODS]])),"NÃO","SIM")</f>
        <v>NÃO</v>
      </c>
      <c r="P2269" s="2" t="str">
        <f>IF(ISERR(FIND("06",GERAL[[#This Row],[ODS]])),"NÃO","SIM")</f>
        <v>NÃO</v>
      </c>
      <c r="Q2269" s="2" t="str">
        <f>IF(ISERR(FIND("07",GERAL[[#This Row],[ODS]])),"NÃO","SIM")</f>
        <v>NÃO</v>
      </c>
      <c r="R2269" s="2" t="str">
        <f>IF(ISERR(FIND("08",GERAL[[#This Row],[ODS]])),"NÃO","SIM")</f>
        <v>NÃO</v>
      </c>
      <c r="S2269" s="2" t="str">
        <f>IF(ISERR(FIND("09",GERAL[[#This Row],[ODS]])),"NÃO","SIM")</f>
        <v>NÃO</v>
      </c>
      <c r="T2269" s="2" t="str">
        <f>IF(ISERR(FIND("10",GERAL[[#This Row],[ODS]])),"NÃO","SIM")</f>
        <v>NÃO</v>
      </c>
      <c r="U2269" s="2" t="str">
        <f>IF(ISERR(FIND("11",GERAL[[#This Row],[ODS]])),"NÃO","SIM")</f>
        <v>NÃO</v>
      </c>
      <c r="V2269" s="2" t="str">
        <f>IF(ISERR(FIND("12",GERAL[[#This Row],[ODS]])),"NÃO","SIM")</f>
        <v>NÃO</v>
      </c>
      <c r="W2269" s="2" t="str">
        <f>IF(ISERR(FIND("13",GERAL[[#This Row],[ODS]])),"NÃO","SIM")</f>
        <v>NÃO</v>
      </c>
      <c r="X2269" s="2" t="str">
        <f>IF(ISERR(FIND("14",GERAL[[#This Row],[ODS]])),"NÃO","SIM")</f>
        <v>NÃO</v>
      </c>
      <c r="Y2269" s="2" t="str">
        <f>IF(ISERR(FIND("15",GERAL[[#This Row],[ODS]])),"NÃO","SIM")</f>
        <v>NÃO</v>
      </c>
      <c r="Z2269" s="2" t="str">
        <f>IF(ISERR(FIND("16",GERAL[[#This Row],[ODS]])),"NÃO","SIM")</f>
        <v>SIM</v>
      </c>
      <c r="AA2269" s="2" t="str">
        <f>IF(ISERR(FIND("17",GERAL[[#This Row],[ODS]])),"NÃO","SIM")</f>
        <v>NÃO</v>
      </c>
      <c r="AB2269" s="1">
        <v>40.131074803027332</v>
      </c>
      <c r="AC2269" s="1">
        <v>38.214565233232925</v>
      </c>
      <c r="AD2269" s="1">
        <v>38.19652451128286</v>
      </c>
      <c r="AE2269" s="1">
        <v>34.924741745702732</v>
      </c>
      <c r="AF2269" s="1">
        <v>49.970844737512152</v>
      </c>
      <c r="AG2269" s="1" t="str">
        <f>GERAL[[#This Row],[SIGLA]]&amp;GERAL[[#This Row],[CÓD]]</f>
        <v>TOSS_MP</v>
      </c>
      <c r="AH2269" s="1">
        <f ca="1">VLOOKUP(GERAL[[#This Row],[REF_NOTA]],BASE_NOTAS[],7,FALSE)</f>
        <v>39.694132061629659</v>
      </c>
      <c r="AI2269" s="31">
        <f ca="1">IF(GERAL[[#This Row],[Nota 2025]]="",0,GERAL[[#This Row],[Nota 2026]]-GERAL[[#This Row],[Nota 2025]])</f>
        <v>-10.276712675882493</v>
      </c>
    </row>
    <row r="2270" spans="1:35" ht="17" x14ac:dyDescent="0.35">
      <c r="A2270" s="2" t="s">
        <v>0</v>
      </c>
      <c r="B2270" s="2" t="s">
        <v>156</v>
      </c>
      <c r="C2270" s="15" t="s">
        <v>218</v>
      </c>
      <c r="D2270" s="15" t="s">
        <v>391</v>
      </c>
      <c r="E2270" s="15" t="s">
        <v>378</v>
      </c>
      <c r="F2270" s="2" t="str">
        <f>VLOOKUP(GERAL[[#This Row],[CÓD]],SEALL,6,FALSE)</f>
        <v>S</v>
      </c>
      <c r="G227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7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7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70" s="2" t="str">
        <f>VLOOKUP(GERAL[[#This Row],[CÓD]],SEALL,4,FALSE)</f>
        <v>02</v>
      </c>
      <c r="K2270" s="2" t="str">
        <f>IF(ISERR(FIND("01",GERAL[[#This Row],[ODS]])),"NÃO","SIM")</f>
        <v>NÃO</v>
      </c>
      <c r="L2270" s="2" t="str">
        <f>IF(ISERR(FIND("02",GERAL[[#This Row],[ODS]])),"NÃO","SIM")</f>
        <v>SIM</v>
      </c>
      <c r="M2270" s="2" t="str">
        <f>IF(ISERR(FIND("03",GERAL[[#This Row],[ODS]])),"NÃO","SIM")</f>
        <v>NÃO</v>
      </c>
      <c r="N2270" s="2" t="str">
        <f>IF(ISERR(FIND("04",GERAL[[#This Row],[ODS]])),"NÃO","SIM")</f>
        <v>NÃO</v>
      </c>
      <c r="O2270" s="2" t="str">
        <f>IF(ISERR(FIND("05",GERAL[[#This Row],[ODS]])),"NÃO","SIM")</f>
        <v>NÃO</v>
      </c>
      <c r="P2270" s="2" t="str">
        <f>IF(ISERR(FIND("06",GERAL[[#This Row],[ODS]])),"NÃO","SIM")</f>
        <v>NÃO</v>
      </c>
      <c r="Q2270" s="2" t="str">
        <f>IF(ISERR(FIND("07",GERAL[[#This Row],[ODS]])),"NÃO","SIM")</f>
        <v>NÃO</v>
      </c>
      <c r="R2270" s="2" t="str">
        <f>IF(ISERR(FIND("08",GERAL[[#This Row],[ODS]])),"NÃO","SIM")</f>
        <v>NÃO</v>
      </c>
      <c r="S2270" s="2" t="str">
        <f>IF(ISERR(FIND("09",GERAL[[#This Row],[ODS]])),"NÃO","SIM")</f>
        <v>NÃO</v>
      </c>
      <c r="T2270" s="2" t="str">
        <f>IF(ISERR(FIND("10",GERAL[[#This Row],[ODS]])),"NÃO","SIM")</f>
        <v>NÃO</v>
      </c>
      <c r="U2270" s="2" t="str">
        <f>IF(ISERR(FIND("11",GERAL[[#This Row],[ODS]])),"NÃO","SIM")</f>
        <v>NÃO</v>
      </c>
      <c r="V2270" s="2" t="str">
        <f>IF(ISERR(FIND("12",GERAL[[#This Row],[ODS]])),"NÃO","SIM")</f>
        <v>NÃO</v>
      </c>
      <c r="W2270" s="2" t="str">
        <f>IF(ISERR(FIND("13",GERAL[[#This Row],[ODS]])),"NÃO","SIM")</f>
        <v>NÃO</v>
      </c>
      <c r="X2270" s="2" t="str">
        <f>IF(ISERR(FIND("14",GERAL[[#This Row],[ODS]])),"NÃO","SIM")</f>
        <v>NÃO</v>
      </c>
      <c r="Y2270" s="2" t="str">
        <f>IF(ISERR(FIND("15",GERAL[[#This Row],[ODS]])),"NÃO","SIM")</f>
        <v>NÃO</v>
      </c>
      <c r="Z2270" s="2" t="str">
        <f>IF(ISERR(FIND("16",GERAL[[#This Row],[ODS]])),"NÃO","SIM")</f>
        <v>NÃO</v>
      </c>
      <c r="AA2270" s="2" t="str">
        <f>IF(ISERR(FIND("17",GERAL[[#This Row],[ODS]])),"NÃO","SIM")</f>
        <v>NÃO</v>
      </c>
      <c r="AB2270" s="1">
        <v>44.316730523627079</v>
      </c>
      <c r="AC2270" s="1">
        <v>39.528795811518314</v>
      </c>
      <c r="AD2270" s="1">
        <v>43.103448275862064</v>
      </c>
      <c r="AE2270" s="1">
        <v>44.781144781144775</v>
      </c>
      <c r="AF2270" s="1">
        <v>47.424511545293093</v>
      </c>
      <c r="AG2270" s="1" t="str">
        <f>GERAL[[#This Row],[SIGLA]]&amp;GERAL[[#This Row],[CÓD]]</f>
        <v>ACSS_OI</v>
      </c>
      <c r="AH2270" s="1">
        <f ca="1">VLOOKUP(GERAL[[#This Row],[REF_NOTA]],BASE_NOTAS[],7,FALSE)</f>
        <v>40.773286467486834</v>
      </c>
      <c r="AI2270" s="31">
        <f ca="1">IF(GERAL[[#This Row],[Nota 2025]]="",0,GERAL[[#This Row],[Nota 2026]]-GERAL[[#This Row],[Nota 2025]])</f>
        <v>-6.6512250778062594</v>
      </c>
    </row>
    <row r="2271" spans="1:35" ht="17" x14ac:dyDescent="0.35">
      <c r="A2271" s="2" t="s">
        <v>1</v>
      </c>
      <c r="B2271" s="2" t="s">
        <v>157</v>
      </c>
      <c r="C2271" s="15" t="s">
        <v>218</v>
      </c>
      <c r="D2271" s="15" t="s">
        <v>391</v>
      </c>
      <c r="E2271" s="15" t="s">
        <v>378</v>
      </c>
      <c r="F2271" s="2" t="str">
        <f>VLOOKUP(GERAL[[#This Row],[CÓD]],SEALL,6,FALSE)</f>
        <v>S</v>
      </c>
      <c r="G227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7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7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71" s="2" t="str">
        <f>VLOOKUP(GERAL[[#This Row],[CÓD]],SEALL,4,FALSE)</f>
        <v>02</v>
      </c>
      <c r="K2271" s="2" t="str">
        <f>IF(ISERR(FIND("01",GERAL[[#This Row],[ODS]])),"NÃO","SIM")</f>
        <v>NÃO</v>
      </c>
      <c r="L2271" s="2" t="str">
        <f>IF(ISERR(FIND("02",GERAL[[#This Row],[ODS]])),"NÃO","SIM")</f>
        <v>SIM</v>
      </c>
      <c r="M2271" s="2" t="str">
        <f>IF(ISERR(FIND("03",GERAL[[#This Row],[ODS]])),"NÃO","SIM")</f>
        <v>NÃO</v>
      </c>
      <c r="N2271" s="2" t="str">
        <f>IF(ISERR(FIND("04",GERAL[[#This Row],[ODS]])),"NÃO","SIM")</f>
        <v>NÃO</v>
      </c>
      <c r="O2271" s="2" t="str">
        <f>IF(ISERR(FIND("05",GERAL[[#This Row],[ODS]])),"NÃO","SIM")</f>
        <v>NÃO</v>
      </c>
      <c r="P2271" s="2" t="str">
        <f>IF(ISERR(FIND("06",GERAL[[#This Row],[ODS]])),"NÃO","SIM")</f>
        <v>NÃO</v>
      </c>
      <c r="Q2271" s="2" t="str">
        <f>IF(ISERR(FIND("07",GERAL[[#This Row],[ODS]])),"NÃO","SIM")</f>
        <v>NÃO</v>
      </c>
      <c r="R2271" s="2" t="str">
        <f>IF(ISERR(FIND("08",GERAL[[#This Row],[ODS]])),"NÃO","SIM")</f>
        <v>NÃO</v>
      </c>
      <c r="S2271" s="2" t="str">
        <f>IF(ISERR(FIND("09",GERAL[[#This Row],[ODS]])),"NÃO","SIM")</f>
        <v>NÃO</v>
      </c>
      <c r="T2271" s="2" t="str">
        <f>IF(ISERR(FIND("10",GERAL[[#This Row],[ODS]])),"NÃO","SIM")</f>
        <v>NÃO</v>
      </c>
      <c r="U2271" s="2" t="str">
        <f>IF(ISERR(FIND("11",GERAL[[#This Row],[ODS]])),"NÃO","SIM")</f>
        <v>NÃO</v>
      </c>
      <c r="V2271" s="2" t="str">
        <f>IF(ISERR(FIND("12",GERAL[[#This Row],[ODS]])),"NÃO","SIM")</f>
        <v>NÃO</v>
      </c>
      <c r="W2271" s="2" t="str">
        <f>IF(ISERR(FIND("13",GERAL[[#This Row],[ODS]])),"NÃO","SIM")</f>
        <v>NÃO</v>
      </c>
      <c r="X2271" s="2" t="str">
        <f>IF(ISERR(FIND("14",GERAL[[#This Row],[ODS]])),"NÃO","SIM")</f>
        <v>NÃO</v>
      </c>
      <c r="Y2271" s="2" t="str">
        <f>IF(ISERR(FIND("15",GERAL[[#This Row],[ODS]])),"NÃO","SIM")</f>
        <v>NÃO</v>
      </c>
      <c r="Z2271" s="2" t="str">
        <f>IF(ISERR(FIND("16",GERAL[[#This Row],[ODS]])),"NÃO","SIM")</f>
        <v>NÃO</v>
      </c>
      <c r="AA2271" s="2" t="str">
        <f>IF(ISERR(FIND("17",GERAL[[#This Row],[ODS]])),"NÃO","SIM")</f>
        <v>NÃO</v>
      </c>
      <c r="AB2271" s="1">
        <v>14.942528735632195</v>
      </c>
      <c r="AC2271" s="1">
        <v>23.56020942408378</v>
      </c>
      <c r="AD2271" s="1">
        <v>30.094043887147322</v>
      </c>
      <c r="AE2271" s="1">
        <v>29.966329966329965</v>
      </c>
      <c r="AF2271" s="1">
        <v>29.66252220248667</v>
      </c>
      <c r="AG2271" s="1" t="str">
        <f>GERAL[[#This Row],[SIGLA]]&amp;GERAL[[#This Row],[CÓD]]</f>
        <v>ALSS_OI</v>
      </c>
      <c r="AH2271" s="1">
        <f ca="1">VLOOKUP(GERAL[[#This Row],[REF_NOTA]],BASE_NOTAS[],7,FALSE)</f>
        <v>30.755711775043949</v>
      </c>
      <c r="AI2271" s="31">
        <f ca="1">IF(GERAL[[#This Row],[Nota 2025]]="",0,GERAL[[#This Row],[Nota 2026]]-GERAL[[#This Row],[Nota 2025]])</f>
        <v>1.0931895725572787</v>
      </c>
    </row>
    <row r="2272" spans="1:35" ht="17" x14ac:dyDescent="0.35">
      <c r="A2272" s="2" t="s">
        <v>159</v>
      </c>
      <c r="B2272" s="2" t="s">
        <v>184</v>
      </c>
      <c r="C2272" s="15" t="s">
        <v>218</v>
      </c>
      <c r="D2272" s="15" t="s">
        <v>391</v>
      </c>
      <c r="E2272" s="15" t="s">
        <v>378</v>
      </c>
      <c r="F2272" s="2" t="str">
        <f>VLOOKUP(GERAL[[#This Row],[CÓD]],SEALL,6,FALSE)</f>
        <v>S</v>
      </c>
      <c r="G227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7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7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72" s="2" t="str">
        <f>VLOOKUP(GERAL[[#This Row],[CÓD]],SEALL,4,FALSE)</f>
        <v>02</v>
      </c>
      <c r="K2272" s="2" t="str">
        <f>IF(ISERR(FIND("01",GERAL[[#This Row],[ODS]])),"NÃO","SIM")</f>
        <v>NÃO</v>
      </c>
      <c r="L2272" s="2" t="str">
        <f>IF(ISERR(FIND("02",GERAL[[#This Row],[ODS]])),"NÃO","SIM")</f>
        <v>SIM</v>
      </c>
      <c r="M2272" s="2" t="str">
        <f>IF(ISERR(FIND("03",GERAL[[#This Row],[ODS]])),"NÃO","SIM")</f>
        <v>NÃO</v>
      </c>
      <c r="N2272" s="2" t="str">
        <f>IF(ISERR(FIND("04",GERAL[[#This Row],[ODS]])),"NÃO","SIM")</f>
        <v>NÃO</v>
      </c>
      <c r="O2272" s="2" t="str">
        <f>IF(ISERR(FIND("05",GERAL[[#This Row],[ODS]])),"NÃO","SIM")</f>
        <v>NÃO</v>
      </c>
      <c r="P2272" s="2" t="str">
        <f>IF(ISERR(FIND("06",GERAL[[#This Row],[ODS]])),"NÃO","SIM")</f>
        <v>NÃO</v>
      </c>
      <c r="Q2272" s="2" t="str">
        <f>IF(ISERR(FIND("07",GERAL[[#This Row],[ODS]])),"NÃO","SIM")</f>
        <v>NÃO</v>
      </c>
      <c r="R2272" s="2" t="str">
        <f>IF(ISERR(FIND("08",GERAL[[#This Row],[ODS]])),"NÃO","SIM")</f>
        <v>NÃO</v>
      </c>
      <c r="S2272" s="2" t="str">
        <f>IF(ISERR(FIND("09",GERAL[[#This Row],[ODS]])),"NÃO","SIM")</f>
        <v>NÃO</v>
      </c>
      <c r="T2272" s="2" t="str">
        <f>IF(ISERR(FIND("10",GERAL[[#This Row],[ODS]])),"NÃO","SIM")</f>
        <v>NÃO</v>
      </c>
      <c r="U2272" s="2" t="str">
        <f>IF(ISERR(FIND("11",GERAL[[#This Row],[ODS]])),"NÃO","SIM")</f>
        <v>NÃO</v>
      </c>
      <c r="V2272" s="2" t="str">
        <f>IF(ISERR(FIND("12",GERAL[[#This Row],[ODS]])),"NÃO","SIM")</f>
        <v>NÃO</v>
      </c>
      <c r="W2272" s="2" t="str">
        <f>IF(ISERR(FIND("13",GERAL[[#This Row],[ODS]])),"NÃO","SIM")</f>
        <v>NÃO</v>
      </c>
      <c r="X2272" s="2" t="str">
        <f>IF(ISERR(FIND("14",GERAL[[#This Row],[ODS]])),"NÃO","SIM")</f>
        <v>NÃO</v>
      </c>
      <c r="Y2272" s="2" t="str">
        <f>IF(ISERR(FIND("15",GERAL[[#This Row],[ODS]])),"NÃO","SIM")</f>
        <v>NÃO</v>
      </c>
      <c r="Z2272" s="2" t="str">
        <f>IF(ISERR(FIND("16",GERAL[[#This Row],[ODS]])),"NÃO","SIM")</f>
        <v>NÃO</v>
      </c>
      <c r="AA2272" s="2" t="str">
        <f>IF(ISERR(FIND("17",GERAL[[#This Row],[ODS]])),"NÃO","SIM")</f>
        <v>NÃO</v>
      </c>
      <c r="AB2272" s="1">
        <v>49.425287356321846</v>
      </c>
      <c r="AC2272" s="1">
        <v>56.675392670157073</v>
      </c>
      <c r="AD2272" s="1">
        <v>52.978056426332301</v>
      </c>
      <c r="AE2272" s="1">
        <v>50.841750841750823</v>
      </c>
      <c r="AF2272" s="1">
        <v>60.390763765541749</v>
      </c>
      <c r="AG2272" s="1" t="str">
        <f>GERAL[[#This Row],[SIGLA]]&amp;GERAL[[#This Row],[CÓD]]</f>
        <v>APSS_OI</v>
      </c>
      <c r="AH2272" s="1">
        <f ca="1">VLOOKUP(GERAL[[#This Row],[REF_NOTA]],BASE_NOTAS[],7,FALSE)</f>
        <v>56.239015817223212</v>
      </c>
      <c r="AI2272" s="31">
        <f ca="1">IF(GERAL[[#This Row],[Nota 2025]]="",0,GERAL[[#This Row],[Nota 2026]]-GERAL[[#This Row],[Nota 2025]])</f>
        <v>-4.1517479483185369</v>
      </c>
    </row>
    <row r="2273" spans="1:35" ht="17" x14ac:dyDescent="0.35">
      <c r="A2273" s="2" t="s">
        <v>155</v>
      </c>
      <c r="B2273" s="2" t="s">
        <v>158</v>
      </c>
      <c r="C2273" s="15" t="s">
        <v>218</v>
      </c>
      <c r="D2273" s="15" t="s">
        <v>391</v>
      </c>
      <c r="E2273" s="15" t="s">
        <v>378</v>
      </c>
      <c r="F2273" s="2" t="str">
        <f>VLOOKUP(GERAL[[#This Row],[CÓD]],SEALL,6,FALSE)</f>
        <v>S</v>
      </c>
      <c r="G227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7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7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73" s="2" t="str">
        <f>VLOOKUP(GERAL[[#This Row],[CÓD]],SEALL,4,FALSE)</f>
        <v>02</v>
      </c>
      <c r="K2273" s="2" t="str">
        <f>IF(ISERR(FIND("01",GERAL[[#This Row],[ODS]])),"NÃO","SIM")</f>
        <v>NÃO</v>
      </c>
      <c r="L2273" s="2" t="str">
        <f>IF(ISERR(FIND("02",GERAL[[#This Row],[ODS]])),"NÃO","SIM")</f>
        <v>SIM</v>
      </c>
      <c r="M2273" s="2" t="str">
        <f>IF(ISERR(FIND("03",GERAL[[#This Row],[ODS]])),"NÃO","SIM")</f>
        <v>NÃO</v>
      </c>
      <c r="N2273" s="2" t="str">
        <f>IF(ISERR(FIND("04",GERAL[[#This Row],[ODS]])),"NÃO","SIM")</f>
        <v>NÃO</v>
      </c>
      <c r="O2273" s="2" t="str">
        <f>IF(ISERR(FIND("05",GERAL[[#This Row],[ODS]])),"NÃO","SIM")</f>
        <v>NÃO</v>
      </c>
      <c r="P2273" s="2" t="str">
        <f>IF(ISERR(FIND("06",GERAL[[#This Row],[ODS]])),"NÃO","SIM")</f>
        <v>NÃO</v>
      </c>
      <c r="Q2273" s="2" t="str">
        <f>IF(ISERR(FIND("07",GERAL[[#This Row],[ODS]])),"NÃO","SIM")</f>
        <v>NÃO</v>
      </c>
      <c r="R2273" s="2" t="str">
        <f>IF(ISERR(FIND("08",GERAL[[#This Row],[ODS]])),"NÃO","SIM")</f>
        <v>NÃO</v>
      </c>
      <c r="S2273" s="2" t="str">
        <f>IF(ISERR(FIND("09",GERAL[[#This Row],[ODS]])),"NÃO","SIM")</f>
        <v>NÃO</v>
      </c>
      <c r="T2273" s="2" t="str">
        <f>IF(ISERR(FIND("10",GERAL[[#This Row],[ODS]])),"NÃO","SIM")</f>
        <v>NÃO</v>
      </c>
      <c r="U2273" s="2" t="str">
        <f>IF(ISERR(FIND("11",GERAL[[#This Row],[ODS]])),"NÃO","SIM")</f>
        <v>NÃO</v>
      </c>
      <c r="V2273" s="2" t="str">
        <f>IF(ISERR(FIND("12",GERAL[[#This Row],[ODS]])),"NÃO","SIM")</f>
        <v>NÃO</v>
      </c>
      <c r="W2273" s="2" t="str">
        <f>IF(ISERR(FIND("13",GERAL[[#This Row],[ODS]])),"NÃO","SIM")</f>
        <v>NÃO</v>
      </c>
      <c r="X2273" s="2" t="str">
        <f>IF(ISERR(FIND("14",GERAL[[#This Row],[ODS]])),"NÃO","SIM")</f>
        <v>NÃO</v>
      </c>
      <c r="Y2273" s="2" t="str">
        <f>IF(ISERR(FIND("15",GERAL[[#This Row],[ODS]])),"NÃO","SIM")</f>
        <v>NÃO</v>
      </c>
      <c r="Z2273" s="2" t="str">
        <f>IF(ISERR(FIND("16",GERAL[[#This Row],[ODS]])),"NÃO","SIM")</f>
        <v>NÃO</v>
      </c>
      <c r="AA2273" s="2" t="str">
        <f>IF(ISERR(FIND("17",GERAL[[#This Row],[ODS]])),"NÃO","SIM")</f>
        <v>NÃO</v>
      </c>
      <c r="AB2273" s="1">
        <v>45.721583652618136</v>
      </c>
      <c r="AC2273" s="1">
        <v>62.041884816753928</v>
      </c>
      <c r="AD2273" s="1">
        <v>60.031347962382448</v>
      </c>
      <c r="AE2273" s="1">
        <v>61.1111111111111</v>
      </c>
      <c r="AF2273" s="1">
        <v>71.225577264653637</v>
      </c>
      <c r="AG2273" s="1" t="str">
        <f>GERAL[[#This Row],[SIGLA]]&amp;GERAL[[#This Row],[CÓD]]</f>
        <v>AMSS_OI</v>
      </c>
      <c r="AH2273" s="1">
        <f ca="1">VLOOKUP(GERAL[[#This Row],[REF_NOTA]],BASE_NOTAS[],7,FALSE)</f>
        <v>55.536028119507925</v>
      </c>
      <c r="AI2273" s="31">
        <f ca="1">IF(GERAL[[#This Row],[Nota 2025]]="",0,GERAL[[#This Row],[Nota 2026]]-GERAL[[#This Row],[Nota 2025]])</f>
        <v>-15.689549145145712</v>
      </c>
    </row>
    <row r="2274" spans="1:35" ht="17" x14ac:dyDescent="0.35">
      <c r="A2274" s="2" t="s">
        <v>160</v>
      </c>
      <c r="B2274" s="2" t="s">
        <v>187</v>
      </c>
      <c r="C2274" s="15" t="s">
        <v>218</v>
      </c>
      <c r="D2274" s="15" t="s">
        <v>391</v>
      </c>
      <c r="E2274" s="15" t="s">
        <v>378</v>
      </c>
      <c r="F2274" s="2" t="str">
        <f>VLOOKUP(GERAL[[#This Row],[CÓD]],SEALL,6,FALSE)</f>
        <v>S</v>
      </c>
      <c r="G227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7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7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74" s="2" t="str">
        <f>VLOOKUP(GERAL[[#This Row],[CÓD]],SEALL,4,FALSE)</f>
        <v>02</v>
      </c>
      <c r="K2274" s="2" t="str">
        <f>IF(ISERR(FIND("01",GERAL[[#This Row],[ODS]])),"NÃO","SIM")</f>
        <v>NÃO</v>
      </c>
      <c r="L2274" s="2" t="str">
        <f>IF(ISERR(FIND("02",GERAL[[#This Row],[ODS]])),"NÃO","SIM")</f>
        <v>SIM</v>
      </c>
      <c r="M2274" s="2" t="str">
        <f>IF(ISERR(FIND("03",GERAL[[#This Row],[ODS]])),"NÃO","SIM")</f>
        <v>NÃO</v>
      </c>
      <c r="N2274" s="2" t="str">
        <f>IF(ISERR(FIND("04",GERAL[[#This Row],[ODS]])),"NÃO","SIM")</f>
        <v>NÃO</v>
      </c>
      <c r="O2274" s="2" t="str">
        <f>IF(ISERR(FIND("05",GERAL[[#This Row],[ODS]])),"NÃO","SIM")</f>
        <v>NÃO</v>
      </c>
      <c r="P2274" s="2" t="str">
        <f>IF(ISERR(FIND("06",GERAL[[#This Row],[ODS]])),"NÃO","SIM")</f>
        <v>NÃO</v>
      </c>
      <c r="Q2274" s="2" t="str">
        <f>IF(ISERR(FIND("07",GERAL[[#This Row],[ODS]])),"NÃO","SIM")</f>
        <v>NÃO</v>
      </c>
      <c r="R2274" s="2" t="str">
        <f>IF(ISERR(FIND("08",GERAL[[#This Row],[ODS]])),"NÃO","SIM")</f>
        <v>NÃO</v>
      </c>
      <c r="S2274" s="2" t="str">
        <f>IF(ISERR(FIND("09",GERAL[[#This Row],[ODS]])),"NÃO","SIM")</f>
        <v>NÃO</v>
      </c>
      <c r="T2274" s="2" t="str">
        <f>IF(ISERR(FIND("10",GERAL[[#This Row],[ODS]])),"NÃO","SIM")</f>
        <v>NÃO</v>
      </c>
      <c r="U2274" s="2" t="str">
        <f>IF(ISERR(FIND("11",GERAL[[#This Row],[ODS]])),"NÃO","SIM")</f>
        <v>NÃO</v>
      </c>
      <c r="V2274" s="2" t="str">
        <f>IF(ISERR(FIND("12",GERAL[[#This Row],[ODS]])),"NÃO","SIM")</f>
        <v>NÃO</v>
      </c>
      <c r="W2274" s="2" t="str">
        <f>IF(ISERR(FIND("13",GERAL[[#This Row],[ODS]])),"NÃO","SIM")</f>
        <v>NÃO</v>
      </c>
      <c r="X2274" s="2" t="str">
        <f>IF(ISERR(FIND("14",GERAL[[#This Row],[ODS]])),"NÃO","SIM")</f>
        <v>NÃO</v>
      </c>
      <c r="Y2274" s="2" t="str">
        <f>IF(ISERR(FIND("15",GERAL[[#This Row],[ODS]])),"NÃO","SIM")</f>
        <v>NÃO</v>
      </c>
      <c r="Z2274" s="2" t="str">
        <f>IF(ISERR(FIND("16",GERAL[[#This Row],[ODS]])),"NÃO","SIM")</f>
        <v>NÃO</v>
      </c>
      <c r="AA2274" s="2" t="str">
        <f>IF(ISERR(FIND("17",GERAL[[#This Row],[ODS]])),"NÃO","SIM")</f>
        <v>NÃO</v>
      </c>
      <c r="AB2274" s="1">
        <v>43.422733077905498</v>
      </c>
      <c r="AC2274" s="1">
        <v>41.492146596858639</v>
      </c>
      <c r="AD2274" s="1">
        <v>44.357366771159882</v>
      </c>
      <c r="AE2274" s="1">
        <v>47.811447811447792</v>
      </c>
      <c r="AF2274" s="1">
        <v>44.937833037300166</v>
      </c>
      <c r="AG2274" s="1" t="str">
        <f>GERAL[[#This Row],[SIGLA]]&amp;GERAL[[#This Row],[CÓD]]</f>
        <v>BASS_OI</v>
      </c>
      <c r="AH2274" s="1">
        <f ca="1">VLOOKUP(GERAL[[#This Row],[REF_NOTA]],BASE_NOTAS[],7,FALSE)</f>
        <v>44.288224956063274</v>
      </c>
      <c r="AI2274" s="31">
        <f ca="1">IF(GERAL[[#This Row],[Nota 2025]]="",0,GERAL[[#This Row],[Nota 2026]]-GERAL[[#This Row],[Nota 2025]])</f>
        <v>-0.64960808123689162</v>
      </c>
    </row>
    <row r="2275" spans="1:35" ht="17" x14ac:dyDescent="0.35">
      <c r="A2275" s="2" t="s">
        <v>161</v>
      </c>
      <c r="B2275" s="2" t="s">
        <v>188</v>
      </c>
      <c r="C2275" s="15" t="s">
        <v>218</v>
      </c>
      <c r="D2275" s="15" t="s">
        <v>391</v>
      </c>
      <c r="E2275" s="15" t="s">
        <v>378</v>
      </c>
      <c r="F2275" s="2" t="str">
        <f>VLOOKUP(GERAL[[#This Row],[CÓD]],SEALL,6,FALSE)</f>
        <v>S</v>
      </c>
      <c r="G227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7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7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75" s="2" t="str">
        <f>VLOOKUP(GERAL[[#This Row],[CÓD]],SEALL,4,FALSE)</f>
        <v>02</v>
      </c>
      <c r="K2275" s="2" t="str">
        <f>IF(ISERR(FIND("01",GERAL[[#This Row],[ODS]])),"NÃO","SIM")</f>
        <v>NÃO</v>
      </c>
      <c r="L2275" s="2" t="str">
        <f>IF(ISERR(FIND("02",GERAL[[#This Row],[ODS]])),"NÃO","SIM")</f>
        <v>SIM</v>
      </c>
      <c r="M2275" s="2" t="str">
        <f>IF(ISERR(FIND("03",GERAL[[#This Row],[ODS]])),"NÃO","SIM")</f>
        <v>NÃO</v>
      </c>
      <c r="N2275" s="2" t="str">
        <f>IF(ISERR(FIND("04",GERAL[[#This Row],[ODS]])),"NÃO","SIM")</f>
        <v>NÃO</v>
      </c>
      <c r="O2275" s="2" t="str">
        <f>IF(ISERR(FIND("05",GERAL[[#This Row],[ODS]])),"NÃO","SIM")</f>
        <v>NÃO</v>
      </c>
      <c r="P2275" s="2" t="str">
        <f>IF(ISERR(FIND("06",GERAL[[#This Row],[ODS]])),"NÃO","SIM")</f>
        <v>NÃO</v>
      </c>
      <c r="Q2275" s="2" t="str">
        <f>IF(ISERR(FIND("07",GERAL[[#This Row],[ODS]])),"NÃO","SIM")</f>
        <v>NÃO</v>
      </c>
      <c r="R2275" s="2" t="str">
        <f>IF(ISERR(FIND("08",GERAL[[#This Row],[ODS]])),"NÃO","SIM")</f>
        <v>NÃO</v>
      </c>
      <c r="S2275" s="2" t="str">
        <f>IF(ISERR(FIND("09",GERAL[[#This Row],[ODS]])),"NÃO","SIM")</f>
        <v>NÃO</v>
      </c>
      <c r="T2275" s="2" t="str">
        <f>IF(ISERR(FIND("10",GERAL[[#This Row],[ODS]])),"NÃO","SIM")</f>
        <v>NÃO</v>
      </c>
      <c r="U2275" s="2" t="str">
        <f>IF(ISERR(FIND("11",GERAL[[#This Row],[ODS]])),"NÃO","SIM")</f>
        <v>NÃO</v>
      </c>
      <c r="V2275" s="2" t="str">
        <f>IF(ISERR(FIND("12",GERAL[[#This Row],[ODS]])),"NÃO","SIM")</f>
        <v>NÃO</v>
      </c>
      <c r="W2275" s="2" t="str">
        <f>IF(ISERR(FIND("13",GERAL[[#This Row],[ODS]])),"NÃO","SIM")</f>
        <v>NÃO</v>
      </c>
      <c r="X2275" s="2" t="str">
        <f>IF(ISERR(FIND("14",GERAL[[#This Row],[ODS]])),"NÃO","SIM")</f>
        <v>NÃO</v>
      </c>
      <c r="Y2275" s="2" t="str">
        <f>IF(ISERR(FIND("15",GERAL[[#This Row],[ODS]])),"NÃO","SIM")</f>
        <v>NÃO</v>
      </c>
      <c r="Z2275" s="2" t="str">
        <f>IF(ISERR(FIND("16",GERAL[[#This Row],[ODS]])),"NÃO","SIM")</f>
        <v>NÃO</v>
      </c>
      <c r="AA2275" s="2" t="str">
        <f>IF(ISERR(FIND("17",GERAL[[#This Row],[ODS]])),"NÃO","SIM")</f>
        <v>NÃO</v>
      </c>
      <c r="AB2275" s="1">
        <v>0.63856960408685381</v>
      </c>
      <c r="AC2275" s="1">
        <v>0</v>
      </c>
      <c r="AD2275" s="1">
        <v>0</v>
      </c>
      <c r="AE2275" s="1">
        <v>0</v>
      </c>
      <c r="AF2275" s="1">
        <v>0</v>
      </c>
      <c r="AG2275" s="1" t="str">
        <f>GERAL[[#This Row],[SIGLA]]&amp;GERAL[[#This Row],[CÓD]]</f>
        <v>CESS_OI</v>
      </c>
      <c r="AH2275" s="1">
        <f ca="1">VLOOKUP(GERAL[[#This Row],[REF_NOTA]],BASE_NOTAS[],7,FALSE)</f>
        <v>0</v>
      </c>
      <c r="AI2275" s="31">
        <f ca="1">IF(GERAL[[#This Row],[Nota 2025]]="",0,GERAL[[#This Row],[Nota 2026]]-GERAL[[#This Row],[Nota 2025]])</f>
        <v>0</v>
      </c>
    </row>
    <row r="2276" spans="1:35" ht="17" x14ac:dyDescent="0.35">
      <c r="A2276" s="2" t="s">
        <v>162</v>
      </c>
      <c r="B2276" s="2" t="s">
        <v>189</v>
      </c>
      <c r="C2276" s="15" t="s">
        <v>218</v>
      </c>
      <c r="D2276" s="15" t="s">
        <v>391</v>
      </c>
      <c r="E2276" s="15" t="s">
        <v>378</v>
      </c>
      <c r="F2276" s="2" t="str">
        <f>VLOOKUP(GERAL[[#This Row],[CÓD]],SEALL,6,FALSE)</f>
        <v>S</v>
      </c>
      <c r="G227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7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7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76" s="2" t="str">
        <f>VLOOKUP(GERAL[[#This Row],[CÓD]],SEALL,4,FALSE)</f>
        <v>02</v>
      </c>
      <c r="K2276" s="2" t="str">
        <f>IF(ISERR(FIND("01",GERAL[[#This Row],[ODS]])),"NÃO","SIM")</f>
        <v>NÃO</v>
      </c>
      <c r="L2276" s="2" t="str">
        <f>IF(ISERR(FIND("02",GERAL[[#This Row],[ODS]])),"NÃO","SIM")</f>
        <v>SIM</v>
      </c>
      <c r="M2276" s="2" t="str">
        <f>IF(ISERR(FIND("03",GERAL[[#This Row],[ODS]])),"NÃO","SIM")</f>
        <v>NÃO</v>
      </c>
      <c r="N2276" s="2" t="str">
        <f>IF(ISERR(FIND("04",GERAL[[#This Row],[ODS]])),"NÃO","SIM")</f>
        <v>NÃO</v>
      </c>
      <c r="O2276" s="2" t="str">
        <f>IF(ISERR(FIND("05",GERAL[[#This Row],[ODS]])),"NÃO","SIM")</f>
        <v>NÃO</v>
      </c>
      <c r="P2276" s="2" t="str">
        <f>IF(ISERR(FIND("06",GERAL[[#This Row],[ODS]])),"NÃO","SIM")</f>
        <v>NÃO</v>
      </c>
      <c r="Q2276" s="2" t="str">
        <f>IF(ISERR(FIND("07",GERAL[[#This Row],[ODS]])),"NÃO","SIM")</f>
        <v>NÃO</v>
      </c>
      <c r="R2276" s="2" t="str">
        <f>IF(ISERR(FIND("08",GERAL[[#This Row],[ODS]])),"NÃO","SIM")</f>
        <v>NÃO</v>
      </c>
      <c r="S2276" s="2" t="str">
        <f>IF(ISERR(FIND("09",GERAL[[#This Row],[ODS]])),"NÃO","SIM")</f>
        <v>NÃO</v>
      </c>
      <c r="T2276" s="2" t="str">
        <f>IF(ISERR(FIND("10",GERAL[[#This Row],[ODS]])),"NÃO","SIM")</f>
        <v>NÃO</v>
      </c>
      <c r="U2276" s="2" t="str">
        <f>IF(ISERR(FIND("11",GERAL[[#This Row],[ODS]])),"NÃO","SIM")</f>
        <v>NÃO</v>
      </c>
      <c r="V2276" s="2" t="str">
        <f>IF(ISERR(FIND("12",GERAL[[#This Row],[ODS]])),"NÃO","SIM")</f>
        <v>NÃO</v>
      </c>
      <c r="W2276" s="2" t="str">
        <f>IF(ISERR(FIND("13",GERAL[[#This Row],[ODS]])),"NÃO","SIM")</f>
        <v>NÃO</v>
      </c>
      <c r="X2276" s="2" t="str">
        <f>IF(ISERR(FIND("14",GERAL[[#This Row],[ODS]])),"NÃO","SIM")</f>
        <v>NÃO</v>
      </c>
      <c r="Y2276" s="2" t="str">
        <f>IF(ISERR(FIND("15",GERAL[[#This Row],[ODS]])),"NÃO","SIM")</f>
        <v>NÃO</v>
      </c>
      <c r="Z2276" s="2" t="str">
        <f>IF(ISERR(FIND("16",GERAL[[#This Row],[ODS]])),"NÃO","SIM")</f>
        <v>NÃO</v>
      </c>
      <c r="AA2276" s="2" t="str">
        <f>IF(ISERR(FIND("17",GERAL[[#This Row],[ODS]])),"NÃO","SIM")</f>
        <v>NÃO</v>
      </c>
      <c r="AB2276" s="1">
        <v>100</v>
      </c>
      <c r="AC2276" s="1">
        <v>100</v>
      </c>
      <c r="AD2276" s="1">
        <v>100</v>
      </c>
      <c r="AE2276" s="1">
        <v>100</v>
      </c>
      <c r="AF2276" s="1">
        <v>100</v>
      </c>
      <c r="AG2276" s="1" t="str">
        <f>GERAL[[#This Row],[SIGLA]]&amp;GERAL[[#This Row],[CÓD]]</f>
        <v>DFSS_OI</v>
      </c>
      <c r="AH2276" s="1">
        <f ca="1">VLOOKUP(GERAL[[#This Row],[REF_NOTA]],BASE_NOTAS[],7,FALSE)</f>
        <v>100</v>
      </c>
      <c r="AI2276" s="31">
        <f ca="1">IF(GERAL[[#This Row],[Nota 2025]]="",0,GERAL[[#This Row],[Nota 2026]]-GERAL[[#This Row],[Nota 2025]])</f>
        <v>0</v>
      </c>
    </row>
    <row r="2277" spans="1:35" ht="17" x14ac:dyDescent="0.35">
      <c r="A2277" s="2" t="s">
        <v>163</v>
      </c>
      <c r="B2277" s="2" t="s">
        <v>183</v>
      </c>
      <c r="C2277" s="15" t="s">
        <v>218</v>
      </c>
      <c r="D2277" s="15" t="s">
        <v>391</v>
      </c>
      <c r="E2277" s="15" t="s">
        <v>378</v>
      </c>
      <c r="F2277" s="2" t="str">
        <f>VLOOKUP(GERAL[[#This Row],[CÓD]],SEALL,6,FALSE)</f>
        <v>S</v>
      </c>
      <c r="G227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7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7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77" s="2" t="str">
        <f>VLOOKUP(GERAL[[#This Row],[CÓD]],SEALL,4,FALSE)</f>
        <v>02</v>
      </c>
      <c r="K2277" s="2" t="str">
        <f>IF(ISERR(FIND("01",GERAL[[#This Row],[ODS]])),"NÃO","SIM")</f>
        <v>NÃO</v>
      </c>
      <c r="L2277" s="2" t="str">
        <f>IF(ISERR(FIND("02",GERAL[[#This Row],[ODS]])),"NÃO","SIM")</f>
        <v>SIM</v>
      </c>
      <c r="M2277" s="2" t="str">
        <f>IF(ISERR(FIND("03",GERAL[[#This Row],[ODS]])),"NÃO","SIM")</f>
        <v>NÃO</v>
      </c>
      <c r="N2277" s="2" t="str">
        <f>IF(ISERR(FIND("04",GERAL[[#This Row],[ODS]])),"NÃO","SIM")</f>
        <v>NÃO</v>
      </c>
      <c r="O2277" s="2" t="str">
        <f>IF(ISERR(FIND("05",GERAL[[#This Row],[ODS]])),"NÃO","SIM")</f>
        <v>NÃO</v>
      </c>
      <c r="P2277" s="2" t="str">
        <f>IF(ISERR(FIND("06",GERAL[[#This Row],[ODS]])),"NÃO","SIM")</f>
        <v>NÃO</v>
      </c>
      <c r="Q2277" s="2" t="str">
        <f>IF(ISERR(FIND("07",GERAL[[#This Row],[ODS]])),"NÃO","SIM")</f>
        <v>NÃO</v>
      </c>
      <c r="R2277" s="2" t="str">
        <f>IF(ISERR(FIND("08",GERAL[[#This Row],[ODS]])),"NÃO","SIM")</f>
        <v>NÃO</v>
      </c>
      <c r="S2277" s="2" t="str">
        <f>IF(ISERR(FIND("09",GERAL[[#This Row],[ODS]])),"NÃO","SIM")</f>
        <v>NÃO</v>
      </c>
      <c r="T2277" s="2" t="str">
        <f>IF(ISERR(FIND("10",GERAL[[#This Row],[ODS]])),"NÃO","SIM")</f>
        <v>NÃO</v>
      </c>
      <c r="U2277" s="2" t="str">
        <f>IF(ISERR(FIND("11",GERAL[[#This Row],[ODS]])),"NÃO","SIM")</f>
        <v>NÃO</v>
      </c>
      <c r="V2277" s="2" t="str">
        <f>IF(ISERR(FIND("12",GERAL[[#This Row],[ODS]])),"NÃO","SIM")</f>
        <v>NÃO</v>
      </c>
      <c r="W2277" s="2" t="str">
        <f>IF(ISERR(FIND("13",GERAL[[#This Row],[ODS]])),"NÃO","SIM")</f>
        <v>NÃO</v>
      </c>
      <c r="X2277" s="2" t="str">
        <f>IF(ISERR(FIND("14",GERAL[[#This Row],[ODS]])),"NÃO","SIM")</f>
        <v>NÃO</v>
      </c>
      <c r="Y2277" s="2" t="str">
        <f>IF(ISERR(FIND("15",GERAL[[#This Row],[ODS]])),"NÃO","SIM")</f>
        <v>NÃO</v>
      </c>
      <c r="Z2277" s="2" t="str">
        <f>IF(ISERR(FIND("16",GERAL[[#This Row],[ODS]])),"NÃO","SIM")</f>
        <v>NÃO</v>
      </c>
      <c r="AA2277" s="2" t="str">
        <f>IF(ISERR(FIND("17",GERAL[[#This Row],[ODS]])),"NÃO","SIM")</f>
        <v>NÃO</v>
      </c>
      <c r="AB2277" s="1">
        <v>50.83014048531291</v>
      </c>
      <c r="AC2277" s="1">
        <v>65.575916230366502</v>
      </c>
      <c r="AD2277" s="1">
        <v>76.175548589341702</v>
      </c>
      <c r="AE2277" s="1">
        <v>70.202020202020194</v>
      </c>
      <c r="AF2277" s="1">
        <v>73.357015985790412</v>
      </c>
      <c r="AG2277" s="1" t="str">
        <f>GERAL[[#This Row],[SIGLA]]&amp;GERAL[[#This Row],[CÓD]]</f>
        <v>ESSS_OI</v>
      </c>
      <c r="AH2277" s="1">
        <f ca="1">VLOOKUP(GERAL[[#This Row],[REF_NOTA]],BASE_NOTAS[],7,FALSE)</f>
        <v>59.226713532513195</v>
      </c>
      <c r="AI2277" s="31">
        <f ca="1">IF(GERAL[[#This Row],[Nota 2025]]="",0,GERAL[[#This Row],[Nota 2026]]-GERAL[[#This Row],[Nota 2025]])</f>
        <v>-14.130302453277217</v>
      </c>
    </row>
    <row r="2278" spans="1:35" ht="17" x14ac:dyDescent="0.35">
      <c r="A2278" s="2" t="s">
        <v>164</v>
      </c>
      <c r="B2278" s="2" t="s">
        <v>190</v>
      </c>
      <c r="C2278" s="15" t="s">
        <v>218</v>
      </c>
      <c r="D2278" s="15" t="s">
        <v>391</v>
      </c>
      <c r="E2278" s="15" t="s">
        <v>378</v>
      </c>
      <c r="F2278" s="2" t="str">
        <f>VLOOKUP(GERAL[[#This Row],[CÓD]],SEALL,6,FALSE)</f>
        <v>S</v>
      </c>
      <c r="G227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7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7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78" s="2" t="str">
        <f>VLOOKUP(GERAL[[#This Row],[CÓD]],SEALL,4,FALSE)</f>
        <v>02</v>
      </c>
      <c r="K2278" s="2" t="str">
        <f>IF(ISERR(FIND("01",GERAL[[#This Row],[ODS]])),"NÃO","SIM")</f>
        <v>NÃO</v>
      </c>
      <c r="L2278" s="2" t="str">
        <f>IF(ISERR(FIND("02",GERAL[[#This Row],[ODS]])),"NÃO","SIM")</f>
        <v>SIM</v>
      </c>
      <c r="M2278" s="2" t="str">
        <f>IF(ISERR(FIND("03",GERAL[[#This Row],[ODS]])),"NÃO","SIM")</f>
        <v>NÃO</v>
      </c>
      <c r="N2278" s="2" t="str">
        <f>IF(ISERR(FIND("04",GERAL[[#This Row],[ODS]])),"NÃO","SIM")</f>
        <v>NÃO</v>
      </c>
      <c r="O2278" s="2" t="str">
        <f>IF(ISERR(FIND("05",GERAL[[#This Row],[ODS]])),"NÃO","SIM")</f>
        <v>NÃO</v>
      </c>
      <c r="P2278" s="2" t="str">
        <f>IF(ISERR(FIND("06",GERAL[[#This Row],[ODS]])),"NÃO","SIM")</f>
        <v>NÃO</v>
      </c>
      <c r="Q2278" s="2" t="str">
        <f>IF(ISERR(FIND("07",GERAL[[#This Row],[ODS]])),"NÃO","SIM")</f>
        <v>NÃO</v>
      </c>
      <c r="R2278" s="2" t="str">
        <f>IF(ISERR(FIND("08",GERAL[[#This Row],[ODS]])),"NÃO","SIM")</f>
        <v>NÃO</v>
      </c>
      <c r="S2278" s="2" t="str">
        <f>IF(ISERR(FIND("09",GERAL[[#This Row],[ODS]])),"NÃO","SIM")</f>
        <v>NÃO</v>
      </c>
      <c r="T2278" s="2" t="str">
        <f>IF(ISERR(FIND("10",GERAL[[#This Row],[ODS]])),"NÃO","SIM")</f>
        <v>NÃO</v>
      </c>
      <c r="U2278" s="2" t="str">
        <f>IF(ISERR(FIND("11",GERAL[[#This Row],[ODS]])),"NÃO","SIM")</f>
        <v>NÃO</v>
      </c>
      <c r="V2278" s="2" t="str">
        <f>IF(ISERR(FIND("12",GERAL[[#This Row],[ODS]])),"NÃO","SIM")</f>
        <v>NÃO</v>
      </c>
      <c r="W2278" s="2" t="str">
        <f>IF(ISERR(FIND("13",GERAL[[#This Row],[ODS]])),"NÃO","SIM")</f>
        <v>NÃO</v>
      </c>
      <c r="X2278" s="2" t="str">
        <f>IF(ISERR(FIND("14",GERAL[[#This Row],[ODS]])),"NÃO","SIM")</f>
        <v>NÃO</v>
      </c>
      <c r="Y2278" s="2" t="str">
        <f>IF(ISERR(FIND("15",GERAL[[#This Row],[ODS]])),"NÃO","SIM")</f>
        <v>NÃO</v>
      </c>
      <c r="Z2278" s="2" t="str">
        <f>IF(ISERR(FIND("16",GERAL[[#This Row],[ODS]])),"NÃO","SIM")</f>
        <v>NÃO</v>
      </c>
      <c r="AA2278" s="2" t="str">
        <f>IF(ISERR(FIND("17",GERAL[[#This Row],[ODS]])),"NÃO","SIM")</f>
        <v>NÃO</v>
      </c>
      <c r="AB2278" s="1">
        <v>40.740740740740733</v>
      </c>
      <c r="AC2278" s="1">
        <v>59.293193717277489</v>
      </c>
      <c r="AD2278" s="1">
        <v>67.084639498432608</v>
      </c>
      <c r="AE2278" s="1">
        <v>69.360269360269356</v>
      </c>
      <c r="AF2278" s="1">
        <v>70.692717584369433</v>
      </c>
      <c r="AG2278" s="1" t="str">
        <f>GERAL[[#This Row],[SIGLA]]&amp;GERAL[[#This Row],[CÓD]]</f>
        <v>GOSS_OI</v>
      </c>
      <c r="AH2278" s="1">
        <f ca="1">VLOOKUP(GERAL[[#This Row],[REF_NOTA]],BASE_NOTAS[],7,FALSE)</f>
        <v>67.486818980667849</v>
      </c>
      <c r="AI2278" s="31">
        <f ca="1">IF(GERAL[[#This Row],[Nota 2025]]="",0,GERAL[[#This Row],[Nota 2026]]-GERAL[[#This Row],[Nota 2025]])</f>
        <v>-3.2058986037015842</v>
      </c>
    </row>
    <row r="2279" spans="1:35" ht="17" x14ac:dyDescent="0.35">
      <c r="A2279" s="2" t="s">
        <v>165</v>
      </c>
      <c r="B2279" s="2" t="s">
        <v>191</v>
      </c>
      <c r="C2279" s="15" t="s">
        <v>218</v>
      </c>
      <c r="D2279" s="15" t="s">
        <v>391</v>
      </c>
      <c r="E2279" s="15" t="s">
        <v>378</v>
      </c>
      <c r="F2279" s="2" t="str">
        <f>VLOOKUP(GERAL[[#This Row],[CÓD]],SEALL,6,FALSE)</f>
        <v>S</v>
      </c>
      <c r="G227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7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7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79" s="2" t="str">
        <f>VLOOKUP(GERAL[[#This Row],[CÓD]],SEALL,4,FALSE)</f>
        <v>02</v>
      </c>
      <c r="K2279" s="2" t="str">
        <f>IF(ISERR(FIND("01",GERAL[[#This Row],[ODS]])),"NÃO","SIM")</f>
        <v>NÃO</v>
      </c>
      <c r="L2279" s="2" t="str">
        <f>IF(ISERR(FIND("02",GERAL[[#This Row],[ODS]])),"NÃO","SIM")</f>
        <v>SIM</v>
      </c>
      <c r="M2279" s="2" t="str">
        <f>IF(ISERR(FIND("03",GERAL[[#This Row],[ODS]])),"NÃO","SIM")</f>
        <v>NÃO</v>
      </c>
      <c r="N2279" s="2" t="str">
        <f>IF(ISERR(FIND("04",GERAL[[#This Row],[ODS]])),"NÃO","SIM")</f>
        <v>NÃO</v>
      </c>
      <c r="O2279" s="2" t="str">
        <f>IF(ISERR(FIND("05",GERAL[[#This Row],[ODS]])),"NÃO","SIM")</f>
        <v>NÃO</v>
      </c>
      <c r="P2279" s="2" t="str">
        <f>IF(ISERR(FIND("06",GERAL[[#This Row],[ODS]])),"NÃO","SIM")</f>
        <v>NÃO</v>
      </c>
      <c r="Q2279" s="2" t="str">
        <f>IF(ISERR(FIND("07",GERAL[[#This Row],[ODS]])),"NÃO","SIM")</f>
        <v>NÃO</v>
      </c>
      <c r="R2279" s="2" t="str">
        <f>IF(ISERR(FIND("08",GERAL[[#This Row],[ODS]])),"NÃO","SIM")</f>
        <v>NÃO</v>
      </c>
      <c r="S2279" s="2" t="str">
        <f>IF(ISERR(FIND("09",GERAL[[#This Row],[ODS]])),"NÃO","SIM")</f>
        <v>NÃO</v>
      </c>
      <c r="T2279" s="2" t="str">
        <f>IF(ISERR(FIND("10",GERAL[[#This Row],[ODS]])),"NÃO","SIM")</f>
        <v>NÃO</v>
      </c>
      <c r="U2279" s="2" t="str">
        <f>IF(ISERR(FIND("11",GERAL[[#This Row],[ODS]])),"NÃO","SIM")</f>
        <v>NÃO</v>
      </c>
      <c r="V2279" s="2" t="str">
        <f>IF(ISERR(FIND("12",GERAL[[#This Row],[ODS]])),"NÃO","SIM")</f>
        <v>NÃO</v>
      </c>
      <c r="W2279" s="2" t="str">
        <f>IF(ISERR(FIND("13",GERAL[[#This Row],[ODS]])),"NÃO","SIM")</f>
        <v>NÃO</v>
      </c>
      <c r="X2279" s="2" t="str">
        <f>IF(ISERR(FIND("14",GERAL[[#This Row],[ODS]])),"NÃO","SIM")</f>
        <v>NÃO</v>
      </c>
      <c r="Y2279" s="2" t="str">
        <f>IF(ISERR(FIND("15",GERAL[[#This Row],[ODS]])),"NÃO","SIM")</f>
        <v>NÃO</v>
      </c>
      <c r="Z2279" s="2" t="str">
        <f>IF(ISERR(FIND("16",GERAL[[#This Row],[ODS]])),"NÃO","SIM")</f>
        <v>NÃO</v>
      </c>
      <c r="AA2279" s="2" t="str">
        <f>IF(ISERR(FIND("17",GERAL[[#This Row],[ODS]])),"NÃO","SIM")</f>
        <v>NÃO</v>
      </c>
      <c r="AB2279" s="1">
        <v>29.246487867177535</v>
      </c>
      <c r="AC2279" s="1">
        <v>34.293193717277489</v>
      </c>
      <c r="AD2279" s="1">
        <v>32.445141065830711</v>
      </c>
      <c r="AE2279" s="1">
        <v>29.629629629629619</v>
      </c>
      <c r="AF2279" s="1">
        <v>41.918294849023098</v>
      </c>
      <c r="AG2279" s="1" t="str">
        <f>GERAL[[#This Row],[SIGLA]]&amp;GERAL[[#This Row],[CÓD]]</f>
        <v>MASS_OI</v>
      </c>
      <c r="AH2279" s="1">
        <f ca="1">VLOOKUP(GERAL[[#This Row],[REF_NOTA]],BASE_NOTAS[],7,FALSE)</f>
        <v>41.124780316344477</v>
      </c>
      <c r="AI2279" s="31">
        <f ca="1">IF(GERAL[[#This Row],[Nota 2025]]="",0,GERAL[[#This Row],[Nota 2026]]-GERAL[[#This Row],[Nota 2025]])</f>
        <v>-0.79351453267862126</v>
      </c>
    </row>
    <row r="2280" spans="1:35" ht="17" x14ac:dyDescent="0.35">
      <c r="A2280" s="2" t="s">
        <v>168</v>
      </c>
      <c r="B2280" s="2" t="s">
        <v>195</v>
      </c>
      <c r="C2280" s="15" t="s">
        <v>218</v>
      </c>
      <c r="D2280" s="15" t="s">
        <v>391</v>
      </c>
      <c r="E2280" s="15" t="s">
        <v>378</v>
      </c>
      <c r="F2280" s="2" t="str">
        <f>VLOOKUP(GERAL[[#This Row],[CÓD]],SEALL,6,FALSE)</f>
        <v>S</v>
      </c>
      <c r="G228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8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8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80" s="2" t="str">
        <f>VLOOKUP(GERAL[[#This Row],[CÓD]],SEALL,4,FALSE)</f>
        <v>02</v>
      </c>
      <c r="K2280" s="2" t="str">
        <f>IF(ISERR(FIND("01",GERAL[[#This Row],[ODS]])),"NÃO","SIM")</f>
        <v>NÃO</v>
      </c>
      <c r="L2280" s="2" t="str">
        <f>IF(ISERR(FIND("02",GERAL[[#This Row],[ODS]])),"NÃO","SIM")</f>
        <v>SIM</v>
      </c>
      <c r="M2280" s="2" t="str">
        <f>IF(ISERR(FIND("03",GERAL[[#This Row],[ODS]])),"NÃO","SIM")</f>
        <v>NÃO</v>
      </c>
      <c r="N2280" s="2" t="str">
        <f>IF(ISERR(FIND("04",GERAL[[#This Row],[ODS]])),"NÃO","SIM")</f>
        <v>NÃO</v>
      </c>
      <c r="O2280" s="2" t="str">
        <f>IF(ISERR(FIND("05",GERAL[[#This Row],[ODS]])),"NÃO","SIM")</f>
        <v>NÃO</v>
      </c>
      <c r="P2280" s="2" t="str">
        <f>IF(ISERR(FIND("06",GERAL[[#This Row],[ODS]])),"NÃO","SIM")</f>
        <v>NÃO</v>
      </c>
      <c r="Q2280" s="2" t="str">
        <f>IF(ISERR(FIND("07",GERAL[[#This Row],[ODS]])),"NÃO","SIM")</f>
        <v>NÃO</v>
      </c>
      <c r="R2280" s="2" t="str">
        <f>IF(ISERR(FIND("08",GERAL[[#This Row],[ODS]])),"NÃO","SIM")</f>
        <v>NÃO</v>
      </c>
      <c r="S2280" s="2" t="str">
        <f>IF(ISERR(FIND("09",GERAL[[#This Row],[ODS]])),"NÃO","SIM")</f>
        <v>NÃO</v>
      </c>
      <c r="T2280" s="2" t="str">
        <f>IF(ISERR(FIND("10",GERAL[[#This Row],[ODS]])),"NÃO","SIM")</f>
        <v>NÃO</v>
      </c>
      <c r="U2280" s="2" t="str">
        <f>IF(ISERR(FIND("11",GERAL[[#This Row],[ODS]])),"NÃO","SIM")</f>
        <v>NÃO</v>
      </c>
      <c r="V2280" s="2" t="str">
        <f>IF(ISERR(FIND("12",GERAL[[#This Row],[ODS]])),"NÃO","SIM")</f>
        <v>NÃO</v>
      </c>
      <c r="W2280" s="2" t="str">
        <f>IF(ISERR(FIND("13",GERAL[[#This Row],[ODS]])),"NÃO","SIM")</f>
        <v>NÃO</v>
      </c>
      <c r="X2280" s="2" t="str">
        <f>IF(ISERR(FIND("14",GERAL[[#This Row],[ODS]])),"NÃO","SIM")</f>
        <v>NÃO</v>
      </c>
      <c r="Y2280" s="2" t="str">
        <f>IF(ISERR(FIND("15",GERAL[[#This Row],[ODS]])),"NÃO","SIM")</f>
        <v>NÃO</v>
      </c>
      <c r="Z2280" s="2" t="str">
        <f>IF(ISERR(FIND("16",GERAL[[#This Row],[ODS]])),"NÃO","SIM")</f>
        <v>NÃO</v>
      </c>
      <c r="AA2280" s="2" t="str">
        <f>IF(ISERR(FIND("17",GERAL[[#This Row],[ODS]])),"NÃO","SIM")</f>
        <v>NÃO</v>
      </c>
      <c r="AB2280" s="1">
        <v>61.94125159642401</v>
      </c>
      <c r="AC2280" s="1">
        <v>62.958115183246093</v>
      </c>
      <c r="AD2280" s="1">
        <v>73.197492163009414</v>
      </c>
      <c r="AE2280" s="1">
        <v>70.033670033670035</v>
      </c>
      <c r="AF2280" s="1">
        <v>78.330373001776195</v>
      </c>
      <c r="AG2280" s="1" t="str">
        <f>GERAL[[#This Row],[SIGLA]]&amp;GERAL[[#This Row],[CÓD]]</f>
        <v>MTSS_OI</v>
      </c>
      <c r="AH2280" s="1">
        <f ca="1">VLOOKUP(GERAL[[#This Row],[REF_NOTA]],BASE_NOTAS[],7,FALSE)</f>
        <v>73.813708260105443</v>
      </c>
      <c r="AI2280" s="31">
        <f ca="1">IF(GERAL[[#This Row],[Nota 2025]]="",0,GERAL[[#This Row],[Nota 2026]]-GERAL[[#This Row],[Nota 2025]])</f>
        <v>-4.5166647416707519</v>
      </c>
    </row>
    <row r="2281" spans="1:35" ht="17" x14ac:dyDescent="0.35">
      <c r="A2281" s="2" t="s">
        <v>167</v>
      </c>
      <c r="B2281" s="2" t="s">
        <v>193</v>
      </c>
      <c r="C2281" s="15" t="s">
        <v>218</v>
      </c>
      <c r="D2281" s="15" t="s">
        <v>391</v>
      </c>
      <c r="E2281" s="15" t="s">
        <v>378</v>
      </c>
      <c r="F2281" s="2" t="str">
        <f>VLOOKUP(GERAL[[#This Row],[CÓD]],SEALL,6,FALSE)</f>
        <v>S</v>
      </c>
      <c r="G228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8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8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81" s="2" t="str">
        <f>VLOOKUP(GERAL[[#This Row],[CÓD]],SEALL,4,FALSE)</f>
        <v>02</v>
      </c>
      <c r="K2281" s="2" t="str">
        <f>IF(ISERR(FIND("01",GERAL[[#This Row],[ODS]])),"NÃO","SIM")</f>
        <v>NÃO</v>
      </c>
      <c r="L2281" s="2" t="str">
        <f>IF(ISERR(FIND("02",GERAL[[#This Row],[ODS]])),"NÃO","SIM")</f>
        <v>SIM</v>
      </c>
      <c r="M2281" s="2" t="str">
        <f>IF(ISERR(FIND("03",GERAL[[#This Row],[ODS]])),"NÃO","SIM")</f>
        <v>NÃO</v>
      </c>
      <c r="N2281" s="2" t="str">
        <f>IF(ISERR(FIND("04",GERAL[[#This Row],[ODS]])),"NÃO","SIM")</f>
        <v>NÃO</v>
      </c>
      <c r="O2281" s="2" t="str">
        <f>IF(ISERR(FIND("05",GERAL[[#This Row],[ODS]])),"NÃO","SIM")</f>
        <v>NÃO</v>
      </c>
      <c r="P2281" s="2" t="str">
        <f>IF(ISERR(FIND("06",GERAL[[#This Row],[ODS]])),"NÃO","SIM")</f>
        <v>NÃO</v>
      </c>
      <c r="Q2281" s="2" t="str">
        <f>IF(ISERR(FIND("07",GERAL[[#This Row],[ODS]])),"NÃO","SIM")</f>
        <v>NÃO</v>
      </c>
      <c r="R2281" s="2" t="str">
        <f>IF(ISERR(FIND("08",GERAL[[#This Row],[ODS]])),"NÃO","SIM")</f>
        <v>NÃO</v>
      </c>
      <c r="S2281" s="2" t="str">
        <f>IF(ISERR(FIND("09",GERAL[[#This Row],[ODS]])),"NÃO","SIM")</f>
        <v>NÃO</v>
      </c>
      <c r="T2281" s="2" t="str">
        <f>IF(ISERR(FIND("10",GERAL[[#This Row],[ODS]])),"NÃO","SIM")</f>
        <v>NÃO</v>
      </c>
      <c r="U2281" s="2" t="str">
        <f>IF(ISERR(FIND("11",GERAL[[#This Row],[ODS]])),"NÃO","SIM")</f>
        <v>NÃO</v>
      </c>
      <c r="V2281" s="2" t="str">
        <f>IF(ISERR(FIND("12",GERAL[[#This Row],[ODS]])),"NÃO","SIM")</f>
        <v>NÃO</v>
      </c>
      <c r="W2281" s="2" t="str">
        <f>IF(ISERR(FIND("13",GERAL[[#This Row],[ODS]])),"NÃO","SIM")</f>
        <v>NÃO</v>
      </c>
      <c r="X2281" s="2" t="str">
        <f>IF(ISERR(FIND("14",GERAL[[#This Row],[ODS]])),"NÃO","SIM")</f>
        <v>NÃO</v>
      </c>
      <c r="Y2281" s="2" t="str">
        <f>IF(ISERR(FIND("15",GERAL[[#This Row],[ODS]])),"NÃO","SIM")</f>
        <v>NÃO</v>
      </c>
      <c r="Z2281" s="2" t="str">
        <f>IF(ISERR(FIND("16",GERAL[[#This Row],[ODS]])),"NÃO","SIM")</f>
        <v>NÃO</v>
      </c>
      <c r="AA2281" s="2" t="str">
        <f>IF(ISERR(FIND("17",GERAL[[#This Row],[ODS]])),"NÃO","SIM")</f>
        <v>NÃO</v>
      </c>
      <c r="AB2281" s="1">
        <v>40.996168582375489</v>
      </c>
      <c r="AC2281" s="1">
        <v>69.89528795811519</v>
      </c>
      <c r="AD2281" s="1">
        <v>79.467084639498438</v>
      </c>
      <c r="AE2281" s="1">
        <v>71.380471380471377</v>
      </c>
      <c r="AF2281" s="1">
        <v>81.52753108348135</v>
      </c>
      <c r="AG2281" s="1" t="str">
        <f>GERAL[[#This Row],[SIGLA]]&amp;GERAL[[#This Row],[CÓD]]</f>
        <v>MSSS_OI</v>
      </c>
      <c r="AH2281" s="1">
        <f ca="1">VLOOKUP(GERAL[[#This Row],[REF_NOTA]],BASE_NOTAS[],7,FALSE)</f>
        <v>70.474516695957817</v>
      </c>
      <c r="AI2281" s="31">
        <f ca="1">IF(GERAL[[#This Row],[Nota 2025]]="",0,GERAL[[#This Row],[Nota 2026]]-GERAL[[#This Row],[Nota 2025]])</f>
        <v>-11.053014387523532</v>
      </c>
    </row>
    <row r="2282" spans="1:35" ht="17" x14ac:dyDescent="0.35">
      <c r="A2282" s="2" t="s">
        <v>166</v>
      </c>
      <c r="B2282" s="2" t="s">
        <v>192</v>
      </c>
      <c r="C2282" s="15" t="s">
        <v>218</v>
      </c>
      <c r="D2282" s="15" t="s">
        <v>391</v>
      </c>
      <c r="E2282" s="15" t="s">
        <v>378</v>
      </c>
      <c r="F2282" s="2" t="str">
        <f>VLOOKUP(GERAL[[#This Row],[CÓD]],SEALL,6,FALSE)</f>
        <v>S</v>
      </c>
      <c r="G228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8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8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82" s="2" t="str">
        <f>VLOOKUP(GERAL[[#This Row],[CÓD]],SEALL,4,FALSE)</f>
        <v>02</v>
      </c>
      <c r="K2282" s="2" t="str">
        <f>IF(ISERR(FIND("01",GERAL[[#This Row],[ODS]])),"NÃO","SIM")</f>
        <v>NÃO</v>
      </c>
      <c r="L2282" s="2" t="str">
        <f>IF(ISERR(FIND("02",GERAL[[#This Row],[ODS]])),"NÃO","SIM")</f>
        <v>SIM</v>
      </c>
      <c r="M2282" s="2" t="str">
        <f>IF(ISERR(FIND("03",GERAL[[#This Row],[ODS]])),"NÃO","SIM")</f>
        <v>NÃO</v>
      </c>
      <c r="N2282" s="2" t="str">
        <f>IF(ISERR(FIND("04",GERAL[[#This Row],[ODS]])),"NÃO","SIM")</f>
        <v>NÃO</v>
      </c>
      <c r="O2282" s="2" t="str">
        <f>IF(ISERR(FIND("05",GERAL[[#This Row],[ODS]])),"NÃO","SIM")</f>
        <v>NÃO</v>
      </c>
      <c r="P2282" s="2" t="str">
        <f>IF(ISERR(FIND("06",GERAL[[#This Row],[ODS]])),"NÃO","SIM")</f>
        <v>NÃO</v>
      </c>
      <c r="Q2282" s="2" t="str">
        <f>IF(ISERR(FIND("07",GERAL[[#This Row],[ODS]])),"NÃO","SIM")</f>
        <v>NÃO</v>
      </c>
      <c r="R2282" s="2" t="str">
        <f>IF(ISERR(FIND("08",GERAL[[#This Row],[ODS]])),"NÃO","SIM")</f>
        <v>NÃO</v>
      </c>
      <c r="S2282" s="2" t="str">
        <f>IF(ISERR(FIND("09",GERAL[[#This Row],[ODS]])),"NÃO","SIM")</f>
        <v>NÃO</v>
      </c>
      <c r="T2282" s="2" t="str">
        <f>IF(ISERR(FIND("10",GERAL[[#This Row],[ODS]])),"NÃO","SIM")</f>
        <v>NÃO</v>
      </c>
      <c r="U2282" s="2" t="str">
        <f>IF(ISERR(FIND("11",GERAL[[#This Row],[ODS]])),"NÃO","SIM")</f>
        <v>NÃO</v>
      </c>
      <c r="V2282" s="2" t="str">
        <f>IF(ISERR(FIND("12",GERAL[[#This Row],[ODS]])),"NÃO","SIM")</f>
        <v>NÃO</v>
      </c>
      <c r="W2282" s="2" t="str">
        <f>IF(ISERR(FIND("13",GERAL[[#This Row],[ODS]])),"NÃO","SIM")</f>
        <v>NÃO</v>
      </c>
      <c r="X2282" s="2" t="str">
        <f>IF(ISERR(FIND("14",GERAL[[#This Row],[ODS]])),"NÃO","SIM")</f>
        <v>NÃO</v>
      </c>
      <c r="Y2282" s="2" t="str">
        <f>IF(ISERR(FIND("15",GERAL[[#This Row],[ODS]])),"NÃO","SIM")</f>
        <v>NÃO</v>
      </c>
      <c r="Z2282" s="2" t="str">
        <f>IF(ISERR(FIND("16",GERAL[[#This Row],[ODS]])),"NÃO","SIM")</f>
        <v>NÃO</v>
      </c>
      <c r="AA2282" s="2" t="str">
        <f>IF(ISERR(FIND("17",GERAL[[#This Row],[ODS]])),"NÃO","SIM")</f>
        <v>NÃO</v>
      </c>
      <c r="AB2282" s="1">
        <v>52.362707535121331</v>
      </c>
      <c r="AC2282" s="1">
        <v>57.722513089005254</v>
      </c>
      <c r="AD2282" s="1">
        <v>66.771159874608159</v>
      </c>
      <c r="AE2282" s="1">
        <v>64.983164983164983</v>
      </c>
      <c r="AF2282" s="1">
        <v>66.607460035523985</v>
      </c>
      <c r="AG2282" s="1" t="str">
        <f>GERAL[[#This Row],[SIGLA]]&amp;GERAL[[#This Row],[CÓD]]</f>
        <v>MGSS_OI</v>
      </c>
      <c r="AH2282" s="1">
        <f ca="1">VLOOKUP(GERAL[[#This Row],[REF_NOTA]],BASE_NOTAS[],7,FALSE)</f>
        <v>61.335676625659062</v>
      </c>
      <c r="AI2282" s="31">
        <f ca="1">IF(GERAL[[#This Row],[Nota 2025]]="",0,GERAL[[#This Row],[Nota 2026]]-GERAL[[#This Row],[Nota 2025]])</f>
        <v>-5.2717834098649234</v>
      </c>
    </row>
    <row r="2283" spans="1:35" ht="17" x14ac:dyDescent="0.35">
      <c r="A2283" s="2" t="s">
        <v>169</v>
      </c>
      <c r="B2283" s="2" t="s">
        <v>196</v>
      </c>
      <c r="C2283" s="15" t="s">
        <v>218</v>
      </c>
      <c r="D2283" s="15" t="s">
        <v>391</v>
      </c>
      <c r="E2283" s="15" t="s">
        <v>378</v>
      </c>
      <c r="F2283" s="2" t="str">
        <f>VLOOKUP(GERAL[[#This Row],[CÓD]],SEALL,6,FALSE)</f>
        <v>S</v>
      </c>
      <c r="G228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8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8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83" s="2" t="str">
        <f>VLOOKUP(GERAL[[#This Row],[CÓD]],SEALL,4,FALSE)</f>
        <v>02</v>
      </c>
      <c r="K2283" s="2" t="str">
        <f>IF(ISERR(FIND("01",GERAL[[#This Row],[ODS]])),"NÃO","SIM")</f>
        <v>NÃO</v>
      </c>
      <c r="L2283" s="2" t="str">
        <f>IF(ISERR(FIND("02",GERAL[[#This Row],[ODS]])),"NÃO","SIM")</f>
        <v>SIM</v>
      </c>
      <c r="M2283" s="2" t="str">
        <f>IF(ISERR(FIND("03",GERAL[[#This Row],[ODS]])),"NÃO","SIM")</f>
        <v>NÃO</v>
      </c>
      <c r="N2283" s="2" t="str">
        <f>IF(ISERR(FIND("04",GERAL[[#This Row],[ODS]])),"NÃO","SIM")</f>
        <v>NÃO</v>
      </c>
      <c r="O2283" s="2" t="str">
        <f>IF(ISERR(FIND("05",GERAL[[#This Row],[ODS]])),"NÃO","SIM")</f>
        <v>NÃO</v>
      </c>
      <c r="P2283" s="2" t="str">
        <f>IF(ISERR(FIND("06",GERAL[[#This Row],[ODS]])),"NÃO","SIM")</f>
        <v>NÃO</v>
      </c>
      <c r="Q2283" s="2" t="str">
        <f>IF(ISERR(FIND("07",GERAL[[#This Row],[ODS]])),"NÃO","SIM")</f>
        <v>NÃO</v>
      </c>
      <c r="R2283" s="2" t="str">
        <f>IF(ISERR(FIND("08",GERAL[[#This Row],[ODS]])),"NÃO","SIM")</f>
        <v>NÃO</v>
      </c>
      <c r="S2283" s="2" t="str">
        <f>IF(ISERR(FIND("09",GERAL[[#This Row],[ODS]])),"NÃO","SIM")</f>
        <v>NÃO</v>
      </c>
      <c r="T2283" s="2" t="str">
        <f>IF(ISERR(FIND("10",GERAL[[#This Row],[ODS]])),"NÃO","SIM")</f>
        <v>NÃO</v>
      </c>
      <c r="U2283" s="2" t="str">
        <f>IF(ISERR(FIND("11",GERAL[[#This Row],[ODS]])),"NÃO","SIM")</f>
        <v>NÃO</v>
      </c>
      <c r="V2283" s="2" t="str">
        <f>IF(ISERR(FIND("12",GERAL[[#This Row],[ODS]])),"NÃO","SIM")</f>
        <v>NÃO</v>
      </c>
      <c r="W2283" s="2" t="str">
        <f>IF(ISERR(FIND("13",GERAL[[#This Row],[ODS]])),"NÃO","SIM")</f>
        <v>NÃO</v>
      </c>
      <c r="X2283" s="2" t="str">
        <f>IF(ISERR(FIND("14",GERAL[[#This Row],[ODS]])),"NÃO","SIM")</f>
        <v>NÃO</v>
      </c>
      <c r="Y2283" s="2" t="str">
        <f>IF(ISERR(FIND("15",GERAL[[#This Row],[ODS]])),"NÃO","SIM")</f>
        <v>NÃO</v>
      </c>
      <c r="Z2283" s="2" t="str">
        <f>IF(ISERR(FIND("16",GERAL[[#This Row],[ODS]])),"NÃO","SIM")</f>
        <v>NÃO</v>
      </c>
      <c r="AA2283" s="2" t="str">
        <f>IF(ISERR(FIND("17",GERAL[[#This Row],[ODS]])),"NÃO","SIM")</f>
        <v>NÃO</v>
      </c>
      <c r="AB2283" s="1">
        <v>46.743295019157095</v>
      </c>
      <c r="AC2283" s="1">
        <v>54.450261780104711</v>
      </c>
      <c r="AD2283" s="1">
        <v>55.172413793103452</v>
      </c>
      <c r="AE2283" s="1">
        <v>54.208754208754193</v>
      </c>
      <c r="AF2283" s="1">
        <v>60.213143872113676</v>
      </c>
      <c r="AG2283" s="1" t="str">
        <f>GERAL[[#This Row],[SIGLA]]&amp;GERAL[[#This Row],[CÓD]]</f>
        <v>PASS_OI</v>
      </c>
      <c r="AH2283" s="1">
        <f ca="1">VLOOKUP(GERAL[[#This Row],[REF_NOTA]],BASE_NOTAS[],7,FALSE)</f>
        <v>58.17223198594025</v>
      </c>
      <c r="AI2283" s="31">
        <f ca="1">IF(GERAL[[#This Row],[Nota 2025]]="",0,GERAL[[#This Row],[Nota 2026]]-GERAL[[#This Row],[Nota 2025]])</f>
        <v>-2.0409118861734257</v>
      </c>
    </row>
    <row r="2284" spans="1:35" ht="17" x14ac:dyDescent="0.35">
      <c r="A2284" s="2" t="s">
        <v>170</v>
      </c>
      <c r="B2284" s="2" t="s">
        <v>197</v>
      </c>
      <c r="C2284" s="15" t="s">
        <v>218</v>
      </c>
      <c r="D2284" s="15" t="s">
        <v>391</v>
      </c>
      <c r="E2284" s="15" t="s">
        <v>378</v>
      </c>
      <c r="F2284" s="2" t="str">
        <f>VLOOKUP(GERAL[[#This Row],[CÓD]],SEALL,6,FALSE)</f>
        <v>S</v>
      </c>
      <c r="G228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8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8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84" s="2" t="str">
        <f>VLOOKUP(GERAL[[#This Row],[CÓD]],SEALL,4,FALSE)</f>
        <v>02</v>
      </c>
      <c r="K2284" s="2" t="str">
        <f>IF(ISERR(FIND("01",GERAL[[#This Row],[ODS]])),"NÃO","SIM")</f>
        <v>NÃO</v>
      </c>
      <c r="L2284" s="2" t="str">
        <f>IF(ISERR(FIND("02",GERAL[[#This Row],[ODS]])),"NÃO","SIM")</f>
        <v>SIM</v>
      </c>
      <c r="M2284" s="2" t="str">
        <f>IF(ISERR(FIND("03",GERAL[[#This Row],[ODS]])),"NÃO","SIM")</f>
        <v>NÃO</v>
      </c>
      <c r="N2284" s="2" t="str">
        <f>IF(ISERR(FIND("04",GERAL[[#This Row],[ODS]])),"NÃO","SIM")</f>
        <v>NÃO</v>
      </c>
      <c r="O2284" s="2" t="str">
        <f>IF(ISERR(FIND("05",GERAL[[#This Row],[ODS]])),"NÃO","SIM")</f>
        <v>NÃO</v>
      </c>
      <c r="P2284" s="2" t="str">
        <f>IF(ISERR(FIND("06",GERAL[[#This Row],[ODS]])),"NÃO","SIM")</f>
        <v>NÃO</v>
      </c>
      <c r="Q2284" s="2" t="str">
        <f>IF(ISERR(FIND("07",GERAL[[#This Row],[ODS]])),"NÃO","SIM")</f>
        <v>NÃO</v>
      </c>
      <c r="R2284" s="2" t="str">
        <f>IF(ISERR(FIND("08",GERAL[[#This Row],[ODS]])),"NÃO","SIM")</f>
        <v>NÃO</v>
      </c>
      <c r="S2284" s="2" t="str">
        <f>IF(ISERR(FIND("09",GERAL[[#This Row],[ODS]])),"NÃO","SIM")</f>
        <v>NÃO</v>
      </c>
      <c r="T2284" s="2" t="str">
        <f>IF(ISERR(FIND("10",GERAL[[#This Row],[ODS]])),"NÃO","SIM")</f>
        <v>NÃO</v>
      </c>
      <c r="U2284" s="2" t="str">
        <f>IF(ISERR(FIND("11",GERAL[[#This Row],[ODS]])),"NÃO","SIM")</f>
        <v>NÃO</v>
      </c>
      <c r="V2284" s="2" t="str">
        <f>IF(ISERR(FIND("12",GERAL[[#This Row],[ODS]])),"NÃO","SIM")</f>
        <v>NÃO</v>
      </c>
      <c r="W2284" s="2" t="str">
        <f>IF(ISERR(FIND("13",GERAL[[#This Row],[ODS]])),"NÃO","SIM")</f>
        <v>NÃO</v>
      </c>
      <c r="X2284" s="2" t="str">
        <f>IF(ISERR(FIND("14",GERAL[[#This Row],[ODS]])),"NÃO","SIM")</f>
        <v>NÃO</v>
      </c>
      <c r="Y2284" s="2" t="str">
        <f>IF(ISERR(FIND("15",GERAL[[#This Row],[ODS]])),"NÃO","SIM")</f>
        <v>NÃO</v>
      </c>
      <c r="Z2284" s="2" t="str">
        <f>IF(ISERR(FIND("16",GERAL[[#This Row],[ODS]])),"NÃO","SIM")</f>
        <v>NÃO</v>
      </c>
      <c r="AA2284" s="2" t="str">
        <f>IF(ISERR(FIND("17",GERAL[[#This Row],[ODS]])),"NÃO","SIM")</f>
        <v>NÃO</v>
      </c>
      <c r="AB2284" s="1">
        <v>26.436781609195407</v>
      </c>
      <c r="AC2284" s="1">
        <v>25</v>
      </c>
      <c r="AD2284" s="1">
        <v>33.699059561128536</v>
      </c>
      <c r="AE2284" s="1">
        <v>27.946127946127945</v>
      </c>
      <c r="AF2284" s="1">
        <v>25.399644760213135</v>
      </c>
      <c r="AG2284" s="1" t="str">
        <f>GERAL[[#This Row],[SIGLA]]&amp;GERAL[[#This Row],[CÓD]]</f>
        <v>PBSS_OI</v>
      </c>
      <c r="AH2284" s="1">
        <f ca="1">VLOOKUP(GERAL[[#This Row],[REF_NOTA]],BASE_NOTAS[],7,FALSE)</f>
        <v>23.198594024604574</v>
      </c>
      <c r="AI2284" s="31">
        <f ca="1">IF(GERAL[[#This Row],[Nota 2025]]="",0,GERAL[[#This Row],[Nota 2026]]-GERAL[[#This Row],[Nota 2025]])</f>
        <v>-2.2010507356085611</v>
      </c>
    </row>
    <row r="2285" spans="1:35" ht="17" x14ac:dyDescent="0.35">
      <c r="A2285" s="2" t="s">
        <v>173</v>
      </c>
      <c r="B2285" s="2" t="s">
        <v>200</v>
      </c>
      <c r="C2285" s="15" t="s">
        <v>218</v>
      </c>
      <c r="D2285" s="15" t="s">
        <v>391</v>
      </c>
      <c r="E2285" s="15" t="s">
        <v>378</v>
      </c>
      <c r="F2285" s="2" t="str">
        <f>VLOOKUP(GERAL[[#This Row],[CÓD]],SEALL,6,FALSE)</f>
        <v>S</v>
      </c>
      <c r="G228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8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8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85" s="2" t="str">
        <f>VLOOKUP(GERAL[[#This Row],[CÓD]],SEALL,4,FALSE)</f>
        <v>02</v>
      </c>
      <c r="K2285" s="2" t="str">
        <f>IF(ISERR(FIND("01",GERAL[[#This Row],[ODS]])),"NÃO","SIM")</f>
        <v>NÃO</v>
      </c>
      <c r="L2285" s="2" t="str">
        <f>IF(ISERR(FIND("02",GERAL[[#This Row],[ODS]])),"NÃO","SIM")</f>
        <v>SIM</v>
      </c>
      <c r="M2285" s="2" t="str">
        <f>IF(ISERR(FIND("03",GERAL[[#This Row],[ODS]])),"NÃO","SIM")</f>
        <v>NÃO</v>
      </c>
      <c r="N2285" s="2" t="str">
        <f>IF(ISERR(FIND("04",GERAL[[#This Row],[ODS]])),"NÃO","SIM")</f>
        <v>NÃO</v>
      </c>
      <c r="O2285" s="2" t="str">
        <f>IF(ISERR(FIND("05",GERAL[[#This Row],[ODS]])),"NÃO","SIM")</f>
        <v>NÃO</v>
      </c>
      <c r="P2285" s="2" t="str">
        <f>IF(ISERR(FIND("06",GERAL[[#This Row],[ODS]])),"NÃO","SIM")</f>
        <v>NÃO</v>
      </c>
      <c r="Q2285" s="2" t="str">
        <f>IF(ISERR(FIND("07",GERAL[[#This Row],[ODS]])),"NÃO","SIM")</f>
        <v>NÃO</v>
      </c>
      <c r="R2285" s="2" t="str">
        <f>IF(ISERR(FIND("08",GERAL[[#This Row],[ODS]])),"NÃO","SIM")</f>
        <v>NÃO</v>
      </c>
      <c r="S2285" s="2" t="str">
        <f>IF(ISERR(FIND("09",GERAL[[#This Row],[ODS]])),"NÃO","SIM")</f>
        <v>NÃO</v>
      </c>
      <c r="T2285" s="2" t="str">
        <f>IF(ISERR(FIND("10",GERAL[[#This Row],[ODS]])),"NÃO","SIM")</f>
        <v>NÃO</v>
      </c>
      <c r="U2285" s="2" t="str">
        <f>IF(ISERR(FIND("11",GERAL[[#This Row],[ODS]])),"NÃO","SIM")</f>
        <v>NÃO</v>
      </c>
      <c r="V2285" s="2" t="str">
        <f>IF(ISERR(FIND("12",GERAL[[#This Row],[ODS]])),"NÃO","SIM")</f>
        <v>NÃO</v>
      </c>
      <c r="W2285" s="2" t="str">
        <f>IF(ISERR(FIND("13",GERAL[[#This Row],[ODS]])),"NÃO","SIM")</f>
        <v>NÃO</v>
      </c>
      <c r="X2285" s="2" t="str">
        <f>IF(ISERR(FIND("14",GERAL[[#This Row],[ODS]])),"NÃO","SIM")</f>
        <v>NÃO</v>
      </c>
      <c r="Y2285" s="2" t="str">
        <f>IF(ISERR(FIND("15",GERAL[[#This Row],[ODS]])),"NÃO","SIM")</f>
        <v>NÃO</v>
      </c>
      <c r="Z2285" s="2" t="str">
        <f>IF(ISERR(FIND("16",GERAL[[#This Row],[ODS]])),"NÃO","SIM")</f>
        <v>NÃO</v>
      </c>
      <c r="AA2285" s="2" t="str">
        <f>IF(ISERR(FIND("17",GERAL[[#This Row],[ODS]])),"NÃO","SIM")</f>
        <v>NÃO</v>
      </c>
      <c r="AB2285" s="1">
        <v>41.890166028097056</v>
      </c>
      <c r="AC2285" s="1">
        <v>34.947643979057602</v>
      </c>
      <c r="AD2285" s="1">
        <v>46.708463949843271</v>
      </c>
      <c r="AE2285" s="1">
        <v>49.326599326599307</v>
      </c>
      <c r="AF2285" s="1">
        <v>53.463587921847243</v>
      </c>
      <c r="AG2285" s="1" t="str">
        <f>GERAL[[#This Row],[SIGLA]]&amp;GERAL[[#This Row],[CÓD]]</f>
        <v>PRSS_OI</v>
      </c>
      <c r="AH2285" s="1">
        <f ca="1">VLOOKUP(GERAL[[#This Row],[REF_NOTA]],BASE_NOTAS[],7,FALSE)</f>
        <v>59.578207381370831</v>
      </c>
      <c r="AI2285" s="31">
        <f ca="1">IF(GERAL[[#This Row],[Nota 2025]]="",0,GERAL[[#This Row],[Nota 2026]]-GERAL[[#This Row],[Nota 2025]])</f>
        <v>6.1146194595235883</v>
      </c>
    </row>
    <row r="2286" spans="1:35" ht="17" x14ac:dyDescent="0.35">
      <c r="A2286" s="2" t="s">
        <v>171</v>
      </c>
      <c r="B2286" s="2" t="s">
        <v>198</v>
      </c>
      <c r="C2286" s="15" t="s">
        <v>218</v>
      </c>
      <c r="D2286" s="15" t="s">
        <v>391</v>
      </c>
      <c r="E2286" s="15" t="s">
        <v>378</v>
      </c>
      <c r="F2286" s="2" t="str">
        <f>VLOOKUP(GERAL[[#This Row],[CÓD]],SEALL,6,FALSE)</f>
        <v>S</v>
      </c>
      <c r="G228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8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8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86" s="2" t="str">
        <f>VLOOKUP(GERAL[[#This Row],[CÓD]],SEALL,4,FALSE)</f>
        <v>02</v>
      </c>
      <c r="K2286" s="2" t="str">
        <f>IF(ISERR(FIND("01",GERAL[[#This Row],[ODS]])),"NÃO","SIM")</f>
        <v>NÃO</v>
      </c>
      <c r="L2286" s="2" t="str">
        <f>IF(ISERR(FIND("02",GERAL[[#This Row],[ODS]])),"NÃO","SIM")</f>
        <v>SIM</v>
      </c>
      <c r="M2286" s="2" t="str">
        <f>IF(ISERR(FIND("03",GERAL[[#This Row],[ODS]])),"NÃO","SIM")</f>
        <v>NÃO</v>
      </c>
      <c r="N2286" s="2" t="str">
        <f>IF(ISERR(FIND("04",GERAL[[#This Row],[ODS]])),"NÃO","SIM")</f>
        <v>NÃO</v>
      </c>
      <c r="O2286" s="2" t="str">
        <f>IF(ISERR(FIND("05",GERAL[[#This Row],[ODS]])),"NÃO","SIM")</f>
        <v>NÃO</v>
      </c>
      <c r="P2286" s="2" t="str">
        <f>IF(ISERR(FIND("06",GERAL[[#This Row],[ODS]])),"NÃO","SIM")</f>
        <v>NÃO</v>
      </c>
      <c r="Q2286" s="2" t="str">
        <f>IF(ISERR(FIND("07",GERAL[[#This Row],[ODS]])),"NÃO","SIM")</f>
        <v>NÃO</v>
      </c>
      <c r="R2286" s="2" t="str">
        <f>IF(ISERR(FIND("08",GERAL[[#This Row],[ODS]])),"NÃO","SIM")</f>
        <v>NÃO</v>
      </c>
      <c r="S2286" s="2" t="str">
        <f>IF(ISERR(FIND("09",GERAL[[#This Row],[ODS]])),"NÃO","SIM")</f>
        <v>NÃO</v>
      </c>
      <c r="T2286" s="2" t="str">
        <f>IF(ISERR(FIND("10",GERAL[[#This Row],[ODS]])),"NÃO","SIM")</f>
        <v>NÃO</v>
      </c>
      <c r="U2286" s="2" t="str">
        <f>IF(ISERR(FIND("11",GERAL[[#This Row],[ODS]])),"NÃO","SIM")</f>
        <v>NÃO</v>
      </c>
      <c r="V2286" s="2" t="str">
        <f>IF(ISERR(FIND("12",GERAL[[#This Row],[ODS]])),"NÃO","SIM")</f>
        <v>NÃO</v>
      </c>
      <c r="W2286" s="2" t="str">
        <f>IF(ISERR(FIND("13",GERAL[[#This Row],[ODS]])),"NÃO","SIM")</f>
        <v>NÃO</v>
      </c>
      <c r="X2286" s="2" t="str">
        <f>IF(ISERR(FIND("14",GERAL[[#This Row],[ODS]])),"NÃO","SIM")</f>
        <v>NÃO</v>
      </c>
      <c r="Y2286" s="2" t="str">
        <f>IF(ISERR(FIND("15",GERAL[[#This Row],[ODS]])),"NÃO","SIM")</f>
        <v>NÃO</v>
      </c>
      <c r="Z2286" s="2" t="str">
        <f>IF(ISERR(FIND("16",GERAL[[#This Row],[ODS]])),"NÃO","SIM")</f>
        <v>NÃO</v>
      </c>
      <c r="AA2286" s="2" t="str">
        <f>IF(ISERR(FIND("17",GERAL[[#This Row],[ODS]])),"NÃO","SIM")</f>
        <v>NÃO</v>
      </c>
      <c r="AB2286" s="1">
        <v>19.157088122605359</v>
      </c>
      <c r="AC2286" s="1">
        <v>26.43979057591622</v>
      </c>
      <c r="AD2286" s="1">
        <v>20.062695924764867</v>
      </c>
      <c r="AE2286" s="1">
        <v>25.925925925925924</v>
      </c>
      <c r="AF2286" s="1">
        <v>24.333925399644755</v>
      </c>
      <c r="AG2286" s="1" t="str">
        <f>GERAL[[#This Row],[SIGLA]]&amp;GERAL[[#This Row],[CÓD]]</f>
        <v>PESS_OI</v>
      </c>
      <c r="AH2286" s="1">
        <f ca="1">VLOOKUP(GERAL[[#This Row],[REF_NOTA]],BASE_NOTAS[],7,FALSE)</f>
        <v>19.683655536028127</v>
      </c>
      <c r="AI2286" s="31">
        <f ca="1">IF(GERAL[[#This Row],[Nota 2025]]="",0,GERAL[[#This Row],[Nota 2026]]-GERAL[[#This Row],[Nota 2025]])</f>
        <v>-4.6502698636166286</v>
      </c>
    </row>
    <row r="2287" spans="1:35" ht="17" x14ac:dyDescent="0.35">
      <c r="A2287" s="2" t="s">
        <v>172</v>
      </c>
      <c r="B2287" s="2" t="s">
        <v>199</v>
      </c>
      <c r="C2287" s="15" t="s">
        <v>218</v>
      </c>
      <c r="D2287" s="15" t="s">
        <v>391</v>
      </c>
      <c r="E2287" s="15" t="s">
        <v>378</v>
      </c>
      <c r="F2287" s="2" t="str">
        <f>VLOOKUP(GERAL[[#This Row],[CÓD]],SEALL,6,FALSE)</f>
        <v>S</v>
      </c>
      <c r="G228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8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8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87" s="2" t="str">
        <f>VLOOKUP(GERAL[[#This Row],[CÓD]],SEALL,4,FALSE)</f>
        <v>02</v>
      </c>
      <c r="K2287" s="2" t="str">
        <f>IF(ISERR(FIND("01",GERAL[[#This Row],[ODS]])),"NÃO","SIM")</f>
        <v>NÃO</v>
      </c>
      <c r="L2287" s="2" t="str">
        <f>IF(ISERR(FIND("02",GERAL[[#This Row],[ODS]])),"NÃO","SIM")</f>
        <v>SIM</v>
      </c>
      <c r="M2287" s="2" t="str">
        <f>IF(ISERR(FIND("03",GERAL[[#This Row],[ODS]])),"NÃO","SIM")</f>
        <v>NÃO</v>
      </c>
      <c r="N2287" s="2" t="str">
        <f>IF(ISERR(FIND("04",GERAL[[#This Row],[ODS]])),"NÃO","SIM")</f>
        <v>NÃO</v>
      </c>
      <c r="O2287" s="2" t="str">
        <f>IF(ISERR(FIND("05",GERAL[[#This Row],[ODS]])),"NÃO","SIM")</f>
        <v>NÃO</v>
      </c>
      <c r="P2287" s="2" t="str">
        <f>IF(ISERR(FIND("06",GERAL[[#This Row],[ODS]])),"NÃO","SIM")</f>
        <v>NÃO</v>
      </c>
      <c r="Q2287" s="2" t="str">
        <f>IF(ISERR(FIND("07",GERAL[[#This Row],[ODS]])),"NÃO","SIM")</f>
        <v>NÃO</v>
      </c>
      <c r="R2287" s="2" t="str">
        <f>IF(ISERR(FIND("08",GERAL[[#This Row],[ODS]])),"NÃO","SIM")</f>
        <v>NÃO</v>
      </c>
      <c r="S2287" s="2" t="str">
        <f>IF(ISERR(FIND("09",GERAL[[#This Row],[ODS]])),"NÃO","SIM")</f>
        <v>NÃO</v>
      </c>
      <c r="T2287" s="2" t="str">
        <f>IF(ISERR(FIND("10",GERAL[[#This Row],[ODS]])),"NÃO","SIM")</f>
        <v>NÃO</v>
      </c>
      <c r="U2287" s="2" t="str">
        <f>IF(ISERR(FIND("11",GERAL[[#This Row],[ODS]])),"NÃO","SIM")</f>
        <v>NÃO</v>
      </c>
      <c r="V2287" s="2" t="str">
        <f>IF(ISERR(FIND("12",GERAL[[#This Row],[ODS]])),"NÃO","SIM")</f>
        <v>NÃO</v>
      </c>
      <c r="W2287" s="2" t="str">
        <f>IF(ISERR(FIND("13",GERAL[[#This Row],[ODS]])),"NÃO","SIM")</f>
        <v>NÃO</v>
      </c>
      <c r="X2287" s="2" t="str">
        <f>IF(ISERR(FIND("14",GERAL[[#This Row],[ODS]])),"NÃO","SIM")</f>
        <v>NÃO</v>
      </c>
      <c r="Y2287" s="2" t="str">
        <f>IF(ISERR(FIND("15",GERAL[[#This Row],[ODS]])),"NÃO","SIM")</f>
        <v>NÃO</v>
      </c>
      <c r="Z2287" s="2" t="str">
        <f>IF(ISERR(FIND("16",GERAL[[#This Row],[ODS]])),"NÃO","SIM")</f>
        <v>NÃO</v>
      </c>
      <c r="AA2287" s="2" t="str">
        <f>IF(ISERR(FIND("17",GERAL[[#This Row],[ODS]])),"NÃO","SIM")</f>
        <v>NÃO</v>
      </c>
      <c r="AB2287" s="1">
        <v>42.784163473818658</v>
      </c>
      <c r="AC2287" s="1">
        <v>42.539267015706827</v>
      </c>
      <c r="AD2287" s="1">
        <v>49.529780564263312</v>
      </c>
      <c r="AE2287" s="1">
        <v>52.188552188552173</v>
      </c>
      <c r="AF2287" s="1">
        <v>50.621669626998234</v>
      </c>
      <c r="AG2287" s="1" t="str">
        <f>GERAL[[#This Row],[SIGLA]]&amp;GERAL[[#This Row],[CÓD]]</f>
        <v>PISS_OI</v>
      </c>
      <c r="AH2287" s="1">
        <f ca="1">VLOOKUP(GERAL[[#This Row],[REF_NOTA]],BASE_NOTAS[],7,FALSE)</f>
        <v>53.427065026362051</v>
      </c>
      <c r="AI2287" s="31">
        <f ca="1">IF(GERAL[[#This Row],[Nota 2025]]="",0,GERAL[[#This Row],[Nota 2026]]-GERAL[[#This Row],[Nota 2025]])</f>
        <v>2.8053953993638174</v>
      </c>
    </row>
    <row r="2288" spans="1:35" ht="17" x14ac:dyDescent="0.35">
      <c r="A2288" s="2" t="s">
        <v>174</v>
      </c>
      <c r="B2288" s="2" t="s">
        <v>201</v>
      </c>
      <c r="C2288" s="15" t="s">
        <v>218</v>
      </c>
      <c r="D2288" s="15" t="s">
        <v>391</v>
      </c>
      <c r="E2288" s="15" t="s">
        <v>378</v>
      </c>
      <c r="F2288" s="2" t="str">
        <f>VLOOKUP(GERAL[[#This Row],[CÓD]],SEALL,6,FALSE)</f>
        <v>S</v>
      </c>
      <c r="G228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8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8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88" s="2" t="str">
        <f>VLOOKUP(GERAL[[#This Row],[CÓD]],SEALL,4,FALSE)</f>
        <v>02</v>
      </c>
      <c r="K2288" s="2" t="str">
        <f>IF(ISERR(FIND("01",GERAL[[#This Row],[ODS]])),"NÃO","SIM")</f>
        <v>NÃO</v>
      </c>
      <c r="L2288" s="2" t="str">
        <f>IF(ISERR(FIND("02",GERAL[[#This Row],[ODS]])),"NÃO","SIM")</f>
        <v>SIM</v>
      </c>
      <c r="M2288" s="2" t="str">
        <f>IF(ISERR(FIND("03",GERAL[[#This Row],[ODS]])),"NÃO","SIM")</f>
        <v>NÃO</v>
      </c>
      <c r="N2288" s="2" t="str">
        <f>IF(ISERR(FIND("04",GERAL[[#This Row],[ODS]])),"NÃO","SIM")</f>
        <v>NÃO</v>
      </c>
      <c r="O2288" s="2" t="str">
        <f>IF(ISERR(FIND("05",GERAL[[#This Row],[ODS]])),"NÃO","SIM")</f>
        <v>NÃO</v>
      </c>
      <c r="P2288" s="2" t="str">
        <f>IF(ISERR(FIND("06",GERAL[[#This Row],[ODS]])),"NÃO","SIM")</f>
        <v>NÃO</v>
      </c>
      <c r="Q2288" s="2" t="str">
        <f>IF(ISERR(FIND("07",GERAL[[#This Row],[ODS]])),"NÃO","SIM")</f>
        <v>NÃO</v>
      </c>
      <c r="R2288" s="2" t="str">
        <f>IF(ISERR(FIND("08",GERAL[[#This Row],[ODS]])),"NÃO","SIM")</f>
        <v>NÃO</v>
      </c>
      <c r="S2288" s="2" t="str">
        <f>IF(ISERR(FIND("09",GERAL[[#This Row],[ODS]])),"NÃO","SIM")</f>
        <v>NÃO</v>
      </c>
      <c r="T2288" s="2" t="str">
        <f>IF(ISERR(FIND("10",GERAL[[#This Row],[ODS]])),"NÃO","SIM")</f>
        <v>NÃO</v>
      </c>
      <c r="U2288" s="2" t="str">
        <f>IF(ISERR(FIND("11",GERAL[[#This Row],[ODS]])),"NÃO","SIM")</f>
        <v>NÃO</v>
      </c>
      <c r="V2288" s="2" t="str">
        <f>IF(ISERR(FIND("12",GERAL[[#This Row],[ODS]])),"NÃO","SIM")</f>
        <v>NÃO</v>
      </c>
      <c r="W2288" s="2" t="str">
        <f>IF(ISERR(FIND("13",GERAL[[#This Row],[ODS]])),"NÃO","SIM")</f>
        <v>NÃO</v>
      </c>
      <c r="X2288" s="2" t="str">
        <f>IF(ISERR(FIND("14",GERAL[[#This Row],[ODS]])),"NÃO","SIM")</f>
        <v>NÃO</v>
      </c>
      <c r="Y2288" s="2" t="str">
        <f>IF(ISERR(FIND("15",GERAL[[#This Row],[ODS]])),"NÃO","SIM")</f>
        <v>NÃO</v>
      </c>
      <c r="Z2288" s="2" t="str">
        <f>IF(ISERR(FIND("16",GERAL[[#This Row],[ODS]])),"NÃO","SIM")</f>
        <v>NÃO</v>
      </c>
      <c r="AA2288" s="2" t="str">
        <f>IF(ISERR(FIND("17",GERAL[[#This Row],[ODS]])),"NÃO","SIM")</f>
        <v>NÃO</v>
      </c>
      <c r="AB2288" s="1">
        <v>53.128991060025548</v>
      </c>
      <c r="AC2288" s="1">
        <v>58.507853403141368</v>
      </c>
      <c r="AD2288" s="1">
        <v>50.626959247648912</v>
      </c>
      <c r="AE2288" s="1">
        <v>44.612794612794602</v>
      </c>
      <c r="AF2288" s="1">
        <v>50.976909413854358</v>
      </c>
      <c r="AG2288" s="1" t="str">
        <f>GERAL[[#This Row],[SIGLA]]&amp;GERAL[[#This Row],[CÓD]]</f>
        <v>RJSS_OI</v>
      </c>
      <c r="AH2288" s="1">
        <f ca="1">VLOOKUP(GERAL[[#This Row],[REF_NOTA]],BASE_NOTAS[],7,FALSE)</f>
        <v>31.634446397188071</v>
      </c>
      <c r="AI2288" s="31">
        <f ca="1">IF(GERAL[[#This Row],[Nota 2025]]="",0,GERAL[[#This Row],[Nota 2026]]-GERAL[[#This Row],[Nota 2025]])</f>
        <v>-19.342463016666287</v>
      </c>
    </row>
    <row r="2289" spans="1:35" ht="17" x14ac:dyDescent="0.35">
      <c r="A2289" s="2" t="s">
        <v>175</v>
      </c>
      <c r="B2289" s="2" t="s">
        <v>202</v>
      </c>
      <c r="C2289" s="15" t="s">
        <v>218</v>
      </c>
      <c r="D2289" s="15" t="s">
        <v>391</v>
      </c>
      <c r="E2289" s="15" t="s">
        <v>378</v>
      </c>
      <c r="F2289" s="2" t="str">
        <f>VLOOKUP(GERAL[[#This Row],[CÓD]],SEALL,6,FALSE)</f>
        <v>S</v>
      </c>
      <c r="G228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8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8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89" s="2" t="str">
        <f>VLOOKUP(GERAL[[#This Row],[CÓD]],SEALL,4,FALSE)</f>
        <v>02</v>
      </c>
      <c r="K2289" s="2" t="str">
        <f>IF(ISERR(FIND("01",GERAL[[#This Row],[ODS]])),"NÃO","SIM")</f>
        <v>NÃO</v>
      </c>
      <c r="L2289" s="2" t="str">
        <f>IF(ISERR(FIND("02",GERAL[[#This Row],[ODS]])),"NÃO","SIM")</f>
        <v>SIM</v>
      </c>
      <c r="M2289" s="2" t="str">
        <f>IF(ISERR(FIND("03",GERAL[[#This Row],[ODS]])),"NÃO","SIM")</f>
        <v>NÃO</v>
      </c>
      <c r="N2289" s="2" t="str">
        <f>IF(ISERR(FIND("04",GERAL[[#This Row],[ODS]])),"NÃO","SIM")</f>
        <v>NÃO</v>
      </c>
      <c r="O2289" s="2" t="str">
        <f>IF(ISERR(FIND("05",GERAL[[#This Row],[ODS]])),"NÃO","SIM")</f>
        <v>NÃO</v>
      </c>
      <c r="P2289" s="2" t="str">
        <f>IF(ISERR(FIND("06",GERAL[[#This Row],[ODS]])),"NÃO","SIM")</f>
        <v>NÃO</v>
      </c>
      <c r="Q2289" s="2" t="str">
        <f>IF(ISERR(FIND("07",GERAL[[#This Row],[ODS]])),"NÃO","SIM")</f>
        <v>NÃO</v>
      </c>
      <c r="R2289" s="2" t="str">
        <f>IF(ISERR(FIND("08",GERAL[[#This Row],[ODS]])),"NÃO","SIM")</f>
        <v>NÃO</v>
      </c>
      <c r="S2289" s="2" t="str">
        <f>IF(ISERR(FIND("09",GERAL[[#This Row],[ODS]])),"NÃO","SIM")</f>
        <v>NÃO</v>
      </c>
      <c r="T2289" s="2" t="str">
        <f>IF(ISERR(FIND("10",GERAL[[#This Row],[ODS]])),"NÃO","SIM")</f>
        <v>NÃO</v>
      </c>
      <c r="U2289" s="2" t="str">
        <f>IF(ISERR(FIND("11",GERAL[[#This Row],[ODS]])),"NÃO","SIM")</f>
        <v>NÃO</v>
      </c>
      <c r="V2289" s="2" t="str">
        <f>IF(ISERR(FIND("12",GERAL[[#This Row],[ODS]])),"NÃO","SIM")</f>
        <v>NÃO</v>
      </c>
      <c r="W2289" s="2" t="str">
        <f>IF(ISERR(FIND("13",GERAL[[#This Row],[ODS]])),"NÃO","SIM")</f>
        <v>NÃO</v>
      </c>
      <c r="X2289" s="2" t="str">
        <f>IF(ISERR(FIND("14",GERAL[[#This Row],[ODS]])),"NÃO","SIM")</f>
        <v>NÃO</v>
      </c>
      <c r="Y2289" s="2" t="str">
        <f>IF(ISERR(FIND("15",GERAL[[#This Row],[ODS]])),"NÃO","SIM")</f>
        <v>NÃO</v>
      </c>
      <c r="Z2289" s="2" t="str">
        <f>IF(ISERR(FIND("16",GERAL[[#This Row],[ODS]])),"NÃO","SIM")</f>
        <v>NÃO</v>
      </c>
      <c r="AA2289" s="2" t="str">
        <f>IF(ISERR(FIND("17",GERAL[[#This Row],[ODS]])),"NÃO","SIM")</f>
        <v>NÃO</v>
      </c>
      <c r="AB2289" s="1">
        <v>15.581098339719034</v>
      </c>
      <c r="AC2289" s="1">
        <v>19.502617801047123</v>
      </c>
      <c r="AD2289" s="1">
        <v>21.316614420062706</v>
      </c>
      <c r="AE2289" s="1">
        <v>22.2222222222222</v>
      </c>
      <c r="AF2289" s="1">
        <v>23.978685612788638</v>
      </c>
      <c r="AG2289" s="1" t="str">
        <f>GERAL[[#This Row],[SIGLA]]&amp;GERAL[[#This Row],[CÓD]]</f>
        <v>RNSS_OI</v>
      </c>
      <c r="AH2289" s="1">
        <f ca="1">VLOOKUP(GERAL[[#This Row],[REF_NOTA]],BASE_NOTAS[],7,FALSE)</f>
        <v>6.326889279437637</v>
      </c>
      <c r="AI2289" s="31">
        <f ca="1">IF(GERAL[[#This Row],[Nota 2025]]="",0,GERAL[[#This Row],[Nota 2026]]-GERAL[[#This Row],[Nota 2025]])</f>
        <v>-17.651796333351001</v>
      </c>
    </row>
    <row r="2290" spans="1:35" ht="17" x14ac:dyDescent="0.35">
      <c r="A2290" s="2" t="s">
        <v>178</v>
      </c>
      <c r="B2290" s="2" t="s">
        <v>205</v>
      </c>
      <c r="C2290" s="15" t="s">
        <v>218</v>
      </c>
      <c r="D2290" s="15" t="s">
        <v>391</v>
      </c>
      <c r="E2290" s="15" t="s">
        <v>378</v>
      </c>
      <c r="F2290" s="2" t="str">
        <f>VLOOKUP(GERAL[[#This Row],[CÓD]],SEALL,6,FALSE)</f>
        <v>S</v>
      </c>
      <c r="G229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9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9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90" s="2" t="str">
        <f>VLOOKUP(GERAL[[#This Row],[CÓD]],SEALL,4,FALSE)</f>
        <v>02</v>
      </c>
      <c r="K2290" s="2" t="str">
        <f>IF(ISERR(FIND("01",GERAL[[#This Row],[ODS]])),"NÃO","SIM")</f>
        <v>NÃO</v>
      </c>
      <c r="L2290" s="2" t="str">
        <f>IF(ISERR(FIND("02",GERAL[[#This Row],[ODS]])),"NÃO","SIM")</f>
        <v>SIM</v>
      </c>
      <c r="M2290" s="2" t="str">
        <f>IF(ISERR(FIND("03",GERAL[[#This Row],[ODS]])),"NÃO","SIM")</f>
        <v>NÃO</v>
      </c>
      <c r="N2290" s="2" t="str">
        <f>IF(ISERR(FIND("04",GERAL[[#This Row],[ODS]])),"NÃO","SIM")</f>
        <v>NÃO</v>
      </c>
      <c r="O2290" s="2" t="str">
        <f>IF(ISERR(FIND("05",GERAL[[#This Row],[ODS]])),"NÃO","SIM")</f>
        <v>NÃO</v>
      </c>
      <c r="P2290" s="2" t="str">
        <f>IF(ISERR(FIND("06",GERAL[[#This Row],[ODS]])),"NÃO","SIM")</f>
        <v>NÃO</v>
      </c>
      <c r="Q2290" s="2" t="str">
        <f>IF(ISERR(FIND("07",GERAL[[#This Row],[ODS]])),"NÃO","SIM")</f>
        <v>NÃO</v>
      </c>
      <c r="R2290" s="2" t="str">
        <f>IF(ISERR(FIND("08",GERAL[[#This Row],[ODS]])),"NÃO","SIM")</f>
        <v>NÃO</v>
      </c>
      <c r="S2290" s="2" t="str">
        <f>IF(ISERR(FIND("09",GERAL[[#This Row],[ODS]])),"NÃO","SIM")</f>
        <v>NÃO</v>
      </c>
      <c r="T2290" s="2" t="str">
        <f>IF(ISERR(FIND("10",GERAL[[#This Row],[ODS]])),"NÃO","SIM")</f>
        <v>NÃO</v>
      </c>
      <c r="U2290" s="2" t="str">
        <f>IF(ISERR(FIND("11",GERAL[[#This Row],[ODS]])),"NÃO","SIM")</f>
        <v>NÃO</v>
      </c>
      <c r="V2290" s="2" t="str">
        <f>IF(ISERR(FIND("12",GERAL[[#This Row],[ODS]])),"NÃO","SIM")</f>
        <v>NÃO</v>
      </c>
      <c r="W2290" s="2" t="str">
        <f>IF(ISERR(FIND("13",GERAL[[#This Row],[ODS]])),"NÃO","SIM")</f>
        <v>NÃO</v>
      </c>
      <c r="X2290" s="2" t="str">
        <f>IF(ISERR(FIND("14",GERAL[[#This Row],[ODS]])),"NÃO","SIM")</f>
        <v>NÃO</v>
      </c>
      <c r="Y2290" s="2" t="str">
        <f>IF(ISERR(FIND("15",GERAL[[#This Row],[ODS]])),"NÃO","SIM")</f>
        <v>NÃO</v>
      </c>
      <c r="Z2290" s="2" t="str">
        <f>IF(ISERR(FIND("16",GERAL[[#This Row],[ODS]])),"NÃO","SIM")</f>
        <v>NÃO</v>
      </c>
      <c r="AA2290" s="2" t="str">
        <f>IF(ISERR(FIND("17",GERAL[[#This Row],[ODS]])),"NÃO","SIM")</f>
        <v>NÃO</v>
      </c>
      <c r="AB2290" s="1">
        <v>53.895274584929759</v>
      </c>
      <c r="AC2290" s="1">
        <v>55.759162303664937</v>
      </c>
      <c r="AD2290" s="1">
        <v>59.090909090909101</v>
      </c>
      <c r="AE2290" s="1">
        <v>48.148148148148138</v>
      </c>
      <c r="AF2290" s="1">
        <v>51.154529307282417</v>
      </c>
      <c r="AG2290" s="1" t="str">
        <f>GERAL[[#This Row],[SIGLA]]&amp;GERAL[[#This Row],[CÓD]]</f>
        <v>RSSS_OI</v>
      </c>
      <c r="AH2290" s="1">
        <f ca="1">VLOOKUP(GERAL[[#This Row],[REF_NOTA]],BASE_NOTAS[],7,FALSE)</f>
        <v>42.882249560632715</v>
      </c>
      <c r="AI2290" s="31">
        <f ca="1">IF(GERAL[[#This Row],[Nota 2025]]="",0,GERAL[[#This Row],[Nota 2026]]-GERAL[[#This Row],[Nota 2025]])</f>
        <v>-8.2722797466497013</v>
      </c>
    </row>
    <row r="2291" spans="1:35" ht="17" x14ac:dyDescent="0.35">
      <c r="A2291" s="2" t="s">
        <v>176</v>
      </c>
      <c r="B2291" s="2" t="s">
        <v>203</v>
      </c>
      <c r="C2291" s="15" t="s">
        <v>218</v>
      </c>
      <c r="D2291" s="15" t="s">
        <v>391</v>
      </c>
      <c r="E2291" s="15" t="s">
        <v>378</v>
      </c>
      <c r="F2291" s="2" t="str">
        <f>VLOOKUP(GERAL[[#This Row],[CÓD]],SEALL,6,FALSE)</f>
        <v>S</v>
      </c>
      <c r="G229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9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9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91" s="2" t="str">
        <f>VLOOKUP(GERAL[[#This Row],[CÓD]],SEALL,4,FALSE)</f>
        <v>02</v>
      </c>
      <c r="K2291" s="2" t="str">
        <f>IF(ISERR(FIND("01",GERAL[[#This Row],[ODS]])),"NÃO","SIM")</f>
        <v>NÃO</v>
      </c>
      <c r="L2291" s="2" t="str">
        <f>IF(ISERR(FIND("02",GERAL[[#This Row],[ODS]])),"NÃO","SIM")</f>
        <v>SIM</v>
      </c>
      <c r="M2291" s="2" t="str">
        <f>IF(ISERR(FIND("03",GERAL[[#This Row],[ODS]])),"NÃO","SIM")</f>
        <v>NÃO</v>
      </c>
      <c r="N2291" s="2" t="str">
        <f>IF(ISERR(FIND("04",GERAL[[#This Row],[ODS]])),"NÃO","SIM")</f>
        <v>NÃO</v>
      </c>
      <c r="O2291" s="2" t="str">
        <f>IF(ISERR(FIND("05",GERAL[[#This Row],[ODS]])),"NÃO","SIM")</f>
        <v>NÃO</v>
      </c>
      <c r="P2291" s="2" t="str">
        <f>IF(ISERR(FIND("06",GERAL[[#This Row],[ODS]])),"NÃO","SIM")</f>
        <v>NÃO</v>
      </c>
      <c r="Q2291" s="2" t="str">
        <f>IF(ISERR(FIND("07",GERAL[[#This Row],[ODS]])),"NÃO","SIM")</f>
        <v>NÃO</v>
      </c>
      <c r="R2291" s="2" t="str">
        <f>IF(ISERR(FIND("08",GERAL[[#This Row],[ODS]])),"NÃO","SIM")</f>
        <v>NÃO</v>
      </c>
      <c r="S2291" s="2" t="str">
        <f>IF(ISERR(FIND("09",GERAL[[#This Row],[ODS]])),"NÃO","SIM")</f>
        <v>NÃO</v>
      </c>
      <c r="T2291" s="2" t="str">
        <f>IF(ISERR(FIND("10",GERAL[[#This Row],[ODS]])),"NÃO","SIM")</f>
        <v>NÃO</v>
      </c>
      <c r="U2291" s="2" t="str">
        <f>IF(ISERR(FIND("11",GERAL[[#This Row],[ODS]])),"NÃO","SIM")</f>
        <v>NÃO</v>
      </c>
      <c r="V2291" s="2" t="str">
        <f>IF(ISERR(FIND("12",GERAL[[#This Row],[ODS]])),"NÃO","SIM")</f>
        <v>NÃO</v>
      </c>
      <c r="W2291" s="2" t="str">
        <f>IF(ISERR(FIND("13",GERAL[[#This Row],[ODS]])),"NÃO","SIM")</f>
        <v>NÃO</v>
      </c>
      <c r="X2291" s="2" t="str">
        <f>IF(ISERR(FIND("14",GERAL[[#This Row],[ODS]])),"NÃO","SIM")</f>
        <v>NÃO</v>
      </c>
      <c r="Y2291" s="2" t="str">
        <f>IF(ISERR(FIND("15",GERAL[[#This Row],[ODS]])),"NÃO","SIM")</f>
        <v>NÃO</v>
      </c>
      <c r="Z2291" s="2" t="str">
        <f>IF(ISERR(FIND("16",GERAL[[#This Row],[ODS]])),"NÃO","SIM")</f>
        <v>NÃO</v>
      </c>
      <c r="AA2291" s="2" t="str">
        <f>IF(ISERR(FIND("17",GERAL[[#This Row],[ODS]])),"NÃO","SIM")</f>
        <v>NÃO</v>
      </c>
      <c r="AB2291" s="1">
        <v>63.856960408684536</v>
      </c>
      <c r="AC2291" s="1">
        <v>65.445026178010465</v>
      </c>
      <c r="AD2291" s="1">
        <v>68.808777429467085</v>
      </c>
      <c r="AE2291" s="1">
        <v>69.865319865319861</v>
      </c>
      <c r="AF2291" s="1">
        <v>79.928952042628765</v>
      </c>
      <c r="AG2291" s="1" t="str">
        <f>GERAL[[#This Row],[SIGLA]]&amp;GERAL[[#This Row],[CÓD]]</f>
        <v>ROSS_OI</v>
      </c>
      <c r="AH2291" s="1">
        <f ca="1">VLOOKUP(GERAL[[#This Row],[REF_NOTA]],BASE_NOTAS[],7,FALSE)</f>
        <v>74.165202108963115</v>
      </c>
      <c r="AI2291" s="31">
        <f ca="1">IF(GERAL[[#This Row],[Nota 2025]]="",0,GERAL[[#This Row],[Nota 2026]]-GERAL[[#This Row],[Nota 2025]])</f>
        <v>-5.7637499336656504</v>
      </c>
    </row>
    <row r="2292" spans="1:35" ht="17" x14ac:dyDescent="0.35">
      <c r="A2292" s="2" t="s">
        <v>177</v>
      </c>
      <c r="B2292" s="2" t="s">
        <v>204</v>
      </c>
      <c r="C2292" s="15" t="s">
        <v>218</v>
      </c>
      <c r="D2292" s="15" t="s">
        <v>391</v>
      </c>
      <c r="E2292" s="15" t="s">
        <v>378</v>
      </c>
      <c r="F2292" s="2" t="str">
        <f>VLOOKUP(GERAL[[#This Row],[CÓD]],SEALL,6,FALSE)</f>
        <v>S</v>
      </c>
      <c r="G229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9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9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92" s="2" t="str">
        <f>VLOOKUP(GERAL[[#This Row],[CÓD]],SEALL,4,FALSE)</f>
        <v>02</v>
      </c>
      <c r="K2292" s="2" t="str">
        <f>IF(ISERR(FIND("01",GERAL[[#This Row],[ODS]])),"NÃO","SIM")</f>
        <v>NÃO</v>
      </c>
      <c r="L2292" s="2" t="str">
        <f>IF(ISERR(FIND("02",GERAL[[#This Row],[ODS]])),"NÃO","SIM")</f>
        <v>SIM</v>
      </c>
      <c r="M2292" s="2" t="str">
        <f>IF(ISERR(FIND("03",GERAL[[#This Row],[ODS]])),"NÃO","SIM")</f>
        <v>NÃO</v>
      </c>
      <c r="N2292" s="2" t="str">
        <f>IF(ISERR(FIND("04",GERAL[[#This Row],[ODS]])),"NÃO","SIM")</f>
        <v>NÃO</v>
      </c>
      <c r="O2292" s="2" t="str">
        <f>IF(ISERR(FIND("05",GERAL[[#This Row],[ODS]])),"NÃO","SIM")</f>
        <v>NÃO</v>
      </c>
      <c r="P2292" s="2" t="str">
        <f>IF(ISERR(FIND("06",GERAL[[#This Row],[ODS]])),"NÃO","SIM")</f>
        <v>NÃO</v>
      </c>
      <c r="Q2292" s="2" t="str">
        <f>IF(ISERR(FIND("07",GERAL[[#This Row],[ODS]])),"NÃO","SIM")</f>
        <v>NÃO</v>
      </c>
      <c r="R2292" s="2" t="str">
        <f>IF(ISERR(FIND("08",GERAL[[#This Row],[ODS]])),"NÃO","SIM")</f>
        <v>NÃO</v>
      </c>
      <c r="S2292" s="2" t="str">
        <f>IF(ISERR(FIND("09",GERAL[[#This Row],[ODS]])),"NÃO","SIM")</f>
        <v>NÃO</v>
      </c>
      <c r="T2292" s="2" t="str">
        <f>IF(ISERR(FIND("10",GERAL[[#This Row],[ODS]])),"NÃO","SIM")</f>
        <v>NÃO</v>
      </c>
      <c r="U2292" s="2" t="str">
        <f>IF(ISERR(FIND("11",GERAL[[#This Row],[ODS]])),"NÃO","SIM")</f>
        <v>NÃO</v>
      </c>
      <c r="V2292" s="2" t="str">
        <f>IF(ISERR(FIND("12",GERAL[[#This Row],[ODS]])),"NÃO","SIM")</f>
        <v>NÃO</v>
      </c>
      <c r="W2292" s="2" t="str">
        <f>IF(ISERR(FIND("13",GERAL[[#This Row],[ODS]])),"NÃO","SIM")</f>
        <v>NÃO</v>
      </c>
      <c r="X2292" s="2" t="str">
        <f>IF(ISERR(FIND("14",GERAL[[#This Row],[ODS]])),"NÃO","SIM")</f>
        <v>NÃO</v>
      </c>
      <c r="Y2292" s="2" t="str">
        <f>IF(ISERR(FIND("15",GERAL[[#This Row],[ODS]])),"NÃO","SIM")</f>
        <v>NÃO</v>
      </c>
      <c r="Z2292" s="2" t="str">
        <f>IF(ISERR(FIND("16",GERAL[[#This Row],[ODS]])),"NÃO","SIM")</f>
        <v>NÃO</v>
      </c>
      <c r="AA2292" s="2" t="str">
        <f>IF(ISERR(FIND("17",GERAL[[#This Row],[ODS]])),"NÃO","SIM")</f>
        <v>NÃO</v>
      </c>
      <c r="AB2292" s="1">
        <v>72.541507024265641</v>
      </c>
      <c r="AC2292" s="1">
        <v>84.81675392670158</v>
      </c>
      <c r="AD2292" s="1">
        <v>91.065830721003138</v>
      </c>
      <c r="AE2292" s="1">
        <v>86.531986531986519</v>
      </c>
      <c r="AF2292" s="1">
        <v>99.644760213143883</v>
      </c>
      <c r="AG2292" s="1" t="str">
        <f>GERAL[[#This Row],[SIGLA]]&amp;GERAL[[#This Row],[CÓD]]</f>
        <v>RRSS_OI</v>
      </c>
      <c r="AH2292" s="1">
        <f ca="1">VLOOKUP(GERAL[[#This Row],[REF_NOTA]],BASE_NOTAS[],7,FALSE)</f>
        <v>82.952548330404227</v>
      </c>
      <c r="AI2292" s="31">
        <f ca="1">IF(GERAL[[#This Row],[Nota 2025]]="",0,GERAL[[#This Row],[Nota 2026]]-GERAL[[#This Row],[Nota 2025]])</f>
        <v>-16.692211882739656</v>
      </c>
    </row>
    <row r="2293" spans="1:35" ht="17" x14ac:dyDescent="0.35">
      <c r="A2293" s="2" t="s">
        <v>179</v>
      </c>
      <c r="B2293" s="2" t="s">
        <v>194</v>
      </c>
      <c r="C2293" s="15" t="s">
        <v>218</v>
      </c>
      <c r="D2293" s="15" t="s">
        <v>391</v>
      </c>
      <c r="E2293" s="15" t="s">
        <v>378</v>
      </c>
      <c r="F2293" s="2" t="str">
        <f>VLOOKUP(GERAL[[#This Row],[CÓD]],SEALL,6,FALSE)</f>
        <v>S</v>
      </c>
      <c r="G229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9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9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93" s="2" t="str">
        <f>VLOOKUP(GERAL[[#This Row],[CÓD]],SEALL,4,FALSE)</f>
        <v>02</v>
      </c>
      <c r="K2293" s="2" t="str">
        <f>IF(ISERR(FIND("01",GERAL[[#This Row],[ODS]])),"NÃO","SIM")</f>
        <v>NÃO</v>
      </c>
      <c r="L2293" s="2" t="str">
        <f>IF(ISERR(FIND("02",GERAL[[#This Row],[ODS]])),"NÃO","SIM")</f>
        <v>SIM</v>
      </c>
      <c r="M2293" s="2" t="str">
        <f>IF(ISERR(FIND("03",GERAL[[#This Row],[ODS]])),"NÃO","SIM")</f>
        <v>NÃO</v>
      </c>
      <c r="N2293" s="2" t="str">
        <f>IF(ISERR(FIND("04",GERAL[[#This Row],[ODS]])),"NÃO","SIM")</f>
        <v>NÃO</v>
      </c>
      <c r="O2293" s="2" t="str">
        <f>IF(ISERR(FIND("05",GERAL[[#This Row],[ODS]])),"NÃO","SIM")</f>
        <v>NÃO</v>
      </c>
      <c r="P2293" s="2" t="str">
        <f>IF(ISERR(FIND("06",GERAL[[#This Row],[ODS]])),"NÃO","SIM")</f>
        <v>NÃO</v>
      </c>
      <c r="Q2293" s="2" t="str">
        <f>IF(ISERR(FIND("07",GERAL[[#This Row],[ODS]])),"NÃO","SIM")</f>
        <v>NÃO</v>
      </c>
      <c r="R2293" s="2" t="str">
        <f>IF(ISERR(FIND("08",GERAL[[#This Row],[ODS]])),"NÃO","SIM")</f>
        <v>NÃO</v>
      </c>
      <c r="S2293" s="2" t="str">
        <f>IF(ISERR(FIND("09",GERAL[[#This Row],[ODS]])),"NÃO","SIM")</f>
        <v>NÃO</v>
      </c>
      <c r="T2293" s="2" t="str">
        <f>IF(ISERR(FIND("10",GERAL[[#This Row],[ODS]])),"NÃO","SIM")</f>
        <v>NÃO</v>
      </c>
      <c r="U2293" s="2" t="str">
        <f>IF(ISERR(FIND("11",GERAL[[#This Row],[ODS]])),"NÃO","SIM")</f>
        <v>NÃO</v>
      </c>
      <c r="V2293" s="2" t="str">
        <f>IF(ISERR(FIND("12",GERAL[[#This Row],[ODS]])),"NÃO","SIM")</f>
        <v>NÃO</v>
      </c>
      <c r="W2293" s="2" t="str">
        <f>IF(ISERR(FIND("13",GERAL[[#This Row],[ODS]])),"NÃO","SIM")</f>
        <v>NÃO</v>
      </c>
      <c r="X2293" s="2" t="str">
        <f>IF(ISERR(FIND("14",GERAL[[#This Row],[ODS]])),"NÃO","SIM")</f>
        <v>NÃO</v>
      </c>
      <c r="Y2293" s="2" t="str">
        <f>IF(ISERR(FIND("15",GERAL[[#This Row],[ODS]])),"NÃO","SIM")</f>
        <v>NÃO</v>
      </c>
      <c r="Z2293" s="2" t="str">
        <f>IF(ISERR(FIND("16",GERAL[[#This Row],[ODS]])),"NÃO","SIM")</f>
        <v>NÃO</v>
      </c>
      <c r="AA2293" s="2" t="str">
        <f>IF(ISERR(FIND("17",GERAL[[#This Row],[ODS]])),"NÃO","SIM")</f>
        <v>NÃO</v>
      </c>
      <c r="AB2293" s="1">
        <v>65.517241379310349</v>
      </c>
      <c r="AC2293" s="1">
        <v>68.193717277486925</v>
      </c>
      <c r="AD2293" s="1">
        <v>85.423197492163013</v>
      </c>
      <c r="AE2293" s="1">
        <v>72.222222222222214</v>
      </c>
      <c r="AF2293" s="1">
        <v>75.310834813499099</v>
      </c>
      <c r="AG2293" s="1" t="str">
        <f>GERAL[[#This Row],[SIGLA]]&amp;GERAL[[#This Row],[CÓD]]</f>
        <v>SCSS_OI</v>
      </c>
      <c r="AH2293" s="1">
        <f ca="1">VLOOKUP(GERAL[[#This Row],[REF_NOTA]],BASE_NOTAS[],7,FALSE)</f>
        <v>66.959578207381384</v>
      </c>
      <c r="AI2293" s="31">
        <f ca="1">IF(GERAL[[#This Row],[Nota 2025]]="",0,GERAL[[#This Row],[Nota 2026]]-GERAL[[#This Row],[Nota 2025]])</f>
        <v>-8.3512566061177154</v>
      </c>
    </row>
    <row r="2294" spans="1:35" ht="17" x14ac:dyDescent="0.35">
      <c r="A2294" s="2" t="s">
        <v>181</v>
      </c>
      <c r="B2294" s="2" t="s">
        <v>186</v>
      </c>
      <c r="C2294" s="15" t="s">
        <v>218</v>
      </c>
      <c r="D2294" s="15" t="s">
        <v>391</v>
      </c>
      <c r="E2294" s="15" t="s">
        <v>378</v>
      </c>
      <c r="F2294" s="2" t="str">
        <f>VLOOKUP(GERAL[[#This Row],[CÓD]],SEALL,6,FALSE)</f>
        <v>S</v>
      </c>
      <c r="G229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9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9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94" s="2" t="str">
        <f>VLOOKUP(GERAL[[#This Row],[CÓD]],SEALL,4,FALSE)</f>
        <v>02</v>
      </c>
      <c r="K2294" s="2" t="str">
        <f>IF(ISERR(FIND("01",GERAL[[#This Row],[ODS]])),"NÃO","SIM")</f>
        <v>NÃO</v>
      </c>
      <c r="L2294" s="2" t="str">
        <f>IF(ISERR(FIND("02",GERAL[[#This Row],[ODS]])),"NÃO","SIM")</f>
        <v>SIM</v>
      </c>
      <c r="M2294" s="2" t="str">
        <f>IF(ISERR(FIND("03",GERAL[[#This Row],[ODS]])),"NÃO","SIM")</f>
        <v>NÃO</v>
      </c>
      <c r="N2294" s="2" t="str">
        <f>IF(ISERR(FIND("04",GERAL[[#This Row],[ODS]])),"NÃO","SIM")</f>
        <v>NÃO</v>
      </c>
      <c r="O2294" s="2" t="str">
        <f>IF(ISERR(FIND("05",GERAL[[#This Row],[ODS]])),"NÃO","SIM")</f>
        <v>NÃO</v>
      </c>
      <c r="P2294" s="2" t="str">
        <f>IF(ISERR(FIND("06",GERAL[[#This Row],[ODS]])),"NÃO","SIM")</f>
        <v>NÃO</v>
      </c>
      <c r="Q2294" s="2" t="str">
        <f>IF(ISERR(FIND("07",GERAL[[#This Row],[ODS]])),"NÃO","SIM")</f>
        <v>NÃO</v>
      </c>
      <c r="R2294" s="2" t="str">
        <f>IF(ISERR(FIND("08",GERAL[[#This Row],[ODS]])),"NÃO","SIM")</f>
        <v>NÃO</v>
      </c>
      <c r="S2294" s="2" t="str">
        <f>IF(ISERR(FIND("09",GERAL[[#This Row],[ODS]])),"NÃO","SIM")</f>
        <v>NÃO</v>
      </c>
      <c r="T2294" s="2" t="str">
        <f>IF(ISERR(FIND("10",GERAL[[#This Row],[ODS]])),"NÃO","SIM")</f>
        <v>NÃO</v>
      </c>
      <c r="U2294" s="2" t="str">
        <f>IF(ISERR(FIND("11",GERAL[[#This Row],[ODS]])),"NÃO","SIM")</f>
        <v>NÃO</v>
      </c>
      <c r="V2294" s="2" t="str">
        <f>IF(ISERR(FIND("12",GERAL[[#This Row],[ODS]])),"NÃO","SIM")</f>
        <v>NÃO</v>
      </c>
      <c r="W2294" s="2" t="str">
        <f>IF(ISERR(FIND("13",GERAL[[#This Row],[ODS]])),"NÃO","SIM")</f>
        <v>NÃO</v>
      </c>
      <c r="X2294" s="2" t="str">
        <f>IF(ISERR(FIND("14",GERAL[[#This Row],[ODS]])),"NÃO","SIM")</f>
        <v>NÃO</v>
      </c>
      <c r="Y2294" s="2" t="str">
        <f>IF(ISERR(FIND("15",GERAL[[#This Row],[ODS]])),"NÃO","SIM")</f>
        <v>NÃO</v>
      </c>
      <c r="Z2294" s="2" t="str">
        <f>IF(ISERR(FIND("16",GERAL[[#This Row],[ODS]])),"NÃO","SIM")</f>
        <v>NÃO</v>
      </c>
      <c r="AA2294" s="2" t="str">
        <f>IF(ISERR(FIND("17",GERAL[[#This Row],[ODS]])),"NÃO","SIM")</f>
        <v>NÃO</v>
      </c>
      <c r="AB2294" s="1">
        <v>44.44444444444445</v>
      </c>
      <c r="AC2294" s="1">
        <v>69.240837696335078</v>
      </c>
      <c r="AD2294" s="1">
        <v>86.677115987460809</v>
      </c>
      <c r="AE2294" s="1">
        <v>80.303030303030297</v>
      </c>
      <c r="AF2294" s="1">
        <v>85.790408525754884</v>
      </c>
      <c r="AG2294" s="1" t="str">
        <f>GERAL[[#This Row],[SIGLA]]&amp;GERAL[[#This Row],[CÓD]]</f>
        <v>SPSS_OI</v>
      </c>
      <c r="AH2294" s="1">
        <f ca="1">VLOOKUP(GERAL[[#This Row],[REF_NOTA]],BASE_NOTAS[],7,FALSE)</f>
        <v>73.286467486818992</v>
      </c>
      <c r="AI2294" s="31">
        <f ca="1">IF(GERAL[[#This Row],[Nota 2025]]="",0,GERAL[[#This Row],[Nota 2026]]-GERAL[[#This Row],[Nota 2025]])</f>
        <v>-12.503941038935892</v>
      </c>
    </row>
    <row r="2295" spans="1:35" ht="17" x14ac:dyDescent="0.35">
      <c r="A2295" s="2" t="s">
        <v>180</v>
      </c>
      <c r="B2295" s="2" t="s">
        <v>206</v>
      </c>
      <c r="C2295" s="15" t="s">
        <v>218</v>
      </c>
      <c r="D2295" s="15" t="s">
        <v>391</v>
      </c>
      <c r="E2295" s="15" t="s">
        <v>378</v>
      </c>
      <c r="F2295" s="2" t="str">
        <f>VLOOKUP(GERAL[[#This Row],[CÓD]],SEALL,6,FALSE)</f>
        <v>S</v>
      </c>
      <c r="G229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9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9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95" s="2" t="str">
        <f>VLOOKUP(GERAL[[#This Row],[CÓD]],SEALL,4,FALSE)</f>
        <v>02</v>
      </c>
      <c r="K2295" s="2" t="str">
        <f>IF(ISERR(FIND("01",GERAL[[#This Row],[ODS]])),"NÃO","SIM")</f>
        <v>NÃO</v>
      </c>
      <c r="L2295" s="2" t="str">
        <f>IF(ISERR(FIND("02",GERAL[[#This Row],[ODS]])),"NÃO","SIM")</f>
        <v>SIM</v>
      </c>
      <c r="M2295" s="2" t="str">
        <f>IF(ISERR(FIND("03",GERAL[[#This Row],[ODS]])),"NÃO","SIM")</f>
        <v>NÃO</v>
      </c>
      <c r="N2295" s="2" t="str">
        <f>IF(ISERR(FIND("04",GERAL[[#This Row],[ODS]])),"NÃO","SIM")</f>
        <v>NÃO</v>
      </c>
      <c r="O2295" s="2" t="str">
        <f>IF(ISERR(FIND("05",GERAL[[#This Row],[ODS]])),"NÃO","SIM")</f>
        <v>NÃO</v>
      </c>
      <c r="P2295" s="2" t="str">
        <f>IF(ISERR(FIND("06",GERAL[[#This Row],[ODS]])),"NÃO","SIM")</f>
        <v>NÃO</v>
      </c>
      <c r="Q2295" s="2" t="str">
        <f>IF(ISERR(FIND("07",GERAL[[#This Row],[ODS]])),"NÃO","SIM")</f>
        <v>NÃO</v>
      </c>
      <c r="R2295" s="2" t="str">
        <f>IF(ISERR(FIND("08",GERAL[[#This Row],[ODS]])),"NÃO","SIM")</f>
        <v>NÃO</v>
      </c>
      <c r="S2295" s="2" t="str">
        <f>IF(ISERR(FIND("09",GERAL[[#This Row],[ODS]])),"NÃO","SIM")</f>
        <v>NÃO</v>
      </c>
      <c r="T2295" s="2" t="str">
        <f>IF(ISERR(FIND("10",GERAL[[#This Row],[ODS]])),"NÃO","SIM")</f>
        <v>NÃO</v>
      </c>
      <c r="U2295" s="2" t="str">
        <f>IF(ISERR(FIND("11",GERAL[[#This Row],[ODS]])),"NÃO","SIM")</f>
        <v>NÃO</v>
      </c>
      <c r="V2295" s="2" t="str">
        <f>IF(ISERR(FIND("12",GERAL[[#This Row],[ODS]])),"NÃO","SIM")</f>
        <v>NÃO</v>
      </c>
      <c r="W2295" s="2" t="str">
        <f>IF(ISERR(FIND("13",GERAL[[#This Row],[ODS]])),"NÃO","SIM")</f>
        <v>NÃO</v>
      </c>
      <c r="X2295" s="2" t="str">
        <f>IF(ISERR(FIND("14",GERAL[[#This Row],[ODS]])),"NÃO","SIM")</f>
        <v>NÃO</v>
      </c>
      <c r="Y2295" s="2" t="str">
        <f>IF(ISERR(FIND("15",GERAL[[#This Row],[ODS]])),"NÃO","SIM")</f>
        <v>NÃO</v>
      </c>
      <c r="Z2295" s="2" t="str">
        <f>IF(ISERR(FIND("16",GERAL[[#This Row],[ODS]])),"NÃO","SIM")</f>
        <v>NÃO</v>
      </c>
      <c r="AA2295" s="2" t="str">
        <f>IF(ISERR(FIND("17",GERAL[[#This Row],[ODS]])),"NÃO","SIM")</f>
        <v>NÃO</v>
      </c>
      <c r="AB2295" s="1">
        <v>0</v>
      </c>
      <c r="AC2295" s="1">
        <v>4.5811518324607476</v>
      </c>
      <c r="AD2295" s="1">
        <v>5.3291536050156623</v>
      </c>
      <c r="AE2295" s="1">
        <v>2.0202020202020066</v>
      </c>
      <c r="AF2295" s="1">
        <v>7.6376554174067479</v>
      </c>
      <c r="AG2295" s="1" t="str">
        <f>GERAL[[#This Row],[SIGLA]]&amp;GERAL[[#This Row],[CÓD]]</f>
        <v>SESS_OI</v>
      </c>
      <c r="AH2295" s="1">
        <f ca="1">VLOOKUP(GERAL[[#This Row],[REF_NOTA]],BASE_NOTAS[],7,FALSE)</f>
        <v>10.720562390158193</v>
      </c>
      <c r="AI2295" s="31">
        <f ca="1">IF(GERAL[[#This Row],[Nota 2025]]="",0,GERAL[[#This Row],[Nota 2026]]-GERAL[[#This Row],[Nota 2025]])</f>
        <v>3.0829069727514451</v>
      </c>
    </row>
    <row r="2296" spans="1:35" ht="17" x14ac:dyDescent="0.35">
      <c r="A2296" s="2" t="s">
        <v>182</v>
      </c>
      <c r="B2296" s="2" t="s">
        <v>185</v>
      </c>
      <c r="C2296" s="15" t="s">
        <v>218</v>
      </c>
      <c r="D2296" s="15" t="s">
        <v>391</v>
      </c>
      <c r="E2296" s="15" t="s">
        <v>378</v>
      </c>
      <c r="F2296" s="2" t="str">
        <f>VLOOKUP(GERAL[[#This Row],[CÓD]],SEALL,6,FALSE)</f>
        <v>S</v>
      </c>
      <c r="G229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9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9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96" s="2" t="str">
        <f>VLOOKUP(GERAL[[#This Row],[CÓD]],SEALL,4,FALSE)</f>
        <v>02</v>
      </c>
      <c r="K2296" s="2" t="str">
        <f>IF(ISERR(FIND("01",GERAL[[#This Row],[ODS]])),"NÃO","SIM")</f>
        <v>NÃO</v>
      </c>
      <c r="L2296" s="2" t="str">
        <f>IF(ISERR(FIND("02",GERAL[[#This Row],[ODS]])),"NÃO","SIM")</f>
        <v>SIM</v>
      </c>
      <c r="M2296" s="2" t="str">
        <f>IF(ISERR(FIND("03",GERAL[[#This Row],[ODS]])),"NÃO","SIM")</f>
        <v>NÃO</v>
      </c>
      <c r="N2296" s="2" t="str">
        <f>IF(ISERR(FIND("04",GERAL[[#This Row],[ODS]])),"NÃO","SIM")</f>
        <v>NÃO</v>
      </c>
      <c r="O2296" s="2" t="str">
        <f>IF(ISERR(FIND("05",GERAL[[#This Row],[ODS]])),"NÃO","SIM")</f>
        <v>NÃO</v>
      </c>
      <c r="P2296" s="2" t="str">
        <f>IF(ISERR(FIND("06",GERAL[[#This Row],[ODS]])),"NÃO","SIM")</f>
        <v>NÃO</v>
      </c>
      <c r="Q2296" s="2" t="str">
        <f>IF(ISERR(FIND("07",GERAL[[#This Row],[ODS]])),"NÃO","SIM")</f>
        <v>NÃO</v>
      </c>
      <c r="R2296" s="2" t="str">
        <f>IF(ISERR(FIND("08",GERAL[[#This Row],[ODS]])),"NÃO","SIM")</f>
        <v>NÃO</v>
      </c>
      <c r="S2296" s="2" t="str">
        <f>IF(ISERR(FIND("09",GERAL[[#This Row],[ODS]])),"NÃO","SIM")</f>
        <v>NÃO</v>
      </c>
      <c r="T2296" s="2" t="str">
        <f>IF(ISERR(FIND("10",GERAL[[#This Row],[ODS]])),"NÃO","SIM")</f>
        <v>NÃO</v>
      </c>
      <c r="U2296" s="2" t="str">
        <f>IF(ISERR(FIND("11",GERAL[[#This Row],[ODS]])),"NÃO","SIM")</f>
        <v>NÃO</v>
      </c>
      <c r="V2296" s="2" t="str">
        <f>IF(ISERR(FIND("12",GERAL[[#This Row],[ODS]])),"NÃO","SIM")</f>
        <v>NÃO</v>
      </c>
      <c r="W2296" s="2" t="str">
        <f>IF(ISERR(FIND("13",GERAL[[#This Row],[ODS]])),"NÃO","SIM")</f>
        <v>NÃO</v>
      </c>
      <c r="X2296" s="2" t="str">
        <f>IF(ISERR(FIND("14",GERAL[[#This Row],[ODS]])),"NÃO","SIM")</f>
        <v>NÃO</v>
      </c>
      <c r="Y2296" s="2" t="str">
        <f>IF(ISERR(FIND("15",GERAL[[#This Row],[ODS]])),"NÃO","SIM")</f>
        <v>NÃO</v>
      </c>
      <c r="Z2296" s="2" t="str">
        <f>IF(ISERR(FIND("16",GERAL[[#This Row],[ODS]])),"NÃO","SIM")</f>
        <v>NÃO</v>
      </c>
      <c r="AA2296" s="2" t="str">
        <f>IF(ISERR(FIND("17",GERAL[[#This Row],[ODS]])),"NÃO","SIM")</f>
        <v>NÃO</v>
      </c>
      <c r="AB2296" s="1">
        <v>48.531289910600236</v>
      </c>
      <c r="AC2296" s="1">
        <v>62.30366492146598</v>
      </c>
      <c r="AD2296" s="1">
        <v>72.884012539184951</v>
      </c>
      <c r="AE2296" s="1">
        <v>69.360269360269356</v>
      </c>
      <c r="AF2296" s="1">
        <v>73.179396092362339</v>
      </c>
      <c r="AG2296" s="1" t="str">
        <f>GERAL[[#This Row],[SIGLA]]&amp;GERAL[[#This Row],[CÓD]]</f>
        <v>TOSS_OI</v>
      </c>
      <c r="AH2296" s="1">
        <f ca="1">VLOOKUP(GERAL[[#This Row],[REF_NOTA]],BASE_NOTAS[],7,FALSE)</f>
        <v>68.541300527240793</v>
      </c>
      <c r="AI2296" s="31">
        <f ca="1">IF(GERAL[[#This Row],[Nota 2025]]="",0,GERAL[[#This Row],[Nota 2026]]-GERAL[[#This Row],[Nota 2025]])</f>
        <v>-4.6380955651215459</v>
      </c>
    </row>
    <row r="2297" spans="1:35" ht="17" x14ac:dyDescent="0.35">
      <c r="A2297" s="2" t="s">
        <v>0</v>
      </c>
      <c r="B2297" s="2" t="s">
        <v>156</v>
      </c>
      <c r="C2297" s="2" t="s">
        <v>218</v>
      </c>
      <c r="D2297" s="15" t="s">
        <v>82</v>
      </c>
      <c r="E2297" s="2" t="s">
        <v>154</v>
      </c>
      <c r="F2297" s="2" t="str">
        <f>VLOOKUP(GERAL[[#This Row],[CÓD]],SEALL,6,FALSE)</f>
        <v>S</v>
      </c>
      <c r="G229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9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9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97" s="2" t="str">
        <f>VLOOKUP(GERAL[[#This Row],[CÓD]],SEALL,4,FALSE)</f>
        <v>03</v>
      </c>
      <c r="K2297" s="2" t="str">
        <f>IF(ISERR(FIND("01",GERAL[[#This Row],[ODS]])),"NÃO","SIM")</f>
        <v>NÃO</v>
      </c>
      <c r="L2297" s="2" t="str">
        <f>IF(ISERR(FIND("02",GERAL[[#This Row],[ODS]])),"NÃO","SIM")</f>
        <v>NÃO</v>
      </c>
      <c r="M2297" s="2" t="str">
        <f>IF(ISERR(FIND("03",GERAL[[#This Row],[ODS]])),"NÃO","SIM")</f>
        <v>SIM</v>
      </c>
      <c r="N2297" s="2" t="str">
        <f>IF(ISERR(FIND("04",GERAL[[#This Row],[ODS]])),"NÃO","SIM")</f>
        <v>NÃO</v>
      </c>
      <c r="O2297" s="2" t="str">
        <f>IF(ISERR(FIND("05",GERAL[[#This Row],[ODS]])),"NÃO","SIM")</f>
        <v>NÃO</v>
      </c>
      <c r="P2297" s="2" t="str">
        <f>IF(ISERR(FIND("06",GERAL[[#This Row],[ODS]])),"NÃO","SIM")</f>
        <v>NÃO</v>
      </c>
      <c r="Q2297" s="2" t="str">
        <f>IF(ISERR(FIND("07",GERAL[[#This Row],[ODS]])),"NÃO","SIM")</f>
        <v>NÃO</v>
      </c>
      <c r="R2297" s="2" t="str">
        <f>IF(ISERR(FIND("08",GERAL[[#This Row],[ODS]])),"NÃO","SIM")</f>
        <v>NÃO</v>
      </c>
      <c r="S2297" s="2" t="str">
        <f>IF(ISERR(FIND("09",GERAL[[#This Row],[ODS]])),"NÃO","SIM")</f>
        <v>NÃO</v>
      </c>
      <c r="T2297" s="2" t="str">
        <f>IF(ISERR(FIND("10",GERAL[[#This Row],[ODS]])),"NÃO","SIM")</f>
        <v>NÃO</v>
      </c>
      <c r="U2297" s="2" t="str">
        <f>IF(ISERR(FIND("11",GERAL[[#This Row],[ODS]])),"NÃO","SIM")</f>
        <v>NÃO</v>
      </c>
      <c r="V2297" s="2" t="str">
        <f>IF(ISERR(FIND("12",GERAL[[#This Row],[ODS]])),"NÃO","SIM")</f>
        <v>NÃO</v>
      </c>
      <c r="W2297" s="2" t="str">
        <f>IF(ISERR(FIND("13",GERAL[[#This Row],[ODS]])),"NÃO","SIM")</f>
        <v>NÃO</v>
      </c>
      <c r="X2297" s="2" t="str">
        <f>IF(ISERR(FIND("14",GERAL[[#This Row],[ODS]])),"NÃO","SIM")</f>
        <v>NÃO</v>
      </c>
      <c r="Y2297" s="2" t="str">
        <f>IF(ISERR(FIND("15",GERAL[[#This Row],[ODS]])),"NÃO","SIM")</f>
        <v>NÃO</v>
      </c>
      <c r="Z2297" s="2" t="str">
        <f>IF(ISERR(FIND("16",GERAL[[#This Row],[ODS]])),"NÃO","SIM")</f>
        <v>NÃO</v>
      </c>
      <c r="AA2297" s="2" t="str">
        <f>IF(ISERR(FIND("17",GERAL[[#This Row],[ODS]])),"NÃO","SIM")</f>
        <v>NÃO</v>
      </c>
      <c r="AB2297" s="1">
        <v>29.007143977603164</v>
      </c>
      <c r="AC2297" s="1">
        <v>28.343803766300141</v>
      </c>
      <c r="AD2297" s="1">
        <v>21.824072188346861</v>
      </c>
      <c r="AE2297" s="1">
        <v>25.258044528100584</v>
      </c>
      <c r="AF2297" s="1">
        <v>57.703755074044757</v>
      </c>
      <c r="AG2297" s="1" t="str">
        <f>GERAL[[#This Row],[SIGLA]]&amp;GERAL[[#This Row],[CÓD]]</f>
        <v>ACSS_SI</v>
      </c>
      <c r="AH2297" s="1">
        <f ca="1">VLOOKUP(GERAL[[#This Row],[REF_NOTA]],BASE_NOTAS[],7,FALSE)</f>
        <v>10.709148940377418</v>
      </c>
      <c r="AI2297" s="31">
        <f ca="1">IF(GERAL[[#This Row],[Nota 2025]]="",0,GERAL[[#This Row],[Nota 2026]]-GERAL[[#This Row],[Nota 2025]])</f>
        <v>-46.99460613366734</v>
      </c>
    </row>
    <row r="2298" spans="1:35" ht="17" x14ac:dyDescent="0.35">
      <c r="A2298" s="2" t="s">
        <v>1</v>
      </c>
      <c r="B2298" s="2" t="s">
        <v>157</v>
      </c>
      <c r="C2298" s="2" t="s">
        <v>218</v>
      </c>
      <c r="D2298" s="15" t="s">
        <v>82</v>
      </c>
      <c r="E2298" s="2" t="s">
        <v>154</v>
      </c>
      <c r="F2298" s="2" t="str">
        <f>VLOOKUP(GERAL[[#This Row],[CÓD]],SEALL,6,FALSE)</f>
        <v>S</v>
      </c>
      <c r="G229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9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9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98" s="2" t="str">
        <f>VLOOKUP(GERAL[[#This Row],[CÓD]],SEALL,4,FALSE)</f>
        <v>03</v>
      </c>
      <c r="K2298" s="2" t="str">
        <f>IF(ISERR(FIND("01",GERAL[[#This Row],[ODS]])),"NÃO","SIM")</f>
        <v>NÃO</v>
      </c>
      <c r="L2298" s="2" t="str">
        <f>IF(ISERR(FIND("02",GERAL[[#This Row],[ODS]])),"NÃO","SIM")</f>
        <v>NÃO</v>
      </c>
      <c r="M2298" s="2" t="str">
        <f>IF(ISERR(FIND("03",GERAL[[#This Row],[ODS]])),"NÃO","SIM")</f>
        <v>SIM</v>
      </c>
      <c r="N2298" s="2" t="str">
        <f>IF(ISERR(FIND("04",GERAL[[#This Row],[ODS]])),"NÃO","SIM")</f>
        <v>NÃO</v>
      </c>
      <c r="O2298" s="2" t="str">
        <f>IF(ISERR(FIND("05",GERAL[[#This Row],[ODS]])),"NÃO","SIM")</f>
        <v>NÃO</v>
      </c>
      <c r="P2298" s="2" t="str">
        <f>IF(ISERR(FIND("06",GERAL[[#This Row],[ODS]])),"NÃO","SIM")</f>
        <v>NÃO</v>
      </c>
      <c r="Q2298" s="2" t="str">
        <f>IF(ISERR(FIND("07",GERAL[[#This Row],[ODS]])),"NÃO","SIM")</f>
        <v>NÃO</v>
      </c>
      <c r="R2298" s="2" t="str">
        <f>IF(ISERR(FIND("08",GERAL[[#This Row],[ODS]])),"NÃO","SIM")</f>
        <v>NÃO</v>
      </c>
      <c r="S2298" s="2" t="str">
        <f>IF(ISERR(FIND("09",GERAL[[#This Row],[ODS]])),"NÃO","SIM")</f>
        <v>NÃO</v>
      </c>
      <c r="T2298" s="2" t="str">
        <f>IF(ISERR(FIND("10",GERAL[[#This Row],[ODS]])),"NÃO","SIM")</f>
        <v>NÃO</v>
      </c>
      <c r="U2298" s="2" t="str">
        <f>IF(ISERR(FIND("11",GERAL[[#This Row],[ODS]])),"NÃO","SIM")</f>
        <v>NÃO</v>
      </c>
      <c r="V2298" s="2" t="str">
        <f>IF(ISERR(FIND("12",GERAL[[#This Row],[ODS]])),"NÃO","SIM")</f>
        <v>NÃO</v>
      </c>
      <c r="W2298" s="2" t="str">
        <f>IF(ISERR(FIND("13",GERAL[[#This Row],[ODS]])),"NÃO","SIM")</f>
        <v>NÃO</v>
      </c>
      <c r="X2298" s="2" t="str">
        <f>IF(ISERR(FIND("14",GERAL[[#This Row],[ODS]])),"NÃO","SIM")</f>
        <v>NÃO</v>
      </c>
      <c r="Y2298" s="2" t="str">
        <f>IF(ISERR(FIND("15",GERAL[[#This Row],[ODS]])),"NÃO","SIM")</f>
        <v>NÃO</v>
      </c>
      <c r="Z2298" s="2" t="str">
        <f>IF(ISERR(FIND("16",GERAL[[#This Row],[ODS]])),"NÃO","SIM")</f>
        <v>NÃO</v>
      </c>
      <c r="AA2298" s="2" t="str">
        <f>IF(ISERR(FIND("17",GERAL[[#This Row],[ODS]])),"NÃO","SIM")</f>
        <v>NÃO</v>
      </c>
      <c r="AB2298" s="1">
        <v>58.445905015811213</v>
      </c>
      <c r="AC2298" s="1">
        <v>70.705556784591352</v>
      </c>
      <c r="AD2298" s="1">
        <v>66.718540684267822</v>
      </c>
      <c r="AE2298" s="1">
        <v>67.136987820627525</v>
      </c>
      <c r="AF2298" s="1">
        <v>73.266301275112099</v>
      </c>
      <c r="AG2298" s="1" t="str">
        <f>GERAL[[#This Row],[SIGLA]]&amp;GERAL[[#This Row],[CÓD]]</f>
        <v>ALSS_SI</v>
      </c>
      <c r="AH2298" s="1">
        <f ca="1">VLOOKUP(GERAL[[#This Row],[REF_NOTA]],BASE_NOTAS[],7,FALSE)</f>
        <v>71.413375632321149</v>
      </c>
      <c r="AI2298" s="31">
        <f ca="1">IF(GERAL[[#This Row],[Nota 2025]]="",0,GERAL[[#This Row],[Nota 2026]]-GERAL[[#This Row],[Nota 2025]])</f>
        <v>-1.8529256427909502</v>
      </c>
    </row>
    <row r="2299" spans="1:35" ht="17" x14ac:dyDescent="0.35">
      <c r="A2299" s="2" t="s">
        <v>159</v>
      </c>
      <c r="B2299" s="2" t="s">
        <v>184</v>
      </c>
      <c r="C2299" s="2" t="s">
        <v>218</v>
      </c>
      <c r="D2299" s="15" t="s">
        <v>82</v>
      </c>
      <c r="E2299" s="2" t="s">
        <v>154</v>
      </c>
      <c r="F2299" s="2" t="str">
        <f>VLOOKUP(GERAL[[#This Row],[CÓD]],SEALL,6,FALSE)</f>
        <v>S</v>
      </c>
      <c r="G229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29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29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299" s="2" t="str">
        <f>VLOOKUP(GERAL[[#This Row],[CÓD]],SEALL,4,FALSE)</f>
        <v>03</v>
      </c>
      <c r="K2299" s="2" t="str">
        <f>IF(ISERR(FIND("01",GERAL[[#This Row],[ODS]])),"NÃO","SIM")</f>
        <v>NÃO</v>
      </c>
      <c r="L2299" s="2" t="str">
        <f>IF(ISERR(FIND("02",GERAL[[#This Row],[ODS]])),"NÃO","SIM")</f>
        <v>NÃO</v>
      </c>
      <c r="M2299" s="2" t="str">
        <f>IF(ISERR(FIND("03",GERAL[[#This Row],[ODS]])),"NÃO","SIM")</f>
        <v>SIM</v>
      </c>
      <c r="N2299" s="2" t="str">
        <f>IF(ISERR(FIND("04",GERAL[[#This Row],[ODS]])),"NÃO","SIM")</f>
        <v>NÃO</v>
      </c>
      <c r="O2299" s="2" t="str">
        <f>IF(ISERR(FIND("05",GERAL[[#This Row],[ODS]])),"NÃO","SIM")</f>
        <v>NÃO</v>
      </c>
      <c r="P2299" s="2" t="str">
        <f>IF(ISERR(FIND("06",GERAL[[#This Row],[ODS]])),"NÃO","SIM")</f>
        <v>NÃO</v>
      </c>
      <c r="Q2299" s="2" t="str">
        <f>IF(ISERR(FIND("07",GERAL[[#This Row],[ODS]])),"NÃO","SIM")</f>
        <v>NÃO</v>
      </c>
      <c r="R2299" s="2" t="str">
        <f>IF(ISERR(FIND("08",GERAL[[#This Row],[ODS]])),"NÃO","SIM")</f>
        <v>NÃO</v>
      </c>
      <c r="S2299" s="2" t="str">
        <f>IF(ISERR(FIND("09",GERAL[[#This Row],[ODS]])),"NÃO","SIM")</f>
        <v>NÃO</v>
      </c>
      <c r="T2299" s="2" t="str">
        <f>IF(ISERR(FIND("10",GERAL[[#This Row],[ODS]])),"NÃO","SIM")</f>
        <v>NÃO</v>
      </c>
      <c r="U2299" s="2" t="str">
        <f>IF(ISERR(FIND("11",GERAL[[#This Row],[ODS]])),"NÃO","SIM")</f>
        <v>NÃO</v>
      </c>
      <c r="V2299" s="2" t="str">
        <f>IF(ISERR(FIND("12",GERAL[[#This Row],[ODS]])),"NÃO","SIM")</f>
        <v>NÃO</v>
      </c>
      <c r="W2299" s="2" t="str">
        <f>IF(ISERR(FIND("13",GERAL[[#This Row],[ODS]])),"NÃO","SIM")</f>
        <v>NÃO</v>
      </c>
      <c r="X2299" s="2" t="str">
        <f>IF(ISERR(FIND("14",GERAL[[#This Row],[ODS]])),"NÃO","SIM")</f>
        <v>NÃO</v>
      </c>
      <c r="Y2299" s="2" t="str">
        <f>IF(ISERR(FIND("15",GERAL[[#This Row],[ODS]])),"NÃO","SIM")</f>
        <v>NÃO</v>
      </c>
      <c r="Z2299" s="2" t="str">
        <f>IF(ISERR(FIND("16",GERAL[[#This Row],[ODS]])),"NÃO","SIM")</f>
        <v>NÃO</v>
      </c>
      <c r="AA2299" s="2" t="str">
        <f>IF(ISERR(FIND("17",GERAL[[#This Row],[ODS]])),"NÃO","SIM")</f>
        <v>NÃO</v>
      </c>
      <c r="AB2299" s="1">
        <v>7.9479806210331105</v>
      </c>
      <c r="AC2299" s="1">
        <v>19.785232840979745</v>
      </c>
      <c r="AD2299" s="1">
        <v>20.271276318507631</v>
      </c>
      <c r="AE2299" s="1">
        <v>24.906970794748872</v>
      </c>
      <c r="AF2299" s="1">
        <v>42.733736683633872</v>
      </c>
      <c r="AG2299" s="1" t="str">
        <f>GERAL[[#This Row],[SIGLA]]&amp;GERAL[[#This Row],[CÓD]]</f>
        <v>APSS_SI</v>
      </c>
      <c r="AH2299" s="1">
        <f ca="1">VLOOKUP(GERAL[[#This Row],[REF_NOTA]],BASE_NOTAS[],7,FALSE)</f>
        <v>35.814287359825997</v>
      </c>
      <c r="AI2299" s="31">
        <f ca="1">IF(GERAL[[#This Row],[Nota 2025]]="",0,GERAL[[#This Row],[Nota 2026]]-GERAL[[#This Row],[Nota 2025]])</f>
        <v>-6.9194493238078749</v>
      </c>
    </row>
    <row r="2300" spans="1:35" ht="17" x14ac:dyDescent="0.35">
      <c r="A2300" s="2" t="s">
        <v>155</v>
      </c>
      <c r="B2300" s="2" t="s">
        <v>158</v>
      </c>
      <c r="C2300" s="2" t="s">
        <v>218</v>
      </c>
      <c r="D2300" s="15" t="s">
        <v>82</v>
      </c>
      <c r="E2300" s="2" t="s">
        <v>154</v>
      </c>
      <c r="F2300" s="2" t="str">
        <f>VLOOKUP(GERAL[[#This Row],[CÓD]],SEALL,6,FALSE)</f>
        <v>S</v>
      </c>
      <c r="G230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0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0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00" s="2" t="str">
        <f>VLOOKUP(GERAL[[#This Row],[CÓD]],SEALL,4,FALSE)</f>
        <v>03</v>
      </c>
      <c r="K2300" s="2" t="str">
        <f>IF(ISERR(FIND("01",GERAL[[#This Row],[ODS]])),"NÃO","SIM")</f>
        <v>NÃO</v>
      </c>
      <c r="L2300" s="2" t="str">
        <f>IF(ISERR(FIND("02",GERAL[[#This Row],[ODS]])),"NÃO","SIM")</f>
        <v>NÃO</v>
      </c>
      <c r="M2300" s="2" t="str">
        <f>IF(ISERR(FIND("03",GERAL[[#This Row],[ODS]])),"NÃO","SIM")</f>
        <v>SIM</v>
      </c>
      <c r="N2300" s="2" t="str">
        <f>IF(ISERR(FIND("04",GERAL[[#This Row],[ODS]])),"NÃO","SIM")</f>
        <v>NÃO</v>
      </c>
      <c r="O2300" s="2" t="str">
        <f>IF(ISERR(FIND("05",GERAL[[#This Row],[ODS]])),"NÃO","SIM")</f>
        <v>NÃO</v>
      </c>
      <c r="P2300" s="2" t="str">
        <f>IF(ISERR(FIND("06",GERAL[[#This Row],[ODS]])),"NÃO","SIM")</f>
        <v>NÃO</v>
      </c>
      <c r="Q2300" s="2" t="str">
        <f>IF(ISERR(FIND("07",GERAL[[#This Row],[ODS]])),"NÃO","SIM")</f>
        <v>NÃO</v>
      </c>
      <c r="R2300" s="2" t="str">
        <f>IF(ISERR(FIND("08",GERAL[[#This Row],[ODS]])),"NÃO","SIM")</f>
        <v>NÃO</v>
      </c>
      <c r="S2300" s="2" t="str">
        <f>IF(ISERR(FIND("09",GERAL[[#This Row],[ODS]])),"NÃO","SIM")</f>
        <v>NÃO</v>
      </c>
      <c r="T2300" s="2" t="str">
        <f>IF(ISERR(FIND("10",GERAL[[#This Row],[ODS]])),"NÃO","SIM")</f>
        <v>NÃO</v>
      </c>
      <c r="U2300" s="2" t="str">
        <f>IF(ISERR(FIND("11",GERAL[[#This Row],[ODS]])),"NÃO","SIM")</f>
        <v>NÃO</v>
      </c>
      <c r="V2300" s="2" t="str">
        <f>IF(ISERR(FIND("12",GERAL[[#This Row],[ODS]])),"NÃO","SIM")</f>
        <v>NÃO</v>
      </c>
      <c r="W2300" s="2" t="str">
        <f>IF(ISERR(FIND("13",GERAL[[#This Row],[ODS]])),"NÃO","SIM")</f>
        <v>NÃO</v>
      </c>
      <c r="X2300" s="2" t="str">
        <f>IF(ISERR(FIND("14",GERAL[[#This Row],[ODS]])),"NÃO","SIM")</f>
        <v>NÃO</v>
      </c>
      <c r="Y2300" s="2" t="str">
        <f>IF(ISERR(FIND("15",GERAL[[#This Row],[ODS]])),"NÃO","SIM")</f>
        <v>NÃO</v>
      </c>
      <c r="Z2300" s="2" t="str">
        <f>IF(ISERR(FIND("16",GERAL[[#This Row],[ODS]])),"NÃO","SIM")</f>
        <v>NÃO</v>
      </c>
      <c r="AA2300" s="2" t="str">
        <f>IF(ISERR(FIND("17",GERAL[[#This Row],[ODS]])),"NÃO","SIM")</f>
        <v>NÃO</v>
      </c>
      <c r="AB2300" s="1">
        <v>29.530824451663804</v>
      </c>
      <c r="AC2300" s="1">
        <v>48.169329952772934</v>
      </c>
      <c r="AD2300" s="1">
        <v>49.191353838577747</v>
      </c>
      <c r="AE2300" s="1">
        <v>39.021476965194026</v>
      </c>
      <c r="AF2300" s="1">
        <v>50.193002591963335</v>
      </c>
      <c r="AG2300" s="1" t="str">
        <f>GERAL[[#This Row],[SIGLA]]&amp;GERAL[[#This Row],[CÓD]]</f>
        <v>AMSS_SI</v>
      </c>
      <c r="AH2300" s="1">
        <f ca="1">VLOOKUP(GERAL[[#This Row],[REF_NOTA]],BASE_NOTAS[],7,FALSE)</f>
        <v>41.093467171268202</v>
      </c>
      <c r="AI2300" s="31">
        <f ca="1">IF(GERAL[[#This Row],[Nota 2025]]="",0,GERAL[[#This Row],[Nota 2026]]-GERAL[[#This Row],[Nota 2025]])</f>
        <v>-9.0995354206951333</v>
      </c>
    </row>
    <row r="2301" spans="1:35" ht="17" x14ac:dyDescent="0.35">
      <c r="A2301" s="2" t="s">
        <v>160</v>
      </c>
      <c r="B2301" s="2" t="s">
        <v>187</v>
      </c>
      <c r="C2301" s="2" t="s">
        <v>218</v>
      </c>
      <c r="D2301" s="15" t="s">
        <v>82</v>
      </c>
      <c r="E2301" s="2" t="s">
        <v>154</v>
      </c>
      <c r="F2301" s="2" t="str">
        <f>VLOOKUP(GERAL[[#This Row],[CÓD]],SEALL,6,FALSE)</f>
        <v>S</v>
      </c>
      <c r="G230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0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0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01" s="2" t="str">
        <f>VLOOKUP(GERAL[[#This Row],[CÓD]],SEALL,4,FALSE)</f>
        <v>03</v>
      </c>
      <c r="K2301" s="2" t="str">
        <f>IF(ISERR(FIND("01",GERAL[[#This Row],[ODS]])),"NÃO","SIM")</f>
        <v>NÃO</v>
      </c>
      <c r="L2301" s="2" t="str">
        <f>IF(ISERR(FIND("02",GERAL[[#This Row],[ODS]])),"NÃO","SIM")</f>
        <v>NÃO</v>
      </c>
      <c r="M2301" s="2" t="str">
        <f>IF(ISERR(FIND("03",GERAL[[#This Row],[ODS]])),"NÃO","SIM")</f>
        <v>SIM</v>
      </c>
      <c r="N2301" s="2" t="str">
        <f>IF(ISERR(FIND("04",GERAL[[#This Row],[ODS]])),"NÃO","SIM")</f>
        <v>NÃO</v>
      </c>
      <c r="O2301" s="2" t="str">
        <f>IF(ISERR(FIND("05",GERAL[[#This Row],[ODS]])),"NÃO","SIM")</f>
        <v>NÃO</v>
      </c>
      <c r="P2301" s="2" t="str">
        <f>IF(ISERR(FIND("06",GERAL[[#This Row],[ODS]])),"NÃO","SIM")</f>
        <v>NÃO</v>
      </c>
      <c r="Q2301" s="2" t="str">
        <f>IF(ISERR(FIND("07",GERAL[[#This Row],[ODS]])),"NÃO","SIM")</f>
        <v>NÃO</v>
      </c>
      <c r="R2301" s="2" t="str">
        <f>IF(ISERR(FIND("08",GERAL[[#This Row],[ODS]])),"NÃO","SIM")</f>
        <v>NÃO</v>
      </c>
      <c r="S2301" s="2" t="str">
        <f>IF(ISERR(FIND("09",GERAL[[#This Row],[ODS]])),"NÃO","SIM")</f>
        <v>NÃO</v>
      </c>
      <c r="T2301" s="2" t="str">
        <f>IF(ISERR(FIND("10",GERAL[[#This Row],[ODS]])),"NÃO","SIM")</f>
        <v>NÃO</v>
      </c>
      <c r="U2301" s="2" t="str">
        <f>IF(ISERR(FIND("11",GERAL[[#This Row],[ODS]])),"NÃO","SIM")</f>
        <v>NÃO</v>
      </c>
      <c r="V2301" s="2" t="str">
        <f>IF(ISERR(FIND("12",GERAL[[#This Row],[ODS]])),"NÃO","SIM")</f>
        <v>NÃO</v>
      </c>
      <c r="W2301" s="2" t="str">
        <f>IF(ISERR(FIND("13",GERAL[[#This Row],[ODS]])),"NÃO","SIM")</f>
        <v>NÃO</v>
      </c>
      <c r="X2301" s="2" t="str">
        <f>IF(ISERR(FIND("14",GERAL[[#This Row],[ODS]])),"NÃO","SIM")</f>
        <v>NÃO</v>
      </c>
      <c r="Y2301" s="2" t="str">
        <f>IF(ISERR(FIND("15",GERAL[[#This Row],[ODS]])),"NÃO","SIM")</f>
        <v>NÃO</v>
      </c>
      <c r="Z2301" s="2" t="str">
        <f>IF(ISERR(FIND("16",GERAL[[#This Row],[ODS]])),"NÃO","SIM")</f>
        <v>NÃO</v>
      </c>
      <c r="AA2301" s="2" t="str">
        <f>IF(ISERR(FIND("17",GERAL[[#This Row],[ODS]])),"NÃO","SIM")</f>
        <v>NÃO</v>
      </c>
      <c r="AB2301" s="1">
        <v>49.914759452416114</v>
      </c>
      <c r="AC2301" s="1">
        <v>55.313531163223701</v>
      </c>
      <c r="AD2301" s="1">
        <v>60.672968361275295</v>
      </c>
      <c r="AE2301" s="1">
        <v>53.583239406091074</v>
      </c>
      <c r="AF2301" s="1">
        <v>65.659846032480004</v>
      </c>
      <c r="AG2301" s="1" t="str">
        <f>GERAL[[#This Row],[SIGLA]]&amp;GERAL[[#This Row],[CÓD]]</f>
        <v>BASS_SI</v>
      </c>
      <c r="AH2301" s="1">
        <f ca="1">VLOOKUP(GERAL[[#This Row],[REF_NOTA]],BASE_NOTAS[],7,FALSE)</f>
        <v>60.784204299669547</v>
      </c>
      <c r="AI2301" s="31">
        <f ca="1">IF(GERAL[[#This Row],[Nota 2025]]="",0,GERAL[[#This Row],[Nota 2026]]-GERAL[[#This Row],[Nota 2025]])</f>
        <v>-4.8756417328104575</v>
      </c>
    </row>
    <row r="2302" spans="1:35" ht="17" x14ac:dyDescent="0.35">
      <c r="A2302" s="2" t="s">
        <v>161</v>
      </c>
      <c r="B2302" s="2" t="s">
        <v>188</v>
      </c>
      <c r="C2302" s="2" t="s">
        <v>218</v>
      </c>
      <c r="D2302" s="15" t="s">
        <v>82</v>
      </c>
      <c r="E2302" s="2" t="s">
        <v>154</v>
      </c>
      <c r="F2302" s="2" t="str">
        <f>VLOOKUP(GERAL[[#This Row],[CÓD]],SEALL,6,FALSE)</f>
        <v>S</v>
      </c>
      <c r="G230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0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0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02" s="2" t="str">
        <f>VLOOKUP(GERAL[[#This Row],[CÓD]],SEALL,4,FALSE)</f>
        <v>03</v>
      </c>
      <c r="K2302" s="2" t="str">
        <f>IF(ISERR(FIND("01",GERAL[[#This Row],[ODS]])),"NÃO","SIM")</f>
        <v>NÃO</v>
      </c>
      <c r="L2302" s="2" t="str">
        <f>IF(ISERR(FIND("02",GERAL[[#This Row],[ODS]])),"NÃO","SIM")</f>
        <v>NÃO</v>
      </c>
      <c r="M2302" s="2" t="str">
        <f>IF(ISERR(FIND("03",GERAL[[#This Row],[ODS]])),"NÃO","SIM")</f>
        <v>SIM</v>
      </c>
      <c r="N2302" s="2" t="str">
        <f>IF(ISERR(FIND("04",GERAL[[#This Row],[ODS]])),"NÃO","SIM")</f>
        <v>NÃO</v>
      </c>
      <c r="O2302" s="2" t="str">
        <f>IF(ISERR(FIND("05",GERAL[[#This Row],[ODS]])),"NÃO","SIM")</f>
        <v>NÃO</v>
      </c>
      <c r="P2302" s="2" t="str">
        <f>IF(ISERR(FIND("06",GERAL[[#This Row],[ODS]])),"NÃO","SIM")</f>
        <v>NÃO</v>
      </c>
      <c r="Q2302" s="2" t="str">
        <f>IF(ISERR(FIND("07",GERAL[[#This Row],[ODS]])),"NÃO","SIM")</f>
        <v>NÃO</v>
      </c>
      <c r="R2302" s="2" t="str">
        <f>IF(ISERR(FIND("08",GERAL[[#This Row],[ODS]])),"NÃO","SIM")</f>
        <v>NÃO</v>
      </c>
      <c r="S2302" s="2" t="str">
        <f>IF(ISERR(FIND("09",GERAL[[#This Row],[ODS]])),"NÃO","SIM")</f>
        <v>NÃO</v>
      </c>
      <c r="T2302" s="2" t="str">
        <f>IF(ISERR(FIND("10",GERAL[[#This Row],[ODS]])),"NÃO","SIM")</f>
        <v>NÃO</v>
      </c>
      <c r="U2302" s="2" t="str">
        <f>IF(ISERR(FIND("11",GERAL[[#This Row],[ODS]])),"NÃO","SIM")</f>
        <v>NÃO</v>
      </c>
      <c r="V2302" s="2" t="str">
        <f>IF(ISERR(FIND("12",GERAL[[#This Row],[ODS]])),"NÃO","SIM")</f>
        <v>NÃO</v>
      </c>
      <c r="W2302" s="2" t="str">
        <f>IF(ISERR(FIND("13",GERAL[[#This Row],[ODS]])),"NÃO","SIM")</f>
        <v>NÃO</v>
      </c>
      <c r="X2302" s="2" t="str">
        <f>IF(ISERR(FIND("14",GERAL[[#This Row],[ODS]])),"NÃO","SIM")</f>
        <v>NÃO</v>
      </c>
      <c r="Y2302" s="2" t="str">
        <f>IF(ISERR(FIND("15",GERAL[[#This Row],[ODS]])),"NÃO","SIM")</f>
        <v>NÃO</v>
      </c>
      <c r="Z2302" s="2" t="str">
        <f>IF(ISERR(FIND("16",GERAL[[#This Row],[ODS]])),"NÃO","SIM")</f>
        <v>NÃO</v>
      </c>
      <c r="AA2302" s="2" t="str">
        <f>IF(ISERR(FIND("17",GERAL[[#This Row],[ODS]])),"NÃO","SIM")</f>
        <v>NÃO</v>
      </c>
      <c r="AB2302" s="1">
        <v>68.537158304527665</v>
      </c>
      <c r="AC2302" s="1">
        <v>71.224418024573126</v>
      </c>
      <c r="AD2302" s="1">
        <v>83.459931682717382</v>
      </c>
      <c r="AE2302" s="1">
        <v>79.671564162225962</v>
      </c>
      <c r="AF2302" s="1">
        <v>83.046111709741638</v>
      </c>
      <c r="AG2302" s="1" t="str">
        <f>GERAL[[#This Row],[SIGLA]]&amp;GERAL[[#This Row],[CÓD]]</f>
        <v>CESS_SI</v>
      </c>
      <c r="AH2302" s="1">
        <f ca="1">VLOOKUP(GERAL[[#This Row],[REF_NOTA]],BASE_NOTAS[],7,FALSE)</f>
        <v>92.372307947486064</v>
      </c>
      <c r="AI2302" s="31">
        <f ca="1">IF(GERAL[[#This Row],[Nota 2025]]="",0,GERAL[[#This Row],[Nota 2026]]-GERAL[[#This Row],[Nota 2025]])</f>
        <v>9.3261962377444263</v>
      </c>
    </row>
    <row r="2303" spans="1:35" ht="17" x14ac:dyDescent="0.35">
      <c r="A2303" s="2" t="s">
        <v>162</v>
      </c>
      <c r="B2303" s="2" t="s">
        <v>189</v>
      </c>
      <c r="C2303" s="2" t="s">
        <v>218</v>
      </c>
      <c r="D2303" s="15" t="s">
        <v>82</v>
      </c>
      <c r="E2303" s="2" t="s">
        <v>154</v>
      </c>
      <c r="F2303" s="2" t="str">
        <f>VLOOKUP(GERAL[[#This Row],[CÓD]],SEALL,6,FALSE)</f>
        <v>S</v>
      </c>
      <c r="G230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0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0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03" s="2" t="str">
        <f>VLOOKUP(GERAL[[#This Row],[CÓD]],SEALL,4,FALSE)</f>
        <v>03</v>
      </c>
      <c r="K2303" s="2" t="str">
        <f>IF(ISERR(FIND("01",GERAL[[#This Row],[ODS]])),"NÃO","SIM")</f>
        <v>NÃO</v>
      </c>
      <c r="L2303" s="2" t="str">
        <f>IF(ISERR(FIND("02",GERAL[[#This Row],[ODS]])),"NÃO","SIM")</f>
        <v>NÃO</v>
      </c>
      <c r="M2303" s="2" t="str">
        <f>IF(ISERR(FIND("03",GERAL[[#This Row],[ODS]])),"NÃO","SIM")</f>
        <v>SIM</v>
      </c>
      <c r="N2303" s="2" t="str">
        <f>IF(ISERR(FIND("04",GERAL[[#This Row],[ODS]])),"NÃO","SIM")</f>
        <v>NÃO</v>
      </c>
      <c r="O2303" s="2" t="str">
        <f>IF(ISERR(FIND("05",GERAL[[#This Row],[ODS]])),"NÃO","SIM")</f>
        <v>NÃO</v>
      </c>
      <c r="P2303" s="2" t="str">
        <f>IF(ISERR(FIND("06",GERAL[[#This Row],[ODS]])),"NÃO","SIM")</f>
        <v>NÃO</v>
      </c>
      <c r="Q2303" s="2" t="str">
        <f>IF(ISERR(FIND("07",GERAL[[#This Row],[ODS]])),"NÃO","SIM")</f>
        <v>NÃO</v>
      </c>
      <c r="R2303" s="2" t="str">
        <f>IF(ISERR(FIND("08",GERAL[[#This Row],[ODS]])),"NÃO","SIM")</f>
        <v>NÃO</v>
      </c>
      <c r="S2303" s="2" t="str">
        <f>IF(ISERR(FIND("09",GERAL[[#This Row],[ODS]])),"NÃO","SIM")</f>
        <v>NÃO</v>
      </c>
      <c r="T2303" s="2" t="str">
        <f>IF(ISERR(FIND("10",GERAL[[#This Row],[ODS]])),"NÃO","SIM")</f>
        <v>NÃO</v>
      </c>
      <c r="U2303" s="2" t="str">
        <f>IF(ISERR(FIND("11",GERAL[[#This Row],[ODS]])),"NÃO","SIM")</f>
        <v>NÃO</v>
      </c>
      <c r="V2303" s="2" t="str">
        <f>IF(ISERR(FIND("12",GERAL[[#This Row],[ODS]])),"NÃO","SIM")</f>
        <v>NÃO</v>
      </c>
      <c r="W2303" s="2" t="str">
        <f>IF(ISERR(FIND("13",GERAL[[#This Row],[ODS]])),"NÃO","SIM")</f>
        <v>NÃO</v>
      </c>
      <c r="X2303" s="2" t="str">
        <f>IF(ISERR(FIND("14",GERAL[[#This Row],[ODS]])),"NÃO","SIM")</f>
        <v>NÃO</v>
      </c>
      <c r="Y2303" s="2" t="str">
        <f>IF(ISERR(FIND("15",GERAL[[#This Row],[ODS]])),"NÃO","SIM")</f>
        <v>NÃO</v>
      </c>
      <c r="Z2303" s="2" t="str">
        <f>IF(ISERR(FIND("16",GERAL[[#This Row],[ODS]])),"NÃO","SIM")</f>
        <v>NÃO</v>
      </c>
      <c r="AA2303" s="2" t="str">
        <f>IF(ISERR(FIND("17",GERAL[[#This Row],[ODS]])),"NÃO","SIM")</f>
        <v>NÃO</v>
      </c>
      <c r="AB2303" s="1">
        <v>91.52813919437024</v>
      </c>
      <c r="AC2303" s="1">
        <v>84.994560423770736</v>
      </c>
      <c r="AD2303" s="1">
        <v>82.635167287040531</v>
      </c>
      <c r="AE2303" s="1">
        <v>80.475829467234448</v>
      </c>
      <c r="AF2303" s="1">
        <v>100</v>
      </c>
      <c r="AG2303" s="1" t="str">
        <f>GERAL[[#This Row],[SIGLA]]&amp;GERAL[[#This Row],[CÓD]]</f>
        <v>DFSS_SI</v>
      </c>
      <c r="AH2303" s="1">
        <f ca="1">VLOOKUP(GERAL[[#This Row],[REF_NOTA]],BASE_NOTAS[],7,FALSE)</f>
        <v>83.878763361649831</v>
      </c>
      <c r="AI2303" s="31">
        <f ca="1">IF(GERAL[[#This Row],[Nota 2025]]="",0,GERAL[[#This Row],[Nota 2026]]-GERAL[[#This Row],[Nota 2025]])</f>
        <v>-16.121236638350169</v>
      </c>
    </row>
    <row r="2304" spans="1:35" ht="17" x14ac:dyDescent="0.35">
      <c r="A2304" s="2" t="s">
        <v>163</v>
      </c>
      <c r="B2304" s="2" t="s">
        <v>183</v>
      </c>
      <c r="C2304" s="2" t="s">
        <v>218</v>
      </c>
      <c r="D2304" s="15" t="s">
        <v>82</v>
      </c>
      <c r="E2304" s="2" t="s">
        <v>154</v>
      </c>
      <c r="F2304" s="2" t="str">
        <f>VLOOKUP(GERAL[[#This Row],[CÓD]],SEALL,6,FALSE)</f>
        <v>S</v>
      </c>
      <c r="G230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0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0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04" s="2" t="str">
        <f>VLOOKUP(GERAL[[#This Row],[CÓD]],SEALL,4,FALSE)</f>
        <v>03</v>
      </c>
      <c r="K2304" s="2" t="str">
        <f>IF(ISERR(FIND("01",GERAL[[#This Row],[ODS]])),"NÃO","SIM")</f>
        <v>NÃO</v>
      </c>
      <c r="L2304" s="2" t="str">
        <f>IF(ISERR(FIND("02",GERAL[[#This Row],[ODS]])),"NÃO","SIM")</f>
        <v>NÃO</v>
      </c>
      <c r="M2304" s="2" t="str">
        <f>IF(ISERR(FIND("03",GERAL[[#This Row],[ODS]])),"NÃO","SIM")</f>
        <v>SIM</v>
      </c>
      <c r="N2304" s="2" t="str">
        <f>IF(ISERR(FIND("04",GERAL[[#This Row],[ODS]])),"NÃO","SIM")</f>
        <v>NÃO</v>
      </c>
      <c r="O2304" s="2" t="str">
        <f>IF(ISERR(FIND("05",GERAL[[#This Row],[ODS]])),"NÃO","SIM")</f>
        <v>NÃO</v>
      </c>
      <c r="P2304" s="2" t="str">
        <f>IF(ISERR(FIND("06",GERAL[[#This Row],[ODS]])),"NÃO","SIM")</f>
        <v>NÃO</v>
      </c>
      <c r="Q2304" s="2" t="str">
        <f>IF(ISERR(FIND("07",GERAL[[#This Row],[ODS]])),"NÃO","SIM")</f>
        <v>NÃO</v>
      </c>
      <c r="R2304" s="2" t="str">
        <f>IF(ISERR(FIND("08",GERAL[[#This Row],[ODS]])),"NÃO","SIM")</f>
        <v>NÃO</v>
      </c>
      <c r="S2304" s="2" t="str">
        <f>IF(ISERR(FIND("09",GERAL[[#This Row],[ODS]])),"NÃO","SIM")</f>
        <v>NÃO</v>
      </c>
      <c r="T2304" s="2" t="str">
        <f>IF(ISERR(FIND("10",GERAL[[#This Row],[ODS]])),"NÃO","SIM")</f>
        <v>NÃO</v>
      </c>
      <c r="U2304" s="2" t="str">
        <f>IF(ISERR(FIND("11",GERAL[[#This Row],[ODS]])),"NÃO","SIM")</f>
        <v>NÃO</v>
      </c>
      <c r="V2304" s="2" t="str">
        <f>IF(ISERR(FIND("12",GERAL[[#This Row],[ODS]])),"NÃO","SIM")</f>
        <v>NÃO</v>
      </c>
      <c r="W2304" s="2" t="str">
        <f>IF(ISERR(FIND("13",GERAL[[#This Row],[ODS]])),"NÃO","SIM")</f>
        <v>NÃO</v>
      </c>
      <c r="X2304" s="2" t="str">
        <f>IF(ISERR(FIND("14",GERAL[[#This Row],[ODS]])),"NÃO","SIM")</f>
        <v>NÃO</v>
      </c>
      <c r="Y2304" s="2" t="str">
        <f>IF(ISERR(FIND("15",GERAL[[#This Row],[ODS]])),"NÃO","SIM")</f>
        <v>NÃO</v>
      </c>
      <c r="Z2304" s="2" t="str">
        <f>IF(ISERR(FIND("16",GERAL[[#This Row],[ODS]])),"NÃO","SIM")</f>
        <v>NÃO</v>
      </c>
      <c r="AA2304" s="2" t="str">
        <f>IF(ISERR(FIND("17",GERAL[[#This Row],[ODS]])),"NÃO","SIM")</f>
        <v>NÃO</v>
      </c>
      <c r="AB2304" s="1">
        <v>83.341788357291136</v>
      </c>
      <c r="AC2304" s="1">
        <v>85.115200719103726</v>
      </c>
      <c r="AD2304" s="1">
        <v>77.630603726749101</v>
      </c>
      <c r="AE2304" s="1">
        <v>80.969518666351505</v>
      </c>
      <c r="AF2304" s="1">
        <v>81.101845154751175</v>
      </c>
      <c r="AG2304" s="1" t="str">
        <f>GERAL[[#This Row],[SIGLA]]&amp;GERAL[[#This Row],[CÓD]]</f>
        <v>ESSS_SI</v>
      </c>
      <c r="AH2304" s="1">
        <f ca="1">VLOOKUP(GERAL[[#This Row],[REF_NOTA]],BASE_NOTAS[],7,FALSE)</f>
        <v>80.970186445646107</v>
      </c>
      <c r="AI2304" s="31">
        <f ca="1">IF(GERAL[[#This Row],[Nota 2025]]="",0,GERAL[[#This Row],[Nota 2026]]-GERAL[[#This Row],[Nota 2025]])</f>
        <v>-0.13165870910506783</v>
      </c>
    </row>
    <row r="2305" spans="1:35" ht="17" x14ac:dyDescent="0.35">
      <c r="A2305" s="2" t="s">
        <v>164</v>
      </c>
      <c r="B2305" s="2" t="s">
        <v>190</v>
      </c>
      <c r="C2305" s="2" t="s">
        <v>218</v>
      </c>
      <c r="D2305" s="15" t="s">
        <v>82</v>
      </c>
      <c r="E2305" s="2" t="s">
        <v>154</v>
      </c>
      <c r="F2305" s="2" t="str">
        <f>VLOOKUP(GERAL[[#This Row],[CÓD]],SEALL,6,FALSE)</f>
        <v>S</v>
      </c>
      <c r="G230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0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0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05" s="2" t="str">
        <f>VLOOKUP(GERAL[[#This Row],[CÓD]],SEALL,4,FALSE)</f>
        <v>03</v>
      </c>
      <c r="K2305" s="2" t="str">
        <f>IF(ISERR(FIND("01",GERAL[[#This Row],[ODS]])),"NÃO","SIM")</f>
        <v>NÃO</v>
      </c>
      <c r="L2305" s="2" t="str">
        <f>IF(ISERR(FIND("02",GERAL[[#This Row],[ODS]])),"NÃO","SIM")</f>
        <v>NÃO</v>
      </c>
      <c r="M2305" s="2" t="str">
        <f>IF(ISERR(FIND("03",GERAL[[#This Row],[ODS]])),"NÃO","SIM")</f>
        <v>SIM</v>
      </c>
      <c r="N2305" s="2" t="str">
        <f>IF(ISERR(FIND("04",GERAL[[#This Row],[ODS]])),"NÃO","SIM")</f>
        <v>NÃO</v>
      </c>
      <c r="O2305" s="2" t="str">
        <f>IF(ISERR(FIND("05",GERAL[[#This Row],[ODS]])),"NÃO","SIM")</f>
        <v>NÃO</v>
      </c>
      <c r="P2305" s="2" t="str">
        <f>IF(ISERR(FIND("06",GERAL[[#This Row],[ODS]])),"NÃO","SIM")</f>
        <v>NÃO</v>
      </c>
      <c r="Q2305" s="2" t="str">
        <f>IF(ISERR(FIND("07",GERAL[[#This Row],[ODS]])),"NÃO","SIM")</f>
        <v>NÃO</v>
      </c>
      <c r="R2305" s="2" t="str">
        <f>IF(ISERR(FIND("08",GERAL[[#This Row],[ODS]])),"NÃO","SIM")</f>
        <v>NÃO</v>
      </c>
      <c r="S2305" s="2" t="str">
        <f>IF(ISERR(FIND("09",GERAL[[#This Row],[ODS]])),"NÃO","SIM")</f>
        <v>NÃO</v>
      </c>
      <c r="T2305" s="2" t="str">
        <f>IF(ISERR(FIND("10",GERAL[[#This Row],[ODS]])),"NÃO","SIM")</f>
        <v>NÃO</v>
      </c>
      <c r="U2305" s="2" t="str">
        <f>IF(ISERR(FIND("11",GERAL[[#This Row],[ODS]])),"NÃO","SIM")</f>
        <v>NÃO</v>
      </c>
      <c r="V2305" s="2" t="str">
        <f>IF(ISERR(FIND("12",GERAL[[#This Row],[ODS]])),"NÃO","SIM")</f>
        <v>NÃO</v>
      </c>
      <c r="W2305" s="2" t="str">
        <f>IF(ISERR(FIND("13",GERAL[[#This Row],[ODS]])),"NÃO","SIM")</f>
        <v>NÃO</v>
      </c>
      <c r="X2305" s="2" t="str">
        <f>IF(ISERR(FIND("14",GERAL[[#This Row],[ODS]])),"NÃO","SIM")</f>
        <v>NÃO</v>
      </c>
      <c r="Y2305" s="2" t="str">
        <f>IF(ISERR(FIND("15",GERAL[[#This Row],[ODS]])),"NÃO","SIM")</f>
        <v>NÃO</v>
      </c>
      <c r="Z2305" s="2" t="str">
        <f>IF(ISERR(FIND("16",GERAL[[#This Row],[ODS]])),"NÃO","SIM")</f>
        <v>NÃO</v>
      </c>
      <c r="AA2305" s="2" t="str">
        <f>IF(ISERR(FIND("17",GERAL[[#This Row],[ODS]])),"NÃO","SIM")</f>
        <v>NÃO</v>
      </c>
      <c r="AB2305" s="1">
        <v>58.130477551313156</v>
      </c>
      <c r="AC2305" s="1">
        <v>75.635868988309227</v>
      </c>
      <c r="AD2305" s="1">
        <v>70.324399182507406</v>
      </c>
      <c r="AE2305" s="1">
        <v>68.993244195942111</v>
      </c>
      <c r="AF2305" s="1">
        <v>69.382645915629951</v>
      </c>
      <c r="AG2305" s="1" t="str">
        <f>GERAL[[#This Row],[SIGLA]]&amp;GERAL[[#This Row],[CÓD]]</f>
        <v>GOSS_SI</v>
      </c>
      <c r="AH2305" s="1">
        <f ca="1">VLOOKUP(GERAL[[#This Row],[REF_NOTA]],BASE_NOTAS[],7,FALSE)</f>
        <v>77.695468376731554</v>
      </c>
      <c r="AI2305" s="31">
        <f ca="1">IF(GERAL[[#This Row],[Nota 2025]]="",0,GERAL[[#This Row],[Nota 2026]]-GERAL[[#This Row],[Nota 2025]])</f>
        <v>8.3128224611016037</v>
      </c>
    </row>
    <row r="2306" spans="1:35" ht="17" x14ac:dyDescent="0.35">
      <c r="A2306" s="2" t="s">
        <v>165</v>
      </c>
      <c r="B2306" s="2" t="s">
        <v>191</v>
      </c>
      <c r="C2306" s="2" t="s">
        <v>218</v>
      </c>
      <c r="D2306" s="15" t="s">
        <v>82</v>
      </c>
      <c r="E2306" s="2" t="s">
        <v>154</v>
      </c>
      <c r="F2306" s="2" t="str">
        <f>VLOOKUP(GERAL[[#This Row],[CÓD]],SEALL,6,FALSE)</f>
        <v>S</v>
      </c>
      <c r="G230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0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0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06" s="2" t="str">
        <f>VLOOKUP(GERAL[[#This Row],[CÓD]],SEALL,4,FALSE)</f>
        <v>03</v>
      </c>
      <c r="K2306" s="2" t="str">
        <f>IF(ISERR(FIND("01",GERAL[[#This Row],[ODS]])),"NÃO","SIM")</f>
        <v>NÃO</v>
      </c>
      <c r="L2306" s="2" t="str">
        <f>IF(ISERR(FIND("02",GERAL[[#This Row],[ODS]])),"NÃO","SIM")</f>
        <v>NÃO</v>
      </c>
      <c r="M2306" s="2" t="str">
        <f>IF(ISERR(FIND("03",GERAL[[#This Row],[ODS]])),"NÃO","SIM")</f>
        <v>SIM</v>
      </c>
      <c r="N2306" s="2" t="str">
        <f>IF(ISERR(FIND("04",GERAL[[#This Row],[ODS]])),"NÃO","SIM")</f>
        <v>NÃO</v>
      </c>
      <c r="O2306" s="2" t="str">
        <f>IF(ISERR(FIND("05",GERAL[[#This Row],[ODS]])),"NÃO","SIM")</f>
        <v>NÃO</v>
      </c>
      <c r="P2306" s="2" t="str">
        <f>IF(ISERR(FIND("06",GERAL[[#This Row],[ODS]])),"NÃO","SIM")</f>
        <v>NÃO</v>
      </c>
      <c r="Q2306" s="2" t="str">
        <f>IF(ISERR(FIND("07",GERAL[[#This Row],[ODS]])),"NÃO","SIM")</f>
        <v>NÃO</v>
      </c>
      <c r="R2306" s="2" t="str">
        <f>IF(ISERR(FIND("08",GERAL[[#This Row],[ODS]])),"NÃO","SIM")</f>
        <v>NÃO</v>
      </c>
      <c r="S2306" s="2" t="str">
        <f>IF(ISERR(FIND("09",GERAL[[#This Row],[ODS]])),"NÃO","SIM")</f>
        <v>NÃO</v>
      </c>
      <c r="T2306" s="2" t="str">
        <f>IF(ISERR(FIND("10",GERAL[[#This Row],[ODS]])),"NÃO","SIM")</f>
        <v>NÃO</v>
      </c>
      <c r="U2306" s="2" t="str">
        <f>IF(ISERR(FIND("11",GERAL[[#This Row],[ODS]])),"NÃO","SIM")</f>
        <v>NÃO</v>
      </c>
      <c r="V2306" s="2" t="str">
        <f>IF(ISERR(FIND("12",GERAL[[#This Row],[ODS]])),"NÃO","SIM")</f>
        <v>NÃO</v>
      </c>
      <c r="W2306" s="2" t="str">
        <f>IF(ISERR(FIND("13",GERAL[[#This Row],[ODS]])),"NÃO","SIM")</f>
        <v>NÃO</v>
      </c>
      <c r="X2306" s="2" t="str">
        <f>IF(ISERR(FIND("14",GERAL[[#This Row],[ODS]])),"NÃO","SIM")</f>
        <v>NÃO</v>
      </c>
      <c r="Y2306" s="2" t="str">
        <f>IF(ISERR(FIND("15",GERAL[[#This Row],[ODS]])),"NÃO","SIM")</f>
        <v>NÃO</v>
      </c>
      <c r="Z2306" s="2" t="str">
        <f>IF(ISERR(FIND("16",GERAL[[#This Row],[ODS]])),"NÃO","SIM")</f>
        <v>NÃO</v>
      </c>
      <c r="AA2306" s="2" t="str">
        <f>IF(ISERR(FIND("17",GERAL[[#This Row],[ODS]])),"NÃO","SIM")</f>
        <v>NÃO</v>
      </c>
      <c r="AB2306" s="1">
        <v>48.865145299179005</v>
      </c>
      <c r="AC2306" s="1">
        <v>52.948840511875808</v>
      </c>
      <c r="AD2306" s="1">
        <v>64.440540184972519</v>
      </c>
      <c r="AE2306" s="1">
        <v>50.968588704769438</v>
      </c>
      <c r="AF2306" s="1">
        <v>63.758175973397059</v>
      </c>
      <c r="AG2306" s="1" t="str">
        <f>GERAL[[#This Row],[SIGLA]]&amp;GERAL[[#This Row],[CÓD]]</f>
        <v>MASS_SI</v>
      </c>
      <c r="AH2306" s="1">
        <f ca="1">VLOOKUP(GERAL[[#This Row],[REF_NOTA]],BASE_NOTAS[],7,FALSE)</f>
        <v>65.389202590837016</v>
      </c>
      <c r="AI2306" s="31">
        <f ca="1">IF(GERAL[[#This Row],[Nota 2025]]="",0,GERAL[[#This Row],[Nota 2026]]-GERAL[[#This Row],[Nota 2025]])</f>
        <v>1.6310266174399572</v>
      </c>
    </row>
    <row r="2307" spans="1:35" ht="17" x14ac:dyDescent="0.35">
      <c r="A2307" s="2" t="s">
        <v>168</v>
      </c>
      <c r="B2307" s="2" t="s">
        <v>195</v>
      </c>
      <c r="C2307" s="2" t="s">
        <v>218</v>
      </c>
      <c r="D2307" s="15" t="s">
        <v>82</v>
      </c>
      <c r="E2307" s="2" t="s">
        <v>154</v>
      </c>
      <c r="F2307" s="2" t="str">
        <f>VLOOKUP(GERAL[[#This Row],[CÓD]],SEALL,6,FALSE)</f>
        <v>S</v>
      </c>
      <c r="G230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0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0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07" s="2" t="str">
        <f>VLOOKUP(GERAL[[#This Row],[CÓD]],SEALL,4,FALSE)</f>
        <v>03</v>
      </c>
      <c r="K2307" s="2" t="str">
        <f>IF(ISERR(FIND("01",GERAL[[#This Row],[ODS]])),"NÃO","SIM")</f>
        <v>NÃO</v>
      </c>
      <c r="L2307" s="2" t="str">
        <f>IF(ISERR(FIND("02",GERAL[[#This Row],[ODS]])),"NÃO","SIM")</f>
        <v>NÃO</v>
      </c>
      <c r="M2307" s="2" t="str">
        <f>IF(ISERR(FIND("03",GERAL[[#This Row],[ODS]])),"NÃO","SIM")</f>
        <v>SIM</v>
      </c>
      <c r="N2307" s="2" t="str">
        <f>IF(ISERR(FIND("04",GERAL[[#This Row],[ODS]])),"NÃO","SIM")</f>
        <v>NÃO</v>
      </c>
      <c r="O2307" s="2" t="str">
        <f>IF(ISERR(FIND("05",GERAL[[#This Row],[ODS]])),"NÃO","SIM")</f>
        <v>NÃO</v>
      </c>
      <c r="P2307" s="2" t="str">
        <f>IF(ISERR(FIND("06",GERAL[[#This Row],[ODS]])),"NÃO","SIM")</f>
        <v>NÃO</v>
      </c>
      <c r="Q2307" s="2" t="str">
        <f>IF(ISERR(FIND("07",GERAL[[#This Row],[ODS]])),"NÃO","SIM")</f>
        <v>NÃO</v>
      </c>
      <c r="R2307" s="2" t="str">
        <f>IF(ISERR(FIND("08",GERAL[[#This Row],[ODS]])),"NÃO","SIM")</f>
        <v>NÃO</v>
      </c>
      <c r="S2307" s="2" t="str">
        <f>IF(ISERR(FIND("09",GERAL[[#This Row],[ODS]])),"NÃO","SIM")</f>
        <v>NÃO</v>
      </c>
      <c r="T2307" s="2" t="str">
        <f>IF(ISERR(FIND("10",GERAL[[#This Row],[ODS]])),"NÃO","SIM")</f>
        <v>NÃO</v>
      </c>
      <c r="U2307" s="2" t="str">
        <f>IF(ISERR(FIND("11",GERAL[[#This Row],[ODS]])),"NÃO","SIM")</f>
        <v>NÃO</v>
      </c>
      <c r="V2307" s="2" t="str">
        <f>IF(ISERR(FIND("12",GERAL[[#This Row],[ODS]])),"NÃO","SIM")</f>
        <v>NÃO</v>
      </c>
      <c r="W2307" s="2" t="str">
        <f>IF(ISERR(FIND("13",GERAL[[#This Row],[ODS]])),"NÃO","SIM")</f>
        <v>NÃO</v>
      </c>
      <c r="X2307" s="2" t="str">
        <f>IF(ISERR(FIND("14",GERAL[[#This Row],[ODS]])),"NÃO","SIM")</f>
        <v>NÃO</v>
      </c>
      <c r="Y2307" s="2" t="str">
        <f>IF(ISERR(FIND("15",GERAL[[#This Row],[ODS]])),"NÃO","SIM")</f>
        <v>NÃO</v>
      </c>
      <c r="Z2307" s="2" t="str">
        <f>IF(ISERR(FIND("16",GERAL[[#This Row],[ODS]])),"NÃO","SIM")</f>
        <v>NÃO</v>
      </c>
      <c r="AA2307" s="2" t="str">
        <f>IF(ISERR(FIND("17",GERAL[[#This Row],[ODS]])),"NÃO","SIM")</f>
        <v>NÃO</v>
      </c>
      <c r="AB2307" s="1">
        <v>65.20641976404815</v>
      </c>
      <c r="AC2307" s="1">
        <v>67.144204728494174</v>
      </c>
      <c r="AD2307" s="1">
        <v>68.335935699016972</v>
      </c>
      <c r="AE2307" s="1">
        <v>57.326071371348938</v>
      </c>
      <c r="AF2307" s="1">
        <v>66.957249949632626</v>
      </c>
      <c r="AG2307" s="1" t="str">
        <f>GERAL[[#This Row],[SIGLA]]&amp;GERAL[[#This Row],[CÓD]]</f>
        <v>MTSS_SI</v>
      </c>
      <c r="AH2307" s="1">
        <f ca="1">VLOOKUP(GERAL[[#This Row],[REF_NOTA]],BASE_NOTAS[],7,FALSE)</f>
        <v>57.811398053955713</v>
      </c>
      <c r="AI2307" s="31">
        <f ca="1">IF(GERAL[[#This Row],[Nota 2025]]="",0,GERAL[[#This Row],[Nota 2026]]-GERAL[[#This Row],[Nota 2025]])</f>
        <v>-9.1458518956769126</v>
      </c>
    </row>
    <row r="2308" spans="1:35" ht="17" x14ac:dyDescent="0.35">
      <c r="A2308" s="2" t="s">
        <v>167</v>
      </c>
      <c r="B2308" s="2" t="s">
        <v>193</v>
      </c>
      <c r="C2308" s="2" t="s">
        <v>218</v>
      </c>
      <c r="D2308" s="15" t="s">
        <v>82</v>
      </c>
      <c r="E2308" s="2" t="s">
        <v>154</v>
      </c>
      <c r="F2308" s="2" t="str">
        <f>VLOOKUP(GERAL[[#This Row],[CÓD]],SEALL,6,FALSE)</f>
        <v>S</v>
      </c>
      <c r="G230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0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0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08" s="2" t="str">
        <f>VLOOKUP(GERAL[[#This Row],[CÓD]],SEALL,4,FALSE)</f>
        <v>03</v>
      </c>
      <c r="K2308" s="2" t="str">
        <f>IF(ISERR(FIND("01",GERAL[[#This Row],[ODS]])),"NÃO","SIM")</f>
        <v>NÃO</v>
      </c>
      <c r="L2308" s="2" t="str">
        <f>IF(ISERR(FIND("02",GERAL[[#This Row],[ODS]])),"NÃO","SIM")</f>
        <v>NÃO</v>
      </c>
      <c r="M2308" s="2" t="str">
        <f>IF(ISERR(FIND("03",GERAL[[#This Row],[ODS]])),"NÃO","SIM")</f>
        <v>SIM</v>
      </c>
      <c r="N2308" s="2" t="str">
        <f>IF(ISERR(FIND("04",GERAL[[#This Row],[ODS]])),"NÃO","SIM")</f>
        <v>NÃO</v>
      </c>
      <c r="O2308" s="2" t="str">
        <f>IF(ISERR(FIND("05",GERAL[[#This Row],[ODS]])),"NÃO","SIM")</f>
        <v>NÃO</v>
      </c>
      <c r="P2308" s="2" t="str">
        <f>IF(ISERR(FIND("06",GERAL[[#This Row],[ODS]])),"NÃO","SIM")</f>
        <v>NÃO</v>
      </c>
      <c r="Q2308" s="2" t="str">
        <f>IF(ISERR(FIND("07",GERAL[[#This Row],[ODS]])),"NÃO","SIM")</f>
        <v>NÃO</v>
      </c>
      <c r="R2308" s="2" t="str">
        <f>IF(ISERR(FIND("08",GERAL[[#This Row],[ODS]])),"NÃO","SIM")</f>
        <v>NÃO</v>
      </c>
      <c r="S2308" s="2" t="str">
        <f>IF(ISERR(FIND("09",GERAL[[#This Row],[ODS]])),"NÃO","SIM")</f>
        <v>NÃO</v>
      </c>
      <c r="T2308" s="2" t="str">
        <f>IF(ISERR(FIND("10",GERAL[[#This Row],[ODS]])),"NÃO","SIM")</f>
        <v>NÃO</v>
      </c>
      <c r="U2308" s="2" t="str">
        <f>IF(ISERR(FIND("11",GERAL[[#This Row],[ODS]])),"NÃO","SIM")</f>
        <v>NÃO</v>
      </c>
      <c r="V2308" s="2" t="str">
        <f>IF(ISERR(FIND("12",GERAL[[#This Row],[ODS]])),"NÃO","SIM")</f>
        <v>NÃO</v>
      </c>
      <c r="W2308" s="2" t="str">
        <f>IF(ISERR(FIND("13",GERAL[[#This Row],[ODS]])),"NÃO","SIM")</f>
        <v>NÃO</v>
      </c>
      <c r="X2308" s="2" t="str">
        <f>IF(ISERR(FIND("14",GERAL[[#This Row],[ODS]])),"NÃO","SIM")</f>
        <v>NÃO</v>
      </c>
      <c r="Y2308" s="2" t="str">
        <f>IF(ISERR(FIND("15",GERAL[[#This Row],[ODS]])),"NÃO","SIM")</f>
        <v>NÃO</v>
      </c>
      <c r="Z2308" s="2" t="str">
        <f>IF(ISERR(FIND("16",GERAL[[#This Row],[ODS]])),"NÃO","SIM")</f>
        <v>NÃO</v>
      </c>
      <c r="AA2308" s="2" t="str">
        <f>IF(ISERR(FIND("17",GERAL[[#This Row],[ODS]])),"NÃO","SIM")</f>
        <v>NÃO</v>
      </c>
      <c r="AB2308" s="1">
        <v>80.499309330971485</v>
      </c>
      <c r="AC2308" s="1">
        <v>77.028757311956753</v>
      </c>
      <c r="AD2308" s="1">
        <v>85.777756615026547</v>
      </c>
      <c r="AE2308" s="1">
        <v>71.54247385318952</v>
      </c>
      <c r="AF2308" s="1">
        <v>71.048021031646655</v>
      </c>
      <c r="AG2308" s="1" t="str">
        <f>GERAL[[#This Row],[SIGLA]]&amp;GERAL[[#This Row],[CÓD]]</f>
        <v>MSSS_SI</v>
      </c>
      <c r="AH2308" s="1">
        <f ca="1">VLOOKUP(GERAL[[#This Row],[REF_NOTA]],BASE_NOTAS[],7,FALSE)</f>
        <v>72.221142505327776</v>
      </c>
      <c r="AI2308" s="31">
        <f ca="1">IF(GERAL[[#This Row],[Nota 2025]]="",0,GERAL[[#This Row],[Nota 2026]]-GERAL[[#This Row],[Nota 2025]])</f>
        <v>1.1731214736811211</v>
      </c>
    </row>
    <row r="2309" spans="1:35" ht="17" x14ac:dyDescent="0.35">
      <c r="A2309" s="2" t="s">
        <v>166</v>
      </c>
      <c r="B2309" s="2" t="s">
        <v>192</v>
      </c>
      <c r="C2309" s="2" t="s">
        <v>218</v>
      </c>
      <c r="D2309" s="15" t="s">
        <v>82</v>
      </c>
      <c r="E2309" s="2" t="s">
        <v>154</v>
      </c>
      <c r="F2309" s="2" t="str">
        <f>VLOOKUP(GERAL[[#This Row],[CÓD]],SEALL,6,FALSE)</f>
        <v>S</v>
      </c>
      <c r="G230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0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0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09" s="2" t="str">
        <f>VLOOKUP(GERAL[[#This Row],[CÓD]],SEALL,4,FALSE)</f>
        <v>03</v>
      </c>
      <c r="K2309" s="2" t="str">
        <f>IF(ISERR(FIND("01",GERAL[[#This Row],[ODS]])),"NÃO","SIM")</f>
        <v>NÃO</v>
      </c>
      <c r="L2309" s="2" t="str">
        <f>IF(ISERR(FIND("02",GERAL[[#This Row],[ODS]])),"NÃO","SIM")</f>
        <v>NÃO</v>
      </c>
      <c r="M2309" s="2" t="str">
        <f>IF(ISERR(FIND("03",GERAL[[#This Row],[ODS]])),"NÃO","SIM")</f>
        <v>SIM</v>
      </c>
      <c r="N2309" s="2" t="str">
        <f>IF(ISERR(FIND("04",GERAL[[#This Row],[ODS]])),"NÃO","SIM")</f>
        <v>NÃO</v>
      </c>
      <c r="O2309" s="2" t="str">
        <f>IF(ISERR(FIND("05",GERAL[[#This Row],[ODS]])),"NÃO","SIM")</f>
        <v>NÃO</v>
      </c>
      <c r="P2309" s="2" t="str">
        <f>IF(ISERR(FIND("06",GERAL[[#This Row],[ODS]])),"NÃO","SIM")</f>
        <v>NÃO</v>
      </c>
      <c r="Q2309" s="2" t="str">
        <f>IF(ISERR(FIND("07",GERAL[[#This Row],[ODS]])),"NÃO","SIM")</f>
        <v>NÃO</v>
      </c>
      <c r="R2309" s="2" t="str">
        <f>IF(ISERR(FIND("08",GERAL[[#This Row],[ODS]])),"NÃO","SIM")</f>
        <v>NÃO</v>
      </c>
      <c r="S2309" s="2" t="str">
        <f>IF(ISERR(FIND("09",GERAL[[#This Row],[ODS]])),"NÃO","SIM")</f>
        <v>NÃO</v>
      </c>
      <c r="T2309" s="2" t="str">
        <f>IF(ISERR(FIND("10",GERAL[[#This Row],[ODS]])),"NÃO","SIM")</f>
        <v>NÃO</v>
      </c>
      <c r="U2309" s="2" t="str">
        <f>IF(ISERR(FIND("11",GERAL[[#This Row],[ODS]])),"NÃO","SIM")</f>
        <v>NÃO</v>
      </c>
      <c r="V2309" s="2" t="str">
        <f>IF(ISERR(FIND("12",GERAL[[#This Row],[ODS]])),"NÃO","SIM")</f>
        <v>NÃO</v>
      </c>
      <c r="W2309" s="2" t="str">
        <f>IF(ISERR(FIND("13",GERAL[[#This Row],[ODS]])),"NÃO","SIM")</f>
        <v>NÃO</v>
      </c>
      <c r="X2309" s="2" t="str">
        <f>IF(ISERR(FIND("14",GERAL[[#This Row],[ODS]])),"NÃO","SIM")</f>
        <v>NÃO</v>
      </c>
      <c r="Y2309" s="2" t="str">
        <f>IF(ISERR(FIND("15",GERAL[[#This Row],[ODS]])),"NÃO","SIM")</f>
        <v>NÃO</v>
      </c>
      <c r="Z2309" s="2" t="str">
        <f>IF(ISERR(FIND("16",GERAL[[#This Row],[ODS]])),"NÃO","SIM")</f>
        <v>NÃO</v>
      </c>
      <c r="AA2309" s="2" t="str">
        <f>IF(ISERR(FIND("17",GERAL[[#This Row],[ODS]])),"NÃO","SIM")</f>
        <v>NÃO</v>
      </c>
      <c r="AB2309" s="1">
        <v>77.588811176167823</v>
      </c>
      <c r="AC2309" s="1">
        <v>83.941111943682671</v>
      </c>
      <c r="AD2309" s="1">
        <v>87.422634118046432</v>
      </c>
      <c r="AE2309" s="1">
        <v>83.683769765364076</v>
      </c>
      <c r="AF2309" s="1">
        <v>82.981845786162353</v>
      </c>
      <c r="AG2309" s="1" t="str">
        <f>GERAL[[#This Row],[SIGLA]]&amp;GERAL[[#This Row],[CÓD]]</f>
        <v>MGSS_SI</v>
      </c>
      <c r="AH2309" s="1">
        <f ca="1">VLOOKUP(GERAL[[#This Row],[REF_NOTA]],BASE_NOTAS[],7,FALSE)</f>
        <v>90.217896101524602</v>
      </c>
      <c r="AI2309" s="31">
        <f ca="1">IF(GERAL[[#This Row],[Nota 2025]]="",0,GERAL[[#This Row],[Nota 2026]]-GERAL[[#This Row],[Nota 2025]])</f>
        <v>7.2360503153622489</v>
      </c>
    </row>
    <row r="2310" spans="1:35" ht="17" x14ac:dyDescent="0.35">
      <c r="A2310" s="2" t="s">
        <v>169</v>
      </c>
      <c r="B2310" s="2" t="s">
        <v>196</v>
      </c>
      <c r="C2310" s="2" t="s">
        <v>218</v>
      </c>
      <c r="D2310" s="15" t="s">
        <v>82</v>
      </c>
      <c r="E2310" s="2" t="s">
        <v>154</v>
      </c>
      <c r="F2310" s="2" t="str">
        <f>VLOOKUP(GERAL[[#This Row],[CÓD]],SEALL,6,FALSE)</f>
        <v>S</v>
      </c>
      <c r="G231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1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1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10" s="2" t="str">
        <f>VLOOKUP(GERAL[[#This Row],[CÓD]],SEALL,4,FALSE)</f>
        <v>03</v>
      </c>
      <c r="K2310" s="2" t="str">
        <f>IF(ISERR(FIND("01",GERAL[[#This Row],[ODS]])),"NÃO","SIM")</f>
        <v>NÃO</v>
      </c>
      <c r="L2310" s="2" t="str">
        <f>IF(ISERR(FIND("02",GERAL[[#This Row],[ODS]])),"NÃO","SIM")</f>
        <v>NÃO</v>
      </c>
      <c r="M2310" s="2" t="str">
        <f>IF(ISERR(FIND("03",GERAL[[#This Row],[ODS]])),"NÃO","SIM")</f>
        <v>SIM</v>
      </c>
      <c r="N2310" s="2" t="str">
        <f>IF(ISERR(FIND("04",GERAL[[#This Row],[ODS]])),"NÃO","SIM")</f>
        <v>NÃO</v>
      </c>
      <c r="O2310" s="2" t="str">
        <f>IF(ISERR(FIND("05",GERAL[[#This Row],[ODS]])),"NÃO","SIM")</f>
        <v>NÃO</v>
      </c>
      <c r="P2310" s="2" t="str">
        <f>IF(ISERR(FIND("06",GERAL[[#This Row],[ODS]])),"NÃO","SIM")</f>
        <v>NÃO</v>
      </c>
      <c r="Q2310" s="2" t="str">
        <f>IF(ISERR(FIND("07",GERAL[[#This Row],[ODS]])),"NÃO","SIM")</f>
        <v>NÃO</v>
      </c>
      <c r="R2310" s="2" t="str">
        <f>IF(ISERR(FIND("08",GERAL[[#This Row],[ODS]])),"NÃO","SIM")</f>
        <v>NÃO</v>
      </c>
      <c r="S2310" s="2" t="str">
        <f>IF(ISERR(FIND("09",GERAL[[#This Row],[ODS]])),"NÃO","SIM")</f>
        <v>NÃO</v>
      </c>
      <c r="T2310" s="2" t="str">
        <f>IF(ISERR(FIND("10",GERAL[[#This Row],[ODS]])),"NÃO","SIM")</f>
        <v>NÃO</v>
      </c>
      <c r="U2310" s="2" t="str">
        <f>IF(ISERR(FIND("11",GERAL[[#This Row],[ODS]])),"NÃO","SIM")</f>
        <v>NÃO</v>
      </c>
      <c r="V2310" s="2" t="str">
        <f>IF(ISERR(FIND("12",GERAL[[#This Row],[ODS]])),"NÃO","SIM")</f>
        <v>NÃO</v>
      </c>
      <c r="W2310" s="2" t="str">
        <f>IF(ISERR(FIND("13",GERAL[[#This Row],[ODS]])),"NÃO","SIM")</f>
        <v>NÃO</v>
      </c>
      <c r="X2310" s="2" t="str">
        <f>IF(ISERR(FIND("14",GERAL[[#This Row],[ODS]])),"NÃO","SIM")</f>
        <v>NÃO</v>
      </c>
      <c r="Y2310" s="2" t="str">
        <f>IF(ISERR(FIND("15",GERAL[[#This Row],[ODS]])),"NÃO","SIM")</f>
        <v>NÃO</v>
      </c>
      <c r="Z2310" s="2" t="str">
        <f>IF(ISERR(FIND("16",GERAL[[#This Row],[ODS]])),"NÃO","SIM")</f>
        <v>NÃO</v>
      </c>
      <c r="AA2310" s="2" t="str">
        <f>IF(ISERR(FIND("17",GERAL[[#This Row],[ODS]])),"NÃO","SIM")</f>
        <v>NÃO</v>
      </c>
      <c r="AB2310" s="1">
        <v>37.083009568677369</v>
      </c>
      <c r="AC2310" s="1">
        <v>39.29069089092534</v>
      </c>
      <c r="AD2310" s="1">
        <v>55.170432203015643</v>
      </c>
      <c r="AE2310" s="1">
        <v>51.071059396570767</v>
      </c>
      <c r="AF2310" s="1">
        <v>62.398900047346601</v>
      </c>
      <c r="AG2310" s="1" t="str">
        <f>GERAL[[#This Row],[SIGLA]]&amp;GERAL[[#This Row],[CÓD]]</f>
        <v>PASS_SI</v>
      </c>
      <c r="AH2310" s="1">
        <f ca="1">VLOOKUP(GERAL[[#This Row],[REF_NOTA]],BASE_NOTAS[],7,FALSE)</f>
        <v>47.060928378580435</v>
      </c>
      <c r="AI2310" s="31">
        <f ca="1">IF(GERAL[[#This Row],[Nota 2025]]="",0,GERAL[[#This Row],[Nota 2026]]-GERAL[[#This Row],[Nota 2025]])</f>
        <v>-15.337971668766166</v>
      </c>
    </row>
    <row r="2311" spans="1:35" ht="17" x14ac:dyDescent="0.35">
      <c r="A2311" s="2" t="s">
        <v>170</v>
      </c>
      <c r="B2311" s="2" t="s">
        <v>197</v>
      </c>
      <c r="C2311" s="2" t="s">
        <v>218</v>
      </c>
      <c r="D2311" s="15" t="s">
        <v>82</v>
      </c>
      <c r="E2311" s="2" t="s">
        <v>154</v>
      </c>
      <c r="F2311" s="2" t="str">
        <f>VLOOKUP(GERAL[[#This Row],[CÓD]],SEALL,6,FALSE)</f>
        <v>S</v>
      </c>
      <c r="G231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1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1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11" s="2" t="str">
        <f>VLOOKUP(GERAL[[#This Row],[CÓD]],SEALL,4,FALSE)</f>
        <v>03</v>
      </c>
      <c r="K2311" s="2" t="str">
        <f>IF(ISERR(FIND("01",GERAL[[#This Row],[ODS]])),"NÃO","SIM")</f>
        <v>NÃO</v>
      </c>
      <c r="L2311" s="2" t="str">
        <f>IF(ISERR(FIND("02",GERAL[[#This Row],[ODS]])),"NÃO","SIM")</f>
        <v>NÃO</v>
      </c>
      <c r="M2311" s="2" t="str">
        <f>IF(ISERR(FIND("03",GERAL[[#This Row],[ODS]])),"NÃO","SIM")</f>
        <v>SIM</v>
      </c>
      <c r="N2311" s="2" t="str">
        <f>IF(ISERR(FIND("04",GERAL[[#This Row],[ODS]])),"NÃO","SIM")</f>
        <v>NÃO</v>
      </c>
      <c r="O2311" s="2" t="str">
        <f>IF(ISERR(FIND("05",GERAL[[#This Row],[ODS]])),"NÃO","SIM")</f>
        <v>NÃO</v>
      </c>
      <c r="P2311" s="2" t="str">
        <f>IF(ISERR(FIND("06",GERAL[[#This Row],[ODS]])),"NÃO","SIM")</f>
        <v>NÃO</v>
      </c>
      <c r="Q2311" s="2" t="str">
        <f>IF(ISERR(FIND("07",GERAL[[#This Row],[ODS]])),"NÃO","SIM")</f>
        <v>NÃO</v>
      </c>
      <c r="R2311" s="2" t="str">
        <f>IF(ISERR(FIND("08",GERAL[[#This Row],[ODS]])),"NÃO","SIM")</f>
        <v>NÃO</v>
      </c>
      <c r="S2311" s="2" t="str">
        <f>IF(ISERR(FIND("09",GERAL[[#This Row],[ODS]])),"NÃO","SIM")</f>
        <v>NÃO</v>
      </c>
      <c r="T2311" s="2" t="str">
        <f>IF(ISERR(FIND("10",GERAL[[#This Row],[ODS]])),"NÃO","SIM")</f>
        <v>NÃO</v>
      </c>
      <c r="U2311" s="2" t="str">
        <f>IF(ISERR(FIND("11",GERAL[[#This Row],[ODS]])),"NÃO","SIM")</f>
        <v>NÃO</v>
      </c>
      <c r="V2311" s="2" t="str">
        <f>IF(ISERR(FIND("12",GERAL[[#This Row],[ODS]])),"NÃO","SIM")</f>
        <v>NÃO</v>
      </c>
      <c r="W2311" s="2" t="str">
        <f>IF(ISERR(FIND("13",GERAL[[#This Row],[ODS]])),"NÃO","SIM")</f>
        <v>NÃO</v>
      </c>
      <c r="X2311" s="2" t="str">
        <f>IF(ISERR(FIND("14",GERAL[[#This Row],[ODS]])),"NÃO","SIM")</f>
        <v>NÃO</v>
      </c>
      <c r="Y2311" s="2" t="str">
        <f>IF(ISERR(FIND("15",GERAL[[#This Row],[ODS]])),"NÃO","SIM")</f>
        <v>NÃO</v>
      </c>
      <c r="Z2311" s="2" t="str">
        <f>IF(ISERR(FIND("16",GERAL[[#This Row],[ODS]])),"NÃO","SIM")</f>
        <v>NÃO</v>
      </c>
      <c r="AA2311" s="2" t="str">
        <f>IF(ISERR(FIND("17",GERAL[[#This Row],[ODS]])),"NÃO","SIM")</f>
        <v>NÃO</v>
      </c>
      <c r="AB2311" s="1">
        <v>64.005128530729678</v>
      </c>
      <c r="AC2311" s="1">
        <v>66.801082437498792</v>
      </c>
      <c r="AD2311" s="1">
        <v>72.700444329114831</v>
      </c>
      <c r="AE2311" s="1">
        <v>53.555437111386595</v>
      </c>
      <c r="AF2311" s="1">
        <v>75.839777242587104</v>
      </c>
      <c r="AG2311" s="1" t="str">
        <f>GERAL[[#This Row],[SIGLA]]&amp;GERAL[[#This Row],[CÓD]]</f>
        <v>PBSS_SI</v>
      </c>
      <c r="AH2311" s="1">
        <f ca="1">VLOOKUP(GERAL[[#This Row],[REF_NOTA]],BASE_NOTAS[],7,FALSE)</f>
        <v>82.607731506374066</v>
      </c>
      <c r="AI2311" s="31">
        <f ca="1">IF(GERAL[[#This Row],[Nota 2025]]="",0,GERAL[[#This Row],[Nota 2026]]-GERAL[[#This Row],[Nota 2025]])</f>
        <v>6.7679542637869616</v>
      </c>
    </row>
    <row r="2312" spans="1:35" ht="17" x14ac:dyDescent="0.35">
      <c r="A2312" s="2" t="s">
        <v>173</v>
      </c>
      <c r="B2312" s="2" t="s">
        <v>200</v>
      </c>
      <c r="C2312" s="2" t="s">
        <v>218</v>
      </c>
      <c r="D2312" s="15" t="s">
        <v>82</v>
      </c>
      <c r="E2312" s="2" t="s">
        <v>154</v>
      </c>
      <c r="F2312" s="2" t="str">
        <f>VLOOKUP(GERAL[[#This Row],[CÓD]],SEALL,6,FALSE)</f>
        <v>S</v>
      </c>
      <c r="G231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1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1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12" s="2" t="str">
        <f>VLOOKUP(GERAL[[#This Row],[CÓD]],SEALL,4,FALSE)</f>
        <v>03</v>
      </c>
      <c r="K2312" s="2" t="str">
        <f>IF(ISERR(FIND("01",GERAL[[#This Row],[ODS]])),"NÃO","SIM")</f>
        <v>NÃO</v>
      </c>
      <c r="L2312" s="2" t="str">
        <f>IF(ISERR(FIND("02",GERAL[[#This Row],[ODS]])),"NÃO","SIM")</f>
        <v>NÃO</v>
      </c>
      <c r="M2312" s="2" t="str">
        <f>IF(ISERR(FIND("03",GERAL[[#This Row],[ODS]])),"NÃO","SIM")</f>
        <v>SIM</v>
      </c>
      <c r="N2312" s="2" t="str">
        <f>IF(ISERR(FIND("04",GERAL[[#This Row],[ODS]])),"NÃO","SIM")</f>
        <v>NÃO</v>
      </c>
      <c r="O2312" s="2" t="str">
        <f>IF(ISERR(FIND("05",GERAL[[#This Row],[ODS]])),"NÃO","SIM")</f>
        <v>NÃO</v>
      </c>
      <c r="P2312" s="2" t="str">
        <f>IF(ISERR(FIND("06",GERAL[[#This Row],[ODS]])),"NÃO","SIM")</f>
        <v>NÃO</v>
      </c>
      <c r="Q2312" s="2" t="str">
        <f>IF(ISERR(FIND("07",GERAL[[#This Row],[ODS]])),"NÃO","SIM")</f>
        <v>NÃO</v>
      </c>
      <c r="R2312" s="2" t="str">
        <f>IF(ISERR(FIND("08",GERAL[[#This Row],[ODS]])),"NÃO","SIM")</f>
        <v>NÃO</v>
      </c>
      <c r="S2312" s="2" t="str">
        <f>IF(ISERR(FIND("09",GERAL[[#This Row],[ODS]])),"NÃO","SIM")</f>
        <v>NÃO</v>
      </c>
      <c r="T2312" s="2" t="str">
        <f>IF(ISERR(FIND("10",GERAL[[#This Row],[ODS]])),"NÃO","SIM")</f>
        <v>NÃO</v>
      </c>
      <c r="U2312" s="2" t="str">
        <f>IF(ISERR(FIND("11",GERAL[[#This Row],[ODS]])),"NÃO","SIM")</f>
        <v>NÃO</v>
      </c>
      <c r="V2312" s="2" t="str">
        <f>IF(ISERR(FIND("12",GERAL[[#This Row],[ODS]])),"NÃO","SIM")</f>
        <v>NÃO</v>
      </c>
      <c r="W2312" s="2" t="str">
        <f>IF(ISERR(FIND("13",GERAL[[#This Row],[ODS]])),"NÃO","SIM")</f>
        <v>NÃO</v>
      </c>
      <c r="X2312" s="2" t="str">
        <f>IF(ISERR(FIND("14",GERAL[[#This Row],[ODS]])),"NÃO","SIM")</f>
        <v>NÃO</v>
      </c>
      <c r="Y2312" s="2" t="str">
        <f>IF(ISERR(FIND("15",GERAL[[#This Row],[ODS]])),"NÃO","SIM")</f>
        <v>NÃO</v>
      </c>
      <c r="Z2312" s="2" t="str">
        <f>IF(ISERR(FIND("16",GERAL[[#This Row],[ODS]])),"NÃO","SIM")</f>
        <v>NÃO</v>
      </c>
      <c r="AA2312" s="2" t="str">
        <f>IF(ISERR(FIND("17",GERAL[[#This Row],[ODS]])),"NÃO","SIM")</f>
        <v>NÃO</v>
      </c>
      <c r="AB2312" s="1">
        <v>85.530296067583464</v>
      </c>
      <c r="AC2312" s="1">
        <v>91.55669701787194</v>
      </c>
      <c r="AD2312" s="1">
        <v>93.226680608520113</v>
      </c>
      <c r="AE2312" s="1">
        <v>89.158015637116549</v>
      </c>
      <c r="AF2312" s="1">
        <v>87.096713284774438</v>
      </c>
      <c r="AG2312" s="1" t="str">
        <f>GERAL[[#This Row],[SIGLA]]&amp;GERAL[[#This Row],[CÓD]]</f>
        <v>PRSS_SI</v>
      </c>
      <c r="AH2312" s="1">
        <f ca="1">VLOOKUP(GERAL[[#This Row],[REF_NOTA]],BASE_NOTAS[],7,FALSE)</f>
        <v>91.333530120858399</v>
      </c>
      <c r="AI2312" s="31">
        <f ca="1">IF(GERAL[[#This Row],[Nota 2025]]="",0,GERAL[[#This Row],[Nota 2026]]-GERAL[[#This Row],[Nota 2025]])</f>
        <v>4.2368168360839604</v>
      </c>
    </row>
    <row r="2313" spans="1:35" ht="17" x14ac:dyDescent="0.35">
      <c r="A2313" s="2" t="s">
        <v>171</v>
      </c>
      <c r="B2313" s="2" t="s">
        <v>198</v>
      </c>
      <c r="C2313" s="2" t="s">
        <v>218</v>
      </c>
      <c r="D2313" s="15" t="s">
        <v>82</v>
      </c>
      <c r="E2313" s="2" t="s">
        <v>154</v>
      </c>
      <c r="F2313" s="2" t="str">
        <f>VLOOKUP(GERAL[[#This Row],[CÓD]],SEALL,6,FALSE)</f>
        <v>S</v>
      </c>
      <c r="G231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1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1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13" s="2" t="str">
        <f>VLOOKUP(GERAL[[#This Row],[CÓD]],SEALL,4,FALSE)</f>
        <v>03</v>
      </c>
      <c r="K2313" s="2" t="str">
        <f>IF(ISERR(FIND("01",GERAL[[#This Row],[ODS]])),"NÃO","SIM")</f>
        <v>NÃO</v>
      </c>
      <c r="L2313" s="2" t="str">
        <f>IF(ISERR(FIND("02",GERAL[[#This Row],[ODS]])),"NÃO","SIM")</f>
        <v>NÃO</v>
      </c>
      <c r="M2313" s="2" t="str">
        <f>IF(ISERR(FIND("03",GERAL[[#This Row],[ODS]])),"NÃO","SIM")</f>
        <v>SIM</v>
      </c>
      <c r="N2313" s="2" t="str">
        <f>IF(ISERR(FIND("04",GERAL[[#This Row],[ODS]])),"NÃO","SIM")</f>
        <v>NÃO</v>
      </c>
      <c r="O2313" s="2" t="str">
        <f>IF(ISERR(FIND("05",GERAL[[#This Row],[ODS]])),"NÃO","SIM")</f>
        <v>NÃO</v>
      </c>
      <c r="P2313" s="2" t="str">
        <f>IF(ISERR(FIND("06",GERAL[[#This Row],[ODS]])),"NÃO","SIM")</f>
        <v>NÃO</v>
      </c>
      <c r="Q2313" s="2" t="str">
        <f>IF(ISERR(FIND("07",GERAL[[#This Row],[ODS]])),"NÃO","SIM")</f>
        <v>NÃO</v>
      </c>
      <c r="R2313" s="2" t="str">
        <f>IF(ISERR(FIND("08",GERAL[[#This Row],[ODS]])),"NÃO","SIM")</f>
        <v>NÃO</v>
      </c>
      <c r="S2313" s="2" t="str">
        <f>IF(ISERR(FIND("09",GERAL[[#This Row],[ODS]])),"NÃO","SIM")</f>
        <v>NÃO</v>
      </c>
      <c r="T2313" s="2" t="str">
        <f>IF(ISERR(FIND("10",GERAL[[#This Row],[ODS]])),"NÃO","SIM")</f>
        <v>NÃO</v>
      </c>
      <c r="U2313" s="2" t="str">
        <f>IF(ISERR(FIND("11",GERAL[[#This Row],[ODS]])),"NÃO","SIM")</f>
        <v>NÃO</v>
      </c>
      <c r="V2313" s="2" t="str">
        <f>IF(ISERR(FIND("12",GERAL[[#This Row],[ODS]])),"NÃO","SIM")</f>
        <v>NÃO</v>
      </c>
      <c r="W2313" s="2" t="str">
        <f>IF(ISERR(FIND("13",GERAL[[#This Row],[ODS]])),"NÃO","SIM")</f>
        <v>NÃO</v>
      </c>
      <c r="X2313" s="2" t="str">
        <f>IF(ISERR(FIND("14",GERAL[[#This Row],[ODS]])),"NÃO","SIM")</f>
        <v>NÃO</v>
      </c>
      <c r="Y2313" s="2" t="str">
        <f>IF(ISERR(FIND("15",GERAL[[#This Row],[ODS]])),"NÃO","SIM")</f>
        <v>NÃO</v>
      </c>
      <c r="Z2313" s="2" t="str">
        <f>IF(ISERR(FIND("16",GERAL[[#This Row],[ODS]])),"NÃO","SIM")</f>
        <v>NÃO</v>
      </c>
      <c r="AA2313" s="2" t="str">
        <f>IF(ISERR(FIND("17",GERAL[[#This Row],[ODS]])),"NÃO","SIM")</f>
        <v>NÃO</v>
      </c>
      <c r="AB2313" s="1">
        <v>61.643903019258914</v>
      </c>
      <c r="AC2313" s="1">
        <v>64.134421076798503</v>
      </c>
      <c r="AD2313" s="1">
        <v>66.625949031612834</v>
      </c>
      <c r="AE2313" s="1">
        <v>58.233874370315561</v>
      </c>
      <c r="AF2313" s="1">
        <v>74.083535142637032</v>
      </c>
      <c r="AG2313" s="1" t="str">
        <f>GERAL[[#This Row],[SIGLA]]&amp;GERAL[[#This Row],[CÓD]]</f>
        <v>PESS_SI</v>
      </c>
      <c r="AH2313" s="1">
        <f ca="1">VLOOKUP(GERAL[[#This Row],[REF_NOTA]],BASE_NOTAS[],7,FALSE)</f>
        <v>63.268684097171516</v>
      </c>
      <c r="AI2313" s="31">
        <f ca="1">IF(GERAL[[#This Row],[Nota 2025]]="",0,GERAL[[#This Row],[Nota 2026]]-GERAL[[#This Row],[Nota 2025]])</f>
        <v>-10.814851045465517</v>
      </c>
    </row>
    <row r="2314" spans="1:35" ht="17" x14ac:dyDescent="0.35">
      <c r="A2314" s="2" t="s">
        <v>172</v>
      </c>
      <c r="B2314" s="2" t="s">
        <v>199</v>
      </c>
      <c r="C2314" s="2" t="s">
        <v>218</v>
      </c>
      <c r="D2314" s="15" t="s">
        <v>82</v>
      </c>
      <c r="E2314" s="2" t="s">
        <v>154</v>
      </c>
      <c r="F2314" s="2" t="str">
        <f>VLOOKUP(GERAL[[#This Row],[CÓD]],SEALL,6,FALSE)</f>
        <v>S</v>
      </c>
      <c r="G231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1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1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14" s="2" t="str">
        <f>VLOOKUP(GERAL[[#This Row],[CÓD]],SEALL,4,FALSE)</f>
        <v>03</v>
      </c>
      <c r="K2314" s="2" t="str">
        <f>IF(ISERR(FIND("01",GERAL[[#This Row],[ODS]])),"NÃO","SIM")</f>
        <v>NÃO</v>
      </c>
      <c r="L2314" s="2" t="str">
        <f>IF(ISERR(FIND("02",GERAL[[#This Row],[ODS]])),"NÃO","SIM")</f>
        <v>NÃO</v>
      </c>
      <c r="M2314" s="2" t="str">
        <f>IF(ISERR(FIND("03",GERAL[[#This Row],[ODS]])),"NÃO","SIM")</f>
        <v>SIM</v>
      </c>
      <c r="N2314" s="2" t="str">
        <f>IF(ISERR(FIND("04",GERAL[[#This Row],[ODS]])),"NÃO","SIM")</f>
        <v>NÃO</v>
      </c>
      <c r="O2314" s="2" t="str">
        <f>IF(ISERR(FIND("05",GERAL[[#This Row],[ODS]])),"NÃO","SIM")</f>
        <v>NÃO</v>
      </c>
      <c r="P2314" s="2" t="str">
        <f>IF(ISERR(FIND("06",GERAL[[#This Row],[ODS]])),"NÃO","SIM")</f>
        <v>NÃO</v>
      </c>
      <c r="Q2314" s="2" t="str">
        <f>IF(ISERR(FIND("07",GERAL[[#This Row],[ODS]])),"NÃO","SIM")</f>
        <v>NÃO</v>
      </c>
      <c r="R2314" s="2" t="str">
        <f>IF(ISERR(FIND("08",GERAL[[#This Row],[ODS]])),"NÃO","SIM")</f>
        <v>NÃO</v>
      </c>
      <c r="S2314" s="2" t="str">
        <f>IF(ISERR(FIND("09",GERAL[[#This Row],[ODS]])),"NÃO","SIM")</f>
        <v>NÃO</v>
      </c>
      <c r="T2314" s="2" t="str">
        <f>IF(ISERR(FIND("10",GERAL[[#This Row],[ODS]])),"NÃO","SIM")</f>
        <v>NÃO</v>
      </c>
      <c r="U2314" s="2" t="str">
        <f>IF(ISERR(FIND("11",GERAL[[#This Row],[ODS]])),"NÃO","SIM")</f>
        <v>NÃO</v>
      </c>
      <c r="V2314" s="2" t="str">
        <f>IF(ISERR(FIND("12",GERAL[[#This Row],[ODS]])),"NÃO","SIM")</f>
        <v>NÃO</v>
      </c>
      <c r="W2314" s="2" t="str">
        <f>IF(ISERR(FIND("13",GERAL[[#This Row],[ODS]])),"NÃO","SIM")</f>
        <v>NÃO</v>
      </c>
      <c r="X2314" s="2" t="str">
        <f>IF(ISERR(FIND("14",GERAL[[#This Row],[ODS]])),"NÃO","SIM")</f>
        <v>NÃO</v>
      </c>
      <c r="Y2314" s="2" t="str">
        <f>IF(ISERR(FIND("15",GERAL[[#This Row],[ODS]])),"NÃO","SIM")</f>
        <v>NÃO</v>
      </c>
      <c r="Z2314" s="2" t="str">
        <f>IF(ISERR(FIND("16",GERAL[[#This Row],[ODS]])),"NÃO","SIM")</f>
        <v>NÃO</v>
      </c>
      <c r="AA2314" s="2" t="str">
        <f>IF(ISERR(FIND("17",GERAL[[#This Row],[ODS]])),"NÃO","SIM")</f>
        <v>NÃO</v>
      </c>
      <c r="AB2314" s="1">
        <v>44.901315145530042</v>
      </c>
      <c r="AC2314" s="1">
        <v>44.700615147778663</v>
      </c>
      <c r="AD2314" s="1">
        <v>59.099073082617672</v>
      </c>
      <c r="AE2314" s="1">
        <v>41.173013399675163</v>
      </c>
      <c r="AF2314" s="1">
        <v>71.967917659957024</v>
      </c>
      <c r="AG2314" s="1" t="str">
        <f>GERAL[[#This Row],[SIGLA]]&amp;GERAL[[#This Row],[CÓD]]</f>
        <v>PISS_SI</v>
      </c>
      <c r="AH2314" s="1">
        <f ca="1">VLOOKUP(GERAL[[#This Row],[REF_NOTA]],BASE_NOTAS[],7,FALSE)</f>
        <v>64.517522479017586</v>
      </c>
      <c r="AI2314" s="31">
        <f ca="1">IF(GERAL[[#This Row],[Nota 2025]]="",0,GERAL[[#This Row],[Nota 2026]]-GERAL[[#This Row],[Nota 2025]])</f>
        <v>-7.450395180939438</v>
      </c>
    </row>
    <row r="2315" spans="1:35" ht="17" x14ac:dyDescent="0.35">
      <c r="A2315" s="2" t="s">
        <v>174</v>
      </c>
      <c r="B2315" s="2" t="s">
        <v>201</v>
      </c>
      <c r="C2315" s="2" t="s">
        <v>218</v>
      </c>
      <c r="D2315" s="15" t="s">
        <v>82</v>
      </c>
      <c r="E2315" s="2" t="s">
        <v>154</v>
      </c>
      <c r="F2315" s="2" t="str">
        <f>VLOOKUP(GERAL[[#This Row],[CÓD]],SEALL,6,FALSE)</f>
        <v>S</v>
      </c>
      <c r="G231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1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1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15" s="2" t="str">
        <f>VLOOKUP(GERAL[[#This Row],[CÓD]],SEALL,4,FALSE)</f>
        <v>03</v>
      </c>
      <c r="K2315" s="2" t="str">
        <f>IF(ISERR(FIND("01",GERAL[[#This Row],[ODS]])),"NÃO","SIM")</f>
        <v>NÃO</v>
      </c>
      <c r="L2315" s="2" t="str">
        <f>IF(ISERR(FIND("02",GERAL[[#This Row],[ODS]])),"NÃO","SIM")</f>
        <v>NÃO</v>
      </c>
      <c r="M2315" s="2" t="str">
        <f>IF(ISERR(FIND("03",GERAL[[#This Row],[ODS]])),"NÃO","SIM")</f>
        <v>SIM</v>
      </c>
      <c r="N2315" s="2" t="str">
        <f>IF(ISERR(FIND("04",GERAL[[#This Row],[ODS]])),"NÃO","SIM")</f>
        <v>NÃO</v>
      </c>
      <c r="O2315" s="2" t="str">
        <f>IF(ISERR(FIND("05",GERAL[[#This Row],[ODS]])),"NÃO","SIM")</f>
        <v>NÃO</v>
      </c>
      <c r="P2315" s="2" t="str">
        <f>IF(ISERR(FIND("06",GERAL[[#This Row],[ODS]])),"NÃO","SIM")</f>
        <v>NÃO</v>
      </c>
      <c r="Q2315" s="2" t="str">
        <f>IF(ISERR(FIND("07",GERAL[[#This Row],[ODS]])),"NÃO","SIM")</f>
        <v>NÃO</v>
      </c>
      <c r="R2315" s="2" t="str">
        <f>IF(ISERR(FIND("08",GERAL[[#This Row],[ODS]])),"NÃO","SIM")</f>
        <v>NÃO</v>
      </c>
      <c r="S2315" s="2" t="str">
        <f>IF(ISERR(FIND("09",GERAL[[#This Row],[ODS]])),"NÃO","SIM")</f>
        <v>NÃO</v>
      </c>
      <c r="T2315" s="2" t="str">
        <f>IF(ISERR(FIND("10",GERAL[[#This Row],[ODS]])),"NÃO","SIM")</f>
        <v>NÃO</v>
      </c>
      <c r="U2315" s="2" t="str">
        <f>IF(ISERR(FIND("11",GERAL[[#This Row],[ODS]])),"NÃO","SIM")</f>
        <v>NÃO</v>
      </c>
      <c r="V2315" s="2" t="str">
        <f>IF(ISERR(FIND("12",GERAL[[#This Row],[ODS]])),"NÃO","SIM")</f>
        <v>NÃO</v>
      </c>
      <c r="W2315" s="2" t="str">
        <f>IF(ISERR(FIND("13",GERAL[[#This Row],[ODS]])),"NÃO","SIM")</f>
        <v>NÃO</v>
      </c>
      <c r="X2315" s="2" t="str">
        <f>IF(ISERR(FIND("14",GERAL[[#This Row],[ODS]])),"NÃO","SIM")</f>
        <v>NÃO</v>
      </c>
      <c r="Y2315" s="2" t="str">
        <f>IF(ISERR(FIND("15",GERAL[[#This Row],[ODS]])),"NÃO","SIM")</f>
        <v>NÃO</v>
      </c>
      <c r="Z2315" s="2" t="str">
        <f>IF(ISERR(FIND("16",GERAL[[#This Row],[ODS]])),"NÃO","SIM")</f>
        <v>NÃO</v>
      </c>
      <c r="AA2315" s="2" t="str">
        <f>IF(ISERR(FIND("17",GERAL[[#This Row],[ODS]])),"NÃO","SIM")</f>
        <v>NÃO</v>
      </c>
      <c r="AB2315" s="1">
        <v>59.954450625806885</v>
      </c>
      <c r="AC2315" s="1">
        <v>64.437121842023373</v>
      </c>
      <c r="AD2315" s="1">
        <v>70.834763403840938</v>
      </c>
      <c r="AE2315" s="1">
        <v>65.888397057402216</v>
      </c>
      <c r="AF2315" s="1">
        <v>72.661319871977796</v>
      </c>
      <c r="AG2315" s="1" t="str">
        <f>GERAL[[#This Row],[SIGLA]]&amp;GERAL[[#This Row],[CÓD]]</f>
        <v>RJSS_SI</v>
      </c>
      <c r="AH2315" s="1">
        <f ca="1">VLOOKUP(GERAL[[#This Row],[REF_NOTA]],BASE_NOTAS[],7,FALSE)</f>
        <v>70.790774617241823</v>
      </c>
      <c r="AI2315" s="31">
        <f ca="1">IF(GERAL[[#This Row],[Nota 2025]]="",0,GERAL[[#This Row],[Nota 2026]]-GERAL[[#This Row],[Nota 2025]])</f>
        <v>-1.8705452547359727</v>
      </c>
    </row>
    <row r="2316" spans="1:35" ht="17" x14ac:dyDescent="0.35">
      <c r="A2316" s="2" t="s">
        <v>175</v>
      </c>
      <c r="B2316" s="2" t="s">
        <v>202</v>
      </c>
      <c r="C2316" s="2" t="s">
        <v>218</v>
      </c>
      <c r="D2316" s="15" t="s">
        <v>82</v>
      </c>
      <c r="E2316" s="2" t="s">
        <v>154</v>
      </c>
      <c r="F2316" s="2" t="str">
        <f>VLOOKUP(GERAL[[#This Row],[CÓD]],SEALL,6,FALSE)</f>
        <v>S</v>
      </c>
      <c r="G231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1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1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16" s="2" t="str">
        <f>VLOOKUP(GERAL[[#This Row],[CÓD]],SEALL,4,FALSE)</f>
        <v>03</v>
      </c>
      <c r="K2316" s="2" t="str">
        <f>IF(ISERR(FIND("01",GERAL[[#This Row],[ODS]])),"NÃO","SIM")</f>
        <v>NÃO</v>
      </c>
      <c r="L2316" s="2" t="str">
        <f>IF(ISERR(FIND("02",GERAL[[#This Row],[ODS]])),"NÃO","SIM")</f>
        <v>NÃO</v>
      </c>
      <c r="M2316" s="2" t="str">
        <f>IF(ISERR(FIND("03",GERAL[[#This Row],[ODS]])),"NÃO","SIM")</f>
        <v>SIM</v>
      </c>
      <c r="N2316" s="2" t="str">
        <f>IF(ISERR(FIND("04",GERAL[[#This Row],[ODS]])),"NÃO","SIM")</f>
        <v>NÃO</v>
      </c>
      <c r="O2316" s="2" t="str">
        <f>IF(ISERR(FIND("05",GERAL[[#This Row],[ODS]])),"NÃO","SIM")</f>
        <v>NÃO</v>
      </c>
      <c r="P2316" s="2" t="str">
        <f>IF(ISERR(FIND("06",GERAL[[#This Row],[ODS]])),"NÃO","SIM")</f>
        <v>NÃO</v>
      </c>
      <c r="Q2316" s="2" t="str">
        <f>IF(ISERR(FIND("07",GERAL[[#This Row],[ODS]])),"NÃO","SIM")</f>
        <v>NÃO</v>
      </c>
      <c r="R2316" s="2" t="str">
        <f>IF(ISERR(FIND("08",GERAL[[#This Row],[ODS]])),"NÃO","SIM")</f>
        <v>NÃO</v>
      </c>
      <c r="S2316" s="2" t="str">
        <f>IF(ISERR(FIND("09",GERAL[[#This Row],[ODS]])),"NÃO","SIM")</f>
        <v>NÃO</v>
      </c>
      <c r="T2316" s="2" t="str">
        <f>IF(ISERR(FIND("10",GERAL[[#This Row],[ODS]])),"NÃO","SIM")</f>
        <v>NÃO</v>
      </c>
      <c r="U2316" s="2" t="str">
        <f>IF(ISERR(FIND("11",GERAL[[#This Row],[ODS]])),"NÃO","SIM")</f>
        <v>NÃO</v>
      </c>
      <c r="V2316" s="2" t="str">
        <f>IF(ISERR(FIND("12",GERAL[[#This Row],[ODS]])),"NÃO","SIM")</f>
        <v>NÃO</v>
      </c>
      <c r="W2316" s="2" t="str">
        <f>IF(ISERR(FIND("13",GERAL[[#This Row],[ODS]])),"NÃO","SIM")</f>
        <v>NÃO</v>
      </c>
      <c r="X2316" s="2" t="str">
        <f>IF(ISERR(FIND("14",GERAL[[#This Row],[ODS]])),"NÃO","SIM")</f>
        <v>NÃO</v>
      </c>
      <c r="Y2316" s="2" t="str">
        <f>IF(ISERR(FIND("15",GERAL[[#This Row],[ODS]])),"NÃO","SIM")</f>
        <v>NÃO</v>
      </c>
      <c r="Z2316" s="2" t="str">
        <f>IF(ISERR(FIND("16",GERAL[[#This Row],[ODS]])),"NÃO","SIM")</f>
        <v>NÃO</v>
      </c>
      <c r="AA2316" s="2" t="str">
        <f>IF(ISERR(FIND("17",GERAL[[#This Row],[ODS]])),"NÃO","SIM")</f>
        <v>NÃO</v>
      </c>
      <c r="AB2316" s="1">
        <v>69.390552008697028</v>
      </c>
      <c r="AC2316" s="1">
        <v>79.025855017844535</v>
      </c>
      <c r="AD2316" s="1">
        <v>80.352292792662581</v>
      </c>
      <c r="AE2316" s="1">
        <v>80.406607563646446</v>
      </c>
      <c r="AF2316" s="1">
        <v>85.119096073357639</v>
      </c>
      <c r="AG2316" s="1" t="str">
        <f>GERAL[[#This Row],[SIGLA]]&amp;GERAL[[#This Row],[CÓD]]</f>
        <v>RNSS_SI</v>
      </c>
      <c r="AH2316" s="1">
        <f ca="1">VLOOKUP(GERAL[[#This Row],[REF_NOTA]],BASE_NOTAS[],7,FALSE)</f>
        <v>79.163228982268663</v>
      </c>
      <c r="AI2316" s="31">
        <f ca="1">IF(GERAL[[#This Row],[Nota 2025]]="",0,GERAL[[#This Row],[Nota 2026]]-GERAL[[#This Row],[Nota 2025]])</f>
        <v>-5.9558670910889759</v>
      </c>
    </row>
    <row r="2317" spans="1:35" ht="17" x14ac:dyDescent="0.35">
      <c r="A2317" s="2" t="s">
        <v>178</v>
      </c>
      <c r="B2317" s="2" t="s">
        <v>205</v>
      </c>
      <c r="C2317" s="2" t="s">
        <v>218</v>
      </c>
      <c r="D2317" s="15" t="s">
        <v>82</v>
      </c>
      <c r="E2317" s="2" t="s">
        <v>154</v>
      </c>
      <c r="F2317" s="2" t="str">
        <f>VLOOKUP(GERAL[[#This Row],[CÓD]],SEALL,6,FALSE)</f>
        <v>S</v>
      </c>
      <c r="G231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1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1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17" s="2" t="str">
        <f>VLOOKUP(GERAL[[#This Row],[CÓD]],SEALL,4,FALSE)</f>
        <v>03</v>
      </c>
      <c r="K2317" s="2" t="str">
        <f>IF(ISERR(FIND("01",GERAL[[#This Row],[ODS]])),"NÃO","SIM")</f>
        <v>NÃO</v>
      </c>
      <c r="L2317" s="2" t="str">
        <f>IF(ISERR(FIND("02",GERAL[[#This Row],[ODS]])),"NÃO","SIM")</f>
        <v>NÃO</v>
      </c>
      <c r="M2317" s="2" t="str">
        <f>IF(ISERR(FIND("03",GERAL[[#This Row],[ODS]])),"NÃO","SIM")</f>
        <v>SIM</v>
      </c>
      <c r="N2317" s="2" t="str">
        <f>IF(ISERR(FIND("04",GERAL[[#This Row],[ODS]])),"NÃO","SIM")</f>
        <v>NÃO</v>
      </c>
      <c r="O2317" s="2" t="str">
        <f>IF(ISERR(FIND("05",GERAL[[#This Row],[ODS]])),"NÃO","SIM")</f>
        <v>NÃO</v>
      </c>
      <c r="P2317" s="2" t="str">
        <f>IF(ISERR(FIND("06",GERAL[[#This Row],[ODS]])),"NÃO","SIM")</f>
        <v>NÃO</v>
      </c>
      <c r="Q2317" s="2" t="str">
        <f>IF(ISERR(FIND("07",GERAL[[#This Row],[ODS]])),"NÃO","SIM")</f>
        <v>NÃO</v>
      </c>
      <c r="R2317" s="2" t="str">
        <f>IF(ISERR(FIND("08",GERAL[[#This Row],[ODS]])),"NÃO","SIM")</f>
        <v>NÃO</v>
      </c>
      <c r="S2317" s="2" t="str">
        <f>IF(ISERR(FIND("09",GERAL[[#This Row],[ODS]])),"NÃO","SIM")</f>
        <v>NÃO</v>
      </c>
      <c r="T2317" s="2" t="str">
        <f>IF(ISERR(FIND("10",GERAL[[#This Row],[ODS]])),"NÃO","SIM")</f>
        <v>NÃO</v>
      </c>
      <c r="U2317" s="2" t="str">
        <f>IF(ISERR(FIND("11",GERAL[[#This Row],[ODS]])),"NÃO","SIM")</f>
        <v>NÃO</v>
      </c>
      <c r="V2317" s="2" t="str">
        <f>IF(ISERR(FIND("12",GERAL[[#This Row],[ODS]])),"NÃO","SIM")</f>
        <v>NÃO</v>
      </c>
      <c r="W2317" s="2" t="str">
        <f>IF(ISERR(FIND("13",GERAL[[#This Row],[ODS]])),"NÃO","SIM")</f>
        <v>NÃO</v>
      </c>
      <c r="X2317" s="2" t="str">
        <f>IF(ISERR(FIND("14",GERAL[[#This Row],[ODS]])),"NÃO","SIM")</f>
        <v>NÃO</v>
      </c>
      <c r="Y2317" s="2" t="str">
        <f>IF(ISERR(FIND("15",GERAL[[#This Row],[ODS]])),"NÃO","SIM")</f>
        <v>NÃO</v>
      </c>
      <c r="Z2317" s="2" t="str">
        <f>IF(ISERR(FIND("16",GERAL[[#This Row],[ODS]])),"NÃO","SIM")</f>
        <v>NÃO</v>
      </c>
      <c r="AA2317" s="2" t="str">
        <f>IF(ISERR(FIND("17",GERAL[[#This Row],[ODS]])),"NÃO","SIM")</f>
        <v>NÃO</v>
      </c>
      <c r="AB2317" s="1">
        <v>87.124104895031721</v>
      </c>
      <c r="AC2317" s="1">
        <v>100</v>
      </c>
      <c r="AD2317" s="1">
        <v>91.045011782807151</v>
      </c>
      <c r="AE2317" s="1">
        <v>92.680869992661499</v>
      </c>
      <c r="AF2317" s="1">
        <v>91.529222438038261</v>
      </c>
      <c r="AG2317" s="1" t="str">
        <f>GERAL[[#This Row],[SIGLA]]&amp;GERAL[[#This Row],[CÓD]]</f>
        <v>RSSS_SI</v>
      </c>
      <c r="AH2317" s="1">
        <f ca="1">VLOOKUP(GERAL[[#This Row],[REF_NOTA]],BASE_NOTAS[],7,FALSE)</f>
        <v>100</v>
      </c>
      <c r="AI2317" s="31">
        <f ca="1">IF(GERAL[[#This Row],[Nota 2025]]="",0,GERAL[[#This Row],[Nota 2026]]-GERAL[[#This Row],[Nota 2025]])</f>
        <v>8.4707775619617394</v>
      </c>
    </row>
    <row r="2318" spans="1:35" ht="17" x14ac:dyDescent="0.35">
      <c r="A2318" s="2" t="s">
        <v>176</v>
      </c>
      <c r="B2318" s="2" t="s">
        <v>203</v>
      </c>
      <c r="C2318" s="2" t="s">
        <v>218</v>
      </c>
      <c r="D2318" s="15" t="s">
        <v>82</v>
      </c>
      <c r="E2318" s="2" t="s">
        <v>154</v>
      </c>
      <c r="F2318" s="2" t="str">
        <f>VLOOKUP(GERAL[[#This Row],[CÓD]],SEALL,6,FALSE)</f>
        <v>S</v>
      </c>
      <c r="G231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1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1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18" s="2" t="str">
        <f>VLOOKUP(GERAL[[#This Row],[CÓD]],SEALL,4,FALSE)</f>
        <v>03</v>
      </c>
      <c r="K2318" s="2" t="str">
        <f>IF(ISERR(FIND("01",GERAL[[#This Row],[ODS]])),"NÃO","SIM")</f>
        <v>NÃO</v>
      </c>
      <c r="L2318" s="2" t="str">
        <f>IF(ISERR(FIND("02",GERAL[[#This Row],[ODS]])),"NÃO","SIM")</f>
        <v>NÃO</v>
      </c>
      <c r="M2318" s="2" t="str">
        <f>IF(ISERR(FIND("03",GERAL[[#This Row],[ODS]])),"NÃO","SIM")</f>
        <v>SIM</v>
      </c>
      <c r="N2318" s="2" t="str">
        <f>IF(ISERR(FIND("04",GERAL[[#This Row],[ODS]])),"NÃO","SIM")</f>
        <v>NÃO</v>
      </c>
      <c r="O2318" s="2" t="str">
        <f>IF(ISERR(FIND("05",GERAL[[#This Row],[ODS]])),"NÃO","SIM")</f>
        <v>NÃO</v>
      </c>
      <c r="P2318" s="2" t="str">
        <f>IF(ISERR(FIND("06",GERAL[[#This Row],[ODS]])),"NÃO","SIM")</f>
        <v>NÃO</v>
      </c>
      <c r="Q2318" s="2" t="str">
        <f>IF(ISERR(FIND("07",GERAL[[#This Row],[ODS]])),"NÃO","SIM")</f>
        <v>NÃO</v>
      </c>
      <c r="R2318" s="2" t="str">
        <f>IF(ISERR(FIND("08",GERAL[[#This Row],[ODS]])),"NÃO","SIM")</f>
        <v>NÃO</v>
      </c>
      <c r="S2318" s="2" t="str">
        <f>IF(ISERR(FIND("09",GERAL[[#This Row],[ODS]])),"NÃO","SIM")</f>
        <v>NÃO</v>
      </c>
      <c r="T2318" s="2" t="str">
        <f>IF(ISERR(FIND("10",GERAL[[#This Row],[ODS]])),"NÃO","SIM")</f>
        <v>NÃO</v>
      </c>
      <c r="U2318" s="2" t="str">
        <f>IF(ISERR(FIND("11",GERAL[[#This Row],[ODS]])),"NÃO","SIM")</f>
        <v>NÃO</v>
      </c>
      <c r="V2318" s="2" t="str">
        <f>IF(ISERR(FIND("12",GERAL[[#This Row],[ODS]])),"NÃO","SIM")</f>
        <v>NÃO</v>
      </c>
      <c r="W2318" s="2" t="str">
        <f>IF(ISERR(FIND("13",GERAL[[#This Row],[ODS]])),"NÃO","SIM")</f>
        <v>NÃO</v>
      </c>
      <c r="X2318" s="2" t="str">
        <f>IF(ISERR(FIND("14",GERAL[[#This Row],[ODS]])),"NÃO","SIM")</f>
        <v>NÃO</v>
      </c>
      <c r="Y2318" s="2" t="str">
        <f>IF(ISERR(FIND("15",GERAL[[#This Row],[ODS]])),"NÃO","SIM")</f>
        <v>NÃO</v>
      </c>
      <c r="Z2318" s="2" t="str">
        <f>IF(ISERR(FIND("16",GERAL[[#This Row],[ODS]])),"NÃO","SIM")</f>
        <v>NÃO</v>
      </c>
      <c r="AA2318" s="2" t="str">
        <f>IF(ISERR(FIND("17",GERAL[[#This Row],[ODS]])),"NÃO","SIM")</f>
        <v>NÃO</v>
      </c>
      <c r="AB2318" s="1">
        <v>76.894617334037477</v>
      </c>
      <c r="AC2318" s="1">
        <v>61.669685315159569</v>
      </c>
      <c r="AD2318" s="1">
        <v>76.656540429666506</v>
      </c>
      <c r="AE2318" s="1">
        <v>63.375652835150142</v>
      </c>
      <c r="AF2318" s="1">
        <v>77.208895339736543</v>
      </c>
      <c r="AG2318" s="1" t="str">
        <f>GERAL[[#This Row],[SIGLA]]&amp;GERAL[[#This Row],[CÓD]]</f>
        <v>ROSS_SI</v>
      </c>
      <c r="AH2318" s="1">
        <f ca="1">VLOOKUP(GERAL[[#This Row],[REF_NOTA]],BASE_NOTAS[],7,FALSE)</f>
        <v>64.023282799612474</v>
      </c>
      <c r="AI2318" s="31">
        <f ca="1">IF(GERAL[[#This Row],[Nota 2025]]="",0,GERAL[[#This Row],[Nota 2026]]-GERAL[[#This Row],[Nota 2025]])</f>
        <v>-13.185612540124069</v>
      </c>
    </row>
    <row r="2319" spans="1:35" ht="17" x14ac:dyDescent="0.35">
      <c r="A2319" s="2" t="s">
        <v>177</v>
      </c>
      <c r="B2319" s="2" t="s">
        <v>204</v>
      </c>
      <c r="C2319" s="2" t="s">
        <v>218</v>
      </c>
      <c r="D2319" s="15" t="s">
        <v>82</v>
      </c>
      <c r="E2319" s="2" t="s">
        <v>154</v>
      </c>
      <c r="F2319" s="2" t="str">
        <f>VLOOKUP(GERAL[[#This Row],[CÓD]],SEALL,6,FALSE)</f>
        <v>S</v>
      </c>
      <c r="G231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1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1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19" s="2" t="str">
        <f>VLOOKUP(GERAL[[#This Row],[CÓD]],SEALL,4,FALSE)</f>
        <v>03</v>
      </c>
      <c r="K2319" s="2" t="str">
        <f>IF(ISERR(FIND("01",GERAL[[#This Row],[ODS]])),"NÃO","SIM")</f>
        <v>NÃO</v>
      </c>
      <c r="L2319" s="2" t="str">
        <f>IF(ISERR(FIND("02",GERAL[[#This Row],[ODS]])),"NÃO","SIM")</f>
        <v>NÃO</v>
      </c>
      <c r="M2319" s="2" t="str">
        <f>IF(ISERR(FIND("03",GERAL[[#This Row],[ODS]])),"NÃO","SIM")</f>
        <v>SIM</v>
      </c>
      <c r="N2319" s="2" t="str">
        <f>IF(ISERR(FIND("04",GERAL[[#This Row],[ODS]])),"NÃO","SIM")</f>
        <v>NÃO</v>
      </c>
      <c r="O2319" s="2" t="str">
        <f>IF(ISERR(FIND("05",GERAL[[#This Row],[ODS]])),"NÃO","SIM")</f>
        <v>NÃO</v>
      </c>
      <c r="P2319" s="2" t="str">
        <f>IF(ISERR(FIND("06",GERAL[[#This Row],[ODS]])),"NÃO","SIM")</f>
        <v>NÃO</v>
      </c>
      <c r="Q2319" s="2" t="str">
        <f>IF(ISERR(FIND("07",GERAL[[#This Row],[ODS]])),"NÃO","SIM")</f>
        <v>NÃO</v>
      </c>
      <c r="R2319" s="2" t="str">
        <f>IF(ISERR(FIND("08",GERAL[[#This Row],[ODS]])),"NÃO","SIM")</f>
        <v>NÃO</v>
      </c>
      <c r="S2319" s="2" t="str">
        <f>IF(ISERR(FIND("09",GERAL[[#This Row],[ODS]])),"NÃO","SIM")</f>
        <v>NÃO</v>
      </c>
      <c r="T2319" s="2" t="str">
        <f>IF(ISERR(FIND("10",GERAL[[#This Row],[ODS]])),"NÃO","SIM")</f>
        <v>NÃO</v>
      </c>
      <c r="U2319" s="2" t="str">
        <f>IF(ISERR(FIND("11",GERAL[[#This Row],[ODS]])),"NÃO","SIM")</f>
        <v>NÃO</v>
      </c>
      <c r="V2319" s="2" t="str">
        <f>IF(ISERR(FIND("12",GERAL[[#This Row],[ODS]])),"NÃO","SIM")</f>
        <v>NÃO</v>
      </c>
      <c r="W2319" s="2" t="str">
        <f>IF(ISERR(FIND("13",GERAL[[#This Row],[ODS]])),"NÃO","SIM")</f>
        <v>NÃO</v>
      </c>
      <c r="X2319" s="2" t="str">
        <f>IF(ISERR(FIND("14",GERAL[[#This Row],[ODS]])),"NÃO","SIM")</f>
        <v>NÃO</v>
      </c>
      <c r="Y2319" s="2" t="str">
        <f>IF(ISERR(FIND("15",GERAL[[#This Row],[ODS]])),"NÃO","SIM")</f>
        <v>NÃO</v>
      </c>
      <c r="Z2319" s="2" t="str">
        <f>IF(ISERR(FIND("16",GERAL[[#This Row],[ODS]])),"NÃO","SIM")</f>
        <v>NÃO</v>
      </c>
      <c r="AA2319" s="2" t="str">
        <f>IF(ISERR(FIND("17",GERAL[[#This Row],[ODS]])),"NÃO","SIM")</f>
        <v>NÃO</v>
      </c>
      <c r="AB2319" s="1">
        <v>0</v>
      </c>
      <c r="AC2319" s="1">
        <v>0</v>
      </c>
      <c r="AD2319" s="1">
        <v>0</v>
      </c>
      <c r="AE2319" s="1">
        <v>0</v>
      </c>
      <c r="AF2319" s="1">
        <v>0</v>
      </c>
      <c r="AG2319" s="1" t="str">
        <f>GERAL[[#This Row],[SIGLA]]&amp;GERAL[[#This Row],[CÓD]]</f>
        <v>RRSS_SI</v>
      </c>
      <c r="AH2319" s="1">
        <f ca="1">VLOOKUP(GERAL[[#This Row],[REF_NOTA]],BASE_NOTAS[],7,FALSE)</f>
        <v>0</v>
      </c>
      <c r="AI2319" s="31">
        <f ca="1">IF(GERAL[[#This Row],[Nota 2025]]="",0,GERAL[[#This Row],[Nota 2026]]-GERAL[[#This Row],[Nota 2025]])</f>
        <v>0</v>
      </c>
    </row>
    <row r="2320" spans="1:35" ht="17" x14ac:dyDescent="0.35">
      <c r="A2320" s="2" t="s">
        <v>179</v>
      </c>
      <c r="B2320" s="2" t="s">
        <v>194</v>
      </c>
      <c r="C2320" s="2" t="s">
        <v>218</v>
      </c>
      <c r="D2320" s="15" t="s">
        <v>82</v>
      </c>
      <c r="E2320" s="2" t="s">
        <v>154</v>
      </c>
      <c r="F2320" s="2" t="str">
        <f>VLOOKUP(GERAL[[#This Row],[CÓD]],SEALL,6,FALSE)</f>
        <v>S</v>
      </c>
      <c r="G232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2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2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20" s="2" t="str">
        <f>VLOOKUP(GERAL[[#This Row],[CÓD]],SEALL,4,FALSE)</f>
        <v>03</v>
      </c>
      <c r="K2320" s="2" t="str">
        <f>IF(ISERR(FIND("01",GERAL[[#This Row],[ODS]])),"NÃO","SIM")</f>
        <v>NÃO</v>
      </c>
      <c r="L2320" s="2" t="str">
        <f>IF(ISERR(FIND("02",GERAL[[#This Row],[ODS]])),"NÃO","SIM")</f>
        <v>NÃO</v>
      </c>
      <c r="M2320" s="2" t="str">
        <f>IF(ISERR(FIND("03",GERAL[[#This Row],[ODS]])),"NÃO","SIM")</f>
        <v>SIM</v>
      </c>
      <c r="N2320" s="2" t="str">
        <f>IF(ISERR(FIND("04",GERAL[[#This Row],[ODS]])),"NÃO","SIM")</f>
        <v>NÃO</v>
      </c>
      <c r="O2320" s="2" t="str">
        <f>IF(ISERR(FIND("05",GERAL[[#This Row],[ODS]])),"NÃO","SIM")</f>
        <v>NÃO</v>
      </c>
      <c r="P2320" s="2" t="str">
        <f>IF(ISERR(FIND("06",GERAL[[#This Row],[ODS]])),"NÃO","SIM")</f>
        <v>NÃO</v>
      </c>
      <c r="Q2320" s="2" t="str">
        <f>IF(ISERR(FIND("07",GERAL[[#This Row],[ODS]])),"NÃO","SIM")</f>
        <v>NÃO</v>
      </c>
      <c r="R2320" s="2" t="str">
        <f>IF(ISERR(FIND("08",GERAL[[#This Row],[ODS]])),"NÃO","SIM")</f>
        <v>NÃO</v>
      </c>
      <c r="S2320" s="2" t="str">
        <f>IF(ISERR(FIND("09",GERAL[[#This Row],[ODS]])),"NÃO","SIM")</f>
        <v>NÃO</v>
      </c>
      <c r="T2320" s="2" t="str">
        <f>IF(ISERR(FIND("10",GERAL[[#This Row],[ODS]])),"NÃO","SIM")</f>
        <v>NÃO</v>
      </c>
      <c r="U2320" s="2" t="str">
        <f>IF(ISERR(FIND("11",GERAL[[#This Row],[ODS]])),"NÃO","SIM")</f>
        <v>NÃO</v>
      </c>
      <c r="V2320" s="2" t="str">
        <f>IF(ISERR(FIND("12",GERAL[[#This Row],[ODS]])),"NÃO","SIM")</f>
        <v>NÃO</v>
      </c>
      <c r="W2320" s="2" t="str">
        <f>IF(ISERR(FIND("13",GERAL[[#This Row],[ODS]])),"NÃO","SIM")</f>
        <v>NÃO</v>
      </c>
      <c r="X2320" s="2" t="str">
        <f>IF(ISERR(FIND("14",GERAL[[#This Row],[ODS]])),"NÃO","SIM")</f>
        <v>NÃO</v>
      </c>
      <c r="Y2320" s="2" t="str">
        <f>IF(ISERR(FIND("15",GERAL[[#This Row],[ODS]])),"NÃO","SIM")</f>
        <v>NÃO</v>
      </c>
      <c r="Z2320" s="2" t="str">
        <f>IF(ISERR(FIND("16",GERAL[[#This Row],[ODS]])),"NÃO","SIM")</f>
        <v>NÃO</v>
      </c>
      <c r="AA2320" s="2" t="str">
        <f>IF(ISERR(FIND("17",GERAL[[#This Row],[ODS]])),"NÃO","SIM")</f>
        <v>NÃO</v>
      </c>
      <c r="AB2320" s="1">
        <v>100</v>
      </c>
      <c r="AC2320" s="1">
        <v>96.906231513457215</v>
      </c>
      <c r="AD2320" s="1">
        <v>100</v>
      </c>
      <c r="AE2320" s="1">
        <v>100</v>
      </c>
      <c r="AF2320" s="1">
        <v>94.690821177857401</v>
      </c>
      <c r="AG2320" s="1" t="str">
        <f>GERAL[[#This Row],[SIGLA]]&amp;GERAL[[#This Row],[CÓD]]</f>
        <v>SCSS_SI</v>
      </c>
      <c r="AH2320" s="1">
        <f ca="1">VLOOKUP(GERAL[[#This Row],[REF_NOTA]],BASE_NOTAS[],7,FALSE)</f>
        <v>99.89835243541954</v>
      </c>
      <c r="AI2320" s="31">
        <f ca="1">IF(GERAL[[#This Row],[Nota 2025]]="",0,GERAL[[#This Row],[Nota 2026]]-GERAL[[#This Row],[Nota 2025]])</f>
        <v>5.2075312575621382</v>
      </c>
    </row>
    <row r="2321" spans="1:35" ht="17" x14ac:dyDescent="0.35">
      <c r="A2321" s="2" t="s">
        <v>181</v>
      </c>
      <c r="B2321" s="2" t="s">
        <v>186</v>
      </c>
      <c r="C2321" s="2" t="s">
        <v>218</v>
      </c>
      <c r="D2321" s="15" t="s">
        <v>82</v>
      </c>
      <c r="E2321" s="2" t="s">
        <v>154</v>
      </c>
      <c r="F2321" s="2" t="str">
        <f>VLOOKUP(GERAL[[#This Row],[CÓD]],SEALL,6,FALSE)</f>
        <v>S</v>
      </c>
      <c r="G232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2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2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21" s="2" t="str">
        <f>VLOOKUP(GERAL[[#This Row],[CÓD]],SEALL,4,FALSE)</f>
        <v>03</v>
      </c>
      <c r="K2321" s="2" t="str">
        <f>IF(ISERR(FIND("01",GERAL[[#This Row],[ODS]])),"NÃO","SIM")</f>
        <v>NÃO</v>
      </c>
      <c r="L2321" s="2" t="str">
        <f>IF(ISERR(FIND("02",GERAL[[#This Row],[ODS]])),"NÃO","SIM")</f>
        <v>NÃO</v>
      </c>
      <c r="M2321" s="2" t="str">
        <f>IF(ISERR(FIND("03",GERAL[[#This Row],[ODS]])),"NÃO","SIM")</f>
        <v>SIM</v>
      </c>
      <c r="N2321" s="2" t="str">
        <f>IF(ISERR(FIND("04",GERAL[[#This Row],[ODS]])),"NÃO","SIM")</f>
        <v>NÃO</v>
      </c>
      <c r="O2321" s="2" t="str">
        <f>IF(ISERR(FIND("05",GERAL[[#This Row],[ODS]])),"NÃO","SIM")</f>
        <v>NÃO</v>
      </c>
      <c r="P2321" s="2" t="str">
        <f>IF(ISERR(FIND("06",GERAL[[#This Row],[ODS]])),"NÃO","SIM")</f>
        <v>NÃO</v>
      </c>
      <c r="Q2321" s="2" t="str">
        <f>IF(ISERR(FIND("07",GERAL[[#This Row],[ODS]])),"NÃO","SIM")</f>
        <v>NÃO</v>
      </c>
      <c r="R2321" s="2" t="str">
        <f>IF(ISERR(FIND("08",GERAL[[#This Row],[ODS]])),"NÃO","SIM")</f>
        <v>NÃO</v>
      </c>
      <c r="S2321" s="2" t="str">
        <f>IF(ISERR(FIND("09",GERAL[[#This Row],[ODS]])),"NÃO","SIM")</f>
        <v>NÃO</v>
      </c>
      <c r="T2321" s="2" t="str">
        <f>IF(ISERR(FIND("10",GERAL[[#This Row],[ODS]])),"NÃO","SIM")</f>
        <v>NÃO</v>
      </c>
      <c r="U2321" s="2" t="str">
        <f>IF(ISERR(FIND("11",GERAL[[#This Row],[ODS]])),"NÃO","SIM")</f>
        <v>NÃO</v>
      </c>
      <c r="V2321" s="2" t="str">
        <f>IF(ISERR(FIND("12",GERAL[[#This Row],[ODS]])),"NÃO","SIM")</f>
        <v>NÃO</v>
      </c>
      <c r="W2321" s="2" t="str">
        <f>IF(ISERR(FIND("13",GERAL[[#This Row],[ODS]])),"NÃO","SIM")</f>
        <v>NÃO</v>
      </c>
      <c r="X2321" s="2" t="str">
        <f>IF(ISERR(FIND("14",GERAL[[#This Row],[ODS]])),"NÃO","SIM")</f>
        <v>NÃO</v>
      </c>
      <c r="Y2321" s="2" t="str">
        <f>IF(ISERR(FIND("15",GERAL[[#This Row],[ODS]])),"NÃO","SIM")</f>
        <v>NÃO</v>
      </c>
      <c r="Z2321" s="2" t="str">
        <f>IF(ISERR(FIND("16",GERAL[[#This Row],[ODS]])),"NÃO","SIM")</f>
        <v>NÃO</v>
      </c>
      <c r="AA2321" s="2" t="str">
        <f>IF(ISERR(FIND("17",GERAL[[#This Row],[ODS]])),"NÃO","SIM")</f>
        <v>NÃO</v>
      </c>
      <c r="AB2321" s="1">
        <v>79.204757636066219</v>
      </c>
      <c r="AC2321" s="1">
        <v>88.861459455824672</v>
      </c>
      <c r="AD2321" s="1">
        <v>86.941990678427359</v>
      </c>
      <c r="AE2321" s="1">
        <v>82.675103504088725</v>
      </c>
      <c r="AF2321" s="1">
        <v>84.183533544132445</v>
      </c>
      <c r="AG2321" s="1" t="str">
        <f>GERAL[[#This Row],[SIGLA]]&amp;GERAL[[#This Row],[CÓD]]</f>
        <v>SPSS_SI</v>
      </c>
      <c r="AH2321" s="1">
        <f ca="1">VLOOKUP(GERAL[[#This Row],[REF_NOTA]],BASE_NOTAS[],7,FALSE)</f>
        <v>87.568140602578126</v>
      </c>
      <c r="AI2321" s="31">
        <f ca="1">IF(GERAL[[#This Row],[Nota 2025]]="",0,GERAL[[#This Row],[Nota 2026]]-GERAL[[#This Row],[Nota 2025]])</f>
        <v>3.3846070584456811</v>
      </c>
    </row>
    <row r="2322" spans="1:35" ht="17" x14ac:dyDescent="0.35">
      <c r="A2322" s="2" t="s">
        <v>180</v>
      </c>
      <c r="B2322" s="2" t="s">
        <v>206</v>
      </c>
      <c r="C2322" s="2" t="s">
        <v>218</v>
      </c>
      <c r="D2322" s="15" t="s">
        <v>82</v>
      </c>
      <c r="E2322" s="2" t="s">
        <v>154</v>
      </c>
      <c r="F2322" s="2" t="str">
        <f>VLOOKUP(GERAL[[#This Row],[CÓD]],SEALL,6,FALSE)</f>
        <v>S</v>
      </c>
      <c r="G232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2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2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22" s="2" t="str">
        <f>VLOOKUP(GERAL[[#This Row],[CÓD]],SEALL,4,FALSE)</f>
        <v>03</v>
      </c>
      <c r="K2322" s="2" t="str">
        <f>IF(ISERR(FIND("01",GERAL[[#This Row],[ODS]])),"NÃO","SIM")</f>
        <v>NÃO</v>
      </c>
      <c r="L2322" s="2" t="str">
        <f>IF(ISERR(FIND("02",GERAL[[#This Row],[ODS]])),"NÃO","SIM")</f>
        <v>NÃO</v>
      </c>
      <c r="M2322" s="2" t="str">
        <f>IF(ISERR(FIND("03",GERAL[[#This Row],[ODS]])),"NÃO","SIM")</f>
        <v>SIM</v>
      </c>
      <c r="N2322" s="2" t="str">
        <f>IF(ISERR(FIND("04",GERAL[[#This Row],[ODS]])),"NÃO","SIM")</f>
        <v>NÃO</v>
      </c>
      <c r="O2322" s="2" t="str">
        <f>IF(ISERR(FIND("05",GERAL[[#This Row],[ODS]])),"NÃO","SIM")</f>
        <v>NÃO</v>
      </c>
      <c r="P2322" s="2" t="str">
        <f>IF(ISERR(FIND("06",GERAL[[#This Row],[ODS]])),"NÃO","SIM")</f>
        <v>NÃO</v>
      </c>
      <c r="Q2322" s="2" t="str">
        <f>IF(ISERR(FIND("07",GERAL[[#This Row],[ODS]])),"NÃO","SIM")</f>
        <v>NÃO</v>
      </c>
      <c r="R2322" s="2" t="str">
        <f>IF(ISERR(FIND("08",GERAL[[#This Row],[ODS]])),"NÃO","SIM")</f>
        <v>NÃO</v>
      </c>
      <c r="S2322" s="2" t="str">
        <f>IF(ISERR(FIND("09",GERAL[[#This Row],[ODS]])),"NÃO","SIM")</f>
        <v>NÃO</v>
      </c>
      <c r="T2322" s="2" t="str">
        <f>IF(ISERR(FIND("10",GERAL[[#This Row],[ODS]])),"NÃO","SIM")</f>
        <v>NÃO</v>
      </c>
      <c r="U2322" s="2" t="str">
        <f>IF(ISERR(FIND("11",GERAL[[#This Row],[ODS]])),"NÃO","SIM")</f>
        <v>NÃO</v>
      </c>
      <c r="V2322" s="2" t="str">
        <f>IF(ISERR(FIND("12",GERAL[[#This Row],[ODS]])),"NÃO","SIM")</f>
        <v>NÃO</v>
      </c>
      <c r="W2322" s="2" t="str">
        <f>IF(ISERR(FIND("13",GERAL[[#This Row],[ODS]])),"NÃO","SIM")</f>
        <v>NÃO</v>
      </c>
      <c r="X2322" s="2" t="str">
        <f>IF(ISERR(FIND("14",GERAL[[#This Row],[ODS]])),"NÃO","SIM")</f>
        <v>NÃO</v>
      </c>
      <c r="Y2322" s="2" t="str">
        <f>IF(ISERR(FIND("15",GERAL[[#This Row],[ODS]])),"NÃO","SIM")</f>
        <v>NÃO</v>
      </c>
      <c r="Z2322" s="2" t="str">
        <f>IF(ISERR(FIND("16",GERAL[[#This Row],[ODS]])),"NÃO","SIM")</f>
        <v>NÃO</v>
      </c>
      <c r="AA2322" s="2" t="str">
        <f>IF(ISERR(FIND("17",GERAL[[#This Row],[ODS]])),"NÃO","SIM")</f>
        <v>NÃO</v>
      </c>
      <c r="AB2322" s="1">
        <v>27.478753930581007</v>
      </c>
      <c r="AC2322" s="1">
        <v>37.936530415780844</v>
      </c>
      <c r="AD2322" s="1">
        <v>56.03921550284096</v>
      </c>
      <c r="AE2322" s="1">
        <v>30.390221385026152</v>
      </c>
      <c r="AF2322" s="1">
        <v>53.451179950658187</v>
      </c>
      <c r="AG2322" s="1" t="str">
        <f>GERAL[[#This Row],[SIGLA]]&amp;GERAL[[#This Row],[CÓD]]</f>
        <v>SESS_SI</v>
      </c>
      <c r="AH2322" s="1">
        <f ca="1">VLOOKUP(GERAL[[#This Row],[REF_NOTA]],BASE_NOTAS[],7,FALSE)</f>
        <v>70.692721473921864</v>
      </c>
      <c r="AI2322" s="31">
        <f ca="1">IF(GERAL[[#This Row],[Nota 2025]]="",0,GERAL[[#This Row],[Nota 2026]]-GERAL[[#This Row],[Nota 2025]])</f>
        <v>17.241541523263678</v>
      </c>
    </row>
    <row r="2323" spans="1:35" ht="17" x14ac:dyDescent="0.35">
      <c r="A2323" s="2" t="s">
        <v>182</v>
      </c>
      <c r="B2323" s="2" t="s">
        <v>185</v>
      </c>
      <c r="C2323" s="2" t="s">
        <v>218</v>
      </c>
      <c r="D2323" s="15" t="s">
        <v>82</v>
      </c>
      <c r="E2323" s="2" t="s">
        <v>154</v>
      </c>
      <c r="F2323" s="2" t="str">
        <f>VLOOKUP(GERAL[[#This Row],[CÓD]],SEALL,6,FALSE)</f>
        <v>S</v>
      </c>
      <c r="G232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2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2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23" s="2" t="str">
        <f>VLOOKUP(GERAL[[#This Row],[CÓD]],SEALL,4,FALSE)</f>
        <v>03</v>
      </c>
      <c r="K2323" s="2" t="str">
        <f>IF(ISERR(FIND("01",GERAL[[#This Row],[ODS]])),"NÃO","SIM")</f>
        <v>NÃO</v>
      </c>
      <c r="L2323" s="2" t="str">
        <f>IF(ISERR(FIND("02",GERAL[[#This Row],[ODS]])),"NÃO","SIM")</f>
        <v>NÃO</v>
      </c>
      <c r="M2323" s="2" t="str">
        <f>IF(ISERR(FIND("03",GERAL[[#This Row],[ODS]])),"NÃO","SIM")</f>
        <v>SIM</v>
      </c>
      <c r="N2323" s="2" t="str">
        <f>IF(ISERR(FIND("04",GERAL[[#This Row],[ODS]])),"NÃO","SIM")</f>
        <v>NÃO</v>
      </c>
      <c r="O2323" s="2" t="str">
        <f>IF(ISERR(FIND("05",GERAL[[#This Row],[ODS]])),"NÃO","SIM")</f>
        <v>NÃO</v>
      </c>
      <c r="P2323" s="2" t="str">
        <f>IF(ISERR(FIND("06",GERAL[[#This Row],[ODS]])),"NÃO","SIM")</f>
        <v>NÃO</v>
      </c>
      <c r="Q2323" s="2" t="str">
        <f>IF(ISERR(FIND("07",GERAL[[#This Row],[ODS]])),"NÃO","SIM")</f>
        <v>NÃO</v>
      </c>
      <c r="R2323" s="2" t="str">
        <f>IF(ISERR(FIND("08",GERAL[[#This Row],[ODS]])),"NÃO","SIM")</f>
        <v>NÃO</v>
      </c>
      <c r="S2323" s="2" t="str">
        <f>IF(ISERR(FIND("09",GERAL[[#This Row],[ODS]])),"NÃO","SIM")</f>
        <v>NÃO</v>
      </c>
      <c r="T2323" s="2" t="str">
        <f>IF(ISERR(FIND("10",GERAL[[#This Row],[ODS]])),"NÃO","SIM")</f>
        <v>NÃO</v>
      </c>
      <c r="U2323" s="2" t="str">
        <f>IF(ISERR(FIND("11",GERAL[[#This Row],[ODS]])),"NÃO","SIM")</f>
        <v>NÃO</v>
      </c>
      <c r="V2323" s="2" t="str">
        <f>IF(ISERR(FIND("12",GERAL[[#This Row],[ODS]])),"NÃO","SIM")</f>
        <v>NÃO</v>
      </c>
      <c r="W2323" s="2" t="str">
        <f>IF(ISERR(FIND("13",GERAL[[#This Row],[ODS]])),"NÃO","SIM")</f>
        <v>NÃO</v>
      </c>
      <c r="X2323" s="2" t="str">
        <f>IF(ISERR(FIND("14",GERAL[[#This Row],[ODS]])),"NÃO","SIM")</f>
        <v>NÃO</v>
      </c>
      <c r="Y2323" s="2" t="str">
        <f>IF(ISERR(FIND("15",GERAL[[#This Row],[ODS]])),"NÃO","SIM")</f>
        <v>NÃO</v>
      </c>
      <c r="Z2323" s="2" t="str">
        <f>IF(ISERR(FIND("16",GERAL[[#This Row],[ODS]])),"NÃO","SIM")</f>
        <v>NÃO</v>
      </c>
      <c r="AA2323" s="2" t="str">
        <f>IF(ISERR(FIND("17",GERAL[[#This Row],[ODS]])),"NÃO","SIM")</f>
        <v>NÃO</v>
      </c>
      <c r="AB2323" s="1">
        <v>82.678208834735301</v>
      </c>
      <c r="AC2323" s="1">
        <v>77.102219498418208</v>
      </c>
      <c r="AD2323" s="1">
        <v>66.268076131320953</v>
      </c>
      <c r="AE2323" s="1">
        <v>70.439676080843114</v>
      </c>
      <c r="AF2323" s="1">
        <v>78.608020037502158</v>
      </c>
      <c r="AG2323" s="1" t="str">
        <f>GERAL[[#This Row],[SIGLA]]&amp;GERAL[[#This Row],[CÓD]]</f>
        <v>TOSS_SI</v>
      </c>
      <c r="AH2323" s="1">
        <f ca="1">VLOOKUP(GERAL[[#This Row],[REF_NOTA]],BASE_NOTAS[],7,FALSE)</f>
        <v>67.802263622064686</v>
      </c>
      <c r="AI2323" s="31">
        <f ca="1">IF(GERAL[[#This Row],[Nota 2025]]="",0,GERAL[[#This Row],[Nota 2026]]-GERAL[[#This Row],[Nota 2025]])</f>
        <v>-10.805756415437472</v>
      </c>
    </row>
    <row r="2324" spans="1:35" x14ac:dyDescent="0.35">
      <c r="A2324" s="2" t="s">
        <v>0</v>
      </c>
      <c r="B2324" s="2" t="s">
        <v>156</v>
      </c>
      <c r="C2324" s="15" t="s">
        <v>251</v>
      </c>
      <c r="D2324" s="15" t="s">
        <v>479</v>
      </c>
      <c r="E2324" s="15" t="s">
        <v>480</v>
      </c>
      <c r="F2324" s="2" t="str">
        <f>VLOOKUP(GERAL[[#This Row],[CÓD]],SEALL,6,FALSE)</f>
        <v>S</v>
      </c>
      <c r="G232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2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2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24" s="2" t="str">
        <f>VLOOKUP(GERAL[[#This Row],[CÓD]],SEALL,4,FALSE)</f>
        <v>08, 10</v>
      </c>
      <c r="K2324" s="2" t="str">
        <f>IF(ISERR(FIND("01",GERAL[[#This Row],[ODS]])),"NÃO","SIM")</f>
        <v>NÃO</v>
      </c>
      <c r="L2324" s="2" t="str">
        <f>IF(ISERR(FIND("02",GERAL[[#This Row],[ODS]])),"NÃO","SIM")</f>
        <v>NÃO</v>
      </c>
      <c r="M2324" s="2" t="str">
        <f>IF(ISERR(FIND("03",GERAL[[#This Row],[ODS]])),"NÃO","SIM")</f>
        <v>NÃO</v>
      </c>
      <c r="N2324" s="2" t="str">
        <f>IF(ISERR(FIND("04",GERAL[[#This Row],[ODS]])),"NÃO","SIM")</f>
        <v>NÃO</v>
      </c>
      <c r="O2324" s="2" t="str">
        <f>IF(ISERR(FIND("05",GERAL[[#This Row],[ODS]])),"NÃO","SIM")</f>
        <v>NÃO</v>
      </c>
      <c r="P2324" s="2" t="str">
        <f>IF(ISERR(FIND("06",GERAL[[#This Row],[ODS]])),"NÃO","SIM")</f>
        <v>NÃO</v>
      </c>
      <c r="Q2324" s="2" t="str">
        <f>IF(ISERR(FIND("07",GERAL[[#This Row],[ODS]])),"NÃO","SIM")</f>
        <v>NÃO</v>
      </c>
      <c r="R2324" s="2" t="str">
        <f>IF(ISERR(FIND("08",GERAL[[#This Row],[ODS]])),"NÃO","SIM")</f>
        <v>SIM</v>
      </c>
      <c r="S2324" s="2" t="str">
        <f>IF(ISERR(FIND("09",GERAL[[#This Row],[ODS]])),"NÃO","SIM")</f>
        <v>NÃO</v>
      </c>
      <c r="T2324" s="2" t="str">
        <f>IF(ISERR(FIND("10",GERAL[[#This Row],[ODS]])),"NÃO","SIM")</f>
        <v>SIM</v>
      </c>
      <c r="U2324" s="2" t="str">
        <f>IF(ISERR(FIND("11",GERAL[[#This Row],[ODS]])),"NÃO","SIM")</f>
        <v>NÃO</v>
      </c>
      <c r="V2324" s="2" t="str">
        <f>IF(ISERR(FIND("12",GERAL[[#This Row],[ODS]])),"NÃO","SIM")</f>
        <v>NÃO</v>
      </c>
      <c r="W2324" s="2" t="str">
        <f>IF(ISERR(FIND("13",GERAL[[#This Row],[ODS]])),"NÃO","SIM")</f>
        <v>NÃO</v>
      </c>
      <c r="X2324" s="2" t="str">
        <f>IF(ISERR(FIND("14",GERAL[[#This Row],[ODS]])),"NÃO","SIM")</f>
        <v>NÃO</v>
      </c>
      <c r="Y2324" s="2" t="str">
        <f>IF(ISERR(FIND("15",GERAL[[#This Row],[ODS]])),"NÃO","SIM")</f>
        <v>NÃO</v>
      </c>
      <c r="Z2324" s="2" t="str">
        <f>IF(ISERR(FIND("16",GERAL[[#This Row],[ODS]])),"NÃO","SIM")</f>
        <v>NÃO</v>
      </c>
      <c r="AA2324" s="2" t="str">
        <f>IF(ISERR(FIND("17",GERAL[[#This Row],[ODS]])),"NÃO","SIM")</f>
        <v>NÃO</v>
      </c>
      <c r="AB2324" s="1"/>
      <c r="AC2324" s="1"/>
      <c r="AD2324" s="1">
        <v>19.346049046321511</v>
      </c>
      <c r="AE2324" s="56">
        <v>26.934984520123834</v>
      </c>
      <c r="AF2324" s="87">
        <v>25.492405150859312</v>
      </c>
      <c r="AG2324" s="1" t="str">
        <f>GERAL[[#This Row],[SIGLA]]&amp;GERAL[[#This Row],[CÓD]]</f>
        <v>ACCH_DL</v>
      </c>
      <c r="AH2324" s="1">
        <f ca="1">VLOOKUP(GERAL[[#This Row],[REF_NOTA]],BASE_NOTAS[],7,FALSE)</f>
        <v>18.171666979662078</v>
      </c>
      <c r="AI2324" s="48">
        <f ca="1">IF(GERAL[[#This Row],[Nota 2025]]="",0,GERAL[[#This Row],[Nota 2026]]-GERAL[[#This Row],[Nota 2025]])</f>
        <v>-7.3207381711972346</v>
      </c>
    </row>
    <row r="2325" spans="1:35" x14ac:dyDescent="0.35">
      <c r="A2325" s="2" t="s">
        <v>1</v>
      </c>
      <c r="B2325" s="2" t="s">
        <v>157</v>
      </c>
      <c r="C2325" s="15" t="s">
        <v>251</v>
      </c>
      <c r="D2325" s="15" t="s">
        <v>479</v>
      </c>
      <c r="E2325" s="15" t="s">
        <v>480</v>
      </c>
      <c r="F2325" s="2" t="str">
        <f>VLOOKUP(GERAL[[#This Row],[CÓD]],SEALL,6,FALSE)</f>
        <v>S</v>
      </c>
      <c r="G232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2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2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25" s="2" t="str">
        <f>VLOOKUP(GERAL[[#This Row],[CÓD]],SEALL,4,FALSE)</f>
        <v>08, 10</v>
      </c>
      <c r="K2325" s="2" t="str">
        <f>IF(ISERR(FIND("01",GERAL[[#This Row],[ODS]])),"NÃO","SIM")</f>
        <v>NÃO</v>
      </c>
      <c r="L2325" s="2" t="str">
        <f>IF(ISERR(FIND("02",GERAL[[#This Row],[ODS]])),"NÃO","SIM")</f>
        <v>NÃO</v>
      </c>
      <c r="M2325" s="2" t="str">
        <f>IF(ISERR(FIND("03",GERAL[[#This Row],[ODS]])),"NÃO","SIM")</f>
        <v>NÃO</v>
      </c>
      <c r="N2325" s="2" t="str">
        <f>IF(ISERR(FIND("04",GERAL[[#This Row],[ODS]])),"NÃO","SIM")</f>
        <v>NÃO</v>
      </c>
      <c r="O2325" s="2" t="str">
        <f>IF(ISERR(FIND("05",GERAL[[#This Row],[ODS]])),"NÃO","SIM")</f>
        <v>NÃO</v>
      </c>
      <c r="P2325" s="2" t="str">
        <f>IF(ISERR(FIND("06",GERAL[[#This Row],[ODS]])),"NÃO","SIM")</f>
        <v>NÃO</v>
      </c>
      <c r="Q2325" s="2" t="str">
        <f>IF(ISERR(FIND("07",GERAL[[#This Row],[ODS]])),"NÃO","SIM")</f>
        <v>NÃO</v>
      </c>
      <c r="R2325" s="2" t="str">
        <f>IF(ISERR(FIND("08",GERAL[[#This Row],[ODS]])),"NÃO","SIM")</f>
        <v>SIM</v>
      </c>
      <c r="S2325" s="2" t="str">
        <f>IF(ISERR(FIND("09",GERAL[[#This Row],[ODS]])),"NÃO","SIM")</f>
        <v>NÃO</v>
      </c>
      <c r="T2325" s="2" t="str">
        <f>IF(ISERR(FIND("10",GERAL[[#This Row],[ODS]])),"NÃO","SIM")</f>
        <v>SIM</v>
      </c>
      <c r="U2325" s="2" t="str">
        <f>IF(ISERR(FIND("11",GERAL[[#This Row],[ODS]])),"NÃO","SIM")</f>
        <v>NÃO</v>
      </c>
      <c r="V2325" s="2" t="str">
        <f>IF(ISERR(FIND("12",GERAL[[#This Row],[ODS]])),"NÃO","SIM")</f>
        <v>NÃO</v>
      </c>
      <c r="W2325" s="2" t="str">
        <f>IF(ISERR(FIND("13",GERAL[[#This Row],[ODS]])),"NÃO","SIM")</f>
        <v>NÃO</v>
      </c>
      <c r="X2325" s="2" t="str">
        <f>IF(ISERR(FIND("14",GERAL[[#This Row],[ODS]])),"NÃO","SIM")</f>
        <v>NÃO</v>
      </c>
      <c r="Y2325" s="2" t="str">
        <f>IF(ISERR(FIND("15",GERAL[[#This Row],[ODS]])),"NÃO","SIM")</f>
        <v>NÃO</v>
      </c>
      <c r="Z2325" s="2" t="str">
        <f>IF(ISERR(FIND("16",GERAL[[#This Row],[ODS]])),"NÃO","SIM")</f>
        <v>NÃO</v>
      </c>
      <c r="AA2325" s="2" t="str">
        <f>IF(ISERR(FIND("17",GERAL[[#This Row],[ODS]])),"NÃO","SIM")</f>
        <v>NÃO</v>
      </c>
      <c r="AB2325" s="1"/>
      <c r="AC2325" s="1"/>
      <c r="AD2325" s="1">
        <v>42.506811989100811</v>
      </c>
      <c r="AE2325" s="56">
        <v>60.681114551083596</v>
      </c>
      <c r="AF2325" s="87">
        <v>50.225260935306601</v>
      </c>
      <c r="AG2325" s="1" t="str">
        <f>GERAL[[#This Row],[SIGLA]]&amp;GERAL[[#This Row],[CÓD]]</f>
        <v>ALCH_DL</v>
      </c>
      <c r="AH2325" s="1">
        <f ca="1">VLOOKUP(GERAL[[#This Row],[REF_NOTA]],BASE_NOTAS[],7,FALSE)</f>
        <v>55.604651089295821</v>
      </c>
      <c r="AI2325" s="48">
        <f ca="1">IF(GERAL[[#This Row],[Nota 2025]]="",0,GERAL[[#This Row],[Nota 2026]]-GERAL[[#This Row],[Nota 2025]])</f>
        <v>5.3793901539892204</v>
      </c>
    </row>
    <row r="2326" spans="1:35" x14ac:dyDescent="0.35">
      <c r="A2326" s="2" t="s">
        <v>159</v>
      </c>
      <c r="B2326" s="2" t="s">
        <v>184</v>
      </c>
      <c r="C2326" s="15" t="s">
        <v>251</v>
      </c>
      <c r="D2326" s="15" t="s">
        <v>479</v>
      </c>
      <c r="E2326" s="15" t="s">
        <v>480</v>
      </c>
      <c r="F2326" s="2" t="str">
        <f>VLOOKUP(GERAL[[#This Row],[CÓD]],SEALL,6,FALSE)</f>
        <v>S</v>
      </c>
      <c r="G232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2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2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26" s="2" t="str">
        <f>VLOOKUP(GERAL[[#This Row],[CÓD]],SEALL,4,FALSE)</f>
        <v>08, 10</v>
      </c>
      <c r="K2326" s="2" t="str">
        <f>IF(ISERR(FIND("01",GERAL[[#This Row],[ODS]])),"NÃO","SIM")</f>
        <v>NÃO</v>
      </c>
      <c r="L2326" s="2" t="str">
        <f>IF(ISERR(FIND("02",GERAL[[#This Row],[ODS]])),"NÃO","SIM")</f>
        <v>NÃO</v>
      </c>
      <c r="M2326" s="2" t="str">
        <f>IF(ISERR(FIND("03",GERAL[[#This Row],[ODS]])),"NÃO","SIM")</f>
        <v>NÃO</v>
      </c>
      <c r="N2326" s="2" t="str">
        <f>IF(ISERR(FIND("04",GERAL[[#This Row],[ODS]])),"NÃO","SIM")</f>
        <v>NÃO</v>
      </c>
      <c r="O2326" s="2" t="str">
        <f>IF(ISERR(FIND("05",GERAL[[#This Row],[ODS]])),"NÃO","SIM")</f>
        <v>NÃO</v>
      </c>
      <c r="P2326" s="2" t="str">
        <f>IF(ISERR(FIND("06",GERAL[[#This Row],[ODS]])),"NÃO","SIM")</f>
        <v>NÃO</v>
      </c>
      <c r="Q2326" s="2" t="str">
        <f>IF(ISERR(FIND("07",GERAL[[#This Row],[ODS]])),"NÃO","SIM")</f>
        <v>NÃO</v>
      </c>
      <c r="R2326" s="2" t="str">
        <f>IF(ISERR(FIND("08",GERAL[[#This Row],[ODS]])),"NÃO","SIM")</f>
        <v>SIM</v>
      </c>
      <c r="S2326" s="2" t="str">
        <f>IF(ISERR(FIND("09",GERAL[[#This Row],[ODS]])),"NÃO","SIM")</f>
        <v>NÃO</v>
      </c>
      <c r="T2326" s="2" t="str">
        <f>IF(ISERR(FIND("10",GERAL[[#This Row],[ODS]])),"NÃO","SIM")</f>
        <v>SIM</v>
      </c>
      <c r="U2326" s="2" t="str">
        <f>IF(ISERR(FIND("11",GERAL[[#This Row],[ODS]])),"NÃO","SIM")</f>
        <v>NÃO</v>
      </c>
      <c r="V2326" s="2" t="str">
        <f>IF(ISERR(FIND("12",GERAL[[#This Row],[ODS]])),"NÃO","SIM")</f>
        <v>NÃO</v>
      </c>
      <c r="W2326" s="2" t="str">
        <f>IF(ISERR(FIND("13",GERAL[[#This Row],[ODS]])),"NÃO","SIM")</f>
        <v>NÃO</v>
      </c>
      <c r="X2326" s="2" t="str">
        <f>IF(ISERR(FIND("14",GERAL[[#This Row],[ODS]])),"NÃO","SIM")</f>
        <v>NÃO</v>
      </c>
      <c r="Y2326" s="2" t="str">
        <f>IF(ISERR(FIND("15",GERAL[[#This Row],[ODS]])),"NÃO","SIM")</f>
        <v>NÃO</v>
      </c>
      <c r="Z2326" s="2" t="str">
        <f>IF(ISERR(FIND("16",GERAL[[#This Row],[ODS]])),"NÃO","SIM")</f>
        <v>NÃO</v>
      </c>
      <c r="AA2326" s="2" t="str">
        <f>IF(ISERR(FIND("17",GERAL[[#This Row],[ODS]])),"NÃO","SIM")</f>
        <v>NÃO</v>
      </c>
      <c r="AB2326" s="1"/>
      <c r="AC2326" s="1"/>
      <c r="AD2326" s="1">
        <v>25.885558583106274</v>
      </c>
      <c r="AE2326" s="56">
        <v>53.869969040247682</v>
      </c>
      <c r="AF2326" s="87">
        <v>8.6424145394171035</v>
      </c>
      <c r="AG2326" s="1" t="str">
        <f>GERAL[[#This Row],[SIGLA]]&amp;GERAL[[#This Row],[CÓD]]</f>
        <v>APCH_DL</v>
      </c>
      <c r="AH2326" s="1">
        <f ca="1">VLOOKUP(GERAL[[#This Row],[REF_NOTA]],BASE_NOTAS[],7,FALSE)</f>
        <v>11.125979529609666</v>
      </c>
      <c r="AI2326" s="48">
        <f ca="1">IF(GERAL[[#This Row],[Nota 2025]]="",0,GERAL[[#This Row],[Nota 2026]]-GERAL[[#This Row],[Nota 2025]])</f>
        <v>2.483564990192562</v>
      </c>
    </row>
    <row r="2327" spans="1:35" x14ac:dyDescent="0.35">
      <c r="A2327" s="2" t="s">
        <v>155</v>
      </c>
      <c r="B2327" s="2" t="s">
        <v>158</v>
      </c>
      <c r="C2327" s="15" t="s">
        <v>251</v>
      </c>
      <c r="D2327" s="15" t="s">
        <v>479</v>
      </c>
      <c r="E2327" s="15" t="s">
        <v>480</v>
      </c>
      <c r="F2327" s="2" t="str">
        <f>VLOOKUP(GERAL[[#This Row],[CÓD]],SEALL,6,FALSE)</f>
        <v>S</v>
      </c>
      <c r="G232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2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2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27" s="2" t="str">
        <f>VLOOKUP(GERAL[[#This Row],[CÓD]],SEALL,4,FALSE)</f>
        <v>08, 10</v>
      </c>
      <c r="K2327" s="2" t="str">
        <f>IF(ISERR(FIND("01",GERAL[[#This Row],[ODS]])),"NÃO","SIM")</f>
        <v>NÃO</v>
      </c>
      <c r="L2327" s="2" t="str">
        <f>IF(ISERR(FIND("02",GERAL[[#This Row],[ODS]])),"NÃO","SIM")</f>
        <v>NÃO</v>
      </c>
      <c r="M2327" s="2" t="str">
        <f>IF(ISERR(FIND("03",GERAL[[#This Row],[ODS]])),"NÃO","SIM")</f>
        <v>NÃO</v>
      </c>
      <c r="N2327" s="2" t="str">
        <f>IF(ISERR(FIND("04",GERAL[[#This Row],[ODS]])),"NÃO","SIM")</f>
        <v>NÃO</v>
      </c>
      <c r="O2327" s="2" t="str">
        <f>IF(ISERR(FIND("05",GERAL[[#This Row],[ODS]])),"NÃO","SIM")</f>
        <v>NÃO</v>
      </c>
      <c r="P2327" s="2" t="str">
        <f>IF(ISERR(FIND("06",GERAL[[#This Row],[ODS]])),"NÃO","SIM")</f>
        <v>NÃO</v>
      </c>
      <c r="Q2327" s="2" t="str">
        <f>IF(ISERR(FIND("07",GERAL[[#This Row],[ODS]])),"NÃO","SIM")</f>
        <v>NÃO</v>
      </c>
      <c r="R2327" s="2" t="str">
        <f>IF(ISERR(FIND("08",GERAL[[#This Row],[ODS]])),"NÃO","SIM")</f>
        <v>SIM</v>
      </c>
      <c r="S2327" s="2" t="str">
        <f>IF(ISERR(FIND("09",GERAL[[#This Row],[ODS]])),"NÃO","SIM")</f>
        <v>NÃO</v>
      </c>
      <c r="T2327" s="2" t="str">
        <f>IF(ISERR(FIND("10",GERAL[[#This Row],[ODS]])),"NÃO","SIM")</f>
        <v>SIM</v>
      </c>
      <c r="U2327" s="2" t="str">
        <f>IF(ISERR(FIND("11",GERAL[[#This Row],[ODS]])),"NÃO","SIM")</f>
        <v>NÃO</v>
      </c>
      <c r="V2327" s="2" t="str">
        <f>IF(ISERR(FIND("12",GERAL[[#This Row],[ODS]])),"NÃO","SIM")</f>
        <v>NÃO</v>
      </c>
      <c r="W2327" s="2" t="str">
        <f>IF(ISERR(FIND("13",GERAL[[#This Row],[ODS]])),"NÃO","SIM")</f>
        <v>NÃO</v>
      </c>
      <c r="X2327" s="2" t="str">
        <f>IF(ISERR(FIND("14",GERAL[[#This Row],[ODS]])),"NÃO","SIM")</f>
        <v>NÃO</v>
      </c>
      <c r="Y2327" s="2" t="str">
        <f>IF(ISERR(FIND("15",GERAL[[#This Row],[ODS]])),"NÃO","SIM")</f>
        <v>NÃO</v>
      </c>
      <c r="Z2327" s="2" t="str">
        <f>IF(ISERR(FIND("16",GERAL[[#This Row],[ODS]])),"NÃO","SIM")</f>
        <v>NÃO</v>
      </c>
      <c r="AA2327" s="2" t="str">
        <f>IF(ISERR(FIND("17",GERAL[[#This Row],[ODS]])),"NÃO","SIM")</f>
        <v>NÃO</v>
      </c>
      <c r="AB2327" s="1"/>
      <c r="AC2327" s="1"/>
      <c r="AD2327" s="1">
        <v>21.525885558583099</v>
      </c>
      <c r="AE2327" s="56">
        <v>28.792569659442719</v>
      </c>
      <c r="AF2327" s="87">
        <v>13.061753394394174</v>
      </c>
      <c r="AG2327" s="1" t="str">
        <f>GERAL[[#This Row],[SIGLA]]&amp;GERAL[[#This Row],[CÓD]]</f>
        <v>AMCH_DL</v>
      </c>
      <c r="AH2327" s="1">
        <f ca="1">VLOOKUP(GERAL[[#This Row],[REF_NOTA]],BASE_NOTAS[],7,FALSE)</f>
        <v>21.710820166378213</v>
      </c>
      <c r="AI2327" s="48">
        <f ca="1">IF(GERAL[[#This Row],[Nota 2025]]="",0,GERAL[[#This Row],[Nota 2026]]-GERAL[[#This Row],[Nota 2025]])</f>
        <v>8.6490667719840388</v>
      </c>
    </row>
    <row r="2328" spans="1:35" x14ac:dyDescent="0.35">
      <c r="A2328" s="2" t="s">
        <v>160</v>
      </c>
      <c r="B2328" s="2" t="s">
        <v>187</v>
      </c>
      <c r="C2328" s="15" t="s">
        <v>251</v>
      </c>
      <c r="D2328" s="15" t="s">
        <v>479</v>
      </c>
      <c r="E2328" s="15" t="s">
        <v>480</v>
      </c>
      <c r="F2328" s="2" t="str">
        <f>VLOOKUP(GERAL[[#This Row],[CÓD]],SEALL,6,FALSE)</f>
        <v>S</v>
      </c>
      <c r="G232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2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2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28" s="2" t="str">
        <f>VLOOKUP(GERAL[[#This Row],[CÓD]],SEALL,4,FALSE)</f>
        <v>08, 10</v>
      </c>
      <c r="K2328" s="2" t="str">
        <f>IF(ISERR(FIND("01",GERAL[[#This Row],[ODS]])),"NÃO","SIM")</f>
        <v>NÃO</v>
      </c>
      <c r="L2328" s="2" t="str">
        <f>IF(ISERR(FIND("02",GERAL[[#This Row],[ODS]])),"NÃO","SIM")</f>
        <v>NÃO</v>
      </c>
      <c r="M2328" s="2" t="str">
        <f>IF(ISERR(FIND("03",GERAL[[#This Row],[ODS]])),"NÃO","SIM")</f>
        <v>NÃO</v>
      </c>
      <c r="N2328" s="2" t="str">
        <f>IF(ISERR(FIND("04",GERAL[[#This Row],[ODS]])),"NÃO","SIM")</f>
        <v>NÃO</v>
      </c>
      <c r="O2328" s="2" t="str">
        <f>IF(ISERR(FIND("05",GERAL[[#This Row],[ODS]])),"NÃO","SIM")</f>
        <v>NÃO</v>
      </c>
      <c r="P2328" s="2" t="str">
        <f>IF(ISERR(FIND("06",GERAL[[#This Row],[ODS]])),"NÃO","SIM")</f>
        <v>NÃO</v>
      </c>
      <c r="Q2328" s="2" t="str">
        <f>IF(ISERR(FIND("07",GERAL[[#This Row],[ODS]])),"NÃO","SIM")</f>
        <v>NÃO</v>
      </c>
      <c r="R2328" s="2" t="str">
        <f>IF(ISERR(FIND("08",GERAL[[#This Row],[ODS]])),"NÃO","SIM")</f>
        <v>SIM</v>
      </c>
      <c r="S2328" s="2" t="str">
        <f>IF(ISERR(FIND("09",GERAL[[#This Row],[ODS]])),"NÃO","SIM")</f>
        <v>NÃO</v>
      </c>
      <c r="T2328" s="2" t="str">
        <f>IF(ISERR(FIND("10",GERAL[[#This Row],[ODS]])),"NÃO","SIM")</f>
        <v>SIM</v>
      </c>
      <c r="U2328" s="2" t="str">
        <f>IF(ISERR(FIND("11",GERAL[[#This Row],[ODS]])),"NÃO","SIM")</f>
        <v>NÃO</v>
      </c>
      <c r="V2328" s="2" t="str">
        <f>IF(ISERR(FIND("12",GERAL[[#This Row],[ODS]])),"NÃO","SIM")</f>
        <v>NÃO</v>
      </c>
      <c r="W2328" s="2" t="str">
        <f>IF(ISERR(FIND("13",GERAL[[#This Row],[ODS]])),"NÃO","SIM")</f>
        <v>NÃO</v>
      </c>
      <c r="X2328" s="2" t="str">
        <f>IF(ISERR(FIND("14",GERAL[[#This Row],[ODS]])),"NÃO","SIM")</f>
        <v>NÃO</v>
      </c>
      <c r="Y2328" s="2" t="str">
        <f>IF(ISERR(FIND("15",GERAL[[#This Row],[ODS]])),"NÃO","SIM")</f>
        <v>NÃO</v>
      </c>
      <c r="Z2328" s="2" t="str">
        <f>IF(ISERR(FIND("16",GERAL[[#This Row],[ODS]])),"NÃO","SIM")</f>
        <v>NÃO</v>
      </c>
      <c r="AA2328" s="2" t="str">
        <f>IF(ISERR(FIND("17",GERAL[[#This Row],[ODS]])),"NÃO","SIM")</f>
        <v>NÃO</v>
      </c>
      <c r="AB2328" s="1"/>
      <c r="AC2328" s="1"/>
      <c r="AD2328" s="1">
        <v>14.441416893732963</v>
      </c>
      <c r="AE2328" s="56">
        <v>35.91331269349844</v>
      </c>
      <c r="AF2328" s="87">
        <v>58.18138693705712</v>
      </c>
      <c r="AG2328" s="1" t="str">
        <f>GERAL[[#This Row],[SIGLA]]&amp;GERAL[[#This Row],[CÓD]]</f>
        <v>BACH_DL</v>
      </c>
      <c r="AH2328" s="1">
        <f ca="1">VLOOKUP(GERAL[[#This Row],[REF_NOTA]],BASE_NOTAS[],7,FALSE)</f>
        <v>53.689597174920436</v>
      </c>
      <c r="AI2328" s="48">
        <f ca="1">IF(GERAL[[#This Row],[Nota 2025]]="",0,GERAL[[#This Row],[Nota 2026]]-GERAL[[#This Row],[Nota 2025]])</f>
        <v>-4.4917897621366834</v>
      </c>
    </row>
    <row r="2329" spans="1:35" x14ac:dyDescent="0.35">
      <c r="A2329" s="2" t="s">
        <v>161</v>
      </c>
      <c r="B2329" s="2" t="s">
        <v>188</v>
      </c>
      <c r="C2329" s="15" t="s">
        <v>251</v>
      </c>
      <c r="D2329" s="15" t="s">
        <v>479</v>
      </c>
      <c r="E2329" s="15" t="s">
        <v>480</v>
      </c>
      <c r="F2329" s="2" t="str">
        <f>VLOOKUP(GERAL[[#This Row],[CÓD]],SEALL,6,FALSE)</f>
        <v>S</v>
      </c>
      <c r="G232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2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2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29" s="2" t="str">
        <f>VLOOKUP(GERAL[[#This Row],[CÓD]],SEALL,4,FALSE)</f>
        <v>08, 10</v>
      </c>
      <c r="K2329" s="2" t="str">
        <f>IF(ISERR(FIND("01",GERAL[[#This Row],[ODS]])),"NÃO","SIM")</f>
        <v>NÃO</v>
      </c>
      <c r="L2329" s="2" t="str">
        <f>IF(ISERR(FIND("02",GERAL[[#This Row],[ODS]])),"NÃO","SIM")</f>
        <v>NÃO</v>
      </c>
      <c r="M2329" s="2" t="str">
        <f>IF(ISERR(FIND("03",GERAL[[#This Row],[ODS]])),"NÃO","SIM")</f>
        <v>NÃO</v>
      </c>
      <c r="N2329" s="2" t="str">
        <f>IF(ISERR(FIND("04",GERAL[[#This Row],[ODS]])),"NÃO","SIM")</f>
        <v>NÃO</v>
      </c>
      <c r="O2329" s="2" t="str">
        <f>IF(ISERR(FIND("05",GERAL[[#This Row],[ODS]])),"NÃO","SIM")</f>
        <v>NÃO</v>
      </c>
      <c r="P2329" s="2" t="str">
        <f>IF(ISERR(FIND("06",GERAL[[#This Row],[ODS]])),"NÃO","SIM")</f>
        <v>NÃO</v>
      </c>
      <c r="Q2329" s="2" t="str">
        <f>IF(ISERR(FIND("07",GERAL[[#This Row],[ODS]])),"NÃO","SIM")</f>
        <v>NÃO</v>
      </c>
      <c r="R2329" s="2" t="str">
        <f>IF(ISERR(FIND("08",GERAL[[#This Row],[ODS]])),"NÃO","SIM")</f>
        <v>SIM</v>
      </c>
      <c r="S2329" s="2" t="str">
        <f>IF(ISERR(FIND("09",GERAL[[#This Row],[ODS]])),"NÃO","SIM")</f>
        <v>NÃO</v>
      </c>
      <c r="T2329" s="2" t="str">
        <f>IF(ISERR(FIND("10",GERAL[[#This Row],[ODS]])),"NÃO","SIM")</f>
        <v>SIM</v>
      </c>
      <c r="U2329" s="2" t="str">
        <f>IF(ISERR(FIND("11",GERAL[[#This Row],[ODS]])),"NÃO","SIM")</f>
        <v>NÃO</v>
      </c>
      <c r="V2329" s="2" t="str">
        <f>IF(ISERR(FIND("12",GERAL[[#This Row],[ODS]])),"NÃO","SIM")</f>
        <v>NÃO</v>
      </c>
      <c r="W2329" s="2" t="str">
        <f>IF(ISERR(FIND("13",GERAL[[#This Row],[ODS]])),"NÃO","SIM")</f>
        <v>NÃO</v>
      </c>
      <c r="X2329" s="2" t="str">
        <f>IF(ISERR(FIND("14",GERAL[[#This Row],[ODS]])),"NÃO","SIM")</f>
        <v>NÃO</v>
      </c>
      <c r="Y2329" s="2" t="str">
        <f>IF(ISERR(FIND("15",GERAL[[#This Row],[ODS]])),"NÃO","SIM")</f>
        <v>NÃO</v>
      </c>
      <c r="Z2329" s="2" t="str">
        <f>IF(ISERR(FIND("16",GERAL[[#This Row],[ODS]])),"NÃO","SIM")</f>
        <v>NÃO</v>
      </c>
      <c r="AA2329" s="2" t="str">
        <f>IF(ISERR(FIND("17",GERAL[[#This Row],[ODS]])),"NÃO","SIM")</f>
        <v>NÃO</v>
      </c>
      <c r="AB2329" s="1"/>
      <c r="AC2329" s="1"/>
      <c r="AD2329" s="1">
        <v>49.318801089918253</v>
      </c>
      <c r="AE2329" s="56">
        <v>50.773993808049532</v>
      </c>
      <c r="AF2329" s="87">
        <v>40.236146935871211</v>
      </c>
      <c r="AG2329" s="1" t="str">
        <f>GERAL[[#This Row],[SIGLA]]&amp;GERAL[[#This Row],[CÓD]]</f>
        <v>CECH_DL</v>
      </c>
      <c r="AH2329" s="1">
        <f ca="1">VLOOKUP(GERAL[[#This Row],[REF_NOTA]],BASE_NOTAS[],7,FALSE)</f>
        <v>51.788463138032839</v>
      </c>
      <c r="AI2329" s="48">
        <f ca="1">IF(GERAL[[#This Row],[Nota 2025]]="",0,GERAL[[#This Row],[Nota 2026]]-GERAL[[#This Row],[Nota 2025]])</f>
        <v>11.552316202161627</v>
      </c>
    </row>
    <row r="2330" spans="1:35" x14ac:dyDescent="0.35">
      <c r="A2330" s="2" t="s">
        <v>162</v>
      </c>
      <c r="B2330" s="2" t="s">
        <v>189</v>
      </c>
      <c r="C2330" s="15" t="s">
        <v>251</v>
      </c>
      <c r="D2330" s="15" t="s">
        <v>479</v>
      </c>
      <c r="E2330" s="15" t="s">
        <v>480</v>
      </c>
      <c r="F2330" s="2" t="str">
        <f>VLOOKUP(GERAL[[#This Row],[CÓD]],SEALL,6,FALSE)</f>
        <v>S</v>
      </c>
      <c r="G233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3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3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30" s="2" t="str">
        <f>VLOOKUP(GERAL[[#This Row],[CÓD]],SEALL,4,FALSE)</f>
        <v>08, 10</v>
      </c>
      <c r="K2330" s="2" t="str">
        <f>IF(ISERR(FIND("01",GERAL[[#This Row],[ODS]])),"NÃO","SIM")</f>
        <v>NÃO</v>
      </c>
      <c r="L2330" s="2" t="str">
        <f>IF(ISERR(FIND("02",GERAL[[#This Row],[ODS]])),"NÃO","SIM")</f>
        <v>NÃO</v>
      </c>
      <c r="M2330" s="2" t="str">
        <f>IF(ISERR(FIND("03",GERAL[[#This Row],[ODS]])),"NÃO","SIM")</f>
        <v>NÃO</v>
      </c>
      <c r="N2330" s="2" t="str">
        <f>IF(ISERR(FIND("04",GERAL[[#This Row],[ODS]])),"NÃO","SIM")</f>
        <v>NÃO</v>
      </c>
      <c r="O2330" s="2" t="str">
        <f>IF(ISERR(FIND("05",GERAL[[#This Row],[ODS]])),"NÃO","SIM")</f>
        <v>NÃO</v>
      </c>
      <c r="P2330" s="2" t="str">
        <f>IF(ISERR(FIND("06",GERAL[[#This Row],[ODS]])),"NÃO","SIM")</f>
        <v>NÃO</v>
      </c>
      <c r="Q2330" s="2" t="str">
        <f>IF(ISERR(FIND("07",GERAL[[#This Row],[ODS]])),"NÃO","SIM")</f>
        <v>NÃO</v>
      </c>
      <c r="R2330" s="2" t="str">
        <f>IF(ISERR(FIND("08",GERAL[[#This Row],[ODS]])),"NÃO","SIM")</f>
        <v>SIM</v>
      </c>
      <c r="S2330" s="2" t="str">
        <f>IF(ISERR(FIND("09",GERAL[[#This Row],[ODS]])),"NÃO","SIM")</f>
        <v>NÃO</v>
      </c>
      <c r="T2330" s="2" t="str">
        <f>IF(ISERR(FIND("10",GERAL[[#This Row],[ODS]])),"NÃO","SIM")</f>
        <v>SIM</v>
      </c>
      <c r="U2330" s="2" t="str">
        <f>IF(ISERR(FIND("11",GERAL[[#This Row],[ODS]])),"NÃO","SIM")</f>
        <v>NÃO</v>
      </c>
      <c r="V2330" s="2" t="str">
        <f>IF(ISERR(FIND("12",GERAL[[#This Row],[ODS]])),"NÃO","SIM")</f>
        <v>NÃO</v>
      </c>
      <c r="W2330" s="2" t="str">
        <f>IF(ISERR(FIND("13",GERAL[[#This Row],[ODS]])),"NÃO","SIM")</f>
        <v>NÃO</v>
      </c>
      <c r="X2330" s="2" t="str">
        <f>IF(ISERR(FIND("14",GERAL[[#This Row],[ODS]])),"NÃO","SIM")</f>
        <v>NÃO</v>
      </c>
      <c r="Y2330" s="2" t="str">
        <f>IF(ISERR(FIND("15",GERAL[[#This Row],[ODS]])),"NÃO","SIM")</f>
        <v>NÃO</v>
      </c>
      <c r="Z2330" s="2" t="str">
        <f>IF(ISERR(FIND("16",GERAL[[#This Row],[ODS]])),"NÃO","SIM")</f>
        <v>NÃO</v>
      </c>
      <c r="AA2330" s="2" t="str">
        <f>IF(ISERR(FIND("17",GERAL[[#This Row],[ODS]])),"NÃO","SIM")</f>
        <v>NÃO</v>
      </c>
      <c r="AB2330" s="1"/>
      <c r="AC2330" s="1"/>
      <c r="AD2330" s="1">
        <v>70.299727520435965</v>
      </c>
      <c r="AE2330" s="56">
        <v>55.108359133126932</v>
      </c>
      <c r="AF2330" s="87">
        <v>8.389664680245474</v>
      </c>
      <c r="AG2330" s="1" t="str">
        <f>GERAL[[#This Row],[SIGLA]]&amp;GERAL[[#This Row],[CÓD]]</f>
        <v>DFCH_DL</v>
      </c>
      <c r="AH2330" s="1">
        <f ca="1">VLOOKUP(GERAL[[#This Row],[REF_NOTA]],BASE_NOTAS[],7,FALSE)</f>
        <v>28.158253468600662</v>
      </c>
      <c r="AI2330" s="48">
        <f ca="1">IF(GERAL[[#This Row],[Nota 2025]]="",0,GERAL[[#This Row],[Nota 2026]]-GERAL[[#This Row],[Nota 2025]])</f>
        <v>19.768588788355189</v>
      </c>
    </row>
    <row r="2331" spans="1:35" x14ac:dyDescent="0.35">
      <c r="A2331" s="2" t="s">
        <v>163</v>
      </c>
      <c r="B2331" s="2" t="s">
        <v>183</v>
      </c>
      <c r="C2331" s="15" t="s">
        <v>251</v>
      </c>
      <c r="D2331" s="15" t="s">
        <v>479</v>
      </c>
      <c r="E2331" s="15" t="s">
        <v>480</v>
      </c>
      <c r="F2331" s="2" t="str">
        <f>VLOOKUP(GERAL[[#This Row],[CÓD]],SEALL,6,FALSE)</f>
        <v>S</v>
      </c>
      <c r="G233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3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3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31" s="2" t="str">
        <f>VLOOKUP(GERAL[[#This Row],[CÓD]],SEALL,4,FALSE)</f>
        <v>08, 10</v>
      </c>
      <c r="K2331" s="2" t="str">
        <f>IF(ISERR(FIND("01",GERAL[[#This Row],[ODS]])),"NÃO","SIM")</f>
        <v>NÃO</v>
      </c>
      <c r="L2331" s="2" t="str">
        <f>IF(ISERR(FIND("02",GERAL[[#This Row],[ODS]])),"NÃO","SIM")</f>
        <v>NÃO</v>
      </c>
      <c r="M2331" s="2" t="str">
        <f>IF(ISERR(FIND("03",GERAL[[#This Row],[ODS]])),"NÃO","SIM")</f>
        <v>NÃO</v>
      </c>
      <c r="N2331" s="2" t="str">
        <f>IF(ISERR(FIND("04",GERAL[[#This Row],[ODS]])),"NÃO","SIM")</f>
        <v>NÃO</v>
      </c>
      <c r="O2331" s="2" t="str">
        <f>IF(ISERR(FIND("05",GERAL[[#This Row],[ODS]])),"NÃO","SIM")</f>
        <v>NÃO</v>
      </c>
      <c r="P2331" s="2" t="str">
        <f>IF(ISERR(FIND("06",GERAL[[#This Row],[ODS]])),"NÃO","SIM")</f>
        <v>NÃO</v>
      </c>
      <c r="Q2331" s="2" t="str">
        <f>IF(ISERR(FIND("07",GERAL[[#This Row],[ODS]])),"NÃO","SIM")</f>
        <v>NÃO</v>
      </c>
      <c r="R2331" s="2" t="str">
        <f>IF(ISERR(FIND("08",GERAL[[#This Row],[ODS]])),"NÃO","SIM")</f>
        <v>SIM</v>
      </c>
      <c r="S2331" s="2" t="str">
        <f>IF(ISERR(FIND("09",GERAL[[#This Row],[ODS]])),"NÃO","SIM")</f>
        <v>NÃO</v>
      </c>
      <c r="T2331" s="2" t="str">
        <f>IF(ISERR(FIND("10",GERAL[[#This Row],[ODS]])),"NÃO","SIM")</f>
        <v>SIM</v>
      </c>
      <c r="U2331" s="2" t="str">
        <f>IF(ISERR(FIND("11",GERAL[[#This Row],[ODS]])),"NÃO","SIM")</f>
        <v>NÃO</v>
      </c>
      <c r="V2331" s="2" t="str">
        <f>IF(ISERR(FIND("12",GERAL[[#This Row],[ODS]])),"NÃO","SIM")</f>
        <v>NÃO</v>
      </c>
      <c r="W2331" s="2" t="str">
        <f>IF(ISERR(FIND("13",GERAL[[#This Row],[ODS]])),"NÃO","SIM")</f>
        <v>NÃO</v>
      </c>
      <c r="X2331" s="2" t="str">
        <f>IF(ISERR(FIND("14",GERAL[[#This Row],[ODS]])),"NÃO","SIM")</f>
        <v>NÃO</v>
      </c>
      <c r="Y2331" s="2" t="str">
        <f>IF(ISERR(FIND("15",GERAL[[#This Row],[ODS]])),"NÃO","SIM")</f>
        <v>NÃO</v>
      </c>
      <c r="Z2331" s="2" t="str">
        <f>IF(ISERR(FIND("16",GERAL[[#This Row],[ODS]])),"NÃO","SIM")</f>
        <v>NÃO</v>
      </c>
      <c r="AA2331" s="2" t="str">
        <f>IF(ISERR(FIND("17",GERAL[[#This Row],[ODS]])),"NÃO","SIM")</f>
        <v>NÃO</v>
      </c>
      <c r="AB2331" s="1"/>
      <c r="AC2331" s="1"/>
      <c r="AD2331" s="1">
        <v>48.77384196185286</v>
      </c>
      <c r="AE2331" s="56">
        <v>62.22910216718266</v>
      </c>
      <c r="AF2331" s="87">
        <v>51.342273100648242</v>
      </c>
      <c r="AG2331" s="1" t="str">
        <f>GERAL[[#This Row],[SIGLA]]&amp;GERAL[[#This Row],[CÓD]]</f>
        <v>ESCH_DL</v>
      </c>
      <c r="AH2331" s="1">
        <f ca="1">VLOOKUP(GERAL[[#This Row],[REF_NOTA]],BASE_NOTAS[],7,FALSE)</f>
        <v>64.567288587033275</v>
      </c>
      <c r="AI2331" s="48">
        <f ca="1">IF(GERAL[[#This Row],[Nota 2025]]="",0,GERAL[[#This Row],[Nota 2026]]-GERAL[[#This Row],[Nota 2025]])</f>
        <v>13.225015486385033</v>
      </c>
    </row>
    <row r="2332" spans="1:35" x14ac:dyDescent="0.35">
      <c r="A2332" s="2" t="s">
        <v>164</v>
      </c>
      <c r="B2332" s="2" t="s">
        <v>190</v>
      </c>
      <c r="C2332" s="15" t="s">
        <v>251</v>
      </c>
      <c r="D2332" s="15" t="s">
        <v>479</v>
      </c>
      <c r="E2332" s="15" t="s">
        <v>480</v>
      </c>
      <c r="F2332" s="2" t="str">
        <f>VLOOKUP(GERAL[[#This Row],[CÓD]],SEALL,6,FALSE)</f>
        <v>S</v>
      </c>
      <c r="G233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3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3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32" s="2" t="str">
        <f>VLOOKUP(GERAL[[#This Row],[CÓD]],SEALL,4,FALSE)</f>
        <v>08, 10</v>
      </c>
      <c r="K2332" s="2" t="str">
        <f>IF(ISERR(FIND("01",GERAL[[#This Row],[ODS]])),"NÃO","SIM")</f>
        <v>NÃO</v>
      </c>
      <c r="L2332" s="2" t="str">
        <f>IF(ISERR(FIND("02",GERAL[[#This Row],[ODS]])),"NÃO","SIM")</f>
        <v>NÃO</v>
      </c>
      <c r="M2332" s="2" t="str">
        <f>IF(ISERR(FIND("03",GERAL[[#This Row],[ODS]])),"NÃO","SIM")</f>
        <v>NÃO</v>
      </c>
      <c r="N2332" s="2" t="str">
        <f>IF(ISERR(FIND("04",GERAL[[#This Row],[ODS]])),"NÃO","SIM")</f>
        <v>NÃO</v>
      </c>
      <c r="O2332" s="2" t="str">
        <f>IF(ISERR(FIND("05",GERAL[[#This Row],[ODS]])),"NÃO","SIM")</f>
        <v>NÃO</v>
      </c>
      <c r="P2332" s="2" t="str">
        <f>IF(ISERR(FIND("06",GERAL[[#This Row],[ODS]])),"NÃO","SIM")</f>
        <v>NÃO</v>
      </c>
      <c r="Q2332" s="2" t="str">
        <f>IF(ISERR(FIND("07",GERAL[[#This Row],[ODS]])),"NÃO","SIM")</f>
        <v>NÃO</v>
      </c>
      <c r="R2332" s="2" t="str">
        <f>IF(ISERR(FIND("08",GERAL[[#This Row],[ODS]])),"NÃO","SIM")</f>
        <v>SIM</v>
      </c>
      <c r="S2332" s="2" t="str">
        <f>IF(ISERR(FIND("09",GERAL[[#This Row],[ODS]])),"NÃO","SIM")</f>
        <v>NÃO</v>
      </c>
      <c r="T2332" s="2" t="str">
        <f>IF(ISERR(FIND("10",GERAL[[#This Row],[ODS]])),"NÃO","SIM")</f>
        <v>SIM</v>
      </c>
      <c r="U2332" s="2" t="str">
        <f>IF(ISERR(FIND("11",GERAL[[#This Row],[ODS]])),"NÃO","SIM")</f>
        <v>NÃO</v>
      </c>
      <c r="V2332" s="2" t="str">
        <f>IF(ISERR(FIND("12",GERAL[[#This Row],[ODS]])),"NÃO","SIM")</f>
        <v>NÃO</v>
      </c>
      <c r="W2332" s="2" t="str">
        <f>IF(ISERR(FIND("13",GERAL[[#This Row],[ODS]])),"NÃO","SIM")</f>
        <v>NÃO</v>
      </c>
      <c r="X2332" s="2" t="str">
        <f>IF(ISERR(FIND("14",GERAL[[#This Row],[ODS]])),"NÃO","SIM")</f>
        <v>NÃO</v>
      </c>
      <c r="Y2332" s="2" t="str">
        <f>IF(ISERR(FIND("15",GERAL[[#This Row],[ODS]])),"NÃO","SIM")</f>
        <v>NÃO</v>
      </c>
      <c r="Z2332" s="2" t="str">
        <f>IF(ISERR(FIND("16",GERAL[[#This Row],[ODS]])),"NÃO","SIM")</f>
        <v>NÃO</v>
      </c>
      <c r="AA2332" s="2" t="str">
        <f>IF(ISERR(FIND("17",GERAL[[#This Row],[ODS]])),"NÃO","SIM")</f>
        <v>NÃO</v>
      </c>
      <c r="AB2332" s="1"/>
      <c r="AC2332" s="1"/>
      <c r="AD2332" s="1">
        <v>100</v>
      </c>
      <c r="AE2332" s="56">
        <v>87.925696594427237</v>
      </c>
      <c r="AF2332" s="87">
        <v>78.790221607974871</v>
      </c>
      <c r="AG2332" s="1" t="str">
        <f>GERAL[[#This Row],[SIGLA]]&amp;GERAL[[#This Row],[CÓD]]</f>
        <v>GOCH_DL</v>
      </c>
      <c r="AH2332" s="1">
        <f ca="1">VLOOKUP(GERAL[[#This Row],[REF_NOTA]],BASE_NOTAS[],7,FALSE)</f>
        <v>81.761225864312223</v>
      </c>
      <c r="AI2332" s="48">
        <f ca="1">IF(GERAL[[#This Row],[Nota 2025]]="",0,GERAL[[#This Row],[Nota 2026]]-GERAL[[#This Row],[Nota 2025]])</f>
        <v>2.971004256337352</v>
      </c>
    </row>
    <row r="2333" spans="1:35" x14ac:dyDescent="0.35">
      <c r="A2333" s="2" t="s">
        <v>165</v>
      </c>
      <c r="B2333" s="2" t="s">
        <v>191</v>
      </c>
      <c r="C2333" s="15" t="s">
        <v>251</v>
      </c>
      <c r="D2333" s="15" t="s">
        <v>479</v>
      </c>
      <c r="E2333" s="15" t="s">
        <v>480</v>
      </c>
      <c r="F2333" s="2" t="str">
        <f>VLOOKUP(GERAL[[#This Row],[CÓD]],SEALL,6,FALSE)</f>
        <v>S</v>
      </c>
      <c r="G233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3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3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33" s="2" t="str">
        <f>VLOOKUP(GERAL[[#This Row],[CÓD]],SEALL,4,FALSE)</f>
        <v>08, 10</v>
      </c>
      <c r="K2333" s="2" t="str">
        <f>IF(ISERR(FIND("01",GERAL[[#This Row],[ODS]])),"NÃO","SIM")</f>
        <v>NÃO</v>
      </c>
      <c r="L2333" s="2" t="str">
        <f>IF(ISERR(FIND("02",GERAL[[#This Row],[ODS]])),"NÃO","SIM")</f>
        <v>NÃO</v>
      </c>
      <c r="M2333" s="2" t="str">
        <f>IF(ISERR(FIND("03",GERAL[[#This Row],[ODS]])),"NÃO","SIM")</f>
        <v>NÃO</v>
      </c>
      <c r="N2333" s="2" t="str">
        <f>IF(ISERR(FIND("04",GERAL[[#This Row],[ODS]])),"NÃO","SIM")</f>
        <v>NÃO</v>
      </c>
      <c r="O2333" s="2" t="str">
        <f>IF(ISERR(FIND("05",GERAL[[#This Row],[ODS]])),"NÃO","SIM")</f>
        <v>NÃO</v>
      </c>
      <c r="P2333" s="2" t="str">
        <f>IF(ISERR(FIND("06",GERAL[[#This Row],[ODS]])),"NÃO","SIM")</f>
        <v>NÃO</v>
      </c>
      <c r="Q2333" s="2" t="str">
        <f>IF(ISERR(FIND("07",GERAL[[#This Row],[ODS]])),"NÃO","SIM")</f>
        <v>NÃO</v>
      </c>
      <c r="R2333" s="2" t="str">
        <f>IF(ISERR(FIND("08",GERAL[[#This Row],[ODS]])),"NÃO","SIM")</f>
        <v>SIM</v>
      </c>
      <c r="S2333" s="2" t="str">
        <f>IF(ISERR(FIND("09",GERAL[[#This Row],[ODS]])),"NÃO","SIM")</f>
        <v>NÃO</v>
      </c>
      <c r="T2333" s="2" t="str">
        <f>IF(ISERR(FIND("10",GERAL[[#This Row],[ODS]])),"NÃO","SIM")</f>
        <v>SIM</v>
      </c>
      <c r="U2333" s="2" t="str">
        <f>IF(ISERR(FIND("11",GERAL[[#This Row],[ODS]])),"NÃO","SIM")</f>
        <v>NÃO</v>
      </c>
      <c r="V2333" s="2" t="str">
        <f>IF(ISERR(FIND("12",GERAL[[#This Row],[ODS]])),"NÃO","SIM")</f>
        <v>NÃO</v>
      </c>
      <c r="W2333" s="2" t="str">
        <f>IF(ISERR(FIND("13",GERAL[[#This Row],[ODS]])),"NÃO","SIM")</f>
        <v>NÃO</v>
      </c>
      <c r="X2333" s="2" t="str">
        <f>IF(ISERR(FIND("14",GERAL[[#This Row],[ODS]])),"NÃO","SIM")</f>
        <v>NÃO</v>
      </c>
      <c r="Y2333" s="2" t="str">
        <f>IF(ISERR(FIND("15",GERAL[[#This Row],[ODS]])),"NÃO","SIM")</f>
        <v>NÃO</v>
      </c>
      <c r="Z2333" s="2" t="str">
        <f>IF(ISERR(FIND("16",GERAL[[#This Row],[ODS]])),"NÃO","SIM")</f>
        <v>NÃO</v>
      </c>
      <c r="AA2333" s="2" t="str">
        <f>IF(ISERR(FIND("17",GERAL[[#This Row],[ODS]])),"NÃO","SIM")</f>
        <v>NÃO</v>
      </c>
      <c r="AB2333" s="1"/>
      <c r="AC2333" s="1"/>
      <c r="AD2333" s="1">
        <v>53.678474114441407</v>
      </c>
      <c r="AE2333" s="56">
        <v>60.990712074303403</v>
      </c>
      <c r="AF2333" s="87">
        <v>44.104374475985274</v>
      </c>
      <c r="AG2333" s="1" t="str">
        <f>GERAL[[#This Row],[SIGLA]]&amp;GERAL[[#This Row],[CÓD]]</f>
        <v>MACH_DL</v>
      </c>
      <c r="AH2333" s="1">
        <f ca="1">VLOOKUP(GERAL[[#This Row],[REF_NOTA]],BASE_NOTAS[],7,FALSE)</f>
        <v>48.767816877793514</v>
      </c>
      <c r="AI2333" s="48">
        <f ca="1">IF(GERAL[[#This Row],[Nota 2025]]="",0,GERAL[[#This Row],[Nota 2026]]-GERAL[[#This Row],[Nota 2025]])</f>
        <v>4.6634424018082399</v>
      </c>
    </row>
    <row r="2334" spans="1:35" x14ac:dyDescent="0.35">
      <c r="A2334" s="2" t="s">
        <v>168</v>
      </c>
      <c r="B2334" s="2" t="s">
        <v>195</v>
      </c>
      <c r="C2334" s="15" t="s">
        <v>251</v>
      </c>
      <c r="D2334" s="15" t="s">
        <v>479</v>
      </c>
      <c r="E2334" s="15" t="s">
        <v>480</v>
      </c>
      <c r="F2334" s="2" t="str">
        <f>VLOOKUP(GERAL[[#This Row],[CÓD]],SEALL,6,FALSE)</f>
        <v>S</v>
      </c>
      <c r="G233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3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3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34" s="2" t="str">
        <f>VLOOKUP(GERAL[[#This Row],[CÓD]],SEALL,4,FALSE)</f>
        <v>08, 10</v>
      </c>
      <c r="K2334" s="2" t="str">
        <f>IF(ISERR(FIND("01",GERAL[[#This Row],[ODS]])),"NÃO","SIM")</f>
        <v>NÃO</v>
      </c>
      <c r="L2334" s="2" t="str">
        <f>IF(ISERR(FIND("02",GERAL[[#This Row],[ODS]])),"NÃO","SIM")</f>
        <v>NÃO</v>
      </c>
      <c r="M2334" s="2" t="str">
        <f>IF(ISERR(FIND("03",GERAL[[#This Row],[ODS]])),"NÃO","SIM")</f>
        <v>NÃO</v>
      </c>
      <c r="N2334" s="2" t="str">
        <f>IF(ISERR(FIND("04",GERAL[[#This Row],[ODS]])),"NÃO","SIM")</f>
        <v>NÃO</v>
      </c>
      <c r="O2334" s="2" t="str">
        <f>IF(ISERR(FIND("05",GERAL[[#This Row],[ODS]])),"NÃO","SIM")</f>
        <v>NÃO</v>
      </c>
      <c r="P2334" s="2" t="str">
        <f>IF(ISERR(FIND("06",GERAL[[#This Row],[ODS]])),"NÃO","SIM")</f>
        <v>NÃO</v>
      </c>
      <c r="Q2334" s="2" t="str">
        <f>IF(ISERR(FIND("07",GERAL[[#This Row],[ODS]])),"NÃO","SIM")</f>
        <v>NÃO</v>
      </c>
      <c r="R2334" s="2" t="str">
        <f>IF(ISERR(FIND("08",GERAL[[#This Row],[ODS]])),"NÃO","SIM")</f>
        <v>SIM</v>
      </c>
      <c r="S2334" s="2" t="str">
        <f>IF(ISERR(FIND("09",GERAL[[#This Row],[ODS]])),"NÃO","SIM")</f>
        <v>NÃO</v>
      </c>
      <c r="T2334" s="2" t="str">
        <f>IF(ISERR(FIND("10",GERAL[[#This Row],[ODS]])),"NÃO","SIM")</f>
        <v>SIM</v>
      </c>
      <c r="U2334" s="2" t="str">
        <f>IF(ISERR(FIND("11",GERAL[[#This Row],[ODS]])),"NÃO","SIM")</f>
        <v>NÃO</v>
      </c>
      <c r="V2334" s="2" t="str">
        <f>IF(ISERR(FIND("12",GERAL[[#This Row],[ODS]])),"NÃO","SIM")</f>
        <v>NÃO</v>
      </c>
      <c r="W2334" s="2" t="str">
        <f>IF(ISERR(FIND("13",GERAL[[#This Row],[ODS]])),"NÃO","SIM")</f>
        <v>NÃO</v>
      </c>
      <c r="X2334" s="2" t="str">
        <f>IF(ISERR(FIND("14",GERAL[[#This Row],[ODS]])),"NÃO","SIM")</f>
        <v>NÃO</v>
      </c>
      <c r="Y2334" s="2" t="str">
        <f>IF(ISERR(FIND("15",GERAL[[#This Row],[ODS]])),"NÃO","SIM")</f>
        <v>NÃO</v>
      </c>
      <c r="Z2334" s="2" t="str">
        <f>IF(ISERR(FIND("16",GERAL[[#This Row],[ODS]])),"NÃO","SIM")</f>
        <v>NÃO</v>
      </c>
      <c r="AA2334" s="2" t="str">
        <f>IF(ISERR(FIND("17",GERAL[[#This Row],[ODS]])),"NÃO","SIM")</f>
        <v>NÃO</v>
      </c>
      <c r="AB2334" s="1"/>
      <c r="AC2334" s="1"/>
      <c r="AD2334" s="1">
        <v>67.574931880108977</v>
      </c>
      <c r="AE2334" s="56">
        <v>51.083591331269346</v>
      </c>
      <c r="AF2334" s="87">
        <v>75.285846794468029</v>
      </c>
      <c r="AG2334" s="1" t="str">
        <f>GERAL[[#This Row],[SIGLA]]&amp;GERAL[[#This Row],[CÓD]]</f>
        <v>MTCH_DL</v>
      </c>
      <c r="AH2334" s="1">
        <f ca="1">VLOOKUP(GERAL[[#This Row],[REF_NOTA]],BASE_NOTAS[],7,FALSE)</f>
        <v>95.345430182569373</v>
      </c>
      <c r="AI2334" s="48">
        <f ca="1">IF(GERAL[[#This Row],[Nota 2025]]="",0,GERAL[[#This Row],[Nota 2026]]-GERAL[[#This Row],[Nota 2025]])</f>
        <v>20.059583388101345</v>
      </c>
    </row>
    <row r="2335" spans="1:35" x14ac:dyDescent="0.35">
      <c r="A2335" s="2" t="s">
        <v>167</v>
      </c>
      <c r="B2335" s="2" t="s">
        <v>193</v>
      </c>
      <c r="C2335" s="15" t="s">
        <v>251</v>
      </c>
      <c r="D2335" s="15" t="s">
        <v>479</v>
      </c>
      <c r="E2335" s="15" t="s">
        <v>480</v>
      </c>
      <c r="F2335" s="2" t="str">
        <f>VLOOKUP(GERAL[[#This Row],[CÓD]],SEALL,6,FALSE)</f>
        <v>S</v>
      </c>
      <c r="G233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3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3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35" s="2" t="str">
        <f>VLOOKUP(GERAL[[#This Row],[CÓD]],SEALL,4,FALSE)</f>
        <v>08, 10</v>
      </c>
      <c r="K2335" s="2" t="str">
        <f>IF(ISERR(FIND("01",GERAL[[#This Row],[ODS]])),"NÃO","SIM")</f>
        <v>NÃO</v>
      </c>
      <c r="L2335" s="2" t="str">
        <f>IF(ISERR(FIND("02",GERAL[[#This Row],[ODS]])),"NÃO","SIM")</f>
        <v>NÃO</v>
      </c>
      <c r="M2335" s="2" t="str">
        <f>IF(ISERR(FIND("03",GERAL[[#This Row],[ODS]])),"NÃO","SIM")</f>
        <v>NÃO</v>
      </c>
      <c r="N2335" s="2" t="str">
        <f>IF(ISERR(FIND("04",GERAL[[#This Row],[ODS]])),"NÃO","SIM")</f>
        <v>NÃO</v>
      </c>
      <c r="O2335" s="2" t="str">
        <f>IF(ISERR(FIND("05",GERAL[[#This Row],[ODS]])),"NÃO","SIM")</f>
        <v>NÃO</v>
      </c>
      <c r="P2335" s="2" t="str">
        <f>IF(ISERR(FIND("06",GERAL[[#This Row],[ODS]])),"NÃO","SIM")</f>
        <v>NÃO</v>
      </c>
      <c r="Q2335" s="2" t="str">
        <f>IF(ISERR(FIND("07",GERAL[[#This Row],[ODS]])),"NÃO","SIM")</f>
        <v>NÃO</v>
      </c>
      <c r="R2335" s="2" t="str">
        <f>IF(ISERR(FIND("08",GERAL[[#This Row],[ODS]])),"NÃO","SIM")</f>
        <v>SIM</v>
      </c>
      <c r="S2335" s="2" t="str">
        <f>IF(ISERR(FIND("09",GERAL[[#This Row],[ODS]])),"NÃO","SIM")</f>
        <v>NÃO</v>
      </c>
      <c r="T2335" s="2" t="str">
        <f>IF(ISERR(FIND("10",GERAL[[#This Row],[ODS]])),"NÃO","SIM")</f>
        <v>SIM</v>
      </c>
      <c r="U2335" s="2" t="str">
        <f>IF(ISERR(FIND("11",GERAL[[#This Row],[ODS]])),"NÃO","SIM")</f>
        <v>NÃO</v>
      </c>
      <c r="V2335" s="2" t="str">
        <f>IF(ISERR(FIND("12",GERAL[[#This Row],[ODS]])),"NÃO","SIM")</f>
        <v>NÃO</v>
      </c>
      <c r="W2335" s="2" t="str">
        <f>IF(ISERR(FIND("13",GERAL[[#This Row],[ODS]])),"NÃO","SIM")</f>
        <v>NÃO</v>
      </c>
      <c r="X2335" s="2" t="str">
        <f>IF(ISERR(FIND("14",GERAL[[#This Row],[ODS]])),"NÃO","SIM")</f>
        <v>NÃO</v>
      </c>
      <c r="Y2335" s="2" t="str">
        <f>IF(ISERR(FIND("15",GERAL[[#This Row],[ODS]])),"NÃO","SIM")</f>
        <v>NÃO</v>
      </c>
      <c r="Z2335" s="2" t="str">
        <f>IF(ISERR(FIND("16",GERAL[[#This Row],[ODS]])),"NÃO","SIM")</f>
        <v>NÃO</v>
      </c>
      <c r="AA2335" s="2" t="str">
        <f>IF(ISERR(FIND("17",GERAL[[#This Row],[ODS]])),"NÃO","SIM")</f>
        <v>NÃO</v>
      </c>
      <c r="AB2335" s="1"/>
      <c r="AC2335" s="1"/>
      <c r="AD2335" s="1">
        <v>84.196185286103542</v>
      </c>
      <c r="AE2335" s="56">
        <v>89.473684210526315</v>
      </c>
      <c r="AF2335" s="87">
        <v>100</v>
      </c>
      <c r="AG2335" s="1" t="str">
        <f>GERAL[[#This Row],[SIGLA]]&amp;GERAL[[#This Row],[CÓD]]</f>
        <v>MSCH_DL</v>
      </c>
      <c r="AH2335" s="1">
        <f ca="1">VLOOKUP(GERAL[[#This Row],[REF_NOTA]],BASE_NOTAS[],7,FALSE)</f>
        <v>94.01066383786501</v>
      </c>
      <c r="AI2335" s="48">
        <f ca="1">IF(GERAL[[#This Row],[Nota 2025]]="",0,GERAL[[#This Row],[Nota 2026]]-GERAL[[#This Row],[Nota 2025]])</f>
        <v>-5.9893361621349896</v>
      </c>
    </row>
    <row r="2336" spans="1:35" x14ac:dyDescent="0.35">
      <c r="A2336" s="2" t="s">
        <v>166</v>
      </c>
      <c r="B2336" s="2" t="s">
        <v>192</v>
      </c>
      <c r="C2336" s="15" t="s">
        <v>251</v>
      </c>
      <c r="D2336" s="15" t="s">
        <v>479</v>
      </c>
      <c r="E2336" s="15" t="s">
        <v>480</v>
      </c>
      <c r="F2336" s="2" t="str">
        <f>VLOOKUP(GERAL[[#This Row],[CÓD]],SEALL,6,FALSE)</f>
        <v>S</v>
      </c>
      <c r="G233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3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3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36" s="2" t="str">
        <f>VLOOKUP(GERAL[[#This Row],[CÓD]],SEALL,4,FALSE)</f>
        <v>08, 10</v>
      </c>
      <c r="K2336" s="2" t="str">
        <f>IF(ISERR(FIND("01",GERAL[[#This Row],[ODS]])),"NÃO","SIM")</f>
        <v>NÃO</v>
      </c>
      <c r="L2336" s="2" t="str">
        <f>IF(ISERR(FIND("02",GERAL[[#This Row],[ODS]])),"NÃO","SIM")</f>
        <v>NÃO</v>
      </c>
      <c r="M2336" s="2" t="str">
        <f>IF(ISERR(FIND("03",GERAL[[#This Row],[ODS]])),"NÃO","SIM")</f>
        <v>NÃO</v>
      </c>
      <c r="N2336" s="2" t="str">
        <f>IF(ISERR(FIND("04",GERAL[[#This Row],[ODS]])),"NÃO","SIM")</f>
        <v>NÃO</v>
      </c>
      <c r="O2336" s="2" t="str">
        <f>IF(ISERR(FIND("05",GERAL[[#This Row],[ODS]])),"NÃO","SIM")</f>
        <v>NÃO</v>
      </c>
      <c r="P2336" s="2" t="str">
        <f>IF(ISERR(FIND("06",GERAL[[#This Row],[ODS]])),"NÃO","SIM")</f>
        <v>NÃO</v>
      </c>
      <c r="Q2336" s="2" t="str">
        <f>IF(ISERR(FIND("07",GERAL[[#This Row],[ODS]])),"NÃO","SIM")</f>
        <v>NÃO</v>
      </c>
      <c r="R2336" s="2" t="str">
        <f>IF(ISERR(FIND("08",GERAL[[#This Row],[ODS]])),"NÃO","SIM")</f>
        <v>SIM</v>
      </c>
      <c r="S2336" s="2" t="str">
        <f>IF(ISERR(FIND("09",GERAL[[#This Row],[ODS]])),"NÃO","SIM")</f>
        <v>NÃO</v>
      </c>
      <c r="T2336" s="2" t="str">
        <f>IF(ISERR(FIND("10",GERAL[[#This Row],[ODS]])),"NÃO","SIM")</f>
        <v>SIM</v>
      </c>
      <c r="U2336" s="2" t="str">
        <f>IF(ISERR(FIND("11",GERAL[[#This Row],[ODS]])),"NÃO","SIM")</f>
        <v>NÃO</v>
      </c>
      <c r="V2336" s="2" t="str">
        <f>IF(ISERR(FIND("12",GERAL[[#This Row],[ODS]])),"NÃO","SIM")</f>
        <v>NÃO</v>
      </c>
      <c r="W2336" s="2" t="str">
        <f>IF(ISERR(FIND("13",GERAL[[#This Row],[ODS]])),"NÃO","SIM")</f>
        <v>NÃO</v>
      </c>
      <c r="X2336" s="2" t="str">
        <f>IF(ISERR(FIND("14",GERAL[[#This Row],[ODS]])),"NÃO","SIM")</f>
        <v>NÃO</v>
      </c>
      <c r="Y2336" s="2" t="str">
        <f>IF(ISERR(FIND("15",GERAL[[#This Row],[ODS]])),"NÃO","SIM")</f>
        <v>NÃO</v>
      </c>
      <c r="Z2336" s="2" t="str">
        <f>IF(ISERR(FIND("16",GERAL[[#This Row],[ODS]])),"NÃO","SIM")</f>
        <v>NÃO</v>
      </c>
      <c r="AA2336" s="2" t="str">
        <f>IF(ISERR(FIND("17",GERAL[[#This Row],[ODS]])),"NÃO","SIM")</f>
        <v>NÃO</v>
      </c>
      <c r="AB2336" s="1"/>
      <c r="AC2336" s="1"/>
      <c r="AD2336" s="1">
        <v>84.196185286103542</v>
      </c>
      <c r="AE2336" s="56">
        <v>90.712074303405572</v>
      </c>
      <c r="AF2336" s="87">
        <v>72.156008182869343</v>
      </c>
      <c r="AG2336" s="1" t="str">
        <f>GERAL[[#This Row],[SIGLA]]&amp;GERAL[[#This Row],[CÓD]]</f>
        <v>MGCH_DL</v>
      </c>
      <c r="AH2336" s="1">
        <f ca="1">VLOOKUP(GERAL[[#This Row],[REF_NOTA]],BASE_NOTAS[],7,FALSE)</f>
        <v>77.209950566354053</v>
      </c>
      <c r="AI2336" s="48">
        <f ca="1">IF(GERAL[[#This Row],[Nota 2025]]="",0,GERAL[[#This Row],[Nota 2026]]-GERAL[[#This Row],[Nota 2025]])</f>
        <v>5.0539423834847099</v>
      </c>
    </row>
    <row r="2337" spans="1:35" x14ac:dyDescent="0.35">
      <c r="A2337" s="2" t="s">
        <v>169</v>
      </c>
      <c r="B2337" s="2" t="s">
        <v>196</v>
      </c>
      <c r="C2337" s="15" t="s">
        <v>251</v>
      </c>
      <c r="D2337" s="15" t="s">
        <v>479</v>
      </c>
      <c r="E2337" s="15" t="s">
        <v>480</v>
      </c>
      <c r="F2337" s="2" t="str">
        <f>VLOOKUP(GERAL[[#This Row],[CÓD]],SEALL,6,FALSE)</f>
        <v>S</v>
      </c>
      <c r="G233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3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3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37" s="2" t="str">
        <f>VLOOKUP(GERAL[[#This Row],[CÓD]],SEALL,4,FALSE)</f>
        <v>08, 10</v>
      </c>
      <c r="K2337" s="2" t="str">
        <f>IF(ISERR(FIND("01",GERAL[[#This Row],[ODS]])),"NÃO","SIM")</f>
        <v>NÃO</v>
      </c>
      <c r="L2337" s="2" t="str">
        <f>IF(ISERR(FIND("02",GERAL[[#This Row],[ODS]])),"NÃO","SIM")</f>
        <v>NÃO</v>
      </c>
      <c r="M2337" s="2" t="str">
        <f>IF(ISERR(FIND("03",GERAL[[#This Row],[ODS]])),"NÃO","SIM")</f>
        <v>NÃO</v>
      </c>
      <c r="N2337" s="2" t="str">
        <f>IF(ISERR(FIND("04",GERAL[[#This Row],[ODS]])),"NÃO","SIM")</f>
        <v>NÃO</v>
      </c>
      <c r="O2337" s="2" t="str">
        <f>IF(ISERR(FIND("05",GERAL[[#This Row],[ODS]])),"NÃO","SIM")</f>
        <v>NÃO</v>
      </c>
      <c r="P2337" s="2" t="str">
        <f>IF(ISERR(FIND("06",GERAL[[#This Row],[ODS]])),"NÃO","SIM")</f>
        <v>NÃO</v>
      </c>
      <c r="Q2337" s="2" t="str">
        <f>IF(ISERR(FIND("07",GERAL[[#This Row],[ODS]])),"NÃO","SIM")</f>
        <v>NÃO</v>
      </c>
      <c r="R2337" s="2" t="str">
        <f>IF(ISERR(FIND("08",GERAL[[#This Row],[ODS]])),"NÃO","SIM")</f>
        <v>SIM</v>
      </c>
      <c r="S2337" s="2" t="str">
        <f>IF(ISERR(FIND("09",GERAL[[#This Row],[ODS]])),"NÃO","SIM")</f>
        <v>NÃO</v>
      </c>
      <c r="T2337" s="2" t="str">
        <f>IF(ISERR(FIND("10",GERAL[[#This Row],[ODS]])),"NÃO","SIM")</f>
        <v>SIM</v>
      </c>
      <c r="U2337" s="2" t="str">
        <f>IF(ISERR(FIND("11",GERAL[[#This Row],[ODS]])),"NÃO","SIM")</f>
        <v>NÃO</v>
      </c>
      <c r="V2337" s="2" t="str">
        <f>IF(ISERR(FIND("12",GERAL[[#This Row],[ODS]])),"NÃO","SIM")</f>
        <v>NÃO</v>
      </c>
      <c r="W2337" s="2" t="str">
        <f>IF(ISERR(FIND("13",GERAL[[#This Row],[ODS]])),"NÃO","SIM")</f>
        <v>NÃO</v>
      </c>
      <c r="X2337" s="2" t="str">
        <f>IF(ISERR(FIND("14",GERAL[[#This Row],[ODS]])),"NÃO","SIM")</f>
        <v>NÃO</v>
      </c>
      <c r="Y2337" s="2" t="str">
        <f>IF(ISERR(FIND("15",GERAL[[#This Row],[ODS]])),"NÃO","SIM")</f>
        <v>NÃO</v>
      </c>
      <c r="Z2337" s="2" t="str">
        <f>IF(ISERR(FIND("16",GERAL[[#This Row],[ODS]])),"NÃO","SIM")</f>
        <v>NÃO</v>
      </c>
      <c r="AA2337" s="2" t="str">
        <f>IF(ISERR(FIND("17",GERAL[[#This Row],[ODS]])),"NÃO","SIM")</f>
        <v>NÃO</v>
      </c>
      <c r="AB2337" s="1"/>
      <c r="AC2337" s="1"/>
      <c r="AD2337" s="1">
        <v>86.648501362397823</v>
      </c>
      <c r="AE2337" s="56">
        <v>99.690402476780193</v>
      </c>
      <c r="AF2337" s="87">
        <v>86.765098283376318</v>
      </c>
      <c r="AG2337" s="1" t="str">
        <f>GERAL[[#This Row],[SIGLA]]&amp;GERAL[[#This Row],[CÓD]]</f>
        <v>PACH_DL</v>
      </c>
      <c r="AH2337" s="1">
        <f ca="1">VLOOKUP(GERAL[[#This Row],[REF_NOTA]],BASE_NOTAS[],7,FALSE)</f>
        <v>94.86628328959857</v>
      </c>
      <c r="AI2337" s="48">
        <f ca="1">IF(GERAL[[#This Row],[Nota 2025]]="",0,GERAL[[#This Row],[Nota 2026]]-GERAL[[#This Row],[Nota 2025]])</f>
        <v>8.1011850062222521</v>
      </c>
    </row>
    <row r="2338" spans="1:35" x14ac:dyDescent="0.35">
      <c r="A2338" s="2" t="s">
        <v>170</v>
      </c>
      <c r="B2338" s="2" t="s">
        <v>197</v>
      </c>
      <c r="C2338" s="15" t="s">
        <v>251</v>
      </c>
      <c r="D2338" s="15" t="s">
        <v>479</v>
      </c>
      <c r="E2338" s="15" t="s">
        <v>480</v>
      </c>
      <c r="F2338" s="2" t="str">
        <f>VLOOKUP(GERAL[[#This Row],[CÓD]],SEALL,6,FALSE)</f>
        <v>S</v>
      </c>
      <c r="G233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3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3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38" s="2" t="str">
        <f>VLOOKUP(GERAL[[#This Row],[CÓD]],SEALL,4,FALSE)</f>
        <v>08, 10</v>
      </c>
      <c r="K2338" s="2" t="str">
        <f>IF(ISERR(FIND("01",GERAL[[#This Row],[ODS]])),"NÃO","SIM")</f>
        <v>NÃO</v>
      </c>
      <c r="L2338" s="2" t="str">
        <f>IF(ISERR(FIND("02",GERAL[[#This Row],[ODS]])),"NÃO","SIM")</f>
        <v>NÃO</v>
      </c>
      <c r="M2338" s="2" t="str">
        <f>IF(ISERR(FIND("03",GERAL[[#This Row],[ODS]])),"NÃO","SIM")</f>
        <v>NÃO</v>
      </c>
      <c r="N2338" s="2" t="str">
        <f>IF(ISERR(FIND("04",GERAL[[#This Row],[ODS]])),"NÃO","SIM")</f>
        <v>NÃO</v>
      </c>
      <c r="O2338" s="2" t="str">
        <f>IF(ISERR(FIND("05",GERAL[[#This Row],[ODS]])),"NÃO","SIM")</f>
        <v>NÃO</v>
      </c>
      <c r="P2338" s="2" t="str">
        <f>IF(ISERR(FIND("06",GERAL[[#This Row],[ODS]])),"NÃO","SIM")</f>
        <v>NÃO</v>
      </c>
      <c r="Q2338" s="2" t="str">
        <f>IF(ISERR(FIND("07",GERAL[[#This Row],[ODS]])),"NÃO","SIM")</f>
        <v>NÃO</v>
      </c>
      <c r="R2338" s="2" t="str">
        <f>IF(ISERR(FIND("08",GERAL[[#This Row],[ODS]])),"NÃO","SIM")</f>
        <v>SIM</v>
      </c>
      <c r="S2338" s="2" t="str">
        <f>IF(ISERR(FIND("09",GERAL[[#This Row],[ODS]])),"NÃO","SIM")</f>
        <v>NÃO</v>
      </c>
      <c r="T2338" s="2" t="str">
        <f>IF(ISERR(FIND("10",GERAL[[#This Row],[ODS]])),"NÃO","SIM")</f>
        <v>SIM</v>
      </c>
      <c r="U2338" s="2" t="str">
        <f>IF(ISERR(FIND("11",GERAL[[#This Row],[ODS]])),"NÃO","SIM")</f>
        <v>NÃO</v>
      </c>
      <c r="V2338" s="2" t="str">
        <f>IF(ISERR(FIND("12",GERAL[[#This Row],[ODS]])),"NÃO","SIM")</f>
        <v>NÃO</v>
      </c>
      <c r="W2338" s="2" t="str">
        <f>IF(ISERR(FIND("13",GERAL[[#This Row],[ODS]])),"NÃO","SIM")</f>
        <v>NÃO</v>
      </c>
      <c r="X2338" s="2" t="str">
        <f>IF(ISERR(FIND("14",GERAL[[#This Row],[ODS]])),"NÃO","SIM")</f>
        <v>NÃO</v>
      </c>
      <c r="Y2338" s="2" t="str">
        <f>IF(ISERR(FIND("15",GERAL[[#This Row],[ODS]])),"NÃO","SIM")</f>
        <v>NÃO</v>
      </c>
      <c r="Z2338" s="2" t="str">
        <f>IF(ISERR(FIND("16",GERAL[[#This Row],[ODS]])),"NÃO","SIM")</f>
        <v>NÃO</v>
      </c>
      <c r="AA2338" s="2" t="str">
        <f>IF(ISERR(FIND("17",GERAL[[#This Row],[ODS]])),"NÃO","SIM")</f>
        <v>NÃO</v>
      </c>
      <c r="AB2338" s="1"/>
      <c r="AC2338" s="1"/>
      <c r="AD2338" s="1">
        <v>33.242506811989088</v>
      </c>
      <c r="AE2338" s="56">
        <v>34.674922600619183</v>
      </c>
      <c r="AF2338" s="87">
        <v>45.623709723477056</v>
      </c>
      <c r="AG2338" s="1" t="str">
        <f>GERAL[[#This Row],[SIGLA]]&amp;GERAL[[#This Row],[CÓD]]</f>
        <v>PBCH_DL</v>
      </c>
      <c r="AH2338" s="1">
        <f ca="1">VLOOKUP(GERAL[[#This Row],[REF_NOTA]],BASE_NOTAS[],7,FALSE)</f>
        <v>57.401781082623742</v>
      </c>
      <c r="AI2338" s="48">
        <f ca="1">IF(GERAL[[#This Row],[Nota 2025]]="",0,GERAL[[#This Row],[Nota 2026]]-GERAL[[#This Row],[Nota 2025]])</f>
        <v>11.778071359146686</v>
      </c>
    </row>
    <row r="2339" spans="1:35" x14ac:dyDescent="0.35">
      <c r="A2339" s="2" t="s">
        <v>173</v>
      </c>
      <c r="B2339" s="2" t="s">
        <v>200</v>
      </c>
      <c r="C2339" s="15" t="s">
        <v>251</v>
      </c>
      <c r="D2339" s="15" t="s">
        <v>479</v>
      </c>
      <c r="E2339" s="15" t="s">
        <v>480</v>
      </c>
      <c r="F2339" s="2" t="str">
        <f>VLOOKUP(GERAL[[#This Row],[CÓD]],SEALL,6,FALSE)</f>
        <v>S</v>
      </c>
      <c r="G233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3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3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39" s="2" t="str">
        <f>VLOOKUP(GERAL[[#This Row],[CÓD]],SEALL,4,FALSE)</f>
        <v>08, 10</v>
      </c>
      <c r="K2339" s="2" t="str">
        <f>IF(ISERR(FIND("01",GERAL[[#This Row],[ODS]])),"NÃO","SIM")</f>
        <v>NÃO</v>
      </c>
      <c r="L2339" s="2" t="str">
        <f>IF(ISERR(FIND("02",GERAL[[#This Row],[ODS]])),"NÃO","SIM")</f>
        <v>NÃO</v>
      </c>
      <c r="M2339" s="2" t="str">
        <f>IF(ISERR(FIND("03",GERAL[[#This Row],[ODS]])),"NÃO","SIM")</f>
        <v>NÃO</v>
      </c>
      <c r="N2339" s="2" t="str">
        <f>IF(ISERR(FIND("04",GERAL[[#This Row],[ODS]])),"NÃO","SIM")</f>
        <v>NÃO</v>
      </c>
      <c r="O2339" s="2" t="str">
        <f>IF(ISERR(FIND("05",GERAL[[#This Row],[ODS]])),"NÃO","SIM")</f>
        <v>NÃO</v>
      </c>
      <c r="P2339" s="2" t="str">
        <f>IF(ISERR(FIND("06",GERAL[[#This Row],[ODS]])),"NÃO","SIM")</f>
        <v>NÃO</v>
      </c>
      <c r="Q2339" s="2" t="str">
        <f>IF(ISERR(FIND("07",GERAL[[#This Row],[ODS]])),"NÃO","SIM")</f>
        <v>NÃO</v>
      </c>
      <c r="R2339" s="2" t="str">
        <f>IF(ISERR(FIND("08",GERAL[[#This Row],[ODS]])),"NÃO","SIM")</f>
        <v>SIM</v>
      </c>
      <c r="S2339" s="2" t="str">
        <f>IF(ISERR(FIND("09",GERAL[[#This Row],[ODS]])),"NÃO","SIM")</f>
        <v>NÃO</v>
      </c>
      <c r="T2339" s="2" t="str">
        <f>IF(ISERR(FIND("10",GERAL[[#This Row],[ODS]])),"NÃO","SIM")</f>
        <v>SIM</v>
      </c>
      <c r="U2339" s="2" t="str">
        <f>IF(ISERR(FIND("11",GERAL[[#This Row],[ODS]])),"NÃO","SIM")</f>
        <v>NÃO</v>
      </c>
      <c r="V2339" s="2" t="str">
        <f>IF(ISERR(FIND("12",GERAL[[#This Row],[ODS]])),"NÃO","SIM")</f>
        <v>NÃO</v>
      </c>
      <c r="W2339" s="2" t="str">
        <f>IF(ISERR(FIND("13",GERAL[[#This Row],[ODS]])),"NÃO","SIM")</f>
        <v>NÃO</v>
      </c>
      <c r="X2339" s="2" t="str">
        <f>IF(ISERR(FIND("14",GERAL[[#This Row],[ODS]])),"NÃO","SIM")</f>
        <v>NÃO</v>
      </c>
      <c r="Y2339" s="2" t="str">
        <f>IF(ISERR(FIND("15",GERAL[[#This Row],[ODS]])),"NÃO","SIM")</f>
        <v>NÃO</v>
      </c>
      <c r="Z2339" s="2" t="str">
        <f>IF(ISERR(FIND("16",GERAL[[#This Row],[ODS]])),"NÃO","SIM")</f>
        <v>NÃO</v>
      </c>
      <c r="AA2339" s="2" t="str">
        <f>IF(ISERR(FIND("17",GERAL[[#This Row],[ODS]])),"NÃO","SIM")</f>
        <v>NÃO</v>
      </c>
      <c r="AB2339" s="1"/>
      <c r="AC2339" s="1"/>
      <c r="AD2339" s="1">
        <v>64.305177111716617</v>
      </c>
      <c r="AE2339" s="56">
        <v>71.517027863777088</v>
      </c>
      <c r="AF2339" s="87">
        <v>59.781318084434837</v>
      </c>
      <c r="AG2339" s="1" t="str">
        <f>GERAL[[#This Row],[SIGLA]]&amp;GERAL[[#This Row],[CÓD]]</f>
        <v>PRCH_DL</v>
      </c>
      <c r="AH2339" s="1">
        <f ca="1">VLOOKUP(GERAL[[#This Row],[REF_NOTA]],BASE_NOTAS[],7,FALSE)</f>
        <v>82.453540609327149</v>
      </c>
      <c r="AI2339" s="48">
        <f ca="1">IF(GERAL[[#This Row],[Nota 2025]]="",0,GERAL[[#This Row],[Nota 2026]]-GERAL[[#This Row],[Nota 2025]])</f>
        <v>22.672222524892312</v>
      </c>
    </row>
    <row r="2340" spans="1:35" x14ac:dyDescent="0.35">
      <c r="A2340" s="2" t="s">
        <v>171</v>
      </c>
      <c r="B2340" s="2" t="s">
        <v>198</v>
      </c>
      <c r="C2340" s="15" t="s">
        <v>251</v>
      </c>
      <c r="D2340" s="15" t="s">
        <v>479</v>
      </c>
      <c r="E2340" s="15" t="s">
        <v>480</v>
      </c>
      <c r="F2340" s="2" t="str">
        <f>VLOOKUP(GERAL[[#This Row],[CÓD]],SEALL,6,FALSE)</f>
        <v>S</v>
      </c>
      <c r="G234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4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4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40" s="2" t="str">
        <f>VLOOKUP(GERAL[[#This Row],[CÓD]],SEALL,4,FALSE)</f>
        <v>08, 10</v>
      </c>
      <c r="K2340" s="2" t="str">
        <f>IF(ISERR(FIND("01",GERAL[[#This Row],[ODS]])),"NÃO","SIM")</f>
        <v>NÃO</v>
      </c>
      <c r="L2340" s="2" t="str">
        <f>IF(ISERR(FIND("02",GERAL[[#This Row],[ODS]])),"NÃO","SIM")</f>
        <v>NÃO</v>
      </c>
      <c r="M2340" s="2" t="str">
        <f>IF(ISERR(FIND("03",GERAL[[#This Row],[ODS]])),"NÃO","SIM")</f>
        <v>NÃO</v>
      </c>
      <c r="N2340" s="2" t="str">
        <f>IF(ISERR(FIND("04",GERAL[[#This Row],[ODS]])),"NÃO","SIM")</f>
        <v>NÃO</v>
      </c>
      <c r="O2340" s="2" t="str">
        <f>IF(ISERR(FIND("05",GERAL[[#This Row],[ODS]])),"NÃO","SIM")</f>
        <v>NÃO</v>
      </c>
      <c r="P2340" s="2" t="str">
        <f>IF(ISERR(FIND("06",GERAL[[#This Row],[ODS]])),"NÃO","SIM")</f>
        <v>NÃO</v>
      </c>
      <c r="Q2340" s="2" t="str">
        <f>IF(ISERR(FIND("07",GERAL[[#This Row],[ODS]])),"NÃO","SIM")</f>
        <v>NÃO</v>
      </c>
      <c r="R2340" s="2" t="str">
        <f>IF(ISERR(FIND("08",GERAL[[#This Row],[ODS]])),"NÃO","SIM")</f>
        <v>SIM</v>
      </c>
      <c r="S2340" s="2" t="str">
        <f>IF(ISERR(FIND("09",GERAL[[#This Row],[ODS]])),"NÃO","SIM")</f>
        <v>NÃO</v>
      </c>
      <c r="T2340" s="2" t="str">
        <f>IF(ISERR(FIND("10",GERAL[[#This Row],[ODS]])),"NÃO","SIM")</f>
        <v>SIM</v>
      </c>
      <c r="U2340" s="2" t="str">
        <f>IF(ISERR(FIND("11",GERAL[[#This Row],[ODS]])),"NÃO","SIM")</f>
        <v>NÃO</v>
      </c>
      <c r="V2340" s="2" t="str">
        <f>IF(ISERR(FIND("12",GERAL[[#This Row],[ODS]])),"NÃO","SIM")</f>
        <v>NÃO</v>
      </c>
      <c r="W2340" s="2" t="str">
        <f>IF(ISERR(FIND("13",GERAL[[#This Row],[ODS]])),"NÃO","SIM")</f>
        <v>NÃO</v>
      </c>
      <c r="X2340" s="2" t="str">
        <f>IF(ISERR(FIND("14",GERAL[[#This Row],[ODS]])),"NÃO","SIM")</f>
        <v>NÃO</v>
      </c>
      <c r="Y2340" s="2" t="str">
        <f>IF(ISERR(FIND("15",GERAL[[#This Row],[ODS]])),"NÃO","SIM")</f>
        <v>NÃO</v>
      </c>
      <c r="Z2340" s="2" t="str">
        <f>IF(ISERR(FIND("16",GERAL[[#This Row],[ODS]])),"NÃO","SIM")</f>
        <v>NÃO</v>
      </c>
      <c r="AA2340" s="2" t="str">
        <f>IF(ISERR(FIND("17",GERAL[[#This Row],[ODS]])),"NÃO","SIM")</f>
        <v>NÃO</v>
      </c>
      <c r="AB2340" s="1"/>
      <c r="AC2340" s="1"/>
      <c r="AD2340" s="1">
        <v>14.986376021798364</v>
      </c>
      <c r="AE2340" s="56">
        <v>20.12383900928792</v>
      </c>
      <c r="AF2340" s="87">
        <v>23.605206202377786</v>
      </c>
      <c r="AG2340" s="1" t="str">
        <f>GERAL[[#This Row],[SIGLA]]&amp;GERAL[[#This Row],[CÓD]]</f>
        <v>PECH_DL</v>
      </c>
      <c r="AH2340" s="1">
        <f ca="1">VLOOKUP(GERAL[[#This Row],[REF_NOTA]],BASE_NOTAS[],7,FALSE)</f>
        <v>24.537169666776819</v>
      </c>
      <c r="AI2340" s="48">
        <f ca="1">IF(GERAL[[#This Row],[Nota 2025]]="",0,GERAL[[#This Row],[Nota 2026]]-GERAL[[#This Row],[Nota 2025]])</f>
        <v>0.93196346439903266</v>
      </c>
    </row>
    <row r="2341" spans="1:35" x14ac:dyDescent="0.35">
      <c r="A2341" s="2" t="s">
        <v>172</v>
      </c>
      <c r="B2341" s="2" t="s">
        <v>199</v>
      </c>
      <c r="C2341" s="15" t="s">
        <v>251</v>
      </c>
      <c r="D2341" s="15" t="s">
        <v>479</v>
      </c>
      <c r="E2341" s="15" t="s">
        <v>480</v>
      </c>
      <c r="F2341" s="2" t="str">
        <f>VLOOKUP(GERAL[[#This Row],[CÓD]],SEALL,6,FALSE)</f>
        <v>S</v>
      </c>
      <c r="G234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4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4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41" s="2" t="str">
        <f>VLOOKUP(GERAL[[#This Row],[CÓD]],SEALL,4,FALSE)</f>
        <v>08, 10</v>
      </c>
      <c r="K2341" s="2" t="str">
        <f>IF(ISERR(FIND("01",GERAL[[#This Row],[ODS]])),"NÃO","SIM")</f>
        <v>NÃO</v>
      </c>
      <c r="L2341" s="2" t="str">
        <f>IF(ISERR(FIND("02",GERAL[[#This Row],[ODS]])),"NÃO","SIM")</f>
        <v>NÃO</v>
      </c>
      <c r="M2341" s="2" t="str">
        <f>IF(ISERR(FIND("03",GERAL[[#This Row],[ODS]])),"NÃO","SIM")</f>
        <v>NÃO</v>
      </c>
      <c r="N2341" s="2" t="str">
        <f>IF(ISERR(FIND("04",GERAL[[#This Row],[ODS]])),"NÃO","SIM")</f>
        <v>NÃO</v>
      </c>
      <c r="O2341" s="2" t="str">
        <f>IF(ISERR(FIND("05",GERAL[[#This Row],[ODS]])),"NÃO","SIM")</f>
        <v>NÃO</v>
      </c>
      <c r="P2341" s="2" t="str">
        <f>IF(ISERR(FIND("06",GERAL[[#This Row],[ODS]])),"NÃO","SIM")</f>
        <v>NÃO</v>
      </c>
      <c r="Q2341" s="2" t="str">
        <f>IF(ISERR(FIND("07",GERAL[[#This Row],[ODS]])),"NÃO","SIM")</f>
        <v>NÃO</v>
      </c>
      <c r="R2341" s="2" t="str">
        <f>IF(ISERR(FIND("08",GERAL[[#This Row],[ODS]])),"NÃO","SIM")</f>
        <v>SIM</v>
      </c>
      <c r="S2341" s="2" t="str">
        <f>IF(ISERR(FIND("09",GERAL[[#This Row],[ODS]])),"NÃO","SIM")</f>
        <v>NÃO</v>
      </c>
      <c r="T2341" s="2" t="str">
        <f>IF(ISERR(FIND("10",GERAL[[#This Row],[ODS]])),"NÃO","SIM")</f>
        <v>SIM</v>
      </c>
      <c r="U2341" s="2" t="str">
        <f>IF(ISERR(FIND("11",GERAL[[#This Row],[ODS]])),"NÃO","SIM")</f>
        <v>NÃO</v>
      </c>
      <c r="V2341" s="2" t="str">
        <f>IF(ISERR(FIND("12",GERAL[[#This Row],[ODS]])),"NÃO","SIM")</f>
        <v>NÃO</v>
      </c>
      <c r="W2341" s="2" t="str">
        <f>IF(ISERR(FIND("13",GERAL[[#This Row],[ODS]])),"NÃO","SIM")</f>
        <v>NÃO</v>
      </c>
      <c r="X2341" s="2" t="str">
        <f>IF(ISERR(FIND("14",GERAL[[#This Row],[ODS]])),"NÃO","SIM")</f>
        <v>NÃO</v>
      </c>
      <c r="Y2341" s="2" t="str">
        <f>IF(ISERR(FIND("15",GERAL[[#This Row],[ODS]])),"NÃO","SIM")</f>
        <v>NÃO</v>
      </c>
      <c r="Z2341" s="2" t="str">
        <f>IF(ISERR(FIND("16",GERAL[[#This Row],[ODS]])),"NÃO","SIM")</f>
        <v>NÃO</v>
      </c>
      <c r="AA2341" s="2" t="str">
        <f>IF(ISERR(FIND("17",GERAL[[#This Row],[ODS]])),"NÃO","SIM")</f>
        <v>NÃO</v>
      </c>
      <c r="AB2341" s="1"/>
      <c r="AC2341" s="1"/>
      <c r="AD2341" s="1">
        <v>88.010899182561303</v>
      </c>
      <c r="AE2341" s="56">
        <v>100</v>
      </c>
      <c r="AF2341" s="87">
        <v>92.89236759662802</v>
      </c>
      <c r="AG2341" s="1" t="str">
        <f>GERAL[[#This Row],[SIGLA]]&amp;GERAL[[#This Row],[CÓD]]</f>
        <v>PICH_DL</v>
      </c>
      <c r="AH2341" s="1">
        <f ca="1">VLOOKUP(GERAL[[#This Row],[REF_NOTA]],BASE_NOTAS[],7,FALSE)</f>
        <v>100</v>
      </c>
      <c r="AI2341" s="48">
        <f ca="1">IF(GERAL[[#This Row],[Nota 2025]]="",0,GERAL[[#This Row],[Nota 2026]]-GERAL[[#This Row],[Nota 2025]])</f>
        <v>7.10763240337198</v>
      </c>
    </row>
    <row r="2342" spans="1:35" x14ac:dyDescent="0.35">
      <c r="A2342" s="2" t="s">
        <v>174</v>
      </c>
      <c r="B2342" s="2" t="s">
        <v>201</v>
      </c>
      <c r="C2342" s="15" t="s">
        <v>251</v>
      </c>
      <c r="D2342" s="15" t="s">
        <v>479</v>
      </c>
      <c r="E2342" s="15" t="s">
        <v>480</v>
      </c>
      <c r="F2342" s="2" t="str">
        <f>VLOOKUP(GERAL[[#This Row],[CÓD]],SEALL,6,FALSE)</f>
        <v>S</v>
      </c>
      <c r="G234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4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4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42" s="2" t="str">
        <f>VLOOKUP(GERAL[[#This Row],[CÓD]],SEALL,4,FALSE)</f>
        <v>08, 10</v>
      </c>
      <c r="K2342" s="2" t="str">
        <f>IF(ISERR(FIND("01",GERAL[[#This Row],[ODS]])),"NÃO","SIM")</f>
        <v>NÃO</v>
      </c>
      <c r="L2342" s="2" t="str">
        <f>IF(ISERR(FIND("02",GERAL[[#This Row],[ODS]])),"NÃO","SIM")</f>
        <v>NÃO</v>
      </c>
      <c r="M2342" s="2" t="str">
        <f>IF(ISERR(FIND("03",GERAL[[#This Row],[ODS]])),"NÃO","SIM")</f>
        <v>NÃO</v>
      </c>
      <c r="N2342" s="2" t="str">
        <f>IF(ISERR(FIND("04",GERAL[[#This Row],[ODS]])),"NÃO","SIM")</f>
        <v>NÃO</v>
      </c>
      <c r="O2342" s="2" t="str">
        <f>IF(ISERR(FIND("05",GERAL[[#This Row],[ODS]])),"NÃO","SIM")</f>
        <v>NÃO</v>
      </c>
      <c r="P2342" s="2" t="str">
        <f>IF(ISERR(FIND("06",GERAL[[#This Row],[ODS]])),"NÃO","SIM")</f>
        <v>NÃO</v>
      </c>
      <c r="Q2342" s="2" t="str">
        <f>IF(ISERR(FIND("07",GERAL[[#This Row],[ODS]])),"NÃO","SIM")</f>
        <v>NÃO</v>
      </c>
      <c r="R2342" s="2" t="str">
        <f>IF(ISERR(FIND("08",GERAL[[#This Row],[ODS]])),"NÃO","SIM")</f>
        <v>SIM</v>
      </c>
      <c r="S2342" s="2" t="str">
        <f>IF(ISERR(FIND("09",GERAL[[#This Row],[ODS]])),"NÃO","SIM")</f>
        <v>NÃO</v>
      </c>
      <c r="T2342" s="2" t="str">
        <f>IF(ISERR(FIND("10",GERAL[[#This Row],[ODS]])),"NÃO","SIM")</f>
        <v>SIM</v>
      </c>
      <c r="U2342" s="2" t="str">
        <f>IF(ISERR(FIND("11",GERAL[[#This Row],[ODS]])),"NÃO","SIM")</f>
        <v>NÃO</v>
      </c>
      <c r="V2342" s="2" t="str">
        <f>IF(ISERR(FIND("12",GERAL[[#This Row],[ODS]])),"NÃO","SIM")</f>
        <v>NÃO</v>
      </c>
      <c r="W2342" s="2" t="str">
        <f>IF(ISERR(FIND("13",GERAL[[#This Row],[ODS]])),"NÃO","SIM")</f>
        <v>NÃO</v>
      </c>
      <c r="X2342" s="2" t="str">
        <f>IF(ISERR(FIND("14",GERAL[[#This Row],[ODS]])),"NÃO","SIM")</f>
        <v>NÃO</v>
      </c>
      <c r="Y2342" s="2" t="str">
        <f>IF(ISERR(FIND("15",GERAL[[#This Row],[ODS]])),"NÃO","SIM")</f>
        <v>NÃO</v>
      </c>
      <c r="Z2342" s="2" t="str">
        <f>IF(ISERR(FIND("16",GERAL[[#This Row],[ODS]])),"NÃO","SIM")</f>
        <v>NÃO</v>
      </c>
      <c r="AA2342" s="2" t="str">
        <f>IF(ISERR(FIND("17",GERAL[[#This Row],[ODS]])),"NÃO","SIM")</f>
        <v>NÃO</v>
      </c>
      <c r="AB2342" s="1"/>
      <c r="AC2342" s="1"/>
      <c r="AD2342" s="1">
        <v>0</v>
      </c>
      <c r="AE2342" s="56">
        <v>4.0247678018575783</v>
      </c>
      <c r="AF2342" s="87">
        <v>0</v>
      </c>
      <c r="AG2342" s="1" t="str">
        <f>GERAL[[#This Row],[SIGLA]]&amp;GERAL[[#This Row],[CÓD]]</f>
        <v>RJCH_DL</v>
      </c>
      <c r="AH2342" s="1">
        <f ca="1">VLOOKUP(GERAL[[#This Row],[REF_NOTA]],BASE_NOTAS[],7,FALSE)</f>
        <v>0</v>
      </c>
      <c r="AI2342" s="48">
        <f ca="1">IF(GERAL[[#This Row],[Nota 2025]]="",0,GERAL[[#This Row],[Nota 2026]]-GERAL[[#This Row],[Nota 2025]])</f>
        <v>0</v>
      </c>
    </row>
    <row r="2343" spans="1:35" x14ac:dyDescent="0.35">
      <c r="A2343" s="2" t="s">
        <v>175</v>
      </c>
      <c r="B2343" s="2" t="s">
        <v>202</v>
      </c>
      <c r="C2343" s="15" t="s">
        <v>251</v>
      </c>
      <c r="D2343" s="15" t="s">
        <v>479</v>
      </c>
      <c r="E2343" s="15" t="s">
        <v>480</v>
      </c>
      <c r="F2343" s="2" t="str">
        <f>VLOOKUP(GERAL[[#This Row],[CÓD]],SEALL,6,FALSE)</f>
        <v>S</v>
      </c>
      <c r="G234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4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4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43" s="2" t="str">
        <f>VLOOKUP(GERAL[[#This Row],[CÓD]],SEALL,4,FALSE)</f>
        <v>08, 10</v>
      </c>
      <c r="K2343" s="2" t="str">
        <f>IF(ISERR(FIND("01",GERAL[[#This Row],[ODS]])),"NÃO","SIM")</f>
        <v>NÃO</v>
      </c>
      <c r="L2343" s="2" t="str">
        <f>IF(ISERR(FIND("02",GERAL[[#This Row],[ODS]])),"NÃO","SIM")</f>
        <v>NÃO</v>
      </c>
      <c r="M2343" s="2" t="str">
        <f>IF(ISERR(FIND("03",GERAL[[#This Row],[ODS]])),"NÃO","SIM")</f>
        <v>NÃO</v>
      </c>
      <c r="N2343" s="2" t="str">
        <f>IF(ISERR(FIND("04",GERAL[[#This Row],[ODS]])),"NÃO","SIM")</f>
        <v>NÃO</v>
      </c>
      <c r="O2343" s="2" t="str">
        <f>IF(ISERR(FIND("05",GERAL[[#This Row],[ODS]])),"NÃO","SIM")</f>
        <v>NÃO</v>
      </c>
      <c r="P2343" s="2" t="str">
        <f>IF(ISERR(FIND("06",GERAL[[#This Row],[ODS]])),"NÃO","SIM")</f>
        <v>NÃO</v>
      </c>
      <c r="Q2343" s="2" t="str">
        <f>IF(ISERR(FIND("07",GERAL[[#This Row],[ODS]])),"NÃO","SIM")</f>
        <v>NÃO</v>
      </c>
      <c r="R2343" s="2" t="str">
        <f>IF(ISERR(FIND("08",GERAL[[#This Row],[ODS]])),"NÃO","SIM")</f>
        <v>SIM</v>
      </c>
      <c r="S2343" s="2" t="str">
        <f>IF(ISERR(FIND("09",GERAL[[#This Row],[ODS]])),"NÃO","SIM")</f>
        <v>NÃO</v>
      </c>
      <c r="T2343" s="2" t="str">
        <f>IF(ISERR(FIND("10",GERAL[[#This Row],[ODS]])),"NÃO","SIM")</f>
        <v>SIM</v>
      </c>
      <c r="U2343" s="2" t="str">
        <f>IF(ISERR(FIND("11",GERAL[[#This Row],[ODS]])),"NÃO","SIM")</f>
        <v>NÃO</v>
      </c>
      <c r="V2343" s="2" t="str">
        <f>IF(ISERR(FIND("12",GERAL[[#This Row],[ODS]])),"NÃO","SIM")</f>
        <v>NÃO</v>
      </c>
      <c r="W2343" s="2" t="str">
        <f>IF(ISERR(FIND("13",GERAL[[#This Row],[ODS]])),"NÃO","SIM")</f>
        <v>NÃO</v>
      </c>
      <c r="X2343" s="2" t="str">
        <f>IF(ISERR(FIND("14",GERAL[[#This Row],[ODS]])),"NÃO","SIM")</f>
        <v>NÃO</v>
      </c>
      <c r="Y2343" s="2" t="str">
        <f>IF(ISERR(FIND("15",GERAL[[#This Row],[ODS]])),"NÃO","SIM")</f>
        <v>NÃO</v>
      </c>
      <c r="Z2343" s="2" t="str">
        <f>IF(ISERR(FIND("16",GERAL[[#This Row],[ODS]])),"NÃO","SIM")</f>
        <v>NÃO</v>
      </c>
      <c r="AA2343" s="2" t="str">
        <f>IF(ISERR(FIND("17",GERAL[[#This Row],[ODS]])),"NÃO","SIM")</f>
        <v>NÃO</v>
      </c>
      <c r="AB2343" s="1"/>
      <c r="AC2343" s="1"/>
      <c r="AD2343" s="1">
        <v>57.765667574931875</v>
      </c>
      <c r="AE2343" s="56">
        <v>36.842105263157897</v>
      </c>
      <c r="AF2343" s="87">
        <v>2.9601549317629008</v>
      </c>
      <c r="AG2343" s="1" t="str">
        <f>GERAL[[#This Row],[SIGLA]]&amp;GERAL[[#This Row],[CÓD]]</f>
        <v>RNCH_DL</v>
      </c>
      <c r="AH2343" s="1">
        <f ca="1">VLOOKUP(GERAL[[#This Row],[REF_NOTA]],BASE_NOTAS[],7,FALSE)</f>
        <v>32.228162238925023</v>
      </c>
      <c r="AI2343" s="48">
        <f ca="1">IF(GERAL[[#This Row],[Nota 2025]]="",0,GERAL[[#This Row],[Nota 2026]]-GERAL[[#This Row],[Nota 2025]])</f>
        <v>29.268007307162122</v>
      </c>
    </row>
    <row r="2344" spans="1:35" x14ac:dyDescent="0.35">
      <c r="A2344" s="2" t="s">
        <v>178</v>
      </c>
      <c r="B2344" s="2" t="s">
        <v>205</v>
      </c>
      <c r="C2344" s="15" t="s">
        <v>251</v>
      </c>
      <c r="D2344" s="15" t="s">
        <v>479</v>
      </c>
      <c r="E2344" s="15" t="s">
        <v>480</v>
      </c>
      <c r="F2344" s="2" t="str">
        <f>VLOOKUP(GERAL[[#This Row],[CÓD]],SEALL,6,FALSE)</f>
        <v>S</v>
      </c>
      <c r="G234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4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4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44" s="2" t="str">
        <f>VLOOKUP(GERAL[[#This Row],[CÓD]],SEALL,4,FALSE)</f>
        <v>08, 10</v>
      </c>
      <c r="K2344" s="2" t="str">
        <f>IF(ISERR(FIND("01",GERAL[[#This Row],[ODS]])),"NÃO","SIM")</f>
        <v>NÃO</v>
      </c>
      <c r="L2344" s="2" t="str">
        <f>IF(ISERR(FIND("02",GERAL[[#This Row],[ODS]])),"NÃO","SIM")</f>
        <v>NÃO</v>
      </c>
      <c r="M2344" s="2" t="str">
        <f>IF(ISERR(FIND("03",GERAL[[#This Row],[ODS]])),"NÃO","SIM")</f>
        <v>NÃO</v>
      </c>
      <c r="N2344" s="2" t="str">
        <f>IF(ISERR(FIND("04",GERAL[[#This Row],[ODS]])),"NÃO","SIM")</f>
        <v>NÃO</v>
      </c>
      <c r="O2344" s="2" t="str">
        <f>IF(ISERR(FIND("05",GERAL[[#This Row],[ODS]])),"NÃO","SIM")</f>
        <v>NÃO</v>
      </c>
      <c r="P2344" s="2" t="str">
        <f>IF(ISERR(FIND("06",GERAL[[#This Row],[ODS]])),"NÃO","SIM")</f>
        <v>NÃO</v>
      </c>
      <c r="Q2344" s="2" t="str">
        <f>IF(ISERR(FIND("07",GERAL[[#This Row],[ODS]])),"NÃO","SIM")</f>
        <v>NÃO</v>
      </c>
      <c r="R2344" s="2" t="str">
        <f>IF(ISERR(FIND("08",GERAL[[#This Row],[ODS]])),"NÃO","SIM")</f>
        <v>SIM</v>
      </c>
      <c r="S2344" s="2" t="str">
        <f>IF(ISERR(FIND("09",GERAL[[#This Row],[ODS]])),"NÃO","SIM")</f>
        <v>NÃO</v>
      </c>
      <c r="T2344" s="2" t="str">
        <f>IF(ISERR(FIND("10",GERAL[[#This Row],[ODS]])),"NÃO","SIM")</f>
        <v>SIM</v>
      </c>
      <c r="U2344" s="2" t="str">
        <f>IF(ISERR(FIND("11",GERAL[[#This Row],[ODS]])),"NÃO","SIM")</f>
        <v>NÃO</v>
      </c>
      <c r="V2344" s="2" t="str">
        <f>IF(ISERR(FIND("12",GERAL[[#This Row],[ODS]])),"NÃO","SIM")</f>
        <v>NÃO</v>
      </c>
      <c r="W2344" s="2" t="str">
        <f>IF(ISERR(FIND("13",GERAL[[#This Row],[ODS]])),"NÃO","SIM")</f>
        <v>NÃO</v>
      </c>
      <c r="X2344" s="2" t="str">
        <f>IF(ISERR(FIND("14",GERAL[[#This Row],[ODS]])),"NÃO","SIM")</f>
        <v>NÃO</v>
      </c>
      <c r="Y2344" s="2" t="str">
        <f>IF(ISERR(FIND("15",GERAL[[#This Row],[ODS]])),"NÃO","SIM")</f>
        <v>NÃO</v>
      </c>
      <c r="Z2344" s="2" t="str">
        <f>IF(ISERR(FIND("16",GERAL[[#This Row],[ODS]])),"NÃO","SIM")</f>
        <v>NÃO</v>
      </c>
      <c r="AA2344" s="2" t="str">
        <f>IF(ISERR(FIND("17",GERAL[[#This Row],[ODS]])),"NÃO","SIM")</f>
        <v>NÃO</v>
      </c>
      <c r="AB2344" s="1"/>
      <c r="AC2344" s="1"/>
      <c r="AD2344" s="1">
        <v>63.487738419618523</v>
      </c>
      <c r="AE2344" s="56">
        <v>67.801857585139317</v>
      </c>
      <c r="AF2344" s="87">
        <v>74.357377924041629</v>
      </c>
      <c r="AG2344" s="1" t="str">
        <f>GERAL[[#This Row],[SIGLA]]&amp;GERAL[[#This Row],[CÓD]]</f>
        <v>RSCH_DL</v>
      </c>
      <c r="AH2344" s="1">
        <f ca="1">VLOOKUP(GERAL[[#This Row],[REF_NOTA]],BASE_NOTAS[],7,FALSE)</f>
        <v>67.927347713183508</v>
      </c>
      <c r="AI2344" s="48">
        <f ca="1">IF(GERAL[[#This Row],[Nota 2025]]="",0,GERAL[[#This Row],[Nota 2026]]-GERAL[[#This Row],[Nota 2025]])</f>
        <v>-6.4300302108581207</v>
      </c>
    </row>
    <row r="2345" spans="1:35" x14ac:dyDescent="0.35">
      <c r="A2345" s="2" t="s">
        <v>176</v>
      </c>
      <c r="B2345" s="2" t="s">
        <v>203</v>
      </c>
      <c r="C2345" s="15" t="s">
        <v>251</v>
      </c>
      <c r="D2345" s="15" t="s">
        <v>479</v>
      </c>
      <c r="E2345" s="15" t="s">
        <v>480</v>
      </c>
      <c r="F2345" s="2" t="str">
        <f>VLOOKUP(GERAL[[#This Row],[CÓD]],SEALL,6,FALSE)</f>
        <v>S</v>
      </c>
      <c r="G234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4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4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45" s="2" t="str">
        <f>VLOOKUP(GERAL[[#This Row],[CÓD]],SEALL,4,FALSE)</f>
        <v>08, 10</v>
      </c>
      <c r="K2345" s="2" t="str">
        <f>IF(ISERR(FIND("01",GERAL[[#This Row],[ODS]])),"NÃO","SIM")</f>
        <v>NÃO</v>
      </c>
      <c r="L2345" s="2" t="str">
        <f>IF(ISERR(FIND("02",GERAL[[#This Row],[ODS]])),"NÃO","SIM")</f>
        <v>NÃO</v>
      </c>
      <c r="M2345" s="2" t="str">
        <f>IF(ISERR(FIND("03",GERAL[[#This Row],[ODS]])),"NÃO","SIM")</f>
        <v>NÃO</v>
      </c>
      <c r="N2345" s="2" t="str">
        <f>IF(ISERR(FIND("04",GERAL[[#This Row],[ODS]])),"NÃO","SIM")</f>
        <v>NÃO</v>
      </c>
      <c r="O2345" s="2" t="str">
        <f>IF(ISERR(FIND("05",GERAL[[#This Row],[ODS]])),"NÃO","SIM")</f>
        <v>NÃO</v>
      </c>
      <c r="P2345" s="2" t="str">
        <f>IF(ISERR(FIND("06",GERAL[[#This Row],[ODS]])),"NÃO","SIM")</f>
        <v>NÃO</v>
      </c>
      <c r="Q2345" s="2" t="str">
        <f>IF(ISERR(FIND("07",GERAL[[#This Row],[ODS]])),"NÃO","SIM")</f>
        <v>NÃO</v>
      </c>
      <c r="R2345" s="2" t="str">
        <f>IF(ISERR(FIND("08",GERAL[[#This Row],[ODS]])),"NÃO","SIM")</f>
        <v>SIM</v>
      </c>
      <c r="S2345" s="2" t="str">
        <f>IF(ISERR(FIND("09",GERAL[[#This Row],[ODS]])),"NÃO","SIM")</f>
        <v>NÃO</v>
      </c>
      <c r="T2345" s="2" t="str">
        <f>IF(ISERR(FIND("10",GERAL[[#This Row],[ODS]])),"NÃO","SIM")</f>
        <v>SIM</v>
      </c>
      <c r="U2345" s="2" t="str">
        <f>IF(ISERR(FIND("11",GERAL[[#This Row],[ODS]])),"NÃO","SIM")</f>
        <v>NÃO</v>
      </c>
      <c r="V2345" s="2" t="str">
        <f>IF(ISERR(FIND("12",GERAL[[#This Row],[ODS]])),"NÃO","SIM")</f>
        <v>NÃO</v>
      </c>
      <c r="W2345" s="2" t="str">
        <f>IF(ISERR(FIND("13",GERAL[[#This Row],[ODS]])),"NÃO","SIM")</f>
        <v>NÃO</v>
      </c>
      <c r="X2345" s="2" t="str">
        <f>IF(ISERR(FIND("14",GERAL[[#This Row],[ODS]])),"NÃO","SIM")</f>
        <v>NÃO</v>
      </c>
      <c r="Y2345" s="2" t="str">
        <f>IF(ISERR(FIND("15",GERAL[[#This Row],[ODS]])),"NÃO","SIM")</f>
        <v>NÃO</v>
      </c>
      <c r="Z2345" s="2" t="str">
        <f>IF(ISERR(FIND("16",GERAL[[#This Row],[ODS]])),"NÃO","SIM")</f>
        <v>NÃO</v>
      </c>
      <c r="AA2345" s="2" t="str">
        <f>IF(ISERR(FIND("17",GERAL[[#This Row],[ODS]])),"NÃO","SIM")</f>
        <v>NÃO</v>
      </c>
      <c r="AB2345" s="1"/>
      <c r="AC2345" s="1"/>
      <c r="AD2345" s="1">
        <v>69.482288828337872</v>
      </c>
      <c r="AE2345" s="56">
        <v>0</v>
      </c>
      <c r="AF2345" s="87">
        <v>74.357377924041629</v>
      </c>
      <c r="AG2345" s="1" t="str">
        <f>GERAL[[#This Row],[SIGLA]]&amp;GERAL[[#This Row],[CÓD]]</f>
        <v>ROCH_DL</v>
      </c>
      <c r="AH2345" s="1">
        <f ca="1">VLOOKUP(GERAL[[#This Row],[REF_NOTA]],BASE_NOTAS[],7,FALSE)</f>
        <v>51.107459900938771</v>
      </c>
      <c r="AI2345" s="48">
        <f ca="1">IF(GERAL[[#This Row],[Nota 2025]]="",0,GERAL[[#This Row],[Nota 2026]]-GERAL[[#This Row],[Nota 2025]])</f>
        <v>-23.249918023102857</v>
      </c>
    </row>
    <row r="2346" spans="1:35" x14ac:dyDescent="0.35">
      <c r="A2346" s="2" t="s">
        <v>177</v>
      </c>
      <c r="B2346" s="2" t="s">
        <v>204</v>
      </c>
      <c r="C2346" s="15" t="s">
        <v>251</v>
      </c>
      <c r="D2346" s="15" t="s">
        <v>479</v>
      </c>
      <c r="E2346" s="15" t="s">
        <v>480</v>
      </c>
      <c r="F2346" s="2" t="str">
        <f>VLOOKUP(GERAL[[#This Row],[CÓD]],SEALL,6,FALSE)</f>
        <v>S</v>
      </c>
      <c r="G234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4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4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46" s="2" t="str">
        <f>VLOOKUP(GERAL[[#This Row],[CÓD]],SEALL,4,FALSE)</f>
        <v>08, 10</v>
      </c>
      <c r="K2346" s="2" t="str">
        <f>IF(ISERR(FIND("01",GERAL[[#This Row],[ODS]])),"NÃO","SIM")</f>
        <v>NÃO</v>
      </c>
      <c r="L2346" s="2" t="str">
        <f>IF(ISERR(FIND("02",GERAL[[#This Row],[ODS]])),"NÃO","SIM")</f>
        <v>NÃO</v>
      </c>
      <c r="M2346" s="2" t="str">
        <f>IF(ISERR(FIND("03",GERAL[[#This Row],[ODS]])),"NÃO","SIM")</f>
        <v>NÃO</v>
      </c>
      <c r="N2346" s="2" t="str">
        <f>IF(ISERR(FIND("04",GERAL[[#This Row],[ODS]])),"NÃO","SIM")</f>
        <v>NÃO</v>
      </c>
      <c r="O2346" s="2" t="str">
        <f>IF(ISERR(FIND("05",GERAL[[#This Row],[ODS]])),"NÃO","SIM")</f>
        <v>NÃO</v>
      </c>
      <c r="P2346" s="2" t="str">
        <f>IF(ISERR(FIND("06",GERAL[[#This Row],[ODS]])),"NÃO","SIM")</f>
        <v>NÃO</v>
      </c>
      <c r="Q2346" s="2" t="str">
        <f>IF(ISERR(FIND("07",GERAL[[#This Row],[ODS]])),"NÃO","SIM")</f>
        <v>NÃO</v>
      </c>
      <c r="R2346" s="2" t="str">
        <f>IF(ISERR(FIND("08",GERAL[[#This Row],[ODS]])),"NÃO","SIM")</f>
        <v>SIM</v>
      </c>
      <c r="S2346" s="2" t="str">
        <f>IF(ISERR(FIND("09",GERAL[[#This Row],[ODS]])),"NÃO","SIM")</f>
        <v>NÃO</v>
      </c>
      <c r="T2346" s="2" t="str">
        <f>IF(ISERR(FIND("10",GERAL[[#This Row],[ODS]])),"NÃO","SIM")</f>
        <v>SIM</v>
      </c>
      <c r="U2346" s="2" t="str">
        <f>IF(ISERR(FIND("11",GERAL[[#This Row],[ODS]])),"NÃO","SIM")</f>
        <v>NÃO</v>
      </c>
      <c r="V2346" s="2" t="str">
        <f>IF(ISERR(FIND("12",GERAL[[#This Row],[ODS]])),"NÃO","SIM")</f>
        <v>NÃO</v>
      </c>
      <c r="W2346" s="2" t="str">
        <f>IF(ISERR(FIND("13",GERAL[[#This Row],[ODS]])),"NÃO","SIM")</f>
        <v>NÃO</v>
      </c>
      <c r="X2346" s="2" t="str">
        <f>IF(ISERR(FIND("14",GERAL[[#This Row],[ODS]])),"NÃO","SIM")</f>
        <v>NÃO</v>
      </c>
      <c r="Y2346" s="2" t="str">
        <f>IF(ISERR(FIND("15",GERAL[[#This Row],[ODS]])),"NÃO","SIM")</f>
        <v>NÃO</v>
      </c>
      <c r="Z2346" s="2" t="str">
        <f>IF(ISERR(FIND("16",GERAL[[#This Row],[ODS]])),"NÃO","SIM")</f>
        <v>NÃO</v>
      </c>
      <c r="AA2346" s="2" t="str">
        <f>IF(ISERR(FIND("17",GERAL[[#This Row],[ODS]])),"NÃO","SIM")</f>
        <v>NÃO</v>
      </c>
      <c r="AB2346" s="1"/>
      <c r="AC2346" s="1"/>
      <c r="AD2346" s="1">
        <v>85.013623978201636</v>
      </c>
      <c r="AE2346" s="56">
        <v>70.588235294117652</v>
      </c>
      <c r="AF2346" s="87">
        <v>83.456372854220405</v>
      </c>
      <c r="AG2346" s="1" t="str">
        <f>GERAL[[#This Row],[SIGLA]]&amp;GERAL[[#This Row],[CÓD]]</f>
        <v>RRCH_DL</v>
      </c>
      <c r="AH2346" s="1">
        <f ca="1">VLOOKUP(GERAL[[#This Row],[REF_NOTA]],BASE_NOTAS[],7,FALSE)</f>
        <v>73.989168667299424</v>
      </c>
      <c r="AI2346" s="48">
        <f ca="1">IF(GERAL[[#This Row],[Nota 2025]]="",0,GERAL[[#This Row],[Nota 2026]]-GERAL[[#This Row],[Nota 2025]])</f>
        <v>-9.4672041869209806</v>
      </c>
    </row>
    <row r="2347" spans="1:35" x14ac:dyDescent="0.35">
      <c r="A2347" s="2" t="s">
        <v>179</v>
      </c>
      <c r="B2347" s="2" t="s">
        <v>194</v>
      </c>
      <c r="C2347" s="15" t="s">
        <v>251</v>
      </c>
      <c r="D2347" s="15" t="s">
        <v>479</v>
      </c>
      <c r="E2347" s="15" t="s">
        <v>480</v>
      </c>
      <c r="F2347" s="2" t="str">
        <f>VLOOKUP(GERAL[[#This Row],[CÓD]],SEALL,6,FALSE)</f>
        <v>S</v>
      </c>
      <c r="G234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4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4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47" s="2" t="str">
        <f>VLOOKUP(GERAL[[#This Row],[CÓD]],SEALL,4,FALSE)</f>
        <v>08, 10</v>
      </c>
      <c r="K2347" s="2" t="str">
        <f>IF(ISERR(FIND("01",GERAL[[#This Row],[ODS]])),"NÃO","SIM")</f>
        <v>NÃO</v>
      </c>
      <c r="L2347" s="2" t="str">
        <f>IF(ISERR(FIND("02",GERAL[[#This Row],[ODS]])),"NÃO","SIM")</f>
        <v>NÃO</v>
      </c>
      <c r="M2347" s="2" t="str">
        <f>IF(ISERR(FIND("03",GERAL[[#This Row],[ODS]])),"NÃO","SIM")</f>
        <v>NÃO</v>
      </c>
      <c r="N2347" s="2" t="str">
        <f>IF(ISERR(FIND("04",GERAL[[#This Row],[ODS]])),"NÃO","SIM")</f>
        <v>NÃO</v>
      </c>
      <c r="O2347" s="2" t="str">
        <f>IF(ISERR(FIND("05",GERAL[[#This Row],[ODS]])),"NÃO","SIM")</f>
        <v>NÃO</v>
      </c>
      <c r="P2347" s="2" t="str">
        <f>IF(ISERR(FIND("06",GERAL[[#This Row],[ODS]])),"NÃO","SIM")</f>
        <v>NÃO</v>
      </c>
      <c r="Q2347" s="2" t="str">
        <f>IF(ISERR(FIND("07",GERAL[[#This Row],[ODS]])),"NÃO","SIM")</f>
        <v>NÃO</v>
      </c>
      <c r="R2347" s="2" t="str">
        <f>IF(ISERR(FIND("08",GERAL[[#This Row],[ODS]])),"NÃO","SIM")</f>
        <v>SIM</v>
      </c>
      <c r="S2347" s="2" t="str">
        <f>IF(ISERR(FIND("09",GERAL[[#This Row],[ODS]])),"NÃO","SIM")</f>
        <v>NÃO</v>
      </c>
      <c r="T2347" s="2" t="str">
        <f>IF(ISERR(FIND("10",GERAL[[#This Row],[ODS]])),"NÃO","SIM")</f>
        <v>SIM</v>
      </c>
      <c r="U2347" s="2" t="str">
        <f>IF(ISERR(FIND("11",GERAL[[#This Row],[ODS]])),"NÃO","SIM")</f>
        <v>NÃO</v>
      </c>
      <c r="V2347" s="2" t="str">
        <f>IF(ISERR(FIND("12",GERAL[[#This Row],[ODS]])),"NÃO","SIM")</f>
        <v>NÃO</v>
      </c>
      <c r="W2347" s="2" t="str">
        <f>IF(ISERR(FIND("13",GERAL[[#This Row],[ODS]])),"NÃO","SIM")</f>
        <v>NÃO</v>
      </c>
      <c r="X2347" s="2" t="str">
        <f>IF(ISERR(FIND("14",GERAL[[#This Row],[ODS]])),"NÃO","SIM")</f>
        <v>NÃO</v>
      </c>
      <c r="Y2347" s="2" t="str">
        <f>IF(ISERR(FIND("15",GERAL[[#This Row],[ODS]])),"NÃO","SIM")</f>
        <v>NÃO</v>
      </c>
      <c r="Z2347" s="2" t="str">
        <f>IF(ISERR(FIND("16",GERAL[[#This Row],[ODS]])),"NÃO","SIM")</f>
        <v>NÃO</v>
      </c>
      <c r="AA2347" s="2" t="str">
        <f>IF(ISERR(FIND("17",GERAL[[#This Row],[ODS]])),"NÃO","SIM")</f>
        <v>NÃO</v>
      </c>
      <c r="AB2347" s="1"/>
      <c r="AC2347" s="1"/>
      <c r="AD2347" s="1">
        <v>75.749318801089913</v>
      </c>
      <c r="AE2347" s="56">
        <v>82.662538699690401</v>
      </c>
      <c r="AF2347" s="87">
        <v>75.155535374057308</v>
      </c>
      <c r="AG2347" s="1" t="str">
        <f>GERAL[[#This Row],[SIGLA]]&amp;GERAL[[#This Row],[CÓD]]</f>
        <v>SCCH_DL</v>
      </c>
      <c r="AH2347" s="1">
        <f ca="1">VLOOKUP(GERAL[[#This Row],[REF_NOTA]],BASE_NOTAS[],7,FALSE)</f>
        <v>78.842864466224412</v>
      </c>
      <c r="AI2347" s="48">
        <f ca="1">IF(GERAL[[#This Row],[Nota 2025]]="",0,GERAL[[#This Row],[Nota 2026]]-GERAL[[#This Row],[Nota 2025]])</f>
        <v>3.6873290921671042</v>
      </c>
    </row>
    <row r="2348" spans="1:35" x14ac:dyDescent="0.35">
      <c r="A2348" s="2" t="s">
        <v>181</v>
      </c>
      <c r="B2348" s="2" t="s">
        <v>186</v>
      </c>
      <c r="C2348" s="15" t="s">
        <v>251</v>
      </c>
      <c r="D2348" s="15" t="s">
        <v>479</v>
      </c>
      <c r="E2348" s="15" t="s">
        <v>480</v>
      </c>
      <c r="F2348" s="2" t="str">
        <f>VLOOKUP(GERAL[[#This Row],[CÓD]],SEALL,6,FALSE)</f>
        <v>S</v>
      </c>
      <c r="G234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4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4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48" s="2" t="str">
        <f>VLOOKUP(GERAL[[#This Row],[CÓD]],SEALL,4,FALSE)</f>
        <v>08, 10</v>
      </c>
      <c r="K2348" s="2" t="str">
        <f>IF(ISERR(FIND("01",GERAL[[#This Row],[ODS]])),"NÃO","SIM")</f>
        <v>NÃO</v>
      </c>
      <c r="L2348" s="2" t="str">
        <f>IF(ISERR(FIND("02",GERAL[[#This Row],[ODS]])),"NÃO","SIM")</f>
        <v>NÃO</v>
      </c>
      <c r="M2348" s="2" t="str">
        <f>IF(ISERR(FIND("03",GERAL[[#This Row],[ODS]])),"NÃO","SIM")</f>
        <v>NÃO</v>
      </c>
      <c r="N2348" s="2" t="str">
        <f>IF(ISERR(FIND("04",GERAL[[#This Row],[ODS]])),"NÃO","SIM")</f>
        <v>NÃO</v>
      </c>
      <c r="O2348" s="2" t="str">
        <f>IF(ISERR(FIND("05",GERAL[[#This Row],[ODS]])),"NÃO","SIM")</f>
        <v>NÃO</v>
      </c>
      <c r="P2348" s="2" t="str">
        <f>IF(ISERR(FIND("06",GERAL[[#This Row],[ODS]])),"NÃO","SIM")</f>
        <v>NÃO</v>
      </c>
      <c r="Q2348" s="2" t="str">
        <f>IF(ISERR(FIND("07",GERAL[[#This Row],[ODS]])),"NÃO","SIM")</f>
        <v>NÃO</v>
      </c>
      <c r="R2348" s="2" t="str">
        <f>IF(ISERR(FIND("08",GERAL[[#This Row],[ODS]])),"NÃO","SIM")</f>
        <v>SIM</v>
      </c>
      <c r="S2348" s="2" t="str">
        <f>IF(ISERR(FIND("09",GERAL[[#This Row],[ODS]])),"NÃO","SIM")</f>
        <v>NÃO</v>
      </c>
      <c r="T2348" s="2" t="str">
        <f>IF(ISERR(FIND("10",GERAL[[#This Row],[ODS]])),"NÃO","SIM")</f>
        <v>SIM</v>
      </c>
      <c r="U2348" s="2" t="str">
        <f>IF(ISERR(FIND("11",GERAL[[#This Row],[ODS]])),"NÃO","SIM")</f>
        <v>NÃO</v>
      </c>
      <c r="V2348" s="2" t="str">
        <f>IF(ISERR(FIND("12",GERAL[[#This Row],[ODS]])),"NÃO","SIM")</f>
        <v>NÃO</v>
      </c>
      <c r="W2348" s="2" t="str">
        <f>IF(ISERR(FIND("13",GERAL[[#This Row],[ODS]])),"NÃO","SIM")</f>
        <v>NÃO</v>
      </c>
      <c r="X2348" s="2" t="str">
        <f>IF(ISERR(FIND("14",GERAL[[#This Row],[ODS]])),"NÃO","SIM")</f>
        <v>NÃO</v>
      </c>
      <c r="Y2348" s="2" t="str">
        <f>IF(ISERR(FIND("15",GERAL[[#This Row],[ODS]])),"NÃO","SIM")</f>
        <v>NÃO</v>
      </c>
      <c r="Z2348" s="2" t="str">
        <f>IF(ISERR(FIND("16",GERAL[[#This Row],[ODS]])),"NÃO","SIM")</f>
        <v>NÃO</v>
      </c>
      <c r="AA2348" s="2" t="str">
        <f>IF(ISERR(FIND("17",GERAL[[#This Row],[ODS]])),"NÃO","SIM")</f>
        <v>NÃO</v>
      </c>
      <c r="AB2348" s="1"/>
      <c r="AC2348" s="1"/>
      <c r="AD2348" s="1">
        <v>51.226158038147133</v>
      </c>
      <c r="AE2348" s="56">
        <v>59.752321981424146</v>
      </c>
      <c r="AF2348" s="87">
        <v>49.691427812111201</v>
      </c>
      <c r="AG2348" s="1" t="str">
        <f>GERAL[[#This Row],[SIGLA]]&amp;GERAL[[#This Row],[CÓD]]</f>
        <v>SPCH_DL</v>
      </c>
      <c r="AH2348" s="1">
        <f ca="1">VLOOKUP(GERAL[[#This Row],[REF_NOTA]],BASE_NOTAS[],7,FALSE)</f>
        <v>42.470181220567483</v>
      </c>
      <c r="AI2348" s="48">
        <f ca="1">IF(GERAL[[#This Row],[Nota 2025]]="",0,GERAL[[#This Row],[Nota 2026]]-GERAL[[#This Row],[Nota 2025]])</f>
        <v>-7.2212465915437178</v>
      </c>
    </row>
    <row r="2349" spans="1:35" x14ac:dyDescent="0.35">
      <c r="A2349" s="2" t="s">
        <v>180</v>
      </c>
      <c r="B2349" s="2" t="s">
        <v>206</v>
      </c>
      <c r="C2349" s="15" t="s">
        <v>251</v>
      </c>
      <c r="D2349" s="15" t="s">
        <v>479</v>
      </c>
      <c r="E2349" s="15" t="s">
        <v>480</v>
      </c>
      <c r="F2349" s="2" t="str">
        <f>VLOOKUP(GERAL[[#This Row],[CÓD]],SEALL,6,FALSE)</f>
        <v>S</v>
      </c>
      <c r="G234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4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4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49" s="2" t="str">
        <f>VLOOKUP(GERAL[[#This Row],[CÓD]],SEALL,4,FALSE)</f>
        <v>08, 10</v>
      </c>
      <c r="K2349" s="2" t="str">
        <f>IF(ISERR(FIND("01",GERAL[[#This Row],[ODS]])),"NÃO","SIM")</f>
        <v>NÃO</v>
      </c>
      <c r="L2349" s="2" t="str">
        <f>IF(ISERR(FIND("02",GERAL[[#This Row],[ODS]])),"NÃO","SIM")</f>
        <v>NÃO</v>
      </c>
      <c r="M2349" s="2" t="str">
        <f>IF(ISERR(FIND("03",GERAL[[#This Row],[ODS]])),"NÃO","SIM")</f>
        <v>NÃO</v>
      </c>
      <c r="N2349" s="2" t="str">
        <f>IF(ISERR(FIND("04",GERAL[[#This Row],[ODS]])),"NÃO","SIM")</f>
        <v>NÃO</v>
      </c>
      <c r="O2349" s="2" t="str">
        <f>IF(ISERR(FIND("05",GERAL[[#This Row],[ODS]])),"NÃO","SIM")</f>
        <v>NÃO</v>
      </c>
      <c r="P2349" s="2" t="str">
        <f>IF(ISERR(FIND("06",GERAL[[#This Row],[ODS]])),"NÃO","SIM")</f>
        <v>NÃO</v>
      </c>
      <c r="Q2349" s="2" t="str">
        <f>IF(ISERR(FIND("07",GERAL[[#This Row],[ODS]])),"NÃO","SIM")</f>
        <v>NÃO</v>
      </c>
      <c r="R2349" s="2" t="str">
        <f>IF(ISERR(FIND("08",GERAL[[#This Row],[ODS]])),"NÃO","SIM")</f>
        <v>SIM</v>
      </c>
      <c r="S2349" s="2" t="str">
        <f>IF(ISERR(FIND("09",GERAL[[#This Row],[ODS]])),"NÃO","SIM")</f>
        <v>NÃO</v>
      </c>
      <c r="T2349" s="2" t="str">
        <f>IF(ISERR(FIND("10",GERAL[[#This Row],[ODS]])),"NÃO","SIM")</f>
        <v>SIM</v>
      </c>
      <c r="U2349" s="2" t="str">
        <f>IF(ISERR(FIND("11",GERAL[[#This Row],[ODS]])),"NÃO","SIM")</f>
        <v>NÃO</v>
      </c>
      <c r="V2349" s="2" t="str">
        <f>IF(ISERR(FIND("12",GERAL[[#This Row],[ODS]])),"NÃO","SIM")</f>
        <v>NÃO</v>
      </c>
      <c r="W2349" s="2" t="str">
        <f>IF(ISERR(FIND("13",GERAL[[#This Row],[ODS]])),"NÃO","SIM")</f>
        <v>NÃO</v>
      </c>
      <c r="X2349" s="2" t="str">
        <f>IF(ISERR(FIND("14",GERAL[[#This Row],[ODS]])),"NÃO","SIM")</f>
        <v>NÃO</v>
      </c>
      <c r="Y2349" s="2" t="str">
        <f>IF(ISERR(FIND("15",GERAL[[#This Row],[ODS]])),"NÃO","SIM")</f>
        <v>NÃO</v>
      </c>
      <c r="Z2349" s="2" t="str">
        <f>IF(ISERR(FIND("16",GERAL[[#This Row],[ODS]])),"NÃO","SIM")</f>
        <v>NÃO</v>
      </c>
      <c r="AA2349" s="2" t="str">
        <f>IF(ISERR(FIND("17",GERAL[[#This Row],[ODS]])),"NÃO","SIM")</f>
        <v>NÃO</v>
      </c>
      <c r="AB2349" s="1"/>
      <c r="AC2349" s="1"/>
      <c r="AD2349" s="1">
        <v>49.046321525885553</v>
      </c>
      <c r="AE2349" s="56">
        <v>16.718266253869956</v>
      </c>
      <c r="AF2349" s="87">
        <v>19.182621432532017</v>
      </c>
      <c r="AG2349" s="1" t="str">
        <f>GERAL[[#This Row],[SIGLA]]&amp;GERAL[[#This Row],[CÓD]]</f>
        <v>SECH_DL</v>
      </c>
      <c r="AH2349" s="1">
        <f ca="1">VLOOKUP(GERAL[[#This Row],[REF_NOTA]],BASE_NOTAS[],7,FALSE)</f>
        <v>29.839204957847144</v>
      </c>
      <c r="AI2349" s="48">
        <f ca="1">IF(GERAL[[#This Row],[Nota 2025]]="",0,GERAL[[#This Row],[Nota 2026]]-GERAL[[#This Row],[Nota 2025]])</f>
        <v>10.656583525315128</v>
      </c>
    </row>
    <row r="2350" spans="1:35" x14ac:dyDescent="0.35">
      <c r="A2350" s="2" t="s">
        <v>182</v>
      </c>
      <c r="B2350" s="2" t="s">
        <v>185</v>
      </c>
      <c r="C2350" s="15" t="s">
        <v>251</v>
      </c>
      <c r="D2350" s="15" t="s">
        <v>479</v>
      </c>
      <c r="E2350" s="15" t="s">
        <v>480</v>
      </c>
      <c r="F2350" s="2" t="str">
        <f>VLOOKUP(GERAL[[#This Row],[CÓD]],SEALL,6,FALSE)</f>
        <v>S</v>
      </c>
      <c r="G235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5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5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50" s="2" t="str">
        <f>VLOOKUP(GERAL[[#This Row],[CÓD]],SEALL,4,FALSE)</f>
        <v>08, 10</v>
      </c>
      <c r="K2350" s="2" t="str">
        <f>IF(ISERR(FIND("01",GERAL[[#This Row],[ODS]])),"NÃO","SIM")</f>
        <v>NÃO</v>
      </c>
      <c r="L2350" s="2" t="str">
        <f>IF(ISERR(FIND("02",GERAL[[#This Row],[ODS]])),"NÃO","SIM")</f>
        <v>NÃO</v>
      </c>
      <c r="M2350" s="2" t="str">
        <f>IF(ISERR(FIND("03",GERAL[[#This Row],[ODS]])),"NÃO","SIM")</f>
        <v>NÃO</v>
      </c>
      <c r="N2350" s="2" t="str">
        <f>IF(ISERR(FIND("04",GERAL[[#This Row],[ODS]])),"NÃO","SIM")</f>
        <v>NÃO</v>
      </c>
      <c r="O2350" s="2" t="str">
        <f>IF(ISERR(FIND("05",GERAL[[#This Row],[ODS]])),"NÃO","SIM")</f>
        <v>NÃO</v>
      </c>
      <c r="P2350" s="2" t="str">
        <f>IF(ISERR(FIND("06",GERAL[[#This Row],[ODS]])),"NÃO","SIM")</f>
        <v>NÃO</v>
      </c>
      <c r="Q2350" s="2" t="str">
        <f>IF(ISERR(FIND("07",GERAL[[#This Row],[ODS]])),"NÃO","SIM")</f>
        <v>NÃO</v>
      </c>
      <c r="R2350" s="2" t="str">
        <f>IF(ISERR(FIND("08",GERAL[[#This Row],[ODS]])),"NÃO","SIM")</f>
        <v>SIM</v>
      </c>
      <c r="S2350" s="2" t="str">
        <f>IF(ISERR(FIND("09",GERAL[[#This Row],[ODS]])),"NÃO","SIM")</f>
        <v>NÃO</v>
      </c>
      <c r="T2350" s="2" t="str">
        <f>IF(ISERR(FIND("10",GERAL[[#This Row],[ODS]])),"NÃO","SIM")</f>
        <v>SIM</v>
      </c>
      <c r="U2350" s="2" t="str">
        <f>IF(ISERR(FIND("11",GERAL[[#This Row],[ODS]])),"NÃO","SIM")</f>
        <v>NÃO</v>
      </c>
      <c r="V2350" s="2" t="str">
        <f>IF(ISERR(FIND("12",GERAL[[#This Row],[ODS]])),"NÃO","SIM")</f>
        <v>NÃO</v>
      </c>
      <c r="W2350" s="2" t="str">
        <f>IF(ISERR(FIND("13",GERAL[[#This Row],[ODS]])),"NÃO","SIM")</f>
        <v>NÃO</v>
      </c>
      <c r="X2350" s="2" t="str">
        <f>IF(ISERR(FIND("14",GERAL[[#This Row],[ODS]])),"NÃO","SIM")</f>
        <v>NÃO</v>
      </c>
      <c r="Y2350" s="2" t="str">
        <f>IF(ISERR(FIND("15",GERAL[[#This Row],[ODS]])),"NÃO","SIM")</f>
        <v>NÃO</v>
      </c>
      <c r="Z2350" s="2" t="str">
        <f>IF(ISERR(FIND("16",GERAL[[#This Row],[ODS]])),"NÃO","SIM")</f>
        <v>NÃO</v>
      </c>
      <c r="AA2350" s="2" t="str">
        <f>IF(ISERR(FIND("17",GERAL[[#This Row],[ODS]])),"NÃO","SIM")</f>
        <v>NÃO</v>
      </c>
      <c r="AB2350" s="1"/>
      <c r="AC2350" s="1"/>
      <c r="AD2350" s="1">
        <v>73.841961852861033</v>
      </c>
      <c r="AE2350" s="56">
        <v>87.306501547987622</v>
      </c>
      <c r="AF2350" s="87">
        <v>59.192386373743666</v>
      </c>
      <c r="AG2350" s="1" t="str">
        <f>GERAL[[#This Row],[SIGLA]]&amp;GERAL[[#This Row],[CÓD]]</f>
        <v>TOCH_DL</v>
      </c>
      <c r="AH2350" s="1">
        <f ca="1">VLOOKUP(GERAL[[#This Row],[REF_NOTA]],BASE_NOTAS[],7,FALSE)</f>
        <v>90.977103963536877</v>
      </c>
      <c r="AI2350" s="48">
        <f ca="1">IF(GERAL[[#This Row],[Nota 2025]]="",0,GERAL[[#This Row],[Nota 2026]]-GERAL[[#This Row],[Nota 2025]])</f>
        <v>31.78471758979321</v>
      </c>
    </row>
    <row r="2351" spans="1:35" x14ac:dyDescent="0.35">
      <c r="A2351" s="2" t="s">
        <v>0</v>
      </c>
      <c r="B2351" s="2" t="s">
        <v>156</v>
      </c>
      <c r="C2351" s="15" t="s">
        <v>251</v>
      </c>
      <c r="D2351" s="15" t="s">
        <v>481</v>
      </c>
      <c r="E2351" s="15" t="s">
        <v>482</v>
      </c>
      <c r="F2351" s="2" t="str">
        <f>VLOOKUP(GERAL[[#This Row],[CÓD]],SEALL,6,FALSE)</f>
        <v>S</v>
      </c>
      <c r="G235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5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5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51" s="2" t="str">
        <f>VLOOKUP(GERAL[[#This Row],[CÓD]],SEALL,4,FALSE)</f>
        <v>08, 10</v>
      </c>
      <c r="K2351" s="2" t="str">
        <f>IF(ISERR(FIND("01",GERAL[[#This Row],[ODS]])),"NÃO","SIM")</f>
        <v>NÃO</v>
      </c>
      <c r="L2351" s="2" t="str">
        <f>IF(ISERR(FIND("02",GERAL[[#This Row],[ODS]])),"NÃO","SIM")</f>
        <v>NÃO</v>
      </c>
      <c r="M2351" s="2" t="str">
        <f>IF(ISERR(FIND("03",GERAL[[#This Row],[ODS]])),"NÃO","SIM")</f>
        <v>NÃO</v>
      </c>
      <c r="N2351" s="2" t="str">
        <f>IF(ISERR(FIND("04",GERAL[[#This Row],[ODS]])),"NÃO","SIM")</f>
        <v>NÃO</v>
      </c>
      <c r="O2351" s="2" t="str">
        <f>IF(ISERR(FIND("05",GERAL[[#This Row],[ODS]])),"NÃO","SIM")</f>
        <v>NÃO</v>
      </c>
      <c r="P2351" s="2" t="str">
        <f>IF(ISERR(FIND("06",GERAL[[#This Row],[ODS]])),"NÃO","SIM")</f>
        <v>NÃO</v>
      </c>
      <c r="Q2351" s="2" t="str">
        <f>IF(ISERR(FIND("07",GERAL[[#This Row],[ODS]])),"NÃO","SIM")</f>
        <v>NÃO</v>
      </c>
      <c r="R2351" s="2" t="str">
        <f>IF(ISERR(FIND("08",GERAL[[#This Row],[ODS]])),"NÃO","SIM")</f>
        <v>SIM</v>
      </c>
      <c r="S2351" s="2" t="str">
        <f>IF(ISERR(FIND("09",GERAL[[#This Row],[ODS]])),"NÃO","SIM")</f>
        <v>NÃO</v>
      </c>
      <c r="T2351" s="2" t="str">
        <f>IF(ISERR(FIND("10",GERAL[[#This Row],[ODS]])),"NÃO","SIM")</f>
        <v>SIM</v>
      </c>
      <c r="U2351" s="2" t="str">
        <f>IF(ISERR(FIND("11",GERAL[[#This Row],[ODS]])),"NÃO","SIM")</f>
        <v>NÃO</v>
      </c>
      <c r="V2351" s="2" t="str">
        <f>IF(ISERR(FIND("12",GERAL[[#This Row],[ODS]])),"NÃO","SIM")</f>
        <v>NÃO</v>
      </c>
      <c r="W2351" s="2" t="str">
        <f>IF(ISERR(FIND("13",GERAL[[#This Row],[ODS]])),"NÃO","SIM")</f>
        <v>NÃO</v>
      </c>
      <c r="X2351" s="2" t="str">
        <f>IF(ISERR(FIND("14",GERAL[[#This Row],[ODS]])),"NÃO","SIM")</f>
        <v>NÃO</v>
      </c>
      <c r="Y2351" s="2" t="str">
        <f>IF(ISERR(FIND("15",GERAL[[#This Row],[ODS]])),"NÃO","SIM")</f>
        <v>NÃO</v>
      </c>
      <c r="Z2351" s="2" t="str">
        <f>IF(ISERR(FIND("16",GERAL[[#This Row],[ODS]])),"NÃO","SIM")</f>
        <v>NÃO</v>
      </c>
      <c r="AA2351" s="2" t="str">
        <f>IF(ISERR(FIND("17",GERAL[[#This Row],[ODS]])),"NÃO","SIM")</f>
        <v>NÃO</v>
      </c>
      <c r="AB2351" s="1"/>
      <c r="AC2351" s="1"/>
      <c r="AD2351" s="1">
        <v>97.216541984517875</v>
      </c>
      <c r="AE2351" s="56">
        <v>94.808188316897514</v>
      </c>
      <c r="AF2351" s="87">
        <v>89.551222987581639</v>
      </c>
      <c r="AG2351" s="1" t="str">
        <f>GERAL[[#This Row],[SIGLA]]&amp;GERAL[[#This Row],[CÓD]]</f>
        <v>ACCH_SB</v>
      </c>
      <c r="AH2351" s="1">
        <f ca="1">VLOOKUP(GERAL[[#This Row],[REF_NOTA]],BASE_NOTAS[],7,FALSE)</f>
        <v>84.821880758839541</v>
      </c>
      <c r="AI2351" s="48">
        <f ca="1">IF(GERAL[[#This Row],[Nota 2025]]="",0,GERAL[[#This Row],[Nota 2026]]-GERAL[[#This Row],[Nota 2025]])</f>
        <v>-4.7293422287420981</v>
      </c>
    </row>
    <row r="2352" spans="1:35" x14ac:dyDescent="0.35">
      <c r="A2352" s="2" t="s">
        <v>1</v>
      </c>
      <c r="B2352" s="2" t="s">
        <v>157</v>
      </c>
      <c r="C2352" s="15" t="s">
        <v>251</v>
      </c>
      <c r="D2352" s="15" t="s">
        <v>481</v>
      </c>
      <c r="E2352" s="15" t="s">
        <v>482</v>
      </c>
      <c r="F2352" s="2" t="str">
        <f>VLOOKUP(GERAL[[#This Row],[CÓD]],SEALL,6,FALSE)</f>
        <v>S</v>
      </c>
      <c r="G235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5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5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52" s="2" t="str">
        <f>VLOOKUP(GERAL[[#This Row],[CÓD]],SEALL,4,FALSE)</f>
        <v>08, 10</v>
      </c>
      <c r="K2352" s="2" t="str">
        <f>IF(ISERR(FIND("01",GERAL[[#This Row],[ODS]])),"NÃO","SIM")</f>
        <v>NÃO</v>
      </c>
      <c r="L2352" s="2" t="str">
        <f>IF(ISERR(FIND("02",GERAL[[#This Row],[ODS]])),"NÃO","SIM")</f>
        <v>NÃO</v>
      </c>
      <c r="M2352" s="2" t="str">
        <f>IF(ISERR(FIND("03",GERAL[[#This Row],[ODS]])),"NÃO","SIM")</f>
        <v>NÃO</v>
      </c>
      <c r="N2352" s="2" t="str">
        <f>IF(ISERR(FIND("04",GERAL[[#This Row],[ODS]])),"NÃO","SIM")</f>
        <v>NÃO</v>
      </c>
      <c r="O2352" s="2" t="str">
        <f>IF(ISERR(FIND("05",GERAL[[#This Row],[ODS]])),"NÃO","SIM")</f>
        <v>NÃO</v>
      </c>
      <c r="P2352" s="2" t="str">
        <f>IF(ISERR(FIND("06",GERAL[[#This Row],[ODS]])),"NÃO","SIM")</f>
        <v>NÃO</v>
      </c>
      <c r="Q2352" s="2" t="str">
        <f>IF(ISERR(FIND("07",GERAL[[#This Row],[ODS]])),"NÃO","SIM")</f>
        <v>NÃO</v>
      </c>
      <c r="R2352" s="2" t="str">
        <f>IF(ISERR(FIND("08",GERAL[[#This Row],[ODS]])),"NÃO","SIM")</f>
        <v>SIM</v>
      </c>
      <c r="S2352" s="2" t="str">
        <f>IF(ISERR(FIND("09",GERAL[[#This Row],[ODS]])),"NÃO","SIM")</f>
        <v>NÃO</v>
      </c>
      <c r="T2352" s="2" t="str">
        <f>IF(ISERR(FIND("10",GERAL[[#This Row],[ODS]])),"NÃO","SIM")</f>
        <v>SIM</v>
      </c>
      <c r="U2352" s="2" t="str">
        <f>IF(ISERR(FIND("11",GERAL[[#This Row],[ODS]])),"NÃO","SIM")</f>
        <v>NÃO</v>
      </c>
      <c r="V2352" s="2" t="str">
        <f>IF(ISERR(FIND("12",GERAL[[#This Row],[ODS]])),"NÃO","SIM")</f>
        <v>NÃO</v>
      </c>
      <c r="W2352" s="2" t="str">
        <f>IF(ISERR(FIND("13",GERAL[[#This Row],[ODS]])),"NÃO","SIM")</f>
        <v>NÃO</v>
      </c>
      <c r="X2352" s="2" t="str">
        <f>IF(ISERR(FIND("14",GERAL[[#This Row],[ODS]])),"NÃO","SIM")</f>
        <v>NÃO</v>
      </c>
      <c r="Y2352" s="2" t="str">
        <f>IF(ISERR(FIND("15",GERAL[[#This Row],[ODS]])),"NÃO","SIM")</f>
        <v>NÃO</v>
      </c>
      <c r="Z2352" s="2" t="str">
        <f>IF(ISERR(FIND("16",GERAL[[#This Row],[ODS]])),"NÃO","SIM")</f>
        <v>NÃO</v>
      </c>
      <c r="AA2352" s="2" t="str">
        <f>IF(ISERR(FIND("17",GERAL[[#This Row],[ODS]])),"NÃO","SIM")</f>
        <v>NÃO</v>
      </c>
      <c r="AB2352" s="1"/>
      <c r="AC2352" s="1"/>
      <c r="AD2352" s="1">
        <v>62.091870623158378</v>
      </c>
      <c r="AE2352" s="56">
        <v>48.405688097310339</v>
      </c>
      <c r="AF2352" s="87">
        <v>52.270303121680797</v>
      </c>
      <c r="AG2352" s="1" t="str">
        <f>GERAL[[#This Row],[SIGLA]]&amp;GERAL[[#This Row],[CÓD]]</f>
        <v>ALCH_SB</v>
      </c>
      <c r="AH2352" s="1">
        <f ca="1">VLOOKUP(GERAL[[#This Row],[REF_NOTA]],BASE_NOTAS[],7,FALSE)</f>
        <v>42.072761949326306</v>
      </c>
      <c r="AI2352" s="48">
        <f ca="1">IF(GERAL[[#This Row],[Nota 2025]]="",0,GERAL[[#This Row],[Nota 2026]]-GERAL[[#This Row],[Nota 2025]])</f>
        <v>-10.197541172354491</v>
      </c>
    </row>
    <row r="2353" spans="1:35" x14ac:dyDescent="0.35">
      <c r="A2353" s="2" t="s">
        <v>159</v>
      </c>
      <c r="B2353" s="2" t="s">
        <v>184</v>
      </c>
      <c r="C2353" s="15" t="s">
        <v>251</v>
      </c>
      <c r="D2353" s="15" t="s">
        <v>481</v>
      </c>
      <c r="E2353" s="15" t="s">
        <v>482</v>
      </c>
      <c r="F2353" s="2" t="str">
        <f>VLOOKUP(GERAL[[#This Row],[CÓD]],SEALL,6,FALSE)</f>
        <v>S</v>
      </c>
      <c r="G235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5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5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53" s="2" t="str">
        <f>VLOOKUP(GERAL[[#This Row],[CÓD]],SEALL,4,FALSE)</f>
        <v>08, 10</v>
      </c>
      <c r="K2353" s="2" t="str">
        <f>IF(ISERR(FIND("01",GERAL[[#This Row],[ODS]])),"NÃO","SIM")</f>
        <v>NÃO</v>
      </c>
      <c r="L2353" s="2" t="str">
        <f>IF(ISERR(FIND("02",GERAL[[#This Row],[ODS]])),"NÃO","SIM")</f>
        <v>NÃO</v>
      </c>
      <c r="M2353" s="2" t="str">
        <f>IF(ISERR(FIND("03",GERAL[[#This Row],[ODS]])),"NÃO","SIM")</f>
        <v>NÃO</v>
      </c>
      <c r="N2353" s="2" t="str">
        <f>IF(ISERR(FIND("04",GERAL[[#This Row],[ODS]])),"NÃO","SIM")</f>
        <v>NÃO</v>
      </c>
      <c r="O2353" s="2" t="str">
        <f>IF(ISERR(FIND("05",GERAL[[#This Row],[ODS]])),"NÃO","SIM")</f>
        <v>NÃO</v>
      </c>
      <c r="P2353" s="2" t="str">
        <f>IF(ISERR(FIND("06",GERAL[[#This Row],[ODS]])),"NÃO","SIM")</f>
        <v>NÃO</v>
      </c>
      <c r="Q2353" s="2" t="str">
        <f>IF(ISERR(FIND("07",GERAL[[#This Row],[ODS]])),"NÃO","SIM")</f>
        <v>NÃO</v>
      </c>
      <c r="R2353" s="2" t="str">
        <f>IF(ISERR(FIND("08",GERAL[[#This Row],[ODS]])),"NÃO","SIM")</f>
        <v>SIM</v>
      </c>
      <c r="S2353" s="2" t="str">
        <f>IF(ISERR(FIND("09",GERAL[[#This Row],[ODS]])),"NÃO","SIM")</f>
        <v>NÃO</v>
      </c>
      <c r="T2353" s="2" t="str">
        <f>IF(ISERR(FIND("10",GERAL[[#This Row],[ODS]])),"NÃO","SIM")</f>
        <v>SIM</v>
      </c>
      <c r="U2353" s="2" t="str">
        <f>IF(ISERR(FIND("11",GERAL[[#This Row],[ODS]])),"NÃO","SIM")</f>
        <v>NÃO</v>
      </c>
      <c r="V2353" s="2" t="str">
        <f>IF(ISERR(FIND("12",GERAL[[#This Row],[ODS]])),"NÃO","SIM")</f>
        <v>NÃO</v>
      </c>
      <c r="W2353" s="2" t="str">
        <f>IF(ISERR(FIND("13",GERAL[[#This Row],[ODS]])),"NÃO","SIM")</f>
        <v>NÃO</v>
      </c>
      <c r="X2353" s="2" t="str">
        <f>IF(ISERR(FIND("14",GERAL[[#This Row],[ODS]])),"NÃO","SIM")</f>
        <v>NÃO</v>
      </c>
      <c r="Y2353" s="2" t="str">
        <f>IF(ISERR(FIND("15",GERAL[[#This Row],[ODS]])),"NÃO","SIM")</f>
        <v>NÃO</v>
      </c>
      <c r="Z2353" s="2" t="str">
        <f>IF(ISERR(FIND("16",GERAL[[#This Row],[ODS]])),"NÃO","SIM")</f>
        <v>NÃO</v>
      </c>
      <c r="AA2353" s="2" t="str">
        <f>IF(ISERR(FIND("17",GERAL[[#This Row],[ODS]])),"NÃO","SIM")</f>
        <v>NÃO</v>
      </c>
      <c r="AB2353" s="1"/>
      <c r="AC2353" s="1"/>
      <c r="AD2353" s="1">
        <v>80.359315253569463</v>
      </c>
      <c r="AE2353" s="56">
        <v>78.552300613281446</v>
      </c>
      <c r="AF2353" s="87">
        <v>91.388756474128854</v>
      </c>
      <c r="AG2353" s="1" t="str">
        <f>GERAL[[#This Row],[SIGLA]]&amp;GERAL[[#This Row],[CÓD]]</f>
        <v>APCH_SB</v>
      </c>
      <c r="AH2353" s="1">
        <f ca="1">VLOOKUP(GERAL[[#This Row],[REF_NOTA]],BASE_NOTAS[],7,FALSE)</f>
        <v>80.702719421440179</v>
      </c>
      <c r="AI2353" s="48">
        <f ca="1">IF(GERAL[[#This Row],[Nota 2025]]="",0,GERAL[[#This Row],[Nota 2026]]-GERAL[[#This Row],[Nota 2025]])</f>
        <v>-10.686037052688675</v>
      </c>
    </row>
    <row r="2354" spans="1:35" x14ac:dyDescent="0.35">
      <c r="A2354" s="2" t="s">
        <v>155</v>
      </c>
      <c r="B2354" s="2" t="s">
        <v>158</v>
      </c>
      <c r="C2354" s="15" t="s">
        <v>251</v>
      </c>
      <c r="D2354" s="15" t="s">
        <v>481</v>
      </c>
      <c r="E2354" s="15" t="s">
        <v>482</v>
      </c>
      <c r="F2354" s="2" t="str">
        <f>VLOOKUP(GERAL[[#This Row],[CÓD]],SEALL,6,FALSE)</f>
        <v>S</v>
      </c>
      <c r="G235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5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5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54" s="2" t="str">
        <f>VLOOKUP(GERAL[[#This Row],[CÓD]],SEALL,4,FALSE)</f>
        <v>08, 10</v>
      </c>
      <c r="K2354" s="2" t="str">
        <f>IF(ISERR(FIND("01",GERAL[[#This Row],[ODS]])),"NÃO","SIM")</f>
        <v>NÃO</v>
      </c>
      <c r="L2354" s="2" t="str">
        <f>IF(ISERR(FIND("02",GERAL[[#This Row],[ODS]])),"NÃO","SIM")</f>
        <v>NÃO</v>
      </c>
      <c r="M2354" s="2" t="str">
        <f>IF(ISERR(FIND("03",GERAL[[#This Row],[ODS]])),"NÃO","SIM")</f>
        <v>NÃO</v>
      </c>
      <c r="N2354" s="2" t="str">
        <f>IF(ISERR(FIND("04",GERAL[[#This Row],[ODS]])),"NÃO","SIM")</f>
        <v>NÃO</v>
      </c>
      <c r="O2354" s="2" t="str">
        <f>IF(ISERR(FIND("05",GERAL[[#This Row],[ODS]])),"NÃO","SIM")</f>
        <v>NÃO</v>
      </c>
      <c r="P2354" s="2" t="str">
        <f>IF(ISERR(FIND("06",GERAL[[#This Row],[ODS]])),"NÃO","SIM")</f>
        <v>NÃO</v>
      </c>
      <c r="Q2354" s="2" t="str">
        <f>IF(ISERR(FIND("07",GERAL[[#This Row],[ODS]])),"NÃO","SIM")</f>
        <v>NÃO</v>
      </c>
      <c r="R2354" s="2" t="str">
        <f>IF(ISERR(FIND("08",GERAL[[#This Row],[ODS]])),"NÃO","SIM")</f>
        <v>SIM</v>
      </c>
      <c r="S2354" s="2" t="str">
        <f>IF(ISERR(FIND("09",GERAL[[#This Row],[ODS]])),"NÃO","SIM")</f>
        <v>NÃO</v>
      </c>
      <c r="T2354" s="2" t="str">
        <f>IF(ISERR(FIND("10",GERAL[[#This Row],[ODS]])),"NÃO","SIM")</f>
        <v>SIM</v>
      </c>
      <c r="U2354" s="2" t="str">
        <f>IF(ISERR(FIND("11",GERAL[[#This Row],[ODS]])),"NÃO","SIM")</f>
        <v>NÃO</v>
      </c>
      <c r="V2354" s="2" t="str">
        <f>IF(ISERR(FIND("12",GERAL[[#This Row],[ODS]])),"NÃO","SIM")</f>
        <v>NÃO</v>
      </c>
      <c r="W2354" s="2" t="str">
        <f>IF(ISERR(FIND("13",GERAL[[#This Row],[ODS]])),"NÃO","SIM")</f>
        <v>NÃO</v>
      </c>
      <c r="X2354" s="2" t="str">
        <f>IF(ISERR(FIND("14",GERAL[[#This Row],[ODS]])),"NÃO","SIM")</f>
        <v>NÃO</v>
      </c>
      <c r="Y2354" s="2" t="str">
        <f>IF(ISERR(FIND("15",GERAL[[#This Row],[ODS]])),"NÃO","SIM")</f>
        <v>NÃO</v>
      </c>
      <c r="Z2354" s="2" t="str">
        <f>IF(ISERR(FIND("16",GERAL[[#This Row],[ODS]])),"NÃO","SIM")</f>
        <v>NÃO</v>
      </c>
      <c r="AA2354" s="2" t="str">
        <f>IF(ISERR(FIND("17",GERAL[[#This Row],[ODS]])),"NÃO","SIM")</f>
        <v>NÃO</v>
      </c>
      <c r="AB2354" s="1"/>
      <c r="AC2354" s="1"/>
      <c r="AD2354" s="1">
        <v>79.377296876540498</v>
      </c>
      <c r="AE2354" s="56">
        <v>81.789435272520635</v>
      </c>
      <c r="AF2354" s="87">
        <v>82.268740261351311</v>
      </c>
      <c r="AG2354" s="1" t="str">
        <f>GERAL[[#This Row],[SIGLA]]&amp;GERAL[[#This Row],[CÓD]]</f>
        <v>AMCH_SB</v>
      </c>
      <c r="AH2354" s="1">
        <f ca="1">VLOOKUP(GERAL[[#This Row],[REF_NOTA]],BASE_NOTAS[],7,FALSE)</f>
        <v>82.338176715354436</v>
      </c>
      <c r="AI2354" s="48">
        <f ca="1">IF(GERAL[[#This Row],[Nota 2025]]="",0,GERAL[[#This Row],[Nota 2026]]-GERAL[[#This Row],[Nota 2025]])</f>
        <v>6.9436454003124481E-2</v>
      </c>
    </row>
    <row r="2355" spans="1:35" x14ac:dyDescent="0.35">
      <c r="A2355" s="2" t="s">
        <v>160</v>
      </c>
      <c r="B2355" s="2" t="s">
        <v>187</v>
      </c>
      <c r="C2355" s="15" t="s">
        <v>251</v>
      </c>
      <c r="D2355" s="15" t="s">
        <v>481</v>
      </c>
      <c r="E2355" s="15" t="s">
        <v>482</v>
      </c>
      <c r="F2355" s="2" t="str">
        <f>VLOOKUP(GERAL[[#This Row],[CÓD]],SEALL,6,FALSE)</f>
        <v>S</v>
      </c>
      <c r="G235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5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5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55" s="2" t="str">
        <f>VLOOKUP(GERAL[[#This Row],[CÓD]],SEALL,4,FALSE)</f>
        <v>08, 10</v>
      </c>
      <c r="K2355" s="2" t="str">
        <f>IF(ISERR(FIND("01",GERAL[[#This Row],[ODS]])),"NÃO","SIM")</f>
        <v>NÃO</v>
      </c>
      <c r="L2355" s="2" t="str">
        <f>IF(ISERR(FIND("02",GERAL[[#This Row],[ODS]])),"NÃO","SIM")</f>
        <v>NÃO</v>
      </c>
      <c r="M2355" s="2" t="str">
        <f>IF(ISERR(FIND("03",GERAL[[#This Row],[ODS]])),"NÃO","SIM")</f>
        <v>NÃO</v>
      </c>
      <c r="N2355" s="2" t="str">
        <f>IF(ISERR(FIND("04",GERAL[[#This Row],[ODS]])),"NÃO","SIM")</f>
        <v>NÃO</v>
      </c>
      <c r="O2355" s="2" t="str">
        <f>IF(ISERR(FIND("05",GERAL[[#This Row],[ODS]])),"NÃO","SIM")</f>
        <v>NÃO</v>
      </c>
      <c r="P2355" s="2" t="str">
        <f>IF(ISERR(FIND("06",GERAL[[#This Row],[ODS]])),"NÃO","SIM")</f>
        <v>NÃO</v>
      </c>
      <c r="Q2355" s="2" t="str">
        <f>IF(ISERR(FIND("07",GERAL[[#This Row],[ODS]])),"NÃO","SIM")</f>
        <v>NÃO</v>
      </c>
      <c r="R2355" s="2" t="str">
        <f>IF(ISERR(FIND("08",GERAL[[#This Row],[ODS]])),"NÃO","SIM")</f>
        <v>SIM</v>
      </c>
      <c r="S2355" s="2" t="str">
        <f>IF(ISERR(FIND("09",GERAL[[#This Row],[ODS]])),"NÃO","SIM")</f>
        <v>NÃO</v>
      </c>
      <c r="T2355" s="2" t="str">
        <f>IF(ISERR(FIND("10",GERAL[[#This Row],[ODS]])),"NÃO","SIM")</f>
        <v>SIM</v>
      </c>
      <c r="U2355" s="2" t="str">
        <f>IF(ISERR(FIND("11",GERAL[[#This Row],[ODS]])),"NÃO","SIM")</f>
        <v>NÃO</v>
      </c>
      <c r="V2355" s="2" t="str">
        <f>IF(ISERR(FIND("12",GERAL[[#This Row],[ODS]])),"NÃO","SIM")</f>
        <v>NÃO</v>
      </c>
      <c r="W2355" s="2" t="str">
        <f>IF(ISERR(FIND("13",GERAL[[#This Row],[ODS]])),"NÃO","SIM")</f>
        <v>NÃO</v>
      </c>
      <c r="X2355" s="2" t="str">
        <f>IF(ISERR(FIND("14",GERAL[[#This Row],[ODS]])),"NÃO","SIM")</f>
        <v>NÃO</v>
      </c>
      <c r="Y2355" s="2" t="str">
        <f>IF(ISERR(FIND("15",GERAL[[#This Row],[ODS]])),"NÃO","SIM")</f>
        <v>NÃO</v>
      </c>
      <c r="Z2355" s="2" t="str">
        <f>IF(ISERR(FIND("16",GERAL[[#This Row],[ODS]])),"NÃO","SIM")</f>
        <v>NÃO</v>
      </c>
      <c r="AA2355" s="2" t="str">
        <f>IF(ISERR(FIND("17",GERAL[[#This Row],[ODS]])),"NÃO","SIM")</f>
        <v>NÃO</v>
      </c>
      <c r="AB2355" s="1"/>
      <c r="AC2355" s="1"/>
      <c r="AD2355" s="1">
        <v>40.503070468372961</v>
      </c>
      <c r="AE2355" s="56">
        <v>18.358767373799267</v>
      </c>
      <c r="AF2355" s="87">
        <v>28.846067064921115</v>
      </c>
      <c r="AG2355" s="1" t="str">
        <f>GERAL[[#This Row],[SIGLA]]&amp;GERAL[[#This Row],[CÓD]]</f>
        <v>BACH_SB</v>
      </c>
      <c r="AH2355" s="1">
        <f ca="1">VLOOKUP(GERAL[[#This Row],[REF_NOTA]],BASE_NOTAS[],7,FALSE)</f>
        <v>5.285740851338204</v>
      </c>
      <c r="AI2355" s="48">
        <f ca="1">IF(GERAL[[#This Row],[Nota 2025]]="",0,GERAL[[#This Row],[Nota 2026]]-GERAL[[#This Row],[Nota 2025]])</f>
        <v>-23.560326213582911</v>
      </c>
    </row>
    <row r="2356" spans="1:35" x14ac:dyDescent="0.35">
      <c r="A2356" s="2" t="s">
        <v>161</v>
      </c>
      <c r="B2356" s="2" t="s">
        <v>188</v>
      </c>
      <c r="C2356" s="15" t="s">
        <v>251</v>
      </c>
      <c r="D2356" s="15" t="s">
        <v>481</v>
      </c>
      <c r="E2356" s="15" t="s">
        <v>482</v>
      </c>
      <c r="F2356" s="2" t="str">
        <f>VLOOKUP(GERAL[[#This Row],[CÓD]],SEALL,6,FALSE)</f>
        <v>S</v>
      </c>
      <c r="G235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5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5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56" s="2" t="str">
        <f>VLOOKUP(GERAL[[#This Row],[CÓD]],SEALL,4,FALSE)</f>
        <v>08, 10</v>
      </c>
      <c r="K2356" s="2" t="str">
        <f>IF(ISERR(FIND("01",GERAL[[#This Row],[ODS]])),"NÃO","SIM")</f>
        <v>NÃO</v>
      </c>
      <c r="L2356" s="2" t="str">
        <f>IF(ISERR(FIND("02",GERAL[[#This Row],[ODS]])),"NÃO","SIM")</f>
        <v>NÃO</v>
      </c>
      <c r="M2356" s="2" t="str">
        <f>IF(ISERR(FIND("03",GERAL[[#This Row],[ODS]])),"NÃO","SIM")</f>
        <v>NÃO</v>
      </c>
      <c r="N2356" s="2" t="str">
        <f>IF(ISERR(FIND("04",GERAL[[#This Row],[ODS]])),"NÃO","SIM")</f>
        <v>NÃO</v>
      </c>
      <c r="O2356" s="2" t="str">
        <f>IF(ISERR(FIND("05",GERAL[[#This Row],[ODS]])),"NÃO","SIM")</f>
        <v>NÃO</v>
      </c>
      <c r="P2356" s="2" t="str">
        <f>IF(ISERR(FIND("06",GERAL[[#This Row],[ODS]])),"NÃO","SIM")</f>
        <v>NÃO</v>
      </c>
      <c r="Q2356" s="2" t="str">
        <f>IF(ISERR(FIND("07",GERAL[[#This Row],[ODS]])),"NÃO","SIM")</f>
        <v>NÃO</v>
      </c>
      <c r="R2356" s="2" t="str">
        <f>IF(ISERR(FIND("08",GERAL[[#This Row],[ODS]])),"NÃO","SIM")</f>
        <v>SIM</v>
      </c>
      <c r="S2356" s="2" t="str">
        <f>IF(ISERR(FIND("09",GERAL[[#This Row],[ODS]])),"NÃO","SIM")</f>
        <v>NÃO</v>
      </c>
      <c r="T2356" s="2" t="str">
        <f>IF(ISERR(FIND("10",GERAL[[#This Row],[ODS]])),"NÃO","SIM")</f>
        <v>SIM</v>
      </c>
      <c r="U2356" s="2" t="str">
        <f>IF(ISERR(FIND("11",GERAL[[#This Row],[ODS]])),"NÃO","SIM")</f>
        <v>NÃO</v>
      </c>
      <c r="V2356" s="2" t="str">
        <f>IF(ISERR(FIND("12",GERAL[[#This Row],[ODS]])),"NÃO","SIM")</f>
        <v>NÃO</v>
      </c>
      <c r="W2356" s="2" t="str">
        <f>IF(ISERR(FIND("13",GERAL[[#This Row],[ODS]])),"NÃO","SIM")</f>
        <v>NÃO</v>
      </c>
      <c r="X2356" s="2" t="str">
        <f>IF(ISERR(FIND("14",GERAL[[#This Row],[ODS]])),"NÃO","SIM")</f>
        <v>NÃO</v>
      </c>
      <c r="Y2356" s="2" t="str">
        <f>IF(ISERR(FIND("15",GERAL[[#This Row],[ODS]])),"NÃO","SIM")</f>
        <v>NÃO</v>
      </c>
      <c r="Z2356" s="2" t="str">
        <f>IF(ISERR(FIND("16",GERAL[[#This Row],[ODS]])),"NÃO","SIM")</f>
        <v>NÃO</v>
      </c>
      <c r="AA2356" s="2" t="str">
        <f>IF(ISERR(FIND("17",GERAL[[#This Row],[ODS]])),"NÃO","SIM")</f>
        <v>NÃO</v>
      </c>
      <c r="AB2356" s="1"/>
      <c r="AC2356" s="1"/>
      <c r="AD2356" s="1">
        <v>51.066264832841171</v>
      </c>
      <c r="AE2356" s="56">
        <v>54.772843651575236</v>
      </c>
      <c r="AF2356" s="87">
        <v>56.236693227220805</v>
      </c>
      <c r="AG2356" s="1" t="str">
        <f>GERAL[[#This Row],[SIGLA]]&amp;GERAL[[#This Row],[CÓD]]</f>
        <v>CECH_SB</v>
      </c>
      <c r="AH2356" s="1">
        <f ca="1">VLOOKUP(GERAL[[#This Row],[REF_NOTA]],BASE_NOTAS[],7,FALSE)</f>
        <v>49.243398222326462</v>
      </c>
      <c r="AI2356" s="48">
        <f ca="1">IF(GERAL[[#This Row],[Nota 2025]]="",0,GERAL[[#This Row],[Nota 2026]]-GERAL[[#This Row],[Nota 2025]])</f>
        <v>-6.9932950048943425</v>
      </c>
    </row>
    <row r="2357" spans="1:35" x14ac:dyDescent="0.35">
      <c r="A2357" s="2" t="s">
        <v>162</v>
      </c>
      <c r="B2357" s="2" t="s">
        <v>189</v>
      </c>
      <c r="C2357" s="15" t="s">
        <v>251</v>
      </c>
      <c r="D2357" s="15" t="s">
        <v>481</v>
      </c>
      <c r="E2357" s="15" t="s">
        <v>482</v>
      </c>
      <c r="F2357" s="2" t="str">
        <f>VLOOKUP(GERAL[[#This Row],[CÓD]],SEALL,6,FALSE)</f>
        <v>S</v>
      </c>
      <c r="G235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5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5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57" s="2" t="str">
        <f>VLOOKUP(GERAL[[#This Row],[CÓD]],SEALL,4,FALSE)</f>
        <v>08, 10</v>
      </c>
      <c r="K2357" s="2" t="str">
        <f>IF(ISERR(FIND("01",GERAL[[#This Row],[ODS]])),"NÃO","SIM")</f>
        <v>NÃO</v>
      </c>
      <c r="L2357" s="2" t="str">
        <f>IF(ISERR(FIND("02",GERAL[[#This Row],[ODS]])),"NÃO","SIM")</f>
        <v>NÃO</v>
      </c>
      <c r="M2357" s="2" t="str">
        <f>IF(ISERR(FIND("03",GERAL[[#This Row],[ODS]])),"NÃO","SIM")</f>
        <v>NÃO</v>
      </c>
      <c r="N2357" s="2" t="str">
        <f>IF(ISERR(FIND("04",GERAL[[#This Row],[ODS]])),"NÃO","SIM")</f>
        <v>NÃO</v>
      </c>
      <c r="O2357" s="2" t="str">
        <f>IF(ISERR(FIND("05",GERAL[[#This Row],[ODS]])),"NÃO","SIM")</f>
        <v>NÃO</v>
      </c>
      <c r="P2357" s="2" t="str">
        <f>IF(ISERR(FIND("06",GERAL[[#This Row],[ODS]])),"NÃO","SIM")</f>
        <v>NÃO</v>
      </c>
      <c r="Q2357" s="2" t="str">
        <f>IF(ISERR(FIND("07",GERAL[[#This Row],[ODS]])),"NÃO","SIM")</f>
        <v>NÃO</v>
      </c>
      <c r="R2357" s="2" t="str">
        <f>IF(ISERR(FIND("08",GERAL[[#This Row],[ODS]])),"NÃO","SIM")</f>
        <v>SIM</v>
      </c>
      <c r="S2357" s="2" t="str">
        <f>IF(ISERR(FIND("09",GERAL[[#This Row],[ODS]])),"NÃO","SIM")</f>
        <v>NÃO</v>
      </c>
      <c r="T2357" s="2" t="str">
        <f>IF(ISERR(FIND("10",GERAL[[#This Row],[ODS]])),"NÃO","SIM")</f>
        <v>SIM</v>
      </c>
      <c r="U2357" s="2" t="str">
        <f>IF(ISERR(FIND("11",GERAL[[#This Row],[ODS]])),"NÃO","SIM")</f>
        <v>NÃO</v>
      </c>
      <c r="V2357" s="2" t="str">
        <f>IF(ISERR(FIND("12",GERAL[[#This Row],[ODS]])),"NÃO","SIM")</f>
        <v>NÃO</v>
      </c>
      <c r="W2357" s="2" t="str">
        <f>IF(ISERR(FIND("13",GERAL[[#This Row],[ODS]])),"NÃO","SIM")</f>
        <v>NÃO</v>
      </c>
      <c r="X2357" s="2" t="str">
        <f>IF(ISERR(FIND("14",GERAL[[#This Row],[ODS]])),"NÃO","SIM")</f>
        <v>NÃO</v>
      </c>
      <c r="Y2357" s="2" t="str">
        <f>IF(ISERR(FIND("15",GERAL[[#This Row],[ODS]])),"NÃO","SIM")</f>
        <v>NÃO</v>
      </c>
      <c r="Z2357" s="2" t="str">
        <f>IF(ISERR(FIND("16",GERAL[[#This Row],[ODS]])),"NÃO","SIM")</f>
        <v>NÃO</v>
      </c>
      <c r="AA2357" s="2" t="str">
        <f>IF(ISERR(FIND("17",GERAL[[#This Row],[ODS]])),"NÃO","SIM")</f>
        <v>NÃO</v>
      </c>
      <c r="AB2357" s="1"/>
      <c r="AC2357" s="1"/>
      <c r="AD2357" s="1">
        <v>65.316392105532884</v>
      </c>
      <c r="AE2357" s="56">
        <v>83.079193990924352</v>
      </c>
      <c r="AF2357" s="87">
        <v>74.722446985474193</v>
      </c>
      <c r="AG2357" s="1" t="str">
        <f>GERAL[[#This Row],[SIGLA]]&amp;GERAL[[#This Row],[CÓD]]</f>
        <v>DFCH_SB</v>
      </c>
      <c r="AH2357" s="1">
        <f ca="1">VLOOKUP(GERAL[[#This Row],[REF_NOTA]],BASE_NOTAS[],7,FALSE)</f>
        <v>69.748347431234095</v>
      </c>
      <c r="AI2357" s="48">
        <f ca="1">IF(GERAL[[#This Row],[Nota 2025]]="",0,GERAL[[#This Row],[Nota 2026]]-GERAL[[#This Row],[Nota 2025]])</f>
        <v>-4.9740995542400981</v>
      </c>
    </row>
    <row r="2358" spans="1:35" x14ac:dyDescent="0.35">
      <c r="A2358" s="2" t="s">
        <v>163</v>
      </c>
      <c r="B2358" s="2" t="s">
        <v>183</v>
      </c>
      <c r="C2358" s="15" t="s">
        <v>251</v>
      </c>
      <c r="D2358" s="15" t="s">
        <v>481</v>
      </c>
      <c r="E2358" s="15" t="s">
        <v>482</v>
      </c>
      <c r="F2358" s="2" t="str">
        <f>VLOOKUP(GERAL[[#This Row],[CÓD]],SEALL,6,FALSE)</f>
        <v>S</v>
      </c>
      <c r="G235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5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5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58" s="2" t="str">
        <f>VLOOKUP(GERAL[[#This Row],[CÓD]],SEALL,4,FALSE)</f>
        <v>08, 10</v>
      </c>
      <c r="K2358" s="2" t="str">
        <f>IF(ISERR(FIND("01",GERAL[[#This Row],[ODS]])),"NÃO","SIM")</f>
        <v>NÃO</v>
      </c>
      <c r="L2358" s="2" t="str">
        <f>IF(ISERR(FIND("02",GERAL[[#This Row],[ODS]])),"NÃO","SIM")</f>
        <v>NÃO</v>
      </c>
      <c r="M2358" s="2" t="str">
        <f>IF(ISERR(FIND("03",GERAL[[#This Row],[ODS]])),"NÃO","SIM")</f>
        <v>NÃO</v>
      </c>
      <c r="N2358" s="2" t="str">
        <f>IF(ISERR(FIND("04",GERAL[[#This Row],[ODS]])),"NÃO","SIM")</f>
        <v>NÃO</v>
      </c>
      <c r="O2358" s="2" t="str">
        <f>IF(ISERR(FIND("05",GERAL[[#This Row],[ODS]])),"NÃO","SIM")</f>
        <v>NÃO</v>
      </c>
      <c r="P2358" s="2" t="str">
        <f>IF(ISERR(FIND("06",GERAL[[#This Row],[ODS]])),"NÃO","SIM")</f>
        <v>NÃO</v>
      </c>
      <c r="Q2358" s="2" t="str">
        <f>IF(ISERR(FIND("07",GERAL[[#This Row],[ODS]])),"NÃO","SIM")</f>
        <v>NÃO</v>
      </c>
      <c r="R2358" s="2" t="str">
        <f>IF(ISERR(FIND("08",GERAL[[#This Row],[ODS]])),"NÃO","SIM")</f>
        <v>SIM</v>
      </c>
      <c r="S2358" s="2" t="str">
        <f>IF(ISERR(FIND("09",GERAL[[#This Row],[ODS]])),"NÃO","SIM")</f>
        <v>NÃO</v>
      </c>
      <c r="T2358" s="2" t="str">
        <f>IF(ISERR(FIND("10",GERAL[[#This Row],[ODS]])),"NÃO","SIM")</f>
        <v>SIM</v>
      </c>
      <c r="U2358" s="2" t="str">
        <f>IF(ISERR(FIND("11",GERAL[[#This Row],[ODS]])),"NÃO","SIM")</f>
        <v>NÃO</v>
      </c>
      <c r="V2358" s="2" t="str">
        <f>IF(ISERR(FIND("12",GERAL[[#This Row],[ODS]])),"NÃO","SIM")</f>
        <v>NÃO</v>
      </c>
      <c r="W2358" s="2" t="str">
        <f>IF(ISERR(FIND("13",GERAL[[#This Row],[ODS]])),"NÃO","SIM")</f>
        <v>NÃO</v>
      </c>
      <c r="X2358" s="2" t="str">
        <f>IF(ISERR(FIND("14",GERAL[[#This Row],[ODS]])),"NÃO","SIM")</f>
        <v>NÃO</v>
      </c>
      <c r="Y2358" s="2" t="str">
        <f>IF(ISERR(FIND("15",GERAL[[#This Row],[ODS]])),"NÃO","SIM")</f>
        <v>NÃO</v>
      </c>
      <c r="Z2358" s="2" t="str">
        <f>IF(ISERR(FIND("16",GERAL[[#This Row],[ODS]])),"NÃO","SIM")</f>
        <v>NÃO</v>
      </c>
      <c r="AA2358" s="2" t="str">
        <f>IF(ISERR(FIND("17",GERAL[[#This Row],[ODS]])),"NÃO","SIM")</f>
        <v>NÃO</v>
      </c>
      <c r="AB2358" s="1"/>
      <c r="AC2358" s="1"/>
      <c r="AD2358" s="1">
        <v>88.897809083036819</v>
      </c>
      <c r="AE2358" s="56">
        <v>87.983183010289622</v>
      </c>
      <c r="AF2358" s="87">
        <v>94.888709605767772</v>
      </c>
      <c r="AG2358" s="1" t="str">
        <f>GERAL[[#This Row],[SIGLA]]&amp;GERAL[[#This Row],[CÓD]]</f>
        <v>ESCH_SB</v>
      </c>
      <c r="AH2358" s="1">
        <f ca="1">VLOOKUP(GERAL[[#This Row],[REF_NOTA]],BASE_NOTAS[],7,FALSE)</f>
        <v>99.07934591131486</v>
      </c>
      <c r="AI2358" s="48">
        <f ca="1">IF(GERAL[[#This Row],[Nota 2025]]="",0,GERAL[[#This Row],[Nota 2026]]-GERAL[[#This Row],[Nota 2025]])</f>
        <v>4.1906363055470877</v>
      </c>
    </row>
    <row r="2359" spans="1:35" x14ac:dyDescent="0.35">
      <c r="A2359" s="2" t="s">
        <v>164</v>
      </c>
      <c r="B2359" s="2" t="s">
        <v>190</v>
      </c>
      <c r="C2359" s="15" t="s">
        <v>251</v>
      </c>
      <c r="D2359" s="15" t="s">
        <v>481</v>
      </c>
      <c r="E2359" s="15" t="s">
        <v>482</v>
      </c>
      <c r="F2359" s="2" t="str">
        <f>VLOOKUP(GERAL[[#This Row],[CÓD]],SEALL,6,FALSE)</f>
        <v>S</v>
      </c>
      <c r="G235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5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5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59" s="2" t="str">
        <f>VLOOKUP(GERAL[[#This Row],[CÓD]],SEALL,4,FALSE)</f>
        <v>08, 10</v>
      </c>
      <c r="K2359" s="2" t="str">
        <f>IF(ISERR(FIND("01",GERAL[[#This Row],[ODS]])),"NÃO","SIM")</f>
        <v>NÃO</v>
      </c>
      <c r="L2359" s="2" t="str">
        <f>IF(ISERR(FIND("02",GERAL[[#This Row],[ODS]])),"NÃO","SIM")</f>
        <v>NÃO</v>
      </c>
      <c r="M2359" s="2" t="str">
        <f>IF(ISERR(FIND("03",GERAL[[#This Row],[ODS]])),"NÃO","SIM")</f>
        <v>NÃO</v>
      </c>
      <c r="N2359" s="2" t="str">
        <f>IF(ISERR(FIND("04",GERAL[[#This Row],[ODS]])),"NÃO","SIM")</f>
        <v>NÃO</v>
      </c>
      <c r="O2359" s="2" t="str">
        <f>IF(ISERR(FIND("05",GERAL[[#This Row],[ODS]])),"NÃO","SIM")</f>
        <v>NÃO</v>
      </c>
      <c r="P2359" s="2" t="str">
        <f>IF(ISERR(FIND("06",GERAL[[#This Row],[ODS]])),"NÃO","SIM")</f>
        <v>NÃO</v>
      </c>
      <c r="Q2359" s="2" t="str">
        <f>IF(ISERR(FIND("07",GERAL[[#This Row],[ODS]])),"NÃO","SIM")</f>
        <v>NÃO</v>
      </c>
      <c r="R2359" s="2" t="str">
        <f>IF(ISERR(FIND("08",GERAL[[#This Row],[ODS]])),"NÃO","SIM")</f>
        <v>SIM</v>
      </c>
      <c r="S2359" s="2" t="str">
        <f>IF(ISERR(FIND("09",GERAL[[#This Row],[ODS]])),"NÃO","SIM")</f>
        <v>NÃO</v>
      </c>
      <c r="T2359" s="2" t="str">
        <f>IF(ISERR(FIND("10",GERAL[[#This Row],[ODS]])),"NÃO","SIM")</f>
        <v>SIM</v>
      </c>
      <c r="U2359" s="2" t="str">
        <f>IF(ISERR(FIND("11",GERAL[[#This Row],[ODS]])),"NÃO","SIM")</f>
        <v>NÃO</v>
      </c>
      <c r="V2359" s="2" t="str">
        <f>IF(ISERR(FIND("12",GERAL[[#This Row],[ODS]])),"NÃO","SIM")</f>
        <v>NÃO</v>
      </c>
      <c r="W2359" s="2" t="str">
        <f>IF(ISERR(FIND("13",GERAL[[#This Row],[ODS]])),"NÃO","SIM")</f>
        <v>NÃO</v>
      </c>
      <c r="X2359" s="2" t="str">
        <f>IF(ISERR(FIND("14",GERAL[[#This Row],[ODS]])),"NÃO","SIM")</f>
        <v>NÃO</v>
      </c>
      <c r="Y2359" s="2" t="str">
        <f>IF(ISERR(FIND("15",GERAL[[#This Row],[ODS]])),"NÃO","SIM")</f>
        <v>NÃO</v>
      </c>
      <c r="Z2359" s="2" t="str">
        <f>IF(ISERR(FIND("16",GERAL[[#This Row],[ODS]])),"NÃO","SIM")</f>
        <v>NÃO</v>
      </c>
      <c r="AA2359" s="2" t="str">
        <f>IF(ISERR(FIND("17",GERAL[[#This Row],[ODS]])),"NÃO","SIM")</f>
        <v>NÃO</v>
      </c>
      <c r="AB2359" s="1"/>
      <c r="AC2359" s="1"/>
      <c r="AD2359" s="1">
        <v>88.581497522645009</v>
      </c>
      <c r="AE2359" s="56">
        <v>84.335267641595749</v>
      </c>
      <c r="AF2359" s="87">
        <v>84.030953712090721</v>
      </c>
      <c r="AG2359" s="1" t="str">
        <f>GERAL[[#This Row],[SIGLA]]&amp;GERAL[[#This Row],[CÓD]]</f>
        <v>GOCH_SB</v>
      </c>
      <c r="AH2359" s="1">
        <f ca="1">VLOOKUP(GERAL[[#This Row],[REF_NOTA]],BASE_NOTAS[],7,FALSE)</f>
        <v>89.954727809899239</v>
      </c>
      <c r="AI2359" s="48">
        <f ca="1">IF(GERAL[[#This Row],[Nota 2025]]="",0,GERAL[[#This Row],[Nota 2026]]-GERAL[[#This Row],[Nota 2025]])</f>
        <v>5.9237740978085185</v>
      </c>
    </row>
    <row r="2360" spans="1:35" x14ac:dyDescent="0.35">
      <c r="A2360" s="2" t="s">
        <v>165</v>
      </c>
      <c r="B2360" s="2" t="s">
        <v>191</v>
      </c>
      <c r="C2360" s="15" t="s">
        <v>251</v>
      </c>
      <c r="D2360" s="15" t="s">
        <v>481</v>
      </c>
      <c r="E2360" s="15" t="s">
        <v>482</v>
      </c>
      <c r="F2360" s="2" t="str">
        <f>VLOOKUP(GERAL[[#This Row],[CÓD]],SEALL,6,FALSE)</f>
        <v>S</v>
      </c>
      <c r="G236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6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6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60" s="2" t="str">
        <f>VLOOKUP(GERAL[[#This Row],[CÓD]],SEALL,4,FALSE)</f>
        <v>08, 10</v>
      </c>
      <c r="K2360" s="2" t="str">
        <f>IF(ISERR(FIND("01",GERAL[[#This Row],[ODS]])),"NÃO","SIM")</f>
        <v>NÃO</v>
      </c>
      <c r="L2360" s="2" t="str">
        <f>IF(ISERR(FIND("02",GERAL[[#This Row],[ODS]])),"NÃO","SIM")</f>
        <v>NÃO</v>
      </c>
      <c r="M2360" s="2" t="str">
        <f>IF(ISERR(FIND("03",GERAL[[#This Row],[ODS]])),"NÃO","SIM")</f>
        <v>NÃO</v>
      </c>
      <c r="N2360" s="2" t="str">
        <f>IF(ISERR(FIND("04",GERAL[[#This Row],[ODS]])),"NÃO","SIM")</f>
        <v>NÃO</v>
      </c>
      <c r="O2360" s="2" t="str">
        <f>IF(ISERR(FIND("05",GERAL[[#This Row],[ODS]])),"NÃO","SIM")</f>
        <v>NÃO</v>
      </c>
      <c r="P2360" s="2" t="str">
        <f>IF(ISERR(FIND("06",GERAL[[#This Row],[ODS]])),"NÃO","SIM")</f>
        <v>NÃO</v>
      </c>
      <c r="Q2360" s="2" t="str">
        <f>IF(ISERR(FIND("07",GERAL[[#This Row],[ODS]])),"NÃO","SIM")</f>
        <v>NÃO</v>
      </c>
      <c r="R2360" s="2" t="str">
        <f>IF(ISERR(FIND("08",GERAL[[#This Row],[ODS]])),"NÃO","SIM")</f>
        <v>SIM</v>
      </c>
      <c r="S2360" s="2" t="str">
        <f>IF(ISERR(FIND("09",GERAL[[#This Row],[ODS]])),"NÃO","SIM")</f>
        <v>NÃO</v>
      </c>
      <c r="T2360" s="2" t="str">
        <f>IF(ISERR(FIND("10",GERAL[[#This Row],[ODS]])),"NÃO","SIM")</f>
        <v>SIM</v>
      </c>
      <c r="U2360" s="2" t="str">
        <f>IF(ISERR(FIND("11",GERAL[[#This Row],[ODS]])),"NÃO","SIM")</f>
        <v>NÃO</v>
      </c>
      <c r="V2360" s="2" t="str">
        <f>IF(ISERR(FIND("12",GERAL[[#This Row],[ODS]])),"NÃO","SIM")</f>
        <v>NÃO</v>
      </c>
      <c r="W2360" s="2" t="str">
        <f>IF(ISERR(FIND("13",GERAL[[#This Row],[ODS]])),"NÃO","SIM")</f>
        <v>NÃO</v>
      </c>
      <c r="X2360" s="2" t="str">
        <f>IF(ISERR(FIND("14",GERAL[[#This Row],[ODS]])),"NÃO","SIM")</f>
        <v>NÃO</v>
      </c>
      <c r="Y2360" s="2" t="str">
        <f>IF(ISERR(FIND("15",GERAL[[#This Row],[ODS]])),"NÃO","SIM")</f>
        <v>NÃO</v>
      </c>
      <c r="Z2360" s="2" t="str">
        <f>IF(ISERR(FIND("16",GERAL[[#This Row],[ODS]])),"NÃO","SIM")</f>
        <v>NÃO</v>
      </c>
      <c r="AA2360" s="2" t="str">
        <f>IF(ISERR(FIND("17",GERAL[[#This Row],[ODS]])),"NÃO","SIM")</f>
        <v>NÃO</v>
      </c>
      <c r="AB2360" s="1"/>
      <c r="AC2360" s="1"/>
      <c r="AD2360" s="1">
        <v>61.099740846914443</v>
      </c>
      <c r="AE2360" s="56">
        <v>52.411914054324292</v>
      </c>
      <c r="AF2360" s="87">
        <v>65.831451567560293</v>
      </c>
      <c r="AG2360" s="1" t="str">
        <f>GERAL[[#This Row],[SIGLA]]&amp;GERAL[[#This Row],[CÓD]]</f>
        <v>MACH_SB</v>
      </c>
      <c r="AH2360" s="1">
        <f ca="1">VLOOKUP(GERAL[[#This Row],[REF_NOTA]],BASE_NOTAS[],7,FALSE)</f>
        <v>45.246858064483988</v>
      </c>
      <c r="AI2360" s="48">
        <f ca="1">IF(GERAL[[#This Row],[Nota 2025]]="",0,GERAL[[#This Row],[Nota 2026]]-GERAL[[#This Row],[Nota 2025]])</f>
        <v>-20.584593503076306</v>
      </c>
    </row>
    <row r="2361" spans="1:35" x14ac:dyDescent="0.35">
      <c r="A2361" s="2" t="s">
        <v>168</v>
      </c>
      <c r="B2361" s="2" t="s">
        <v>195</v>
      </c>
      <c r="C2361" s="15" t="s">
        <v>251</v>
      </c>
      <c r="D2361" s="15" t="s">
        <v>481</v>
      </c>
      <c r="E2361" s="15" t="s">
        <v>482</v>
      </c>
      <c r="F2361" s="2" t="str">
        <f>VLOOKUP(GERAL[[#This Row],[CÓD]],SEALL,6,FALSE)</f>
        <v>S</v>
      </c>
      <c r="G236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6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6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61" s="2" t="str">
        <f>VLOOKUP(GERAL[[#This Row],[CÓD]],SEALL,4,FALSE)</f>
        <v>08, 10</v>
      </c>
      <c r="K2361" s="2" t="str">
        <f>IF(ISERR(FIND("01",GERAL[[#This Row],[ODS]])),"NÃO","SIM")</f>
        <v>NÃO</v>
      </c>
      <c r="L2361" s="2" t="str">
        <f>IF(ISERR(FIND("02",GERAL[[#This Row],[ODS]])),"NÃO","SIM")</f>
        <v>NÃO</v>
      </c>
      <c r="M2361" s="2" t="str">
        <f>IF(ISERR(FIND("03",GERAL[[#This Row],[ODS]])),"NÃO","SIM")</f>
        <v>NÃO</v>
      </c>
      <c r="N2361" s="2" t="str">
        <f>IF(ISERR(FIND("04",GERAL[[#This Row],[ODS]])),"NÃO","SIM")</f>
        <v>NÃO</v>
      </c>
      <c r="O2361" s="2" t="str">
        <f>IF(ISERR(FIND("05",GERAL[[#This Row],[ODS]])),"NÃO","SIM")</f>
        <v>NÃO</v>
      </c>
      <c r="P2361" s="2" t="str">
        <f>IF(ISERR(FIND("06",GERAL[[#This Row],[ODS]])),"NÃO","SIM")</f>
        <v>NÃO</v>
      </c>
      <c r="Q2361" s="2" t="str">
        <f>IF(ISERR(FIND("07",GERAL[[#This Row],[ODS]])),"NÃO","SIM")</f>
        <v>NÃO</v>
      </c>
      <c r="R2361" s="2" t="str">
        <f>IF(ISERR(FIND("08",GERAL[[#This Row],[ODS]])),"NÃO","SIM")</f>
        <v>SIM</v>
      </c>
      <c r="S2361" s="2" t="str">
        <f>IF(ISERR(FIND("09",GERAL[[#This Row],[ODS]])),"NÃO","SIM")</f>
        <v>NÃO</v>
      </c>
      <c r="T2361" s="2" t="str">
        <f>IF(ISERR(FIND("10",GERAL[[#This Row],[ODS]])),"NÃO","SIM")</f>
        <v>SIM</v>
      </c>
      <c r="U2361" s="2" t="str">
        <f>IF(ISERR(FIND("11",GERAL[[#This Row],[ODS]])),"NÃO","SIM")</f>
        <v>NÃO</v>
      </c>
      <c r="V2361" s="2" t="str">
        <f>IF(ISERR(FIND("12",GERAL[[#This Row],[ODS]])),"NÃO","SIM")</f>
        <v>NÃO</v>
      </c>
      <c r="W2361" s="2" t="str">
        <f>IF(ISERR(FIND("13",GERAL[[#This Row],[ODS]])),"NÃO","SIM")</f>
        <v>NÃO</v>
      </c>
      <c r="X2361" s="2" t="str">
        <f>IF(ISERR(FIND("14",GERAL[[#This Row],[ODS]])),"NÃO","SIM")</f>
        <v>NÃO</v>
      </c>
      <c r="Y2361" s="2" t="str">
        <f>IF(ISERR(FIND("15",GERAL[[#This Row],[ODS]])),"NÃO","SIM")</f>
        <v>NÃO</v>
      </c>
      <c r="Z2361" s="2" t="str">
        <f>IF(ISERR(FIND("16",GERAL[[#This Row],[ODS]])),"NÃO","SIM")</f>
        <v>NÃO</v>
      </c>
      <c r="AA2361" s="2" t="str">
        <f>IF(ISERR(FIND("17",GERAL[[#This Row],[ODS]])),"NÃO","SIM")</f>
        <v>NÃO</v>
      </c>
      <c r="AB2361" s="1"/>
      <c r="AC2361" s="1"/>
      <c r="AD2361" s="1">
        <v>95.864059413784176</v>
      </c>
      <c r="AE2361" s="56">
        <v>90.177024279215559</v>
      </c>
      <c r="AF2361" s="87">
        <v>94.989490861643091</v>
      </c>
      <c r="AG2361" s="1" t="str">
        <f>GERAL[[#This Row],[SIGLA]]&amp;GERAL[[#This Row],[CÓD]]</f>
        <v>MTCH_SB</v>
      </c>
      <c r="AH2361" s="1">
        <f ca="1">VLOOKUP(GERAL[[#This Row],[REF_NOTA]],BASE_NOTAS[],7,FALSE)</f>
        <v>96.976224842859907</v>
      </c>
      <c r="AI2361" s="48">
        <f ca="1">IF(GERAL[[#This Row],[Nota 2025]]="",0,GERAL[[#This Row],[Nota 2026]]-GERAL[[#This Row],[Nota 2025]])</f>
        <v>1.9867339812168154</v>
      </c>
    </row>
    <row r="2362" spans="1:35" x14ac:dyDescent="0.35">
      <c r="A2362" s="2" t="s">
        <v>167</v>
      </c>
      <c r="B2362" s="2" t="s">
        <v>193</v>
      </c>
      <c r="C2362" s="15" t="s">
        <v>251</v>
      </c>
      <c r="D2362" s="15" t="s">
        <v>481</v>
      </c>
      <c r="E2362" s="15" t="s">
        <v>482</v>
      </c>
      <c r="F2362" s="2" t="str">
        <f>VLOOKUP(GERAL[[#This Row],[CÓD]],SEALL,6,FALSE)</f>
        <v>S</v>
      </c>
      <c r="G236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6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6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62" s="2" t="str">
        <f>VLOOKUP(GERAL[[#This Row],[CÓD]],SEALL,4,FALSE)</f>
        <v>08, 10</v>
      </c>
      <c r="K2362" s="2" t="str">
        <f>IF(ISERR(FIND("01",GERAL[[#This Row],[ODS]])),"NÃO","SIM")</f>
        <v>NÃO</v>
      </c>
      <c r="L2362" s="2" t="str">
        <f>IF(ISERR(FIND("02",GERAL[[#This Row],[ODS]])),"NÃO","SIM")</f>
        <v>NÃO</v>
      </c>
      <c r="M2362" s="2" t="str">
        <f>IF(ISERR(FIND("03",GERAL[[#This Row],[ODS]])),"NÃO","SIM")</f>
        <v>NÃO</v>
      </c>
      <c r="N2362" s="2" t="str">
        <f>IF(ISERR(FIND("04",GERAL[[#This Row],[ODS]])),"NÃO","SIM")</f>
        <v>NÃO</v>
      </c>
      <c r="O2362" s="2" t="str">
        <f>IF(ISERR(FIND("05",GERAL[[#This Row],[ODS]])),"NÃO","SIM")</f>
        <v>NÃO</v>
      </c>
      <c r="P2362" s="2" t="str">
        <f>IF(ISERR(FIND("06",GERAL[[#This Row],[ODS]])),"NÃO","SIM")</f>
        <v>NÃO</v>
      </c>
      <c r="Q2362" s="2" t="str">
        <f>IF(ISERR(FIND("07",GERAL[[#This Row],[ODS]])),"NÃO","SIM")</f>
        <v>NÃO</v>
      </c>
      <c r="R2362" s="2" t="str">
        <f>IF(ISERR(FIND("08",GERAL[[#This Row],[ODS]])),"NÃO","SIM")</f>
        <v>SIM</v>
      </c>
      <c r="S2362" s="2" t="str">
        <f>IF(ISERR(FIND("09",GERAL[[#This Row],[ODS]])),"NÃO","SIM")</f>
        <v>NÃO</v>
      </c>
      <c r="T2362" s="2" t="str">
        <f>IF(ISERR(FIND("10",GERAL[[#This Row],[ODS]])),"NÃO","SIM")</f>
        <v>SIM</v>
      </c>
      <c r="U2362" s="2" t="str">
        <f>IF(ISERR(FIND("11",GERAL[[#This Row],[ODS]])),"NÃO","SIM")</f>
        <v>NÃO</v>
      </c>
      <c r="V2362" s="2" t="str">
        <f>IF(ISERR(FIND("12",GERAL[[#This Row],[ODS]])),"NÃO","SIM")</f>
        <v>NÃO</v>
      </c>
      <c r="W2362" s="2" t="str">
        <f>IF(ISERR(FIND("13",GERAL[[#This Row],[ODS]])),"NÃO","SIM")</f>
        <v>NÃO</v>
      </c>
      <c r="X2362" s="2" t="str">
        <f>IF(ISERR(FIND("14",GERAL[[#This Row],[ODS]])),"NÃO","SIM")</f>
        <v>NÃO</v>
      </c>
      <c r="Y2362" s="2" t="str">
        <f>IF(ISERR(FIND("15",GERAL[[#This Row],[ODS]])),"NÃO","SIM")</f>
        <v>NÃO</v>
      </c>
      <c r="Z2362" s="2" t="str">
        <f>IF(ISERR(FIND("16",GERAL[[#This Row],[ODS]])),"NÃO","SIM")</f>
        <v>NÃO</v>
      </c>
      <c r="AA2362" s="2" t="str">
        <f>IF(ISERR(FIND("17",GERAL[[#This Row],[ODS]])),"NÃO","SIM")</f>
        <v>NÃO</v>
      </c>
      <c r="AB2362" s="1"/>
      <c r="AC2362" s="1"/>
      <c r="AD2362" s="1">
        <v>94.26413060318751</v>
      </c>
      <c r="AE2362" s="56">
        <v>93.422294805193303</v>
      </c>
      <c r="AF2362" s="87">
        <v>87.377037979633002</v>
      </c>
      <c r="AG2362" s="1" t="str">
        <f>GERAL[[#This Row],[SIGLA]]&amp;GERAL[[#This Row],[CÓD]]</f>
        <v>MSCH_SB</v>
      </c>
      <c r="AH2362" s="1">
        <f ca="1">VLOOKUP(GERAL[[#This Row],[REF_NOTA]],BASE_NOTAS[],7,FALSE)</f>
        <v>87.999766235072173</v>
      </c>
      <c r="AI2362" s="48">
        <f ca="1">IF(GERAL[[#This Row],[Nota 2025]]="",0,GERAL[[#This Row],[Nota 2026]]-GERAL[[#This Row],[Nota 2025]])</f>
        <v>0.62272825543917065</v>
      </c>
    </row>
    <row r="2363" spans="1:35" x14ac:dyDescent="0.35">
      <c r="A2363" s="2" t="s">
        <v>166</v>
      </c>
      <c r="B2363" s="2" t="s">
        <v>192</v>
      </c>
      <c r="C2363" s="15" t="s">
        <v>251</v>
      </c>
      <c r="D2363" s="15" t="s">
        <v>481</v>
      </c>
      <c r="E2363" s="15" t="s">
        <v>482</v>
      </c>
      <c r="F2363" s="2" t="str">
        <f>VLOOKUP(GERAL[[#This Row],[CÓD]],SEALL,6,FALSE)</f>
        <v>S</v>
      </c>
      <c r="G236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6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6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63" s="2" t="str">
        <f>VLOOKUP(GERAL[[#This Row],[CÓD]],SEALL,4,FALSE)</f>
        <v>08, 10</v>
      </c>
      <c r="K2363" s="2" t="str">
        <f>IF(ISERR(FIND("01",GERAL[[#This Row],[ODS]])),"NÃO","SIM")</f>
        <v>NÃO</v>
      </c>
      <c r="L2363" s="2" t="str">
        <f>IF(ISERR(FIND("02",GERAL[[#This Row],[ODS]])),"NÃO","SIM")</f>
        <v>NÃO</v>
      </c>
      <c r="M2363" s="2" t="str">
        <f>IF(ISERR(FIND("03",GERAL[[#This Row],[ODS]])),"NÃO","SIM")</f>
        <v>NÃO</v>
      </c>
      <c r="N2363" s="2" t="str">
        <f>IF(ISERR(FIND("04",GERAL[[#This Row],[ODS]])),"NÃO","SIM")</f>
        <v>NÃO</v>
      </c>
      <c r="O2363" s="2" t="str">
        <f>IF(ISERR(FIND("05",GERAL[[#This Row],[ODS]])),"NÃO","SIM")</f>
        <v>NÃO</v>
      </c>
      <c r="P2363" s="2" t="str">
        <f>IF(ISERR(FIND("06",GERAL[[#This Row],[ODS]])),"NÃO","SIM")</f>
        <v>NÃO</v>
      </c>
      <c r="Q2363" s="2" t="str">
        <f>IF(ISERR(FIND("07",GERAL[[#This Row],[ODS]])),"NÃO","SIM")</f>
        <v>NÃO</v>
      </c>
      <c r="R2363" s="2" t="str">
        <f>IF(ISERR(FIND("08",GERAL[[#This Row],[ODS]])),"NÃO","SIM")</f>
        <v>SIM</v>
      </c>
      <c r="S2363" s="2" t="str">
        <f>IF(ISERR(FIND("09",GERAL[[#This Row],[ODS]])),"NÃO","SIM")</f>
        <v>NÃO</v>
      </c>
      <c r="T2363" s="2" t="str">
        <f>IF(ISERR(FIND("10",GERAL[[#This Row],[ODS]])),"NÃO","SIM")</f>
        <v>SIM</v>
      </c>
      <c r="U2363" s="2" t="str">
        <f>IF(ISERR(FIND("11",GERAL[[#This Row],[ODS]])),"NÃO","SIM")</f>
        <v>NÃO</v>
      </c>
      <c r="V2363" s="2" t="str">
        <f>IF(ISERR(FIND("12",GERAL[[#This Row],[ODS]])),"NÃO","SIM")</f>
        <v>NÃO</v>
      </c>
      <c r="W2363" s="2" t="str">
        <f>IF(ISERR(FIND("13",GERAL[[#This Row],[ODS]])),"NÃO","SIM")</f>
        <v>NÃO</v>
      </c>
      <c r="X2363" s="2" t="str">
        <f>IF(ISERR(FIND("14",GERAL[[#This Row],[ODS]])),"NÃO","SIM")</f>
        <v>NÃO</v>
      </c>
      <c r="Y2363" s="2" t="str">
        <f>IF(ISERR(FIND("15",GERAL[[#This Row],[ODS]])),"NÃO","SIM")</f>
        <v>NÃO</v>
      </c>
      <c r="Z2363" s="2" t="str">
        <f>IF(ISERR(FIND("16",GERAL[[#This Row],[ODS]])),"NÃO","SIM")</f>
        <v>NÃO</v>
      </c>
      <c r="AA2363" s="2" t="str">
        <f>IF(ISERR(FIND("17",GERAL[[#This Row],[ODS]])),"NÃO","SIM")</f>
        <v>NÃO</v>
      </c>
      <c r="AB2363" s="1"/>
      <c r="AC2363" s="1"/>
      <c r="AD2363" s="1">
        <v>81.896460086490691</v>
      </c>
      <c r="AE2363" s="56">
        <v>79.226753766720989</v>
      </c>
      <c r="AF2363" s="87">
        <v>79.961932366504584</v>
      </c>
      <c r="AG2363" s="1" t="str">
        <f>GERAL[[#This Row],[SIGLA]]&amp;GERAL[[#This Row],[CÓD]]</f>
        <v>MGCH_SB</v>
      </c>
      <c r="AH2363" s="1">
        <f ca="1">VLOOKUP(GERAL[[#This Row],[REF_NOTA]],BASE_NOTAS[],7,FALSE)</f>
        <v>73.517600913239392</v>
      </c>
      <c r="AI2363" s="48">
        <f ca="1">IF(GERAL[[#This Row],[Nota 2025]]="",0,GERAL[[#This Row],[Nota 2026]]-GERAL[[#This Row],[Nota 2025]])</f>
        <v>-6.4443314532651925</v>
      </c>
    </row>
    <row r="2364" spans="1:35" x14ac:dyDescent="0.35">
      <c r="A2364" s="2" t="s">
        <v>169</v>
      </c>
      <c r="B2364" s="2" t="s">
        <v>196</v>
      </c>
      <c r="C2364" s="15" t="s">
        <v>251</v>
      </c>
      <c r="D2364" s="15" t="s">
        <v>481</v>
      </c>
      <c r="E2364" s="15" t="s">
        <v>482</v>
      </c>
      <c r="F2364" s="2" t="str">
        <f>VLOOKUP(GERAL[[#This Row],[CÓD]],SEALL,6,FALSE)</f>
        <v>S</v>
      </c>
      <c r="G236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6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6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64" s="2" t="str">
        <f>VLOOKUP(GERAL[[#This Row],[CÓD]],SEALL,4,FALSE)</f>
        <v>08, 10</v>
      </c>
      <c r="K2364" s="2" t="str">
        <f>IF(ISERR(FIND("01",GERAL[[#This Row],[ODS]])),"NÃO","SIM")</f>
        <v>NÃO</v>
      </c>
      <c r="L2364" s="2" t="str">
        <f>IF(ISERR(FIND("02",GERAL[[#This Row],[ODS]])),"NÃO","SIM")</f>
        <v>NÃO</v>
      </c>
      <c r="M2364" s="2" t="str">
        <f>IF(ISERR(FIND("03",GERAL[[#This Row],[ODS]])),"NÃO","SIM")</f>
        <v>NÃO</v>
      </c>
      <c r="N2364" s="2" t="str">
        <f>IF(ISERR(FIND("04",GERAL[[#This Row],[ODS]])),"NÃO","SIM")</f>
        <v>NÃO</v>
      </c>
      <c r="O2364" s="2" t="str">
        <f>IF(ISERR(FIND("05",GERAL[[#This Row],[ODS]])),"NÃO","SIM")</f>
        <v>NÃO</v>
      </c>
      <c r="P2364" s="2" t="str">
        <f>IF(ISERR(FIND("06",GERAL[[#This Row],[ODS]])),"NÃO","SIM")</f>
        <v>NÃO</v>
      </c>
      <c r="Q2364" s="2" t="str">
        <f>IF(ISERR(FIND("07",GERAL[[#This Row],[ODS]])),"NÃO","SIM")</f>
        <v>NÃO</v>
      </c>
      <c r="R2364" s="2" t="str">
        <f>IF(ISERR(FIND("08",GERAL[[#This Row],[ODS]])),"NÃO","SIM")</f>
        <v>SIM</v>
      </c>
      <c r="S2364" s="2" t="str">
        <f>IF(ISERR(FIND("09",GERAL[[#This Row],[ODS]])),"NÃO","SIM")</f>
        <v>NÃO</v>
      </c>
      <c r="T2364" s="2" t="str">
        <f>IF(ISERR(FIND("10",GERAL[[#This Row],[ODS]])),"NÃO","SIM")</f>
        <v>SIM</v>
      </c>
      <c r="U2364" s="2" t="str">
        <f>IF(ISERR(FIND("11",GERAL[[#This Row],[ODS]])),"NÃO","SIM")</f>
        <v>NÃO</v>
      </c>
      <c r="V2364" s="2" t="str">
        <f>IF(ISERR(FIND("12",GERAL[[#This Row],[ODS]])),"NÃO","SIM")</f>
        <v>NÃO</v>
      </c>
      <c r="W2364" s="2" t="str">
        <f>IF(ISERR(FIND("13",GERAL[[#This Row],[ODS]])),"NÃO","SIM")</f>
        <v>NÃO</v>
      </c>
      <c r="X2364" s="2" t="str">
        <f>IF(ISERR(FIND("14",GERAL[[#This Row],[ODS]])),"NÃO","SIM")</f>
        <v>NÃO</v>
      </c>
      <c r="Y2364" s="2" t="str">
        <f>IF(ISERR(FIND("15",GERAL[[#This Row],[ODS]])),"NÃO","SIM")</f>
        <v>NÃO</v>
      </c>
      <c r="Z2364" s="2" t="str">
        <f>IF(ISERR(FIND("16",GERAL[[#This Row],[ODS]])),"NÃO","SIM")</f>
        <v>NÃO</v>
      </c>
      <c r="AA2364" s="2" t="str">
        <f>IF(ISERR(FIND("17",GERAL[[#This Row],[ODS]])),"NÃO","SIM")</f>
        <v>NÃO</v>
      </c>
      <c r="AB2364" s="1"/>
      <c r="AC2364" s="1"/>
      <c r="AD2364" s="1">
        <v>56.909533326224064</v>
      </c>
      <c r="AE2364" s="56">
        <v>50.73308354678926</v>
      </c>
      <c r="AF2364" s="87">
        <v>60.571503245971101</v>
      </c>
      <c r="AG2364" s="1" t="str">
        <f>GERAL[[#This Row],[SIGLA]]&amp;GERAL[[#This Row],[CÓD]]</f>
        <v>PACH_SB</v>
      </c>
      <c r="AH2364" s="1">
        <f ca="1">VLOOKUP(GERAL[[#This Row],[REF_NOTA]],BASE_NOTAS[],7,FALSE)</f>
        <v>41.50963812281141</v>
      </c>
      <c r="AI2364" s="48">
        <f ca="1">IF(GERAL[[#This Row],[Nota 2025]]="",0,GERAL[[#This Row],[Nota 2026]]-GERAL[[#This Row],[Nota 2025]])</f>
        <v>-19.061865123159691</v>
      </c>
    </row>
    <row r="2365" spans="1:35" x14ac:dyDescent="0.35">
      <c r="A2365" s="2" t="s">
        <v>170</v>
      </c>
      <c r="B2365" s="2" t="s">
        <v>197</v>
      </c>
      <c r="C2365" s="15" t="s">
        <v>251</v>
      </c>
      <c r="D2365" s="15" t="s">
        <v>481</v>
      </c>
      <c r="E2365" s="15" t="s">
        <v>482</v>
      </c>
      <c r="F2365" s="2" t="str">
        <f>VLOOKUP(GERAL[[#This Row],[CÓD]],SEALL,6,FALSE)</f>
        <v>S</v>
      </c>
      <c r="G236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6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6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65" s="2" t="str">
        <f>VLOOKUP(GERAL[[#This Row],[CÓD]],SEALL,4,FALSE)</f>
        <v>08, 10</v>
      </c>
      <c r="K2365" s="2" t="str">
        <f>IF(ISERR(FIND("01",GERAL[[#This Row],[ODS]])),"NÃO","SIM")</f>
        <v>NÃO</v>
      </c>
      <c r="L2365" s="2" t="str">
        <f>IF(ISERR(FIND("02",GERAL[[#This Row],[ODS]])),"NÃO","SIM")</f>
        <v>NÃO</v>
      </c>
      <c r="M2365" s="2" t="str">
        <f>IF(ISERR(FIND("03",GERAL[[#This Row],[ODS]])),"NÃO","SIM")</f>
        <v>NÃO</v>
      </c>
      <c r="N2365" s="2" t="str">
        <f>IF(ISERR(FIND("04",GERAL[[#This Row],[ODS]])),"NÃO","SIM")</f>
        <v>NÃO</v>
      </c>
      <c r="O2365" s="2" t="str">
        <f>IF(ISERR(FIND("05",GERAL[[#This Row],[ODS]])),"NÃO","SIM")</f>
        <v>NÃO</v>
      </c>
      <c r="P2365" s="2" t="str">
        <f>IF(ISERR(FIND("06",GERAL[[#This Row],[ODS]])),"NÃO","SIM")</f>
        <v>NÃO</v>
      </c>
      <c r="Q2365" s="2" t="str">
        <f>IF(ISERR(FIND("07",GERAL[[#This Row],[ODS]])),"NÃO","SIM")</f>
        <v>NÃO</v>
      </c>
      <c r="R2365" s="2" t="str">
        <f>IF(ISERR(FIND("08",GERAL[[#This Row],[ODS]])),"NÃO","SIM")</f>
        <v>SIM</v>
      </c>
      <c r="S2365" s="2" t="str">
        <f>IF(ISERR(FIND("09",GERAL[[#This Row],[ODS]])),"NÃO","SIM")</f>
        <v>NÃO</v>
      </c>
      <c r="T2365" s="2" t="str">
        <f>IF(ISERR(FIND("10",GERAL[[#This Row],[ODS]])),"NÃO","SIM")</f>
        <v>SIM</v>
      </c>
      <c r="U2365" s="2" t="str">
        <f>IF(ISERR(FIND("11",GERAL[[#This Row],[ODS]])),"NÃO","SIM")</f>
        <v>NÃO</v>
      </c>
      <c r="V2365" s="2" t="str">
        <f>IF(ISERR(FIND("12",GERAL[[#This Row],[ODS]])),"NÃO","SIM")</f>
        <v>NÃO</v>
      </c>
      <c r="W2365" s="2" t="str">
        <f>IF(ISERR(FIND("13",GERAL[[#This Row],[ODS]])),"NÃO","SIM")</f>
        <v>NÃO</v>
      </c>
      <c r="X2365" s="2" t="str">
        <f>IF(ISERR(FIND("14",GERAL[[#This Row],[ODS]])),"NÃO","SIM")</f>
        <v>NÃO</v>
      </c>
      <c r="Y2365" s="2" t="str">
        <f>IF(ISERR(FIND("15",GERAL[[#This Row],[ODS]])),"NÃO","SIM")</f>
        <v>NÃO</v>
      </c>
      <c r="Z2365" s="2" t="str">
        <f>IF(ISERR(FIND("16",GERAL[[#This Row],[ODS]])),"NÃO","SIM")</f>
        <v>NÃO</v>
      </c>
      <c r="AA2365" s="2" t="str">
        <f>IF(ISERR(FIND("17",GERAL[[#This Row],[ODS]])),"NÃO","SIM")</f>
        <v>NÃO</v>
      </c>
      <c r="AB2365" s="1"/>
      <c r="AC2365" s="1"/>
      <c r="AD2365" s="1">
        <v>47.884244753094464</v>
      </c>
      <c r="AE2365" s="56">
        <v>36.019276925852736</v>
      </c>
      <c r="AF2365" s="87">
        <v>50.111764179331516</v>
      </c>
      <c r="AG2365" s="1" t="str">
        <f>GERAL[[#This Row],[SIGLA]]&amp;GERAL[[#This Row],[CÓD]]</f>
        <v>PBCH_SB</v>
      </c>
      <c r="AH2365" s="1">
        <f ca="1">VLOOKUP(GERAL[[#This Row],[REF_NOTA]],BASE_NOTAS[],7,FALSE)</f>
        <v>42.25492483986131</v>
      </c>
      <c r="AI2365" s="48">
        <f ca="1">IF(GERAL[[#This Row],[Nota 2025]]="",0,GERAL[[#This Row],[Nota 2026]]-GERAL[[#This Row],[Nota 2025]])</f>
        <v>-7.8568393394702056</v>
      </c>
    </row>
    <row r="2366" spans="1:35" x14ac:dyDescent="0.35">
      <c r="A2366" s="2" t="s">
        <v>173</v>
      </c>
      <c r="B2366" s="2" t="s">
        <v>200</v>
      </c>
      <c r="C2366" s="15" t="s">
        <v>251</v>
      </c>
      <c r="D2366" s="15" t="s">
        <v>481</v>
      </c>
      <c r="E2366" s="15" t="s">
        <v>482</v>
      </c>
      <c r="F2366" s="2" t="str">
        <f>VLOOKUP(GERAL[[#This Row],[CÓD]],SEALL,6,FALSE)</f>
        <v>S</v>
      </c>
      <c r="G236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6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6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66" s="2" t="str">
        <f>VLOOKUP(GERAL[[#This Row],[CÓD]],SEALL,4,FALSE)</f>
        <v>08, 10</v>
      </c>
      <c r="K2366" s="2" t="str">
        <f>IF(ISERR(FIND("01",GERAL[[#This Row],[ODS]])),"NÃO","SIM")</f>
        <v>NÃO</v>
      </c>
      <c r="L2366" s="2" t="str">
        <f>IF(ISERR(FIND("02",GERAL[[#This Row],[ODS]])),"NÃO","SIM")</f>
        <v>NÃO</v>
      </c>
      <c r="M2366" s="2" t="str">
        <f>IF(ISERR(FIND("03",GERAL[[#This Row],[ODS]])),"NÃO","SIM")</f>
        <v>NÃO</v>
      </c>
      <c r="N2366" s="2" t="str">
        <f>IF(ISERR(FIND("04",GERAL[[#This Row],[ODS]])),"NÃO","SIM")</f>
        <v>NÃO</v>
      </c>
      <c r="O2366" s="2" t="str">
        <f>IF(ISERR(FIND("05",GERAL[[#This Row],[ODS]])),"NÃO","SIM")</f>
        <v>NÃO</v>
      </c>
      <c r="P2366" s="2" t="str">
        <f>IF(ISERR(FIND("06",GERAL[[#This Row],[ODS]])),"NÃO","SIM")</f>
        <v>NÃO</v>
      </c>
      <c r="Q2366" s="2" t="str">
        <f>IF(ISERR(FIND("07",GERAL[[#This Row],[ODS]])),"NÃO","SIM")</f>
        <v>NÃO</v>
      </c>
      <c r="R2366" s="2" t="str">
        <f>IF(ISERR(FIND("08",GERAL[[#This Row],[ODS]])),"NÃO","SIM")</f>
        <v>SIM</v>
      </c>
      <c r="S2366" s="2" t="str">
        <f>IF(ISERR(FIND("09",GERAL[[#This Row],[ODS]])),"NÃO","SIM")</f>
        <v>NÃO</v>
      </c>
      <c r="T2366" s="2" t="str">
        <f>IF(ISERR(FIND("10",GERAL[[#This Row],[ODS]])),"NÃO","SIM")</f>
        <v>SIM</v>
      </c>
      <c r="U2366" s="2" t="str">
        <f>IF(ISERR(FIND("11",GERAL[[#This Row],[ODS]])),"NÃO","SIM")</f>
        <v>NÃO</v>
      </c>
      <c r="V2366" s="2" t="str">
        <f>IF(ISERR(FIND("12",GERAL[[#This Row],[ODS]])),"NÃO","SIM")</f>
        <v>NÃO</v>
      </c>
      <c r="W2366" s="2" t="str">
        <f>IF(ISERR(FIND("13",GERAL[[#This Row],[ODS]])),"NÃO","SIM")</f>
        <v>NÃO</v>
      </c>
      <c r="X2366" s="2" t="str">
        <f>IF(ISERR(FIND("14",GERAL[[#This Row],[ODS]])),"NÃO","SIM")</f>
        <v>NÃO</v>
      </c>
      <c r="Y2366" s="2" t="str">
        <f>IF(ISERR(FIND("15",GERAL[[#This Row],[ODS]])),"NÃO","SIM")</f>
        <v>NÃO</v>
      </c>
      <c r="Z2366" s="2" t="str">
        <f>IF(ISERR(FIND("16",GERAL[[#This Row],[ODS]])),"NÃO","SIM")</f>
        <v>NÃO</v>
      </c>
      <c r="AA2366" s="2" t="str">
        <f>IF(ISERR(FIND("17",GERAL[[#This Row],[ODS]])),"NÃO","SIM")</f>
        <v>NÃO</v>
      </c>
      <c r="AB2366" s="1"/>
      <c r="AC2366" s="1"/>
      <c r="AD2366" s="1">
        <v>88.941891889392522</v>
      </c>
      <c r="AE2366" s="56">
        <v>90.313302745321025</v>
      </c>
      <c r="AF2366" s="87">
        <v>91.399474263626999</v>
      </c>
      <c r="AG2366" s="1" t="str">
        <f>GERAL[[#This Row],[SIGLA]]&amp;GERAL[[#This Row],[CÓD]]</f>
        <v>PRCH_SB</v>
      </c>
      <c r="AH2366" s="1">
        <f ca="1">VLOOKUP(GERAL[[#This Row],[REF_NOTA]],BASE_NOTAS[],7,FALSE)</f>
        <v>83.491981137503842</v>
      </c>
      <c r="AI2366" s="48">
        <f ca="1">IF(GERAL[[#This Row],[Nota 2025]]="",0,GERAL[[#This Row],[Nota 2026]]-GERAL[[#This Row],[Nota 2025]])</f>
        <v>-7.9074931261231569</v>
      </c>
    </row>
    <row r="2367" spans="1:35" x14ac:dyDescent="0.35">
      <c r="A2367" s="2" t="s">
        <v>171</v>
      </c>
      <c r="B2367" s="2" t="s">
        <v>198</v>
      </c>
      <c r="C2367" s="15" t="s">
        <v>251</v>
      </c>
      <c r="D2367" s="15" t="s">
        <v>481</v>
      </c>
      <c r="E2367" s="15" t="s">
        <v>482</v>
      </c>
      <c r="F2367" s="2" t="str">
        <f>VLOOKUP(GERAL[[#This Row],[CÓD]],SEALL,6,FALSE)</f>
        <v>S</v>
      </c>
      <c r="G236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6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6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67" s="2" t="str">
        <f>VLOOKUP(GERAL[[#This Row],[CÓD]],SEALL,4,FALSE)</f>
        <v>08, 10</v>
      </c>
      <c r="K2367" s="2" t="str">
        <f>IF(ISERR(FIND("01",GERAL[[#This Row],[ODS]])),"NÃO","SIM")</f>
        <v>NÃO</v>
      </c>
      <c r="L2367" s="2" t="str">
        <f>IF(ISERR(FIND("02",GERAL[[#This Row],[ODS]])),"NÃO","SIM")</f>
        <v>NÃO</v>
      </c>
      <c r="M2367" s="2" t="str">
        <f>IF(ISERR(FIND("03",GERAL[[#This Row],[ODS]])),"NÃO","SIM")</f>
        <v>NÃO</v>
      </c>
      <c r="N2367" s="2" t="str">
        <f>IF(ISERR(FIND("04",GERAL[[#This Row],[ODS]])),"NÃO","SIM")</f>
        <v>NÃO</v>
      </c>
      <c r="O2367" s="2" t="str">
        <f>IF(ISERR(FIND("05",GERAL[[#This Row],[ODS]])),"NÃO","SIM")</f>
        <v>NÃO</v>
      </c>
      <c r="P2367" s="2" t="str">
        <f>IF(ISERR(FIND("06",GERAL[[#This Row],[ODS]])),"NÃO","SIM")</f>
        <v>NÃO</v>
      </c>
      <c r="Q2367" s="2" t="str">
        <f>IF(ISERR(FIND("07",GERAL[[#This Row],[ODS]])),"NÃO","SIM")</f>
        <v>NÃO</v>
      </c>
      <c r="R2367" s="2" t="str">
        <f>IF(ISERR(FIND("08",GERAL[[#This Row],[ODS]])),"NÃO","SIM")</f>
        <v>SIM</v>
      </c>
      <c r="S2367" s="2" t="str">
        <f>IF(ISERR(FIND("09",GERAL[[#This Row],[ODS]])),"NÃO","SIM")</f>
        <v>NÃO</v>
      </c>
      <c r="T2367" s="2" t="str">
        <f>IF(ISERR(FIND("10",GERAL[[#This Row],[ODS]])),"NÃO","SIM")</f>
        <v>SIM</v>
      </c>
      <c r="U2367" s="2" t="str">
        <f>IF(ISERR(FIND("11",GERAL[[#This Row],[ODS]])),"NÃO","SIM")</f>
        <v>NÃO</v>
      </c>
      <c r="V2367" s="2" t="str">
        <f>IF(ISERR(FIND("12",GERAL[[#This Row],[ODS]])),"NÃO","SIM")</f>
        <v>NÃO</v>
      </c>
      <c r="W2367" s="2" t="str">
        <f>IF(ISERR(FIND("13",GERAL[[#This Row],[ODS]])),"NÃO","SIM")</f>
        <v>NÃO</v>
      </c>
      <c r="X2367" s="2" t="str">
        <f>IF(ISERR(FIND("14",GERAL[[#This Row],[ODS]])),"NÃO","SIM")</f>
        <v>NÃO</v>
      </c>
      <c r="Y2367" s="2" t="str">
        <f>IF(ISERR(FIND("15",GERAL[[#This Row],[ODS]])),"NÃO","SIM")</f>
        <v>NÃO</v>
      </c>
      <c r="Z2367" s="2" t="str">
        <f>IF(ISERR(FIND("16",GERAL[[#This Row],[ODS]])),"NÃO","SIM")</f>
        <v>NÃO</v>
      </c>
      <c r="AA2367" s="2" t="str">
        <f>IF(ISERR(FIND("17",GERAL[[#This Row],[ODS]])),"NÃO","SIM")</f>
        <v>NÃO</v>
      </c>
      <c r="AB2367" s="1"/>
      <c r="AC2367" s="1"/>
      <c r="AD2367" s="1">
        <v>58.977099969850222</v>
      </c>
      <c r="AE2367" s="56">
        <v>50.424004512553566</v>
      </c>
      <c r="AF2367" s="87">
        <v>46.798530002333102</v>
      </c>
      <c r="AG2367" s="1" t="str">
        <f>GERAL[[#This Row],[SIGLA]]&amp;GERAL[[#This Row],[CÓD]]</f>
        <v>PECH_SB</v>
      </c>
      <c r="AH2367" s="1">
        <f ca="1">VLOOKUP(GERAL[[#This Row],[REF_NOTA]],BASE_NOTAS[],7,FALSE)</f>
        <v>39.793883207627665</v>
      </c>
      <c r="AI2367" s="48">
        <f ca="1">IF(GERAL[[#This Row],[Nota 2025]]="",0,GERAL[[#This Row],[Nota 2026]]-GERAL[[#This Row],[Nota 2025]])</f>
        <v>-7.0046467947054367</v>
      </c>
    </row>
    <row r="2368" spans="1:35" x14ac:dyDescent="0.35">
      <c r="A2368" s="2" t="s">
        <v>172</v>
      </c>
      <c r="B2368" s="2" t="s">
        <v>199</v>
      </c>
      <c r="C2368" s="15" t="s">
        <v>251</v>
      </c>
      <c r="D2368" s="15" t="s">
        <v>481</v>
      </c>
      <c r="E2368" s="15" t="s">
        <v>482</v>
      </c>
      <c r="F2368" s="2" t="str">
        <f>VLOOKUP(GERAL[[#This Row],[CÓD]],SEALL,6,FALSE)</f>
        <v>S</v>
      </c>
      <c r="G236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6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6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68" s="2" t="str">
        <f>VLOOKUP(GERAL[[#This Row],[CÓD]],SEALL,4,FALSE)</f>
        <v>08, 10</v>
      </c>
      <c r="K2368" s="2" t="str">
        <f>IF(ISERR(FIND("01",GERAL[[#This Row],[ODS]])),"NÃO","SIM")</f>
        <v>NÃO</v>
      </c>
      <c r="L2368" s="2" t="str">
        <f>IF(ISERR(FIND("02",GERAL[[#This Row],[ODS]])),"NÃO","SIM")</f>
        <v>NÃO</v>
      </c>
      <c r="M2368" s="2" t="str">
        <f>IF(ISERR(FIND("03",GERAL[[#This Row],[ODS]])),"NÃO","SIM")</f>
        <v>NÃO</v>
      </c>
      <c r="N2368" s="2" t="str">
        <f>IF(ISERR(FIND("04",GERAL[[#This Row],[ODS]])),"NÃO","SIM")</f>
        <v>NÃO</v>
      </c>
      <c r="O2368" s="2" t="str">
        <f>IF(ISERR(FIND("05",GERAL[[#This Row],[ODS]])),"NÃO","SIM")</f>
        <v>NÃO</v>
      </c>
      <c r="P2368" s="2" t="str">
        <f>IF(ISERR(FIND("06",GERAL[[#This Row],[ODS]])),"NÃO","SIM")</f>
        <v>NÃO</v>
      </c>
      <c r="Q2368" s="2" t="str">
        <f>IF(ISERR(FIND("07",GERAL[[#This Row],[ODS]])),"NÃO","SIM")</f>
        <v>NÃO</v>
      </c>
      <c r="R2368" s="2" t="str">
        <f>IF(ISERR(FIND("08",GERAL[[#This Row],[ODS]])),"NÃO","SIM")</f>
        <v>SIM</v>
      </c>
      <c r="S2368" s="2" t="str">
        <f>IF(ISERR(FIND("09",GERAL[[#This Row],[ODS]])),"NÃO","SIM")</f>
        <v>NÃO</v>
      </c>
      <c r="T2368" s="2" t="str">
        <f>IF(ISERR(FIND("10",GERAL[[#This Row],[ODS]])),"NÃO","SIM")</f>
        <v>SIM</v>
      </c>
      <c r="U2368" s="2" t="str">
        <f>IF(ISERR(FIND("11",GERAL[[#This Row],[ODS]])),"NÃO","SIM")</f>
        <v>NÃO</v>
      </c>
      <c r="V2368" s="2" t="str">
        <f>IF(ISERR(FIND("12",GERAL[[#This Row],[ODS]])),"NÃO","SIM")</f>
        <v>NÃO</v>
      </c>
      <c r="W2368" s="2" t="str">
        <f>IF(ISERR(FIND("13",GERAL[[#This Row],[ODS]])),"NÃO","SIM")</f>
        <v>NÃO</v>
      </c>
      <c r="X2368" s="2" t="str">
        <f>IF(ISERR(FIND("14",GERAL[[#This Row],[ODS]])),"NÃO","SIM")</f>
        <v>NÃO</v>
      </c>
      <c r="Y2368" s="2" t="str">
        <f>IF(ISERR(FIND("15",GERAL[[#This Row],[ODS]])),"NÃO","SIM")</f>
        <v>NÃO</v>
      </c>
      <c r="Z2368" s="2" t="str">
        <f>IF(ISERR(FIND("16",GERAL[[#This Row],[ODS]])),"NÃO","SIM")</f>
        <v>NÃO</v>
      </c>
      <c r="AA2368" s="2" t="str">
        <f>IF(ISERR(FIND("17",GERAL[[#This Row],[ODS]])),"NÃO","SIM")</f>
        <v>NÃO</v>
      </c>
      <c r="AB2368" s="1"/>
      <c r="AC2368" s="1"/>
      <c r="AD2368" s="1">
        <v>0</v>
      </c>
      <c r="AE2368" s="56">
        <v>0</v>
      </c>
      <c r="AF2368" s="87">
        <v>0</v>
      </c>
      <c r="AG2368" s="1" t="str">
        <f>GERAL[[#This Row],[SIGLA]]&amp;GERAL[[#This Row],[CÓD]]</f>
        <v>PICH_SB</v>
      </c>
      <c r="AH2368" s="1">
        <f ca="1">VLOOKUP(GERAL[[#This Row],[REF_NOTA]],BASE_NOTAS[],7,FALSE)</f>
        <v>0</v>
      </c>
      <c r="AI2368" s="48">
        <f ca="1">IF(GERAL[[#This Row],[Nota 2025]]="",0,GERAL[[#This Row],[Nota 2026]]-GERAL[[#This Row],[Nota 2025]])</f>
        <v>0</v>
      </c>
    </row>
    <row r="2369" spans="1:35" x14ac:dyDescent="0.35">
      <c r="A2369" s="2" t="s">
        <v>174</v>
      </c>
      <c r="B2369" s="2" t="s">
        <v>201</v>
      </c>
      <c r="C2369" s="15" t="s">
        <v>251</v>
      </c>
      <c r="D2369" s="15" t="s">
        <v>481</v>
      </c>
      <c r="E2369" s="15" t="s">
        <v>482</v>
      </c>
      <c r="F2369" s="2" t="str">
        <f>VLOOKUP(GERAL[[#This Row],[CÓD]],SEALL,6,FALSE)</f>
        <v>S</v>
      </c>
      <c r="G236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6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6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69" s="2" t="str">
        <f>VLOOKUP(GERAL[[#This Row],[CÓD]],SEALL,4,FALSE)</f>
        <v>08, 10</v>
      </c>
      <c r="K2369" s="2" t="str">
        <f>IF(ISERR(FIND("01",GERAL[[#This Row],[ODS]])),"NÃO","SIM")</f>
        <v>NÃO</v>
      </c>
      <c r="L2369" s="2" t="str">
        <f>IF(ISERR(FIND("02",GERAL[[#This Row],[ODS]])),"NÃO","SIM")</f>
        <v>NÃO</v>
      </c>
      <c r="M2369" s="2" t="str">
        <f>IF(ISERR(FIND("03",GERAL[[#This Row],[ODS]])),"NÃO","SIM")</f>
        <v>NÃO</v>
      </c>
      <c r="N2369" s="2" t="str">
        <f>IF(ISERR(FIND("04",GERAL[[#This Row],[ODS]])),"NÃO","SIM")</f>
        <v>NÃO</v>
      </c>
      <c r="O2369" s="2" t="str">
        <f>IF(ISERR(FIND("05",GERAL[[#This Row],[ODS]])),"NÃO","SIM")</f>
        <v>NÃO</v>
      </c>
      <c r="P2369" s="2" t="str">
        <f>IF(ISERR(FIND("06",GERAL[[#This Row],[ODS]])),"NÃO","SIM")</f>
        <v>NÃO</v>
      </c>
      <c r="Q2369" s="2" t="str">
        <f>IF(ISERR(FIND("07",GERAL[[#This Row],[ODS]])),"NÃO","SIM")</f>
        <v>NÃO</v>
      </c>
      <c r="R2369" s="2" t="str">
        <f>IF(ISERR(FIND("08",GERAL[[#This Row],[ODS]])),"NÃO","SIM")</f>
        <v>SIM</v>
      </c>
      <c r="S2369" s="2" t="str">
        <f>IF(ISERR(FIND("09",GERAL[[#This Row],[ODS]])),"NÃO","SIM")</f>
        <v>NÃO</v>
      </c>
      <c r="T2369" s="2" t="str">
        <f>IF(ISERR(FIND("10",GERAL[[#This Row],[ODS]])),"NÃO","SIM")</f>
        <v>SIM</v>
      </c>
      <c r="U2369" s="2" t="str">
        <f>IF(ISERR(FIND("11",GERAL[[#This Row],[ODS]])),"NÃO","SIM")</f>
        <v>NÃO</v>
      </c>
      <c r="V2369" s="2" t="str">
        <f>IF(ISERR(FIND("12",GERAL[[#This Row],[ODS]])),"NÃO","SIM")</f>
        <v>NÃO</v>
      </c>
      <c r="W2369" s="2" t="str">
        <f>IF(ISERR(FIND("13",GERAL[[#This Row],[ODS]])),"NÃO","SIM")</f>
        <v>NÃO</v>
      </c>
      <c r="X2369" s="2" t="str">
        <f>IF(ISERR(FIND("14",GERAL[[#This Row],[ODS]])),"NÃO","SIM")</f>
        <v>NÃO</v>
      </c>
      <c r="Y2369" s="2" t="str">
        <f>IF(ISERR(FIND("15",GERAL[[#This Row],[ODS]])),"NÃO","SIM")</f>
        <v>NÃO</v>
      </c>
      <c r="Z2369" s="2" t="str">
        <f>IF(ISERR(FIND("16",GERAL[[#This Row],[ODS]])),"NÃO","SIM")</f>
        <v>NÃO</v>
      </c>
      <c r="AA2369" s="2" t="str">
        <f>IF(ISERR(FIND("17",GERAL[[#This Row],[ODS]])),"NÃO","SIM")</f>
        <v>NÃO</v>
      </c>
      <c r="AB2369" s="1"/>
      <c r="AC2369" s="1"/>
      <c r="AD2369" s="1">
        <v>78.820764578288404</v>
      </c>
      <c r="AE2369" s="56">
        <v>79.544225751727822</v>
      </c>
      <c r="AF2369" s="87">
        <v>76.23120184332619</v>
      </c>
      <c r="AG2369" s="1" t="str">
        <f>GERAL[[#This Row],[SIGLA]]&amp;GERAL[[#This Row],[CÓD]]</f>
        <v>RJCH_SB</v>
      </c>
      <c r="AH2369" s="1">
        <f ca="1">VLOOKUP(GERAL[[#This Row],[REF_NOTA]],BASE_NOTAS[],7,FALSE)</f>
        <v>76.354595384390564</v>
      </c>
      <c r="AI2369" s="48">
        <f ca="1">IF(GERAL[[#This Row],[Nota 2025]]="",0,GERAL[[#This Row],[Nota 2026]]-GERAL[[#This Row],[Nota 2025]])</f>
        <v>0.12339354106437384</v>
      </c>
    </row>
    <row r="2370" spans="1:35" x14ac:dyDescent="0.35">
      <c r="A2370" s="2" t="s">
        <v>175</v>
      </c>
      <c r="B2370" s="2" t="s">
        <v>202</v>
      </c>
      <c r="C2370" s="15" t="s">
        <v>251</v>
      </c>
      <c r="D2370" s="15" t="s">
        <v>481</v>
      </c>
      <c r="E2370" s="15" t="s">
        <v>482</v>
      </c>
      <c r="F2370" s="2" t="str">
        <f>VLOOKUP(GERAL[[#This Row],[CÓD]],SEALL,6,FALSE)</f>
        <v>S</v>
      </c>
      <c r="G237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7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7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70" s="2" t="str">
        <f>VLOOKUP(GERAL[[#This Row],[CÓD]],SEALL,4,FALSE)</f>
        <v>08, 10</v>
      </c>
      <c r="K2370" s="2" t="str">
        <f>IF(ISERR(FIND("01",GERAL[[#This Row],[ODS]])),"NÃO","SIM")</f>
        <v>NÃO</v>
      </c>
      <c r="L2370" s="2" t="str">
        <f>IF(ISERR(FIND("02",GERAL[[#This Row],[ODS]])),"NÃO","SIM")</f>
        <v>NÃO</v>
      </c>
      <c r="M2370" s="2" t="str">
        <f>IF(ISERR(FIND("03",GERAL[[#This Row],[ODS]])),"NÃO","SIM")</f>
        <v>NÃO</v>
      </c>
      <c r="N2370" s="2" t="str">
        <f>IF(ISERR(FIND("04",GERAL[[#This Row],[ODS]])),"NÃO","SIM")</f>
        <v>NÃO</v>
      </c>
      <c r="O2370" s="2" t="str">
        <f>IF(ISERR(FIND("05",GERAL[[#This Row],[ODS]])),"NÃO","SIM")</f>
        <v>NÃO</v>
      </c>
      <c r="P2370" s="2" t="str">
        <f>IF(ISERR(FIND("06",GERAL[[#This Row],[ODS]])),"NÃO","SIM")</f>
        <v>NÃO</v>
      </c>
      <c r="Q2370" s="2" t="str">
        <f>IF(ISERR(FIND("07",GERAL[[#This Row],[ODS]])),"NÃO","SIM")</f>
        <v>NÃO</v>
      </c>
      <c r="R2370" s="2" t="str">
        <f>IF(ISERR(FIND("08",GERAL[[#This Row],[ODS]])),"NÃO","SIM")</f>
        <v>SIM</v>
      </c>
      <c r="S2370" s="2" t="str">
        <f>IF(ISERR(FIND("09",GERAL[[#This Row],[ODS]])),"NÃO","SIM")</f>
        <v>NÃO</v>
      </c>
      <c r="T2370" s="2" t="str">
        <f>IF(ISERR(FIND("10",GERAL[[#This Row],[ODS]])),"NÃO","SIM")</f>
        <v>SIM</v>
      </c>
      <c r="U2370" s="2" t="str">
        <f>IF(ISERR(FIND("11",GERAL[[#This Row],[ODS]])),"NÃO","SIM")</f>
        <v>NÃO</v>
      </c>
      <c r="V2370" s="2" t="str">
        <f>IF(ISERR(FIND("12",GERAL[[#This Row],[ODS]])),"NÃO","SIM")</f>
        <v>NÃO</v>
      </c>
      <c r="W2370" s="2" t="str">
        <f>IF(ISERR(FIND("13",GERAL[[#This Row],[ODS]])),"NÃO","SIM")</f>
        <v>NÃO</v>
      </c>
      <c r="X2370" s="2" t="str">
        <f>IF(ISERR(FIND("14",GERAL[[#This Row],[ODS]])),"NÃO","SIM")</f>
        <v>NÃO</v>
      </c>
      <c r="Y2370" s="2" t="str">
        <f>IF(ISERR(FIND("15",GERAL[[#This Row],[ODS]])),"NÃO","SIM")</f>
        <v>NÃO</v>
      </c>
      <c r="Z2370" s="2" t="str">
        <f>IF(ISERR(FIND("16",GERAL[[#This Row],[ODS]])),"NÃO","SIM")</f>
        <v>NÃO</v>
      </c>
      <c r="AA2370" s="2" t="str">
        <f>IF(ISERR(FIND("17",GERAL[[#This Row],[ODS]])),"NÃO","SIM")</f>
        <v>NÃO</v>
      </c>
      <c r="AB2370" s="1"/>
      <c r="AC2370" s="1"/>
      <c r="AD2370" s="1">
        <v>53.944580395952322</v>
      </c>
      <c r="AE2370" s="56">
        <v>62.532981137115129</v>
      </c>
      <c r="AF2370" s="87">
        <v>67.683000111573548</v>
      </c>
      <c r="AG2370" s="1" t="str">
        <f>GERAL[[#This Row],[SIGLA]]&amp;GERAL[[#This Row],[CÓD]]</f>
        <v>RNCH_SB</v>
      </c>
      <c r="AH2370" s="1">
        <f ca="1">VLOOKUP(GERAL[[#This Row],[REF_NOTA]],BASE_NOTAS[],7,FALSE)</f>
        <v>57.75045501377604</v>
      </c>
      <c r="AI2370" s="48">
        <f ca="1">IF(GERAL[[#This Row],[Nota 2025]]="",0,GERAL[[#This Row],[Nota 2026]]-GERAL[[#This Row],[Nota 2025]])</f>
        <v>-9.932545097797508</v>
      </c>
    </row>
    <row r="2371" spans="1:35" x14ac:dyDescent="0.35">
      <c r="A2371" s="2" t="s">
        <v>178</v>
      </c>
      <c r="B2371" s="2" t="s">
        <v>205</v>
      </c>
      <c r="C2371" s="15" t="s">
        <v>251</v>
      </c>
      <c r="D2371" s="15" t="s">
        <v>481</v>
      </c>
      <c r="E2371" s="15" t="s">
        <v>482</v>
      </c>
      <c r="F2371" s="2" t="str">
        <f>VLOOKUP(GERAL[[#This Row],[CÓD]],SEALL,6,FALSE)</f>
        <v>S</v>
      </c>
      <c r="G237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7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7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71" s="2" t="str">
        <f>VLOOKUP(GERAL[[#This Row],[CÓD]],SEALL,4,FALSE)</f>
        <v>08, 10</v>
      </c>
      <c r="K2371" s="2" t="str">
        <f>IF(ISERR(FIND("01",GERAL[[#This Row],[ODS]])),"NÃO","SIM")</f>
        <v>NÃO</v>
      </c>
      <c r="L2371" s="2" t="str">
        <f>IF(ISERR(FIND("02",GERAL[[#This Row],[ODS]])),"NÃO","SIM")</f>
        <v>NÃO</v>
      </c>
      <c r="M2371" s="2" t="str">
        <f>IF(ISERR(FIND("03",GERAL[[#This Row],[ODS]])),"NÃO","SIM")</f>
        <v>NÃO</v>
      </c>
      <c r="N2371" s="2" t="str">
        <f>IF(ISERR(FIND("04",GERAL[[#This Row],[ODS]])),"NÃO","SIM")</f>
        <v>NÃO</v>
      </c>
      <c r="O2371" s="2" t="str">
        <f>IF(ISERR(FIND("05",GERAL[[#This Row],[ODS]])),"NÃO","SIM")</f>
        <v>NÃO</v>
      </c>
      <c r="P2371" s="2" t="str">
        <f>IF(ISERR(FIND("06",GERAL[[#This Row],[ODS]])),"NÃO","SIM")</f>
        <v>NÃO</v>
      </c>
      <c r="Q2371" s="2" t="str">
        <f>IF(ISERR(FIND("07",GERAL[[#This Row],[ODS]])),"NÃO","SIM")</f>
        <v>NÃO</v>
      </c>
      <c r="R2371" s="2" t="str">
        <f>IF(ISERR(FIND("08",GERAL[[#This Row],[ODS]])),"NÃO","SIM")</f>
        <v>SIM</v>
      </c>
      <c r="S2371" s="2" t="str">
        <f>IF(ISERR(FIND("09",GERAL[[#This Row],[ODS]])),"NÃO","SIM")</f>
        <v>NÃO</v>
      </c>
      <c r="T2371" s="2" t="str">
        <f>IF(ISERR(FIND("10",GERAL[[#This Row],[ODS]])),"NÃO","SIM")</f>
        <v>SIM</v>
      </c>
      <c r="U2371" s="2" t="str">
        <f>IF(ISERR(FIND("11",GERAL[[#This Row],[ODS]])),"NÃO","SIM")</f>
        <v>NÃO</v>
      </c>
      <c r="V2371" s="2" t="str">
        <f>IF(ISERR(FIND("12",GERAL[[#This Row],[ODS]])),"NÃO","SIM")</f>
        <v>NÃO</v>
      </c>
      <c r="W2371" s="2" t="str">
        <f>IF(ISERR(FIND("13",GERAL[[#This Row],[ODS]])),"NÃO","SIM")</f>
        <v>NÃO</v>
      </c>
      <c r="X2371" s="2" t="str">
        <f>IF(ISERR(FIND("14",GERAL[[#This Row],[ODS]])),"NÃO","SIM")</f>
        <v>NÃO</v>
      </c>
      <c r="Y2371" s="2" t="str">
        <f>IF(ISERR(FIND("15",GERAL[[#This Row],[ODS]])),"NÃO","SIM")</f>
        <v>NÃO</v>
      </c>
      <c r="Z2371" s="2" t="str">
        <f>IF(ISERR(FIND("16",GERAL[[#This Row],[ODS]])),"NÃO","SIM")</f>
        <v>NÃO</v>
      </c>
      <c r="AA2371" s="2" t="str">
        <f>IF(ISERR(FIND("17",GERAL[[#This Row],[ODS]])),"NÃO","SIM")</f>
        <v>NÃO</v>
      </c>
      <c r="AB2371" s="1"/>
      <c r="AC2371" s="1"/>
      <c r="AD2371" s="1">
        <v>86.428554871535681</v>
      </c>
      <c r="AE2371" s="56">
        <v>82.912260764262086</v>
      </c>
      <c r="AF2371" s="87">
        <v>87.376557178307522</v>
      </c>
      <c r="AG2371" s="1" t="str">
        <f>GERAL[[#This Row],[SIGLA]]&amp;GERAL[[#This Row],[CÓD]]</f>
        <v>RSCH_SB</v>
      </c>
      <c r="AH2371" s="1">
        <f ca="1">VLOOKUP(GERAL[[#This Row],[REF_NOTA]],BASE_NOTAS[],7,FALSE)</f>
        <v>87.284848936482575</v>
      </c>
      <c r="AI2371" s="48">
        <f ca="1">IF(GERAL[[#This Row],[Nota 2025]]="",0,GERAL[[#This Row],[Nota 2026]]-GERAL[[#This Row],[Nota 2025]])</f>
        <v>-9.1708241824946413E-2</v>
      </c>
    </row>
    <row r="2372" spans="1:35" x14ac:dyDescent="0.35">
      <c r="A2372" s="2" t="s">
        <v>176</v>
      </c>
      <c r="B2372" s="2" t="s">
        <v>203</v>
      </c>
      <c r="C2372" s="15" t="s">
        <v>251</v>
      </c>
      <c r="D2372" s="15" t="s">
        <v>481</v>
      </c>
      <c r="E2372" s="15" t="s">
        <v>482</v>
      </c>
      <c r="F2372" s="2" t="str">
        <f>VLOOKUP(GERAL[[#This Row],[CÓD]],SEALL,6,FALSE)</f>
        <v>S</v>
      </c>
      <c r="G237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7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7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72" s="2" t="str">
        <f>VLOOKUP(GERAL[[#This Row],[CÓD]],SEALL,4,FALSE)</f>
        <v>08, 10</v>
      </c>
      <c r="K2372" s="2" t="str">
        <f>IF(ISERR(FIND("01",GERAL[[#This Row],[ODS]])),"NÃO","SIM")</f>
        <v>NÃO</v>
      </c>
      <c r="L2372" s="2" t="str">
        <f>IF(ISERR(FIND("02",GERAL[[#This Row],[ODS]])),"NÃO","SIM")</f>
        <v>NÃO</v>
      </c>
      <c r="M2372" s="2" t="str">
        <f>IF(ISERR(FIND("03",GERAL[[#This Row],[ODS]])),"NÃO","SIM")</f>
        <v>NÃO</v>
      </c>
      <c r="N2372" s="2" t="str">
        <f>IF(ISERR(FIND("04",GERAL[[#This Row],[ODS]])),"NÃO","SIM")</f>
        <v>NÃO</v>
      </c>
      <c r="O2372" s="2" t="str">
        <f>IF(ISERR(FIND("05",GERAL[[#This Row],[ODS]])),"NÃO","SIM")</f>
        <v>NÃO</v>
      </c>
      <c r="P2372" s="2" t="str">
        <f>IF(ISERR(FIND("06",GERAL[[#This Row],[ODS]])),"NÃO","SIM")</f>
        <v>NÃO</v>
      </c>
      <c r="Q2372" s="2" t="str">
        <f>IF(ISERR(FIND("07",GERAL[[#This Row],[ODS]])),"NÃO","SIM")</f>
        <v>NÃO</v>
      </c>
      <c r="R2372" s="2" t="str">
        <f>IF(ISERR(FIND("08",GERAL[[#This Row],[ODS]])),"NÃO","SIM")</f>
        <v>SIM</v>
      </c>
      <c r="S2372" s="2" t="str">
        <f>IF(ISERR(FIND("09",GERAL[[#This Row],[ODS]])),"NÃO","SIM")</f>
        <v>NÃO</v>
      </c>
      <c r="T2372" s="2" t="str">
        <f>IF(ISERR(FIND("10",GERAL[[#This Row],[ODS]])),"NÃO","SIM")</f>
        <v>SIM</v>
      </c>
      <c r="U2372" s="2" t="str">
        <f>IF(ISERR(FIND("11",GERAL[[#This Row],[ODS]])),"NÃO","SIM")</f>
        <v>NÃO</v>
      </c>
      <c r="V2372" s="2" t="str">
        <f>IF(ISERR(FIND("12",GERAL[[#This Row],[ODS]])),"NÃO","SIM")</f>
        <v>NÃO</v>
      </c>
      <c r="W2372" s="2" t="str">
        <f>IF(ISERR(FIND("13",GERAL[[#This Row],[ODS]])),"NÃO","SIM")</f>
        <v>NÃO</v>
      </c>
      <c r="X2372" s="2" t="str">
        <f>IF(ISERR(FIND("14",GERAL[[#This Row],[ODS]])),"NÃO","SIM")</f>
        <v>NÃO</v>
      </c>
      <c r="Y2372" s="2" t="str">
        <f>IF(ISERR(FIND("15",GERAL[[#This Row],[ODS]])),"NÃO","SIM")</f>
        <v>NÃO</v>
      </c>
      <c r="Z2372" s="2" t="str">
        <f>IF(ISERR(FIND("16",GERAL[[#This Row],[ODS]])),"NÃO","SIM")</f>
        <v>NÃO</v>
      </c>
      <c r="AA2372" s="2" t="str">
        <f>IF(ISERR(FIND("17",GERAL[[#This Row],[ODS]])),"NÃO","SIM")</f>
        <v>NÃO</v>
      </c>
      <c r="AB2372" s="1"/>
      <c r="AC2372" s="1"/>
      <c r="AD2372" s="1">
        <v>100</v>
      </c>
      <c r="AE2372" s="56">
        <v>99.249258498618204</v>
      </c>
      <c r="AF2372" s="87">
        <v>94.937883057185417</v>
      </c>
      <c r="AG2372" s="1" t="str">
        <f>GERAL[[#This Row],[SIGLA]]&amp;GERAL[[#This Row],[CÓD]]</f>
        <v>ROCH_SB</v>
      </c>
      <c r="AH2372" s="1">
        <f ca="1">VLOOKUP(GERAL[[#This Row],[REF_NOTA]],BASE_NOTAS[],7,FALSE)</f>
        <v>92.356382201741397</v>
      </c>
      <c r="AI2372" s="48">
        <f ca="1">IF(GERAL[[#This Row],[Nota 2025]]="",0,GERAL[[#This Row],[Nota 2026]]-GERAL[[#This Row],[Nota 2025]])</f>
        <v>-2.5815008554440197</v>
      </c>
    </row>
    <row r="2373" spans="1:35" x14ac:dyDescent="0.35">
      <c r="A2373" s="2" t="s">
        <v>177</v>
      </c>
      <c r="B2373" s="2" t="s">
        <v>204</v>
      </c>
      <c r="C2373" s="15" t="s">
        <v>251</v>
      </c>
      <c r="D2373" s="15" t="s">
        <v>481</v>
      </c>
      <c r="E2373" s="15" t="s">
        <v>482</v>
      </c>
      <c r="F2373" s="2" t="str">
        <f>VLOOKUP(GERAL[[#This Row],[CÓD]],SEALL,6,FALSE)</f>
        <v>S</v>
      </c>
      <c r="G237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7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7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73" s="2" t="str">
        <f>VLOOKUP(GERAL[[#This Row],[CÓD]],SEALL,4,FALSE)</f>
        <v>08, 10</v>
      </c>
      <c r="K2373" s="2" t="str">
        <f>IF(ISERR(FIND("01",GERAL[[#This Row],[ODS]])),"NÃO","SIM")</f>
        <v>NÃO</v>
      </c>
      <c r="L2373" s="2" t="str">
        <f>IF(ISERR(FIND("02",GERAL[[#This Row],[ODS]])),"NÃO","SIM")</f>
        <v>NÃO</v>
      </c>
      <c r="M2373" s="2" t="str">
        <f>IF(ISERR(FIND("03",GERAL[[#This Row],[ODS]])),"NÃO","SIM")</f>
        <v>NÃO</v>
      </c>
      <c r="N2373" s="2" t="str">
        <f>IF(ISERR(FIND("04",GERAL[[#This Row],[ODS]])),"NÃO","SIM")</f>
        <v>NÃO</v>
      </c>
      <c r="O2373" s="2" t="str">
        <f>IF(ISERR(FIND("05",GERAL[[#This Row],[ODS]])),"NÃO","SIM")</f>
        <v>NÃO</v>
      </c>
      <c r="P2373" s="2" t="str">
        <f>IF(ISERR(FIND("06",GERAL[[#This Row],[ODS]])),"NÃO","SIM")</f>
        <v>NÃO</v>
      </c>
      <c r="Q2373" s="2" t="str">
        <f>IF(ISERR(FIND("07",GERAL[[#This Row],[ODS]])),"NÃO","SIM")</f>
        <v>NÃO</v>
      </c>
      <c r="R2373" s="2" t="str">
        <f>IF(ISERR(FIND("08",GERAL[[#This Row],[ODS]])),"NÃO","SIM")</f>
        <v>SIM</v>
      </c>
      <c r="S2373" s="2" t="str">
        <f>IF(ISERR(FIND("09",GERAL[[#This Row],[ODS]])),"NÃO","SIM")</f>
        <v>NÃO</v>
      </c>
      <c r="T2373" s="2" t="str">
        <f>IF(ISERR(FIND("10",GERAL[[#This Row],[ODS]])),"NÃO","SIM")</f>
        <v>SIM</v>
      </c>
      <c r="U2373" s="2" t="str">
        <f>IF(ISERR(FIND("11",GERAL[[#This Row],[ODS]])),"NÃO","SIM")</f>
        <v>NÃO</v>
      </c>
      <c r="V2373" s="2" t="str">
        <f>IF(ISERR(FIND("12",GERAL[[#This Row],[ODS]])),"NÃO","SIM")</f>
        <v>NÃO</v>
      </c>
      <c r="W2373" s="2" t="str">
        <f>IF(ISERR(FIND("13",GERAL[[#This Row],[ODS]])),"NÃO","SIM")</f>
        <v>NÃO</v>
      </c>
      <c r="X2373" s="2" t="str">
        <f>IF(ISERR(FIND("14",GERAL[[#This Row],[ODS]])),"NÃO","SIM")</f>
        <v>NÃO</v>
      </c>
      <c r="Y2373" s="2" t="str">
        <f>IF(ISERR(FIND("15",GERAL[[#This Row],[ODS]])),"NÃO","SIM")</f>
        <v>NÃO</v>
      </c>
      <c r="Z2373" s="2" t="str">
        <f>IF(ISERR(FIND("16",GERAL[[#This Row],[ODS]])),"NÃO","SIM")</f>
        <v>NÃO</v>
      </c>
      <c r="AA2373" s="2" t="str">
        <f>IF(ISERR(FIND("17",GERAL[[#This Row],[ODS]])),"NÃO","SIM")</f>
        <v>NÃO</v>
      </c>
      <c r="AB2373" s="1"/>
      <c r="AC2373" s="1"/>
      <c r="AD2373" s="1">
        <v>91.731080342268712</v>
      </c>
      <c r="AE2373" s="56">
        <v>89.108122763773409</v>
      </c>
      <c r="AF2373" s="87">
        <v>85.634375292573083</v>
      </c>
      <c r="AG2373" s="1" t="str">
        <f>GERAL[[#This Row],[SIGLA]]&amp;GERAL[[#This Row],[CÓD]]</f>
        <v>RRCH_SB</v>
      </c>
      <c r="AH2373" s="1">
        <f ca="1">VLOOKUP(GERAL[[#This Row],[REF_NOTA]],BASE_NOTAS[],7,FALSE)</f>
        <v>76.241552191683127</v>
      </c>
      <c r="AI2373" s="48">
        <f ca="1">IF(GERAL[[#This Row],[Nota 2025]]="",0,GERAL[[#This Row],[Nota 2026]]-GERAL[[#This Row],[Nota 2025]])</f>
        <v>-9.3928231008899559</v>
      </c>
    </row>
    <row r="2374" spans="1:35" x14ac:dyDescent="0.35">
      <c r="A2374" s="2" t="s">
        <v>179</v>
      </c>
      <c r="B2374" s="2" t="s">
        <v>194</v>
      </c>
      <c r="C2374" s="15" t="s">
        <v>251</v>
      </c>
      <c r="D2374" s="15" t="s">
        <v>481</v>
      </c>
      <c r="E2374" s="15" t="s">
        <v>482</v>
      </c>
      <c r="F2374" s="2" t="str">
        <f>VLOOKUP(GERAL[[#This Row],[CÓD]],SEALL,6,FALSE)</f>
        <v>S</v>
      </c>
      <c r="G237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7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7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74" s="2" t="str">
        <f>VLOOKUP(GERAL[[#This Row],[CÓD]],SEALL,4,FALSE)</f>
        <v>08, 10</v>
      </c>
      <c r="K2374" s="2" t="str">
        <f>IF(ISERR(FIND("01",GERAL[[#This Row],[ODS]])),"NÃO","SIM")</f>
        <v>NÃO</v>
      </c>
      <c r="L2374" s="2" t="str">
        <f>IF(ISERR(FIND("02",GERAL[[#This Row],[ODS]])),"NÃO","SIM")</f>
        <v>NÃO</v>
      </c>
      <c r="M2374" s="2" t="str">
        <f>IF(ISERR(FIND("03",GERAL[[#This Row],[ODS]])),"NÃO","SIM")</f>
        <v>NÃO</v>
      </c>
      <c r="N2374" s="2" t="str">
        <f>IF(ISERR(FIND("04",GERAL[[#This Row],[ODS]])),"NÃO","SIM")</f>
        <v>NÃO</v>
      </c>
      <c r="O2374" s="2" t="str">
        <f>IF(ISERR(FIND("05",GERAL[[#This Row],[ODS]])),"NÃO","SIM")</f>
        <v>NÃO</v>
      </c>
      <c r="P2374" s="2" t="str">
        <f>IF(ISERR(FIND("06",GERAL[[#This Row],[ODS]])),"NÃO","SIM")</f>
        <v>NÃO</v>
      </c>
      <c r="Q2374" s="2" t="str">
        <f>IF(ISERR(FIND("07",GERAL[[#This Row],[ODS]])),"NÃO","SIM")</f>
        <v>NÃO</v>
      </c>
      <c r="R2374" s="2" t="str">
        <f>IF(ISERR(FIND("08",GERAL[[#This Row],[ODS]])),"NÃO","SIM")</f>
        <v>SIM</v>
      </c>
      <c r="S2374" s="2" t="str">
        <f>IF(ISERR(FIND("09",GERAL[[#This Row],[ODS]])),"NÃO","SIM")</f>
        <v>NÃO</v>
      </c>
      <c r="T2374" s="2" t="str">
        <f>IF(ISERR(FIND("10",GERAL[[#This Row],[ODS]])),"NÃO","SIM")</f>
        <v>SIM</v>
      </c>
      <c r="U2374" s="2" t="str">
        <f>IF(ISERR(FIND("11",GERAL[[#This Row],[ODS]])),"NÃO","SIM")</f>
        <v>NÃO</v>
      </c>
      <c r="V2374" s="2" t="str">
        <f>IF(ISERR(FIND("12",GERAL[[#This Row],[ODS]])),"NÃO","SIM")</f>
        <v>NÃO</v>
      </c>
      <c r="W2374" s="2" t="str">
        <f>IF(ISERR(FIND("13",GERAL[[#This Row],[ODS]])),"NÃO","SIM")</f>
        <v>NÃO</v>
      </c>
      <c r="X2374" s="2" t="str">
        <f>IF(ISERR(FIND("14",GERAL[[#This Row],[ODS]])),"NÃO","SIM")</f>
        <v>NÃO</v>
      </c>
      <c r="Y2374" s="2" t="str">
        <f>IF(ISERR(FIND("15",GERAL[[#This Row],[ODS]])),"NÃO","SIM")</f>
        <v>NÃO</v>
      </c>
      <c r="Z2374" s="2" t="str">
        <f>IF(ISERR(FIND("16",GERAL[[#This Row],[ODS]])),"NÃO","SIM")</f>
        <v>NÃO</v>
      </c>
      <c r="AA2374" s="2" t="str">
        <f>IF(ISERR(FIND("17",GERAL[[#This Row],[ODS]])),"NÃO","SIM")</f>
        <v>NÃO</v>
      </c>
      <c r="AB2374" s="1"/>
      <c r="AC2374" s="1"/>
      <c r="AD2374" s="1">
        <v>99.61739889020555</v>
      </c>
      <c r="AE2374" s="56">
        <v>100</v>
      </c>
      <c r="AF2374" s="87">
        <v>100</v>
      </c>
      <c r="AG2374" s="1" t="str">
        <f>GERAL[[#This Row],[SIGLA]]&amp;GERAL[[#This Row],[CÓD]]</f>
        <v>SCCH_SB</v>
      </c>
      <c r="AH2374" s="1">
        <f ca="1">VLOOKUP(GERAL[[#This Row],[REF_NOTA]],BASE_NOTAS[],7,FALSE)</f>
        <v>100</v>
      </c>
      <c r="AI2374" s="48">
        <f ca="1">IF(GERAL[[#This Row],[Nota 2025]]="",0,GERAL[[#This Row],[Nota 2026]]-GERAL[[#This Row],[Nota 2025]])</f>
        <v>0</v>
      </c>
    </row>
    <row r="2375" spans="1:35" x14ac:dyDescent="0.35">
      <c r="A2375" s="2" t="s">
        <v>181</v>
      </c>
      <c r="B2375" s="2" t="s">
        <v>186</v>
      </c>
      <c r="C2375" s="15" t="s">
        <v>251</v>
      </c>
      <c r="D2375" s="15" t="s">
        <v>481</v>
      </c>
      <c r="E2375" s="15" t="s">
        <v>482</v>
      </c>
      <c r="F2375" s="2" t="str">
        <f>VLOOKUP(GERAL[[#This Row],[CÓD]],SEALL,6,FALSE)</f>
        <v>S</v>
      </c>
      <c r="G237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7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7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75" s="2" t="str">
        <f>VLOOKUP(GERAL[[#This Row],[CÓD]],SEALL,4,FALSE)</f>
        <v>08, 10</v>
      </c>
      <c r="K2375" s="2" t="str">
        <f>IF(ISERR(FIND("01",GERAL[[#This Row],[ODS]])),"NÃO","SIM")</f>
        <v>NÃO</v>
      </c>
      <c r="L2375" s="2" t="str">
        <f>IF(ISERR(FIND("02",GERAL[[#This Row],[ODS]])),"NÃO","SIM")</f>
        <v>NÃO</v>
      </c>
      <c r="M2375" s="2" t="str">
        <f>IF(ISERR(FIND("03",GERAL[[#This Row],[ODS]])),"NÃO","SIM")</f>
        <v>NÃO</v>
      </c>
      <c r="N2375" s="2" t="str">
        <f>IF(ISERR(FIND("04",GERAL[[#This Row],[ODS]])),"NÃO","SIM")</f>
        <v>NÃO</v>
      </c>
      <c r="O2375" s="2" t="str">
        <f>IF(ISERR(FIND("05",GERAL[[#This Row],[ODS]])),"NÃO","SIM")</f>
        <v>NÃO</v>
      </c>
      <c r="P2375" s="2" t="str">
        <f>IF(ISERR(FIND("06",GERAL[[#This Row],[ODS]])),"NÃO","SIM")</f>
        <v>NÃO</v>
      </c>
      <c r="Q2375" s="2" t="str">
        <f>IF(ISERR(FIND("07",GERAL[[#This Row],[ODS]])),"NÃO","SIM")</f>
        <v>NÃO</v>
      </c>
      <c r="R2375" s="2" t="str">
        <f>IF(ISERR(FIND("08",GERAL[[#This Row],[ODS]])),"NÃO","SIM")</f>
        <v>SIM</v>
      </c>
      <c r="S2375" s="2" t="str">
        <f>IF(ISERR(FIND("09",GERAL[[#This Row],[ODS]])),"NÃO","SIM")</f>
        <v>NÃO</v>
      </c>
      <c r="T2375" s="2" t="str">
        <f>IF(ISERR(FIND("10",GERAL[[#This Row],[ODS]])),"NÃO","SIM")</f>
        <v>SIM</v>
      </c>
      <c r="U2375" s="2" t="str">
        <f>IF(ISERR(FIND("11",GERAL[[#This Row],[ODS]])),"NÃO","SIM")</f>
        <v>NÃO</v>
      </c>
      <c r="V2375" s="2" t="str">
        <f>IF(ISERR(FIND("12",GERAL[[#This Row],[ODS]])),"NÃO","SIM")</f>
        <v>NÃO</v>
      </c>
      <c r="W2375" s="2" t="str">
        <f>IF(ISERR(FIND("13",GERAL[[#This Row],[ODS]])),"NÃO","SIM")</f>
        <v>NÃO</v>
      </c>
      <c r="X2375" s="2" t="str">
        <f>IF(ISERR(FIND("14",GERAL[[#This Row],[ODS]])),"NÃO","SIM")</f>
        <v>NÃO</v>
      </c>
      <c r="Y2375" s="2" t="str">
        <f>IF(ISERR(FIND("15",GERAL[[#This Row],[ODS]])),"NÃO","SIM")</f>
        <v>NÃO</v>
      </c>
      <c r="Z2375" s="2" t="str">
        <f>IF(ISERR(FIND("16",GERAL[[#This Row],[ODS]])),"NÃO","SIM")</f>
        <v>NÃO</v>
      </c>
      <c r="AA2375" s="2" t="str">
        <f>IF(ISERR(FIND("17",GERAL[[#This Row],[ODS]])),"NÃO","SIM")</f>
        <v>NÃO</v>
      </c>
      <c r="AB2375" s="1"/>
      <c r="AC2375" s="1"/>
      <c r="AD2375" s="1">
        <v>80.928258782118007</v>
      </c>
      <c r="AE2375" s="56">
        <v>82.286433348417262</v>
      </c>
      <c r="AF2375" s="87">
        <v>85.448123453047813</v>
      </c>
      <c r="AG2375" s="1" t="str">
        <f>GERAL[[#This Row],[SIGLA]]&amp;GERAL[[#This Row],[CÓD]]</f>
        <v>SPCH_SB</v>
      </c>
      <c r="AH2375" s="1">
        <f ca="1">VLOOKUP(GERAL[[#This Row],[REF_NOTA]],BASE_NOTAS[],7,FALSE)</f>
        <v>80.766000773539574</v>
      </c>
      <c r="AI2375" s="48">
        <f ca="1">IF(GERAL[[#This Row],[Nota 2025]]="",0,GERAL[[#This Row],[Nota 2026]]-GERAL[[#This Row],[Nota 2025]])</f>
        <v>-4.6821226795082396</v>
      </c>
    </row>
    <row r="2376" spans="1:35" x14ac:dyDescent="0.35">
      <c r="A2376" s="2" t="s">
        <v>180</v>
      </c>
      <c r="B2376" s="2" t="s">
        <v>206</v>
      </c>
      <c r="C2376" s="15" t="s">
        <v>251</v>
      </c>
      <c r="D2376" s="15" t="s">
        <v>481</v>
      </c>
      <c r="E2376" s="15" t="s">
        <v>482</v>
      </c>
      <c r="F2376" s="2" t="str">
        <f>VLOOKUP(GERAL[[#This Row],[CÓD]],SEALL,6,FALSE)</f>
        <v>S</v>
      </c>
      <c r="G237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7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7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76" s="2" t="str">
        <f>VLOOKUP(GERAL[[#This Row],[CÓD]],SEALL,4,FALSE)</f>
        <v>08, 10</v>
      </c>
      <c r="K2376" s="2" t="str">
        <f>IF(ISERR(FIND("01",GERAL[[#This Row],[ODS]])),"NÃO","SIM")</f>
        <v>NÃO</v>
      </c>
      <c r="L2376" s="2" t="str">
        <f>IF(ISERR(FIND("02",GERAL[[#This Row],[ODS]])),"NÃO","SIM")</f>
        <v>NÃO</v>
      </c>
      <c r="M2376" s="2" t="str">
        <f>IF(ISERR(FIND("03",GERAL[[#This Row],[ODS]])),"NÃO","SIM")</f>
        <v>NÃO</v>
      </c>
      <c r="N2376" s="2" t="str">
        <f>IF(ISERR(FIND("04",GERAL[[#This Row],[ODS]])),"NÃO","SIM")</f>
        <v>NÃO</v>
      </c>
      <c r="O2376" s="2" t="str">
        <f>IF(ISERR(FIND("05",GERAL[[#This Row],[ODS]])),"NÃO","SIM")</f>
        <v>NÃO</v>
      </c>
      <c r="P2376" s="2" t="str">
        <f>IF(ISERR(FIND("06",GERAL[[#This Row],[ODS]])),"NÃO","SIM")</f>
        <v>NÃO</v>
      </c>
      <c r="Q2376" s="2" t="str">
        <f>IF(ISERR(FIND("07",GERAL[[#This Row],[ODS]])),"NÃO","SIM")</f>
        <v>NÃO</v>
      </c>
      <c r="R2376" s="2" t="str">
        <f>IF(ISERR(FIND("08",GERAL[[#This Row],[ODS]])),"NÃO","SIM")</f>
        <v>SIM</v>
      </c>
      <c r="S2376" s="2" t="str">
        <f>IF(ISERR(FIND("09",GERAL[[#This Row],[ODS]])),"NÃO","SIM")</f>
        <v>NÃO</v>
      </c>
      <c r="T2376" s="2" t="str">
        <f>IF(ISERR(FIND("10",GERAL[[#This Row],[ODS]])),"NÃO","SIM")</f>
        <v>SIM</v>
      </c>
      <c r="U2376" s="2" t="str">
        <f>IF(ISERR(FIND("11",GERAL[[#This Row],[ODS]])),"NÃO","SIM")</f>
        <v>NÃO</v>
      </c>
      <c r="V2376" s="2" t="str">
        <f>IF(ISERR(FIND("12",GERAL[[#This Row],[ODS]])),"NÃO","SIM")</f>
        <v>NÃO</v>
      </c>
      <c r="W2376" s="2" t="str">
        <f>IF(ISERR(FIND("13",GERAL[[#This Row],[ODS]])),"NÃO","SIM")</f>
        <v>NÃO</v>
      </c>
      <c r="X2376" s="2" t="str">
        <f>IF(ISERR(FIND("14",GERAL[[#This Row],[ODS]])),"NÃO","SIM")</f>
        <v>NÃO</v>
      </c>
      <c r="Y2376" s="2" t="str">
        <f>IF(ISERR(FIND("15",GERAL[[#This Row],[ODS]])),"NÃO","SIM")</f>
        <v>NÃO</v>
      </c>
      <c r="Z2376" s="2" t="str">
        <f>IF(ISERR(FIND("16",GERAL[[#This Row],[ODS]])),"NÃO","SIM")</f>
        <v>NÃO</v>
      </c>
      <c r="AA2376" s="2" t="str">
        <f>IF(ISERR(FIND("17",GERAL[[#This Row],[ODS]])),"NÃO","SIM")</f>
        <v>NÃO</v>
      </c>
      <c r="AB2376" s="1"/>
      <c r="AC2376" s="1"/>
      <c r="AD2376" s="1">
        <v>16.904389029286335</v>
      </c>
      <c r="AE2376" s="56">
        <v>24.218652525982293</v>
      </c>
      <c r="AF2376" s="87">
        <v>39.387156731652404</v>
      </c>
      <c r="AG2376" s="1" t="str">
        <f>GERAL[[#This Row],[SIGLA]]&amp;GERAL[[#This Row],[CÓD]]</f>
        <v>SECH_SB</v>
      </c>
      <c r="AH2376" s="1">
        <f ca="1">VLOOKUP(GERAL[[#This Row],[REF_NOTA]],BASE_NOTAS[],7,FALSE)</f>
        <v>12.742719663532327</v>
      </c>
      <c r="AI2376" s="48">
        <f ca="1">IF(GERAL[[#This Row],[Nota 2025]]="",0,GERAL[[#This Row],[Nota 2026]]-GERAL[[#This Row],[Nota 2025]])</f>
        <v>-26.644437068120077</v>
      </c>
    </row>
    <row r="2377" spans="1:35" x14ac:dyDescent="0.35">
      <c r="A2377" s="2" t="s">
        <v>182</v>
      </c>
      <c r="B2377" s="2" t="s">
        <v>185</v>
      </c>
      <c r="C2377" s="15" t="s">
        <v>251</v>
      </c>
      <c r="D2377" s="15" t="s">
        <v>481</v>
      </c>
      <c r="E2377" s="15" t="s">
        <v>482</v>
      </c>
      <c r="F2377" s="2" t="str">
        <f>VLOOKUP(GERAL[[#This Row],[CÓD]],SEALL,6,FALSE)</f>
        <v>S</v>
      </c>
      <c r="G237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7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7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377" s="2" t="str">
        <f>VLOOKUP(GERAL[[#This Row],[CÓD]],SEALL,4,FALSE)</f>
        <v>08, 10</v>
      </c>
      <c r="K2377" s="2" t="str">
        <f>IF(ISERR(FIND("01",GERAL[[#This Row],[ODS]])),"NÃO","SIM")</f>
        <v>NÃO</v>
      </c>
      <c r="L2377" s="2" t="str">
        <f>IF(ISERR(FIND("02",GERAL[[#This Row],[ODS]])),"NÃO","SIM")</f>
        <v>NÃO</v>
      </c>
      <c r="M2377" s="2" t="str">
        <f>IF(ISERR(FIND("03",GERAL[[#This Row],[ODS]])),"NÃO","SIM")</f>
        <v>NÃO</v>
      </c>
      <c r="N2377" s="2" t="str">
        <f>IF(ISERR(FIND("04",GERAL[[#This Row],[ODS]])),"NÃO","SIM")</f>
        <v>NÃO</v>
      </c>
      <c r="O2377" s="2" t="str">
        <f>IF(ISERR(FIND("05",GERAL[[#This Row],[ODS]])),"NÃO","SIM")</f>
        <v>NÃO</v>
      </c>
      <c r="P2377" s="2" t="str">
        <f>IF(ISERR(FIND("06",GERAL[[#This Row],[ODS]])),"NÃO","SIM")</f>
        <v>NÃO</v>
      </c>
      <c r="Q2377" s="2" t="str">
        <f>IF(ISERR(FIND("07",GERAL[[#This Row],[ODS]])),"NÃO","SIM")</f>
        <v>NÃO</v>
      </c>
      <c r="R2377" s="2" t="str">
        <f>IF(ISERR(FIND("08",GERAL[[#This Row],[ODS]])),"NÃO","SIM")</f>
        <v>SIM</v>
      </c>
      <c r="S2377" s="2" t="str">
        <f>IF(ISERR(FIND("09",GERAL[[#This Row],[ODS]])),"NÃO","SIM")</f>
        <v>NÃO</v>
      </c>
      <c r="T2377" s="2" t="str">
        <f>IF(ISERR(FIND("10",GERAL[[#This Row],[ODS]])),"NÃO","SIM")</f>
        <v>SIM</v>
      </c>
      <c r="U2377" s="2" t="str">
        <f>IF(ISERR(FIND("11",GERAL[[#This Row],[ODS]])),"NÃO","SIM")</f>
        <v>NÃO</v>
      </c>
      <c r="V2377" s="2" t="str">
        <f>IF(ISERR(FIND("12",GERAL[[#This Row],[ODS]])),"NÃO","SIM")</f>
        <v>NÃO</v>
      </c>
      <c r="W2377" s="2" t="str">
        <f>IF(ISERR(FIND("13",GERAL[[#This Row],[ODS]])),"NÃO","SIM")</f>
        <v>NÃO</v>
      </c>
      <c r="X2377" s="2" t="str">
        <f>IF(ISERR(FIND("14",GERAL[[#This Row],[ODS]])),"NÃO","SIM")</f>
        <v>NÃO</v>
      </c>
      <c r="Y2377" s="2" t="str">
        <f>IF(ISERR(FIND("15",GERAL[[#This Row],[ODS]])),"NÃO","SIM")</f>
        <v>NÃO</v>
      </c>
      <c r="Z2377" s="2" t="str">
        <f>IF(ISERR(FIND("16",GERAL[[#This Row],[ODS]])),"NÃO","SIM")</f>
        <v>NÃO</v>
      </c>
      <c r="AA2377" s="2" t="str">
        <f>IF(ISERR(FIND("17",GERAL[[#This Row],[ODS]])),"NÃO","SIM")</f>
        <v>NÃO</v>
      </c>
      <c r="AB2377" s="1"/>
      <c r="AC2377" s="1"/>
      <c r="AD2377" s="1">
        <v>83.979482538894246</v>
      </c>
      <c r="AE2377" s="56">
        <v>72.355167409631733</v>
      </c>
      <c r="AF2377" s="87">
        <v>65.429142121245704</v>
      </c>
      <c r="AG2377" s="1" t="str">
        <f>GERAL[[#This Row],[SIGLA]]&amp;GERAL[[#This Row],[CÓD]]</f>
        <v>TOCH_SB</v>
      </c>
      <c r="AH2377" s="1">
        <f ca="1">VLOOKUP(GERAL[[#This Row],[REF_NOTA]],BASE_NOTAS[],7,FALSE)</f>
        <v>63.522444101940891</v>
      </c>
      <c r="AI2377" s="48">
        <f ca="1">IF(GERAL[[#This Row],[Nota 2025]]="",0,GERAL[[#This Row],[Nota 2026]]-GERAL[[#This Row],[Nota 2025]])</f>
        <v>-1.9066980193048124</v>
      </c>
    </row>
    <row r="2378" spans="1:35" x14ac:dyDescent="0.35">
      <c r="A2378" s="2" t="s">
        <v>0</v>
      </c>
      <c r="B2378" s="2" t="s">
        <v>156</v>
      </c>
      <c r="C2378" s="15" t="s">
        <v>213</v>
      </c>
      <c r="D2378" s="15" t="s">
        <v>483</v>
      </c>
      <c r="E2378" s="15" t="s">
        <v>484</v>
      </c>
      <c r="F2378" s="2" t="str">
        <f>VLOOKUP(GERAL[[#This Row],[CÓD]],SEALL,6,FALSE)</f>
        <v>SG</v>
      </c>
      <c r="G237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7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7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378" s="2" t="str">
        <f>VLOOKUP(GERAL[[#This Row],[CÓD]],SEALL,4,FALSE)</f>
        <v>04, 09, 16</v>
      </c>
      <c r="K2378" s="2" t="str">
        <f>IF(ISERR(FIND("01",GERAL[[#This Row],[ODS]])),"NÃO","SIM")</f>
        <v>NÃO</v>
      </c>
      <c r="L2378" s="2" t="str">
        <f>IF(ISERR(FIND("02",GERAL[[#This Row],[ODS]])),"NÃO","SIM")</f>
        <v>NÃO</v>
      </c>
      <c r="M2378" s="2" t="str">
        <f>IF(ISERR(FIND("03",GERAL[[#This Row],[ODS]])),"NÃO","SIM")</f>
        <v>NÃO</v>
      </c>
      <c r="N2378" s="2" t="str">
        <f>IF(ISERR(FIND("04",GERAL[[#This Row],[ODS]])),"NÃO","SIM")</f>
        <v>SIM</v>
      </c>
      <c r="O2378" s="2" t="str">
        <f>IF(ISERR(FIND("05",GERAL[[#This Row],[ODS]])),"NÃO","SIM")</f>
        <v>NÃO</v>
      </c>
      <c r="P2378" s="2" t="str">
        <f>IF(ISERR(FIND("06",GERAL[[#This Row],[ODS]])),"NÃO","SIM")</f>
        <v>NÃO</v>
      </c>
      <c r="Q2378" s="2" t="str">
        <f>IF(ISERR(FIND("07",GERAL[[#This Row],[ODS]])),"NÃO","SIM")</f>
        <v>NÃO</v>
      </c>
      <c r="R2378" s="2" t="str">
        <f>IF(ISERR(FIND("08",GERAL[[#This Row],[ODS]])),"NÃO","SIM")</f>
        <v>NÃO</v>
      </c>
      <c r="S2378" s="2" t="str">
        <f>IF(ISERR(FIND("09",GERAL[[#This Row],[ODS]])),"NÃO","SIM")</f>
        <v>SIM</v>
      </c>
      <c r="T2378" s="2" t="str">
        <f>IF(ISERR(FIND("10",GERAL[[#This Row],[ODS]])),"NÃO","SIM")</f>
        <v>NÃO</v>
      </c>
      <c r="U2378" s="2" t="str">
        <f>IF(ISERR(FIND("11",GERAL[[#This Row],[ODS]])),"NÃO","SIM")</f>
        <v>NÃO</v>
      </c>
      <c r="V2378" s="2" t="str">
        <f>IF(ISERR(FIND("12",GERAL[[#This Row],[ODS]])),"NÃO","SIM")</f>
        <v>NÃO</v>
      </c>
      <c r="W2378" s="2" t="str">
        <f>IF(ISERR(FIND("13",GERAL[[#This Row],[ODS]])),"NÃO","SIM")</f>
        <v>NÃO</v>
      </c>
      <c r="X2378" s="2" t="str">
        <f>IF(ISERR(FIND("14",GERAL[[#This Row],[ODS]])),"NÃO","SIM")</f>
        <v>NÃO</v>
      </c>
      <c r="Y2378" s="2" t="str">
        <f>IF(ISERR(FIND("15",GERAL[[#This Row],[ODS]])),"NÃO","SIM")</f>
        <v>NÃO</v>
      </c>
      <c r="Z2378" s="2" t="str">
        <f>IF(ISERR(FIND("16",GERAL[[#This Row],[ODS]])),"NÃO","SIM")</f>
        <v>SIM</v>
      </c>
      <c r="AA2378" s="2" t="str">
        <f>IF(ISERR(FIND("17",GERAL[[#This Row],[ODS]])),"NÃO","SIM")</f>
        <v>NÃO</v>
      </c>
      <c r="AB2378" s="1"/>
      <c r="AC2378" s="1"/>
      <c r="AD2378" s="1">
        <v>4.5568549766726631</v>
      </c>
      <c r="AE2378" s="56">
        <v>0.84008547476583073</v>
      </c>
      <c r="AF2378" s="87">
        <v>5.4093178572482747</v>
      </c>
      <c r="AG2378" s="1" t="str">
        <f>GERAL[[#This Row],[SIGLA]]&amp;GERAL[[#This Row],[CÓD]]</f>
        <v>ACIN_TC</v>
      </c>
      <c r="AH2378" s="1">
        <f ca="1">VLOOKUP(GERAL[[#This Row],[REF_NOTA]],BASE_NOTAS[],7,FALSE)</f>
        <v>2.2023824802404568</v>
      </c>
      <c r="AI2378" s="48">
        <f ca="1">IF(GERAL[[#This Row],[Nota 2025]]="",0,GERAL[[#This Row],[Nota 2026]]-GERAL[[#This Row],[Nota 2025]])</f>
        <v>-3.2069353770078179</v>
      </c>
    </row>
    <row r="2379" spans="1:35" x14ac:dyDescent="0.35">
      <c r="A2379" s="2" t="s">
        <v>1</v>
      </c>
      <c r="B2379" s="2" t="s">
        <v>157</v>
      </c>
      <c r="C2379" s="15" t="s">
        <v>213</v>
      </c>
      <c r="D2379" s="15" t="s">
        <v>483</v>
      </c>
      <c r="E2379" s="15" t="s">
        <v>484</v>
      </c>
      <c r="F2379" s="2" t="str">
        <f>VLOOKUP(GERAL[[#This Row],[CÓD]],SEALL,6,FALSE)</f>
        <v>SG</v>
      </c>
      <c r="G237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7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7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379" s="2" t="str">
        <f>VLOOKUP(GERAL[[#This Row],[CÓD]],SEALL,4,FALSE)</f>
        <v>04, 09, 16</v>
      </c>
      <c r="K2379" s="2" t="str">
        <f>IF(ISERR(FIND("01",GERAL[[#This Row],[ODS]])),"NÃO","SIM")</f>
        <v>NÃO</v>
      </c>
      <c r="L2379" s="2" t="str">
        <f>IF(ISERR(FIND("02",GERAL[[#This Row],[ODS]])),"NÃO","SIM")</f>
        <v>NÃO</v>
      </c>
      <c r="M2379" s="2" t="str">
        <f>IF(ISERR(FIND("03",GERAL[[#This Row],[ODS]])),"NÃO","SIM")</f>
        <v>NÃO</v>
      </c>
      <c r="N2379" s="2" t="str">
        <f>IF(ISERR(FIND("04",GERAL[[#This Row],[ODS]])),"NÃO","SIM")</f>
        <v>SIM</v>
      </c>
      <c r="O2379" s="2" t="str">
        <f>IF(ISERR(FIND("05",GERAL[[#This Row],[ODS]])),"NÃO","SIM")</f>
        <v>NÃO</v>
      </c>
      <c r="P2379" s="2" t="str">
        <f>IF(ISERR(FIND("06",GERAL[[#This Row],[ODS]])),"NÃO","SIM")</f>
        <v>NÃO</v>
      </c>
      <c r="Q2379" s="2" t="str">
        <f>IF(ISERR(FIND("07",GERAL[[#This Row],[ODS]])),"NÃO","SIM")</f>
        <v>NÃO</v>
      </c>
      <c r="R2379" s="2" t="str">
        <f>IF(ISERR(FIND("08",GERAL[[#This Row],[ODS]])),"NÃO","SIM")</f>
        <v>NÃO</v>
      </c>
      <c r="S2379" s="2" t="str">
        <f>IF(ISERR(FIND("09",GERAL[[#This Row],[ODS]])),"NÃO","SIM")</f>
        <v>SIM</v>
      </c>
      <c r="T2379" s="2" t="str">
        <f>IF(ISERR(FIND("10",GERAL[[#This Row],[ODS]])),"NÃO","SIM")</f>
        <v>NÃO</v>
      </c>
      <c r="U2379" s="2" t="str">
        <f>IF(ISERR(FIND("11",GERAL[[#This Row],[ODS]])),"NÃO","SIM")</f>
        <v>NÃO</v>
      </c>
      <c r="V2379" s="2" t="str">
        <f>IF(ISERR(FIND("12",GERAL[[#This Row],[ODS]])),"NÃO","SIM")</f>
        <v>NÃO</v>
      </c>
      <c r="W2379" s="2" t="str">
        <f>IF(ISERR(FIND("13",GERAL[[#This Row],[ODS]])),"NÃO","SIM")</f>
        <v>NÃO</v>
      </c>
      <c r="X2379" s="2" t="str">
        <f>IF(ISERR(FIND("14",GERAL[[#This Row],[ODS]])),"NÃO","SIM")</f>
        <v>NÃO</v>
      </c>
      <c r="Y2379" s="2" t="str">
        <f>IF(ISERR(FIND("15",GERAL[[#This Row],[ODS]])),"NÃO","SIM")</f>
        <v>NÃO</v>
      </c>
      <c r="Z2379" s="2" t="str">
        <f>IF(ISERR(FIND("16",GERAL[[#This Row],[ODS]])),"NÃO","SIM")</f>
        <v>SIM</v>
      </c>
      <c r="AA2379" s="2" t="str">
        <f>IF(ISERR(FIND("17",GERAL[[#This Row],[ODS]])),"NÃO","SIM")</f>
        <v>NÃO</v>
      </c>
      <c r="AB2379" s="1"/>
      <c r="AC2379" s="1"/>
      <c r="AD2379" s="1">
        <v>10.631710572712135</v>
      </c>
      <c r="AE2379" s="56">
        <v>7.6025015756185432</v>
      </c>
      <c r="AF2379" s="87">
        <v>22.222002046229886</v>
      </c>
      <c r="AG2379" s="1" t="str">
        <f>GERAL[[#This Row],[SIGLA]]&amp;GERAL[[#This Row],[CÓD]]</f>
        <v>ALIN_TC</v>
      </c>
      <c r="AH2379" s="1">
        <f ca="1">VLOOKUP(GERAL[[#This Row],[REF_NOTA]],BASE_NOTAS[],7,FALSE)</f>
        <v>15.424814219156294</v>
      </c>
      <c r="AI2379" s="48">
        <f ca="1">IF(GERAL[[#This Row],[Nota 2025]]="",0,GERAL[[#This Row],[Nota 2026]]-GERAL[[#This Row],[Nota 2025]])</f>
        <v>-6.797187827073591</v>
      </c>
    </row>
    <row r="2380" spans="1:35" x14ac:dyDescent="0.35">
      <c r="A2380" s="2" t="s">
        <v>159</v>
      </c>
      <c r="B2380" s="2" t="s">
        <v>184</v>
      </c>
      <c r="C2380" s="15" t="s">
        <v>213</v>
      </c>
      <c r="D2380" s="15" t="s">
        <v>483</v>
      </c>
      <c r="E2380" s="15" t="s">
        <v>484</v>
      </c>
      <c r="F2380" s="2" t="str">
        <f>VLOOKUP(GERAL[[#This Row],[CÓD]],SEALL,6,FALSE)</f>
        <v>SG</v>
      </c>
      <c r="G238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8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8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380" s="2" t="str">
        <f>VLOOKUP(GERAL[[#This Row],[CÓD]],SEALL,4,FALSE)</f>
        <v>04, 09, 16</v>
      </c>
      <c r="K2380" s="2" t="str">
        <f>IF(ISERR(FIND("01",GERAL[[#This Row],[ODS]])),"NÃO","SIM")</f>
        <v>NÃO</v>
      </c>
      <c r="L2380" s="2" t="str">
        <f>IF(ISERR(FIND("02",GERAL[[#This Row],[ODS]])),"NÃO","SIM")</f>
        <v>NÃO</v>
      </c>
      <c r="M2380" s="2" t="str">
        <f>IF(ISERR(FIND("03",GERAL[[#This Row],[ODS]])),"NÃO","SIM")</f>
        <v>NÃO</v>
      </c>
      <c r="N2380" s="2" t="str">
        <f>IF(ISERR(FIND("04",GERAL[[#This Row],[ODS]])),"NÃO","SIM")</f>
        <v>SIM</v>
      </c>
      <c r="O2380" s="2" t="str">
        <f>IF(ISERR(FIND("05",GERAL[[#This Row],[ODS]])),"NÃO","SIM")</f>
        <v>NÃO</v>
      </c>
      <c r="P2380" s="2" t="str">
        <f>IF(ISERR(FIND("06",GERAL[[#This Row],[ODS]])),"NÃO","SIM")</f>
        <v>NÃO</v>
      </c>
      <c r="Q2380" s="2" t="str">
        <f>IF(ISERR(FIND("07",GERAL[[#This Row],[ODS]])),"NÃO","SIM")</f>
        <v>NÃO</v>
      </c>
      <c r="R2380" s="2" t="str">
        <f>IF(ISERR(FIND("08",GERAL[[#This Row],[ODS]])),"NÃO","SIM")</f>
        <v>NÃO</v>
      </c>
      <c r="S2380" s="2" t="str">
        <f>IF(ISERR(FIND("09",GERAL[[#This Row],[ODS]])),"NÃO","SIM")</f>
        <v>SIM</v>
      </c>
      <c r="T2380" s="2" t="str">
        <f>IF(ISERR(FIND("10",GERAL[[#This Row],[ODS]])),"NÃO","SIM")</f>
        <v>NÃO</v>
      </c>
      <c r="U2380" s="2" t="str">
        <f>IF(ISERR(FIND("11",GERAL[[#This Row],[ODS]])),"NÃO","SIM")</f>
        <v>NÃO</v>
      </c>
      <c r="V2380" s="2" t="str">
        <f>IF(ISERR(FIND("12",GERAL[[#This Row],[ODS]])),"NÃO","SIM")</f>
        <v>NÃO</v>
      </c>
      <c r="W2380" s="2" t="str">
        <f>IF(ISERR(FIND("13",GERAL[[#This Row],[ODS]])),"NÃO","SIM")</f>
        <v>NÃO</v>
      </c>
      <c r="X2380" s="2" t="str">
        <f>IF(ISERR(FIND("14",GERAL[[#This Row],[ODS]])),"NÃO","SIM")</f>
        <v>NÃO</v>
      </c>
      <c r="Y2380" s="2" t="str">
        <f>IF(ISERR(FIND("15",GERAL[[#This Row],[ODS]])),"NÃO","SIM")</f>
        <v>NÃO</v>
      </c>
      <c r="Z2380" s="2" t="str">
        <f>IF(ISERR(FIND("16",GERAL[[#This Row],[ODS]])),"NÃO","SIM")</f>
        <v>SIM</v>
      </c>
      <c r="AA2380" s="2" t="str">
        <f>IF(ISERR(FIND("17",GERAL[[#This Row],[ODS]])),"NÃO","SIM")</f>
        <v>NÃO</v>
      </c>
      <c r="AB2380" s="1"/>
      <c r="AC2380" s="1"/>
      <c r="AD2380" s="1">
        <v>0</v>
      </c>
      <c r="AE2380" s="56">
        <v>0.22848670368895396</v>
      </c>
      <c r="AF2380" s="87">
        <v>4.666576371989188</v>
      </c>
      <c r="AG2380" s="1" t="str">
        <f>GERAL[[#This Row],[SIGLA]]&amp;GERAL[[#This Row],[CÓD]]</f>
        <v>APIN_TC</v>
      </c>
      <c r="AH2380" s="1">
        <f ca="1">VLOOKUP(GERAL[[#This Row],[REF_NOTA]],BASE_NOTAS[],7,FALSE)</f>
        <v>3.9962144784776688</v>
      </c>
      <c r="AI2380" s="48">
        <f ca="1">IF(GERAL[[#This Row],[Nota 2025]]="",0,GERAL[[#This Row],[Nota 2026]]-GERAL[[#This Row],[Nota 2025]])</f>
        <v>-0.6703618935115192</v>
      </c>
    </row>
    <row r="2381" spans="1:35" x14ac:dyDescent="0.35">
      <c r="A2381" s="2" t="s">
        <v>155</v>
      </c>
      <c r="B2381" s="2" t="s">
        <v>158</v>
      </c>
      <c r="C2381" s="15" t="s">
        <v>213</v>
      </c>
      <c r="D2381" s="15" t="s">
        <v>483</v>
      </c>
      <c r="E2381" s="15" t="s">
        <v>484</v>
      </c>
      <c r="F2381" s="2" t="str">
        <f>VLOOKUP(GERAL[[#This Row],[CÓD]],SEALL,6,FALSE)</f>
        <v>SG</v>
      </c>
      <c r="G238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8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8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381" s="2" t="str">
        <f>VLOOKUP(GERAL[[#This Row],[CÓD]],SEALL,4,FALSE)</f>
        <v>04, 09, 16</v>
      </c>
      <c r="K2381" s="2" t="str">
        <f>IF(ISERR(FIND("01",GERAL[[#This Row],[ODS]])),"NÃO","SIM")</f>
        <v>NÃO</v>
      </c>
      <c r="L2381" s="2" t="str">
        <f>IF(ISERR(FIND("02",GERAL[[#This Row],[ODS]])),"NÃO","SIM")</f>
        <v>NÃO</v>
      </c>
      <c r="M2381" s="2" t="str">
        <f>IF(ISERR(FIND("03",GERAL[[#This Row],[ODS]])),"NÃO","SIM")</f>
        <v>NÃO</v>
      </c>
      <c r="N2381" s="2" t="str">
        <f>IF(ISERR(FIND("04",GERAL[[#This Row],[ODS]])),"NÃO","SIM")</f>
        <v>SIM</v>
      </c>
      <c r="O2381" s="2" t="str">
        <f>IF(ISERR(FIND("05",GERAL[[#This Row],[ODS]])),"NÃO","SIM")</f>
        <v>NÃO</v>
      </c>
      <c r="P2381" s="2" t="str">
        <f>IF(ISERR(FIND("06",GERAL[[#This Row],[ODS]])),"NÃO","SIM")</f>
        <v>NÃO</v>
      </c>
      <c r="Q2381" s="2" t="str">
        <f>IF(ISERR(FIND("07",GERAL[[#This Row],[ODS]])),"NÃO","SIM")</f>
        <v>NÃO</v>
      </c>
      <c r="R2381" s="2" t="str">
        <f>IF(ISERR(FIND("08",GERAL[[#This Row],[ODS]])),"NÃO","SIM")</f>
        <v>NÃO</v>
      </c>
      <c r="S2381" s="2" t="str">
        <f>IF(ISERR(FIND("09",GERAL[[#This Row],[ODS]])),"NÃO","SIM")</f>
        <v>SIM</v>
      </c>
      <c r="T2381" s="2" t="str">
        <f>IF(ISERR(FIND("10",GERAL[[#This Row],[ODS]])),"NÃO","SIM")</f>
        <v>NÃO</v>
      </c>
      <c r="U2381" s="2" t="str">
        <f>IF(ISERR(FIND("11",GERAL[[#This Row],[ODS]])),"NÃO","SIM")</f>
        <v>NÃO</v>
      </c>
      <c r="V2381" s="2" t="str">
        <f>IF(ISERR(FIND("12",GERAL[[#This Row],[ODS]])),"NÃO","SIM")</f>
        <v>NÃO</v>
      </c>
      <c r="W2381" s="2" t="str">
        <f>IF(ISERR(FIND("13",GERAL[[#This Row],[ODS]])),"NÃO","SIM")</f>
        <v>NÃO</v>
      </c>
      <c r="X2381" s="2" t="str">
        <f>IF(ISERR(FIND("14",GERAL[[#This Row],[ODS]])),"NÃO","SIM")</f>
        <v>NÃO</v>
      </c>
      <c r="Y2381" s="2" t="str">
        <f>IF(ISERR(FIND("15",GERAL[[#This Row],[ODS]])),"NÃO","SIM")</f>
        <v>NÃO</v>
      </c>
      <c r="Z2381" s="2" t="str">
        <f>IF(ISERR(FIND("16",GERAL[[#This Row],[ODS]])),"NÃO","SIM")</f>
        <v>SIM</v>
      </c>
      <c r="AA2381" s="2" t="str">
        <f>IF(ISERR(FIND("17",GERAL[[#This Row],[ODS]])),"NÃO","SIM")</f>
        <v>NÃO</v>
      </c>
      <c r="AB2381" s="1"/>
      <c r="AC2381" s="1"/>
      <c r="AD2381" s="1">
        <v>26.240849311959291</v>
      </c>
      <c r="AE2381" s="56">
        <v>18.383184597246249</v>
      </c>
      <c r="AF2381" s="87">
        <v>17.499872065626761</v>
      </c>
      <c r="AG2381" s="1" t="str">
        <f>GERAL[[#This Row],[SIGLA]]&amp;GERAL[[#This Row],[CÓD]]</f>
        <v>AMIN_TC</v>
      </c>
      <c r="AH2381" s="1">
        <f ca="1">VLOOKUP(GERAL[[#This Row],[REF_NOTA]],BASE_NOTAS[],7,FALSE)</f>
        <v>19.003301123836806</v>
      </c>
      <c r="AI2381" s="48">
        <f ca="1">IF(GERAL[[#This Row],[Nota 2025]]="",0,GERAL[[#This Row],[Nota 2026]]-GERAL[[#This Row],[Nota 2025]])</f>
        <v>1.5034290582100454</v>
      </c>
    </row>
    <row r="2382" spans="1:35" x14ac:dyDescent="0.35">
      <c r="A2382" s="2" t="s">
        <v>160</v>
      </c>
      <c r="B2382" s="2" t="s">
        <v>187</v>
      </c>
      <c r="C2382" s="15" t="s">
        <v>213</v>
      </c>
      <c r="D2382" s="15" t="s">
        <v>483</v>
      </c>
      <c r="E2382" s="15" t="s">
        <v>484</v>
      </c>
      <c r="F2382" s="2" t="str">
        <f>VLOOKUP(GERAL[[#This Row],[CÓD]],SEALL,6,FALSE)</f>
        <v>SG</v>
      </c>
      <c r="G238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8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8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382" s="2" t="str">
        <f>VLOOKUP(GERAL[[#This Row],[CÓD]],SEALL,4,FALSE)</f>
        <v>04, 09, 16</v>
      </c>
      <c r="K2382" s="2" t="str">
        <f>IF(ISERR(FIND("01",GERAL[[#This Row],[ODS]])),"NÃO","SIM")</f>
        <v>NÃO</v>
      </c>
      <c r="L2382" s="2" t="str">
        <f>IF(ISERR(FIND("02",GERAL[[#This Row],[ODS]])),"NÃO","SIM")</f>
        <v>NÃO</v>
      </c>
      <c r="M2382" s="2" t="str">
        <f>IF(ISERR(FIND("03",GERAL[[#This Row],[ODS]])),"NÃO","SIM")</f>
        <v>NÃO</v>
      </c>
      <c r="N2382" s="2" t="str">
        <f>IF(ISERR(FIND("04",GERAL[[#This Row],[ODS]])),"NÃO","SIM")</f>
        <v>SIM</v>
      </c>
      <c r="O2382" s="2" t="str">
        <f>IF(ISERR(FIND("05",GERAL[[#This Row],[ODS]])),"NÃO","SIM")</f>
        <v>NÃO</v>
      </c>
      <c r="P2382" s="2" t="str">
        <f>IF(ISERR(FIND("06",GERAL[[#This Row],[ODS]])),"NÃO","SIM")</f>
        <v>NÃO</v>
      </c>
      <c r="Q2382" s="2" t="str">
        <f>IF(ISERR(FIND("07",GERAL[[#This Row],[ODS]])),"NÃO","SIM")</f>
        <v>NÃO</v>
      </c>
      <c r="R2382" s="2" t="str">
        <f>IF(ISERR(FIND("08",GERAL[[#This Row],[ODS]])),"NÃO","SIM")</f>
        <v>NÃO</v>
      </c>
      <c r="S2382" s="2" t="str">
        <f>IF(ISERR(FIND("09",GERAL[[#This Row],[ODS]])),"NÃO","SIM")</f>
        <v>SIM</v>
      </c>
      <c r="T2382" s="2" t="str">
        <f>IF(ISERR(FIND("10",GERAL[[#This Row],[ODS]])),"NÃO","SIM")</f>
        <v>NÃO</v>
      </c>
      <c r="U2382" s="2" t="str">
        <f>IF(ISERR(FIND("11",GERAL[[#This Row],[ODS]])),"NÃO","SIM")</f>
        <v>NÃO</v>
      </c>
      <c r="V2382" s="2" t="str">
        <f>IF(ISERR(FIND("12",GERAL[[#This Row],[ODS]])),"NÃO","SIM")</f>
        <v>NÃO</v>
      </c>
      <c r="W2382" s="2" t="str">
        <f>IF(ISERR(FIND("13",GERAL[[#This Row],[ODS]])),"NÃO","SIM")</f>
        <v>NÃO</v>
      </c>
      <c r="X2382" s="2" t="str">
        <f>IF(ISERR(FIND("14",GERAL[[#This Row],[ODS]])),"NÃO","SIM")</f>
        <v>NÃO</v>
      </c>
      <c r="Y2382" s="2" t="str">
        <f>IF(ISERR(FIND("15",GERAL[[#This Row],[ODS]])),"NÃO","SIM")</f>
        <v>NÃO</v>
      </c>
      <c r="Z2382" s="2" t="str">
        <f>IF(ISERR(FIND("16",GERAL[[#This Row],[ODS]])),"NÃO","SIM")</f>
        <v>SIM</v>
      </c>
      <c r="AA2382" s="2" t="str">
        <f>IF(ISERR(FIND("17",GERAL[[#This Row],[ODS]])),"NÃO","SIM")</f>
        <v>NÃO</v>
      </c>
      <c r="AB2382" s="1"/>
      <c r="AC2382" s="1"/>
      <c r="AD2382" s="1">
        <v>17.565850162669815</v>
      </c>
      <c r="AE2382" s="56">
        <v>14.229717827954481</v>
      </c>
      <c r="AF2382" s="87">
        <v>17.044881223956292</v>
      </c>
      <c r="AG2382" s="1" t="str">
        <f>GERAL[[#This Row],[SIGLA]]&amp;GERAL[[#This Row],[CÓD]]</f>
        <v>BAIN_TC</v>
      </c>
      <c r="AH2382" s="1">
        <f ca="1">VLOOKUP(GERAL[[#This Row],[REF_NOTA]],BASE_NOTAS[],7,FALSE)</f>
        <v>17.734775629993422</v>
      </c>
      <c r="AI2382" s="48">
        <f ca="1">IF(GERAL[[#This Row],[Nota 2025]]="",0,GERAL[[#This Row],[Nota 2026]]-GERAL[[#This Row],[Nota 2025]])</f>
        <v>0.68989440603712993</v>
      </c>
    </row>
    <row r="2383" spans="1:35" x14ac:dyDescent="0.35">
      <c r="A2383" s="2" t="s">
        <v>161</v>
      </c>
      <c r="B2383" s="2" t="s">
        <v>188</v>
      </c>
      <c r="C2383" s="15" t="s">
        <v>213</v>
      </c>
      <c r="D2383" s="15" t="s">
        <v>483</v>
      </c>
      <c r="E2383" s="15" t="s">
        <v>484</v>
      </c>
      <c r="F2383" s="2" t="str">
        <f>VLOOKUP(GERAL[[#This Row],[CÓD]],SEALL,6,FALSE)</f>
        <v>SG</v>
      </c>
      <c r="G238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8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8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383" s="2" t="str">
        <f>VLOOKUP(GERAL[[#This Row],[CÓD]],SEALL,4,FALSE)</f>
        <v>04, 09, 16</v>
      </c>
      <c r="K2383" s="2" t="str">
        <f>IF(ISERR(FIND("01",GERAL[[#This Row],[ODS]])),"NÃO","SIM")</f>
        <v>NÃO</v>
      </c>
      <c r="L2383" s="2" t="str">
        <f>IF(ISERR(FIND("02",GERAL[[#This Row],[ODS]])),"NÃO","SIM")</f>
        <v>NÃO</v>
      </c>
      <c r="M2383" s="2" t="str">
        <f>IF(ISERR(FIND("03",GERAL[[#This Row],[ODS]])),"NÃO","SIM")</f>
        <v>NÃO</v>
      </c>
      <c r="N2383" s="2" t="str">
        <f>IF(ISERR(FIND("04",GERAL[[#This Row],[ODS]])),"NÃO","SIM")</f>
        <v>SIM</v>
      </c>
      <c r="O2383" s="2" t="str">
        <f>IF(ISERR(FIND("05",GERAL[[#This Row],[ODS]])),"NÃO","SIM")</f>
        <v>NÃO</v>
      </c>
      <c r="P2383" s="2" t="str">
        <f>IF(ISERR(FIND("06",GERAL[[#This Row],[ODS]])),"NÃO","SIM")</f>
        <v>NÃO</v>
      </c>
      <c r="Q2383" s="2" t="str">
        <f>IF(ISERR(FIND("07",GERAL[[#This Row],[ODS]])),"NÃO","SIM")</f>
        <v>NÃO</v>
      </c>
      <c r="R2383" s="2" t="str">
        <f>IF(ISERR(FIND("08",GERAL[[#This Row],[ODS]])),"NÃO","SIM")</f>
        <v>NÃO</v>
      </c>
      <c r="S2383" s="2" t="str">
        <f>IF(ISERR(FIND("09",GERAL[[#This Row],[ODS]])),"NÃO","SIM")</f>
        <v>SIM</v>
      </c>
      <c r="T2383" s="2" t="str">
        <f>IF(ISERR(FIND("10",GERAL[[#This Row],[ODS]])),"NÃO","SIM")</f>
        <v>NÃO</v>
      </c>
      <c r="U2383" s="2" t="str">
        <f>IF(ISERR(FIND("11",GERAL[[#This Row],[ODS]])),"NÃO","SIM")</f>
        <v>NÃO</v>
      </c>
      <c r="V2383" s="2" t="str">
        <f>IF(ISERR(FIND("12",GERAL[[#This Row],[ODS]])),"NÃO","SIM")</f>
        <v>NÃO</v>
      </c>
      <c r="W2383" s="2" t="str">
        <f>IF(ISERR(FIND("13",GERAL[[#This Row],[ODS]])),"NÃO","SIM")</f>
        <v>NÃO</v>
      </c>
      <c r="X2383" s="2" t="str">
        <f>IF(ISERR(FIND("14",GERAL[[#This Row],[ODS]])),"NÃO","SIM")</f>
        <v>NÃO</v>
      </c>
      <c r="Y2383" s="2" t="str">
        <f>IF(ISERR(FIND("15",GERAL[[#This Row],[ODS]])),"NÃO","SIM")</f>
        <v>NÃO</v>
      </c>
      <c r="Z2383" s="2" t="str">
        <f>IF(ISERR(FIND("16",GERAL[[#This Row],[ODS]])),"NÃO","SIM")</f>
        <v>SIM</v>
      </c>
      <c r="AA2383" s="2" t="str">
        <f>IF(ISERR(FIND("17",GERAL[[#This Row],[ODS]])),"NÃO","SIM")</f>
        <v>NÃO</v>
      </c>
      <c r="AB2383" s="1"/>
      <c r="AC2383" s="1"/>
      <c r="AD2383" s="1">
        <v>29.944653921338755</v>
      </c>
      <c r="AE2383" s="56">
        <v>30.819813949003699</v>
      </c>
      <c r="AF2383" s="87">
        <v>35.374321653948655</v>
      </c>
      <c r="AG2383" s="1" t="str">
        <f>GERAL[[#This Row],[SIGLA]]&amp;GERAL[[#This Row],[CÓD]]</f>
        <v>CEIN_TC</v>
      </c>
      <c r="AH2383" s="1">
        <f ca="1">VLOOKUP(GERAL[[#This Row],[REF_NOTA]],BASE_NOTAS[],7,FALSE)</f>
        <v>30.805334955585177</v>
      </c>
      <c r="AI2383" s="48">
        <f ca="1">IF(GERAL[[#This Row],[Nota 2025]]="",0,GERAL[[#This Row],[Nota 2026]]-GERAL[[#This Row],[Nota 2025]])</f>
        <v>-4.5689866983634779</v>
      </c>
    </row>
    <row r="2384" spans="1:35" x14ac:dyDescent="0.35">
      <c r="A2384" s="2" t="s">
        <v>162</v>
      </c>
      <c r="B2384" s="2" t="s">
        <v>189</v>
      </c>
      <c r="C2384" s="15" t="s">
        <v>213</v>
      </c>
      <c r="D2384" s="15" t="s">
        <v>483</v>
      </c>
      <c r="E2384" s="15" t="s">
        <v>484</v>
      </c>
      <c r="F2384" s="2" t="str">
        <f>VLOOKUP(GERAL[[#This Row],[CÓD]],SEALL,6,FALSE)</f>
        <v>SG</v>
      </c>
      <c r="G238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8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8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384" s="2" t="str">
        <f>VLOOKUP(GERAL[[#This Row],[CÓD]],SEALL,4,FALSE)</f>
        <v>04, 09, 16</v>
      </c>
      <c r="K2384" s="2" t="str">
        <f>IF(ISERR(FIND("01",GERAL[[#This Row],[ODS]])),"NÃO","SIM")</f>
        <v>NÃO</v>
      </c>
      <c r="L2384" s="2" t="str">
        <f>IF(ISERR(FIND("02",GERAL[[#This Row],[ODS]])),"NÃO","SIM")</f>
        <v>NÃO</v>
      </c>
      <c r="M2384" s="2" t="str">
        <f>IF(ISERR(FIND("03",GERAL[[#This Row],[ODS]])),"NÃO","SIM")</f>
        <v>NÃO</v>
      </c>
      <c r="N2384" s="2" t="str">
        <f>IF(ISERR(FIND("04",GERAL[[#This Row],[ODS]])),"NÃO","SIM")</f>
        <v>SIM</v>
      </c>
      <c r="O2384" s="2" t="str">
        <f>IF(ISERR(FIND("05",GERAL[[#This Row],[ODS]])),"NÃO","SIM")</f>
        <v>NÃO</v>
      </c>
      <c r="P2384" s="2" t="str">
        <f>IF(ISERR(FIND("06",GERAL[[#This Row],[ODS]])),"NÃO","SIM")</f>
        <v>NÃO</v>
      </c>
      <c r="Q2384" s="2" t="str">
        <f>IF(ISERR(FIND("07",GERAL[[#This Row],[ODS]])),"NÃO","SIM")</f>
        <v>NÃO</v>
      </c>
      <c r="R2384" s="2" t="str">
        <f>IF(ISERR(FIND("08",GERAL[[#This Row],[ODS]])),"NÃO","SIM")</f>
        <v>NÃO</v>
      </c>
      <c r="S2384" s="2" t="str">
        <f>IF(ISERR(FIND("09",GERAL[[#This Row],[ODS]])),"NÃO","SIM")</f>
        <v>SIM</v>
      </c>
      <c r="T2384" s="2" t="str">
        <f>IF(ISERR(FIND("10",GERAL[[#This Row],[ODS]])),"NÃO","SIM")</f>
        <v>NÃO</v>
      </c>
      <c r="U2384" s="2" t="str">
        <f>IF(ISERR(FIND("11",GERAL[[#This Row],[ODS]])),"NÃO","SIM")</f>
        <v>NÃO</v>
      </c>
      <c r="V2384" s="2" t="str">
        <f>IF(ISERR(FIND("12",GERAL[[#This Row],[ODS]])),"NÃO","SIM")</f>
        <v>NÃO</v>
      </c>
      <c r="W2384" s="2" t="str">
        <f>IF(ISERR(FIND("13",GERAL[[#This Row],[ODS]])),"NÃO","SIM")</f>
        <v>NÃO</v>
      </c>
      <c r="X2384" s="2" t="str">
        <f>IF(ISERR(FIND("14",GERAL[[#This Row],[ODS]])),"NÃO","SIM")</f>
        <v>NÃO</v>
      </c>
      <c r="Y2384" s="2" t="str">
        <f>IF(ISERR(FIND("15",GERAL[[#This Row],[ODS]])),"NÃO","SIM")</f>
        <v>NÃO</v>
      </c>
      <c r="Z2384" s="2" t="str">
        <f>IF(ISERR(FIND("16",GERAL[[#This Row],[ODS]])),"NÃO","SIM")</f>
        <v>SIM</v>
      </c>
      <c r="AA2384" s="2" t="str">
        <f>IF(ISERR(FIND("17",GERAL[[#This Row],[ODS]])),"NÃO","SIM")</f>
        <v>NÃO</v>
      </c>
      <c r="AB2384" s="1"/>
      <c r="AC2384" s="1"/>
      <c r="AD2384" s="1">
        <v>32.835597286151156</v>
      </c>
      <c r="AE2384" s="56">
        <v>24.788010736813263</v>
      </c>
      <c r="AF2384" s="87">
        <v>27.189097451880539</v>
      </c>
      <c r="AG2384" s="1" t="str">
        <f>GERAL[[#This Row],[SIGLA]]&amp;GERAL[[#This Row],[CÓD]]</f>
        <v>DFIN_TC</v>
      </c>
      <c r="AH2384" s="1">
        <f ca="1">VLOOKUP(GERAL[[#This Row],[REF_NOTA]],BASE_NOTAS[],7,FALSE)</f>
        <v>24.26475439342595</v>
      </c>
      <c r="AI2384" s="48">
        <f ca="1">IF(GERAL[[#This Row],[Nota 2025]]="",0,GERAL[[#This Row],[Nota 2026]]-GERAL[[#This Row],[Nota 2025]])</f>
        <v>-2.9243430584545891</v>
      </c>
    </row>
    <row r="2385" spans="1:35" x14ac:dyDescent="0.35">
      <c r="A2385" s="2" t="s">
        <v>163</v>
      </c>
      <c r="B2385" s="2" t="s">
        <v>183</v>
      </c>
      <c r="C2385" s="15" t="s">
        <v>213</v>
      </c>
      <c r="D2385" s="15" t="s">
        <v>483</v>
      </c>
      <c r="E2385" s="15" t="s">
        <v>484</v>
      </c>
      <c r="F2385" s="2" t="str">
        <f>VLOOKUP(GERAL[[#This Row],[CÓD]],SEALL,6,FALSE)</f>
        <v>SG</v>
      </c>
      <c r="G238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8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8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385" s="2" t="str">
        <f>VLOOKUP(GERAL[[#This Row],[CÓD]],SEALL,4,FALSE)</f>
        <v>04, 09, 16</v>
      </c>
      <c r="K2385" s="2" t="str">
        <f>IF(ISERR(FIND("01",GERAL[[#This Row],[ODS]])),"NÃO","SIM")</f>
        <v>NÃO</v>
      </c>
      <c r="L2385" s="2" t="str">
        <f>IF(ISERR(FIND("02",GERAL[[#This Row],[ODS]])),"NÃO","SIM")</f>
        <v>NÃO</v>
      </c>
      <c r="M2385" s="2" t="str">
        <f>IF(ISERR(FIND("03",GERAL[[#This Row],[ODS]])),"NÃO","SIM")</f>
        <v>NÃO</v>
      </c>
      <c r="N2385" s="2" t="str">
        <f>IF(ISERR(FIND("04",GERAL[[#This Row],[ODS]])),"NÃO","SIM")</f>
        <v>SIM</v>
      </c>
      <c r="O2385" s="2" t="str">
        <f>IF(ISERR(FIND("05",GERAL[[#This Row],[ODS]])),"NÃO","SIM")</f>
        <v>NÃO</v>
      </c>
      <c r="P2385" s="2" t="str">
        <f>IF(ISERR(FIND("06",GERAL[[#This Row],[ODS]])),"NÃO","SIM")</f>
        <v>NÃO</v>
      </c>
      <c r="Q2385" s="2" t="str">
        <f>IF(ISERR(FIND("07",GERAL[[#This Row],[ODS]])),"NÃO","SIM")</f>
        <v>NÃO</v>
      </c>
      <c r="R2385" s="2" t="str">
        <f>IF(ISERR(FIND("08",GERAL[[#This Row],[ODS]])),"NÃO","SIM")</f>
        <v>NÃO</v>
      </c>
      <c r="S2385" s="2" t="str">
        <f>IF(ISERR(FIND("09",GERAL[[#This Row],[ODS]])),"NÃO","SIM")</f>
        <v>SIM</v>
      </c>
      <c r="T2385" s="2" t="str">
        <f>IF(ISERR(FIND("10",GERAL[[#This Row],[ODS]])),"NÃO","SIM")</f>
        <v>NÃO</v>
      </c>
      <c r="U2385" s="2" t="str">
        <f>IF(ISERR(FIND("11",GERAL[[#This Row],[ODS]])),"NÃO","SIM")</f>
        <v>NÃO</v>
      </c>
      <c r="V2385" s="2" t="str">
        <f>IF(ISERR(FIND("12",GERAL[[#This Row],[ODS]])),"NÃO","SIM")</f>
        <v>NÃO</v>
      </c>
      <c r="W2385" s="2" t="str">
        <f>IF(ISERR(FIND("13",GERAL[[#This Row],[ODS]])),"NÃO","SIM")</f>
        <v>NÃO</v>
      </c>
      <c r="X2385" s="2" t="str">
        <f>IF(ISERR(FIND("14",GERAL[[#This Row],[ODS]])),"NÃO","SIM")</f>
        <v>NÃO</v>
      </c>
      <c r="Y2385" s="2" t="str">
        <f>IF(ISERR(FIND("15",GERAL[[#This Row],[ODS]])),"NÃO","SIM")</f>
        <v>NÃO</v>
      </c>
      <c r="Z2385" s="2" t="str">
        <f>IF(ISERR(FIND("16",GERAL[[#This Row],[ODS]])),"NÃO","SIM")</f>
        <v>SIM</v>
      </c>
      <c r="AA2385" s="2" t="str">
        <f>IF(ISERR(FIND("17",GERAL[[#This Row],[ODS]])),"NÃO","SIM")</f>
        <v>NÃO</v>
      </c>
      <c r="AB2385" s="1"/>
      <c r="AC2385" s="1"/>
      <c r="AD2385" s="1">
        <v>25.997857586956219</v>
      </c>
      <c r="AE2385" s="56">
        <v>22.395245519694885</v>
      </c>
      <c r="AF2385" s="87">
        <v>29.369831424836178</v>
      </c>
      <c r="AG2385" s="1" t="str">
        <f>GERAL[[#This Row],[SIGLA]]&amp;GERAL[[#This Row],[CÓD]]</f>
        <v>ESIN_TC</v>
      </c>
      <c r="AH2385" s="1">
        <f ca="1">VLOOKUP(GERAL[[#This Row],[REF_NOTA]],BASE_NOTAS[],7,FALSE)</f>
        <v>21.08595766349768</v>
      </c>
      <c r="AI2385" s="48">
        <f ca="1">IF(GERAL[[#This Row],[Nota 2025]]="",0,GERAL[[#This Row],[Nota 2026]]-GERAL[[#This Row],[Nota 2025]])</f>
        <v>-8.2838737613384978</v>
      </c>
    </row>
    <row r="2386" spans="1:35" x14ac:dyDescent="0.35">
      <c r="A2386" s="2" t="s">
        <v>164</v>
      </c>
      <c r="B2386" s="2" t="s">
        <v>190</v>
      </c>
      <c r="C2386" s="15" t="s">
        <v>213</v>
      </c>
      <c r="D2386" s="15" t="s">
        <v>483</v>
      </c>
      <c r="E2386" s="15" t="s">
        <v>484</v>
      </c>
      <c r="F2386" s="2" t="str">
        <f>VLOOKUP(GERAL[[#This Row],[CÓD]],SEALL,6,FALSE)</f>
        <v>SG</v>
      </c>
      <c r="G238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8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8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386" s="2" t="str">
        <f>VLOOKUP(GERAL[[#This Row],[CÓD]],SEALL,4,FALSE)</f>
        <v>04, 09, 16</v>
      </c>
      <c r="K2386" s="2" t="str">
        <f>IF(ISERR(FIND("01",GERAL[[#This Row],[ODS]])),"NÃO","SIM")</f>
        <v>NÃO</v>
      </c>
      <c r="L2386" s="2" t="str">
        <f>IF(ISERR(FIND("02",GERAL[[#This Row],[ODS]])),"NÃO","SIM")</f>
        <v>NÃO</v>
      </c>
      <c r="M2386" s="2" t="str">
        <f>IF(ISERR(FIND("03",GERAL[[#This Row],[ODS]])),"NÃO","SIM")</f>
        <v>NÃO</v>
      </c>
      <c r="N2386" s="2" t="str">
        <f>IF(ISERR(FIND("04",GERAL[[#This Row],[ODS]])),"NÃO","SIM")</f>
        <v>SIM</v>
      </c>
      <c r="O2386" s="2" t="str">
        <f>IF(ISERR(FIND("05",GERAL[[#This Row],[ODS]])),"NÃO","SIM")</f>
        <v>NÃO</v>
      </c>
      <c r="P2386" s="2" t="str">
        <f>IF(ISERR(FIND("06",GERAL[[#This Row],[ODS]])),"NÃO","SIM")</f>
        <v>NÃO</v>
      </c>
      <c r="Q2386" s="2" t="str">
        <f>IF(ISERR(FIND("07",GERAL[[#This Row],[ODS]])),"NÃO","SIM")</f>
        <v>NÃO</v>
      </c>
      <c r="R2386" s="2" t="str">
        <f>IF(ISERR(FIND("08",GERAL[[#This Row],[ODS]])),"NÃO","SIM")</f>
        <v>NÃO</v>
      </c>
      <c r="S2386" s="2" t="str">
        <f>IF(ISERR(FIND("09",GERAL[[#This Row],[ODS]])),"NÃO","SIM")</f>
        <v>SIM</v>
      </c>
      <c r="T2386" s="2" t="str">
        <f>IF(ISERR(FIND("10",GERAL[[#This Row],[ODS]])),"NÃO","SIM")</f>
        <v>NÃO</v>
      </c>
      <c r="U2386" s="2" t="str">
        <f>IF(ISERR(FIND("11",GERAL[[#This Row],[ODS]])),"NÃO","SIM")</f>
        <v>NÃO</v>
      </c>
      <c r="V2386" s="2" t="str">
        <f>IF(ISERR(FIND("12",GERAL[[#This Row],[ODS]])),"NÃO","SIM")</f>
        <v>NÃO</v>
      </c>
      <c r="W2386" s="2" t="str">
        <f>IF(ISERR(FIND("13",GERAL[[#This Row],[ODS]])),"NÃO","SIM")</f>
        <v>NÃO</v>
      </c>
      <c r="X2386" s="2" t="str">
        <f>IF(ISERR(FIND("14",GERAL[[#This Row],[ODS]])),"NÃO","SIM")</f>
        <v>NÃO</v>
      </c>
      <c r="Y2386" s="2" t="str">
        <f>IF(ISERR(FIND("15",GERAL[[#This Row],[ODS]])),"NÃO","SIM")</f>
        <v>NÃO</v>
      </c>
      <c r="Z2386" s="2" t="str">
        <f>IF(ISERR(FIND("16",GERAL[[#This Row],[ODS]])),"NÃO","SIM")</f>
        <v>SIM</v>
      </c>
      <c r="AA2386" s="2" t="str">
        <f>IF(ISERR(FIND("17",GERAL[[#This Row],[ODS]])),"NÃO","SIM")</f>
        <v>NÃO</v>
      </c>
      <c r="AB2386" s="1"/>
      <c r="AC2386" s="1"/>
      <c r="AD2386" s="1">
        <v>27.01406915238578</v>
      </c>
      <c r="AE2386" s="56">
        <v>17.046745320972637</v>
      </c>
      <c r="AF2386" s="87">
        <v>16.388406418490582</v>
      </c>
      <c r="AG2386" s="1" t="str">
        <f>GERAL[[#This Row],[SIGLA]]&amp;GERAL[[#This Row],[CÓD]]</f>
        <v>GOIN_TC</v>
      </c>
      <c r="AH2386" s="1">
        <f ca="1">VLOOKUP(GERAL[[#This Row],[REF_NOTA]],BASE_NOTAS[],7,FALSE)</f>
        <v>19.50843573646716</v>
      </c>
      <c r="AI2386" s="48">
        <f ca="1">IF(GERAL[[#This Row],[Nota 2025]]="",0,GERAL[[#This Row],[Nota 2026]]-GERAL[[#This Row],[Nota 2025]])</f>
        <v>3.1200293179765772</v>
      </c>
    </row>
    <row r="2387" spans="1:35" x14ac:dyDescent="0.35">
      <c r="A2387" s="2" t="s">
        <v>165</v>
      </c>
      <c r="B2387" s="2" t="s">
        <v>191</v>
      </c>
      <c r="C2387" s="15" t="s">
        <v>213</v>
      </c>
      <c r="D2387" s="15" t="s">
        <v>483</v>
      </c>
      <c r="E2387" s="15" t="s">
        <v>484</v>
      </c>
      <c r="F2387" s="2" t="str">
        <f>VLOOKUP(GERAL[[#This Row],[CÓD]],SEALL,6,FALSE)</f>
        <v>SG</v>
      </c>
      <c r="G238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8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8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387" s="2" t="str">
        <f>VLOOKUP(GERAL[[#This Row],[CÓD]],SEALL,4,FALSE)</f>
        <v>04, 09, 16</v>
      </c>
      <c r="K2387" s="2" t="str">
        <f>IF(ISERR(FIND("01",GERAL[[#This Row],[ODS]])),"NÃO","SIM")</f>
        <v>NÃO</v>
      </c>
      <c r="L2387" s="2" t="str">
        <f>IF(ISERR(FIND("02",GERAL[[#This Row],[ODS]])),"NÃO","SIM")</f>
        <v>NÃO</v>
      </c>
      <c r="M2387" s="2" t="str">
        <f>IF(ISERR(FIND("03",GERAL[[#This Row],[ODS]])),"NÃO","SIM")</f>
        <v>NÃO</v>
      </c>
      <c r="N2387" s="2" t="str">
        <f>IF(ISERR(FIND("04",GERAL[[#This Row],[ODS]])),"NÃO","SIM")</f>
        <v>SIM</v>
      </c>
      <c r="O2387" s="2" t="str">
        <f>IF(ISERR(FIND("05",GERAL[[#This Row],[ODS]])),"NÃO","SIM")</f>
        <v>NÃO</v>
      </c>
      <c r="P2387" s="2" t="str">
        <f>IF(ISERR(FIND("06",GERAL[[#This Row],[ODS]])),"NÃO","SIM")</f>
        <v>NÃO</v>
      </c>
      <c r="Q2387" s="2" t="str">
        <f>IF(ISERR(FIND("07",GERAL[[#This Row],[ODS]])),"NÃO","SIM")</f>
        <v>NÃO</v>
      </c>
      <c r="R2387" s="2" t="str">
        <f>IF(ISERR(FIND("08",GERAL[[#This Row],[ODS]])),"NÃO","SIM")</f>
        <v>NÃO</v>
      </c>
      <c r="S2387" s="2" t="str">
        <f>IF(ISERR(FIND("09",GERAL[[#This Row],[ODS]])),"NÃO","SIM")</f>
        <v>SIM</v>
      </c>
      <c r="T2387" s="2" t="str">
        <f>IF(ISERR(FIND("10",GERAL[[#This Row],[ODS]])),"NÃO","SIM")</f>
        <v>NÃO</v>
      </c>
      <c r="U2387" s="2" t="str">
        <f>IF(ISERR(FIND("11",GERAL[[#This Row],[ODS]])),"NÃO","SIM")</f>
        <v>NÃO</v>
      </c>
      <c r="V2387" s="2" t="str">
        <f>IF(ISERR(FIND("12",GERAL[[#This Row],[ODS]])),"NÃO","SIM")</f>
        <v>NÃO</v>
      </c>
      <c r="W2387" s="2" t="str">
        <f>IF(ISERR(FIND("13",GERAL[[#This Row],[ODS]])),"NÃO","SIM")</f>
        <v>NÃO</v>
      </c>
      <c r="X2387" s="2" t="str">
        <f>IF(ISERR(FIND("14",GERAL[[#This Row],[ODS]])),"NÃO","SIM")</f>
        <v>NÃO</v>
      </c>
      <c r="Y2387" s="2" t="str">
        <f>IF(ISERR(FIND("15",GERAL[[#This Row],[ODS]])),"NÃO","SIM")</f>
        <v>NÃO</v>
      </c>
      <c r="Z2387" s="2" t="str">
        <f>IF(ISERR(FIND("16",GERAL[[#This Row],[ODS]])),"NÃO","SIM")</f>
        <v>SIM</v>
      </c>
      <c r="AA2387" s="2" t="str">
        <f>IF(ISERR(FIND("17",GERAL[[#This Row],[ODS]])),"NÃO","SIM")</f>
        <v>NÃO</v>
      </c>
      <c r="AB2387" s="1"/>
      <c r="AC2387" s="1"/>
      <c r="AD2387" s="1">
        <v>4.2396051793134237</v>
      </c>
      <c r="AE2387" s="56">
        <v>4.1389872516658901</v>
      </c>
      <c r="AF2387" s="87">
        <v>8.4326599204685539</v>
      </c>
      <c r="AG2387" s="1" t="str">
        <f>GERAL[[#This Row],[SIGLA]]&amp;GERAL[[#This Row],[CÓD]]</f>
        <v>MAIN_TC</v>
      </c>
      <c r="AH2387" s="1">
        <f ca="1">VLOOKUP(GERAL[[#This Row],[REF_NOTA]],BASE_NOTAS[],7,FALSE)</f>
        <v>3.4856781410855078</v>
      </c>
      <c r="AI2387" s="48">
        <f ca="1">IF(GERAL[[#This Row],[Nota 2025]]="",0,GERAL[[#This Row],[Nota 2026]]-GERAL[[#This Row],[Nota 2025]])</f>
        <v>-4.9469817793830462</v>
      </c>
    </row>
    <row r="2388" spans="1:35" x14ac:dyDescent="0.35">
      <c r="A2388" s="2" t="s">
        <v>168</v>
      </c>
      <c r="B2388" s="2" t="s">
        <v>195</v>
      </c>
      <c r="C2388" s="15" t="s">
        <v>213</v>
      </c>
      <c r="D2388" s="15" t="s">
        <v>483</v>
      </c>
      <c r="E2388" s="15" t="s">
        <v>484</v>
      </c>
      <c r="F2388" s="2" t="str">
        <f>VLOOKUP(GERAL[[#This Row],[CÓD]],SEALL,6,FALSE)</f>
        <v>SG</v>
      </c>
      <c r="G238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8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8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388" s="2" t="str">
        <f>VLOOKUP(GERAL[[#This Row],[CÓD]],SEALL,4,FALSE)</f>
        <v>04, 09, 16</v>
      </c>
      <c r="K2388" s="2" t="str">
        <f>IF(ISERR(FIND("01",GERAL[[#This Row],[ODS]])),"NÃO","SIM")</f>
        <v>NÃO</v>
      </c>
      <c r="L2388" s="2" t="str">
        <f>IF(ISERR(FIND("02",GERAL[[#This Row],[ODS]])),"NÃO","SIM")</f>
        <v>NÃO</v>
      </c>
      <c r="M2388" s="2" t="str">
        <f>IF(ISERR(FIND("03",GERAL[[#This Row],[ODS]])),"NÃO","SIM")</f>
        <v>NÃO</v>
      </c>
      <c r="N2388" s="2" t="str">
        <f>IF(ISERR(FIND("04",GERAL[[#This Row],[ODS]])),"NÃO","SIM")</f>
        <v>SIM</v>
      </c>
      <c r="O2388" s="2" t="str">
        <f>IF(ISERR(FIND("05",GERAL[[#This Row],[ODS]])),"NÃO","SIM")</f>
        <v>NÃO</v>
      </c>
      <c r="P2388" s="2" t="str">
        <f>IF(ISERR(FIND("06",GERAL[[#This Row],[ODS]])),"NÃO","SIM")</f>
        <v>NÃO</v>
      </c>
      <c r="Q2388" s="2" t="str">
        <f>IF(ISERR(FIND("07",GERAL[[#This Row],[ODS]])),"NÃO","SIM")</f>
        <v>NÃO</v>
      </c>
      <c r="R2388" s="2" t="str">
        <f>IF(ISERR(FIND("08",GERAL[[#This Row],[ODS]])),"NÃO","SIM")</f>
        <v>NÃO</v>
      </c>
      <c r="S2388" s="2" t="str">
        <f>IF(ISERR(FIND("09",GERAL[[#This Row],[ODS]])),"NÃO","SIM")</f>
        <v>SIM</v>
      </c>
      <c r="T2388" s="2" t="str">
        <f>IF(ISERR(FIND("10",GERAL[[#This Row],[ODS]])),"NÃO","SIM")</f>
        <v>NÃO</v>
      </c>
      <c r="U2388" s="2" t="str">
        <f>IF(ISERR(FIND("11",GERAL[[#This Row],[ODS]])),"NÃO","SIM")</f>
        <v>NÃO</v>
      </c>
      <c r="V2388" s="2" t="str">
        <f>IF(ISERR(FIND("12",GERAL[[#This Row],[ODS]])),"NÃO","SIM")</f>
        <v>NÃO</v>
      </c>
      <c r="W2388" s="2" t="str">
        <f>IF(ISERR(FIND("13",GERAL[[#This Row],[ODS]])),"NÃO","SIM")</f>
        <v>NÃO</v>
      </c>
      <c r="X2388" s="2" t="str">
        <f>IF(ISERR(FIND("14",GERAL[[#This Row],[ODS]])),"NÃO","SIM")</f>
        <v>NÃO</v>
      </c>
      <c r="Y2388" s="2" t="str">
        <f>IF(ISERR(FIND("15",GERAL[[#This Row],[ODS]])),"NÃO","SIM")</f>
        <v>NÃO</v>
      </c>
      <c r="Z2388" s="2" t="str">
        <f>IF(ISERR(FIND("16",GERAL[[#This Row],[ODS]])),"NÃO","SIM")</f>
        <v>SIM</v>
      </c>
      <c r="AA2388" s="2" t="str">
        <f>IF(ISERR(FIND("17",GERAL[[#This Row],[ODS]])),"NÃO","SIM")</f>
        <v>NÃO</v>
      </c>
      <c r="AB2388" s="1"/>
      <c r="AC2388" s="1"/>
      <c r="AD2388" s="1">
        <v>13.878222649058136</v>
      </c>
      <c r="AE2388" s="56">
        <v>8.8492459866282545</v>
      </c>
      <c r="AF2388" s="87">
        <v>16.878648108808335</v>
      </c>
      <c r="AG2388" s="1" t="str">
        <f>GERAL[[#This Row],[SIGLA]]&amp;GERAL[[#This Row],[CÓD]]</f>
        <v>MTIN_TC</v>
      </c>
      <c r="AH2388" s="1">
        <f ca="1">VLOOKUP(GERAL[[#This Row],[REF_NOTA]],BASE_NOTAS[],7,FALSE)</f>
        <v>15.235610820256252</v>
      </c>
      <c r="AI2388" s="48">
        <f ca="1">IF(GERAL[[#This Row],[Nota 2025]]="",0,GERAL[[#This Row],[Nota 2026]]-GERAL[[#This Row],[Nota 2025]])</f>
        <v>-1.6430372885520832</v>
      </c>
    </row>
    <row r="2389" spans="1:35" x14ac:dyDescent="0.35">
      <c r="A2389" s="2" t="s">
        <v>167</v>
      </c>
      <c r="B2389" s="2" t="s">
        <v>193</v>
      </c>
      <c r="C2389" s="15" t="s">
        <v>213</v>
      </c>
      <c r="D2389" s="15" t="s">
        <v>483</v>
      </c>
      <c r="E2389" s="15" t="s">
        <v>484</v>
      </c>
      <c r="F2389" s="2" t="str">
        <f>VLOOKUP(GERAL[[#This Row],[CÓD]],SEALL,6,FALSE)</f>
        <v>SG</v>
      </c>
      <c r="G238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8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8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389" s="2" t="str">
        <f>VLOOKUP(GERAL[[#This Row],[CÓD]],SEALL,4,FALSE)</f>
        <v>04, 09, 16</v>
      </c>
      <c r="K2389" s="2" t="str">
        <f>IF(ISERR(FIND("01",GERAL[[#This Row],[ODS]])),"NÃO","SIM")</f>
        <v>NÃO</v>
      </c>
      <c r="L2389" s="2" t="str">
        <f>IF(ISERR(FIND("02",GERAL[[#This Row],[ODS]])),"NÃO","SIM")</f>
        <v>NÃO</v>
      </c>
      <c r="M2389" s="2" t="str">
        <f>IF(ISERR(FIND("03",GERAL[[#This Row],[ODS]])),"NÃO","SIM")</f>
        <v>NÃO</v>
      </c>
      <c r="N2389" s="2" t="str">
        <f>IF(ISERR(FIND("04",GERAL[[#This Row],[ODS]])),"NÃO","SIM")</f>
        <v>SIM</v>
      </c>
      <c r="O2389" s="2" t="str">
        <f>IF(ISERR(FIND("05",GERAL[[#This Row],[ODS]])),"NÃO","SIM")</f>
        <v>NÃO</v>
      </c>
      <c r="P2389" s="2" t="str">
        <f>IF(ISERR(FIND("06",GERAL[[#This Row],[ODS]])),"NÃO","SIM")</f>
        <v>NÃO</v>
      </c>
      <c r="Q2389" s="2" t="str">
        <f>IF(ISERR(FIND("07",GERAL[[#This Row],[ODS]])),"NÃO","SIM")</f>
        <v>NÃO</v>
      </c>
      <c r="R2389" s="2" t="str">
        <f>IF(ISERR(FIND("08",GERAL[[#This Row],[ODS]])),"NÃO","SIM")</f>
        <v>NÃO</v>
      </c>
      <c r="S2389" s="2" t="str">
        <f>IF(ISERR(FIND("09",GERAL[[#This Row],[ODS]])),"NÃO","SIM")</f>
        <v>SIM</v>
      </c>
      <c r="T2389" s="2" t="str">
        <f>IF(ISERR(FIND("10",GERAL[[#This Row],[ODS]])),"NÃO","SIM")</f>
        <v>NÃO</v>
      </c>
      <c r="U2389" s="2" t="str">
        <f>IF(ISERR(FIND("11",GERAL[[#This Row],[ODS]])),"NÃO","SIM")</f>
        <v>NÃO</v>
      </c>
      <c r="V2389" s="2" t="str">
        <f>IF(ISERR(FIND("12",GERAL[[#This Row],[ODS]])),"NÃO","SIM")</f>
        <v>NÃO</v>
      </c>
      <c r="W2389" s="2" t="str">
        <f>IF(ISERR(FIND("13",GERAL[[#This Row],[ODS]])),"NÃO","SIM")</f>
        <v>NÃO</v>
      </c>
      <c r="X2389" s="2" t="str">
        <f>IF(ISERR(FIND("14",GERAL[[#This Row],[ODS]])),"NÃO","SIM")</f>
        <v>NÃO</v>
      </c>
      <c r="Y2389" s="2" t="str">
        <f>IF(ISERR(FIND("15",GERAL[[#This Row],[ODS]])),"NÃO","SIM")</f>
        <v>NÃO</v>
      </c>
      <c r="Z2389" s="2" t="str">
        <f>IF(ISERR(FIND("16",GERAL[[#This Row],[ODS]])),"NÃO","SIM")</f>
        <v>SIM</v>
      </c>
      <c r="AA2389" s="2" t="str">
        <f>IF(ISERR(FIND("17",GERAL[[#This Row],[ODS]])),"NÃO","SIM")</f>
        <v>NÃO</v>
      </c>
      <c r="AB2389" s="1"/>
      <c r="AC2389" s="1"/>
      <c r="AD2389" s="1">
        <v>16.715441125132415</v>
      </c>
      <c r="AE2389" s="56">
        <v>10.391863497921777</v>
      </c>
      <c r="AF2389" s="87">
        <v>25.025436975109631</v>
      </c>
      <c r="AG2389" s="1" t="str">
        <f>GERAL[[#This Row],[SIGLA]]&amp;GERAL[[#This Row],[CÓD]]</f>
        <v>MSIN_TC</v>
      </c>
      <c r="AH2389" s="1">
        <f ca="1">VLOOKUP(GERAL[[#This Row],[REF_NOTA]],BASE_NOTAS[],7,FALSE)</f>
        <v>14.048795490181362</v>
      </c>
      <c r="AI2389" s="48">
        <f ca="1">IF(GERAL[[#This Row],[Nota 2025]]="",0,GERAL[[#This Row],[Nota 2026]]-GERAL[[#This Row],[Nota 2025]])</f>
        <v>-10.976641484928269</v>
      </c>
    </row>
    <row r="2390" spans="1:35" x14ac:dyDescent="0.35">
      <c r="A2390" s="2" t="s">
        <v>166</v>
      </c>
      <c r="B2390" s="2" t="s">
        <v>192</v>
      </c>
      <c r="C2390" s="15" t="s">
        <v>213</v>
      </c>
      <c r="D2390" s="15" t="s">
        <v>483</v>
      </c>
      <c r="E2390" s="15" t="s">
        <v>484</v>
      </c>
      <c r="F2390" s="2" t="str">
        <f>VLOOKUP(GERAL[[#This Row],[CÓD]],SEALL,6,FALSE)</f>
        <v>SG</v>
      </c>
      <c r="G239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9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9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390" s="2" t="str">
        <f>VLOOKUP(GERAL[[#This Row],[CÓD]],SEALL,4,FALSE)</f>
        <v>04, 09, 16</v>
      </c>
      <c r="K2390" s="2" t="str">
        <f>IF(ISERR(FIND("01",GERAL[[#This Row],[ODS]])),"NÃO","SIM")</f>
        <v>NÃO</v>
      </c>
      <c r="L2390" s="2" t="str">
        <f>IF(ISERR(FIND("02",GERAL[[#This Row],[ODS]])),"NÃO","SIM")</f>
        <v>NÃO</v>
      </c>
      <c r="M2390" s="2" t="str">
        <f>IF(ISERR(FIND("03",GERAL[[#This Row],[ODS]])),"NÃO","SIM")</f>
        <v>NÃO</v>
      </c>
      <c r="N2390" s="2" t="str">
        <f>IF(ISERR(FIND("04",GERAL[[#This Row],[ODS]])),"NÃO","SIM")</f>
        <v>SIM</v>
      </c>
      <c r="O2390" s="2" t="str">
        <f>IF(ISERR(FIND("05",GERAL[[#This Row],[ODS]])),"NÃO","SIM")</f>
        <v>NÃO</v>
      </c>
      <c r="P2390" s="2" t="str">
        <f>IF(ISERR(FIND("06",GERAL[[#This Row],[ODS]])),"NÃO","SIM")</f>
        <v>NÃO</v>
      </c>
      <c r="Q2390" s="2" t="str">
        <f>IF(ISERR(FIND("07",GERAL[[#This Row],[ODS]])),"NÃO","SIM")</f>
        <v>NÃO</v>
      </c>
      <c r="R2390" s="2" t="str">
        <f>IF(ISERR(FIND("08",GERAL[[#This Row],[ODS]])),"NÃO","SIM")</f>
        <v>NÃO</v>
      </c>
      <c r="S2390" s="2" t="str">
        <f>IF(ISERR(FIND("09",GERAL[[#This Row],[ODS]])),"NÃO","SIM")</f>
        <v>SIM</v>
      </c>
      <c r="T2390" s="2" t="str">
        <f>IF(ISERR(FIND("10",GERAL[[#This Row],[ODS]])),"NÃO","SIM")</f>
        <v>NÃO</v>
      </c>
      <c r="U2390" s="2" t="str">
        <f>IF(ISERR(FIND("11",GERAL[[#This Row],[ODS]])),"NÃO","SIM")</f>
        <v>NÃO</v>
      </c>
      <c r="V2390" s="2" t="str">
        <f>IF(ISERR(FIND("12",GERAL[[#This Row],[ODS]])),"NÃO","SIM")</f>
        <v>NÃO</v>
      </c>
      <c r="W2390" s="2" t="str">
        <f>IF(ISERR(FIND("13",GERAL[[#This Row],[ODS]])),"NÃO","SIM")</f>
        <v>NÃO</v>
      </c>
      <c r="X2390" s="2" t="str">
        <f>IF(ISERR(FIND("14",GERAL[[#This Row],[ODS]])),"NÃO","SIM")</f>
        <v>NÃO</v>
      </c>
      <c r="Y2390" s="2" t="str">
        <f>IF(ISERR(FIND("15",GERAL[[#This Row],[ODS]])),"NÃO","SIM")</f>
        <v>NÃO</v>
      </c>
      <c r="Z2390" s="2" t="str">
        <f>IF(ISERR(FIND("16",GERAL[[#This Row],[ODS]])),"NÃO","SIM")</f>
        <v>SIM</v>
      </c>
      <c r="AA2390" s="2" t="str">
        <f>IF(ISERR(FIND("17",GERAL[[#This Row],[ODS]])),"NÃO","SIM")</f>
        <v>NÃO</v>
      </c>
      <c r="AB2390" s="1"/>
      <c r="AC2390" s="1"/>
      <c r="AD2390" s="1">
        <v>42.122404686720685</v>
      </c>
      <c r="AE2390" s="56">
        <v>39.323251377583468</v>
      </c>
      <c r="AF2390" s="87">
        <v>38.127634046732695</v>
      </c>
      <c r="AG2390" s="1" t="str">
        <f>GERAL[[#This Row],[SIGLA]]&amp;GERAL[[#This Row],[CÓD]]</f>
        <v>MGIN_TC</v>
      </c>
      <c r="AH2390" s="1">
        <f ca="1">VLOOKUP(GERAL[[#This Row],[REF_NOTA]],BASE_NOTAS[],7,FALSE)</f>
        <v>39.387411498155103</v>
      </c>
      <c r="AI2390" s="48">
        <f ca="1">IF(GERAL[[#This Row],[Nota 2025]]="",0,GERAL[[#This Row],[Nota 2026]]-GERAL[[#This Row],[Nota 2025]])</f>
        <v>1.2597774514224085</v>
      </c>
    </row>
    <row r="2391" spans="1:35" x14ac:dyDescent="0.35">
      <c r="A2391" s="2" t="s">
        <v>169</v>
      </c>
      <c r="B2391" s="2" t="s">
        <v>196</v>
      </c>
      <c r="C2391" s="15" t="s">
        <v>213</v>
      </c>
      <c r="D2391" s="15" t="s">
        <v>483</v>
      </c>
      <c r="E2391" s="15" t="s">
        <v>484</v>
      </c>
      <c r="F2391" s="2" t="str">
        <f>VLOOKUP(GERAL[[#This Row],[CÓD]],SEALL,6,FALSE)</f>
        <v>SG</v>
      </c>
      <c r="G239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9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9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391" s="2" t="str">
        <f>VLOOKUP(GERAL[[#This Row],[CÓD]],SEALL,4,FALSE)</f>
        <v>04, 09, 16</v>
      </c>
      <c r="K2391" s="2" t="str">
        <f>IF(ISERR(FIND("01",GERAL[[#This Row],[ODS]])),"NÃO","SIM")</f>
        <v>NÃO</v>
      </c>
      <c r="L2391" s="2" t="str">
        <f>IF(ISERR(FIND("02",GERAL[[#This Row],[ODS]])),"NÃO","SIM")</f>
        <v>NÃO</v>
      </c>
      <c r="M2391" s="2" t="str">
        <f>IF(ISERR(FIND("03",GERAL[[#This Row],[ODS]])),"NÃO","SIM")</f>
        <v>NÃO</v>
      </c>
      <c r="N2391" s="2" t="str">
        <f>IF(ISERR(FIND("04",GERAL[[#This Row],[ODS]])),"NÃO","SIM")</f>
        <v>SIM</v>
      </c>
      <c r="O2391" s="2" t="str">
        <f>IF(ISERR(FIND("05",GERAL[[#This Row],[ODS]])),"NÃO","SIM")</f>
        <v>NÃO</v>
      </c>
      <c r="P2391" s="2" t="str">
        <f>IF(ISERR(FIND("06",GERAL[[#This Row],[ODS]])),"NÃO","SIM")</f>
        <v>NÃO</v>
      </c>
      <c r="Q2391" s="2" t="str">
        <f>IF(ISERR(FIND("07",GERAL[[#This Row],[ODS]])),"NÃO","SIM")</f>
        <v>NÃO</v>
      </c>
      <c r="R2391" s="2" t="str">
        <f>IF(ISERR(FIND("08",GERAL[[#This Row],[ODS]])),"NÃO","SIM")</f>
        <v>NÃO</v>
      </c>
      <c r="S2391" s="2" t="str">
        <f>IF(ISERR(FIND("09",GERAL[[#This Row],[ODS]])),"NÃO","SIM")</f>
        <v>SIM</v>
      </c>
      <c r="T2391" s="2" t="str">
        <f>IF(ISERR(FIND("10",GERAL[[#This Row],[ODS]])),"NÃO","SIM")</f>
        <v>NÃO</v>
      </c>
      <c r="U2391" s="2" t="str">
        <f>IF(ISERR(FIND("11",GERAL[[#This Row],[ODS]])),"NÃO","SIM")</f>
        <v>NÃO</v>
      </c>
      <c r="V2391" s="2" t="str">
        <f>IF(ISERR(FIND("12",GERAL[[#This Row],[ODS]])),"NÃO","SIM")</f>
        <v>NÃO</v>
      </c>
      <c r="W2391" s="2" t="str">
        <f>IF(ISERR(FIND("13",GERAL[[#This Row],[ODS]])),"NÃO","SIM")</f>
        <v>NÃO</v>
      </c>
      <c r="X2391" s="2" t="str">
        <f>IF(ISERR(FIND("14",GERAL[[#This Row],[ODS]])),"NÃO","SIM")</f>
        <v>NÃO</v>
      </c>
      <c r="Y2391" s="2" t="str">
        <f>IF(ISERR(FIND("15",GERAL[[#This Row],[ODS]])),"NÃO","SIM")</f>
        <v>NÃO</v>
      </c>
      <c r="Z2391" s="2" t="str">
        <f>IF(ISERR(FIND("16",GERAL[[#This Row],[ODS]])),"NÃO","SIM")</f>
        <v>SIM</v>
      </c>
      <c r="AA2391" s="2" t="str">
        <f>IF(ISERR(FIND("17",GERAL[[#This Row],[ODS]])),"NÃO","SIM")</f>
        <v>NÃO</v>
      </c>
      <c r="AB2391" s="1"/>
      <c r="AC2391" s="1"/>
      <c r="AD2391" s="1">
        <v>9.3521132396914819</v>
      </c>
      <c r="AE2391" s="56">
        <v>6.0587745176691916</v>
      </c>
      <c r="AF2391" s="87">
        <v>4.9938847586219666</v>
      </c>
      <c r="AG2391" s="1" t="str">
        <f>GERAL[[#This Row],[SIGLA]]&amp;GERAL[[#This Row],[CÓD]]</f>
        <v>PAIN_TC</v>
      </c>
      <c r="AH2391" s="1">
        <f ca="1">VLOOKUP(GERAL[[#This Row],[REF_NOTA]],BASE_NOTAS[],7,FALSE)</f>
        <v>5.2184282011604273</v>
      </c>
      <c r="AI2391" s="48">
        <f ca="1">IF(GERAL[[#This Row],[Nota 2025]]="",0,GERAL[[#This Row],[Nota 2026]]-GERAL[[#This Row],[Nota 2025]])</f>
        <v>0.2245434425384607</v>
      </c>
    </row>
    <row r="2392" spans="1:35" x14ac:dyDescent="0.35">
      <c r="A2392" s="2" t="s">
        <v>170</v>
      </c>
      <c r="B2392" s="2" t="s">
        <v>197</v>
      </c>
      <c r="C2392" s="15" t="s">
        <v>213</v>
      </c>
      <c r="D2392" s="15" t="s">
        <v>483</v>
      </c>
      <c r="E2392" s="15" t="s">
        <v>484</v>
      </c>
      <c r="F2392" s="2" t="str">
        <f>VLOOKUP(GERAL[[#This Row],[CÓD]],SEALL,6,FALSE)</f>
        <v>SG</v>
      </c>
      <c r="G239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9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9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392" s="2" t="str">
        <f>VLOOKUP(GERAL[[#This Row],[CÓD]],SEALL,4,FALSE)</f>
        <v>04, 09, 16</v>
      </c>
      <c r="K2392" s="2" t="str">
        <f>IF(ISERR(FIND("01",GERAL[[#This Row],[ODS]])),"NÃO","SIM")</f>
        <v>NÃO</v>
      </c>
      <c r="L2392" s="2" t="str">
        <f>IF(ISERR(FIND("02",GERAL[[#This Row],[ODS]])),"NÃO","SIM")</f>
        <v>NÃO</v>
      </c>
      <c r="M2392" s="2" t="str">
        <f>IF(ISERR(FIND("03",GERAL[[#This Row],[ODS]])),"NÃO","SIM")</f>
        <v>NÃO</v>
      </c>
      <c r="N2392" s="2" t="str">
        <f>IF(ISERR(FIND("04",GERAL[[#This Row],[ODS]])),"NÃO","SIM")</f>
        <v>SIM</v>
      </c>
      <c r="O2392" s="2" t="str">
        <f>IF(ISERR(FIND("05",GERAL[[#This Row],[ODS]])),"NÃO","SIM")</f>
        <v>NÃO</v>
      </c>
      <c r="P2392" s="2" t="str">
        <f>IF(ISERR(FIND("06",GERAL[[#This Row],[ODS]])),"NÃO","SIM")</f>
        <v>NÃO</v>
      </c>
      <c r="Q2392" s="2" t="str">
        <f>IF(ISERR(FIND("07",GERAL[[#This Row],[ODS]])),"NÃO","SIM")</f>
        <v>NÃO</v>
      </c>
      <c r="R2392" s="2" t="str">
        <f>IF(ISERR(FIND("08",GERAL[[#This Row],[ODS]])),"NÃO","SIM")</f>
        <v>NÃO</v>
      </c>
      <c r="S2392" s="2" t="str">
        <f>IF(ISERR(FIND("09",GERAL[[#This Row],[ODS]])),"NÃO","SIM")</f>
        <v>SIM</v>
      </c>
      <c r="T2392" s="2" t="str">
        <f>IF(ISERR(FIND("10",GERAL[[#This Row],[ODS]])),"NÃO","SIM")</f>
        <v>NÃO</v>
      </c>
      <c r="U2392" s="2" t="str">
        <f>IF(ISERR(FIND("11",GERAL[[#This Row],[ODS]])),"NÃO","SIM")</f>
        <v>NÃO</v>
      </c>
      <c r="V2392" s="2" t="str">
        <f>IF(ISERR(FIND("12",GERAL[[#This Row],[ODS]])),"NÃO","SIM")</f>
        <v>NÃO</v>
      </c>
      <c r="W2392" s="2" t="str">
        <f>IF(ISERR(FIND("13",GERAL[[#This Row],[ODS]])),"NÃO","SIM")</f>
        <v>NÃO</v>
      </c>
      <c r="X2392" s="2" t="str">
        <f>IF(ISERR(FIND("14",GERAL[[#This Row],[ODS]])),"NÃO","SIM")</f>
        <v>NÃO</v>
      </c>
      <c r="Y2392" s="2" t="str">
        <f>IF(ISERR(FIND("15",GERAL[[#This Row],[ODS]])),"NÃO","SIM")</f>
        <v>NÃO</v>
      </c>
      <c r="Z2392" s="2" t="str">
        <f>IF(ISERR(FIND("16",GERAL[[#This Row],[ODS]])),"NÃO","SIM")</f>
        <v>SIM</v>
      </c>
      <c r="AA2392" s="2" t="str">
        <f>IF(ISERR(FIND("17",GERAL[[#This Row],[ODS]])),"NÃO","SIM")</f>
        <v>NÃO</v>
      </c>
      <c r="AB2392" s="1"/>
      <c r="AC2392" s="1"/>
      <c r="AD2392" s="1">
        <v>23.564674716274553</v>
      </c>
      <c r="AE2392" s="56">
        <v>19.539982817711714</v>
      </c>
      <c r="AF2392" s="87">
        <v>30.297458625071521</v>
      </c>
      <c r="AG2392" s="1" t="str">
        <f>GERAL[[#This Row],[SIGLA]]&amp;GERAL[[#This Row],[CÓD]]</f>
        <v>PBIN_TC</v>
      </c>
      <c r="AH2392" s="1">
        <f ca="1">VLOOKUP(GERAL[[#This Row],[REF_NOTA]],BASE_NOTAS[],7,FALSE)</f>
        <v>23.29272578067842</v>
      </c>
      <c r="AI2392" s="48">
        <f ca="1">IF(GERAL[[#This Row],[Nota 2025]]="",0,GERAL[[#This Row],[Nota 2026]]-GERAL[[#This Row],[Nota 2025]])</f>
        <v>-7.0047328443931001</v>
      </c>
    </row>
    <row r="2393" spans="1:35" x14ac:dyDescent="0.35">
      <c r="A2393" s="2" t="s">
        <v>173</v>
      </c>
      <c r="B2393" s="2" t="s">
        <v>200</v>
      </c>
      <c r="C2393" s="15" t="s">
        <v>213</v>
      </c>
      <c r="D2393" s="15" t="s">
        <v>483</v>
      </c>
      <c r="E2393" s="15" t="s">
        <v>484</v>
      </c>
      <c r="F2393" s="2" t="str">
        <f>VLOOKUP(GERAL[[#This Row],[CÓD]],SEALL,6,FALSE)</f>
        <v>SG</v>
      </c>
      <c r="G239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9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9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393" s="2" t="str">
        <f>VLOOKUP(GERAL[[#This Row],[CÓD]],SEALL,4,FALSE)</f>
        <v>04, 09, 16</v>
      </c>
      <c r="K2393" s="2" t="str">
        <f>IF(ISERR(FIND("01",GERAL[[#This Row],[ODS]])),"NÃO","SIM")</f>
        <v>NÃO</v>
      </c>
      <c r="L2393" s="2" t="str">
        <f>IF(ISERR(FIND("02",GERAL[[#This Row],[ODS]])),"NÃO","SIM")</f>
        <v>NÃO</v>
      </c>
      <c r="M2393" s="2" t="str">
        <f>IF(ISERR(FIND("03",GERAL[[#This Row],[ODS]])),"NÃO","SIM")</f>
        <v>NÃO</v>
      </c>
      <c r="N2393" s="2" t="str">
        <f>IF(ISERR(FIND("04",GERAL[[#This Row],[ODS]])),"NÃO","SIM")</f>
        <v>SIM</v>
      </c>
      <c r="O2393" s="2" t="str">
        <f>IF(ISERR(FIND("05",GERAL[[#This Row],[ODS]])),"NÃO","SIM")</f>
        <v>NÃO</v>
      </c>
      <c r="P2393" s="2" t="str">
        <f>IF(ISERR(FIND("06",GERAL[[#This Row],[ODS]])),"NÃO","SIM")</f>
        <v>NÃO</v>
      </c>
      <c r="Q2393" s="2" t="str">
        <f>IF(ISERR(FIND("07",GERAL[[#This Row],[ODS]])),"NÃO","SIM")</f>
        <v>NÃO</v>
      </c>
      <c r="R2393" s="2" t="str">
        <f>IF(ISERR(FIND("08",GERAL[[#This Row],[ODS]])),"NÃO","SIM")</f>
        <v>NÃO</v>
      </c>
      <c r="S2393" s="2" t="str">
        <f>IF(ISERR(FIND("09",GERAL[[#This Row],[ODS]])),"NÃO","SIM")</f>
        <v>SIM</v>
      </c>
      <c r="T2393" s="2" t="str">
        <f>IF(ISERR(FIND("10",GERAL[[#This Row],[ODS]])),"NÃO","SIM")</f>
        <v>NÃO</v>
      </c>
      <c r="U2393" s="2" t="str">
        <f>IF(ISERR(FIND("11",GERAL[[#This Row],[ODS]])),"NÃO","SIM")</f>
        <v>NÃO</v>
      </c>
      <c r="V2393" s="2" t="str">
        <f>IF(ISERR(FIND("12",GERAL[[#This Row],[ODS]])),"NÃO","SIM")</f>
        <v>NÃO</v>
      </c>
      <c r="W2393" s="2" t="str">
        <f>IF(ISERR(FIND("13",GERAL[[#This Row],[ODS]])),"NÃO","SIM")</f>
        <v>NÃO</v>
      </c>
      <c r="X2393" s="2" t="str">
        <f>IF(ISERR(FIND("14",GERAL[[#This Row],[ODS]])),"NÃO","SIM")</f>
        <v>NÃO</v>
      </c>
      <c r="Y2393" s="2" t="str">
        <f>IF(ISERR(FIND("15",GERAL[[#This Row],[ODS]])),"NÃO","SIM")</f>
        <v>NÃO</v>
      </c>
      <c r="Z2393" s="2" t="str">
        <f>IF(ISERR(FIND("16",GERAL[[#This Row],[ODS]])),"NÃO","SIM")</f>
        <v>SIM</v>
      </c>
      <c r="AA2393" s="2" t="str">
        <f>IF(ISERR(FIND("17",GERAL[[#This Row],[ODS]])),"NÃO","SIM")</f>
        <v>NÃO</v>
      </c>
      <c r="AB2393" s="1"/>
      <c r="AC2393" s="1"/>
      <c r="AD2393" s="1">
        <v>52.392450955266682</v>
      </c>
      <c r="AE2393" s="56">
        <v>44.355094568493627</v>
      </c>
      <c r="AF2393" s="87">
        <v>48.034705509970834</v>
      </c>
      <c r="AG2393" s="1" t="str">
        <f>GERAL[[#This Row],[SIGLA]]&amp;GERAL[[#This Row],[CÓD]]</f>
        <v>PRIN_TC</v>
      </c>
      <c r="AH2393" s="1">
        <f ca="1">VLOOKUP(GERAL[[#This Row],[REF_NOTA]],BASE_NOTAS[],7,FALSE)</f>
        <v>46.759933901740752</v>
      </c>
      <c r="AI2393" s="48">
        <f ca="1">IF(GERAL[[#This Row],[Nota 2025]]="",0,GERAL[[#This Row],[Nota 2026]]-GERAL[[#This Row],[Nota 2025]])</f>
        <v>-1.2747716082300826</v>
      </c>
    </row>
    <row r="2394" spans="1:35" x14ac:dyDescent="0.35">
      <c r="A2394" s="2" t="s">
        <v>171</v>
      </c>
      <c r="B2394" s="2" t="s">
        <v>198</v>
      </c>
      <c r="C2394" s="15" t="s">
        <v>213</v>
      </c>
      <c r="D2394" s="15" t="s">
        <v>483</v>
      </c>
      <c r="E2394" s="15" t="s">
        <v>484</v>
      </c>
      <c r="F2394" s="2" t="str">
        <f>VLOOKUP(GERAL[[#This Row],[CÓD]],SEALL,6,FALSE)</f>
        <v>SG</v>
      </c>
      <c r="G239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9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9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394" s="2" t="str">
        <f>VLOOKUP(GERAL[[#This Row],[CÓD]],SEALL,4,FALSE)</f>
        <v>04, 09, 16</v>
      </c>
      <c r="K2394" s="2" t="str">
        <f>IF(ISERR(FIND("01",GERAL[[#This Row],[ODS]])),"NÃO","SIM")</f>
        <v>NÃO</v>
      </c>
      <c r="L2394" s="2" t="str">
        <f>IF(ISERR(FIND("02",GERAL[[#This Row],[ODS]])),"NÃO","SIM")</f>
        <v>NÃO</v>
      </c>
      <c r="M2394" s="2" t="str">
        <f>IF(ISERR(FIND("03",GERAL[[#This Row],[ODS]])),"NÃO","SIM")</f>
        <v>NÃO</v>
      </c>
      <c r="N2394" s="2" t="str">
        <f>IF(ISERR(FIND("04",GERAL[[#This Row],[ODS]])),"NÃO","SIM")</f>
        <v>SIM</v>
      </c>
      <c r="O2394" s="2" t="str">
        <f>IF(ISERR(FIND("05",GERAL[[#This Row],[ODS]])),"NÃO","SIM")</f>
        <v>NÃO</v>
      </c>
      <c r="P2394" s="2" t="str">
        <f>IF(ISERR(FIND("06",GERAL[[#This Row],[ODS]])),"NÃO","SIM")</f>
        <v>NÃO</v>
      </c>
      <c r="Q2394" s="2" t="str">
        <f>IF(ISERR(FIND("07",GERAL[[#This Row],[ODS]])),"NÃO","SIM")</f>
        <v>NÃO</v>
      </c>
      <c r="R2394" s="2" t="str">
        <f>IF(ISERR(FIND("08",GERAL[[#This Row],[ODS]])),"NÃO","SIM")</f>
        <v>NÃO</v>
      </c>
      <c r="S2394" s="2" t="str">
        <f>IF(ISERR(FIND("09",GERAL[[#This Row],[ODS]])),"NÃO","SIM")</f>
        <v>SIM</v>
      </c>
      <c r="T2394" s="2" t="str">
        <f>IF(ISERR(FIND("10",GERAL[[#This Row],[ODS]])),"NÃO","SIM")</f>
        <v>NÃO</v>
      </c>
      <c r="U2394" s="2" t="str">
        <f>IF(ISERR(FIND("11",GERAL[[#This Row],[ODS]])),"NÃO","SIM")</f>
        <v>NÃO</v>
      </c>
      <c r="V2394" s="2" t="str">
        <f>IF(ISERR(FIND("12",GERAL[[#This Row],[ODS]])),"NÃO","SIM")</f>
        <v>NÃO</v>
      </c>
      <c r="W2394" s="2" t="str">
        <f>IF(ISERR(FIND("13",GERAL[[#This Row],[ODS]])),"NÃO","SIM")</f>
        <v>NÃO</v>
      </c>
      <c r="X2394" s="2" t="str">
        <f>IF(ISERR(FIND("14",GERAL[[#This Row],[ODS]])),"NÃO","SIM")</f>
        <v>NÃO</v>
      </c>
      <c r="Y2394" s="2" t="str">
        <f>IF(ISERR(FIND("15",GERAL[[#This Row],[ODS]])),"NÃO","SIM")</f>
        <v>NÃO</v>
      </c>
      <c r="Z2394" s="2" t="str">
        <f>IF(ISERR(FIND("16",GERAL[[#This Row],[ODS]])),"NÃO","SIM")</f>
        <v>SIM</v>
      </c>
      <c r="AA2394" s="2" t="str">
        <f>IF(ISERR(FIND("17",GERAL[[#This Row],[ODS]])),"NÃO","SIM")</f>
        <v>NÃO</v>
      </c>
      <c r="AB2394" s="1"/>
      <c r="AC2394" s="1"/>
      <c r="AD2394" s="1">
        <v>27.28485443100644</v>
      </c>
      <c r="AE2394" s="56">
        <v>18.821922645410101</v>
      </c>
      <c r="AF2394" s="87">
        <v>32.398901895090702</v>
      </c>
      <c r="AG2394" s="1" t="str">
        <f>GERAL[[#This Row],[SIGLA]]&amp;GERAL[[#This Row],[CÓD]]</f>
        <v>PEIN_TC</v>
      </c>
      <c r="AH2394" s="1">
        <f ca="1">VLOOKUP(GERAL[[#This Row],[REF_NOTA]],BASE_NOTAS[],7,FALSE)</f>
        <v>31.98752468515535</v>
      </c>
      <c r="AI2394" s="48">
        <f ca="1">IF(GERAL[[#This Row],[Nota 2025]]="",0,GERAL[[#This Row],[Nota 2026]]-GERAL[[#This Row],[Nota 2025]])</f>
        <v>-0.41137720993535254</v>
      </c>
    </row>
    <row r="2395" spans="1:35" x14ac:dyDescent="0.35">
      <c r="A2395" s="2" t="s">
        <v>172</v>
      </c>
      <c r="B2395" s="2" t="s">
        <v>199</v>
      </c>
      <c r="C2395" s="15" t="s">
        <v>213</v>
      </c>
      <c r="D2395" s="15" t="s">
        <v>483</v>
      </c>
      <c r="E2395" s="15" t="s">
        <v>484</v>
      </c>
      <c r="F2395" s="2" t="str">
        <f>VLOOKUP(GERAL[[#This Row],[CÓD]],SEALL,6,FALSE)</f>
        <v>SG</v>
      </c>
      <c r="G239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9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9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395" s="2" t="str">
        <f>VLOOKUP(GERAL[[#This Row],[CÓD]],SEALL,4,FALSE)</f>
        <v>04, 09, 16</v>
      </c>
      <c r="K2395" s="2" t="str">
        <f>IF(ISERR(FIND("01",GERAL[[#This Row],[ODS]])),"NÃO","SIM")</f>
        <v>NÃO</v>
      </c>
      <c r="L2395" s="2" t="str">
        <f>IF(ISERR(FIND("02",GERAL[[#This Row],[ODS]])),"NÃO","SIM")</f>
        <v>NÃO</v>
      </c>
      <c r="M2395" s="2" t="str">
        <f>IF(ISERR(FIND("03",GERAL[[#This Row],[ODS]])),"NÃO","SIM")</f>
        <v>NÃO</v>
      </c>
      <c r="N2395" s="2" t="str">
        <f>IF(ISERR(FIND("04",GERAL[[#This Row],[ODS]])),"NÃO","SIM")</f>
        <v>SIM</v>
      </c>
      <c r="O2395" s="2" t="str">
        <f>IF(ISERR(FIND("05",GERAL[[#This Row],[ODS]])),"NÃO","SIM")</f>
        <v>NÃO</v>
      </c>
      <c r="P2395" s="2" t="str">
        <f>IF(ISERR(FIND("06",GERAL[[#This Row],[ODS]])),"NÃO","SIM")</f>
        <v>NÃO</v>
      </c>
      <c r="Q2395" s="2" t="str">
        <f>IF(ISERR(FIND("07",GERAL[[#This Row],[ODS]])),"NÃO","SIM")</f>
        <v>NÃO</v>
      </c>
      <c r="R2395" s="2" t="str">
        <f>IF(ISERR(FIND("08",GERAL[[#This Row],[ODS]])),"NÃO","SIM")</f>
        <v>NÃO</v>
      </c>
      <c r="S2395" s="2" t="str">
        <f>IF(ISERR(FIND("09",GERAL[[#This Row],[ODS]])),"NÃO","SIM")</f>
        <v>SIM</v>
      </c>
      <c r="T2395" s="2" t="str">
        <f>IF(ISERR(FIND("10",GERAL[[#This Row],[ODS]])),"NÃO","SIM")</f>
        <v>NÃO</v>
      </c>
      <c r="U2395" s="2" t="str">
        <f>IF(ISERR(FIND("11",GERAL[[#This Row],[ODS]])),"NÃO","SIM")</f>
        <v>NÃO</v>
      </c>
      <c r="V2395" s="2" t="str">
        <f>IF(ISERR(FIND("12",GERAL[[#This Row],[ODS]])),"NÃO","SIM")</f>
        <v>NÃO</v>
      </c>
      <c r="W2395" s="2" t="str">
        <f>IF(ISERR(FIND("13",GERAL[[#This Row],[ODS]])),"NÃO","SIM")</f>
        <v>NÃO</v>
      </c>
      <c r="X2395" s="2" t="str">
        <f>IF(ISERR(FIND("14",GERAL[[#This Row],[ODS]])),"NÃO","SIM")</f>
        <v>NÃO</v>
      </c>
      <c r="Y2395" s="2" t="str">
        <f>IF(ISERR(FIND("15",GERAL[[#This Row],[ODS]])),"NÃO","SIM")</f>
        <v>NÃO</v>
      </c>
      <c r="Z2395" s="2" t="str">
        <f>IF(ISERR(FIND("16",GERAL[[#This Row],[ODS]])),"NÃO","SIM")</f>
        <v>SIM</v>
      </c>
      <c r="AA2395" s="2" t="str">
        <f>IF(ISERR(FIND("17",GERAL[[#This Row],[ODS]])),"NÃO","SIM")</f>
        <v>NÃO</v>
      </c>
      <c r="AB2395" s="1"/>
      <c r="AC2395" s="1"/>
      <c r="AD2395" s="1">
        <v>10.775368541639926</v>
      </c>
      <c r="AE2395" s="56">
        <v>10.938977669138223</v>
      </c>
      <c r="AF2395" s="87">
        <v>14.133938428028531</v>
      </c>
      <c r="AG2395" s="1" t="str">
        <f>GERAL[[#This Row],[SIGLA]]&amp;GERAL[[#This Row],[CÓD]]</f>
        <v>PIIN_TC</v>
      </c>
      <c r="AH2395" s="1">
        <f ca="1">VLOOKUP(GERAL[[#This Row],[REF_NOTA]],BASE_NOTAS[],7,FALSE)</f>
        <v>16.392006879350745</v>
      </c>
      <c r="AI2395" s="48">
        <f ca="1">IF(GERAL[[#This Row],[Nota 2025]]="",0,GERAL[[#This Row],[Nota 2026]]-GERAL[[#This Row],[Nota 2025]])</f>
        <v>2.2580684513222149</v>
      </c>
    </row>
    <row r="2396" spans="1:35" x14ac:dyDescent="0.35">
      <c r="A2396" s="2" t="s">
        <v>174</v>
      </c>
      <c r="B2396" s="2" t="s">
        <v>201</v>
      </c>
      <c r="C2396" s="15" t="s">
        <v>213</v>
      </c>
      <c r="D2396" s="15" t="s">
        <v>483</v>
      </c>
      <c r="E2396" s="15" t="s">
        <v>484</v>
      </c>
      <c r="F2396" s="2" t="str">
        <f>VLOOKUP(GERAL[[#This Row],[CÓD]],SEALL,6,FALSE)</f>
        <v>SG</v>
      </c>
      <c r="G239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9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9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396" s="2" t="str">
        <f>VLOOKUP(GERAL[[#This Row],[CÓD]],SEALL,4,FALSE)</f>
        <v>04, 09, 16</v>
      </c>
      <c r="K2396" s="2" t="str">
        <f>IF(ISERR(FIND("01",GERAL[[#This Row],[ODS]])),"NÃO","SIM")</f>
        <v>NÃO</v>
      </c>
      <c r="L2396" s="2" t="str">
        <f>IF(ISERR(FIND("02",GERAL[[#This Row],[ODS]])),"NÃO","SIM")</f>
        <v>NÃO</v>
      </c>
      <c r="M2396" s="2" t="str">
        <f>IF(ISERR(FIND("03",GERAL[[#This Row],[ODS]])),"NÃO","SIM")</f>
        <v>NÃO</v>
      </c>
      <c r="N2396" s="2" t="str">
        <f>IF(ISERR(FIND("04",GERAL[[#This Row],[ODS]])),"NÃO","SIM")</f>
        <v>SIM</v>
      </c>
      <c r="O2396" s="2" t="str">
        <f>IF(ISERR(FIND("05",GERAL[[#This Row],[ODS]])),"NÃO","SIM")</f>
        <v>NÃO</v>
      </c>
      <c r="P2396" s="2" t="str">
        <f>IF(ISERR(FIND("06",GERAL[[#This Row],[ODS]])),"NÃO","SIM")</f>
        <v>NÃO</v>
      </c>
      <c r="Q2396" s="2" t="str">
        <f>IF(ISERR(FIND("07",GERAL[[#This Row],[ODS]])),"NÃO","SIM")</f>
        <v>NÃO</v>
      </c>
      <c r="R2396" s="2" t="str">
        <f>IF(ISERR(FIND("08",GERAL[[#This Row],[ODS]])),"NÃO","SIM")</f>
        <v>NÃO</v>
      </c>
      <c r="S2396" s="2" t="str">
        <f>IF(ISERR(FIND("09",GERAL[[#This Row],[ODS]])),"NÃO","SIM")</f>
        <v>SIM</v>
      </c>
      <c r="T2396" s="2" t="str">
        <f>IF(ISERR(FIND("10",GERAL[[#This Row],[ODS]])),"NÃO","SIM")</f>
        <v>NÃO</v>
      </c>
      <c r="U2396" s="2" t="str">
        <f>IF(ISERR(FIND("11",GERAL[[#This Row],[ODS]])),"NÃO","SIM")</f>
        <v>NÃO</v>
      </c>
      <c r="V2396" s="2" t="str">
        <f>IF(ISERR(FIND("12",GERAL[[#This Row],[ODS]])),"NÃO","SIM")</f>
        <v>NÃO</v>
      </c>
      <c r="W2396" s="2" t="str">
        <f>IF(ISERR(FIND("13",GERAL[[#This Row],[ODS]])),"NÃO","SIM")</f>
        <v>NÃO</v>
      </c>
      <c r="X2396" s="2" t="str">
        <f>IF(ISERR(FIND("14",GERAL[[#This Row],[ODS]])),"NÃO","SIM")</f>
        <v>NÃO</v>
      </c>
      <c r="Y2396" s="2" t="str">
        <f>IF(ISERR(FIND("15",GERAL[[#This Row],[ODS]])),"NÃO","SIM")</f>
        <v>NÃO</v>
      </c>
      <c r="Z2396" s="2" t="str">
        <f>IF(ISERR(FIND("16",GERAL[[#This Row],[ODS]])),"NÃO","SIM")</f>
        <v>SIM</v>
      </c>
      <c r="AA2396" s="2" t="str">
        <f>IF(ISERR(FIND("17",GERAL[[#This Row],[ODS]])),"NÃO","SIM")</f>
        <v>NÃO</v>
      </c>
      <c r="AB2396" s="1"/>
      <c r="AC2396" s="1"/>
      <c r="AD2396" s="1">
        <v>64.105065900824044</v>
      </c>
      <c r="AE2396" s="56">
        <v>49.437582497393194</v>
      </c>
      <c r="AF2396" s="87">
        <v>54.302540793373886</v>
      </c>
      <c r="AG2396" s="1" t="str">
        <f>GERAL[[#This Row],[SIGLA]]&amp;GERAL[[#This Row],[CÓD]]</f>
        <v>RJIN_TC</v>
      </c>
      <c r="AH2396" s="1">
        <f ca="1">VLOOKUP(GERAL[[#This Row],[REF_NOTA]],BASE_NOTAS[],7,FALSE)</f>
        <v>58.926377002073124</v>
      </c>
      <c r="AI2396" s="48">
        <f ca="1">IF(GERAL[[#This Row],[Nota 2025]]="",0,GERAL[[#This Row],[Nota 2026]]-GERAL[[#This Row],[Nota 2025]])</f>
        <v>4.6238362086992382</v>
      </c>
    </row>
    <row r="2397" spans="1:35" x14ac:dyDescent="0.35">
      <c r="A2397" s="2" t="s">
        <v>175</v>
      </c>
      <c r="B2397" s="2" t="s">
        <v>202</v>
      </c>
      <c r="C2397" s="15" t="s">
        <v>213</v>
      </c>
      <c r="D2397" s="15" t="s">
        <v>483</v>
      </c>
      <c r="E2397" s="15" t="s">
        <v>484</v>
      </c>
      <c r="F2397" s="2" t="str">
        <f>VLOOKUP(GERAL[[#This Row],[CÓD]],SEALL,6,FALSE)</f>
        <v>SG</v>
      </c>
      <c r="G239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9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9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397" s="2" t="str">
        <f>VLOOKUP(GERAL[[#This Row],[CÓD]],SEALL,4,FALSE)</f>
        <v>04, 09, 16</v>
      </c>
      <c r="K2397" s="2" t="str">
        <f>IF(ISERR(FIND("01",GERAL[[#This Row],[ODS]])),"NÃO","SIM")</f>
        <v>NÃO</v>
      </c>
      <c r="L2397" s="2" t="str">
        <f>IF(ISERR(FIND("02",GERAL[[#This Row],[ODS]])),"NÃO","SIM")</f>
        <v>NÃO</v>
      </c>
      <c r="M2397" s="2" t="str">
        <f>IF(ISERR(FIND("03",GERAL[[#This Row],[ODS]])),"NÃO","SIM")</f>
        <v>NÃO</v>
      </c>
      <c r="N2397" s="2" t="str">
        <f>IF(ISERR(FIND("04",GERAL[[#This Row],[ODS]])),"NÃO","SIM")</f>
        <v>SIM</v>
      </c>
      <c r="O2397" s="2" t="str">
        <f>IF(ISERR(FIND("05",GERAL[[#This Row],[ODS]])),"NÃO","SIM")</f>
        <v>NÃO</v>
      </c>
      <c r="P2397" s="2" t="str">
        <f>IF(ISERR(FIND("06",GERAL[[#This Row],[ODS]])),"NÃO","SIM")</f>
        <v>NÃO</v>
      </c>
      <c r="Q2397" s="2" t="str">
        <f>IF(ISERR(FIND("07",GERAL[[#This Row],[ODS]])),"NÃO","SIM")</f>
        <v>NÃO</v>
      </c>
      <c r="R2397" s="2" t="str">
        <f>IF(ISERR(FIND("08",GERAL[[#This Row],[ODS]])),"NÃO","SIM")</f>
        <v>NÃO</v>
      </c>
      <c r="S2397" s="2" t="str">
        <f>IF(ISERR(FIND("09",GERAL[[#This Row],[ODS]])),"NÃO","SIM")</f>
        <v>SIM</v>
      </c>
      <c r="T2397" s="2" t="str">
        <f>IF(ISERR(FIND("10",GERAL[[#This Row],[ODS]])),"NÃO","SIM")</f>
        <v>NÃO</v>
      </c>
      <c r="U2397" s="2" t="str">
        <f>IF(ISERR(FIND("11",GERAL[[#This Row],[ODS]])),"NÃO","SIM")</f>
        <v>NÃO</v>
      </c>
      <c r="V2397" s="2" t="str">
        <f>IF(ISERR(FIND("12",GERAL[[#This Row],[ODS]])),"NÃO","SIM")</f>
        <v>NÃO</v>
      </c>
      <c r="W2397" s="2" t="str">
        <f>IF(ISERR(FIND("13",GERAL[[#This Row],[ODS]])),"NÃO","SIM")</f>
        <v>NÃO</v>
      </c>
      <c r="X2397" s="2" t="str">
        <f>IF(ISERR(FIND("14",GERAL[[#This Row],[ODS]])),"NÃO","SIM")</f>
        <v>NÃO</v>
      </c>
      <c r="Y2397" s="2" t="str">
        <f>IF(ISERR(FIND("15",GERAL[[#This Row],[ODS]])),"NÃO","SIM")</f>
        <v>NÃO</v>
      </c>
      <c r="Z2397" s="2" t="str">
        <f>IF(ISERR(FIND("16",GERAL[[#This Row],[ODS]])),"NÃO","SIM")</f>
        <v>SIM</v>
      </c>
      <c r="AA2397" s="2" t="str">
        <f>IF(ISERR(FIND("17",GERAL[[#This Row],[ODS]])),"NÃO","SIM")</f>
        <v>NÃO</v>
      </c>
      <c r="AB2397" s="1"/>
      <c r="AC2397" s="1"/>
      <c r="AD2397" s="1">
        <v>11.642609577475561</v>
      </c>
      <c r="AE2397" s="56">
        <v>10.17201570473112</v>
      </c>
      <c r="AF2397" s="87">
        <v>14.443067166148444</v>
      </c>
      <c r="AG2397" s="1" t="str">
        <f>GERAL[[#This Row],[SIGLA]]&amp;GERAL[[#This Row],[CÓD]]</f>
        <v>RNIN_TC</v>
      </c>
      <c r="AH2397" s="1">
        <f ca="1">VLOOKUP(GERAL[[#This Row],[REF_NOTA]],BASE_NOTAS[],7,FALSE)</f>
        <v>13.307950177101294</v>
      </c>
      <c r="AI2397" s="48">
        <f ca="1">IF(GERAL[[#This Row],[Nota 2025]]="",0,GERAL[[#This Row],[Nota 2026]]-GERAL[[#This Row],[Nota 2025]])</f>
        <v>-1.13511698904715</v>
      </c>
    </row>
    <row r="2398" spans="1:35" x14ac:dyDescent="0.35">
      <c r="A2398" s="2" t="s">
        <v>178</v>
      </c>
      <c r="B2398" s="2" t="s">
        <v>205</v>
      </c>
      <c r="C2398" s="15" t="s">
        <v>213</v>
      </c>
      <c r="D2398" s="15" t="s">
        <v>483</v>
      </c>
      <c r="E2398" s="15" t="s">
        <v>484</v>
      </c>
      <c r="F2398" s="2" t="str">
        <f>VLOOKUP(GERAL[[#This Row],[CÓD]],SEALL,6,FALSE)</f>
        <v>SG</v>
      </c>
      <c r="G239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9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9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398" s="2" t="str">
        <f>VLOOKUP(GERAL[[#This Row],[CÓD]],SEALL,4,FALSE)</f>
        <v>04, 09, 16</v>
      </c>
      <c r="K2398" s="2" t="str">
        <f>IF(ISERR(FIND("01",GERAL[[#This Row],[ODS]])),"NÃO","SIM")</f>
        <v>NÃO</v>
      </c>
      <c r="L2398" s="2" t="str">
        <f>IF(ISERR(FIND("02",GERAL[[#This Row],[ODS]])),"NÃO","SIM")</f>
        <v>NÃO</v>
      </c>
      <c r="M2398" s="2" t="str">
        <f>IF(ISERR(FIND("03",GERAL[[#This Row],[ODS]])),"NÃO","SIM")</f>
        <v>NÃO</v>
      </c>
      <c r="N2398" s="2" t="str">
        <f>IF(ISERR(FIND("04",GERAL[[#This Row],[ODS]])),"NÃO","SIM")</f>
        <v>SIM</v>
      </c>
      <c r="O2398" s="2" t="str">
        <f>IF(ISERR(FIND("05",GERAL[[#This Row],[ODS]])),"NÃO","SIM")</f>
        <v>NÃO</v>
      </c>
      <c r="P2398" s="2" t="str">
        <f>IF(ISERR(FIND("06",GERAL[[#This Row],[ODS]])),"NÃO","SIM")</f>
        <v>NÃO</v>
      </c>
      <c r="Q2398" s="2" t="str">
        <f>IF(ISERR(FIND("07",GERAL[[#This Row],[ODS]])),"NÃO","SIM")</f>
        <v>NÃO</v>
      </c>
      <c r="R2398" s="2" t="str">
        <f>IF(ISERR(FIND("08",GERAL[[#This Row],[ODS]])),"NÃO","SIM")</f>
        <v>NÃO</v>
      </c>
      <c r="S2398" s="2" t="str">
        <f>IF(ISERR(FIND("09",GERAL[[#This Row],[ODS]])),"NÃO","SIM")</f>
        <v>SIM</v>
      </c>
      <c r="T2398" s="2" t="str">
        <f>IF(ISERR(FIND("10",GERAL[[#This Row],[ODS]])),"NÃO","SIM")</f>
        <v>NÃO</v>
      </c>
      <c r="U2398" s="2" t="str">
        <f>IF(ISERR(FIND("11",GERAL[[#This Row],[ODS]])),"NÃO","SIM")</f>
        <v>NÃO</v>
      </c>
      <c r="V2398" s="2" t="str">
        <f>IF(ISERR(FIND("12",GERAL[[#This Row],[ODS]])),"NÃO","SIM")</f>
        <v>NÃO</v>
      </c>
      <c r="W2398" s="2" t="str">
        <f>IF(ISERR(FIND("13",GERAL[[#This Row],[ODS]])),"NÃO","SIM")</f>
        <v>NÃO</v>
      </c>
      <c r="X2398" s="2" t="str">
        <f>IF(ISERR(FIND("14",GERAL[[#This Row],[ODS]])),"NÃO","SIM")</f>
        <v>NÃO</v>
      </c>
      <c r="Y2398" s="2" t="str">
        <f>IF(ISERR(FIND("15",GERAL[[#This Row],[ODS]])),"NÃO","SIM")</f>
        <v>NÃO</v>
      </c>
      <c r="Z2398" s="2" t="str">
        <f>IF(ISERR(FIND("16",GERAL[[#This Row],[ODS]])),"NÃO","SIM")</f>
        <v>SIM</v>
      </c>
      <c r="AA2398" s="2" t="str">
        <f>IF(ISERR(FIND("17",GERAL[[#This Row],[ODS]])),"NÃO","SIM")</f>
        <v>NÃO</v>
      </c>
      <c r="AB2398" s="1"/>
      <c r="AC2398" s="1"/>
      <c r="AD2398" s="1">
        <v>54.172635545086536</v>
      </c>
      <c r="AE2398" s="56">
        <v>46.693122056974389</v>
      </c>
      <c r="AF2398" s="87">
        <v>44.457858073866383</v>
      </c>
      <c r="AG2398" s="1" t="str">
        <f>GERAL[[#This Row],[SIGLA]]&amp;GERAL[[#This Row],[CÓD]]</f>
        <v>RSIN_TC</v>
      </c>
      <c r="AH2398" s="1">
        <f ca="1">VLOOKUP(GERAL[[#This Row],[REF_NOTA]],BASE_NOTAS[],7,FALSE)</f>
        <v>39.750072873452766</v>
      </c>
      <c r="AI2398" s="48">
        <f ca="1">IF(GERAL[[#This Row],[Nota 2025]]="",0,GERAL[[#This Row],[Nota 2026]]-GERAL[[#This Row],[Nota 2025]])</f>
        <v>-4.7077852004136176</v>
      </c>
    </row>
    <row r="2399" spans="1:35" x14ac:dyDescent="0.35">
      <c r="A2399" s="2" t="s">
        <v>176</v>
      </c>
      <c r="B2399" s="2" t="s">
        <v>203</v>
      </c>
      <c r="C2399" s="15" t="s">
        <v>213</v>
      </c>
      <c r="D2399" s="15" t="s">
        <v>483</v>
      </c>
      <c r="E2399" s="15" t="s">
        <v>484</v>
      </c>
      <c r="F2399" s="2" t="str">
        <f>VLOOKUP(GERAL[[#This Row],[CÓD]],SEALL,6,FALSE)</f>
        <v>SG</v>
      </c>
      <c r="G239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39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39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399" s="2" t="str">
        <f>VLOOKUP(GERAL[[#This Row],[CÓD]],SEALL,4,FALSE)</f>
        <v>04, 09, 16</v>
      </c>
      <c r="K2399" s="2" t="str">
        <f>IF(ISERR(FIND("01",GERAL[[#This Row],[ODS]])),"NÃO","SIM")</f>
        <v>NÃO</v>
      </c>
      <c r="L2399" s="2" t="str">
        <f>IF(ISERR(FIND("02",GERAL[[#This Row],[ODS]])),"NÃO","SIM")</f>
        <v>NÃO</v>
      </c>
      <c r="M2399" s="2" t="str">
        <f>IF(ISERR(FIND("03",GERAL[[#This Row],[ODS]])),"NÃO","SIM")</f>
        <v>NÃO</v>
      </c>
      <c r="N2399" s="2" t="str">
        <f>IF(ISERR(FIND("04",GERAL[[#This Row],[ODS]])),"NÃO","SIM")</f>
        <v>SIM</v>
      </c>
      <c r="O2399" s="2" t="str">
        <f>IF(ISERR(FIND("05",GERAL[[#This Row],[ODS]])),"NÃO","SIM")</f>
        <v>NÃO</v>
      </c>
      <c r="P2399" s="2" t="str">
        <f>IF(ISERR(FIND("06",GERAL[[#This Row],[ODS]])),"NÃO","SIM")</f>
        <v>NÃO</v>
      </c>
      <c r="Q2399" s="2" t="str">
        <f>IF(ISERR(FIND("07",GERAL[[#This Row],[ODS]])),"NÃO","SIM")</f>
        <v>NÃO</v>
      </c>
      <c r="R2399" s="2" t="str">
        <f>IF(ISERR(FIND("08",GERAL[[#This Row],[ODS]])),"NÃO","SIM")</f>
        <v>NÃO</v>
      </c>
      <c r="S2399" s="2" t="str">
        <f>IF(ISERR(FIND("09",GERAL[[#This Row],[ODS]])),"NÃO","SIM")</f>
        <v>SIM</v>
      </c>
      <c r="T2399" s="2" t="str">
        <f>IF(ISERR(FIND("10",GERAL[[#This Row],[ODS]])),"NÃO","SIM")</f>
        <v>NÃO</v>
      </c>
      <c r="U2399" s="2" t="str">
        <f>IF(ISERR(FIND("11",GERAL[[#This Row],[ODS]])),"NÃO","SIM")</f>
        <v>NÃO</v>
      </c>
      <c r="V2399" s="2" t="str">
        <f>IF(ISERR(FIND("12",GERAL[[#This Row],[ODS]])),"NÃO","SIM")</f>
        <v>NÃO</v>
      </c>
      <c r="W2399" s="2" t="str">
        <f>IF(ISERR(FIND("13",GERAL[[#This Row],[ODS]])),"NÃO","SIM")</f>
        <v>NÃO</v>
      </c>
      <c r="X2399" s="2" t="str">
        <f>IF(ISERR(FIND("14",GERAL[[#This Row],[ODS]])),"NÃO","SIM")</f>
        <v>NÃO</v>
      </c>
      <c r="Y2399" s="2" t="str">
        <f>IF(ISERR(FIND("15",GERAL[[#This Row],[ODS]])),"NÃO","SIM")</f>
        <v>NÃO</v>
      </c>
      <c r="Z2399" s="2" t="str">
        <f>IF(ISERR(FIND("16",GERAL[[#This Row],[ODS]])),"NÃO","SIM")</f>
        <v>SIM</v>
      </c>
      <c r="AA2399" s="2" t="str">
        <f>IF(ISERR(FIND("17",GERAL[[#This Row],[ODS]])),"NÃO","SIM")</f>
        <v>NÃO</v>
      </c>
      <c r="AB2399" s="1"/>
      <c r="AC2399" s="1"/>
      <c r="AD2399" s="1">
        <v>2.3737740129278184</v>
      </c>
      <c r="AE2399" s="56">
        <v>0</v>
      </c>
      <c r="AF2399" s="87">
        <v>1.9496959055808418</v>
      </c>
      <c r="AG2399" s="1" t="str">
        <f>GERAL[[#This Row],[SIGLA]]&amp;GERAL[[#This Row],[CÓD]]</f>
        <v>ROIN_TC</v>
      </c>
      <c r="AH2399" s="1">
        <f ca="1">VLOOKUP(GERAL[[#This Row],[REF_NOTA]],BASE_NOTAS[],7,FALSE)</f>
        <v>0</v>
      </c>
      <c r="AI2399" s="48">
        <f ca="1">IF(GERAL[[#This Row],[Nota 2025]]="",0,GERAL[[#This Row],[Nota 2026]]-GERAL[[#This Row],[Nota 2025]])</f>
        <v>-1.9496959055808418</v>
      </c>
    </row>
    <row r="2400" spans="1:35" x14ac:dyDescent="0.35">
      <c r="A2400" s="2" t="s">
        <v>177</v>
      </c>
      <c r="B2400" s="2" t="s">
        <v>204</v>
      </c>
      <c r="C2400" s="15" t="s">
        <v>213</v>
      </c>
      <c r="D2400" s="15" t="s">
        <v>483</v>
      </c>
      <c r="E2400" s="15" t="s">
        <v>484</v>
      </c>
      <c r="F2400" s="2" t="str">
        <f>VLOOKUP(GERAL[[#This Row],[CÓD]],SEALL,6,FALSE)</f>
        <v>SG</v>
      </c>
      <c r="G240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0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0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00" s="2" t="str">
        <f>VLOOKUP(GERAL[[#This Row],[CÓD]],SEALL,4,FALSE)</f>
        <v>04, 09, 16</v>
      </c>
      <c r="K2400" s="2" t="str">
        <f>IF(ISERR(FIND("01",GERAL[[#This Row],[ODS]])),"NÃO","SIM")</f>
        <v>NÃO</v>
      </c>
      <c r="L2400" s="2" t="str">
        <f>IF(ISERR(FIND("02",GERAL[[#This Row],[ODS]])),"NÃO","SIM")</f>
        <v>NÃO</v>
      </c>
      <c r="M2400" s="2" t="str">
        <f>IF(ISERR(FIND("03",GERAL[[#This Row],[ODS]])),"NÃO","SIM")</f>
        <v>NÃO</v>
      </c>
      <c r="N2400" s="2" t="str">
        <f>IF(ISERR(FIND("04",GERAL[[#This Row],[ODS]])),"NÃO","SIM")</f>
        <v>SIM</v>
      </c>
      <c r="O2400" s="2" t="str">
        <f>IF(ISERR(FIND("05",GERAL[[#This Row],[ODS]])),"NÃO","SIM")</f>
        <v>NÃO</v>
      </c>
      <c r="P2400" s="2" t="str">
        <f>IF(ISERR(FIND("06",GERAL[[#This Row],[ODS]])),"NÃO","SIM")</f>
        <v>NÃO</v>
      </c>
      <c r="Q2400" s="2" t="str">
        <f>IF(ISERR(FIND("07",GERAL[[#This Row],[ODS]])),"NÃO","SIM")</f>
        <v>NÃO</v>
      </c>
      <c r="R2400" s="2" t="str">
        <f>IF(ISERR(FIND("08",GERAL[[#This Row],[ODS]])),"NÃO","SIM")</f>
        <v>NÃO</v>
      </c>
      <c r="S2400" s="2" t="str">
        <f>IF(ISERR(FIND("09",GERAL[[#This Row],[ODS]])),"NÃO","SIM")</f>
        <v>SIM</v>
      </c>
      <c r="T2400" s="2" t="str">
        <f>IF(ISERR(FIND("10",GERAL[[#This Row],[ODS]])),"NÃO","SIM")</f>
        <v>NÃO</v>
      </c>
      <c r="U2400" s="2" t="str">
        <f>IF(ISERR(FIND("11",GERAL[[#This Row],[ODS]])),"NÃO","SIM")</f>
        <v>NÃO</v>
      </c>
      <c r="V2400" s="2" t="str">
        <f>IF(ISERR(FIND("12",GERAL[[#This Row],[ODS]])),"NÃO","SIM")</f>
        <v>NÃO</v>
      </c>
      <c r="W2400" s="2" t="str">
        <f>IF(ISERR(FIND("13",GERAL[[#This Row],[ODS]])),"NÃO","SIM")</f>
        <v>NÃO</v>
      </c>
      <c r="X2400" s="2" t="str">
        <f>IF(ISERR(FIND("14",GERAL[[#This Row],[ODS]])),"NÃO","SIM")</f>
        <v>NÃO</v>
      </c>
      <c r="Y2400" s="2" t="str">
        <f>IF(ISERR(FIND("15",GERAL[[#This Row],[ODS]])),"NÃO","SIM")</f>
        <v>NÃO</v>
      </c>
      <c r="Z2400" s="2" t="str">
        <f>IF(ISERR(FIND("16",GERAL[[#This Row],[ODS]])),"NÃO","SIM")</f>
        <v>SIM</v>
      </c>
      <c r="AA2400" s="2" t="str">
        <f>IF(ISERR(FIND("17",GERAL[[#This Row],[ODS]])),"NÃO","SIM")</f>
        <v>NÃO</v>
      </c>
      <c r="AB2400" s="1"/>
      <c r="AC2400" s="1"/>
      <c r="AD2400" s="1">
        <v>0.49097380666968915</v>
      </c>
      <c r="AE2400" s="56">
        <v>2.8298391668563613E-2</v>
      </c>
      <c r="AF2400" s="87">
        <v>0</v>
      </c>
      <c r="AG2400" s="1" t="str">
        <f>GERAL[[#This Row],[SIGLA]]&amp;GERAL[[#This Row],[CÓD]]</f>
        <v>RRIN_TC</v>
      </c>
      <c r="AH2400" s="1">
        <f ca="1">VLOOKUP(GERAL[[#This Row],[REF_NOTA]],BASE_NOTAS[],7,FALSE)</f>
        <v>2.4357501103658237</v>
      </c>
      <c r="AI2400" s="48">
        <f ca="1">IF(GERAL[[#This Row],[Nota 2025]]="",0,GERAL[[#This Row],[Nota 2026]]-GERAL[[#This Row],[Nota 2025]])</f>
        <v>2.4357501103658237</v>
      </c>
    </row>
    <row r="2401" spans="1:35" x14ac:dyDescent="0.35">
      <c r="A2401" s="2" t="s">
        <v>179</v>
      </c>
      <c r="B2401" s="2" t="s">
        <v>194</v>
      </c>
      <c r="C2401" s="15" t="s">
        <v>213</v>
      </c>
      <c r="D2401" s="15" t="s">
        <v>483</v>
      </c>
      <c r="E2401" s="15" t="s">
        <v>484</v>
      </c>
      <c r="F2401" s="2" t="str">
        <f>VLOOKUP(GERAL[[#This Row],[CÓD]],SEALL,6,FALSE)</f>
        <v>SG</v>
      </c>
      <c r="G240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0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0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01" s="2" t="str">
        <f>VLOOKUP(GERAL[[#This Row],[CÓD]],SEALL,4,FALSE)</f>
        <v>04, 09, 16</v>
      </c>
      <c r="K2401" s="2" t="str">
        <f>IF(ISERR(FIND("01",GERAL[[#This Row],[ODS]])),"NÃO","SIM")</f>
        <v>NÃO</v>
      </c>
      <c r="L2401" s="2" t="str">
        <f>IF(ISERR(FIND("02",GERAL[[#This Row],[ODS]])),"NÃO","SIM")</f>
        <v>NÃO</v>
      </c>
      <c r="M2401" s="2" t="str">
        <f>IF(ISERR(FIND("03",GERAL[[#This Row],[ODS]])),"NÃO","SIM")</f>
        <v>NÃO</v>
      </c>
      <c r="N2401" s="2" t="str">
        <f>IF(ISERR(FIND("04",GERAL[[#This Row],[ODS]])),"NÃO","SIM")</f>
        <v>SIM</v>
      </c>
      <c r="O2401" s="2" t="str">
        <f>IF(ISERR(FIND("05",GERAL[[#This Row],[ODS]])),"NÃO","SIM")</f>
        <v>NÃO</v>
      </c>
      <c r="P2401" s="2" t="str">
        <f>IF(ISERR(FIND("06",GERAL[[#This Row],[ODS]])),"NÃO","SIM")</f>
        <v>NÃO</v>
      </c>
      <c r="Q2401" s="2" t="str">
        <f>IF(ISERR(FIND("07",GERAL[[#This Row],[ODS]])),"NÃO","SIM")</f>
        <v>NÃO</v>
      </c>
      <c r="R2401" s="2" t="str">
        <f>IF(ISERR(FIND("08",GERAL[[#This Row],[ODS]])),"NÃO","SIM")</f>
        <v>NÃO</v>
      </c>
      <c r="S2401" s="2" t="str">
        <f>IF(ISERR(FIND("09",GERAL[[#This Row],[ODS]])),"NÃO","SIM")</f>
        <v>SIM</v>
      </c>
      <c r="T2401" s="2" t="str">
        <f>IF(ISERR(FIND("10",GERAL[[#This Row],[ODS]])),"NÃO","SIM")</f>
        <v>NÃO</v>
      </c>
      <c r="U2401" s="2" t="str">
        <f>IF(ISERR(FIND("11",GERAL[[#This Row],[ODS]])),"NÃO","SIM")</f>
        <v>NÃO</v>
      </c>
      <c r="V2401" s="2" t="str">
        <f>IF(ISERR(FIND("12",GERAL[[#This Row],[ODS]])),"NÃO","SIM")</f>
        <v>NÃO</v>
      </c>
      <c r="W2401" s="2" t="str">
        <f>IF(ISERR(FIND("13",GERAL[[#This Row],[ODS]])),"NÃO","SIM")</f>
        <v>NÃO</v>
      </c>
      <c r="X2401" s="2" t="str">
        <f>IF(ISERR(FIND("14",GERAL[[#This Row],[ODS]])),"NÃO","SIM")</f>
        <v>NÃO</v>
      </c>
      <c r="Y2401" s="2" t="str">
        <f>IF(ISERR(FIND("15",GERAL[[#This Row],[ODS]])),"NÃO","SIM")</f>
        <v>NÃO</v>
      </c>
      <c r="Z2401" s="2" t="str">
        <f>IF(ISERR(FIND("16",GERAL[[#This Row],[ODS]])),"NÃO","SIM")</f>
        <v>SIM</v>
      </c>
      <c r="AA2401" s="2" t="str">
        <f>IF(ISERR(FIND("17",GERAL[[#This Row],[ODS]])),"NÃO","SIM")</f>
        <v>NÃO</v>
      </c>
      <c r="AB2401" s="1"/>
      <c r="AC2401" s="1"/>
      <c r="AD2401" s="1">
        <v>59.573067459678278</v>
      </c>
      <c r="AE2401" s="56">
        <v>44.950784067590597</v>
      </c>
      <c r="AF2401" s="87">
        <v>58.282228572577729</v>
      </c>
      <c r="AG2401" s="1" t="str">
        <f>GERAL[[#This Row],[SIGLA]]&amp;GERAL[[#This Row],[CÓD]]</f>
        <v>SCIN_TC</v>
      </c>
      <c r="AH2401" s="1">
        <f ca="1">VLOOKUP(GERAL[[#This Row],[REF_NOTA]],BASE_NOTAS[],7,FALSE)</f>
        <v>58.474194022308289</v>
      </c>
      <c r="AI2401" s="48">
        <f ca="1">IF(GERAL[[#This Row],[Nota 2025]]="",0,GERAL[[#This Row],[Nota 2026]]-GERAL[[#This Row],[Nota 2025]])</f>
        <v>0.19196544973056007</v>
      </c>
    </row>
    <row r="2402" spans="1:35" x14ac:dyDescent="0.35">
      <c r="A2402" s="2" t="s">
        <v>181</v>
      </c>
      <c r="B2402" s="2" t="s">
        <v>186</v>
      </c>
      <c r="C2402" s="15" t="s">
        <v>213</v>
      </c>
      <c r="D2402" s="15" t="s">
        <v>483</v>
      </c>
      <c r="E2402" s="15" t="s">
        <v>484</v>
      </c>
      <c r="F2402" s="2" t="str">
        <f>VLOOKUP(GERAL[[#This Row],[CÓD]],SEALL,6,FALSE)</f>
        <v>SG</v>
      </c>
      <c r="G240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0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0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02" s="2" t="str">
        <f>VLOOKUP(GERAL[[#This Row],[CÓD]],SEALL,4,FALSE)</f>
        <v>04, 09, 16</v>
      </c>
      <c r="K2402" s="2" t="str">
        <f>IF(ISERR(FIND("01",GERAL[[#This Row],[ODS]])),"NÃO","SIM")</f>
        <v>NÃO</v>
      </c>
      <c r="L2402" s="2" t="str">
        <f>IF(ISERR(FIND("02",GERAL[[#This Row],[ODS]])),"NÃO","SIM")</f>
        <v>NÃO</v>
      </c>
      <c r="M2402" s="2" t="str">
        <f>IF(ISERR(FIND("03",GERAL[[#This Row],[ODS]])),"NÃO","SIM")</f>
        <v>NÃO</v>
      </c>
      <c r="N2402" s="2" t="str">
        <f>IF(ISERR(FIND("04",GERAL[[#This Row],[ODS]])),"NÃO","SIM")</f>
        <v>SIM</v>
      </c>
      <c r="O2402" s="2" t="str">
        <f>IF(ISERR(FIND("05",GERAL[[#This Row],[ODS]])),"NÃO","SIM")</f>
        <v>NÃO</v>
      </c>
      <c r="P2402" s="2" t="str">
        <f>IF(ISERR(FIND("06",GERAL[[#This Row],[ODS]])),"NÃO","SIM")</f>
        <v>NÃO</v>
      </c>
      <c r="Q2402" s="2" t="str">
        <f>IF(ISERR(FIND("07",GERAL[[#This Row],[ODS]])),"NÃO","SIM")</f>
        <v>NÃO</v>
      </c>
      <c r="R2402" s="2" t="str">
        <f>IF(ISERR(FIND("08",GERAL[[#This Row],[ODS]])),"NÃO","SIM")</f>
        <v>NÃO</v>
      </c>
      <c r="S2402" s="2" t="str">
        <f>IF(ISERR(FIND("09",GERAL[[#This Row],[ODS]])),"NÃO","SIM")</f>
        <v>SIM</v>
      </c>
      <c r="T2402" s="2" t="str">
        <f>IF(ISERR(FIND("10",GERAL[[#This Row],[ODS]])),"NÃO","SIM")</f>
        <v>NÃO</v>
      </c>
      <c r="U2402" s="2" t="str">
        <f>IF(ISERR(FIND("11",GERAL[[#This Row],[ODS]])),"NÃO","SIM")</f>
        <v>NÃO</v>
      </c>
      <c r="V2402" s="2" t="str">
        <f>IF(ISERR(FIND("12",GERAL[[#This Row],[ODS]])),"NÃO","SIM")</f>
        <v>NÃO</v>
      </c>
      <c r="W2402" s="2" t="str">
        <f>IF(ISERR(FIND("13",GERAL[[#This Row],[ODS]])),"NÃO","SIM")</f>
        <v>NÃO</v>
      </c>
      <c r="X2402" s="2" t="str">
        <f>IF(ISERR(FIND("14",GERAL[[#This Row],[ODS]])),"NÃO","SIM")</f>
        <v>NÃO</v>
      </c>
      <c r="Y2402" s="2" t="str">
        <f>IF(ISERR(FIND("15",GERAL[[#This Row],[ODS]])),"NÃO","SIM")</f>
        <v>NÃO</v>
      </c>
      <c r="Z2402" s="2" t="str">
        <f>IF(ISERR(FIND("16",GERAL[[#This Row],[ODS]])),"NÃO","SIM")</f>
        <v>SIM</v>
      </c>
      <c r="AA2402" s="2" t="str">
        <f>IF(ISERR(FIND("17",GERAL[[#This Row],[ODS]])),"NÃO","SIM")</f>
        <v>NÃO</v>
      </c>
      <c r="AB2402" s="1"/>
      <c r="AC2402" s="1"/>
      <c r="AD2402" s="1">
        <v>100</v>
      </c>
      <c r="AE2402" s="56">
        <v>100</v>
      </c>
      <c r="AF2402" s="87">
        <v>100</v>
      </c>
      <c r="AG2402" s="1" t="str">
        <f>GERAL[[#This Row],[SIGLA]]&amp;GERAL[[#This Row],[CÓD]]</f>
        <v>SPIN_TC</v>
      </c>
      <c r="AH2402" s="1">
        <f ca="1">VLOOKUP(GERAL[[#This Row],[REF_NOTA]],BASE_NOTAS[],7,FALSE)</f>
        <v>100</v>
      </c>
      <c r="AI2402" s="48">
        <f ca="1">IF(GERAL[[#This Row],[Nota 2025]]="",0,GERAL[[#This Row],[Nota 2026]]-GERAL[[#This Row],[Nota 2025]])</f>
        <v>0</v>
      </c>
    </row>
    <row r="2403" spans="1:35" x14ac:dyDescent="0.35">
      <c r="A2403" s="2" t="s">
        <v>180</v>
      </c>
      <c r="B2403" s="2" t="s">
        <v>206</v>
      </c>
      <c r="C2403" s="15" t="s">
        <v>213</v>
      </c>
      <c r="D2403" s="15" t="s">
        <v>483</v>
      </c>
      <c r="E2403" s="15" t="s">
        <v>484</v>
      </c>
      <c r="F2403" s="2" t="str">
        <f>VLOOKUP(GERAL[[#This Row],[CÓD]],SEALL,6,FALSE)</f>
        <v>SG</v>
      </c>
      <c r="G240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0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0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03" s="2" t="str">
        <f>VLOOKUP(GERAL[[#This Row],[CÓD]],SEALL,4,FALSE)</f>
        <v>04, 09, 16</v>
      </c>
      <c r="K2403" s="2" t="str">
        <f>IF(ISERR(FIND("01",GERAL[[#This Row],[ODS]])),"NÃO","SIM")</f>
        <v>NÃO</v>
      </c>
      <c r="L2403" s="2" t="str">
        <f>IF(ISERR(FIND("02",GERAL[[#This Row],[ODS]])),"NÃO","SIM")</f>
        <v>NÃO</v>
      </c>
      <c r="M2403" s="2" t="str">
        <f>IF(ISERR(FIND("03",GERAL[[#This Row],[ODS]])),"NÃO","SIM")</f>
        <v>NÃO</v>
      </c>
      <c r="N2403" s="2" t="str">
        <f>IF(ISERR(FIND("04",GERAL[[#This Row],[ODS]])),"NÃO","SIM")</f>
        <v>SIM</v>
      </c>
      <c r="O2403" s="2" t="str">
        <f>IF(ISERR(FIND("05",GERAL[[#This Row],[ODS]])),"NÃO","SIM")</f>
        <v>NÃO</v>
      </c>
      <c r="P2403" s="2" t="str">
        <f>IF(ISERR(FIND("06",GERAL[[#This Row],[ODS]])),"NÃO","SIM")</f>
        <v>NÃO</v>
      </c>
      <c r="Q2403" s="2" t="str">
        <f>IF(ISERR(FIND("07",GERAL[[#This Row],[ODS]])),"NÃO","SIM")</f>
        <v>NÃO</v>
      </c>
      <c r="R2403" s="2" t="str">
        <f>IF(ISERR(FIND("08",GERAL[[#This Row],[ODS]])),"NÃO","SIM")</f>
        <v>NÃO</v>
      </c>
      <c r="S2403" s="2" t="str">
        <f>IF(ISERR(FIND("09",GERAL[[#This Row],[ODS]])),"NÃO","SIM")</f>
        <v>SIM</v>
      </c>
      <c r="T2403" s="2" t="str">
        <f>IF(ISERR(FIND("10",GERAL[[#This Row],[ODS]])),"NÃO","SIM")</f>
        <v>NÃO</v>
      </c>
      <c r="U2403" s="2" t="str">
        <f>IF(ISERR(FIND("11",GERAL[[#This Row],[ODS]])),"NÃO","SIM")</f>
        <v>NÃO</v>
      </c>
      <c r="V2403" s="2" t="str">
        <f>IF(ISERR(FIND("12",GERAL[[#This Row],[ODS]])),"NÃO","SIM")</f>
        <v>NÃO</v>
      </c>
      <c r="W2403" s="2" t="str">
        <f>IF(ISERR(FIND("13",GERAL[[#This Row],[ODS]])),"NÃO","SIM")</f>
        <v>NÃO</v>
      </c>
      <c r="X2403" s="2" t="str">
        <f>IF(ISERR(FIND("14",GERAL[[#This Row],[ODS]])),"NÃO","SIM")</f>
        <v>NÃO</v>
      </c>
      <c r="Y2403" s="2" t="str">
        <f>IF(ISERR(FIND("15",GERAL[[#This Row],[ODS]])),"NÃO","SIM")</f>
        <v>NÃO</v>
      </c>
      <c r="Z2403" s="2" t="str">
        <f>IF(ISERR(FIND("16",GERAL[[#This Row],[ODS]])),"NÃO","SIM")</f>
        <v>SIM</v>
      </c>
      <c r="AA2403" s="2" t="str">
        <f>IF(ISERR(FIND("17",GERAL[[#This Row],[ODS]])),"NÃO","SIM")</f>
        <v>NÃO</v>
      </c>
      <c r="AB2403" s="1"/>
      <c r="AC2403" s="1"/>
      <c r="AD2403" s="1">
        <v>9.1483974278027951</v>
      </c>
      <c r="AE2403" s="56">
        <v>8.5829294579774267</v>
      </c>
      <c r="AF2403" s="87">
        <v>10.48832638951964</v>
      </c>
      <c r="AG2403" s="1" t="str">
        <f>GERAL[[#This Row],[SIGLA]]&amp;GERAL[[#This Row],[CÓD]]</f>
        <v>SEIN_TC</v>
      </c>
      <c r="AH2403" s="1">
        <f ca="1">VLOOKUP(GERAL[[#This Row],[REF_NOTA]],BASE_NOTAS[],7,FALSE)</f>
        <v>12.529620713643959</v>
      </c>
      <c r="AI2403" s="48">
        <f ca="1">IF(GERAL[[#This Row],[Nota 2025]]="",0,GERAL[[#This Row],[Nota 2026]]-GERAL[[#This Row],[Nota 2025]])</f>
        <v>2.0412943241243191</v>
      </c>
    </row>
    <row r="2404" spans="1:35" x14ac:dyDescent="0.35">
      <c r="A2404" s="2" t="s">
        <v>182</v>
      </c>
      <c r="B2404" s="2" t="s">
        <v>185</v>
      </c>
      <c r="C2404" s="15" t="s">
        <v>213</v>
      </c>
      <c r="D2404" s="15" t="s">
        <v>483</v>
      </c>
      <c r="E2404" s="15" t="s">
        <v>484</v>
      </c>
      <c r="F2404" s="2" t="str">
        <f>VLOOKUP(GERAL[[#This Row],[CÓD]],SEALL,6,FALSE)</f>
        <v>SG</v>
      </c>
      <c r="G240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0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0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04" s="2" t="str">
        <f>VLOOKUP(GERAL[[#This Row],[CÓD]],SEALL,4,FALSE)</f>
        <v>04, 09, 16</v>
      </c>
      <c r="K2404" s="2" t="str">
        <f>IF(ISERR(FIND("01",GERAL[[#This Row],[ODS]])),"NÃO","SIM")</f>
        <v>NÃO</v>
      </c>
      <c r="L2404" s="2" t="str">
        <f>IF(ISERR(FIND("02",GERAL[[#This Row],[ODS]])),"NÃO","SIM")</f>
        <v>NÃO</v>
      </c>
      <c r="M2404" s="2" t="str">
        <f>IF(ISERR(FIND("03",GERAL[[#This Row],[ODS]])),"NÃO","SIM")</f>
        <v>NÃO</v>
      </c>
      <c r="N2404" s="2" t="str">
        <f>IF(ISERR(FIND("04",GERAL[[#This Row],[ODS]])),"NÃO","SIM")</f>
        <v>SIM</v>
      </c>
      <c r="O2404" s="2" t="str">
        <f>IF(ISERR(FIND("05",GERAL[[#This Row],[ODS]])),"NÃO","SIM")</f>
        <v>NÃO</v>
      </c>
      <c r="P2404" s="2" t="str">
        <f>IF(ISERR(FIND("06",GERAL[[#This Row],[ODS]])),"NÃO","SIM")</f>
        <v>NÃO</v>
      </c>
      <c r="Q2404" s="2" t="str">
        <f>IF(ISERR(FIND("07",GERAL[[#This Row],[ODS]])),"NÃO","SIM")</f>
        <v>NÃO</v>
      </c>
      <c r="R2404" s="2" t="str">
        <f>IF(ISERR(FIND("08",GERAL[[#This Row],[ODS]])),"NÃO","SIM")</f>
        <v>NÃO</v>
      </c>
      <c r="S2404" s="2" t="str">
        <f>IF(ISERR(FIND("09",GERAL[[#This Row],[ODS]])),"NÃO","SIM")</f>
        <v>SIM</v>
      </c>
      <c r="T2404" s="2" t="str">
        <f>IF(ISERR(FIND("10",GERAL[[#This Row],[ODS]])),"NÃO","SIM")</f>
        <v>NÃO</v>
      </c>
      <c r="U2404" s="2" t="str">
        <f>IF(ISERR(FIND("11",GERAL[[#This Row],[ODS]])),"NÃO","SIM")</f>
        <v>NÃO</v>
      </c>
      <c r="V2404" s="2" t="str">
        <f>IF(ISERR(FIND("12",GERAL[[#This Row],[ODS]])),"NÃO","SIM")</f>
        <v>NÃO</v>
      </c>
      <c r="W2404" s="2" t="str">
        <f>IF(ISERR(FIND("13",GERAL[[#This Row],[ODS]])),"NÃO","SIM")</f>
        <v>NÃO</v>
      </c>
      <c r="X2404" s="2" t="str">
        <f>IF(ISERR(FIND("14",GERAL[[#This Row],[ODS]])),"NÃO","SIM")</f>
        <v>NÃO</v>
      </c>
      <c r="Y2404" s="2" t="str">
        <f>IF(ISERR(FIND("15",GERAL[[#This Row],[ODS]])),"NÃO","SIM")</f>
        <v>NÃO</v>
      </c>
      <c r="Z2404" s="2" t="str">
        <f>IF(ISERR(FIND("16",GERAL[[#This Row],[ODS]])),"NÃO","SIM")</f>
        <v>SIM</v>
      </c>
      <c r="AA2404" s="2" t="str">
        <f>IF(ISERR(FIND("17",GERAL[[#This Row],[ODS]])),"NÃO","SIM")</f>
        <v>NÃO</v>
      </c>
      <c r="AB2404" s="1"/>
      <c r="AC2404" s="1"/>
      <c r="AD2404" s="1">
        <v>4.2421527049839778</v>
      </c>
      <c r="AE2404" s="56">
        <v>4.2241700373611186</v>
      </c>
      <c r="AF2404" s="87">
        <v>11.469927225394287</v>
      </c>
      <c r="AG2404" s="1" t="str">
        <f>GERAL[[#This Row],[SIGLA]]&amp;GERAL[[#This Row],[CÓD]]</f>
        <v>TOIN_TC</v>
      </c>
      <c r="AH2404" s="1">
        <f ca="1">VLOOKUP(GERAL[[#This Row],[REF_NOTA]],BASE_NOTAS[],7,FALSE)</f>
        <v>8.4499598633157849</v>
      </c>
      <c r="AI2404" s="48">
        <f ca="1">IF(GERAL[[#This Row],[Nota 2025]]="",0,GERAL[[#This Row],[Nota 2026]]-GERAL[[#This Row],[Nota 2025]])</f>
        <v>-3.0199673620785017</v>
      </c>
    </row>
    <row r="2405" spans="1:35" x14ac:dyDescent="0.35">
      <c r="A2405" s="2" t="s">
        <v>0</v>
      </c>
      <c r="B2405" s="2" t="s">
        <v>156</v>
      </c>
      <c r="C2405" s="15" t="s">
        <v>213</v>
      </c>
      <c r="D2405" s="15" t="s">
        <v>485</v>
      </c>
      <c r="E2405" s="15" t="s">
        <v>486</v>
      </c>
      <c r="F2405" s="2" t="str">
        <f>VLOOKUP(GERAL[[#This Row],[CÓD]],SEALL,6,FALSE)</f>
        <v>G</v>
      </c>
      <c r="G240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0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40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05" s="2" t="str">
        <f>VLOOKUP(GERAL[[#This Row],[CÓD]],SEALL,4,FALSE)</f>
        <v>08, 09</v>
      </c>
      <c r="K2405" s="2" t="str">
        <f>IF(ISERR(FIND("01",GERAL[[#This Row],[ODS]])),"NÃO","SIM")</f>
        <v>NÃO</v>
      </c>
      <c r="L2405" s="2" t="str">
        <f>IF(ISERR(FIND("02",GERAL[[#This Row],[ODS]])),"NÃO","SIM")</f>
        <v>NÃO</v>
      </c>
      <c r="M2405" s="2" t="str">
        <f>IF(ISERR(FIND("03",GERAL[[#This Row],[ODS]])),"NÃO","SIM")</f>
        <v>NÃO</v>
      </c>
      <c r="N2405" s="2" t="str">
        <f>IF(ISERR(FIND("04",GERAL[[#This Row],[ODS]])),"NÃO","SIM")</f>
        <v>NÃO</v>
      </c>
      <c r="O2405" s="2" t="str">
        <f>IF(ISERR(FIND("05",GERAL[[#This Row],[ODS]])),"NÃO","SIM")</f>
        <v>NÃO</v>
      </c>
      <c r="P2405" s="2" t="str">
        <f>IF(ISERR(FIND("06",GERAL[[#This Row],[ODS]])),"NÃO","SIM")</f>
        <v>NÃO</v>
      </c>
      <c r="Q2405" s="2" t="str">
        <f>IF(ISERR(FIND("07",GERAL[[#This Row],[ODS]])),"NÃO","SIM")</f>
        <v>NÃO</v>
      </c>
      <c r="R2405" s="2" t="str">
        <f>IF(ISERR(FIND("08",GERAL[[#This Row],[ODS]])),"NÃO","SIM")</f>
        <v>SIM</v>
      </c>
      <c r="S2405" s="2" t="str">
        <f>IF(ISERR(FIND("09",GERAL[[#This Row],[ODS]])),"NÃO","SIM")</f>
        <v>SIM</v>
      </c>
      <c r="T2405" s="2" t="str">
        <f>IF(ISERR(FIND("10",GERAL[[#This Row],[ODS]])),"NÃO","SIM")</f>
        <v>NÃO</v>
      </c>
      <c r="U2405" s="2" t="str">
        <f>IF(ISERR(FIND("11",GERAL[[#This Row],[ODS]])),"NÃO","SIM")</f>
        <v>NÃO</v>
      </c>
      <c r="V2405" s="2" t="str">
        <f>IF(ISERR(FIND("12",GERAL[[#This Row],[ODS]])),"NÃO","SIM")</f>
        <v>NÃO</v>
      </c>
      <c r="W2405" s="2" t="str">
        <f>IF(ISERR(FIND("13",GERAL[[#This Row],[ODS]])),"NÃO","SIM")</f>
        <v>NÃO</v>
      </c>
      <c r="X2405" s="2" t="str">
        <f>IF(ISERR(FIND("14",GERAL[[#This Row],[ODS]])),"NÃO","SIM")</f>
        <v>NÃO</v>
      </c>
      <c r="Y2405" s="2" t="str">
        <f>IF(ISERR(FIND("15",GERAL[[#This Row],[ODS]])),"NÃO","SIM")</f>
        <v>NÃO</v>
      </c>
      <c r="Z2405" s="2" t="str">
        <f>IF(ISERR(FIND("16",GERAL[[#This Row],[ODS]])),"NÃO","SIM")</f>
        <v>NÃO</v>
      </c>
      <c r="AA2405" s="2" t="str">
        <f>IF(ISERR(FIND("17",GERAL[[#This Row],[ODS]])),"NÃO","SIM")</f>
        <v>NÃO</v>
      </c>
      <c r="AB2405" s="1"/>
      <c r="AC2405" s="1"/>
      <c r="AD2405" s="1">
        <v>76.663048817046302</v>
      </c>
      <c r="AE2405" s="56">
        <v>76.070672674008435</v>
      </c>
      <c r="AF2405" s="87">
        <v>57.276511596882315</v>
      </c>
      <c r="AG2405" s="1" t="str">
        <f>GERAL[[#This Row],[SIGLA]]&amp;GERAL[[#This Row],[CÓD]]</f>
        <v>ACIN_AC</v>
      </c>
      <c r="AH2405" s="1">
        <f ca="1">VLOOKUP(GERAL[[#This Row],[REF_NOTA]],BASE_NOTAS[],7,FALSE)</f>
        <v>57.276511596882315</v>
      </c>
      <c r="AI2405" s="48">
        <f ca="1">IF(GERAL[[#This Row],[Nota 2025]]="",0,GERAL[[#This Row],[Nota 2026]]-GERAL[[#This Row],[Nota 2025]])</f>
        <v>0</v>
      </c>
    </row>
    <row r="2406" spans="1:35" x14ac:dyDescent="0.35">
      <c r="A2406" s="2" t="s">
        <v>1</v>
      </c>
      <c r="B2406" s="2" t="s">
        <v>157</v>
      </c>
      <c r="C2406" s="15" t="s">
        <v>213</v>
      </c>
      <c r="D2406" s="15" t="s">
        <v>485</v>
      </c>
      <c r="E2406" s="15" t="s">
        <v>486</v>
      </c>
      <c r="F2406" s="2" t="str">
        <f>VLOOKUP(GERAL[[#This Row],[CÓD]],SEALL,6,FALSE)</f>
        <v>G</v>
      </c>
      <c r="G240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0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40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06" s="2" t="str">
        <f>VLOOKUP(GERAL[[#This Row],[CÓD]],SEALL,4,FALSE)</f>
        <v>08, 09</v>
      </c>
      <c r="K2406" s="2" t="str">
        <f>IF(ISERR(FIND("01",GERAL[[#This Row],[ODS]])),"NÃO","SIM")</f>
        <v>NÃO</v>
      </c>
      <c r="L2406" s="2" t="str">
        <f>IF(ISERR(FIND("02",GERAL[[#This Row],[ODS]])),"NÃO","SIM")</f>
        <v>NÃO</v>
      </c>
      <c r="M2406" s="2" t="str">
        <f>IF(ISERR(FIND("03",GERAL[[#This Row],[ODS]])),"NÃO","SIM")</f>
        <v>NÃO</v>
      </c>
      <c r="N2406" s="2" t="str">
        <f>IF(ISERR(FIND("04",GERAL[[#This Row],[ODS]])),"NÃO","SIM")</f>
        <v>NÃO</v>
      </c>
      <c r="O2406" s="2" t="str">
        <f>IF(ISERR(FIND("05",GERAL[[#This Row],[ODS]])),"NÃO","SIM")</f>
        <v>NÃO</v>
      </c>
      <c r="P2406" s="2" t="str">
        <f>IF(ISERR(FIND("06",GERAL[[#This Row],[ODS]])),"NÃO","SIM")</f>
        <v>NÃO</v>
      </c>
      <c r="Q2406" s="2" t="str">
        <f>IF(ISERR(FIND("07",GERAL[[#This Row],[ODS]])),"NÃO","SIM")</f>
        <v>NÃO</v>
      </c>
      <c r="R2406" s="2" t="str">
        <f>IF(ISERR(FIND("08",GERAL[[#This Row],[ODS]])),"NÃO","SIM")</f>
        <v>SIM</v>
      </c>
      <c r="S2406" s="2" t="str">
        <f>IF(ISERR(FIND("09",GERAL[[#This Row],[ODS]])),"NÃO","SIM")</f>
        <v>SIM</v>
      </c>
      <c r="T2406" s="2" t="str">
        <f>IF(ISERR(FIND("10",GERAL[[#This Row],[ODS]])),"NÃO","SIM")</f>
        <v>NÃO</v>
      </c>
      <c r="U2406" s="2" t="str">
        <f>IF(ISERR(FIND("11",GERAL[[#This Row],[ODS]])),"NÃO","SIM")</f>
        <v>NÃO</v>
      </c>
      <c r="V2406" s="2" t="str">
        <f>IF(ISERR(FIND("12",GERAL[[#This Row],[ODS]])),"NÃO","SIM")</f>
        <v>NÃO</v>
      </c>
      <c r="W2406" s="2" t="str">
        <f>IF(ISERR(FIND("13",GERAL[[#This Row],[ODS]])),"NÃO","SIM")</f>
        <v>NÃO</v>
      </c>
      <c r="X2406" s="2" t="str">
        <f>IF(ISERR(FIND("14",GERAL[[#This Row],[ODS]])),"NÃO","SIM")</f>
        <v>NÃO</v>
      </c>
      <c r="Y2406" s="2" t="str">
        <f>IF(ISERR(FIND("15",GERAL[[#This Row],[ODS]])),"NÃO","SIM")</f>
        <v>NÃO</v>
      </c>
      <c r="Z2406" s="2" t="str">
        <f>IF(ISERR(FIND("16",GERAL[[#This Row],[ODS]])),"NÃO","SIM")</f>
        <v>NÃO</v>
      </c>
      <c r="AA2406" s="2" t="str">
        <f>IF(ISERR(FIND("17",GERAL[[#This Row],[ODS]])),"NÃO","SIM")</f>
        <v>NÃO</v>
      </c>
      <c r="AB2406" s="1"/>
      <c r="AC2406" s="1"/>
      <c r="AD2406" s="1">
        <v>31.47272448868846</v>
      </c>
      <c r="AE2406" s="56">
        <v>26.881300854909174</v>
      </c>
      <c r="AF2406" s="87">
        <v>58.649074447102009</v>
      </c>
      <c r="AG2406" s="1" t="str">
        <f>GERAL[[#This Row],[SIGLA]]&amp;GERAL[[#This Row],[CÓD]]</f>
        <v>ALIN_AC</v>
      </c>
      <c r="AH2406" s="1">
        <f ca="1">VLOOKUP(GERAL[[#This Row],[REF_NOTA]],BASE_NOTAS[],7,FALSE)</f>
        <v>58.649074447102009</v>
      </c>
      <c r="AI2406" s="48">
        <f ca="1">IF(GERAL[[#This Row],[Nota 2025]]="",0,GERAL[[#This Row],[Nota 2026]]-GERAL[[#This Row],[Nota 2025]])</f>
        <v>0</v>
      </c>
    </row>
    <row r="2407" spans="1:35" x14ac:dyDescent="0.35">
      <c r="A2407" s="2" t="s">
        <v>159</v>
      </c>
      <c r="B2407" s="2" t="s">
        <v>184</v>
      </c>
      <c r="C2407" s="15" t="s">
        <v>213</v>
      </c>
      <c r="D2407" s="15" t="s">
        <v>485</v>
      </c>
      <c r="E2407" s="15" t="s">
        <v>486</v>
      </c>
      <c r="F2407" s="2" t="str">
        <f>VLOOKUP(GERAL[[#This Row],[CÓD]],SEALL,6,FALSE)</f>
        <v>G</v>
      </c>
      <c r="G240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0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40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07" s="2" t="str">
        <f>VLOOKUP(GERAL[[#This Row],[CÓD]],SEALL,4,FALSE)</f>
        <v>08, 09</v>
      </c>
      <c r="K2407" s="2" t="str">
        <f>IF(ISERR(FIND("01",GERAL[[#This Row],[ODS]])),"NÃO","SIM")</f>
        <v>NÃO</v>
      </c>
      <c r="L2407" s="2" t="str">
        <f>IF(ISERR(FIND("02",GERAL[[#This Row],[ODS]])),"NÃO","SIM")</f>
        <v>NÃO</v>
      </c>
      <c r="M2407" s="2" t="str">
        <f>IF(ISERR(FIND("03",GERAL[[#This Row],[ODS]])),"NÃO","SIM")</f>
        <v>NÃO</v>
      </c>
      <c r="N2407" s="2" t="str">
        <f>IF(ISERR(FIND("04",GERAL[[#This Row],[ODS]])),"NÃO","SIM")</f>
        <v>NÃO</v>
      </c>
      <c r="O2407" s="2" t="str">
        <f>IF(ISERR(FIND("05",GERAL[[#This Row],[ODS]])),"NÃO","SIM")</f>
        <v>NÃO</v>
      </c>
      <c r="P2407" s="2" t="str">
        <f>IF(ISERR(FIND("06",GERAL[[#This Row],[ODS]])),"NÃO","SIM")</f>
        <v>NÃO</v>
      </c>
      <c r="Q2407" s="2" t="str">
        <f>IF(ISERR(FIND("07",GERAL[[#This Row],[ODS]])),"NÃO","SIM")</f>
        <v>NÃO</v>
      </c>
      <c r="R2407" s="2" t="str">
        <f>IF(ISERR(FIND("08",GERAL[[#This Row],[ODS]])),"NÃO","SIM")</f>
        <v>SIM</v>
      </c>
      <c r="S2407" s="2" t="str">
        <f>IF(ISERR(FIND("09",GERAL[[#This Row],[ODS]])),"NÃO","SIM")</f>
        <v>SIM</v>
      </c>
      <c r="T2407" s="2" t="str">
        <f>IF(ISERR(FIND("10",GERAL[[#This Row],[ODS]])),"NÃO","SIM")</f>
        <v>NÃO</v>
      </c>
      <c r="U2407" s="2" t="str">
        <f>IF(ISERR(FIND("11",GERAL[[#This Row],[ODS]])),"NÃO","SIM")</f>
        <v>NÃO</v>
      </c>
      <c r="V2407" s="2" t="str">
        <f>IF(ISERR(FIND("12",GERAL[[#This Row],[ODS]])),"NÃO","SIM")</f>
        <v>NÃO</v>
      </c>
      <c r="W2407" s="2" t="str">
        <f>IF(ISERR(FIND("13",GERAL[[#This Row],[ODS]])),"NÃO","SIM")</f>
        <v>NÃO</v>
      </c>
      <c r="X2407" s="2" t="str">
        <f>IF(ISERR(FIND("14",GERAL[[#This Row],[ODS]])),"NÃO","SIM")</f>
        <v>NÃO</v>
      </c>
      <c r="Y2407" s="2" t="str">
        <f>IF(ISERR(FIND("15",GERAL[[#This Row],[ODS]])),"NÃO","SIM")</f>
        <v>NÃO</v>
      </c>
      <c r="Z2407" s="2" t="str">
        <f>IF(ISERR(FIND("16",GERAL[[#This Row],[ODS]])),"NÃO","SIM")</f>
        <v>NÃO</v>
      </c>
      <c r="AA2407" s="2" t="str">
        <f>IF(ISERR(FIND("17",GERAL[[#This Row],[ODS]])),"NÃO","SIM")</f>
        <v>NÃO</v>
      </c>
      <c r="AB2407" s="1"/>
      <c r="AC2407" s="1"/>
      <c r="AD2407" s="1">
        <v>100</v>
      </c>
      <c r="AE2407" s="56">
        <v>86.178450642568109</v>
      </c>
      <c r="AF2407" s="87">
        <v>38.720461266335562</v>
      </c>
      <c r="AG2407" s="1" t="str">
        <f>GERAL[[#This Row],[SIGLA]]&amp;GERAL[[#This Row],[CÓD]]</f>
        <v>APIN_AC</v>
      </c>
      <c r="AH2407" s="1">
        <f ca="1">VLOOKUP(GERAL[[#This Row],[REF_NOTA]],BASE_NOTAS[],7,FALSE)</f>
        <v>38.720461266335562</v>
      </c>
      <c r="AI2407" s="48">
        <f ca="1">IF(GERAL[[#This Row],[Nota 2025]]="",0,GERAL[[#This Row],[Nota 2026]]-GERAL[[#This Row],[Nota 2025]])</f>
        <v>0</v>
      </c>
    </row>
    <row r="2408" spans="1:35" x14ac:dyDescent="0.35">
      <c r="A2408" s="2" t="s">
        <v>155</v>
      </c>
      <c r="B2408" s="2" t="s">
        <v>158</v>
      </c>
      <c r="C2408" s="15" t="s">
        <v>213</v>
      </c>
      <c r="D2408" s="15" t="s">
        <v>485</v>
      </c>
      <c r="E2408" s="15" t="s">
        <v>486</v>
      </c>
      <c r="F2408" s="2" t="str">
        <f>VLOOKUP(GERAL[[#This Row],[CÓD]],SEALL,6,FALSE)</f>
        <v>G</v>
      </c>
      <c r="G240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0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40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08" s="2" t="str">
        <f>VLOOKUP(GERAL[[#This Row],[CÓD]],SEALL,4,FALSE)</f>
        <v>08, 09</v>
      </c>
      <c r="K2408" s="2" t="str">
        <f>IF(ISERR(FIND("01",GERAL[[#This Row],[ODS]])),"NÃO","SIM")</f>
        <v>NÃO</v>
      </c>
      <c r="L2408" s="2" t="str">
        <f>IF(ISERR(FIND("02",GERAL[[#This Row],[ODS]])),"NÃO","SIM")</f>
        <v>NÃO</v>
      </c>
      <c r="M2408" s="2" t="str">
        <f>IF(ISERR(FIND("03",GERAL[[#This Row],[ODS]])),"NÃO","SIM")</f>
        <v>NÃO</v>
      </c>
      <c r="N2408" s="2" t="str">
        <f>IF(ISERR(FIND("04",GERAL[[#This Row],[ODS]])),"NÃO","SIM")</f>
        <v>NÃO</v>
      </c>
      <c r="O2408" s="2" t="str">
        <f>IF(ISERR(FIND("05",GERAL[[#This Row],[ODS]])),"NÃO","SIM")</f>
        <v>NÃO</v>
      </c>
      <c r="P2408" s="2" t="str">
        <f>IF(ISERR(FIND("06",GERAL[[#This Row],[ODS]])),"NÃO","SIM")</f>
        <v>NÃO</v>
      </c>
      <c r="Q2408" s="2" t="str">
        <f>IF(ISERR(FIND("07",GERAL[[#This Row],[ODS]])),"NÃO","SIM")</f>
        <v>NÃO</v>
      </c>
      <c r="R2408" s="2" t="str">
        <f>IF(ISERR(FIND("08",GERAL[[#This Row],[ODS]])),"NÃO","SIM")</f>
        <v>SIM</v>
      </c>
      <c r="S2408" s="2" t="str">
        <f>IF(ISERR(FIND("09",GERAL[[#This Row],[ODS]])),"NÃO","SIM")</f>
        <v>SIM</v>
      </c>
      <c r="T2408" s="2" t="str">
        <f>IF(ISERR(FIND("10",GERAL[[#This Row],[ODS]])),"NÃO","SIM")</f>
        <v>NÃO</v>
      </c>
      <c r="U2408" s="2" t="str">
        <f>IF(ISERR(FIND("11",GERAL[[#This Row],[ODS]])),"NÃO","SIM")</f>
        <v>NÃO</v>
      </c>
      <c r="V2408" s="2" t="str">
        <f>IF(ISERR(FIND("12",GERAL[[#This Row],[ODS]])),"NÃO","SIM")</f>
        <v>NÃO</v>
      </c>
      <c r="W2408" s="2" t="str">
        <f>IF(ISERR(FIND("13",GERAL[[#This Row],[ODS]])),"NÃO","SIM")</f>
        <v>NÃO</v>
      </c>
      <c r="X2408" s="2" t="str">
        <f>IF(ISERR(FIND("14",GERAL[[#This Row],[ODS]])),"NÃO","SIM")</f>
        <v>NÃO</v>
      </c>
      <c r="Y2408" s="2" t="str">
        <f>IF(ISERR(FIND("15",GERAL[[#This Row],[ODS]])),"NÃO","SIM")</f>
        <v>NÃO</v>
      </c>
      <c r="Z2408" s="2" t="str">
        <f>IF(ISERR(FIND("16",GERAL[[#This Row],[ODS]])),"NÃO","SIM")</f>
        <v>NÃO</v>
      </c>
      <c r="AA2408" s="2" t="str">
        <f>IF(ISERR(FIND("17",GERAL[[#This Row],[ODS]])),"NÃO","SIM")</f>
        <v>NÃO</v>
      </c>
      <c r="AB2408" s="1"/>
      <c r="AC2408" s="1"/>
      <c r="AD2408" s="1">
        <v>75.135914686101188</v>
      </c>
      <c r="AE2408" s="56">
        <v>100</v>
      </c>
      <c r="AF2408" s="87">
        <v>70.719025083294568</v>
      </c>
      <c r="AG2408" s="1" t="str">
        <f>GERAL[[#This Row],[SIGLA]]&amp;GERAL[[#This Row],[CÓD]]</f>
        <v>AMIN_AC</v>
      </c>
      <c r="AH2408" s="1">
        <f ca="1">VLOOKUP(GERAL[[#This Row],[REF_NOTA]],BASE_NOTAS[],7,FALSE)</f>
        <v>70.719025083294568</v>
      </c>
      <c r="AI2408" s="48">
        <f ca="1">IF(GERAL[[#This Row],[Nota 2025]]="",0,GERAL[[#This Row],[Nota 2026]]-GERAL[[#This Row],[Nota 2025]])</f>
        <v>0</v>
      </c>
    </row>
    <row r="2409" spans="1:35" x14ac:dyDescent="0.35">
      <c r="A2409" s="2" t="s">
        <v>160</v>
      </c>
      <c r="B2409" s="2" t="s">
        <v>187</v>
      </c>
      <c r="C2409" s="15" t="s">
        <v>213</v>
      </c>
      <c r="D2409" s="15" t="s">
        <v>485</v>
      </c>
      <c r="E2409" s="15" t="s">
        <v>486</v>
      </c>
      <c r="F2409" s="2" t="str">
        <f>VLOOKUP(GERAL[[#This Row],[CÓD]],SEALL,6,FALSE)</f>
        <v>G</v>
      </c>
      <c r="G240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0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40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09" s="2" t="str">
        <f>VLOOKUP(GERAL[[#This Row],[CÓD]],SEALL,4,FALSE)</f>
        <v>08, 09</v>
      </c>
      <c r="K2409" s="2" t="str">
        <f>IF(ISERR(FIND("01",GERAL[[#This Row],[ODS]])),"NÃO","SIM")</f>
        <v>NÃO</v>
      </c>
      <c r="L2409" s="2" t="str">
        <f>IF(ISERR(FIND("02",GERAL[[#This Row],[ODS]])),"NÃO","SIM")</f>
        <v>NÃO</v>
      </c>
      <c r="M2409" s="2" t="str">
        <f>IF(ISERR(FIND("03",GERAL[[#This Row],[ODS]])),"NÃO","SIM")</f>
        <v>NÃO</v>
      </c>
      <c r="N2409" s="2" t="str">
        <f>IF(ISERR(FIND("04",GERAL[[#This Row],[ODS]])),"NÃO","SIM")</f>
        <v>NÃO</v>
      </c>
      <c r="O2409" s="2" t="str">
        <f>IF(ISERR(FIND("05",GERAL[[#This Row],[ODS]])),"NÃO","SIM")</f>
        <v>NÃO</v>
      </c>
      <c r="P2409" s="2" t="str">
        <f>IF(ISERR(FIND("06",GERAL[[#This Row],[ODS]])),"NÃO","SIM")</f>
        <v>NÃO</v>
      </c>
      <c r="Q2409" s="2" t="str">
        <f>IF(ISERR(FIND("07",GERAL[[#This Row],[ODS]])),"NÃO","SIM")</f>
        <v>NÃO</v>
      </c>
      <c r="R2409" s="2" t="str">
        <f>IF(ISERR(FIND("08",GERAL[[#This Row],[ODS]])),"NÃO","SIM")</f>
        <v>SIM</v>
      </c>
      <c r="S2409" s="2" t="str">
        <f>IF(ISERR(FIND("09",GERAL[[#This Row],[ODS]])),"NÃO","SIM")</f>
        <v>SIM</v>
      </c>
      <c r="T2409" s="2" t="str">
        <f>IF(ISERR(FIND("10",GERAL[[#This Row],[ODS]])),"NÃO","SIM")</f>
        <v>NÃO</v>
      </c>
      <c r="U2409" s="2" t="str">
        <f>IF(ISERR(FIND("11",GERAL[[#This Row],[ODS]])),"NÃO","SIM")</f>
        <v>NÃO</v>
      </c>
      <c r="V2409" s="2" t="str">
        <f>IF(ISERR(FIND("12",GERAL[[#This Row],[ODS]])),"NÃO","SIM")</f>
        <v>NÃO</v>
      </c>
      <c r="W2409" s="2" t="str">
        <f>IF(ISERR(FIND("13",GERAL[[#This Row],[ODS]])),"NÃO","SIM")</f>
        <v>NÃO</v>
      </c>
      <c r="X2409" s="2" t="str">
        <f>IF(ISERR(FIND("14",GERAL[[#This Row],[ODS]])),"NÃO","SIM")</f>
        <v>NÃO</v>
      </c>
      <c r="Y2409" s="2" t="str">
        <f>IF(ISERR(FIND("15",GERAL[[#This Row],[ODS]])),"NÃO","SIM")</f>
        <v>NÃO</v>
      </c>
      <c r="Z2409" s="2" t="str">
        <f>IF(ISERR(FIND("16",GERAL[[#This Row],[ODS]])),"NÃO","SIM")</f>
        <v>NÃO</v>
      </c>
      <c r="AA2409" s="2" t="str">
        <f>IF(ISERR(FIND("17",GERAL[[#This Row],[ODS]])),"NÃO","SIM")</f>
        <v>NÃO</v>
      </c>
      <c r="AB2409" s="1"/>
      <c r="AC2409" s="1"/>
      <c r="AD2409" s="1">
        <v>9.3833459010353906</v>
      </c>
      <c r="AE2409" s="56">
        <v>13.469627946765309</v>
      </c>
      <c r="AF2409" s="87">
        <v>23.745899252018081</v>
      </c>
      <c r="AG2409" s="1" t="str">
        <f>GERAL[[#This Row],[SIGLA]]&amp;GERAL[[#This Row],[CÓD]]</f>
        <v>BAIN_AC</v>
      </c>
      <c r="AH2409" s="1">
        <f ca="1">VLOOKUP(GERAL[[#This Row],[REF_NOTA]],BASE_NOTAS[],7,FALSE)</f>
        <v>23.745899252018081</v>
      </c>
      <c r="AI2409" s="48">
        <f ca="1">IF(GERAL[[#This Row],[Nota 2025]]="",0,GERAL[[#This Row],[Nota 2026]]-GERAL[[#This Row],[Nota 2025]])</f>
        <v>0</v>
      </c>
    </row>
    <row r="2410" spans="1:35" x14ac:dyDescent="0.35">
      <c r="A2410" s="2" t="s">
        <v>161</v>
      </c>
      <c r="B2410" s="2" t="s">
        <v>188</v>
      </c>
      <c r="C2410" s="15" t="s">
        <v>213</v>
      </c>
      <c r="D2410" s="15" t="s">
        <v>485</v>
      </c>
      <c r="E2410" s="15" t="s">
        <v>486</v>
      </c>
      <c r="F2410" s="2" t="str">
        <f>VLOOKUP(GERAL[[#This Row],[CÓD]],SEALL,6,FALSE)</f>
        <v>G</v>
      </c>
      <c r="G241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1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41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10" s="2" t="str">
        <f>VLOOKUP(GERAL[[#This Row],[CÓD]],SEALL,4,FALSE)</f>
        <v>08, 09</v>
      </c>
      <c r="K2410" s="2" t="str">
        <f>IF(ISERR(FIND("01",GERAL[[#This Row],[ODS]])),"NÃO","SIM")</f>
        <v>NÃO</v>
      </c>
      <c r="L2410" s="2" t="str">
        <f>IF(ISERR(FIND("02",GERAL[[#This Row],[ODS]])),"NÃO","SIM")</f>
        <v>NÃO</v>
      </c>
      <c r="M2410" s="2" t="str">
        <f>IF(ISERR(FIND("03",GERAL[[#This Row],[ODS]])),"NÃO","SIM")</f>
        <v>NÃO</v>
      </c>
      <c r="N2410" s="2" t="str">
        <f>IF(ISERR(FIND("04",GERAL[[#This Row],[ODS]])),"NÃO","SIM")</f>
        <v>NÃO</v>
      </c>
      <c r="O2410" s="2" t="str">
        <f>IF(ISERR(FIND("05",GERAL[[#This Row],[ODS]])),"NÃO","SIM")</f>
        <v>NÃO</v>
      </c>
      <c r="P2410" s="2" t="str">
        <f>IF(ISERR(FIND("06",GERAL[[#This Row],[ODS]])),"NÃO","SIM")</f>
        <v>NÃO</v>
      </c>
      <c r="Q2410" s="2" t="str">
        <f>IF(ISERR(FIND("07",GERAL[[#This Row],[ODS]])),"NÃO","SIM")</f>
        <v>NÃO</v>
      </c>
      <c r="R2410" s="2" t="str">
        <f>IF(ISERR(FIND("08",GERAL[[#This Row],[ODS]])),"NÃO","SIM")</f>
        <v>SIM</v>
      </c>
      <c r="S2410" s="2" t="str">
        <f>IF(ISERR(FIND("09",GERAL[[#This Row],[ODS]])),"NÃO","SIM")</f>
        <v>SIM</v>
      </c>
      <c r="T2410" s="2" t="str">
        <f>IF(ISERR(FIND("10",GERAL[[#This Row],[ODS]])),"NÃO","SIM")</f>
        <v>NÃO</v>
      </c>
      <c r="U2410" s="2" t="str">
        <f>IF(ISERR(FIND("11",GERAL[[#This Row],[ODS]])),"NÃO","SIM")</f>
        <v>NÃO</v>
      </c>
      <c r="V2410" s="2" t="str">
        <f>IF(ISERR(FIND("12",GERAL[[#This Row],[ODS]])),"NÃO","SIM")</f>
        <v>NÃO</v>
      </c>
      <c r="W2410" s="2" t="str">
        <f>IF(ISERR(FIND("13",GERAL[[#This Row],[ODS]])),"NÃO","SIM")</f>
        <v>NÃO</v>
      </c>
      <c r="X2410" s="2" t="str">
        <f>IF(ISERR(FIND("14",GERAL[[#This Row],[ODS]])),"NÃO","SIM")</f>
        <v>NÃO</v>
      </c>
      <c r="Y2410" s="2" t="str">
        <f>IF(ISERR(FIND("15",GERAL[[#This Row],[ODS]])),"NÃO","SIM")</f>
        <v>NÃO</v>
      </c>
      <c r="Z2410" s="2" t="str">
        <f>IF(ISERR(FIND("16",GERAL[[#This Row],[ODS]])),"NÃO","SIM")</f>
        <v>NÃO</v>
      </c>
      <c r="AA2410" s="2" t="str">
        <f>IF(ISERR(FIND("17",GERAL[[#This Row],[ODS]])),"NÃO","SIM")</f>
        <v>NÃO</v>
      </c>
      <c r="AB2410" s="1"/>
      <c r="AC2410" s="1"/>
      <c r="AD2410" s="1">
        <v>23.984088535483732</v>
      </c>
      <c r="AE2410" s="56">
        <v>27.047719056402851</v>
      </c>
      <c r="AF2410" s="87">
        <v>40.702259053299919</v>
      </c>
      <c r="AG2410" s="1" t="str">
        <f>GERAL[[#This Row],[SIGLA]]&amp;GERAL[[#This Row],[CÓD]]</f>
        <v>CEIN_AC</v>
      </c>
      <c r="AH2410" s="1">
        <f ca="1">VLOOKUP(GERAL[[#This Row],[REF_NOTA]],BASE_NOTAS[],7,FALSE)</f>
        <v>40.702259053299919</v>
      </c>
      <c r="AI2410" s="48">
        <f ca="1">IF(GERAL[[#This Row],[Nota 2025]]="",0,GERAL[[#This Row],[Nota 2026]]-GERAL[[#This Row],[Nota 2025]])</f>
        <v>0</v>
      </c>
    </row>
    <row r="2411" spans="1:35" x14ac:dyDescent="0.35">
      <c r="A2411" s="2" t="s">
        <v>162</v>
      </c>
      <c r="B2411" s="2" t="s">
        <v>189</v>
      </c>
      <c r="C2411" s="15" t="s">
        <v>213</v>
      </c>
      <c r="D2411" s="15" t="s">
        <v>485</v>
      </c>
      <c r="E2411" s="15" t="s">
        <v>486</v>
      </c>
      <c r="F2411" s="2" t="str">
        <f>VLOOKUP(GERAL[[#This Row],[CÓD]],SEALL,6,FALSE)</f>
        <v>G</v>
      </c>
      <c r="G241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1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41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11" s="2" t="str">
        <f>VLOOKUP(GERAL[[#This Row],[CÓD]],SEALL,4,FALSE)</f>
        <v>08, 09</v>
      </c>
      <c r="K2411" s="2" t="str">
        <f>IF(ISERR(FIND("01",GERAL[[#This Row],[ODS]])),"NÃO","SIM")</f>
        <v>NÃO</v>
      </c>
      <c r="L2411" s="2" t="str">
        <f>IF(ISERR(FIND("02",GERAL[[#This Row],[ODS]])),"NÃO","SIM")</f>
        <v>NÃO</v>
      </c>
      <c r="M2411" s="2" t="str">
        <f>IF(ISERR(FIND("03",GERAL[[#This Row],[ODS]])),"NÃO","SIM")</f>
        <v>NÃO</v>
      </c>
      <c r="N2411" s="2" t="str">
        <f>IF(ISERR(FIND("04",GERAL[[#This Row],[ODS]])),"NÃO","SIM")</f>
        <v>NÃO</v>
      </c>
      <c r="O2411" s="2" t="str">
        <f>IF(ISERR(FIND("05",GERAL[[#This Row],[ODS]])),"NÃO","SIM")</f>
        <v>NÃO</v>
      </c>
      <c r="P2411" s="2" t="str">
        <f>IF(ISERR(FIND("06",GERAL[[#This Row],[ODS]])),"NÃO","SIM")</f>
        <v>NÃO</v>
      </c>
      <c r="Q2411" s="2" t="str">
        <f>IF(ISERR(FIND("07",GERAL[[#This Row],[ODS]])),"NÃO","SIM")</f>
        <v>NÃO</v>
      </c>
      <c r="R2411" s="2" t="str">
        <f>IF(ISERR(FIND("08",GERAL[[#This Row],[ODS]])),"NÃO","SIM")</f>
        <v>SIM</v>
      </c>
      <c r="S2411" s="2" t="str">
        <f>IF(ISERR(FIND("09",GERAL[[#This Row],[ODS]])),"NÃO","SIM")</f>
        <v>SIM</v>
      </c>
      <c r="T2411" s="2" t="str">
        <f>IF(ISERR(FIND("10",GERAL[[#This Row],[ODS]])),"NÃO","SIM")</f>
        <v>NÃO</v>
      </c>
      <c r="U2411" s="2" t="str">
        <f>IF(ISERR(FIND("11",GERAL[[#This Row],[ODS]])),"NÃO","SIM")</f>
        <v>NÃO</v>
      </c>
      <c r="V2411" s="2" t="str">
        <f>IF(ISERR(FIND("12",GERAL[[#This Row],[ODS]])),"NÃO","SIM")</f>
        <v>NÃO</v>
      </c>
      <c r="W2411" s="2" t="str">
        <f>IF(ISERR(FIND("13",GERAL[[#This Row],[ODS]])),"NÃO","SIM")</f>
        <v>NÃO</v>
      </c>
      <c r="X2411" s="2" t="str">
        <f>IF(ISERR(FIND("14",GERAL[[#This Row],[ODS]])),"NÃO","SIM")</f>
        <v>NÃO</v>
      </c>
      <c r="Y2411" s="2" t="str">
        <f>IF(ISERR(FIND("15",GERAL[[#This Row],[ODS]])),"NÃO","SIM")</f>
        <v>NÃO</v>
      </c>
      <c r="Z2411" s="2" t="str">
        <f>IF(ISERR(FIND("16",GERAL[[#This Row],[ODS]])),"NÃO","SIM")</f>
        <v>NÃO</v>
      </c>
      <c r="AA2411" s="2" t="str">
        <f>IF(ISERR(FIND("17",GERAL[[#This Row],[ODS]])),"NÃO","SIM")</f>
        <v>NÃO</v>
      </c>
      <c r="AB2411" s="1"/>
      <c r="AC2411" s="1"/>
      <c r="AD2411" s="1">
        <v>17.602857137502692</v>
      </c>
      <c r="AE2411" s="56">
        <v>15.588558122694298</v>
      </c>
      <c r="AF2411" s="87">
        <v>14.112752969059283</v>
      </c>
      <c r="AG2411" s="1" t="str">
        <f>GERAL[[#This Row],[SIGLA]]&amp;GERAL[[#This Row],[CÓD]]</f>
        <v>DFIN_AC</v>
      </c>
      <c r="AH2411" s="1">
        <f ca="1">VLOOKUP(GERAL[[#This Row],[REF_NOTA]],BASE_NOTAS[],7,FALSE)</f>
        <v>14.112752969059283</v>
      </c>
      <c r="AI2411" s="48">
        <f ca="1">IF(GERAL[[#This Row],[Nota 2025]]="",0,GERAL[[#This Row],[Nota 2026]]-GERAL[[#This Row],[Nota 2025]])</f>
        <v>0</v>
      </c>
    </row>
    <row r="2412" spans="1:35" x14ac:dyDescent="0.35">
      <c r="A2412" s="2" t="s">
        <v>163</v>
      </c>
      <c r="B2412" s="2" t="s">
        <v>183</v>
      </c>
      <c r="C2412" s="15" t="s">
        <v>213</v>
      </c>
      <c r="D2412" s="15" t="s">
        <v>485</v>
      </c>
      <c r="E2412" s="15" t="s">
        <v>486</v>
      </c>
      <c r="F2412" s="2" t="str">
        <f>VLOOKUP(GERAL[[#This Row],[CÓD]],SEALL,6,FALSE)</f>
        <v>G</v>
      </c>
      <c r="G241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1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41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12" s="2" t="str">
        <f>VLOOKUP(GERAL[[#This Row],[CÓD]],SEALL,4,FALSE)</f>
        <v>08, 09</v>
      </c>
      <c r="K2412" s="2" t="str">
        <f>IF(ISERR(FIND("01",GERAL[[#This Row],[ODS]])),"NÃO","SIM")</f>
        <v>NÃO</v>
      </c>
      <c r="L2412" s="2" t="str">
        <f>IF(ISERR(FIND("02",GERAL[[#This Row],[ODS]])),"NÃO","SIM")</f>
        <v>NÃO</v>
      </c>
      <c r="M2412" s="2" t="str">
        <f>IF(ISERR(FIND("03",GERAL[[#This Row],[ODS]])),"NÃO","SIM")</f>
        <v>NÃO</v>
      </c>
      <c r="N2412" s="2" t="str">
        <f>IF(ISERR(FIND("04",GERAL[[#This Row],[ODS]])),"NÃO","SIM")</f>
        <v>NÃO</v>
      </c>
      <c r="O2412" s="2" t="str">
        <f>IF(ISERR(FIND("05",GERAL[[#This Row],[ODS]])),"NÃO","SIM")</f>
        <v>NÃO</v>
      </c>
      <c r="P2412" s="2" t="str">
        <f>IF(ISERR(FIND("06",GERAL[[#This Row],[ODS]])),"NÃO","SIM")</f>
        <v>NÃO</v>
      </c>
      <c r="Q2412" s="2" t="str">
        <f>IF(ISERR(FIND("07",GERAL[[#This Row],[ODS]])),"NÃO","SIM")</f>
        <v>NÃO</v>
      </c>
      <c r="R2412" s="2" t="str">
        <f>IF(ISERR(FIND("08",GERAL[[#This Row],[ODS]])),"NÃO","SIM")</f>
        <v>SIM</v>
      </c>
      <c r="S2412" s="2" t="str">
        <f>IF(ISERR(FIND("09",GERAL[[#This Row],[ODS]])),"NÃO","SIM")</f>
        <v>SIM</v>
      </c>
      <c r="T2412" s="2" t="str">
        <f>IF(ISERR(FIND("10",GERAL[[#This Row],[ODS]])),"NÃO","SIM")</f>
        <v>NÃO</v>
      </c>
      <c r="U2412" s="2" t="str">
        <f>IF(ISERR(FIND("11",GERAL[[#This Row],[ODS]])),"NÃO","SIM")</f>
        <v>NÃO</v>
      </c>
      <c r="V2412" s="2" t="str">
        <f>IF(ISERR(FIND("12",GERAL[[#This Row],[ODS]])),"NÃO","SIM")</f>
        <v>NÃO</v>
      </c>
      <c r="W2412" s="2" t="str">
        <f>IF(ISERR(FIND("13",GERAL[[#This Row],[ODS]])),"NÃO","SIM")</f>
        <v>NÃO</v>
      </c>
      <c r="X2412" s="2" t="str">
        <f>IF(ISERR(FIND("14",GERAL[[#This Row],[ODS]])),"NÃO","SIM")</f>
        <v>NÃO</v>
      </c>
      <c r="Y2412" s="2" t="str">
        <f>IF(ISERR(FIND("15",GERAL[[#This Row],[ODS]])),"NÃO","SIM")</f>
        <v>NÃO</v>
      </c>
      <c r="Z2412" s="2" t="str">
        <f>IF(ISERR(FIND("16",GERAL[[#This Row],[ODS]])),"NÃO","SIM")</f>
        <v>NÃO</v>
      </c>
      <c r="AA2412" s="2" t="str">
        <f>IF(ISERR(FIND("17",GERAL[[#This Row],[ODS]])),"NÃO","SIM")</f>
        <v>NÃO</v>
      </c>
      <c r="AB2412" s="1"/>
      <c r="AC2412" s="1"/>
      <c r="AD2412" s="1">
        <v>18.100063786875452</v>
      </c>
      <c r="AE2412" s="56">
        <v>27.655952873584877</v>
      </c>
      <c r="AF2412" s="87">
        <v>56.51891399272774</v>
      </c>
      <c r="AG2412" s="1" t="str">
        <f>GERAL[[#This Row],[SIGLA]]&amp;GERAL[[#This Row],[CÓD]]</f>
        <v>ESIN_AC</v>
      </c>
      <c r="AH2412" s="1">
        <f ca="1">VLOOKUP(GERAL[[#This Row],[REF_NOTA]],BASE_NOTAS[],7,FALSE)</f>
        <v>56.51891399272774</v>
      </c>
      <c r="AI2412" s="48">
        <f ca="1">IF(GERAL[[#This Row],[Nota 2025]]="",0,GERAL[[#This Row],[Nota 2026]]-GERAL[[#This Row],[Nota 2025]])</f>
        <v>0</v>
      </c>
    </row>
    <row r="2413" spans="1:35" x14ac:dyDescent="0.35">
      <c r="A2413" s="2" t="s">
        <v>164</v>
      </c>
      <c r="B2413" s="2" t="s">
        <v>190</v>
      </c>
      <c r="C2413" s="15" t="s">
        <v>213</v>
      </c>
      <c r="D2413" s="15" t="s">
        <v>485</v>
      </c>
      <c r="E2413" s="15" t="s">
        <v>486</v>
      </c>
      <c r="F2413" s="2" t="str">
        <f>VLOOKUP(GERAL[[#This Row],[CÓD]],SEALL,6,FALSE)</f>
        <v>G</v>
      </c>
      <c r="G241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1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41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13" s="2" t="str">
        <f>VLOOKUP(GERAL[[#This Row],[CÓD]],SEALL,4,FALSE)</f>
        <v>08, 09</v>
      </c>
      <c r="K2413" s="2" t="str">
        <f>IF(ISERR(FIND("01",GERAL[[#This Row],[ODS]])),"NÃO","SIM")</f>
        <v>NÃO</v>
      </c>
      <c r="L2413" s="2" t="str">
        <f>IF(ISERR(FIND("02",GERAL[[#This Row],[ODS]])),"NÃO","SIM")</f>
        <v>NÃO</v>
      </c>
      <c r="M2413" s="2" t="str">
        <f>IF(ISERR(FIND("03",GERAL[[#This Row],[ODS]])),"NÃO","SIM")</f>
        <v>NÃO</v>
      </c>
      <c r="N2413" s="2" t="str">
        <f>IF(ISERR(FIND("04",GERAL[[#This Row],[ODS]])),"NÃO","SIM")</f>
        <v>NÃO</v>
      </c>
      <c r="O2413" s="2" t="str">
        <f>IF(ISERR(FIND("05",GERAL[[#This Row],[ODS]])),"NÃO","SIM")</f>
        <v>NÃO</v>
      </c>
      <c r="P2413" s="2" t="str">
        <f>IF(ISERR(FIND("06",GERAL[[#This Row],[ODS]])),"NÃO","SIM")</f>
        <v>NÃO</v>
      </c>
      <c r="Q2413" s="2" t="str">
        <f>IF(ISERR(FIND("07",GERAL[[#This Row],[ODS]])),"NÃO","SIM")</f>
        <v>NÃO</v>
      </c>
      <c r="R2413" s="2" t="str">
        <f>IF(ISERR(FIND("08",GERAL[[#This Row],[ODS]])),"NÃO","SIM")</f>
        <v>SIM</v>
      </c>
      <c r="S2413" s="2" t="str">
        <f>IF(ISERR(FIND("09",GERAL[[#This Row],[ODS]])),"NÃO","SIM")</f>
        <v>SIM</v>
      </c>
      <c r="T2413" s="2" t="str">
        <f>IF(ISERR(FIND("10",GERAL[[#This Row],[ODS]])),"NÃO","SIM")</f>
        <v>NÃO</v>
      </c>
      <c r="U2413" s="2" t="str">
        <f>IF(ISERR(FIND("11",GERAL[[#This Row],[ODS]])),"NÃO","SIM")</f>
        <v>NÃO</v>
      </c>
      <c r="V2413" s="2" t="str">
        <f>IF(ISERR(FIND("12",GERAL[[#This Row],[ODS]])),"NÃO","SIM")</f>
        <v>NÃO</v>
      </c>
      <c r="W2413" s="2" t="str">
        <f>IF(ISERR(FIND("13",GERAL[[#This Row],[ODS]])),"NÃO","SIM")</f>
        <v>NÃO</v>
      </c>
      <c r="X2413" s="2" t="str">
        <f>IF(ISERR(FIND("14",GERAL[[#This Row],[ODS]])),"NÃO","SIM")</f>
        <v>NÃO</v>
      </c>
      <c r="Y2413" s="2" t="str">
        <f>IF(ISERR(FIND("15",GERAL[[#This Row],[ODS]])),"NÃO","SIM")</f>
        <v>NÃO</v>
      </c>
      <c r="Z2413" s="2" t="str">
        <f>IF(ISERR(FIND("16",GERAL[[#This Row],[ODS]])),"NÃO","SIM")</f>
        <v>NÃO</v>
      </c>
      <c r="AA2413" s="2" t="str">
        <f>IF(ISERR(FIND("17",GERAL[[#This Row],[ODS]])),"NÃO","SIM")</f>
        <v>NÃO</v>
      </c>
      <c r="AB2413" s="1"/>
      <c r="AC2413" s="1"/>
      <c r="AD2413" s="1">
        <v>10.214794863139851</v>
      </c>
      <c r="AE2413" s="56">
        <v>7.1803869990555436</v>
      </c>
      <c r="AF2413" s="87">
        <v>30.61158420893435</v>
      </c>
      <c r="AG2413" s="1" t="str">
        <f>GERAL[[#This Row],[SIGLA]]&amp;GERAL[[#This Row],[CÓD]]</f>
        <v>GOIN_AC</v>
      </c>
      <c r="AH2413" s="1">
        <f ca="1">VLOOKUP(GERAL[[#This Row],[REF_NOTA]],BASE_NOTAS[],7,FALSE)</f>
        <v>30.61158420893435</v>
      </c>
      <c r="AI2413" s="48">
        <f ca="1">IF(GERAL[[#This Row],[Nota 2025]]="",0,GERAL[[#This Row],[Nota 2026]]-GERAL[[#This Row],[Nota 2025]])</f>
        <v>0</v>
      </c>
    </row>
    <row r="2414" spans="1:35" x14ac:dyDescent="0.35">
      <c r="A2414" s="2" t="s">
        <v>165</v>
      </c>
      <c r="B2414" s="2" t="s">
        <v>191</v>
      </c>
      <c r="C2414" s="15" t="s">
        <v>213</v>
      </c>
      <c r="D2414" s="15" t="s">
        <v>485</v>
      </c>
      <c r="E2414" s="15" t="s">
        <v>486</v>
      </c>
      <c r="F2414" s="2" t="str">
        <f>VLOOKUP(GERAL[[#This Row],[CÓD]],SEALL,6,FALSE)</f>
        <v>G</v>
      </c>
      <c r="G241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1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41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14" s="2" t="str">
        <f>VLOOKUP(GERAL[[#This Row],[CÓD]],SEALL,4,FALSE)</f>
        <v>08, 09</v>
      </c>
      <c r="K2414" s="2" t="str">
        <f>IF(ISERR(FIND("01",GERAL[[#This Row],[ODS]])),"NÃO","SIM")</f>
        <v>NÃO</v>
      </c>
      <c r="L2414" s="2" t="str">
        <f>IF(ISERR(FIND("02",GERAL[[#This Row],[ODS]])),"NÃO","SIM")</f>
        <v>NÃO</v>
      </c>
      <c r="M2414" s="2" t="str">
        <f>IF(ISERR(FIND("03",GERAL[[#This Row],[ODS]])),"NÃO","SIM")</f>
        <v>NÃO</v>
      </c>
      <c r="N2414" s="2" t="str">
        <f>IF(ISERR(FIND("04",GERAL[[#This Row],[ODS]])),"NÃO","SIM")</f>
        <v>NÃO</v>
      </c>
      <c r="O2414" s="2" t="str">
        <f>IF(ISERR(FIND("05",GERAL[[#This Row],[ODS]])),"NÃO","SIM")</f>
        <v>NÃO</v>
      </c>
      <c r="P2414" s="2" t="str">
        <f>IF(ISERR(FIND("06",GERAL[[#This Row],[ODS]])),"NÃO","SIM")</f>
        <v>NÃO</v>
      </c>
      <c r="Q2414" s="2" t="str">
        <f>IF(ISERR(FIND("07",GERAL[[#This Row],[ODS]])),"NÃO","SIM")</f>
        <v>NÃO</v>
      </c>
      <c r="R2414" s="2" t="str">
        <f>IF(ISERR(FIND("08",GERAL[[#This Row],[ODS]])),"NÃO","SIM")</f>
        <v>SIM</v>
      </c>
      <c r="S2414" s="2" t="str">
        <f>IF(ISERR(FIND("09",GERAL[[#This Row],[ODS]])),"NÃO","SIM")</f>
        <v>SIM</v>
      </c>
      <c r="T2414" s="2" t="str">
        <f>IF(ISERR(FIND("10",GERAL[[#This Row],[ODS]])),"NÃO","SIM")</f>
        <v>NÃO</v>
      </c>
      <c r="U2414" s="2" t="str">
        <f>IF(ISERR(FIND("11",GERAL[[#This Row],[ODS]])),"NÃO","SIM")</f>
        <v>NÃO</v>
      </c>
      <c r="V2414" s="2" t="str">
        <f>IF(ISERR(FIND("12",GERAL[[#This Row],[ODS]])),"NÃO","SIM")</f>
        <v>NÃO</v>
      </c>
      <c r="W2414" s="2" t="str">
        <f>IF(ISERR(FIND("13",GERAL[[#This Row],[ODS]])),"NÃO","SIM")</f>
        <v>NÃO</v>
      </c>
      <c r="X2414" s="2" t="str">
        <f>IF(ISERR(FIND("14",GERAL[[#This Row],[ODS]])),"NÃO","SIM")</f>
        <v>NÃO</v>
      </c>
      <c r="Y2414" s="2" t="str">
        <f>IF(ISERR(FIND("15",GERAL[[#This Row],[ODS]])),"NÃO","SIM")</f>
        <v>NÃO</v>
      </c>
      <c r="Z2414" s="2" t="str">
        <f>IF(ISERR(FIND("16",GERAL[[#This Row],[ODS]])),"NÃO","SIM")</f>
        <v>NÃO</v>
      </c>
      <c r="AA2414" s="2" t="str">
        <f>IF(ISERR(FIND("17",GERAL[[#This Row],[ODS]])),"NÃO","SIM")</f>
        <v>NÃO</v>
      </c>
      <c r="AB2414" s="1"/>
      <c r="AC2414" s="1"/>
      <c r="AD2414" s="1">
        <v>41.761699770166508</v>
      </c>
      <c r="AE2414" s="56">
        <v>46.454535938887446</v>
      </c>
      <c r="AF2414" s="87">
        <v>27.035959225974505</v>
      </c>
      <c r="AG2414" s="1" t="str">
        <f>GERAL[[#This Row],[SIGLA]]&amp;GERAL[[#This Row],[CÓD]]</f>
        <v>MAIN_AC</v>
      </c>
      <c r="AH2414" s="1">
        <f ca="1">VLOOKUP(GERAL[[#This Row],[REF_NOTA]],BASE_NOTAS[],7,FALSE)</f>
        <v>27.035959225974505</v>
      </c>
      <c r="AI2414" s="48">
        <f ca="1">IF(GERAL[[#This Row],[Nota 2025]]="",0,GERAL[[#This Row],[Nota 2026]]-GERAL[[#This Row],[Nota 2025]])</f>
        <v>0</v>
      </c>
    </row>
    <row r="2415" spans="1:35" x14ac:dyDescent="0.35">
      <c r="A2415" s="2" t="s">
        <v>168</v>
      </c>
      <c r="B2415" s="2" t="s">
        <v>195</v>
      </c>
      <c r="C2415" s="15" t="s">
        <v>213</v>
      </c>
      <c r="D2415" s="15" t="s">
        <v>485</v>
      </c>
      <c r="E2415" s="15" t="s">
        <v>486</v>
      </c>
      <c r="F2415" s="2" t="str">
        <f>VLOOKUP(GERAL[[#This Row],[CÓD]],SEALL,6,FALSE)</f>
        <v>G</v>
      </c>
      <c r="G241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1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41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15" s="2" t="str">
        <f>VLOOKUP(GERAL[[#This Row],[CÓD]],SEALL,4,FALSE)</f>
        <v>08, 09</v>
      </c>
      <c r="K2415" s="2" t="str">
        <f>IF(ISERR(FIND("01",GERAL[[#This Row],[ODS]])),"NÃO","SIM")</f>
        <v>NÃO</v>
      </c>
      <c r="L2415" s="2" t="str">
        <f>IF(ISERR(FIND("02",GERAL[[#This Row],[ODS]])),"NÃO","SIM")</f>
        <v>NÃO</v>
      </c>
      <c r="M2415" s="2" t="str">
        <f>IF(ISERR(FIND("03",GERAL[[#This Row],[ODS]])),"NÃO","SIM")</f>
        <v>NÃO</v>
      </c>
      <c r="N2415" s="2" t="str">
        <f>IF(ISERR(FIND("04",GERAL[[#This Row],[ODS]])),"NÃO","SIM")</f>
        <v>NÃO</v>
      </c>
      <c r="O2415" s="2" t="str">
        <f>IF(ISERR(FIND("05",GERAL[[#This Row],[ODS]])),"NÃO","SIM")</f>
        <v>NÃO</v>
      </c>
      <c r="P2415" s="2" t="str">
        <f>IF(ISERR(FIND("06",GERAL[[#This Row],[ODS]])),"NÃO","SIM")</f>
        <v>NÃO</v>
      </c>
      <c r="Q2415" s="2" t="str">
        <f>IF(ISERR(FIND("07",GERAL[[#This Row],[ODS]])),"NÃO","SIM")</f>
        <v>NÃO</v>
      </c>
      <c r="R2415" s="2" t="str">
        <f>IF(ISERR(FIND("08",GERAL[[#This Row],[ODS]])),"NÃO","SIM")</f>
        <v>SIM</v>
      </c>
      <c r="S2415" s="2" t="str">
        <f>IF(ISERR(FIND("09",GERAL[[#This Row],[ODS]])),"NÃO","SIM")</f>
        <v>SIM</v>
      </c>
      <c r="T2415" s="2" t="str">
        <f>IF(ISERR(FIND("10",GERAL[[#This Row],[ODS]])),"NÃO","SIM")</f>
        <v>NÃO</v>
      </c>
      <c r="U2415" s="2" t="str">
        <f>IF(ISERR(FIND("11",GERAL[[#This Row],[ODS]])),"NÃO","SIM")</f>
        <v>NÃO</v>
      </c>
      <c r="V2415" s="2" t="str">
        <f>IF(ISERR(FIND("12",GERAL[[#This Row],[ODS]])),"NÃO","SIM")</f>
        <v>NÃO</v>
      </c>
      <c r="W2415" s="2" t="str">
        <f>IF(ISERR(FIND("13",GERAL[[#This Row],[ODS]])),"NÃO","SIM")</f>
        <v>NÃO</v>
      </c>
      <c r="X2415" s="2" t="str">
        <f>IF(ISERR(FIND("14",GERAL[[#This Row],[ODS]])),"NÃO","SIM")</f>
        <v>NÃO</v>
      </c>
      <c r="Y2415" s="2" t="str">
        <f>IF(ISERR(FIND("15",GERAL[[#This Row],[ODS]])),"NÃO","SIM")</f>
        <v>NÃO</v>
      </c>
      <c r="Z2415" s="2" t="str">
        <f>IF(ISERR(FIND("16",GERAL[[#This Row],[ODS]])),"NÃO","SIM")</f>
        <v>NÃO</v>
      </c>
      <c r="AA2415" s="2" t="str">
        <f>IF(ISERR(FIND("17",GERAL[[#This Row],[ODS]])),"NÃO","SIM")</f>
        <v>NÃO</v>
      </c>
      <c r="AB2415" s="1"/>
      <c r="AC2415" s="1"/>
      <c r="AD2415" s="1">
        <v>29.284120594980482</v>
      </c>
      <c r="AE2415" s="56">
        <v>31.598061676837709</v>
      </c>
      <c r="AF2415" s="87">
        <v>71.534608963475719</v>
      </c>
      <c r="AG2415" s="1" t="str">
        <f>GERAL[[#This Row],[SIGLA]]&amp;GERAL[[#This Row],[CÓD]]</f>
        <v>MTIN_AC</v>
      </c>
      <c r="AH2415" s="1">
        <f ca="1">VLOOKUP(GERAL[[#This Row],[REF_NOTA]],BASE_NOTAS[],7,FALSE)</f>
        <v>71.534608963475719</v>
      </c>
      <c r="AI2415" s="48">
        <f ca="1">IF(GERAL[[#This Row],[Nota 2025]]="",0,GERAL[[#This Row],[Nota 2026]]-GERAL[[#This Row],[Nota 2025]])</f>
        <v>0</v>
      </c>
    </row>
    <row r="2416" spans="1:35" x14ac:dyDescent="0.35">
      <c r="A2416" s="2" t="s">
        <v>167</v>
      </c>
      <c r="B2416" s="2" t="s">
        <v>193</v>
      </c>
      <c r="C2416" s="15" t="s">
        <v>213</v>
      </c>
      <c r="D2416" s="15" t="s">
        <v>485</v>
      </c>
      <c r="E2416" s="15" t="s">
        <v>486</v>
      </c>
      <c r="F2416" s="2" t="str">
        <f>VLOOKUP(GERAL[[#This Row],[CÓD]],SEALL,6,FALSE)</f>
        <v>G</v>
      </c>
      <c r="G241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1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41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16" s="2" t="str">
        <f>VLOOKUP(GERAL[[#This Row],[CÓD]],SEALL,4,FALSE)</f>
        <v>08, 09</v>
      </c>
      <c r="K2416" s="2" t="str">
        <f>IF(ISERR(FIND("01",GERAL[[#This Row],[ODS]])),"NÃO","SIM")</f>
        <v>NÃO</v>
      </c>
      <c r="L2416" s="2" t="str">
        <f>IF(ISERR(FIND("02",GERAL[[#This Row],[ODS]])),"NÃO","SIM")</f>
        <v>NÃO</v>
      </c>
      <c r="M2416" s="2" t="str">
        <f>IF(ISERR(FIND("03",GERAL[[#This Row],[ODS]])),"NÃO","SIM")</f>
        <v>NÃO</v>
      </c>
      <c r="N2416" s="2" t="str">
        <f>IF(ISERR(FIND("04",GERAL[[#This Row],[ODS]])),"NÃO","SIM")</f>
        <v>NÃO</v>
      </c>
      <c r="O2416" s="2" t="str">
        <f>IF(ISERR(FIND("05",GERAL[[#This Row],[ODS]])),"NÃO","SIM")</f>
        <v>NÃO</v>
      </c>
      <c r="P2416" s="2" t="str">
        <f>IF(ISERR(FIND("06",GERAL[[#This Row],[ODS]])),"NÃO","SIM")</f>
        <v>NÃO</v>
      </c>
      <c r="Q2416" s="2" t="str">
        <f>IF(ISERR(FIND("07",GERAL[[#This Row],[ODS]])),"NÃO","SIM")</f>
        <v>NÃO</v>
      </c>
      <c r="R2416" s="2" t="str">
        <f>IF(ISERR(FIND("08",GERAL[[#This Row],[ODS]])),"NÃO","SIM")</f>
        <v>SIM</v>
      </c>
      <c r="S2416" s="2" t="str">
        <f>IF(ISERR(FIND("09",GERAL[[#This Row],[ODS]])),"NÃO","SIM")</f>
        <v>SIM</v>
      </c>
      <c r="T2416" s="2" t="str">
        <f>IF(ISERR(FIND("10",GERAL[[#This Row],[ODS]])),"NÃO","SIM")</f>
        <v>NÃO</v>
      </c>
      <c r="U2416" s="2" t="str">
        <f>IF(ISERR(FIND("11",GERAL[[#This Row],[ODS]])),"NÃO","SIM")</f>
        <v>NÃO</v>
      </c>
      <c r="V2416" s="2" t="str">
        <f>IF(ISERR(FIND("12",GERAL[[#This Row],[ODS]])),"NÃO","SIM")</f>
        <v>NÃO</v>
      </c>
      <c r="W2416" s="2" t="str">
        <f>IF(ISERR(FIND("13",GERAL[[#This Row],[ODS]])),"NÃO","SIM")</f>
        <v>NÃO</v>
      </c>
      <c r="X2416" s="2" t="str">
        <f>IF(ISERR(FIND("14",GERAL[[#This Row],[ODS]])),"NÃO","SIM")</f>
        <v>NÃO</v>
      </c>
      <c r="Y2416" s="2" t="str">
        <f>IF(ISERR(FIND("15",GERAL[[#This Row],[ODS]])),"NÃO","SIM")</f>
        <v>NÃO</v>
      </c>
      <c r="Z2416" s="2" t="str">
        <f>IF(ISERR(FIND("16",GERAL[[#This Row],[ODS]])),"NÃO","SIM")</f>
        <v>NÃO</v>
      </c>
      <c r="AA2416" s="2" t="str">
        <f>IF(ISERR(FIND("17",GERAL[[#This Row],[ODS]])),"NÃO","SIM")</f>
        <v>NÃO</v>
      </c>
      <c r="AB2416" s="1"/>
      <c r="AC2416" s="1"/>
      <c r="AD2416" s="1">
        <v>25.582045509577757</v>
      </c>
      <c r="AE2416" s="56">
        <v>27.194108297440422</v>
      </c>
      <c r="AF2416" s="87">
        <v>62.020670237512867</v>
      </c>
      <c r="AG2416" s="1" t="str">
        <f>GERAL[[#This Row],[SIGLA]]&amp;GERAL[[#This Row],[CÓD]]</f>
        <v>MSIN_AC</v>
      </c>
      <c r="AH2416" s="1">
        <f ca="1">VLOOKUP(GERAL[[#This Row],[REF_NOTA]],BASE_NOTAS[],7,FALSE)</f>
        <v>62.020670237512867</v>
      </c>
      <c r="AI2416" s="48">
        <f ca="1">IF(GERAL[[#This Row],[Nota 2025]]="",0,GERAL[[#This Row],[Nota 2026]]-GERAL[[#This Row],[Nota 2025]])</f>
        <v>0</v>
      </c>
    </row>
    <row r="2417" spans="1:35" x14ac:dyDescent="0.35">
      <c r="A2417" s="2" t="s">
        <v>166</v>
      </c>
      <c r="B2417" s="2" t="s">
        <v>192</v>
      </c>
      <c r="C2417" s="15" t="s">
        <v>213</v>
      </c>
      <c r="D2417" s="15" t="s">
        <v>485</v>
      </c>
      <c r="E2417" s="15" t="s">
        <v>486</v>
      </c>
      <c r="F2417" s="2" t="str">
        <f>VLOOKUP(GERAL[[#This Row],[CÓD]],SEALL,6,FALSE)</f>
        <v>G</v>
      </c>
      <c r="G241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1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41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17" s="2" t="str">
        <f>VLOOKUP(GERAL[[#This Row],[CÓD]],SEALL,4,FALSE)</f>
        <v>08, 09</v>
      </c>
      <c r="K2417" s="2" t="str">
        <f>IF(ISERR(FIND("01",GERAL[[#This Row],[ODS]])),"NÃO","SIM")</f>
        <v>NÃO</v>
      </c>
      <c r="L2417" s="2" t="str">
        <f>IF(ISERR(FIND("02",GERAL[[#This Row],[ODS]])),"NÃO","SIM")</f>
        <v>NÃO</v>
      </c>
      <c r="M2417" s="2" t="str">
        <f>IF(ISERR(FIND("03",GERAL[[#This Row],[ODS]])),"NÃO","SIM")</f>
        <v>NÃO</v>
      </c>
      <c r="N2417" s="2" t="str">
        <f>IF(ISERR(FIND("04",GERAL[[#This Row],[ODS]])),"NÃO","SIM")</f>
        <v>NÃO</v>
      </c>
      <c r="O2417" s="2" t="str">
        <f>IF(ISERR(FIND("05",GERAL[[#This Row],[ODS]])),"NÃO","SIM")</f>
        <v>NÃO</v>
      </c>
      <c r="P2417" s="2" t="str">
        <f>IF(ISERR(FIND("06",GERAL[[#This Row],[ODS]])),"NÃO","SIM")</f>
        <v>NÃO</v>
      </c>
      <c r="Q2417" s="2" t="str">
        <f>IF(ISERR(FIND("07",GERAL[[#This Row],[ODS]])),"NÃO","SIM")</f>
        <v>NÃO</v>
      </c>
      <c r="R2417" s="2" t="str">
        <f>IF(ISERR(FIND("08",GERAL[[#This Row],[ODS]])),"NÃO","SIM")</f>
        <v>SIM</v>
      </c>
      <c r="S2417" s="2" t="str">
        <f>IF(ISERR(FIND("09",GERAL[[#This Row],[ODS]])),"NÃO","SIM")</f>
        <v>SIM</v>
      </c>
      <c r="T2417" s="2" t="str">
        <f>IF(ISERR(FIND("10",GERAL[[#This Row],[ODS]])),"NÃO","SIM")</f>
        <v>NÃO</v>
      </c>
      <c r="U2417" s="2" t="str">
        <f>IF(ISERR(FIND("11",GERAL[[#This Row],[ODS]])),"NÃO","SIM")</f>
        <v>NÃO</v>
      </c>
      <c r="V2417" s="2" t="str">
        <f>IF(ISERR(FIND("12",GERAL[[#This Row],[ODS]])),"NÃO","SIM")</f>
        <v>NÃO</v>
      </c>
      <c r="W2417" s="2" t="str">
        <f>IF(ISERR(FIND("13",GERAL[[#This Row],[ODS]])),"NÃO","SIM")</f>
        <v>NÃO</v>
      </c>
      <c r="X2417" s="2" t="str">
        <f>IF(ISERR(FIND("14",GERAL[[#This Row],[ODS]])),"NÃO","SIM")</f>
        <v>NÃO</v>
      </c>
      <c r="Y2417" s="2" t="str">
        <f>IF(ISERR(FIND("15",GERAL[[#This Row],[ODS]])),"NÃO","SIM")</f>
        <v>NÃO</v>
      </c>
      <c r="Z2417" s="2" t="str">
        <f>IF(ISERR(FIND("16",GERAL[[#This Row],[ODS]])),"NÃO","SIM")</f>
        <v>NÃO</v>
      </c>
      <c r="AA2417" s="2" t="str">
        <f>IF(ISERR(FIND("17",GERAL[[#This Row],[ODS]])),"NÃO","SIM")</f>
        <v>NÃO</v>
      </c>
      <c r="AB2417" s="1"/>
      <c r="AC2417" s="1"/>
      <c r="AD2417" s="1">
        <v>9.0539557781553128</v>
      </c>
      <c r="AE2417" s="56">
        <v>12.133296821936902</v>
      </c>
      <c r="AF2417" s="87">
        <v>40.904286805890465</v>
      </c>
      <c r="AG2417" s="1" t="str">
        <f>GERAL[[#This Row],[SIGLA]]&amp;GERAL[[#This Row],[CÓD]]</f>
        <v>MGIN_AC</v>
      </c>
      <c r="AH2417" s="1">
        <f ca="1">VLOOKUP(GERAL[[#This Row],[REF_NOTA]],BASE_NOTAS[],7,FALSE)</f>
        <v>40.904286805890465</v>
      </c>
      <c r="AI2417" s="48">
        <f ca="1">IF(GERAL[[#This Row],[Nota 2025]]="",0,GERAL[[#This Row],[Nota 2026]]-GERAL[[#This Row],[Nota 2025]])</f>
        <v>0</v>
      </c>
    </row>
    <row r="2418" spans="1:35" x14ac:dyDescent="0.35">
      <c r="A2418" s="2" t="s">
        <v>169</v>
      </c>
      <c r="B2418" s="2" t="s">
        <v>196</v>
      </c>
      <c r="C2418" s="15" t="s">
        <v>213</v>
      </c>
      <c r="D2418" s="15" t="s">
        <v>485</v>
      </c>
      <c r="E2418" s="15" t="s">
        <v>486</v>
      </c>
      <c r="F2418" s="2" t="str">
        <f>VLOOKUP(GERAL[[#This Row],[CÓD]],SEALL,6,FALSE)</f>
        <v>G</v>
      </c>
      <c r="G241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1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41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18" s="2" t="str">
        <f>VLOOKUP(GERAL[[#This Row],[CÓD]],SEALL,4,FALSE)</f>
        <v>08, 09</v>
      </c>
      <c r="K2418" s="2" t="str">
        <f>IF(ISERR(FIND("01",GERAL[[#This Row],[ODS]])),"NÃO","SIM")</f>
        <v>NÃO</v>
      </c>
      <c r="L2418" s="2" t="str">
        <f>IF(ISERR(FIND("02",GERAL[[#This Row],[ODS]])),"NÃO","SIM")</f>
        <v>NÃO</v>
      </c>
      <c r="M2418" s="2" t="str">
        <f>IF(ISERR(FIND("03",GERAL[[#This Row],[ODS]])),"NÃO","SIM")</f>
        <v>NÃO</v>
      </c>
      <c r="N2418" s="2" t="str">
        <f>IF(ISERR(FIND("04",GERAL[[#This Row],[ODS]])),"NÃO","SIM")</f>
        <v>NÃO</v>
      </c>
      <c r="O2418" s="2" t="str">
        <f>IF(ISERR(FIND("05",GERAL[[#This Row],[ODS]])),"NÃO","SIM")</f>
        <v>NÃO</v>
      </c>
      <c r="P2418" s="2" t="str">
        <f>IF(ISERR(FIND("06",GERAL[[#This Row],[ODS]])),"NÃO","SIM")</f>
        <v>NÃO</v>
      </c>
      <c r="Q2418" s="2" t="str">
        <f>IF(ISERR(FIND("07",GERAL[[#This Row],[ODS]])),"NÃO","SIM")</f>
        <v>NÃO</v>
      </c>
      <c r="R2418" s="2" t="str">
        <f>IF(ISERR(FIND("08",GERAL[[#This Row],[ODS]])),"NÃO","SIM")</f>
        <v>SIM</v>
      </c>
      <c r="S2418" s="2" t="str">
        <f>IF(ISERR(FIND("09",GERAL[[#This Row],[ODS]])),"NÃO","SIM")</f>
        <v>SIM</v>
      </c>
      <c r="T2418" s="2" t="str">
        <f>IF(ISERR(FIND("10",GERAL[[#This Row],[ODS]])),"NÃO","SIM")</f>
        <v>NÃO</v>
      </c>
      <c r="U2418" s="2" t="str">
        <f>IF(ISERR(FIND("11",GERAL[[#This Row],[ODS]])),"NÃO","SIM")</f>
        <v>NÃO</v>
      </c>
      <c r="V2418" s="2" t="str">
        <f>IF(ISERR(FIND("12",GERAL[[#This Row],[ODS]])),"NÃO","SIM")</f>
        <v>NÃO</v>
      </c>
      <c r="W2418" s="2" t="str">
        <f>IF(ISERR(FIND("13",GERAL[[#This Row],[ODS]])),"NÃO","SIM")</f>
        <v>NÃO</v>
      </c>
      <c r="X2418" s="2" t="str">
        <f>IF(ISERR(FIND("14",GERAL[[#This Row],[ODS]])),"NÃO","SIM")</f>
        <v>NÃO</v>
      </c>
      <c r="Y2418" s="2" t="str">
        <f>IF(ISERR(FIND("15",GERAL[[#This Row],[ODS]])),"NÃO","SIM")</f>
        <v>NÃO</v>
      </c>
      <c r="Z2418" s="2" t="str">
        <f>IF(ISERR(FIND("16",GERAL[[#This Row],[ODS]])),"NÃO","SIM")</f>
        <v>NÃO</v>
      </c>
      <c r="AA2418" s="2" t="str">
        <f>IF(ISERR(FIND("17",GERAL[[#This Row],[ODS]])),"NÃO","SIM")</f>
        <v>NÃO</v>
      </c>
      <c r="AB2418" s="1"/>
      <c r="AC2418" s="1"/>
      <c r="AD2418" s="1">
        <v>56.896454615698602</v>
      </c>
      <c r="AE2418" s="56">
        <v>68.432788969186504</v>
      </c>
      <c r="AF2418" s="87">
        <v>68.91493989696437</v>
      </c>
      <c r="AG2418" s="1" t="str">
        <f>GERAL[[#This Row],[SIGLA]]&amp;GERAL[[#This Row],[CÓD]]</f>
        <v>PAIN_AC</v>
      </c>
      <c r="AH2418" s="1">
        <f ca="1">VLOOKUP(GERAL[[#This Row],[REF_NOTA]],BASE_NOTAS[],7,FALSE)</f>
        <v>68.91493989696437</v>
      </c>
      <c r="AI2418" s="48">
        <f ca="1">IF(GERAL[[#This Row],[Nota 2025]]="",0,GERAL[[#This Row],[Nota 2026]]-GERAL[[#This Row],[Nota 2025]])</f>
        <v>0</v>
      </c>
    </row>
    <row r="2419" spans="1:35" x14ac:dyDescent="0.35">
      <c r="A2419" s="2" t="s">
        <v>170</v>
      </c>
      <c r="B2419" s="2" t="s">
        <v>197</v>
      </c>
      <c r="C2419" s="15" t="s">
        <v>213</v>
      </c>
      <c r="D2419" s="15" t="s">
        <v>485</v>
      </c>
      <c r="E2419" s="15" t="s">
        <v>486</v>
      </c>
      <c r="F2419" s="2" t="str">
        <f>VLOOKUP(GERAL[[#This Row],[CÓD]],SEALL,6,FALSE)</f>
        <v>G</v>
      </c>
      <c r="G241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1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41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19" s="2" t="str">
        <f>VLOOKUP(GERAL[[#This Row],[CÓD]],SEALL,4,FALSE)</f>
        <v>08, 09</v>
      </c>
      <c r="K2419" s="2" t="str">
        <f>IF(ISERR(FIND("01",GERAL[[#This Row],[ODS]])),"NÃO","SIM")</f>
        <v>NÃO</v>
      </c>
      <c r="L2419" s="2" t="str">
        <f>IF(ISERR(FIND("02",GERAL[[#This Row],[ODS]])),"NÃO","SIM")</f>
        <v>NÃO</v>
      </c>
      <c r="M2419" s="2" t="str">
        <f>IF(ISERR(FIND("03",GERAL[[#This Row],[ODS]])),"NÃO","SIM")</f>
        <v>NÃO</v>
      </c>
      <c r="N2419" s="2" t="str">
        <f>IF(ISERR(FIND("04",GERAL[[#This Row],[ODS]])),"NÃO","SIM")</f>
        <v>NÃO</v>
      </c>
      <c r="O2419" s="2" t="str">
        <f>IF(ISERR(FIND("05",GERAL[[#This Row],[ODS]])),"NÃO","SIM")</f>
        <v>NÃO</v>
      </c>
      <c r="P2419" s="2" t="str">
        <f>IF(ISERR(FIND("06",GERAL[[#This Row],[ODS]])),"NÃO","SIM")</f>
        <v>NÃO</v>
      </c>
      <c r="Q2419" s="2" t="str">
        <f>IF(ISERR(FIND("07",GERAL[[#This Row],[ODS]])),"NÃO","SIM")</f>
        <v>NÃO</v>
      </c>
      <c r="R2419" s="2" t="str">
        <f>IF(ISERR(FIND("08",GERAL[[#This Row],[ODS]])),"NÃO","SIM")</f>
        <v>SIM</v>
      </c>
      <c r="S2419" s="2" t="str">
        <f>IF(ISERR(FIND("09",GERAL[[#This Row],[ODS]])),"NÃO","SIM")</f>
        <v>SIM</v>
      </c>
      <c r="T2419" s="2" t="str">
        <f>IF(ISERR(FIND("10",GERAL[[#This Row],[ODS]])),"NÃO","SIM")</f>
        <v>NÃO</v>
      </c>
      <c r="U2419" s="2" t="str">
        <f>IF(ISERR(FIND("11",GERAL[[#This Row],[ODS]])),"NÃO","SIM")</f>
        <v>NÃO</v>
      </c>
      <c r="V2419" s="2" t="str">
        <f>IF(ISERR(FIND("12",GERAL[[#This Row],[ODS]])),"NÃO","SIM")</f>
        <v>NÃO</v>
      </c>
      <c r="W2419" s="2" t="str">
        <f>IF(ISERR(FIND("13",GERAL[[#This Row],[ODS]])),"NÃO","SIM")</f>
        <v>NÃO</v>
      </c>
      <c r="X2419" s="2" t="str">
        <f>IF(ISERR(FIND("14",GERAL[[#This Row],[ODS]])),"NÃO","SIM")</f>
        <v>NÃO</v>
      </c>
      <c r="Y2419" s="2" t="str">
        <f>IF(ISERR(FIND("15",GERAL[[#This Row],[ODS]])),"NÃO","SIM")</f>
        <v>NÃO</v>
      </c>
      <c r="Z2419" s="2" t="str">
        <f>IF(ISERR(FIND("16",GERAL[[#This Row],[ODS]])),"NÃO","SIM")</f>
        <v>NÃO</v>
      </c>
      <c r="AA2419" s="2" t="str">
        <f>IF(ISERR(FIND("17",GERAL[[#This Row],[ODS]])),"NÃO","SIM")</f>
        <v>NÃO</v>
      </c>
      <c r="AB2419" s="1"/>
      <c r="AC2419" s="1"/>
      <c r="AD2419" s="1">
        <v>20.084535818351355</v>
      </c>
      <c r="AE2419" s="56">
        <v>18.446083485626321</v>
      </c>
      <c r="AF2419" s="87">
        <v>39.584783492122313</v>
      </c>
      <c r="AG2419" s="1" t="str">
        <f>GERAL[[#This Row],[SIGLA]]&amp;GERAL[[#This Row],[CÓD]]</f>
        <v>PBIN_AC</v>
      </c>
      <c r="AH2419" s="1">
        <f ca="1">VLOOKUP(GERAL[[#This Row],[REF_NOTA]],BASE_NOTAS[],7,FALSE)</f>
        <v>39.584783492122313</v>
      </c>
      <c r="AI2419" s="48">
        <f ca="1">IF(GERAL[[#This Row],[Nota 2025]]="",0,GERAL[[#This Row],[Nota 2026]]-GERAL[[#This Row],[Nota 2025]])</f>
        <v>0</v>
      </c>
    </row>
    <row r="2420" spans="1:35" x14ac:dyDescent="0.35">
      <c r="A2420" s="2" t="s">
        <v>173</v>
      </c>
      <c r="B2420" s="2" t="s">
        <v>200</v>
      </c>
      <c r="C2420" s="15" t="s">
        <v>213</v>
      </c>
      <c r="D2420" s="15" t="s">
        <v>485</v>
      </c>
      <c r="E2420" s="15" t="s">
        <v>486</v>
      </c>
      <c r="F2420" s="2" t="str">
        <f>VLOOKUP(GERAL[[#This Row],[CÓD]],SEALL,6,FALSE)</f>
        <v>G</v>
      </c>
      <c r="G242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2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42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20" s="2" t="str">
        <f>VLOOKUP(GERAL[[#This Row],[CÓD]],SEALL,4,FALSE)</f>
        <v>08, 09</v>
      </c>
      <c r="K2420" s="2" t="str">
        <f>IF(ISERR(FIND("01",GERAL[[#This Row],[ODS]])),"NÃO","SIM")</f>
        <v>NÃO</v>
      </c>
      <c r="L2420" s="2" t="str">
        <f>IF(ISERR(FIND("02",GERAL[[#This Row],[ODS]])),"NÃO","SIM")</f>
        <v>NÃO</v>
      </c>
      <c r="M2420" s="2" t="str">
        <f>IF(ISERR(FIND("03",GERAL[[#This Row],[ODS]])),"NÃO","SIM")</f>
        <v>NÃO</v>
      </c>
      <c r="N2420" s="2" t="str">
        <f>IF(ISERR(FIND("04",GERAL[[#This Row],[ODS]])),"NÃO","SIM")</f>
        <v>NÃO</v>
      </c>
      <c r="O2420" s="2" t="str">
        <f>IF(ISERR(FIND("05",GERAL[[#This Row],[ODS]])),"NÃO","SIM")</f>
        <v>NÃO</v>
      </c>
      <c r="P2420" s="2" t="str">
        <f>IF(ISERR(FIND("06",GERAL[[#This Row],[ODS]])),"NÃO","SIM")</f>
        <v>NÃO</v>
      </c>
      <c r="Q2420" s="2" t="str">
        <f>IF(ISERR(FIND("07",GERAL[[#This Row],[ODS]])),"NÃO","SIM")</f>
        <v>NÃO</v>
      </c>
      <c r="R2420" s="2" t="str">
        <f>IF(ISERR(FIND("08",GERAL[[#This Row],[ODS]])),"NÃO","SIM")</f>
        <v>SIM</v>
      </c>
      <c r="S2420" s="2" t="str">
        <f>IF(ISERR(FIND("09",GERAL[[#This Row],[ODS]])),"NÃO","SIM")</f>
        <v>SIM</v>
      </c>
      <c r="T2420" s="2" t="str">
        <f>IF(ISERR(FIND("10",GERAL[[#This Row],[ODS]])),"NÃO","SIM")</f>
        <v>NÃO</v>
      </c>
      <c r="U2420" s="2" t="str">
        <f>IF(ISERR(FIND("11",GERAL[[#This Row],[ODS]])),"NÃO","SIM")</f>
        <v>NÃO</v>
      </c>
      <c r="V2420" s="2" t="str">
        <f>IF(ISERR(FIND("12",GERAL[[#This Row],[ODS]])),"NÃO","SIM")</f>
        <v>NÃO</v>
      </c>
      <c r="W2420" s="2" t="str">
        <f>IF(ISERR(FIND("13",GERAL[[#This Row],[ODS]])),"NÃO","SIM")</f>
        <v>NÃO</v>
      </c>
      <c r="X2420" s="2" t="str">
        <f>IF(ISERR(FIND("14",GERAL[[#This Row],[ODS]])),"NÃO","SIM")</f>
        <v>NÃO</v>
      </c>
      <c r="Y2420" s="2" t="str">
        <f>IF(ISERR(FIND("15",GERAL[[#This Row],[ODS]])),"NÃO","SIM")</f>
        <v>NÃO</v>
      </c>
      <c r="Z2420" s="2" t="str">
        <f>IF(ISERR(FIND("16",GERAL[[#This Row],[ODS]])),"NÃO","SIM")</f>
        <v>NÃO</v>
      </c>
      <c r="AA2420" s="2" t="str">
        <f>IF(ISERR(FIND("17",GERAL[[#This Row],[ODS]])),"NÃO","SIM")</f>
        <v>NÃO</v>
      </c>
      <c r="AB2420" s="1"/>
      <c r="AC2420" s="1"/>
      <c r="AD2420" s="1">
        <v>3.2344318174046802</v>
      </c>
      <c r="AE2420" s="56">
        <v>0.29478021218270745</v>
      </c>
      <c r="AF2420" s="87">
        <v>24.095623097007067</v>
      </c>
      <c r="AG2420" s="1" t="str">
        <f>GERAL[[#This Row],[SIGLA]]&amp;GERAL[[#This Row],[CÓD]]</f>
        <v>PRIN_AC</v>
      </c>
      <c r="AH2420" s="1">
        <f ca="1">VLOOKUP(GERAL[[#This Row],[REF_NOTA]],BASE_NOTAS[],7,FALSE)</f>
        <v>24.095623097007067</v>
      </c>
      <c r="AI2420" s="48">
        <f ca="1">IF(GERAL[[#This Row],[Nota 2025]]="",0,GERAL[[#This Row],[Nota 2026]]-GERAL[[#This Row],[Nota 2025]])</f>
        <v>0</v>
      </c>
    </row>
    <row r="2421" spans="1:35" x14ac:dyDescent="0.35">
      <c r="A2421" s="2" t="s">
        <v>171</v>
      </c>
      <c r="B2421" s="2" t="s">
        <v>198</v>
      </c>
      <c r="C2421" s="15" t="s">
        <v>213</v>
      </c>
      <c r="D2421" s="15" t="s">
        <v>485</v>
      </c>
      <c r="E2421" s="15" t="s">
        <v>486</v>
      </c>
      <c r="F2421" s="2" t="str">
        <f>VLOOKUP(GERAL[[#This Row],[CÓD]],SEALL,6,FALSE)</f>
        <v>G</v>
      </c>
      <c r="G242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2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42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21" s="2" t="str">
        <f>VLOOKUP(GERAL[[#This Row],[CÓD]],SEALL,4,FALSE)</f>
        <v>08, 09</v>
      </c>
      <c r="K2421" s="2" t="str">
        <f>IF(ISERR(FIND("01",GERAL[[#This Row],[ODS]])),"NÃO","SIM")</f>
        <v>NÃO</v>
      </c>
      <c r="L2421" s="2" t="str">
        <f>IF(ISERR(FIND("02",GERAL[[#This Row],[ODS]])),"NÃO","SIM")</f>
        <v>NÃO</v>
      </c>
      <c r="M2421" s="2" t="str">
        <f>IF(ISERR(FIND("03",GERAL[[#This Row],[ODS]])),"NÃO","SIM")</f>
        <v>NÃO</v>
      </c>
      <c r="N2421" s="2" t="str">
        <f>IF(ISERR(FIND("04",GERAL[[#This Row],[ODS]])),"NÃO","SIM")</f>
        <v>NÃO</v>
      </c>
      <c r="O2421" s="2" t="str">
        <f>IF(ISERR(FIND("05",GERAL[[#This Row],[ODS]])),"NÃO","SIM")</f>
        <v>NÃO</v>
      </c>
      <c r="P2421" s="2" t="str">
        <f>IF(ISERR(FIND("06",GERAL[[#This Row],[ODS]])),"NÃO","SIM")</f>
        <v>NÃO</v>
      </c>
      <c r="Q2421" s="2" t="str">
        <f>IF(ISERR(FIND("07",GERAL[[#This Row],[ODS]])),"NÃO","SIM")</f>
        <v>NÃO</v>
      </c>
      <c r="R2421" s="2" t="str">
        <f>IF(ISERR(FIND("08",GERAL[[#This Row],[ODS]])),"NÃO","SIM")</f>
        <v>SIM</v>
      </c>
      <c r="S2421" s="2" t="str">
        <f>IF(ISERR(FIND("09",GERAL[[#This Row],[ODS]])),"NÃO","SIM")</f>
        <v>SIM</v>
      </c>
      <c r="T2421" s="2" t="str">
        <f>IF(ISERR(FIND("10",GERAL[[#This Row],[ODS]])),"NÃO","SIM")</f>
        <v>NÃO</v>
      </c>
      <c r="U2421" s="2" t="str">
        <f>IF(ISERR(FIND("11",GERAL[[#This Row],[ODS]])),"NÃO","SIM")</f>
        <v>NÃO</v>
      </c>
      <c r="V2421" s="2" t="str">
        <f>IF(ISERR(FIND("12",GERAL[[#This Row],[ODS]])),"NÃO","SIM")</f>
        <v>NÃO</v>
      </c>
      <c r="W2421" s="2" t="str">
        <f>IF(ISERR(FIND("13",GERAL[[#This Row],[ODS]])),"NÃO","SIM")</f>
        <v>NÃO</v>
      </c>
      <c r="X2421" s="2" t="str">
        <f>IF(ISERR(FIND("14",GERAL[[#This Row],[ODS]])),"NÃO","SIM")</f>
        <v>NÃO</v>
      </c>
      <c r="Y2421" s="2" t="str">
        <f>IF(ISERR(FIND("15",GERAL[[#This Row],[ODS]])),"NÃO","SIM")</f>
        <v>NÃO</v>
      </c>
      <c r="Z2421" s="2" t="str">
        <f>IF(ISERR(FIND("16",GERAL[[#This Row],[ODS]])),"NÃO","SIM")</f>
        <v>NÃO</v>
      </c>
      <c r="AA2421" s="2" t="str">
        <f>IF(ISERR(FIND("17",GERAL[[#This Row],[ODS]])),"NÃO","SIM")</f>
        <v>NÃO</v>
      </c>
      <c r="AB2421" s="1"/>
      <c r="AC2421" s="1"/>
      <c r="AD2421" s="1">
        <v>22.295928957793272</v>
      </c>
      <c r="AE2421" s="56">
        <v>34.744160471216276</v>
      </c>
      <c r="AF2421" s="87">
        <v>52.275173330376646</v>
      </c>
      <c r="AG2421" s="1" t="str">
        <f>GERAL[[#This Row],[SIGLA]]&amp;GERAL[[#This Row],[CÓD]]</f>
        <v>PEIN_AC</v>
      </c>
      <c r="AH2421" s="1">
        <f ca="1">VLOOKUP(GERAL[[#This Row],[REF_NOTA]],BASE_NOTAS[],7,FALSE)</f>
        <v>52.275173330376646</v>
      </c>
      <c r="AI2421" s="48">
        <f ca="1">IF(GERAL[[#This Row],[Nota 2025]]="",0,GERAL[[#This Row],[Nota 2026]]-GERAL[[#This Row],[Nota 2025]])</f>
        <v>0</v>
      </c>
    </row>
    <row r="2422" spans="1:35" x14ac:dyDescent="0.35">
      <c r="A2422" s="2" t="s">
        <v>172</v>
      </c>
      <c r="B2422" s="2" t="s">
        <v>199</v>
      </c>
      <c r="C2422" s="15" t="s">
        <v>213</v>
      </c>
      <c r="D2422" s="15" t="s">
        <v>485</v>
      </c>
      <c r="E2422" s="15" t="s">
        <v>486</v>
      </c>
      <c r="F2422" s="2" t="str">
        <f>VLOOKUP(GERAL[[#This Row],[CÓD]],SEALL,6,FALSE)</f>
        <v>G</v>
      </c>
      <c r="G242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2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42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22" s="2" t="str">
        <f>VLOOKUP(GERAL[[#This Row],[CÓD]],SEALL,4,FALSE)</f>
        <v>08, 09</v>
      </c>
      <c r="K2422" s="2" t="str">
        <f>IF(ISERR(FIND("01",GERAL[[#This Row],[ODS]])),"NÃO","SIM")</f>
        <v>NÃO</v>
      </c>
      <c r="L2422" s="2" t="str">
        <f>IF(ISERR(FIND("02",GERAL[[#This Row],[ODS]])),"NÃO","SIM")</f>
        <v>NÃO</v>
      </c>
      <c r="M2422" s="2" t="str">
        <f>IF(ISERR(FIND("03",GERAL[[#This Row],[ODS]])),"NÃO","SIM")</f>
        <v>NÃO</v>
      </c>
      <c r="N2422" s="2" t="str">
        <f>IF(ISERR(FIND("04",GERAL[[#This Row],[ODS]])),"NÃO","SIM")</f>
        <v>NÃO</v>
      </c>
      <c r="O2422" s="2" t="str">
        <f>IF(ISERR(FIND("05",GERAL[[#This Row],[ODS]])),"NÃO","SIM")</f>
        <v>NÃO</v>
      </c>
      <c r="P2422" s="2" t="str">
        <f>IF(ISERR(FIND("06",GERAL[[#This Row],[ODS]])),"NÃO","SIM")</f>
        <v>NÃO</v>
      </c>
      <c r="Q2422" s="2" t="str">
        <f>IF(ISERR(FIND("07",GERAL[[#This Row],[ODS]])),"NÃO","SIM")</f>
        <v>NÃO</v>
      </c>
      <c r="R2422" s="2" t="str">
        <f>IF(ISERR(FIND("08",GERAL[[#This Row],[ODS]])),"NÃO","SIM")</f>
        <v>SIM</v>
      </c>
      <c r="S2422" s="2" t="str">
        <f>IF(ISERR(FIND("09",GERAL[[#This Row],[ODS]])),"NÃO","SIM")</f>
        <v>SIM</v>
      </c>
      <c r="T2422" s="2" t="str">
        <f>IF(ISERR(FIND("10",GERAL[[#This Row],[ODS]])),"NÃO","SIM")</f>
        <v>NÃO</v>
      </c>
      <c r="U2422" s="2" t="str">
        <f>IF(ISERR(FIND("11",GERAL[[#This Row],[ODS]])),"NÃO","SIM")</f>
        <v>NÃO</v>
      </c>
      <c r="V2422" s="2" t="str">
        <f>IF(ISERR(FIND("12",GERAL[[#This Row],[ODS]])),"NÃO","SIM")</f>
        <v>NÃO</v>
      </c>
      <c r="W2422" s="2" t="str">
        <f>IF(ISERR(FIND("13",GERAL[[#This Row],[ODS]])),"NÃO","SIM")</f>
        <v>NÃO</v>
      </c>
      <c r="X2422" s="2" t="str">
        <f>IF(ISERR(FIND("14",GERAL[[#This Row],[ODS]])),"NÃO","SIM")</f>
        <v>NÃO</v>
      </c>
      <c r="Y2422" s="2" t="str">
        <f>IF(ISERR(FIND("15",GERAL[[#This Row],[ODS]])),"NÃO","SIM")</f>
        <v>NÃO</v>
      </c>
      <c r="Z2422" s="2" t="str">
        <f>IF(ISERR(FIND("16",GERAL[[#This Row],[ODS]])),"NÃO","SIM")</f>
        <v>NÃO</v>
      </c>
      <c r="AA2422" s="2" t="str">
        <f>IF(ISERR(FIND("17",GERAL[[#This Row],[ODS]])),"NÃO","SIM")</f>
        <v>NÃO</v>
      </c>
      <c r="AB2422" s="1"/>
      <c r="AC2422" s="1"/>
      <c r="AD2422" s="1">
        <v>10.684096431727072</v>
      </c>
      <c r="AE2422" s="56">
        <v>4.4175511921627217</v>
      </c>
      <c r="AF2422" s="87">
        <v>14.709275882341322</v>
      </c>
      <c r="AG2422" s="1" t="str">
        <f>GERAL[[#This Row],[SIGLA]]&amp;GERAL[[#This Row],[CÓD]]</f>
        <v>PIIN_AC</v>
      </c>
      <c r="AH2422" s="1">
        <f ca="1">VLOOKUP(GERAL[[#This Row],[REF_NOTA]],BASE_NOTAS[],7,FALSE)</f>
        <v>14.709275882341322</v>
      </c>
      <c r="AI2422" s="48">
        <f ca="1">IF(GERAL[[#This Row],[Nota 2025]]="",0,GERAL[[#This Row],[Nota 2026]]-GERAL[[#This Row],[Nota 2025]])</f>
        <v>0</v>
      </c>
    </row>
    <row r="2423" spans="1:35" x14ac:dyDescent="0.35">
      <c r="A2423" s="2" t="s">
        <v>174</v>
      </c>
      <c r="B2423" s="2" t="s">
        <v>201</v>
      </c>
      <c r="C2423" s="15" t="s">
        <v>213</v>
      </c>
      <c r="D2423" s="15" t="s">
        <v>485</v>
      </c>
      <c r="E2423" s="15" t="s">
        <v>486</v>
      </c>
      <c r="F2423" s="2" t="str">
        <f>VLOOKUP(GERAL[[#This Row],[CÓD]],SEALL,6,FALSE)</f>
        <v>G</v>
      </c>
      <c r="G242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2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42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23" s="2" t="str">
        <f>VLOOKUP(GERAL[[#This Row],[CÓD]],SEALL,4,FALSE)</f>
        <v>08, 09</v>
      </c>
      <c r="K2423" s="2" t="str">
        <f>IF(ISERR(FIND("01",GERAL[[#This Row],[ODS]])),"NÃO","SIM")</f>
        <v>NÃO</v>
      </c>
      <c r="L2423" s="2" t="str">
        <f>IF(ISERR(FIND("02",GERAL[[#This Row],[ODS]])),"NÃO","SIM")</f>
        <v>NÃO</v>
      </c>
      <c r="M2423" s="2" t="str">
        <f>IF(ISERR(FIND("03",GERAL[[#This Row],[ODS]])),"NÃO","SIM")</f>
        <v>NÃO</v>
      </c>
      <c r="N2423" s="2" t="str">
        <f>IF(ISERR(FIND("04",GERAL[[#This Row],[ODS]])),"NÃO","SIM")</f>
        <v>NÃO</v>
      </c>
      <c r="O2423" s="2" t="str">
        <f>IF(ISERR(FIND("05",GERAL[[#This Row],[ODS]])),"NÃO","SIM")</f>
        <v>NÃO</v>
      </c>
      <c r="P2423" s="2" t="str">
        <f>IF(ISERR(FIND("06",GERAL[[#This Row],[ODS]])),"NÃO","SIM")</f>
        <v>NÃO</v>
      </c>
      <c r="Q2423" s="2" t="str">
        <f>IF(ISERR(FIND("07",GERAL[[#This Row],[ODS]])),"NÃO","SIM")</f>
        <v>NÃO</v>
      </c>
      <c r="R2423" s="2" t="str">
        <f>IF(ISERR(FIND("08",GERAL[[#This Row],[ODS]])),"NÃO","SIM")</f>
        <v>SIM</v>
      </c>
      <c r="S2423" s="2" t="str">
        <f>IF(ISERR(FIND("09",GERAL[[#This Row],[ODS]])),"NÃO","SIM")</f>
        <v>SIM</v>
      </c>
      <c r="T2423" s="2" t="str">
        <f>IF(ISERR(FIND("10",GERAL[[#This Row],[ODS]])),"NÃO","SIM")</f>
        <v>NÃO</v>
      </c>
      <c r="U2423" s="2" t="str">
        <f>IF(ISERR(FIND("11",GERAL[[#This Row],[ODS]])),"NÃO","SIM")</f>
        <v>NÃO</v>
      </c>
      <c r="V2423" s="2" t="str">
        <f>IF(ISERR(FIND("12",GERAL[[#This Row],[ODS]])),"NÃO","SIM")</f>
        <v>NÃO</v>
      </c>
      <c r="W2423" s="2" t="str">
        <f>IF(ISERR(FIND("13",GERAL[[#This Row],[ODS]])),"NÃO","SIM")</f>
        <v>NÃO</v>
      </c>
      <c r="X2423" s="2" t="str">
        <f>IF(ISERR(FIND("14",GERAL[[#This Row],[ODS]])),"NÃO","SIM")</f>
        <v>NÃO</v>
      </c>
      <c r="Y2423" s="2" t="str">
        <f>IF(ISERR(FIND("15",GERAL[[#This Row],[ODS]])),"NÃO","SIM")</f>
        <v>NÃO</v>
      </c>
      <c r="Z2423" s="2" t="str">
        <f>IF(ISERR(FIND("16",GERAL[[#This Row],[ODS]])),"NÃO","SIM")</f>
        <v>NÃO</v>
      </c>
      <c r="AA2423" s="2" t="str">
        <f>IF(ISERR(FIND("17",GERAL[[#This Row],[ODS]])),"NÃO","SIM")</f>
        <v>NÃO</v>
      </c>
      <c r="AB2423" s="1"/>
      <c r="AC2423" s="1"/>
      <c r="AD2423" s="1">
        <v>14.706047476460565</v>
      </c>
      <c r="AE2423" s="56">
        <v>21.413461087055644</v>
      </c>
      <c r="AF2423" s="87">
        <v>27.897425876120707</v>
      </c>
      <c r="AG2423" s="1" t="str">
        <f>GERAL[[#This Row],[SIGLA]]&amp;GERAL[[#This Row],[CÓD]]</f>
        <v>RJIN_AC</v>
      </c>
      <c r="AH2423" s="1">
        <f ca="1">VLOOKUP(GERAL[[#This Row],[REF_NOTA]],BASE_NOTAS[],7,FALSE)</f>
        <v>27.897425876120707</v>
      </c>
      <c r="AI2423" s="48">
        <f ca="1">IF(GERAL[[#This Row],[Nota 2025]]="",0,GERAL[[#This Row],[Nota 2026]]-GERAL[[#This Row],[Nota 2025]])</f>
        <v>0</v>
      </c>
    </row>
    <row r="2424" spans="1:35" x14ac:dyDescent="0.35">
      <c r="A2424" s="2" t="s">
        <v>175</v>
      </c>
      <c r="B2424" s="2" t="s">
        <v>202</v>
      </c>
      <c r="C2424" s="15" t="s">
        <v>213</v>
      </c>
      <c r="D2424" s="15" t="s">
        <v>485</v>
      </c>
      <c r="E2424" s="15" t="s">
        <v>486</v>
      </c>
      <c r="F2424" s="2" t="str">
        <f>VLOOKUP(GERAL[[#This Row],[CÓD]],SEALL,6,FALSE)</f>
        <v>G</v>
      </c>
      <c r="G242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2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42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24" s="2" t="str">
        <f>VLOOKUP(GERAL[[#This Row],[CÓD]],SEALL,4,FALSE)</f>
        <v>08, 09</v>
      </c>
      <c r="K2424" s="2" t="str">
        <f>IF(ISERR(FIND("01",GERAL[[#This Row],[ODS]])),"NÃO","SIM")</f>
        <v>NÃO</v>
      </c>
      <c r="L2424" s="2" t="str">
        <f>IF(ISERR(FIND("02",GERAL[[#This Row],[ODS]])),"NÃO","SIM")</f>
        <v>NÃO</v>
      </c>
      <c r="M2424" s="2" t="str">
        <f>IF(ISERR(FIND("03",GERAL[[#This Row],[ODS]])),"NÃO","SIM")</f>
        <v>NÃO</v>
      </c>
      <c r="N2424" s="2" t="str">
        <f>IF(ISERR(FIND("04",GERAL[[#This Row],[ODS]])),"NÃO","SIM")</f>
        <v>NÃO</v>
      </c>
      <c r="O2424" s="2" t="str">
        <f>IF(ISERR(FIND("05",GERAL[[#This Row],[ODS]])),"NÃO","SIM")</f>
        <v>NÃO</v>
      </c>
      <c r="P2424" s="2" t="str">
        <f>IF(ISERR(FIND("06",GERAL[[#This Row],[ODS]])),"NÃO","SIM")</f>
        <v>NÃO</v>
      </c>
      <c r="Q2424" s="2" t="str">
        <f>IF(ISERR(FIND("07",GERAL[[#This Row],[ODS]])),"NÃO","SIM")</f>
        <v>NÃO</v>
      </c>
      <c r="R2424" s="2" t="str">
        <f>IF(ISERR(FIND("08",GERAL[[#This Row],[ODS]])),"NÃO","SIM")</f>
        <v>SIM</v>
      </c>
      <c r="S2424" s="2" t="str">
        <f>IF(ISERR(FIND("09",GERAL[[#This Row],[ODS]])),"NÃO","SIM")</f>
        <v>SIM</v>
      </c>
      <c r="T2424" s="2" t="str">
        <f>IF(ISERR(FIND("10",GERAL[[#This Row],[ODS]])),"NÃO","SIM")</f>
        <v>NÃO</v>
      </c>
      <c r="U2424" s="2" t="str">
        <f>IF(ISERR(FIND("11",GERAL[[#This Row],[ODS]])),"NÃO","SIM")</f>
        <v>NÃO</v>
      </c>
      <c r="V2424" s="2" t="str">
        <f>IF(ISERR(FIND("12",GERAL[[#This Row],[ODS]])),"NÃO","SIM")</f>
        <v>NÃO</v>
      </c>
      <c r="W2424" s="2" t="str">
        <f>IF(ISERR(FIND("13",GERAL[[#This Row],[ODS]])),"NÃO","SIM")</f>
        <v>NÃO</v>
      </c>
      <c r="X2424" s="2" t="str">
        <f>IF(ISERR(FIND("14",GERAL[[#This Row],[ODS]])),"NÃO","SIM")</f>
        <v>NÃO</v>
      </c>
      <c r="Y2424" s="2" t="str">
        <f>IF(ISERR(FIND("15",GERAL[[#This Row],[ODS]])),"NÃO","SIM")</f>
        <v>NÃO</v>
      </c>
      <c r="Z2424" s="2" t="str">
        <f>IF(ISERR(FIND("16",GERAL[[#This Row],[ODS]])),"NÃO","SIM")</f>
        <v>NÃO</v>
      </c>
      <c r="AA2424" s="2" t="str">
        <f>IF(ISERR(FIND("17",GERAL[[#This Row],[ODS]])),"NÃO","SIM")</f>
        <v>NÃO</v>
      </c>
      <c r="AB2424" s="1"/>
      <c r="AC2424" s="1"/>
      <c r="AD2424" s="1">
        <v>19.821813496927103</v>
      </c>
      <c r="AE2424" s="56">
        <v>21.611426531508645</v>
      </c>
      <c r="AF2424" s="87">
        <v>40.418577959712479</v>
      </c>
      <c r="AG2424" s="1" t="str">
        <f>GERAL[[#This Row],[SIGLA]]&amp;GERAL[[#This Row],[CÓD]]</f>
        <v>RNIN_AC</v>
      </c>
      <c r="AH2424" s="1">
        <f ca="1">VLOOKUP(GERAL[[#This Row],[REF_NOTA]],BASE_NOTAS[],7,FALSE)</f>
        <v>40.418577959712479</v>
      </c>
      <c r="AI2424" s="48">
        <f ca="1">IF(GERAL[[#This Row],[Nota 2025]]="",0,GERAL[[#This Row],[Nota 2026]]-GERAL[[#This Row],[Nota 2025]])</f>
        <v>0</v>
      </c>
    </row>
    <row r="2425" spans="1:35" x14ac:dyDescent="0.35">
      <c r="A2425" s="2" t="s">
        <v>178</v>
      </c>
      <c r="B2425" s="2" t="s">
        <v>205</v>
      </c>
      <c r="C2425" s="15" t="s">
        <v>213</v>
      </c>
      <c r="D2425" s="15" t="s">
        <v>485</v>
      </c>
      <c r="E2425" s="15" t="s">
        <v>486</v>
      </c>
      <c r="F2425" s="2" t="str">
        <f>VLOOKUP(GERAL[[#This Row],[CÓD]],SEALL,6,FALSE)</f>
        <v>G</v>
      </c>
      <c r="G242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2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42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25" s="2" t="str">
        <f>VLOOKUP(GERAL[[#This Row],[CÓD]],SEALL,4,FALSE)</f>
        <v>08, 09</v>
      </c>
      <c r="K2425" s="2" t="str">
        <f>IF(ISERR(FIND("01",GERAL[[#This Row],[ODS]])),"NÃO","SIM")</f>
        <v>NÃO</v>
      </c>
      <c r="L2425" s="2" t="str">
        <f>IF(ISERR(FIND("02",GERAL[[#This Row],[ODS]])),"NÃO","SIM")</f>
        <v>NÃO</v>
      </c>
      <c r="M2425" s="2" t="str">
        <f>IF(ISERR(FIND("03",GERAL[[#This Row],[ODS]])),"NÃO","SIM")</f>
        <v>NÃO</v>
      </c>
      <c r="N2425" s="2" t="str">
        <f>IF(ISERR(FIND("04",GERAL[[#This Row],[ODS]])),"NÃO","SIM")</f>
        <v>NÃO</v>
      </c>
      <c r="O2425" s="2" t="str">
        <f>IF(ISERR(FIND("05",GERAL[[#This Row],[ODS]])),"NÃO","SIM")</f>
        <v>NÃO</v>
      </c>
      <c r="P2425" s="2" t="str">
        <f>IF(ISERR(FIND("06",GERAL[[#This Row],[ODS]])),"NÃO","SIM")</f>
        <v>NÃO</v>
      </c>
      <c r="Q2425" s="2" t="str">
        <f>IF(ISERR(FIND("07",GERAL[[#This Row],[ODS]])),"NÃO","SIM")</f>
        <v>NÃO</v>
      </c>
      <c r="R2425" s="2" t="str">
        <f>IF(ISERR(FIND("08",GERAL[[#This Row],[ODS]])),"NÃO","SIM")</f>
        <v>SIM</v>
      </c>
      <c r="S2425" s="2" t="str">
        <f>IF(ISERR(FIND("09",GERAL[[#This Row],[ODS]])),"NÃO","SIM")</f>
        <v>SIM</v>
      </c>
      <c r="T2425" s="2" t="str">
        <f>IF(ISERR(FIND("10",GERAL[[#This Row],[ODS]])),"NÃO","SIM")</f>
        <v>NÃO</v>
      </c>
      <c r="U2425" s="2" t="str">
        <f>IF(ISERR(FIND("11",GERAL[[#This Row],[ODS]])),"NÃO","SIM")</f>
        <v>NÃO</v>
      </c>
      <c r="V2425" s="2" t="str">
        <f>IF(ISERR(FIND("12",GERAL[[#This Row],[ODS]])),"NÃO","SIM")</f>
        <v>NÃO</v>
      </c>
      <c r="W2425" s="2" t="str">
        <f>IF(ISERR(FIND("13",GERAL[[#This Row],[ODS]])),"NÃO","SIM")</f>
        <v>NÃO</v>
      </c>
      <c r="X2425" s="2" t="str">
        <f>IF(ISERR(FIND("14",GERAL[[#This Row],[ODS]])),"NÃO","SIM")</f>
        <v>NÃO</v>
      </c>
      <c r="Y2425" s="2" t="str">
        <f>IF(ISERR(FIND("15",GERAL[[#This Row],[ODS]])),"NÃO","SIM")</f>
        <v>NÃO</v>
      </c>
      <c r="Z2425" s="2" t="str">
        <f>IF(ISERR(FIND("16",GERAL[[#This Row],[ODS]])),"NÃO","SIM")</f>
        <v>NÃO</v>
      </c>
      <c r="AA2425" s="2" t="str">
        <f>IF(ISERR(FIND("17",GERAL[[#This Row],[ODS]])),"NÃO","SIM")</f>
        <v>NÃO</v>
      </c>
      <c r="AB2425" s="1"/>
      <c r="AC2425" s="1"/>
      <c r="AD2425" s="1">
        <v>0</v>
      </c>
      <c r="AE2425" s="56">
        <v>0</v>
      </c>
      <c r="AF2425" s="87">
        <v>38.713349781651026</v>
      </c>
      <c r="AG2425" s="1" t="str">
        <f>GERAL[[#This Row],[SIGLA]]&amp;GERAL[[#This Row],[CÓD]]</f>
        <v>RSIN_AC</v>
      </c>
      <c r="AH2425" s="1">
        <f ca="1">VLOOKUP(GERAL[[#This Row],[REF_NOTA]],BASE_NOTAS[],7,FALSE)</f>
        <v>38.713349781651026</v>
      </c>
      <c r="AI2425" s="48">
        <f ca="1">IF(GERAL[[#This Row],[Nota 2025]]="",0,GERAL[[#This Row],[Nota 2026]]-GERAL[[#This Row],[Nota 2025]])</f>
        <v>0</v>
      </c>
    </row>
    <row r="2426" spans="1:35" x14ac:dyDescent="0.35">
      <c r="A2426" s="2" t="s">
        <v>176</v>
      </c>
      <c r="B2426" s="2" t="s">
        <v>203</v>
      </c>
      <c r="C2426" s="15" t="s">
        <v>213</v>
      </c>
      <c r="D2426" s="15" t="s">
        <v>485</v>
      </c>
      <c r="E2426" s="15" t="s">
        <v>486</v>
      </c>
      <c r="F2426" s="2" t="str">
        <f>VLOOKUP(GERAL[[#This Row],[CÓD]],SEALL,6,FALSE)</f>
        <v>G</v>
      </c>
      <c r="G242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2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42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26" s="2" t="str">
        <f>VLOOKUP(GERAL[[#This Row],[CÓD]],SEALL,4,FALSE)</f>
        <v>08, 09</v>
      </c>
      <c r="K2426" s="2" t="str">
        <f>IF(ISERR(FIND("01",GERAL[[#This Row],[ODS]])),"NÃO","SIM")</f>
        <v>NÃO</v>
      </c>
      <c r="L2426" s="2" t="str">
        <f>IF(ISERR(FIND("02",GERAL[[#This Row],[ODS]])),"NÃO","SIM")</f>
        <v>NÃO</v>
      </c>
      <c r="M2426" s="2" t="str">
        <f>IF(ISERR(FIND("03",GERAL[[#This Row],[ODS]])),"NÃO","SIM")</f>
        <v>NÃO</v>
      </c>
      <c r="N2426" s="2" t="str">
        <f>IF(ISERR(FIND("04",GERAL[[#This Row],[ODS]])),"NÃO","SIM")</f>
        <v>NÃO</v>
      </c>
      <c r="O2426" s="2" t="str">
        <f>IF(ISERR(FIND("05",GERAL[[#This Row],[ODS]])),"NÃO","SIM")</f>
        <v>NÃO</v>
      </c>
      <c r="P2426" s="2" t="str">
        <f>IF(ISERR(FIND("06",GERAL[[#This Row],[ODS]])),"NÃO","SIM")</f>
        <v>NÃO</v>
      </c>
      <c r="Q2426" s="2" t="str">
        <f>IF(ISERR(FIND("07",GERAL[[#This Row],[ODS]])),"NÃO","SIM")</f>
        <v>NÃO</v>
      </c>
      <c r="R2426" s="2" t="str">
        <f>IF(ISERR(FIND("08",GERAL[[#This Row],[ODS]])),"NÃO","SIM")</f>
        <v>SIM</v>
      </c>
      <c r="S2426" s="2" t="str">
        <f>IF(ISERR(FIND("09",GERAL[[#This Row],[ODS]])),"NÃO","SIM")</f>
        <v>SIM</v>
      </c>
      <c r="T2426" s="2" t="str">
        <f>IF(ISERR(FIND("10",GERAL[[#This Row],[ODS]])),"NÃO","SIM")</f>
        <v>NÃO</v>
      </c>
      <c r="U2426" s="2" t="str">
        <f>IF(ISERR(FIND("11",GERAL[[#This Row],[ODS]])),"NÃO","SIM")</f>
        <v>NÃO</v>
      </c>
      <c r="V2426" s="2" t="str">
        <f>IF(ISERR(FIND("12",GERAL[[#This Row],[ODS]])),"NÃO","SIM")</f>
        <v>NÃO</v>
      </c>
      <c r="W2426" s="2" t="str">
        <f>IF(ISERR(FIND("13",GERAL[[#This Row],[ODS]])),"NÃO","SIM")</f>
        <v>NÃO</v>
      </c>
      <c r="X2426" s="2" t="str">
        <f>IF(ISERR(FIND("14",GERAL[[#This Row],[ODS]])),"NÃO","SIM")</f>
        <v>NÃO</v>
      </c>
      <c r="Y2426" s="2" t="str">
        <f>IF(ISERR(FIND("15",GERAL[[#This Row],[ODS]])),"NÃO","SIM")</f>
        <v>NÃO</v>
      </c>
      <c r="Z2426" s="2" t="str">
        <f>IF(ISERR(FIND("16",GERAL[[#This Row],[ODS]])),"NÃO","SIM")</f>
        <v>NÃO</v>
      </c>
      <c r="AA2426" s="2" t="str">
        <f>IF(ISERR(FIND("17",GERAL[[#This Row],[ODS]])),"NÃO","SIM")</f>
        <v>NÃO</v>
      </c>
      <c r="AB2426" s="1"/>
      <c r="AC2426" s="1"/>
      <c r="AD2426" s="1">
        <v>29.219099795038218</v>
      </c>
      <c r="AE2426" s="56">
        <v>49.328209808411792</v>
      </c>
      <c r="AF2426" s="87">
        <v>84.750280191773129</v>
      </c>
      <c r="AG2426" s="1" t="str">
        <f>GERAL[[#This Row],[SIGLA]]&amp;GERAL[[#This Row],[CÓD]]</f>
        <v>ROIN_AC</v>
      </c>
      <c r="AH2426" s="1">
        <f ca="1">VLOOKUP(GERAL[[#This Row],[REF_NOTA]],BASE_NOTAS[],7,FALSE)</f>
        <v>84.750280191773129</v>
      </c>
      <c r="AI2426" s="48">
        <f ca="1">IF(GERAL[[#This Row],[Nota 2025]]="",0,GERAL[[#This Row],[Nota 2026]]-GERAL[[#This Row],[Nota 2025]])</f>
        <v>0</v>
      </c>
    </row>
    <row r="2427" spans="1:35" x14ac:dyDescent="0.35">
      <c r="A2427" s="2" t="s">
        <v>177</v>
      </c>
      <c r="B2427" s="2" t="s">
        <v>204</v>
      </c>
      <c r="C2427" s="15" t="s">
        <v>213</v>
      </c>
      <c r="D2427" s="15" t="s">
        <v>485</v>
      </c>
      <c r="E2427" s="15" t="s">
        <v>486</v>
      </c>
      <c r="F2427" s="2" t="str">
        <f>VLOOKUP(GERAL[[#This Row],[CÓD]],SEALL,6,FALSE)</f>
        <v>G</v>
      </c>
      <c r="G242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2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42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27" s="2" t="str">
        <f>VLOOKUP(GERAL[[#This Row],[CÓD]],SEALL,4,FALSE)</f>
        <v>08, 09</v>
      </c>
      <c r="K2427" s="2" t="str">
        <f>IF(ISERR(FIND("01",GERAL[[#This Row],[ODS]])),"NÃO","SIM")</f>
        <v>NÃO</v>
      </c>
      <c r="L2427" s="2" t="str">
        <f>IF(ISERR(FIND("02",GERAL[[#This Row],[ODS]])),"NÃO","SIM")</f>
        <v>NÃO</v>
      </c>
      <c r="M2427" s="2" t="str">
        <f>IF(ISERR(FIND("03",GERAL[[#This Row],[ODS]])),"NÃO","SIM")</f>
        <v>NÃO</v>
      </c>
      <c r="N2427" s="2" t="str">
        <f>IF(ISERR(FIND("04",GERAL[[#This Row],[ODS]])),"NÃO","SIM")</f>
        <v>NÃO</v>
      </c>
      <c r="O2427" s="2" t="str">
        <f>IF(ISERR(FIND("05",GERAL[[#This Row],[ODS]])),"NÃO","SIM")</f>
        <v>NÃO</v>
      </c>
      <c r="P2427" s="2" t="str">
        <f>IF(ISERR(FIND("06",GERAL[[#This Row],[ODS]])),"NÃO","SIM")</f>
        <v>NÃO</v>
      </c>
      <c r="Q2427" s="2" t="str">
        <f>IF(ISERR(FIND("07",GERAL[[#This Row],[ODS]])),"NÃO","SIM")</f>
        <v>NÃO</v>
      </c>
      <c r="R2427" s="2" t="str">
        <f>IF(ISERR(FIND("08",GERAL[[#This Row],[ODS]])),"NÃO","SIM")</f>
        <v>SIM</v>
      </c>
      <c r="S2427" s="2" t="str">
        <f>IF(ISERR(FIND("09",GERAL[[#This Row],[ODS]])),"NÃO","SIM")</f>
        <v>SIM</v>
      </c>
      <c r="T2427" s="2" t="str">
        <f>IF(ISERR(FIND("10",GERAL[[#This Row],[ODS]])),"NÃO","SIM")</f>
        <v>NÃO</v>
      </c>
      <c r="U2427" s="2" t="str">
        <f>IF(ISERR(FIND("11",GERAL[[#This Row],[ODS]])),"NÃO","SIM")</f>
        <v>NÃO</v>
      </c>
      <c r="V2427" s="2" t="str">
        <f>IF(ISERR(FIND("12",GERAL[[#This Row],[ODS]])),"NÃO","SIM")</f>
        <v>NÃO</v>
      </c>
      <c r="W2427" s="2" t="str">
        <f>IF(ISERR(FIND("13",GERAL[[#This Row],[ODS]])),"NÃO","SIM")</f>
        <v>NÃO</v>
      </c>
      <c r="X2427" s="2" t="str">
        <f>IF(ISERR(FIND("14",GERAL[[#This Row],[ODS]])),"NÃO","SIM")</f>
        <v>NÃO</v>
      </c>
      <c r="Y2427" s="2" t="str">
        <f>IF(ISERR(FIND("15",GERAL[[#This Row],[ODS]])),"NÃO","SIM")</f>
        <v>NÃO</v>
      </c>
      <c r="Z2427" s="2" t="str">
        <f>IF(ISERR(FIND("16",GERAL[[#This Row],[ODS]])),"NÃO","SIM")</f>
        <v>NÃO</v>
      </c>
      <c r="AA2427" s="2" t="str">
        <f>IF(ISERR(FIND("17",GERAL[[#This Row],[ODS]])),"NÃO","SIM")</f>
        <v>NÃO</v>
      </c>
      <c r="AB2427" s="1"/>
      <c r="AC2427" s="1"/>
      <c r="AD2427" s="1">
        <v>71.17662008412934</v>
      </c>
      <c r="AE2427" s="56">
        <v>97.890542038346155</v>
      </c>
      <c r="AF2427" s="87">
        <v>100</v>
      </c>
      <c r="AG2427" s="1" t="str">
        <f>GERAL[[#This Row],[SIGLA]]&amp;GERAL[[#This Row],[CÓD]]</f>
        <v>RRIN_AC</v>
      </c>
      <c r="AH2427" s="1">
        <f ca="1">VLOOKUP(GERAL[[#This Row],[REF_NOTA]],BASE_NOTAS[],7,FALSE)</f>
        <v>100</v>
      </c>
      <c r="AI2427" s="48">
        <f ca="1">IF(GERAL[[#This Row],[Nota 2025]]="",0,GERAL[[#This Row],[Nota 2026]]-GERAL[[#This Row],[Nota 2025]])</f>
        <v>0</v>
      </c>
    </row>
    <row r="2428" spans="1:35" x14ac:dyDescent="0.35">
      <c r="A2428" s="2" t="s">
        <v>179</v>
      </c>
      <c r="B2428" s="2" t="s">
        <v>194</v>
      </c>
      <c r="C2428" s="15" t="s">
        <v>213</v>
      </c>
      <c r="D2428" s="15" t="s">
        <v>485</v>
      </c>
      <c r="E2428" s="15" t="s">
        <v>486</v>
      </c>
      <c r="F2428" s="2" t="str">
        <f>VLOOKUP(GERAL[[#This Row],[CÓD]],SEALL,6,FALSE)</f>
        <v>G</v>
      </c>
      <c r="G242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2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42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28" s="2" t="str">
        <f>VLOOKUP(GERAL[[#This Row],[CÓD]],SEALL,4,FALSE)</f>
        <v>08, 09</v>
      </c>
      <c r="K2428" s="2" t="str">
        <f>IF(ISERR(FIND("01",GERAL[[#This Row],[ODS]])),"NÃO","SIM")</f>
        <v>NÃO</v>
      </c>
      <c r="L2428" s="2" t="str">
        <f>IF(ISERR(FIND("02",GERAL[[#This Row],[ODS]])),"NÃO","SIM")</f>
        <v>NÃO</v>
      </c>
      <c r="M2428" s="2" t="str">
        <f>IF(ISERR(FIND("03",GERAL[[#This Row],[ODS]])),"NÃO","SIM")</f>
        <v>NÃO</v>
      </c>
      <c r="N2428" s="2" t="str">
        <f>IF(ISERR(FIND("04",GERAL[[#This Row],[ODS]])),"NÃO","SIM")</f>
        <v>NÃO</v>
      </c>
      <c r="O2428" s="2" t="str">
        <f>IF(ISERR(FIND("05",GERAL[[#This Row],[ODS]])),"NÃO","SIM")</f>
        <v>NÃO</v>
      </c>
      <c r="P2428" s="2" t="str">
        <f>IF(ISERR(FIND("06",GERAL[[#This Row],[ODS]])),"NÃO","SIM")</f>
        <v>NÃO</v>
      </c>
      <c r="Q2428" s="2" t="str">
        <f>IF(ISERR(FIND("07",GERAL[[#This Row],[ODS]])),"NÃO","SIM")</f>
        <v>NÃO</v>
      </c>
      <c r="R2428" s="2" t="str">
        <f>IF(ISERR(FIND("08",GERAL[[#This Row],[ODS]])),"NÃO","SIM")</f>
        <v>SIM</v>
      </c>
      <c r="S2428" s="2" t="str">
        <f>IF(ISERR(FIND("09",GERAL[[#This Row],[ODS]])),"NÃO","SIM")</f>
        <v>SIM</v>
      </c>
      <c r="T2428" s="2" t="str">
        <f>IF(ISERR(FIND("10",GERAL[[#This Row],[ODS]])),"NÃO","SIM")</f>
        <v>NÃO</v>
      </c>
      <c r="U2428" s="2" t="str">
        <f>IF(ISERR(FIND("11",GERAL[[#This Row],[ODS]])),"NÃO","SIM")</f>
        <v>NÃO</v>
      </c>
      <c r="V2428" s="2" t="str">
        <f>IF(ISERR(FIND("12",GERAL[[#This Row],[ODS]])),"NÃO","SIM")</f>
        <v>NÃO</v>
      </c>
      <c r="W2428" s="2" t="str">
        <f>IF(ISERR(FIND("13",GERAL[[#This Row],[ODS]])),"NÃO","SIM")</f>
        <v>NÃO</v>
      </c>
      <c r="X2428" s="2" t="str">
        <f>IF(ISERR(FIND("14",GERAL[[#This Row],[ODS]])),"NÃO","SIM")</f>
        <v>NÃO</v>
      </c>
      <c r="Y2428" s="2" t="str">
        <f>IF(ISERR(FIND("15",GERAL[[#This Row],[ODS]])),"NÃO","SIM")</f>
        <v>NÃO</v>
      </c>
      <c r="Z2428" s="2" t="str">
        <f>IF(ISERR(FIND("16",GERAL[[#This Row],[ODS]])),"NÃO","SIM")</f>
        <v>NÃO</v>
      </c>
      <c r="AA2428" s="2" t="str">
        <f>IF(ISERR(FIND("17",GERAL[[#This Row],[ODS]])),"NÃO","SIM")</f>
        <v>NÃO</v>
      </c>
      <c r="AB2428" s="1"/>
      <c r="AC2428" s="1"/>
      <c r="AD2428" s="1">
        <v>13.633081144725443</v>
      </c>
      <c r="AE2428" s="56">
        <v>12.888985826676787</v>
      </c>
      <c r="AF2428" s="87">
        <v>50.446021175789888</v>
      </c>
      <c r="AG2428" s="1" t="str">
        <f>GERAL[[#This Row],[SIGLA]]&amp;GERAL[[#This Row],[CÓD]]</f>
        <v>SCIN_AC</v>
      </c>
      <c r="AH2428" s="1">
        <f ca="1">VLOOKUP(GERAL[[#This Row],[REF_NOTA]],BASE_NOTAS[],7,FALSE)</f>
        <v>50.446021175789888</v>
      </c>
      <c r="AI2428" s="48">
        <f ca="1">IF(GERAL[[#This Row],[Nota 2025]]="",0,GERAL[[#This Row],[Nota 2026]]-GERAL[[#This Row],[Nota 2025]])</f>
        <v>0</v>
      </c>
    </row>
    <row r="2429" spans="1:35" x14ac:dyDescent="0.35">
      <c r="A2429" s="2" t="s">
        <v>181</v>
      </c>
      <c r="B2429" s="2" t="s">
        <v>186</v>
      </c>
      <c r="C2429" s="15" t="s">
        <v>213</v>
      </c>
      <c r="D2429" s="15" t="s">
        <v>485</v>
      </c>
      <c r="E2429" s="15" t="s">
        <v>486</v>
      </c>
      <c r="F2429" s="2" t="str">
        <f>VLOOKUP(GERAL[[#This Row],[CÓD]],SEALL,6,FALSE)</f>
        <v>G</v>
      </c>
      <c r="G242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2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42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29" s="2" t="str">
        <f>VLOOKUP(GERAL[[#This Row],[CÓD]],SEALL,4,FALSE)</f>
        <v>08, 09</v>
      </c>
      <c r="K2429" s="2" t="str">
        <f>IF(ISERR(FIND("01",GERAL[[#This Row],[ODS]])),"NÃO","SIM")</f>
        <v>NÃO</v>
      </c>
      <c r="L2429" s="2" t="str">
        <f>IF(ISERR(FIND("02",GERAL[[#This Row],[ODS]])),"NÃO","SIM")</f>
        <v>NÃO</v>
      </c>
      <c r="M2429" s="2" t="str">
        <f>IF(ISERR(FIND("03",GERAL[[#This Row],[ODS]])),"NÃO","SIM")</f>
        <v>NÃO</v>
      </c>
      <c r="N2429" s="2" t="str">
        <f>IF(ISERR(FIND("04",GERAL[[#This Row],[ODS]])),"NÃO","SIM")</f>
        <v>NÃO</v>
      </c>
      <c r="O2429" s="2" t="str">
        <f>IF(ISERR(FIND("05",GERAL[[#This Row],[ODS]])),"NÃO","SIM")</f>
        <v>NÃO</v>
      </c>
      <c r="P2429" s="2" t="str">
        <f>IF(ISERR(FIND("06",GERAL[[#This Row],[ODS]])),"NÃO","SIM")</f>
        <v>NÃO</v>
      </c>
      <c r="Q2429" s="2" t="str">
        <f>IF(ISERR(FIND("07",GERAL[[#This Row],[ODS]])),"NÃO","SIM")</f>
        <v>NÃO</v>
      </c>
      <c r="R2429" s="2" t="str">
        <f>IF(ISERR(FIND("08",GERAL[[#This Row],[ODS]])),"NÃO","SIM")</f>
        <v>SIM</v>
      </c>
      <c r="S2429" s="2" t="str">
        <f>IF(ISERR(FIND("09",GERAL[[#This Row],[ODS]])),"NÃO","SIM")</f>
        <v>SIM</v>
      </c>
      <c r="T2429" s="2" t="str">
        <f>IF(ISERR(FIND("10",GERAL[[#This Row],[ODS]])),"NÃO","SIM")</f>
        <v>NÃO</v>
      </c>
      <c r="U2429" s="2" t="str">
        <f>IF(ISERR(FIND("11",GERAL[[#This Row],[ODS]])),"NÃO","SIM")</f>
        <v>NÃO</v>
      </c>
      <c r="V2429" s="2" t="str">
        <f>IF(ISERR(FIND("12",GERAL[[#This Row],[ODS]])),"NÃO","SIM")</f>
        <v>NÃO</v>
      </c>
      <c r="W2429" s="2" t="str">
        <f>IF(ISERR(FIND("13",GERAL[[#This Row],[ODS]])),"NÃO","SIM")</f>
        <v>NÃO</v>
      </c>
      <c r="X2429" s="2" t="str">
        <f>IF(ISERR(FIND("14",GERAL[[#This Row],[ODS]])),"NÃO","SIM")</f>
        <v>NÃO</v>
      </c>
      <c r="Y2429" s="2" t="str">
        <f>IF(ISERR(FIND("15",GERAL[[#This Row],[ODS]])),"NÃO","SIM")</f>
        <v>NÃO</v>
      </c>
      <c r="Z2429" s="2" t="str">
        <f>IF(ISERR(FIND("16",GERAL[[#This Row],[ODS]])),"NÃO","SIM")</f>
        <v>NÃO</v>
      </c>
      <c r="AA2429" s="2" t="str">
        <f>IF(ISERR(FIND("17",GERAL[[#This Row],[ODS]])),"NÃO","SIM")</f>
        <v>NÃO</v>
      </c>
      <c r="AB2429" s="1"/>
      <c r="AC2429" s="1"/>
      <c r="AD2429" s="1">
        <v>3.3236072598244606</v>
      </c>
      <c r="AE2429" s="56">
        <v>7.2898067295836739</v>
      </c>
      <c r="AF2429" s="87">
        <v>0</v>
      </c>
      <c r="AG2429" s="1" t="str">
        <f>GERAL[[#This Row],[SIGLA]]&amp;GERAL[[#This Row],[CÓD]]</f>
        <v>SPIN_AC</v>
      </c>
      <c r="AH2429" s="1">
        <f ca="1">VLOOKUP(GERAL[[#This Row],[REF_NOTA]],BASE_NOTAS[],7,FALSE)</f>
        <v>0</v>
      </c>
      <c r="AI2429" s="48">
        <f ca="1">IF(GERAL[[#This Row],[Nota 2025]]="",0,GERAL[[#This Row],[Nota 2026]]-GERAL[[#This Row],[Nota 2025]])</f>
        <v>0</v>
      </c>
    </row>
    <row r="2430" spans="1:35" x14ac:dyDescent="0.35">
      <c r="A2430" s="2" t="s">
        <v>180</v>
      </c>
      <c r="B2430" s="2" t="s">
        <v>206</v>
      </c>
      <c r="C2430" s="15" t="s">
        <v>213</v>
      </c>
      <c r="D2430" s="15" t="s">
        <v>485</v>
      </c>
      <c r="E2430" s="15" t="s">
        <v>486</v>
      </c>
      <c r="F2430" s="2" t="str">
        <f>VLOOKUP(GERAL[[#This Row],[CÓD]],SEALL,6,FALSE)</f>
        <v>G</v>
      </c>
      <c r="G243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3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43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30" s="2" t="str">
        <f>VLOOKUP(GERAL[[#This Row],[CÓD]],SEALL,4,FALSE)</f>
        <v>08, 09</v>
      </c>
      <c r="K2430" s="2" t="str">
        <f>IF(ISERR(FIND("01",GERAL[[#This Row],[ODS]])),"NÃO","SIM")</f>
        <v>NÃO</v>
      </c>
      <c r="L2430" s="2" t="str">
        <f>IF(ISERR(FIND("02",GERAL[[#This Row],[ODS]])),"NÃO","SIM")</f>
        <v>NÃO</v>
      </c>
      <c r="M2430" s="2" t="str">
        <f>IF(ISERR(FIND("03",GERAL[[#This Row],[ODS]])),"NÃO","SIM")</f>
        <v>NÃO</v>
      </c>
      <c r="N2430" s="2" t="str">
        <f>IF(ISERR(FIND("04",GERAL[[#This Row],[ODS]])),"NÃO","SIM")</f>
        <v>NÃO</v>
      </c>
      <c r="O2430" s="2" t="str">
        <f>IF(ISERR(FIND("05",GERAL[[#This Row],[ODS]])),"NÃO","SIM")</f>
        <v>NÃO</v>
      </c>
      <c r="P2430" s="2" t="str">
        <f>IF(ISERR(FIND("06",GERAL[[#This Row],[ODS]])),"NÃO","SIM")</f>
        <v>NÃO</v>
      </c>
      <c r="Q2430" s="2" t="str">
        <f>IF(ISERR(FIND("07",GERAL[[#This Row],[ODS]])),"NÃO","SIM")</f>
        <v>NÃO</v>
      </c>
      <c r="R2430" s="2" t="str">
        <f>IF(ISERR(FIND("08",GERAL[[#This Row],[ODS]])),"NÃO","SIM")</f>
        <v>SIM</v>
      </c>
      <c r="S2430" s="2" t="str">
        <f>IF(ISERR(FIND("09",GERAL[[#This Row],[ODS]])),"NÃO","SIM")</f>
        <v>SIM</v>
      </c>
      <c r="T2430" s="2" t="str">
        <f>IF(ISERR(FIND("10",GERAL[[#This Row],[ODS]])),"NÃO","SIM")</f>
        <v>NÃO</v>
      </c>
      <c r="U2430" s="2" t="str">
        <f>IF(ISERR(FIND("11",GERAL[[#This Row],[ODS]])),"NÃO","SIM")</f>
        <v>NÃO</v>
      </c>
      <c r="V2430" s="2" t="str">
        <f>IF(ISERR(FIND("12",GERAL[[#This Row],[ODS]])),"NÃO","SIM")</f>
        <v>NÃO</v>
      </c>
      <c r="W2430" s="2" t="str">
        <f>IF(ISERR(FIND("13",GERAL[[#This Row],[ODS]])),"NÃO","SIM")</f>
        <v>NÃO</v>
      </c>
      <c r="X2430" s="2" t="str">
        <f>IF(ISERR(FIND("14",GERAL[[#This Row],[ODS]])),"NÃO","SIM")</f>
        <v>NÃO</v>
      </c>
      <c r="Y2430" s="2" t="str">
        <f>IF(ISERR(FIND("15",GERAL[[#This Row],[ODS]])),"NÃO","SIM")</f>
        <v>NÃO</v>
      </c>
      <c r="Z2430" s="2" t="str">
        <f>IF(ISERR(FIND("16",GERAL[[#This Row],[ODS]])),"NÃO","SIM")</f>
        <v>NÃO</v>
      </c>
      <c r="AA2430" s="2" t="str">
        <f>IF(ISERR(FIND("17",GERAL[[#This Row],[ODS]])),"NÃO","SIM")</f>
        <v>NÃO</v>
      </c>
      <c r="AB2430" s="1"/>
      <c r="AC2430" s="1"/>
      <c r="AD2430" s="1">
        <v>26.269113998572159</v>
      </c>
      <c r="AE2430" s="56">
        <v>12.224612286948416</v>
      </c>
      <c r="AF2430" s="87">
        <v>52.429023466785075</v>
      </c>
      <c r="AG2430" s="1" t="str">
        <f>GERAL[[#This Row],[SIGLA]]&amp;GERAL[[#This Row],[CÓD]]</f>
        <v>SEIN_AC</v>
      </c>
      <c r="AH2430" s="1">
        <f ca="1">VLOOKUP(GERAL[[#This Row],[REF_NOTA]],BASE_NOTAS[],7,FALSE)</f>
        <v>52.429023466785075</v>
      </c>
      <c r="AI2430" s="48">
        <f ca="1">IF(GERAL[[#This Row],[Nota 2025]]="",0,GERAL[[#This Row],[Nota 2026]]-GERAL[[#This Row],[Nota 2025]])</f>
        <v>0</v>
      </c>
    </row>
    <row r="2431" spans="1:35" x14ac:dyDescent="0.35">
      <c r="A2431" s="2" t="s">
        <v>182</v>
      </c>
      <c r="B2431" s="2" t="s">
        <v>185</v>
      </c>
      <c r="C2431" s="15" t="s">
        <v>213</v>
      </c>
      <c r="D2431" s="15" t="s">
        <v>485</v>
      </c>
      <c r="E2431" s="15" t="s">
        <v>486</v>
      </c>
      <c r="F2431" s="2" t="str">
        <f>VLOOKUP(GERAL[[#This Row],[CÓD]],SEALL,6,FALSE)</f>
        <v>G</v>
      </c>
      <c r="G243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3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43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31" s="2" t="str">
        <f>VLOOKUP(GERAL[[#This Row],[CÓD]],SEALL,4,FALSE)</f>
        <v>08, 09</v>
      </c>
      <c r="K2431" s="2" t="str">
        <f>IF(ISERR(FIND("01",GERAL[[#This Row],[ODS]])),"NÃO","SIM")</f>
        <v>NÃO</v>
      </c>
      <c r="L2431" s="2" t="str">
        <f>IF(ISERR(FIND("02",GERAL[[#This Row],[ODS]])),"NÃO","SIM")</f>
        <v>NÃO</v>
      </c>
      <c r="M2431" s="2" t="str">
        <f>IF(ISERR(FIND("03",GERAL[[#This Row],[ODS]])),"NÃO","SIM")</f>
        <v>NÃO</v>
      </c>
      <c r="N2431" s="2" t="str">
        <f>IF(ISERR(FIND("04",GERAL[[#This Row],[ODS]])),"NÃO","SIM")</f>
        <v>NÃO</v>
      </c>
      <c r="O2431" s="2" t="str">
        <f>IF(ISERR(FIND("05",GERAL[[#This Row],[ODS]])),"NÃO","SIM")</f>
        <v>NÃO</v>
      </c>
      <c r="P2431" s="2" t="str">
        <f>IF(ISERR(FIND("06",GERAL[[#This Row],[ODS]])),"NÃO","SIM")</f>
        <v>NÃO</v>
      </c>
      <c r="Q2431" s="2" t="str">
        <f>IF(ISERR(FIND("07",GERAL[[#This Row],[ODS]])),"NÃO","SIM")</f>
        <v>NÃO</v>
      </c>
      <c r="R2431" s="2" t="str">
        <f>IF(ISERR(FIND("08",GERAL[[#This Row],[ODS]])),"NÃO","SIM")</f>
        <v>SIM</v>
      </c>
      <c r="S2431" s="2" t="str">
        <f>IF(ISERR(FIND("09",GERAL[[#This Row],[ODS]])),"NÃO","SIM")</f>
        <v>SIM</v>
      </c>
      <c r="T2431" s="2" t="str">
        <f>IF(ISERR(FIND("10",GERAL[[#This Row],[ODS]])),"NÃO","SIM")</f>
        <v>NÃO</v>
      </c>
      <c r="U2431" s="2" t="str">
        <f>IF(ISERR(FIND("11",GERAL[[#This Row],[ODS]])),"NÃO","SIM")</f>
        <v>NÃO</v>
      </c>
      <c r="V2431" s="2" t="str">
        <f>IF(ISERR(FIND("12",GERAL[[#This Row],[ODS]])),"NÃO","SIM")</f>
        <v>NÃO</v>
      </c>
      <c r="W2431" s="2" t="str">
        <f>IF(ISERR(FIND("13",GERAL[[#This Row],[ODS]])),"NÃO","SIM")</f>
        <v>NÃO</v>
      </c>
      <c r="X2431" s="2" t="str">
        <f>IF(ISERR(FIND("14",GERAL[[#This Row],[ODS]])),"NÃO","SIM")</f>
        <v>NÃO</v>
      </c>
      <c r="Y2431" s="2" t="str">
        <f>IF(ISERR(FIND("15",GERAL[[#This Row],[ODS]])),"NÃO","SIM")</f>
        <v>NÃO</v>
      </c>
      <c r="Z2431" s="2" t="str">
        <f>IF(ISERR(FIND("16",GERAL[[#This Row],[ODS]])),"NÃO","SIM")</f>
        <v>NÃO</v>
      </c>
      <c r="AA2431" s="2" t="str">
        <f>IF(ISERR(FIND("17",GERAL[[#This Row],[ODS]])),"NÃO","SIM")</f>
        <v>NÃO</v>
      </c>
      <c r="AB2431" s="1"/>
      <c r="AC2431" s="1"/>
      <c r="AD2431" s="1">
        <v>22.213337778936662</v>
      </c>
      <c r="AE2431" s="56">
        <v>27.238513013207662</v>
      </c>
      <c r="AF2431" s="87">
        <v>36.072319906654101</v>
      </c>
      <c r="AG2431" s="1" t="str">
        <f>GERAL[[#This Row],[SIGLA]]&amp;GERAL[[#This Row],[CÓD]]</f>
        <v>TOIN_AC</v>
      </c>
      <c r="AH2431" s="1">
        <f ca="1">VLOOKUP(GERAL[[#This Row],[REF_NOTA]],BASE_NOTAS[],7,FALSE)</f>
        <v>36.072319906654101</v>
      </c>
      <c r="AI2431" s="48">
        <f ca="1">IF(GERAL[[#This Row],[Nota 2025]]="",0,GERAL[[#This Row],[Nota 2026]]-GERAL[[#This Row],[Nota 2025]])</f>
        <v>0</v>
      </c>
    </row>
    <row r="2432" spans="1:35" x14ac:dyDescent="0.35">
      <c r="A2432" s="2" t="s">
        <v>0</v>
      </c>
      <c r="B2432" s="2" t="s">
        <v>156</v>
      </c>
      <c r="C2432" s="15" t="s">
        <v>215</v>
      </c>
      <c r="D2432" s="15" t="s">
        <v>487</v>
      </c>
      <c r="E2432" s="15" t="s">
        <v>488</v>
      </c>
      <c r="F2432" s="2" t="str">
        <f>VLOOKUP(GERAL[[#This Row],[CÓD]],SEALL,6,FALSE)</f>
        <v>S</v>
      </c>
      <c r="G243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3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3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432" s="2" t="str">
        <f>VLOOKUP(GERAL[[#This Row],[CÓD]],SEALL,4,FALSE)</f>
        <v>01, 10</v>
      </c>
      <c r="K2432" s="2" t="str">
        <f>IF(ISERR(FIND("01",GERAL[[#This Row],[ODS]])),"NÃO","SIM")</f>
        <v>SIM</v>
      </c>
      <c r="L2432" s="2" t="str">
        <f>IF(ISERR(FIND("02",GERAL[[#This Row],[ODS]])),"NÃO","SIM")</f>
        <v>NÃO</v>
      </c>
      <c r="M2432" s="2" t="str">
        <f>IF(ISERR(FIND("03",GERAL[[#This Row],[ODS]])),"NÃO","SIM")</f>
        <v>NÃO</v>
      </c>
      <c r="N2432" s="2" t="str">
        <f>IF(ISERR(FIND("04",GERAL[[#This Row],[ODS]])),"NÃO","SIM")</f>
        <v>NÃO</v>
      </c>
      <c r="O2432" s="2" t="str">
        <f>IF(ISERR(FIND("05",GERAL[[#This Row],[ODS]])),"NÃO","SIM")</f>
        <v>NÃO</v>
      </c>
      <c r="P2432" s="2" t="str">
        <f>IF(ISERR(FIND("06",GERAL[[#This Row],[ODS]])),"NÃO","SIM")</f>
        <v>NÃO</v>
      </c>
      <c r="Q2432" s="2" t="str">
        <f>IF(ISERR(FIND("07",GERAL[[#This Row],[ODS]])),"NÃO","SIM")</f>
        <v>NÃO</v>
      </c>
      <c r="R2432" s="2" t="str">
        <f>IF(ISERR(FIND("08",GERAL[[#This Row],[ODS]])),"NÃO","SIM")</f>
        <v>NÃO</v>
      </c>
      <c r="S2432" s="2" t="str">
        <f>IF(ISERR(FIND("09",GERAL[[#This Row],[ODS]])),"NÃO","SIM")</f>
        <v>NÃO</v>
      </c>
      <c r="T2432" s="2" t="str">
        <f>IF(ISERR(FIND("10",GERAL[[#This Row],[ODS]])),"NÃO","SIM")</f>
        <v>SIM</v>
      </c>
      <c r="U2432" s="2" t="str">
        <f>IF(ISERR(FIND("11",GERAL[[#This Row],[ODS]])),"NÃO","SIM")</f>
        <v>NÃO</v>
      </c>
      <c r="V2432" s="2" t="str">
        <f>IF(ISERR(FIND("12",GERAL[[#This Row],[ODS]])),"NÃO","SIM")</f>
        <v>NÃO</v>
      </c>
      <c r="W2432" s="2" t="str">
        <f>IF(ISERR(FIND("13",GERAL[[#This Row],[ODS]])),"NÃO","SIM")</f>
        <v>NÃO</v>
      </c>
      <c r="X2432" s="2" t="str">
        <f>IF(ISERR(FIND("14",GERAL[[#This Row],[ODS]])),"NÃO","SIM")</f>
        <v>NÃO</v>
      </c>
      <c r="Y2432" s="2" t="str">
        <f>IF(ISERR(FIND("15",GERAL[[#This Row],[ODS]])),"NÃO","SIM")</f>
        <v>NÃO</v>
      </c>
      <c r="Z2432" s="2" t="str">
        <f>IF(ISERR(FIND("16",GERAL[[#This Row],[ODS]])),"NÃO","SIM")</f>
        <v>NÃO</v>
      </c>
      <c r="AA2432" s="2" t="str">
        <f>IF(ISERR(FIND("17",GERAL[[#This Row],[ODS]])),"NÃO","SIM")</f>
        <v>NÃO</v>
      </c>
      <c r="AB2432" s="1"/>
      <c r="AC2432" s="1"/>
      <c r="AD2432" s="1">
        <v>78.921583790349587</v>
      </c>
      <c r="AE2432" s="56">
        <v>66.290217974997688</v>
      </c>
      <c r="AF2432" s="87">
        <v>57.95159893041096</v>
      </c>
      <c r="AG2432" s="1" t="str">
        <f>GERAL[[#This Row],[SIGLA]]&amp;GERAL[[#This Row],[CÓD]]</f>
        <v>ACPM_CR</v>
      </c>
      <c r="AH2432" s="1">
        <f ca="1">VLOOKUP(GERAL[[#This Row],[REF_NOTA]],BASE_NOTAS[],7,FALSE)</f>
        <v>57.624410304943005</v>
      </c>
      <c r="AI2432" s="48">
        <f ca="1">IF(GERAL[[#This Row],[Nota 2025]]="",0,GERAL[[#This Row],[Nota 2026]]-GERAL[[#This Row],[Nota 2025]])</f>
        <v>-0.32718862546795435</v>
      </c>
    </row>
    <row r="2433" spans="1:35" x14ac:dyDescent="0.35">
      <c r="A2433" s="2" t="s">
        <v>1</v>
      </c>
      <c r="B2433" s="2" t="s">
        <v>157</v>
      </c>
      <c r="C2433" s="15" t="s">
        <v>215</v>
      </c>
      <c r="D2433" s="15" t="s">
        <v>487</v>
      </c>
      <c r="E2433" s="15" t="s">
        <v>488</v>
      </c>
      <c r="F2433" s="2" t="str">
        <f>VLOOKUP(GERAL[[#This Row],[CÓD]],SEALL,6,FALSE)</f>
        <v>S</v>
      </c>
      <c r="G243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3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3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433" s="2" t="str">
        <f>VLOOKUP(GERAL[[#This Row],[CÓD]],SEALL,4,FALSE)</f>
        <v>01, 10</v>
      </c>
      <c r="K2433" s="2" t="str">
        <f>IF(ISERR(FIND("01",GERAL[[#This Row],[ODS]])),"NÃO","SIM")</f>
        <v>SIM</v>
      </c>
      <c r="L2433" s="2" t="str">
        <f>IF(ISERR(FIND("02",GERAL[[#This Row],[ODS]])),"NÃO","SIM")</f>
        <v>NÃO</v>
      </c>
      <c r="M2433" s="2" t="str">
        <f>IF(ISERR(FIND("03",GERAL[[#This Row],[ODS]])),"NÃO","SIM")</f>
        <v>NÃO</v>
      </c>
      <c r="N2433" s="2" t="str">
        <f>IF(ISERR(FIND("04",GERAL[[#This Row],[ODS]])),"NÃO","SIM")</f>
        <v>NÃO</v>
      </c>
      <c r="O2433" s="2" t="str">
        <f>IF(ISERR(FIND("05",GERAL[[#This Row],[ODS]])),"NÃO","SIM")</f>
        <v>NÃO</v>
      </c>
      <c r="P2433" s="2" t="str">
        <f>IF(ISERR(FIND("06",GERAL[[#This Row],[ODS]])),"NÃO","SIM")</f>
        <v>NÃO</v>
      </c>
      <c r="Q2433" s="2" t="str">
        <f>IF(ISERR(FIND("07",GERAL[[#This Row],[ODS]])),"NÃO","SIM")</f>
        <v>NÃO</v>
      </c>
      <c r="R2433" s="2" t="str">
        <f>IF(ISERR(FIND("08",GERAL[[#This Row],[ODS]])),"NÃO","SIM")</f>
        <v>NÃO</v>
      </c>
      <c r="S2433" s="2" t="str">
        <f>IF(ISERR(FIND("09",GERAL[[#This Row],[ODS]])),"NÃO","SIM")</f>
        <v>NÃO</v>
      </c>
      <c r="T2433" s="2" t="str">
        <f>IF(ISERR(FIND("10",GERAL[[#This Row],[ODS]])),"NÃO","SIM")</f>
        <v>SIM</v>
      </c>
      <c r="U2433" s="2" t="str">
        <f>IF(ISERR(FIND("11",GERAL[[#This Row],[ODS]])),"NÃO","SIM")</f>
        <v>NÃO</v>
      </c>
      <c r="V2433" s="2" t="str">
        <f>IF(ISERR(FIND("12",GERAL[[#This Row],[ODS]])),"NÃO","SIM")</f>
        <v>NÃO</v>
      </c>
      <c r="W2433" s="2" t="str">
        <f>IF(ISERR(FIND("13",GERAL[[#This Row],[ODS]])),"NÃO","SIM")</f>
        <v>NÃO</v>
      </c>
      <c r="X2433" s="2" t="str">
        <f>IF(ISERR(FIND("14",GERAL[[#This Row],[ODS]])),"NÃO","SIM")</f>
        <v>NÃO</v>
      </c>
      <c r="Y2433" s="2" t="str">
        <f>IF(ISERR(FIND("15",GERAL[[#This Row],[ODS]])),"NÃO","SIM")</f>
        <v>NÃO</v>
      </c>
      <c r="Z2433" s="2" t="str">
        <f>IF(ISERR(FIND("16",GERAL[[#This Row],[ODS]])),"NÃO","SIM")</f>
        <v>NÃO</v>
      </c>
      <c r="AA2433" s="2" t="str">
        <f>IF(ISERR(FIND("17",GERAL[[#This Row],[ODS]])),"NÃO","SIM")</f>
        <v>NÃO</v>
      </c>
      <c r="AB2433" s="1"/>
      <c r="AC2433" s="1"/>
      <c r="AD2433" s="1">
        <v>81.769517420118973</v>
      </c>
      <c r="AE2433" s="56">
        <v>83.802757731377653</v>
      </c>
      <c r="AF2433" s="87">
        <v>87.530475439256989</v>
      </c>
      <c r="AG2433" s="1" t="str">
        <f>GERAL[[#This Row],[SIGLA]]&amp;GERAL[[#This Row],[CÓD]]</f>
        <v>ALPM_CR</v>
      </c>
      <c r="AH2433" s="1">
        <f ca="1">VLOOKUP(GERAL[[#This Row],[REF_NOTA]],BASE_NOTAS[],7,FALSE)</f>
        <v>77.654009395247698</v>
      </c>
      <c r="AI2433" s="48">
        <f ca="1">IF(GERAL[[#This Row],[Nota 2025]]="",0,GERAL[[#This Row],[Nota 2026]]-GERAL[[#This Row],[Nota 2025]])</f>
        <v>-9.8764660440092911</v>
      </c>
    </row>
    <row r="2434" spans="1:35" x14ac:dyDescent="0.35">
      <c r="A2434" s="2" t="s">
        <v>159</v>
      </c>
      <c r="B2434" s="2" t="s">
        <v>184</v>
      </c>
      <c r="C2434" s="15" t="s">
        <v>215</v>
      </c>
      <c r="D2434" s="15" t="s">
        <v>487</v>
      </c>
      <c r="E2434" s="15" t="s">
        <v>488</v>
      </c>
      <c r="F2434" s="2" t="str">
        <f>VLOOKUP(GERAL[[#This Row],[CÓD]],SEALL,6,FALSE)</f>
        <v>S</v>
      </c>
      <c r="G243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3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3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434" s="2" t="str">
        <f>VLOOKUP(GERAL[[#This Row],[CÓD]],SEALL,4,FALSE)</f>
        <v>01, 10</v>
      </c>
      <c r="K2434" s="2" t="str">
        <f>IF(ISERR(FIND("01",GERAL[[#This Row],[ODS]])),"NÃO","SIM")</f>
        <v>SIM</v>
      </c>
      <c r="L2434" s="2" t="str">
        <f>IF(ISERR(FIND("02",GERAL[[#This Row],[ODS]])),"NÃO","SIM")</f>
        <v>NÃO</v>
      </c>
      <c r="M2434" s="2" t="str">
        <f>IF(ISERR(FIND("03",GERAL[[#This Row],[ODS]])),"NÃO","SIM")</f>
        <v>NÃO</v>
      </c>
      <c r="N2434" s="2" t="str">
        <f>IF(ISERR(FIND("04",GERAL[[#This Row],[ODS]])),"NÃO","SIM")</f>
        <v>NÃO</v>
      </c>
      <c r="O2434" s="2" t="str">
        <f>IF(ISERR(FIND("05",GERAL[[#This Row],[ODS]])),"NÃO","SIM")</f>
        <v>NÃO</v>
      </c>
      <c r="P2434" s="2" t="str">
        <f>IF(ISERR(FIND("06",GERAL[[#This Row],[ODS]])),"NÃO","SIM")</f>
        <v>NÃO</v>
      </c>
      <c r="Q2434" s="2" t="str">
        <f>IF(ISERR(FIND("07",GERAL[[#This Row],[ODS]])),"NÃO","SIM")</f>
        <v>NÃO</v>
      </c>
      <c r="R2434" s="2" t="str">
        <f>IF(ISERR(FIND("08",GERAL[[#This Row],[ODS]])),"NÃO","SIM")</f>
        <v>NÃO</v>
      </c>
      <c r="S2434" s="2" t="str">
        <f>IF(ISERR(FIND("09",GERAL[[#This Row],[ODS]])),"NÃO","SIM")</f>
        <v>NÃO</v>
      </c>
      <c r="T2434" s="2" t="str">
        <f>IF(ISERR(FIND("10",GERAL[[#This Row],[ODS]])),"NÃO","SIM")</f>
        <v>SIM</v>
      </c>
      <c r="U2434" s="2" t="str">
        <f>IF(ISERR(FIND("11",GERAL[[#This Row],[ODS]])),"NÃO","SIM")</f>
        <v>NÃO</v>
      </c>
      <c r="V2434" s="2" t="str">
        <f>IF(ISERR(FIND("12",GERAL[[#This Row],[ODS]])),"NÃO","SIM")</f>
        <v>NÃO</v>
      </c>
      <c r="W2434" s="2" t="str">
        <f>IF(ISERR(FIND("13",GERAL[[#This Row],[ODS]])),"NÃO","SIM")</f>
        <v>NÃO</v>
      </c>
      <c r="X2434" s="2" t="str">
        <f>IF(ISERR(FIND("14",GERAL[[#This Row],[ODS]])),"NÃO","SIM")</f>
        <v>NÃO</v>
      </c>
      <c r="Y2434" s="2" t="str">
        <f>IF(ISERR(FIND("15",GERAL[[#This Row],[ODS]])),"NÃO","SIM")</f>
        <v>NÃO</v>
      </c>
      <c r="Z2434" s="2" t="str">
        <f>IF(ISERR(FIND("16",GERAL[[#This Row],[ODS]])),"NÃO","SIM")</f>
        <v>NÃO</v>
      </c>
      <c r="AA2434" s="2" t="str">
        <f>IF(ISERR(FIND("17",GERAL[[#This Row],[ODS]])),"NÃO","SIM")</f>
        <v>NÃO</v>
      </c>
      <c r="AB2434" s="1"/>
      <c r="AC2434" s="1"/>
      <c r="AD2434" s="1">
        <v>88.735335772071551</v>
      </c>
      <c r="AE2434" s="56">
        <v>88.062806004767822</v>
      </c>
      <c r="AF2434" s="87">
        <v>79.692986851304994</v>
      </c>
      <c r="AG2434" s="1" t="str">
        <f>GERAL[[#This Row],[SIGLA]]&amp;GERAL[[#This Row],[CÓD]]</f>
        <v>APPM_CR</v>
      </c>
      <c r="AH2434" s="1">
        <f ca="1">VLOOKUP(GERAL[[#This Row],[REF_NOTA]],BASE_NOTAS[],7,FALSE)</f>
        <v>75.678267557415182</v>
      </c>
      <c r="AI2434" s="48">
        <f ca="1">IF(GERAL[[#This Row],[Nota 2025]]="",0,GERAL[[#This Row],[Nota 2026]]-GERAL[[#This Row],[Nota 2025]])</f>
        <v>-4.0147192938898115</v>
      </c>
    </row>
    <row r="2435" spans="1:35" x14ac:dyDescent="0.35">
      <c r="A2435" s="2" t="s">
        <v>155</v>
      </c>
      <c r="B2435" s="2" t="s">
        <v>158</v>
      </c>
      <c r="C2435" s="15" t="s">
        <v>215</v>
      </c>
      <c r="D2435" s="15" t="s">
        <v>487</v>
      </c>
      <c r="E2435" s="15" t="s">
        <v>488</v>
      </c>
      <c r="F2435" s="2" t="str">
        <f>VLOOKUP(GERAL[[#This Row],[CÓD]],SEALL,6,FALSE)</f>
        <v>S</v>
      </c>
      <c r="G243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3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3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435" s="2" t="str">
        <f>VLOOKUP(GERAL[[#This Row],[CÓD]],SEALL,4,FALSE)</f>
        <v>01, 10</v>
      </c>
      <c r="K2435" s="2" t="str">
        <f>IF(ISERR(FIND("01",GERAL[[#This Row],[ODS]])),"NÃO","SIM")</f>
        <v>SIM</v>
      </c>
      <c r="L2435" s="2" t="str">
        <f>IF(ISERR(FIND("02",GERAL[[#This Row],[ODS]])),"NÃO","SIM")</f>
        <v>NÃO</v>
      </c>
      <c r="M2435" s="2" t="str">
        <f>IF(ISERR(FIND("03",GERAL[[#This Row],[ODS]])),"NÃO","SIM")</f>
        <v>NÃO</v>
      </c>
      <c r="N2435" s="2" t="str">
        <f>IF(ISERR(FIND("04",GERAL[[#This Row],[ODS]])),"NÃO","SIM")</f>
        <v>NÃO</v>
      </c>
      <c r="O2435" s="2" t="str">
        <f>IF(ISERR(FIND("05",GERAL[[#This Row],[ODS]])),"NÃO","SIM")</f>
        <v>NÃO</v>
      </c>
      <c r="P2435" s="2" t="str">
        <f>IF(ISERR(FIND("06",GERAL[[#This Row],[ODS]])),"NÃO","SIM")</f>
        <v>NÃO</v>
      </c>
      <c r="Q2435" s="2" t="str">
        <f>IF(ISERR(FIND("07",GERAL[[#This Row],[ODS]])),"NÃO","SIM")</f>
        <v>NÃO</v>
      </c>
      <c r="R2435" s="2" t="str">
        <f>IF(ISERR(FIND("08",GERAL[[#This Row],[ODS]])),"NÃO","SIM")</f>
        <v>NÃO</v>
      </c>
      <c r="S2435" s="2" t="str">
        <f>IF(ISERR(FIND("09",GERAL[[#This Row],[ODS]])),"NÃO","SIM")</f>
        <v>NÃO</v>
      </c>
      <c r="T2435" s="2" t="str">
        <f>IF(ISERR(FIND("10",GERAL[[#This Row],[ODS]])),"NÃO","SIM")</f>
        <v>SIM</v>
      </c>
      <c r="U2435" s="2" t="str">
        <f>IF(ISERR(FIND("11",GERAL[[#This Row],[ODS]])),"NÃO","SIM")</f>
        <v>NÃO</v>
      </c>
      <c r="V2435" s="2" t="str">
        <f>IF(ISERR(FIND("12",GERAL[[#This Row],[ODS]])),"NÃO","SIM")</f>
        <v>NÃO</v>
      </c>
      <c r="W2435" s="2" t="str">
        <f>IF(ISERR(FIND("13",GERAL[[#This Row],[ODS]])),"NÃO","SIM")</f>
        <v>NÃO</v>
      </c>
      <c r="X2435" s="2" t="str">
        <f>IF(ISERR(FIND("14",GERAL[[#This Row],[ODS]])),"NÃO","SIM")</f>
        <v>NÃO</v>
      </c>
      <c r="Y2435" s="2" t="str">
        <f>IF(ISERR(FIND("15",GERAL[[#This Row],[ODS]])),"NÃO","SIM")</f>
        <v>NÃO</v>
      </c>
      <c r="Z2435" s="2" t="str">
        <f>IF(ISERR(FIND("16",GERAL[[#This Row],[ODS]])),"NÃO","SIM")</f>
        <v>NÃO</v>
      </c>
      <c r="AA2435" s="2" t="str">
        <f>IF(ISERR(FIND("17",GERAL[[#This Row],[ODS]])),"NÃO","SIM")</f>
        <v>NÃO</v>
      </c>
      <c r="AB2435" s="1"/>
      <c r="AC2435" s="1"/>
      <c r="AD2435" s="1">
        <v>100</v>
      </c>
      <c r="AE2435" s="56">
        <v>100</v>
      </c>
      <c r="AF2435" s="87">
        <v>90.565185229439606</v>
      </c>
      <c r="AG2435" s="1" t="str">
        <f>GERAL[[#This Row],[SIGLA]]&amp;GERAL[[#This Row],[CÓD]]</f>
        <v>AMPM_CR</v>
      </c>
      <c r="AH2435" s="1">
        <f ca="1">VLOOKUP(GERAL[[#This Row],[REF_NOTA]],BASE_NOTAS[],7,FALSE)</f>
        <v>91.849686953452689</v>
      </c>
      <c r="AI2435" s="48">
        <f ca="1">IF(GERAL[[#This Row],[Nota 2025]]="",0,GERAL[[#This Row],[Nota 2026]]-GERAL[[#This Row],[Nota 2025]])</f>
        <v>1.2845017240130829</v>
      </c>
    </row>
    <row r="2436" spans="1:35" x14ac:dyDescent="0.35">
      <c r="A2436" s="2" t="s">
        <v>160</v>
      </c>
      <c r="B2436" s="2" t="s">
        <v>187</v>
      </c>
      <c r="C2436" s="15" t="s">
        <v>215</v>
      </c>
      <c r="D2436" s="15" t="s">
        <v>487</v>
      </c>
      <c r="E2436" s="15" t="s">
        <v>488</v>
      </c>
      <c r="F2436" s="2" t="str">
        <f>VLOOKUP(GERAL[[#This Row],[CÓD]],SEALL,6,FALSE)</f>
        <v>S</v>
      </c>
      <c r="G243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3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3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436" s="2" t="str">
        <f>VLOOKUP(GERAL[[#This Row],[CÓD]],SEALL,4,FALSE)</f>
        <v>01, 10</v>
      </c>
      <c r="K2436" s="2" t="str">
        <f>IF(ISERR(FIND("01",GERAL[[#This Row],[ODS]])),"NÃO","SIM")</f>
        <v>SIM</v>
      </c>
      <c r="L2436" s="2" t="str">
        <f>IF(ISERR(FIND("02",GERAL[[#This Row],[ODS]])),"NÃO","SIM")</f>
        <v>NÃO</v>
      </c>
      <c r="M2436" s="2" t="str">
        <f>IF(ISERR(FIND("03",GERAL[[#This Row],[ODS]])),"NÃO","SIM")</f>
        <v>NÃO</v>
      </c>
      <c r="N2436" s="2" t="str">
        <f>IF(ISERR(FIND("04",GERAL[[#This Row],[ODS]])),"NÃO","SIM")</f>
        <v>NÃO</v>
      </c>
      <c r="O2436" s="2" t="str">
        <f>IF(ISERR(FIND("05",GERAL[[#This Row],[ODS]])),"NÃO","SIM")</f>
        <v>NÃO</v>
      </c>
      <c r="P2436" s="2" t="str">
        <f>IF(ISERR(FIND("06",GERAL[[#This Row],[ODS]])),"NÃO","SIM")</f>
        <v>NÃO</v>
      </c>
      <c r="Q2436" s="2" t="str">
        <f>IF(ISERR(FIND("07",GERAL[[#This Row],[ODS]])),"NÃO","SIM")</f>
        <v>NÃO</v>
      </c>
      <c r="R2436" s="2" t="str">
        <f>IF(ISERR(FIND("08",GERAL[[#This Row],[ODS]])),"NÃO","SIM")</f>
        <v>NÃO</v>
      </c>
      <c r="S2436" s="2" t="str">
        <f>IF(ISERR(FIND("09",GERAL[[#This Row],[ODS]])),"NÃO","SIM")</f>
        <v>NÃO</v>
      </c>
      <c r="T2436" s="2" t="str">
        <f>IF(ISERR(FIND("10",GERAL[[#This Row],[ODS]])),"NÃO","SIM")</f>
        <v>SIM</v>
      </c>
      <c r="U2436" s="2" t="str">
        <f>IF(ISERR(FIND("11",GERAL[[#This Row],[ODS]])),"NÃO","SIM")</f>
        <v>NÃO</v>
      </c>
      <c r="V2436" s="2" t="str">
        <f>IF(ISERR(FIND("12",GERAL[[#This Row],[ODS]])),"NÃO","SIM")</f>
        <v>NÃO</v>
      </c>
      <c r="W2436" s="2" t="str">
        <f>IF(ISERR(FIND("13",GERAL[[#This Row],[ODS]])),"NÃO","SIM")</f>
        <v>NÃO</v>
      </c>
      <c r="X2436" s="2" t="str">
        <f>IF(ISERR(FIND("14",GERAL[[#This Row],[ODS]])),"NÃO","SIM")</f>
        <v>NÃO</v>
      </c>
      <c r="Y2436" s="2" t="str">
        <f>IF(ISERR(FIND("15",GERAL[[#This Row],[ODS]])),"NÃO","SIM")</f>
        <v>NÃO</v>
      </c>
      <c r="Z2436" s="2" t="str">
        <f>IF(ISERR(FIND("16",GERAL[[#This Row],[ODS]])),"NÃO","SIM")</f>
        <v>NÃO</v>
      </c>
      <c r="AA2436" s="2" t="str">
        <f>IF(ISERR(FIND("17",GERAL[[#This Row],[ODS]])),"NÃO","SIM")</f>
        <v>NÃO</v>
      </c>
      <c r="AB2436" s="1"/>
      <c r="AC2436" s="1"/>
      <c r="AD2436" s="1">
        <v>87.521311464236149</v>
      </c>
      <c r="AE2436" s="56">
        <v>88.598301404766858</v>
      </c>
      <c r="AF2436" s="87">
        <v>85.183011301349069</v>
      </c>
      <c r="AG2436" s="1" t="str">
        <f>GERAL[[#This Row],[SIGLA]]&amp;GERAL[[#This Row],[CÓD]]</f>
        <v>BAPM_CR</v>
      </c>
      <c r="AH2436" s="1">
        <f ca="1">VLOOKUP(GERAL[[#This Row],[REF_NOTA]],BASE_NOTAS[],7,FALSE)</f>
        <v>80.851174445712985</v>
      </c>
      <c r="AI2436" s="48">
        <f ca="1">IF(GERAL[[#This Row],[Nota 2025]]="",0,GERAL[[#This Row],[Nota 2026]]-GERAL[[#This Row],[Nota 2025]])</f>
        <v>-4.3318368556360838</v>
      </c>
    </row>
    <row r="2437" spans="1:35" x14ac:dyDescent="0.35">
      <c r="A2437" s="2" t="s">
        <v>161</v>
      </c>
      <c r="B2437" s="2" t="s">
        <v>188</v>
      </c>
      <c r="C2437" s="15" t="s">
        <v>215</v>
      </c>
      <c r="D2437" s="15" t="s">
        <v>487</v>
      </c>
      <c r="E2437" s="15" t="s">
        <v>488</v>
      </c>
      <c r="F2437" s="2" t="str">
        <f>VLOOKUP(GERAL[[#This Row],[CÓD]],SEALL,6,FALSE)</f>
        <v>S</v>
      </c>
      <c r="G243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3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3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437" s="2" t="str">
        <f>VLOOKUP(GERAL[[#This Row],[CÓD]],SEALL,4,FALSE)</f>
        <v>01, 10</v>
      </c>
      <c r="K2437" s="2" t="str">
        <f>IF(ISERR(FIND("01",GERAL[[#This Row],[ODS]])),"NÃO","SIM")</f>
        <v>SIM</v>
      </c>
      <c r="L2437" s="2" t="str">
        <f>IF(ISERR(FIND("02",GERAL[[#This Row],[ODS]])),"NÃO","SIM")</f>
        <v>NÃO</v>
      </c>
      <c r="M2437" s="2" t="str">
        <f>IF(ISERR(FIND("03",GERAL[[#This Row],[ODS]])),"NÃO","SIM")</f>
        <v>NÃO</v>
      </c>
      <c r="N2437" s="2" t="str">
        <f>IF(ISERR(FIND("04",GERAL[[#This Row],[ODS]])),"NÃO","SIM")</f>
        <v>NÃO</v>
      </c>
      <c r="O2437" s="2" t="str">
        <f>IF(ISERR(FIND("05",GERAL[[#This Row],[ODS]])),"NÃO","SIM")</f>
        <v>NÃO</v>
      </c>
      <c r="P2437" s="2" t="str">
        <f>IF(ISERR(FIND("06",GERAL[[#This Row],[ODS]])),"NÃO","SIM")</f>
        <v>NÃO</v>
      </c>
      <c r="Q2437" s="2" t="str">
        <f>IF(ISERR(FIND("07",GERAL[[#This Row],[ODS]])),"NÃO","SIM")</f>
        <v>NÃO</v>
      </c>
      <c r="R2437" s="2" t="str">
        <f>IF(ISERR(FIND("08",GERAL[[#This Row],[ODS]])),"NÃO","SIM")</f>
        <v>NÃO</v>
      </c>
      <c r="S2437" s="2" t="str">
        <f>IF(ISERR(FIND("09",GERAL[[#This Row],[ODS]])),"NÃO","SIM")</f>
        <v>NÃO</v>
      </c>
      <c r="T2437" s="2" t="str">
        <f>IF(ISERR(FIND("10",GERAL[[#This Row],[ODS]])),"NÃO","SIM")</f>
        <v>SIM</v>
      </c>
      <c r="U2437" s="2" t="str">
        <f>IF(ISERR(FIND("11",GERAL[[#This Row],[ODS]])),"NÃO","SIM")</f>
        <v>NÃO</v>
      </c>
      <c r="V2437" s="2" t="str">
        <f>IF(ISERR(FIND("12",GERAL[[#This Row],[ODS]])),"NÃO","SIM")</f>
        <v>NÃO</v>
      </c>
      <c r="W2437" s="2" t="str">
        <f>IF(ISERR(FIND("13",GERAL[[#This Row],[ODS]])),"NÃO","SIM")</f>
        <v>NÃO</v>
      </c>
      <c r="X2437" s="2" t="str">
        <f>IF(ISERR(FIND("14",GERAL[[#This Row],[ODS]])),"NÃO","SIM")</f>
        <v>NÃO</v>
      </c>
      <c r="Y2437" s="2" t="str">
        <f>IF(ISERR(FIND("15",GERAL[[#This Row],[ODS]])),"NÃO","SIM")</f>
        <v>NÃO</v>
      </c>
      <c r="Z2437" s="2" t="str">
        <f>IF(ISERR(FIND("16",GERAL[[#This Row],[ODS]])),"NÃO","SIM")</f>
        <v>NÃO</v>
      </c>
      <c r="AA2437" s="2" t="str">
        <f>IF(ISERR(FIND("17",GERAL[[#This Row],[ODS]])),"NÃO","SIM")</f>
        <v>NÃO</v>
      </c>
      <c r="AB2437" s="1"/>
      <c r="AC2437" s="1"/>
      <c r="AD2437" s="1">
        <v>91.52961683324348</v>
      </c>
      <c r="AE2437" s="56">
        <v>92.236448211545124</v>
      </c>
      <c r="AF2437" s="87">
        <v>83.099606963899191</v>
      </c>
      <c r="AG2437" s="1" t="str">
        <f>GERAL[[#This Row],[SIGLA]]&amp;GERAL[[#This Row],[CÓD]]</f>
        <v>CEPM_CR</v>
      </c>
      <c r="AH2437" s="1">
        <f ca="1">VLOOKUP(GERAL[[#This Row],[REF_NOTA]],BASE_NOTAS[],7,FALSE)</f>
        <v>80.956142379734899</v>
      </c>
      <c r="AI2437" s="48">
        <f ca="1">IF(GERAL[[#This Row],[Nota 2025]]="",0,GERAL[[#This Row],[Nota 2026]]-GERAL[[#This Row],[Nota 2025]])</f>
        <v>-2.1434645841642919</v>
      </c>
    </row>
    <row r="2438" spans="1:35" x14ac:dyDescent="0.35">
      <c r="A2438" s="2" t="s">
        <v>162</v>
      </c>
      <c r="B2438" s="2" t="s">
        <v>189</v>
      </c>
      <c r="C2438" s="15" t="s">
        <v>215</v>
      </c>
      <c r="D2438" s="15" t="s">
        <v>487</v>
      </c>
      <c r="E2438" s="15" t="s">
        <v>488</v>
      </c>
      <c r="F2438" s="2" t="str">
        <f>VLOOKUP(GERAL[[#This Row],[CÓD]],SEALL,6,FALSE)</f>
        <v>S</v>
      </c>
      <c r="G243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3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3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438" s="2" t="str">
        <f>VLOOKUP(GERAL[[#This Row],[CÓD]],SEALL,4,FALSE)</f>
        <v>01, 10</v>
      </c>
      <c r="K2438" s="2" t="str">
        <f>IF(ISERR(FIND("01",GERAL[[#This Row],[ODS]])),"NÃO","SIM")</f>
        <v>SIM</v>
      </c>
      <c r="L2438" s="2" t="str">
        <f>IF(ISERR(FIND("02",GERAL[[#This Row],[ODS]])),"NÃO","SIM")</f>
        <v>NÃO</v>
      </c>
      <c r="M2438" s="2" t="str">
        <f>IF(ISERR(FIND("03",GERAL[[#This Row],[ODS]])),"NÃO","SIM")</f>
        <v>NÃO</v>
      </c>
      <c r="N2438" s="2" t="str">
        <f>IF(ISERR(FIND("04",GERAL[[#This Row],[ODS]])),"NÃO","SIM")</f>
        <v>NÃO</v>
      </c>
      <c r="O2438" s="2" t="str">
        <f>IF(ISERR(FIND("05",GERAL[[#This Row],[ODS]])),"NÃO","SIM")</f>
        <v>NÃO</v>
      </c>
      <c r="P2438" s="2" t="str">
        <f>IF(ISERR(FIND("06",GERAL[[#This Row],[ODS]])),"NÃO","SIM")</f>
        <v>NÃO</v>
      </c>
      <c r="Q2438" s="2" t="str">
        <f>IF(ISERR(FIND("07",GERAL[[#This Row],[ODS]])),"NÃO","SIM")</f>
        <v>NÃO</v>
      </c>
      <c r="R2438" s="2" t="str">
        <f>IF(ISERR(FIND("08",GERAL[[#This Row],[ODS]])),"NÃO","SIM")</f>
        <v>NÃO</v>
      </c>
      <c r="S2438" s="2" t="str">
        <f>IF(ISERR(FIND("09",GERAL[[#This Row],[ODS]])),"NÃO","SIM")</f>
        <v>NÃO</v>
      </c>
      <c r="T2438" s="2" t="str">
        <f>IF(ISERR(FIND("10",GERAL[[#This Row],[ODS]])),"NÃO","SIM")</f>
        <v>SIM</v>
      </c>
      <c r="U2438" s="2" t="str">
        <f>IF(ISERR(FIND("11",GERAL[[#This Row],[ODS]])),"NÃO","SIM")</f>
        <v>NÃO</v>
      </c>
      <c r="V2438" s="2" t="str">
        <f>IF(ISERR(FIND("12",GERAL[[#This Row],[ODS]])),"NÃO","SIM")</f>
        <v>NÃO</v>
      </c>
      <c r="W2438" s="2" t="str">
        <f>IF(ISERR(FIND("13",GERAL[[#This Row],[ODS]])),"NÃO","SIM")</f>
        <v>NÃO</v>
      </c>
      <c r="X2438" s="2" t="str">
        <f>IF(ISERR(FIND("14",GERAL[[#This Row],[ODS]])),"NÃO","SIM")</f>
        <v>NÃO</v>
      </c>
      <c r="Y2438" s="2" t="str">
        <f>IF(ISERR(FIND("15",GERAL[[#This Row],[ODS]])),"NÃO","SIM")</f>
        <v>NÃO</v>
      </c>
      <c r="Z2438" s="2" t="str">
        <f>IF(ISERR(FIND("16",GERAL[[#This Row],[ODS]])),"NÃO","SIM")</f>
        <v>NÃO</v>
      </c>
      <c r="AA2438" s="2" t="str">
        <f>IF(ISERR(FIND("17",GERAL[[#This Row],[ODS]])),"NÃO","SIM")</f>
        <v>NÃO</v>
      </c>
      <c r="AB2438" s="1"/>
      <c r="AC2438" s="1"/>
      <c r="AD2438" s="1">
        <v>92.006665788697603</v>
      </c>
      <c r="AE2438" s="56">
        <v>95.246709839075635</v>
      </c>
      <c r="AF2438" s="87">
        <v>74.080664583557876</v>
      </c>
      <c r="AG2438" s="1" t="str">
        <f>GERAL[[#This Row],[SIGLA]]&amp;GERAL[[#This Row],[CÓD]]</f>
        <v>DFPM_CR</v>
      </c>
      <c r="AH2438" s="1">
        <f ca="1">VLOOKUP(GERAL[[#This Row],[REF_NOTA]],BASE_NOTAS[],7,FALSE)</f>
        <v>61.998741209284852</v>
      </c>
      <c r="AI2438" s="48">
        <f ca="1">IF(GERAL[[#This Row],[Nota 2025]]="",0,GERAL[[#This Row],[Nota 2026]]-GERAL[[#This Row],[Nota 2025]])</f>
        <v>-12.081923374273025</v>
      </c>
    </row>
    <row r="2439" spans="1:35" x14ac:dyDescent="0.35">
      <c r="A2439" s="2" t="s">
        <v>163</v>
      </c>
      <c r="B2439" s="2" t="s">
        <v>183</v>
      </c>
      <c r="C2439" s="15" t="s">
        <v>215</v>
      </c>
      <c r="D2439" s="15" t="s">
        <v>487</v>
      </c>
      <c r="E2439" s="15" t="s">
        <v>488</v>
      </c>
      <c r="F2439" s="2" t="str">
        <f>VLOOKUP(GERAL[[#This Row],[CÓD]],SEALL,6,FALSE)</f>
        <v>S</v>
      </c>
      <c r="G243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3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3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439" s="2" t="str">
        <f>VLOOKUP(GERAL[[#This Row],[CÓD]],SEALL,4,FALSE)</f>
        <v>01, 10</v>
      </c>
      <c r="K2439" s="2" t="str">
        <f>IF(ISERR(FIND("01",GERAL[[#This Row],[ODS]])),"NÃO","SIM")</f>
        <v>SIM</v>
      </c>
      <c r="L2439" s="2" t="str">
        <f>IF(ISERR(FIND("02",GERAL[[#This Row],[ODS]])),"NÃO","SIM")</f>
        <v>NÃO</v>
      </c>
      <c r="M2439" s="2" t="str">
        <f>IF(ISERR(FIND("03",GERAL[[#This Row],[ODS]])),"NÃO","SIM")</f>
        <v>NÃO</v>
      </c>
      <c r="N2439" s="2" t="str">
        <f>IF(ISERR(FIND("04",GERAL[[#This Row],[ODS]])),"NÃO","SIM")</f>
        <v>NÃO</v>
      </c>
      <c r="O2439" s="2" t="str">
        <f>IF(ISERR(FIND("05",GERAL[[#This Row],[ODS]])),"NÃO","SIM")</f>
        <v>NÃO</v>
      </c>
      <c r="P2439" s="2" t="str">
        <f>IF(ISERR(FIND("06",GERAL[[#This Row],[ODS]])),"NÃO","SIM")</f>
        <v>NÃO</v>
      </c>
      <c r="Q2439" s="2" t="str">
        <f>IF(ISERR(FIND("07",GERAL[[#This Row],[ODS]])),"NÃO","SIM")</f>
        <v>NÃO</v>
      </c>
      <c r="R2439" s="2" t="str">
        <f>IF(ISERR(FIND("08",GERAL[[#This Row],[ODS]])),"NÃO","SIM")</f>
        <v>NÃO</v>
      </c>
      <c r="S2439" s="2" t="str">
        <f>IF(ISERR(FIND("09",GERAL[[#This Row],[ODS]])),"NÃO","SIM")</f>
        <v>NÃO</v>
      </c>
      <c r="T2439" s="2" t="str">
        <f>IF(ISERR(FIND("10",GERAL[[#This Row],[ODS]])),"NÃO","SIM")</f>
        <v>SIM</v>
      </c>
      <c r="U2439" s="2" t="str">
        <f>IF(ISERR(FIND("11",GERAL[[#This Row],[ODS]])),"NÃO","SIM")</f>
        <v>NÃO</v>
      </c>
      <c r="V2439" s="2" t="str">
        <f>IF(ISERR(FIND("12",GERAL[[#This Row],[ODS]])),"NÃO","SIM")</f>
        <v>NÃO</v>
      </c>
      <c r="W2439" s="2" t="str">
        <f>IF(ISERR(FIND("13",GERAL[[#This Row],[ODS]])),"NÃO","SIM")</f>
        <v>NÃO</v>
      </c>
      <c r="X2439" s="2" t="str">
        <f>IF(ISERR(FIND("14",GERAL[[#This Row],[ODS]])),"NÃO","SIM")</f>
        <v>NÃO</v>
      </c>
      <c r="Y2439" s="2" t="str">
        <f>IF(ISERR(FIND("15",GERAL[[#This Row],[ODS]])),"NÃO","SIM")</f>
        <v>NÃO</v>
      </c>
      <c r="Z2439" s="2" t="str">
        <f>IF(ISERR(FIND("16",GERAL[[#This Row],[ODS]])),"NÃO","SIM")</f>
        <v>NÃO</v>
      </c>
      <c r="AA2439" s="2" t="str">
        <f>IF(ISERR(FIND("17",GERAL[[#This Row],[ODS]])),"NÃO","SIM")</f>
        <v>NÃO</v>
      </c>
      <c r="AB2439" s="1"/>
      <c r="AC2439" s="1"/>
      <c r="AD2439" s="1">
        <v>88.396773964421797</v>
      </c>
      <c r="AE2439" s="56">
        <v>89.575508708209043</v>
      </c>
      <c r="AF2439" s="87">
        <v>91.534938471623889</v>
      </c>
      <c r="AG2439" s="1" t="str">
        <f>GERAL[[#This Row],[SIGLA]]&amp;GERAL[[#This Row],[CÓD]]</f>
        <v>ESPM_CR</v>
      </c>
      <c r="AH2439" s="1">
        <f ca="1">VLOOKUP(GERAL[[#This Row],[REF_NOTA]],BASE_NOTAS[],7,FALSE)</f>
        <v>86.873903477367406</v>
      </c>
      <c r="AI2439" s="48">
        <f ca="1">IF(GERAL[[#This Row],[Nota 2025]]="",0,GERAL[[#This Row],[Nota 2026]]-GERAL[[#This Row],[Nota 2025]])</f>
        <v>-4.6610349942564824</v>
      </c>
    </row>
    <row r="2440" spans="1:35" x14ac:dyDescent="0.35">
      <c r="A2440" s="2" t="s">
        <v>164</v>
      </c>
      <c r="B2440" s="2" t="s">
        <v>190</v>
      </c>
      <c r="C2440" s="15" t="s">
        <v>215</v>
      </c>
      <c r="D2440" s="15" t="s">
        <v>487</v>
      </c>
      <c r="E2440" s="15" t="s">
        <v>488</v>
      </c>
      <c r="F2440" s="2" t="str">
        <f>VLOOKUP(GERAL[[#This Row],[CÓD]],SEALL,6,FALSE)</f>
        <v>S</v>
      </c>
      <c r="G244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4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4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440" s="2" t="str">
        <f>VLOOKUP(GERAL[[#This Row],[CÓD]],SEALL,4,FALSE)</f>
        <v>01, 10</v>
      </c>
      <c r="K2440" s="2" t="str">
        <f>IF(ISERR(FIND("01",GERAL[[#This Row],[ODS]])),"NÃO","SIM")</f>
        <v>SIM</v>
      </c>
      <c r="L2440" s="2" t="str">
        <f>IF(ISERR(FIND("02",GERAL[[#This Row],[ODS]])),"NÃO","SIM")</f>
        <v>NÃO</v>
      </c>
      <c r="M2440" s="2" t="str">
        <f>IF(ISERR(FIND("03",GERAL[[#This Row],[ODS]])),"NÃO","SIM")</f>
        <v>NÃO</v>
      </c>
      <c r="N2440" s="2" t="str">
        <f>IF(ISERR(FIND("04",GERAL[[#This Row],[ODS]])),"NÃO","SIM")</f>
        <v>NÃO</v>
      </c>
      <c r="O2440" s="2" t="str">
        <f>IF(ISERR(FIND("05",GERAL[[#This Row],[ODS]])),"NÃO","SIM")</f>
        <v>NÃO</v>
      </c>
      <c r="P2440" s="2" t="str">
        <f>IF(ISERR(FIND("06",GERAL[[#This Row],[ODS]])),"NÃO","SIM")</f>
        <v>NÃO</v>
      </c>
      <c r="Q2440" s="2" t="str">
        <f>IF(ISERR(FIND("07",GERAL[[#This Row],[ODS]])),"NÃO","SIM")</f>
        <v>NÃO</v>
      </c>
      <c r="R2440" s="2" t="str">
        <f>IF(ISERR(FIND("08",GERAL[[#This Row],[ODS]])),"NÃO","SIM")</f>
        <v>NÃO</v>
      </c>
      <c r="S2440" s="2" t="str">
        <f>IF(ISERR(FIND("09",GERAL[[#This Row],[ODS]])),"NÃO","SIM")</f>
        <v>NÃO</v>
      </c>
      <c r="T2440" s="2" t="str">
        <f>IF(ISERR(FIND("10",GERAL[[#This Row],[ODS]])),"NÃO","SIM")</f>
        <v>SIM</v>
      </c>
      <c r="U2440" s="2" t="str">
        <f>IF(ISERR(FIND("11",GERAL[[#This Row],[ODS]])),"NÃO","SIM")</f>
        <v>NÃO</v>
      </c>
      <c r="V2440" s="2" t="str">
        <f>IF(ISERR(FIND("12",GERAL[[#This Row],[ODS]])),"NÃO","SIM")</f>
        <v>NÃO</v>
      </c>
      <c r="W2440" s="2" t="str">
        <f>IF(ISERR(FIND("13",GERAL[[#This Row],[ODS]])),"NÃO","SIM")</f>
        <v>NÃO</v>
      </c>
      <c r="X2440" s="2" t="str">
        <f>IF(ISERR(FIND("14",GERAL[[#This Row],[ODS]])),"NÃO","SIM")</f>
        <v>NÃO</v>
      </c>
      <c r="Y2440" s="2" t="str">
        <f>IF(ISERR(FIND("15",GERAL[[#This Row],[ODS]])),"NÃO","SIM")</f>
        <v>NÃO</v>
      </c>
      <c r="Z2440" s="2" t="str">
        <f>IF(ISERR(FIND("16",GERAL[[#This Row],[ODS]])),"NÃO","SIM")</f>
        <v>NÃO</v>
      </c>
      <c r="AA2440" s="2" t="str">
        <f>IF(ISERR(FIND("17",GERAL[[#This Row],[ODS]])),"NÃO","SIM")</f>
        <v>NÃO</v>
      </c>
      <c r="AB2440" s="1"/>
      <c r="AC2440" s="1"/>
      <c r="AD2440" s="1">
        <v>41.138484877391846</v>
      </c>
      <c r="AE2440" s="56">
        <v>38.200712570892158</v>
      </c>
      <c r="AF2440" s="87">
        <v>33.888124475924798</v>
      </c>
      <c r="AG2440" s="1" t="str">
        <f>GERAL[[#This Row],[SIGLA]]&amp;GERAL[[#This Row],[CÓD]]</f>
        <v>GOPM_CR</v>
      </c>
      <c r="AH2440" s="1">
        <f ca="1">VLOOKUP(GERAL[[#This Row],[REF_NOTA]],BASE_NOTAS[],7,FALSE)</f>
        <v>31.25938546854043</v>
      </c>
      <c r="AI2440" s="48">
        <f ca="1">IF(GERAL[[#This Row],[Nota 2025]]="",0,GERAL[[#This Row],[Nota 2026]]-GERAL[[#This Row],[Nota 2025]])</f>
        <v>-2.6287390073843682</v>
      </c>
    </row>
    <row r="2441" spans="1:35" x14ac:dyDescent="0.35">
      <c r="A2441" s="2" t="s">
        <v>165</v>
      </c>
      <c r="B2441" s="2" t="s">
        <v>191</v>
      </c>
      <c r="C2441" s="15" t="s">
        <v>215</v>
      </c>
      <c r="D2441" s="15" t="s">
        <v>487</v>
      </c>
      <c r="E2441" s="15" t="s">
        <v>488</v>
      </c>
      <c r="F2441" s="2" t="str">
        <f>VLOOKUP(GERAL[[#This Row],[CÓD]],SEALL,6,FALSE)</f>
        <v>S</v>
      </c>
      <c r="G244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4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4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441" s="2" t="str">
        <f>VLOOKUP(GERAL[[#This Row],[CÓD]],SEALL,4,FALSE)</f>
        <v>01, 10</v>
      </c>
      <c r="K2441" s="2" t="str">
        <f>IF(ISERR(FIND("01",GERAL[[#This Row],[ODS]])),"NÃO","SIM")</f>
        <v>SIM</v>
      </c>
      <c r="L2441" s="2" t="str">
        <f>IF(ISERR(FIND("02",GERAL[[#This Row],[ODS]])),"NÃO","SIM")</f>
        <v>NÃO</v>
      </c>
      <c r="M2441" s="2" t="str">
        <f>IF(ISERR(FIND("03",GERAL[[#This Row],[ODS]])),"NÃO","SIM")</f>
        <v>NÃO</v>
      </c>
      <c r="N2441" s="2" t="str">
        <f>IF(ISERR(FIND("04",GERAL[[#This Row],[ODS]])),"NÃO","SIM")</f>
        <v>NÃO</v>
      </c>
      <c r="O2441" s="2" t="str">
        <f>IF(ISERR(FIND("05",GERAL[[#This Row],[ODS]])),"NÃO","SIM")</f>
        <v>NÃO</v>
      </c>
      <c r="P2441" s="2" t="str">
        <f>IF(ISERR(FIND("06",GERAL[[#This Row],[ODS]])),"NÃO","SIM")</f>
        <v>NÃO</v>
      </c>
      <c r="Q2441" s="2" t="str">
        <f>IF(ISERR(FIND("07",GERAL[[#This Row],[ODS]])),"NÃO","SIM")</f>
        <v>NÃO</v>
      </c>
      <c r="R2441" s="2" t="str">
        <f>IF(ISERR(FIND("08",GERAL[[#This Row],[ODS]])),"NÃO","SIM")</f>
        <v>NÃO</v>
      </c>
      <c r="S2441" s="2" t="str">
        <f>IF(ISERR(FIND("09",GERAL[[#This Row],[ODS]])),"NÃO","SIM")</f>
        <v>NÃO</v>
      </c>
      <c r="T2441" s="2" t="str">
        <f>IF(ISERR(FIND("10",GERAL[[#This Row],[ODS]])),"NÃO","SIM")</f>
        <v>SIM</v>
      </c>
      <c r="U2441" s="2" t="str">
        <f>IF(ISERR(FIND("11",GERAL[[#This Row],[ODS]])),"NÃO","SIM")</f>
        <v>NÃO</v>
      </c>
      <c r="V2441" s="2" t="str">
        <f>IF(ISERR(FIND("12",GERAL[[#This Row],[ODS]])),"NÃO","SIM")</f>
        <v>NÃO</v>
      </c>
      <c r="W2441" s="2" t="str">
        <f>IF(ISERR(FIND("13",GERAL[[#This Row],[ODS]])),"NÃO","SIM")</f>
        <v>NÃO</v>
      </c>
      <c r="X2441" s="2" t="str">
        <f>IF(ISERR(FIND("14",GERAL[[#This Row],[ODS]])),"NÃO","SIM")</f>
        <v>NÃO</v>
      </c>
      <c r="Y2441" s="2" t="str">
        <f>IF(ISERR(FIND("15",GERAL[[#This Row],[ODS]])),"NÃO","SIM")</f>
        <v>NÃO</v>
      </c>
      <c r="Z2441" s="2" t="str">
        <f>IF(ISERR(FIND("16",GERAL[[#This Row],[ODS]])),"NÃO","SIM")</f>
        <v>NÃO</v>
      </c>
      <c r="AA2441" s="2" t="str">
        <f>IF(ISERR(FIND("17",GERAL[[#This Row],[ODS]])),"NÃO","SIM")</f>
        <v>NÃO</v>
      </c>
      <c r="AB2441" s="1"/>
      <c r="AC2441" s="1"/>
      <c r="AD2441" s="1">
        <v>75.616334917019216</v>
      </c>
      <c r="AE2441" s="56">
        <v>75.393501119687429</v>
      </c>
      <c r="AF2441" s="87">
        <v>71.674450722688789</v>
      </c>
      <c r="AG2441" s="1" t="str">
        <f>GERAL[[#This Row],[SIGLA]]&amp;GERAL[[#This Row],[CÓD]]</f>
        <v>MAPM_CR</v>
      </c>
      <c r="AH2441" s="1">
        <f ca="1">VLOOKUP(GERAL[[#This Row],[REF_NOTA]],BASE_NOTAS[],7,FALSE)</f>
        <v>67.919541799423641</v>
      </c>
      <c r="AI2441" s="48">
        <f ca="1">IF(GERAL[[#This Row],[Nota 2025]]="",0,GERAL[[#This Row],[Nota 2026]]-GERAL[[#This Row],[Nota 2025]])</f>
        <v>-3.7549089232651482</v>
      </c>
    </row>
    <row r="2442" spans="1:35" x14ac:dyDescent="0.35">
      <c r="A2442" s="2" t="s">
        <v>168</v>
      </c>
      <c r="B2442" s="2" t="s">
        <v>195</v>
      </c>
      <c r="C2442" s="15" t="s">
        <v>215</v>
      </c>
      <c r="D2442" s="15" t="s">
        <v>487</v>
      </c>
      <c r="E2442" s="15" t="s">
        <v>488</v>
      </c>
      <c r="F2442" s="2" t="str">
        <f>VLOOKUP(GERAL[[#This Row],[CÓD]],SEALL,6,FALSE)</f>
        <v>S</v>
      </c>
      <c r="G244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4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4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442" s="2" t="str">
        <f>VLOOKUP(GERAL[[#This Row],[CÓD]],SEALL,4,FALSE)</f>
        <v>01, 10</v>
      </c>
      <c r="K2442" s="2" t="str">
        <f>IF(ISERR(FIND("01",GERAL[[#This Row],[ODS]])),"NÃO","SIM")</f>
        <v>SIM</v>
      </c>
      <c r="L2442" s="2" t="str">
        <f>IF(ISERR(FIND("02",GERAL[[#This Row],[ODS]])),"NÃO","SIM")</f>
        <v>NÃO</v>
      </c>
      <c r="M2442" s="2" t="str">
        <f>IF(ISERR(FIND("03",GERAL[[#This Row],[ODS]])),"NÃO","SIM")</f>
        <v>NÃO</v>
      </c>
      <c r="N2442" s="2" t="str">
        <f>IF(ISERR(FIND("04",GERAL[[#This Row],[ODS]])),"NÃO","SIM")</f>
        <v>NÃO</v>
      </c>
      <c r="O2442" s="2" t="str">
        <f>IF(ISERR(FIND("05",GERAL[[#This Row],[ODS]])),"NÃO","SIM")</f>
        <v>NÃO</v>
      </c>
      <c r="P2442" s="2" t="str">
        <f>IF(ISERR(FIND("06",GERAL[[#This Row],[ODS]])),"NÃO","SIM")</f>
        <v>NÃO</v>
      </c>
      <c r="Q2442" s="2" t="str">
        <f>IF(ISERR(FIND("07",GERAL[[#This Row],[ODS]])),"NÃO","SIM")</f>
        <v>NÃO</v>
      </c>
      <c r="R2442" s="2" t="str">
        <f>IF(ISERR(FIND("08",GERAL[[#This Row],[ODS]])),"NÃO","SIM")</f>
        <v>NÃO</v>
      </c>
      <c r="S2442" s="2" t="str">
        <f>IF(ISERR(FIND("09",GERAL[[#This Row],[ODS]])),"NÃO","SIM")</f>
        <v>NÃO</v>
      </c>
      <c r="T2442" s="2" t="str">
        <f>IF(ISERR(FIND("10",GERAL[[#This Row],[ODS]])),"NÃO","SIM")</f>
        <v>SIM</v>
      </c>
      <c r="U2442" s="2" t="str">
        <f>IF(ISERR(FIND("11",GERAL[[#This Row],[ODS]])),"NÃO","SIM")</f>
        <v>NÃO</v>
      </c>
      <c r="V2442" s="2" t="str">
        <f>IF(ISERR(FIND("12",GERAL[[#This Row],[ODS]])),"NÃO","SIM")</f>
        <v>NÃO</v>
      </c>
      <c r="W2442" s="2" t="str">
        <f>IF(ISERR(FIND("13",GERAL[[#This Row],[ODS]])),"NÃO","SIM")</f>
        <v>NÃO</v>
      </c>
      <c r="X2442" s="2" t="str">
        <f>IF(ISERR(FIND("14",GERAL[[#This Row],[ODS]])),"NÃO","SIM")</f>
        <v>NÃO</v>
      </c>
      <c r="Y2442" s="2" t="str">
        <f>IF(ISERR(FIND("15",GERAL[[#This Row],[ODS]])),"NÃO","SIM")</f>
        <v>NÃO</v>
      </c>
      <c r="Z2442" s="2" t="str">
        <f>IF(ISERR(FIND("16",GERAL[[#This Row],[ODS]])),"NÃO","SIM")</f>
        <v>NÃO</v>
      </c>
      <c r="AA2442" s="2" t="str">
        <f>IF(ISERR(FIND("17",GERAL[[#This Row],[ODS]])),"NÃO","SIM")</f>
        <v>NÃO</v>
      </c>
      <c r="AB2442" s="1"/>
      <c r="AC2442" s="1"/>
      <c r="AD2442" s="1">
        <v>0</v>
      </c>
      <c r="AE2442" s="56">
        <v>0</v>
      </c>
      <c r="AF2442" s="87">
        <v>0</v>
      </c>
      <c r="AG2442" s="1" t="str">
        <f>GERAL[[#This Row],[SIGLA]]&amp;GERAL[[#This Row],[CÓD]]</f>
        <v>MTPM_CR</v>
      </c>
      <c r="AH2442" s="1">
        <f ca="1">VLOOKUP(GERAL[[#This Row],[REF_NOTA]],BASE_NOTAS[],7,FALSE)</f>
        <v>0</v>
      </c>
      <c r="AI2442" s="48">
        <f ca="1">IF(GERAL[[#This Row],[Nota 2025]]="",0,GERAL[[#This Row],[Nota 2026]]-GERAL[[#This Row],[Nota 2025]])</f>
        <v>0</v>
      </c>
    </row>
    <row r="2443" spans="1:35" x14ac:dyDescent="0.35">
      <c r="A2443" s="2" t="s">
        <v>167</v>
      </c>
      <c r="B2443" s="2" t="s">
        <v>193</v>
      </c>
      <c r="C2443" s="15" t="s">
        <v>215</v>
      </c>
      <c r="D2443" s="15" t="s">
        <v>487</v>
      </c>
      <c r="E2443" s="15" t="s">
        <v>488</v>
      </c>
      <c r="F2443" s="2" t="str">
        <f>VLOOKUP(GERAL[[#This Row],[CÓD]],SEALL,6,FALSE)</f>
        <v>S</v>
      </c>
      <c r="G244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4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4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443" s="2" t="str">
        <f>VLOOKUP(GERAL[[#This Row],[CÓD]],SEALL,4,FALSE)</f>
        <v>01, 10</v>
      </c>
      <c r="K2443" s="2" t="str">
        <f>IF(ISERR(FIND("01",GERAL[[#This Row],[ODS]])),"NÃO","SIM")</f>
        <v>SIM</v>
      </c>
      <c r="L2443" s="2" t="str">
        <f>IF(ISERR(FIND("02",GERAL[[#This Row],[ODS]])),"NÃO","SIM")</f>
        <v>NÃO</v>
      </c>
      <c r="M2443" s="2" t="str">
        <f>IF(ISERR(FIND("03",GERAL[[#This Row],[ODS]])),"NÃO","SIM")</f>
        <v>NÃO</v>
      </c>
      <c r="N2443" s="2" t="str">
        <f>IF(ISERR(FIND("04",GERAL[[#This Row],[ODS]])),"NÃO","SIM")</f>
        <v>NÃO</v>
      </c>
      <c r="O2443" s="2" t="str">
        <f>IF(ISERR(FIND("05",GERAL[[#This Row],[ODS]])),"NÃO","SIM")</f>
        <v>NÃO</v>
      </c>
      <c r="P2443" s="2" t="str">
        <f>IF(ISERR(FIND("06",GERAL[[#This Row],[ODS]])),"NÃO","SIM")</f>
        <v>NÃO</v>
      </c>
      <c r="Q2443" s="2" t="str">
        <f>IF(ISERR(FIND("07",GERAL[[#This Row],[ODS]])),"NÃO","SIM")</f>
        <v>NÃO</v>
      </c>
      <c r="R2443" s="2" t="str">
        <f>IF(ISERR(FIND("08",GERAL[[#This Row],[ODS]])),"NÃO","SIM")</f>
        <v>NÃO</v>
      </c>
      <c r="S2443" s="2" t="str">
        <f>IF(ISERR(FIND("09",GERAL[[#This Row],[ODS]])),"NÃO","SIM")</f>
        <v>NÃO</v>
      </c>
      <c r="T2443" s="2" t="str">
        <f>IF(ISERR(FIND("10",GERAL[[#This Row],[ODS]])),"NÃO","SIM")</f>
        <v>SIM</v>
      </c>
      <c r="U2443" s="2" t="str">
        <f>IF(ISERR(FIND("11",GERAL[[#This Row],[ODS]])),"NÃO","SIM")</f>
        <v>NÃO</v>
      </c>
      <c r="V2443" s="2" t="str">
        <f>IF(ISERR(FIND("12",GERAL[[#This Row],[ODS]])),"NÃO","SIM")</f>
        <v>NÃO</v>
      </c>
      <c r="W2443" s="2" t="str">
        <f>IF(ISERR(FIND("13",GERAL[[#This Row],[ODS]])),"NÃO","SIM")</f>
        <v>NÃO</v>
      </c>
      <c r="X2443" s="2" t="str">
        <f>IF(ISERR(FIND("14",GERAL[[#This Row],[ODS]])),"NÃO","SIM")</f>
        <v>NÃO</v>
      </c>
      <c r="Y2443" s="2" t="str">
        <f>IF(ISERR(FIND("15",GERAL[[#This Row],[ODS]])),"NÃO","SIM")</f>
        <v>NÃO</v>
      </c>
      <c r="Z2443" s="2" t="str">
        <f>IF(ISERR(FIND("16",GERAL[[#This Row],[ODS]])),"NÃO","SIM")</f>
        <v>NÃO</v>
      </c>
      <c r="AA2443" s="2" t="str">
        <f>IF(ISERR(FIND("17",GERAL[[#This Row],[ODS]])),"NÃO","SIM")</f>
        <v>NÃO</v>
      </c>
      <c r="AB2443" s="1"/>
      <c r="AC2443" s="1"/>
      <c r="AD2443" s="1">
        <v>40.019121113299782</v>
      </c>
      <c r="AE2443" s="56">
        <v>40.834103820723435</v>
      </c>
      <c r="AF2443" s="87">
        <v>32.213246586064841</v>
      </c>
      <c r="AG2443" s="1" t="str">
        <f>GERAL[[#This Row],[SIGLA]]&amp;GERAL[[#This Row],[CÓD]]</f>
        <v>MSPM_CR</v>
      </c>
      <c r="AH2443" s="1">
        <f ca="1">VLOOKUP(GERAL[[#This Row],[REF_NOTA]],BASE_NOTAS[],7,FALSE)</f>
        <v>29.773424651360145</v>
      </c>
      <c r="AI2443" s="48">
        <f ca="1">IF(GERAL[[#This Row],[Nota 2025]]="",0,GERAL[[#This Row],[Nota 2026]]-GERAL[[#This Row],[Nota 2025]])</f>
        <v>-2.4398219347046961</v>
      </c>
    </row>
    <row r="2444" spans="1:35" x14ac:dyDescent="0.35">
      <c r="A2444" s="2" t="s">
        <v>166</v>
      </c>
      <c r="B2444" s="2" t="s">
        <v>192</v>
      </c>
      <c r="C2444" s="15" t="s">
        <v>215</v>
      </c>
      <c r="D2444" s="15" t="s">
        <v>487</v>
      </c>
      <c r="E2444" s="15" t="s">
        <v>488</v>
      </c>
      <c r="F2444" s="2" t="str">
        <f>VLOOKUP(GERAL[[#This Row],[CÓD]],SEALL,6,FALSE)</f>
        <v>S</v>
      </c>
      <c r="G244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4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4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444" s="2" t="str">
        <f>VLOOKUP(GERAL[[#This Row],[CÓD]],SEALL,4,FALSE)</f>
        <v>01, 10</v>
      </c>
      <c r="K2444" s="2" t="str">
        <f>IF(ISERR(FIND("01",GERAL[[#This Row],[ODS]])),"NÃO","SIM")</f>
        <v>SIM</v>
      </c>
      <c r="L2444" s="2" t="str">
        <f>IF(ISERR(FIND("02",GERAL[[#This Row],[ODS]])),"NÃO","SIM")</f>
        <v>NÃO</v>
      </c>
      <c r="M2444" s="2" t="str">
        <f>IF(ISERR(FIND("03",GERAL[[#This Row],[ODS]])),"NÃO","SIM")</f>
        <v>NÃO</v>
      </c>
      <c r="N2444" s="2" t="str">
        <f>IF(ISERR(FIND("04",GERAL[[#This Row],[ODS]])),"NÃO","SIM")</f>
        <v>NÃO</v>
      </c>
      <c r="O2444" s="2" t="str">
        <f>IF(ISERR(FIND("05",GERAL[[#This Row],[ODS]])),"NÃO","SIM")</f>
        <v>NÃO</v>
      </c>
      <c r="P2444" s="2" t="str">
        <f>IF(ISERR(FIND("06",GERAL[[#This Row],[ODS]])),"NÃO","SIM")</f>
        <v>NÃO</v>
      </c>
      <c r="Q2444" s="2" t="str">
        <f>IF(ISERR(FIND("07",GERAL[[#This Row],[ODS]])),"NÃO","SIM")</f>
        <v>NÃO</v>
      </c>
      <c r="R2444" s="2" t="str">
        <f>IF(ISERR(FIND("08",GERAL[[#This Row],[ODS]])),"NÃO","SIM")</f>
        <v>NÃO</v>
      </c>
      <c r="S2444" s="2" t="str">
        <f>IF(ISERR(FIND("09",GERAL[[#This Row],[ODS]])),"NÃO","SIM")</f>
        <v>NÃO</v>
      </c>
      <c r="T2444" s="2" t="str">
        <f>IF(ISERR(FIND("10",GERAL[[#This Row],[ODS]])),"NÃO","SIM")</f>
        <v>SIM</v>
      </c>
      <c r="U2444" s="2" t="str">
        <f>IF(ISERR(FIND("11",GERAL[[#This Row],[ODS]])),"NÃO","SIM")</f>
        <v>NÃO</v>
      </c>
      <c r="V2444" s="2" t="str">
        <f>IF(ISERR(FIND("12",GERAL[[#This Row],[ODS]])),"NÃO","SIM")</f>
        <v>NÃO</v>
      </c>
      <c r="W2444" s="2" t="str">
        <f>IF(ISERR(FIND("13",GERAL[[#This Row],[ODS]])),"NÃO","SIM")</f>
        <v>NÃO</v>
      </c>
      <c r="X2444" s="2" t="str">
        <f>IF(ISERR(FIND("14",GERAL[[#This Row],[ODS]])),"NÃO","SIM")</f>
        <v>NÃO</v>
      </c>
      <c r="Y2444" s="2" t="str">
        <f>IF(ISERR(FIND("15",GERAL[[#This Row],[ODS]])),"NÃO","SIM")</f>
        <v>NÃO</v>
      </c>
      <c r="Z2444" s="2" t="str">
        <f>IF(ISERR(FIND("16",GERAL[[#This Row],[ODS]])),"NÃO","SIM")</f>
        <v>NÃO</v>
      </c>
      <c r="AA2444" s="2" t="str">
        <f>IF(ISERR(FIND("17",GERAL[[#This Row],[ODS]])),"NÃO","SIM")</f>
        <v>NÃO</v>
      </c>
      <c r="AB2444" s="1"/>
      <c r="AC2444" s="1"/>
      <c r="AD2444" s="1">
        <v>72.664121372316259</v>
      </c>
      <c r="AE2444" s="56">
        <v>75.902835097176123</v>
      </c>
      <c r="AF2444" s="87">
        <v>80.980670269009551</v>
      </c>
      <c r="AG2444" s="1" t="str">
        <f>GERAL[[#This Row],[SIGLA]]&amp;GERAL[[#This Row],[CÓD]]</f>
        <v>MGPM_CR</v>
      </c>
      <c r="AH2444" s="1">
        <f ca="1">VLOOKUP(GERAL[[#This Row],[REF_NOTA]],BASE_NOTAS[],7,FALSE)</f>
        <v>79.088928029420728</v>
      </c>
      <c r="AI2444" s="48">
        <f ca="1">IF(GERAL[[#This Row],[Nota 2025]]="",0,GERAL[[#This Row],[Nota 2026]]-GERAL[[#This Row],[Nota 2025]])</f>
        <v>-1.8917422395888224</v>
      </c>
    </row>
    <row r="2445" spans="1:35" x14ac:dyDescent="0.35">
      <c r="A2445" s="2" t="s">
        <v>169</v>
      </c>
      <c r="B2445" s="2" t="s">
        <v>196</v>
      </c>
      <c r="C2445" s="15" t="s">
        <v>215</v>
      </c>
      <c r="D2445" s="15" t="s">
        <v>487</v>
      </c>
      <c r="E2445" s="15" t="s">
        <v>488</v>
      </c>
      <c r="F2445" s="2" t="str">
        <f>VLOOKUP(GERAL[[#This Row],[CÓD]],SEALL,6,FALSE)</f>
        <v>S</v>
      </c>
      <c r="G244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4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4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445" s="2" t="str">
        <f>VLOOKUP(GERAL[[#This Row],[CÓD]],SEALL,4,FALSE)</f>
        <v>01, 10</v>
      </c>
      <c r="K2445" s="2" t="str">
        <f>IF(ISERR(FIND("01",GERAL[[#This Row],[ODS]])),"NÃO","SIM")</f>
        <v>SIM</v>
      </c>
      <c r="L2445" s="2" t="str">
        <f>IF(ISERR(FIND("02",GERAL[[#This Row],[ODS]])),"NÃO","SIM")</f>
        <v>NÃO</v>
      </c>
      <c r="M2445" s="2" t="str">
        <f>IF(ISERR(FIND("03",GERAL[[#This Row],[ODS]])),"NÃO","SIM")</f>
        <v>NÃO</v>
      </c>
      <c r="N2445" s="2" t="str">
        <f>IF(ISERR(FIND("04",GERAL[[#This Row],[ODS]])),"NÃO","SIM")</f>
        <v>NÃO</v>
      </c>
      <c r="O2445" s="2" t="str">
        <f>IF(ISERR(FIND("05",GERAL[[#This Row],[ODS]])),"NÃO","SIM")</f>
        <v>NÃO</v>
      </c>
      <c r="P2445" s="2" t="str">
        <f>IF(ISERR(FIND("06",GERAL[[#This Row],[ODS]])),"NÃO","SIM")</f>
        <v>NÃO</v>
      </c>
      <c r="Q2445" s="2" t="str">
        <f>IF(ISERR(FIND("07",GERAL[[#This Row],[ODS]])),"NÃO","SIM")</f>
        <v>NÃO</v>
      </c>
      <c r="R2445" s="2" t="str">
        <f>IF(ISERR(FIND("08",GERAL[[#This Row],[ODS]])),"NÃO","SIM")</f>
        <v>NÃO</v>
      </c>
      <c r="S2445" s="2" t="str">
        <f>IF(ISERR(FIND("09",GERAL[[#This Row],[ODS]])),"NÃO","SIM")</f>
        <v>NÃO</v>
      </c>
      <c r="T2445" s="2" t="str">
        <f>IF(ISERR(FIND("10",GERAL[[#This Row],[ODS]])),"NÃO","SIM")</f>
        <v>SIM</v>
      </c>
      <c r="U2445" s="2" t="str">
        <f>IF(ISERR(FIND("11",GERAL[[#This Row],[ODS]])),"NÃO","SIM")</f>
        <v>NÃO</v>
      </c>
      <c r="V2445" s="2" t="str">
        <f>IF(ISERR(FIND("12",GERAL[[#This Row],[ODS]])),"NÃO","SIM")</f>
        <v>NÃO</v>
      </c>
      <c r="W2445" s="2" t="str">
        <f>IF(ISERR(FIND("13",GERAL[[#This Row],[ODS]])),"NÃO","SIM")</f>
        <v>NÃO</v>
      </c>
      <c r="X2445" s="2" t="str">
        <f>IF(ISERR(FIND("14",GERAL[[#This Row],[ODS]])),"NÃO","SIM")</f>
        <v>NÃO</v>
      </c>
      <c r="Y2445" s="2" t="str">
        <f>IF(ISERR(FIND("15",GERAL[[#This Row],[ODS]])),"NÃO","SIM")</f>
        <v>NÃO</v>
      </c>
      <c r="Z2445" s="2" t="str">
        <f>IF(ISERR(FIND("16",GERAL[[#This Row],[ODS]])),"NÃO","SIM")</f>
        <v>NÃO</v>
      </c>
      <c r="AA2445" s="2" t="str">
        <f>IF(ISERR(FIND("17",GERAL[[#This Row],[ODS]])),"NÃO","SIM")</f>
        <v>NÃO</v>
      </c>
      <c r="AB2445" s="1"/>
      <c r="AC2445" s="1"/>
      <c r="AD2445" s="1">
        <v>92.526778608525902</v>
      </c>
      <c r="AE2445" s="56">
        <v>91.253161350095823</v>
      </c>
      <c r="AF2445" s="87">
        <v>83.70685995226151</v>
      </c>
      <c r="AG2445" s="1" t="str">
        <f>GERAL[[#This Row],[SIGLA]]&amp;GERAL[[#This Row],[CÓD]]</f>
        <v>PAPM_CR</v>
      </c>
      <c r="AH2445" s="1">
        <f ca="1">VLOOKUP(GERAL[[#This Row],[REF_NOTA]],BASE_NOTAS[],7,FALSE)</f>
        <v>80.447447315376081</v>
      </c>
      <c r="AI2445" s="48">
        <f ca="1">IF(GERAL[[#This Row],[Nota 2025]]="",0,GERAL[[#This Row],[Nota 2026]]-GERAL[[#This Row],[Nota 2025]])</f>
        <v>-3.259412636885429</v>
      </c>
    </row>
    <row r="2446" spans="1:35" x14ac:dyDescent="0.35">
      <c r="A2446" s="2" t="s">
        <v>170</v>
      </c>
      <c r="B2446" s="2" t="s">
        <v>197</v>
      </c>
      <c r="C2446" s="15" t="s">
        <v>215</v>
      </c>
      <c r="D2446" s="15" t="s">
        <v>487</v>
      </c>
      <c r="E2446" s="15" t="s">
        <v>488</v>
      </c>
      <c r="F2446" s="2" t="str">
        <f>VLOOKUP(GERAL[[#This Row],[CÓD]],SEALL,6,FALSE)</f>
        <v>S</v>
      </c>
      <c r="G244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4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4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446" s="2" t="str">
        <f>VLOOKUP(GERAL[[#This Row],[CÓD]],SEALL,4,FALSE)</f>
        <v>01, 10</v>
      </c>
      <c r="K2446" s="2" t="str">
        <f>IF(ISERR(FIND("01",GERAL[[#This Row],[ODS]])),"NÃO","SIM")</f>
        <v>SIM</v>
      </c>
      <c r="L2446" s="2" t="str">
        <f>IF(ISERR(FIND("02",GERAL[[#This Row],[ODS]])),"NÃO","SIM")</f>
        <v>NÃO</v>
      </c>
      <c r="M2446" s="2" t="str">
        <f>IF(ISERR(FIND("03",GERAL[[#This Row],[ODS]])),"NÃO","SIM")</f>
        <v>NÃO</v>
      </c>
      <c r="N2446" s="2" t="str">
        <f>IF(ISERR(FIND("04",GERAL[[#This Row],[ODS]])),"NÃO","SIM")</f>
        <v>NÃO</v>
      </c>
      <c r="O2446" s="2" t="str">
        <f>IF(ISERR(FIND("05",GERAL[[#This Row],[ODS]])),"NÃO","SIM")</f>
        <v>NÃO</v>
      </c>
      <c r="P2446" s="2" t="str">
        <f>IF(ISERR(FIND("06",GERAL[[#This Row],[ODS]])),"NÃO","SIM")</f>
        <v>NÃO</v>
      </c>
      <c r="Q2446" s="2" t="str">
        <f>IF(ISERR(FIND("07",GERAL[[#This Row],[ODS]])),"NÃO","SIM")</f>
        <v>NÃO</v>
      </c>
      <c r="R2446" s="2" t="str">
        <f>IF(ISERR(FIND("08",GERAL[[#This Row],[ODS]])),"NÃO","SIM")</f>
        <v>NÃO</v>
      </c>
      <c r="S2446" s="2" t="str">
        <f>IF(ISERR(FIND("09",GERAL[[#This Row],[ODS]])),"NÃO","SIM")</f>
        <v>NÃO</v>
      </c>
      <c r="T2446" s="2" t="str">
        <f>IF(ISERR(FIND("10",GERAL[[#This Row],[ODS]])),"NÃO","SIM")</f>
        <v>SIM</v>
      </c>
      <c r="U2446" s="2" t="str">
        <f>IF(ISERR(FIND("11",GERAL[[#This Row],[ODS]])),"NÃO","SIM")</f>
        <v>NÃO</v>
      </c>
      <c r="V2446" s="2" t="str">
        <f>IF(ISERR(FIND("12",GERAL[[#This Row],[ODS]])),"NÃO","SIM")</f>
        <v>NÃO</v>
      </c>
      <c r="W2446" s="2" t="str">
        <f>IF(ISERR(FIND("13",GERAL[[#This Row],[ODS]])),"NÃO","SIM")</f>
        <v>NÃO</v>
      </c>
      <c r="X2446" s="2" t="str">
        <f>IF(ISERR(FIND("14",GERAL[[#This Row],[ODS]])),"NÃO","SIM")</f>
        <v>NÃO</v>
      </c>
      <c r="Y2446" s="2" t="str">
        <f>IF(ISERR(FIND("15",GERAL[[#This Row],[ODS]])),"NÃO","SIM")</f>
        <v>NÃO</v>
      </c>
      <c r="Z2446" s="2" t="str">
        <f>IF(ISERR(FIND("16",GERAL[[#This Row],[ODS]])),"NÃO","SIM")</f>
        <v>NÃO</v>
      </c>
      <c r="AA2446" s="2" t="str">
        <f>IF(ISERR(FIND("17",GERAL[[#This Row],[ODS]])),"NÃO","SIM")</f>
        <v>NÃO</v>
      </c>
      <c r="AB2446" s="1"/>
      <c r="AC2446" s="1"/>
      <c r="AD2446" s="1">
        <v>73.338089718445389</v>
      </c>
      <c r="AE2446" s="56">
        <v>75.478777672016122</v>
      </c>
      <c r="AF2446" s="87">
        <v>73.882537856888163</v>
      </c>
      <c r="AG2446" s="1" t="str">
        <f>GERAL[[#This Row],[SIGLA]]&amp;GERAL[[#This Row],[CÓD]]</f>
        <v>PBPM_CR</v>
      </c>
      <c r="AH2446" s="1">
        <f ca="1">VLOOKUP(GERAL[[#This Row],[REF_NOTA]],BASE_NOTAS[],7,FALSE)</f>
        <v>72.595449722257172</v>
      </c>
      <c r="AI2446" s="48">
        <f ca="1">IF(GERAL[[#This Row],[Nota 2025]]="",0,GERAL[[#This Row],[Nota 2026]]-GERAL[[#This Row],[Nota 2025]])</f>
        <v>-1.2870881346309915</v>
      </c>
    </row>
    <row r="2447" spans="1:35" x14ac:dyDescent="0.35">
      <c r="A2447" s="2" t="s">
        <v>173</v>
      </c>
      <c r="B2447" s="2" t="s">
        <v>200</v>
      </c>
      <c r="C2447" s="15" t="s">
        <v>215</v>
      </c>
      <c r="D2447" s="15" t="s">
        <v>487</v>
      </c>
      <c r="E2447" s="15" t="s">
        <v>488</v>
      </c>
      <c r="F2447" s="2" t="str">
        <f>VLOOKUP(GERAL[[#This Row],[CÓD]],SEALL,6,FALSE)</f>
        <v>S</v>
      </c>
      <c r="G244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4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4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447" s="2" t="str">
        <f>VLOOKUP(GERAL[[#This Row],[CÓD]],SEALL,4,FALSE)</f>
        <v>01, 10</v>
      </c>
      <c r="K2447" s="2" t="str">
        <f>IF(ISERR(FIND("01",GERAL[[#This Row],[ODS]])),"NÃO","SIM")</f>
        <v>SIM</v>
      </c>
      <c r="L2447" s="2" t="str">
        <f>IF(ISERR(FIND("02",GERAL[[#This Row],[ODS]])),"NÃO","SIM")</f>
        <v>NÃO</v>
      </c>
      <c r="M2447" s="2" t="str">
        <f>IF(ISERR(FIND("03",GERAL[[#This Row],[ODS]])),"NÃO","SIM")</f>
        <v>NÃO</v>
      </c>
      <c r="N2447" s="2" t="str">
        <f>IF(ISERR(FIND("04",GERAL[[#This Row],[ODS]])),"NÃO","SIM")</f>
        <v>NÃO</v>
      </c>
      <c r="O2447" s="2" t="str">
        <f>IF(ISERR(FIND("05",GERAL[[#This Row],[ODS]])),"NÃO","SIM")</f>
        <v>NÃO</v>
      </c>
      <c r="P2447" s="2" t="str">
        <f>IF(ISERR(FIND("06",GERAL[[#This Row],[ODS]])),"NÃO","SIM")</f>
        <v>NÃO</v>
      </c>
      <c r="Q2447" s="2" t="str">
        <f>IF(ISERR(FIND("07",GERAL[[#This Row],[ODS]])),"NÃO","SIM")</f>
        <v>NÃO</v>
      </c>
      <c r="R2447" s="2" t="str">
        <f>IF(ISERR(FIND("08",GERAL[[#This Row],[ODS]])),"NÃO","SIM")</f>
        <v>NÃO</v>
      </c>
      <c r="S2447" s="2" t="str">
        <f>IF(ISERR(FIND("09",GERAL[[#This Row],[ODS]])),"NÃO","SIM")</f>
        <v>NÃO</v>
      </c>
      <c r="T2447" s="2" t="str">
        <f>IF(ISERR(FIND("10",GERAL[[#This Row],[ODS]])),"NÃO","SIM")</f>
        <v>SIM</v>
      </c>
      <c r="U2447" s="2" t="str">
        <f>IF(ISERR(FIND("11",GERAL[[#This Row],[ODS]])),"NÃO","SIM")</f>
        <v>NÃO</v>
      </c>
      <c r="V2447" s="2" t="str">
        <f>IF(ISERR(FIND("12",GERAL[[#This Row],[ODS]])),"NÃO","SIM")</f>
        <v>NÃO</v>
      </c>
      <c r="W2447" s="2" t="str">
        <f>IF(ISERR(FIND("13",GERAL[[#This Row],[ODS]])),"NÃO","SIM")</f>
        <v>NÃO</v>
      </c>
      <c r="X2447" s="2" t="str">
        <f>IF(ISERR(FIND("14",GERAL[[#This Row],[ODS]])),"NÃO","SIM")</f>
        <v>NÃO</v>
      </c>
      <c r="Y2447" s="2" t="str">
        <f>IF(ISERR(FIND("15",GERAL[[#This Row],[ODS]])),"NÃO","SIM")</f>
        <v>NÃO</v>
      </c>
      <c r="Z2447" s="2" t="str">
        <f>IF(ISERR(FIND("16",GERAL[[#This Row],[ODS]])),"NÃO","SIM")</f>
        <v>NÃO</v>
      </c>
      <c r="AA2447" s="2" t="str">
        <f>IF(ISERR(FIND("17",GERAL[[#This Row],[ODS]])),"NÃO","SIM")</f>
        <v>NÃO</v>
      </c>
      <c r="AB2447" s="1"/>
      <c r="AC2447" s="1"/>
      <c r="AD2447" s="1">
        <v>59.175645640241868</v>
      </c>
      <c r="AE2447" s="56">
        <v>59.550636422514437</v>
      </c>
      <c r="AF2447" s="87">
        <v>65.258521731821787</v>
      </c>
      <c r="AG2447" s="1" t="str">
        <f>GERAL[[#This Row],[SIGLA]]&amp;GERAL[[#This Row],[CÓD]]</f>
        <v>PRPM_CR</v>
      </c>
      <c r="AH2447" s="1">
        <f ca="1">VLOOKUP(GERAL[[#This Row],[REF_NOTA]],BASE_NOTAS[],7,FALSE)</f>
        <v>66.925511187197046</v>
      </c>
      <c r="AI2447" s="48">
        <f ca="1">IF(GERAL[[#This Row],[Nota 2025]]="",0,GERAL[[#This Row],[Nota 2026]]-GERAL[[#This Row],[Nota 2025]])</f>
        <v>1.6669894553752584</v>
      </c>
    </row>
    <row r="2448" spans="1:35" x14ac:dyDescent="0.35">
      <c r="A2448" s="2" t="s">
        <v>171</v>
      </c>
      <c r="B2448" s="2" t="s">
        <v>198</v>
      </c>
      <c r="C2448" s="15" t="s">
        <v>215</v>
      </c>
      <c r="D2448" s="15" t="s">
        <v>487</v>
      </c>
      <c r="E2448" s="15" t="s">
        <v>488</v>
      </c>
      <c r="F2448" s="2" t="str">
        <f>VLOOKUP(GERAL[[#This Row],[CÓD]],SEALL,6,FALSE)</f>
        <v>S</v>
      </c>
      <c r="G244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4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4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448" s="2" t="str">
        <f>VLOOKUP(GERAL[[#This Row],[CÓD]],SEALL,4,FALSE)</f>
        <v>01, 10</v>
      </c>
      <c r="K2448" s="2" t="str">
        <f>IF(ISERR(FIND("01",GERAL[[#This Row],[ODS]])),"NÃO","SIM")</f>
        <v>SIM</v>
      </c>
      <c r="L2448" s="2" t="str">
        <f>IF(ISERR(FIND("02",GERAL[[#This Row],[ODS]])),"NÃO","SIM")</f>
        <v>NÃO</v>
      </c>
      <c r="M2448" s="2" t="str">
        <f>IF(ISERR(FIND("03",GERAL[[#This Row],[ODS]])),"NÃO","SIM")</f>
        <v>NÃO</v>
      </c>
      <c r="N2448" s="2" t="str">
        <f>IF(ISERR(FIND("04",GERAL[[#This Row],[ODS]])),"NÃO","SIM")</f>
        <v>NÃO</v>
      </c>
      <c r="O2448" s="2" t="str">
        <f>IF(ISERR(FIND("05",GERAL[[#This Row],[ODS]])),"NÃO","SIM")</f>
        <v>NÃO</v>
      </c>
      <c r="P2448" s="2" t="str">
        <f>IF(ISERR(FIND("06",GERAL[[#This Row],[ODS]])),"NÃO","SIM")</f>
        <v>NÃO</v>
      </c>
      <c r="Q2448" s="2" t="str">
        <f>IF(ISERR(FIND("07",GERAL[[#This Row],[ODS]])),"NÃO","SIM")</f>
        <v>NÃO</v>
      </c>
      <c r="R2448" s="2" t="str">
        <f>IF(ISERR(FIND("08",GERAL[[#This Row],[ODS]])),"NÃO","SIM")</f>
        <v>NÃO</v>
      </c>
      <c r="S2448" s="2" t="str">
        <f>IF(ISERR(FIND("09",GERAL[[#This Row],[ODS]])),"NÃO","SIM")</f>
        <v>NÃO</v>
      </c>
      <c r="T2448" s="2" t="str">
        <f>IF(ISERR(FIND("10",GERAL[[#This Row],[ODS]])),"NÃO","SIM")</f>
        <v>SIM</v>
      </c>
      <c r="U2448" s="2" t="str">
        <f>IF(ISERR(FIND("11",GERAL[[#This Row],[ODS]])),"NÃO","SIM")</f>
        <v>NÃO</v>
      </c>
      <c r="V2448" s="2" t="str">
        <f>IF(ISERR(FIND("12",GERAL[[#This Row],[ODS]])),"NÃO","SIM")</f>
        <v>NÃO</v>
      </c>
      <c r="W2448" s="2" t="str">
        <f>IF(ISERR(FIND("13",GERAL[[#This Row],[ODS]])),"NÃO","SIM")</f>
        <v>NÃO</v>
      </c>
      <c r="X2448" s="2" t="str">
        <f>IF(ISERR(FIND("14",GERAL[[#This Row],[ODS]])),"NÃO","SIM")</f>
        <v>NÃO</v>
      </c>
      <c r="Y2448" s="2" t="str">
        <f>IF(ISERR(FIND("15",GERAL[[#This Row],[ODS]])),"NÃO","SIM")</f>
        <v>NÃO</v>
      </c>
      <c r="Z2448" s="2" t="str">
        <f>IF(ISERR(FIND("16",GERAL[[#This Row],[ODS]])),"NÃO","SIM")</f>
        <v>NÃO</v>
      </c>
      <c r="AA2448" s="2" t="str">
        <f>IF(ISERR(FIND("17",GERAL[[#This Row],[ODS]])),"NÃO","SIM")</f>
        <v>NÃO</v>
      </c>
      <c r="AB2448" s="1"/>
      <c r="AC2448" s="1"/>
      <c r="AD2448" s="1">
        <v>89.297686730236336</v>
      </c>
      <c r="AE2448" s="56">
        <v>92.672680802626857</v>
      </c>
      <c r="AF2448" s="87">
        <v>87.148935498129944</v>
      </c>
      <c r="AG2448" s="1" t="str">
        <f>GERAL[[#This Row],[SIGLA]]&amp;GERAL[[#This Row],[CÓD]]</f>
        <v>PEPM_CR</v>
      </c>
      <c r="AH2448" s="1">
        <f ca="1">VLOOKUP(GERAL[[#This Row],[REF_NOTA]],BASE_NOTAS[],7,FALSE)</f>
        <v>86.817979854901949</v>
      </c>
      <c r="AI2448" s="48">
        <f ca="1">IF(GERAL[[#This Row],[Nota 2025]]="",0,GERAL[[#This Row],[Nota 2026]]-GERAL[[#This Row],[Nota 2025]])</f>
        <v>-0.33095564322799476</v>
      </c>
    </row>
    <row r="2449" spans="1:35" x14ac:dyDescent="0.35">
      <c r="A2449" s="2" t="s">
        <v>172</v>
      </c>
      <c r="B2449" s="2" t="s">
        <v>199</v>
      </c>
      <c r="C2449" s="15" t="s">
        <v>215</v>
      </c>
      <c r="D2449" s="15" t="s">
        <v>487</v>
      </c>
      <c r="E2449" s="15" t="s">
        <v>488</v>
      </c>
      <c r="F2449" s="2" t="str">
        <f>VLOOKUP(GERAL[[#This Row],[CÓD]],SEALL,6,FALSE)</f>
        <v>S</v>
      </c>
      <c r="G244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4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4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449" s="2" t="str">
        <f>VLOOKUP(GERAL[[#This Row],[CÓD]],SEALL,4,FALSE)</f>
        <v>01, 10</v>
      </c>
      <c r="K2449" s="2" t="str">
        <f>IF(ISERR(FIND("01",GERAL[[#This Row],[ODS]])),"NÃO","SIM")</f>
        <v>SIM</v>
      </c>
      <c r="L2449" s="2" t="str">
        <f>IF(ISERR(FIND("02",GERAL[[#This Row],[ODS]])),"NÃO","SIM")</f>
        <v>NÃO</v>
      </c>
      <c r="M2449" s="2" t="str">
        <f>IF(ISERR(FIND("03",GERAL[[#This Row],[ODS]])),"NÃO","SIM")</f>
        <v>NÃO</v>
      </c>
      <c r="N2449" s="2" t="str">
        <f>IF(ISERR(FIND("04",GERAL[[#This Row],[ODS]])),"NÃO","SIM")</f>
        <v>NÃO</v>
      </c>
      <c r="O2449" s="2" t="str">
        <f>IF(ISERR(FIND("05",GERAL[[#This Row],[ODS]])),"NÃO","SIM")</f>
        <v>NÃO</v>
      </c>
      <c r="P2449" s="2" t="str">
        <f>IF(ISERR(FIND("06",GERAL[[#This Row],[ODS]])),"NÃO","SIM")</f>
        <v>NÃO</v>
      </c>
      <c r="Q2449" s="2" t="str">
        <f>IF(ISERR(FIND("07",GERAL[[#This Row],[ODS]])),"NÃO","SIM")</f>
        <v>NÃO</v>
      </c>
      <c r="R2449" s="2" t="str">
        <f>IF(ISERR(FIND("08",GERAL[[#This Row],[ODS]])),"NÃO","SIM")</f>
        <v>NÃO</v>
      </c>
      <c r="S2449" s="2" t="str">
        <f>IF(ISERR(FIND("09",GERAL[[#This Row],[ODS]])),"NÃO","SIM")</f>
        <v>NÃO</v>
      </c>
      <c r="T2449" s="2" t="str">
        <f>IF(ISERR(FIND("10",GERAL[[#This Row],[ODS]])),"NÃO","SIM")</f>
        <v>SIM</v>
      </c>
      <c r="U2449" s="2" t="str">
        <f>IF(ISERR(FIND("11",GERAL[[#This Row],[ODS]])),"NÃO","SIM")</f>
        <v>NÃO</v>
      </c>
      <c r="V2449" s="2" t="str">
        <f>IF(ISERR(FIND("12",GERAL[[#This Row],[ODS]])),"NÃO","SIM")</f>
        <v>NÃO</v>
      </c>
      <c r="W2449" s="2" t="str">
        <f>IF(ISERR(FIND("13",GERAL[[#This Row],[ODS]])),"NÃO","SIM")</f>
        <v>NÃO</v>
      </c>
      <c r="X2449" s="2" t="str">
        <f>IF(ISERR(FIND("14",GERAL[[#This Row],[ODS]])),"NÃO","SIM")</f>
        <v>NÃO</v>
      </c>
      <c r="Y2449" s="2" t="str">
        <f>IF(ISERR(FIND("15",GERAL[[#This Row],[ODS]])),"NÃO","SIM")</f>
        <v>NÃO</v>
      </c>
      <c r="Z2449" s="2" t="str">
        <f>IF(ISERR(FIND("16",GERAL[[#This Row],[ODS]])),"NÃO","SIM")</f>
        <v>NÃO</v>
      </c>
      <c r="AA2449" s="2" t="str">
        <f>IF(ISERR(FIND("17",GERAL[[#This Row],[ODS]])),"NÃO","SIM")</f>
        <v>NÃO</v>
      </c>
      <c r="AB2449" s="1"/>
      <c r="AC2449" s="1"/>
      <c r="AD2449" s="1">
        <v>93.352370649796569</v>
      </c>
      <c r="AE2449" s="56">
        <v>97.029909512564771</v>
      </c>
      <c r="AF2449" s="87">
        <v>88.749391654385448</v>
      </c>
      <c r="AG2449" s="1" t="str">
        <f>GERAL[[#This Row],[SIGLA]]&amp;GERAL[[#This Row],[CÓD]]</f>
        <v>PIPM_CR</v>
      </c>
      <c r="AH2449" s="1">
        <f ca="1">VLOOKUP(GERAL[[#This Row],[REF_NOTA]],BASE_NOTAS[],7,FALSE)</f>
        <v>86.524341397681454</v>
      </c>
      <c r="AI2449" s="48">
        <f ca="1">IF(GERAL[[#This Row],[Nota 2025]]="",0,GERAL[[#This Row],[Nota 2026]]-GERAL[[#This Row],[Nota 2025]])</f>
        <v>-2.2250502567039945</v>
      </c>
    </row>
    <row r="2450" spans="1:35" x14ac:dyDescent="0.35">
      <c r="A2450" s="2" t="s">
        <v>174</v>
      </c>
      <c r="B2450" s="2" t="s">
        <v>201</v>
      </c>
      <c r="C2450" s="15" t="s">
        <v>215</v>
      </c>
      <c r="D2450" s="15" t="s">
        <v>487</v>
      </c>
      <c r="E2450" s="15" t="s">
        <v>488</v>
      </c>
      <c r="F2450" s="2" t="str">
        <f>VLOOKUP(GERAL[[#This Row],[CÓD]],SEALL,6,FALSE)</f>
        <v>S</v>
      </c>
      <c r="G245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5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5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450" s="2" t="str">
        <f>VLOOKUP(GERAL[[#This Row],[CÓD]],SEALL,4,FALSE)</f>
        <v>01, 10</v>
      </c>
      <c r="K2450" s="2" t="str">
        <f>IF(ISERR(FIND("01",GERAL[[#This Row],[ODS]])),"NÃO","SIM")</f>
        <v>SIM</v>
      </c>
      <c r="L2450" s="2" t="str">
        <f>IF(ISERR(FIND("02",GERAL[[#This Row],[ODS]])),"NÃO","SIM")</f>
        <v>NÃO</v>
      </c>
      <c r="M2450" s="2" t="str">
        <f>IF(ISERR(FIND("03",GERAL[[#This Row],[ODS]])),"NÃO","SIM")</f>
        <v>NÃO</v>
      </c>
      <c r="N2450" s="2" t="str">
        <f>IF(ISERR(FIND("04",GERAL[[#This Row],[ODS]])),"NÃO","SIM")</f>
        <v>NÃO</v>
      </c>
      <c r="O2450" s="2" t="str">
        <f>IF(ISERR(FIND("05",GERAL[[#This Row],[ODS]])),"NÃO","SIM")</f>
        <v>NÃO</v>
      </c>
      <c r="P2450" s="2" t="str">
        <f>IF(ISERR(FIND("06",GERAL[[#This Row],[ODS]])),"NÃO","SIM")</f>
        <v>NÃO</v>
      </c>
      <c r="Q2450" s="2" t="str">
        <f>IF(ISERR(FIND("07",GERAL[[#This Row],[ODS]])),"NÃO","SIM")</f>
        <v>NÃO</v>
      </c>
      <c r="R2450" s="2" t="str">
        <f>IF(ISERR(FIND("08",GERAL[[#This Row],[ODS]])),"NÃO","SIM")</f>
        <v>NÃO</v>
      </c>
      <c r="S2450" s="2" t="str">
        <f>IF(ISERR(FIND("09",GERAL[[#This Row],[ODS]])),"NÃO","SIM")</f>
        <v>NÃO</v>
      </c>
      <c r="T2450" s="2" t="str">
        <f>IF(ISERR(FIND("10",GERAL[[#This Row],[ODS]])),"NÃO","SIM")</f>
        <v>SIM</v>
      </c>
      <c r="U2450" s="2" t="str">
        <f>IF(ISERR(FIND("11",GERAL[[#This Row],[ODS]])),"NÃO","SIM")</f>
        <v>NÃO</v>
      </c>
      <c r="V2450" s="2" t="str">
        <f>IF(ISERR(FIND("12",GERAL[[#This Row],[ODS]])),"NÃO","SIM")</f>
        <v>NÃO</v>
      </c>
      <c r="W2450" s="2" t="str">
        <f>IF(ISERR(FIND("13",GERAL[[#This Row],[ODS]])),"NÃO","SIM")</f>
        <v>NÃO</v>
      </c>
      <c r="X2450" s="2" t="str">
        <f>IF(ISERR(FIND("14",GERAL[[#This Row],[ODS]])),"NÃO","SIM")</f>
        <v>NÃO</v>
      </c>
      <c r="Y2450" s="2" t="str">
        <f>IF(ISERR(FIND("15",GERAL[[#This Row],[ODS]])),"NÃO","SIM")</f>
        <v>NÃO</v>
      </c>
      <c r="Z2450" s="2" t="str">
        <f>IF(ISERR(FIND("16",GERAL[[#This Row],[ODS]])),"NÃO","SIM")</f>
        <v>NÃO</v>
      </c>
      <c r="AA2450" s="2" t="str">
        <f>IF(ISERR(FIND("17",GERAL[[#This Row],[ODS]])),"NÃO","SIM")</f>
        <v>NÃO</v>
      </c>
      <c r="AB2450" s="1"/>
      <c r="AC2450" s="1"/>
      <c r="AD2450" s="1">
        <v>94.405538270066131</v>
      </c>
      <c r="AE2450" s="56">
        <v>81.504598796344098</v>
      </c>
      <c r="AF2450" s="87">
        <v>100</v>
      </c>
      <c r="AG2450" s="1" t="str">
        <f>GERAL[[#This Row],[SIGLA]]&amp;GERAL[[#This Row],[CÓD]]</f>
        <v>RJPM_CR</v>
      </c>
      <c r="AH2450" s="1">
        <f ca="1">VLOOKUP(GERAL[[#This Row],[REF_NOTA]],BASE_NOTAS[],7,FALSE)</f>
        <v>100</v>
      </c>
      <c r="AI2450" s="48">
        <f ca="1">IF(GERAL[[#This Row],[Nota 2025]]="",0,GERAL[[#This Row],[Nota 2026]]-GERAL[[#This Row],[Nota 2025]])</f>
        <v>0</v>
      </c>
    </row>
    <row r="2451" spans="1:35" x14ac:dyDescent="0.35">
      <c r="A2451" s="2" t="s">
        <v>175</v>
      </c>
      <c r="B2451" s="2" t="s">
        <v>202</v>
      </c>
      <c r="C2451" s="15" t="s">
        <v>215</v>
      </c>
      <c r="D2451" s="15" t="s">
        <v>487</v>
      </c>
      <c r="E2451" s="15" t="s">
        <v>488</v>
      </c>
      <c r="F2451" s="2" t="str">
        <f>VLOOKUP(GERAL[[#This Row],[CÓD]],SEALL,6,FALSE)</f>
        <v>S</v>
      </c>
      <c r="G245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5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5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451" s="2" t="str">
        <f>VLOOKUP(GERAL[[#This Row],[CÓD]],SEALL,4,FALSE)</f>
        <v>01, 10</v>
      </c>
      <c r="K2451" s="2" t="str">
        <f>IF(ISERR(FIND("01",GERAL[[#This Row],[ODS]])),"NÃO","SIM")</f>
        <v>SIM</v>
      </c>
      <c r="L2451" s="2" t="str">
        <f>IF(ISERR(FIND("02",GERAL[[#This Row],[ODS]])),"NÃO","SIM")</f>
        <v>NÃO</v>
      </c>
      <c r="M2451" s="2" t="str">
        <f>IF(ISERR(FIND("03",GERAL[[#This Row],[ODS]])),"NÃO","SIM")</f>
        <v>NÃO</v>
      </c>
      <c r="N2451" s="2" t="str">
        <f>IF(ISERR(FIND("04",GERAL[[#This Row],[ODS]])),"NÃO","SIM")</f>
        <v>NÃO</v>
      </c>
      <c r="O2451" s="2" t="str">
        <f>IF(ISERR(FIND("05",GERAL[[#This Row],[ODS]])),"NÃO","SIM")</f>
        <v>NÃO</v>
      </c>
      <c r="P2451" s="2" t="str">
        <f>IF(ISERR(FIND("06",GERAL[[#This Row],[ODS]])),"NÃO","SIM")</f>
        <v>NÃO</v>
      </c>
      <c r="Q2451" s="2" t="str">
        <f>IF(ISERR(FIND("07",GERAL[[#This Row],[ODS]])),"NÃO","SIM")</f>
        <v>NÃO</v>
      </c>
      <c r="R2451" s="2" t="str">
        <f>IF(ISERR(FIND("08",GERAL[[#This Row],[ODS]])),"NÃO","SIM")</f>
        <v>NÃO</v>
      </c>
      <c r="S2451" s="2" t="str">
        <f>IF(ISERR(FIND("09",GERAL[[#This Row],[ODS]])),"NÃO","SIM")</f>
        <v>NÃO</v>
      </c>
      <c r="T2451" s="2" t="str">
        <f>IF(ISERR(FIND("10",GERAL[[#This Row],[ODS]])),"NÃO","SIM")</f>
        <v>SIM</v>
      </c>
      <c r="U2451" s="2" t="str">
        <f>IF(ISERR(FIND("11",GERAL[[#This Row],[ODS]])),"NÃO","SIM")</f>
        <v>NÃO</v>
      </c>
      <c r="V2451" s="2" t="str">
        <f>IF(ISERR(FIND("12",GERAL[[#This Row],[ODS]])),"NÃO","SIM")</f>
        <v>NÃO</v>
      </c>
      <c r="W2451" s="2" t="str">
        <f>IF(ISERR(FIND("13",GERAL[[#This Row],[ODS]])),"NÃO","SIM")</f>
        <v>NÃO</v>
      </c>
      <c r="X2451" s="2" t="str">
        <f>IF(ISERR(FIND("14",GERAL[[#This Row],[ODS]])),"NÃO","SIM")</f>
        <v>NÃO</v>
      </c>
      <c r="Y2451" s="2" t="str">
        <f>IF(ISERR(FIND("15",GERAL[[#This Row],[ODS]])),"NÃO","SIM")</f>
        <v>NÃO</v>
      </c>
      <c r="Z2451" s="2" t="str">
        <f>IF(ISERR(FIND("16",GERAL[[#This Row],[ODS]])),"NÃO","SIM")</f>
        <v>NÃO</v>
      </c>
      <c r="AA2451" s="2" t="str">
        <f>IF(ISERR(FIND("17",GERAL[[#This Row],[ODS]])),"NÃO","SIM")</f>
        <v>NÃO</v>
      </c>
      <c r="AB2451" s="1"/>
      <c r="AC2451" s="1"/>
      <c r="AD2451" s="1">
        <v>81.906848681656086</v>
      </c>
      <c r="AE2451" s="56">
        <v>81.504598796344098</v>
      </c>
      <c r="AF2451" s="87">
        <v>81.539224815841962</v>
      </c>
      <c r="AG2451" s="1" t="str">
        <f>GERAL[[#This Row],[SIGLA]]&amp;GERAL[[#This Row],[CÓD]]</f>
        <v>RNPM_CR</v>
      </c>
      <c r="AH2451" s="1">
        <f ca="1">VLOOKUP(GERAL[[#This Row],[REF_NOTA]],BASE_NOTAS[],7,FALSE)</f>
        <v>78.881288950220352</v>
      </c>
      <c r="AI2451" s="48">
        <f ca="1">IF(GERAL[[#This Row],[Nota 2025]]="",0,GERAL[[#This Row],[Nota 2026]]-GERAL[[#This Row],[Nota 2025]])</f>
        <v>-2.6579358656216101</v>
      </c>
    </row>
    <row r="2452" spans="1:35" x14ac:dyDescent="0.35">
      <c r="A2452" s="2" t="s">
        <v>178</v>
      </c>
      <c r="B2452" s="2" t="s">
        <v>205</v>
      </c>
      <c r="C2452" s="15" t="s">
        <v>215</v>
      </c>
      <c r="D2452" s="15" t="s">
        <v>487</v>
      </c>
      <c r="E2452" s="15" t="s">
        <v>488</v>
      </c>
      <c r="F2452" s="2" t="str">
        <f>VLOOKUP(GERAL[[#This Row],[CÓD]],SEALL,6,FALSE)</f>
        <v>S</v>
      </c>
      <c r="G245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5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5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452" s="2" t="str">
        <f>VLOOKUP(GERAL[[#This Row],[CÓD]],SEALL,4,FALSE)</f>
        <v>01, 10</v>
      </c>
      <c r="K2452" s="2" t="str">
        <f>IF(ISERR(FIND("01",GERAL[[#This Row],[ODS]])),"NÃO","SIM")</f>
        <v>SIM</v>
      </c>
      <c r="L2452" s="2" t="str">
        <f>IF(ISERR(FIND("02",GERAL[[#This Row],[ODS]])),"NÃO","SIM")</f>
        <v>NÃO</v>
      </c>
      <c r="M2452" s="2" t="str">
        <f>IF(ISERR(FIND("03",GERAL[[#This Row],[ODS]])),"NÃO","SIM")</f>
        <v>NÃO</v>
      </c>
      <c r="N2452" s="2" t="str">
        <f>IF(ISERR(FIND("04",GERAL[[#This Row],[ODS]])),"NÃO","SIM")</f>
        <v>NÃO</v>
      </c>
      <c r="O2452" s="2" t="str">
        <f>IF(ISERR(FIND("05",GERAL[[#This Row],[ODS]])),"NÃO","SIM")</f>
        <v>NÃO</v>
      </c>
      <c r="P2452" s="2" t="str">
        <f>IF(ISERR(FIND("06",GERAL[[#This Row],[ODS]])),"NÃO","SIM")</f>
        <v>NÃO</v>
      </c>
      <c r="Q2452" s="2" t="str">
        <f>IF(ISERR(FIND("07",GERAL[[#This Row],[ODS]])),"NÃO","SIM")</f>
        <v>NÃO</v>
      </c>
      <c r="R2452" s="2" t="str">
        <f>IF(ISERR(FIND("08",GERAL[[#This Row],[ODS]])),"NÃO","SIM")</f>
        <v>NÃO</v>
      </c>
      <c r="S2452" s="2" t="str">
        <f>IF(ISERR(FIND("09",GERAL[[#This Row],[ODS]])),"NÃO","SIM")</f>
        <v>NÃO</v>
      </c>
      <c r="T2452" s="2" t="str">
        <f>IF(ISERR(FIND("10",GERAL[[#This Row],[ODS]])),"NÃO","SIM")</f>
        <v>SIM</v>
      </c>
      <c r="U2452" s="2" t="str">
        <f>IF(ISERR(FIND("11",GERAL[[#This Row],[ODS]])),"NÃO","SIM")</f>
        <v>NÃO</v>
      </c>
      <c r="V2452" s="2" t="str">
        <f>IF(ISERR(FIND("12",GERAL[[#This Row],[ODS]])),"NÃO","SIM")</f>
        <v>NÃO</v>
      </c>
      <c r="W2452" s="2" t="str">
        <f>IF(ISERR(FIND("13",GERAL[[#This Row],[ODS]])),"NÃO","SIM")</f>
        <v>NÃO</v>
      </c>
      <c r="X2452" s="2" t="str">
        <f>IF(ISERR(FIND("14",GERAL[[#This Row],[ODS]])),"NÃO","SIM")</f>
        <v>NÃO</v>
      </c>
      <c r="Y2452" s="2" t="str">
        <f>IF(ISERR(FIND("15",GERAL[[#This Row],[ODS]])),"NÃO","SIM")</f>
        <v>NÃO</v>
      </c>
      <c r="Z2452" s="2" t="str">
        <f>IF(ISERR(FIND("16",GERAL[[#This Row],[ODS]])),"NÃO","SIM")</f>
        <v>NÃO</v>
      </c>
      <c r="AA2452" s="2" t="str">
        <f>IF(ISERR(FIND("17",GERAL[[#This Row],[ODS]])),"NÃO","SIM")</f>
        <v>NÃO</v>
      </c>
      <c r="AB2452" s="1"/>
      <c r="AC2452" s="1"/>
      <c r="AD2452" s="1">
        <v>69.129465708140927</v>
      </c>
      <c r="AE2452" s="56">
        <v>68.35169137550777</v>
      </c>
      <c r="AF2452" s="87">
        <v>69.792334565268064</v>
      </c>
      <c r="AG2452" s="1" t="str">
        <f>GERAL[[#This Row],[SIGLA]]&amp;GERAL[[#This Row],[CÓD]]</f>
        <v>RSPM_CR</v>
      </c>
      <c r="AH2452" s="1">
        <f ca="1">VLOOKUP(GERAL[[#This Row],[REF_NOTA]],BASE_NOTAS[],7,FALSE)</f>
        <v>67.339865397645781</v>
      </c>
      <c r="AI2452" s="48">
        <f ca="1">IF(GERAL[[#This Row],[Nota 2025]]="",0,GERAL[[#This Row],[Nota 2026]]-GERAL[[#This Row],[Nota 2025]])</f>
        <v>-2.452469167622283</v>
      </c>
    </row>
    <row r="2453" spans="1:35" x14ac:dyDescent="0.35">
      <c r="A2453" s="2" t="s">
        <v>176</v>
      </c>
      <c r="B2453" s="2" t="s">
        <v>203</v>
      </c>
      <c r="C2453" s="15" t="s">
        <v>215</v>
      </c>
      <c r="D2453" s="15" t="s">
        <v>487</v>
      </c>
      <c r="E2453" s="15" t="s">
        <v>488</v>
      </c>
      <c r="F2453" s="2" t="str">
        <f>VLOOKUP(GERAL[[#This Row],[CÓD]],SEALL,6,FALSE)</f>
        <v>S</v>
      </c>
      <c r="G245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5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5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453" s="2" t="str">
        <f>VLOOKUP(GERAL[[#This Row],[CÓD]],SEALL,4,FALSE)</f>
        <v>01, 10</v>
      </c>
      <c r="K2453" s="2" t="str">
        <f>IF(ISERR(FIND("01",GERAL[[#This Row],[ODS]])),"NÃO","SIM")</f>
        <v>SIM</v>
      </c>
      <c r="L2453" s="2" t="str">
        <f>IF(ISERR(FIND("02",GERAL[[#This Row],[ODS]])),"NÃO","SIM")</f>
        <v>NÃO</v>
      </c>
      <c r="M2453" s="2" t="str">
        <f>IF(ISERR(FIND("03",GERAL[[#This Row],[ODS]])),"NÃO","SIM")</f>
        <v>NÃO</v>
      </c>
      <c r="N2453" s="2" t="str">
        <f>IF(ISERR(FIND("04",GERAL[[#This Row],[ODS]])),"NÃO","SIM")</f>
        <v>NÃO</v>
      </c>
      <c r="O2453" s="2" t="str">
        <f>IF(ISERR(FIND("05",GERAL[[#This Row],[ODS]])),"NÃO","SIM")</f>
        <v>NÃO</v>
      </c>
      <c r="P2453" s="2" t="str">
        <f>IF(ISERR(FIND("06",GERAL[[#This Row],[ODS]])),"NÃO","SIM")</f>
        <v>NÃO</v>
      </c>
      <c r="Q2453" s="2" t="str">
        <f>IF(ISERR(FIND("07",GERAL[[#This Row],[ODS]])),"NÃO","SIM")</f>
        <v>NÃO</v>
      </c>
      <c r="R2453" s="2" t="str">
        <f>IF(ISERR(FIND("08",GERAL[[#This Row],[ODS]])),"NÃO","SIM")</f>
        <v>NÃO</v>
      </c>
      <c r="S2453" s="2" t="str">
        <f>IF(ISERR(FIND("09",GERAL[[#This Row],[ODS]])),"NÃO","SIM")</f>
        <v>NÃO</v>
      </c>
      <c r="T2453" s="2" t="str">
        <f>IF(ISERR(FIND("10",GERAL[[#This Row],[ODS]])),"NÃO","SIM")</f>
        <v>SIM</v>
      </c>
      <c r="U2453" s="2" t="str">
        <f>IF(ISERR(FIND("11",GERAL[[#This Row],[ODS]])),"NÃO","SIM")</f>
        <v>NÃO</v>
      </c>
      <c r="V2453" s="2" t="str">
        <f>IF(ISERR(FIND("12",GERAL[[#This Row],[ODS]])),"NÃO","SIM")</f>
        <v>NÃO</v>
      </c>
      <c r="W2453" s="2" t="str">
        <f>IF(ISERR(FIND("13",GERAL[[#This Row],[ODS]])),"NÃO","SIM")</f>
        <v>NÃO</v>
      </c>
      <c r="X2453" s="2" t="str">
        <f>IF(ISERR(FIND("14",GERAL[[#This Row],[ODS]])),"NÃO","SIM")</f>
        <v>NÃO</v>
      </c>
      <c r="Y2453" s="2" t="str">
        <f>IF(ISERR(FIND("15",GERAL[[#This Row],[ODS]])),"NÃO","SIM")</f>
        <v>NÃO</v>
      </c>
      <c r="Z2453" s="2" t="str">
        <f>IF(ISERR(FIND("16",GERAL[[#This Row],[ODS]])),"NÃO","SIM")</f>
        <v>NÃO</v>
      </c>
      <c r="AA2453" s="2" t="str">
        <f>IF(ISERR(FIND("17",GERAL[[#This Row],[ODS]])),"NÃO","SIM")</f>
        <v>NÃO</v>
      </c>
      <c r="AB2453" s="1"/>
      <c r="AC2453" s="1"/>
      <c r="AD2453" s="1">
        <v>39.310602313280377</v>
      </c>
      <c r="AE2453" s="56">
        <v>29.686178207246044</v>
      </c>
      <c r="AF2453" s="87">
        <v>32.829350316605314</v>
      </c>
      <c r="AG2453" s="1" t="str">
        <f>GERAL[[#This Row],[SIGLA]]&amp;GERAL[[#This Row],[CÓD]]</f>
        <v>ROPM_CR</v>
      </c>
      <c r="AH2453" s="1">
        <f ca="1">VLOOKUP(GERAL[[#This Row],[REF_NOTA]],BASE_NOTAS[],7,FALSE)</f>
        <v>30.915128708831446</v>
      </c>
      <c r="AI2453" s="48">
        <f ca="1">IF(GERAL[[#This Row],[Nota 2025]]="",0,GERAL[[#This Row],[Nota 2026]]-GERAL[[#This Row],[Nota 2025]])</f>
        <v>-1.9142216077738681</v>
      </c>
    </row>
    <row r="2454" spans="1:35" x14ac:dyDescent="0.35">
      <c r="A2454" s="2" t="s">
        <v>177</v>
      </c>
      <c r="B2454" s="2" t="s">
        <v>204</v>
      </c>
      <c r="C2454" s="15" t="s">
        <v>215</v>
      </c>
      <c r="D2454" s="15" t="s">
        <v>487</v>
      </c>
      <c r="E2454" s="15" t="s">
        <v>488</v>
      </c>
      <c r="F2454" s="2" t="str">
        <f>VLOOKUP(GERAL[[#This Row],[CÓD]],SEALL,6,FALSE)</f>
        <v>S</v>
      </c>
      <c r="G245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5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5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454" s="2" t="str">
        <f>VLOOKUP(GERAL[[#This Row],[CÓD]],SEALL,4,FALSE)</f>
        <v>01, 10</v>
      </c>
      <c r="K2454" s="2" t="str">
        <f>IF(ISERR(FIND("01",GERAL[[#This Row],[ODS]])),"NÃO","SIM")</f>
        <v>SIM</v>
      </c>
      <c r="L2454" s="2" t="str">
        <f>IF(ISERR(FIND("02",GERAL[[#This Row],[ODS]])),"NÃO","SIM")</f>
        <v>NÃO</v>
      </c>
      <c r="M2454" s="2" t="str">
        <f>IF(ISERR(FIND("03",GERAL[[#This Row],[ODS]])),"NÃO","SIM")</f>
        <v>NÃO</v>
      </c>
      <c r="N2454" s="2" t="str">
        <f>IF(ISERR(FIND("04",GERAL[[#This Row],[ODS]])),"NÃO","SIM")</f>
        <v>NÃO</v>
      </c>
      <c r="O2454" s="2" t="str">
        <f>IF(ISERR(FIND("05",GERAL[[#This Row],[ODS]])),"NÃO","SIM")</f>
        <v>NÃO</v>
      </c>
      <c r="P2454" s="2" t="str">
        <f>IF(ISERR(FIND("06",GERAL[[#This Row],[ODS]])),"NÃO","SIM")</f>
        <v>NÃO</v>
      </c>
      <c r="Q2454" s="2" t="str">
        <f>IF(ISERR(FIND("07",GERAL[[#This Row],[ODS]])),"NÃO","SIM")</f>
        <v>NÃO</v>
      </c>
      <c r="R2454" s="2" t="str">
        <f>IF(ISERR(FIND("08",GERAL[[#This Row],[ODS]])),"NÃO","SIM")</f>
        <v>NÃO</v>
      </c>
      <c r="S2454" s="2" t="str">
        <f>IF(ISERR(FIND("09",GERAL[[#This Row],[ODS]])),"NÃO","SIM")</f>
        <v>NÃO</v>
      </c>
      <c r="T2454" s="2" t="str">
        <f>IF(ISERR(FIND("10",GERAL[[#This Row],[ODS]])),"NÃO","SIM")</f>
        <v>SIM</v>
      </c>
      <c r="U2454" s="2" t="str">
        <f>IF(ISERR(FIND("11",GERAL[[#This Row],[ODS]])),"NÃO","SIM")</f>
        <v>NÃO</v>
      </c>
      <c r="V2454" s="2" t="str">
        <f>IF(ISERR(FIND("12",GERAL[[#This Row],[ODS]])),"NÃO","SIM")</f>
        <v>NÃO</v>
      </c>
      <c r="W2454" s="2" t="str">
        <f>IF(ISERR(FIND("13",GERAL[[#This Row],[ODS]])),"NÃO","SIM")</f>
        <v>NÃO</v>
      </c>
      <c r="X2454" s="2" t="str">
        <f>IF(ISERR(FIND("14",GERAL[[#This Row],[ODS]])),"NÃO","SIM")</f>
        <v>NÃO</v>
      </c>
      <c r="Y2454" s="2" t="str">
        <f>IF(ISERR(FIND("15",GERAL[[#This Row],[ODS]])),"NÃO","SIM")</f>
        <v>NÃO</v>
      </c>
      <c r="Z2454" s="2" t="str">
        <f>IF(ISERR(FIND("16",GERAL[[#This Row],[ODS]])),"NÃO","SIM")</f>
        <v>NÃO</v>
      </c>
      <c r="AA2454" s="2" t="str">
        <f>IF(ISERR(FIND("17",GERAL[[#This Row],[ODS]])),"NÃO","SIM")</f>
        <v>NÃO</v>
      </c>
      <c r="AB2454" s="1"/>
      <c r="AC2454" s="1"/>
      <c r="AD2454" s="1">
        <v>79.64898066152125</v>
      </c>
      <c r="AE2454" s="56">
        <v>68.35169137550777</v>
      </c>
      <c r="AF2454" s="87">
        <v>66.729756795124132</v>
      </c>
      <c r="AG2454" s="1" t="str">
        <f>GERAL[[#This Row],[SIGLA]]&amp;GERAL[[#This Row],[CÓD]]</f>
        <v>RRPM_CR</v>
      </c>
      <c r="AH2454" s="1">
        <f ca="1">VLOOKUP(GERAL[[#This Row],[REF_NOTA]],BASE_NOTAS[],7,FALSE)</f>
        <v>71.905046160180575</v>
      </c>
      <c r="AI2454" s="48">
        <f ca="1">IF(GERAL[[#This Row],[Nota 2025]]="",0,GERAL[[#This Row],[Nota 2026]]-GERAL[[#This Row],[Nota 2025]])</f>
        <v>5.1752893650564431</v>
      </c>
    </row>
    <row r="2455" spans="1:35" x14ac:dyDescent="0.35">
      <c r="A2455" s="2" t="s">
        <v>179</v>
      </c>
      <c r="B2455" s="2" t="s">
        <v>194</v>
      </c>
      <c r="C2455" s="15" t="s">
        <v>215</v>
      </c>
      <c r="D2455" s="15" t="s">
        <v>487</v>
      </c>
      <c r="E2455" s="15" t="s">
        <v>488</v>
      </c>
      <c r="F2455" s="2" t="str">
        <f>VLOOKUP(GERAL[[#This Row],[CÓD]],SEALL,6,FALSE)</f>
        <v>S</v>
      </c>
      <c r="G245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5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5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455" s="2" t="str">
        <f>VLOOKUP(GERAL[[#This Row],[CÓD]],SEALL,4,FALSE)</f>
        <v>01, 10</v>
      </c>
      <c r="K2455" s="2" t="str">
        <f>IF(ISERR(FIND("01",GERAL[[#This Row],[ODS]])),"NÃO","SIM")</f>
        <v>SIM</v>
      </c>
      <c r="L2455" s="2" t="str">
        <f>IF(ISERR(FIND("02",GERAL[[#This Row],[ODS]])),"NÃO","SIM")</f>
        <v>NÃO</v>
      </c>
      <c r="M2455" s="2" t="str">
        <f>IF(ISERR(FIND("03",GERAL[[#This Row],[ODS]])),"NÃO","SIM")</f>
        <v>NÃO</v>
      </c>
      <c r="N2455" s="2" t="str">
        <f>IF(ISERR(FIND("04",GERAL[[#This Row],[ODS]])),"NÃO","SIM")</f>
        <v>NÃO</v>
      </c>
      <c r="O2455" s="2" t="str">
        <f>IF(ISERR(FIND("05",GERAL[[#This Row],[ODS]])),"NÃO","SIM")</f>
        <v>NÃO</v>
      </c>
      <c r="P2455" s="2" t="str">
        <f>IF(ISERR(FIND("06",GERAL[[#This Row],[ODS]])),"NÃO","SIM")</f>
        <v>NÃO</v>
      </c>
      <c r="Q2455" s="2" t="str">
        <f>IF(ISERR(FIND("07",GERAL[[#This Row],[ODS]])),"NÃO","SIM")</f>
        <v>NÃO</v>
      </c>
      <c r="R2455" s="2" t="str">
        <f>IF(ISERR(FIND("08",GERAL[[#This Row],[ODS]])),"NÃO","SIM")</f>
        <v>NÃO</v>
      </c>
      <c r="S2455" s="2" t="str">
        <f>IF(ISERR(FIND("09",GERAL[[#This Row],[ODS]])),"NÃO","SIM")</f>
        <v>NÃO</v>
      </c>
      <c r="T2455" s="2" t="str">
        <f>IF(ISERR(FIND("10",GERAL[[#This Row],[ODS]])),"NÃO","SIM")</f>
        <v>SIM</v>
      </c>
      <c r="U2455" s="2" t="str">
        <f>IF(ISERR(FIND("11",GERAL[[#This Row],[ODS]])),"NÃO","SIM")</f>
        <v>NÃO</v>
      </c>
      <c r="V2455" s="2" t="str">
        <f>IF(ISERR(FIND("12",GERAL[[#This Row],[ODS]])),"NÃO","SIM")</f>
        <v>NÃO</v>
      </c>
      <c r="W2455" s="2" t="str">
        <f>IF(ISERR(FIND("13",GERAL[[#This Row],[ODS]])),"NÃO","SIM")</f>
        <v>NÃO</v>
      </c>
      <c r="X2455" s="2" t="str">
        <f>IF(ISERR(FIND("14",GERAL[[#This Row],[ODS]])),"NÃO","SIM")</f>
        <v>NÃO</v>
      </c>
      <c r="Y2455" s="2" t="str">
        <f>IF(ISERR(FIND("15",GERAL[[#This Row],[ODS]])),"NÃO","SIM")</f>
        <v>NÃO</v>
      </c>
      <c r="Z2455" s="2" t="str">
        <f>IF(ISERR(FIND("16",GERAL[[#This Row],[ODS]])),"NÃO","SIM")</f>
        <v>NÃO</v>
      </c>
      <c r="AA2455" s="2" t="str">
        <f>IF(ISERR(FIND("17",GERAL[[#This Row],[ODS]])),"NÃO","SIM")</f>
        <v>NÃO</v>
      </c>
      <c r="AB2455" s="1"/>
      <c r="AC2455" s="1"/>
      <c r="AD2455" s="1">
        <v>69.229273121842226</v>
      </c>
      <c r="AE2455" s="56">
        <v>71.25394048854217</v>
      </c>
      <c r="AF2455" s="87">
        <v>72.373961036516107</v>
      </c>
      <c r="AG2455" s="1" t="str">
        <f>GERAL[[#This Row],[SIGLA]]&amp;GERAL[[#This Row],[CÓD]]</f>
        <v>SCPM_CR</v>
      </c>
      <c r="AH2455" s="1">
        <f ca="1">VLOOKUP(GERAL[[#This Row],[REF_NOTA]],BASE_NOTAS[],7,FALSE)</f>
        <v>76.333758915861935</v>
      </c>
      <c r="AI2455" s="48">
        <f ca="1">IF(GERAL[[#This Row],[Nota 2025]]="",0,GERAL[[#This Row],[Nota 2026]]-GERAL[[#This Row],[Nota 2025]])</f>
        <v>3.9597978793458282</v>
      </c>
    </row>
    <row r="2456" spans="1:35" x14ac:dyDescent="0.35">
      <c r="A2456" s="2" t="s">
        <v>181</v>
      </c>
      <c r="B2456" s="2" t="s">
        <v>186</v>
      </c>
      <c r="C2456" s="15" t="s">
        <v>215</v>
      </c>
      <c r="D2456" s="15" t="s">
        <v>487</v>
      </c>
      <c r="E2456" s="15" t="s">
        <v>488</v>
      </c>
      <c r="F2456" s="2" t="str">
        <f>VLOOKUP(GERAL[[#This Row],[CÓD]],SEALL,6,FALSE)</f>
        <v>S</v>
      </c>
      <c r="G245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5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5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456" s="2" t="str">
        <f>VLOOKUP(GERAL[[#This Row],[CÓD]],SEALL,4,FALSE)</f>
        <v>01, 10</v>
      </c>
      <c r="K2456" s="2" t="str">
        <f>IF(ISERR(FIND("01",GERAL[[#This Row],[ODS]])),"NÃO","SIM")</f>
        <v>SIM</v>
      </c>
      <c r="L2456" s="2" t="str">
        <f>IF(ISERR(FIND("02",GERAL[[#This Row],[ODS]])),"NÃO","SIM")</f>
        <v>NÃO</v>
      </c>
      <c r="M2456" s="2" t="str">
        <f>IF(ISERR(FIND("03",GERAL[[#This Row],[ODS]])),"NÃO","SIM")</f>
        <v>NÃO</v>
      </c>
      <c r="N2456" s="2" t="str">
        <f>IF(ISERR(FIND("04",GERAL[[#This Row],[ODS]])),"NÃO","SIM")</f>
        <v>NÃO</v>
      </c>
      <c r="O2456" s="2" t="str">
        <f>IF(ISERR(FIND("05",GERAL[[#This Row],[ODS]])),"NÃO","SIM")</f>
        <v>NÃO</v>
      </c>
      <c r="P2456" s="2" t="str">
        <f>IF(ISERR(FIND("06",GERAL[[#This Row],[ODS]])),"NÃO","SIM")</f>
        <v>NÃO</v>
      </c>
      <c r="Q2456" s="2" t="str">
        <f>IF(ISERR(FIND("07",GERAL[[#This Row],[ODS]])),"NÃO","SIM")</f>
        <v>NÃO</v>
      </c>
      <c r="R2456" s="2" t="str">
        <f>IF(ISERR(FIND("08",GERAL[[#This Row],[ODS]])),"NÃO","SIM")</f>
        <v>NÃO</v>
      </c>
      <c r="S2456" s="2" t="str">
        <f>IF(ISERR(FIND("09",GERAL[[#This Row],[ODS]])),"NÃO","SIM")</f>
        <v>NÃO</v>
      </c>
      <c r="T2456" s="2" t="str">
        <f>IF(ISERR(FIND("10",GERAL[[#This Row],[ODS]])),"NÃO","SIM")</f>
        <v>SIM</v>
      </c>
      <c r="U2456" s="2" t="str">
        <f>IF(ISERR(FIND("11",GERAL[[#This Row],[ODS]])),"NÃO","SIM")</f>
        <v>NÃO</v>
      </c>
      <c r="V2456" s="2" t="str">
        <f>IF(ISERR(FIND("12",GERAL[[#This Row],[ODS]])),"NÃO","SIM")</f>
        <v>NÃO</v>
      </c>
      <c r="W2456" s="2" t="str">
        <f>IF(ISERR(FIND("13",GERAL[[#This Row],[ODS]])),"NÃO","SIM")</f>
        <v>NÃO</v>
      </c>
      <c r="X2456" s="2" t="str">
        <f>IF(ISERR(FIND("14",GERAL[[#This Row],[ODS]])),"NÃO","SIM")</f>
        <v>NÃO</v>
      </c>
      <c r="Y2456" s="2" t="str">
        <f>IF(ISERR(FIND("15",GERAL[[#This Row],[ODS]])),"NÃO","SIM")</f>
        <v>NÃO</v>
      </c>
      <c r="Z2456" s="2" t="str">
        <f>IF(ISERR(FIND("16",GERAL[[#This Row],[ODS]])),"NÃO","SIM")</f>
        <v>NÃO</v>
      </c>
      <c r="AA2456" s="2" t="str">
        <f>IF(ISERR(FIND("17",GERAL[[#This Row],[ODS]])),"NÃO","SIM")</f>
        <v>NÃO</v>
      </c>
      <c r="AB2456" s="1"/>
      <c r="AC2456" s="1"/>
      <c r="AD2456" s="1">
        <v>83.02222748327975</v>
      </c>
      <c r="AE2456" s="56">
        <v>86.327538514661128</v>
      </c>
      <c r="AF2456" s="87">
        <v>90.216158081718618</v>
      </c>
      <c r="AG2456" s="1" t="str">
        <f>GERAL[[#This Row],[SIGLA]]&amp;GERAL[[#This Row],[CÓD]]</f>
        <v>SPPM_CR</v>
      </c>
      <c r="AH2456" s="1">
        <f ca="1">VLOOKUP(GERAL[[#This Row],[REF_NOTA]],BASE_NOTAS[],7,FALSE)</f>
        <v>85.023150347669571</v>
      </c>
      <c r="AI2456" s="48">
        <f ca="1">IF(GERAL[[#This Row],[Nota 2025]]="",0,GERAL[[#This Row],[Nota 2026]]-GERAL[[#This Row],[Nota 2025]])</f>
        <v>-5.193007734049047</v>
      </c>
    </row>
    <row r="2457" spans="1:35" x14ac:dyDescent="0.35">
      <c r="A2457" s="2" t="s">
        <v>180</v>
      </c>
      <c r="B2457" s="2" t="s">
        <v>206</v>
      </c>
      <c r="C2457" s="15" t="s">
        <v>215</v>
      </c>
      <c r="D2457" s="15" t="s">
        <v>487</v>
      </c>
      <c r="E2457" s="15" t="s">
        <v>488</v>
      </c>
      <c r="F2457" s="2" t="str">
        <f>VLOOKUP(GERAL[[#This Row],[CÓD]],SEALL,6,FALSE)</f>
        <v>S</v>
      </c>
      <c r="G245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5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5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457" s="2" t="str">
        <f>VLOOKUP(GERAL[[#This Row],[CÓD]],SEALL,4,FALSE)</f>
        <v>01, 10</v>
      </c>
      <c r="K2457" s="2" t="str">
        <f>IF(ISERR(FIND("01",GERAL[[#This Row],[ODS]])),"NÃO","SIM")</f>
        <v>SIM</v>
      </c>
      <c r="L2457" s="2" t="str">
        <f>IF(ISERR(FIND("02",GERAL[[#This Row],[ODS]])),"NÃO","SIM")</f>
        <v>NÃO</v>
      </c>
      <c r="M2457" s="2" t="str">
        <f>IF(ISERR(FIND("03",GERAL[[#This Row],[ODS]])),"NÃO","SIM")</f>
        <v>NÃO</v>
      </c>
      <c r="N2457" s="2" t="str">
        <f>IF(ISERR(FIND("04",GERAL[[#This Row],[ODS]])),"NÃO","SIM")</f>
        <v>NÃO</v>
      </c>
      <c r="O2457" s="2" t="str">
        <f>IF(ISERR(FIND("05",GERAL[[#This Row],[ODS]])),"NÃO","SIM")</f>
        <v>NÃO</v>
      </c>
      <c r="P2457" s="2" t="str">
        <f>IF(ISERR(FIND("06",GERAL[[#This Row],[ODS]])),"NÃO","SIM")</f>
        <v>NÃO</v>
      </c>
      <c r="Q2457" s="2" t="str">
        <f>IF(ISERR(FIND("07",GERAL[[#This Row],[ODS]])),"NÃO","SIM")</f>
        <v>NÃO</v>
      </c>
      <c r="R2457" s="2" t="str">
        <f>IF(ISERR(FIND("08",GERAL[[#This Row],[ODS]])),"NÃO","SIM")</f>
        <v>NÃO</v>
      </c>
      <c r="S2457" s="2" t="str">
        <f>IF(ISERR(FIND("09",GERAL[[#This Row],[ODS]])),"NÃO","SIM")</f>
        <v>NÃO</v>
      </c>
      <c r="T2457" s="2" t="str">
        <f>IF(ISERR(FIND("10",GERAL[[#This Row],[ODS]])),"NÃO","SIM")</f>
        <v>SIM</v>
      </c>
      <c r="U2457" s="2" t="str">
        <f>IF(ISERR(FIND("11",GERAL[[#This Row],[ODS]])),"NÃO","SIM")</f>
        <v>NÃO</v>
      </c>
      <c r="V2457" s="2" t="str">
        <f>IF(ISERR(FIND("12",GERAL[[#This Row],[ODS]])),"NÃO","SIM")</f>
        <v>NÃO</v>
      </c>
      <c r="W2457" s="2" t="str">
        <f>IF(ISERR(FIND("13",GERAL[[#This Row],[ODS]])),"NÃO","SIM")</f>
        <v>NÃO</v>
      </c>
      <c r="X2457" s="2" t="str">
        <f>IF(ISERR(FIND("14",GERAL[[#This Row],[ODS]])),"NÃO","SIM")</f>
        <v>NÃO</v>
      </c>
      <c r="Y2457" s="2" t="str">
        <f>IF(ISERR(FIND("15",GERAL[[#This Row],[ODS]])),"NÃO","SIM")</f>
        <v>NÃO</v>
      </c>
      <c r="Z2457" s="2" t="str">
        <f>IF(ISERR(FIND("16",GERAL[[#This Row],[ODS]])),"NÃO","SIM")</f>
        <v>NÃO</v>
      </c>
      <c r="AA2457" s="2" t="str">
        <f>IF(ISERR(FIND("17",GERAL[[#This Row],[ODS]])),"NÃO","SIM")</f>
        <v>NÃO</v>
      </c>
      <c r="AB2457" s="1"/>
      <c r="AC2457" s="1"/>
      <c r="AD2457" s="1">
        <v>82.817539848258463</v>
      </c>
      <c r="AE2457" s="56">
        <v>82.313753324089134</v>
      </c>
      <c r="AF2457" s="87">
        <v>76.893385843199695</v>
      </c>
      <c r="AG2457" s="1" t="str">
        <f>GERAL[[#This Row],[SIGLA]]&amp;GERAL[[#This Row],[CÓD]]</f>
        <v>SEPM_CR</v>
      </c>
      <c r="AH2457" s="1">
        <f ca="1">VLOOKUP(GERAL[[#This Row],[REF_NOTA]],BASE_NOTAS[],7,FALSE)</f>
        <v>74.79584753072578</v>
      </c>
      <c r="AI2457" s="48">
        <f ca="1">IF(GERAL[[#This Row],[Nota 2025]]="",0,GERAL[[#This Row],[Nota 2026]]-GERAL[[#This Row],[Nota 2025]])</f>
        <v>-2.0975383124739153</v>
      </c>
    </row>
    <row r="2458" spans="1:35" x14ac:dyDescent="0.35">
      <c r="A2458" s="2" t="s">
        <v>182</v>
      </c>
      <c r="B2458" s="2" t="s">
        <v>185</v>
      </c>
      <c r="C2458" s="15" t="s">
        <v>215</v>
      </c>
      <c r="D2458" s="15" t="s">
        <v>487</v>
      </c>
      <c r="E2458" s="15" t="s">
        <v>488</v>
      </c>
      <c r="F2458" s="2" t="str">
        <f>VLOOKUP(GERAL[[#This Row],[CÓD]],SEALL,6,FALSE)</f>
        <v>S</v>
      </c>
      <c r="G245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5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5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458" s="2" t="str">
        <f>VLOOKUP(GERAL[[#This Row],[CÓD]],SEALL,4,FALSE)</f>
        <v>01, 10</v>
      </c>
      <c r="K2458" s="2" t="str">
        <f>IF(ISERR(FIND("01",GERAL[[#This Row],[ODS]])),"NÃO","SIM")</f>
        <v>SIM</v>
      </c>
      <c r="L2458" s="2" t="str">
        <f>IF(ISERR(FIND("02",GERAL[[#This Row],[ODS]])),"NÃO","SIM")</f>
        <v>NÃO</v>
      </c>
      <c r="M2458" s="2" t="str">
        <f>IF(ISERR(FIND("03",GERAL[[#This Row],[ODS]])),"NÃO","SIM")</f>
        <v>NÃO</v>
      </c>
      <c r="N2458" s="2" t="str">
        <f>IF(ISERR(FIND("04",GERAL[[#This Row],[ODS]])),"NÃO","SIM")</f>
        <v>NÃO</v>
      </c>
      <c r="O2458" s="2" t="str">
        <f>IF(ISERR(FIND("05",GERAL[[#This Row],[ODS]])),"NÃO","SIM")</f>
        <v>NÃO</v>
      </c>
      <c r="P2458" s="2" t="str">
        <f>IF(ISERR(FIND("06",GERAL[[#This Row],[ODS]])),"NÃO","SIM")</f>
        <v>NÃO</v>
      </c>
      <c r="Q2458" s="2" t="str">
        <f>IF(ISERR(FIND("07",GERAL[[#This Row],[ODS]])),"NÃO","SIM")</f>
        <v>NÃO</v>
      </c>
      <c r="R2458" s="2" t="str">
        <f>IF(ISERR(FIND("08",GERAL[[#This Row],[ODS]])),"NÃO","SIM")</f>
        <v>NÃO</v>
      </c>
      <c r="S2458" s="2" t="str">
        <f>IF(ISERR(FIND("09",GERAL[[#This Row],[ODS]])),"NÃO","SIM")</f>
        <v>NÃO</v>
      </c>
      <c r="T2458" s="2" t="str">
        <f>IF(ISERR(FIND("10",GERAL[[#This Row],[ODS]])),"NÃO","SIM")</f>
        <v>SIM</v>
      </c>
      <c r="U2458" s="2" t="str">
        <f>IF(ISERR(FIND("11",GERAL[[#This Row],[ODS]])),"NÃO","SIM")</f>
        <v>NÃO</v>
      </c>
      <c r="V2458" s="2" t="str">
        <f>IF(ISERR(FIND("12",GERAL[[#This Row],[ODS]])),"NÃO","SIM")</f>
        <v>NÃO</v>
      </c>
      <c r="W2458" s="2" t="str">
        <f>IF(ISERR(FIND("13",GERAL[[#This Row],[ODS]])),"NÃO","SIM")</f>
        <v>NÃO</v>
      </c>
      <c r="X2458" s="2" t="str">
        <f>IF(ISERR(FIND("14",GERAL[[#This Row],[ODS]])),"NÃO","SIM")</f>
        <v>NÃO</v>
      </c>
      <c r="Y2458" s="2" t="str">
        <f>IF(ISERR(FIND("15",GERAL[[#This Row],[ODS]])),"NÃO","SIM")</f>
        <v>NÃO</v>
      </c>
      <c r="Z2458" s="2" t="str">
        <f>IF(ISERR(FIND("16",GERAL[[#This Row],[ODS]])),"NÃO","SIM")</f>
        <v>NÃO</v>
      </c>
      <c r="AA2458" s="2" t="str">
        <f>IF(ISERR(FIND("17",GERAL[[#This Row],[ODS]])),"NÃO","SIM")</f>
        <v>NÃO</v>
      </c>
      <c r="AB2458" s="1"/>
      <c r="AC2458" s="1"/>
      <c r="AD2458" s="1">
        <v>66.531164966997125</v>
      </c>
      <c r="AE2458" s="56">
        <v>57.064557353049842</v>
      </c>
      <c r="AF2458" s="87">
        <v>48.621180175286391</v>
      </c>
      <c r="AG2458" s="1" t="str">
        <f>GERAL[[#This Row],[SIGLA]]&amp;GERAL[[#This Row],[CÓD]]</f>
        <v>TOPM_CR</v>
      </c>
      <c r="AH2458" s="1">
        <f ca="1">VLOOKUP(GERAL[[#This Row],[REF_NOTA]],BASE_NOTAS[],7,FALSE)</f>
        <v>48.005072643978423</v>
      </c>
      <c r="AI2458" s="48">
        <f ca="1">IF(GERAL[[#This Row],[Nota 2025]]="",0,GERAL[[#This Row],[Nota 2026]]-GERAL[[#This Row],[Nota 2025]])</f>
        <v>-0.6161075313079678</v>
      </c>
    </row>
    <row r="2459" spans="1:35" x14ac:dyDescent="0.35">
      <c r="A2459" s="2" t="s">
        <v>0</v>
      </c>
      <c r="B2459" s="2" t="s">
        <v>156</v>
      </c>
      <c r="C2459" s="15" t="s">
        <v>215</v>
      </c>
      <c r="D2459" s="15" t="s">
        <v>489</v>
      </c>
      <c r="E2459" s="15" t="s">
        <v>490</v>
      </c>
      <c r="F2459" s="2" t="str">
        <f>VLOOKUP(GERAL[[#This Row],[CÓD]],SEALL,6,FALSE)</f>
        <v>SG</v>
      </c>
      <c r="G245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5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5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59" s="2" t="str">
        <f>VLOOKUP(GERAL[[#This Row],[CÓD]],SEALL,4,FALSE)</f>
        <v>01, 05, 08, 09, 10</v>
      </c>
      <c r="K2459" s="2" t="str">
        <f>IF(ISERR(FIND("01",GERAL[[#This Row],[ODS]])),"NÃO","SIM")</f>
        <v>SIM</v>
      </c>
      <c r="L2459" s="2" t="str">
        <f>IF(ISERR(FIND("02",GERAL[[#This Row],[ODS]])),"NÃO","SIM")</f>
        <v>NÃO</v>
      </c>
      <c r="M2459" s="2" t="str">
        <f>IF(ISERR(FIND("03",GERAL[[#This Row],[ODS]])),"NÃO","SIM")</f>
        <v>NÃO</v>
      </c>
      <c r="N2459" s="2" t="str">
        <f>IF(ISERR(FIND("04",GERAL[[#This Row],[ODS]])),"NÃO","SIM")</f>
        <v>NÃO</v>
      </c>
      <c r="O2459" s="2" t="str">
        <f>IF(ISERR(FIND("05",GERAL[[#This Row],[ODS]])),"NÃO","SIM")</f>
        <v>SIM</v>
      </c>
      <c r="P2459" s="2" t="str">
        <f>IF(ISERR(FIND("06",GERAL[[#This Row],[ODS]])),"NÃO","SIM")</f>
        <v>NÃO</v>
      </c>
      <c r="Q2459" s="2" t="str">
        <f>IF(ISERR(FIND("07",GERAL[[#This Row],[ODS]])),"NÃO","SIM")</f>
        <v>NÃO</v>
      </c>
      <c r="R2459" s="2" t="str">
        <f>IF(ISERR(FIND("08",GERAL[[#This Row],[ODS]])),"NÃO","SIM")</f>
        <v>SIM</v>
      </c>
      <c r="S2459" s="2" t="str">
        <f>IF(ISERR(FIND("09",GERAL[[#This Row],[ODS]])),"NÃO","SIM")</f>
        <v>SIM</v>
      </c>
      <c r="T2459" s="2" t="str">
        <f>IF(ISERR(FIND("10",GERAL[[#This Row],[ODS]])),"NÃO","SIM")</f>
        <v>SIM</v>
      </c>
      <c r="U2459" s="2" t="str">
        <f>IF(ISERR(FIND("11",GERAL[[#This Row],[ODS]])),"NÃO","SIM")</f>
        <v>NÃO</v>
      </c>
      <c r="V2459" s="2" t="str">
        <f>IF(ISERR(FIND("12",GERAL[[#This Row],[ODS]])),"NÃO","SIM")</f>
        <v>NÃO</v>
      </c>
      <c r="W2459" s="2" t="str">
        <f>IF(ISERR(FIND("13",GERAL[[#This Row],[ODS]])),"NÃO","SIM")</f>
        <v>NÃO</v>
      </c>
      <c r="X2459" s="2" t="str">
        <f>IF(ISERR(FIND("14",GERAL[[#This Row],[ODS]])),"NÃO","SIM")</f>
        <v>NÃO</v>
      </c>
      <c r="Y2459" s="2" t="str">
        <f>IF(ISERR(FIND("15",GERAL[[#This Row],[ODS]])),"NÃO","SIM")</f>
        <v>NÃO</v>
      </c>
      <c r="Z2459" s="2" t="str">
        <f>IF(ISERR(FIND("16",GERAL[[#This Row],[ODS]])),"NÃO","SIM")</f>
        <v>NÃO</v>
      </c>
      <c r="AA2459" s="2" t="str">
        <f>IF(ISERR(FIND("17",GERAL[[#This Row],[ODS]])),"NÃO","SIM")</f>
        <v>NÃO</v>
      </c>
      <c r="AB2459" s="1"/>
      <c r="AC2459" s="1"/>
      <c r="AD2459" s="1">
        <v>65.271237501965913</v>
      </c>
      <c r="AE2459" s="56">
        <v>71.45577329241884</v>
      </c>
      <c r="AF2459" s="87">
        <v>76.317316702419035</v>
      </c>
      <c r="AG2459" s="1" t="str">
        <f>GERAL[[#This Row],[SIGLA]]&amp;GERAL[[#This Row],[CÓD]]</f>
        <v>ACPM_QC</v>
      </c>
      <c r="AH2459" s="1">
        <f ca="1">VLOOKUP(GERAL[[#This Row],[REF_NOTA]],BASE_NOTAS[],7,FALSE)</f>
        <v>45.769126684023206</v>
      </c>
      <c r="AI2459" s="48">
        <f ca="1">IF(GERAL[[#This Row],[Nota 2025]]="",0,GERAL[[#This Row],[Nota 2026]]-GERAL[[#This Row],[Nota 2025]])</f>
        <v>-30.548190018395829</v>
      </c>
    </row>
    <row r="2460" spans="1:35" x14ac:dyDescent="0.35">
      <c r="A2460" s="2" t="s">
        <v>1</v>
      </c>
      <c r="B2460" s="2" t="s">
        <v>157</v>
      </c>
      <c r="C2460" s="15" t="s">
        <v>215</v>
      </c>
      <c r="D2460" s="15" t="s">
        <v>489</v>
      </c>
      <c r="E2460" s="15" t="s">
        <v>490</v>
      </c>
      <c r="F2460" s="2" t="str">
        <f>VLOOKUP(GERAL[[#This Row],[CÓD]],SEALL,6,FALSE)</f>
        <v>SG</v>
      </c>
      <c r="G246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6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6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60" s="2" t="str">
        <f>VLOOKUP(GERAL[[#This Row],[CÓD]],SEALL,4,FALSE)</f>
        <v>01, 05, 08, 09, 10</v>
      </c>
      <c r="K2460" s="2" t="str">
        <f>IF(ISERR(FIND("01",GERAL[[#This Row],[ODS]])),"NÃO","SIM")</f>
        <v>SIM</v>
      </c>
      <c r="L2460" s="2" t="str">
        <f>IF(ISERR(FIND("02",GERAL[[#This Row],[ODS]])),"NÃO","SIM")</f>
        <v>NÃO</v>
      </c>
      <c r="M2460" s="2" t="str">
        <f>IF(ISERR(FIND("03",GERAL[[#This Row],[ODS]])),"NÃO","SIM")</f>
        <v>NÃO</v>
      </c>
      <c r="N2460" s="2" t="str">
        <f>IF(ISERR(FIND("04",GERAL[[#This Row],[ODS]])),"NÃO","SIM")</f>
        <v>NÃO</v>
      </c>
      <c r="O2460" s="2" t="str">
        <f>IF(ISERR(FIND("05",GERAL[[#This Row],[ODS]])),"NÃO","SIM")</f>
        <v>SIM</v>
      </c>
      <c r="P2460" s="2" t="str">
        <f>IF(ISERR(FIND("06",GERAL[[#This Row],[ODS]])),"NÃO","SIM")</f>
        <v>NÃO</v>
      </c>
      <c r="Q2460" s="2" t="str">
        <f>IF(ISERR(FIND("07",GERAL[[#This Row],[ODS]])),"NÃO","SIM")</f>
        <v>NÃO</v>
      </c>
      <c r="R2460" s="2" t="str">
        <f>IF(ISERR(FIND("08",GERAL[[#This Row],[ODS]])),"NÃO","SIM")</f>
        <v>SIM</v>
      </c>
      <c r="S2460" s="2" t="str">
        <f>IF(ISERR(FIND("09",GERAL[[#This Row],[ODS]])),"NÃO","SIM")</f>
        <v>SIM</v>
      </c>
      <c r="T2460" s="2" t="str">
        <f>IF(ISERR(FIND("10",GERAL[[#This Row],[ODS]])),"NÃO","SIM")</f>
        <v>SIM</v>
      </c>
      <c r="U2460" s="2" t="str">
        <f>IF(ISERR(FIND("11",GERAL[[#This Row],[ODS]])),"NÃO","SIM")</f>
        <v>NÃO</v>
      </c>
      <c r="V2460" s="2" t="str">
        <f>IF(ISERR(FIND("12",GERAL[[#This Row],[ODS]])),"NÃO","SIM")</f>
        <v>NÃO</v>
      </c>
      <c r="W2460" s="2" t="str">
        <f>IF(ISERR(FIND("13",GERAL[[#This Row],[ODS]])),"NÃO","SIM")</f>
        <v>NÃO</v>
      </c>
      <c r="X2460" s="2" t="str">
        <f>IF(ISERR(FIND("14",GERAL[[#This Row],[ODS]])),"NÃO","SIM")</f>
        <v>NÃO</v>
      </c>
      <c r="Y2460" s="2" t="str">
        <f>IF(ISERR(FIND("15",GERAL[[#This Row],[ODS]])),"NÃO","SIM")</f>
        <v>NÃO</v>
      </c>
      <c r="Z2460" s="2" t="str">
        <f>IF(ISERR(FIND("16",GERAL[[#This Row],[ODS]])),"NÃO","SIM")</f>
        <v>NÃO</v>
      </c>
      <c r="AA2460" s="2" t="str">
        <f>IF(ISERR(FIND("17",GERAL[[#This Row],[ODS]])),"NÃO","SIM")</f>
        <v>NÃO</v>
      </c>
      <c r="AB2460" s="1"/>
      <c r="AC2460" s="1"/>
      <c r="AD2460" s="1">
        <v>72.489140585863126</v>
      </c>
      <c r="AE2460" s="56">
        <v>23.994534423722296</v>
      </c>
      <c r="AF2460" s="87">
        <v>25.588519279713395</v>
      </c>
      <c r="AG2460" s="1" t="str">
        <f>GERAL[[#This Row],[SIGLA]]&amp;GERAL[[#This Row],[CÓD]]</f>
        <v>ALPM_QC</v>
      </c>
      <c r="AH2460" s="1">
        <f ca="1">VLOOKUP(GERAL[[#This Row],[REF_NOTA]],BASE_NOTAS[],7,FALSE)</f>
        <v>77.928948655719992</v>
      </c>
      <c r="AI2460" s="48">
        <f ca="1">IF(GERAL[[#This Row],[Nota 2025]]="",0,GERAL[[#This Row],[Nota 2026]]-GERAL[[#This Row],[Nota 2025]])</f>
        <v>52.340429376006597</v>
      </c>
    </row>
    <row r="2461" spans="1:35" x14ac:dyDescent="0.35">
      <c r="A2461" s="2" t="s">
        <v>159</v>
      </c>
      <c r="B2461" s="2" t="s">
        <v>184</v>
      </c>
      <c r="C2461" s="15" t="s">
        <v>215</v>
      </c>
      <c r="D2461" s="15" t="s">
        <v>489</v>
      </c>
      <c r="E2461" s="15" t="s">
        <v>490</v>
      </c>
      <c r="F2461" s="2" t="str">
        <f>VLOOKUP(GERAL[[#This Row],[CÓD]],SEALL,6,FALSE)</f>
        <v>SG</v>
      </c>
      <c r="G246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6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6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61" s="2" t="str">
        <f>VLOOKUP(GERAL[[#This Row],[CÓD]],SEALL,4,FALSE)</f>
        <v>01, 05, 08, 09, 10</v>
      </c>
      <c r="K2461" s="2" t="str">
        <f>IF(ISERR(FIND("01",GERAL[[#This Row],[ODS]])),"NÃO","SIM")</f>
        <v>SIM</v>
      </c>
      <c r="L2461" s="2" t="str">
        <f>IF(ISERR(FIND("02",GERAL[[#This Row],[ODS]])),"NÃO","SIM")</f>
        <v>NÃO</v>
      </c>
      <c r="M2461" s="2" t="str">
        <f>IF(ISERR(FIND("03",GERAL[[#This Row],[ODS]])),"NÃO","SIM")</f>
        <v>NÃO</v>
      </c>
      <c r="N2461" s="2" t="str">
        <f>IF(ISERR(FIND("04",GERAL[[#This Row],[ODS]])),"NÃO","SIM")</f>
        <v>NÃO</v>
      </c>
      <c r="O2461" s="2" t="str">
        <f>IF(ISERR(FIND("05",GERAL[[#This Row],[ODS]])),"NÃO","SIM")</f>
        <v>SIM</v>
      </c>
      <c r="P2461" s="2" t="str">
        <f>IF(ISERR(FIND("06",GERAL[[#This Row],[ODS]])),"NÃO","SIM")</f>
        <v>NÃO</v>
      </c>
      <c r="Q2461" s="2" t="str">
        <f>IF(ISERR(FIND("07",GERAL[[#This Row],[ODS]])),"NÃO","SIM")</f>
        <v>NÃO</v>
      </c>
      <c r="R2461" s="2" t="str">
        <f>IF(ISERR(FIND("08",GERAL[[#This Row],[ODS]])),"NÃO","SIM")</f>
        <v>SIM</v>
      </c>
      <c r="S2461" s="2" t="str">
        <f>IF(ISERR(FIND("09",GERAL[[#This Row],[ODS]])),"NÃO","SIM")</f>
        <v>SIM</v>
      </c>
      <c r="T2461" s="2" t="str">
        <f>IF(ISERR(FIND("10",GERAL[[#This Row],[ODS]])),"NÃO","SIM")</f>
        <v>SIM</v>
      </c>
      <c r="U2461" s="2" t="str">
        <f>IF(ISERR(FIND("11",GERAL[[#This Row],[ODS]])),"NÃO","SIM")</f>
        <v>NÃO</v>
      </c>
      <c r="V2461" s="2" t="str">
        <f>IF(ISERR(FIND("12",GERAL[[#This Row],[ODS]])),"NÃO","SIM")</f>
        <v>NÃO</v>
      </c>
      <c r="W2461" s="2" t="str">
        <f>IF(ISERR(FIND("13",GERAL[[#This Row],[ODS]])),"NÃO","SIM")</f>
        <v>NÃO</v>
      </c>
      <c r="X2461" s="2" t="str">
        <f>IF(ISERR(FIND("14",GERAL[[#This Row],[ODS]])),"NÃO","SIM")</f>
        <v>NÃO</v>
      </c>
      <c r="Y2461" s="2" t="str">
        <f>IF(ISERR(FIND("15",GERAL[[#This Row],[ODS]])),"NÃO","SIM")</f>
        <v>NÃO</v>
      </c>
      <c r="Z2461" s="2" t="str">
        <f>IF(ISERR(FIND("16",GERAL[[#This Row],[ODS]])),"NÃO","SIM")</f>
        <v>NÃO</v>
      </c>
      <c r="AA2461" s="2" t="str">
        <f>IF(ISERR(FIND("17",GERAL[[#This Row],[ODS]])),"NÃO","SIM")</f>
        <v>NÃO</v>
      </c>
      <c r="AB2461" s="1"/>
      <c r="AC2461" s="1"/>
      <c r="AD2461" s="1">
        <v>59.390887647509714</v>
      </c>
      <c r="AE2461" s="56">
        <v>62.233161853719622</v>
      </c>
      <c r="AF2461" s="87">
        <v>68.153787082371352</v>
      </c>
      <c r="AG2461" s="1" t="str">
        <f>GERAL[[#This Row],[SIGLA]]&amp;GERAL[[#This Row],[CÓD]]</f>
        <v>APPM_QC</v>
      </c>
      <c r="AH2461" s="1">
        <f ca="1">VLOOKUP(GERAL[[#This Row],[REF_NOTA]],BASE_NOTAS[],7,FALSE)</f>
        <v>100</v>
      </c>
      <c r="AI2461" s="48">
        <f ca="1">IF(GERAL[[#This Row],[Nota 2025]]="",0,GERAL[[#This Row],[Nota 2026]]-GERAL[[#This Row],[Nota 2025]])</f>
        <v>31.846212917628648</v>
      </c>
    </row>
    <row r="2462" spans="1:35" x14ac:dyDescent="0.35">
      <c r="A2462" s="2" t="s">
        <v>155</v>
      </c>
      <c r="B2462" s="2" t="s">
        <v>158</v>
      </c>
      <c r="C2462" s="15" t="s">
        <v>215</v>
      </c>
      <c r="D2462" s="15" t="s">
        <v>489</v>
      </c>
      <c r="E2462" s="15" t="s">
        <v>490</v>
      </c>
      <c r="F2462" s="2" t="str">
        <f>VLOOKUP(GERAL[[#This Row],[CÓD]],SEALL,6,FALSE)</f>
        <v>SG</v>
      </c>
      <c r="G246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6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6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62" s="2" t="str">
        <f>VLOOKUP(GERAL[[#This Row],[CÓD]],SEALL,4,FALSE)</f>
        <v>01, 05, 08, 09, 10</v>
      </c>
      <c r="K2462" s="2" t="str">
        <f>IF(ISERR(FIND("01",GERAL[[#This Row],[ODS]])),"NÃO","SIM")</f>
        <v>SIM</v>
      </c>
      <c r="L2462" s="2" t="str">
        <f>IF(ISERR(FIND("02",GERAL[[#This Row],[ODS]])),"NÃO","SIM")</f>
        <v>NÃO</v>
      </c>
      <c r="M2462" s="2" t="str">
        <f>IF(ISERR(FIND("03",GERAL[[#This Row],[ODS]])),"NÃO","SIM")</f>
        <v>NÃO</v>
      </c>
      <c r="N2462" s="2" t="str">
        <f>IF(ISERR(FIND("04",GERAL[[#This Row],[ODS]])),"NÃO","SIM")</f>
        <v>NÃO</v>
      </c>
      <c r="O2462" s="2" t="str">
        <f>IF(ISERR(FIND("05",GERAL[[#This Row],[ODS]])),"NÃO","SIM")</f>
        <v>SIM</v>
      </c>
      <c r="P2462" s="2" t="str">
        <f>IF(ISERR(FIND("06",GERAL[[#This Row],[ODS]])),"NÃO","SIM")</f>
        <v>NÃO</v>
      </c>
      <c r="Q2462" s="2" t="str">
        <f>IF(ISERR(FIND("07",GERAL[[#This Row],[ODS]])),"NÃO","SIM")</f>
        <v>NÃO</v>
      </c>
      <c r="R2462" s="2" t="str">
        <f>IF(ISERR(FIND("08",GERAL[[#This Row],[ODS]])),"NÃO","SIM")</f>
        <v>SIM</v>
      </c>
      <c r="S2462" s="2" t="str">
        <f>IF(ISERR(FIND("09",GERAL[[#This Row],[ODS]])),"NÃO","SIM")</f>
        <v>SIM</v>
      </c>
      <c r="T2462" s="2" t="str">
        <f>IF(ISERR(FIND("10",GERAL[[#This Row],[ODS]])),"NÃO","SIM")</f>
        <v>SIM</v>
      </c>
      <c r="U2462" s="2" t="str">
        <f>IF(ISERR(FIND("11",GERAL[[#This Row],[ODS]])),"NÃO","SIM")</f>
        <v>NÃO</v>
      </c>
      <c r="V2462" s="2" t="str">
        <f>IF(ISERR(FIND("12",GERAL[[#This Row],[ODS]])),"NÃO","SIM")</f>
        <v>NÃO</v>
      </c>
      <c r="W2462" s="2" t="str">
        <f>IF(ISERR(FIND("13",GERAL[[#This Row],[ODS]])),"NÃO","SIM")</f>
        <v>NÃO</v>
      </c>
      <c r="X2462" s="2" t="str">
        <f>IF(ISERR(FIND("14",GERAL[[#This Row],[ODS]])),"NÃO","SIM")</f>
        <v>NÃO</v>
      </c>
      <c r="Y2462" s="2" t="str">
        <f>IF(ISERR(FIND("15",GERAL[[#This Row],[ODS]])),"NÃO","SIM")</f>
        <v>NÃO</v>
      </c>
      <c r="Z2462" s="2" t="str">
        <f>IF(ISERR(FIND("16",GERAL[[#This Row],[ODS]])),"NÃO","SIM")</f>
        <v>NÃO</v>
      </c>
      <c r="AA2462" s="2" t="str">
        <f>IF(ISERR(FIND("17",GERAL[[#This Row],[ODS]])),"NÃO","SIM")</f>
        <v>NÃO</v>
      </c>
      <c r="AB2462" s="1"/>
      <c r="AC2462" s="1"/>
      <c r="AD2462" s="1">
        <v>12.214710859447191</v>
      </c>
      <c r="AE2462" s="56">
        <v>22.619637699784217</v>
      </c>
      <c r="AF2462" s="87">
        <v>25.492686174638429</v>
      </c>
      <c r="AG2462" s="1" t="str">
        <f>GERAL[[#This Row],[SIGLA]]&amp;GERAL[[#This Row],[CÓD]]</f>
        <v>AMPM_QC</v>
      </c>
      <c r="AH2462" s="1">
        <f ca="1">VLOOKUP(GERAL[[#This Row],[REF_NOTA]],BASE_NOTAS[],7,FALSE)</f>
        <v>94.045771863676435</v>
      </c>
      <c r="AI2462" s="48">
        <f ca="1">IF(GERAL[[#This Row],[Nota 2025]]="",0,GERAL[[#This Row],[Nota 2026]]-GERAL[[#This Row],[Nota 2025]])</f>
        <v>68.553085689037999</v>
      </c>
    </row>
    <row r="2463" spans="1:35" x14ac:dyDescent="0.35">
      <c r="A2463" s="2" t="s">
        <v>160</v>
      </c>
      <c r="B2463" s="2" t="s">
        <v>187</v>
      </c>
      <c r="C2463" s="15" t="s">
        <v>215</v>
      </c>
      <c r="D2463" s="15" t="s">
        <v>489</v>
      </c>
      <c r="E2463" s="15" t="s">
        <v>490</v>
      </c>
      <c r="F2463" s="2" t="str">
        <f>VLOOKUP(GERAL[[#This Row],[CÓD]],SEALL,6,FALSE)</f>
        <v>SG</v>
      </c>
      <c r="G246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6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6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63" s="2" t="str">
        <f>VLOOKUP(GERAL[[#This Row],[CÓD]],SEALL,4,FALSE)</f>
        <v>01, 05, 08, 09, 10</v>
      </c>
      <c r="K2463" s="2" t="str">
        <f>IF(ISERR(FIND("01",GERAL[[#This Row],[ODS]])),"NÃO","SIM")</f>
        <v>SIM</v>
      </c>
      <c r="L2463" s="2" t="str">
        <f>IF(ISERR(FIND("02",GERAL[[#This Row],[ODS]])),"NÃO","SIM")</f>
        <v>NÃO</v>
      </c>
      <c r="M2463" s="2" t="str">
        <f>IF(ISERR(FIND("03",GERAL[[#This Row],[ODS]])),"NÃO","SIM")</f>
        <v>NÃO</v>
      </c>
      <c r="N2463" s="2" t="str">
        <f>IF(ISERR(FIND("04",GERAL[[#This Row],[ODS]])),"NÃO","SIM")</f>
        <v>NÃO</v>
      </c>
      <c r="O2463" s="2" t="str">
        <f>IF(ISERR(FIND("05",GERAL[[#This Row],[ODS]])),"NÃO","SIM")</f>
        <v>SIM</v>
      </c>
      <c r="P2463" s="2" t="str">
        <f>IF(ISERR(FIND("06",GERAL[[#This Row],[ODS]])),"NÃO","SIM")</f>
        <v>NÃO</v>
      </c>
      <c r="Q2463" s="2" t="str">
        <f>IF(ISERR(FIND("07",GERAL[[#This Row],[ODS]])),"NÃO","SIM")</f>
        <v>NÃO</v>
      </c>
      <c r="R2463" s="2" t="str">
        <f>IF(ISERR(FIND("08",GERAL[[#This Row],[ODS]])),"NÃO","SIM")</f>
        <v>SIM</v>
      </c>
      <c r="S2463" s="2" t="str">
        <f>IF(ISERR(FIND("09",GERAL[[#This Row],[ODS]])),"NÃO","SIM")</f>
        <v>SIM</v>
      </c>
      <c r="T2463" s="2" t="str">
        <f>IF(ISERR(FIND("10",GERAL[[#This Row],[ODS]])),"NÃO","SIM")</f>
        <v>SIM</v>
      </c>
      <c r="U2463" s="2" t="str">
        <f>IF(ISERR(FIND("11",GERAL[[#This Row],[ODS]])),"NÃO","SIM")</f>
        <v>NÃO</v>
      </c>
      <c r="V2463" s="2" t="str">
        <f>IF(ISERR(FIND("12",GERAL[[#This Row],[ODS]])),"NÃO","SIM")</f>
        <v>NÃO</v>
      </c>
      <c r="W2463" s="2" t="str">
        <f>IF(ISERR(FIND("13",GERAL[[#This Row],[ODS]])),"NÃO","SIM")</f>
        <v>NÃO</v>
      </c>
      <c r="X2463" s="2" t="str">
        <f>IF(ISERR(FIND("14",GERAL[[#This Row],[ODS]])),"NÃO","SIM")</f>
        <v>NÃO</v>
      </c>
      <c r="Y2463" s="2" t="str">
        <f>IF(ISERR(FIND("15",GERAL[[#This Row],[ODS]])),"NÃO","SIM")</f>
        <v>NÃO</v>
      </c>
      <c r="Z2463" s="2" t="str">
        <f>IF(ISERR(FIND("16",GERAL[[#This Row],[ODS]])),"NÃO","SIM")</f>
        <v>NÃO</v>
      </c>
      <c r="AA2463" s="2" t="str">
        <f>IF(ISERR(FIND("17",GERAL[[#This Row],[ODS]])),"NÃO","SIM")</f>
        <v>NÃO</v>
      </c>
      <c r="AB2463" s="1"/>
      <c r="AC2463" s="1"/>
      <c r="AD2463" s="1">
        <v>10.130380710101454</v>
      </c>
      <c r="AE2463" s="56">
        <v>8.7364628256829384</v>
      </c>
      <c r="AF2463" s="87">
        <v>1.6604018451133438</v>
      </c>
      <c r="AG2463" s="1" t="str">
        <f>GERAL[[#This Row],[SIGLA]]&amp;GERAL[[#This Row],[CÓD]]</f>
        <v>BAPM_QC</v>
      </c>
      <c r="AH2463" s="1">
        <f ca="1">VLOOKUP(GERAL[[#This Row],[REF_NOTA]],BASE_NOTAS[],7,FALSE)</f>
        <v>55.683153465314163</v>
      </c>
      <c r="AI2463" s="48">
        <f ca="1">IF(GERAL[[#This Row],[Nota 2025]]="",0,GERAL[[#This Row],[Nota 2026]]-GERAL[[#This Row],[Nota 2025]])</f>
        <v>54.022751620200822</v>
      </c>
    </row>
    <row r="2464" spans="1:35" x14ac:dyDescent="0.35">
      <c r="A2464" s="2" t="s">
        <v>161</v>
      </c>
      <c r="B2464" s="2" t="s">
        <v>188</v>
      </c>
      <c r="C2464" s="15" t="s">
        <v>215</v>
      </c>
      <c r="D2464" s="15" t="s">
        <v>489</v>
      </c>
      <c r="E2464" s="15" t="s">
        <v>490</v>
      </c>
      <c r="F2464" s="2" t="str">
        <f>VLOOKUP(GERAL[[#This Row],[CÓD]],SEALL,6,FALSE)</f>
        <v>SG</v>
      </c>
      <c r="G246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6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6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64" s="2" t="str">
        <f>VLOOKUP(GERAL[[#This Row],[CÓD]],SEALL,4,FALSE)</f>
        <v>01, 05, 08, 09, 10</v>
      </c>
      <c r="K2464" s="2" t="str">
        <f>IF(ISERR(FIND("01",GERAL[[#This Row],[ODS]])),"NÃO","SIM")</f>
        <v>SIM</v>
      </c>
      <c r="L2464" s="2" t="str">
        <f>IF(ISERR(FIND("02",GERAL[[#This Row],[ODS]])),"NÃO","SIM")</f>
        <v>NÃO</v>
      </c>
      <c r="M2464" s="2" t="str">
        <f>IF(ISERR(FIND("03",GERAL[[#This Row],[ODS]])),"NÃO","SIM")</f>
        <v>NÃO</v>
      </c>
      <c r="N2464" s="2" t="str">
        <f>IF(ISERR(FIND("04",GERAL[[#This Row],[ODS]])),"NÃO","SIM")</f>
        <v>NÃO</v>
      </c>
      <c r="O2464" s="2" t="str">
        <f>IF(ISERR(FIND("05",GERAL[[#This Row],[ODS]])),"NÃO","SIM")</f>
        <v>SIM</v>
      </c>
      <c r="P2464" s="2" t="str">
        <f>IF(ISERR(FIND("06",GERAL[[#This Row],[ODS]])),"NÃO","SIM")</f>
        <v>NÃO</v>
      </c>
      <c r="Q2464" s="2" t="str">
        <f>IF(ISERR(FIND("07",GERAL[[#This Row],[ODS]])),"NÃO","SIM")</f>
        <v>NÃO</v>
      </c>
      <c r="R2464" s="2" t="str">
        <f>IF(ISERR(FIND("08",GERAL[[#This Row],[ODS]])),"NÃO","SIM")</f>
        <v>SIM</v>
      </c>
      <c r="S2464" s="2" t="str">
        <f>IF(ISERR(FIND("09",GERAL[[#This Row],[ODS]])),"NÃO","SIM")</f>
        <v>SIM</v>
      </c>
      <c r="T2464" s="2" t="str">
        <f>IF(ISERR(FIND("10",GERAL[[#This Row],[ODS]])),"NÃO","SIM")</f>
        <v>SIM</v>
      </c>
      <c r="U2464" s="2" t="str">
        <f>IF(ISERR(FIND("11",GERAL[[#This Row],[ODS]])),"NÃO","SIM")</f>
        <v>NÃO</v>
      </c>
      <c r="V2464" s="2" t="str">
        <f>IF(ISERR(FIND("12",GERAL[[#This Row],[ODS]])),"NÃO","SIM")</f>
        <v>NÃO</v>
      </c>
      <c r="W2464" s="2" t="str">
        <f>IF(ISERR(FIND("13",GERAL[[#This Row],[ODS]])),"NÃO","SIM")</f>
        <v>NÃO</v>
      </c>
      <c r="X2464" s="2" t="str">
        <f>IF(ISERR(FIND("14",GERAL[[#This Row],[ODS]])),"NÃO","SIM")</f>
        <v>NÃO</v>
      </c>
      <c r="Y2464" s="2" t="str">
        <f>IF(ISERR(FIND("15",GERAL[[#This Row],[ODS]])),"NÃO","SIM")</f>
        <v>NÃO</v>
      </c>
      <c r="Z2464" s="2" t="str">
        <f>IF(ISERR(FIND("16",GERAL[[#This Row],[ODS]])),"NÃO","SIM")</f>
        <v>NÃO</v>
      </c>
      <c r="AA2464" s="2" t="str">
        <f>IF(ISERR(FIND("17",GERAL[[#This Row],[ODS]])),"NÃO","SIM")</f>
        <v>NÃO</v>
      </c>
      <c r="AB2464" s="1"/>
      <c r="AC2464" s="1"/>
      <c r="AD2464" s="1">
        <v>65.028475223446407</v>
      </c>
      <c r="AE2464" s="56">
        <v>6.5449368632316807</v>
      </c>
      <c r="AF2464" s="87">
        <v>7.6455351090550963</v>
      </c>
      <c r="AG2464" s="1" t="str">
        <f>GERAL[[#This Row],[SIGLA]]&amp;GERAL[[#This Row],[CÓD]]</f>
        <v>CEPM_QC</v>
      </c>
      <c r="AH2464" s="1">
        <f ca="1">VLOOKUP(GERAL[[#This Row],[REF_NOTA]],BASE_NOTAS[],7,FALSE)</f>
        <v>80.257080253174337</v>
      </c>
      <c r="AI2464" s="48">
        <f ca="1">IF(GERAL[[#This Row],[Nota 2025]]="",0,GERAL[[#This Row],[Nota 2026]]-GERAL[[#This Row],[Nota 2025]])</f>
        <v>72.611545144119248</v>
      </c>
    </row>
    <row r="2465" spans="1:35" x14ac:dyDescent="0.35">
      <c r="A2465" s="2" t="s">
        <v>162</v>
      </c>
      <c r="B2465" s="2" t="s">
        <v>189</v>
      </c>
      <c r="C2465" s="15" t="s">
        <v>215</v>
      </c>
      <c r="D2465" s="15" t="s">
        <v>489</v>
      </c>
      <c r="E2465" s="15" t="s">
        <v>490</v>
      </c>
      <c r="F2465" s="2" t="str">
        <f>VLOOKUP(GERAL[[#This Row],[CÓD]],SEALL,6,FALSE)</f>
        <v>SG</v>
      </c>
      <c r="G246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6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6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65" s="2" t="str">
        <f>VLOOKUP(GERAL[[#This Row],[CÓD]],SEALL,4,FALSE)</f>
        <v>01, 05, 08, 09, 10</v>
      </c>
      <c r="K2465" s="2" t="str">
        <f>IF(ISERR(FIND("01",GERAL[[#This Row],[ODS]])),"NÃO","SIM")</f>
        <v>SIM</v>
      </c>
      <c r="L2465" s="2" t="str">
        <f>IF(ISERR(FIND("02",GERAL[[#This Row],[ODS]])),"NÃO","SIM")</f>
        <v>NÃO</v>
      </c>
      <c r="M2465" s="2" t="str">
        <f>IF(ISERR(FIND("03",GERAL[[#This Row],[ODS]])),"NÃO","SIM")</f>
        <v>NÃO</v>
      </c>
      <c r="N2465" s="2" t="str">
        <f>IF(ISERR(FIND("04",GERAL[[#This Row],[ODS]])),"NÃO","SIM")</f>
        <v>NÃO</v>
      </c>
      <c r="O2465" s="2" t="str">
        <f>IF(ISERR(FIND("05",GERAL[[#This Row],[ODS]])),"NÃO","SIM")</f>
        <v>SIM</v>
      </c>
      <c r="P2465" s="2" t="str">
        <f>IF(ISERR(FIND("06",GERAL[[#This Row],[ODS]])),"NÃO","SIM")</f>
        <v>NÃO</v>
      </c>
      <c r="Q2465" s="2" t="str">
        <f>IF(ISERR(FIND("07",GERAL[[#This Row],[ODS]])),"NÃO","SIM")</f>
        <v>NÃO</v>
      </c>
      <c r="R2465" s="2" t="str">
        <f>IF(ISERR(FIND("08",GERAL[[#This Row],[ODS]])),"NÃO","SIM")</f>
        <v>SIM</v>
      </c>
      <c r="S2465" s="2" t="str">
        <f>IF(ISERR(FIND("09",GERAL[[#This Row],[ODS]])),"NÃO","SIM")</f>
        <v>SIM</v>
      </c>
      <c r="T2465" s="2" t="str">
        <f>IF(ISERR(FIND("10",GERAL[[#This Row],[ODS]])),"NÃO","SIM")</f>
        <v>SIM</v>
      </c>
      <c r="U2465" s="2" t="str">
        <f>IF(ISERR(FIND("11",GERAL[[#This Row],[ODS]])),"NÃO","SIM")</f>
        <v>NÃO</v>
      </c>
      <c r="V2465" s="2" t="str">
        <f>IF(ISERR(FIND("12",GERAL[[#This Row],[ODS]])),"NÃO","SIM")</f>
        <v>NÃO</v>
      </c>
      <c r="W2465" s="2" t="str">
        <f>IF(ISERR(FIND("13",GERAL[[#This Row],[ODS]])),"NÃO","SIM")</f>
        <v>NÃO</v>
      </c>
      <c r="X2465" s="2" t="str">
        <f>IF(ISERR(FIND("14",GERAL[[#This Row],[ODS]])),"NÃO","SIM")</f>
        <v>NÃO</v>
      </c>
      <c r="Y2465" s="2" t="str">
        <f>IF(ISERR(FIND("15",GERAL[[#This Row],[ODS]])),"NÃO","SIM")</f>
        <v>NÃO</v>
      </c>
      <c r="Z2465" s="2" t="str">
        <f>IF(ISERR(FIND("16",GERAL[[#This Row],[ODS]])),"NÃO","SIM")</f>
        <v>NÃO</v>
      </c>
      <c r="AA2465" s="2" t="str">
        <f>IF(ISERR(FIND("17",GERAL[[#This Row],[ODS]])),"NÃO","SIM")</f>
        <v>NÃO</v>
      </c>
      <c r="AB2465" s="1"/>
      <c r="AC2465" s="1"/>
      <c r="AD2465" s="1">
        <v>0</v>
      </c>
      <c r="AE2465" s="56">
        <v>45.628654364430652</v>
      </c>
      <c r="AF2465" s="87">
        <v>47.992271144739952</v>
      </c>
      <c r="AG2465" s="1" t="str">
        <f>GERAL[[#This Row],[SIGLA]]&amp;GERAL[[#This Row],[CÓD]]</f>
        <v>DFPM_QC</v>
      </c>
      <c r="AH2465" s="1">
        <f ca="1">VLOOKUP(GERAL[[#This Row],[REF_NOTA]],BASE_NOTAS[],7,FALSE)</f>
        <v>87.760083822725392</v>
      </c>
      <c r="AI2465" s="48">
        <f ca="1">IF(GERAL[[#This Row],[Nota 2025]]="",0,GERAL[[#This Row],[Nota 2026]]-GERAL[[#This Row],[Nota 2025]])</f>
        <v>39.76781267798544</v>
      </c>
    </row>
    <row r="2466" spans="1:35" x14ac:dyDescent="0.35">
      <c r="A2466" s="2" t="s">
        <v>163</v>
      </c>
      <c r="B2466" s="2" t="s">
        <v>183</v>
      </c>
      <c r="C2466" s="15" t="s">
        <v>215</v>
      </c>
      <c r="D2466" s="15" t="s">
        <v>489</v>
      </c>
      <c r="E2466" s="15" t="s">
        <v>490</v>
      </c>
      <c r="F2466" s="2" t="str">
        <f>VLOOKUP(GERAL[[#This Row],[CÓD]],SEALL,6,FALSE)</f>
        <v>SG</v>
      </c>
      <c r="G246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6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6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66" s="2" t="str">
        <f>VLOOKUP(GERAL[[#This Row],[CÓD]],SEALL,4,FALSE)</f>
        <v>01, 05, 08, 09, 10</v>
      </c>
      <c r="K2466" s="2" t="str">
        <f>IF(ISERR(FIND("01",GERAL[[#This Row],[ODS]])),"NÃO","SIM")</f>
        <v>SIM</v>
      </c>
      <c r="L2466" s="2" t="str">
        <f>IF(ISERR(FIND("02",GERAL[[#This Row],[ODS]])),"NÃO","SIM")</f>
        <v>NÃO</v>
      </c>
      <c r="M2466" s="2" t="str">
        <f>IF(ISERR(FIND("03",GERAL[[#This Row],[ODS]])),"NÃO","SIM")</f>
        <v>NÃO</v>
      </c>
      <c r="N2466" s="2" t="str">
        <f>IF(ISERR(FIND("04",GERAL[[#This Row],[ODS]])),"NÃO","SIM")</f>
        <v>NÃO</v>
      </c>
      <c r="O2466" s="2" t="str">
        <f>IF(ISERR(FIND("05",GERAL[[#This Row],[ODS]])),"NÃO","SIM")</f>
        <v>SIM</v>
      </c>
      <c r="P2466" s="2" t="str">
        <f>IF(ISERR(FIND("06",GERAL[[#This Row],[ODS]])),"NÃO","SIM")</f>
        <v>NÃO</v>
      </c>
      <c r="Q2466" s="2" t="str">
        <f>IF(ISERR(FIND("07",GERAL[[#This Row],[ODS]])),"NÃO","SIM")</f>
        <v>NÃO</v>
      </c>
      <c r="R2466" s="2" t="str">
        <f>IF(ISERR(FIND("08",GERAL[[#This Row],[ODS]])),"NÃO","SIM")</f>
        <v>SIM</v>
      </c>
      <c r="S2466" s="2" t="str">
        <f>IF(ISERR(FIND("09",GERAL[[#This Row],[ODS]])),"NÃO","SIM")</f>
        <v>SIM</v>
      </c>
      <c r="T2466" s="2" t="str">
        <f>IF(ISERR(FIND("10",GERAL[[#This Row],[ODS]])),"NÃO","SIM")</f>
        <v>SIM</v>
      </c>
      <c r="U2466" s="2" t="str">
        <f>IF(ISERR(FIND("11",GERAL[[#This Row],[ODS]])),"NÃO","SIM")</f>
        <v>NÃO</v>
      </c>
      <c r="V2466" s="2" t="str">
        <f>IF(ISERR(FIND("12",GERAL[[#This Row],[ODS]])),"NÃO","SIM")</f>
        <v>NÃO</v>
      </c>
      <c r="W2466" s="2" t="str">
        <f>IF(ISERR(FIND("13",GERAL[[#This Row],[ODS]])),"NÃO","SIM")</f>
        <v>NÃO</v>
      </c>
      <c r="X2466" s="2" t="str">
        <f>IF(ISERR(FIND("14",GERAL[[#This Row],[ODS]])),"NÃO","SIM")</f>
        <v>NÃO</v>
      </c>
      <c r="Y2466" s="2" t="str">
        <f>IF(ISERR(FIND("15",GERAL[[#This Row],[ODS]])),"NÃO","SIM")</f>
        <v>NÃO</v>
      </c>
      <c r="Z2466" s="2" t="str">
        <f>IF(ISERR(FIND("16",GERAL[[#This Row],[ODS]])),"NÃO","SIM")</f>
        <v>NÃO</v>
      </c>
      <c r="AA2466" s="2" t="str">
        <f>IF(ISERR(FIND("17",GERAL[[#This Row],[ODS]])),"NÃO","SIM")</f>
        <v>NÃO</v>
      </c>
      <c r="AB2466" s="1"/>
      <c r="AC2466" s="1"/>
      <c r="AD2466" s="1">
        <v>15.592016984214569</v>
      </c>
      <c r="AE2466" s="56">
        <v>33.131138661096458</v>
      </c>
      <c r="AF2466" s="87">
        <v>38.947429174827306</v>
      </c>
      <c r="AG2466" s="1" t="str">
        <f>GERAL[[#This Row],[SIGLA]]&amp;GERAL[[#This Row],[CÓD]]</f>
        <v>ESPM_QC</v>
      </c>
      <c r="AH2466" s="1">
        <f ca="1">VLOOKUP(GERAL[[#This Row],[REF_NOTA]],BASE_NOTAS[],7,FALSE)</f>
        <v>50.69228407620988</v>
      </c>
      <c r="AI2466" s="48">
        <f ca="1">IF(GERAL[[#This Row],[Nota 2025]]="",0,GERAL[[#This Row],[Nota 2026]]-GERAL[[#This Row],[Nota 2025]])</f>
        <v>11.744854901382574</v>
      </c>
    </row>
    <row r="2467" spans="1:35" x14ac:dyDescent="0.35">
      <c r="A2467" s="2" t="s">
        <v>164</v>
      </c>
      <c r="B2467" s="2" t="s">
        <v>190</v>
      </c>
      <c r="C2467" s="15" t="s">
        <v>215</v>
      </c>
      <c r="D2467" s="15" t="s">
        <v>489</v>
      </c>
      <c r="E2467" s="15" t="s">
        <v>490</v>
      </c>
      <c r="F2467" s="2" t="str">
        <f>VLOOKUP(GERAL[[#This Row],[CÓD]],SEALL,6,FALSE)</f>
        <v>SG</v>
      </c>
      <c r="G246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6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6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67" s="2" t="str">
        <f>VLOOKUP(GERAL[[#This Row],[CÓD]],SEALL,4,FALSE)</f>
        <v>01, 05, 08, 09, 10</v>
      </c>
      <c r="K2467" s="2" t="str">
        <f>IF(ISERR(FIND("01",GERAL[[#This Row],[ODS]])),"NÃO","SIM")</f>
        <v>SIM</v>
      </c>
      <c r="L2467" s="2" t="str">
        <f>IF(ISERR(FIND("02",GERAL[[#This Row],[ODS]])),"NÃO","SIM")</f>
        <v>NÃO</v>
      </c>
      <c r="M2467" s="2" t="str">
        <f>IF(ISERR(FIND("03",GERAL[[#This Row],[ODS]])),"NÃO","SIM")</f>
        <v>NÃO</v>
      </c>
      <c r="N2467" s="2" t="str">
        <f>IF(ISERR(FIND("04",GERAL[[#This Row],[ODS]])),"NÃO","SIM")</f>
        <v>NÃO</v>
      </c>
      <c r="O2467" s="2" t="str">
        <f>IF(ISERR(FIND("05",GERAL[[#This Row],[ODS]])),"NÃO","SIM")</f>
        <v>SIM</v>
      </c>
      <c r="P2467" s="2" t="str">
        <f>IF(ISERR(FIND("06",GERAL[[#This Row],[ODS]])),"NÃO","SIM")</f>
        <v>NÃO</v>
      </c>
      <c r="Q2467" s="2" t="str">
        <f>IF(ISERR(FIND("07",GERAL[[#This Row],[ODS]])),"NÃO","SIM")</f>
        <v>NÃO</v>
      </c>
      <c r="R2467" s="2" t="str">
        <f>IF(ISERR(FIND("08",GERAL[[#This Row],[ODS]])),"NÃO","SIM")</f>
        <v>SIM</v>
      </c>
      <c r="S2467" s="2" t="str">
        <f>IF(ISERR(FIND("09",GERAL[[#This Row],[ODS]])),"NÃO","SIM")</f>
        <v>SIM</v>
      </c>
      <c r="T2467" s="2" t="str">
        <f>IF(ISERR(FIND("10",GERAL[[#This Row],[ODS]])),"NÃO","SIM")</f>
        <v>SIM</v>
      </c>
      <c r="U2467" s="2" t="str">
        <f>IF(ISERR(FIND("11",GERAL[[#This Row],[ODS]])),"NÃO","SIM")</f>
        <v>NÃO</v>
      </c>
      <c r="V2467" s="2" t="str">
        <f>IF(ISERR(FIND("12",GERAL[[#This Row],[ODS]])),"NÃO","SIM")</f>
        <v>NÃO</v>
      </c>
      <c r="W2467" s="2" t="str">
        <f>IF(ISERR(FIND("13",GERAL[[#This Row],[ODS]])),"NÃO","SIM")</f>
        <v>NÃO</v>
      </c>
      <c r="X2467" s="2" t="str">
        <f>IF(ISERR(FIND("14",GERAL[[#This Row],[ODS]])),"NÃO","SIM")</f>
        <v>NÃO</v>
      </c>
      <c r="Y2467" s="2" t="str">
        <f>IF(ISERR(FIND("15",GERAL[[#This Row],[ODS]])),"NÃO","SIM")</f>
        <v>NÃO</v>
      </c>
      <c r="Z2467" s="2" t="str">
        <f>IF(ISERR(FIND("16",GERAL[[#This Row],[ODS]])),"NÃO","SIM")</f>
        <v>NÃO</v>
      </c>
      <c r="AA2467" s="2" t="str">
        <f>IF(ISERR(FIND("17",GERAL[[#This Row],[ODS]])),"NÃO","SIM")</f>
        <v>NÃO</v>
      </c>
      <c r="AB2467" s="1"/>
      <c r="AC2467" s="1"/>
      <c r="AD2467" s="1">
        <v>97.261970177061201</v>
      </c>
      <c r="AE2467" s="56">
        <v>83.184155313225389</v>
      </c>
      <c r="AF2467" s="87">
        <v>87.792392679022896</v>
      </c>
      <c r="AG2467" s="1" t="str">
        <f>GERAL[[#This Row],[SIGLA]]&amp;GERAL[[#This Row],[CÓD]]</f>
        <v>GOPM_QC</v>
      </c>
      <c r="AH2467" s="1">
        <f ca="1">VLOOKUP(GERAL[[#This Row],[REF_NOTA]],BASE_NOTAS[],7,FALSE)</f>
        <v>37.181259363947319</v>
      </c>
      <c r="AI2467" s="48">
        <f ca="1">IF(GERAL[[#This Row],[Nota 2025]]="",0,GERAL[[#This Row],[Nota 2026]]-GERAL[[#This Row],[Nota 2025]])</f>
        <v>-50.611133315075577</v>
      </c>
    </row>
    <row r="2468" spans="1:35" x14ac:dyDescent="0.35">
      <c r="A2468" s="2" t="s">
        <v>165</v>
      </c>
      <c r="B2468" s="2" t="s">
        <v>191</v>
      </c>
      <c r="C2468" s="15" t="s">
        <v>215</v>
      </c>
      <c r="D2468" s="15" t="s">
        <v>489</v>
      </c>
      <c r="E2468" s="15" t="s">
        <v>490</v>
      </c>
      <c r="F2468" s="2" t="str">
        <f>VLOOKUP(GERAL[[#This Row],[CÓD]],SEALL,6,FALSE)</f>
        <v>SG</v>
      </c>
      <c r="G246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6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6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68" s="2" t="str">
        <f>VLOOKUP(GERAL[[#This Row],[CÓD]],SEALL,4,FALSE)</f>
        <v>01, 05, 08, 09, 10</v>
      </c>
      <c r="K2468" s="2" t="str">
        <f>IF(ISERR(FIND("01",GERAL[[#This Row],[ODS]])),"NÃO","SIM")</f>
        <v>SIM</v>
      </c>
      <c r="L2468" s="2" t="str">
        <f>IF(ISERR(FIND("02",GERAL[[#This Row],[ODS]])),"NÃO","SIM")</f>
        <v>NÃO</v>
      </c>
      <c r="M2468" s="2" t="str">
        <f>IF(ISERR(FIND("03",GERAL[[#This Row],[ODS]])),"NÃO","SIM")</f>
        <v>NÃO</v>
      </c>
      <c r="N2468" s="2" t="str">
        <f>IF(ISERR(FIND("04",GERAL[[#This Row],[ODS]])),"NÃO","SIM")</f>
        <v>NÃO</v>
      </c>
      <c r="O2468" s="2" t="str">
        <f>IF(ISERR(FIND("05",GERAL[[#This Row],[ODS]])),"NÃO","SIM")</f>
        <v>SIM</v>
      </c>
      <c r="P2468" s="2" t="str">
        <f>IF(ISERR(FIND("06",GERAL[[#This Row],[ODS]])),"NÃO","SIM")</f>
        <v>NÃO</v>
      </c>
      <c r="Q2468" s="2" t="str">
        <f>IF(ISERR(FIND("07",GERAL[[#This Row],[ODS]])),"NÃO","SIM")</f>
        <v>NÃO</v>
      </c>
      <c r="R2468" s="2" t="str">
        <f>IF(ISERR(FIND("08",GERAL[[#This Row],[ODS]])),"NÃO","SIM")</f>
        <v>SIM</v>
      </c>
      <c r="S2468" s="2" t="str">
        <f>IF(ISERR(FIND("09",GERAL[[#This Row],[ODS]])),"NÃO","SIM")</f>
        <v>SIM</v>
      </c>
      <c r="T2468" s="2" t="str">
        <f>IF(ISERR(FIND("10",GERAL[[#This Row],[ODS]])),"NÃO","SIM")</f>
        <v>SIM</v>
      </c>
      <c r="U2468" s="2" t="str">
        <f>IF(ISERR(FIND("11",GERAL[[#This Row],[ODS]])),"NÃO","SIM")</f>
        <v>NÃO</v>
      </c>
      <c r="V2468" s="2" t="str">
        <f>IF(ISERR(FIND("12",GERAL[[#This Row],[ODS]])),"NÃO","SIM")</f>
        <v>NÃO</v>
      </c>
      <c r="W2468" s="2" t="str">
        <f>IF(ISERR(FIND("13",GERAL[[#This Row],[ODS]])),"NÃO","SIM")</f>
        <v>NÃO</v>
      </c>
      <c r="X2468" s="2" t="str">
        <f>IF(ISERR(FIND("14",GERAL[[#This Row],[ODS]])),"NÃO","SIM")</f>
        <v>NÃO</v>
      </c>
      <c r="Y2468" s="2" t="str">
        <f>IF(ISERR(FIND("15",GERAL[[#This Row],[ODS]])),"NÃO","SIM")</f>
        <v>NÃO</v>
      </c>
      <c r="Z2468" s="2" t="str">
        <f>IF(ISERR(FIND("16",GERAL[[#This Row],[ODS]])),"NÃO","SIM")</f>
        <v>NÃO</v>
      </c>
      <c r="AA2468" s="2" t="str">
        <f>IF(ISERR(FIND("17",GERAL[[#This Row],[ODS]])),"NÃO","SIM")</f>
        <v>NÃO</v>
      </c>
      <c r="AB2468" s="1"/>
      <c r="AC2468" s="1"/>
      <c r="AD2468" s="1">
        <v>84.465522414662615</v>
      </c>
      <c r="AE2468" s="56">
        <v>60.963044149021947</v>
      </c>
      <c r="AF2468" s="87">
        <v>66.659472884726171</v>
      </c>
      <c r="AG2468" s="1" t="str">
        <f>GERAL[[#This Row],[SIGLA]]&amp;GERAL[[#This Row],[CÓD]]</f>
        <v>MAPM_QC</v>
      </c>
      <c r="AH2468" s="1">
        <f ca="1">VLOOKUP(GERAL[[#This Row],[REF_NOTA]],BASE_NOTAS[],7,FALSE)</f>
        <v>56.206325027061411</v>
      </c>
      <c r="AI2468" s="48">
        <f ca="1">IF(GERAL[[#This Row],[Nota 2025]]="",0,GERAL[[#This Row],[Nota 2026]]-GERAL[[#This Row],[Nota 2025]])</f>
        <v>-10.45314785766476</v>
      </c>
    </row>
    <row r="2469" spans="1:35" x14ac:dyDescent="0.35">
      <c r="A2469" s="2" t="s">
        <v>168</v>
      </c>
      <c r="B2469" s="2" t="s">
        <v>195</v>
      </c>
      <c r="C2469" s="15" t="s">
        <v>215</v>
      </c>
      <c r="D2469" s="15" t="s">
        <v>489</v>
      </c>
      <c r="E2469" s="15" t="s">
        <v>490</v>
      </c>
      <c r="F2469" s="2" t="str">
        <f>VLOOKUP(GERAL[[#This Row],[CÓD]],SEALL,6,FALSE)</f>
        <v>SG</v>
      </c>
      <c r="G246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6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6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69" s="2" t="str">
        <f>VLOOKUP(GERAL[[#This Row],[CÓD]],SEALL,4,FALSE)</f>
        <v>01, 05, 08, 09, 10</v>
      </c>
      <c r="K2469" s="2" t="str">
        <f>IF(ISERR(FIND("01",GERAL[[#This Row],[ODS]])),"NÃO","SIM")</f>
        <v>SIM</v>
      </c>
      <c r="L2469" s="2" t="str">
        <f>IF(ISERR(FIND("02",GERAL[[#This Row],[ODS]])),"NÃO","SIM")</f>
        <v>NÃO</v>
      </c>
      <c r="M2469" s="2" t="str">
        <f>IF(ISERR(FIND("03",GERAL[[#This Row],[ODS]])),"NÃO","SIM")</f>
        <v>NÃO</v>
      </c>
      <c r="N2469" s="2" t="str">
        <f>IF(ISERR(FIND("04",GERAL[[#This Row],[ODS]])),"NÃO","SIM")</f>
        <v>NÃO</v>
      </c>
      <c r="O2469" s="2" t="str">
        <f>IF(ISERR(FIND("05",GERAL[[#This Row],[ODS]])),"NÃO","SIM")</f>
        <v>SIM</v>
      </c>
      <c r="P2469" s="2" t="str">
        <f>IF(ISERR(FIND("06",GERAL[[#This Row],[ODS]])),"NÃO","SIM")</f>
        <v>NÃO</v>
      </c>
      <c r="Q2469" s="2" t="str">
        <f>IF(ISERR(FIND("07",GERAL[[#This Row],[ODS]])),"NÃO","SIM")</f>
        <v>NÃO</v>
      </c>
      <c r="R2469" s="2" t="str">
        <f>IF(ISERR(FIND("08",GERAL[[#This Row],[ODS]])),"NÃO","SIM")</f>
        <v>SIM</v>
      </c>
      <c r="S2469" s="2" t="str">
        <f>IF(ISERR(FIND("09",GERAL[[#This Row],[ODS]])),"NÃO","SIM")</f>
        <v>SIM</v>
      </c>
      <c r="T2469" s="2" t="str">
        <f>IF(ISERR(FIND("10",GERAL[[#This Row],[ODS]])),"NÃO","SIM")</f>
        <v>SIM</v>
      </c>
      <c r="U2469" s="2" t="str">
        <f>IF(ISERR(FIND("11",GERAL[[#This Row],[ODS]])),"NÃO","SIM")</f>
        <v>NÃO</v>
      </c>
      <c r="V2469" s="2" t="str">
        <f>IF(ISERR(FIND("12",GERAL[[#This Row],[ODS]])),"NÃO","SIM")</f>
        <v>NÃO</v>
      </c>
      <c r="W2469" s="2" t="str">
        <f>IF(ISERR(FIND("13",GERAL[[#This Row],[ODS]])),"NÃO","SIM")</f>
        <v>NÃO</v>
      </c>
      <c r="X2469" s="2" t="str">
        <f>IF(ISERR(FIND("14",GERAL[[#This Row],[ODS]])),"NÃO","SIM")</f>
        <v>NÃO</v>
      </c>
      <c r="Y2469" s="2" t="str">
        <f>IF(ISERR(FIND("15",GERAL[[#This Row],[ODS]])),"NÃO","SIM")</f>
        <v>NÃO</v>
      </c>
      <c r="Z2469" s="2" t="str">
        <f>IF(ISERR(FIND("16",GERAL[[#This Row],[ODS]])),"NÃO","SIM")</f>
        <v>NÃO</v>
      </c>
      <c r="AA2469" s="2" t="str">
        <f>IF(ISERR(FIND("17",GERAL[[#This Row],[ODS]])),"NÃO","SIM")</f>
        <v>NÃO</v>
      </c>
      <c r="AB2469" s="1"/>
      <c r="AC2469" s="1"/>
      <c r="AD2469" s="1">
        <v>88.447179305722088</v>
      </c>
      <c r="AE2469" s="56">
        <v>71.932512677669564</v>
      </c>
      <c r="AF2469" s="87">
        <v>64.134620637289174</v>
      </c>
      <c r="AG2469" s="1" t="str">
        <f>GERAL[[#This Row],[SIGLA]]&amp;GERAL[[#This Row],[CÓD]]</f>
        <v>MTPM_QC</v>
      </c>
      <c r="AH2469" s="1">
        <f ca="1">VLOOKUP(GERAL[[#This Row],[REF_NOTA]],BASE_NOTAS[],7,FALSE)</f>
        <v>0</v>
      </c>
      <c r="AI2469" s="48">
        <f ca="1">IF(GERAL[[#This Row],[Nota 2025]]="",0,GERAL[[#This Row],[Nota 2026]]-GERAL[[#This Row],[Nota 2025]])</f>
        <v>-64.134620637289174</v>
      </c>
    </row>
    <row r="2470" spans="1:35" x14ac:dyDescent="0.35">
      <c r="A2470" s="2" t="s">
        <v>167</v>
      </c>
      <c r="B2470" s="2" t="s">
        <v>193</v>
      </c>
      <c r="C2470" s="15" t="s">
        <v>215</v>
      </c>
      <c r="D2470" s="15" t="s">
        <v>489</v>
      </c>
      <c r="E2470" s="15" t="s">
        <v>490</v>
      </c>
      <c r="F2470" s="2" t="str">
        <f>VLOOKUP(GERAL[[#This Row],[CÓD]],SEALL,6,FALSE)</f>
        <v>SG</v>
      </c>
      <c r="G247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7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7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70" s="2" t="str">
        <f>VLOOKUP(GERAL[[#This Row],[CÓD]],SEALL,4,FALSE)</f>
        <v>01, 05, 08, 09, 10</v>
      </c>
      <c r="K2470" s="2" t="str">
        <f>IF(ISERR(FIND("01",GERAL[[#This Row],[ODS]])),"NÃO","SIM")</f>
        <v>SIM</v>
      </c>
      <c r="L2470" s="2" t="str">
        <f>IF(ISERR(FIND("02",GERAL[[#This Row],[ODS]])),"NÃO","SIM")</f>
        <v>NÃO</v>
      </c>
      <c r="M2470" s="2" t="str">
        <f>IF(ISERR(FIND("03",GERAL[[#This Row],[ODS]])),"NÃO","SIM")</f>
        <v>NÃO</v>
      </c>
      <c r="N2470" s="2" t="str">
        <f>IF(ISERR(FIND("04",GERAL[[#This Row],[ODS]])),"NÃO","SIM")</f>
        <v>NÃO</v>
      </c>
      <c r="O2470" s="2" t="str">
        <f>IF(ISERR(FIND("05",GERAL[[#This Row],[ODS]])),"NÃO","SIM")</f>
        <v>SIM</v>
      </c>
      <c r="P2470" s="2" t="str">
        <f>IF(ISERR(FIND("06",GERAL[[#This Row],[ODS]])),"NÃO","SIM")</f>
        <v>NÃO</v>
      </c>
      <c r="Q2470" s="2" t="str">
        <f>IF(ISERR(FIND("07",GERAL[[#This Row],[ODS]])),"NÃO","SIM")</f>
        <v>NÃO</v>
      </c>
      <c r="R2470" s="2" t="str">
        <f>IF(ISERR(FIND("08",GERAL[[#This Row],[ODS]])),"NÃO","SIM")</f>
        <v>SIM</v>
      </c>
      <c r="S2470" s="2" t="str">
        <f>IF(ISERR(FIND("09",GERAL[[#This Row],[ODS]])),"NÃO","SIM")</f>
        <v>SIM</v>
      </c>
      <c r="T2470" s="2" t="str">
        <f>IF(ISERR(FIND("10",GERAL[[#This Row],[ODS]])),"NÃO","SIM")</f>
        <v>SIM</v>
      </c>
      <c r="U2470" s="2" t="str">
        <f>IF(ISERR(FIND("11",GERAL[[#This Row],[ODS]])),"NÃO","SIM")</f>
        <v>NÃO</v>
      </c>
      <c r="V2470" s="2" t="str">
        <f>IF(ISERR(FIND("12",GERAL[[#This Row],[ODS]])),"NÃO","SIM")</f>
        <v>NÃO</v>
      </c>
      <c r="W2470" s="2" t="str">
        <f>IF(ISERR(FIND("13",GERAL[[#This Row],[ODS]])),"NÃO","SIM")</f>
        <v>NÃO</v>
      </c>
      <c r="X2470" s="2" t="str">
        <f>IF(ISERR(FIND("14",GERAL[[#This Row],[ODS]])),"NÃO","SIM")</f>
        <v>NÃO</v>
      </c>
      <c r="Y2470" s="2" t="str">
        <f>IF(ISERR(FIND("15",GERAL[[#This Row],[ODS]])),"NÃO","SIM")</f>
        <v>NÃO</v>
      </c>
      <c r="Z2470" s="2" t="str">
        <f>IF(ISERR(FIND("16",GERAL[[#This Row],[ODS]])),"NÃO","SIM")</f>
        <v>NÃO</v>
      </c>
      <c r="AA2470" s="2" t="str">
        <f>IF(ISERR(FIND("17",GERAL[[#This Row],[ODS]])),"NÃO","SIM")</f>
        <v>NÃO</v>
      </c>
      <c r="AB2470" s="1"/>
      <c r="AC2470" s="1"/>
      <c r="AD2470" s="1">
        <v>100</v>
      </c>
      <c r="AE2470" s="56">
        <v>93.203552574497877</v>
      </c>
      <c r="AF2470" s="87">
        <v>90.956813085035591</v>
      </c>
      <c r="AG2470" s="1" t="str">
        <f>GERAL[[#This Row],[SIGLA]]&amp;GERAL[[#This Row],[CÓD]]</f>
        <v>MSPM_QC</v>
      </c>
      <c r="AH2470" s="1">
        <f ca="1">VLOOKUP(GERAL[[#This Row],[REF_NOTA]],BASE_NOTAS[],7,FALSE)</f>
        <v>27.05719159913874</v>
      </c>
      <c r="AI2470" s="48">
        <f ca="1">IF(GERAL[[#This Row],[Nota 2025]]="",0,GERAL[[#This Row],[Nota 2026]]-GERAL[[#This Row],[Nota 2025]])</f>
        <v>-63.899621485896851</v>
      </c>
    </row>
    <row r="2471" spans="1:35" x14ac:dyDescent="0.35">
      <c r="A2471" s="2" t="s">
        <v>166</v>
      </c>
      <c r="B2471" s="2" t="s">
        <v>192</v>
      </c>
      <c r="C2471" s="15" t="s">
        <v>215</v>
      </c>
      <c r="D2471" s="15" t="s">
        <v>489</v>
      </c>
      <c r="E2471" s="15" t="s">
        <v>490</v>
      </c>
      <c r="F2471" s="2" t="str">
        <f>VLOOKUP(GERAL[[#This Row],[CÓD]],SEALL,6,FALSE)</f>
        <v>SG</v>
      </c>
      <c r="G247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7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7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71" s="2" t="str">
        <f>VLOOKUP(GERAL[[#This Row],[CÓD]],SEALL,4,FALSE)</f>
        <v>01, 05, 08, 09, 10</v>
      </c>
      <c r="K2471" s="2" t="str">
        <f>IF(ISERR(FIND("01",GERAL[[#This Row],[ODS]])),"NÃO","SIM")</f>
        <v>SIM</v>
      </c>
      <c r="L2471" s="2" t="str">
        <f>IF(ISERR(FIND("02",GERAL[[#This Row],[ODS]])),"NÃO","SIM")</f>
        <v>NÃO</v>
      </c>
      <c r="M2471" s="2" t="str">
        <f>IF(ISERR(FIND("03",GERAL[[#This Row],[ODS]])),"NÃO","SIM")</f>
        <v>NÃO</v>
      </c>
      <c r="N2471" s="2" t="str">
        <f>IF(ISERR(FIND("04",GERAL[[#This Row],[ODS]])),"NÃO","SIM")</f>
        <v>NÃO</v>
      </c>
      <c r="O2471" s="2" t="str">
        <f>IF(ISERR(FIND("05",GERAL[[#This Row],[ODS]])),"NÃO","SIM")</f>
        <v>SIM</v>
      </c>
      <c r="P2471" s="2" t="str">
        <f>IF(ISERR(FIND("06",GERAL[[#This Row],[ODS]])),"NÃO","SIM")</f>
        <v>NÃO</v>
      </c>
      <c r="Q2471" s="2" t="str">
        <f>IF(ISERR(FIND("07",GERAL[[#This Row],[ODS]])),"NÃO","SIM")</f>
        <v>NÃO</v>
      </c>
      <c r="R2471" s="2" t="str">
        <f>IF(ISERR(FIND("08",GERAL[[#This Row],[ODS]])),"NÃO","SIM")</f>
        <v>SIM</v>
      </c>
      <c r="S2471" s="2" t="str">
        <f>IF(ISERR(FIND("09",GERAL[[#This Row],[ODS]])),"NÃO","SIM")</f>
        <v>SIM</v>
      </c>
      <c r="T2471" s="2" t="str">
        <f>IF(ISERR(FIND("10",GERAL[[#This Row],[ODS]])),"NÃO","SIM")</f>
        <v>SIM</v>
      </c>
      <c r="U2471" s="2" t="str">
        <f>IF(ISERR(FIND("11",GERAL[[#This Row],[ODS]])),"NÃO","SIM")</f>
        <v>NÃO</v>
      </c>
      <c r="V2471" s="2" t="str">
        <f>IF(ISERR(FIND("12",GERAL[[#This Row],[ODS]])),"NÃO","SIM")</f>
        <v>NÃO</v>
      </c>
      <c r="W2471" s="2" t="str">
        <f>IF(ISERR(FIND("13",GERAL[[#This Row],[ODS]])),"NÃO","SIM")</f>
        <v>NÃO</v>
      </c>
      <c r="X2471" s="2" t="str">
        <f>IF(ISERR(FIND("14",GERAL[[#This Row],[ODS]])),"NÃO","SIM")</f>
        <v>NÃO</v>
      </c>
      <c r="Y2471" s="2" t="str">
        <f>IF(ISERR(FIND("15",GERAL[[#This Row],[ODS]])),"NÃO","SIM")</f>
        <v>NÃO</v>
      </c>
      <c r="Z2471" s="2" t="str">
        <f>IF(ISERR(FIND("16",GERAL[[#This Row],[ODS]])),"NÃO","SIM")</f>
        <v>NÃO</v>
      </c>
      <c r="AA2471" s="2" t="str">
        <f>IF(ISERR(FIND("17",GERAL[[#This Row],[ODS]])),"NÃO","SIM")</f>
        <v>NÃO</v>
      </c>
      <c r="AB2471" s="1"/>
      <c r="AC2471" s="1"/>
      <c r="AD2471" s="1">
        <v>83.229000173064293</v>
      </c>
      <c r="AE2471" s="56">
        <v>48.182821041197712</v>
      </c>
      <c r="AF2471" s="87">
        <v>51.263775529870045</v>
      </c>
      <c r="AG2471" s="1" t="str">
        <f>GERAL[[#This Row],[SIGLA]]&amp;GERAL[[#This Row],[CÓD]]</f>
        <v>MGPM_QC</v>
      </c>
      <c r="AH2471" s="1">
        <f ca="1">VLOOKUP(GERAL[[#This Row],[REF_NOTA]],BASE_NOTAS[],7,FALSE)</f>
        <v>53.98018102270975</v>
      </c>
      <c r="AI2471" s="48">
        <f ca="1">IF(GERAL[[#This Row],[Nota 2025]]="",0,GERAL[[#This Row],[Nota 2026]]-GERAL[[#This Row],[Nota 2025]])</f>
        <v>2.716405492839705</v>
      </c>
    </row>
    <row r="2472" spans="1:35" x14ac:dyDescent="0.35">
      <c r="A2472" s="2" t="s">
        <v>169</v>
      </c>
      <c r="B2472" s="2" t="s">
        <v>196</v>
      </c>
      <c r="C2472" s="15" t="s">
        <v>215</v>
      </c>
      <c r="D2472" s="15" t="s">
        <v>489</v>
      </c>
      <c r="E2472" s="15" t="s">
        <v>490</v>
      </c>
      <c r="F2472" s="2" t="str">
        <f>VLOOKUP(GERAL[[#This Row],[CÓD]],SEALL,6,FALSE)</f>
        <v>SG</v>
      </c>
      <c r="G247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7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7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72" s="2" t="str">
        <f>VLOOKUP(GERAL[[#This Row],[CÓD]],SEALL,4,FALSE)</f>
        <v>01, 05, 08, 09, 10</v>
      </c>
      <c r="K2472" s="2" t="str">
        <f>IF(ISERR(FIND("01",GERAL[[#This Row],[ODS]])),"NÃO","SIM")</f>
        <v>SIM</v>
      </c>
      <c r="L2472" s="2" t="str">
        <f>IF(ISERR(FIND("02",GERAL[[#This Row],[ODS]])),"NÃO","SIM")</f>
        <v>NÃO</v>
      </c>
      <c r="M2472" s="2" t="str">
        <f>IF(ISERR(FIND("03",GERAL[[#This Row],[ODS]])),"NÃO","SIM")</f>
        <v>NÃO</v>
      </c>
      <c r="N2472" s="2" t="str">
        <f>IF(ISERR(FIND("04",GERAL[[#This Row],[ODS]])),"NÃO","SIM")</f>
        <v>NÃO</v>
      </c>
      <c r="O2472" s="2" t="str">
        <f>IF(ISERR(FIND("05",GERAL[[#This Row],[ODS]])),"NÃO","SIM")</f>
        <v>SIM</v>
      </c>
      <c r="P2472" s="2" t="str">
        <f>IF(ISERR(FIND("06",GERAL[[#This Row],[ODS]])),"NÃO","SIM")</f>
        <v>NÃO</v>
      </c>
      <c r="Q2472" s="2" t="str">
        <f>IF(ISERR(FIND("07",GERAL[[#This Row],[ODS]])),"NÃO","SIM")</f>
        <v>NÃO</v>
      </c>
      <c r="R2472" s="2" t="str">
        <f>IF(ISERR(FIND("08",GERAL[[#This Row],[ODS]])),"NÃO","SIM")</f>
        <v>SIM</v>
      </c>
      <c r="S2472" s="2" t="str">
        <f>IF(ISERR(FIND("09",GERAL[[#This Row],[ODS]])),"NÃO","SIM")</f>
        <v>SIM</v>
      </c>
      <c r="T2472" s="2" t="str">
        <f>IF(ISERR(FIND("10",GERAL[[#This Row],[ODS]])),"NÃO","SIM")</f>
        <v>SIM</v>
      </c>
      <c r="U2472" s="2" t="str">
        <f>IF(ISERR(FIND("11",GERAL[[#This Row],[ODS]])),"NÃO","SIM")</f>
        <v>NÃO</v>
      </c>
      <c r="V2472" s="2" t="str">
        <f>IF(ISERR(FIND("12",GERAL[[#This Row],[ODS]])),"NÃO","SIM")</f>
        <v>NÃO</v>
      </c>
      <c r="W2472" s="2" t="str">
        <f>IF(ISERR(FIND("13",GERAL[[#This Row],[ODS]])),"NÃO","SIM")</f>
        <v>NÃO</v>
      </c>
      <c r="X2472" s="2" t="str">
        <f>IF(ISERR(FIND("14",GERAL[[#This Row],[ODS]])),"NÃO","SIM")</f>
        <v>NÃO</v>
      </c>
      <c r="Y2472" s="2" t="str">
        <f>IF(ISERR(FIND("15",GERAL[[#This Row],[ODS]])),"NÃO","SIM")</f>
        <v>NÃO</v>
      </c>
      <c r="Z2472" s="2" t="str">
        <f>IF(ISERR(FIND("16",GERAL[[#This Row],[ODS]])),"NÃO","SIM")</f>
        <v>NÃO</v>
      </c>
      <c r="AA2472" s="2" t="str">
        <f>IF(ISERR(FIND("17",GERAL[[#This Row],[ODS]])),"NÃO","SIM")</f>
        <v>NÃO</v>
      </c>
      <c r="AB2472" s="1"/>
      <c r="AC2472" s="1"/>
      <c r="AD2472" s="1">
        <v>80.39568496483966</v>
      </c>
      <c r="AE2472" s="56">
        <v>48.862180336793884</v>
      </c>
      <c r="AF2472" s="87">
        <v>52.528506519937032</v>
      </c>
      <c r="AG2472" s="1" t="str">
        <f>GERAL[[#This Row],[SIGLA]]&amp;GERAL[[#This Row],[CÓD]]</f>
        <v>PAPM_QC</v>
      </c>
      <c r="AH2472" s="1">
        <f ca="1">VLOOKUP(GERAL[[#This Row],[REF_NOTA]],BASE_NOTAS[],7,FALSE)</f>
        <v>60.575561663774792</v>
      </c>
      <c r="AI2472" s="48">
        <f ca="1">IF(GERAL[[#This Row],[Nota 2025]]="",0,GERAL[[#This Row],[Nota 2026]]-GERAL[[#This Row],[Nota 2025]])</f>
        <v>8.0470551438377598</v>
      </c>
    </row>
    <row r="2473" spans="1:35" x14ac:dyDescent="0.35">
      <c r="A2473" s="2" t="s">
        <v>170</v>
      </c>
      <c r="B2473" s="2" t="s">
        <v>197</v>
      </c>
      <c r="C2473" s="15" t="s">
        <v>215</v>
      </c>
      <c r="D2473" s="15" t="s">
        <v>489</v>
      </c>
      <c r="E2473" s="15" t="s">
        <v>490</v>
      </c>
      <c r="F2473" s="2" t="str">
        <f>VLOOKUP(GERAL[[#This Row],[CÓD]],SEALL,6,FALSE)</f>
        <v>SG</v>
      </c>
      <c r="G247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7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7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73" s="2" t="str">
        <f>VLOOKUP(GERAL[[#This Row],[CÓD]],SEALL,4,FALSE)</f>
        <v>01, 05, 08, 09, 10</v>
      </c>
      <c r="K2473" s="2" t="str">
        <f>IF(ISERR(FIND("01",GERAL[[#This Row],[ODS]])),"NÃO","SIM")</f>
        <v>SIM</v>
      </c>
      <c r="L2473" s="2" t="str">
        <f>IF(ISERR(FIND("02",GERAL[[#This Row],[ODS]])),"NÃO","SIM")</f>
        <v>NÃO</v>
      </c>
      <c r="M2473" s="2" t="str">
        <f>IF(ISERR(FIND("03",GERAL[[#This Row],[ODS]])),"NÃO","SIM")</f>
        <v>NÃO</v>
      </c>
      <c r="N2473" s="2" t="str">
        <f>IF(ISERR(FIND("04",GERAL[[#This Row],[ODS]])),"NÃO","SIM")</f>
        <v>NÃO</v>
      </c>
      <c r="O2473" s="2" t="str">
        <f>IF(ISERR(FIND("05",GERAL[[#This Row],[ODS]])),"NÃO","SIM")</f>
        <v>SIM</v>
      </c>
      <c r="P2473" s="2" t="str">
        <f>IF(ISERR(FIND("06",GERAL[[#This Row],[ODS]])),"NÃO","SIM")</f>
        <v>NÃO</v>
      </c>
      <c r="Q2473" s="2" t="str">
        <f>IF(ISERR(FIND("07",GERAL[[#This Row],[ODS]])),"NÃO","SIM")</f>
        <v>NÃO</v>
      </c>
      <c r="R2473" s="2" t="str">
        <f>IF(ISERR(FIND("08",GERAL[[#This Row],[ODS]])),"NÃO","SIM")</f>
        <v>SIM</v>
      </c>
      <c r="S2473" s="2" t="str">
        <f>IF(ISERR(FIND("09",GERAL[[#This Row],[ODS]])),"NÃO","SIM")</f>
        <v>SIM</v>
      </c>
      <c r="T2473" s="2" t="str">
        <f>IF(ISERR(FIND("10",GERAL[[#This Row],[ODS]])),"NÃO","SIM")</f>
        <v>SIM</v>
      </c>
      <c r="U2473" s="2" t="str">
        <f>IF(ISERR(FIND("11",GERAL[[#This Row],[ODS]])),"NÃO","SIM")</f>
        <v>NÃO</v>
      </c>
      <c r="V2473" s="2" t="str">
        <f>IF(ISERR(FIND("12",GERAL[[#This Row],[ODS]])),"NÃO","SIM")</f>
        <v>NÃO</v>
      </c>
      <c r="W2473" s="2" t="str">
        <f>IF(ISERR(FIND("13",GERAL[[#This Row],[ODS]])),"NÃO","SIM")</f>
        <v>NÃO</v>
      </c>
      <c r="X2473" s="2" t="str">
        <f>IF(ISERR(FIND("14",GERAL[[#This Row],[ODS]])),"NÃO","SIM")</f>
        <v>NÃO</v>
      </c>
      <c r="Y2473" s="2" t="str">
        <f>IF(ISERR(FIND("15",GERAL[[#This Row],[ODS]])),"NÃO","SIM")</f>
        <v>NÃO</v>
      </c>
      <c r="Z2473" s="2" t="str">
        <f>IF(ISERR(FIND("16",GERAL[[#This Row],[ODS]])),"NÃO","SIM")</f>
        <v>NÃO</v>
      </c>
      <c r="AA2473" s="2" t="str">
        <f>IF(ISERR(FIND("17",GERAL[[#This Row],[ODS]])),"NÃO","SIM")</f>
        <v>NÃO</v>
      </c>
      <c r="AB2473" s="1"/>
      <c r="AC2473" s="1"/>
      <c r="AD2473" s="1">
        <v>78.020931003839351</v>
      </c>
      <c r="AE2473" s="56">
        <v>41.210008041280958</v>
      </c>
      <c r="AF2473" s="87">
        <v>42.713921067626032</v>
      </c>
      <c r="AG2473" s="1" t="str">
        <f>GERAL[[#This Row],[SIGLA]]&amp;GERAL[[#This Row],[CÓD]]</f>
        <v>PBPM_QC</v>
      </c>
      <c r="AH2473" s="1">
        <f ca="1">VLOOKUP(GERAL[[#This Row],[REF_NOTA]],BASE_NOTAS[],7,FALSE)</f>
        <v>88.698544422280307</v>
      </c>
      <c r="AI2473" s="48">
        <f ca="1">IF(GERAL[[#This Row],[Nota 2025]]="",0,GERAL[[#This Row],[Nota 2026]]-GERAL[[#This Row],[Nota 2025]])</f>
        <v>45.984623354654275</v>
      </c>
    </row>
    <row r="2474" spans="1:35" x14ac:dyDescent="0.35">
      <c r="A2474" s="2" t="s">
        <v>173</v>
      </c>
      <c r="B2474" s="2" t="s">
        <v>200</v>
      </c>
      <c r="C2474" s="15" t="s">
        <v>215</v>
      </c>
      <c r="D2474" s="15" t="s">
        <v>489</v>
      </c>
      <c r="E2474" s="15" t="s">
        <v>490</v>
      </c>
      <c r="F2474" s="2" t="str">
        <f>VLOOKUP(GERAL[[#This Row],[CÓD]],SEALL,6,FALSE)</f>
        <v>SG</v>
      </c>
      <c r="G247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7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7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74" s="2" t="str">
        <f>VLOOKUP(GERAL[[#This Row],[CÓD]],SEALL,4,FALSE)</f>
        <v>01, 05, 08, 09, 10</v>
      </c>
      <c r="K2474" s="2" t="str">
        <f>IF(ISERR(FIND("01",GERAL[[#This Row],[ODS]])),"NÃO","SIM")</f>
        <v>SIM</v>
      </c>
      <c r="L2474" s="2" t="str">
        <f>IF(ISERR(FIND("02",GERAL[[#This Row],[ODS]])),"NÃO","SIM")</f>
        <v>NÃO</v>
      </c>
      <c r="M2474" s="2" t="str">
        <f>IF(ISERR(FIND("03",GERAL[[#This Row],[ODS]])),"NÃO","SIM")</f>
        <v>NÃO</v>
      </c>
      <c r="N2474" s="2" t="str">
        <f>IF(ISERR(FIND("04",GERAL[[#This Row],[ODS]])),"NÃO","SIM")</f>
        <v>NÃO</v>
      </c>
      <c r="O2474" s="2" t="str">
        <f>IF(ISERR(FIND("05",GERAL[[#This Row],[ODS]])),"NÃO","SIM")</f>
        <v>SIM</v>
      </c>
      <c r="P2474" s="2" t="str">
        <f>IF(ISERR(FIND("06",GERAL[[#This Row],[ODS]])),"NÃO","SIM")</f>
        <v>NÃO</v>
      </c>
      <c r="Q2474" s="2" t="str">
        <f>IF(ISERR(FIND("07",GERAL[[#This Row],[ODS]])),"NÃO","SIM")</f>
        <v>NÃO</v>
      </c>
      <c r="R2474" s="2" t="str">
        <f>IF(ISERR(FIND("08",GERAL[[#This Row],[ODS]])),"NÃO","SIM")</f>
        <v>SIM</v>
      </c>
      <c r="S2474" s="2" t="str">
        <f>IF(ISERR(FIND("09",GERAL[[#This Row],[ODS]])),"NÃO","SIM")</f>
        <v>SIM</v>
      </c>
      <c r="T2474" s="2" t="str">
        <f>IF(ISERR(FIND("10",GERAL[[#This Row],[ODS]])),"NÃO","SIM")</f>
        <v>SIM</v>
      </c>
      <c r="U2474" s="2" t="str">
        <f>IF(ISERR(FIND("11",GERAL[[#This Row],[ODS]])),"NÃO","SIM")</f>
        <v>NÃO</v>
      </c>
      <c r="V2474" s="2" t="str">
        <f>IF(ISERR(FIND("12",GERAL[[#This Row],[ODS]])),"NÃO","SIM")</f>
        <v>NÃO</v>
      </c>
      <c r="W2474" s="2" t="str">
        <f>IF(ISERR(FIND("13",GERAL[[#This Row],[ODS]])),"NÃO","SIM")</f>
        <v>NÃO</v>
      </c>
      <c r="X2474" s="2" t="str">
        <f>IF(ISERR(FIND("14",GERAL[[#This Row],[ODS]])),"NÃO","SIM")</f>
        <v>NÃO</v>
      </c>
      <c r="Y2474" s="2" t="str">
        <f>IF(ISERR(FIND("15",GERAL[[#This Row],[ODS]])),"NÃO","SIM")</f>
        <v>NÃO</v>
      </c>
      <c r="Z2474" s="2" t="str">
        <f>IF(ISERR(FIND("16",GERAL[[#This Row],[ODS]])),"NÃO","SIM")</f>
        <v>NÃO</v>
      </c>
      <c r="AA2474" s="2" t="str">
        <f>IF(ISERR(FIND("17",GERAL[[#This Row],[ODS]])),"NÃO","SIM")</f>
        <v>NÃO</v>
      </c>
      <c r="AB2474" s="1"/>
      <c r="AC2474" s="1"/>
      <c r="AD2474" s="1">
        <v>92.700321879409813</v>
      </c>
      <c r="AE2474" s="56">
        <v>71.599693355726927</v>
      </c>
      <c r="AF2474" s="87">
        <v>73.259143261250699</v>
      </c>
      <c r="AG2474" s="1" t="str">
        <f>GERAL[[#This Row],[SIGLA]]&amp;GERAL[[#This Row],[CÓD]]</f>
        <v>PRPM_QC</v>
      </c>
      <c r="AH2474" s="1">
        <f ca="1">VLOOKUP(GERAL[[#This Row],[REF_NOTA]],BASE_NOTAS[],7,FALSE)</f>
        <v>57.615382560556363</v>
      </c>
      <c r="AI2474" s="48">
        <f ca="1">IF(GERAL[[#This Row],[Nota 2025]]="",0,GERAL[[#This Row],[Nota 2026]]-GERAL[[#This Row],[Nota 2025]])</f>
        <v>-15.643760700694337</v>
      </c>
    </row>
    <row r="2475" spans="1:35" x14ac:dyDescent="0.35">
      <c r="A2475" s="2" t="s">
        <v>171</v>
      </c>
      <c r="B2475" s="2" t="s">
        <v>198</v>
      </c>
      <c r="C2475" s="15" t="s">
        <v>215</v>
      </c>
      <c r="D2475" s="15" t="s">
        <v>489</v>
      </c>
      <c r="E2475" s="15" t="s">
        <v>490</v>
      </c>
      <c r="F2475" s="2" t="str">
        <f>VLOOKUP(GERAL[[#This Row],[CÓD]],SEALL,6,FALSE)</f>
        <v>SG</v>
      </c>
      <c r="G247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7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7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75" s="2" t="str">
        <f>VLOOKUP(GERAL[[#This Row],[CÓD]],SEALL,4,FALSE)</f>
        <v>01, 05, 08, 09, 10</v>
      </c>
      <c r="K2475" s="2" t="str">
        <f>IF(ISERR(FIND("01",GERAL[[#This Row],[ODS]])),"NÃO","SIM")</f>
        <v>SIM</v>
      </c>
      <c r="L2475" s="2" t="str">
        <f>IF(ISERR(FIND("02",GERAL[[#This Row],[ODS]])),"NÃO","SIM")</f>
        <v>NÃO</v>
      </c>
      <c r="M2475" s="2" t="str">
        <f>IF(ISERR(FIND("03",GERAL[[#This Row],[ODS]])),"NÃO","SIM")</f>
        <v>NÃO</v>
      </c>
      <c r="N2475" s="2" t="str">
        <f>IF(ISERR(FIND("04",GERAL[[#This Row],[ODS]])),"NÃO","SIM")</f>
        <v>NÃO</v>
      </c>
      <c r="O2475" s="2" t="str">
        <f>IF(ISERR(FIND("05",GERAL[[#This Row],[ODS]])),"NÃO","SIM")</f>
        <v>SIM</v>
      </c>
      <c r="P2475" s="2" t="str">
        <f>IF(ISERR(FIND("06",GERAL[[#This Row],[ODS]])),"NÃO","SIM")</f>
        <v>NÃO</v>
      </c>
      <c r="Q2475" s="2" t="str">
        <f>IF(ISERR(FIND("07",GERAL[[#This Row],[ODS]])),"NÃO","SIM")</f>
        <v>NÃO</v>
      </c>
      <c r="R2475" s="2" t="str">
        <f>IF(ISERR(FIND("08",GERAL[[#This Row],[ODS]])),"NÃO","SIM")</f>
        <v>SIM</v>
      </c>
      <c r="S2475" s="2" t="str">
        <f>IF(ISERR(FIND("09",GERAL[[#This Row],[ODS]])),"NÃO","SIM")</f>
        <v>SIM</v>
      </c>
      <c r="T2475" s="2" t="str">
        <f>IF(ISERR(FIND("10",GERAL[[#This Row],[ODS]])),"NÃO","SIM")</f>
        <v>SIM</v>
      </c>
      <c r="U2475" s="2" t="str">
        <f>IF(ISERR(FIND("11",GERAL[[#This Row],[ODS]])),"NÃO","SIM")</f>
        <v>NÃO</v>
      </c>
      <c r="V2475" s="2" t="str">
        <f>IF(ISERR(FIND("12",GERAL[[#This Row],[ODS]])),"NÃO","SIM")</f>
        <v>NÃO</v>
      </c>
      <c r="W2475" s="2" t="str">
        <f>IF(ISERR(FIND("13",GERAL[[#This Row],[ODS]])),"NÃO","SIM")</f>
        <v>NÃO</v>
      </c>
      <c r="X2475" s="2" t="str">
        <f>IF(ISERR(FIND("14",GERAL[[#This Row],[ODS]])),"NÃO","SIM")</f>
        <v>NÃO</v>
      </c>
      <c r="Y2475" s="2" t="str">
        <f>IF(ISERR(FIND("15",GERAL[[#This Row],[ODS]])),"NÃO","SIM")</f>
        <v>NÃO</v>
      </c>
      <c r="Z2475" s="2" t="str">
        <f>IF(ISERR(FIND("16",GERAL[[#This Row],[ODS]])),"NÃO","SIM")</f>
        <v>NÃO</v>
      </c>
      <c r="AA2475" s="2" t="str">
        <f>IF(ISERR(FIND("17",GERAL[[#This Row],[ODS]])),"NÃO","SIM")</f>
        <v>NÃO</v>
      </c>
      <c r="AB2475" s="1"/>
      <c r="AC2475" s="1"/>
      <c r="AD2475" s="1">
        <v>64.455328466014663</v>
      </c>
      <c r="AE2475" s="56">
        <v>3.3832498000298727</v>
      </c>
      <c r="AF2475" s="87">
        <v>3.7882296768965174</v>
      </c>
      <c r="AG2475" s="1" t="str">
        <f>GERAL[[#This Row],[SIGLA]]&amp;GERAL[[#This Row],[CÓD]]</f>
        <v>PEPM_QC</v>
      </c>
      <c r="AH2475" s="1">
        <f ca="1">VLOOKUP(GERAL[[#This Row],[REF_NOTA]],BASE_NOTAS[],7,FALSE)</f>
        <v>74.921753482088263</v>
      </c>
      <c r="AI2475" s="48">
        <f ca="1">IF(GERAL[[#This Row],[Nota 2025]]="",0,GERAL[[#This Row],[Nota 2026]]-GERAL[[#This Row],[Nota 2025]])</f>
        <v>71.133523805191743</v>
      </c>
    </row>
    <row r="2476" spans="1:35" x14ac:dyDescent="0.35">
      <c r="A2476" s="2" t="s">
        <v>172</v>
      </c>
      <c r="B2476" s="2" t="s">
        <v>199</v>
      </c>
      <c r="C2476" s="15" t="s">
        <v>215</v>
      </c>
      <c r="D2476" s="15" t="s">
        <v>489</v>
      </c>
      <c r="E2476" s="15" t="s">
        <v>490</v>
      </c>
      <c r="F2476" s="2" t="str">
        <f>VLOOKUP(GERAL[[#This Row],[CÓD]],SEALL,6,FALSE)</f>
        <v>SG</v>
      </c>
      <c r="G247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7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7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76" s="2" t="str">
        <f>VLOOKUP(GERAL[[#This Row],[CÓD]],SEALL,4,FALSE)</f>
        <v>01, 05, 08, 09, 10</v>
      </c>
      <c r="K2476" s="2" t="str">
        <f>IF(ISERR(FIND("01",GERAL[[#This Row],[ODS]])),"NÃO","SIM")</f>
        <v>SIM</v>
      </c>
      <c r="L2476" s="2" t="str">
        <f>IF(ISERR(FIND("02",GERAL[[#This Row],[ODS]])),"NÃO","SIM")</f>
        <v>NÃO</v>
      </c>
      <c r="M2476" s="2" t="str">
        <f>IF(ISERR(FIND("03",GERAL[[#This Row],[ODS]])),"NÃO","SIM")</f>
        <v>NÃO</v>
      </c>
      <c r="N2476" s="2" t="str">
        <f>IF(ISERR(FIND("04",GERAL[[#This Row],[ODS]])),"NÃO","SIM")</f>
        <v>NÃO</v>
      </c>
      <c r="O2476" s="2" t="str">
        <f>IF(ISERR(FIND("05",GERAL[[#This Row],[ODS]])),"NÃO","SIM")</f>
        <v>SIM</v>
      </c>
      <c r="P2476" s="2" t="str">
        <f>IF(ISERR(FIND("06",GERAL[[#This Row],[ODS]])),"NÃO","SIM")</f>
        <v>NÃO</v>
      </c>
      <c r="Q2476" s="2" t="str">
        <f>IF(ISERR(FIND("07",GERAL[[#This Row],[ODS]])),"NÃO","SIM")</f>
        <v>NÃO</v>
      </c>
      <c r="R2476" s="2" t="str">
        <f>IF(ISERR(FIND("08",GERAL[[#This Row],[ODS]])),"NÃO","SIM")</f>
        <v>SIM</v>
      </c>
      <c r="S2476" s="2" t="str">
        <f>IF(ISERR(FIND("09",GERAL[[#This Row],[ODS]])),"NÃO","SIM")</f>
        <v>SIM</v>
      </c>
      <c r="T2476" s="2" t="str">
        <f>IF(ISERR(FIND("10",GERAL[[#This Row],[ODS]])),"NÃO","SIM")</f>
        <v>SIM</v>
      </c>
      <c r="U2476" s="2" t="str">
        <f>IF(ISERR(FIND("11",GERAL[[#This Row],[ODS]])),"NÃO","SIM")</f>
        <v>NÃO</v>
      </c>
      <c r="V2476" s="2" t="str">
        <f>IF(ISERR(FIND("12",GERAL[[#This Row],[ODS]])),"NÃO","SIM")</f>
        <v>NÃO</v>
      </c>
      <c r="W2476" s="2" t="str">
        <f>IF(ISERR(FIND("13",GERAL[[#This Row],[ODS]])),"NÃO","SIM")</f>
        <v>NÃO</v>
      </c>
      <c r="X2476" s="2" t="str">
        <f>IF(ISERR(FIND("14",GERAL[[#This Row],[ODS]])),"NÃO","SIM")</f>
        <v>NÃO</v>
      </c>
      <c r="Y2476" s="2" t="str">
        <f>IF(ISERR(FIND("15",GERAL[[#This Row],[ODS]])),"NÃO","SIM")</f>
        <v>NÃO</v>
      </c>
      <c r="Z2476" s="2" t="str">
        <f>IF(ISERR(FIND("16",GERAL[[#This Row],[ODS]])),"NÃO","SIM")</f>
        <v>NÃO</v>
      </c>
      <c r="AA2476" s="2" t="str">
        <f>IF(ISERR(FIND("17",GERAL[[#This Row],[ODS]])),"NÃO","SIM")</f>
        <v>NÃO</v>
      </c>
      <c r="AB2476" s="1"/>
      <c r="AC2476" s="1"/>
      <c r="AD2476" s="1">
        <v>76.46344192834043</v>
      </c>
      <c r="AE2476" s="56">
        <v>37.813730814815685</v>
      </c>
      <c r="AF2476" s="87">
        <v>37.893584134832096</v>
      </c>
      <c r="AG2476" s="1" t="str">
        <f>GERAL[[#This Row],[SIGLA]]&amp;GERAL[[#This Row],[CÓD]]</f>
        <v>PIPM_QC</v>
      </c>
      <c r="AH2476" s="1">
        <f ca="1">VLOOKUP(GERAL[[#This Row],[REF_NOTA]],BASE_NOTAS[],7,FALSE)</f>
        <v>79.600163723411043</v>
      </c>
      <c r="AI2476" s="48">
        <f ca="1">IF(GERAL[[#This Row],[Nota 2025]]="",0,GERAL[[#This Row],[Nota 2026]]-GERAL[[#This Row],[Nota 2025]])</f>
        <v>41.706579588578947</v>
      </c>
    </row>
    <row r="2477" spans="1:35" x14ac:dyDescent="0.35">
      <c r="A2477" s="2" t="s">
        <v>174</v>
      </c>
      <c r="B2477" s="2" t="s">
        <v>201</v>
      </c>
      <c r="C2477" s="15" t="s">
        <v>215</v>
      </c>
      <c r="D2477" s="15" t="s">
        <v>489</v>
      </c>
      <c r="E2477" s="15" t="s">
        <v>490</v>
      </c>
      <c r="F2477" s="2" t="str">
        <f>VLOOKUP(GERAL[[#This Row],[CÓD]],SEALL,6,FALSE)</f>
        <v>SG</v>
      </c>
      <c r="G247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7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7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77" s="2" t="str">
        <f>VLOOKUP(GERAL[[#This Row],[CÓD]],SEALL,4,FALSE)</f>
        <v>01, 05, 08, 09, 10</v>
      </c>
      <c r="K2477" s="2" t="str">
        <f>IF(ISERR(FIND("01",GERAL[[#This Row],[ODS]])),"NÃO","SIM")</f>
        <v>SIM</v>
      </c>
      <c r="L2477" s="2" t="str">
        <f>IF(ISERR(FIND("02",GERAL[[#This Row],[ODS]])),"NÃO","SIM")</f>
        <v>NÃO</v>
      </c>
      <c r="M2477" s="2" t="str">
        <f>IF(ISERR(FIND("03",GERAL[[#This Row],[ODS]])),"NÃO","SIM")</f>
        <v>NÃO</v>
      </c>
      <c r="N2477" s="2" t="str">
        <f>IF(ISERR(FIND("04",GERAL[[#This Row],[ODS]])),"NÃO","SIM")</f>
        <v>NÃO</v>
      </c>
      <c r="O2477" s="2" t="str">
        <f>IF(ISERR(FIND("05",GERAL[[#This Row],[ODS]])),"NÃO","SIM")</f>
        <v>SIM</v>
      </c>
      <c r="P2477" s="2" t="str">
        <f>IF(ISERR(FIND("06",GERAL[[#This Row],[ODS]])),"NÃO","SIM")</f>
        <v>NÃO</v>
      </c>
      <c r="Q2477" s="2" t="str">
        <f>IF(ISERR(FIND("07",GERAL[[#This Row],[ODS]])),"NÃO","SIM")</f>
        <v>NÃO</v>
      </c>
      <c r="R2477" s="2" t="str">
        <f>IF(ISERR(FIND("08",GERAL[[#This Row],[ODS]])),"NÃO","SIM")</f>
        <v>SIM</v>
      </c>
      <c r="S2477" s="2" t="str">
        <f>IF(ISERR(FIND("09",GERAL[[#This Row],[ODS]])),"NÃO","SIM")</f>
        <v>SIM</v>
      </c>
      <c r="T2477" s="2" t="str">
        <f>IF(ISERR(FIND("10",GERAL[[#This Row],[ODS]])),"NÃO","SIM")</f>
        <v>SIM</v>
      </c>
      <c r="U2477" s="2" t="str">
        <f>IF(ISERR(FIND("11",GERAL[[#This Row],[ODS]])),"NÃO","SIM")</f>
        <v>NÃO</v>
      </c>
      <c r="V2477" s="2" t="str">
        <f>IF(ISERR(FIND("12",GERAL[[#This Row],[ODS]])),"NÃO","SIM")</f>
        <v>NÃO</v>
      </c>
      <c r="W2477" s="2" t="str">
        <f>IF(ISERR(FIND("13",GERAL[[#This Row],[ODS]])),"NÃO","SIM")</f>
        <v>NÃO</v>
      </c>
      <c r="X2477" s="2" t="str">
        <f>IF(ISERR(FIND("14",GERAL[[#This Row],[ODS]])),"NÃO","SIM")</f>
        <v>NÃO</v>
      </c>
      <c r="Y2477" s="2" t="str">
        <f>IF(ISERR(FIND("15",GERAL[[#This Row],[ODS]])),"NÃO","SIM")</f>
        <v>NÃO</v>
      </c>
      <c r="Z2477" s="2" t="str">
        <f>IF(ISERR(FIND("16",GERAL[[#This Row],[ODS]])),"NÃO","SIM")</f>
        <v>NÃO</v>
      </c>
      <c r="AA2477" s="2" t="str">
        <f>IF(ISERR(FIND("17",GERAL[[#This Row],[ODS]])),"NÃO","SIM")</f>
        <v>NÃO</v>
      </c>
      <c r="AB2477" s="1"/>
      <c r="AC2477" s="1"/>
      <c r="AD2477" s="1">
        <v>62.976106704633636</v>
      </c>
      <c r="AE2477" s="56">
        <v>0</v>
      </c>
      <c r="AF2477" s="87">
        <v>0</v>
      </c>
      <c r="AG2477" s="1" t="str">
        <f>GERAL[[#This Row],[SIGLA]]&amp;GERAL[[#This Row],[CÓD]]</f>
        <v>RJPM_QC</v>
      </c>
      <c r="AH2477" s="1">
        <f ca="1">VLOOKUP(GERAL[[#This Row],[REF_NOTA]],BASE_NOTAS[],7,FALSE)</f>
        <v>79.005487133687041</v>
      </c>
      <c r="AI2477" s="48">
        <f ca="1">IF(GERAL[[#This Row],[Nota 2025]]="",0,GERAL[[#This Row],[Nota 2026]]-GERAL[[#This Row],[Nota 2025]])</f>
        <v>79.005487133687041</v>
      </c>
    </row>
    <row r="2478" spans="1:35" x14ac:dyDescent="0.35">
      <c r="A2478" s="2" t="s">
        <v>175</v>
      </c>
      <c r="B2478" s="2" t="s">
        <v>202</v>
      </c>
      <c r="C2478" s="15" t="s">
        <v>215</v>
      </c>
      <c r="D2478" s="15" t="s">
        <v>489</v>
      </c>
      <c r="E2478" s="15" t="s">
        <v>490</v>
      </c>
      <c r="F2478" s="2" t="str">
        <f>VLOOKUP(GERAL[[#This Row],[CÓD]],SEALL,6,FALSE)</f>
        <v>SG</v>
      </c>
      <c r="G247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7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7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78" s="2" t="str">
        <f>VLOOKUP(GERAL[[#This Row],[CÓD]],SEALL,4,FALSE)</f>
        <v>01, 05, 08, 09, 10</v>
      </c>
      <c r="K2478" s="2" t="str">
        <f>IF(ISERR(FIND("01",GERAL[[#This Row],[ODS]])),"NÃO","SIM")</f>
        <v>SIM</v>
      </c>
      <c r="L2478" s="2" t="str">
        <f>IF(ISERR(FIND("02",GERAL[[#This Row],[ODS]])),"NÃO","SIM")</f>
        <v>NÃO</v>
      </c>
      <c r="M2478" s="2" t="str">
        <f>IF(ISERR(FIND("03",GERAL[[#This Row],[ODS]])),"NÃO","SIM")</f>
        <v>NÃO</v>
      </c>
      <c r="N2478" s="2" t="str">
        <f>IF(ISERR(FIND("04",GERAL[[#This Row],[ODS]])),"NÃO","SIM")</f>
        <v>NÃO</v>
      </c>
      <c r="O2478" s="2" t="str">
        <f>IF(ISERR(FIND("05",GERAL[[#This Row],[ODS]])),"NÃO","SIM")</f>
        <v>SIM</v>
      </c>
      <c r="P2478" s="2" t="str">
        <f>IF(ISERR(FIND("06",GERAL[[#This Row],[ODS]])),"NÃO","SIM")</f>
        <v>NÃO</v>
      </c>
      <c r="Q2478" s="2" t="str">
        <f>IF(ISERR(FIND("07",GERAL[[#This Row],[ODS]])),"NÃO","SIM")</f>
        <v>NÃO</v>
      </c>
      <c r="R2478" s="2" t="str">
        <f>IF(ISERR(FIND("08",GERAL[[#This Row],[ODS]])),"NÃO","SIM")</f>
        <v>SIM</v>
      </c>
      <c r="S2478" s="2" t="str">
        <f>IF(ISERR(FIND("09",GERAL[[#This Row],[ODS]])),"NÃO","SIM")</f>
        <v>SIM</v>
      </c>
      <c r="T2478" s="2" t="str">
        <f>IF(ISERR(FIND("10",GERAL[[#This Row],[ODS]])),"NÃO","SIM")</f>
        <v>SIM</v>
      </c>
      <c r="U2478" s="2" t="str">
        <f>IF(ISERR(FIND("11",GERAL[[#This Row],[ODS]])),"NÃO","SIM")</f>
        <v>NÃO</v>
      </c>
      <c r="V2478" s="2" t="str">
        <f>IF(ISERR(FIND("12",GERAL[[#This Row],[ODS]])),"NÃO","SIM")</f>
        <v>NÃO</v>
      </c>
      <c r="W2478" s="2" t="str">
        <f>IF(ISERR(FIND("13",GERAL[[#This Row],[ODS]])),"NÃO","SIM")</f>
        <v>NÃO</v>
      </c>
      <c r="X2478" s="2" t="str">
        <f>IF(ISERR(FIND("14",GERAL[[#This Row],[ODS]])),"NÃO","SIM")</f>
        <v>NÃO</v>
      </c>
      <c r="Y2478" s="2" t="str">
        <f>IF(ISERR(FIND("15",GERAL[[#This Row],[ODS]])),"NÃO","SIM")</f>
        <v>NÃO</v>
      </c>
      <c r="Z2478" s="2" t="str">
        <f>IF(ISERR(FIND("16",GERAL[[#This Row],[ODS]])),"NÃO","SIM")</f>
        <v>NÃO</v>
      </c>
      <c r="AA2478" s="2" t="str">
        <f>IF(ISERR(FIND("17",GERAL[[#This Row],[ODS]])),"NÃO","SIM")</f>
        <v>NÃO</v>
      </c>
      <c r="AB2478" s="1"/>
      <c r="AC2478" s="1"/>
      <c r="AD2478" s="1">
        <v>74.442543212609664</v>
      </c>
      <c r="AE2478" s="56">
        <v>28.034452621293394</v>
      </c>
      <c r="AF2478" s="87">
        <v>29.050990464400794</v>
      </c>
      <c r="AG2478" s="1" t="str">
        <f>GERAL[[#This Row],[SIGLA]]&amp;GERAL[[#This Row],[CÓD]]</f>
        <v>RNPM_QC</v>
      </c>
      <c r="AH2478" s="1">
        <f ca="1">VLOOKUP(GERAL[[#This Row],[REF_NOTA]],BASE_NOTAS[],7,FALSE)</f>
        <v>85.792983610085798</v>
      </c>
      <c r="AI2478" s="48">
        <f ca="1">IF(GERAL[[#This Row],[Nota 2025]]="",0,GERAL[[#This Row],[Nota 2026]]-GERAL[[#This Row],[Nota 2025]])</f>
        <v>56.741993145685001</v>
      </c>
    </row>
    <row r="2479" spans="1:35" x14ac:dyDescent="0.35">
      <c r="A2479" s="2" t="s">
        <v>178</v>
      </c>
      <c r="B2479" s="2" t="s">
        <v>205</v>
      </c>
      <c r="C2479" s="15" t="s">
        <v>215</v>
      </c>
      <c r="D2479" s="15" t="s">
        <v>489</v>
      </c>
      <c r="E2479" s="15" t="s">
        <v>490</v>
      </c>
      <c r="F2479" s="2" t="str">
        <f>VLOOKUP(GERAL[[#This Row],[CÓD]],SEALL,6,FALSE)</f>
        <v>SG</v>
      </c>
      <c r="G247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7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7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79" s="2" t="str">
        <f>VLOOKUP(GERAL[[#This Row],[CÓD]],SEALL,4,FALSE)</f>
        <v>01, 05, 08, 09, 10</v>
      </c>
      <c r="K2479" s="2" t="str">
        <f>IF(ISERR(FIND("01",GERAL[[#This Row],[ODS]])),"NÃO","SIM")</f>
        <v>SIM</v>
      </c>
      <c r="L2479" s="2" t="str">
        <f>IF(ISERR(FIND("02",GERAL[[#This Row],[ODS]])),"NÃO","SIM")</f>
        <v>NÃO</v>
      </c>
      <c r="M2479" s="2" t="str">
        <f>IF(ISERR(FIND("03",GERAL[[#This Row],[ODS]])),"NÃO","SIM")</f>
        <v>NÃO</v>
      </c>
      <c r="N2479" s="2" t="str">
        <f>IF(ISERR(FIND("04",GERAL[[#This Row],[ODS]])),"NÃO","SIM")</f>
        <v>NÃO</v>
      </c>
      <c r="O2479" s="2" t="str">
        <f>IF(ISERR(FIND("05",GERAL[[#This Row],[ODS]])),"NÃO","SIM")</f>
        <v>SIM</v>
      </c>
      <c r="P2479" s="2" t="str">
        <f>IF(ISERR(FIND("06",GERAL[[#This Row],[ODS]])),"NÃO","SIM")</f>
        <v>NÃO</v>
      </c>
      <c r="Q2479" s="2" t="str">
        <f>IF(ISERR(FIND("07",GERAL[[#This Row],[ODS]])),"NÃO","SIM")</f>
        <v>NÃO</v>
      </c>
      <c r="R2479" s="2" t="str">
        <f>IF(ISERR(FIND("08",GERAL[[#This Row],[ODS]])),"NÃO","SIM")</f>
        <v>SIM</v>
      </c>
      <c r="S2479" s="2" t="str">
        <f>IF(ISERR(FIND("09",GERAL[[#This Row],[ODS]])),"NÃO","SIM")</f>
        <v>SIM</v>
      </c>
      <c r="T2479" s="2" t="str">
        <f>IF(ISERR(FIND("10",GERAL[[#This Row],[ODS]])),"NÃO","SIM")</f>
        <v>SIM</v>
      </c>
      <c r="U2479" s="2" t="str">
        <f>IF(ISERR(FIND("11",GERAL[[#This Row],[ODS]])),"NÃO","SIM")</f>
        <v>NÃO</v>
      </c>
      <c r="V2479" s="2" t="str">
        <f>IF(ISERR(FIND("12",GERAL[[#This Row],[ODS]])),"NÃO","SIM")</f>
        <v>NÃO</v>
      </c>
      <c r="W2479" s="2" t="str">
        <f>IF(ISERR(FIND("13",GERAL[[#This Row],[ODS]])),"NÃO","SIM")</f>
        <v>NÃO</v>
      </c>
      <c r="X2479" s="2" t="str">
        <f>IF(ISERR(FIND("14",GERAL[[#This Row],[ODS]])),"NÃO","SIM")</f>
        <v>NÃO</v>
      </c>
      <c r="Y2479" s="2" t="str">
        <f>IF(ISERR(FIND("15",GERAL[[#This Row],[ODS]])),"NÃO","SIM")</f>
        <v>NÃO</v>
      </c>
      <c r="Z2479" s="2" t="str">
        <f>IF(ISERR(FIND("16",GERAL[[#This Row],[ODS]])),"NÃO","SIM")</f>
        <v>NÃO</v>
      </c>
      <c r="AA2479" s="2" t="str">
        <f>IF(ISERR(FIND("17",GERAL[[#This Row],[ODS]])),"NÃO","SIM")</f>
        <v>NÃO</v>
      </c>
      <c r="AB2479" s="1"/>
      <c r="AC2479" s="1"/>
      <c r="AD2479" s="1">
        <v>94.123694078423412</v>
      </c>
      <c r="AE2479" s="56">
        <v>77.359740140526114</v>
      </c>
      <c r="AF2479" s="87">
        <v>82.751681444886543</v>
      </c>
      <c r="AG2479" s="1" t="str">
        <f>GERAL[[#This Row],[SIGLA]]&amp;GERAL[[#This Row],[CÓD]]</f>
        <v>RSPM_QC</v>
      </c>
      <c r="AH2479" s="1">
        <f ca="1">VLOOKUP(GERAL[[#This Row],[REF_NOTA]],BASE_NOTAS[],7,FALSE)</f>
        <v>37.678837276935248</v>
      </c>
      <c r="AI2479" s="48">
        <f ca="1">IF(GERAL[[#This Row],[Nota 2025]]="",0,GERAL[[#This Row],[Nota 2026]]-GERAL[[#This Row],[Nota 2025]])</f>
        <v>-45.072844167951295</v>
      </c>
    </row>
    <row r="2480" spans="1:35" x14ac:dyDescent="0.35">
      <c r="A2480" s="2" t="s">
        <v>176</v>
      </c>
      <c r="B2480" s="2" t="s">
        <v>203</v>
      </c>
      <c r="C2480" s="15" t="s">
        <v>215</v>
      </c>
      <c r="D2480" s="15" t="s">
        <v>489</v>
      </c>
      <c r="E2480" s="15" t="s">
        <v>490</v>
      </c>
      <c r="F2480" s="2" t="str">
        <f>VLOOKUP(GERAL[[#This Row],[CÓD]],SEALL,6,FALSE)</f>
        <v>SG</v>
      </c>
      <c r="G248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8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8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80" s="2" t="str">
        <f>VLOOKUP(GERAL[[#This Row],[CÓD]],SEALL,4,FALSE)</f>
        <v>01, 05, 08, 09, 10</v>
      </c>
      <c r="K2480" s="2" t="str">
        <f>IF(ISERR(FIND("01",GERAL[[#This Row],[ODS]])),"NÃO","SIM")</f>
        <v>SIM</v>
      </c>
      <c r="L2480" s="2" t="str">
        <f>IF(ISERR(FIND("02",GERAL[[#This Row],[ODS]])),"NÃO","SIM")</f>
        <v>NÃO</v>
      </c>
      <c r="M2480" s="2" t="str">
        <f>IF(ISERR(FIND("03",GERAL[[#This Row],[ODS]])),"NÃO","SIM")</f>
        <v>NÃO</v>
      </c>
      <c r="N2480" s="2" t="str">
        <f>IF(ISERR(FIND("04",GERAL[[#This Row],[ODS]])),"NÃO","SIM")</f>
        <v>NÃO</v>
      </c>
      <c r="O2480" s="2" t="str">
        <f>IF(ISERR(FIND("05",GERAL[[#This Row],[ODS]])),"NÃO","SIM")</f>
        <v>SIM</v>
      </c>
      <c r="P2480" s="2" t="str">
        <f>IF(ISERR(FIND("06",GERAL[[#This Row],[ODS]])),"NÃO","SIM")</f>
        <v>NÃO</v>
      </c>
      <c r="Q2480" s="2" t="str">
        <f>IF(ISERR(FIND("07",GERAL[[#This Row],[ODS]])),"NÃO","SIM")</f>
        <v>NÃO</v>
      </c>
      <c r="R2480" s="2" t="str">
        <f>IF(ISERR(FIND("08",GERAL[[#This Row],[ODS]])),"NÃO","SIM")</f>
        <v>SIM</v>
      </c>
      <c r="S2480" s="2" t="str">
        <f>IF(ISERR(FIND("09",GERAL[[#This Row],[ODS]])),"NÃO","SIM")</f>
        <v>SIM</v>
      </c>
      <c r="T2480" s="2" t="str">
        <f>IF(ISERR(FIND("10",GERAL[[#This Row],[ODS]])),"NÃO","SIM")</f>
        <v>SIM</v>
      </c>
      <c r="U2480" s="2" t="str">
        <f>IF(ISERR(FIND("11",GERAL[[#This Row],[ODS]])),"NÃO","SIM")</f>
        <v>NÃO</v>
      </c>
      <c r="V2480" s="2" t="str">
        <f>IF(ISERR(FIND("12",GERAL[[#This Row],[ODS]])),"NÃO","SIM")</f>
        <v>NÃO</v>
      </c>
      <c r="W2480" s="2" t="str">
        <f>IF(ISERR(FIND("13",GERAL[[#This Row],[ODS]])),"NÃO","SIM")</f>
        <v>NÃO</v>
      </c>
      <c r="X2480" s="2" t="str">
        <f>IF(ISERR(FIND("14",GERAL[[#This Row],[ODS]])),"NÃO","SIM")</f>
        <v>NÃO</v>
      </c>
      <c r="Y2480" s="2" t="str">
        <f>IF(ISERR(FIND("15",GERAL[[#This Row],[ODS]])),"NÃO","SIM")</f>
        <v>NÃO</v>
      </c>
      <c r="Z2480" s="2" t="str">
        <f>IF(ISERR(FIND("16",GERAL[[#This Row],[ODS]])),"NÃO","SIM")</f>
        <v>NÃO</v>
      </c>
      <c r="AA2480" s="2" t="str">
        <f>IF(ISERR(FIND("17",GERAL[[#This Row],[ODS]])),"NÃO","SIM")</f>
        <v>NÃO</v>
      </c>
      <c r="AB2480" s="1"/>
      <c r="AC2480" s="1"/>
      <c r="AD2480" s="1">
        <v>89.855665919403378</v>
      </c>
      <c r="AE2480" s="56">
        <v>75.27640569814325</v>
      </c>
      <c r="AF2480" s="87">
        <v>79.455360006528238</v>
      </c>
      <c r="AG2480" s="1" t="str">
        <f>GERAL[[#This Row],[SIGLA]]&amp;GERAL[[#This Row],[CÓD]]</f>
        <v>ROPM_QC</v>
      </c>
      <c r="AH2480" s="1">
        <f ca="1">VLOOKUP(GERAL[[#This Row],[REF_NOTA]],BASE_NOTAS[],7,FALSE)</f>
        <v>6.6918943597715996</v>
      </c>
      <c r="AI2480" s="48">
        <f ca="1">IF(GERAL[[#This Row],[Nota 2025]]="",0,GERAL[[#This Row],[Nota 2026]]-GERAL[[#This Row],[Nota 2025]])</f>
        <v>-72.763465646756643</v>
      </c>
    </row>
    <row r="2481" spans="1:35" x14ac:dyDescent="0.35">
      <c r="A2481" s="2" t="s">
        <v>177</v>
      </c>
      <c r="B2481" s="2" t="s">
        <v>204</v>
      </c>
      <c r="C2481" s="15" t="s">
        <v>215</v>
      </c>
      <c r="D2481" s="15" t="s">
        <v>489</v>
      </c>
      <c r="E2481" s="15" t="s">
        <v>490</v>
      </c>
      <c r="F2481" s="2" t="str">
        <f>VLOOKUP(GERAL[[#This Row],[CÓD]],SEALL,6,FALSE)</f>
        <v>SG</v>
      </c>
      <c r="G248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8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8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81" s="2" t="str">
        <f>VLOOKUP(GERAL[[#This Row],[CÓD]],SEALL,4,FALSE)</f>
        <v>01, 05, 08, 09, 10</v>
      </c>
      <c r="K2481" s="2" t="str">
        <f>IF(ISERR(FIND("01",GERAL[[#This Row],[ODS]])),"NÃO","SIM")</f>
        <v>SIM</v>
      </c>
      <c r="L2481" s="2" t="str">
        <f>IF(ISERR(FIND("02",GERAL[[#This Row],[ODS]])),"NÃO","SIM")</f>
        <v>NÃO</v>
      </c>
      <c r="M2481" s="2" t="str">
        <f>IF(ISERR(FIND("03",GERAL[[#This Row],[ODS]])),"NÃO","SIM")</f>
        <v>NÃO</v>
      </c>
      <c r="N2481" s="2" t="str">
        <f>IF(ISERR(FIND("04",GERAL[[#This Row],[ODS]])),"NÃO","SIM")</f>
        <v>NÃO</v>
      </c>
      <c r="O2481" s="2" t="str">
        <f>IF(ISERR(FIND("05",GERAL[[#This Row],[ODS]])),"NÃO","SIM")</f>
        <v>SIM</v>
      </c>
      <c r="P2481" s="2" t="str">
        <f>IF(ISERR(FIND("06",GERAL[[#This Row],[ODS]])),"NÃO","SIM")</f>
        <v>NÃO</v>
      </c>
      <c r="Q2481" s="2" t="str">
        <f>IF(ISERR(FIND("07",GERAL[[#This Row],[ODS]])),"NÃO","SIM")</f>
        <v>NÃO</v>
      </c>
      <c r="R2481" s="2" t="str">
        <f>IF(ISERR(FIND("08",GERAL[[#This Row],[ODS]])),"NÃO","SIM")</f>
        <v>SIM</v>
      </c>
      <c r="S2481" s="2" t="str">
        <f>IF(ISERR(FIND("09",GERAL[[#This Row],[ODS]])),"NÃO","SIM")</f>
        <v>SIM</v>
      </c>
      <c r="T2481" s="2" t="str">
        <f>IF(ISERR(FIND("10",GERAL[[#This Row],[ODS]])),"NÃO","SIM")</f>
        <v>SIM</v>
      </c>
      <c r="U2481" s="2" t="str">
        <f>IF(ISERR(FIND("11",GERAL[[#This Row],[ODS]])),"NÃO","SIM")</f>
        <v>NÃO</v>
      </c>
      <c r="V2481" s="2" t="str">
        <f>IF(ISERR(FIND("12",GERAL[[#This Row],[ODS]])),"NÃO","SIM")</f>
        <v>NÃO</v>
      </c>
      <c r="W2481" s="2" t="str">
        <f>IF(ISERR(FIND("13",GERAL[[#This Row],[ODS]])),"NÃO","SIM")</f>
        <v>NÃO</v>
      </c>
      <c r="X2481" s="2" t="str">
        <f>IF(ISERR(FIND("14",GERAL[[#This Row],[ODS]])),"NÃO","SIM")</f>
        <v>NÃO</v>
      </c>
      <c r="Y2481" s="2" t="str">
        <f>IF(ISERR(FIND("15",GERAL[[#This Row],[ODS]])),"NÃO","SIM")</f>
        <v>NÃO</v>
      </c>
      <c r="Z2481" s="2" t="str">
        <f>IF(ISERR(FIND("16",GERAL[[#This Row],[ODS]])),"NÃO","SIM")</f>
        <v>NÃO</v>
      </c>
      <c r="AA2481" s="2" t="str">
        <f>IF(ISERR(FIND("17",GERAL[[#This Row],[ODS]])),"NÃO","SIM")</f>
        <v>NÃO</v>
      </c>
      <c r="AB2481" s="1"/>
      <c r="AC2481" s="1"/>
      <c r="AD2481" s="1">
        <v>89.616730860119759</v>
      </c>
      <c r="AE2481" s="56">
        <v>69.878334889938685</v>
      </c>
      <c r="AF2481" s="87">
        <v>77.574362608150309</v>
      </c>
      <c r="AG2481" s="1" t="str">
        <f>GERAL[[#This Row],[SIGLA]]&amp;GERAL[[#This Row],[CÓD]]</f>
        <v>RRPM_QC</v>
      </c>
      <c r="AH2481" s="1">
        <f ca="1">VLOOKUP(GERAL[[#This Row],[REF_NOTA]],BASE_NOTAS[],7,FALSE)</f>
        <v>69.734955590103638</v>
      </c>
      <c r="AI2481" s="48">
        <f ca="1">IF(GERAL[[#This Row],[Nota 2025]]="",0,GERAL[[#This Row],[Nota 2026]]-GERAL[[#This Row],[Nota 2025]])</f>
        <v>-7.8394070180466713</v>
      </c>
    </row>
    <row r="2482" spans="1:35" x14ac:dyDescent="0.35">
      <c r="A2482" s="2" t="s">
        <v>179</v>
      </c>
      <c r="B2482" s="2" t="s">
        <v>194</v>
      </c>
      <c r="C2482" s="15" t="s">
        <v>215</v>
      </c>
      <c r="D2482" s="15" t="s">
        <v>489</v>
      </c>
      <c r="E2482" s="15" t="s">
        <v>490</v>
      </c>
      <c r="F2482" s="2" t="str">
        <f>VLOOKUP(GERAL[[#This Row],[CÓD]],SEALL,6,FALSE)</f>
        <v>SG</v>
      </c>
      <c r="G248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8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8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82" s="2" t="str">
        <f>VLOOKUP(GERAL[[#This Row],[CÓD]],SEALL,4,FALSE)</f>
        <v>01, 05, 08, 09, 10</v>
      </c>
      <c r="K2482" s="2" t="str">
        <f>IF(ISERR(FIND("01",GERAL[[#This Row],[ODS]])),"NÃO","SIM")</f>
        <v>SIM</v>
      </c>
      <c r="L2482" s="2" t="str">
        <f>IF(ISERR(FIND("02",GERAL[[#This Row],[ODS]])),"NÃO","SIM")</f>
        <v>NÃO</v>
      </c>
      <c r="M2482" s="2" t="str">
        <f>IF(ISERR(FIND("03",GERAL[[#This Row],[ODS]])),"NÃO","SIM")</f>
        <v>NÃO</v>
      </c>
      <c r="N2482" s="2" t="str">
        <f>IF(ISERR(FIND("04",GERAL[[#This Row],[ODS]])),"NÃO","SIM")</f>
        <v>NÃO</v>
      </c>
      <c r="O2482" s="2" t="str">
        <f>IF(ISERR(FIND("05",GERAL[[#This Row],[ODS]])),"NÃO","SIM")</f>
        <v>SIM</v>
      </c>
      <c r="P2482" s="2" t="str">
        <f>IF(ISERR(FIND("06",GERAL[[#This Row],[ODS]])),"NÃO","SIM")</f>
        <v>NÃO</v>
      </c>
      <c r="Q2482" s="2" t="str">
        <f>IF(ISERR(FIND("07",GERAL[[#This Row],[ODS]])),"NÃO","SIM")</f>
        <v>NÃO</v>
      </c>
      <c r="R2482" s="2" t="str">
        <f>IF(ISERR(FIND("08",GERAL[[#This Row],[ODS]])),"NÃO","SIM")</f>
        <v>SIM</v>
      </c>
      <c r="S2482" s="2" t="str">
        <f>IF(ISERR(FIND("09",GERAL[[#This Row],[ODS]])),"NÃO","SIM")</f>
        <v>SIM</v>
      </c>
      <c r="T2482" s="2" t="str">
        <f>IF(ISERR(FIND("10",GERAL[[#This Row],[ODS]])),"NÃO","SIM")</f>
        <v>SIM</v>
      </c>
      <c r="U2482" s="2" t="str">
        <f>IF(ISERR(FIND("11",GERAL[[#This Row],[ODS]])),"NÃO","SIM")</f>
        <v>NÃO</v>
      </c>
      <c r="V2482" s="2" t="str">
        <f>IF(ISERR(FIND("12",GERAL[[#This Row],[ODS]])),"NÃO","SIM")</f>
        <v>NÃO</v>
      </c>
      <c r="W2482" s="2" t="str">
        <f>IF(ISERR(FIND("13",GERAL[[#This Row],[ODS]])),"NÃO","SIM")</f>
        <v>NÃO</v>
      </c>
      <c r="X2482" s="2" t="str">
        <f>IF(ISERR(FIND("14",GERAL[[#This Row],[ODS]])),"NÃO","SIM")</f>
        <v>NÃO</v>
      </c>
      <c r="Y2482" s="2" t="str">
        <f>IF(ISERR(FIND("15",GERAL[[#This Row],[ODS]])),"NÃO","SIM")</f>
        <v>NÃO</v>
      </c>
      <c r="Z2482" s="2" t="str">
        <f>IF(ISERR(FIND("16",GERAL[[#This Row],[ODS]])),"NÃO","SIM")</f>
        <v>NÃO</v>
      </c>
      <c r="AA2482" s="2" t="str">
        <f>IF(ISERR(FIND("17",GERAL[[#This Row],[ODS]])),"NÃO","SIM")</f>
        <v>NÃO</v>
      </c>
      <c r="AB2482" s="1"/>
      <c r="AC2482" s="1"/>
      <c r="AD2482" s="1">
        <v>82.880057077154348</v>
      </c>
      <c r="AE2482" s="56">
        <v>47.754789541891533</v>
      </c>
      <c r="AF2482" s="87">
        <v>50.981392541715898</v>
      </c>
      <c r="AG2482" s="1" t="str">
        <f>GERAL[[#This Row],[SIGLA]]&amp;GERAL[[#This Row],[CÓD]]</f>
        <v>SCPM_QC</v>
      </c>
      <c r="AH2482" s="1">
        <f ca="1">VLOOKUP(GERAL[[#This Row],[REF_NOTA]],BASE_NOTAS[],7,FALSE)</f>
        <v>69.350018844700628</v>
      </c>
      <c r="AI2482" s="48">
        <f ca="1">IF(GERAL[[#This Row],[Nota 2025]]="",0,GERAL[[#This Row],[Nota 2026]]-GERAL[[#This Row],[Nota 2025]])</f>
        <v>18.36862630298473</v>
      </c>
    </row>
    <row r="2483" spans="1:35" x14ac:dyDescent="0.35">
      <c r="A2483" s="2" t="s">
        <v>181</v>
      </c>
      <c r="B2483" s="2" t="s">
        <v>186</v>
      </c>
      <c r="C2483" s="15" t="s">
        <v>215</v>
      </c>
      <c r="D2483" s="15" t="s">
        <v>489</v>
      </c>
      <c r="E2483" s="15" t="s">
        <v>490</v>
      </c>
      <c r="F2483" s="2" t="str">
        <f>VLOOKUP(GERAL[[#This Row],[CÓD]],SEALL,6,FALSE)</f>
        <v>SG</v>
      </c>
      <c r="G248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8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8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83" s="2" t="str">
        <f>VLOOKUP(GERAL[[#This Row],[CÓD]],SEALL,4,FALSE)</f>
        <v>01, 05, 08, 09, 10</v>
      </c>
      <c r="K2483" s="2" t="str">
        <f>IF(ISERR(FIND("01",GERAL[[#This Row],[ODS]])),"NÃO","SIM")</f>
        <v>SIM</v>
      </c>
      <c r="L2483" s="2" t="str">
        <f>IF(ISERR(FIND("02",GERAL[[#This Row],[ODS]])),"NÃO","SIM")</f>
        <v>NÃO</v>
      </c>
      <c r="M2483" s="2" t="str">
        <f>IF(ISERR(FIND("03",GERAL[[#This Row],[ODS]])),"NÃO","SIM")</f>
        <v>NÃO</v>
      </c>
      <c r="N2483" s="2" t="str">
        <f>IF(ISERR(FIND("04",GERAL[[#This Row],[ODS]])),"NÃO","SIM")</f>
        <v>NÃO</v>
      </c>
      <c r="O2483" s="2" t="str">
        <f>IF(ISERR(FIND("05",GERAL[[#This Row],[ODS]])),"NÃO","SIM")</f>
        <v>SIM</v>
      </c>
      <c r="P2483" s="2" t="str">
        <f>IF(ISERR(FIND("06",GERAL[[#This Row],[ODS]])),"NÃO","SIM")</f>
        <v>NÃO</v>
      </c>
      <c r="Q2483" s="2" t="str">
        <f>IF(ISERR(FIND("07",GERAL[[#This Row],[ODS]])),"NÃO","SIM")</f>
        <v>NÃO</v>
      </c>
      <c r="R2483" s="2" t="str">
        <f>IF(ISERR(FIND("08",GERAL[[#This Row],[ODS]])),"NÃO","SIM")</f>
        <v>SIM</v>
      </c>
      <c r="S2483" s="2" t="str">
        <f>IF(ISERR(FIND("09",GERAL[[#This Row],[ODS]])),"NÃO","SIM")</f>
        <v>SIM</v>
      </c>
      <c r="T2483" s="2" t="str">
        <f>IF(ISERR(FIND("10",GERAL[[#This Row],[ODS]])),"NÃO","SIM")</f>
        <v>SIM</v>
      </c>
      <c r="U2483" s="2" t="str">
        <f>IF(ISERR(FIND("11",GERAL[[#This Row],[ODS]])),"NÃO","SIM")</f>
        <v>NÃO</v>
      </c>
      <c r="V2483" s="2" t="str">
        <f>IF(ISERR(FIND("12",GERAL[[#This Row],[ODS]])),"NÃO","SIM")</f>
        <v>NÃO</v>
      </c>
      <c r="W2483" s="2" t="str">
        <f>IF(ISERR(FIND("13",GERAL[[#This Row],[ODS]])),"NÃO","SIM")</f>
        <v>NÃO</v>
      </c>
      <c r="X2483" s="2" t="str">
        <f>IF(ISERR(FIND("14",GERAL[[#This Row],[ODS]])),"NÃO","SIM")</f>
        <v>NÃO</v>
      </c>
      <c r="Y2483" s="2" t="str">
        <f>IF(ISERR(FIND("15",GERAL[[#This Row],[ODS]])),"NÃO","SIM")</f>
        <v>NÃO</v>
      </c>
      <c r="Z2483" s="2" t="str">
        <f>IF(ISERR(FIND("16",GERAL[[#This Row],[ODS]])),"NÃO","SIM")</f>
        <v>NÃO</v>
      </c>
      <c r="AA2483" s="2" t="str">
        <f>IF(ISERR(FIND("17",GERAL[[#This Row],[ODS]])),"NÃO","SIM")</f>
        <v>NÃO</v>
      </c>
      <c r="AB2483" s="1"/>
      <c r="AC2483" s="1"/>
      <c r="AD2483" s="1">
        <v>75.788627477460011</v>
      </c>
      <c r="AE2483" s="56">
        <v>32.68518742162594</v>
      </c>
      <c r="AF2483" s="87">
        <v>37.050385800006353</v>
      </c>
      <c r="AG2483" s="1" t="str">
        <f>GERAL[[#This Row],[SIGLA]]&amp;GERAL[[#This Row],[CÓD]]</f>
        <v>SPPM_QC</v>
      </c>
      <c r="AH2483" s="1">
        <f ca="1">VLOOKUP(GERAL[[#This Row],[REF_NOTA]],BASE_NOTAS[],7,FALSE)</f>
        <v>86.535716113967467</v>
      </c>
      <c r="AI2483" s="48">
        <f ca="1">IF(GERAL[[#This Row],[Nota 2025]]="",0,GERAL[[#This Row],[Nota 2026]]-GERAL[[#This Row],[Nota 2025]])</f>
        <v>49.485330313961114</v>
      </c>
    </row>
    <row r="2484" spans="1:35" x14ac:dyDescent="0.35">
      <c r="A2484" s="2" t="s">
        <v>180</v>
      </c>
      <c r="B2484" s="2" t="s">
        <v>206</v>
      </c>
      <c r="C2484" s="15" t="s">
        <v>215</v>
      </c>
      <c r="D2484" s="15" t="s">
        <v>489</v>
      </c>
      <c r="E2484" s="15" t="s">
        <v>490</v>
      </c>
      <c r="F2484" s="2" t="str">
        <f>VLOOKUP(GERAL[[#This Row],[CÓD]],SEALL,6,FALSE)</f>
        <v>SG</v>
      </c>
      <c r="G248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8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8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84" s="2" t="str">
        <f>VLOOKUP(GERAL[[#This Row],[CÓD]],SEALL,4,FALSE)</f>
        <v>01, 05, 08, 09, 10</v>
      </c>
      <c r="K2484" s="2" t="str">
        <f>IF(ISERR(FIND("01",GERAL[[#This Row],[ODS]])),"NÃO","SIM")</f>
        <v>SIM</v>
      </c>
      <c r="L2484" s="2" t="str">
        <f>IF(ISERR(FIND("02",GERAL[[#This Row],[ODS]])),"NÃO","SIM")</f>
        <v>NÃO</v>
      </c>
      <c r="M2484" s="2" t="str">
        <f>IF(ISERR(FIND("03",GERAL[[#This Row],[ODS]])),"NÃO","SIM")</f>
        <v>NÃO</v>
      </c>
      <c r="N2484" s="2" t="str">
        <f>IF(ISERR(FIND("04",GERAL[[#This Row],[ODS]])),"NÃO","SIM")</f>
        <v>NÃO</v>
      </c>
      <c r="O2484" s="2" t="str">
        <f>IF(ISERR(FIND("05",GERAL[[#This Row],[ODS]])),"NÃO","SIM")</f>
        <v>SIM</v>
      </c>
      <c r="P2484" s="2" t="str">
        <f>IF(ISERR(FIND("06",GERAL[[#This Row],[ODS]])),"NÃO","SIM")</f>
        <v>NÃO</v>
      </c>
      <c r="Q2484" s="2" t="str">
        <f>IF(ISERR(FIND("07",GERAL[[#This Row],[ODS]])),"NÃO","SIM")</f>
        <v>NÃO</v>
      </c>
      <c r="R2484" s="2" t="str">
        <f>IF(ISERR(FIND("08",GERAL[[#This Row],[ODS]])),"NÃO","SIM")</f>
        <v>SIM</v>
      </c>
      <c r="S2484" s="2" t="str">
        <f>IF(ISERR(FIND("09",GERAL[[#This Row],[ODS]])),"NÃO","SIM")</f>
        <v>SIM</v>
      </c>
      <c r="T2484" s="2" t="str">
        <f>IF(ISERR(FIND("10",GERAL[[#This Row],[ODS]])),"NÃO","SIM")</f>
        <v>SIM</v>
      </c>
      <c r="U2484" s="2" t="str">
        <f>IF(ISERR(FIND("11",GERAL[[#This Row],[ODS]])),"NÃO","SIM")</f>
        <v>NÃO</v>
      </c>
      <c r="V2484" s="2" t="str">
        <f>IF(ISERR(FIND("12",GERAL[[#This Row],[ODS]])),"NÃO","SIM")</f>
        <v>NÃO</v>
      </c>
      <c r="W2484" s="2" t="str">
        <f>IF(ISERR(FIND("13",GERAL[[#This Row],[ODS]])),"NÃO","SIM")</f>
        <v>NÃO</v>
      </c>
      <c r="X2484" s="2" t="str">
        <f>IF(ISERR(FIND("14",GERAL[[#This Row],[ODS]])),"NÃO","SIM")</f>
        <v>NÃO</v>
      </c>
      <c r="Y2484" s="2" t="str">
        <f>IF(ISERR(FIND("15",GERAL[[#This Row],[ODS]])),"NÃO","SIM")</f>
        <v>NÃO</v>
      </c>
      <c r="Z2484" s="2" t="str">
        <f>IF(ISERR(FIND("16",GERAL[[#This Row],[ODS]])),"NÃO","SIM")</f>
        <v>NÃO</v>
      </c>
      <c r="AA2484" s="2" t="str">
        <f>IF(ISERR(FIND("17",GERAL[[#This Row],[ODS]])),"NÃO","SIM")</f>
        <v>NÃO</v>
      </c>
      <c r="AB2484" s="1"/>
      <c r="AC2484" s="1"/>
      <c r="AD2484" s="1">
        <v>79.674538627449323</v>
      </c>
      <c r="AE2484" s="56">
        <v>40.021593160355032</v>
      </c>
      <c r="AF2484" s="87">
        <v>33.537126310603369</v>
      </c>
      <c r="AG2484" s="1" t="str">
        <f>GERAL[[#This Row],[SIGLA]]&amp;GERAL[[#This Row],[CÓD]]</f>
        <v>SEPM_QC</v>
      </c>
      <c r="AH2484" s="1">
        <f ca="1">VLOOKUP(GERAL[[#This Row],[REF_NOTA]],BASE_NOTAS[],7,FALSE)</f>
        <v>75.177085189648793</v>
      </c>
      <c r="AI2484" s="48">
        <f ca="1">IF(GERAL[[#This Row],[Nota 2025]]="",0,GERAL[[#This Row],[Nota 2026]]-GERAL[[#This Row],[Nota 2025]])</f>
        <v>41.639958879045423</v>
      </c>
    </row>
    <row r="2485" spans="1:35" x14ac:dyDescent="0.35">
      <c r="A2485" s="2" t="s">
        <v>182</v>
      </c>
      <c r="B2485" s="2" t="s">
        <v>185</v>
      </c>
      <c r="C2485" s="15" t="s">
        <v>215</v>
      </c>
      <c r="D2485" s="15" t="s">
        <v>489</v>
      </c>
      <c r="E2485" s="15" t="s">
        <v>490</v>
      </c>
      <c r="F2485" s="2" t="str">
        <f>VLOOKUP(GERAL[[#This Row],[CÓD]],SEALL,6,FALSE)</f>
        <v>SG</v>
      </c>
      <c r="G248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8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8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85" s="2" t="str">
        <f>VLOOKUP(GERAL[[#This Row],[CÓD]],SEALL,4,FALSE)</f>
        <v>01, 05, 08, 09, 10</v>
      </c>
      <c r="K2485" s="2" t="str">
        <f>IF(ISERR(FIND("01",GERAL[[#This Row],[ODS]])),"NÃO","SIM")</f>
        <v>SIM</v>
      </c>
      <c r="L2485" s="2" t="str">
        <f>IF(ISERR(FIND("02",GERAL[[#This Row],[ODS]])),"NÃO","SIM")</f>
        <v>NÃO</v>
      </c>
      <c r="M2485" s="2" t="str">
        <f>IF(ISERR(FIND("03",GERAL[[#This Row],[ODS]])),"NÃO","SIM")</f>
        <v>NÃO</v>
      </c>
      <c r="N2485" s="2" t="str">
        <f>IF(ISERR(FIND("04",GERAL[[#This Row],[ODS]])),"NÃO","SIM")</f>
        <v>NÃO</v>
      </c>
      <c r="O2485" s="2" t="str">
        <f>IF(ISERR(FIND("05",GERAL[[#This Row],[ODS]])),"NÃO","SIM")</f>
        <v>SIM</v>
      </c>
      <c r="P2485" s="2" t="str">
        <f>IF(ISERR(FIND("06",GERAL[[#This Row],[ODS]])),"NÃO","SIM")</f>
        <v>NÃO</v>
      </c>
      <c r="Q2485" s="2" t="str">
        <f>IF(ISERR(FIND("07",GERAL[[#This Row],[ODS]])),"NÃO","SIM")</f>
        <v>NÃO</v>
      </c>
      <c r="R2485" s="2" t="str">
        <f>IF(ISERR(FIND("08",GERAL[[#This Row],[ODS]])),"NÃO","SIM")</f>
        <v>SIM</v>
      </c>
      <c r="S2485" s="2" t="str">
        <f>IF(ISERR(FIND("09",GERAL[[#This Row],[ODS]])),"NÃO","SIM")</f>
        <v>SIM</v>
      </c>
      <c r="T2485" s="2" t="str">
        <f>IF(ISERR(FIND("10",GERAL[[#This Row],[ODS]])),"NÃO","SIM")</f>
        <v>SIM</v>
      </c>
      <c r="U2485" s="2" t="str">
        <f>IF(ISERR(FIND("11",GERAL[[#This Row],[ODS]])),"NÃO","SIM")</f>
        <v>NÃO</v>
      </c>
      <c r="V2485" s="2" t="str">
        <f>IF(ISERR(FIND("12",GERAL[[#This Row],[ODS]])),"NÃO","SIM")</f>
        <v>NÃO</v>
      </c>
      <c r="W2485" s="2" t="str">
        <f>IF(ISERR(FIND("13",GERAL[[#This Row],[ODS]])),"NÃO","SIM")</f>
        <v>NÃO</v>
      </c>
      <c r="X2485" s="2" t="str">
        <f>IF(ISERR(FIND("14",GERAL[[#This Row],[ODS]])),"NÃO","SIM")</f>
        <v>NÃO</v>
      </c>
      <c r="Y2485" s="2" t="str">
        <f>IF(ISERR(FIND("15",GERAL[[#This Row],[ODS]])),"NÃO","SIM")</f>
        <v>NÃO</v>
      </c>
      <c r="Z2485" s="2" t="str">
        <f>IF(ISERR(FIND("16",GERAL[[#This Row],[ODS]])),"NÃO","SIM")</f>
        <v>NÃO</v>
      </c>
      <c r="AA2485" s="2" t="str">
        <f>IF(ISERR(FIND("17",GERAL[[#This Row],[ODS]])),"NÃO","SIM")</f>
        <v>NÃO</v>
      </c>
      <c r="AB2485" s="1"/>
      <c r="AC2485" s="1"/>
      <c r="AD2485" s="1">
        <v>99.488319620396823</v>
      </c>
      <c r="AE2485" s="56">
        <v>100</v>
      </c>
      <c r="AF2485" s="87">
        <v>100</v>
      </c>
      <c r="AG2485" s="1" t="str">
        <f>GERAL[[#This Row],[SIGLA]]&amp;GERAL[[#This Row],[CÓD]]</f>
        <v>TOPM_QC</v>
      </c>
      <c r="AH2485" s="1">
        <f ca="1">VLOOKUP(GERAL[[#This Row],[REF_NOTA]],BASE_NOTAS[],7,FALSE)</f>
        <v>16.553712825277344</v>
      </c>
      <c r="AI2485" s="48">
        <f ca="1">IF(GERAL[[#This Row],[Nota 2025]]="",0,GERAL[[#This Row],[Nota 2026]]-GERAL[[#This Row],[Nota 2025]])</f>
        <v>-83.446287174722656</v>
      </c>
    </row>
    <row r="2486" spans="1:35" x14ac:dyDescent="0.35">
      <c r="A2486" s="2" t="s">
        <v>0</v>
      </c>
      <c r="B2486" s="2" t="s">
        <v>156</v>
      </c>
      <c r="C2486" s="15" t="s">
        <v>215</v>
      </c>
      <c r="D2486" s="15" t="s">
        <v>491</v>
      </c>
      <c r="E2486" s="15" t="s">
        <v>492</v>
      </c>
      <c r="F2486" s="2" t="str">
        <f>VLOOKUP(GERAL[[#This Row],[CÓD]],SEALL,6,FALSE)</f>
        <v>SG</v>
      </c>
      <c r="G248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8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8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86" s="2" t="str">
        <f>VLOOKUP(GERAL[[#This Row],[CÓD]],SEALL,4,FALSE)</f>
        <v>05, 08, 09, 10</v>
      </c>
      <c r="K2486" s="2" t="str">
        <f>IF(ISERR(FIND("01",GERAL[[#This Row],[ODS]])),"NÃO","SIM")</f>
        <v>NÃO</v>
      </c>
      <c r="L2486" s="2" t="str">
        <f>IF(ISERR(FIND("02",GERAL[[#This Row],[ODS]])),"NÃO","SIM")</f>
        <v>NÃO</v>
      </c>
      <c r="M2486" s="2" t="str">
        <f>IF(ISERR(FIND("03",GERAL[[#This Row],[ODS]])),"NÃO","SIM")</f>
        <v>NÃO</v>
      </c>
      <c r="N2486" s="2" t="str">
        <f>IF(ISERR(FIND("04",GERAL[[#This Row],[ODS]])),"NÃO","SIM")</f>
        <v>NÃO</v>
      </c>
      <c r="O2486" s="2" t="str">
        <f>IF(ISERR(FIND("05",GERAL[[#This Row],[ODS]])),"NÃO","SIM")</f>
        <v>SIM</v>
      </c>
      <c r="P2486" s="2" t="str">
        <f>IF(ISERR(FIND("06",GERAL[[#This Row],[ODS]])),"NÃO","SIM")</f>
        <v>NÃO</v>
      </c>
      <c r="Q2486" s="2" t="str">
        <f>IF(ISERR(FIND("07",GERAL[[#This Row],[ODS]])),"NÃO","SIM")</f>
        <v>NÃO</v>
      </c>
      <c r="R2486" s="2" t="str">
        <f>IF(ISERR(FIND("08",GERAL[[#This Row],[ODS]])),"NÃO","SIM")</f>
        <v>SIM</v>
      </c>
      <c r="S2486" s="2" t="str">
        <f>IF(ISERR(FIND("09",GERAL[[#This Row],[ODS]])),"NÃO","SIM")</f>
        <v>SIM</v>
      </c>
      <c r="T2486" s="2" t="str">
        <f>IF(ISERR(FIND("10",GERAL[[#This Row],[ODS]])),"NÃO","SIM")</f>
        <v>SIM</v>
      </c>
      <c r="U2486" s="2" t="str">
        <f>IF(ISERR(FIND("11",GERAL[[#This Row],[ODS]])),"NÃO","SIM")</f>
        <v>NÃO</v>
      </c>
      <c r="V2486" s="2" t="str">
        <f>IF(ISERR(FIND("12",GERAL[[#This Row],[ODS]])),"NÃO","SIM")</f>
        <v>NÃO</v>
      </c>
      <c r="W2486" s="2" t="str">
        <f>IF(ISERR(FIND("13",GERAL[[#This Row],[ODS]])),"NÃO","SIM")</f>
        <v>NÃO</v>
      </c>
      <c r="X2486" s="2" t="str">
        <f>IF(ISERR(FIND("14",GERAL[[#This Row],[ODS]])),"NÃO","SIM")</f>
        <v>NÃO</v>
      </c>
      <c r="Y2486" s="2" t="str">
        <f>IF(ISERR(FIND("15",GERAL[[#This Row],[ODS]])),"NÃO","SIM")</f>
        <v>NÃO</v>
      </c>
      <c r="Z2486" s="2" t="str">
        <f>IF(ISERR(FIND("16",GERAL[[#This Row],[ODS]])),"NÃO","SIM")</f>
        <v>NÃO</v>
      </c>
      <c r="AA2486" s="2" t="str">
        <f>IF(ISERR(FIND("17",GERAL[[#This Row],[ODS]])),"NÃO","SIM")</f>
        <v>NÃO</v>
      </c>
      <c r="AB2486" s="1"/>
      <c r="AC2486" s="1"/>
      <c r="AD2486" s="1">
        <v>65.990101904111938</v>
      </c>
      <c r="AE2486" s="56">
        <v>55.077211598273969</v>
      </c>
      <c r="AF2486" s="87">
        <v>57.692177802625544</v>
      </c>
      <c r="AG2486" s="1" t="str">
        <f>GERAL[[#This Row],[SIGLA]]&amp;GERAL[[#This Row],[CÓD]]</f>
        <v>ACPM_VC</v>
      </c>
      <c r="AH2486" s="1">
        <f ca="1">VLOOKUP(GERAL[[#This Row],[REF_NOTA]],BASE_NOTAS[],7,FALSE)</f>
        <v>49.617185164345372</v>
      </c>
      <c r="AI2486" s="48">
        <f ca="1">IF(GERAL[[#This Row],[Nota 2025]]="",0,GERAL[[#This Row],[Nota 2026]]-GERAL[[#This Row],[Nota 2025]])</f>
        <v>-8.0749926382801718</v>
      </c>
    </row>
    <row r="2487" spans="1:35" x14ac:dyDescent="0.35">
      <c r="A2487" s="2" t="s">
        <v>1</v>
      </c>
      <c r="B2487" s="2" t="s">
        <v>157</v>
      </c>
      <c r="C2487" s="15" t="s">
        <v>215</v>
      </c>
      <c r="D2487" s="15" t="s">
        <v>491</v>
      </c>
      <c r="E2487" s="15" t="s">
        <v>492</v>
      </c>
      <c r="F2487" s="2" t="str">
        <f>VLOOKUP(GERAL[[#This Row],[CÓD]],SEALL,6,FALSE)</f>
        <v>SG</v>
      </c>
      <c r="G248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8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8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87" s="2" t="str">
        <f>VLOOKUP(GERAL[[#This Row],[CÓD]],SEALL,4,FALSE)</f>
        <v>05, 08, 09, 10</v>
      </c>
      <c r="K2487" s="2" t="str">
        <f>IF(ISERR(FIND("01",GERAL[[#This Row],[ODS]])),"NÃO","SIM")</f>
        <v>NÃO</v>
      </c>
      <c r="L2487" s="2" t="str">
        <f>IF(ISERR(FIND("02",GERAL[[#This Row],[ODS]])),"NÃO","SIM")</f>
        <v>NÃO</v>
      </c>
      <c r="M2487" s="2" t="str">
        <f>IF(ISERR(FIND("03",GERAL[[#This Row],[ODS]])),"NÃO","SIM")</f>
        <v>NÃO</v>
      </c>
      <c r="N2487" s="2" t="str">
        <f>IF(ISERR(FIND("04",GERAL[[#This Row],[ODS]])),"NÃO","SIM")</f>
        <v>NÃO</v>
      </c>
      <c r="O2487" s="2" t="str">
        <f>IF(ISERR(FIND("05",GERAL[[#This Row],[ODS]])),"NÃO","SIM")</f>
        <v>SIM</v>
      </c>
      <c r="P2487" s="2" t="str">
        <f>IF(ISERR(FIND("06",GERAL[[#This Row],[ODS]])),"NÃO","SIM")</f>
        <v>NÃO</v>
      </c>
      <c r="Q2487" s="2" t="str">
        <f>IF(ISERR(FIND("07",GERAL[[#This Row],[ODS]])),"NÃO","SIM")</f>
        <v>NÃO</v>
      </c>
      <c r="R2487" s="2" t="str">
        <f>IF(ISERR(FIND("08",GERAL[[#This Row],[ODS]])),"NÃO","SIM")</f>
        <v>SIM</v>
      </c>
      <c r="S2487" s="2" t="str">
        <f>IF(ISERR(FIND("09",GERAL[[#This Row],[ODS]])),"NÃO","SIM")</f>
        <v>SIM</v>
      </c>
      <c r="T2487" s="2" t="str">
        <f>IF(ISERR(FIND("10",GERAL[[#This Row],[ODS]])),"NÃO","SIM")</f>
        <v>SIM</v>
      </c>
      <c r="U2487" s="2" t="str">
        <f>IF(ISERR(FIND("11",GERAL[[#This Row],[ODS]])),"NÃO","SIM")</f>
        <v>NÃO</v>
      </c>
      <c r="V2487" s="2" t="str">
        <f>IF(ISERR(FIND("12",GERAL[[#This Row],[ODS]])),"NÃO","SIM")</f>
        <v>NÃO</v>
      </c>
      <c r="W2487" s="2" t="str">
        <f>IF(ISERR(FIND("13",GERAL[[#This Row],[ODS]])),"NÃO","SIM")</f>
        <v>NÃO</v>
      </c>
      <c r="X2487" s="2" t="str">
        <f>IF(ISERR(FIND("14",GERAL[[#This Row],[ODS]])),"NÃO","SIM")</f>
        <v>NÃO</v>
      </c>
      <c r="Y2487" s="2" t="str">
        <f>IF(ISERR(FIND("15",GERAL[[#This Row],[ODS]])),"NÃO","SIM")</f>
        <v>NÃO</v>
      </c>
      <c r="Z2487" s="2" t="str">
        <f>IF(ISERR(FIND("16",GERAL[[#This Row],[ODS]])),"NÃO","SIM")</f>
        <v>NÃO</v>
      </c>
      <c r="AA2487" s="2" t="str">
        <f>IF(ISERR(FIND("17",GERAL[[#This Row],[ODS]])),"NÃO","SIM")</f>
        <v>NÃO</v>
      </c>
      <c r="AB2487" s="1"/>
      <c r="AC2487" s="1"/>
      <c r="AD2487" s="1">
        <v>39.545472087990568</v>
      </c>
      <c r="AE2487" s="56">
        <v>27.075561235934963</v>
      </c>
      <c r="AF2487" s="87">
        <v>45.210031588964405</v>
      </c>
      <c r="AG2487" s="1" t="str">
        <f>GERAL[[#This Row],[SIGLA]]&amp;GERAL[[#This Row],[CÓD]]</f>
        <v>ALPM_VC</v>
      </c>
      <c r="AH2487" s="1">
        <f ca="1">VLOOKUP(GERAL[[#This Row],[REF_NOTA]],BASE_NOTAS[],7,FALSE)</f>
        <v>37.366756177485314</v>
      </c>
      <c r="AI2487" s="48">
        <f ca="1">IF(GERAL[[#This Row],[Nota 2025]]="",0,GERAL[[#This Row],[Nota 2026]]-GERAL[[#This Row],[Nota 2025]])</f>
        <v>-7.843275411479091</v>
      </c>
    </row>
    <row r="2488" spans="1:35" x14ac:dyDescent="0.35">
      <c r="A2488" s="2" t="s">
        <v>159</v>
      </c>
      <c r="B2488" s="2" t="s">
        <v>184</v>
      </c>
      <c r="C2488" s="15" t="s">
        <v>215</v>
      </c>
      <c r="D2488" s="15" t="s">
        <v>491</v>
      </c>
      <c r="E2488" s="15" t="s">
        <v>492</v>
      </c>
      <c r="F2488" s="2" t="str">
        <f>VLOOKUP(GERAL[[#This Row],[CÓD]],SEALL,6,FALSE)</f>
        <v>SG</v>
      </c>
      <c r="G248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8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8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88" s="2" t="str">
        <f>VLOOKUP(GERAL[[#This Row],[CÓD]],SEALL,4,FALSE)</f>
        <v>05, 08, 09, 10</v>
      </c>
      <c r="K2488" s="2" t="str">
        <f>IF(ISERR(FIND("01",GERAL[[#This Row],[ODS]])),"NÃO","SIM")</f>
        <v>NÃO</v>
      </c>
      <c r="L2488" s="2" t="str">
        <f>IF(ISERR(FIND("02",GERAL[[#This Row],[ODS]])),"NÃO","SIM")</f>
        <v>NÃO</v>
      </c>
      <c r="M2488" s="2" t="str">
        <f>IF(ISERR(FIND("03",GERAL[[#This Row],[ODS]])),"NÃO","SIM")</f>
        <v>NÃO</v>
      </c>
      <c r="N2488" s="2" t="str">
        <f>IF(ISERR(FIND("04",GERAL[[#This Row],[ODS]])),"NÃO","SIM")</f>
        <v>NÃO</v>
      </c>
      <c r="O2488" s="2" t="str">
        <f>IF(ISERR(FIND("05",GERAL[[#This Row],[ODS]])),"NÃO","SIM")</f>
        <v>SIM</v>
      </c>
      <c r="P2488" s="2" t="str">
        <f>IF(ISERR(FIND("06",GERAL[[#This Row],[ODS]])),"NÃO","SIM")</f>
        <v>NÃO</v>
      </c>
      <c r="Q2488" s="2" t="str">
        <f>IF(ISERR(FIND("07",GERAL[[#This Row],[ODS]])),"NÃO","SIM")</f>
        <v>NÃO</v>
      </c>
      <c r="R2488" s="2" t="str">
        <f>IF(ISERR(FIND("08",GERAL[[#This Row],[ODS]])),"NÃO","SIM")</f>
        <v>SIM</v>
      </c>
      <c r="S2488" s="2" t="str">
        <f>IF(ISERR(FIND("09",GERAL[[#This Row],[ODS]])),"NÃO","SIM")</f>
        <v>SIM</v>
      </c>
      <c r="T2488" s="2" t="str">
        <f>IF(ISERR(FIND("10",GERAL[[#This Row],[ODS]])),"NÃO","SIM")</f>
        <v>SIM</v>
      </c>
      <c r="U2488" s="2" t="str">
        <f>IF(ISERR(FIND("11",GERAL[[#This Row],[ODS]])),"NÃO","SIM")</f>
        <v>NÃO</v>
      </c>
      <c r="V2488" s="2" t="str">
        <f>IF(ISERR(FIND("12",GERAL[[#This Row],[ODS]])),"NÃO","SIM")</f>
        <v>NÃO</v>
      </c>
      <c r="W2488" s="2" t="str">
        <f>IF(ISERR(FIND("13",GERAL[[#This Row],[ODS]])),"NÃO","SIM")</f>
        <v>NÃO</v>
      </c>
      <c r="X2488" s="2" t="str">
        <f>IF(ISERR(FIND("14",GERAL[[#This Row],[ODS]])),"NÃO","SIM")</f>
        <v>NÃO</v>
      </c>
      <c r="Y2488" s="2" t="str">
        <f>IF(ISERR(FIND("15",GERAL[[#This Row],[ODS]])),"NÃO","SIM")</f>
        <v>NÃO</v>
      </c>
      <c r="Z2488" s="2" t="str">
        <f>IF(ISERR(FIND("16",GERAL[[#This Row],[ODS]])),"NÃO","SIM")</f>
        <v>NÃO</v>
      </c>
      <c r="AA2488" s="2" t="str">
        <f>IF(ISERR(FIND("17",GERAL[[#This Row],[ODS]])),"NÃO","SIM")</f>
        <v>NÃO</v>
      </c>
      <c r="AB2488" s="1"/>
      <c r="AC2488" s="1"/>
      <c r="AD2488" s="1">
        <v>49.523626866942791</v>
      </c>
      <c r="AE2488" s="56">
        <v>54.364899454280305</v>
      </c>
      <c r="AF2488" s="87">
        <v>45.920944856881398</v>
      </c>
      <c r="AG2488" s="1" t="str">
        <f>GERAL[[#This Row],[SIGLA]]&amp;GERAL[[#This Row],[CÓD]]</f>
        <v>APPM_VC</v>
      </c>
      <c r="AH2488" s="1">
        <f ca="1">VLOOKUP(GERAL[[#This Row],[REF_NOTA]],BASE_NOTAS[],7,FALSE)</f>
        <v>29.346363148522229</v>
      </c>
      <c r="AI2488" s="48">
        <f ca="1">IF(GERAL[[#This Row],[Nota 2025]]="",0,GERAL[[#This Row],[Nota 2026]]-GERAL[[#This Row],[Nota 2025]])</f>
        <v>-16.574581708359169</v>
      </c>
    </row>
    <row r="2489" spans="1:35" x14ac:dyDescent="0.35">
      <c r="A2489" s="2" t="s">
        <v>155</v>
      </c>
      <c r="B2489" s="2" t="s">
        <v>158</v>
      </c>
      <c r="C2489" s="15" t="s">
        <v>215</v>
      </c>
      <c r="D2489" s="15" t="s">
        <v>491</v>
      </c>
      <c r="E2489" s="15" t="s">
        <v>492</v>
      </c>
      <c r="F2489" s="2" t="str">
        <f>VLOOKUP(GERAL[[#This Row],[CÓD]],SEALL,6,FALSE)</f>
        <v>SG</v>
      </c>
      <c r="G248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8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8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89" s="2" t="str">
        <f>VLOOKUP(GERAL[[#This Row],[CÓD]],SEALL,4,FALSE)</f>
        <v>05, 08, 09, 10</v>
      </c>
      <c r="K2489" s="2" t="str">
        <f>IF(ISERR(FIND("01",GERAL[[#This Row],[ODS]])),"NÃO","SIM")</f>
        <v>NÃO</v>
      </c>
      <c r="L2489" s="2" t="str">
        <f>IF(ISERR(FIND("02",GERAL[[#This Row],[ODS]])),"NÃO","SIM")</f>
        <v>NÃO</v>
      </c>
      <c r="M2489" s="2" t="str">
        <f>IF(ISERR(FIND("03",GERAL[[#This Row],[ODS]])),"NÃO","SIM")</f>
        <v>NÃO</v>
      </c>
      <c r="N2489" s="2" t="str">
        <f>IF(ISERR(FIND("04",GERAL[[#This Row],[ODS]])),"NÃO","SIM")</f>
        <v>NÃO</v>
      </c>
      <c r="O2489" s="2" t="str">
        <f>IF(ISERR(FIND("05",GERAL[[#This Row],[ODS]])),"NÃO","SIM")</f>
        <v>SIM</v>
      </c>
      <c r="P2489" s="2" t="str">
        <f>IF(ISERR(FIND("06",GERAL[[#This Row],[ODS]])),"NÃO","SIM")</f>
        <v>NÃO</v>
      </c>
      <c r="Q2489" s="2" t="str">
        <f>IF(ISERR(FIND("07",GERAL[[#This Row],[ODS]])),"NÃO","SIM")</f>
        <v>NÃO</v>
      </c>
      <c r="R2489" s="2" t="str">
        <f>IF(ISERR(FIND("08",GERAL[[#This Row],[ODS]])),"NÃO","SIM")</f>
        <v>SIM</v>
      </c>
      <c r="S2489" s="2" t="str">
        <f>IF(ISERR(FIND("09",GERAL[[#This Row],[ODS]])),"NÃO","SIM")</f>
        <v>SIM</v>
      </c>
      <c r="T2489" s="2" t="str">
        <f>IF(ISERR(FIND("10",GERAL[[#This Row],[ODS]])),"NÃO","SIM")</f>
        <v>SIM</v>
      </c>
      <c r="U2489" s="2" t="str">
        <f>IF(ISERR(FIND("11",GERAL[[#This Row],[ODS]])),"NÃO","SIM")</f>
        <v>NÃO</v>
      </c>
      <c r="V2489" s="2" t="str">
        <f>IF(ISERR(FIND("12",GERAL[[#This Row],[ODS]])),"NÃO","SIM")</f>
        <v>NÃO</v>
      </c>
      <c r="W2489" s="2" t="str">
        <f>IF(ISERR(FIND("13",GERAL[[#This Row],[ODS]])),"NÃO","SIM")</f>
        <v>NÃO</v>
      </c>
      <c r="X2489" s="2" t="str">
        <f>IF(ISERR(FIND("14",GERAL[[#This Row],[ODS]])),"NÃO","SIM")</f>
        <v>NÃO</v>
      </c>
      <c r="Y2489" s="2" t="str">
        <f>IF(ISERR(FIND("15",GERAL[[#This Row],[ODS]])),"NÃO","SIM")</f>
        <v>NÃO</v>
      </c>
      <c r="Z2489" s="2" t="str">
        <f>IF(ISERR(FIND("16",GERAL[[#This Row],[ODS]])),"NÃO","SIM")</f>
        <v>NÃO</v>
      </c>
      <c r="AA2489" s="2" t="str">
        <f>IF(ISERR(FIND("17",GERAL[[#This Row],[ODS]])),"NÃO","SIM")</f>
        <v>NÃO</v>
      </c>
      <c r="AB2489" s="1"/>
      <c r="AC2489" s="1"/>
      <c r="AD2489" s="1">
        <v>11.624697438575067</v>
      </c>
      <c r="AE2489" s="56">
        <v>0</v>
      </c>
      <c r="AF2489" s="87">
        <v>3.6840539826039018</v>
      </c>
      <c r="AG2489" s="1" t="str">
        <f>GERAL[[#This Row],[SIGLA]]&amp;GERAL[[#This Row],[CÓD]]</f>
        <v>AMPM_VC</v>
      </c>
      <c r="AH2489" s="1">
        <f ca="1">VLOOKUP(GERAL[[#This Row],[REF_NOTA]],BASE_NOTAS[],7,FALSE)</f>
        <v>1.8641316148458531</v>
      </c>
      <c r="AI2489" s="48">
        <f ca="1">IF(GERAL[[#This Row],[Nota 2025]]="",0,GERAL[[#This Row],[Nota 2026]]-GERAL[[#This Row],[Nota 2025]])</f>
        <v>-1.8199223677580487</v>
      </c>
    </row>
    <row r="2490" spans="1:35" x14ac:dyDescent="0.35">
      <c r="A2490" s="2" t="s">
        <v>160</v>
      </c>
      <c r="B2490" s="2" t="s">
        <v>187</v>
      </c>
      <c r="C2490" s="15" t="s">
        <v>215</v>
      </c>
      <c r="D2490" s="15" t="s">
        <v>491</v>
      </c>
      <c r="E2490" s="15" t="s">
        <v>492</v>
      </c>
      <c r="F2490" s="2" t="str">
        <f>VLOOKUP(GERAL[[#This Row],[CÓD]],SEALL,6,FALSE)</f>
        <v>SG</v>
      </c>
      <c r="G249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9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9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90" s="2" t="str">
        <f>VLOOKUP(GERAL[[#This Row],[CÓD]],SEALL,4,FALSE)</f>
        <v>05, 08, 09, 10</v>
      </c>
      <c r="K2490" s="2" t="str">
        <f>IF(ISERR(FIND("01",GERAL[[#This Row],[ODS]])),"NÃO","SIM")</f>
        <v>NÃO</v>
      </c>
      <c r="L2490" s="2" t="str">
        <f>IF(ISERR(FIND("02",GERAL[[#This Row],[ODS]])),"NÃO","SIM")</f>
        <v>NÃO</v>
      </c>
      <c r="M2490" s="2" t="str">
        <f>IF(ISERR(FIND("03",GERAL[[#This Row],[ODS]])),"NÃO","SIM")</f>
        <v>NÃO</v>
      </c>
      <c r="N2490" s="2" t="str">
        <f>IF(ISERR(FIND("04",GERAL[[#This Row],[ODS]])),"NÃO","SIM")</f>
        <v>NÃO</v>
      </c>
      <c r="O2490" s="2" t="str">
        <f>IF(ISERR(FIND("05",GERAL[[#This Row],[ODS]])),"NÃO","SIM")</f>
        <v>SIM</v>
      </c>
      <c r="P2490" s="2" t="str">
        <f>IF(ISERR(FIND("06",GERAL[[#This Row],[ODS]])),"NÃO","SIM")</f>
        <v>NÃO</v>
      </c>
      <c r="Q2490" s="2" t="str">
        <f>IF(ISERR(FIND("07",GERAL[[#This Row],[ODS]])),"NÃO","SIM")</f>
        <v>NÃO</v>
      </c>
      <c r="R2490" s="2" t="str">
        <f>IF(ISERR(FIND("08",GERAL[[#This Row],[ODS]])),"NÃO","SIM")</f>
        <v>SIM</v>
      </c>
      <c r="S2490" s="2" t="str">
        <f>IF(ISERR(FIND("09",GERAL[[#This Row],[ODS]])),"NÃO","SIM")</f>
        <v>SIM</v>
      </c>
      <c r="T2490" s="2" t="str">
        <f>IF(ISERR(FIND("10",GERAL[[#This Row],[ODS]])),"NÃO","SIM")</f>
        <v>SIM</v>
      </c>
      <c r="U2490" s="2" t="str">
        <f>IF(ISERR(FIND("11",GERAL[[#This Row],[ODS]])),"NÃO","SIM")</f>
        <v>NÃO</v>
      </c>
      <c r="V2490" s="2" t="str">
        <f>IF(ISERR(FIND("12",GERAL[[#This Row],[ODS]])),"NÃO","SIM")</f>
        <v>NÃO</v>
      </c>
      <c r="W2490" s="2" t="str">
        <f>IF(ISERR(FIND("13",GERAL[[#This Row],[ODS]])),"NÃO","SIM")</f>
        <v>NÃO</v>
      </c>
      <c r="X2490" s="2" t="str">
        <f>IF(ISERR(FIND("14",GERAL[[#This Row],[ODS]])),"NÃO","SIM")</f>
        <v>NÃO</v>
      </c>
      <c r="Y2490" s="2" t="str">
        <f>IF(ISERR(FIND("15",GERAL[[#This Row],[ODS]])),"NÃO","SIM")</f>
        <v>NÃO</v>
      </c>
      <c r="Z2490" s="2" t="str">
        <f>IF(ISERR(FIND("16",GERAL[[#This Row],[ODS]])),"NÃO","SIM")</f>
        <v>NÃO</v>
      </c>
      <c r="AA2490" s="2" t="str">
        <f>IF(ISERR(FIND("17",GERAL[[#This Row],[ODS]])),"NÃO","SIM")</f>
        <v>NÃO</v>
      </c>
      <c r="AB2490" s="1"/>
      <c r="AC2490" s="1"/>
      <c r="AD2490" s="1">
        <v>44.928836580562219</v>
      </c>
      <c r="AE2490" s="56">
        <v>35.242863469166785</v>
      </c>
      <c r="AF2490" s="87">
        <v>37.538372519420086</v>
      </c>
      <c r="AG2490" s="1" t="str">
        <f>GERAL[[#This Row],[SIGLA]]&amp;GERAL[[#This Row],[CÓD]]</f>
        <v>BAPM_VC</v>
      </c>
      <c r="AH2490" s="1">
        <f ca="1">VLOOKUP(GERAL[[#This Row],[REF_NOTA]],BASE_NOTAS[],7,FALSE)</f>
        <v>38.047237476224829</v>
      </c>
      <c r="AI2490" s="48">
        <f ca="1">IF(GERAL[[#This Row],[Nota 2025]]="",0,GERAL[[#This Row],[Nota 2026]]-GERAL[[#This Row],[Nota 2025]])</f>
        <v>0.50886495680474297</v>
      </c>
    </row>
    <row r="2491" spans="1:35" x14ac:dyDescent="0.35">
      <c r="A2491" s="2" t="s">
        <v>161</v>
      </c>
      <c r="B2491" s="2" t="s">
        <v>188</v>
      </c>
      <c r="C2491" s="15" t="s">
        <v>215</v>
      </c>
      <c r="D2491" s="15" t="s">
        <v>491</v>
      </c>
      <c r="E2491" s="15" t="s">
        <v>492</v>
      </c>
      <c r="F2491" s="2" t="str">
        <f>VLOOKUP(GERAL[[#This Row],[CÓD]],SEALL,6,FALSE)</f>
        <v>SG</v>
      </c>
      <c r="G249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9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9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91" s="2" t="str">
        <f>VLOOKUP(GERAL[[#This Row],[CÓD]],SEALL,4,FALSE)</f>
        <v>05, 08, 09, 10</v>
      </c>
      <c r="K2491" s="2" t="str">
        <f>IF(ISERR(FIND("01",GERAL[[#This Row],[ODS]])),"NÃO","SIM")</f>
        <v>NÃO</v>
      </c>
      <c r="L2491" s="2" t="str">
        <f>IF(ISERR(FIND("02",GERAL[[#This Row],[ODS]])),"NÃO","SIM")</f>
        <v>NÃO</v>
      </c>
      <c r="M2491" s="2" t="str">
        <f>IF(ISERR(FIND("03",GERAL[[#This Row],[ODS]])),"NÃO","SIM")</f>
        <v>NÃO</v>
      </c>
      <c r="N2491" s="2" t="str">
        <f>IF(ISERR(FIND("04",GERAL[[#This Row],[ODS]])),"NÃO","SIM")</f>
        <v>NÃO</v>
      </c>
      <c r="O2491" s="2" t="str">
        <f>IF(ISERR(FIND("05",GERAL[[#This Row],[ODS]])),"NÃO","SIM")</f>
        <v>SIM</v>
      </c>
      <c r="P2491" s="2" t="str">
        <f>IF(ISERR(FIND("06",GERAL[[#This Row],[ODS]])),"NÃO","SIM")</f>
        <v>NÃO</v>
      </c>
      <c r="Q2491" s="2" t="str">
        <f>IF(ISERR(FIND("07",GERAL[[#This Row],[ODS]])),"NÃO","SIM")</f>
        <v>NÃO</v>
      </c>
      <c r="R2491" s="2" t="str">
        <f>IF(ISERR(FIND("08",GERAL[[#This Row],[ODS]])),"NÃO","SIM")</f>
        <v>SIM</v>
      </c>
      <c r="S2491" s="2" t="str">
        <f>IF(ISERR(FIND("09",GERAL[[#This Row],[ODS]])),"NÃO","SIM")</f>
        <v>SIM</v>
      </c>
      <c r="T2491" s="2" t="str">
        <f>IF(ISERR(FIND("10",GERAL[[#This Row],[ODS]])),"NÃO","SIM")</f>
        <v>SIM</v>
      </c>
      <c r="U2491" s="2" t="str">
        <f>IF(ISERR(FIND("11",GERAL[[#This Row],[ODS]])),"NÃO","SIM")</f>
        <v>NÃO</v>
      </c>
      <c r="V2491" s="2" t="str">
        <f>IF(ISERR(FIND("12",GERAL[[#This Row],[ODS]])),"NÃO","SIM")</f>
        <v>NÃO</v>
      </c>
      <c r="W2491" s="2" t="str">
        <f>IF(ISERR(FIND("13",GERAL[[#This Row],[ODS]])),"NÃO","SIM")</f>
        <v>NÃO</v>
      </c>
      <c r="X2491" s="2" t="str">
        <f>IF(ISERR(FIND("14",GERAL[[#This Row],[ODS]])),"NÃO","SIM")</f>
        <v>NÃO</v>
      </c>
      <c r="Y2491" s="2" t="str">
        <f>IF(ISERR(FIND("15",GERAL[[#This Row],[ODS]])),"NÃO","SIM")</f>
        <v>NÃO</v>
      </c>
      <c r="Z2491" s="2" t="str">
        <f>IF(ISERR(FIND("16",GERAL[[#This Row],[ODS]])),"NÃO","SIM")</f>
        <v>NÃO</v>
      </c>
      <c r="AA2491" s="2" t="str">
        <f>IF(ISERR(FIND("17",GERAL[[#This Row],[ODS]])),"NÃO","SIM")</f>
        <v>NÃO</v>
      </c>
      <c r="AB2491" s="1"/>
      <c r="AC2491" s="1"/>
      <c r="AD2491" s="1">
        <v>48.513533724615868</v>
      </c>
      <c r="AE2491" s="56">
        <v>44.046159503130163</v>
      </c>
      <c r="AF2491" s="87">
        <v>45.17605641854103</v>
      </c>
      <c r="AG2491" s="1" t="str">
        <f>GERAL[[#This Row],[SIGLA]]&amp;GERAL[[#This Row],[CÓD]]</f>
        <v>CEPM_VC</v>
      </c>
      <c r="AH2491" s="1">
        <f ca="1">VLOOKUP(GERAL[[#This Row],[REF_NOTA]],BASE_NOTAS[],7,FALSE)</f>
        <v>45.533166121066216</v>
      </c>
      <c r="AI2491" s="48">
        <f ca="1">IF(GERAL[[#This Row],[Nota 2025]]="",0,GERAL[[#This Row],[Nota 2026]]-GERAL[[#This Row],[Nota 2025]])</f>
        <v>0.35710970252518592</v>
      </c>
    </row>
    <row r="2492" spans="1:35" x14ac:dyDescent="0.35">
      <c r="A2492" s="2" t="s">
        <v>162</v>
      </c>
      <c r="B2492" s="2" t="s">
        <v>189</v>
      </c>
      <c r="C2492" s="15" t="s">
        <v>215</v>
      </c>
      <c r="D2492" s="15" t="s">
        <v>491</v>
      </c>
      <c r="E2492" s="15" t="s">
        <v>492</v>
      </c>
      <c r="F2492" s="2" t="str">
        <f>VLOOKUP(GERAL[[#This Row],[CÓD]],SEALL,6,FALSE)</f>
        <v>SG</v>
      </c>
      <c r="G249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9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9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92" s="2" t="str">
        <f>VLOOKUP(GERAL[[#This Row],[CÓD]],SEALL,4,FALSE)</f>
        <v>05, 08, 09, 10</v>
      </c>
      <c r="K2492" s="2" t="str">
        <f>IF(ISERR(FIND("01",GERAL[[#This Row],[ODS]])),"NÃO","SIM")</f>
        <v>NÃO</v>
      </c>
      <c r="L2492" s="2" t="str">
        <f>IF(ISERR(FIND("02",GERAL[[#This Row],[ODS]])),"NÃO","SIM")</f>
        <v>NÃO</v>
      </c>
      <c r="M2492" s="2" t="str">
        <f>IF(ISERR(FIND("03",GERAL[[#This Row],[ODS]])),"NÃO","SIM")</f>
        <v>NÃO</v>
      </c>
      <c r="N2492" s="2" t="str">
        <f>IF(ISERR(FIND("04",GERAL[[#This Row],[ODS]])),"NÃO","SIM")</f>
        <v>NÃO</v>
      </c>
      <c r="O2492" s="2" t="str">
        <f>IF(ISERR(FIND("05",GERAL[[#This Row],[ODS]])),"NÃO","SIM")</f>
        <v>SIM</v>
      </c>
      <c r="P2492" s="2" t="str">
        <f>IF(ISERR(FIND("06",GERAL[[#This Row],[ODS]])),"NÃO","SIM")</f>
        <v>NÃO</v>
      </c>
      <c r="Q2492" s="2" t="str">
        <f>IF(ISERR(FIND("07",GERAL[[#This Row],[ODS]])),"NÃO","SIM")</f>
        <v>NÃO</v>
      </c>
      <c r="R2492" s="2" t="str">
        <f>IF(ISERR(FIND("08",GERAL[[#This Row],[ODS]])),"NÃO","SIM")</f>
        <v>SIM</v>
      </c>
      <c r="S2492" s="2" t="str">
        <f>IF(ISERR(FIND("09",GERAL[[#This Row],[ODS]])),"NÃO","SIM")</f>
        <v>SIM</v>
      </c>
      <c r="T2492" s="2" t="str">
        <f>IF(ISERR(FIND("10",GERAL[[#This Row],[ODS]])),"NÃO","SIM")</f>
        <v>SIM</v>
      </c>
      <c r="U2492" s="2" t="str">
        <f>IF(ISERR(FIND("11",GERAL[[#This Row],[ODS]])),"NÃO","SIM")</f>
        <v>NÃO</v>
      </c>
      <c r="V2492" s="2" t="str">
        <f>IF(ISERR(FIND("12",GERAL[[#This Row],[ODS]])),"NÃO","SIM")</f>
        <v>NÃO</v>
      </c>
      <c r="W2492" s="2" t="str">
        <f>IF(ISERR(FIND("13",GERAL[[#This Row],[ODS]])),"NÃO","SIM")</f>
        <v>NÃO</v>
      </c>
      <c r="X2492" s="2" t="str">
        <f>IF(ISERR(FIND("14",GERAL[[#This Row],[ODS]])),"NÃO","SIM")</f>
        <v>NÃO</v>
      </c>
      <c r="Y2492" s="2" t="str">
        <f>IF(ISERR(FIND("15",GERAL[[#This Row],[ODS]])),"NÃO","SIM")</f>
        <v>NÃO</v>
      </c>
      <c r="Z2492" s="2" t="str">
        <f>IF(ISERR(FIND("16",GERAL[[#This Row],[ODS]])),"NÃO","SIM")</f>
        <v>NÃO</v>
      </c>
      <c r="AA2492" s="2" t="str">
        <f>IF(ISERR(FIND("17",GERAL[[#This Row],[ODS]])),"NÃO","SIM")</f>
        <v>NÃO</v>
      </c>
      <c r="AB2492" s="1"/>
      <c r="AC2492" s="1"/>
      <c r="AD2492" s="1">
        <v>30.18837680066359</v>
      </c>
      <c r="AE2492" s="56">
        <v>21.308447723304965</v>
      </c>
      <c r="AF2492" s="87">
        <v>13.175314816023093</v>
      </c>
      <c r="AG2492" s="1" t="str">
        <f>GERAL[[#This Row],[SIGLA]]&amp;GERAL[[#This Row],[CÓD]]</f>
        <v>DFPM_VC</v>
      </c>
      <c r="AH2492" s="1">
        <f ca="1">VLOOKUP(GERAL[[#This Row],[REF_NOTA]],BASE_NOTAS[],7,FALSE)</f>
        <v>2.2881790737336827</v>
      </c>
      <c r="AI2492" s="48">
        <f ca="1">IF(GERAL[[#This Row],[Nota 2025]]="",0,GERAL[[#This Row],[Nota 2026]]-GERAL[[#This Row],[Nota 2025]])</f>
        <v>-10.887135742289409</v>
      </c>
    </row>
    <row r="2493" spans="1:35" x14ac:dyDescent="0.35">
      <c r="A2493" s="2" t="s">
        <v>163</v>
      </c>
      <c r="B2493" s="2" t="s">
        <v>183</v>
      </c>
      <c r="C2493" s="15" t="s">
        <v>215</v>
      </c>
      <c r="D2493" s="15" t="s">
        <v>491</v>
      </c>
      <c r="E2493" s="15" t="s">
        <v>492</v>
      </c>
      <c r="F2493" s="2" t="str">
        <f>VLOOKUP(GERAL[[#This Row],[CÓD]],SEALL,6,FALSE)</f>
        <v>SG</v>
      </c>
      <c r="G249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9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9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93" s="2" t="str">
        <f>VLOOKUP(GERAL[[#This Row],[CÓD]],SEALL,4,FALSE)</f>
        <v>05, 08, 09, 10</v>
      </c>
      <c r="K2493" s="2" t="str">
        <f>IF(ISERR(FIND("01",GERAL[[#This Row],[ODS]])),"NÃO","SIM")</f>
        <v>NÃO</v>
      </c>
      <c r="L2493" s="2" t="str">
        <f>IF(ISERR(FIND("02",GERAL[[#This Row],[ODS]])),"NÃO","SIM")</f>
        <v>NÃO</v>
      </c>
      <c r="M2493" s="2" t="str">
        <f>IF(ISERR(FIND("03",GERAL[[#This Row],[ODS]])),"NÃO","SIM")</f>
        <v>NÃO</v>
      </c>
      <c r="N2493" s="2" t="str">
        <f>IF(ISERR(FIND("04",GERAL[[#This Row],[ODS]])),"NÃO","SIM")</f>
        <v>NÃO</v>
      </c>
      <c r="O2493" s="2" t="str">
        <f>IF(ISERR(FIND("05",GERAL[[#This Row],[ODS]])),"NÃO","SIM")</f>
        <v>SIM</v>
      </c>
      <c r="P2493" s="2" t="str">
        <f>IF(ISERR(FIND("06",GERAL[[#This Row],[ODS]])),"NÃO","SIM")</f>
        <v>NÃO</v>
      </c>
      <c r="Q2493" s="2" t="str">
        <f>IF(ISERR(FIND("07",GERAL[[#This Row],[ODS]])),"NÃO","SIM")</f>
        <v>NÃO</v>
      </c>
      <c r="R2493" s="2" t="str">
        <f>IF(ISERR(FIND("08",GERAL[[#This Row],[ODS]])),"NÃO","SIM")</f>
        <v>SIM</v>
      </c>
      <c r="S2493" s="2" t="str">
        <f>IF(ISERR(FIND("09",GERAL[[#This Row],[ODS]])),"NÃO","SIM")</f>
        <v>SIM</v>
      </c>
      <c r="T2493" s="2" t="str">
        <f>IF(ISERR(FIND("10",GERAL[[#This Row],[ODS]])),"NÃO","SIM")</f>
        <v>SIM</v>
      </c>
      <c r="U2493" s="2" t="str">
        <f>IF(ISERR(FIND("11",GERAL[[#This Row],[ODS]])),"NÃO","SIM")</f>
        <v>NÃO</v>
      </c>
      <c r="V2493" s="2" t="str">
        <f>IF(ISERR(FIND("12",GERAL[[#This Row],[ODS]])),"NÃO","SIM")</f>
        <v>NÃO</v>
      </c>
      <c r="W2493" s="2" t="str">
        <f>IF(ISERR(FIND("13",GERAL[[#This Row],[ODS]])),"NÃO","SIM")</f>
        <v>NÃO</v>
      </c>
      <c r="X2493" s="2" t="str">
        <f>IF(ISERR(FIND("14",GERAL[[#This Row],[ODS]])),"NÃO","SIM")</f>
        <v>NÃO</v>
      </c>
      <c r="Y2493" s="2" t="str">
        <f>IF(ISERR(FIND("15",GERAL[[#This Row],[ODS]])),"NÃO","SIM")</f>
        <v>NÃO</v>
      </c>
      <c r="Z2493" s="2" t="str">
        <f>IF(ISERR(FIND("16",GERAL[[#This Row],[ODS]])),"NÃO","SIM")</f>
        <v>NÃO</v>
      </c>
      <c r="AA2493" s="2" t="str">
        <f>IF(ISERR(FIND("17",GERAL[[#This Row],[ODS]])),"NÃO","SIM")</f>
        <v>NÃO</v>
      </c>
      <c r="AB2493" s="1"/>
      <c r="AC2493" s="1"/>
      <c r="AD2493" s="1">
        <v>35.666328056671667</v>
      </c>
      <c r="AE2493" s="56">
        <v>13.542305974138271</v>
      </c>
      <c r="AF2493" s="87">
        <v>28.925720248579719</v>
      </c>
      <c r="AG2493" s="1" t="str">
        <f>GERAL[[#This Row],[SIGLA]]&amp;GERAL[[#This Row],[CÓD]]</f>
        <v>ESPM_VC</v>
      </c>
      <c r="AH2493" s="1">
        <f ca="1">VLOOKUP(GERAL[[#This Row],[REF_NOTA]],BASE_NOTAS[],7,FALSE)</f>
        <v>24.344571285793535</v>
      </c>
      <c r="AI2493" s="48">
        <f ca="1">IF(GERAL[[#This Row],[Nota 2025]]="",0,GERAL[[#This Row],[Nota 2026]]-GERAL[[#This Row],[Nota 2025]])</f>
        <v>-4.5811489627861839</v>
      </c>
    </row>
    <row r="2494" spans="1:35" x14ac:dyDescent="0.35">
      <c r="A2494" s="2" t="s">
        <v>164</v>
      </c>
      <c r="B2494" s="2" t="s">
        <v>190</v>
      </c>
      <c r="C2494" s="15" t="s">
        <v>215</v>
      </c>
      <c r="D2494" s="15" t="s">
        <v>491</v>
      </c>
      <c r="E2494" s="15" t="s">
        <v>492</v>
      </c>
      <c r="F2494" s="2" t="str">
        <f>VLOOKUP(GERAL[[#This Row],[CÓD]],SEALL,6,FALSE)</f>
        <v>SG</v>
      </c>
      <c r="G249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9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9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94" s="2" t="str">
        <f>VLOOKUP(GERAL[[#This Row],[CÓD]],SEALL,4,FALSE)</f>
        <v>05, 08, 09, 10</v>
      </c>
      <c r="K2494" s="2" t="str">
        <f>IF(ISERR(FIND("01",GERAL[[#This Row],[ODS]])),"NÃO","SIM")</f>
        <v>NÃO</v>
      </c>
      <c r="L2494" s="2" t="str">
        <f>IF(ISERR(FIND("02",GERAL[[#This Row],[ODS]])),"NÃO","SIM")</f>
        <v>NÃO</v>
      </c>
      <c r="M2494" s="2" t="str">
        <f>IF(ISERR(FIND("03",GERAL[[#This Row],[ODS]])),"NÃO","SIM")</f>
        <v>NÃO</v>
      </c>
      <c r="N2494" s="2" t="str">
        <f>IF(ISERR(FIND("04",GERAL[[#This Row],[ODS]])),"NÃO","SIM")</f>
        <v>NÃO</v>
      </c>
      <c r="O2494" s="2" t="str">
        <f>IF(ISERR(FIND("05",GERAL[[#This Row],[ODS]])),"NÃO","SIM")</f>
        <v>SIM</v>
      </c>
      <c r="P2494" s="2" t="str">
        <f>IF(ISERR(FIND("06",GERAL[[#This Row],[ODS]])),"NÃO","SIM")</f>
        <v>NÃO</v>
      </c>
      <c r="Q2494" s="2" t="str">
        <f>IF(ISERR(FIND("07",GERAL[[#This Row],[ODS]])),"NÃO","SIM")</f>
        <v>NÃO</v>
      </c>
      <c r="R2494" s="2" t="str">
        <f>IF(ISERR(FIND("08",GERAL[[#This Row],[ODS]])),"NÃO","SIM")</f>
        <v>SIM</v>
      </c>
      <c r="S2494" s="2" t="str">
        <f>IF(ISERR(FIND("09",GERAL[[#This Row],[ODS]])),"NÃO","SIM")</f>
        <v>SIM</v>
      </c>
      <c r="T2494" s="2" t="str">
        <f>IF(ISERR(FIND("10",GERAL[[#This Row],[ODS]])),"NÃO","SIM")</f>
        <v>SIM</v>
      </c>
      <c r="U2494" s="2" t="str">
        <f>IF(ISERR(FIND("11",GERAL[[#This Row],[ODS]])),"NÃO","SIM")</f>
        <v>NÃO</v>
      </c>
      <c r="V2494" s="2" t="str">
        <f>IF(ISERR(FIND("12",GERAL[[#This Row],[ODS]])),"NÃO","SIM")</f>
        <v>NÃO</v>
      </c>
      <c r="W2494" s="2" t="str">
        <f>IF(ISERR(FIND("13",GERAL[[#This Row],[ODS]])),"NÃO","SIM")</f>
        <v>NÃO</v>
      </c>
      <c r="X2494" s="2" t="str">
        <f>IF(ISERR(FIND("14",GERAL[[#This Row],[ODS]])),"NÃO","SIM")</f>
        <v>NÃO</v>
      </c>
      <c r="Y2494" s="2" t="str">
        <f>IF(ISERR(FIND("15",GERAL[[#This Row],[ODS]])),"NÃO","SIM")</f>
        <v>NÃO</v>
      </c>
      <c r="Z2494" s="2" t="str">
        <f>IF(ISERR(FIND("16",GERAL[[#This Row],[ODS]])),"NÃO","SIM")</f>
        <v>NÃO</v>
      </c>
      <c r="AA2494" s="2" t="str">
        <f>IF(ISERR(FIND("17",GERAL[[#This Row],[ODS]])),"NÃO","SIM")</f>
        <v>NÃO</v>
      </c>
      <c r="AB2494" s="1"/>
      <c r="AC2494" s="1"/>
      <c r="AD2494" s="1">
        <v>100</v>
      </c>
      <c r="AE2494" s="56">
        <v>100</v>
      </c>
      <c r="AF2494" s="87">
        <v>97.989271813817581</v>
      </c>
      <c r="AG2494" s="1" t="str">
        <f>GERAL[[#This Row],[SIGLA]]&amp;GERAL[[#This Row],[CÓD]]</f>
        <v>GOPM_VC</v>
      </c>
      <c r="AH2494" s="1">
        <f ca="1">VLOOKUP(GERAL[[#This Row],[REF_NOTA]],BASE_NOTAS[],7,FALSE)</f>
        <v>100</v>
      </c>
      <c r="AI2494" s="48">
        <f ca="1">IF(GERAL[[#This Row],[Nota 2025]]="",0,GERAL[[#This Row],[Nota 2026]]-GERAL[[#This Row],[Nota 2025]])</f>
        <v>2.0107281861824191</v>
      </c>
    </row>
    <row r="2495" spans="1:35" x14ac:dyDescent="0.35">
      <c r="A2495" s="2" t="s">
        <v>165</v>
      </c>
      <c r="B2495" s="2" t="s">
        <v>191</v>
      </c>
      <c r="C2495" s="15" t="s">
        <v>215</v>
      </c>
      <c r="D2495" s="15" t="s">
        <v>491</v>
      </c>
      <c r="E2495" s="15" t="s">
        <v>492</v>
      </c>
      <c r="F2495" s="2" t="str">
        <f>VLOOKUP(GERAL[[#This Row],[CÓD]],SEALL,6,FALSE)</f>
        <v>SG</v>
      </c>
      <c r="G249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9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9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95" s="2" t="str">
        <f>VLOOKUP(GERAL[[#This Row],[CÓD]],SEALL,4,FALSE)</f>
        <v>05, 08, 09, 10</v>
      </c>
      <c r="K2495" s="2" t="str">
        <f>IF(ISERR(FIND("01",GERAL[[#This Row],[ODS]])),"NÃO","SIM")</f>
        <v>NÃO</v>
      </c>
      <c r="L2495" s="2" t="str">
        <f>IF(ISERR(FIND("02",GERAL[[#This Row],[ODS]])),"NÃO","SIM")</f>
        <v>NÃO</v>
      </c>
      <c r="M2495" s="2" t="str">
        <f>IF(ISERR(FIND("03",GERAL[[#This Row],[ODS]])),"NÃO","SIM")</f>
        <v>NÃO</v>
      </c>
      <c r="N2495" s="2" t="str">
        <f>IF(ISERR(FIND("04",GERAL[[#This Row],[ODS]])),"NÃO","SIM")</f>
        <v>NÃO</v>
      </c>
      <c r="O2495" s="2" t="str">
        <f>IF(ISERR(FIND("05",GERAL[[#This Row],[ODS]])),"NÃO","SIM")</f>
        <v>SIM</v>
      </c>
      <c r="P2495" s="2" t="str">
        <f>IF(ISERR(FIND("06",GERAL[[#This Row],[ODS]])),"NÃO","SIM")</f>
        <v>NÃO</v>
      </c>
      <c r="Q2495" s="2" t="str">
        <f>IF(ISERR(FIND("07",GERAL[[#This Row],[ODS]])),"NÃO","SIM")</f>
        <v>NÃO</v>
      </c>
      <c r="R2495" s="2" t="str">
        <f>IF(ISERR(FIND("08",GERAL[[#This Row],[ODS]])),"NÃO","SIM")</f>
        <v>SIM</v>
      </c>
      <c r="S2495" s="2" t="str">
        <f>IF(ISERR(FIND("09",GERAL[[#This Row],[ODS]])),"NÃO","SIM")</f>
        <v>SIM</v>
      </c>
      <c r="T2495" s="2" t="str">
        <f>IF(ISERR(FIND("10",GERAL[[#This Row],[ODS]])),"NÃO","SIM")</f>
        <v>SIM</v>
      </c>
      <c r="U2495" s="2" t="str">
        <f>IF(ISERR(FIND("11",GERAL[[#This Row],[ODS]])),"NÃO","SIM")</f>
        <v>NÃO</v>
      </c>
      <c r="V2495" s="2" t="str">
        <f>IF(ISERR(FIND("12",GERAL[[#This Row],[ODS]])),"NÃO","SIM")</f>
        <v>NÃO</v>
      </c>
      <c r="W2495" s="2" t="str">
        <f>IF(ISERR(FIND("13",GERAL[[#This Row],[ODS]])),"NÃO","SIM")</f>
        <v>NÃO</v>
      </c>
      <c r="X2495" s="2" t="str">
        <f>IF(ISERR(FIND("14",GERAL[[#This Row],[ODS]])),"NÃO","SIM")</f>
        <v>NÃO</v>
      </c>
      <c r="Y2495" s="2" t="str">
        <f>IF(ISERR(FIND("15",GERAL[[#This Row],[ODS]])),"NÃO","SIM")</f>
        <v>NÃO</v>
      </c>
      <c r="Z2495" s="2" t="str">
        <f>IF(ISERR(FIND("16",GERAL[[#This Row],[ODS]])),"NÃO","SIM")</f>
        <v>NÃO</v>
      </c>
      <c r="AA2495" s="2" t="str">
        <f>IF(ISERR(FIND("17",GERAL[[#This Row],[ODS]])),"NÃO","SIM")</f>
        <v>NÃO</v>
      </c>
      <c r="AB2495" s="1"/>
      <c r="AC2495" s="1"/>
      <c r="AD2495" s="1">
        <v>55.944396110559921</v>
      </c>
      <c r="AE2495" s="56">
        <v>49.672210424661863</v>
      </c>
      <c r="AF2495" s="87">
        <v>50.974816247635601</v>
      </c>
      <c r="AG2495" s="1" t="str">
        <f>GERAL[[#This Row],[SIGLA]]&amp;GERAL[[#This Row],[CÓD]]</f>
        <v>MAPM_VC</v>
      </c>
      <c r="AH2495" s="1">
        <f ca="1">VLOOKUP(GERAL[[#This Row],[REF_NOTA]],BASE_NOTAS[],7,FALSE)</f>
        <v>56.634960770995768</v>
      </c>
      <c r="AI2495" s="48">
        <f ca="1">IF(GERAL[[#This Row],[Nota 2025]]="",0,GERAL[[#This Row],[Nota 2026]]-GERAL[[#This Row],[Nota 2025]])</f>
        <v>5.6601445233601666</v>
      </c>
    </row>
    <row r="2496" spans="1:35" x14ac:dyDescent="0.35">
      <c r="A2496" s="2" t="s">
        <v>168</v>
      </c>
      <c r="B2496" s="2" t="s">
        <v>195</v>
      </c>
      <c r="C2496" s="15" t="s">
        <v>215</v>
      </c>
      <c r="D2496" s="15" t="s">
        <v>491</v>
      </c>
      <c r="E2496" s="15" t="s">
        <v>492</v>
      </c>
      <c r="F2496" s="2" t="str">
        <f>VLOOKUP(GERAL[[#This Row],[CÓD]],SEALL,6,FALSE)</f>
        <v>SG</v>
      </c>
      <c r="G249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9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9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96" s="2" t="str">
        <f>VLOOKUP(GERAL[[#This Row],[CÓD]],SEALL,4,FALSE)</f>
        <v>05, 08, 09, 10</v>
      </c>
      <c r="K2496" s="2" t="str">
        <f>IF(ISERR(FIND("01",GERAL[[#This Row],[ODS]])),"NÃO","SIM")</f>
        <v>NÃO</v>
      </c>
      <c r="L2496" s="2" t="str">
        <f>IF(ISERR(FIND("02",GERAL[[#This Row],[ODS]])),"NÃO","SIM")</f>
        <v>NÃO</v>
      </c>
      <c r="M2496" s="2" t="str">
        <f>IF(ISERR(FIND("03",GERAL[[#This Row],[ODS]])),"NÃO","SIM")</f>
        <v>NÃO</v>
      </c>
      <c r="N2496" s="2" t="str">
        <f>IF(ISERR(FIND("04",GERAL[[#This Row],[ODS]])),"NÃO","SIM")</f>
        <v>NÃO</v>
      </c>
      <c r="O2496" s="2" t="str">
        <f>IF(ISERR(FIND("05",GERAL[[#This Row],[ODS]])),"NÃO","SIM")</f>
        <v>SIM</v>
      </c>
      <c r="P2496" s="2" t="str">
        <f>IF(ISERR(FIND("06",GERAL[[#This Row],[ODS]])),"NÃO","SIM")</f>
        <v>NÃO</v>
      </c>
      <c r="Q2496" s="2" t="str">
        <f>IF(ISERR(FIND("07",GERAL[[#This Row],[ODS]])),"NÃO","SIM")</f>
        <v>NÃO</v>
      </c>
      <c r="R2496" s="2" t="str">
        <f>IF(ISERR(FIND("08",GERAL[[#This Row],[ODS]])),"NÃO","SIM")</f>
        <v>SIM</v>
      </c>
      <c r="S2496" s="2" t="str">
        <f>IF(ISERR(FIND("09",GERAL[[#This Row],[ODS]])),"NÃO","SIM")</f>
        <v>SIM</v>
      </c>
      <c r="T2496" s="2" t="str">
        <f>IF(ISERR(FIND("10",GERAL[[#This Row],[ODS]])),"NÃO","SIM")</f>
        <v>SIM</v>
      </c>
      <c r="U2496" s="2" t="str">
        <f>IF(ISERR(FIND("11",GERAL[[#This Row],[ODS]])),"NÃO","SIM")</f>
        <v>NÃO</v>
      </c>
      <c r="V2496" s="2" t="str">
        <f>IF(ISERR(FIND("12",GERAL[[#This Row],[ODS]])),"NÃO","SIM")</f>
        <v>NÃO</v>
      </c>
      <c r="W2496" s="2" t="str">
        <f>IF(ISERR(FIND("13",GERAL[[#This Row],[ODS]])),"NÃO","SIM")</f>
        <v>NÃO</v>
      </c>
      <c r="X2496" s="2" t="str">
        <f>IF(ISERR(FIND("14",GERAL[[#This Row],[ODS]])),"NÃO","SIM")</f>
        <v>NÃO</v>
      </c>
      <c r="Y2496" s="2" t="str">
        <f>IF(ISERR(FIND("15",GERAL[[#This Row],[ODS]])),"NÃO","SIM")</f>
        <v>NÃO</v>
      </c>
      <c r="Z2496" s="2" t="str">
        <f>IF(ISERR(FIND("16",GERAL[[#This Row],[ODS]])),"NÃO","SIM")</f>
        <v>NÃO</v>
      </c>
      <c r="AA2496" s="2" t="str">
        <f>IF(ISERR(FIND("17",GERAL[[#This Row],[ODS]])),"NÃO","SIM")</f>
        <v>NÃO</v>
      </c>
      <c r="AB2496" s="1"/>
      <c r="AC2496" s="1"/>
      <c r="AD2496" s="1">
        <v>96.185390147404632</v>
      </c>
      <c r="AE2496" s="56">
        <v>81.93214175568977</v>
      </c>
      <c r="AF2496" s="87">
        <v>100</v>
      </c>
      <c r="AG2496" s="1" t="str">
        <f>GERAL[[#This Row],[SIGLA]]&amp;GERAL[[#This Row],[CÓD]]</f>
        <v>MTPM_VC</v>
      </c>
      <c r="AH2496" s="1">
        <f ca="1">VLOOKUP(GERAL[[#This Row],[REF_NOTA]],BASE_NOTAS[],7,FALSE)</f>
        <v>95.789498872432461</v>
      </c>
      <c r="AI2496" s="48">
        <f ca="1">IF(GERAL[[#This Row],[Nota 2025]]="",0,GERAL[[#This Row],[Nota 2026]]-GERAL[[#This Row],[Nota 2025]])</f>
        <v>-4.2105011275675395</v>
      </c>
    </row>
    <row r="2497" spans="1:35" x14ac:dyDescent="0.35">
      <c r="A2497" s="2" t="s">
        <v>167</v>
      </c>
      <c r="B2497" s="2" t="s">
        <v>193</v>
      </c>
      <c r="C2497" s="15" t="s">
        <v>215</v>
      </c>
      <c r="D2497" s="15" t="s">
        <v>491</v>
      </c>
      <c r="E2497" s="15" t="s">
        <v>492</v>
      </c>
      <c r="F2497" s="2" t="str">
        <f>VLOOKUP(GERAL[[#This Row],[CÓD]],SEALL,6,FALSE)</f>
        <v>SG</v>
      </c>
      <c r="G249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9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9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97" s="2" t="str">
        <f>VLOOKUP(GERAL[[#This Row],[CÓD]],SEALL,4,FALSE)</f>
        <v>05, 08, 09, 10</v>
      </c>
      <c r="K2497" s="2" t="str">
        <f>IF(ISERR(FIND("01",GERAL[[#This Row],[ODS]])),"NÃO","SIM")</f>
        <v>NÃO</v>
      </c>
      <c r="L2497" s="2" t="str">
        <f>IF(ISERR(FIND("02",GERAL[[#This Row],[ODS]])),"NÃO","SIM")</f>
        <v>NÃO</v>
      </c>
      <c r="M2497" s="2" t="str">
        <f>IF(ISERR(FIND("03",GERAL[[#This Row],[ODS]])),"NÃO","SIM")</f>
        <v>NÃO</v>
      </c>
      <c r="N2497" s="2" t="str">
        <f>IF(ISERR(FIND("04",GERAL[[#This Row],[ODS]])),"NÃO","SIM")</f>
        <v>NÃO</v>
      </c>
      <c r="O2497" s="2" t="str">
        <f>IF(ISERR(FIND("05",GERAL[[#This Row],[ODS]])),"NÃO","SIM")</f>
        <v>SIM</v>
      </c>
      <c r="P2497" s="2" t="str">
        <f>IF(ISERR(FIND("06",GERAL[[#This Row],[ODS]])),"NÃO","SIM")</f>
        <v>NÃO</v>
      </c>
      <c r="Q2497" s="2" t="str">
        <f>IF(ISERR(FIND("07",GERAL[[#This Row],[ODS]])),"NÃO","SIM")</f>
        <v>NÃO</v>
      </c>
      <c r="R2497" s="2" t="str">
        <f>IF(ISERR(FIND("08",GERAL[[#This Row],[ODS]])),"NÃO","SIM")</f>
        <v>SIM</v>
      </c>
      <c r="S2497" s="2" t="str">
        <f>IF(ISERR(FIND("09",GERAL[[#This Row],[ODS]])),"NÃO","SIM")</f>
        <v>SIM</v>
      </c>
      <c r="T2497" s="2" t="str">
        <f>IF(ISERR(FIND("10",GERAL[[#This Row],[ODS]])),"NÃO","SIM")</f>
        <v>SIM</v>
      </c>
      <c r="U2497" s="2" t="str">
        <f>IF(ISERR(FIND("11",GERAL[[#This Row],[ODS]])),"NÃO","SIM")</f>
        <v>NÃO</v>
      </c>
      <c r="V2497" s="2" t="str">
        <f>IF(ISERR(FIND("12",GERAL[[#This Row],[ODS]])),"NÃO","SIM")</f>
        <v>NÃO</v>
      </c>
      <c r="W2497" s="2" t="str">
        <f>IF(ISERR(FIND("13",GERAL[[#This Row],[ODS]])),"NÃO","SIM")</f>
        <v>NÃO</v>
      </c>
      <c r="X2497" s="2" t="str">
        <f>IF(ISERR(FIND("14",GERAL[[#This Row],[ODS]])),"NÃO","SIM")</f>
        <v>NÃO</v>
      </c>
      <c r="Y2497" s="2" t="str">
        <f>IF(ISERR(FIND("15",GERAL[[#This Row],[ODS]])),"NÃO","SIM")</f>
        <v>NÃO</v>
      </c>
      <c r="Z2497" s="2" t="str">
        <f>IF(ISERR(FIND("16",GERAL[[#This Row],[ODS]])),"NÃO","SIM")</f>
        <v>NÃO</v>
      </c>
      <c r="AA2497" s="2" t="str">
        <f>IF(ISERR(FIND("17",GERAL[[#This Row],[ODS]])),"NÃO","SIM")</f>
        <v>NÃO</v>
      </c>
      <c r="AB2497" s="1"/>
      <c r="AC2497" s="1"/>
      <c r="AD2497" s="1">
        <v>68.301642843646576</v>
      </c>
      <c r="AE2497" s="56">
        <v>70.496797308060465</v>
      </c>
      <c r="AF2497" s="87">
        <v>73.528862358086286</v>
      </c>
      <c r="AG2497" s="1" t="str">
        <f>GERAL[[#This Row],[SIGLA]]&amp;GERAL[[#This Row],[CÓD]]</f>
        <v>MSPM_VC</v>
      </c>
      <c r="AH2497" s="1">
        <f ca="1">VLOOKUP(GERAL[[#This Row],[REF_NOTA]],BASE_NOTAS[],7,FALSE)</f>
        <v>67.390345826391567</v>
      </c>
      <c r="AI2497" s="48">
        <f ca="1">IF(GERAL[[#This Row],[Nota 2025]]="",0,GERAL[[#This Row],[Nota 2026]]-GERAL[[#This Row],[Nota 2025]])</f>
        <v>-6.1385165316947194</v>
      </c>
    </row>
    <row r="2498" spans="1:35" x14ac:dyDescent="0.35">
      <c r="A2498" s="2" t="s">
        <v>166</v>
      </c>
      <c r="B2498" s="2" t="s">
        <v>192</v>
      </c>
      <c r="C2498" s="15" t="s">
        <v>215</v>
      </c>
      <c r="D2498" s="15" t="s">
        <v>491</v>
      </c>
      <c r="E2498" s="15" t="s">
        <v>492</v>
      </c>
      <c r="F2498" s="2" t="str">
        <f>VLOOKUP(GERAL[[#This Row],[CÓD]],SEALL,6,FALSE)</f>
        <v>SG</v>
      </c>
      <c r="G249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9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9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98" s="2" t="str">
        <f>VLOOKUP(GERAL[[#This Row],[CÓD]],SEALL,4,FALSE)</f>
        <v>05, 08, 09, 10</v>
      </c>
      <c r="K2498" s="2" t="str">
        <f>IF(ISERR(FIND("01",GERAL[[#This Row],[ODS]])),"NÃO","SIM")</f>
        <v>NÃO</v>
      </c>
      <c r="L2498" s="2" t="str">
        <f>IF(ISERR(FIND("02",GERAL[[#This Row],[ODS]])),"NÃO","SIM")</f>
        <v>NÃO</v>
      </c>
      <c r="M2498" s="2" t="str">
        <f>IF(ISERR(FIND("03",GERAL[[#This Row],[ODS]])),"NÃO","SIM")</f>
        <v>NÃO</v>
      </c>
      <c r="N2498" s="2" t="str">
        <f>IF(ISERR(FIND("04",GERAL[[#This Row],[ODS]])),"NÃO","SIM")</f>
        <v>NÃO</v>
      </c>
      <c r="O2498" s="2" t="str">
        <f>IF(ISERR(FIND("05",GERAL[[#This Row],[ODS]])),"NÃO","SIM")</f>
        <v>SIM</v>
      </c>
      <c r="P2498" s="2" t="str">
        <f>IF(ISERR(FIND("06",GERAL[[#This Row],[ODS]])),"NÃO","SIM")</f>
        <v>NÃO</v>
      </c>
      <c r="Q2498" s="2" t="str">
        <f>IF(ISERR(FIND("07",GERAL[[#This Row],[ODS]])),"NÃO","SIM")</f>
        <v>NÃO</v>
      </c>
      <c r="R2498" s="2" t="str">
        <f>IF(ISERR(FIND("08",GERAL[[#This Row],[ODS]])),"NÃO","SIM")</f>
        <v>SIM</v>
      </c>
      <c r="S2498" s="2" t="str">
        <f>IF(ISERR(FIND("09",GERAL[[#This Row],[ODS]])),"NÃO","SIM")</f>
        <v>SIM</v>
      </c>
      <c r="T2498" s="2" t="str">
        <f>IF(ISERR(FIND("10",GERAL[[#This Row],[ODS]])),"NÃO","SIM")</f>
        <v>SIM</v>
      </c>
      <c r="U2498" s="2" t="str">
        <f>IF(ISERR(FIND("11",GERAL[[#This Row],[ODS]])),"NÃO","SIM")</f>
        <v>NÃO</v>
      </c>
      <c r="V2498" s="2" t="str">
        <f>IF(ISERR(FIND("12",GERAL[[#This Row],[ODS]])),"NÃO","SIM")</f>
        <v>NÃO</v>
      </c>
      <c r="W2498" s="2" t="str">
        <f>IF(ISERR(FIND("13",GERAL[[#This Row],[ODS]])),"NÃO","SIM")</f>
        <v>NÃO</v>
      </c>
      <c r="X2498" s="2" t="str">
        <f>IF(ISERR(FIND("14",GERAL[[#This Row],[ODS]])),"NÃO","SIM")</f>
        <v>NÃO</v>
      </c>
      <c r="Y2498" s="2" t="str">
        <f>IF(ISERR(FIND("15",GERAL[[#This Row],[ODS]])),"NÃO","SIM")</f>
        <v>NÃO</v>
      </c>
      <c r="Z2498" s="2" t="str">
        <f>IF(ISERR(FIND("16",GERAL[[#This Row],[ODS]])),"NÃO","SIM")</f>
        <v>NÃO</v>
      </c>
      <c r="AA2498" s="2" t="str">
        <f>IF(ISERR(FIND("17",GERAL[[#This Row],[ODS]])),"NÃO","SIM")</f>
        <v>NÃO</v>
      </c>
      <c r="AB2498" s="1"/>
      <c r="AC2498" s="1"/>
      <c r="AD2498" s="1">
        <v>50.780837455038409</v>
      </c>
      <c r="AE2498" s="56">
        <v>35.361326894678868</v>
      </c>
      <c r="AF2498" s="87">
        <v>41.374369421831226</v>
      </c>
      <c r="AG2498" s="1" t="str">
        <f>GERAL[[#This Row],[SIGLA]]&amp;GERAL[[#This Row],[CÓD]]</f>
        <v>MGPM_VC</v>
      </c>
      <c r="AH2498" s="1">
        <f ca="1">VLOOKUP(GERAL[[#This Row],[REF_NOTA]],BASE_NOTAS[],7,FALSE)</f>
        <v>39.765641030107659</v>
      </c>
      <c r="AI2498" s="48">
        <f ca="1">IF(GERAL[[#This Row],[Nota 2025]]="",0,GERAL[[#This Row],[Nota 2026]]-GERAL[[#This Row],[Nota 2025]])</f>
        <v>-1.6087283917235666</v>
      </c>
    </row>
    <row r="2499" spans="1:35" x14ac:dyDescent="0.35">
      <c r="A2499" s="2" t="s">
        <v>169</v>
      </c>
      <c r="B2499" s="2" t="s">
        <v>196</v>
      </c>
      <c r="C2499" s="15" t="s">
        <v>215</v>
      </c>
      <c r="D2499" s="15" t="s">
        <v>491</v>
      </c>
      <c r="E2499" s="15" t="s">
        <v>492</v>
      </c>
      <c r="F2499" s="2" t="str">
        <f>VLOOKUP(GERAL[[#This Row],[CÓD]],SEALL,6,FALSE)</f>
        <v>SG</v>
      </c>
      <c r="G249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49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49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499" s="2" t="str">
        <f>VLOOKUP(GERAL[[#This Row],[CÓD]],SEALL,4,FALSE)</f>
        <v>05, 08, 09, 10</v>
      </c>
      <c r="K2499" s="2" t="str">
        <f>IF(ISERR(FIND("01",GERAL[[#This Row],[ODS]])),"NÃO","SIM")</f>
        <v>NÃO</v>
      </c>
      <c r="L2499" s="2" t="str">
        <f>IF(ISERR(FIND("02",GERAL[[#This Row],[ODS]])),"NÃO","SIM")</f>
        <v>NÃO</v>
      </c>
      <c r="M2499" s="2" t="str">
        <f>IF(ISERR(FIND("03",GERAL[[#This Row],[ODS]])),"NÃO","SIM")</f>
        <v>NÃO</v>
      </c>
      <c r="N2499" s="2" t="str">
        <f>IF(ISERR(FIND("04",GERAL[[#This Row],[ODS]])),"NÃO","SIM")</f>
        <v>NÃO</v>
      </c>
      <c r="O2499" s="2" t="str">
        <f>IF(ISERR(FIND("05",GERAL[[#This Row],[ODS]])),"NÃO","SIM")</f>
        <v>SIM</v>
      </c>
      <c r="P2499" s="2" t="str">
        <f>IF(ISERR(FIND("06",GERAL[[#This Row],[ODS]])),"NÃO","SIM")</f>
        <v>NÃO</v>
      </c>
      <c r="Q2499" s="2" t="str">
        <f>IF(ISERR(FIND("07",GERAL[[#This Row],[ODS]])),"NÃO","SIM")</f>
        <v>NÃO</v>
      </c>
      <c r="R2499" s="2" t="str">
        <f>IF(ISERR(FIND("08",GERAL[[#This Row],[ODS]])),"NÃO","SIM")</f>
        <v>SIM</v>
      </c>
      <c r="S2499" s="2" t="str">
        <f>IF(ISERR(FIND("09",GERAL[[#This Row],[ODS]])),"NÃO","SIM")</f>
        <v>SIM</v>
      </c>
      <c r="T2499" s="2" t="str">
        <f>IF(ISERR(FIND("10",GERAL[[#This Row],[ODS]])),"NÃO","SIM")</f>
        <v>SIM</v>
      </c>
      <c r="U2499" s="2" t="str">
        <f>IF(ISERR(FIND("11",GERAL[[#This Row],[ODS]])),"NÃO","SIM")</f>
        <v>NÃO</v>
      </c>
      <c r="V2499" s="2" t="str">
        <f>IF(ISERR(FIND("12",GERAL[[#This Row],[ODS]])),"NÃO","SIM")</f>
        <v>NÃO</v>
      </c>
      <c r="W2499" s="2" t="str">
        <f>IF(ISERR(FIND("13",GERAL[[#This Row],[ODS]])),"NÃO","SIM")</f>
        <v>NÃO</v>
      </c>
      <c r="X2499" s="2" t="str">
        <f>IF(ISERR(FIND("14",GERAL[[#This Row],[ODS]])),"NÃO","SIM")</f>
        <v>NÃO</v>
      </c>
      <c r="Y2499" s="2" t="str">
        <f>IF(ISERR(FIND("15",GERAL[[#This Row],[ODS]])),"NÃO","SIM")</f>
        <v>NÃO</v>
      </c>
      <c r="Z2499" s="2" t="str">
        <f>IF(ISERR(FIND("16",GERAL[[#This Row],[ODS]])),"NÃO","SIM")</f>
        <v>NÃO</v>
      </c>
      <c r="AA2499" s="2" t="str">
        <f>IF(ISERR(FIND("17",GERAL[[#This Row],[ODS]])),"NÃO","SIM")</f>
        <v>NÃO</v>
      </c>
      <c r="AB2499" s="1"/>
      <c r="AC2499" s="1"/>
      <c r="AD2499" s="1">
        <v>23.249394877150134</v>
      </c>
      <c r="AE2499" s="56">
        <v>4.8245440182620047</v>
      </c>
      <c r="AF2499" s="87">
        <v>26.645965350612062</v>
      </c>
      <c r="AG2499" s="1" t="str">
        <f>GERAL[[#This Row],[SIGLA]]&amp;GERAL[[#This Row],[CÓD]]</f>
        <v>PAPM_VC</v>
      </c>
      <c r="AH2499" s="1">
        <f ca="1">VLOOKUP(GERAL[[#This Row],[REF_NOTA]],BASE_NOTAS[],7,FALSE)</f>
        <v>27.196964436917348</v>
      </c>
      <c r="AI2499" s="48">
        <f ca="1">IF(GERAL[[#This Row],[Nota 2025]]="",0,GERAL[[#This Row],[Nota 2026]]-GERAL[[#This Row],[Nota 2025]])</f>
        <v>0.5509990863052856</v>
      </c>
    </row>
    <row r="2500" spans="1:35" x14ac:dyDescent="0.35">
      <c r="A2500" s="2" t="s">
        <v>170</v>
      </c>
      <c r="B2500" s="2" t="s">
        <v>197</v>
      </c>
      <c r="C2500" s="15" t="s">
        <v>215</v>
      </c>
      <c r="D2500" s="15" t="s">
        <v>491</v>
      </c>
      <c r="E2500" s="15" t="s">
        <v>492</v>
      </c>
      <c r="F2500" s="2" t="str">
        <f>VLOOKUP(GERAL[[#This Row],[CÓD]],SEALL,6,FALSE)</f>
        <v>SG</v>
      </c>
      <c r="G250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0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0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500" s="2" t="str">
        <f>VLOOKUP(GERAL[[#This Row],[CÓD]],SEALL,4,FALSE)</f>
        <v>05, 08, 09, 10</v>
      </c>
      <c r="K2500" s="2" t="str">
        <f>IF(ISERR(FIND("01",GERAL[[#This Row],[ODS]])),"NÃO","SIM")</f>
        <v>NÃO</v>
      </c>
      <c r="L2500" s="2" t="str">
        <f>IF(ISERR(FIND("02",GERAL[[#This Row],[ODS]])),"NÃO","SIM")</f>
        <v>NÃO</v>
      </c>
      <c r="M2500" s="2" t="str">
        <f>IF(ISERR(FIND("03",GERAL[[#This Row],[ODS]])),"NÃO","SIM")</f>
        <v>NÃO</v>
      </c>
      <c r="N2500" s="2" t="str">
        <f>IF(ISERR(FIND("04",GERAL[[#This Row],[ODS]])),"NÃO","SIM")</f>
        <v>NÃO</v>
      </c>
      <c r="O2500" s="2" t="str">
        <f>IF(ISERR(FIND("05",GERAL[[#This Row],[ODS]])),"NÃO","SIM")</f>
        <v>SIM</v>
      </c>
      <c r="P2500" s="2" t="str">
        <f>IF(ISERR(FIND("06",GERAL[[#This Row],[ODS]])),"NÃO","SIM")</f>
        <v>NÃO</v>
      </c>
      <c r="Q2500" s="2" t="str">
        <f>IF(ISERR(FIND("07",GERAL[[#This Row],[ODS]])),"NÃO","SIM")</f>
        <v>NÃO</v>
      </c>
      <c r="R2500" s="2" t="str">
        <f>IF(ISERR(FIND("08",GERAL[[#This Row],[ODS]])),"NÃO","SIM")</f>
        <v>SIM</v>
      </c>
      <c r="S2500" s="2" t="str">
        <f>IF(ISERR(FIND("09",GERAL[[#This Row],[ODS]])),"NÃO","SIM")</f>
        <v>SIM</v>
      </c>
      <c r="T2500" s="2" t="str">
        <f>IF(ISERR(FIND("10",GERAL[[#This Row],[ODS]])),"NÃO","SIM")</f>
        <v>SIM</v>
      </c>
      <c r="U2500" s="2" t="str">
        <f>IF(ISERR(FIND("11",GERAL[[#This Row],[ODS]])),"NÃO","SIM")</f>
        <v>NÃO</v>
      </c>
      <c r="V2500" s="2" t="str">
        <f>IF(ISERR(FIND("12",GERAL[[#This Row],[ODS]])),"NÃO","SIM")</f>
        <v>NÃO</v>
      </c>
      <c r="W2500" s="2" t="str">
        <f>IF(ISERR(FIND("13",GERAL[[#This Row],[ODS]])),"NÃO","SIM")</f>
        <v>NÃO</v>
      </c>
      <c r="X2500" s="2" t="str">
        <f>IF(ISERR(FIND("14",GERAL[[#This Row],[ODS]])),"NÃO","SIM")</f>
        <v>NÃO</v>
      </c>
      <c r="Y2500" s="2" t="str">
        <f>IF(ISERR(FIND("15",GERAL[[#This Row],[ODS]])),"NÃO","SIM")</f>
        <v>NÃO</v>
      </c>
      <c r="Z2500" s="2" t="str">
        <f>IF(ISERR(FIND("16",GERAL[[#This Row],[ODS]])),"NÃO","SIM")</f>
        <v>NÃO</v>
      </c>
      <c r="AA2500" s="2" t="str">
        <f>IF(ISERR(FIND("17",GERAL[[#This Row],[ODS]])),"NÃO","SIM")</f>
        <v>NÃO</v>
      </c>
      <c r="AB2500" s="1"/>
      <c r="AC2500" s="1"/>
      <c r="AD2500" s="1">
        <v>61.195274485989138</v>
      </c>
      <c r="AE2500" s="56">
        <v>60.813188655086378</v>
      </c>
      <c r="AF2500" s="87">
        <v>60.767336767374836</v>
      </c>
      <c r="AG2500" s="1" t="str">
        <f>GERAL[[#This Row],[SIGLA]]&amp;GERAL[[#This Row],[CÓD]]</f>
        <v>PBPM_VC</v>
      </c>
      <c r="AH2500" s="1">
        <f ca="1">VLOOKUP(GERAL[[#This Row],[REF_NOTA]],BASE_NOTAS[],7,FALSE)</f>
        <v>56.363346821677183</v>
      </c>
      <c r="AI2500" s="48">
        <f ca="1">IF(GERAL[[#This Row],[Nota 2025]]="",0,GERAL[[#This Row],[Nota 2026]]-GERAL[[#This Row],[Nota 2025]])</f>
        <v>-4.4039899456976528</v>
      </c>
    </row>
    <row r="2501" spans="1:35" x14ac:dyDescent="0.35">
      <c r="A2501" s="2" t="s">
        <v>173</v>
      </c>
      <c r="B2501" s="2" t="s">
        <v>200</v>
      </c>
      <c r="C2501" s="15" t="s">
        <v>215</v>
      </c>
      <c r="D2501" s="15" t="s">
        <v>491</v>
      </c>
      <c r="E2501" s="15" t="s">
        <v>492</v>
      </c>
      <c r="F2501" s="2" t="str">
        <f>VLOOKUP(GERAL[[#This Row],[CÓD]],SEALL,6,FALSE)</f>
        <v>SG</v>
      </c>
      <c r="G250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0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0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501" s="2" t="str">
        <f>VLOOKUP(GERAL[[#This Row],[CÓD]],SEALL,4,FALSE)</f>
        <v>05, 08, 09, 10</v>
      </c>
      <c r="K2501" s="2" t="str">
        <f>IF(ISERR(FIND("01",GERAL[[#This Row],[ODS]])),"NÃO","SIM")</f>
        <v>NÃO</v>
      </c>
      <c r="L2501" s="2" t="str">
        <f>IF(ISERR(FIND("02",GERAL[[#This Row],[ODS]])),"NÃO","SIM")</f>
        <v>NÃO</v>
      </c>
      <c r="M2501" s="2" t="str">
        <f>IF(ISERR(FIND("03",GERAL[[#This Row],[ODS]])),"NÃO","SIM")</f>
        <v>NÃO</v>
      </c>
      <c r="N2501" s="2" t="str">
        <f>IF(ISERR(FIND("04",GERAL[[#This Row],[ODS]])),"NÃO","SIM")</f>
        <v>NÃO</v>
      </c>
      <c r="O2501" s="2" t="str">
        <f>IF(ISERR(FIND("05",GERAL[[#This Row],[ODS]])),"NÃO","SIM")</f>
        <v>SIM</v>
      </c>
      <c r="P2501" s="2" t="str">
        <f>IF(ISERR(FIND("06",GERAL[[#This Row],[ODS]])),"NÃO","SIM")</f>
        <v>NÃO</v>
      </c>
      <c r="Q2501" s="2" t="str">
        <f>IF(ISERR(FIND("07",GERAL[[#This Row],[ODS]])),"NÃO","SIM")</f>
        <v>NÃO</v>
      </c>
      <c r="R2501" s="2" t="str">
        <f>IF(ISERR(FIND("08",GERAL[[#This Row],[ODS]])),"NÃO","SIM")</f>
        <v>SIM</v>
      </c>
      <c r="S2501" s="2" t="str">
        <f>IF(ISERR(FIND("09",GERAL[[#This Row],[ODS]])),"NÃO","SIM")</f>
        <v>SIM</v>
      </c>
      <c r="T2501" s="2" t="str">
        <f>IF(ISERR(FIND("10",GERAL[[#This Row],[ODS]])),"NÃO","SIM")</f>
        <v>SIM</v>
      </c>
      <c r="U2501" s="2" t="str">
        <f>IF(ISERR(FIND("11",GERAL[[#This Row],[ODS]])),"NÃO","SIM")</f>
        <v>NÃO</v>
      </c>
      <c r="V2501" s="2" t="str">
        <f>IF(ISERR(FIND("12",GERAL[[#This Row],[ODS]])),"NÃO","SIM")</f>
        <v>NÃO</v>
      </c>
      <c r="W2501" s="2" t="str">
        <f>IF(ISERR(FIND("13",GERAL[[#This Row],[ODS]])),"NÃO","SIM")</f>
        <v>NÃO</v>
      </c>
      <c r="X2501" s="2" t="str">
        <f>IF(ISERR(FIND("14",GERAL[[#This Row],[ODS]])),"NÃO","SIM")</f>
        <v>NÃO</v>
      </c>
      <c r="Y2501" s="2" t="str">
        <f>IF(ISERR(FIND("15",GERAL[[#This Row],[ODS]])),"NÃO","SIM")</f>
        <v>NÃO</v>
      </c>
      <c r="Z2501" s="2" t="str">
        <f>IF(ISERR(FIND("16",GERAL[[#This Row],[ODS]])),"NÃO","SIM")</f>
        <v>NÃO</v>
      </c>
      <c r="AA2501" s="2" t="str">
        <f>IF(ISERR(FIND("17",GERAL[[#This Row],[ODS]])),"NÃO","SIM")</f>
        <v>NÃO</v>
      </c>
      <c r="AB2501" s="1"/>
      <c r="AC2501" s="1"/>
      <c r="AD2501" s="1">
        <v>0</v>
      </c>
      <c r="AE2501" s="56">
        <v>72.51679500225373</v>
      </c>
      <c r="AF2501" s="87">
        <v>70.49257178006107</v>
      </c>
      <c r="AG2501" s="1" t="str">
        <f>GERAL[[#This Row],[SIGLA]]&amp;GERAL[[#This Row],[CÓD]]</f>
        <v>PRPM_VC</v>
      </c>
      <c r="AH2501" s="1">
        <f ca="1">VLOOKUP(GERAL[[#This Row],[REF_NOTA]],BASE_NOTAS[],7,FALSE)</f>
        <v>65.701272432956458</v>
      </c>
      <c r="AI2501" s="48">
        <f ca="1">IF(GERAL[[#This Row],[Nota 2025]]="",0,GERAL[[#This Row],[Nota 2026]]-GERAL[[#This Row],[Nota 2025]])</f>
        <v>-4.7912993471046121</v>
      </c>
    </row>
    <row r="2502" spans="1:35" x14ac:dyDescent="0.35">
      <c r="A2502" s="2" t="s">
        <v>171</v>
      </c>
      <c r="B2502" s="2" t="s">
        <v>198</v>
      </c>
      <c r="C2502" s="15" t="s">
        <v>215</v>
      </c>
      <c r="D2502" s="15" t="s">
        <v>491</v>
      </c>
      <c r="E2502" s="15" t="s">
        <v>492</v>
      </c>
      <c r="F2502" s="2" t="str">
        <f>VLOOKUP(GERAL[[#This Row],[CÓD]],SEALL,6,FALSE)</f>
        <v>SG</v>
      </c>
      <c r="G250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0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0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502" s="2" t="str">
        <f>VLOOKUP(GERAL[[#This Row],[CÓD]],SEALL,4,FALSE)</f>
        <v>05, 08, 09, 10</v>
      </c>
      <c r="K2502" s="2" t="str">
        <f>IF(ISERR(FIND("01",GERAL[[#This Row],[ODS]])),"NÃO","SIM")</f>
        <v>NÃO</v>
      </c>
      <c r="L2502" s="2" t="str">
        <f>IF(ISERR(FIND("02",GERAL[[#This Row],[ODS]])),"NÃO","SIM")</f>
        <v>NÃO</v>
      </c>
      <c r="M2502" s="2" t="str">
        <f>IF(ISERR(FIND("03",GERAL[[#This Row],[ODS]])),"NÃO","SIM")</f>
        <v>NÃO</v>
      </c>
      <c r="N2502" s="2" t="str">
        <f>IF(ISERR(FIND("04",GERAL[[#This Row],[ODS]])),"NÃO","SIM")</f>
        <v>NÃO</v>
      </c>
      <c r="O2502" s="2" t="str">
        <f>IF(ISERR(FIND("05",GERAL[[#This Row],[ODS]])),"NÃO","SIM")</f>
        <v>SIM</v>
      </c>
      <c r="P2502" s="2" t="str">
        <f>IF(ISERR(FIND("06",GERAL[[#This Row],[ODS]])),"NÃO","SIM")</f>
        <v>NÃO</v>
      </c>
      <c r="Q2502" s="2" t="str">
        <f>IF(ISERR(FIND("07",GERAL[[#This Row],[ODS]])),"NÃO","SIM")</f>
        <v>NÃO</v>
      </c>
      <c r="R2502" s="2" t="str">
        <f>IF(ISERR(FIND("08",GERAL[[#This Row],[ODS]])),"NÃO","SIM")</f>
        <v>SIM</v>
      </c>
      <c r="S2502" s="2" t="str">
        <f>IF(ISERR(FIND("09",GERAL[[#This Row],[ODS]])),"NÃO","SIM")</f>
        <v>SIM</v>
      </c>
      <c r="T2502" s="2" t="str">
        <f>IF(ISERR(FIND("10",GERAL[[#This Row],[ODS]])),"NÃO","SIM")</f>
        <v>SIM</v>
      </c>
      <c r="U2502" s="2" t="str">
        <f>IF(ISERR(FIND("11",GERAL[[#This Row],[ODS]])),"NÃO","SIM")</f>
        <v>NÃO</v>
      </c>
      <c r="V2502" s="2" t="str">
        <f>IF(ISERR(FIND("12",GERAL[[#This Row],[ODS]])),"NÃO","SIM")</f>
        <v>NÃO</v>
      </c>
      <c r="W2502" s="2" t="str">
        <f>IF(ISERR(FIND("13",GERAL[[#This Row],[ODS]])),"NÃO","SIM")</f>
        <v>NÃO</v>
      </c>
      <c r="X2502" s="2" t="str">
        <f>IF(ISERR(FIND("14",GERAL[[#This Row],[ODS]])),"NÃO","SIM")</f>
        <v>NÃO</v>
      </c>
      <c r="Y2502" s="2" t="str">
        <f>IF(ISERR(FIND("15",GERAL[[#This Row],[ODS]])),"NÃO","SIM")</f>
        <v>NÃO</v>
      </c>
      <c r="Z2502" s="2" t="str">
        <f>IF(ISERR(FIND("16",GERAL[[#This Row],[ODS]])),"NÃO","SIM")</f>
        <v>NÃO</v>
      </c>
      <c r="AA2502" s="2" t="str">
        <f>IF(ISERR(FIND("17",GERAL[[#This Row],[ODS]])),"NÃO","SIM")</f>
        <v>NÃO</v>
      </c>
      <c r="AB2502" s="1"/>
      <c r="AC2502" s="1"/>
      <c r="AD2502" s="1">
        <v>42.083279837621561</v>
      </c>
      <c r="AE2502" s="56">
        <v>32.738823815823032</v>
      </c>
      <c r="AF2502" s="87">
        <v>31.4158811938049</v>
      </c>
      <c r="AG2502" s="1" t="str">
        <f>GERAL[[#This Row],[SIGLA]]&amp;GERAL[[#This Row],[CÓD]]</f>
        <v>PEPM_VC</v>
      </c>
      <c r="AH2502" s="1">
        <f ca="1">VLOOKUP(GERAL[[#This Row],[REF_NOTA]],BASE_NOTAS[],7,FALSE)</f>
        <v>29.818450428545557</v>
      </c>
      <c r="AI2502" s="48">
        <f ca="1">IF(GERAL[[#This Row],[Nota 2025]]="",0,GERAL[[#This Row],[Nota 2026]]-GERAL[[#This Row],[Nota 2025]])</f>
        <v>-1.5974307652593431</v>
      </c>
    </row>
    <row r="2503" spans="1:35" x14ac:dyDescent="0.35">
      <c r="A2503" s="2" t="s">
        <v>172</v>
      </c>
      <c r="B2503" s="2" t="s">
        <v>199</v>
      </c>
      <c r="C2503" s="15" t="s">
        <v>215</v>
      </c>
      <c r="D2503" s="15" t="s">
        <v>491</v>
      </c>
      <c r="E2503" s="15" t="s">
        <v>492</v>
      </c>
      <c r="F2503" s="2" t="str">
        <f>VLOOKUP(GERAL[[#This Row],[CÓD]],SEALL,6,FALSE)</f>
        <v>SG</v>
      </c>
      <c r="G250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0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0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503" s="2" t="str">
        <f>VLOOKUP(GERAL[[#This Row],[CÓD]],SEALL,4,FALSE)</f>
        <v>05, 08, 09, 10</v>
      </c>
      <c r="K2503" s="2" t="str">
        <f>IF(ISERR(FIND("01",GERAL[[#This Row],[ODS]])),"NÃO","SIM")</f>
        <v>NÃO</v>
      </c>
      <c r="L2503" s="2" t="str">
        <f>IF(ISERR(FIND("02",GERAL[[#This Row],[ODS]])),"NÃO","SIM")</f>
        <v>NÃO</v>
      </c>
      <c r="M2503" s="2" t="str">
        <f>IF(ISERR(FIND("03",GERAL[[#This Row],[ODS]])),"NÃO","SIM")</f>
        <v>NÃO</v>
      </c>
      <c r="N2503" s="2" t="str">
        <f>IF(ISERR(FIND("04",GERAL[[#This Row],[ODS]])),"NÃO","SIM")</f>
        <v>NÃO</v>
      </c>
      <c r="O2503" s="2" t="str">
        <f>IF(ISERR(FIND("05",GERAL[[#This Row],[ODS]])),"NÃO","SIM")</f>
        <v>SIM</v>
      </c>
      <c r="P2503" s="2" t="str">
        <f>IF(ISERR(FIND("06",GERAL[[#This Row],[ODS]])),"NÃO","SIM")</f>
        <v>NÃO</v>
      </c>
      <c r="Q2503" s="2" t="str">
        <f>IF(ISERR(FIND("07",GERAL[[#This Row],[ODS]])),"NÃO","SIM")</f>
        <v>NÃO</v>
      </c>
      <c r="R2503" s="2" t="str">
        <f>IF(ISERR(FIND("08",GERAL[[#This Row],[ODS]])),"NÃO","SIM")</f>
        <v>SIM</v>
      </c>
      <c r="S2503" s="2" t="str">
        <f>IF(ISERR(FIND("09",GERAL[[#This Row],[ODS]])),"NÃO","SIM")</f>
        <v>SIM</v>
      </c>
      <c r="T2503" s="2" t="str">
        <f>IF(ISERR(FIND("10",GERAL[[#This Row],[ODS]])),"NÃO","SIM")</f>
        <v>SIM</v>
      </c>
      <c r="U2503" s="2" t="str">
        <f>IF(ISERR(FIND("11",GERAL[[#This Row],[ODS]])),"NÃO","SIM")</f>
        <v>NÃO</v>
      </c>
      <c r="V2503" s="2" t="str">
        <f>IF(ISERR(FIND("12",GERAL[[#This Row],[ODS]])),"NÃO","SIM")</f>
        <v>NÃO</v>
      </c>
      <c r="W2503" s="2" t="str">
        <f>IF(ISERR(FIND("13",GERAL[[#This Row],[ODS]])),"NÃO","SIM")</f>
        <v>NÃO</v>
      </c>
      <c r="X2503" s="2" t="str">
        <f>IF(ISERR(FIND("14",GERAL[[#This Row],[ODS]])),"NÃO","SIM")</f>
        <v>NÃO</v>
      </c>
      <c r="Y2503" s="2" t="str">
        <f>IF(ISERR(FIND("15",GERAL[[#This Row],[ODS]])),"NÃO","SIM")</f>
        <v>NÃO</v>
      </c>
      <c r="Z2503" s="2" t="str">
        <f>IF(ISERR(FIND("16",GERAL[[#This Row],[ODS]])),"NÃO","SIM")</f>
        <v>NÃO</v>
      </c>
      <c r="AA2503" s="2" t="str">
        <f>IF(ISERR(FIND("17",GERAL[[#This Row],[ODS]])),"NÃO","SIM")</f>
        <v>NÃO</v>
      </c>
      <c r="AB2503" s="1"/>
      <c r="AC2503" s="1"/>
      <c r="AD2503" s="1">
        <v>56.516446408536893</v>
      </c>
      <c r="AE2503" s="56">
        <v>57.976671778719023</v>
      </c>
      <c r="AF2503" s="87">
        <v>65.066066666900909</v>
      </c>
      <c r="AG2503" s="1" t="str">
        <f>GERAL[[#This Row],[SIGLA]]&amp;GERAL[[#This Row],[CÓD]]</f>
        <v>PIPM_VC</v>
      </c>
      <c r="AH2503" s="1">
        <f ca="1">VLOOKUP(GERAL[[#This Row],[REF_NOTA]],BASE_NOTAS[],7,FALSE)</f>
        <v>65.139923511679712</v>
      </c>
      <c r="AI2503" s="48">
        <f ca="1">IF(GERAL[[#This Row],[Nota 2025]]="",0,GERAL[[#This Row],[Nota 2026]]-GERAL[[#This Row],[Nota 2025]])</f>
        <v>7.3856844778802611E-2</v>
      </c>
    </row>
    <row r="2504" spans="1:35" x14ac:dyDescent="0.35">
      <c r="A2504" s="2" t="s">
        <v>174</v>
      </c>
      <c r="B2504" s="2" t="s">
        <v>201</v>
      </c>
      <c r="C2504" s="15" t="s">
        <v>215</v>
      </c>
      <c r="D2504" s="15" t="s">
        <v>491</v>
      </c>
      <c r="E2504" s="15" t="s">
        <v>492</v>
      </c>
      <c r="F2504" s="2" t="str">
        <f>VLOOKUP(GERAL[[#This Row],[CÓD]],SEALL,6,FALSE)</f>
        <v>SG</v>
      </c>
      <c r="G250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0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0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504" s="2" t="str">
        <f>VLOOKUP(GERAL[[#This Row],[CÓD]],SEALL,4,FALSE)</f>
        <v>05, 08, 09, 10</v>
      </c>
      <c r="K2504" s="2" t="str">
        <f>IF(ISERR(FIND("01",GERAL[[#This Row],[ODS]])),"NÃO","SIM")</f>
        <v>NÃO</v>
      </c>
      <c r="L2504" s="2" t="str">
        <f>IF(ISERR(FIND("02",GERAL[[#This Row],[ODS]])),"NÃO","SIM")</f>
        <v>NÃO</v>
      </c>
      <c r="M2504" s="2" t="str">
        <f>IF(ISERR(FIND("03",GERAL[[#This Row],[ODS]])),"NÃO","SIM")</f>
        <v>NÃO</v>
      </c>
      <c r="N2504" s="2" t="str">
        <f>IF(ISERR(FIND("04",GERAL[[#This Row],[ODS]])),"NÃO","SIM")</f>
        <v>NÃO</v>
      </c>
      <c r="O2504" s="2" t="str">
        <f>IF(ISERR(FIND("05",GERAL[[#This Row],[ODS]])),"NÃO","SIM")</f>
        <v>SIM</v>
      </c>
      <c r="P2504" s="2" t="str">
        <f>IF(ISERR(FIND("06",GERAL[[#This Row],[ODS]])),"NÃO","SIM")</f>
        <v>NÃO</v>
      </c>
      <c r="Q2504" s="2" t="str">
        <f>IF(ISERR(FIND("07",GERAL[[#This Row],[ODS]])),"NÃO","SIM")</f>
        <v>NÃO</v>
      </c>
      <c r="R2504" s="2" t="str">
        <f>IF(ISERR(FIND("08",GERAL[[#This Row],[ODS]])),"NÃO","SIM")</f>
        <v>SIM</v>
      </c>
      <c r="S2504" s="2" t="str">
        <f>IF(ISERR(FIND("09",GERAL[[#This Row],[ODS]])),"NÃO","SIM")</f>
        <v>SIM</v>
      </c>
      <c r="T2504" s="2" t="str">
        <f>IF(ISERR(FIND("10",GERAL[[#This Row],[ODS]])),"NÃO","SIM")</f>
        <v>SIM</v>
      </c>
      <c r="U2504" s="2" t="str">
        <f>IF(ISERR(FIND("11",GERAL[[#This Row],[ODS]])),"NÃO","SIM")</f>
        <v>NÃO</v>
      </c>
      <c r="V2504" s="2" t="str">
        <f>IF(ISERR(FIND("12",GERAL[[#This Row],[ODS]])),"NÃO","SIM")</f>
        <v>NÃO</v>
      </c>
      <c r="W2504" s="2" t="str">
        <f>IF(ISERR(FIND("13",GERAL[[#This Row],[ODS]])),"NÃO","SIM")</f>
        <v>NÃO</v>
      </c>
      <c r="X2504" s="2" t="str">
        <f>IF(ISERR(FIND("14",GERAL[[#This Row],[ODS]])),"NÃO","SIM")</f>
        <v>NÃO</v>
      </c>
      <c r="Y2504" s="2" t="str">
        <f>IF(ISERR(FIND("15",GERAL[[#This Row],[ODS]])),"NÃO","SIM")</f>
        <v>NÃO</v>
      </c>
      <c r="Z2504" s="2" t="str">
        <f>IF(ISERR(FIND("16",GERAL[[#This Row],[ODS]])),"NÃO","SIM")</f>
        <v>NÃO</v>
      </c>
      <c r="AA2504" s="2" t="str">
        <f>IF(ISERR(FIND("17",GERAL[[#This Row],[ODS]])),"NÃO","SIM")</f>
        <v>NÃO</v>
      </c>
      <c r="AB2504" s="1"/>
      <c r="AC2504" s="1"/>
      <c r="AD2504" s="1">
        <v>34.912572044813558</v>
      </c>
      <c r="AE2504" s="56">
        <v>12.704076320962129</v>
      </c>
      <c r="AF2504" s="87">
        <v>0</v>
      </c>
      <c r="AG2504" s="1" t="str">
        <f>GERAL[[#This Row],[SIGLA]]&amp;GERAL[[#This Row],[CÓD]]</f>
        <v>RJPM_VC</v>
      </c>
      <c r="AH2504" s="1">
        <f ca="1">VLOOKUP(GERAL[[#This Row],[REF_NOTA]],BASE_NOTAS[],7,FALSE)</f>
        <v>0</v>
      </c>
      <c r="AI2504" s="48">
        <f ca="1">IF(GERAL[[#This Row],[Nota 2025]]="",0,GERAL[[#This Row],[Nota 2026]]-GERAL[[#This Row],[Nota 2025]])</f>
        <v>0</v>
      </c>
    </row>
    <row r="2505" spans="1:35" x14ac:dyDescent="0.35">
      <c r="A2505" s="2" t="s">
        <v>175</v>
      </c>
      <c r="B2505" s="2" t="s">
        <v>202</v>
      </c>
      <c r="C2505" s="15" t="s">
        <v>215</v>
      </c>
      <c r="D2505" s="15" t="s">
        <v>491</v>
      </c>
      <c r="E2505" s="15" t="s">
        <v>492</v>
      </c>
      <c r="F2505" s="2" t="str">
        <f>VLOOKUP(GERAL[[#This Row],[CÓD]],SEALL,6,FALSE)</f>
        <v>SG</v>
      </c>
      <c r="G250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0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0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505" s="2" t="str">
        <f>VLOOKUP(GERAL[[#This Row],[CÓD]],SEALL,4,FALSE)</f>
        <v>05, 08, 09, 10</v>
      </c>
      <c r="K2505" s="2" t="str">
        <f>IF(ISERR(FIND("01",GERAL[[#This Row],[ODS]])),"NÃO","SIM")</f>
        <v>NÃO</v>
      </c>
      <c r="L2505" s="2" t="str">
        <f>IF(ISERR(FIND("02",GERAL[[#This Row],[ODS]])),"NÃO","SIM")</f>
        <v>NÃO</v>
      </c>
      <c r="M2505" s="2" t="str">
        <f>IF(ISERR(FIND("03",GERAL[[#This Row],[ODS]])),"NÃO","SIM")</f>
        <v>NÃO</v>
      </c>
      <c r="N2505" s="2" t="str">
        <f>IF(ISERR(FIND("04",GERAL[[#This Row],[ODS]])),"NÃO","SIM")</f>
        <v>NÃO</v>
      </c>
      <c r="O2505" s="2" t="str">
        <f>IF(ISERR(FIND("05",GERAL[[#This Row],[ODS]])),"NÃO","SIM")</f>
        <v>SIM</v>
      </c>
      <c r="P2505" s="2" t="str">
        <f>IF(ISERR(FIND("06",GERAL[[#This Row],[ODS]])),"NÃO","SIM")</f>
        <v>NÃO</v>
      </c>
      <c r="Q2505" s="2" t="str">
        <f>IF(ISERR(FIND("07",GERAL[[#This Row],[ODS]])),"NÃO","SIM")</f>
        <v>NÃO</v>
      </c>
      <c r="R2505" s="2" t="str">
        <f>IF(ISERR(FIND("08",GERAL[[#This Row],[ODS]])),"NÃO","SIM")</f>
        <v>SIM</v>
      </c>
      <c r="S2505" s="2" t="str">
        <f>IF(ISERR(FIND("09",GERAL[[#This Row],[ODS]])),"NÃO","SIM")</f>
        <v>SIM</v>
      </c>
      <c r="T2505" s="2" t="str">
        <f>IF(ISERR(FIND("10",GERAL[[#This Row],[ODS]])),"NÃO","SIM")</f>
        <v>SIM</v>
      </c>
      <c r="U2505" s="2" t="str">
        <f>IF(ISERR(FIND("11",GERAL[[#This Row],[ODS]])),"NÃO","SIM")</f>
        <v>NÃO</v>
      </c>
      <c r="V2505" s="2" t="str">
        <f>IF(ISERR(FIND("12",GERAL[[#This Row],[ODS]])),"NÃO","SIM")</f>
        <v>NÃO</v>
      </c>
      <c r="W2505" s="2" t="str">
        <f>IF(ISERR(FIND("13",GERAL[[#This Row],[ODS]])),"NÃO","SIM")</f>
        <v>NÃO</v>
      </c>
      <c r="X2505" s="2" t="str">
        <f>IF(ISERR(FIND("14",GERAL[[#This Row],[ODS]])),"NÃO","SIM")</f>
        <v>NÃO</v>
      </c>
      <c r="Y2505" s="2" t="str">
        <f>IF(ISERR(FIND("15",GERAL[[#This Row],[ODS]])),"NÃO","SIM")</f>
        <v>NÃO</v>
      </c>
      <c r="Z2505" s="2" t="str">
        <f>IF(ISERR(FIND("16",GERAL[[#This Row],[ODS]])),"NÃO","SIM")</f>
        <v>NÃO</v>
      </c>
      <c r="AA2505" s="2" t="str">
        <f>IF(ISERR(FIND("17",GERAL[[#This Row],[ODS]])),"NÃO","SIM")</f>
        <v>NÃO</v>
      </c>
      <c r="AB2505" s="1"/>
      <c r="AC2505" s="1"/>
      <c r="AD2505" s="1">
        <v>53.623878330178911</v>
      </c>
      <c r="AE2505" s="56">
        <v>46.790564175965891</v>
      </c>
      <c r="AF2505" s="87">
        <v>41.855442773808591</v>
      </c>
      <c r="AG2505" s="1" t="str">
        <f>GERAL[[#This Row],[SIGLA]]&amp;GERAL[[#This Row],[CÓD]]</f>
        <v>RNPM_VC</v>
      </c>
      <c r="AH2505" s="1">
        <f ca="1">VLOOKUP(GERAL[[#This Row],[REF_NOTA]],BASE_NOTAS[],7,FALSE)</f>
        <v>40.432357830007859</v>
      </c>
      <c r="AI2505" s="48">
        <f ca="1">IF(GERAL[[#This Row],[Nota 2025]]="",0,GERAL[[#This Row],[Nota 2026]]-GERAL[[#This Row],[Nota 2025]])</f>
        <v>-1.4230849438007311</v>
      </c>
    </row>
    <row r="2506" spans="1:35" x14ac:dyDescent="0.35">
      <c r="A2506" s="2" t="s">
        <v>178</v>
      </c>
      <c r="B2506" s="2" t="s">
        <v>205</v>
      </c>
      <c r="C2506" s="15" t="s">
        <v>215</v>
      </c>
      <c r="D2506" s="15" t="s">
        <v>491</v>
      </c>
      <c r="E2506" s="15" t="s">
        <v>492</v>
      </c>
      <c r="F2506" s="2" t="str">
        <f>VLOOKUP(GERAL[[#This Row],[CÓD]],SEALL,6,FALSE)</f>
        <v>SG</v>
      </c>
      <c r="G250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0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0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506" s="2" t="str">
        <f>VLOOKUP(GERAL[[#This Row],[CÓD]],SEALL,4,FALSE)</f>
        <v>05, 08, 09, 10</v>
      </c>
      <c r="K2506" s="2" t="str">
        <f>IF(ISERR(FIND("01",GERAL[[#This Row],[ODS]])),"NÃO","SIM")</f>
        <v>NÃO</v>
      </c>
      <c r="L2506" s="2" t="str">
        <f>IF(ISERR(FIND("02",GERAL[[#This Row],[ODS]])),"NÃO","SIM")</f>
        <v>NÃO</v>
      </c>
      <c r="M2506" s="2" t="str">
        <f>IF(ISERR(FIND("03",GERAL[[#This Row],[ODS]])),"NÃO","SIM")</f>
        <v>NÃO</v>
      </c>
      <c r="N2506" s="2" t="str">
        <f>IF(ISERR(FIND("04",GERAL[[#This Row],[ODS]])),"NÃO","SIM")</f>
        <v>NÃO</v>
      </c>
      <c r="O2506" s="2" t="str">
        <f>IF(ISERR(FIND("05",GERAL[[#This Row],[ODS]])),"NÃO","SIM")</f>
        <v>SIM</v>
      </c>
      <c r="P2506" s="2" t="str">
        <f>IF(ISERR(FIND("06",GERAL[[#This Row],[ODS]])),"NÃO","SIM")</f>
        <v>NÃO</v>
      </c>
      <c r="Q2506" s="2" t="str">
        <f>IF(ISERR(FIND("07",GERAL[[#This Row],[ODS]])),"NÃO","SIM")</f>
        <v>NÃO</v>
      </c>
      <c r="R2506" s="2" t="str">
        <f>IF(ISERR(FIND("08",GERAL[[#This Row],[ODS]])),"NÃO","SIM")</f>
        <v>SIM</v>
      </c>
      <c r="S2506" s="2" t="str">
        <f>IF(ISERR(FIND("09",GERAL[[#This Row],[ODS]])),"NÃO","SIM")</f>
        <v>SIM</v>
      </c>
      <c r="T2506" s="2" t="str">
        <f>IF(ISERR(FIND("10",GERAL[[#This Row],[ODS]])),"NÃO","SIM")</f>
        <v>SIM</v>
      </c>
      <c r="U2506" s="2" t="str">
        <f>IF(ISERR(FIND("11",GERAL[[#This Row],[ODS]])),"NÃO","SIM")</f>
        <v>NÃO</v>
      </c>
      <c r="V2506" s="2" t="str">
        <f>IF(ISERR(FIND("12",GERAL[[#This Row],[ODS]])),"NÃO","SIM")</f>
        <v>NÃO</v>
      </c>
      <c r="W2506" s="2" t="str">
        <f>IF(ISERR(FIND("13",GERAL[[#This Row],[ODS]])),"NÃO","SIM")</f>
        <v>NÃO</v>
      </c>
      <c r="X2506" s="2" t="str">
        <f>IF(ISERR(FIND("14",GERAL[[#This Row],[ODS]])),"NÃO","SIM")</f>
        <v>NÃO</v>
      </c>
      <c r="Y2506" s="2" t="str">
        <f>IF(ISERR(FIND("15",GERAL[[#This Row],[ODS]])),"NÃO","SIM")</f>
        <v>NÃO</v>
      </c>
      <c r="Z2506" s="2" t="str">
        <f>IF(ISERR(FIND("16",GERAL[[#This Row],[ODS]])),"NÃO","SIM")</f>
        <v>NÃO</v>
      </c>
      <c r="AA2506" s="2" t="str">
        <f>IF(ISERR(FIND("17",GERAL[[#This Row],[ODS]])),"NÃO","SIM")</f>
        <v>NÃO</v>
      </c>
      <c r="AB2506" s="1"/>
      <c r="AC2506" s="1"/>
      <c r="AD2506" s="1">
        <v>62.360412040040103</v>
      </c>
      <c r="AE2506" s="56">
        <v>53.894300182897972</v>
      </c>
      <c r="AF2506" s="87">
        <v>70.514530928827156</v>
      </c>
      <c r="AG2506" s="1" t="str">
        <f>GERAL[[#This Row],[SIGLA]]&amp;GERAL[[#This Row],[CÓD]]</f>
        <v>RSPM_VC</v>
      </c>
      <c r="AH2506" s="1">
        <f ca="1">VLOOKUP(GERAL[[#This Row],[REF_NOTA]],BASE_NOTAS[],7,FALSE)</f>
        <v>65.812103866915919</v>
      </c>
      <c r="AI2506" s="48">
        <f ca="1">IF(GERAL[[#This Row],[Nota 2025]]="",0,GERAL[[#This Row],[Nota 2026]]-GERAL[[#This Row],[Nota 2025]])</f>
        <v>-4.7024270619112372</v>
      </c>
    </row>
    <row r="2507" spans="1:35" x14ac:dyDescent="0.35">
      <c r="A2507" s="2" t="s">
        <v>176</v>
      </c>
      <c r="B2507" s="2" t="s">
        <v>203</v>
      </c>
      <c r="C2507" s="15" t="s">
        <v>215</v>
      </c>
      <c r="D2507" s="15" t="s">
        <v>491</v>
      </c>
      <c r="E2507" s="15" t="s">
        <v>492</v>
      </c>
      <c r="F2507" s="2" t="str">
        <f>VLOOKUP(GERAL[[#This Row],[CÓD]],SEALL,6,FALSE)</f>
        <v>SG</v>
      </c>
      <c r="G250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0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0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507" s="2" t="str">
        <f>VLOOKUP(GERAL[[#This Row],[CÓD]],SEALL,4,FALSE)</f>
        <v>05, 08, 09, 10</v>
      </c>
      <c r="K2507" s="2" t="str">
        <f>IF(ISERR(FIND("01",GERAL[[#This Row],[ODS]])),"NÃO","SIM")</f>
        <v>NÃO</v>
      </c>
      <c r="L2507" s="2" t="str">
        <f>IF(ISERR(FIND("02",GERAL[[#This Row],[ODS]])),"NÃO","SIM")</f>
        <v>NÃO</v>
      </c>
      <c r="M2507" s="2" t="str">
        <f>IF(ISERR(FIND("03",GERAL[[#This Row],[ODS]])),"NÃO","SIM")</f>
        <v>NÃO</v>
      </c>
      <c r="N2507" s="2" t="str">
        <f>IF(ISERR(FIND("04",GERAL[[#This Row],[ODS]])),"NÃO","SIM")</f>
        <v>NÃO</v>
      </c>
      <c r="O2507" s="2" t="str">
        <f>IF(ISERR(FIND("05",GERAL[[#This Row],[ODS]])),"NÃO","SIM")</f>
        <v>SIM</v>
      </c>
      <c r="P2507" s="2" t="str">
        <f>IF(ISERR(FIND("06",GERAL[[#This Row],[ODS]])),"NÃO","SIM")</f>
        <v>NÃO</v>
      </c>
      <c r="Q2507" s="2" t="str">
        <f>IF(ISERR(FIND("07",GERAL[[#This Row],[ODS]])),"NÃO","SIM")</f>
        <v>NÃO</v>
      </c>
      <c r="R2507" s="2" t="str">
        <f>IF(ISERR(FIND("08",GERAL[[#This Row],[ODS]])),"NÃO","SIM")</f>
        <v>SIM</v>
      </c>
      <c r="S2507" s="2" t="str">
        <f>IF(ISERR(FIND("09",GERAL[[#This Row],[ODS]])),"NÃO","SIM")</f>
        <v>SIM</v>
      </c>
      <c r="T2507" s="2" t="str">
        <f>IF(ISERR(FIND("10",GERAL[[#This Row],[ODS]])),"NÃO","SIM")</f>
        <v>SIM</v>
      </c>
      <c r="U2507" s="2" t="str">
        <f>IF(ISERR(FIND("11",GERAL[[#This Row],[ODS]])),"NÃO","SIM")</f>
        <v>NÃO</v>
      </c>
      <c r="V2507" s="2" t="str">
        <f>IF(ISERR(FIND("12",GERAL[[#This Row],[ODS]])),"NÃO","SIM")</f>
        <v>NÃO</v>
      </c>
      <c r="W2507" s="2" t="str">
        <f>IF(ISERR(FIND("13",GERAL[[#This Row],[ODS]])),"NÃO","SIM")</f>
        <v>NÃO</v>
      </c>
      <c r="X2507" s="2" t="str">
        <f>IF(ISERR(FIND("14",GERAL[[#This Row],[ODS]])),"NÃO","SIM")</f>
        <v>NÃO</v>
      </c>
      <c r="Y2507" s="2" t="str">
        <f>IF(ISERR(FIND("15",GERAL[[#This Row],[ODS]])),"NÃO","SIM")</f>
        <v>NÃO</v>
      </c>
      <c r="Z2507" s="2" t="str">
        <f>IF(ISERR(FIND("16",GERAL[[#This Row],[ODS]])),"NÃO","SIM")</f>
        <v>NÃO</v>
      </c>
      <c r="AA2507" s="2" t="str">
        <f>IF(ISERR(FIND("17",GERAL[[#This Row],[ODS]])),"NÃO","SIM")</f>
        <v>NÃO</v>
      </c>
      <c r="AB2507" s="1"/>
      <c r="AC2507" s="1"/>
      <c r="AD2507" s="1">
        <v>75.603009752536579</v>
      </c>
      <c r="AE2507" s="56">
        <v>82.330004539906213</v>
      </c>
      <c r="AF2507" s="87">
        <v>83.955438690604296</v>
      </c>
      <c r="AG2507" s="1" t="str">
        <f>GERAL[[#This Row],[SIGLA]]&amp;GERAL[[#This Row],[CÓD]]</f>
        <v>ROPM_VC</v>
      </c>
      <c r="AH2507" s="1">
        <f ca="1">VLOOKUP(GERAL[[#This Row],[REF_NOTA]],BASE_NOTAS[],7,FALSE)</f>
        <v>67.131261795453753</v>
      </c>
      <c r="AI2507" s="48">
        <f ca="1">IF(GERAL[[#This Row],[Nota 2025]]="",0,GERAL[[#This Row],[Nota 2026]]-GERAL[[#This Row],[Nota 2025]])</f>
        <v>-16.824176895150543</v>
      </c>
    </row>
    <row r="2508" spans="1:35" x14ac:dyDescent="0.35">
      <c r="A2508" s="2" t="s">
        <v>177</v>
      </c>
      <c r="B2508" s="2" t="s">
        <v>204</v>
      </c>
      <c r="C2508" s="15" t="s">
        <v>215</v>
      </c>
      <c r="D2508" s="15" t="s">
        <v>491</v>
      </c>
      <c r="E2508" s="15" t="s">
        <v>492</v>
      </c>
      <c r="F2508" s="2" t="str">
        <f>VLOOKUP(GERAL[[#This Row],[CÓD]],SEALL,6,FALSE)</f>
        <v>SG</v>
      </c>
      <c r="G250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0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0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508" s="2" t="str">
        <f>VLOOKUP(GERAL[[#This Row],[CÓD]],SEALL,4,FALSE)</f>
        <v>05, 08, 09, 10</v>
      </c>
      <c r="K2508" s="2" t="str">
        <f>IF(ISERR(FIND("01",GERAL[[#This Row],[ODS]])),"NÃO","SIM")</f>
        <v>NÃO</v>
      </c>
      <c r="L2508" s="2" t="str">
        <f>IF(ISERR(FIND("02",GERAL[[#This Row],[ODS]])),"NÃO","SIM")</f>
        <v>NÃO</v>
      </c>
      <c r="M2508" s="2" t="str">
        <f>IF(ISERR(FIND("03",GERAL[[#This Row],[ODS]])),"NÃO","SIM")</f>
        <v>NÃO</v>
      </c>
      <c r="N2508" s="2" t="str">
        <f>IF(ISERR(FIND("04",GERAL[[#This Row],[ODS]])),"NÃO","SIM")</f>
        <v>NÃO</v>
      </c>
      <c r="O2508" s="2" t="str">
        <f>IF(ISERR(FIND("05",GERAL[[#This Row],[ODS]])),"NÃO","SIM")</f>
        <v>SIM</v>
      </c>
      <c r="P2508" s="2" t="str">
        <f>IF(ISERR(FIND("06",GERAL[[#This Row],[ODS]])),"NÃO","SIM")</f>
        <v>NÃO</v>
      </c>
      <c r="Q2508" s="2" t="str">
        <f>IF(ISERR(FIND("07",GERAL[[#This Row],[ODS]])),"NÃO","SIM")</f>
        <v>NÃO</v>
      </c>
      <c r="R2508" s="2" t="str">
        <f>IF(ISERR(FIND("08",GERAL[[#This Row],[ODS]])),"NÃO","SIM")</f>
        <v>SIM</v>
      </c>
      <c r="S2508" s="2" t="str">
        <f>IF(ISERR(FIND("09",GERAL[[#This Row],[ODS]])),"NÃO","SIM")</f>
        <v>SIM</v>
      </c>
      <c r="T2508" s="2" t="str">
        <f>IF(ISERR(FIND("10",GERAL[[#This Row],[ODS]])),"NÃO","SIM")</f>
        <v>SIM</v>
      </c>
      <c r="U2508" s="2" t="str">
        <f>IF(ISERR(FIND("11",GERAL[[#This Row],[ODS]])),"NÃO","SIM")</f>
        <v>NÃO</v>
      </c>
      <c r="V2508" s="2" t="str">
        <f>IF(ISERR(FIND("12",GERAL[[#This Row],[ODS]])),"NÃO","SIM")</f>
        <v>NÃO</v>
      </c>
      <c r="W2508" s="2" t="str">
        <f>IF(ISERR(FIND("13",GERAL[[#This Row],[ODS]])),"NÃO","SIM")</f>
        <v>NÃO</v>
      </c>
      <c r="X2508" s="2" t="str">
        <f>IF(ISERR(FIND("14",GERAL[[#This Row],[ODS]])),"NÃO","SIM")</f>
        <v>NÃO</v>
      </c>
      <c r="Y2508" s="2" t="str">
        <f>IF(ISERR(FIND("15",GERAL[[#This Row],[ODS]])),"NÃO","SIM")</f>
        <v>NÃO</v>
      </c>
      <c r="Z2508" s="2" t="str">
        <f>IF(ISERR(FIND("16",GERAL[[#This Row],[ODS]])),"NÃO","SIM")</f>
        <v>NÃO</v>
      </c>
      <c r="AA2508" s="2" t="str">
        <f>IF(ISERR(FIND("17",GERAL[[#This Row],[ODS]])),"NÃO","SIM")</f>
        <v>NÃO</v>
      </c>
      <c r="AB2508" s="1"/>
      <c r="AC2508" s="1"/>
      <c r="AD2508" s="1">
        <v>41.398633259352948</v>
      </c>
      <c r="AE2508" s="56">
        <v>37.046660046445169</v>
      </c>
      <c r="AF2508" s="87">
        <v>39.60734434746437</v>
      </c>
      <c r="AG2508" s="1" t="str">
        <f>GERAL[[#This Row],[SIGLA]]&amp;GERAL[[#This Row],[CÓD]]</f>
        <v>RRPM_VC</v>
      </c>
      <c r="AH2508" s="1">
        <f ca="1">VLOOKUP(GERAL[[#This Row],[REF_NOTA]],BASE_NOTAS[],7,FALSE)</f>
        <v>31.995549123709317</v>
      </c>
      <c r="AI2508" s="48">
        <f ca="1">IF(GERAL[[#This Row],[Nota 2025]]="",0,GERAL[[#This Row],[Nota 2026]]-GERAL[[#This Row],[Nota 2025]])</f>
        <v>-7.6117952237550526</v>
      </c>
    </row>
    <row r="2509" spans="1:35" x14ac:dyDescent="0.35">
      <c r="A2509" s="2" t="s">
        <v>179</v>
      </c>
      <c r="B2509" s="2" t="s">
        <v>194</v>
      </c>
      <c r="C2509" s="15" t="s">
        <v>215</v>
      </c>
      <c r="D2509" s="15" t="s">
        <v>491</v>
      </c>
      <c r="E2509" s="15" t="s">
        <v>492</v>
      </c>
      <c r="F2509" s="2" t="str">
        <f>VLOOKUP(GERAL[[#This Row],[CÓD]],SEALL,6,FALSE)</f>
        <v>SG</v>
      </c>
      <c r="G250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0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0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509" s="2" t="str">
        <f>VLOOKUP(GERAL[[#This Row],[CÓD]],SEALL,4,FALSE)</f>
        <v>05, 08, 09, 10</v>
      </c>
      <c r="K2509" s="2" t="str">
        <f>IF(ISERR(FIND("01",GERAL[[#This Row],[ODS]])),"NÃO","SIM")</f>
        <v>NÃO</v>
      </c>
      <c r="L2509" s="2" t="str">
        <f>IF(ISERR(FIND("02",GERAL[[#This Row],[ODS]])),"NÃO","SIM")</f>
        <v>NÃO</v>
      </c>
      <c r="M2509" s="2" t="str">
        <f>IF(ISERR(FIND("03",GERAL[[#This Row],[ODS]])),"NÃO","SIM")</f>
        <v>NÃO</v>
      </c>
      <c r="N2509" s="2" t="str">
        <f>IF(ISERR(FIND("04",GERAL[[#This Row],[ODS]])),"NÃO","SIM")</f>
        <v>NÃO</v>
      </c>
      <c r="O2509" s="2" t="str">
        <f>IF(ISERR(FIND("05",GERAL[[#This Row],[ODS]])),"NÃO","SIM")</f>
        <v>SIM</v>
      </c>
      <c r="P2509" s="2" t="str">
        <f>IF(ISERR(FIND("06",GERAL[[#This Row],[ODS]])),"NÃO","SIM")</f>
        <v>NÃO</v>
      </c>
      <c r="Q2509" s="2" t="str">
        <f>IF(ISERR(FIND("07",GERAL[[#This Row],[ODS]])),"NÃO","SIM")</f>
        <v>NÃO</v>
      </c>
      <c r="R2509" s="2" t="str">
        <f>IF(ISERR(FIND("08",GERAL[[#This Row],[ODS]])),"NÃO","SIM")</f>
        <v>SIM</v>
      </c>
      <c r="S2509" s="2" t="str">
        <f>IF(ISERR(FIND("09",GERAL[[#This Row],[ODS]])),"NÃO","SIM")</f>
        <v>SIM</v>
      </c>
      <c r="T2509" s="2" t="str">
        <f>IF(ISERR(FIND("10",GERAL[[#This Row],[ODS]])),"NÃO","SIM")</f>
        <v>SIM</v>
      </c>
      <c r="U2509" s="2" t="str">
        <f>IF(ISERR(FIND("11",GERAL[[#This Row],[ODS]])),"NÃO","SIM")</f>
        <v>NÃO</v>
      </c>
      <c r="V2509" s="2" t="str">
        <f>IF(ISERR(FIND("12",GERAL[[#This Row],[ODS]])),"NÃO","SIM")</f>
        <v>NÃO</v>
      </c>
      <c r="W2509" s="2" t="str">
        <f>IF(ISERR(FIND("13",GERAL[[#This Row],[ODS]])),"NÃO","SIM")</f>
        <v>NÃO</v>
      </c>
      <c r="X2509" s="2" t="str">
        <f>IF(ISERR(FIND("14",GERAL[[#This Row],[ODS]])),"NÃO","SIM")</f>
        <v>NÃO</v>
      </c>
      <c r="Y2509" s="2" t="str">
        <f>IF(ISERR(FIND("15",GERAL[[#This Row],[ODS]])),"NÃO","SIM")</f>
        <v>NÃO</v>
      </c>
      <c r="Z2509" s="2" t="str">
        <f>IF(ISERR(FIND("16",GERAL[[#This Row],[ODS]])),"NÃO","SIM")</f>
        <v>NÃO</v>
      </c>
      <c r="AA2509" s="2" t="str">
        <f>IF(ISERR(FIND("17",GERAL[[#This Row],[ODS]])),"NÃO","SIM")</f>
        <v>NÃO</v>
      </c>
      <c r="AB2509" s="1"/>
      <c r="AC2509" s="1"/>
      <c r="AD2509" s="1">
        <v>68.697310064976563</v>
      </c>
      <c r="AE2509" s="56">
        <v>62.065461858953419</v>
      </c>
      <c r="AF2509" s="87">
        <v>63.995259477241575</v>
      </c>
      <c r="AG2509" s="1" t="str">
        <f>GERAL[[#This Row],[SIGLA]]&amp;GERAL[[#This Row],[CÓD]]</f>
        <v>SCPM_VC</v>
      </c>
      <c r="AH2509" s="1">
        <f ca="1">VLOOKUP(GERAL[[#This Row],[REF_NOTA]],BASE_NOTAS[],7,FALSE)</f>
        <v>54.975802750956106</v>
      </c>
      <c r="AI2509" s="48">
        <f ca="1">IF(GERAL[[#This Row],[Nota 2025]]="",0,GERAL[[#This Row],[Nota 2026]]-GERAL[[#This Row],[Nota 2025]])</f>
        <v>-9.019456726285469</v>
      </c>
    </row>
    <row r="2510" spans="1:35" x14ac:dyDescent="0.35">
      <c r="A2510" s="2" t="s">
        <v>181</v>
      </c>
      <c r="B2510" s="2" t="s">
        <v>186</v>
      </c>
      <c r="C2510" s="15" t="s">
        <v>215</v>
      </c>
      <c r="D2510" s="15" t="s">
        <v>491</v>
      </c>
      <c r="E2510" s="15" t="s">
        <v>492</v>
      </c>
      <c r="F2510" s="2" t="str">
        <f>VLOOKUP(GERAL[[#This Row],[CÓD]],SEALL,6,FALSE)</f>
        <v>SG</v>
      </c>
      <c r="G251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1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1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510" s="2" t="str">
        <f>VLOOKUP(GERAL[[#This Row],[CÓD]],SEALL,4,FALSE)</f>
        <v>05, 08, 09, 10</v>
      </c>
      <c r="K2510" s="2" t="str">
        <f>IF(ISERR(FIND("01",GERAL[[#This Row],[ODS]])),"NÃO","SIM")</f>
        <v>NÃO</v>
      </c>
      <c r="L2510" s="2" t="str">
        <f>IF(ISERR(FIND("02",GERAL[[#This Row],[ODS]])),"NÃO","SIM")</f>
        <v>NÃO</v>
      </c>
      <c r="M2510" s="2" t="str">
        <f>IF(ISERR(FIND("03",GERAL[[#This Row],[ODS]])),"NÃO","SIM")</f>
        <v>NÃO</v>
      </c>
      <c r="N2510" s="2" t="str">
        <f>IF(ISERR(FIND("04",GERAL[[#This Row],[ODS]])),"NÃO","SIM")</f>
        <v>NÃO</v>
      </c>
      <c r="O2510" s="2" t="str">
        <f>IF(ISERR(FIND("05",GERAL[[#This Row],[ODS]])),"NÃO","SIM")</f>
        <v>SIM</v>
      </c>
      <c r="P2510" s="2" t="str">
        <f>IF(ISERR(FIND("06",GERAL[[#This Row],[ODS]])),"NÃO","SIM")</f>
        <v>NÃO</v>
      </c>
      <c r="Q2510" s="2" t="str">
        <f>IF(ISERR(FIND("07",GERAL[[#This Row],[ODS]])),"NÃO","SIM")</f>
        <v>NÃO</v>
      </c>
      <c r="R2510" s="2" t="str">
        <f>IF(ISERR(FIND("08",GERAL[[#This Row],[ODS]])),"NÃO","SIM")</f>
        <v>SIM</v>
      </c>
      <c r="S2510" s="2" t="str">
        <f>IF(ISERR(FIND("09",GERAL[[#This Row],[ODS]])),"NÃO","SIM")</f>
        <v>SIM</v>
      </c>
      <c r="T2510" s="2" t="str">
        <f>IF(ISERR(FIND("10",GERAL[[#This Row],[ODS]])),"NÃO","SIM")</f>
        <v>SIM</v>
      </c>
      <c r="U2510" s="2" t="str">
        <f>IF(ISERR(FIND("11",GERAL[[#This Row],[ODS]])),"NÃO","SIM")</f>
        <v>NÃO</v>
      </c>
      <c r="V2510" s="2" t="str">
        <f>IF(ISERR(FIND("12",GERAL[[#This Row],[ODS]])),"NÃO","SIM")</f>
        <v>NÃO</v>
      </c>
      <c r="W2510" s="2" t="str">
        <f>IF(ISERR(FIND("13",GERAL[[#This Row],[ODS]])),"NÃO","SIM")</f>
        <v>NÃO</v>
      </c>
      <c r="X2510" s="2" t="str">
        <f>IF(ISERR(FIND("14",GERAL[[#This Row],[ODS]])),"NÃO","SIM")</f>
        <v>NÃO</v>
      </c>
      <c r="Y2510" s="2" t="str">
        <f>IF(ISERR(FIND("15",GERAL[[#This Row],[ODS]])),"NÃO","SIM")</f>
        <v>NÃO</v>
      </c>
      <c r="Z2510" s="2" t="str">
        <f>IF(ISERR(FIND("16",GERAL[[#This Row],[ODS]])),"NÃO","SIM")</f>
        <v>NÃO</v>
      </c>
      <c r="AA2510" s="2" t="str">
        <f>IF(ISERR(FIND("17",GERAL[[#This Row],[ODS]])),"NÃO","SIM")</f>
        <v>NÃO</v>
      </c>
      <c r="AB2510" s="1"/>
      <c r="AC2510" s="1"/>
      <c r="AD2510" s="1">
        <v>44.245602821593202</v>
      </c>
      <c r="AE2510" s="56">
        <v>36.793814656838173</v>
      </c>
      <c r="AF2510" s="87">
        <v>33.326172439096332</v>
      </c>
      <c r="AG2510" s="1" t="str">
        <f>GERAL[[#This Row],[SIGLA]]&amp;GERAL[[#This Row],[CÓD]]</f>
        <v>SPPM_VC</v>
      </c>
      <c r="AH2510" s="1">
        <f ca="1">VLOOKUP(GERAL[[#This Row],[REF_NOTA]],BASE_NOTAS[],7,FALSE)</f>
        <v>29.786280398014007</v>
      </c>
      <c r="AI2510" s="48">
        <f ca="1">IF(GERAL[[#This Row],[Nota 2025]]="",0,GERAL[[#This Row],[Nota 2026]]-GERAL[[#This Row],[Nota 2025]])</f>
        <v>-3.5398920410823251</v>
      </c>
    </row>
    <row r="2511" spans="1:35" x14ac:dyDescent="0.35">
      <c r="A2511" s="2" t="s">
        <v>180</v>
      </c>
      <c r="B2511" s="2" t="s">
        <v>206</v>
      </c>
      <c r="C2511" s="15" t="s">
        <v>215</v>
      </c>
      <c r="D2511" s="15" t="s">
        <v>491</v>
      </c>
      <c r="E2511" s="15" t="s">
        <v>492</v>
      </c>
      <c r="F2511" s="2" t="str">
        <f>VLOOKUP(GERAL[[#This Row],[CÓD]],SEALL,6,FALSE)</f>
        <v>SG</v>
      </c>
      <c r="G251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1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1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511" s="2" t="str">
        <f>VLOOKUP(GERAL[[#This Row],[CÓD]],SEALL,4,FALSE)</f>
        <v>05, 08, 09, 10</v>
      </c>
      <c r="K2511" s="2" t="str">
        <f>IF(ISERR(FIND("01",GERAL[[#This Row],[ODS]])),"NÃO","SIM")</f>
        <v>NÃO</v>
      </c>
      <c r="L2511" s="2" t="str">
        <f>IF(ISERR(FIND("02",GERAL[[#This Row],[ODS]])),"NÃO","SIM")</f>
        <v>NÃO</v>
      </c>
      <c r="M2511" s="2" t="str">
        <f>IF(ISERR(FIND("03",GERAL[[#This Row],[ODS]])),"NÃO","SIM")</f>
        <v>NÃO</v>
      </c>
      <c r="N2511" s="2" t="str">
        <f>IF(ISERR(FIND("04",GERAL[[#This Row],[ODS]])),"NÃO","SIM")</f>
        <v>NÃO</v>
      </c>
      <c r="O2511" s="2" t="str">
        <f>IF(ISERR(FIND("05",GERAL[[#This Row],[ODS]])),"NÃO","SIM")</f>
        <v>SIM</v>
      </c>
      <c r="P2511" s="2" t="str">
        <f>IF(ISERR(FIND("06",GERAL[[#This Row],[ODS]])),"NÃO","SIM")</f>
        <v>NÃO</v>
      </c>
      <c r="Q2511" s="2" t="str">
        <f>IF(ISERR(FIND("07",GERAL[[#This Row],[ODS]])),"NÃO","SIM")</f>
        <v>NÃO</v>
      </c>
      <c r="R2511" s="2" t="str">
        <f>IF(ISERR(FIND("08",GERAL[[#This Row],[ODS]])),"NÃO","SIM")</f>
        <v>SIM</v>
      </c>
      <c r="S2511" s="2" t="str">
        <f>IF(ISERR(FIND("09",GERAL[[#This Row],[ODS]])),"NÃO","SIM")</f>
        <v>SIM</v>
      </c>
      <c r="T2511" s="2" t="str">
        <f>IF(ISERR(FIND("10",GERAL[[#This Row],[ODS]])),"NÃO","SIM")</f>
        <v>SIM</v>
      </c>
      <c r="U2511" s="2" t="str">
        <f>IF(ISERR(FIND("11",GERAL[[#This Row],[ODS]])),"NÃO","SIM")</f>
        <v>NÃO</v>
      </c>
      <c r="V2511" s="2" t="str">
        <f>IF(ISERR(FIND("12",GERAL[[#This Row],[ODS]])),"NÃO","SIM")</f>
        <v>NÃO</v>
      </c>
      <c r="W2511" s="2" t="str">
        <f>IF(ISERR(FIND("13",GERAL[[#This Row],[ODS]])),"NÃO","SIM")</f>
        <v>NÃO</v>
      </c>
      <c r="X2511" s="2" t="str">
        <f>IF(ISERR(FIND("14",GERAL[[#This Row],[ODS]])),"NÃO","SIM")</f>
        <v>NÃO</v>
      </c>
      <c r="Y2511" s="2" t="str">
        <f>IF(ISERR(FIND("15",GERAL[[#This Row],[ODS]])),"NÃO","SIM")</f>
        <v>NÃO</v>
      </c>
      <c r="Z2511" s="2" t="str">
        <f>IF(ISERR(FIND("16",GERAL[[#This Row],[ODS]])),"NÃO","SIM")</f>
        <v>NÃO</v>
      </c>
      <c r="AA2511" s="2" t="str">
        <f>IF(ISERR(FIND("17",GERAL[[#This Row],[ODS]])),"NÃO","SIM")</f>
        <v>NÃO</v>
      </c>
      <c r="AB2511" s="1"/>
      <c r="AC2511" s="1"/>
      <c r="AD2511" s="1">
        <v>50.824077627184181</v>
      </c>
      <c r="AE2511" s="56">
        <v>47.538504545129655</v>
      </c>
      <c r="AF2511" s="87">
        <v>49.01915139798129</v>
      </c>
      <c r="AG2511" s="1" t="str">
        <f>GERAL[[#This Row],[SIGLA]]&amp;GERAL[[#This Row],[CÓD]]</f>
        <v>SEPM_VC</v>
      </c>
      <c r="AH2511" s="1">
        <f ca="1">VLOOKUP(GERAL[[#This Row],[REF_NOTA]],BASE_NOTAS[],7,FALSE)</f>
        <v>50.127967460942813</v>
      </c>
      <c r="AI2511" s="48">
        <f ca="1">IF(GERAL[[#This Row],[Nota 2025]]="",0,GERAL[[#This Row],[Nota 2026]]-GERAL[[#This Row],[Nota 2025]])</f>
        <v>1.1088160629615231</v>
      </c>
    </row>
    <row r="2512" spans="1:35" x14ac:dyDescent="0.35">
      <c r="A2512" s="2" t="s">
        <v>182</v>
      </c>
      <c r="B2512" s="2" t="s">
        <v>185</v>
      </c>
      <c r="C2512" s="15" t="s">
        <v>215</v>
      </c>
      <c r="D2512" s="15" t="s">
        <v>491</v>
      </c>
      <c r="E2512" s="15" t="s">
        <v>492</v>
      </c>
      <c r="F2512" s="2" t="str">
        <f>VLOOKUP(GERAL[[#This Row],[CÓD]],SEALL,6,FALSE)</f>
        <v>SG</v>
      </c>
      <c r="G251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1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1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512" s="2" t="str">
        <f>VLOOKUP(GERAL[[#This Row],[CÓD]],SEALL,4,FALSE)</f>
        <v>05, 08, 09, 10</v>
      </c>
      <c r="K2512" s="2" t="str">
        <f>IF(ISERR(FIND("01",GERAL[[#This Row],[ODS]])),"NÃO","SIM")</f>
        <v>NÃO</v>
      </c>
      <c r="L2512" s="2" t="str">
        <f>IF(ISERR(FIND("02",GERAL[[#This Row],[ODS]])),"NÃO","SIM")</f>
        <v>NÃO</v>
      </c>
      <c r="M2512" s="2" t="str">
        <f>IF(ISERR(FIND("03",GERAL[[#This Row],[ODS]])),"NÃO","SIM")</f>
        <v>NÃO</v>
      </c>
      <c r="N2512" s="2" t="str">
        <f>IF(ISERR(FIND("04",GERAL[[#This Row],[ODS]])),"NÃO","SIM")</f>
        <v>NÃO</v>
      </c>
      <c r="O2512" s="2" t="str">
        <f>IF(ISERR(FIND("05",GERAL[[#This Row],[ODS]])),"NÃO","SIM")</f>
        <v>SIM</v>
      </c>
      <c r="P2512" s="2" t="str">
        <f>IF(ISERR(FIND("06",GERAL[[#This Row],[ODS]])),"NÃO","SIM")</f>
        <v>NÃO</v>
      </c>
      <c r="Q2512" s="2" t="str">
        <f>IF(ISERR(FIND("07",GERAL[[#This Row],[ODS]])),"NÃO","SIM")</f>
        <v>NÃO</v>
      </c>
      <c r="R2512" s="2" t="str">
        <f>IF(ISERR(FIND("08",GERAL[[#This Row],[ODS]])),"NÃO","SIM")</f>
        <v>SIM</v>
      </c>
      <c r="S2512" s="2" t="str">
        <f>IF(ISERR(FIND("09",GERAL[[#This Row],[ODS]])),"NÃO","SIM")</f>
        <v>SIM</v>
      </c>
      <c r="T2512" s="2" t="str">
        <f>IF(ISERR(FIND("10",GERAL[[#This Row],[ODS]])),"NÃO","SIM")</f>
        <v>SIM</v>
      </c>
      <c r="U2512" s="2" t="str">
        <f>IF(ISERR(FIND("11",GERAL[[#This Row],[ODS]])),"NÃO","SIM")</f>
        <v>NÃO</v>
      </c>
      <c r="V2512" s="2" t="str">
        <f>IF(ISERR(FIND("12",GERAL[[#This Row],[ODS]])),"NÃO","SIM")</f>
        <v>NÃO</v>
      </c>
      <c r="W2512" s="2" t="str">
        <f>IF(ISERR(FIND("13",GERAL[[#This Row],[ODS]])),"NÃO","SIM")</f>
        <v>NÃO</v>
      </c>
      <c r="X2512" s="2" t="str">
        <f>IF(ISERR(FIND("14",GERAL[[#This Row],[ODS]])),"NÃO","SIM")</f>
        <v>NÃO</v>
      </c>
      <c r="Y2512" s="2" t="str">
        <f>IF(ISERR(FIND("15",GERAL[[#This Row],[ODS]])),"NÃO","SIM")</f>
        <v>NÃO</v>
      </c>
      <c r="Z2512" s="2" t="str">
        <f>IF(ISERR(FIND("16",GERAL[[#This Row],[ODS]])),"NÃO","SIM")</f>
        <v>NÃO</v>
      </c>
      <c r="AA2512" s="2" t="str">
        <f>IF(ISERR(FIND("17",GERAL[[#This Row],[ODS]])),"NÃO","SIM")</f>
        <v>NÃO</v>
      </c>
      <c r="AB2512" s="1"/>
      <c r="AC2512" s="1"/>
      <c r="AD2512" s="1">
        <v>67.77169692968117</v>
      </c>
      <c r="AE2512" s="56">
        <v>65.690418600997887</v>
      </c>
      <c r="AF2512" s="87">
        <v>77.305774430306826</v>
      </c>
      <c r="AG2512" s="1" t="str">
        <f>GERAL[[#This Row],[SIGLA]]&amp;GERAL[[#This Row],[CÓD]]</f>
        <v>TOPM_VC</v>
      </c>
      <c r="AH2512" s="1">
        <f ca="1">VLOOKUP(GERAL[[#This Row],[REF_NOTA]],BASE_NOTAS[],7,FALSE)</f>
        <v>73.886824463100353</v>
      </c>
      <c r="AI2512" s="48">
        <f ca="1">IF(GERAL[[#This Row],[Nota 2025]]="",0,GERAL[[#This Row],[Nota 2026]]-GERAL[[#This Row],[Nota 2025]])</f>
        <v>-3.4189499672064727</v>
      </c>
    </row>
    <row r="2513" spans="1:35" x14ac:dyDescent="0.35">
      <c r="A2513" s="2" t="s">
        <v>0</v>
      </c>
      <c r="B2513" s="2" t="s">
        <v>156</v>
      </c>
      <c r="C2513" s="15" t="s">
        <v>215</v>
      </c>
      <c r="D2513" s="15" t="s">
        <v>493</v>
      </c>
      <c r="E2513" s="15" t="s">
        <v>494</v>
      </c>
      <c r="F2513" s="2" t="str">
        <f>VLOOKUP(GERAL[[#This Row],[CÓD]],SEALL,6,FALSE)</f>
        <v>S</v>
      </c>
      <c r="G251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1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1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13" s="2" t="str">
        <f>VLOOKUP(GERAL[[#This Row],[CÓD]],SEALL,4,FALSE)</f>
        <v>05, 08, 09, 10</v>
      </c>
      <c r="K2513" s="2" t="str">
        <f>IF(ISERR(FIND("01",GERAL[[#This Row],[ODS]])),"NÃO","SIM")</f>
        <v>NÃO</v>
      </c>
      <c r="L2513" s="2" t="str">
        <f>IF(ISERR(FIND("02",GERAL[[#This Row],[ODS]])),"NÃO","SIM")</f>
        <v>NÃO</v>
      </c>
      <c r="M2513" s="2" t="str">
        <f>IF(ISERR(FIND("03",GERAL[[#This Row],[ODS]])),"NÃO","SIM")</f>
        <v>NÃO</v>
      </c>
      <c r="N2513" s="2" t="str">
        <f>IF(ISERR(FIND("04",GERAL[[#This Row],[ODS]])),"NÃO","SIM")</f>
        <v>NÃO</v>
      </c>
      <c r="O2513" s="2" t="str">
        <f>IF(ISERR(FIND("05",GERAL[[#This Row],[ODS]])),"NÃO","SIM")</f>
        <v>SIM</v>
      </c>
      <c r="P2513" s="2" t="str">
        <f>IF(ISERR(FIND("06",GERAL[[#This Row],[ODS]])),"NÃO","SIM")</f>
        <v>NÃO</v>
      </c>
      <c r="Q2513" s="2" t="str">
        <f>IF(ISERR(FIND("07",GERAL[[#This Row],[ODS]])),"NÃO","SIM")</f>
        <v>NÃO</v>
      </c>
      <c r="R2513" s="2" t="str">
        <f>IF(ISERR(FIND("08",GERAL[[#This Row],[ODS]])),"NÃO","SIM")</f>
        <v>SIM</v>
      </c>
      <c r="S2513" s="2" t="str">
        <f>IF(ISERR(FIND("09",GERAL[[#This Row],[ODS]])),"NÃO","SIM")</f>
        <v>SIM</v>
      </c>
      <c r="T2513" s="2" t="str">
        <f>IF(ISERR(FIND("10",GERAL[[#This Row],[ODS]])),"NÃO","SIM")</f>
        <v>SIM</v>
      </c>
      <c r="U2513" s="2" t="str">
        <f>IF(ISERR(FIND("11",GERAL[[#This Row],[ODS]])),"NÃO","SIM")</f>
        <v>NÃO</v>
      </c>
      <c r="V2513" s="2" t="str">
        <f>IF(ISERR(FIND("12",GERAL[[#This Row],[ODS]])),"NÃO","SIM")</f>
        <v>NÃO</v>
      </c>
      <c r="W2513" s="2" t="str">
        <f>IF(ISERR(FIND("13",GERAL[[#This Row],[ODS]])),"NÃO","SIM")</f>
        <v>NÃO</v>
      </c>
      <c r="X2513" s="2" t="str">
        <f>IF(ISERR(FIND("14",GERAL[[#This Row],[ODS]])),"NÃO","SIM")</f>
        <v>NÃO</v>
      </c>
      <c r="Y2513" s="2" t="str">
        <f>IF(ISERR(FIND("15",GERAL[[#This Row],[ODS]])),"NÃO","SIM")</f>
        <v>NÃO</v>
      </c>
      <c r="Z2513" s="2" t="str">
        <f>IF(ISERR(FIND("16",GERAL[[#This Row],[ODS]])),"NÃO","SIM")</f>
        <v>NÃO</v>
      </c>
      <c r="AA2513" s="2" t="str">
        <f>IF(ISERR(FIND("17",GERAL[[#This Row],[ODS]])),"NÃO","SIM")</f>
        <v>NÃO</v>
      </c>
      <c r="AB2513" s="1"/>
      <c r="AC2513" s="1"/>
      <c r="AD2513" s="1">
        <v>54.196091447817977</v>
      </c>
      <c r="AE2513" s="56">
        <v>54.159415359492471</v>
      </c>
      <c r="AF2513" s="87">
        <v>63.884765013401292</v>
      </c>
      <c r="AG2513" s="1" t="str">
        <f>GERAL[[#This Row],[SIGLA]]&amp;GERAL[[#This Row],[CÓD]]</f>
        <v>ACPM_IN</v>
      </c>
      <c r="AH2513" s="1">
        <f ca="1">VLOOKUP(GERAL[[#This Row],[REF_NOTA]],BASE_NOTAS[],7,FALSE)</f>
        <v>60.073232039643933</v>
      </c>
      <c r="AI2513" s="48">
        <f ca="1">IF(GERAL[[#This Row],[Nota 2025]]="",0,GERAL[[#This Row],[Nota 2026]]-GERAL[[#This Row],[Nota 2025]])</f>
        <v>-3.8115329737573589</v>
      </c>
    </row>
    <row r="2514" spans="1:35" x14ac:dyDescent="0.35">
      <c r="A2514" s="2" t="s">
        <v>1</v>
      </c>
      <c r="B2514" s="2" t="s">
        <v>157</v>
      </c>
      <c r="C2514" s="15" t="s">
        <v>215</v>
      </c>
      <c r="D2514" s="15" t="s">
        <v>493</v>
      </c>
      <c r="E2514" s="15" t="s">
        <v>494</v>
      </c>
      <c r="F2514" s="2" t="str">
        <f>VLOOKUP(GERAL[[#This Row],[CÓD]],SEALL,6,FALSE)</f>
        <v>S</v>
      </c>
      <c r="G251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1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1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14" s="2" t="str">
        <f>VLOOKUP(GERAL[[#This Row],[CÓD]],SEALL,4,FALSE)</f>
        <v>05, 08, 09, 10</v>
      </c>
      <c r="K2514" s="2" t="str">
        <f>IF(ISERR(FIND("01",GERAL[[#This Row],[ODS]])),"NÃO","SIM")</f>
        <v>NÃO</v>
      </c>
      <c r="L2514" s="2" t="str">
        <f>IF(ISERR(FIND("02",GERAL[[#This Row],[ODS]])),"NÃO","SIM")</f>
        <v>NÃO</v>
      </c>
      <c r="M2514" s="2" t="str">
        <f>IF(ISERR(FIND("03",GERAL[[#This Row],[ODS]])),"NÃO","SIM")</f>
        <v>NÃO</v>
      </c>
      <c r="N2514" s="2" t="str">
        <f>IF(ISERR(FIND("04",GERAL[[#This Row],[ODS]])),"NÃO","SIM")</f>
        <v>NÃO</v>
      </c>
      <c r="O2514" s="2" t="str">
        <f>IF(ISERR(FIND("05",GERAL[[#This Row],[ODS]])),"NÃO","SIM")</f>
        <v>SIM</v>
      </c>
      <c r="P2514" s="2" t="str">
        <f>IF(ISERR(FIND("06",GERAL[[#This Row],[ODS]])),"NÃO","SIM")</f>
        <v>NÃO</v>
      </c>
      <c r="Q2514" s="2" t="str">
        <f>IF(ISERR(FIND("07",GERAL[[#This Row],[ODS]])),"NÃO","SIM")</f>
        <v>NÃO</v>
      </c>
      <c r="R2514" s="2" t="str">
        <f>IF(ISERR(FIND("08",GERAL[[#This Row],[ODS]])),"NÃO","SIM")</f>
        <v>SIM</v>
      </c>
      <c r="S2514" s="2" t="str">
        <f>IF(ISERR(FIND("09",GERAL[[#This Row],[ODS]])),"NÃO","SIM")</f>
        <v>SIM</v>
      </c>
      <c r="T2514" s="2" t="str">
        <f>IF(ISERR(FIND("10",GERAL[[#This Row],[ODS]])),"NÃO","SIM")</f>
        <v>SIM</v>
      </c>
      <c r="U2514" s="2" t="str">
        <f>IF(ISERR(FIND("11",GERAL[[#This Row],[ODS]])),"NÃO","SIM")</f>
        <v>NÃO</v>
      </c>
      <c r="V2514" s="2" t="str">
        <f>IF(ISERR(FIND("12",GERAL[[#This Row],[ODS]])),"NÃO","SIM")</f>
        <v>NÃO</v>
      </c>
      <c r="W2514" s="2" t="str">
        <f>IF(ISERR(FIND("13",GERAL[[#This Row],[ODS]])),"NÃO","SIM")</f>
        <v>NÃO</v>
      </c>
      <c r="X2514" s="2" t="str">
        <f>IF(ISERR(FIND("14",GERAL[[#This Row],[ODS]])),"NÃO","SIM")</f>
        <v>NÃO</v>
      </c>
      <c r="Y2514" s="2" t="str">
        <f>IF(ISERR(FIND("15",GERAL[[#This Row],[ODS]])),"NÃO","SIM")</f>
        <v>NÃO</v>
      </c>
      <c r="Z2514" s="2" t="str">
        <f>IF(ISERR(FIND("16",GERAL[[#This Row],[ODS]])),"NÃO","SIM")</f>
        <v>NÃO</v>
      </c>
      <c r="AA2514" s="2" t="str">
        <f>IF(ISERR(FIND("17",GERAL[[#This Row],[ODS]])),"NÃO","SIM")</f>
        <v>NÃO</v>
      </c>
      <c r="AB2514" s="1"/>
      <c r="AC2514" s="1"/>
      <c r="AD2514" s="1">
        <v>83.825036852685656</v>
      </c>
      <c r="AE2514" s="56">
        <v>74.041070959412636</v>
      </c>
      <c r="AF2514" s="87">
        <v>66.466913716066017</v>
      </c>
      <c r="AG2514" s="1" t="str">
        <f>GERAL[[#This Row],[SIGLA]]&amp;GERAL[[#This Row],[CÓD]]</f>
        <v>ALPM_IN</v>
      </c>
      <c r="AH2514" s="1">
        <f ca="1">VLOOKUP(GERAL[[#This Row],[REF_NOTA]],BASE_NOTAS[],7,FALSE)</f>
        <v>62.598569827925822</v>
      </c>
      <c r="AI2514" s="48">
        <f ca="1">IF(GERAL[[#This Row],[Nota 2025]]="",0,GERAL[[#This Row],[Nota 2026]]-GERAL[[#This Row],[Nota 2025]])</f>
        <v>-3.8683438881401955</v>
      </c>
    </row>
    <row r="2515" spans="1:35" x14ac:dyDescent="0.35">
      <c r="A2515" s="2" t="s">
        <v>159</v>
      </c>
      <c r="B2515" s="2" t="s">
        <v>184</v>
      </c>
      <c r="C2515" s="15" t="s">
        <v>215</v>
      </c>
      <c r="D2515" s="15" t="s">
        <v>493</v>
      </c>
      <c r="E2515" s="15" t="s">
        <v>494</v>
      </c>
      <c r="F2515" s="2" t="str">
        <f>VLOOKUP(GERAL[[#This Row],[CÓD]],SEALL,6,FALSE)</f>
        <v>S</v>
      </c>
      <c r="G251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1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1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15" s="2" t="str">
        <f>VLOOKUP(GERAL[[#This Row],[CÓD]],SEALL,4,FALSE)</f>
        <v>05, 08, 09, 10</v>
      </c>
      <c r="K2515" s="2" t="str">
        <f>IF(ISERR(FIND("01",GERAL[[#This Row],[ODS]])),"NÃO","SIM")</f>
        <v>NÃO</v>
      </c>
      <c r="L2515" s="2" t="str">
        <f>IF(ISERR(FIND("02",GERAL[[#This Row],[ODS]])),"NÃO","SIM")</f>
        <v>NÃO</v>
      </c>
      <c r="M2515" s="2" t="str">
        <f>IF(ISERR(FIND("03",GERAL[[#This Row],[ODS]])),"NÃO","SIM")</f>
        <v>NÃO</v>
      </c>
      <c r="N2515" s="2" t="str">
        <f>IF(ISERR(FIND("04",GERAL[[#This Row],[ODS]])),"NÃO","SIM")</f>
        <v>NÃO</v>
      </c>
      <c r="O2515" s="2" t="str">
        <f>IF(ISERR(FIND("05",GERAL[[#This Row],[ODS]])),"NÃO","SIM")</f>
        <v>SIM</v>
      </c>
      <c r="P2515" s="2" t="str">
        <f>IF(ISERR(FIND("06",GERAL[[#This Row],[ODS]])),"NÃO","SIM")</f>
        <v>NÃO</v>
      </c>
      <c r="Q2515" s="2" t="str">
        <f>IF(ISERR(FIND("07",GERAL[[#This Row],[ODS]])),"NÃO","SIM")</f>
        <v>NÃO</v>
      </c>
      <c r="R2515" s="2" t="str">
        <f>IF(ISERR(FIND("08",GERAL[[#This Row],[ODS]])),"NÃO","SIM")</f>
        <v>SIM</v>
      </c>
      <c r="S2515" s="2" t="str">
        <f>IF(ISERR(FIND("09",GERAL[[#This Row],[ODS]])),"NÃO","SIM")</f>
        <v>SIM</v>
      </c>
      <c r="T2515" s="2" t="str">
        <f>IF(ISERR(FIND("10",GERAL[[#This Row],[ODS]])),"NÃO","SIM")</f>
        <v>SIM</v>
      </c>
      <c r="U2515" s="2" t="str">
        <f>IF(ISERR(FIND("11",GERAL[[#This Row],[ODS]])),"NÃO","SIM")</f>
        <v>NÃO</v>
      </c>
      <c r="V2515" s="2" t="str">
        <f>IF(ISERR(FIND("12",GERAL[[#This Row],[ODS]])),"NÃO","SIM")</f>
        <v>NÃO</v>
      </c>
      <c r="W2515" s="2" t="str">
        <f>IF(ISERR(FIND("13",GERAL[[#This Row],[ODS]])),"NÃO","SIM")</f>
        <v>NÃO</v>
      </c>
      <c r="X2515" s="2" t="str">
        <f>IF(ISERR(FIND("14",GERAL[[#This Row],[ODS]])),"NÃO","SIM")</f>
        <v>NÃO</v>
      </c>
      <c r="Y2515" s="2" t="str">
        <f>IF(ISERR(FIND("15",GERAL[[#This Row],[ODS]])),"NÃO","SIM")</f>
        <v>NÃO</v>
      </c>
      <c r="Z2515" s="2" t="str">
        <f>IF(ISERR(FIND("16",GERAL[[#This Row],[ODS]])),"NÃO","SIM")</f>
        <v>NÃO</v>
      </c>
      <c r="AA2515" s="2" t="str">
        <f>IF(ISERR(FIND("17",GERAL[[#This Row],[ODS]])),"NÃO","SIM")</f>
        <v>NÃO</v>
      </c>
      <c r="AB2515" s="1"/>
      <c r="AC2515" s="1"/>
      <c r="AD2515" s="1">
        <v>18.721047467865219</v>
      </c>
      <c r="AE2515" s="56">
        <v>18.413018798628229</v>
      </c>
      <c r="AF2515" s="87">
        <v>0</v>
      </c>
      <c r="AG2515" s="1" t="str">
        <f>GERAL[[#This Row],[SIGLA]]&amp;GERAL[[#This Row],[CÓD]]</f>
        <v>APPM_IN</v>
      </c>
      <c r="AH2515" s="1">
        <f ca="1">VLOOKUP(GERAL[[#This Row],[REF_NOTA]],BASE_NOTAS[],7,FALSE)</f>
        <v>0</v>
      </c>
      <c r="AI2515" s="48">
        <f ca="1">IF(GERAL[[#This Row],[Nota 2025]]="",0,GERAL[[#This Row],[Nota 2026]]-GERAL[[#This Row],[Nota 2025]])</f>
        <v>0</v>
      </c>
    </row>
    <row r="2516" spans="1:35" x14ac:dyDescent="0.35">
      <c r="A2516" s="2" t="s">
        <v>155</v>
      </c>
      <c r="B2516" s="2" t="s">
        <v>158</v>
      </c>
      <c r="C2516" s="15" t="s">
        <v>215</v>
      </c>
      <c r="D2516" s="15" t="s">
        <v>493</v>
      </c>
      <c r="E2516" s="15" t="s">
        <v>494</v>
      </c>
      <c r="F2516" s="2" t="str">
        <f>VLOOKUP(GERAL[[#This Row],[CÓD]],SEALL,6,FALSE)</f>
        <v>S</v>
      </c>
      <c r="G251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1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1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16" s="2" t="str">
        <f>VLOOKUP(GERAL[[#This Row],[CÓD]],SEALL,4,FALSE)</f>
        <v>05, 08, 09, 10</v>
      </c>
      <c r="K2516" s="2" t="str">
        <f>IF(ISERR(FIND("01",GERAL[[#This Row],[ODS]])),"NÃO","SIM")</f>
        <v>NÃO</v>
      </c>
      <c r="L2516" s="2" t="str">
        <f>IF(ISERR(FIND("02",GERAL[[#This Row],[ODS]])),"NÃO","SIM")</f>
        <v>NÃO</v>
      </c>
      <c r="M2516" s="2" t="str">
        <f>IF(ISERR(FIND("03",GERAL[[#This Row],[ODS]])),"NÃO","SIM")</f>
        <v>NÃO</v>
      </c>
      <c r="N2516" s="2" t="str">
        <f>IF(ISERR(FIND("04",GERAL[[#This Row],[ODS]])),"NÃO","SIM")</f>
        <v>NÃO</v>
      </c>
      <c r="O2516" s="2" t="str">
        <f>IF(ISERR(FIND("05",GERAL[[#This Row],[ODS]])),"NÃO","SIM")</f>
        <v>SIM</v>
      </c>
      <c r="P2516" s="2" t="str">
        <f>IF(ISERR(FIND("06",GERAL[[#This Row],[ODS]])),"NÃO","SIM")</f>
        <v>NÃO</v>
      </c>
      <c r="Q2516" s="2" t="str">
        <f>IF(ISERR(FIND("07",GERAL[[#This Row],[ODS]])),"NÃO","SIM")</f>
        <v>NÃO</v>
      </c>
      <c r="R2516" s="2" t="str">
        <f>IF(ISERR(FIND("08",GERAL[[#This Row],[ODS]])),"NÃO","SIM")</f>
        <v>SIM</v>
      </c>
      <c r="S2516" s="2" t="str">
        <f>IF(ISERR(FIND("09",GERAL[[#This Row],[ODS]])),"NÃO","SIM")</f>
        <v>SIM</v>
      </c>
      <c r="T2516" s="2" t="str">
        <f>IF(ISERR(FIND("10",GERAL[[#This Row],[ODS]])),"NÃO","SIM")</f>
        <v>SIM</v>
      </c>
      <c r="U2516" s="2" t="str">
        <f>IF(ISERR(FIND("11",GERAL[[#This Row],[ODS]])),"NÃO","SIM")</f>
        <v>NÃO</v>
      </c>
      <c r="V2516" s="2" t="str">
        <f>IF(ISERR(FIND("12",GERAL[[#This Row],[ODS]])),"NÃO","SIM")</f>
        <v>NÃO</v>
      </c>
      <c r="W2516" s="2" t="str">
        <f>IF(ISERR(FIND("13",GERAL[[#This Row],[ODS]])),"NÃO","SIM")</f>
        <v>NÃO</v>
      </c>
      <c r="X2516" s="2" t="str">
        <f>IF(ISERR(FIND("14",GERAL[[#This Row],[ODS]])),"NÃO","SIM")</f>
        <v>NÃO</v>
      </c>
      <c r="Y2516" s="2" t="str">
        <f>IF(ISERR(FIND("15",GERAL[[#This Row],[ODS]])),"NÃO","SIM")</f>
        <v>NÃO</v>
      </c>
      <c r="Z2516" s="2" t="str">
        <f>IF(ISERR(FIND("16",GERAL[[#This Row],[ODS]])),"NÃO","SIM")</f>
        <v>NÃO</v>
      </c>
      <c r="AA2516" s="2" t="str">
        <f>IF(ISERR(FIND("17",GERAL[[#This Row],[ODS]])),"NÃO","SIM")</f>
        <v>NÃO</v>
      </c>
      <c r="AB2516" s="1"/>
      <c r="AC2516" s="1"/>
      <c r="AD2516" s="1">
        <v>11.272834764152492</v>
      </c>
      <c r="AE2516" s="56">
        <v>17.691254262559525</v>
      </c>
      <c r="AF2516" s="87">
        <v>39.849146780847924</v>
      </c>
      <c r="AG2516" s="1" t="str">
        <f>GERAL[[#This Row],[SIGLA]]&amp;GERAL[[#This Row],[CÓD]]</f>
        <v>AMPM_IN</v>
      </c>
      <c r="AH2516" s="1">
        <f ca="1">VLOOKUP(GERAL[[#This Row],[REF_NOTA]],BASE_NOTAS[],7,FALSE)</f>
        <v>34.943494540558021</v>
      </c>
      <c r="AI2516" s="48">
        <f ca="1">IF(GERAL[[#This Row],[Nota 2025]]="",0,GERAL[[#This Row],[Nota 2026]]-GERAL[[#This Row],[Nota 2025]])</f>
        <v>-4.9056522402899034</v>
      </c>
    </row>
    <row r="2517" spans="1:35" x14ac:dyDescent="0.35">
      <c r="A2517" s="2" t="s">
        <v>160</v>
      </c>
      <c r="B2517" s="2" t="s">
        <v>187</v>
      </c>
      <c r="C2517" s="15" t="s">
        <v>215</v>
      </c>
      <c r="D2517" s="15" t="s">
        <v>493</v>
      </c>
      <c r="E2517" s="15" t="s">
        <v>494</v>
      </c>
      <c r="F2517" s="2" t="str">
        <f>VLOOKUP(GERAL[[#This Row],[CÓD]],SEALL,6,FALSE)</f>
        <v>S</v>
      </c>
      <c r="G251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1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1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17" s="2" t="str">
        <f>VLOOKUP(GERAL[[#This Row],[CÓD]],SEALL,4,FALSE)</f>
        <v>05, 08, 09, 10</v>
      </c>
      <c r="K2517" s="2" t="str">
        <f>IF(ISERR(FIND("01",GERAL[[#This Row],[ODS]])),"NÃO","SIM")</f>
        <v>NÃO</v>
      </c>
      <c r="L2517" s="2" t="str">
        <f>IF(ISERR(FIND("02",GERAL[[#This Row],[ODS]])),"NÃO","SIM")</f>
        <v>NÃO</v>
      </c>
      <c r="M2517" s="2" t="str">
        <f>IF(ISERR(FIND("03",GERAL[[#This Row],[ODS]])),"NÃO","SIM")</f>
        <v>NÃO</v>
      </c>
      <c r="N2517" s="2" t="str">
        <f>IF(ISERR(FIND("04",GERAL[[#This Row],[ODS]])),"NÃO","SIM")</f>
        <v>NÃO</v>
      </c>
      <c r="O2517" s="2" t="str">
        <f>IF(ISERR(FIND("05",GERAL[[#This Row],[ODS]])),"NÃO","SIM")</f>
        <v>SIM</v>
      </c>
      <c r="P2517" s="2" t="str">
        <f>IF(ISERR(FIND("06",GERAL[[#This Row],[ODS]])),"NÃO","SIM")</f>
        <v>NÃO</v>
      </c>
      <c r="Q2517" s="2" t="str">
        <f>IF(ISERR(FIND("07",GERAL[[#This Row],[ODS]])),"NÃO","SIM")</f>
        <v>NÃO</v>
      </c>
      <c r="R2517" s="2" t="str">
        <f>IF(ISERR(FIND("08",GERAL[[#This Row],[ODS]])),"NÃO","SIM")</f>
        <v>SIM</v>
      </c>
      <c r="S2517" s="2" t="str">
        <f>IF(ISERR(FIND("09",GERAL[[#This Row],[ODS]])),"NÃO","SIM")</f>
        <v>SIM</v>
      </c>
      <c r="T2517" s="2" t="str">
        <f>IF(ISERR(FIND("10",GERAL[[#This Row],[ODS]])),"NÃO","SIM")</f>
        <v>SIM</v>
      </c>
      <c r="U2517" s="2" t="str">
        <f>IF(ISERR(FIND("11",GERAL[[#This Row],[ODS]])),"NÃO","SIM")</f>
        <v>NÃO</v>
      </c>
      <c r="V2517" s="2" t="str">
        <f>IF(ISERR(FIND("12",GERAL[[#This Row],[ODS]])),"NÃO","SIM")</f>
        <v>NÃO</v>
      </c>
      <c r="W2517" s="2" t="str">
        <f>IF(ISERR(FIND("13",GERAL[[#This Row],[ODS]])),"NÃO","SIM")</f>
        <v>NÃO</v>
      </c>
      <c r="X2517" s="2" t="str">
        <f>IF(ISERR(FIND("14",GERAL[[#This Row],[ODS]])),"NÃO","SIM")</f>
        <v>NÃO</v>
      </c>
      <c r="Y2517" s="2" t="str">
        <f>IF(ISERR(FIND("15",GERAL[[#This Row],[ODS]])),"NÃO","SIM")</f>
        <v>NÃO</v>
      </c>
      <c r="Z2517" s="2" t="str">
        <f>IF(ISERR(FIND("16",GERAL[[#This Row],[ODS]])),"NÃO","SIM")</f>
        <v>NÃO</v>
      </c>
      <c r="AA2517" s="2" t="str">
        <f>IF(ISERR(FIND("17",GERAL[[#This Row],[ODS]])),"NÃO","SIM")</f>
        <v>NÃO</v>
      </c>
      <c r="AB2517" s="1"/>
      <c r="AC2517" s="1"/>
      <c r="AD2517" s="1">
        <v>79.412829366839603</v>
      </c>
      <c r="AE2517" s="56">
        <v>76.802400537597393</v>
      </c>
      <c r="AF2517" s="87">
        <v>78.705191905156525</v>
      </c>
      <c r="AG2517" s="1" t="str">
        <f>GERAL[[#This Row],[SIGLA]]&amp;GERAL[[#This Row],[CÓD]]</f>
        <v>BAPM_IN</v>
      </c>
      <c r="AH2517" s="1">
        <f ca="1">VLOOKUP(GERAL[[#This Row],[REF_NOTA]],BASE_NOTAS[],7,FALSE)</f>
        <v>78.378681363247267</v>
      </c>
      <c r="AI2517" s="48">
        <f ca="1">IF(GERAL[[#This Row],[Nota 2025]]="",0,GERAL[[#This Row],[Nota 2026]]-GERAL[[#This Row],[Nota 2025]])</f>
        <v>-0.32651054190925777</v>
      </c>
    </row>
    <row r="2518" spans="1:35" x14ac:dyDescent="0.35">
      <c r="A2518" s="2" t="s">
        <v>161</v>
      </c>
      <c r="B2518" s="2" t="s">
        <v>188</v>
      </c>
      <c r="C2518" s="15" t="s">
        <v>215</v>
      </c>
      <c r="D2518" s="15" t="s">
        <v>493</v>
      </c>
      <c r="E2518" s="15" t="s">
        <v>494</v>
      </c>
      <c r="F2518" s="2" t="str">
        <f>VLOOKUP(GERAL[[#This Row],[CÓD]],SEALL,6,FALSE)</f>
        <v>S</v>
      </c>
      <c r="G251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1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1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18" s="2" t="str">
        <f>VLOOKUP(GERAL[[#This Row],[CÓD]],SEALL,4,FALSE)</f>
        <v>05, 08, 09, 10</v>
      </c>
      <c r="K2518" s="2" t="str">
        <f>IF(ISERR(FIND("01",GERAL[[#This Row],[ODS]])),"NÃO","SIM")</f>
        <v>NÃO</v>
      </c>
      <c r="L2518" s="2" t="str">
        <f>IF(ISERR(FIND("02",GERAL[[#This Row],[ODS]])),"NÃO","SIM")</f>
        <v>NÃO</v>
      </c>
      <c r="M2518" s="2" t="str">
        <f>IF(ISERR(FIND("03",GERAL[[#This Row],[ODS]])),"NÃO","SIM")</f>
        <v>NÃO</v>
      </c>
      <c r="N2518" s="2" t="str">
        <f>IF(ISERR(FIND("04",GERAL[[#This Row],[ODS]])),"NÃO","SIM")</f>
        <v>NÃO</v>
      </c>
      <c r="O2518" s="2" t="str">
        <f>IF(ISERR(FIND("05",GERAL[[#This Row],[ODS]])),"NÃO","SIM")</f>
        <v>SIM</v>
      </c>
      <c r="P2518" s="2" t="str">
        <f>IF(ISERR(FIND("06",GERAL[[#This Row],[ODS]])),"NÃO","SIM")</f>
        <v>NÃO</v>
      </c>
      <c r="Q2518" s="2" t="str">
        <f>IF(ISERR(FIND("07",GERAL[[#This Row],[ODS]])),"NÃO","SIM")</f>
        <v>NÃO</v>
      </c>
      <c r="R2518" s="2" t="str">
        <f>IF(ISERR(FIND("08",GERAL[[#This Row],[ODS]])),"NÃO","SIM")</f>
        <v>SIM</v>
      </c>
      <c r="S2518" s="2" t="str">
        <f>IF(ISERR(FIND("09",GERAL[[#This Row],[ODS]])),"NÃO","SIM")</f>
        <v>SIM</v>
      </c>
      <c r="T2518" s="2" t="str">
        <f>IF(ISERR(FIND("10",GERAL[[#This Row],[ODS]])),"NÃO","SIM")</f>
        <v>SIM</v>
      </c>
      <c r="U2518" s="2" t="str">
        <f>IF(ISERR(FIND("11",GERAL[[#This Row],[ODS]])),"NÃO","SIM")</f>
        <v>NÃO</v>
      </c>
      <c r="V2518" s="2" t="str">
        <f>IF(ISERR(FIND("12",GERAL[[#This Row],[ODS]])),"NÃO","SIM")</f>
        <v>NÃO</v>
      </c>
      <c r="W2518" s="2" t="str">
        <f>IF(ISERR(FIND("13",GERAL[[#This Row],[ODS]])),"NÃO","SIM")</f>
        <v>NÃO</v>
      </c>
      <c r="X2518" s="2" t="str">
        <f>IF(ISERR(FIND("14",GERAL[[#This Row],[ODS]])),"NÃO","SIM")</f>
        <v>NÃO</v>
      </c>
      <c r="Y2518" s="2" t="str">
        <f>IF(ISERR(FIND("15",GERAL[[#This Row],[ODS]])),"NÃO","SIM")</f>
        <v>NÃO</v>
      </c>
      <c r="Z2518" s="2" t="str">
        <f>IF(ISERR(FIND("16",GERAL[[#This Row],[ODS]])),"NÃO","SIM")</f>
        <v>NÃO</v>
      </c>
      <c r="AA2518" s="2" t="str">
        <f>IF(ISERR(FIND("17",GERAL[[#This Row],[ODS]])),"NÃO","SIM")</f>
        <v>NÃO</v>
      </c>
      <c r="AB2518" s="1"/>
      <c r="AC2518" s="1"/>
      <c r="AD2518" s="1">
        <v>57.940216281174102</v>
      </c>
      <c r="AE2518" s="56">
        <v>50.540763017543796</v>
      </c>
      <c r="AF2518" s="87">
        <v>62.960690331195778</v>
      </c>
      <c r="AG2518" s="1" t="str">
        <f>GERAL[[#This Row],[SIGLA]]&amp;GERAL[[#This Row],[CÓD]]</f>
        <v>CEPM_IN</v>
      </c>
      <c r="AH2518" s="1">
        <f ca="1">VLOOKUP(GERAL[[#This Row],[REF_NOTA]],BASE_NOTAS[],7,FALSE)</f>
        <v>58.64797251083764</v>
      </c>
      <c r="AI2518" s="48">
        <f ca="1">IF(GERAL[[#This Row],[Nota 2025]]="",0,GERAL[[#This Row],[Nota 2026]]-GERAL[[#This Row],[Nota 2025]])</f>
        <v>-4.312717820358138</v>
      </c>
    </row>
    <row r="2519" spans="1:35" x14ac:dyDescent="0.35">
      <c r="A2519" s="2" t="s">
        <v>162</v>
      </c>
      <c r="B2519" s="2" t="s">
        <v>189</v>
      </c>
      <c r="C2519" s="15" t="s">
        <v>215</v>
      </c>
      <c r="D2519" s="15" t="s">
        <v>493</v>
      </c>
      <c r="E2519" s="15" t="s">
        <v>494</v>
      </c>
      <c r="F2519" s="2" t="str">
        <f>VLOOKUP(GERAL[[#This Row],[CÓD]],SEALL,6,FALSE)</f>
        <v>S</v>
      </c>
      <c r="G251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1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1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19" s="2" t="str">
        <f>VLOOKUP(GERAL[[#This Row],[CÓD]],SEALL,4,FALSE)</f>
        <v>05, 08, 09, 10</v>
      </c>
      <c r="K2519" s="2" t="str">
        <f>IF(ISERR(FIND("01",GERAL[[#This Row],[ODS]])),"NÃO","SIM")</f>
        <v>NÃO</v>
      </c>
      <c r="L2519" s="2" t="str">
        <f>IF(ISERR(FIND("02",GERAL[[#This Row],[ODS]])),"NÃO","SIM")</f>
        <v>NÃO</v>
      </c>
      <c r="M2519" s="2" t="str">
        <f>IF(ISERR(FIND("03",GERAL[[#This Row],[ODS]])),"NÃO","SIM")</f>
        <v>NÃO</v>
      </c>
      <c r="N2519" s="2" t="str">
        <f>IF(ISERR(FIND("04",GERAL[[#This Row],[ODS]])),"NÃO","SIM")</f>
        <v>NÃO</v>
      </c>
      <c r="O2519" s="2" t="str">
        <f>IF(ISERR(FIND("05",GERAL[[#This Row],[ODS]])),"NÃO","SIM")</f>
        <v>SIM</v>
      </c>
      <c r="P2519" s="2" t="str">
        <f>IF(ISERR(FIND("06",GERAL[[#This Row],[ODS]])),"NÃO","SIM")</f>
        <v>NÃO</v>
      </c>
      <c r="Q2519" s="2" t="str">
        <f>IF(ISERR(FIND("07",GERAL[[#This Row],[ODS]])),"NÃO","SIM")</f>
        <v>NÃO</v>
      </c>
      <c r="R2519" s="2" t="str">
        <f>IF(ISERR(FIND("08",GERAL[[#This Row],[ODS]])),"NÃO","SIM")</f>
        <v>SIM</v>
      </c>
      <c r="S2519" s="2" t="str">
        <f>IF(ISERR(FIND("09",GERAL[[#This Row],[ODS]])),"NÃO","SIM")</f>
        <v>SIM</v>
      </c>
      <c r="T2519" s="2" t="str">
        <f>IF(ISERR(FIND("10",GERAL[[#This Row],[ODS]])),"NÃO","SIM")</f>
        <v>SIM</v>
      </c>
      <c r="U2519" s="2" t="str">
        <f>IF(ISERR(FIND("11",GERAL[[#This Row],[ODS]])),"NÃO","SIM")</f>
        <v>NÃO</v>
      </c>
      <c r="V2519" s="2" t="str">
        <f>IF(ISERR(FIND("12",GERAL[[#This Row],[ODS]])),"NÃO","SIM")</f>
        <v>NÃO</v>
      </c>
      <c r="W2519" s="2" t="str">
        <f>IF(ISERR(FIND("13",GERAL[[#This Row],[ODS]])),"NÃO","SIM")</f>
        <v>NÃO</v>
      </c>
      <c r="X2519" s="2" t="str">
        <f>IF(ISERR(FIND("14",GERAL[[#This Row],[ODS]])),"NÃO","SIM")</f>
        <v>NÃO</v>
      </c>
      <c r="Y2519" s="2" t="str">
        <f>IF(ISERR(FIND("15",GERAL[[#This Row],[ODS]])),"NÃO","SIM")</f>
        <v>NÃO</v>
      </c>
      <c r="Z2519" s="2" t="str">
        <f>IF(ISERR(FIND("16",GERAL[[#This Row],[ODS]])),"NÃO","SIM")</f>
        <v>NÃO</v>
      </c>
      <c r="AA2519" s="2" t="str">
        <f>IF(ISERR(FIND("17",GERAL[[#This Row],[ODS]])),"NÃO","SIM")</f>
        <v>NÃO</v>
      </c>
      <c r="AB2519" s="1"/>
      <c r="AC2519" s="1"/>
      <c r="AD2519" s="1">
        <v>14.7942747161824</v>
      </c>
      <c r="AE2519" s="56">
        <v>15.539547638686983</v>
      </c>
      <c r="AF2519" s="87">
        <v>20.985342671698731</v>
      </c>
      <c r="AG2519" s="1" t="str">
        <f>GERAL[[#This Row],[SIGLA]]&amp;GERAL[[#This Row],[CÓD]]</f>
        <v>DFPM_IN</v>
      </c>
      <c r="AH2519" s="1">
        <f ca="1">VLOOKUP(GERAL[[#This Row],[REF_NOTA]],BASE_NOTAS[],7,FALSE)</f>
        <v>18.986399123917863</v>
      </c>
      <c r="AI2519" s="48">
        <f ca="1">IF(GERAL[[#This Row],[Nota 2025]]="",0,GERAL[[#This Row],[Nota 2026]]-GERAL[[#This Row],[Nota 2025]])</f>
        <v>-1.9989435477808684</v>
      </c>
    </row>
    <row r="2520" spans="1:35" x14ac:dyDescent="0.35">
      <c r="A2520" s="2" t="s">
        <v>163</v>
      </c>
      <c r="B2520" s="2" t="s">
        <v>183</v>
      </c>
      <c r="C2520" s="15" t="s">
        <v>215</v>
      </c>
      <c r="D2520" s="15" t="s">
        <v>493</v>
      </c>
      <c r="E2520" s="15" t="s">
        <v>494</v>
      </c>
      <c r="F2520" s="2" t="str">
        <f>VLOOKUP(GERAL[[#This Row],[CÓD]],SEALL,6,FALSE)</f>
        <v>S</v>
      </c>
      <c r="G252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2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2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20" s="2" t="str">
        <f>VLOOKUP(GERAL[[#This Row],[CÓD]],SEALL,4,FALSE)</f>
        <v>05, 08, 09, 10</v>
      </c>
      <c r="K2520" s="2" t="str">
        <f>IF(ISERR(FIND("01",GERAL[[#This Row],[ODS]])),"NÃO","SIM")</f>
        <v>NÃO</v>
      </c>
      <c r="L2520" s="2" t="str">
        <f>IF(ISERR(FIND("02",GERAL[[#This Row],[ODS]])),"NÃO","SIM")</f>
        <v>NÃO</v>
      </c>
      <c r="M2520" s="2" t="str">
        <f>IF(ISERR(FIND("03",GERAL[[#This Row],[ODS]])),"NÃO","SIM")</f>
        <v>NÃO</v>
      </c>
      <c r="N2520" s="2" t="str">
        <f>IF(ISERR(FIND("04",GERAL[[#This Row],[ODS]])),"NÃO","SIM")</f>
        <v>NÃO</v>
      </c>
      <c r="O2520" s="2" t="str">
        <f>IF(ISERR(FIND("05",GERAL[[#This Row],[ODS]])),"NÃO","SIM")</f>
        <v>SIM</v>
      </c>
      <c r="P2520" s="2" t="str">
        <f>IF(ISERR(FIND("06",GERAL[[#This Row],[ODS]])),"NÃO","SIM")</f>
        <v>NÃO</v>
      </c>
      <c r="Q2520" s="2" t="str">
        <f>IF(ISERR(FIND("07",GERAL[[#This Row],[ODS]])),"NÃO","SIM")</f>
        <v>NÃO</v>
      </c>
      <c r="R2520" s="2" t="str">
        <f>IF(ISERR(FIND("08",GERAL[[#This Row],[ODS]])),"NÃO","SIM")</f>
        <v>SIM</v>
      </c>
      <c r="S2520" s="2" t="str">
        <f>IF(ISERR(FIND("09",GERAL[[#This Row],[ODS]])),"NÃO","SIM")</f>
        <v>SIM</v>
      </c>
      <c r="T2520" s="2" t="str">
        <f>IF(ISERR(FIND("10",GERAL[[#This Row],[ODS]])),"NÃO","SIM")</f>
        <v>SIM</v>
      </c>
      <c r="U2520" s="2" t="str">
        <f>IF(ISERR(FIND("11",GERAL[[#This Row],[ODS]])),"NÃO","SIM")</f>
        <v>NÃO</v>
      </c>
      <c r="V2520" s="2" t="str">
        <f>IF(ISERR(FIND("12",GERAL[[#This Row],[ODS]])),"NÃO","SIM")</f>
        <v>NÃO</v>
      </c>
      <c r="W2520" s="2" t="str">
        <f>IF(ISERR(FIND("13",GERAL[[#This Row],[ODS]])),"NÃO","SIM")</f>
        <v>NÃO</v>
      </c>
      <c r="X2520" s="2" t="str">
        <f>IF(ISERR(FIND("14",GERAL[[#This Row],[ODS]])),"NÃO","SIM")</f>
        <v>NÃO</v>
      </c>
      <c r="Y2520" s="2" t="str">
        <f>IF(ISERR(FIND("15",GERAL[[#This Row],[ODS]])),"NÃO","SIM")</f>
        <v>NÃO</v>
      </c>
      <c r="Z2520" s="2" t="str">
        <f>IF(ISERR(FIND("16",GERAL[[#This Row],[ODS]])),"NÃO","SIM")</f>
        <v>NÃO</v>
      </c>
      <c r="AA2520" s="2" t="str">
        <f>IF(ISERR(FIND("17",GERAL[[#This Row],[ODS]])),"NÃO","SIM")</f>
        <v>NÃO</v>
      </c>
      <c r="AB2520" s="1"/>
      <c r="AC2520" s="1"/>
      <c r="AD2520" s="1">
        <v>76.618213545887443</v>
      </c>
      <c r="AE2520" s="56">
        <v>74.138410915370741</v>
      </c>
      <c r="AF2520" s="87">
        <v>75.531258595822663</v>
      </c>
      <c r="AG2520" s="1" t="str">
        <f>GERAL[[#This Row],[SIGLA]]&amp;GERAL[[#This Row],[CÓD]]</f>
        <v>ESPM_IN</v>
      </c>
      <c r="AH2520" s="1">
        <f ca="1">VLOOKUP(GERAL[[#This Row],[REF_NOTA]],BASE_NOTAS[],7,FALSE)</f>
        <v>81.400467621367198</v>
      </c>
      <c r="AI2520" s="48">
        <f ca="1">IF(GERAL[[#This Row],[Nota 2025]]="",0,GERAL[[#This Row],[Nota 2026]]-GERAL[[#This Row],[Nota 2025]])</f>
        <v>5.8692090255445351</v>
      </c>
    </row>
    <row r="2521" spans="1:35" x14ac:dyDescent="0.35">
      <c r="A2521" s="2" t="s">
        <v>164</v>
      </c>
      <c r="B2521" s="2" t="s">
        <v>190</v>
      </c>
      <c r="C2521" s="15" t="s">
        <v>215</v>
      </c>
      <c r="D2521" s="15" t="s">
        <v>493</v>
      </c>
      <c r="E2521" s="15" t="s">
        <v>494</v>
      </c>
      <c r="F2521" s="2" t="str">
        <f>VLOOKUP(GERAL[[#This Row],[CÓD]],SEALL,6,FALSE)</f>
        <v>S</v>
      </c>
      <c r="G252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2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2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21" s="2" t="str">
        <f>VLOOKUP(GERAL[[#This Row],[CÓD]],SEALL,4,FALSE)</f>
        <v>05, 08, 09, 10</v>
      </c>
      <c r="K2521" s="2" t="str">
        <f>IF(ISERR(FIND("01",GERAL[[#This Row],[ODS]])),"NÃO","SIM")</f>
        <v>NÃO</v>
      </c>
      <c r="L2521" s="2" t="str">
        <f>IF(ISERR(FIND("02",GERAL[[#This Row],[ODS]])),"NÃO","SIM")</f>
        <v>NÃO</v>
      </c>
      <c r="M2521" s="2" t="str">
        <f>IF(ISERR(FIND("03",GERAL[[#This Row],[ODS]])),"NÃO","SIM")</f>
        <v>NÃO</v>
      </c>
      <c r="N2521" s="2" t="str">
        <f>IF(ISERR(FIND("04",GERAL[[#This Row],[ODS]])),"NÃO","SIM")</f>
        <v>NÃO</v>
      </c>
      <c r="O2521" s="2" t="str">
        <f>IF(ISERR(FIND("05",GERAL[[#This Row],[ODS]])),"NÃO","SIM")</f>
        <v>SIM</v>
      </c>
      <c r="P2521" s="2" t="str">
        <f>IF(ISERR(FIND("06",GERAL[[#This Row],[ODS]])),"NÃO","SIM")</f>
        <v>NÃO</v>
      </c>
      <c r="Q2521" s="2" t="str">
        <f>IF(ISERR(FIND("07",GERAL[[#This Row],[ODS]])),"NÃO","SIM")</f>
        <v>NÃO</v>
      </c>
      <c r="R2521" s="2" t="str">
        <f>IF(ISERR(FIND("08",GERAL[[#This Row],[ODS]])),"NÃO","SIM")</f>
        <v>SIM</v>
      </c>
      <c r="S2521" s="2" t="str">
        <f>IF(ISERR(FIND("09",GERAL[[#This Row],[ODS]])),"NÃO","SIM")</f>
        <v>SIM</v>
      </c>
      <c r="T2521" s="2" t="str">
        <f>IF(ISERR(FIND("10",GERAL[[#This Row],[ODS]])),"NÃO","SIM")</f>
        <v>SIM</v>
      </c>
      <c r="U2521" s="2" t="str">
        <f>IF(ISERR(FIND("11",GERAL[[#This Row],[ODS]])),"NÃO","SIM")</f>
        <v>NÃO</v>
      </c>
      <c r="V2521" s="2" t="str">
        <f>IF(ISERR(FIND("12",GERAL[[#This Row],[ODS]])),"NÃO","SIM")</f>
        <v>NÃO</v>
      </c>
      <c r="W2521" s="2" t="str">
        <f>IF(ISERR(FIND("13",GERAL[[#This Row],[ODS]])),"NÃO","SIM")</f>
        <v>NÃO</v>
      </c>
      <c r="X2521" s="2" t="str">
        <f>IF(ISERR(FIND("14",GERAL[[#This Row],[ODS]])),"NÃO","SIM")</f>
        <v>NÃO</v>
      </c>
      <c r="Y2521" s="2" t="str">
        <f>IF(ISERR(FIND("15",GERAL[[#This Row],[ODS]])),"NÃO","SIM")</f>
        <v>NÃO</v>
      </c>
      <c r="Z2521" s="2" t="str">
        <f>IF(ISERR(FIND("16",GERAL[[#This Row],[ODS]])),"NÃO","SIM")</f>
        <v>NÃO</v>
      </c>
      <c r="AA2521" s="2" t="str">
        <f>IF(ISERR(FIND("17",GERAL[[#This Row],[ODS]])),"NÃO","SIM")</f>
        <v>NÃO</v>
      </c>
      <c r="AB2521" s="1"/>
      <c r="AC2521" s="1"/>
      <c r="AD2521" s="1">
        <v>61.009061943193423</v>
      </c>
      <c r="AE2521" s="56">
        <v>59.494468098146939</v>
      </c>
      <c r="AF2521" s="87">
        <v>72.868645842014956</v>
      </c>
      <c r="AG2521" s="1" t="str">
        <f>GERAL[[#This Row],[SIGLA]]&amp;GERAL[[#This Row],[CÓD]]</f>
        <v>GOPM_IN</v>
      </c>
      <c r="AH2521" s="1">
        <f ca="1">VLOOKUP(GERAL[[#This Row],[REF_NOTA]],BASE_NOTAS[],7,FALSE)</f>
        <v>71.993311658274195</v>
      </c>
      <c r="AI2521" s="48">
        <f ca="1">IF(GERAL[[#This Row],[Nota 2025]]="",0,GERAL[[#This Row],[Nota 2026]]-GERAL[[#This Row],[Nota 2025]])</f>
        <v>-0.87533418374076177</v>
      </c>
    </row>
    <row r="2522" spans="1:35" x14ac:dyDescent="0.35">
      <c r="A2522" s="2" t="s">
        <v>165</v>
      </c>
      <c r="B2522" s="2" t="s">
        <v>191</v>
      </c>
      <c r="C2522" s="15" t="s">
        <v>215</v>
      </c>
      <c r="D2522" s="15" t="s">
        <v>493</v>
      </c>
      <c r="E2522" s="15" t="s">
        <v>494</v>
      </c>
      <c r="F2522" s="2" t="str">
        <f>VLOOKUP(GERAL[[#This Row],[CÓD]],SEALL,6,FALSE)</f>
        <v>S</v>
      </c>
      <c r="G252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2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2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22" s="2" t="str">
        <f>VLOOKUP(GERAL[[#This Row],[CÓD]],SEALL,4,FALSE)</f>
        <v>05, 08, 09, 10</v>
      </c>
      <c r="K2522" s="2" t="str">
        <f>IF(ISERR(FIND("01",GERAL[[#This Row],[ODS]])),"NÃO","SIM")</f>
        <v>NÃO</v>
      </c>
      <c r="L2522" s="2" t="str">
        <f>IF(ISERR(FIND("02",GERAL[[#This Row],[ODS]])),"NÃO","SIM")</f>
        <v>NÃO</v>
      </c>
      <c r="M2522" s="2" t="str">
        <f>IF(ISERR(FIND("03",GERAL[[#This Row],[ODS]])),"NÃO","SIM")</f>
        <v>NÃO</v>
      </c>
      <c r="N2522" s="2" t="str">
        <f>IF(ISERR(FIND("04",GERAL[[#This Row],[ODS]])),"NÃO","SIM")</f>
        <v>NÃO</v>
      </c>
      <c r="O2522" s="2" t="str">
        <f>IF(ISERR(FIND("05",GERAL[[#This Row],[ODS]])),"NÃO","SIM")</f>
        <v>SIM</v>
      </c>
      <c r="P2522" s="2" t="str">
        <f>IF(ISERR(FIND("06",GERAL[[#This Row],[ODS]])),"NÃO","SIM")</f>
        <v>NÃO</v>
      </c>
      <c r="Q2522" s="2" t="str">
        <f>IF(ISERR(FIND("07",GERAL[[#This Row],[ODS]])),"NÃO","SIM")</f>
        <v>NÃO</v>
      </c>
      <c r="R2522" s="2" t="str">
        <f>IF(ISERR(FIND("08",GERAL[[#This Row],[ODS]])),"NÃO","SIM")</f>
        <v>SIM</v>
      </c>
      <c r="S2522" s="2" t="str">
        <f>IF(ISERR(FIND("09",GERAL[[#This Row],[ODS]])),"NÃO","SIM")</f>
        <v>SIM</v>
      </c>
      <c r="T2522" s="2" t="str">
        <f>IF(ISERR(FIND("10",GERAL[[#This Row],[ODS]])),"NÃO","SIM")</f>
        <v>SIM</v>
      </c>
      <c r="U2522" s="2" t="str">
        <f>IF(ISERR(FIND("11",GERAL[[#This Row],[ODS]])),"NÃO","SIM")</f>
        <v>NÃO</v>
      </c>
      <c r="V2522" s="2" t="str">
        <f>IF(ISERR(FIND("12",GERAL[[#This Row],[ODS]])),"NÃO","SIM")</f>
        <v>NÃO</v>
      </c>
      <c r="W2522" s="2" t="str">
        <f>IF(ISERR(FIND("13",GERAL[[#This Row],[ODS]])),"NÃO","SIM")</f>
        <v>NÃO</v>
      </c>
      <c r="X2522" s="2" t="str">
        <f>IF(ISERR(FIND("14",GERAL[[#This Row],[ODS]])),"NÃO","SIM")</f>
        <v>NÃO</v>
      </c>
      <c r="Y2522" s="2" t="str">
        <f>IF(ISERR(FIND("15",GERAL[[#This Row],[ODS]])),"NÃO","SIM")</f>
        <v>NÃO</v>
      </c>
      <c r="Z2522" s="2" t="str">
        <f>IF(ISERR(FIND("16",GERAL[[#This Row],[ODS]])),"NÃO","SIM")</f>
        <v>NÃO</v>
      </c>
      <c r="AA2522" s="2" t="str">
        <f>IF(ISERR(FIND("17",GERAL[[#This Row],[ODS]])),"NÃO","SIM")</f>
        <v>NÃO</v>
      </c>
      <c r="AB2522" s="1"/>
      <c r="AC2522" s="1"/>
      <c r="AD2522" s="1">
        <v>86.026177809031182</v>
      </c>
      <c r="AE2522" s="56">
        <v>80.280099813275569</v>
      </c>
      <c r="AF2522" s="87">
        <v>73.244437824553316</v>
      </c>
      <c r="AG2522" s="1" t="str">
        <f>GERAL[[#This Row],[SIGLA]]&amp;GERAL[[#This Row],[CÓD]]</f>
        <v>MAPM_IN</v>
      </c>
      <c r="AH2522" s="1">
        <f ca="1">VLOOKUP(GERAL[[#This Row],[REF_NOTA]],BASE_NOTAS[],7,FALSE)</f>
        <v>71.046559934698607</v>
      </c>
      <c r="AI2522" s="48">
        <f ca="1">IF(GERAL[[#This Row],[Nota 2025]]="",0,GERAL[[#This Row],[Nota 2026]]-GERAL[[#This Row],[Nota 2025]])</f>
        <v>-2.1978778898547091</v>
      </c>
    </row>
    <row r="2523" spans="1:35" x14ac:dyDescent="0.35">
      <c r="A2523" s="2" t="s">
        <v>168</v>
      </c>
      <c r="B2523" s="2" t="s">
        <v>195</v>
      </c>
      <c r="C2523" s="15" t="s">
        <v>215</v>
      </c>
      <c r="D2523" s="15" t="s">
        <v>493</v>
      </c>
      <c r="E2523" s="15" t="s">
        <v>494</v>
      </c>
      <c r="F2523" s="2" t="str">
        <f>VLOOKUP(GERAL[[#This Row],[CÓD]],SEALL,6,FALSE)</f>
        <v>S</v>
      </c>
      <c r="G252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2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2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23" s="2" t="str">
        <f>VLOOKUP(GERAL[[#This Row],[CÓD]],SEALL,4,FALSE)</f>
        <v>05, 08, 09, 10</v>
      </c>
      <c r="K2523" s="2" t="str">
        <f>IF(ISERR(FIND("01",GERAL[[#This Row],[ODS]])),"NÃO","SIM")</f>
        <v>NÃO</v>
      </c>
      <c r="L2523" s="2" t="str">
        <f>IF(ISERR(FIND("02",GERAL[[#This Row],[ODS]])),"NÃO","SIM")</f>
        <v>NÃO</v>
      </c>
      <c r="M2523" s="2" t="str">
        <f>IF(ISERR(FIND("03",GERAL[[#This Row],[ODS]])),"NÃO","SIM")</f>
        <v>NÃO</v>
      </c>
      <c r="N2523" s="2" t="str">
        <f>IF(ISERR(FIND("04",GERAL[[#This Row],[ODS]])),"NÃO","SIM")</f>
        <v>NÃO</v>
      </c>
      <c r="O2523" s="2" t="str">
        <f>IF(ISERR(FIND("05",GERAL[[#This Row],[ODS]])),"NÃO","SIM")</f>
        <v>SIM</v>
      </c>
      <c r="P2523" s="2" t="str">
        <f>IF(ISERR(FIND("06",GERAL[[#This Row],[ODS]])),"NÃO","SIM")</f>
        <v>NÃO</v>
      </c>
      <c r="Q2523" s="2" t="str">
        <f>IF(ISERR(FIND("07",GERAL[[#This Row],[ODS]])),"NÃO","SIM")</f>
        <v>NÃO</v>
      </c>
      <c r="R2523" s="2" t="str">
        <f>IF(ISERR(FIND("08",GERAL[[#This Row],[ODS]])),"NÃO","SIM")</f>
        <v>SIM</v>
      </c>
      <c r="S2523" s="2" t="str">
        <f>IF(ISERR(FIND("09",GERAL[[#This Row],[ODS]])),"NÃO","SIM")</f>
        <v>SIM</v>
      </c>
      <c r="T2523" s="2" t="str">
        <f>IF(ISERR(FIND("10",GERAL[[#This Row],[ODS]])),"NÃO","SIM")</f>
        <v>SIM</v>
      </c>
      <c r="U2523" s="2" t="str">
        <f>IF(ISERR(FIND("11",GERAL[[#This Row],[ODS]])),"NÃO","SIM")</f>
        <v>NÃO</v>
      </c>
      <c r="V2523" s="2" t="str">
        <f>IF(ISERR(FIND("12",GERAL[[#This Row],[ODS]])),"NÃO","SIM")</f>
        <v>NÃO</v>
      </c>
      <c r="W2523" s="2" t="str">
        <f>IF(ISERR(FIND("13",GERAL[[#This Row],[ODS]])),"NÃO","SIM")</f>
        <v>NÃO</v>
      </c>
      <c r="X2523" s="2" t="str">
        <f>IF(ISERR(FIND("14",GERAL[[#This Row],[ODS]])),"NÃO","SIM")</f>
        <v>NÃO</v>
      </c>
      <c r="Y2523" s="2" t="str">
        <f>IF(ISERR(FIND("15",GERAL[[#This Row],[ODS]])),"NÃO","SIM")</f>
        <v>NÃO</v>
      </c>
      <c r="Z2523" s="2" t="str">
        <f>IF(ISERR(FIND("16",GERAL[[#This Row],[ODS]])),"NÃO","SIM")</f>
        <v>NÃO</v>
      </c>
      <c r="AA2523" s="2" t="str">
        <f>IF(ISERR(FIND("17",GERAL[[#This Row],[ODS]])),"NÃO","SIM")</f>
        <v>NÃO</v>
      </c>
      <c r="AB2523" s="1"/>
      <c r="AC2523" s="1"/>
      <c r="AD2523" s="1">
        <v>21.644821027199953</v>
      </c>
      <c r="AE2523" s="56">
        <v>20.171394766485705</v>
      </c>
      <c r="AF2523" s="87">
        <v>58.572841110559466</v>
      </c>
      <c r="AG2523" s="1" t="str">
        <f>GERAL[[#This Row],[SIGLA]]&amp;GERAL[[#This Row],[CÓD]]</f>
        <v>MTPM_IN</v>
      </c>
      <c r="AH2523" s="1">
        <f ca="1">VLOOKUP(GERAL[[#This Row],[REF_NOTA]],BASE_NOTAS[],7,FALSE)</f>
        <v>60.95306689155278</v>
      </c>
      <c r="AI2523" s="48">
        <f ca="1">IF(GERAL[[#This Row],[Nota 2025]]="",0,GERAL[[#This Row],[Nota 2026]]-GERAL[[#This Row],[Nota 2025]])</f>
        <v>2.3802257809933138</v>
      </c>
    </row>
    <row r="2524" spans="1:35" x14ac:dyDescent="0.35">
      <c r="A2524" s="2" t="s">
        <v>167</v>
      </c>
      <c r="B2524" s="2" t="s">
        <v>193</v>
      </c>
      <c r="C2524" s="15" t="s">
        <v>215</v>
      </c>
      <c r="D2524" s="15" t="s">
        <v>493</v>
      </c>
      <c r="E2524" s="15" t="s">
        <v>494</v>
      </c>
      <c r="F2524" s="2" t="str">
        <f>VLOOKUP(GERAL[[#This Row],[CÓD]],SEALL,6,FALSE)</f>
        <v>S</v>
      </c>
      <c r="G252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2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2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24" s="2" t="str">
        <f>VLOOKUP(GERAL[[#This Row],[CÓD]],SEALL,4,FALSE)</f>
        <v>05, 08, 09, 10</v>
      </c>
      <c r="K2524" s="2" t="str">
        <f>IF(ISERR(FIND("01",GERAL[[#This Row],[ODS]])),"NÃO","SIM")</f>
        <v>NÃO</v>
      </c>
      <c r="L2524" s="2" t="str">
        <f>IF(ISERR(FIND("02",GERAL[[#This Row],[ODS]])),"NÃO","SIM")</f>
        <v>NÃO</v>
      </c>
      <c r="M2524" s="2" t="str">
        <f>IF(ISERR(FIND("03",GERAL[[#This Row],[ODS]])),"NÃO","SIM")</f>
        <v>NÃO</v>
      </c>
      <c r="N2524" s="2" t="str">
        <f>IF(ISERR(FIND("04",GERAL[[#This Row],[ODS]])),"NÃO","SIM")</f>
        <v>NÃO</v>
      </c>
      <c r="O2524" s="2" t="str">
        <f>IF(ISERR(FIND("05",GERAL[[#This Row],[ODS]])),"NÃO","SIM")</f>
        <v>SIM</v>
      </c>
      <c r="P2524" s="2" t="str">
        <f>IF(ISERR(FIND("06",GERAL[[#This Row],[ODS]])),"NÃO","SIM")</f>
        <v>NÃO</v>
      </c>
      <c r="Q2524" s="2" t="str">
        <f>IF(ISERR(FIND("07",GERAL[[#This Row],[ODS]])),"NÃO","SIM")</f>
        <v>NÃO</v>
      </c>
      <c r="R2524" s="2" t="str">
        <f>IF(ISERR(FIND("08",GERAL[[#This Row],[ODS]])),"NÃO","SIM")</f>
        <v>SIM</v>
      </c>
      <c r="S2524" s="2" t="str">
        <f>IF(ISERR(FIND("09",GERAL[[#This Row],[ODS]])),"NÃO","SIM")</f>
        <v>SIM</v>
      </c>
      <c r="T2524" s="2" t="str">
        <f>IF(ISERR(FIND("10",GERAL[[#This Row],[ODS]])),"NÃO","SIM")</f>
        <v>SIM</v>
      </c>
      <c r="U2524" s="2" t="str">
        <f>IF(ISERR(FIND("11",GERAL[[#This Row],[ODS]])),"NÃO","SIM")</f>
        <v>NÃO</v>
      </c>
      <c r="V2524" s="2" t="str">
        <f>IF(ISERR(FIND("12",GERAL[[#This Row],[ODS]])),"NÃO","SIM")</f>
        <v>NÃO</v>
      </c>
      <c r="W2524" s="2" t="str">
        <f>IF(ISERR(FIND("13",GERAL[[#This Row],[ODS]])),"NÃO","SIM")</f>
        <v>NÃO</v>
      </c>
      <c r="X2524" s="2" t="str">
        <f>IF(ISERR(FIND("14",GERAL[[#This Row],[ODS]])),"NÃO","SIM")</f>
        <v>NÃO</v>
      </c>
      <c r="Y2524" s="2" t="str">
        <f>IF(ISERR(FIND("15",GERAL[[#This Row],[ODS]])),"NÃO","SIM")</f>
        <v>NÃO</v>
      </c>
      <c r="Z2524" s="2" t="str">
        <f>IF(ISERR(FIND("16",GERAL[[#This Row],[ODS]])),"NÃO","SIM")</f>
        <v>NÃO</v>
      </c>
      <c r="AA2524" s="2" t="str">
        <f>IF(ISERR(FIND("17",GERAL[[#This Row],[ODS]])),"NÃO","SIM")</f>
        <v>NÃO</v>
      </c>
      <c r="AB2524" s="1"/>
      <c r="AC2524" s="1"/>
      <c r="AD2524" s="1">
        <v>32.944571266284754</v>
      </c>
      <c r="AE2524" s="56">
        <v>30.024705388528133</v>
      </c>
      <c r="AF2524" s="87">
        <v>45.687093325634322</v>
      </c>
      <c r="AG2524" s="1" t="str">
        <f>GERAL[[#This Row],[SIGLA]]&amp;GERAL[[#This Row],[CÓD]]</f>
        <v>MSPM_IN</v>
      </c>
      <c r="AH2524" s="1">
        <f ca="1">VLOOKUP(GERAL[[#This Row],[REF_NOTA]],BASE_NOTAS[],7,FALSE)</f>
        <v>40.837499290858879</v>
      </c>
      <c r="AI2524" s="48">
        <f ca="1">IF(GERAL[[#This Row],[Nota 2025]]="",0,GERAL[[#This Row],[Nota 2026]]-GERAL[[#This Row],[Nota 2025]])</f>
        <v>-4.8495940347754427</v>
      </c>
    </row>
    <row r="2525" spans="1:35" x14ac:dyDescent="0.35">
      <c r="A2525" s="2" t="s">
        <v>166</v>
      </c>
      <c r="B2525" s="2" t="s">
        <v>192</v>
      </c>
      <c r="C2525" s="15" t="s">
        <v>215</v>
      </c>
      <c r="D2525" s="15" t="s">
        <v>493</v>
      </c>
      <c r="E2525" s="15" t="s">
        <v>494</v>
      </c>
      <c r="F2525" s="2" t="str">
        <f>VLOOKUP(GERAL[[#This Row],[CÓD]],SEALL,6,FALSE)</f>
        <v>S</v>
      </c>
      <c r="G252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2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2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25" s="2" t="str">
        <f>VLOOKUP(GERAL[[#This Row],[CÓD]],SEALL,4,FALSE)</f>
        <v>05, 08, 09, 10</v>
      </c>
      <c r="K2525" s="2" t="str">
        <f>IF(ISERR(FIND("01",GERAL[[#This Row],[ODS]])),"NÃO","SIM")</f>
        <v>NÃO</v>
      </c>
      <c r="L2525" s="2" t="str">
        <f>IF(ISERR(FIND("02",GERAL[[#This Row],[ODS]])),"NÃO","SIM")</f>
        <v>NÃO</v>
      </c>
      <c r="M2525" s="2" t="str">
        <f>IF(ISERR(FIND("03",GERAL[[#This Row],[ODS]])),"NÃO","SIM")</f>
        <v>NÃO</v>
      </c>
      <c r="N2525" s="2" t="str">
        <f>IF(ISERR(FIND("04",GERAL[[#This Row],[ODS]])),"NÃO","SIM")</f>
        <v>NÃO</v>
      </c>
      <c r="O2525" s="2" t="str">
        <f>IF(ISERR(FIND("05",GERAL[[#This Row],[ODS]])),"NÃO","SIM")</f>
        <v>SIM</v>
      </c>
      <c r="P2525" s="2" t="str">
        <f>IF(ISERR(FIND("06",GERAL[[#This Row],[ODS]])),"NÃO","SIM")</f>
        <v>NÃO</v>
      </c>
      <c r="Q2525" s="2" t="str">
        <f>IF(ISERR(FIND("07",GERAL[[#This Row],[ODS]])),"NÃO","SIM")</f>
        <v>NÃO</v>
      </c>
      <c r="R2525" s="2" t="str">
        <f>IF(ISERR(FIND("08",GERAL[[#This Row],[ODS]])),"NÃO","SIM")</f>
        <v>SIM</v>
      </c>
      <c r="S2525" s="2" t="str">
        <f>IF(ISERR(FIND("09",GERAL[[#This Row],[ODS]])),"NÃO","SIM")</f>
        <v>SIM</v>
      </c>
      <c r="T2525" s="2" t="str">
        <f>IF(ISERR(FIND("10",GERAL[[#This Row],[ODS]])),"NÃO","SIM")</f>
        <v>SIM</v>
      </c>
      <c r="U2525" s="2" t="str">
        <f>IF(ISERR(FIND("11",GERAL[[#This Row],[ODS]])),"NÃO","SIM")</f>
        <v>NÃO</v>
      </c>
      <c r="V2525" s="2" t="str">
        <f>IF(ISERR(FIND("12",GERAL[[#This Row],[ODS]])),"NÃO","SIM")</f>
        <v>NÃO</v>
      </c>
      <c r="W2525" s="2" t="str">
        <f>IF(ISERR(FIND("13",GERAL[[#This Row],[ODS]])),"NÃO","SIM")</f>
        <v>NÃO</v>
      </c>
      <c r="X2525" s="2" t="str">
        <f>IF(ISERR(FIND("14",GERAL[[#This Row],[ODS]])),"NÃO","SIM")</f>
        <v>NÃO</v>
      </c>
      <c r="Y2525" s="2" t="str">
        <f>IF(ISERR(FIND("15",GERAL[[#This Row],[ODS]])),"NÃO","SIM")</f>
        <v>NÃO</v>
      </c>
      <c r="Z2525" s="2" t="str">
        <f>IF(ISERR(FIND("16",GERAL[[#This Row],[ODS]])),"NÃO","SIM")</f>
        <v>NÃO</v>
      </c>
      <c r="AA2525" s="2" t="str">
        <f>IF(ISERR(FIND("17",GERAL[[#This Row],[ODS]])),"NÃO","SIM")</f>
        <v>NÃO</v>
      </c>
      <c r="AB2525" s="1"/>
      <c r="AC2525" s="1"/>
      <c r="AD2525" s="1">
        <v>75.085454097692079</v>
      </c>
      <c r="AE2525" s="56">
        <v>71.584413847955943</v>
      </c>
      <c r="AF2525" s="87">
        <v>73.699983729847631</v>
      </c>
      <c r="AG2525" s="1" t="str">
        <f>GERAL[[#This Row],[SIGLA]]&amp;GERAL[[#This Row],[CÓD]]</f>
        <v>MGPM_IN</v>
      </c>
      <c r="AH2525" s="1">
        <f ca="1">VLOOKUP(GERAL[[#This Row],[REF_NOTA]],BASE_NOTAS[],7,FALSE)</f>
        <v>71.823589431759217</v>
      </c>
      <c r="AI2525" s="48">
        <f ca="1">IF(GERAL[[#This Row],[Nota 2025]]="",0,GERAL[[#This Row],[Nota 2026]]-GERAL[[#This Row],[Nota 2025]])</f>
        <v>-1.8763942980884138</v>
      </c>
    </row>
    <row r="2526" spans="1:35" x14ac:dyDescent="0.35">
      <c r="A2526" s="2" t="s">
        <v>169</v>
      </c>
      <c r="B2526" s="2" t="s">
        <v>196</v>
      </c>
      <c r="C2526" s="15" t="s">
        <v>215</v>
      </c>
      <c r="D2526" s="15" t="s">
        <v>493</v>
      </c>
      <c r="E2526" s="15" t="s">
        <v>494</v>
      </c>
      <c r="F2526" s="2" t="str">
        <f>VLOOKUP(GERAL[[#This Row],[CÓD]],SEALL,6,FALSE)</f>
        <v>S</v>
      </c>
      <c r="G252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2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2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26" s="2" t="str">
        <f>VLOOKUP(GERAL[[#This Row],[CÓD]],SEALL,4,FALSE)</f>
        <v>05, 08, 09, 10</v>
      </c>
      <c r="K2526" s="2" t="str">
        <f>IF(ISERR(FIND("01",GERAL[[#This Row],[ODS]])),"NÃO","SIM")</f>
        <v>NÃO</v>
      </c>
      <c r="L2526" s="2" t="str">
        <f>IF(ISERR(FIND("02",GERAL[[#This Row],[ODS]])),"NÃO","SIM")</f>
        <v>NÃO</v>
      </c>
      <c r="M2526" s="2" t="str">
        <f>IF(ISERR(FIND("03",GERAL[[#This Row],[ODS]])),"NÃO","SIM")</f>
        <v>NÃO</v>
      </c>
      <c r="N2526" s="2" t="str">
        <f>IF(ISERR(FIND("04",GERAL[[#This Row],[ODS]])),"NÃO","SIM")</f>
        <v>NÃO</v>
      </c>
      <c r="O2526" s="2" t="str">
        <f>IF(ISERR(FIND("05",GERAL[[#This Row],[ODS]])),"NÃO","SIM")</f>
        <v>SIM</v>
      </c>
      <c r="P2526" s="2" t="str">
        <f>IF(ISERR(FIND("06",GERAL[[#This Row],[ODS]])),"NÃO","SIM")</f>
        <v>NÃO</v>
      </c>
      <c r="Q2526" s="2" t="str">
        <f>IF(ISERR(FIND("07",GERAL[[#This Row],[ODS]])),"NÃO","SIM")</f>
        <v>NÃO</v>
      </c>
      <c r="R2526" s="2" t="str">
        <f>IF(ISERR(FIND("08",GERAL[[#This Row],[ODS]])),"NÃO","SIM")</f>
        <v>SIM</v>
      </c>
      <c r="S2526" s="2" t="str">
        <f>IF(ISERR(FIND("09",GERAL[[#This Row],[ODS]])),"NÃO","SIM")</f>
        <v>SIM</v>
      </c>
      <c r="T2526" s="2" t="str">
        <f>IF(ISERR(FIND("10",GERAL[[#This Row],[ODS]])),"NÃO","SIM")</f>
        <v>SIM</v>
      </c>
      <c r="U2526" s="2" t="str">
        <f>IF(ISERR(FIND("11",GERAL[[#This Row],[ODS]])),"NÃO","SIM")</f>
        <v>NÃO</v>
      </c>
      <c r="V2526" s="2" t="str">
        <f>IF(ISERR(FIND("12",GERAL[[#This Row],[ODS]])),"NÃO","SIM")</f>
        <v>NÃO</v>
      </c>
      <c r="W2526" s="2" t="str">
        <f>IF(ISERR(FIND("13",GERAL[[#This Row],[ODS]])),"NÃO","SIM")</f>
        <v>NÃO</v>
      </c>
      <c r="X2526" s="2" t="str">
        <f>IF(ISERR(FIND("14",GERAL[[#This Row],[ODS]])),"NÃO","SIM")</f>
        <v>NÃO</v>
      </c>
      <c r="Y2526" s="2" t="str">
        <f>IF(ISERR(FIND("15",GERAL[[#This Row],[ODS]])),"NÃO","SIM")</f>
        <v>NÃO</v>
      </c>
      <c r="Z2526" s="2" t="str">
        <f>IF(ISERR(FIND("16",GERAL[[#This Row],[ODS]])),"NÃO","SIM")</f>
        <v>NÃO</v>
      </c>
      <c r="AA2526" s="2" t="str">
        <f>IF(ISERR(FIND("17",GERAL[[#This Row],[ODS]])),"NÃO","SIM")</f>
        <v>NÃO</v>
      </c>
      <c r="AB2526" s="1"/>
      <c r="AC2526" s="1"/>
      <c r="AD2526" s="1">
        <v>79.966661419847938</v>
      </c>
      <c r="AE2526" s="56">
        <v>72.60870620002035</v>
      </c>
      <c r="AF2526" s="87">
        <v>70.475962284573313</v>
      </c>
      <c r="AG2526" s="1" t="str">
        <f>GERAL[[#This Row],[SIGLA]]&amp;GERAL[[#This Row],[CÓD]]</f>
        <v>PAPM_IN</v>
      </c>
      <c r="AH2526" s="1">
        <f ca="1">VLOOKUP(GERAL[[#This Row],[REF_NOTA]],BASE_NOTAS[],7,FALSE)</f>
        <v>64.308027004892111</v>
      </c>
      <c r="AI2526" s="48">
        <f ca="1">IF(GERAL[[#This Row],[Nota 2025]]="",0,GERAL[[#This Row],[Nota 2026]]-GERAL[[#This Row],[Nota 2025]])</f>
        <v>-6.1679352796812026</v>
      </c>
    </row>
    <row r="2527" spans="1:35" x14ac:dyDescent="0.35">
      <c r="A2527" s="2" t="s">
        <v>170</v>
      </c>
      <c r="B2527" s="2" t="s">
        <v>197</v>
      </c>
      <c r="C2527" s="15" t="s">
        <v>215</v>
      </c>
      <c r="D2527" s="15" t="s">
        <v>493</v>
      </c>
      <c r="E2527" s="15" t="s">
        <v>494</v>
      </c>
      <c r="F2527" s="2" t="str">
        <f>VLOOKUP(GERAL[[#This Row],[CÓD]],SEALL,6,FALSE)</f>
        <v>S</v>
      </c>
      <c r="G252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2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2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27" s="2" t="str">
        <f>VLOOKUP(GERAL[[#This Row],[CÓD]],SEALL,4,FALSE)</f>
        <v>05, 08, 09, 10</v>
      </c>
      <c r="K2527" s="2" t="str">
        <f>IF(ISERR(FIND("01",GERAL[[#This Row],[ODS]])),"NÃO","SIM")</f>
        <v>NÃO</v>
      </c>
      <c r="L2527" s="2" t="str">
        <f>IF(ISERR(FIND("02",GERAL[[#This Row],[ODS]])),"NÃO","SIM")</f>
        <v>NÃO</v>
      </c>
      <c r="M2527" s="2" t="str">
        <f>IF(ISERR(FIND("03",GERAL[[#This Row],[ODS]])),"NÃO","SIM")</f>
        <v>NÃO</v>
      </c>
      <c r="N2527" s="2" t="str">
        <f>IF(ISERR(FIND("04",GERAL[[#This Row],[ODS]])),"NÃO","SIM")</f>
        <v>NÃO</v>
      </c>
      <c r="O2527" s="2" t="str">
        <f>IF(ISERR(FIND("05",GERAL[[#This Row],[ODS]])),"NÃO","SIM")</f>
        <v>SIM</v>
      </c>
      <c r="P2527" s="2" t="str">
        <f>IF(ISERR(FIND("06",GERAL[[#This Row],[ODS]])),"NÃO","SIM")</f>
        <v>NÃO</v>
      </c>
      <c r="Q2527" s="2" t="str">
        <f>IF(ISERR(FIND("07",GERAL[[#This Row],[ODS]])),"NÃO","SIM")</f>
        <v>NÃO</v>
      </c>
      <c r="R2527" s="2" t="str">
        <f>IF(ISERR(FIND("08",GERAL[[#This Row],[ODS]])),"NÃO","SIM")</f>
        <v>SIM</v>
      </c>
      <c r="S2527" s="2" t="str">
        <f>IF(ISERR(FIND("09",GERAL[[#This Row],[ODS]])),"NÃO","SIM")</f>
        <v>SIM</v>
      </c>
      <c r="T2527" s="2" t="str">
        <f>IF(ISERR(FIND("10",GERAL[[#This Row],[ODS]])),"NÃO","SIM")</f>
        <v>SIM</v>
      </c>
      <c r="U2527" s="2" t="str">
        <f>IF(ISERR(FIND("11",GERAL[[#This Row],[ODS]])),"NÃO","SIM")</f>
        <v>NÃO</v>
      </c>
      <c r="V2527" s="2" t="str">
        <f>IF(ISERR(FIND("12",GERAL[[#This Row],[ODS]])),"NÃO","SIM")</f>
        <v>NÃO</v>
      </c>
      <c r="W2527" s="2" t="str">
        <f>IF(ISERR(FIND("13",GERAL[[#This Row],[ODS]])),"NÃO","SIM")</f>
        <v>NÃO</v>
      </c>
      <c r="X2527" s="2" t="str">
        <f>IF(ISERR(FIND("14",GERAL[[#This Row],[ODS]])),"NÃO","SIM")</f>
        <v>NÃO</v>
      </c>
      <c r="Y2527" s="2" t="str">
        <f>IF(ISERR(FIND("15",GERAL[[#This Row],[ODS]])),"NÃO","SIM")</f>
        <v>NÃO</v>
      </c>
      <c r="Z2527" s="2" t="str">
        <f>IF(ISERR(FIND("16",GERAL[[#This Row],[ODS]])),"NÃO","SIM")</f>
        <v>NÃO</v>
      </c>
      <c r="AA2527" s="2" t="str">
        <f>IF(ISERR(FIND("17",GERAL[[#This Row],[ODS]])),"NÃO","SIM")</f>
        <v>NÃO</v>
      </c>
      <c r="AB2527" s="1"/>
      <c r="AC2527" s="1"/>
      <c r="AD2527" s="1">
        <v>76.380715699996415</v>
      </c>
      <c r="AE2527" s="56">
        <v>80.680062218346308</v>
      </c>
      <c r="AF2527" s="87">
        <v>80.794028200924416</v>
      </c>
      <c r="AG2527" s="1" t="str">
        <f>GERAL[[#This Row],[SIGLA]]&amp;GERAL[[#This Row],[CÓD]]</f>
        <v>PBPM_IN</v>
      </c>
      <c r="AH2527" s="1">
        <f ca="1">VLOOKUP(GERAL[[#This Row],[REF_NOTA]],BASE_NOTAS[],7,FALSE)</f>
        <v>77.397166006271874</v>
      </c>
      <c r="AI2527" s="48">
        <f ca="1">IF(GERAL[[#This Row],[Nota 2025]]="",0,GERAL[[#This Row],[Nota 2026]]-GERAL[[#This Row],[Nota 2025]])</f>
        <v>-3.3968621946525417</v>
      </c>
    </row>
    <row r="2528" spans="1:35" x14ac:dyDescent="0.35">
      <c r="A2528" s="2" t="s">
        <v>173</v>
      </c>
      <c r="B2528" s="2" t="s">
        <v>200</v>
      </c>
      <c r="C2528" s="15" t="s">
        <v>215</v>
      </c>
      <c r="D2528" s="15" t="s">
        <v>493</v>
      </c>
      <c r="E2528" s="15" t="s">
        <v>494</v>
      </c>
      <c r="F2528" s="2" t="str">
        <f>VLOOKUP(GERAL[[#This Row],[CÓD]],SEALL,6,FALSE)</f>
        <v>S</v>
      </c>
      <c r="G252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2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2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28" s="2" t="str">
        <f>VLOOKUP(GERAL[[#This Row],[CÓD]],SEALL,4,FALSE)</f>
        <v>05, 08, 09, 10</v>
      </c>
      <c r="K2528" s="2" t="str">
        <f>IF(ISERR(FIND("01",GERAL[[#This Row],[ODS]])),"NÃO","SIM")</f>
        <v>NÃO</v>
      </c>
      <c r="L2528" s="2" t="str">
        <f>IF(ISERR(FIND("02",GERAL[[#This Row],[ODS]])),"NÃO","SIM")</f>
        <v>NÃO</v>
      </c>
      <c r="M2528" s="2" t="str">
        <f>IF(ISERR(FIND("03",GERAL[[#This Row],[ODS]])),"NÃO","SIM")</f>
        <v>NÃO</v>
      </c>
      <c r="N2528" s="2" t="str">
        <f>IF(ISERR(FIND("04",GERAL[[#This Row],[ODS]])),"NÃO","SIM")</f>
        <v>NÃO</v>
      </c>
      <c r="O2528" s="2" t="str">
        <f>IF(ISERR(FIND("05",GERAL[[#This Row],[ODS]])),"NÃO","SIM")</f>
        <v>SIM</v>
      </c>
      <c r="P2528" s="2" t="str">
        <f>IF(ISERR(FIND("06",GERAL[[#This Row],[ODS]])),"NÃO","SIM")</f>
        <v>NÃO</v>
      </c>
      <c r="Q2528" s="2" t="str">
        <f>IF(ISERR(FIND("07",GERAL[[#This Row],[ODS]])),"NÃO","SIM")</f>
        <v>NÃO</v>
      </c>
      <c r="R2528" s="2" t="str">
        <f>IF(ISERR(FIND("08",GERAL[[#This Row],[ODS]])),"NÃO","SIM")</f>
        <v>SIM</v>
      </c>
      <c r="S2528" s="2" t="str">
        <f>IF(ISERR(FIND("09",GERAL[[#This Row],[ODS]])),"NÃO","SIM")</f>
        <v>SIM</v>
      </c>
      <c r="T2528" s="2" t="str">
        <f>IF(ISERR(FIND("10",GERAL[[#This Row],[ODS]])),"NÃO","SIM")</f>
        <v>SIM</v>
      </c>
      <c r="U2528" s="2" t="str">
        <f>IF(ISERR(FIND("11",GERAL[[#This Row],[ODS]])),"NÃO","SIM")</f>
        <v>NÃO</v>
      </c>
      <c r="V2528" s="2" t="str">
        <f>IF(ISERR(FIND("12",GERAL[[#This Row],[ODS]])),"NÃO","SIM")</f>
        <v>NÃO</v>
      </c>
      <c r="W2528" s="2" t="str">
        <f>IF(ISERR(FIND("13",GERAL[[#This Row],[ODS]])),"NÃO","SIM")</f>
        <v>NÃO</v>
      </c>
      <c r="X2528" s="2" t="str">
        <f>IF(ISERR(FIND("14",GERAL[[#This Row],[ODS]])),"NÃO","SIM")</f>
        <v>NÃO</v>
      </c>
      <c r="Y2528" s="2" t="str">
        <f>IF(ISERR(FIND("15",GERAL[[#This Row],[ODS]])),"NÃO","SIM")</f>
        <v>NÃO</v>
      </c>
      <c r="Z2528" s="2" t="str">
        <f>IF(ISERR(FIND("16",GERAL[[#This Row],[ODS]])),"NÃO","SIM")</f>
        <v>NÃO</v>
      </c>
      <c r="AA2528" s="2" t="str">
        <f>IF(ISERR(FIND("17",GERAL[[#This Row],[ODS]])),"NÃO","SIM")</f>
        <v>NÃO</v>
      </c>
      <c r="AB2528" s="1"/>
      <c r="AC2528" s="1"/>
      <c r="AD2528" s="1">
        <v>68.141108314135181</v>
      </c>
      <c r="AE2528" s="56">
        <v>67.246891135587902</v>
      </c>
      <c r="AF2528" s="87">
        <v>79.074395334150211</v>
      </c>
      <c r="AG2528" s="1" t="str">
        <f>GERAL[[#This Row],[SIGLA]]&amp;GERAL[[#This Row],[CÓD]]</f>
        <v>PRPM_IN</v>
      </c>
      <c r="AH2528" s="1">
        <f ca="1">VLOOKUP(GERAL[[#This Row],[REF_NOTA]],BASE_NOTAS[],7,FALSE)</f>
        <v>79.604106074528573</v>
      </c>
      <c r="AI2528" s="48">
        <f ca="1">IF(GERAL[[#This Row],[Nota 2025]]="",0,GERAL[[#This Row],[Nota 2026]]-GERAL[[#This Row],[Nota 2025]])</f>
        <v>0.52971074037836274</v>
      </c>
    </row>
    <row r="2529" spans="1:35" x14ac:dyDescent="0.35">
      <c r="A2529" s="2" t="s">
        <v>171</v>
      </c>
      <c r="B2529" s="2" t="s">
        <v>198</v>
      </c>
      <c r="C2529" s="15" t="s">
        <v>215</v>
      </c>
      <c r="D2529" s="15" t="s">
        <v>493</v>
      </c>
      <c r="E2529" s="15" t="s">
        <v>494</v>
      </c>
      <c r="F2529" s="2" t="str">
        <f>VLOOKUP(GERAL[[#This Row],[CÓD]],SEALL,6,FALSE)</f>
        <v>S</v>
      </c>
      <c r="G252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2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2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29" s="2" t="str">
        <f>VLOOKUP(GERAL[[#This Row],[CÓD]],SEALL,4,FALSE)</f>
        <v>05, 08, 09, 10</v>
      </c>
      <c r="K2529" s="2" t="str">
        <f>IF(ISERR(FIND("01",GERAL[[#This Row],[ODS]])),"NÃO","SIM")</f>
        <v>NÃO</v>
      </c>
      <c r="L2529" s="2" t="str">
        <f>IF(ISERR(FIND("02",GERAL[[#This Row],[ODS]])),"NÃO","SIM")</f>
        <v>NÃO</v>
      </c>
      <c r="M2529" s="2" t="str">
        <f>IF(ISERR(FIND("03",GERAL[[#This Row],[ODS]])),"NÃO","SIM")</f>
        <v>NÃO</v>
      </c>
      <c r="N2529" s="2" t="str">
        <f>IF(ISERR(FIND("04",GERAL[[#This Row],[ODS]])),"NÃO","SIM")</f>
        <v>NÃO</v>
      </c>
      <c r="O2529" s="2" t="str">
        <f>IF(ISERR(FIND("05",GERAL[[#This Row],[ODS]])),"NÃO","SIM")</f>
        <v>SIM</v>
      </c>
      <c r="P2529" s="2" t="str">
        <f>IF(ISERR(FIND("06",GERAL[[#This Row],[ODS]])),"NÃO","SIM")</f>
        <v>NÃO</v>
      </c>
      <c r="Q2529" s="2" t="str">
        <f>IF(ISERR(FIND("07",GERAL[[#This Row],[ODS]])),"NÃO","SIM")</f>
        <v>NÃO</v>
      </c>
      <c r="R2529" s="2" t="str">
        <f>IF(ISERR(FIND("08",GERAL[[#This Row],[ODS]])),"NÃO","SIM")</f>
        <v>SIM</v>
      </c>
      <c r="S2529" s="2" t="str">
        <f>IF(ISERR(FIND("09",GERAL[[#This Row],[ODS]])),"NÃO","SIM")</f>
        <v>SIM</v>
      </c>
      <c r="T2529" s="2" t="str">
        <f>IF(ISERR(FIND("10",GERAL[[#This Row],[ODS]])),"NÃO","SIM")</f>
        <v>SIM</v>
      </c>
      <c r="U2529" s="2" t="str">
        <f>IF(ISERR(FIND("11",GERAL[[#This Row],[ODS]])),"NÃO","SIM")</f>
        <v>NÃO</v>
      </c>
      <c r="V2529" s="2" t="str">
        <f>IF(ISERR(FIND("12",GERAL[[#This Row],[ODS]])),"NÃO","SIM")</f>
        <v>NÃO</v>
      </c>
      <c r="W2529" s="2" t="str">
        <f>IF(ISERR(FIND("13",GERAL[[#This Row],[ODS]])),"NÃO","SIM")</f>
        <v>NÃO</v>
      </c>
      <c r="X2529" s="2" t="str">
        <f>IF(ISERR(FIND("14",GERAL[[#This Row],[ODS]])),"NÃO","SIM")</f>
        <v>NÃO</v>
      </c>
      <c r="Y2529" s="2" t="str">
        <f>IF(ISERR(FIND("15",GERAL[[#This Row],[ODS]])),"NÃO","SIM")</f>
        <v>NÃO</v>
      </c>
      <c r="Z2529" s="2" t="str">
        <f>IF(ISERR(FIND("16",GERAL[[#This Row],[ODS]])),"NÃO","SIM")</f>
        <v>NÃO</v>
      </c>
      <c r="AA2529" s="2" t="str">
        <f>IF(ISERR(FIND("17",GERAL[[#This Row],[ODS]])),"NÃO","SIM")</f>
        <v>NÃO</v>
      </c>
      <c r="AB2529" s="1"/>
      <c r="AC2529" s="1"/>
      <c r="AD2529" s="1">
        <v>56.477336531594005</v>
      </c>
      <c r="AE2529" s="56">
        <v>57.622426239658594</v>
      </c>
      <c r="AF2529" s="87">
        <v>64.870380721597627</v>
      </c>
      <c r="AG2529" s="1" t="str">
        <f>GERAL[[#This Row],[SIGLA]]&amp;GERAL[[#This Row],[CÓD]]</f>
        <v>PEPM_IN</v>
      </c>
      <c r="AH2529" s="1">
        <f ca="1">VLOOKUP(GERAL[[#This Row],[REF_NOTA]],BASE_NOTAS[],7,FALSE)</f>
        <v>60.269328132795437</v>
      </c>
      <c r="AI2529" s="48">
        <f ca="1">IF(GERAL[[#This Row],[Nota 2025]]="",0,GERAL[[#This Row],[Nota 2026]]-GERAL[[#This Row],[Nota 2025]])</f>
        <v>-4.6010525888021903</v>
      </c>
    </row>
    <row r="2530" spans="1:35" x14ac:dyDescent="0.35">
      <c r="A2530" s="2" t="s">
        <v>172</v>
      </c>
      <c r="B2530" s="2" t="s">
        <v>199</v>
      </c>
      <c r="C2530" s="15" t="s">
        <v>215</v>
      </c>
      <c r="D2530" s="15" t="s">
        <v>493</v>
      </c>
      <c r="E2530" s="15" t="s">
        <v>494</v>
      </c>
      <c r="F2530" s="2" t="str">
        <f>VLOOKUP(GERAL[[#This Row],[CÓD]],SEALL,6,FALSE)</f>
        <v>S</v>
      </c>
      <c r="G253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3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3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30" s="2" t="str">
        <f>VLOOKUP(GERAL[[#This Row],[CÓD]],SEALL,4,FALSE)</f>
        <v>05, 08, 09, 10</v>
      </c>
      <c r="K2530" s="2" t="str">
        <f>IF(ISERR(FIND("01",GERAL[[#This Row],[ODS]])),"NÃO","SIM")</f>
        <v>NÃO</v>
      </c>
      <c r="L2530" s="2" t="str">
        <f>IF(ISERR(FIND("02",GERAL[[#This Row],[ODS]])),"NÃO","SIM")</f>
        <v>NÃO</v>
      </c>
      <c r="M2530" s="2" t="str">
        <f>IF(ISERR(FIND("03",GERAL[[#This Row],[ODS]])),"NÃO","SIM")</f>
        <v>NÃO</v>
      </c>
      <c r="N2530" s="2" t="str">
        <f>IF(ISERR(FIND("04",GERAL[[#This Row],[ODS]])),"NÃO","SIM")</f>
        <v>NÃO</v>
      </c>
      <c r="O2530" s="2" t="str">
        <f>IF(ISERR(FIND("05",GERAL[[#This Row],[ODS]])),"NÃO","SIM")</f>
        <v>SIM</v>
      </c>
      <c r="P2530" s="2" t="str">
        <f>IF(ISERR(FIND("06",GERAL[[#This Row],[ODS]])),"NÃO","SIM")</f>
        <v>NÃO</v>
      </c>
      <c r="Q2530" s="2" t="str">
        <f>IF(ISERR(FIND("07",GERAL[[#This Row],[ODS]])),"NÃO","SIM")</f>
        <v>NÃO</v>
      </c>
      <c r="R2530" s="2" t="str">
        <f>IF(ISERR(FIND("08",GERAL[[#This Row],[ODS]])),"NÃO","SIM")</f>
        <v>SIM</v>
      </c>
      <c r="S2530" s="2" t="str">
        <f>IF(ISERR(FIND("09",GERAL[[#This Row],[ODS]])),"NÃO","SIM")</f>
        <v>SIM</v>
      </c>
      <c r="T2530" s="2" t="str">
        <f>IF(ISERR(FIND("10",GERAL[[#This Row],[ODS]])),"NÃO","SIM")</f>
        <v>SIM</v>
      </c>
      <c r="U2530" s="2" t="str">
        <f>IF(ISERR(FIND("11",GERAL[[#This Row],[ODS]])),"NÃO","SIM")</f>
        <v>NÃO</v>
      </c>
      <c r="V2530" s="2" t="str">
        <f>IF(ISERR(FIND("12",GERAL[[#This Row],[ODS]])),"NÃO","SIM")</f>
        <v>NÃO</v>
      </c>
      <c r="W2530" s="2" t="str">
        <f>IF(ISERR(FIND("13",GERAL[[#This Row],[ODS]])),"NÃO","SIM")</f>
        <v>NÃO</v>
      </c>
      <c r="X2530" s="2" t="str">
        <f>IF(ISERR(FIND("14",GERAL[[#This Row],[ODS]])),"NÃO","SIM")</f>
        <v>NÃO</v>
      </c>
      <c r="Y2530" s="2" t="str">
        <f>IF(ISERR(FIND("15",GERAL[[#This Row],[ODS]])),"NÃO","SIM")</f>
        <v>NÃO</v>
      </c>
      <c r="Z2530" s="2" t="str">
        <f>IF(ISERR(FIND("16",GERAL[[#This Row],[ODS]])),"NÃO","SIM")</f>
        <v>NÃO</v>
      </c>
      <c r="AA2530" s="2" t="str">
        <f>IF(ISERR(FIND("17",GERAL[[#This Row],[ODS]])),"NÃO","SIM")</f>
        <v>NÃO</v>
      </c>
      <c r="AB2530" s="1"/>
      <c r="AC2530" s="1"/>
      <c r="AD2530" s="1">
        <v>100</v>
      </c>
      <c r="AE2530" s="56">
        <v>100</v>
      </c>
      <c r="AF2530" s="87">
        <v>95.795433711070615</v>
      </c>
      <c r="AG2530" s="1" t="str">
        <f>GERAL[[#This Row],[SIGLA]]&amp;GERAL[[#This Row],[CÓD]]</f>
        <v>PIPM_IN</v>
      </c>
      <c r="AH2530" s="1">
        <f ca="1">VLOOKUP(GERAL[[#This Row],[REF_NOTA]],BASE_NOTAS[],7,FALSE)</f>
        <v>93.500386332774582</v>
      </c>
      <c r="AI2530" s="48">
        <f ca="1">IF(GERAL[[#This Row],[Nota 2025]]="",0,GERAL[[#This Row],[Nota 2026]]-GERAL[[#This Row],[Nota 2025]])</f>
        <v>-2.295047378296033</v>
      </c>
    </row>
    <row r="2531" spans="1:35" x14ac:dyDescent="0.35">
      <c r="A2531" s="2" t="s">
        <v>174</v>
      </c>
      <c r="B2531" s="2" t="s">
        <v>201</v>
      </c>
      <c r="C2531" s="15" t="s">
        <v>215</v>
      </c>
      <c r="D2531" s="15" t="s">
        <v>493</v>
      </c>
      <c r="E2531" s="15" t="s">
        <v>494</v>
      </c>
      <c r="F2531" s="2" t="str">
        <f>VLOOKUP(GERAL[[#This Row],[CÓD]],SEALL,6,FALSE)</f>
        <v>S</v>
      </c>
      <c r="G253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3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3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31" s="2" t="str">
        <f>VLOOKUP(GERAL[[#This Row],[CÓD]],SEALL,4,FALSE)</f>
        <v>05, 08, 09, 10</v>
      </c>
      <c r="K2531" s="2" t="str">
        <f>IF(ISERR(FIND("01",GERAL[[#This Row],[ODS]])),"NÃO","SIM")</f>
        <v>NÃO</v>
      </c>
      <c r="L2531" s="2" t="str">
        <f>IF(ISERR(FIND("02",GERAL[[#This Row],[ODS]])),"NÃO","SIM")</f>
        <v>NÃO</v>
      </c>
      <c r="M2531" s="2" t="str">
        <f>IF(ISERR(FIND("03",GERAL[[#This Row],[ODS]])),"NÃO","SIM")</f>
        <v>NÃO</v>
      </c>
      <c r="N2531" s="2" t="str">
        <f>IF(ISERR(FIND("04",GERAL[[#This Row],[ODS]])),"NÃO","SIM")</f>
        <v>NÃO</v>
      </c>
      <c r="O2531" s="2" t="str">
        <f>IF(ISERR(FIND("05",GERAL[[#This Row],[ODS]])),"NÃO","SIM")</f>
        <v>SIM</v>
      </c>
      <c r="P2531" s="2" t="str">
        <f>IF(ISERR(FIND("06",GERAL[[#This Row],[ODS]])),"NÃO","SIM")</f>
        <v>NÃO</v>
      </c>
      <c r="Q2531" s="2" t="str">
        <f>IF(ISERR(FIND("07",GERAL[[#This Row],[ODS]])),"NÃO","SIM")</f>
        <v>NÃO</v>
      </c>
      <c r="R2531" s="2" t="str">
        <f>IF(ISERR(FIND("08",GERAL[[#This Row],[ODS]])),"NÃO","SIM")</f>
        <v>SIM</v>
      </c>
      <c r="S2531" s="2" t="str">
        <f>IF(ISERR(FIND("09",GERAL[[#This Row],[ODS]])),"NÃO","SIM")</f>
        <v>SIM</v>
      </c>
      <c r="T2531" s="2" t="str">
        <f>IF(ISERR(FIND("10",GERAL[[#This Row],[ODS]])),"NÃO","SIM")</f>
        <v>SIM</v>
      </c>
      <c r="U2531" s="2" t="str">
        <f>IF(ISERR(FIND("11",GERAL[[#This Row],[ODS]])),"NÃO","SIM")</f>
        <v>NÃO</v>
      </c>
      <c r="V2531" s="2" t="str">
        <f>IF(ISERR(FIND("12",GERAL[[#This Row],[ODS]])),"NÃO","SIM")</f>
        <v>NÃO</v>
      </c>
      <c r="W2531" s="2" t="str">
        <f>IF(ISERR(FIND("13",GERAL[[#This Row],[ODS]])),"NÃO","SIM")</f>
        <v>NÃO</v>
      </c>
      <c r="X2531" s="2" t="str">
        <f>IF(ISERR(FIND("14",GERAL[[#This Row],[ODS]])),"NÃO","SIM")</f>
        <v>NÃO</v>
      </c>
      <c r="Y2531" s="2" t="str">
        <f>IF(ISERR(FIND("15",GERAL[[#This Row],[ODS]])),"NÃO","SIM")</f>
        <v>NÃO</v>
      </c>
      <c r="Z2531" s="2" t="str">
        <f>IF(ISERR(FIND("16",GERAL[[#This Row],[ODS]])),"NÃO","SIM")</f>
        <v>NÃO</v>
      </c>
      <c r="AA2531" s="2" t="str">
        <f>IF(ISERR(FIND("17",GERAL[[#This Row],[ODS]])),"NÃO","SIM")</f>
        <v>NÃO</v>
      </c>
      <c r="AB2531" s="1"/>
      <c r="AC2531" s="1"/>
      <c r="AD2531" s="1">
        <v>21.123548942791672</v>
      </c>
      <c r="AE2531" s="56">
        <v>24.319648521005163</v>
      </c>
      <c r="AF2531" s="87">
        <v>37.360286092469053</v>
      </c>
      <c r="AG2531" s="1" t="str">
        <f>GERAL[[#This Row],[SIGLA]]&amp;GERAL[[#This Row],[CÓD]]</f>
        <v>RJPM_IN</v>
      </c>
      <c r="AH2531" s="1">
        <f ca="1">VLOOKUP(GERAL[[#This Row],[REF_NOTA]],BASE_NOTAS[],7,FALSE)</f>
        <v>42.689868857349722</v>
      </c>
      <c r="AI2531" s="48">
        <f ca="1">IF(GERAL[[#This Row],[Nota 2025]]="",0,GERAL[[#This Row],[Nota 2026]]-GERAL[[#This Row],[Nota 2025]])</f>
        <v>5.3295827648806693</v>
      </c>
    </row>
    <row r="2532" spans="1:35" x14ac:dyDescent="0.35">
      <c r="A2532" s="2" t="s">
        <v>175</v>
      </c>
      <c r="B2532" s="2" t="s">
        <v>202</v>
      </c>
      <c r="C2532" s="15" t="s">
        <v>215</v>
      </c>
      <c r="D2532" s="15" t="s">
        <v>493</v>
      </c>
      <c r="E2532" s="15" t="s">
        <v>494</v>
      </c>
      <c r="F2532" s="2" t="str">
        <f>VLOOKUP(GERAL[[#This Row],[CÓD]],SEALL,6,FALSE)</f>
        <v>S</v>
      </c>
      <c r="G253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3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3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32" s="2" t="str">
        <f>VLOOKUP(GERAL[[#This Row],[CÓD]],SEALL,4,FALSE)</f>
        <v>05, 08, 09, 10</v>
      </c>
      <c r="K2532" s="2" t="str">
        <f>IF(ISERR(FIND("01",GERAL[[#This Row],[ODS]])),"NÃO","SIM")</f>
        <v>NÃO</v>
      </c>
      <c r="L2532" s="2" t="str">
        <f>IF(ISERR(FIND("02",GERAL[[#This Row],[ODS]])),"NÃO","SIM")</f>
        <v>NÃO</v>
      </c>
      <c r="M2532" s="2" t="str">
        <f>IF(ISERR(FIND("03",GERAL[[#This Row],[ODS]])),"NÃO","SIM")</f>
        <v>NÃO</v>
      </c>
      <c r="N2532" s="2" t="str">
        <f>IF(ISERR(FIND("04",GERAL[[#This Row],[ODS]])),"NÃO","SIM")</f>
        <v>NÃO</v>
      </c>
      <c r="O2532" s="2" t="str">
        <f>IF(ISERR(FIND("05",GERAL[[#This Row],[ODS]])),"NÃO","SIM")</f>
        <v>SIM</v>
      </c>
      <c r="P2532" s="2" t="str">
        <f>IF(ISERR(FIND("06",GERAL[[#This Row],[ODS]])),"NÃO","SIM")</f>
        <v>NÃO</v>
      </c>
      <c r="Q2532" s="2" t="str">
        <f>IF(ISERR(FIND("07",GERAL[[#This Row],[ODS]])),"NÃO","SIM")</f>
        <v>NÃO</v>
      </c>
      <c r="R2532" s="2" t="str">
        <f>IF(ISERR(FIND("08",GERAL[[#This Row],[ODS]])),"NÃO","SIM")</f>
        <v>SIM</v>
      </c>
      <c r="S2532" s="2" t="str">
        <f>IF(ISERR(FIND("09",GERAL[[#This Row],[ODS]])),"NÃO","SIM")</f>
        <v>SIM</v>
      </c>
      <c r="T2532" s="2" t="str">
        <f>IF(ISERR(FIND("10",GERAL[[#This Row],[ODS]])),"NÃO","SIM")</f>
        <v>SIM</v>
      </c>
      <c r="U2532" s="2" t="str">
        <f>IF(ISERR(FIND("11",GERAL[[#This Row],[ODS]])),"NÃO","SIM")</f>
        <v>NÃO</v>
      </c>
      <c r="V2532" s="2" t="str">
        <f>IF(ISERR(FIND("12",GERAL[[#This Row],[ODS]])),"NÃO","SIM")</f>
        <v>NÃO</v>
      </c>
      <c r="W2532" s="2" t="str">
        <f>IF(ISERR(FIND("13",GERAL[[#This Row],[ODS]])),"NÃO","SIM")</f>
        <v>NÃO</v>
      </c>
      <c r="X2532" s="2" t="str">
        <f>IF(ISERR(FIND("14",GERAL[[#This Row],[ODS]])),"NÃO","SIM")</f>
        <v>NÃO</v>
      </c>
      <c r="Y2532" s="2" t="str">
        <f>IF(ISERR(FIND("15",GERAL[[#This Row],[ODS]])),"NÃO","SIM")</f>
        <v>NÃO</v>
      </c>
      <c r="Z2532" s="2" t="str">
        <f>IF(ISERR(FIND("16",GERAL[[#This Row],[ODS]])),"NÃO","SIM")</f>
        <v>NÃO</v>
      </c>
      <c r="AA2532" s="2" t="str">
        <f>IF(ISERR(FIND("17",GERAL[[#This Row],[ODS]])),"NÃO","SIM")</f>
        <v>NÃO</v>
      </c>
      <c r="AB2532" s="1"/>
      <c r="AC2532" s="1"/>
      <c r="AD2532" s="1">
        <v>70.811924141169044</v>
      </c>
      <c r="AE2532" s="56">
        <v>65.364417678790005</v>
      </c>
      <c r="AF2532" s="87">
        <v>59.971888892378345</v>
      </c>
      <c r="AG2532" s="1" t="str">
        <f>GERAL[[#This Row],[SIGLA]]&amp;GERAL[[#This Row],[CÓD]]</f>
        <v>RNPM_IN</v>
      </c>
      <c r="AH2532" s="1">
        <f ca="1">VLOOKUP(GERAL[[#This Row],[REF_NOTA]],BASE_NOTAS[],7,FALSE)</f>
        <v>60.208867682786277</v>
      </c>
      <c r="AI2532" s="48">
        <f ca="1">IF(GERAL[[#This Row],[Nota 2025]]="",0,GERAL[[#This Row],[Nota 2026]]-GERAL[[#This Row],[Nota 2025]])</f>
        <v>0.23697879040793168</v>
      </c>
    </row>
    <row r="2533" spans="1:35" x14ac:dyDescent="0.35">
      <c r="A2533" s="2" t="s">
        <v>178</v>
      </c>
      <c r="B2533" s="2" t="s">
        <v>205</v>
      </c>
      <c r="C2533" s="15" t="s">
        <v>215</v>
      </c>
      <c r="D2533" s="15" t="s">
        <v>493</v>
      </c>
      <c r="E2533" s="15" t="s">
        <v>494</v>
      </c>
      <c r="F2533" s="2" t="str">
        <f>VLOOKUP(GERAL[[#This Row],[CÓD]],SEALL,6,FALSE)</f>
        <v>S</v>
      </c>
      <c r="G253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3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3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33" s="2" t="str">
        <f>VLOOKUP(GERAL[[#This Row],[CÓD]],SEALL,4,FALSE)</f>
        <v>05, 08, 09, 10</v>
      </c>
      <c r="K2533" s="2" t="str">
        <f>IF(ISERR(FIND("01",GERAL[[#This Row],[ODS]])),"NÃO","SIM")</f>
        <v>NÃO</v>
      </c>
      <c r="L2533" s="2" t="str">
        <f>IF(ISERR(FIND("02",GERAL[[#This Row],[ODS]])),"NÃO","SIM")</f>
        <v>NÃO</v>
      </c>
      <c r="M2533" s="2" t="str">
        <f>IF(ISERR(FIND("03",GERAL[[#This Row],[ODS]])),"NÃO","SIM")</f>
        <v>NÃO</v>
      </c>
      <c r="N2533" s="2" t="str">
        <f>IF(ISERR(FIND("04",GERAL[[#This Row],[ODS]])),"NÃO","SIM")</f>
        <v>NÃO</v>
      </c>
      <c r="O2533" s="2" t="str">
        <f>IF(ISERR(FIND("05",GERAL[[#This Row],[ODS]])),"NÃO","SIM")</f>
        <v>SIM</v>
      </c>
      <c r="P2533" s="2" t="str">
        <f>IF(ISERR(FIND("06",GERAL[[#This Row],[ODS]])),"NÃO","SIM")</f>
        <v>NÃO</v>
      </c>
      <c r="Q2533" s="2" t="str">
        <f>IF(ISERR(FIND("07",GERAL[[#This Row],[ODS]])),"NÃO","SIM")</f>
        <v>NÃO</v>
      </c>
      <c r="R2533" s="2" t="str">
        <f>IF(ISERR(FIND("08",GERAL[[#This Row],[ODS]])),"NÃO","SIM")</f>
        <v>SIM</v>
      </c>
      <c r="S2533" s="2" t="str">
        <f>IF(ISERR(FIND("09",GERAL[[#This Row],[ODS]])),"NÃO","SIM")</f>
        <v>SIM</v>
      </c>
      <c r="T2533" s="2" t="str">
        <f>IF(ISERR(FIND("10",GERAL[[#This Row],[ODS]])),"NÃO","SIM")</f>
        <v>SIM</v>
      </c>
      <c r="U2533" s="2" t="str">
        <f>IF(ISERR(FIND("11",GERAL[[#This Row],[ODS]])),"NÃO","SIM")</f>
        <v>NÃO</v>
      </c>
      <c r="V2533" s="2" t="str">
        <f>IF(ISERR(FIND("12",GERAL[[#This Row],[ODS]])),"NÃO","SIM")</f>
        <v>NÃO</v>
      </c>
      <c r="W2533" s="2" t="str">
        <f>IF(ISERR(FIND("13",GERAL[[#This Row],[ODS]])),"NÃO","SIM")</f>
        <v>NÃO</v>
      </c>
      <c r="X2533" s="2" t="str">
        <f>IF(ISERR(FIND("14",GERAL[[#This Row],[ODS]])),"NÃO","SIM")</f>
        <v>NÃO</v>
      </c>
      <c r="Y2533" s="2" t="str">
        <f>IF(ISERR(FIND("15",GERAL[[#This Row],[ODS]])),"NÃO","SIM")</f>
        <v>NÃO</v>
      </c>
      <c r="Z2533" s="2" t="str">
        <f>IF(ISERR(FIND("16",GERAL[[#This Row],[ODS]])),"NÃO","SIM")</f>
        <v>NÃO</v>
      </c>
      <c r="AA2533" s="2" t="str">
        <f>IF(ISERR(FIND("17",GERAL[[#This Row],[ODS]])),"NÃO","SIM")</f>
        <v>NÃO</v>
      </c>
      <c r="AB2533" s="1"/>
      <c r="AC2533" s="1"/>
      <c r="AD2533" s="1">
        <v>85.173304796870298</v>
      </c>
      <c r="AE2533" s="56">
        <v>79.225678031656599</v>
      </c>
      <c r="AF2533" s="87">
        <v>77.763205108111464</v>
      </c>
      <c r="AG2533" s="1" t="str">
        <f>GERAL[[#This Row],[SIGLA]]&amp;GERAL[[#This Row],[CÓD]]</f>
        <v>RSPM_IN</v>
      </c>
      <c r="AH2533" s="1">
        <f ca="1">VLOOKUP(GERAL[[#This Row],[REF_NOTA]],BASE_NOTAS[],7,FALSE)</f>
        <v>74.151271935027097</v>
      </c>
      <c r="AI2533" s="48">
        <f ca="1">IF(GERAL[[#This Row],[Nota 2025]]="",0,GERAL[[#This Row],[Nota 2026]]-GERAL[[#This Row],[Nota 2025]])</f>
        <v>-3.6119331730843669</v>
      </c>
    </row>
    <row r="2534" spans="1:35" x14ac:dyDescent="0.35">
      <c r="A2534" s="2" t="s">
        <v>176</v>
      </c>
      <c r="B2534" s="2" t="s">
        <v>203</v>
      </c>
      <c r="C2534" s="15" t="s">
        <v>215</v>
      </c>
      <c r="D2534" s="15" t="s">
        <v>493</v>
      </c>
      <c r="E2534" s="15" t="s">
        <v>494</v>
      </c>
      <c r="F2534" s="2" t="str">
        <f>VLOOKUP(GERAL[[#This Row],[CÓD]],SEALL,6,FALSE)</f>
        <v>S</v>
      </c>
      <c r="G253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3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3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34" s="2" t="str">
        <f>VLOOKUP(GERAL[[#This Row],[CÓD]],SEALL,4,FALSE)</f>
        <v>05, 08, 09, 10</v>
      </c>
      <c r="K2534" s="2" t="str">
        <f>IF(ISERR(FIND("01",GERAL[[#This Row],[ODS]])),"NÃO","SIM")</f>
        <v>NÃO</v>
      </c>
      <c r="L2534" s="2" t="str">
        <f>IF(ISERR(FIND("02",GERAL[[#This Row],[ODS]])),"NÃO","SIM")</f>
        <v>NÃO</v>
      </c>
      <c r="M2534" s="2" t="str">
        <f>IF(ISERR(FIND("03",GERAL[[#This Row],[ODS]])),"NÃO","SIM")</f>
        <v>NÃO</v>
      </c>
      <c r="N2534" s="2" t="str">
        <f>IF(ISERR(FIND("04",GERAL[[#This Row],[ODS]])),"NÃO","SIM")</f>
        <v>NÃO</v>
      </c>
      <c r="O2534" s="2" t="str">
        <f>IF(ISERR(FIND("05",GERAL[[#This Row],[ODS]])),"NÃO","SIM")</f>
        <v>SIM</v>
      </c>
      <c r="P2534" s="2" t="str">
        <f>IF(ISERR(FIND("06",GERAL[[#This Row],[ODS]])),"NÃO","SIM")</f>
        <v>NÃO</v>
      </c>
      <c r="Q2534" s="2" t="str">
        <f>IF(ISERR(FIND("07",GERAL[[#This Row],[ODS]])),"NÃO","SIM")</f>
        <v>NÃO</v>
      </c>
      <c r="R2534" s="2" t="str">
        <f>IF(ISERR(FIND("08",GERAL[[#This Row],[ODS]])),"NÃO","SIM")</f>
        <v>SIM</v>
      </c>
      <c r="S2534" s="2" t="str">
        <f>IF(ISERR(FIND("09",GERAL[[#This Row],[ODS]])),"NÃO","SIM")</f>
        <v>SIM</v>
      </c>
      <c r="T2534" s="2" t="str">
        <f>IF(ISERR(FIND("10",GERAL[[#This Row],[ODS]])),"NÃO","SIM")</f>
        <v>SIM</v>
      </c>
      <c r="U2534" s="2" t="str">
        <f>IF(ISERR(FIND("11",GERAL[[#This Row],[ODS]])),"NÃO","SIM")</f>
        <v>NÃO</v>
      </c>
      <c r="V2534" s="2" t="str">
        <f>IF(ISERR(FIND("12",GERAL[[#This Row],[ODS]])),"NÃO","SIM")</f>
        <v>NÃO</v>
      </c>
      <c r="W2534" s="2" t="str">
        <f>IF(ISERR(FIND("13",GERAL[[#This Row],[ODS]])),"NÃO","SIM")</f>
        <v>NÃO</v>
      </c>
      <c r="X2534" s="2" t="str">
        <f>IF(ISERR(FIND("14",GERAL[[#This Row],[ODS]])),"NÃO","SIM")</f>
        <v>NÃO</v>
      </c>
      <c r="Y2534" s="2" t="str">
        <f>IF(ISERR(FIND("15",GERAL[[#This Row],[ODS]])),"NÃO","SIM")</f>
        <v>NÃO</v>
      </c>
      <c r="Z2534" s="2" t="str">
        <f>IF(ISERR(FIND("16",GERAL[[#This Row],[ODS]])),"NÃO","SIM")</f>
        <v>NÃO</v>
      </c>
      <c r="AA2534" s="2" t="str">
        <f>IF(ISERR(FIND("17",GERAL[[#This Row],[ODS]])),"NÃO","SIM")</f>
        <v>NÃO</v>
      </c>
      <c r="AB2534" s="1"/>
      <c r="AC2534" s="1"/>
      <c r="AD2534" s="1">
        <v>57.290357266275436</v>
      </c>
      <c r="AE2534" s="56">
        <v>48.261169655009162</v>
      </c>
      <c r="AF2534" s="87">
        <v>52.298140738265104</v>
      </c>
      <c r="AG2534" s="1" t="str">
        <f>GERAL[[#This Row],[SIGLA]]&amp;GERAL[[#This Row],[CÓD]]</f>
        <v>ROPM_IN</v>
      </c>
      <c r="AH2534" s="1">
        <f ca="1">VLOOKUP(GERAL[[#This Row],[REF_NOTA]],BASE_NOTAS[],7,FALSE)</f>
        <v>52.085848227612551</v>
      </c>
      <c r="AI2534" s="48">
        <f ca="1">IF(GERAL[[#This Row],[Nota 2025]]="",0,GERAL[[#This Row],[Nota 2026]]-GERAL[[#This Row],[Nota 2025]])</f>
        <v>-0.21229251065255283</v>
      </c>
    </row>
    <row r="2535" spans="1:35" x14ac:dyDescent="0.35">
      <c r="A2535" s="2" t="s">
        <v>177</v>
      </c>
      <c r="B2535" s="2" t="s">
        <v>204</v>
      </c>
      <c r="C2535" s="15" t="s">
        <v>215</v>
      </c>
      <c r="D2535" s="15" t="s">
        <v>493</v>
      </c>
      <c r="E2535" s="15" t="s">
        <v>494</v>
      </c>
      <c r="F2535" s="2" t="str">
        <f>VLOOKUP(GERAL[[#This Row],[CÓD]],SEALL,6,FALSE)</f>
        <v>S</v>
      </c>
      <c r="G253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3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3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35" s="2" t="str">
        <f>VLOOKUP(GERAL[[#This Row],[CÓD]],SEALL,4,FALSE)</f>
        <v>05, 08, 09, 10</v>
      </c>
      <c r="K2535" s="2" t="str">
        <f>IF(ISERR(FIND("01",GERAL[[#This Row],[ODS]])),"NÃO","SIM")</f>
        <v>NÃO</v>
      </c>
      <c r="L2535" s="2" t="str">
        <f>IF(ISERR(FIND("02",GERAL[[#This Row],[ODS]])),"NÃO","SIM")</f>
        <v>NÃO</v>
      </c>
      <c r="M2535" s="2" t="str">
        <f>IF(ISERR(FIND("03",GERAL[[#This Row],[ODS]])),"NÃO","SIM")</f>
        <v>NÃO</v>
      </c>
      <c r="N2535" s="2" t="str">
        <f>IF(ISERR(FIND("04",GERAL[[#This Row],[ODS]])),"NÃO","SIM")</f>
        <v>NÃO</v>
      </c>
      <c r="O2535" s="2" t="str">
        <f>IF(ISERR(FIND("05",GERAL[[#This Row],[ODS]])),"NÃO","SIM")</f>
        <v>SIM</v>
      </c>
      <c r="P2535" s="2" t="str">
        <f>IF(ISERR(FIND("06",GERAL[[#This Row],[ODS]])),"NÃO","SIM")</f>
        <v>NÃO</v>
      </c>
      <c r="Q2535" s="2" t="str">
        <f>IF(ISERR(FIND("07",GERAL[[#This Row],[ODS]])),"NÃO","SIM")</f>
        <v>NÃO</v>
      </c>
      <c r="R2535" s="2" t="str">
        <f>IF(ISERR(FIND("08",GERAL[[#This Row],[ODS]])),"NÃO","SIM")</f>
        <v>SIM</v>
      </c>
      <c r="S2535" s="2" t="str">
        <f>IF(ISERR(FIND("09",GERAL[[#This Row],[ODS]])),"NÃO","SIM")</f>
        <v>SIM</v>
      </c>
      <c r="T2535" s="2" t="str">
        <f>IF(ISERR(FIND("10",GERAL[[#This Row],[ODS]])),"NÃO","SIM")</f>
        <v>SIM</v>
      </c>
      <c r="U2535" s="2" t="str">
        <f>IF(ISERR(FIND("11",GERAL[[#This Row],[ODS]])),"NÃO","SIM")</f>
        <v>NÃO</v>
      </c>
      <c r="V2535" s="2" t="str">
        <f>IF(ISERR(FIND("12",GERAL[[#This Row],[ODS]])),"NÃO","SIM")</f>
        <v>NÃO</v>
      </c>
      <c r="W2535" s="2" t="str">
        <f>IF(ISERR(FIND("13",GERAL[[#This Row],[ODS]])),"NÃO","SIM")</f>
        <v>NÃO</v>
      </c>
      <c r="X2535" s="2" t="str">
        <f>IF(ISERR(FIND("14",GERAL[[#This Row],[ODS]])),"NÃO","SIM")</f>
        <v>NÃO</v>
      </c>
      <c r="Y2535" s="2" t="str">
        <f>IF(ISERR(FIND("15",GERAL[[#This Row],[ODS]])),"NÃO","SIM")</f>
        <v>NÃO</v>
      </c>
      <c r="Z2535" s="2" t="str">
        <f>IF(ISERR(FIND("16",GERAL[[#This Row],[ODS]])),"NÃO","SIM")</f>
        <v>NÃO</v>
      </c>
      <c r="AA2535" s="2" t="str">
        <f>IF(ISERR(FIND("17",GERAL[[#This Row],[ODS]])),"NÃO","SIM")</f>
        <v>NÃO</v>
      </c>
      <c r="AB2535" s="1"/>
      <c r="AC2535" s="1"/>
      <c r="AD2535" s="1">
        <v>0</v>
      </c>
      <c r="AE2535" s="56">
        <v>0</v>
      </c>
      <c r="AF2535" s="87">
        <v>53.433154729633934</v>
      </c>
      <c r="AG2535" s="1" t="str">
        <f>GERAL[[#This Row],[SIGLA]]&amp;GERAL[[#This Row],[CÓD]]</f>
        <v>RRPM_IN</v>
      </c>
      <c r="AH2535" s="1">
        <f ca="1">VLOOKUP(GERAL[[#This Row],[REF_NOTA]],BASE_NOTAS[],7,FALSE)</f>
        <v>49.015866058350724</v>
      </c>
      <c r="AI2535" s="48">
        <f ca="1">IF(GERAL[[#This Row],[Nota 2025]]="",0,GERAL[[#This Row],[Nota 2026]]-GERAL[[#This Row],[Nota 2025]])</f>
        <v>-4.4172886712832096</v>
      </c>
    </row>
    <row r="2536" spans="1:35" x14ac:dyDescent="0.35">
      <c r="A2536" s="2" t="s">
        <v>179</v>
      </c>
      <c r="B2536" s="2" t="s">
        <v>194</v>
      </c>
      <c r="C2536" s="15" t="s">
        <v>215</v>
      </c>
      <c r="D2536" s="15" t="s">
        <v>493</v>
      </c>
      <c r="E2536" s="15" t="s">
        <v>494</v>
      </c>
      <c r="F2536" s="2" t="str">
        <f>VLOOKUP(GERAL[[#This Row],[CÓD]],SEALL,6,FALSE)</f>
        <v>S</v>
      </c>
      <c r="G253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3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3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36" s="2" t="str">
        <f>VLOOKUP(GERAL[[#This Row],[CÓD]],SEALL,4,FALSE)</f>
        <v>05, 08, 09, 10</v>
      </c>
      <c r="K2536" s="2" t="str">
        <f>IF(ISERR(FIND("01",GERAL[[#This Row],[ODS]])),"NÃO","SIM")</f>
        <v>NÃO</v>
      </c>
      <c r="L2536" s="2" t="str">
        <f>IF(ISERR(FIND("02",GERAL[[#This Row],[ODS]])),"NÃO","SIM")</f>
        <v>NÃO</v>
      </c>
      <c r="M2536" s="2" t="str">
        <f>IF(ISERR(FIND("03",GERAL[[#This Row],[ODS]])),"NÃO","SIM")</f>
        <v>NÃO</v>
      </c>
      <c r="N2536" s="2" t="str">
        <f>IF(ISERR(FIND("04",GERAL[[#This Row],[ODS]])),"NÃO","SIM")</f>
        <v>NÃO</v>
      </c>
      <c r="O2536" s="2" t="str">
        <f>IF(ISERR(FIND("05",GERAL[[#This Row],[ODS]])),"NÃO","SIM")</f>
        <v>SIM</v>
      </c>
      <c r="P2536" s="2" t="str">
        <f>IF(ISERR(FIND("06",GERAL[[#This Row],[ODS]])),"NÃO","SIM")</f>
        <v>NÃO</v>
      </c>
      <c r="Q2536" s="2" t="str">
        <f>IF(ISERR(FIND("07",GERAL[[#This Row],[ODS]])),"NÃO","SIM")</f>
        <v>NÃO</v>
      </c>
      <c r="R2536" s="2" t="str">
        <f>IF(ISERR(FIND("08",GERAL[[#This Row],[ODS]])),"NÃO","SIM")</f>
        <v>SIM</v>
      </c>
      <c r="S2536" s="2" t="str">
        <f>IF(ISERR(FIND("09",GERAL[[#This Row],[ODS]])),"NÃO","SIM")</f>
        <v>SIM</v>
      </c>
      <c r="T2536" s="2" t="str">
        <f>IF(ISERR(FIND("10",GERAL[[#This Row],[ODS]])),"NÃO","SIM")</f>
        <v>SIM</v>
      </c>
      <c r="U2536" s="2" t="str">
        <f>IF(ISERR(FIND("11",GERAL[[#This Row],[ODS]])),"NÃO","SIM")</f>
        <v>NÃO</v>
      </c>
      <c r="V2536" s="2" t="str">
        <f>IF(ISERR(FIND("12",GERAL[[#This Row],[ODS]])),"NÃO","SIM")</f>
        <v>NÃO</v>
      </c>
      <c r="W2536" s="2" t="str">
        <f>IF(ISERR(FIND("13",GERAL[[#This Row],[ODS]])),"NÃO","SIM")</f>
        <v>NÃO</v>
      </c>
      <c r="X2536" s="2" t="str">
        <f>IF(ISERR(FIND("14",GERAL[[#This Row],[ODS]])),"NÃO","SIM")</f>
        <v>NÃO</v>
      </c>
      <c r="Y2536" s="2" t="str">
        <f>IF(ISERR(FIND("15",GERAL[[#This Row],[ODS]])),"NÃO","SIM")</f>
        <v>NÃO</v>
      </c>
      <c r="Z2536" s="2" t="str">
        <f>IF(ISERR(FIND("16",GERAL[[#This Row],[ODS]])),"NÃO","SIM")</f>
        <v>NÃO</v>
      </c>
      <c r="AA2536" s="2" t="str">
        <f>IF(ISERR(FIND("17",GERAL[[#This Row],[ODS]])),"NÃO","SIM")</f>
        <v>NÃO</v>
      </c>
      <c r="AB2536" s="1"/>
      <c r="AC2536" s="1"/>
      <c r="AD2536" s="1">
        <v>94.643899200133262</v>
      </c>
      <c r="AE2536" s="56">
        <v>85.146002337041494</v>
      </c>
      <c r="AF2536" s="87">
        <v>100</v>
      </c>
      <c r="AG2536" s="1" t="str">
        <f>GERAL[[#This Row],[SIGLA]]&amp;GERAL[[#This Row],[CÓD]]</f>
        <v>SCPM_IN</v>
      </c>
      <c r="AH2536" s="1">
        <f ca="1">VLOOKUP(GERAL[[#This Row],[REF_NOTA]],BASE_NOTAS[],7,FALSE)</f>
        <v>100</v>
      </c>
      <c r="AI2536" s="48">
        <f ca="1">IF(GERAL[[#This Row],[Nota 2025]]="",0,GERAL[[#This Row],[Nota 2026]]-GERAL[[#This Row],[Nota 2025]])</f>
        <v>0</v>
      </c>
    </row>
    <row r="2537" spans="1:35" x14ac:dyDescent="0.35">
      <c r="A2537" s="2" t="s">
        <v>181</v>
      </c>
      <c r="B2537" s="2" t="s">
        <v>186</v>
      </c>
      <c r="C2537" s="15" t="s">
        <v>215</v>
      </c>
      <c r="D2537" s="15" t="s">
        <v>493</v>
      </c>
      <c r="E2537" s="15" t="s">
        <v>494</v>
      </c>
      <c r="F2537" s="2" t="str">
        <f>VLOOKUP(GERAL[[#This Row],[CÓD]],SEALL,6,FALSE)</f>
        <v>S</v>
      </c>
      <c r="G253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3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3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37" s="2" t="str">
        <f>VLOOKUP(GERAL[[#This Row],[CÓD]],SEALL,4,FALSE)</f>
        <v>05, 08, 09, 10</v>
      </c>
      <c r="K2537" s="2" t="str">
        <f>IF(ISERR(FIND("01",GERAL[[#This Row],[ODS]])),"NÃO","SIM")</f>
        <v>NÃO</v>
      </c>
      <c r="L2537" s="2" t="str">
        <f>IF(ISERR(FIND("02",GERAL[[#This Row],[ODS]])),"NÃO","SIM")</f>
        <v>NÃO</v>
      </c>
      <c r="M2537" s="2" t="str">
        <f>IF(ISERR(FIND("03",GERAL[[#This Row],[ODS]])),"NÃO","SIM")</f>
        <v>NÃO</v>
      </c>
      <c r="N2537" s="2" t="str">
        <f>IF(ISERR(FIND("04",GERAL[[#This Row],[ODS]])),"NÃO","SIM")</f>
        <v>NÃO</v>
      </c>
      <c r="O2537" s="2" t="str">
        <f>IF(ISERR(FIND("05",GERAL[[#This Row],[ODS]])),"NÃO","SIM")</f>
        <v>SIM</v>
      </c>
      <c r="P2537" s="2" t="str">
        <f>IF(ISERR(FIND("06",GERAL[[#This Row],[ODS]])),"NÃO","SIM")</f>
        <v>NÃO</v>
      </c>
      <c r="Q2537" s="2" t="str">
        <f>IF(ISERR(FIND("07",GERAL[[#This Row],[ODS]])),"NÃO","SIM")</f>
        <v>NÃO</v>
      </c>
      <c r="R2537" s="2" t="str">
        <f>IF(ISERR(FIND("08",GERAL[[#This Row],[ODS]])),"NÃO","SIM")</f>
        <v>SIM</v>
      </c>
      <c r="S2537" s="2" t="str">
        <f>IF(ISERR(FIND("09",GERAL[[#This Row],[ODS]])),"NÃO","SIM")</f>
        <v>SIM</v>
      </c>
      <c r="T2537" s="2" t="str">
        <f>IF(ISERR(FIND("10",GERAL[[#This Row],[ODS]])),"NÃO","SIM")</f>
        <v>SIM</v>
      </c>
      <c r="U2537" s="2" t="str">
        <f>IF(ISERR(FIND("11",GERAL[[#This Row],[ODS]])),"NÃO","SIM")</f>
        <v>NÃO</v>
      </c>
      <c r="V2537" s="2" t="str">
        <f>IF(ISERR(FIND("12",GERAL[[#This Row],[ODS]])),"NÃO","SIM")</f>
        <v>NÃO</v>
      </c>
      <c r="W2537" s="2" t="str">
        <f>IF(ISERR(FIND("13",GERAL[[#This Row],[ODS]])),"NÃO","SIM")</f>
        <v>NÃO</v>
      </c>
      <c r="X2537" s="2" t="str">
        <f>IF(ISERR(FIND("14",GERAL[[#This Row],[ODS]])),"NÃO","SIM")</f>
        <v>NÃO</v>
      </c>
      <c r="Y2537" s="2" t="str">
        <f>IF(ISERR(FIND("15",GERAL[[#This Row],[ODS]])),"NÃO","SIM")</f>
        <v>NÃO</v>
      </c>
      <c r="Z2537" s="2" t="str">
        <f>IF(ISERR(FIND("16",GERAL[[#This Row],[ODS]])),"NÃO","SIM")</f>
        <v>NÃO</v>
      </c>
      <c r="AA2537" s="2" t="str">
        <f>IF(ISERR(FIND("17",GERAL[[#This Row],[ODS]])),"NÃO","SIM")</f>
        <v>NÃO</v>
      </c>
      <c r="AB2537" s="1"/>
      <c r="AC2537" s="1"/>
      <c r="AD2537" s="1">
        <v>54.563944171175464</v>
      </c>
      <c r="AE2537" s="56">
        <v>50.131273126071541</v>
      </c>
      <c r="AF2537" s="87">
        <v>53.523884073648617</v>
      </c>
      <c r="AG2537" s="1" t="str">
        <f>GERAL[[#This Row],[SIGLA]]&amp;GERAL[[#This Row],[CÓD]]</f>
        <v>SPPM_IN</v>
      </c>
      <c r="AH2537" s="1">
        <f ca="1">VLOOKUP(GERAL[[#This Row],[REF_NOTA]],BASE_NOTAS[],7,FALSE)</f>
        <v>50.950516789169107</v>
      </c>
      <c r="AI2537" s="48">
        <f ca="1">IF(GERAL[[#This Row],[Nota 2025]]="",0,GERAL[[#This Row],[Nota 2026]]-GERAL[[#This Row],[Nota 2025]])</f>
        <v>-2.5733672844795095</v>
      </c>
    </row>
    <row r="2538" spans="1:35" x14ac:dyDescent="0.35">
      <c r="A2538" s="2" t="s">
        <v>180</v>
      </c>
      <c r="B2538" s="2" t="s">
        <v>206</v>
      </c>
      <c r="C2538" s="15" t="s">
        <v>215</v>
      </c>
      <c r="D2538" s="15" t="s">
        <v>493</v>
      </c>
      <c r="E2538" s="15" t="s">
        <v>494</v>
      </c>
      <c r="F2538" s="2" t="str">
        <f>VLOOKUP(GERAL[[#This Row],[CÓD]],SEALL,6,FALSE)</f>
        <v>S</v>
      </c>
      <c r="G253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3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3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38" s="2" t="str">
        <f>VLOOKUP(GERAL[[#This Row],[CÓD]],SEALL,4,FALSE)</f>
        <v>05, 08, 09, 10</v>
      </c>
      <c r="K2538" s="2" t="str">
        <f>IF(ISERR(FIND("01",GERAL[[#This Row],[ODS]])),"NÃO","SIM")</f>
        <v>NÃO</v>
      </c>
      <c r="L2538" s="2" t="str">
        <f>IF(ISERR(FIND("02",GERAL[[#This Row],[ODS]])),"NÃO","SIM")</f>
        <v>NÃO</v>
      </c>
      <c r="M2538" s="2" t="str">
        <f>IF(ISERR(FIND("03",GERAL[[#This Row],[ODS]])),"NÃO","SIM")</f>
        <v>NÃO</v>
      </c>
      <c r="N2538" s="2" t="str">
        <f>IF(ISERR(FIND("04",GERAL[[#This Row],[ODS]])),"NÃO","SIM")</f>
        <v>NÃO</v>
      </c>
      <c r="O2538" s="2" t="str">
        <f>IF(ISERR(FIND("05",GERAL[[#This Row],[ODS]])),"NÃO","SIM")</f>
        <v>SIM</v>
      </c>
      <c r="P2538" s="2" t="str">
        <f>IF(ISERR(FIND("06",GERAL[[#This Row],[ODS]])),"NÃO","SIM")</f>
        <v>NÃO</v>
      </c>
      <c r="Q2538" s="2" t="str">
        <f>IF(ISERR(FIND("07",GERAL[[#This Row],[ODS]])),"NÃO","SIM")</f>
        <v>NÃO</v>
      </c>
      <c r="R2538" s="2" t="str">
        <f>IF(ISERR(FIND("08",GERAL[[#This Row],[ODS]])),"NÃO","SIM")</f>
        <v>SIM</v>
      </c>
      <c r="S2538" s="2" t="str">
        <f>IF(ISERR(FIND("09",GERAL[[#This Row],[ODS]])),"NÃO","SIM")</f>
        <v>SIM</v>
      </c>
      <c r="T2538" s="2" t="str">
        <f>IF(ISERR(FIND("10",GERAL[[#This Row],[ODS]])),"NÃO","SIM")</f>
        <v>SIM</v>
      </c>
      <c r="U2538" s="2" t="str">
        <f>IF(ISERR(FIND("11",GERAL[[#This Row],[ODS]])),"NÃO","SIM")</f>
        <v>NÃO</v>
      </c>
      <c r="V2538" s="2" t="str">
        <f>IF(ISERR(FIND("12",GERAL[[#This Row],[ODS]])),"NÃO","SIM")</f>
        <v>NÃO</v>
      </c>
      <c r="W2538" s="2" t="str">
        <f>IF(ISERR(FIND("13",GERAL[[#This Row],[ODS]])),"NÃO","SIM")</f>
        <v>NÃO</v>
      </c>
      <c r="X2538" s="2" t="str">
        <f>IF(ISERR(FIND("14",GERAL[[#This Row],[ODS]])),"NÃO","SIM")</f>
        <v>NÃO</v>
      </c>
      <c r="Y2538" s="2" t="str">
        <f>IF(ISERR(FIND("15",GERAL[[#This Row],[ODS]])),"NÃO","SIM")</f>
        <v>NÃO</v>
      </c>
      <c r="Z2538" s="2" t="str">
        <f>IF(ISERR(FIND("16",GERAL[[#This Row],[ODS]])),"NÃO","SIM")</f>
        <v>NÃO</v>
      </c>
      <c r="AA2538" s="2" t="str">
        <f>IF(ISERR(FIND("17",GERAL[[#This Row],[ODS]])),"NÃO","SIM")</f>
        <v>NÃO</v>
      </c>
      <c r="AB2538" s="1"/>
      <c r="AC2538" s="1"/>
      <c r="AD2538" s="1">
        <v>58.732361618893023</v>
      </c>
      <c r="AE2538" s="56">
        <v>64.32070078235742</v>
      </c>
      <c r="AF2538" s="87">
        <v>67.659603883268304</v>
      </c>
      <c r="AG2538" s="1" t="str">
        <f>GERAL[[#This Row],[SIGLA]]&amp;GERAL[[#This Row],[CÓD]]</f>
        <v>SEPM_IN</v>
      </c>
      <c r="AH2538" s="1">
        <f ca="1">VLOOKUP(GERAL[[#This Row],[REF_NOTA]],BASE_NOTAS[],7,FALSE)</f>
        <v>76.037572032211926</v>
      </c>
      <c r="AI2538" s="48">
        <f ca="1">IF(GERAL[[#This Row],[Nota 2025]]="",0,GERAL[[#This Row],[Nota 2026]]-GERAL[[#This Row],[Nota 2025]])</f>
        <v>8.3779681489436229</v>
      </c>
    </row>
    <row r="2539" spans="1:35" x14ac:dyDescent="0.35">
      <c r="A2539" s="2" t="s">
        <v>182</v>
      </c>
      <c r="B2539" s="2" t="s">
        <v>185</v>
      </c>
      <c r="C2539" s="15" t="s">
        <v>215</v>
      </c>
      <c r="D2539" s="15" t="s">
        <v>493</v>
      </c>
      <c r="E2539" s="15" t="s">
        <v>494</v>
      </c>
      <c r="F2539" s="2" t="str">
        <f>VLOOKUP(GERAL[[#This Row],[CÓD]],SEALL,6,FALSE)</f>
        <v>S</v>
      </c>
      <c r="G253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3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3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39" s="2" t="str">
        <f>VLOOKUP(GERAL[[#This Row],[CÓD]],SEALL,4,FALSE)</f>
        <v>05, 08, 09, 10</v>
      </c>
      <c r="K2539" s="2" t="str">
        <f>IF(ISERR(FIND("01",GERAL[[#This Row],[ODS]])),"NÃO","SIM")</f>
        <v>NÃO</v>
      </c>
      <c r="L2539" s="2" t="str">
        <f>IF(ISERR(FIND("02",GERAL[[#This Row],[ODS]])),"NÃO","SIM")</f>
        <v>NÃO</v>
      </c>
      <c r="M2539" s="2" t="str">
        <f>IF(ISERR(FIND("03",GERAL[[#This Row],[ODS]])),"NÃO","SIM")</f>
        <v>NÃO</v>
      </c>
      <c r="N2539" s="2" t="str">
        <f>IF(ISERR(FIND("04",GERAL[[#This Row],[ODS]])),"NÃO","SIM")</f>
        <v>NÃO</v>
      </c>
      <c r="O2539" s="2" t="str">
        <f>IF(ISERR(FIND("05",GERAL[[#This Row],[ODS]])),"NÃO","SIM")</f>
        <v>SIM</v>
      </c>
      <c r="P2539" s="2" t="str">
        <f>IF(ISERR(FIND("06",GERAL[[#This Row],[ODS]])),"NÃO","SIM")</f>
        <v>NÃO</v>
      </c>
      <c r="Q2539" s="2" t="str">
        <f>IF(ISERR(FIND("07",GERAL[[#This Row],[ODS]])),"NÃO","SIM")</f>
        <v>NÃO</v>
      </c>
      <c r="R2539" s="2" t="str">
        <f>IF(ISERR(FIND("08",GERAL[[#This Row],[ODS]])),"NÃO","SIM")</f>
        <v>SIM</v>
      </c>
      <c r="S2539" s="2" t="str">
        <f>IF(ISERR(FIND("09",GERAL[[#This Row],[ODS]])),"NÃO","SIM")</f>
        <v>SIM</v>
      </c>
      <c r="T2539" s="2" t="str">
        <f>IF(ISERR(FIND("10",GERAL[[#This Row],[ODS]])),"NÃO","SIM")</f>
        <v>SIM</v>
      </c>
      <c r="U2539" s="2" t="str">
        <f>IF(ISERR(FIND("11",GERAL[[#This Row],[ODS]])),"NÃO","SIM")</f>
        <v>NÃO</v>
      </c>
      <c r="V2539" s="2" t="str">
        <f>IF(ISERR(FIND("12",GERAL[[#This Row],[ODS]])),"NÃO","SIM")</f>
        <v>NÃO</v>
      </c>
      <c r="W2539" s="2" t="str">
        <f>IF(ISERR(FIND("13",GERAL[[#This Row],[ODS]])),"NÃO","SIM")</f>
        <v>NÃO</v>
      </c>
      <c r="X2539" s="2" t="str">
        <f>IF(ISERR(FIND("14",GERAL[[#This Row],[ODS]])),"NÃO","SIM")</f>
        <v>NÃO</v>
      </c>
      <c r="Y2539" s="2" t="str">
        <f>IF(ISERR(FIND("15",GERAL[[#This Row],[ODS]])),"NÃO","SIM")</f>
        <v>NÃO</v>
      </c>
      <c r="Z2539" s="2" t="str">
        <f>IF(ISERR(FIND("16",GERAL[[#This Row],[ODS]])),"NÃO","SIM")</f>
        <v>NÃO</v>
      </c>
      <c r="AA2539" s="2" t="str">
        <f>IF(ISERR(FIND("17",GERAL[[#This Row],[ODS]])),"NÃO","SIM")</f>
        <v>NÃO</v>
      </c>
      <c r="AB2539" s="1"/>
      <c r="AC2539" s="1"/>
      <c r="AD2539" s="1">
        <v>44.197287330935751</v>
      </c>
      <c r="AE2539" s="56">
        <v>47.968139644952103</v>
      </c>
      <c r="AF2539" s="87">
        <v>46.354861117676037</v>
      </c>
      <c r="AG2539" s="1" t="str">
        <f>GERAL[[#This Row],[SIGLA]]&amp;GERAL[[#This Row],[CÓD]]</f>
        <v>TOPM_IN</v>
      </c>
      <c r="AH2539" s="1">
        <f ca="1">VLOOKUP(GERAL[[#This Row],[REF_NOTA]],BASE_NOTAS[],7,FALSE)</f>
        <v>45.883724333662265</v>
      </c>
      <c r="AI2539" s="48">
        <f ca="1">IF(GERAL[[#This Row],[Nota 2025]]="",0,GERAL[[#This Row],[Nota 2026]]-GERAL[[#This Row],[Nota 2025]])</f>
        <v>-0.47113678401377257</v>
      </c>
    </row>
    <row r="2540" spans="1:35" x14ac:dyDescent="0.35">
      <c r="A2540" s="2" t="s">
        <v>0</v>
      </c>
      <c r="B2540" s="2" t="s">
        <v>156</v>
      </c>
      <c r="C2540" s="15" t="s">
        <v>217</v>
      </c>
      <c r="D2540" s="15" t="s">
        <v>495</v>
      </c>
      <c r="E2540" s="15" t="s">
        <v>496</v>
      </c>
      <c r="F2540" s="2" t="str">
        <f>VLOOKUP(GERAL[[#This Row],[CÓD]],SEALL,6,FALSE)</f>
        <v>S</v>
      </c>
      <c r="G254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4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4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40" s="2" t="str">
        <f>VLOOKUP(GERAL[[#This Row],[CÓD]],SEALL,4,FALSE)</f>
        <v>05, 16</v>
      </c>
      <c r="K2540" s="2" t="str">
        <f>IF(ISERR(FIND("01",GERAL[[#This Row],[ODS]])),"NÃO","SIM")</f>
        <v>NÃO</v>
      </c>
      <c r="L2540" s="2" t="str">
        <f>IF(ISERR(FIND("02",GERAL[[#This Row],[ODS]])),"NÃO","SIM")</f>
        <v>NÃO</v>
      </c>
      <c r="M2540" s="2" t="str">
        <f>IF(ISERR(FIND("03",GERAL[[#This Row],[ODS]])),"NÃO","SIM")</f>
        <v>NÃO</v>
      </c>
      <c r="N2540" s="2" t="str">
        <f>IF(ISERR(FIND("04",GERAL[[#This Row],[ODS]])),"NÃO","SIM")</f>
        <v>NÃO</v>
      </c>
      <c r="O2540" s="2" t="str">
        <f>IF(ISERR(FIND("05",GERAL[[#This Row],[ODS]])),"NÃO","SIM")</f>
        <v>SIM</v>
      </c>
      <c r="P2540" s="2" t="str">
        <f>IF(ISERR(FIND("06",GERAL[[#This Row],[ODS]])),"NÃO","SIM")</f>
        <v>NÃO</v>
      </c>
      <c r="Q2540" s="2" t="str">
        <f>IF(ISERR(FIND("07",GERAL[[#This Row],[ODS]])),"NÃO","SIM")</f>
        <v>NÃO</v>
      </c>
      <c r="R2540" s="2" t="str">
        <f>IF(ISERR(FIND("08",GERAL[[#This Row],[ODS]])),"NÃO","SIM")</f>
        <v>NÃO</v>
      </c>
      <c r="S2540" s="2" t="str">
        <f>IF(ISERR(FIND("09",GERAL[[#This Row],[ODS]])),"NÃO","SIM")</f>
        <v>NÃO</v>
      </c>
      <c r="T2540" s="2" t="str">
        <f>IF(ISERR(FIND("10",GERAL[[#This Row],[ODS]])),"NÃO","SIM")</f>
        <v>NÃO</v>
      </c>
      <c r="U2540" s="2" t="str">
        <f>IF(ISERR(FIND("11",GERAL[[#This Row],[ODS]])),"NÃO","SIM")</f>
        <v>NÃO</v>
      </c>
      <c r="V2540" s="2" t="str">
        <f>IF(ISERR(FIND("12",GERAL[[#This Row],[ODS]])),"NÃO","SIM")</f>
        <v>NÃO</v>
      </c>
      <c r="W2540" s="2" t="str">
        <f>IF(ISERR(FIND("13",GERAL[[#This Row],[ODS]])),"NÃO","SIM")</f>
        <v>NÃO</v>
      </c>
      <c r="X2540" s="2" t="str">
        <f>IF(ISERR(FIND("14",GERAL[[#This Row],[ODS]])),"NÃO","SIM")</f>
        <v>NÃO</v>
      </c>
      <c r="Y2540" s="2" t="str">
        <f>IF(ISERR(FIND("15",GERAL[[#This Row],[ODS]])),"NÃO","SIM")</f>
        <v>NÃO</v>
      </c>
      <c r="Z2540" s="2" t="str">
        <f>IF(ISERR(FIND("16",GERAL[[#This Row],[ODS]])),"NÃO","SIM")</f>
        <v>SIM</v>
      </c>
      <c r="AA2540" s="2" t="str">
        <f>IF(ISERR(FIND("17",GERAL[[#This Row],[ODS]])),"NÃO","SIM")</f>
        <v>NÃO</v>
      </c>
      <c r="AB2540" s="1"/>
      <c r="AC2540" s="1"/>
      <c r="AD2540" s="1">
        <v>24.253294237365736</v>
      </c>
      <c r="AE2540" s="56">
        <v>5.7120595666507654</v>
      </c>
      <c r="AF2540" s="87">
        <v>21.268269123692789</v>
      </c>
      <c r="AG2540" s="1" t="str">
        <f>GERAL[[#This Row],[SIGLA]]&amp;GERAL[[#This Row],[CÓD]]</f>
        <v>ACSP_VS</v>
      </c>
      <c r="AH2540" s="1">
        <f ca="1">VLOOKUP(GERAL[[#This Row],[REF_NOTA]],BASE_NOTAS[],7,FALSE)</f>
        <v>28.671485780275859</v>
      </c>
      <c r="AI2540" s="48">
        <f ca="1">IF(GERAL[[#This Row],[Nota 2025]]="",0,GERAL[[#This Row],[Nota 2026]]-GERAL[[#This Row],[Nota 2025]])</f>
        <v>7.4032166565830693</v>
      </c>
    </row>
    <row r="2541" spans="1:35" x14ac:dyDescent="0.35">
      <c r="A2541" s="2" t="s">
        <v>1</v>
      </c>
      <c r="B2541" s="2" t="s">
        <v>157</v>
      </c>
      <c r="C2541" s="15" t="s">
        <v>217</v>
      </c>
      <c r="D2541" s="15" t="s">
        <v>495</v>
      </c>
      <c r="E2541" s="15" t="s">
        <v>496</v>
      </c>
      <c r="F2541" s="2" t="str">
        <f>VLOOKUP(GERAL[[#This Row],[CÓD]],SEALL,6,FALSE)</f>
        <v>S</v>
      </c>
      <c r="G254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4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4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41" s="2" t="str">
        <f>VLOOKUP(GERAL[[#This Row],[CÓD]],SEALL,4,FALSE)</f>
        <v>05, 16</v>
      </c>
      <c r="K2541" s="2" t="str">
        <f>IF(ISERR(FIND("01",GERAL[[#This Row],[ODS]])),"NÃO","SIM")</f>
        <v>NÃO</v>
      </c>
      <c r="L2541" s="2" t="str">
        <f>IF(ISERR(FIND("02",GERAL[[#This Row],[ODS]])),"NÃO","SIM")</f>
        <v>NÃO</v>
      </c>
      <c r="M2541" s="2" t="str">
        <f>IF(ISERR(FIND("03",GERAL[[#This Row],[ODS]])),"NÃO","SIM")</f>
        <v>NÃO</v>
      </c>
      <c r="N2541" s="2" t="str">
        <f>IF(ISERR(FIND("04",GERAL[[#This Row],[ODS]])),"NÃO","SIM")</f>
        <v>NÃO</v>
      </c>
      <c r="O2541" s="2" t="str">
        <f>IF(ISERR(FIND("05",GERAL[[#This Row],[ODS]])),"NÃO","SIM")</f>
        <v>SIM</v>
      </c>
      <c r="P2541" s="2" t="str">
        <f>IF(ISERR(FIND("06",GERAL[[#This Row],[ODS]])),"NÃO","SIM")</f>
        <v>NÃO</v>
      </c>
      <c r="Q2541" s="2" t="str">
        <f>IF(ISERR(FIND("07",GERAL[[#This Row],[ODS]])),"NÃO","SIM")</f>
        <v>NÃO</v>
      </c>
      <c r="R2541" s="2" t="str">
        <f>IF(ISERR(FIND("08",GERAL[[#This Row],[ODS]])),"NÃO","SIM")</f>
        <v>NÃO</v>
      </c>
      <c r="S2541" s="2" t="str">
        <f>IF(ISERR(FIND("09",GERAL[[#This Row],[ODS]])),"NÃO","SIM")</f>
        <v>NÃO</v>
      </c>
      <c r="T2541" s="2" t="str">
        <f>IF(ISERR(FIND("10",GERAL[[#This Row],[ODS]])),"NÃO","SIM")</f>
        <v>NÃO</v>
      </c>
      <c r="U2541" s="2" t="str">
        <f>IF(ISERR(FIND("11",GERAL[[#This Row],[ODS]])),"NÃO","SIM")</f>
        <v>NÃO</v>
      </c>
      <c r="V2541" s="2" t="str">
        <f>IF(ISERR(FIND("12",GERAL[[#This Row],[ODS]])),"NÃO","SIM")</f>
        <v>NÃO</v>
      </c>
      <c r="W2541" s="2" t="str">
        <f>IF(ISERR(FIND("13",GERAL[[#This Row],[ODS]])),"NÃO","SIM")</f>
        <v>NÃO</v>
      </c>
      <c r="X2541" s="2" t="str">
        <f>IF(ISERR(FIND("14",GERAL[[#This Row],[ODS]])),"NÃO","SIM")</f>
        <v>NÃO</v>
      </c>
      <c r="Y2541" s="2" t="str">
        <f>IF(ISERR(FIND("15",GERAL[[#This Row],[ODS]])),"NÃO","SIM")</f>
        <v>NÃO</v>
      </c>
      <c r="Z2541" s="2" t="str">
        <f>IF(ISERR(FIND("16",GERAL[[#This Row],[ODS]])),"NÃO","SIM")</f>
        <v>SIM</v>
      </c>
      <c r="AA2541" s="2" t="str">
        <f>IF(ISERR(FIND("17",GERAL[[#This Row],[ODS]])),"NÃO","SIM")</f>
        <v>NÃO</v>
      </c>
      <c r="AB2541" s="1"/>
      <c r="AC2541" s="1"/>
      <c r="AD2541" s="1">
        <v>80.554123100521778</v>
      </c>
      <c r="AE2541" s="56">
        <v>78.372217822872912</v>
      </c>
      <c r="AF2541" s="87">
        <v>81.514229620664338</v>
      </c>
      <c r="AG2541" s="1" t="str">
        <f>GERAL[[#This Row],[SIGLA]]&amp;GERAL[[#This Row],[CÓD]]</f>
        <v>ALSP_VS</v>
      </c>
      <c r="AH2541" s="1">
        <f ca="1">VLOOKUP(GERAL[[#This Row],[REF_NOTA]],BASE_NOTAS[],7,FALSE)</f>
        <v>83.656914477308987</v>
      </c>
      <c r="AI2541" s="48">
        <f ca="1">IF(GERAL[[#This Row],[Nota 2025]]="",0,GERAL[[#This Row],[Nota 2026]]-GERAL[[#This Row],[Nota 2025]])</f>
        <v>2.1426848566446495</v>
      </c>
    </row>
    <row r="2542" spans="1:35" x14ac:dyDescent="0.35">
      <c r="A2542" s="2" t="s">
        <v>159</v>
      </c>
      <c r="B2542" s="2" t="s">
        <v>184</v>
      </c>
      <c r="C2542" s="15" t="s">
        <v>217</v>
      </c>
      <c r="D2542" s="15" t="s">
        <v>495</v>
      </c>
      <c r="E2542" s="15" t="s">
        <v>496</v>
      </c>
      <c r="F2542" s="2" t="str">
        <f>VLOOKUP(GERAL[[#This Row],[CÓD]],SEALL,6,FALSE)</f>
        <v>S</v>
      </c>
      <c r="G254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4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4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42" s="2" t="str">
        <f>VLOOKUP(GERAL[[#This Row],[CÓD]],SEALL,4,FALSE)</f>
        <v>05, 16</v>
      </c>
      <c r="K2542" s="2" t="str">
        <f>IF(ISERR(FIND("01",GERAL[[#This Row],[ODS]])),"NÃO","SIM")</f>
        <v>NÃO</v>
      </c>
      <c r="L2542" s="2" t="str">
        <f>IF(ISERR(FIND("02",GERAL[[#This Row],[ODS]])),"NÃO","SIM")</f>
        <v>NÃO</v>
      </c>
      <c r="M2542" s="2" t="str">
        <f>IF(ISERR(FIND("03",GERAL[[#This Row],[ODS]])),"NÃO","SIM")</f>
        <v>NÃO</v>
      </c>
      <c r="N2542" s="2" t="str">
        <f>IF(ISERR(FIND("04",GERAL[[#This Row],[ODS]])),"NÃO","SIM")</f>
        <v>NÃO</v>
      </c>
      <c r="O2542" s="2" t="str">
        <f>IF(ISERR(FIND("05",GERAL[[#This Row],[ODS]])),"NÃO","SIM")</f>
        <v>SIM</v>
      </c>
      <c r="P2542" s="2" t="str">
        <f>IF(ISERR(FIND("06",GERAL[[#This Row],[ODS]])),"NÃO","SIM")</f>
        <v>NÃO</v>
      </c>
      <c r="Q2542" s="2" t="str">
        <f>IF(ISERR(FIND("07",GERAL[[#This Row],[ODS]])),"NÃO","SIM")</f>
        <v>NÃO</v>
      </c>
      <c r="R2542" s="2" t="str">
        <f>IF(ISERR(FIND("08",GERAL[[#This Row],[ODS]])),"NÃO","SIM")</f>
        <v>NÃO</v>
      </c>
      <c r="S2542" s="2" t="str">
        <f>IF(ISERR(FIND("09",GERAL[[#This Row],[ODS]])),"NÃO","SIM")</f>
        <v>NÃO</v>
      </c>
      <c r="T2542" s="2" t="str">
        <f>IF(ISERR(FIND("10",GERAL[[#This Row],[ODS]])),"NÃO","SIM")</f>
        <v>NÃO</v>
      </c>
      <c r="U2542" s="2" t="str">
        <f>IF(ISERR(FIND("11",GERAL[[#This Row],[ODS]])),"NÃO","SIM")</f>
        <v>NÃO</v>
      </c>
      <c r="V2542" s="2" t="str">
        <f>IF(ISERR(FIND("12",GERAL[[#This Row],[ODS]])),"NÃO","SIM")</f>
        <v>NÃO</v>
      </c>
      <c r="W2542" s="2" t="str">
        <f>IF(ISERR(FIND("13",GERAL[[#This Row],[ODS]])),"NÃO","SIM")</f>
        <v>NÃO</v>
      </c>
      <c r="X2542" s="2" t="str">
        <f>IF(ISERR(FIND("14",GERAL[[#This Row],[ODS]])),"NÃO","SIM")</f>
        <v>NÃO</v>
      </c>
      <c r="Y2542" s="2" t="str">
        <f>IF(ISERR(FIND("15",GERAL[[#This Row],[ODS]])),"NÃO","SIM")</f>
        <v>NÃO</v>
      </c>
      <c r="Z2542" s="2" t="str">
        <f>IF(ISERR(FIND("16",GERAL[[#This Row],[ODS]])),"NÃO","SIM")</f>
        <v>SIM</v>
      </c>
      <c r="AA2542" s="2" t="str">
        <f>IF(ISERR(FIND("17",GERAL[[#This Row],[ODS]])),"NÃO","SIM")</f>
        <v>NÃO</v>
      </c>
      <c r="AB2542" s="1"/>
      <c r="AC2542" s="1"/>
      <c r="AD2542" s="1">
        <v>28.378737273462818</v>
      </c>
      <c r="AE2542" s="56">
        <v>21.192708482301484</v>
      </c>
      <c r="AF2542" s="87">
        <v>32.578535622039325</v>
      </c>
      <c r="AG2542" s="1" t="str">
        <f>GERAL[[#This Row],[SIGLA]]&amp;GERAL[[#This Row],[CÓD]]</f>
        <v>APSP_VS</v>
      </c>
      <c r="AH2542" s="1">
        <f ca="1">VLOOKUP(GERAL[[#This Row],[REF_NOTA]],BASE_NOTAS[],7,FALSE)</f>
        <v>35.169624357110507</v>
      </c>
      <c r="AI2542" s="48">
        <f ca="1">IF(GERAL[[#This Row],[Nota 2025]]="",0,GERAL[[#This Row],[Nota 2026]]-GERAL[[#This Row],[Nota 2025]])</f>
        <v>2.5910887350711818</v>
      </c>
    </row>
    <row r="2543" spans="1:35" x14ac:dyDescent="0.35">
      <c r="A2543" s="2" t="s">
        <v>155</v>
      </c>
      <c r="B2543" s="2" t="s">
        <v>158</v>
      </c>
      <c r="C2543" s="15" t="s">
        <v>217</v>
      </c>
      <c r="D2543" s="15" t="s">
        <v>495</v>
      </c>
      <c r="E2543" s="15" t="s">
        <v>496</v>
      </c>
      <c r="F2543" s="2" t="str">
        <f>VLOOKUP(GERAL[[#This Row],[CÓD]],SEALL,6,FALSE)</f>
        <v>S</v>
      </c>
      <c r="G254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4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4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43" s="2" t="str">
        <f>VLOOKUP(GERAL[[#This Row],[CÓD]],SEALL,4,FALSE)</f>
        <v>05, 16</v>
      </c>
      <c r="K2543" s="2" t="str">
        <f>IF(ISERR(FIND("01",GERAL[[#This Row],[ODS]])),"NÃO","SIM")</f>
        <v>NÃO</v>
      </c>
      <c r="L2543" s="2" t="str">
        <f>IF(ISERR(FIND("02",GERAL[[#This Row],[ODS]])),"NÃO","SIM")</f>
        <v>NÃO</v>
      </c>
      <c r="M2543" s="2" t="str">
        <f>IF(ISERR(FIND("03",GERAL[[#This Row],[ODS]])),"NÃO","SIM")</f>
        <v>NÃO</v>
      </c>
      <c r="N2543" s="2" t="str">
        <f>IF(ISERR(FIND("04",GERAL[[#This Row],[ODS]])),"NÃO","SIM")</f>
        <v>NÃO</v>
      </c>
      <c r="O2543" s="2" t="str">
        <f>IF(ISERR(FIND("05",GERAL[[#This Row],[ODS]])),"NÃO","SIM")</f>
        <v>SIM</v>
      </c>
      <c r="P2543" s="2" t="str">
        <f>IF(ISERR(FIND("06",GERAL[[#This Row],[ODS]])),"NÃO","SIM")</f>
        <v>NÃO</v>
      </c>
      <c r="Q2543" s="2" t="str">
        <f>IF(ISERR(FIND("07",GERAL[[#This Row],[ODS]])),"NÃO","SIM")</f>
        <v>NÃO</v>
      </c>
      <c r="R2543" s="2" t="str">
        <f>IF(ISERR(FIND("08",GERAL[[#This Row],[ODS]])),"NÃO","SIM")</f>
        <v>NÃO</v>
      </c>
      <c r="S2543" s="2" t="str">
        <f>IF(ISERR(FIND("09",GERAL[[#This Row],[ODS]])),"NÃO","SIM")</f>
        <v>NÃO</v>
      </c>
      <c r="T2543" s="2" t="str">
        <f>IF(ISERR(FIND("10",GERAL[[#This Row],[ODS]])),"NÃO","SIM")</f>
        <v>NÃO</v>
      </c>
      <c r="U2543" s="2" t="str">
        <f>IF(ISERR(FIND("11",GERAL[[#This Row],[ODS]])),"NÃO","SIM")</f>
        <v>NÃO</v>
      </c>
      <c r="V2543" s="2" t="str">
        <f>IF(ISERR(FIND("12",GERAL[[#This Row],[ODS]])),"NÃO","SIM")</f>
        <v>NÃO</v>
      </c>
      <c r="W2543" s="2" t="str">
        <f>IF(ISERR(FIND("13",GERAL[[#This Row],[ODS]])),"NÃO","SIM")</f>
        <v>NÃO</v>
      </c>
      <c r="X2543" s="2" t="str">
        <f>IF(ISERR(FIND("14",GERAL[[#This Row],[ODS]])),"NÃO","SIM")</f>
        <v>NÃO</v>
      </c>
      <c r="Y2543" s="2" t="str">
        <f>IF(ISERR(FIND("15",GERAL[[#This Row],[ODS]])),"NÃO","SIM")</f>
        <v>NÃO</v>
      </c>
      <c r="Z2543" s="2" t="str">
        <f>IF(ISERR(FIND("16",GERAL[[#This Row],[ODS]])),"NÃO","SIM")</f>
        <v>SIM</v>
      </c>
      <c r="AA2543" s="2" t="str">
        <f>IF(ISERR(FIND("17",GERAL[[#This Row],[ODS]])),"NÃO","SIM")</f>
        <v>NÃO</v>
      </c>
      <c r="AB2543" s="1"/>
      <c r="AC2543" s="1"/>
      <c r="AD2543" s="1">
        <v>92.552382453138577</v>
      </c>
      <c r="AE2543" s="56">
        <v>86.779247951583145</v>
      </c>
      <c r="AF2543" s="87">
        <v>87.599572347234528</v>
      </c>
      <c r="AG2543" s="1" t="str">
        <f>GERAL[[#This Row],[SIGLA]]&amp;GERAL[[#This Row],[CÓD]]</f>
        <v>AMSP_VS</v>
      </c>
      <c r="AH2543" s="1">
        <f ca="1">VLOOKUP(GERAL[[#This Row],[REF_NOTA]],BASE_NOTAS[],7,FALSE)</f>
        <v>80.904654196472833</v>
      </c>
      <c r="AI2543" s="48">
        <f ca="1">IF(GERAL[[#This Row],[Nota 2025]]="",0,GERAL[[#This Row],[Nota 2026]]-GERAL[[#This Row],[Nota 2025]])</f>
        <v>-6.6949181507616942</v>
      </c>
    </row>
    <row r="2544" spans="1:35" x14ac:dyDescent="0.35">
      <c r="A2544" s="2" t="s">
        <v>160</v>
      </c>
      <c r="B2544" s="2" t="s">
        <v>187</v>
      </c>
      <c r="C2544" s="15" t="s">
        <v>217</v>
      </c>
      <c r="D2544" s="15" t="s">
        <v>495</v>
      </c>
      <c r="E2544" s="15" t="s">
        <v>496</v>
      </c>
      <c r="F2544" s="2" t="str">
        <f>VLOOKUP(GERAL[[#This Row],[CÓD]],SEALL,6,FALSE)</f>
        <v>S</v>
      </c>
      <c r="G254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4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4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44" s="2" t="str">
        <f>VLOOKUP(GERAL[[#This Row],[CÓD]],SEALL,4,FALSE)</f>
        <v>05, 16</v>
      </c>
      <c r="K2544" s="2" t="str">
        <f>IF(ISERR(FIND("01",GERAL[[#This Row],[ODS]])),"NÃO","SIM")</f>
        <v>NÃO</v>
      </c>
      <c r="L2544" s="2" t="str">
        <f>IF(ISERR(FIND("02",GERAL[[#This Row],[ODS]])),"NÃO","SIM")</f>
        <v>NÃO</v>
      </c>
      <c r="M2544" s="2" t="str">
        <f>IF(ISERR(FIND("03",GERAL[[#This Row],[ODS]])),"NÃO","SIM")</f>
        <v>NÃO</v>
      </c>
      <c r="N2544" s="2" t="str">
        <f>IF(ISERR(FIND("04",GERAL[[#This Row],[ODS]])),"NÃO","SIM")</f>
        <v>NÃO</v>
      </c>
      <c r="O2544" s="2" t="str">
        <f>IF(ISERR(FIND("05",GERAL[[#This Row],[ODS]])),"NÃO","SIM")</f>
        <v>SIM</v>
      </c>
      <c r="P2544" s="2" t="str">
        <f>IF(ISERR(FIND("06",GERAL[[#This Row],[ODS]])),"NÃO","SIM")</f>
        <v>NÃO</v>
      </c>
      <c r="Q2544" s="2" t="str">
        <f>IF(ISERR(FIND("07",GERAL[[#This Row],[ODS]])),"NÃO","SIM")</f>
        <v>NÃO</v>
      </c>
      <c r="R2544" s="2" t="str">
        <f>IF(ISERR(FIND("08",GERAL[[#This Row],[ODS]])),"NÃO","SIM")</f>
        <v>NÃO</v>
      </c>
      <c r="S2544" s="2" t="str">
        <f>IF(ISERR(FIND("09",GERAL[[#This Row],[ODS]])),"NÃO","SIM")</f>
        <v>NÃO</v>
      </c>
      <c r="T2544" s="2" t="str">
        <f>IF(ISERR(FIND("10",GERAL[[#This Row],[ODS]])),"NÃO","SIM")</f>
        <v>NÃO</v>
      </c>
      <c r="U2544" s="2" t="str">
        <f>IF(ISERR(FIND("11",GERAL[[#This Row],[ODS]])),"NÃO","SIM")</f>
        <v>NÃO</v>
      </c>
      <c r="V2544" s="2" t="str">
        <f>IF(ISERR(FIND("12",GERAL[[#This Row],[ODS]])),"NÃO","SIM")</f>
        <v>NÃO</v>
      </c>
      <c r="W2544" s="2" t="str">
        <f>IF(ISERR(FIND("13",GERAL[[#This Row],[ODS]])),"NÃO","SIM")</f>
        <v>NÃO</v>
      </c>
      <c r="X2544" s="2" t="str">
        <f>IF(ISERR(FIND("14",GERAL[[#This Row],[ODS]])),"NÃO","SIM")</f>
        <v>NÃO</v>
      </c>
      <c r="Y2544" s="2" t="str">
        <f>IF(ISERR(FIND("15",GERAL[[#This Row],[ODS]])),"NÃO","SIM")</f>
        <v>NÃO</v>
      </c>
      <c r="Z2544" s="2" t="str">
        <f>IF(ISERR(FIND("16",GERAL[[#This Row],[ODS]])),"NÃO","SIM")</f>
        <v>SIM</v>
      </c>
      <c r="AA2544" s="2" t="str">
        <f>IF(ISERR(FIND("17",GERAL[[#This Row],[ODS]])),"NÃO","SIM")</f>
        <v>NÃO</v>
      </c>
      <c r="AB2544" s="1"/>
      <c r="AC2544" s="1"/>
      <c r="AD2544" s="1">
        <v>81.560824348426095</v>
      </c>
      <c r="AE2544" s="56">
        <v>76.619419578515277</v>
      </c>
      <c r="AF2544" s="87">
        <v>87.933558797885468</v>
      </c>
      <c r="AG2544" s="1" t="str">
        <f>GERAL[[#This Row],[SIGLA]]&amp;GERAL[[#This Row],[CÓD]]</f>
        <v>BASP_VS</v>
      </c>
      <c r="AH2544" s="1">
        <f ca="1">VLOOKUP(GERAL[[#This Row],[REF_NOTA]],BASE_NOTAS[],7,FALSE)</f>
        <v>86.960902963529648</v>
      </c>
      <c r="AI2544" s="48">
        <f ca="1">IF(GERAL[[#This Row],[Nota 2025]]="",0,GERAL[[#This Row],[Nota 2026]]-GERAL[[#This Row],[Nota 2025]])</f>
        <v>-0.97265583435581959</v>
      </c>
    </row>
    <row r="2545" spans="1:35" x14ac:dyDescent="0.35">
      <c r="A2545" s="2" t="s">
        <v>161</v>
      </c>
      <c r="B2545" s="2" t="s">
        <v>188</v>
      </c>
      <c r="C2545" s="15" t="s">
        <v>217</v>
      </c>
      <c r="D2545" s="15" t="s">
        <v>495</v>
      </c>
      <c r="E2545" s="15" t="s">
        <v>496</v>
      </c>
      <c r="F2545" s="2" t="str">
        <f>VLOOKUP(GERAL[[#This Row],[CÓD]],SEALL,6,FALSE)</f>
        <v>S</v>
      </c>
      <c r="G254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4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4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45" s="2" t="str">
        <f>VLOOKUP(GERAL[[#This Row],[CÓD]],SEALL,4,FALSE)</f>
        <v>05, 16</v>
      </c>
      <c r="K2545" s="2" t="str">
        <f>IF(ISERR(FIND("01",GERAL[[#This Row],[ODS]])),"NÃO","SIM")</f>
        <v>NÃO</v>
      </c>
      <c r="L2545" s="2" t="str">
        <f>IF(ISERR(FIND("02",GERAL[[#This Row],[ODS]])),"NÃO","SIM")</f>
        <v>NÃO</v>
      </c>
      <c r="M2545" s="2" t="str">
        <f>IF(ISERR(FIND("03",GERAL[[#This Row],[ODS]])),"NÃO","SIM")</f>
        <v>NÃO</v>
      </c>
      <c r="N2545" s="2" t="str">
        <f>IF(ISERR(FIND("04",GERAL[[#This Row],[ODS]])),"NÃO","SIM")</f>
        <v>NÃO</v>
      </c>
      <c r="O2545" s="2" t="str">
        <f>IF(ISERR(FIND("05",GERAL[[#This Row],[ODS]])),"NÃO","SIM")</f>
        <v>SIM</v>
      </c>
      <c r="P2545" s="2" t="str">
        <f>IF(ISERR(FIND("06",GERAL[[#This Row],[ODS]])),"NÃO","SIM")</f>
        <v>NÃO</v>
      </c>
      <c r="Q2545" s="2" t="str">
        <f>IF(ISERR(FIND("07",GERAL[[#This Row],[ODS]])),"NÃO","SIM")</f>
        <v>NÃO</v>
      </c>
      <c r="R2545" s="2" t="str">
        <f>IF(ISERR(FIND("08",GERAL[[#This Row],[ODS]])),"NÃO","SIM")</f>
        <v>NÃO</v>
      </c>
      <c r="S2545" s="2" t="str">
        <f>IF(ISERR(FIND("09",GERAL[[#This Row],[ODS]])),"NÃO","SIM")</f>
        <v>NÃO</v>
      </c>
      <c r="T2545" s="2" t="str">
        <f>IF(ISERR(FIND("10",GERAL[[#This Row],[ODS]])),"NÃO","SIM")</f>
        <v>NÃO</v>
      </c>
      <c r="U2545" s="2" t="str">
        <f>IF(ISERR(FIND("11",GERAL[[#This Row],[ODS]])),"NÃO","SIM")</f>
        <v>NÃO</v>
      </c>
      <c r="V2545" s="2" t="str">
        <f>IF(ISERR(FIND("12",GERAL[[#This Row],[ODS]])),"NÃO","SIM")</f>
        <v>NÃO</v>
      </c>
      <c r="W2545" s="2" t="str">
        <f>IF(ISERR(FIND("13",GERAL[[#This Row],[ODS]])),"NÃO","SIM")</f>
        <v>NÃO</v>
      </c>
      <c r="X2545" s="2" t="str">
        <f>IF(ISERR(FIND("14",GERAL[[#This Row],[ODS]])),"NÃO","SIM")</f>
        <v>NÃO</v>
      </c>
      <c r="Y2545" s="2" t="str">
        <f>IF(ISERR(FIND("15",GERAL[[#This Row],[ODS]])),"NÃO","SIM")</f>
        <v>NÃO</v>
      </c>
      <c r="Z2545" s="2" t="str">
        <f>IF(ISERR(FIND("16",GERAL[[#This Row],[ODS]])),"NÃO","SIM")</f>
        <v>SIM</v>
      </c>
      <c r="AA2545" s="2" t="str">
        <f>IF(ISERR(FIND("17",GERAL[[#This Row],[ODS]])),"NÃO","SIM")</f>
        <v>NÃO</v>
      </c>
      <c r="AB2545" s="1"/>
      <c r="AC2545" s="1"/>
      <c r="AD2545" s="1">
        <v>92.188438368804825</v>
      </c>
      <c r="AE2545" s="56">
        <v>90.175108537678</v>
      </c>
      <c r="AF2545" s="87">
        <v>100</v>
      </c>
      <c r="AG2545" s="1" t="str">
        <f>GERAL[[#This Row],[SIGLA]]&amp;GERAL[[#This Row],[CÓD]]</f>
        <v>CESP_VS</v>
      </c>
      <c r="AH2545" s="1">
        <f ca="1">VLOOKUP(GERAL[[#This Row],[REF_NOTA]],BASE_NOTAS[],7,FALSE)</f>
        <v>100</v>
      </c>
      <c r="AI2545" s="48">
        <f ca="1">IF(GERAL[[#This Row],[Nota 2025]]="",0,GERAL[[#This Row],[Nota 2026]]-GERAL[[#This Row],[Nota 2025]])</f>
        <v>0</v>
      </c>
    </row>
    <row r="2546" spans="1:35" x14ac:dyDescent="0.35">
      <c r="A2546" s="2" t="s">
        <v>162</v>
      </c>
      <c r="B2546" s="2" t="s">
        <v>189</v>
      </c>
      <c r="C2546" s="15" t="s">
        <v>217</v>
      </c>
      <c r="D2546" s="15" t="s">
        <v>495</v>
      </c>
      <c r="E2546" s="15" t="s">
        <v>496</v>
      </c>
      <c r="F2546" s="2" t="str">
        <f>VLOOKUP(GERAL[[#This Row],[CÓD]],SEALL,6,FALSE)</f>
        <v>S</v>
      </c>
      <c r="G254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4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4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46" s="2" t="str">
        <f>VLOOKUP(GERAL[[#This Row],[CÓD]],SEALL,4,FALSE)</f>
        <v>05, 16</v>
      </c>
      <c r="K2546" s="2" t="str">
        <f>IF(ISERR(FIND("01",GERAL[[#This Row],[ODS]])),"NÃO","SIM")</f>
        <v>NÃO</v>
      </c>
      <c r="L2546" s="2" t="str">
        <f>IF(ISERR(FIND("02",GERAL[[#This Row],[ODS]])),"NÃO","SIM")</f>
        <v>NÃO</v>
      </c>
      <c r="M2546" s="2" t="str">
        <f>IF(ISERR(FIND("03",GERAL[[#This Row],[ODS]])),"NÃO","SIM")</f>
        <v>NÃO</v>
      </c>
      <c r="N2546" s="2" t="str">
        <f>IF(ISERR(FIND("04",GERAL[[#This Row],[ODS]])),"NÃO","SIM")</f>
        <v>NÃO</v>
      </c>
      <c r="O2546" s="2" t="str">
        <f>IF(ISERR(FIND("05",GERAL[[#This Row],[ODS]])),"NÃO","SIM")</f>
        <v>SIM</v>
      </c>
      <c r="P2546" s="2" t="str">
        <f>IF(ISERR(FIND("06",GERAL[[#This Row],[ODS]])),"NÃO","SIM")</f>
        <v>NÃO</v>
      </c>
      <c r="Q2546" s="2" t="str">
        <f>IF(ISERR(FIND("07",GERAL[[#This Row],[ODS]])),"NÃO","SIM")</f>
        <v>NÃO</v>
      </c>
      <c r="R2546" s="2" t="str">
        <f>IF(ISERR(FIND("08",GERAL[[#This Row],[ODS]])),"NÃO","SIM")</f>
        <v>NÃO</v>
      </c>
      <c r="S2546" s="2" t="str">
        <f>IF(ISERR(FIND("09",GERAL[[#This Row],[ODS]])),"NÃO","SIM")</f>
        <v>NÃO</v>
      </c>
      <c r="T2546" s="2" t="str">
        <f>IF(ISERR(FIND("10",GERAL[[#This Row],[ODS]])),"NÃO","SIM")</f>
        <v>NÃO</v>
      </c>
      <c r="U2546" s="2" t="str">
        <f>IF(ISERR(FIND("11",GERAL[[#This Row],[ODS]])),"NÃO","SIM")</f>
        <v>NÃO</v>
      </c>
      <c r="V2546" s="2" t="str">
        <f>IF(ISERR(FIND("12",GERAL[[#This Row],[ODS]])),"NÃO","SIM")</f>
        <v>NÃO</v>
      </c>
      <c r="W2546" s="2" t="str">
        <f>IF(ISERR(FIND("13",GERAL[[#This Row],[ODS]])),"NÃO","SIM")</f>
        <v>NÃO</v>
      </c>
      <c r="X2546" s="2" t="str">
        <f>IF(ISERR(FIND("14",GERAL[[#This Row],[ODS]])),"NÃO","SIM")</f>
        <v>NÃO</v>
      </c>
      <c r="Y2546" s="2" t="str">
        <f>IF(ISERR(FIND("15",GERAL[[#This Row],[ODS]])),"NÃO","SIM")</f>
        <v>NÃO</v>
      </c>
      <c r="Z2546" s="2" t="str">
        <f>IF(ISERR(FIND("16",GERAL[[#This Row],[ODS]])),"NÃO","SIM")</f>
        <v>SIM</v>
      </c>
      <c r="AA2546" s="2" t="str">
        <f>IF(ISERR(FIND("17",GERAL[[#This Row],[ODS]])),"NÃO","SIM")</f>
        <v>NÃO</v>
      </c>
      <c r="AB2546" s="1"/>
      <c r="AC2546" s="1"/>
      <c r="AD2546" s="1">
        <v>87.018778752671977</v>
      </c>
      <c r="AE2546" s="56">
        <v>82.434825972260782</v>
      </c>
      <c r="AF2546" s="87">
        <v>93.38796216489969</v>
      </c>
      <c r="AG2546" s="1" t="str">
        <f>GERAL[[#This Row],[SIGLA]]&amp;GERAL[[#This Row],[CÓD]]</f>
        <v>DFSP_VS</v>
      </c>
      <c r="AH2546" s="1">
        <f ca="1">VLOOKUP(GERAL[[#This Row],[REF_NOTA]],BASE_NOTAS[],7,FALSE)</f>
        <v>90.107419510519861</v>
      </c>
      <c r="AI2546" s="48">
        <f ca="1">IF(GERAL[[#This Row],[Nota 2025]]="",0,GERAL[[#This Row],[Nota 2026]]-GERAL[[#This Row],[Nota 2025]])</f>
        <v>-3.2805426543798291</v>
      </c>
    </row>
    <row r="2547" spans="1:35" x14ac:dyDescent="0.35">
      <c r="A2547" s="2" t="s">
        <v>163</v>
      </c>
      <c r="B2547" s="2" t="s">
        <v>183</v>
      </c>
      <c r="C2547" s="15" t="s">
        <v>217</v>
      </c>
      <c r="D2547" s="15" t="s">
        <v>495</v>
      </c>
      <c r="E2547" s="15" t="s">
        <v>496</v>
      </c>
      <c r="F2547" s="2" t="str">
        <f>VLOOKUP(GERAL[[#This Row],[CÓD]],SEALL,6,FALSE)</f>
        <v>S</v>
      </c>
      <c r="G254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4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4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47" s="2" t="str">
        <f>VLOOKUP(GERAL[[#This Row],[CÓD]],SEALL,4,FALSE)</f>
        <v>05, 16</v>
      </c>
      <c r="K2547" s="2" t="str">
        <f>IF(ISERR(FIND("01",GERAL[[#This Row],[ODS]])),"NÃO","SIM")</f>
        <v>NÃO</v>
      </c>
      <c r="L2547" s="2" t="str">
        <f>IF(ISERR(FIND("02",GERAL[[#This Row],[ODS]])),"NÃO","SIM")</f>
        <v>NÃO</v>
      </c>
      <c r="M2547" s="2" t="str">
        <f>IF(ISERR(FIND("03",GERAL[[#This Row],[ODS]])),"NÃO","SIM")</f>
        <v>NÃO</v>
      </c>
      <c r="N2547" s="2" t="str">
        <f>IF(ISERR(FIND("04",GERAL[[#This Row],[ODS]])),"NÃO","SIM")</f>
        <v>NÃO</v>
      </c>
      <c r="O2547" s="2" t="str">
        <f>IF(ISERR(FIND("05",GERAL[[#This Row],[ODS]])),"NÃO","SIM")</f>
        <v>SIM</v>
      </c>
      <c r="P2547" s="2" t="str">
        <f>IF(ISERR(FIND("06",GERAL[[#This Row],[ODS]])),"NÃO","SIM")</f>
        <v>NÃO</v>
      </c>
      <c r="Q2547" s="2" t="str">
        <f>IF(ISERR(FIND("07",GERAL[[#This Row],[ODS]])),"NÃO","SIM")</f>
        <v>NÃO</v>
      </c>
      <c r="R2547" s="2" t="str">
        <f>IF(ISERR(FIND("08",GERAL[[#This Row],[ODS]])),"NÃO","SIM")</f>
        <v>NÃO</v>
      </c>
      <c r="S2547" s="2" t="str">
        <f>IF(ISERR(FIND("09",GERAL[[#This Row],[ODS]])),"NÃO","SIM")</f>
        <v>NÃO</v>
      </c>
      <c r="T2547" s="2" t="str">
        <f>IF(ISERR(FIND("10",GERAL[[#This Row],[ODS]])),"NÃO","SIM")</f>
        <v>NÃO</v>
      </c>
      <c r="U2547" s="2" t="str">
        <f>IF(ISERR(FIND("11",GERAL[[#This Row],[ODS]])),"NÃO","SIM")</f>
        <v>NÃO</v>
      </c>
      <c r="V2547" s="2" t="str">
        <f>IF(ISERR(FIND("12",GERAL[[#This Row],[ODS]])),"NÃO","SIM")</f>
        <v>NÃO</v>
      </c>
      <c r="W2547" s="2" t="str">
        <f>IF(ISERR(FIND("13",GERAL[[#This Row],[ODS]])),"NÃO","SIM")</f>
        <v>NÃO</v>
      </c>
      <c r="X2547" s="2" t="str">
        <f>IF(ISERR(FIND("14",GERAL[[#This Row],[ODS]])),"NÃO","SIM")</f>
        <v>NÃO</v>
      </c>
      <c r="Y2547" s="2" t="str">
        <f>IF(ISERR(FIND("15",GERAL[[#This Row],[ODS]])),"NÃO","SIM")</f>
        <v>NÃO</v>
      </c>
      <c r="Z2547" s="2" t="str">
        <f>IF(ISERR(FIND("16",GERAL[[#This Row],[ODS]])),"NÃO","SIM")</f>
        <v>SIM</v>
      </c>
      <c r="AA2547" s="2" t="str">
        <f>IF(ISERR(FIND("17",GERAL[[#This Row],[ODS]])),"NÃO","SIM")</f>
        <v>NÃO</v>
      </c>
      <c r="AB2547" s="1"/>
      <c r="AC2547" s="1"/>
      <c r="AD2547" s="1">
        <v>68.565289354433602</v>
      </c>
      <c r="AE2547" s="56">
        <v>67.803624132304449</v>
      </c>
      <c r="AF2547" s="87">
        <v>78.956134826193932</v>
      </c>
      <c r="AG2547" s="1" t="str">
        <f>GERAL[[#This Row],[SIGLA]]&amp;GERAL[[#This Row],[CÓD]]</f>
        <v>ESSP_VS</v>
      </c>
      <c r="AH2547" s="1">
        <f ca="1">VLOOKUP(GERAL[[#This Row],[REF_NOTA]],BASE_NOTAS[],7,FALSE)</f>
        <v>80.637933228989823</v>
      </c>
      <c r="AI2547" s="48">
        <f ca="1">IF(GERAL[[#This Row],[Nota 2025]]="",0,GERAL[[#This Row],[Nota 2026]]-GERAL[[#This Row],[Nota 2025]])</f>
        <v>1.6817984027958914</v>
      </c>
    </row>
    <row r="2548" spans="1:35" x14ac:dyDescent="0.35">
      <c r="A2548" s="2" t="s">
        <v>164</v>
      </c>
      <c r="B2548" s="2" t="s">
        <v>190</v>
      </c>
      <c r="C2548" s="15" t="s">
        <v>217</v>
      </c>
      <c r="D2548" s="15" t="s">
        <v>495</v>
      </c>
      <c r="E2548" s="15" t="s">
        <v>496</v>
      </c>
      <c r="F2548" s="2" t="str">
        <f>VLOOKUP(GERAL[[#This Row],[CÓD]],SEALL,6,FALSE)</f>
        <v>S</v>
      </c>
      <c r="G254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4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4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48" s="2" t="str">
        <f>VLOOKUP(GERAL[[#This Row],[CÓD]],SEALL,4,FALSE)</f>
        <v>05, 16</v>
      </c>
      <c r="K2548" s="2" t="str">
        <f>IF(ISERR(FIND("01",GERAL[[#This Row],[ODS]])),"NÃO","SIM")</f>
        <v>NÃO</v>
      </c>
      <c r="L2548" s="2" t="str">
        <f>IF(ISERR(FIND("02",GERAL[[#This Row],[ODS]])),"NÃO","SIM")</f>
        <v>NÃO</v>
      </c>
      <c r="M2548" s="2" t="str">
        <f>IF(ISERR(FIND("03",GERAL[[#This Row],[ODS]])),"NÃO","SIM")</f>
        <v>NÃO</v>
      </c>
      <c r="N2548" s="2" t="str">
        <f>IF(ISERR(FIND("04",GERAL[[#This Row],[ODS]])),"NÃO","SIM")</f>
        <v>NÃO</v>
      </c>
      <c r="O2548" s="2" t="str">
        <f>IF(ISERR(FIND("05",GERAL[[#This Row],[ODS]])),"NÃO","SIM")</f>
        <v>SIM</v>
      </c>
      <c r="P2548" s="2" t="str">
        <f>IF(ISERR(FIND("06",GERAL[[#This Row],[ODS]])),"NÃO","SIM")</f>
        <v>NÃO</v>
      </c>
      <c r="Q2548" s="2" t="str">
        <f>IF(ISERR(FIND("07",GERAL[[#This Row],[ODS]])),"NÃO","SIM")</f>
        <v>NÃO</v>
      </c>
      <c r="R2548" s="2" t="str">
        <f>IF(ISERR(FIND("08",GERAL[[#This Row],[ODS]])),"NÃO","SIM")</f>
        <v>NÃO</v>
      </c>
      <c r="S2548" s="2" t="str">
        <f>IF(ISERR(FIND("09",GERAL[[#This Row],[ODS]])),"NÃO","SIM")</f>
        <v>NÃO</v>
      </c>
      <c r="T2548" s="2" t="str">
        <f>IF(ISERR(FIND("10",GERAL[[#This Row],[ODS]])),"NÃO","SIM")</f>
        <v>NÃO</v>
      </c>
      <c r="U2548" s="2" t="str">
        <f>IF(ISERR(FIND("11",GERAL[[#This Row],[ODS]])),"NÃO","SIM")</f>
        <v>NÃO</v>
      </c>
      <c r="V2548" s="2" t="str">
        <f>IF(ISERR(FIND("12",GERAL[[#This Row],[ODS]])),"NÃO","SIM")</f>
        <v>NÃO</v>
      </c>
      <c r="W2548" s="2" t="str">
        <f>IF(ISERR(FIND("13",GERAL[[#This Row],[ODS]])),"NÃO","SIM")</f>
        <v>NÃO</v>
      </c>
      <c r="X2548" s="2" t="str">
        <f>IF(ISERR(FIND("14",GERAL[[#This Row],[ODS]])),"NÃO","SIM")</f>
        <v>NÃO</v>
      </c>
      <c r="Y2548" s="2" t="str">
        <f>IF(ISERR(FIND("15",GERAL[[#This Row],[ODS]])),"NÃO","SIM")</f>
        <v>NÃO</v>
      </c>
      <c r="Z2548" s="2" t="str">
        <f>IF(ISERR(FIND("16",GERAL[[#This Row],[ODS]])),"NÃO","SIM")</f>
        <v>SIM</v>
      </c>
      <c r="AA2548" s="2" t="str">
        <f>IF(ISERR(FIND("17",GERAL[[#This Row],[ODS]])),"NÃO","SIM")</f>
        <v>NÃO</v>
      </c>
      <c r="AB2548" s="1"/>
      <c r="AC2548" s="1"/>
      <c r="AD2548" s="1">
        <v>61.898733404068189</v>
      </c>
      <c r="AE2548" s="56">
        <v>63.679181766839122</v>
      </c>
      <c r="AF2548" s="87">
        <v>70.486135532621603</v>
      </c>
      <c r="AG2548" s="1" t="str">
        <f>GERAL[[#This Row],[SIGLA]]&amp;GERAL[[#This Row],[CÓD]]</f>
        <v>GOSP_VS</v>
      </c>
      <c r="AH2548" s="1">
        <f ca="1">VLOOKUP(GERAL[[#This Row],[REF_NOTA]],BASE_NOTAS[],7,FALSE)</f>
        <v>69.645445798185065</v>
      </c>
      <c r="AI2548" s="48">
        <f ca="1">IF(GERAL[[#This Row],[Nota 2025]]="",0,GERAL[[#This Row],[Nota 2026]]-GERAL[[#This Row],[Nota 2025]])</f>
        <v>-0.84068973443653761</v>
      </c>
    </row>
    <row r="2549" spans="1:35" x14ac:dyDescent="0.35">
      <c r="A2549" s="2" t="s">
        <v>165</v>
      </c>
      <c r="B2549" s="2" t="s">
        <v>191</v>
      </c>
      <c r="C2549" s="15" t="s">
        <v>217</v>
      </c>
      <c r="D2549" s="15" t="s">
        <v>495</v>
      </c>
      <c r="E2549" s="15" t="s">
        <v>496</v>
      </c>
      <c r="F2549" s="2" t="str">
        <f>VLOOKUP(GERAL[[#This Row],[CÓD]],SEALL,6,FALSE)</f>
        <v>S</v>
      </c>
      <c r="G254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4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4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49" s="2" t="str">
        <f>VLOOKUP(GERAL[[#This Row],[CÓD]],SEALL,4,FALSE)</f>
        <v>05, 16</v>
      </c>
      <c r="K2549" s="2" t="str">
        <f>IF(ISERR(FIND("01",GERAL[[#This Row],[ODS]])),"NÃO","SIM")</f>
        <v>NÃO</v>
      </c>
      <c r="L2549" s="2" t="str">
        <f>IF(ISERR(FIND("02",GERAL[[#This Row],[ODS]])),"NÃO","SIM")</f>
        <v>NÃO</v>
      </c>
      <c r="M2549" s="2" t="str">
        <f>IF(ISERR(FIND("03",GERAL[[#This Row],[ODS]])),"NÃO","SIM")</f>
        <v>NÃO</v>
      </c>
      <c r="N2549" s="2" t="str">
        <f>IF(ISERR(FIND("04",GERAL[[#This Row],[ODS]])),"NÃO","SIM")</f>
        <v>NÃO</v>
      </c>
      <c r="O2549" s="2" t="str">
        <f>IF(ISERR(FIND("05",GERAL[[#This Row],[ODS]])),"NÃO","SIM")</f>
        <v>SIM</v>
      </c>
      <c r="P2549" s="2" t="str">
        <f>IF(ISERR(FIND("06",GERAL[[#This Row],[ODS]])),"NÃO","SIM")</f>
        <v>NÃO</v>
      </c>
      <c r="Q2549" s="2" t="str">
        <f>IF(ISERR(FIND("07",GERAL[[#This Row],[ODS]])),"NÃO","SIM")</f>
        <v>NÃO</v>
      </c>
      <c r="R2549" s="2" t="str">
        <f>IF(ISERR(FIND("08",GERAL[[#This Row],[ODS]])),"NÃO","SIM")</f>
        <v>NÃO</v>
      </c>
      <c r="S2549" s="2" t="str">
        <f>IF(ISERR(FIND("09",GERAL[[#This Row],[ODS]])),"NÃO","SIM")</f>
        <v>NÃO</v>
      </c>
      <c r="T2549" s="2" t="str">
        <f>IF(ISERR(FIND("10",GERAL[[#This Row],[ODS]])),"NÃO","SIM")</f>
        <v>NÃO</v>
      </c>
      <c r="U2549" s="2" t="str">
        <f>IF(ISERR(FIND("11",GERAL[[#This Row],[ODS]])),"NÃO","SIM")</f>
        <v>NÃO</v>
      </c>
      <c r="V2549" s="2" t="str">
        <f>IF(ISERR(FIND("12",GERAL[[#This Row],[ODS]])),"NÃO","SIM")</f>
        <v>NÃO</v>
      </c>
      <c r="W2549" s="2" t="str">
        <f>IF(ISERR(FIND("13",GERAL[[#This Row],[ODS]])),"NÃO","SIM")</f>
        <v>NÃO</v>
      </c>
      <c r="X2549" s="2" t="str">
        <f>IF(ISERR(FIND("14",GERAL[[#This Row],[ODS]])),"NÃO","SIM")</f>
        <v>NÃO</v>
      </c>
      <c r="Y2549" s="2" t="str">
        <f>IF(ISERR(FIND("15",GERAL[[#This Row],[ODS]])),"NÃO","SIM")</f>
        <v>NÃO</v>
      </c>
      <c r="Z2549" s="2" t="str">
        <f>IF(ISERR(FIND("16",GERAL[[#This Row],[ODS]])),"NÃO","SIM")</f>
        <v>SIM</v>
      </c>
      <c r="AA2549" s="2" t="str">
        <f>IF(ISERR(FIND("17",GERAL[[#This Row],[ODS]])),"NÃO","SIM")</f>
        <v>NÃO</v>
      </c>
      <c r="AB2549" s="1"/>
      <c r="AC2549" s="1"/>
      <c r="AD2549" s="1">
        <v>80.259398650407618</v>
      </c>
      <c r="AE2549" s="56">
        <v>79.04368676613025</v>
      </c>
      <c r="AF2549" s="87">
        <v>89.607432943041516</v>
      </c>
      <c r="AG2549" s="1" t="str">
        <f>GERAL[[#This Row],[SIGLA]]&amp;GERAL[[#This Row],[CÓD]]</f>
        <v>MASP_VS</v>
      </c>
      <c r="AH2549" s="1">
        <f ca="1">VLOOKUP(GERAL[[#This Row],[REF_NOTA]],BASE_NOTAS[],7,FALSE)</f>
        <v>90.989334689690835</v>
      </c>
      <c r="AI2549" s="48">
        <f ca="1">IF(GERAL[[#This Row],[Nota 2025]]="",0,GERAL[[#This Row],[Nota 2026]]-GERAL[[#This Row],[Nota 2025]])</f>
        <v>1.3819017466493193</v>
      </c>
    </row>
    <row r="2550" spans="1:35" x14ac:dyDescent="0.35">
      <c r="A2550" s="2" t="s">
        <v>168</v>
      </c>
      <c r="B2550" s="2" t="s">
        <v>195</v>
      </c>
      <c r="C2550" s="15" t="s">
        <v>217</v>
      </c>
      <c r="D2550" s="15" t="s">
        <v>495</v>
      </c>
      <c r="E2550" s="15" t="s">
        <v>496</v>
      </c>
      <c r="F2550" s="2" t="str">
        <f>VLOOKUP(GERAL[[#This Row],[CÓD]],SEALL,6,FALSE)</f>
        <v>S</v>
      </c>
      <c r="G255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5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5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50" s="2" t="str">
        <f>VLOOKUP(GERAL[[#This Row],[CÓD]],SEALL,4,FALSE)</f>
        <v>05, 16</v>
      </c>
      <c r="K2550" s="2" t="str">
        <f>IF(ISERR(FIND("01",GERAL[[#This Row],[ODS]])),"NÃO","SIM")</f>
        <v>NÃO</v>
      </c>
      <c r="L2550" s="2" t="str">
        <f>IF(ISERR(FIND("02",GERAL[[#This Row],[ODS]])),"NÃO","SIM")</f>
        <v>NÃO</v>
      </c>
      <c r="M2550" s="2" t="str">
        <f>IF(ISERR(FIND("03",GERAL[[#This Row],[ODS]])),"NÃO","SIM")</f>
        <v>NÃO</v>
      </c>
      <c r="N2550" s="2" t="str">
        <f>IF(ISERR(FIND("04",GERAL[[#This Row],[ODS]])),"NÃO","SIM")</f>
        <v>NÃO</v>
      </c>
      <c r="O2550" s="2" t="str">
        <f>IF(ISERR(FIND("05",GERAL[[#This Row],[ODS]])),"NÃO","SIM")</f>
        <v>SIM</v>
      </c>
      <c r="P2550" s="2" t="str">
        <f>IF(ISERR(FIND("06",GERAL[[#This Row],[ODS]])),"NÃO","SIM")</f>
        <v>NÃO</v>
      </c>
      <c r="Q2550" s="2" t="str">
        <f>IF(ISERR(FIND("07",GERAL[[#This Row],[ODS]])),"NÃO","SIM")</f>
        <v>NÃO</v>
      </c>
      <c r="R2550" s="2" t="str">
        <f>IF(ISERR(FIND("08",GERAL[[#This Row],[ODS]])),"NÃO","SIM")</f>
        <v>NÃO</v>
      </c>
      <c r="S2550" s="2" t="str">
        <f>IF(ISERR(FIND("09",GERAL[[#This Row],[ODS]])),"NÃO","SIM")</f>
        <v>NÃO</v>
      </c>
      <c r="T2550" s="2" t="str">
        <f>IF(ISERR(FIND("10",GERAL[[#This Row],[ODS]])),"NÃO","SIM")</f>
        <v>NÃO</v>
      </c>
      <c r="U2550" s="2" t="str">
        <f>IF(ISERR(FIND("11",GERAL[[#This Row],[ODS]])),"NÃO","SIM")</f>
        <v>NÃO</v>
      </c>
      <c r="V2550" s="2" t="str">
        <f>IF(ISERR(FIND("12",GERAL[[#This Row],[ODS]])),"NÃO","SIM")</f>
        <v>NÃO</v>
      </c>
      <c r="W2550" s="2" t="str">
        <f>IF(ISERR(FIND("13",GERAL[[#This Row],[ODS]])),"NÃO","SIM")</f>
        <v>NÃO</v>
      </c>
      <c r="X2550" s="2" t="str">
        <f>IF(ISERR(FIND("14",GERAL[[#This Row],[ODS]])),"NÃO","SIM")</f>
        <v>NÃO</v>
      </c>
      <c r="Y2550" s="2" t="str">
        <f>IF(ISERR(FIND("15",GERAL[[#This Row],[ODS]])),"NÃO","SIM")</f>
        <v>NÃO</v>
      </c>
      <c r="Z2550" s="2" t="str">
        <f>IF(ISERR(FIND("16",GERAL[[#This Row],[ODS]])),"NÃO","SIM")</f>
        <v>SIM</v>
      </c>
      <c r="AA2550" s="2" t="str">
        <f>IF(ISERR(FIND("17",GERAL[[#This Row],[ODS]])),"NÃO","SIM")</f>
        <v>NÃO</v>
      </c>
      <c r="AB2550" s="1"/>
      <c r="AC2550" s="1"/>
      <c r="AD2550" s="1">
        <v>62.244367989043766</v>
      </c>
      <c r="AE2550" s="56">
        <v>45.126190760360849</v>
      </c>
      <c r="AF2550" s="87">
        <v>57.572960364277264</v>
      </c>
      <c r="AG2550" s="1" t="str">
        <f>GERAL[[#This Row],[SIGLA]]&amp;GERAL[[#This Row],[CÓD]]</f>
        <v>MTSP_VS</v>
      </c>
      <c r="AH2550" s="1">
        <f ca="1">VLOOKUP(GERAL[[#This Row],[REF_NOTA]],BASE_NOTAS[],7,FALSE)</f>
        <v>62.983843719211649</v>
      </c>
      <c r="AI2550" s="48">
        <f ca="1">IF(GERAL[[#This Row],[Nota 2025]]="",0,GERAL[[#This Row],[Nota 2026]]-GERAL[[#This Row],[Nota 2025]])</f>
        <v>5.4108833549343842</v>
      </c>
    </row>
    <row r="2551" spans="1:35" x14ac:dyDescent="0.35">
      <c r="A2551" s="2" t="s">
        <v>167</v>
      </c>
      <c r="B2551" s="2" t="s">
        <v>193</v>
      </c>
      <c r="C2551" s="15" t="s">
        <v>217</v>
      </c>
      <c r="D2551" s="15" t="s">
        <v>495</v>
      </c>
      <c r="E2551" s="15" t="s">
        <v>496</v>
      </c>
      <c r="F2551" s="2" t="str">
        <f>VLOOKUP(GERAL[[#This Row],[CÓD]],SEALL,6,FALSE)</f>
        <v>S</v>
      </c>
      <c r="G255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5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5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51" s="2" t="str">
        <f>VLOOKUP(GERAL[[#This Row],[CÓD]],SEALL,4,FALSE)</f>
        <v>05, 16</v>
      </c>
      <c r="K2551" s="2" t="str">
        <f>IF(ISERR(FIND("01",GERAL[[#This Row],[ODS]])),"NÃO","SIM")</f>
        <v>NÃO</v>
      </c>
      <c r="L2551" s="2" t="str">
        <f>IF(ISERR(FIND("02",GERAL[[#This Row],[ODS]])),"NÃO","SIM")</f>
        <v>NÃO</v>
      </c>
      <c r="M2551" s="2" t="str">
        <f>IF(ISERR(FIND("03",GERAL[[#This Row],[ODS]])),"NÃO","SIM")</f>
        <v>NÃO</v>
      </c>
      <c r="N2551" s="2" t="str">
        <f>IF(ISERR(FIND("04",GERAL[[#This Row],[ODS]])),"NÃO","SIM")</f>
        <v>NÃO</v>
      </c>
      <c r="O2551" s="2" t="str">
        <f>IF(ISERR(FIND("05",GERAL[[#This Row],[ODS]])),"NÃO","SIM")</f>
        <v>SIM</v>
      </c>
      <c r="P2551" s="2" t="str">
        <f>IF(ISERR(FIND("06",GERAL[[#This Row],[ODS]])),"NÃO","SIM")</f>
        <v>NÃO</v>
      </c>
      <c r="Q2551" s="2" t="str">
        <f>IF(ISERR(FIND("07",GERAL[[#This Row],[ODS]])),"NÃO","SIM")</f>
        <v>NÃO</v>
      </c>
      <c r="R2551" s="2" t="str">
        <f>IF(ISERR(FIND("08",GERAL[[#This Row],[ODS]])),"NÃO","SIM")</f>
        <v>NÃO</v>
      </c>
      <c r="S2551" s="2" t="str">
        <f>IF(ISERR(FIND("09",GERAL[[#This Row],[ODS]])),"NÃO","SIM")</f>
        <v>NÃO</v>
      </c>
      <c r="T2551" s="2" t="str">
        <f>IF(ISERR(FIND("10",GERAL[[#This Row],[ODS]])),"NÃO","SIM")</f>
        <v>NÃO</v>
      </c>
      <c r="U2551" s="2" t="str">
        <f>IF(ISERR(FIND("11",GERAL[[#This Row],[ODS]])),"NÃO","SIM")</f>
        <v>NÃO</v>
      </c>
      <c r="V2551" s="2" t="str">
        <f>IF(ISERR(FIND("12",GERAL[[#This Row],[ODS]])),"NÃO","SIM")</f>
        <v>NÃO</v>
      </c>
      <c r="W2551" s="2" t="str">
        <f>IF(ISERR(FIND("13",GERAL[[#This Row],[ODS]])),"NÃO","SIM")</f>
        <v>NÃO</v>
      </c>
      <c r="X2551" s="2" t="str">
        <f>IF(ISERR(FIND("14",GERAL[[#This Row],[ODS]])),"NÃO","SIM")</f>
        <v>NÃO</v>
      </c>
      <c r="Y2551" s="2" t="str">
        <f>IF(ISERR(FIND("15",GERAL[[#This Row],[ODS]])),"NÃO","SIM")</f>
        <v>NÃO</v>
      </c>
      <c r="Z2551" s="2" t="str">
        <f>IF(ISERR(FIND("16",GERAL[[#This Row],[ODS]])),"NÃO","SIM")</f>
        <v>SIM</v>
      </c>
      <c r="AA2551" s="2" t="str">
        <f>IF(ISERR(FIND("17",GERAL[[#This Row],[ODS]])),"NÃO","SIM")</f>
        <v>NÃO</v>
      </c>
      <c r="AB2551" s="1"/>
      <c r="AC2551" s="1"/>
      <c r="AD2551" s="1">
        <v>34.493669327499248</v>
      </c>
      <c r="AE2551" s="56">
        <v>18.438832633032561</v>
      </c>
      <c r="AF2551" s="87">
        <v>45.67010992943824</v>
      </c>
      <c r="AG2551" s="1" t="str">
        <f>GERAL[[#This Row],[SIGLA]]&amp;GERAL[[#This Row],[CÓD]]</f>
        <v>MSSP_VS</v>
      </c>
      <c r="AH2551" s="1">
        <f ca="1">VLOOKUP(GERAL[[#This Row],[REF_NOTA]],BASE_NOTAS[],7,FALSE)</f>
        <v>44.729299892146621</v>
      </c>
      <c r="AI2551" s="48">
        <f ca="1">IF(GERAL[[#This Row],[Nota 2025]]="",0,GERAL[[#This Row],[Nota 2026]]-GERAL[[#This Row],[Nota 2025]])</f>
        <v>-0.94081003729161949</v>
      </c>
    </row>
    <row r="2552" spans="1:35" x14ac:dyDescent="0.35">
      <c r="A2552" s="2" t="s">
        <v>166</v>
      </c>
      <c r="B2552" s="2" t="s">
        <v>192</v>
      </c>
      <c r="C2552" s="15" t="s">
        <v>217</v>
      </c>
      <c r="D2552" s="15" t="s">
        <v>495</v>
      </c>
      <c r="E2552" s="15" t="s">
        <v>496</v>
      </c>
      <c r="F2552" s="2" t="str">
        <f>VLOOKUP(GERAL[[#This Row],[CÓD]],SEALL,6,FALSE)</f>
        <v>S</v>
      </c>
      <c r="G255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5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5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52" s="2" t="str">
        <f>VLOOKUP(GERAL[[#This Row],[CÓD]],SEALL,4,FALSE)</f>
        <v>05, 16</v>
      </c>
      <c r="K2552" s="2" t="str">
        <f>IF(ISERR(FIND("01",GERAL[[#This Row],[ODS]])),"NÃO","SIM")</f>
        <v>NÃO</v>
      </c>
      <c r="L2552" s="2" t="str">
        <f>IF(ISERR(FIND("02",GERAL[[#This Row],[ODS]])),"NÃO","SIM")</f>
        <v>NÃO</v>
      </c>
      <c r="M2552" s="2" t="str">
        <f>IF(ISERR(FIND("03",GERAL[[#This Row],[ODS]])),"NÃO","SIM")</f>
        <v>NÃO</v>
      </c>
      <c r="N2552" s="2" t="str">
        <f>IF(ISERR(FIND("04",GERAL[[#This Row],[ODS]])),"NÃO","SIM")</f>
        <v>NÃO</v>
      </c>
      <c r="O2552" s="2" t="str">
        <f>IF(ISERR(FIND("05",GERAL[[#This Row],[ODS]])),"NÃO","SIM")</f>
        <v>SIM</v>
      </c>
      <c r="P2552" s="2" t="str">
        <f>IF(ISERR(FIND("06",GERAL[[#This Row],[ODS]])),"NÃO","SIM")</f>
        <v>NÃO</v>
      </c>
      <c r="Q2552" s="2" t="str">
        <f>IF(ISERR(FIND("07",GERAL[[#This Row],[ODS]])),"NÃO","SIM")</f>
        <v>NÃO</v>
      </c>
      <c r="R2552" s="2" t="str">
        <f>IF(ISERR(FIND("08",GERAL[[#This Row],[ODS]])),"NÃO","SIM")</f>
        <v>NÃO</v>
      </c>
      <c r="S2552" s="2" t="str">
        <f>IF(ISERR(FIND("09",GERAL[[#This Row],[ODS]])),"NÃO","SIM")</f>
        <v>NÃO</v>
      </c>
      <c r="T2552" s="2" t="str">
        <f>IF(ISERR(FIND("10",GERAL[[#This Row],[ODS]])),"NÃO","SIM")</f>
        <v>NÃO</v>
      </c>
      <c r="U2552" s="2" t="str">
        <f>IF(ISERR(FIND("11",GERAL[[#This Row],[ODS]])),"NÃO","SIM")</f>
        <v>NÃO</v>
      </c>
      <c r="V2552" s="2" t="str">
        <f>IF(ISERR(FIND("12",GERAL[[#This Row],[ODS]])),"NÃO","SIM")</f>
        <v>NÃO</v>
      </c>
      <c r="W2552" s="2" t="str">
        <f>IF(ISERR(FIND("13",GERAL[[#This Row],[ODS]])),"NÃO","SIM")</f>
        <v>NÃO</v>
      </c>
      <c r="X2552" s="2" t="str">
        <f>IF(ISERR(FIND("14",GERAL[[#This Row],[ODS]])),"NÃO","SIM")</f>
        <v>NÃO</v>
      </c>
      <c r="Y2552" s="2" t="str">
        <f>IF(ISERR(FIND("15",GERAL[[#This Row],[ODS]])),"NÃO","SIM")</f>
        <v>NÃO</v>
      </c>
      <c r="Z2552" s="2" t="str">
        <f>IF(ISERR(FIND("16",GERAL[[#This Row],[ODS]])),"NÃO","SIM")</f>
        <v>SIM</v>
      </c>
      <c r="AA2552" s="2" t="str">
        <f>IF(ISERR(FIND("17",GERAL[[#This Row],[ODS]])),"NÃO","SIM")</f>
        <v>NÃO</v>
      </c>
      <c r="AB2552" s="1"/>
      <c r="AC2552" s="1"/>
      <c r="AD2552" s="1">
        <v>91.900651231478065</v>
      </c>
      <c r="AE2552" s="56">
        <v>88.949945781191175</v>
      </c>
      <c r="AF2552" s="87">
        <v>96.090837248602483</v>
      </c>
      <c r="AG2552" s="1" t="str">
        <f>GERAL[[#This Row],[SIGLA]]&amp;GERAL[[#This Row],[CÓD]]</f>
        <v>MGSP_VS</v>
      </c>
      <c r="AH2552" s="1">
        <f ca="1">VLOOKUP(GERAL[[#This Row],[REF_NOTA]],BASE_NOTAS[],7,FALSE)</f>
        <v>94.185648469293014</v>
      </c>
      <c r="AI2552" s="48">
        <f ca="1">IF(GERAL[[#This Row],[Nota 2025]]="",0,GERAL[[#This Row],[Nota 2026]]-GERAL[[#This Row],[Nota 2025]])</f>
        <v>-1.9051887793094693</v>
      </c>
    </row>
    <row r="2553" spans="1:35" x14ac:dyDescent="0.35">
      <c r="A2553" s="2" t="s">
        <v>169</v>
      </c>
      <c r="B2553" s="2" t="s">
        <v>196</v>
      </c>
      <c r="C2553" s="15" t="s">
        <v>217</v>
      </c>
      <c r="D2553" s="15" t="s">
        <v>495</v>
      </c>
      <c r="E2553" s="15" t="s">
        <v>496</v>
      </c>
      <c r="F2553" s="2" t="str">
        <f>VLOOKUP(GERAL[[#This Row],[CÓD]],SEALL,6,FALSE)</f>
        <v>S</v>
      </c>
      <c r="G255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5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5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53" s="2" t="str">
        <f>VLOOKUP(GERAL[[#This Row],[CÓD]],SEALL,4,FALSE)</f>
        <v>05, 16</v>
      </c>
      <c r="K2553" s="2" t="str">
        <f>IF(ISERR(FIND("01",GERAL[[#This Row],[ODS]])),"NÃO","SIM")</f>
        <v>NÃO</v>
      </c>
      <c r="L2553" s="2" t="str">
        <f>IF(ISERR(FIND("02",GERAL[[#This Row],[ODS]])),"NÃO","SIM")</f>
        <v>NÃO</v>
      </c>
      <c r="M2553" s="2" t="str">
        <f>IF(ISERR(FIND("03",GERAL[[#This Row],[ODS]])),"NÃO","SIM")</f>
        <v>NÃO</v>
      </c>
      <c r="N2553" s="2" t="str">
        <f>IF(ISERR(FIND("04",GERAL[[#This Row],[ODS]])),"NÃO","SIM")</f>
        <v>NÃO</v>
      </c>
      <c r="O2553" s="2" t="str">
        <f>IF(ISERR(FIND("05",GERAL[[#This Row],[ODS]])),"NÃO","SIM")</f>
        <v>SIM</v>
      </c>
      <c r="P2553" s="2" t="str">
        <f>IF(ISERR(FIND("06",GERAL[[#This Row],[ODS]])),"NÃO","SIM")</f>
        <v>NÃO</v>
      </c>
      <c r="Q2553" s="2" t="str">
        <f>IF(ISERR(FIND("07",GERAL[[#This Row],[ODS]])),"NÃO","SIM")</f>
        <v>NÃO</v>
      </c>
      <c r="R2553" s="2" t="str">
        <f>IF(ISERR(FIND("08",GERAL[[#This Row],[ODS]])),"NÃO","SIM")</f>
        <v>NÃO</v>
      </c>
      <c r="S2553" s="2" t="str">
        <f>IF(ISERR(FIND("09",GERAL[[#This Row],[ODS]])),"NÃO","SIM")</f>
        <v>NÃO</v>
      </c>
      <c r="T2553" s="2" t="str">
        <f>IF(ISERR(FIND("10",GERAL[[#This Row],[ODS]])),"NÃO","SIM")</f>
        <v>NÃO</v>
      </c>
      <c r="U2553" s="2" t="str">
        <f>IF(ISERR(FIND("11",GERAL[[#This Row],[ODS]])),"NÃO","SIM")</f>
        <v>NÃO</v>
      </c>
      <c r="V2553" s="2" t="str">
        <f>IF(ISERR(FIND("12",GERAL[[#This Row],[ODS]])),"NÃO","SIM")</f>
        <v>NÃO</v>
      </c>
      <c r="W2553" s="2" t="str">
        <f>IF(ISERR(FIND("13",GERAL[[#This Row],[ODS]])),"NÃO","SIM")</f>
        <v>NÃO</v>
      </c>
      <c r="X2553" s="2" t="str">
        <f>IF(ISERR(FIND("14",GERAL[[#This Row],[ODS]])),"NÃO","SIM")</f>
        <v>NÃO</v>
      </c>
      <c r="Y2553" s="2" t="str">
        <f>IF(ISERR(FIND("15",GERAL[[#This Row],[ODS]])),"NÃO","SIM")</f>
        <v>NÃO</v>
      </c>
      <c r="Z2553" s="2" t="str">
        <f>IF(ISERR(FIND("16",GERAL[[#This Row],[ODS]])),"NÃO","SIM")</f>
        <v>SIM</v>
      </c>
      <c r="AA2553" s="2" t="str">
        <f>IF(ISERR(FIND("17",GERAL[[#This Row],[ODS]])),"NÃO","SIM")</f>
        <v>NÃO</v>
      </c>
      <c r="AB2553" s="1"/>
      <c r="AC2553" s="1"/>
      <c r="AD2553" s="1">
        <v>57.741861805990943</v>
      </c>
      <c r="AE2553" s="56">
        <v>44.677652783976832</v>
      </c>
      <c r="AF2553" s="87">
        <v>65.124680596609281</v>
      </c>
      <c r="AG2553" s="1" t="str">
        <f>GERAL[[#This Row],[SIGLA]]&amp;GERAL[[#This Row],[CÓD]]</f>
        <v>PASP_VS</v>
      </c>
      <c r="AH2553" s="1">
        <f ca="1">VLOOKUP(GERAL[[#This Row],[REF_NOTA]],BASE_NOTAS[],7,FALSE)</f>
        <v>61.426591311073309</v>
      </c>
      <c r="AI2553" s="48">
        <f ca="1">IF(GERAL[[#This Row],[Nota 2025]]="",0,GERAL[[#This Row],[Nota 2026]]-GERAL[[#This Row],[Nota 2025]])</f>
        <v>-3.6980892855359713</v>
      </c>
    </row>
    <row r="2554" spans="1:35" x14ac:dyDescent="0.35">
      <c r="A2554" s="2" t="s">
        <v>170</v>
      </c>
      <c r="B2554" s="2" t="s">
        <v>197</v>
      </c>
      <c r="C2554" s="15" t="s">
        <v>217</v>
      </c>
      <c r="D2554" s="15" t="s">
        <v>495</v>
      </c>
      <c r="E2554" s="15" t="s">
        <v>496</v>
      </c>
      <c r="F2554" s="2" t="str">
        <f>VLOOKUP(GERAL[[#This Row],[CÓD]],SEALL,6,FALSE)</f>
        <v>S</v>
      </c>
      <c r="G255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5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5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54" s="2" t="str">
        <f>VLOOKUP(GERAL[[#This Row],[CÓD]],SEALL,4,FALSE)</f>
        <v>05, 16</v>
      </c>
      <c r="K2554" s="2" t="str">
        <f>IF(ISERR(FIND("01",GERAL[[#This Row],[ODS]])),"NÃO","SIM")</f>
        <v>NÃO</v>
      </c>
      <c r="L2554" s="2" t="str">
        <f>IF(ISERR(FIND("02",GERAL[[#This Row],[ODS]])),"NÃO","SIM")</f>
        <v>NÃO</v>
      </c>
      <c r="M2554" s="2" t="str">
        <f>IF(ISERR(FIND("03",GERAL[[#This Row],[ODS]])),"NÃO","SIM")</f>
        <v>NÃO</v>
      </c>
      <c r="N2554" s="2" t="str">
        <f>IF(ISERR(FIND("04",GERAL[[#This Row],[ODS]])),"NÃO","SIM")</f>
        <v>NÃO</v>
      </c>
      <c r="O2554" s="2" t="str">
        <f>IF(ISERR(FIND("05",GERAL[[#This Row],[ODS]])),"NÃO","SIM")</f>
        <v>SIM</v>
      </c>
      <c r="P2554" s="2" t="str">
        <f>IF(ISERR(FIND("06",GERAL[[#This Row],[ODS]])),"NÃO","SIM")</f>
        <v>NÃO</v>
      </c>
      <c r="Q2554" s="2" t="str">
        <f>IF(ISERR(FIND("07",GERAL[[#This Row],[ODS]])),"NÃO","SIM")</f>
        <v>NÃO</v>
      </c>
      <c r="R2554" s="2" t="str">
        <f>IF(ISERR(FIND("08",GERAL[[#This Row],[ODS]])),"NÃO","SIM")</f>
        <v>NÃO</v>
      </c>
      <c r="S2554" s="2" t="str">
        <f>IF(ISERR(FIND("09",GERAL[[#This Row],[ODS]])),"NÃO","SIM")</f>
        <v>NÃO</v>
      </c>
      <c r="T2554" s="2" t="str">
        <f>IF(ISERR(FIND("10",GERAL[[#This Row],[ODS]])),"NÃO","SIM")</f>
        <v>NÃO</v>
      </c>
      <c r="U2554" s="2" t="str">
        <f>IF(ISERR(FIND("11",GERAL[[#This Row],[ODS]])),"NÃO","SIM")</f>
        <v>NÃO</v>
      </c>
      <c r="V2554" s="2" t="str">
        <f>IF(ISERR(FIND("12",GERAL[[#This Row],[ODS]])),"NÃO","SIM")</f>
        <v>NÃO</v>
      </c>
      <c r="W2554" s="2" t="str">
        <f>IF(ISERR(FIND("13",GERAL[[#This Row],[ODS]])),"NÃO","SIM")</f>
        <v>NÃO</v>
      </c>
      <c r="X2554" s="2" t="str">
        <f>IF(ISERR(FIND("14",GERAL[[#This Row],[ODS]])),"NÃO","SIM")</f>
        <v>NÃO</v>
      </c>
      <c r="Y2554" s="2" t="str">
        <f>IF(ISERR(FIND("15",GERAL[[#This Row],[ODS]])),"NÃO","SIM")</f>
        <v>NÃO</v>
      </c>
      <c r="Z2554" s="2" t="str">
        <f>IF(ISERR(FIND("16",GERAL[[#This Row],[ODS]])),"NÃO","SIM")</f>
        <v>SIM</v>
      </c>
      <c r="AA2554" s="2" t="str">
        <f>IF(ISERR(FIND("17",GERAL[[#This Row],[ODS]])),"NÃO","SIM")</f>
        <v>NÃO</v>
      </c>
      <c r="AB2554" s="1"/>
      <c r="AC2554" s="1"/>
      <c r="AD2554" s="1">
        <v>100</v>
      </c>
      <c r="AE2554" s="56">
        <v>100</v>
      </c>
      <c r="AF2554" s="87">
        <v>95.289305965718015</v>
      </c>
      <c r="AG2554" s="1" t="str">
        <f>GERAL[[#This Row],[SIGLA]]&amp;GERAL[[#This Row],[CÓD]]</f>
        <v>PBSP_VS</v>
      </c>
      <c r="AH2554" s="1">
        <f ca="1">VLOOKUP(GERAL[[#This Row],[REF_NOTA]],BASE_NOTAS[],7,FALSE)</f>
        <v>88.855903689669518</v>
      </c>
      <c r="AI2554" s="48">
        <f ca="1">IF(GERAL[[#This Row],[Nota 2025]]="",0,GERAL[[#This Row],[Nota 2026]]-GERAL[[#This Row],[Nota 2025]])</f>
        <v>-6.433402276048497</v>
      </c>
    </row>
    <row r="2555" spans="1:35" x14ac:dyDescent="0.35">
      <c r="A2555" s="2" t="s">
        <v>173</v>
      </c>
      <c r="B2555" s="2" t="s">
        <v>200</v>
      </c>
      <c r="C2555" s="15" t="s">
        <v>217</v>
      </c>
      <c r="D2555" s="15" t="s">
        <v>495</v>
      </c>
      <c r="E2555" s="15" t="s">
        <v>496</v>
      </c>
      <c r="F2555" s="2" t="str">
        <f>VLOOKUP(GERAL[[#This Row],[CÓD]],SEALL,6,FALSE)</f>
        <v>S</v>
      </c>
      <c r="G255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5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5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55" s="2" t="str">
        <f>VLOOKUP(GERAL[[#This Row],[CÓD]],SEALL,4,FALSE)</f>
        <v>05, 16</v>
      </c>
      <c r="K2555" s="2" t="str">
        <f>IF(ISERR(FIND("01",GERAL[[#This Row],[ODS]])),"NÃO","SIM")</f>
        <v>NÃO</v>
      </c>
      <c r="L2555" s="2" t="str">
        <f>IF(ISERR(FIND("02",GERAL[[#This Row],[ODS]])),"NÃO","SIM")</f>
        <v>NÃO</v>
      </c>
      <c r="M2555" s="2" t="str">
        <f>IF(ISERR(FIND("03",GERAL[[#This Row],[ODS]])),"NÃO","SIM")</f>
        <v>NÃO</v>
      </c>
      <c r="N2555" s="2" t="str">
        <f>IF(ISERR(FIND("04",GERAL[[#This Row],[ODS]])),"NÃO","SIM")</f>
        <v>NÃO</v>
      </c>
      <c r="O2555" s="2" t="str">
        <f>IF(ISERR(FIND("05",GERAL[[#This Row],[ODS]])),"NÃO","SIM")</f>
        <v>SIM</v>
      </c>
      <c r="P2555" s="2" t="str">
        <f>IF(ISERR(FIND("06",GERAL[[#This Row],[ODS]])),"NÃO","SIM")</f>
        <v>NÃO</v>
      </c>
      <c r="Q2555" s="2" t="str">
        <f>IF(ISERR(FIND("07",GERAL[[#This Row],[ODS]])),"NÃO","SIM")</f>
        <v>NÃO</v>
      </c>
      <c r="R2555" s="2" t="str">
        <f>IF(ISERR(FIND("08",GERAL[[#This Row],[ODS]])),"NÃO","SIM")</f>
        <v>NÃO</v>
      </c>
      <c r="S2555" s="2" t="str">
        <f>IF(ISERR(FIND("09",GERAL[[#This Row],[ODS]])),"NÃO","SIM")</f>
        <v>NÃO</v>
      </c>
      <c r="T2555" s="2" t="str">
        <f>IF(ISERR(FIND("10",GERAL[[#This Row],[ODS]])),"NÃO","SIM")</f>
        <v>NÃO</v>
      </c>
      <c r="U2555" s="2" t="str">
        <f>IF(ISERR(FIND("11",GERAL[[#This Row],[ODS]])),"NÃO","SIM")</f>
        <v>NÃO</v>
      </c>
      <c r="V2555" s="2" t="str">
        <f>IF(ISERR(FIND("12",GERAL[[#This Row],[ODS]])),"NÃO","SIM")</f>
        <v>NÃO</v>
      </c>
      <c r="W2555" s="2" t="str">
        <f>IF(ISERR(FIND("13",GERAL[[#This Row],[ODS]])),"NÃO","SIM")</f>
        <v>NÃO</v>
      </c>
      <c r="X2555" s="2" t="str">
        <f>IF(ISERR(FIND("14",GERAL[[#This Row],[ODS]])),"NÃO","SIM")</f>
        <v>NÃO</v>
      </c>
      <c r="Y2555" s="2" t="str">
        <f>IF(ISERR(FIND("15",GERAL[[#This Row],[ODS]])),"NÃO","SIM")</f>
        <v>NÃO</v>
      </c>
      <c r="Z2555" s="2" t="str">
        <f>IF(ISERR(FIND("16",GERAL[[#This Row],[ODS]])),"NÃO","SIM")</f>
        <v>SIM</v>
      </c>
      <c r="AA2555" s="2" t="str">
        <f>IF(ISERR(FIND("17",GERAL[[#This Row],[ODS]])),"NÃO","SIM")</f>
        <v>NÃO</v>
      </c>
      <c r="AB2555" s="1"/>
      <c r="AC2555" s="1"/>
      <c r="AD2555" s="1">
        <v>55.800669306410164</v>
      </c>
      <c r="AE2555" s="56">
        <v>47.260366467823609</v>
      </c>
      <c r="AF2555" s="87">
        <v>60.883022254237204</v>
      </c>
      <c r="AG2555" s="1" t="str">
        <f>GERAL[[#This Row],[SIGLA]]&amp;GERAL[[#This Row],[CÓD]]</f>
        <v>PRSP_VS</v>
      </c>
      <c r="AH2555" s="1">
        <f ca="1">VLOOKUP(GERAL[[#This Row],[REF_NOTA]],BASE_NOTAS[],7,FALSE)</f>
        <v>64.490191964286467</v>
      </c>
      <c r="AI2555" s="48">
        <f ca="1">IF(GERAL[[#This Row],[Nota 2025]]="",0,GERAL[[#This Row],[Nota 2026]]-GERAL[[#This Row],[Nota 2025]])</f>
        <v>3.6071697100492628</v>
      </c>
    </row>
    <row r="2556" spans="1:35" x14ac:dyDescent="0.35">
      <c r="A2556" s="2" t="s">
        <v>171</v>
      </c>
      <c r="B2556" s="2" t="s">
        <v>198</v>
      </c>
      <c r="C2556" s="15" t="s">
        <v>217</v>
      </c>
      <c r="D2556" s="15" t="s">
        <v>495</v>
      </c>
      <c r="E2556" s="15" t="s">
        <v>496</v>
      </c>
      <c r="F2556" s="2" t="str">
        <f>VLOOKUP(GERAL[[#This Row],[CÓD]],SEALL,6,FALSE)</f>
        <v>S</v>
      </c>
      <c r="G255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5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5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56" s="2" t="str">
        <f>VLOOKUP(GERAL[[#This Row],[CÓD]],SEALL,4,FALSE)</f>
        <v>05, 16</v>
      </c>
      <c r="K2556" s="2" t="str">
        <f>IF(ISERR(FIND("01",GERAL[[#This Row],[ODS]])),"NÃO","SIM")</f>
        <v>NÃO</v>
      </c>
      <c r="L2556" s="2" t="str">
        <f>IF(ISERR(FIND("02",GERAL[[#This Row],[ODS]])),"NÃO","SIM")</f>
        <v>NÃO</v>
      </c>
      <c r="M2556" s="2" t="str">
        <f>IF(ISERR(FIND("03",GERAL[[#This Row],[ODS]])),"NÃO","SIM")</f>
        <v>NÃO</v>
      </c>
      <c r="N2556" s="2" t="str">
        <f>IF(ISERR(FIND("04",GERAL[[#This Row],[ODS]])),"NÃO","SIM")</f>
        <v>NÃO</v>
      </c>
      <c r="O2556" s="2" t="str">
        <f>IF(ISERR(FIND("05",GERAL[[#This Row],[ODS]])),"NÃO","SIM")</f>
        <v>SIM</v>
      </c>
      <c r="P2556" s="2" t="str">
        <f>IF(ISERR(FIND("06",GERAL[[#This Row],[ODS]])),"NÃO","SIM")</f>
        <v>NÃO</v>
      </c>
      <c r="Q2556" s="2" t="str">
        <f>IF(ISERR(FIND("07",GERAL[[#This Row],[ODS]])),"NÃO","SIM")</f>
        <v>NÃO</v>
      </c>
      <c r="R2556" s="2" t="str">
        <f>IF(ISERR(FIND("08",GERAL[[#This Row],[ODS]])),"NÃO","SIM")</f>
        <v>NÃO</v>
      </c>
      <c r="S2556" s="2" t="str">
        <f>IF(ISERR(FIND("09",GERAL[[#This Row],[ODS]])),"NÃO","SIM")</f>
        <v>NÃO</v>
      </c>
      <c r="T2556" s="2" t="str">
        <f>IF(ISERR(FIND("10",GERAL[[#This Row],[ODS]])),"NÃO","SIM")</f>
        <v>NÃO</v>
      </c>
      <c r="U2556" s="2" t="str">
        <f>IF(ISERR(FIND("11",GERAL[[#This Row],[ODS]])),"NÃO","SIM")</f>
        <v>NÃO</v>
      </c>
      <c r="V2556" s="2" t="str">
        <f>IF(ISERR(FIND("12",GERAL[[#This Row],[ODS]])),"NÃO","SIM")</f>
        <v>NÃO</v>
      </c>
      <c r="W2556" s="2" t="str">
        <f>IF(ISERR(FIND("13",GERAL[[#This Row],[ODS]])),"NÃO","SIM")</f>
        <v>NÃO</v>
      </c>
      <c r="X2556" s="2" t="str">
        <f>IF(ISERR(FIND("14",GERAL[[#This Row],[ODS]])),"NÃO","SIM")</f>
        <v>NÃO</v>
      </c>
      <c r="Y2556" s="2" t="str">
        <f>IF(ISERR(FIND("15",GERAL[[#This Row],[ODS]])),"NÃO","SIM")</f>
        <v>NÃO</v>
      </c>
      <c r="Z2556" s="2" t="str">
        <f>IF(ISERR(FIND("16",GERAL[[#This Row],[ODS]])),"NÃO","SIM")</f>
        <v>SIM</v>
      </c>
      <c r="AA2556" s="2" t="str">
        <f>IF(ISERR(FIND("17",GERAL[[#This Row],[ODS]])),"NÃO","SIM")</f>
        <v>NÃO</v>
      </c>
      <c r="AB2556" s="1"/>
      <c r="AC2556" s="1"/>
      <c r="AD2556" s="1">
        <v>83.932681249550001</v>
      </c>
      <c r="AE2556" s="56">
        <v>82.80687408788981</v>
      </c>
      <c r="AF2556" s="87">
        <v>94.623953387927756</v>
      </c>
      <c r="AG2556" s="1" t="str">
        <f>GERAL[[#This Row],[SIGLA]]&amp;GERAL[[#This Row],[CÓD]]</f>
        <v>PESP_VS</v>
      </c>
      <c r="AH2556" s="1">
        <f ca="1">VLOOKUP(GERAL[[#This Row],[REF_NOTA]],BASE_NOTAS[],7,FALSE)</f>
        <v>93.316913620030618</v>
      </c>
      <c r="AI2556" s="48">
        <f ca="1">IF(GERAL[[#This Row],[Nota 2025]]="",0,GERAL[[#This Row],[Nota 2026]]-GERAL[[#This Row],[Nota 2025]])</f>
        <v>-1.3070397678971375</v>
      </c>
    </row>
    <row r="2557" spans="1:35" x14ac:dyDescent="0.35">
      <c r="A2557" s="2" t="s">
        <v>172</v>
      </c>
      <c r="B2557" s="2" t="s">
        <v>199</v>
      </c>
      <c r="C2557" s="15" t="s">
        <v>217</v>
      </c>
      <c r="D2557" s="15" t="s">
        <v>495</v>
      </c>
      <c r="E2557" s="15" t="s">
        <v>496</v>
      </c>
      <c r="F2557" s="2" t="str">
        <f>VLOOKUP(GERAL[[#This Row],[CÓD]],SEALL,6,FALSE)</f>
        <v>S</v>
      </c>
      <c r="G255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5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5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57" s="2" t="str">
        <f>VLOOKUP(GERAL[[#This Row],[CÓD]],SEALL,4,FALSE)</f>
        <v>05, 16</v>
      </c>
      <c r="K2557" s="2" t="str">
        <f>IF(ISERR(FIND("01",GERAL[[#This Row],[ODS]])),"NÃO","SIM")</f>
        <v>NÃO</v>
      </c>
      <c r="L2557" s="2" t="str">
        <f>IF(ISERR(FIND("02",GERAL[[#This Row],[ODS]])),"NÃO","SIM")</f>
        <v>NÃO</v>
      </c>
      <c r="M2557" s="2" t="str">
        <f>IF(ISERR(FIND("03",GERAL[[#This Row],[ODS]])),"NÃO","SIM")</f>
        <v>NÃO</v>
      </c>
      <c r="N2557" s="2" t="str">
        <f>IF(ISERR(FIND("04",GERAL[[#This Row],[ODS]])),"NÃO","SIM")</f>
        <v>NÃO</v>
      </c>
      <c r="O2557" s="2" t="str">
        <f>IF(ISERR(FIND("05",GERAL[[#This Row],[ODS]])),"NÃO","SIM")</f>
        <v>SIM</v>
      </c>
      <c r="P2557" s="2" t="str">
        <f>IF(ISERR(FIND("06",GERAL[[#This Row],[ODS]])),"NÃO","SIM")</f>
        <v>NÃO</v>
      </c>
      <c r="Q2557" s="2" t="str">
        <f>IF(ISERR(FIND("07",GERAL[[#This Row],[ODS]])),"NÃO","SIM")</f>
        <v>NÃO</v>
      </c>
      <c r="R2557" s="2" t="str">
        <f>IF(ISERR(FIND("08",GERAL[[#This Row],[ODS]])),"NÃO","SIM")</f>
        <v>NÃO</v>
      </c>
      <c r="S2557" s="2" t="str">
        <f>IF(ISERR(FIND("09",GERAL[[#This Row],[ODS]])),"NÃO","SIM")</f>
        <v>NÃO</v>
      </c>
      <c r="T2557" s="2" t="str">
        <f>IF(ISERR(FIND("10",GERAL[[#This Row],[ODS]])),"NÃO","SIM")</f>
        <v>NÃO</v>
      </c>
      <c r="U2557" s="2" t="str">
        <f>IF(ISERR(FIND("11",GERAL[[#This Row],[ODS]])),"NÃO","SIM")</f>
        <v>NÃO</v>
      </c>
      <c r="V2557" s="2" t="str">
        <f>IF(ISERR(FIND("12",GERAL[[#This Row],[ODS]])),"NÃO","SIM")</f>
        <v>NÃO</v>
      </c>
      <c r="W2557" s="2" t="str">
        <f>IF(ISERR(FIND("13",GERAL[[#This Row],[ODS]])),"NÃO","SIM")</f>
        <v>NÃO</v>
      </c>
      <c r="X2557" s="2" t="str">
        <f>IF(ISERR(FIND("14",GERAL[[#This Row],[ODS]])),"NÃO","SIM")</f>
        <v>NÃO</v>
      </c>
      <c r="Y2557" s="2" t="str">
        <f>IF(ISERR(FIND("15",GERAL[[#This Row],[ODS]])),"NÃO","SIM")</f>
        <v>NÃO</v>
      </c>
      <c r="Z2557" s="2" t="str">
        <f>IF(ISERR(FIND("16",GERAL[[#This Row],[ODS]])),"NÃO","SIM")</f>
        <v>SIM</v>
      </c>
      <c r="AA2557" s="2" t="str">
        <f>IF(ISERR(FIND("17",GERAL[[#This Row],[ODS]])),"NÃO","SIM")</f>
        <v>NÃO</v>
      </c>
      <c r="AB2557" s="1"/>
      <c r="AC2557" s="1"/>
      <c r="AD2557" s="1">
        <v>75.863883721994455</v>
      </c>
      <c r="AE2557" s="56">
        <v>65.947140625434116</v>
      </c>
      <c r="AF2557" s="87">
        <v>79.331455200266006</v>
      </c>
      <c r="AG2557" s="1" t="str">
        <f>GERAL[[#This Row],[SIGLA]]&amp;GERAL[[#This Row],[CÓD]]</f>
        <v>PISP_VS</v>
      </c>
      <c r="AH2557" s="1">
        <f ca="1">VLOOKUP(GERAL[[#This Row],[REF_NOTA]],BASE_NOTAS[],7,FALSE)</f>
        <v>85.660078045501123</v>
      </c>
      <c r="AI2557" s="48">
        <f ca="1">IF(GERAL[[#This Row],[Nota 2025]]="",0,GERAL[[#This Row],[Nota 2026]]-GERAL[[#This Row],[Nota 2025]])</f>
        <v>6.3286228452351168</v>
      </c>
    </row>
    <row r="2558" spans="1:35" x14ac:dyDescent="0.35">
      <c r="A2558" s="2" t="s">
        <v>174</v>
      </c>
      <c r="B2558" s="2" t="s">
        <v>201</v>
      </c>
      <c r="C2558" s="15" t="s">
        <v>217</v>
      </c>
      <c r="D2558" s="15" t="s">
        <v>495</v>
      </c>
      <c r="E2558" s="15" t="s">
        <v>496</v>
      </c>
      <c r="F2558" s="2" t="str">
        <f>VLOOKUP(GERAL[[#This Row],[CÓD]],SEALL,6,FALSE)</f>
        <v>S</v>
      </c>
      <c r="G255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5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5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58" s="2" t="str">
        <f>VLOOKUP(GERAL[[#This Row],[CÓD]],SEALL,4,FALSE)</f>
        <v>05, 16</v>
      </c>
      <c r="K2558" s="2" t="str">
        <f>IF(ISERR(FIND("01",GERAL[[#This Row],[ODS]])),"NÃO","SIM")</f>
        <v>NÃO</v>
      </c>
      <c r="L2558" s="2" t="str">
        <f>IF(ISERR(FIND("02",GERAL[[#This Row],[ODS]])),"NÃO","SIM")</f>
        <v>NÃO</v>
      </c>
      <c r="M2558" s="2" t="str">
        <f>IF(ISERR(FIND("03",GERAL[[#This Row],[ODS]])),"NÃO","SIM")</f>
        <v>NÃO</v>
      </c>
      <c r="N2558" s="2" t="str">
        <f>IF(ISERR(FIND("04",GERAL[[#This Row],[ODS]])),"NÃO","SIM")</f>
        <v>NÃO</v>
      </c>
      <c r="O2558" s="2" t="str">
        <f>IF(ISERR(FIND("05",GERAL[[#This Row],[ODS]])),"NÃO","SIM")</f>
        <v>SIM</v>
      </c>
      <c r="P2558" s="2" t="str">
        <f>IF(ISERR(FIND("06",GERAL[[#This Row],[ODS]])),"NÃO","SIM")</f>
        <v>NÃO</v>
      </c>
      <c r="Q2558" s="2" t="str">
        <f>IF(ISERR(FIND("07",GERAL[[#This Row],[ODS]])),"NÃO","SIM")</f>
        <v>NÃO</v>
      </c>
      <c r="R2558" s="2" t="str">
        <f>IF(ISERR(FIND("08",GERAL[[#This Row],[ODS]])),"NÃO","SIM")</f>
        <v>NÃO</v>
      </c>
      <c r="S2558" s="2" t="str">
        <f>IF(ISERR(FIND("09",GERAL[[#This Row],[ODS]])),"NÃO","SIM")</f>
        <v>NÃO</v>
      </c>
      <c r="T2558" s="2" t="str">
        <f>IF(ISERR(FIND("10",GERAL[[#This Row],[ODS]])),"NÃO","SIM")</f>
        <v>NÃO</v>
      </c>
      <c r="U2558" s="2" t="str">
        <f>IF(ISERR(FIND("11",GERAL[[#This Row],[ODS]])),"NÃO","SIM")</f>
        <v>NÃO</v>
      </c>
      <c r="V2558" s="2" t="str">
        <f>IF(ISERR(FIND("12",GERAL[[#This Row],[ODS]])),"NÃO","SIM")</f>
        <v>NÃO</v>
      </c>
      <c r="W2558" s="2" t="str">
        <f>IF(ISERR(FIND("13",GERAL[[#This Row],[ODS]])),"NÃO","SIM")</f>
        <v>NÃO</v>
      </c>
      <c r="X2558" s="2" t="str">
        <f>IF(ISERR(FIND("14",GERAL[[#This Row],[ODS]])),"NÃO","SIM")</f>
        <v>NÃO</v>
      </c>
      <c r="Y2558" s="2" t="str">
        <f>IF(ISERR(FIND("15",GERAL[[#This Row],[ODS]])),"NÃO","SIM")</f>
        <v>NÃO</v>
      </c>
      <c r="Z2558" s="2" t="str">
        <f>IF(ISERR(FIND("16",GERAL[[#This Row],[ODS]])),"NÃO","SIM")</f>
        <v>SIM</v>
      </c>
      <c r="AA2558" s="2" t="str">
        <f>IF(ISERR(FIND("17",GERAL[[#This Row],[ODS]])),"NÃO","SIM")</f>
        <v>NÃO</v>
      </c>
      <c r="AB2558" s="1"/>
      <c r="AC2558" s="1"/>
      <c r="AD2558" s="1">
        <v>78.764517250196917</v>
      </c>
      <c r="AE2558" s="56">
        <v>79.74800334669311</v>
      </c>
      <c r="AF2558" s="87">
        <v>89.716607511810977</v>
      </c>
      <c r="AG2558" s="1" t="str">
        <f>GERAL[[#This Row],[SIGLA]]&amp;GERAL[[#This Row],[CÓD]]</f>
        <v>RJSP_VS</v>
      </c>
      <c r="AH2558" s="1">
        <f ca="1">VLOOKUP(GERAL[[#This Row],[REF_NOTA]],BASE_NOTAS[],7,FALSE)</f>
        <v>87.354874277243397</v>
      </c>
      <c r="AI2558" s="48">
        <f ca="1">IF(GERAL[[#This Row],[Nota 2025]]="",0,GERAL[[#This Row],[Nota 2026]]-GERAL[[#This Row],[Nota 2025]])</f>
        <v>-2.3617332345675806</v>
      </c>
    </row>
    <row r="2559" spans="1:35" x14ac:dyDescent="0.35">
      <c r="A2559" s="2" t="s">
        <v>175</v>
      </c>
      <c r="B2559" s="2" t="s">
        <v>202</v>
      </c>
      <c r="C2559" s="15" t="s">
        <v>217</v>
      </c>
      <c r="D2559" s="15" t="s">
        <v>495</v>
      </c>
      <c r="E2559" s="15" t="s">
        <v>496</v>
      </c>
      <c r="F2559" s="2" t="str">
        <f>VLOOKUP(GERAL[[#This Row],[CÓD]],SEALL,6,FALSE)</f>
        <v>S</v>
      </c>
      <c r="G255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5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5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59" s="2" t="str">
        <f>VLOOKUP(GERAL[[#This Row],[CÓD]],SEALL,4,FALSE)</f>
        <v>05, 16</v>
      </c>
      <c r="K2559" s="2" t="str">
        <f>IF(ISERR(FIND("01",GERAL[[#This Row],[ODS]])),"NÃO","SIM")</f>
        <v>NÃO</v>
      </c>
      <c r="L2559" s="2" t="str">
        <f>IF(ISERR(FIND("02",GERAL[[#This Row],[ODS]])),"NÃO","SIM")</f>
        <v>NÃO</v>
      </c>
      <c r="M2559" s="2" t="str">
        <f>IF(ISERR(FIND("03",GERAL[[#This Row],[ODS]])),"NÃO","SIM")</f>
        <v>NÃO</v>
      </c>
      <c r="N2559" s="2" t="str">
        <f>IF(ISERR(FIND("04",GERAL[[#This Row],[ODS]])),"NÃO","SIM")</f>
        <v>NÃO</v>
      </c>
      <c r="O2559" s="2" t="str">
        <f>IF(ISERR(FIND("05",GERAL[[#This Row],[ODS]])),"NÃO","SIM")</f>
        <v>SIM</v>
      </c>
      <c r="P2559" s="2" t="str">
        <f>IF(ISERR(FIND("06",GERAL[[#This Row],[ODS]])),"NÃO","SIM")</f>
        <v>NÃO</v>
      </c>
      <c r="Q2559" s="2" t="str">
        <f>IF(ISERR(FIND("07",GERAL[[#This Row],[ODS]])),"NÃO","SIM")</f>
        <v>NÃO</v>
      </c>
      <c r="R2559" s="2" t="str">
        <f>IF(ISERR(FIND("08",GERAL[[#This Row],[ODS]])),"NÃO","SIM")</f>
        <v>NÃO</v>
      </c>
      <c r="S2559" s="2" t="str">
        <f>IF(ISERR(FIND("09",GERAL[[#This Row],[ODS]])),"NÃO","SIM")</f>
        <v>NÃO</v>
      </c>
      <c r="T2559" s="2" t="str">
        <f>IF(ISERR(FIND("10",GERAL[[#This Row],[ODS]])),"NÃO","SIM")</f>
        <v>NÃO</v>
      </c>
      <c r="U2559" s="2" t="str">
        <f>IF(ISERR(FIND("11",GERAL[[#This Row],[ODS]])),"NÃO","SIM")</f>
        <v>NÃO</v>
      </c>
      <c r="V2559" s="2" t="str">
        <f>IF(ISERR(FIND("12",GERAL[[#This Row],[ODS]])),"NÃO","SIM")</f>
        <v>NÃO</v>
      </c>
      <c r="W2559" s="2" t="str">
        <f>IF(ISERR(FIND("13",GERAL[[#This Row],[ODS]])),"NÃO","SIM")</f>
        <v>NÃO</v>
      </c>
      <c r="X2559" s="2" t="str">
        <f>IF(ISERR(FIND("14",GERAL[[#This Row],[ODS]])),"NÃO","SIM")</f>
        <v>NÃO</v>
      </c>
      <c r="Y2559" s="2" t="str">
        <f>IF(ISERR(FIND("15",GERAL[[#This Row],[ODS]])),"NÃO","SIM")</f>
        <v>NÃO</v>
      </c>
      <c r="Z2559" s="2" t="str">
        <f>IF(ISERR(FIND("16",GERAL[[#This Row],[ODS]])),"NÃO","SIM")</f>
        <v>SIM</v>
      </c>
      <c r="AA2559" s="2" t="str">
        <f>IF(ISERR(FIND("17",GERAL[[#This Row],[ODS]])),"NÃO","SIM")</f>
        <v>NÃO</v>
      </c>
      <c r="AB2559" s="1"/>
      <c r="AC2559" s="1"/>
      <c r="AD2559" s="1">
        <v>87.106362068920546</v>
      </c>
      <c r="AE2559" s="56">
        <v>76.503805183390625</v>
      </c>
      <c r="AF2559" s="87">
        <v>85.441405837605814</v>
      </c>
      <c r="AG2559" s="1" t="str">
        <f>GERAL[[#This Row],[SIGLA]]&amp;GERAL[[#This Row],[CÓD]]</f>
        <v>RNSP_VS</v>
      </c>
      <c r="AH2559" s="1">
        <f ca="1">VLOOKUP(GERAL[[#This Row],[REF_NOTA]],BASE_NOTAS[],7,FALSE)</f>
        <v>83.903461699060017</v>
      </c>
      <c r="AI2559" s="48">
        <f ca="1">IF(GERAL[[#This Row],[Nota 2025]]="",0,GERAL[[#This Row],[Nota 2026]]-GERAL[[#This Row],[Nota 2025]])</f>
        <v>-1.5379441385457966</v>
      </c>
    </row>
    <row r="2560" spans="1:35" x14ac:dyDescent="0.35">
      <c r="A2560" s="2" t="s">
        <v>178</v>
      </c>
      <c r="B2560" s="2" t="s">
        <v>205</v>
      </c>
      <c r="C2560" s="15" t="s">
        <v>217</v>
      </c>
      <c r="D2560" s="15" t="s">
        <v>495</v>
      </c>
      <c r="E2560" s="15" t="s">
        <v>496</v>
      </c>
      <c r="F2560" s="2" t="str">
        <f>VLOOKUP(GERAL[[#This Row],[CÓD]],SEALL,6,FALSE)</f>
        <v>S</v>
      </c>
      <c r="G256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6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6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60" s="2" t="str">
        <f>VLOOKUP(GERAL[[#This Row],[CÓD]],SEALL,4,FALSE)</f>
        <v>05, 16</v>
      </c>
      <c r="K2560" s="2" t="str">
        <f>IF(ISERR(FIND("01",GERAL[[#This Row],[ODS]])),"NÃO","SIM")</f>
        <v>NÃO</v>
      </c>
      <c r="L2560" s="2" t="str">
        <f>IF(ISERR(FIND("02",GERAL[[#This Row],[ODS]])),"NÃO","SIM")</f>
        <v>NÃO</v>
      </c>
      <c r="M2560" s="2" t="str">
        <f>IF(ISERR(FIND("03",GERAL[[#This Row],[ODS]])),"NÃO","SIM")</f>
        <v>NÃO</v>
      </c>
      <c r="N2560" s="2" t="str">
        <f>IF(ISERR(FIND("04",GERAL[[#This Row],[ODS]])),"NÃO","SIM")</f>
        <v>NÃO</v>
      </c>
      <c r="O2560" s="2" t="str">
        <f>IF(ISERR(FIND("05",GERAL[[#This Row],[ODS]])),"NÃO","SIM")</f>
        <v>SIM</v>
      </c>
      <c r="P2560" s="2" t="str">
        <f>IF(ISERR(FIND("06",GERAL[[#This Row],[ODS]])),"NÃO","SIM")</f>
        <v>NÃO</v>
      </c>
      <c r="Q2560" s="2" t="str">
        <f>IF(ISERR(FIND("07",GERAL[[#This Row],[ODS]])),"NÃO","SIM")</f>
        <v>NÃO</v>
      </c>
      <c r="R2560" s="2" t="str">
        <f>IF(ISERR(FIND("08",GERAL[[#This Row],[ODS]])),"NÃO","SIM")</f>
        <v>NÃO</v>
      </c>
      <c r="S2560" s="2" t="str">
        <f>IF(ISERR(FIND("09",GERAL[[#This Row],[ODS]])),"NÃO","SIM")</f>
        <v>NÃO</v>
      </c>
      <c r="T2560" s="2" t="str">
        <f>IF(ISERR(FIND("10",GERAL[[#This Row],[ODS]])),"NÃO","SIM")</f>
        <v>NÃO</v>
      </c>
      <c r="U2560" s="2" t="str">
        <f>IF(ISERR(FIND("11",GERAL[[#This Row],[ODS]])),"NÃO","SIM")</f>
        <v>NÃO</v>
      </c>
      <c r="V2560" s="2" t="str">
        <f>IF(ISERR(FIND("12",GERAL[[#This Row],[ODS]])),"NÃO","SIM")</f>
        <v>NÃO</v>
      </c>
      <c r="W2560" s="2" t="str">
        <f>IF(ISERR(FIND("13",GERAL[[#This Row],[ODS]])),"NÃO","SIM")</f>
        <v>NÃO</v>
      </c>
      <c r="X2560" s="2" t="str">
        <f>IF(ISERR(FIND("14",GERAL[[#This Row],[ODS]])),"NÃO","SIM")</f>
        <v>NÃO</v>
      </c>
      <c r="Y2560" s="2" t="str">
        <f>IF(ISERR(FIND("15",GERAL[[#This Row],[ODS]])),"NÃO","SIM")</f>
        <v>NÃO</v>
      </c>
      <c r="Z2560" s="2" t="str">
        <f>IF(ISERR(FIND("16",GERAL[[#This Row],[ODS]])),"NÃO","SIM")</f>
        <v>SIM</v>
      </c>
      <c r="AA2560" s="2" t="str">
        <f>IF(ISERR(FIND("17",GERAL[[#This Row],[ODS]])),"NÃO","SIM")</f>
        <v>NÃO</v>
      </c>
      <c r="AB2560" s="1"/>
      <c r="AC2560" s="1"/>
      <c r="AD2560" s="1">
        <v>66.131619290564174</v>
      </c>
      <c r="AE2560" s="56">
        <v>65.060408343107255</v>
      </c>
      <c r="AF2560" s="87">
        <v>78.723757993136303</v>
      </c>
      <c r="AG2560" s="1" t="str">
        <f>GERAL[[#This Row],[SIGLA]]&amp;GERAL[[#This Row],[CÓD]]</f>
        <v>RSSP_VS</v>
      </c>
      <c r="AH2560" s="1">
        <f ca="1">VLOOKUP(GERAL[[#This Row],[REF_NOTA]],BASE_NOTAS[],7,FALSE)</f>
        <v>76.860900335878512</v>
      </c>
      <c r="AI2560" s="48">
        <f ca="1">IF(GERAL[[#This Row],[Nota 2025]]="",0,GERAL[[#This Row],[Nota 2026]]-GERAL[[#This Row],[Nota 2025]])</f>
        <v>-1.8628576572577913</v>
      </c>
    </row>
    <row r="2561" spans="1:35" x14ac:dyDescent="0.35">
      <c r="A2561" s="2" t="s">
        <v>176</v>
      </c>
      <c r="B2561" s="2" t="s">
        <v>203</v>
      </c>
      <c r="C2561" s="15" t="s">
        <v>217</v>
      </c>
      <c r="D2561" s="15" t="s">
        <v>495</v>
      </c>
      <c r="E2561" s="15" t="s">
        <v>496</v>
      </c>
      <c r="F2561" s="2" t="str">
        <f>VLOOKUP(GERAL[[#This Row],[CÓD]],SEALL,6,FALSE)</f>
        <v>S</v>
      </c>
      <c r="G256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6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6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61" s="2" t="str">
        <f>VLOOKUP(GERAL[[#This Row],[CÓD]],SEALL,4,FALSE)</f>
        <v>05, 16</v>
      </c>
      <c r="K2561" s="2" t="str">
        <f>IF(ISERR(FIND("01",GERAL[[#This Row],[ODS]])),"NÃO","SIM")</f>
        <v>NÃO</v>
      </c>
      <c r="L2561" s="2" t="str">
        <f>IF(ISERR(FIND("02",GERAL[[#This Row],[ODS]])),"NÃO","SIM")</f>
        <v>NÃO</v>
      </c>
      <c r="M2561" s="2" t="str">
        <f>IF(ISERR(FIND("03",GERAL[[#This Row],[ODS]])),"NÃO","SIM")</f>
        <v>NÃO</v>
      </c>
      <c r="N2561" s="2" t="str">
        <f>IF(ISERR(FIND("04",GERAL[[#This Row],[ODS]])),"NÃO","SIM")</f>
        <v>NÃO</v>
      </c>
      <c r="O2561" s="2" t="str">
        <f>IF(ISERR(FIND("05",GERAL[[#This Row],[ODS]])),"NÃO","SIM")</f>
        <v>SIM</v>
      </c>
      <c r="P2561" s="2" t="str">
        <f>IF(ISERR(FIND("06",GERAL[[#This Row],[ODS]])),"NÃO","SIM")</f>
        <v>NÃO</v>
      </c>
      <c r="Q2561" s="2" t="str">
        <f>IF(ISERR(FIND("07",GERAL[[#This Row],[ODS]])),"NÃO","SIM")</f>
        <v>NÃO</v>
      </c>
      <c r="R2561" s="2" t="str">
        <f>IF(ISERR(FIND("08",GERAL[[#This Row],[ODS]])),"NÃO","SIM")</f>
        <v>NÃO</v>
      </c>
      <c r="S2561" s="2" t="str">
        <f>IF(ISERR(FIND("09",GERAL[[#This Row],[ODS]])),"NÃO","SIM")</f>
        <v>NÃO</v>
      </c>
      <c r="T2561" s="2" t="str">
        <f>IF(ISERR(FIND("10",GERAL[[#This Row],[ODS]])),"NÃO","SIM")</f>
        <v>NÃO</v>
      </c>
      <c r="U2561" s="2" t="str">
        <f>IF(ISERR(FIND("11",GERAL[[#This Row],[ODS]])),"NÃO","SIM")</f>
        <v>NÃO</v>
      </c>
      <c r="V2561" s="2" t="str">
        <f>IF(ISERR(FIND("12",GERAL[[#This Row],[ODS]])),"NÃO","SIM")</f>
        <v>NÃO</v>
      </c>
      <c r="W2561" s="2" t="str">
        <f>IF(ISERR(FIND("13",GERAL[[#This Row],[ODS]])),"NÃO","SIM")</f>
        <v>NÃO</v>
      </c>
      <c r="X2561" s="2" t="str">
        <f>IF(ISERR(FIND("14",GERAL[[#This Row],[ODS]])),"NÃO","SIM")</f>
        <v>NÃO</v>
      </c>
      <c r="Y2561" s="2" t="str">
        <f>IF(ISERR(FIND("15",GERAL[[#This Row],[ODS]])),"NÃO","SIM")</f>
        <v>NÃO</v>
      </c>
      <c r="Z2561" s="2" t="str">
        <f>IF(ISERR(FIND("16",GERAL[[#This Row],[ODS]])),"NÃO","SIM")</f>
        <v>SIM</v>
      </c>
      <c r="AA2561" s="2" t="str">
        <f>IF(ISERR(FIND("17",GERAL[[#This Row],[ODS]])),"NÃO","SIM")</f>
        <v>NÃO</v>
      </c>
      <c r="AB2561" s="1"/>
      <c r="AC2561" s="1"/>
      <c r="AD2561" s="1">
        <v>48.962585040270966</v>
      </c>
      <c r="AE2561" s="56">
        <v>4.7907496176257638</v>
      </c>
      <c r="AF2561" s="87">
        <v>32.572624342377438</v>
      </c>
      <c r="AG2561" s="1" t="str">
        <f>GERAL[[#This Row],[SIGLA]]&amp;GERAL[[#This Row],[CÓD]]</f>
        <v>ROSP_VS</v>
      </c>
      <c r="AH2561" s="1">
        <f ca="1">VLOOKUP(GERAL[[#This Row],[REF_NOTA]],BASE_NOTAS[],7,FALSE)</f>
        <v>28.177514681003785</v>
      </c>
      <c r="AI2561" s="48">
        <f ca="1">IF(GERAL[[#This Row],[Nota 2025]]="",0,GERAL[[#This Row],[Nota 2026]]-GERAL[[#This Row],[Nota 2025]])</f>
        <v>-4.3951096613736524</v>
      </c>
    </row>
    <row r="2562" spans="1:35" x14ac:dyDescent="0.35">
      <c r="A2562" s="2" t="s">
        <v>177</v>
      </c>
      <c r="B2562" s="2" t="s">
        <v>204</v>
      </c>
      <c r="C2562" s="15" t="s">
        <v>217</v>
      </c>
      <c r="D2562" s="15" t="s">
        <v>495</v>
      </c>
      <c r="E2562" s="15" t="s">
        <v>496</v>
      </c>
      <c r="F2562" s="2" t="str">
        <f>VLOOKUP(GERAL[[#This Row],[CÓD]],SEALL,6,FALSE)</f>
        <v>S</v>
      </c>
      <c r="G256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6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6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62" s="2" t="str">
        <f>VLOOKUP(GERAL[[#This Row],[CÓD]],SEALL,4,FALSE)</f>
        <v>05, 16</v>
      </c>
      <c r="K2562" s="2" t="str">
        <f>IF(ISERR(FIND("01",GERAL[[#This Row],[ODS]])),"NÃO","SIM")</f>
        <v>NÃO</v>
      </c>
      <c r="L2562" s="2" t="str">
        <f>IF(ISERR(FIND("02",GERAL[[#This Row],[ODS]])),"NÃO","SIM")</f>
        <v>NÃO</v>
      </c>
      <c r="M2562" s="2" t="str">
        <f>IF(ISERR(FIND("03",GERAL[[#This Row],[ODS]])),"NÃO","SIM")</f>
        <v>NÃO</v>
      </c>
      <c r="N2562" s="2" t="str">
        <f>IF(ISERR(FIND("04",GERAL[[#This Row],[ODS]])),"NÃO","SIM")</f>
        <v>NÃO</v>
      </c>
      <c r="O2562" s="2" t="str">
        <f>IF(ISERR(FIND("05",GERAL[[#This Row],[ODS]])),"NÃO","SIM")</f>
        <v>SIM</v>
      </c>
      <c r="P2562" s="2" t="str">
        <f>IF(ISERR(FIND("06",GERAL[[#This Row],[ODS]])),"NÃO","SIM")</f>
        <v>NÃO</v>
      </c>
      <c r="Q2562" s="2" t="str">
        <f>IF(ISERR(FIND("07",GERAL[[#This Row],[ODS]])),"NÃO","SIM")</f>
        <v>NÃO</v>
      </c>
      <c r="R2562" s="2" t="str">
        <f>IF(ISERR(FIND("08",GERAL[[#This Row],[ODS]])),"NÃO","SIM")</f>
        <v>NÃO</v>
      </c>
      <c r="S2562" s="2" t="str">
        <f>IF(ISERR(FIND("09",GERAL[[#This Row],[ODS]])),"NÃO","SIM")</f>
        <v>NÃO</v>
      </c>
      <c r="T2562" s="2" t="str">
        <f>IF(ISERR(FIND("10",GERAL[[#This Row],[ODS]])),"NÃO","SIM")</f>
        <v>NÃO</v>
      </c>
      <c r="U2562" s="2" t="str">
        <f>IF(ISERR(FIND("11",GERAL[[#This Row],[ODS]])),"NÃO","SIM")</f>
        <v>NÃO</v>
      </c>
      <c r="V2562" s="2" t="str">
        <f>IF(ISERR(FIND("12",GERAL[[#This Row],[ODS]])),"NÃO","SIM")</f>
        <v>NÃO</v>
      </c>
      <c r="W2562" s="2" t="str">
        <f>IF(ISERR(FIND("13",GERAL[[#This Row],[ODS]])),"NÃO","SIM")</f>
        <v>NÃO</v>
      </c>
      <c r="X2562" s="2" t="str">
        <f>IF(ISERR(FIND("14",GERAL[[#This Row],[ODS]])),"NÃO","SIM")</f>
        <v>NÃO</v>
      </c>
      <c r="Y2562" s="2" t="str">
        <f>IF(ISERR(FIND("15",GERAL[[#This Row],[ODS]])),"NÃO","SIM")</f>
        <v>NÃO</v>
      </c>
      <c r="Z2562" s="2" t="str">
        <f>IF(ISERR(FIND("16",GERAL[[#This Row],[ODS]])),"NÃO","SIM")</f>
        <v>SIM</v>
      </c>
      <c r="AA2562" s="2" t="str">
        <f>IF(ISERR(FIND("17",GERAL[[#This Row],[ODS]])),"NÃO","SIM")</f>
        <v>NÃO</v>
      </c>
      <c r="AB2562" s="1"/>
      <c r="AC2562" s="1"/>
      <c r="AD2562" s="1">
        <v>0</v>
      </c>
      <c r="AE2562" s="56">
        <v>0</v>
      </c>
      <c r="AF2562" s="87">
        <v>0</v>
      </c>
      <c r="AG2562" s="1" t="str">
        <f>GERAL[[#This Row],[SIGLA]]&amp;GERAL[[#This Row],[CÓD]]</f>
        <v>RRSP_VS</v>
      </c>
      <c r="AH2562" s="1">
        <f ca="1">VLOOKUP(GERAL[[#This Row],[REF_NOTA]],BASE_NOTAS[],7,FALSE)</f>
        <v>0</v>
      </c>
      <c r="AI2562" s="48">
        <f ca="1">IF(GERAL[[#This Row],[Nota 2025]]="",0,GERAL[[#This Row],[Nota 2026]]-GERAL[[#This Row],[Nota 2025]])</f>
        <v>0</v>
      </c>
    </row>
    <row r="2563" spans="1:35" x14ac:dyDescent="0.35">
      <c r="A2563" s="2" t="s">
        <v>179</v>
      </c>
      <c r="B2563" s="2" t="s">
        <v>194</v>
      </c>
      <c r="C2563" s="15" t="s">
        <v>217</v>
      </c>
      <c r="D2563" s="15" t="s">
        <v>495</v>
      </c>
      <c r="E2563" s="15" t="s">
        <v>496</v>
      </c>
      <c r="F2563" s="2" t="str">
        <f>VLOOKUP(GERAL[[#This Row],[CÓD]],SEALL,6,FALSE)</f>
        <v>S</v>
      </c>
      <c r="G256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6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6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63" s="2" t="str">
        <f>VLOOKUP(GERAL[[#This Row],[CÓD]],SEALL,4,FALSE)</f>
        <v>05, 16</v>
      </c>
      <c r="K2563" s="2" t="str">
        <f>IF(ISERR(FIND("01",GERAL[[#This Row],[ODS]])),"NÃO","SIM")</f>
        <v>NÃO</v>
      </c>
      <c r="L2563" s="2" t="str">
        <f>IF(ISERR(FIND("02",GERAL[[#This Row],[ODS]])),"NÃO","SIM")</f>
        <v>NÃO</v>
      </c>
      <c r="M2563" s="2" t="str">
        <f>IF(ISERR(FIND("03",GERAL[[#This Row],[ODS]])),"NÃO","SIM")</f>
        <v>NÃO</v>
      </c>
      <c r="N2563" s="2" t="str">
        <f>IF(ISERR(FIND("04",GERAL[[#This Row],[ODS]])),"NÃO","SIM")</f>
        <v>NÃO</v>
      </c>
      <c r="O2563" s="2" t="str">
        <f>IF(ISERR(FIND("05",GERAL[[#This Row],[ODS]])),"NÃO","SIM")</f>
        <v>SIM</v>
      </c>
      <c r="P2563" s="2" t="str">
        <f>IF(ISERR(FIND("06",GERAL[[#This Row],[ODS]])),"NÃO","SIM")</f>
        <v>NÃO</v>
      </c>
      <c r="Q2563" s="2" t="str">
        <f>IF(ISERR(FIND("07",GERAL[[#This Row],[ODS]])),"NÃO","SIM")</f>
        <v>NÃO</v>
      </c>
      <c r="R2563" s="2" t="str">
        <f>IF(ISERR(FIND("08",GERAL[[#This Row],[ODS]])),"NÃO","SIM")</f>
        <v>NÃO</v>
      </c>
      <c r="S2563" s="2" t="str">
        <f>IF(ISERR(FIND("09",GERAL[[#This Row],[ODS]])),"NÃO","SIM")</f>
        <v>NÃO</v>
      </c>
      <c r="T2563" s="2" t="str">
        <f>IF(ISERR(FIND("10",GERAL[[#This Row],[ODS]])),"NÃO","SIM")</f>
        <v>NÃO</v>
      </c>
      <c r="U2563" s="2" t="str">
        <f>IF(ISERR(FIND("11",GERAL[[#This Row],[ODS]])),"NÃO","SIM")</f>
        <v>NÃO</v>
      </c>
      <c r="V2563" s="2" t="str">
        <f>IF(ISERR(FIND("12",GERAL[[#This Row],[ODS]])),"NÃO","SIM")</f>
        <v>NÃO</v>
      </c>
      <c r="W2563" s="2" t="str">
        <f>IF(ISERR(FIND("13",GERAL[[#This Row],[ODS]])),"NÃO","SIM")</f>
        <v>NÃO</v>
      </c>
      <c r="X2563" s="2" t="str">
        <f>IF(ISERR(FIND("14",GERAL[[#This Row],[ODS]])),"NÃO","SIM")</f>
        <v>NÃO</v>
      </c>
      <c r="Y2563" s="2" t="str">
        <f>IF(ISERR(FIND("15",GERAL[[#This Row],[ODS]])),"NÃO","SIM")</f>
        <v>NÃO</v>
      </c>
      <c r="Z2563" s="2" t="str">
        <f>IF(ISERR(FIND("16",GERAL[[#This Row],[ODS]])),"NÃO","SIM")</f>
        <v>SIM</v>
      </c>
      <c r="AA2563" s="2" t="str">
        <f>IF(ISERR(FIND("17",GERAL[[#This Row],[ODS]])),"NÃO","SIM")</f>
        <v>NÃO</v>
      </c>
      <c r="AB2563" s="1"/>
      <c r="AC2563" s="1"/>
      <c r="AD2563" s="1">
        <v>54.227300849248685</v>
      </c>
      <c r="AE2563" s="56">
        <v>50.755944054587246</v>
      </c>
      <c r="AF2563" s="87">
        <v>66.342197447722072</v>
      </c>
      <c r="AG2563" s="1" t="str">
        <f>GERAL[[#This Row],[SIGLA]]&amp;GERAL[[#This Row],[CÓD]]</f>
        <v>SCSP_VS</v>
      </c>
      <c r="AH2563" s="1">
        <f ca="1">VLOOKUP(GERAL[[#This Row],[REF_NOTA]],BASE_NOTAS[],7,FALSE)</f>
        <v>66.274180354928916</v>
      </c>
      <c r="AI2563" s="48">
        <f ca="1">IF(GERAL[[#This Row],[Nota 2025]]="",0,GERAL[[#This Row],[Nota 2026]]-GERAL[[#This Row],[Nota 2025]])</f>
        <v>-6.8017092793155598E-2</v>
      </c>
    </row>
    <row r="2564" spans="1:35" x14ac:dyDescent="0.35">
      <c r="A2564" s="2" t="s">
        <v>181</v>
      </c>
      <c r="B2564" s="2" t="s">
        <v>186</v>
      </c>
      <c r="C2564" s="15" t="s">
        <v>217</v>
      </c>
      <c r="D2564" s="15" t="s">
        <v>495</v>
      </c>
      <c r="E2564" s="15" t="s">
        <v>496</v>
      </c>
      <c r="F2564" s="2" t="str">
        <f>VLOOKUP(GERAL[[#This Row],[CÓD]],SEALL,6,FALSE)</f>
        <v>S</v>
      </c>
      <c r="G256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6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6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64" s="2" t="str">
        <f>VLOOKUP(GERAL[[#This Row],[CÓD]],SEALL,4,FALSE)</f>
        <v>05, 16</v>
      </c>
      <c r="K2564" s="2" t="str">
        <f>IF(ISERR(FIND("01",GERAL[[#This Row],[ODS]])),"NÃO","SIM")</f>
        <v>NÃO</v>
      </c>
      <c r="L2564" s="2" t="str">
        <f>IF(ISERR(FIND("02",GERAL[[#This Row],[ODS]])),"NÃO","SIM")</f>
        <v>NÃO</v>
      </c>
      <c r="M2564" s="2" t="str">
        <f>IF(ISERR(FIND("03",GERAL[[#This Row],[ODS]])),"NÃO","SIM")</f>
        <v>NÃO</v>
      </c>
      <c r="N2564" s="2" t="str">
        <f>IF(ISERR(FIND("04",GERAL[[#This Row],[ODS]])),"NÃO","SIM")</f>
        <v>NÃO</v>
      </c>
      <c r="O2564" s="2" t="str">
        <f>IF(ISERR(FIND("05",GERAL[[#This Row],[ODS]])),"NÃO","SIM")</f>
        <v>SIM</v>
      </c>
      <c r="P2564" s="2" t="str">
        <f>IF(ISERR(FIND("06",GERAL[[#This Row],[ODS]])),"NÃO","SIM")</f>
        <v>NÃO</v>
      </c>
      <c r="Q2564" s="2" t="str">
        <f>IF(ISERR(FIND("07",GERAL[[#This Row],[ODS]])),"NÃO","SIM")</f>
        <v>NÃO</v>
      </c>
      <c r="R2564" s="2" t="str">
        <f>IF(ISERR(FIND("08",GERAL[[#This Row],[ODS]])),"NÃO","SIM")</f>
        <v>NÃO</v>
      </c>
      <c r="S2564" s="2" t="str">
        <f>IF(ISERR(FIND("09",GERAL[[#This Row],[ODS]])),"NÃO","SIM")</f>
        <v>NÃO</v>
      </c>
      <c r="T2564" s="2" t="str">
        <f>IF(ISERR(FIND("10",GERAL[[#This Row],[ODS]])),"NÃO","SIM")</f>
        <v>NÃO</v>
      </c>
      <c r="U2564" s="2" t="str">
        <f>IF(ISERR(FIND("11",GERAL[[#This Row],[ODS]])),"NÃO","SIM")</f>
        <v>NÃO</v>
      </c>
      <c r="V2564" s="2" t="str">
        <f>IF(ISERR(FIND("12",GERAL[[#This Row],[ODS]])),"NÃO","SIM")</f>
        <v>NÃO</v>
      </c>
      <c r="W2564" s="2" t="str">
        <f>IF(ISERR(FIND("13",GERAL[[#This Row],[ODS]])),"NÃO","SIM")</f>
        <v>NÃO</v>
      </c>
      <c r="X2564" s="2" t="str">
        <f>IF(ISERR(FIND("14",GERAL[[#This Row],[ODS]])),"NÃO","SIM")</f>
        <v>NÃO</v>
      </c>
      <c r="Y2564" s="2" t="str">
        <f>IF(ISERR(FIND("15",GERAL[[#This Row],[ODS]])),"NÃO","SIM")</f>
        <v>NÃO</v>
      </c>
      <c r="Z2564" s="2" t="str">
        <f>IF(ISERR(FIND("16",GERAL[[#This Row],[ODS]])),"NÃO","SIM")</f>
        <v>SIM</v>
      </c>
      <c r="AA2564" s="2" t="str">
        <f>IF(ISERR(FIND("17",GERAL[[#This Row],[ODS]])),"NÃO","SIM")</f>
        <v>NÃO</v>
      </c>
      <c r="AB2564" s="1"/>
      <c r="AC2564" s="1"/>
      <c r="AD2564" s="1">
        <v>85.390963367975985</v>
      </c>
      <c r="AE2564" s="56">
        <v>81.537067494942704</v>
      </c>
      <c r="AF2564" s="87">
        <v>91.525410447678738</v>
      </c>
      <c r="AG2564" s="1" t="str">
        <f>GERAL[[#This Row],[SIGLA]]&amp;GERAL[[#This Row],[CÓD]]</f>
        <v>SPSP_VS</v>
      </c>
      <c r="AH2564" s="1">
        <f ca="1">VLOOKUP(GERAL[[#This Row],[REF_NOTA]],BASE_NOTAS[],7,FALSE)</f>
        <v>89.910333065266585</v>
      </c>
      <c r="AI2564" s="48">
        <f ca="1">IF(GERAL[[#This Row],[Nota 2025]]="",0,GERAL[[#This Row],[Nota 2026]]-GERAL[[#This Row],[Nota 2025]])</f>
        <v>-1.6150773824121529</v>
      </c>
    </row>
    <row r="2565" spans="1:35" x14ac:dyDescent="0.35">
      <c r="A2565" s="2" t="s">
        <v>180</v>
      </c>
      <c r="B2565" s="2" t="s">
        <v>206</v>
      </c>
      <c r="C2565" s="15" t="s">
        <v>217</v>
      </c>
      <c r="D2565" s="15" t="s">
        <v>495</v>
      </c>
      <c r="E2565" s="15" t="s">
        <v>496</v>
      </c>
      <c r="F2565" s="2" t="str">
        <f>VLOOKUP(GERAL[[#This Row],[CÓD]],SEALL,6,FALSE)</f>
        <v>S</v>
      </c>
      <c r="G256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6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6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65" s="2" t="str">
        <f>VLOOKUP(GERAL[[#This Row],[CÓD]],SEALL,4,FALSE)</f>
        <v>05, 16</v>
      </c>
      <c r="K2565" s="2" t="str">
        <f>IF(ISERR(FIND("01",GERAL[[#This Row],[ODS]])),"NÃO","SIM")</f>
        <v>NÃO</v>
      </c>
      <c r="L2565" s="2" t="str">
        <f>IF(ISERR(FIND("02",GERAL[[#This Row],[ODS]])),"NÃO","SIM")</f>
        <v>NÃO</v>
      </c>
      <c r="M2565" s="2" t="str">
        <f>IF(ISERR(FIND("03",GERAL[[#This Row],[ODS]])),"NÃO","SIM")</f>
        <v>NÃO</v>
      </c>
      <c r="N2565" s="2" t="str">
        <f>IF(ISERR(FIND("04",GERAL[[#This Row],[ODS]])),"NÃO","SIM")</f>
        <v>NÃO</v>
      </c>
      <c r="O2565" s="2" t="str">
        <f>IF(ISERR(FIND("05",GERAL[[#This Row],[ODS]])),"NÃO","SIM")</f>
        <v>SIM</v>
      </c>
      <c r="P2565" s="2" t="str">
        <f>IF(ISERR(FIND("06",GERAL[[#This Row],[ODS]])),"NÃO","SIM")</f>
        <v>NÃO</v>
      </c>
      <c r="Q2565" s="2" t="str">
        <f>IF(ISERR(FIND("07",GERAL[[#This Row],[ODS]])),"NÃO","SIM")</f>
        <v>NÃO</v>
      </c>
      <c r="R2565" s="2" t="str">
        <f>IF(ISERR(FIND("08",GERAL[[#This Row],[ODS]])),"NÃO","SIM")</f>
        <v>NÃO</v>
      </c>
      <c r="S2565" s="2" t="str">
        <f>IF(ISERR(FIND("09",GERAL[[#This Row],[ODS]])),"NÃO","SIM")</f>
        <v>NÃO</v>
      </c>
      <c r="T2565" s="2" t="str">
        <f>IF(ISERR(FIND("10",GERAL[[#This Row],[ODS]])),"NÃO","SIM")</f>
        <v>NÃO</v>
      </c>
      <c r="U2565" s="2" t="str">
        <f>IF(ISERR(FIND("11",GERAL[[#This Row],[ODS]])),"NÃO","SIM")</f>
        <v>NÃO</v>
      </c>
      <c r="V2565" s="2" t="str">
        <f>IF(ISERR(FIND("12",GERAL[[#This Row],[ODS]])),"NÃO","SIM")</f>
        <v>NÃO</v>
      </c>
      <c r="W2565" s="2" t="str">
        <f>IF(ISERR(FIND("13",GERAL[[#This Row],[ODS]])),"NÃO","SIM")</f>
        <v>NÃO</v>
      </c>
      <c r="X2565" s="2" t="str">
        <f>IF(ISERR(FIND("14",GERAL[[#This Row],[ODS]])),"NÃO","SIM")</f>
        <v>NÃO</v>
      </c>
      <c r="Y2565" s="2" t="str">
        <f>IF(ISERR(FIND("15",GERAL[[#This Row],[ODS]])),"NÃO","SIM")</f>
        <v>NÃO</v>
      </c>
      <c r="Z2565" s="2" t="str">
        <f>IF(ISERR(FIND("16",GERAL[[#This Row],[ODS]])),"NÃO","SIM")</f>
        <v>SIM</v>
      </c>
      <c r="AA2565" s="2" t="str">
        <f>IF(ISERR(FIND("17",GERAL[[#This Row],[ODS]])),"NÃO","SIM")</f>
        <v>NÃO</v>
      </c>
      <c r="AB2565" s="1"/>
      <c r="AC2565" s="1"/>
      <c r="AD2565" s="1">
        <v>73.778467945323143</v>
      </c>
      <c r="AE2565" s="56">
        <v>68.413730134467514</v>
      </c>
      <c r="AF2565" s="87">
        <v>77.697068752532957</v>
      </c>
      <c r="AG2565" s="1" t="str">
        <f>GERAL[[#This Row],[SIGLA]]&amp;GERAL[[#This Row],[CÓD]]</f>
        <v>SESP_VS</v>
      </c>
      <c r="AH2565" s="1">
        <f ca="1">VLOOKUP(GERAL[[#This Row],[REF_NOTA]],BASE_NOTAS[],7,FALSE)</f>
        <v>73.238044529099341</v>
      </c>
      <c r="AI2565" s="48">
        <f ca="1">IF(GERAL[[#This Row],[Nota 2025]]="",0,GERAL[[#This Row],[Nota 2026]]-GERAL[[#This Row],[Nota 2025]])</f>
        <v>-4.4590242234336159</v>
      </c>
    </row>
    <row r="2566" spans="1:35" x14ac:dyDescent="0.35">
      <c r="A2566" s="2" t="s">
        <v>182</v>
      </c>
      <c r="B2566" s="2" t="s">
        <v>185</v>
      </c>
      <c r="C2566" s="15" t="s">
        <v>217</v>
      </c>
      <c r="D2566" s="15" t="s">
        <v>495</v>
      </c>
      <c r="E2566" s="15" t="s">
        <v>496</v>
      </c>
      <c r="F2566" s="2" t="str">
        <f>VLOOKUP(GERAL[[#This Row],[CÓD]],SEALL,6,FALSE)</f>
        <v>S</v>
      </c>
      <c r="G256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56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56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66" s="2" t="str">
        <f>VLOOKUP(GERAL[[#This Row],[CÓD]],SEALL,4,FALSE)</f>
        <v>05, 16</v>
      </c>
      <c r="K2566" s="2" t="str">
        <f>IF(ISERR(FIND("01",GERAL[[#This Row],[ODS]])),"NÃO","SIM")</f>
        <v>NÃO</v>
      </c>
      <c r="L2566" s="2" t="str">
        <f>IF(ISERR(FIND("02",GERAL[[#This Row],[ODS]])),"NÃO","SIM")</f>
        <v>NÃO</v>
      </c>
      <c r="M2566" s="2" t="str">
        <f>IF(ISERR(FIND("03",GERAL[[#This Row],[ODS]])),"NÃO","SIM")</f>
        <v>NÃO</v>
      </c>
      <c r="N2566" s="2" t="str">
        <f>IF(ISERR(FIND("04",GERAL[[#This Row],[ODS]])),"NÃO","SIM")</f>
        <v>NÃO</v>
      </c>
      <c r="O2566" s="2" t="str">
        <f>IF(ISERR(FIND("05",GERAL[[#This Row],[ODS]])),"NÃO","SIM")</f>
        <v>SIM</v>
      </c>
      <c r="P2566" s="2" t="str">
        <f>IF(ISERR(FIND("06",GERAL[[#This Row],[ODS]])),"NÃO","SIM")</f>
        <v>NÃO</v>
      </c>
      <c r="Q2566" s="2" t="str">
        <f>IF(ISERR(FIND("07",GERAL[[#This Row],[ODS]])),"NÃO","SIM")</f>
        <v>NÃO</v>
      </c>
      <c r="R2566" s="2" t="str">
        <f>IF(ISERR(FIND("08",GERAL[[#This Row],[ODS]])),"NÃO","SIM")</f>
        <v>NÃO</v>
      </c>
      <c r="S2566" s="2" t="str">
        <f>IF(ISERR(FIND("09",GERAL[[#This Row],[ODS]])),"NÃO","SIM")</f>
        <v>NÃO</v>
      </c>
      <c r="T2566" s="2" t="str">
        <f>IF(ISERR(FIND("10",GERAL[[#This Row],[ODS]])),"NÃO","SIM")</f>
        <v>NÃO</v>
      </c>
      <c r="U2566" s="2" t="str">
        <f>IF(ISERR(FIND("11",GERAL[[#This Row],[ODS]])),"NÃO","SIM")</f>
        <v>NÃO</v>
      </c>
      <c r="V2566" s="2" t="str">
        <f>IF(ISERR(FIND("12",GERAL[[#This Row],[ODS]])),"NÃO","SIM")</f>
        <v>NÃO</v>
      </c>
      <c r="W2566" s="2" t="str">
        <f>IF(ISERR(FIND("13",GERAL[[#This Row],[ODS]])),"NÃO","SIM")</f>
        <v>NÃO</v>
      </c>
      <c r="X2566" s="2" t="str">
        <f>IF(ISERR(FIND("14",GERAL[[#This Row],[ODS]])),"NÃO","SIM")</f>
        <v>NÃO</v>
      </c>
      <c r="Y2566" s="2" t="str">
        <f>IF(ISERR(FIND("15",GERAL[[#This Row],[ODS]])),"NÃO","SIM")</f>
        <v>NÃO</v>
      </c>
      <c r="Z2566" s="2" t="str">
        <f>IF(ISERR(FIND("16",GERAL[[#This Row],[ODS]])),"NÃO","SIM")</f>
        <v>SIM</v>
      </c>
      <c r="AA2566" s="2" t="str">
        <f>IF(ISERR(FIND("17",GERAL[[#This Row],[ODS]])),"NÃO","SIM")</f>
        <v>NÃO</v>
      </c>
      <c r="AB2566" s="1"/>
      <c r="AC2566" s="1"/>
      <c r="AD2566" s="1">
        <v>45.588367799776066</v>
      </c>
      <c r="AE2566" s="56">
        <v>52.388127132461399</v>
      </c>
      <c r="AF2566" s="87">
        <v>59.572225810741699</v>
      </c>
      <c r="AG2566" s="1" t="str">
        <f>GERAL[[#This Row],[SIGLA]]&amp;GERAL[[#This Row],[CÓD]]</f>
        <v>TOSP_VS</v>
      </c>
      <c r="AH2566" s="1">
        <f ca="1">VLOOKUP(GERAL[[#This Row],[REF_NOTA]],BASE_NOTAS[],7,FALSE)</f>
        <v>55.436622540615708</v>
      </c>
      <c r="AI2566" s="48">
        <f ca="1">IF(GERAL[[#This Row],[Nota 2025]]="",0,GERAL[[#This Row],[Nota 2026]]-GERAL[[#This Row],[Nota 2025]])</f>
        <v>-4.1356032701259906</v>
      </c>
    </row>
    <row r="2567" spans="1:35" ht="17" x14ac:dyDescent="0.35">
      <c r="A2567" s="2" t="s">
        <v>0</v>
      </c>
      <c r="B2567" s="2" t="s">
        <v>156</v>
      </c>
      <c r="C2567" s="15" t="s">
        <v>208</v>
      </c>
      <c r="D2567" s="65" t="s">
        <v>497</v>
      </c>
      <c r="E2567" s="15" t="s">
        <v>498</v>
      </c>
      <c r="F2567" s="2" t="str">
        <f>VLOOKUP(GERAL[[#This Row],[CÓD]],SEALL,6,FALSE)</f>
        <v>E</v>
      </c>
      <c r="G2567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56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56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67" s="2" t="str">
        <f>VLOOKUP(GERAL[[#This Row],[CÓD]],SEALL,4,FALSE)</f>
        <v>02, 06, 15</v>
      </c>
      <c r="K2567" s="2" t="str">
        <f>IF(ISERR(FIND("01",GERAL[[#This Row],[ODS]])),"NÃO","SIM")</f>
        <v>NÃO</v>
      </c>
      <c r="L2567" s="2" t="str">
        <f>IF(ISERR(FIND("02",GERAL[[#This Row],[ODS]])),"NÃO","SIM")</f>
        <v>SIM</v>
      </c>
      <c r="M2567" s="2" t="str">
        <f>IF(ISERR(FIND("03",GERAL[[#This Row],[ODS]])),"NÃO","SIM")</f>
        <v>NÃO</v>
      </c>
      <c r="N2567" s="2" t="str">
        <f>IF(ISERR(FIND("04",GERAL[[#This Row],[ODS]])),"NÃO","SIM")</f>
        <v>NÃO</v>
      </c>
      <c r="O2567" s="2" t="str">
        <f>IF(ISERR(FIND("05",GERAL[[#This Row],[ODS]])),"NÃO","SIM")</f>
        <v>NÃO</v>
      </c>
      <c r="P2567" s="2" t="str">
        <f>IF(ISERR(FIND("06",GERAL[[#This Row],[ODS]])),"NÃO","SIM")</f>
        <v>SIM</v>
      </c>
      <c r="Q2567" s="2" t="str">
        <f>IF(ISERR(FIND("07",GERAL[[#This Row],[ODS]])),"NÃO","SIM")</f>
        <v>NÃO</v>
      </c>
      <c r="R2567" s="2" t="str">
        <f>IF(ISERR(FIND("08",GERAL[[#This Row],[ODS]])),"NÃO","SIM")</f>
        <v>NÃO</v>
      </c>
      <c r="S2567" s="2" t="str">
        <f>IF(ISERR(FIND("09",GERAL[[#This Row],[ODS]])),"NÃO","SIM")</f>
        <v>NÃO</v>
      </c>
      <c r="T2567" s="2" t="str">
        <f>IF(ISERR(FIND("10",GERAL[[#This Row],[ODS]])),"NÃO","SIM")</f>
        <v>NÃO</v>
      </c>
      <c r="U2567" s="2" t="str">
        <f>IF(ISERR(FIND("11",GERAL[[#This Row],[ODS]])),"NÃO","SIM")</f>
        <v>NÃO</v>
      </c>
      <c r="V2567" s="2" t="str">
        <f>IF(ISERR(FIND("12",GERAL[[#This Row],[ODS]])),"NÃO","SIM")</f>
        <v>NÃO</v>
      </c>
      <c r="W2567" s="2" t="str">
        <f>IF(ISERR(FIND("13",GERAL[[#This Row],[ODS]])),"NÃO","SIM")</f>
        <v>NÃO</v>
      </c>
      <c r="X2567" s="2" t="str">
        <f>IF(ISERR(FIND("14",GERAL[[#This Row],[ODS]])),"NÃO","SIM")</f>
        <v>NÃO</v>
      </c>
      <c r="Y2567" s="2" t="str">
        <f>IF(ISERR(FIND("15",GERAL[[#This Row],[ODS]])),"NÃO","SIM")</f>
        <v>SIM</v>
      </c>
      <c r="Z2567" s="2" t="str">
        <f>IF(ISERR(FIND("16",GERAL[[#This Row],[ODS]])),"NÃO","SIM")</f>
        <v>NÃO</v>
      </c>
      <c r="AA2567" s="2" t="str">
        <f>IF(ISERR(FIND("17",GERAL[[#This Row],[ODS]])),"NÃO","SIM")</f>
        <v>NÃO</v>
      </c>
      <c r="AB2567" s="1"/>
      <c r="AC2567" s="1"/>
      <c r="AD2567" s="1"/>
      <c r="AE2567" s="56"/>
      <c r="AF2567" s="87">
        <v>31.053240268735067</v>
      </c>
      <c r="AG2567" s="1" t="str">
        <f>GERAL[[#This Row],[SIGLA]]&amp;GERAL[[#This Row],[CÓD]]</f>
        <v>ACAS_VN</v>
      </c>
      <c r="AH2567" s="1">
        <f ca="1">VLOOKUP(GERAL[[#This Row],[REF_NOTA]],BASE_NOTAS[],7,FALSE)</f>
        <v>31.053240268735067</v>
      </c>
      <c r="AI2567" s="31">
        <f ca="1">IF(GERAL[[#This Row],[Nota 2025]]="",0,GERAL[[#This Row],[Nota 2026]]-GERAL[[#This Row],[Nota 2025]])</f>
        <v>0</v>
      </c>
    </row>
    <row r="2568" spans="1:35" ht="17" x14ac:dyDescent="0.35">
      <c r="A2568" s="2" t="s">
        <v>1</v>
      </c>
      <c r="B2568" s="2" t="s">
        <v>157</v>
      </c>
      <c r="C2568" s="15" t="s">
        <v>208</v>
      </c>
      <c r="D2568" s="65" t="s">
        <v>497</v>
      </c>
      <c r="E2568" s="15" t="s">
        <v>498</v>
      </c>
      <c r="F2568" s="2" t="str">
        <f>VLOOKUP(GERAL[[#This Row],[CÓD]],SEALL,6,FALSE)</f>
        <v>E</v>
      </c>
      <c r="G2568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56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56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68" s="2" t="str">
        <f>VLOOKUP(GERAL[[#This Row],[CÓD]],SEALL,4,FALSE)</f>
        <v>02, 06, 15</v>
      </c>
      <c r="K2568" s="2" t="str">
        <f>IF(ISERR(FIND("01",GERAL[[#This Row],[ODS]])),"NÃO","SIM")</f>
        <v>NÃO</v>
      </c>
      <c r="L2568" s="2" t="str">
        <f>IF(ISERR(FIND("02",GERAL[[#This Row],[ODS]])),"NÃO","SIM")</f>
        <v>SIM</v>
      </c>
      <c r="M2568" s="2" t="str">
        <f>IF(ISERR(FIND("03",GERAL[[#This Row],[ODS]])),"NÃO","SIM")</f>
        <v>NÃO</v>
      </c>
      <c r="N2568" s="2" t="str">
        <f>IF(ISERR(FIND("04",GERAL[[#This Row],[ODS]])),"NÃO","SIM")</f>
        <v>NÃO</v>
      </c>
      <c r="O2568" s="2" t="str">
        <f>IF(ISERR(FIND("05",GERAL[[#This Row],[ODS]])),"NÃO","SIM")</f>
        <v>NÃO</v>
      </c>
      <c r="P2568" s="2" t="str">
        <f>IF(ISERR(FIND("06",GERAL[[#This Row],[ODS]])),"NÃO","SIM")</f>
        <v>SIM</v>
      </c>
      <c r="Q2568" s="2" t="str">
        <f>IF(ISERR(FIND("07",GERAL[[#This Row],[ODS]])),"NÃO","SIM")</f>
        <v>NÃO</v>
      </c>
      <c r="R2568" s="2" t="str">
        <f>IF(ISERR(FIND("08",GERAL[[#This Row],[ODS]])),"NÃO","SIM")</f>
        <v>NÃO</v>
      </c>
      <c r="S2568" s="2" t="str">
        <f>IF(ISERR(FIND("09",GERAL[[#This Row],[ODS]])),"NÃO","SIM")</f>
        <v>NÃO</v>
      </c>
      <c r="T2568" s="2" t="str">
        <f>IF(ISERR(FIND("10",GERAL[[#This Row],[ODS]])),"NÃO","SIM")</f>
        <v>NÃO</v>
      </c>
      <c r="U2568" s="2" t="str">
        <f>IF(ISERR(FIND("11",GERAL[[#This Row],[ODS]])),"NÃO","SIM")</f>
        <v>NÃO</v>
      </c>
      <c r="V2568" s="2" t="str">
        <f>IF(ISERR(FIND("12",GERAL[[#This Row],[ODS]])),"NÃO","SIM")</f>
        <v>NÃO</v>
      </c>
      <c r="W2568" s="2" t="str">
        <f>IF(ISERR(FIND("13",GERAL[[#This Row],[ODS]])),"NÃO","SIM")</f>
        <v>NÃO</v>
      </c>
      <c r="X2568" s="2" t="str">
        <f>IF(ISERR(FIND("14",GERAL[[#This Row],[ODS]])),"NÃO","SIM")</f>
        <v>NÃO</v>
      </c>
      <c r="Y2568" s="2" t="str">
        <f>IF(ISERR(FIND("15",GERAL[[#This Row],[ODS]])),"NÃO","SIM")</f>
        <v>SIM</v>
      </c>
      <c r="Z2568" s="2" t="str">
        <f>IF(ISERR(FIND("16",GERAL[[#This Row],[ODS]])),"NÃO","SIM")</f>
        <v>NÃO</v>
      </c>
      <c r="AA2568" s="2" t="str">
        <f>IF(ISERR(FIND("17",GERAL[[#This Row],[ODS]])),"NÃO","SIM")</f>
        <v>NÃO</v>
      </c>
      <c r="AB2568" s="1"/>
      <c r="AC2568" s="1"/>
      <c r="AD2568" s="1"/>
      <c r="AE2568" s="56"/>
      <c r="AF2568" s="87">
        <v>36.75458963292153</v>
      </c>
      <c r="AG2568" s="1" t="str">
        <f>GERAL[[#This Row],[SIGLA]]&amp;GERAL[[#This Row],[CÓD]]</f>
        <v>ALAS_VN</v>
      </c>
      <c r="AH2568" s="1">
        <f ca="1">VLOOKUP(GERAL[[#This Row],[REF_NOTA]],BASE_NOTAS[],7,FALSE)</f>
        <v>36.75458963292153</v>
      </c>
      <c r="AI2568" s="31">
        <f ca="1">IF(GERAL[[#This Row],[Nota 2025]]="",0,GERAL[[#This Row],[Nota 2026]]-GERAL[[#This Row],[Nota 2025]])</f>
        <v>0</v>
      </c>
    </row>
    <row r="2569" spans="1:35" ht="17" x14ac:dyDescent="0.35">
      <c r="A2569" s="2" t="s">
        <v>159</v>
      </c>
      <c r="B2569" s="2" t="s">
        <v>184</v>
      </c>
      <c r="C2569" s="15" t="s">
        <v>208</v>
      </c>
      <c r="D2569" s="65" t="s">
        <v>497</v>
      </c>
      <c r="E2569" s="15" t="s">
        <v>498</v>
      </c>
      <c r="F2569" s="2" t="str">
        <f>VLOOKUP(GERAL[[#This Row],[CÓD]],SEALL,6,FALSE)</f>
        <v>E</v>
      </c>
      <c r="G2569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56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56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69" s="2" t="str">
        <f>VLOOKUP(GERAL[[#This Row],[CÓD]],SEALL,4,FALSE)</f>
        <v>02, 06, 15</v>
      </c>
      <c r="K2569" s="2" t="str">
        <f>IF(ISERR(FIND("01",GERAL[[#This Row],[ODS]])),"NÃO","SIM")</f>
        <v>NÃO</v>
      </c>
      <c r="L2569" s="2" t="str">
        <f>IF(ISERR(FIND("02",GERAL[[#This Row],[ODS]])),"NÃO","SIM")</f>
        <v>SIM</v>
      </c>
      <c r="M2569" s="2" t="str">
        <f>IF(ISERR(FIND("03",GERAL[[#This Row],[ODS]])),"NÃO","SIM")</f>
        <v>NÃO</v>
      </c>
      <c r="N2569" s="2" t="str">
        <f>IF(ISERR(FIND("04",GERAL[[#This Row],[ODS]])),"NÃO","SIM")</f>
        <v>NÃO</v>
      </c>
      <c r="O2569" s="2" t="str">
        <f>IF(ISERR(FIND("05",GERAL[[#This Row],[ODS]])),"NÃO","SIM")</f>
        <v>NÃO</v>
      </c>
      <c r="P2569" s="2" t="str">
        <f>IF(ISERR(FIND("06",GERAL[[#This Row],[ODS]])),"NÃO","SIM")</f>
        <v>SIM</v>
      </c>
      <c r="Q2569" s="2" t="str">
        <f>IF(ISERR(FIND("07",GERAL[[#This Row],[ODS]])),"NÃO","SIM")</f>
        <v>NÃO</v>
      </c>
      <c r="R2569" s="2" t="str">
        <f>IF(ISERR(FIND("08",GERAL[[#This Row],[ODS]])),"NÃO","SIM")</f>
        <v>NÃO</v>
      </c>
      <c r="S2569" s="2" t="str">
        <f>IF(ISERR(FIND("09",GERAL[[#This Row],[ODS]])),"NÃO","SIM")</f>
        <v>NÃO</v>
      </c>
      <c r="T2569" s="2" t="str">
        <f>IF(ISERR(FIND("10",GERAL[[#This Row],[ODS]])),"NÃO","SIM")</f>
        <v>NÃO</v>
      </c>
      <c r="U2569" s="2" t="str">
        <f>IF(ISERR(FIND("11",GERAL[[#This Row],[ODS]])),"NÃO","SIM")</f>
        <v>NÃO</v>
      </c>
      <c r="V2569" s="2" t="str">
        <f>IF(ISERR(FIND("12",GERAL[[#This Row],[ODS]])),"NÃO","SIM")</f>
        <v>NÃO</v>
      </c>
      <c r="W2569" s="2" t="str">
        <f>IF(ISERR(FIND("13",GERAL[[#This Row],[ODS]])),"NÃO","SIM")</f>
        <v>NÃO</v>
      </c>
      <c r="X2569" s="2" t="str">
        <f>IF(ISERR(FIND("14",GERAL[[#This Row],[ODS]])),"NÃO","SIM")</f>
        <v>NÃO</v>
      </c>
      <c r="Y2569" s="2" t="str">
        <f>IF(ISERR(FIND("15",GERAL[[#This Row],[ODS]])),"NÃO","SIM")</f>
        <v>SIM</v>
      </c>
      <c r="Z2569" s="2" t="str">
        <f>IF(ISERR(FIND("16",GERAL[[#This Row],[ODS]])),"NÃO","SIM")</f>
        <v>NÃO</v>
      </c>
      <c r="AA2569" s="2" t="str">
        <f>IF(ISERR(FIND("17",GERAL[[#This Row],[ODS]])),"NÃO","SIM")</f>
        <v>NÃO</v>
      </c>
      <c r="AB2569" s="1"/>
      <c r="AC2569" s="1"/>
      <c r="AD2569" s="1"/>
      <c r="AE2569" s="56"/>
      <c r="AF2569" s="87">
        <v>46.049976202652502</v>
      </c>
      <c r="AG2569" s="1" t="str">
        <f>GERAL[[#This Row],[SIGLA]]&amp;GERAL[[#This Row],[CÓD]]</f>
        <v>APAS_VN</v>
      </c>
      <c r="AH2569" s="1">
        <f ca="1">VLOOKUP(GERAL[[#This Row],[REF_NOTA]],BASE_NOTAS[],7,FALSE)</f>
        <v>46.049976202652502</v>
      </c>
      <c r="AI2569" s="31">
        <f ca="1">IF(GERAL[[#This Row],[Nota 2025]]="",0,GERAL[[#This Row],[Nota 2026]]-GERAL[[#This Row],[Nota 2025]])</f>
        <v>0</v>
      </c>
    </row>
    <row r="2570" spans="1:35" ht="17" x14ac:dyDescent="0.35">
      <c r="A2570" s="2" t="s">
        <v>155</v>
      </c>
      <c r="B2570" s="2" t="s">
        <v>158</v>
      </c>
      <c r="C2570" s="15" t="s">
        <v>208</v>
      </c>
      <c r="D2570" s="65" t="s">
        <v>497</v>
      </c>
      <c r="E2570" s="15" t="s">
        <v>498</v>
      </c>
      <c r="F2570" s="2" t="str">
        <f>VLOOKUP(GERAL[[#This Row],[CÓD]],SEALL,6,FALSE)</f>
        <v>E</v>
      </c>
      <c r="G2570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57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57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70" s="2" t="str">
        <f>VLOOKUP(GERAL[[#This Row],[CÓD]],SEALL,4,FALSE)</f>
        <v>02, 06, 15</v>
      </c>
      <c r="K2570" s="2" t="str">
        <f>IF(ISERR(FIND("01",GERAL[[#This Row],[ODS]])),"NÃO","SIM")</f>
        <v>NÃO</v>
      </c>
      <c r="L2570" s="2" t="str">
        <f>IF(ISERR(FIND("02",GERAL[[#This Row],[ODS]])),"NÃO","SIM")</f>
        <v>SIM</v>
      </c>
      <c r="M2570" s="2" t="str">
        <f>IF(ISERR(FIND("03",GERAL[[#This Row],[ODS]])),"NÃO","SIM")</f>
        <v>NÃO</v>
      </c>
      <c r="N2570" s="2" t="str">
        <f>IF(ISERR(FIND("04",GERAL[[#This Row],[ODS]])),"NÃO","SIM")</f>
        <v>NÃO</v>
      </c>
      <c r="O2570" s="2" t="str">
        <f>IF(ISERR(FIND("05",GERAL[[#This Row],[ODS]])),"NÃO","SIM")</f>
        <v>NÃO</v>
      </c>
      <c r="P2570" s="2" t="str">
        <f>IF(ISERR(FIND("06",GERAL[[#This Row],[ODS]])),"NÃO","SIM")</f>
        <v>SIM</v>
      </c>
      <c r="Q2570" s="2" t="str">
        <f>IF(ISERR(FIND("07",GERAL[[#This Row],[ODS]])),"NÃO","SIM")</f>
        <v>NÃO</v>
      </c>
      <c r="R2570" s="2" t="str">
        <f>IF(ISERR(FIND("08",GERAL[[#This Row],[ODS]])),"NÃO","SIM")</f>
        <v>NÃO</v>
      </c>
      <c r="S2570" s="2" t="str">
        <f>IF(ISERR(FIND("09",GERAL[[#This Row],[ODS]])),"NÃO","SIM")</f>
        <v>NÃO</v>
      </c>
      <c r="T2570" s="2" t="str">
        <f>IF(ISERR(FIND("10",GERAL[[#This Row],[ODS]])),"NÃO","SIM")</f>
        <v>NÃO</v>
      </c>
      <c r="U2570" s="2" t="str">
        <f>IF(ISERR(FIND("11",GERAL[[#This Row],[ODS]])),"NÃO","SIM")</f>
        <v>NÃO</v>
      </c>
      <c r="V2570" s="2" t="str">
        <f>IF(ISERR(FIND("12",GERAL[[#This Row],[ODS]])),"NÃO","SIM")</f>
        <v>NÃO</v>
      </c>
      <c r="W2570" s="2" t="str">
        <f>IF(ISERR(FIND("13",GERAL[[#This Row],[ODS]])),"NÃO","SIM")</f>
        <v>NÃO</v>
      </c>
      <c r="X2570" s="2" t="str">
        <f>IF(ISERR(FIND("14",GERAL[[#This Row],[ODS]])),"NÃO","SIM")</f>
        <v>NÃO</v>
      </c>
      <c r="Y2570" s="2" t="str">
        <f>IF(ISERR(FIND("15",GERAL[[#This Row],[ODS]])),"NÃO","SIM")</f>
        <v>SIM</v>
      </c>
      <c r="Z2570" s="2" t="str">
        <f>IF(ISERR(FIND("16",GERAL[[#This Row],[ODS]])),"NÃO","SIM")</f>
        <v>NÃO</v>
      </c>
      <c r="AA2570" s="2" t="str">
        <f>IF(ISERR(FIND("17",GERAL[[#This Row],[ODS]])),"NÃO","SIM")</f>
        <v>NÃO</v>
      </c>
      <c r="AB2570" s="1"/>
      <c r="AC2570" s="1"/>
      <c r="AD2570" s="1"/>
      <c r="AE2570" s="56"/>
      <c r="AF2570" s="87">
        <v>56.885697431018819</v>
      </c>
      <c r="AG2570" s="1" t="str">
        <f>GERAL[[#This Row],[SIGLA]]&amp;GERAL[[#This Row],[CÓD]]</f>
        <v>AMAS_VN</v>
      </c>
      <c r="AH2570" s="1">
        <f ca="1">VLOOKUP(GERAL[[#This Row],[REF_NOTA]],BASE_NOTAS[],7,FALSE)</f>
        <v>56.885697431018819</v>
      </c>
      <c r="AI2570" s="31">
        <f ca="1">IF(GERAL[[#This Row],[Nota 2025]]="",0,GERAL[[#This Row],[Nota 2026]]-GERAL[[#This Row],[Nota 2025]])</f>
        <v>0</v>
      </c>
    </row>
    <row r="2571" spans="1:35" ht="17" x14ac:dyDescent="0.35">
      <c r="A2571" s="2" t="s">
        <v>160</v>
      </c>
      <c r="B2571" s="2" t="s">
        <v>187</v>
      </c>
      <c r="C2571" s="15" t="s">
        <v>208</v>
      </c>
      <c r="D2571" s="65" t="s">
        <v>497</v>
      </c>
      <c r="E2571" s="15" t="s">
        <v>498</v>
      </c>
      <c r="F2571" s="2" t="str">
        <f>VLOOKUP(GERAL[[#This Row],[CÓD]],SEALL,6,FALSE)</f>
        <v>E</v>
      </c>
      <c r="G2571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57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57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71" s="2" t="str">
        <f>VLOOKUP(GERAL[[#This Row],[CÓD]],SEALL,4,FALSE)</f>
        <v>02, 06, 15</v>
      </c>
      <c r="K2571" s="2" t="str">
        <f>IF(ISERR(FIND("01",GERAL[[#This Row],[ODS]])),"NÃO","SIM")</f>
        <v>NÃO</v>
      </c>
      <c r="L2571" s="2" t="str">
        <f>IF(ISERR(FIND("02",GERAL[[#This Row],[ODS]])),"NÃO","SIM")</f>
        <v>SIM</v>
      </c>
      <c r="M2571" s="2" t="str">
        <f>IF(ISERR(FIND("03",GERAL[[#This Row],[ODS]])),"NÃO","SIM")</f>
        <v>NÃO</v>
      </c>
      <c r="N2571" s="2" t="str">
        <f>IF(ISERR(FIND("04",GERAL[[#This Row],[ODS]])),"NÃO","SIM")</f>
        <v>NÃO</v>
      </c>
      <c r="O2571" s="2" t="str">
        <f>IF(ISERR(FIND("05",GERAL[[#This Row],[ODS]])),"NÃO","SIM")</f>
        <v>NÃO</v>
      </c>
      <c r="P2571" s="2" t="str">
        <f>IF(ISERR(FIND("06",GERAL[[#This Row],[ODS]])),"NÃO","SIM")</f>
        <v>SIM</v>
      </c>
      <c r="Q2571" s="2" t="str">
        <f>IF(ISERR(FIND("07",GERAL[[#This Row],[ODS]])),"NÃO","SIM")</f>
        <v>NÃO</v>
      </c>
      <c r="R2571" s="2" t="str">
        <f>IF(ISERR(FIND("08",GERAL[[#This Row],[ODS]])),"NÃO","SIM")</f>
        <v>NÃO</v>
      </c>
      <c r="S2571" s="2" t="str">
        <f>IF(ISERR(FIND("09",GERAL[[#This Row],[ODS]])),"NÃO","SIM")</f>
        <v>NÃO</v>
      </c>
      <c r="T2571" s="2" t="str">
        <f>IF(ISERR(FIND("10",GERAL[[#This Row],[ODS]])),"NÃO","SIM")</f>
        <v>NÃO</v>
      </c>
      <c r="U2571" s="2" t="str">
        <f>IF(ISERR(FIND("11",GERAL[[#This Row],[ODS]])),"NÃO","SIM")</f>
        <v>NÃO</v>
      </c>
      <c r="V2571" s="2" t="str">
        <f>IF(ISERR(FIND("12",GERAL[[#This Row],[ODS]])),"NÃO","SIM")</f>
        <v>NÃO</v>
      </c>
      <c r="W2571" s="2" t="str">
        <f>IF(ISERR(FIND("13",GERAL[[#This Row],[ODS]])),"NÃO","SIM")</f>
        <v>NÃO</v>
      </c>
      <c r="X2571" s="2" t="str">
        <f>IF(ISERR(FIND("14",GERAL[[#This Row],[ODS]])),"NÃO","SIM")</f>
        <v>NÃO</v>
      </c>
      <c r="Y2571" s="2" t="str">
        <f>IF(ISERR(FIND("15",GERAL[[#This Row],[ODS]])),"NÃO","SIM")</f>
        <v>SIM</v>
      </c>
      <c r="Z2571" s="2" t="str">
        <f>IF(ISERR(FIND("16",GERAL[[#This Row],[ODS]])),"NÃO","SIM")</f>
        <v>NÃO</v>
      </c>
      <c r="AA2571" s="2" t="str">
        <f>IF(ISERR(FIND("17",GERAL[[#This Row],[ODS]])),"NÃO","SIM")</f>
        <v>NÃO</v>
      </c>
      <c r="AB2571" s="1"/>
      <c r="AC2571" s="1"/>
      <c r="AD2571" s="1"/>
      <c r="AE2571" s="56"/>
      <c r="AF2571" s="87">
        <v>64.727125922737443</v>
      </c>
      <c r="AG2571" s="1" t="str">
        <f>GERAL[[#This Row],[SIGLA]]&amp;GERAL[[#This Row],[CÓD]]</f>
        <v>BAAS_VN</v>
      </c>
      <c r="AH2571" s="1">
        <f ca="1">VLOOKUP(GERAL[[#This Row],[REF_NOTA]],BASE_NOTAS[],7,FALSE)</f>
        <v>64.727125922737443</v>
      </c>
      <c r="AI2571" s="31">
        <f ca="1">IF(GERAL[[#This Row],[Nota 2025]]="",0,GERAL[[#This Row],[Nota 2026]]-GERAL[[#This Row],[Nota 2025]])</f>
        <v>0</v>
      </c>
    </row>
    <row r="2572" spans="1:35" ht="17" x14ac:dyDescent="0.35">
      <c r="A2572" s="2" t="s">
        <v>161</v>
      </c>
      <c r="B2572" s="2" t="s">
        <v>188</v>
      </c>
      <c r="C2572" s="15" t="s">
        <v>208</v>
      </c>
      <c r="D2572" s="65" t="s">
        <v>497</v>
      </c>
      <c r="E2572" s="15" t="s">
        <v>498</v>
      </c>
      <c r="F2572" s="2" t="str">
        <f>VLOOKUP(GERAL[[#This Row],[CÓD]],SEALL,6,FALSE)</f>
        <v>E</v>
      </c>
      <c r="G2572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57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57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72" s="2" t="str">
        <f>VLOOKUP(GERAL[[#This Row],[CÓD]],SEALL,4,FALSE)</f>
        <v>02, 06, 15</v>
      </c>
      <c r="K2572" s="2" t="str">
        <f>IF(ISERR(FIND("01",GERAL[[#This Row],[ODS]])),"NÃO","SIM")</f>
        <v>NÃO</v>
      </c>
      <c r="L2572" s="2" t="str">
        <f>IF(ISERR(FIND("02",GERAL[[#This Row],[ODS]])),"NÃO","SIM")</f>
        <v>SIM</v>
      </c>
      <c r="M2572" s="2" t="str">
        <f>IF(ISERR(FIND("03",GERAL[[#This Row],[ODS]])),"NÃO","SIM")</f>
        <v>NÃO</v>
      </c>
      <c r="N2572" s="2" t="str">
        <f>IF(ISERR(FIND("04",GERAL[[#This Row],[ODS]])),"NÃO","SIM")</f>
        <v>NÃO</v>
      </c>
      <c r="O2572" s="2" t="str">
        <f>IF(ISERR(FIND("05",GERAL[[#This Row],[ODS]])),"NÃO","SIM")</f>
        <v>NÃO</v>
      </c>
      <c r="P2572" s="2" t="str">
        <f>IF(ISERR(FIND("06",GERAL[[#This Row],[ODS]])),"NÃO","SIM")</f>
        <v>SIM</v>
      </c>
      <c r="Q2572" s="2" t="str">
        <f>IF(ISERR(FIND("07",GERAL[[#This Row],[ODS]])),"NÃO","SIM")</f>
        <v>NÃO</v>
      </c>
      <c r="R2572" s="2" t="str">
        <f>IF(ISERR(FIND("08",GERAL[[#This Row],[ODS]])),"NÃO","SIM")</f>
        <v>NÃO</v>
      </c>
      <c r="S2572" s="2" t="str">
        <f>IF(ISERR(FIND("09",GERAL[[#This Row],[ODS]])),"NÃO","SIM")</f>
        <v>NÃO</v>
      </c>
      <c r="T2572" s="2" t="str">
        <f>IF(ISERR(FIND("10",GERAL[[#This Row],[ODS]])),"NÃO","SIM")</f>
        <v>NÃO</v>
      </c>
      <c r="U2572" s="2" t="str">
        <f>IF(ISERR(FIND("11",GERAL[[#This Row],[ODS]])),"NÃO","SIM")</f>
        <v>NÃO</v>
      </c>
      <c r="V2572" s="2" t="str">
        <f>IF(ISERR(FIND("12",GERAL[[#This Row],[ODS]])),"NÃO","SIM")</f>
        <v>NÃO</v>
      </c>
      <c r="W2572" s="2" t="str">
        <f>IF(ISERR(FIND("13",GERAL[[#This Row],[ODS]])),"NÃO","SIM")</f>
        <v>NÃO</v>
      </c>
      <c r="X2572" s="2" t="str">
        <f>IF(ISERR(FIND("14",GERAL[[#This Row],[ODS]])),"NÃO","SIM")</f>
        <v>NÃO</v>
      </c>
      <c r="Y2572" s="2" t="str">
        <f>IF(ISERR(FIND("15",GERAL[[#This Row],[ODS]])),"NÃO","SIM")</f>
        <v>SIM</v>
      </c>
      <c r="Z2572" s="2" t="str">
        <f>IF(ISERR(FIND("16",GERAL[[#This Row],[ODS]])),"NÃO","SIM")</f>
        <v>NÃO</v>
      </c>
      <c r="AA2572" s="2" t="str">
        <f>IF(ISERR(FIND("17",GERAL[[#This Row],[ODS]])),"NÃO","SIM")</f>
        <v>NÃO</v>
      </c>
      <c r="AB2572" s="1"/>
      <c r="AC2572" s="1"/>
      <c r="AD2572" s="1"/>
      <c r="AE2572" s="56"/>
      <c r="AF2572" s="87">
        <v>91.068778609162521</v>
      </c>
      <c r="AG2572" s="1" t="str">
        <f>GERAL[[#This Row],[SIGLA]]&amp;GERAL[[#This Row],[CÓD]]</f>
        <v>CEAS_VN</v>
      </c>
      <c r="AH2572" s="1">
        <f ca="1">VLOOKUP(GERAL[[#This Row],[REF_NOTA]],BASE_NOTAS[],7,FALSE)</f>
        <v>91.068778609162521</v>
      </c>
      <c r="AI2572" s="31">
        <f ca="1">IF(GERAL[[#This Row],[Nota 2025]]="",0,GERAL[[#This Row],[Nota 2026]]-GERAL[[#This Row],[Nota 2025]])</f>
        <v>0</v>
      </c>
    </row>
    <row r="2573" spans="1:35" ht="17" x14ac:dyDescent="0.35">
      <c r="A2573" s="2" t="s">
        <v>162</v>
      </c>
      <c r="B2573" s="2" t="s">
        <v>189</v>
      </c>
      <c r="C2573" s="15" t="s">
        <v>208</v>
      </c>
      <c r="D2573" s="65" t="s">
        <v>497</v>
      </c>
      <c r="E2573" s="15" t="s">
        <v>498</v>
      </c>
      <c r="F2573" s="2" t="str">
        <f>VLOOKUP(GERAL[[#This Row],[CÓD]],SEALL,6,FALSE)</f>
        <v>E</v>
      </c>
      <c r="G2573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57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57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73" s="2" t="str">
        <f>VLOOKUP(GERAL[[#This Row],[CÓD]],SEALL,4,FALSE)</f>
        <v>02, 06, 15</v>
      </c>
      <c r="K2573" s="2" t="str">
        <f>IF(ISERR(FIND("01",GERAL[[#This Row],[ODS]])),"NÃO","SIM")</f>
        <v>NÃO</v>
      </c>
      <c r="L2573" s="2" t="str">
        <f>IF(ISERR(FIND("02",GERAL[[#This Row],[ODS]])),"NÃO","SIM")</f>
        <v>SIM</v>
      </c>
      <c r="M2573" s="2" t="str">
        <f>IF(ISERR(FIND("03",GERAL[[#This Row],[ODS]])),"NÃO","SIM")</f>
        <v>NÃO</v>
      </c>
      <c r="N2573" s="2" t="str">
        <f>IF(ISERR(FIND("04",GERAL[[#This Row],[ODS]])),"NÃO","SIM")</f>
        <v>NÃO</v>
      </c>
      <c r="O2573" s="2" t="str">
        <f>IF(ISERR(FIND("05",GERAL[[#This Row],[ODS]])),"NÃO","SIM")</f>
        <v>NÃO</v>
      </c>
      <c r="P2573" s="2" t="str">
        <f>IF(ISERR(FIND("06",GERAL[[#This Row],[ODS]])),"NÃO","SIM")</f>
        <v>SIM</v>
      </c>
      <c r="Q2573" s="2" t="str">
        <f>IF(ISERR(FIND("07",GERAL[[#This Row],[ODS]])),"NÃO","SIM")</f>
        <v>NÃO</v>
      </c>
      <c r="R2573" s="2" t="str">
        <f>IF(ISERR(FIND("08",GERAL[[#This Row],[ODS]])),"NÃO","SIM")</f>
        <v>NÃO</v>
      </c>
      <c r="S2573" s="2" t="str">
        <f>IF(ISERR(FIND("09",GERAL[[#This Row],[ODS]])),"NÃO","SIM")</f>
        <v>NÃO</v>
      </c>
      <c r="T2573" s="2" t="str">
        <f>IF(ISERR(FIND("10",GERAL[[#This Row],[ODS]])),"NÃO","SIM")</f>
        <v>NÃO</v>
      </c>
      <c r="U2573" s="2" t="str">
        <f>IF(ISERR(FIND("11",GERAL[[#This Row],[ODS]])),"NÃO","SIM")</f>
        <v>NÃO</v>
      </c>
      <c r="V2573" s="2" t="str">
        <f>IF(ISERR(FIND("12",GERAL[[#This Row],[ODS]])),"NÃO","SIM")</f>
        <v>NÃO</v>
      </c>
      <c r="W2573" s="2" t="str">
        <f>IF(ISERR(FIND("13",GERAL[[#This Row],[ODS]])),"NÃO","SIM")</f>
        <v>NÃO</v>
      </c>
      <c r="X2573" s="2" t="str">
        <f>IF(ISERR(FIND("14",GERAL[[#This Row],[ODS]])),"NÃO","SIM")</f>
        <v>NÃO</v>
      </c>
      <c r="Y2573" s="2" t="str">
        <f>IF(ISERR(FIND("15",GERAL[[#This Row],[ODS]])),"NÃO","SIM")</f>
        <v>SIM</v>
      </c>
      <c r="Z2573" s="2" t="str">
        <f>IF(ISERR(FIND("16",GERAL[[#This Row],[ODS]])),"NÃO","SIM")</f>
        <v>NÃO</v>
      </c>
      <c r="AA2573" s="2" t="str">
        <f>IF(ISERR(FIND("17",GERAL[[#This Row],[ODS]])),"NÃO","SIM")</f>
        <v>NÃO</v>
      </c>
      <c r="AB2573" s="1"/>
      <c r="AC2573" s="1"/>
      <c r="AD2573" s="1"/>
      <c r="AE2573" s="56"/>
      <c r="AF2573" s="87">
        <v>60.743308268654694</v>
      </c>
      <c r="AG2573" s="1" t="str">
        <f>GERAL[[#This Row],[SIGLA]]&amp;GERAL[[#This Row],[CÓD]]</f>
        <v>DFAS_VN</v>
      </c>
      <c r="AH2573" s="1">
        <f ca="1">VLOOKUP(GERAL[[#This Row],[REF_NOTA]],BASE_NOTAS[],7,FALSE)</f>
        <v>60.743308268654694</v>
      </c>
      <c r="AI2573" s="31">
        <f ca="1">IF(GERAL[[#This Row],[Nota 2025]]="",0,GERAL[[#This Row],[Nota 2026]]-GERAL[[#This Row],[Nota 2025]])</f>
        <v>0</v>
      </c>
    </row>
    <row r="2574" spans="1:35" ht="17" x14ac:dyDescent="0.35">
      <c r="A2574" s="2" t="s">
        <v>163</v>
      </c>
      <c r="B2574" s="2" t="s">
        <v>183</v>
      </c>
      <c r="C2574" s="15" t="s">
        <v>208</v>
      </c>
      <c r="D2574" s="65" t="s">
        <v>497</v>
      </c>
      <c r="E2574" s="15" t="s">
        <v>498</v>
      </c>
      <c r="F2574" s="2" t="str">
        <f>VLOOKUP(GERAL[[#This Row],[CÓD]],SEALL,6,FALSE)</f>
        <v>E</v>
      </c>
      <c r="G2574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57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57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74" s="2" t="str">
        <f>VLOOKUP(GERAL[[#This Row],[CÓD]],SEALL,4,FALSE)</f>
        <v>02, 06, 15</v>
      </c>
      <c r="K2574" s="2" t="str">
        <f>IF(ISERR(FIND("01",GERAL[[#This Row],[ODS]])),"NÃO","SIM")</f>
        <v>NÃO</v>
      </c>
      <c r="L2574" s="2" t="str">
        <f>IF(ISERR(FIND("02",GERAL[[#This Row],[ODS]])),"NÃO","SIM")</f>
        <v>SIM</v>
      </c>
      <c r="M2574" s="2" t="str">
        <f>IF(ISERR(FIND("03",GERAL[[#This Row],[ODS]])),"NÃO","SIM")</f>
        <v>NÃO</v>
      </c>
      <c r="N2574" s="2" t="str">
        <f>IF(ISERR(FIND("04",GERAL[[#This Row],[ODS]])),"NÃO","SIM")</f>
        <v>NÃO</v>
      </c>
      <c r="O2574" s="2" t="str">
        <f>IF(ISERR(FIND("05",GERAL[[#This Row],[ODS]])),"NÃO","SIM")</f>
        <v>NÃO</v>
      </c>
      <c r="P2574" s="2" t="str">
        <f>IF(ISERR(FIND("06",GERAL[[#This Row],[ODS]])),"NÃO","SIM")</f>
        <v>SIM</v>
      </c>
      <c r="Q2574" s="2" t="str">
        <f>IF(ISERR(FIND("07",GERAL[[#This Row],[ODS]])),"NÃO","SIM")</f>
        <v>NÃO</v>
      </c>
      <c r="R2574" s="2" t="str">
        <f>IF(ISERR(FIND("08",GERAL[[#This Row],[ODS]])),"NÃO","SIM")</f>
        <v>NÃO</v>
      </c>
      <c r="S2574" s="2" t="str">
        <f>IF(ISERR(FIND("09",GERAL[[#This Row],[ODS]])),"NÃO","SIM")</f>
        <v>NÃO</v>
      </c>
      <c r="T2574" s="2" t="str">
        <f>IF(ISERR(FIND("10",GERAL[[#This Row],[ODS]])),"NÃO","SIM")</f>
        <v>NÃO</v>
      </c>
      <c r="U2574" s="2" t="str">
        <f>IF(ISERR(FIND("11",GERAL[[#This Row],[ODS]])),"NÃO","SIM")</f>
        <v>NÃO</v>
      </c>
      <c r="V2574" s="2" t="str">
        <f>IF(ISERR(FIND("12",GERAL[[#This Row],[ODS]])),"NÃO","SIM")</f>
        <v>NÃO</v>
      </c>
      <c r="W2574" s="2" t="str">
        <f>IF(ISERR(FIND("13",GERAL[[#This Row],[ODS]])),"NÃO","SIM")</f>
        <v>NÃO</v>
      </c>
      <c r="X2574" s="2" t="str">
        <f>IF(ISERR(FIND("14",GERAL[[#This Row],[ODS]])),"NÃO","SIM")</f>
        <v>NÃO</v>
      </c>
      <c r="Y2574" s="2" t="str">
        <f>IF(ISERR(FIND("15",GERAL[[#This Row],[ODS]])),"NÃO","SIM")</f>
        <v>SIM</v>
      </c>
      <c r="Z2574" s="2" t="str">
        <f>IF(ISERR(FIND("16",GERAL[[#This Row],[ODS]])),"NÃO","SIM")</f>
        <v>NÃO</v>
      </c>
      <c r="AA2574" s="2" t="str">
        <f>IF(ISERR(FIND("17",GERAL[[#This Row],[ODS]])),"NÃO","SIM")</f>
        <v>NÃO</v>
      </c>
      <c r="AB2574" s="1"/>
      <c r="AC2574" s="1"/>
      <c r="AD2574" s="1"/>
      <c r="AE2574" s="56"/>
      <c r="AF2574" s="87">
        <v>52.199871422457846</v>
      </c>
      <c r="AG2574" s="1" t="str">
        <f>GERAL[[#This Row],[SIGLA]]&amp;GERAL[[#This Row],[CÓD]]</f>
        <v>ESAS_VN</v>
      </c>
      <c r="AH2574" s="1">
        <f ca="1">VLOOKUP(GERAL[[#This Row],[REF_NOTA]],BASE_NOTAS[],7,FALSE)</f>
        <v>52.199871422457846</v>
      </c>
      <c r="AI2574" s="31">
        <f ca="1">IF(GERAL[[#This Row],[Nota 2025]]="",0,GERAL[[#This Row],[Nota 2026]]-GERAL[[#This Row],[Nota 2025]])</f>
        <v>0</v>
      </c>
    </row>
    <row r="2575" spans="1:35" ht="17" x14ac:dyDescent="0.35">
      <c r="A2575" s="2" t="s">
        <v>164</v>
      </c>
      <c r="B2575" s="2" t="s">
        <v>190</v>
      </c>
      <c r="C2575" s="15" t="s">
        <v>208</v>
      </c>
      <c r="D2575" s="65" t="s">
        <v>497</v>
      </c>
      <c r="E2575" s="15" t="s">
        <v>498</v>
      </c>
      <c r="F2575" s="2" t="str">
        <f>VLOOKUP(GERAL[[#This Row],[CÓD]],SEALL,6,FALSE)</f>
        <v>E</v>
      </c>
      <c r="G2575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57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57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75" s="2" t="str">
        <f>VLOOKUP(GERAL[[#This Row],[CÓD]],SEALL,4,FALSE)</f>
        <v>02, 06, 15</v>
      </c>
      <c r="K2575" s="2" t="str">
        <f>IF(ISERR(FIND("01",GERAL[[#This Row],[ODS]])),"NÃO","SIM")</f>
        <v>NÃO</v>
      </c>
      <c r="L2575" s="2" t="str">
        <f>IF(ISERR(FIND("02",GERAL[[#This Row],[ODS]])),"NÃO","SIM")</f>
        <v>SIM</v>
      </c>
      <c r="M2575" s="2" t="str">
        <f>IF(ISERR(FIND("03",GERAL[[#This Row],[ODS]])),"NÃO","SIM")</f>
        <v>NÃO</v>
      </c>
      <c r="N2575" s="2" t="str">
        <f>IF(ISERR(FIND("04",GERAL[[#This Row],[ODS]])),"NÃO","SIM")</f>
        <v>NÃO</v>
      </c>
      <c r="O2575" s="2" t="str">
        <f>IF(ISERR(FIND("05",GERAL[[#This Row],[ODS]])),"NÃO","SIM")</f>
        <v>NÃO</v>
      </c>
      <c r="P2575" s="2" t="str">
        <f>IF(ISERR(FIND("06",GERAL[[#This Row],[ODS]])),"NÃO","SIM")</f>
        <v>SIM</v>
      </c>
      <c r="Q2575" s="2" t="str">
        <f>IF(ISERR(FIND("07",GERAL[[#This Row],[ODS]])),"NÃO","SIM")</f>
        <v>NÃO</v>
      </c>
      <c r="R2575" s="2" t="str">
        <f>IF(ISERR(FIND("08",GERAL[[#This Row],[ODS]])),"NÃO","SIM")</f>
        <v>NÃO</v>
      </c>
      <c r="S2575" s="2" t="str">
        <f>IF(ISERR(FIND("09",GERAL[[#This Row],[ODS]])),"NÃO","SIM")</f>
        <v>NÃO</v>
      </c>
      <c r="T2575" s="2" t="str">
        <f>IF(ISERR(FIND("10",GERAL[[#This Row],[ODS]])),"NÃO","SIM")</f>
        <v>NÃO</v>
      </c>
      <c r="U2575" s="2" t="str">
        <f>IF(ISERR(FIND("11",GERAL[[#This Row],[ODS]])),"NÃO","SIM")</f>
        <v>NÃO</v>
      </c>
      <c r="V2575" s="2" t="str">
        <f>IF(ISERR(FIND("12",GERAL[[#This Row],[ODS]])),"NÃO","SIM")</f>
        <v>NÃO</v>
      </c>
      <c r="W2575" s="2" t="str">
        <f>IF(ISERR(FIND("13",GERAL[[#This Row],[ODS]])),"NÃO","SIM")</f>
        <v>NÃO</v>
      </c>
      <c r="X2575" s="2" t="str">
        <f>IF(ISERR(FIND("14",GERAL[[#This Row],[ODS]])),"NÃO","SIM")</f>
        <v>NÃO</v>
      </c>
      <c r="Y2575" s="2" t="str">
        <f>IF(ISERR(FIND("15",GERAL[[#This Row],[ODS]])),"NÃO","SIM")</f>
        <v>SIM</v>
      </c>
      <c r="Z2575" s="2" t="str">
        <f>IF(ISERR(FIND("16",GERAL[[#This Row],[ODS]])),"NÃO","SIM")</f>
        <v>NÃO</v>
      </c>
      <c r="AA2575" s="2" t="str">
        <f>IF(ISERR(FIND("17",GERAL[[#This Row],[ODS]])),"NÃO","SIM")</f>
        <v>NÃO</v>
      </c>
      <c r="AB2575" s="1"/>
      <c r="AC2575" s="1"/>
      <c r="AD2575" s="1"/>
      <c r="AE2575" s="56"/>
      <c r="AF2575" s="87">
        <v>56.621554854300527</v>
      </c>
      <c r="AG2575" s="1" t="str">
        <f>GERAL[[#This Row],[SIGLA]]&amp;GERAL[[#This Row],[CÓD]]</f>
        <v>GOAS_VN</v>
      </c>
      <c r="AH2575" s="1">
        <f ca="1">VLOOKUP(GERAL[[#This Row],[REF_NOTA]],BASE_NOTAS[],7,FALSE)</f>
        <v>56.621554854300527</v>
      </c>
      <c r="AI2575" s="31">
        <f ca="1">IF(GERAL[[#This Row],[Nota 2025]]="",0,GERAL[[#This Row],[Nota 2026]]-GERAL[[#This Row],[Nota 2025]])</f>
        <v>0</v>
      </c>
    </row>
    <row r="2576" spans="1:35" ht="17" x14ac:dyDescent="0.35">
      <c r="A2576" s="2" t="s">
        <v>165</v>
      </c>
      <c r="B2576" s="2" t="s">
        <v>191</v>
      </c>
      <c r="C2576" s="15" t="s">
        <v>208</v>
      </c>
      <c r="D2576" s="65" t="s">
        <v>497</v>
      </c>
      <c r="E2576" s="15" t="s">
        <v>498</v>
      </c>
      <c r="F2576" s="2" t="str">
        <f>VLOOKUP(GERAL[[#This Row],[CÓD]],SEALL,6,FALSE)</f>
        <v>E</v>
      </c>
      <c r="G2576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57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57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76" s="2" t="str">
        <f>VLOOKUP(GERAL[[#This Row],[CÓD]],SEALL,4,FALSE)</f>
        <v>02, 06, 15</v>
      </c>
      <c r="K2576" s="2" t="str">
        <f>IF(ISERR(FIND("01",GERAL[[#This Row],[ODS]])),"NÃO","SIM")</f>
        <v>NÃO</v>
      </c>
      <c r="L2576" s="2" t="str">
        <f>IF(ISERR(FIND("02",GERAL[[#This Row],[ODS]])),"NÃO","SIM")</f>
        <v>SIM</v>
      </c>
      <c r="M2576" s="2" t="str">
        <f>IF(ISERR(FIND("03",GERAL[[#This Row],[ODS]])),"NÃO","SIM")</f>
        <v>NÃO</v>
      </c>
      <c r="N2576" s="2" t="str">
        <f>IF(ISERR(FIND("04",GERAL[[#This Row],[ODS]])),"NÃO","SIM")</f>
        <v>NÃO</v>
      </c>
      <c r="O2576" s="2" t="str">
        <f>IF(ISERR(FIND("05",GERAL[[#This Row],[ODS]])),"NÃO","SIM")</f>
        <v>NÃO</v>
      </c>
      <c r="P2576" s="2" t="str">
        <f>IF(ISERR(FIND("06",GERAL[[#This Row],[ODS]])),"NÃO","SIM")</f>
        <v>SIM</v>
      </c>
      <c r="Q2576" s="2" t="str">
        <f>IF(ISERR(FIND("07",GERAL[[#This Row],[ODS]])),"NÃO","SIM")</f>
        <v>NÃO</v>
      </c>
      <c r="R2576" s="2" t="str">
        <f>IF(ISERR(FIND("08",GERAL[[#This Row],[ODS]])),"NÃO","SIM")</f>
        <v>NÃO</v>
      </c>
      <c r="S2576" s="2" t="str">
        <f>IF(ISERR(FIND("09",GERAL[[#This Row],[ODS]])),"NÃO","SIM")</f>
        <v>NÃO</v>
      </c>
      <c r="T2576" s="2" t="str">
        <f>IF(ISERR(FIND("10",GERAL[[#This Row],[ODS]])),"NÃO","SIM")</f>
        <v>NÃO</v>
      </c>
      <c r="U2576" s="2" t="str">
        <f>IF(ISERR(FIND("11",GERAL[[#This Row],[ODS]])),"NÃO","SIM")</f>
        <v>NÃO</v>
      </c>
      <c r="V2576" s="2" t="str">
        <f>IF(ISERR(FIND("12",GERAL[[#This Row],[ODS]])),"NÃO","SIM")</f>
        <v>NÃO</v>
      </c>
      <c r="W2576" s="2" t="str">
        <f>IF(ISERR(FIND("13",GERAL[[#This Row],[ODS]])),"NÃO","SIM")</f>
        <v>NÃO</v>
      </c>
      <c r="X2576" s="2" t="str">
        <f>IF(ISERR(FIND("14",GERAL[[#This Row],[ODS]])),"NÃO","SIM")</f>
        <v>NÃO</v>
      </c>
      <c r="Y2576" s="2" t="str">
        <f>IF(ISERR(FIND("15",GERAL[[#This Row],[ODS]])),"NÃO","SIM")</f>
        <v>SIM</v>
      </c>
      <c r="Z2576" s="2" t="str">
        <f>IF(ISERR(FIND("16",GERAL[[#This Row],[ODS]])),"NÃO","SIM")</f>
        <v>NÃO</v>
      </c>
      <c r="AA2576" s="2" t="str">
        <f>IF(ISERR(FIND("17",GERAL[[#This Row],[ODS]])),"NÃO","SIM")</f>
        <v>NÃO</v>
      </c>
      <c r="AB2576" s="1"/>
      <c r="AC2576" s="1"/>
      <c r="AD2576" s="1"/>
      <c r="AE2576" s="56"/>
      <c r="AF2576" s="87">
        <v>39.326824264090575</v>
      </c>
      <c r="AG2576" s="1" t="str">
        <f>GERAL[[#This Row],[SIGLA]]&amp;GERAL[[#This Row],[CÓD]]</f>
        <v>MAAS_VN</v>
      </c>
      <c r="AH2576" s="1">
        <f ca="1">VLOOKUP(GERAL[[#This Row],[REF_NOTA]],BASE_NOTAS[],7,FALSE)</f>
        <v>39.326824264090575</v>
      </c>
      <c r="AI2576" s="31">
        <f ca="1">IF(GERAL[[#This Row],[Nota 2025]]="",0,GERAL[[#This Row],[Nota 2026]]-GERAL[[#This Row],[Nota 2025]])</f>
        <v>0</v>
      </c>
    </row>
    <row r="2577" spans="1:35" ht="17" x14ac:dyDescent="0.35">
      <c r="A2577" s="2" t="s">
        <v>168</v>
      </c>
      <c r="B2577" s="2" t="s">
        <v>195</v>
      </c>
      <c r="C2577" s="15" t="s">
        <v>208</v>
      </c>
      <c r="D2577" s="65" t="s">
        <v>497</v>
      </c>
      <c r="E2577" s="15" t="s">
        <v>498</v>
      </c>
      <c r="F2577" s="2" t="str">
        <f>VLOOKUP(GERAL[[#This Row],[CÓD]],SEALL,6,FALSE)</f>
        <v>E</v>
      </c>
      <c r="G2577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57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57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77" s="2" t="str">
        <f>VLOOKUP(GERAL[[#This Row],[CÓD]],SEALL,4,FALSE)</f>
        <v>02, 06, 15</v>
      </c>
      <c r="K2577" s="2" t="str">
        <f>IF(ISERR(FIND("01",GERAL[[#This Row],[ODS]])),"NÃO","SIM")</f>
        <v>NÃO</v>
      </c>
      <c r="L2577" s="2" t="str">
        <f>IF(ISERR(FIND("02",GERAL[[#This Row],[ODS]])),"NÃO","SIM")</f>
        <v>SIM</v>
      </c>
      <c r="M2577" s="2" t="str">
        <f>IF(ISERR(FIND("03",GERAL[[#This Row],[ODS]])),"NÃO","SIM")</f>
        <v>NÃO</v>
      </c>
      <c r="N2577" s="2" t="str">
        <f>IF(ISERR(FIND("04",GERAL[[#This Row],[ODS]])),"NÃO","SIM")</f>
        <v>NÃO</v>
      </c>
      <c r="O2577" s="2" t="str">
        <f>IF(ISERR(FIND("05",GERAL[[#This Row],[ODS]])),"NÃO","SIM")</f>
        <v>NÃO</v>
      </c>
      <c r="P2577" s="2" t="str">
        <f>IF(ISERR(FIND("06",GERAL[[#This Row],[ODS]])),"NÃO","SIM")</f>
        <v>SIM</v>
      </c>
      <c r="Q2577" s="2" t="str">
        <f>IF(ISERR(FIND("07",GERAL[[#This Row],[ODS]])),"NÃO","SIM")</f>
        <v>NÃO</v>
      </c>
      <c r="R2577" s="2" t="str">
        <f>IF(ISERR(FIND("08",GERAL[[#This Row],[ODS]])),"NÃO","SIM")</f>
        <v>NÃO</v>
      </c>
      <c r="S2577" s="2" t="str">
        <f>IF(ISERR(FIND("09",GERAL[[#This Row],[ODS]])),"NÃO","SIM")</f>
        <v>NÃO</v>
      </c>
      <c r="T2577" s="2" t="str">
        <f>IF(ISERR(FIND("10",GERAL[[#This Row],[ODS]])),"NÃO","SIM")</f>
        <v>NÃO</v>
      </c>
      <c r="U2577" s="2" t="str">
        <f>IF(ISERR(FIND("11",GERAL[[#This Row],[ODS]])),"NÃO","SIM")</f>
        <v>NÃO</v>
      </c>
      <c r="V2577" s="2" t="str">
        <f>IF(ISERR(FIND("12",GERAL[[#This Row],[ODS]])),"NÃO","SIM")</f>
        <v>NÃO</v>
      </c>
      <c r="W2577" s="2" t="str">
        <f>IF(ISERR(FIND("13",GERAL[[#This Row],[ODS]])),"NÃO","SIM")</f>
        <v>NÃO</v>
      </c>
      <c r="X2577" s="2" t="str">
        <f>IF(ISERR(FIND("14",GERAL[[#This Row],[ODS]])),"NÃO","SIM")</f>
        <v>NÃO</v>
      </c>
      <c r="Y2577" s="2" t="str">
        <f>IF(ISERR(FIND("15",GERAL[[#This Row],[ODS]])),"NÃO","SIM")</f>
        <v>SIM</v>
      </c>
      <c r="Z2577" s="2" t="str">
        <f>IF(ISERR(FIND("16",GERAL[[#This Row],[ODS]])),"NÃO","SIM")</f>
        <v>NÃO</v>
      </c>
      <c r="AA2577" s="2" t="str">
        <f>IF(ISERR(FIND("17",GERAL[[#This Row],[ODS]])),"NÃO","SIM")</f>
        <v>NÃO</v>
      </c>
      <c r="AB2577" s="1"/>
      <c r="AC2577" s="1"/>
      <c r="AD2577" s="1"/>
      <c r="AE2577" s="56"/>
      <c r="AF2577" s="87">
        <v>30.955308921997059</v>
      </c>
      <c r="AG2577" s="1" t="str">
        <f>GERAL[[#This Row],[SIGLA]]&amp;GERAL[[#This Row],[CÓD]]</f>
        <v>MTAS_VN</v>
      </c>
      <c r="AH2577" s="1">
        <f ca="1">VLOOKUP(GERAL[[#This Row],[REF_NOTA]],BASE_NOTAS[],7,FALSE)</f>
        <v>30.955308921997059</v>
      </c>
      <c r="AI2577" s="31">
        <f ca="1">IF(GERAL[[#This Row],[Nota 2025]]="",0,GERAL[[#This Row],[Nota 2026]]-GERAL[[#This Row],[Nota 2025]])</f>
        <v>0</v>
      </c>
    </row>
    <row r="2578" spans="1:35" ht="17" x14ac:dyDescent="0.35">
      <c r="A2578" s="2" t="s">
        <v>167</v>
      </c>
      <c r="B2578" s="2" t="s">
        <v>193</v>
      </c>
      <c r="C2578" s="15" t="s">
        <v>208</v>
      </c>
      <c r="D2578" s="65" t="s">
        <v>497</v>
      </c>
      <c r="E2578" s="15" t="s">
        <v>498</v>
      </c>
      <c r="F2578" s="2" t="str">
        <f>VLOOKUP(GERAL[[#This Row],[CÓD]],SEALL,6,FALSE)</f>
        <v>E</v>
      </c>
      <c r="G2578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57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57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78" s="2" t="str">
        <f>VLOOKUP(GERAL[[#This Row],[CÓD]],SEALL,4,FALSE)</f>
        <v>02, 06, 15</v>
      </c>
      <c r="K2578" s="2" t="str">
        <f>IF(ISERR(FIND("01",GERAL[[#This Row],[ODS]])),"NÃO","SIM")</f>
        <v>NÃO</v>
      </c>
      <c r="L2578" s="2" t="str">
        <f>IF(ISERR(FIND("02",GERAL[[#This Row],[ODS]])),"NÃO","SIM")</f>
        <v>SIM</v>
      </c>
      <c r="M2578" s="2" t="str">
        <f>IF(ISERR(FIND("03",GERAL[[#This Row],[ODS]])),"NÃO","SIM")</f>
        <v>NÃO</v>
      </c>
      <c r="N2578" s="2" t="str">
        <f>IF(ISERR(FIND("04",GERAL[[#This Row],[ODS]])),"NÃO","SIM")</f>
        <v>NÃO</v>
      </c>
      <c r="O2578" s="2" t="str">
        <f>IF(ISERR(FIND("05",GERAL[[#This Row],[ODS]])),"NÃO","SIM")</f>
        <v>NÃO</v>
      </c>
      <c r="P2578" s="2" t="str">
        <f>IF(ISERR(FIND("06",GERAL[[#This Row],[ODS]])),"NÃO","SIM")</f>
        <v>SIM</v>
      </c>
      <c r="Q2578" s="2" t="str">
        <f>IF(ISERR(FIND("07",GERAL[[#This Row],[ODS]])),"NÃO","SIM")</f>
        <v>NÃO</v>
      </c>
      <c r="R2578" s="2" t="str">
        <f>IF(ISERR(FIND("08",GERAL[[#This Row],[ODS]])),"NÃO","SIM")</f>
        <v>NÃO</v>
      </c>
      <c r="S2578" s="2" t="str">
        <f>IF(ISERR(FIND("09",GERAL[[#This Row],[ODS]])),"NÃO","SIM")</f>
        <v>NÃO</v>
      </c>
      <c r="T2578" s="2" t="str">
        <f>IF(ISERR(FIND("10",GERAL[[#This Row],[ODS]])),"NÃO","SIM")</f>
        <v>NÃO</v>
      </c>
      <c r="U2578" s="2" t="str">
        <f>IF(ISERR(FIND("11",GERAL[[#This Row],[ODS]])),"NÃO","SIM")</f>
        <v>NÃO</v>
      </c>
      <c r="V2578" s="2" t="str">
        <f>IF(ISERR(FIND("12",GERAL[[#This Row],[ODS]])),"NÃO","SIM")</f>
        <v>NÃO</v>
      </c>
      <c r="W2578" s="2" t="str">
        <f>IF(ISERR(FIND("13",GERAL[[#This Row],[ODS]])),"NÃO","SIM")</f>
        <v>NÃO</v>
      </c>
      <c r="X2578" s="2" t="str">
        <f>IF(ISERR(FIND("14",GERAL[[#This Row],[ODS]])),"NÃO","SIM")</f>
        <v>NÃO</v>
      </c>
      <c r="Y2578" s="2" t="str">
        <f>IF(ISERR(FIND("15",GERAL[[#This Row],[ODS]])),"NÃO","SIM")</f>
        <v>SIM</v>
      </c>
      <c r="Z2578" s="2" t="str">
        <f>IF(ISERR(FIND("16",GERAL[[#This Row],[ODS]])),"NÃO","SIM")</f>
        <v>NÃO</v>
      </c>
      <c r="AA2578" s="2" t="str">
        <f>IF(ISERR(FIND("17",GERAL[[#This Row],[ODS]])),"NÃO","SIM")</f>
        <v>NÃO</v>
      </c>
      <c r="AB2578" s="1"/>
      <c r="AC2578" s="1"/>
      <c r="AD2578" s="1"/>
      <c r="AE2578" s="56"/>
      <c r="AF2578" s="87">
        <v>59.77597657861665</v>
      </c>
      <c r="AG2578" s="1" t="str">
        <f>GERAL[[#This Row],[SIGLA]]&amp;GERAL[[#This Row],[CÓD]]</f>
        <v>MSAS_VN</v>
      </c>
      <c r="AH2578" s="1">
        <f ca="1">VLOOKUP(GERAL[[#This Row],[REF_NOTA]],BASE_NOTAS[],7,FALSE)</f>
        <v>59.77597657861665</v>
      </c>
      <c r="AI2578" s="31">
        <f ca="1">IF(GERAL[[#This Row],[Nota 2025]]="",0,GERAL[[#This Row],[Nota 2026]]-GERAL[[#This Row],[Nota 2025]])</f>
        <v>0</v>
      </c>
    </row>
    <row r="2579" spans="1:35" ht="17" x14ac:dyDescent="0.35">
      <c r="A2579" s="2" t="s">
        <v>166</v>
      </c>
      <c r="B2579" s="2" t="s">
        <v>192</v>
      </c>
      <c r="C2579" s="15" t="s">
        <v>208</v>
      </c>
      <c r="D2579" s="65" t="s">
        <v>497</v>
      </c>
      <c r="E2579" s="15" t="s">
        <v>498</v>
      </c>
      <c r="F2579" s="2" t="str">
        <f>VLOOKUP(GERAL[[#This Row],[CÓD]],SEALL,6,FALSE)</f>
        <v>E</v>
      </c>
      <c r="G2579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57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57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79" s="2" t="str">
        <f>VLOOKUP(GERAL[[#This Row],[CÓD]],SEALL,4,FALSE)</f>
        <v>02, 06, 15</v>
      </c>
      <c r="K2579" s="2" t="str">
        <f>IF(ISERR(FIND("01",GERAL[[#This Row],[ODS]])),"NÃO","SIM")</f>
        <v>NÃO</v>
      </c>
      <c r="L2579" s="2" t="str">
        <f>IF(ISERR(FIND("02",GERAL[[#This Row],[ODS]])),"NÃO","SIM")</f>
        <v>SIM</v>
      </c>
      <c r="M2579" s="2" t="str">
        <f>IF(ISERR(FIND("03",GERAL[[#This Row],[ODS]])),"NÃO","SIM")</f>
        <v>NÃO</v>
      </c>
      <c r="N2579" s="2" t="str">
        <f>IF(ISERR(FIND("04",GERAL[[#This Row],[ODS]])),"NÃO","SIM")</f>
        <v>NÃO</v>
      </c>
      <c r="O2579" s="2" t="str">
        <f>IF(ISERR(FIND("05",GERAL[[#This Row],[ODS]])),"NÃO","SIM")</f>
        <v>NÃO</v>
      </c>
      <c r="P2579" s="2" t="str">
        <f>IF(ISERR(FIND("06",GERAL[[#This Row],[ODS]])),"NÃO","SIM")</f>
        <v>SIM</v>
      </c>
      <c r="Q2579" s="2" t="str">
        <f>IF(ISERR(FIND("07",GERAL[[#This Row],[ODS]])),"NÃO","SIM")</f>
        <v>NÃO</v>
      </c>
      <c r="R2579" s="2" t="str">
        <f>IF(ISERR(FIND("08",GERAL[[#This Row],[ODS]])),"NÃO","SIM")</f>
        <v>NÃO</v>
      </c>
      <c r="S2579" s="2" t="str">
        <f>IF(ISERR(FIND("09",GERAL[[#This Row],[ODS]])),"NÃO","SIM")</f>
        <v>NÃO</v>
      </c>
      <c r="T2579" s="2" t="str">
        <f>IF(ISERR(FIND("10",GERAL[[#This Row],[ODS]])),"NÃO","SIM")</f>
        <v>NÃO</v>
      </c>
      <c r="U2579" s="2" t="str">
        <f>IF(ISERR(FIND("11",GERAL[[#This Row],[ODS]])),"NÃO","SIM")</f>
        <v>NÃO</v>
      </c>
      <c r="V2579" s="2" t="str">
        <f>IF(ISERR(FIND("12",GERAL[[#This Row],[ODS]])),"NÃO","SIM")</f>
        <v>NÃO</v>
      </c>
      <c r="W2579" s="2" t="str">
        <f>IF(ISERR(FIND("13",GERAL[[#This Row],[ODS]])),"NÃO","SIM")</f>
        <v>NÃO</v>
      </c>
      <c r="X2579" s="2" t="str">
        <f>IF(ISERR(FIND("14",GERAL[[#This Row],[ODS]])),"NÃO","SIM")</f>
        <v>NÃO</v>
      </c>
      <c r="Y2579" s="2" t="str">
        <f>IF(ISERR(FIND("15",GERAL[[#This Row],[ODS]])),"NÃO","SIM")</f>
        <v>SIM</v>
      </c>
      <c r="Z2579" s="2" t="str">
        <f>IF(ISERR(FIND("16",GERAL[[#This Row],[ODS]])),"NÃO","SIM")</f>
        <v>NÃO</v>
      </c>
      <c r="AA2579" s="2" t="str">
        <f>IF(ISERR(FIND("17",GERAL[[#This Row],[ODS]])),"NÃO","SIM")</f>
        <v>NÃO</v>
      </c>
      <c r="AB2579" s="1"/>
      <c r="AC2579" s="1"/>
      <c r="AD2579" s="1"/>
      <c r="AE2579" s="56"/>
      <c r="AF2579" s="87">
        <v>58.561042612492777</v>
      </c>
      <c r="AG2579" s="1" t="str">
        <f>GERAL[[#This Row],[SIGLA]]&amp;GERAL[[#This Row],[CÓD]]</f>
        <v>MGAS_VN</v>
      </c>
      <c r="AH2579" s="1">
        <f ca="1">VLOOKUP(GERAL[[#This Row],[REF_NOTA]],BASE_NOTAS[],7,FALSE)</f>
        <v>58.561042612492777</v>
      </c>
      <c r="AI2579" s="31">
        <f ca="1">IF(GERAL[[#This Row],[Nota 2025]]="",0,GERAL[[#This Row],[Nota 2026]]-GERAL[[#This Row],[Nota 2025]])</f>
        <v>0</v>
      </c>
    </row>
    <row r="2580" spans="1:35" ht="17" x14ac:dyDescent="0.35">
      <c r="A2580" s="2" t="s">
        <v>169</v>
      </c>
      <c r="B2580" s="2" t="s">
        <v>196</v>
      </c>
      <c r="C2580" s="15" t="s">
        <v>208</v>
      </c>
      <c r="D2580" s="65" t="s">
        <v>497</v>
      </c>
      <c r="E2580" s="15" t="s">
        <v>498</v>
      </c>
      <c r="F2580" s="2" t="str">
        <f>VLOOKUP(GERAL[[#This Row],[CÓD]],SEALL,6,FALSE)</f>
        <v>E</v>
      </c>
      <c r="G2580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58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58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80" s="2" t="str">
        <f>VLOOKUP(GERAL[[#This Row],[CÓD]],SEALL,4,FALSE)</f>
        <v>02, 06, 15</v>
      </c>
      <c r="K2580" s="2" t="str">
        <f>IF(ISERR(FIND("01",GERAL[[#This Row],[ODS]])),"NÃO","SIM")</f>
        <v>NÃO</v>
      </c>
      <c r="L2580" s="2" t="str">
        <f>IF(ISERR(FIND("02",GERAL[[#This Row],[ODS]])),"NÃO","SIM")</f>
        <v>SIM</v>
      </c>
      <c r="M2580" s="2" t="str">
        <f>IF(ISERR(FIND("03",GERAL[[#This Row],[ODS]])),"NÃO","SIM")</f>
        <v>NÃO</v>
      </c>
      <c r="N2580" s="2" t="str">
        <f>IF(ISERR(FIND("04",GERAL[[#This Row],[ODS]])),"NÃO","SIM")</f>
        <v>NÃO</v>
      </c>
      <c r="O2580" s="2" t="str">
        <f>IF(ISERR(FIND("05",GERAL[[#This Row],[ODS]])),"NÃO","SIM")</f>
        <v>NÃO</v>
      </c>
      <c r="P2580" s="2" t="str">
        <f>IF(ISERR(FIND("06",GERAL[[#This Row],[ODS]])),"NÃO","SIM")</f>
        <v>SIM</v>
      </c>
      <c r="Q2580" s="2" t="str">
        <f>IF(ISERR(FIND("07",GERAL[[#This Row],[ODS]])),"NÃO","SIM")</f>
        <v>NÃO</v>
      </c>
      <c r="R2580" s="2" t="str">
        <f>IF(ISERR(FIND("08",GERAL[[#This Row],[ODS]])),"NÃO","SIM")</f>
        <v>NÃO</v>
      </c>
      <c r="S2580" s="2" t="str">
        <f>IF(ISERR(FIND("09",GERAL[[#This Row],[ODS]])),"NÃO","SIM")</f>
        <v>NÃO</v>
      </c>
      <c r="T2580" s="2" t="str">
        <f>IF(ISERR(FIND("10",GERAL[[#This Row],[ODS]])),"NÃO","SIM")</f>
        <v>NÃO</v>
      </c>
      <c r="U2580" s="2" t="str">
        <f>IF(ISERR(FIND("11",GERAL[[#This Row],[ODS]])),"NÃO","SIM")</f>
        <v>NÃO</v>
      </c>
      <c r="V2580" s="2" t="str">
        <f>IF(ISERR(FIND("12",GERAL[[#This Row],[ODS]])),"NÃO","SIM")</f>
        <v>NÃO</v>
      </c>
      <c r="W2580" s="2" t="str">
        <f>IF(ISERR(FIND("13",GERAL[[#This Row],[ODS]])),"NÃO","SIM")</f>
        <v>NÃO</v>
      </c>
      <c r="X2580" s="2" t="str">
        <f>IF(ISERR(FIND("14",GERAL[[#This Row],[ODS]])),"NÃO","SIM")</f>
        <v>NÃO</v>
      </c>
      <c r="Y2580" s="2" t="str">
        <f>IF(ISERR(FIND("15",GERAL[[#This Row],[ODS]])),"NÃO","SIM")</f>
        <v>SIM</v>
      </c>
      <c r="Z2580" s="2" t="str">
        <f>IF(ISERR(FIND("16",GERAL[[#This Row],[ODS]])),"NÃO","SIM")</f>
        <v>NÃO</v>
      </c>
      <c r="AA2580" s="2" t="str">
        <f>IF(ISERR(FIND("17",GERAL[[#This Row],[ODS]])),"NÃO","SIM")</f>
        <v>NÃO</v>
      </c>
      <c r="AB2580" s="1"/>
      <c r="AC2580" s="1"/>
      <c r="AD2580" s="1"/>
      <c r="AE2580" s="56"/>
      <c r="AF2580" s="87">
        <v>14.316569577040958</v>
      </c>
      <c r="AG2580" s="1" t="str">
        <f>GERAL[[#This Row],[SIGLA]]&amp;GERAL[[#This Row],[CÓD]]</f>
        <v>PAAS_VN</v>
      </c>
      <c r="AH2580" s="1">
        <f ca="1">VLOOKUP(GERAL[[#This Row],[REF_NOTA]],BASE_NOTAS[],7,FALSE)</f>
        <v>14.316569577040958</v>
      </c>
      <c r="AI2580" s="31">
        <f ca="1">IF(GERAL[[#This Row],[Nota 2025]]="",0,GERAL[[#This Row],[Nota 2026]]-GERAL[[#This Row],[Nota 2025]])</f>
        <v>0</v>
      </c>
    </row>
    <row r="2581" spans="1:35" ht="17" x14ac:dyDescent="0.35">
      <c r="A2581" s="2" t="s">
        <v>170</v>
      </c>
      <c r="B2581" s="2" t="s">
        <v>197</v>
      </c>
      <c r="C2581" s="15" t="s">
        <v>208</v>
      </c>
      <c r="D2581" s="65" t="s">
        <v>497</v>
      </c>
      <c r="E2581" s="15" t="s">
        <v>498</v>
      </c>
      <c r="F2581" s="2" t="str">
        <f>VLOOKUP(GERAL[[#This Row],[CÓD]],SEALL,6,FALSE)</f>
        <v>E</v>
      </c>
      <c r="G2581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58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58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81" s="2" t="str">
        <f>VLOOKUP(GERAL[[#This Row],[CÓD]],SEALL,4,FALSE)</f>
        <v>02, 06, 15</v>
      </c>
      <c r="K2581" s="2" t="str">
        <f>IF(ISERR(FIND("01",GERAL[[#This Row],[ODS]])),"NÃO","SIM")</f>
        <v>NÃO</v>
      </c>
      <c r="L2581" s="2" t="str">
        <f>IF(ISERR(FIND("02",GERAL[[#This Row],[ODS]])),"NÃO","SIM")</f>
        <v>SIM</v>
      </c>
      <c r="M2581" s="2" t="str">
        <f>IF(ISERR(FIND("03",GERAL[[#This Row],[ODS]])),"NÃO","SIM")</f>
        <v>NÃO</v>
      </c>
      <c r="N2581" s="2" t="str">
        <f>IF(ISERR(FIND("04",GERAL[[#This Row],[ODS]])),"NÃO","SIM")</f>
        <v>NÃO</v>
      </c>
      <c r="O2581" s="2" t="str">
        <f>IF(ISERR(FIND("05",GERAL[[#This Row],[ODS]])),"NÃO","SIM")</f>
        <v>NÃO</v>
      </c>
      <c r="P2581" s="2" t="str">
        <f>IF(ISERR(FIND("06",GERAL[[#This Row],[ODS]])),"NÃO","SIM")</f>
        <v>SIM</v>
      </c>
      <c r="Q2581" s="2" t="str">
        <f>IF(ISERR(FIND("07",GERAL[[#This Row],[ODS]])),"NÃO","SIM")</f>
        <v>NÃO</v>
      </c>
      <c r="R2581" s="2" t="str">
        <f>IF(ISERR(FIND("08",GERAL[[#This Row],[ODS]])),"NÃO","SIM")</f>
        <v>NÃO</v>
      </c>
      <c r="S2581" s="2" t="str">
        <f>IF(ISERR(FIND("09",GERAL[[#This Row],[ODS]])),"NÃO","SIM")</f>
        <v>NÃO</v>
      </c>
      <c r="T2581" s="2" t="str">
        <f>IF(ISERR(FIND("10",GERAL[[#This Row],[ODS]])),"NÃO","SIM")</f>
        <v>NÃO</v>
      </c>
      <c r="U2581" s="2" t="str">
        <f>IF(ISERR(FIND("11",GERAL[[#This Row],[ODS]])),"NÃO","SIM")</f>
        <v>NÃO</v>
      </c>
      <c r="V2581" s="2" t="str">
        <f>IF(ISERR(FIND("12",GERAL[[#This Row],[ODS]])),"NÃO","SIM")</f>
        <v>NÃO</v>
      </c>
      <c r="W2581" s="2" t="str">
        <f>IF(ISERR(FIND("13",GERAL[[#This Row],[ODS]])),"NÃO","SIM")</f>
        <v>NÃO</v>
      </c>
      <c r="X2581" s="2" t="str">
        <f>IF(ISERR(FIND("14",GERAL[[#This Row],[ODS]])),"NÃO","SIM")</f>
        <v>NÃO</v>
      </c>
      <c r="Y2581" s="2" t="str">
        <f>IF(ISERR(FIND("15",GERAL[[#This Row],[ODS]])),"NÃO","SIM")</f>
        <v>SIM</v>
      </c>
      <c r="Z2581" s="2" t="str">
        <f>IF(ISERR(FIND("16",GERAL[[#This Row],[ODS]])),"NÃO","SIM")</f>
        <v>NÃO</v>
      </c>
      <c r="AA2581" s="2" t="str">
        <f>IF(ISERR(FIND("17",GERAL[[#This Row],[ODS]])),"NÃO","SIM")</f>
        <v>NÃO</v>
      </c>
      <c r="AB2581" s="1"/>
      <c r="AC2581" s="1"/>
      <c r="AD2581" s="1"/>
      <c r="AE2581" s="56"/>
      <c r="AF2581" s="87">
        <v>79.951046317347974</v>
      </c>
      <c r="AG2581" s="1" t="str">
        <f>GERAL[[#This Row],[SIGLA]]&amp;GERAL[[#This Row],[CÓD]]</f>
        <v>PBAS_VN</v>
      </c>
      <c r="AH2581" s="1">
        <f ca="1">VLOOKUP(GERAL[[#This Row],[REF_NOTA]],BASE_NOTAS[],7,FALSE)</f>
        <v>79.951046317347974</v>
      </c>
      <c r="AI2581" s="31">
        <f ca="1">IF(GERAL[[#This Row],[Nota 2025]]="",0,GERAL[[#This Row],[Nota 2026]]-GERAL[[#This Row],[Nota 2025]])</f>
        <v>0</v>
      </c>
    </row>
    <row r="2582" spans="1:35" ht="17" x14ac:dyDescent="0.35">
      <c r="A2582" s="2" t="s">
        <v>173</v>
      </c>
      <c r="B2582" s="2" t="s">
        <v>200</v>
      </c>
      <c r="C2582" s="15" t="s">
        <v>208</v>
      </c>
      <c r="D2582" s="65" t="s">
        <v>497</v>
      </c>
      <c r="E2582" s="15" t="s">
        <v>498</v>
      </c>
      <c r="F2582" s="2" t="str">
        <f>VLOOKUP(GERAL[[#This Row],[CÓD]],SEALL,6,FALSE)</f>
        <v>E</v>
      </c>
      <c r="G2582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58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58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82" s="2" t="str">
        <f>VLOOKUP(GERAL[[#This Row],[CÓD]],SEALL,4,FALSE)</f>
        <v>02, 06, 15</v>
      </c>
      <c r="K2582" s="2" t="str">
        <f>IF(ISERR(FIND("01",GERAL[[#This Row],[ODS]])),"NÃO","SIM")</f>
        <v>NÃO</v>
      </c>
      <c r="L2582" s="2" t="str">
        <f>IF(ISERR(FIND("02",GERAL[[#This Row],[ODS]])),"NÃO","SIM")</f>
        <v>SIM</v>
      </c>
      <c r="M2582" s="2" t="str">
        <f>IF(ISERR(FIND("03",GERAL[[#This Row],[ODS]])),"NÃO","SIM")</f>
        <v>NÃO</v>
      </c>
      <c r="N2582" s="2" t="str">
        <f>IF(ISERR(FIND("04",GERAL[[#This Row],[ODS]])),"NÃO","SIM")</f>
        <v>NÃO</v>
      </c>
      <c r="O2582" s="2" t="str">
        <f>IF(ISERR(FIND("05",GERAL[[#This Row],[ODS]])),"NÃO","SIM")</f>
        <v>NÃO</v>
      </c>
      <c r="P2582" s="2" t="str">
        <f>IF(ISERR(FIND("06",GERAL[[#This Row],[ODS]])),"NÃO","SIM")</f>
        <v>SIM</v>
      </c>
      <c r="Q2582" s="2" t="str">
        <f>IF(ISERR(FIND("07",GERAL[[#This Row],[ODS]])),"NÃO","SIM")</f>
        <v>NÃO</v>
      </c>
      <c r="R2582" s="2" t="str">
        <f>IF(ISERR(FIND("08",GERAL[[#This Row],[ODS]])),"NÃO","SIM")</f>
        <v>NÃO</v>
      </c>
      <c r="S2582" s="2" t="str">
        <f>IF(ISERR(FIND("09",GERAL[[#This Row],[ODS]])),"NÃO","SIM")</f>
        <v>NÃO</v>
      </c>
      <c r="T2582" s="2" t="str">
        <f>IF(ISERR(FIND("10",GERAL[[#This Row],[ODS]])),"NÃO","SIM")</f>
        <v>NÃO</v>
      </c>
      <c r="U2582" s="2" t="str">
        <f>IF(ISERR(FIND("11",GERAL[[#This Row],[ODS]])),"NÃO","SIM")</f>
        <v>NÃO</v>
      </c>
      <c r="V2582" s="2" t="str">
        <f>IF(ISERR(FIND("12",GERAL[[#This Row],[ODS]])),"NÃO","SIM")</f>
        <v>NÃO</v>
      </c>
      <c r="W2582" s="2" t="str">
        <f>IF(ISERR(FIND("13",GERAL[[#This Row],[ODS]])),"NÃO","SIM")</f>
        <v>NÃO</v>
      </c>
      <c r="X2582" s="2" t="str">
        <f>IF(ISERR(FIND("14",GERAL[[#This Row],[ODS]])),"NÃO","SIM")</f>
        <v>NÃO</v>
      </c>
      <c r="Y2582" s="2" t="str">
        <f>IF(ISERR(FIND("15",GERAL[[#This Row],[ODS]])),"NÃO","SIM")</f>
        <v>SIM</v>
      </c>
      <c r="Z2582" s="2" t="str">
        <f>IF(ISERR(FIND("16",GERAL[[#This Row],[ODS]])),"NÃO","SIM")</f>
        <v>NÃO</v>
      </c>
      <c r="AA2582" s="2" t="str">
        <f>IF(ISERR(FIND("17",GERAL[[#This Row],[ODS]])),"NÃO","SIM")</f>
        <v>NÃO</v>
      </c>
      <c r="AB2582" s="1"/>
      <c r="AC2582" s="1"/>
      <c r="AD2582" s="1"/>
      <c r="AE2582" s="56"/>
      <c r="AF2582" s="87">
        <v>46.734568416840276</v>
      </c>
      <c r="AG2582" s="1" t="str">
        <f>GERAL[[#This Row],[SIGLA]]&amp;GERAL[[#This Row],[CÓD]]</f>
        <v>PRAS_VN</v>
      </c>
      <c r="AH2582" s="1">
        <f ca="1">VLOOKUP(GERAL[[#This Row],[REF_NOTA]],BASE_NOTAS[],7,FALSE)</f>
        <v>46.734568416840276</v>
      </c>
      <c r="AI2582" s="31">
        <f ca="1">IF(GERAL[[#This Row],[Nota 2025]]="",0,GERAL[[#This Row],[Nota 2026]]-GERAL[[#This Row],[Nota 2025]])</f>
        <v>0</v>
      </c>
    </row>
    <row r="2583" spans="1:35" ht="17" x14ac:dyDescent="0.35">
      <c r="A2583" s="2" t="s">
        <v>171</v>
      </c>
      <c r="B2583" s="2" t="s">
        <v>198</v>
      </c>
      <c r="C2583" s="15" t="s">
        <v>208</v>
      </c>
      <c r="D2583" s="65" t="s">
        <v>497</v>
      </c>
      <c r="E2583" s="15" t="s">
        <v>498</v>
      </c>
      <c r="F2583" s="2" t="str">
        <f>VLOOKUP(GERAL[[#This Row],[CÓD]],SEALL,6,FALSE)</f>
        <v>E</v>
      </c>
      <c r="G2583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58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58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83" s="2" t="str">
        <f>VLOOKUP(GERAL[[#This Row],[CÓD]],SEALL,4,FALSE)</f>
        <v>02, 06, 15</v>
      </c>
      <c r="K2583" s="2" t="str">
        <f>IF(ISERR(FIND("01",GERAL[[#This Row],[ODS]])),"NÃO","SIM")</f>
        <v>NÃO</v>
      </c>
      <c r="L2583" s="2" t="str">
        <f>IF(ISERR(FIND("02",GERAL[[#This Row],[ODS]])),"NÃO","SIM")</f>
        <v>SIM</v>
      </c>
      <c r="M2583" s="2" t="str">
        <f>IF(ISERR(FIND("03",GERAL[[#This Row],[ODS]])),"NÃO","SIM")</f>
        <v>NÃO</v>
      </c>
      <c r="N2583" s="2" t="str">
        <f>IF(ISERR(FIND("04",GERAL[[#This Row],[ODS]])),"NÃO","SIM")</f>
        <v>NÃO</v>
      </c>
      <c r="O2583" s="2" t="str">
        <f>IF(ISERR(FIND("05",GERAL[[#This Row],[ODS]])),"NÃO","SIM")</f>
        <v>NÃO</v>
      </c>
      <c r="P2583" s="2" t="str">
        <f>IF(ISERR(FIND("06",GERAL[[#This Row],[ODS]])),"NÃO","SIM")</f>
        <v>SIM</v>
      </c>
      <c r="Q2583" s="2" t="str">
        <f>IF(ISERR(FIND("07",GERAL[[#This Row],[ODS]])),"NÃO","SIM")</f>
        <v>NÃO</v>
      </c>
      <c r="R2583" s="2" t="str">
        <f>IF(ISERR(FIND("08",GERAL[[#This Row],[ODS]])),"NÃO","SIM")</f>
        <v>NÃO</v>
      </c>
      <c r="S2583" s="2" t="str">
        <f>IF(ISERR(FIND("09",GERAL[[#This Row],[ODS]])),"NÃO","SIM")</f>
        <v>NÃO</v>
      </c>
      <c r="T2583" s="2" t="str">
        <f>IF(ISERR(FIND("10",GERAL[[#This Row],[ODS]])),"NÃO","SIM")</f>
        <v>NÃO</v>
      </c>
      <c r="U2583" s="2" t="str">
        <f>IF(ISERR(FIND("11",GERAL[[#This Row],[ODS]])),"NÃO","SIM")</f>
        <v>NÃO</v>
      </c>
      <c r="V2583" s="2" t="str">
        <f>IF(ISERR(FIND("12",GERAL[[#This Row],[ODS]])),"NÃO","SIM")</f>
        <v>NÃO</v>
      </c>
      <c r="W2583" s="2" t="str">
        <f>IF(ISERR(FIND("13",GERAL[[#This Row],[ODS]])),"NÃO","SIM")</f>
        <v>NÃO</v>
      </c>
      <c r="X2583" s="2" t="str">
        <f>IF(ISERR(FIND("14",GERAL[[#This Row],[ODS]])),"NÃO","SIM")</f>
        <v>NÃO</v>
      </c>
      <c r="Y2583" s="2" t="str">
        <f>IF(ISERR(FIND("15",GERAL[[#This Row],[ODS]])),"NÃO","SIM")</f>
        <v>SIM</v>
      </c>
      <c r="Z2583" s="2" t="str">
        <f>IF(ISERR(FIND("16",GERAL[[#This Row],[ODS]])),"NÃO","SIM")</f>
        <v>NÃO</v>
      </c>
      <c r="AA2583" s="2" t="str">
        <f>IF(ISERR(FIND("17",GERAL[[#This Row],[ODS]])),"NÃO","SIM")</f>
        <v>NÃO</v>
      </c>
      <c r="AB2583" s="1"/>
      <c r="AC2583" s="1"/>
      <c r="AD2583" s="1"/>
      <c r="AE2583" s="56"/>
      <c r="AF2583" s="87">
        <v>65.222174725972977</v>
      </c>
      <c r="AG2583" s="1" t="str">
        <f>GERAL[[#This Row],[SIGLA]]&amp;GERAL[[#This Row],[CÓD]]</f>
        <v>PEAS_VN</v>
      </c>
      <c r="AH2583" s="1">
        <f ca="1">VLOOKUP(GERAL[[#This Row],[REF_NOTA]],BASE_NOTAS[],7,FALSE)</f>
        <v>65.222174725972977</v>
      </c>
      <c r="AI2583" s="31">
        <f ca="1">IF(GERAL[[#This Row],[Nota 2025]]="",0,GERAL[[#This Row],[Nota 2026]]-GERAL[[#This Row],[Nota 2025]])</f>
        <v>0</v>
      </c>
    </row>
    <row r="2584" spans="1:35" ht="17" x14ac:dyDescent="0.35">
      <c r="A2584" s="2" t="s">
        <v>172</v>
      </c>
      <c r="B2584" s="2" t="s">
        <v>199</v>
      </c>
      <c r="C2584" s="15" t="s">
        <v>208</v>
      </c>
      <c r="D2584" s="65" t="s">
        <v>497</v>
      </c>
      <c r="E2584" s="15" t="s">
        <v>498</v>
      </c>
      <c r="F2584" s="2" t="str">
        <f>VLOOKUP(GERAL[[#This Row],[CÓD]],SEALL,6,FALSE)</f>
        <v>E</v>
      </c>
      <c r="G2584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58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58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84" s="2" t="str">
        <f>VLOOKUP(GERAL[[#This Row],[CÓD]],SEALL,4,FALSE)</f>
        <v>02, 06, 15</v>
      </c>
      <c r="K2584" s="2" t="str">
        <f>IF(ISERR(FIND("01",GERAL[[#This Row],[ODS]])),"NÃO","SIM")</f>
        <v>NÃO</v>
      </c>
      <c r="L2584" s="2" t="str">
        <f>IF(ISERR(FIND("02",GERAL[[#This Row],[ODS]])),"NÃO","SIM")</f>
        <v>SIM</v>
      </c>
      <c r="M2584" s="2" t="str">
        <f>IF(ISERR(FIND("03",GERAL[[#This Row],[ODS]])),"NÃO","SIM")</f>
        <v>NÃO</v>
      </c>
      <c r="N2584" s="2" t="str">
        <f>IF(ISERR(FIND("04",GERAL[[#This Row],[ODS]])),"NÃO","SIM")</f>
        <v>NÃO</v>
      </c>
      <c r="O2584" s="2" t="str">
        <f>IF(ISERR(FIND("05",GERAL[[#This Row],[ODS]])),"NÃO","SIM")</f>
        <v>NÃO</v>
      </c>
      <c r="P2584" s="2" t="str">
        <f>IF(ISERR(FIND("06",GERAL[[#This Row],[ODS]])),"NÃO","SIM")</f>
        <v>SIM</v>
      </c>
      <c r="Q2584" s="2" t="str">
        <f>IF(ISERR(FIND("07",GERAL[[#This Row],[ODS]])),"NÃO","SIM")</f>
        <v>NÃO</v>
      </c>
      <c r="R2584" s="2" t="str">
        <f>IF(ISERR(FIND("08",GERAL[[#This Row],[ODS]])),"NÃO","SIM")</f>
        <v>NÃO</v>
      </c>
      <c r="S2584" s="2" t="str">
        <f>IF(ISERR(FIND("09",GERAL[[#This Row],[ODS]])),"NÃO","SIM")</f>
        <v>NÃO</v>
      </c>
      <c r="T2584" s="2" t="str">
        <f>IF(ISERR(FIND("10",GERAL[[#This Row],[ODS]])),"NÃO","SIM")</f>
        <v>NÃO</v>
      </c>
      <c r="U2584" s="2" t="str">
        <f>IF(ISERR(FIND("11",GERAL[[#This Row],[ODS]])),"NÃO","SIM")</f>
        <v>NÃO</v>
      </c>
      <c r="V2584" s="2" t="str">
        <f>IF(ISERR(FIND("12",GERAL[[#This Row],[ODS]])),"NÃO","SIM")</f>
        <v>NÃO</v>
      </c>
      <c r="W2584" s="2" t="str">
        <f>IF(ISERR(FIND("13",GERAL[[#This Row],[ODS]])),"NÃO","SIM")</f>
        <v>NÃO</v>
      </c>
      <c r="X2584" s="2" t="str">
        <f>IF(ISERR(FIND("14",GERAL[[#This Row],[ODS]])),"NÃO","SIM")</f>
        <v>NÃO</v>
      </c>
      <c r="Y2584" s="2" t="str">
        <f>IF(ISERR(FIND("15",GERAL[[#This Row],[ODS]])),"NÃO","SIM")</f>
        <v>SIM</v>
      </c>
      <c r="Z2584" s="2" t="str">
        <f>IF(ISERR(FIND("16",GERAL[[#This Row],[ODS]])),"NÃO","SIM")</f>
        <v>NÃO</v>
      </c>
      <c r="AA2584" s="2" t="str">
        <f>IF(ISERR(FIND("17",GERAL[[#This Row],[ODS]])),"NÃO","SIM")</f>
        <v>NÃO</v>
      </c>
      <c r="AB2584" s="1"/>
      <c r="AC2584" s="1"/>
      <c r="AD2584" s="1"/>
      <c r="AE2584" s="56"/>
      <c r="AF2584" s="87">
        <v>100</v>
      </c>
      <c r="AG2584" s="1" t="str">
        <f>GERAL[[#This Row],[SIGLA]]&amp;GERAL[[#This Row],[CÓD]]</f>
        <v>PIAS_VN</v>
      </c>
      <c r="AH2584" s="1">
        <f ca="1">VLOOKUP(GERAL[[#This Row],[REF_NOTA]],BASE_NOTAS[],7,FALSE)</f>
        <v>100</v>
      </c>
      <c r="AI2584" s="31">
        <f ca="1">IF(GERAL[[#This Row],[Nota 2025]]="",0,GERAL[[#This Row],[Nota 2026]]-GERAL[[#This Row],[Nota 2025]])</f>
        <v>0</v>
      </c>
    </row>
    <row r="2585" spans="1:35" ht="17" x14ac:dyDescent="0.35">
      <c r="A2585" s="2" t="s">
        <v>174</v>
      </c>
      <c r="B2585" s="2" t="s">
        <v>201</v>
      </c>
      <c r="C2585" s="15" t="s">
        <v>208</v>
      </c>
      <c r="D2585" s="65" t="s">
        <v>497</v>
      </c>
      <c r="E2585" s="15" t="s">
        <v>498</v>
      </c>
      <c r="F2585" s="2" t="str">
        <f>VLOOKUP(GERAL[[#This Row],[CÓD]],SEALL,6,FALSE)</f>
        <v>E</v>
      </c>
      <c r="G2585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58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58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85" s="2" t="str">
        <f>VLOOKUP(GERAL[[#This Row],[CÓD]],SEALL,4,FALSE)</f>
        <v>02, 06, 15</v>
      </c>
      <c r="K2585" s="2" t="str">
        <f>IF(ISERR(FIND("01",GERAL[[#This Row],[ODS]])),"NÃO","SIM")</f>
        <v>NÃO</v>
      </c>
      <c r="L2585" s="2" t="str">
        <f>IF(ISERR(FIND("02",GERAL[[#This Row],[ODS]])),"NÃO","SIM")</f>
        <v>SIM</v>
      </c>
      <c r="M2585" s="2" t="str">
        <f>IF(ISERR(FIND("03",GERAL[[#This Row],[ODS]])),"NÃO","SIM")</f>
        <v>NÃO</v>
      </c>
      <c r="N2585" s="2" t="str">
        <f>IF(ISERR(FIND("04",GERAL[[#This Row],[ODS]])),"NÃO","SIM")</f>
        <v>NÃO</v>
      </c>
      <c r="O2585" s="2" t="str">
        <f>IF(ISERR(FIND("05",GERAL[[#This Row],[ODS]])),"NÃO","SIM")</f>
        <v>NÃO</v>
      </c>
      <c r="P2585" s="2" t="str">
        <f>IF(ISERR(FIND("06",GERAL[[#This Row],[ODS]])),"NÃO","SIM")</f>
        <v>SIM</v>
      </c>
      <c r="Q2585" s="2" t="str">
        <f>IF(ISERR(FIND("07",GERAL[[#This Row],[ODS]])),"NÃO","SIM")</f>
        <v>NÃO</v>
      </c>
      <c r="R2585" s="2" t="str">
        <f>IF(ISERR(FIND("08",GERAL[[#This Row],[ODS]])),"NÃO","SIM")</f>
        <v>NÃO</v>
      </c>
      <c r="S2585" s="2" t="str">
        <f>IF(ISERR(FIND("09",GERAL[[#This Row],[ODS]])),"NÃO","SIM")</f>
        <v>NÃO</v>
      </c>
      <c r="T2585" s="2" t="str">
        <f>IF(ISERR(FIND("10",GERAL[[#This Row],[ODS]])),"NÃO","SIM")</f>
        <v>NÃO</v>
      </c>
      <c r="U2585" s="2" t="str">
        <f>IF(ISERR(FIND("11",GERAL[[#This Row],[ODS]])),"NÃO","SIM")</f>
        <v>NÃO</v>
      </c>
      <c r="V2585" s="2" t="str">
        <f>IF(ISERR(FIND("12",GERAL[[#This Row],[ODS]])),"NÃO","SIM")</f>
        <v>NÃO</v>
      </c>
      <c r="W2585" s="2" t="str">
        <f>IF(ISERR(FIND("13",GERAL[[#This Row],[ODS]])),"NÃO","SIM")</f>
        <v>NÃO</v>
      </c>
      <c r="X2585" s="2" t="str">
        <f>IF(ISERR(FIND("14",GERAL[[#This Row],[ODS]])),"NÃO","SIM")</f>
        <v>NÃO</v>
      </c>
      <c r="Y2585" s="2" t="str">
        <f>IF(ISERR(FIND("15",GERAL[[#This Row],[ODS]])),"NÃO","SIM")</f>
        <v>SIM</v>
      </c>
      <c r="Z2585" s="2" t="str">
        <f>IF(ISERR(FIND("16",GERAL[[#This Row],[ODS]])),"NÃO","SIM")</f>
        <v>NÃO</v>
      </c>
      <c r="AA2585" s="2" t="str">
        <f>IF(ISERR(FIND("17",GERAL[[#This Row],[ODS]])),"NÃO","SIM")</f>
        <v>NÃO</v>
      </c>
      <c r="AB2585" s="1"/>
      <c r="AC2585" s="1"/>
      <c r="AD2585" s="1"/>
      <c r="AE2585" s="56"/>
      <c r="AF2585" s="87">
        <v>54.931888338129752</v>
      </c>
      <c r="AG2585" s="1" t="str">
        <f>GERAL[[#This Row],[SIGLA]]&amp;GERAL[[#This Row],[CÓD]]</f>
        <v>RJAS_VN</v>
      </c>
      <c r="AH2585" s="1">
        <f ca="1">VLOOKUP(GERAL[[#This Row],[REF_NOTA]],BASE_NOTAS[],7,FALSE)</f>
        <v>54.931888338129752</v>
      </c>
      <c r="AI2585" s="31">
        <f ca="1">IF(GERAL[[#This Row],[Nota 2025]]="",0,GERAL[[#This Row],[Nota 2026]]-GERAL[[#This Row],[Nota 2025]])</f>
        <v>0</v>
      </c>
    </row>
    <row r="2586" spans="1:35" ht="17" x14ac:dyDescent="0.35">
      <c r="A2586" s="2" t="s">
        <v>175</v>
      </c>
      <c r="B2586" s="2" t="s">
        <v>202</v>
      </c>
      <c r="C2586" s="15" t="s">
        <v>208</v>
      </c>
      <c r="D2586" s="65" t="s">
        <v>497</v>
      </c>
      <c r="E2586" s="15" t="s">
        <v>498</v>
      </c>
      <c r="F2586" s="2" t="str">
        <f>VLOOKUP(GERAL[[#This Row],[CÓD]],SEALL,6,FALSE)</f>
        <v>E</v>
      </c>
      <c r="G2586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58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58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86" s="2" t="str">
        <f>VLOOKUP(GERAL[[#This Row],[CÓD]],SEALL,4,FALSE)</f>
        <v>02, 06, 15</v>
      </c>
      <c r="K2586" s="2" t="str">
        <f>IF(ISERR(FIND("01",GERAL[[#This Row],[ODS]])),"NÃO","SIM")</f>
        <v>NÃO</v>
      </c>
      <c r="L2586" s="2" t="str">
        <f>IF(ISERR(FIND("02",GERAL[[#This Row],[ODS]])),"NÃO","SIM")</f>
        <v>SIM</v>
      </c>
      <c r="M2586" s="2" t="str">
        <f>IF(ISERR(FIND("03",GERAL[[#This Row],[ODS]])),"NÃO","SIM")</f>
        <v>NÃO</v>
      </c>
      <c r="N2586" s="2" t="str">
        <f>IF(ISERR(FIND("04",GERAL[[#This Row],[ODS]])),"NÃO","SIM")</f>
        <v>NÃO</v>
      </c>
      <c r="O2586" s="2" t="str">
        <f>IF(ISERR(FIND("05",GERAL[[#This Row],[ODS]])),"NÃO","SIM")</f>
        <v>NÃO</v>
      </c>
      <c r="P2586" s="2" t="str">
        <f>IF(ISERR(FIND("06",GERAL[[#This Row],[ODS]])),"NÃO","SIM")</f>
        <v>SIM</v>
      </c>
      <c r="Q2586" s="2" t="str">
        <f>IF(ISERR(FIND("07",GERAL[[#This Row],[ODS]])),"NÃO","SIM")</f>
        <v>NÃO</v>
      </c>
      <c r="R2586" s="2" t="str">
        <f>IF(ISERR(FIND("08",GERAL[[#This Row],[ODS]])),"NÃO","SIM")</f>
        <v>NÃO</v>
      </c>
      <c r="S2586" s="2" t="str">
        <f>IF(ISERR(FIND("09",GERAL[[#This Row],[ODS]])),"NÃO","SIM")</f>
        <v>NÃO</v>
      </c>
      <c r="T2586" s="2" t="str">
        <f>IF(ISERR(FIND("10",GERAL[[#This Row],[ODS]])),"NÃO","SIM")</f>
        <v>NÃO</v>
      </c>
      <c r="U2586" s="2" t="str">
        <f>IF(ISERR(FIND("11",GERAL[[#This Row],[ODS]])),"NÃO","SIM")</f>
        <v>NÃO</v>
      </c>
      <c r="V2586" s="2" t="str">
        <f>IF(ISERR(FIND("12",GERAL[[#This Row],[ODS]])),"NÃO","SIM")</f>
        <v>NÃO</v>
      </c>
      <c r="W2586" s="2" t="str">
        <f>IF(ISERR(FIND("13",GERAL[[#This Row],[ODS]])),"NÃO","SIM")</f>
        <v>NÃO</v>
      </c>
      <c r="X2586" s="2" t="str">
        <f>IF(ISERR(FIND("14",GERAL[[#This Row],[ODS]])),"NÃO","SIM")</f>
        <v>NÃO</v>
      </c>
      <c r="Y2586" s="2" t="str">
        <f>IF(ISERR(FIND("15",GERAL[[#This Row],[ODS]])),"NÃO","SIM")</f>
        <v>SIM</v>
      </c>
      <c r="Z2586" s="2" t="str">
        <f>IF(ISERR(FIND("16",GERAL[[#This Row],[ODS]])),"NÃO","SIM")</f>
        <v>NÃO</v>
      </c>
      <c r="AA2586" s="2" t="str">
        <f>IF(ISERR(FIND("17",GERAL[[#This Row],[ODS]])),"NÃO","SIM")</f>
        <v>NÃO</v>
      </c>
      <c r="AB2586" s="1"/>
      <c r="AC2586" s="1"/>
      <c r="AD2586" s="1"/>
      <c r="AE2586" s="56"/>
      <c r="AF2586" s="87">
        <v>91.993662865802477</v>
      </c>
      <c r="AG2586" s="1" t="str">
        <f>GERAL[[#This Row],[SIGLA]]&amp;GERAL[[#This Row],[CÓD]]</f>
        <v>RNAS_VN</v>
      </c>
      <c r="AH2586" s="1">
        <f ca="1">VLOOKUP(GERAL[[#This Row],[REF_NOTA]],BASE_NOTAS[],7,FALSE)</f>
        <v>91.993662865802477</v>
      </c>
      <c r="AI2586" s="31">
        <f ca="1">IF(GERAL[[#This Row],[Nota 2025]]="",0,GERAL[[#This Row],[Nota 2026]]-GERAL[[#This Row],[Nota 2025]])</f>
        <v>0</v>
      </c>
    </row>
    <row r="2587" spans="1:35" ht="17" x14ac:dyDescent="0.35">
      <c r="A2587" s="2" t="s">
        <v>178</v>
      </c>
      <c r="B2587" s="2" t="s">
        <v>205</v>
      </c>
      <c r="C2587" s="15" t="s">
        <v>208</v>
      </c>
      <c r="D2587" s="65" t="s">
        <v>497</v>
      </c>
      <c r="E2587" s="15" t="s">
        <v>498</v>
      </c>
      <c r="F2587" s="2" t="str">
        <f>VLOOKUP(GERAL[[#This Row],[CÓD]],SEALL,6,FALSE)</f>
        <v>E</v>
      </c>
      <c r="G2587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58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58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87" s="2" t="str">
        <f>VLOOKUP(GERAL[[#This Row],[CÓD]],SEALL,4,FALSE)</f>
        <v>02, 06, 15</v>
      </c>
      <c r="K2587" s="2" t="str">
        <f>IF(ISERR(FIND("01",GERAL[[#This Row],[ODS]])),"NÃO","SIM")</f>
        <v>NÃO</v>
      </c>
      <c r="L2587" s="2" t="str">
        <f>IF(ISERR(FIND("02",GERAL[[#This Row],[ODS]])),"NÃO","SIM")</f>
        <v>SIM</v>
      </c>
      <c r="M2587" s="2" t="str">
        <f>IF(ISERR(FIND("03",GERAL[[#This Row],[ODS]])),"NÃO","SIM")</f>
        <v>NÃO</v>
      </c>
      <c r="N2587" s="2" t="str">
        <f>IF(ISERR(FIND("04",GERAL[[#This Row],[ODS]])),"NÃO","SIM")</f>
        <v>NÃO</v>
      </c>
      <c r="O2587" s="2" t="str">
        <f>IF(ISERR(FIND("05",GERAL[[#This Row],[ODS]])),"NÃO","SIM")</f>
        <v>NÃO</v>
      </c>
      <c r="P2587" s="2" t="str">
        <f>IF(ISERR(FIND("06",GERAL[[#This Row],[ODS]])),"NÃO","SIM")</f>
        <v>SIM</v>
      </c>
      <c r="Q2587" s="2" t="str">
        <f>IF(ISERR(FIND("07",GERAL[[#This Row],[ODS]])),"NÃO","SIM")</f>
        <v>NÃO</v>
      </c>
      <c r="R2587" s="2" t="str">
        <f>IF(ISERR(FIND("08",GERAL[[#This Row],[ODS]])),"NÃO","SIM")</f>
        <v>NÃO</v>
      </c>
      <c r="S2587" s="2" t="str">
        <f>IF(ISERR(FIND("09",GERAL[[#This Row],[ODS]])),"NÃO","SIM")</f>
        <v>NÃO</v>
      </c>
      <c r="T2587" s="2" t="str">
        <f>IF(ISERR(FIND("10",GERAL[[#This Row],[ODS]])),"NÃO","SIM")</f>
        <v>NÃO</v>
      </c>
      <c r="U2587" s="2" t="str">
        <f>IF(ISERR(FIND("11",GERAL[[#This Row],[ODS]])),"NÃO","SIM")</f>
        <v>NÃO</v>
      </c>
      <c r="V2587" s="2" t="str">
        <f>IF(ISERR(FIND("12",GERAL[[#This Row],[ODS]])),"NÃO","SIM")</f>
        <v>NÃO</v>
      </c>
      <c r="W2587" s="2" t="str">
        <f>IF(ISERR(FIND("13",GERAL[[#This Row],[ODS]])),"NÃO","SIM")</f>
        <v>NÃO</v>
      </c>
      <c r="X2587" s="2" t="str">
        <f>IF(ISERR(FIND("14",GERAL[[#This Row],[ODS]])),"NÃO","SIM")</f>
        <v>NÃO</v>
      </c>
      <c r="Y2587" s="2" t="str">
        <f>IF(ISERR(FIND("15",GERAL[[#This Row],[ODS]])),"NÃO","SIM")</f>
        <v>SIM</v>
      </c>
      <c r="Z2587" s="2" t="str">
        <f>IF(ISERR(FIND("16",GERAL[[#This Row],[ODS]])),"NÃO","SIM")</f>
        <v>NÃO</v>
      </c>
      <c r="AA2587" s="2" t="str">
        <f>IF(ISERR(FIND("17",GERAL[[#This Row],[ODS]])),"NÃO","SIM")</f>
        <v>NÃO</v>
      </c>
      <c r="AB2587" s="1"/>
      <c r="AC2587" s="1"/>
      <c r="AD2587" s="1"/>
      <c r="AE2587" s="56"/>
      <c r="AF2587" s="87">
        <v>40.728163765519206</v>
      </c>
      <c r="AG2587" s="1" t="str">
        <f>GERAL[[#This Row],[SIGLA]]&amp;GERAL[[#This Row],[CÓD]]</f>
        <v>RSAS_VN</v>
      </c>
      <c r="AH2587" s="1">
        <f ca="1">VLOOKUP(GERAL[[#This Row],[REF_NOTA]],BASE_NOTAS[],7,FALSE)</f>
        <v>40.728163765519206</v>
      </c>
      <c r="AI2587" s="31">
        <f ca="1">IF(GERAL[[#This Row],[Nota 2025]]="",0,GERAL[[#This Row],[Nota 2026]]-GERAL[[#This Row],[Nota 2025]])</f>
        <v>0</v>
      </c>
    </row>
    <row r="2588" spans="1:35" ht="17" x14ac:dyDescent="0.35">
      <c r="A2588" s="2" t="s">
        <v>176</v>
      </c>
      <c r="B2588" s="2" t="s">
        <v>203</v>
      </c>
      <c r="C2588" s="15" t="s">
        <v>208</v>
      </c>
      <c r="D2588" s="65" t="s">
        <v>497</v>
      </c>
      <c r="E2588" s="15" t="s">
        <v>498</v>
      </c>
      <c r="F2588" s="2" t="str">
        <f>VLOOKUP(GERAL[[#This Row],[CÓD]],SEALL,6,FALSE)</f>
        <v>E</v>
      </c>
      <c r="G2588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58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58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88" s="2" t="str">
        <f>VLOOKUP(GERAL[[#This Row],[CÓD]],SEALL,4,FALSE)</f>
        <v>02, 06, 15</v>
      </c>
      <c r="K2588" s="2" t="str">
        <f>IF(ISERR(FIND("01",GERAL[[#This Row],[ODS]])),"NÃO","SIM")</f>
        <v>NÃO</v>
      </c>
      <c r="L2588" s="2" t="str">
        <f>IF(ISERR(FIND("02",GERAL[[#This Row],[ODS]])),"NÃO","SIM")</f>
        <v>SIM</v>
      </c>
      <c r="M2588" s="2" t="str">
        <f>IF(ISERR(FIND("03",GERAL[[#This Row],[ODS]])),"NÃO","SIM")</f>
        <v>NÃO</v>
      </c>
      <c r="N2588" s="2" t="str">
        <f>IF(ISERR(FIND("04",GERAL[[#This Row],[ODS]])),"NÃO","SIM")</f>
        <v>NÃO</v>
      </c>
      <c r="O2588" s="2" t="str">
        <f>IF(ISERR(FIND("05",GERAL[[#This Row],[ODS]])),"NÃO","SIM")</f>
        <v>NÃO</v>
      </c>
      <c r="P2588" s="2" t="str">
        <f>IF(ISERR(FIND("06",GERAL[[#This Row],[ODS]])),"NÃO","SIM")</f>
        <v>SIM</v>
      </c>
      <c r="Q2588" s="2" t="str">
        <f>IF(ISERR(FIND("07",GERAL[[#This Row],[ODS]])),"NÃO","SIM")</f>
        <v>NÃO</v>
      </c>
      <c r="R2588" s="2" t="str">
        <f>IF(ISERR(FIND("08",GERAL[[#This Row],[ODS]])),"NÃO","SIM")</f>
        <v>NÃO</v>
      </c>
      <c r="S2588" s="2" t="str">
        <f>IF(ISERR(FIND("09",GERAL[[#This Row],[ODS]])),"NÃO","SIM")</f>
        <v>NÃO</v>
      </c>
      <c r="T2588" s="2" t="str">
        <f>IF(ISERR(FIND("10",GERAL[[#This Row],[ODS]])),"NÃO","SIM")</f>
        <v>NÃO</v>
      </c>
      <c r="U2588" s="2" t="str">
        <f>IF(ISERR(FIND("11",GERAL[[#This Row],[ODS]])),"NÃO","SIM")</f>
        <v>NÃO</v>
      </c>
      <c r="V2588" s="2" t="str">
        <f>IF(ISERR(FIND("12",GERAL[[#This Row],[ODS]])),"NÃO","SIM")</f>
        <v>NÃO</v>
      </c>
      <c r="W2588" s="2" t="str">
        <f>IF(ISERR(FIND("13",GERAL[[#This Row],[ODS]])),"NÃO","SIM")</f>
        <v>NÃO</v>
      </c>
      <c r="X2588" s="2" t="str">
        <f>IF(ISERR(FIND("14",GERAL[[#This Row],[ODS]])),"NÃO","SIM")</f>
        <v>NÃO</v>
      </c>
      <c r="Y2588" s="2" t="str">
        <f>IF(ISERR(FIND("15",GERAL[[#This Row],[ODS]])),"NÃO","SIM")</f>
        <v>SIM</v>
      </c>
      <c r="Z2588" s="2" t="str">
        <f>IF(ISERR(FIND("16",GERAL[[#This Row],[ODS]])),"NÃO","SIM")</f>
        <v>NÃO</v>
      </c>
      <c r="AA2588" s="2" t="str">
        <f>IF(ISERR(FIND("17",GERAL[[#This Row],[ODS]])),"NÃO","SIM")</f>
        <v>NÃO</v>
      </c>
      <c r="AB2588" s="1"/>
      <c r="AC2588" s="1"/>
      <c r="AD2588" s="1"/>
      <c r="AE2588" s="56"/>
      <c r="AF2588" s="87">
        <v>0</v>
      </c>
      <c r="AG2588" s="1" t="str">
        <f>GERAL[[#This Row],[SIGLA]]&amp;GERAL[[#This Row],[CÓD]]</f>
        <v>ROAS_VN</v>
      </c>
      <c r="AH2588" s="1">
        <f ca="1">VLOOKUP(GERAL[[#This Row],[REF_NOTA]],BASE_NOTAS[],7,FALSE)</f>
        <v>0</v>
      </c>
      <c r="AI2588" s="31">
        <f ca="1">IF(GERAL[[#This Row],[Nota 2025]]="",0,GERAL[[#This Row],[Nota 2026]]-GERAL[[#This Row],[Nota 2025]])</f>
        <v>0</v>
      </c>
    </row>
    <row r="2589" spans="1:35" ht="17" x14ac:dyDescent="0.35">
      <c r="A2589" s="2" t="s">
        <v>177</v>
      </c>
      <c r="B2589" s="2" t="s">
        <v>204</v>
      </c>
      <c r="C2589" s="15" t="s">
        <v>208</v>
      </c>
      <c r="D2589" s="65" t="s">
        <v>497</v>
      </c>
      <c r="E2589" s="15" t="s">
        <v>498</v>
      </c>
      <c r="F2589" s="2" t="str">
        <f>VLOOKUP(GERAL[[#This Row],[CÓD]],SEALL,6,FALSE)</f>
        <v>E</v>
      </c>
      <c r="G2589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58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58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89" s="2" t="str">
        <f>VLOOKUP(GERAL[[#This Row],[CÓD]],SEALL,4,FALSE)</f>
        <v>02, 06, 15</v>
      </c>
      <c r="K2589" s="2" t="str">
        <f>IF(ISERR(FIND("01",GERAL[[#This Row],[ODS]])),"NÃO","SIM")</f>
        <v>NÃO</v>
      </c>
      <c r="L2589" s="2" t="str">
        <f>IF(ISERR(FIND("02",GERAL[[#This Row],[ODS]])),"NÃO","SIM")</f>
        <v>SIM</v>
      </c>
      <c r="M2589" s="2" t="str">
        <f>IF(ISERR(FIND("03",GERAL[[#This Row],[ODS]])),"NÃO","SIM")</f>
        <v>NÃO</v>
      </c>
      <c r="N2589" s="2" t="str">
        <f>IF(ISERR(FIND("04",GERAL[[#This Row],[ODS]])),"NÃO","SIM")</f>
        <v>NÃO</v>
      </c>
      <c r="O2589" s="2" t="str">
        <f>IF(ISERR(FIND("05",GERAL[[#This Row],[ODS]])),"NÃO","SIM")</f>
        <v>NÃO</v>
      </c>
      <c r="P2589" s="2" t="str">
        <f>IF(ISERR(FIND("06",GERAL[[#This Row],[ODS]])),"NÃO","SIM")</f>
        <v>SIM</v>
      </c>
      <c r="Q2589" s="2" t="str">
        <f>IF(ISERR(FIND("07",GERAL[[#This Row],[ODS]])),"NÃO","SIM")</f>
        <v>NÃO</v>
      </c>
      <c r="R2589" s="2" t="str">
        <f>IF(ISERR(FIND("08",GERAL[[#This Row],[ODS]])),"NÃO","SIM")</f>
        <v>NÃO</v>
      </c>
      <c r="S2589" s="2" t="str">
        <f>IF(ISERR(FIND("09",GERAL[[#This Row],[ODS]])),"NÃO","SIM")</f>
        <v>NÃO</v>
      </c>
      <c r="T2589" s="2" t="str">
        <f>IF(ISERR(FIND("10",GERAL[[#This Row],[ODS]])),"NÃO","SIM")</f>
        <v>NÃO</v>
      </c>
      <c r="U2589" s="2" t="str">
        <f>IF(ISERR(FIND("11",GERAL[[#This Row],[ODS]])),"NÃO","SIM")</f>
        <v>NÃO</v>
      </c>
      <c r="V2589" s="2" t="str">
        <f>IF(ISERR(FIND("12",GERAL[[#This Row],[ODS]])),"NÃO","SIM")</f>
        <v>NÃO</v>
      </c>
      <c r="W2589" s="2" t="str">
        <f>IF(ISERR(FIND("13",GERAL[[#This Row],[ODS]])),"NÃO","SIM")</f>
        <v>NÃO</v>
      </c>
      <c r="X2589" s="2" t="str">
        <f>IF(ISERR(FIND("14",GERAL[[#This Row],[ODS]])),"NÃO","SIM")</f>
        <v>NÃO</v>
      </c>
      <c r="Y2589" s="2" t="str">
        <f>IF(ISERR(FIND("15",GERAL[[#This Row],[ODS]])),"NÃO","SIM")</f>
        <v>SIM</v>
      </c>
      <c r="Z2589" s="2" t="str">
        <f>IF(ISERR(FIND("16",GERAL[[#This Row],[ODS]])),"NÃO","SIM")</f>
        <v>NÃO</v>
      </c>
      <c r="AA2589" s="2" t="str">
        <f>IF(ISERR(FIND("17",GERAL[[#This Row],[ODS]])),"NÃO","SIM")</f>
        <v>NÃO</v>
      </c>
      <c r="AB2589" s="1"/>
      <c r="AC2589" s="1"/>
      <c r="AD2589" s="1"/>
      <c r="AE2589" s="56"/>
      <c r="AF2589" s="87">
        <v>27.578324078819794</v>
      </c>
      <c r="AG2589" s="1" t="str">
        <f>GERAL[[#This Row],[SIGLA]]&amp;GERAL[[#This Row],[CÓD]]</f>
        <v>RRAS_VN</v>
      </c>
      <c r="AH2589" s="1">
        <f ca="1">VLOOKUP(GERAL[[#This Row],[REF_NOTA]],BASE_NOTAS[],7,FALSE)</f>
        <v>27.578324078819794</v>
      </c>
      <c r="AI2589" s="31">
        <f ca="1">IF(GERAL[[#This Row],[Nota 2025]]="",0,GERAL[[#This Row],[Nota 2026]]-GERAL[[#This Row],[Nota 2025]])</f>
        <v>0</v>
      </c>
    </row>
    <row r="2590" spans="1:35" ht="17" x14ac:dyDescent="0.35">
      <c r="A2590" s="2" t="s">
        <v>179</v>
      </c>
      <c r="B2590" s="2" t="s">
        <v>194</v>
      </c>
      <c r="C2590" s="15" t="s">
        <v>208</v>
      </c>
      <c r="D2590" s="65" t="s">
        <v>497</v>
      </c>
      <c r="E2590" s="15" t="s">
        <v>498</v>
      </c>
      <c r="F2590" s="2" t="str">
        <f>VLOOKUP(GERAL[[#This Row],[CÓD]],SEALL,6,FALSE)</f>
        <v>E</v>
      </c>
      <c r="G2590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59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59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90" s="2" t="str">
        <f>VLOOKUP(GERAL[[#This Row],[CÓD]],SEALL,4,FALSE)</f>
        <v>02, 06, 15</v>
      </c>
      <c r="K2590" s="2" t="str">
        <f>IF(ISERR(FIND("01",GERAL[[#This Row],[ODS]])),"NÃO","SIM")</f>
        <v>NÃO</v>
      </c>
      <c r="L2590" s="2" t="str">
        <f>IF(ISERR(FIND("02",GERAL[[#This Row],[ODS]])),"NÃO","SIM")</f>
        <v>SIM</v>
      </c>
      <c r="M2590" s="2" t="str">
        <f>IF(ISERR(FIND("03",GERAL[[#This Row],[ODS]])),"NÃO","SIM")</f>
        <v>NÃO</v>
      </c>
      <c r="N2590" s="2" t="str">
        <f>IF(ISERR(FIND("04",GERAL[[#This Row],[ODS]])),"NÃO","SIM")</f>
        <v>NÃO</v>
      </c>
      <c r="O2590" s="2" t="str">
        <f>IF(ISERR(FIND("05",GERAL[[#This Row],[ODS]])),"NÃO","SIM")</f>
        <v>NÃO</v>
      </c>
      <c r="P2590" s="2" t="str">
        <f>IF(ISERR(FIND("06",GERAL[[#This Row],[ODS]])),"NÃO","SIM")</f>
        <v>SIM</v>
      </c>
      <c r="Q2590" s="2" t="str">
        <f>IF(ISERR(FIND("07",GERAL[[#This Row],[ODS]])),"NÃO","SIM")</f>
        <v>NÃO</v>
      </c>
      <c r="R2590" s="2" t="str">
        <f>IF(ISERR(FIND("08",GERAL[[#This Row],[ODS]])),"NÃO","SIM")</f>
        <v>NÃO</v>
      </c>
      <c r="S2590" s="2" t="str">
        <f>IF(ISERR(FIND("09",GERAL[[#This Row],[ODS]])),"NÃO","SIM")</f>
        <v>NÃO</v>
      </c>
      <c r="T2590" s="2" t="str">
        <f>IF(ISERR(FIND("10",GERAL[[#This Row],[ODS]])),"NÃO","SIM")</f>
        <v>NÃO</v>
      </c>
      <c r="U2590" s="2" t="str">
        <f>IF(ISERR(FIND("11",GERAL[[#This Row],[ODS]])),"NÃO","SIM")</f>
        <v>NÃO</v>
      </c>
      <c r="V2590" s="2" t="str">
        <f>IF(ISERR(FIND("12",GERAL[[#This Row],[ODS]])),"NÃO","SIM")</f>
        <v>NÃO</v>
      </c>
      <c r="W2590" s="2" t="str">
        <f>IF(ISERR(FIND("13",GERAL[[#This Row],[ODS]])),"NÃO","SIM")</f>
        <v>NÃO</v>
      </c>
      <c r="X2590" s="2" t="str">
        <f>IF(ISERR(FIND("14",GERAL[[#This Row],[ODS]])),"NÃO","SIM")</f>
        <v>NÃO</v>
      </c>
      <c r="Y2590" s="2" t="str">
        <f>IF(ISERR(FIND("15",GERAL[[#This Row],[ODS]])),"NÃO","SIM")</f>
        <v>SIM</v>
      </c>
      <c r="Z2590" s="2" t="str">
        <f>IF(ISERR(FIND("16",GERAL[[#This Row],[ODS]])),"NÃO","SIM")</f>
        <v>NÃO</v>
      </c>
      <c r="AA2590" s="2" t="str">
        <f>IF(ISERR(FIND("17",GERAL[[#This Row],[ODS]])),"NÃO","SIM")</f>
        <v>NÃO</v>
      </c>
      <c r="AB2590" s="1"/>
      <c r="AC2590" s="1"/>
      <c r="AD2590" s="1"/>
      <c r="AE2590" s="56"/>
      <c r="AF2590" s="87">
        <v>59.326573794274019</v>
      </c>
      <c r="AG2590" s="1" t="str">
        <f>GERAL[[#This Row],[SIGLA]]&amp;GERAL[[#This Row],[CÓD]]</f>
        <v>SCAS_VN</v>
      </c>
      <c r="AH2590" s="1">
        <f ca="1">VLOOKUP(GERAL[[#This Row],[REF_NOTA]],BASE_NOTAS[],7,FALSE)</f>
        <v>59.326573794274019</v>
      </c>
      <c r="AI2590" s="31">
        <f ca="1">IF(GERAL[[#This Row],[Nota 2025]]="",0,GERAL[[#This Row],[Nota 2026]]-GERAL[[#This Row],[Nota 2025]])</f>
        <v>0</v>
      </c>
    </row>
    <row r="2591" spans="1:35" ht="17" x14ac:dyDescent="0.35">
      <c r="A2591" s="2" t="s">
        <v>181</v>
      </c>
      <c r="B2591" s="2" t="s">
        <v>186</v>
      </c>
      <c r="C2591" s="15" t="s">
        <v>208</v>
      </c>
      <c r="D2591" s="65" t="s">
        <v>497</v>
      </c>
      <c r="E2591" s="15" t="s">
        <v>498</v>
      </c>
      <c r="F2591" s="2" t="str">
        <f>VLOOKUP(GERAL[[#This Row],[CÓD]],SEALL,6,FALSE)</f>
        <v>E</v>
      </c>
      <c r="G2591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59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59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91" s="2" t="str">
        <f>VLOOKUP(GERAL[[#This Row],[CÓD]],SEALL,4,FALSE)</f>
        <v>02, 06, 15</v>
      </c>
      <c r="K2591" s="2" t="str">
        <f>IF(ISERR(FIND("01",GERAL[[#This Row],[ODS]])),"NÃO","SIM")</f>
        <v>NÃO</v>
      </c>
      <c r="L2591" s="2" t="str">
        <f>IF(ISERR(FIND("02",GERAL[[#This Row],[ODS]])),"NÃO","SIM")</f>
        <v>SIM</v>
      </c>
      <c r="M2591" s="2" t="str">
        <f>IF(ISERR(FIND("03",GERAL[[#This Row],[ODS]])),"NÃO","SIM")</f>
        <v>NÃO</v>
      </c>
      <c r="N2591" s="2" t="str">
        <f>IF(ISERR(FIND("04",GERAL[[#This Row],[ODS]])),"NÃO","SIM")</f>
        <v>NÃO</v>
      </c>
      <c r="O2591" s="2" t="str">
        <f>IF(ISERR(FIND("05",GERAL[[#This Row],[ODS]])),"NÃO","SIM")</f>
        <v>NÃO</v>
      </c>
      <c r="P2591" s="2" t="str">
        <f>IF(ISERR(FIND("06",GERAL[[#This Row],[ODS]])),"NÃO","SIM")</f>
        <v>SIM</v>
      </c>
      <c r="Q2591" s="2" t="str">
        <f>IF(ISERR(FIND("07",GERAL[[#This Row],[ODS]])),"NÃO","SIM")</f>
        <v>NÃO</v>
      </c>
      <c r="R2591" s="2" t="str">
        <f>IF(ISERR(FIND("08",GERAL[[#This Row],[ODS]])),"NÃO","SIM")</f>
        <v>NÃO</v>
      </c>
      <c r="S2591" s="2" t="str">
        <f>IF(ISERR(FIND("09",GERAL[[#This Row],[ODS]])),"NÃO","SIM")</f>
        <v>NÃO</v>
      </c>
      <c r="T2591" s="2" t="str">
        <f>IF(ISERR(FIND("10",GERAL[[#This Row],[ODS]])),"NÃO","SIM")</f>
        <v>NÃO</v>
      </c>
      <c r="U2591" s="2" t="str">
        <f>IF(ISERR(FIND("11",GERAL[[#This Row],[ODS]])),"NÃO","SIM")</f>
        <v>NÃO</v>
      </c>
      <c r="V2591" s="2" t="str">
        <f>IF(ISERR(FIND("12",GERAL[[#This Row],[ODS]])),"NÃO","SIM")</f>
        <v>NÃO</v>
      </c>
      <c r="W2591" s="2" t="str">
        <f>IF(ISERR(FIND("13",GERAL[[#This Row],[ODS]])),"NÃO","SIM")</f>
        <v>NÃO</v>
      </c>
      <c r="X2591" s="2" t="str">
        <f>IF(ISERR(FIND("14",GERAL[[#This Row],[ODS]])),"NÃO","SIM")</f>
        <v>NÃO</v>
      </c>
      <c r="Y2591" s="2" t="str">
        <f>IF(ISERR(FIND("15",GERAL[[#This Row],[ODS]])),"NÃO","SIM")</f>
        <v>SIM</v>
      </c>
      <c r="Z2591" s="2" t="str">
        <f>IF(ISERR(FIND("16",GERAL[[#This Row],[ODS]])),"NÃO","SIM")</f>
        <v>NÃO</v>
      </c>
      <c r="AA2591" s="2" t="str">
        <f>IF(ISERR(FIND("17",GERAL[[#This Row],[ODS]])),"NÃO","SIM")</f>
        <v>NÃO</v>
      </c>
      <c r="AB2591" s="1"/>
      <c r="AC2591" s="1"/>
      <c r="AD2591" s="1"/>
      <c r="AE2591" s="56"/>
      <c r="AF2591" s="87">
        <v>39.799917517175807</v>
      </c>
      <c r="AG2591" s="1" t="str">
        <f>GERAL[[#This Row],[SIGLA]]&amp;GERAL[[#This Row],[CÓD]]</f>
        <v>SPAS_VN</v>
      </c>
      <c r="AH2591" s="1">
        <f ca="1">VLOOKUP(GERAL[[#This Row],[REF_NOTA]],BASE_NOTAS[],7,FALSE)</f>
        <v>39.799917517175807</v>
      </c>
      <c r="AI2591" s="31">
        <f ca="1">IF(GERAL[[#This Row],[Nota 2025]]="",0,GERAL[[#This Row],[Nota 2026]]-GERAL[[#This Row],[Nota 2025]])</f>
        <v>0</v>
      </c>
    </row>
    <row r="2592" spans="1:35" ht="17" x14ac:dyDescent="0.35">
      <c r="A2592" s="2" t="s">
        <v>180</v>
      </c>
      <c r="B2592" s="2" t="s">
        <v>206</v>
      </c>
      <c r="C2592" s="15" t="s">
        <v>208</v>
      </c>
      <c r="D2592" s="65" t="s">
        <v>497</v>
      </c>
      <c r="E2592" s="15" t="s">
        <v>498</v>
      </c>
      <c r="F2592" s="2" t="str">
        <f>VLOOKUP(GERAL[[#This Row],[CÓD]],SEALL,6,FALSE)</f>
        <v>E</v>
      </c>
      <c r="G2592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59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59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92" s="2" t="str">
        <f>VLOOKUP(GERAL[[#This Row],[CÓD]],SEALL,4,FALSE)</f>
        <v>02, 06, 15</v>
      </c>
      <c r="K2592" s="2" t="str">
        <f>IF(ISERR(FIND("01",GERAL[[#This Row],[ODS]])),"NÃO","SIM")</f>
        <v>NÃO</v>
      </c>
      <c r="L2592" s="2" t="str">
        <f>IF(ISERR(FIND("02",GERAL[[#This Row],[ODS]])),"NÃO","SIM")</f>
        <v>SIM</v>
      </c>
      <c r="M2592" s="2" t="str">
        <f>IF(ISERR(FIND("03",GERAL[[#This Row],[ODS]])),"NÃO","SIM")</f>
        <v>NÃO</v>
      </c>
      <c r="N2592" s="2" t="str">
        <f>IF(ISERR(FIND("04",GERAL[[#This Row],[ODS]])),"NÃO","SIM")</f>
        <v>NÃO</v>
      </c>
      <c r="O2592" s="2" t="str">
        <f>IF(ISERR(FIND("05",GERAL[[#This Row],[ODS]])),"NÃO","SIM")</f>
        <v>NÃO</v>
      </c>
      <c r="P2592" s="2" t="str">
        <f>IF(ISERR(FIND("06",GERAL[[#This Row],[ODS]])),"NÃO","SIM")</f>
        <v>SIM</v>
      </c>
      <c r="Q2592" s="2" t="str">
        <f>IF(ISERR(FIND("07",GERAL[[#This Row],[ODS]])),"NÃO","SIM")</f>
        <v>NÃO</v>
      </c>
      <c r="R2592" s="2" t="str">
        <f>IF(ISERR(FIND("08",GERAL[[#This Row],[ODS]])),"NÃO","SIM")</f>
        <v>NÃO</v>
      </c>
      <c r="S2592" s="2" t="str">
        <f>IF(ISERR(FIND("09",GERAL[[#This Row],[ODS]])),"NÃO","SIM")</f>
        <v>NÃO</v>
      </c>
      <c r="T2592" s="2" t="str">
        <f>IF(ISERR(FIND("10",GERAL[[#This Row],[ODS]])),"NÃO","SIM")</f>
        <v>NÃO</v>
      </c>
      <c r="U2592" s="2" t="str">
        <f>IF(ISERR(FIND("11",GERAL[[#This Row],[ODS]])),"NÃO","SIM")</f>
        <v>NÃO</v>
      </c>
      <c r="V2592" s="2" t="str">
        <f>IF(ISERR(FIND("12",GERAL[[#This Row],[ODS]])),"NÃO","SIM")</f>
        <v>NÃO</v>
      </c>
      <c r="W2592" s="2" t="str">
        <f>IF(ISERR(FIND("13",GERAL[[#This Row],[ODS]])),"NÃO","SIM")</f>
        <v>NÃO</v>
      </c>
      <c r="X2592" s="2" t="str">
        <f>IF(ISERR(FIND("14",GERAL[[#This Row],[ODS]])),"NÃO","SIM")</f>
        <v>NÃO</v>
      </c>
      <c r="Y2592" s="2" t="str">
        <f>IF(ISERR(FIND("15",GERAL[[#This Row],[ODS]])),"NÃO","SIM")</f>
        <v>SIM</v>
      </c>
      <c r="Z2592" s="2" t="str">
        <f>IF(ISERR(FIND("16",GERAL[[#This Row],[ODS]])),"NÃO","SIM")</f>
        <v>NÃO</v>
      </c>
      <c r="AA2592" s="2" t="str">
        <f>IF(ISERR(FIND("17",GERAL[[#This Row],[ODS]])),"NÃO","SIM")</f>
        <v>NÃO</v>
      </c>
      <c r="AB2592" s="1"/>
      <c r="AC2592" s="1"/>
      <c r="AD2592" s="1"/>
      <c r="AE2592" s="56"/>
      <c r="AF2592" s="87">
        <v>39.272208436624581</v>
      </c>
      <c r="AG2592" s="1" t="str">
        <f>GERAL[[#This Row],[SIGLA]]&amp;GERAL[[#This Row],[CÓD]]</f>
        <v>SEAS_VN</v>
      </c>
      <c r="AH2592" s="1">
        <f ca="1">VLOOKUP(GERAL[[#This Row],[REF_NOTA]],BASE_NOTAS[],7,FALSE)</f>
        <v>39.272208436624581</v>
      </c>
      <c r="AI2592" s="31">
        <f ca="1">IF(GERAL[[#This Row],[Nota 2025]]="",0,GERAL[[#This Row],[Nota 2026]]-GERAL[[#This Row],[Nota 2025]])</f>
        <v>0</v>
      </c>
    </row>
    <row r="2593" spans="1:35" ht="17" x14ac:dyDescent="0.35">
      <c r="A2593" s="2" t="s">
        <v>182</v>
      </c>
      <c r="B2593" s="2" t="s">
        <v>185</v>
      </c>
      <c r="C2593" s="15" t="s">
        <v>208</v>
      </c>
      <c r="D2593" s="65" t="s">
        <v>497</v>
      </c>
      <c r="E2593" s="15" t="s">
        <v>498</v>
      </c>
      <c r="F2593" s="2" t="str">
        <f>VLOOKUP(GERAL[[#This Row],[CÓD]],SEALL,6,FALSE)</f>
        <v>E</v>
      </c>
      <c r="G2593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59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59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93" s="2" t="str">
        <f>VLOOKUP(GERAL[[#This Row],[CÓD]],SEALL,4,FALSE)</f>
        <v>02, 06, 15</v>
      </c>
      <c r="K2593" s="2" t="str">
        <f>IF(ISERR(FIND("01",GERAL[[#This Row],[ODS]])),"NÃO","SIM")</f>
        <v>NÃO</v>
      </c>
      <c r="L2593" s="2" t="str">
        <f>IF(ISERR(FIND("02",GERAL[[#This Row],[ODS]])),"NÃO","SIM")</f>
        <v>SIM</v>
      </c>
      <c r="M2593" s="2" t="str">
        <f>IF(ISERR(FIND("03",GERAL[[#This Row],[ODS]])),"NÃO","SIM")</f>
        <v>NÃO</v>
      </c>
      <c r="N2593" s="2" t="str">
        <f>IF(ISERR(FIND("04",GERAL[[#This Row],[ODS]])),"NÃO","SIM")</f>
        <v>NÃO</v>
      </c>
      <c r="O2593" s="2" t="str">
        <f>IF(ISERR(FIND("05",GERAL[[#This Row],[ODS]])),"NÃO","SIM")</f>
        <v>NÃO</v>
      </c>
      <c r="P2593" s="2" t="str">
        <f>IF(ISERR(FIND("06",GERAL[[#This Row],[ODS]])),"NÃO","SIM")</f>
        <v>SIM</v>
      </c>
      <c r="Q2593" s="2" t="str">
        <f>IF(ISERR(FIND("07",GERAL[[#This Row],[ODS]])),"NÃO","SIM")</f>
        <v>NÃO</v>
      </c>
      <c r="R2593" s="2" t="str">
        <f>IF(ISERR(FIND("08",GERAL[[#This Row],[ODS]])),"NÃO","SIM")</f>
        <v>NÃO</v>
      </c>
      <c r="S2593" s="2" t="str">
        <f>IF(ISERR(FIND("09",GERAL[[#This Row],[ODS]])),"NÃO","SIM")</f>
        <v>NÃO</v>
      </c>
      <c r="T2593" s="2" t="str">
        <f>IF(ISERR(FIND("10",GERAL[[#This Row],[ODS]])),"NÃO","SIM")</f>
        <v>NÃO</v>
      </c>
      <c r="U2593" s="2" t="str">
        <f>IF(ISERR(FIND("11",GERAL[[#This Row],[ODS]])),"NÃO","SIM")</f>
        <v>NÃO</v>
      </c>
      <c r="V2593" s="2" t="str">
        <f>IF(ISERR(FIND("12",GERAL[[#This Row],[ODS]])),"NÃO","SIM")</f>
        <v>NÃO</v>
      </c>
      <c r="W2593" s="2" t="str">
        <f>IF(ISERR(FIND("13",GERAL[[#This Row],[ODS]])),"NÃO","SIM")</f>
        <v>NÃO</v>
      </c>
      <c r="X2593" s="2" t="str">
        <f>IF(ISERR(FIND("14",GERAL[[#This Row],[ODS]])),"NÃO","SIM")</f>
        <v>NÃO</v>
      </c>
      <c r="Y2593" s="2" t="str">
        <f>IF(ISERR(FIND("15",GERAL[[#This Row],[ODS]])),"NÃO","SIM")</f>
        <v>SIM</v>
      </c>
      <c r="Z2593" s="2" t="str">
        <f>IF(ISERR(FIND("16",GERAL[[#This Row],[ODS]])),"NÃO","SIM")</f>
        <v>NÃO</v>
      </c>
      <c r="AA2593" s="2" t="str">
        <f>IF(ISERR(FIND("17",GERAL[[#This Row],[ODS]])),"NÃO","SIM")</f>
        <v>NÃO</v>
      </c>
      <c r="AB2593" s="1"/>
      <c r="AC2593" s="1"/>
      <c r="AD2593" s="1"/>
      <c r="AE2593" s="56"/>
      <c r="AF2593" s="87">
        <v>61.718953701253412</v>
      </c>
      <c r="AG2593" s="1" t="str">
        <f>GERAL[[#This Row],[SIGLA]]&amp;GERAL[[#This Row],[CÓD]]</f>
        <v>TOAS_VN</v>
      </c>
      <c r="AH2593" s="1">
        <f ca="1">VLOOKUP(GERAL[[#This Row],[REF_NOTA]],BASE_NOTAS[],7,FALSE)</f>
        <v>61.718953701253412</v>
      </c>
      <c r="AI2593" s="31">
        <f ca="1">IF(GERAL[[#This Row],[Nota 2025]]="",0,GERAL[[#This Row],[Nota 2026]]-GERAL[[#This Row],[Nota 2025]])</f>
        <v>0</v>
      </c>
    </row>
    <row r="2594" spans="1:35" ht="17" x14ac:dyDescent="0.35">
      <c r="A2594" s="2" t="s">
        <v>0</v>
      </c>
      <c r="B2594" s="2" t="s">
        <v>156</v>
      </c>
      <c r="C2594" s="15" t="s">
        <v>208</v>
      </c>
      <c r="D2594" s="15" t="s">
        <v>661</v>
      </c>
      <c r="E2594" s="15" t="s">
        <v>660</v>
      </c>
      <c r="F2594" s="2" t="str">
        <f>VLOOKUP(GERAL[[#This Row],[CÓD]],SEALL,6,FALSE)</f>
        <v>E</v>
      </c>
      <c r="G2594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59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59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94" s="2" t="str">
        <f>VLOOKUP(GERAL[[#This Row],[CÓD]],SEALL,4,FALSE)</f>
        <v>06, 15</v>
      </c>
      <c r="K2594" s="2" t="str">
        <f>IF(ISERR(FIND("01",GERAL[[#This Row],[ODS]])),"NÃO","SIM")</f>
        <v>NÃO</v>
      </c>
      <c r="L2594" s="2" t="str">
        <f>IF(ISERR(FIND("02",GERAL[[#This Row],[ODS]])),"NÃO","SIM")</f>
        <v>NÃO</v>
      </c>
      <c r="M2594" s="2" t="str">
        <f>IF(ISERR(FIND("03",GERAL[[#This Row],[ODS]])),"NÃO","SIM")</f>
        <v>NÃO</v>
      </c>
      <c r="N2594" s="2" t="str">
        <f>IF(ISERR(FIND("04",GERAL[[#This Row],[ODS]])),"NÃO","SIM")</f>
        <v>NÃO</v>
      </c>
      <c r="O2594" s="2" t="str">
        <f>IF(ISERR(FIND("05",GERAL[[#This Row],[ODS]])),"NÃO","SIM")</f>
        <v>NÃO</v>
      </c>
      <c r="P2594" s="2" t="str">
        <f>IF(ISERR(FIND("06",GERAL[[#This Row],[ODS]])),"NÃO","SIM")</f>
        <v>SIM</v>
      </c>
      <c r="Q2594" s="2" t="str">
        <f>IF(ISERR(FIND("07",GERAL[[#This Row],[ODS]])),"NÃO","SIM")</f>
        <v>NÃO</v>
      </c>
      <c r="R2594" s="2" t="str">
        <f>IF(ISERR(FIND("08",GERAL[[#This Row],[ODS]])),"NÃO","SIM")</f>
        <v>NÃO</v>
      </c>
      <c r="S2594" s="2" t="str">
        <f>IF(ISERR(FIND("09",GERAL[[#This Row],[ODS]])),"NÃO","SIM")</f>
        <v>NÃO</v>
      </c>
      <c r="T2594" s="2" t="str">
        <f>IF(ISERR(FIND("10",GERAL[[#This Row],[ODS]])),"NÃO","SIM")</f>
        <v>NÃO</v>
      </c>
      <c r="U2594" s="2" t="str">
        <f>IF(ISERR(FIND("11",GERAL[[#This Row],[ODS]])),"NÃO","SIM")</f>
        <v>NÃO</v>
      </c>
      <c r="V2594" s="2" t="str">
        <f>IF(ISERR(FIND("12",GERAL[[#This Row],[ODS]])),"NÃO","SIM")</f>
        <v>NÃO</v>
      </c>
      <c r="W2594" s="2" t="str">
        <f>IF(ISERR(FIND("13",GERAL[[#This Row],[ODS]])),"NÃO","SIM")</f>
        <v>NÃO</v>
      </c>
      <c r="X2594" s="2" t="str">
        <f>IF(ISERR(FIND("14",GERAL[[#This Row],[ODS]])),"NÃO","SIM")</f>
        <v>NÃO</v>
      </c>
      <c r="Y2594" s="2" t="str">
        <f>IF(ISERR(FIND("15",GERAL[[#This Row],[ODS]])),"NÃO","SIM")</f>
        <v>SIM</v>
      </c>
      <c r="Z2594" s="2" t="str">
        <f>IF(ISERR(FIND("16",GERAL[[#This Row],[ODS]])),"NÃO","SIM")</f>
        <v>NÃO</v>
      </c>
      <c r="AA2594" s="2" t="str">
        <f>IF(ISERR(FIND("17",GERAL[[#This Row],[ODS]])),"NÃO","SIM")</f>
        <v>NÃO</v>
      </c>
      <c r="AB2594" s="1"/>
      <c r="AC2594" s="1"/>
      <c r="AD2594" s="1"/>
      <c r="AE2594" s="56"/>
      <c r="AF2594" s="87">
        <v>47.605217152201732</v>
      </c>
      <c r="AG2594" s="1" t="str">
        <f>GERAL[[#This Row],[SIGLA]]&amp;GERAL[[#This Row],[CÓD]]</f>
        <v>ACAS_UC</v>
      </c>
      <c r="AH2594" s="1">
        <f ca="1">VLOOKUP(GERAL[[#This Row],[REF_NOTA]],BASE_NOTAS[],7,FALSE)</f>
        <v>50.386400242938393</v>
      </c>
      <c r="AI2594" s="31">
        <f ca="1">IF(GERAL[[#This Row],[Nota 2025]]="",0,GERAL[[#This Row],[Nota 2026]]-GERAL[[#This Row],[Nota 2025]])</f>
        <v>2.7811830907366613</v>
      </c>
    </row>
    <row r="2595" spans="1:35" ht="17" x14ac:dyDescent="0.35">
      <c r="A2595" s="2" t="s">
        <v>1</v>
      </c>
      <c r="B2595" s="2" t="s">
        <v>157</v>
      </c>
      <c r="C2595" s="15" t="s">
        <v>208</v>
      </c>
      <c r="D2595" s="15" t="s">
        <v>661</v>
      </c>
      <c r="E2595" s="15" t="s">
        <v>660</v>
      </c>
      <c r="F2595" s="2" t="str">
        <f>VLOOKUP(GERAL[[#This Row],[CÓD]],SEALL,6,FALSE)</f>
        <v>E</v>
      </c>
      <c r="G2595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59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59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95" s="2" t="str">
        <f>VLOOKUP(GERAL[[#This Row],[CÓD]],SEALL,4,FALSE)</f>
        <v>06, 15</v>
      </c>
      <c r="K2595" s="2" t="str">
        <f>IF(ISERR(FIND("01",GERAL[[#This Row],[ODS]])),"NÃO","SIM")</f>
        <v>NÃO</v>
      </c>
      <c r="L2595" s="2" t="str">
        <f>IF(ISERR(FIND("02",GERAL[[#This Row],[ODS]])),"NÃO","SIM")</f>
        <v>NÃO</v>
      </c>
      <c r="M2595" s="2" t="str">
        <f>IF(ISERR(FIND("03",GERAL[[#This Row],[ODS]])),"NÃO","SIM")</f>
        <v>NÃO</v>
      </c>
      <c r="N2595" s="2" t="str">
        <f>IF(ISERR(FIND("04",GERAL[[#This Row],[ODS]])),"NÃO","SIM")</f>
        <v>NÃO</v>
      </c>
      <c r="O2595" s="2" t="str">
        <f>IF(ISERR(FIND("05",GERAL[[#This Row],[ODS]])),"NÃO","SIM")</f>
        <v>NÃO</v>
      </c>
      <c r="P2595" s="2" t="str">
        <f>IF(ISERR(FIND("06",GERAL[[#This Row],[ODS]])),"NÃO","SIM")</f>
        <v>SIM</v>
      </c>
      <c r="Q2595" s="2" t="str">
        <f>IF(ISERR(FIND("07",GERAL[[#This Row],[ODS]])),"NÃO","SIM")</f>
        <v>NÃO</v>
      </c>
      <c r="R2595" s="2" t="str">
        <f>IF(ISERR(FIND("08",GERAL[[#This Row],[ODS]])),"NÃO","SIM")</f>
        <v>NÃO</v>
      </c>
      <c r="S2595" s="2" t="str">
        <f>IF(ISERR(FIND("09",GERAL[[#This Row],[ODS]])),"NÃO","SIM")</f>
        <v>NÃO</v>
      </c>
      <c r="T2595" s="2" t="str">
        <f>IF(ISERR(FIND("10",GERAL[[#This Row],[ODS]])),"NÃO","SIM")</f>
        <v>NÃO</v>
      </c>
      <c r="U2595" s="2" t="str">
        <f>IF(ISERR(FIND("11",GERAL[[#This Row],[ODS]])),"NÃO","SIM")</f>
        <v>NÃO</v>
      </c>
      <c r="V2595" s="2" t="str">
        <f>IF(ISERR(FIND("12",GERAL[[#This Row],[ODS]])),"NÃO","SIM")</f>
        <v>NÃO</v>
      </c>
      <c r="W2595" s="2" t="str">
        <f>IF(ISERR(FIND("13",GERAL[[#This Row],[ODS]])),"NÃO","SIM")</f>
        <v>NÃO</v>
      </c>
      <c r="X2595" s="2" t="str">
        <f>IF(ISERR(FIND("14",GERAL[[#This Row],[ODS]])),"NÃO","SIM")</f>
        <v>NÃO</v>
      </c>
      <c r="Y2595" s="2" t="str">
        <f>IF(ISERR(FIND("15",GERAL[[#This Row],[ODS]])),"NÃO","SIM")</f>
        <v>SIM</v>
      </c>
      <c r="Z2595" s="2" t="str">
        <f>IF(ISERR(FIND("16",GERAL[[#This Row],[ODS]])),"NÃO","SIM")</f>
        <v>NÃO</v>
      </c>
      <c r="AA2595" s="2" t="str">
        <f>IF(ISERR(FIND("17",GERAL[[#This Row],[ODS]])),"NÃO","SIM")</f>
        <v>NÃO</v>
      </c>
      <c r="AB2595" s="1"/>
      <c r="AC2595" s="1"/>
      <c r="AD2595" s="1"/>
      <c r="AE2595" s="56"/>
      <c r="AF2595" s="87">
        <v>3.2731620163242834</v>
      </c>
      <c r="AG2595" s="1" t="str">
        <f>GERAL[[#This Row],[SIGLA]]&amp;GERAL[[#This Row],[CÓD]]</f>
        <v>ALAS_UC</v>
      </c>
      <c r="AH2595" s="1">
        <f ca="1">VLOOKUP(GERAL[[#This Row],[REF_NOTA]],BASE_NOTAS[],7,FALSE)</f>
        <v>3.2782674156574285</v>
      </c>
      <c r="AI2595" s="31">
        <f ca="1">IF(GERAL[[#This Row],[Nota 2025]]="",0,GERAL[[#This Row],[Nota 2026]]-GERAL[[#This Row],[Nota 2025]])</f>
        <v>5.1053993331451331E-3</v>
      </c>
    </row>
    <row r="2596" spans="1:35" ht="17" x14ac:dyDescent="0.35">
      <c r="A2596" s="2" t="s">
        <v>159</v>
      </c>
      <c r="B2596" s="2" t="s">
        <v>184</v>
      </c>
      <c r="C2596" s="15" t="s">
        <v>208</v>
      </c>
      <c r="D2596" s="15" t="s">
        <v>661</v>
      </c>
      <c r="E2596" s="15" t="s">
        <v>660</v>
      </c>
      <c r="F2596" s="2" t="str">
        <f>VLOOKUP(GERAL[[#This Row],[CÓD]],SEALL,6,FALSE)</f>
        <v>E</v>
      </c>
      <c r="G2596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59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59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96" s="2" t="str">
        <f>VLOOKUP(GERAL[[#This Row],[CÓD]],SEALL,4,FALSE)</f>
        <v>06, 15</v>
      </c>
      <c r="K2596" s="2" t="str">
        <f>IF(ISERR(FIND("01",GERAL[[#This Row],[ODS]])),"NÃO","SIM")</f>
        <v>NÃO</v>
      </c>
      <c r="L2596" s="2" t="str">
        <f>IF(ISERR(FIND("02",GERAL[[#This Row],[ODS]])),"NÃO","SIM")</f>
        <v>NÃO</v>
      </c>
      <c r="M2596" s="2" t="str">
        <f>IF(ISERR(FIND("03",GERAL[[#This Row],[ODS]])),"NÃO","SIM")</f>
        <v>NÃO</v>
      </c>
      <c r="N2596" s="2" t="str">
        <f>IF(ISERR(FIND("04",GERAL[[#This Row],[ODS]])),"NÃO","SIM")</f>
        <v>NÃO</v>
      </c>
      <c r="O2596" s="2" t="str">
        <f>IF(ISERR(FIND("05",GERAL[[#This Row],[ODS]])),"NÃO","SIM")</f>
        <v>NÃO</v>
      </c>
      <c r="P2596" s="2" t="str">
        <f>IF(ISERR(FIND("06",GERAL[[#This Row],[ODS]])),"NÃO","SIM")</f>
        <v>SIM</v>
      </c>
      <c r="Q2596" s="2" t="str">
        <f>IF(ISERR(FIND("07",GERAL[[#This Row],[ODS]])),"NÃO","SIM")</f>
        <v>NÃO</v>
      </c>
      <c r="R2596" s="2" t="str">
        <f>IF(ISERR(FIND("08",GERAL[[#This Row],[ODS]])),"NÃO","SIM")</f>
        <v>NÃO</v>
      </c>
      <c r="S2596" s="2" t="str">
        <f>IF(ISERR(FIND("09",GERAL[[#This Row],[ODS]])),"NÃO","SIM")</f>
        <v>NÃO</v>
      </c>
      <c r="T2596" s="2" t="str">
        <f>IF(ISERR(FIND("10",GERAL[[#This Row],[ODS]])),"NÃO","SIM")</f>
        <v>NÃO</v>
      </c>
      <c r="U2596" s="2" t="str">
        <f>IF(ISERR(FIND("11",GERAL[[#This Row],[ODS]])),"NÃO","SIM")</f>
        <v>NÃO</v>
      </c>
      <c r="V2596" s="2" t="str">
        <f>IF(ISERR(FIND("12",GERAL[[#This Row],[ODS]])),"NÃO","SIM")</f>
        <v>NÃO</v>
      </c>
      <c r="W2596" s="2" t="str">
        <f>IF(ISERR(FIND("13",GERAL[[#This Row],[ODS]])),"NÃO","SIM")</f>
        <v>NÃO</v>
      </c>
      <c r="X2596" s="2" t="str">
        <f>IF(ISERR(FIND("14",GERAL[[#This Row],[ODS]])),"NÃO","SIM")</f>
        <v>NÃO</v>
      </c>
      <c r="Y2596" s="2" t="str">
        <f>IF(ISERR(FIND("15",GERAL[[#This Row],[ODS]])),"NÃO","SIM")</f>
        <v>SIM</v>
      </c>
      <c r="Z2596" s="2" t="str">
        <f>IF(ISERR(FIND("16",GERAL[[#This Row],[ODS]])),"NÃO","SIM")</f>
        <v>NÃO</v>
      </c>
      <c r="AA2596" s="2" t="str">
        <f>IF(ISERR(FIND("17",GERAL[[#This Row],[ODS]])),"NÃO","SIM")</f>
        <v>NÃO</v>
      </c>
      <c r="AB2596" s="1"/>
      <c r="AC2596" s="1"/>
      <c r="AD2596" s="1"/>
      <c r="AE2596" s="56"/>
      <c r="AF2596" s="87">
        <v>52.894072487503664</v>
      </c>
      <c r="AG2596" s="1" t="str">
        <f>GERAL[[#This Row],[SIGLA]]&amp;GERAL[[#This Row],[CÓD]]</f>
        <v>APAS_UC</v>
      </c>
      <c r="AH2596" s="1">
        <f ca="1">VLOOKUP(GERAL[[#This Row],[REF_NOTA]],BASE_NOTAS[],7,FALSE)</f>
        <v>52.894072487503664</v>
      </c>
      <c r="AI2596" s="31">
        <f ca="1">IF(GERAL[[#This Row],[Nota 2025]]="",0,GERAL[[#This Row],[Nota 2026]]-GERAL[[#This Row],[Nota 2025]])</f>
        <v>0</v>
      </c>
    </row>
    <row r="2597" spans="1:35" ht="17" x14ac:dyDescent="0.35">
      <c r="A2597" s="2" t="s">
        <v>155</v>
      </c>
      <c r="B2597" s="2" t="s">
        <v>158</v>
      </c>
      <c r="C2597" s="15" t="s">
        <v>208</v>
      </c>
      <c r="D2597" s="15" t="s">
        <v>661</v>
      </c>
      <c r="E2597" s="15" t="s">
        <v>660</v>
      </c>
      <c r="F2597" s="2" t="str">
        <f>VLOOKUP(GERAL[[#This Row],[CÓD]],SEALL,6,FALSE)</f>
        <v>E</v>
      </c>
      <c r="G2597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59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59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97" s="2" t="str">
        <f>VLOOKUP(GERAL[[#This Row],[CÓD]],SEALL,4,FALSE)</f>
        <v>06, 15</v>
      </c>
      <c r="K2597" s="2" t="str">
        <f>IF(ISERR(FIND("01",GERAL[[#This Row],[ODS]])),"NÃO","SIM")</f>
        <v>NÃO</v>
      </c>
      <c r="L2597" s="2" t="str">
        <f>IF(ISERR(FIND("02",GERAL[[#This Row],[ODS]])),"NÃO","SIM")</f>
        <v>NÃO</v>
      </c>
      <c r="M2597" s="2" t="str">
        <f>IF(ISERR(FIND("03",GERAL[[#This Row],[ODS]])),"NÃO","SIM")</f>
        <v>NÃO</v>
      </c>
      <c r="N2597" s="2" t="str">
        <f>IF(ISERR(FIND("04",GERAL[[#This Row],[ODS]])),"NÃO","SIM")</f>
        <v>NÃO</v>
      </c>
      <c r="O2597" s="2" t="str">
        <f>IF(ISERR(FIND("05",GERAL[[#This Row],[ODS]])),"NÃO","SIM")</f>
        <v>NÃO</v>
      </c>
      <c r="P2597" s="2" t="str">
        <f>IF(ISERR(FIND("06",GERAL[[#This Row],[ODS]])),"NÃO","SIM")</f>
        <v>SIM</v>
      </c>
      <c r="Q2597" s="2" t="str">
        <f>IF(ISERR(FIND("07",GERAL[[#This Row],[ODS]])),"NÃO","SIM")</f>
        <v>NÃO</v>
      </c>
      <c r="R2597" s="2" t="str">
        <f>IF(ISERR(FIND("08",GERAL[[#This Row],[ODS]])),"NÃO","SIM")</f>
        <v>NÃO</v>
      </c>
      <c r="S2597" s="2" t="str">
        <f>IF(ISERR(FIND("09",GERAL[[#This Row],[ODS]])),"NÃO","SIM")</f>
        <v>NÃO</v>
      </c>
      <c r="T2597" s="2" t="str">
        <f>IF(ISERR(FIND("10",GERAL[[#This Row],[ODS]])),"NÃO","SIM")</f>
        <v>NÃO</v>
      </c>
      <c r="U2597" s="2" t="str">
        <f>IF(ISERR(FIND("11",GERAL[[#This Row],[ODS]])),"NÃO","SIM")</f>
        <v>NÃO</v>
      </c>
      <c r="V2597" s="2" t="str">
        <f>IF(ISERR(FIND("12",GERAL[[#This Row],[ODS]])),"NÃO","SIM")</f>
        <v>NÃO</v>
      </c>
      <c r="W2597" s="2" t="str">
        <f>IF(ISERR(FIND("13",GERAL[[#This Row],[ODS]])),"NÃO","SIM")</f>
        <v>NÃO</v>
      </c>
      <c r="X2597" s="2" t="str">
        <f>IF(ISERR(FIND("14",GERAL[[#This Row],[ODS]])),"NÃO","SIM")</f>
        <v>NÃO</v>
      </c>
      <c r="Y2597" s="2" t="str">
        <f>IF(ISERR(FIND("15",GERAL[[#This Row],[ODS]])),"NÃO","SIM")</f>
        <v>SIM</v>
      </c>
      <c r="Z2597" s="2" t="str">
        <f>IF(ISERR(FIND("16",GERAL[[#This Row],[ODS]])),"NÃO","SIM")</f>
        <v>NÃO</v>
      </c>
      <c r="AA2597" s="2" t="str">
        <f>IF(ISERR(FIND("17",GERAL[[#This Row],[ODS]])),"NÃO","SIM")</f>
        <v>NÃO</v>
      </c>
      <c r="AB2597" s="1"/>
      <c r="AC2597" s="1"/>
      <c r="AD2597" s="1"/>
      <c r="AE2597" s="56"/>
      <c r="AF2597" s="87">
        <v>71.548010201607397</v>
      </c>
      <c r="AG2597" s="1" t="str">
        <f>GERAL[[#This Row],[SIGLA]]&amp;GERAL[[#This Row],[CÓD]]</f>
        <v>AMAS_UC</v>
      </c>
      <c r="AH2597" s="1">
        <f ca="1">VLOOKUP(GERAL[[#This Row],[REF_NOTA]],BASE_NOTAS[],7,FALSE)</f>
        <v>78.000744481720687</v>
      </c>
      <c r="AI2597" s="31">
        <f ca="1">IF(GERAL[[#This Row],[Nota 2025]]="",0,GERAL[[#This Row],[Nota 2026]]-GERAL[[#This Row],[Nota 2025]])</f>
        <v>6.4527342801132903</v>
      </c>
    </row>
    <row r="2598" spans="1:35" ht="17" x14ac:dyDescent="0.35">
      <c r="A2598" s="2" t="s">
        <v>160</v>
      </c>
      <c r="B2598" s="2" t="s">
        <v>187</v>
      </c>
      <c r="C2598" s="15" t="s">
        <v>208</v>
      </c>
      <c r="D2598" s="15" t="s">
        <v>661</v>
      </c>
      <c r="E2598" s="15" t="s">
        <v>660</v>
      </c>
      <c r="F2598" s="2" t="str">
        <f>VLOOKUP(GERAL[[#This Row],[CÓD]],SEALL,6,FALSE)</f>
        <v>E</v>
      </c>
      <c r="G2598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59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59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98" s="2" t="str">
        <f>VLOOKUP(GERAL[[#This Row],[CÓD]],SEALL,4,FALSE)</f>
        <v>06, 15</v>
      </c>
      <c r="K2598" s="2" t="str">
        <f>IF(ISERR(FIND("01",GERAL[[#This Row],[ODS]])),"NÃO","SIM")</f>
        <v>NÃO</v>
      </c>
      <c r="L2598" s="2" t="str">
        <f>IF(ISERR(FIND("02",GERAL[[#This Row],[ODS]])),"NÃO","SIM")</f>
        <v>NÃO</v>
      </c>
      <c r="M2598" s="2" t="str">
        <f>IF(ISERR(FIND("03",GERAL[[#This Row],[ODS]])),"NÃO","SIM")</f>
        <v>NÃO</v>
      </c>
      <c r="N2598" s="2" t="str">
        <f>IF(ISERR(FIND("04",GERAL[[#This Row],[ODS]])),"NÃO","SIM")</f>
        <v>NÃO</v>
      </c>
      <c r="O2598" s="2" t="str">
        <f>IF(ISERR(FIND("05",GERAL[[#This Row],[ODS]])),"NÃO","SIM")</f>
        <v>NÃO</v>
      </c>
      <c r="P2598" s="2" t="str">
        <f>IF(ISERR(FIND("06",GERAL[[#This Row],[ODS]])),"NÃO","SIM")</f>
        <v>SIM</v>
      </c>
      <c r="Q2598" s="2" t="str">
        <f>IF(ISERR(FIND("07",GERAL[[#This Row],[ODS]])),"NÃO","SIM")</f>
        <v>NÃO</v>
      </c>
      <c r="R2598" s="2" t="str">
        <f>IF(ISERR(FIND("08",GERAL[[#This Row],[ODS]])),"NÃO","SIM")</f>
        <v>NÃO</v>
      </c>
      <c r="S2598" s="2" t="str">
        <f>IF(ISERR(FIND("09",GERAL[[#This Row],[ODS]])),"NÃO","SIM")</f>
        <v>NÃO</v>
      </c>
      <c r="T2598" s="2" t="str">
        <f>IF(ISERR(FIND("10",GERAL[[#This Row],[ODS]])),"NÃO","SIM")</f>
        <v>NÃO</v>
      </c>
      <c r="U2598" s="2" t="str">
        <f>IF(ISERR(FIND("11",GERAL[[#This Row],[ODS]])),"NÃO","SIM")</f>
        <v>NÃO</v>
      </c>
      <c r="V2598" s="2" t="str">
        <f>IF(ISERR(FIND("12",GERAL[[#This Row],[ODS]])),"NÃO","SIM")</f>
        <v>NÃO</v>
      </c>
      <c r="W2598" s="2" t="str">
        <f>IF(ISERR(FIND("13",GERAL[[#This Row],[ODS]])),"NÃO","SIM")</f>
        <v>NÃO</v>
      </c>
      <c r="X2598" s="2" t="str">
        <f>IF(ISERR(FIND("14",GERAL[[#This Row],[ODS]])),"NÃO","SIM")</f>
        <v>NÃO</v>
      </c>
      <c r="Y2598" s="2" t="str">
        <f>IF(ISERR(FIND("15",GERAL[[#This Row],[ODS]])),"NÃO","SIM")</f>
        <v>SIM</v>
      </c>
      <c r="Z2598" s="2" t="str">
        <f>IF(ISERR(FIND("16",GERAL[[#This Row],[ODS]])),"NÃO","SIM")</f>
        <v>NÃO</v>
      </c>
      <c r="AA2598" s="2" t="str">
        <f>IF(ISERR(FIND("17",GERAL[[#This Row],[ODS]])),"NÃO","SIM")</f>
        <v>NÃO</v>
      </c>
      <c r="AB2598" s="1"/>
      <c r="AC2598" s="1"/>
      <c r="AD2598" s="1"/>
      <c r="AE2598" s="56"/>
      <c r="AF2598" s="87">
        <v>17.923238919236102</v>
      </c>
      <c r="AG2598" s="1" t="str">
        <f>GERAL[[#This Row],[SIGLA]]&amp;GERAL[[#This Row],[CÓD]]</f>
        <v>BAAS_UC</v>
      </c>
      <c r="AH2598" s="1">
        <f ca="1">VLOOKUP(GERAL[[#This Row],[REF_NOTA]],BASE_NOTAS[],7,FALSE)</f>
        <v>17.929920849548385</v>
      </c>
      <c r="AI2598" s="31">
        <f ca="1">IF(GERAL[[#This Row],[Nota 2025]]="",0,GERAL[[#This Row],[Nota 2026]]-GERAL[[#This Row],[Nota 2025]])</f>
        <v>6.6819303122827023E-3</v>
      </c>
    </row>
    <row r="2599" spans="1:35" ht="17" x14ac:dyDescent="0.35">
      <c r="A2599" s="2" t="s">
        <v>161</v>
      </c>
      <c r="B2599" s="2" t="s">
        <v>188</v>
      </c>
      <c r="C2599" s="15" t="s">
        <v>208</v>
      </c>
      <c r="D2599" s="15" t="s">
        <v>661</v>
      </c>
      <c r="E2599" s="15" t="s">
        <v>660</v>
      </c>
      <c r="F2599" s="2" t="str">
        <f>VLOOKUP(GERAL[[#This Row],[CÓD]],SEALL,6,FALSE)</f>
        <v>E</v>
      </c>
      <c r="G2599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59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59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599" s="2" t="str">
        <f>VLOOKUP(GERAL[[#This Row],[CÓD]],SEALL,4,FALSE)</f>
        <v>06, 15</v>
      </c>
      <c r="K2599" s="2" t="str">
        <f>IF(ISERR(FIND("01",GERAL[[#This Row],[ODS]])),"NÃO","SIM")</f>
        <v>NÃO</v>
      </c>
      <c r="L2599" s="2" t="str">
        <f>IF(ISERR(FIND("02",GERAL[[#This Row],[ODS]])),"NÃO","SIM")</f>
        <v>NÃO</v>
      </c>
      <c r="M2599" s="2" t="str">
        <f>IF(ISERR(FIND("03",GERAL[[#This Row],[ODS]])),"NÃO","SIM")</f>
        <v>NÃO</v>
      </c>
      <c r="N2599" s="2" t="str">
        <f>IF(ISERR(FIND("04",GERAL[[#This Row],[ODS]])),"NÃO","SIM")</f>
        <v>NÃO</v>
      </c>
      <c r="O2599" s="2" t="str">
        <f>IF(ISERR(FIND("05",GERAL[[#This Row],[ODS]])),"NÃO","SIM")</f>
        <v>NÃO</v>
      </c>
      <c r="P2599" s="2" t="str">
        <f>IF(ISERR(FIND("06",GERAL[[#This Row],[ODS]])),"NÃO","SIM")</f>
        <v>SIM</v>
      </c>
      <c r="Q2599" s="2" t="str">
        <f>IF(ISERR(FIND("07",GERAL[[#This Row],[ODS]])),"NÃO","SIM")</f>
        <v>NÃO</v>
      </c>
      <c r="R2599" s="2" t="str">
        <f>IF(ISERR(FIND("08",GERAL[[#This Row],[ODS]])),"NÃO","SIM")</f>
        <v>NÃO</v>
      </c>
      <c r="S2599" s="2" t="str">
        <f>IF(ISERR(FIND("09",GERAL[[#This Row],[ODS]])),"NÃO","SIM")</f>
        <v>NÃO</v>
      </c>
      <c r="T2599" s="2" t="str">
        <f>IF(ISERR(FIND("10",GERAL[[#This Row],[ODS]])),"NÃO","SIM")</f>
        <v>NÃO</v>
      </c>
      <c r="U2599" s="2" t="str">
        <f>IF(ISERR(FIND("11",GERAL[[#This Row],[ODS]])),"NÃO","SIM")</f>
        <v>NÃO</v>
      </c>
      <c r="V2599" s="2" t="str">
        <f>IF(ISERR(FIND("12",GERAL[[#This Row],[ODS]])),"NÃO","SIM")</f>
        <v>NÃO</v>
      </c>
      <c r="W2599" s="2" t="str">
        <f>IF(ISERR(FIND("13",GERAL[[#This Row],[ODS]])),"NÃO","SIM")</f>
        <v>NÃO</v>
      </c>
      <c r="X2599" s="2" t="str">
        <f>IF(ISERR(FIND("14",GERAL[[#This Row],[ODS]])),"NÃO","SIM")</f>
        <v>NÃO</v>
      </c>
      <c r="Y2599" s="2" t="str">
        <f>IF(ISERR(FIND("15",GERAL[[#This Row],[ODS]])),"NÃO","SIM")</f>
        <v>SIM</v>
      </c>
      <c r="Z2599" s="2" t="str">
        <f>IF(ISERR(FIND("16",GERAL[[#This Row],[ODS]])),"NÃO","SIM")</f>
        <v>NÃO</v>
      </c>
      <c r="AA2599" s="2" t="str">
        <f>IF(ISERR(FIND("17",GERAL[[#This Row],[ODS]])),"NÃO","SIM")</f>
        <v>NÃO</v>
      </c>
      <c r="AB2599" s="1"/>
      <c r="AC2599" s="1"/>
      <c r="AD2599" s="1"/>
      <c r="AE2599" s="56"/>
      <c r="AF2599" s="87">
        <v>1.3083782632728322</v>
      </c>
      <c r="AG2599" s="1" t="str">
        <f>GERAL[[#This Row],[SIGLA]]&amp;GERAL[[#This Row],[CÓD]]</f>
        <v>CEAS_UC</v>
      </c>
      <c r="AH2599" s="1">
        <f ca="1">VLOOKUP(GERAL[[#This Row],[REF_NOTA]],BASE_NOTAS[],7,FALSE)</f>
        <v>1.3770475926824206</v>
      </c>
      <c r="AI2599" s="31">
        <f ca="1">IF(GERAL[[#This Row],[Nota 2025]]="",0,GERAL[[#This Row],[Nota 2026]]-GERAL[[#This Row],[Nota 2025]])</f>
        <v>6.8669329409588364E-2</v>
      </c>
    </row>
    <row r="2600" spans="1:35" ht="17" x14ac:dyDescent="0.35">
      <c r="A2600" s="2" t="s">
        <v>162</v>
      </c>
      <c r="B2600" s="2" t="s">
        <v>189</v>
      </c>
      <c r="C2600" s="15" t="s">
        <v>208</v>
      </c>
      <c r="D2600" s="15" t="s">
        <v>661</v>
      </c>
      <c r="E2600" s="15" t="s">
        <v>660</v>
      </c>
      <c r="F2600" s="2" t="str">
        <f>VLOOKUP(GERAL[[#This Row],[CÓD]],SEALL,6,FALSE)</f>
        <v>E</v>
      </c>
      <c r="G2600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60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60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600" s="2" t="str">
        <f>VLOOKUP(GERAL[[#This Row],[CÓD]],SEALL,4,FALSE)</f>
        <v>06, 15</v>
      </c>
      <c r="K2600" s="2" t="str">
        <f>IF(ISERR(FIND("01",GERAL[[#This Row],[ODS]])),"NÃO","SIM")</f>
        <v>NÃO</v>
      </c>
      <c r="L2600" s="2" t="str">
        <f>IF(ISERR(FIND("02",GERAL[[#This Row],[ODS]])),"NÃO","SIM")</f>
        <v>NÃO</v>
      </c>
      <c r="M2600" s="2" t="str">
        <f>IF(ISERR(FIND("03",GERAL[[#This Row],[ODS]])),"NÃO","SIM")</f>
        <v>NÃO</v>
      </c>
      <c r="N2600" s="2" t="str">
        <f>IF(ISERR(FIND("04",GERAL[[#This Row],[ODS]])),"NÃO","SIM")</f>
        <v>NÃO</v>
      </c>
      <c r="O2600" s="2" t="str">
        <f>IF(ISERR(FIND("05",GERAL[[#This Row],[ODS]])),"NÃO","SIM")</f>
        <v>NÃO</v>
      </c>
      <c r="P2600" s="2" t="str">
        <f>IF(ISERR(FIND("06",GERAL[[#This Row],[ODS]])),"NÃO","SIM")</f>
        <v>SIM</v>
      </c>
      <c r="Q2600" s="2" t="str">
        <f>IF(ISERR(FIND("07",GERAL[[#This Row],[ODS]])),"NÃO","SIM")</f>
        <v>NÃO</v>
      </c>
      <c r="R2600" s="2" t="str">
        <f>IF(ISERR(FIND("08",GERAL[[#This Row],[ODS]])),"NÃO","SIM")</f>
        <v>NÃO</v>
      </c>
      <c r="S2600" s="2" t="str">
        <f>IF(ISERR(FIND("09",GERAL[[#This Row],[ODS]])),"NÃO","SIM")</f>
        <v>NÃO</v>
      </c>
      <c r="T2600" s="2" t="str">
        <f>IF(ISERR(FIND("10",GERAL[[#This Row],[ODS]])),"NÃO","SIM")</f>
        <v>NÃO</v>
      </c>
      <c r="U2600" s="2" t="str">
        <f>IF(ISERR(FIND("11",GERAL[[#This Row],[ODS]])),"NÃO","SIM")</f>
        <v>NÃO</v>
      </c>
      <c r="V2600" s="2" t="str">
        <f>IF(ISERR(FIND("12",GERAL[[#This Row],[ODS]])),"NÃO","SIM")</f>
        <v>NÃO</v>
      </c>
      <c r="W2600" s="2" t="str">
        <f>IF(ISERR(FIND("13",GERAL[[#This Row],[ODS]])),"NÃO","SIM")</f>
        <v>NÃO</v>
      </c>
      <c r="X2600" s="2" t="str">
        <f>IF(ISERR(FIND("14",GERAL[[#This Row],[ODS]])),"NÃO","SIM")</f>
        <v>NÃO</v>
      </c>
      <c r="Y2600" s="2" t="str">
        <f>IF(ISERR(FIND("15",GERAL[[#This Row],[ODS]])),"NÃO","SIM")</f>
        <v>SIM</v>
      </c>
      <c r="Z2600" s="2" t="str">
        <f>IF(ISERR(FIND("16",GERAL[[#This Row],[ODS]])),"NÃO","SIM")</f>
        <v>NÃO</v>
      </c>
      <c r="AA2600" s="2" t="str">
        <f>IF(ISERR(FIND("17",GERAL[[#This Row],[ODS]])),"NÃO","SIM")</f>
        <v>NÃO</v>
      </c>
      <c r="AB2600" s="1"/>
      <c r="AC2600" s="1"/>
      <c r="AD2600" s="1"/>
      <c r="AE2600" s="56"/>
      <c r="AF2600" s="87">
        <v>99.840562752527163</v>
      </c>
      <c r="AG2600" s="1" t="str">
        <f>GERAL[[#This Row],[SIGLA]]&amp;GERAL[[#This Row],[CÓD]]</f>
        <v>DFAS_UC</v>
      </c>
      <c r="AH2600" s="1">
        <f ca="1">VLOOKUP(GERAL[[#This Row],[REF_NOTA]],BASE_NOTAS[],7,FALSE)</f>
        <v>99.840562752527163</v>
      </c>
      <c r="AI2600" s="31">
        <f ca="1">IF(GERAL[[#This Row],[Nota 2025]]="",0,GERAL[[#This Row],[Nota 2026]]-GERAL[[#This Row],[Nota 2025]])</f>
        <v>0</v>
      </c>
    </row>
    <row r="2601" spans="1:35" ht="17" x14ac:dyDescent="0.35">
      <c r="A2601" s="2" t="s">
        <v>163</v>
      </c>
      <c r="B2601" s="2" t="s">
        <v>183</v>
      </c>
      <c r="C2601" s="15" t="s">
        <v>208</v>
      </c>
      <c r="D2601" s="15" t="s">
        <v>661</v>
      </c>
      <c r="E2601" s="15" t="s">
        <v>660</v>
      </c>
      <c r="F2601" s="2" t="str">
        <f>VLOOKUP(GERAL[[#This Row],[CÓD]],SEALL,6,FALSE)</f>
        <v>E</v>
      </c>
      <c r="G2601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60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60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601" s="2" t="str">
        <f>VLOOKUP(GERAL[[#This Row],[CÓD]],SEALL,4,FALSE)</f>
        <v>06, 15</v>
      </c>
      <c r="K2601" s="2" t="str">
        <f>IF(ISERR(FIND("01",GERAL[[#This Row],[ODS]])),"NÃO","SIM")</f>
        <v>NÃO</v>
      </c>
      <c r="L2601" s="2" t="str">
        <f>IF(ISERR(FIND("02",GERAL[[#This Row],[ODS]])),"NÃO","SIM")</f>
        <v>NÃO</v>
      </c>
      <c r="M2601" s="2" t="str">
        <f>IF(ISERR(FIND("03",GERAL[[#This Row],[ODS]])),"NÃO","SIM")</f>
        <v>NÃO</v>
      </c>
      <c r="N2601" s="2" t="str">
        <f>IF(ISERR(FIND("04",GERAL[[#This Row],[ODS]])),"NÃO","SIM")</f>
        <v>NÃO</v>
      </c>
      <c r="O2601" s="2" t="str">
        <f>IF(ISERR(FIND("05",GERAL[[#This Row],[ODS]])),"NÃO","SIM")</f>
        <v>NÃO</v>
      </c>
      <c r="P2601" s="2" t="str">
        <f>IF(ISERR(FIND("06",GERAL[[#This Row],[ODS]])),"NÃO","SIM")</f>
        <v>SIM</v>
      </c>
      <c r="Q2601" s="2" t="str">
        <f>IF(ISERR(FIND("07",GERAL[[#This Row],[ODS]])),"NÃO","SIM")</f>
        <v>NÃO</v>
      </c>
      <c r="R2601" s="2" t="str">
        <f>IF(ISERR(FIND("08",GERAL[[#This Row],[ODS]])),"NÃO","SIM")</f>
        <v>NÃO</v>
      </c>
      <c r="S2601" s="2" t="str">
        <f>IF(ISERR(FIND("09",GERAL[[#This Row],[ODS]])),"NÃO","SIM")</f>
        <v>NÃO</v>
      </c>
      <c r="T2601" s="2" t="str">
        <f>IF(ISERR(FIND("10",GERAL[[#This Row],[ODS]])),"NÃO","SIM")</f>
        <v>NÃO</v>
      </c>
      <c r="U2601" s="2" t="str">
        <f>IF(ISERR(FIND("11",GERAL[[#This Row],[ODS]])),"NÃO","SIM")</f>
        <v>NÃO</v>
      </c>
      <c r="V2601" s="2" t="str">
        <f>IF(ISERR(FIND("12",GERAL[[#This Row],[ODS]])),"NÃO","SIM")</f>
        <v>NÃO</v>
      </c>
      <c r="W2601" s="2" t="str">
        <f>IF(ISERR(FIND("13",GERAL[[#This Row],[ODS]])),"NÃO","SIM")</f>
        <v>NÃO</v>
      </c>
      <c r="X2601" s="2" t="str">
        <f>IF(ISERR(FIND("14",GERAL[[#This Row],[ODS]])),"NÃO","SIM")</f>
        <v>NÃO</v>
      </c>
      <c r="Y2601" s="2" t="str">
        <f>IF(ISERR(FIND("15",GERAL[[#This Row],[ODS]])),"NÃO","SIM")</f>
        <v>SIM</v>
      </c>
      <c r="Z2601" s="2" t="str">
        <f>IF(ISERR(FIND("16",GERAL[[#This Row],[ODS]])),"NÃO","SIM")</f>
        <v>NÃO</v>
      </c>
      <c r="AA2601" s="2" t="str">
        <f>IF(ISERR(FIND("17",GERAL[[#This Row],[ODS]])),"NÃO","SIM")</f>
        <v>NÃO</v>
      </c>
      <c r="AB2601" s="1"/>
      <c r="AC2601" s="1"/>
      <c r="AD2601" s="1"/>
      <c r="AE2601" s="56"/>
      <c r="AF2601" s="87">
        <v>2.6742627753652859</v>
      </c>
      <c r="AG2601" s="1" t="str">
        <f>GERAL[[#This Row],[SIGLA]]&amp;GERAL[[#This Row],[CÓD]]</f>
        <v>ESAS_UC</v>
      </c>
      <c r="AH2601" s="1">
        <f ca="1">VLOOKUP(GERAL[[#This Row],[REF_NOTA]],BASE_NOTAS[],7,FALSE)</f>
        <v>2.6742627753652859</v>
      </c>
      <c r="AI2601" s="31">
        <f ca="1">IF(GERAL[[#This Row],[Nota 2025]]="",0,GERAL[[#This Row],[Nota 2026]]-GERAL[[#This Row],[Nota 2025]])</f>
        <v>0</v>
      </c>
    </row>
    <row r="2602" spans="1:35" ht="17" x14ac:dyDescent="0.35">
      <c r="A2602" s="2" t="s">
        <v>164</v>
      </c>
      <c r="B2602" s="2" t="s">
        <v>190</v>
      </c>
      <c r="C2602" s="15" t="s">
        <v>208</v>
      </c>
      <c r="D2602" s="15" t="s">
        <v>661</v>
      </c>
      <c r="E2602" s="15" t="s">
        <v>660</v>
      </c>
      <c r="F2602" s="2" t="str">
        <f>VLOOKUP(GERAL[[#This Row],[CÓD]],SEALL,6,FALSE)</f>
        <v>E</v>
      </c>
      <c r="G2602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60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60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602" s="2" t="str">
        <f>VLOOKUP(GERAL[[#This Row],[CÓD]],SEALL,4,FALSE)</f>
        <v>06, 15</v>
      </c>
      <c r="K2602" s="2" t="str">
        <f>IF(ISERR(FIND("01",GERAL[[#This Row],[ODS]])),"NÃO","SIM")</f>
        <v>NÃO</v>
      </c>
      <c r="L2602" s="2" t="str">
        <f>IF(ISERR(FIND("02",GERAL[[#This Row],[ODS]])),"NÃO","SIM")</f>
        <v>NÃO</v>
      </c>
      <c r="M2602" s="2" t="str">
        <f>IF(ISERR(FIND("03",GERAL[[#This Row],[ODS]])),"NÃO","SIM")</f>
        <v>NÃO</v>
      </c>
      <c r="N2602" s="2" t="str">
        <f>IF(ISERR(FIND("04",GERAL[[#This Row],[ODS]])),"NÃO","SIM")</f>
        <v>NÃO</v>
      </c>
      <c r="O2602" s="2" t="str">
        <f>IF(ISERR(FIND("05",GERAL[[#This Row],[ODS]])),"NÃO","SIM")</f>
        <v>NÃO</v>
      </c>
      <c r="P2602" s="2" t="str">
        <f>IF(ISERR(FIND("06",GERAL[[#This Row],[ODS]])),"NÃO","SIM")</f>
        <v>SIM</v>
      </c>
      <c r="Q2602" s="2" t="str">
        <f>IF(ISERR(FIND("07",GERAL[[#This Row],[ODS]])),"NÃO","SIM")</f>
        <v>NÃO</v>
      </c>
      <c r="R2602" s="2" t="str">
        <f>IF(ISERR(FIND("08",GERAL[[#This Row],[ODS]])),"NÃO","SIM")</f>
        <v>NÃO</v>
      </c>
      <c r="S2602" s="2" t="str">
        <f>IF(ISERR(FIND("09",GERAL[[#This Row],[ODS]])),"NÃO","SIM")</f>
        <v>NÃO</v>
      </c>
      <c r="T2602" s="2" t="str">
        <f>IF(ISERR(FIND("10",GERAL[[#This Row],[ODS]])),"NÃO","SIM")</f>
        <v>NÃO</v>
      </c>
      <c r="U2602" s="2" t="str">
        <f>IF(ISERR(FIND("11",GERAL[[#This Row],[ODS]])),"NÃO","SIM")</f>
        <v>NÃO</v>
      </c>
      <c r="V2602" s="2" t="str">
        <f>IF(ISERR(FIND("12",GERAL[[#This Row],[ODS]])),"NÃO","SIM")</f>
        <v>NÃO</v>
      </c>
      <c r="W2602" s="2" t="str">
        <f>IF(ISERR(FIND("13",GERAL[[#This Row],[ODS]])),"NÃO","SIM")</f>
        <v>NÃO</v>
      </c>
      <c r="X2602" s="2" t="str">
        <f>IF(ISERR(FIND("14",GERAL[[#This Row],[ODS]])),"NÃO","SIM")</f>
        <v>NÃO</v>
      </c>
      <c r="Y2602" s="2" t="str">
        <f>IF(ISERR(FIND("15",GERAL[[#This Row],[ODS]])),"NÃO","SIM")</f>
        <v>SIM</v>
      </c>
      <c r="Z2602" s="2" t="str">
        <f>IF(ISERR(FIND("16",GERAL[[#This Row],[ODS]])),"NÃO","SIM")</f>
        <v>NÃO</v>
      </c>
      <c r="AA2602" s="2" t="str">
        <f>IF(ISERR(FIND("17",GERAL[[#This Row],[ODS]])),"NÃO","SIM")</f>
        <v>NÃO</v>
      </c>
      <c r="AB2602" s="1"/>
      <c r="AC2602" s="1"/>
      <c r="AD2602" s="1"/>
      <c r="AE2602" s="56"/>
      <c r="AF2602" s="87">
        <v>6.406664109343108</v>
      </c>
      <c r="AG2602" s="1" t="str">
        <f>GERAL[[#This Row],[SIGLA]]&amp;GERAL[[#This Row],[CÓD]]</f>
        <v>GOAS_UC</v>
      </c>
      <c r="AH2602" s="1">
        <f ca="1">VLOOKUP(GERAL[[#This Row],[REF_NOTA]],BASE_NOTAS[],7,FALSE)</f>
        <v>6.406664109343108</v>
      </c>
      <c r="AI2602" s="31">
        <f ca="1">IF(GERAL[[#This Row],[Nota 2025]]="",0,GERAL[[#This Row],[Nota 2026]]-GERAL[[#This Row],[Nota 2025]])</f>
        <v>0</v>
      </c>
    </row>
    <row r="2603" spans="1:35" ht="17" x14ac:dyDescent="0.35">
      <c r="A2603" s="2" t="s">
        <v>165</v>
      </c>
      <c r="B2603" s="2" t="s">
        <v>191</v>
      </c>
      <c r="C2603" s="15" t="s">
        <v>208</v>
      </c>
      <c r="D2603" s="15" t="s">
        <v>661</v>
      </c>
      <c r="E2603" s="15" t="s">
        <v>660</v>
      </c>
      <c r="F2603" s="2" t="str">
        <f>VLOOKUP(GERAL[[#This Row],[CÓD]],SEALL,6,FALSE)</f>
        <v>E</v>
      </c>
      <c r="G2603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60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60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603" s="2" t="str">
        <f>VLOOKUP(GERAL[[#This Row],[CÓD]],SEALL,4,FALSE)</f>
        <v>06, 15</v>
      </c>
      <c r="K2603" s="2" t="str">
        <f>IF(ISERR(FIND("01",GERAL[[#This Row],[ODS]])),"NÃO","SIM")</f>
        <v>NÃO</v>
      </c>
      <c r="L2603" s="2" t="str">
        <f>IF(ISERR(FIND("02",GERAL[[#This Row],[ODS]])),"NÃO","SIM")</f>
        <v>NÃO</v>
      </c>
      <c r="M2603" s="2" t="str">
        <f>IF(ISERR(FIND("03",GERAL[[#This Row],[ODS]])),"NÃO","SIM")</f>
        <v>NÃO</v>
      </c>
      <c r="N2603" s="2" t="str">
        <f>IF(ISERR(FIND("04",GERAL[[#This Row],[ODS]])),"NÃO","SIM")</f>
        <v>NÃO</v>
      </c>
      <c r="O2603" s="2" t="str">
        <f>IF(ISERR(FIND("05",GERAL[[#This Row],[ODS]])),"NÃO","SIM")</f>
        <v>NÃO</v>
      </c>
      <c r="P2603" s="2" t="str">
        <f>IF(ISERR(FIND("06",GERAL[[#This Row],[ODS]])),"NÃO","SIM")</f>
        <v>SIM</v>
      </c>
      <c r="Q2603" s="2" t="str">
        <f>IF(ISERR(FIND("07",GERAL[[#This Row],[ODS]])),"NÃO","SIM")</f>
        <v>NÃO</v>
      </c>
      <c r="R2603" s="2" t="str">
        <f>IF(ISERR(FIND("08",GERAL[[#This Row],[ODS]])),"NÃO","SIM")</f>
        <v>NÃO</v>
      </c>
      <c r="S2603" s="2" t="str">
        <f>IF(ISERR(FIND("09",GERAL[[#This Row],[ODS]])),"NÃO","SIM")</f>
        <v>NÃO</v>
      </c>
      <c r="T2603" s="2" t="str">
        <f>IF(ISERR(FIND("10",GERAL[[#This Row],[ODS]])),"NÃO","SIM")</f>
        <v>NÃO</v>
      </c>
      <c r="U2603" s="2" t="str">
        <f>IF(ISERR(FIND("11",GERAL[[#This Row],[ODS]])),"NÃO","SIM")</f>
        <v>NÃO</v>
      </c>
      <c r="V2603" s="2" t="str">
        <f>IF(ISERR(FIND("12",GERAL[[#This Row],[ODS]])),"NÃO","SIM")</f>
        <v>NÃO</v>
      </c>
      <c r="W2603" s="2" t="str">
        <f>IF(ISERR(FIND("13",GERAL[[#This Row],[ODS]])),"NÃO","SIM")</f>
        <v>NÃO</v>
      </c>
      <c r="X2603" s="2" t="str">
        <f>IF(ISERR(FIND("14",GERAL[[#This Row],[ODS]])),"NÃO","SIM")</f>
        <v>NÃO</v>
      </c>
      <c r="Y2603" s="2" t="str">
        <f>IF(ISERR(FIND("15",GERAL[[#This Row],[ODS]])),"NÃO","SIM")</f>
        <v>SIM</v>
      </c>
      <c r="Z2603" s="2" t="str">
        <f>IF(ISERR(FIND("16",GERAL[[#This Row],[ODS]])),"NÃO","SIM")</f>
        <v>NÃO</v>
      </c>
      <c r="AA2603" s="2" t="str">
        <f>IF(ISERR(FIND("17",GERAL[[#This Row],[ODS]])),"NÃO","SIM")</f>
        <v>NÃO</v>
      </c>
      <c r="AB2603" s="1"/>
      <c r="AC2603" s="1"/>
      <c r="AD2603" s="1"/>
      <c r="AE2603" s="56"/>
      <c r="AF2603" s="87">
        <v>53.268700208708253</v>
      </c>
      <c r="AG2603" s="1" t="str">
        <f>GERAL[[#This Row],[SIGLA]]&amp;GERAL[[#This Row],[CÓD]]</f>
        <v>MAAS_UC</v>
      </c>
      <c r="AH2603" s="1">
        <f ca="1">VLOOKUP(GERAL[[#This Row],[REF_NOTA]],BASE_NOTAS[],7,FALSE)</f>
        <v>53.268700208708253</v>
      </c>
      <c r="AI2603" s="31">
        <f ca="1">IF(GERAL[[#This Row],[Nota 2025]]="",0,GERAL[[#This Row],[Nota 2026]]-GERAL[[#This Row],[Nota 2025]])</f>
        <v>0</v>
      </c>
    </row>
    <row r="2604" spans="1:35" ht="17" x14ac:dyDescent="0.35">
      <c r="A2604" s="2" t="s">
        <v>168</v>
      </c>
      <c r="B2604" s="2" t="s">
        <v>195</v>
      </c>
      <c r="C2604" s="15" t="s">
        <v>208</v>
      </c>
      <c r="D2604" s="15" t="s">
        <v>661</v>
      </c>
      <c r="E2604" s="15" t="s">
        <v>660</v>
      </c>
      <c r="F2604" s="2" t="str">
        <f>VLOOKUP(GERAL[[#This Row],[CÓD]],SEALL,6,FALSE)</f>
        <v>E</v>
      </c>
      <c r="G2604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60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60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604" s="2" t="str">
        <f>VLOOKUP(GERAL[[#This Row],[CÓD]],SEALL,4,FALSE)</f>
        <v>06, 15</v>
      </c>
      <c r="K2604" s="2" t="str">
        <f>IF(ISERR(FIND("01",GERAL[[#This Row],[ODS]])),"NÃO","SIM")</f>
        <v>NÃO</v>
      </c>
      <c r="L2604" s="2" t="str">
        <f>IF(ISERR(FIND("02",GERAL[[#This Row],[ODS]])),"NÃO","SIM")</f>
        <v>NÃO</v>
      </c>
      <c r="M2604" s="2" t="str">
        <f>IF(ISERR(FIND("03",GERAL[[#This Row],[ODS]])),"NÃO","SIM")</f>
        <v>NÃO</v>
      </c>
      <c r="N2604" s="2" t="str">
        <f>IF(ISERR(FIND("04",GERAL[[#This Row],[ODS]])),"NÃO","SIM")</f>
        <v>NÃO</v>
      </c>
      <c r="O2604" s="2" t="str">
        <f>IF(ISERR(FIND("05",GERAL[[#This Row],[ODS]])),"NÃO","SIM")</f>
        <v>NÃO</v>
      </c>
      <c r="P2604" s="2" t="str">
        <f>IF(ISERR(FIND("06",GERAL[[#This Row],[ODS]])),"NÃO","SIM")</f>
        <v>SIM</v>
      </c>
      <c r="Q2604" s="2" t="str">
        <f>IF(ISERR(FIND("07",GERAL[[#This Row],[ODS]])),"NÃO","SIM")</f>
        <v>NÃO</v>
      </c>
      <c r="R2604" s="2" t="str">
        <f>IF(ISERR(FIND("08",GERAL[[#This Row],[ODS]])),"NÃO","SIM")</f>
        <v>NÃO</v>
      </c>
      <c r="S2604" s="2" t="str">
        <f>IF(ISERR(FIND("09",GERAL[[#This Row],[ODS]])),"NÃO","SIM")</f>
        <v>NÃO</v>
      </c>
      <c r="T2604" s="2" t="str">
        <f>IF(ISERR(FIND("10",GERAL[[#This Row],[ODS]])),"NÃO","SIM")</f>
        <v>NÃO</v>
      </c>
      <c r="U2604" s="2" t="str">
        <f>IF(ISERR(FIND("11",GERAL[[#This Row],[ODS]])),"NÃO","SIM")</f>
        <v>NÃO</v>
      </c>
      <c r="V2604" s="2" t="str">
        <f>IF(ISERR(FIND("12",GERAL[[#This Row],[ODS]])),"NÃO","SIM")</f>
        <v>NÃO</v>
      </c>
      <c r="W2604" s="2" t="str">
        <f>IF(ISERR(FIND("13",GERAL[[#This Row],[ODS]])),"NÃO","SIM")</f>
        <v>NÃO</v>
      </c>
      <c r="X2604" s="2" t="str">
        <f>IF(ISERR(FIND("14",GERAL[[#This Row],[ODS]])),"NÃO","SIM")</f>
        <v>NÃO</v>
      </c>
      <c r="Y2604" s="2" t="str">
        <f>IF(ISERR(FIND("15",GERAL[[#This Row],[ODS]])),"NÃO","SIM")</f>
        <v>SIM</v>
      </c>
      <c r="Z2604" s="2" t="str">
        <f>IF(ISERR(FIND("16",GERAL[[#This Row],[ODS]])),"NÃO","SIM")</f>
        <v>NÃO</v>
      </c>
      <c r="AA2604" s="2" t="str">
        <f>IF(ISERR(FIND("17",GERAL[[#This Row],[ODS]])),"NÃO","SIM")</f>
        <v>NÃO</v>
      </c>
      <c r="AB2604" s="1"/>
      <c r="AC2604" s="1"/>
      <c r="AD2604" s="1"/>
      <c r="AE2604" s="56"/>
      <c r="AF2604" s="87">
        <v>34.550054184291248</v>
      </c>
      <c r="AG2604" s="1" t="str">
        <f>GERAL[[#This Row],[SIGLA]]&amp;GERAL[[#This Row],[CÓD]]</f>
        <v>MTAS_UC</v>
      </c>
      <c r="AH2604" s="1">
        <f ca="1">VLOOKUP(GERAL[[#This Row],[REF_NOTA]],BASE_NOTAS[],7,FALSE)</f>
        <v>34.6310314861731</v>
      </c>
      <c r="AI2604" s="31">
        <f ca="1">IF(GERAL[[#This Row],[Nota 2025]]="",0,GERAL[[#This Row],[Nota 2026]]-GERAL[[#This Row],[Nota 2025]])</f>
        <v>8.0977301881851815E-2</v>
      </c>
    </row>
    <row r="2605" spans="1:35" ht="17" x14ac:dyDescent="0.35">
      <c r="A2605" s="2" t="s">
        <v>167</v>
      </c>
      <c r="B2605" s="2" t="s">
        <v>193</v>
      </c>
      <c r="C2605" s="15" t="s">
        <v>208</v>
      </c>
      <c r="D2605" s="15" t="s">
        <v>661</v>
      </c>
      <c r="E2605" s="15" t="s">
        <v>660</v>
      </c>
      <c r="F2605" s="2" t="str">
        <f>VLOOKUP(GERAL[[#This Row],[CÓD]],SEALL,6,FALSE)</f>
        <v>E</v>
      </c>
      <c r="G2605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60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60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605" s="2" t="str">
        <f>VLOOKUP(GERAL[[#This Row],[CÓD]],SEALL,4,FALSE)</f>
        <v>06, 15</v>
      </c>
      <c r="K2605" s="2" t="str">
        <f>IF(ISERR(FIND("01",GERAL[[#This Row],[ODS]])),"NÃO","SIM")</f>
        <v>NÃO</v>
      </c>
      <c r="L2605" s="2" t="str">
        <f>IF(ISERR(FIND("02",GERAL[[#This Row],[ODS]])),"NÃO","SIM")</f>
        <v>NÃO</v>
      </c>
      <c r="M2605" s="2" t="str">
        <f>IF(ISERR(FIND("03",GERAL[[#This Row],[ODS]])),"NÃO","SIM")</f>
        <v>NÃO</v>
      </c>
      <c r="N2605" s="2" t="str">
        <f>IF(ISERR(FIND("04",GERAL[[#This Row],[ODS]])),"NÃO","SIM")</f>
        <v>NÃO</v>
      </c>
      <c r="O2605" s="2" t="str">
        <f>IF(ISERR(FIND("05",GERAL[[#This Row],[ODS]])),"NÃO","SIM")</f>
        <v>NÃO</v>
      </c>
      <c r="P2605" s="2" t="str">
        <f>IF(ISERR(FIND("06",GERAL[[#This Row],[ODS]])),"NÃO","SIM")</f>
        <v>SIM</v>
      </c>
      <c r="Q2605" s="2" t="str">
        <f>IF(ISERR(FIND("07",GERAL[[#This Row],[ODS]])),"NÃO","SIM")</f>
        <v>NÃO</v>
      </c>
      <c r="R2605" s="2" t="str">
        <f>IF(ISERR(FIND("08",GERAL[[#This Row],[ODS]])),"NÃO","SIM")</f>
        <v>NÃO</v>
      </c>
      <c r="S2605" s="2" t="str">
        <f>IF(ISERR(FIND("09",GERAL[[#This Row],[ODS]])),"NÃO","SIM")</f>
        <v>NÃO</v>
      </c>
      <c r="T2605" s="2" t="str">
        <f>IF(ISERR(FIND("10",GERAL[[#This Row],[ODS]])),"NÃO","SIM")</f>
        <v>NÃO</v>
      </c>
      <c r="U2605" s="2" t="str">
        <f>IF(ISERR(FIND("11",GERAL[[#This Row],[ODS]])),"NÃO","SIM")</f>
        <v>NÃO</v>
      </c>
      <c r="V2605" s="2" t="str">
        <f>IF(ISERR(FIND("12",GERAL[[#This Row],[ODS]])),"NÃO","SIM")</f>
        <v>NÃO</v>
      </c>
      <c r="W2605" s="2" t="str">
        <f>IF(ISERR(FIND("13",GERAL[[#This Row],[ODS]])),"NÃO","SIM")</f>
        <v>NÃO</v>
      </c>
      <c r="X2605" s="2" t="str">
        <f>IF(ISERR(FIND("14",GERAL[[#This Row],[ODS]])),"NÃO","SIM")</f>
        <v>NÃO</v>
      </c>
      <c r="Y2605" s="2" t="str">
        <f>IF(ISERR(FIND("15",GERAL[[#This Row],[ODS]])),"NÃO","SIM")</f>
        <v>SIM</v>
      </c>
      <c r="Z2605" s="2" t="str">
        <f>IF(ISERR(FIND("16",GERAL[[#This Row],[ODS]])),"NÃO","SIM")</f>
        <v>NÃO</v>
      </c>
      <c r="AA2605" s="2" t="str">
        <f>IF(ISERR(FIND("17",GERAL[[#This Row],[ODS]])),"NÃO","SIM")</f>
        <v>NÃO</v>
      </c>
      <c r="AB2605" s="1"/>
      <c r="AC2605" s="1"/>
      <c r="AD2605" s="1"/>
      <c r="AE2605" s="56"/>
      <c r="AF2605" s="87">
        <v>5.2365441157164119</v>
      </c>
      <c r="AG2605" s="1" t="str">
        <f>GERAL[[#This Row],[SIGLA]]&amp;GERAL[[#This Row],[CÓD]]</f>
        <v>MSAS_UC</v>
      </c>
      <c r="AH2605" s="1">
        <f ca="1">VLOOKUP(GERAL[[#This Row],[REF_NOTA]],BASE_NOTAS[],7,FALSE)</f>
        <v>5.2365441157164119</v>
      </c>
      <c r="AI2605" s="31">
        <f ca="1">IF(GERAL[[#This Row],[Nota 2025]]="",0,GERAL[[#This Row],[Nota 2026]]-GERAL[[#This Row],[Nota 2025]])</f>
        <v>0</v>
      </c>
    </row>
    <row r="2606" spans="1:35" ht="17" x14ac:dyDescent="0.35">
      <c r="A2606" s="2" t="s">
        <v>166</v>
      </c>
      <c r="B2606" s="2" t="s">
        <v>192</v>
      </c>
      <c r="C2606" s="15" t="s">
        <v>208</v>
      </c>
      <c r="D2606" s="15" t="s">
        <v>661</v>
      </c>
      <c r="E2606" s="15" t="s">
        <v>660</v>
      </c>
      <c r="F2606" s="2" t="str">
        <f>VLOOKUP(GERAL[[#This Row],[CÓD]],SEALL,6,FALSE)</f>
        <v>E</v>
      </c>
      <c r="G2606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60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60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606" s="2" t="str">
        <f>VLOOKUP(GERAL[[#This Row],[CÓD]],SEALL,4,FALSE)</f>
        <v>06, 15</v>
      </c>
      <c r="K2606" s="2" t="str">
        <f>IF(ISERR(FIND("01",GERAL[[#This Row],[ODS]])),"NÃO","SIM")</f>
        <v>NÃO</v>
      </c>
      <c r="L2606" s="2" t="str">
        <f>IF(ISERR(FIND("02",GERAL[[#This Row],[ODS]])),"NÃO","SIM")</f>
        <v>NÃO</v>
      </c>
      <c r="M2606" s="2" t="str">
        <f>IF(ISERR(FIND("03",GERAL[[#This Row],[ODS]])),"NÃO","SIM")</f>
        <v>NÃO</v>
      </c>
      <c r="N2606" s="2" t="str">
        <f>IF(ISERR(FIND("04",GERAL[[#This Row],[ODS]])),"NÃO","SIM")</f>
        <v>NÃO</v>
      </c>
      <c r="O2606" s="2" t="str">
        <f>IF(ISERR(FIND("05",GERAL[[#This Row],[ODS]])),"NÃO","SIM")</f>
        <v>NÃO</v>
      </c>
      <c r="P2606" s="2" t="str">
        <f>IF(ISERR(FIND("06",GERAL[[#This Row],[ODS]])),"NÃO","SIM")</f>
        <v>SIM</v>
      </c>
      <c r="Q2606" s="2" t="str">
        <f>IF(ISERR(FIND("07",GERAL[[#This Row],[ODS]])),"NÃO","SIM")</f>
        <v>NÃO</v>
      </c>
      <c r="R2606" s="2" t="str">
        <f>IF(ISERR(FIND("08",GERAL[[#This Row],[ODS]])),"NÃO","SIM")</f>
        <v>NÃO</v>
      </c>
      <c r="S2606" s="2" t="str">
        <f>IF(ISERR(FIND("09",GERAL[[#This Row],[ODS]])),"NÃO","SIM")</f>
        <v>NÃO</v>
      </c>
      <c r="T2606" s="2" t="str">
        <f>IF(ISERR(FIND("10",GERAL[[#This Row],[ODS]])),"NÃO","SIM")</f>
        <v>NÃO</v>
      </c>
      <c r="U2606" s="2" t="str">
        <f>IF(ISERR(FIND("11",GERAL[[#This Row],[ODS]])),"NÃO","SIM")</f>
        <v>NÃO</v>
      </c>
      <c r="V2606" s="2" t="str">
        <f>IF(ISERR(FIND("12",GERAL[[#This Row],[ODS]])),"NÃO","SIM")</f>
        <v>NÃO</v>
      </c>
      <c r="W2606" s="2" t="str">
        <f>IF(ISERR(FIND("13",GERAL[[#This Row],[ODS]])),"NÃO","SIM")</f>
        <v>NÃO</v>
      </c>
      <c r="X2606" s="2" t="str">
        <f>IF(ISERR(FIND("14",GERAL[[#This Row],[ODS]])),"NÃO","SIM")</f>
        <v>NÃO</v>
      </c>
      <c r="Y2606" s="2" t="str">
        <f>IF(ISERR(FIND("15",GERAL[[#This Row],[ODS]])),"NÃO","SIM")</f>
        <v>SIM</v>
      </c>
      <c r="Z2606" s="2" t="str">
        <f>IF(ISERR(FIND("16",GERAL[[#This Row],[ODS]])),"NÃO","SIM")</f>
        <v>NÃO</v>
      </c>
      <c r="AA2606" s="2" t="str">
        <f>IF(ISERR(FIND("17",GERAL[[#This Row],[ODS]])),"NÃO","SIM")</f>
        <v>NÃO</v>
      </c>
      <c r="AB2606" s="1"/>
      <c r="AC2606" s="1"/>
      <c r="AD2606" s="1"/>
      <c r="AE2606" s="56"/>
      <c r="AF2606" s="87">
        <v>7.6107617823436131</v>
      </c>
      <c r="AG2606" s="1" t="str">
        <f>GERAL[[#This Row],[SIGLA]]&amp;GERAL[[#This Row],[CÓD]]</f>
        <v>MGAS_UC</v>
      </c>
      <c r="AH2606" s="1">
        <f ca="1">VLOOKUP(GERAL[[#This Row],[REF_NOTA]],BASE_NOTAS[],7,FALSE)</f>
        <v>7.6107617823436131</v>
      </c>
      <c r="AI2606" s="31">
        <f ca="1">IF(GERAL[[#This Row],[Nota 2025]]="",0,GERAL[[#This Row],[Nota 2026]]-GERAL[[#This Row],[Nota 2025]])</f>
        <v>0</v>
      </c>
    </row>
    <row r="2607" spans="1:35" ht="17" x14ac:dyDescent="0.35">
      <c r="A2607" s="2" t="s">
        <v>169</v>
      </c>
      <c r="B2607" s="2" t="s">
        <v>196</v>
      </c>
      <c r="C2607" s="15" t="s">
        <v>208</v>
      </c>
      <c r="D2607" s="15" t="s">
        <v>661</v>
      </c>
      <c r="E2607" s="15" t="s">
        <v>660</v>
      </c>
      <c r="F2607" s="2" t="str">
        <f>VLOOKUP(GERAL[[#This Row],[CÓD]],SEALL,6,FALSE)</f>
        <v>E</v>
      </c>
      <c r="G2607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60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60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607" s="2" t="str">
        <f>VLOOKUP(GERAL[[#This Row],[CÓD]],SEALL,4,FALSE)</f>
        <v>06, 15</v>
      </c>
      <c r="K2607" s="2" t="str">
        <f>IF(ISERR(FIND("01",GERAL[[#This Row],[ODS]])),"NÃO","SIM")</f>
        <v>NÃO</v>
      </c>
      <c r="L2607" s="2" t="str">
        <f>IF(ISERR(FIND("02",GERAL[[#This Row],[ODS]])),"NÃO","SIM")</f>
        <v>NÃO</v>
      </c>
      <c r="M2607" s="2" t="str">
        <f>IF(ISERR(FIND("03",GERAL[[#This Row],[ODS]])),"NÃO","SIM")</f>
        <v>NÃO</v>
      </c>
      <c r="N2607" s="2" t="str">
        <f>IF(ISERR(FIND("04",GERAL[[#This Row],[ODS]])),"NÃO","SIM")</f>
        <v>NÃO</v>
      </c>
      <c r="O2607" s="2" t="str">
        <f>IF(ISERR(FIND("05",GERAL[[#This Row],[ODS]])),"NÃO","SIM")</f>
        <v>NÃO</v>
      </c>
      <c r="P2607" s="2" t="str">
        <f>IF(ISERR(FIND("06",GERAL[[#This Row],[ODS]])),"NÃO","SIM")</f>
        <v>SIM</v>
      </c>
      <c r="Q2607" s="2" t="str">
        <f>IF(ISERR(FIND("07",GERAL[[#This Row],[ODS]])),"NÃO","SIM")</f>
        <v>NÃO</v>
      </c>
      <c r="R2607" s="2" t="str">
        <f>IF(ISERR(FIND("08",GERAL[[#This Row],[ODS]])),"NÃO","SIM")</f>
        <v>NÃO</v>
      </c>
      <c r="S2607" s="2" t="str">
        <f>IF(ISERR(FIND("09",GERAL[[#This Row],[ODS]])),"NÃO","SIM")</f>
        <v>NÃO</v>
      </c>
      <c r="T2607" s="2" t="str">
        <f>IF(ISERR(FIND("10",GERAL[[#This Row],[ODS]])),"NÃO","SIM")</f>
        <v>NÃO</v>
      </c>
      <c r="U2607" s="2" t="str">
        <f>IF(ISERR(FIND("11",GERAL[[#This Row],[ODS]])),"NÃO","SIM")</f>
        <v>NÃO</v>
      </c>
      <c r="V2607" s="2" t="str">
        <f>IF(ISERR(FIND("12",GERAL[[#This Row],[ODS]])),"NÃO","SIM")</f>
        <v>NÃO</v>
      </c>
      <c r="W2607" s="2" t="str">
        <f>IF(ISERR(FIND("13",GERAL[[#This Row],[ODS]])),"NÃO","SIM")</f>
        <v>NÃO</v>
      </c>
      <c r="X2607" s="2" t="str">
        <f>IF(ISERR(FIND("14",GERAL[[#This Row],[ODS]])),"NÃO","SIM")</f>
        <v>NÃO</v>
      </c>
      <c r="Y2607" s="2" t="str">
        <f>IF(ISERR(FIND("15",GERAL[[#This Row],[ODS]])),"NÃO","SIM")</f>
        <v>SIM</v>
      </c>
      <c r="Z2607" s="2" t="str">
        <f>IF(ISERR(FIND("16",GERAL[[#This Row],[ODS]])),"NÃO","SIM")</f>
        <v>NÃO</v>
      </c>
      <c r="AA2607" s="2" t="str">
        <f>IF(ISERR(FIND("17",GERAL[[#This Row],[ODS]])),"NÃO","SIM")</f>
        <v>NÃO</v>
      </c>
      <c r="AB2607" s="1"/>
      <c r="AC2607" s="1"/>
      <c r="AD2607" s="1"/>
      <c r="AE2607" s="56"/>
      <c r="AF2607" s="87">
        <v>72.912980798883694</v>
      </c>
      <c r="AG2607" s="1" t="str">
        <f>GERAL[[#This Row],[SIGLA]]&amp;GERAL[[#This Row],[CÓD]]</f>
        <v>PAAS_UC</v>
      </c>
      <c r="AH2607" s="1">
        <f ca="1">VLOOKUP(GERAL[[#This Row],[REF_NOTA]],BASE_NOTAS[],7,FALSE)</f>
        <v>72.912984936622991</v>
      </c>
      <c r="AI2607" s="31">
        <f ca="1">IF(GERAL[[#This Row],[Nota 2025]]="",0,GERAL[[#This Row],[Nota 2026]]-GERAL[[#This Row],[Nota 2025]])</f>
        <v>4.1377392960839643E-6</v>
      </c>
    </row>
    <row r="2608" spans="1:35" ht="17" x14ac:dyDescent="0.35">
      <c r="A2608" s="2" t="s">
        <v>170</v>
      </c>
      <c r="B2608" s="2" t="s">
        <v>197</v>
      </c>
      <c r="C2608" s="15" t="s">
        <v>208</v>
      </c>
      <c r="D2608" s="15" t="s">
        <v>661</v>
      </c>
      <c r="E2608" s="15" t="s">
        <v>660</v>
      </c>
      <c r="F2608" s="2" t="str">
        <f>VLOOKUP(GERAL[[#This Row],[CÓD]],SEALL,6,FALSE)</f>
        <v>E</v>
      </c>
      <c r="G2608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60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60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608" s="2" t="str">
        <f>VLOOKUP(GERAL[[#This Row],[CÓD]],SEALL,4,FALSE)</f>
        <v>06, 15</v>
      </c>
      <c r="K2608" s="2" t="str">
        <f>IF(ISERR(FIND("01",GERAL[[#This Row],[ODS]])),"NÃO","SIM")</f>
        <v>NÃO</v>
      </c>
      <c r="L2608" s="2" t="str">
        <f>IF(ISERR(FIND("02",GERAL[[#This Row],[ODS]])),"NÃO","SIM")</f>
        <v>NÃO</v>
      </c>
      <c r="M2608" s="2" t="str">
        <f>IF(ISERR(FIND("03",GERAL[[#This Row],[ODS]])),"NÃO","SIM")</f>
        <v>NÃO</v>
      </c>
      <c r="N2608" s="2" t="str">
        <f>IF(ISERR(FIND("04",GERAL[[#This Row],[ODS]])),"NÃO","SIM")</f>
        <v>NÃO</v>
      </c>
      <c r="O2608" s="2" t="str">
        <f>IF(ISERR(FIND("05",GERAL[[#This Row],[ODS]])),"NÃO","SIM")</f>
        <v>NÃO</v>
      </c>
      <c r="P2608" s="2" t="str">
        <f>IF(ISERR(FIND("06",GERAL[[#This Row],[ODS]])),"NÃO","SIM")</f>
        <v>SIM</v>
      </c>
      <c r="Q2608" s="2" t="str">
        <f>IF(ISERR(FIND("07",GERAL[[#This Row],[ODS]])),"NÃO","SIM")</f>
        <v>NÃO</v>
      </c>
      <c r="R2608" s="2" t="str">
        <f>IF(ISERR(FIND("08",GERAL[[#This Row],[ODS]])),"NÃO","SIM")</f>
        <v>NÃO</v>
      </c>
      <c r="S2608" s="2" t="str">
        <f>IF(ISERR(FIND("09",GERAL[[#This Row],[ODS]])),"NÃO","SIM")</f>
        <v>NÃO</v>
      </c>
      <c r="T2608" s="2" t="str">
        <f>IF(ISERR(FIND("10",GERAL[[#This Row],[ODS]])),"NÃO","SIM")</f>
        <v>NÃO</v>
      </c>
      <c r="U2608" s="2" t="str">
        <f>IF(ISERR(FIND("11",GERAL[[#This Row],[ODS]])),"NÃO","SIM")</f>
        <v>NÃO</v>
      </c>
      <c r="V2608" s="2" t="str">
        <f>IF(ISERR(FIND("12",GERAL[[#This Row],[ODS]])),"NÃO","SIM")</f>
        <v>NÃO</v>
      </c>
      <c r="W2608" s="2" t="str">
        <f>IF(ISERR(FIND("13",GERAL[[#This Row],[ODS]])),"NÃO","SIM")</f>
        <v>NÃO</v>
      </c>
      <c r="X2608" s="2" t="str">
        <f>IF(ISERR(FIND("14",GERAL[[#This Row],[ODS]])),"NÃO","SIM")</f>
        <v>NÃO</v>
      </c>
      <c r="Y2608" s="2" t="str">
        <f>IF(ISERR(FIND("15",GERAL[[#This Row],[ODS]])),"NÃO","SIM")</f>
        <v>SIM</v>
      </c>
      <c r="Z2608" s="2" t="str">
        <f>IF(ISERR(FIND("16",GERAL[[#This Row],[ODS]])),"NÃO","SIM")</f>
        <v>NÃO</v>
      </c>
      <c r="AA2608" s="2" t="str">
        <f>IF(ISERR(FIND("17",GERAL[[#This Row],[ODS]])),"NÃO","SIM")</f>
        <v>NÃO</v>
      </c>
      <c r="AB2608" s="1"/>
      <c r="AC2608" s="1"/>
      <c r="AD2608" s="1"/>
      <c r="AE2608" s="56"/>
      <c r="AF2608" s="87">
        <v>1.1345399363331323</v>
      </c>
      <c r="AG2608" s="1" t="str">
        <f>GERAL[[#This Row],[SIGLA]]&amp;GERAL[[#This Row],[CÓD]]</f>
        <v>PBAS_UC</v>
      </c>
      <c r="AH2608" s="1">
        <f ca="1">VLOOKUP(GERAL[[#This Row],[REF_NOTA]],BASE_NOTAS[],7,FALSE)</f>
        <v>1.1345399363331323</v>
      </c>
      <c r="AI2608" s="31">
        <f ca="1">IF(GERAL[[#This Row],[Nota 2025]]="",0,GERAL[[#This Row],[Nota 2026]]-GERAL[[#This Row],[Nota 2025]])</f>
        <v>0</v>
      </c>
    </row>
    <row r="2609" spans="1:35" ht="17" x14ac:dyDescent="0.35">
      <c r="A2609" s="2" t="s">
        <v>173</v>
      </c>
      <c r="B2609" s="2" t="s">
        <v>200</v>
      </c>
      <c r="C2609" s="15" t="s">
        <v>208</v>
      </c>
      <c r="D2609" s="15" t="s">
        <v>661</v>
      </c>
      <c r="E2609" s="15" t="s">
        <v>660</v>
      </c>
      <c r="F2609" s="2" t="str">
        <f>VLOOKUP(GERAL[[#This Row],[CÓD]],SEALL,6,FALSE)</f>
        <v>E</v>
      </c>
      <c r="G2609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60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60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609" s="2" t="str">
        <f>VLOOKUP(GERAL[[#This Row],[CÓD]],SEALL,4,FALSE)</f>
        <v>06, 15</v>
      </c>
      <c r="K2609" s="2" t="str">
        <f>IF(ISERR(FIND("01",GERAL[[#This Row],[ODS]])),"NÃO","SIM")</f>
        <v>NÃO</v>
      </c>
      <c r="L2609" s="2" t="str">
        <f>IF(ISERR(FIND("02",GERAL[[#This Row],[ODS]])),"NÃO","SIM")</f>
        <v>NÃO</v>
      </c>
      <c r="M2609" s="2" t="str">
        <f>IF(ISERR(FIND("03",GERAL[[#This Row],[ODS]])),"NÃO","SIM")</f>
        <v>NÃO</v>
      </c>
      <c r="N2609" s="2" t="str">
        <f>IF(ISERR(FIND("04",GERAL[[#This Row],[ODS]])),"NÃO","SIM")</f>
        <v>NÃO</v>
      </c>
      <c r="O2609" s="2" t="str">
        <f>IF(ISERR(FIND("05",GERAL[[#This Row],[ODS]])),"NÃO","SIM")</f>
        <v>NÃO</v>
      </c>
      <c r="P2609" s="2" t="str">
        <f>IF(ISERR(FIND("06",GERAL[[#This Row],[ODS]])),"NÃO","SIM")</f>
        <v>SIM</v>
      </c>
      <c r="Q2609" s="2" t="str">
        <f>IF(ISERR(FIND("07",GERAL[[#This Row],[ODS]])),"NÃO","SIM")</f>
        <v>NÃO</v>
      </c>
      <c r="R2609" s="2" t="str">
        <f>IF(ISERR(FIND("08",GERAL[[#This Row],[ODS]])),"NÃO","SIM")</f>
        <v>NÃO</v>
      </c>
      <c r="S2609" s="2" t="str">
        <f>IF(ISERR(FIND("09",GERAL[[#This Row],[ODS]])),"NÃO","SIM")</f>
        <v>NÃO</v>
      </c>
      <c r="T2609" s="2" t="str">
        <f>IF(ISERR(FIND("10",GERAL[[#This Row],[ODS]])),"NÃO","SIM")</f>
        <v>NÃO</v>
      </c>
      <c r="U2609" s="2" t="str">
        <f>IF(ISERR(FIND("11",GERAL[[#This Row],[ODS]])),"NÃO","SIM")</f>
        <v>NÃO</v>
      </c>
      <c r="V2609" s="2" t="str">
        <f>IF(ISERR(FIND("12",GERAL[[#This Row],[ODS]])),"NÃO","SIM")</f>
        <v>NÃO</v>
      </c>
      <c r="W2609" s="2" t="str">
        <f>IF(ISERR(FIND("13",GERAL[[#This Row],[ODS]])),"NÃO","SIM")</f>
        <v>NÃO</v>
      </c>
      <c r="X2609" s="2" t="str">
        <f>IF(ISERR(FIND("14",GERAL[[#This Row],[ODS]])),"NÃO","SIM")</f>
        <v>NÃO</v>
      </c>
      <c r="Y2609" s="2" t="str">
        <f>IF(ISERR(FIND("15",GERAL[[#This Row],[ODS]])),"NÃO","SIM")</f>
        <v>SIM</v>
      </c>
      <c r="Z2609" s="2" t="str">
        <f>IF(ISERR(FIND("16",GERAL[[#This Row],[ODS]])),"NÃO","SIM")</f>
        <v>NÃO</v>
      </c>
      <c r="AA2609" s="2" t="str">
        <f>IF(ISERR(FIND("17",GERAL[[#This Row],[ODS]])),"NÃO","SIM")</f>
        <v>NÃO</v>
      </c>
      <c r="AB2609" s="1"/>
      <c r="AC2609" s="1"/>
      <c r="AD2609" s="1"/>
      <c r="AE2609" s="56"/>
      <c r="AF2609" s="87">
        <v>10.772788006876297</v>
      </c>
      <c r="AG2609" s="1" t="str">
        <f>GERAL[[#This Row],[SIGLA]]&amp;GERAL[[#This Row],[CÓD]]</f>
        <v>PRAS_UC</v>
      </c>
      <c r="AH2609" s="1">
        <f ca="1">VLOOKUP(GERAL[[#This Row],[REF_NOTA]],BASE_NOTAS[],7,FALSE)</f>
        <v>10.772788006876297</v>
      </c>
      <c r="AI2609" s="31">
        <f ca="1">IF(GERAL[[#This Row],[Nota 2025]]="",0,GERAL[[#This Row],[Nota 2026]]-GERAL[[#This Row],[Nota 2025]])</f>
        <v>0</v>
      </c>
    </row>
    <row r="2610" spans="1:35" ht="17" x14ac:dyDescent="0.35">
      <c r="A2610" s="2" t="s">
        <v>171</v>
      </c>
      <c r="B2610" s="2" t="s">
        <v>198</v>
      </c>
      <c r="C2610" s="15" t="s">
        <v>208</v>
      </c>
      <c r="D2610" s="15" t="s">
        <v>661</v>
      </c>
      <c r="E2610" s="15" t="s">
        <v>660</v>
      </c>
      <c r="F2610" s="2" t="str">
        <f>VLOOKUP(GERAL[[#This Row],[CÓD]],SEALL,6,FALSE)</f>
        <v>E</v>
      </c>
      <c r="G2610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61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61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610" s="2" t="str">
        <f>VLOOKUP(GERAL[[#This Row],[CÓD]],SEALL,4,FALSE)</f>
        <v>06, 15</v>
      </c>
      <c r="K2610" s="2" t="str">
        <f>IF(ISERR(FIND("01",GERAL[[#This Row],[ODS]])),"NÃO","SIM")</f>
        <v>NÃO</v>
      </c>
      <c r="L2610" s="2" t="str">
        <f>IF(ISERR(FIND("02",GERAL[[#This Row],[ODS]])),"NÃO","SIM")</f>
        <v>NÃO</v>
      </c>
      <c r="M2610" s="2" t="str">
        <f>IF(ISERR(FIND("03",GERAL[[#This Row],[ODS]])),"NÃO","SIM")</f>
        <v>NÃO</v>
      </c>
      <c r="N2610" s="2" t="str">
        <f>IF(ISERR(FIND("04",GERAL[[#This Row],[ODS]])),"NÃO","SIM")</f>
        <v>NÃO</v>
      </c>
      <c r="O2610" s="2" t="str">
        <f>IF(ISERR(FIND("05",GERAL[[#This Row],[ODS]])),"NÃO","SIM")</f>
        <v>NÃO</v>
      </c>
      <c r="P2610" s="2" t="str">
        <f>IF(ISERR(FIND("06",GERAL[[#This Row],[ODS]])),"NÃO","SIM")</f>
        <v>SIM</v>
      </c>
      <c r="Q2610" s="2" t="str">
        <f>IF(ISERR(FIND("07",GERAL[[#This Row],[ODS]])),"NÃO","SIM")</f>
        <v>NÃO</v>
      </c>
      <c r="R2610" s="2" t="str">
        <f>IF(ISERR(FIND("08",GERAL[[#This Row],[ODS]])),"NÃO","SIM")</f>
        <v>NÃO</v>
      </c>
      <c r="S2610" s="2" t="str">
        <f>IF(ISERR(FIND("09",GERAL[[#This Row],[ODS]])),"NÃO","SIM")</f>
        <v>NÃO</v>
      </c>
      <c r="T2610" s="2" t="str">
        <f>IF(ISERR(FIND("10",GERAL[[#This Row],[ODS]])),"NÃO","SIM")</f>
        <v>NÃO</v>
      </c>
      <c r="U2610" s="2" t="str">
        <f>IF(ISERR(FIND("11",GERAL[[#This Row],[ODS]])),"NÃO","SIM")</f>
        <v>NÃO</v>
      </c>
      <c r="V2610" s="2" t="str">
        <f>IF(ISERR(FIND("12",GERAL[[#This Row],[ODS]])),"NÃO","SIM")</f>
        <v>NÃO</v>
      </c>
      <c r="W2610" s="2" t="str">
        <f>IF(ISERR(FIND("13",GERAL[[#This Row],[ODS]])),"NÃO","SIM")</f>
        <v>NÃO</v>
      </c>
      <c r="X2610" s="2" t="str">
        <f>IF(ISERR(FIND("14",GERAL[[#This Row],[ODS]])),"NÃO","SIM")</f>
        <v>NÃO</v>
      </c>
      <c r="Y2610" s="2" t="str">
        <f>IF(ISERR(FIND("15",GERAL[[#This Row],[ODS]])),"NÃO","SIM")</f>
        <v>SIM</v>
      </c>
      <c r="Z2610" s="2" t="str">
        <f>IF(ISERR(FIND("16",GERAL[[#This Row],[ODS]])),"NÃO","SIM")</f>
        <v>NÃO</v>
      </c>
      <c r="AA2610" s="2" t="str">
        <f>IF(ISERR(FIND("17",GERAL[[#This Row],[ODS]])),"NÃO","SIM")</f>
        <v>NÃO</v>
      </c>
      <c r="AB2610" s="1"/>
      <c r="AC2610" s="1"/>
      <c r="AD2610" s="1"/>
      <c r="AE2610" s="56"/>
      <c r="AF2610" s="87">
        <v>8.430593475329502</v>
      </c>
      <c r="AG2610" s="1" t="str">
        <f>GERAL[[#This Row],[SIGLA]]&amp;GERAL[[#This Row],[CÓD]]</f>
        <v>PEAS_UC</v>
      </c>
      <c r="AH2610" s="1">
        <f ca="1">VLOOKUP(GERAL[[#This Row],[REF_NOTA]],BASE_NOTAS[],7,FALSE)</f>
        <v>8.4345708758051181</v>
      </c>
      <c r="AI2610" s="31">
        <f ca="1">IF(GERAL[[#This Row],[Nota 2025]]="",0,GERAL[[#This Row],[Nota 2026]]-GERAL[[#This Row],[Nota 2025]])</f>
        <v>3.9774004756161219E-3</v>
      </c>
    </row>
    <row r="2611" spans="1:35" ht="17" x14ac:dyDescent="0.35">
      <c r="A2611" s="2" t="s">
        <v>172</v>
      </c>
      <c r="B2611" s="2" t="s">
        <v>199</v>
      </c>
      <c r="C2611" s="15" t="s">
        <v>208</v>
      </c>
      <c r="D2611" s="15" t="s">
        <v>661</v>
      </c>
      <c r="E2611" s="15" t="s">
        <v>660</v>
      </c>
      <c r="F2611" s="2" t="str">
        <f>VLOOKUP(GERAL[[#This Row],[CÓD]],SEALL,6,FALSE)</f>
        <v>E</v>
      </c>
      <c r="G2611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611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61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611" s="2" t="str">
        <f>VLOOKUP(GERAL[[#This Row],[CÓD]],SEALL,4,FALSE)</f>
        <v>06, 15</v>
      </c>
      <c r="K2611" s="2" t="str">
        <f>IF(ISERR(FIND("01",GERAL[[#This Row],[ODS]])),"NÃO","SIM")</f>
        <v>NÃO</v>
      </c>
      <c r="L2611" s="2" t="str">
        <f>IF(ISERR(FIND("02",GERAL[[#This Row],[ODS]])),"NÃO","SIM")</f>
        <v>NÃO</v>
      </c>
      <c r="M2611" s="2" t="str">
        <f>IF(ISERR(FIND("03",GERAL[[#This Row],[ODS]])),"NÃO","SIM")</f>
        <v>NÃO</v>
      </c>
      <c r="N2611" s="2" t="str">
        <f>IF(ISERR(FIND("04",GERAL[[#This Row],[ODS]])),"NÃO","SIM")</f>
        <v>NÃO</v>
      </c>
      <c r="O2611" s="2" t="str">
        <f>IF(ISERR(FIND("05",GERAL[[#This Row],[ODS]])),"NÃO","SIM")</f>
        <v>NÃO</v>
      </c>
      <c r="P2611" s="2" t="str">
        <f>IF(ISERR(FIND("06",GERAL[[#This Row],[ODS]])),"NÃO","SIM")</f>
        <v>SIM</v>
      </c>
      <c r="Q2611" s="2" t="str">
        <f>IF(ISERR(FIND("07",GERAL[[#This Row],[ODS]])),"NÃO","SIM")</f>
        <v>NÃO</v>
      </c>
      <c r="R2611" s="2" t="str">
        <f>IF(ISERR(FIND("08",GERAL[[#This Row],[ODS]])),"NÃO","SIM")</f>
        <v>NÃO</v>
      </c>
      <c r="S2611" s="2" t="str">
        <f>IF(ISERR(FIND("09",GERAL[[#This Row],[ODS]])),"NÃO","SIM")</f>
        <v>NÃO</v>
      </c>
      <c r="T2611" s="2" t="str">
        <f>IF(ISERR(FIND("10",GERAL[[#This Row],[ODS]])),"NÃO","SIM")</f>
        <v>NÃO</v>
      </c>
      <c r="U2611" s="2" t="str">
        <f>IF(ISERR(FIND("11",GERAL[[#This Row],[ODS]])),"NÃO","SIM")</f>
        <v>NÃO</v>
      </c>
      <c r="V2611" s="2" t="str">
        <f>IF(ISERR(FIND("12",GERAL[[#This Row],[ODS]])),"NÃO","SIM")</f>
        <v>NÃO</v>
      </c>
      <c r="W2611" s="2" t="str">
        <f>IF(ISERR(FIND("13",GERAL[[#This Row],[ODS]])),"NÃO","SIM")</f>
        <v>NÃO</v>
      </c>
      <c r="X2611" s="2" t="str">
        <f>IF(ISERR(FIND("14",GERAL[[#This Row],[ODS]])),"NÃO","SIM")</f>
        <v>NÃO</v>
      </c>
      <c r="Y2611" s="2" t="str">
        <f>IF(ISERR(FIND("15",GERAL[[#This Row],[ODS]])),"NÃO","SIM")</f>
        <v>SIM</v>
      </c>
      <c r="Z2611" s="2" t="str">
        <f>IF(ISERR(FIND("16",GERAL[[#This Row],[ODS]])),"NÃO","SIM")</f>
        <v>NÃO</v>
      </c>
      <c r="AA2611" s="2" t="str">
        <f>IF(ISERR(FIND("17",GERAL[[#This Row],[ODS]])),"NÃO","SIM")</f>
        <v>NÃO</v>
      </c>
      <c r="AB2611" s="1"/>
      <c r="AC2611" s="1"/>
      <c r="AD2611" s="1"/>
      <c r="AE2611" s="56"/>
      <c r="AF2611" s="87">
        <v>0.741626859574813</v>
      </c>
      <c r="AG2611" s="1" t="str">
        <f>GERAL[[#This Row],[SIGLA]]&amp;GERAL[[#This Row],[CÓD]]</f>
        <v>PIAS_UC</v>
      </c>
      <c r="AH2611" s="1">
        <f ca="1">VLOOKUP(GERAL[[#This Row],[REF_NOTA]],BASE_NOTAS[],7,FALSE)</f>
        <v>0.741626859574813</v>
      </c>
      <c r="AI2611" s="31">
        <f ca="1">IF(GERAL[[#This Row],[Nota 2025]]="",0,GERAL[[#This Row],[Nota 2026]]-GERAL[[#This Row],[Nota 2025]])</f>
        <v>0</v>
      </c>
    </row>
    <row r="2612" spans="1:35" ht="17" x14ac:dyDescent="0.35">
      <c r="A2612" s="2" t="s">
        <v>174</v>
      </c>
      <c r="B2612" s="2" t="s">
        <v>201</v>
      </c>
      <c r="C2612" s="15" t="s">
        <v>208</v>
      </c>
      <c r="D2612" s="15" t="s">
        <v>661</v>
      </c>
      <c r="E2612" s="15" t="s">
        <v>660</v>
      </c>
      <c r="F2612" s="2" t="str">
        <f>VLOOKUP(GERAL[[#This Row],[CÓD]],SEALL,6,FALSE)</f>
        <v>E</v>
      </c>
      <c r="G2612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612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61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612" s="2" t="str">
        <f>VLOOKUP(GERAL[[#This Row],[CÓD]],SEALL,4,FALSE)</f>
        <v>06, 15</v>
      </c>
      <c r="K2612" s="2" t="str">
        <f>IF(ISERR(FIND("01",GERAL[[#This Row],[ODS]])),"NÃO","SIM")</f>
        <v>NÃO</v>
      </c>
      <c r="L2612" s="2" t="str">
        <f>IF(ISERR(FIND("02",GERAL[[#This Row],[ODS]])),"NÃO","SIM")</f>
        <v>NÃO</v>
      </c>
      <c r="M2612" s="2" t="str">
        <f>IF(ISERR(FIND("03",GERAL[[#This Row],[ODS]])),"NÃO","SIM")</f>
        <v>NÃO</v>
      </c>
      <c r="N2612" s="2" t="str">
        <f>IF(ISERR(FIND("04",GERAL[[#This Row],[ODS]])),"NÃO","SIM")</f>
        <v>NÃO</v>
      </c>
      <c r="O2612" s="2" t="str">
        <f>IF(ISERR(FIND("05",GERAL[[#This Row],[ODS]])),"NÃO","SIM")</f>
        <v>NÃO</v>
      </c>
      <c r="P2612" s="2" t="str">
        <f>IF(ISERR(FIND("06",GERAL[[#This Row],[ODS]])),"NÃO","SIM")</f>
        <v>SIM</v>
      </c>
      <c r="Q2612" s="2" t="str">
        <f>IF(ISERR(FIND("07",GERAL[[#This Row],[ODS]])),"NÃO","SIM")</f>
        <v>NÃO</v>
      </c>
      <c r="R2612" s="2" t="str">
        <f>IF(ISERR(FIND("08",GERAL[[#This Row],[ODS]])),"NÃO","SIM")</f>
        <v>NÃO</v>
      </c>
      <c r="S2612" s="2" t="str">
        <f>IF(ISERR(FIND("09",GERAL[[#This Row],[ODS]])),"NÃO","SIM")</f>
        <v>NÃO</v>
      </c>
      <c r="T2612" s="2" t="str">
        <f>IF(ISERR(FIND("10",GERAL[[#This Row],[ODS]])),"NÃO","SIM")</f>
        <v>NÃO</v>
      </c>
      <c r="U2612" s="2" t="str">
        <f>IF(ISERR(FIND("11",GERAL[[#This Row],[ODS]])),"NÃO","SIM")</f>
        <v>NÃO</v>
      </c>
      <c r="V2612" s="2" t="str">
        <f>IF(ISERR(FIND("12",GERAL[[#This Row],[ODS]])),"NÃO","SIM")</f>
        <v>NÃO</v>
      </c>
      <c r="W2612" s="2" t="str">
        <f>IF(ISERR(FIND("13",GERAL[[#This Row],[ODS]])),"NÃO","SIM")</f>
        <v>NÃO</v>
      </c>
      <c r="X2612" s="2" t="str">
        <f>IF(ISERR(FIND("14",GERAL[[#This Row],[ODS]])),"NÃO","SIM")</f>
        <v>NÃO</v>
      </c>
      <c r="Y2612" s="2" t="str">
        <f>IF(ISERR(FIND("15",GERAL[[#This Row],[ODS]])),"NÃO","SIM")</f>
        <v>SIM</v>
      </c>
      <c r="Z2612" s="2" t="str">
        <f>IF(ISERR(FIND("16",GERAL[[#This Row],[ODS]])),"NÃO","SIM")</f>
        <v>NÃO</v>
      </c>
      <c r="AA2612" s="2" t="str">
        <f>IF(ISERR(FIND("17",GERAL[[#This Row],[ODS]])),"NÃO","SIM")</f>
        <v>NÃO</v>
      </c>
      <c r="AB2612" s="1"/>
      <c r="AC2612" s="1"/>
      <c r="AD2612" s="1"/>
      <c r="AE2612" s="56"/>
      <c r="AF2612" s="87">
        <v>13.385652843248829</v>
      </c>
      <c r="AG2612" s="1" t="str">
        <f>GERAL[[#This Row],[SIGLA]]&amp;GERAL[[#This Row],[CÓD]]</f>
        <v>RJAS_UC</v>
      </c>
      <c r="AH2612" s="1">
        <f ca="1">VLOOKUP(GERAL[[#This Row],[REF_NOTA]],BASE_NOTAS[],7,FALSE)</f>
        <v>13.385652843248829</v>
      </c>
      <c r="AI2612" s="31">
        <f ca="1">IF(GERAL[[#This Row],[Nota 2025]]="",0,GERAL[[#This Row],[Nota 2026]]-GERAL[[#This Row],[Nota 2025]])</f>
        <v>0</v>
      </c>
    </row>
    <row r="2613" spans="1:35" ht="17" x14ac:dyDescent="0.35">
      <c r="A2613" s="2" t="s">
        <v>175</v>
      </c>
      <c r="B2613" s="2" t="s">
        <v>202</v>
      </c>
      <c r="C2613" s="15" t="s">
        <v>208</v>
      </c>
      <c r="D2613" s="15" t="s">
        <v>661</v>
      </c>
      <c r="E2613" s="15" t="s">
        <v>660</v>
      </c>
      <c r="F2613" s="2" t="str">
        <f>VLOOKUP(GERAL[[#This Row],[CÓD]],SEALL,6,FALSE)</f>
        <v>E</v>
      </c>
      <c r="G2613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613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61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613" s="2" t="str">
        <f>VLOOKUP(GERAL[[#This Row],[CÓD]],SEALL,4,FALSE)</f>
        <v>06, 15</v>
      </c>
      <c r="K2613" s="2" t="str">
        <f>IF(ISERR(FIND("01",GERAL[[#This Row],[ODS]])),"NÃO","SIM")</f>
        <v>NÃO</v>
      </c>
      <c r="L2613" s="2" t="str">
        <f>IF(ISERR(FIND("02",GERAL[[#This Row],[ODS]])),"NÃO","SIM")</f>
        <v>NÃO</v>
      </c>
      <c r="M2613" s="2" t="str">
        <f>IF(ISERR(FIND("03",GERAL[[#This Row],[ODS]])),"NÃO","SIM")</f>
        <v>NÃO</v>
      </c>
      <c r="N2613" s="2" t="str">
        <f>IF(ISERR(FIND("04",GERAL[[#This Row],[ODS]])),"NÃO","SIM")</f>
        <v>NÃO</v>
      </c>
      <c r="O2613" s="2" t="str">
        <f>IF(ISERR(FIND("05",GERAL[[#This Row],[ODS]])),"NÃO","SIM")</f>
        <v>NÃO</v>
      </c>
      <c r="P2613" s="2" t="str">
        <f>IF(ISERR(FIND("06",GERAL[[#This Row],[ODS]])),"NÃO","SIM")</f>
        <v>SIM</v>
      </c>
      <c r="Q2613" s="2" t="str">
        <f>IF(ISERR(FIND("07",GERAL[[#This Row],[ODS]])),"NÃO","SIM")</f>
        <v>NÃO</v>
      </c>
      <c r="R2613" s="2" t="str">
        <f>IF(ISERR(FIND("08",GERAL[[#This Row],[ODS]])),"NÃO","SIM")</f>
        <v>NÃO</v>
      </c>
      <c r="S2613" s="2" t="str">
        <f>IF(ISERR(FIND("09",GERAL[[#This Row],[ODS]])),"NÃO","SIM")</f>
        <v>NÃO</v>
      </c>
      <c r="T2613" s="2" t="str">
        <f>IF(ISERR(FIND("10",GERAL[[#This Row],[ODS]])),"NÃO","SIM")</f>
        <v>NÃO</v>
      </c>
      <c r="U2613" s="2" t="str">
        <f>IF(ISERR(FIND("11",GERAL[[#This Row],[ODS]])),"NÃO","SIM")</f>
        <v>NÃO</v>
      </c>
      <c r="V2613" s="2" t="str">
        <f>IF(ISERR(FIND("12",GERAL[[#This Row],[ODS]])),"NÃO","SIM")</f>
        <v>NÃO</v>
      </c>
      <c r="W2613" s="2" t="str">
        <f>IF(ISERR(FIND("13",GERAL[[#This Row],[ODS]])),"NÃO","SIM")</f>
        <v>NÃO</v>
      </c>
      <c r="X2613" s="2" t="str">
        <f>IF(ISERR(FIND("14",GERAL[[#This Row],[ODS]])),"NÃO","SIM")</f>
        <v>NÃO</v>
      </c>
      <c r="Y2613" s="2" t="str">
        <f>IF(ISERR(FIND("15",GERAL[[#This Row],[ODS]])),"NÃO","SIM")</f>
        <v>SIM</v>
      </c>
      <c r="Z2613" s="2" t="str">
        <f>IF(ISERR(FIND("16",GERAL[[#This Row],[ODS]])),"NÃO","SIM")</f>
        <v>NÃO</v>
      </c>
      <c r="AA2613" s="2" t="str">
        <f>IF(ISERR(FIND("17",GERAL[[#This Row],[ODS]])),"NÃO","SIM")</f>
        <v>NÃO</v>
      </c>
      <c r="AB2613" s="1"/>
      <c r="AC2613" s="1"/>
      <c r="AD2613" s="1"/>
      <c r="AE2613" s="56"/>
      <c r="AF2613" s="87">
        <v>0</v>
      </c>
      <c r="AG2613" s="1" t="str">
        <f>GERAL[[#This Row],[SIGLA]]&amp;GERAL[[#This Row],[CÓD]]</f>
        <v>RNAS_UC</v>
      </c>
      <c r="AH2613" s="1">
        <f ca="1">VLOOKUP(GERAL[[#This Row],[REF_NOTA]],BASE_NOTAS[],7,FALSE)</f>
        <v>0</v>
      </c>
      <c r="AI2613" s="31">
        <f ca="1">IF(GERAL[[#This Row],[Nota 2025]]="",0,GERAL[[#This Row],[Nota 2026]]-GERAL[[#This Row],[Nota 2025]])</f>
        <v>0</v>
      </c>
    </row>
    <row r="2614" spans="1:35" ht="17" x14ac:dyDescent="0.35">
      <c r="A2614" s="2" t="s">
        <v>178</v>
      </c>
      <c r="B2614" s="2" t="s">
        <v>205</v>
      </c>
      <c r="C2614" s="15" t="s">
        <v>208</v>
      </c>
      <c r="D2614" s="15" t="s">
        <v>661</v>
      </c>
      <c r="E2614" s="15" t="s">
        <v>660</v>
      </c>
      <c r="F2614" s="2" t="str">
        <f>VLOOKUP(GERAL[[#This Row],[CÓD]],SEALL,6,FALSE)</f>
        <v>E</v>
      </c>
      <c r="G2614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614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61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614" s="2" t="str">
        <f>VLOOKUP(GERAL[[#This Row],[CÓD]],SEALL,4,FALSE)</f>
        <v>06, 15</v>
      </c>
      <c r="K2614" s="2" t="str">
        <f>IF(ISERR(FIND("01",GERAL[[#This Row],[ODS]])),"NÃO","SIM")</f>
        <v>NÃO</v>
      </c>
      <c r="L2614" s="2" t="str">
        <f>IF(ISERR(FIND("02",GERAL[[#This Row],[ODS]])),"NÃO","SIM")</f>
        <v>NÃO</v>
      </c>
      <c r="M2614" s="2" t="str">
        <f>IF(ISERR(FIND("03",GERAL[[#This Row],[ODS]])),"NÃO","SIM")</f>
        <v>NÃO</v>
      </c>
      <c r="N2614" s="2" t="str">
        <f>IF(ISERR(FIND("04",GERAL[[#This Row],[ODS]])),"NÃO","SIM")</f>
        <v>NÃO</v>
      </c>
      <c r="O2614" s="2" t="str">
        <f>IF(ISERR(FIND("05",GERAL[[#This Row],[ODS]])),"NÃO","SIM")</f>
        <v>NÃO</v>
      </c>
      <c r="P2614" s="2" t="str">
        <f>IF(ISERR(FIND("06",GERAL[[#This Row],[ODS]])),"NÃO","SIM")</f>
        <v>SIM</v>
      </c>
      <c r="Q2614" s="2" t="str">
        <f>IF(ISERR(FIND("07",GERAL[[#This Row],[ODS]])),"NÃO","SIM")</f>
        <v>NÃO</v>
      </c>
      <c r="R2614" s="2" t="str">
        <f>IF(ISERR(FIND("08",GERAL[[#This Row],[ODS]])),"NÃO","SIM")</f>
        <v>NÃO</v>
      </c>
      <c r="S2614" s="2" t="str">
        <f>IF(ISERR(FIND("09",GERAL[[#This Row],[ODS]])),"NÃO","SIM")</f>
        <v>NÃO</v>
      </c>
      <c r="T2614" s="2" t="str">
        <f>IF(ISERR(FIND("10",GERAL[[#This Row],[ODS]])),"NÃO","SIM")</f>
        <v>NÃO</v>
      </c>
      <c r="U2614" s="2" t="str">
        <f>IF(ISERR(FIND("11",GERAL[[#This Row],[ODS]])),"NÃO","SIM")</f>
        <v>NÃO</v>
      </c>
      <c r="V2614" s="2" t="str">
        <f>IF(ISERR(FIND("12",GERAL[[#This Row],[ODS]])),"NÃO","SIM")</f>
        <v>NÃO</v>
      </c>
      <c r="W2614" s="2" t="str">
        <f>IF(ISERR(FIND("13",GERAL[[#This Row],[ODS]])),"NÃO","SIM")</f>
        <v>NÃO</v>
      </c>
      <c r="X2614" s="2" t="str">
        <f>IF(ISERR(FIND("14",GERAL[[#This Row],[ODS]])),"NÃO","SIM")</f>
        <v>NÃO</v>
      </c>
      <c r="Y2614" s="2" t="str">
        <f>IF(ISERR(FIND("15",GERAL[[#This Row],[ODS]])),"NÃO","SIM")</f>
        <v>SIM</v>
      </c>
      <c r="Z2614" s="2" t="str">
        <f>IF(ISERR(FIND("16",GERAL[[#This Row],[ODS]])),"NÃO","SIM")</f>
        <v>NÃO</v>
      </c>
      <c r="AA2614" s="2" t="str">
        <f>IF(ISERR(FIND("17",GERAL[[#This Row],[ODS]])),"NÃO","SIM")</f>
        <v>NÃO</v>
      </c>
      <c r="AB2614" s="1"/>
      <c r="AC2614" s="1"/>
      <c r="AD2614" s="1"/>
      <c r="AE2614" s="56"/>
      <c r="AF2614" s="87">
        <v>2.1703389999998488</v>
      </c>
      <c r="AG2614" s="1" t="str">
        <f>GERAL[[#This Row],[SIGLA]]&amp;GERAL[[#This Row],[CÓD]]</f>
        <v>RSAS_UC</v>
      </c>
      <c r="AH2614" s="1">
        <f ca="1">VLOOKUP(GERAL[[#This Row],[REF_NOTA]],BASE_NOTAS[],7,FALSE)</f>
        <v>2.1703389999998488</v>
      </c>
      <c r="AI2614" s="31">
        <f ca="1">IF(GERAL[[#This Row],[Nota 2025]]="",0,GERAL[[#This Row],[Nota 2026]]-GERAL[[#This Row],[Nota 2025]])</f>
        <v>0</v>
      </c>
    </row>
    <row r="2615" spans="1:35" ht="17" x14ac:dyDescent="0.35">
      <c r="A2615" s="2" t="s">
        <v>176</v>
      </c>
      <c r="B2615" s="2" t="s">
        <v>203</v>
      </c>
      <c r="C2615" s="15" t="s">
        <v>208</v>
      </c>
      <c r="D2615" s="15" t="s">
        <v>661</v>
      </c>
      <c r="E2615" s="15" t="s">
        <v>660</v>
      </c>
      <c r="F2615" s="2" t="str">
        <f>VLOOKUP(GERAL[[#This Row],[CÓD]],SEALL,6,FALSE)</f>
        <v>E</v>
      </c>
      <c r="G2615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615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61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615" s="2" t="str">
        <f>VLOOKUP(GERAL[[#This Row],[CÓD]],SEALL,4,FALSE)</f>
        <v>06, 15</v>
      </c>
      <c r="K2615" s="2" t="str">
        <f>IF(ISERR(FIND("01",GERAL[[#This Row],[ODS]])),"NÃO","SIM")</f>
        <v>NÃO</v>
      </c>
      <c r="L2615" s="2" t="str">
        <f>IF(ISERR(FIND("02",GERAL[[#This Row],[ODS]])),"NÃO","SIM")</f>
        <v>NÃO</v>
      </c>
      <c r="M2615" s="2" t="str">
        <f>IF(ISERR(FIND("03",GERAL[[#This Row],[ODS]])),"NÃO","SIM")</f>
        <v>NÃO</v>
      </c>
      <c r="N2615" s="2" t="str">
        <f>IF(ISERR(FIND("04",GERAL[[#This Row],[ODS]])),"NÃO","SIM")</f>
        <v>NÃO</v>
      </c>
      <c r="O2615" s="2" t="str">
        <f>IF(ISERR(FIND("05",GERAL[[#This Row],[ODS]])),"NÃO","SIM")</f>
        <v>NÃO</v>
      </c>
      <c r="P2615" s="2" t="str">
        <f>IF(ISERR(FIND("06",GERAL[[#This Row],[ODS]])),"NÃO","SIM")</f>
        <v>SIM</v>
      </c>
      <c r="Q2615" s="2" t="str">
        <f>IF(ISERR(FIND("07",GERAL[[#This Row],[ODS]])),"NÃO","SIM")</f>
        <v>NÃO</v>
      </c>
      <c r="R2615" s="2" t="str">
        <f>IF(ISERR(FIND("08",GERAL[[#This Row],[ODS]])),"NÃO","SIM")</f>
        <v>NÃO</v>
      </c>
      <c r="S2615" s="2" t="str">
        <f>IF(ISERR(FIND("09",GERAL[[#This Row],[ODS]])),"NÃO","SIM")</f>
        <v>NÃO</v>
      </c>
      <c r="T2615" s="2" t="str">
        <f>IF(ISERR(FIND("10",GERAL[[#This Row],[ODS]])),"NÃO","SIM")</f>
        <v>NÃO</v>
      </c>
      <c r="U2615" s="2" t="str">
        <f>IF(ISERR(FIND("11",GERAL[[#This Row],[ODS]])),"NÃO","SIM")</f>
        <v>NÃO</v>
      </c>
      <c r="V2615" s="2" t="str">
        <f>IF(ISERR(FIND("12",GERAL[[#This Row],[ODS]])),"NÃO","SIM")</f>
        <v>NÃO</v>
      </c>
      <c r="W2615" s="2" t="str">
        <f>IF(ISERR(FIND("13",GERAL[[#This Row],[ODS]])),"NÃO","SIM")</f>
        <v>NÃO</v>
      </c>
      <c r="X2615" s="2" t="str">
        <f>IF(ISERR(FIND("14",GERAL[[#This Row],[ODS]])),"NÃO","SIM")</f>
        <v>NÃO</v>
      </c>
      <c r="Y2615" s="2" t="str">
        <f>IF(ISERR(FIND("15",GERAL[[#This Row],[ODS]])),"NÃO","SIM")</f>
        <v>SIM</v>
      </c>
      <c r="Z2615" s="2" t="str">
        <f>IF(ISERR(FIND("16",GERAL[[#This Row],[ODS]])),"NÃO","SIM")</f>
        <v>NÃO</v>
      </c>
      <c r="AA2615" s="2" t="str">
        <f>IF(ISERR(FIND("17",GERAL[[#This Row],[ODS]])),"NÃO","SIM")</f>
        <v>NÃO</v>
      </c>
      <c r="AB2615" s="1"/>
      <c r="AC2615" s="1"/>
      <c r="AD2615" s="1"/>
      <c r="AE2615" s="56"/>
      <c r="AF2615" s="87">
        <v>63.288662840369469</v>
      </c>
      <c r="AG2615" s="1" t="str">
        <f>GERAL[[#This Row],[SIGLA]]&amp;GERAL[[#This Row],[CÓD]]</f>
        <v>ROAS_UC</v>
      </c>
      <c r="AH2615" s="1">
        <f ca="1">VLOOKUP(GERAL[[#This Row],[REF_NOTA]],BASE_NOTAS[],7,FALSE)</f>
        <v>63.288662840369469</v>
      </c>
      <c r="AI2615" s="31">
        <f ca="1">IF(GERAL[[#This Row],[Nota 2025]]="",0,GERAL[[#This Row],[Nota 2026]]-GERAL[[#This Row],[Nota 2025]])</f>
        <v>0</v>
      </c>
    </row>
    <row r="2616" spans="1:35" ht="17" x14ac:dyDescent="0.35">
      <c r="A2616" s="2" t="s">
        <v>177</v>
      </c>
      <c r="B2616" s="2" t="s">
        <v>204</v>
      </c>
      <c r="C2616" s="15" t="s">
        <v>208</v>
      </c>
      <c r="D2616" s="15" t="s">
        <v>661</v>
      </c>
      <c r="E2616" s="15" t="s">
        <v>660</v>
      </c>
      <c r="F2616" s="2" t="str">
        <f>VLOOKUP(GERAL[[#This Row],[CÓD]],SEALL,6,FALSE)</f>
        <v>E</v>
      </c>
      <c r="G2616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616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61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616" s="2" t="str">
        <f>VLOOKUP(GERAL[[#This Row],[CÓD]],SEALL,4,FALSE)</f>
        <v>06, 15</v>
      </c>
      <c r="K2616" s="2" t="str">
        <f>IF(ISERR(FIND("01",GERAL[[#This Row],[ODS]])),"NÃO","SIM")</f>
        <v>NÃO</v>
      </c>
      <c r="L2616" s="2" t="str">
        <f>IF(ISERR(FIND("02",GERAL[[#This Row],[ODS]])),"NÃO","SIM")</f>
        <v>NÃO</v>
      </c>
      <c r="M2616" s="2" t="str">
        <f>IF(ISERR(FIND("03",GERAL[[#This Row],[ODS]])),"NÃO","SIM")</f>
        <v>NÃO</v>
      </c>
      <c r="N2616" s="2" t="str">
        <f>IF(ISERR(FIND("04",GERAL[[#This Row],[ODS]])),"NÃO","SIM")</f>
        <v>NÃO</v>
      </c>
      <c r="O2616" s="2" t="str">
        <f>IF(ISERR(FIND("05",GERAL[[#This Row],[ODS]])),"NÃO","SIM")</f>
        <v>NÃO</v>
      </c>
      <c r="P2616" s="2" t="str">
        <f>IF(ISERR(FIND("06",GERAL[[#This Row],[ODS]])),"NÃO","SIM")</f>
        <v>SIM</v>
      </c>
      <c r="Q2616" s="2" t="str">
        <f>IF(ISERR(FIND("07",GERAL[[#This Row],[ODS]])),"NÃO","SIM")</f>
        <v>NÃO</v>
      </c>
      <c r="R2616" s="2" t="str">
        <f>IF(ISERR(FIND("08",GERAL[[#This Row],[ODS]])),"NÃO","SIM")</f>
        <v>NÃO</v>
      </c>
      <c r="S2616" s="2" t="str">
        <f>IF(ISERR(FIND("09",GERAL[[#This Row],[ODS]])),"NÃO","SIM")</f>
        <v>NÃO</v>
      </c>
      <c r="T2616" s="2" t="str">
        <f>IF(ISERR(FIND("10",GERAL[[#This Row],[ODS]])),"NÃO","SIM")</f>
        <v>NÃO</v>
      </c>
      <c r="U2616" s="2" t="str">
        <f>IF(ISERR(FIND("11",GERAL[[#This Row],[ODS]])),"NÃO","SIM")</f>
        <v>NÃO</v>
      </c>
      <c r="V2616" s="2" t="str">
        <f>IF(ISERR(FIND("12",GERAL[[#This Row],[ODS]])),"NÃO","SIM")</f>
        <v>NÃO</v>
      </c>
      <c r="W2616" s="2" t="str">
        <f>IF(ISERR(FIND("13",GERAL[[#This Row],[ODS]])),"NÃO","SIM")</f>
        <v>NÃO</v>
      </c>
      <c r="X2616" s="2" t="str">
        <f>IF(ISERR(FIND("14",GERAL[[#This Row],[ODS]])),"NÃO","SIM")</f>
        <v>NÃO</v>
      </c>
      <c r="Y2616" s="2" t="str">
        <f>IF(ISERR(FIND("15",GERAL[[#This Row],[ODS]])),"NÃO","SIM")</f>
        <v>SIM</v>
      </c>
      <c r="Z2616" s="2" t="str">
        <f>IF(ISERR(FIND("16",GERAL[[#This Row],[ODS]])),"NÃO","SIM")</f>
        <v>NÃO</v>
      </c>
      <c r="AA2616" s="2" t="str">
        <f>IF(ISERR(FIND("17",GERAL[[#This Row],[ODS]])),"NÃO","SIM")</f>
        <v>NÃO</v>
      </c>
      <c r="AB2616" s="1"/>
      <c r="AC2616" s="1"/>
      <c r="AD2616" s="1"/>
      <c r="AE2616" s="56"/>
      <c r="AF2616" s="87">
        <v>100</v>
      </c>
      <c r="AG2616" s="1" t="str">
        <f>GERAL[[#This Row],[SIGLA]]&amp;GERAL[[#This Row],[CÓD]]</f>
        <v>RRAS_UC</v>
      </c>
      <c r="AH2616" s="1">
        <f ca="1">VLOOKUP(GERAL[[#This Row],[REF_NOTA]],BASE_NOTAS[],7,FALSE)</f>
        <v>100</v>
      </c>
      <c r="AI2616" s="31">
        <f ca="1">IF(GERAL[[#This Row],[Nota 2025]]="",0,GERAL[[#This Row],[Nota 2026]]-GERAL[[#This Row],[Nota 2025]])</f>
        <v>0</v>
      </c>
    </row>
    <row r="2617" spans="1:35" ht="17" x14ac:dyDescent="0.35">
      <c r="A2617" s="2" t="s">
        <v>179</v>
      </c>
      <c r="B2617" s="2" t="s">
        <v>194</v>
      </c>
      <c r="C2617" s="15" t="s">
        <v>208</v>
      </c>
      <c r="D2617" s="15" t="s">
        <v>661</v>
      </c>
      <c r="E2617" s="15" t="s">
        <v>660</v>
      </c>
      <c r="F2617" s="2" t="str">
        <f>VLOOKUP(GERAL[[#This Row],[CÓD]],SEALL,6,FALSE)</f>
        <v>E</v>
      </c>
      <c r="G2617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617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61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617" s="2" t="str">
        <f>VLOOKUP(GERAL[[#This Row],[CÓD]],SEALL,4,FALSE)</f>
        <v>06, 15</v>
      </c>
      <c r="K2617" s="2" t="str">
        <f>IF(ISERR(FIND("01",GERAL[[#This Row],[ODS]])),"NÃO","SIM")</f>
        <v>NÃO</v>
      </c>
      <c r="L2617" s="2" t="str">
        <f>IF(ISERR(FIND("02",GERAL[[#This Row],[ODS]])),"NÃO","SIM")</f>
        <v>NÃO</v>
      </c>
      <c r="M2617" s="2" t="str">
        <f>IF(ISERR(FIND("03",GERAL[[#This Row],[ODS]])),"NÃO","SIM")</f>
        <v>NÃO</v>
      </c>
      <c r="N2617" s="2" t="str">
        <f>IF(ISERR(FIND("04",GERAL[[#This Row],[ODS]])),"NÃO","SIM")</f>
        <v>NÃO</v>
      </c>
      <c r="O2617" s="2" t="str">
        <f>IF(ISERR(FIND("05",GERAL[[#This Row],[ODS]])),"NÃO","SIM")</f>
        <v>NÃO</v>
      </c>
      <c r="P2617" s="2" t="str">
        <f>IF(ISERR(FIND("06",GERAL[[#This Row],[ODS]])),"NÃO","SIM")</f>
        <v>SIM</v>
      </c>
      <c r="Q2617" s="2" t="str">
        <f>IF(ISERR(FIND("07",GERAL[[#This Row],[ODS]])),"NÃO","SIM")</f>
        <v>NÃO</v>
      </c>
      <c r="R2617" s="2" t="str">
        <f>IF(ISERR(FIND("08",GERAL[[#This Row],[ODS]])),"NÃO","SIM")</f>
        <v>NÃO</v>
      </c>
      <c r="S2617" s="2" t="str">
        <f>IF(ISERR(FIND("09",GERAL[[#This Row],[ODS]])),"NÃO","SIM")</f>
        <v>NÃO</v>
      </c>
      <c r="T2617" s="2" t="str">
        <f>IF(ISERR(FIND("10",GERAL[[#This Row],[ODS]])),"NÃO","SIM")</f>
        <v>NÃO</v>
      </c>
      <c r="U2617" s="2" t="str">
        <f>IF(ISERR(FIND("11",GERAL[[#This Row],[ODS]])),"NÃO","SIM")</f>
        <v>NÃO</v>
      </c>
      <c r="V2617" s="2" t="str">
        <f>IF(ISERR(FIND("12",GERAL[[#This Row],[ODS]])),"NÃO","SIM")</f>
        <v>NÃO</v>
      </c>
      <c r="W2617" s="2" t="str">
        <f>IF(ISERR(FIND("13",GERAL[[#This Row],[ODS]])),"NÃO","SIM")</f>
        <v>NÃO</v>
      </c>
      <c r="X2617" s="2" t="str">
        <f>IF(ISERR(FIND("14",GERAL[[#This Row],[ODS]])),"NÃO","SIM")</f>
        <v>NÃO</v>
      </c>
      <c r="Y2617" s="2" t="str">
        <f>IF(ISERR(FIND("15",GERAL[[#This Row],[ODS]])),"NÃO","SIM")</f>
        <v>SIM</v>
      </c>
      <c r="Z2617" s="2" t="str">
        <f>IF(ISERR(FIND("16",GERAL[[#This Row],[ODS]])),"NÃO","SIM")</f>
        <v>NÃO</v>
      </c>
      <c r="AA2617" s="2" t="str">
        <f>IF(ISERR(FIND("17",GERAL[[#This Row],[ODS]])),"NÃO","SIM")</f>
        <v>NÃO</v>
      </c>
      <c r="AB2617" s="1"/>
      <c r="AC2617" s="1"/>
      <c r="AD2617" s="1"/>
      <c r="AE2617" s="56"/>
      <c r="AF2617" s="87">
        <v>4.470695775609526</v>
      </c>
      <c r="AG2617" s="1" t="str">
        <f>GERAL[[#This Row],[SIGLA]]&amp;GERAL[[#This Row],[CÓD]]</f>
        <v>SCAS_UC</v>
      </c>
      <c r="AH2617" s="1">
        <f ca="1">VLOOKUP(GERAL[[#This Row],[REF_NOTA]],BASE_NOTAS[],7,FALSE)</f>
        <v>4.496584322362315</v>
      </c>
      <c r="AI2617" s="31">
        <f ca="1">IF(GERAL[[#This Row],[Nota 2025]]="",0,GERAL[[#This Row],[Nota 2026]]-GERAL[[#This Row],[Nota 2025]])</f>
        <v>2.5888546752788955E-2</v>
      </c>
    </row>
    <row r="2618" spans="1:35" ht="17" x14ac:dyDescent="0.35">
      <c r="A2618" s="2" t="s">
        <v>181</v>
      </c>
      <c r="B2618" s="2" t="s">
        <v>186</v>
      </c>
      <c r="C2618" s="15" t="s">
        <v>208</v>
      </c>
      <c r="D2618" s="15" t="s">
        <v>661</v>
      </c>
      <c r="E2618" s="15" t="s">
        <v>660</v>
      </c>
      <c r="F2618" s="2" t="str">
        <f>VLOOKUP(GERAL[[#This Row],[CÓD]],SEALL,6,FALSE)</f>
        <v>E</v>
      </c>
      <c r="G2618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618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61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618" s="2" t="str">
        <f>VLOOKUP(GERAL[[#This Row],[CÓD]],SEALL,4,FALSE)</f>
        <v>06, 15</v>
      </c>
      <c r="K2618" s="2" t="str">
        <f>IF(ISERR(FIND("01",GERAL[[#This Row],[ODS]])),"NÃO","SIM")</f>
        <v>NÃO</v>
      </c>
      <c r="L2618" s="2" t="str">
        <f>IF(ISERR(FIND("02",GERAL[[#This Row],[ODS]])),"NÃO","SIM")</f>
        <v>NÃO</v>
      </c>
      <c r="M2618" s="2" t="str">
        <f>IF(ISERR(FIND("03",GERAL[[#This Row],[ODS]])),"NÃO","SIM")</f>
        <v>NÃO</v>
      </c>
      <c r="N2618" s="2" t="str">
        <f>IF(ISERR(FIND("04",GERAL[[#This Row],[ODS]])),"NÃO","SIM")</f>
        <v>NÃO</v>
      </c>
      <c r="O2618" s="2" t="str">
        <f>IF(ISERR(FIND("05",GERAL[[#This Row],[ODS]])),"NÃO","SIM")</f>
        <v>NÃO</v>
      </c>
      <c r="P2618" s="2" t="str">
        <f>IF(ISERR(FIND("06",GERAL[[#This Row],[ODS]])),"NÃO","SIM")</f>
        <v>SIM</v>
      </c>
      <c r="Q2618" s="2" t="str">
        <f>IF(ISERR(FIND("07",GERAL[[#This Row],[ODS]])),"NÃO","SIM")</f>
        <v>NÃO</v>
      </c>
      <c r="R2618" s="2" t="str">
        <f>IF(ISERR(FIND("08",GERAL[[#This Row],[ODS]])),"NÃO","SIM")</f>
        <v>NÃO</v>
      </c>
      <c r="S2618" s="2" t="str">
        <f>IF(ISERR(FIND("09",GERAL[[#This Row],[ODS]])),"NÃO","SIM")</f>
        <v>NÃO</v>
      </c>
      <c r="T2618" s="2" t="str">
        <f>IF(ISERR(FIND("10",GERAL[[#This Row],[ODS]])),"NÃO","SIM")</f>
        <v>NÃO</v>
      </c>
      <c r="U2618" s="2" t="str">
        <f>IF(ISERR(FIND("11",GERAL[[#This Row],[ODS]])),"NÃO","SIM")</f>
        <v>NÃO</v>
      </c>
      <c r="V2618" s="2" t="str">
        <f>IF(ISERR(FIND("12",GERAL[[#This Row],[ODS]])),"NÃO","SIM")</f>
        <v>NÃO</v>
      </c>
      <c r="W2618" s="2" t="str">
        <f>IF(ISERR(FIND("13",GERAL[[#This Row],[ODS]])),"NÃO","SIM")</f>
        <v>NÃO</v>
      </c>
      <c r="X2618" s="2" t="str">
        <f>IF(ISERR(FIND("14",GERAL[[#This Row],[ODS]])),"NÃO","SIM")</f>
        <v>NÃO</v>
      </c>
      <c r="Y2618" s="2" t="str">
        <f>IF(ISERR(FIND("15",GERAL[[#This Row],[ODS]])),"NÃO","SIM")</f>
        <v>SIM</v>
      </c>
      <c r="Z2618" s="2" t="str">
        <f>IF(ISERR(FIND("16",GERAL[[#This Row],[ODS]])),"NÃO","SIM")</f>
        <v>NÃO</v>
      </c>
      <c r="AA2618" s="2" t="str">
        <f>IF(ISERR(FIND("17",GERAL[[#This Row],[ODS]])),"NÃO","SIM")</f>
        <v>NÃO</v>
      </c>
      <c r="AB2618" s="1"/>
      <c r="AC2618" s="1"/>
      <c r="AD2618" s="1"/>
      <c r="AE2618" s="56"/>
      <c r="AF2618" s="87">
        <v>27.318328348652244</v>
      </c>
      <c r="AG2618" s="1" t="str">
        <f>GERAL[[#This Row],[SIGLA]]&amp;GERAL[[#This Row],[CÓD]]</f>
        <v>SPAS_UC</v>
      </c>
      <c r="AH2618" s="1">
        <f ca="1">VLOOKUP(GERAL[[#This Row],[REF_NOTA]],BASE_NOTAS[],7,FALSE)</f>
        <v>27.392399339482232</v>
      </c>
      <c r="AI2618" s="31">
        <f ca="1">IF(GERAL[[#This Row],[Nota 2025]]="",0,GERAL[[#This Row],[Nota 2026]]-GERAL[[#This Row],[Nota 2025]])</f>
        <v>7.4070990829987693E-2</v>
      </c>
    </row>
    <row r="2619" spans="1:35" ht="17" x14ac:dyDescent="0.35">
      <c r="A2619" s="2" t="s">
        <v>180</v>
      </c>
      <c r="B2619" s="2" t="s">
        <v>206</v>
      </c>
      <c r="C2619" s="15" t="s">
        <v>208</v>
      </c>
      <c r="D2619" s="15" t="s">
        <v>661</v>
      </c>
      <c r="E2619" s="15" t="s">
        <v>660</v>
      </c>
      <c r="F2619" s="2" t="str">
        <f>VLOOKUP(GERAL[[#This Row],[CÓD]],SEALL,6,FALSE)</f>
        <v>E</v>
      </c>
      <c r="G2619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619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61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619" s="2" t="str">
        <f>VLOOKUP(GERAL[[#This Row],[CÓD]],SEALL,4,FALSE)</f>
        <v>06, 15</v>
      </c>
      <c r="K2619" s="2" t="str">
        <f>IF(ISERR(FIND("01",GERAL[[#This Row],[ODS]])),"NÃO","SIM")</f>
        <v>NÃO</v>
      </c>
      <c r="L2619" s="2" t="str">
        <f>IF(ISERR(FIND("02",GERAL[[#This Row],[ODS]])),"NÃO","SIM")</f>
        <v>NÃO</v>
      </c>
      <c r="M2619" s="2" t="str">
        <f>IF(ISERR(FIND("03",GERAL[[#This Row],[ODS]])),"NÃO","SIM")</f>
        <v>NÃO</v>
      </c>
      <c r="N2619" s="2" t="str">
        <f>IF(ISERR(FIND("04",GERAL[[#This Row],[ODS]])),"NÃO","SIM")</f>
        <v>NÃO</v>
      </c>
      <c r="O2619" s="2" t="str">
        <f>IF(ISERR(FIND("05",GERAL[[#This Row],[ODS]])),"NÃO","SIM")</f>
        <v>NÃO</v>
      </c>
      <c r="P2619" s="2" t="str">
        <f>IF(ISERR(FIND("06",GERAL[[#This Row],[ODS]])),"NÃO","SIM")</f>
        <v>SIM</v>
      </c>
      <c r="Q2619" s="2" t="str">
        <f>IF(ISERR(FIND("07",GERAL[[#This Row],[ODS]])),"NÃO","SIM")</f>
        <v>NÃO</v>
      </c>
      <c r="R2619" s="2" t="str">
        <f>IF(ISERR(FIND("08",GERAL[[#This Row],[ODS]])),"NÃO","SIM")</f>
        <v>NÃO</v>
      </c>
      <c r="S2619" s="2" t="str">
        <f>IF(ISERR(FIND("09",GERAL[[#This Row],[ODS]])),"NÃO","SIM")</f>
        <v>NÃO</v>
      </c>
      <c r="T2619" s="2" t="str">
        <f>IF(ISERR(FIND("10",GERAL[[#This Row],[ODS]])),"NÃO","SIM")</f>
        <v>NÃO</v>
      </c>
      <c r="U2619" s="2" t="str">
        <f>IF(ISERR(FIND("11",GERAL[[#This Row],[ODS]])),"NÃO","SIM")</f>
        <v>NÃO</v>
      </c>
      <c r="V2619" s="2" t="str">
        <f>IF(ISERR(FIND("12",GERAL[[#This Row],[ODS]])),"NÃO","SIM")</f>
        <v>NÃO</v>
      </c>
      <c r="W2619" s="2" t="str">
        <f>IF(ISERR(FIND("13",GERAL[[#This Row],[ODS]])),"NÃO","SIM")</f>
        <v>NÃO</v>
      </c>
      <c r="X2619" s="2" t="str">
        <f>IF(ISERR(FIND("14",GERAL[[#This Row],[ODS]])),"NÃO","SIM")</f>
        <v>NÃO</v>
      </c>
      <c r="Y2619" s="2" t="str">
        <f>IF(ISERR(FIND("15",GERAL[[#This Row],[ODS]])),"NÃO","SIM")</f>
        <v>SIM</v>
      </c>
      <c r="Z2619" s="2" t="str">
        <f>IF(ISERR(FIND("16",GERAL[[#This Row],[ODS]])),"NÃO","SIM")</f>
        <v>NÃO</v>
      </c>
      <c r="AA2619" s="2" t="str">
        <f>IF(ISERR(FIND("17",GERAL[[#This Row],[ODS]])),"NÃO","SIM")</f>
        <v>NÃO</v>
      </c>
      <c r="AB2619" s="1"/>
      <c r="AC2619" s="1"/>
      <c r="AD2619" s="1"/>
      <c r="AE2619" s="56"/>
      <c r="AF2619" s="87">
        <v>4.7535827298002635</v>
      </c>
      <c r="AG2619" s="1" t="str">
        <f>GERAL[[#This Row],[SIGLA]]&amp;GERAL[[#This Row],[CÓD]]</f>
        <v>SEAS_UC</v>
      </c>
      <c r="AH2619" s="1">
        <f ca="1">VLOOKUP(GERAL[[#This Row],[REF_NOTA]],BASE_NOTAS[],7,FALSE)</f>
        <v>4.7535827298002635</v>
      </c>
      <c r="AI2619" s="31">
        <f ca="1">IF(GERAL[[#This Row],[Nota 2025]]="",0,GERAL[[#This Row],[Nota 2026]]-GERAL[[#This Row],[Nota 2025]])</f>
        <v>0</v>
      </c>
    </row>
    <row r="2620" spans="1:35" ht="17" x14ac:dyDescent="0.35">
      <c r="A2620" s="2" t="s">
        <v>182</v>
      </c>
      <c r="B2620" s="2" t="s">
        <v>185</v>
      </c>
      <c r="C2620" s="15" t="s">
        <v>208</v>
      </c>
      <c r="D2620" s="15" t="s">
        <v>661</v>
      </c>
      <c r="E2620" s="15" t="s">
        <v>660</v>
      </c>
      <c r="F2620" s="2" t="str">
        <f>VLOOKUP(GERAL[[#This Row],[CÓD]],SEALL,6,FALSE)</f>
        <v>E</v>
      </c>
      <c r="G2620" s="2" t="str">
        <f>IF(OR(GERAL[[#This Row],[Classificação por ESG]]="E",GERAL[[#This Row],[Classificação por ESG]]="ES",GERAL[[#This Row],[Classificação por ESG]]="EG",GERAL[[#This Row],[Classificação por ESG]]="ESG"),"SIM","NÃO")</f>
        <v>SIM</v>
      </c>
      <c r="H2620" s="2" t="str">
        <f>IF(OR(GERAL[[#This Row],[Classificação por ESG]]="S",GERAL[[#This Row],[Classificação por ESG]]="ES",GERAL[[#This Row],[Classificação por ESG]]="SG",GERAL[[#This Row],[Classificação por ESG]]="ESG"),"SIM","NÃO")</f>
        <v>NÃO</v>
      </c>
      <c r="I262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620" s="2" t="str">
        <f>VLOOKUP(GERAL[[#This Row],[CÓD]],SEALL,4,FALSE)</f>
        <v>06, 15</v>
      </c>
      <c r="K2620" s="2" t="str">
        <f>IF(ISERR(FIND("01",GERAL[[#This Row],[ODS]])),"NÃO","SIM")</f>
        <v>NÃO</v>
      </c>
      <c r="L2620" s="2" t="str">
        <f>IF(ISERR(FIND("02",GERAL[[#This Row],[ODS]])),"NÃO","SIM")</f>
        <v>NÃO</v>
      </c>
      <c r="M2620" s="2" t="str">
        <f>IF(ISERR(FIND("03",GERAL[[#This Row],[ODS]])),"NÃO","SIM")</f>
        <v>NÃO</v>
      </c>
      <c r="N2620" s="2" t="str">
        <f>IF(ISERR(FIND("04",GERAL[[#This Row],[ODS]])),"NÃO","SIM")</f>
        <v>NÃO</v>
      </c>
      <c r="O2620" s="2" t="str">
        <f>IF(ISERR(FIND("05",GERAL[[#This Row],[ODS]])),"NÃO","SIM")</f>
        <v>NÃO</v>
      </c>
      <c r="P2620" s="2" t="str">
        <f>IF(ISERR(FIND("06",GERAL[[#This Row],[ODS]])),"NÃO","SIM")</f>
        <v>SIM</v>
      </c>
      <c r="Q2620" s="2" t="str">
        <f>IF(ISERR(FIND("07",GERAL[[#This Row],[ODS]])),"NÃO","SIM")</f>
        <v>NÃO</v>
      </c>
      <c r="R2620" s="2" t="str">
        <f>IF(ISERR(FIND("08",GERAL[[#This Row],[ODS]])),"NÃO","SIM")</f>
        <v>NÃO</v>
      </c>
      <c r="S2620" s="2" t="str">
        <f>IF(ISERR(FIND("09",GERAL[[#This Row],[ODS]])),"NÃO","SIM")</f>
        <v>NÃO</v>
      </c>
      <c r="T2620" s="2" t="str">
        <f>IF(ISERR(FIND("10",GERAL[[#This Row],[ODS]])),"NÃO","SIM")</f>
        <v>NÃO</v>
      </c>
      <c r="U2620" s="2" t="str">
        <f>IF(ISERR(FIND("11",GERAL[[#This Row],[ODS]])),"NÃO","SIM")</f>
        <v>NÃO</v>
      </c>
      <c r="V2620" s="2" t="str">
        <f>IF(ISERR(FIND("12",GERAL[[#This Row],[ODS]])),"NÃO","SIM")</f>
        <v>NÃO</v>
      </c>
      <c r="W2620" s="2" t="str">
        <f>IF(ISERR(FIND("13",GERAL[[#This Row],[ODS]])),"NÃO","SIM")</f>
        <v>NÃO</v>
      </c>
      <c r="X2620" s="2" t="str">
        <f>IF(ISERR(FIND("14",GERAL[[#This Row],[ODS]])),"NÃO","SIM")</f>
        <v>NÃO</v>
      </c>
      <c r="Y2620" s="2" t="str">
        <f>IF(ISERR(FIND("15",GERAL[[#This Row],[ODS]])),"NÃO","SIM")</f>
        <v>SIM</v>
      </c>
      <c r="Z2620" s="2" t="str">
        <f>IF(ISERR(FIND("16",GERAL[[#This Row],[ODS]])),"NÃO","SIM")</f>
        <v>NÃO</v>
      </c>
      <c r="AA2620" s="2" t="str">
        <f>IF(ISERR(FIND("17",GERAL[[#This Row],[ODS]])),"NÃO","SIM")</f>
        <v>NÃO</v>
      </c>
      <c r="AB2620" s="1"/>
      <c r="AC2620" s="1"/>
      <c r="AD2620" s="1"/>
      <c r="AE2620" s="56"/>
      <c r="AF2620" s="87">
        <v>33.207990438904247</v>
      </c>
      <c r="AG2620" s="1" t="str">
        <f>GERAL[[#This Row],[SIGLA]]&amp;GERAL[[#This Row],[CÓD]]</f>
        <v>TOAS_UC</v>
      </c>
      <c r="AH2620" s="1">
        <f ca="1">VLOOKUP(GERAL[[#This Row],[REF_NOTA]],BASE_NOTAS[],7,FALSE)</f>
        <v>33.212725285210688</v>
      </c>
      <c r="AI2620" s="31">
        <f ca="1">IF(GERAL[[#This Row],[Nota 2025]]="",0,GERAL[[#This Row],[Nota 2026]]-GERAL[[#This Row],[Nota 2025]])</f>
        <v>4.734846306440943E-3</v>
      </c>
    </row>
    <row r="2621" spans="1:35" ht="17" x14ac:dyDescent="0.35">
      <c r="A2621" s="2" t="s">
        <v>0</v>
      </c>
      <c r="B2621" s="2" t="s">
        <v>156</v>
      </c>
      <c r="C2621" s="15" t="s">
        <v>218</v>
      </c>
      <c r="D2621" s="15" t="s">
        <v>500</v>
      </c>
      <c r="E2621" s="15" t="s">
        <v>501</v>
      </c>
      <c r="F2621" s="2" t="str">
        <f>VLOOKUP(GERAL[[#This Row],[CÓD]],SEALL,6,FALSE)</f>
        <v>SG</v>
      </c>
      <c r="G262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2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2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21" s="2" t="str">
        <f>VLOOKUP(GERAL[[#This Row],[CÓD]],SEALL,4,FALSE)</f>
        <v>08, 10, 16</v>
      </c>
      <c r="K2621" s="2" t="str">
        <f>IF(ISERR(FIND("01",GERAL[[#This Row],[ODS]])),"NÃO","SIM")</f>
        <v>NÃO</v>
      </c>
      <c r="L2621" s="2" t="str">
        <f>IF(ISERR(FIND("02",GERAL[[#This Row],[ODS]])),"NÃO","SIM")</f>
        <v>NÃO</v>
      </c>
      <c r="M2621" s="2" t="str">
        <f>IF(ISERR(FIND("03",GERAL[[#This Row],[ODS]])),"NÃO","SIM")</f>
        <v>NÃO</v>
      </c>
      <c r="N2621" s="2" t="str">
        <f>IF(ISERR(FIND("04",GERAL[[#This Row],[ODS]])),"NÃO","SIM")</f>
        <v>NÃO</v>
      </c>
      <c r="O2621" s="2" t="str">
        <f>IF(ISERR(FIND("05",GERAL[[#This Row],[ODS]])),"NÃO","SIM")</f>
        <v>NÃO</v>
      </c>
      <c r="P2621" s="2" t="str">
        <f>IF(ISERR(FIND("06",GERAL[[#This Row],[ODS]])),"NÃO","SIM")</f>
        <v>NÃO</v>
      </c>
      <c r="Q2621" s="2" t="str">
        <f>IF(ISERR(FIND("07",GERAL[[#This Row],[ODS]])),"NÃO","SIM")</f>
        <v>NÃO</v>
      </c>
      <c r="R2621" s="2" t="str">
        <f>IF(ISERR(FIND("08",GERAL[[#This Row],[ODS]])),"NÃO","SIM")</f>
        <v>SIM</v>
      </c>
      <c r="S2621" s="2" t="str">
        <f>IF(ISERR(FIND("09",GERAL[[#This Row],[ODS]])),"NÃO","SIM")</f>
        <v>NÃO</v>
      </c>
      <c r="T2621" s="2" t="str">
        <f>IF(ISERR(FIND("10",GERAL[[#This Row],[ODS]])),"NÃO","SIM")</f>
        <v>SIM</v>
      </c>
      <c r="U2621" s="2" t="str">
        <f>IF(ISERR(FIND("11",GERAL[[#This Row],[ODS]])),"NÃO","SIM")</f>
        <v>NÃO</v>
      </c>
      <c r="V2621" s="2" t="str">
        <f>IF(ISERR(FIND("12",GERAL[[#This Row],[ODS]])),"NÃO","SIM")</f>
        <v>NÃO</v>
      </c>
      <c r="W2621" s="2" t="str">
        <f>IF(ISERR(FIND("13",GERAL[[#This Row],[ODS]])),"NÃO","SIM")</f>
        <v>NÃO</v>
      </c>
      <c r="X2621" s="2" t="str">
        <f>IF(ISERR(FIND("14",GERAL[[#This Row],[ODS]])),"NÃO","SIM")</f>
        <v>NÃO</v>
      </c>
      <c r="Y2621" s="2" t="str">
        <f>IF(ISERR(FIND("15",GERAL[[#This Row],[ODS]])),"NÃO","SIM")</f>
        <v>NÃO</v>
      </c>
      <c r="Z2621" s="2" t="str">
        <f>IF(ISERR(FIND("16",GERAL[[#This Row],[ODS]])),"NÃO","SIM")</f>
        <v>SIM</v>
      </c>
      <c r="AA2621" s="2" t="str">
        <f>IF(ISERR(FIND("17",GERAL[[#This Row],[ODS]])),"NÃO","SIM")</f>
        <v>NÃO</v>
      </c>
      <c r="AB2621" s="1"/>
      <c r="AC2621" s="1"/>
      <c r="AD2621" s="1">
        <v>97.541237188957098</v>
      </c>
      <c r="AE2621" s="56">
        <v>95.309039496901221</v>
      </c>
      <c r="AF2621" s="87">
        <v>0</v>
      </c>
      <c r="AG2621" s="1" t="str">
        <f>GERAL[[#This Row],[SIGLA]]&amp;GERAL[[#This Row],[CÓD]]</f>
        <v>ACSS_TI</v>
      </c>
      <c r="AH2621" s="1">
        <f ca="1">VLOOKUP(GERAL[[#This Row],[REF_NOTA]],BASE_NOTAS[],7,FALSE)</f>
        <v>100</v>
      </c>
      <c r="AI2621" s="31">
        <f ca="1">IF(GERAL[[#This Row],[Nota 2025]]="",0,GERAL[[#This Row],[Nota 2026]]-GERAL[[#This Row],[Nota 2025]])</f>
        <v>100</v>
      </c>
    </row>
    <row r="2622" spans="1:35" ht="17" x14ac:dyDescent="0.35">
      <c r="A2622" s="2" t="s">
        <v>1</v>
      </c>
      <c r="B2622" s="2" t="s">
        <v>157</v>
      </c>
      <c r="C2622" s="15" t="s">
        <v>218</v>
      </c>
      <c r="D2622" s="15" t="s">
        <v>500</v>
      </c>
      <c r="E2622" s="15" t="s">
        <v>501</v>
      </c>
      <c r="F2622" s="2" t="str">
        <f>VLOOKUP(GERAL[[#This Row],[CÓD]],SEALL,6,FALSE)</f>
        <v>SG</v>
      </c>
      <c r="G262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2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2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22" s="2" t="str">
        <f>VLOOKUP(GERAL[[#This Row],[CÓD]],SEALL,4,FALSE)</f>
        <v>08, 10, 16</v>
      </c>
      <c r="K2622" s="2" t="str">
        <f>IF(ISERR(FIND("01",GERAL[[#This Row],[ODS]])),"NÃO","SIM")</f>
        <v>NÃO</v>
      </c>
      <c r="L2622" s="2" t="str">
        <f>IF(ISERR(FIND("02",GERAL[[#This Row],[ODS]])),"NÃO","SIM")</f>
        <v>NÃO</v>
      </c>
      <c r="M2622" s="2" t="str">
        <f>IF(ISERR(FIND("03",GERAL[[#This Row],[ODS]])),"NÃO","SIM")</f>
        <v>NÃO</v>
      </c>
      <c r="N2622" s="2" t="str">
        <f>IF(ISERR(FIND("04",GERAL[[#This Row],[ODS]])),"NÃO","SIM")</f>
        <v>NÃO</v>
      </c>
      <c r="O2622" s="2" t="str">
        <f>IF(ISERR(FIND("05",GERAL[[#This Row],[ODS]])),"NÃO","SIM")</f>
        <v>NÃO</v>
      </c>
      <c r="P2622" s="2" t="str">
        <f>IF(ISERR(FIND("06",GERAL[[#This Row],[ODS]])),"NÃO","SIM")</f>
        <v>NÃO</v>
      </c>
      <c r="Q2622" s="2" t="str">
        <f>IF(ISERR(FIND("07",GERAL[[#This Row],[ODS]])),"NÃO","SIM")</f>
        <v>NÃO</v>
      </c>
      <c r="R2622" s="2" t="str">
        <f>IF(ISERR(FIND("08",GERAL[[#This Row],[ODS]])),"NÃO","SIM")</f>
        <v>SIM</v>
      </c>
      <c r="S2622" s="2" t="str">
        <f>IF(ISERR(FIND("09",GERAL[[#This Row],[ODS]])),"NÃO","SIM")</f>
        <v>NÃO</v>
      </c>
      <c r="T2622" s="2" t="str">
        <f>IF(ISERR(FIND("10",GERAL[[#This Row],[ODS]])),"NÃO","SIM")</f>
        <v>SIM</v>
      </c>
      <c r="U2622" s="2" t="str">
        <f>IF(ISERR(FIND("11",GERAL[[#This Row],[ODS]])),"NÃO","SIM")</f>
        <v>NÃO</v>
      </c>
      <c r="V2622" s="2" t="str">
        <f>IF(ISERR(FIND("12",GERAL[[#This Row],[ODS]])),"NÃO","SIM")</f>
        <v>NÃO</v>
      </c>
      <c r="W2622" s="2" t="str">
        <f>IF(ISERR(FIND("13",GERAL[[#This Row],[ODS]])),"NÃO","SIM")</f>
        <v>NÃO</v>
      </c>
      <c r="X2622" s="2" t="str">
        <f>IF(ISERR(FIND("14",GERAL[[#This Row],[ODS]])),"NÃO","SIM")</f>
        <v>NÃO</v>
      </c>
      <c r="Y2622" s="2" t="str">
        <f>IF(ISERR(FIND("15",GERAL[[#This Row],[ODS]])),"NÃO","SIM")</f>
        <v>NÃO</v>
      </c>
      <c r="Z2622" s="2" t="str">
        <f>IF(ISERR(FIND("16",GERAL[[#This Row],[ODS]])),"NÃO","SIM")</f>
        <v>SIM</v>
      </c>
      <c r="AA2622" s="2" t="str">
        <f>IF(ISERR(FIND("17",GERAL[[#This Row],[ODS]])),"NÃO","SIM")</f>
        <v>NÃO</v>
      </c>
      <c r="AB2622" s="1"/>
      <c r="AC2622" s="1"/>
      <c r="AD2622" s="1">
        <v>96.319517760903153</v>
      </c>
      <c r="AE2622" s="56">
        <v>93.447957062132971</v>
      </c>
      <c r="AF2622" s="87">
        <v>97.084206276388542</v>
      </c>
      <c r="AG2622" s="1" t="str">
        <f>GERAL[[#This Row],[SIGLA]]&amp;GERAL[[#This Row],[CÓD]]</f>
        <v>ALSS_TI</v>
      </c>
      <c r="AH2622" s="1">
        <f ca="1">VLOOKUP(GERAL[[#This Row],[REF_NOTA]],BASE_NOTAS[],7,FALSE)</f>
        <v>94.079771615550527</v>
      </c>
      <c r="AI2622" s="31">
        <f ca="1">IF(GERAL[[#This Row],[Nota 2025]]="",0,GERAL[[#This Row],[Nota 2026]]-GERAL[[#This Row],[Nota 2025]])</f>
        <v>-3.0044346608380152</v>
      </c>
    </row>
    <row r="2623" spans="1:35" ht="17" x14ac:dyDescent="0.35">
      <c r="A2623" s="2" t="s">
        <v>159</v>
      </c>
      <c r="B2623" s="2" t="s">
        <v>184</v>
      </c>
      <c r="C2623" s="15" t="s">
        <v>218</v>
      </c>
      <c r="D2623" s="15" t="s">
        <v>500</v>
      </c>
      <c r="E2623" s="15" t="s">
        <v>501</v>
      </c>
      <c r="F2623" s="2" t="str">
        <f>VLOOKUP(GERAL[[#This Row],[CÓD]],SEALL,6,FALSE)</f>
        <v>SG</v>
      </c>
      <c r="G262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2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2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23" s="2" t="str">
        <f>VLOOKUP(GERAL[[#This Row],[CÓD]],SEALL,4,FALSE)</f>
        <v>08, 10, 16</v>
      </c>
      <c r="K2623" s="2" t="str">
        <f>IF(ISERR(FIND("01",GERAL[[#This Row],[ODS]])),"NÃO","SIM")</f>
        <v>NÃO</v>
      </c>
      <c r="L2623" s="2" t="str">
        <f>IF(ISERR(FIND("02",GERAL[[#This Row],[ODS]])),"NÃO","SIM")</f>
        <v>NÃO</v>
      </c>
      <c r="M2623" s="2" t="str">
        <f>IF(ISERR(FIND("03",GERAL[[#This Row],[ODS]])),"NÃO","SIM")</f>
        <v>NÃO</v>
      </c>
      <c r="N2623" s="2" t="str">
        <f>IF(ISERR(FIND("04",GERAL[[#This Row],[ODS]])),"NÃO","SIM")</f>
        <v>NÃO</v>
      </c>
      <c r="O2623" s="2" t="str">
        <f>IF(ISERR(FIND("05",GERAL[[#This Row],[ODS]])),"NÃO","SIM")</f>
        <v>NÃO</v>
      </c>
      <c r="P2623" s="2" t="str">
        <f>IF(ISERR(FIND("06",GERAL[[#This Row],[ODS]])),"NÃO","SIM")</f>
        <v>NÃO</v>
      </c>
      <c r="Q2623" s="2" t="str">
        <f>IF(ISERR(FIND("07",GERAL[[#This Row],[ODS]])),"NÃO","SIM")</f>
        <v>NÃO</v>
      </c>
      <c r="R2623" s="2" t="str">
        <f>IF(ISERR(FIND("08",GERAL[[#This Row],[ODS]])),"NÃO","SIM")</f>
        <v>SIM</v>
      </c>
      <c r="S2623" s="2" t="str">
        <f>IF(ISERR(FIND("09",GERAL[[#This Row],[ODS]])),"NÃO","SIM")</f>
        <v>NÃO</v>
      </c>
      <c r="T2623" s="2" t="str">
        <f>IF(ISERR(FIND("10",GERAL[[#This Row],[ODS]])),"NÃO","SIM")</f>
        <v>SIM</v>
      </c>
      <c r="U2623" s="2" t="str">
        <f>IF(ISERR(FIND("11",GERAL[[#This Row],[ODS]])),"NÃO","SIM")</f>
        <v>NÃO</v>
      </c>
      <c r="V2623" s="2" t="str">
        <f>IF(ISERR(FIND("12",GERAL[[#This Row],[ODS]])),"NÃO","SIM")</f>
        <v>NÃO</v>
      </c>
      <c r="W2623" s="2" t="str">
        <f>IF(ISERR(FIND("13",GERAL[[#This Row],[ODS]])),"NÃO","SIM")</f>
        <v>NÃO</v>
      </c>
      <c r="X2623" s="2" t="str">
        <f>IF(ISERR(FIND("14",GERAL[[#This Row],[ODS]])),"NÃO","SIM")</f>
        <v>NÃO</v>
      </c>
      <c r="Y2623" s="2" t="str">
        <f>IF(ISERR(FIND("15",GERAL[[#This Row],[ODS]])),"NÃO","SIM")</f>
        <v>NÃO</v>
      </c>
      <c r="Z2623" s="2" t="str">
        <f>IF(ISERR(FIND("16",GERAL[[#This Row],[ODS]])),"NÃO","SIM")</f>
        <v>SIM</v>
      </c>
      <c r="AA2623" s="2" t="str">
        <f>IF(ISERR(FIND("17",GERAL[[#This Row],[ODS]])),"NÃO","SIM")</f>
        <v>NÃO</v>
      </c>
      <c r="AB2623" s="1"/>
      <c r="AC2623" s="1"/>
      <c r="AD2623" s="1">
        <v>100</v>
      </c>
      <c r="AE2623" s="56">
        <v>90.436222491867213</v>
      </c>
      <c r="AF2623" s="87">
        <v>98.239620302992549</v>
      </c>
      <c r="AG2623" s="1" t="str">
        <f>GERAL[[#This Row],[SIGLA]]&amp;GERAL[[#This Row],[CÓD]]</f>
        <v>APSS_TI</v>
      </c>
      <c r="AH2623" s="1">
        <f ca="1">VLOOKUP(GERAL[[#This Row],[REF_NOTA]],BASE_NOTAS[],7,FALSE)</f>
        <v>95.141719172168024</v>
      </c>
      <c r="AI2623" s="31">
        <f ca="1">IF(GERAL[[#This Row],[Nota 2025]]="",0,GERAL[[#This Row],[Nota 2026]]-GERAL[[#This Row],[Nota 2025]])</f>
        <v>-3.0979011308245248</v>
      </c>
    </row>
    <row r="2624" spans="1:35" ht="17" x14ac:dyDescent="0.35">
      <c r="A2624" s="2" t="s">
        <v>155</v>
      </c>
      <c r="B2624" s="2" t="s">
        <v>158</v>
      </c>
      <c r="C2624" s="15" t="s">
        <v>218</v>
      </c>
      <c r="D2624" s="15" t="s">
        <v>500</v>
      </c>
      <c r="E2624" s="15" t="s">
        <v>501</v>
      </c>
      <c r="F2624" s="2" t="str">
        <f>VLOOKUP(GERAL[[#This Row],[CÓD]],SEALL,6,FALSE)</f>
        <v>SG</v>
      </c>
      <c r="G262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2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2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24" s="2" t="str">
        <f>VLOOKUP(GERAL[[#This Row],[CÓD]],SEALL,4,FALSE)</f>
        <v>08, 10, 16</v>
      </c>
      <c r="K2624" s="2" t="str">
        <f>IF(ISERR(FIND("01",GERAL[[#This Row],[ODS]])),"NÃO","SIM")</f>
        <v>NÃO</v>
      </c>
      <c r="L2624" s="2" t="str">
        <f>IF(ISERR(FIND("02",GERAL[[#This Row],[ODS]])),"NÃO","SIM")</f>
        <v>NÃO</v>
      </c>
      <c r="M2624" s="2" t="str">
        <f>IF(ISERR(FIND("03",GERAL[[#This Row],[ODS]])),"NÃO","SIM")</f>
        <v>NÃO</v>
      </c>
      <c r="N2624" s="2" t="str">
        <f>IF(ISERR(FIND("04",GERAL[[#This Row],[ODS]])),"NÃO","SIM")</f>
        <v>NÃO</v>
      </c>
      <c r="O2624" s="2" t="str">
        <f>IF(ISERR(FIND("05",GERAL[[#This Row],[ODS]])),"NÃO","SIM")</f>
        <v>NÃO</v>
      </c>
      <c r="P2624" s="2" t="str">
        <f>IF(ISERR(FIND("06",GERAL[[#This Row],[ODS]])),"NÃO","SIM")</f>
        <v>NÃO</v>
      </c>
      <c r="Q2624" s="2" t="str">
        <f>IF(ISERR(FIND("07",GERAL[[#This Row],[ODS]])),"NÃO","SIM")</f>
        <v>NÃO</v>
      </c>
      <c r="R2624" s="2" t="str">
        <f>IF(ISERR(FIND("08",GERAL[[#This Row],[ODS]])),"NÃO","SIM")</f>
        <v>SIM</v>
      </c>
      <c r="S2624" s="2" t="str">
        <f>IF(ISERR(FIND("09",GERAL[[#This Row],[ODS]])),"NÃO","SIM")</f>
        <v>NÃO</v>
      </c>
      <c r="T2624" s="2" t="str">
        <f>IF(ISERR(FIND("10",GERAL[[#This Row],[ODS]])),"NÃO","SIM")</f>
        <v>SIM</v>
      </c>
      <c r="U2624" s="2" t="str">
        <f>IF(ISERR(FIND("11",GERAL[[#This Row],[ODS]])),"NÃO","SIM")</f>
        <v>NÃO</v>
      </c>
      <c r="V2624" s="2" t="str">
        <f>IF(ISERR(FIND("12",GERAL[[#This Row],[ODS]])),"NÃO","SIM")</f>
        <v>NÃO</v>
      </c>
      <c r="W2624" s="2" t="str">
        <f>IF(ISERR(FIND("13",GERAL[[#This Row],[ODS]])),"NÃO","SIM")</f>
        <v>NÃO</v>
      </c>
      <c r="X2624" s="2" t="str">
        <f>IF(ISERR(FIND("14",GERAL[[#This Row],[ODS]])),"NÃO","SIM")</f>
        <v>NÃO</v>
      </c>
      <c r="Y2624" s="2" t="str">
        <f>IF(ISERR(FIND("15",GERAL[[#This Row],[ODS]])),"NÃO","SIM")</f>
        <v>NÃO</v>
      </c>
      <c r="Z2624" s="2" t="str">
        <f>IF(ISERR(FIND("16",GERAL[[#This Row],[ODS]])),"NÃO","SIM")</f>
        <v>SIM</v>
      </c>
      <c r="AA2624" s="2" t="str">
        <f>IF(ISERR(FIND("17",GERAL[[#This Row],[ODS]])),"NÃO","SIM")</f>
        <v>NÃO</v>
      </c>
      <c r="AB2624" s="1"/>
      <c r="AC2624" s="1"/>
      <c r="AD2624" s="1">
        <v>94.122395954510566</v>
      </c>
      <c r="AE2624" s="56">
        <v>96.317018508362182</v>
      </c>
      <c r="AF2624" s="87">
        <v>97.587795786914455</v>
      </c>
      <c r="AG2624" s="1" t="str">
        <f>GERAL[[#This Row],[SIGLA]]&amp;GERAL[[#This Row],[CÓD]]</f>
        <v>AMSS_TI</v>
      </c>
      <c r="AH2624" s="1">
        <f ca="1">VLOOKUP(GERAL[[#This Row],[REF_NOTA]],BASE_NOTAS[],7,FALSE)</f>
        <v>96.853254992603425</v>
      </c>
      <c r="AI2624" s="31">
        <f ca="1">IF(GERAL[[#This Row],[Nota 2025]]="",0,GERAL[[#This Row],[Nota 2026]]-GERAL[[#This Row],[Nota 2025]])</f>
        <v>-0.73454079431103025</v>
      </c>
    </row>
    <row r="2625" spans="1:35" ht="17" x14ac:dyDescent="0.35">
      <c r="A2625" s="2" t="s">
        <v>160</v>
      </c>
      <c r="B2625" s="2" t="s">
        <v>187</v>
      </c>
      <c r="C2625" s="15" t="s">
        <v>218</v>
      </c>
      <c r="D2625" s="15" t="s">
        <v>500</v>
      </c>
      <c r="E2625" s="15" t="s">
        <v>501</v>
      </c>
      <c r="F2625" s="2" t="str">
        <f>VLOOKUP(GERAL[[#This Row],[CÓD]],SEALL,6,FALSE)</f>
        <v>SG</v>
      </c>
      <c r="G262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2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2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25" s="2" t="str">
        <f>VLOOKUP(GERAL[[#This Row],[CÓD]],SEALL,4,FALSE)</f>
        <v>08, 10, 16</v>
      </c>
      <c r="K2625" s="2" t="str">
        <f>IF(ISERR(FIND("01",GERAL[[#This Row],[ODS]])),"NÃO","SIM")</f>
        <v>NÃO</v>
      </c>
      <c r="L2625" s="2" t="str">
        <f>IF(ISERR(FIND("02",GERAL[[#This Row],[ODS]])),"NÃO","SIM")</f>
        <v>NÃO</v>
      </c>
      <c r="M2625" s="2" t="str">
        <f>IF(ISERR(FIND("03",GERAL[[#This Row],[ODS]])),"NÃO","SIM")</f>
        <v>NÃO</v>
      </c>
      <c r="N2625" s="2" t="str">
        <f>IF(ISERR(FIND("04",GERAL[[#This Row],[ODS]])),"NÃO","SIM")</f>
        <v>NÃO</v>
      </c>
      <c r="O2625" s="2" t="str">
        <f>IF(ISERR(FIND("05",GERAL[[#This Row],[ODS]])),"NÃO","SIM")</f>
        <v>NÃO</v>
      </c>
      <c r="P2625" s="2" t="str">
        <f>IF(ISERR(FIND("06",GERAL[[#This Row],[ODS]])),"NÃO","SIM")</f>
        <v>NÃO</v>
      </c>
      <c r="Q2625" s="2" t="str">
        <f>IF(ISERR(FIND("07",GERAL[[#This Row],[ODS]])),"NÃO","SIM")</f>
        <v>NÃO</v>
      </c>
      <c r="R2625" s="2" t="str">
        <f>IF(ISERR(FIND("08",GERAL[[#This Row],[ODS]])),"NÃO","SIM")</f>
        <v>SIM</v>
      </c>
      <c r="S2625" s="2" t="str">
        <f>IF(ISERR(FIND("09",GERAL[[#This Row],[ODS]])),"NÃO","SIM")</f>
        <v>NÃO</v>
      </c>
      <c r="T2625" s="2" t="str">
        <f>IF(ISERR(FIND("10",GERAL[[#This Row],[ODS]])),"NÃO","SIM")</f>
        <v>SIM</v>
      </c>
      <c r="U2625" s="2" t="str">
        <f>IF(ISERR(FIND("11",GERAL[[#This Row],[ODS]])),"NÃO","SIM")</f>
        <v>NÃO</v>
      </c>
      <c r="V2625" s="2" t="str">
        <f>IF(ISERR(FIND("12",GERAL[[#This Row],[ODS]])),"NÃO","SIM")</f>
        <v>NÃO</v>
      </c>
      <c r="W2625" s="2" t="str">
        <f>IF(ISERR(FIND("13",GERAL[[#This Row],[ODS]])),"NÃO","SIM")</f>
        <v>NÃO</v>
      </c>
      <c r="X2625" s="2" t="str">
        <f>IF(ISERR(FIND("14",GERAL[[#This Row],[ODS]])),"NÃO","SIM")</f>
        <v>NÃO</v>
      </c>
      <c r="Y2625" s="2" t="str">
        <f>IF(ISERR(FIND("15",GERAL[[#This Row],[ODS]])),"NÃO","SIM")</f>
        <v>NÃO</v>
      </c>
      <c r="Z2625" s="2" t="str">
        <f>IF(ISERR(FIND("16",GERAL[[#This Row],[ODS]])),"NÃO","SIM")</f>
        <v>SIM</v>
      </c>
      <c r="AA2625" s="2" t="str">
        <f>IF(ISERR(FIND("17",GERAL[[#This Row],[ODS]])),"NÃO","SIM")</f>
        <v>NÃO</v>
      </c>
      <c r="AB2625" s="1"/>
      <c r="AC2625" s="1"/>
      <c r="AD2625" s="1">
        <v>94.829048118599445</v>
      </c>
      <c r="AE2625" s="56">
        <v>95.264859472140955</v>
      </c>
      <c r="AF2625" s="87">
        <v>98.857034090845403</v>
      </c>
      <c r="AG2625" s="1" t="str">
        <f>GERAL[[#This Row],[SIGLA]]&amp;GERAL[[#This Row],[CÓD]]</f>
        <v>BASS_TI</v>
      </c>
      <c r="AH2625" s="1">
        <f ca="1">VLOOKUP(GERAL[[#This Row],[REF_NOTA]],BASE_NOTAS[],7,FALSE)</f>
        <v>80.499600803094324</v>
      </c>
      <c r="AI2625" s="31">
        <f ca="1">IF(GERAL[[#This Row],[Nota 2025]]="",0,GERAL[[#This Row],[Nota 2026]]-GERAL[[#This Row],[Nota 2025]])</f>
        <v>-18.357433287751078</v>
      </c>
    </row>
    <row r="2626" spans="1:35" ht="17" x14ac:dyDescent="0.35">
      <c r="A2626" s="2" t="s">
        <v>161</v>
      </c>
      <c r="B2626" s="2" t="s">
        <v>188</v>
      </c>
      <c r="C2626" s="15" t="s">
        <v>218</v>
      </c>
      <c r="D2626" s="15" t="s">
        <v>500</v>
      </c>
      <c r="E2626" s="15" t="s">
        <v>501</v>
      </c>
      <c r="F2626" s="2" t="str">
        <f>VLOOKUP(GERAL[[#This Row],[CÓD]],SEALL,6,FALSE)</f>
        <v>SG</v>
      </c>
      <c r="G262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2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2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26" s="2" t="str">
        <f>VLOOKUP(GERAL[[#This Row],[CÓD]],SEALL,4,FALSE)</f>
        <v>08, 10, 16</v>
      </c>
      <c r="K2626" s="2" t="str">
        <f>IF(ISERR(FIND("01",GERAL[[#This Row],[ODS]])),"NÃO","SIM")</f>
        <v>NÃO</v>
      </c>
      <c r="L2626" s="2" t="str">
        <f>IF(ISERR(FIND("02",GERAL[[#This Row],[ODS]])),"NÃO","SIM")</f>
        <v>NÃO</v>
      </c>
      <c r="M2626" s="2" t="str">
        <f>IF(ISERR(FIND("03",GERAL[[#This Row],[ODS]])),"NÃO","SIM")</f>
        <v>NÃO</v>
      </c>
      <c r="N2626" s="2" t="str">
        <f>IF(ISERR(FIND("04",GERAL[[#This Row],[ODS]])),"NÃO","SIM")</f>
        <v>NÃO</v>
      </c>
      <c r="O2626" s="2" t="str">
        <f>IF(ISERR(FIND("05",GERAL[[#This Row],[ODS]])),"NÃO","SIM")</f>
        <v>NÃO</v>
      </c>
      <c r="P2626" s="2" t="str">
        <f>IF(ISERR(FIND("06",GERAL[[#This Row],[ODS]])),"NÃO","SIM")</f>
        <v>NÃO</v>
      </c>
      <c r="Q2626" s="2" t="str">
        <f>IF(ISERR(FIND("07",GERAL[[#This Row],[ODS]])),"NÃO","SIM")</f>
        <v>NÃO</v>
      </c>
      <c r="R2626" s="2" t="str">
        <f>IF(ISERR(FIND("08",GERAL[[#This Row],[ODS]])),"NÃO","SIM")</f>
        <v>SIM</v>
      </c>
      <c r="S2626" s="2" t="str">
        <f>IF(ISERR(FIND("09",GERAL[[#This Row],[ODS]])),"NÃO","SIM")</f>
        <v>NÃO</v>
      </c>
      <c r="T2626" s="2" t="str">
        <f>IF(ISERR(FIND("10",GERAL[[#This Row],[ODS]])),"NÃO","SIM")</f>
        <v>SIM</v>
      </c>
      <c r="U2626" s="2" t="str">
        <f>IF(ISERR(FIND("11",GERAL[[#This Row],[ODS]])),"NÃO","SIM")</f>
        <v>NÃO</v>
      </c>
      <c r="V2626" s="2" t="str">
        <f>IF(ISERR(FIND("12",GERAL[[#This Row],[ODS]])),"NÃO","SIM")</f>
        <v>NÃO</v>
      </c>
      <c r="W2626" s="2" t="str">
        <f>IF(ISERR(FIND("13",GERAL[[#This Row],[ODS]])),"NÃO","SIM")</f>
        <v>NÃO</v>
      </c>
      <c r="X2626" s="2" t="str">
        <f>IF(ISERR(FIND("14",GERAL[[#This Row],[ODS]])),"NÃO","SIM")</f>
        <v>NÃO</v>
      </c>
      <c r="Y2626" s="2" t="str">
        <f>IF(ISERR(FIND("15",GERAL[[#This Row],[ODS]])),"NÃO","SIM")</f>
        <v>NÃO</v>
      </c>
      <c r="Z2626" s="2" t="str">
        <f>IF(ISERR(FIND("16",GERAL[[#This Row],[ODS]])),"NÃO","SIM")</f>
        <v>SIM</v>
      </c>
      <c r="AA2626" s="2" t="str">
        <f>IF(ISERR(FIND("17",GERAL[[#This Row],[ODS]])),"NÃO","SIM")</f>
        <v>NÃO</v>
      </c>
      <c r="AB2626" s="1"/>
      <c r="AC2626" s="1"/>
      <c r="AD2626" s="1">
        <v>74.476060705927097</v>
      </c>
      <c r="AE2626" s="56">
        <v>82.94343752912755</v>
      </c>
      <c r="AF2626" s="87">
        <v>93.466955349642063</v>
      </c>
      <c r="AG2626" s="1" t="str">
        <f>GERAL[[#This Row],[SIGLA]]&amp;GERAL[[#This Row],[CÓD]]</f>
        <v>CESS_TI</v>
      </c>
      <c r="AH2626" s="1">
        <f ca="1">VLOOKUP(GERAL[[#This Row],[REF_NOTA]],BASE_NOTAS[],7,FALSE)</f>
        <v>89.527789759541989</v>
      </c>
      <c r="AI2626" s="31">
        <f ca="1">IF(GERAL[[#This Row],[Nota 2025]]="",0,GERAL[[#This Row],[Nota 2026]]-GERAL[[#This Row],[Nota 2025]])</f>
        <v>-3.9391655901000746</v>
      </c>
    </row>
    <row r="2627" spans="1:35" ht="17" x14ac:dyDescent="0.35">
      <c r="A2627" s="2" t="s">
        <v>162</v>
      </c>
      <c r="B2627" s="2" t="s">
        <v>189</v>
      </c>
      <c r="C2627" s="15" t="s">
        <v>218</v>
      </c>
      <c r="D2627" s="15" t="s">
        <v>500</v>
      </c>
      <c r="E2627" s="15" t="s">
        <v>501</v>
      </c>
      <c r="F2627" s="2" t="str">
        <f>VLOOKUP(GERAL[[#This Row],[CÓD]],SEALL,6,FALSE)</f>
        <v>SG</v>
      </c>
      <c r="G262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2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2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27" s="2" t="str">
        <f>VLOOKUP(GERAL[[#This Row],[CÓD]],SEALL,4,FALSE)</f>
        <v>08, 10, 16</v>
      </c>
      <c r="K2627" s="2" t="str">
        <f>IF(ISERR(FIND("01",GERAL[[#This Row],[ODS]])),"NÃO","SIM")</f>
        <v>NÃO</v>
      </c>
      <c r="L2627" s="2" t="str">
        <f>IF(ISERR(FIND("02",GERAL[[#This Row],[ODS]])),"NÃO","SIM")</f>
        <v>NÃO</v>
      </c>
      <c r="M2627" s="2" t="str">
        <f>IF(ISERR(FIND("03",GERAL[[#This Row],[ODS]])),"NÃO","SIM")</f>
        <v>NÃO</v>
      </c>
      <c r="N2627" s="2" t="str">
        <f>IF(ISERR(FIND("04",GERAL[[#This Row],[ODS]])),"NÃO","SIM")</f>
        <v>NÃO</v>
      </c>
      <c r="O2627" s="2" t="str">
        <f>IF(ISERR(FIND("05",GERAL[[#This Row],[ODS]])),"NÃO","SIM")</f>
        <v>NÃO</v>
      </c>
      <c r="P2627" s="2" t="str">
        <f>IF(ISERR(FIND("06",GERAL[[#This Row],[ODS]])),"NÃO","SIM")</f>
        <v>NÃO</v>
      </c>
      <c r="Q2627" s="2" t="str">
        <f>IF(ISERR(FIND("07",GERAL[[#This Row],[ODS]])),"NÃO","SIM")</f>
        <v>NÃO</v>
      </c>
      <c r="R2627" s="2" t="str">
        <f>IF(ISERR(FIND("08",GERAL[[#This Row],[ODS]])),"NÃO","SIM")</f>
        <v>SIM</v>
      </c>
      <c r="S2627" s="2" t="str">
        <f>IF(ISERR(FIND("09",GERAL[[#This Row],[ODS]])),"NÃO","SIM")</f>
        <v>NÃO</v>
      </c>
      <c r="T2627" s="2" t="str">
        <f>IF(ISERR(FIND("10",GERAL[[#This Row],[ODS]])),"NÃO","SIM")</f>
        <v>SIM</v>
      </c>
      <c r="U2627" s="2" t="str">
        <f>IF(ISERR(FIND("11",GERAL[[#This Row],[ODS]])),"NÃO","SIM")</f>
        <v>NÃO</v>
      </c>
      <c r="V2627" s="2" t="str">
        <f>IF(ISERR(FIND("12",GERAL[[#This Row],[ODS]])),"NÃO","SIM")</f>
        <v>NÃO</v>
      </c>
      <c r="W2627" s="2" t="str">
        <f>IF(ISERR(FIND("13",GERAL[[#This Row],[ODS]])),"NÃO","SIM")</f>
        <v>NÃO</v>
      </c>
      <c r="X2627" s="2" t="str">
        <f>IF(ISERR(FIND("14",GERAL[[#This Row],[ODS]])),"NÃO","SIM")</f>
        <v>NÃO</v>
      </c>
      <c r="Y2627" s="2" t="str">
        <f>IF(ISERR(FIND("15",GERAL[[#This Row],[ODS]])),"NÃO","SIM")</f>
        <v>NÃO</v>
      </c>
      <c r="Z2627" s="2" t="str">
        <f>IF(ISERR(FIND("16",GERAL[[#This Row],[ODS]])),"NÃO","SIM")</f>
        <v>SIM</v>
      </c>
      <c r="AA2627" s="2" t="str">
        <f>IF(ISERR(FIND("17",GERAL[[#This Row],[ODS]])),"NÃO","SIM")</f>
        <v>NÃO</v>
      </c>
      <c r="AB2627" s="1"/>
      <c r="AC2627" s="1"/>
      <c r="AD2627" s="1">
        <v>98.320789186591128</v>
      </c>
      <c r="AE2627" s="56">
        <v>96.07348701475685</v>
      </c>
      <c r="AF2627" s="87">
        <v>98.562156409454289</v>
      </c>
      <c r="AG2627" s="1" t="str">
        <f>GERAL[[#This Row],[SIGLA]]&amp;GERAL[[#This Row],[CÓD]]</f>
        <v>DFSS_TI</v>
      </c>
      <c r="AH2627" s="1">
        <f ca="1">VLOOKUP(GERAL[[#This Row],[REF_NOTA]],BASE_NOTAS[],7,FALSE)</f>
        <v>95.726589791177574</v>
      </c>
      <c r="AI2627" s="31">
        <f ca="1">IF(GERAL[[#This Row],[Nota 2025]]="",0,GERAL[[#This Row],[Nota 2026]]-GERAL[[#This Row],[Nota 2025]])</f>
        <v>-2.8355666182767152</v>
      </c>
    </row>
    <row r="2628" spans="1:35" ht="17" x14ac:dyDescent="0.35">
      <c r="A2628" s="2" t="s">
        <v>163</v>
      </c>
      <c r="B2628" s="2" t="s">
        <v>183</v>
      </c>
      <c r="C2628" s="15" t="s">
        <v>218</v>
      </c>
      <c r="D2628" s="15" t="s">
        <v>500</v>
      </c>
      <c r="E2628" s="15" t="s">
        <v>501</v>
      </c>
      <c r="F2628" s="2" t="str">
        <f>VLOOKUP(GERAL[[#This Row],[CÓD]],SEALL,6,FALSE)</f>
        <v>SG</v>
      </c>
      <c r="G262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2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2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28" s="2" t="str">
        <f>VLOOKUP(GERAL[[#This Row],[CÓD]],SEALL,4,FALSE)</f>
        <v>08, 10, 16</v>
      </c>
      <c r="K2628" s="2" t="str">
        <f>IF(ISERR(FIND("01",GERAL[[#This Row],[ODS]])),"NÃO","SIM")</f>
        <v>NÃO</v>
      </c>
      <c r="L2628" s="2" t="str">
        <f>IF(ISERR(FIND("02",GERAL[[#This Row],[ODS]])),"NÃO","SIM")</f>
        <v>NÃO</v>
      </c>
      <c r="M2628" s="2" t="str">
        <f>IF(ISERR(FIND("03",GERAL[[#This Row],[ODS]])),"NÃO","SIM")</f>
        <v>NÃO</v>
      </c>
      <c r="N2628" s="2" t="str">
        <f>IF(ISERR(FIND("04",GERAL[[#This Row],[ODS]])),"NÃO","SIM")</f>
        <v>NÃO</v>
      </c>
      <c r="O2628" s="2" t="str">
        <f>IF(ISERR(FIND("05",GERAL[[#This Row],[ODS]])),"NÃO","SIM")</f>
        <v>NÃO</v>
      </c>
      <c r="P2628" s="2" t="str">
        <f>IF(ISERR(FIND("06",GERAL[[#This Row],[ODS]])),"NÃO","SIM")</f>
        <v>NÃO</v>
      </c>
      <c r="Q2628" s="2" t="str">
        <f>IF(ISERR(FIND("07",GERAL[[#This Row],[ODS]])),"NÃO","SIM")</f>
        <v>NÃO</v>
      </c>
      <c r="R2628" s="2" t="str">
        <f>IF(ISERR(FIND("08",GERAL[[#This Row],[ODS]])),"NÃO","SIM")</f>
        <v>SIM</v>
      </c>
      <c r="S2628" s="2" t="str">
        <f>IF(ISERR(FIND("09",GERAL[[#This Row],[ODS]])),"NÃO","SIM")</f>
        <v>NÃO</v>
      </c>
      <c r="T2628" s="2" t="str">
        <f>IF(ISERR(FIND("10",GERAL[[#This Row],[ODS]])),"NÃO","SIM")</f>
        <v>SIM</v>
      </c>
      <c r="U2628" s="2" t="str">
        <f>IF(ISERR(FIND("11",GERAL[[#This Row],[ODS]])),"NÃO","SIM")</f>
        <v>NÃO</v>
      </c>
      <c r="V2628" s="2" t="str">
        <f>IF(ISERR(FIND("12",GERAL[[#This Row],[ODS]])),"NÃO","SIM")</f>
        <v>NÃO</v>
      </c>
      <c r="W2628" s="2" t="str">
        <f>IF(ISERR(FIND("13",GERAL[[#This Row],[ODS]])),"NÃO","SIM")</f>
        <v>NÃO</v>
      </c>
      <c r="X2628" s="2" t="str">
        <f>IF(ISERR(FIND("14",GERAL[[#This Row],[ODS]])),"NÃO","SIM")</f>
        <v>NÃO</v>
      </c>
      <c r="Y2628" s="2" t="str">
        <f>IF(ISERR(FIND("15",GERAL[[#This Row],[ODS]])),"NÃO","SIM")</f>
        <v>NÃO</v>
      </c>
      <c r="Z2628" s="2" t="str">
        <f>IF(ISERR(FIND("16",GERAL[[#This Row],[ODS]])),"NÃO","SIM")</f>
        <v>SIM</v>
      </c>
      <c r="AA2628" s="2" t="str">
        <f>IF(ISERR(FIND("17",GERAL[[#This Row],[ODS]])),"NÃO","SIM")</f>
        <v>NÃO</v>
      </c>
      <c r="AB2628" s="1"/>
      <c r="AC2628" s="1"/>
      <c r="AD2628" s="1">
        <v>46.054860765192693</v>
      </c>
      <c r="AE2628" s="56">
        <v>57.972541072641945</v>
      </c>
      <c r="AF2628" s="87">
        <v>77.144362468848129</v>
      </c>
      <c r="AG2628" s="1" t="str">
        <f>GERAL[[#This Row],[SIGLA]]&amp;GERAL[[#This Row],[CÓD]]</f>
        <v>ESSS_TI</v>
      </c>
      <c r="AH2628" s="1">
        <f ca="1">VLOOKUP(GERAL[[#This Row],[REF_NOTA]],BASE_NOTAS[],7,FALSE)</f>
        <v>64.539547795347744</v>
      </c>
      <c r="AI2628" s="31">
        <f ca="1">IF(GERAL[[#This Row],[Nota 2025]]="",0,GERAL[[#This Row],[Nota 2026]]-GERAL[[#This Row],[Nota 2025]])</f>
        <v>-12.604814673500385</v>
      </c>
    </row>
    <row r="2629" spans="1:35" ht="17" x14ac:dyDescent="0.35">
      <c r="A2629" s="2" t="s">
        <v>164</v>
      </c>
      <c r="B2629" s="2" t="s">
        <v>190</v>
      </c>
      <c r="C2629" s="15" t="s">
        <v>218</v>
      </c>
      <c r="D2629" s="15" t="s">
        <v>500</v>
      </c>
      <c r="E2629" s="15" t="s">
        <v>501</v>
      </c>
      <c r="F2629" s="2" t="str">
        <f>VLOOKUP(GERAL[[#This Row],[CÓD]],SEALL,6,FALSE)</f>
        <v>SG</v>
      </c>
      <c r="G262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2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2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29" s="2" t="str">
        <f>VLOOKUP(GERAL[[#This Row],[CÓD]],SEALL,4,FALSE)</f>
        <v>08, 10, 16</v>
      </c>
      <c r="K2629" s="2" t="str">
        <f>IF(ISERR(FIND("01",GERAL[[#This Row],[ODS]])),"NÃO","SIM")</f>
        <v>NÃO</v>
      </c>
      <c r="L2629" s="2" t="str">
        <f>IF(ISERR(FIND("02",GERAL[[#This Row],[ODS]])),"NÃO","SIM")</f>
        <v>NÃO</v>
      </c>
      <c r="M2629" s="2" t="str">
        <f>IF(ISERR(FIND("03",GERAL[[#This Row],[ODS]])),"NÃO","SIM")</f>
        <v>NÃO</v>
      </c>
      <c r="N2629" s="2" t="str">
        <f>IF(ISERR(FIND("04",GERAL[[#This Row],[ODS]])),"NÃO","SIM")</f>
        <v>NÃO</v>
      </c>
      <c r="O2629" s="2" t="str">
        <f>IF(ISERR(FIND("05",GERAL[[#This Row],[ODS]])),"NÃO","SIM")</f>
        <v>NÃO</v>
      </c>
      <c r="P2629" s="2" t="str">
        <f>IF(ISERR(FIND("06",GERAL[[#This Row],[ODS]])),"NÃO","SIM")</f>
        <v>NÃO</v>
      </c>
      <c r="Q2629" s="2" t="str">
        <f>IF(ISERR(FIND("07",GERAL[[#This Row],[ODS]])),"NÃO","SIM")</f>
        <v>NÃO</v>
      </c>
      <c r="R2629" s="2" t="str">
        <f>IF(ISERR(FIND("08",GERAL[[#This Row],[ODS]])),"NÃO","SIM")</f>
        <v>SIM</v>
      </c>
      <c r="S2629" s="2" t="str">
        <f>IF(ISERR(FIND("09",GERAL[[#This Row],[ODS]])),"NÃO","SIM")</f>
        <v>NÃO</v>
      </c>
      <c r="T2629" s="2" t="str">
        <f>IF(ISERR(FIND("10",GERAL[[#This Row],[ODS]])),"NÃO","SIM")</f>
        <v>SIM</v>
      </c>
      <c r="U2629" s="2" t="str">
        <f>IF(ISERR(FIND("11",GERAL[[#This Row],[ODS]])),"NÃO","SIM")</f>
        <v>NÃO</v>
      </c>
      <c r="V2629" s="2" t="str">
        <f>IF(ISERR(FIND("12",GERAL[[#This Row],[ODS]])),"NÃO","SIM")</f>
        <v>NÃO</v>
      </c>
      <c r="W2629" s="2" t="str">
        <f>IF(ISERR(FIND("13",GERAL[[#This Row],[ODS]])),"NÃO","SIM")</f>
        <v>NÃO</v>
      </c>
      <c r="X2629" s="2" t="str">
        <f>IF(ISERR(FIND("14",GERAL[[#This Row],[ODS]])),"NÃO","SIM")</f>
        <v>NÃO</v>
      </c>
      <c r="Y2629" s="2" t="str">
        <f>IF(ISERR(FIND("15",GERAL[[#This Row],[ODS]])),"NÃO","SIM")</f>
        <v>NÃO</v>
      </c>
      <c r="Z2629" s="2" t="str">
        <f>IF(ISERR(FIND("16",GERAL[[#This Row],[ODS]])),"NÃO","SIM")</f>
        <v>SIM</v>
      </c>
      <c r="AA2629" s="2" t="str">
        <f>IF(ISERR(FIND("17",GERAL[[#This Row],[ODS]])),"NÃO","SIM")</f>
        <v>NÃO</v>
      </c>
      <c r="AB2629" s="1"/>
      <c r="AC2629" s="1"/>
      <c r="AD2629" s="1">
        <v>94.30534944006989</v>
      </c>
      <c r="AE2629" s="56">
        <v>97.649798317639736</v>
      </c>
      <c r="AF2629" s="87">
        <v>97.546293859082311</v>
      </c>
      <c r="AG2629" s="1" t="str">
        <f>GERAL[[#This Row],[SIGLA]]&amp;GERAL[[#This Row],[CÓD]]</f>
        <v>GOSS_TI</v>
      </c>
      <c r="AH2629" s="1">
        <f ca="1">VLOOKUP(GERAL[[#This Row],[REF_NOTA]],BASE_NOTAS[],7,FALSE)</f>
        <v>83.508142408839348</v>
      </c>
      <c r="AI2629" s="31">
        <f ca="1">IF(GERAL[[#This Row],[Nota 2025]]="",0,GERAL[[#This Row],[Nota 2026]]-GERAL[[#This Row],[Nota 2025]])</f>
        <v>-14.038151450242964</v>
      </c>
    </row>
    <row r="2630" spans="1:35" ht="17" x14ac:dyDescent="0.35">
      <c r="A2630" s="2" t="s">
        <v>165</v>
      </c>
      <c r="B2630" s="2" t="s">
        <v>191</v>
      </c>
      <c r="C2630" s="15" t="s">
        <v>218</v>
      </c>
      <c r="D2630" s="15" t="s">
        <v>500</v>
      </c>
      <c r="E2630" s="15" t="s">
        <v>501</v>
      </c>
      <c r="F2630" s="2" t="str">
        <f>VLOOKUP(GERAL[[#This Row],[CÓD]],SEALL,6,FALSE)</f>
        <v>SG</v>
      </c>
      <c r="G263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3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3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30" s="2" t="str">
        <f>VLOOKUP(GERAL[[#This Row],[CÓD]],SEALL,4,FALSE)</f>
        <v>08, 10, 16</v>
      </c>
      <c r="K2630" s="2" t="str">
        <f>IF(ISERR(FIND("01",GERAL[[#This Row],[ODS]])),"NÃO","SIM")</f>
        <v>NÃO</v>
      </c>
      <c r="L2630" s="2" t="str">
        <f>IF(ISERR(FIND("02",GERAL[[#This Row],[ODS]])),"NÃO","SIM")</f>
        <v>NÃO</v>
      </c>
      <c r="M2630" s="2" t="str">
        <f>IF(ISERR(FIND("03",GERAL[[#This Row],[ODS]])),"NÃO","SIM")</f>
        <v>NÃO</v>
      </c>
      <c r="N2630" s="2" t="str">
        <f>IF(ISERR(FIND("04",GERAL[[#This Row],[ODS]])),"NÃO","SIM")</f>
        <v>NÃO</v>
      </c>
      <c r="O2630" s="2" t="str">
        <f>IF(ISERR(FIND("05",GERAL[[#This Row],[ODS]])),"NÃO","SIM")</f>
        <v>NÃO</v>
      </c>
      <c r="P2630" s="2" t="str">
        <f>IF(ISERR(FIND("06",GERAL[[#This Row],[ODS]])),"NÃO","SIM")</f>
        <v>NÃO</v>
      </c>
      <c r="Q2630" s="2" t="str">
        <f>IF(ISERR(FIND("07",GERAL[[#This Row],[ODS]])),"NÃO","SIM")</f>
        <v>NÃO</v>
      </c>
      <c r="R2630" s="2" t="str">
        <f>IF(ISERR(FIND("08",GERAL[[#This Row],[ODS]])),"NÃO","SIM")</f>
        <v>SIM</v>
      </c>
      <c r="S2630" s="2" t="str">
        <f>IF(ISERR(FIND("09",GERAL[[#This Row],[ODS]])),"NÃO","SIM")</f>
        <v>NÃO</v>
      </c>
      <c r="T2630" s="2" t="str">
        <f>IF(ISERR(FIND("10",GERAL[[#This Row],[ODS]])),"NÃO","SIM")</f>
        <v>SIM</v>
      </c>
      <c r="U2630" s="2" t="str">
        <f>IF(ISERR(FIND("11",GERAL[[#This Row],[ODS]])),"NÃO","SIM")</f>
        <v>NÃO</v>
      </c>
      <c r="V2630" s="2" t="str">
        <f>IF(ISERR(FIND("12",GERAL[[#This Row],[ODS]])),"NÃO","SIM")</f>
        <v>NÃO</v>
      </c>
      <c r="W2630" s="2" t="str">
        <f>IF(ISERR(FIND("13",GERAL[[#This Row],[ODS]])),"NÃO","SIM")</f>
        <v>NÃO</v>
      </c>
      <c r="X2630" s="2" t="str">
        <f>IF(ISERR(FIND("14",GERAL[[#This Row],[ODS]])),"NÃO","SIM")</f>
        <v>NÃO</v>
      </c>
      <c r="Y2630" s="2" t="str">
        <f>IF(ISERR(FIND("15",GERAL[[#This Row],[ODS]])),"NÃO","SIM")</f>
        <v>NÃO</v>
      </c>
      <c r="Z2630" s="2" t="str">
        <f>IF(ISERR(FIND("16",GERAL[[#This Row],[ODS]])),"NÃO","SIM")</f>
        <v>SIM</v>
      </c>
      <c r="AA2630" s="2" t="str">
        <f>IF(ISERR(FIND("17",GERAL[[#This Row],[ODS]])),"NÃO","SIM")</f>
        <v>NÃO</v>
      </c>
      <c r="AB2630" s="1"/>
      <c r="AC2630" s="1"/>
      <c r="AD2630" s="1">
        <v>94.878971359817299</v>
      </c>
      <c r="AE2630" s="56">
        <v>87.616731369668088</v>
      </c>
      <c r="AF2630" s="87">
        <v>90.984998214192728</v>
      </c>
      <c r="AG2630" s="1" t="str">
        <f>GERAL[[#This Row],[SIGLA]]&amp;GERAL[[#This Row],[CÓD]]</f>
        <v>MASS_TI</v>
      </c>
      <c r="AH2630" s="1">
        <f ca="1">VLOOKUP(GERAL[[#This Row],[REF_NOTA]],BASE_NOTAS[],7,FALSE)</f>
        <v>86.838264620913023</v>
      </c>
      <c r="AI2630" s="31">
        <f ca="1">IF(GERAL[[#This Row],[Nota 2025]]="",0,GERAL[[#This Row],[Nota 2026]]-GERAL[[#This Row],[Nota 2025]])</f>
        <v>-4.1467335932797056</v>
      </c>
    </row>
    <row r="2631" spans="1:35" ht="17" x14ac:dyDescent="0.35">
      <c r="A2631" s="2" t="s">
        <v>168</v>
      </c>
      <c r="B2631" s="2" t="s">
        <v>195</v>
      </c>
      <c r="C2631" s="15" t="s">
        <v>218</v>
      </c>
      <c r="D2631" s="15" t="s">
        <v>500</v>
      </c>
      <c r="E2631" s="15" t="s">
        <v>501</v>
      </c>
      <c r="F2631" s="2" t="str">
        <f>VLOOKUP(GERAL[[#This Row],[CÓD]],SEALL,6,FALSE)</f>
        <v>SG</v>
      </c>
      <c r="G263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3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3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31" s="2" t="str">
        <f>VLOOKUP(GERAL[[#This Row],[CÓD]],SEALL,4,FALSE)</f>
        <v>08, 10, 16</v>
      </c>
      <c r="K2631" s="2" t="str">
        <f>IF(ISERR(FIND("01",GERAL[[#This Row],[ODS]])),"NÃO","SIM")</f>
        <v>NÃO</v>
      </c>
      <c r="L2631" s="2" t="str">
        <f>IF(ISERR(FIND("02",GERAL[[#This Row],[ODS]])),"NÃO","SIM")</f>
        <v>NÃO</v>
      </c>
      <c r="M2631" s="2" t="str">
        <f>IF(ISERR(FIND("03",GERAL[[#This Row],[ODS]])),"NÃO","SIM")</f>
        <v>NÃO</v>
      </c>
      <c r="N2631" s="2" t="str">
        <f>IF(ISERR(FIND("04",GERAL[[#This Row],[ODS]])),"NÃO","SIM")</f>
        <v>NÃO</v>
      </c>
      <c r="O2631" s="2" t="str">
        <f>IF(ISERR(FIND("05",GERAL[[#This Row],[ODS]])),"NÃO","SIM")</f>
        <v>NÃO</v>
      </c>
      <c r="P2631" s="2" t="str">
        <f>IF(ISERR(FIND("06",GERAL[[#This Row],[ODS]])),"NÃO","SIM")</f>
        <v>NÃO</v>
      </c>
      <c r="Q2631" s="2" t="str">
        <f>IF(ISERR(FIND("07",GERAL[[#This Row],[ODS]])),"NÃO","SIM")</f>
        <v>NÃO</v>
      </c>
      <c r="R2631" s="2" t="str">
        <f>IF(ISERR(FIND("08",GERAL[[#This Row],[ODS]])),"NÃO","SIM")</f>
        <v>SIM</v>
      </c>
      <c r="S2631" s="2" t="str">
        <f>IF(ISERR(FIND("09",GERAL[[#This Row],[ODS]])),"NÃO","SIM")</f>
        <v>NÃO</v>
      </c>
      <c r="T2631" s="2" t="str">
        <f>IF(ISERR(FIND("10",GERAL[[#This Row],[ODS]])),"NÃO","SIM")</f>
        <v>SIM</v>
      </c>
      <c r="U2631" s="2" t="str">
        <f>IF(ISERR(FIND("11",GERAL[[#This Row],[ODS]])),"NÃO","SIM")</f>
        <v>NÃO</v>
      </c>
      <c r="V2631" s="2" t="str">
        <f>IF(ISERR(FIND("12",GERAL[[#This Row],[ODS]])),"NÃO","SIM")</f>
        <v>NÃO</v>
      </c>
      <c r="W2631" s="2" t="str">
        <f>IF(ISERR(FIND("13",GERAL[[#This Row],[ODS]])),"NÃO","SIM")</f>
        <v>NÃO</v>
      </c>
      <c r="X2631" s="2" t="str">
        <f>IF(ISERR(FIND("14",GERAL[[#This Row],[ODS]])),"NÃO","SIM")</f>
        <v>NÃO</v>
      </c>
      <c r="Y2631" s="2" t="str">
        <f>IF(ISERR(FIND("15",GERAL[[#This Row],[ODS]])),"NÃO","SIM")</f>
        <v>NÃO</v>
      </c>
      <c r="Z2631" s="2" t="str">
        <f>IF(ISERR(FIND("16",GERAL[[#This Row],[ODS]])),"NÃO","SIM")</f>
        <v>SIM</v>
      </c>
      <c r="AA2631" s="2" t="str">
        <f>IF(ISERR(FIND("17",GERAL[[#This Row],[ODS]])),"NÃO","SIM")</f>
        <v>NÃO</v>
      </c>
      <c r="AB2631" s="1"/>
      <c r="AC2631" s="1"/>
      <c r="AD2631" s="1">
        <v>95.930988926243103</v>
      </c>
      <c r="AE2631" s="56">
        <v>92.635959857052669</v>
      </c>
      <c r="AF2631" s="87">
        <v>95.971619543980694</v>
      </c>
      <c r="AG2631" s="1" t="str">
        <f>GERAL[[#This Row],[SIGLA]]&amp;GERAL[[#This Row],[CÓD]]</f>
        <v>MTSS_TI</v>
      </c>
      <c r="AH2631" s="1">
        <f ca="1">VLOOKUP(GERAL[[#This Row],[REF_NOTA]],BASE_NOTAS[],7,FALSE)</f>
        <v>89.078576228190386</v>
      </c>
      <c r="AI2631" s="31">
        <f ca="1">IF(GERAL[[#This Row],[Nota 2025]]="",0,GERAL[[#This Row],[Nota 2026]]-GERAL[[#This Row],[Nota 2025]])</f>
        <v>-6.8930433157903082</v>
      </c>
    </row>
    <row r="2632" spans="1:35" ht="17" x14ac:dyDescent="0.35">
      <c r="A2632" s="2" t="s">
        <v>167</v>
      </c>
      <c r="B2632" s="2" t="s">
        <v>193</v>
      </c>
      <c r="C2632" s="15" t="s">
        <v>218</v>
      </c>
      <c r="D2632" s="15" t="s">
        <v>500</v>
      </c>
      <c r="E2632" s="15" t="s">
        <v>501</v>
      </c>
      <c r="F2632" s="2" t="str">
        <f>VLOOKUP(GERAL[[#This Row],[CÓD]],SEALL,6,FALSE)</f>
        <v>SG</v>
      </c>
      <c r="G263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3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3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32" s="2" t="str">
        <f>VLOOKUP(GERAL[[#This Row],[CÓD]],SEALL,4,FALSE)</f>
        <v>08, 10, 16</v>
      </c>
      <c r="K2632" s="2" t="str">
        <f>IF(ISERR(FIND("01",GERAL[[#This Row],[ODS]])),"NÃO","SIM")</f>
        <v>NÃO</v>
      </c>
      <c r="L2632" s="2" t="str">
        <f>IF(ISERR(FIND("02",GERAL[[#This Row],[ODS]])),"NÃO","SIM")</f>
        <v>NÃO</v>
      </c>
      <c r="M2632" s="2" t="str">
        <f>IF(ISERR(FIND("03",GERAL[[#This Row],[ODS]])),"NÃO","SIM")</f>
        <v>NÃO</v>
      </c>
      <c r="N2632" s="2" t="str">
        <f>IF(ISERR(FIND("04",GERAL[[#This Row],[ODS]])),"NÃO","SIM")</f>
        <v>NÃO</v>
      </c>
      <c r="O2632" s="2" t="str">
        <f>IF(ISERR(FIND("05",GERAL[[#This Row],[ODS]])),"NÃO","SIM")</f>
        <v>NÃO</v>
      </c>
      <c r="P2632" s="2" t="str">
        <f>IF(ISERR(FIND("06",GERAL[[#This Row],[ODS]])),"NÃO","SIM")</f>
        <v>NÃO</v>
      </c>
      <c r="Q2632" s="2" t="str">
        <f>IF(ISERR(FIND("07",GERAL[[#This Row],[ODS]])),"NÃO","SIM")</f>
        <v>NÃO</v>
      </c>
      <c r="R2632" s="2" t="str">
        <f>IF(ISERR(FIND("08",GERAL[[#This Row],[ODS]])),"NÃO","SIM")</f>
        <v>SIM</v>
      </c>
      <c r="S2632" s="2" t="str">
        <f>IF(ISERR(FIND("09",GERAL[[#This Row],[ODS]])),"NÃO","SIM")</f>
        <v>NÃO</v>
      </c>
      <c r="T2632" s="2" t="str">
        <f>IF(ISERR(FIND("10",GERAL[[#This Row],[ODS]])),"NÃO","SIM")</f>
        <v>SIM</v>
      </c>
      <c r="U2632" s="2" t="str">
        <f>IF(ISERR(FIND("11",GERAL[[#This Row],[ODS]])),"NÃO","SIM")</f>
        <v>NÃO</v>
      </c>
      <c r="V2632" s="2" t="str">
        <f>IF(ISERR(FIND("12",GERAL[[#This Row],[ODS]])),"NÃO","SIM")</f>
        <v>NÃO</v>
      </c>
      <c r="W2632" s="2" t="str">
        <f>IF(ISERR(FIND("13",GERAL[[#This Row],[ODS]])),"NÃO","SIM")</f>
        <v>NÃO</v>
      </c>
      <c r="X2632" s="2" t="str">
        <f>IF(ISERR(FIND("14",GERAL[[#This Row],[ODS]])),"NÃO","SIM")</f>
        <v>NÃO</v>
      </c>
      <c r="Y2632" s="2" t="str">
        <f>IF(ISERR(FIND("15",GERAL[[#This Row],[ODS]])),"NÃO","SIM")</f>
        <v>NÃO</v>
      </c>
      <c r="Z2632" s="2" t="str">
        <f>IF(ISERR(FIND("16",GERAL[[#This Row],[ODS]])),"NÃO","SIM")</f>
        <v>SIM</v>
      </c>
      <c r="AA2632" s="2" t="str">
        <f>IF(ISERR(FIND("17",GERAL[[#This Row],[ODS]])),"NÃO","SIM")</f>
        <v>NÃO</v>
      </c>
      <c r="AB2632" s="1"/>
      <c r="AC2632" s="1"/>
      <c r="AD2632" s="1">
        <v>36.255235014451195</v>
      </c>
      <c r="AE2632" s="56">
        <v>0</v>
      </c>
      <c r="AF2632" s="87">
        <v>52.602276459514364</v>
      </c>
      <c r="AG2632" s="1" t="str">
        <f>GERAL[[#This Row],[SIGLA]]&amp;GERAL[[#This Row],[CÓD]]</f>
        <v>MSSS_TI</v>
      </c>
      <c r="AH2632" s="1">
        <f ca="1">VLOOKUP(GERAL[[#This Row],[REF_NOTA]],BASE_NOTAS[],7,FALSE)</f>
        <v>38.520386737435395</v>
      </c>
      <c r="AI2632" s="31">
        <f ca="1">IF(GERAL[[#This Row],[Nota 2025]]="",0,GERAL[[#This Row],[Nota 2026]]-GERAL[[#This Row],[Nota 2025]])</f>
        <v>-14.081889722078969</v>
      </c>
    </row>
    <row r="2633" spans="1:35" ht="17" x14ac:dyDescent="0.35">
      <c r="A2633" s="2" t="s">
        <v>166</v>
      </c>
      <c r="B2633" s="2" t="s">
        <v>192</v>
      </c>
      <c r="C2633" s="15" t="s">
        <v>218</v>
      </c>
      <c r="D2633" s="15" t="s">
        <v>500</v>
      </c>
      <c r="E2633" s="15" t="s">
        <v>501</v>
      </c>
      <c r="F2633" s="2" t="str">
        <f>VLOOKUP(GERAL[[#This Row],[CÓD]],SEALL,6,FALSE)</f>
        <v>SG</v>
      </c>
      <c r="G263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3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3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33" s="2" t="str">
        <f>VLOOKUP(GERAL[[#This Row],[CÓD]],SEALL,4,FALSE)</f>
        <v>08, 10, 16</v>
      </c>
      <c r="K2633" s="2" t="str">
        <f>IF(ISERR(FIND("01",GERAL[[#This Row],[ODS]])),"NÃO","SIM")</f>
        <v>NÃO</v>
      </c>
      <c r="L2633" s="2" t="str">
        <f>IF(ISERR(FIND("02",GERAL[[#This Row],[ODS]])),"NÃO","SIM")</f>
        <v>NÃO</v>
      </c>
      <c r="M2633" s="2" t="str">
        <f>IF(ISERR(FIND("03",GERAL[[#This Row],[ODS]])),"NÃO","SIM")</f>
        <v>NÃO</v>
      </c>
      <c r="N2633" s="2" t="str">
        <f>IF(ISERR(FIND("04",GERAL[[#This Row],[ODS]])),"NÃO","SIM")</f>
        <v>NÃO</v>
      </c>
      <c r="O2633" s="2" t="str">
        <f>IF(ISERR(FIND("05",GERAL[[#This Row],[ODS]])),"NÃO","SIM")</f>
        <v>NÃO</v>
      </c>
      <c r="P2633" s="2" t="str">
        <f>IF(ISERR(FIND("06",GERAL[[#This Row],[ODS]])),"NÃO","SIM")</f>
        <v>NÃO</v>
      </c>
      <c r="Q2633" s="2" t="str">
        <f>IF(ISERR(FIND("07",GERAL[[#This Row],[ODS]])),"NÃO","SIM")</f>
        <v>NÃO</v>
      </c>
      <c r="R2633" s="2" t="str">
        <f>IF(ISERR(FIND("08",GERAL[[#This Row],[ODS]])),"NÃO","SIM")</f>
        <v>SIM</v>
      </c>
      <c r="S2633" s="2" t="str">
        <f>IF(ISERR(FIND("09",GERAL[[#This Row],[ODS]])),"NÃO","SIM")</f>
        <v>NÃO</v>
      </c>
      <c r="T2633" s="2" t="str">
        <f>IF(ISERR(FIND("10",GERAL[[#This Row],[ODS]])),"NÃO","SIM")</f>
        <v>SIM</v>
      </c>
      <c r="U2633" s="2" t="str">
        <f>IF(ISERR(FIND("11",GERAL[[#This Row],[ODS]])),"NÃO","SIM")</f>
        <v>NÃO</v>
      </c>
      <c r="V2633" s="2" t="str">
        <f>IF(ISERR(FIND("12",GERAL[[#This Row],[ODS]])),"NÃO","SIM")</f>
        <v>NÃO</v>
      </c>
      <c r="W2633" s="2" t="str">
        <f>IF(ISERR(FIND("13",GERAL[[#This Row],[ODS]])),"NÃO","SIM")</f>
        <v>NÃO</v>
      </c>
      <c r="X2633" s="2" t="str">
        <f>IF(ISERR(FIND("14",GERAL[[#This Row],[ODS]])),"NÃO","SIM")</f>
        <v>NÃO</v>
      </c>
      <c r="Y2633" s="2" t="str">
        <f>IF(ISERR(FIND("15",GERAL[[#This Row],[ODS]])),"NÃO","SIM")</f>
        <v>NÃO</v>
      </c>
      <c r="Z2633" s="2" t="str">
        <f>IF(ISERR(FIND("16",GERAL[[#This Row],[ODS]])),"NÃO","SIM")</f>
        <v>SIM</v>
      </c>
      <c r="AA2633" s="2" t="str">
        <f>IF(ISERR(FIND("17",GERAL[[#This Row],[ODS]])),"NÃO","SIM")</f>
        <v>NÃO</v>
      </c>
      <c r="AB2633" s="1"/>
      <c r="AC2633" s="1"/>
      <c r="AD2633" s="1">
        <v>84.138880066779421</v>
      </c>
      <c r="AE2633" s="56">
        <v>86.515899458778563</v>
      </c>
      <c r="AF2633" s="87">
        <v>86.14109788867836</v>
      </c>
      <c r="AG2633" s="1" t="str">
        <f>GERAL[[#This Row],[SIGLA]]&amp;GERAL[[#This Row],[CÓD]]</f>
        <v>MGSS_TI</v>
      </c>
      <c r="AH2633" s="1">
        <f ca="1">VLOOKUP(GERAL[[#This Row],[REF_NOTA]],BASE_NOTAS[],7,FALSE)</f>
        <v>58.525031986354023</v>
      </c>
      <c r="AI2633" s="31">
        <f ca="1">IF(GERAL[[#This Row],[Nota 2025]]="",0,GERAL[[#This Row],[Nota 2026]]-GERAL[[#This Row],[Nota 2025]])</f>
        <v>-27.616065902324337</v>
      </c>
    </row>
    <row r="2634" spans="1:35" ht="17" x14ac:dyDescent="0.35">
      <c r="A2634" s="2" t="s">
        <v>169</v>
      </c>
      <c r="B2634" s="2" t="s">
        <v>196</v>
      </c>
      <c r="C2634" s="15" t="s">
        <v>218</v>
      </c>
      <c r="D2634" s="15" t="s">
        <v>500</v>
      </c>
      <c r="E2634" s="15" t="s">
        <v>501</v>
      </c>
      <c r="F2634" s="2" t="str">
        <f>VLOOKUP(GERAL[[#This Row],[CÓD]],SEALL,6,FALSE)</f>
        <v>SG</v>
      </c>
      <c r="G263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3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3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34" s="2" t="str">
        <f>VLOOKUP(GERAL[[#This Row],[CÓD]],SEALL,4,FALSE)</f>
        <v>08, 10, 16</v>
      </c>
      <c r="K2634" s="2" t="str">
        <f>IF(ISERR(FIND("01",GERAL[[#This Row],[ODS]])),"NÃO","SIM")</f>
        <v>NÃO</v>
      </c>
      <c r="L2634" s="2" t="str">
        <f>IF(ISERR(FIND("02",GERAL[[#This Row],[ODS]])),"NÃO","SIM")</f>
        <v>NÃO</v>
      </c>
      <c r="M2634" s="2" t="str">
        <f>IF(ISERR(FIND("03",GERAL[[#This Row],[ODS]])),"NÃO","SIM")</f>
        <v>NÃO</v>
      </c>
      <c r="N2634" s="2" t="str">
        <f>IF(ISERR(FIND("04",GERAL[[#This Row],[ODS]])),"NÃO","SIM")</f>
        <v>NÃO</v>
      </c>
      <c r="O2634" s="2" t="str">
        <f>IF(ISERR(FIND("05",GERAL[[#This Row],[ODS]])),"NÃO","SIM")</f>
        <v>NÃO</v>
      </c>
      <c r="P2634" s="2" t="str">
        <f>IF(ISERR(FIND("06",GERAL[[#This Row],[ODS]])),"NÃO","SIM")</f>
        <v>NÃO</v>
      </c>
      <c r="Q2634" s="2" t="str">
        <f>IF(ISERR(FIND("07",GERAL[[#This Row],[ODS]])),"NÃO","SIM")</f>
        <v>NÃO</v>
      </c>
      <c r="R2634" s="2" t="str">
        <f>IF(ISERR(FIND("08",GERAL[[#This Row],[ODS]])),"NÃO","SIM")</f>
        <v>SIM</v>
      </c>
      <c r="S2634" s="2" t="str">
        <f>IF(ISERR(FIND("09",GERAL[[#This Row],[ODS]])),"NÃO","SIM")</f>
        <v>NÃO</v>
      </c>
      <c r="T2634" s="2" t="str">
        <f>IF(ISERR(FIND("10",GERAL[[#This Row],[ODS]])),"NÃO","SIM")</f>
        <v>SIM</v>
      </c>
      <c r="U2634" s="2" t="str">
        <f>IF(ISERR(FIND("11",GERAL[[#This Row],[ODS]])),"NÃO","SIM")</f>
        <v>NÃO</v>
      </c>
      <c r="V2634" s="2" t="str">
        <f>IF(ISERR(FIND("12",GERAL[[#This Row],[ODS]])),"NÃO","SIM")</f>
        <v>NÃO</v>
      </c>
      <c r="W2634" s="2" t="str">
        <f>IF(ISERR(FIND("13",GERAL[[#This Row],[ODS]])),"NÃO","SIM")</f>
        <v>NÃO</v>
      </c>
      <c r="X2634" s="2" t="str">
        <f>IF(ISERR(FIND("14",GERAL[[#This Row],[ODS]])),"NÃO","SIM")</f>
        <v>NÃO</v>
      </c>
      <c r="Y2634" s="2" t="str">
        <f>IF(ISERR(FIND("15",GERAL[[#This Row],[ODS]])),"NÃO","SIM")</f>
        <v>NÃO</v>
      </c>
      <c r="Z2634" s="2" t="str">
        <f>IF(ISERR(FIND("16",GERAL[[#This Row],[ODS]])),"NÃO","SIM")</f>
        <v>SIM</v>
      </c>
      <c r="AA2634" s="2" t="str">
        <f>IF(ISERR(FIND("17",GERAL[[#This Row],[ODS]])),"NÃO","SIM")</f>
        <v>NÃO</v>
      </c>
      <c r="AB2634" s="1"/>
      <c r="AC2634" s="1"/>
      <c r="AD2634" s="1">
        <v>98.229750041468492</v>
      </c>
      <c r="AE2634" s="56">
        <v>97.446987226015381</v>
      </c>
      <c r="AF2634" s="87">
        <v>100</v>
      </c>
      <c r="AG2634" s="1" t="str">
        <f>GERAL[[#This Row],[SIGLA]]&amp;GERAL[[#This Row],[CÓD]]</f>
        <v>PASS_TI</v>
      </c>
      <c r="AH2634" s="1">
        <f ca="1">VLOOKUP(GERAL[[#This Row],[REF_NOTA]],BASE_NOTAS[],7,FALSE)</f>
        <v>93.561729280330567</v>
      </c>
      <c r="AI2634" s="31">
        <f ca="1">IF(GERAL[[#This Row],[Nota 2025]]="",0,GERAL[[#This Row],[Nota 2026]]-GERAL[[#This Row],[Nota 2025]])</f>
        <v>-6.4382707196694327</v>
      </c>
    </row>
    <row r="2635" spans="1:35" ht="17" x14ac:dyDescent="0.35">
      <c r="A2635" s="2" t="s">
        <v>170</v>
      </c>
      <c r="B2635" s="2" t="s">
        <v>197</v>
      </c>
      <c r="C2635" s="15" t="s">
        <v>218</v>
      </c>
      <c r="D2635" s="15" t="s">
        <v>500</v>
      </c>
      <c r="E2635" s="15" t="s">
        <v>501</v>
      </c>
      <c r="F2635" s="2" t="str">
        <f>VLOOKUP(GERAL[[#This Row],[CÓD]],SEALL,6,FALSE)</f>
        <v>SG</v>
      </c>
      <c r="G263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3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3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35" s="2" t="str">
        <f>VLOOKUP(GERAL[[#This Row],[CÓD]],SEALL,4,FALSE)</f>
        <v>08, 10, 16</v>
      </c>
      <c r="K2635" s="2" t="str">
        <f>IF(ISERR(FIND("01",GERAL[[#This Row],[ODS]])),"NÃO","SIM")</f>
        <v>NÃO</v>
      </c>
      <c r="L2635" s="2" t="str">
        <f>IF(ISERR(FIND("02",GERAL[[#This Row],[ODS]])),"NÃO","SIM")</f>
        <v>NÃO</v>
      </c>
      <c r="M2635" s="2" t="str">
        <f>IF(ISERR(FIND("03",GERAL[[#This Row],[ODS]])),"NÃO","SIM")</f>
        <v>NÃO</v>
      </c>
      <c r="N2635" s="2" t="str">
        <f>IF(ISERR(FIND("04",GERAL[[#This Row],[ODS]])),"NÃO","SIM")</f>
        <v>NÃO</v>
      </c>
      <c r="O2635" s="2" t="str">
        <f>IF(ISERR(FIND("05",GERAL[[#This Row],[ODS]])),"NÃO","SIM")</f>
        <v>NÃO</v>
      </c>
      <c r="P2635" s="2" t="str">
        <f>IF(ISERR(FIND("06",GERAL[[#This Row],[ODS]])),"NÃO","SIM")</f>
        <v>NÃO</v>
      </c>
      <c r="Q2635" s="2" t="str">
        <f>IF(ISERR(FIND("07",GERAL[[#This Row],[ODS]])),"NÃO","SIM")</f>
        <v>NÃO</v>
      </c>
      <c r="R2635" s="2" t="str">
        <f>IF(ISERR(FIND("08",GERAL[[#This Row],[ODS]])),"NÃO","SIM")</f>
        <v>SIM</v>
      </c>
      <c r="S2635" s="2" t="str">
        <f>IF(ISERR(FIND("09",GERAL[[#This Row],[ODS]])),"NÃO","SIM")</f>
        <v>NÃO</v>
      </c>
      <c r="T2635" s="2" t="str">
        <f>IF(ISERR(FIND("10",GERAL[[#This Row],[ODS]])),"NÃO","SIM")</f>
        <v>SIM</v>
      </c>
      <c r="U2635" s="2" t="str">
        <f>IF(ISERR(FIND("11",GERAL[[#This Row],[ODS]])),"NÃO","SIM")</f>
        <v>NÃO</v>
      </c>
      <c r="V2635" s="2" t="str">
        <f>IF(ISERR(FIND("12",GERAL[[#This Row],[ODS]])),"NÃO","SIM")</f>
        <v>NÃO</v>
      </c>
      <c r="W2635" s="2" t="str">
        <f>IF(ISERR(FIND("13",GERAL[[#This Row],[ODS]])),"NÃO","SIM")</f>
        <v>NÃO</v>
      </c>
      <c r="X2635" s="2" t="str">
        <f>IF(ISERR(FIND("14",GERAL[[#This Row],[ODS]])),"NÃO","SIM")</f>
        <v>NÃO</v>
      </c>
      <c r="Y2635" s="2" t="str">
        <f>IF(ISERR(FIND("15",GERAL[[#This Row],[ODS]])),"NÃO","SIM")</f>
        <v>NÃO</v>
      </c>
      <c r="Z2635" s="2" t="str">
        <f>IF(ISERR(FIND("16",GERAL[[#This Row],[ODS]])),"NÃO","SIM")</f>
        <v>SIM</v>
      </c>
      <c r="AA2635" s="2" t="str">
        <f>IF(ISERR(FIND("17",GERAL[[#This Row],[ODS]])),"NÃO","SIM")</f>
        <v>NÃO</v>
      </c>
      <c r="AB2635" s="1"/>
      <c r="AC2635" s="1"/>
      <c r="AD2635" s="1">
        <v>97.902561861491819</v>
      </c>
      <c r="AE2635" s="56">
        <v>100</v>
      </c>
      <c r="AF2635" s="87">
        <v>84.004655945456051</v>
      </c>
      <c r="AG2635" s="1" t="str">
        <f>GERAL[[#This Row],[SIGLA]]&amp;GERAL[[#This Row],[CÓD]]</f>
        <v>PBSS_TI</v>
      </c>
      <c r="AH2635" s="1">
        <f ca="1">VLOOKUP(GERAL[[#This Row],[REF_NOTA]],BASE_NOTAS[],7,FALSE)</f>
        <v>91.508997212365642</v>
      </c>
      <c r="AI2635" s="31">
        <f ca="1">IF(GERAL[[#This Row],[Nota 2025]]="",0,GERAL[[#This Row],[Nota 2026]]-GERAL[[#This Row],[Nota 2025]])</f>
        <v>7.5043412669095915</v>
      </c>
    </row>
    <row r="2636" spans="1:35" ht="17" x14ac:dyDescent="0.35">
      <c r="A2636" s="2" t="s">
        <v>173</v>
      </c>
      <c r="B2636" s="2" t="s">
        <v>200</v>
      </c>
      <c r="C2636" s="15" t="s">
        <v>218</v>
      </c>
      <c r="D2636" s="15" t="s">
        <v>500</v>
      </c>
      <c r="E2636" s="15" t="s">
        <v>501</v>
      </c>
      <c r="F2636" s="2" t="str">
        <f>VLOOKUP(GERAL[[#This Row],[CÓD]],SEALL,6,FALSE)</f>
        <v>SG</v>
      </c>
      <c r="G263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3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3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36" s="2" t="str">
        <f>VLOOKUP(GERAL[[#This Row],[CÓD]],SEALL,4,FALSE)</f>
        <v>08, 10, 16</v>
      </c>
      <c r="K2636" s="2" t="str">
        <f>IF(ISERR(FIND("01",GERAL[[#This Row],[ODS]])),"NÃO","SIM")</f>
        <v>NÃO</v>
      </c>
      <c r="L2636" s="2" t="str">
        <f>IF(ISERR(FIND("02",GERAL[[#This Row],[ODS]])),"NÃO","SIM")</f>
        <v>NÃO</v>
      </c>
      <c r="M2636" s="2" t="str">
        <f>IF(ISERR(FIND("03",GERAL[[#This Row],[ODS]])),"NÃO","SIM")</f>
        <v>NÃO</v>
      </c>
      <c r="N2636" s="2" t="str">
        <f>IF(ISERR(FIND("04",GERAL[[#This Row],[ODS]])),"NÃO","SIM")</f>
        <v>NÃO</v>
      </c>
      <c r="O2636" s="2" t="str">
        <f>IF(ISERR(FIND("05",GERAL[[#This Row],[ODS]])),"NÃO","SIM")</f>
        <v>NÃO</v>
      </c>
      <c r="P2636" s="2" t="str">
        <f>IF(ISERR(FIND("06",GERAL[[#This Row],[ODS]])),"NÃO","SIM")</f>
        <v>NÃO</v>
      </c>
      <c r="Q2636" s="2" t="str">
        <f>IF(ISERR(FIND("07",GERAL[[#This Row],[ODS]])),"NÃO","SIM")</f>
        <v>NÃO</v>
      </c>
      <c r="R2636" s="2" t="str">
        <f>IF(ISERR(FIND("08",GERAL[[#This Row],[ODS]])),"NÃO","SIM")</f>
        <v>SIM</v>
      </c>
      <c r="S2636" s="2" t="str">
        <f>IF(ISERR(FIND("09",GERAL[[#This Row],[ODS]])),"NÃO","SIM")</f>
        <v>NÃO</v>
      </c>
      <c r="T2636" s="2" t="str">
        <f>IF(ISERR(FIND("10",GERAL[[#This Row],[ODS]])),"NÃO","SIM")</f>
        <v>SIM</v>
      </c>
      <c r="U2636" s="2" t="str">
        <f>IF(ISERR(FIND("11",GERAL[[#This Row],[ODS]])),"NÃO","SIM")</f>
        <v>NÃO</v>
      </c>
      <c r="V2636" s="2" t="str">
        <f>IF(ISERR(FIND("12",GERAL[[#This Row],[ODS]])),"NÃO","SIM")</f>
        <v>NÃO</v>
      </c>
      <c r="W2636" s="2" t="str">
        <f>IF(ISERR(FIND("13",GERAL[[#This Row],[ODS]])),"NÃO","SIM")</f>
        <v>NÃO</v>
      </c>
      <c r="X2636" s="2" t="str">
        <f>IF(ISERR(FIND("14",GERAL[[#This Row],[ODS]])),"NÃO","SIM")</f>
        <v>NÃO</v>
      </c>
      <c r="Y2636" s="2" t="str">
        <f>IF(ISERR(FIND("15",GERAL[[#This Row],[ODS]])),"NÃO","SIM")</f>
        <v>NÃO</v>
      </c>
      <c r="Z2636" s="2" t="str">
        <f>IF(ISERR(FIND("16",GERAL[[#This Row],[ODS]])),"NÃO","SIM")</f>
        <v>SIM</v>
      </c>
      <c r="AA2636" s="2" t="str">
        <f>IF(ISERR(FIND("17",GERAL[[#This Row],[ODS]])),"NÃO","SIM")</f>
        <v>NÃO</v>
      </c>
      <c r="AB2636" s="1"/>
      <c r="AC2636" s="1"/>
      <c r="AD2636" s="1">
        <v>92.551426143793904</v>
      </c>
      <c r="AE2636" s="56">
        <v>97.608968506674444</v>
      </c>
      <c r="AF2636" s="87">
        <v>98.573016647907352</v>
      </c>
      <c r="AG2636" s="1" t="str">
        <f>GERAL[[#This Row],[SIGLA]]&amp;GERAL[[#This Row],[CÓD]]</f>
        <v>PRSS_TI</v>
      </c>
      <c r="AH2636" s="1">
        <f ca="1">VLOOKUP(GERAL[[#This Row],[REF_NOTA]],BASE_NOTAS[],7,FALSE)</f>
        <v>88.932583467421594</v>
      </c>
      <c r="AI2636" s="31">
        <f ca="1">IF(GERAL[[#This Row],[Nota 2025]]="",0,GERAL[[#This Row],[Nota 2026]]-GERAL[[#This Row],[Nota 2025]])</f>
        <v>-9.6404331804857577</v>
      </c>
    </row>
    <row r="2637" spans="1:35" ht="17" x14ac:dyDescent="0.35">
      <c r="A2637" s="2" t="s">
        <v>171</v>
      </c>
      <c r="B2637" s="2" t="s">
        <v>198</v>
      </c>
      <c r="C2637" s="15" t="s">
        <v>218</v>
      </c>
      <c r="D2637" s="15" t="s">
        <v>500</v>
      </c>
      <c r="E2637" s="15" t="s">
        <v>501</v>
      </c>
      <c r="F2637" s="2" t="str">
        <f>VLOOKUP(GERAL[[#This Row],[CÓD]],SEALL,6,FALSE)</f>
        <v>SG</v>
      </c>
      <c r="G263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3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3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37" s="2" t="str">
        <f>VLOOKUP(GERAL[[#This Row],[CÓD]],SEALL,4,FALSE)</f>
        <v>08, 10, 16</v>
      </c>
      <c r="K2637" s="2" t="str">
        <f>IF(ISERR(FIND("01",GERAL[[#This Row],[ODS]])),"NÃO","SIM")</f>
        <v>NÃO</v>
      </c>
      <c r="L2637" s="2" t="str">
        <f>IF(ISERR(FIND("02",GERAL[[#This Row],[ODS]])),"NÃO","SIM")</f>
        <v>NÃO</v>
      </c>
      <c r="M2637" s="2" t="str">
        <f>IF(ISERR(FIND("03",GERAL[[#This Row],[ODS]])),"NÃO","SIM")</f>
        <v>NÃO</v>
      </c>
      <c r="N2637" s="2" t="str">
        <f>IF(ISERR(FIND("04",GERAL[[#This Row],[ODS]])),"NÃO","SIM")</f>
        <v>NÃO</v>
      </c>
      <c r="O2637" s="2" t="str">
        <f>IF(ISERR(FIND("05",GERAL[[#This Row],[ODS]])),"NÃO","SIM")</f>
        <v>NÃO</v>
      </c>
      <c r="P2637" s="2" t="str">
        <f>IF(ISERR(FIND("06",GERAL[[#This Row],[ODS]])),"NÃO","SIM")</f>
        <v>NÃO</v>
      </c>
      <c r="Q2637" s="2" t="str">
        <f>IF(ISERR(FIND("07",GERAL[[#This Row],[ODS]])),"NÃO","SIM")</f>
        <v>NÃO</v>
      </c>
      <c r="R2637" s="2" t="str">
        <f>IF(ISERR(FIND("08",GERAL[[#This Row],[ODS]])),"NÃO","SIM")</f>
        <v>SIM</v>
      </c>
      <c r="S2637" s="2" t="str">
        <f>IF(ISERR(FIND("09",GERAL[[#This Row],[ODS]])),"NÃO","SIM")</f>
        <v>NÃO</v>
      </c>
      <c r="T2637" s="2" t="str">
        <f>IF(ISERR(FIND("10",GERAL[[#This Row],[ODS]])),"NÃO","SIM")</f>
        <v>SIM</v>
      </c>
      <c r="U2637" s="2" t="str">
        <f>IF(ISERR(FIND("11",GERAL[[#This Row],[ODS]])),"NÃO","SIM")</f>
        <v>NÃO</v>
      </c>
      <c r="V2637" s="2" t="str">
        <f>IF(ISERR(FIND("12",GERAL[[#This Row],[ODS]])),"NÃO","SIM")</f>
        <v>NÃO</v>
      </c>
      <c r="W2637" s="2" t="str">
        <f>IF(ISERR(FIND("13",GERAL[[#This Row],[ODS]])),"NÃO","SIM")</f>
        <v>NÃO</v>
      </c>
      <c r="X2637" s="2" t="str">
        <f>IF(ISERR(FIND("14",GERAL[[#This Row],[ODS]])),"NÃO","SIM")</f>
        <v>NÃO</v>
      </c>
      <c r="Y2637" s="2" t="str">
        <f>IF(ISERR(FIND("15",GERAL[[#This Row],[ODS]])),"NÃO","SIM")</f>
        <v>NÃO</v>
      </c>
      <c r="Z2637" s="2" t="str">
        <f>IF(ISERR(FIND("16",GERAL[[#This Row],[ODS]])),"NÃO","SIM")</f>
        <v>SIM</v>
      </c>
      <c r="AA2637" s="2" t="str">
        <f>IF(ISERR(FIND("17",GERAL[[#This Row],[ODS]])),"NÃO","SIM")</f>
        <v>NÃO</v>
      </c>
      <c r="AB2637" s="1"/>
      <c r="AC2637" s="1"/>
      <c r="AD2637" s="1">
        <v>87.780599654854853</v>
      </c>
      <c r="AE2637" s="56">
        <v>89.288055447215029</v>
      </c>
      <c r="AF2637" s="87">
        <v>78.496065331510067</v>
      </c>
      <c r="AG2637" s="1" t="str">
        <f>GERAL[[#This Row],[SIGLA]]&amp;GERAL[[#This Row],[CÓD]]</f>
        <v>PESS_TI</v>
      </c>
      <c r="AH2637" s="1">
        <f ca="1">VLOOKUP(GERAL[[#This Row],[REF_NOTA]],BASE_NOTAS[],7,FALSE)</f>
        <v>80.665983530438425</v>
      </c>
      <c r="AI2637" s="31">
        <f ca="1">IF(GERAL[[#This Row],[Nota 2025]]="",0,GERAL[[#This Row],[Nota 2026]]-GERAL[[#This Row],[Nota 2025]])</f>
        <v>2.1699181989283574</v>
      </c>
    </row>
    <row r="2638" spans="1:35" ht="17" x14ac:dyDescent="0.35">
      <c r="A2638" s="2" t="s">
        <v>172</v>
      </c>
      <c r="B2638" s="2" t="s">
        <v>199</v>
      </c>
      <c r="C2638" s="15" t="s">
        <v>218</v>
      </c>
      <c r="D2638" s="15" t="s">
        <v>500</v>
      </c>
      <c r="E2638" s="15" t="s">
        <v>501</v>
      </c>
      <c r="F2638" s="2" t="str">
        <f>VLOOKUP(GERAL[[#This Row],[CÓD]],SEALL,6,FALSE)</f>
        <v>SG</v>
      </c>
      <c r="G263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3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3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38" s="2" t="str">
        <f>VLOOKUP(GERAL[[#This Row],[CÓD]],SEALL,4,FALSE)</f>
        <v>08, 10, 16</v>
      </c>
      <c r="K2638" s="2" t="str">
        <f>IF(ISERR(FIND("01",GERAL[[#This Row],[ODS]])),"NÃO","SIM")</f>
        <v>NÃO</v>
      </c>
      <c r="L2638" s="2" t="str">
        <f>IF(ISERR(FIND("02",GERAL[[#This Row],[ODS]])),"NÃO","SIM")</f>
        <v>NÃO</v>
      </c>
      <c r="M2638" s="2" t="str">
        <f>IF(ISERR(FIND("03",GERAL[[#This Row],[ODS]])),"NÃO","SIM")</f>
        <v>NÃO</v>
      </c>
      <c r="N2638" s="2" t="str">
        <f>IF(ISERR(FIND("04",GERAL[[#This Row],[ODS]])),"NÃO","SIM")</f>
        <v>NÃO</v>
      </c>
      <c r="O2638" s="2" t="str">
        <f>IF(ISERR(FIND("05",GERAL[[#This Row],[ODS]])),"NÃO","SIM")</f>
        <v>NÃO</v>
      </c>
      <c r="P2638" s="2" t="str">
        <f>IF(ISERR(FIND("06",GERAL[[#This Row],[ODS]])),"NÃO","SIM")</f>
        <v>NÃO</v>
      </c>
      <c r="Q2638" s="2" t="str">
        <f>IF(ISERR(FIND("07",GERAL[[#This Row],[ODS]])),"NÃO","SIM")</f>
        <v>NÃO</v>
      </c>
      <c r="R2638" s="2" t="str">
        <f>IF(ISERR(FIND("08",GERAL[[#This Row],[ODS]])),"NÃO","SIM")</f>
        <v>SIM</v>
      </c>
      <c r="S2638" s="2" t="str">
        <f>IF(ISERR(FIND("09",GERAL[[#This Row],[ODS]])),"NÃO","SIM")</f>
        <v>NÃO</v>
      </c>
      <c r="T2638" s="2" t="str">
        <f>IF(ISERR(FIND("10",GERAL[[#This Row],[ODS]])),"NÃO","SIM")</f>
        <v>SIM</v>
      </c>
      <c r="U2638" s="2" t="str">
        <f>IF(ISERR(FIND("11",GERAL[[#This Row],[ODS]])),"NÃO","SIM")</f>
        <v>NÃO</v>
      </c>
      <c r="V2638" s="2" t="str">
        <f>IF(ISERR(FIND("12",GERAL[[#This Row],[ODS]])),"NÃO","SIM")</f>
        <v>NÃO</v>
      </c>
      <c r="W2638" s="2" t="str">
        <f>IF(ISERR(FIND("13",GERAL[[#This Row],[ODS]])),"NÃO","SIM")</f>
        <v>NÃO</v>
      </c>
      <c r="X2638" s="2" t="str">
        <f>IF(ISERR(FIND("14",GERAL[[#This Row],[ODS]])),"NÃO","SIM")</f>
        <v>NÃO</v>
      </c>
      <c r="Y2638" s="2" t="str">
        <f>IF(ISERR(FIND("15",GERAL[[#This Row],[ODS]])),"NÃO","SIM")</f>
        <v>NÃO</v>
      </c>
      <c r="Z2638" s="2" t="str">
        <f>IF(ISERR(FIND("16",GERAL[[#This Row],[ODS]])),"NÃO","SIM")</f>
        <v>SIM</v>
      </c>
      <c r="AA2638" s="2" t="str">
        <f>IF(ISERR(FIND("17",GERAL[[#This Row],[ODS]])),"NÃO","SIM")</f>
        <v>NÃO</v>
      </c>
      <c r="AB2638" s="1"/>
      <c r="AC2638" s="1"/>
      <c r="AD2638" s="1">
        <v>97.884790606519047</v>
      </c>
      <c r="AE2638" s="56">
        <v>95.295972920099615</v>
      </c>
      <c r="AF2638" s="87">
        <v>99.125509774328179</v>
      </c>
      <c r="AG2638" s="1" t="str">
        <f>GERAL[[#This Row],[SIGLA]]&amp;GERAL[[#This Row],[CÓD]]</f>
        <v>PISS_TI</v>
      </c>
      <c r="AH2638" s="1">
        <f ca="1">VLOOKUP(GERAL[[#This Row],[REF_NOTA]],BASE_NOTAS[],7,FALSE)</f>
        <v>86.680727850235442</v>
      </c>
      <c r="AI2638" s="31">
        <f ca="1">IF(GERAL[[#This Row],[Nota 2025]]="",0,GERAL[[#This Row],[Nota 2026]]-GERAL[[#This Row],[Nota 2025]])</f>
        <v>-12.444781924092737</v>
      </c>
    </row>
    <row r="2639" spans="1:35" ht="17" x14ac:dyDescent="0.35">
      <c r="A2639" s="2" t="s">
        <v>174</v>
      </c>
      <c r="B2639" s="2" t="s">
        <v>201</v>
      </c>
      <c r="C2639" s="15" t="s">
        <v>218</v>
      </c>
      <c r="D2639" s="15" t="s">
        <v>500</v>
      </c>
      <c r="E2639" s="15" t="s">
        <v>501</v>
      </c>
      <c r="F2639" s="2" t="str">
        <f>VLOOKUP(GERAL[[#This Row],[CÓD]],SEALL,6,FALSE)</f>
        <v>SG</v>
      </c>
      <c r="G263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3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3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39" s="2" t="str">
        <f>VLOOKUP(GERAL[[#This Row],[CÓD]],SEALL,4,FALSE)</f>
        <v>08, 10, 16</v>
      </c>
      <c r="K2639" s="2" t="str">
        <f>IF(ISERR(FIND("01",GERAL[[#This Row],[ODS]])),"NÃO","SIM")</f>
        <v>NÃO</v>
      </c>
      <c r="L2639" s="2" t="str">
        <f>IF(ISERR(FIND("02",GERAL[[#This Row],[ODS]])),"NÃO","SIM")</f>
        <v>NÃO</v>
      </c>
      <c r="M2639" s="2" t="str">
        <f>IF(ISERR(FIND("03",GERAL[[#This Row],[ODS]])),"NÃO","SIM")</f>
        <v>NÃO</v>
      </c>
      <c r="N2639" s="2" t="str">
        <f>IF(ISERR(FIND("04",GERAL[[#This Row],[ODS]])),"NÃO","SIM")</f>
        <v>NÃO</v>
      </c>
      <c r="O2639" s="2" t="str">
        <f>IF(ISERR(FIND("05",GERAL[[#This Row],[ODS]])),"NÃO","SIM")</f>
        <v>NÃO</v>
      </c>
      <c r="P2639" s="2" t="str">
        <f>IF(ISERR(FIND("06",GERAL[[#This Row],[ODS]])),"NÃO","SIM")</f>
        <v>NÃO</v>
      </c>
      <c r="Q2639" s="2" t="str">
        <f>IF(ISERR(FIND("07",GERAL[[#This Row],[ODS]])),"NÃO","SIM")</f>
        <v>NÃO</v>
      </c>
      <c r="R2639" s="2" t="str">
        <f>IF(ISERR(FIND("08",GERAL[[#This Row],[ODS]])),"NÃO","SIM")</f>
        <v>SIM</v>
      </c>
      <c r="S2639" s="2" t="str">
        <f>IF(ISERR(FIND("09",GERAL[[#This Row],[ODS]])),"NÃO","SIM")</f>
        <v>NÃO</v>
      </c>
      <c r="T2639" s="2" t="str">
        <f>IF(ISERR(FIND("10",GERAL[[#This Row],[ODS]])),"NÃO","SIM")</f>
        <v>SIM</v>
      </c>
      <c r="U2639" s="2" t="str">
        <f>IF(ISERR(FIND("11",GERAL[[#This Row],[ODS]])),"NÃO","SIM")</f>
        <v>NÃO</v>
      </c>
      <c r="V2639" s="2" t="str">
        <f>IF(ISERR(FIND("12",GERAL[[#This Row],[ODS]])),"NÃO","SIM")</f>
        <v>NÃO</v>
      </c>
      <c r="W2639" s="2" t="str">
        <f>IF(ISERR(FIND("13",GERAL[[#This Row],[ODS]])),"NÃO","SIM")</f>
        <v>NÃO</v>
      </c>
      <c r="X2639" s="2" t="str">
        <f>IF(ISERR(FIND("14",GERAL[[#This Row],[ODS]])),"NÃO","SIM")</f>
        <v>NÃO</v>
      </c>
      <c r="Y2639" s="2" t="str">
        <f>IF(ISERR(FIND("15",GERAL[[#This Row],[ODS]])),"NÃO","SIM")</f>
        <v>NÃO</v>
      </c>
      <c r="Z2639" s="2" t="str">
        <f>IF(ISERR(FIND("16",GERAL[[#This Row],[ODS]])),"NÃO","SIM")</f>
        <v>SIM</v>
      </c>
      <c r="AA2639" s="2" t="str">
        <f>IF(ISERR(FIND("17",GERAL[[#This Row],[ODS]])),"NÃO","SIM")</f>
        <v>NÃO</v>
      </c>
      <c r="AB2639" s="1"/>
      <c r="AC2639" s="1"/>
      <c r="AD2639" s="1">
        <v>97.065649289494388</v>
      </c>
      <c r="AE2639" s="56">
        <v>97.185402291008955</v>
      </c>
      <c r="AF2639" s="87">
        <v>98.919006318943133</v>
      </c>
      <c r="AG2639" s="1" t="str">
        <f>GERAL[[#This Row],[SIGLA]]&amp;GERAL[[#This Row],[CÓD]]</f>
        <v>RJSS_TI</v>
      </c>
      <c r="AH2639" s="1">
        <f ca="1">VLOOKUP(GERAL[[#This Row],[REF_NOTA]],BASE_NOTAS[],7,FALSE)</f>
        <v>91.395862258017615</v>
      </c>
      <c r="AI2639" s="31">
        <f ca="1">IF(GERAL[[#This Row],[Nota 2025]]="",0,GERAL[[#This Row],[Nota 2026]]-GERAL[[#This Row],[Nota 2025]])</f>
        <v>-7.5231440609255174</v>
      </c>
    </row>
    <row r="2640" spans="1:35" ht="17" x14ac:dyDescent="0.35">
      <c r="A2640" s="2" t="s">
        <v>175</v>
      </c>
      <c r="B2640" s="2" t="s">
        <v>202</v>
      </c>
      <c r="C2640" s="15" t="s">
        <v>218</v>
      </c>
      <c r="D2640" s="15" t="s">
        <v>500</v>
      </c>
      <c r="E2640" s="15" t="s">
        <v>501</v>
      </c>
      <c r="F2640" s="2" t="str">
        <f>VLOOKUP(GERAL[[#This Row],[CÓD]],SEALL,6,FALSE)</f>
        <v>SG</v>
      </c>
      <c r="G264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4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4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40" s="2" t="str">
        <f>VLOOKUP(GERAL[[#This Row],[CÓD]],SEALL,4,FALSE)</f>
        <v>08, 10, 16</v>
      </c>
      <c r="K2640" s="2" t="str">
        <f>IF(ISERR(FIND("01",GERAL[[#This Row],[ODS]])),"NÃO","SIM")</f>
        <v>NÃO</v>
      </c>
      <c r="L2640" s="2" t="str">
        <f>IF(ISERR(FIND("02",GERAL[[#This Row],[ODS]])),"NÃO","SIM")</f>
        <v>NÃO</v>
      </c>
      <c r="M2640" s="2" t="str">
        <f>IF(ISERR(FIND("03",GERAL[[#This Row],[ODS]])),"NÃO","SIM")</f>
        <v>NÃO</v>
      </c>
      <c r="N2640" s="2" t="str">
        <f>IF(ISERR(FIND("04",GERAL[[#This Row],[ODS]])),"NÃO","SIM")</f>
        <v>NÃO</v>
      </c>
      <c r="O2640" s="2" t="str">
        <f>IF(ISERR(FIND("05",GERAL[[#This Row],[ODS]])),"NÃO","SIM")</f>
        <v>NÃO</v>
      </c>
      <c r="P2640" s="2" t="str">
        <f>IF(ISERR(FIND("06",GERAL[[#This Row],[ODS]])),"NÃO","SIM")</f>
        <v>NÃO</v>
      </c>
      <c r="Q2640" s="2" t="str">
        <f>IF(ISERR(FIND("07",GERAL[[#This Row],[ODS]])),"NÃO","SIM")</f>
        <v>NÃO</v>
      </c>
      <c r="R2640" s="2" t="str">
        <f>IF(ISERR(FIND("08",GERAL[[#This Row],[ODS]])),"NÃO","SIM")</f>
        <v>SIM</v>
      </c>
      <c r="S2640" s="2" t="str">
        <f>IF(ISERR(FIND("09",GERAL[[#This Row],[ODS]])),"NÃO","SIM")</f>
        <v>NÃO</v>
      </c>
      <c r="T2640" s="2" t="str">
        <f>IF(ISERR(FIND("10",GERAL[[#This Row],[ODS]])),"NÃO","SIM")</f>
        <v>SIM</v>
      </c>
      <c r="U2640" s="2" t="str">
        <f>IF(ISERR(FIND("11",GERAL[[#This Row],[ODS]])),"NÃO","SIM")</f>
        <v>NÃO</v>
      </c>
      <c r="V2640" s="2" t="str">
        <f>IF(ISERR(FIND("12",GERAL[[#This Row],[ODS]])),"NÃO","SIM")</f>
        <v>NÃO</v>
      </c>
      <c r="W2640" s="2" t="str">
        <f>IF(ISERR(FIND("13",GERAL[[#This Row],[ODS]])),"NÃO","SIM")</f>
        <v>NÃO</v>
      </c>
      <c r="X2640" s="2" t="str">
        <f>IF(ISERR(FIND("14",GERAL[[#This Row],[ODS]])),"NÃO","SIM")</f>
        <v>NÃO</v>
      </c>
      <c r="Y2640" s="2" t="str">
        <f>IF(ISERR(FIND("15",GERAL[[#This Row],[ODS]])),"NÃO","SIM")</f>
        <v>NÃO</v>
      </c>
      <c r="Z2640" s="2" t="str">
        <f>IF(ISERR(FIND("16",GERAL[[#This Row],[ODS]])),"NÃO","SIM")</f>
        <v>SIM</v>
      </c>
      <c r="AA2640" s="2" t="str">
        <f>IF(ISERR(FIND("17",GERAL[[#This Row],[ODS]])),"NÃO","SIM")</f>
        <v>NÃO</v>
      </c>
      <c r="AB2640" s="1"/>
      <c r="AC2640" s="1"/>
      <c r="AD2640" s="1">
        <v>95.034770720423822</v>
      </c>
      <c r="AE2640" s="56">
        <v>89.118288961053679</v>
      </c>
      <c r="AF2640" s="87">
        <v>93.963114806290974</v>
      </c>
      <c r="AG2640" s="1" t="str">
        <f>GERAL[[#This Row],[SIGLA]]&amp;GERAL[[#This Row],[CÓD]]</f>
        <v>RNSS_TI</v>
      </c>
      <c r="AH2640" s="1">
        <f ca="1">VLOOKUP(GERAL[[#This Row],[REF_NOTA]],BASE_NOTAS[],7,FALSE)</f>
        <v>90.172241285757451</v>
      </c>
      <c r="AI2640" s="31">
        <f ca="1">IF(GERAL[[#This Row],[Nota 2025]]="",0,GERAL[[#This Row],[Nota 2026]]-GERAL[[#This Row],[Nota 2025]])</f>
        <v>-3.7908735205335233</v>
      </c>
    </row>
    <row r="2641" spans="1:35" ht="17" x14ac:dyDescent="0.35">
      <c r="A2641" s="2" t="s">
        <v>178</v>
      </c>
      <c r="B2641" s="2" t="s">
        <v>205</v>
      </c>
      <c r="C2641" s="15" t="s">
        <v>218</v>
      </c>
      <c r="D2641" s="15" t="s">
        <v>500</v>
      </c>
      <c r="E2641" s="15" t="s">
        <v>501</v>
      </c>
      <c r="F2641" s="2" t="str">
        <f>VLOOKUP(GERAL[[#This Row],[CÓD]],SEALL,6,FALSE)</f>
        <v>SG</v>
      </c>
      <c r="G264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4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4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41" s="2" t="str">
        <f>VLOOKUP(GERAL[[#This Row],[CÓD]],SEALL,4,FALSE)</f>
        <v>08, 10, 16</v>
      </c>
      <c r="K2641" s="2" t="str">
        <f>IF(ISERR(FIND("01",GERAL[[#This Row],[ODS]])),"NÃO","SIM")</f>
        <v>NÃO</v>
      </c>
      <c r="L2641" s="2" t="str">
        <f>IF(ISERR(FIND("02",GERAL[[#This Row],[ODS]])),"NÃO","SIM")</f>
        <v>NÃO</v>
      </c>
      <c r="M2641" s="2" t="str">
        <f>IF(ISERR(FIND("03",GERAL[[#This Row],[ODS]])),"NÃO","SIM")</f>
        <v>NÃO</v>
      </c>
      <c r="N2641" s="2" t="str">
        <f>IF(ISERR(FIND("04",GERAL[[#This Row],[ODS]])),"NÃO","SIM")</f>
        <v>NÃO</v>
      </c>
      <c r="O2641" s="2" t="str">
        <f>IF(ISERR(FIND("05",GERAL[[#This Row],[ODS]])),"NÃO","SIM")</f>
        <v>NÃO</v>
      </c>
      <c r="P2641" s="2" t="str">
        <f>IF(ISERR(FIND("06",GERAL[[#This Row],[ODS]])),"NÃO","SIM")</f>
        <v>NÃO</v>
      </c>
      <c r="Q2641" s="2" t="str">
        <f>IF(ISERR(FIND("07",GERAL[[#This Row],[ODS]])),"NÃO","SIM")</f>
        <v>NÃO</v>
      </c>
      <c r="R2641" s="2" t="str">
        <f>IF(ISERR(FIND("08",GERAL[[#This Row],[ODS]])),"NÃO","SIM")</f>
        <v>SIM</v>
      </c>
      <c r="S2641" s="2" t="str">
        <f>IF(ISERR(FIND("09",GERAL[[#This Row],[ODS]])),"NÃO","SIM")</f>
        <v>NÃO</v>
      </c>
      <c r="T2641" s="2" t="str">
        <f>IF(ISERR(FIND("10",GERAL[[#This Row],[ODS]])),"NÃO","SIM")</f>
        <v>SIM</v>
      </c>
      <c r="U2641" s="2" t="str">
        <f>IF(ISERR(FIND("11",GERAL[[#This Row],[ODS]])),"NÃO","SIM")</f>
        <v>NÃO</v>
      </c>
      <c r="V2641" s="2" t="str">
        <f>IF(ISERR(FIND("12",GERAL[[#This Row],[ODS]])),"NÃO","SIM")</f>
        <v>NÃO</v>
      </c>
      <c r="W2641" s="2" t="str">
        <f>IF(ISERR(FIND("13",GERAL[[#This Row],[ODS]])),"NÃO","SIM")</f>
        <v>NÃO</v>
      </c>
      <c r="X2641" s="2" t="str">
        <f>IF(ISERR(FIND("14",GERAL[[#This Row],[ODS]])),"NÃO","SIM")</f>
        <v>NÃO</v>
      </c>
      <c r="Y2641" s="2" t="str">
        <f>IF(ISERR(FIND("15",GERAL[[#This Row],[ODS]])),"NÃO","SIM")</f>
        <v>NÃO</v>
      </c>
      <c r="Z2641" s="2" t="str">
        <f>IF(ISERR(FIND("16",GERAL[[#This Row],[ODS]])),"NÃO","SIM")</f>
        <v>SIM</v>
      </c>
      <c r="AA2641" s="2" t="str">
        <f>IF(ISERR(FIND("17",GERAL[[#This Row],[ODS]])),"NÃO","SIM")</f>
        <v>NÃO</v>
      </c>
      <c r="AB2641" s="1"/>
      <c r="AC2641" s="1"/>
      <c r="AD2641" s="1">
        <v>89.769641656732986</v>
      </c>
      <c r="AE2641" s="56">
        <v>84.332196735949992</v>
      </c>
      <c r="AF2641" s="87">
        <v>92.541989688954914</v>
      </c>
      <c r="AG2641" s="1" t="str">
        <f>GERAL[[#This Row],[SIGLA]]&amp;GERAL[[#This Row],[CÓD]]</f>
        <v>RSSS_TI</v>
      </c>
      <c r="AH2641" s="1">
        <f ca="1">VLOOKUP(GERAL[[#This Row],[REF_NOTA]],BASE_NOTAS[],7,FALSE)</f>
        <v>82.165152953946603</v>
      </c>
      <c r="AI2641" s="31">
        <f ca="1">IF(GERAL[[#This Row],[Nota 2025]]="",0,GERAL[[#This Row],[Nota 2026]]-GERAL[[#This Row],[Nota 2025]])</f>
        <v>-10.376836735008311</v>
      </c>
    </row>
    <row r="2642" spans="1:35" ht="17" x14ac:dyDescent="0.35">
      <c r="A2642" s="2" t="s">
        <v>176</v>
      </c>
      <c r="B2642" s="2" t="s">
        <v>203</v>
      </c>
      <c r="C2642" s="15" t="s">
        <v>218</v>
      </c>
      <c r="D2642" s="15" t="s">
        <v>500</v>
      </c>
      <c r="E2642" s="15" t="s">
        <v>501</v>
      </c>
      <c r="F2642" s="2" t="str">
        <f>VLOOKUP(GERAL[[#This Row],[CÓD]],SEALL,6,FALSE)</f>
        <v>SG</v>
      </c>
      <c r="G264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4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4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42" s="2" t="str">
        <f>VLOOKUP(GERAL[[#This Row],[CÓD]],SEALL,4,FALSE)</f>
        <v>08, 10, 16</v>
      </c>
      <c r="K2642" s="2" t="str">
        <f>IF(ISERR(FIND("01",GERAL[[#This Row],[ODS]])),"NÃO","SIM")</f>
        <v>NÃO</v>
      </c>
      <c r="L2642" s="2" t="str">
        <f>IF(ISERR(FIND("02",GERAL[[#This Row],[ODS]])),"NÃO","SIM")</f>
        <v>NÃO</v>
      </c>
      <c r="M2642" s="2" t="str">
        <f>IF(ISERR(FIND("03",GERAL[[#This Row],[ODS]])),"NÃO","SIM")</f>
        <v>NÃO</v>
      </c>
      <c r="N2642" s="2" t="str">
        <f>IF(ISERR(FIND("04",GERAL[[#This Row],[ODS]])),"NÃO","SIM")</f>
        <v>NÃO</v>
      </c>
      <c r="O2642" s="2" t="str">
        <f>IF(ISERR(FIND("05",GERAL[[#This Row],[ODS]])),"NÃO","SIM")</f>
        <v>NÃO</v>
      </c>
      <c r="P2642" s="2" t="str">
        <f>IF(ISERR(FIND("06",GERAL[[#This Row],[ODS]])),"NÃO","SIM")</f>
        <v>NÃO</v>
      </c>
      <c r="Q2642" s="2" t="str">
        <f>IF(ISERR(FIND("07",GERAL[[#This Row],[ODS]])),"NÃO","SIM")</f>
        <v>NÃO</v>
      </c>
      <c r="R2642" s="2" t="str">
        <f>IF(ISERR(FIND("08",GERAL[[#This Row],[ODS]])),"NÃO","SIM")</f>
        <v>SIM</v>
      </c>
      <c r="S2642" s="2" t="str">
        <f>IF(ISERR(FIND("09",GERAL[[#This Row],[ODS]])),"NÃO","SIM")</f>
        <v>NÃO</v>
      </c>
      <c r="T2642" s="2" t="str">
        <f>IF(ISERR(FIND("10",GERAL[[#This Row],[ODS]])),"NÃO","SIM")</f>
        <v>SIM</v>
      </c>
      <c r="U2642" s="2" t="str">
        <f>IF(ISERR(FIND("11",GERAL[[#This Row],[ODS]])),"NÃO","SIM")</f>
        <v>NÃO</v>
      </c>
      <c r="V2642" s="2" t="str">
        <f>IF(ISERR(FIND("12",GERAL[[#This Row],[ODS]])),"NÃO","SIM")</f>
        <v>NÃO</v>
      </c>
      <c r="W2642" s="2" t="str">
        <f>IF(ISERR(FIND("13",GERAL[[#This Row],[ODS]])),"NÃO","SIM")</f>
        <v>NÃO</v>
      </c>
      <c r="X2642" s="2" t="str">
        <f>IF(ISERR(FIND("14",GERAL[[#This Row],[ODS]])),"NÃO","SIM")</f>
        <v>NÃO</v>
      </c>
      <c r="Y2642" s="2" t="str">
        <f>IF(ISERR(FIND("15",GERAL[[#This Row],[ODS]])),"NÃO","SIM")</f>
        <v>NÃO</v>
      </c>
      <c r="Z2642" s="2" t="str">
        <f>IF(ISERR(FIND("16",GERAL[[#This Row],[ODS]])),"NÃO","SIM")</f>
        <v>SIM</v>
      </c>
      <c r="AA2642" s="2" t="str">
        <f>IF(ISERR(FIND("17",GERAL[[#This Row],[ODS]])),"NÃO","SIM")</f>
        <v>NÃO</v>
      </c>
      <c r="AB2642" s="1"/>
      <c r="AC2642" s="1"/>
      <c r="AD2642" s="1">
        <v>95.680763296929285</v>
      </c>
      <c r="AE2642" s="56">
        <v>78.299574180926157</v>
      </c>
      <c r="AF2642" s="87">
        <v>87.686256865996697</v>
      </c>
      <c r="AG2642" s="1" t="str">
        <f>GERAL[[#This Row],[SIGLA]]&amp;GERAL[[#This Row],[CÓD]]</f>
        <v>ROSS_TI</v>
      </c>
      <c r="AH2642" s="1">
        <f ca="1">VLOOKUP(GERAL[[#This Row],[REF_NOTA]],BASE_NOTAS[],7,FALSE)</f>
        <v>66.168412361617115</v>
      </c>
      <c r="AI2642" s="31">
        <f ca="1">IF(GERAL[[#This Row],[Nota 2025]]="",0,GERAL[[#This Row],[Nota 2026]]-GERAL[[#This Row],[Nota 2025]])</f>
        <v>-21.517844504379582</v>
      </c>
    </row>
    <row r="2643" spans="1:35" ht="17" x14ac:dyDescent="0.35">
      <c r="A2643" s="2" t="s">
        <v>177</v>
      </c>
      <c r="B2643" s="2" t="s">
        <v>204</v>
      </c>
      <c r="C2643" s="15" t="s">
        <v>218</v>
      </c>
      <c r="D2643" s="15" t="s">
        <v>500</v>
      </c>
      <c r="E2643" s="15" t="s">
        <v>501</v>
      </c>
      <c r="F2643" s="2" t="str">
        <f>VLOOKUP(GERAL[[#This Row],[CÓD]],SEALL,6,FALSE)</f>
        <v>SG</v>
      </c>
      <c r="G264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4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4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43" s="2" t="str">
        <f>VLOOKUP(GERAL[[#This Row],[CÓD]],SEALL,4,FALSE)</f>
        <v>08, 10, 16</v>
      </c>
      <c r="K2643" s="2" t="str">
        <f>IF(ISERR(FIND("01",GERAL[[#This Row],[ODS]])),"NÃO","SIM")</f>
        <v>NÃO</v>
      </c>
      <c r="L2643" s="2" t="str">
        <f>IF(ISERR(FIND("02",GERAL[[#This Row],[ODS]])),"NÃO","SIM")</f>
        <v>NÃO</v>
      </c>
      <c r="M2643" s="2" t="str">
        <f>IF(ISERR(FIND("03",GERAL[[#This Row],[ODS]])),"NÃO","SIM")</f>
        <v>NÃO</v>
      </c>
      <c r="N2643" s="2" t="str">
        <f>IF(ISERR(FIND("04",GERAL[[#This Row],[ODS]])),"NÃO","SIM")</f>
        <v>NÃO</v>
      </c>
      <c r="O2643" s="2" t="str">
        <f>IF(ISERR(FIND("05",GERAL[[#This Row],[ODS]])),"NÃO","SIM")</f>
        <v>NÃO</v>
      </c>
      <c r="P2643" s="2" t="str">
        <f>IF(ISERR(FIND("06",GERAL[[#This Row],[ODS]])),"NÃO","SIM")</f>
        <v>NÃO</v>
      </c>
      <c r="Q2643" s="2" t="str">
        <f>IF(ISERR(FIND("07",GERAL[[#This Row],[ODS]])),"NÃO","SIM")</f>
        <v>NÃO</v>
      </c>
      <c r="R2643" s="2" t="str">
        <f>IF(ISERR(FIND("08",GERAL[[#This Row],[ODS]])),"NÃO","SIM")</f>
        <v>SIM</v>
      </c>
      <c r="S2643" s="2" t="str">
        <f>IF(ISERR(FIND("09",GERAL[[#This Row],[ODS]])),"NÃO","SIM")</f>
        <v>NÃO</v>
      </c>
      <c r="T2643" s="2" t="str">
        <f>IF(ISERR(FIND("10",GERAL[[#This Row],[ODS]])),"NÃO","SIM")</f>
        <v>SIM</v>
      </c>
      <c r="U2643" s="2" t="str">
        <f>IF(ISERR(FIND("11",GERAL[[#This Row],[ODS]])),"NÃO","SIM")</f>
        <v>NÃO</v>
      </c>
      <c r="V2643" s="2" t="str">
        <f>IF(ISERR(FIND("12",GERAL[[#This Row],[ODS]])),"NÃO","SIM")</f>
        <v>NÃO</v>
      </c>
      <c r="W2643" s="2" t="str">
        <f>IF(ISERR(FIND("13",GERAL[[#This Row],[ODS]])),"NÃO","SIM")</f>
        <v>NÃO</v>
      </c>
      <c r="X2643" s="2" t="str">
        <f>IF(ISERR(FIND("14",GERAL[[#This Row],[ODS]])),"NÃO","SIM")</f>
        <v>NÃO</v>
      </c>
      <c r="Y2643" s="2" t="str">
        <f>IF(ISERR(FIND("15",GERAL[[#This Row],[ODS]])),"NÃO","SIM")</f>
        <v>NÃO</v>
      </c>
      <c r="Z2643" s="2" t="str">
        <f>IF(ISERR(FIND("16",GERAL[[#This Row],[ODS]])),"NÃO","SIM")</f>
        <v>SIM</v>
      </c>
      <c r="AA2643" s="2" t="str">
        <f>IF(ISERR(FIND("17",GERAL[[#This Row],[ODS]])),"NÃO","SIM")</f>
        <v>NÃO</v>
      </c>
      <c r="AB2643" s="1"/>
      <c r="AC2643" s="1"/>
      <c r="AD2643" s="1">
        <v>0</v>
      </c>
      <c r="AE2643" s="56">
        <v>9.8161376851916629</v>
      </c>
      <c r="AF2643" s="87">
        <v>26.301138229757186</v>
      </c>
      <c r="AG2643" s="1" t="str">
        <f>GERAL[[#This Row],[SIGLA]]&amp;GERAL[[#This Row],[CÓD]]</f>
        <v>RRSS_TI</v>
      </c>
      <c r="AH2643" s="1">
        <f ca="1">VLOOKUP(GERAL[[#This Row],[REF_NOTA]],BASE_NOTAS[],7,FALSE)</f>
        <v>0</v>
      </c>
      <c r="AI2643" s="31">
        <f ca="1">IF(GERAL[[#This Row],[Nota 2025]]="",0,GERAL[[#This Row],[Nota 2026]]-GERAL[[#This Row],[Nota 2025]])</f>
        <v>-26.301138229757186</v>
      </c>
    </row>
    <row r="2644" spans="1:35" ht="17" x14ac:dyDescent="0.35">
      <c r="A2644" s="2" t="s">
        <v>179</v>
      </c>
      <c r="B2644" s="2" t="s">
        <v>194</v>
      </c>
      <c r="C2644" s="15" t="s">
        <v>218</v>
      </c>
      <c r="D2644" s="15" t="s">
        <v>500</v>
      </c>
      <c r="E2644" s="15" t="s">
        <v>501</v>
      </c>
      <c r="F2644" s="2" t="str">
        <f>VLOOKUP(GERAL[[#This Row],[CÓD]],SEALL,6,FALSE)</f>
        <v>SG</v>
      </c>
      <c r="G264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4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4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44" s="2" t="str">
        <f>VLOOKUP(GERAL[[#This Row],[CÓD]],SEALL,4,FALSE)</f>
        <v>08, 10, 16</v>
      </c>
      <c r="K2644" s="2" t="str">
        <f>IF(ISERR(FIND("01",GERAL[[#This Row],[ODS]])),"NÃO","SIM")</f>
        <v>NÃO</v>
      </c>
      <c r="L2644" s="2" t="str">
        <f>IF(ISERR(FIND("02",GERAL[[#This Row],[ODS]])),"NÃO","SIM")</f>
        <v>NÃO</v>
      </c>
      <c r="M2644" s="2" t="str">
        <f>IF(ISERR(FIND("03",GERAL[[#This Row],[ODS]])),"NÃO","SIM")</f>
        <v>NÃO</v>
      </c>
      <c r="N2644" s="2" t="str">
        <f>IF(ISERR(FIND("04",GERAL[[#This Row],[ODS]])),"NÃO","SIM")</f>
        <v>NÃO</v>
      </c>
      <c r="O2644" s="2" t="str">
        <f>IF(ISERR(FIND("05",GERAL[[#This Row],[ODS]])),"NÃO","SIM")</f>
        <v>NÃO</v>
      </c>
      <c r="P2644" s="2" t="str">
        <f>IF(ISERR(FIND("06",GERAL[[#This Row],[ODS]])),"NÃO","SIM")</f>
        <v>NÃO</v>
      </c>
      <c r="Q2644" s="2" t="str">
        <f>IF(ISERR(FIND("07",GERAL[[#This Row],[ODS]])),"NÃO","SIM")</f>
        <v>NÃO</v>
      </c>
      <c r="R2644" s="2" t="str">
        <f>IF(ISERR(FIND("08",GERAL[[#This Row],[ODS]])),"NÃO","SIM")</f>
        <v>SIM</v>
      </c>
      <c r="S2644" s="2" t="str">
        <f>IF(ISERR(FIND("09",GERAL[[#This Row],[ODS]])),"NÃO","SIM")</f>
        <v>NÃO</v>
      </c>
      <c r="T2644" s="2" t="str">
        <f>IF(ISERR(FIND("10",GERAL[[#This Row],[ODS]])),"NÃO","SIM")</f>
        <v>SIM</v>
      </c>
      <c r="U2644" s="2" t="str">
        <f>IF(ISERR(FIND("11",GERAL[[#This Row],[ODS]])),"NÃO","SIM")</f>
        <v>NÃO</v>
      </c>
      <c r="V2644" s="2" t="str">
        <f>IF(ISERR(FIND("12",GERAL[[#This Row],[ODS]])),"NÃO","SIM")</f>
        <v>NÃO</v>
      </c>
      <c r="W2644" s="2" t="str">
        <f>IF(ISERR(FIND("13",GERAL[[#This Row],[ODS]])),"NÃO","SIM")</f>
        <v>NÃO</v>
      </c>
      <c r="X2644" s="2" t="str">
        <f>IF(ISERR(FIND("14",GERAL[[#This Row],[ODS]])),"NÃO","SIM")</f>
        <v>NÃO</v>
      </c>
      <c r="Y2644" s="2" t="str">
        <f>IF(ISERR(FIND("15",GERAL[[#This Row],[ODS]])),"NÃO","SIM")</f>
        <v>NÃO</v>
      </c>
      <c r="Z2644" s="2" t="str">
        <f>IF(ISERR(FIND("16",GERAL[[#This Row],[ODS]])),"NÃO","SIM")</f>
        <v>SIM</v>
      </c>
      <c r="AA2644" s="2" t="str">
        <f>IF(ISERR(FIND("17",GERAL[[#This Row],[ODS]])),"NÃO","SIM")</f>
        <v>NÃO</v>
      </c>
      <c r="AB2644" s="1"/>
      <c r="AC2644" s="1"/>
      <c r="AD2644" s="1">
        <v>96.557576900434526</v>
      </c>
      <c r="AE2644" s="56">
        <v>96.216155775071059</v>
      </c>
      <c r="AF2644" s="87">
        <v>95.23707069627126</v>
      </c>
      <c r="AG2644" s="1" t="str">
        <f>GERAL[[#This Row],[SIGLA]]&amp;GERAL[[#This Row],[CÓD]]</f>
        <v>SCSS_TI</v>
      </c>
      <c r="AH2644" s="1">
        <f ca="1">VLOOKUP(GERAL[[#This Row],[REF_NOTA]],BASE_NOTAS[],7,FALSE)</f>
        <v>88.671707316876066</v>
      </c>
      <c r="AI2644" s="31">
        <f ca="1">IF(GERAL[[#This Row],[Nota 2025]]="",0,GERAL[[#This Row],[Nota 2026]]-GERAL[[#This Row],[Nota 2025]])</f>
        <v>-6.565363379395194</v>
      </c>
    </row>
    <row r="2645" spans="1:35" ht="17" x14ac:dyDescent="0.35">
      <c r="A2645" s="2" t="s">
        <v>181</v>
      </c>
      <c r="B2645" s="2" t="s">
        <v>186</v>
      </c>
      <c r="C2645" s="15" t="s">
        <v>218</v>
      </c>
      <c r="D2645" s="15" t="s">
        <v>500</v>
      </c>
      <c r="E2645" s="15" t="s">
        <v>501</v>
      </c>
      <c r="F2645" s="2" t="str">
        <f>VLOOKUP(GERAL[[#This Row],[CÓD]],SEALL,6,FALSE)</f>
        <v>SG</v>
      </c>
      <c r="G264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4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4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45" s="2" t="str">
        <f>VLOOKUP(GERAL[[#This Row],[CÓD]],SEALL,4,FALSE)</f>
        <v>08, 10, 16</v>
      </c>
      <c r="K2645" s="2" t="str">
        <f>IF(ISERR(FIND("01",GERAL[[#This Row],[ODS]])),"NÃO","SIM")</f>
        <v>NÃO</v>
      </c>
      <c r="L2645" s="2" t="str">
        <f>IF(ISERR(FIND("02",GERAL[[#This Row],[ODS]])),"NÃO","SIM")</f>
        <v>NÃO</v>
      </c>
      <c r="M2645" s="2" t="str">
        <f>IF(ISERR(FIND("03",GERAL[[#This Row],[ODS]])),"NÃO","SIM")</f>
        <v>NÃO</v>
      </c>
      <c r="N2645" s="2" t="str">
        <f>IF(ISERR(FIND("04",GERAL[[#This Row],[ODS]])),"NÃO","SIM")</f>
        <v>NÃO</v>
      </c>
      <c r="O2645" s="2" t="str">
        <f>IF(ISERR(FIND("05",GERAL[[#This Row],[ODS]])),"NÃO","SIM")</f>
        <v>NÃO</v>
      </c>
      <c r="P2645" s="2" t="str">
        <f>IF(ISERR(FIND("06",GERAL[[#This Row],[ODS]])),"NÃO","SIM")</f>
        <v>NÃO</v>
      </c>
      <c r="Q2645" s="2" t="str">
        <f>IF(ISERR(FIND("07",GERAL[[#This Row],[ODS]])),"NÃO","SIM")</f>
        <v>NÃO</v>
      </c>
      <c r="R2645" s="2" t="str">
        <f>IF(ISERR(FIND("08",GERAL[[#This Row],[ODS]])),"NÃO","SIM")</f>
        <v>SIM</v>
      </c>
      <c r="S2645" s="2" t="str">
        <f>IF(ISERR(FIND("09",GERAL[[#This Row],[ODS]])),"NÃO","SIM")</f>
        <v>NÃO</v>
      </c>
      <c r="T2645" s="2" t="str">
        <f>IF(ISERR(FIND("10",GERAL[[#This Row],[ODS]])),"NÃO","SIM")</f>
        <v>SIM</v>
      </c>
      <c r="U2645" s="2" t="str">
        <f>IF(ISERR(FIND("11",GERAL[[#This Row],[ODS]])),"NÃO","SIM")</f>
        <v>NÃO</v>
      </c>
      <c r="V2645" s="2" t="str">
        <f>IF(ISERR(FIND("12",GERAL[[#This Row],[ODS]])),"NÃO","SIM")</f>
        <v>NÃO</v>
      </c>
      <c r="W2645" s="2" t="str">
        <f>IF(ISERR(FIND("13",GERAL[[#This Row],[ODS]])),"NÃO","SIM")</f>
        <v>NÃO</v>
      </c>
      <c r="X2645" s="2" t="str">
        <f>IF(ISERR(FIND("14",GERAL[[#This Row],[ODS]])),"NÃO","SIM")</f>
        <v>NÃO</v>
      </c>
      <c r="Y2645" s="2" t="str">
        <f>IF(ISERR(FIND("15",GERAL[[#This Row],[ODS]])),"NÃO","SIM")</f>
        <v>NÃO</v>
      </c>
      <c r="Z2645" s="2" t="str">
        <f>IF(ISERR(FIND("16",GERAL[[#This Row],[ODS]])),"NÃO","SIM")</f>
        <v>SIM</v>
      </c>
      <c r="AA2645" s="2" t="str">
        <f>IF(ISERR(FIND("17",GERAL[[#This Row],[ODS]])),"NÃO","SIM")</f>
        <v>NÃO</v>
      </c>
      <c r="AB2645" s="1"/>
      <c r="AC2645" s="1"/>
      <c r="AD2645" s="1">
        <v>98.605973479838426</v>
      </c>
      <c r="AE2645" s="56">
        <v>96.983492702013791</v>
      </c>
      <c r="AF2645" s="87">
        <v>97.286056183404042</v>
      </c>
      <c r="AG2645" s="1" t="str">
        <f>GERAL[[#This Row],[SIGLA]]&amp;GERAL[[#This Row],[CÓD]]</f>
        <v>SPSS_TI</v>
      </c>
      <c r="AH2645" s="1">
        <f ca="1">VLOOKUP(GERAL[[#This Row],[REF_NOTA]],BASE_NOTAS[],7,FALSE)</f>
        <v>87.77248661085261</v>
      </c>
      <c r="AI2645" s="31">
        <f ca="1">IF(GERAL[[#This Row],[Nota 2025]]="",0,GERAL[[#This Row],[Nota 2026]]-GERAL[[#This Row],[Nota 2025]])</f>
        <v>-9.5135695725514324</v>
      </c>
    </row>
    <row r="2646" spans="1:35" ht="17" x14ac:dyDescent="0.35">
      <c r="A2646" s="2" t="s">
        <v>180</v>
      </c>
      <c r="B2646" s="2" t="s">
        <v>206</v>
      </c>
      <c r="C2646" s="15" t="s">
        <v>218</v>
      </c>
      <c r="D2646" s="15" t="s">
        <v>500</v>
      </c>
      <c r="E2646" s="15" t="s">
        <v>501</v>
      </c>
      <c r="F2646" s="2" t="str">
        <f>VLOOKUP(GERAL[[#This Row],[CÓD]],SEALL,6,FALSE)</f>
        <v>SG</v>
      </c>
      <c r="G264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4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4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46" s="2" t="str">
        <f>VLOOKUP(GERAL[[#This Row],[CÓD]],SEALL,4,FALSE)</f>
        <v>08, 10, 16</v>
      </c>
      <c r="K2646" s="2" t="str">
        <f>IF(ISERR(FIND("01",GERAL[[#This Row],[ODS]])),"NÃO","SIM")</f>
        <v>NÃO</v>
      </c>
      <c r="L2646" s="2" t="str">
        <f>IF(ISERR(FIND("02",GERAL[[#This Row],[ODS]])),"NÃO","SIM")</f>
        <v>NÃO</v>
      </c>
      <c r="M2646" s="2" t="str">
        <f>IF(ISERR(FIND("03",GERAL[[#This Row],[ODS]])),"NÃO","SIM")</f>
        <v>NÃO</v>
      </c>
      <c r="N2646" s="2" t="str">
        <f>IF(ISERR(FIND("04",GERAL[[#This Row],[ODS]])),"NÃO","SIM")</f>
        <v>NÃO</v>
      </c>
      <c r="O2646" s="2" t="str">
        <f>IF(ISERR(FIND("05",GERAL[[#This Row],[ODS]])),"NÃO","SIM")</f>
        <v>NÃO</v>
      </c>
      <c r="P2646" s="2" t="str">
        <f>IF(ISERR(FIND("06",GERAL[[#This Row],[ODS]])),"NÃO","SIM")</f>
        <v>NÃO</v>
      </c>
      <c r="Q2646" s="2" t="str">
        <f>IF(ISERR(FIND("07",GERAL[[#This Row],[ODS]])),"NÃO","SIM")</f>
        <v>NÃO</v>
      </c>
      <c r="R2646" s="2" t="str">
        <f>IF(ISERR(FIND("08",GERAL[[#This Row],[ODS]])),"NÃO","SIM")</f>
        <v>SIM</v>
      </c>
      <c r="S2646" s="2" t="str">
        <f>IF(ISERR(FIND("09",GERAL[[#This Row],[ODS]])),"NÃO","SIM")</f>
        <v>NÃO</v>
      </c>
      <c r="T2646" s="2" t="str">
        <f>IF(ISERR(FIND("10",GERAL[[#This Row],[ODS]])),"NÃO","SIM")</f>
        <v>SIM</v>
      </c>
      <c r="U2646" s="2" t="str">
        <f>IF(ISERR(FIND("11",GERAL[[#This Row],[ODS]])),"NÃO","SIM")</f>
        <v>NÃO</v>
      </c>
      <c r="V2646" s="2" t="str">
        <f>IF(ISERR(FIND("12",GERAL[[#This Row],[ODS]])),"NÃO","SIM")</f>
        <v>NÃO</v>
      </c>
      <c r="W2646" s="2" t="str">
        <f>IF(ISERR(FIND("13",GERAL[[#This Row],[ODS]])),"NÃO","SIM")</f>
        <v>NÃO</v>
      </c>
      <c r="X2646" s="2" t="str">
        <f>IF(ISERR(FIND("14",GERAL[[#This Row],[ODS]])),"NÃO","SIM")</f>
        <v>NÃO</v>
      </c>
      <c r="Y2646" s="2" t="str">
        <f>IF(ISERR(FIND("15",GERAL[[#This Row],[ODS]])),"NÃO","SIM")</f>
        <v>NÃO</v>
      </c>
      <c r="Z2646" s="2" t="str">
        <f>IF(ISERR(FIND("16",GERAL[[#This Row],[ODS]])),"NÃO","SIM")</f>
        <v>SIM</v>
      </c>
      <c r="AA2646" s="2" t="str">
        <f>IF(ISERR(FIND("17",GERAL[[#This Row],[ODS]])),"NÃO","SIM")</f>
        <v>NÃO</v>
      </c>
      <c r="AB2646" s="1"/>
      <c r="AC2646" s="1"/>
      <c r="AD2646" s="1">
        <v>50.692143865537645</v>
      </c>
      <c r="AE2646" s="56">
        <v>86.422318679023775</v>
      </c>
      <c r="AF2646" s="87">
        <v>98.306073233864225</v>
      </c>
      <c r="AG2646" s="1" t="str">
        <f>GERAL[[#This Row],[SIGLA]]&amp;GERAL[[#This Row],[CÓD]]</f>
        <v>SESS_TI</v>
      </c>
      <c r="AH2646" s="1">
        <f ca="1">VLOOKUP(GERAL[[#This Row],[REF_NOTA]],BASE_NOTAS[],7,FALSE)</f>
        <v>69.377268221216511</v>
      </c>
      <c r="AI2646" s="31">
        <f ca="1">IF(GERAL[[#This Row],[Nota 2025]]="",0,GERAL[[#This Row],[Nota 2026]]-GERAL[[#This Row],[Nota 2025]])</f>
        <v>-28.928805012647715</v>
      </c>
    </row>
    <row r="2647" spans="1:35" ht="17" x14ac:dyDescent="0.35">
      <c r="A2647" s="2" t="s">
        <v>182</v>
      </c>
      <c r="B2647" s="2" t="s">
        <v>185</v>
      </c>
      <c r="C2647" s="15" t="s">
        <v>218</v>
      </c>
      <c r="D2647" s="15" t="s">
        <v>500</v>
      </c>
      <c r="E2647" s="15" t="s">
        <v>501</v>
      </c>
      <c r="F2647" s="2" t="str">
        <f>VLOOKUP(GERAL[[#This Row],[CÓD]],SEALL,6,FALSE)</f>
        <v>SG</v>
      </c>
      <c r="G264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4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4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47" s="2" t="str">
        <f>VLOOKUP(GERAL[[#This Row],[CÓD]],SEALL,4,FALSE)</f>
        <v>08, 10, 16</v>
      </c>
      <c r="K2647" s="2" t="str">
        <f>IF(ISERR(FIND("01",GERAL[[#This Row],[ODS]])),"NÃO","SIM")</f>
        <v>NÃO</v>
      </c>
      <c r="L2647" s="2" t="str">
        <f>IF(ISERR(FIND("02",GERAL[[#This Row],[ODS]])),"NÃO","SIM")</f>
        <v>NÃO</v>
      </c>
      <c r="M2647" s="2" t="str">
        <f>IF(ISERR(FIND("03",GERAL[[#This Row],[ODS]])),"NÃO","SIM")</f>
        <v>NÃO</v>
      </c>
      <c r="N2647" s="2" t="str">
        <f>IF(ISERR(FIND("04",GERAL[[#This Row],[ODS]])),"NÃO","SIM")</f>
        <v>NÃO</v>
      </c>
      <c r="O2647" s="2" t="str">
        <f>IF(ISERR(FIND("05",GERAL[[#This Row],[ODS]])),"NÃO","SIM")</f>
        <v>NÃO</v>
      </c>
      <c r="P2647" s="2" t="str">
        <f>IF(ISERR(FIND("06",GERAL[[#This Row],[ODS]])),"NÃO","SIM")</f>
        <v>NÃO</v>
      </c>
      <c r="Q2647" s="2" t="str">
        <f>IF(ISERR(FIND("07",GERAL[[#This Row],[ODS]])),"NÃO","SIM")</f>
        <v>NÃO</v>
      </c>
      <c r="R2647" s="2" t="str">
        <f>IF(ISERR(FIND("08",GERAL[[#This Row],[ODS]])),"NÃO","SIM")</f>
        <v>SIM</v>
      </c>
      <c r="S2647" s="2" t="str">
        <f>IF(ISERR(FIND("09",GERAL[[#This Row],[ODS]])),"NÃO","SIM")</f>
        <v>NÃO</v>
      </c>
      <c r="T2647" s="2" t="str">
        <f>IF(ISERR(FIND("10",GERAL[[#This Row],[ODS]])),"NÃO","SIM")</f>
        <v>SIM</v>
      </c>
      <c r="U2647" s="2" t="str">
        <f>IF(ISERR(FIND("11",GERAL[[#This Row],[ODS]])),"NÃO","SIM")</f>
        <v>NÃO</v>
      </c>
      <c r="V2647" s="2" t="str">
        <f>IF(ISERR(FIND("12",GERAL[[#This Row],[ODS]])),"NÃO","SIM")</f>
        <v>NÃO</v>
      </c>
      <c r="W2647" s="2" t="str">
        <f>IF(ISERR(FIND("13",GERAL[[#This Row],[ODS]])),"NÃO","SIM")</f>
        <v>NÃO</v>
      </c>
      <c r="X2647" s="2" t="str">
        <f>IF(ISERR(FIND("14",GERAL[[#This Row],[ODS]])),"NÃO","SIM")</f>
        <v>NÃO</v>
      </c>
      <c r="Y2647" s="2" t="str">
        <f>IF(ISERR(FIND("15",GERAL[[#This Row],[ODS]])),"NÃO","SIM")</f>
        <v>NÃO</v>
      </c>
      <c r="Z2647" s="2" t="str">
        <f>IF(ISERR(FIND("16",GERAL[[#This Row],[ODS]])),"NÃO","SIM")</f>
        <v>SIM</v>
      </c>
      <c r="AA2647" s="2" t="str">
        <f>IF(ISERR(FIND("17",GERAL[[#This Row],[ODS]])),"NÃO","SIM")</f>
        <v>NÃO</v>
      </c>
      <c r="AB2647" s="1"/>
      <c r="AC2647" s="1"/>
      <c r="AD2647" s="1">
        <v>95.65124998320583</v>
      </c>
      <c r="AE2647" s="56">
        <v>96.098416386297487</v>
      </c>
      <c r="AF2647" s="87">
        <v>99.342865597433757</v>
      </c>
      <c r="AG2647" s="1" t="str">
        <f>GERAL[[#This Row],[SIGLA]]&amp;GERAL[[#This Row],[CÓD]]</f>
        <v>TOSS_TI</v>
      </c>
      <c r="AH2647" s="1">
        <f ca="1">VLOOKUP(GERAL[[#This Row],[REF_NOTA]],BASE_NOTAS[],7,FALSE)</f>
        <v>90.303241020819002</v>
      </c>
      <c r="AI2647" s="31">
        <f ca="1">IF(GERAL[[#This Row],[Nota 2025]]="",0,GERAL[[#This Row],[Nota 2026]]-GERAL[[#This Row],[Nota 2025]])</f>
        <v>-9.0396245766147558</v>
      </c>
    </row>
    <row r="2648" spans="1:35" ht="17" x14ac:dyDescent="0.35">
      <c r="A2648" s="2" t="s">
        <v>0</v>
      </c>
      <c r="B2648" s="2" t="s">
        <v>156</v>
      </c>
      <c r="C2648" s="15" t="s">
        <v>218</v>
      </c>
      <c r="D2648" s="15" t="s">
        <v>499</v>
      </c>
      <c r="E2648" s="15" t="s">
        <v>502</v>
      </c>
      <c r="F2648" s="2" t="str">
        <f>VLOOKUP(GERAL[[#This Row],[CÓD]],SEALL,6,FALSE)</f>
        <v>SG</v>
      </c>
      <c r="G264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4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4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48" s="2" t="str">
        <f>VLOOKUP(GERAL[[#This Row],[CÓD]],SEALL,4,FALSE)</f>
        <v>08, 10, 16</v>
      </c>
      <c r="K2648" s="2" t="str">
        <f>IF(ISERR(FIND("01",GERAL[[#This Row],[ODS]])),"NÃO","SIM")</f>
        <v>NÃO</v>
      </c>
      <c r="L2648" s="2" t="str">
        <f>IF(ISERR(FIND("02",GERAL[[#This Row],[ODS]])),"NÃO","SIM")</f>
        <v>NÃO</v>
      </c>
      <c r="M2648" s="2" t="str">
        <f>IF(ISERR(FIND("03",GERAL[[#This Row],[ODS]])),"NÃO","SIM")</f>
        <v>NÃO</v>
      </c>
      <c r="N2648" s="2" t="str">
        <f>IF(ISERR(FIND("04",GERAL[[#This Row],[ODS]])),"NÃO","SIM")</f>
        <v>NÃO</v>
      </c>
      <c r="O2648" s="2" t="str">
        <f>IF(ISERR(FIND("05",GERAL[[#This Row],[ODS]])),"NÃO","SIM")</f>
        <v>NÃO</v>
      </c>
      <c r="P2648" s="2" t="str">
        <f>IF(ISERR(FIND("06",GERAL[[#This Row],[ODS]])),"NÃO","SIM")</f>
        <v>NÃO</v>
      </c>
      <c r="Q2648" s="2" t="str">
        <f>IF(ISERR(FIND("07",GERAL[[#This Row],[ODS]])),"NÃO","SIM")</f>
        <v>NÃO</v>
      </c>
      <c r="R2648" s="2" t="str">
        <f>IF(ISERR(FIND("08",GERAL[[#This Row],[ODS]])),"NÃO","SIM")</f>
        <v>SIM</v>
      </c>
      <c r="S2648" s="2" t="str">
        <f>IF(ISERR(FIND("09",GERAL[[#This Row],[ODS]])),"NÃO","SIM")</f>
        <v>NÃO</v>
      </c>
      <c r="T2648" s="2" t="str">
        <f>IF(ISERR(FIND("10",GERAL[[#This Row],[ODS]])),"NÃO","SIM")</f>
        <v>SIM</v>
      </c>
      <c r="U2648" s="2" t="str">
        <f>IF(ISERR(FIND("11",GERAL[[#This Row],[ODS]])),"NÃO","SIM")</f>
        <v>NÃO</v>
      </c>
      <c r="V2648" s="2" t="str">
        <f>IF(ISERR(FIND("12",GERAL[[#This Row],[ODS]])),"NÃO","SIM")</f>
        <v>NÃO</v>
      </c>
      <c r="W2648" s="2" t="str">
        <f>IF(ISERR(FIND("13",GERAL[[#This Row],[ODS]])),"NÃO","SIM")</f>
        <v>NÃO</v>
      </c>
      <c r="X2648" s="2" t="str">
        <f>IF(ISERR(FIND("14",GERAL[[#This Row],[ODS]])),"NÃO","SIM")</f>
        <v>NÃO</v>
      </c>
      <c r="Y2648" s="2" t="str">
        <f>IF(ISERR(FIND("15",GERAL[[#This Row],[ODS]])),"NÃO","SIM")</f>
        <v>NÃO</v>
      </c>
      <c r="Z2648" s="2" t="str">
        <f>IF(ISERR(FIND("16",GERAL[[#This Row],[ODS]])),"NÃO","SIM")</f>
        <v>SIM</v>
      </c>
      <c r="AA2648" s="2" t="str">
        <f>IF(ISERR(FIND("17",GERAL[[#This Row],[ODS]])),"NÃO","SIM")</f>
        <v>NÃO</v>
      </c>
      <c r="AB2648" s="1"/>
      <c r="AC2648" s="1"/>
      <c r="AD2648" s="1">
        <v>3.826530612244909</v>
      </c>
      <c r="AE2648" s="56">
        <v>100</v>
      </c>
      <c r="AF2648" s="87">
        <v>100</v>
      </c>
      <c r="AG2648" s="1" t="str">
        <f>GERAL[[#This Row],[SIGLA]]&amp;GERAL[[#This Row],[CÓD]]</f>
        <v>ACSS_TE</v>
      </c>
      <c r="AH2648" s="1">
        <f ca="1">VLOOKUP(GERAL[[#This Row],[REF_NOTA]],BASE_NOTAS[],7,FALSE)</f>
        <v>100</v>
      </c>
      <c r="AI2648" s="31">
        <f ca="1">IF(GERAL[[#This Row],[Nota 2025]]="",0,GERAL[[#This Row],[Nota 2026]]-GERAL[[#This Row],[Nota 2025]])</f>
        <v>0</v>
      </c>
    </row>
    <row r="2649" spans="1:35" ht="17" x14ac:dyDescent="0.35">
      <c r="A2649" s="2" t="s">
        <v>1</v>
      </c>
      <c r="B2649" s="2" t="s">
        <v>157</v>
      </c>
      <c r="C2649" s="15" t="s">
        <v>218</v>
      </c>
      <c r="D2649" s="15" t="s">
        <v>499</v>
      </c>
      <c r="E2649" s="15" t="s">
        <v>502</v>
      </c>
      <c r="F2649" s="2" t="str">
        <f>VLOOKUP(GERAL[[#This Row],[CÓD]],SEALL,6,FALSE)</f>
        <v>SG</v>
      </c>
      <c r="G264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4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4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49" s="2" t="str">
        <f>VLOOKUP(GERAL[[#This Row],[CÓD]],SEALL,4,FALSE)</f>
        <v>08, 10, 16</v>
      </c>
      <c r="K2649" s="2" t="str">
        <f>IF(ISERR(FIND("01",GERAL[[#This Row],[ODS]])),"NÃO","SIM")</f>
        <v>NÃO</v>
      </c>
      <c r="L2649" s="2" t="str">
        <f>IF(ISERR(FIND("02",GERAL[[#This Row],[ODS]])),"NÃO","SIM")</f>
        <v>NÃO</v>
      </c>
      <c r="M2649" s="2" t="str">
        <f>IF(ISERR(FIND("03",GERAL[[#This Row],[ODS]])),"NÃO","SIM")</f>
        <v>NÃO</v>
      </c>
      <c r="N2649" s="2" t="str">
        <f>IF(ISERR(FIND("04",GERAL[[#This Row],[ODS]])),"NÃO","SIM")</f>
        <v>NÃO</v>
      </c>
      <c r="O2649" s="2" t="str">
        <f>IF(ISERR(FIND("05",GERAL[[#This Row],[ODS]])),"NÃO","SIM")</f>
        <v>NÃO</v>
      </c>
      <c r="P2649" s="2" t="str">
        <f>IF(ISERR(FIND("06",GERAL[[#This Row],[ODS]])),"NÃO","SIM")</f>
        <v>NÃO</v>
      </c>
      <c r="Q2649" s="2" t="str">
        <f>IF(ISERR(FIND("07",GERAL[[#This Row],[ODS]])),"NÃO","SIM")</f>
        <v>NÃO</v>
      </c>
      <c r="R2649" s="2" t="str">
        <f>IF(ISERR(FIND("08",GERAL[[#This Row],[ODS]])),"NÃO","SIM")</f>
        <v>SIM</v>
      </c>
      <c r="S2649" s="2" t="str">
        <f>IF(ISERR(FIND("09",GERAL[[#This Row],[ODS]])),"NÃO","SIM")</f>
        <v>NÃO</v>
      </c>
      <c r="T2649" s="2" t="str">
        <f>IF(ISERR(FIND("10",GERAL[[#This Row],[ODS]])),"NÃO","SIM")</f>
        <v>SIM</v>
      </c>
      <c r="U2649" s="2" t="str">
        <f>IF(ISERR(FIND("11",GERAL[[#This Row],[ODS]])),"NÃO","SIM")</f>
        <v>NÃO</v>
      </c>
      <c r="V2649" s="2" t="str">
        <f>IF(ISERR(FIND("12",GERAL[[#This Row],[ODS]])),"NÃO","SIM")</f>
        <v>NÃO</v>
      </c>
      <c r="W2649" s="2" t="str">
        <f>IF(ISERR(FIND("13",GERAL[[#This Row],[ODS]])),"NÃO","SIM")</f>
        <v>NÃO</v>
      </c>
      <c r="X2649" s="2" t="str">
        <f>IF(ISERR(FIND("14",GERAL[[#This Row],[ODS]])),"NÃO","SIM")</f>
        <v>NÃO</v>
      </c>
      <c r="Y2649" s="2" t="str">
        <f>IF(ISERR(FIND("15",GERAL[[#This Row],[ODS]])),"NÃO","SIM")</f>
        <v>NÃO</v>
      </c>
      <c r="Z2649" s="2" t="str">
        <f>IF(ISERR(FIND("16",GERAL[[#This Row],[ODS]])),"NÃO","SIM")</f>
        <v>SIM</v>
      </c>
      <c r="AA2649" s="2" t="str">
        <f>IF(ISERR(FIND("17",GERAL[[#This Row],[ODS]])),"NÃO","SIM")</f>
        <v>NÃO</v>
      </c>
      <c r="AB2649" s="1"/>
      <c r="AC2649" s="1"/>
      <c r="AD2649" s="1">
        <v>100</v>
      </c>
      <c r="AE2649" s="56">
        <v>76.963420386690004</v>
      </c>
      <c r="AF2649" s="87">
        <v>76.963420386690004</v>
      </c>
      <c r="AG2649" s="1" t="str">
        <f>GERAL[[#This Row],[SIGLA]]&amp;GERAL[[#This Row],[CÓD]]</f>
        <v>ALSS_TE</v>
      </c>
      <c r="AH2649" s="1">
        <f ca="1">VLOOKUP(GERAL[[#This Row],[REF_NOTA]],BASE_NOTAS[],7,FALSE)</f>
        <v>76.963420386690004</v>
      </c>
      <c r="AI2649" s="31">
        <f ca="1">IF(GERAL[[#This Row],[Nota 2025]]="",0,GERAL[[#This Row],[Nota 2026]]-GERAL[[#This Row],[Nota 2025]])</f>
        <v>0</v>
      </c>
    </row>
    <row r="2650" spans="1:35" ht="17" x14ac:dyDescent="0.35">
      <c r="A2650" s="2" t="s">
        <v>159</v>
      </c>
      <c r="B2650" s="2" t="s">
        <v>184</v>
      </c>
      <c r="C2650" s="15" t="s">
        <v>218</v>
      </c>
      <c r="D2650" s="15" t="s">
        <v>499</v>
      </c>
      <c r="E2650" s="15" t="s">
        <v>502</v>
      </c>
      <c r="F2650" s="2" t="str">
        <f>VLOOKUP(GERAL[[#This Row],[CÓD]],SEALL,6,FALSE)</f>
        <v>SG</v>
      </c>
      <c r="G265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5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5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50" s="2" t="str">
        <f>VLOOKUP(GERAL[[#This Row],[CÓD]],SEALL,4,FALSE)</f>
        <v>08, 10, 16</v>
      </c>
      <c r="K2650" s="2" t="str">
        <f>IF(ISERR(FIND("01",GERAL[[#This Row],[ODS]])),"NÃO","SIM")</f>
        <v>NÃO</v>
      </c>
      <c r="L2650" s="2" t="str">
        <f>IF(ISERR(FIND("02",GERAL[[#This Row],[ODS]])),"NÃO","SIM")</f>
        <v>NÃO</v>
      </c>
      <c r="M2650" s="2" t="str">
        <f>IF(ISERR(FIND("03",GERAL[[#This Row],[ODS]])),"NÃO","SIM")</f>
        <v>NÃO</v>
      </c>
      <c r="N2650" s="2" t="str">
        <f>IF(ISERR(FIND("04",GERAL[[#This Row],[ODS]])),"NÃO","SIM")</f>
        <v>NÃO</v>
      </c>
      <c r="O2650" s="2" t="str">
        <f>IF(ISERR(FIND("05",GERAL[[#This Row],[ODS]])),"NÃO","SIM")</f>
        <v>NÃO</v>
      </c>
      <c r="P2650" s="2" t="str">
        <f>IF(ISERR(FIND("06",GERAL[[#This Row],[ODS]])),"NÃO","SIM")</f>
        <v>NÃO</v>
      </c>
      <c r="Q2650" s="2" t="str">
        <f>IF(ISERR(FIND("07",GERAL[[#This Row],[ODS]])),"NÃO","SIM")</f>
        <v>NÃO</v>
      </c>
      <c r="R2650" s="2" t="str">
        <f>IF(ISERR(FIND("08",GERAL[[#This Row],[ODS]])),"NÃO","SIM")</f>
        <v>SIM</v>
      </c>
      <c r="S2650" s="2" t="str">
        <f>IF(ISERR(FIND("09",GERAL[[#This Row],[ODS]])),"NÃO","SIM")</f>
        <v>NÃO</v>
      </c>
      <c r="T2650" s="2" t="str">
        <f>IF(ISERR(FIND("10",GERAL[[#This Row],[ODS]])),"NÃO","SIM")</f>
        <v>SIM</v>
      </c>
      <c r="U2650" s="2" t="str">
        <f>IF(ISERR(FIND("11",GERAL[[#This Row],[ODS]])),"NÃO","SIM")</f>
        <v>NÃO</v>
      </c>
      <c r="V2650" s="2" t="str">
        <f>IF(ISERR(FIND("12",GERAL[[#This Row],[ODS]])),"NÃO","SIM")</f>
        <v>NÃO</v>
      </c>
      <c r="W2650" s="2" t="str">
        <f>IF(ISERR(FIND("13",GERAL[[#This Row],[ODS]])),"NÃO","SIM")</f>
        <v>NÃO</v>
      </c>
      <c r="X2650" s="2" t="str">
        <f>IF(ISERR(FIND("14",GERAL[[#This Row],[ODS]])),"NÃO","SIM")</f>
        <v>NÃO</v>
      </c>
      <c r="Y2650" s="2" t="str">
        <f>IF(ISERR(FIND("15",GERAL[[#This Row],[ODS]])),"NÃO","SIM")</f>
        <v>NÃO</v>
      </c>
      <c r="Z2650" s="2" t="str">
        <f>IF(ISERR(FIND("16",GERAL[[#This Row],[ODS]])),"NÃO","SIM")</f>
        <v>SIM</v>
      </c>
      <c r="AA2650" s="2" t="str">
        <f>IF(ISERR(FIND("17",GERAL[[#This Row],[ODS]])),"NÃO","SIM")</f>
        <v>NÃO</v>
      </c>
      <c r="AB2650" s="1"/>
      <c r="AC2650" s="1"/>
      <c r="AD2650" s="1">
        <v>100</v>
      </c>
      <c r="AE2650" s="56">
        <v>100</v>
      </c>
      <c r="AF2650" s="87">
        <v>100</v>
      </c>
      <c r="AG2650" s="1" t="str">
        <f>GERAL[[#This Row],[SIGLA]]&amp;GERAL[[#This Row],[CÓD]]</f>
        <v>APSS_TE</v>
      </c>
      <c r="AH2650" s="1">
        <f ca="1">VLOOKUP(GERAL[[#This Row],[REF_NOTA]],BASE_NOTAS[],7,FALSE)</f>
        <v>100</v>
      </c>
      <c r="AI2650" s="31">
        <f ca="1">IF(GERAL[[#This Row],[Nota 2025]]="",0,GERAL[[#This Row],[Nota 2026]]-GERAL[[#This Row],[Nota 2025]])</f>
        <v>0</v>
      </c>
    </row>
    <row r="2651" spans="1:35" ht="17" x14ac:dyDescent="0.35">
      <c r="A2651" s="2" t="s">
        <v>155</v>
      </c>
      <c r="B2651" s="2" t="s">
        <v>158</v>
      </c>
      <c r="C2651" s="15" t="s">
        <v>218</v>
      </c>
      <c r="D2651" s="15" t="s">
        <v>499</v>
      </c>
      <c r="E2651" s="15" t="s">
        <v>502</v>
      </c>
      <c r="F2651" s="2" t="str">
        <f>VLOOKUP(GERAL[[#This Row],[CÓD]],SEALL,6,FALSE)</f>
        <v>SG</v>
      </c>
      <c r="G265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5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5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51" s="2" t="str">
        <f>VLOOKUP(GERAL[[#This Row],[CÓD]],SEALL,4,FALSE)</f>
        <v>08, 10, 16</v>
      </c>
      <c r="K2651" s="2" t="str">
        <f>IF(ISERR(FIND("01",GERAL[[#This Row],[ODS]])),"NÃO","SIM")</f>
        <v>NÃO</v>
      </c>
      <c r="L2651" s="2" t="str">
        <f>IF(ISERR(FIND("02",GERAL[[#This Row],[ODS]])),"NÃO","SIM")</f>
        <v>NÃO</v>
      </c>
      <c r="M2651" s="2" t="str">
        <f>IF(ISERR(FIND("03",GERAL[[#This Row],[ODS]])),"NÃO","SIM")</f>
        <v>NÃO</v>
      </c>
      <c r="N2651" s="2" t="str">
        <f>IF(ISERR(FIND("04",GERAL[[#This Row],[ODS]])),"NÃO","SIM")</f>
        <v>NÃO</v>
      </c>
      <c r="O2651" s="2" t="str">
        <f>IF(ISERR(FIND("05",GERAL[[#This Row],[ODS]])),"NÃO","SIM")</f>
        <v>NÃO</v>
      </c>
      <c r="P2651" s="2" t="str">
        <f>IF(ISERR(FIND("06",GERAL[[#This Row],[ODS]])),"NÃO","SIM")</f>
        <v>NÃO</v>
      </c>
      <c r="Q2651" s="2" t="str">
        <f>IF(ISERR(FIND("07",GERAL[[#This Row],[ODS]])),"NÃO","SIM")</f>
        <v>NÃO</v>
      </c>
      <c r="R2651" s="2" t="str">
        <f>IF(ISERR(FIND("08",GERAL[[#This Row],[ODS]])),"NÃO","SIM")</f>
        <v>SIM</v>
      </c>
      <c r="S2651" s="2" t="str">
        <f>IF(ISERR(FIND("09",GERAL[[#This Row],[ODS]])),"NÃO","SIM")</f>
        <v>NÃO</v>
      </c>
      <c r="T2651" s="2" t="str">
        <f>IF(ISERR(FIND("10",GERAL[[#This Row],[ODS]])),"NÃO","SIM")</f>
        <v>SIM</v>
      </c>
      <c r="U2651" s="2" t="str">
        <f>IF(ISERR(FIND("11",GERAL[[#This Row],[ODS]])),"NÃO","SIM")</f>
        <v>NÃO</v>
      </c>
      <c r="V2651" s="2" t="str">
        <f>IF(ISERR(FIND("12",GERAL[[#This Row],[ODS]])),"NÃO","SIM")</f>
        <v>NÃO</v>
      </c>
      <c r="W2651" s="2" t="str">
        <f>IF(ISERR(FIND("13",GERAL[[#This Row],[ODS]])),"NÃO","SIM")</f>
        <v>NÃO</v>
      </c>
      <c r="X2651" s="2" t="str">
        <f>IF(ISERR(FIND("14",GERAL[[#This Row],[ODS]])),"NÃO","SIM")</f>
        <v>NÃO</v>
      </c>
      <c r="Y2651" s="2" t="str">
        <f>IF(ISERR(FIND("15",GERAL[[#This Row],[ODS]])),"NÃO","SIM")</f>
        <v>NÃO</v>
      </c>
      <c r="Z2651" s="2" t="str">
        <f>IF(ISERR(FIND("16",GERAL[[#This Row],[ODS]])),"NÃO","SIM")</f>
        <v>SIM</v>
      </c>
      <c r="AA2651" s="2" t="str">
        <f>IF(ISERR(FIND("17",GERAL[[#This Row],[ODS]])),"NÃO","SIM")</f>
        <v>NÃO</v>
      </c>
      <c r="AB2651" s="1"/>
      <c r="AC2651" s="1"/>
      <c r="AD2651" s="1">
        <v>100</v>
      </c>
      <c r="AE2651" s="56">
        <v>99.215710508525646</v>
      </c>
      <c r="AF2651" s="87">
        <v>99.215710508525646</v>
      </c>
      <c r="AG2651" s="1" t="str">
        <f>GERAL[[#This Row],[SIGLA]]&amp;GERAL[[#This Row],[CÓD]]</f>
        <v>AMSS_TE</v>
      </c>
      <c r="AH2651" s="1">
        <f ca="1">VLOOKUP(GERAL[[#This Row],[REF_NOTA]],BASE_NOTAS[],7,FALSE)</f>
        <v>99.215710508525646</v>
      </c>
      <c r="AI2651" s="31">
        <f ca="1">IF(GERAL[[#This Row],[Nota 2025]]="",0,GERAL[[#This Row],[Nota 2026]]-GERAL[[#This Row],[Nota 2025]])</f>
        <v>0</v>
      </c>
    </row>
    <row r="2652" spans="1:35" ht="17" x14ac:dyDescent="0.35">
      <c r="A2652" s="2" t="s">
        <v>160</v>
      </c>
      <c r="B2652" s="2" t="s">
        <v>187</v>
      </c>
      <c r="C2652" s="15" t="s">
        <v>218</v>
      </c>
      <c r="D2652" s="15" t="s">
        <v>499</v>
      </c>
      <c r="E2652" s="15" t="s">
        <v>502</v>
      </c>
      <c r="F2652" s="2" t="str">
        <f>VLOOKUP(GERAL[[#This Row],[CÓD]],SEALL,6,FALSE)</f>
        <v>SG</v>
      </c>
      <c r="G265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5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5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52" s="2" t="str">
        <f>VLOOKUP(GERAL[[#This Row],[CÓD]],SEALL,4,FALSE)</f>
        <v>08, 10, 16</v>
      </c>
      <c r="K2652" s="2" t="str">
        <f>IF(ISERR(FIND("01",GERAL[[#This Row],[ODS]])),"NÃO","SIM")</f>
        <v>NÃO</v>
      </c>
      <c r="L2652" s="2" t="str">
        <f>IF(ISERR(FIND("02",GERAL[[#This Row],[ODS]])),"NÃO","SIM")</f>
        <v>NÃO</v>
      </c>
      <c r="M2652" s="2" t="str">
        <f>IF(ISERR(FIND("03",GERAL[[#This Row],[ODS]])),"NÃO","SIM")</f>
        <v>NÃO</v>
      </c>
      <c r="N2652" s="2" t="str">
        <f>IF(ISERR(FIND("04",GERAL[[#This Row],[ODS]])),"NÃO","SIM")</f>
        <v>NÃO</v>
      </c>
      <c r="O2652" s="2" t="str">
        <f>IF(ISERR(FIND("05",GERAL[[#This Row],[ODS]])),"NÃO","SIM")</f>
        <v>NÃO</v>
      </c>
      <c r="P2652" s="2" t="str">
        <f>IF(ISERR(FIND("06",GERAL[[#This Row],[ODS]])),"NÃO","SIM")</f>
        <v>NÃO</v>
      </c>
      <c r="Q2652" s="2" t="str">
        <f>IF(ISERR(FIND("07",GERAL[[#This Row],[ODS]])),"NÃO","SIM")</f>
        <v>NÃO</v>
      </c>
      <c r="R2652" s="2" t="str">
        <f>IF(ISERR(FIND("08",GERAL[[#This Row],[ODS]])),"NÃO","SIM")</f>
        <v>SIM</v>
      </c>
      <c r="S2652" s="2" t="str">
        <f>IF(ISERR(FIND("09",GERAL[[#This Row],[ODS]])),"NÃO","SIM")</f>
        <v>NÃO</v>
      </c>
      <c r="T2652" s="2" t="str">
        <f>IF(ISERR(FIND("10",GERAL[[#This Row],[ODS]])),"NÃO","SIM")</f>
        <v>SIM</v>
      </c>
      <c r="U2652" s="2" t="str">
        <f>IF(ISERR(FIND("11",GERAL[[#This Row],[ODS]])),"NÃO","SIM")</f>
        <v>NÃO</v>
      </c>
      <c r="V2652" s="2" t="str">
        <f>IF(ISERR(FIND("12",GERAL[[#This Row],[ODS]])),"NÃO","SIM")</f>
        <v>NÃO</v>
      </c>
      <c r="W2652" s="2" t="str">
        <f>IF(ISERR(FIND("13",GERAL[[#This Row],[ODS]])),"NÃO","SIM")</f>
        <v>NÃO</v>
      </c>
      <c r="X2652" s="2" t="str">
        <f>IF(ISERR(FIND("14",GERAL[[#This Row],[ODS]])),"NÃO","SIM")</f>
        <v>NÃO</v>
      </c>
      <c r="Y2652" s="2" t="str">
        <f>IF(ISERR(FIND("15",GERAL[[#This Row],[ODS]])),"NÃO","SIM")</f>
        <v>NÃO</v>
      </c>
      <c r="Z2652" s="2" t="str">
        <f>IF(ISERR(FIND("16",GERAL[[#This Row],[ODS]])),"NÃO","SIM")</f>
        <v>SIM</v>
      </c>
      <c r="AA2652" s="2" t="str">
        <f>IF(ISERR(FIND("17",GERAL[[#This Row],[ODS]])),"NÃO","SIM")</f>
        <v>NÃO</v>
      </c>
      <c r="AB2652" s="1"/>
      <c r="AC2652" s="1"/>
      <c r="AD2652" s="1">
        <v>90.002402402402396</v>
      </c>
      <c r="AE2652" s="56">
        <v>94.183420884562679</v>
      </c>
      <c r="AF2652" s="87">
        <v>94.183420884562679</v>
      </c>
      <c r="AG2652" s="1" t="str">
        <f>GERAL[[#This Row],[SIGLA]]&amp;GERAL[[#This Row],[CÓD]]</f>
        <v>BASS_TE</v>
      </c>
      <c r="AH2652" s="1">
        <f ca="1">VLOOKUP(GERAL[[#This Row],[REF_NOTA]],BASE_NOTAS[],7,FALSE)</f>
        <v>94.183420884562679</v>
      </c>
      <c r="AI2652" s="31">
        <f ca="1">IF(GERAL[[#This Row],[Nota 2025]]="",0,GERAL[[#This Row],[Nota 2026]]-GERAL[[#This Row],[Nota 2025]])</f>
        <v>0</v>
      </c>
    </row>
    <row r="2653" spans="1:35" ht="17" x14ac:dyDescent="0.35">
      <c r="A2653" s="2" t="s">
        <v>161</v>
      </c>
      <c r="B2653" s="2" t="s">
        <v>188</v>
      </c>
      <c r="C2653" s="15" t="s">
        <v>218</v>
      </c>
      <c r="D2653" s="15" t="s">
        <v>499</v>
      </c>
      <c r="E2653" s="15" t="s">
        <v>502</v>
      </c>
      <c r="F2653" s="2" t="str">
        <f>VLOOKUP(GERAL[[#This Row],[CÓD]],SEALL,6,FALSE)</f>
        <v>SG</v>
      </c>
      <c r="G265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5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5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53" s="2" t="str">
        <f>VLOOKUP(GERAL[[#This Row],[CÓD]],SEALL,4,FALSE)</f>
        <v>08, 10, 16</v>
      </c>
      <c r="K2653" s="2" t="str">
        <f>IF(ISERR(FIND("01",GERAL[[#This Row],[ODS]])),"NÃO","SIM")</f>
        <v>NÃO</v>
      </c>
      <c r="L2653" s="2" t="str">
        <f>IF(ISERR(FIND("02",GERAL[[#This Row],[ODS]])),"NÃO","SIM")</f>
        <v>NÃO</v>
      </c>
      <c r="M2653" s="2" t="str">
        <f>IF(ISERR(FIND("03",GERAL[[#This Row],[ODS]])),"NÃO","SIM")</f>
        <v>NÃO</v>
      </c>
      <c r="N2653" s="2" t="str">
        <f>IF(ISERR(FIND("04",GERAL[[#This Row],[ODS]])),"NÃO","SIM")</f>
        <v>NÃO</v>
      </c>
      <c r="O2653" s="2" t="str">
        <f>IF(ISERR(FIND("05",GERAL[[#This Row],[ODS]])),"NÃO","SIM")</f>
        <v>NÃO</v>
      </c>
      <c r="P2653" s="2" t="str">
        <f>IF(ISERR(FIND("06",GERAL[[#This Row],[ODS]])),"NÃO","SIM")</f>
        <v>NÃO</v>
      </c>
      <c r="Q2653" s="2" t="str">
        <f>IF(ISERR(FIND("07",GERAL[[#This Row],[ODS]])),"NÃO","SIM")</f>
        <v>NÃO</v>
      </c>
      <c r="R2653" s="2" t="str">
        <f>IF(ISERR(FIND("08",GERAL[[#This Row],[ODS]])),"NÃO","SIM")</f>
        <v>SIM</v>
      </c>
      <c r="S2653" s="2" t="str">
        <f>IF(ISERR(FIND("09",GERAL[[#This Row],[ODS]])),"NÃO","SIM")</f>
        <v>NÃO</v>
      </c>
      <c r="T2653" s="2" t="str">
        <f>IF(ISERR(FIND("10",GERAL[[#This Row],[ODS]])),"NÃO","SIM")</f>
        <v>SIM</v>
      </c>
      <c r="U2653" s="2" t="str">
        <f>IF(ISERR(FIND("11",GERAL[[#This Row],[ODS]])),"NÃO","SIM")</f>
        <v>NÃO</v>
      </c>
      <c r="V2653" s="2" t="str">
        <f>IF(ISERR(FIND("12",GERAL[[#This Row],[ODS]])),"NÃO","SIM")</f>
        <v>NÃO</v>
      </c>
      <c r="W2653" s="2" t="str">
        <f>IF(ISERR(FIND("13",GERAL[[#This Row],[ODS]])),"NÃO","SIM")</f>
        <v>NÃO</v>
      </c>
      <c r="X2653" s="2" t="str">
        <f>IF(ISERR(FIND("14",GERAL[[#This Row],[ODS]])),"NÃO","SIM")</f>
        <v>NÃO</v>
      </c>
      <c r="Y2653" s="2" t="str">
        <f>IF(ISERR(FIND("15",GERAL[[#This Row],[ODS]])),"NÃO","SIM")</f>
        <v>NÃO</v>
      </c>
      <c r="Z2653" s="2" t="str">
        <f>IF(ISERR(FIND("16",GERAL[[#This Row],[ODS]])),"NÃO","SIM")</f>
        <v>SIM</v>
      </c>
      <c r="AA2653" s="2" t="str">
        <f>IF(ISERR(FIND("17",GERAL[[#This Row],[ODS]])),"NÃO","SIM")</f>
        <v>NÃO</v>
      </c>
      <c r="AB2653" s="1"/>
      <c r="AC2653" s="1"/>
      <c r="AD2653" s="1">
        <v>94.361111111111114</v>
      </c>
      <c r="AE2653" s="56">
        <v>95.686292579091244</v>
      </c>
      <c r="AF2653" s="87">
        <v>95.686292579091244</v>
      </c>
      <c r="AG2653" s="1" t="str">
        <f>GERAL[[#This Row],[SIGLA]]&amp;GERAL[[#This Row],[CÓD]]</f>
        <v>CESS_TE</v>
      </c>
      <c r="AH2653" s="1">
        <f ca="1">VLOOKUP(GERAL[[#This Row],[REF_NOTA]],BASE_NOTAS[],7,FALSE)</f>
        <v>95.686292579091244</v>
      </c>
      <c r="AI2653" s="31">
        <f ca="1">IF(GERAL[[#This Row],[Nota 2025]]="",0,GERAL[[#This Row],[Nota 2026]]-GERAL[[#This Row],[Nota 2025]])</f>
        <v>0</v>
      </c>
    </row>
    <row r="2654" spans="1:35" ht="17" x14ac:dyDescent="0.35">
      <c r="A2654" s="2" t="s">
        <v>162</v>
      </c>
      <c r="B2654" s="2" t="s">
        <v>189</v>
      </c>
      <c r="C2654" s="15" t="s">
        <v>218</v>
      </c>
      <c r="D2654" s="15" t="s">
        <v>499</v>
      </c>
      <c r="E2654" s="15" t="s">
        <v>502</v>
      </c>
      <c r="F2654" s="2" t="str">
        <f>VLOOKUP(GERAL[[#This Row],[CÓD]],SEALL,6,FALSE)</f>
        <v>SG</v>
      </c>
      <c r="G265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5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5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54" s="2" t="str">
        <f>VLOOKUP(GERAL[[#This Row],[CÓD]],SEALL,4,FALSE)</f>
        <v>08, 10, 16</v>
      </c>
      <c r="K2654" s="2" t="str">
        <f>IF(ISERR(FIND("01",GERAL[[#This Row],[ODS]])),"NÃO","SIM")</f>
        <v>NÃO</v>
      </c>
      <c r="L2654" s="2" t="str">
        <f>IF(ISERR(FIND("02",GERAL[[#This Row],[ODS]])),"NÃO","SIM")</f>
        <v>NÃO</v>
      </c>
      <c r="M2654" s="2" t="str">
        <f>IF(ISERR(FIND("03",GERAL[[#This Row],[ODS]])),"NÃO","SIM")</f>
        <v>NÃO</v>
      </c>
      <c r="N2654" s="2" t="str">
        <f>IF(ISERR(FIND("04",GERAL[[#This Row],[ODS]])),"NÃO","SIM")</f>
        <v>NÃO</v>
      </c>
      <c r="O2654" s="2" t="str">
        <f>IF(ISERR(FIND("05",GERAL[[#This Row],[ODS]])),"NÃO","SIM")</f>
        <v>NÃO</v>
      </c>
      <c r="P2654" s="2" t="str">
        <f>IF(ISERR(FIND("06",GERAL[[#This Row],[ODS]])),"NÃO","SIM")</f>
        <v>NÃO</v>
      </c>
      <c r="Q2654" s="2" t="str">
        <f>IF(ISERR(FIND("07",GERAL[[#This Row],[ODS]])),"NÃO","SIM")</f>
        <v>NÃO</v>
      </c>
      <c r="R2654" s="2" t="str">
        <f>IF(ISERR(FIND("08",GERAL[[#This Row],[ODS]])),"NÃO","SIM")</f>
        <v>SIM</v>
      </c>
      <c r="S2654" s="2" t="str">
        <f>IF(ISERR(FIND("09",GERAL[[#This Row],[ODS]])),"NÃO","SIM")</f>
        <v>NÃO</v>
      </c>
      <c r="T2654" s="2" t="str">
        <f>IF(ISERR(FIND("10",GERAL[[#This Row],[ODS]])),"NÃO","SIM")</f>
        <v>SIM</v>
      </c>
      <c r="U2654" s="2" t="str">
        <f>IF(ISERR(FIND("11",GERAL[[#This Row],[ODS]])),"NÃO","SIM")</f>
        <v>NÃO</v>
      </c>
      <c r="V2654" s="2" t="str">
        <f>IF(ISERR(FIND("12",GERAL[[#This Row],[ODS]])),"NÃO","SIM")</f>
        <v>NÃO</v>
      </c>
      <c r="W2654" s="2" t="str">
        <f>IF(ISERR(FIND("13",GERAL[[#This Row],[ODS]])),"NÃO","SIM")</f>
        <v>NÃO</v>
      </c>
      <c r="X2654" s="2" t="str">
        <f>IF(ISERR(FIND("14",GERAL[[#This Row],[ODS]])),"NÃO","SIM")</f>
        <v>NÃO</v>
      </c>
      <c r="Y2654" s="2" t="str">
        <f>IF(ISERR(FIND("15",GERAL[[#This Row],[ODS]])),"NÃO","SIM")</f>
        <v>NÃO</v>
      </c>
      <c r="Z2654" s="2" t="str">
        <f>IF(ISERR(FIND("16",GERAL[[#This Row],[ODS]])),"NÃO","SIM")</f>
        <v>SIM</v>
      </c>
      <c r="AA2654" s="2" t="str">
        <f>IF(ISERR(FIND("17",GERAL[[#This Row],[ODS]])),"NÃO","SIM")</f>
        <v>NÃO</v>
      </c>
      <c r="AB2654" s="1"/>
      <c r="AC2654" s="1"/>
      <c r="AD2654" s="1">
        <v>89.53193177310591</v>
      </c>
      <c r="AE2654" s="56">
        <v>99.669106298501248</v>
      </c>
      <c r="AF2654" s="87">
        <v>99.669106298501248</v>
      </c>
      <c r="AG2654" s="1" t="str">
        <f>GERAL[[#This Row],[SIGLA]]&amp;GERAL[[#This Row],[CÓD]]</f>
        <v>DFSS_TE</v>
      </c>
      <c r="AH2654" s="1">
        <f ca="1">VLOOKUP(GERAL[[#This Row],[REF_NOTA]],BASE_NOTAS[],7,FALSE)</f>
        <v>99.669106298501248</v>
      </c>
      <c r="AI2654" s="31">
        <f ca="1">IF(GERAL[[#This Row],[Nota 2025]]="",0,GERAL[[#This Row],[Nota 2026]]-GERAL[[#This Row],[Nota 2025]])</f>
        <v>0</v>
      </c>
    </row>
    <row r="2655" spans="1:35" ht="17" x14ac:dyDescent="0.35">
      <c r="A2655" s="2" t="s">
        <v>163</v>
      </c>
      <c r="B2655" s="2" t="s">
        <v>183</v>
      </c>
      <c r="C2655" s="15" t="s">
        <v>218</v>
      </c>
      <c r="D2655" s="15" t="s">
        <v>499</v>
      </c>
      <c r="E2655" s="15" t="s">
        <v>502</v>
      </c>
      <c r="F2655" s="2" t="str">
        <f>VLOOKUP(GERAL[[#This Row],[CÓD]],SEALL,6,FALSE)</f>
        <v>SG</v>
      </c>
      <c r="G265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5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5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55" s="2" t="str">
        <f>VLOOKUP(GERAL[[#This Row],[CÓD]],SEALL,4,FALSE)</f>
        <v>08, 10, 16</v>
      </c>
      <c r="K2655" s="2" t="str">
        <f>IF(ISERR(FIND("01",GERAL[[#This Row],[ODS]])),"NÃO","SIM")</f>
        <v>NÃO</v>
      </c>
      <c r="L2655" s="2" t="str">
        <f>IF(ISERR(FIND("02",GERAL[[#This Row],[ODS]])),"NÃO","SIM")</f>
        <v>NÃO</v>
      </c>
      <c r="M2655" s="2" t="str">
        <f>IF(ISERR(FIND("03",GERAL[[#This Row],[ODS]])),"NÃO","SIM")</f>
        <v>NÃO</v>
      </c>
      <c r="N2655" s="2" t="str">
        <f>IF(ISERR(FIND("04",GERAL[[#This Row],[ODS]])),"NÃO","SIM")</f>
        <v>NÃO</v>
      </c>
      <c r="O2655" s="2" t="str">
        <f>IF(ISERR(FIND("05",GERAL[[#This Row],[ODS]])),"NÃO","SIM")</f>
        <v>NÃO</v>
      </c>
      <c r="P2655" s="2" t="str">
        <f>IF(ISERR(FIND("06",GERAL[[#This Row],[ODS]])),"NÃO","SIM")</f>
        <v>NÃO</v>
      </c>
      <c r="Q2655" s="2" t="str">
        <f>IF(ISERR(FIND("07",GERAL[[#This Row],[ODS]])),"NÃO","SIM")</f>
        <v>NÃO</v>
      </c>
      <c r="R2655" s="2" t="str">
        <f>IF(ISERR(FIND("08",GERAL[[#This Row],[ODS]])),"NÃO","SIM")</f>
        <v>SIM</v>
      </c>
      <c r="S2655" s="2" t="str">
        <f>IF(ISERR(FIND("09",GERAL[[#This Row],[ODS]])),"NÃO","SIM")</f>
        <v>NÃO</v>
      </c>
      <c r="T2655" s="2" t="str">
        <f>IF(ISERR(FIND("10",GERAL[[#This Row],[ODS]])),"NÃO","SIM")</f>
        <v>SIM</v>
      </c>
      <c r="U2655" s="2" t="str">
        <f>IF(ISERR(FIND("11",GERAL[[#This Row],[ODS]])),"NÃO","SIM")</f>
        <v>NÃO</v>
      </c>
      <c r="V2655" s="2" t="str">
        <f>IF(ISERR(FIND("12",GERAL[[#This Row],[ODS]])),"NÃO","SIM")</f>
        <v>NÃO</v>
      </c>
      <c r="W2655" s="2" t="str">
        <f>IF(ISERR(FIND("13",GERAL[[#This Row],[ODS]])),"NÃO","SIM")</f>
        <v>NÃO</v>
      </c>
      <c r="X2655" s="2" t="str">
        <f>IF(ISERR(FIND("14",GERAL[[#This Row],[ODS]])),"NÃO","SIM")</f>
        <v>NÃO</v>
      </c>
      <c r="Y2655" s="2" t="str">
        <f>IF(ISERR(FIND("15",GERAL[[#This Row],[ODS]])),"NÃO","SIM")</f>
        <v>NÃO</v>
      </c>
      <c r="Z2655" s="2" t="str">
        <f>IF(ISERR(FIND("16",GERAL[[#This Row],[ODS]])),"NÃO","SIM")</f>
        <v>SIM</v>
      </c>
      <c r="AA2655" s="2" t="str">
        <f>IF(ISERR(FIND("17",GERAL[[#This Row],[ODS]])),"NÃO","SIM")</f>
        <v>NÃO</v>
      </c>
      <c r="AB2655" s="1"/>
      <c r="AC2655" s="1"/>
      <c r="AD2655" s="1">
        <v>86.847089314194577</v>
      </c>
      <c r="AE2655" s="56">
        <v>81.180226515838655</v>
      </c>
      <c r="AF2655" s="87">
        <v>81.180226515838655</v>
      </c>
      <c r="AG2655" s="1" t="str">
        <f>GERAL[[#This Row],[SIGLA]]&amp;GERAL[[#This Row],[CÓD]]</f>
        <v>ESSS_TE</v>
      </c>
      <c r="AH2655" s="1">
        <f ca="1">VLOOKUP(GERAL[[#This Row],[REF_NOTA]],BASE_NOTAS[],7,FALSE)</f>
        <v>81.180226515838655</v>
      </c>
      <c r="AI2655" s="31">
        <f ca="1">IF(GERAL[[#This Row],[Nota 2025]]="",0,GERAL[[#This Row],[Nota 2026]]-GERAL[[#This Row],[Nota 2025]])</f>
        <v>0</v>
      </c>
    </row>
    <row r="2656" spans="1:35" ht="17" x14ac:dyDescent="0.35">
      <c r="A2656" s="2" t="s">
        <v>164</v>
      </c>
      <c r="B2656" s="2" t="s">
        <v>190</v>
      </c>
      <c r="C2656" s="15" t="s">
        <v>218</v>
      </c>
      <c r="D2656" s="15" t="s">
        <v>499</v>
      </c>
      <c r="E2656" s="15" t="s">
        <v>502</v>
      </c>
      <c r="F2656" s="2" t="str">
        <f>VLOOKUP(GERAL[[#This Row],[CÓD]],SEALL,6,FALSE)</f>
        <v>SG</v>
      </c>
      <c r="G265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5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5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56" s="2" t="str">
        <f>VLOOKUP(GERAL[[#This Row],[CÓD]],SEALL,4,FALSE)</f>
        <v>08, 10, 16</v>
      </c>
      <c r="K2656" s="2" t="str">
        <f>IF(ISERR(FIND("01",GERAL[[#This Row],[ODS]])),"NÃO","SIM")</f>
        <v>NÃO</v>
      </c>
      <c r="L2656" s="2" t="str">
        <f>IF(ISERR(FIND("02",GERAL[[#This Row],[ODS]])),"NÃO","SIM")</f>
        <v>NÃO</v>
      </c>
      <c r="M2656" s="2" t="str">
        <f>IF(ISERR(FIND("03",GERAL[[#This Row],[ODS]])),"NÃO","SIM")</f>
        <v>NÃO</v>
      </c>
      <c r="N2656" s="2" t="str">
        <f>IF(ISERR(FIND("04",GERAL[[#This Row],[ODS]])),"NÃO","SIM")</f>
        <v>NÃO</v>
      </c>
      <c r="O2656" s="2" t="str">
        <f>IF(ISERR(FIND("05",GERAL[[#This Row],[ODS]])),"NÃO","SIM")</f>
        <v>NÃO</v>
      </c>
      <c r="P2656" s="2" t="str">
        <f>IF(ISERR(FIND("06",GERAL[[#This Row],[ODS]])),"NÃO","SIM")</f>
        <v>NÃO</v>
      </c>
      <c r="Q2656" s="2" t="str">
        <f>IF(ISERR(FIND("07",GERAL[[#This Row],[ODS]])),"NÃO","SIM")</f>
        <v>NÃO</v>
      </c>
      <c r="R2656" s="2" t="str">
        <f>IF(ISERR(FIND("08",GERAL[[#This Row],[ODS]])),"NÃO","SIM")</f>
        <v>SIM</v>
      </c>
      <c r="S2656" s="2" t="str">
        <f>IF(ISERR(FIND("09",GERAL[[#This Row],[ODS]])),"NÃO","SIM")</f>
        <v>NÃO</v>
      </c>
      <c r="T2656" s="2" t="str">
        <f>IF(ISERR(FIND("10",GERAL[[#This Row],[ODS]])),"NÃO","SIM")</f>
        <v>SIM</v>
      </c>
      <c r="U2656" s="2" t="str">
        <f>IF(ISERR(FIND("11",GERAL[[#This Row],[ODS]])),"NÃO","SIM")</f>
        <v>NÃO</v>
      </c>
      <c r="V2656" s="2" t="str">
        <f>IF(ISERR(FIND("12",GERAL[[#This Row],[ODS]])),"NÃO","SIM")</f>
        <v>NÃO</v>
      </c>
      <c r="W2656" s="2" t="str">
        <f>IF(ISERR(FIND("13",GERAL[[#This Row],[ODS]])),"NÃO","SIM")</f>
        <v>NÃO</v>
      </c>
      <c r="X2656" s="2" t="str">
        <f>IF(ISERR(FIND("14",GERAL[[#This Row],[ODS]])),"NÃO","SIM")</f>
        <v>NÃO</v>
      </c>
      <c r="Y2656" s="2" t="str">
        <f>IF(ISERR(FIND("15",GERAL[[#This Row],[ODS]])),"NÃO","SIM")</f>
        <v>NÃO</v>
      </c>
      <c r="Z2656" s="2" t="str">
        <f>IF(ISERR(FIND("16",GERAL[[#This Row],[ODS]])),"NÃO","SIM")</f>
        <v>SIM</v>
      </c>
      <c r="AA2656" s="2" t="str">
        <f>IF(ISERR(FIND("17",GERAL[[#This Row],[ODS]])),"NÃO","SIM")</f>
        <v>NÃO</v>
      </c>
      <c r="AB2656" s="1"/>
      <c r="AC2656" s="1"/>
      <c r="AD2656" s="1">
        <v>32.302587985838969</v>
      </c>
      <c r="AE2656" s="56">
        <v>0</v>
      </c>
      <c r="AF2656" s="87">
        <v>0</v>
      </c>
      <c r="AG2656" s="1" t="str">
        <f>GERAL[[#This Row],[SIGLA]]&amp;GERAL[[#This Row],[CÓD]]</f>
        <v>GOSS_TE</v>
      </c>
      <c r="AH2656" s="1">
        <f ca="1">VLOOKUP(GERAL[[#This Row],[REF_NOTA]],BASE_NOTAS[],7,FALSE)</f>
        <v>0</v>
      </c>
      <c r="AI2656" s="31">
        <f ca="1">IF(GERAL[[#This Row],[Nota 2025]]="",0,GERAL[[#This Row],[Nota 2026]]-GERAL[[#This Row],[Nota 2025]])</f>
        <v>0</v>
      </c>
    </row>
    <row r="2657" spans="1:35" ht="17" x14ac:dyDescent="0.35">
      <c r="A2657" s="2" t="s">
        <v>165</v>
      </c>
      <c r="B2657" s="2" t="s">
        <v>191</v>
      </c>
      <c r="C2657" s="15" t="s">
        <v>218</v>
      </c>
      <c r="D2657" s="15" t="s">
        <v>499</v>
      </c>
      <c r="E2657" s="15" t="s">
        <v>502</v>
      </c>
      <c r="F2657" s="2" t="str">
        <f>VLOOKUP(GERAL[[#This Row],[CÓD]],SEALL,6,FALSE)</f>
        <v>SG</v>
      </c>
      <c r="G265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5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5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57" s="2" t="str">
        <f>VLOOKUP(GERAL[[#This Row],[CÓD]],SEALL,4,FALSE)</f>
        <v>08, 10, 16</v>
      </c>
      <c r="K2657" s="2" t="str">
        <f>IF(ISERR(FIND("01",GERAL[[#This Row],[ODS]])),"NÃO","SIM")</f>
        <v>NÃO</v>
      </c>
      <c r="L2657" s="2" t="str">
        <f>IF(ISERR(FIND("02",GERAL[[#This Row],[ODS]])),"NÃO","SIM")</f>
        <v>NÃO</v>
      </c>
      <c r="M2657" s="2" t="str">
        <f>IF(ISERR(FIND("03",GERAL[[#This Row],[ODS]])),"NÃO","SIM")</f>
        <v>NÃO</v>
      </c>
      <c r="N2657" s="2" t="str">
        <f>IF(ISERR(FIND("04",GERAL[[#This Row],[ODS]])),"NÃO","SIM")</f>
        <v>NÃO</v>
      </c>
      <c r="O2657" s="2" t="str">
        <f>IF(ISERR(FIND("05",GERAL[[#This Row],[ODS]])),"NÃO","SIM")</f>
        <v>NÃO</v>
      </c>
      <c r="P2657" s="2" t="str">
        <f>IF(ISERR(FIND("06",GERAL[[#This Row],[ODS]])),"NÃO","SIM")</f>
        <v>NÃO</v>
      </c>
      <c r="Q2657" s="2" t="str">
        <f>IF(ISERR(FIND("07",GERAL[[#This Row],[ODS]])),"NÃO","SIM")</f>
        <v>NÃO</v>
      </c>
      <c r="R2657" s="2" t="str">
        <f>IF(ISERR(FIND("08",GERAL[[#This Row],[ODS]])),"NÃO","SIM")</f>
        <v>SIM</v>
      </c>
      <c r="S2657" s="2" t="str">
        <f>IF(ISERR(FIND("09",GERAL[[#This Row],[ODS]])),"NÃO","SIM")</f>
        <v>NÃO</v>
      </c>
      <c r="T2657" s="2" t="str">
        <f>IF(ISERR(FIND("10",GERAL[[#This Row],[ODS]])),"NÃO","SIM")</f>
        <v>SIM</v>
      </c>
      <c r="U2657" s="2" t="str">
        <f>IF(ISERR(FIND("11",GERAL[[#This Row],[ODS]])),"NÃO","SIM")</f>
        <v>NÃO</v>
      </c>
      <c r="V2657" s="2" t="str">
        <f>IF(ISERR(FIND("12",GERAL[[#This Row],[ODS]])),"NÃO","SIM")</f>
        <v>NÃO</v>
      </c>
      <c r="W2657" s="2" t="str">
        <f>IF(ISERR(FIND("13",GERAL[[#This Row],[ODS]])),"NÃO","SIM")</f>
        <v>NÃO</v>
      </c>
      <c r="X2657" s="2" t="str">
        <f>IF(ISERR(FIND("14",GERAL[[#This Row],[ODS]])),"NÃO","SIM")</f>
        <v>NÃO</v>
      </c>
      <c r="Y2657" s="2" t="str">
        <f>IF(ISERR(FIND("15",GERAL[[#This Row],[ODS]])),"NÃO","SIM")</f>
        <v>NÃO</v>
      </c>
      <c r="Z2657" s="2" t="str">
        <f>IF(ISERR(FIND("16",GERAL[[#This Row],[ODS]])),"NÃO","SIM")</f>
        <v>SIM</v>
      </c>
      <c r="AA2657" s="2" t="str">
        <f>IF(ISERR(FIND("17",GERAL[[#This Row],[ODS]])),"NÃO","SIM")</f>
        <v>NÃO</v>
      </c>
      <c r="AB2657" s="1"/>
      <c r="AC2657" s="1"/>
      <c r="AD2657" s="1">
        <v>78.265922401171309</v>
      </c>
      <c r="AE2657" s="56">
        <v>83.483802977923702</v>
      </c>
      <c r="AF2657" s="87">
        <v>83.483802977923702</v>
      </c>
      <c r="AG2657" s="1" t="str">
        <f>GERAL[[#This Row],[SIGLA]]&amp;GERAL[[#This Row],[CÓD]]</f>
        <v>MASS_TE</v>
      </c>
      <c r="AH2657" s="1">
        <f ca="1">VLOOKUP(GERAL[[#This Row],[REF_NOTA]],BASE_NOTAS[],7,FALSE)</f>
        <v>83.483802977923702</v>
      </c>
      <c r="AI2657" s="31">
        <f ca="1">IF(GERAL[[#This Row],[Nota 2025]]="",0,GERAL[[#This Row],[Nota 2026]]-GERAL[[#This Row],[Nota 2025]])</f>
        <v>0</v>
      </c>
    </row>
    <row r="2658" spans="1:35" ht="17" x14ac:dyDescent="0.35">
      <c r="A2658" s="2" t="s">
        <v>168</v>
      </c>
      <c r="B2658" s="2" t="s">
        <v>195</v>
      </c>
      <c r="C2658" s="15" t="s">
        <v>218</v>
      </c>
      <c r="D2658" s="15" t="s">
        <v>499</v>
      </c>
      <c r="E2658" s="15" t="s">
        <v>502</v>
      </c>
      <c r="F2658" s="2" t="str">
        <f>VLOOKUP(GERAL[[#This Row],[CÓD]],SEALL,6,FALSE)</f>
        <v>SG</v>
      </c>
      <c r="G265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5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5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58" s="2" t="str">
        <f>VLOOKUP(GERAL[[#This Row],[CÓD]],SEALL,4,FALSE)</f>
        <v>08, 10, 16</v>
      </c>
      <c r="K2658" s="2" t="str">
        <f>IF(ISERR(FIND("01",GERAL[[#This Row],[ODS]])),"NÃO","SIM")</f>
        <v>NÃO</v>
      </c>
      <c r="L2658" s="2" t="str">
        <f>IF(ISERR(FIND("02",GERAL[[#This Row],[ODS]])),"NÃO","SIM")</f>
        <v>NÃO</v>
      </c>
      <c r="M2658" s="2" t="str">
        <f>IF(ISERR(FIND("03",GERAL[[#This Row],[ODS]])),"NÃO","SIM")</f>
        <v>NÃO</v>
      </c>
      <c r="N2658" s="2" t="str">
        <f>IF(ISERR(FIND("04",GERAL[[#This Row],[ODS]])),"NÃO","SIM")</f>
        <v>NÃO</v>
      </c>
      <c r="O2658" s="2" t="str">
        <f>IF(ISERR(FIND("05",GERAL[[#This Row],[ODS]])),"NÃO","SIM")</f>
        <v>NÃO</v>
      </c>
      <c r="P2658" s="2" t="str">
        <f>IF(ISERR(FIND("06",GERAL[[#This Row],[ODS]])),"NÃO","SIM")</f>
        <v>NÃO</v>
      </c>
      <c r="Q2658" s="2" t="str">
        <f>IF(ISERR(FIND("07",GERAL[[#This Row],[ODS]])),"NÃO","SIM")</f>
        <v>NÃO</v>
      </c>
      <c r="R2658" s="2" t="str">
        <f>IF(ISERR(FIND("08",GERAL[[#This Row],[ODS]])),"NÃO","SIM")</f>
        <v>SIM</v>
      </c>
      <c r="S2658" s="2" t="str">
        <f>IF(ISERR(FIND("09",GERAL[[#This Row],[ODS]])),"NÃO","SIM")</f>
        <v>NÃO</v>
      </c>
      <c r="T2658" s="2" t="str">
        <f>IF(ISERR(FIND("10",GERAL[[#This Row],[ODS]])),"NÃO","SIM")</f>
        <v>SIM</v>
      </c>
      <c r="U2658" s="2" t="str">
        <f>IF(ISERR(FIND("11",GERAL[[#This Row],[ODS]])),"NÃO","SIM")</f>
        <v>NÃO</v>
      </c>
      <c r="V2658" s="2" t="str">
        <f>IF(ISERR(FIND("12",GERAL[[#This Row],[ODS]])),"NÃO","SIM")</f>
        <v>NÃO</v>
      </c>
      <c r="W2658" s="2" t="str">
        <f>IF(ISERR(FIND("13",GERAL[[#This Row],[ODS]])),"NÃO","SIM")</f>
        <v>NÃO</v>
      </c>
      <c r="X2658" s="2" t="str">
        <f>IF(ISERR(FIND("14",GERAL[[#This Row],[ODS]])),"NÃO","SIM")</f>
        <v>NÃO</v>
      </c>
      <c r="Y2658" s="2" t="str">
        <f>IF(ISERR(FIND("15",GERAL[[#This Row],[ODS]])),"NÃO","SIM")</f>
        <v>NÃO</v>
      </c>
      <c r="Z2658" s="2" t="str">
        <f>IF(ISERR(FIND("16",GERAL[[#This Row],[ODS]])),"NÃO","SIM")</f>
        <v>SIM</v>
      </c>
      <c r="AA2658" s="2" t="str">
        <f>IF(ISERR(FIND("17",GERAL[[#This Row],[ODS]])),"NÃO","SIM")</f>
        <v>NÃO</v>
      </c>
      <c r="AB2658" s="1"/>
      <c r="AC2658" s="1"/>
      <c r="AD2658" s="1">
        <v>82.45133599322935</v>
      </c>
      <c r="AE2658" s="56">
        <v>95.470162283171021</v>
      </c>
      <c r="AF2658" s="87">
        <v>95.470162283171021</v>
      </c>
      <c r="AG2658" s="1" t="str">
        <f>GERAL[[#This Row],[SIGLA]]&amp;GERAL[[#This Row],[CÓD]]</f>
        <v>MTSS_TE</v>
      </c>
      <c r="AH2658" s="1">
        <f ca="1">VLOOKUP(GERAL[[#This Row],[REF_NOTA]],BASE_NOTAS[],7,FALSE)</f>
        <v>95.470162283171021</v>
      </c>
      <c r="AI2658" s="31">
        <f ca="1">IF(GERAL[[#This Row],[Nota 2025]]="",0,GERAL[[#This Row],[Nota 2026]]-GERAL[[#This Row],[Nota 2025]])</f>
        <v>0</v>
      </c>
    </row>
    <row r="2659" spans="1:35" ht="17" x14ac:dyDescent="0.35">
      <c r="A2659" s="2" t="s">
        <v>167</v>
      </c>
      <c r="B2659" s="2" t="s">
        <v>193</v>
      </c>
      <c r="C2659" s="15" t="s">
        <v>218</v>
      </c>
      <c r="D2659" s="15" t="s">
        <v>499</v>
      </c>
      <c r="E2659" s="15" t="s">
        <v>502</v>
      </c>
      <c r="F2659" s="2" t="str">
        <f>VLOOKUP(GERAL[[#This Row],[CÓD]],SEALL,6,FALSE)</f>
        <v>SG</v>
      </c>
      <c r="G265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5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5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59" s="2" t="str">
        <f>VLOOKUP(GERAL[[#This Row],[CÓD]],SEALL,4,FALSE)</f>
        <v>08, 10, 16</v>
      </c>
      <c r="K2659" s="2" t="str">
        <f>IF(ISERR(FIND("01",GERAL[[#This Row],[ODS]])),"NÃO","SIM")</f>
        <v>NÃO</v>
      </c>
      <c r="L2659" s="2" t="str">
        <f>IF(ISERR(FIND("02",GERAL[[#This Row],[ODS]])),"NÃO","SIM")</f>
        <v>NÃO</v>
      </c>
      <c r="M2659" s="2" t="str">
        <f>IF(ISERR(FIND("03",GERAL[[#This Row],[ODS]])),"NÃO","SIM")</f>
        <v>NÃO</v>
      </c>
      <c r="N2659" s="2" t="str">
        <f>IF(ISERR(FIND("04",GERAL[[#This Row],[ODS]])),"NÃO","SIM")</f>
        <v>NÃO</v>
      </c>
      <c r="O2659" s="2" t="str">
        <f>IF(ISERR(FIND("05",GERAL[[#This Row],[ODS]])),"NÃO","SIM")</f>
        <v>NÃO</v>
      </c>
      <c r="P2659" s="2" t="str">
        <f>IF(ISERR(FIND("06",GERAL[[#This Row],[ODS]])),"NÃO","SIM")</f>
        <v>NÃO</v>
      </c>
      <c r="Q2659" s="2" t="str">
        <f>IF(ISERR(FIND("07",GERAL[[#This Row],[ODS]])),"NÃO","SIM")</f>
        <v>NÃO</v>
      </c>
      <c r="R2659" s="2" t="str">
        <f>IF(ISERR(FIND("08",GERAL[[#This Row],[ODS]])),"NÃO","SIM")</f>
        <v>SIM</v>
      </c>
      <c r="S2659" s="2" t="str">
        <f>IF(ISERR(FIND("09",GERAL[[#This Row],[ODS]])),"NÃO","SIM")</f>
        <v>NÃO</v>
      </c>
      <c r="T2659" s="2" t="str">
        <f>IF(ISERR(FIND("10",GERAL[[#This Row],[ODS]])),"NÃO","SIM")</f>
        <v>SIM</v>
      </c>
      <c r="U2659" s="2" t="str">
        <f>IF(ISERR(FIND("11",GERAL[[#This Row],[ODS]])),"NÃO","SIM")</f>
        <v>NÃO</v>
      </c>
      <c r="V2659" s="2" t="str">
        <f>IF(ISERR(FIND("12",GERAL[[#This Row],[ODS]])),"NÃO","SIM")</f>
        <v>NÃO</v>
      </c>
      <c r="W2659" s="2" t="str">
        <f>IF(ISERR(FIND("13",GERAL[[#This Row],[ODS]])),"NÃO","SIM")</f>
        <v>NÃO</v>
      </c>
      <c r="X2659" s="2" t="str">
        <f>IF(ISERR(FIND("14",GERAL[[#This Row],[ODS]])),"NÃO","SIM")</f>
        <v>NÃO</v>
      </c>
      <c r="Y2659" s="2" t="str">
        <f>IF(ISERR(FIND("15",GERAL[[#This Row],[ODS]])),"NÃO","SIM")</f>
        <v>NÃO</v>
      </c>
      <c r="Z2659" s="2" t="str">
        <f>IF(ISERR(FIND("16",GERAL[[#This Row],[ODS]])),"NÃO","SIM")</f>
        <v>SIM</v>
      </c>
      <c r="AA2659" s="2" t="str">
        <f>IF(ISERR(FIND("17",GERAL[[#This Row],[ODS]])),"NÃO","SIM")</f>
        <v>NÃO</v>
      </c>
      <c r="AB2659" s="1"/>
      <c r="AC2659" s="1"/>
      <c r="AD2659" s="1">
        <v>18.437037037037044</v>
      </c>
      <c r="AE2659" s="56">
        <v>72.995588353752282</v>
      </c>
      <c r="AF2659" s="87">
        <v>72.995588353752282</v>
      </c>
      <c r="AG2659" s="1" t="str">
        <f>GERAL[[#This Row],[SIGLA]]&amp;GERAL[[#This Row],[CÓD]]</f>
        <v>MSSS_TE</v>
      </c>
      <c r="AH2659" s="1">
        <f ca="1">VLOOKUP(GERAL[[#This Row],[REF_NOTA]],BASE_NOTAS[],7,FALSE)</f>
        <v>72.995588353752282</v>
      </c>
      <c r="AI2659" s="31">
        <f ca="1">IF(GERAL[[#This Row],[Nota 2025]]="",0,GERAL[[#This Row],[Nota 2026]]-GERAL[[#This Row],[Nota 2025]])</f>
        <v>0</v>
      </c>
    </row>
    <row r="2660" spans="1:35" ht="17" x14ac:dyDescent="0.35">
      <c r="A2660" s="2" t="s">
        <v>166</v>
      </c>
      <c r="B2660" s="2" t="s">
        <v>192</v>
      </c>
      <c r="C2660" s="15" t="s">
        <v>218</v>
      </c>
      <c r="D2660" s="15" t="s">
        <v>499</v>
      </c>
      <c r="E2660" s="15" t="s">
        <v>502</v>
      </c>
      <c r="F2660" s="2" t="str">
        <f>VLOOKUP(GERAL[[#This Row],[CÓD]],SEALL,6,FALSE)</f>
        <v>SG</v>
      </c>
      <c r="G266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6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6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60" s="2" t="str">
        <f>VLOOKUP(GERAL[[#This Row],[CÓD]],SEALL,4,FALSE)</f>
        <v>08, 10, 16</v>
      </c>
      <c r="K2660" s="2" t="str">
        <f>IF(ISERR(FIND("01",GERAL[[#This Row],[ODS]])),"NÃO","SIM")</f>
        <v>NÃO</v>
      </c>
      <c r="L2660" s="2" t="str">
        <f>IF(ISERR(FIND("02",GERAL[[#This Row],[ODS]])),"NÃO","SIM")</f>
        <v>NÃO</v>
      </c>
      <c r="M2660" s="2" t="str">
        <f>IF(ISERR(FIND("03",GERAL[[#This Row],[ODS]])),"NÃO","SIM")</f>
        <v>NÃO</v>
      </c>
      <c r="N2660" s="2" t="str">
        <f>IF(ISERR(FIND("04",GERAL[[#This Row],[ODS]])),"NÃO","SIM")</f>
        <v>NÃO</v>
      </c>
      <c r="O2660" s="2" t="str">
        <f>IF(ISERR(FIND("05",GERAL[[#This Row],[ODS]])),"NÃO","SIM")</f>
        <v>NÃO</v>
      </c>
      <c r="P2660" s="2" t="str">
        <f>IF(ISERR(FIND("06",GERAL[[#This Row],[ODS]])),"NÃO","SIM")</f>
        <v>NÃO</v>
      </c>
      <c r="Q2660" s="2" t="str">
        <f>IF(ISERR(FIND("07",GERAL[[#This Row],[ODS]])),"NÃO","SIM")</f>
        <v>NÃO</v>
      </c>
      <c r="R2660" s="2" t="str">
        <f>IF(ISERR(FIND("08",GERAL[[#This Row],[ODS]])),"NÃO","SIM")</f>
        <v>SIM</v>
      </c>
      <c r="S2660" s="2" t="str">
        <f>IF(ISERR(FIND("09",GERAL[[#This Row],[ODS]])),"NÃO","SIM")</f>
        <v>NÃO</v>
      </c>
      <c r="T2660" s="2" t="str">
        <f>IF(ISERR(FIND("10",GERAL[[#This Row],[ODS]])),"NÃO","SIM")</f>
        <v>SIM</v>
      </c>
      <c r="U2660" s="2" t="str">
        <f>IF(ISERR(FIND("11",GERAL[[#This Row],[ODS]])),"NÃO","SIM")</f>
        <v>NÃO</v>
      </c>
      <c r="V2660" s="2" t="str">
        <f>IF(ISERR(FIND("12",GERAL[[#This Row],[ODS]])),"NÃO","SIM")</f>
        <v>NÃO</v>
      </c>
      <c r="W2660" s="2" t="str">
        <f>IF(ISERR(FIND("13",GERAL[[#This Row],[ODS]])),"NÃO","SIM")</f>
        <v>NÃO</v>
      </c>
      <c r="X2660" s="2" t="str">
        <f>IF(ISERR(FIND("14",GERAL[[#This Row],[ODS]])),"NÃO","SIM")</f>
        <v>NÃO</v>
      </c>
      <c r="Y2660" s="2" t="str">
        <f>IF(ISERR(FIND("15",GERAL[[#This Row],[ODS]])),"NÃO","SIM")</f>
        <v>NÃO</v>
      </c>
      <c r="Z2660" s="2" t="str">
        <f>IF(ISERR(FIND("16",GERAL[[#This Row],[ODS]])),"NÃO","SIM")</f>
        <v>SIM</v>
      </c>
      <c r="AA2660" s="2" t="str">
        <f>IF(ISERR(FIND("17",GERAL[[#This Row],[ODS]])),"NÃO","SIM")</f>
        <v>NÃO</v>
      </c>
      <c r="AB2660" s="1"/>
      <c r="AC2660" s="1"/>
      <c r="AD2660" s="1">
        <v>9.8483440778662725</v>
      </c>
      <c r="AE2660" s="56">
        <v>69.714400721427836</v>
      </c>
      <c r="AF2660" s="87">
        <v>69.714400721427836</v>
      </c>
      <c r="AG2660" s="1" t="str">
        <f>GERAL[[#This Row],[SIGLA]]&amp;GERAL[[#This Row],[CÓD]]</f>
        <v>MGSS_TE</v>
      </c>
      <c r="AH2660" s="1">
        <f ca="1">VLOOKUP(GERAL[[#This Row],[REF_NOTA]],BASE_NOTAS[],7,FALSE)</f>
        <v>69.714400721427836</v>
      </c>
      <c r="AI2660" s="31">
        <f ca="1">IF(GERAL[[#This Row],[Nota 2025]]="",0,GERAL[[#This Row],[Nota 2026]]-GERAL[[#This Row],[Nota 2025]])</f>
        <v>0</v>
      </c>
    </row>
    <row r="2661" spans="1:35" ht="17" x14ac:dyDescent="0.35">
      <c r="A2661" s="2" t="s">
        <v>169</v>
      </c>
      <c r="B2661" s="2" t="s">
        <v>196</v>
      </c>
      <c r="C2661" s="15" t="s">
        <v>218</v>
      </c>
      <c r="D2661" s="15" t="s">
        <v>499</v>
      </c>
      <c r="E2661" s="15" t="s">
        <v>502</v>
      </c>
      <c r="F2661" s="2" t="str">
        <f>VLOOKUP(GERAL[[#This Row],[CÓD]],SEALL,6,FALSE)</f>
        <v>SG</v>
      </c>
      <c r="G266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6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6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61" s="2" t="str">
        <f>VLOOKUP(GERAL[[#This Row],[CÓD]],SEALL,4,FALSE)</f>
        <v>08, 10, 16</v>
      </c>
      <c r="K2661" s="2" t="str">
        <f>IF(ISERR(FIND("01",GERAL[[#This Row],[ODS]])),"NÃO","SIM")</f>
        <v>NÃO</v>
      </c>
      <c r="L2661" s="2" t="str">
        <f>IF(ISERR(FIND("02",GERAL[[#This Row],[ODS]])),"NÃO","SIM")</f>
        <v>NÃO</v>
      </c>
      <c r="M2661" s="2" t="str">
        <f>IF(ISERR(FIND("03",GERAL[[#This Row],[ODS]])),"NÃO","SIM")</f>
        <v>NÃO</v>
      </c>
      <c r="N2661" s="2" t="str">
        <f>IF(ISERR(FIND("04",GERAL[[#This Row],[ODS]])),"NÃO","SIM")</f>
        <v>NÃO</v>
      </c>
      <c r="O2661" s="2" t="str">
        <f>IF(ISERR(FIND("05",GERAL[[#This Row],[ODS]])),"NÃO","SIM")</f>
        <v>NÃO</v>
      </c>
      <c r="P2661" s="2" t="str">
        <f>IF(ISERR(FIND("06",GERAL[[#This Row],[ODS]])),"NÃO","SIM")</f>
        <v>NÃO</v>
      </c>
      <c r="Q2661" s="2" t="str">
        <f>IF(ISERR(FIND("07",GERAL[[#This Row],[ODS]])),"NÃO","SIM")</f>
        <v>NÃO</v>
      </c>
      <c r="R2661" s="2" t="str">
        <f>IF(ISERR(FIND("08",GERAL[[#This Row],[ODS]])),"NÃO","SIM")</f>
        <v>SIM</v>
      </c>
      <c r="S2661" s="2" t="str">
        <f>IF(ISERR(FIND("09",GERAL[[#This Row],[ODS]])),"NÃO","SIM")</f>
        <v>NÃO</v>
      </c>
      <c r="T2661" s="2" t="str">
        <f>IF(ISERR(FIND("10",GERAL[[#This Row],[ODS]])),"NÃO","SIM")</f>
        <v>SIM</v>
      </c>
      <c r="U2661" s="2" t="str">
        <f>IF(ISERR(FIND("11",GERAL[[#This Row],[ODS]])),"NÃO","SIM")</f>
        <v>NÃO</v>
      </c>
      <c r="V2661" s="2" t="str">
        <f>IF(ISERR(FIND("12",GERAL[[#This Row],[ODS]])),"NÃO","SIM")</f>
        <v>NÃO</v>
      </c>
      <c r="W2661" s="2" t="str">
        <f>IF(ISERR(FIND("13",GERAL[[#This Row],[ODS]])),"NÃO","SIM")</f>
        <v>NÃO</v>
      </c>
      <c r="X2661" s="2" t="str">
        <f>IF(ISERR(FIND("14",GERAL[[#This Row],[ODS]])),"NÃO","SIM")</f>
        <v>NÃO</v>
      </c>
      <c r="Y2661" s="2" t="str">
        <f>IF(ISERR(FIND("15",GERAL[[#This Row],[ODS]])),"NÃO","SIM")</f>
        <v>NÃO</v>
      </c>
      <c r="Z2661" s="2" t="str">
        <f>IF(ISERR(FIND("16",GERAL[[#This Row],[ODS]])),"NÃO","SIM")</f>
        <v>SIM</v>
      </c>
      <c r="AA2661" s="2" t="str">
        <f>IF(ISERR(FIND("17",GERAL[[#This Row],[ODS]])),"NÃO","SIM")</f>
        <v>NÃO</v>
      </c>
      <c r="AB2661" s="1"/>
      <c r="AC2661" s="1"/>
      <c r="AD2661" s="1">
        <v>80.105866928875784</v>
      </c>
      <c r="AE2661" s="56">
        <v>90.942133843726538</v>
      </c>
      <c r="AF2661" s="87">
        <v>90.942133843726538</v>
      </c>
      <c r="AG2661" s="1" t="str">
        <f>GERAL[[#This Row],[SIGLA]]&amp;GERAL[[#This Row],[CÓD]]</f>
        <v>PASS_TE</v>
      </c>
      <c r="AH2661" s="1">
        <f ca="1">VLOOKUP(GERAL[[#This Row],[REF_NOTA]],BASE_NOTAS[],7,FALSE)</f>
        <v>90.942133843726538</v>
      </c>
      <c r="AI2661" s="31">
        <f ca="1">IF(GERAL[[#This Row],[Nota 2025]]="",0,GERAL[[#This Row],[Nota 2026]]-GERAL[[#This Row],[Nota 2025]])</f>
        <v>0</v>
      </c>
    </row>
    <row r="2662" spans="1:35" ht="17" x14ac:dyDescent="0.35">
      <c r="A2662" s="2" t="s">
        <v>170</v>
      </c>
      <c r="B2662" s="2" t="s">
        <v>197</v>
      </c>
      <c r="C2662" s="15" t="s">
        <v>218</v>
      </c>
      <c r="D2662" s="15" t="s">
        <v>499</v>
      </c>
      <c r="E2662" s="15" t="s">
        <v>502</v>
      </c>
      <c r="F2662" s="2" t="str">
        <f>VLOOKUP(GERAL[[#This Row],[CÓD]],SEALL,6,FALSE)</f>
        <v>SG</v>
      </c>
      <c r="G266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6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6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62" s="2" t="str">
        <f>VLOOKUP(GERAL[[#This Row],[CÓD]],SEALL,4,FALSE)</f>
        <v>08, 10, 16</v>
      </c>
      <c r="K2662" s="2" t="str">
        <f>IF(ISERR(FIND("01",GERAL[[#This Row],[ODS]])),"NÃO","SIM")</f>
        <v>NÃO</v>
      </c>
      <c r="L2662" s="2" t="str">
        <f>IF(ISERR(FIND("02",GERAL[[#This Row],[ODS]])),"NÃO","SIM")</f>
        <v>NÃO</v>
      </c>
      <c r="M2662" s="2" t="str">
        <f>IF(ISERR(FIND("03",GERAL[[#This Row],[ODS]])),"NÃO","SIM")</f>
        <v>NÃO</v>
      </c>
      <c r="N2662" s="2" t="str">
        <f>IF(ISERR(FIND("04",GERAL[[#This Row],[ODS]])),"NÃO","SIM")</f>
        <v>NÃO</v>
      </c>
      <c r="O2662" s="2" t="str">
        <f>IF(ISERR(FIND("05",GERAL[[#This Row],[ODS]])),"NÃO","SIM")</f>
        <v>NÃO</v>
      </c>
      <c r="P2662" s="2" t="str">
        <f>IF(ISERR(FIND("06",GERAL[[#This Row],[ODS]])),"NÃO","SIM")</f>
        <v>NÃO</v>
      </c>
      <c r="Q2662" s="2" t="str">
        <f>IF(ISERR(FIND("07",GERAL[[#This Row],[ODS]])),"NÃO","SIM")</f>
        <v>NÃO</v>
      </c>
      <c r="R2662" s="2" t="str">
        <f>IF(ISERR(FIND("08",GERAL[[#This Row],[ODS]])),"NÃO","SIM")</f>
        <v>SIM</v>
      </c>
      <c r="S2662" s="2" t="str">
        <f>IF(ISERR(FIND("09",GERAL[[#This Row],[ODS]])),"NÃO","SIM")</f>
        <v>NÃO</v>
      </c>
      <c r="T2662" s="2" t="str">
        <f>IF(ISERR(FIND("10",GERAL[[#This Row],[ODS]])),"NÃO","SIM")</f>
        <v>SIM</v>
      </c>
      <c r="U2662" s="2" t="str">
        <f>IF(ISERR(FIND("11",GERAL[[#This Row],[ODS]])),"NÃO","SIM")</f>
        <v>NÃO</v>
      </c>
      <c r="V2662" s="2" t="str">
        <f>IF(ISERR(FIND("12",GERAL[[#This Row],[ODS]])),"NÃO","SIM")</f>
        <v>NÃO</v>
      </c>
      <c r="W2662" s="2" t="str">
        <f>IF(ISERR(FIND("13",GERAL[[#This Row],[ODS]])),"NÃO","SIM")</f>
        <v>NÃO</v>
      </c>
      <c r="X2662" s="2" t="str">
        <f>IF(ISERR(FIND("14",GERAL[[#This Row],[ODS]])),"NÃO","SIM")</f>
        <v>NÃO</v>
      </c>
      <c r="Y2662" s="2" t="str">
        <f>IF(ISERR(FIND("15",GERAL[[#This Row],[ODS]])),"NÃO","SIM")</f>
        <v>NÃO</v>
      </c>
      <c r="Z2662" s="2" t="str">
        <f>IF(ISERR(FIND("16",GERAL[[#This Row],[ODS]])),"NÃO","SIM")</f>
        <v>SIM</v>
      </c>
      <c r="AA2662" s="2" t="str">
        <f>IF(ISERR(FIND("17",GERAL[[#This Row],[ODS]])),"NÃO","SIM")</f>
        <v>NÃO</v>
      </c>
      <c r="AB2662" s="1"/>
      <c r="AC2662" s="1"/>
      <c r="AD2662" s="1">
        <v>98.633209032525372</v>
      </c>
      <c r="AE2662" s="56">
        <v>85.149683559040341</v>
      </c>
      <c r="AF2662" s="87">
        <v>85.149683559040341</v>
      </c>
      <c r="AG2662" s="1" t="str">
        <f>GERAL[[#This Row],[SIGLA]]&amp;GERAL[[#This Row],[CÓD]]</f>
        <v>PBSS_TE</v>
      </c>
      <c r="AH2662" s="1">
        <f ca="1">VLOOKUP(GERAL[[#This Row],[REF_NOTA]],BASE_NOTAS[],7,FALSE)</f>
        <v>85.149683559040341</v>
      </c>
      <c r="AI2662" s="31">
        <f ca="1">IF(GERAL[[#This Row],[Nota 2025]]="",0,GERAL[[#This Row],[Nota 2026]]-GERAL[[#This Row],[Nota 2025]])</f>
        <v>0</v>
      </c>
    </row>
    <row r="2663" spans="1:35" ht="17" x14ac:dyDescent="0.35">
      <c r="A2663" s="2" t="s">
        <v>173</v>
      </c>
      <c r="B2663" s="2" t="s">
        <v>200</v>
      </c>
      <c r="C2663" s="15" t="s">
        <v>218</v>
      </c>
      <c r="D2663" s="15" t="s">
        <v>499</v>
      </c>
      <c r="E2663" s="15" t="s">
        <v>502</v>
      </c>
      <c r="F2663" s="2" t="str">
        <f>VLOOKUP(GERAL[[#This Row],[CÓD]],SEALL,6,FALSE)</f>
        <v>SG</v>
      </c>
      <c r="G266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6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6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63" s="2" t="str">
        <f>VLOOKUP(GERAL[[#This Row],[CÓD]],SEALL,4,FALSE)</f>
        <v>08, 10, 16</v>
      </c>
      <c r="K2663" s="2" t="str">
        <f>IF(ISERR(FIND("01",GERAL[[#This Row],[ODS]])),"NÃO","SIM")</f>
        <v>NÃO</v>
      </c>
      <c r="L2663" s="2" t="str">
        <f>IF(ISERR(FIND("02",GERAL[[#This Row],[ODS]])),"NÃO","SIM")</f>
        <v>NÃO</v>
      </c>
      <c r="M2663" s="2" t="str">
        <f>IF(ISERR(FIND("03",GERAL[[#This Row],[ODS]])),"NÃO","SIM")</f>
        <v>NÃO</v>
      </c>
      <c r="N2663" s="2" t="str">
        <f>IF(ISERR(FIND("04",GERAL[[#This Row],[ODS]])),"NÃO","SIM")</f>
        <v>NÃO</v>
      </c>
      <c r="O2663" s="2" t="str">
        <f>IF(ISERR(FIND("05",GERAL[[#This Row],[ODS]])),"NÃO","SIM")</f>
        <v>NÃO</v>
      </c>
      <c r="P2663" s="2" t="str">
        <f>IF(ISERR(FIND("06",GERAL[[#This Row],[ODS]])),"NÃO","SIM")</f>
        <v>NÃO</v>
      </c>
      <c r="Q2663" s="2" t="str">
        <f>IF(ISERR(FIND("07",GERAL[[#This Row],[ODS]])),"NÃO","SIM")</f>
        <v>NÃO</v>
      </c>
      <c r="R2663" s="2" t="str">
        <f>IF(ISERR(FIND("08",GERAL[[#This Row],[ODS]])),"NÃO","SIM")</f>
        <v>SIM</v>
      </c>
      <c r="S2663" s="2" t="str">
        <f>IF(ISERR(FIND("09",GERAL[[#This Row],[ODS]])),"NÃO","SIM")</f>
        <v>NÃO</v>
      </c>
      <c r="T2663" s="2" t="str">
        <f>IF(ISERR(FIND("10",GERAL[[#This Row],[ODS]])),"NÃO","SIM")</f>
        <v>SIM</v>
      </c>
      <c r="U2663" s="2" t="str">
        <f>IF(ISERR(FIND("11",GERAL[[#This Row],[ODS]])),"NÃO","SIM")</f>
        <v>NÃO</v>
      </c>
      <c r="V2663" s="2" t="str">
        <f>IF(ISERR(FIND("12",GERAL[[#This Row],[ODS]])),"NÃO","SIM")</f>
        <v>NÃO</v>
      </c>
      <c r="W2663" s="2" t="str">
        <f>IF(ISERR(FIND("13",GERAL[[#This Row],[ODS]])),"NÃO","SIM")</f>
        <v>NÃO</v>
      </c>
      <c r="X2663" s="2" t="str">
        <f>IF(ISERR(FIND("14",GERAL[[#This Row],[ODS]])),"NÃO","SIM")</f>
        <v>NÃO</v>
      </c>
      <c r="Y2663" s="2" t="str">
        <f>IF(ISERR(FIND("15",GERAL[[#This Row],[ODS]])),"NÃO","SIM")</f>
        <v>NÃO</v>
      </c>
      <c r="Z2663" s="2" t="str">
        <f>IF(ISERR(FIND("16",GERAL[[#This Row],[ODS]])),"NÃO","SIM")</f>
        <v>SIM</v>
      </c>
      <c r="AA2663" s="2" t="str">
        <f>IF(ISERR(FIND("17",GERAL[[#This Row],[ODS]])),"NÃO","SIM")</f>
        <v>NÃO</v>
      </c>
      <c r="AB2663" s="1"/>
      <c r="AC2663" s="1"/>
      <c r="AD2663" s="1">
        <v>97.03941852363576</v>
      </c>
      <c r="AE2663" s="56">
        <v>91.745246459633762</v>
      </c>
      <c r="AF2663" s="87">
        <v>91.745246459633762</v>
      </c>
      <c r="AG2663" s="1" t="str">
        <f>GERAL[[#This Row],[SIGLA]]&amp;GERAL[[#This Row],[CÓD]]</f>
        <v>PRSS_TE</v>
      </c>
      <c r="AH2663" s="1">
        <f ca="1">VLOOKUP(GERAL[[#This Row],[REF_NOTA]],BASE_NOTAS[],7,FALSE)</f>
        <v>91.745246459633762</v>
      </c>
      <c r="AI2663" s="31">
        <f ca="1">IF(GERAL[[#This Row],[Nota 2025]]="",0,GERAL[[#This Row],[Nota 2026]]-GERAL[[#This Row],[Nota 2025]])</f>
        <v>0</v>
      </c>
    </row>
    <row r="2664" spans="1:35" ht="17" x14ac:dyDescent="0.35">
      <c r="A2664" s="2" t="s">
        <v>171</v>
      </c>
      <c r="B2664" s="2" t="s">
        <v>198</v>
      </c>
      <c r="C2664" s="15" t="s">
        <v>218</v>
      </c>
      <c r="D2664" s="15" t="s">
        <v>499</v>
      </c>
      <c r="E2664" s="15" t="s">
        <v>502</v>
      </c>
      <c r="F2664" s="2" t="str">
        <f>VLOOKUP(GERAL[[#This Row],[CÓD]],SEALL,6,FALSE)</f>
        <v>SG</v>
      </c>
      <c r="G266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6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6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64" s="2" t="str">
        <f>VLOOKUP(GERAL[[#This Row],[CÓD]],SEALL,4,FALSE)</f>
        <v>08, 10, 16</v>
      </c>
      <c r="K2664" s="2" t="str">
        <f>IF(ISERR(FIND("01",GERAL[[#This Row],[ODS]])),"NÃO","SIM")</f>
        <v>NÃO</v>
      </c>
      <c r="L2664" s="2" t="str">
        <f>IF(ISERR(FIND("02",GERAL[[#This Row],[ODS]])),"NÃO","SIM")</f>
        <v>NÃO</v>
      </c>
      <c r="M2664" s="2" t="str">
        <f>IF(ISERR(FIND("03",GERAL[[#This Row],[ODS]])),"NÃO","SIM")</f>
        <v>NÃO</v>
      </c>
      <c r="N2664" s="2" t="str">
        <f>IF(ISERR(FIND("04",GERAL[[#This Row],[ODS]])),"NÃO","SIM")</f>
        <v>NÃO</v>
      </c>
      <c r="O2664" s="2" t="str">
        <f>IF(ISERR(FIND("05",GERAL[[#This Row],[ODS]])),"NÃO","SIM")</f>
        <v>NÃO</v>
      </c>
      <c r="P2664" s="2" t="str">
        <f>IF(ISERR(FIND("06",GERAL[[#This Row],[ODS]])),"NÃO","SIM")</f>
        <v>NÃO</v>
      </c>
      <c r="Q2664" s="2" t="str">
        <f>IF(ISERR(FIND("07",GERAL[[#This Row],[ODS]])),"NÃO","SIM")</f>
        <v>NÃO</v>
      </c>
      <c r="R2664" s="2" t="str">
        <f>IF(ISERR(FIND("08",GERAL[[#This Row],[ODS]])),"NÃO","SIM")</f>
        <v>SIM</v>
      </c>
      <c r="S2664" s="2" t="str">
        <f>IF(ISERR(FIND("09",GERAL[[#This Row],[ODS]])),"NÃO","SIM")</f>
        <v>NÃO</v>
      </c>
      <c r="T2664" s="2" t="str">
        <f>IF(ISERR(FIND("10",GERAL[[#This Row],[ODS]])),"NÃO","SIM")</f>
        <v>SIM</v>
      </c>
      <c r="U2664" s="2" t="str">
        <f>IF(ISERR(FIND("11",GERAL[[#This Row],[ODS]])),"NÃO","SIM")</f>
        <v>NÃO</v>
      </c>
      <c r="V2664" s="2" t="str">
        <f>IF(ISERR(FIND("12",GERAL[[#This Row],[ODS]])),"NÃO","SIM")</f>
        <v>NÃO</v>
      </c>
      <c r="W2664" s="2" t="str">
        <f>IF(ISERR(FIND("13",GERAL[[#This Row],[ODS]])),"NÃO","SIM")</f>
        <v>NÃO</v>
      </c>
      <c r="X2664" s="2" t="str">
        <f>IF(ISERR(FIND("14",GERAL[[#This Row],[ODS]])),"NÃO","SIM")</f>
        <v>NÃO</v>
      </c>
      <c r="Y2664" s="2" t="str">
        <f>IF(ISERR(FIND("15",GERAL[[#This Row],[ODS]])),"NÃO","SIM")</f>
        <v>NÃO</v>
      </c>
      <c r="Z2664" s="2" t="str">
        <f>IF(ISERR(FIND("16",GERAL[[#This Row],[ODS]])),"NÃO","SIM")</f>
        <v>SIM</v>
      </c>
      <c r="AA2664" s="2" t="str">
        <f>IF(ISERR(FIND("17",GERAL[[#This Row],[ODS]])),"NÃO","SIM")</f>
        <v>NÃO</v>
      </c>
      <c r="AB2664" s="1"/>
      <c r="AC2664" s="1"/>
      <c r="AD2664" s="1">
        <v>96.56693118251593</v>
      </c>
      <c r="AE2664" s="56">
        <v>97.474798419391405</v>
      </c>
      <c r="AF2664" s="87">
        <v>97.474798419391405</v>
      </c>
      <c r="AG2664" s="1" t="str">
        <f>GERAL[[#This Row],[SIGLA]]&amp;GERAL[[#This Row],[CÓD]]</f>
        <v>PESS_TE</v>
      </c>
      <c r="AH2664" s="1">
        <f ca="1">VLOOKUP(GERAL[[#This Row],[REF_NOTA]],BASE_NOTAS[],7,FALSE)</f>
        <v>97.474798419391405</v>
      </c>
      <c r="AI2664" s="31">
        <f ca="1">IF(GERAL[[#This Row],[Nota 2025]]="",0,GERAL[[#This Row],[Nota 2026]]-GERAL[[#This Row],[Nota 2025]])</f>
        <v>0</v>
      </c>
    </row>
    <row r="2665" spans="1:35" ht="17" x14ac:dyDescent="0.35">
      <c r="A2665" s="2" t="s">
        <v>172</v>
      </c>
      <c r="B2665" s="2" t="s">
        <v>199</v>
      </c>
      <c r="C2665" s="15" t="s">
        <v>218</v>
      </c>
      <c r="D2665" s="15" t="s">
        <v>499</v>
      </c>
      <c r="E2665" s="15" t="s">
        <v>502</v>
      </c>
      <c r="F2665" s="2" t="str">
        <f>VLOOKUP(GERAL[[#This Row],[CÓD]],SEALL,6,FALSE)</f>
        <v>SG</v>
      </c>
      <c r="G266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6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65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65" s="2" t="str">
        <f>VLOOKUP(GERAL[[#This Row],[CÓD]],SEALL,4,FALSE)</f>
        <v>08, 10, 16</v>
      </c>
      <c r="K2665" s="2" t="str">
        <f>IF(ISERR(FIND("01",GERAL[[#This Row],[ODS]])),"NÃO","SIM")</f>
        <v>NÃO</v>
      </c>
      <c r="L2665" s="2" t="str">
        <f>IF(ISERR(FIND("02",GERAL[[#This Row],[ODS]])),"NÃO","SIM")</f>
        <v>NÃO</v>
      </c>
      <c r="M2665" s="2" t="str">
        <f>IF(ISERR(FIND("03",GERAL[[#This Row],[ODS]])),"NÃO","SIM")</f>
        <v>NÃO</v>
      </c>
      <c r="N2665" s="2" t="str">
        <f>IF(ISERR(FIND("04",GERAL[[#This Row],[ODS]])),"NÃO","SIM")</f>
        <v>NÃO</v>
      </c>
      <c r="O2665" s="2" t="str">
        <f>IF(ISERR(FIND("05",GERAL[[#This Row],[ODS]])),"NÃO","SIM")</f>
        <v>NÃO</v>
      </c>
      <c r="P2665" s="2" t="str">
        <f>IF(ISERR(FIND("06",GERAL[[#This Row],[ODS]])),"NÃO","SIM")</f>
        <v>NÃO</v>
      </c>
      <c r="Q2665" s="2" t="str">
        <f>IF(ISERR(FIND("07",GERAL[[#This Row],[ODS]])),"NÃO","SIM")</f>
        <v>NÃO</v>
      </c>
      <c r="R2665" s="2" t="str">
        <f>IF(ISERR(FIND("08",GERAL[[#This Row],[ODS]])),"NÃO","SIM")</f>
        <v>SIM</v>
      </c>
      <c r="S2665" s="2" t="str">
        <f>IF(ISERR(FIND("09",GERAL[[#This Row],[ODS]])),"NÃO","SIM")</f>
        <v>NÃO</v>
      </c>
      <c r="T2665" s="2" t="str">
        <f>IF(ISERR(FIND("10",GERAL[[#This Row],[ODS]])),"NÃO","SIM")</f>
        <v>SIM</v>
      </c>
      <c r="U2665" s="2" t="str">
        <f>IF(ISERR(FIND("11",GERAL[[#This Row],[ODS]])),"NÃO","SIM")</f>
        <v>NÃO</v>
      </c>
      <c r="V2665" s="2" t="str">
        <f>IF(ISERR(FIND("12",GERAL[[#This Row],[ODS]])),"NÃO","SIM")</f>
        <v>NÃO</v>
      </c>
      <c r="W2665" s="2" t="str">
        <f>IF(ISERR(FIND("13",GERAL[[#This Row],[ODS]])),"NÃO","SIM")</f>
        <v>NÃO</v>
      </c>
      <c r="X2665" s="2" t="str">
        <f>IF(ISERR(FIND("14",GERAL[[#This Row],[ODS]])),"NÃO","SIM")</f>
        <v>NÃO</v>
      </c>
      <c r="Y2665" s="2" t="str">
        <f>IF(ISERR(FIND("15",GERAL[[#This Row],[ODS]])),"NÃO","SIM")</f>
        <v>NÃO</v>
      </c>
      <c r="Z2665" s="2" t="str">
        <f>IF(ISERR(FIND("16",GERAL[[#This Row],[ODS]])),"NÃO","SIM")</f>
        <v>SIM</v>
      </c>
      <c r="AA2665" s="2" t="str">
        <f>IF(ISERR(FIND("17",GERAL[[#This Row],[ODS]])),"NÃO","SIM")</f>
        <v>NÃO</v>
      </c>
      <c r="AB2665" s="1"/>
      <c r="AC2665" s="1"/>
      <c r="AD2665" s="1">
        <v>0</v>
      </c>
      <c r="AE2665" s="56">
        <v>54.025965836045636</v>
      </c>
      <c r="AF2665" s="87">
        <v>54.025965836045636</v>
      </c>
      <c r="AG2665" s="1" t="str">
        <f>GERAL[[#This Row],[SIGLA]]&amp;GERAL[[#This Row],[CÓD]]</f>
        <v>PISS_TE</v>
      </c>
      <c r="AH2665" s="1">
        <f ca="1">VLOOKUP(GERAL[[#This Row],[REF_NOTA]],BASE_NOTAS[],7,FALSE)</f>
        <v>54.025965836045636</v>
      </c>
      <c r="AI2665" s="31">
        <f ca="1">IF(GERAL[[#This Row],[Nota 2025]]="",0,GERAL[[#This Row],[Nota 2026]]-GERAL[[#This Row],[Nota 2025]])</f>
        <v>0</v>
      </c>
    </row>
    <row r="2666" spans="1:35" ht="17" x14ac:dyDescent="0.35">
      <c r="A2666" s="2" t="s">
        <v>174</v>
      </c>
      <c r="B2666" s="2" t="s">
        <v>201</v>
      </c>
      <c r="C2666" s="15" t="s">
        <v>218</v>
      </c>
      <c r="D2666" s="15" t="s">
        <v>499</v>
      </c>
      <c r="E2666" s="15" t="s">
        <v>502</v>
      </c>
      <c r="F2666" s="2" t="str">
        <f>VLOOKUP(GERAL[[#This Row],[CÓD]],SEALL,6,FALSE)</f>
        <v>SG</v>
      </c>
      <c r="G266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6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66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66" s="2" t="str">
        <f>VLOOKUP(GERAL[[#This Row],[CÓD]],SEALL,4,FALSE)</f>
        <v>08, 10, 16</v>
      </c>
      <c r="K2666" s="2" t="str">
        <f>IF(ISERR(FIND("01",GERAL[[#This Row],[ODS]])),"NÃO","SIM")</f>
        <v>NÃO</v>
      </c>
      <c r="L2666" s="2" t="str">
        <f>IF(ISERR(FIND("02",GERAL[[#This Row],[ODS]])),"NÃO","SIM")</f>
        <v>NÃO</v>
      </c>
      <c r="M2666" s="2" t="str">
        <f>IF(ISERR(FIND("03",GERAL[[#This Row],[ODS]])),"NÃO","SIM")</f>
        <v>NÃO</v>
      </c>
      <c r="N2666" s="2" t="str">
        <f>IF(ISERR(FIND("04",GERAL[[#This Row],[ODS]])),"NÃO","SIM")</f>
        <v>NÃO</v>
      </c>
      <c r="O2666" s="2" t="str">
        <f>IF(ISERR(FIND("05",GERAL[[#This Row],[ODS]])),"NÃO","SIM")</f>
        <v>NÃO</v>
      </c>
      <c r="P2666" s="2" t="str">
        <f>IF(ISERR(FIND("06",GERAL[[#This Row],[ODS]])),"NÃO","SIM")</f>
        <v>NÃO</v>
      </c>
      <c r="Q2666" s="2" t="str">
        <f>IF(ISERR(FIND("07",GERAL[[#This Row],[ODS]])),"NÃO","SIM")</f>
        <v>NÃO</v>
      </c>
      <c r="R2666" s="2" t="str">
        <f>IF(ISERR(FIND("08",GERAL[[#This Row],[ODS]])),"NÃO","SIM")</f>
        <v>SIM</v>
      </c>
      <c r="S2666" s="2" t="str">
        <f>IF(ISERR(FIND("09",GERAL[[#This Row],[ODS]])),"NÃO","SIM")</f>
        <v>NÃO</v>
      </c>
      <c r="T2666" s="2" t="str">
        <f>IF(ISERR(FIND("10",GERAL[[#This Row],[ODS]])),"NÃO","SIM")</f>
        <v>SIM</v>
      </c>
      <c r="U2666" s="2" t="str">
        <f>IF(ISERR(FIND("11",GERAL[[#This Row],[ODS]])),"NÃO","SIM")</f>
        <v>NÃO</v>
      </c>
      <c r="V2666" s="2" t="str">
        <f>IF(ISERR(FIND("12",GERAL[[#This Row],[ODS]])),"NÃO","SIM")</f>
        <v>NÃO</v>
      </c>
      <c r="W2666" s="2" t="str">
        <f>IF(ISERR(FIND("13",GERAL[[#This Row],[ODS]])),"NÃO","SIM")</f>
        <v>NÃO</v>
      </c>
      <c r="X2666" s="2" t="str">
        <f>IF(ISERR(FIND("14",GERAL[[#This Row],[ODS]])),"NÃO","SIM")</f>
        <v>NÃO</v>
      </c>
      <c r="Y2666" s="2" t="str">
        <f>IF(ISERR(FIND("15",GERAL[[#This Row],[ODS]])),"NÃO","SIM")</f>
        <v>NÃO</v>
      </c>
      <c r="Z2666" s="2" t="str">
        <f>IF(ISERR(FIND("16",GERAL[[#This Row],[ODS]])),"NÃO","SIM")</f>
        <v>SIM</v>
      </c>
      <c r="AA2666" s="2" t="str">
        <f>IF(ISERR(FIND("17",GERAL[[#This Row],[ODS]])),"NÃO","SIM")</f>
        <v>NÃO</v>
      </c>
      <c r="AB2666" s="1"/>
      <c r="AC2666" s="1"/>
      <c r="AD2666" s="1">
        <v>97.323891292590588</v>
      </c>
      <c r="AE2666" s="56">
        <v>98.049994730097538</v>
      </c>
      <c r="AF2666" s="87">
        <v>98.049994730097538</v>
      </c>
      <c r="AG2666" s="1" t="str">
        <f>GERAL[[#This Row],[SIGLA]]&amp;GERAL[[#This Row],[CÓD]]</f>
        <v>RJSS_TE</v>
      </c>
      <c r="AH2666" s="1">
        <f ca="1">VLOOKUP(GERAL[[#This Row],[REF_NOTA]],BASE_NOTAS[],7,FALSE)</f>
        <v>98.049994730097538</v>
      </c>
      <c r="AI2666" s="31">
        <f ca="1">IF(GERAL[[#This Row],[Nota 2025]]="",0,GERAL[[#This Row],[Nota 2026]]-GERAL[[#This Row],[Nota 2025]])</f>
        <v>0</v>
      </c>
    </row>
    <row r="2667" spans="1:35" ht="17" x14ac:dyDescent="0.35">
      <c r="A2667" s="2" t="s">
        <v>175</v>
      </c>
      <c r="B2667" s="2" t="s">
        <v>202</v>
      </c>
      <c r="C2667" s="15" t="s">
        <v>218</v>
      </c>
      <c r="D2667" s="15" t="s">
        <v>499</v>
      </c>
      <c r="E2667" s="15" t="s">
        <v>502</v>
      </c>
      <c r="F2667" s="2" t="str">
        <f>VLOOKUP(GERAL[[#This Row],[CÓD]],SEALL,6,FALSE)</f>
        <v>SG</v>
      </c>
      <c r="G266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6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67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67" s="2" t="str">
        <f>VLOOKUP(GERAL[[#This Row],[CÓD]],SEALL,4,FALSE)</f>
        <v>08, 10, 16</v>
      </c>
      <c r="K2667" s="2" t="str">
        <f>IF(ISERR(FIND("01",GERAL[[#This Row],[ODS]])),"NÃO","SIM")</f>
        <v>NÃO</v>
      </c>
      <c r="L2667" s="2" t="str">
        <f>IF(ISERR(FIND("02",GERAL[[#This Row],[ODS]])),"NÃO","SIM")</f>
        <v>NÃO</v>
      </c>
      <c r="M2667" s="2" t="str">
        <f>IF(ISERR(FIND("03",GERAL[[#This Row],[ODS]])),"NÃO","SIM")</f>
        <v>NÃO</v>
      </c>
      <c r="N2667" s="2" t="str">
        <f>IF(ISERR(FIND("04",GERAL[[#This Row],[ODS]])),"NÃO","SIM")</f>
        <v>NÃO</v>
      </c>
      <c r="O2667" s="2" t="str">
        <f>IF(ISERR(FIND("05",GERAL[[#This Row],[ODS]])),"NÃO","SIM")</f>
        <v>NÃO</v>
      </c>
      <c r="P2667" s="2" t="str">
        <f>IF(ISERR(FIND("06",GERAL[[#This Row],[ODS]])),"NÃO","SIM")</f>
        <v>NÃO</v>
      </c>
      <c r="Q2667" s="2" t="str">
        <f>IF(ISERR(FIND("07",GERAL[[#This Row],[ODS]])),"NÃO","SIM")</f>
        <v>NÃO</v>
      </c>
      <c r="R2667" s="2" t="str">
        <f>IF(ISERR(FIND("08",GERAL[[#This Row],[ODS]])),"NÃO","SIM")</f>
        <v>SIM</v>
      </c>
      <c r="S2667" s="2" t="str">
        <f>IF(ISERR(FIND("09",GERAL[[#This Row],[ODS]])),"NÃO","SIM")</f>
        <v>NÃO</v>
      </c>
      <c r="T2667" s="2" t="str">
        <f>IF(ISERR(FIND("10",GERAL[[#This Row],[ODS]])),"NÃO","SIM")</f>
        <v>SIM</v>
      </c>
      <c r="U2667" s="2" t="str">
        <f>IF(ISERR(FIND("11",GERAL[[#This Row],[ODS]])),"NÃO","SIM")</f>
        <v>NÃO</v>
      </c>
      <c r="V2667" s="2" t="str">
        <f>IF(ISERR(FIND("12",GERAL[[#This Row],[ODS]])),"NÃO","SIM")</f>
        <v>NÃO</v>
      </c>
      <c r="W2667" s="2" t="str">
        <f>IF(ISERR(FIND("13",GERAL[[#This Row],[ODS]])),"NÃO","SIM")</f>
        <v>NÃO</v>
      </c>
      <c r="X2667" s="2" t="str">
        <f>IF(ISERR(FIND("14",GERAL[[#This Row],[ODS]])),"NÃO","SIM")</f>
        <v>NÃO</v>
      </c>
      <c r="Y2667" s="2" t="str">
        <f>IF(ISERR(FIND("15",GERAL[[#This Row],[ODS]])),"NÃO","SIM")</f>
        <v>NÃO</v>
      </c>
      <c r="Z2667" s="2" t="str">
        <f>IF(ISERR(FIND("16",GERAL[[#This Row],[ODS]])),"NÃO","SIM")</f>
        <v>SIM</v>
      </c>
      <c r="AA2667" s="2" t="str">
        <f>IF(ISERR(FIND("17",GERAL[[#This Row],[ODS]])),"NÃO","SIM")</f>
        <v>NÃO</v>
      </c>
      <c r="AB2667" s="1"/>
      <c r="AC2667" s="1"/>
      <c r="AD2667" s="1">
        <v>83.822222222222223</v>
      </c>
      <c r="AE2667" s="56">
        <v>100</v>
      </c>
      <c r="AF2667" s="87">
        <v>100</v>
      </c>
      <c r="AG2667" s="1" t="str">
        <f>GERAL[[#This Row],[SIGLA]]&amp;GERAL[[#This Row],[CÓD]]</f>
        <v>RNSS_TE</v>
      </c>
      <c r="AH2667" s="1">
        <f ca="1">VLOOKUP(GERAL[[#This Row],[REF_NOTA]],BASE_NOTAS[],7,FALSE)</f>
        <v>100</v>
      </c>
      <c r="AI2667" s="31">
        <f ca="1">IF(GERAL[[#This Row],[Nota 2025]]="",0,GERAL[[#This Row],[Nota 2026]]-GERAL[[#This Row],[Nota 2025]])</f>
        <v>0</v>
      </c>
    </row>
    <row r="2668" spans="1:35" ht="17" x14ac:dyDescent="0.35">
      <c r="A2668" s="2" t="s">
        <v>178</v>
      </c>
      <c r="B2668" s="2" t="s">
        <v>205</v>
      </c>
      <c r="C2668" s="15" t="s">
        <v>218</v>
      </c>
      <c r="D2668" s="15" t="s">
        <v>499</v>
      </c>
      <c r="E2668" s="15" t="s">
        <v>502</v>
      </c>
      <c r="F2668" s="2" t="str">
        <f>VLOOKUP(GERAL[[#This Row],[CÓD]],SEALL,6,FALSE)</f>
        <v>SG</v>
      </c>
      <c r="G266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6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68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68" s="2" t="str">
        <f>VLOOKUP(GERAL[[#This Row],[CÓD]],SEALL,4,FALSE)</f>
        <v>08, 10, 16</v>
      </c>
      <c r="K2668" s="2" t="str">
        <f>IF(ISERR(FIND("01",GERAL[[#This Row],[ODS]])),"NÃO","SIM")</f>
        <v>NÃO</v>
      </c>
      <c r="L2668" s="2" t="str">
        <f>IF(ISERR(FIND("02",GERAL[[#This Row],[ODS]])),"NÃO","SIM")</f>
        <v>NÃO</v>
      </c>
      <c r="M2668" s="2" t="str">
        <f>IF(ISERR(FIND("03",GERAL[[#This Row],[ODS]])),"NÃO","SIM")</f>
        <v>NÃO</v>
      </c>
      <c r="N2668" s="2" t="str">
        <f>IF(ISERR(FIND("04",GERAL[[#This Row],[ODS]])),"NÃO","SIM")</f>
        <v>NÃO</v>
      </c>
      <c r="O2668" s="2" t="str">
        <f>IF(ISERR(FIND("05",GERAL[[#This Row],[ODS]])),"NÃO","SIM")</f>
        <v>NÃO</v>
      </c>
      <c r="P2668" s="2" t="str">
        <f>IF(ISERR(FIND("06",GERAL[[#This Row],[ODS]])),"NÃO","SIM")</f>
        <v>NÃO</v>
      </c>
      <c r="Q2668" s="2" t="str">
        <f>IF(ISERR(FIND("07",GERAL[[#This Row],[ODS]])),"NÃO","SIM")</f>
        <v>NÃO</v>
      </c>
      <c r="R2668" s="2" t="str">
        <f>IF(ISERR(FIND("08",GERAL[[#This Row],[ODS]])),"NÃO","SIM")</f>
        <v>SIM</v>
      </c>
      <c r="S2668" s="2" t="str">
        <f>IF(ISERR(FIND("09",GERAL[[#This Row],[ODS]])),"NÃO","SIM")</f>
        <v>NÃO</v>
      </c>
      <c r="T2668" s="2" t="str">
        <f>IF(ISERR(FIND("10",GERAL[[#This Row],[ODS]])),"NÃO","SIM")</f>
        <v>SIM</v>
      </c>
      <c r="U2668" s="2" t="str">
        <f>IF(ISERR(FIND("11",GERAL[[#This Row],[ODS]])),"NÃO","SIM")</f>
        <v>NÃO</v>
      </c>
      <c r="V2668" s="2" t="str">
        <f>IF(ISERR(FIND("12",GERAL[[#This Row],[ODS]])),"NÃO","SIM")</f>
        <v>NÃO</v>
      </c>
      <c r="W2668" s="2" t="str">
        <f>IF(ISERR(FIND("13",GERAL[[#This Row],[ODS]])),"NÃO","SIM")</f>
        <v>NÃO</v>
      </c>
      <c r="X2668" s="2" t="str">
        <f>IF(ISERR(FIND("14",GERAL[[#This Row],[ODS]])),"NÃO","SIM")</f>
        <v>NÃO</v>
      </c>
      <c r="Y2668" s="2" t="str">
        <f>IF(ISERR(FIND("15",GERAL[[#This Row],[ODS]])),"NÃO","SIM")</f>
        <v>NÃO</v>
      </c>
      <c r="Z2668" s="2" t="str">
        <f>IF(ISERR(FIND("16",GERAL[[#This Row],[ODS]])),"NÃO","SIM")</f>
        <v>SIM</v>
      </c>
      <c r="AA2668" s="2" t="str">
        <f>IF(ISERR(FIND("17",GERAL[[#This Row],[ODS]])),"NÃO","SIM")</f>
        <v>NÃO</v>
      </c>
      <c r="AB2668" s="1"/>
      <c r="AC2668" s="1"/>
      <c r="AD2668" s="1">
        <v>76.005735067841655</v>
      </c>
      <c r="AE2668" s="56">
        <v>71.819275752645268</v>
      </c>
      <c r="AF2668" s="87">
        <v>71.819275752645268</v>
      </c>
      <c r="AG2668" s="1" t="str">
        <f>GERAL[[#This Row],[SIGLA]]&amp;GERAL[[#This Row],[CÓD]]</f>
        <v>RSSS_TE</v>
      </c>
      <c r="AH2668" s="1">
        <f ca="1">VLOOKUP(GERAL[[#This Row],[REF_NOTA]],BASE_NOTAS[],7,FALSE)</f>
        <v>71.819275752645268</v>
      </c>
      <c r="AI2668" s="31">
        <f ca="1">IF(GERAL[[#This Row],[Nota 2025]]="",0,GERAL[[#This Row],[Nota 2026]]-GERAL[[#This Row],[Nota 2025]])</f>
        <v>0</v>
      </c>
    </row>
    <row r="2669" spans="1:35" ht="17" x14ac:dyDescent="0.35">
      <c r="A2669" s="2" t="s">
        <v>176</v>
      </c>
      <c r="B2669" s="2" t="s">
        <v>203</v>
      </c>
      <c r="C2669" s="15" t="s">
        <v>218</v>
      </c>
      <c r="D2669" s="15" t="s">
        <v>499</v>
      </c>
      <c r="E2669" s="15" t="s">
        <v>502</v>
      </c>
      <c r="F2669" s="2" t="str">
        <f>VLOOKUP(GERAL[[#This Row],[CÓD]],SEALL,6,FALSE)</f>
        <v>SG</v>
      </c>
      <c r="G266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6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69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69" s="2" t="str">
        <f>VLOOKUP(GERAL[[#This Row],[CÓD]],SEALL,4,FALSE)</f>
        <v>08, 10, 16</v>
      </c>
      <c r="K2669" s="2" t="str">
        <f>IF(ISERR(FIND("01",GERAL[[#This Row],[ODS]])),"NÃO","SIM")</f>
        <v>NÃO</v>
      </c>
      <c r="L2669" s="2" t="str">
        <f>IF(ISERR(FIND("02",GERAL[[#This Row],[ODS]])),"NÃO","SIM")</f>
        <v>NÃO</v>
      </c>
      <c r="M2669" s="2" t="str">
        <f>IF(ISERR(FIND("03",GERAL[[#This Row],[ODS]])),"NÃO","SIM")</f>
        <v>NÃO</v>
      </c>
      <c r="N2669" s="2" t="str">
        <f>IF(ISERR(FIND("04",GERAL[[#This Row],[ODS]])),"NÃO","SIM")</f>
        <v>NÃO</v>
      </c>
      <c r="O2669" s="2" t="str">
        <f>IF(ISERR(FIND("05",GERAL[[#This Row],[ODS]])),"NÃO","SIM")</f>
        <v>NÃO</v>
      </c>
      <c r="P2669" s="2" t="str">
        <f>IF(ISERR(FIND("06",GERAL[[#This Row],[ODS]])),"NÃO","SIM")</f>
        <v>NÃO</v>
      </c>
      <c r="Q2669" s="2" t="str">
        <f>IF(ISERR(FIND("07",GERAL[[#This Row],[ODS]])),"NÃO","SIM")</f>
        <v>NÃO</v>
      </c>
      <c r="R2669" s="2" t="str">
        <f>IF(ISERR(FIND("08",GERAL[[#This Row],[ODS]])),"NÃO","SIM")</f>
        <v>SIM</v>
      </c>
      <c r="S2669" s="2" t="str">
        <f>IF(ISERR(FIND("09",GERAL[[#This Row],[ODS]])),"NÃO","SIM")</f>
        <v>NÃO</v>
      </c>
      <c r="T2669" s="2" t="str">
        <f>IF(ISERR(FIND("10",GERAL[[#This Row],[ODS]])),"NÃO","SIM")</f>
        <v>SIM</v>
      </c>
      <c r="U2669" s="2" t="str">
        <f>IF(ISERR(FIND("11",GERAL[[#This Row],[ODS]])),"NÃO","SIM")</f>
        <v>NÃO</v>
      </c>
      <c r="V2669" s="2" t="str">
        <f>IF(ISERR(FIND("12",GERAL[[#This Row],[ODS]])),"NÃO","SIM")</f>
        <v>NÃO</v>
      </c>
      <c r="W2669" s="2" t="str">
        <f>IF(ISERR(FIND("13",GERAL[[#This Row],[ODS]])),"NÃO","SIM")</f>
        <v>NÃO</v>
      </c>
      <c r="X2669" s="2" t="str">
        <f>IF(ISERR(FIND("14",GERAL[[#This Row],[ODS]])),"NÃO","SIM")</f>
        <v>NÃO</v>
      </c>
      <c r="Y2669" s="2" t="str">
        <f>IF(ISERR(FIND("15",GERAL[[#This Row],[ODS]])),"NÃO","SIM")</f>
        <v>NÃO</v>
      </c>
      <c r="Z2669" s="2" t="str">
        <f>IF(ISERR(FIND("16",GERAL[[#This Row],[ODS]])),"NÃO","SIM")</f>
        <v>SIM</v>
      </c>
      <c r="AA2669" s="2" t="str">
        <f>IF(ISERR(FIND("17",GERAL[[#This Row],[ODS]])),"NÃO","SIM")</f>
        <v>NÃO</v>
      </c>
      <c r="AB2669" s="1"/>
      <c r="AC2669" s="1"/>
      <c r="AD2669" s="1">
        <v>68.612262124002456</v>
      </c>
      <c r="AE2669" s="56">
        <v>90.224877566131482</v>
      </c>
      <c r="AF2669" s="87">
        <v>90.224877566131482</v>
      </c>
      <c r="AG2669" s="1" t="str">
        <f>GERAL[[#This Row],[SIGLA]]&amp;GERAL[[#This Row],[CÓD]]</f>
        <v>ROSS_TE</v>
      </c>
      <c r="AH2669" s="1">
        <f ca="1">VLOOKUP(GERAL[[#This Row],[REF_NOTA]],BASE_NOTAS[],7,FALSE)</f>
        <v>90.224877566131482</v>
      </c>
      <c r="AI2669" s="31">
        <f ca="1">IF(GERAL[[#This Row],[Nota 2025]]="",0,GERAL[[#This Row],[Nota 2026]]-GERAL[[#This Row],[Nota 2025]])</f>
        <v>0</v>
      </c>
    </row>
    <row r="2670" spans="1:35" ht="17" x14ac:dyDescent="0.35">
      <c r="A2670" s="2" t="s">
        <v>177</v>
      </c>
      <c r="B2670" s="2" t="s">
        <v>204</v>
      </c>
      <c r="C2670" s="15" t="s">
        <v>218</v>
      </c>
      <c r="D2670" s="15" t="s">
        <v>499</v>
      </c>
      <c r="E2670" s="15" t="s">
        <v>502</v>
      </c>
      <c r="F2670" s="2" t="str">
        <f>VLOOKUP(GERAL[[#This Row],[CÓD]],SEALL,6,FALSE)</f>
        <v>SG</v>
      </c>
      <c r="G267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7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70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70" s="2" t="str">
        <f>VLOOKUP(GERAL[[#This Row],[CÓD]],SEALL,4,FALSE)</f>
        <v>08, 10, 16</v>
      </c>
      <c r="K2670" s="2" t="str">
        <f>IF(ISERR(FIND("01",GERAL[[#This Row],[ODS]])),"NÃO","SIM")</f>
        <v>NÃO</v>
      </c>
      <c r="L2670" s="2" t="str">
        <f>IF(ISERR(FIND("02",GERAL[[#This Row],[ODS]])),"NÃO","SIM")</f>
        <v>NÃO</v>
      </c>
      <c r="M2670" s="2" t="str">
        <f>IF(ISERR(FIND("03",GERAL[[#This Row],[ODS]])),"NÃO","SIM")</f>
        <v>NÃO</v>
      </c>
      <c r="N2670" s="2" t="str">
        <f>IF(ISERR(FIND("04",GERAL[[#This Row],[ODS]])),"NÃO","SIM")</f>
        <v>NÃO</v>
      </c>
      <c r="O2670" s="2" t="str">
        <f>IF(ISERR(FIND("05",GERAL[[#This Row],[ODS]])),"NÃO","SIM")</f>
        <v>NÃO</v>
      </c>
      <c r="P2670" s="2" t="str">
        <f>IF(ISERR(FIND("06",GERAL[[#This Row],[ODS]])),"NÃO","SIM")</f>
        <v>NÃO</v>
      </c>
      <c r="Q2670" s="2" t="str">
        <f>IF(ISERR(FIND("07",GERAL[[#This Row],[ODS]])),"NÃO","SIM")</f>
        <v>NÃO</v>
      </c>
      <c r="R2670" s="2" t="str">
        <f>IF(ISERR(FIND("08",GERAL[[#This Row],[ODS]])),"NÃO","SIM")</f>
        <v>SIM</v>
      </c>
      <c r="S2670" s="2" t="str">
        <f>IF(ISERR(FIND("09",GERAL[[#This Row],[ODS]])),"NÃO","SIM")</f>
        <v>NÃO</v>
      </c>
      <c r="T2670" s="2" t="str">
        <f>IF(ISERR(FIND("10",GERAL[[#This Row],[ODS]])),"NÃO","SIM")</f>
        <v>SIM</v>
      </c>
      <c r="U2670" s="2" t="str">
        <f>IF(ISERR(FIND("11",GERAL[[#This Row],[ODS]])),"NÃO","SIM")</f>
        <v>NÃO</v>
      </c>
      <c r="V2670" s="2" t="str">
        <f>IF(ISERR(FIND("12",GERAL[[#This Row],[ODS]])),"NÃO","SIM")</f>
        <v>NÃO</v>
      </c>
      <c r="W2670" s="2" t="str">
        <f>IF(ISERR(FIND("13",GERAL[[#This Row],[ODS]])),"NÃO","SIM")</f>
        <v>NÃO</v>
      </c>
      <c r="X2670" s="2" t="str">
        <f>IF(ISERR(FIND("14",GERAL[[#This Row],[ODS]])),"NÃO","SIM")</f>
        <v>NÃO</v>
      </c>
      <c r="Y2670" s="2" t="str">
        <f>IF(ISERR(FIND("15",GERAL[[#This Row],[ODS]])),"NÃO","SIM")</f>
        <v>NÃO</v>
      </c>
      <c r="Z2670" s="2" t="str">
        <f>IF(ISERR(FIND("16",GERAL[[#This Row],[ODS]])),"NÃO","SIM")</f>
        <v>SIM</v>
      </c>
      <c r="AA2670" s="2" t="str">
        <f>IF(ISERR(FIND("17",GERAL[[#This Row],[ODS]])),"NÃO","SIM")</f>
        <v>NÃO</v>
      </c>
      <c r="AB2670" s="1"/>
      <c r="AC2670" s="1"/>
      <c r="AD2670" s="1">
        <v>49.90508731966591</v>
      </c>
      <c r="AE2670" s="56">
        <v>38.500676897814913</v>
      </c>
      <c r="AF2670" s="87">
        <v>38.500676897814913</v>
      </c>
      <c r="AG2670" s="1" t="str">
        <f>GERAL[[#This Row],[SIGLA]]&amp;GERAL[[#This Row],[CÓD]]</f>
        <v>RRSS_TE</v>
      </c>
      <c r="AH2670" s="1">
        <f ca="1">VLOOKUP(GERAL[[#This Row],[REF_NOTA]],BASE_NOTAS[],7,FALSE)</f>
        <v>38.500676897814913</v>
      </c>
      <c r="AI2670" s="31">
        <f ca="1">IF(GERAL[[#This Row],[Nota 2025]]="",0,GERAL[[#This Row],[Nota 2026]]-GERAL[[#This Row],[Nota 2025]])</f>
        <v>0</v>
      </c>
    </row>
    <row r="2671" spans="1:35" ht="17" x14ac:dyDescent="0.35">
      <c r="A2671" s="2" t="s">
        <v>179</v>
      </c>
      <c r="B2671" s="2" t="s">
        <v>194</v>
      </c>
      <c r="C2671" s="15" t="s">
        <v>218</v>
      </c>
      <c r="D2671" s="15" t="s">
        <v>499</v>
      </c>
      <c r="E2671" s="15" t="s">
        <v>502</v>
      </c>
      <c r="F2671" s="2" t="str">
        <f>VLOOKUP(GERAL[[#This Row],[CÓD]],SEALL,6,FALSE)</f>
        <v>SG</v>
      </c>
      <c r="G267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7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71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71" s="2" t="str">
        <f>VLOOKUP(GERAL[[#This Row],[CÓD]],SEALL,4,FALSE)</f>
        <v>08, 10, 16</v>
      </c>
      <c r="K2671" s="2" t="str">
        <f>IF(ISERR(FIND("01",GERAL[[#This Row],[ODS]])),"NÃO","SIM")</f>
        <v>NÃO</v>
      </c>
      <c r="L2671" s="2" t="str">
        <f>IF(ISERR(FIND("02",GERAL[[#This Row],[ODS]])),"NÃO","SIM")</f>
        <v>NÃO</v>
      </c>
      <c r="M2671" s="2" t="str">
        <f>IF(ISERR(FIND("03",GERAL[[#This Row],[ODS]])),"NÃO","SIM")</f>
        <v>NÃO</v>
      </c>
      <c r="N2671" s="2" t="str">
        <f>IF(ISERR(FIND("04",GERAL[[#This Row],[ODS]])),"NÃO","SIM")</f>
        <v>NÃO</v>
      </c>
      <c r="O2671" s="2" t="str">
        <f>IF(ISERR(FIND("05",GERAL[[#This Row],[ODS]])),"NÃO","SIM")</f>
        <v>NÃO</v>
      </c>
      <c r="P2671" s="2" t="str">
        <f>IF(ISERR(FIND("06",GERAL[[#This Row],[ODS]])),"NÃO","SIM")</f>
        <v>NÃO</v>
      </c>
      <c r="Q2671" s="2" t="str">
        <f>IF(ISERR(FIND("07",GERAL[[#This Row],[ODS]])),"NÃO","SIM")</f>
        <v>NÃO</v>
      </c>
      <c r="R2671" s="2" t="str">
        <f>IF(ISERR(FIND("08",GERAL[[#This Row],[ODS]])),"NÃO","SIM")</f>
        <v>SIM</v>
      </c>
      <c r="S2671" s="2" t="str">
        <f>IF(ISERR(FIND("09",GERAL[[#This Row],[ODS]])),"NÃO","SIM")</f>
        <v>NÃO</v>
      </c>
      <c r="T2671" s="2" t="str">
        <f>IF(ISERR(FIND("10",GERAL[[#This Row],[ODS]])),"NÃO","SIM")</f>
        <v>SIM</v>
      </c>
      <c r="U2671" s="2" t="str">
        <f>IF(ISERR(FIND("11",GERAL[[#This Row],[ODS]])),"NÃO","SIM")</f>
        <v>NÃO</v>
      </c>
      <c r="V2671" s="2" t="str">
        <f>IF(ISERR(FIND("12",GERAL[[#This Row],[ODS]])),"NÃO","SIM")</f>
        <v>NÃO</v>
      </c>
      <c r="W2671" s="2" t="str">
        <f>IF(ISERR(FIND("13",GERAL[[#This Row],[ODS]])),"NÃO","SIM")</f>
        <v>NÃO</v>
      </c>
      <c r="X2671" s="2" t="str">
        <f>IF(ISERR(FIND("14",GERAL[[#This Row],[ODS]])),"NÃO","SIM")</f>
        <v>NÃO</v>
      </c>
      <c r="Y2671" s="2" t="str">
        <f>IF(ISERR(FIND("15",GERAL[[#This Row],[ODS]])),"NÃO","SIM")</f>
        <v>NÃO</v>
      </c>
      <c r="Z2671" s="2" t="str">
        <f>IF(ISERR(FIND("16",GERAL[[#This Row],[ODS]])),"NÃO","SIM")</f>
        <v>SIM</v>
      </c>
      <c r="AA2671" s="2" t="str">
        <f>IF(ISERR(FIND("17",GERAL[[#This Row],[ODS]])),"NÃO","SIM")</f>
        <v>NÃO</v>
      </c>
      <c r="AB2671" s="1"/>
      <c r="AC2671" s="1"/>
      <c r="AD2671" s="1">
        <v>85.818138017937883</v>
      </c>
      <c r="AE2671" s="56">
        <v>92.417529310845538</v>
      </c>
      <c r="AF2671" s="87">
        <v>92.417529310845538</v>
      </c>
      <c r="AG2671" s="1" t="str">
        <f>GERAL[[#This Row],[SIGLA]]&amp;GERAL[[#This Row],[CÓD]]</f>
        <v>SCSS_TE</v>
      </c>
      <c r="AH2671" s="1">
        <f ca="1">VLOOKUP(GERAL[[#This Row],[REF_NOTA]],BASE_NOTAS[],7,FALSE)</f>
        <v>92.417529310845538</v>
      </c>
      <c r="AI2671" s="31">
        <f ca="1">IF(GERAL[[#This Row],[Nota 2025]]="",0,GERAL[[#This Row],[Nota 2026]]-GERAL[[#This Row],[Nota 2025]])</f>
        <v>0</v>
      </c>
    </row>
    <row r="2672" spans="1:35" ht="17" x14ac:dyDescent="0.35">
      <c r="A2672" s="2" t="s">
        <v>181</v>
      </c>
      <c r="B2672" s="2" t="s">
        <v>186</v>
      </c>
      <c r="C2672" s="15" t="s">
        <v>218</v>
      </c>
      <c r="D2672" s="15" t="s">
        <v>499</v>
      </c>
      <c r="E2672" s="15" t="s">
        <v>502</v>
      </c>
      <c r="F2672" s="2" t="str">
        <f>VLOOKUP(GERAL[[#This Row],[CÓD]],SEALL,6,FALSE)</f>
        <v>SG</v>
      </c>
      <c r="G267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7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72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72" s="2" t="str">
        <f>VLOOKUP(GERAL[[#This Row],[CÓD]],SEALL,4,FALSE)</f>
        <v>08, 10, 16</v>
      </c>
      <c r="K2672" s="2" t="str">
        <f>IF(ISERR(FIND("01",GERAL[[#This Row],[ODS]])),"NÃO","SIM")</f>
        <v>NÃO</v>
      </c>
      <c r="L2672" s="2" t="str">
        <f>IF(ISERR(FIND("02",GERAL[[#This Row],[ODS]])),"NÃO","SIM")</f>
        <v>NÃO</v>
      </c>
      <c r="M2672" s="2" t="str">
        <f>IF(ISERR(FIND("03",GERAL[[#This Row],[ODS]])),"NÃO","SIM")</f>
        <v>NÃO</v>
      </c>
      <c r="N2672" s="2" t="str">
        <f>IF(ISERR(FIND("04",GERAL[[#This Row],[ODS]])),"NÃO","SIM")</f>
        <v>NÃO</v>
      </c>
      <c r="O2672" s="2" t="str">
        <f>IF(ISERR(FIND("05",GERAL[[#This Row],[ODS]])),"NÃO","SIM")</f>
        <v>NÃO</v>
      </c>
      <c r="P2672" s="2" t="str">
        <f>IF(ISERR(FIND("06",GERAL[[#This Row],[ODS]])),"NÃO","SIM")</f>
        <v>NÃO</v>
      </c>
      <c r="Q2672" s="2" t="str">
        <f>IF(ISERR(FIND("07",GERAL[[#This Row],[ODS]])),"NÃO","SIM")</f>
        <v>NÃO</v>
      </c>
      <c r="R2672" s="2" t="str">
        <f>IF(ISERR(FIND("08",GERAL[[#This Row],[ODS]])),"NÃO","SIM")</f>
        <v>SIM</v>
      </c>
      <c r="S2672" s="2" t="str">
        <f>IF(ISERR(FIND("09",GERAL[[#This Row],[ODS]])),"NÃO","SIM")</f>
        <v>NÃO</v>
      </c>
      <c r="T2672" s="2" t="str">
        <f>IF(ISERR(FIND("10",GERAL[[#This Row],[ODS]])),"NÃO","SIM")</f>
        <v>SIM</v>
      </c>
      <c r="U2672" s="2" t="str">
        <f>IF(ISERR(FIND("11",GERAL[[#This Row],[ODS]])),"NÃO","SIM")</f>
        <v>NÃO</v>
      </c>
      <c r="V2672" s="2" t="str">
        <f>IF(ISERR(FIND("12",GERAL[[#This Row],[ODS]])),"NÃO","SIM")</f>
        <v>NÃO</v>
      </c>
      <c r="W2672" s="2" t="str">
        <f>IF(ISERR(FIND("13",GERAL[[#This Row],[ODS]])),"NÃO","SIM")</f>
        <v>NÃO</v>
      </c>
      <c r="X2672" s="2" t="str">
        <f>IF(ISERR(FIND("14",GERAL[[#This Row],[ODS]])),"NÃO","SIM")</f>
        <v>NÃO</v>
      </c>
      <c r="Y2672" s="2" t="str">
        <f>IF(ISERR(FIND("15",GERAL[[#This Row],[ODS]])),"NÃO","SIM")</f>
        <v>NÃO</v>
      </c>
      <c r="Z2672" s="2" t="str">
        <f>IF(ISERR(FIND("16",GERAL[[#This Row],[ODS]])),"NÃO","SIM")</f>
        <v>SIM</v>
      </c>
      <c r="AA2672" s="2" t="str">
        <f>IF(ISERR(FIND("17",GERAL[[#This Row],[ODS]])),"NÃO","SIM")</f>
        <v>NÃO</v>
      </c>
      <c r="AB2672" s="1"/>
      <c r="AC2672" s="1"/>
      <c r="AD2672" s="1">
        <v>94.472220070185102</v>
      </c>
      <c r="AE2672" s="56">
        <v>91.861727467072143</v>
      </c>
      <c r="AF2672" s="87">
        <v>91.861727467072143</v>
      </c>
      <c r="AG2672" s="1" t="str">
        <f>GERAL[[#This Row],[SIGLA]]&amp;GERAL[[#This Row],[CÓD]]</f>
        <v>SPSS_TE</v>
      </c>
      <c r="AH2672" s="1">
        <f ca="1">VLOOKUP(GERAL[[#This Row],[REF_NOTA]],BASE_NOTAS[],7,FALSE)</f>
        <v>91.861727467072143</v>
      </c>
      <c r="AI2672" s="31">
        <f ca="1">IF(GERAL[[#This Row],[Nota 2025]]="",0,GERAL[[#This Row],[Nota 2026]]-GERAL[[#This Row],[Nota 2025]])</f>
        <v>0</v>
      </c>
    </row>
    <row r="2673" spans="1:35" ht="17" x14ac:dyDescent="0.35">
      <c r="A2673" s="2" t="s">
        <v>180</v>
      </c>
      <c r="B2673" s="2" t="s">
        <v>206</v>
      </c>
      <c r="C2673" s="15" t="s">
        <v>218</v>
      </c>
      <c r="D2673" s="15" t="s">
        <v>499</v>
      </c>
      <c r="E2673" s="15" t="s">
        <v>502</v>
      </c>
      <c r="F2673" s="2" t="str">
        <f>VLOOKUP(GERAL[[#This Row],[CÓD]],SEALL,6,FALSE)</f>
        <v>SG</v>
      </c>
      <c r="G267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7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73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73" s="2" t="str">
        <f>VLOOKUP(GERAL[[#This Row],[CÓD]],SEALL,4,FALSE)</f>
        <v>08, 10, 16</v>
      </c>
      <c r="K2673" s="2" t="str">
        <f>IF(ISERR(FIND("01",GERAL[[#This Row],[ODS]])),"NÃO","SIM")</f>
        <v>NÃO</v>
      </c>
      <c r="L2673" s="2" t="str">
        <f>IF(ISERR(FIND("02",GERAL[[#This Row],[ODS]])),"NÃO","SIM")</f>
        <v>NÃO</v>
      </c>
      <c r="M2673" s="2" t="str">
        <f>IF(ISERR(FIND("03",GERAL[[#This Row],[ODS]])),"NÃO","SIM")</f>
        <v>NÃO</v>
      </c>
      <c r="N2673" s="2" t="str">
        <f>IF(ISERR(FIND("04",GERAL[[#This Row],[ODS]])),"NÃO","SIM")</f>
        <v>NÃO</v>
      </c>
      <c r="O2673" s="2" t="str">
        <f>IF(ISERR(FIND("05",GERAL[[#This Row],[ODS]])),"NÃO","SIM")</f>
        <v>NÃO</v>
      </c>
      <c r="P2673" s="2" t="str">
        <f>IF(ISERR(FIND("06",GERAL[[#This Row],[ODS]])),"NÃO","SIM")</f>
        <v>NÃO</v>
      </c>
      <c r="Q2673" s="2" t="str">
        <f>IF(ISERR(FIND("07",GERAL[[#This Row],[ODS]])),"NÃO","SIM")</f>
        <v>NÃO</v>
      </c>
      <c r="R2673" s="2" t="str">
        <f>IF(ISERR(FIND("08",GERAL[[#This Row],[ODS]])),"NÃO","SIM")</f>
        <v>SIM</v>
      </c>
      <c r="S2673" s="2" t="str">
        <f>IF(ISERR(FIND("09",GERAL[[#This Row],[ODS]])),"NÃO","SIM")</f>
        <v>NÃO</v>
      </c>
      <c r="T2673" s="2" t="str">
        <f>IF(ISERR(FIND("10",GERAL[[#This Row],[ODS]])),"NÃO","SIM")</f>
        <v>SIM</v>
      </c>
      <c r="U2673" s="2" t="str">
        <f>IF(ISERR(FIND("11",GERAL[[#This Row],[ODS]])),"NÃO","SIM")</f>
        <v>NÃO</v>
      </c>
      <c r="V2673" s="2" t="str">
        <f>IF(ISERR(FIND("12",GERAL[[#This Row],[ODS]])),"NÃO","SIM")</f>
        <v>NÃO</v>
      </c>
      <c r="W2673" s="2" t="str">
        <f>IF(ISERR(FIND("13",GERAL[[#This Row],[ODS]])),"NÃO","SIM")</f>
        <v>NÃO</v>
      </c>
      <c r="X2673" s="2" t="str">
        <f>IF(ISERR(FIND("14",GERAL[[#This Row],[ODS]])),"NÃO","SIM")</f>
        <v>NÃO</v>
      </c>
      <c r="Y2673" s="2" t="str">
        <f>IF(ISERR(FIND("15",GERAL[[#This Row],[ODS]])),"NÃO","SIM")</f>
        <v>NÃO</v>
      </c>
      <c r="Z2673" s="2" t="str">
        <f>IF(ISERR(FIND("16",GERAL[[#This Row],[ODS]])),"NÃO","SIM")</f>
        <v>SIM</v>
      </c>
      <c r="AA2673" s="2" t="str">
        <f>IF(ISERR(FIND("17",GERAL[[#This Row],[ODS]])),"NÃO","SIM")</f>
        <v>NÃO</v>
      </c>
      <c r="AB2673" s="1"/>
      <c r="AC2673" s="1"/>
      <c r="AD2673" s="1">
        <v>90.581727337615987</v>
      </c>
      <c r="AE2673" s="56">
        <v>100</v>
      </c>
      <c r="AF2673" s="87">
        <v>100</v>
      </c>
      <c r="AG2673" s="1" t="str">
        <f>GERAL[[#This Row],[SIGLA]]&amp;GERAL[[#This Row],[CÓD]]</f>
        <v>SESS_TE</v>
      </c>
      <c r="AH2673" s="1">
        <f ca="1">VLOOKUP(GERAL[[#This Row],[REF_NOTA]],BASE_NOTAS[],7,FALSE)</f>
        <v>100</v>
      </c>
      <c r="AI2673" s="31">
        <f ca="1">IF(GERAL[[#This Row],[Nota 2025]]="",0,GERAL[[#This Row],[Nota 2026]]-GERAL[[#This Row],[Nota 2025]])</f>
        <v>0</v>
      </c>
    </row>
    <row r="2674" spans="1:35" ht="17" x14ac:dyDescent="0.35">
      <c r="A2674" s="2" t="s">
        <v>182</v>
      </c>
      <c r="B2674" s="2" t="s">
        <v>185</v>
      </c>
      <c r="C2674" s="15" t="s">
        <v>218</v>
      </c>
      <c r="D2674" s="15" t="s">
        <v>499</v>
      </c>
      <c r="E2674" s="15" t="s">
        <v>502</v>
      </c>
      <c r="F2674" s="2" t="str">
        <f>VLOOKUP(GERAL[[#This Row],[CÓD]],SEALL,6,FALSE)</f>
        <v>SG</v>
      </c>
      <c r="G267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7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74" s="2" t="str">
        <f>IF(OR(GERAL[[#This Row],[Classificação por ESG]]="G",GERAL[[#This Row],[Classificação por ESG]]="EG",GERAL[[#This Row],[Classificação por ESG]]="SG",GERAL[[#This Row],[Classificação por ESG]]="ESG"),"SIM","NÃO")</f>
        <v>SIM</v>
      </c>
      <c r="J2674" s="2" t="str">
        <f>VLOOKUP(GERAL[[#This Row],[CÓD]],SEALL,4,FALSE)</f>
        <v>08, 10, 16</v>
      </c>
      <c r="K2674" s="2" t="str">
        <f>IF(ISERR(FIND("01",GERAL[[#This Row],[ODS]])),"NÃO","SIM")</f>
        <v>NÃO</v>
      </c>
      <c r="L2674" s="2" t="str">
        <f>IF(ISERR(FIND("02",GERAL[[#This Row],[ODS]])),"NÃO","SIM")</f>
        <v>NÃO</v>
      </c>
      <c r="M2674" s="2" t="str">
        <f>IF(ISERR(FIND("03",GERAL[[#This Row],[ODS]])),"NÃO","SIM")</f>
        <v>NÃO</v>
      </c>
      <c r="N2674" s="2" t="str">
        <f>IF(ISERR(FIND("04",GERAL[[#This Row],[ODS]])),"NÃO","SIM")</f>
        <v>NÃO</v>
      </c>
      <c r="O2674" s="2" t="str">
        <f>IF(ISERR(FIND("05",GERAL[[#This Row],[ODS]])),"NÃO","SIM")</f>
        <v>NÃO</v>
      </c>
      <c r="P2674" s="2" t="str">
        <f>IF(ISERR(FIND("06",GERAL[[#This Row],[ODS]])),"NÃO","SIM")</f>
        <v>NÃO</v>
      </c>
      <c r="Q2674" s="2" t="str">
        <f>IF(ISERR(FIND("07",GERAL[[#This Row],[ODS]])),"NÃO","SIM")</f>
        <v>NÃO</v>
      </c>
      <c r="R2674" s="2" t="str">
        <f>IF(ISERR(FIND("08",GERAL[[#This Row],[ODS]])),"NÃO","SIM")</f>
        <v>SIM</v>
      </c>
      <c r="S2674" s="2" t="str">
        <f>IF(ISERR(FIND("09",GERAL[[#This Row],[ODS]])),"NÃO","SIM")</f>
        <v>NÃO</v>
      </c>
      <c r="T2674" s="2" t="str">
        <f>IF(ISERR(FIND("10",GERAL[[#This Row],[ODS]])),"NÃO","SIM")</f>
        <v>SIM</v>
      </c>
      <c r="U2674" s="2" t="str">
        <f>IF(ISERR(FIND("11",GERAL[[#This Row],[ODS]])),"NÃO","SIM")</f>
        <v>NÃO</v>
      </c>
      <c r="V2674" s="2" t="str">
        <f>IF(ISERR(FIND("12",GERAL[[#This Row],[ODS]])),"NÃO","SIM")</f>
        <v>NÃO</v>
      </c>
      <c r="W2674" s="2" t="str">
        <f>IF(ISERR(FIND("13",GERAL[[#This Row],[ODS]])),"NÃO","SIM")</f>
        <v>NÃO</v>
      </c>
      <c r="X2674" s="2" t="str">
        <f>IF(ISERR(FIND("14",GERAL[[#This Row],[ODS]])),"NÃO","SIM")</f>
        <v>NÃO</v>
      </c>
      <c r="Y2674" s="2" t="str">
        <f>IF(ISERR(FIND("15",GERAL[[#This Row],[ODS]])),"NÃO","SIM")</f>
        <v>NÃO</v>
      </c>
      <c r="Z2674" s="2" t="str">
        <f>IF(ISERR(FIND("16",GERAL[[#This Row],[ODS]])),"NÃO","SIM")</f>
        <v>SIM</v>
      </c>
      <c r="AA2674" s="2" t="str">
        <f>IF(ISERR(FIND("17",GERAL[[#This Row],[ODS]])),"NÃO","SIM")</f>
        <v>NÃO</v>
      </c>
      <c r="AB2674" s="1"/>
      <c r="AC2674" s="1"/>
      <c r="AD2674" s="1">
        <v>91.925430544628028</v>
      </c>
      <c r="AE2674" s="56">
        <v>75.367068946169098</v>
      </c>
      <c r="AF2674" s="87">
        <v>75.367068946169098</v>
      </c>
      <c r="AG2674" s="1" t="str">
        <f>GERAL[[#This Row],[SIGLA]]&amp;GERAL[[#This Row],[CÓD]]</f>
        <v>TOSS_TE</v>
      </c>
      <c r="AH2674" s="1">
        <f ca="1">VLOOKUP(GERAL[[#This Row],[REF_NOTA]],BASE_NOTAS[],7,FALSE)</f>
        <v>75.367068946169098</v>
      </c>
      <c r="AI2674" s="31">
        <f ca="1">IF(GERAL[[#This Row],[Nota 2025]]="",0,GERAL[[#This Row],[Nota 2026]]-GERAL[[#This Row],[Nota 2025]])</f>
        <v>0</v>
      </c>
    </row>
    <row r="2675" spans="1:35" ht="17" x14ac:dyDescent="0.35">
      <c r="A2675" s="2" t="s">
        <v>0</v>
      </c>
      <c r="B2675" s="2" t="s">
        <v>156</v>
      </c>
      <c r="C2675" s="15" t="s">
        <v>303</v>
      </c>
      <c r="D2675" s="73" t="s">
        <v>664</v>
      </c>
      <c r="E2675" s="2" t="s">
        <v>665</v>
      </c>
      <c r="F2675" s="2" t="str">
        <f>VLOOKUP(GERAL[[#This Row],[CÓD]],SEALL,6,FALSE)</f>
        <v>S</v>
      </c>
      <c r="G267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7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7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675" s="2" t="str">
        <f>VLOOKUP(GERAL[[#This Row],[CÓD]],SEALL,4,FALSE)</f>
        <v>05, 16</v>
      </c>
      <c r="K2675" s="2" t="str">
        <f>IF(ISERR(FIND("01",GERAL[[#This Row],[ODS]])),"NÃO","SIM")</f>
        <v>NÃO</v>
      </c>
      <c r="L2675" s="2" t="str">
        <f>IF(ISERR(FIND("02",GERAL[[#This Row],[ODS]])),"NÃO","SIM")</f>
        <v>NÃO</v>
      </c>
      <c r="M2675" s="2" t="str">
        <f>IF(ISERR(FIND("03",GERAL[[#This Row],[ODS]])),"NÃO","SIM")</f>
        <v>NÃO</v>
      </c>
      <c r="N2675" s="2" t="str">
        <f>IF(ISERR(FIND("04",GERAL[[#This Row],[ODS]])),"NÃO","SIM")</f>
        <v>NÃO</v>
      </c>
      <c r="O2675" s="2" t="str">
        <f>IF(ISERR(FIND("05",GERAL[[#This Row],[ODS]])),"NÃO","SIM")</f>
        <v>SIM</v>
      </c>
      <c r="P2675" s="2" t="str">
        <f>IF(ISERR(FIND("06",GERAL[[#This Row],[ODS]])),"NÃO","SIM")</f>
        <v>NÃO</v>
      </c>
      <c r="Q2675" s="2" t="str">
        <f>IF(ISERR(FIND("07",GERAL[[#This Row],[ODS]])),"NÃO","SIM")</f>
        <v>NÃO</v>
      </c>
      <c r="R2675" s="2" t="str">
        <f>IF(ISERR(FIND("08",GERAL[[#This Row],[ODS]])),"NÃO","SIM")</f>
        <v>NÃO</v>
      </c>
      <c r="S2675" s="2" t="str">
        <f>IF(ISERR(FIND("09",GERAL[[#This Row],[ODS]])),"NÃO","SIM")</f>
        <v>NÃO</v>
      </c>
      <c r="T2675" s="2" t="str">
        <f>IF(ISERR(FIND("10",GERAL[[#This Row],[ODS]])),"NÃO","SIM")</f>
        <v>NÃO</v>
      </c>
      <c r="U2675" s="2" t="str">
        <f>IF(ISERR(FIND("11",GERAL[[#This Row],[ODS]])),"NÃO","SIM")</f>
        <v>NÃO</v>
      </c>
      <c r="V2675" s="2" t="str">
        <f>IF(ISERR(FIND("12",GERAL[[#This Row],[ODS]])),"NÃO","SIM")</f>
        <v>NÃO</v>
      </c>
      <c r="W2675" s="2" t="str">
        <f>IF(ISERR(FIND("13",GERAL[[#This Row],[ODS]])),"NÃO","SIM")</f>
        <v>NÃO</v>
      </c>
      <c r="X2675" s="2" t="str">
        <f>IF(ISERR(FIND("14",GERAL[[#This Row],[ODS]])),"NÃO","SIM")</f>
        <v>NÃO</v>
      </c>
      <c r="Y2675" s="2" t="str">
        <f>IF(ISERR(FIND("15",GERAL[[#This Row],[ODS]])),"NÃO","SIM")</f>
        <v>NÃO</v>
      </c>
      <c r="Z2675" s="2" t="str">
        <f>IF(ISERR(FIND("16",GERAL[[#This Row],[ODS]])),"NÃO","SIM")</f>
        <v>SIM</v>
      </c>
      <c r="AA2675" s="2" t="str">
        <f>IF(ISERR(FIND("17",GERAL[[#This Row],[ODS]])),"NÃO","SIM")</f>
        <v>NÃO</v>
      </c>
      <c r="AB2675" s="1"/>
      <c r="AC2675" s="1"/>
      <c r="AD2675" s="1"/>
      <c r="AE2675" s="56"/>
      <c r="AF2675" s="87">
        <v>32.764324044825116</v>
      </c>
      <c r="AG2675" s="1" t="str">
        <f>GERAL[[#This Row],[SIGLA]]&amp;GERAL[[#This Row],[CÓD]]</f>
        <v>ACSP_FM</v>
      </c>
      <c r="AH2675" s="1">
        <f ca="1">VLOOKUP(GERAL[[#This Row],[REF_NOTA]],BASE_NOTAS[],7,FALSE)</f>
        <v>0</v>
      </c>
      <c r="AI2675" s="31">
        <f ca="1">IF(GERAL[[#This Row],[Nota 2025]]="",0,GERAL[[#This Row],[Nota 2026]]-GERAL[[#This Row],[Nota 2025]])</f>
        <v>-32.764324044825116</v>
      </c>
    </row>
    <row r="2676" spans="1:35" ht="17" x14ac:dyDescent="0.35">
      <c r="A2676" s="2" t="s">
        <v>1</v>
      </c>
      <c r="B2676" s="2" t="s">
        <v>157</v>
      </c>
      <c r="C2676" s="15" t="s">
        <v>303</v>
      </c>
      <c r="D2676" s="73" t="s">
        <v>664</v>
      </c>
      <c r="E2676" s="2" t="s">
        <v>665</v>
      </c>
      <c r="F2676" s="2" t="str">
        <f>VLOOKUP(GERAL[[#This Row],[CÓD]],SEALL,6,FALSE)</f>
        <v>S</v>
      </c>
      <c r="G267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7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7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676" s="2" t="str">
        <f>VLOOKUP(GERAL[[#This Row],[CÓD]],SEALL,4,FALSE)</f>
        <v>05, 16</v>
      </c>
      <c r="K2676" s="2" t="str">
        <f>IF(ISERR(FIND("01",GERAL[[#This Row],[ODS]])),"NÃO","SIM")</f>
        <v>NÃO</v>
      </c>
      <c r="L2676" s="2" t="str">
        <f>IF(ISERR(FIND("02",GERAL[[#This Row],[ODS]])),"NÃO","SIM")</f>
        <v>NÃO</v>
      </c>
      <c r="M2676" s="2" t="str">
        <f>IF(ISERR(FIND("03",GERAL[[#This Row],[ODS]])),"NÃO","SIM")</f>
        <v>NÃO</v>
      </c>
      <c r="N2676" s="2" t="str">
        <f>IF(ISERR(FIND("04",GERAL[[#This Row],[ODS]])),"NÃO","SIM")</f>
        <v>NÃO</v>
      </c>
      <c r="O2676" s="2" t="str">
        <f>IF(ISERR(FIND("05",GERAL[[#This Row],[ODS]])),"NÃO","SIM")</f>
        <v>SIM</v>
      </c>
      <c r="P2676" s="2" t="str">
        <f>IF(ISERR(FIND("06",GERAL[[#This Row],[ODS]])),"NÃO","SIM")</f>
        <v>NÃO</v>
      </c>
      <c r="Q2676" s="2" t="str">
        <f>IF(ISERR(FIND("07",GERAL[[#This Row],[ODS]])),"NÃO","SIM")</f>
        <v>NÃO</v>
      </c>
      <c r="R2676" s="2" t="str">
        <f>IF(ISERR(FIND("08",GERAL[[#This Row],[ODS]])),"NÃO","SIM")</f>
        <v>NÃO</v>
      </c>
      <c r="S2676" s="2" t="str">
        <f>IF(ISERR(FIND("09",GERAL[[#This Row],[ODS]])),"NÃO","SIM")</f>
        <v>NÃO</v>
      </c>
      <c r="T2676" s="2" t="str">
        <f>IF(ISERR(FIND("10",GERAL[[#This Row],[ODS]])),"NÃO","SIM")</f>
        <v>NÃO</v>
      </c>
      <c r="U2676" s="2" t="str">
        <f>IF(ISERR(FIND("11",GERAL[[#This Row],[ODS]])),"NÃO","SIM")</f>
        <v>NÃO</v>
      </c>
      <c r="V2676" s="2" t="str">
        <f>IF(ISERR(FIND("12",GERAL[[#This Row],[ODS]])),"NÃO","SIM")</f>
        <v>NÃO</v>
      </c>
      <c r="W2676" s="2" t="str">
        <f>IF(ISERR(FIND("13",GERAL[[#This Row],[ODS]])),"NÃO","SIM")</f>
        <v>NÃO</v>
      </c>
      <c r="X2676" s="2" t="str">
        <f>IF(ISERR(FIND("14",GERAL[[#This Row],[ODS]])),"NÃO","SIM")</f>
        <v>NÃO</v>
      </c>
      <c r="Y2676" s="2" t="str">
        <f>IF(ISERR(FIND("15",GERAL[[#This Row],[ODS]])),"NÃO","SIM")</f>
        <v>NÃO</v>
      </c>
      <c r="Z2676" s="2" t="str">
        <f>IF(ISERR(FIND("16",GERAL[[#This Row],[ODS]])),"NÃO","SIM")</f>
        <v>SIM</v>
      </c>
      <c r="AA2676" s="2" t="str">
        <f>IF(ISERR(FIND("17",GERAL[[#This Row],[ODS]])),"NÃO","SIM")</f>
        <v>NÃO</v>
      </c>
      <c r="AB2676" s="1"/>
      <c r="AC2676" s="1"/>
      <c r="AD2676" s="1"/>
      <c r="AE2676" s="56"/>
      <c r="AF2676" s="87">
        <v>58.32663692137924</v>
      </c>
      <c r="AG2676" s="1" t="str">
        <f>GERAL[[#This Row],[SIGLA]]&amp;GERAL[[#This Row],[CÓD]]</f>
        <v>ALSP_FM</v>
      </c>
      <c r="AH2676" s="1">
        <f ca="1">VLOOKUP(GERAL[[#This Row],[REF_NOTA]],BASE_NOTAS[],7,FALSE)</f>
        <v>61.375119754052214</v>
      </c>
      <c r="AI2676" s="31">
        <f ca="1">IF(GERAL[[#This Row],[Nota 2025]]="",0,GERAL[[#This Row],[Nota 2026]]-GERAL[[#This Row],[Nota 2025]])</f>
        <v>3.048482832672974</v>
      </c>
    </row>
    <row r="2677" spans="1:35" ht="17" x14ac:dyDescent="0.35">
      <c r="A2677" s="2" t="s">
        <v>159</v>
      </c>
      <c r="B2677" s="2" t="s">
        <v>184</v>
      </c>
      <c r="C2677" s="15" t="s">
        <v>303</v>
      </c>
      <c r="D2677" s="73" t="s">
        <v>664</v>
      </c>
      <c r="E2677" s="2" t="s">
        <v>665</v>
      </c>
      <c r="F2677" s="2" t="str">
        <f>VLOOKUP(GERAL[[#This Row],[CÓD]],SEALL,6,FALSE)</f>
        <v>S</v>
      </c>
      <c r="G267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7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7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677" s="2" t="str">
        <f>VLOOKUP(GERAL[[#This Row],[CÓD]],SEALL,4,FALSE)</f>
        <v>05, 16</v>
      </c>
      <c r="K2677" s="2" t="str">
        <f>IF(ISERR(FIND("01",GERAL[[#This Row],[ODS]])),"NÃO","SIM")</f>
        <v>NÃO</v>
      </c>
      <c r="L2677" s="2" t="str">
        <f>IF(ISERR(FIND("02",GERAL[[#This Row],[ODS]])),"NÃO","SIM")</f>
        <v>NÃO</v>
      </c>
      <c r="M2677" s="2" t="str">
        <f>IF(ISERR(FIND("03",GERAL[[#This Row],[ODS]])),"NÃO","SIM")</f>
        <v>NÃO</v>
      </c>
      <c r="N2677" s="2" t="str">
        <f>IF(ISERR(FIND("04",GERAL[[#This Row],[ODS]])),"NÃO","SIM")</f>
        <v>NÃO</v>
      </c>
      <c r="O2677" s="2" t="str">
        <f>IF(ISERR(FIND("05",GERAL[[#This Row],[ODS]])),"NÃO","SIM")</f>
        <v>SIM</v>
      </c>
      <c r="P2677" s="2" t="str">
        <f>IF(ISERR(FIND("06",GERAL[[#This Row],[ODS]])),"NÃO","SIM")</f>
        <v>NÃO</v>
      </c>
      <c r="Q2677" s="2" t="str">
        <f>IF(ISERR(FIND("07",GERAL[[#This Row],[ODS]])),"NÃO","SIM")</f>
        <v>NÃO</v>
      </c>
      <c r="R2677" s="2" t="str">
        <f>IF(ISERR(FIND("08",GERAL[[#This Row],[ODS]])),"NÃO","SIM")</f>
        <v>NÃO</v>
      </c>
      <c r="S2677" s="2" t="str">
        <f>IF(ISERR(FIND("09",GERAL[[#This Row],[ODS]])),"NÃO","SIM")</f>
        <v>NÃO</v>
      </c>
      <c r="T2677" s="2" t="str">
        <f>IF(ISERR(FIND("10",GERAL[[#This Row],[ODS]])),"NÃO","SIM")</f>
        <v>NÃO</v>
      </c>
      <c r="U2677" s="2" t="str">
        <f>IF(ISERR(FIND("11",GERAL[[#This Row],[ODS]])),"NÃO","SIM")</f>
        <v>NÃO</v>
      </c>
      <c r="V2677" s="2" t="str">
        <f>IF(ISERR(FIND("12",GERAL[[#This Row],[ODS]])),"NÃO","SIM")</f>
        <v>NÃO</v>
      </c>
      <c r="W2677" s="2" t="str">
        <f>IF(ISERR(FIND("13",GERAL[[#This Row],[ODS]])),"NÃO","SIM")</f>
        <v>NÃO</v>
      </c>
      <c r="X2677" s="2" t="str">
        <f>IF(ISERR(FIND("14",GERAL[[#This Row],[ODS]])),"NÃO","SIM")</f>
        <v>NÃO</v>
      </c>
      <c r="Y2677" s="2" t="str">
        <f>IF(ISERR(FIND("15",GERAL[[#This Row],[ODS]])),"NÃO","SIM")</f>
        <v>NÃO</v>
      </c>
      <c r="Z2677" s="2" t="str">
        <f>IF(ISERR(FIND("16",GERAL[[#This Row],[ODS]])),"NÃO","SIM")</f>
        <v>SIM</v>
      </c>
      <c r="AA2677" s="2" t="str">
        <f>IF(ISERR(FIND("17",GERAL[[#This Row],[ODS]])),"NÃO","SIM")</f>
        <v>NÃO</v>
      </c>
      <c r="AB2677" s="1"/>
      <c r="AC2677" s="1"/>
      <c r="AD2677" s="1"/>
      <c r="AE2677" s="56"/>
      <c r="AF2677" s="87">
        <v>100</v>
      </c>
      <c r="AG2677" s="1" t="str">
        <f>GERAL[[#This Row],[SIGLA]]&amp;GERAL[[#This Row],[CÓD]]</f>
        <v>APSP_FM</v>
      </c>
      <c r="AH2677" s="1">
        <f ca="1">VLOOKUP(GERAL[[#This Row],[REF_NOTA]],BASE_NOTAS[],7,FALSE)</f>
        <v>42.075877344994964</v>
      </c>
      <c r="AI2677" s="31">
        <f ca="1">IF(GERAL[[#This Row],[Nota 2025]]="",0,GERAL[[#This Row],[Nota 2026]]-GERAL[[#This Row],[Nota 2025]])</f>
        <v>-57.924122655005036</v>
      </c>
    </row>
    <row r="2678" spans="1:35" ht="17" x14ac:dyDescent="0.35">
      <c r="A2678" s="2" t="s">
        <v>155</v>
      </c>
      <c r="B2678" s="2" t="s">
        <v>158</v>
      </c>
      <c r="C2678" s="15" t="s">
        <v>303</v>
      </c>
      <c r="D2678" s="73" t="s">
        <v>664</v>
      </c>
      <c r="E2678" s="2" t="s">
        <v>665</v>
      </c>
      <c r="F2678" s="2" t="str">
        <f>VLOOKUP(GERAL[[#This Row],[CÓD]],SEALL,6,FALSE)</f>
        <v>S</v>
      </c>
      <c r="G267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7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7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678" s="2" t="str">
        <f>VLOOKUP(GERAL[[#This Row],[CÓD]],SEALL,4,FALSE)</f>
        <v>05, 16</v>
      </c>
      <c r="K2678" s="2" t="str">
        <f>IF(ISERR(FIND("01",GERAL[[#This Row],[ODS]])),"NÃO","SIM")</f>
        <v>NÃO</v>
      </c>
      <c r="L2678" s="2" t="str">
        <f>IF(ISERR(FIND("02",GERAL[[#This Row],[ODS]])),"NÃO","SIM")</f>
        <v>NÃO</v>
      </c>
      <c r="M2678" s="2" t="str">
        <f>IF(ISERR(FIND("03",GERAL[[#This Row],[ODS]])),"NÃO","SIM")</f>
        <v>NÃO</v>
      </c>
      <c r="N2678" s="2" t="str">
        <f>IF(ISERR(FIND("04",GERAL[[#This Row],[ODS]])),"NÃO","SIM")</f>
        <v>NÃO</v>
      </c>
      <c r="O2678" s="2" t="str">
        <f>IF(ISERR(FIND("05",GERAL[[#This Row],[ODS]])),"NÃO","SIM")</f>
        <v>SIM</v>
      </c>
      <c r="P2678" s="2" t="str">
        <f>IF(ISERR(FIND("06",GERAL[[#This Row],[ODS]])),"NÃO","SIM")</f>
        <v>NÃO</v>
      </c>
      <c r="Q2678" s="2" t="str">
        <f>IF(ISERR(FIND("07",GERAL[[#This Row],[ODS]])),"NÃO","SIM")</f>
        <v>NÃO</v>
      </c>
      <c r="R2678" s="2" t="str">
        <f>IF(ISERR(FIND("08",GERAL[[#This Row],[ODS]])),"NÃO","SIM")</f>
        <v>NÃO</v>
      </c>
      <c r="S2678" s="2" t="str">
        <f>IF(ISERR(FIND("09",GERAL[[#This Row],[ODS]])),"NÃO","SIM")</f>
        <v>NÃO</v>
      </c>
      <c r="T2678" s="2" t="str">
        <f>IF(ISERR(FIND("10",GERAL[[#This Row],[ODS]])),"NÃO","SIM")</f>
        <v>NÃO</v>
      </c>
      <c r="U2678" s="2" t="str">
        <f>IF(ISERR(FIND("11",GERAL[[#This Row],[ODS]])),"NÃO","SIM")</f>
        <v>NÃO</v>
      </c>
      <c r="V2678" s="2" t="str">
        <f>IF(ISERR(FIND("12",GERAL[[#This Row],[ODS]])),"NÃO","SIM")</f>
        <v>NÃO</v>
      </c>
      <c r="W2678" s="2" t="str">
        <f>IF(ISERR(FIND("13",GERAL[[#This Row],[ODS]])),"NÃO","SIM")</f>
        <v>NÃO</v>
      </c>
      <c r="X2678" s="2" t="str">
        <f>IF(ISERR(FIND("14",GERAL[[#This Row],[ODS]])),"NÃO","SIM")</f>
        <v>NÃO</v>
      </c>
      <c r="Y2678" s="2" t="str">
        <f>IF(ISERR(FIND("15",GERAL[[#This Row],[ODS]])),"NÃO","SIM")</f>
        <v>NÃO</v>
      </c>
      <c r="Z2678" s="2" t="str">
        <f>IF(ISERR(FIND("16",GERAL[[#This Row],[ODS]])),"NÃO","SIM")</f>
        <v>SIM</v>
      </c>
      <c r="AA2678" s="2" t="str">
        <f>IF(ISERR(FIND("17",GERAL[[#This Row],[ODS]])),"NÃO","SIM")</f>
        <v>NÃO</v>
      </c>
      <c r="AB2678" s="1"/>
      <c r="AC2678" s="1"/>
      <c r="AD2678" s="1"/>
      <c r="AE2678" s="56"/>
      <c r="AF2678" s="87">
        <v>56.157973922548784</v>
      </c>
      <c r="AG2678" s="1" t="str">
        <f>GERAL[[#This Row],[SIGLA]]&amp;GERAL[[#This Row],[CÓD]]</f>
        <v>AMSP_FM</v>
      </c>
      <c r="AH2678" s="1">
        <f ca="1">VLOOKUP(GERAL[[#This Row],[REF_NOTA]],BASE_NOTAS[],7,FALSE)</f>
        <v>100</v>
      </c>
      <c r="AI2678" s="31">
        <f ca="1">IF(GERAL[[#This Row],[Nota 2025]]="",0,GERAL[[#This Row],[Nota 2026]]-GERAL[[#This Row],[Nota 2025]])</f>
        <v>43.842026077451216</v>
      </c>
    </row>
    <row r="2679" spans="1:35" ht="17" x14ac:dyDescent="0.35">
      <c r="A2679" s="2" t="s">
        <v>160</v>
      </c>
      <c r="B2679" s="2" t="s">
        <v>187</v>
      </c>
      <c r="C2679" s="15" t="s">
        <v>303</v>
      </c>
      <c r="D2679" s="73" t="s">
        <v>664</v>
      </c>
      <c r="E2679" s="2" t="s">
        <v>665</v>
      </c>
      <c r="F2679" s="2" t="str">
        <f>VLOOKUP(GERAL[[#This Row],[CÓD]],SEALL,6,FALSE)</f>
        <v>S</v>
      </c>
      <c r="G267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7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7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679" s="2" t="str">
        <f>VLOOKUP(GERAL[[#This Row],[CÓD]],SEALL,4,FALSE)</f>
        <v>05, 16</v>
      </c>
      <c r="K2679" s="2" t="str">
        <f>IF(ISERR(FIND("01",GERAL[[#This Row],[ODS]])),"NÃO","SIM")</f>
        <v>NÃO</v>
      </c>
      <c r="L2679" s="2" t="str">
        <f>IF(ISERR(FIND("02",GERAL[[#This Row],[ODS]])),"NÃO","SIM")</f>
        <v>NÃO</v>
      </c>
      <c r="M2679" s="2" t="str">
        <f>IF(ISERR(FIND("03",GERAL[[#This Row],[ODS]])),"NÃO","SIM")</f>
        <v>NÃO</v>
      </c>
      <c r="N2679" s="2" t="str">
        <f>IF(ISERR(FIND("04",GERAL[[#This Row],[ODS]])),"NÃO","SIM")</f>
        <v>NÃO</v>
      </c>
      <c r="O2679" s="2" t="str">
        <f>IF(ISERR(FIND("05",GERAL[[#This Row],[ODS]])),"NÃO","SIM")</f>
        <v>SIM</v>
      </c>
      <c r="P2679" s="2" t="str">
        <f>IF(ISERR(FIND("06",GERAL[[#This Row],[ODS]])),"NÃO","SIM")</f>
        <v>NÃO</v>
      </c>
      <c r="Q2679" s="2" t="str">
        <f>IF(ISERR(FIND("07",GERAL[[#This Row],[ODS]])),"NÃO","SIM")</f>
        <v>NÃO</v>
      </c>
      <c r="R2679" s="2" t="str">
        <f>IF(ISERR(FIND("08",GERAL[[#This Row],[ODS]])),"NÃO","SIM")</f>
        <v>NÃO</v>
      </c>
      <c r="S2679" s="2" t="str">
        <f>IF(ISERR(FIND("09",GERAL[[#This Row],[ODS]])),"NÃO","SIM")</f>
        <v>NÃO</v>
      </c>
      <c r="T2679" s="2" t="str">
        <f>IF(ISERR(FIND("10",GERAL[[#This Row],[ODS]])),"NÃO","SIM")</f>
        <v>NÃO</v>
      </c>
      <c r="U2679" s="2" t="str">
        <f>IF(ISERR(FIND("11",GERAL[[#This Row],[ODS]])),"NÃO","SIM")</f>
        <v>NÃO</v>
      </c>
      <c r="V2679" s="2" t="str">
        <f>IF(ISERR(FIND("12",GERAL[[#This Row],[ODS]])),"NÃO","SIM")</f>
        <v>NÃO</v>
      </c>
      <c r="W2679" s="2" t="str">
        <f>IF(ISERR(FIND("13",GERAL[[#This Row],[ODS]])),"NÃO","SIM")</f>
        <v>NÃO</v>
      </c>
      <c r="X2679" s="2" t="str">
        <f>IF(ISERR(FIND("14",GERAL[[#This Row],[ODS]])),"NÃO","SIM")</f>
        <v>NÃO</v>
      </c>
      <c r="Y2679" s="2" t="str">
        <f>IF(ISERR(FIND("15",GERAL[[#This Row],[ODS]])),"NÃO","SIM")</f>
        <v>NÃO</v>
      </c>
      <c r="Z2679" s="2" t="str">
        <f>IF(ISERR(FIND("16",GERAL[[#This Row],[ODS]])),"NÃO","SIM")</f>
        <v>SIM</v>
      </c>
      <c r="AA2679" s="2" t="str">
        <f>IF(ISERR(FIND("17",GERAL[[#This Row],[ODS]])),"NÃO","SIM")</f>
        <v>NÃO</v>
      </c>
      <c r="AB2679" s="1"/>
      <c r="AC2679" s="1"/>
      <c r="AD2679" s="1"/>
      <c r="AE2679" s="56"/>
      <c r="AF2679" s="87">
        <v>51.469314730211138</v>
      </c>
      <c r="AG2679" s="1" t="str">
        <f>GERAL[[#This Row],[SIGLA]]&amp;GERAL[[#This Row],[CÓD]]</f>
        <v>BASP_FM</v>
      </c>
      <c r="AH2679" s="1">
        <f ca="1">VLOOKUP(GERAL[[#This Row],[REF_NOTA]],BASE_NOTAS[],7,FALSE)</f>
        <v>82.040136167598973</v>
      </c>
      <c r="AI2679" s="31">
        <f ca="1">IF(GERAL[[#This Row],[Nota 2025]]="",0,GERAL[[#This Row],[Nota 2026]]-GERAL[[#This Row],[Nota 2025]])</f>
        <v>30.570821437387835</v>
      </c>
    </row>
    <row r="2680" spans="1:35" ht="17" x14ac:dyDescent="0.35">
      <c r="A2680" s="2" t="s">
        <v>161</v>
      </c>
      <c r="B2680" s="2" t="s">
        <v>188</v>
      </c>
      <c r="C2680" s="15" t="s">
        <v>303</v>
      </c>
      <c r="D2680" s="73" t="s">
        <v>664</v>
      </c>
      <c r="E2680" s="2" t="s">
        <v>665</v>
      </c>
      <c r="F2680" s="2" t="str">
        <f>VLOOKUP(GERAL[[#This Row],[CÓD]],SEALL,6,FALSE)</f>
        <v>S</v>
      </c>
      <c r="G268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8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8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680" s="2" t="str">
        <f>VLOOKUP(GERAL[[#This Row],[CÓD]],SEALL,4,FALSE)</f>
        <v>05, 16</v>
      </c>
      <c r="K2680" s="2" t="str">
        <f>IF(ISERR(FIND("01",GERAL[[#This Row],[ODS]])),"NÃO","SIM")</f>
        <v>NÃO</v>
      </c>
      <c r="L2680" s="2" t="str">
        <f>IF(ISERR(FIND("02",GERAL[[#This Row],[ODS]])),"NÃO","SIM")</f>
        <v>NÃO</v>
      </c>
      <c r="M2680" s="2" t="str">
        <f>IF(ISERR(FIND("03",GERAL[[#This Row],[ODS]])),"NÃO","SIM")</f>
        <v>NÃO</v>
      </c>
      <c r="N2680" s="2" t="str">
        <f>IF(ISERR(FIND("04",GERAL[[#This Row],[ODS]])),"NÃO","SIM")</f>
        <v>NÃO</v>
      </c>
      <c r="O2680" s="2" t="str">
        <f>IF(ISERR(FIND("05",GERAL[[#This Row],[ODS]])),"NÃO","SIM")</f>
        <v>SIM</v>
      </c>
      <c r="P2680" s="2" t="str">
        <f>IF(ISERR(FIND("06",GERAL[[#This Row],[ODS]])),"NÃO","SIM")</f>
        <v>NÃO</v>
      </c>
      <c r="Q2680" s="2" t="str">
        <f>IF(ISERR(FIND("07",GERAL[[#This Row],[ODS]])),"NÃO","SIM")</f>
        <v>NÃO</v>
      </c>
      <c r="R2680" s="2" t="str">
        <f>IF(ISERR(FIND("08",GERAL[[#This Row],[ODS]])),"NÃO","SIM")</f>
        <v>NÃO</v>
      </c>
      <c r="S2680" s="2" t="str">
        <f>IF(ISERR(FIND("09",GERAL[[#This Row],[ODS]])),"NÃO","SIM")</f>
        <v>NÃO</v>
      </c>
      <c r="T2680" s="2" t="str">
        <f>IF(ISERR(FIND("10",GERAL[[#This Row],[ODS]])),"NÃO","SIM")</f>
        <v>NÃO</v>
      </c>
      <c r="U2680" s="2" t="str">
        <f>IF(ISERR(FIND("11",GERAL[[#This Row],[ODS]])),"NÃO","SIM")</f>
        <v>NÃO</v>
      </c>
      <c r="V2680" s="2" t="str">
        <f>IF(ISERR(FIND("12",GERAL[[#This Row],[ODS]])),"NÃO","SIM")</f>
        <v>NÃO</v>
      </c>
      <c r="W2680" s="2" t="str">
        <f>IF(ISERR(FIND("13",GERAL[[#This Row],[ODS]])),"NÃO","SIM")</f>
        <v>NÃO</v>
      </c>
      <c r="X2680" s="2" t="str">
        <f>IF(ISERR(FIND("14",GERAL[[#This Row],[ODS]])),"NÃO","SIM")</f>
        <v>NÃO</v>
      </c>
      <c r="Y2680" s="2" t="str">
        <f>IF(ISERR(FIND("15",GERAL[[#This Row],[ODS]])),"NÃO","SIM")</f>
        <v>NÃO</v>
      </c>
      <c r="Z2680" s="2" t="str">
        <f>IF(ISERR(FIND("16",GERAL[[#This Row],[ODS]])),"NÃO","SIM")</f>
        <v>SIM</v>
      </c>
      <c r="AA2680" s="2" t="str">
        <f>IF(ISERR(FIND("17",GERAL[[#This Row],[ODS]])),"NÃO","SIM")</f>
        <v>NÃO</v>
      </c>
      <c r="AB2680" s="1"/>
      <c r="AC2680" s="1"/>
      <c r="AD2680" s="1"/>
      <c r="AE2680" s="56"/>
      <c r="AF2680" s="87">
        <v>81.477409280636707</v>
      </c>
      <c r="AG2680" s="1" t="str">
        <f>GERAL[[#This Row],[SIGLA]]&amp;GERAL[[#This Row],[CÓD]]</f>
        <v>CESP_FM</v>
      </c>
      <c r="AH2680" s="1">
        <f ca="1">VLOOKUP(GERAL[[#This Row],[REF_NOTA]],BASE_NOTAS[],7,FALSE)</f>
        <v>97.539127343989492</v>
      </c>
      <c r="AI2680" s="31">
        <f ca="1">IF(GERAL[[#This Row],[Nota 2025]]="",0,GERAL[[#This Row],[Nota 2026]]-GERAL[[#This Row],[Nota 2025]])</f>
        <v>16.061718063352785</v>
      </c>
    </row>
    <row r="2681" spans="1:35" ht="17" x14ac:dyDescent="0.35">
      <c r="A2681" s="2" t="s">
        <v>162</v>
      </c>
      <c r="B2681" s="2" t="s">
        <v>189</v>
      </c>
      <c r="C2681" s="15" t="s">
        <v>303</v>
      </c>
      <c r="D2681" s="73" t="s">
        <v>664</v>
      </c>
      <c r="E2681" s="2" t="s">
        <v>665</v>
      </c>
      <c r="F2681" s="2" t="str">
        <f>VLOOKUP(GERAL[[#This Row],[CÓD]],SEALL,6,FALSE)</f>
        <v>S</v>
      </c>
      <c r="G268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8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8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681" s="2" t="str">
        <f>VLOOKUP(GERAL[[#This Row],[CÓD]],SEALL,4,FALSE)</f>
        <v>05, 16</v>
      </c>
      <c r="K2681" s="2" t="str">
        <f>IF(ISERR(FIND("01",GERAL[[#This Row],[ODS]])),"NÃO","SIM")</f>
        <v>NÃO</v>
      </c>
      <c r="L2681" s="2" t="str">
        <f>IF(ISERR(FIND("02",GERAL[[#This Row],[ODS]])),"NÃO","SIM")</f>
        <v>NÃO</v>
      </c>
      <c r="M2681" s="2" t="str">
        <f>IF(ISERR(FIND("03",GERAL[[#This Row],[ODS]])),"NÃO","SIM")</f>
        <v>NÃO</v>
      </c>
      <c r="N2681" s="2" t="str">
        <f>IF(ISERR(FIND("04",GERAL[[#This Row],[ODS]])),"NÃO","SIM")</f>
        <v>NÃO</v>
      </c>
      <c r="O2681" s="2" t="str">
        <f>IF(ISERR(FIND("05",GERAL[[#This Row],[ODS]])),"NÃO","SIM")</f>
        <v>SIM</v>
      </c>
      <c r="P2681" s="2" t="str">
        <f>IF(ISERR(FIND("06",GERAL[[#This Row],[ODS]])),"NÃO","SIM")</f>
        <v>NÃO</v>
      </c>
      <c r="Q2681" s="2" t="str">
        <f>IF(ISERR(FIND("07",GERAL[[#This Row],[ODS]])),"NÃO","SIM")</f>
        <v>NÃO</v>
      </c>
      <c r="R2681" s="2" t="str">
        <f>IF(ISERR(FIND("08",GERAL[[#This Row],[ODS]])),"NÃO","SIM")</f>
        <v>NÃO</v>
      </c>
      <c r="S2681" s="2" t="str">
        <f>IF(ISERR(FIND("09",GERAL[[#This Row],[ODS]])),"NÃO","SIM")</f>
        <v>NÃO</v>
      </c>
      <c r="T2681" s="2" t="str">
        <f>IF(ISERR(FIND("10",GERAL[[#This Row],[ODS]])),"NÃO","SIM")</f>
        <v>NÃO</v>
      </c>
      <c r="U2681" s="2" t="str">
        <f>IF(ISERR(FIND("11",GERAL[[#This Row],[ODS]])),"NÃO","SIM")</f>
        <v>NÃO</v>
      </c>
      <c r="V2681" s="2" t="str">
        <f>IF(ISERR(FIND("12",GERAL[[#This Row],[ODS]])),"NÃO","SIM")</f>
        <v>NÃO</v>
      </c>
      <c r="W2681" s="2" t="str">
        <f>IF(ISERR(FIND("13",GERAL[[#This Row],[ODS]])),"NÃO","SIM")</f>
        <v>NÃO</v>
      </c>
      <c r="X2681" s="2" t="str">
        <f>IF(ISERR(FIND("14",GERAL[[#This Row],[ODS]])),"NÃO","SIM")</f>
        <v>NÃO</v>
      </c>
      <c r="Y2681" s="2" t="str">
        <f>IF(ISERR(FIND("15",GERAL[[#This Row],[ODS]])),"NÃO","SIM")</f>
        <v>NÃO</v>
      </c>
      <c r="Z2681" s="2" t="str">
        <f>IF(ISERR(FIND("16",GERAL[[#This Row],[ODS]])),"NÃO","SIM")</f>
        <v>SIM</v>
      </c>
      <c r="AA2681" s="2" t="str">
        <f>IF(ISERR(FIND("17",GERAL[[#This Row],[ODS]])),"NÃO","SIM")</f>
        <v>NÃO</v>
      </c>
      <c r="AB2681" s="1"/>
      <c r="AC2681" s="1"/>
      <c r="AD2681" s="1"/>
      <c r="AE2681" s="56"/>
      <c r="AF2681" s="87">
        <v>50.356306021701322</v>
      </c>
      <c r="AG2681" s="1" t="str">
        <f>GERAL[[#This Row],[SIGLA]]&amp;GERAL[[#This Row],[CÓD]]</f>
        <v>DFSP_FM</v>
      </c>
      <c r="AH2681" s="1">
        <f ca="1">VLOOKUP(GERAL[[#This Row],[REF_NOTA]],BASE_NOTAS[],7,FALSE)</f>
        <v>58.981475557707682</v>
      </c>
      <c r="AI2681" s="31">
        <f ca="1">IF(GERAL[[#This Row],[Nota 2025]]="",0,GERAL[[#This Row],[Nota 2026]]-GERAL[[#This Row],[Nota 2025]])</f>
        <v>8.6251695360063607</v>
      </c>
    </row>
    <row r="2682" spans="1:35" ht="17" x14ac:dyDescent="0.35">
      <c r="A2682" s="2" t="s">
        <v>163</v>
      </c>
      <c r="B2682" s="2" t="s">
        <v>183</v>
      </c>
      <c r="C2682" s="15" t="s">
        <v>303</v>
      </c>
      <c r="D2682" s="73" t="s">
        <v>664</v>
      </c>
      <c r="E2682" s="2" t="s">
        <v>665</v>
      </c>
      <c r="F2682" s="2" t="str">
        <f>VLOOKUP(GERAL[[#This Row],[CÓD]],SEALL,6,FALSE)</f>
        <v>S</v>
      </c>
      <c r="G268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8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8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682" s="2" t="str">
        <f>VLOOKUP(GERAL[[#This Row],[CÓD]],SEALL,4,FALSE)</f>
        <v>05, 16</v>
      </c>
      <c r="K2682" s="2" t="str">
        <f>IF(ISERR(FIND("01",GERAL[[#This Row],[ODS]])),"NÃO","SIM")</f>
        <v>NÃO</v>
      </c>
      <c r="L2682" s="2" t="str">
        <f>IF(ISERR(FIND("02",GERAL[[#This Row],[ODS]])),"NÃO","SIM")</f>
        <v>NÃO</v>
      </c>
      <c r="M2682" s="2" t="str">
        <f>IF(ISERR(FIND("03",GERAL[[#This Row],[ODS]])),"NÃO","SIM")</f>
        <v>NÃO</v>
      </c>
      <c r="N2682" s="2" t="str">
        <f>IF(ISERR(FIND("04",GERAL[[#This Row],[ODS]])),"NÃO","SIM")</f>
        <v>NÃO</v>
      </c>
      <c r="O2682" s="2" t="str">
        <f>IF(ISERR(FIND("05",GERAL[[#This Row],[ODS]])),"NÃO","SIM")</f>
        <v>SIM</v>
      </c>
      <c r="P2682" s="2" t="str">
        <f>IF(ISERR(FIND("06",GERAL[[#This Row],[ODS]])),"NÃO","SIM")</f>
        <v>NÃO</v>
      </c>
      <c r="Q2682" s="2" t="str">
        <f>IF(ISERR(FIND("07",GERAL[[#This Row],[ODS]])),"NÃO","SIM")</f>
        <v>NÃO</v>
      </c>
      <c r="R2682" s="2" t="str">
        <f>IF(ISERR(FIND("08",GERAL[[#This Row],[ODS]])),"NÃO","SIM")</f>
        <v>NÃO</v>
      </c>
      <c r="S2682" s="2" t="str">
        <f>IF(ISERR(FIND("09",GERAL[[#This Row],[ODS]])),"NÃO","SIM")</f>
        <v>NÃO</v>
      </c>
      <c r="T2682" s="2" t="str">
        <f>IF(ISERR(FIND("10",GERAL[[#This Row],[ODS]])),"NÃO","SIM")</f>
        <v>NÃO</v>
      </c>
      <c r="U2682" s="2" t="str">
        <f>IF(ISERR(FIND("11",GERAL[[#This Row],[ODS]])),"NÃO","SIM")</f>
        <v>NÃO</v>
      </c>
      <c r="V2682" s="2" t="str">
        <f>IF(ISERR(FIND("12",GERAL[[#This Row],[ODS]])),"NÃO","SIM")</f>
        <v>NÃO</v>
      </c>
      <c r="W2682" s="2" t="str">
        <f>IF(ISERR(FIND("13",GERAL[[#This Row],[ODS]])),"NÃO","SIM")</f>
        <v>NÃO</v>
      </c>
      <c r="X2682" s="2" t="str">
        <f>IF(ISERR(FIND("14",GERAL[[#This Row],[ODS]])),"NÃO","SIM")</f>
        <v>NÃO</v>
      </c>
      <c r="Y2682" s="2" t="str">
        <f>IF(ISERR(FIND("15",GERAL[[#This Row],[ODS]])),"NÃO","SIM")</f>
        <v>NÃO</v>
      </c>
      <c r="Z2682" s="2" t="str">
        <f>IF(ISERR(FIND("16",GERAL[[#This Row],[ODS]])),"NÃO","SIM")</f>
        <v>SIM</v>
      </c>
      <c r="AA2682" s="2" t="str">
        <f>IF(ISERR(FIND("17",GERAL[[#This Row],[ODS]])),"NÃO","SIM")</f>
        <v>NÃO</v>
      </c>
      <c r="AB2682" s="1"/>
      <c r="AC2682" s="1"/>
      <c r="AD2682" s="1"/>
      <c r="AE2682" s="56"/>
      <c r="AF2682" s="87">
        <v>30.70374415512569</v>
      </c>
      <c r="AG2682" s="1" t="str">
        <f>GERAL[[#This Row],[SIGLA]]&amp;GERAL[[#This Row],[CÓD]]</f>
        <v>ESSP_FM</v>
      </c>
      <c r="AH2682" s="1">
        <f ca="1">VLOOKUP(GERAL[[#This Row],[REF_NOTA]],BASE_NOTAS[],7,FALSE)</f>
        <v>67.456508278649594</v>
      </c>
      <c r="AI2682" s="31">
        <f ca="1">IF(GERAL[[#This Row],[Nota 2025]]="",0,GERAL[[#This Row],[Nota 2026]]-GERAL[[#This Row],[Nota 2025]])</f>
        <v>36.752764123523903</v>
      </c>
    </row>
    <row r="2683" spans="1:35" ht="17" x14ac:dyDescent="0.35">
      <c r="A2683" s="2" t="s">
        <v>164</v>
      </c>
      <c r="B2683" s="2" t="s">
        <v>190</v>
      </c>
      <c r="C2683" s="15" t="s">
        <v>303</v>
      </c>
      <c r="D2683" s="73" t="s">
        <v>664</v>
      </c>
      <c r="E2683" s="2" t="s">
        <v>665</v>
      </c>
      <c r="F2683" s="2" t="str">
        <f>VLOOKUP(GERAL[[#This Row],[CÓD]],SEALL,6,FALSE)</f>
        <v>S</v>
      </c>
      <c r="G268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8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8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683" s="2" t="str">
        <f>VLOOKUP(GERAL[[#This Row],[CÓD]],SEALL,4,FALSE)</f>
        <v>05, 16</v>
      </c>
      <c r="K2683" s="2" t="str">
        <f>IF(ISERR(FIND("01",GERAL[[#This Row],[ODS]])),"NÃO","SIM")</f>
        <v>NÃO</v>
      </c>
      <c r="L2683" s="2" t="str">
        <f>IF(ISERR(FIND("02",GERAL[[#This Row],[ODS]])),"NÃO","SIM")</f>
        <v>NÃO</v>
      </c>
      <c r="M2683" s="2" t="str">
        <f>IF(ISERR(FIND("03",GERAL[[#This Row],[ODS]])),"NÃO","SIM")</f>
        <v>NÃO</v>
      </c>
      <c r="N2683" s="2" t="str">
        <f>IF(ISERR(FIND("04",GERAL[[#This Row],[ODS]])),"NÃO","SIM")</f>
        <v>NÃO</v>
      </c>
      <c r="O2683" s="2" t="str">
        <f>IF(ISERR(FIND("05",GERAL[[#This Row],[ODS]])),"NÃO","SIM")</f>
        <v>SIM</v>
      </c>
      <c r="P2683" s="2" t="str">
        <f>IF(ISERR(FIND("06",GERAL[[#This Row],[ODS]])),"NÃO","SIM")</f>
        <v>NÃO</v>
      </c>
      <c r="Q2683" s="2" t="str">
        <f>IF(ISERR(FIND("07",GERAL[[#This Row],[ODS]])),"NÃO","SIM")</f>
        <v>NÃO</v>
      </c>
      <c r="R2683" s="2" t="str">
        <f>IF(ISERR(FIND("08",GERAL[[#This Row],[ODS]])),"NÃO","SIM")</f>
        <v>NÃO</v>
      </c>
      <c r="S2683" s="2" t="str">
        <f>IF(ISERR(FIND("09",GERAL[[#This Row],[ODS]])),"NÃO","SIM")</f>
        <v>NÃO</v>
      </c>
      <c r="T2683" s="2" t="str">
        <f>IF(ISERR(FIND("10",GERAL[[#This Row],[ODS]])),"NÃO","SIM")</f>
        <v>NÃO</v>
      </c>
      <c r="U2683" s="2" t="str">
        <f>IF(ISERR(FIND("11",GERAL[[#This Row],[ODS]])),"NÃO","SIM")</f>
        <v>NÃO</v>
      </c>
      <c r="V2683" s="2" t="str">
        <f>IF(ISERR(FIND("12",GERAL[[#This Row],[ODS]])),"NÃO","SIM")</f>
        <v>NÃO</v>
      </c>
      <c r="W2683" s="2" t="str">
        <f>IF(ISERR(FIND("13",GERAL[[#This Row],[ODS]])),"NÃO","SIM")</f>
        <v>NÃO</v>
      </c>
      <c r="X2683" s="2" t="str">
        <f>IF(ISERR(FIND("14",GERAL[[#This Row],[ODS]])),"NÃO","SIM")</f>
        <v>NÃO</v>
      </c>
      <c r="Y2683" s="2" t="str">
        <f>IF(ISERR(FIND("15",GERAL[[#This Row],[ODS]])),"NÃO","SIM")</f>
        <v>NÃO</v>
      </c>
      <c r="Z2683" s="2" t="str">
        <f>IF(ISERR(FIND("16",GERAL[[#This Row],[ODS]])),"NÃO","SIM")</f>
        <v>SIM</v>
      </c>
      <c r="AA2683" s="2" t="str">
        <f>IF(ISERR(FIND("17",GERAL[[#This Row],[ODS]])),"NÃO","SIM")</f>
        <v>NÃO</v>
      </c>
      <c r="AB2683" s="1"/>
      <c r="AC2683" s="1"/>
      <c r="AD2683" s="1"/>
      <c r="AE2683" s="56"/>
      <c r="AF2683" s="87">
        <v>48.911261711463226</v>
      </c>
      <c r="AG2683" s="1" t="str">
        <f>GERAL[[#This Row],[SIGLA]]&amp;GERAL[[#This Row],[CÓD]]</f>
        <v>GOSP_FM</v>
      </c>
      <c r="AH2683" s="1">
        <f ca="1">VLOOKUP(GERAL[[#This Row],[REF_NOTA]],BASE_NOTAS[],7,FALSE)</f>
        <v>71.569834572262451</v>
      </c>
      <c r="AI2683" s="31">
        <f ca="1">IF(GERAL[[#This Row],[Nota 2025]]="",0,GERAL[[#This Row],[Nota 2026]]-GERAL[[#This Row],[Nota 2025]])</f>
        <v>22.658572860799225</v>
      </c>
    </row>
    <row r="2684" spans="1:35" ht="17" x14ac:dyDescent="0.35">
      <c r="A2684" s="2" t="s">
        <v>165</v>
      </c>
      <c r="B2684" s="2" t="s">
        <v>191</v>
      </c>
      <c r="C2684" s="15" t="s">
        <v>303</v>
      </c>
      <c r="D2684" s="73" t="s">
        <v>664</v>
      </c>
      <c r="E2684" s="2" t="s">
        <v>665</v>
      </c>
      <c r="F2684" s="2" t="str">
        <f>VLOOKUP(GERAL[[#This Row],[CÓD]],SEALL,6,FALSE)</f>
        <v>S</v>
      </c>
      <c r="G268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8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8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684" s="2" t="str">
        <f>VLOOKUP(GERAL[[#This Row],[CÓD]],SEALL,4,FALSE)</f>
        <v>05, 16</v>
      </c>
      <c r="K2684" s="2" t="str">
        <f>IF(ISERR(FIND("01",GERAL[[#This Row],[ODS]])),"NÃO","SIM")</f>
        <v>NÃO</v>
      </c>
      <c r="L2684" s="2" t="str">
        <f>IF(ISERR(FIND("02",GERAL[[#This Row],[ODS]])),"NÃO","SIM")</f>
        <v>NÃO</v>
      </c>
      <c r="M2684" s="2" t="str">
        <f>IF(ISERR(FIND("03",GERAL[[#This Row],[ODS]])),"NÃO","SIM")</f>
        <v>NÃO</v>
      </c>
      <c r="N2684" s="2" t="str">
        <f>IF(ISERR(FIND("04",GERAL[[#This Row],[ODS]])),"NÃO","SIM")</f>
        <v>NÃO</v>
      </c>
      <c r="O2684" s="2" t="str">
        <f>IF(ISERR(FIND("05",GERAL[[#This Row],[ODS]])),"NÃO","SIM")</f>
        <v>SIM</v>
      </c>
      <c r="P2684" s="2" t="str">
        <f>IF(ISERR(FIND("06",GERAL[[#This Row],[ODS]])),"NÃO","SIM")</f>
        <v>NÃO</v>
      </c>
      <c r="Q2684" s="2" t="str">
        <f>IF(ISERR(FIND("07",GERAL[[#This Row],[ODS]])),"NÃO","SIM")</f>
        <v>NÃO</v>
      </c>
      <c r="R2684" s="2" t="str">
        <f>IF(ISERR(FIND("08",GERAL[[#This Row],[ODS]])),"NÃO","SIM")</f>
        <v>NÃO</v>
      </c>
      <c r="S2684" s="2" t="str">
        <f>IF(ISERR(FIND("09",GERAL[[#This Row],[ODS]])),"NÃO","SIM")</f>
        <v>NÃO</v>
      </c>
      <c r="T2684" s="2" t="str">
        <f>IF(ISERR(FIND("10",GERAL[[#This Row],[ODS]])),"NÃO","SIM")</f>
        <v>NÃO</v>
      </c>
      <c r="U2684" s="2" t="str">
        <f>IF(ISERR(FIND("11",GERAL[[#This Row],[ODS]])),"NÃO","SIM")</f>
        <v>NÃO</v>
      </c>
      <c r="V2684" s="2" t="str">
        <f>IF(ISERR(FIND("12",GERAL[[#This Row],[ODS]])),"NÃO","SIM")</f>
        <v>NÃO</v>
      </c>
      <c r="W2684" s="2" t="str">
        <f>IF(ISERR(FIND("13",GERAL[[#This Row],[ODS]])),"NÃO","SIM")</f>
        <v>NÃO</v>
      </c>
      <c r="X2684" s="2" t="str">
        <f>IF(ISERR(FIND("14",GERAL[[#This Row],[ODS]])),"NÃO","SIM")</f>
        <v>NÃO</v>
      </c>
      <c r="Y2684" s="2" t="str">
        <f>IF(ISERR(FIND("15",GERAL[[#This Row],[ODS]])),"NÃO","SIM")</f>
        <v>NÃO</v>
      </c>
      <c r="Z2684" s="2" t="str">
        <f>IF(ISERR(FIND("16",GERAL[[#This Row],[ODS]])),"NÃO","SIM")</f>
        <v>SIM</v>
      </c>
      <c r="AA2684" s="2" t="str">
        <f>IF(ISERR(FIND("17",GERAL[[#This Row],[ODS]])),"NÃO","SIM")</f>
        <v>NÃO</v>
      </c>
      <c r="AB2684" s="1"/>
      <c r="AC2684" s="1"/>
      <c r="AD2684" s="1"/>
      <c r="AE2684" s="56"/>
      <c r="AF2684" s="87">
        <v>26.734719640995223</v>
      </c>
      <c r="AG2684" s="1" t="str">
        <f>GERAL[[#This Row],[SIGLA]]&amp;GERAL[[#This Row],[CÓD]]</f>
        <v>MASP_FM</v>
      </c>
      <c r="AH2684" s="1">
        <f ca="1">VLOOKUP(GERAL[[#This Row],[REF_NOTA]],BASE_NOTAS[],7,FALSE)</f>
        <v>77.633260998579743</v>
      </c>
      <c r="AI2684" s="31">
        <f ca="1">IF(GERAL[[#This Row],[Nota 2025]]="",0,GERAL[[#This Row],[Nota 2026]]-GERAL[[#This Row],[Nota 2025]])</f>
        <v>50.89854135758452</v>
      </c>
    </row>
    <row r="2685" spans="1:35" ht="17" x14ac:dyDescent="0.35">
      <c r="A2685" s="2" t="s">
        <v>168</v>
      </c>
      <c r="B2685" s="2" t="s">
        <v>195</v>
      </c>
      <c r="C2685" s="15" t="s">
        <v>303</v>
      </c>
      <c r="D2685" s="73" t="s">
        <v>664</v>
      </c>
      <c r="E2685" s="2" t="s">
        <v>665</v>
      </c>
      <c r="F2685" s="2" t="str">
        <f>VLOOKUP(GERAL[[#This Row],[CÓD]],SEALL,6,FALSE)</f>
        <v>S</v>
      </c>
      <c r="G268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8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8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685" s="2" t="str">
        <f>VLOOKUP(GERAL[[#This Row],[CÓD]],SEALL,4,FALSE)</f>
        <v>05, 16</v>
      </c>
      <c r="K2685" s="2" t="str">
        <f>IF(ISERR(FIND("01",GERAL[[#This Row],[ODS]])),"NÃO","SIM")</f>
        <v>NÃO</v>
      </c>
      <c r="L2685" s="2" t="str">
        <f>IF(ISERR(FIND("02",GERAL[[#This Row],[ODS]])),"NÃO","SIM")</f>
        <v>NÃO</v>
      </c>
      <c r="M2685" s="2" t="str">
        <f>IF(ISERR(FIND("03",GERAL[[#This Row],[ODS]])),"NÃO","SIM")</f>
        <v>NÃO</v>
      </c>
      <c r="N2685" s="2" t="str">
        <f>IF(ISERR(FIND("04",GERAL[[#This Row],[ODS]])),"NÃO","SIM")</f>
        <v>NÃO</v>
      </c>
      <c r="O2685" s="2" t="str">
        <f>IF(ISERR(FIND("05",GERAL[[#This Row],[ODS]])),"NÃO","SIM")</f>
        <v>SIM</v>
      </c>
      <c r="P2685" s="2" t="str">
        <f>IF(ISERR(FIND("06",GERAL[[#This Row],[ODS]])),"NÃO","SIM")</f>
        <v>NÃO</v>
      </c>
      <c r="Q2685" s="2" t="str">
        <f>IF(ISERR(FIND("07",GERAL[[#This Row],[ODS]])),"NÃO","SIM")</f>
        <v>NÃO</v>
      </c>
      <c r="R2685" s="2" t="str">
        <f>IF(ISERR(FIND("08",GERAL[[#This Row],[ODS]])),"NÃO","SIM")</f>
        <v>NÃO</v>
      </c>
      <c r="S2685" s="2" t="str">
        <f>IF(ISERR(FIND("09",GERAL[[#This Row],[ODS]])),"NÃO","SIM")</f>
        <v>NÃO</v>
      </c>
      <c r="T2685" s="2" t="str">
        <f>IF(ISERR(FIND("10",GERAL[[#This Row],[ODS]])),"NÃO","SIM")</f>
        <v>NÃO</v>
      </c>
      <c r="U2685" s="2" t="str">
        <f>IF(ISERR(FIND("11",GERAL[[#This Row],[ODS]])),"NÃO","SIM")</f>
        <v>NÃO</v>
      </c>
      <c r="V2685" s="2" t="str">
        <f>IF(ISERR(FIND("12",GERAL[[#This Row],[ODS]])),"NÃO","SIM")</f>
        <v>NÃO</v>
      </c>
      <c r="W2685" s="2" t="str">
        <f>IF(ISERR(FIND("13",GERAL[[#This Row],[ODS]])),"NÃO","SIM")</f>
        <v>NÃO</v>
      </c>
      <c r="X2685" s="2" t="str">
        <f>IF(ISERR(FIND("14",GERAL[[#This Row],[ODS]])),"NÃO","SIM")</f>
        <v>NÃO</v>
      </c>
      <c r="Y2685" s="2" t="str">
        <f>IF(ISERR(FIND("15",GERAL[[#This Row],[ODS]])),"NÃO","SIM")</f>
        <v>NÃO</v>
      </c>
      <c r="Z2685" s="2" t="str">
        <f>IF(ISERR(FIND("16",GERAL[[#This Row],[ODS]])),"NÃO","SIM")</f>
        <v>SIM</v>
      </c>
      <c r="AA2685" s="2" t="str">
        <f>IF(ISERR(FIND("17",GERAL[[#This Row],[ODS]])),"NÃO","SIM")</f>
        <v>NÃO</v>
      </c>
      <c r="AB2685" s="1"/>
      <c r="AC2685" s="1"/>
      <c r="AD2685" s="1"/>
      <c r="AE2685" s="56"/>
      <c r="AF2685" s="87">
        <v>0</v>
      </c>
      <c r="AG2685" s="1" t="str">
        <f>GERAL[[#This Row],[SIGLA]]&amp;GERAL[[#This Row],[CÓD]]</f>
        <v>MTSP_FM</v>
      </c>
      <c r="AH2685" s="1">
        <f ca="1">VLOOKUP(GERAL[[#This Row],[REF_NOTA]],BASE_NOTAS[],7,FALSE)</f>
        <v>19.445638197639482</v>
      </c>
      <c r="AI2685" s="31">
        <f ca="1">IF(GERAL[[#This Row],[Nota 2025]]="",0,GERAL[[#This Row],[Nota 2026]]-GERAL[[#This Row],[Nota 2025]])</f>
        <v>19.445638197639482</v>
      </c>
    </row>
    <row r="2686" spans="1:35" ht="17" x14ac:dyDescent="0.35">
      <c r="A2686" s="2" t="s">
        <v>167</v>
      </c>
      <c r="B2686" s="2" t="s">
        <v>193</v>
      </c>
      <c r="C2686" s="15" t="s">
        <v>303</v>
      </c>
      <c r="D2686" s="73" t="s">
        <v>664</v>
      </c>
      <c r="E2686" s="2" t="s">
        <v>665</v>
      </c>
      <c r="F2686" s="2" t="str">
        <f>VLOOKUP(GERAL[[#This Row],[CÓD]],SEALL,6,FALSE)</f>
        <v>S</v>
      </c>
      <c r="G268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8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8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686" s="2" t="str">
        <f>VLOOKUP(GERAL[[#This Row],[CÓD]],SEALL,4,FALSE)</f>
        <v>05, 16</v>
      </c>
      <c r="K2686" s="2" t="str">
        <f>IF(ISERR(FIND("01",GERAL[[#This Row],[ODS]])),"NÃO","SIM")</f>
        <v>NÃO</v>
      </c>
      <c r="L2686" s="2" t="str">
        <f>IF(ISERR(FIND("02",GERAL[[#This Row],[ODS]])),"NÃO","SIM")</f>
        <v>NÃO</v>
      </c>
      <c r="M2686" s="2" t="str">
        <f>IF(ISERR(FIND("03",GERAL[[#This Row],[ODS]])),"NÃO","SIM")</f>
        <v>NÃO</v>
      </c>
      <c r="N2686" s="2" t="str">
        <f>IF(ISERR(FIND("04",GERAL[[#This Row],[ODS]])),"NÃO","SIM")</f>
        <v>NÃO</v>
      </c>
      <c r="O2686" s="2" t="str">
        <f>IF(ISERR(FIND("05",GERAL[[#This Row],[ODS]])),"NÃO","SIM")</f>
        <v>SIM</v>
      </c>
      <c r="P2686" s="2" t="str">
        <f>IF(ISERR(FIND("06",GERAL[[#This Row],[ODS]])),"NÃO","SIM")</f>
        <v>NÃO</v>
      </c>
      <c r="Q2686" s="2" t="str">
        <f>IF(ISERR(FIND("07",GERAL[[#This Row],[ODS]])),"NÃO","SIM")</f>
        <v>NÃO</v>
      </c>
      <c r="R2686" s="2" t="str">
        <f>IF(ISERR(FIND("08",GERAL[[#This Row],[ODS]])),"NÃO","SIM")</f>
        <v>NÃO</v>
      </c>
      <c r="S2686" s="2" t="str">
        <f>IF(ISERR(FIND("09",GERAL[[#This Row],[ODS]])),"NÃO","SIM")</f>
        <v>NÃO</v>
      </c>
      <c r="T2686" s="2" t="str">
        <f>IF(ISERR(FIND("10",GERAL[[#This Row],[ODS]])),"NÃO","SIM")</f>
        <v>NÃO</v>
      </c>
      <c r="U2686" s="2" t="str">
        <f>IF(ISERR(FIND("11",GERAL[[#This Row],[ODS]])),"NÃO","SIM")</f>
        <v>NÃO</v>
      </c>
      <c r="V2686" s="2" t="str">
        <f>IF(ISERR(FIND("12",GERAL[[#This Row],[ODS]])),"NÃO","SIM")</f>
        <v>NÃO</v>
      </c>
      <c r="W2686" s="2" t="str">
        <f>IF(ISERR(FIND("13",GERAL[[#This Row],[ODS]])),"NÃO","SIM")</f>
        <v>NÃO</v>
      </c>
      <c r="X2686" s="2" t="str">
        <f>IF(ISERR(FIND("14",GERAL[[#This Row],[ODS]])),"NÃO","SIM")</f>
        <v>NÃO</v>
      </c>
      <c r="Y2686" s="2" t="str">
        <f>IF(ISERR(FIND("15",GERAL[[#This Row],[ODS]])),"NÃO","SIM")</f>
        <v>NÃO</v>
      </c>
      <c r="Z2686" s="2" t="str">
        <f>IF(ISERR(FIND("16",GERAL[[#This Row],[ODS]])),"NÃO","SIM")</f>
        <v>SIM</v>
      </c>
      <c r="AA2686" s="2" t="str">
        <f>IF(ISERR(FIND("17",GERAL[[#This Row],[ODS]])),"NÃO","SIM")</f>
        <v>NÃO</v>
      </c>
      <c r="AB2686" s="1"/>
      <c r="AC2686" s="1"/>
      <c r="AD2686" s="1"/>
      <c r="AE2686" s="56"/>
      <c r="AF2686" s="87">
        <v>3.9797667511042789</v>
      </c>
      <c r="AG2686" s="1" t="str">
        <f>GERAL[[#This Row],[SIGLA]]&amp;GERAL[[#This Row],[CÓD]]</f>
        <v>MSSP_FM</v>
      </c>
      <c r="AH2686" s="1">
        <f ca="1">VLOOKUP(GERAL[[#This Row],[REF_NOTA]],BASE_NOTAS[],7,FALSE)</f>
        <v>23.822048464366446</v>
      </c>
      <c r="AI2686" s="31">
        <f ca="1">IF(GERAL[[#This Row],[Nota 2025]]="",0,GERAL[[#This Row],[Nota 2026]]-GERAL[[#This Row],[Nota 2025]])</f>
        <v>19.842281713262167</v>
      </c>
    </row>
    <row r="2687" spans="1:35" ht="17" x14ac:dyDescent="0.35">
      <c r="A2687" s="2" t="s">
        <v>166</v>
      </c>
      <c r="B2687" s="2" t="s">
        <v>192</v>
      </c>
      <c r="C2687" s="15" t="s">
        <v>303</v>
      </c>
      <c r="D2687" s="73" t="s">
        <v>664</v>
      </c>
      <c r="E2687" s="2" t="s">
        <v>665</v>
      </c>
      <c r="F2687" s="2" t="str">
        <f>VLOOKUP(GERAL[[#This Row],[CÓD]],SEALL,6,FALSE)</f>
        <v>S</v>
      </c>
      <c r="G268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8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8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687" s="2" t="str">
        <f>VLOOKUP(GERAL[[#This Row],[CÓD]],SEALL,4,FALSE)</f>
        <v>05, 16</v>
      </c>
      <c r="K2687" s="2" t="str">
        <f>IF(ISERR(FIND("01",GERAL[[#This Row],[ODS]])),"NÃO","SIM")</f>
        <v>NÃO</v>
      </c>
      <c r="L2687" s="2" t="str">
        <f>IF(ISERR(FIND("02",GERAL[[#This Row],[ODS]])),"NÃO","SIM")</f>
        <v>NÃO</v>
      </c>
      <c r="M2687" s="2" t="str">
        <f>IF(ISERR(FIND("03",GERAL[[#This Row],[ODS]])),"NÃO","SIM")</f>
        <v>NÃO</v>
      </c>
      <c r="N2687" s="2" t="str">
        <f>IF(ISERR(FIND("04",GERAL[[#This Row],[ODS]])),"NÃO","SIM")</f>
        <v>NÃO</v>
      </c>
      <c r="O2687" s="2" t="str">
        <f>IF(ISERR(FIND("05",GERAL[[#This Row],[ODS]])),"NÃO","SIM")</f>
        <v>SIM</v>
      </c>
      <c r="P2687" s="2" t="str">
        <f>IF(ISERR(FIND("06",GERAL[[#This Row],[ODS]])),"NÃO","SIM")</f>
        <v>NÃO</v>
      </c>
      <c r="Q2687" s="2" t="str">
        <f>IF(ISERR(FIND("07",GERAL[[#This Row],[ODS]])),"NÃO","SIM")</f>
        <v>NÃO</v>
      </c>
      <c r="R2687" s="2" t="str">
        <f>IF(ISERR(FIND("08",GERAL[[#This Row],[ODS]])),"NÃO","SIM")</f>
        <v>NÃO</v>
      </c>
      <c r="S2687" s="2" t="str">
        <f>IF(ISERR(FIND("09",GERAL[[#This Row],[ODS]])),"NÃO","SIM")</f>
        <v>NÃO</v>
      </c>
      <c r="T2687" s="2" t="str">
        <f>IF(ISERR(FIND("10",GERAL[[#This Row],[ODS]])),"NÃO","SIM")</f>
        <v>NÃO</v>
      </c>
      <c r="U2687" s="2" t="str">
        <f>IF(ISERR(FIND("11",GERAL[[#This Row],[ODS]])),"NÃO","SIM")</f>
        <v>NÃO</v>
      </c>
      <c r="V2687" s="2" t="str">
        <f>IF(ISERR(FIND("12",GERAL[[#This Row],[ODS]])),"NÃO","SIM")</f>
        <v>NÃO</v>
      </c>
      <c r="W2687" s="2" t="str">
        <f>IF(ISERR(FIND("13",GERAL[[#This Row],[ODS]])),"NÃO","SIM")</f>
        <v>NÃO</v>
      </c>
      <c r="X2687" s="2" t="str">
        <f>IF(ISERR(FIND("14",GERAL[[#This Row],[ODS]])),"NÃO","SIM")</f>
        <v>NÃO</v>
      </c>
      <c r="Y2687" s="2" t="str">
        <f>IF(ISERR(FIND("15",GERAL[[#This Row],[ODS]])),"NÃO","SIM")</f>
        <v>NÃO</v>
      </c>
      <c r="Z2687" s="2" t="str">
        <f>IF(ISERR(FIND("16",GERAL[[#This Row],[ODS]])),"NÃO","SIM")</f>
        <v>SIM</v>
      </c>
      <c r="AA2687" s="2" t="str">
        <f>IF(ISERR(FIND("17",GERAL[[#This Row],[ODS]])),"NÃO","SIM")</f>
        <v>NÃO</v>
      </c>
      <c r="AB2687" s="1"/>
      <c r="AC2687" s="1"/>
      <c r="AD2687" s="1"/>
      <c r="AE2687" s="56"/>
      <c r="AF2687" s="87">
        <v>49.149776732479175</v>
      </c>
      <c r="AG2687" s="1" t="str">
        <f>GERAL[[#This Row],[SIGLA]]&amp;GERAL[[#This Row],[CÓD]]</f>
        <v>MGSP_FM</v>
      </c>
      <c r="AH2687" s="1">
        <f ca="1">VLOOKUP(GERAL[[#This Row],[REF_NOTA]],BASE_NOTAS[],7,FALSE)</f>
        <v>69.167432931719105</v>
      </c>
      <c r="AI2687" s="31">
        <f ca="1">IF(GERAL[[#This Row],[Nota 2025]]="",0,GERAL[[#This Row],[Nota 2026]]-GERAL[[#This Row],[Nota 2025]])</f>
        <v>20.01765619923993</v>
      </c>
    </row>
    <row r="2688" spans="1:35" ht="17" x14ac:dyDescent="0.35">
      <c r="A2688" s="2" t="s">
        <v>169</v>
      </c>
      <c r="B2688" s="2" t="s">
        <v>196</v>
      </c>
      <c r="C2688" s="15" t="s">
        <v>303</v>
      </c>
      <c r="D2688" s="73" t="s">
        <v>664</v>
      </c>
      <c r="E2688" s="2" t="s">
        <v>665</v>
      </c>
      <c r="F2688" s="2" t="str">
        <f>VLOOKUP(GERAL[[#This Row],[CÓD]],SEALL,6,FALSE)</f>
        <v>S</v>
      </c>
      <c r="G268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8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8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688" s="2" t="str">
        <f>VLOOKUP(GERAL[[#This Row],[CÓD]],SEALL,4,FALSE)</f>
        <v>05, 16</v>
      </c>
      <c r="K2688" s="2" t="str">
        <f>IF(ISERR(FIND("01",GERAL[[#This Row],[ODS]])),"NÃO","SIM")</f>
        <v>NÃO</v>
      </c>
      <c r="L2688" s="2" t="str">
        <f>IF(ISERR(FIND("02",GERAL[[#This Row],[ODS]])),"NÃO","SIM")</f>
        <v>NÃO</v>
      </c>
      <c r="M2688" s="2" t="str">
        <f>IF(ISERR(FIND("03",GERAL[[#This Row],[ODS]])),"NÃO","SIM")</f>
        <v>NÃO</v>
      </c>
      <c r="N2688" s="2" t="str">
        <f>IF(ISERR(FIND("04",GERAL[[#This Row],[ODS]])),"NÃO","SIM")</f>
        <v>NÃO</v>
      </c>
      <c r="O2688" s="2" t="str">
        <f>IF(ISERR(FIND("05",GERAL[[#This Row],[ODS]])),"NÃO","SIM")</f>
        <v>SIM</v>
      </c>
      <c r="P2688" s="2" t="str">
        <f>IF(ISERR(FIND("06",GERAL[[#This Row],[ODS]])),"NÃO","SIM")</f>
        <v>NÃO</v>
      </c>
      <c r="Q2688" s="2" t="str">
        <f>IF(ISERR(FIND("07",GERAL[[#This Row],[ODS]])),"NÃO","SIM")</f>
        <v>NÃO</v>
      </c>
      <c r="R2688" s="2" t="str">
        <f>IF(ISERR(FIND("08",GERAL[[#This Row],[ODS]])),"NÃO","SIM")</f>
        <v>NÃO</v>
      </c>
      <c r="S2688" s="2" t="str">
        <f>IF(ISERR(FIND("09",GERAL[[#This Row],[ODS]])),"NÃO","SIM")</f>
        <v>NÃO</v>
      </c>
      <c r="T2688" s="2" t="str">
        <f>IF(ISERR(FIND("10",GERAL[[#This Row],[ODS]])),"NÃO","SIM")</f>
        <v>NÃO</v>
      </c>
      <c r="U2688" s="2" t="str">
        <f>IF(ISERR(FIND("11",GERAL[[#This Row],[ODS]])),"NÃO","SIM")</f>
        <v>NÃO</v>
      </c>
      <c r="V2688" s="2" t="str">
        <f>IF(ISERR(FIND("12",GERAL[[#This Row],[ODS]])),"NÃO","SIM")</f>
        <v>NÃO</v>
      </c>
      <c r="W2688" s="2" t="str">
        <f>IF(ISERR(FIND("13",GERAL[[#This Row],[ODS]])),"NÃO","SIM")</f>
        <v>NÃO</v>
      </c>
      <c r="X2688" s="2" t="str">
        <f>IF(ISERR(FIND("14",GERAL[[#This Row],[ODS]])),"NÃO","SIM")</f>
        <v>NÃO</v>
      </c>
      <c r="Y2688" s="2" t="str">
        <f>IF(ISERR(FIND("15",GERAL[[#This Row],[ODS]])),"NÃO","SIM")</f>
        <v>NÃO</v>
      </c>
      <c r="Z2688" s="2" t="str">
        <f>IF(ISERR(FIND("16",GERAL[[#This Row],[ODS]])),"NÃO","SIM")</f>
        <v>SIM</v>
      </c>
      <c r="AA2688" s="2" t="str">
        <f>IF(ISERR(FIND("17",GERAL[[#This Row],[ODS]])),"NÃO","SIM")</f>
        <v>NÃO</v>
      </c>
      <c r="AB2688" s="1"/>
      <c r="AC2688" s="1"/>
      <c r="AD2688" s="1"/>
      <c r="AE2688" s="56"/>
      <c r="AF2688" s="87">
        <v>66.460771500636383</v>
      </c>
      <c r="AG2688" s="1" t="str">
        <f>GERAL[[#This Row],[SIGLA]]&amp;GERAL[[#This Row],[CÓD]]</f>
        <v>PASP_FM</v>
      </c>
      <c r="AH2688" s="1">
        <f ca="1">VLOOKUP(GERAL[[#This Row],[REF_NOTA]],BASE_NOTAS[],7,FALSE)</f>
        <v>74.716271046689911</v>
      </c>
      <c r="AI2688" s="31">
        <f ca="1">IF(GERAL[[#This Row],[Nota 2025]]="",0,GERAL[[#This Row],[Nota 2026]]-GERAL[[#This Row],[Nota 2025]])</f>
        <v>8.2554995460535281</v>
      </c>
    </row>
    <row r="2689" spans="1:35" ht="17" x14ac:dyDescent="0.35">
      <c r="A2689" s="2" t="s">
        <v>170</v>
      </c>
      <c r="B2689" s="2" t="s">
        <v>197</v>
      </c>
      <c r="C2689" s="15" t="s">
        <v>303</v>
      </c>
      <c r="D2689" s="73" t="s">
        <v>664</v>
      </c>
      <c r="E2689" s="2" t="s">
        <v>665</v>
      </c>
      <c r="F2689" s="2" t="str">
        <f>VLOOKUP(GERAL[[#This Row],[CÓD]],SEALL,6,FALSE)</f>
        <v>S</v>
      </c>
      <c r="G268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8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8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689" s="2" t="str">
        <f>VLOOKUP(GERAL[[#This Row],[CÓD]],SEALL,4,FALSE)</f>
        <v>05, 16</v>
      </c>
      <c r="K2689" s="2" t="str">
        <f>IF(ISERR(FIND("01",GERAL[[#This Row],[ODS]])),"NÃO","SIM")</f>
        <v>NÃO</v>
      </c>
      <c r="L2689" s="2" t="str">
        <f>IF(ISERR(FIND("02",GERAL[[#This Row],[ODS]])),"NÃO","SIM")</f>
        <v>NÃO</v>
      </c>
      <c r="M2689" s="2" t="str">
        <f>IF(ISERR(FIND("03",GERAL[[#This Row],[ODS]])),"NÃO","SIM")</f>
        <v>NÃO</v>
      </c>
      <c r="N2689" s="2" t="str">
        <f>IF(ISERR(FIND("04",GERAL[[#This Row],[ODS]])),"NÃO","SIM")</f>
        <v>NÃO</v>
      </c>
      <c r="O2689" s="2" t="str">
        <f>IF(ISERR(FIND("05",GERAL[[#This Row],[ODS]])),"NÃO","SIM")</f>
        <v>SIM</v>
      </c>
      <c r="P2689" s="2" t="str">
        <f>IF(ISERR(FIND("06",GERAL[[#This Row],[ODS]])),"NÃO","SIM")</f>
        <v>NÃO</v>
      </c>
      <c r="Q2689" s="2" t="str">
        <f>IF(ISERR(FIND("07",GERAL[[#This Row],[ODS]])),"NÃO","SIM")</f>
        <v>NÃO</v>
      </c>
      <c r="R2689" s="2" t="str">
        <f>IF(ISERR(FIND("08",GERAL[[#This Row],[ODS]])),"NÃO","SIM")</f>
        <v>NÃO</v>
      </c>
      <c r="S2689" s="2" t="str">
        <f>IF(ISERR(FIND("09",GERAL[[#This Row],[ODS]])),"NÃO","SIM")</f>
        <v>NÃO</v>
      </c>
      <c r="T2689" s="2" t="str">
        <f>IF(ISERR(FIND("10",GERAL[[#This Row],[ODS]])),"NÃO","SIM")</f>
        <v>NÃO</v>
      </c>
      <c r="U2689" s="2" t="str">
        <f>IF(ISERR(FIND("11",GERAL[[#This Row],[ODS]])),"NÃO","SIM")</f>
        <v>NÃO</v>
      </c>
      <c r="V2689" s="2" t="str">
        <f>IF(ISERR(FIND("12",GERAL[[#This Row],[ODS]])),"NÃO","SIM")</f>
        <v>NÃO</v>
      </c>
      <c r="W2689" s="2" t="str">
        <f>IF(ISERR(FIND("13",GERAL[[#This Row],[ODS]])),"NÃO","SIM")</f>
        <v>NÃO</v>
      </c>
      <c r="X2689" s="2" t="str">
        <f>IF(ISERR(FIND("14",GERAL[[#This Row],[ODS]])),"NÃO","SIM")</f>
        <v>NÃO</v>
      </c>
      <c r="Y2689" s="2" t="str">
        <f>IF(ISERR(FIND("15",GERAL[[#This Row],[ODS]])),"NÃO","SIM")</f>
        <v>NÃO</v>
      </c>
      <c r="Z2689" s="2" t="str">
        <f>IF(ISERR(FIND("16",GERAL[[#This Row],[ODS]])),"NÃO","SIM")</f>
        <v>SIM</v>
      </c>
      <c r="AA2689" s="2" t="str">
        <f>IF(ISERR(FIND("17",GERAL[[#This Row],[ODS]])),"NÃO","SIM")</f>
        <v>NÃO</v>
      </c>
      <c r="AB2689" s="1"/>
      <c r="AC2689" s="1"/>
      <c r="AD2689" s="1"/>
      <c r="AE2689" s="56"/>
      <c r="AF2689" s="87">
        <v>63.57790693103162</v>
      </c>
      <c r="AG2689" s="1" t="str">
        <f>GERAL[[#This Row],[SIGLA]]&amp;GERAL[[#This Row],[CÓD]]</f>
        <v>PBSP_FM</v>
      </c>
      <c r="AH2689" s="1">
        <f ca="1">VLOOKUP(GERAL[[#This Row],[REF_NOTA]],BASE_NOTAS[],7,FALSE)</f>
        <v>66.828416836082226</v>
      </c>
      <c r="AI2689" s="31">
        <f ca="1">IF(GERAL[[#This Row],[Nota 2025]]="",0,GERAL[[#This Row],[Nota 2026]]-GERAL[[#This Row],[Nota 2025]])</f>
        <v>3.2505099050506061</v>
      </c>
    </row>
    <row r="2690" spans="1:35" ht="17" x14ac:dyDescent="0.35">
      <c r="A2690" s="2" t="s">
        <v>173</v>
      </c>
      <c r="B2690" s="2" t="s">
        <v>200</v>
      </c>
      <c r="C2690" s="15" t="s">
        <v>303</v>
      </c>
      <c r="D2690" s="73" t="s">
        <v>664</v>
      </c>
      <c r="E2690" s="2" t="s">
        <v>665</v>
      </c>
      <c r="F2690" s="2" t="str">
        <f>VLOOKUP(GERAL[[#This Row],[CÓD]],SEALL,6,FALSE)</f>
        <v>S</v>
      </c>
      <c r="G269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9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9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690" s="2" t="str">
        <f>VLOOKUP(GERAL[[#This Row],[CÓD]],SEALL,4,FALSE)</f>
        <v>05, 16</v>
      </c>
      <c r="K2690" s="2" t="str">
        <f>IF(ISERR(FIND("01",GERAL[[#This Row],[ODS]])),"NÃO","SIM")</f>
        <v>NÃO</v>
      </c>
      <c r="L2690" s="2" t="str">
        <f>IF(ISERR(FIND("02",GERAL[[#This Row],[ODS]])),"NÃO","SIM")</f>
        <v>NÃO</v>
      </c>
      <c r="M2690" s="2" t="str">
        <f>IF(ISERR(FIND("03",GERAL[[#This Row],[ODS]])),"NÃO","SIM")</f>
        <v>NÃO</v>
      </c>
      <c r="N2690" s="2" t="str">
        <f>IF(ISERR(FIND("04",GERAL[[#This Row],[ODS]])),"NÃO","SIM")</f>
        <v>NÃO</v>
      </c>
      <c r="O2690" s="2" t="str">
        <f>IF(ISERR(FIND("05",GERAL[[#This Row],[ODS]])),"NÃO","SIM")</f>
        <v>SIM</v>
      </c>
      <c r="P2690" s="2" t="str">
        <f>IF(ISERR(FIND("06",GERAL[[#This Row],[ODS]])),"NÃO","SIM")</f>
        <v>NÃO</v>
      </c>
      <c r="Q2690" s="2" t="str">
        <f>IF(ISERR(FIND("07",GERAL[[#This Row],[ODS]])),"NÃO","SIM")</f>
        <v>NÃO</v>
      </c>
      <c r="R2690" s="2" t="str">
        <f>IF(ISERR(FIND("08",GERAL[[#This Row],[ODS]])),"NÃO","SIM")</f>
        <v>NÃO</v>
      </c>
      <c r="S2690" s="2" t="str">
        <f>IF(ISERR(FIND("09",GERAL[[#This Row],[ODS]])),"NÃO","SIM")</f>
        <v>NÃO</v>
      </c>
      <c r="T2690" s="2" t="str">
        <f>IF(ISERR(FIND("10",GERAL[[#This Row],[ODS]])),"NÃO","SIM")</f>
        <v>NÃO</v>
      </c>
      <c r="U2690" s="2" t="str">
        <f>IF(ISERR(FIND("11",GERAL[[#This Row],[ODS]])),"NÃO","SIM")</f>
        <v>NÃO</v>
      </c>
      <c r="V2690" s="2" t="str">
        <f>IF(ISERR(FIND("12",GERAL[[#This Row],[ODS]])),"NÃO","SIM")</f>
        <v>NÃO</v>
      </c>
      <c r="W2690" s="2" t="str">
        <f>IF(ISERR(FIND("13",GERAL[[#This Row],[ODS]])),"NÃO","SIM")</f>
        <v>NÃO</v>
      </c>
      <c r="X2690" s="2" t="str">
        <f>IF(ISERR(FIND("14",GERAL[[#This Row],[ODS]])),"NÃO","SIM")</f>
        <v>NÃO</v>
      </c>
      <c r="Y2690" s="2" t="str">
        <f>IF(ISERR(FIND("15",GERAL[[#This Row],[ODS]])),"NÃO","SIM")</f>
        <v>NÃO</v>
      </c>
      <c r="Z2690" s="2" t="str">
        <f>IF(ISERR(FIND("16",GERAL[[#This Row],[ODS]])),"NÃO","SIM")</f>
        <v>SIM</v>
      </c>
      <c r="AA2690" s="2" t="str">
        <f>IF(ISERR(FIND("17",GERAL[[#This Row],[ODS]])),"NÃO","SIM")</f>
        <v>NÃO</v>
      </c>
      <c r="AB2690" s="1"/>
      <c r="AC2690" s="1"/>
      <c r="AD2690" s="1"/>
      <c r="AE2690" s="56"/>
      <c r="AF2690" s="87">
        <v>33.787325458979211</v>
      </c>
      <c r="AG2690" s="1" t="str">
        <f>GERAL[[#This Row],[SIGLA]]&amp;GERAL[[#This Row],[CÓD]]</f>
        <v>PRSP_FM</v>
      </c>
      <c r="AH2690" s="1">
        <f ca="1">VLOOKUP(GERAL[[#This Row],[REF_NOTA]],BASE_NOTAS[],7,FALSE)</f>
        <v>77.75554011518588</v>
      </c>
      <c r="AI2690" s="31">
        <f ca="1">IF(GERAL[[#This Row],[Nota 2025]]="",0,GERAL[[#This Row],[Nota 2026]]-GERAL[[#This Row],[Nota 2025]])</f>
        <v>43.968214656206669</v>
      </c>
    </row>
    <row r="2691" spans="1:35" ht="17" x14ac:dyDescent="0.35">
      <c r="A2691" s="2" t="s">
        <v>171</v>
      </c>
      <c r="B2691" s="2" t="s">
        <v>198</v>
      </c>
      <c r="C2691" s="15" t="s">
        <v>303</v>
      </c>
      <c r="D2691" s="73" t="s">
        <v>664</v>
      </c>
      <c r="E2691" s="2" t="s">
        <v>665</v>
      </c>
      <c r="F2691" s="2" t="str">
        <f>VLOOKUP(GERAL[[#This Row],[CÓD]],SEALL,6,FALSE)</f>
        <v>S</v>
      </c>
      <c r="G269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9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9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691" s="2" t="str">
        <f>VLOOKUP(GERAL[[#This Row],[CÓD]],SEALL,4,FALSE)</f>
        <v>05, 16</v>
      </c>
      <c r="K2691" s="2" t="str">
        <f>IF(ISERR(FIND("01",GERAL[[#This Row],[ODS]])),"NÃO","SIM")</f>
        <v>NÃO</v>
      </c>
      <c r="L2691" s="2" t="str">
        <f>IF(ISERR(FIND("02",GERAL[[#This Row],[ODS]])),"NÃO","SIM")</f>
        <v>NÃO</v>
      </c>
      <c r="M2691" s="2" t="str">
        <f>IF(ISERR(FIND("03",GERAL[[#This Row],[ODS]])),"NÃO","SIM")</f>
        <v>NÃO</v>
      </c>
      <c r="N2691" s="2" t="str">
        <f>IF(ISERR(FIND("04",GERAL[[#This Row],[ODS]])),"NÃO","SIM")</f>
        <v>NÃO</v>
      </c>
      <c r="O2691" s="2" t="str">
        <f>IF(ISERR(FIND("05",GERAL[[#This Row],[ODS]])),"NÃO","SIM")</f>
        <v>SIM</v>
      </c>
      <c r="P2691" s="2" t="str">
        <f>IF(ISERR(FIND("06",GERAL[[#This Row],[ODS]])),"NÃO","SIM")</f>
        <v>NÃO</v>
      </c>
      <c r="Q2691" s="2" t="str">
        <f>IF(ISERR(FIND("07",GERAL[[#This Row],[ODS]])),"NÃO","SIM")</f>
        <v>NÃO</v>
      </c>
      <c r="R2691" s="2" t="str">
        <f>IF(ISERR(FIND("08",GERAL[[#This Row],[ODS]])),"NÃO","SIM")</f>
        <v>NÃO</v>
      </c>
      <c r="S2691" s="2" t="str">
        <f>IF(ISERR(FIND("09",GERAL[[#This Row],[ODS]])),"NÃO","SIM")</f>
        <v>NÃO</v>
      </c>
      <c r="T2691" s="2" t="str">
        <f>IF(ISERR(FIND("10",GERAL[[#This Row],[ODS]])),"NÃO","SIM")</f>
        <v>NÃO</v>
      </c>
      <c r="U2691" s="2" t="str">
        <f>IF(ISERR(FIND("11",GERAL[[#This Row],[ODS]])),"NÃO","SIM")</f>
        <v>NÃO</v>
      </c>
      <c r="V2691" s="2" t="str">
        <f>IF(ISERR(FIND("12",GERAL[[#This Row],[ODS]])),"NÃO","SIM")</f>
        <v>NÃO</v>
      </c>
      <c r="W2691" s="2" t="str">
        <f>IF(ISERR(FIND("13",GERAL[[#This Row],[ODS]])),"NÃO","SIM")</f>
        <v>NÃO</v>
      </c>
      <c r="X2691" s="2" t="str">
        <f>IF(ISERR(FIND("14",GERAL[[#This Row],[ODS]])),"NÃO","SIM")</f>
        <v>NÃO</v>
      </c>
      <c r="Y2691" s="2" t="str">
        <f>IF(ISERR(FIND("15",GERAL[[#This Row],[ODS]])),"NÃO","SIM")</f>
        <v>NÃO</v>
      </c>
      <c r="Z2691" s="2" t="str">
        <f>IF(ISERR(FIND("16",GERAL[[#This Row],[ODS]])),"NÃO","SIM")</f>
        <v>SIM</v>
      </c>
      <c r="AA2691" s="2" t="str">
        <f>IF(ISERR(FIND("17",GERAL[[#This Row],[ODS]])),"NÃO","SIM")</f>
        <v>NÃO</v>
      </c>
      <c r="AB2691" s="1"/>
      <c r="AC2691" s="1"/>
      <c r="AD2691" s="1"/>
      <c r="AE2691" s="56"/>
      <c r="AF2691" s="87">
        <v>46.437403994459437</v>
      </c>
      <c r="AG2691" s="1" t="str">
        <f>GERAL[[#This Row],[SIGLA]]&amp;GERAL[[#This Row],[CÓD]]</f>
        <v>PESP_FM</v>
      </c>
      <c r="AH2691" s="1">
        <f ca="1">VLOOKUP(GERAL[[#This Row],[REF_NOTA]],BASE_NOTAS[],7,FALSE)</f>
        <v>62.581426777846985</v>
      </c>
      <c r="AI2691" s="31">
        <f ca="1">IF(GERAL[[#This Row],[Nota 2025]]="",0,GERAL[[#This Row],[Nota 2026]]-GERAL[[#This Row],[Nota 2025]])</f>
        <v>16.144022783387548</v>
      </c>
    </row>
    <row r="2692" spans="1:35" ht="17" x14ac:dyDescent="0.35">
      <c r="A2692" s="2" t="s">
        <v>172</v>
      </c>
      <c r="B2692" s="2" t="s">
        <v>199</v>
      </c>
      <c r="C2692" s="15" t="s">
        <v>303</v>
      </c>
      <c r="D2692" s="73" t="s">
        <v>664</v>
      </c>
      <c r="E2692" s="2" t="s">
        <v>665</v>
      </c>
      <c r="F2692" s="2" t="str">
        <f>VLOOKUP(GERAL[[#This Row],[CÓD]],SEALL,6,FALSE)</f>
        <v>S</v>
      </c>
      <c r="G2692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92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92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692" s="2" t="str">
        <f>VLOOKUP(GERAL[[#This Row],[CÓD]],SEALL,4,FALSE)</f>
        <v>05, 16</v>
      </c>
      <c r="K2692" s="2" t="str">
        <f>IF(ISERR(FIND("01",GERAL[[#This Row],[ODS]])),"NÃO","SIM")</f>
        <v>NÃO</v>
      </c>
      <c r="L2692" s="2" t="str">
        <f>IF(ISERR(FIND("02",GERAL[[#This Row],[ODS]])),"NÃO","SIM")</f>
        <v>NÃO</v>
      </c>
      <c r="M2692" s="2" t="str">
        <f>IF(ISERR(FIND("03",GERAL[[#This Row],[ODS]])),"NÃO","SIM")</f>
        <v>NÃO</v>
      </c>
      <c r="N2692" s="2" t="str">
        <f>IF(ISERR(FIND("04",GERAL[[#This Row],[ODS]])),"NÃO","SIM")</f>
        <v>NÃO</v>
      </c>
      <c r="O2692" s="2" t="str">
        <f>IF(ISERR(FIND("05",GERAL[[#This Row],[ODS]])),"NÃO","SIM")</f>
        <v>SIM</v>
      </c>
      <c r="P2692" s="2" t="str">
        <f>IF(ISERR(FIND("06",GERAL[[#This Row],[ODS]])),"NÃO","SIM")</f>
        <v>NÃO</v>
      </c>
      <c r="Q2692" s="2" t="str">
        <f>IF(ISERR(FIND("07",GERAL[[#This Row],[ODS]])),"NÃO","SIM")</f>
        <v>NÃO</v>
      </c>
      <c r="R2692" s="2" t="str">
        <f>IF(ISERR(FIND("08",GERAL[[#This Row],[ODS]])),"NÃO","SIM")</f>
        <v>NÃO</v>
      </c>
      <c r="S2692" s="2" t="str">
        <f>IF(ISERR(FIND("09",GERAL[[#This Row],[ODS]])),"NÃO","SIM")</f>
        <v>NÃO</v>
      </c>
      <c r="T2692" s="2" t="str">
        <f>IF(ISERR(FIND("10",GERAL[[#This Row],[ODS]])),"NÃO","SIM")</f>
        <v>NÃO</v>
      </c>
      <c r="U2692" s="2" t="str">
        <f>IF(ISERR(FIND("11",GERAL[[#This Row],[ODS]])),"NÃO","SIM")</f>
        <v>NÃO</v>
      </c>
      <c r="V2692" s="2" t="str">
        <f>IF(ISERR(FIND("12",GERAL[[#This Row],[ODS]])),"NÃO","SIM")</f>
        <v>NÃO</v>
      </c>
      <c r="W2692" s="2" t="str">
        <f>IF(ISERR(FIND("13",GERAL[[#This Row],[ODS]])),"NÃO","SIM")</f>
        <v>NÃO</v>
      </c>
      <c r="X2692" s="2" t="str">
        <f>IF(ISERR(FIND("14",GERAL[[#This Row],[ODS]])),"NÃO","SIM")</f>
        <v>NÃO</v>
      </c>
      <c r="Y2692" s="2" t="str">
        <f>IF(ISERR(FIND("15",GERAL[[#This Row],[ODS]])),"NÃO","SIM")</f>
        <v>NÃO</v>
      </c>
      <c r="Z2692" s="2" t="str">
        <f>IF(ISERR(FIND("16",GERAL[[#This Row],[ODS]])),"NÃO","SIM")</f>
        <v>SIM</v>
      </c>
      <c r="AA2692" s="2" t="str">
        <f>IF(ISERR(FIND("17",GERAL[[#This Row],[ODS]])),"NÃO","SIM")</f>
        <v>NÃO</v>
      </c>
      <c r="AB2692" s="1"/>
      <c r="AC2692" s="1"/>
      <c r="AD2692" s="1"/>
      <c r="AE2692" s="56"/>
      <c r="AF2692" s="87">
        <v>7.5376552830752246</v>
      </c>
      <c r="AG2692" s="1" t="str">
        <f>GERAL[[#This Row],[SIGLA]]&amp;GERAL[[#This Row],[CÓD]]</f>
        <v>PISP_FM</v>
      </c>
      <c r="AH2692" s="1">
        <f ca="1">VLOOKUP(GERAL[[#This Row],[REF_NOTA]],BASE_NOTAS[],7,FALSE)</f>
        <v>46.181308772204254</v>
      </c>
      <c r="AI2692" s="31">
        <f ca="1">IF(GERAL[[#This Row],[Nota 2025]]="",0,GERAL[[#This Row],[Nota 2026]]-GERAL[[#This Row],[Nota 2025]])</f>
        <v>38.643653489129029</v>
      </c>
    </row>
    <row r="2693" spans="1:35" ht="17" x14ac:dyDescent="0.35">
      <c r="A2693" s="2" t="s">
        <v>174</v>
      </c>
      <c r="B2693" s="2" t="s">
        <v>201</v>
      </c>
      <c r="C2693" s="15" t="s">
        <v>303</v>
      </c>
      <c r="D2693" s="73" t="s">
        <v>664</v>
      </c>
      <c r="E2693" s="2" t="s">
        <v>665</v>
      </c>
      <c r="F2693" s="2" t="str">
        <f>VLOOKUP(GERAL[[#This Row],[CÓD]],SEALL,6,FALSE)</f>
        <v>S</v>
      </c>
      <c r="G2693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93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93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693" s="2" t="str">
        <f>VLOOKUP(GERAL[[#This Row],[CÓD]],SEALL,4,FALSE)</f>
        <v>05, 16</v>
      </c>
      <c r="K2693" s="2" t="str">
        <f>IF(ISERR(FIND("01",GERAL[[#This Row],[ODS]])),"NÃO","SIM")</f>
        <v>NÃO</v>
      </c>
      <c r="L2693" s="2" t="str">
        <f>IF(ISERR(FIND("02",GERAL[[#This Row],[ODS]])),"NÃO","SIM")</f>
        <v>NÃO</v>
      </c>
      <c r="M2693" s="2" t="str">
        <f>IF(ISERR(FIND("03",GERAL[[#This Row],[ODS]])),"NÃO","SIM")</f>
        <v>NÃO</v>
      </c>
      <c r="N2693" s="2" t="str">
        <f>IF(ISERR(FIND("04",GERAL[[#This Row],[ODS]])),"NÃO","SIM")</f>
        <v>NÃO</v>
      </c>
      <c r="O2693" s="2" t="str">
        <f>IF(ISERR(FIND("05",GERAL[[#This Row],[ODS]])),"NÃO","SIM")</f>
        <v>SIM</v>
      </c>
      <c r="P2693" s="2" t="str">
        <f>IF(ISERR(FIND("06",GERAL[[#This Row],[ODS]])),"NÃO","SIM")</f>
        <v>NÃO</v>
      </c>
      <c r="Q2693" s="2" t="str">
        <f>IF(ISERR(FIND("07",GERAL[[#This Row],[ODS]])),"NÃO","SIM")</f>
        <v>NÃO</v>
      </c>
      <c r="R2693" s="2" t="str">
        <f>IF(ISERR(FIND("08",GERAL[[#This Row],[ODS]])),"NÃO","SIM")</f>
        <v>NÃO</v>
      </c>
      <c r="S2693" s="2" t="str">
        <f>IF(ISERR(FIND("09",GERAL[[#This Row],[ODS]])),"NÃO","SIM")</f>
        <v>NÃO</v>
      </c>
      <c r="T2693" s="2" t="str">
        <f>IF(ISERR(FIND("10",GERAL[[#This Row],[ODS]])),"NÃO","SIM")</f>
        <v>NÃO</v>
      </c>
      <c r="U2693" s="2" t="str">
        <f>IF(ISERR(FIND("11",GERAL[[#This Row],[ODS]])),"NÃO","SIM")</f>
        <v>NÃO</v>
      </c>
      <c r="V2693" s="2" t="str">
        <f>IF(ISERR(FIND("12",GERAL[[#This Row],[ODS]])),"NÃO","SIM")</f>
        <v>NÃO</v>
      </c>
      <c r="W2693" s="2" t="str">
        <f>IF(ISERR(FIND("13",GERAL[[#This Row],[ODS]])),"NÃO","SIM")</f>
        <v>NÃO</v>
      </c>
      <c r="X2693" s="2" t="str">
        <f>IF(ISERR(FIND("14",GERAL[[#This Row],[ODS]])),"NÃO","SIM")</f>
        <v>NÃO</v>
      </c>
      <c r="Y2693" s="2" t="str">
        <f>IF(ISERR(FIND("15",GERAL[[#This Row],[ODS]])),"NÃO","SIM")</f>
        <v>NÃO</v>
      </c>
      <c r="Z2693" s="2" t="str">
        <f>IF(ISERR(FIND("16",GERAL[[#This Row],[ODS]])),"NÃO","SIM")</f>
        <v>SIM</v>
      </c>
      <c r="AA2693" s="2" t="str">
        <f>IF(ISERR(FIND("17",GERAL[[#This Row],[ODS]])),"NÃO","SIM")</f>
        <v>NÃO</v>
      </c>
      <c r="AB2693" s="1"/>
      <c r="AC2693" s="1"/>
      <c r="AD2693" s="1"/>
      <c r="AE2693" s="56"/>
      <c r="AF2693" s="87">
        <v>65.181264284948867</v>
      </c>
      <c r="AG2693" s="1" t="str">
        <f>GERAL[[#This Row],[SIGLA]]&amp;GERAL[[#This Row],[CÓD]]</f>
        <v>RJSP_FM</v>
      </c>
      <c r="AH2693" s="1">
        <f ca="1">VLOOKUP(GERAL[[#This Row],[REF_NOTA]],BASE_NOTAS[],7,FALSE)</f>
        <v>89.707445663724485</v>
      </c>
      <c r="AI2693" s="31">
        <f ca="1">IF(GERAL[[#This Row],[Nota 2025]]="",0,GERAL[[#This Row],[Nota 2026]]-GERAL[[#This Row],[Nota 2025]])</f>
        <v>24.526181378775618</v>
      </c>
    </row>
    <row r="2694" spans="1:35" ht="17" x14ac:dyDescent="0.35">
      <c r="A2694" s="2" t="s">
        <v>175</v>
      </c>
      <c r="B2694" s="2" t="s">
        <v>202</v>
      </c>
      <c r="C2694" s="15" t="s">
        <v>303</v>
      </c>
      <c r="D2694" s="73" t="s">
        <v>664</v>
      </c>
      <c r="E2694" s="2" t="s">
        <v>665</v>
      </c>
      <c r="F2694" s="2" t="str">
        <f>VLOOKUP(GERAL[[#This Row],[CÓD]],SEALL,6,FALSE)</f>
        <v>S</v>
      </c>
      <c r="G2694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94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94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694" s="2" t="str">
        <f>VLOOKUP(GERAL[[#This Row],[CÓD]],SEALL,4,FALSE)</f>
        <v>05, 16</v>
      </c>
      <c r="K2694" s="2" t="str">
        <f>IF(ISERR(FIND("01",GERAL[[#This Row],[ODS]])),"NÃO","SIM")</f>
        <v>NÃO</v>
      </c>
      <c r="L2694" s="2" t="str">
        <f>IF(ISERR(FIND("02",GERAL[[#This Row],[ODS]])),"NÃO","SIM")</f>
        <v>NÃO</v>
      </c>
      <c r="M2694" s="2" t="str">
        <f>IF(ISERR(FIND("03",GERAL[[#This Row],[ODS]])),"NÃO","SIM")</f>
        <v>NÃO</v>
      </c>
      <c r="N2694" s="2" t="str">
        <f>IF(ISERR(FIND("04",GERAL[[#This Row],[ODS]])),"NÃO","SIM")</f>
        <v>NÃO</v>
      </c>
      <c r="O2694" s="2" t="str">
        <f>IF(ISERR(FIND("05",GERAL[[#This Row],[ODS]])),"NÃO","SIM")</f>
        <v>SIM</v>
      </c>
      <c r="P2694" s="2" t="str">
        <f>IF(ISERR(FIND("06",GERAL[[#This Row],[ODS]])),"NÃO","SIM")</f>
        <v>NÃO</v>
      </c>
      <c r="Q2694" s="2" t="str">
        <f>IF(ISERR(FIND("07",GERAL[[#This Row],[ODS]])),"NÃO","SIM")</f>
        <v>NÃO</v>
      </c>
      <c r="R2694" s="2" t="str">
        <f>IF(ISERR(FIND("08",GERAL[[#This Row],[ODS]])),"NÃO","SIM")</f>
        <v>NÃO</v>
      </c>
      <c r="S2694" s="2" t="str">
        <f>IF(ISERR(FIND("09",GERAL[[#This Row],[ODS]])),"NÃO","SIM")</f>
        <v>NÃO</v>
      </c>
      <c r="T2694" s="2" t="str">
        <f>IF(ISERR(FIND("10",GERAL[[#This Row],[ODS]])),"NÃO","SIM")</f>
        <v>NÃO</v>
      </c>
      <c r="U2694" s="2" t="str">
        <f>IF(ISERR(FIND("11",GERAL[[#This Row],[ODS]])),"NÃO","SIM")</f>
        <v>NÃO</v>
      </c>
      <c r="V2694" s="2" t="str">
        <f>IF(ISERR(FIND("12",GERAL[[#This Row],[ODS]])),"NÃO","SIM")</f>
        <v>NÃO</v>
      </c>
      <c r="W2694" s="2" t="str">
        <f>IF(ISERR(FIND("13",GERAL[[#This Row],[ODS]])),"NÃO","SIM")</f>
        <v>NÃO</v>
      </c>
      <c r="X2694" s="2" t="str">
        <f>IF(ISERR(FIND("14",GERAL[[#This Row],[ODS]])),"NÃO","SIM")</f>
        <v>NÃO</v>
      </c>
      <c r="Y2694" s="2" t="str">
        <f>IF(ISERR(FIND("15",GERAL[[#This Row],[ODS]])),"NÃO","SIM")</f>
        <v>NÃO</v>
      </c>
      <c r="Z2694" s="2" t="str">
        <f>IF(ISERR(FIND("16",GERAL[[#This Row],[ODS]])),"NÃO","SIM")</f>
        <v>SIM</v>
      </c>
      <c r="AA2694" s="2" t="str">
        <f>IF(ISERR(FIND("17",GERAL[[#This Row],[ODS]])),"NÃO","SIM")</f>
        <v>NÃO</v>
      </c>
      <c r="AB2694" s="1"/>
      <c r="AC2694" s="1"/>
      <c r="AD2694" s="1"/>
      <c r="AE2694" s="56"/>
      <c r="AF2694" s="87">
        <v>70.749334149545575</v>
      </c>
      <c r="AG2694" s="1" t="str">
        <f>GERAL[[#This Row],[SIGLA]]&amp;GERAL[[#This Row],[CÓD]]</f>
        <v>RNSP_FM</v>
      </c>
      <c r="AH2694" s="1">
        <f ca="1">VLOOKUP(GERAL[[#This Row],[REF_NOTA]],BASE_NOTAS[],7,FALSE)</f>
        <v>93.717546101120789</v>
      </c>
      <c r="AI2694" s="31">
        <f ca="1">IF(GERAL[[#This Row],[Nota 2025]]="",0,GERAL[[#This Row],[Nota 2026]]-GERAL[[#This Row],[Nota 2025]])</f>
        <v>22.968211951575213</v>
      </c>
    </row>
    <row r="2695" spans="1:35" ht="17" x14ac:dyDescent="0.35">
      <c r="A2695" s="2" t="s">
        <v>178</v>
      </c>
      <c r="B2695" s="2" t="s">
        <v>205</v>
      </c>
      <c r="C2695" s="15" t="s">
        <v>303</v>
      </c>
      <c r="D2695" s="73" t="s">
        <v>664</v>
      </c>
      <c r="E2695" s="2" t="s">
        <v>665</v>
      </c>
      <c r="F2695" s="2" t="str">
        <f>VLOOKUP(GERAL[[#This Row],[CÓD]],SEALL,6,FALSE)</f>
        <v>S</v>
      </c>
      <c r="G2695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95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95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695" s="2" t="str">
        <f>VLOOKUP(GERAL[[#This Row],[CÓD]],SEALL,4,FALSE)</f>
        <v>05, 16</v>
      </c>
      <c r="K2695" s="2" t="str">
        <f>IF(ISERR(FIND("01",GERAL[[#This Row],[ODS]])),"NÃO","SIM")</f>
        <v>NÃO</v>
      </c>
      <c r="L2695" s="2" t="str">
        <f>IF(ISERR(FIND("02",GERAL[[#This Row],[ODS]])),"NÃO","SIM")</f>
        <v>NÃO</v>
      </c>
      <c r="M2695" s="2" t="str">
        <f>IF(ISERR(FIND("03",GERAL[[#This Row],[ODS]])),"NÃO","SIM")</f>
        <v>NÃO</v>
      </c>
      <c r="N2695" s="2" t="str">
        <f>IF(ISERR(FIND("04",GERAL[[#This Row],[ODS]])),"NÃO","SIM")</f>
        <v>NÃO</v>
      </c>
      <c r="O2695" s="2" t="str">
        <f>IF(ISERR(FIND("05",GERAL[[#This Row],[ODS]])),"NÃO","SIM")</f>
        <v>SIM</v>
      </c>
      <c r="P2695" s="2" t="str">
        <f>IF(ISERR(FIND("06",GERAL[[#This Row],[ODS]])),"NÃO","SIM")</f>
        <v>NÃO</v>
      </c>
      <c r="Q2695" s="2" t="str">
        <f>IF(ISERR(FIND("07",GERAL[[#This Row],[ODS]])),"NÃO","SIM")</f>
        <v>NÃO</v>
      </c>
      <c r="R2695" s="2" t="str">
        <f>IF(ISERR(FIND("08",GERAL[[#This Row],[ODS]])),"NÃO","SIM")</f>
        <v>NÃO</v>
      </c>
      <c r="S2695" s="2" t="str">
        <f>IF(ISERR(FIND("09",GERAL[[#This Row],[ODS]])),"NÃO","SIM")</f>
        <v>NÃO</v>
      </c>
      <c r="T2695" s="2" t="str">
        <f>IF(ISERR(FIND("10",GERAL[[#This Row],[ODS]])),"NÃO","SIM")</f>
        <v>NÃO</v>
      </c>
      <c r="U2695" s="2" t="str">
        <f>IF(ISERR(FIND("11",GERAL[[#This Row],[ODS]])),"NÃO","SIM")</f>
        <v>NÃO</v>
      </c>
      <c r="V2695" s="2" t="str">
        <f>IF(ISERR(FIND("12",GERAL[[#This Row],[ODS]])),"NÃO","SIM")</f>
        <v>NÃO</v>
      </c>
      <c r="W2695" s="2" t="str">
        <f>IF(ISERR(FIND("13",GERAL[[#This Row],[ODS]])),"NÃO","SIM")</f>
        <v>NÃO</v>
      </c>
      <c r="X2695" s="2" t="str">
        <f>IF(ISERR(FIND("14",GERAL[[#This Row],[ODS]])),"NÃO","SIM")</f>
        <v>NÃO</v>
      </c>
      <c r="Y2695" s="2" t="str">
        <f>IF(ISERR(FIND("15",GERAL[[#This Row],[ODS]])),"NÃO","SIM")</f>
        <v>NÃO</v>
      </c>
      <c r="Z2695" s="2" t="str">
        <f>IF(ISERR(FIND("16",GERAL[[#This Row],[ODS]])),"NÃO","SIM")</f>
        <v>SIM</v>
      </c>
      <c r="AA2695" s="2" t="str">
        <f>IF(ISERR(FIND("17",GERAL[[#This Row],[ODS]])),"NÃO","SIM")</f>
        <v>NÃO</v>
      </c>
      <c r="AB2695" s="1"/>
      <c r="AC2695" s="1"/>
      <c r="AD2695" s="1"/>
      <c r="AE2695" s="56"/>
      <c r="AF2695" s="87">
        <v>62.050754937481862</v>
      </c>
      <c r="AG2695" s="1" t="str">
        <f>GERAL[[#This Row],[SIGLA]]&amp;GERAL[[#This Row],[CÓD]]</f>
        <v>RSSP_FM</v>
      </c>
      <c r="AH2695" s="1">
        <f ca="1">VLOOKUP(GERAL[[#This Row],[REF_NOTA]],BASE_NOTAS[],7,FALSE)</f>
        <v>79.822923056115954</v>
      </c>
      <c r="AI2695" s="31">
        <f ca="1">IF(GERAL[[#This Row],[Nota 2025]]="",0,GERAL[[#This Row],[Nota 2026]]-GERAL[[#This Row],[Nota 2025]])</f>
        <v>17.772168118634092</v>
      </c>
    </row>
    <row r="2696" spans="1:35" ht="17" x14ac:dyDescent="0.35">
      <c r="A2696" s="2" t="s">
        <v>176</v>
      </c>
      <c r="B2696" s="2" t="s">
        <v>203</v>
      </c>
      <c r="C2696" s="15" t="s">
        <v>303</v>
      </c>
      <c r="D2696" s="73" t="s">
        <v>664</v>
      </c>
      <c r="E2696" s="2" t="s">
        <v>665</v>
      </c>
      <c r="F2696" s="2" t="str">
        <f>VLOOKUP(GERAL[[#This Row],[CÓD]],SEALL,6,FALSE)</f>
        <v>S</v>
      </c>
      <c r="G2696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96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96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696" s="2" t="str">
        <f>VLOOKUP(GERAL[[#This Row],[CÓD]],SEALL,4,FALSE)</f>
        <v>05, 16</v>
      </c>
      <c r="K2696" s="2" t="str">
        <f>IF(ISERR(FIND("01",GERAL[[#This Row],[ODS]])),"NÃO","SIM")</f>
        <v>NÃO</v>
      </c>
      <c r="L2696" s="2" t="str">
        <f>IF(ISERR(FIND("02",GERAL[[#This Row],[ODS]])),"NÃO","SIM")</f>
        <v>NÃO</v>
      </c>
      <c r="M2696" s="2" t="str">
        <f>IF(ISERR(FIND("03",GERAL[[#This Row],[ODS]])),"NÃO","SIM")</f>
        <v>NÃO</v>
      </c>
      <c r="N2696" s="2" t="str">
        <f>IF(ISERR(FIND("04",GERAL[[#This Row],[ODS]])),"NÃO","SIM")</f>
        <v>NÃO</v>
      </c>
      <c r="O2696" s="2" t="str">
        <f>IF(ISERR(FIND("05",GERAL[[#This Row],[ODS]])),"NÃO","SIM")</f>
        <v>SIM</v>
      </c>
      <c r="P2696" s="2" t="str">
        <f>IF(ISERR(FIND("06",GERAL[[#This Row],[ODS]])),"NÃO","SIM")</f>
        <v>NÃO</v>
      </c>
      <c r="Q2696" s="2" t="str">
        <f>IF(ISERR(FIND("07",GERAL[[#This Row],[ODS]])),"NÃO","SIM")</f>
        <v>NÃO</v>
      </c>
      <c r="R2696" s="2" t="str">
        <f>IF(ISERR(FIND("08",GERAL[[#This Row],[ODS]])),"NÃO","SIM")</f>
        <v>NÃO</v>
      </c>
      <c r="S2696" s="2" t="str">
        <f>IF(ISERR(FIND("09",GERAL[[#This Row],[ODS]])),"NÃO","SIM")</f>
        <v>NÃO</v>
      </c>
      <c r="T2696" s="2" t="str">
        <f>IF(ISERR(FIND("10",GERAL[[#This Row],[ODS]])),"NÃO","SIM")</f>
        <v>NÃO</v>
      </c>
      <c r="U2696" s="2" t="str">
        <f>IF(ISERR(FIND("11",GERAL[[#This Row],[ODS]])),"NÃO","SIM")</f>
        <v>NÃO</v>
      </c>
      <c r="V2696" s="2" t="str">
        <f>IF(ISERR(FIND("12",GERAL[[#This Row],[ODS]])),"NÃO","SIM")</f>
        <v>NÃO</v>
      </c>
      <c r="W2696" s="2" t="str">
        <f>IF(ISERR(FIND("13",GERAL[[#This Row],[ODS]])),"NÃO","SIM")</f>
        <v>NÃO</v>
      </c>
      <c r="X2696" s="2" t="str">
        <f>IF(ISERR(FIND("14",GERAL[[#This Row],[ODS]])),"NÃO","SIM")</f>
        <v>NÃO</v>
      </c>
      <c r="Y2696" s="2" t="str">
        <f>IF(ISERR(FIND("15",GERAL[[#This Row],[ODS]])),"NÃO","SIM")</f>
        <v>NÃO</v>
      </c>
      <c r="Z2696" s="2" t="str">
        <f>IF(ISERR(FIND("16",GERAL[[#This Row],[ODS]])),"NÃO","SIM")</f>
        <v>SIM</v>
      </c>
      <c r="AA2696" s="2" t="str">
        <f>IF(ISERR(FIND("17",GERAL[[#This Row],[ODS]])),"NÃO","SIM")</f>
        <v>NÃO</v>
      </c>
      <c r="AB2696" s="1"/>
      <c r="AC2696" s="1"/>
      <c r="AD2696" s="1"/>
      <c r="AE2696" s="56"/>
      <c r="AF2696" s="87">
        <v>49.281147495274894</v>
      </c>
      <c r="AG2696" s="1" t="str">
        <f>GERAL[[#This Row],[SIGLA]]&amp;GERAL[[#This Row],[CÓD]]</f>
        <v>ROSP_FM</v>
      </c>
      <c r="AH2696" s="1">
        <f ca="1">VLOOKUP(GERAL[[#This Row],[REF_NOTA]],BASE_NOTAS[],7,FALSE)</f>
        <v>13.732366438583057</v>
      </c>
      <c r="AI2696" s="31">
        <f ca="1">IF(GERAL[[#This Row],[Nota 2025]]="",0,GERAL[[#This Row],[Nota 2026]]-GERAL[[#This Row],[Nota 2025]])</f>
        <v>-35.548781056691837</v>
      </c>
    </row>
    <row r="2697" spans="1:35" ht="17" x14ac:dyDescent="0.35">
      <c r="A2697" s="2" t="s">
        <v>177</v>
      </c>
      <c r="B2697" s="2" t="s">
        <v>204</v>
      </c>
      <c r="C2697" s="15" t="s">
        <v>303</v>
      </c>
      <c r="D2697" s="73" t="s">
        <v>664</v>
      </c>
      <c r="E2697" s="2" t="s">
        <v>665</v>
      </c>
      <c r="F2697" s="2" t="str">
        <f>VLOOKUP(GERAL[[#This Row],[CÓD]],SEALL,6,FALSE)</f>
        <v>S</v>
      </c>
      <c r="G2697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97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97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697" s="2" t="str">
        <f>VLOOKUP(GERAL[[#This Row],[CÓD]],SEALL,4,FALSE)</f>
        <v>05, 16</v>
      </c>
      <c r="K2697" s="2" t="str">
        <f>IF(ISERR(FIND("01",GERAL[[#This Row],[ODS]])),"NÃO","SIM")</f>
        <v>NÃO</v>
      </c>
      <c r="L2697" s="2" t="str">
        <f>IF(ISERR(FIND("02",GERAL[[#This Row],[ODS]])),"NÃO","SIM")</f>
        <v>NÃO</v>
      </c>
      <c r="M2697" s="2" t="str">
        <f>IF(ISERR(FIND("03",GERAL[[#This Row],[ODS]])),"NÃO","SIM")</f>
        <v>NÃO</v>
      </c>
      <c r="N2697" s="2" t="str">
        <f>IF(ISERR(FIND("04",GERAL[[#This Row],[ODS]])),"NÃO","SIM")</f>
        <v>NÃO</v>
      </c>
      <c r="O2697" s="2" t="str">
        <f>IF(ISERR(FIND("05",GERAL[[#This Row],[ODS]])),"NÃO","SIM")</f>
        <v>SIM</v>
      </c>
      <c r="P2697" s="2" t="str">
        <f>IF(ISERR(FIND("06",GERAL[[#This Row],[ODS]])),"NÃO","SIM")</f>
        <v>NÃO</v>
      </c>
      <c r="Q2697" s="2" t="str">
        <f>IF(ISERR(FIND("07",GERAL[[#This Row],[ODS]])),"NÃO","SIM")</f>
        <v>NÃO</v>
      </c>
      <c r="R2697" s="2" t="str">
        <f>IF(ISERR(FIND("08",GERAL[[#This Row],[ODS]])),"NÃO","SIM")</f>
        <v>NÃO</v>
      </c>
      <c r="S2697" s="2" t="str">
        <f>IF(ISERR(FIND("09",GERAL[[#This Row],[ODS]])),"NÃO","SIM")</f>
        <v>NÃO</v>
      </c>
      <c r="T2697" s="2" t="str">
        <f>IF(ISERR(FIND("10",GERAL[[#This Row],[ODS]])),"NÃO","SIM")</f>
        <v>NÃO</v>
      </c>
      <c r="U2697" s="2" t="str">
        <f>IF(ISERR(FIND("11",GERAL[[#This Row],[ODS]])),"NÃO","SIM")</f>
        <v>NÃO</v>
      </c>
      <c r="V2697" s="2" t="str">
        <f>IF(ISERR(FIND("12",GERAL[[#This Row],[ODS]])),"NÃO","SIM")</f>
        <v>NÃO</v>
      </c>
      <c r="W2697" s="2" t="str">
        <f>IF(ISERR(FIND("13",GERAL[[#This Row],[ODS]])),"NÃO","SIM")</f>
        <v>NÃO</v>
      </c>
      <c r="X2697" s="2" t="str">
        <f>IF(ISERR(FIND("14",GERAL[[#This Row],[ODS]])),"NÃO","SIM")</f>
        <v>NÃO</v>
      </c>
      <c r="Y2697" s="2" t="str">
        <f>IF(ISERR(FIND("15",GERAL[[#This Row],[ODS]])),"NÃO","SIM")</f>
        <v>NÃO</v>
      </c>
      <c r="Z2697" s="2" t="str">
        <f>IF(ISERR(FIND("16",GERAL[[#This Row],[ODS]])),"NÃO","SIM")</f>
        <v>SIM</v>
      </c>
      <c r="AA2697" s="2" t="str">
        <f>IF(ISERR(FIND("17",GERAL[[#This Row],[ODS]])),"NÃO","SIM")</f>
        <v>NÃO</v>
      </c>
      <c r="AB2697" s="1"/>
      <c r="AC2697" s="1"/>
      <c r="AD2697" s="1"/>
      <c r="AE2697" s="56"/>
      <c r="AF2697" s="87">
        <v>24.615989865712635</v>
      </c>
      <c r="AG2697" s="1" t="str">
        <f>GERAL[[#This Row],[SIGLA]]&amp;GERAL[[#This Row],[CÓD]]</f>
        <v>RRSP_FM</v>
      </c>
      <c r="AH2697" s="1">
        <f ca="1">VLOOKUP(GERAL[[#This Row],[REF_NOTA]],BASE_NOTAS[],7,FALSE)</f>
        <v>67.949102416646156</v>
      </c>
      <c r="AI2697" s="31">
        <f ca="1">IF(GERAL[[#This Row],[Nota 2025]]="",0,GERAL[[#This Row],[Nota 2026]]-GERAL[[#This Row],[Nota 2025]])</f>
        <v>43.333112550933521</v>
      </c>
    </row>
    <row r="2698" spans="1:35" ht="17" x14ac:dyDescent="0.35">
      <c r="A2698" s="2" t="s">
        <v>179</v>
      </c>
      <c r="B2698" s="2" t="s">
        <v>194</v>
      </c>
      <c r="C2698" s="15" t="s">
        <v>303</v>
      </c>
      <c r="D2698" s="73" t="s">
        <v>664</v>
      </c>
      <c r="E2698" s="2" t="s">
        <v>665</v>
      </c>
      <c r="F2698" s="2" t="str">
        <f>VLOOKUP(GERAL[[#This Row],[CÓD]],SEALL,6,FALSE)</f>
        <v>S</v>
      </c>
      <c r="G2698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98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98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698" s="2" t="str">
        <f>VLOOKUP(GERAL[[#This Row],[CÓD]],SEALL,4,FALSE)</f>
        <v>05, 16</v>
      </c>
      <c r="K2698" s="2" t="str">
        <f>IF(ISERR(FIND("01",GERAL[[#This Row],[ODS]])),"NÃO","SIM")</f>
        <v>NÃO</v>
      </c>
      <c r="L2698" s="2" t="str">
        <f>IF(ISERR(FIND("02",GERAL[[#This Row],[ODS]])),"NÃO","SIM")</f>
        <v>NÃO</v>
      </c>
      <c r="M2698" s="2" t="str">
        <f>IF(ISERR(FIND("03",GERAL[[#This Row],[ODS]])),"NÃO","SIM")</f>
        <v>NÃO</v>
      </c>
      <c r="N2698" s="2" t="str">
        <f>IF(ISERR(FIND("04",GERAL[[#This Row],[ODS]])),"NÃO","SIM")</f>
        <v>NÃO</v>
      </c>
      <c r="O2698" s="2" t="str">
        <f>IF(ISERR(FIND("05",GERAL[[#This Row],[ODS]])),"NÃO","SIM")</f>
        <v>SIM</v>
      </c>
      <c r="P2698" s="2" t="str">
        <f>IF(ISERR(FIND("06",GERAL[[#This Row],[ODS]])),"NÃO","SIM")</f>
        <v>NÃO</v>
      </c>
      <c r="Q2698" s="2" t="str">
        <f>IF(ISERR(FIND("07",GERAL[[#This Row],[ODS]])),"NÃO","SIM")</f>
        <v>NÃO</v>
      </c>
      <c r="R2698" s="2" t="str">
        <f>IF(ISERR(FIND("08",GERAL[[#This Row],[ODS]])),"NÃO","SIM")</f>
        <v>NÃO</v>
      </c>
      <c r="S2698" s="2" t="str">
        <f>IF(ISERR(FIND("09",GERAL[[#This Row],[ODS]])),"NÃO","SIM")</f>
        <v>NÃO</v>
      </c>
      <c r="T2698" s="2" t="str">
        <f>IF(ISERR(FIND("10",GERAL[[#This Row],[ODS]])),"NÃO","SIM")</f>
        <v>NÃO</v>
      </c>
      <c r="U2698" s="2" t="str">
        <f>IF(ISERR(FIND("11",GERAL[[#This Row],[ODS]])),"NÃO","SIM")</f>
        <v>NÃO</v>
      </c>
      <c r="V2698" s="2" t="str">
        <f>IF(ISERR(FIND("12",GERAL[[#This Row],[ODS]])),"NÃO","SIM")</f>
        <v>NÃO</v>
      </c>
      <c r="W2698" s="2" t="str">
        <f>IF(ISERR(FIND("13",GERAL[[#This Row],[ODS]])),"NÃO","SIM")</f>
        <v>NÃO</v>
      </c>
      <c r="X2698" s="2" t="str">
        <f>IF(ISERR(FIND("14",GERAL[[#This Row],[ODS]])),"NÃO","SIM")</f>
        <v>NÃO</v>
      </c>
      <c r="Y2698" s="2" t="str">
        <f>IF(ISERR(FIND("15",GERAL[[#This Row],[ODS]])),"NÃO","SIM")</f>
        <v>NÃO</v>
      </c>
      <c r="Z2698" s="2" t="str">
        <f>IF(ISERR(FIND("16",GERAL[[#This Row],[ODS]])),"NÃO","SIM")</f>
        <v>SIM</v>
      </c>
      <c r="AA2698" s="2" t="str">
        <f>IF(ISERR(FIND("17",GERAL[[#This Row],[ODS]])),"NÃO","SIM")</f>
        <v>NÃO</v>
      </c>
      <c r="AB2698" s="1"/>
      <c r="AC2698" s="1"/>
      <c r="AD2698" s="1"/>
      <c r="AE2698" s="56"/>
      <c r="AF2698" s="87">
        <v>61.717664996977334</v>
      </c>
      <c r="AG2698" s="1" t="str">
        <f>GERAL[[#This Row],[SIGLA]]&amp;GERAL[[#This Row],[CÓD]]</f>
        <v>SCSP_FM</v>
      </c>
      <c r="AH2698" s="1">
        <f ca="1">VLOOKUP(GERAL[[#This Row],[REF_NOTA]],BASE_NOTAS[],7,FALSE)</f>
        <v>84.394878731744711</v>
      </c>
      <c r="AI2698" s="31">
        <f ca="1">IF(GERAL[[#This Row],[Nota 2025]]="",0,GERAL[[#This Row],[Nota 2026]]-GERAL[[#This Row],[Nota 2025]])</f>
        <v>22.677213734767378</v>
      </c>
    </row>
    <row r="2699" spans="1:35" ht="17" x14ac:dyDescent="0.35">
      <c r="A2699" s="2" t="s">
        <v>181</v>
      </c>
      <c r="B2699" s="2" t="s">
        <v>186</v>
      </c>
      <c r="C2699" s="15" t="s">
        <v>303</v>
      </c>
      <c r="D2699" s="73" t="s">
        <v>664</v>
      </c>
      <c r="E2699" s="2" t="s">
        <v>665</v>
      </c>
      <c r="F2699" s="2" t="str">
        <f>VLOOKUP(GERAL[[#This Row],[CÓD]],SEALL,6,FALSE)</f>
        <v>S</v>
      </c>
      <c r="G2699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699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699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699" s="2" t="str">
        <f>VLOOKUP(GERAL[[#This Row],[CÓD]],SEALL,4,FALSE)</f>
        <v>05, 16</v>
      </c>
      <c r="K2699" s="2" t="str">
        <f>IF(ISERR(FIND("01",GERAL[[#This Row],[ODS]])),"NÃO","SIM")</f>
        <v>NÃO</v>
      </c>
      <c r="L2699" s="2" t="str">
        <f>IF(ISERR(FIND("02",GERAL[[#This Row],[ODS]])),"NÃO","SIM")</f>
        <v>NÃO</v>
      </c>
      <c r="M2699" s="2" t="str">
        <f>IF(ISERR(FIND("03",GERAL[[#This Row],[ODS]])),"NÃO","SIM")</f>
        <v>NÃO</v>
      </c>
      <c r="N2699" s="2" t="str">
        <f>IF(ISERR(FIND("04",GERAL[[#This Row],[ODS]])),"NÃO","SIM")</f>
        <v>NÃO</v>
      </c>
      <c r="O2699" s="2" t="str">
        <f>IF(ISERR(FIND("05",GERAL[[#This Row],[ODS]])),"NÃO","SIM")</f>
        <v>SIM</v>
      </c>
      <c r="P2699" s="2" t="str">
        <f>IF(ISERR(FIND("06",GERAL[[#This Row],[ODS]])),"NÃO","SIM")</f>
        <v>NÃO</v>
      </c>
      <c r="Q2699" s="2" t="str">
        <f>IF(ISERR(FIND("07",GERAL[[#This Row],[ODS]])),"NÃO","SIM")</f>
        <v>NÃO</v>
      </c>
      <c r="R2699" s="2" t="str">
        <f>IF(ISERR(FIND("08",GERAL[[#This Row],[ODS]])),"NÃO","SIM")</f>
        <v>NÃO</v>
      </c>
      <c r="S2699" s="2" t="str">
        <f>IF(ISERR(FIND("09",GERAL[[#This Row],[ODS]])),"NÃO","SIM")</f>
        <v>NÃO</v>
      </c>
      <c r="T2699" s="2" t="str">
        <f>IF(ISERR(FIND("10",GERAL[[#This Row],[ODS]])),"NÃO","SIM")</f>
        <v>NÃO</v>
      </c>
      <c r="U2699" s="2" t="str">
        <f>IF(ISERR(FIND("11",GERAL[[#This Row],[ODS]])),"NÃO","SIM")</f>
        <v>NÃO</v>
      </c>
      <c r="V2699" s="2" t="str">
        <f>IF(ISERR(FIND("12",GERAL[[#This Row],[ODS]])),"NÃO","SIM")</f>
        <v>NÃO</v>
      </c>
      <c r="W2699" s="2" t="str">
        <f>IF(ISERR(FIND("13",GERAL[[#This Row],[ODS]])),"NÃO","SIM")</f>
        <v>NÃO</v>
      </c>
      <c r="X2699" s="2" t="str">
        <f>IF(ISERR(FIND("14",GERAL[[#This Row],[ODS]])),"NÃO","SIM")</f>
        <v>NÃO</v>
      </c>
      <c r="Y2699" s="2" t="str">
        <f>IF(ISERR(FIND("15",GERAL[[#This Row],[ODS]])),"NÃO","SIM")</f>
        <v>NÃO</v>
      </c>
      <c r="Z2699" s="2" t="str">
        <f>IF(ISERR(FIND("16",GERAL[[#This Row],[ODS]])),"NÃO","SIM")</f>
        <v>SIM</v>
      </c>
      <c r="AA2699" s="2" t="str">
        <f>IF(ISERR(FIND("17",GERAL[[#This Row],[ODS]])),"NÃO","SIM")</f>
        <v>NÃO</v>
      </c>
      <c r="AB2699" s="1"/>
      <c r="AC2699" s="1"/>
      <c r="AD2699" s="1"/>
      <c r="AE2699" s="56"/>
      <c r="AF2699" s="87">
        <v>71.143578556961984</v>
      </c>
      <c r="AG2699" s="1" t="str">
        <f>GERAL[[#This Row],[SIGLA]]&amp;GERAL[[#This Row],[CÓD]]</f>
        <v>SPSP_FM</v>
      </c>
      <c r="AH2699" s="1">
        <f ca="1">VLOOKUP(GERAL[[#This Row],[REF_NOTA]],BASE_NOTAS[],7,FALSE)</f>
        <v>90.874060105844876</v>
      </c>
      <c r="AI2699" s="31">
        <f ca="1">IF(GERAL[[#This Row],[Nota 2025]]="",0,GERAL[[#This Row],[Nota 2026]]-GERAL[[#This Row],[Nota 2025]])</f>
        <v>19.730481548882892</v>
      </c>
    </row>
    <row r="2700" spans="1:35" ht="17" x14ac:dyDescent="0.35">
      <c r="A2700" s="2" t="s">
        <v>180</v>
      </c>
      <c r="B2700" s="2" t="s">
        <v>206</v>
      </c>
      <c r="C2700" s="15" t="s">
        <v>303</v>
      </c>
      <c r="D2700" s="73" t="s">
        <v>664</v>
      </c>
      <c r="E2700" s="2" t="s">
        <v>665</v>
      </c>
      <c r="F2700" s="2" t="str">
        <f>VLOOKUP(GERAL[[#This Row],[CÓD]],SEALL,6,FALSE)</f>
        <v>S</v>
      </c>
      <c r="G2700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700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700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700" s="2" t="str">
        <f>VLOOKUP(GERAL[[#This Row],[CÓD]],SEALL,4,FALSE)</f>
        <v>05, 16</v>
      </c>
      <c r="K2700" s="2" t="str">
        <f>IF(ISERR(FIND("01",GERAL[[#This Row],[ODS]])),"NÃO","SIM")</f>
        <v>NÃO</v>
      </c>
      <c r="L2700" s="2" t="str">
        <f>IF(ISERR(FIND("02",GERAL[[#This Row],[ODS]])),"NÃO","SIM")</f>
        <v>NÃO</v>
      </c>
      <c r="M2700" s="2" t="str">
        <f>IF(ISERR(FIND("03",GERAL[[#This Row],[ODS]])),"NÃO","SIM")</f>
        <v>NÃO</v>
      </c>
      <c r="N2700" s="2" t="str">
        <f>IF(ISERR(FIND("04",GERAL[[#This Row],[ODS]])),"NÃO","SIM")</f>
        <v>NÃO</v>
      </c>
      <c r="O2700" s="2" t="str">
        <f>IF(ISERR(FIND("05",GERAL[[#This Row],[ODS]])),"NÃO","SIM")</f>
        <v>SIM</v>
      </c>
      <c r="P2700" s="2" t="str">
        <f>IF(ISERR(FIND("06",GERAL[[#This Row],[ODS]])),"NÃO","SIM")</f>
        <v>NÃO</v>
      </c>
      <c r="Q2700" s="2" t="str">
        <f>IF(ISERR(FIND("07",GERAL[[#This Row],[ODS]])),"NÃO","SIM")</f>
        <v>NÃO</v>
      </c>
      <c r="R2700" s="2" t="str">
        <f>IF(ISERR(FIND("08",GERAL[[#This Row],[ODS]])),"NÃO","SIM")</f>
        <v>NÃO</v>
      </c>
      <c r="S2700" s="2" t="str">
        <f>IF(ISERR(FIND("09",GERAL[[#This Row],[ODS]])),"NÃO","SIM")</f>
        <v>NÃO</v>
      </c>
      <c r="T2700" s="2" t="str">
        <f>IF(ISERR(FIND("10",GERAL[[#This Row],[ODS]])),"NÃO","SIM")</f>
        <v>NÃO</v>
      </c>
      <c r="U2700" s="2" t="str">
        <f>IF(ISERR(FIND("11",GERAL[[#This Row],[ODS]])),"NÃO","SIM")</f>
        <v>NÃO</v>
      </c>
      <c r="V2700" s="2" t="str">
        <f>IF(ISERR(FIND("12",GERAL[[#This Row],[ODS]])),"NÃO","SIM")</f>
        <v>NÃO</v>
      </c>
      <c r="W2700" s="2" t="str">
        <f>IF(ISERR(FIND("13",GERAL[[#This Row],[ODS]])),"NÃO","SIM")</f>
        <v>NÃO</v>
      </c>
      <c r="X2700" s="2" t="str">
        <f>IF(ISERR(FIND("14",GERAL[[#This Row],[ODS]])),"NÃO","SIM")</f>
        <v>NÃO</v>
      </c>
      <c r="Y2700" s="2" t="str">
        <f>IF(ISERR(FIND("15",GERAL[[#This Row],[ODS]])),"NÃO","SIM")</f>
        <v>NÃO</v>
      </c>
      <c r="Z2700" s="2" t="str">
        <f>IF(ISERR(FIND("16",GERAL[[#This Row],[ODS]])),"NÃO","SIM")</f>
        <v>SIM</v>
      </c>
      <c r="AA2700" s="2" t="str">
        <f>IF(ISERR(FIND("17",GERAL[[#This Row],[ODS]])),"NÃO","SIM")</f>
        <v>NÃO</v>
      </c>
      <c r="AB2700" s="1"/>
      <c r="AC2700" s="1"/>
      <c r="AD2700" s="1"/>
      <c r="AE2700" s="56"/>
      <c r="AF2700" s="87">
        <v>82.586104867440497</v>
      </c>
      <c r="AG2700" s="1" t="str">
        <f>GERAL[[#This Row],[SIGLA]]&amp;GERAL[[#This Row],[CÓD]]</f>
        <v>SESP_FM</v>
      </c>
      <c r="AH2700" s="1">
        <f ca="1">VLOOKUP(GERAL[[#This Row],[REF_NOTA]],BASE_NOTAS[],7,FALSE)</f>
        <v>85.466546724919056</v>
      </c>
      <c r="AI2700" s="31">
        <f ca="1">IF(GERAL[[#This Row],[Nota 2025]]="",0,GERAL[[#This Row],[Nota 2026]]-GERAL[[#This Row],[Nota 2025]])</f>
        <v>2.8804418574785586</v>
      </c>
    </row>
    <row r="2701" spans="1:35" ht="17" x14ac:dyDescent="0.35">
      <c r="A2701" s="2" t="s">
        <v>182</v>
      </c>
      <c r="B2701" s="2" t="s">
        <v>185</v>
      </c>
      <c r="C2701" s="15" t="s">
        <v>303</v>
      </c>
      <c r="D2701" s="73" t="s">
        <v>664</v>
      </c>
      <c r="E2701" s="2" t="s">
        <v>665</v>
      </c>
      <c r="F2701" s="2" t="str">
        <f>VLOOKUP(GERAL[[#This Row],[CÓD]],SEALL,6,FALSE)</f>
        <v>S</v>
      </c>
      <c r="G2701" s="2" t="str">
        <f>IF(OR(GERAL[[#This Row],[Classificação por ESG]]="E",GERAL[[#This Row],[Classificação por ESG]]="ES",GERAL[[#This Row],[Classificação por ESG]]="EG",GERAL[[#This Row],[Classificação por ESG]]="ESG"),"SIM","NÃO")</f>
        <v>NÃO</v>
      </c>
      <c r="H2701" s="2" t="str">
        <f>IF(OR(GERAL[[#This Row],[Classificação por ESG]]="S",GERAL[[#This Row],[Classificação por ESG]]="ES",GERAL[[#This Row],[Classificação por ESG]]="SG",GERAL[[#This Row],[Classificação por ESG]]="ESG"),"SIM","NÃO")</f>
        <v>SIM</v>
      </c>
      <c r="I2701" s="2" t="str">
        <f>IF(OR(GERAL[[#This Row],[Classificação por ESG]]="G",GERAL[[#This Row],[Classificação por ESG]]="EG",GERAL[[#This Row],[Classificação por ESG]]="SG",GERAL[[#This Row],[Classificação por ESG]]="ESG"),"SIM","NÃO")</f>
        <v>NÃO</v>
      </c>
      <c r="J2701" s="2" t="str">
        <f>VLOOKUP(GERAL[[#This Row],[CÓD]],SEALL,4,FALSE)</f>
        <v>05, 16</v>
      </c>
      <c r="K2701" s="2" t="str">
        <f>IF(ISERR(FIND("01",GERAL[[#This Row],[ODS]])),"NÃO","SIM")</f>
        <v>NÃO</v>
      </c>
      <c r="L2701" s="2" t="str">
        <f>IF(ISERR(FIND("02",GERAL[[#This Row],[ODS]])),"NÃO","SIM")</f>
        <v>NÃO</v>
      </c>
      <c r="M2701" s="2" t="str">
        <f>IF(ISERR(FIND("03",GERAL[[#This Row],[ODS]])),"NÃO","SIM")</f>
        <v>NÃO</v>
      </c>
      <c r="N2701" s="2" t="str">
        <f>IF(ISERR(FIND("04",GERAL[[#This Row],[ODS]])),"NÃO","SIM")</f>
        <v>NÃO</v>
      </c>
      <c r="O2701" s="2" t="str">
        <f>IF(ISERR(FIND("05",GERAL[[#This Row],[ODS]])),"NÃO","SIM")</f>
        <v>SIM</v>
      </c>
      <c r="P2701" s="2" t="str">
        <f>IF(ISERR(FIND("06",GERAL[[#This Row],[ODS]])),"NÃO","SIM")</f>
        <v>NÃO</v>
      </c>
      <c r="Q2701" s="2" t="str">
        <f>IF(ISERR(FIND("07",GERAL[[#This Row],[ODS]])),"NÃO","SIM")</f>
        <v>NÃO</v>
      </c>
      <c r="R2701" s="2" t="str">
        <f>IF(ISERR(FIND("08",GERAL[[#This Row],[ODS]])),"NÃO","SIM")</f>
        <v>NÃO</v>
      </c>
      <c r="S2701" s="2" t="str">
        <f>IF(ISERR(FIND("09",GERAL[[#This Row],[ODS]])),"NÃO","SIM")</f>
        <v>NÃO</v>
      </c>
      <c r="T2701" s="2" t="str">
        <f>IF(ISERR(FIND("10",GERAL[[#This Row],[ODS]])),"NÃO","SIM")</f>
        <v>NÃO</v>
      </c>
      <c r="U2701" s="2" t="str">
        <f>IF(ISERR(FIND("11",GERAL[[#This Row],[ODS]])),"NÃO","SIM")</f>
        <v>NÃO</v>
      </c>
      <c r="V2701" s="2" t="str">
        <f>IF(ISERR(FIND("12",GERAL[[#This Row],[ODS]])),"NÃO","SIM")</f>
        <v>NÃO</v>
      </c>
      <c r="W2701" s="2" t="str">
        <f>IF(ISERR(FIND("13",GERAL[[#This Row],[ODS]])),"NÃO","SIM")</f>
        <v>NÃO</v>
      </c>
      <c r="X2701" s="2" t="str">
        <f>IF(ISERR(FIND("14",GERAL[[#This Row],[ODS]])),"NÃO","SIM")</f>
        <v>NÃO</v>
      </c>
      <c r="Y2701" s="2" t="str">
        <f>IF(ISERR(FIND("15",GERAL[[#This Row],[ODS]])),"NÃO","SIM")</f>
        <v>NÃO</v>
      </c>
      <c r="Z2701" s="2" t="str">
        <f>IF(ISERR(FIND("16",GERAL[[#This Row],[ODS]])),"NÃO","SIM")</f>
        <v>SIM</v>
      </c>
      <c r="AA2701" s="2" t="str">
        <f>IF(ISERR(FIND("17",GERAL[[#This Row],[ODS]])),"NÃO","SIM")</f>
        <v>NÃO</v>
      </c>
      <c r="AB2701" s="1"/>
      <c r="AC2701" s="1"/>
      <c r="AD2701" s="1"/>
      <c r="AE2701" s="56"/>
      <c r="AF2701" s="87">
        <v>41.071519044249506</v>
      </c>
      <c r="AG2701" s="1" t="str">
        <f>GERAL[[#This Row],[SIGLA]]&amp;GERAL[[#This Row],[CÓD]]</f>
        <v>TOSP_FM</v>
      </c>
      <c r="AH2701" s="1">
        <f ca="1">VLOOKUP(GERAL[[#This Row],[REF_NOTA]],BASE_NOTAS[],7,FALSE)</f>
        <v>28.559377775676992</v>
      </c>
      <c r="AI2701" s="31">
        <f ca="1">IF(GERAL[[#This Row],[Nota 2025]]="",0,GERAL[[#This Row],[Nota 2026]]-GERAL[[#This Row],[Nota 2025]])</f>
        <v>-12.512141268572513</v>
      </c>
    </row>
    <row r="2702" spans="1:35" x14ac:dyDescent="0.35">
      <c r="D2702" s="3"/>
      <c r="E2702" s="3"/>
    </row>
    <row r="2703" spans="1:35" x14ac:dyDescent="0.35">
      <c r="D2703" s="3"/>
      <c r="E2703" s="3"/>
    </row>
    <row r="2704" spans="1:35" x14ac:dyDescent="0.35">
      <c r="D2704" s="3"/>
      <c r="E2704" s="3"/>
    </row>
    <row r="2705" spans="4:5" x14ac:dyDescent="0.35">
      <c r="D2705" s="3"/>
      <c r="E2705" s="3"/>
    </row>
    <row r="2706" spans="4:5" x14ac:dyDescent="0.35">
      <c r="D2706" s="3"/>
      <c r="E2706" s="3"/>
    </row>
    <row r="2707" spans="4:5" x14ac:dyDescent="0.35">
      <c r="D2707" s="3"/>
      <c r="E2707" s="3"/>
    </row>
    <row r="2708" spans="4:5" x14ac:dyDescent="0.35">
      <c r="D2708" s="3"/>
      <c r="E2708" s="3"/>
    </row>
    <row r="2709" spans="4:5" x14ac:dyDescent="0.35">
      <c r="D2709" s="3"/>
      <c r="E2709" s="3"/>
    </row>
    <row r="2710" spans="4:5" x14ac:dyDescent="0.35">
      <c r="D2710" s="3"/>
      <c r="E2710" s="3"/>
    </row>
    <row r="2711" spans="4:5" x14ac:dyDescent="0.35">
      <c r="D2711" s="3"/>
      <c r="E2711" s="3"/>
    </row>
    <row r="2712" spans="4:5" x14ac:dyDescent="0.35">
      <c r="D2712" s="3"/>
      <c r="E2712" s="3"/>
    </row>
    <row r="2713" spans="4:5" x14ac:dyDescent="0.35">
      <c r="D2713" s="3"/>
      <c r="E2713" s="3"/>
    </row>
    <row r="2714" spans="4:5" x14ac:dyDescent="0.35">
      <c r="D2714" s="3"/>
      <c r="E2714" s="3"/>
    </row>
    <row r="2715" spans="4:5" x14ac:dyDescent="0.35">
      <c r="D2715" s="3"/>
      <c r="E2715" s="3"/>
    </row>
    <row r="2716" spans="4:5" x14ac:dyDescent="0.35">
      <c r="D2716" s="3"/>
      <c r="E2716" s="3"/>
    </row>
    <row r="2717" spans="4:5" x14ac:dyDescent="0.35">
      <c r="D2717" s="3"/>
      <c r="E2717" s="3"/>
    </row>
    <row r="2718" spans="4:5" x14ac:dyDescent="0.35">
      <c r="D2718" s="3"/>
      <c r="E2718" s="3"/>
    </row>
    <row r="2719" spans="4:5" x14ac:dyDescent="0.35">
      <c r="D2719" s="3"/>
      <c r="E2719" s="3"/>
    </row>
    <row r="2720" spans="4:5" x14ac:dyDescent="0.35">
      <c r="D2720" s="3"/>
      <c r="E2720" s="3"/>
    </row>
    <row r="2721" spans="4:5" x14ac:dyDescent="0.35">
      <c r="D2721" s="3"/>
      <c r="E2721" s="3"/>
    </row>
    <row r="2722" spans="4:5" x14ac:dyDescent="0.35">
      <c r="D2722" s="3"/>
      <c r="E2722" s="3"/>
    </row>
    <row r="2723" spans="4:5" x14ac:dyDescent="0.35">
      <c r="D2723" s="3"/>
      <c r="E2723" s="3"/>
    </row>
    <row r="2724" spans="4:5" x14ac:dyDescent="0.35">
      <c r="D2724" s="3"/>
      <c r="E2724" s="3"/>
    </row>
    <row r="2725" spans="4:5" x14ac:dyDescent="0.35">
      <c r="D2725" s="3"/>
      <c r="E2725" s="3"/>
    </row>
    <row r="2726" spans="4:5" x14ac:dyDescent="0.35">
      <c r="D2726" s="3"/>
      <c r="E2726" s="3"/>
    </row>
    <row r="2727" spans="4:5" x14ac:dyDescent="0.35">
      <c r="D2727" s="3"/>
      <c r="E2727" s="3"/>
    </row>
    <row r="2728" spans="4:5" x14ac:dyDescent="0.35">
      <c r="D2728" s="3"/>
      <c r="E2728" s="3"/>
    </row>
    <row r="2729" spans="4:5" x14ac:dyDescent="0.35">
      <c r="D2729" s="3"/>
      <c r="E2729" s="3"/>
    </row>
    <row r="2730" spans="4:5" x14ac:dyDescent="0.35">
      <c r="D2730" s="3"/>
      <c r="E2730" s="3"/>
    </row>
    <row r="2731" spans="4:5" x14ac:dyDescent="0.35">
      <c r="D2731" s="3"/>
      <c r="E2731" s="3"/>
    </row>
    <row r="2732" spans="4:5" x14ac:dyDescent="0.35">
      <c r="D2732" s="3"/>
      <c r="E2732" s="3"/>
    </row>
    <row r="2733" spans="4:5" x14ac:dyDescent="0.35">
      <c r="D2733" s="3"/>
      <c r="E2733" s="3"/>
    </row>
    <row r="2734" spans="4:5" x14ac:dyDescent="0.35">
      <c r="D2734" s="3"/>
      <c r="E2734" s="3"/>
    </row>
    <row r="2735" spans="4:5" x14ac:dyDescent="0.35">
      <c r="D2735" s="3"/>
      <c r="E2735" s="3"/>
    </row>
    <row r="2736" spans="4:5" x14ac:dyDescent="0.35">
      <c r="D2736" s="3"/>
      <c r="E2736" s="3"/>
    </row>
    <row r="2737" spans="4:27" x14ac:dyDescent="0.35">
      <c r="D2737" s="3"/>
      <c r="E2737" s="3"/>
    </row>
    <row r="2738" spans="4:27" x14ac:dyDescent="0.35">
      <c r="D2738" s="3"/>
      <c r="E2738" s="3"/>
    </row>
    <row r="2739" spans="4:27" x14ac:dyDescent="0.35">
      <c r="D2739" s="3"/>
      <c r="E2739" s="3"/>
    </row>
    <row r="2740" spans="4:27" x14ac:dyDescent="0.35">
      <c r="D2740" s="3"/>
      <c r="E2740" s="3"/>
    </row>
    <row r="2741" spans="4:27" x14ac:dyDescent="0.35">
      <c r="D2741" s="3"/>
      <c r="E2741" s="3"/>
    </row>
    <row r="2742" spans="4:27" x14ac:dyDescent="0.35">
      <c r="D2742" s="3"/>
      <c r="E2742" s="3"/>
    </row>
    <row r="2743" spans="4:27" x14ac:dyDescent="0.35">
      <c r="D2743" s="3"/>
      <c r="E2743" s="3"/>
    </row>
    <row r="2744" spans="4:27" x14ac:dyDescent="0.35">
      <c r="D2744" s="3"/>
      <c r="E2744" s="3"/>
    </row>
    <row r="2745" spans="4:27" x14ac:dyDescent="0.35"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</row>
    <row r="2746" spans="4:27" x14ac:dyDescent="0.35"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  <c r="Y2746"/>
      <c r="Z2746"/>
      <c r="AA2746"/>
    </row>
    <row r="2747" spans="4:27" x14ac:dyDescent="0.35">
      <c r="D2747"/>
      <c r="E2747"/>
      <c r="F2747"/>
      <c r="G2747"/>
      <c r="H2747"/>
      <c r="I2747"/>
      <c r="J2747"/>
      <c r="K2747"/>
      <c r="L2747"/>
      <c r="M2747"/>
      <c r="N2747"/>
      <c r="O2747"/>
      <c r="P2747"/>
      <c r="Q2747"/>
      <c r="R2747"/>
      <c r="S2747"/>
      <c r="T2747"/>
      <c r="U2747"/>
      <c r="V2747"/>
      <c r="W2747"/>
      <c r="X2747"/>
      <c r="Y2747"/>
      <c r="Z2747"/>
      <c r="AA2747"/>
    </row>
    <row r="2748" spans="4:27" x14ac:dyDescent="0.35"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</row>
    <row r="2749" spans="4:27" x14ac:dyDescent="0.35"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  <c r="Y2749"/>
      <c r="Z2749"/>
      <c r="AA2749"/>
    </row>
    <row r="2750" spans="4:27" x14ac:dyDescent="0.35">
      <c r="D2750"/>
      <c r="E2750"/>
      <c r="F2750"/>
      <c r="G2750"/>
      <c r="H2750"/>
      <c r="I2750"/>
      <c r="J2750"/>
      <c r="K2750"/>
      <c r="L2750"/>
      <c r="M2750"/>
      <c r="N2750"/>
      <c r="O2750"/>
      <c r="P2750"/>
      <c r="Q2750"/>
      <c r="R2750"/>
      <c r="S2750"/>
      <c r="T2750"/>
      <c r="U2750"/>
      <c r="V2750"/>
      <c r="W2750"/>
      <c r="X2750"/>
      <c r="Y2750"/>
      <c r="Z2750"/>
      <c r="AA2750"/>
    </row>
    <row r="2751" spans="4:27" x14ac:dyDescent="0.35"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</row>
    <row r="2752" spans="4:27" x14ac:dyDescent="0.35"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  <c r="Y2752"/>
      <c r="Z2752"/>
      <c r="AA2752"/>
    </row>
    <row r="2753" spans="4:27" x14ac:dyDescent="0.35">
      <c r="D2753"/>
      <c r="E2753"/>
      <c r="F2753"/>
      <c r="G2753"/>
      <c r="H2753"/>
      <c r="I2753"/>
      <c r="J2753"/>
      <c r="K2753"/>
      <c r="L2753"/>
      <c r="M2753"/>
      <c r="N2753"/>
      <c r="O2753"/>
      <c r="P2753"/>
      <c r="Q2753"/>
      <c r="R2753"/>
      <c r="S2753"/>
      <c r="T2753"/>
      <c r="U2753"/>
      <c r="V2753"/>
      <c r="W2753"/>
      <c r="X2753"/>
      <c r="Y2753"/>
      <c r="Z2753"/>
      <c r="AA2753"/>
    </row>
    <row r="2754" spans="4:27" x14ac:dyDescent="0.35"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</row>
    <row r="2755" spans="4:27" x14ac:dyDescent="0.35"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  <c r="Y2755"/>
      <c r="Z2755"/>
      <c r="AA2755"/>
    </row>
    <row r="2756" spans="4:27" x14ac:dyDescent="0.35">
      <c r="D2756"/>
      <c r="E2756"/>
      <c r="F2756"/>
      <c r="G2756"/>
      <c r="H2756"/>
      <c r="I2756"/>
      <c r="J2756"/>
      <c r="K2756"/>
      <c r="L2756"/>
      <c r="M2756"/>
      <c r="N2756"/>
      <c r="O2756"/>
      <c r="P2756"/>
      <c r="Q2756"/>
      <c r="R2756"/>
      <c r="S2756"/>
      <c r="T2756"/>
      <c r="U2756"/>
      <c r="V2756"/>
      <c r="W2756"/>
      <c r="X2756"/>
      <c r="Y2756"/>
      <c r="Z2756"/>
      <c r="AA2756"/>
    </row>
    <row r="2757" spans="4:27" x14ac:dyDescent="0.35"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</row>
    <row r="2758" spans="4:27" x14ac:dyDescent="0.35"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  <c r="Y2758"/>
      <c r="Z2758"/>
      <c r="AA2758"/>
    </row>
    <row r="2759" spans="4:27" x14ac:dyDescent="0.35">
      <c r="D2759"/>
      <c r="E2759"/>
      <c r="F2759"/>
      <c r="G2759"/>
      <c r="H2759"/>
      <c r="I2759"/>
      <c r="J2759"/>
      <c r="K2759"/>
      <c r="L2759"/>
      <c r="M2759"/>
      <c r="N2759"/>
      <c r="O2759"/>
      <c r="P2759"/>
      <c r="Q2759"/>
      <c r="R2759"/>
      <c r="S2759"/>
      <c r="T2759"/>
      <c r="U2759"/>
      <c r="V2759"/>
      <c r="W2759"/>
      <c r="X2759"/>
      <c r="Y2759"/>
      <c r="Z2759"/>
      <c r="AA2759"/>
    </row>
    <row r="2760" spans="4:27" x14ac:dyDescent="0.35"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</row>
    <row r="2761" spans="4:27" x14ac:dyDescent="0.35"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  <c r="Y2761"/>
      <c r="Z2761"/>
      <c r="AA2761"/>
    </row>
    <row r="2762" spans="4:27" x14ac:dyDescent="0.35">
      <c r="D2762"/>
      <c r="E2762"/>
      <c r="F2762"/>
      <c r="G2762"/>
      <c r="H2762"/>
      <c r="I2762"/>
      <c r="J2762"/>
      <c r="K2762"/>
      <c r="L2762"/>
      <c r="M2762"/>
      <c r="N2762"/>
      <c r="O2762"/>
      <c r="P2762"/>
      <c r="Q2762"/>
      <c r="R2762"/>
      <c r="S2762"/>
      <c r="T2762"/>
      <c r="U2762"/>
      <c r="V2762"/>
      <c r="W2762"/>
      <c r="X2762"/>
      <c r="Y2762"/>
      <c r="Z2762"/>
      <c r="AA2762"/>
    </row>
    <row r="2763" spans="4:27" x14ac:dyDescent="0.35"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</row>
    <row r="2764" spans="4:27" x14ac:dyDescent="0.35"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  <c r="Y2764"/>
      <c r="Z2764"/>
      <c r="AA2764"/>
    </row>
    <row r="2765" spans="4:27" x14ac:dyDescent="0.35">
      <c r="D2765"/>
      <c r="E2765"/>
      <c r="F2765"/>
      <c r="G2765"/>
      <c r="H2765"/>
      <c r="I2765"/>
      <c r="J2765"/>
      <c r="K2765"/>
      <c r="L2765"/>
      <c r="M2765"/>
      <c r="N2765"/>
      <c r="O2765"/>
      <c r="P2765"/>
      <c r="Q2765"/>
      <c r="R2765"/>
      <c r="S2765"/>
      <c r="T2765"/>
      <c r="U2765"/>
      <c r="V2765"/>
      <c r="W2765"/>
      <c r="X2765"/>
      <c r="Y2765"/>
      <c r="Z2765"/>
      <c r="AA2765"/>
    </row>
    <row r="2766" spans="4:27" x14ac:dyDescent="0.35"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</row>
    <row r="2767" spans="4:27" x14ac:dyDescent="0.35"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  <c r="Y2767"/>
      <c r="Z2767"/>
      <c r="AA2767"/>
    </row>
    <row r="2768" spans="4:27" x14ac:dyDescent="0.35">
      <c r="D2768"/>
      <c r="E2768"/>
      <c r="F2768"/>
      <c r="G2768"/>
      <c r="H2768"/>
      <c r="I2768"/>
      <c r="J2768"/>
      <c r="K2768"/>
      <c r="L2768"/>
      <c r="M2768"/>
      <c r="N2768"/>
      <c r="O2768"/>
      <c r="P2768"/>
      <c r="Q2768"/>
      <c r="R2768"/>
      <c r="S2768"/>
      <c r="T2768"/>
      <c r="U2768"/>
      <c r="V2768"/>
      <c r="W2768"/>
      <c r="X2768"/>
      <c r="Y2768"/>
      <c r="Z2768"/>
      <c r="AA2768"/>
    </row>
    <row r="2769" spans="4:27" x14ac:dyDescent="0.35"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</row>
    <row r="2770" spans="4:27" x14ac:dyDescent="0.35"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  <c r="Y2770"/>
      <c r="Z2770"/>
      <c r="AA2770"/>
    </row>
    <row r="2771" spans="4:27" x14ac:dyDescent="0.35">
      <c r="D2771"/>
      <c r="E2771"/>
      <c r="F2771"/>
      <c r="G2771"/>
      <c r="H2771"/>
      <c r="I2771"/>
      <c r="J2771"/>
      <c r="K2771"/>
      <c r="L2771"/>
      <c r="M2771"/>
      <c r="N2771"/>
      <c r="O2771"/>
      <c r="P2771"/>
      <c r="Q2771"/>
      <c r="R2771"/>
      <c r="S2771"/>
      <c r="T2771"/>
      <c r="U2771"/>
      <c r="V2771"/>
      <c r="W2771"/>
      <c r="X2771"/>
      <c r="Y2771"/>
      <c r="Z2771"/>
      <c r="AA2771"/>
    </row>
    <row r="2772" spans="4:27" x14ac:dyDescent="0.35"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</row>
    <row r="2773" spans="4:27" x14ac:dyDescent="0.35"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  <c r="Y2773"/>
      <c r="Z2773"/>
      <c r="AA2773"/>
    </row>
    <row r="2774" spans="4:27" x14ac:dyDescent="0.35">
      <c r="D2774"/>
      <c r="E2774"/>
      <c r="F2774"/>
      <c r="G2774"/>
      <c r="H2774"/>
      <c r="I2774"/>
      <c r="J2774"/>
      <c r="K2774"/>
      <c r="L2774"/>
      <c r="M2774"/>
      <c r="N2774"/>
      <c r="O2774"/>
      <c r="P2774"/>
      <c r="Q2774"/>
      <c r="R2774"/>
      <c r="S2774"/>
      <c r="T2774"/>
      <c r="U2774"/>
      <c r="V2774"/>
      <c r="W2774"/>
      <c r="X2774"/>
      <c r="Y2774"/>
      <c r="Z2774"/>
      <c r="AA2774"/>
    </row>
    <row r="2775" spans="4:27" x14ac:dyDescent="0.35"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</row>
    <row r="2776" spans="4:27" x14ac:dyDescent="0.35"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  <c r="Y2776"/>
      <c r="Z2776"/>
      <c r="AA2776"/>
    </row>
    <row r="2777" spans="4:27" x14ac:dyDescent="0.35">
      <c r="D2777"/>
      <c r="E2777"/>
      <c r="F2777"/>
      <c r="G2777"/>
      <c r="H2777"/>
      <c r="I2777"/>
      <c r="J2777"/>
      <c r="K2777"/>
      <c r="L2777"/>
      <c r="M2777"/>
      <c r="N2777"/>
      <c r="O2777"/>
      <c r="P2777"/>
      <c r="Q2777"/>
      <c r="R2777"/>
      <c r="S2777"/>
      <c r="T2777"/>
      <c r="U2777"/>
      <c r="V2777"/>
      <c r="W2777"/>
      <c r="X2777"/>
      <c r="Y2777"/>
      <c r="Z2777"/>
      <c r="AA2777"/>
    </row>
    <row r="2778" spans="4:27" x14ac:dyDescent="0.35"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</row>
    <row r="2779" spans="4:27" x14ac:dyDescent="0.35"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  <c r="Y2779"/>
      <c r="Z2779"/>
      <c r="AA2779"/>
    </row>
    <row r="2780" spans="4:27" x14ac:dyDescent="0.35">
      <c r="D2780"/>
      <c r="E2780"/>
      <c r="F2780"/>
      <c r="G2780"/>
      <c r="H2780"/>
      <c r="I2780"/>
      <c r="J2780"/>
      <c r="K2780"/>
      <c r="L2780"/>
      <c r="M2780"/>
      <c r="N2780"/>
      <c r="O2780"/>
      <c r="P2780"/>
      <c r="Q2780"/>
      <c r="R2780"/>
      <c r="S2780"/>
      <c r="T2780"/>
      <c r="U2780"/>
      <c r="V2780"/>
      <c r="W2780"/>
      <c r="X2780"/>
      <c r="Y2780"/>
      <c r="Z2780"/>
      <c r="AA2780"/>
    </row>
    <row r="2781" spans="4:27" x14ac:dyDescent="0.35"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</row>
    <row r="2782" spans="4:27" x14ac:dyDescent="0.35"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  <c r="Y2782"/>
      <c r="Z2782"/>
      <c r="AA2782"/>
    </row>
    <row r="2783" spans="4:27" x14ac:dyDescent="0.35">
      <c r="D2783"/>
      <c r="E2783"/>
      <c r="F2783"/>
      <c r="G2783"/>
      <c r="H2783"/>
      <c r="I2783"/>
      <c r="J2783"/>
      <c r="K2783"/>
      <c r="L2783"/>
      <c r="M2783"/>
      <c r="N2783"/>
      <c r="O2783"/>
      <c r="P2783"/>
      <c r="Q2783"/>
      <c r="R2783"/>
      <c r="S2783"/>
      <c r="T2783"/>
      <c r="U2783"/>
      <c r="V2783"/>
      <c r="W2783"/>
      <c r="X2783"/>
      <c r="Y2783"/>
      <c r="Z2783"/>
      <c r="AA2783"/>
    </row>
    <row r="2784" spans="4:27" x14ac:dyDescent="0.35"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</row>
    <row r="2785" spans="4:27" x14ac:dyDescent="0.35"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  <c r="Y2785"/>
      <c r="Z2785"/>
      <c r="AA2785"/>
    </row>
    <row r="2786" spans="4:27" x14ac:dyDescent="0.35">
      <c r="D2786"/>
      <c r="E2786"/>
      <c r="F2786"/>
      <c r="G2786"/>
      <c r="H2786"/>
      <c r="I2786"/>
      <c r="J2786"/>
      <c r="K2786"/>
      <c r="L2786"/>
      <c r="M2786"/>
      <c r="N2786"/>
      <c r="O2786"/>
      <c r="P2786"/>
      <c r="Q2786"/>
      <c r="R2786"/>
      <c r="S2786"/>
      <c r="T2786"/>
      <c r="U2786"/>
      <c r="V2786"/>
      <c r="W2786"/>
      <c r="X2786"/>
      <c r="Y2786"/>
      <c r="Z2786"/>
      <c r="AA2786"/>
    </row>
    <row r="2787" spans="4:27" x14ac:dyDescent="0.35"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</row>
    <row r="2788" spans="4:27" x14ac:dyDescent="0.35"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  <c r="Y2788"/>
      <c r="Z2788"/>
      <c r="AA2788"/>
    </row>
    <row r="2789" spans="4:27" x14ac:dyDescent="0.35">
      <c r="D2789"/>
      <c r="E2789"/>
      <c r="F2789"/>
      <c r="G2789"/>
      <c r="H2789"/>
      <c r="I2789"/>
      <c r="J2789"/>
      <c r="K2789"/>
      <c r="L2789"/>
      <c r="M2789"/>
      <c r="N2789"/>
      <c r="O2789"/>
      <c r="P2789"/>
      <c r="Q2789"/>
      <c r="R2789"/>
      <c r="S2789"/>
      <c r="T2789"/>
      <c r="U2789"/>
      <c r="V2789"/>
      <c r="W2789"/>
      <c r="X2789"/>
      <c r="Y2789"/>
      <c r="Z2789"/>
      <c r="AA2789"/>
    </row>
    <row r="2790" spans="4:27" x14ac:dyDescent="0.35"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</row>
    <row r="2791" spans="4:27" x14ac:dyDescent="0.35"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  <c r="Y2791"/>
      <c r="Z2791"/>
      <c r="AA2791"/>
    </row>
    <row r="2792" spans="4:27" x14ac:dyDescent="0.35">
      <c r="D2792"/>
      <c r="E2792"/>
      <c r="F2792"/>
      <c r="G2792"/>
      <c r="H2792"/>
      <c r="I2792"/>
      <c r="J2792"/>
      <c r="K2792"/>
      <c r="L2792"/>
      <c r="M2792"/>
      <c r="N2792"/>
      <c r="O2792"/>
      <c r="P2792"/>
      <c r="Q2792"/>
      <c r="R2792"/>
      <c r="S2792"/>
      <c r="T2792"/>
      <c r="U2792"/>
      <c r="V2792"/>
      <c r="W2792"/>
      <c r="X2792"/>
      <c r="Y2792"/>
      <c r="Z2792"/>
      <c r="AA2792"/>
    </row>
    <row r="2793" spans="4:27" x14ac:dyDescent="0.35"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</row>
    <row r="2794" spans="4:27" x14ac:dyDescent="0.35"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  <c r="Y2794"/>
      <c r="Z2794"/>
      <c r="AA2794"/>
    </row>
    <row r="2795" spans="4:27" x14ac:dyDescent="0.35">
      <c r="D2795"/>
      <c r="E2795"/>
      <c r="F2795"/>
      <c r="G2795"/>
      <c r="H2795"/>
      <c r="I2795"/>
      <c r="J2795"/>
      <c r="K2795"/>
      <c r="L2795"/>
      <c r="M2795"/>
      <c r="N2795"/>
      <c r="O2795"/>
      <c r="P2795"/>
      <c r="Q2795"/>
      <c r="R2795"/>
      <c r="S2795"/>
      <c r="T2795"/>
      <c r="U2795"/>
      <c r="V2795"/>
      <c r="W2795"/>
      <c r="X2795"/>
      <c r="Y2795"/>
      <c r="Z2795"/>
      <c r="AA2795"/>
    </row>
    <row r="2796" spans="4:27" x14ac:dyDescent="0.35"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</row>
    <row r="2797" spans="4:27" x14ac:dyDescent="0.35"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  <c r="Y2797"/>
      <c r="Z2797"/>
      <c r="AA2797"/>
    </row>
    <row r="2798" spans="4:27" x14ac:dyDescent="0.35">
      <c r="D2798"/>
      <c r="E2798"/>
      <c r="F2798"/>
      <c r="G2798"/>
      <c r="H2798"/>
      <c r="I2798"/>
      <c r="J2798"/>
      <c r="K2798"/>
      <c r="L2798"/>
      <c r="M2798"/>
      <c r="N2798"/>
      <c r="O2798"/>
      <c r="P2798"/>
      <c r="Q2798"/>
      <c r="R2798"/>
      <c r="S2798"/>
      <c r="T2798"/>
      <c r="U2798"/>
      <c r="V2798"/>
      <c r="W2798"/>
      <c r="X2798"/>
      <c r="Y2798"/>
      <c r="Z2798"/>
      <c r="AA2798"/>
    </row>
    <row r="2799" spans="4:27" x14ac:dyDescent="0.35"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</row>
    <row r="2800" spans="4:27" x14ac:dyDescent="0.35"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  <c r="Y2800"/>
      <c r="Z2800"/>
      <c r="AA2800"/>
    </row>
    <row r="2801" spans="4:27" x14ac:dyDescent="0.35">
      <c r="D2801"/>
      <c r="E2801"/>
      <c r="F2801"/>
      <c r="G2801"/>
      <c r="H2801"/>
      <c r="I2801"/>
      <c r="J2801"/>
      <c r="K2801"/>
      <c r="L2801"/>
      <c r="M2801"/>
      <c r="N2801"/>
      <c r="O2801"/>
      <c r="P2801"/>
      <c r="Q2801"/>
      <c r="R2801"/>
      <c r="S2801"/>
      <c r="T2801"/>
      <c r="U2801"/>
      <c r="V2801"/>
      <c r="W2801"/>
      <c r="X2801"/>
      <c r="Y2801"/>
      <c r="Z2801"/>
      <c r="AA2801"/>
    </row>
    <row r="2802" spans="4:27" x14ac:dyDescent="0.35"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</row>
    <row r="2803" spans="4:27" x14ac:dyDescent="0.35"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  <c r="Y2803"/>
      <c r="Z2803"/>
      <c r="AA2803"/>
    </row>
    <row r="2804" spans="4:27" x14ac:dyDescent="0.35">
      <c r="D2804"/>
      <c r="E2804"/>
      <c r="F2804"/>
      <c r="G2804"/>
      <c r="H2804"/>
      <c r="I2804"/>
      <c r="J2804"/>
      <c r="K2804"/>
      <c r="L2804"/>
      <c r="M2804"/>
      <c r="N2804"/>
      <c r="O2804"/>
      <c r="P2804"/>
      <c r="Q2804"/>
      <c r="R2804"/>
      <c r="S2804"/>
      <c r="T2804"/>
      <c r="U2804"/>
      <c r="V2804"/>
      <c r="W2804"/>
      <c r="X2804"/>
      <c r="Y2804"/>
      <c r="Z2804"/>
      <c r="AA2804"/>
    </row>
    <row r="2805" spans="4:27" x14ac:dyDescent="0.35"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</row>
    <row r="2806" spans="4:27" x14ac:dyDescent="0.35"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  <c r="Y2806"/>
      <c r="Z2806"/>
      <c r="AA2806"/>
    </row>
    <row r="2807" spans="4:27" x14ac:dyDescent="0.35">
      <c r="D2807"/>
      <c r="E2807"/>
      <c r="F2807"/>
      <c r="G2807"/>
      <c r="H2807"/>
      <c r="I2807"/>
      <c r="J2807"/>
      <c r="K2807"/>
      <c r="L2807"/>
      <c r="M2807"/>
      <c r="N2807"/>
      <c r="O2807"/>
      <c r="P2807"/>
      <c r="Q2807"/>
      <c r="R2807"/>
      <c r="S2807"/>
      <c r="T2807"/>
      <c r="U2807"/>
      <c r="V2807"/>
      <c r="W2807"/>
      <c r="X2807"/>
      <c r="Y2807"/>
      <c r="Z2807"/>
      <c r="AA2807"/>
    </row>
    <row r="2808" spans="4:27" x14ac:dyDescent="0.35"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</row>
    <row r="2809" spans="4:27" x14ac:dyDescent="0.35"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  <c r="Y2809"/>
      <c r="Z2809"/>
      <c r="AA2809"/>
    </row>
    <row r="2810" spans="4:27" x14ac:dyDescent="0.35">
      <c r="D2810"/>
      <c r="E2810"/>
      <c r="F2810"/>
      <c r="G2810"/>
      <c r="H2810"/>
      <c r="I2810"/>
      <c r="J2810"/>
      <c r="K2810"/>
      <c r="L2810"/>
      <c r="M2810"/>
      <c r="N2810"/>
      <c r="O2810"/>
      <c r="P2810"/>
      <c r="Q2810"/>
      <c r="R2810"/>
      <c r="S2810"/>
      <c r="T2810"/>
      <c r="U2810"/>
      <c r="V2810"/>
      <c r="W2810"/>
      <c r="X2810"/>
      <c r="Y2810"/>
      <c r="Z2810"/>
      <c r="AA2810"/>
    </row>
    <row r="2811" spans="4:27" x14ac:dyDescent="0.35"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</row>
    <row r="2812" spans="4:27" x14ac:dyDescent="0.35"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  <c r="Y2812"/>
      <c r="Z2812"/>
      <c r="AA2812"/>
    </row>
    <row r="2813" spans="4:27" x14ac:dyDescent="0.35">
      <c r="D2813"/>
      <c r="E2813"/>
      <c r="F2813"/>
      <c r="G2813"/>
      <c r="H2813"/>
      <c r="I2813"/>
      <c r="J2813"/>
      <c r="K2813"/>
      <c r="L2813"/>
      <c r="M2813"/>
      <c r="N2813"/>
      <c r="O2813"/>
      <c r="P2813"/>
      <c r="Q2813"/>
      <c r="R2813"/>
      <c r="S2813"/>
      <c r="T2813"/>
      <c r="U2813"/>
      <c r="V2813"/>
      <c r="W2813"/>
      <c r="X2813"/>
      <c r="Y2813"/>
      <c r="Z2813"/>
      <c r="AA2813"/>
    </row>
    <row r="2814" spans="4:27" x14ac:dyDescent="0.35"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</row>
    <row r="2815" spans="4:27" x14ac:dyDescent="0.35"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  <c r="Y2815"/>
      <c r="Z2815"/>
      <c r="AA2815"/>
    </row>
    <row r="2816" spans="4:27" x14ac:dyDescent="0.35">
      <c r="D2816"/>
      <c r="E2816"/>
      <c r="F2816"/>
      <c r="G2816"/>
      <c r="H2816"/>
      <c r="I2816"/>
      <c r="J2816"/>
      <c r="K2816"/>
      <c r="L2816"/>
      <c r="M2816"/>
      <c r="N2816"/>
      <c r="O2816"/>
      <c r="P2816"/>
      <c r="Q2816"/>
      <c r="R2816"/>
      <c r="S2816"/>
      <c r="T2816"/>
      <c r="U2816"/>
      <c r="V2816"/>
      <c r="W2816"/>
      <c r="X2816"/>
      <c r="Y2816"/>
      <c r="Z2816"/>
      <c r="AA2816"/>
    </row>
    <row r="2817" spans="4:27" x14ac:dyDescent="0.35"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</row>
    <row r="2818" spans="4:27" x14ac:dyDescent="0.35"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  <c r="Y2818"/>
      <c r="Z2818"/>
      <c r="AA2818"/>
    </row>
    <row r="2819" spans="4:27" x14ac:dyDescent="0.35">
      <c r="D2819"/>
      <c r="E2819"/>
      <c r="F2819"/>
      <c r="G2819"/>
      <c r="H2819"/>
      <c r="I2819"/>
      <c r="J2819"/>
      <c r="K2819"/>
      <c r="L2819"/>
      <c r="M2819"/>
      <c r="N2819"/>
      <c r="O2819"/>
      <c r="P2819"/>
      <c r="Q2819"/>
      <c r="R2819"/>
      <c r="S2819"/>
      <c r="T2819"/>
      <c r="U2819"/>
      <c r="V2819"/>
      <c r="W2819"/>
      <c r="X2819"/>
      <c r="Y2819"/>
      <c r="Z2819"/>
      <c r="AA2819"/>
    </row>
    <row r="2820" spans="4:27" x14ac:dyDescent="0.35"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</row>
    <row r="2821" spans="4:27" x14ac:dyDescent="0.35"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  <c r="Y2821"/>
      <c r="Z2821"/>
      <c r="AA2821"/>
    </row>
    <row r="2822" spans="4:27" x14ac:dyDescent="0.35">
      <c r="D2822"/>
      <c r="E2822"/>
      <c r="F2822"/>
      <c r="G2822"/>
      <c r="H2822"/>
      <c r="I2822"/>
      <c r="J2822"/>
      <c r="K2822"/>
      <c r="L2822"/>
      <c r="M2822"/>
      <c r="N2822"/>
      <c r="O2822"/>
      <c r="P2822"/>
      <c r="Q2822"/>
      <c r="R2822"/>
      <c r="S2822"/>
      <c r="T2822"/>
      <c r="U2822"/>
      <c r="V2822"/>
      <c r="W2822"/>
      <c r="X2822"/>
      <c r="Y2822"/>
      <c r="Z2822"/>
      <c r="AA2822"/>
    </row>
    <row r="2823" spans="4:27" x14ac:dyDescent="0.35"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</row>
    <row r="2824" spans="4:27" x14ac:dyDescent="0.35"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  <c r="Y2824"/>
      <c r="Z2824"/>
      <c r="AA2824"/>
    </row>
    <row r="2825" spans="4:27" x14ac:dyDescent="0.35">
      <c r="D2825"/>
      <c r="E2825"/>
      <c r="F2825"/>
      <c r="G2825"/>
      <c r="H2825"/>
      <c r="I2825"/>
      <c r="J2825"/>
      <c r="K2825"/>
      <c r="L2825"/>
      <c r="M2825"/>
      <c r="N2825"/>
      <c r="O2825"/>
      <c r="P2825"/>
      <c r="Q2825"/>
      <c r="R2825"/>
      <c r="S2825"/>
      <c r="T2825"/>
      <c r="U2825"/>
      <c r="V2825"/>
      <c r="W2825"/>
      <c r="X2825"/>
      <c r="Y2825"/>
      <c r="Z2825"/>
      <c r="AA2825"/>
    </row>
    <row r="2826" spans="4:27" x14ac:dyDescent="0.35"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</row>
    <row r="2827" spans="4:27" x14ac:dyDescent="0.35"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  <c r="Y2827"/>
      <c r="Z2827"/>
      <c r="AA2827"/>
    </row>
    <row r="2828" spans="4:27" x14ac:dyDescent="0.35">
      <c r="D2828"/>
      <c r="E2828"/>
      <c r="F2828"/>
      <c r="G2828"/>
      <c r="H2828"/>
      <c r="I2828"/>
      <c r="J2828"/>
      <c r="K2828"/>
      <c r="L2828"/>
      <c r="M2828"/>
      <c r="N2828"/>
      <c r="O2828"/>
      <c r="P2828"/>
      <c r="Q2828"/>
      <c r="R2828"/>
      <c r="S2828"/>
      <c r="T2828"/>
      <c r="U2828"/>
      <c r="V2828"/>
      <c r="W2828"/>
      <c r="X2828"/>
      <c r="Y2828"/>
      <c r="Z2828"/>
      <c r="AA2828"/>
    </row>
    <row r="2829" spans="4:27" x14ac:dyDescent="0.35"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</row>
    <row r="2830" spans="4:27" x14ac:dyDescent="0.35"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  <c r="Y2830"/>
      <c r="Z2830"/>
      <c r="AA2830"/>
    </row>
    <row r="2831" spans="4:27" x14ac:dyDescent="0.35">
      <c r="D2831"/>
      <c r="E2831"/>
      <c r="F2831"/>
      <c r="G2831"/>
      <c r="H2831"/>
      <c r="I2831"/>
      <c r="J2831"/>
      <c r="K2831"/>
      <c r="L2831"/>
      <c r="M2831"/>
      <c r="N2831"/>
      <c r="O2831"/>
      <c r="P2831"/>
      <c r="Q2831"/>
      <c r="R2831"/>
      <c r="S2831"/>
      <c r="T2831"/>
      <c r="U2831"/>
      <c r="V2831"/>
      <c r="W2831"/>
      <c r="X2831"/>
      <c r="Y2831"/>
      <c r="Z2831"/>
      <c r="AA2831"/>
    </row>
    <row r="2832" spans="4:27" x14ac:dyDescent="0.35"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</row>
    <row r="2833" spans="4:27" x14ac:dyDescent="0.35"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  <c r="Y2833"/>
      <c r="Z2833"/>
      <c r="AA2833"/>
    </row>
    <row r="2834" spans="4:27" x14ac:dyDescent="0.35">
      <c r="D2834"/>
      <c r="E2834"/>
      <c r="F2834"/>
      <c r="G2834"/>
      <c r="H2834"/>
      <c r="I2834"/>
      <c r="J2834"/>
      <c r="K2834"/>
      <c r="L2834"/>
      <c r="M2834"/>
      <c r="N2834"/>
      <c r="O2834"/>
      <c r="P2834"/>
      <c r="Q2834"/>
      <c r="R2834"/>
      <c r="S2834"/>
      <c r="T2834"/>
      <c r="U2834"/>
      <c r="V2834"/>
      <c r="W2834"/>
      <c r="X2834"/>
      <c r="Y2834"/>
      <c r="Z2834"/>
      <c r="AA2834"/>
    </row>
    <row r="2835" spans="4:27" x14ac:dyDescent="0.35"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</row>
    <row r="2836" spans="4:27" x14ac:dyDescent="0.35"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  <c r="Y2836"/>
      <c r="Z2836"/>
      <c r="AA2836"/>
    </row>
    <row r="2837" spans="4:27" x14ac:dyDescent="0.35">
      <c r="D2837"/>
      <c r="E2837"/>
      <c r="F2837"/>
      <c r="G2837"/>
      <c r="H2837"/>
      <c r="I2837"/>
      <c r="J2837"/>
      <c r="K2837"/>
      <c r="L2837"/>
      <c r="M2837"/>
      <c r="N2837"/>
      <c r="O2837"/>
      <c r="P2837"/>
      <c r="Q2837"/>
      <c r="R2837"/>
      <c r="S2837"/>
      <c r="T2837"/>
      <c r="U2837"/>
      <c r="V2837"/>
      <c r="W2837"/>
      <c r="X2837"/>
      <c r="Y2837"/>
      <c r="Z2837"/>
      <c r="AA2837"/>
    </row>
    <row r="2838" spans="4:27" x14ac:dyDescent="0.35"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</row>
    <row r="2839" spans="4:27" x14ac:dyDescent="0.35"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  <c r="Y2839"/>
      <c r="Z2839"/>
      <c r="AA2839"/>
    </row>
    <row r="2840" spans="4:27" x14ac:dyDescent="0.35">
      <c r="D2840"/>
      <c r="E2840"/>
      <c r="F2840"/>
      <c r="G2840"/>
      <c r="H2840"/>
      <c r="I2840"/>
      <c r="J2840"/>
      <c r="K2840"/>
      <c r="L2840"/>
      <c r="M2840"/>
      <c r="N2840"/>
      <c r="O2840"/>
      <c r="P2840"/>
      <c r="Q2840"/>
      <c r="R2840"/>
      <c r="S2840"/>
      <c r="T2840"/>
      <c r="U2840"/>
      <c r="V2840"/>
      <c r="W2840"/>
      <c r="X2840"/>
      <c r="Y2840"/>
      <c r="Z2840"/>
      <c r="AA2840"/>
    </row>
    <row r="2841" spans="4:27" x14ac:dyDescent="0.35"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</row>
    <row r="2842" spans="4:27" x14ac:dyDescent="0.35"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  <c r="Y2842"/>
      <c r="Z2842"/>
      <c r="AA2842"/>
    </row>
    <row r="2843" spans="4:27" x14ac:dyDescent="0.35">
      <c r="D2843"/>
      <c r="E2843"/>
      <c r="F2843"/>
      <c r="G2843"/>
      <c r="H2843"/>
      <c r="I2843"/>
      <c r="J2843"/>
      <c r="K2843"/>
      <c r="L2843"/>
      <c r="M2843"/>
      <c r="N2843"/>
      <c r="O2843"/>
      <c r="P2843"/>
      <c r="Q2843"/>
      <c r="R2843"/>
      <c r="S2843"/>
      <c r="T2843"/>
      <c r="U2843"/>
      <c r="V2843"/>
      <c r="W2843"/>
      <c r="X2843"/>
      <c r="Y2843"/>
      <c r="Z2843"/>
      <c r="AA2843"/>
    </row>
    <row r="2844" spans="4:27" x14ac:dyDescent="0.35"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</row>
    <row r="2845" spans="4:27" x14ac:dyDescent="0.35"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  <c r="Y2845"/>
      <c r="Z2845"/>
      <c r="AA2845"/>
    </row>
    <row r="2846" spans="4:27" x14ac:dyDescent="0.35">
      <c r="D2846"/>
      <c r="E2846"/>
      <c r="F2846"/>
      <c r="G2846"/>
      <c r="H2846"/>
      <c r="I2846"/>
      <c r="J2846"/>
      <c r="K2846"/>
      <c r="L2846"/>
      <c r="M2846"/>
      <c r="N2846"/>
      <c r="O2846"/>
      <c r="P2846"/>
      <c r="Q2846"/>
      <c r="R2846"/>
      <c r="S2846"/>
      <c r="T2846"/>
      <c r="U2846"/>
      <c r="V2846"/>
      <c r="W2846"/>
      <c r="X2846"/>
      <c r="Y2846"/>
      <c r="Z2846"/>
      <c r="AA2846"/>
    </row>
    <row r="2847" spans="4:27" x14ac:dyDescent="0.35"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</row>
    <row r="2848" spans="4:27" x14ac:dyDescent="0.35"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  <c r="Y2848"/>
      <c r="Z2848"/>
      <c r="AA2848"/>
    </row>
    <row r="2849" spans="4:27" x14ac:dyDescent="0.35">
      <c r="D2849"/>
      <c r="E2849"/>
      <c r="F2849"/>
      <c r="G2849"/>
      <c r="H2849"/>
      <c r="I2849"/>
      <c r="J2849"/>
      <c r="K2849"/>
      <c r="L2849"/>
      <c r="M2849"/>
      <c r="N2849"/>
      <c r="O2849"/>
      <c r="P2849"/>
      <c r="Q2849"/>
      <c r="R2849"/>
      <c r="S2849"/>
      <c r="T2849"/>
      <c r="U2849"/>
      <c r="V2849"/>
      <c r="W2849"/>
      <c r="X2849"/>
      <c r="Y2849"/>
      <c r="Z2849"/>
      <c r="AA2849"/>
    </row>
    <row r="2850" spans="4:27" x14ac:dyDescent="0.35"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</row>
    <row r="2851" spans="4:27" x14ac:dyDescent="0.35"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  <c r="Y2851"/>
      <c r="Z2851"/>
      <c r="AA2851"/>
    </row>
    <row r="2852" spans="4:27" x14ac:dyDescent="0.35">
      <c r="D2852"/>
      <c r="E2852"/>
      <c r="F2852"/>
      <c r="G2852"/>
      <c r="H2852"/>
      <c r="I2852"/>
      <c r="J2852"/>
      <c r="K2852"/>
      <c r="L2852"/>
      <c r="M2852"/>
      <c r="N2852"/>
      <c r="O2852"/>
      <c r="P2852"/>
      <c r="Q2852"/>
      <c r="R2852"/>
      <c r="S2852"/>
      <c r="T2852"/>
      <c r="U2852"/>
      <c r="V2852"/>
      <c r="W2852"/>
      <c r="X2852"/>
      <c r="Y2852"/>
      <c r="Z2852"/>
      <c r="AA2852"/>
    </row>
    <row r="2853" spans="4:27" x14ac:dyDescent="0.35"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</row>
    <row r="2854" spans="4:27" x14ac:dyDescent="0.35"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  <c r="Y2854"/>
      <c r="Z2854"/>
      <c r="AA2854"/>
    </row>
    <row r="2855" spans="4:27" x14ac:dyDescent="0.35">
      <c r="D2855"/>
      <c r="E2855"/>
      <c r="F2855"/>
      <c r="G2855"/>
      <c r="H2855"/>
      <c r="I2855"/>
      <c r="J2855"/>
      <c r="K2855"/>
      <c r="L2855"/>
      <c r="M2855"/>
      <c r="N2855"/>
      <c r="O2855"/>
      <c r="P2855"/>
      <c r="Q2855"/>
      <c r="R2855"/>
      <c r="S2855"/>
      <c r="T2855"/>
      <c r="U2855"/>
      <c r="V2855"/>
      <c r="W2855"/>
      <c r="X2855"/>
      <c r="Y2855"/>
      <c r="Z2855"/>
      <c r="AA2855"/>
    </row>
    <row r="2856" spans="4:27" x14ac:dyDescent="0.35"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</row>
    <row r="2857" spans="4:27" x14ac:dyDescent="0.35"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  <c r="Y2857"/>
      <c r="Z2857"/>
      <c r="AA2857"/>
    </row>
    <row r="2858" spans="4:27" x14ac:dyDescent="0.35">
      <c r="D2858"/>
      <c r="E2858"/>
      <c r="F2858"/>
      <c r="G2858"/>
      <c r="H2858"/>
      <c r="I2858"/>
      <c r="J2858"/>
      <c r="K2858"/>
      <c r="L2858"/>
      <c r="M2858"/>
      <c r="N2858"/>
      <c r="O2858"/>
      <c r="P2858"/>
      <c r="Q2858"/>
      <c r="R2858"/>
      <c r="S2858"/>
      <c r="T2858"/>
      <c r="U2858"/>
      <c r="V2858"/>
      <c r="W2858"/>
      <c r="X2858"/>
      <c r="Y2858"/>
      <c r="Z2858"/>
      <c r="AA2858"/>
    </row>
    <row r="2859" spans="4:27" x14ac:dyDescent="0.35"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</row>
    <row r="2860" spans="4:27" x14ac:dyDescent="0.35"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  <c r="X2860"/>
      <c r="Y2860"/>
      <c r="Z2860"/>
      <c r="AA2860"/>
    </row>
    <row r="2861" spans="4:27" x14ac:dyDescent="0.35">
      <c r="D2861"/>
      <c r="E2861"/>
      <c r="F2861"/>
      <c r="G2861"/>
      <c r="H2861"/>
      <c r="I2861"/>
      <c r="J2861"/>
      <c r="K2861"/>
      <c r="L2861"/>
      <c r="M2861"/>
      <c r="N2861"/>
      <c r="O2861"/>
      <c r="P2861"/>
      <c r="Q2861"/>
      <c r="R2861"/>
      <c r="S2861"/>
      <c r="T2861"/>
      <c r="U2861"/>
      <c r="V2861"/>
      <c r="W2861"/>
      <c r="X2861"/>
      <c r="Y2861"/>
      <c r="Z2861"/>
      <c r="AA2861"/>
    </row>
    <row r="2862" spans="4:27" x14ac:dyDescent="0.35"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</row>
    <row r="2863" spans="4:27" x14ac:dyDescent="0.35"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  <c r="Y2863"/>
      <c r="Z2863"/>
      <c r="AA2863"/>
    </row>
    <row r="2864" spans="4:27" x14ac:dyDescent="0.35">
      <c r="D2864"/>
      <c r="E2864"/>
      <c r="F2864"/>
      <c r="G2864"/>
      <c r="H2864"/>
      <c r="I2864"/>
      <c r="J2864"/>
      <c r="K2864"/>
      <c r="L2864"/>
      <c r="M2864"/>
      <c r="N2864"/>
      <c r="O2864"/>
      <c r="P2864"/>
      <c r="Q2864"/>
      <c r="R2864"/>
      <c r="S2864"/>
      <c r="T2864"/>
      <c r="U2864"/>
      <c r="V2864"/>
      <c r="W2864"/>
      <c r="X2864"/>
      <c r="Y2864"/>
      <c r="Z2864"/>
      <c r="AA2864"/>
    </row>
    <row r="2865" spans="4:27" x14ac:dyDescent="0.35"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</row>
    <row r="2866" spans="4:27" x14ac:dyDescent="0.35"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  <c r="Y2866"/>
      <c r="Z2866"/>
      <c r="AA2866"/>
    </row>
    <row r="2867" spans="4:27" x14ac:dyDescent="0.35">
      <c r="D2867"/>
      <c r="E2867"/>
      <c r="F2867"/>
      <c r="G2867"/>
      <c r="H2867"/>
      <c r="I2867"/>
      <c r="J2867"/>
      <c r="K2867"/>
      <c r="L2867"/>
      <c r="M2867"/>
      <c r="N2867"/>
      <c r="O2867"/>
      <c r="P2867"/>
      <c r="Q2867"/>
      <c r="R2867"/>
      <c r="S2867"/>
      <c r="T2867"/>
      <c r="U2867"/>
      <c r="V2867"/>
      <c r="W2867"/>
      <c r="X2867"/>
      <c r="Y2867"/>
      <c r="Z2867"/>
      <c r="AA2867"/>
    </row>
    <row r="2868" spans="4:27" x14ac:dyDescent="0.35"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</row>
    <row r="2869" spans="4:27" x14ac:dyDescent="0.35"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  <c r="Y2869"/>
      <c r="Z2869"/>
      <c r="AA2869"/>
    </row>
    <row r="2870" spans="4:27" x14ac:dyDescent="0.35">
      <c r="D2870"/>
      <c r="E2870"/>
      <c r="F2870"/>
      <c r="G2870"/>
      <c r="H2870"/>
      <c r="I2870"/>
      <c r="J2870"/>
      <c r="K2870"/>
      <c r="L2870"/>
      <c r="M2870"/>
      <c r="N2870"/>
      <c r="O2870"/>
      <c r="P2870"/>
      <c r="Q2870"/>
      <c r="R2870"/>
      <c r="S2870"/>
      <c r="T2870"/>
      <c r="U2870"/>
      <c r="V2870"/>
      <c r="W2870"/>
      <c r="X2870"/>
      <c r="Y2870"/>
      <c r="Z2870"/>
      <c r="AA2870"/>
    </row>
    <row r="2871" spans="4:27" x14ac:dyDescent="0.35"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</row>
    <row r="2872" spans="4:27" x14ac:dyDescent="0.35"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  <c r="Y2872"/>
      <c r="Z2872"/>
      <c r="AA2872"/>
    </row>
    <row r="2873" spans="4:27" x14ac:dyDescent="0.35">
      <c r="D2873"/>
      <c r="E2873"/>
      <c r="F2873"/>
      <c r="G2873"/>
      <c r="H2873"/>
      <c r="I2873"/>
      <c r="J2873"/>
      <c r="K2873"/>
      <c r="L2873"/>
      <c r="M2873"/>
      <c r="N2873"/>
      <c r="O2873"/>
      <c r="P2873"/>
      <c r="Q2873"/>
      <c r="R2873"/>
      <c r="S2873"/>
      <c r="T2873"/>
      <c r="U2873"/>
      <c r="V2873"/>
      <c r="W2873"/>
      <c r="X2873"/>
      <c r="Y2873"/>
      <c r="Z2873"/>
      <c r="AA2873"/>
    </row>
    <row r="2874" spans="4:27" x14ac:dyDescent="0.35"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</row>
    <row r="2875" spans="4:27" x14ac:dyDescent="0.35"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  <c r="Y2875"/>
      <c r="Z2875"/>
      <c r="AA2875"/>
    </row>
    <row r="2876" spans="4:27" x14ac:dyDescent="0.35">
      <c r="D2876"/>
      <c r="E2876"/>
      <c r="F2876"/>
      <c r="G2876"/>
      <c r="H2876"/>
      <c r="I2876"/>
      <c r="J2876"/>
      <c r="K2876"/>
      <c r="L2876"/>
      <c r="M2876"/>
      <c r="N2876"/>
      <c r="O2876"/>
      <c r="P2876"/>
      <c r="Q2876"/>
      <c r="R2876"/>
      <c r="S2876"/>
      <c r="T2876"/>
      <c r="U2876"/>
      <c r="V2876"/>
      <c r="W2876"/>
      <c r="X2876"/>
      <c r="Y2876"/>
      <c r="Z2876"/>
      <c r="AA2876"/>
    </row>
    <row r="2877" spans="4:27" x14ac:dyDescent="0.35"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</row>
    <row r="2878" spans="4:27" x14ac:dyDescent="0.35"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  <c r="Y2878"/>
      <c r="Z2878"/>
      <c r="AA2878"/>
    </row>
    <row r="2879" spans="4:27" x14ac:dyDescent="0.35">
      <c r="D2879"/>
      <c r="E2879"/>
      <c r="F2879"/>
      <c r="G2879"/>
      <c r="H2879"/>
      <c r="I2879"/>
      <c r="J2879"/>
      <c r="K2879"/>
      <c r="L2879"/>
      <c r="M2879"/>
      <c r="N2879"/>
      <c r="O2879"/>
      <c r="P2879"/>
      <c r="Q2879"/>
      <c r="R2879"/>
      <c r="S2879"/>
      <c r="T2879"/>
      <c r="U2879"/>
      <c r="V2879"/>
      <c r="W2879"/>
      <c r="X2879"/>
      <c r="Y2879"/>
      <c r="Z2879"/>
      <c r="AA2879"/>
    </row>
    <row r="2880" spans="4:27" x14ac:dyDescent="0.35"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</row>
    <row r="2881" spans="4:27" x14ac:dyDescent="0.35"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  <c r="Y2881"/>
      <c r="Z2881"/>
      <c r="AA2881"/>
    </row>
    <row r="2882" spans="4:27" x14ac:dyDescent="0.35">
      <c r="D2882"/>
      <c r="E2882"/>
      <c r="F2882"/>
      <c r="G2882"/>
      <c r="H2882"/>
      <c r="I2882"/>
      <c r="J2882"/>
      <c r="K2882"/>
      <c r="L2882"/>
      <c r="M2882"/>
      <c r="N2882"/>
      <c r="O2882"/>
      <c r="P2882"/>
      <c r="Q2882"/>
      <c r="R2882"/>
      <c r="S2882"/>
      <c r="T2882"/>
      <c r="U2882"/>
      <c r="V2882"/>
      <c r="W2882"/>
      <c r="X2882"/>
      <c r="Y2882"/>
      <c r="Z2882"/>
      <c r="AA2882"/>
    </row>
    <row r="2883" spans="4:27" x14ac:dyDescent="0.35"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</row>
    <row r="2884" spans="4:27" x14ac:dyDescent="0.35"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  <c r="Y2884"/>
      <c r="Z2884"/>
      <c r="AA2884"/>
    </row>
    <row r="2885" spans="4:27" x14ac:dyDescent="0.35">
      <c r="D2885"/>
      <c r="E2885"/>
      <c r="F2885"/>
      <c r="G2885"/>
      <c r="H2885"/>
      <c r="I2885"/>
      <c r="J2885"/>
      <c r="K2885"/>
      <c r="L2885"/>
      <c r="M2885"/>
      <c r="N2885"/>
      <c r="O2885"/>
      <c r="P2885"/>
      <c r="Q2885"/>
      <c r="R2885"/>
      <c r="S2885"/>
      <c r="T2885"/>
      <c r="U2885"/>
      <c r="V2885"/>
      <c r="W2885"/>
      <c r="X2885"/>
      <c r="Y2885"/>
      <c r="Z2885"/>
      <c r="AA2885"/>
    </row>
    <row r="2886" spans="4:27" x14ac:dyDescent="0.35"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</row>
    <row r="2887" spans="4:27" x14ac:dyDescent="0.35"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  <c r="Y2887"/>
      <c r="Z2887"/>
      <c r="AA2887"/>
    </row>
    <row r="2888" spans="4:27" x14ac:dyDescent="0.35">
      <c r="D2888"/>
      <c r="E2888"/>
      <c r="F2888"/>
      <c r="G2888"/>
      <c r="H2888"/>
      <c r="I2888"/>
      <c r="J2888"/>
      <c r="K2888"/>
      <c r="L2888"/>
      <c r="M2888"/>
      <c r="N2888"/>
      <c r="O2888"/>
      <c r="P2888"/>
      <c r="Q2888"/>
      <c r="R2888"/>
      <c r="S2888"/>
      <c r="T2888"/>
      <c r="U2888"/>
      <c r="V2888"/>
      <c r="W2888"/>
      <c r="X2888"/>
      <c r="Y2888"/>
      <c r="Z2888"/>
      <c r="AA2888"/>
    </row>
    <row r="2889" spans="4:27" x14ac:dyDescent="0.35"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</row>
    <row r="2890" spans="4:27" x14ac:dyDescent="0.35"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  <c r="Y2890"/>
      <c r="Z2890"/>
      <c r="AA2890"/>
    </row>
    <row r="2891" spans="4:27" x14ac:dyDescent="0.35">
      <c r="D2891"/>
      <c r="E2891"/>
      <c r="F2891"/>
      <c r="G2891"/>
      <c r="H2891"/>
      <c r="I2891"/>
      <c r="J2891"/>
      <c r="K2891"/>
      <c r="L2891"/>
      <c r="M2891"/>
      <c r="N2891"/>
      <c r="O2891"/>
      <c r="P2891"/>
      <c r="Q2891"/>
      <c r="R2891"/>
      <c r="S2891"/>
      <c r="T2891"/>
      <c r="U2891"/>
      <c r="V2891"/>
      <c r="W2891"/>
      <c r="X2891"/>
      <c r="Y2891"/>
      <c r="Z2891"/>
      <c r="AA2891"/>
    </row>
    <row r="2892" spans="4:27" x14ac:dyDescent="0.35"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</row>
    <row r="2893" spans="4:27" x14ac:dyDescent="0.35"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  <c r="Y2893"/>
      <c r="Z2893"/>
      <c r="AA2893"/>
    </row>
    <row r="2894" spans="4:27" x14ac:dyDescent="0.35">
      <c r="D2894"/>
      <c r="E2894"/>
      <c r="F2894"/>
      <c r="G2894"/>
      <c r="H2894"/>
      <c r="I2894"/>
      <c r="J2894"/>
      <c r="K2894"/>
      <c r="L2894"/>
      <c r="M2894"/>
      <c r="N2894"/>
      <c r="O2894"/>
      <c r="P2894"/>
      <c r="Q2894"/>
      <c r="R2894"/>
      <c r="S2894"/>
      <c r="T2894"/>
      <c r="U2894"/>
      <c r="V2894"/>
      <c r="W2894"/>
      <c r="X2894"/>
      <c r="Y2894"/>
      <c r="Z2894"/>
      <c r="AA2894"/>
    </row>
    <row r="2895" spans="4:27" x14ac:dyDescent="0.35"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</row>
    <row r="2896" spans="4:27" x14ac:dyDescent="0.35"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  <c r="Y2896"/>
      <c r="Z2896"/>
      <c r="AA2896"/>
    </row>
    <row r="2897" spans="4:27" x14ac:dyDescent="0.35">
      <c r="D2897"/>
      <c r="E2897"/>
      <c r="F2897"/>
      <c r="G2897"/>
      <c r="H2897"/>
      <c r="I2897"/>
      <c r="J2897"/>
      <c r="K2897"/>
      <c r="L2897"/>
      <c r="M2897"/>
      <c r="N2897"/>
      <c r="O2897"/>
      <c r="P2897"/>
      <c r="Q2897"/>
      <c r="R2897"/>
      <c r="S2897"/>
      <c r="T2897"/>
      <c r="U2897"/>
      <c r="V2897"/>
      <c r="W2897"/>
      <c r="X2897"/>
      <c r="Y2897"/>
      <c r="Z2897"/>
      <c r="AA2897"/>
    </row>
    <row r="2898" spans="4:27" x14ac:dyDescent="0.35"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</row>
    <row r="2899" spans="4:27" x14ac:dyDescent="0.35"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  <c r="Y2899"/>
      <c r="Z2899"/>
      <c r="AA2899"/>
    </row>
    <row r="2900" spans="4:27" x14ac:dyDescent="0.35">
      <c r="D2900"/>
      <c r="E2900"/>
      <c r="F2900"/>
      <c r="G2900"/>
      <c r="H2900"/>
      <c r="I2900"/>
      <c r="J2900"/>
      <c r="K2900"/>
      <c r="L2900"/>
      <c r="M2900"/>
      <c r="N2900"/>
      <c r="O2900"/>
      <c r="P2900"/>
      <c r="Q2900"/>
      <c r="R2900"/>
      <c r="S2900"/>
      <c r="T2900"/>
      <c r="U2900"/>
      <c r="V2900"/>
      <c r="W2900"/>
      <c r="X2900"/>
      <c r="Y2900"/>
      <c r="Z2900"/>
      <c r="AA2900"/>
    </row>
    <row r="2901" spans="4:27" x14ac:dyDescent="0.35"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</row>
    <row r="2902" spans="4:27" x14ac:dyDescent="0.35"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  <c r="Y2902"/>
      <c r="Z2902"/>
      <c r="AA2902"/>
    </row>
    <row r="2903" spans="4:27" x14ac:dyDescent="0.35">
      <c r="D2903"/>
      <c r="E2903"/>
      <c r="F2903"/>
      <c r="G2903"/>
      <c r="H2903"/>
      <c r="I2903"/>
      <c r="J2903"/>
      <c r="K2903"/>
      <c r="L2903"/>
      <c r="M2903"/>
      <c r="N2903"/>
      <c r="O2903"/>
      <c r="P2903"/>
      <c r="Q2903"/>
      <c r="R2903"/>
      <c r="S2903"/>
      <c r="T2903"/>
      <c r="U2903"/>
      <c r="V2903"/>
      <c r="W2903"/>
      <c r="X2903"/>
      <c r="Y2903"/>
      <c r="Z2903"/>
      <c r="AA2903"/>
    </row>
    <row r="2904" spans="4:27" x14ac:dyDescent="0.35"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</row>
    <row r="2905" spans="4:27" x14ac:dyDescent="0.35"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  <c r="Y2905"/>
      <c r="Z2905"/>
      <c r="AA2905"/>
    </row>
    <row r="2906" spans="4:27" x14ac:dyDescent="0.35">
      <c r="D2906"/>
      <c r="E2906"/>
      <c r="F2906"/>
      <c r="G2906"/>
      <c r="H2906"/>
      <c r="I2906"/>
      <c r="J2906"/>
      <c r="K2906"/>
      <c r="L2906"/>
      <c r="M2906"/>
      <c r="N2906"/>
      <c r="O2906"/>
      <c r="P2906"/>
      <c r="Q2906"/>
      <c r="R2906"/>
      <c r="S2906"/>
      <c r="T2906"/>
      <c r="U2906"/>
      <c r="V2906"/>
      <c r="W2906"/>
      <c r="X2906"/>
      <c r="Y2906"/>
      <c r="Z2906"/>
      <c r="AA2906"/>
    </row>
    <row r="2907" spans="4:27" x14ac:dyDescent="0.35"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</row>
    <row r="2908" spans="4:27" x14ac:dyDescent="0.35"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  <c r="Y2908"/>
      <c r="Z2908"/>
      <c r="AA2908"/>
    </row>
    <row r="2909" spans="4:27" x14ac:dyDescent="0.35">
      <c r="D2909"/>
      <c r="E2909"/>
      <c r="F2909"/>
      <c r="G2909"/>
      <c r="H2909"/>
      <c r="I2909"/>
      <c r="J2909"/>
      <c r="K2909"/>
      <c r="L2909"/>
      <c r="M2909"/>
      <c r="N2909"/>
      <c r="O2909"/>
      <c r="P2909"/>
      <c r="Q2909"/>
      <c r="R2909"/>
      <c r="S2909"/>
      <c r="T2909"/>
      <c r="U2909"/>
      <c r="V2909"/>
      <c r="W2909"/>
      <c r="X2909"/>
      <c r="Y2909"/>
      <c r="Z2909"/>
      <c r="AA2909"/>
    </row>
    <row r="2910" spans="4:27" x14ac:dyDescent="0.35"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</row>
    <row r="2911" spans="4:27" x14ac:dyDescent="0.35"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  <c r="Y2911"/>
      <c r="Z2911"/>
      <c r="AA2911"/>
    </row>
    <row r="2912" spans="4:27" x14ac:dyDescent="0.35">
      <c r="D2912"/>
      <c r="E2912"/>
      <c r="F2912"/>
      <c r="G2912"/>
      <c r="H2912"/>
      <c r="I2912"/>
      <c r="J2912"/>
      <c r="K2912"/>
      <c r="L2912"/>
      <c r="M2912"/>
      <c r="N2912"/>
      <c r="O2912"/>
      <c r="P2912"/>
      <c r="Q2912"/>
      <c r="R2912"/>
      <c r="S2912"/>
      <c r="T2912"/>
      <c r="U2912"/>
      <c r="V2912"/>
      <c r="W2912"/>
      <c r="X2912"/>
      <c r="Y2912"/>
      <c r="Z2912"/>
      <c r="AA2912"/>
    </row>
    <row r="2913" spans="4:27" x14ac:dyDescent="0.35"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</row>
    <row r="2914" spans="4:27" x14ac:dyDescent="0.35"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  <c r="Y2914"/>
      <c r="Z2914"/>
      <c r="AA2914"/>
    </row>
    <row r="2915" spans="4:27" x14ac:dyDescent="0.35">
      <c r="D2915"/>
      <c r="E2915"/>
      <c r="F2915"/>
      <c r="G2915"/>
      <c r="H2915"/>
      <c r="I2915"/>
      <c r="J2915"/>
      <c r="K2915"/>
      <c r="L2915"/>
      <c r="M2915"/>
      <c r="N2915"/>
      <c r="O2915"/>
      <c r="P2915"/>
      <c r="Q2915"/>
      <c r="R2915"/>
      <c r="S2915"/>
      <c r="T2915"/>
      <c r="U2915"/>
      <c r="V2915"/>
      <c r="W2915"/>
      <c r="X2915"/>
      <c r="Y2915"/>
      <c r="Z2915"/>
      <c r="AA2915"/>
    </row>
    <row r="2916" spans="4:27" x14ac:dyDescent="0.35"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</row>
    <row r="2917" spans="4:27" x14ac:dyDescent="0.35"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  <c r="Y2917"/>
      <c r="Z2917"/>
      <c r="AA2917"/>
    </row>
    <row r="2918" spans="4:27" x14ac:dyDescent="0.35">
      <c r="D2918"/>
      <c r="E2918"/>
      <c r="F2918"/>
      <c r="G2918"/>
      <c r="H2918"/>
      <c r="I2918"/>
      <c r="J2918"/>
      <c r="K2918"/>
      <c r="L2918"/>
      <c r="M2918"/>
      <c r="N2918"/>
      <c r="O2918"/>
      <c r="P2918"/>
      <c r="Q2918"/>
      <c r="R2918"/>
      <c r="S2918"/>
      <c r="T2918"/>
      <c r="U2918"/>
      <c r="V2918"/>
      <c r="W2918"/>
      <c r="X2918"/>
      <c r="Y2918"/>
      <c r="Z2918"/>
      <c r="AA2918"/>
    </row>
    <row r="2919" spans="4:27" x14ac:dyDescent="0.35"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</row>
    <row r="2920" spans="4:27" x14ac:dyDescent="0.35"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  <c r="X2920"/>
      <c r="Y2920"/>
      <c r="Z2920"/>
      <c r="AA2920"/>
    </row>
    <row r="2921" spans="4:27" x14ac:dyDescent="0.35">
      <c r="D2921"/>
      <c r="E2921"/>
      <c r="F2921"/>
      <c r="G2921"/>
      <c r="H2921"/>
      <c r="I2921"/>
      <c r="J2921"/>
      <c r="K2921"/>
      <c r="L2921"/>
      <c r="M2921"/>
      <c r="N2921"/>
      <c r="O2921"/>
      <c r="P2921"/>
      <c r="Q2921"/>
      <c r="R2921"/>
      <c r="S2921"/>
      <c r="T2921"/>
      <c r="U2921"/>
      <c r="V2921"/>
      <c r="W2921"/>
      <c r="X2921"/>
      <c r="Y2921"/>
      <c r="Z2921"/>
      <c r="AA2921"/>
    </row>
    <row r="2922" spans="4:27" x14ac:dyDescent="0.35"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</row>
    <row r="2923" spans="4:27" x14ac:dyDescent="0.35"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  <c r="Y2923"/>
      <c r="Z2923"/>
      <c r="AA2923"/>
    </row>
    <row r="2924" spans="4:27" x14ac:dyDescent="0.35">
      <c r="D2924"/>
      <c r="E2924"/>
      <c r="F2924"/>
      <c r="G2924"/>
      <c r="H2924"/>
      <c r="I2924"/>
      <c r="J2924"/>
      <c r="K2924"/>
      <c r="L2924"/>
      <c r="M2924"/>
      <c r="N2924"/>
      <c r="O2924"/>
      <c r="P2924"/>
      <c r="Q2924"/>
      <c r="R2924"/>
      <c r="S2924"/>
      <c r="T2924"/>
      <c r="U2924"/>
      <c r="V2924"/>
      <c r="W2924"/>
      <c r="X2924"/>
      <c r="Y2924"/>
      <c r="Z2924"/>
      <c r="AA2924"/>
    </row>
    <row r="2925" spans="4:27" x14ac:dyDescent="0.35"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</row>
    <row r="2926" spans="4:27" x14ac:dyDescent="0.35"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  <c r="Y2926"/>
      <c r="Z2926"/>
      <c r="AA2926"/>
    </row>
    <row r="2927" spans="4:27" x14ac:dyDescent="0.35">
      <c r="D2927"/>
      <c r="E2927"/>
      <c r="F2927"/>
      <c r="G2927"/>
      <c r="H2927"/>
      <c r="I2927"/>
      <c r="J2927"/>
      <c r="K2927"/>
      <c r="L2927"/>
      <c r="M2927"/>
      <c r="N2927"/>
      <c r="O2927"/>
      <c r="P2927"/>
      <c r="Q2927"/>
      <c r="R2927"/>
      <c r="S2927"/>
      <c r="T2927"/>
      <c r="U2927"/>
      <c r="V2927"/>
      <c r="W2927"/>
      <c r="X2927"/>
      <c r="Y2927"/>
      <c r="Z2927"/>
      <c r="AA2927"/>
    </row>
    <row r="2928" spans="4:27" x14ac:dyDescent="0.35"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</row>
    <row r="2929" spans="4:27" x14ac:dyDescent="0.35"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  <c r="Y2929"/>
      <c r="Z2929"/>
      <c r="AA2929"/>
    </row>
    <row r="2930" spans="4:27" x14ac:dyDescent="0.35">
      <c r="D2930"/>
      <c r="E2930"/>
      <c r="F2930"/>
      <c r="G2930"/>
      <c r="H2930"/>
      <c r="I2930"/>
      <c r="J2930"/>
      <c r="K2930"/>
      <c r="L2930"/>
      <c r="M2930"/>
      <c r="N2930"/>
      <c r="O2930"/>
      <c r="P2930"/>
      <c r="Q2930"/>
      <c r="R2930"/>
      <c r="S2930"/>
      <c r="T2930"/>
      <c r="U2930"/>
      <c r="V2930"/>
      <c r="W2930"/>
      <c r="X2930"/>
      <c r="Y2930"/>
      <c r="Z2930"/>
      <c r="AA2930"/>
    </row>
    <row r="2931" spans="4:27" x14ac:dyDescent="0.35"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</row>
    <row r="2932" spans="4:27" x14ac:dyDescent="0.35"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  <c r="Y2932"/>
      <c r="Z2932"/>
      <c r="AA2932"/>
    </row>
    <row r="2933" spans="4:27" x14ac:dyDescent="0.35">
      <c r="D2933"/>
      <c r="E2933"/>
      <c r="F2933"/>
      <c r="G2933"/>
      <c r="H2933"/>
      <c r="I2933"/>
      <c r="J2933"/>
      <c r="K2933"/>
      <c r="L2933"/>
      <c r="M2933"/>
      <c r="N2933"/>
      <c r="O2933"/>
      <c r="P2933"/>
      <c r="Q2933"/>
      <c r="R2933"/>
      <c r="S2933"/>
      <c r="T2933"/>
      <c r="U2933"/>
      <c r="V2933"/>
      <c r="W2933"/>
      <c r="X2933"/>
      <c r="Y2933"/>
      <c r="Z2933"/>
      <c r="AA2933"/>
    </row>
    <row r="2934" spans="4:27" x14ac:dyDescent="0.35"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</row>
    <row r="2935" spans="4:27" x14ac:dyDescent="0.35"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  <c r="Y2935"/>
      <c r="Z2935"/>
      <c r="AA2935"/>
    </row>
    <row r="2936" spans="4:27" x14ac:dyDescent="0.35">
      <c r="D2936"/>
      <c r="E2936"/>
      <c r="F2936"/>
      <c r="G2936"/>
      <c r="H2936"/>
      <c r="I2936"/>
      <c r="J2936"/>
      <c r="K2936"/>
      <c r="L2936"/>
      <c r="M2936"/>
      <c r="N2936"/>
      <c r="O2936"/>
      <c r="P2936"/>
      <c r="Q2936"/>
      <c r="R2936"/>
      <c r="S2936"/>
      <c r="T2936"/>
      <c r="U2936"/>
      <c r="V2936"/>
      <c r="W2936"/>
      <c r="X2936"/>
      <c r="Y2936"/>
      <c r="Z2936"/>
      <c r="AA2936"/>
    </row>
    <row r="2937" spans="4:27" x14ac:dyDescent="0.35"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</row>
    <row r="2938" spans="4:27" x14ac:dyDescent="0.35"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  <c r="Y2938"/>
      <c r="Z2938"/>
      <c r="AA2938"/>
    </row>
    <row r="2939" spans="4:27" x14ac:dyDescent="0.35">
      <c r="D2939"/>
      <c r="E2939"/>
      <c r="F2939"/>
      <c r="G2939"/>
      <c r="H2939"/>
      <c r="I2939"/>
      <c r="J2939"/>
      <c r="K2939"/>
      <c r="L2939"/>
      <c r="M2939"/>
      <c r="N2939"/>
      <c r="O2939"/>
      <c r="P2939"/>
      <c r="Q2939"/>
      <c r="R2939"/>
      <c r="S2939"/>
      <c r="T2939"/>
      <c r="U2939"/>
      <c r="V2939"/>
      <c r="W2939"/>
      <c r="X2939"/>
      <c r="Y2939"/>
      <c r="Z2939"/>
      <c r="AA2939"/>
    </row>
    <row r="2940" spans="4:27" x14ac:dyDescent="0.35"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</row>
    <row r="2941" spans="4:27" x14ac:dyDescent="0.35"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  <c r="Y2941"/>
      <c r="Z2941"/>
      <c r="AA2941"/>
    </row>
    <row r="2942" spans="4:27" x14ac:dyDescent="0.35">
      <c r="D2942"/>
      <c r="E2942"/>
      <c r="F2942"/>
      <c r="G2942"/>
      <c r="H2942"/>
      <c r="I2942"/>
      <c r="J2942"/>
      <c r="K2942"/>
      <c r="L2942"/>
      <c r="M2942"/>
      <c r="N2942"/>
      <c r="O2942"/>
      <c r="P2942"/>
      <c r="Q2942"/>
      <c r="R2942"/>
      <c r="S2942"/>
      <c r="T2942"/>
      <c r="U2942"/>
      <c r="V2942"/>
      <c r="W2942"/>
      <c r="X2942"/>
      <c r="Y2942"/>
      <c r="Z2942"/>
      <c r="AA2942"/>
    </row>
    <row r="2943" spans="4:27" x14ac:dyDescent="0.35"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</row>
    <row r="2944" spans="4:27" x14ac:dyDescent="0.35"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  <c r="Y2944"/>
      <c r="Z2944"/>
      <c r="AA2944"/>
    </row>
    <row r="2945" spans="4:27" x14ac:dyDescent="0.35">
      <c r="D2945"/>
      <c r="E2945"/>
      <c r="F2945"/>
      <c r="G2945"/>
      <c r="H2945"/>
      <c r="I2945"/>
      <c r="J2945"/>
      <c r="K2945"/>
      <c r="L2945"/>
      <c r="M2945"/>
      <c r="N2945"/>
      <c r="O2945"/>
      <c r="P2945"/>
      <c r="Q2945"/>
      <c r="R2945"/>
      <c r="S2945"/>
      <c r="T2945"/>
      <c r="U2945"/>
      <c r="V2945"/>
      <c r="W2945"/>
      <c r="X2945"/>
      <c r="Y2945"/>
      <c r="Z2945"/>
      <c r="AA2945"/>
    </row>
    <row r="2946" spans="4:27" x14ac:dyDescent="0.35"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</row>
    <row r="2947" spans="4:27" x14ac:dyDescent="0.35"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  <c r="Y2947"/>
      <c r="Z2947"/>
      <c r="AA2947"/>
    </row>
    <row r="2948" spans="4:27" x14ac:dyDescent="0.35">
      <c r="D2948"/>
      <c r="E2948"/>
      <c r="F2948"/>
      <c r="G2948"/>
      <c r="H2948"/>
      <c r="I2948"/>
      <c r="J2948"/>
      <c r="K2948"/>
      <c r="L2948"/>
      <c r="M2948"/>
      <c r="N2948"/>
      <c r="O2948"/>
      <c r="P2948"/>
      <c r="Q2948"/>
      <c r="R2948"/>
      <c r="S2948"/>
      <c r="T2948"/>
      <c r="U2948"/>
      <c r="V2948"/>
      <c r="W2948"/>
      <c r="X2948"/>
      <c r="Y2948"/>
      <c r="Z2948"/>
      <c r="AA2948"/>
    </row>
    <row r="2949" spans="4:27" x14ac:dyDescent="0.35"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</row>
    <row r="2950" spans="4:27" x14ac:dyDescent="0.35"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  <c r="Y2950"/>
      <c r="Z2950"/>
      <c r="AA2950"/>
    </row>
    <row r="2951" spans="4:27" x14ac:dyDescent="0.35">
      <c r="D2951"/>
      <c r="E2951"/>
      <c r="F2951"/>
      <c r="G2951"/>
      <c r="H2951"/>
      <c r="I2951"/>
      <c r="J2951"/>
      <c r="K2951"/>
      <c r="L2951"/>
      <c r="M2951"/>
      <c r="N2951"/>
      <c r="O2951"/>
      <c r="P2951"/>
      <c r="Q2951"/>
      <c r="R2951"/>
      <c r="S2951"/>
      <c r="T2951"/>
      <c r="U2951"/>
      <c r="V2951"/>
      <c r="W2951"/>
      <c r="X2951"/>
      <c r="Y2951"/>
      <c r="Z2951"/>
      <c r="AA2951"/>
    </row>
    <row r="2952" spans="4:27" x14ac:dyDescent="0.35"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</row>
    <row r="2953" spans="4:27" x14ac:dyDescent="0.35"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  <c r="Y2953"/>
      <c r="Z2953"/>
      <c r="AA2953"/>
    </row>
    <row r="2954" spans="4:27" x14ac:dyDescent="0.35">
      <c r="D2954"/>
      <c r="E2954"/>
      <c r="F2954"/>
      <c r="G2954"/>
      <c r="H2954"/>
      <c r="I2954"/>
      <c r="J2954"/>
      <c r="K2954"/>
      <c r="L2954"/>
      <c r="M2954"/>
      <c r="N2954"/>
      <c r="O2954"/>
      <c r="P2954"/>
      <c r="Q2954"/>
      <c r="R2954"/>
      <c r="S2954"/>
      <c r="T2954"/>
      <c r="U2954"/>
      <c r="V2954"/>
      <c r="W2954"/>
      <c r="X2954"/>
      <c r="Y2954"/>
      <c r="Z2954"/>
      <c r="AA2954"/>
    </row>
    <row r="2955" spans="4:27" x14ac:dyDescent="0.35"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</row>
    <row r="2956" spans="4:27" x14ac:dyDescent="0.35"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  <c r="X2956"/>
      <c r="Y2956"/>
      <c r="Z2956"/>
      <c r="AA2956"/>
    </row>
    <row r="2957" spans="4:27" x14ac:dyDescent="0.35">
      <c r="D2957"/>
      <c r="E2957"/>
      <c r="F2957"/>
      <c r="G2957"/>
      <c r="H2957"/>
      <c r="I2957"/>
      <c r="J2957"/>
      <c r="K2957"/>
      <c r="L2957"/>
      <c r="M2957"/>
      <c r="N2957"/>
      <c r="O2957"/>
      <c r="P2957"/>
      <c r="Q2957"/>
      <c r="R2957"/>
      <c r="S2957"/>
      <c r="T2957"/>
      <c r="U2957"/>
      <c r="V2957"/>
      <c r="W2957"/>
      <c r="X2957"/>
      <c r="Y2957"/>
      <c r="Z2957"/>
      <c r="AA2957"/>
    </row>
    <row r="2958" spans="4:27" x14ac:dyDescent="0.35"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</row>
    <row r="2959" spans="4:27" x14ac:dyDescent="0.35"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  <c r="Y2959"/>
      <c r="Z2959"/>
      <c r="AA2959"/>
    </row>
    <row r="2960" spans="4:27" x14ac:dyDescent="0.35">
      <c r="D2960"/>
      <c r="E2960"/>
      <c r="F2960"/>
      <c r="G2960"/>
      <c r="H2960"/>
      <c r="I2960"/>
      <c r="J2960"/>
      <c r="K2960"/>
      <c r="L2960"/>
      <c r="M2960"/>
      <c r="N2960"/>
      <c r="O2960"/>
      <c r="P2960"/>
      <c r="Q2960"/>
      <c r="R2960"/>
      <c r="S2960"/>
      <c r="T2960"/>
      <c r="U2960"/>
      <c r="V2960"/>
      <c r="W2960"/>
      <c r="X2960"/>
      <c r="Y2960"/>
      <c r="Z2960"/>
      <c r="AA2960"/>
    </row>
    <row r="2961" spans="4:27" x14ac:dyDescent="0.35"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</row>
    <row r="2962" spans="4:27" x14ac:dyDescent="0.35"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X2962"/>
      <c r="Y2962"/>
      <c r="Z2962"/>
      <c r="AA2962"/>
    </row>
    <row r="2963" spans="4:27" x14ac:dyDescent="0.35">
      <c r="D2963"/>
      <c r="E2963"/>
      <c r="F2963"/>
      <c r="G2963"/>
      <c r="H2963"/>
      <c r="I2963"/>
      <c r="J2963"/>
      <c r="K2963"/>
      <c r="L2963"/>
      <c r="M2963"/>
      <c r="N2963"/>
      <c r="O2963"/>
      <c r="P2963"/>
      <c r="Q2963"/>
      <c r="R2963"/>
      <c r="S2963"/>
      <c r="T2963"/>
      <c r="U2963"/>
      <c r="V2963"/>
      <c r="W2963"/>
      <c r="X2963"/>
      <c r="Y2963"/>
      <c r="Z2963"/>
      <c r="AA2963"/>
    </row>
    <row r="2964" spans="4:27" x14ac:dyDescent="0.35"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</row>
    <row r="2965" spans="4:27" x14ac:dyDescent="0.35"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  <c r="X2965"/>
      <c r="Y2965"/>
      <c r="Z2965"/>
      <c r="AA2965"/>
    </row>
    <row r="2966" spans="4:27" x14ac:dyDescent="0.35">
      <c r="D2966"/>
      <c r="E2966"/>
      <c r="F2966"/>
      <c r="G2966"/>
      <c r="H2966"/>
      <c r="I2966"/>
      <c r="J2966"/>
      <c r="K2966"/>
      <c r="L2966"/>
      <c r="M2966"/>
      <c r="N2966"/>
      <c r="O2966"/>
      <c r="P2966"/>
      <c r="Q2966"/>
      <c r="R2966"/>
      <c r="S2966"/>
      <c r="T2966"/>
      <c r="U2966"/>
      <c r="V2966"/>
      <c r="W2966"/>
      <c r="X2966"/>
      <c r="Y2966"/>
      <c r="Z2966"/>
      <c r="AA2966"/>
    </row>
    <row r="2967" spans="4:27" x14ac:dyDescent="0.35"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</row>
    <row r="2968" spans="4:27" x14ac:dyDescent="0.35"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  <c r="Y2968"/>
      <c r="Z2968"/>
      <c r="AA2968"/>
    </row>
    <row r="2969" spans="4:27" x14ac:dyDescent="0.35">
      <c r="D2969"/>
      <c r="E2969"/>
      <c r="F2969"/>
      <c r="G2969"/>
      <c r="H2969"/>
      <c r="I2969"/>
      <c r="J2969"/>
      <c r="K2969"/>
      <c r="L2969"/>
      <c r="M2969"/>
      <c r="N2969"/>
      <c r="O2969"/>
      <c r="P2969"/>
      <c r="Q2969"/>
      <c r="R2969"/>
      <c r="S2969"/>
      <c r="T2969"/>
      <c r="U2969"/>
      <c r="V2969"/>
      <c r="W2969"/>
      <c r="X2969"/>
      <c r="Y2969"/>
      <c r="Z2969"/>
      <c r="AA2969"/>
    </row>
    <row r="2970" spans="4:27" x14ac:dyDescent="0.35"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</row>
    <row r="2971" spans="4:27" x14ac:dyDescent="0.35"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  <c r="Y2971"/>
      <c r="Z2971"/>
      <c r="AA2971"/>
    </row>
    <row r="2972" spans="4:27" x14ac:dyDescent="0.35">
      <c r="D2972"/>
      <c r="E2972"/>
      <c r="F2972"/>
      <c r="G2972"/>
      <c r="H2972"/>
      <c r="I2972"/>
      <c r="J2972"/>
      <c r="K2972"/>
      <c r="L2972"/>
      <c r="M2972"/>
      <c r="N2972"/>
      <c r="O2972"/>
      <c r="P2972"/>
      <c r="Q2972"/>
      <c r="R2972"/>
      <c r="S2972"/>
      <c r="T2972"/>
      <c r="U2972"/>
      <c r="V2972"/>
      <c r="W2972"/>
      <c r="X2972"/>
      <c r="Y2972"/>
      <c r="Z2972"/>
      <c r="AA2972"/>
    </row>
    <row r="2973" spans="4:27" x14ac:dyDescent="0.35"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</row>
    <row r="2974" spans="4:27" x14ac:dyDescent="0.35"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  <c r="Y2974"/>
      <c r="Z2974"/>
      <c r="AA2974"/>
    </row>
    <row r="2975" spans="4:27" x14ac:dyDescent="0.35">
      <c r="D2975"/>
      <c r="E2975"/>
      <c r="F2975"/>
      <c r="G2975"/>
      <c r="H2975"/>
      <c r="I2975"/>
      <c r="J2975"/>
      <c r="K2975"/>
      <c r="L2975"/>
      <c r="M2975"/>
      <c r="N2975"/>
      <c r="O2975"/>
      <c r="P2975"/>
      <c r="Q2975"/>
      <c r="R2975"/>
      <c r="S2975"/>
      <c r="T2975"/>
      <c r="U2975"/>
      <c r="V2975"/>
      <c r="W2975"/>
      <c r="X2975"/>
      <c r="Y2975"/>
      <c r="Z2975"/>
      <c r="AA2975"/>
    </row>
    <row r="2976" spans="4:27" x14ac:dyDescent="0.35"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</row>
    <row r="2977" spans="4:27" x14ac:dyDescent="0.35"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  <c r="Y2977"/>
      <c r="Z2977"/>
      <c r="AA2977"/>
    </row>
    <row r="2978" spans="4:27" x14ac:dyDescent="0.35">
      <c r="D2978"/>
      <c r="E2978"/>
      <c r="F2978"/>
      <c r="G2978"/>
      <c r="H2978"/>
      <c r="I2978"/>
      <c r="J2978"/>
      <c r="K2978"/>
      <c r="L2978"/>
      <c r="M2978"/>
      <c r="N2978"/>
      <c r="O2978"/>
      <c r="P2978"/>
      <c r="Q2978"/>
      <c r="R2978"/>
      <c r="S2978"/>
      <c r="T2978"/>
      <c r="U2978"/>
      <c r="V2978"/>
      <c r="W2978"/>
      <c r="X2978"/>
      <c r="Y2978"/>
      <c r="Z2978"/>
      <c r="AA2978"/>
    </row>
    <row r="2979" spans="4:27" x14ac:dyDescent="0.35"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</row>
    <row r="2980" spans="4:27" x14ac:dyDescent="0.35"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  <c r="Y2980"/>
      <c r="Z2980"/>
      <c r="AA2980"/>
    </row>
    <row r="2981" spans="4:27" x14ac:dyDescent="0.35">
      <c r="D2981"/>
      <c r="E2981"/>
      <c r="F2981"/>
      <c r="G2981"/>
      <c r="H2981"/>
      <c r="I2981"/>
      <c r="J2981"/>
      <c r="K2981"/>
      <c r="L2981"/>
      <c r="M2981"/>
      <c r="N2981"/>
      <c r="O2981"/>
      <c r="P2981"/>
      <c r="Q2981"/>
      <c r="R2981"/>
      <c r="S2981"/>
      <c r="T2981"/>
      <c r="U2981"/>
      <c r="V2981"/>
      <c r="W2981"/>
      <c r="X2981"/>
      <c r="Y2981"/>
      <c r="Z2981"/>
      <c r="AA2981"/>
    </row>
    <row r="2982" spans="4:27" x14ac:dyDescent="0.35"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</row>
    <row r="2983" spans="4:27" x14ac:dyDescent="0.35"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  <c r="Y2983"/>
      <c r="Z2983"/>
      <c r="AA2983"/>
    </row>
    <row r="2984" spans="4:27" x14ac:dyDescent="0.35">
      <c r="D2984"/>
      <c r="E2984"/>
      <c r="F2984"/>
      <c r="G2984"/>
      <c r="H2984"/>
      <c r="I2984"/>
      <c r="J2984"/>
      <c r="K2984"/>
      <c r="L2984"/>
      <c r="M2984"/>
      <c r="N2984"/>
      <c r="O2984"/>
      <c r="P2984"/>
      <c r="Q2984"/>
      <c r="R2984"/>
      <c r="S2984"/>
      <c r="T2984"/>
      <c r="U2984"/>
      <c r="V2984"/>
      <c r="W2984"/>
      <c r="X2984"/>
      <c r="Y2984"/>
      <c r="Z2984"/>
      <c r="AA2984"/>
    </row>
    <row r="2985" spans="4:27" x14ac:dyDescent="0.35"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</row>
    <row r="2986" spans="4:27" x14ac:dyDescent="0.35"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  <c r="Y2986"/>
      <c r="Z2986"/>
      <c r="AA2986"/>
    </row>
    <row r="2987" spans="4:27" x14ac:dyDescent="0.35">
      <c r="D2987"/>
      <c r="E2987"/>
      <c r="F2987"/>
      <c r="G2987"/>
      <c r="H2987"/>
      <c r="I2987"/>
      <c r="J2987"/>
      <c r="K2987"/>
      <c r="L2987"/>
      <c r="M2987"/>
      <c r="N2987"/>
      <c r="O2987"/>
      <c r="P2987"/>
      <c r="Q2987"/>
      <c r="R2987"/>
      <c r="S2987"/>
      <c r="T2987"/>
      <c r="U2987"/>
      <c r="V2987"/>
      <c r="W2987"/>
      <c r="X2987"/>
      <c r="Y2987"/>
      <c r="Z2987"/>
      <c r="AA2987"/>
    </row>
    <row r="2988" spans="4:27" x14ac:dyDescent="0.35"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</row>
    <row r="2989" spans="4:27" x14ac:dyDescent="0.35"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  <c r="Y2989"/>
      <c r="Z2989"/>
      <c r="AA2989"/>
    </row>
    <row r="2990" spans="4:27" x14ac:dyDescent="0.35">
      <c r="D2990"/>
      <c r="E2990"/>
      <c r="F2990"/>
      <c r="G2990"/>
      <c r="H2990"/>
      <c r="I2990"/>
      <c r="J2990"/>
      <c r="K2990"/>
      <c r="L2990"/>
      <c r="M2990"/>
      <c r="N2990"/>
      <c r="O2990"/>
      <c r="P2990"/>
      <c r="Q2990"/>
      <c r="R2990"/>
      <c r="S2990"/>
      <c r="T2990"/>
      <c r="U2990"/>
      <c r="V2990"/>
      <c r="W2990"/>
      <c r="X2990"/>
      <c r="Y2990"/>
      <c r="Z2990"/>
      <c r="AA2990"/>
    </row>
    <row r="2991" spans="4:27" x14ac:dyDescent="0.35"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</row>
    <row r="2992" spans="4:27" x14ac:dyDescent="0.35"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  <c r="Y2992"/>
      <c r="Z2992"/>
      <c r="AA2992"/>
    </row>
    <row r="2993" spans="4:27" x14ac:dyDescent="0.35">
      <c r="D2993"/>
      <c r="E2993"/>
      <c r="F2993"/>
      <c r="G2993"/>
      <c r="H2993"/>
      <c r="I2993"/>
      <c r="J2993"/>
      <c r="K2993"/>
      <c r="L2993"/>
      <c r="M2993"/>
      <c r="N2993"/>
      <c r="O2993"/>
      <c r="P2993"/>
      <c r="Q2993"/>
      <c r="R2993"/>
      <c r="S2993"/>
      <c r="T2993"/>
      <c r="U2993"/>
      <c r="V2993"/>
      <c r="W2993"/>
      <c r="X2993"/>
      <c r="Y2993"/>
      <c r="Z2993"/>
      <c r="AA2993"/>
    </row>
    <row r="2994" spans="4:27" x14ac:dyDescent="0.35"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</row>
    <row r="2995" spans="4:27" x14ac:dyDescent="0.35"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  <c r="Y2995"/>
      <c r="Z2995"/>
      <c r="AA2995"/>
    </row>
    <row r="2996" spans="4:27" x14ac:dyDescent="0.35">
      <c r="D2996"/>
      <c r="E2996"/>
      <c r="F2996"/>
      <c r="G2996"/>
      <c r="H2996"/>
      <c r="I2996"/>
      <c r="J2996"/>
      <c r="K2996"/>
      <c r="L2996"/>
      <c r="M2996"/>
      <c r="N2996"/>
      <c r="O2996"/>
      <c r="P2996"/>
      <c r="Q2996"/>
      <c r="R2996"/>
      <c r="S2996"/>
      <c r="T2996"/>
      <c r="U2996"/>
      <c r="V2996"/>
      <c r="W2996"/>
      <c r="X2996"/>
      <c r="Y2996"/>
      <c r="Z2996"/>
      <c r="AA2996"/>
    </row>
    <row r="2997" spans="4:27" x14ac:dyDescent="0.35"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</row>
    <row r="2998" spans="4:27" x14ac:dyDescent="0.35"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  <c r="Y2998"/>
      <c r="Z2998"/>
      <c r="AA2998"/>
    </row>
    <row r="2999" spans="4:27" x14ac:dyDescent="0.35">
      <c r="D2999"/>
      <c r="E2999"/>
      <c r="F2999"/>
      <c r="G2999"/>
      <c r="H2999"/>
      <c r="I2999"/>
      <c r="J2999"/>
      <c r="K2999"/>
      <c r="L2999"/>
      <c r="M2999"/>
      <c r="N2999"/>
      <c r="O2999"/>
      <c r="P2999"/>
      <c r="Q2999"/>
      <c r="R2999"/>
      <c r="S2999"/>
      <c r="T2999"/>
      <c r="U2999"/>
      <c r="V2999"/>
      <c r="W2999"/>
      <c r="X2999"/>
      <c r="Y2999"/>
      <c r="Z2999"/>
      <c r="AA2999"/>
    </row>
    <row r="3000" spans="4:27" x14ac:dyDescent="0.35"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</row>
    <row r="3001" spans="4:27" x14ac:dyDescent="0.35"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  <c r="Y3001"/>
      <c r="Z3001"/>
      <c r="AA3001"/>
    </row>
    <row r="3002" spans="4:27" x14ac:dyDescent="0.35">
      <c r="D3002"/>
      <c r="E3002"/>
      <c r="F3002"/>
      <c r="G3002"/>
      <c r="H3002"/>
      <c r="I3002"/>
      <c r="J3002"/>
      <c r="K3002"/>
      <c r="L3002"/>
      <c r="M3002"/>
      <c r="N3002"/>
      <c r="O3002"/>
      <c r="P3002"/>
      <c r="Q3002"/>
      <c r="R3002"/>
      <c r="S3002"/>
      <c r="T3002"/>
      <c r="U3002"/>
      <c r="V3002"/>
      <c r="W3002"/>
      <c r="X3002"/>
      <c r="Y3002"/>
      <c r="Z3002"/>
      <c r="AA3002"/>
    </row>
    <row r="3003" spans="4:27" x14ac:dyDescent="0.35"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</row>
    <row r="3004" spans="4:27" x14ac:dyDescent="0.35"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  <c r="Y3004"/>
      <c r="Z3004"/>
      <c r="AA3004"/>
    </row>
    <row r="3005" spans="4:27" x14ac:dyDescent="0.35">
      <c r="D3005"/>
      <c r="E3005"/>
      <c r="F3005"/>
      <c r="G3005"/>
      <c r="H3005"/>
      <c r="I3005"/>
      <c r="J3005"/>
      <c r="K3005"/>
      <c r="L3005"/>
      <c r="M3005"/>
      <c r="N3005"/>
      <c r="O3005"/>
      <c r="P3005"/>
      <c r="Q3005"/>
      <c r="R3005"/>
      <c r="S3005"/>
      <c r="T3005"/>
      <c r="U3005"/>
      <c r="V3005"/>
      <c r="W3005"/>
      <c r="X3005"/>
      <c r="Y3005"/>
      <c r="Z3005"/>
      <c r="AA3005"/>
    </row>
    <row r="3006" spans="4:27" x14ac:dyDescent="0.35"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</row>
    <row r="3007" spans="4:27" x14ac:dyDescent="0.35"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  <c r="Y3007"/>
      <c r="Z3007"/>
      <c r="AA3007"/>
    </row>
    <row r="3008" spans="4:27" x14ac:dyDescent="0.35">
      <c r="D3008"/>
      <c r="E3008"/>
      <c r="F3008"/>
      <c r="G3008"/>
      <c r="H3008"/>
      <c r="I3008"/>
      <c r="J3008"/>
      <c r="K3008"/>
      <c r="L3008"/>
      <c r="M3008"/>
      <c r="N3008"/>
      <c r="O3008"/>
      <c r="P3008"/>
      <c r="Q3008"/>
      <c r="R3008"/>
      <c r="S3008"/>
      <c r="T3008"/>
      <c r="U3008"/>
      <c r="V3008"/>
      <c r="W3008"/>
      <c r="X3008"/>
      <c r="Y3008"/>
      <c r="Z3008"/>
      <c r="AA3008"/>
    </row>
    <row r="3009" spans="4:27" x14ac:dyDescent="0.35"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</row>
    <row r="3010" spans="4:27" x14ac:dyDescent="0.35"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  <c r="V3010"/>
      <c r="W3010"/>
      <c r="X3010"/>
      <c r="Y3010"/>
      <c r="Z3010"/>
      <c r="AA3010"/>
    </row>
    <row r="3011" spans="4:27" x14ac:dyDescent="0.35">
      <c r="D3011"/>
      <c r="E3011"/>
      <c r="F3011"/>
      <c r="G3011"/>
      <c r="H3011"/>
      <c r="I3011"/>
      <c r="J3011"/>
      <c r="K3011"/>
      <c r="L3011"/>
      <c r="M3011"/>
      <c r="N3011"/>
      <c r="O3011"/>
      <c r="P3011"/>
      <c r="Q3011"/>
      <c r="R3011"/>
      <c r="S3011"/>
      <c r="T3011"/>
      <c r="U3011"/>
      <c r="V3011"/>
      <c r="W3011"/>
      <c r="X3011"/>
      <c r="Y3011"/>
      <c r="Z3011"/>
      <c r="AA3011"/>
    </row>
    <row r="3012" spans="4:27" x14ac:dyDescent="0.35"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</row>
    <row r="3013" spans="4:27" x14ac:dyDescent="0.35"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  <c r="Y3013"/>
      <c r="Z3013"/>
      <c r="AA3013"/>
    </row>
    <row r="3014" spans="4:27" x14ac:dyDescent="0.35">
      <c r="D3014"/>
      <c r="E3014"/>
      <c r="F3014"/>
      <c r="G3014"/>
      <c r="H3014"/>
      <c r="I3014"/>
      <c r="J3014"/>
      <c r="K3014"/>
      <c r="L3014"/>
      <c r="M3014"/>
      <c r="N3014"/>
      <c r="O3014"/>
      <c r="P3014"/>
      <c r="Q3014"/>
      <c r="R3014"/>
      <c r="S3014"/>
      <c r="T3014"/>
      <c r="U3014"/>
      <c r="V3014"/>
      <c r="W3014"/>
      <c r="X3014"/>
      <c r="Y3014"/>
      <c r="Z3014"/>
      <c r="AA3014"/>
    </row>
    <row r="3015" spans="4:27" x14ac:dyDescent="0.35"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</row>
    <row r="3016" spans="4:27" x14ac:dyDescent="0.35"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  <c r="Y3016"/>
      <c r="Z3016"/>
      <c r="AA3016"/>
    </row>
    <row r="3017" spans="4:27" x14ac:dyDescent="0.35">
      <c r="D3017"/>
      <c r="E3017"/>
      <c r="F3017"/>
      <c r="G3017"/>
      <c r="H3017"/>
      <c r="I3017"/>
      <c r="J3017"/>
      <c r="K3017"/>
      <c r="L3017"/>
      <c r="M3017"/>
      <c r="N3017"/>
      <c r="O3017"/>
      <c r="P3017"/>
      <c r="Q3017"/>
      <c r="R3017"/>
      <c r="S3017"/>
      <c r="T3017"/>
      <c r="U3017"/>
      <c r="V3017"/>
      <c r="W3017"/>
      <c r="X3017"/>
      <c r="Y3017"/>
      <c r="Z3017"/>
      <c r="AA3017"/>
    </row>
    <row r="3018" spans="4:27" x14ac:dyDescent="0.35"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</row>
    <row r="3019" spans="4:27" x14ac:dyDescent="0.35"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  <c r="Y3019"/>
      <c r="Z3019"/>
      <c r="AA3019"/>
    </row>
    <row r="3020" spans="4:27" x14ac:dyDescent="0.35">
      <c r="D3020"/>
      <c r="E3020"/>
      <c r="F3020"/>
      <c r="G3020"/>
      <c r="H3020"/>
      <c r="I3020"/>
      <c r="J3020"/>
      <c r="K3020"/>
      <c r="L3020"/>
      <c r="M3020"/>
      <c r="N3020"/>
      <c r="O3020"/>
      <c r="P3020"/>
      <c r="Q3020"/>
      <c r="R3020"/>
      <c r="S3020"/>
      <c r="T3020"/>
      <c r="U3020"/>
      <c r="V3020"/>
      <c r="W3020"/>
      <c r="X3020"/>
      <c r="Y3020"/>
      <c r="Z3020"/>
      <c r="AA3020"/>
    </row>
    <row r="3021" spans="4:27" x14ac:dyDescent="0.35"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</row>
    <row r="3022" spans="4:27" x14ac:dyDescent="0.35"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  <c r="Y3022"/>
      <c r="Z3022"/>
      <c r="AA3022"/>
    </row>
    <row r="3023" spans="4:27" x14ac:dyDescent="0.35">
      <c r="D3023"/>
      <c r="E3023"/>
      <c r="F3023"/>
      <c r="G3023"/>
      <c r="H3023"/>
      <c r="I3023"/>
      <c r="J3023"/>
      <c r="K3023"/>
      <c r="L3023"/>
      <c r="M3023"/>
      <c r="N3023"/>
      <c r="O3023"/>
      <c r="P3023"/>
      <c r="Q3023"/>
      <c r="R3023"/>
      <c r="S3023"/>
      <c r="T3023"/>
      <c r="U3023"/>
      <c r="V3023"/>
      <c r="W3023"/>
      <c r="X3023"/>
      <c r="Y3023"/>
      <c r="Z3023"/>
      <c r="AA3023"/>
    </row>
    <row r="3024" spans="4:27" x14ac:dyDescent="0.35"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</row>
    <row r="3025" spans="4:27" x14ac:dyDescent="0.35"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  <c r="Y3025"/>
      <c r="Z3025"/>
      <c r="AA3025"/>
    </row>
    <row r="3026" spans="4:27" x14ac:dyDescent="0.35">
      <c r="D3026"/>
      <c r="E3026"/>
      <c r="F3026"/>
      <c r="G3026"/>
      <c r="H3026"/>
      <c r="I3026"/>
      <c r="J3026"/>
      <c r="K3026"/>
      <c r="L3026"/>
      <c r="M3026"/>
      <c r="N3026"/>
      <c r="O3026"/>
      <c r="P3026"/>
      <c r="Q3026"/>
      <c r="R3026"/>
      <c r="S3026"/>
      <c r="T3026"/>
      <c r="U3026"/>
      <c r="V3026"/>
      <c r="W3026"/>
      <c r="X3026"/>
      <c r="Y3026"/>
      <c r="Z3026"/>
      <c r="AA3026"/>
    </row>
    <row r="3027" spans="4:27" x14ac:dyDescent="0.35"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</row>
    <row r="3028" spans="4:27" x14ac:dyDescent="0.35"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  <c r="Y3028"/>
      <c r="Z3028"/>
      <c r="AA3028"/>
    </row>
    <row r="3029" spans="4:27" x14ac:dyDescent="0.35">
      <c r="D3029"/>
      <c r="E3029"/>
      <c r="F3029"/>
      <c r="G3029"/>
      <c r="H3029"/>
      <c r="I3029"/>
      <c r="J3029"/>
      <c r="K3029"/>
      <c r="L3029"/>
      <c r="M3029"/>
      <c r="N3029"/>
      <c r="O3029"/>
      <c r="P3029"/>
      <c r="Q3029"/>
      <c r="R3029"/>
      <c r="S3029"/>
      <c r="T3029"/>
      <c r="U3029"/>
      <c r="V3029"/>
      <c r="W3029"/>
      <c r="X3029"/>
      <c r="Y3029"/>
      <c r="Z3029"/>
      <c r="AA3029"/>
    </row>
    <row r="3030" spans="4:27" x14ac:dyDescent="0.35"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</row>
    <row r="3031" spans="4:27" x14ac:dyDescent="0.35"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  <c r="Y3031"/>
      <c r="Z3031"/>
      <c r="AA3031"/>
    </row>
    <row r="3032" spans="4:27" x14ac:dyDescent="0.35">
      <c r="D3032"/>
      <c r="E3032"/>
      <c r="F3032"/>
      <c r="G3032"/>
      <c r="H3032"/>
      <c r="I3032"/>
      <c r="J3032"/>
      <c r="K3032"/>
      <c r="L3032"/>
      <c r="M3032"/>
      <c r="N3032"/>
      <c r="O3032"/>
      <c r="P3032"/>
      <c r="Q3032"/>
      <c r="R3032"/>
      <c r="S3032"/>
      <c r="T3032"/>
      <c r="U3032"/>
      <c r="V3032"/>
      <c r="W3032"/>
      <c r="X3032"/>
      <c r="Y3032"/>
      <c r="Z3032"/>
      <c r="AA3032"/>
    </row>
    <row r="3033" spans="4:27" x14ac:dyDescent="0.35"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</row>
    <row r="3034" spans="4:27" x14ac:dyDescent="0.35"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  <c r="Y3034"/>
      <c r="Z3034"/>
      <c r="AA3034"/>
    </row>
    <row r="3035" spans="4:27" x14ac:dyDescent="0.35">
      <c r="D3035"/>
      <c r="E3035"/>
      <c r="F3035"/>
      <c r="G3035"/>
      <c r="H3035"/>
      <c r="I3035"/>
      <c r="J3035"/>
      <c r="K3035"/>
      <c r="L3035"/>
      <c r="M3035"/>
      <c r="N3035"/>
      <c r="O3035"/>
      <c r="P3035"/>
      <c r="Q3035"/>
      <c r="R3035"/>
      <c r="S3035"/>
      <c r="T3035"/>
      <c r="U3035"/>
      <c r="V3035"/>
      <c r="W3035"/>
      <c r="X3035"/>
      <c r="Y3035"/>
      <c r="Z3035"/>
      <c r="AA3035"/>
    </row>
    <row r="3036" spans="4:27" x14ac:dyDescent="0.35"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</row>
    <row r="3037" spans="4:27" x14ac:dyDescent="0.35"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  <c r="Y3037"/>
      <c r="Z3037"/>
      <c r="AA3037"/>
    </row>
    <row r="3038" spans="4:27" x14ac:dyDescent="0.35">
      <c r="D3038"/>
      <c r="E3038"/>
      <c r="F3038"/>
      <c r="G3038"/>
      <c r="H3038"/>
      <c r="I3038"/>
      <c r="J3038"/>
      <c r="K3038"/>
      <c r="L3038"/>
      <c r="M3038"/>
      <c r="N3038"/>
      <c r="O3038"/>
      <c r="P3038"/>
      <c r="Q3038"/>
      <c r="R3038"/>
      <c r="S3038"/>
      <c r="T3038"/>
      <c r="U3038"/>
      <c r="V3038"/>
      <c r="W3038"/>
      <c r="X3038"/>
      <c r="Y3038"/>
      <c r="Z3038"/>
      <c r="AA3038"/>
    </row>
    <row r="3039" spans="4:27" x14ac:dyDescent="0.35"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</row>
    <row r="3040" spans="4:27" x14ac:dyDescent="0.35"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  <c r="Y3040"/>
      <c r="Z3040"/>
      <c r="AA3040"/>
    </row>
    <row r="3041" spans="4:27" x14ac:dyDescent="0.35">
      <c r="D3041"/>
      <c r="E3041"/>
      <c r="F3041"/>
      <c r="G3041"/>
      <c r="H3041"/>
      <c r="I3041"/>
      <c r="J3041"/>
      <c r="K3041"/>
      <c r="L3041"/>
      <c r="M3041"/>
      <c r="N3041"/>
      <c r="O3041"/>
      <c r="P3041"/>
      <c r="Q3041"/>
      <c r="R3041"/>
      <c r="S3041"/>
      <c r="T3041"/>
      <c r="U3041"/>
      <c r="V3041"/>
      <c r="W3041"/>
      <c r="X3041"/>
      <c r="Y3041"/>
      <c r="Z3041"/>
      <c r="AA3041"/>
    </row>
    <row r="3042" spans="4:27" x14ac:dyDescent="0.35"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</row>
    <row r="3043" spans="4:27" x14ac:dyDescent="0.35"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  <c r="Y3043"/>
      <c r="Z3043"/>
      <c r="AA3043"/>
    </row>
    <row r="3044" spans="4:27" x14ac:dyDescent="0.35">
      <c r="D3044"/>
      <c r="E3044"/>
      <c r="F3044"/>
      <c r="G3044"/>
      <c r="H3044"/>
      <c r="I3044"/>
      <c r="J3044"/>
      <c r="K3044"/>
      <c r="L3044"/>
      <c r="M3044"/>
      <c r="N3044"/>
      <c r="O3044"/>
      <c r="P3044"/>
      <c r="Q3044"/>
      <c r="R3044"/>
      <c r="S3044"/>
      <c r="T3044"/>
      <c r="U3044"/>
      <c r="V3044"/>
      <c r="W3044"/>
      <c r="X3044"/>
      <c r="Y3044"/>
      <c r="Z3044"/>
      <c r="AA3044"/>
    </row>
    <row r="3045" spans="4:27" x14ac:dyDescent="0.35"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</row>
    <row r="3046" spans="4:27" x14ac:dyDescent="0.35"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  <c r="Y3046"/>
      <c r="Z3046"/>
      <c r="AA3046"/>
    </row>
    <row r="3047" spans="4:27" x14ac:dyDescent="0.35">
      <c r="D3047"/>
      <c r="E3047"/>
      <c r="F3047"/>
      <c r="G3047"/>
      <c r="H3047"/>
      <c r="I3047"/>
      <c r="J3047"/>
      <c r="K3047"/>
      <c r="L3047"/>
      <c r="M3047"/>
      <c r="N3047"/>
      <c r="O3047"/>
      <c r="P3047"/>
      <c r="Q3047"/>
      <c r="R3047"/>
      <c r="S3047"/>
      <c r="T3047"/>
      <c r="U3047"/>
      <c r="V3047"/>
      <c r="W3047"/>
      <c r="X3047"/>
      <c r="Y3047"/>
      <c r="Z3047"/>
      <c r="AA3047"/>
    </row>
    <row r="3048" spans="4:27" x14ac:dyDescent="0.35"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</row>
    <row r="3049" spans="4:27" x14ac:dyDescent="0.35"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  <c r="Y3049"/>
      <c r="Z3049"/>
      <c r="AA3049"/>
    </row>
    <row r="3050" spans="4:27" x14ac:dyDescent="0.35">
      <c r="D3050"/>
      <c r="E3050"/>
      <c r="F3050"/>
      <c r="G3050"/>
      <c r="H3050"/>
      <c r="I3050"/>
      <c r="J3050"/>
      <c r="K3050"/>
      <c r="L3050"/>
      <c r="M3050"/>
      <c r="N3050"/>
      <c r="O3050"/>
      <c r="P3050"/>
      <c r="Q3050"/>
      <c r="R3050"/>
      <c r="S3050"/>
      <c r="T3050"/>
      <c r="U3050"/>
      <c r="V3050"/>
      <c r="W3050"/>
      <c r="X3050"/>
      <c r="Y3050"/>
      <c r="Z3050"/>
      <c r="AA3050"/>
    </row>
    <row r="3051" spans="4:27" x14ac:dyDescent="0.35"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</row>
    <row r="3052" spans="4:27" x14ac:dyDescent="0.35"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  <c r="Y3052"/>
      <c r="Z3052"/>
      <c r="AA3052"/>
    </row>
    <row r="3053" spans="4:27" x14ac:dyDescent="0.35">
      <c r="D3053"/>
      <c r="E3053"/>
      <c r="F3053"/>
      <c r="G3053"/>
      <c r="H3053"/>
      <c r="I3053"/>
      <c r="J3053"/>
      <c r="K3053"/>
      <c r="L3053"/>
      <c r="M3053"/>
      <c r="N3053"/>
      <c r="O3053"/>
      <c r="P3053"/>
      <c r="Q3053"/>
      <c r="R3053"/>
      <c r="S3053"/>
      <c r="T3053"/>
      <c r="U3053"/>
      <c r="V3053"/>
      <c r="W3053"/>
      <c r="X3053"/>
      <c r="Y3053"/>
      <c r="Z3053"/>
      <c r="AA3053"/>
    </row>
    <row r="3054" spans="4:27" x14ac:dyDescent="0.35"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</row>
    <row r="3055" spans="4:27" x14ac:dyDescent="0.35"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  <c r="V3055"/>
      <c r="W3055"/>
      <c r="X3055"/>
      <c r="Y3055"/>
      <c r="Z3055"/>
      <c r="AA3055"/>
    </row>
    <row r="3056" spans="4:27" x14ac:dyDescent="0.35">
      <c r="D3056"/>
      <c r="E3056"/>
      <c r="F3056"/>
      <c r="G3056"/>
      <c r="H3056"/>
      <c r="I3056"/>
      <c r="J3056"/>
      <c r="K3056"/>
      <c r="L3056"/>
      <c r="M3056"/>
      <c r="N3056"/>
      <c r="O3056"/>
      <c r="P3056"/>
      <c r="Q3056"/>
      <c r="R3056"/>
      <c r="S3056"/>
      <c r="T3056"/>
      <c r="U3056"/>
      <c r="V3056"/>
      <c r="W3056"/>
      <c r="X3056"/>
      <c r="Y3056"/>
      <c r="Z3056"/>
      <c r="AA3056"/>
    </row>
    <row r="3057" spans="4:27" x14ac:dyDescent="0.35"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</row>
    <row r="3058" spans="4:27" x14ac:dyDescent="0.35"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  <c r="Y3058"/>
      <c r="Z3058"/>
      <c r="AA3058"/>
    </row>
    <row r="3059" spans="4:27" x14ac:dyDescent="0.35">
      <c r="D3059"/>
      <c r="E3059"/>
      <c r="F3059"/>
      <c r="G3059"/>
      <c r="H3059"/>
      <c r="I3059"/>
      <c r="J3059"/>
      <c r="K3059"/>
      <c r="L3059"/>
      <c r="M3059"/>
      <c r="N3059"/>
      <c r="O3059"/>
      <c r="P3059"/>
      <c r="Q3059"/>
      <c r="R3059"/>
      <c r="S3059"/>
      <c r="T3059"/>
      <c r="U3059"/>
      <c r="V3059"/>
      <c r="W3059"/>
      <c r="X3059"/>
      <c r="Y3059"/>
      <c r="Z3059"/>
      <c r="AA3059"/>
    </row>
    <row r="3060" spans="4:27" x14ac:dyDescent="0.35"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</row>
    <row r="3061" spans="4:27" x14ac:dyDescent="0.35"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  <c r="Y3061"/>
      <c r="Z3061"/>
      <c r="AA3061"/>
    </row>
    <row r="3062" spans="4:27" x14ac:dyDescent="0.35">
      <c r="D3062"/>
      <c r="E3062"/>
      <c r="F3062"/>
      <c r="G3062"/>
      <c r="H3062"/>
      <c r="I3062"/>
      <c r="J3062"/>
      <c r="K3062"/>
      <c r="L3062"/>
      <c r="M3062"/>
      <c r="N3062"/>
      <c r="O3062"/>
      <c r="P3062"/>
      <c r="Q3062"/>
      <c r="R3062"/>
      <c r="S3062"/>
      <c r="T3062"/>
      <c r="U3062"/>
      <c r="V3062"/>
      <c r="W3062"/>
      <c r="X3062"/>
      <c r="Y3062"/>
      <c r="Z3062"/>
      <c r="AA3062"/>
    </row>
    <row r="3063" spans="4:27" x14ac:dyDescent="0.35"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</row>
    <row r="3064" spans="4:27" x14ac:dyDescent="0.35"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  <c r="Y3064"/>
      <c r="Z3064"/>
      <c r="AA3064"/>
    </row>
    <row r="3065" spans="4:27" x14ac:dyDescent="0.35">
      <c r="D3065"/>
      <c r="E3065"/>
      <c r="F3065"/>
      <c r="G3065"/>
      <c r="H3065"/>
      <c r="I3065"/>
      <c r="J3065"/>
      <c r="K3065"/>
      <c r="L3065"/>
      <c r="M3065"/>
      <c r="N3065"/>
      <c r="O3065"/>
      <c r="P3065"/>
      <c r="Q3065"/>
      <c r="R3065"/>
      <c r="S3065"/>
      <c r="T3065"/>
      <c r="U3065"/>
      <c r="V3065"/>
      <c r="W3065"/>
      <c r="X3065"/>
      <c r="Y3065"/>
      <c r="Z3065"/>
      <c r="AA3065"/>
    </row>
    <row r="3066" spans="4:27" x14ac:dyDescent="0.35"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</row>
    <row r="3067" spans="4:27" x14ac:dyDescent="0.35"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  <c r="Y3067"/>
      <c r="Z3067"/>
      <c r="AA3067"/>
    </row>
    <row r="3068" spans="4:27" x14ac:dyDescent="0.35">
      <c r="D3068"/>
      <c r="E3068"/>
      <c r="F3068"/>
      <c r="G3068"/>
      <c r="H3068"/>
      <c r="I3068"/>
      <c r="J3068"/>
      <c r="K3068"/>
      <c r="L3068"/>
      <c r="M3068"/>
      <c r="N3068"/>
      <c r="O3068"/>
      <c r="P3068"/>
      <c r="Q3068"/>
      <c r="R3068"/>
      <c r="S3068"/>
      <c r="T3068"/>
      <c r="U3068"/>
      <c r="V3068"/>
      <c r="W3068"/>
      <c r="X3068"/>
      <c r="Y3068"/>
      <c r="Z3068"/>
      <c r="AA3068"/>
    </row>
    <row r="3069" spans="4:27" x14ac:dyDescent="0.35"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</row>
    <row r="3070" spans="4:27" x14ac:dyDescent="0.35"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  <c r="Y3070"/>
      <c r="Z3070"/>
      <c r="AA3070"/>
    </row>
    <row r="3071" spans="4:27" x14ac:dyDescent="0.35">
      <c r="D3071"/>
      <c r="E3071"/>
      <c r="F3071"/>
      <c r="G3071"/>
      <c r="H3071"/>
      <c r="I3071"/>
      <c r="J3071"/>
      <c r="K3071"/>
      <c r="L3071"/>
      <c r="M3071"/>
      <c r="N3071"/>
      <c r="O3071"/>
      <c r="P3071"/>
      <c r="Q3071"/>
      <c r="R3071"/>
      <c r="S3071"/>
      <c r="T3071"/>
      <c r="U3071"/>
      <c r="V3071"/>
      <c r="W3071"/>
      <c r="X3071"/>
      <c r="Y3071"/>
      <c r="Z3071"/>
      <c r="AA3071"/>
    </row>
    <row r="3072" spans="4:27" x14ac:dyDescent="0.35"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</row>
    <row r="3073" spans="4:27" x14ac:dyDescent="0.35"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  <c r="W3073"/>
      <c r="X3073"/>
      <c r="Y3073"/>
      <c r="Z3073"/>
      <c r="AA3073"/>
    </row>
    <row r="3074" spans="4:27" x14ac:dyDescent="0.35">
      <c r="D3074"/>
      <c r="E3074"/>
      <c r="F3074"/>
      <c r="G3074"/>
      <c r="H3074"/>
      <c r="I3074"/>
      <c r="J3074"/>
      <c r="K3074"/>
      <c r="L3074"/>
      <c r="M3074"/>
      <c r="N3074"/>
      <c r="O3074"/>
      <c r="P3074"/>
      <c r="Q3074"/>
      <c r="R3074"/>
      <c r="S3074"/>
      <c r="T3074"/>
      <c r="U3074"/>
      <c r="V3074"/>
      <c r="W3074"/>
      <c r="X3074"/>
      <c r="Y3074"/>
      <c r="Z3074"/>
      <c r="AA3074"/>
    </row>
    <row r="3075" spans="4:27" x14ac:dyDescent="0.35"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</row>
    <row r="3076" spans="4:27" x14ac:dyDescent="0.35"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  <c r="Y3076"/>
      <c r="Z3076"/>
      <c r="AA3076"/>
    </row>
    <row r="3077" spans="4:27" x14ac:dyDescent="0.35">
      <c r="D3077"/>
      <c r="E3077"/>
      <c r="F3077"/>
      <c r="G3077"/>
      <c r="H3077"/>
      <c r="I3077"/>
      <c r="J3077"/>
      <c r="K3077"/>
      <c r="L3077"/>
      <c r="M3077"/>
      <c r="N3077"/>
      <c r="O3077"/>
      <c r="P3077"/>
      <c r="Q3077"/>
      <c r="R3077"/>
      <c r="S3077"/>
      <c r="T3077"/>
      <c r="U3077"/>
      <c r="V3077"/>
      <c r="W3077"/>
      <c r="X3077"/>
      <c r="Y3077"/>
      <c r="Z3077"/>
      <c r="AA3077"/>
    </row>
    <row r="3078" spans="4:27" x14ac:dyDescent="0.35"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</row>
    <row r="3079" spans="4:27" x14ac:dyDescent="0.35"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  <c r="Y3079"/>
      <c r="Z3079"/>
      <c r="AA3079"/>
    </row>
    <row r="3080" spans="4:27" x14ac:dyDescent="0.35">
      <c r="D3080"/>
      <c r="E3080"/>
      <c r="F3080"/>
      <c r="G3080"/>
      <c r="H3080"/>
      <c r="I3080"/>
      <c r="J3080"/>
      <c r="K3080"/>
      <c r="L3080"/>
      <c r="M3080"/>
      <c r="N3080"/>
      <c r="O3080"/>
      <c r="P3080"/>
      <c r="Q3080"/>
      <c r="R3080"/>
      <c r="S3080"/>
      <c r="T3080"/>
      <c r="U3080"/>
      <c r="V3080"/>
      <c r="W3080"/>
      <c r="X3080"/>
      <c r="Y3080"/>
      <c r="Z3080"/>
      <c r="AA3080"/>
    </row>
    <row r="3081" spans="4:27" x14ac:dyDescent="0.35"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</row>
    <row r="3082" spans="4:27" x14ac:dyDescent="0.35"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  <c r="Y3082"/>
      <c r="Z3082"/>
      <c r="AA3082"/>
    </row>
    <row r="3083" spans="4:27" x14ac:dyDescent="0.35">
      <c r="D3083"/>
      <c r="E3083"/>
      <c r="F3083"/>
      <c r="G3083"/>
      <c r="H3083"/>
      <c r="I3083"/>
      <c r="J3083"/>
      <c r="K3083"/>
      <c r="L3083"/>
      <c r="M3083"/>
      <c r="N3083"/>
      <c r="O3083"/>
      <c r="P3083"/>
      <c r="Q3083"/>
      <c r="R3083"/>
      <c r="S3083"/>
      <c r="T3083"/>
      <c r="U3083"/>
      <c r="V3083"/>
      <c r="W3083"/>
      <c r="X3083"/>
      <c r="Y3083"/>
      <c r="Z3083"/>
      <c r="AA3083"/>
    </row>
    <row r="3084" spans="4:27" x14ac:dyDescent="0.35"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</row>
    <row r="3085" spans="4:27" x14ac:dyDescent="0.35"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  <c r="Y3085"/>
      <c r="Z3085"/>
      <c r="AA3085"/>
    </row>
    <row r="3086" spans="4:27" x14ac:dyDescent="0.35">
      <c r="D3086"/>
      <c r="E3086"/>
      <c r="F3086"/>
      <c r="G3086"/>
      <c r="H3086"/>
      <c r="I3086"/>
      <c r="J3086"/>
      <c r="K3086"/>
      <c r="L3086"/>
      <c r="M3086"/>
      <c r="N3086"/>
      <c r="O3086"/>
      <c r="P3086"/>
      <c r="Q3086"/>
      <c r="R3086"/>
      <c r="S3086"/>
      <c r="T3086"/>
      <c r="U3086"/>
      <c r="V3086"/>
      <c r="W3086"/>
      <c r="X3086"/>
      <c r="Y3086"/>
      <c r="Z3086"/>
      <c r="AA3086"/>
    </row>
    <row r="3087" spans="4:27" x14ac:dyDescent="0.35"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</row>
    <row r="3088" spans="4:27" x14ac:dyDescent="0.35"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  <c r="Y3088"/>
      <c r="Z3088"/>
      <c r="AA3088"/>
    </row>
    <row r="3089" spans="4:27" x14ac:dyDescent="0.35">
      <c r="D3089"/>
      <c r="E3089"/>
      <c r="F3089"/>
      <c r="G3089"/>
      <c r="H3089"/>
      <c r="I3089"/>
      <c r="J3089"/>
      <c r="K3089"/>
      <c r="L3089"/>
      <c r="M3089"/>
      <c r="N3089"/>
      <c r="O3089"/>
      <c r="P3089"/>
      <c r="Q3089"/>
      <c r="R3089"/>
      <c r="S3089"/>
      <c r="T3089"/>
      <c r="U3089"/>
      <c r="V3089"/>
      <c r="W3089"/>
      <c r="X3089"/>
      <c r="Y3089"/>
      <c r="Z3089"/>
      <c r="AA3089"/>
    </row>
    <row r="3090" spans="4:27" x14ac:dyDescent="0.35"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</row>
    <row r="3091" spans="4:27" x14ac:dyDescent="0.35"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  <c r="Y3091"/>
      <c r="Z3091"/>
      <c r="AA3091"/>
    </row>
    <row r="3092" spans="4:27" x14ac:dyDescent="0.35">
      <c r="D3092"/>
      <c r="E3092"/>
      <c r="F3092"/>
      <c r="G3092"/>
      <c r="H3092"/>
      <c r="I3092"/>
      <c r="J3092"/>
      <c r="K3092"/>
      <c r="L3092"/>
      <c r="M3092"/>
      <c r="N3092"/>
      <c r="O3092"/>
      <c r="P3092"/>
      <c r="Q3092"/>
      <c r="R3092"/>
      <c r="S3092"/>
      <c r="T3092"/>
      <c r="U3092"/>
      <c r="V3092"/>
      <c r="W3092"/>
      <c r="X3092"/>
      <c r="Y3092"/>
      <c r="Z3092"/>
      <c r="AA3092"/>
    </row>
    <row r="3093" spans="4:27" x14ac:dyDescent="0.35"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</row>
    <row r="3094" spans="4:27" x14ac:dyDescent="0.35"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  <c r="Y3094"/>
      <c r="Z3094"/>
      <c r="AA3094"/>
    </row>
    <row r="3095" spans="4:27" x14ac:dyDescent="0.35">
      <c r="D3095"/>
      <c r="E3095"/>
      <c r="F3095"/>
      <c r="G3095"/>
      <c r="H3095"/>
      <c r="I3095"/>
      <c r="J3095"/>
      <c r="K3095"/>
      <c r="L3095"/>
      <c r="M3095"/>
      <c r="N3095"/>
      <c r="O3095"/>
      <c r="P3095"/>
      <c r="Q3095"/>
      <c r="R3095"/>
      <c r="S3095"/>
      <c r="T3095"/>
      <c r="U3095"/>
      <c r="V3095"/>
      <c r="W3095"/>
      <c r="X3095"/>
      <c r="Y3095"/>
      <c r="Z3095"/>
      <c r="AA3095"/>
    </row>
    <row r="3096" spans="4:27" x14ac:dyDescent="0.35"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</row>
    <row r="3097" spans="4:27" x14ac:dyDescent="0.35"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  <c r="Y3097"/>
      <c r="Z3097"/>
      <c r="AA3097"/>
    </row>
    <row r="3098" spans="4:27" x14ac:dyDescent="0.35">
      <c r="D3098"/>
      <c r="E3098"/>
      <c r="F3098"/>
      <c r="G3098"/>
      <c r="H3098"/>
      <c r="I3098"/>
      <c r="J3098"/>
      <c r="K3098"/>
      <c r="L3098"/>
      <c r="M3098"/>
      <c r="N3098"/>
      <c r="O3098"/>
      <c r="P3098"/>
      <c r="Q3098"/>
      <c r="R3098"/>
      <c r="S3098"/>
      <c r="T3098"/>
      <c r="U3098"/>
      <c r="V3098"/>
      <c r="W3098"/>
      <c r="X3098"/>
      <c r="Y3098"/>
      <c r="Z3098"/>
      <c r="AA3098"/>
    </row>
    <row r="3099" spans="4:27" x14ac:dyDescent="0.35"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</row>
    <row r="3100" spans="4:27" x14ac:dyDescent="0.35"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  <c r="Y3100"/>
      <c r="Z3100"/>
      <c r="AA3100"/>
    </row>
    <row r="3101" spans="4:27" x14ac:dyDescent="0.35">
      <c r="D3101"/>
      <c r="E3101"/>
      <c r="F3101"/>
      <c r="G3101"/>
      <c r="H3101"/>
      <c r="I3101"/>
      <c r="J3101"/>
      <c r="K3101"/>
      <c r="L3101"/>
      <c r="M3101"/>
      <c r="N3101"/>
      <c r="O3101"/>
      <c r="P3101"/>
      <c r="Q3101"/>
      <c r="R3101"/>
      <c r="S3101"/>
      <c r="T3101"/>
      <c r="U3101"/>
      <c r="V3101"/>
      <c r="W3101"/>
      <c r="X3101"/>
      <c r="Y3101"/>
      <c r="Z3101"/>
      <c r="AA3101"/>
    </row>
    <row r="3102" spans="4:27" x14ac:dyDescent="0.35"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</row>
    <row r="3103" spans="4:27" x14ac:dyDescent="0.35"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  <c r="Y3103"/>
      <c r="Z3103"/>
      <c r="AA3103"/>
    </row>
    <row r="3104" spans="4:27" x14ac:dyDescent="0.35">
      <c r="D3104"/>
      <c r="E3104"/>
      <c r="F3104"/>
      <c r="G3104"/>
      <c r="H3104"/>
      <c r="I3104"/>
      <c r="J3104"/>
      <c r="K3104"/>
      <c r="L3104"/>
      <c r="M3104"/>
      <c r="N3104"/>
      <c r="O3104"/>
      <c r="P3104"/>
      <c r="Q3104"/>
      <c r="R3104"/>
      <c r="S3104"/>
      <c r="T3104"/>
      <c r="U3104"/>
      <c r="V3104"/>
      <c r="W3104"/>
      <c r="X3104"/>
      <c r="Y3104"/>
      <c r="Z3104"/>
      <c r="AA3104"/>
    </row>
    <row r="3105" spans="4:27" x14ac:dyDescent="0.35"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</row>
    <row r="3106" spans="4:27" x14ac:dyDescent="0.35"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  <c r="Y3106"/>
      <c r="Z3106"/>
      <c r="AA3106"/>
    </row>
    <row r="3107" spans="4:27" x14ac:dyDescent="0.35">
      <c r="D3107"/>
      <c r="E3107"/>
      <c r="F3107"/>
      <c r="G3107"/>
      <c r="H3107"/>
      <c r="I3107"/>
      <c r="J3107"/>
      <c r="K3107"/>
      <c r="L3107"/>
      <c r="M3107"/>
      <c r="N3107"/>
      <c r="O3107"/>
      <c r="P3107"/>
      <c r="Q3107"/>
      <c r="R3107"/>
      <c r="S3107"/>
      <c r="T3107"/>
      <c r="U3107"/>
      <c r="V3107"/>
      <c r="W3107"/>
      <c r="X3107"/>
      <c r="Y3107"/>
      <c r="Z3107"/>
      <c r="AA3107"/>
    </row>
    <row r="3108" spans="4:27" x14ac:dyDescent="0.35"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</row>
    <row r="3109" spans="4:27" x14ac:dyDescent="0.35"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  <c r="Y3109"/>
      <c r="Z3109"/>
      <c r="AA3109"/>
    </row>
    <row r="3110" spans="4:27" x14ac:dyDescent="0.35">
      <c r="D3110"/>
      <c r="E3110"/>
      <c r="F3110"/>
      <c r="G3110"/>
      <c r="H3110"/>
      <c r="I3110"/>
      <c r="J3110"/>
      <c r="K3110"/>
      <c r="L3110"/>
      <c r="M3110"/>
      <c r="N3110"/>
      <c r="O3110"/>
      <c r="P3110"/>
      <c r="Q3110"/>
      <c r="R3110"/>
      <c r="S3110"/>
      <c r="T3110"/>
      <c r="U3110"/>
      <c r="V3110"/>
      <c r="W3110"/>
      <c r="X3110"/>
      <c r="Y3110"/>
      <c r="Z3110"/>
      <c r="AA3110"/>
    </row>
    <row r="3111" spans="4:27" x14ac:dyDescent="0.35"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</row>
    <row r="3112" spans="4:27" x14ac:dyDescent="0.35"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  <c r="Y3112"/>
      <c r="Z3112"/>
      <c r="AA3112"/>
    </row>
    <row r="3113" spans="4:27" x14ac:dyDescent="0.35">
      <c r="D3113"/>
      <c r="E3113"/>
      <c r="F3113"/>
      <c r="G3113"/>
      <c r="H3113"/>
      <c r="I3113"/>
      <c r="J3113"/>
      <c r="K3113"/>
      <c r="L3113"/>
      <c r="M3113"/>
      <c r="N3113"/>
      <c r="O3113"/>
      <c r="P3113"/>
      <c r="Q3113"/>
      <c r="R3113"/>
      <c r="S3113"/>
      <c r="T3113"/>
      <c r="U3113"/>
      <c r="V3113"/>
      <c r="W3113"/>
      <c r="X3113"/>
      <c r="Y3113"/>
      <c r="Z3113"/>
      <c r="AA3113"/>
    </row>
    <row r="3114" spans="4:27" x14ac:dyDescent="0.35"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</row>
    <row r="3115" spans="4:27" x14ac:dyDescent="0.35"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  <c r="Y3115"/>
      <c r="Z3115"/>
      <c r="AA3115"/>
    </row>
    <row r="3116" spans="4:27" x14ac:dyDescent="0.35">
      <c r="D3116"/>
      <c r="E3116"/>
      <c r="F3116"/>
      <c r="G3116"/>
      <c r="H3116"/>
      <c r="I3116"/>
      <c r="J3116"/>
      <c r="K3116"/>
      <c r="L3116"/>
      <c r="M3116"/>
      <c r="N3116"/>
      <c r="O3116"/>
      <c r="P3116"/>
      <c r="Q3116"/>
      <c r="R3116"/>
      <c r="S3116"/>
      <c r="T3116"/>
      <c r="U3116"/>
      <c r="V3116"/>
      <c r="W3116"/>
      <c r="X3116"/>
      <c r="Y3116"/>
      <c r="Z3116"/>
      <c r="AA3116"/>
    </row>
    <row r="3117" spans="4:27" x14ac:dyDescent="0.35"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</row>
    <row r="3118" spans="4:27" x14ac:dyDescent="0.35"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  <c r="Y3118"/>
      <c r="Z3118"/>
      <c r="AA3118"/>
    </row>
    <row r="3119" spans="4:27" x14ac:dyDescent="0.35">
      <c r="D3119"/>
      <c r="E3119"/>
      <c r="F3119"/>
      <c r="G3119"/>
      <c r="H3119"/>
      <c r="I3119"/>
      <c r="J3119"/>
      <c r="K3119"/>
      <c r="L3119"/>
      <c r="M3119"/>
      <c r="N3119"/>
      <c r="O3119"/>
      <c r="P3119"/>
      <c r="Q3119"/>
      <c r="R3119"/>
      <c r="S3119"/>
      <c r="T3119"/>
      <c r="U3119"/>
      <c r="V3119"/>
      <c r="W3119"/>
      <c r="X3119"/>
      <c r="Y3119"/>
      <c r="Z3119"/>
      <c r="AA3119"/>
    </row>
    <row r="3120" spans="4:27" x14ac:dyDescent="0.35"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</row>
    <row r="3121" spans="4:27" x14ac:dyDescent="0.35"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  <c r="Y3121"/>
      <c r="Z3121"/>
      <c r="AA3121"/>
    </row>
    <row r="3122" spans="4:27" x14ac:dyDescent="0.35">
      <c r="D3122"/>
      <c r="E3122"/>
      <c r="F3122"/>
      <c r="G3122"/>
      <c r="H3122"/>
      <c r="I3122"/>
      <c r="J3122"/>
      <c r="K3122"/>
      <c r="L3122"/>
      <c r="M3122"/>
      <c r="N3122"/>
      <c r="O3122"/>
      <c r="P3122"/>
      <c r="Q3122"/>
      <c r="R3122"/>
      <c r="S3122"/>
      <c r="T3122"/>
      <c r="U3122"/>
      <c r="V3122"/>
      <c r="W3122"/>
      <c r="X3122"/>
      <c r="Y3122"/>
      <c r="Z3122"/>
      <c r="AA3122"/>
    </row>
    <row r="3123" spans="4:27" x14ac:dyDescent="0.35"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</row>
    <row r="3124" spans="4:27" x14ac:dyDescent="0.35"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  <c r="Y3124"/>
      <c r="Z3124"/>
      <c r="AA3124"/>
    </row>
    <row r="3125" spans="4:27" x14ac:dyDescent="0.35">
      <c r="D3125"/>
      <c r="E3125"/>
      <c r="F3125"/>
      <c r="G3125"/>
      <c r="H3125"/>
      <c r="I3125"/>
      <c r="J3125"/>
      <c r="K3125"/>
      <c r="L3125"/>
      <c r="M3125"/>
      <c r="N3125"/>
      <c r="O3125"/>
      <c r="P3125"/>
      <c r="Q3125"/>
      <c r="R3125"/>
      <c r="S3125"/>
      <c r="T3125"/>
      <c r="U3125"/>
      <c r="V3125"/>
      <c r="W3125"/>
      <c r="X3125"/>
      <c r="Y3125"/>
      <c r="Z3125"/>
      <c r="AA3125"/>
    </row>
    <row r="3126" spans="4:27" x14ac:dyDescent="0.35"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</row>
    <row r="3127" spans="4:27" x14ac:dyDescent="0.35"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  <c r="Y3127"/>
      <c r="Z3127"/>
      <c r="AA3127"/>
    </row>
    <row r="3128" spans="4:27" x14ac:dyDescent="0.35">
      <c r="D3128"/>
      <c r="E3128"/>
      <c r="F3128"/>
      <c r="G3128"/>
      <c r="H3128"/>
      <c r="I3128"/>
      <c r="J3128"/>
      <c r="K3128"/>
      <c r="L3128"/>
      <c r="M3128"/>
      <c r="N3128"/>
      <c r="O3128"/>
      <c r="P3128"/>
      <c r="Q3128"/>
      <c r="R3128"/>
      <c r="S3128"/>
      <c r="T3128"/>
      <c r="U3128"/>
      <c r="V3128"/>
      <c r="W3128"/>
      <c r="X3128"/>
      <c r="Y3128"/>
      <c r="Z3128"/>
      <c r="AA3128"/>
    </row>
    <row r="3129" spans="4:27" x14ac:dyDescent="0.35"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</row>
    <row r="3130" spans="4:27" x14ac:dyDescent="0.35"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  <c r="Y3130"/>
      <c r="Z3130"/>
      <c r="AA3130"/>
    </row>
    <row r="3131" spans="4:27" x14ac:dyDescent="0.35">
      <c r="D3131"/>
      <c r="E3131"/>
      <c r="F3131"/>
      <c r="G3131"/>
      <c r="H3131"/>
      <c r="I3131"/>
      <c r="J3131"/>
      <c r="K3131"/>
      <c r="L3131"/>
      <c r="M3131"/>
      <c r="N3131"/>
      <c r="O3131"/>
      <c r="P3131"/>
      <c r="Q3131"/>
      <c r="R3131"/>
      <c r="S3131"/>
      <c r="T3131"/>
      <c r="U3131"/>
      <c r="V3131"/>
      <c r="W3131"/>
      <c r="X3131"/>
      <c r="Y3131"/>
      <c r="Z3131"/>
      <c r="AA3131"/>
    </row>
    <row r="3132" spans="4:27" x14ac:dyDescent="0.35"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</row>
    <row r="3133" spans="4:27" x14ac:dyDescent="0.35"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  <c r="Y3133"/>
      <c r="Z3133"/>
      <c r="AA3133"/>
    </row>
    <row r="3134" spans="4:27" x14ac:dyDescent="0.35">
      <c r="D3134"/>
      <c r="E3134"/>
      <c r="F3134"/>
      <c r="G3134"/>
      <c r="H3134"/>
      <c r="I3134"/>
      <c r="J3134"/>
      <c r="K3134"/>
      <c r="L3134"/>
      <c r="M3134"/>
      <c r="N3134"/>
      <c r="O3134"/>
      <c r="P3134"/>
      <c r="Q3134"/>
      <c r="R3134"/>
      <c r="S3134"/>
      <c r="T3134"/>
      <c r="U3134"/>
      <c r="V3134"/>
      <c r="W3134"/>
      <c r="X3134"/>
      <c r="Y3134"/>
      <c r="Z3134"/>
      <c r="AA3134"/>
    </row>
    <row r="3135" spans="4:27" x14ac:dyDescent="0.35"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</row>
    <row r="3136" spans="4:27" x14ac:dyDescent="0.35"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  <c r="Y3136"/>
      <c r="Z3136"/>
      <c r="AA3136"/>
    </row>
    <row r="3137" spans="4:27" x14ac:dyDescent="0.35">
      <c r="D3137"/>
      <c r="E3137"/>
      <c r="F3137"/>
      <c r="G3137"/>
      <c r="H3137"/>
      <c r="I3137"/>
      <c r="J3137"/>
      <c r="K3137"/>
      <c r="L3137"/>
      <c r="M3137"/>
      <c r="N3137"/>
      <c r="O3137"/>
      <c r="P3137"/>
      <c r="Q3137"/>
      <c r="R3137"/>
      <c r="S3137"/>
      <c r="T3137"/>
      <c r="U3137"/>
      <c r="V3137"/>
      <c r="W3137"/>
      <c r="X3137"/>
      <c r="Y3137"/>
      <c r="Z3137"/>
      <c r="AA3137"/>
    </row>
    <row r="3138" spans="4:27" x14ac:dyDescent="0.35"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</row>
    <row r="3139" spans="4:27" x14ac:dyDescent="0.35"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  <c r="Y3139"/>
      <c r="Z3139"/>
      <c r="AA3139"/>
    </row>
    <row r="3140" spans="4:27" x14ac:dyDescent="0.35">
      <c r="D3140"/>
      <c r="E3140"/>
      <c r="F3140"/>
      <c r="G3140"/>
      <c r="H3140"/>
      <c r="I3140"/>
      <c r="J3140"/>
      <c r="K3140"/>
      <c r="L3140"/>
      <c r="M3140"/>
      <c r="N3140"/>
      <c r="O3140"/>
      <c r="P3140"/>
      <c r="Q3140"/>
      <c r="R3140"/>
      <c r="S3140"/>
      <c r="T3140"/>
      <c r="U3140"/>
      <c r="V3140"/>
      <c r="W3140"/>
      <c r="X3140"/>
      <c r="Y3140"/>
      <c r="Z3140"/>
      <c r="AA3140"/>
    </row>
    <row r="3141" spans="4:27" x14ac:dyDescent="0.35"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</row>
    <row r="3142" spans="4:27" x14ac:dyDescent="0.35"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  <c r="Y3142"/>
      <c r="Z3142"/>
      <c r="AA3142"/>
    </row>
    <row r="3143" spans="4:27" x14ac:dyDescent="0.35">
      <c r="D3143"/>
      <c r="E3143"/>
      <c r="F3143"/>
      <c r="G3143"/>
      <c r="H3143"/>
      <c r="I3143"/>
      <c r="J3143"/>
      <c r="K3143"/>
      <c r="L3143"/>
      <c r="M3143"/>
      <c r="N3143"/>
      <c r="O3143"/>
      <c r="P3143"/>
      <c r="Q3143"/>
      <c r="R3143"/>
      <c r="S3143"/>
      <c r="T3143"/>
      <c r="U3143"/>
      <c r="V3143"/>
      <c r="W3143"/>
      <c r="X3143"/>
      <c r="Y3143"/>
      <c r="Z3143"/>
      <c r="AA3143"/>
    </row>
    <row r="3144" spans="4:27" x14ac:dyDescent="0.35"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</row>
    <row r="3145" spans="4:27" x14ac:dyDescent="0.35"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  <c r="Y3145"/>
      <c r="Z3145"/>
      <c r="AA3145"/>
    </row>
    <row r="3146" spans="4:27" x14ac:dyDescent="0.35">
      <c r="D3146"/>
      <c r="E3146"/>
      <c r="F3146"/>
      <c r="G3146"/>
      <c r="H3146"/>
      <c r="I3146"/>
      <c r="J3146"/>
      <c r="K3146"/>
      <c r="L3146"/>
      <c r="M3146"/>
      <c r="N3146"/>
      <c r="O3146"/>
      <c r="P3146"/>
      <c r="Q3146"/>
      <c r="R3146"/>
      <c r="S3146"/>
      <c r="T3146"/>
      <c r="U3146"/>
      <c r="V3146"/>
      <c r="W3146"/>
      <c r="X3146"/>
      <c r="Y3146"/>
      <c r="Z3146"/>
      <c r="AA3146"/>
    </row>
    <row r="3147" spans="4:27" x14ac:dyDescent="0.35"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</row>
    <row r="3148" spans="4:27" x14ac:dyDescent="0.35"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  <c r="Y3148"/>
      <c r="Z3148"/>
      <c r="AA3148"/>
    </row>
    <row r="3149" spans="4:27" x14ac:dyDescent="0.35">
      <c r="D3149"/>
      <c r="E3149"/>
      <c r="F3149"/>
      <c r="G3149"/>
      <c r="H3149"/>
      <c r="I3149"/>
      <c r="J3149"/>
      <c r="K3149"/>
      <c r="L3149"/>
      <c r="M3149"/>
      <c r="N3149"/>
      <c r="O3149"/>
      <c r="P3149"/>
      <c r="Q3149"/>
      <c r="R3149"/>
      <c r="S3149"/>
      <c r="T3149"/>
      <c r="U3149"/>
      <c r="V3149"/>
      <c r="W3149"/>
      <c r="X3149"/>
      <c r="Y3149"/>
      <c r="Z3149"/>
      <c r="AA3149"/>
    </row>
    <row r="3150" spans="4:27" x14ac:dyDescent="0.35"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</row>
    <row r="3151" spans="4:27" x14ac:dyDescent="0.35"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  <c r="Y3151"/>
      <c r="Z3151"/>
      <c r="AA3151"/>
    </row>
    <row r="3152" spans="4:27" x14ac:dyDescent="0.35">
      <c r="D3152"/>
      <c r="E3152"/>
      <c r="F3152"/>
      <c r="G3152"/>
      <c r="H3152"/>
      <c r="I3152"/>
      <c r="J3152"/>
      <c r="K3152"/>
      <c r="L3152"/>
      <c r="M3152"/>
      <c r="N3152"/>
      <c r="O3152"/>
      <c r="P3152"/>
      <c r="Q3152"/>
      <c r="R3152"/>
      <c r="S3152"/>
      <c r="T3152"/>
      <c r="U3152"/>
      <c r="V3152"/>
      <c r="W3152"/>
      <c r="X3152"/>
      <c r="Y3152"/>
      <c r="Z3152"/>
      <c r="AA3152"/>
    </row>
    <row r="3153" spans="4:27" x14ac:dyDescent="0.35"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</row>
    <row r="3154" spans="4:27" x14ac:dyDescent="0.35"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  <c r="Y3154"/>
      <c r="Z3154"/>
      <c r="AA3154"/>
    </row>
    <row r="3155" spans="4:27" x14ac:dyDescent="0.35">
      <c r="D3155"/>
      <c r="E3155"/>
      <c r="F3155"/>
      <c r="G3155"/>
      <c r="H3155"/>
      <c r="I3155"/>
      <c r="J3155"/>
      <c r="K3155"/>
      <c r="L3155"/>
      <c r="M3155"/>
      <c r="N3155"/>
      <c r="O3155"/>
      <c r="P3155"/>
      <c r="Q3155"/>
      <c r="R3155"/>
      <c r="S3155"/>
      <c r="T3155"/>
      <c r="U3155"/>
      <c r="V3155"/>
      <c r="W3155"/>
      <c r="X3155"/>
      <c r="Y3155"/>
      <c r="Z3155"/>
      <c r="AA3155"/>
    </row>
    <row r="3156" spans="4:27" x14ac:dyDescent="0.35"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</row>
    <row r="3157" spans="4:27" x14ac:dyDescent="0.35"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  <c r="Y3157"/>
      <c r="Z3157"/>
      <c r="AA3157"/>
    </row>
    <row r="3158" spans="4:27" x14ac:dyDescent="0.35">
      <c r="D3158"/>
      <c r="E3158"/>
      <c r="F3158"/>
      <c r="G3158"/>
      <c r="H3158"/>
      <c r="I3158"/>
      <c r="J3158"/>
      <c r="K3158"/>
      <c r="L3158"/>
      <c r="M3158"/>
      <c r="N3158"/>
      <c r="O3158"/>
      <c r="P3158"/>
      <c r="Q3158"/>
      <c r="R3158"/>
      <c r="S3158"/>
      <c r="T3158"/>
      <c r="U3158"/>
      <c r="V3158"/>
      <c r="W3158"/>
      <c r="X3158"/>
      <c r="Y3158"/>
      <c r="Z3158"/>
      <c r="AA3158"/>
    </row>
    <row r="3159" spans="4:27" x14ac:dyDescent="0.35"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</row>
    <row r="3160" spans="4:27" x14ac:dyDescent="0.35"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  <c r="Y3160"/>
      <c r="Z3160"/>
      <c r="AA3160"/>
    </row>
    <row r="3161" spans="4:27" x14ac:dyDescent="0.35">
      <c r="D3161"/>
      <c r="E3161"/>
      <c r="F3161"/>
      <c r="G3161"/>
      <c r="H3161"/>
      <c r="I3161"/>
      <c r="J3161"/>
      <c r="K3161"/>
      <c r="L3161"/>
      <c r="M3161"/>
      <c r="N3161"/>
      <c r="O3161"/>
      <c r="P3161"/>
      <c r="Q3161"/>
      <c r="R3161"/>
      <c r="S3161"/>
      <c r="T3161"/>
      <c r="U3161"/>
      <c r="V3161"/>
      <c r="W3161"/>
      <c r="X3161"/>
      <c r="Y3161"/>
      <c r="Z3161"/>
      <c r="AA3161"/>
    </row>
    <row r="3162" spans="4:27" x14ac:dyDescent="0.35"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</row>
    <row r="3163" spans="4:27" x14ac:dyDescent="0.35"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  <c r="Y3163"/>
      <c r="Z3163"/>
      <c r="AA3163"/>
    </row>
    <row r="3164" spans="4:27" x14ac:dyDescent="0.35">
      <c r="D3164"/>
      <c r="E3164"/>
      <c r="F3164"/>
      <c r="G3164"/>
      <c r="H3164"/>
      <c r="I3164"/>
      <c r="J3164"/>
      <c r="K3164"/>
      <c r="L3164"/>
      <c r="M3164"/>
      <c r="N3164"/>
      <c r="O3164"/>
      <c r="P3164"/>
      <c r="Q3164"/>
      <c r="R3164"/>
      <c r="S3164"/>
      <c r="T3164"/>
      <c r="U3164"/>
      <c r="V3164"/>
      <c r="W3164"/>
      <c r="X3164"/>
      <c r="Y3164"/>
      <c r="Z3164"/>
      <c r="AA3164"/>
    </row>
    <row r="3165" spans="4:27" x14ac:dyDescent="0.35"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</row>
    <row r="3166" spans="4:27" x14ac:dyDescent="0.35"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  <c r="Y3166"/>
      <c r="Z3166"/>
      <c r="AA3166"/>
    </row>
    <row r="3167" spans="4:27" x14ac:dyDescent="0.35">
      <c r="D3167"/>
      <c r="E3167"/>
      <c r="F3167"/>
      <c r="G3167"/>
      <c r="H3167"/>
      <c r="I3167"/>
      <c r="J3167"/>
      <c r="K3167"/>
      <c r="L3167"/>
      <c r="M3167"/>
      <c r="N3167"/>
      <c r="O3167"/>
      <c r="P3167"/>
      <c r="Q3167"/>
      <c r="R3167"/>
      <c r="S3167"/>
      <c r="T3167"/>
      <c r="U3167"/>
      <c r="V3167"/>
      <c r="W3167"/>
      <c r="X3167"/>
      <c r="Y3167"/>
      <c r="Z3167"/>
      <c r="AA3167"/>
    </row>
    <row r="3168" spans="4:27" x14ac:dyDescent="0.35"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</row>
    <row r="3169" spans="4:27" x14ac:dyDescent="0.35"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  <c r="Y3169"/>
      <c r="Z3169"/>
      <c r="AA3169"/>
    </row>
    <row r="3170" spans="4:27" x14ac:dyDescent="0.35">
      <c r="D3170"/>
      <c r="E3170"/>
      <c r="F3170"/>
      <c r="G3170"/>
      <c r="H3170"/>
      <c r="I3170"/>
      <c r="J3170"/>
      <c r="K3170"/>
      <c r="L3170"/>
      <c r="M3170"/>
      <c r="N3170"/>
      <c r="O3170"/>
      <c r="P3170"/>
      <c r="Q3170"/>
      <c r="R3170"/>
      <c r="S3170"/>
      <c r="T3170"/>
      <c r="U3170"/>
      <c r="V3170"/>
      <c r="W3170"/>
      <c r="X3170"/>
      <c r="Y3170"/>
      <c r="Z3170"/>
      <c r="AA3170"/>
    </row>
    <row r="3171" spans="4:27" x14ac:dyDescent="0.35"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</row>
    <row r="3172" spans="4:27" x14ac:dyDescent="0.35"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  <c r="Y3172"/>
      <c r="Z3172"/>
      <c r="AA3172"/>
    </row>
    <row r="3173" spans="4:27" x14ac:dyDescent="0.35">
      <c r="D3173"/>
      <c r="E3173"/>
      <c r="F3173"/>
      <c r="G3173"/>
      <c r="H3173"/>
      <c r="I3173"/>
      <c r="J3173"/>
      <c r="K3173"/>
      <c r="L3173"/>
      <c r="M3173"/>
      <c r="N3173"/>
      <c r="O3173"/>
      <c r="P3173"/>
      <c r="Q3173"/>
      <c r="R3173"/>
      <c r="S3173"/>
      <c r="T3173"/>
      <c r="U3173"/>
      <c r="V3173"/>
      <c r="W3173"/>
      <c r="X3173"/>
      <c r="Y3173"/>
      <c r="Z3173"/>
      <c r="AA3173"/>
    </row>
    <row r="3174" spans="4:27" x14ac:dyDescent="0.35"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  <c r="Y3174"/>
      <c r="Z3174"/>
      <c r="AA3174"/>
    </row>
    <row r="3175" spans="4:27" x14ac:dyDescent="0.35"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  <c r="Y3175"/>
      <c r="Z3175"/>
      <c r="AA3175"/>
    </row>
    <row r="3176" spans="4:27" x14ac:dyDescent="0.35">
      <c r="D3176"/>
      <c r="E3176"/>
      <c r="F3176"/>
      <c r="G3176"/>
      <c r="H3176"/>
      <c r="I3176"/>
      <c r="J3176"/>
      <c r="K3176"/>
      <c r="L3176"/>
      <c r="M3176"/>
      <c r="N3176"/>
      <c r="O3176"/>
      <c r="P3176"/>
      <c r="Q3176"/>
      <c r="R3176"/>
      <c r="S3176"/>
      <c r="T3176"/>
      <c r="U3176"/>
      <c r="V3176"/>
      <c r="W3176"/>
      <c r="X3176"/>
      <c r="Y3176"/>
      <c r="Z3176"/>
      <c r="AA3176"/>
    </row>
    <row r="3177" spans="4:27" x14ac:dyDescent="0.35"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  <c r="V3177"/>
      <c r="W3177"/>
      <c r="X3177"/>
      <c r="Y3177"/>
      <c r="Z3177"/>
      <c r="AA3177"/>
    </row>
    <row r="3178" spans="4:27" x14ac:dyDescent="0.35"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  <c r="Y3178"/>
      <c r="Z3178"/>
      <c r="AA3178"/>
    </row>
    <row r="3179" spans="4:27" x14ac:dyDescent="0.35">
      <c r="D3179"/>
      <c r="E3179"/>
      <c r="F3179"/>
      <c r="G3179"/>
      <c r="H3179"/>
      <c r="I3179"/>
      <c r="J3179"/>
      <c r="K3179"/>
      <c r="L3179"/>
      <c r="M3179"/>
      <c r="N3179"/>
      <c r="O3179"/>
      <c r="P3179"/>
      <c r="Q3179"/>
      <c r="R3179"/>
      <c r="S3179"/>
      <c r="T3179"/>
      <c r="U3179"/>
      <c r="V3179"/>
      <c r="W3179"/>
      <c r="X3179"/>
      <c r="Y3179"/>
      <c r="Z3179"/>
      <c r="AA3179"/>
    </row>
    <row r="3180" spans="4:27" x14ac:dyDescent="0.35"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  <c r="V3180"/>
      <c r="W3180"/>
      <c r="X3180"/>
      <c r="Y3180"/>
      <c r="Z3180"/>
      <c r="AA3180"/>
    </row>
    <row r="3181" spans="4:27" x14ac:dyDescent="0.35"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  <c r="Y3181"/>
      <c r="Z3181"/>
      <c r="AA3181"/>
    </row>
    <row r="3182" spans="4:27" x14ac:dyDescent="0.35">
      <c r="D3182"/>
      <c r="E3182"/>
      <c r="F3182"/>
      <c r="G3182"/>
      <c r="H3182"/>
      <c r="I3182"/>
      <c r="J3182"/>
      <c r="K3182"/>
      <c r="L3182"/>
      <c r="M3182"/>
      <c r="N3182"/>
      <c r="O3182"/>
      <c r="P3182"/>
      <c r="Q3182"/>
      <c r="R3182"/>
      <c r="S3182"/>
      <c r="T3182"/>
      <c r="U3182"/>
      <c r="V3182"/>
      <c r="W3182"/>
      <c r="X3182"/>
      <c r="Y3182"/>
      <c r="Z3182"/>
      <c r="AA3182"/>
    </row>
    <row r="3183" spans="4:27" x14ac:dyDescent="0.35"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X3183"/>
      <c r="Y3183"/>
      <c r="Z3183"/>
      <c r="AA3183"/>
    </row>
    <row r="3184" spans="4:27" x14ac:dyDescent="0.35"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  <c r="Y3184"/>
      <c r="Z3184"/>
      <c r="AA3184"/>
    </row>
    <row r="3185" spans="4:27" x14ac:dyDescent="0.35">
      <c r="D3185"/>
      <c r="E3185"/>
      <c r="F3185"/>
      <c r="G3185"/>
      <c r="H3185"/>
      <c r="I3185"/>
      <c r="J3185"/>
      <c r="K3185"/>
      <c r="L3185"/>
      <c r="M3185"/>
      <c r="N3185"/>
      <c r="O3185"/>
      <c r="P3185"/>
      <c r="Q3185"/>
      <c r="R3185"/>
      <c r="S3185"/>
      <c r="T3185"/>
      <c r="U3185"/>
      <c r="V3185"/>
      <c r="W3185"/>
      <c r="X3185"/>
      <c r="Y3185"/>
      <c r="Z3185"/>
      <c r="AA3185"/>
    </row>
    <row r="3186" spans="4:27" x14ac:dyDescent="0.35"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  <c r="W3186"/>
      <c r="X3186"/>
      <c r="Y3186"/>
      <c r="Z3186"/>
      <c r="AA3186"/>
    </row>
    <row r="3187" spans="4:27" x14ac:dyDescent="0.35"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  <c r="Y3187"/>
      <c r="Z3187"/>
      <c r="AA3187"/>
    </row>
    <row r="3188" spans="4:27" x14ac:dyDescent="0.35">
      <c r="D3188"/>
      <c r="E3188"/>
      <c r="F3188"/>
      <c r="G3188"/>
      <c r="H3188"/>
      <c r="I3188"/>
      <c r="J3188"/>
      <c r="K3188"/>
      <c r="L3188"/>
      <c r="M3188"/>
      <c r="N3188"/>
      <c r="O3188"/>
      <c r="P3188"/>
      <c r="Q3188"/>
      <c r="R3188"/>
      <c r="S3188"/>
      <c r="T3188"/>
      <c r="U3188"/>
      <c r="V3188"/>
      <c r="W3188"/>
      <c r="X3188"/>
      <c r="Y3188"/>
      <c r="Z3188"/>
      <c r="AA3188"/>
    </row>
    <row r="3189" spans="4:27" x14ac:dyDescent="0.35"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  <c r="Y3189"/>
      <c r="Z3189"/>
      <c r="AA3189"/>
    </row>
    <row r="3190" spans="4:27" x14ac:dyDescent="0.35"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  <c r="Y3190"/>
      <c r="Z3190"/>
      <c r="AA3190"/>
    </row>
    <row r="3191" spans="4:27" x14ac:dyDescent="0.35">
      <c r="D3191"/>
      <c r="E3191"/>
      <c r="F3191"/>
      <c r="G3191"/>
      <c r="H3191"/>
      <c r="I3191"/>
      <c r="J3191"/>
      <c r="K3191"/>
      <c r="L3191"/>
      <c r="M3191"/>
      <c r="N3191"/>
      <c r="O3191"/>
      <c r="P3191"/>
      <c r="Q3191"/>
      <c r="R3191"/>
      <c r="S3191"/>
      <c r="T3191"/>
      <c r="U3191"/>
      <c r="V3191"/>
      <c r="W3191"/>
      <c r="X3191"/>
      <c r="Y3191"/>
      <c r="Z3191"/>
      <c r="AA3191"/>
    </row>
    <row r="3192" spans="4:27" x14ac:dyDescent="0.35"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X3192"/>
      <c r="Y3192"/>
      <c r="Z3192"/>
      <c r="AA3192"/>
    </row>
    <row r="3193" spans="4:27" x14ac:dyDescent="0.35"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  <c r="Y3193"/>
      <c r="Z3193"/>
      <c r="AA3193"/>
    </row>
    <row r="3194" spans="4:27" x14ac:dyDescent="0.35">
      <c r="D3194"/>
      <c r="E3194"/>
      <c r="F3194"/>
      <c r="G3194"/>
      <c r="H3194"/>
      <c r="I3194"/>
      <c r="J3194"/>
      <c r="K3194"/>
      <c r="L3194"/>
      <c r="M3194"/>
      <c r="N3194"/>
      <c r="O3194"/>
      <c r="P3194"/>
      <c r="Q3194"/>
      <c r="R3194"/>
      <c r="S3194"/>
      <c r="T3194"/>
      <c r="U3194"/>
      <c r="V3194"/>
      <c r="W3194"/>
      <c r="X3194"/>
      <c r="Y3194"/>
      <c r="Z3194"/>
      <c r="AA3194"/>
    </row>
    <row r="3195" spans="4:27" x14ac:dyDescent="0.35"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X3195"/>
      <c r="Y3195"/>
      <c r="Z3195"/>
      <c r="AA3195"/>
    </row>
    <row r="3196" spans="4:27" x14ac:dyDescent="0.35"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  <c r="Y3196"/>
      <c r="Z3196"/>
      <c r="AA3196"/>
    </row>
    <row r="3197" spans="4:27" x14ac:dyDescent="0.35">
      <c r="D3197"/>
      <c r="E3197"/>
      <c r="F3197"/>
      <c r="G3197"/>
      <c r="H3197"/>
      <c r="I3197"/>
      <c r="J3197"/>
      <c r="K3197"/>
      <c r="L3197"/>
      <c r="M3197"/>
      <c r="N3197"/>
      <c r="O3197"/>
      <c r="P3197"/>
      <c r="Q3197"/>
      <c r="R3197"/>
      <c r="S3197"/>
      <c r="T3197"/>
      <c r="U3197"/>
      <c r="V3197"/>
      <c r="W3197"/>
      <c r="X3197"/>
      <c r="Y3197"/>
      <c r="Z3197"/>
      <c r="AA3197"/>
    </row>
    <row r="3198" spans="4:27" x14ac:dyDescent="0.35"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  <c r="W3198"/>
      <c r="X3198"/>
      <c r="Y3198"/>
      <c r="Z3198"/>
      <c r="AA3198"/>
    </row>
    <row r="3199" spans="4:27" x14ac:dyDescent="0.35"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  <c r="Y3199"/>
      <c r="Z3199"/>
      <c r="AA3199"/>
    </row>
    <row r="3200" spans="4:27" x14ac:dyDescent="0.35">
      <c r="D3200"/>
      <c r="E3200"/>
      <c r="F3200"/>
      <c r="G3200"/>
      <c r="H3200"/>
      <c r="I3200"/>
      <c r="J3200"/>
      <c r="K3200"/>
      <c r="L3200"/>
      <c r="M3200"/>
      <c r="N3200"/>
      <c r="O3200"/>
      <c r="P3200"/>
      <c r="Q3200"/>
      <c r="R3200"/>
      <c r="S3200"/>
      <c r="T3200"/>
      <c r="U3200"/>
      <c r="V3200"/>
      <c r="W3200"/>
      <c r="X3200"/>
      <c r="Y3200"/>
      <c r="Z3200"/>
      <c r="AA3200"/>
    </row>
    <row r="3201" spans="4:27" x14ac:dyDescent="0.35"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X3201"/>
      <c r="Y3201"/>
      <c r="Z3201"/>
      <c r="AA3201"/>
    </row>
    <row r="3202" spans="4:27" x14ac:dyDescent="0.35"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  <c r="Y3202"/>
      <c r="Z3202"/>
      <c r="AA3202"/>
    </row>
    <row r="3203" spans="4:27" x14ac:dyDescent="0.35">
      <c r="D3203"/>
      <c r="E3203"/>
      <c r="F3203"/>
      <c r="G3203"/>
      <c r="H3203"/>
      <c r="I3203"/>
      <c r="J3203"/>
      <c r="K3203"/>
      <c r="L3203"/>
      <c r="M3203"/>
      <c r="N3203"/>
      <c r="O3203"/>
      <c r="P3203"/>
      <c r="Q3203"/>
      <c r="R3203"/>
      <c r="S3203"/>
      <c r="T3203"/>
      <c r="U3203"/>
      <c r="V3203"/>
      <c r="W3203"/>
      <c r="X3203"/>
      <c r="Y3203"/>
      <c r="Z3203"/>
      <c r="AA3203"/>
    </row>
    <row r="3204" spans="4:27" x14ac:dyDescent="0.35"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  <c r="W3204"/>
      <c r="X3204"/>
      <c r="Y3204"/>
      <c r="Z3204"/>
      <c r="AA3204"/>
    </row>
    <row r="3205" spans="4:27" x14ac:dyDescent="0.35"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  <c r="Y3205"/>
      <c r="Z3205"/>
      <c r="AA3205"/>
    </row>
    <row r="3206" spans="4:27" x14ac:dyDescent="0.35">
      <c r="D3206"/>
      <c r="E3206"/>
      <c r="F3206"/>
      <c r="G3206"/>
      <c r="H3206"/>
      <c r="I3206"/>
      <c r="J3206"/>
      <c r="K3206"/>
      <c r="L3206"/>
      <c r="M3206"/>
      <c r="N3206"/>
      <c r="O3206"/>
      <c r="P3206"/>
      <c r="Q3206"/>
      <c r="R3206"/>
      <c r="S3206"/>
      <c r="T3206"/>
      <c r="U3206"/>
      <c r="V3206"/>
      <c r="W3206"/>
      <c r="X3206"/>
      <c r="Y3206"/>
      <c r="Z3206"/>
      <c r="AA3206"/>
    </row>
    <row r="3207" spans="4:27" x14ac:dyDescent="0.35"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</row>
    <row r="3208" spans="4:27" x14ac:dyDescent="0.35"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  <c r="Y3208"/>
      <c r="Z3208"/>
      <c r="AA3208"/>
    </row>
    <row r="3209" spans="4:27" x14ac:dyDescent="0.35">
      <c r="D3209"/>
      <c r="E3209"/>
      <c r="F3209"/>
      <c r="G3209"/>
      <c r="H3209"/>
      <c r="I3209"/>
      <c r="J3209"/>
      <c r="K3209"/>
      <c r="L3209"/>
      <c r="M3209"/>
      <c r="N3209"/>
      <c r="O3209"/>
      <c r="P3209"/>
      <c r="Q3209"/>
      <c r="R3209"/>
      <c r="S3209"/>
      <c r="T3209"/>
      <c r="U3209"/>
      <c r="V3209"/>
      <c r="W3209"/>
      <c r="X3209"/>
      <c r="Y3209"/>
      <c r="Z3209"/>
      <c r="AA3209"/>
    </row>
    <row r="3210" spans="4:27" x14ac:dyDescent="0.35"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</row>
    <row r="3211" spans="4:27" x14ac:dyDescent="0.35"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  <c r="Y3211"/>
      <c r="Z3211"/>
      <c r="AA3211"/>
    </row>
    <row r="3212" spans="4:27" x14ac:dyDescent="0.35">
      <c r="D3212"/>
      <c r="E3212"/>
      <c r="F3212"/>
      <c r="G3212"/>
      <c r="H3212"/>
      <c r="I3212"/>
      <c r="J3212"/>
      <c r="K3212"/>
      <c r="L3212"/>
      <c r="M3212"/>
      <c r="N3212"/>
      <c r="O3212"/>
      <c r="P3212"/>
      <c r="Q3212"/>
      <c r="R3212"/>
      <c r="S3212"/>
      <c r="T3212"/>
      <c r="U3212"/>
      <c r="V3212"/>
      <c r="W3212"/>
      <c r="X3212"/>
      <c r="Y3212"/>
      <c r="Z3212"/>
      <c r="AA3212"/>
    </row>
    <row r="3213" spans="4:27" x14ac:dyDescent="0.35"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X3213"/>
      <c r="Y3213"/>
      <c r="Z3213"/>
      <c r="AA3213"/>
    </row>
    <row r="3214" spans="4:27" x14ac:dyDescent="0.35"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  <c r="Y3214"/>
      <c r="Z3214"/>
      <c r="AA3214"/>
    </row>
    <row r="3215" spans="4:27" x14ac:dyDescent="0.35">
      <c r="D3215"/>
      <c r="E3215"/>
      <c r="F3215"/>
      <c r="G3215"/>
      <c r="H3215"/>
      <c r="I3215"/>
      <c r="J3215"/>
      <c r="K3215"/>
      <c r="L3215"/>
      <c r="M3215"/>
      <c r="N3215"/>
      <c r="O3215"/>
      <c r="P3215"/>
      <c r="Q3215"/>
      <c r="R3215"/>
      <c r="S3215"/>
      <c r="T3215"/>
      <c r="U3215"/>
      <c r="V3215"/>
      <c r="W3215"/>
      <c r="X3215"/>
      <c r="Y3215"/>
      <c r="Z3215"/>
      <c r="AA3215"/>
    </row>
    <row r="3216" spans="4:27" x14ac:dyDescent="0.35"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  <c r="V3216"/>
      <c r="W3216"/>
      <c r="X3216"/>
      <c r="Y3216"/>
      <c r="Z3216"/>
      <c r="AA3216"/>
    </row>
    <row r="3217" spans="4:27" x14ac:dyDescent="0.35"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  <c r="Y3217"/>
      <c r="Z3217"/>
      <c r="AA3217"/>
    </row>
    <row r="3218" spans="4:27" x14ac:dyDescent="0.35">
      <c r="D3218"/>
      <c r="E3218"/>
      <c r="F3218"/>
      <c r="G3218"/>
      <c r="H3218"/>
      <c r="I3218"/>
      <c r="J3218"/>
      <c r="K3218"/>
      <c r="L3218"/>
      <c r="M3218"/>
      <c r="N3218"/>
      <c r="O3218"/>
      <c r="P3218"/>
      <c r="Q3218"/>
      <c r="R3218"/>
      <c r="S3218"/>
      <c r="T3218"/>
      <c r="U3218"/>
      <c r="V3218"/>
      <c r="W3218"/>
      <c r="X3218"/>
      <c r="Y3218"/>
      <c r="Z3218"/>
      <c r="AA3218"/>
    </row>
    <row r="3219" spans="4:27" x14ac:dyDescent="0.35"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X3219"/>
      <c r="Y3219"/>
      <c r="Z3219"/>
      <c r="AA3219"/>
    </row>
    <row r="3220" spans="4:27" x14ac:dyDescent="0.35"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  <c r="Y3220"/>
      <c r="Z3220"/>
      <c r="AA3220"/>
    </row>
    <row r="3221" spans="4:27" x14ac:dyDescent="0.35">
      <c r="D3221"/>
      <c r="E3221"/>
      <c r="F3221"/>
      <c r="G3221"/>
      <c r="H3221"/>
      <c r="I3221"/>
      <c r="J3221"/>
      <c r="K3221"/>
      <c r="L3221"/>
      <c r="M3221"/>
      <c r="N3221"/>
      <c r="O3221"/>
      <c r="P3221"/>
      <c r="Q3221"/>
      <c r="R3221"/>
      <c r="S3221"/>
      <c r="T3221"/>
      <c r="U3221"/>
      <c r="V3221"/>
      <c r="W3221"/>
      <c r="X3221"/>
      <c r="Y3221"/>
      <c r="Z3221"/>
      <c r="AA3221"/>
    </row>
    <row r="3222" spans="4:27" x14ac:dyDescent="0.35"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  <c r="V3222"/>
      <c r="W3222"/>
      <c r="X3222"/>
      <c r="Y3222"/>
      <c r="Z3222"/>
      <c r="AA3222"/>
    </row>
    <row r="3223" spans="4:27" x14ac:dyDescent="0.35"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  <c r="Y3223"/>
      <c r="Z3223"/>
      <c r="AA3223"/>
    </row>
    <row r="3224" spans="4:27" x14ac:dyDescent="0.35">
      <c r="D3224"/>
      <c r="E3224"/>
      <c r="F3224"/>
      <c r="G3224"/>
      <c r="H3224"/>
      <c r="I3224"/>
      <c r="J3224"/>
      <c r="K3224"/>
      <c r="L3224"/>
      <c r="M3224"/>
      <c r="N3224"/>
      <c r="O3224"/>
      <c r="P3224"/>
      <c r="Q3224"/>
      <c r="R3224"/>
      <c r="S3224"/>
      <c r="T3224"/>
      <c r="U3224"/>
      <c r="V3224"/>
      <c r="W3224"/>
      <c r="X3224"/>
      <c r="Y3224"/>
      <c r="Z3224"/>
      <c r="AA3224"/>
    </row>
    <row r="3225" spans="4:27" x14ac:dyDescent="0.35"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</row>
    <row r="3226" spans="4:27" x14ac:dyDescent="0.35"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  <c r="Y3226"/>
      <c r="Z3226"/>
      <c r="AA3226"/>
    </row>
    <row r="3227" spans="4:27" x14ac:dyDescent="0.35">
      <c r="D3227"/>
      <c r="E3227"/>
      <c r="F3227"/>
      <c r="G3227"/>
      <c r="H3227"/>
      <c r="I3227"/>
      <c r="J3227"/>
      <c r="K3227"/>
      <c r="L3227"/>
      <c r="M3227"/>
      <c r="N3227"/>
      <c r="O3227"/>
      <c r="P3227"/>
      <c r="Q3227"/>
      <c r="R3227"/>
      <c r="S3227"/>
      <c r="T3227"/>
      <c r="U3227"/>
      <c r="V3227"/>
      <c r="W3227"/>
      <c r="X3227"/>
      <c r="Y3227"/>
      <c r="Z3227"/>
      <c r="AA3227"/>
    </row>
    <row r="3228" spans="4:27" x14ac:dyDescent="0.35"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X3228"/>
      <c r="Y3228"/>
      <c r="Z3228"/>
      <c r="AA3228"/>
    </row>
    <row r="3229" spans="4:27" x14ac:dyDescent="0.35"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  <c r="Y3229"/>
      <c r="Z3229"/>
      <c r="AA3229"/>
    </row>
    <row r="3230" spans="4:27" x14ac:dyDescent="0.35">
      <c r="D3230"/>
      <c r="E3230"/>
      <c r="F3230"/>
      <c r="G3230"/>
      <c r="H3230"/>
      <c r="I3230"/>
      <c r="J3230"/>
      <c r="K3230"/>
      <c r="L3230"/>
      <c r="M3230"/>
      <c r="N3230"/>
      <c r="O3230"/>
      <c r="P3230"/>
      <c r="Q3230"/>
      <c r="R3230"/>
      <c r="S3230"/>
      <c r="T3230"/>
      <c r="U3230"/>
      <c r="V3230"/>
      <c r="W3230"/>
      <c r="X3230"/>
      <c r="Y3230"/>
      <c r="Z3230"/>
      <c r="AA3230"/>
    </row>
    <row r="3231" spans="4:27" x14ac:dyDescent="0.35"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X3231"/>
      <c r="Y3231"/>
      <c r="Z3231"/>
      <c r="AA3231"/>
    </row>
    <row r="3232" spans="4:27" x14ac:dyDescent="0.35"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  <c r="Y3232"/>
      <c r="Z3232"/>
      <c r="AA3232"/>
    </row>
    <row r="3233" spans="4:27" x14ac:dyDescent="0.35">
      <c r="D3233"/>
      <c r="E3233"/>
      <c r="F3233"/>
      <c r="G3233"/>
      <c r="H3233"/>
      <c r="I3233"/>
      <c r="J3233"/>
      <c r="K3233"/>
      <c r="L3233"/>
      <c r="M3233"/>
      <c r="N3233"/>
      <c r="O3233"/>
      <c r="P3233"/>
      <c r="Q3233"/>
      <c r="R3233"/>
      <c r="S3233"/>
      <c r="T3233"/>
      <c r="U3233"/>
      <c r="V3233"/>
      <c r="W3233"/>
      <c r="X3233"/>
      <c r="Y3233"/>
      <c r="Z3233"/>
      <c r="AA3233"/>
    </row>
    <row r="3234" spans="4:27" x14ac:dyDescent="0.35"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</row>
    <row r="3235" spans="4:27" x14ac:dyDescent="0.35"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  <c r="Y3235"/>
      <c r="Z3235"/>
      <c r="AA3235"/>
    </row>
    <row r="3236" spans="4:27" x14ac:dyDescent="0.35">
      <c r="D3236"/>
      <c r="E3236"/>
      <c r="F3236"/>
      <c r="G3236"/>
      <c r="H3236"/>
      <c r="I3236"/>
      <c r="J3236"/>
      <c r="K3236"/>
      <c r="L3236"/>
      <c r="M3236"/>
      <c r="N3236"/>
      <c r="O3236"/>
      <c r="P3236"/>
      <c r="Q3236"/>
      <c r="R3236"/>
      <c r="S3236"/>
      <c r="T3236"/>
      <c r="U3236"/>
      <c r="V3236"/>
      <c r="W3236"/>
      <c r="X3236"/>
      <c r="Y3236"/>
      <c r="Z3236"/>
      <c r="AA3236"/>
    </row>
    <row r="3237" spans="4:27" x14ac:dyDescent="0.35"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  <c r="W3237"/>
      <c r="X3237"/>
      <c r="Y3237"/>
      <c r="Z3237"/>
      <c r="AA3237"/>
    </row>
    <row r="3238" spans="4:27" x14ac:dyDescent="0.35"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  <c r="Y3238"/>
      <c r="Z3238"/>
      <c r="AA3238"/>
    </row>
    <row r="3239" spans="4:27" x14ac:dyDescent="0.35">
      <c r="D3239"/>
      <c r="E3239"/>
      <c r="F3239"/>
      <c r="G3239"/>
      <c r="H3239"/>
      <c r="I3239"/>
      <c r="J3239"/>
      <c r="K3239"/>
      <c r="L3239"/>
      <c r="M3239"/>
      <c r="N3239"/>
      <c r="O3239"/>
      <c r="P3239"/>
      <c r="Q3239"/>
      <c r="R3239"/>
      <c r="S3239"/>
      <c r="T3239"/>
      <c r="U3239"/>
      <c r="V3239"/>
      <c r="W3239"/>
      <c r="X3239"/>
      <c r="Y3239"/>
      <c r="Z3239"/>
      <c r="AA3239"/>
    </row>
    <row r="3240" spans="4:27" x14ac:dyDescent="0.35"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  <c r="W3240"/>
      <c r="X3240"/>
      <c r="Y3240"/>
      <c r="Z3240"/>
      <c r="AA3240"/>
    </row>
    <row r="3241" spans="4:27" x14ac:dyDescent="0.35"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  <c r="Y3241"/>
      <c r="Z3241"/>
      <c r="AA3241"/>
    </row>
    <row r="3242" spans="4:27" x14ac:dyDescent="0.35">
      <c r="D3242"/>
      <c r="E3242"/>
      <c r="F3242"/>
      <c r="G3242"/>
      <c r="H3242"/>
      <c r="I3242"/>
      <c r="J3242"/>
      <c r="K3242"/>
      <c r="L3242"/>
      <c r="M3242"/>
      <c r="N3242"/>
      <c r="O3242"/>
      <c r="P3242"/>
      <c r="Q3242"/>
      <c r="R3242"/>
      <c r="S3242"/>
      <c r="T3242"/>
      <c r="U3242"/>
      <c r="V3242"/>
      <c r="W3242"/>
      <c r="X3242"/>
      <c r="Y3242"/>
      <c r="Z3242"/>
      <c r="AA3242"/>
    </row>
    <row r="3243" spans="4:27" x14ac:dyDescent="0.35"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X3243"/>
      <c r="Y3243"/>
      <c r="Z3243"/>
      <c r="AA3243"/>
    </row>
    <row r="3244" spans="4:27" x14ac:dyDescent="0.35"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  <c r="Y3244"/>
      <c r="Z3244"/>
      <c r="AA3244"/>
    </row>
    <row r="3245" spans="4:27" x14ac:dyDescent="0.35">
      <c r="D3245"/>
      <c r="E3245"/>
      <c r="F3245"/>
      <c r="G3245"/>
      <c r="H3245"/>
      <c r="I3245"/>
      <c r="J3245"/>
      <c r="K3245"/>
      <c r="L3245"/>
      <c r="M3245"/>
      <c r="N3245"/>
      <c r="O3245"/>
      <c r="P3245"/>
      <c r="Q3245"/>
      <c r="R3245"/>
      <c r="S3245"/>
      <c r="T3245"/>
      <c r="U3245"/>
      <c r="V3245"/>
      <c r="W3245"/>
      <c r="X3245"/>
      <c r="Y3245"/>
      <c r="Z3245"/>
      <c r="AA3245"/>
    </row>
    <row r="3246" spans="4:27" x14ac:dyDescent="0.35"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  <c r="Y3246"/>
      <c r="Z3246"/>
      <c r="AA3246"/>
    </row>
    <row r="3247" spans="4:27" x14ac:dyDescent="0.35"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  <c r="Y3247"/>
      <c r="Z3247"/>
      <c r="AA3247"/>
    </row>
    <row r="3248" spans="4:27" x14ac:dyDescent="0.35">
      <c r="D3248"/>
      <c r="E3248"/>
      <c r="F3248"/>
      <c r="G3248"/>
      <c r="H3248"/>
      <c r="I3248"/>
      <c r="J3248"/>
      <c r="K3248"/>
      <c r="L3248"/>
      <c r="M3248"/>
      <c r="N3248"/>
      <c r="O3248"/>
      <c r="P3248"/>
      <c r="Q3248"/>
      <c r="R3248"/>
      <c r="S3248"/>
      <c r="T3248"/>
      <c r="U3248"/>
      <c r="V3248"/>
      <c r="W3248"/>
      <c r="X3248"/>
      <c r="Y3248"/>
      <c r="Z3248"/>
      <c r="AA3248"/>
    </row>
    <row r="3249" spans="4:27" x14ac:dyDescent="0.35"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  <c r="V3249"/>
      <c r="W3249"/>
      <c r="X3249"/>
      <c r="Y3249"/>
      <c r="Z3249"/>
      <c r="AA3249"/>
    </row>
    <row r="3250" spans="4:27" x14ac:dyDescent="0.35"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  <c r="Y3250"/>
      <c r="Z3250"/>
      <c r="AA3250"/>
    </row>
    <row r="3251" spans="4:27" x14ac:dyDescent="0.35">
      <c r="D3251"/>
      <c r="E3251"/>
      <c r="F3251"/>
      <c r="G3251"/>
      <c r="H3251"/>
      <c r="I3251"/>
      <c r="J3251"/>
      <c r="K3251"/>
      <c r="L3251"/>
      <c r="M3251"/>
      <c r="N3251"/>
      <c r="O3251"/>
      <c r="P3251"/>
      <c r="Q3251"/>
      <c r="R3251"/>
      <c r="S3251"/>
      <c r="T3251"/>
      <c r="U3251"/>
      <c r="V3251"/>
      <c r="W3251"/>
      <c r="X3251"/>
      <c r="Y3251"/>
      <c r="Z3251"/>
      <c r="AA3251"/>
    </row>
    <row r="3252" spans="4:27" x14ac:dyDescent="0.35"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  <c r="W3252"/>
      <c r="X3252"/>
      <c r="Y3252"/>
      <c r="Z3252"/>
      <c r="AA3252"/>
    </row>
    <row r="3253" spans="4:27" x14ac:dyDescent="0.35"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  <c r="Y3253"/>
      <c r="Z3253"/>
      <c r="AA3253"/>
    </row>
    <row r="3254" spans="4:27" x14ac:dyDescent="0.35">
      <c r="D3254"/>
      <c r="E3254"/>
      <c r="F3254"/>
      <c r="G3254"/>
      <c r="H3254"/>
      <c r="I3254"/>
      <c r="J3254"/>
      <c r="K3254"/>
      <c r="L3254"/>
      <c r="M3254"/>
      <c r="N3254"/>
      <c r="O3254"/>
      <c r="P3254"/>
      <c r="Q3254"/>
      <c r="R3254"/>
      <c r="S3254"/>
      <c r="T3254"/>
      <c r="U3254"/>
      <c r="V3254"/>
      <c r="W3254"/>
      <c r="X3254"/>
      <c r="Y3254"/>
      <c r="Z3254"/>
      <c r="AA3254"/>
    </row>
    <row r="3255" spans="4:27" x14ac:dyDescent="0.35"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  <c r="Y3255"/>
      <c r="Z3255"/>
      <c r="AA3255"/>
    </row>
    <row r="3256" spans="4:27" x14ac:dyDescent="0.35"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  <c r="Y3256"/>
      <c r="Z3256"/>
      <c r="AA3256"/>
    </row>
    <row r="3257" spans="4:27" x14ac:dyDescent="0.35">
      <c r="D3257"/>
      <c r="E3257"/>
      <c r="F3257"/>
      <c r="G3257"/>
      <c r="H3257"/>
      <c r="I3257"/>
      <c r="J3257"/>
      <c r="K3257"/>
      <c r="L3257"/>
      <c r="M3257"/>
      <c r="N3257"/>
      <c r="O3257"/>
      <c r="P3257"/>
      <c r="Q3257"/>
      <c r="R3257"/>
      <c r="S3257"/>
      <c r="T3257"/>
      <c r="U3257"/>
      <c r="V3257"/>
      <c r="W3257"/>
      <c r="X3257"/>
      <c r="Y3257"/>
      <c r="Z3257"/>
      <c r="AA3257"/>
    </row>
    <row r="3258" spans="4:27" x14ac:dyDescent="0.35"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  <c r="V3258"/>
      <c r="W3258"/>
      <c r="X3258"/>
      <c r="Y3258"/>
      <c r="Z3258"/>
      <c r="AA3258"/>
    </row>
    <row r="3259" spans="4:27" x14ac:dyDescent="0.35"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  <c r="Y3259"/>
      <c r="Z3259"/>
      <c r="AA3259"/>
    </row>
    <row r="3260" spans="4:27" x14ac:dyDescent="0.35">
      <c r="D3260"/>
      <c r="E3260"/>
      <c r="F3260"/>
      <c r="G3260"/>
      <c r="H3260"/>
      <c r="I3260"/>
      <c r="J3260"/>
      <c r="K3260"/>
      <c r="L3260"/>
      <c r="M3260"/>
      <c r="N3260"/>
      <c r="O3260"/>
      <c r="P3260"/>
      <c r="Q3260"/>
      <c r="R3260"/>
      <c r="S3260"/>
      <c r="T3260"/>
      <c r="U3260"/>
      <c r="V3260"/>
      <c r="W3260"/>
      <c r="X3260"/>
      <c r="Y3260"/>
      <c r="Z3260"/>
      <c r="AA3260"/>
    </row>
    <row r="3261" spans="4:27" x14ac:dyDescent="0.35"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  <c r="V3261"/>
      <c r="W3261"/>
      <c r="X3261"/>
      <c r="Y3261"/>
      <c r="Z3261"/>
      <c r="AA3261"/>
    </row>
    <row r="3262" spans="4:27" x14ac:dyDescent="0.35"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  <c r="Y3262"/>
      <c r="Z3262"/>
      <c r="AA3262"/>
    </row>
    <row r="3263" spans="4:27" x14ac:dyDescent="0.35">
      <c r="D3263"/>
      <c r="E3263"/>
      <c r="F3263"/>
      <c r="G3263"/>
      <c r="H3263"/>
      <c r="I3263"/>
      <c r="J3263"/>
      <c r="K3263"/>
      <c r="L3263"/>
      <c r="M3263"/>
      <c r="N3263"/>
      <c r="O3263"/>
      <c r="P3263"/>
      <c r="Q3263"/>
      <c r="R3263"/>
      <c r="S3263"/>
      <c r="T3263"/>
      <c r="U3263"/>
      <c r="V3263"/>
      <c r="W3263"/>
      <c r="X3263"/>
      <c r="Y3263"/>
      <c r="Z3263"/>
      <c r="AA3263"/>
    </row>
    <row r="3264" spans="4:27" x14ac:dyDescent="0.35"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X3264"/>
      <c r="Y3264"/>
      <c r="Z3264"/>
      <c r="AA3264"/>
    </row>
    <row r="3265" spans="4:27" x14ac:dyDescent="0.35"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  <c r="Y3265"/>
      <c r="Z3265"/>
      <c r="AA3265"/>
    </row>
    <row r="3266" spans="4:27" x14ac:dyDescent="0.35">
      <c r="D3266"/>
      <c r="E3266"/>
      <c r="F3266"/>
      <c r="G3266"/>
      <c r="H3266"/>
      <c r="I3266"/>
      <c r="J3266"/>
      <c r="K3266"/>
      <c r="L3266"/>
      <c r="M3266"/>
      <c r="N3266"/>
      <c r="O3266"/>
      <c r="P3266"/>
      <c r="Q3266"/>
      <c r="R3266"/>
      <c r="S3266"/>
      <c r="T3266"/>
      <c r="U3266"/>
      <c r="V3266"/>
      <c r="W3266"/>
      <c r="X3266"/>
      <c r="Y3266"/>
      <c r="Z3266"/>
      <c r="AA3266"/>
    </row>
    <row r="3267" spans="4:27" x14ac:dyDescent="0.35"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  <c r="V3267"/>
      <c r="W3267"/>
      <c r="X3267"/>
      <c r="Y3267"/>
      <c r="Z3267"/>
      <c r="AA3267"/>
    </row>
    <row r="3268" spans="4:27" x14ac:dyDescent="0.35"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  <c r="Y3268"/>
      <c r="Z3268"/>
      <c r="AA3268"/>
    </row>
    <row r="3269" spans="4:27" x14ac:dyDescent="0.35">
      <c r="D3269"/>
      <c r="E3269"/>
      <c r="F3269"/>
      <c r="G3269"/>
      <c r="H3269"/>
      <c r="I3269"/>
      <c r="J3269"/>
      <c r="K3269"/>
      <c r="L3269"/>
      <c r="M3269"/>
      <c r="N3269"/>
      <c r="O3269"/>
      <c r="P3269"/>
      <c r="Q3269"/>
      <c r="R3269"/>
      <c r="S3269"/>
      <c r="T3269"/>
      <c r="U3269"/>
      <c r="V3269"/>
      <c r="W3269"/>
      <c r="X3269"/>
      <c r="Y3269"/>
      <c r="Z3269"/>
      <c r="AA3269"/>
    </row>
    <row r="3270" spans="4:27" x14ac:dyDescent="0.35"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  <c r="V3270"/>
      <c r="W3270"/>
      <c r="X3270"/>
      <c r="Y3270"/>
      <c r="Z3270"/>
      <c r="AA3270"/>
    </row>
    <row r="3271" spans="4:27" x14ac:dyDescent="0.35"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  <c r="Y3271"/>
      <c r="Z3271"/>
      <c r="AA3271"/>
    </row>
    <row r="3272" spans="4:27" x14ac:dyDescent="0.35">
      <c r="D3272"/>
      <c r="E3272"/>
      <c r="F3272"/>
      <c r="G3272"/>
      <c r="H3272"/>
      <c r="I3272"/>
      <c r="J3272"/>
      <c r="K3272"/>
      <c r="L3272"/>
      <c r="M3272"/>
      <c r="N3272"/>
      <c r="O3272"/>
      <c r="P3272"/>
      <c r="Q3272"/>
      <c r="R3272"/>
      <c r="S3272"/>
      <c r="T3272"/>
      <c r="U3272"/>
      <c r="V3272"/>
      <c r="W3272"/>
      <c r="X3272"/>
      <c r="Y3272"/>
      <c r="Z3272"/>
      <c r="AA3272"/>
    </row>
    <row r="3273" spans="4:27" x14ac:dyDescent="0.35"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  <c r="Y3273"/>
      <c r="Z3273"/>
      <c r="AA3273"/>
    </row>
    <row r="3274" spans="4:27" x14ac:dyDescent="0.35"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  <c r="Y3274"/>
      <c r="Z3274"/>
      <c r="AA3274"/>
    </row>
    <row r="3275" spans="4:27" x14ac:dyDescent="0.35">
      <c r="D3275"/>
      <c r="E3275"/>
      <c r="F3275"/>
      <c r="G3275"/>
      <c r="H3275"/>
      <c r="I3275"/>
      <c r="J3275"/>
      <c r="K3275"/>
      <c r="L3275"/>
      <c r="M3275"/>
      <c r="N3275"/>
      <c r="O3275"/>
      <c r="P3275"/>
      <c r="Q3275"/>
      <c r="R3275"/>
      <c r="S3275"/>
      <c r="T3275"/>
      <c r="U3275"/>
      <c r="V3275"/>
      <c r="W3275"/>
      <c r="X3275"/>
      <c r="Y3275"/>
      <c r="Z3275"/>
      <c r="AA3275"/>
    </row>
    <row r="3276" spans="4:27" x14ac:dyDescent="0.35"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  <c r="W3276"/>
      <c r="X3276"/>
      <c r="Y3276"/>
      <c r="Z3276"/>
      <c r="AA3276"/>
    </row>
    <row r="3277" spans="4:27" x14ac:dyDescent="0.35"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  <c r="Y3277"/>
      <c r="Z3277"/>
      <c r="AA3277"/>
    </row>
    <row r="3278" spans="4:27" x14ac:dyDescent="0.35">
      <c r="D3278"/>
      <c r="E3278"/>
      <c r="F3278"/>
      <c r="G3278"/>
      <c r="H3278"/>
      <c r="I3278"/>
      <c r="J3278"/>
      <c r="K3278"/>
      <c r="L3278"/>
      <c r="M3278"/>
      <c r="N3278"/>
      <c r="O3278"/>
      <c r="P3278"/>
      <c r="Q3278"/>
      <c r="R3278"/>
      <c r="S3278"/>
      <c r="T3278"/>
      <c r="U3278"/>
      <c r="V3278"/>
      <c r="W3278"/>
      <c r="X3278"/>
      <c r="Y3278"/>
      <c r="Z3278"/>
      <c r="AA3278"/>
    </row>
    <row r="3279" spans="4:27" x14ac:dyDescent="0.35"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X3279"/>
      <c r="Y3279"/>
      <c r="Z3279"/>
      <c r="AA3279"/>
    </row>
    <row r="3280" spans="4:27" x14ac:dyDescent="0.35"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  <c r="Y3280"/>
      <c r="Z3280"/>
      <c r="AA3280"/>
    </row>
    <row r="3281" spans="4:27" x14ac:dyDescent="0.35">
      <c r="D3281"/>
      <c r="E3281"/>
      <c r="F3281"/>
      <c r="G3281"/>
      <c r="H3281"/>
      <c r="I3281"/>
      <c r="J3281"/>
      <c r="K3281"/>
      <c r="L3281"/>
      <c r="M3281"/>
      <c r="N3281"/>
      <c r="O3281"/>
      <c r="P3281"/>
      <c r="Q3281"/>
      <c r="R3281"/>
      <c r="S3281"/>
      <c r="T3281"/>
      <c r="U3281"/>
      <c r="V3281"/>
      <c r="W3281"/>
      <c r="X3281"/>
      <c r="Y3281"/>
      <c r="Z3281"/>
      <c r="AA3281"/>
    </row>
    <row r="3282" spans="4:27" x14ac:dyDescent="0.35"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  <c r="V3282"/>
      <c r="W3282"/>
      <c r="X3282"/>
      <c r="Y3282"/>
      <c r="Z3282"/>
      <c r="AA3282"/>
    </row>
    <row r="3283" spans="4:27" x14ac:dyDescent="0.35"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  <c r="Y3283"/>
      <c r="Z3283"/>
      <c r="AA3283"/>
    </row>
    <row r="3284" spans="4:27" x14ac:dyDescent="0.35">
      <c r="D3284"/>
      <c r="E3284"/>
      <c r="F3284"/>
      <c r="G3284"/>
      <c r="H3284"/>
      <c r="I3284"/>
      <c r="J3284"/>
      <c r="K3284"/>
      <c r="L3284"/>
      <c r="M3284"/>
      <c r="N3284"/>
      <c r="O3284"/>
      <c r="P3284"/>
      <c r="Q3284"/>
      <c r="R3284"/>
      <c r="S3284"/>
      <c r="T3284"/>
      <c r="U3284"/>
      <c r="V3284"/>
      <c r="W3284"/>
      <c r="X3284"/>
      <c r="Y3284"/>
      <c r="Z3284"/>
      <c r="AA3284"/>
    </row>
    <row r="3285" spans="4:27" x14ac:dyDescent="0.35"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  <c r="W3285"/>
      <c r="X3285"/>
      <c r="Y3285"/>
      <c r="Z3285"/>
      <c r="AA3285"/>
    </row>
    <row r="3286" spans="4:27" x14ac:dyDescent="0.35"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  <c r="Y3286"/>
      <c r="Z3286"/>
      <c r="AA3286"/>
    </row>
    <row r="3287" spans="4:27" x14ac:dyDescent="0.35">
      <c r="D3287"/>
      <c r="E3287"/>
      <c r="F3287"/>
      <c r="G3287"/>
      <c r="H3287"/>
      <c r="I3287"/>
      <c r="J3287"/>
      <c r="K3287"/>
      <c r="L3287"/>
      <c r="M3287"/>
      <c r="N3287"/>
      <c r="O3287"/>
      <c r="P3287"/>
      <c r="Q3287"/>
      <c r="R3287"/>
      <c r="S3287"/>
      <c r="T3287"/>
      <c r="U3287"/>
      <c r="V3287"/>
      <c r="W3287"/>
      <c r="X3287"/>
      <c r="Y3287"/>
      <c r="Z3287"/>
      <c r="AA3287"/>
    </row>
    <row r="3288" spans="4:27" x14ac:dyDescent="0.35"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  <c r="Y3288"/>
      <c r="Z3288"/>
      <c r="AA3288"/>
    </row>
    <row r="3289" spans="4:27" x14ac:dyDescent="0.35"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  <c r="Y3289"/>
      <c r="Z3289"/>
      <c r="AA3289"/>
    </row>
    <row r="3290" spans="4:27" x14ac:dyDescent="0.35">
      <c r="D3290"/>
      <c r="E3290"/>
      <c r="F3290"/>
      <c r="G3290"/>
      <c r="H3290"/>
      <c r="I3290"/>
      <c r="J3290"/>
      <c r="K3290"/>
      <c r="L3290"/>
      <c r="M3290"/>
      <c r="N3290"/>
      <c r="O3290"/>
      <c r="P3290"/>
      <c r="Q3290"/>
      <c r="R3290"/>
      <c r="S3290"/>
      <c r="T3290"/>
      <c r="U3290"/>
      <c r="V3290"/>
      <c r="W3290"/>
      <c r="X3290"/>
      <c r="Y3290"/>
      <c r="Z3290"/>
      <c r="AA3290"/>
    </row>
    <row r="3291" spans="4:27" x14ac:dyDescent="0.35"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</row>
    <row r="3292" spans="4:27" x14ac:dyDescent="0.35"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  <c r="Y3292"/>
      <c r="Z3292"/>
      <c r="AA3292"/>
    </row>
    <row r="3293" spans="4:27" x14ac:dyDescent="0.35">
      <c r="D3293"/>
      <c r="E3293"/>
      <c r="F3293"/>
      <c r="G3293"/>
      <c r="H3293"/>
      <c r="I3293"/>
      <c r="J3293"/>
      <c r="K3293"/>
      <c r="L3293"/>
      <c r="M3293"/>
      <c r="N3293"/>
      <c r="O3293"/>
      <c r="P3293"/>
      <c r="Q3293"/>
      <c r="R3293"/>
      <c r="S3293"/>
      <c r="T3293"/>
      <c r="U3293"/>
      <c r="V3293"/>
      <c r="W3293"/>
      <c r="X3293"/>
      <c r="Y3293"/>
      <c r="Z3293"/>
      <c r="AA3293"/>
    </row>
    <row r="3294" spans="4:27" x14ac:dyDescent="0.35"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  <c r="Y3294"/>
      <c r="Z3294"/>
      <c r="AA3294"/>
    </row>
    <row r="3295" spans="4:27" x14ac:dyDescent="0.35"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  <c r="Y3295"/>
      <c r="Z3295"/>
      <c r="AA3295"/>
    </row>
    <row r="3296" spans="4:27" x14ac:dyDescent="0.35">
      <c r="D3296"/>
      <c r="E3296"/>
      <c r="F3296"/>
      <c r="G3296"/>
      <c r="H3296"/>
      <c r="I3296"/>
      <c r="J3296"/>
      <c r="K3296"/>
      <c r="L3296"/>
      <c r="M3296"/>
      <c r="N3296"/>
      <c r="O3296"/>
      <c r="P3296"/>
      <c r="Q3296"/>
      <c r="R3296"/>
      <c r="S3296"/>
      <c r="T3296"/>
      <c r="U3296"/>
      <c r="V3296"/>
      <c r="W3296"/>
      <c r="X3296"/>
      <c r="Y3296"/>
      <c r="Z3296"/>
      <c r="AA3296"/>
    </row>
    <row r="3297" spans="4:27" x14ac:dyDescent="0.35"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X3297"/>
      <c r="Y3297"/>
      <c r="Z3297"/>
      <c r="AA3297"/>
    </row>
    <row r="3298" spans="4:27" x14ac:dyDescent="0.35"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  <c r="Y3298"/>
      <c r="Z3298"/>
      <c r="AA3298"/>
    </row>
    <row r="3299" spans="4:27" x14ac:dyDescent="0.35">
      <c r="D3299"/>
      <c r="E3299"/>
      <c r="F3299"/>
      <c r="G3299"/>
      <c r="H3299"/>
      <c r="I3299"/>
      <c r="J3299"/>
      <c r="K3299"/>
      <c r="L3299"/>
      <c r="M3299"/>
      <c r="N3299"/>
      <c r="O3299"/>
      <c r="P3299"/>
      <c r="Q3299"/>
      <c r="R3299"/>
      <c r="S3299"/>
      <c r="T3299"/>
      <c r="U3299"/>
      <c r="V3299"/>
      <c r="W3299"/>
      <c r="X3299"/>
      <c r="Y3299"/>
      <c r="Z3299"/>
      <c r="AA3299"/>
    </row>
    <row r="3300" spans="4:27" x14ac:dyDescent="0.35"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  <c r="W3300"/>
      <c r="X3300"/>
      <c r="Y3300"/>
      <c r="Z3300"/>
      <c r="AA3300"/>
    </row>
    <row r="3301" spans="4:27" x14ac:dyDescent="0.35"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  <c r="Y3301"/>
      <c r="Z3301"/>
      <c r="AA3301"/>
    </row>
    <row r="3302" spans="4:27" x14ac:dyDescent="0.35">
      <c r="D3302"/>
      <c r="E3302"/>
      <c r="F3302"/>
      <c r="G3302"/>
      <c r="H3302"/>
      <c r="I3302"/>
      <c r="J3302"/>
      <c r="K3302"/>
      <c r="L3302"/>
      <c r="M3302"/>
      <c r="N3302"/>
      <c r="O3302"/>
      <c r="P3302"/>
      <c r="Q3302"/>
      <c r="R3302"/>
      <c r="S3302"/>
      <c r="T3302"/>
      <c r="U3302"/>
      <c r="V3302"/>
      <c r="W3302"/>
      <c r="X3302"/>
      <c r="Y3302"/>
      <c r="Z3302"/>
      <c r="AA3302"/>
    </row>
    <row r="3303" spans="4:27" x14ac:dyDescent="0.35"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</row>
    <row r="3304" spans="4:27" x14ac:dyDescent="0.35"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  <c r="Y3304"/>
      <c r="Z3304"/>
      <c r="AA3304"/>
    </row>
    <row r="3305" spans="4:27" x14ac:dyDescent="0.35">
      <c r="D3305"/>
      <c r="E3305"/>
      <c r="F3305"/>
      <c r="G3305"/>
      <c r="H3305"/>
      <c r="I3305"/>
      <c r="J3305"/>
      <c r="K3305"/>
      <c r="L3305"/>
      <c r="M3305"/>
      <c r="N3305"/>
      <c r="O3305"/>
      <c r="P3305"/>
      <c r="Q3305"/>
      <c r="R3305"/>
      <c r="S3305"/>
      <c r="T3305"/>
      <c r="U3305"/>
      <c r="V3305"/>
      <c r="W3305"/>
      <c r="X3305"/>
      <c r="Y3305"/>
      <c r="Z3305"/>
      <c r="AA3305"/>
    </row>
    <row r="3306" spans="4:27" x14ac:dyDescent="0.35"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  <c r="Y3306"/>
      <c r="Z3306"/>
      <c r="AA3306"/>
    </row>
    <row r="3307" spans="4:27" x14ac:dyDescent="0.35"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  <c r="Y3307"/>
      <c r="Z3307"/>
      <c r="AA3307"/>
    </row>
    <row r="3308" spans="4:27" x14ac:dyDescent="0.35">
      <c r="D3308"/>
      <c r="E3308"/>
      <c r="F3308"/>
      <c r="G3308"/>
      <c r="H3308"/>
      <c r="I3308"/>
      <c r="J3308"/>
      <c r="K3308"/>
      <c r="L3308"/>
      <c r="M3308"/>
      <c r="N3308"/>
      <c r="O3308"/>
      <c r="P3308"/>
      <c r="Q3308"/>
      <c r="R3308"/>
      <c r="S3308"/>
      <c r="T3308"/>
      <c r="U3308"/>
      <c r="V3308"/>
      <c r="W3308"/>
      <c r="X3308"/>
      <c r="Y3308"/>
      <c r="Z3308"/>
      <c r="AA3308"/>
    </row>
    <row r="3309" spans="4:27" x14ac:dyDescent="0.35"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  <c r="W3309"/>
      <c r="X3309"/>
      <c r="Y3309"/>
      <c r="Z3309"/>
      <c r="AA3309"/>
    </row>
    <row r="3310" spans="4:27" x14ac:dyDescent="0.35"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  <c r="Y3310"/>
      <c r="Z3310"/>
      <c r="AA3310"/>
    </row>
    <row r="3311" spans="4:27" x14ac:dyDescent="0.35">
      <c r="D3311"/>
      <c r="E3311"/>
      <c r="F3311"/>
      <c r="G3311"/>
      <c r="H3311"/>
      <c r="I3311"/>
      <c r="J3311"/>
      <c r="K3311"/>
      <c r="L3311"/>
      <c r="M3311"/>
      <c r="N3311"/>
      <c r="O3311"/>
      <c r="P3311"/>
      <c r="Q3311"/>
      <c r="R3311"/>
      <c r="S3311"/>
      <c r="T3311"/>
      <c r="U3311"/>
      <c r="V3311"/>
      <c r="W3311"/>
      <c r="X3311"/>
      <c r="Y3311"/>
      <c r="Z3311"/>
      <c r="AA3311"/>
    </row>
    <row r="3312" spans="4:27" x14ac:dyDescent="0.35"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X3312"/>
      <c r="Y3312"/>
      <c r="Z3312"/>
      <c r="AA3312"/>
    </row>
    <row r="3313" spans="4:27" x14ac:dyDescent="0.35"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  <c r="Y3313"/>
      <c r="Z3313"/>
      <c r="AA3313"/>
    </row>
    <row r="3314" spans="4:27" x14ac:dyDescent="0.35">
      <c r="D3314"/>
      <c r="E3314"/>
      <c r="F3314"/>
      <c r="G3314"/>
      <c r="H3314"/>
      <c r="I3314"/>
      <c r="J3314"/>
      <c r="K3314"/>
      <c r="L3314"/>
      <c r="M3314"/>
      <c r="N3314"/>
      <c r="O3314"/>
      <c r="P3314"/>
      <c r="Q3314"/>
      <c r="R3314"/>
      <c r="S3314"/>
      <c r="T3314"/>
      <c r="U3314"/>
      <c r="V3314"/>
      <c r="W3314"/>
      <c r="X3314"/>
      <c r="Y3314"/>
      <c r="Z3314"/>
      <c r="AA3314"/>
    </row>
    <row r="3315" spans="4:27" x14ac:dyDescent="0.35"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X3315"/>
      <c r="Y3315"/>
      <c r="Z3315"/>
      <c r="AA3315"/>
    </row>
    <row r="3316" spans="4:27" x14ac:dyDescent="0.35"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  <c r="Y3316"/>
      <c r="Z3316"/>
      <c r="AA3316"/>
    </row>
    <row r="3317" spans="4:27" x14ac:dyDescent="0.35">
      <c r="D3317"/>
      <c r="E3317"/>
      <c r="F3317"/>
      <c r="G3317"/>
      <c r="H3317"/>
      <c r="I3317"/>
      <c r="J3317"/>
      <c r="K3317"/>
      <c r="L3317"/>
      <c r="M3317"/>
      <c r="N3317"/>
      <c r="O3317"/>
      <c r="P3317"/>
      <c r="Q3317"/>
      <c r="R3317"/>
      <c r="S3317"/>
      <c r="T3317"/>
      <c r="U3317"/>
      <c r="V3317"/>
      <c r="W3317"/>
      <c r="X3317"/>
      <c r="Y3317"/>
      <c r="Z3317"/>
      <c r="AA3317"/>
    </row>
    <row r="3318" spans="4:27" x14ac:dyDescent="0.35"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  <c r="V3318"/>
      <c r="W3318"/>
      <c r="X3318"/>
      <c r="Y3318"/>
      <c r="Z3318"/>
      <c r="AA3318"/>
    </row>
    <row r="3319" spans="4:27" x14ac:dyDescent="0.35"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  <c r="Y3319"/>
      <c r="Z3319"/>
      <c r="AA3319"/>
    </row>
    <row r="3320" spans="4:27" x14ac:dyDescent="0.35">
      <c r="D3320"/>
      <c r="E3320"/>
      <c r="F3320"/>
      <c r="G3320"/>
      <c r="H3320"/>
      <c r="I3320"/>
      <c r="J3320"/>
      <c r="K3320"/>
      <c r="L3320"/>
      <c r="M3320"/>
      <c r="N3320"/>
      <c r="O3320"/>
      <c r="P3320"/>
      <c r="Q3320"/>
      <c r="R3320"/>
      <c r="S3320"/>
      <c r="T3320"/>
      <c r="U3320"/>
      <c r="V3320"/>
      <c r="W3320"/>
      <c r="X3320"/>
      <c r="Y3320"/>
      <c r="Z3320"/>
      <c r="AA3320"/>
    </row>
    <row r="3321" spans="4:27" x14ac:dyDescent="0.35"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X3321"/>
      <c r="Y3321"/>
      <c r="Z3321"/>
      <c r="AA3321"/>
    </row>
    <row r="3322" spans="4:27" x14ac:dyDescent="0.35"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  <c r="Y3322"/>
      <c r="Z3322"/>
      <c r="AA3322"/>
    </row>
    <row r="3323" spans="4:27" x14ac:dyDescent="0.35">
      <c r="D3323"/>
      <c r="E3323"/>
      <c r="F3323"/>
      <c r="G3323"/>
      <c r="H3323"/>
      <c r="I3323"/>
      <c r="J3323"/>
      <c r="K3323"/>
      <c r="L3323"/>
      <c r="M3323"/>
      <c r="N3323"/>
      <c r="O3323"/>
      <c r="P3323"/>
      <c r="Q3323"/>
      <c r="R3323"/>
      <c r="S3323"/>
      <c r="T3323"/>
      <c r="U3323"/>
      <c r="V3323"/>
      <c r="W3323"/>
      <c r="X3323"/>
      <c r="Y3323"/>
      <c r="Z3323"/>
      <c r="AA3323"/>
    </row>
    <row r="3324" spans="4:27" x14ac:dyDescent="0.35"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  <c r="W3324"/>
      <c r="X3324"/>
      <c r="Y3324"/>
      <c r="Z3324"/>
      <c r="AA3324"/>
    </row>
    <row r="3325" spans="4:27" x14ac:dyDescent="0.35"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  <c r="Y3325"/>
      <c r="Z3325"/>
      <c r="AA3325"/>
    </row>
    <row r="3326" spans="4:27" x14ac:dyDescent="0.35">
      <c r="D3326"/>
      <c r="E3326"/>
      <c r="F3326"/>
      <c r="G3326"/>
      <c r="H3326"/>
      <c r="I3326"/>
      <c r="J3326"/>
      <c r="K3326"/>
      <c r="L3326"/>
      <c r="M3326"/>
      <c r="N3326"/>
      <c r="O3326"/>
      <c r="P3326"/>
      <c r="Q3326"/>
      <c r="R3326"/>
      <c r="S3326"/>
      <c r="T3326"/>
      <c r="U3326"/>
      <c r="V3326"/>
      <c r="W3326"/>
      <c r="X3326"/>
      <c r="Y3326"/>
      <c r="Z3326"/>
      <c r="AA3326"/>
    </row>
    <row r="3327" spans="4:27" x14ac:dyDescent="0.35"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  <c r="W3327"/>
      <c r="X3327"/>
      <c r="Y3327"/>
      <c r="Z3327"/>
      <c r="AA3327"/>
    </row>
    <row r="3328" spans="4:27" x14ac:dyDescent="0.35"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  <c r="Y3328"/>
      <c r="Z3328"/>
      <c r="AA3328"/>
    </row>
    <row r="3329" spans="4:27" x14ac:dyDescent="0.35">
      <c r="D3329"/>
      <c r="E3329"/>
      <c r="F3329"/>
      <c r="G3329"/>
      <c r="H3329"/>
      <c r="I3329"/>
      <c r="J3329"/>
      <c r="K3329"/>
      <c r="L3329"/>
      <c r="M3329"/>
      <c r="N3329"/>
      <c r="O3329"/>
      <c r="P3329"/>
      <c r="Q3329"/>
      <c r="R3329"/>
      <c r="S3329"/>
      <c r="T3329"/>
      <c r="U3329"/>
      <c r="V3329"/>
      <c r="W3329"/>
      <c r="X3329"/>
      <c r="Y3329"/>
      <c r="Z3329"/>
      <c r="AA3329"/>
    </row>
    <row r="3330" spans="4:27" x14ac:dyDescent="0.35"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</row>
    <row r="3331" spans="4:27" x14ac:dyDescent="0.35"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  <c r="Y3331"/>
      <c r="Z3331"/>
      <c r="AA3331"/>
    </row>
    <row r="3332" spans="4:27" x14ac:dyDescent="0.35">
      <c r="D3332"/>
      <c r="E3332"/>
      <c r="F3332"/>
      <c r="G3332"/>
      <c r="H3332"/>
      <c r="I3332"/>
      <c r="J3332"/>
      <c r="K3332"/>
      <c r="L3332"/>
      <c r="M3332"/>
      <c r="N3332"/>
      <c r="O3332"/>
      <c r="P3332"/>
      <c r="Q3332"/>
      <c r="R3332"/>
      <c r="S3332"/>
      <c r="T3332"/>
      <c r="U3332"/>
      <c r="V3332"/>
      <c r="W3332"/>
      <c r="X3332"/>
      <c r="Y3332"/>
      <c r="Z3332"/>
      <c r="AA3332"/>
    </row>
    <row r="3333" spans="4:27" x14ac:dyDescent="0.35"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</row>
    <row r="3334" spans="4:27" x14ac:dyDescent="0.35"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  <c r="Y3334"/>
      <c r="Z3334"/>
      <c r="AA3334"/>
    </row>
    <row r="3335" spans="4:27" x14ac:dyDescent="0.35">
      <c r="D3335"/>
      <c r="E3335"/>
      <c r="F3335"/>
      <c r="G3335"/>
      <c r="H3335"/>
      <c r="I3335"/>
      <c r="J3335"/>
      <c r="K3335"/>
      <c r="L3335"/>
      <c r="M3335"/>
      <c r="N3335"/>
      <c r="O3335"/>
      <c r="P3335"/>
      <c r="Q3335"/>
      <c r="R3335"/>
      <c r="S3335"/>
      <c r="T3335"/>
      <c r="U3335"/>
      <c r="V3335"/>
      <c r="W3335"/>
      <c r="X3335"/>
      <c r="Y3335"/>
      <c r="Z3335"/>
      <c r="AA3335"/>
    </row>
    <row r="3336" spans="4:27" x14ac:dyDescent="0.35"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</row>
    <row r="3337" spans="4:27" x14ac:dyDescent="0.35"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  <c r="Y3337"/>
      <c r="Z3337"/>
      <c r="AA3337"/>
    </row>
    <row r="3338" spans="4:27" x14ac:dyDescent="0.35">
      <c r="D3338"/>
      <c r="E3338"/>
      <c r="F3338"/>
      <c r="G3338"/>
      <c r="H3338"/>
      <c r="I3338"/>
      <c r="J3338"/>
      <c r="K3338"/>
      <c r="L3338"/>
      <c r="M3338"/>
      <c r="N3338"/>
      <c r="O3338"/>
      <c r="P3338"/>
      <c r="Q3338"/>
      <c r="R3338"/>
      <c r="S3338"/>
      <c r="T3338"/>
      <c r="U3338"/>
      <c r="V3338"/>
      <c r="W3338"/>
      <c r="X3338"/>
      <c r="Y3338"/>
      <c r="Z3338"/>
      <c r="AA3338"/>
    </row>
    <row r="3339" spans="4:27" x14ac:dyDescent="0.35"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</row>
    <row r="3340" spans="4:27" x14ac:dyDescent="0.35"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  <c r="Y3340"/>
      <c r="Z3340"/>
      <c r="AA3340"/>
    </row>
    <row r="3341" spans="4:27" x14ac:dyDescent="0.35">
      <c r="D3341"/>
      <c r="E3341"/>
      <c r="F3341"/>
      <c r="G3341"/>
      <c r="H3341"/>
      <c r="I3341"/>
      <c r="J3341"/>
      <c r="K3341"/>
      <c r="L3341"/>
      <c r="M3341"/>
      <c r="N3341"/>
      <c r="O3341"/>
      <c r="P3341"/>
      <c r="Q3341"/>
      <c r="R3341"/>
      <c r="S3341"/>
      <c r="T3341"/>
      <c r="U3341"/>
      <c r="V3341"/>
      <c r="W3341"/>
      <c r="X3341"/>
      <c r="Y3341"/>
      <c r="Z3341"/>
      <c r="AA3341"/>
    </row>
    <row r="3342" spans="4:27" x14ac:dyDescent="0.35"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</row>
    <row r="3343" spans="4:27" x14ac:dyDescent="0.35"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  <c r="Y3343"/>
      <c r="Z3343"/>
      <c r="AA3343"/>
    </row>
    <row r="3344" spans="4:27" x14ac:dyDescent="0.35">
      <c r="D3344"/>
      <c r="E3344"/>
      <c r="F3344"/>
      <c r="G3344"/>
      <c r="H3344"/>
      <c r="I3344"/>
      <c r="J3344"/>
      <c r="K3344"/>
      <c r="L3344"/>
      <c r="M3344"/>
      <c r="N3344"/>
      <c r="O3344"/>
      <c r="P3344"/>
      <c r="Q3344"/>
      <c r="R3344"/>
      <c r="S3344"/>
      <c r="T3344"/>
      <c r="U3344"/>
      <c r="V3344"/>
      <c r="W3344"/>
      <c r="X3344"/>
      <c r="Y3344"/>
      <c r="Z3344"/>
      <c r="AA3344"/>
    </row>
    <row r="3345" spans="4:27" x14ac:dyDescent="0.35"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  <c r="V3345"/>
      <c r="W3345"/>
      <c r="X3345"/>
      <c r="Y3345"/>
      <c r="Z3345"/>
      <c r="AA3345"/>
    </row>
    <row r="3346" spans="4:27" x14ac:dyDescent="0.35"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  <c r="Y3346"/>
      <c r="Z3346"/>
      <c r="AA3346"/>
    </row>
    <row r="3347" spans="4:27" x14ac:dyDescent="0.35">
      <c r="D3347"/>
      <c r="E3347"/>
      <c r="F3347"/>
      <c r="G3347"/>
      <c r="H3347"/>
      <c r="I3347"/>
      <c r="J3347"/>
      <c r="K3347"/>
      <c r="L3347"/>
      <c r="M3347"/>
      <c r="N3347"/>
      <c r="O3347"/>
      <c r="P3347"/>
      <c r="Q3347"/>
      <c r="R3347"/>
      <c r="S3347"/>
      <c r="T3347"/>
      <c r="U3347"/>
      <c r="V3347"/>
      <c r="W3347"/>
      <c r="X3347"/>
      <c r="Y3347"/>
      <c r="Z3347"/>
      <c r="AA3347"/>
    </row>
    <row r="3348" spans="4:27" x14ac:dyDescent="0.35"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  <c r="W3348"/>
      <c r="X3348"/>
      <c r="Y3348"/>
      <c r="Z3348"/>
      <c r="AA3348"/>
    </row>
    <row r="3349" spans="4:27" x14ac:dyDescent="0.35"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  <c r="Y3349"/>
      <c r="Z3349"/>
      <c r="AA3349"/>
    </row>
    <row r="3350" spans="4:27" x14ac:dyDescent="0.35">
      <c r="D3350"/>
      <c r="E3350"/>
      <c r="F3350"/>
      <c r="G3350"/>
      <c r="H3350"/>
      <c r="I3350"/>
      <c r="J3350"/>
      <c r="K3350"/>
      <c r="L3350"/>
      <c r="M3350"/>
      <c r="N3350"/>
      <c r="O3350"/>
      <c r="P3350"/>
      <c r="Q3350"/>
      <c r="R3350"/>
      <c r="S3350"/>
      <c r="T3350"/>
      <c r="U3350"/>
      <c r="V3350"/>
      <c r="W3350"/>
      <c r="X3350"/>
      <c r="Y3350"/>
      <c r="Z3350"/>
      <c r="AA3350"/>
    </row>
    <row r="3351" spans="4:27" x14ac:dyDescent="0.35"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</row>
    <row r="3352" spans="4:27" x14ac:dyDescent="0.35"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  <c r="Y3352"/>
      <c r="Z3352"/>
      <c r="AA3352"/>
    </row>
    <row r="3353" spans="4:27" x14ac:dyDescent="0.35">
      <c r="D3353"/>
      <c r="E3353"/>
      <c r="F3353"/>
      <c r="G3353"/>
      <c r="H3353"/>
      <c r="I3353"/>
      <c r="J3353"/>
      <c r="K3353"/>
      <c r="L3353"/>
      <c r="M3353"/>
      <c r="N3353"/>
      <c r="O3353"/>
      <c r="P3353"/>
      <c r="Q3353"/>
      <c r="R3353"/>
      <c r="S3353"/>
      <c r="T3353"/>
      <c r="U3353"/>
      <c r="V3353"/>
      <c r="W3353"/>
      <c r="X3353"/>
      <c r="Y3353"/>
      <c r="Z3353"/>
      <c r="AA3353"/>
    </row>
    <row r="3354" spans="4:27" x14ac:dyDescent="0.35"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  <c r="W3354"/>
      <c r="X3354"/>
      <c r="Y3354"/>
      <c r="Z3354"/>
      <c r="AA3354"/>
    </row>
    <row r="3355" spans="4:27" x14ac:dyDescent="0.35"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  <c r="Y3355"/>
      <c r="Z3355"/>
      <c r="AA3355"/>
    </row>
    <row r="3356" spans="4:27" x14ac:dyDescent="0.35">
      <c r="D3356"/>
      <c r="E3356"/>
      <c r="F3356"/>
      <c r="G3356"/>
      <c r="H3356"/>
      <c r="I3356"/>
      <c r="J3356"/>
      <c r="K3356"/>
      <c r="L3356"/>
      <c r="M3356"/>
      <c r="N3356"/>
      <c r="O3356"/>
      <c r="P3356"/>
      <c r="Q3356"/>
      <c r="R3356"/>
      <c r="S3356"/>
      <c r="T3356"/>
      <c r="U3356"/>
      <c r="V3356"/>
      <c r="W3356"/>
      <c r="X3356"/>
      <c r="Y3356"/>
      <c r="Z3356"/>
      <c r="AA3356"/>
    </row>
    <row r="3357" spans="4:27" x14ac:dyDescent="0.35"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  <c r="W3357"/>
      <c r="X3357"/>
      <c r="Y3357"/>
      <c r="Z3357"/>
      <c r="AA3357"/>
    </row>
    <row r="3358" spans="4:27" x14ac:dyDescent="0.35"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  <c r="Y3358"/>
      <c r="Z3358"/>
      <c r="AA3358"/>
    </row>
    <row r="3359" spans="4:27" x14ac:dyDescent="0.35">
      <c r="D3359"/>
      <c r="E3359"/>
      <c r="F3359"/>
      <c r="G3359"/>
      <c r="H3359"/>
      <c r="I3359"/>
      <c r="J3359"/>
      <c r="K3359"/>
      <c r="L3359"/>
      <c r="M3359"/>
      <c r="N3359"/>
      <c r="O3359"/>
      <c r="P3359"/>
      <c r="Q3359"/>
      <c r="R3359"/>
      <c r="S3359"/>
      <c r="T3359"/>
      <c r="U3359"/>
      <c r="V3359"/>
      <c r="W3359"/>
      <c r="X3359"/>
      <c r="Y3359"/>
      <c r="Z3359"/>
      <c r="AA3359"/>
    </row>
    <row r="3360" spans="4:27" x14ac:dyDescent="0.35"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</row>
    <row r="3361" spans="4:27" x14ac:dyDescent="0.35"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  <c r="Y3361"/>
      <c r="Z3361"/>
      <c r="AA3361"/>
    </row>
    <row r="3362" spans="4:27" x14ac:dyDescent="0.35">
      <c r="D3362"/>
      <c r="E3362"/>
      <c r="F3362"/>
      <c r="G3362"/>
      <c r="H3362"/>
      <c r="I3362"/>
      <c r="J3362"/>
      <c r="K3362"/>
      <c r="L3362"/>
      <c r="M3362"/>
      <c r="N3362"/>
      <c r="O3362"/>
      <c r="P3362"/>
      <c r="Q3362"/>
      <c r="R3362"/>
      <c r="S3362"/>
      <c r="T3362"/>
      <c r="U3362"/>
      <c r="V3362"/>
      <c r="W3362"/>
      <c r="X3362"/>
      <c r="Y3362"/>
      <c r="Z3362"/>
      <c r="AA3362"/>
    </row>
    <row r="3363" spans="4:27" x14ac:dyDescent="0.35"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</row>
    <row r="3364" spans="4:27" x14ac:dyDescent="0.35"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  <c r="Y3364"/>
      <c r="Z3364"/>
      <c r="AA3364"/>
    </row>
    <row r="3365" spans="4:27" x14ac:dyDescent="0.35">
      <c r="D3365"/>
      <c r="E3365"/>
      <c r="F3365"/>
      <c r="G3365"/>
      <c r="H3365"/>
      <c r="I3365"/>
      <c r="J3365"/>
      <c r="K3365"/>
      <c r="L3365"/>
      <c r="M3365"/>
      <c r="N3365"/>
      <c r="O3365"/>
      <c r="P3365"/>
      <c r="Q3365"/>
      <c r="R3365"/>
      <c r="S3365"/>
      <c r="T3365"/>
      <c r="U3365"/>
      <c r="V3365"/>
      <c r="W3365"/>
      <c r="X3365"/>
      <c r="Y3365"/>
      <c r="Z3365"/>
      <c r="AA3365"/>
    </row>
    <row r="3366" spans="4:27" x14ac:dyDescent="0.35"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X3366"/>
      <c r="Y3366"/>
      <c r="Z3366"/>
      <c r="AA3366"/>
    </row>
    <row r="3367" spans="4:27" x14ac:dyDescent="0.35"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  <c r="Y3367"/>
      <c r="Z3367"/>
      <c r="AA3367"/>
    </row>
    <row r="3368" spans="4:27" x14ac:dyDescent="0.35">
      <c r="D3368"/>
      <c r="E3368"/>
      <c r="F3368"/>
      <c r="G3368"/>
      <c r="H3368"/>
      <c r="I3368"/>
      <c r="J3368"/>
      <c r="K3368"/>
      <c r="L3368"/>
      <c r="M3368"/>
      <c r="N3368"/>
      <c r="O3368"/>
      <c r="P3368"/>
      <c r="Q3368"/>
      <c r="R3368"/>
      <c r="S3368"/>
      <c r="T3368"/>
      <c r="U3368"/>
      <c r="V3368"/>
      <c r="W3368"/>
      <c r="X3368"/>
      <c r="Y3368"/>
      <c r="Z3368"/>
      <c r="AA3368"/>
    </row>
    <row r="3369" spans="4:27" x14ac:dyDescent="0.35"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</row>
    <row r="3370" spans="4:27" x14ac:dyDescent="0.35"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  <c r="Y3370"/>
      <c r="Z3370"/>
      <c r="AA3370"/>
    </row>
    <row r="3371" spans="4:27" x14ac:dyDescent="0.35">
      <c r="D3371"/>
      <c r="E3371"/>
      <c r="F3371"/>
      <c r="G3371"/>
      <c r="H3371"/>
      <c r="I3371"/>
      <c r="J3371"/>
      <c r="K3371"/>
      <c r="L3371"/>
      <c r="M3371"/>
      <c r="N3371"/>
      <c r="O3371"/>
      <c r="P3371"/>
      <c r="Q3371"/>
      <c r="R3371"/>
      <c r="S3371"/>
      <c r="T3371"/>
      <c r="U3371"/>
      <c r="V3371"/>
      <c r="W3371"/>
      <c r="X3371"/>
      <c r="Y3371"/>
      <c r="Z3371"/>
      <c r="AA3371"/>
    </row>
    <row r="3372" spans="4:27" x14ac:dyDescent="0.35"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</row>
    <row r="3373" spans="4:27" x14ac:dyDescent="0.35"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  <c r="Y3373"/>
      <c r="Z3373"/>
      <c r="AA3373"/>
    </row>
    <row r="3374" spans="4:27" x14ac:dyDescent="0.35">
      <c r="D3374"/>
      <c r="E3374"/>
      <c r="F3374"/>
      <c r="G3374"/>
      <c r="H3374"/>
      <c r="I3374"/>
      <c r="J3374"/>
      <c r="K3374"/>
      <c r="L3374"/>
      <c r="M3374"/>
      <c r="N3374"/>
      <c r="O3374"/>
      <c r="P3374"/>
      <c r="Q3374"/>
      <c r="R3374"/>
      <c r="S3374"/>
      <c r="T3374"/>
      <c r="U3374"/>
      <c r="V3374"/>
      <c r="W3374"/>
      <c r="X3374"/>
      <c r="Y3374"/>
      <c r="Z3374"/>
      <c r="AA3374"/>
    </row>
    <row r="3375" spans="4:27" x14ac:dyDescent="0.35"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</row>
    <row r="3376" spans="4:27" x14ac:dyDescent="0.35"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  <c r="Y3376"/>
      <c r="Z3376"/>
      <c r="AA3376"/>
    </row>
    <row r="3377" spans="4:27" x14ac:dyDescent="0.35">
      <c r="D3377"/>
      <c r="E3377"/>
      <c r="F3377"/>
      <c r="G3377"/>
      <c r="H3377"/>
      <c r="I3377"/>
      <c r="J3377"/>
      <c r="K3377"/>
      <c r="L3377"/>
      <c r="M3377"/>
      <c r="N3377"/>
      <c r="O3377"/>
      <c r="P3377"/>
      <c r="Q3377"/>
      <c r="R3377"/>
      <c r="S3377"/>
      <c r="T3377"/>
      <c r="U3377"/>
      <c r="V3377"/>
      <c r="W3377"/>
      <c r="X3377"/>
      <c r="Y3377"/>
      <c r="Z3377"/>
      <c r="AA3377"/>
    </row>
    <row r="3378" spans="4:27" x14ac:dyDescent="0.35"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</row>
    <row r="3379" spans="4:27" x14ac:dyDescent="0.35"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  <c r="Y3379"/>
      <c r="Z3379"/>
      <c r="AA3379"/>
    </row>
    <row r="3380" spans="4:27" x14ac:dyDescent="0.35">
      <c r="D3380"/>
      <c r="E3380"/>
      <c r="F3380"/>
      <c r="G3380"/>
      <c r="H3380"/>
      <c r="I3380"/>
      <c r="J3380"/>
      <c r="K3380"/>
      <c r="L3380"/>
      <c r="M3380"/>
      <c r="N3380"/>
      <c r="O3380"/>
      <c r="P3380"/>
      <c r="Q3380"/>
      <c r="R3380"/>
      <c r="S3380"/>
      <c r="T3380"/>
      <c r="U3380"/>
      <c r="V3380"/>
      <c r="W3380"/>
      <c r="X3380"/>
      <c r="Y3380"/>
      <c r="Z3380"/>
      <c r="AA3380"/>
    </row>
    <row r="3381" spans="4:27" x14ac:dyDescent="0.35"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  <c r="Y3381"/>
      <c r="Z3381"/>
      <c r="AA3381"/>
    </row>
    <row r="3382" spans="4:27" x14ac:dyDescent="0.35"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  <c r="Y3382"/>
      <c r="Z3382"/>
      <c r="AA3382"/>
    </row>
    <row r="3383" spans="4:27" x14ac:dyDescent="0.35">
      <c r="D3383"/>
      <c r="E3383"/>
      <c r="F3383"/>
      <c r="G3383"/>
      <c r="H3383"/>
      <c r="I3383"/>
      <c r="J3383"/>
      <c r="K3383"/>
      <c r="L3383"/>
      <c r="M3383"/>
      <c r="N3383"/>
      <c r="O3383"/>
      <c r="P3383"/>
      <c r="Q3383"/>
      <c r="R3383"/>
      <c r="S3383"/>
      <c r="T3383"/>
      <c r="U3383"/>
      <c r="V3383"/>
      <c r="W3383"/>
      <c r="X3383"/>
      <c r="Y3383"/>
      <c r="Z3383"/>
      <c r="AA3383"/>
    </row>
    <row r="3384" spans="4:27" x14ac:dyDescent="0.35"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  <c r="Y3384"/>
      <c r="Z3384"/>
      <c r="AA3384"/>
    </row>
    <row r="3385" spans="4:27" x14ac:dyDescent="0.35"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  <c r="Y3385"/>
      <c r="Z3385"/>
      <c r="AA3385"/>
    </row>
    <row r="3386" spans="4:27" x14ac:dyDescent="0.35">
      <c r="D3386"/>
      <c r="E3386"/>
      <c r="F3386"/>
      <c r="G3386"/>
      <c r="H3386"/>
      <c r="I3386"/>
      <c r="J3386"/>
      <c r="K3386"/>
      <c r="L3386"/>
      <c r="M3386"/>
      <c r="N3386"/>
      <c r="O3386"/>
      <c r="P3386"/>
      <c r="Q3386"/>
      <c r="R3386"/>
      <c r="S3386"/>
      <c r="T3386"/>
      <c r="U3386"/>
      <c r="V3386"/>
      <c r="W3386"/>
      <c r="X3386"/>
      <c r="Y3386"/>
      <c r="Z3386"/>
      <c r="AA3386"/>
    </row>
    <row r="3387" spans="4:27" x14ac:dyDescent="0.35"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  <c r="Y3387"/>
      <c r="Z3387"/>
      <c r="AA3387"/>
    </row>
    <row r="3388" spans="4:27" x14ac:dyDescent="0.35"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  <c r="Y3388"/>
      <c r="Z3388"/>
      <c r="AA3388"/>
    </row>
    <row r="3389" spans="4:27" x14ac:dyDescent="0.35">
      <c r="D3389"/>
      <c r="E3389"/>
      <c r="F3389"/>
      <c r="G3389"/>
      <c r="H3389"/>
      <c r="I3389"/>
      <c r="J3389"/>
      <c r="K3389"/>
      <c r="L3389"/>
      <c r="M3389"/>
      <c r="N3389"/>
      <c r="O3389"/>
      <c r="P3389"/>
      <c r="Q3389"/>
      <c r="R3389"/>
      <c r="S3389"/>
      <c r="T3389"/>
      <c r="U3389"/>
      <c r="V3389"/>
      <c r="W3389"/>
      <c r="X3389"/>
      <c r="Y3389"/>
      <c r="Z3389"/>
      <c r="AA3389"/>
    </row>
    <row r="3390" spans="4:27" x14ac:dyDescent="0.35"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  <c r="Y3390"/>
      <c r="Z3390"/>
      <c r="AA3390"/>
    </row>
    <row r="3391" spans="4:27" x14ac:dyDescent="0.35"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  <c r="Y3391"/>
      <c r="Z3391"/>
      <c r="AA3391"/>
    </row>
    <row r="3392" spans="4:27" x14ac:dyDescent="0.35">
      <c r="D3392"/>
      <c r="E3392"/>
      <c r="F3392"/>
      <c r="G3392"/>
      <c r="H3392"/>
      <c r="I3392"/>
      <c r="J3392"/>
      <c r="K3392"/>
      <c r="L3392"/>
      <c r="M3392"/>
      <c r="N3392"/>
      <c r="O3392"/>
      <c r="P3392"/>
      <c r="Q3392"/>
      <c r="R3392"/>
      <c r="S3392"/>
      <c r="T3392"/>
      <c r="U3392"/>
      <c r="V3392"/>
      <c r="W3392"/>
      <c r="X3392"/>
      <c r="Y3392"/>
      <c r="Z3392"/>
      <c r="AA3392"/>
    </row>
    <row r="3393" spans="4:27" x14ac:dyDescent="0.35"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  <c r="W3393"/>
      <c r="X3393"/>
      <c r="Y3393"/>
      <c r="Z3393"/>
      <c r="AA3393"/>
    </row>
    <row r="3394" spans="4:27" x14ac:dyDescent="0.35"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  <c r="Y3394"/>
      <c r="Z3394"/>
      <c r="AA3394"/>
    </row>
    <row r="3395" spans="4:27" x14ac:dyDescent="0.35">
      <c r="D3395"/>
      <c r="E3395"/>
      <c r="F3395"/>
      <c r="G3395"/>
      <c r="H3395"/>
      <c r="I3395"/>
      <c r="J3395"/>
      <c r="K3395"/>
      <c r="L3395"/>
      <c r="M3395"/>
      <c r="N3395"/>
      <c r="O3395"/>
      <c r="P3395"/>
      <c r="Q3395"/>
      <c r="R3395"/>
      <c r="S3395"/>
      <c r="T3395"/>
      <c r="U3395"/>
      <c r="V3395"/>
      <c r="W3395"/>
      <c r="X3395"/>
      <c r="Y3395"/>
      <c r="Z3395"/>
      <c r="AA3395"/>
    </row>
    <row r="3396" spans="4:27" x14ac:dyDescent="0.35"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X3396"/>
      <c r="Y3396"/>
      <c r="Z3396"/>
      <c r="AA3396"/>
    </row>
    <row r="3397" spans="4:27" x14ac:dyDescent="0.35"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  <c r="Y3397"/>
      <c r="Z3397"/>
      <c r="AA3397"/>
    </row>
    <row r="3398" spans="4:27" x14ac:dyDescent="0.35">
      <c r="D3398"/>
      <c r="E3398"/>
      <c r="F3398"/>
      <c r="G3398"/>
      <c r="H3398"/>
      <c r="I3398"/>
      <c r="J3398"/>
      <c r="K3398"/>
      <c r="L3398"/>
      <c r="M3398"/>
      <c r="N3398"/>
      <c r="O3398"/>
      <c r="P3398"/>
      <c r="Q3398"/>
      <c r="R3398"/>
      <c r="S3398"/>
      <c r="T3398"/>
      <c r="U3398"/>
      <c r="V3398"/>
      <c r="W3398"/>
      <c r="X3398"/>
      <c r="Y3398"/>
      <c r="Z3398"/>
      <c r="AA3398"/>
    </row>
    <row r="3399" spans="4:27" x14ac:dyDescent="0.35"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  <c r="W3399"/>
      <c r="X3399"/>
      <c r="Y3399"/>
      <c r="Z3399"/>
      <c r="AA3399"/>
    </row>
    <row r="3400" spans="4:27" x14ac:dyDescent="0.35"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  <c r="Y3400"/>
      <c r="Z3400"/>
      <c r="AA3400"/>
    </row>
    <row r="3401" spans="4:27" x14ac:dyDescent="0.35">
      <c r="D3401"/>
      <c r="E3401"/>
      <c r="F3401"/>
      <c r="G3401"/>
      <c r="H3401"/>
      <c r="I3401"/>
      <c r="J3401"/>
      <c r="K3401"/>
      <c r="L3401"/>
      <c r="M3401"/>
      <c r="N3401"/>
      <c r="O3401"/>
      <c r="P3401"/>
      <c r="Q3401"/>
      <c r="R3401"/>
      <c r="S3401"/>
      <c r="T3401"/>
      <c r="U3401"/>
      <c r="V3401"/>
      <c r="W3401"/>
      <c r="X3401"/>
      <c r="Y3401"/>
      <c r="Z3401"/>
      <c r="AA3401"/>
    </row>
    <row r="3402" spans="4:27" x14ac:dyDescent="0.35"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</row>
    <row r="3403" spans="4:27" x14ac:dyDescent="0.35"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  <c r="Y3403"/>
      <c r="Z3403"/>
      <c r="AA3403"/>
    </row>
    <row r="3404" spans="4:27" x14ac:dyDescent="0.35">
      <c r="D3404"/>
      <c r="E3404"/>
      <c r="F3404"/>
      <c r="G3404"/>
      <c r="H3404"/>
      <c r="I3404"/>
      <c r="J3404"/>
      <c r="K3404"/>
      <c r="L3404"/>
      <c r="M3404"/>
      <c r="N3404"/>
      <c r="O3404"/>
      <c r="P3404"/>
      <c r="Q3404"/>
      <c r="R3404"/>
      <c r="S3404"/>
      <c r="T3404"/>
      <c r="U3404"/>
      <c r="V3404"/>
      <c r="W3404"/>
      <c r="X3404"/>
      <c r="Y3404"/>
      <c r="Z3404"/>
      <c r="AA3404"/>
    </row>
    <row r="3405" spans="4:27" x14ac:dyDescent="0.35"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  <c r="W3405"/>
      <c r="X3405"/>
      <c r="Y3405"/>
      <c r="Z3405"/>
      <c r="AA3405"/>
    </row>
    <row r="3406" spans="4:27" x14ac:dyDescent="0.35"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  <c r="Y3406"/>
      <c r="Z3406"/>
      <c r="AA3406"/>
    </row>
    <row r="3407" spans="4:27" x14ac:dyDescent="0.35">
      <c r="D3407"/>
      <c r="E3407"/>
      <c r="F3407"/>
      <c r="G3407"/>
      <c r="H3407"/>
      <c r="I3407"/>
      <c r="J3407"/>
      <c r="K3407"/>
      <c r="L3407"/>
      <c r="M3407"/>
      <c r="N3407"/>
      <c r="O3407"/>
      <c r="P3407"/>
      <c r="Q3407"/>
      <c r="R3407"/>
      <c r="S3407"/>
      <c r="T3407"/>
      <c r="U3407"/>
      <c r="V3407"/>
      <c r="W3407"/>
      <c r="X3407"/>
      <c r="Y3407"/>
      <c r="Z3407"/>
      <c r="AA3407"/>
    </row>
    <row r="3408" spans="4:27" x14ac:dyDescent="0.35"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  <c r="W3408"/>
      <c r="X3408"/>
      <c r="Y3408"/>
      <c r="Z3408"/>
      <c r="AA3408"/>
    </row>
    <row r="3409" spans="4:27" x14ac:dyDescent="0.35"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  <c r="Y3409"/>
      <c r="Z3409"/>
      <c r="AA3409"/>
    </row>
    <row r="3410" spans="4:27" x14ac:dyDescent="0.35">
      <c r="D3410"/>
      <c r="E3410"/>
      <c r="F3410"/>
      <c r="G3410"/>
      <c r="H3410"/>
      <c r="I3410"/>
      <c r="J3410"/>
      <c r="K3410"/>
      <c r="L3410"/>
      <c r="M3410"/>
      <c r="N3410"/>
      <c r="O3410"/>
      <c r="P3410"/>
      <c r="Q3410"/>
      <c r="R3410"/>
      <c r="S3410"/>
      <c r="T3410"/>
      <c r="U3410"/>
      <c r="V3410"/>
      <c r="W3410"/>
      <c r="X3410"/>
      <c r="Y3410"/>
      <c r="Z3410"/>
      <c r="AA3410"/>
    </row>
    <row r="3411" spans="4:27" x14ac:dyDescent="0.35"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  <c r="Y3411"/>
      <c r="Z3411"/>
      <c r="AA3411"/>
    </row>
    <row r="3412" spans="4:27" x14ac:dyDescent="0.35"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  <c r="Y3412"/>
      <c r="Z3412"/>
      <c r="AA3412"/>
    </row>
    <row r="3413" spans="4:27" x14ac:dyDescent="0.35">
      <c r="D3413"/>
      <c r="E3413"/>
      <c r="F3413"/>
      <c r="G3413"/>
      <c r="H3413"/>
      <c r="I3413"/>
      <c r="J3413"/>
      <c r="K3413"/>
      <c r="L3413"/>
      <c r="M3413"/>
      <c r="N3413"/>
      <c r="O3413"/>
      <c r="P3413"/>
      <c r="Q3413"/>
      <c r="R3413"/>
      <c r="S3413"/>
      <c r="T3413"/>
      <c r="U3413"/>
      <c r="V3413"/>
      <c r="W3413"/>
      <c r="X3413"/>
      <c r="Y3413"/>
      <c r="Z3413"/>
      <c r="AA3413"/>
    </row>
    <row r="3414" spans="4:27" x14ac:dyDescent="0.35"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  <c r="Y3414"/>
      <c r="Z3414"/>
      <c r="AA3414"/>
    </row>
    <row r="3415" spans="4:27" x14ac:dyDescent="0.35"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  <c r="Y3415"/>
      <c r="Z3415"/>
      <c r="AA3415"/>
    </row>
    <row r="3416" spans="4:27" x14ac:dyDescent="0.35">
      <c r="D3416"/>
      <c r="E3416"/>
      <c r="F3416"/>
      <c r="G3416"/>
      <c r="H3416"/>
      <c r="I3416"/>
      <c r="J3416"/>
      <c r="K3416"/>
      <c r="L3416"/>
      <c r="M3416"/>
      <c r="N3416"/>
      <c r="O3416"/>
      <c r="P3416"/>
      <c r="Q3416"/>
      <c r="R3416"/>
      <c r="S3416"/>
      <c r="T3416"/>
      <c r="U3416"/>
      <c r="V3416"/>
      <c r="W3416"/>
      <c r="X3416"/>
      <c r="Y3416"/>
      <c r="Z3416"/>
      <c r="AA3416"/>
    </row>
    <row r="3417" spans="4:27" x14ac:dyDescent="0.35"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</row>
    <row r="3418" spans="4:27" x14ac:dyDescent="0.35"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  <c r="Y3418"/>
      <c r="Z3418"/>
      <c r="AA3418"/>
    </row>
    <row r="3419" spans="4:27" x14ac:dyDescent="0.35">
      <c r="D3419"/>
      <c r="E3419"/>
      <c r="F3419"/>
      <c r="G3419"/>
      <c r="H3419"/>
      <c r="I3419"/>
      <c r="J3419"/>
      <c r="K3419"/>
      <c r="L3419"/>
      <c r="M3419"/>
      <c r="N3419"/>
      <c r="O3419"/>
      <c r="P3419"/>
      <c r="Q3419"/>
      <c r="R3419"/>
      <c r="S3419"/>
      <c r="T3419"/>
      <c r="U3419"/>
      <c r="V3419"/>
      <c r="W3419"/>
      <c r="X3419"/>
      <c r="Y3419"/>
      <c r="Z3419"/>
      <c r="AA3419"/>
    </row>
    <row r="3420" spans="4:27" x14ac:dyDescent="0.35"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X3420"/>
      <c r="Y3420"/>
      <c r="Z3420"/>
      <c r="AA3420"/>
    </row>
    <row r="3421" spans="4:27" x14ac:dyDescent="0.35"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  <c r="Y3421"/>
      <c r="Z3421"/>
      <c r="AA3421"/>
    </row>
    <row r="3422" spans="4:27" x14ac:dyDescent="0.35">
      <c r="D3422"/>
      <c r="E3422"/>
      <c r="F3422"/>
      <c r="G3422"/>
      <c r="H3422"/>
      <c r="I3422"/>
      <c r="J3422"/>
      <c r="K3422"/>
      <c r="L3422"/>
      <c r="M3422"/>
      <c r="N3422"/>
      <c r="O3422"/>
      <c r="P3422"/>
      <c r="Q3422"/>
      <c r="R3422"/>
      <c r="S3422"/>
      <c r="T3422"/>
      <c r="U3422"/>
      <c r="V3422"/>
      <c r="W3422"/>
      <c r="X3422"/>
      <c r="Y3422"/>
      <c r="Z3422"/>
      <c r="AA3422"/>
    </row>
    <row r="3423" spans="4:27" x14ac:dyDescent="0.35"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</row>
    <row r="3424" spans="4:27" x14ac:dyDescent="0.35"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  <c r="Y3424"/>
      <c r="Z3424"/>
      <c r="AA3424"/>
    </row>
    <row r="3425" spans="4:27" x14ac:dyDescent="0.35">
      <c r="D3425"/>
      <c r="E3425"/>
      <c r="F3425"/>
      <c r="G3425"/>
      <c r="H3425"/>
      <c r="I3425"/>
      <c r="J3425"/>
      <c r="K3425"/>
      <c r="L3425"/>
      <c r="M3425"/>
      <c r="N3425"/>
      <c r="O3425"/>
      <c r="P3425"/>
      <c r="Q3425"/>
      <c r="R3425"/>
      <c r="S3425"/>
      <c r="T3425"/>
      <c r="U3425"/>
      <c r="V3425"/>
      <c r="W3425"/>
      <c r="X3425"/>
      <c r="Y3425"/>
      <c r="Z3425"/>
      <c r="AA3425"/>
    </row>
    <row r="3426" spans="4:27" x14ac:dyDescent="0.35"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</row>
    <row r="3427" spans="4:27" x14ac:dyDescent="0.35"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  <c r="Y3427"/>
      <c r="Z3427"/>
      <c r="AA3427"/>
    </row>
    <row r="3428" spans="4:27" x14ac:dyDescent="0.35">
      <c r="D3428"/>
      <c r="E3428"/>
      <c r="F3428"/>
      <c r="G3428"/>
      <c r="H3428"/>
      <c r="I3428"/>
      <c r="J3428"/>
      <c r="K3428"/>
      <c r="L3428"/>
      <c r="M3428"/>
      <c r="N3428"/>
      <c r="O3428"/>
      <c r="P3428"/>
      <c r="Q3428"/>
      <c r="R3428"/>
      <c r="S3428"/>
      <c r="T3428"/>
      <c r="U3428"/>
      <c r="V3428"/>
      <c r="W3428"/>
      <c r="X3428"/>
      <c r="Y3428"/>
      <c r="Z3428"/>
      <c r="AA3428"/>
    </row>
    <row r="3429" spans="4:27" x14ac:dyDescent="0.35"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  <c r="V3429"/>
      <c r="W3429"/>
      <c r="X3429"/>
      <c r="Y3429"/>
      <c r="Z3429"/>
      <c r="AA3429"/>
    </row>
    <row r="3430" spans="4:27" x14ac:dyDescent="0.35"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  <c r="Y3430"/>
      <c r="Z3430"/>
      <c r="AA3430"/>
    </row>
    <row r="3431" spans="4:27" x14ac:dyDescent="0.35">
      <c r="D3431"/>
      <c r="E3431"/>
      <c r="F3431"/>
      <c r="G3431"/>
      <c r="H3431"/>
      <c r="I3431"/>
      <c r="J3431"/>
      <c r="K3431"/>
      <c r="L3431"/>
      <c r="M3431"/>
      <c r="N3431"/>
      <c r="O3431"/>
      <c r="P3431"/>
      <c r="Q3431"/>
      <c r="R3431"/>
      <c r="S3431"/>
      <c r="T3431"/>
      <c r="U3431"/>
      <c r="V3431"/>
      <c r="W3431"/>
      <c r="X3431"/>
      <c r="Y3431"/>
      <c r="Z3431"/>
      <c r="AA3431"/>
    </row>
    <row r="3432" spans="4:27" x14ac:dyDescent="0.35"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</row>
    <row r="3433" spans="4:27" x14ac:dyDescent="0.35"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  <c r="Y3433"/>
      <c r="Z3433"/>
      <c r="AA3433"/>
    </row>
    <row r="3434" spans="4:27" x14ac:dyDescent="0.35">
      <c r="D3434"/>
      <c r="E3434"/>
      <c r="F3434"/>
      <c r="G3434"/>
      <c r="H3434"/>
      <c r="I3434"/>
      <c r="J3434"/>
      <c r="K3434"/>
      <c r="L3434"/>
      <c r="M3434"/>
      <c r="N3434"/>
      <c r="O3434"/>
      <c r="P3434"/>
      <c r="Q3434"/>
      <c r="R3434"/>
      <c r="S3434"/>
      <c r="T3434"/>
      <c r="U3434"/>
      <c r="V3434"/>
      <c r="W3434"/>
      <c r="X3434"/>
      <c r="Y3434"/>
      <c r="Z3434"/>
      <c r="AA3434"/>
    </row>
    <row r="3435" spans="4:27" x14ac:dyDescent="0.35"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  <c r="V3435"/>
      <c r="W3435"/>
      <c r="X3435"/>
      <c r="Y3435"/>
      <c r="Z3435"/>
      <c r="AA3435"/>
    </row>
    <row r="3436" spans="4:27" x14ac:dyDescent="0.35"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  <c r="Y3436"/>
      <c r="Z3436"/>
      <c r="AA3436"/>
    </row>
    <row r="3437" spans="4:27" x14ac:dyDescent="0.35">
      <c r="D3437"/>
      <c r="E3437"/>
      <c r="F3437"/>
      <c r="G3437"/>
      <c r="H3437"/>
      <c r="I3437"/>
      <c r="J3437"/>
      <c r="K3437"/>
      <c r="L3437"/>
      <c r="M3437"/>
      <c r="N3437"/>
      <c r="O3437"/>
      <c r="P3437"/>
      <c r="Q3437"/>
      <c r="R3437"/>
      <c r="S3437"/>
      <c r="T3437"/>
      <c r="U3437"/>
      <c r="V3437"/>
      <c r="W3437"/>
      <c r="X3437"/>
      <c r="Y3437"/>
      <c r="Z3437"/>
      <c r="AA3437"/>
    </row>
    <row r="3438" spans="4:27" x14ac:dyDescent="0.35"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</row>
    <row r="3439" spans="4:27" x14ac:dyDescent="0.35"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  <c r="Y3439"/>
      <c r="Z3439"/>
      <c r="AA3439"/>
    </row>
    <row r="3440" spans="4:27" x14ac:dyDescent="0.35">
      <c r="D3440"/>
      <c r="E3440"/>
      <c r="F3440"/>
      <c r="G3440"/>
      <c r="H3440"/>
      <c r="I3440"/>
      <c r="J3440"/>
      <c r="K3440"/>
      <c r="L3440"/>
      <c r="M3440"/>
      <c r="N3440"/>
      <c r="O3440"/>
      <c r="P3440"/>
      <c r="Q3440"/>
      <c r="R3440"/>
      <c r="S3440"/>
      <c r="T3440"/>
      <c r="U3440"/>
      <c r="V3440"/>
      <c r="W3440"/>
      <c r="X3440"/>
      <c r="Y3440"/>
      <c r="Z3440"/>
      <c r="AA3440"/>
    </row>
    <row r="3441" spans="4:27" x14ac:dyDescent="0.35"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  <c r="W3441"/>
      <c r="X3441"/>
      <c r="Y3441"/>
      <c r="Z3441"/>
      <c r="AA3441"/>
    </row>
    <row r="3442" spans="4:27" x14ac:dyDescent="0.35"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  <c r="Y3442"/>
      <c r="Z3442"/>
      <c r="AA3442"/>
    </row>
    <row r="3443" spans="4:27" x14ac:dyDescent="0.35">
      <c r="D3443"/>
      <c r="E3443"/>
      <c r="F3443"/>
      <c r="G3443"/>
      <c r="H3443"/>
      <c r="I3443"/>
      <c r="J3443"/>
      <c r="K3443"/>
      <c r="L3443"/>
      <c r="M3443"/>
      <c r="N3443"/>
      <c r="O3443"/>
      <c r="P3443"/>
      <c r="Q3443"/>
      <c r="R3443"/>
      <c r="S3443"/>
      <c r="T3443"/>
      <c r="U3443"/>
      <c r="V3443"/>
      <c r="W3443"/>
      <c r="X3443"/>
      <c r="Y3443"/>
      <c r="Z3443"/>
      <c r="AA3443"/>
    </row>
    <row r="3444" spans="4:27" x14ac:dyDescent="0.35"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X3444"/>
      <c r="Y3444"/>
      <c r="Z3444"/>
      <c r="AA3444"/>
    </row>
    <row r="3445" spans="4:27" x14ac:dyDescent="0.35"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  <c r="Y3445"/>
      <c r="Z3445"/>
      <c r="AA3445"/>
    </row>
    <row r="3446" spans="4:27" x14ac:dyDescent="0.35">
      <c r="D3446"/>
      <c r="E3446"/>
      <c r="F3446"/>
      <c r="G3446"/>
      <c r="H3446"/>
      <c r="I3446"/>
      <c r="J3446"/>
      <c r="K3446"/>
      <c r="L3446"/>
      <c r="M3446"/>
      <c r="N3446"/>
      <c r="O3446"/>
      <c r="P3446"/>
      <c r="Q3446"/>
      <c r="R3446"/>
      <c r="S3446"/>
      <c r="T3446"/>
      <c r="U3446"/>
      <c r="V3446"/>
      <c r="W3446"/>
      <c r="X3446"/>
      <c r="Y3446"/>
      <c r="Z3446"/>
      <c r="AA3446"/>
    </row>
    <row r="3447" spans="4:27" x14ac:dyDescent="0.35"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X3447"/>
      <c r="Y3447"/>
      <c r="Z3447"/>
      <c r="AA3447"/>
    </row>
    <row r="3448" spans="4:27" x14ac:dyDescent="0.35"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  <c r="Y3448"/>
      <c r="Z3448"/>
      <c r="AA3448"/>
    </row>
    <row r="3449" spans="4:27" x14ac:dyDescent="0.35">
      <c r="D3449"/>
      <c r="E3449"/>
      <c r="F3449"/>
      <c r="G3449"/>
      <c r="H3449"/>
      <c r="I3449"/>
      <c r="J3449"/>
      <c r="K3449"/>
      <c r="L3449"/>
      <c r="M3449"/>
      <c r="N3449"/>
      <c r="O3449"/>
      <c r="P3449"/>
      <c r="Q3449"/>
      <c r="R3449"/>
      <c r="S3449"/>
      <c r="T3449"/>
      <c r="U3449"/>
      <c r="V3449"/>
      <c r="W3449"/>
      <c r="X3449"/>
      <c r="Y3449"/>
      <c r="Z3449"/>
      <c r="AA3449"/>
    </row>
    <row r="3450" spans="4:27" x14ac:dyDescent="0.35"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</row>
    <row r="3451" spans="4:27" x14ac:dyDescent="0.35"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  <c r="Y3451"/>
      <c r="Z3451"/>
      <c r="AA3451"/>
    </row>
    <row r="3452" spans="4:27" x14ac:dyDescent="0.35">
      <c r="D3452"/>
      <c r="E3452"/>
      <c r="F3452"/>
      <c r="G3452"/>
      <c r="H3452"/>
      <c r="I3452"/>
      <c r="J3452"/>
      <c r="K3452"/>
      <c r="L3452"/>
      <c r="M3452"/>
      <c r="N3452"/>
      <c r="O3452"/>
      <c r="P3452"/>
      <c r="Q3452"/>
      <c r="R3452"/>
      <c r="S3452"/>
      <c r="T3452"/>
      <c r="U3452"/>
      <c r="V3452"/>
      <c r="W3452"/>
      <c r="X3452"/>
      <c r="Y3452"/>
      <c r="Z3452"/>
      <c r="AA3452"/>
    </row>
    <row r="3453" spans="4:27" x14ac:dyDescent="0.35"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  <c r="Y3453"/>
      <c r="Z3453"/>
      <c r="AA3453"/>
    </row>
    <row r="3454" spans="4:27" x14ac:dyDescent="0.35"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  <c r="Y3454"/>
      <c r="Z3454"/>
      <c r="AA3454"/>
    </row>
    <row r="3455" spans="4:27" x14ac:dyDescent="0.35">
      <c r="D3455"/>
      <c r="E3455"/>
      <c r="F3455"/>
      <c r="G3455"/>
      <c r="H3455"/>
      <c r="I3455"/>
      <c r="J3455"/>
      <c r="K3455"/>
      <c r="L3455"/>
      <c r="M3455"/>
      <c r="N3455"/>
      <c r="O3455"/>
      <c r="P3455"/>
      <c r="Q3455"/>
      <c r="R3455"/>
      <c r="S3455"/>
      <c r="T3455"/>
      <c r="U3455"/>
      <c r="V3455"/>
      <c r="W3455"/>
      <c r="X3455"/>
      <c r="Y3455"/>
      <c r="Z3455"/>
      <c r="AA3455"/>
    </row>
    <row r="3456" spans="4:27" x14ac:dyDescent="0.35"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  <c r="Y3456"/>
      <c r="Z3456"/>
      <c r="AA3456"/>
    </row>
    <row r="3457" spans="4:27" x14ac:dyDescent="0.35"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  <c r="Y3457"/>
      <c r="Z3457"/>
      <c r="AA3457"/>
    </row>
    <row r="3458" spans="4:27" x14ac:dyDescent="0.35">
      <c r="D3458"/>
      <c r="E3458"/>
      <c r="F3458"/>
      <c r="G3458"/>
      <c r="H3458"/>
      <c r="I3458"/>
      <c r="J3458"/>
      <c r="K3458"/>
      <c r="L3458"/>
      <c r="M3458"/>
      <c r="N3458"/>
      <c r="O3458"/>
      <c r="P3458"/>
      <c r="Q3458"/>
      <c r="R3458"/>
      <c r="S3458"/>
      <c r="T3458"/>
      <c r="U3458"/>
      <c r="V3458"/>
      <c r="W3458"/>
      <c r="X3458"/>
      <c r="Y3458"/>
      <c r="Z3458"/>
      <c r="AA3458"/>
    </row>
    <row r="3459" spans="4:27" x14ac:dyDescent="0.35"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</row>
    <row r="3460" spans="4:27" x14ac:dyDescent="0.35"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  <c r="Y3460"/>
      <c r="Z3460"/>
      <c r="AA3460"/>
    </row>
    <row r="3461" spans="4:27" x14ac:dyDescent="0.35">
      <c r="D3461"/>
      <c r="E3461"/>
      <c r="F3461"/>
      <c r="G3461"/>
      <c r="H3461"/>
      <c r="I3461"/>
      <c r="J3461"/>
      <c r="K3461"/>
      <c r="L3461"/>
      <c r="M3461"/>
      <c r="N3461"/>
      <c r="O3461"/>
      <c r="P3461"/>
      <c r="Q3461"/>
      <c r="R3461"/>
      <c r="S3461"/>
      <c r="T3461"/>
      <c r="U3461"/>
      <c r="V3461"/>
      <c r="W3461"/>
      <c r="X3461"/>
      <c r="Y3461"/>
      <c r="Z3461"/>
      <c r="AA3461"/>
    </row>
    <row r="3462" spans="4:27" x14ac:dyDescent="0.35"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</row>
    <row r="3463" spans="4:27" x14ac:dyDescent="0.35"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  <c r="Y3463"/>
      <c r="Z3463"/>
      <c r="AA3463"/>
    </row>
    <row r="3464" spans="4:27" x14ac:dyDescent="0.35">
      <c r="D3464"/>
      <c r="E3464"/>
      <c r="F3464"/>
      <c r="G3464"/>
      <c r="H3464"/>
      <c r="I3464"/>
      <c r="J3464"/>
      <c r="K3464"/>
      <c r="L3464"/>
      <c r="M3464"/>
      <c r="N3464"/>
      <c r="O3464"/>
      <c r="P3464"/>
      <c r="Q3464"/>
      <c r="R3464"/>
      <c r="S3464"/>
      <c r="T3464"/>
      <c r="U3464"/>
      <c r="V3464"/>
      <c r="W3464"/>
      <c r="X3464"/>
      <c r="Y3464"/>
      <c r="Z3464"/>
      <c r="AA3464"/>
    </row>
    <row r="3465" spans="4:27" x14ac:dyDescent="0.35"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X3465"/>
      <c r="Y3465"/>
      <c r="Z3465"/>
      <c r="AA3465"/>
    </row>
    <row r="3466" spans="4:27" x14ac:dyDescent="0.35"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  <c r="Y3466"/>
      <c r="Z3466"/>
      <c r="AA3466"/>
    </row>
    <row r="3467" spans="4:27" x14ac:dyDescent="0.35">
      <c r="D3467"/>
      <c r="E3467"/>
      <c r="F3467"/>
      <c r="G3467"/>
      <c r="H3467"/>
      <c r="I3467"/>
      <c r="J3467"/>
      <c r="K3467"/>
      <c r="L3467"/>
      <c r="M3467"/>
      <c r="N3467"/>
      <c r="O3467"/>
      <c r="P3467"/>
      <c r="Q3467"/>
      <c r="R3467"/>
      <c r="S3467"/>
      <c r="T3467"/>
      <c r="U3467"/>
      <c r="V3467"/>
      <c r="W3467"/>
      <c r="X3467"/>
      <c r="Y3467"/>
      <c r="Z3467"/>
      <c r="AA3467"/>
    </row>
    <row r="3468" spans="4:27" x14ac:dyDescent="0.35"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  <c r="W3468"/>
      <c r="X3468"/>
      <c r="Y3468"/>
      <c r="Z3468"/>
      <c r="AA3468"/>
    </row>
    <row r="3469" spans="4:27" x14ac:dyDescent="0.35"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  <c r="Y3469"/>
      <c r="Z3469"/>
      <c r="AA3469"/>
    </row>
    <row r="3470" spans="4:27" x14ac:dyDescent="0.35">
      <c r="D3470"/>
      <c r="E3470"/>
      <c r="F3470"/>
      <c r="G3470"/>
      <c r="H3470"/>
      <c r="I3470"/>
      <c r="J3470"/>
      <c r="K3470"/>
      <c r="L3470"/>
      <c r="M3470"/>
      <c r="N3470"/>
      <c r="O3470"/>
      <c r="P3470"/>
      <c r="Q3470"/>
      <c r="R3470"/>
      <c r="S3470"/>
      <c r="T3470"/>
      <c r="U3470"/>
      <c r="V3470"/>
      <c r="W3470"/>
      <c r="X3470"/>
      <c r="Y3470"/>
      <c r="Z3470"/>
      <c r="AA3470"/>
    </row>
    <row r="3471" spans="4:27" x14ac:dyDescent="0.35"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</row>
    <row r="3472" spans="4:27" x14ac:dyDescent="0.35"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  <c r="Y3472"/>
      <c r="Z3472"/>
      <c r="AA3472"/>
    </row>
    <row r="3473" spans="4:27" x14ac:dyDescent="0.35">
      <c r="D3473"/>
      <c r="E3473"/>
      <c r="F3473"/>
      <c r="G3473"/>
      <c r="H3473"/>
      <c r="I3473"/>
      <c r="J3473"/>
      <c r="K3473"/>
      <c r="L3473"/>
      <c r="M3473"/>
      <c r="N3473"/>
      <c r="O3473"/>
      <c r="P3473"/>
      <c r="Q3473"/>
      <c r="R3473"/>
      <c r="S3473"/>
      <c r="T3473"/>
      <c r="U3473"/>
      <c r="V3473"/>
      <c r="W3473"/>
      <c r="X3473"/>
      <c r="Y3473"/>
      <c r="Z3473"/>
      <c r="AA3473"/>
    </row>
    <row r="3474" spans="4:27" x14ac:dyDescent="0.35"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</row>
    <row r="3475" spans="4:27" x14ac:dyDescent="0.35"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  <c r="Y3475"/>
      <c r="Z3475"/>
      <c r="AA3475"/>
    </row>
    <row r="3476" spans="4:27" x14ac:dyDescent="0.35">
      <c r="D3476"/>
      <c r="E3476"/>
      <c r="F3476"/>
      <c r="G3476"/>
      <c r="H3476"/>
      <c r="I3476"/>
      <c r="J3476"/>
      <c r="K3476"/>
      <c r="L3476"/>
      <c r="M3476"/>
      <c r="N3476"/>
      <c r="O3476"/>
      <c r="P3476"/>
      <c r="Q3476"/>
      <c r="R3476"/>
      <c r="S3476"/>
      <c r="T3476"/>
      <c r="U3476"/>
      <c r="V3476"/>
      <c r="W3476"/>
      <c r="X3476"/>
      <c r="Y3476"/>
      <c r="Z3476"/>
      <c r="AA3476"/>
    </row>
    <row r="3477" spans="4:27" x14ac:dyDescent="0.35"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</row>
    <row r="3478" spans="4:27" x14ac:dyDescent="0.35"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  <c r="Y3478"/>
      <c r="Z3478"/>
      <c r="AA3478"/>
    </row>
    <row r="3479" spans="4:27" x14ac:dyDescent="0.35">
      <c r="D3479"/>
      <c r="E3479"/>
      <c r="F3479"/>
      <c r="G3479"/>
      <c r="H3479"/>
      <c r="I3479"/>
      <c r="J3479"/>
      <c r="K3479"/>
      <c r="L3479"/>
      <c r="M3479"/>
      <c r="N3479"/>
      <c r="O3479"/>
      <c r="P3479"/>
      <c r="Q3479"/>
      <c r="R3479"/>
      <c r="S3479"/>
      <c r="T3479"/>
      <c r="U3479"/>
      <c r="V3479"/>
      <c r="W3479"/>
      <c r="X3479"/>
      <c r="Y3479"/>
      <c r="Z3479"/>
      <c r="AA3479"/>
    </row>
    <row r="3480" spans="4:27" x14ac:dyDescent="0.35"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</row>
    <row r="3481" spans="4:27" x14ac:dyDescent="0.35"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  <c r="Y3481"/>
      <c r="Z3481"/>
      <c r="AA3481"/>
    </row>
    <row r="3482" spans="4:27" x14ac:dyDescent="0.35">
      <c r="D3482"/>
      <c r="E3482"/>
      <c r="F3482"/>
      <c r="G3482"/>
      <c r="H3482"/>
      <c r="I3482"/>
      <c r="J3482"/>
      <c r="K3482"/>
      <c r="L3482"/>
      <c r="M3482"/>
      <c r="N3482"/>
      <c r="O3482"/>
      <c r="P3482"/>
      <c r="Q3482"/>
      <c r="R3482"/>
      <c r="S3482"/>
      <c r="T3482"/>
      <c r="U3482"/>
      <c r="V3482"/>
      <c r="W3482"/>
      <c r="X3482"/>
      <c r="Y3482"/>
      <c r="Z3482"/>
      <c r="AA3482"/>
    </row>
    <row r="3483" spans="4:27" x14ac:dyDescent="0.35"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</row>
    <row r="3484" spans="4:27" x14ac:dyDescent="0.35"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  <c r="Y3484"/>
      <c r="Z3484"/>
      <c r="AA3484"/>
    </row>
    <row r="3485" spans="4:27" x14ac:dyDescent="0.35">
      <c r="D3485"/>
      <c r="E3485"/>
      <c r="F3485"/>
      <c r="G3485"/>
      <c r="H3485"/>
      <c r="I3485"/>
      <c r="J3485"/>
      <c r="K3485"/>
      <c r="L3485"/>
      <c r="M3485"/>
      <c r="N3485"/>
      <c r="O3485"/>
      <c r="P3485"/>
      <c r="Q3485"/>
      <c r="R3485"/>
      <c r="S3485"/>
      <c r="T3485"/>
      <c r="U3485"/>
      <c r="V3485"/>
      <c r="W3485"/>
      <c r="X3485"/>
      <c r="Y3485"/>
      <c r="Z3485"/>
      <c r="AA3485"/>
    </row>
    <row r="3486" spans="4:27" x14ac:dyDescent="0.35"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</row>
    <row r="3487" spans="4:27" x14ac:dyDescent="0.35"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  <c r="Y3487"/>
      <c r="Z3487"/>
      <c r="AA3487"/>
    </row>
    <row r="3488" spans="4:27" x14ac:dyDescent="0.35">
      <c r="D3488"/>
      <c r="E3488"/>
      <c r="F3488"/>
      <c r="G3488"/>
      <c r="H3488"/>
      <c r="I3488"/>
      <c r="J3488"/>
      <c r="K3488"/>
      <c r="L3488"/>
      <c r="M3488"/>
      <c r="N3488"/>
      <c r="O3488"/>
      <c r="P3488"/>
      <c r="Q3488"/>
      <c r="R3488"/>
      <c r="S3488"/>
      <c r="T3488"/>
      <c r="U3488"/>
      <c r="V3488"/>
      <c r="W3488"/>
      <c r="X3488"/>
      <c r="Y3488"/>
      <c r="Z3488"/>
      <c r="AA3488"/>
    </row>
    <row r="3489" spans="4:27" x14ac:dyDescent="0.35"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</row>
    <row r="3490" spans="4:27" x14ac:dyDescent="0.35"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  <c r="Y3490"/>
      <c r="Z3490"/>
      <c r="AA3490"/>
    </row>
    <row r="3491" spans="4:27" x14ac:dyDescent="0.35">
      <c r="D3491"/>
      <c r="E3491"/>
      <c r="F3491"/>
      <c r="G3491"/>
      <c r="H3491"/>
      <c r="I3491"/>
      <c r="J3491"/>
      <c r="K3491"/>
      <c r="L3491"/>
      <c r="M3491"/>
      <c r="N3491"/>
      <c r="O3491"/>
      <c r="P3491"/>
      <c r="Q3491"/>
      <c r="R3491"/>
      <c r="S3491"/>
      <c r="T3491"/>
      <c r="U3491"/>
      <c r="V3491"/>
      <c r="W3491"/>
      <c r="X3491"/>
      <c r="Y3491"/>
      <c r="Z3491"/>
      <c r="AA3491"/>
    </row>
    <row r="3492" spans="4:27" x14ac:dyDescent="0.35"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</row>
    <row r="3493" spans="4:27" x14ac:dyDescent="0.35"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  <c r="Y3493"/>
      <c r="Z3493"/>
      <c r="AA3493"/>
    </row>
    <row r="3494" spans="4:27" x14ac:dyDescent="0.35">
      <c r="D3494"/>
      <c r="E3494"/>
      <c r="F3494"/>
      <c r="G3494"/>
      <c r="H3494"/>
      <c r="I3494"/>
      <c r="J3494"/>
      <c r="K3494"/>
      <c r="L3494"/>
      <c r="M3494"/>
      <c r="N3494"/>
      <c r="O3494"/>
      <c r="P3494"/>
      <c r="Q3494"/>
      <c r="R3494"/>
      <c r="S3494"/>
      <c r="T3494"/>
      <c r="U3494"/>
      <c r="V3494"/>
      <c r="W3494"/>
      <c r="X3494"/>
      <c r="Y3494"/>
      <c r="Z3494"/>
      <c r="AA3494"/>
    </row>
    <row r="3495" spans="4:27" x14ac:dyDescent="0.35"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</row>
    <row r="3496" spans="4:27" x14ac:dyDescent="0.35"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  <c r="Y3496"/>
      <c r="Z3496"/>
      <c r="AA3496"/>
    </row>
    <row r="3497" spans="4:27" x14ac:dyDescent="0.35">
      <c r="D3497"/>
      <c r="E3497"/>
      <c r="F3497"/>
      <c r="G3497"/>
      <c r="H3497"/>
      <c r="I3497"/>
      <c r="J3497"/>
      <c r="K3497"/>
      <c r="L3497"/>
      <c r="M3497"/>
      <c r="N3497"/>
      <c r="O3497"/>
      <c r="P3497"/>
      <c r="Q3497"/>
      <c r="R3497"/>
      <c r="S3497"/>
      <c r="T3497"/>
      <c r="U3497"/>
      <c r="V3497"/>
      <c r="W3497"/>
      <c r="X3497"/>
      <c r="Y3497"/>
      <c r="Z3497"/>
      <c r="AA3497"/>
    </row>
    <row r="3498" spans="4:27" x14ac:dyDescent="0.35"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</row>
    <row r="3499" spans="4:27" x14ac:dyDescent="0.35"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  <c r="Y3499"/>
      <c r="Z3499"/>
      <c r="AA3499"/>
    </row>
    <row r="3500" spans="4:27" x14ac:dyDescent="0.35">
      <c r="D3500"/>
      <c r="E3500"/>
      <c r="F3500"/>
      <c r="G3500"/>
      <c r="H3500"/>
      <c r="I3500"/>
      <c r="J3500"/>
      <c r="K3500"/>
      <c r="L3500"/>
      <c r="M3500"/>
      <c r="N3500"/>
      <c r="O3500"/>
      <c r="P3500"/>
      <c r="Q3500"/>
      <c r="R3500"/>
      <c r="S3500"/>
      <c r="T3500"/>
      <c r="U3500"/>
      <c r="V3500"/>
      <c r="W3500"/>
      <c r="X3500"/>
      <c r="Y3500"/>
      <c r="Z3500"/>
      <c r="AA3500"/>
    </row>
    <row r="3501" spans="4:27" x14ac:dyDescent="0.35"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</row>
    <row r="3502" spans="4:27" x14ac:dyDescent="0.35"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  <c r="Y3502"/>
      <c r="Z3502"/>
      <c r="AA3502"/>
    </row>
    <row r="3503" spans="4:27" x14ac:dyDescent="0.35">
      <c r="D3503"/>
      <c r="E3503"/>
      <c r="F3503"/>
      <c r="G3503"/>
      <c r="H3503"/>
      <c r="I3503"/>
      <c r="J3503"/>
      <c r="K3503"/>
      <c r="L3503"/>
      <c r="M3503"/>
      <c r="N3503"/>
      <c r="O3503"/>
      <c r="P3503"/>
      <c r="Q3503"/>
      <c r="R3503"/>
      <c r="S3503"/>
      <c r="T3503"/>
      <c r="U3503"/>
      <c r="V3503"/>
      <c r="W3503"/>
      <c r="X3503"/>
      <c r="Y3503"/>
      <c r="Z3503"/>
      <c r="AA3503"/>
    </row>
    <row r="3504" spans="4:27" x14ac:dyDescent="0.35"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  <c r="W3504"/>
      <c r="X3504"/>
      <c r="Y3504"/>
      <c r="Z3504"/>
      <c r="AA3504"/>
    </row>
    <row r="3505" spans="4:27" x14ac:dyDescent="0.35"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  <c r="Y3505"/>
      <c r="Z3505"/>
      <c r="AA3505"/>
    </row>
    <row r="3506" spans="4:27" x14ac:dyDescent="0.35">
      <c r="D3506"/>
      <c r="E3506"/>
      <c r="F3506"/>
      <c r="G3506"/>
      <c r="H3506"/>
      <c r="I3506"/>
      <c r="J3506"/>
      <c r="K3506"/>
      <c r="L3506"/>
      <c r="M3506"/>
      <c r="N3506"/>
      <c r="O3506"/>
      <c r="P3506"/>
      <c r="Q3506"/>
      <c r="R3506"/>
      <c r="S3506"/>
      <c r="T3506"/>
      <c r="U3506"/>
      <c r="V3506"/>
      <c r="W3506"/>
      <c r="X3506"/>
      <c r="Y3506"/>
      <c r="Z3506"/>
      <c r="AA3506"/>
    </row>
    <row r="3507" spans="4:27" x14ac:dyDescent="0.35"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</row>
    <row r="3508" spans="4:27" x14ac:dyDescent="0.35"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  <c r="Y3508"/>
      <c r="Z3508"/>
      <c r="AA3508"/>
    </row>
    <row r="3509" spans="4:27" x14ac:dyDescent="0.35">
      <c r="D3509"/>
      <c r="E3509"/>
      <c r="F3509"/>
      <c r="G3509"/>
      <c r="H3509"/>
      <c r="I3509"/>
      <c r="J3509"/>
      <c r="K3509"/>
      <c r="L3509"/>
      <c r="M3509"/>
      <c r="N3509"/>
      <c r="O3509"/>
      <c r="P3509"/>
      <c r="Q3509"/>
      <c r="R3509"/>
      <c r="S3509"/>
      <c r="T3509"/>
      <c r="U3509"/>
      <c r="V3509"/>
      <c r="W3509"/>
      <c r="X3509"/>
      <c r="Y3509"/>
      <c r="Z3509"/>
      <c r="AA3509"/>
    </row>
    <row r="3510" spans="4:27" x14ac:dyDescent="0.35"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</row>
    <row r="3511" spans="4:27" x14ac:dyDescent="0.35"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  <c r="Y3511"/>
      <c r="Z3511"/>
      <c r="AA3511"/>
    </row>
    <row r="3512" spans="4:27" x14ac:dyDescent="0.35">
      <c r="D3512"/>
      <c r="E3512"/>
      <c r="F3512"/>
      <c r="G3512"/>
      <c r="H3512"/>
      <c r="I3512"/>
      <c r="J3512"/>
      <c r="K3512"/>
      <c r="L3512"/>
      <c r="M3512"/>
      <c r="N3512"/>
      <c r="O3512"/>
      <c r="P3512"/>
      <c r="Q3512"/>
      <c r="R3512"/>
      <c r="S3512"/>
      <c r="T3512"/>
      <c r="U3512"/>
      <c r="V3512"/>
      <c r="W3512"/>
      <c r="X3512"/>
      <c r="Y3512"/>
      <c r="Z3512"/>
      <c r="AA3512"/>
    </row>
    <row r="3513" spans="4:27" x14ac:dyDescent="0.35"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</row>
    <row r="3514" spans="4:27" x14ac:dyDescent="0.35"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  <c r="Y3514"/>
      <c r="Z3514"/>
      <c r="AA3514"/>
    </row>
    <row r="3515" spans="4:27" x14ac:dyDescent="0.35">
      <c r="D3515"/>
      <c r="E3515"/>
      <c r="F3515"/>
      <c r="G3515"/>
      <c r="H3515"/>
      <c r="I3515"/>
      <c r="J3515"/>
      <c r="K3515"/>
      <c r="L3515"/>
      <c r="M3515"/>
      <c r="N3515"/>
      <c r="O3515"/>
      <c r="P3515"/>
      <c r="Q3515"/>
      <c r="R3515"/>
      <c r="S3515"/>
      <c r="T3515"/>
      <c r="U3515"/>
      <c r="V3515"/>
      <c r="W3515"/>
      <c r="X3515"/>
      <c r="Y3515"/>
      <c r="Z3515"/>
      <c r="AA3515"/>
    </row>
    <row r="3516" spans="4:27" x14ac:dyDescent="0.35"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</row>
    <row r="3517" spans="4:27" x14ac:dyDescent="0.35"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  <c r="Y3517"/>
      <c r="Z3517"/>
      <c r="AA3517"/>
    </row>
    <row r="3518" spans="4:27" x14ac:dyDescent="0.35">
      <c r="D3518"/>
      <c r="E3518"/>
      <c r="F3518"/>
      <c r="G3518"/>
      <c r="H3518"/>
      <c r="I3518"/>
      <c r="J3518"/>
      <c r="K3518"/>
      <c r="L3518"/>
      <c r="M3518"/>
      <c r="N3518"/>
      <c r="O3518"/>
      <c r="P3518"/>
      <c r="Q3518"/>
      <c r="R3518"/>
      <c r="S3518"/>
      <c r="T3518"/>
      <c r="U3518"/>
      <c r="V3518"/>
      <c r="W3518"/>
      <c r="X3518"/>
      <c r="Y3518"/>
      <c r="Z3518"/>
      <c r="AA3518"/>
    </row>
    <row r="3519" spans="4:27" x14ac:dyDescent="0.35"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</row>
    <row r="3520" spans="4:27" x14ac:dyDescent="0.35"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  <c r="Y3520"/>
      <c r="Z3520"/>
      <c r="AA3520"/>
    </row>
    <row r="3521" spans="4:27" x14ac:dyDescent="0.35">
      <c r="D3521"/>
      <c r="E3521"/>
      <c r="F3521"/>
      <c r="G3521"/>
      <c r="H3521"/>
      <c r="I3521"/>
      <c r="J3521"/>
      <c r="K3521"/>
      <c r="L3521"/>
      <c r="M3521"/>
      <c r="N3521"/>
      <c r="O3521"/>
      <c r="P3521"/>
      <c r="Q3521"/>
      <c r="R3521"/>
      <c r="S3521"/>
      <c r="T3521"/>
      <c r="U3521"/>
      <c r="V3521"/>
      <c r="W3521"/>
      <c r="X3521"/>
      <c r="Y3521"/>
      <c r="Z3521"/>
      <c r="AA3521"/>
    </row>
    <row r="3522" spans="4:27" x14ac:dyDescent="0.35"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</row>
    <row r="3523" spans="4:27" x14ac:dyDescent="0.35"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  <c r="Y3523"/>
      <c r="Z3523"/>
      <c r="AA3523"/>
    </row>
    <row r="3524" spans="4:27" x14ac:dyDescent="0.35">
      <c r="D3524"/>
      <c r="E3524"/>
      <c r="F3524"/>
      <c r="G3524"/>
      <c r="H3524"/>
      <c r="I3524"/>
      <c r="J3524"/>
      <c r="K3524"/>
      <c r="L3524"/>
      <c r="M3524"/>
      <c r="N3524"/>
      <c r="O3524"/>
      <c r="P3524"/>
      <c r="Q3524"/>
      <c r="R3524"/>
      <c r="S3524"/>
      <c r="T3524"/>
      <c r="U3524"/>
      <c r="V3524"/>
      <c r="W3524"/>
      <c r="X3524"/>
      <c r="Y3524"/>
      <c r="Z3524"/>
      <c r="AA3524"/>
    </row>
    <row r="3525" spans="4:27" x14ac:dyDescent="0.35"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X3525"/>
      <c r="Y3525"/>
      <c r="Z3525"/>
      <c r="AA3525"/>
    </row>
    <row r="3526" spans="4:27" x14ac:dyDescent="0.35"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  <c r="Y3526"/>
      <c r="Z3526"/>
      <c r="AA3526"/>
    </row>
    <row r="3527" spans="4:27" x14ac:dyDescent="0.35">
      <c r="D3527"/>
      <c r="E3527"/>
      <c r="F3527"/>
      <c r="G3527"/>
      <c r="H3527"/>
      <c r="I3527"/>
      <c r="J3527"/>
      <c r="K3527"/>
      <c r="L3527"/>
      <c r="M3527"/>
      <c r="N3527"/>
      <c r="O3527"/>
      <c r="P3527"/>
      <c r="Q3527"/>
      <c r="R3527"/>
      <c r="S3527"/>
      <c r="T3527"/>
      <c r="U3527"/>
      <c r="V3527"/>
      <c r="W3527"/>
      <c r="X3527"/>
      <c r="Y3527"/>
      <c r="Z3527"/>
      <c r="AA3527"/>
    </row>
    <row r="3528" spans="4:27" x14ac:dyDescent="0.35"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  <c r="Y3528"/>
      <c r="Z3528"/>
      <c r="AA3528"/>
    </row>
    <row r="3529" spans="4:27" x14ac:dyDescent="0.35"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  <c r="Y3529"/>
      <c r="Z3529"/>
      <c r="AA3529"/>
    </row>
    <row r="3530" spans="4:27" x14ac:dyDescent="0.35">
      <c r="D3530"/>
      <c r="E3530"/>
      <c r="F3530"/>
      <c r="G3530"/>
      <c r="H3530"/>
      <c r="I3530"/>
      <c r="J3530"/>
      <c r="K3530"/>
      <c r="L3530"/>
      <c r="M3530"/>
      <c r="N3530"/>
      <c r="O3530"/>
      <c r="P3530"/>
      <c r="Q3530"/>
      <c r="R3530"/>
      <c r="S3530"/>
      <c r="T3530"/>
      <c r="U3530"/>
      <c r="V3530"/>
      <c r="W3530"/>
      <c r="X3530"/>
      <c r="Y3530"/>
      <c r="Z3530"/>
      <c r="AA3530"/>
    </row>
    <row r="3531" spans="4:27" x14ac:dyDescent="0.35"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</row>
    <row r="3532" spans="4:27" x14ac:dyDescent="0.35"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  <c r="Y3532"/>
      <c r="Z3532"/>
      <c r="AA3532"/>
    </row>
    <row r="3533" spans="4:27" x14ac:dyDescent="0.35">
      <c r="D3533"/>
      <c r="E3533"/>
      <c r="F3533"/>
      <c r="G3533"/>
      <c r="H3533"/>
      <c r="I3533"/>
      <c r="J3533"/>
      <c r="K3533"/>
      <c r="L3533"/>
      <c r="M3533"/>
      <c r="N3533"/>
      <c r="O3533"/>
      <c r="P3533"/>
      <c r="Q3533"/>
      <c r="R3533"/>
      <c r="S3533"/>
      <c r="T3533"/>
      <c r="U3533"/>
      <c r="V3533"/>
      <c r="W3533"/>
      <c r="X3533"/>
      <c r="Y3533"/>
      <c r="Z3533"/>
      <c r="AA3533"/>
    </row>
    <row r="3534" spans="4:27" x14ac:dyDescent="0.35"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X3534"/>
      <c r="Y3534"/>
      <c r="Z3534"/>
      <c r="AA3534"/>
    </row>
    <row r="3535" spans="4:27" x14ac:dyDescent="0.35"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  <c r="Y3535"/>
      <c r="Z3535"/>
      <c r="AA3535"/>
    </row>
    <row r="3536" spans="4:27" x14ac:dyDescent="0.35">
      <c r="D3536"/>
      <c r="E3536"/>
      <c r="F3536"/>
      <c r="G3536"/>
      <c r="H3536"/>
      <c r="I3536"/>
      <c r="J3536"/>
      <c r="K3536"/>
      <c r="L3536"/>
      <c r="M3536"/>
      <c r="N3536"/>
      <c r="O3536"/>
      <c r="P3536"/>
      <c r="Q3536"/>
      <c r="R3536"/>
      <c r="S3536"/>
      <c r="T3536"/>
      <c r="U3536"/>
      <c r="V3536"/>
      <c r="W3536"/>
      <c r="X3536"/>
      <c r="Y3536"/>
      <c r="Z3536"/>
      <c r="AA3536"/>
    </row>
    <row r="3537" spans="4:27" x14ac:dyDescent="0.35"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X3537"/>
      <c r="Y3537"/>
      <c r="Z3537"/>
      <c r="AA3537"/>
    </row>
    <row r="3538" spans="4:27" x14ac:dyDescent="0.35"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  <c r="Y3538"/>
      <c r="Z3538"/>
      <c r="AA3538"/>
    </row>
    <row r="3539" spans="4:27" x14ac:dyDescent="0.35">
      <c r="D3539"/>
      <c r="E3539"/>
      <c r="F3539"/>
      <c r="G3539"/>
      <c r="H3539"/>
      <c r="I3539"/>
      <c r="J3539"/>
      <c r="K3539"/>
      <c r="L3539"/>
      <c r="M3539"/>
      <c r="N3539"/>
      <c r="O3539"/>
      <c r="P3539"/>
      <c r="Q3539"/>
      <c r="R3539"/>
      <c r="S3539"/>
      <c r="T3539"/>
      <c r="U3539"/>
      <c r="V3539"/>
      <c r="W3539"/>
      <c r="X3539"/>
      <c r="Y3539"/>
      <c r="Z3539"/>
      <c r="AA3539"/>
    </row>
    <row r="3540" spans="4:27" x14ac:dyDescent="0.35"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</row>
    <row r="3541" spans="4:27" x14ac:dyDescent="0.35"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  <c r="Y3541"/>
      <c r="Z3541"/>
      <c r="AA3541"/>
    </row>
    <row r="3542" spans="4:27" x14ac:dyDescent="0.35">
      <c r="D3542"/>
      <c r="E3542"/>
      <c r="F3542"/>
      <c r="G3542"/>
      <c r="H3542"/>
      <c r="I3542"/>
      <c r="J3542"/>
      <c r="K3542"/>
      <c r="L3542"/>
      <c r="M3542"/>
      <c r="N3542"/>
      <c r="O3542"/>
      <c r="P3542"/>
      <c r="Q3542"/>
      <c r="R3542"/>
      <c r="S3542"/>
      <c r="T3542"/>
      <c r="U3542"/>
      <c r="V3542"/>
      <c r="W3542"/>
      <c r="X3542"/>
      <c r="Y3542"/>
      <c r="Z3542"/>
      <c r="AA3542"/>
    </row>
    <row r="3543" spans="4:27" x14ac:dyDescent="0.35"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</row>
    <row r="3544" spans="4:27" x14ac:dyDescent="0.35"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  <c r="Y3544"/>
      <c r="Z3544"/>
      <c r="AA3544"/>
    </row>
    <row r="3545" spans="4:27" x14ac:dyDescent="0.35">
      <c r="D3545"/>
      <c r="E3545"/>
      <c r="F3545"/>
      <c r="G3545"/>
      <c r="H3545"/>
      <c r="I3545"/>
      <c r="J3545"/>
      <c r="K3545"/>
      <c r="L3545"/>
      <c r="M3545"/>
      <c r="N3545"/>
      <c r="O3545"/>
      <c r="P3545"/>
      <c r="Q3545"/>
      <c r="R3545"/>
      <c r="S3545"/>
      <c r="T3545"/>
      <c r="U3545"/>
      <c r="V3545"/>
      <c r="W3545"/>
      <c r="X3545"/>
      <c r="Y3545"/>
      <c r="Z3545"/>
      <c r="AA3545"/>
    </row>
    <row r="3546" spans="4:27" x14ac:dyDescent="0.35"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  <c r="W3546"/>
      <c r="X3546"/>
      <c r="Y3546"/>
      <c r="Z3546"/>
      <c r="AA3546"/>
    </row>
    <row r="3547" spans="4:27" x14ac:dyDescent="0.35"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  <c r="Y3547"/>
      <c r="Z3547"/>
      <c r="AA3547"/>
    </row>
    <row r="3548" spans="4:27" x14ac:dyDescent="0.35">
      <c r="D3548"/>
      <c r="E3548"/>
      <c r="F3548"/>
      <c r="G3548"/>
      <c r="H3548"/>
      <c r="I3548"/>
      <c r="J3548"/>
      <c r="K3548"/>
      <c r="L3548"/>
      <c r="M3548"/>
      <c r="N3548"/>
      <c r="O3548"/>
      <c r="P3548"/>
      <c r="Q3548"/>
      <c r="R3548"/>
      <c r="S3548"/>
      <c r="T3548"/>
      <c r="U3548"/>
      <c r="V3548"/>
      <c r="W3548"/>
      <c r="X3548"/>
      <c r="Y3548"/>
      <c r="Z3548"/>
      <c r="AA3548"/>
    </row>
    <row r="3549" spans="4:27" x14ac:dyDescent="0.35"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</row>
    <row r="3550" spans="4:27" x14ac:dyDescent="0.35"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  <c r="Y3550"/>
      <c r="Z3550"/>
      <c r="AA3550"/>
    </row>
    <row r="3551" spans="4:27" x14ac:dyDescent="0.35">
      <c r="D3551"/>
      <c r="E3551"/>
      <c r="F3551"/>
      <c r="G3551"/>
      <c r="H3551"/>
      <c r="I3551"/>
      <c r="J3551"/>
      <c r="K3551"/>
      <c r="L3551"/>
      <c r="M3551"/>
      <c r="N3551"/>
      <c r="O3551"/>
      <c r="P3551"/>
      <c r="Q3551"/>
      <c r="R3551"/>
      <c r="S3551"/>
      <c r="T3551"/>
      <c r="U3551"/>
      <c r="V3551"/>
      <c r="W3551"/>
      <c r="X3551"/>
      <c r="Y3551"/>
      <c r="Z3551"/>
      <c r="AA3551"/>
    </row>
    <row r="3552" spans="4:27" x14ac:dyDescent="0.35"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</row>
    <row r="3553" spans="4:27" x14ac:dyDescent="0.35"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  <c r="Y3553"/>
      <c r="Z3553"/>
      <c r="AA3553"/>
    </row>
    <row r="3554" spans="4:27" x14ac:dyDescent="0.35">
      <c r="D3554"/>
      <c r="E3554"/>
      <c r="F3554"/>
      <c r="G3554"/>
      <c r="H3554"/>
      <c r="I3554"/>
      <c r="J3554"/>
      <c r="K3554"/>
      <c r="L3554"/>
      <c r="M3554"/>
      <c r="N3554"/>
      <c r="O3554"/>
      <c r="P3554"/>
      <c r="Q3554"/>
      <c r="R3554"/>
      <c r="S3554"/>
      <c r="T3554"/>
      <c r="U3554"/>
      <c r="V3554"/>
      <c r="W3554"/>
      <c r="X3554"/>
      <c r="Y3554"/>
      <c r="Z3554"/>
      <c r="AA3554"/>
    </row>
    <row r="3555" spans="4:27" x14ac:dyDescent="0.35"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</row>
    <row r="3556" spans="4:27" x14ac:dyDescent="0.35"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  <c r="Y3556"/>
      <c r="Z3556"/>
      <c r="AA3556"/>
    </row>
    <row r="3557" spans="4:27" x14ac:dyDescent="0.35">
      <c r="D3557"/>
      <c r="E3557"/>
      <c r="F3557"/>
      <c r="G3557"/>
      <c r="H3557"/>
      <c r="I3557"/>
      <c r="J3557"/>
      <c r="K3557"/>
      <c r="L3557"/>
      <c r="M3557"/>
      <c r="N3557"/>
      <c r="O3557"/>
      <c r="P3557"/>
      <c r="Q3557"/>
      <c r="R3557"/>
      <c r="S3557"/>
      <c r="T3557"/>
      <c r="U3557"/>
      <c r="V3557"/>
      <c r="W3557"/>
      <c r="X3557"/>
      <c r="Y3557"/>
      <c r="Z3557"/>
      <c r="AA3557"/>
    </row>
    <row r="3558" spans="4:27" x14ac:dyDescent="0.35"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</row>
    <row r="3559" spans="4:27" x14ac:dyDescent="0.35"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  <c r="Y3559"/>
      <c r="Z3559"/>
      <c r="AA3559"/>
    </row>
    <row r="3560" spans="4:27" x14ac:dyDescent="0.35">
      <c r="D3560"/>
      <c r="E3560"/>
      <c r="F3560"/>
      <c r="G3560"/>
      <c r="H3560"/>
      <c r="I3560"/>
      <c r="J3560"/>
      <c r="K3560"/>
      <c r="L3560"/>
      <c r="M3560"/>
      <c r="N3560"/>
      <c r="O3560"/>
      <c r="P3560"/>
      <c r="Q3560"/>
      <c r="R3560"/>
      <c r="S3560"/>
      <c r="T3560"/>
      <c r="U3560"/>
      <c r="V3560"/>
      <c r="W3560"/>
      <c r="X3560"/>
      <c r="Y3560"/>
      <c r="Z3560"/>
      <c r="AA3560"/>
    </row>
    <row r="3561" spans="4:27" x14ac:dyDescent="0.35"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  <c r="W3561"/>
      <c r="X3561"/>
      <c r="Y3561"/>
      <c r="Z3561"/>
      <c r="AA3561"/>
    </row>
    <row r="3562" spans="4:27" x14ac:dyDescent="0.35"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  <c r="Y3562"/>
      <c r="Z3562"/>
      <c r="AA3562"/>
    </row>
    <row r="3563" spans="4:27" x14ac:dyDescent="0.35">
      <c r="D3563"/>
      <c r="E3563"/>
      <c r="F3563"/>
      <c r="G3563"/>
      <c r="H3563"/>
      <c r="I3563"/>
      <c r="J3563"/>
      <c r="K3563"/>
      <c r="L3563"/>
      <c r="M3563"/>
      <c r="N3563"/>
      <c r="O3563"/>
      <c r="P3563"/>
      <c r="Q3563"/>
      <c r="R3563"/>
      <c r="S3563"/>
      <c r="T3563"/>
      <c r="U3563"/>
      <c r="V3563"/>
      <c r="W3563"/>
      <c r="X3563"/>
      <c r="Y3563"/>
      <c r="Z3563"/>
      <c r="AA3563"/>
    </row>
    <row r="3564" spans="4:27" x14ac:dyDescent="0.35"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</row>
    <row r="3565" spans="4:27" x14ac:dyDescent="0.35"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  <c r="Y3565"/>
      <c r="Z3565"/>
      <c r="AA3565"/>
    </row>
    <row r="3566" spans="4:27" x14ac:dyDescent="0.35">
      <c r="D3566"/>
      <c r="E3566"/>
      <c r="F3566"/>
      <c r="G3566"/>
      <c r="H3566"/>
      <c r="I3566"/>
      <c r="J3566"/>
      <c r="K3566"/>
      <c r="L3566"/>
      <c r="M3566"/>
      <c r="N3566"/>
      <c r="O3566"/>
      <c r="P3566"/>
      <c r="Q3566"/>
      <c r="R3566"/>
      <c r="S3566"/>
      <c r="T3566"/>
      <c r="U3566"/>
      <c r="V3566"/>
      <c r="W3566"/>
      <c r="X3566"/>
      <c r="Y3566"/>
      <c r="Z3566"/>
      <c r="AA3566"/>
    </row>
    <row r="3567" spans="4:27" x14ac:dyDescent="0.35"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  <c r="W3567"/>
      <c r="X3567"/>
      <c r="Y3567"/>
      <c r="Z3567"/>
      <c r="AA3567"/>
    </row>
    <row r="3568" spans="4:27" x14ac:dyDescent="0.35"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  <c r="Y3568"/>
      <c r="Z3568"/>
      <c r="AA3568"/>
    </row>
    <row r="3569" spans="4:27" x14ac:dyDescent="0.35">
      <c r="D3569"/>
      <c r="E3569"/>
      <c r="F3569"/>
      <c r="G3569"/>
      <c r="H3569"/>
      <c r="I3569"/>
      <c r="J3569"/>
      <c r="K3569"/>
      <c r="L3569"/>
      <c r="M3569"/>
      <c r="N3569"/>
      <c r="O3569"/>
      <c r="P3569"/>
      <c r="Q3569"/>
      <c r="R3569"/>
      <c r="S3569"/>
      <c r="T3569"/>
      <c r="U3569"/>
      <c r="V3569"/>
      <c r="W3569"/>
      <c r="X3569"/>
      <c r="Y3569"/>
      <c r="Z3569"/>
      <c r="AA3569"/>
    </row>
    <row r="3570" spans="4:27" x14ac:dyDescent="0.35"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</row>
    <row r="3571" spans="4:27" x14ac:dyDescent="0.35"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  <c r="Y3571"/>
      <c r="Z3571"/>
      <c r="AA3571"/>
    </row>
    <row r="3572" spans="4:27" x14ac:dyDescent="0.35">
      <c r="D3572"/>
      <c r="E3572"/>
      <c r="F3572"/>
      <c r="G3572"/>
      <c r="H3572"/>
      <c r="I3572"/>
      <c r="J3572"/>
      <c r="K3572"/>
      <c r="L3572"/>
      <c r="M3572"/>
      <c r="N3572"/>
      <c r="O3572"/>
      <c r="P3572"/>
      <c r="Q3572"/>
      <c r="R3572"/>
      <c r="S3572"/>
      <c r="T3572"/>
      <c r="U3572"/>
      <c r="V3572"/>
      <c r="W3572"/>
      <c r="X3572"/>
      <c r="Y3572"/>
      <c r="Z3572"/>
      <c r="AA3572"/>
    </row>
    <row r="3573" spans="4:27" x14ac:dyDescent="0.35"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X3573"/>
      <c r="Y3573"/>
      <c r="Z3573"/>
      <c r="AA3573"/>
    </row>
    <row r="3574" spans="4:27" x14ac:dyDescent="0.35"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  <c r="Y3574"/>
      <c r="Z3574"/>
      <c r="AA3574"/>
    </row>
    <row r="3575" spans="4:27" x14ac:dyDescent="0.35">
      <c r="D3575"/>
      <c r="E3575"/>
      <c r="F3575"/>
      <c r="G3575"/>
      <c r="H3575"/>
      <c r="I3575"/>
      <c r="J3575"/>
      <c r="K3575"/>
      <c r="L3575"/>
      <c r="M3575"/>
      <c r="N3575"/>
      <c r="O3575"/>
      <c r="P3575"/>
      <c r="Q3575"/>
      <c r="R3575"/>
      <c r="S3575"/>
      <c r="T3575"/>
      <c r="U3575"/>
      <c r="V3575"/>
      <c r="W3575"/>
      <c r="X3575"/>
      <c r="Y3575"/>
      <c r="Z3575"/>
      <c r="AA3575"/>
    </row>
    <row r="3576" spans="4:27" x14ac:dyDescent="0.35"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  <c r="W3576"/>
      <c r="X3576"/>
      <c r="Y3576"/>
      <c r="Z3576"/>
      <c r="AA3576"/>
    </row>
    <row r="3577" spans="4:27" x14ac:dyDescent="0.35"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  <c r="Y3577"/>
      <c r="Z3577"/>
      <c r="AA3577"/>
    </row>
    <row r="3578" spans="4:27" x14ac:dyDescent="0.35">
      <c r="D3578"/>
      <c r="E3578"/>
      <c r="F3578"/>
      <c r="G3578"/>
      <c r="H3578"/>
      <c r="I3578"/>
      <c r="J3578"/>
      <c r="K3578"/>
      <c r="L3578"/>
      <c r="M3578"/>
      <c r="N3578"/>
      <c r="O3578"/>
      <c r="P3578"/>
      <c r="Q3578"/>
      <c r="R3578"/>
      <c r="S3578"/>
      <c r="T3578"/>
      <c r="U3578"/>
      <c r="V3578"/>
      <c r="W3578"/>
      <c r="X3578"/>
      <c r="Y3578"/>
      <c r="Z3578"/>
      <c r="AA3578"/>
    </row>
    <row r="3579" spans="4:27" x14ac:dyDescent="0.35"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</row>
    <row r="3580" spans="4:27" x14ac:dyDescent="0.35"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  <c r="Y3580"/>
      <c r="Z3580"/>
      <c r="AA3580"/>
    </row>
    <row r="3581" spans="4:27" x14ac:dyDescent="0.35">
      <c r="D3581"/>
      <c r="E3581"/>
      <c r="F3581"/>
      <c r="G3581"/>
      <c r="H3581"/>
      <c r="I3581"/>
      <c r="J3581"/>
      <c r="K3581"/>
      <c r="L3581"/>
      <c r="M3581"/>
      <c r="N3581"/>
      <c r="O3581"/>
      <c r="P3581"/>
      <c r="Q3581"/>
      <c r="R3581"/>
      <c r="S3581"/>
      <c r="T3581"/>
      <c r="U3581"/>
      <c r="V3581"/>
      <c r="W3581"/>
      <c r="X3581"/>
      <c r="Y3581"/>
      <c r="Z3581"/>
      <c r="AA3581"/>
    </row>
    <row r="3582" spans="4:27" x14ac:dyDescent="0.35"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/>
      <c r="AA3582"/>
    </row>
    <row r="3583" spans="4:27" x14ac:dyDescent="0.35"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  <c r="Y3583"/>
      <c r="Z3583"/>
      <c r="AA3583"/>
    </row>
    <row r="3584" spans="4:27" x14ac:dyDescent="0.35">
      <c r="D3584"/>
      <c r="E3584"/>
      <c r="F3584"/>
      <c r="G3584"/>
      <c r="H3584"/>
      <c r="I3584"/>
      <c r="J3584"/>
      <c r="K3584"/>
      <c r="L3584"/>
      <c r="M3584"/>
      <c r="N3584"/>
      <c r="O3584"/>
      <c r="P3584"/>
      <c r="Q3584"/>
      <c r="R3584"/>
      <c r="S3584"/>
      <c r="T3584"/>
      <c r="U3584"/>
      <c r="V3584"/>
      <c r="W3584"/>
      <c r="X3584"/>
      <c r="Y3584"/>
      <c r="Z3584"/>
      <c r="AA3584"/>
    </row>
    <row r="3585" spans="4:27" x14ac:dyDescent="0.35"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</row>
    <row r="3586" spans="4:27" x14ac:dyDescent="0.35"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  <c r="Y3586"/>
      <c r="Z3586"/>
      <c r="AA3586"/>
    </row>
    <row r="3587" spans="4:27" x14ac:dyDescent="0.35">
      <c r="D3587"/>
      <c r="E3587"/>
      <c r="F3587"/>
      <c r="G3587"/>
      <c r="H3587"/>
      <c r="I3587"/>
      <c r="J3587"/>
      <c r="K3587"/>
      <c r="L3587"/>
      <c r="M3587"/>
      <c r="N3587"/>
      <c r="O3587"/>
      <c r="P3587"/>
      <c r="Q3587"/>
      <c r="R3587"/>
      <c r="S3587"/>
      <c r="T3587"/>
      <c r="U3587"/>
      <c r="V3587"/>
      <c r="W3587"/>
      <c r="X3587"/>
      <c r="Y3587"/>
      <c r="Z3587"/>
      <c r="AA3587"/>
    </row>
    <row r="3588" spans="4:27" x14ac:dyDescent="0.35"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X3588"/>
      <c r="Y3588"/>
      <c r="Z3588"/>
      <c r="AA3588"/>
    </row>
    <row r="3589" spans="4:27" x14ac:dyDescent="0.35"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  <c r="Y3589"/>
      <c r="Z3589"/>
      <c r="AA3589"/>
    </row>
    <row r="3590" spans="4:27" x14ac:dyDescent="0.35">
      <c r="D3590"/>
      <c r="E3590"/>
      <c r="F3590"/>
      <c r="G3590"/>
      <c r="H3590"/>
      <c r="I3590"/>
      <c r="J3590"/>
      <c r="K3590"/>
      <c r="L3590"/>
      <c r="M3590"/>
      <c r="N3590"/>
      <c r="O3590"/>
      <c r="P3590"/>
      <c r="Q3590"/>
      <c r="R3590"/>
      <c r="S3590"/>
      <c r="T3590"/>
      <c r="U3590"/>
      <c r="V3590"/>
      <c r="W3590"/>
      <c r="X3590"/>
      <c r="Y3590"/>
      <c r="Z3590"/>
      <c r="AA3590"/>
    </row>
    <row r="3591" spans="4:27" x14ac:dyDescent="0.35"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</row>
    <row r="3592" spans="4:27" x14ac:dyDescent="0.35"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  <c r="Y3592"/>
      <c r="Z3592"/>
      <c r="AA3592"/>
    </row>
    <row r="3593" spans="4:27" x14ac:dyDescent="0.35">
      <c r="D3593"/>
      <c r="E3593"/>
      <c r="F3593"/>
      <c r="G3593"/>
      <c r="H3593"/>
      <c r="I3593"/>
      <c r="J3593"/>
      <c r="K3593"/>
      <c r="L3593"/>
      <c r="M3593"/>
      <c r="N3593"/>
      <c r="O3593"/>
      <c r="P3593"/>
      <c r="Q3593"/>
      <c r="R3593"/>
      <c r="S3593"/>
      <c r="T3593"/>
      <c r="U3593"/>
      <c r="V3593"/>
      <c r="W3593"/>
      <c r="X3593"/>
      <c r="Y3593"/>
      <c r="Z3593"/>
      <c r="AA3593"/>
    </row>
    <row r="3594" spans="4:27" x14ac:dyDescent="0.35"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  <c r="W3594"/>
      <c r="X3594"/>
      <c r="Y3594"/>
      <c r="Z3594"/>
      <c r="AA3594"/>
    </row>
    <row r="3595" spans="4:27" x14ac:dyDescent="0.35"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  <c r="Y3595"/>
      <c r="Z3595"/>
      <c r="AA3595"/>
    </row>
    <row r="3596" spans="4:27" x14ac:dyDescent="0.35">
      <c r="D3596"/>
      <c r="E3596"/>
      <c r="F3596"/>
      <c r="G3596"/>
      <c r="H3596"/>
      <c r="I3596"/>
      <c r="J3596"/>
      <c r="K3596"/>
      <c r="L3596"/>
      <c r="M3596"/>
      <c r="N3596"/>
      <c r="O3596"/>
      <c r="P3596"/>
      <c r="Q3596"/>
      <c r="R3596"/>
      <c r="S3596"/>
      <c r="T3596"/>
      <c r="U3596"/>
      <c r="V3596"/>
      <c r="W3596"/>
      <c r="X3596"/>
      <c r="Y3596"/>
      <c r="Z3596"/>
      <c r="AA3596"/>
    </row>
    <row r="3597" spans="4:27" x14ac:dyDescent="0.35"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  <c r="W3597"/>
      <c r="X3597"/>
      <c r="Y3597"/>
      <c r="Z3597"/>
      <c r="AA3597"/>
    </row>
    <row r="3598" spans="4:27" x14ac:dyDescent="0.35"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  <c r="Y3598"/>
      <c r="Z3598"/>
      <c r="AA3598"/>
    </row>
    <row r="3599" spans="4:27" x14ac:dyDescent="0.35">
      <c r="D3599"/>
      <c r="E3599"/>
      <c r="F3599"/>
      <c r="G3599"/>
      <c r="H3599"/>
      <c r="I3599"/>
      <c r="J3599"/>
      <c r="K3599"/>
      <c r="L3599"/>
      <c r="M3599"/>
      <c r="N3599"/>
      <c r="O3599"/>
      <c r="P3599"/>
      <c r="Q3599"/>
      <c r="R3599"/>
      <c r="S3599"/>
      <c r="T3599"/>
      <c r="U3599"/>
      <c r="V3599"/>
      <c r="W3599"/>
      <c r="X3599"/>
      <c r="Y3599"/>
      <c r="Z3599"/>
      <c r="AA3599"/>
    </row>
    <row r="3600" spans="4:27" x14ac:dyDescent="0.35"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</row>
    <row r="3601" spans="4:27" x14ac:dyDescent="0.35"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  <c r="Y3601"/>
      <c r="Z3601"/>
      <c r="AA3601"/>
    </row>
    <row r="3602" spans="4:27" x14ac:dyDescent="0.35">
      <c r="D3602"/>
      <c r="E3602"/>
      <c r="F3602"/>
      <c r="G3602"/>
      <c r="H3602"/>
      <c r="I3602"/>
      <c r="J3602"/>
      <c r="K3602"/>
      <c r="L3602"/>
      <c r="M3602"/>
      <c r="N3602"/>
      <c r="O3602"/>
      <c r="P3602"/>
      <c r="Q3602"/>
      <c r="R3602"/>
      <c r="S3602"/>
      <c r="T3602"/>
      <c r="U3602"/>
      <c r="V3602"/>
      <c r="W3602"/>
      <c r="X3602"/>
      <c r="Y3602"/>
      <c r="Z3602"/>
      <c r="AA3602"/>
    </row>
    <row r="3603" spans="4:27" x14ac:dyDescent="0.35"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</row>
    <row r="3604" spans="4:27" x14ac:dyDescent="0.35"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  <c r="Y3604"/>
      <c r="Z3604"/>
      <c r="AA3604"/>
    </row>
    <row r="3605" spans="4:27" x14ac:dyDescent="0.35">
      <c r="D3605"/>
      <c r="E3605"/>
      <c r="F3605"/>
      <c r="G3605"/>
      <c r="H3605"/>
      <c r="I3605"/>
      <c r="J3605"/>
      <c r="K3605"/>
      <c r="L3605"/>
      <c r="M3605"/>
      <c r="N3605"/>
      <c r="O3605"/>
      <c r="P3605"/>
      <c r="Q3605"/>
      <c r="R3605"/>
      <c r="S3605"/>
      <c r="T3605"/>
      <c r="U3605"/>
      <c r="V3605"/>
      <c r="W3605"/>
      <c r="X3605"/>
      <c r="Y3605"/>
      <c r="Z3605"/>
      <c r="AA3605"/>
    </row>
    <row r="3606" spans="4:27" x14ac:dyDescent="0.35"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</row>
    <row r="3607" spans="4:27" x14ac:dyDescent="0.35"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  <c r="Y3607"/>
      <c r="Z3607"/>
      <c r="AA3607"/>
    </row>
    <row r="3608" spans="4:27" x14ac:dyDescent="0.35">
      <c r="D3608"/>
      <c r="E3608"/>
      <c r="F3608"/>
      <c r="G3608"/>
      <c r="H3608"/>
      <c r="I3608"/>
      <c r="J3608"/>
      <c r="K3608"/>
      <c r="L3608"/>
      <c r="M3608"/>
      <c r="N3608"/>
      <c r="O3608"/>
      <c r="P3608"/>
      <c r="Q3608"/>
      <c r="R3608"/>
      <c r="S3608"/>
      <c r="T3608"/>
      <c r="U3608"/>
      <c r="V3608"/>
      <c r="W3608"/>
      <c r="X3608"/>
      <c r="Y3608"/>
      <c r="Z3608"/>
      <c r="AA3608"/>
    </row>
    <row r="3609" spans="4:27" x14ac:dyDescent="0.35"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  <c r="V3609"/>
      <c r="W3609"/>
      <c r="X3609"/>
      <c r="Y3609"/>
      <c r="Z3609"/>
      <c r="AA3609"/>
    </row>
    <row r="3610" spans="4:27" x14ac:dyDescent="0.35"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  <c r="Y3610"/>
      <c r="Z3610"/>
      <c r="AA3610"/>
    </row>
    <row r="3611" spans="4:27" x14ac:dyDescent="0.35">
      <c r="D3611"/>
      <c r="E3611"/>
      <c r="F3611"/>
      <c r="G3611"/>
      <c r="H3611"/>
      <c r="I3611"/>
      <c r="J3611"/>
      <c r="K3611"/>
      <c r="L3611"/>
      <c r="M3611"/>
      <c r="N3611"/>
      <c r="O3611"/>
      <c r="P3611"/>
      <c r="Q3611"/>
      <c r="R3611"/>
      <c r="S3611"/>
      <c r="T3611"/>
      <c r="U3611"/>
      <c r="V3611"/>
      <c r="W3611"/>
      <c r="X3611"/>
      <c r="Y3611"/>
      <c r="Z3611"/>
      <c r="AA3611"/>
    </row>
    <row r="3612" spans="4:27" x14ac:dyDescent="0.35"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X3612"/>
      <c r="Y3612"/>
      <c r="Z3612"/>
      <c r="AA3612"/>
    </row>
    <row r="3613" spans="4:27" x14ac:dyDescent="0.35"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  <c r="Y3613"/>
      <c r="Z3613"/>
      <c r="AA3613"/>
    </row>
    <row r="3614" spans="4:27" x14ac:dyDescent="0.35">
      <c r="D3614"/>
      <c r="E3614"/>
      <c r="F3614"/>
      <c r="G3614"/>
      <c r="H3614"/>
      <c r="I3614"/>
      <c r="J3614"/>
      <c r="K3614"/>
      <c r="L3614"/>
      <c r="M3614"/>
      <c r="N3614"/>
      <c r="O3614"/>
      <c r="P3614"/>
      <c r="Q3614"/>
      <c r="R3614"/>
      <c r="S3614"/>
      <c r="T3614"/>
      <c r="U3614"/>
      <c r="V3614"/>
      <c r="W3614"/>
      <c r="X3614"/>
      <c r="Y3614"/>
      <c r="Z3614"/>
      <c r="AA3614"/>
    </row>
    <row r="3615" spans="4:27" x14ac:dyDescent="0.35"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</row>
    <row r="3616" spans="4:27" x14ac:dyDescent="0.35"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  <c r="Y3616"/>
      <c r="Z3616"/>
      <c r="AA3616"/>
    </row>
    <row r="3617" spans="4:27" x14ac:dyDescent="0.35">
      <c r="D3617"/>
      <c r="E3617"/>
      <c r="F3617"/>
      <c r="G3617"/>
      <c r="H3617"/>
      <c r="I3617"/>
      <c r="J3617"/>
      <c r="K3617"/>
      <c r="L3617"/>
      <c r="M3617"/>
      <c r="N3617"/>
      <c r="O3617"/>
      <c r="P3617"/>
      <c r="Q3617"/>
      <c r="R3617"/>
      <c r="S3617"/>
      <c r="T3617"/>
      <c r="U3617"/>
      <c r="V3617"/>
      <c r="W3617"/>
      <c r="X3617"/>
      <c r="Y3617"/>
      <c r="Z3617"/>
      <c r="AA3617"/>
    </row>
    <row r="3618" spans="4:27" x14ac:dyDescent="0.35"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</row>
    <row r="3619" spans="4:27" x14ac:dyDescent="0.35"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  <c r="Y3619"/>
      <c r="Z3619"/>
      <c r="AA3619"/>
    </row>
    <row r="3620" spans="4:27" x14ac:dyDescent="0.35">
      <c r="D3620"/>
      <c r="E3620"/>
      <c r="F3620"/>
      <c r="G3620"/>
      <c r="H3620"/>
      <c r="I3620"/>
      <c r="J3620"/>
      <c r="K3620"/>
      <c r="L3620"/>
      <c r="M3620"/>
      <c r="N3620"/>
      <c r="O3620"/>
      <c r="P3620"/>
      <c r="Q3620"/>
      <c r="R3620"/>
      <c r="S3620"/>
      <c r="T3620"/>
      <c r="U3620"/>
      <c r="V3620"/>
      <c r="W3620"/>
      <c r="X3620"/>
      <c r="Y3620"/>
      <c r="Z3620"/>
      <c r="AA3620"/>
    </row>
    <row r="3621" spans="4:27" x14ac:dyDescent="0.35"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</row>
    <row r="3622" spans="4:27" x14ac:dyDescent="0.35"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  <c r="Y3622"/>
      <c r="Z3622"/>
      <c r="AA3622"/>
    </row>
    <row r="3623" spans="4:27" x14ac:dyDescent="0.35">
      <c r="D3623"/>
      <c r="E3623"/>
      <c r="F3623"/>
      <c r="G3623"/>
      <c r="H3623"/>
      <c r="I3623"/>
      <c r="J3623"/>
      <c r="K3623"/>
      <c r="L3623"/>
      <c r="M3623"/>
      <c r="N3623"/>
      <c r="O3623"/>
      <c r="P3623"/>
      <c r="Q3623"/>
      <c r="R3623"/>
      <c r="S3623"/>
      <c r="T3623"/>
      <c r="U3623"/>
      <c r="V3623"/>
      <c r="W3623"/>
      <c r="X3623"/>
      <c r="Y3623"/>
      <c r="Z3623"/>
      <c r="AA3623"/>
    </row>
    <row r="3624" spans="4:27" x14ac:dyDescent="0.35"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  <c r="V3624"/>
      <c r="W3624"/>
      <c r="X3624"/>
      <c r="Y3624"/>
      <c r="Z3624"/>
      <c r="AA3624"/>
    </row>
    <row r="3625" spans="4:27" x14ac:dyDescent="0.35"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  <c r="Y3625"/>
      <c r="Z3625"/>
      <c r="AA3625"/>
    </row>
    <row r="3626" spans="4:27" x14ac:dyDescent="0.35">
      <c r="D3626"/>
      <c r="E3626"/>
      <c r="F3626"/>
      <c r="G3626"/>
      <c r="H3626"/>
      <c r="I3626"/>
      <c r="J3626"/>
      <c r="K3626"/>
      <c r="L3626"/>
      <c r="M3626"/>
      <c r="N3626"/>
      <c r="O3626"/>
      <c r="P3626"/>
      <c r="Q3626"/>
      <c r="R3626"/>
      <c r="S3626"/>
      <c r="T3626"/>
      <c r="U3626"/>
      <c r="V3626"/>
      <c r="W3626"/>
      <c r="X3626"/>
      <c r="Y3626"/>
      <c r="Z3626"/>
      <c r="AA3626"/>
    </row>
    <row r="3627" spans="4:27" x14ac:dyDescent="0.35"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  <c r="W3627"/>
      <c r="X3627"/>
      <c r="Y3627"/>
      <c r="Z3627"/>
      <c r="AA3627"/>
    </row>
    <row r="3628" spans="4:27" x14ac:dyDescent="0.35"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  <c r="Y3628"/>
      <c r="Z3628"/>
      <c r="AA3628"/>
    </row>
    <row r="3629" spans="4:27" x14ac:dyDescent="0.35">
      <c r="D3629"/>
      <c r="E3629"/>
      <c r="F3629"/>
      <c r="G3629"/>
      <c r="H3629"/>
      <c r="I3629"/>
      <c r="J3629"/>
      <c r="K3629"/>
      <c r="L3629"/>
      <c r="M3629"/>
      <c r="N3629"/>
      <c r="O3629"/>
      <c r="P3629"/>
      <c r="Q3629"/>
      <c r="R3629"/>
      <c r="S3629"/>
      <c r="T3629"/>
      <c r="U3629"/>
      <c r="V3629"/>
      <c r="W3629"/>
      <c r="X3629"/>
      <c r="Y3629"/>
      <c r="Z3629"/>
      <c r="AA3629"/>
    </row>
    <row r="3630" spans="4:27" x14ac:dyDescent="0.35"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  <c r="W3630"/>
      <c r="X3630"/>
      <c r="Y3630"/>
      <c r="Z3630"/>
      <c r="AA3630"/>
    </row>
    <row r="3631" spans="4:27" x14ac:dyDescent="0.35"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  <c r="Y3631"/>
      <c r="Z3631"/>
      <c r="AA3631"/>
    </row>
    <row r="3632" spans="4:27" x14ac:dyDescent="0.35">
      <c r="D3632"/>
      <c r="E3632"/>
      <c r="F3632"/>
      <c r="G3632"/>
      <c r="H3632"/>
      <c r="I3632"/>
      <c r="J3632"/>
      <c r="K3632"/>
      <c r="L3632"/>
      <c r="M3632"/>
      <c r="N3632"/>
      <c r="O3632"/>
      <c r="P3632"/>
      <c r="Q3632"/>
      <c r="R3632"/>
      <c r="S3632"/>
      <c r="T3632"/>
      <c r="U3632"/>
      <c r="V3632"/>
      <c r="W3632"/>
      <c r="X3632"/>
      <c r="Y3632"/>
      <c r="Z3632"/>
      <c r="AA3632"/>
    </row>
    <row r="3633" spans="4:27" x14ac:dyDescent="0.35"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  <c r="W3633"/>
      <c r="X3633"/>
      <c r="Y3633"/>
      <c r="Z3633"/>
      <c r="AA3633"/>
    </row>
    <row r="3634" spans="4:27" x14ac:dyDescent="0.35"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  <c r="Y3634"/>
      <c r="Z3634"/>
      <c r="AA3634"/>
    </row>
    <row r="3635" spans="4:27" x14ac:dyDescent="0.35">
      <c r="D3635"/>
      <c r="E3635"/>
      <c r="F3635"/>
      <c r="G3635"/>
      <c r="H3635"/>
      <c r="I3635"/>
      <c r="J3635"/>
      <c r="K3635"/>
      <c r="L3635"/>
      <c r="M3635"/>
      <c r="N3635"/>
      <c r="O3635"/>
      <c r="P3635"/>
      <c r="Q3635"/>
      <c r="R3635"/>
      <c r="S3635"/>
      <c r="T3635"/>
      <c r="U3635"/>
      <c r="V3635"/>
      <c r="W3635"/>
      <c r="X3635"/>
      <c r="Y3635"/>
      <c r="Z3635"/>
      <c r="AA3635"/>
    </row>
    <row r="3636" spans="4:27" x14ac:dyDescent="0.35"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  <c r="Y3636"/>
      <c r="Z3636"/>
      <c r="AA3636"/>
    </row>
    <row r="3637" spans="4:27" x14ac:dyDescent="0.35"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  <c r="Y3637"/>
      <c r="Z3637"/>
      <c r="AA3637"/>
    </row>
    <row r="3638" spans="4:27" x14ac:dyDescent="0.35">
      <c r="D3638"/>
      <c r="E3638"/>
      <c r="F3638"/>
      <c r="G3638"/>
      <c r="H3638"/>
      <c r="I3638"/>
      <c r="J3638"/>
      <c r="K3638"/>
      <c r="L3638"/>
      <c r="M3638"/>
      <c r="N3638"/>
      <c r="O3638"/>
      <c r="P3638"/>
      <c r="Q3638"/>
      <c r="R3638"/>
      <c r="S3638"/>
      <c r="T3638"/>
      <c r="U3638"/>
      <c r="V3638"/>
      <c r="W3638"/>
      <c r="X3638"/>
      <c r="Y3638"/>
      <c r="Z3638"/>
      <c r="AA3638"/>
    </row>
    <row r="3639" spans="4:27" x14ac:dyDescent="0.35"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  <c r="W3639"/>
      <c r="X3639"/>
      <c r="Y3639"/>
      <c r="Z3639"/>
      <c r="AA3639"/>
    </row>
    <row r="3640" spans="4:27" x14ac:dyDescent="0.35"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  <c r="Y3640"/>
      <c r="Z3640"/>
      <c r="AA3640"/>
    </row>
    <row r="3641" spans="4:27" x14ac:dyDescent="0.35">
      <c r="D3641"/>
      <c r="E3641"/>
      <c r="F3641"/>
      <c r="G3641"/>
      <c r="H3641"/>
      <c r="I3641"/>
      <c r="J3641"/>
      <c r="K3641"/>
      <c r="L3641"/>
      <c r="M3641"/>
      <c r="N3641"/>
      <c r="O3641"/>
      <c r="P3641"/>
      <c r="Q3641"/>
      <c r="R3641"/>
      <c r="S3641"/>
      <c r="T3641"/>
      <c r="U3641"/>
      <c r="V3641"/>
      <c r="W3641"/>
      <c r="X3641"/>
      <c r="Y3641"/>
      <c r="Z3641"/>
      <c r="AA3641"/>
    </row>
    <row r="3642" spans="4:27" x14ac:dyDescent="0.35"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X3642"/>
      <c r="Y3642"/>
      <c r="Z3642"/>
      <c r="AA3642"/>
    </row>
    <row r="3643" spans="4:27" x14ac:dyDescent="0.35"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  <c r="Y3643"/>
      <c r="Z3643"/>
      <c r="AA3643"/>
    </row>
    <row r="3644" spans="4:27" x14ac:dyDescent="0.35">
      <c r="D3644"/>
      <c r="E3644"/>
      <c r="F3644"/>
      <c r="G3644"/>
      <c r="H3644"/>
      <c r="I3644"/>
      <c r="J3644"/>
      <c r="K3644"/>
      <c r="L3644"/>
      <c r="M3644"/>
      <c r="N3644"/>
      <c r="O3644"/>
      <c r="P3644"/>
      <c r="Q3644"/>
      <c r="R3644"/>
      <c r="S3644"/>
      <c r="T3644"/>
      <c r="U3644"/>
      <c r="V3644"/>
      <c r="W3644"/>
      <c r="X3644"/>
      <c r="Y3644"/>
      <c r="Z3644"/>
      <c r="AA3644"/>
    </row>
    <row r="3645" spans="4:27" x14ac:dyDescent="0.35"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  <c r="V3645"/>
      <c r="W3645"/>
      <c r="X3645"/>
      <c r="Y3645"/>
      <c r="Z3645"/>
      <c r="AA3645"/>
    </row>
    <row r="3646" spans="4:27" x14ac:dyDescent="0.35"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  <c r="Y3646"/>
      <c r="Z3646"/>
      <c r="AA3646"/>
    </row>
    <row r="3647" spans="4:27" x14ac:dyDescent="0.35">
      <c r="D3647"/>
      <c r="E3647"/>
      <c r="F3647"/>
      <c r="G3647"/>
      <c r="H3647"/>
      <c r="I3647"/>
      <c r="J3647"/>
      <c r="K3647"/>
      <c r="L3647"/>
      <c r="M3647"/>
      <c r="N3647"/>
      <c r="O3647"/>
      <c r="P3647"/>
      <c r="Q3647"/>
      <c r="R3647"/>
      <c r="S3647"/>
      <c r="T3647"/>
      <c r="U3647"/>
      <c r="V3647"/>
      <c r="W3647"/>
      <c r="X3647"/>
      <c r="Y3647"/>
      <c r="Z3647"/>
      <c r="AA3647"/>
    </row>
    <row r="3648" spans="4:27" x14ac:dyDescent="0.35"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  <c r="V3648"/>
      <c r="W3648"/>
      <c r="X3648"/>
      <c r="Y3648"/>
      <c r="Z3648"/>
      <c r="AA3648"/>
    </row>
    <row r="3649" spans="4:27" x14ac:dyDescent="0.35"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  <c r="Y3649"/>
      <c r="Z3649"/>
      <c r="AA3649"/>
    </row>
    <row r="3650" spans="4:27" x14ac:dyDescent="0.35">
      <c r="D3650"/>
      <c r="E3650"/>
      <c r="F3650"/>
      <c r="G3650"/>
      <c r="H3650"/>
      <c r="I3650"/>
      <c r="J3650"/>
      <c r="K3650"/>
      <c r="L3650"/>
      <c r="M3650"/>
      <c r="N3650"/>
      <c r="O3650"/>
      <c r="P3650"/>
      <c r="Q3650"/>
      <c r="R3650"/>
      <c r="S3650"/>
      <c r="T3650"/>
      <c r="U3650"/>
      <c r="V3650"/>
      <c r="W3650"/>
      <c r="X3650"/>
      <c r="Y3650"/>
      <c r="Z3650"/>
      <c r="AA3650"/>
    </row>
    <row r="3651" spans="4:27" x14ac:dyDescent="0.35"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X3651"/>
      <c r="Y3651"/>
      <c r="Z3651"/>
      <c r="AA3651"/>
    </row>
    <row r="3652" spans="4:27" x14ac:dyDescent="0.35"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  <c r="Y3652"/>
      <c r="Z3652"/>
      <c r="AA3652"/>
    </row>
    <row r="3653" spans="4:27" x14ac:dyDescent="0.35">
      <c r="D3653"/>
      <c r="E3653"/>
      <c r="F3653"/>
      <c r="G3653"/>
      <c r="H3653"/>
      <c r="I3653"/>
      <c r="J3653"/>
      <c r="K3653"/>
      <c r="L3653"/>
      <c r="M3653"/>
      <c r="N3653"/>
      <c r="O3653"/>
      <c r="P3653"/>
      <c r="Q3653"/>
      <c r="R3653"/>
      <c r="S3653"/>
      <c r="T3653"/>
      <c r="U3653"/>
      <c r="V3653"/>
      <c r="W3653"/>
      <c r="X3653"/>
      <c r="Y3653"/>
      <c r="Z3653"/>
      <c r="AA3653"/>
    </row>
    <row r="3654" spans="4:27" x14ac:dyDescent="0.35"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  <c r="V3654"/>
      <c r="W3654"/>
      <c r="X3654"/>
      <c r="Y3654"/>
      <c r="Z3654"/>
      <c r="AA3654"/>
    </row>
    <row r="3655" spans="4:27" x14ac:dyDescent="0.35"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  <c r="Y3655"/>
      <c r="Z3655"/>
      <c r="AA3655"/>
    </row>
    <row r="3656" spans="4:27" x14ac:dyDescent="0.35">
      <c r="D3656"/>
      <c r="E3656"/>
      <c r="F3656"/>
      <c r="G3656"/>
      <c r="H3656"/>
      <c r="I3656"/>
      <c r="J3656"/>
      <c r="K3656"/>
      <c r="L3656"/>
      <c r="M3656"/>
      <c r="N3656"/>
      <c r="O3656"/>
      <c r="P3656"/>
      <c r="Q3656"/>
      <c r="R3656"/>
      <c r="S3656"/>
      <c r="T3656"/>
      <c r="U3656"/>
      <c r="V3656"/>
      <c r="W3656"/>
      <c r="X3656"/>
      <c r="Y3656"/>
      <c r="Z3656"/>
      <c r="AA3656"/>
    </row>
    <row r="3657" spans="4:27" x14ac:dyDescent="0.35"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</row>
    <row r="3658" spans="4:27" x14ac:dyDescent="0.35"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  <c r="Y3658"/>
      <c r="Z3658"/>
      <c r="AA3658"/>
    </row>
    <row r="3659" spans="4:27" x14ac:dyDescent="0.35">
      <c r="D3659"/>
      <c r="E3659"/>
      <c r="F3659"/>
      <c r="G3659"/>
      <c r="H3659"/>
      <c r="I3659"/>
      <c r="J3659"/>
      <c r="K3659"/>
      <c r="L3659"/>
      <c r="M3659"/>
      <c r="N3659"/>
      <c r="O3659"/>
      <c r="P3659"/>
      <c r="Q3659"/>
      <c r="R3659"/>
      <c r="S3659"/>
      <c r="T3659"/>
      <c r="U3659"/>
      <c r="V3659"/>
      <c r="W3659"/>
      <c r="X3659"/>
      <c r="Y3659"/>
      <c r="Z3659"/>
      <c r="AA3659"/>
    </row>
    <row r="3660" spans="4:27" x14ac:dyDescent="0.35"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  <c r="V3660"/>
      <c r="W3660"/>
      <c r="X3660"/>
      <c r="Y3660"/>
      <c r="Z3660"/>
      <c r="AA3660"/>
    </row>
    <row r="3661" spans="4:27" x14ac:dyDescent="0.35"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  <c r="Y3661"/>
      <c r="Z3661"/>
      <c r="AA3661"/>
    </row>
    <row r="3662" spans="4:27" x14ac:dyDescent="0.35">
      <c r="D3662"/>
      <c r="E3662"/>
      <c r="F3662"/>
      <c r="G3662"/>
      <c r="H3662"/>
      <c r="I3662"/>
      <c r="J3662"/>
      <c r="K3662"/>
      <c r="L3662"/>
      <c r="M3662"/>
      <c r="N3662"/>
      <c r="O3662"/>
      <c r="P3662"/>
      <c r="Q3662"/>
      <c r="R3662"/>
      <c r="S3662"/>
      <c r="T3662"/>
      <c r="U3662"/>
      <c r="V3662"/>
      <c r="W3662"/>
      <c r="X3662"/>
      <c r="Y3662"/>
      <c r="Z3662"/>
      <c r="AA3662"/>
    </row>
    <row r="3663" spans="4:27" x14ac:dyDescent="0.35"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  <c r="V3663"/>
      <c r="W3663"/>
      <c r="X3663"/>
      <c r="Y3663"/>
      <c r="Z3663"/>
      <c r="AA3663"/>
    </row>
    <row r="3664" spans="4:27" x14ac:dyDescent="0.35"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  <c r="Y3664"/>
      <c r="Z3664"/>
      <c r="AA3664"/>
    </row>
    <row r="3665" spans="4:27" x14ac:dyDescent="0.35">
      <c r="D3665"/>
      <c r="E3665"/>
      <c r="F3665"/>
      <c r="G3665"/>
      <c r="H3665"/>
      <c r="I3665"/>
      <c r="J3665"/>
      <c r="K3665"/>
      <c r="L3665"/>
      <c r="M3665"/>
      <c r="N3665"/>
      <c r="O3665"/>
      <c r="P3665"/>
      <c r="Q3665"/>
      <c r="R3665"/>
      <c r="S3665"/>
      <c r="T3665"/>
      <c r="U3665"/>
      <c r="V3665"/>
      <c r="W3665"/>
      <c r="X3665"/>
      <c r="Y3665"/>
      <c r="Z3665"/>
      <c r="AA3665"/>
    </row>
    <row r="3666" spans="4:27" x14ac:dyDescent="0.35"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  <c r="V3666"/>
      <c r="W3666"/>
      <c r="X3666"/>
      <c r="Y3666"/>
      <c r="Z3666"/>
      <c r="AA3666"/>
    </row>
    <row r="3667" spans="4:27" x14ac:dyDescent="0.35"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  <c r="Y3667"/>
      <c r="Z3667"/>
      <c r="AA3667"/>
    </row>
    <row r="3668" spans="4:27" x14ac:dyDescent="0.35">
      <c r="D3668"/>
      <c r="E3668"/>
      <c r="F3668"/>
      <c r="G3668"/>
      <c r="H3668"/>
      <c r="I3668"/>
      <c r="J3668"/>
      <c r="K3668"/>
      <c r="L3668"/>
      <c r="M3668"/>
      <c r="N3668"/>
      <c r="O3668"/>
      <c r="P3668"/>
      <c r="Q3668"/>
      <c r="R3668"/>
      <c r="S3668"/>
      <c r="T3668"/>
      <c r="U3668"/>
      <c r="V3668"/>
      <c r="W3668"/>
      <c r="X3668"/>
      <c r="Y3668"/>
      <c r="Z3668"/>
      <c r="AA3668"/>
    </row>
    <row r="3669" spans="4:27" x14ac:dyDescent="0.35"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X3669"/>
      <c r="Y3669"/>
      <c r="Z3669"/>
      <c r="AA3669"/>
    </row>
    <row r="3670" spans="4:27" x14ac:dyDescent="0.35"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  <c r="Y3670"/>
      <c r="Z3670"/>
      <c r="AA3670"/>
    </row>
    <row r="3671" spans="4:27" x14ac:dyDescent="0.35">
      <c r="D3671"/>
      <c r="E3671"/>
      <c r="F3671"/>
      <c r="G3671"/>
      <c r="H3671"/>
      <c r="I3671"/>
      <c r="J3671"/>
      <c r="K3671"/>
      <c r="L3671"/>
      <c r="M3671"/>
      <c r="N3671"/>
      <c r="O3671"/>
      <c r="P3671"/>
      <c r="Q3671"/>
      <c r="R3671"/>
      <c r="S3671"/>
      <c r="T3671"/>
      <c r="U3671"/>
      <c r="V3671"/>
      <c r="W3671"/>
      <c r="X3671"/>
      <c r="Y3671"/>
      <c r="Z3671"/>
      <c r="AA3671"/>
    </row>
    <row r="3672" spans="4:27" x14ac:dyDescent="0.35"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X3672"/>
      <c r="Y3672"/>
      <c r="Z3672"/>
      <c r="AA3672"/>
    </row>
    <row r="3673" spans="4:27" x14ac:dyDescent="0.35"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  <c r="Y3673"/>
      <c r="Z3673"/>
      <c r="AA3673"/>
    </row>
    <row r="3674" spans="4:27" x14ac:dyDescent="0.35">
      <c r="D3674"/>
      <c r="E3674"/>
      <c r="F3674"/>
      <c r="G3674"/>
      <c r="H3674"/>
      <c r="I3674"/>
      <c r="J3674"/>
      <c r="K3674"/>
      <c r="L3674"/>
      <c r="M3674"/>
      <c r="N3674"/>
      <c r="O3674"/>
      <c r="P3674"/>
      <c r="Q3674"/>
      <c r="R3674"/>
      <c r="S3674"/>
      <c r="T3674"/>
      <c r="U3674"/>
      <c r="V3674"/>
      <c r="W3674"/>
      <c r="X3674"/>
      <c r="Y3674"/>
      <c r="Z3674"/>
      <c r="AA3674"/>
    </row>
    <row r="3675" spans="4:27" x14ac:dyDescent="0.35"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X3675"/>
      <c r="Y3675"/>
      <c r="Z3675"/>
      <c r="AA3675"/>
    </row>
    <row r="3676" spans="4:27" x14ac:dyDescent="0.35"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  <c r="Y3676"/>
      <c r="Z3676"/>
      <c r="AA3676"/>
    </row>
    <row r="3677" spans="4:27" x14ac:dyDescent="0.35">
      <c r="D3677"/>
      <c r="E3677"/>
      <c r="F3677"/>
      <c r="G3677"/>
      <c r="H3677"/>
      <c r="I3677"/>
      <c r="J3677"/>
      <c r="K3677"/>
      <c r="L3677"/>
      <c r="M3677"/>
      <c r="N3677"/>
      <c r="O3677"/>
      <c r="P3677"/>
      <c r="Q3677"/>
      <c r="R3677"/>
      <c r="S3677"/>
      <c r="T3677"/>
      <c r="U3677"/>
      <c r="V3677"/>
      <c r="W3677"/>
      <c r="X3677"/>
      <c r="Y3677"/>
      <c r="Z3677"/>
      <c r="AA3677"/>
    </row>
    <row r="3678" spans="4:27" x14ac:dyDescent="0.35"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X3678"/>
      <c r="Y3678"/>
      <c r="Z3678"/>
      <c r="AA3678"/>
    </row>
    <row r="3679" spans="4:27" x14ac:dyDescent="0.35"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  <c r="Y3679"/>
      <c r="Z3679"/>
      <c r="AA3679"/>
    </row>
    <row r="3680" spans="4:27" x14ac:dyDescent="0.35">
      <c r="D3680"/>
      <c r="E3680"/>
      <c r="F3680"/>
      <c r="G3680"/>
      <c r="H3680"/>
      <c r="I3680"/>
      <c r="J3680"/>
      <c r="K3680"/>
      <c r="L3680"/>
      <c r="M3680"/>
      <c r="N3680"/>
      <c r="O3680"/>
      <c r="P3680"/>
      <c r="Q3680"/>
      <c r="R3680"/>
      <c r="S3680"/>
      <c r="T3680"/>
      <c r="U3680"/>
      <c r="V3680"/>
      <c r="W3680"/>
      <c r="X3680"/>
      <c r="Y3680"/>
      <c r="Z3680"/>
      <c r="AA3680"/>
    </row>
    <row r="3681" spans="4:27" x14ac:dyDescent="0.35"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  <c r="V3681"/>
      <c r="W3681"/>
      <c r="X3681"/>
      <c r="Y3681"/>
      <c r="Z3681"/>
      <c r="AA3681"/>
    </row>
    <row r="3682" spans="4:27" x14ac:dyDescent="0.35"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  <c r="Y3682"/>
      <c r="Z3682"/>
      <c r="AA3682"/>
    </row>
    <row r="3683" spans="4:27" x14ac:dyDescent="0.35">
      <c r="D3683"/>
      <c r="E3683"/>
      <c r="F3683"/>
      <c r="G3683"/>
      <c r="H3683"/>
      <c r="I3683"/>
      <c r="J3683"/>
      <c r="K3683"/>
      <c r="L3683"/>
      <c r="M3683"/>
      <c r="N3683"/>
      <c r="O3683"/>
      <c r="P3683"/>
      <c r="Q3683"/>
      <c r="R3683"/>
      <c r="S3683"/>
      <c r="T3683"/>
      <c r="U3683"/>
      <c r="V3683"/>
      <c r="W3683"/>
      <c r="X3683"/>
      <c r="Y3683"/>
      <c r="Z3683"/>
      <c r="AA3683"/>
    </row>
    <row r="3684" spans="4:27" x14ac:dyDescent="0.35"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X3684"/>
      <c r="Y3684"/>
      <c r="Z3684"/>
      <c r="AA3684"/>
    </row>
    <row r="3685" spans="4:27" x14ac:dyDescent="0.35"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  <c r="Y3685"/>
      <c r="Z3685"/>
      <c r="AA3685"/>
    </row>
    <row r="3686" spans="4:27" x14ac:dyDescent="0.35">
      <c r="D3686"/>
      <c r="E3686"/>
      <c r="F3686"/>
      <c r="G3686"/>
      <c r="H3686"/>
      <c r="I3686"/>
      <c r="J3686"/>
      <c r="K3686"/>
      <c r="L3686"/>
      <c r="M3686"/>
      <c r="N3686"/>
      <c r="O3686"/>
      <c r="P3686"/>
      <c r="Q3686"/>
      <c r="R3686"/>
      <c r="S3686"/>
      <c r="T3686"/>
      <c r="U3686"/>
      <c r="V3686"/>
      <c r="W3686"/>
      <c r="X3686"/>
      <c r="Y3686"/>
      <c r="Z3686"/>
      <c r="AA3686"/>
    </row>
    <row r="3687" spans="4:27" x14ac:dyDescent="0.35"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  <c r="V3687"/>
      <c r="W3687"/>
      <c r="X3687"/>
      <c r="Y3687"/>
      <c r="Z3687"/>
      <c r="AA3687"/>
    </row>
    <row r="3688" spans="4:27" x14ac:dyDescent="0.35"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  <c r="Y3688"/>
      <c r="Z3688"/>
      <c r="AA3688"/>
    </row>
    <row r="3689" spans="4:27" x14ac:dyDescent="0.35">
      <c r="D3689"/>
      <c r="E3689"/>
      <c r="F3689"/>
      <c r="G3689"/>
      <c r="H3689"/>
      <c r="I3689"/>
      <c r="J3689"/>
      <c r="K3689"/>
      <c r="L3689"/>
      <c r="M3689"/>
      <c r="N3689"/>
      <c r="O3689"/>
      <c r="P3689"/>
      <c r="Q3689"/>
      <c r="R3689"/>
      <c r="S3689"/>
      <c r="T3689"/>
      <c r="U3689"/>
      <c r="V3689"/>
      <c r="W3689"/>
      <c r="X3689"/>
      <c r="Y3689"/>
      <c r="Z3689"/>
      <c r="AA3689"/>
    </row>
    <row r="3690" spans="4:27" x14ac:dyDescent="0.35"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X3690"/>
      <c r="Y3690"/>
      <c r="Z3690"/>
      <c r="AA3690"/>
    </row>
    <row r="3691" spans="4:27" x14ac:dyDescent="0.35"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  <c r="Y3691"/>
      <c r="Z3691"/>
      <c r="AA3691"/>
    </row>
    <row r="3692" spans="4:27" x14ac:dyDescent="0.35">
      <c r="D3692"/>
      <c r="E3692"/>
      <c r="F3692"/>
      <c r="G3692"/>
      <c r="H3692"/>
      <c r="I3692"/>
      <c r="J3692"/>
      <c r="K3692"/>
      <c r="L3692"/>
      <c r="M3692"/>
      <c r="N3692"/>
      <c r="O3692"/>
      <c r="P3692"/>
      <c r="Q3692"/>
      <c r="R3692"/>
      <c r="S3692"/>
      <c r="T3692"/>
      <c r="U3692"/>
      <c r="V3692"/>
      <c r="W3692"/>
      <c r="X3692"/>
      <c r="Y3692"/>
      <c r="Z3692"/>
      <c r="AA3692"/>
    </row>
    <row r="3693" spans="4:27" x14ac:dyDescent="0.35"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X3693"/>
      <c r="Y3693"/>
      <c r="Z3693"/>
      <c r="AA3693"/>
    </row>
    <row r="3694" spans="4:27" x14ac:dyDescent="0.35"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  <c r="Y3694"/>
      <c r="Z3694"/>
      <c r="AA3694"/>
    </row>
    <row r="3695" spans="4:27" x14ac:dyDescent="0.35">
      <c r="D3695"/>
      <c r="E3695"/>
      <c r="F3695"/>
      <c r="G3695"/>
      <c r="H3695"/>
      <c r="I3695"/>
      <c r="J3695"/>
      <c r="K3695"/>
      <c r="L3695"/>
      <c r="M3695"/>
      <c r="N3695"/>
      <c r="O3695"/>
      <c r="P3695"/>
      <c r="Q3695"/>
      <c r="R3695"/>
      <c r="S3695"/>
      <c r="T3695"/>
      <c r="U3695"/>
      <c r="V3695"/>
      <c r="W3695"/>
      <c r="X3695"/>
      <c r="Y3695"/>
      <c r="Z3695"/>
      <c r="AA3695"/>
    </row>
    <row r="3696" spans="4:27" x14ac:dyDescent="0.35"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  <c r="V3696"/>
      <c r="W3696"/>
      <c r="X3696"/>
      <c r="Y3696"/>
      <c r="Z3696"/>
      <c r="AA3696"/>
    </row>
    <row r="3697" spans="4:27" x14ac:dyDescent="0.35"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  <c r="Y3697"/>
      <c r="Z3697"/>
      <c r="AA3697"/>
    </row>
    <row r="3698" spans="4:27" x14ac:dyDescent="0.35">
      <c r="D3698"/>
      <c r="E3698"/>
      <c r="F3698"/>
      <c r="G3698"/>
      <c r="H3698"/>
      <c r="I3698"/>
      <c r="J3698"/>
      <c r="K3698"/>
      <c r="L3698"/>
      <c r="M3698"/>
      <c r="N3698"/>
      <c r="O3698"/>
      <c r="P3698"/>
      <c r="Q3698"/>
      <c r="R3698"/>
      <c r="S3698"/>
      <c r="T3698"/>
      <c r="U3698"/>
      <c r="V3698"/>
      <c r="W3698"/>
      <c r="X3698"/>
      <c r="Y3698"/>
      <c r="Z3698"/>
      <c r="AA3698"/>
    </row>
    <row r="3699" spans="4:27" x14ac:dyDescent="0.35"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  <c r="V3699"/>
      <c r="W3699"/>
      <c r="X3699"/>
      <c r="Y3699"/>
      <c r="Z3699"/>
      <c r="AA3699"/>
    </row>
    <row r="3700" spans="4:27" x14ac:dyDescent="0.35"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  <c r="Y3700"/>
      <c r="Z3700"/>
      <c r="AA3700"/>
    </row>
    <row r="3701" spans="4:27" x14ac:dyDescent="0.35">
      <c r="D3701"/>
      <c r="E3701"/>
      <c r="F3701"/>
      <c r="G3701"/>
      <c r="H3701"/>
      <c r="I3701"/>
      <c r="J3701"/>
      <c r="K3701"/>
      <c r="L3701"/>
      <c r="M3701"/>
      <c r="N3701"/>
      <c r="O3701"/>
      <c r="P3701"/>
      <c r="Q3701"/>
      <c r="R3701"/>
      <c r="S3701"/>
      <c r="T3701"/>
      <c r="U3701"/>
      <c r="V3701"/>
      <c r="W3701"/>
      <c r="X3701"/>
      <c r="Y3701"/>
      <c r="Z3701"/>
      <c r="AA3701"/>
    </row>
    <row r="3702" spans="4:27" x14ac:dyDescent="0.35"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  <c r="W3702"/>
      <c r="X3702"/>
      <c r="Y3702"/>
      <c r="Z3702"/>
      <c r="AA3702"/>
    </row>
    <row r="3703" spans="4:27" x14ac:dyDescent="0.35"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  <c r="Y3703"/>
      <c r="Z3703"/>
      <c r="AA3703"/>
    </row>
    <row r="3704" spans="4:27" x14ac:dyDescent="0.35">
      <c r="D3704"/>
      <c r="E3704"/>
      <c r="F3704"/>
      <c r="G3704"/>
      <c r="H3704"/>
      <c r="I3704"/>
      <c r="J3704"/>
      <c r="K3704"/>
      <c r="L3704"/>
      <c r="M3704"/>
      <c r="N3704"/>
      <c r="O3704"/>
      <c r="P3704"/>
      <c r="Q3704"/>
      <c r="R3704"/>
      <c r="S3704"/>
      <c r="T3704"/>
      <c r="U3704"/>
      <c r="V3704"/>
      <c r="W3704"/>
      <c r="X3704"/>
      <c r="Y3704"/>
      <c r="Z3704"/>
      <c r="AA3704"/>
    </row>
    <row r="3705" spans="4:27" x14ac:dyDescent="0.35"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X3705"/>
      <c r="Y3705"/>
      <c r="Z3705"/>
      <c r="AA3705"/>
    </row>
    <row r="3706" spans="4:27" x14ac:dyDescent="0.35"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  <c r="Y3706"/>
      <c r="Z3706"/>
      <c r="AA3706"/>
    </row>
    <row r="3707" spans="4:27" x14ac:dyDescent="0.35">
      <c r="D3707"/>
      <c r="E3707"/>
      <c r="F3707"/>
      <c r="G3707"/>
      <c r="H3707"/>
      <c r="I3707"/>
      <c r="J3707"/>
      <c r="K3707"/>
      <c r="L3707"/>
      <c r="M3707"/>
      <c r="N3707"/>
      <c r="O3707"/>
      <c r="P3707"/>
      <c r="Q3707"/>
      <c r="R3707"/>
      <c r="S3707"/>
      <c r="T3707"/>
      <c r="U3707"/>
      <c r="V3707"/>
      <c r="W3707"/>
      <c r="X3707"/>
      <c r="Y3707"/>
      <c r="Z3707"/>
      <c r="AA3707"/>
    </row>
    <row r="3708" spans="4:27" x14ac:dyDescent="0.35"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  <c r="V3708"/>
      <c r="W3708"/>
      <c r="X3708"/>
      <c r="Y3708"/>
      <c r="Z3708"/>
      <c r="AA3708"/>
    </row>
    <row r="3709" spans="4:27" x14ac:dyDescent="0.35"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  <c r="Y3709"/>
      <c r="Z3709"/>
      <c r="AA3709"/>
    </row>
    <row r="3710" spans="4:27" x14ac:dyDescent="0.35">
      <c r="D3710"/>
      <c r="E3710"/>
      <c r="F3710"/>
      <c r="G3710"/>
      <c r="H3710"/>
      <c r="I3710"/>
      <c r="J3710"/>
      <c r="K3710"/>
      <c r="L3710"/>
      <c r="M3710"/>
      <c r="N3710"/>
      <c r="O3710"/>
      <c r="P3710"/>
      <c r="Q3710"/>
      <c r="R3710"/>
      <c r="S3710"/>
      <c r="T3710"/>
      <c r="U3710"/>
      <c r="V3710"/>
      <c r="W3710"/>
      <c r="X3710"/>
      <c r="Y3710"/>
      <c r="Z3710"/>
      <c r="AA3710"/>
    </row>
    <row r="3711" spans="4:27" x14ac:dyDescent="0.35"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  <c r="V3711"/>
      <c r="W3711"/>
      <c r="X3711"/>
      <c r="Y3711"/>
      <c r="Z3711"/>
      <c r="AA3711"/>
    </row>
    <row r="3712" spans="4:27" x14ac:dyDescent="0.35"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  <c r="Y3712"/>
      <c r="Z3712"/>
      <c r="AA3712"/>
    </row>
    <row r="3713" spans="4:27" x14ac:dyDescent="0.35">
      <c r="D3713"/>
      <c r="E3713"/>
      <c r="F3713"/>
      <c r="G3713"/>
      <c r="H3713"/>
      <c r="I3713"/>
      <c r="J3713"/>
      <c r="K3713"/>
      <c r="L3713"/>
      <c r="M3713"/>
      <c r="N3713"/>
      <c r="O3713"/>
      <c r="P3713"/>
      <c r="Q3713"/>
      <c r="R3713"/>
      <c r="S3713"/>
      <c r="T3713"/>
      <c r="U3713"/>
      <c r="V3713"/>
      <c r="W3713"/>
      <c r="X3713"/>
      <c r="Y3713"/>
      <c r="Z3713"/>
      <c r="AA3713"/>
    </row>
    <row r="3714" spans="4:27" x14ac:dyDescent="0.35"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  <c r="W3714"/>
      <c r="X3714"/>
      <c r="Y3714"/>
      <c r="Z3714"/>
      <c r="AA3714"/>
    </row>
    <row r="3715" spans="4:27" x14ac:dyDescent="0.35"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  <c r="Y3715"/>
      <c r="Z3715"/>
      <c r="AA3715"/>
    </row>
    <row r="3716" spans="4:27" x14ac:dyDescent="0.35">
      <c r="D3716"/>
      <c r="E3716"/>
      <c r="F3716"/>
      <c r="G3716"/>
      <c r="H3716"/>
      <c r="I3716"/>
      <c r="J3716"/>
      <c r="K3716"/>
      <c r="L3716"/>
      <c r="M3716"/>
      <c r="N3716"/>
      <c r="O3716"/>
      <c r="P3716"/>
      <c r="Q3716"/>
      <c r="R3716"/>
      <c r="S3716"/>
      <c r="T3716"/>
      <c r="U3716"/>
      <c r="V3716"/>
      <c r="W3716"/>
      <c r="X3716"/>
      <c r="Y3716"/>
      <c r="Z3716"/>
      <c r="AA3716"/>
    </row>
    <row r="3717" spans="4:27" x14ac:dyDescent="0.35"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  <c r="V3717"/>
      <c r="W3717"/>
      <c r="X3717"/>
      <c r="Y3717"/>
      <c r="Z3717"/>
      <c r="AA3717"/>
    </row>
    <row r="3718" spans="4:27" x14ac:dyDescent="0.35"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  <c r="Y3718"/>
      <c r="Z3718"/>
      <c r="AA3718"/>
    </row>
    <row r="3719" spans="4:27" x14ac:dyDescent="0.35">
      <c r="D3719"/>
      <c r="E3719"/>
      <c r="F3719"/>
      <c r="G3719"/>
      <c r="H3719"/>
      <c r="I3719"/>
      <c r="J3719"/>
      <c r="K3719"/>
      <c r="L3719"/>
      <c r="M3719"/>
      <c r="N3719"/>
      <c r="O3719"/>
      <c r="P3719"/>
      <c r="Q3719"/>
      <c r="R3719"/>
      <c r="S3719"/>
      <c r="T3719"/>
      <c r="U3719"/>
      <c r="V3719"/>
      <c r="W3719"/>
      <c r="X3719"/>
      <c r="Y3719"/>
      <c r="Z3719"/>
      <c r="AA3719"/>
    </row>
    <row r="3720" spans="4:27" x14ac:dyDescent="0.35"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  <c r="V3720"/>
      <c r="W3720"/>
      <c r="X3720"/>
      <c r="Y3720"/>
      <c r="Z3720"/>
      <c r="AA3720"/>
    </row>
    <row r="3721" spans="4:27" x14ac:dyDescent="0.35"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  <c r="Y3721"/>
      <c r="Z3721"/>
      <c r="AA3721"/>
    </row>
    <row r="3722" spans="4:27" x14ac:dyDescent="0.35">
      <c r="D3722"/>
      <c r="E3722"/>
      <c r="F3722"/>
      <c r="G3722"/>
      <c r="H3722"/>
      <c r="I3722"/>
      <c r="J3722"/>
      <c r="K3722"/>
      <c r="L3722"/>
      <c r="M3722"/>
      <c r="N3722"/>
      <c r="O3722"/>
      <c r="P3722"/>
      <c r="Q3722"/>
      <c r="R3722"/>
      <c r="S3722"/>
      <c r="T3722"/>
      <c r="U3722"/>
      <c r="V3722"/>
      <c r="W3722"/>
      <c r="X3722"/>
      <c r="Y3722"/>
      <c r="Z3722"/>
      <c r="AA3722"/>
    </row>
    <row r="3723" spans="4:27" x14ac:dyDescent="0.35"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/>
    </row>
    <row r="3724" spans="4:27" x14ac:dyDescent="0.35"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  <c r="Y3724"/>
      <c r="Z3724"/>
      <c r="AA3724"/>
    </row>
    <row r="3725" spans="4:27" x14ac:dyDescent="0.35">
      <c r="D3725"/>
      <c r="E3725"/>
      <c r="F3725"/>
      <c r="G3725"/>
      <c r="H3725"/>
      <c r="I3725"/>
      <c r="J3725"/>
      <c r="K3725"/>
      <c r="L3725"/>
      <c r="M3725"/>
      <c r="N3725"/>
      <c r="O3725"/>
      <c r="P3725"/>
      <c r="Q3725"/>
      <c r="R3725"/>
      <c r="S3725"/>
      <c r="T3725"/>
      <c r="U3725"/>
      <c r="V3725"/>
      <c r="W3725"/>
      <c r="X3725"/>
      <c r="Y3725"/>
      <c r="Z3725"/>
      <c r="AA3725"/>
    </row>
    <row r="3726" spans="4:27" x14ac:dyDescent="0.35"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  <c r="V3726"/>
      <c r="W3726"/>
      <c r="X3726"/>
      <c r="Y3726"/>
      <c r="Z3726"/>
      <c r="AA3726"/>
    </row>
    <row r="3727" spans="4:27" x14ac:dyDescent="0.35"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  <c r="Y3727"/>
      <c r="Z3727"/>
      <c r="AA3727"/>
    </row>
    <row r="3728" spans="4:27" x14ac:dyDescent="0.35">
      <c r="D3728"/>
      <c r="E3728"/>
      <c r="F3728"/>
      <c r="G3728"/>
      <c r="H3728"/>
      <c r="I3728"/>
      <c r="J3728"/>
      <c r="K3728"/>
      <c r="L3728"/>
      <c r="M3728"/>
      <c r="N3728"/>
      <c r="O3728"/>
      <c r="P3728"/>
      <c r="Q3728"/>
      <c r="R3728"/>
      <c r="S3728"/>
      <c r="T3728"/>
      <c r="U3728"/>
      <c r="V3728"/>
      <c r="W3728"/>
      <c r="X3728"/>
      <c r="Y3728"/>
      <c r="Z3728"/>
      <c r="AA3728"/>
    </row>
    <row r="3729" spans="4:27" x14ac:dyDescent="0.35"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/>
    </row>
    <row r="3730" spans="4:27" x14ac:dyDescent="0.35"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  <c r="Y3730"/>
      <c r="Z3730"/>
      <c r="AA3730"/>
    </row>
    <row r="3731" spans="4:27" x14ac:dyDescent="0.35">
      <c r="D3731"/>
      <c r="E3731"/>
      <c r="F3731"/>
      <c r="G3731"/>
      <c r="H3731"/>
      <c r="I3731"/>
      <c r="J3731"/>
      <c r="K3731"/>
      <c r="L3731"/>
      <c r="M3731"/>
      <c r="N3731"/>
      <c r="O3731"/>
      <c r="P3731"/>
      <c r="Q3731"/>
      <c r="R3731"/>
      <c r="S3731"/>
      <c r="T3731"/>
      <c r="U3731"/>
      <c r="V3731"/>
      <c r="W3731"/>
      <c r="X3731"/>
      <c r="Y3731"/>
      <c r="Z3731"/>
      <c r="AA3731"/>
    </row>
    <row r="3732" spans="4:27" x14ac:dyDescent="0.35"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  <c r="V3732"/>
      <c r="W3732"/>
      <c r="X3732"/>
      <c r="Y3732"/>
      <c r="Z3732"/>
      <c r="AA3732"/>
    </row>
    <row r="3733" spans="4:27" x14ac:dyDescent="0.35"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  <c r="Y3733"/>
      <c r="Z3733"/>
      <c r="AA3733"/>
    </row>
    <row r="3734" spans="4:27" x14ac:dyDescent="0.35">
      <c r="D3734"/>
      <c r="E3734"/>
      <c r="F3734"/>
      <c r="G3734"/>
      <c r="H3734"/>
      <c r="I3734"/>
      <c r="J3734"/>
      <c r="K3734"/>
      <c r="L3734"/>
      <c r="M3734"/>
      <c r="N3734"/>
      <c r="O3734"/>
      <c r="P3734"/>
      <c r="Q3734"/>
      <c r="R3734"/>
      <c r="S3734"/>
      <c r="T3734"/>
      <c r="U3734"/>
      <c r="V3734"/>
      <c r="W3734"/>
      <c r="X3734"/>
      <c r="Y3734"/>
      <c r="Z3734"/>
      <c r="AA3734"/>
    </row>
    <row r="3735" spans="4:27" x14ac:dyDescent="0.35"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/>
    </row>
    <row r="3736" spans="4:27" x14ac:dyDescent="0.35"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  <c r="Y3736"/>
      <c r="Z3736"/>
      <c r="AA3736"/>
    </row>
    <row r="3737" spans="4:27" x14ac:dyDescent="0.35">
      <c r="D3737"/>
      <c r="E3737"/>
      <c r="F3737"/>
      <c r="G3737"/>
      <c r="H3737"/>
      <c r="I3737"/>
      <c r="J3737"/>
      <c r="K3737"/>
      <c r="L3737"/>
      <c r="M3737"/>
      <c r="N3737"/>
      <c r="O3737"/>
      <c r="P3737"/>
      <c r="Q3737"/>
      <c r="R3737"/>
      <c r="S3737"/>
      <c r="T3737"/>
      <c r="U3737"/>
      <c r="V3737"/>
      <c r="W3737"/>
      <c r="X3737"/>
      <c r="Y3737"/>
      <c r="Z3737"/>
      <c r="AA3737"/>
    </row>
    <row r="3738" spans="4:27" x14ac:dyDescent="0.35"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/>
    </row>
    <row r="3739" spans="4:27" x14ac:dyDescent="0.35"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  <c r="Y3739"/>
      <c r="Z3739"/>
      <c r="AA3739"/>
    </row>
    <row r="3740" spans="4:27" x14ac:dyDescent="0.35">
      <c r="D3740"/>
      <c r="E3740"/>
      <c r="F3740"/>
      <c r="G3740"/>
      <c r="H3740"/>
      <c r="I3740"/>
      <c r="J3740"/>
      <c r="K3740"/>
      <c r="L3740"/>
      <c r="M3740"/>
      <c r="N3740"/>
      <c r="O3740"/>
      <c r="P3740"/>
      <c r="Q3740"/>
      <c r="R3740"/>
      <c r="S3740"/>
      <c r="T3740"/>
      <c r="U3740"/>
      <c r="V3740"/>
      <c r="W3740"/>
      <c r="X3740"/>
      <c r="Y3740"/>
      <c r="Z3740"/>
      <c r="AA3740"/>
    </row>
    <row r="3741" spans="4:27" x14ac:dyDescent="0.35"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  <c r="V3741"/>
      <c r="W3741"/>
      <c r="X3741"/>
      <c r="Y3741"/>
      <c r="Z3741"/>
      <c r="AA3741"/>
    </row>
    <row r="3742" spans="4:27" x14ac:dyDescent="0.35"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  <c r="Y3742"/>
      <c r="Z3742"/>
      <c r="AA3742"/>
    </row>
    <row r="3743" spans="4:27" x14ac:dyDescent="0.35">
      <c r="D3743"/>
      <c r="E3743"/>
      <c r="F3743"/>
      <c r="G3743"/>
      <c r="H3743"/>
      <c r="I3743"/>
      <c r="J3743"/>
      <c r="K3743"/>
      <c r="L3743"/>
      <c r="M3743"/>
      <c r="N3743"/>
      <c r="O3743"/>
      <c r="P3743"/>
      <c r="Q3743"/>
      <c r="R3743"/>
      <c r="S3743"/>
      <c r="T3743"/>
      <c r="U3743"/>
      <c r="V3743"/>
      <c r="W3743"/>
      <c r="X3743"/>
      <c r="Y3743"/>
      <c r="Z3743"/>
      <c r="AA3743"/>
    </row>
    <row r="3744" spans="4:27" x14ac:dyDescent="0.35"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  <c r="W3744"/>
      <c r="X3744"/>
      <c r="Y3744"/>
      <c r="Z3744"/>
      <c r="AA3744"/>
    </row>
    <row r="3745" spans="4:27" x14ac:dyDescent="0.35"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  <c r="Y3745"/>
      <c r="Z3745"/>
      <c r="AA3745"/>
    </row>
    <row r="3746" spans="4:27" x14ac:dyDescent="0.35">
      <c r="D3746"/>
      <c r="E3746"/>
      <c r="F3746"/>
      <c r="G3746"/>
      <c r="H3746"/>
      <c r="I3746"/>
      <c r="J3746"/>
      <c r="K3746"/>
      <c r="L3746"/>
      <c r="M3746"/>
      <c r="N3746"/>
      <c r="O3746"/>
      <c r="P3746"/>
      <c r="Q3746"/>
      <c r="R3746"/>
      <c r="S3746"/>
      <c r="T3746"/>
      <c r="U3746"/>
      <c r="V3746"/>
      <c r="W3746"/>
      <c r="X3746"/>
      <c r="Y3746"/>
      <c r="Z3746"/>
      <c r="AA3746"/>
    </row>
    <row r="3747" spans="4:27" x14ac:dyDescent="0.35"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/>
    </row>
    <row r="3748" spans="4:27" x14ac:dyDescent="0.35"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  <c r="Y3748"/>
      <c r="Z3748"/>
      <c r="AA3748"/>
    </row>
    <row r="3749" spans="4:27" x14ac:dyDescent="0.35">
      <c r="D3749"/>
      <c r="E3749"/>
      <c r="F3749"/>
      <c r="G3749"/>
      <c r="H3749"/>
      <c r="I3749"/>
      <c r="J3749"/>
      <c r="K3749"/>
      <c r="L3749"/>
      <c r="M3749"/>
      <c r="N3749"/>
      <c r="O3749"/>
      <c r="P3749"/>
      <c r="Q3749"/>
      <c r="R3749"/>
      <c r="S3749"/>
      <c r="T3749"/>
      <c r="U3749"/>
      <c r="V3749"/>
      <c r="W3749"/>
      <c r="X3749"/>
      <c r="Y3749"/>
      <c r="Z3749"/>
      <c r="AA3749"/>
    </row>
    <row r="3750" spans="4:27" x14ac:dyDescent="0.35"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/>
    </row>
    <row r="3751" spans="4:27" x14ac:dyDescent="0.35"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  <c r="Y3751"/>
      <c r="Z3751"/>
      <c r="AA3751"/>
    </row>
    <row r="3752" spans="4:27" x14ac:dyDescent="0.35">
      <c r="D3752"/>
      <c r="E3752"/>
      <c r="F3752"/>
      <c r="G3752"/>
      <c r="H3752"/>
      <c r="I3752"/>
      <c r="J3752"/>
      <c r="K3752"/>
      <c r="L3752"/>
      <c r="M3752"/>
      <c r="N3752"/>
      <c r="O3752"/>
      <c r="P3752"/>
      <c r="Q3752"/>
      <c r="R3752"/>
      <c r="S3752"/>
      <c r="T3752"/>
      <c r="U3752"/>
      <c r="V3752"/>
      <c r="W3752"/>
      <c r="X3752"/>
      <c r="Y3752"/>
      <c r="Z3752"/>
      <c r="AA3752"/>
    </row>
    <row r="3753" spans="4:27" x14ac:dyDescent="0.35"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/>
    </row>
    <row r="3754" spans="4:27" x14ac:dyDescent="0.35"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  <c r="Y3754"/>
      <c r="Z3754"/>
      <c r="AA3754"/>
    </row>
    <row r="3755" spans="4:27" x14ac:dyDescent="0.35">
      <c r="D3755"/>
      <c r="E3755"/>
      <c r="F3755"/>
      <c r="G3755"/>
      <c r="H3755"/>
      <c r="I3755"/>
      <c r="J3755"/>
      <c r="K3755"/>
      <c r="L3755"/>
      <c r="M3755"/>
      <c r="N3755"/>
      <c r="O3755"/>
      <c r="P3755"/>
      <c r="Q3755"/>
      <c r="R3755"/>
      <c r="S3755"/>
      <c r="T3755"/>
      <c r="U3755"/>
      <c r="V3755"/>
      <c r="W3755"/>
      <c r="X3755"/>
      <c r="Y3755"/>
      <c r="Z3755"/>
      <c r="AA3755"/>
    </row>
    <row r="3756" spans="4:27" x14ac:dyDescent="0.35"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/>
    </row>
    <row r="3757" spans="4:27" x14ac:dyDescent="0.35"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  <c r="Y3757"/>
      <c r="Z3757"/>
      <c r="AA3757"/>
    </row>
    <row r="3758" spans="4:27" x14ac:dyDescent="0.35">
      <c r="D3758"/>
      <c r="E3758"/>
      <c r="F3758"/>
      <c r="G3758"/>
      <c r="H3758"/>
      <c r="I3758"/>
      <c r="J3758"/>
      <c r="K3758"/>
      <c r="L3758"/>
      <c r="M3758"/>
      <c r="N3758"/>
      <c r="O3758"/>
      <c r="P3758"/>
      <c r="Q3758"/>
      <c r="R3758"/>
      <c r="S3758"/>
      <c r="T3758"/>
      <c r="U3758"/>
      <c r="V3758"/>
      <c r="W3758"/>
      <c r="X3758"/>
      <c r="Y3758"/>
      <c r="Z3758"/>
      <c r="AA3758"/>
    </row>
    <row r="3759" spans="4:27" x14ac:dyDescent="0.35"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</row>
    <row r="3760" spans="4:27" x14ac:dyDescent="0.35"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  <c r="Y3760"/>
      <c r="Z3760"/>
      <c r="AA3760"/>
    </row>
    <row r="3761" spans="4:27" x14ac:dyDescent="0.35">
      <c r="D3761"/>
      <c r="E3761"/>
      <c r="F3761"/>
      <c r="G3761"/>
      <c r="H3761"/>
      <c r="I3761"/>
      <c r="J3761"/>
      <c r="K3761"/>
      <c r="L3761"/>
      <c r="M3761"/>
      <c r="N3761"/>
      <c r="O3761"/>
      <c r="P3761"/>
      <c r="Q3761"/>
      <c r="R3761"/>
      <c r="S3761"/>
      <c r="T3761"/>
      <c r="U3761"/>
      <c r="V3761"/>
      <c r="W3761"/>
      <c r="X3761"/>
      <c r="Y3761"/>
      <c r="Z3761"/>
      <c r="AA3761"/>
    </row>
    <row r="3762" spans="4:27" x14ac:dyDescent="0.35"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/>
    </row>
    <row r="3763" spans="4:27" x14ac:dyDescent="0.35"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  <c r="Y3763"/>
      <c r="Z3763"/>
      <c r="AA3763"/>
    </row>
    <row r="3764" spans="4:27" x14ac:dyDescent="0.35">
      <c r="D3764"/>
      <c r="E3764"/>
      <c r="F3764"/>
      <c r="G3764"/>
      <c r="H3764"/>
      <c r="I3764"/>
      <c r="J3764"/>
      <c r="K3764"/>
      <c r="L3764"/>
      <c r="M3764"/>
      <c r="N3764"/>
      <c r="O3764"/>
      <c r="P3764"/>
      <c r="Q3764"/>
      <c r="R3764"/>
      <c r="S3764"/>
      <c r="T3764"/>
      <c r="U3764"/>
      <c r="V3764"/>
      <c r="W3764"/>
      <c r="X3764"/>
      <c r="Y3764"/>
      <c r="Z3764"/>
      <c r="AA3764"/>
    </row>
    <row r="3765" spans="4:27" x14ac:dyDescent="0.35"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/>
    </row>
    <row r="3766" spans="4:27" x14ac:dyDescent="0.35"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  <c r="Y3766"/>
      <c r="Z3766"/>
      <c r="AA3766"/>
    </row>
    <row r="3767" spans="4:27" x14ac:dyDescent="0.35">
      <c r="D3767"/>
      <c r="E3767"/>
      <c r="F3767"/>
      <c r="G3767"/>
      <c r="H3767"/>
      <c r="I3767"/>
      <c r="J3767"/>
      <c r="K3767"/>
      <c r="L3767"/>
      <c r="M3767"/>
      <c r="N3767"/>
      <c r="O3767"/>
      <c r="P3767"/>
      <c r="Q3767"/>
      <c r="R3767"/>
      <c r="S3767"/>
      <c r="T3767"/>
      <c r="U3767"/>
      <c r="V3767"/>
      <c r="W3767"/>
      <c r="X3767"/>
      <c r="Y3767"/>
      <c r="Z3767"/>
      <c r="AA3767"/>
    </row>
    <row r="3768" spans="4:27" x14ac:dyDescent="0.35"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/>
    </row>
    <row r="3769" spans="4:27" x14ac:dyDescent="0.35"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  <c r="Y3769"/>
      <c r="Z3769"/>
      <c r="AA3769"/>
    </row>
    <row r="3770" spans="4:27" x14ac:dyDescent="0.35">
      <c r="D3770"/>
      <c r="E3770"/>
      <c r="F3770"/>
      <c r="G3770"/>
      <c r="H3770"/>
      <c r="I3770"/>
      <c r="J3770"/>
      <c r="K3770"/>
      <c r="L3770"/>
      <c r="M3770"/>
      <c r="N3770"/>
      <c r="O3770"/>
      <c r="P3770"/>
      <c r="Q3770"/>
      <c r="R3770"/>
      <c r="S3770"/>
      <c r="T3770"/>
      <c r="U3770"/>
      <c r="V3770"/>
      <c r="W3770"/>
      <c r="X3770"/>
      <c r="Y3770"/>
      <c r="Z3770"/>
      <c r="AA3770"/>
    </row>
    <row r="3771" spans="4:27" x14ac:dyDescent="0.35"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  <c r="V3771"/>
      <c r="W3771"/>
      <c r="X3771"/>
      <c r="Y3771"/>
      <c r="Z3771"/>
      <c r="AA3771"/>
    </row>
    <row r="3772" spans="4:27" x14ac:dyDescent="0.35"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  <c r="Y3772"/>
      <c r="Z3772"/>
      <c r="AA3772"/>
    </row>
    <row r="3773" spans="4:27" x14ac:dyDescent="0.35">
      <c r="D3773"/>
      <c r="E3773"/>
      <c r="F3773"/>
      <c r="G3773"/>
      <c r="H3773"/>
      <c r="I3773"/>
      <c r="J3773"/>
      <c r="K3773"/>
      <c r="L3773"/>
      <c r="M3773"/>
      <c r="N3773"/>
      <c r="O3773"/>
      <c r="P3773"/>
      <c r="Q3773"/>
      <c r="R3773"/>
      <c r="S3773"/>
      <c r="T3773"/>
      <c r="U3773"/>
      <c r="V3773"/>
      <c r="W3773"/>
      <c r="X3773"/>
      <c r="Y3773"/>
      <c r="Z3773"/>
      <c r="AA3773"/>
    </row>
    <row r="3774" spans="4:27" x14ac:dyDescent="0.35"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  <c r="W3774"/>
      <c r="X3774"/>
      <c r="Y3774"/>
      <c r="Z3774"/>
      <c r="AA3774"/>
    </row>
    <row r="3775" spans="4:27" x14ac:dyDescent="0.35"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  <c r="Y3775"/>
      <c r="Z3775"/>
      <c r="AA3775"/>
    </row>
    <row r="3776" spans="4:27" x14ac:dyDescent="0.35">
      <c r="D3776"/>
      <c r="E3776"/>
      <c r="F3776"/>
      <c r="G3776"/>
      <c r="H3776"/>
      <c r="I3776"/>
      <c r="J3776"/>
      <c r="K3776"/>
      <c r="L3776"/>
      <c r="M3776"/>
      <c r="N3776"/>
      <c r="O3776"/>
      <c r="P3776"/>
      <c r="Q3776"/>
      <c r="R3776"/>
      <c r="S3776"/>
      <c r="T3776"/>
      <c r="U3776"/>
      <c r="V3776"/>
      <c r="W3776"/>
      <c r="X3776"/>
      <c r="Y3776"/>
      <c r="Z3776"/>
      <c r="AA3776"/>
    </row>
    <row r="3777" spans="4:27" x14ac:dyDescent="0.35"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/>
    </row>
    <row r="3778" spans="4:27" x14ac:dyDescent="0.35"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  <c r="Y3778"/>
      <c r="Z3778"/>
      <c r="AA3778"/>
    </row>
    <row r="3779" spans="4:27" x14ac:dyDescent="0.35">
      <c r="D3779"/>
      <c r="E3779"/>
      <c r="F3779"/>
      <c r="G3779"/>
      <c r="H3779"/>
      <c r="I3779"/>
      <c r="J3779"/>
      <c r="K3779"/>
      <c r="L3779"/>
      <c r="M3779"/>
      <c r="N3779"/>
      <c r="O3779"/>
      <c r="P3779"/>
      <c r="Q3779"/>
      <c r="R3779"/>
      <c r="S3779"/>
      <c r="T3779"/>
      <c r="U3779"/>
      <c r="V3779"/>
      <c r="W3779"/>
      <c r="X3779"/>
      <c r="Y3779"/>
      <c r="Z3779"/>
      <c r="AA3779"/>
    </row>
    <row r="3780" spans="4:27" x14ac:dyDescent="0.35"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/>
    </row>
    <row r="3781" spans="4:27" x14ac:dyDescent="0.35"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  <c r="Y3781"/>
      <c r="Z3781"/>
      <c r="AA3781"/>
    </row>
    <row r="3782" spans="4:27" x14ac:dyDescent="0.35">
      <c r="D3782"/>
      <c r="E3782"/>
      <c r="F3782"/>
      <c r="G3782"/>
      <c r="H3782"/>
      <c r="I3782"/>
      <c r="J3782"/>
      <c r="K3782"/>
      <c r="L3782"/>
      <c r="M3782"/>
      <c r="N3782"/>
      <c r="O3782"/>
      <c r="P3782"/>
      <c r="Q3782"/>
      <c r="R3782"/>
      <c r="S3782"/>
      <c r="T3782"/>
      <c r="U3782"/>
      <c r="V3782"/>
      <c r="W3782"/>
      <c r="X3782"/>
      <c r="Y3782"/>
      <c r="Z3782"/>
      <c r="AA3782"/>
    </row>
    <row r="3783" spans="4:27" x14ac:dyDescent="0.35"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  <c r="V3783"/>
      <c r="W3783"/>
      <c r="X3783"/>
      <c r="Y3783"/>
      <c r="Z3783"/>
      <c r="AA3783"/>
    </row>
    <row r="3784" spans="4:27" x14ac:dyDescent="0.35"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  <c r="Y3784"/>
      <c r="Z3784"/>
      <c r="AA3784"/>
    </row>
    <row r="3785" spans="4:27" x14ac:dyDescent="0.35">
      <c r="D3785"/>
      <c r="E3785"/>
      <c r="F3785"/>
      <c r="G3785"/>
      <c r="H3785"/>
      <c r="I3785"/>
      <c r="J3785"/>
      <c r="K3785"/>
      <c r="L3785"/>
      <c r="M3785"/>
      <c r="N3785"/>
      <c r="O3785"/>
      <c r="P3785"/>
      <c r="Q3785"/>
      <c r="R3785"/>
      <c r="S3785"/>
      <c r="T3785"/>
      <c r="U3785"/>
      <c r="V3785"/>
      <c r="W3785"/>
      <c r="X3785"/>
      <c r="Y3785"/>
      <c r="Z3785"/>
      <c r="AA3785"/>
    </row>
    <row r="3786" spans="4:27" x14ac:dyDescent="0.35"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/>
    </row>
    <row r="3787" spans="4:27" x14ac:dyDescent="0.35"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  <c r="Y3787"/>
      <c r="Z3787"/>
      <c r="AA3787"/>
    </row>
    <row r="3788" spans="4:27" x14ac:dyDescent="0.35">
      <c r="D3788"/>
      <c r="E3788"/>
      <c r="F3788"/>
      <c r="G3788"/>
      <c r="H3788"/>
      <c r="I3788"/>
      <c r="J3788"/>
      <c r="K3788"/>
      <c r="L3788"/>
      <c r="M3788"/>
      <c r="N3788"/>
      <c r="O3788"/>
      <c r="P3788"/>
      <c r="Q3788"/>
      <c r="R3788"/>
      <c r="S3788"/>
      <c r="T3788"/>
      <c r="U3788"/>
      <c r="V3788"/>
      <c r="W3788"/>
      <c r="X3788"/>
      <c r="Y3788"/>
      <c r="Z3788"/>
      <c r="AA3788"/>
    </row>
    <row r="3789" spans="4:27" x14ac:dyDescent="0.35"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/>
    </row>
    <row r="3790" spans="4:27" x14ac:dyDescent="0.35"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  <c r="Y3790"/>
      <c r="Z3790"/>
      <c r="AA3790"/>
    </row>
    <row r="3791" spans="4:27" x14ac:dyDescent="0.35">
      <c r="D3791"/>
      <c r="E3791"/>
      <c r="F3791"/>
      <c r="G3791"/>
      <c r="H3791"/>
      <c r="I3791"/>
      <c r="J3791"/>
      <c r="K3791"/>
      <c r="L3791"/>
      <c r="M3791"/>
      <c r="N3791"/>
      <c r="O3791"/>
      <c r="P3791"/>
      <c r="Q3791"/>
      <c r="R3791"/>
      <c r="S3791"/>
      <c r="T3791"/>
      <c r="U3791"/>
      <c r="V3791"/>
      <c r="W3791"/>
      <c r="X3791"/>
      <c r="Y3791"/>
      <c r="Z3791"/>
      <c r="AA3791"/>
    </row>
    <row r="3792" spans="4:27" x14ac:dyDescent="0.35"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/>
    </row>
    <row r="3793" spans="4:27" x14ac:dyDescent="0.35"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  <c r="Y3793"/>
      <c r="Z3793"/>
      <c r="AA3793"/>
    </row>
    <row r="3794" spans="4:27" x14ac:dyDescent="0.35">
      <c r="D3794"/>
      <c r="E3794"/>
      <c r="F3794"/>
      <c r="G3794"/>
      <c r="H3794"/>
      <c r="I3794"/>
      <c r="J3794"/>
      <c r="K3794"/>
      <c r="L3794"/>
      <c r="M3794"/>
      <c r="N3794"/>
      <c r="O3794"/>
      <c r="P3794"/>
      <c r="Q3794"/>
      <c r="R3794"/>
      <c r="S3794"/>
      <c r="T3794"/>
      <c r="U3794"/>
      <c r="V3794"/>
      <c r="W3794"/>
      <c r="X3794"/>
      <c r="Y3794"/>
      <c r="Z3794"/>
      <c r="AA3794"/>
    </row>
    <row r="3795" spans="4:27" x14ac:dyDescent="0.35"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  <c r="W3795"/>
      <c r="X3795"/>
      <c r="Y3795"/>
      <c r="Z3795"/>
      <c r="AA3795"/>
    </row>
    <row r="3796" spans="4:27" x14ac:dyDescent="0.35"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  <c r="Y3796"/>
      <c r="Z3796"/>
      <c r="AA3796"/>
    </row>
    <row r="3797" spans="4:27" x14ac:dyDescent="0.35">
      <c r="D3797"/>
      <c r="E3797"/>
      <c r="F3797"/>
      <c r="G3797"/>
      <c r="H3797"/>
      <c r="I3797"/>
      <c r="J3797"/>
      <c r="K3797"/>
      <c r="L3797"/>
      <c r="M3797"/>
      <c r="N3797"/>
      <c r="O3797"/>
      <c r="P3797"/>
      <c r="Q3797"/>
      <c r="R3797"/>
      <c r="S3797"/>
      <c r="T3797"/>
      <c r="U3797"/>
      <c r="V3797"/>
      <c r="W3797"/>
      <c r="X3797"/>
      <c r="Y3797"/>
      <c r="Z3797"/>
      <c r="AA3797"/>
    </row>
    <row r="3798" spans="4:27" x14ac:dyDescent="0.35"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  <c r="V3798"/>
      <c r="W3798"/>
      <c r="X3798"/>
      <c r="Y3798"/>
      <c r="Z3798"/>
      <c r="AA3798"/>
    </row>
    <row r="3799" spans="4:27" x14ac:dyDescent="0.35">
      <c r="D3799"/>
      <c r="E3799"/>
      <c r="F3799"/>
      <c r="G3799"/>
      <c r="H3799"/>
      <c r="I3799"/>
      <c r="J3799"/>
      <c r="K3799"/>
      <c r="L3799"/>
      <c r="M3799"/>
      <c r="N3799"/>
      <c r="O3799"/>
      <c r="P3799"/>
      <c r="Q3799"/>
      <c r="R3799"/>
      <c r="S3799"/>
      <c r="T3799"/>
      <c r="U3799"/>
      <c r="V3799"/>
      <c r="W3799"/>
      <c r="X3799"/>
      <c r="Y3799"/>
      <c r="Z3799"/>
      <c r="AA3799"/>
    </row>
    <row r="3800" spans="4:27" x14ac:dyDescent="0.35">
      <c r="D3800"/>
      <c r="E3800"/>
      <c r="F3800"/>
      <c r="G3800"/>
      <c r="H3800"/>
      <c r="I3800"/>
      <c r="J3800"/>
      <c r="K3800"/>
      <c r="L3800"/>
      <c r="M3800"/>
      <c r="N3800"/>
      <c r="O3800"/>
      <c r="P3800"/>
      <c r="Q3800"/>
      <c r="R3800"/>
      <c r="S3800"/>
      <c r="T3800"/>
      <c r="U3800"/>
      <c r="V3800"/>
      <c r="W3800"/>
      <c r="X3800"/>
      <c r="Y3800"/>
      <c r="Z3800"/>
      <c r="AA3800"/>
    </row>
    <row r="3801" spans="4:27" x14ac:dyDescent="0.35"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/>
    </row>
    <row r="3802" spans="4:27" x14ac:dyDescent="0.35">
      <c r="D3802"/>
      <c r="E3802"/>
      <c r="F3802"/>
      <c r="G3802"/>
      <c r="H3802"/>
      <c r="I3802"/>
      <c r="J3802"/>
      <c r="K3802"/>
      <c r="L3802"/>
      <c r="M3802"/>
      <c r="N3802"/>
      <c r="O3802"/>
      <c r="P3802"/>
      <c r="Q3802"/>
      <c r="R3802"/>
      <c r="S3802"/>
      <c r="T3802"/>
      <c r="U3802"/>
      <c r="V3802"/>
      <c r="W3802"/>
      <c r="X3802"/>
      <c r="Y3802"/>
      <c r="Z3802"/>
      <c r="AA3802"/>
    </row>
    <row r="3803" spans="4:27" x14ac:dyDescent="0.35">
      <c r="D3803"/>
      <c r="E3803"/>
      <c r="F3803"/>
      <c r="G3803"/>
      <c r="H3803"/>
      <c r="I3803"/>
      <c r="J3803"/>
      <c r="K3803"/>
      <c r="L3803"/>
      <c r="M3803"/>
      <c r="N3803"/>
      <c r="O3803"/>
      <c r="P3803"/>
      <c r="Q3803"/>
      <c r="R3803"/>
      <c r="S3803"/>
      <c r="T3803"/>
      <c r="U3803"/>
      <c r="V3803"/>
      <c r="W3803"/>
      <c r="X3803"/>
      <c r="Y3803"/>
      <c r="Z3803"/>
      <c r="AA3803"/>
    </row>
    <row r="3804" spans="4:27" x14ac:dyDescent="0.35"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/>
    </row>
    <row r="3805" spans="4:27" x14ac:dyDescent="0.35">
      <c r="D3805"/>
      <c r="E3805"/>
      <c r="F3805"/>
      <c r="G3805"/>
      <c r="H3805"/>
      <c r="I3805"/>
      <c r="J3805"/>
      <c r="K3805"/>
      <c r="L3805"/>
      <c r="M3805"/>
      <c r="N3805"/>
      <c r="O3805"/>
      <c r="P3805"/>
      <c r="Q3805"/>
      <c r="R3805"/>
      <c r="S3805"/>
      <c r="T3805"/>
      <c r="U3805"/>
      <c r="V3805"/>
      <c r="W3805"/>
      <c r="X3805"/>
      <c r="Y3805"/>
      <c r="Z3805"/>
      <c r="AA3805"/>
    </row>
    <row r="3806" spans="4:27" x14ac:dyDescent="0.35">
      <c r="D3806"/>
      <c r="E3806"/>
      <c r="F3806"/>
      <c r="G3806"/>
      <c r="H3806"/>
      <c r="I3806"/>
      <c r="J3806"/>
      <c r="K3806"/>
      <c r="L3806"/>
      <c r="M3806"/>
      <c r="N3806"/>
      <c r="O3806"/>
      <c r="P3806"/>
      <c r="Q3806"/>
      <c r="R3806"/>
      <c r="S3806"/>
      <c r="T3806"/>
      <c r="U3806"/>
      <c r="V3806"/>
      <c r="W3806"/>
      <c r="X3806"/>
      <c r="Y3806"/>
      <c r="Z3806"/>
      <c r="AA3806"/>
    </row>
    <row r="3807" spans="4:27" x14ac:dyDescent="0.35"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  <c r="V3807"/>
      <c r="W3807"/>
      <c r="X3807"/>
      <c r="Y3807"/>
      <c r="Z3807"/>
      <c r="AA3807"/>
    </row>
    <row r="3808" spans="4:27" x14ac:dyDescent="0.35">
      <c r="D3808"/>
      <c r="E3808"/>
      <c r="F3808"/>
      <c r="G3808"/>
      <c r="H3808"/>
      <c r="I3808"/>
      <c r="J3808"/>
      <c r="K3808"/>
      <c r="L3808"/>
      <c r="M3808"/>
      <c r="N3808"/>
      <c r="O3808"/>
      <c r="P3808"/>
      <c r="Q3808"/>
      <c r="R3808"/>
      <c r="S3808"/>
      <c r="T3808"/>
      <c r="U3808"/>
      <c r="V3808"/>
      <c r="W3808"/>
      <c r="X3808"/>
      <c r="Y3808"/>
      <c r="Z3808"/>
      <c r="AA3808"/>
    </row>
    <row r="3809" spans="4:27" x14ac:dyDescent="0.35">
      <c r="D3809"/>
      <c r="E3809"/>
      <c r="F3809"/>
      <c r="G3809"/>
      <c r="H3809"/>
      <c r="I3809"/>
      <c r="J3809"/>
      <c r="K3809"/>
      <c r="L3809"/>
      <c r="M3809"/>
      <c r="N3809"/>
      <c r="O3809"/>
      <c r="P3809"/>
      <c r="Q3809"/>
      <c r="R3809"/>
      <c r="S3809"/>
      <c r="T3809"/>
      <c r="U3809"/>
      <c r="V3809"/>
      <c r="W3809"/>
      <c r="X3809"/>
      <c r="Y3809"/>
      <c r="Z3809"/>
      <c r="AA3809"/>
    </row>
    <row r="3810" spans="4:27" x14ac:dyDescent="0.35"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  <c r="V3810"/>
      <c r="W3810"/>
      <c r="X3810"/>
      <c r="Y3810"/>
      <c r="Z3810"/>
      <c r="AA3810"/>
    </row>
    <row r="3811" spans="4:27" x14ac:dyDescent="0.35">
      <c r="D3811"/>
      <c r="E3811"/>
      <c r="F3811"/>
      <c r="G3811"/>
      <c r="H3811"/>
      <c r="I3811"/>
      <c r="J3811"/>
      <c r="K3811"/>
      <c r="L3811"/>
      <c r="M3811"/>
      <c r="N3811"/>
      <c r="O3811"/>
      <c r="P3811"/>
      <c r="Q3811"/>
      <c r="R3811"/>
      <c r="S3811"/>
      <c r="T3811"/>
      <c r="U3811"/>
      <c r="V3811"/>
      <c r="W3811"/>
      <c r="X3811"/>
      <c r="Y3811"/>
      <c r="Z3811"/>
      <c r="AA3811"/>
    </row>
    <row r="3812" spans="4:27" x14ac:dyDescent="0.35">
      <c r="D3812"/>
      <c r="E3812"/>
      <c r="F3812"/>
      <c r="G3812"/>
      <c r="H3812"/>
      <c r="I3812"/>
      <c r="J3812"/>
      <c r="K3812"/>
      <c r="L3812"/>
      <c r="M3812"/>
      <c r="N3812"/>
      <c r="O3812"/>
      <c r="P3812"/>
      <c r="Q3812"/>
      <c r="R3812"/>
      <c r="S3812"/>
      <c r="T3812"/>
      <c r="U3812"/>
      <c r="V3812"/>
      <c r="W3812"/>
      <c r="X3812"/>
      <c r="Y3812"/>
      <c r="Z3812"/>
      <c r="AA3812"/>
    </row>
    <row r="3813" spans="4:27" x14ac:dyDescent="0.35"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  <c r="V3813"/>
      <c r="W3813"/>
      <c r="X3813"/>
      <c r="Y3813"/>
      <c r="Z3813"/>
      <c r="AA3813"/>
    </row>
    <row r="3814" spans="4:27" x14ac:dyDescent="0.35">
      <c r="D3814"/>
      <c r="E3814"/>
      <c r="F3814"/>
      <c r="G3814"/>
      <c r="H3814"/>
      <c r="I3814"/>
      <c r="J3814"/>
      <c r="K3814"/>
      <c r="L3814"/>
      <c r="M3814"/>
      <c r="N3814"/>
      <c r="O3814"/>
      <c r="P3814"/>
      <c r="Q3814"/>
      <c r="R3814"/>
      <c r="S3814"/>
      <c r="T3814"/>
      <c r="U3814"/>
      <c r="V3814"/>
      <c r="W3814"/>
      <c r="X3814"/>
      <c r="Y3814"/>
      <c r="Z3814"/>
      <c r="AA3814"/>
    </row>
    <row r="3815" spans="4:27" x14ac:dyDescent="0.35">
      <c r="D3815"/>
      <c r="E3815"/>
      <c r="F3815"/>
      <c r="G3815"/>
      <c r="H3815"/>
      <c r="I3815"/>
      <c r="J3815"/>
      <c r="K3815"/>
      <c r="L3815"/>
      <c r="M3815"/>
      <c r="N3815"/>
      <c r="O3815"/>
      <c r="P3815"/>
      <c r="Q3815"/>
      <c r="R3815"/>
      <c r="S3815"/>
      <c r="T3815"/>
      <c r="U3815"/>
      <c r="V3815"/>
      <c r="W3815"/>
      <c r="X3815"/>
      <c r="Y3815"/>
      <c r="Z3815"/>
      <c r="AA3815"/>
    </row>
    <row r="3816" spans="4:27" x14ac:dyDescent="0.35"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  <c r="V3816"/>
      <c r="W3816"/>
      <c r="X3816"/>
      <c r="Y3816"/>
      <c r="Z3816"/>
      <c r="AA3816"/>
    </row>
    <row r="3817" spans="4:27" x14ac:dyDescent="0.35">
      <c r="D3817"/>
      <c r="E3817"/>
      <c r="F3817"/>
      <c r="G3817"/>
      <c r="H3817"/>
      <c r="I3817"/>
      <c r="J3817"/>
      <c r="K3817"/>
      <c r="L3817"/>
      <c r="M3817"/>
      <c r="N3817"/>
      <c r="O3817"/>
      <c r="P3817"/>
      <c r="Q3817"/>
      <c r="R3817"/>
      <c r="S3817"/>
      <c r="T3817"/>
      <c r="U3817"/>
      <c r="V3817"/>
      <c r="W3817"/>
      <c r="X3817"/>
      <c r="Y3817"/>
      <c r="Z3817"/>
      <c r="AA3817"/>
    </row>
    <row r="3818" spans="4:27" x14ac:dyDescent="0.35">
      <c r="D3818"/>
      <c r="E3818"/>
      <c r="F3818"/>
      <c r="G3818"/>
      <c r="H3818"/>
      <c r="I3818"/>
      <c r="J3818"/>
      <c r="K3818"/>
      <c r="L3818"/>
      <c r="M3818"/>
      <c r="N3818"/>
      <c r="O3818"/>
      <c r="P3818"/>
      <c r="Q3818"/>
      <c r="R3818"/>
      <c r="S3818"/>
      <c r="T3818"/>
      <c r="U3818"/>
      <c r="V3818"/>
      <c r="W3818"/>
      <c r="X3818"/>
      <c r="Y3818"/>
      <c r="Z3818"/>
      <c r="AA3818"/>
    </row>
    <row r="3819" spans="4:27" x14ac:dyDescent="0.35"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/>
    </row>
    <row r="3820" spans="4:27" x14ac:dyDescent="0.35">
      <c r="D3820"/>
      <c r="E3820"/>
      <c r="F3820"/>
      <c r="G3820"/>
      <c r="H3820"/>
      <c r="I3820"/>
      <c r="J3820"/>
      <c r="K3820"/>
      <c r="L3820"/>
      <c r="M3820"/>
      <c r="N3820"/>
      <c r="O3820"/>
      <c r="P3820"/>
      <c r="Q3820"/>
      <c r="R3820"/>
      <c r="S3820"/>
      <c r="T3820"/>
      <c r="U3820"/>
      <c r="V3820"/>
      <c r="W3820"/>
      <c r="X3820"/>
      <c r="Y3820"/>
      <c r="Z3820"/>
      <c r="AA3820"/>
    </row>
    <row r="3821" spans="4:27" x14ac:dyDescent="0.35">
      <c r="D3821"/>
      <c r="E3821"/>
      <c r="F3821"/>
      <c r="G3821"/>
      <c r="H3821"/>
      <c r="I3821"/>
      <c r="J3821"/>
      <c r="K3821"/>
      <c r="L3821"/>
      <c r="M3821"/>
      <c r="N3821"/>
      <c r="O3821"/>
      <c r="P3821"/>
      <c r="Q3821"/>
      <c r="R3821"/>
      <c r="S3821"/>
      <c r="T3821"/>
      <c r="U3821"/>
      <c r="V3821"/>
      <c r="W3821"/>
      <c r="X3821"/>
      <c r="Y3821"/>
      <c r="Z3821"/>
      <c r="AA3821"/>
    </row>
    <row r="3822" spans="4:27" x14ac:dyDescent="0.35"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/>
    </row>
    <row r="3823" spans="4:27" x14ac:dyDescent="0.35">
      <c r="D3823"/>
      <c r="E3823"/>
      <c r="F3823"/>
      <c r="G3823"/>
      <c r="H3823"/>
      <c r="I3823"/>
      <c r="J3823"/>
      <c r="K3823"/>
      <c r="L3823"/>
      <c r="M3823"/>
      <c r="N3823"/>
      <c r="O3823"/>
      <c r="P3823"/>
      <c r="Q3823"/>
      <c r="R3823"/>
      <c r="S3823"/>
      <c r="T3823"/>
      <c r="U3823"/>
      <c r="V3823"/>
      <c r="W3823"/>
      <c r="X3823"/>
      <c r="Y3823"/>
      <c r="Z3823"/>
      <c r="AA3823"/>
    </row>
    <row r="3824" spans="4:27" x14ac:dyDescent="0.35">
      <c r="D3824"/>
      <c r="E3824"/>
      <c r="F3824"/>
      <c r="G3824"/>
      <c r="H3824"/>
      <c r="I3824"/>
      <c r="J3824"/>
      <c r="K3824"/>
      <c r="L3824"/>
      <c r="M3824"/>
      <c r="N3824"/>
      <c r="O3824"/>
      <c r="P3824"/>
      <c r="Q3824"/>
      <c r="R3824"/>
      <c r="S3824"/>
      <c r="T3824"/>
      <c r="U3824"/>
      <c r="V3824"/>
      <c r="W3824"/>
      <c r="X3824"/>
      <c r="Y3824"/>
      <c r="Z3824"/>
      <c r="AA3824"/>
    </row>
    <row r="3825" spans="4:27" x14ac:dyDescent="0.35"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/>
    </row>
    <row r="3826" spans="4:27" x14ac:dyDescent="0.35">
      <c r="D3826"/>
      <c r="E3826"/>
      <c r="F3826"/>
      <c r="G3826"/>
      <c r="H3826"/>
      <c r="I3826"/>
      <c r="J3826"/>
      <c r="K3826"/>
      <c r="L3826"/>
      <c r="M3826"/>
      <c r="N3826"/>
      <c r="O3826"/>
      <c r="P3826"/>
      <c r="Q3826"/>
      <c r="R3826"/>
      <c r="S3826"/>
      <c r="T3826"/>
      <c r="U3826"/>
      <c r="V3826"/>
      <c r="W3826"/>
      <c r="X3826"/>
      <c r="Y3826"/>
      <c r="Z3826"/>
      <c r="AA3826"/>
    </row>
    <row r="3827" spans="4:27" x14ac:dyDescent="0.35">
      <c r="D3827"/>
      <c r="E3827"/>
      <c r="F3827"/>
      <c r="G3827"/>
      <c r="H3827"/>
      <c r="I3827"/>
      <c r="J3827"/>
      <c r="K3827"/>
      <c r="L3827"/>
      <c r="M3827"/>
      <c r="N3827"/>
      <c r="O3827"/>
      <c r="P3827"/>
      <c r="Q3827"/>
      <c r="R3827"/>
      <c r="S3827"/>
      <c r="T3827"/>
      <c r="U3827"/>
      <c r="V3827"/>
      <c r="W3827"/>
      <c r="X3827"/>
      <c r="Y3827"/>
      <c r="Z3827"/>
      <c r="AA3827"/>
    </row>
    <row r="3828" spans="4:27" x14ac:dyDescent="0.35"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  <c r="V3828"/>
      <c r="W3828"/>
      <c r="X3828"/>
      <c r="Y3828"/>
      <c r="Z3828"/>
      <c r="AA3828"/>
    </row>
    <row r="3829" spans="4:27" x14ac:dyDescent="0.35">
      <c r="D3829"/>
      <c r="E3829"/>
      <c r="F3829"/>
      <c r="G3829"/>
      <c r="H3829"/>
      <c r="I3829"/>
      <c r="J3829"/>
      <c r="K3829"/>
      <c r="L3829"/>
      <c r="M3829"/>
      <c r="N3829"/>
      <c r="O3829"/>
      <c r="P3829"/>
      <c r="Q3829"/>
      <c r="R3829"/>
      <c r="S3829"/>
      <c r="T3829"/>
      <c r="U3829"/>
      <c r="V3829"/>
      <c r="W3829"/>
      <c r="X3829"/>
      <c r="Y3829"/>
      <c r="Z3829"/>
      <c r="AA3829"/>
    </row>
    <row r="3830" spans="4:27" x14ac:dyDescent="0.35">
      <c r="D3830"/>
      <c r="E3830"/>
      <c r="F3830"/>
      <c r="G3830"/>
      <c r="H3830"/>
      <c r="I3830"/>
      <c r="J3830"/>
      <c r="K3830"/>
      <c r="L3830"/>
      <c r="M3830"/>
      <c r="N3830"/>
      <c r="O3830"/>
      <c r="P3830"/>
      <c r="Q3830"/>
      <c r="R3830"/>
      <c r="S3830"/>
      <c r="T3830"/>
      <c r="U3830"/>
      <c r="V3830"/>
      <c r="W3830"/>
      <c r="X3830"/>
      <c r="Y3830"/>
      <c r="Z3830"/>
      <c r="AA3830"/>
    </row>
    <row r="3831" spans="4:27" x14ac:dyDescent="0.35"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/>
    </row>
    <row r="3832" spans="4:27" x14ac:dyDescent="0.35">
      <c r="D3832"/>
      <c r="E3832"/>
      <c r="F3832"/>
      <c r="G3832"/>
      <c r="H3832"/>
      <c r="I3832"/>
      <c r="J3832"/>
      <c r="K3832"/>
      <c r="L3832"/>
      <c r="M3832"/>
      <c r="N3832"/>
      <c r="O3832"/>
      <c r="P3832"/>
      <c r="Q3832"/>
      <c r="R3832"/>
      <c r="S3832"/>
      <c r="T3832"/>
      <c r="U3832"/>
      <c r="V3832"/>
      <c r="W3832"/>
      <c r="X3832"/>
      <c r="Y3832"/>
      <c r="Z3832"/>
      <c r="AA3832"/>
    </row>
    <row r="3833" spans="4:27" x14ac:dyDescent="0.35">
      <c r="D3833"/>
      <c r="E3833"/>
      <c r="F3833"/>
      <c r="G3833"/>
      <c r="H3833"/>
      <c r="I3833"/>
      <c r="J3833"/>
      <c r="K3833"/>
      <c r="L3833"/>
      <c r="M3833"/>
      <c r="N3833"/>
      <c r="O3833"/>
      <c r="P3833"/>
      <c r="Q3833"/>
      <c r="R3833"/>
      <c r="S3833"/>
      <c r="T3833"/>
      <c r="U3833"/>
      <c r="V3833"/>
      <c r="W3833"/>
      <c r="X3833"/>
      <c r="Y3833"/>
      <c r="Z3833"/>
      <c r="AA3833"/>
    </row>
    <row r="3834" spans="4:27" x14ac:dyDescent="0.35"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/>
    </row>
    <row r="3835" spans="4:27" x14ac:dyDescent="0.35">
      <c r="D3835"/>
      <c r="E3835"/>
      <c r="F3835"/>
      <c r="G3835"/>
      <c r="H3835"/>
      <c r="I3835"/>
      <c r="J3835"/>
      <c r="K3835"/>
      <c r="L3835"/>
      <c r="M3835"/>
      <c r="N3835"/>
      <c r="O3835"/>
      <c r="P3835"/>
      <c r="Q3835"/>
      <c r="R3835"/>
      <c r="S3835"/>
      <c r="T3835"/>
      <c r="U3835"/>
      <c r="V3835"/>
      <c r="W3835"/>
      <c r="X3835"/>
      <c r="Y3835"/>
      <c r="Z3835"/>
      <c r="AA3835"/>
    </row>
    <row r="3836" spans="4:27" x14ac:dyDescent="0.35">
      <c r="D3836"/>
      <c r="E3836"/>
      <c r="F3836"/>
      <c r="G3836"/>
      <c r="H3836"/>
      <c r="I3836"/>
      <c r="J3836"/>
      <c r="K3836"/>
      <c r="L3836"/>
      <c r="M3836"/>
      <c r="N3836"/>
      <c r="O3836"/>
      <c r="P3836"/>
      <c r="Q3836"/>
      <c r="R3836"/>
      <c r="S3836"/>
      <c r="T3836"/>
      <c r="U3836"/>
      <c r="V3836"/>
      <c r="W3836"/>
      <c r="X3836"/>
      <c r="Y3836"/>
      <c r="Z3836"/>
      <c r="AA3836"/>
    </row>
    <row r="3837" spans="4:27" x14ac:dyDescent="0.35"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/>
    </row>
    <row r="3838" spans="4:27" x14ac:dyDescent="0.35">
      <c r="D3838"/>
      <c r="E3838"/>
      <c r="F3838"/>
      <c r="G3838"/>
      <c r="H3838"/>
      <c r="I3838"/>
      <c r="J3838"/>
      <c r="K3838"/>
      <c r="L3838"/>
      <c r="M3838"/>
      <c r="N3838"/>
      <c r="O3838"/>
      <c r="P3838"/>
      <c r="Q3838"/>
      <c r="R3838"/>
      <c r="S3838"/>
      <c r="T3838"/>
      <c r="U3838"/>
      <c r="V3838"/>
      <c r="W3838"/>
      <c r="X3838"/>
      <c r="Y3838"/>
      <c r="Z3838"/>
      <c r="AA3838"/>
    </row>
    <row r="3839" spans="4:27" x14ac:dyDescent="0.35">
      <c r="D3839"/>
      <c r="E3839"/>
      <c r="F3839"/>
      <c r="G3839"/>
      <c r="H3839"/>
      <c r="I3839"/>
      <c r="J3839"/>
      <c r="K3839"/>
      <c r="L3839"/>
      <c r="M3839"/>
      <c r="N3839"/>
      <c r="O3839"/>
      <c r="P3839"/>
      <c r="Q3839"/>
      <c r="R3839"/>
      <c r="S3839"/>
      <c r="T3839"/>
      <c r="U3839"/>
      <c r="V3839"/>
      <c r="W3839"/>
      <c r="X3839"/>
      <c r="Y3839"/>
      <c r="Z3839"/>
      <c r="AA3839"/>
    </row>
    <row r="3840" spans="4:27" x14ac:dyDescent="0.35"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/>
    </row>
    <row r="3841" spans="4:27" x14ac:dyDescent="0.35">
      <c r="D3841"/>
      <c r="E3841"/>
      <c r="F3841"/>
      <c r="G3841"/>
      <c r="H3841"/>
      <c r="I3841"/>
      <c r="J3841"/>
      <c r="K3841"/>
      <c r="L3841"/>
      <c r="M3841"/>
      <c r="N3841"/>
      <c r="O3841"/>
      <c r="P3841"/>
      <c r="Q3841"/>
      <c r="R3841"/>
      <c r="S3841"/>
      <c r="T3841"/>
      <c r="U3841"/>
      <c r="V3841"/>
      <c r="W3841"/>
      <c r="X3841"/>
      <c r="Y3841"/>
      <c r="Z3841"/>
      <c r="AA3841"/>
    </row>
    <row r="3842" spans="4:27" x14ac:dyDescent="0.35">
      <c r="D3842"/>
      <c r="E3842"/>
      <c r="F3842"/>
      <c r="G3842"/>
      <c r="H3842"/>
      <c r="I3842"/>
      <c r="J3842"/>
      <c r="K3842"/>
      <c r="L3842"/>
      <c r="M3842"/>
      <c r="N3842"/>
      <c r="O3842"/>
      <c r="P3842"/>
      <c r="Q3842"/>
      <c r="R3842"/>
      <c r="S3842"/>
      <c r="T3842"/>
      <c r="U3842"/>
      <c r="V3842"/>
      <c r="W3842"/>
      <c r="X3842"/>
      <c r="Y3842"/>
      <c r="Z3842"/>
      <c r="AA3842"/>
    </row>
    <row r="3843" spans="4:27" x14ac:dyDescent="0.35"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/>
    </row>
    <row r="3844" spans="4:27" x14ac:dyDescent="0.35">
      <c r="D3844"/>
      <c r="E3844"/>
      <c r="F3844"/>
      <c r="G3844"/>
      <c r="H3844"/>
      <c r="I3844"/>
      <c r="J3844"/>
      <c r="K3844"/>
      <c r="L3844"/>
      <c r="M3844"/>
      <c r="N3844"/>
      <c r="O3844"/>
      <c r="P3844"/>
      <c r="Q3844"/>
      <c r="R3844"/>
      <c r="S3844"/>
      <c r="T3844"/>
      <c r="U3844"/>
      <c r="V3844"/>
      <c r="W3844"/>
      <c r="X3844"/>
      <c r="Y3844"/>
      <c r="Z3844"/>
      <c r="AA3844"/>
    </row>
    <row r="3845" spans="4:27" x14ac:dyDescent="0.35">
      <c r="D3845"/>
      <c r="E3845"/>
      <c r="F3845"/>
      <c r="G3845"/>
      <c r="H3845"/>
      <c r="I3845"/>
      <c r="J3845"/>
      <c r="K3845"/>
      <c r="L3845"/>
      <c r="M3845"/>
      <c r="N3845"/>
      <c r="O3845"/>
      <c r="P3845"/>
      <c r="Q3845"/>
      <c r="R3845"/>
      <c r="S3845"/>
      <c r="T3845"/>
      <c r="U3845"/>
      <c r="V3845"/>
      <c r="W3845"/>
      <c r="X3845"/>
      <c r="Y3845"/>
      <c r="Z3845"/>
      <c r="AA3845"/>
    </row>
    <row r="3846" spans="4:27" x14ac:dyDescent="0.35"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/>
    </row>
    <row r="3847" spans="4:27" x14ac:dyDescent="0.35">
      <c r="D3847"/>
      <c r="E3847"/>
      <c r="F3847"/>
      <c r="G3847"/>
      <c r="H3847"/>
      <c r="I3847"/>
      <c r="J3847"/>
      <c r="K3847"/>
      <c r="L3847"/>
      <c r="M3847"/>
      <c r="N3847"/>
      <c r="O3847"/>
      <c r="P3847"/>
      <c r="Q3847"/>
      <c r="R3847"/>
      <c r="S3847"/>
      <c r="T3847"/>
      <c r="U3847"/>
      <c r="V3847"/>
      <c r="W3847"/>
      <c r="X3847"/>
      <c r="Y3847"/>
      <c r="Z3847"/>
      <c r="AA3847"/>
    </row>
    <row r="3848" spans="4:27" x14ac:dyDescent="0.35">
      <c r="D3848"/>
      <c r="E3848"/>
      <c r="F3848"/>
      <c r="G3848"/>
      <c r="H3848"/>
      <c r="I3848"/>
      <c r="J3848"/>
      <c r="K3848"/>
      <c r="L3848"/>
      <c r="M3848"/>
      <c r="N3848"/>
      <c r="O3848"/>
      <c r="P3848"/>
      <c r="Q3848"/>
      <c r="R3848"/>
      <c r="S3848"/>
      <c r="T3848"/>
      <c r="U3848"/>
      <c r="V3848"/>
      <c r="W3848"/>
      <c r="X3848"/>
      <c r="Y3848"/>
      <c r="Z3848"/>
      <c r="AA3848"/>
    </row>
    <row r="3849" spans="4:27" x14ac:dyDescent="0.35"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  <c r="W3849"/>
      <c r="X3849"/>
      <c r="Y3849"/>
      <c r="Z3849"/>
      <c r="AA3849"/>
    </row>
    <row r="3850" spans="4:27" x14ac:dyDescent="0.35">
      <c r="D3850"/>
      <c r="E3850"/>
      <c r="F3850"/>
      <c r="G3850"/>
      <c r="H3850"/>
      <c r="I3850"/>
      <c r="J3850"/>
      <c r="K3850"/>
      <c r="L3850"/>
      <c r="M3850"/>
      <c r="N3850"/>
      <c r="O3850"/>
      <c r="P3850"/>
      <c r="Q3850"/>
      <c r="R3850"/>
      <c r="S3850"/>
      <c r="T3850"/>
      <c r="U3850"/>
      <c r="V3850"/>
      <c r="W3850"/>
      <c r="X3850"/>
      <c r="Y3850"/>
      <c r="Z3850"/>
      <c r="AA3850"/>
    </row>
    <row r="3851" spans="4:27" x14ac:dyDescent="0.35">
      <c r="D3851"/>
      <c r="E3851"/>
      <c r="F3851"/>
      <c r="G3851"/>
      <c r="H3851"/>
      <c r="I3851"/>
      <c r="J3851"/>
      <c r="K3851"/>
      <c r="L3851"/>
      <c r="M3851"/>
      <c r="N3851"/>
      <c r="O3851"/>
      <c r="P3851"/>
      <c r="Q3851"/>
      <c r="R3851"/>
      <c r="S3851"/>
      <c r="T3851"/>
      <c r="U3851"/>
      <c r="V3851"/>
      <c r="W3851"/>
      <c r="X3851"/>
      <c r="Y3851"/>
      <c r="Z3851"/>
      <c r="AA3851"/>
    </row>
    <row r="3852" spans="4:27" x14ac:dyDescent="0.35"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/>
    </row>
    <row r="3853" spans="4:27" x14ac:dyDescent="0.35">
      <c r="D3853"/>
      <c r="E3853"/>
      <c r="F3853"/>
      <c r="G3853"/>
      <c r="H3853"/>
      <c r="I3853"/>
      <c r="J3853"/>
      <c r="K3853"/>
      <c r="L3853"/>
      <c r="M3853"/>
      <c r="N3853"/>
      <c r="O3853"/>
      <c r="P3853"/>
      <c r="Q3853"/>
      <c r="R3853"/>
      <c r="S3853"/>
      <c r="T3853"/>
      <c r="U3853"/>
      <c r="V3853"/>
      <c r="W3853"/>
      <c r="X3853"/>
      <c r="Y3853"/>
      <c r="Z3853"/>
      <c r="AA3853"/>
    </row>
    <row r="3854" spans="4:27" x14ac:dyDescent="0.35">
      <c r="D3854"/>
      <c r="E3854"/>
      <c r="F3854"/>
      <c r="G3854"/>
      <c r="H3854"/>
      <c r="I3854"/>
      <c r="J3854"/>
      <c r="K3854"/>
      <c r="L3854"/>
      <c r="M3854"/>
      <c r="N3854"/>
      <c r="O3854"/>
      <c r="P3854"/>
      <c r="Q3854"/>
      <c r="R3854"/>
      <c r="S3854"/>
      <c r="T3854"/>
      <c r="U3854"/>
      <c r="V3854"/>
      <c r="W3854"/>
      <c r="X3854"/>
      <c r="Y3854"/>
      <c r="Z3854"/>
      <c r="AA3854"/>
    </row>
    <row r="3855" spans="4:27" x14ac:dyDescent="0.35"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/>
    </row>
    <row r="3856" spans="4:27" x14ac:dyDescent="0.35">
      <c r="D3856"/>
      <c r="E3856"/>
      <c r="F3856"/>
      <c r="G3856"/>
      <c r="H3856"/>
      <c r="I3856"/>
      <c r="J3856"/>
      <c r="K3856"/>
      <c r="L3856"/>
      <c r="M3856"/>
      <c r="N3856"/>
      <c r="O3856"/>
      <c r="P3856"/>
      <c r="Q3856"/>
      <c r="R3856"/>
      <c r="S3856"/>
      <c r="T3856"/>
      <c r="U3856"/>
      <c r="V3856"/>
      <c r="W3856"/>
      <c r="X3856"/>
      <c r="Y3856"/>
      <c r="Z3856"/>
      <c r="AA3856"/>
    </row>
    <row r="3857" spans="4:27" x14ac:dyDescent="0.35">
      <c r="D3857"/>
      <c r="E3857"/>
      <c r="F3857"/>
      <c r="G3857"/>
      <c r="H3857"/>
      <c r="I3857"/>
      <c r="J3857"/>
      <c r="K3857"/>
      <c r="L3857"/>
      <c r="M3857"/>
      <c r="N3857"/>
      <c r="O3857"/>
      <c r="P3857"/>
      <c r="Q3857"/>
      <c r="R3857"/>
      <c r="S3857"/>
      <c r="T3857"/>
      <c r="U3857"/>
      <c r="V3857"/>
      <c r="W3857"/>
      <c r="X3857"/>
      <c r="Y3857"/>
      <c r="Z3857"/>
      <c r="AA3857"/>
    </row>
    <row r="3858" spans="4:27" x14ac:dyDescent="0.35"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/>
    </row>
    <row r="3859" spans="4:27" x14ac:dyDescent="0.35">
      <c r="D3859"/>
      <c r="E3859"/>
      <c r="F3859"/>
      <c r="G3859"/>
      <c r="H3859"/>
      <c r="I3859"/>
      <c r="J3859"/>
      <c r="K3859"/>
      <c r="L3859"/>
      <c r="M3859"/>
      <c r="N3859"/>
      <c r="O3859"/>
      <c r="P3859"/>
      <c r="Q3859"/>
      <c r="R3859"/>
      <c r="S3859"/>
      <c r="T3859"/>
      <c r="U3859"/>
      <c r="V3859"/>
      <c r="W3859"/>
      <c r="X3859"/>
      <c r="Y3859"/>
      <c r="Z3859"/>
      <c r="AA3859"/>
    </row>
    <row r="3860" spans="4:27" x14ac:dyDescent="0.35">
      <c r="D3860"/>
      <c r="E3860"/>
      <c r="F3860"/>
      <c r="G3860"/>
      <c r="H3860"/>
      <c r="I3860"/>
      <c r="J3860"/>
      <c r="K3860"/>
      <c r="L3860"/>
      <c r="M3860"/>
      <c r="N3860"/>
      <c r="O3860"/>
      <c r="P3860"/>
      <c r="Q3860"/>
      <c r="R3860"/>
      <c r="S3860"/>
      <c r="T3860"/>
      <c r="U3860"/>
      <c r="V3860"/>
      <c r="W3860"/>
      <c r="X3860"/>
      <c r="Y3860"/>
      <c r="Z3860"/>
      <c r="AA3860"/>
    </row>
    <row r="3861" spans="4:27" x14ac:dyDescent="0.35"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</row>
    <row r="3862" spans="4:27" x14ac:dyDescent="0.35">
      <c r="D3862"/>
      <c r="E3862"/>
      <c r="F3862"/>
      <c r="G3862"/>
      <c r="H3862"/>
      <c r="I3862"/>
      <c r="J3862"/>
      <c r="K3862"/>
      <c r="L3862"/>
      <c r="M3862"/>
      <c r="N3862"/>
      <c r="O3862"/>
      <c r="P3862"/>
      <c r="Q3862"/>
      <c r="R3862"/>
      <c r="S3862"/>
      <c r="T3862"/>
      <c r="U3862"/>
      <c r="V3862"/>
      <c r="W3862"/>
      <c r="X3862"/>
      <c r="Y3862"/>
      <c r="Z3862"/>
      <c r="AA3862"/>
    </row>
    <row r="3863" spans="4:27" x14ac:dyDescent="0.35">
      <c r="D3863"/>
      <c r="E3863"/>
      <c r="F3863"/>
      <c r="G3863"/>
      <c r="H3863"/>
      <c r="I3863"/>
      <c r="J3863"/>
      <c r="K3863"/>
      <c r="L3863"/>
      <c r="M3863"/>
      <c r="N3863"/>
      <c r="O3863"/>
      <c r="P3863"/>
      <c r="Q3863"/>
      <c r="R3863"/>
      <c r="S3863"/>
      <c r="T3863"/>
      <c r="U3863"/>
      <c r="V3863"/>
      <c r="W3863"/>
      <c r="X3863"/>
      <c r="Y3863"/>
      <c r="Z3863"/>
      <c r="AA3863"/>
    </row>
    <row r="3864" spans="4:27" x14ac:dyDescent="0.35"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/>
    </row>
    <row r="3865" spans="4:27" x14ac:dyDescent="0.35">
      <c r="D3865"/>
      <c r="E3865"/>
      <c r="F3865"/>
      <c r="G3865"/>
      <c r="H3865"/>
      <c r="I3865"/>
      <c r="J3865"/>
      <c r="K3865"/>
      <c r="L3865"/>
      <c r="M3865"/>
      <c r="N3865"/>
      <c r="O3865"/>
      <c r="P3865"/>
      <c r="Q3865"/>
      <c r="R3865"/>
      <c r="S3865"/>
      <c r="T3865"/>
      <c r="U3865"/>
      <c r="V3865"/>
      <c r="W3865"/>
      <c r="X3865"/>
      <c r="Y3865"/>
      <c r="Z3865"/>
      <c r="AA3865"/>
    </row>
    <row r="3866" spans="4:27" x14ac:dyDescent="0.35">
      <c r="D3866"/>
      <c r="E3866"/>
      <c r="F3866"/>
      <c r="G3866"/>
      <c r="H3866"/>
      <c r="I3866"/>
      <c r="J3866"/>
      <c r="K3866"/>
      <c r="L3866"/>
      <c r="M3866"/>
      <c r="N3866"/>
      <c r="O3866"/>
      <c r="P3866"/>
      <c r="Q3866"/>
      <c r="R3866"/>
      <c r="S3866"/>
      <c r="T3866"/>
      <c r="U3866"/>
      <c r="V3866"/>
      <c r="W3866"/>
      <c r="X3866"/>
      <c r="Y3866"/>
      <c r="Z3866"/>
      <c r="AA3866"/>
    </row>
    <row r="3867" spans="4:27" x14ac:dyDescent="0.35"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</row>
    <row r="3868" spans="4:27" x14ac:dyDescent="0.35">
      <c r="D3868"/>
      <c r="E3868"/>
      <c r="F3868"/>
      <c r="G3868"/>
      <c r="H3868"/>
      <c r="I3868"/>
      <c r="J3868"/>
      <c r="K3868"/>
      <c r="L3868"/>
      <c r="M3868"/>
      <c r="N3868"/>
      <c r="O3868"/>
      <c r="P3868"/>
      <c r="Q3868"/>
      <c r="R3868"/>
      <c r="S3868"/>
      <c r="T3868"/>
      <c r="U3868"/>
      <c r="V3868"/>
      <c r="W3868"/>
      <c r="X3868"/>
      <c r="Y3868"/>
      <c r="Z3868"/>
      <c r="AA3868"/>
    </row>
    <row r="3869" spans="4:27" x14ac:dyDescent="0.35">
      <c r="D3869"/>
      <c r="E3869"/>
      <c r="F3869"/>
      <c r="G3869"/>
      <c r="H3869"/>
      <c r="I3869"/>
      <c r="J3869"/>
      <c r="K3869"/>
      <c r="L3869"/>
      <c r="M3869"/>
      <c r="N3869"/>
      <c r="O3869"/>
      <c r="P3869"/>
      <c r="Q3869"/>
      <c r="R3869"/>
      <c r="S3869"/>
      <c r="T3869"/>
      <c r="U3869"/>
      <c r="V3869"/>
      <c r="W3869"/>
      <c r="X3869"/>
      <c r="Y3869"/>
      <c r="Z3869"/>
      <c r="AA3869"/>
    </row>
    <row r="3870" spans="4:27" x14ac:dyDescent="0.35"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</row>
    <row r="3871" spans="4:27" x14ac:dyDescent="0.35">
      <c r="D3871"/>
      <c r="E3871"/>
      <c r="F3871"/>
      <c r="G3871"/>
      <c r="H3871"/>
      <c r="I3871"/>
      <c r="J3871"/>
      <c r="K3871"/>
      <c r="L3871"/>
      <c r="M3871"/>
      <c r="N3871"/>
      <c r="O3871"/>
      <c r="P3871"/>
      <c r="Q3871"/>
      <c r="R3871"/>
      <c r="S3871"/>
      <c r="T3871"/>
      <c r="U3871"/>
      <c r="V3871"/>
      <c r="W3871"/>
      <c r="X3871"/>
      <c r="Y3871"/>
      <c r="Z3871"/>
      <c r="AA3871"/>
    </row>
    <row r="3872" spans="4:27" x14ac:dyDescent="0.35">
      <c r="D3872"/>
      <c r="E3872"/>
      <c r="F3872"/>
      <c r="G3872"/>
      <c r="H3872"/>
      <c r="I3872"/>
      <c r="J3872"/>
      <c r="K3872"/>
      <c r="L3872"/>
      <c r="M3872"/>
      <c r="N3872"/>
      <c r="O3872"/>
      <c r="P3872"/>
      <c r="Q3872"/>
      <c r="R3872"/>
      <c r="S3872"/>
      <c r="T3872"/>
      <c r="U3872"/>
      <c r="V3872"/>
      <c r="W3872"/>
      <c r="X3872"/>
      <c r="Y3872"/>
      <c r="Z3872"/>
      <c r="AA3872"/>
    </row>
    <row r="3873" spans="4:27" x14ac:dyDescent="0.35"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</row>
    <row r="3874" spans="4:27" x14ac:dyDescent="0.35">
      <c r="D3874"/>
      <c r="E3874"/>
      <c r="F3874"/>
      <c r="G3874"/>
      <c r="H3874"/>
      <c r="I3874"/>
      <c r="J3874"/>
      <c r="K3874"/>
      <c r="L3874"/>
      <c r="M3874"/>
      <c r="N3874"/>
      <c r="O3874"/>
      <c r="P3874"/>
      <c r="Q3874"/>
      <c r="R3874"/>
      <c r="S3874"/>
      <c r="T3874"/>
      <c r="U3874"/>
      <c r="V3874"/>
      <c r="W3874"/>
      <c r="X3874"/>
      <c r="Y3874"/>
      <c r="Z3874"/>
      <c r="AA3874"/>
    </row>
    <row r="3875" spans="4:27" x14ac:dyDescent="0.35">
      <c r="D3875"/>
      <c r="E3875"/>
      <c r="F3875"/>
      <c r="G3875"/>
      <c r="H3875"/>
      <c r="I3875"/>
      <c r="J3875"/>
      <c r="K3875"/>
      <c r="L3875"/>
      <c r="M3875"/>
      <c r="N3875"/>
      <c r="O3875"/>
      <c r="P3875"/>
      <c r="Q3875"/>
      <c r="R3875"/>
      <c r="S3875"/>
      <c r="T3875"/>
      <c r="U3875"/>
      <c r="V3875"/>
      <c r="W3875"/>
      <c r="X3875"/>
      <c r="Y3875"/>
      <c r="Z3875"/>
      <c r="AA3875"/>
    </row>
    <row r="3876" spans="4:27" x14ac:dyDescent="0.35"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</row>
    <row r="3877" spans="4:27" x14ac:dyDescent="0.35">
      <c r="D3877"/>
      <c r="E3877"/>
      <c r="F3877"/>
      <c r="G3877"/>
      <c r="H3877"/>
      <c r="I3877"/>
      <c r="J3877"/>
      <c r="K3877"/>
      <c r="L3877"/>
      <c r="M3877"/>
      <c r="N3877"/>
      <c r="O3877"/>
      <c r="P3877"/>
      <c r="Q3877"/>
      <c r="R3877"/>
      <c r="S3877"/>
      <c r="T3877"/>
      <c r="U3877"/>
      <c r="V3877"/>
      <c r="W3877"/>
      <c r="X3877"/>
      <c r="Y3877"/>
      <c r="Z3877"/>
      <c r="AA3877"/>
    </row>
    <row r="3878" spans="4:27" x14ac:dyDescent="0.35">
      <c r="D3878"/>
      <c r="E3878"/>
      <c r="F3878"/>
      <c r="G3878"/>
      <c r="H3878"/>
      <c r="I3878"/>
      <c r="J3878"/>
      <c r="K3878"/>
      <c r="L3878"/>
      <c r="M3878"/>
      <c r="N3878"/>
      <c r="O3878"/>
      <c r="P3878"/>
      <c r="Q3878"/>
      <c r="R3878"/>
      <c r="S3878"/>
      <c r="T3878"/>
      <c r="U3878"/>
      <c r="V3878"/>
      <c r="W3878"/>
      <c r="X3878"/>
      <c r="Y3878"/>
      <c r="Z3878"/>
      <c r="AA3878"/>
    </row>
    <row r="3879" spans="4:27" x14ac:dyDescent="0.35"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</row>
    <row r="3880" spans="4:27" x14ac:dyDescent="0.35">
      <c r="D3880"/>
      <c r="E3880"/>
      <c r="F3880"/>
      <c r="G3880"/>
      <c r="H3880"/>
      <c r="I3880"/>
      <c r="J3880"/>
      <c r="K3880"/>
      <c r="L3880"/>
      <c r="M3880"/>
      <c r="N3880"/>
      <c r="O3880"/>
      <c r="P3880"/>
      <c r="Q3880"/>
      <c r="R3880"/>
      <c r="S3880"/>
      <c r="T3880"/>
      <c r="U3880"/>
      <c r="V3880"/>
      <c r="W3880"/>
      <c r="X3880"/>
      <c r="Y3880"/>
      <c r="Z3880"/>
      <c r="AA3880"/>
    </row>
    <row r="3881" spans="4:27" x14ac:dyDescent="0.35">
      <c r="D3881"/>
      <c r="E3881"/>
      <c r="F3881"/>
      <c r="G3881"/>
      <c r="H3881"/>
      <c r="I3881"/>
      <c r="J3881"/>
      <c r="K3881"/>
      <c r="L3881"/>
      <c r="M3881"/>
      <c r="N3881"/>
      <c r="O3881"/>
      <c r="P3881"/>
      <c r="Q3881"/>
      <c r="R3881"/>
      <c r="S3881"/>
      <c r="T3881"/>
      <c r="U3881"/>
      <c r="V3881"/>
      <c r="W3881"/>
      <c r="X3881"/>
      <c r="Y3881"/>
      <c r="Z3881"/>
      <c r="AA3881"/>
    </row>
    <row r="3882" spans="4:27" x14ac:dyDescent="0.35"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</row>
    <row r="3883" spans="4:27" x14ac:dyDescent="0.35">
      <c r="D3883"/>
      <c r="E3883"/>
      <c r="F3883"/>
      <c r="G3883"/>
      <c r="H3883"/>
      <c r="I3883"/>
      <c r="J3883"/>
      <c r="K3883"/>
      <c r="L3883"/>
      <c r="M3883"/>
      <c r="N3883"/>
      <c r="O3883"/>
      <c r="P3883"/>
      <c r="Q3883"/>
      <c r="R3883"/>
      <c r="S3883"/>
      <c r="T3883"/>
      <c r="U3883"/>
      <c r="V3883"/>
      <c r="W3883"/>
      <c r="X3883"/>
      <c r="Y3883"/>
      <c r="Z3883"/>
      <c r="AA3883"/>
    </row>
    <row r="3884" spans="4:27" x14ac:dyDescent="0.35">
      <c r="D3884"/>
      <c r="E3884"/>
      <c r="F3884"/>
      <c r="G3884"/>
      <c r="H3884"/>
      <c r="I3884"/>
      <c r="J3884"/>
      <c r="K3884"/>
      <c r="L3884"/>
      <c r="M3884"/>
      <c r="N3884"/>
      <c r="O3884"/>
      <c r="P3884"/>
      <c r="Q3884"/>
      <c r="R3884"/>
      <c r="S3884"/>
      <c r="T3884"/>
      <c r="U3884"/>
      <c r="V3884"/>
      <c r="W3884"/>
      <c r="X3884"/>
      <c r="Y3884"/>
      <c r="Z3884"/>
      <c r="AA3884"/>
    </row>
    <row r="3885" spans="4:27" x14ac:dyDescent="0.35"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</row>
    <row r="3886" spans="4:27" x14ac:dyDescent="0.35">
      <c r="D3886"/>
      <c r="E3886"/>
      <c r="F3886"/>
      <c r="G3886"/>
      <c r="H3886"/>
      <c r="I3886"/>
      <c r="J3886"/>
      <c r="K3886"/>
      <c r="L3886"/>
      <c r="M3886"/>
      <c r="N3886"/>
      <c r="O3886"/>
      <c r="P3886"/>
      <c r="Q3886"/>
      <c r="R3886"/>
      <c r="S3886"/>
      <c r="T3886"/>
      <c r="U3886"/>
      <c r="V3886"/>
      <c r="W3886"/>
      <c r="X3886"/>
      <c r="Y3886"/>
      <c r="Z3886"/>
      <c r="AA3886"/>
    </row>
    <row r="3887" spans="4:27" x14ac:dyDescent="0.35">
      <c r="D3887"/>
      <c r="E3887"/>
      <c r="F3887"/>
      <c r="G3887"/>
      <c r="H3887"/>
      <c r="I3887"/>
      <c r="J3887"/>
      <c r="K3887"/>
      <c r="L3887"/>
      <c r="M3887"/>
      <c r="N3887"/>
      <c r="O3887"/>
      <c r="P3887"/>
      <c r="Q3887"/>
      <c r="R3887"/>
      <c r="S3887"/>
      <c r="T3887"/>
      <c r="U3887"/>
      <c r="V3887"/>
      <c r="W3887"/>
      <c r="X3887"/>
      <c r="Y3887"/>
      <c r="Z3887"/>
      <c r="AA3887"/>
    </row>
    <row r="3888" spans="4:27" x14ac:dyDescent="0.35"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</row>
    <row r="3889" spans="4:27" x14ac:dyDescent="0.35">
      <c r="D3889"/>
      <c r="E3889"/>
      <c r="F3889"/>
      <c r="G3889"/>
      <c r="H3889"/>
      <c r="I3889"/>
      <c r="J3889"/>
      <c r="K3889"/>
      <c r="L3889"/>
      <c r="M3889"/>
      <c r="N3889"/>
      <c r="O3889"/>
      <c r="P3889"/>
      <c r="Q3889"/>
      <c r="R3889"/>
      <c r="S3889"/>
      <c r="T3889"/>
      <c r="U3889"/>
      <c r="V3889"/>
      <c r="W3889"/>
      <c r="X3889"/>
      <c r="Y3889"/>
      <c r="Z3889"/>
      <c r="AA3889"/>
    </row>
    <row r="3890" spans="4:27" x14ac:dyDescent="0.35">
      <c r="D3890"/>
      <c r="E3890"/>
      <c r="F3890"/>
      <c r="G3890"/>
      <c r="H3890"/>
      <c r="I3890"/>
      <c r="J3890"/>
      <c r="K3890"/>
      <c r="L3890"/>
      <c r="M3890"/>
      <c r="N3890"/>
      <c r="O3890"/>
      <c r="P3890"/>
      <c r="Q3890"/>
      <c r="R3890"/>
      <c r="S3890"/>
      <c r="T3890"/>
      <c r="U3890"/>
      <c r="V3890"/>
      <c r="W3890"/>
      <c r="X3890"/>
      <c r="Y3890"/>
      <c r="Z3890"/>
      <c r="AA3890"/>
    </row>
    <row r="3891" spans="4:27" x14ac:dyDescent="0.35"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</row>
    <row r="3892" spans="4:27" x14ac:dyDescent="0.35">
      <c r="D3892"/>
      <c r="E3892"/>
      <c r="F3892"/>
      <c r="G3892"/>
      <c r="H3892"/>
      <c r="I3892"/>
      <c r="J3892"/>
      <c r="K3892"/>
      <c r="L3892"/>
      <c r="M3892"/>
      <c r="N3892"/>
      <c r="O3892"/>
      <c r="P3892"/>
      <c r="Q3892"/>
      <c r="R3892"/>
      <c r="S3892"/>
      <c r="T3892"/>
      <c r="U3892"/>
      <c r="V3892"/>
      <c r="W3892"/>
      <c r="X3892"/>
      <c r="Y3892"/>
      <c r="Z3892"/>
      <c r="AA3892"/>
    </row>
    <row r="3893" spans="4:27" x14ac:dyDescent="0.35">
      <c r="D3893"/>
      <c r="E3893"/>
      <c r="F3893"/>
      <c r="G3893"/>
      <c r="H3893"/>
      <c r="I3893"/>
      <c r="J3893"/>
      <c r="K3893"/>
      <c r="L3893"/>
      <c r="M3893"/>
      <c r="N3893"/>
      <c r="O3893"/>
      <c r="P3893"/>
      <c r="Q3893"/>
      <c r="R3893"/>
      <c r="S3893"/>
      <c r="T3893"/>
      <c r="U3893"/>
      <c r="V3893"/>
      <c r="W3893"/>
      <c r="X3893"/>
      <c r="Y3893"/>
      <c r="Z3893"/>
      <c r="AA3893"/>
    </row>
    <row r="3894" spans="4:27" x14ac:dyDescent="0.35"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</row>
    <row r="3895" spans="4:27" x14ac:dyDescent="0.35">
      <c r="D3895"/>
      <c r="E3895"/>
      <c r="F3895"/>
      <c r="G3895"/>
      <c r="H3895"/>
      <c r="I3895"/>
      <c r="J3895"/>
      <c r="K3895"/>
      <c r="L3895"/>
      <c r="M3895"/>
      <c r="N3895"/>
      <c r="O3895"/>
      <c r="P3895"/>
      <c r="Q3895"/>
      <c r="R3895"/>
      <c r="S3895"/>
      <c r="T3895"/>
      <c r="U3895"/>
      <c r="V3895"/>
      <c r="W3895"/>
      <c r="X3895"/>
      <c r="Y3895"/>
      <c r="Z3895"/>
      <c r="AA3895"/>
    </row>
    <row r="3896" spans="4:27" x14ac:dyDescent="0.35">
      <c r="D3896"/>
      <c r="E3896"/>
      <c r="F3896"/>
      <c r="G3896"/>
      <c r="H3896"/>
      <c r="I3896"/>
      <c r="J3896"/>
      <c r="K3896"/>
      <c r="L3896"/>
      <c r="M3896"/>
      <c r="N3896"/>
      <c r="O3896"/>
      <c r="P3896"/>
      <c r="Q3896"/>
      <c r="R3896"/>
      <c r="S3896"/>
      <c r="T3896"/>
      <c r="U3896"/>
      <c r="V3896"/>
      <c r="W3896"/>
      <c r="X3896"/>
      <c r="Y3896"/>
      <c r="Z3896"/>
      <c r="AA3896"/>
    </row>
    <row r="3897" spans="4:27" x14ac:dyDescent="0.35"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  <c r="V3897"/>
      <c r="W3897"/>
      <c r="X3897"/>
      <c r="Y3897"/>
      <c r="Z3897"/>
      <c r="AA3897"/>
    </row>
    <row r="3898" spans="4:27" x14ac:dyDescent="0.35">
      <c r="D3898"/>
      <c r="E3898"/>
      <c r="F3898"/>
      <c r="G3898"/>
      <c r="H3898"/>
      <c r="I3898"/>
      <c r="J3898"/>
      <c r="K3898"/>
      <c r="L3898"/>
      <c r="M3898"/>
      <c r="N3898"/>
      <c r="O3898"/>
      <c r="P3898"/>
      <c r="Q3898"/>
      <c r="R3898"/>
      <c r="S3898"/>
      <c r="T3898"/>
      <c r="U3898"/>
      <c r="V3898"/>
      <c r="W3898"/>
      <c r="X3898"/>
      <c r="Y3898"/>
      <c r="Z3898"/>
      <c r="AA3898"/>
    </row>
    <row r="3899" spans="4:27" x14ac:dyDescent="0.35">
      <c r="D3899"/>
      <c r="E3899"/>
      <c r="F3899"/>
      <c r="G3899"/>
      <c r="H3899"/>
      <c r="I3899"/>
      <c r="J3899"/>
      <c r="K3899"/>
      <c r="L3899"/>
      <c r="M3899"/>
      <c r="N3899"/>
      <c r="O3899"/>
      <c r="P3899"/>
      <c r="Q3899"/>
      <c r="R3899"/>
      <c r="S3899"/>
      <c r="T3899"/>
      <c r="U3899"/>
      <c r="V3899"/>
      <c r="W3899"/>
      <c r="X3899"/>
      <c r="Y3899"/>
      <c r="Z3899"/>
      <c r="AA3899"/>
    </row>
    <row r="3900" spans="4:27" x14ac:dyDescent="0.35"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X3900"/>
      <c r="Y3900"/>
      <c r="Z3900"/>
      <c r="AA3900"/>
    </row>
    <row r="3901" spans="4:27" x14ac:dyDescent="0.35">
      <c r="D3901"/>
      <c r="E3901"/>
      <c r="F3901"/>
      <c r="G3901"/>
      <c r="H3901"/>
      <c r="I3901"/>
      <c r="J3901"/>
      <c r="K3901"/>
      <c r="L3901"/>
      <c r="M3901"/>
      <c r="N3901"/>
      <c r="O3901"/>
      <c r="P3901"/>
      <c r="Q3901"/>
      <c r="R3901"/>
      <c r="S3901"/>
      <c r="T3901"/>
      <c r="U3901"/>
      <c r="V3901"/>
      <c r="W3901"/>
      <c r="X3901"/>
      <c r="Y3901"/>
      <c r="Z3901"/>
      <c r="AA3901"/>
    </row>
    <row r="3902" spans="4:27" x14ac:dyDescent="0.35">
      <c r="D3902"/>
      <c r="E3902"/>
      <c r="F3902"/>
      <c r="G3902"/>
      <c r="H3902"/>
      <c r="I3902"/>
      <c r="J3902"/>
      <c r="K3902"/>
      <c r="L3902"/>
      <c r="M3902"/>
      <c r="N3902"/>
      <c r="O3902"/>
      <c r="P3902"/>
      <c r="Q3902"/>
      <c r="R3902"/>
      <c r="S3902"/>
      <c r="T3902"/>
      <c r="U3902"/>
      <c r="V3902"/>
      <c r="W3902"/>
      <c r="X3902"/>
      <c r="Y3902"/>
      <c r="Z3902"/>
      <c r="AA3902"/>
    </row>
    <row r="3903" spans="4:27" x14ac:dyDescent="0.35"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  <c r="W3903"/>
      <c r="X3903"/>
      <c r="Y3903"/>
      <c r="Z3903"/>
      <c r="AA3903"/>
    </row>
    <row r="3904" spans="4:27" x14ac:dyDescent="0.35">
      <c r="D3904"/>
      <c r="E3904"/>
      <c r="F3904"/>
      <c r="G3904"/>
      <c r="H3904"/>
      <c r="I3904"/>
      <c r="J3904"/>
      <c r="K3904"/>
      <c r="L3904"/>
      <c r="M3904"/>
      <c r="N3904"/>
      <c r="O3904"/>
      <c r="P3904"/>
      <c r="Q3904"/>
      <c r="R3904"/>
      <c r="S3904"/>
      <c r="T3904"/>
      <c r="U3904"/>
      <c r="V3904"/>
      <c r="W3904"/>
      <c r="X3904"/>
      <c r="Y3904"/>
      <c r="Z3904"/>
      <c r="AA3904"/>
    </row>
    <row r="3905" spans="4:27" x14ac:dyDescent="0.35">
      <c r="D3905"/>
      <c r="E3905"/>
      <c r="F3905"/>
      <c r="G3905"/>
      <c r="H3905"/>
      <c r="I3905"/>
      <c r="J3905"/>
      <c r="K3905"/>
      <c r="L3905"/>
      <c r="M3905"/>
      <c r="N3905"/>
      <c r="O3905"/>
      <c r="P3905"/>
      <c r="Q3905"/>
      <c r="R3905"/>
      <c r="S3905"/>
      <c r="T3905"/>
      <c r="U3905"/>
      <c r="V3905"/>
      <c r="W3905"/>
      <c r="X3905"/>
      <c r="Y3905"/>
      <c r="Z3905"/>
      <c r="AA3905"/>
    </row>
    <row r="3906" spans="4:27" x14ac:dyDescent="0.35"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</row>
    <row r="3907" spans="4:27" x14ac:dyDescent="0.35">
      <c r="D3907"/>
      <c r="E3907"/>
      <c r="F3907"/>
      <c r="G3907"/>
      <c r="H3907"/>
      <c r="I3907"/>
      <c r="J3907"/>
      <c r="K3907"/>
      <c r="L3907"/>
      <c r="M3907"/>
      <c r="N3907"/>
      <c r="O3907"/>
      <c r="P3907"/>
      <c r="Q3907"/>
      <c r="R3907"/>
      <c r="S3907"/>
      <c r="T3907"/>
      <c r="U3907"/>
      <c r="V3907"/>
      <c r="W3907"/>
      <c r="X3907"/>
      <c r="Y3907"/>
      <c r="Z3907"/>
      <c r="AA3907"/>
    </row>
    <row r="3908" spans="4:27" x14ac:dyDescent="0.35">
      <c r="D3908"/>
      <c r="E3908"/>
      <c r="F3908"/>
      <c r="G3908"/>
      <c r="H3908"/>
      <c r="I3908"/>
      <c r="J3908"/>
      <c r="K3908"/>
      <c r="L3908"/>
      <c r="M3908"/>
      <c r="N3908"/>
      <c r="O3908"/>
      <c r="P3908"/>
      <c r="Q3908"/>
      <c r="R3908"/>
      <c r="S3908"/>
      <c r="T3908"/>
      <c r="U3908"/>
      <c r="V3908"/>
      <c r="W3908"/>
      <c r="X3908"/>
      <c r="Y3908"/>
      <c r="Z3908"/>
      <c r="AA3908"/>
    </row>
    <row r="3909" spans="4:27" x14ac:dyDescent="0.35">
      <c r="D3909"/>
      <c r="E3909"/>
      <c r="F3909"/>
      <c r="G3909"/>
      <c r="H3909"/>
      <c r="I3909"/>
      <c r="J3909"/>
      <c r="K3909"/>
      <c r="L3909"/>
      <c r="M3909"/>
      <c r="N3909"/>
      <c r="O3909"/>
      <c r="P3909"/>
      <c r="Q3909"/>
      <c r="R3909"/>
      <c r="S3909"/>
      <c r="T3909"/>
      <c r="U3909"/>
      <c r="V3909"/>
      <c r="W3909"/>
      <c r="X3909"/>
      <c r="Y3909"/>
      <c r="Z3909"/>
      <c r="AA3909"/>
    </row>
    <row r="3910" spans="4:27" x14ac:dyDescent="0.35">
      <c r="D3910"/>
      <c r="E3910"/>
      <c r="F3910"/>
      <c r="G3910"/>
      <c r="H3910"/>
      <c r="I3910"/>
      <c r="J3910"/>
      <c r="K3910"/>
      <c r="L3910"/>
      <c r="M3910"/>
      <c r="N3910"/>
      <c r="O3910"/>
      <c r="P3910"/>
      <c r="Q3910"/>
      <c r="R3910"/>
      <c r="S3910"/>
      <c r="T3910"/>
      <c r="U3910"/>
      <c r="V3910"/>
      <c r="W3910"/>
      <c r="X3910"/>
      <c r="Y3910"/>
      <c r="Z3910"/>
      <c r="AA3910"/>
    </row>
    <row r="3911" spans="4:27" x14ac:dyDescent="0.35">
      <c r="D3911"/>
      <c r="E3911"/>
      <c r="F3911"/>
      <c r="G3911"/>
      <c r="H3911"/>
      <c r="I3911"/>
      <c r="J3911"/>
      <c r="K3911"/>
      <c r="L3911"/>
      <c r="M3911"/>
      <c r="N3911"/>
      <c r="O3911"/>
      <c r="P3911"/>
      <c r="Q3911"/>
      <c r="R3911"/>
      <c r="S3911"/>
      <c r="T3911"/>
      <c r="U3911"/>
      <c r="V3911"/>
      <c r="W3911"/>
      <c r="X3911"/>
      <c r="Y3911"/>
      <c r="Z3911"/>
      <c r="AA3911"/>
    </row>
    <row r="3912" spans="4:27" x14ac:dyDescent="0.35">
      <c r="D3912"/>
      <c r="E3912"/>
      <c r="F3912"/>
      <c r="G3912"/>
      <c r="H3912"/>
      <c r="I3912"/>
      <c r="J3912"/>
      <c r="K3912"/>
      <c r="L3912"/>
      <c r="M3912"/>
      <c r="N3912"/>
      <c r="O3912"/>
      <c r="P3912"/>
      <c r="Q3912"/>
      <c r="R3912"/>
      <c r="S3912"/>
      <c r="T3912"/>
      <c r="U3912"/>
      <c r="V3912"/>
      <c r="W3912"/>
      <c r="X3912"/>
      <c r="Y3912"/>
      <c r="Z3912"/>
      <c r="AA3912"/>
    </row>
    <row r="3913" spans="4:27" x14ac:dyDescent="0.35">
      <c r="D3913"/>
      <c r="E3913"/>
      <c r="F3913"/>
      <c r="G3913"/>
      <c r="H3913"/>
      <c r="I3913"/>
      <c r="J3913"/>
      <c r="K3913"/>
      <c r="L3913"/>
      <c r="M3913"/>
      <c r="N3913"/>
      <c r="O3913"/>
      <c r="P3913"/>
      <c r="Q3913"/>
      <c r="R3913"/>
      <c r="S3913"/>
      <c r="T3913"/>
      <c r="U3913"/>
      <c r="V3913"/>
      <c r="W3913"/>
      <c r="X3913"/>
      <c r="Y3913"/>
      <c r="Z3913"/>
      <c r="AA3913"/>
    </row>
    <row r="3914" spans="4:27" x14ac:dyDescent="0.35">
      <c r="D3914"/>
      <c r="E3914"/>
      <c r="F3914"/>
      <c r="G3914"/>
      <c r="H3914"/>
      <c r="I3914"/>
      <c r="J3914"/>
      <c r="K3914"/>
      <c r="L3914"/>
      <c r="M3914"/>
      <c r="N3914"/>
      <c r="O3914"/>
      <c r="P3914"/>
      <c r="Q3914"/>
      <c r="R3914"/>
      <c r="S3914"/>
      <c r="T3914"/>
      <c r="U3914"/>
      <c r="V3914"/>
      <c r="W3914"/>
      <c r="X3914"/>
      <c r="Y3914"/>
      <c r="Z3914"/>
      <c r="AA3914"/>
    </row>
    <row r="3915" spans="4:27" x14ac:dyDescent="0.35">
      <c r="D3915"/>
      <c r="E3915"/>
      <c r="F3915"/>
      <c r="G3915"/>
      <c r="H3915"/>
      <c r="I3915"/>
      <c r="J3915"/>
      <c r="K3915"/>
      <c r="L3915"/>
      <c r="M3915"/>
      <c r="N3915"/>
      <c r="O3915"/>
      <c r="P3915"/>
      <c r="Q3915"/>
      <c r="R3915"/>
      <c r="S3915"/>
      <c r="T3915"/>
      <c r="U3915"/>
      <c r="V3915"/>
      <c r="W3915"/>
      <c r="X3915"/>
      <c r="Y3915"/>
      <c r="Z3915"/>
      <c r="AA3915"/>
    </row>
    <row r="3916" spans="4:27" x14ac:dyDescent="0.35">
      <c r="D3916"/>
      <c r="E3916"/>
      <c r="F3916"/>
      <c r="G3916"/>
      <c r="H3916"/>
      <c r="I3916"/>
      <c r="J3916"/>
      <c r="K3916"/>
      <c r="L3916"/>
      <c r="M3916"/>
      <c r="N3916"/>
      <c r="O3916"/>
      <c r="P3916"/>
      <c r="Q3916"/>
      <c r="R3916"/>
      <c r="S3916"/>
      <c r="T3916"/>
      <c r="U3916"/>
      <c r="V3916"/>
      <c r="W3916"/>
      <c r="X3916"/>
      <c r="Y3916"/>
      <c r="Z3916"/>
      <c r="AA3916"/>
    </row>
    <row r="3917" spans="4:27" x14ac:dyDescent="0.35">
      <c r="D3917"/>
      <c r="E3917"/>
      <c r="F3917"/>
      <c r="G3917"/>
      <c r="H3917"/>
      <c r="I3917"/>
      <c r="J3917"/>
      <c r="K3917"/>
      <c r="L3917"/>
      <c r="M3917"/>
      <c r="N3917"/>
      <c r="O3917"/>
      <c r="P3917"/>
      <c r="Q3917"/>
      <c r="R3917"/>
      <c r="S3917"/>
      <c r="T3917"/>
      <c r="U3917"/>
      <c r="V3917"/>
      <c r="W3917"/>
      <c r="X3917"/>
      <c r="Y3917"/>
      <c r="Z3917"/>
      <c r="AA3917"/>
    </row>
    <row r="3918" spans="4:27" x14ac:dyDescent="0.35">
      <c r="D3918"/>
      <c r="E3918"/>
      <c r="F3918"/>
      <c r="G3918"/>
      <c r="H3918"/>
      <c r="I3918"/>
      <c r="J3918"/>
      <c r="K3918"/>
      <c r="L3918"/>
      <c r="M3918"/>
      <c r="N3918"/>
      <c r="O3918"/>
      <c r="P3918"/>
      <c r="Q3918"/>
      <c r="R3918"/>
      <c r="S3918"/>
      <c r="T3918"/>
      <c r="U3918"/>
      <c r="V3918"/>
      <c r="W3918"/>
      <c r="X3918"/>
      <c r="Y3918"/>
      <c r="Z3918"/>
      <c r="AA3918"/>
    </row>
    <row r="3919" spans="4:27" x14ac:dyDescent="0.35">
      <c r="D3919"/>
      <c r="E3919"/>
      <c r="F3919"/>
      <c r="G3919"/>
      <c r="H3919"/>
      <c r="I3919"/>
      <c r="J3919"/>
      <c r="K3919"/>
      <c r="L3919"/>
      <c r="M3919"/>
      <c r="N3919"/>
      <c r="O3919"/>
      <c r="P3919"/>
      <c r="Q3919"/>
      <c r="R3919"/>
      <c r="S3919"/>
      <c r="T3919"/>
      <c r="U3919"/>
      <c r="V3919"/>
      <c r="W3919"/>
      <c r="X3919"/>
      <c r="Y3919"/>
      <c r="Z3919"/>
      <c r="AA3919"/>
    </row>
    <row r="3920" spans="4:27" x14ac:dyDescent="0.35">
      <c r="D3920"/>
      <c r="E3920"/>
      <c r="F3920"/>
      <c r="G3920"/>
      <c r="H3920"/>
      <c r="I3920"/>
      <c r="J3920"/>
      <c r="K3920"/>
      <c r="L3920"/>
      <c r="M3920"/>
      <c r="N3920"/>
      <c r="O3920"/>
      <c r="P3920"/>
      <c r="Q3920"/>
      <c r="R3920"/>
      <c r="S3920"/>
      <c r="T3920"/>
      <c r="U3920"/>
      <c r="V3920"/>
      <c r="W3920"/>
      <c r="X3920"/>
      <c r="Y3920"/>
      <c r="Z3920"/>
      <c r="AA3920"/>
    </row>
    <row r="3921" spans="4:27" x14ac:dyDescent="0.35">
      <c r="D3921"/>
      <c r="E3921"/>
      <c r="F3921"/>
      <c r="G3921"/>
      <c r="H3921"/>
      <c r="I3921"/>
      <c r="J3921"/>
      <c r="K3921"/>
      <c r="L3921"/>
      <c r="M3921"/>
      <c r="N3921"/>
      <c r="O3921"/>
      <c r="P3921"/>
      <c r="Q3921"/>
      <c r="R3921"/>
      <c r="S3921"/>
      <c r="T3921"/>
      <c r="U3921"/>
      <c r="V3921"/>
      <c r="W3921"/>
      <c r="X3921"/>
      <c r="Y3921"/>
      <c r="Z3921"/>
      <c r="AA3921"/>
    </row>
    <row r="3922" spans="4:27" x14ac:dyDescent="0.35">
      <c r="D3922"/>
      <c r="E3922"/>
      <c r="F3922"/>
      <c r="G3922"/>
      <c r="H3922"/>
      <c r="I3922"/>
      <c r="J3922"/>
      <c r="K3922"/>
      <c r="L3922"/>
      <c r="M3922"/>
      <c r="N3922"/>
      <c r="O3922"/>
      <c r="P3922"/>
      <c r="Q3922"/>
      <c r="R3922"/>
      <c r="S3922"/>
      <c r="T3922"/>
      <c r="U3922"/>
      <c r="V3922"/>
      <c r="W3922"/>
      <c r="X3922"/>
      <c r="Y3922"/>
      <c r="Z3922"/>
      <c r="AA3922"/>
    </row>
    <row r="3923" spans="4:27" x14ac:dyDescent="0.35">
      <c r="D3923"/>
      <c r="E3923"/>
      <c r="F3923"/>
      <c r="G3923"/>
      <c r="H3923"/>
      <c r="I3923"/>
      <c r="J3923"/>
      <c r="K3923"/>
      <c r="L3923"/>
      <c r="M3923"/>
      <c r="N3923"/>
      <c r="O3923"/>
      <c r="P3923"/>
      <c r="Q3923"/>
      <c r="R3923"/>
      <c r="S3923"/>
      <c r="T3923"/>
      <c r="U3923"/>
      <c r="V3923"/>
      <c r="W3923"/>
      <c r="X3923"/>
      <c r="Y3923"/>
      <c r="Z3923"/>
      <c r="AA3923"/>
    </row>
    <row r="3924" spans="4:27" x14ac:dyDescent="0.35">
      <c r="D3924"/>
      <c r="E3924"/>
      <c r="F3924"/>
      <c r="G3924"/>
      <c r="H3924"/>
      <c r="I3924"/>
      <c r="J3924"/>
      <c r="K3924"/>
      <c r="L3924"/>
      <c r="M3924"/>
      <c r="N3924"/>
      <c r="O3924"/>
      <c r="P3924"/>
      <c r="Q3924"/>
      <c r="R3924"/>
      <c r="S3924"/>
      <c r="T3924"/>
      <c r="U3924"/>
      <c r="V3924"/>
      <c r="W3924"/>
      <c r="X3924"/>
      <c r="Y3924"/>
      <c r="Z3924"/>
      <c r="AA3924"/>
    </row>
    <row r="3925" spans="4:27" x14ac:dyDescent="0.35">
      <c r="D3925"/>
      <c r="E3925"/>
      <c r="F3925"/>
      <c r="G3925"/>
      <c r="H3925"/>
      <c r="I3925"/>
      <c r="J3925"/>
      <c r="K3925"/>
      <c r="L3925"/>
      <c r="M3925"/>
      <c r="N3925"/>
      <c r="O3925"/>
      <c r="P3925"/>
      <c r="Q3925"/>
      <c r="R3925"/>
      <c r="S3925"/>
      <c r="T3925"/>
      <c r="U3925"/>
      <c r="V3925"/>
      <c r="W3925"/>
      <c r="X3925"/>
      <c r="Y3925"/>
      <c r="Z3925"/>
      <c r="AA3925"/>
    </row>
    <row r="3926" spans="4:27" x14ac:dyDescent="0.35">
      <c r="D3926"/>
      <c r="E3926"/>
      <c r="F3926"/>
      <c r="G3926"/>
      <c r="H3926"/>
      <c r="I3926"/>
      <c r="J3926"/>
      <c r="K3926"/>
      <c r="L3926"/>
      <c r="M3926"/>
      <c r="N3926"/>
      <c r="O3926"/>
      <c r="P3926"/>
      <c r="Q3926"/>
      <c r="R3926"/>
      <c r="S3926"/>
      <c r="T3926"/>
      <c r="U3926"/>
      <c r="V3926"/>
      <c r="W3926"/>
      <c r="X3926"/>
      <c r="Y3926"/>
      <c r="Z3926"/>
      <c r="AA3926"/>
    </row>
    <row r="3927" spans="4:27" x14ac:dyDescent="0.35">
      <c r="D3927"/>
      <c r="E3927"/>
      <c r="F3927"/>
      <c r="G3927"/>
      <c r="H3927"/>
      <c r="I3927"/>
      <c r="J3927"/>
      <c r="K3927"/>
      <c r="L3927"/>
      <c r="M3927"/>
      <c r="N3927"/>
      <c r="O3927"/>
      <c r="P3927"/>
      <c r="Q3927"/>
      <c r="R3927"/>
      <c r="S3927"/>
      <c r="T3927"/>
      <c r="U3927"/>
      <c r="V3927"/>
      <c r="W3927"/>
      <c r="X3927"/>
      <c r="Y3927"/>
      <c r="Z3927"/>
      <c r="AA3927"/>
    </row>
    <row r="3928" spans="4:27" x14ac:dyDescent="0.35">
      <c r="D3928"/>
      <c r="E3928"/>
      <c r="F3928"/>
      <c r="G3928"/>
      <c r="H3928"/>
      <c r="I3928"/>
      <c r="J3928"/>
      <c r="K3928"/>
      <c r="L3928"/>
      <c r="M3928"/>
      <c r="N3928"/>
      <c r="O3928"/>
      <c r="P3928"/>
      <c r="Q3928"/>
      <c r="R3928"/>
      <c r="S3928"/>
      <c r="T3928"/>
      <c r="U3928"/>
      <c r="V3928"/>
      <c r="W3928"/>
      <c r="X3928"/>
      <c r="Y3928"/>
      <c r="Z3928"/>
      <c r="AA3928"/>
    </row>
    <row r="3929" spans="4:27" x14ac:dyDescent="0.35">
      <c r="D3929"/>
      <c r="E3929"/>
      <c r="F3929"/>
      <c r="G3929"/>
      <c r="H3929"/>
      <c r="I3929"/>
      <c r="J3929"/>
      <c r="K3929"/>
      <c r="L3929"/>
      <c r="M3929"/>
      <c r="N3929"/>
      <c r="O3929"/>
      <c r="P3929"/>
      <c r="Q3929"/>
      <c r="R3929"/>
      <c r="S3929"/>
      <c r="T3929"/>
      <c r="U3929"/>
      <c r="V3929"/>
      <c r="W3929"/>
      <c r="X3929"/>
      <c r="Y3929"/>
      <c r="Z3929"/>
      <c r="AA3929"/>
    </row>
    <row r="3930" spans="4:27" x14ac:dyDescent="0.35">
      <c r="D3930"/>
      <c r="E3930"/>
      <c r="F3930"/>
      <c r="G3930"/>
      <c r="H3930"/>
      <c r="I3930"/>
      <c r="J3930"/>
      <c r="K3930"/>
      <c r="L3930"/>
      <c r="M3930"/>
      <c r="N3930"/>
      <c r="O3930"/>
      <c r="P3930"/>
      <c r="Q3930"/>
      <c r="R3930"/>
      <c r="S3930"/>
      <c r="T3930"/>
      <c r="U3930"/>
      <c r="V3930"/>
      <c r="W3930"/>
      <c r="X3930"/>
      <c r="Y3930"/>
      <c r="Z3930"/>
      <c r="AA3930"/>
    </row>
    <row r="3931" spans="4:27" x14ac:dyDescent="0.35">
      <c r="D3931"/>
      <c r="E3931"/>
      <c r="F3931"/>
      <c r="G3931"/>
      <c r="H3931"/>
      <c r="I3931"/>
      <c r="J3931"/>
      <c r="K3931"/>
      <c r="L3931"/>
      <c r="M3931"/>
      <c r="N3931"/>
      <c r="O3931"/>
      <c r="P3931"/>
      <c r="Q3931"/>
      <c r="R3931"/>
      <c r="S3931"/>
      <c r="T3931"/>
      <c r="U3931"/>
      <c r="V3931"/>
      <c r="W3931"/>
      <c r="X3931"/>
      <c r="Y3931"/>
      <c r="Z3931"/>
      <c r="AA3931"/>
    </row>
    <row r="3932" spans="4:27" x14ac:dyDescent="0.35">
      <c r="D3932"/>
      <c r="E3932"/>
      <c r="F3932"/>
      <c r="G3932"/>
      <c r="H3932"/>
      <c r="I3932"/>
      <c r="J3932"/>
      <c r="K3932"/>
      <c r="L3932"/>
      <c r="M3932"/>
      <c r="N3932"/>
      <c r="O3932"/>
      <c r="P3932"/>
      <c r="Q3932"/>
      <c r="R3932"/>
      <c r="S3932"/>
      <c r="T3932"/>
      <c r="U3932"/>
      <c r="V3932"/>
      <c r="W3932"/>
      <c r="X3932"/>
      <c r="Y3932"/>
      <c r="Z3932"/>
      <c r="AA3932"/>
    </row>
    <row r="3933" spans="4:27" x14ac:dyDescent="0.35">
      <c r="D3933"/>
      <c r="E3933"/>
      <c r="F3933"/>
      <c r="G3933"/>
      <c r="H3933"/>
      <c r="I3933"/>
      <c r="J3933"/>
      <c r="K3933"/>
      <c r="L3933"/>
      <c r="M3933"/>
      <c r="N3933"/>
      <c r="O3933"/>
      <c r="P3933"/>
      <c r="Q3933"/>
      <c r="R3933"/>
      <c r="S3933"/>
      <c r="T3933"/>
      <c r="U3933"/>
      <c r="V3933"/>
      <c r="W3933"/>
      <c r="X3933"/>
      <c r="Y3933"/>
      <c r="Z3933"/>
      <c r="AA3933"/>
    </row>
    <row r="3934" spans="4:27" x14ac:dyDescent="0.35">
      <c r="D3934"/>
      <c r="E3934"/>
      <c r="F3934"/>
      <c r="G3934"/>
      <c r="H3934"/>
      <c r="I3934"/>
      <c r="J3934"/>
      <c r="K3934"/>
      <c r="L3934"/>
      <c r="M3934"/>
      <c r="N3934"/>
      <c r="O3934"/>
      <c r="P3934"/>
      <c r="Q3934"/>
      <c r="R3934"/>
      <c r="S3934"/>
      <c r="T3934"/>
      <c r="U3934"/>
      <c r="V3934"/>
      <c r="W3934"/>
      <c r="X3934"/>
      <c r="Y3934"/>
      <c r="Z3934"/>
      <c r="AA3934"/>
    </row>
    <row r="3935" spans="4:27" x14ac:dyDescent="0.35">
      <c r="D3935"/>
      <c r="E3935"/>
      <c r="F3935"/>
      <c r="G3935"/>
      <c r="H3935"/>
      <c r="I3935"/>
      <c r="J3935"/>
      <c r="K3935"/>
      <c r="L3935"/>
      <c r="M3935"/>
      <c r="N3935"/>
      <c r="O3935"/>
      <c r="P3935"/>
      <c r="Q3935"/>
      <c r="R3935"/>
      <c r="S3935"/>
      <c r="T3935"/>
      <c r="U3935"/>
      <c r="V3935"/>
      <c r="W3935"/>
      <c r="X3935"/>
      <c r="Y3935"/>
      <c r="Z3935"/>
      <c r="AA3935"/>
    </row>
    <row r="3936" spans="4:27" x14ac:dyDescent="0.35">
      <c r="D3936"/>
      <c r="E3936"/>
      <c r="F3936"/>
      <c r="G3936"/>
      <c r="H3936"/>
      <c r="I3936"/>
      <c r="J3936"/>
      <c r="K3936"/>
      <c r="L3936"/>
      <c r="M3936"/>
      <c r="N3936"/>
      <c r="O3936"/>
      <c r="P3936"/>
      <c r="Q3936"/>
      <c r="R3936"/>
      <c r="S3936"/>
      <c r="T3936"/>
      <c r="U3936"/>
      <c r="V3936"/>
      <c r="W3936"/>
      <c r="X3936"/>
      <c r="Y3936"/>
      <c r="Z3936"/>
      <c r="AA3936"/>
    </row>
    <row r="3937" spans="4:27" x14ac:dyDescent="0.35">
      <c r="D3937"/>
      <c r="E3937"/>
      <c r="F3937"/>
      <c r="G3937"/>
      <c r="H3937"/>
      <c r="I3937"/>
      <c r="J3937"/>
      <c r="K3937"/>
      <c r="L3937"/>
      <c r="M3937"/>
      <c r="N3937"/>
      <c r="O3937"/>
      <c r="P3937"/>
      <c r="Q3937"/>
      <c r="R3937"/>
      <c r="S3937"/>
      <c r="T3937"/>
      <c r="U3937"/>
      <c r="V3937"/>
      <c r="W3937"/>
      <c r="X3937"/>
      <c r="Y3937"/>
      <c r="Z3937"/>
      <c r="AA3937"/>
    </row>
    <row r="3938" spans="4:27" x14ac:dyDescent="0.35">
      <c r="D3938"/>
      <c r="E3938"/>
      <c r="F3938"/>
      <c r="G3938"/>
      <c r="H3938"/>
      <c r="I3938"/>
      <c r="J3938"/>
      <c r="K3938"/>
      <c r="L3938"/>
      <c r="M3938"/>
      <c r="N3938"/>
      <c r="O3938"/>
      <c r="P3938"/>
      <c r="Q3938"/>
      <c r="R3938"/>
      <c r="S3938"/>
      <c r="T3938"/>
      <c r="U3938"/>
      <c r="V3938"/>
      <c r="W3938"/>
      <c r="X3938"/>
      <c r="Y3938"/>
      <c r="Z3938"/>
      <c r="AA3938"/>
    </row>
    <row r="3939" spans="4:27" x14ac:dyDescent="0.35">
      <c r="D3939"/>
      <c r="E3939"/>
      <c r="F3939"/>
      <c r="G3939"/>
      <c r="H3939"/>
      <c r="I3939"/>
      <c r="J3939"/>
      <c r="K3939"/>
      <c r="L3939"/>
      <c r="M3939"/>
      <c r="N3939"/>
      <c r="O3939"/>
      <c r="P3939"/>
      <c r="Q3939"/>
      <c r="R3939"/>
      <c r="S3939"/>
      <c r="T3939"/>
      <c r="U3939"/>
      <c r="V3939"/>
      <c r="W3939"/>
      <c r="X3939"/>
      <c r="Y3939"/>
      <c r="Z3939"/>
      <c r="AA3939"/>
    </row>
    <row r="3940" spans="4:27" x14ac:dyDescent="0.35">
      <c r="D3940"/>
      <c r="E3940"/>
      <c r="F3940"/>
      <c r="G3940"/>
      <c r="H3940"/>
      <c r="I3940"/>
      <c r="J3940"/>
      <c r="K3940"/>
      <c r="L3940"/>
      <c r="M3940"/>
      <c r="N3940"/>
      <c r="O3940"/>
      <c r="P3940"/>
      <c r="Q3940"/>
      <c r="R3940"/>
      <c r="S3940"/>
      <c r="T3940"/>
      <c r="U3940"/>
      <c r="V3940"/>
      <c r="W3940"/>
      <c r="X3940"/>
      <c r="Y3940"/>
      <c r="Z3940"/>
      <c r="AA3940"/>
    </row>
    <row r="3941" spans="4:27" x14ac:dyDescent="0.35">
      <c r="D3941"/>
      <c r="E3941"/>
      <c r="F3941"/>
      <c r="G3941"/>
      <c r="H3941"/>
      <c r="I3941"/>
      <c r="J3941"/>
      <c r="K3941"/>
      <c r="L3941"/>
      <c r="M3941"/>
      <c r="N3941"/>
      <c r="O3941"/>
      <c r="P3941"/>
      <c r="Q3941"/>
      <c r="R3941"/>
      <c r="S3941"/>
      <c r="T3941"/>
      <c r="U3941"/>
      <c r="V3941"/>
      <c r="W3941"/>
      <c r="X3941"/>
      <c r="Y3941"/>
      <c r="Z3941"/>
      <c r="AA3941"/>
    </row>
    <row r="3942" spans="4:27" x14ac:dyDescent="0.35">
      <c r="D3942"/>
      <c r="E3942"/>
      <c r="F3942"/>
      <c r="G3942"/>
      <c r="H3942"/>
      <c r="I3942"/>
      <c r="J3942"/>
      <c r="K3942"/>
      <c r="L3942"/>
      <c r="M3942"/>
      <c r="N3942"/>
      <c r="O3942"/>
      <c r="P3942"/>
      <c r="Q3942"/>
      <c r="R3942"/>
      <c r="S3942"/>
      <c r="T3942"/>
      <c r="U3942"/>
      <c r="V3942"/>
      <c r="W3942"/>
      <c r="X3942"/>
      <c r="Y3942"/>
      <c r="Z3942"/>
      <c r="AA3942"/>
    </row>
    <row r="3943" spans="4:27" x14ac:dyDescent="0.35">
      <c r="D3943"/>
      <c r="E3943"/>
      <c r="F3943"/>
      <c r="G3943"/>
      <c r="H3943"/>
      <c r="I3943"/>
      <c r="J3943"/>
      <c r="K3943"/>
      <c r="L3943"/>
      <c r="M3943"/>
      <c r="N3943"/>
      <c r="O3943"/>
      <c r="P3943"/>
      <c r="Q3943"/>
      <c r="R3943"/>
      <c r="S3943"/>
      <c r="T3943"/>
      <c r="U3943"/>
      <c r="V3943"/>
      <c r="W3943"/>
      <c r="X3943"/>
      <c r="Y3943"/>
      <c r="Z3943"/>
      <c r="AA3943"/>
    </row>
    <row r="3944" spans="4:27" x14ac:dyDescent="0.35">
      <c r="D3944"/>
      <c r="E3944"/>
      <c r="F3944"/>
      <c r="G3944"/>
      <c r="H3944"/>
      <c r="I3944"/>
      <c r="J3944"/>
      <c r="K3944"/>
      <c r="L3944"/>
      <c r="M3944"/>
      <c r="N3944"/>
      <c r="O3944"/>
      <c r="P3944"/>
      <c r="Q3944"/>
      <c r="R3944"/>
      <c r="S3944"/>
      <c r="T3944"/>
      <c r="U3944"/>
      <c r="V3944"/>
      <c r="W3944"/>
      <c r="X3944"/>
      <c r="Y3944"/>
      <c r="Z3944"/>
      <c r="AA3944"/>
    </row>
    <row r="3945" spans="4:27" x14ac:dyDescent="0.35">
      <c r="D3945"/>
      <c r="E3945"/>
      <c r="F3945"/>
      <c r="G3945"/>
      <c r="H3945"/>
      <c r="I3945"/>
      <c r="J3945"/>
      <c r="K3945"/>
      <c r="L3945"/>
      <c r="M3945"/>
      <c r="N3945"/>
      <c r="O3945"/>
      <c r="P3945"/>
      <c r="Q3945"/>
      <c r="R3945"/>
      <c r="S3945"/>
      <c r="T3945"/>
      <c r="U3945"/>
      <c r="V3945"/>
      <c r="W3945"/>
      <c r="X3945"/>
      <c r="Y3945"/>
      <c r="Z3945"/>
      <c r="AA3945"/>
    </row>
    <row r="3946" spans="4:27" x14ac:dyDescent="0.35">
      <c r="D3946"/>
      <c r="E3946"/>
      <c r="F3946"/>
      <c r="G3946"/>
      <c r="H3946"/>
      <c r="I3946"/>
      <c r="J3946"/>
      <c r="K3946"/>
      <c r="L3946"/>
      <c r="M3946"/>
      <c r="N3946"/>
      <c r="O3946"/>
      <c r="P3946"/>
      <c r="Q3946"/>
      <c r="R3946"/>
      <c r="S3946"/>
      <c r="T3946"/>
      <c r="U3946"/>
      <c r="V3946"/>
      <c r="W3946"/>
      <c r="X3946"/>
      <c r="Y3946"/>
      <c r="Z3946"/>
      <c r="AA3946"/>
    </row>
    <row r="3947" spans="4:27" x14ac:dyDescent="0.35">
      <c r="D3947"/>
      <c r="E3947"/>
      <c r="F3947"/>
      <c r="G3947"/>
      <c r="H3947"/>
      <c r="I3947"/>
      <c r="J3947"/>
      <c r="K3947"/>
      <c r="L3947"/>
      <c r="M3947"/>
      <c r="N3947"/>
      <c r="O3947"/>
      <c r="P3947"/>
      <c r="Q3947"/>
      <c r="R3947"/>
      <c r="S3947"/>
      <c r="T3947"/>
      <c r="U3947"/>
      <c r="V3947"/>
      <c r="W3947"/>
      <c r="X3947"/>
      <c r="Y3947"/>
      <c r="Z3947"/>
      <c r="AA3947"/>
    </row>
    <row r="3948" spans="4:27" x14ac:dyDescent="0.35">
      <c r="D3948"/>
      <c r="E3948"/>
      <c r="F3948"/>
      <c r="G3948"/>
      <c r="H3948"/>
      <c r="I3948"/>
      <c r="J3948"/>
      <c r="K3948"/>
      <c r="L3948"/>
      <c r="M3948"/>
      <c r="N3948"/>
      <c r="O3948"/>
      <c r="P3948"/>
      <c r="Q3948"/>
      <c r="R3948"/>
      <c r="S3948"/>
      <c r="T3948"/>
      <c r="U3948"/>
      <c r="V3948"/>
      <c r="W3948"/>
      <c r="X3948"/>
      <c r="Y3948"/>
      <c r="Z3948"/>
      <c r="AA3948"/>
    </row>
    <row r="3949" spans="4:27" x14ac:dyDescent="0.35">
      <c r="D3949"/>
      <c r="E3949"/>
      <c r="F3949"/>
      <c r="G3949"/>
      <c r="H3949"/>
      <c r="I3949"/>
      <c r="J3949"/>
      <c r="K3949"/>
      <c r="L3949"/>
      <c r="M3949"/>
      <c r="N3949"/>
      <c r="O3949"/>
      <c r="P3949"/>
      <c r="Q3949"/>
      <c r="R3949"/>
      <c r="S3949"/>
      <c r="T3949"/>
      <c r="U3949"/>
      <c r="V3949"/>
      <c r="W3949"/>
      <c r="X3949"/>
      <c r="Y3949"/>
      <c r="Z3949"/>
      <c r="AA3949"/>
    </row>
    <row r="3950" spans="4:27" x14ac:dyDescent="0.35">
      <c r="D3950"/>
      <c r="E3950"/>
      <c r="F3950"/>
      <c r="G3950"/>
      <c r="H3950"/>
      <c r="I3950"/>
      <c r="J3950"/>
      <c r="K3950"/>
      <c r="L3950"/>
      <c r="M3950"/>
      <c r="N3950"/>
      <c r="O3950"/>
      <c r="P3950"/>
      <c r="Q3950"/>
      <c r="R3950"/>
      <c r="S3950"/>
      <c r="T3950"/>
      <c r="U3950"/>
      <c r="V3950"/>
      <c r="W3950"/>
      <c r="X3950"/>
      <c r="Y3950"/>
      <c r="Z3950"/>
      <c r="AA3950"/>
    </row>
    <row r="3951" spans="4:27" x14ac:dyDescent="0.35">
      <c r="D3951"/>
      <c r="E3951"/>
      <c r="F3951"/>
      <c r="G3951"/>
      <c r="H3951"/>
      <c r="I3951"/>
      <c r="J3951"/>
      <c r="K3951"/>
      <c r="L3951"/>
      <c r="M3951"/>
      <c r="N3951"/>
      <c r="O3951"/>
      <c r="P3951"/>
      <c r="Q3951"/>
      <c r="R3951"/>
      <c r="S3951"/>
      <c r="T3951"/>
      <c r="U3951"/>
      <c r="V3951"/>
      <c r="W3951"/>
      <c r="X3951"/>
      <c r="Y3951"/>
      <c r="Z3951"/>
      <c r="AA3951"/>
    </row>
    <row r="3952" spans="4:27" x14ac:dyDescent="0.35">
      <c r="D3952"/>
      <c r="E3952"/>
      <c r="F3952"/>
      <c r="G3952"/>
      <c r="H3952"/>
      <c r="I3952"/>
      <c r="J3952"/>
      <c r="K3952"/>
      <c r="L3952"/>
      <c r="M3952"/>
      <c r="N3952"/>
      <c r="O3952"/>
      <c r="P3952"/>
      <c r="Q3952"/>
      <c r="R3952"/>
      <c r="S3952"/>
      <c r="T3952"/>
      <c r="U3952"/>
      <c r="V3952"/>
      <c r="W3952"/>
      <c r="X3952"/>
      <c r="Y3952"/>
      <c r="Z3952"/>
      <c r="AA3952"/>
    </row>
    <row r="3953" spans="4:27" x14ac:dyDescent="0.35">
      <c r="D3953"/>
      <c r="E3953"/>
      <c r="F3953"/>
      <c r="G3953"/>
      <c r="H3953"/>
      <c r="I3953"/>
      <c r="J3953"/>
      <c r="K3953"/>
      <c r="L3953"/>
      <c r="M3953"/>
      <c r="N3953"/>
      <c r="O3953"/>
      <c r="P3953"/>
      <c r="Q3953"/>
      <c r="R3953"/>
      <c r="S3953"/>
      <c r="T3953"/>
      <c r="U3953"/>
      <c r="V3953"/>
      <c r="W3953"/>
      <c r="X3953"/>
      <c r="Y3953"/>
      <c r="Z3953"/>
      <c r="AA3953"/>
    </row>
    <row r="3954" spans="4:27" x14ac:dyDescent="0.35">
      <c r="D3954"/>
      <c r="E3954"/>
      <c r="F3954"/>
      <c r="G3954"/>
      <c r="H3954"/>
      <c r="I3954"/>
      <c r="J3954"/>
      <c r="K3954"/>
      <c r="L3954"/>
      <c r="M3954"/>
      <c r="N3954"/>
      <c r="O3954"/>
      <c r="P3954"/>
      <c r="Q3954"/>
      <c r="R3954"/>
      <c r="S3954"/>
      <c r="T3954"/>
      <c r="U3954"/>
      <c r="V3954"/>
      <c r="W3954"/>
      <c r="X3954"/>
      <c r="Y3954"/>
      <c r="Z3954"/>
      <c r="AA3954"/>
    </row>
    <row r="3955" spans="4:27" x14ac:dyDescent="0.35">
      <c r="D3955"/>
      <c r="E3955"/>
      <c r="F3955"/>
      <c r="G3955"/>
      <c r="H3955"/>
      <c r="I3955"/>
      <c r="J3955"/>
      <c r="K3955"/>
      <c r="L3955"/>
      <c r="M3955"/>
      <c r="N3955"/>
      <c r="O3955"/>
      <c r="P3955"/>
      <c r="Q3955"/>
      <c r="R3955"/>
      <c r="S3955"/>
      <c r="T3955"/>
      <c r="U3955"/>
      <c r="V3955"/>
      <c r="W3955"/>
      <c r="X3955"/>
      <c r="Y3955"/>
      <c r="Z3955"/>
      <c r="AA3955"/>
    </row>
    <row r="3956" spans="4:27" x14ac:dyDescent="0.35">
      <c r="D3956"/>
      <c r="E3956"/>
      <c r="F3956"/>
      <c r="G3956"/>
      <c r="H3956"/>
      <c r="I3956"/>
      <c r="J3956"/>
      <c r="K3956"/>
      <c r="L3956"/>
      <c r="M3956"/>
      <c r="N3956"/>
      <c r="O3956"/>
      <c r="P3956"/>
      <c r="Q3956"/>
      <c r="R3956"/>
      <c r="S3956"/>
      <c r="T3956"/>
      <c r="U3956"/>
      <c r="V3956"/>
      <c r="W3956"/>
      <c r="X3956"/>
      <c r="Y3956"/>
      <c r="Z3956"/>
      <c r="AA3956"/>
    </row>
    <row r="3957" spans="4:27" x14ac:dyDescent="0.35">
      <c r="D3957"/>
      <c r="E3957"/>
      <c r="F3957"/>
      <c r="G3957"/>
      <c r="H3957"/>
      <c r="I3957"/>
      <c r="J3957"/>
      <c r="K3957"/>
      <c r="L3957"/>
      <c r="M3957"/>
      <c r="N3957"/>
      <c r="O3957"/>
      <c r="P3957"/>
      <c r="Q3957"/>
      <c r="R3957"/>
      <c r="S3957"/>
      <c r="T3957"/>
      <c r="U3957"/>
      <c r="V3957"/>
      <c r="W3957"/>
      <c r="X3957"/>
      <c r="Y3957"/>
      <c r="Z3957"/>
      <c r="AA3957"/>
    </row>
    <row r="3958" spans="4:27" x14ac:dyDescent="0.35">
      <c r="D3958"/>
      <c r="E3958"/>
      <c r="F3958"/>
      <c r="G3958"/>
      <c r="H3958"/>
      <c r="I3958"/>
      <c r="J3958"/>
      <c r="K3958"/>
      <c r="L3958"/>
      <c r="M3958"/>
      <c r="N3958"/>
      <c r="O3958"/>
      <c r="P3958"/>
      <c r="Q3958"/>
      <c r="R3958"/>
      <c r="S3958"/>
      <c r="T3958"/>
      <c r="U3958"/>
      <c r="V3958"/>
      <c r="W3958"/>
      <c r="X3958"/>
      <c r="Y3958"/>
      <c r="Z3958"/>
      <c r="AA3958"/>
    </row>
    <row r="3959" spans="4:27" x14ac:dyDescent="0.35">
      <c r="D3959"/>
      <c r="E3959"/>
      <c r="F3959"/>
      <c r="G3959"/>
      <c r="H3959"/>
      <c r="I3959"/>
      <c r="J3959"/>
      <c r="K3959"/>
      <c r="L3959"/>
      <c r="M3959"/>
      <c r="N3959"/>
      <c r="O3959"/>
      <c r="P3959"/>
      <c r="Q3959"/>
      <c r="R3959"/>
      <c r="S3959"/>
      <c r="T3959"/>
      <c r="U3959"/>
      <c r="V3959"/>
      <c r="W3959"/>
      <c r="X3959"/>
      <c r="Y3959"/>
      <c r="Z3959"/>
      <c r="AA3959"/>
    </row>
    <row r="3960" spans="4:27" x14ac:dyDescent="0.35">
      <c r="D3960"/>
      <c r="E3960"/>
      <c r="F3960"/>
      <c r="G3960"/>
      <c r="H3960"/>
      <c r="I3960"/>
      <c r="J3960"/>
      <c r="K3960"/>
      <c r="L3960"/>
      <c r="M3960"/>
      <c r="N3960"/>
      <c r="O3960"/>
      <c r="P3960"/>
      <c r="Q3960"/>
      <c r="R3960"/>
      <c r="S3960"/>
      <c r="T3960"/>
      <c r="U3960"/>
      <c r="V3960"/>
      <c r="W3960"/>
      <c r="X3960"/>
      <c r="Y3960"/>
      <c r="Z3960"/>
      <c r="AA3960"/>
    </row>
    <row r="3961" spans="4:27" x14ac:dyDescent="0.35">
      <c r="D3961"/>
      <c r="E3961"/>
      <c r="F3961"/>
      <c r="G3961"/>
      <c r="H3961"/>
      <c r="I3961"/>
      <c r="J3961"/>
      <c r="K3961"/>
      <c r="L3961"/>
      <c r="M3961"/>
      <c r="N3961"/>
      <c r="O3961"/>
      <c r="P3961"/>
      <c r="Q3961"/>
      <c r="R3961"/>
      <c r="S3961"/>
      <c r="T3961"/>
      <c r="U3961"/>
      <c r="V3961"/>
      <c r="W3961"/>
      <c r="X3961"/>
      <c r="Y3961"/>
      <c r="Z3961"/>
      <c r="AA3961"/>
    </row>
    <row r="3962" spans="4:27" x14ac:dyDescent="0.35">
      <c r="D3962"/>
      <c r="E3962"/>
      <c r="F3962"/>
      <c r="G3962"/>
      <c r="H3962"/>
      <c r="I3962"/>
      <c r="J3962"/>
      <c r="K3962"/>
      <c r="L3962"/>
      <c r="M3962"/>
      <c r="N3962"/>
      <c r="O3962"/>
      <c r="P3962"/>
      <c r="Q3962"/>
      <c r="R3962"/>
      <c r="S3962"/>
      <c r="T3962"/>
      <c r="U3962"/>
      <c r="V3962"/>
      <c r="W3962"/>
      <c r="X3962"/>
      <c r="Y3962"/>
      <c r="Z3962"/>
      <c r="AA3962"/>
    </row>
    <row r="3963" spans="4:27" x14ac:dyDescent="0.35">
      <c r="D3963"/>
      <c r="E3963"/>
      <c r="F3963"/>
      <c r="G3963"/>
      <c r="H3963"/>
      <c r="I3963"/>
      <c r="J3963"/>
      <c r="K3963"/>
      <c r="L3963"/>
      <c r="M3963"/>
      <c r="N3963"/>
      <c r="O3963"/>
      <c r="P3963"/>
      <c r="Q3963"/>
      <c r="R3963"/>
      <c r="S3963"/>
      <c r="T3963"/>
      <c r="U3963"/>
      <c r="V3963"/>
      <c r="W3963"/>
      <c r="X3963"/>
      <c r="Y3963"/>
      <c r="Z3963"/>
      <c r="AA3963"/>
    </row>
    <row r="3964" spans="4:27" x14ac:dyDescent="0.35">
      <c r="D3964"/>
      <c r="E3964"/>
      <c r="F3964"/>
      <c r="G3964"/>
      <c r="H3964"/>
      <c r="I3964"/>
      <c r="J3964"/>
      <c r="K3964"/>
      <c r="L3964"/>
      <c r="M3964"/>
      <c r="N3964"/>
      <c r="O3964"/>
      <c r="P3964"/>
      <c r="Q3964"/>
      <c r="R3964"/>
      <c r="S3964"/>
      <c r="T3964"/>
      <c r="U3964"/>
      <c r="V3964"/>
      <c r="W3964"/>
      <c r="X3964"/>
      <c r="Y3964"/>
      <c r="Z3964"/>
      <c r="AA3964"/>
    </row>
    <row r="3965" spans="4:27" x14ac:dyDescent="0.35">
      <c r="D3965"/>
      <c r="E3965"/>
      <c r="F3965"/>
      <c r="G3965"/>
      <c r="H3965"/>
      <c r="I3965"/>
      <c r="J3965"/>
      <c r="K3965"/>
      <c r="L3965"/>
      <c r="M3965"/>
      <c r="N3965"/>
      <c r="O3965"/>
      <c r="P3965"/>
      <c r="Q3965"/>
      <c r="R3965"/>
      <c r="S3965"/>
      <c r="T3965"/>
      <c r="U3965"/>
      <c r="V3965"/>
      <c r="W3965"/>
      <c r="X3965"/>
      <c r="Y3965"/>
      <c r="Z3965"/>
      <c r="AA3965"/>
    </row>
    <row r="3966" spans="4:27" x14ac:dyDescent="0.35">
      <c r="D3966"/>
      <c r="E3966"/>
      <c r="F3966"/>
      <c r="G3966"/>
      <c r="H3966"/>
      <c r="I3966"/>
      <c r="J3966"/>
      <c r="K3966"/>
      <c r="L3966"/>
      <c r="M3966"/>
      <c r="N3966"/>
      <c r="O3966"/>
      <c r="P3966"/>
      <c r="Q3966"/>
      <c r="R3966"/>
      <c r="S3966"/>
      <c r="T3966"/>
      <c r="U3966"/>
      <c r="V3966"/>
      <c r="W3966"/>
      <c r="X3966"/>
      <c r="Y3966"/>
      <c r="Z3966"/>
      <c r="AA3966"/>
    </row>
    <row r="3967" spans="4:27" x14ac:dyDescent="0.35">
      <c r="D3967"/>
      <c r="E3967"/>
      <c r="F3967"/>
      <c r="G3967"/>
      <c r="H3967"/>
      <c r="I3967"/>
      <c r="J3967"/>
      <c r="K3967"/>
      <c r="L3967"/>
      <c r="M3967"/>
      <c r="N3967"/>
      <c r="O3967"/>
      <c r="P3967"/>
      <c r="Q3967"/>
      <c r="R3967"/>
      <c r="S3967"/>
      <c r="T3967"/>
      <c r="U3967"/>
      <c r="V3967"/>
      <c r="W3967"/>
      <c r="X3967"/>
      <c r="Y3967"/>
      <c r="Z3967"/>
      <c r="AA3967"/>
    </row>
    <row r="3968" spans="4:27" x14ac:dyDescent="0.35">
      <c r="D3968"/>
      <c r="E3968"/>
      <c r="F3968"/>
      <c r="G3968"/>
      <c r="H3968"/>
      <c r="I3968"/>
      <c r="J3968"/>
      <c r="K3968"/>
      <c r="L3968"/>
      <c r="M3968"/>
      <c r="N3968"/>
      <c r="O3968"/>
      <c r="P3968"/>
      <c r="Q3968"/>
      <c r="R3968"/>
      <c r="S3968"/>
      <c r="T3968"/>
      <c r="U3968"/>
      <c r="V3968"/>
      <c r="W3968"/>
      <c r="X3968"/>
      <c r="Y3968"/>
      <c r="Z3968"/>
      <c r="AA3968"/>
    </row>
    <row r="3969" spans="4:27" x14ac:dyDescent="0.35">
      <c r="D3969"/>
      <c r="E3969"/>
      <c r="F3969"/>
      <c r="G3969"/>
      <c r="H3969"/>
      <c r="I3969"/>
      <c r="J3969"/>
      <c r="K3969"/>
      <c r="L3969"/>
      <c r="M3969"/>
      <c r="N3969"/>
      <c r="O3969"/>
      <c r="P3969"/>
      <c r="Q3969"/>
      <c r="R3969"/>
      <c r="S3969"/>
      <c r="T3969"/>
      <c r="U3969"/>
      <c r="V3969"/>
      <c r="W3969"/>
      <c r="X3969"/>
      <c r="Y3969"/>
      <c r="Z3969"/>
      <c r="AA3969"/>
    </row>
    <row r="3970" spans="4:27" x14ac:dyDescent="0.35">
      <c r="D3970"/>
      <c r="E3970"/>
      <c r="F3970"/>
      <c r="G3970"/>
      <c r="H3970"/>
      <c r="I3970"/>
      <c r="J3970"/>
      <c r="K3970"/>
      <c r="L3970"/>
      <c r="M3970"/>
      <c r="N3970"/>
      <c r="O3970"/>
      <c r="P3970"/>
      <c r="Q3970"/>
      <c r="R3970"/>
      <c r="S3970"/>
      <c r="T3970"/>
      <c r="U3970"/>
      <c r="V3970"/>
      <c r="W3970"/>
      <c r="X3970"/>
      <c r="Y3970"/>
      <c r="Z3970"/>
      <c r="AA3970"/>
    </row>
    <row r="3971" spans="4:27" x14ac:dyDescent="0.35">
      <c r="D3971"/>
      <c r="E3971"/>
      <c r="F3971"/>
      <c r="G3971"/>
      <c r="H3971"/>
      <c r="I3971"/>
      <c r="J3971"/>
      <c r="K3971"/>
      <c r="L3971"/>
      <c r="M3971"/>
      <c r="N3971"/>
      <c r="O3971"/>
      <c r="P3971"/>
      <c r="Q3971"/>
      <c r="R3971"/>
      <c r="S3971"/>
      <c r="T3971"/>
      <c r="U3971"/>
      <c r="V3971"/>
      <c r="W3971"/>
      <c r="X3971"/>
      <c r="Y3971"/>
      <c r="Z3971"/>
      <c r="AA3971"/>
    </row>
    <row r="3972" spans="4:27" x14ac:dyDescent="0.35">
      <c r="D3972"/>
      <c r="E3972"/>
      <c r="F3972"/>
      <c r="G3972"/>
      <c r="H3972"/>
      <c r="I3972"/>
      <c r="J3972"/>
      <c r="K3972"/>
      <c r="L3972"/>
      <c r="M3972"/>
      <c r="N3972"/>
      <c r="O3972"/>
      <c r="P3972"/>
      <c r="Q3972"/>
      <c r="R3972"/>
      <c r="S3972"/>
      <c r="T3972"/>
      <c r="U3972"/>
      <c r="V3972"/>
      <c r="W3972"/>
      <c r="X3972"/>
      <c r="Y3972"/>
      <c r="Z3972"/>
      <c r="AA3972"/>
    </row>
    <row r="3973" spans="4:27" x14ac:dyDescent="0.35">
      <c r="D3973"/>
      <c r="E3973"/>
      <c r="F3973"/>
      <c r="G3973"/>
      <c r="H3973"/>
      <c r="I3973"/>
      <c r="J3973"/>
      <c r="K3973"/>
      <c r="L3973"/>
      <c r="M3973"/>
      <c r="N3973"/>
      <c r="O3973"/>
      <c r="P3973"/>
      <c r="Q3973"/>
      <c r="R3973"/>
      <c r="S3973"/>
      <c r="T3973"/>
      <c r="U3973"/>
      <c r="V3973"/>
      <c r="W3973"/>
      <c r="X3973"/>
      <c r="Y3973"/>
      <c r="Z3973"/>
      <c r="AA3973"/>
    </row>
    <row r="3974" spans="4:27" x14ac:dyDescent="0.35">
      <c r="D3974"/>
      <c r="E3974"/>
      <c r="F3974"/>
      <c r="G3974"/>
      <c r="H3974"/>
      <c r="I3974"/>
      <c r="J3974"/>
      <c r="K3974"/>
      <c r="L3974"/>
      <c r="M3974"/>
      <c r="N3974"/>
      <c r="O3974"/>
      <c r="P3974"/>
      <c r="Q3974"/>
      <c r="R3974"/>
      <c r="S3974"/>
      <c r="T3974"/>
      <c r="U3974"/>
      <c r="V3974"/>
      <c r="W3974"/>
      <c r="X3974"/>
      <c r="Y3974"/>
      <c r="Z3974"/>
      <c r="AA3974"/>
    </row>
    <row r="3975" spans="4:27" x14ac:dyDescent="0.35">
      <c r="D3975"/>
      <c r="E3975"/>
      <c r="F3975"/>
      <c r="G3975"/>
      <c r="H3975"/>
      <c r="I3975"/>
      <c r="J3975"/>
      <c r="K3975"/>
      <c r="L3975"/>
      <c r="M3975"/>
      <c r="N3975"/>
      <c r="O3975"/>
      <c r="P3975"/>
      <c r="Q3975"/>
      <c r="R3975"/>
      <c r="S3975"/>
      <c r="T3975"/>
      <c r="U3975"/>
      <c r="V3975"/>
      <c r="W3975"/>
      <c r="X3975"/>
      <c r="Y3975"/>
      <c r="Z3975"/>
      <c r="AA3975"/>
    </row>
    <row r="3976" spans="4:27" x14ac:dyDescent="0.35">
      <c r="D3976"/>
      <c r="E3976"/>
      <c r="F3976"/>
      <c r="G3976"/>
      <c r="H3976"/>
      <c r="I3976"/>
      <c r="J3976"/>
      <c r="K3976"/>
      <c r="L3976"/>
      <c r="M3976"/>
      <c r="N3976"/>
      <c r="O3976"/>
      <c r="P3976"/>
      <c r="Q3976"/>
      <c r="R3976"/>
      <c r="S3976"/>
      <c r="T3976"/>
      <c r="U3976"/>
      <c r="V3976"/>
      <c r="W3976"/>
      <c r="X3976"/>
      <c r="Y3976"/>
      <c r="Z3976"/>
      <c r="AA3976"/>
    </row>
    <row r="3977" spans="4:27" x14ac:dyDescent="0.35">
      <c r="D3977"/>
      <c r="E3977"/>
      <c r="F3977"/>
      <c r="G3977"/>
      <c r="H3977"/>
      <c r="I3977"/>
      <c r="J3977"/>
      <c r="K3977"/>
      <c r="L3977"/>
      <c r="M3977"/>
      <c r="N3977"/>
      <c r="O3977"/>
      <c r="P3977"/>
      <c r="Q3977"/>
      <c r="R3977"/>
      <c r="S3977"/>
      <c r="T3977"/>
      <c r="U3977"/>
      <c r="V3977"/>
      <c r="W3977"/>
      <c r="X3977"/>
      <c r="Y3977"/>
      <c r="Z3977"/>
      <c r="AA3977"/>
    </row>
    <row r="3978" spans="4:27" x14ac:dyDescent="0.35">
      <c r="D3978"/>
      <c r="E3978"/>
      <c r="F3978"/>
      <c r="G3978"/>
      <c r="H3978"/>
      <c r="I3978"/>
      <c r="J3978"/>
      <c r="K3978"/>
      <c r="L3978"/>
      <c r="M3978"/>
      <c r="N3978"/>
      <c r="O3978"/>
      <c r="P3978"/>
      <c r="Q3978"/>
      <c r="R3978"/>
      <c r="S3978"/>
      <c r="T3978"/>
      <c r="U3978"/>
      <c r="V3978"/>
      <c r="W3978"/>
      <c r="X3978"/>
      <c r="Y3978"/>
      <c r="Z3978"/>
      <c r="AA3978"/>
    </row>
    <row r="3979" spans="4:27" x14ac:dyDescent="0.35">
      <c r="D3979"/>
      <c r="E3979"/>
      <c r="F3979"/>
      <c r="G3979"/>
      <c r="H3979"/>
      <c r="I3979"/>
      <c r="J3979"/>
      <c r="K3979"/>
      <c r="L3979"/>
      <c r="M3979"/>
      <c r="N3979"/>
      <c r="O3979"/>
      <c r="P3979"/>
      <c r="Q3979"/>
      <c r="R3979"/>
      <c r="S3979"/>
      <c r="T3979"/>
      <c r="U3979"/>
      <c r="V3979"/>
      <c r="W3979"/>
      <c r="X3979"/>
      <c r="Y3979"/>
      <c r="Z3979"/>
      <c r="AA3979"/>
    </row>
    <row r="3980" spans="4:27" x14ac:dyDescent="0.35">
      <c r="D3980"/>
      <c r="E3980"/>
      <c r="F3980"/>
      <c r="G3980"/>
      <c r="H3980"/>
      <c r="I3980"/>
      <c r="J3980"/>
      <c r="K3980"/>
      <c r="L3980"/>
      <c r="M3980"/>
      <c r="N3980"/>
      <c r="O3980"/>
      <c r="P3980"/>
      <c r="Q3980"/>
      <c r="R3980"/>
      <c r="S3980"/>
      <c r="T3980"/>
      <c r="U3980"/>
      <c r="V3980"/>
      <c r="W3980"/>
      <c r="X3980"/>
      <c r="Y3980"/>
      <c r="Z3980"/>
      <c r="AA3980"/>
    </row>
    <row r="3981" spans="4:27" x14ac:dyDescent="0.35">
      <c r="D3981"/>
      <c r="E3981"/>
      <c r="F3981"/>
      <c r="G3981"/>
      <c r="H3981"/>
      <c r="I3981"/>
      <c r="J3981"/>
      <c r="K3981"/>
      <c r="L3981"/>
      <c r="M3981"/>
      <c r="N3981"/>
      <c r="O3981"/>
      <c r="P3981"/>
      <c r="Q3981"/>
      <c r="R3981"/>
      <c r="S3981"/>
      <c r="T3981"/>
      <c r="U3981"/>
      <c r="V3981"/>
      <c r="W3981"/>
      <c r="X3981"/>
      <c r="Y3981"/>
      <c r="Z3981"/>
      <c r="AA3981"/>
    </row>
    <row r="3982" spans="4:27" x14ac:dyDescent="0.35">
      <c r="D3982"/>
      <c r="E3982"/>
      <c r="F3982"/>
      <c r="G3982"/>
      <c r="H3982"/>
      <c r="I3982"/>
      <c r="J3982"/>
      <c r="K3982"/>
      <c r="L3982"/>
      <c r="M3982"/>
      <c r="N3982"/>
      <c r="O3982"/>
      <c r="P3982"/>
      <c r="Q3982"/>
      <c r="R3982"/>
      <c r="S3982"/>
      <c r="T3982"/>
      <c r="U3982"/>
      <c r="V3982"/>
      <c r="W3982"/>
      <c r="X3982"/>
      <c r="Y3982"/>
      <c r="Z3982"/>
      <c r="AA3982"/>
    </row>
    <row r="3983" spans="4:27" x14ac:dyDescent="0.35">
      <c r="D3983"/>
      <c r="E3983"/>
      <c r="F3983"/>
      <c r="G3983"/>
      <c r="H3983"/>
      <c r="I3983"/>
      <c r="J3983"/>
      <c r="K3983"/>
      <c r="L3983"/>
      <c r="M3983"/>
      <c r="N3983"/>
      <c r="O3983"/>
      <c r="P3983"/>
      <c r="Q3983"/>
      <c r="R3983"/>
      <c r="S3983"/>
      <c r="T3983"/>
      <c r="U3983"/>
      <c r="V3983"/>
      <c r="W3983"/>
      <c r="X3983"/>
      <c r="Y3983"/>
      <c r="Z3983"/>
      <c r="AA3983"/>
    </row>
    <row r="3984" spans="4:27" x14ac:dyDescent="0.35">
      <c r="D3984"/>
      <c r="E3984"/>
      <c r="F3984"/>
      <c r="G3984"/>
      <c r="H3984"/>
      <c r="I3984"/>
      <c r="J3984"/>
      <c r="K3984"/>
      <c r="L3984"/>
      <c r="M3984"/>
      <c r="N3984"/>
      <c r="O3984"/>
      <c r="P3984"/>
      <c r="Q3984"/>
      <c r="R3984"/>
      <c r="S3984"/>
      <c r="T3984"/>
      <c r="U3984"/>
      <c r="V3984"/>
      <c r="W3984"/>
      <c r="X3984"/>
      <c r="Y3984"/>
      <c r="Z3984"/>
      <c r="AA3984"/>
    </row>
    <row r="3985" spans="4:27" x14ac:dyDescent="0.35">
      <c r="D3985"/>
      <c r="E3985"/>
      <c r="F3985"/>
      <c r="G3985"/>
      <c r="H3985"/>
      <c r="I3985"/>
      <c r="J3985"/>
      <c r="K3985"/>
      <c r="L3985"/>
      <c r="M3985"/>
      <c r="N3985"/>
      <c r="O3985"/>
      <c r="P3985"/>
      <c r="Q3985"/>
      <c r="R3985"/>
      <c r="S3985"/>
      <c r="T3985"/>
      <c r="U3985"/>
      <c r="V3985"/>
      <c r="W3985"/>
      <c r="X3985"/>
      <c r="Y3985"/>
      <c r="Z3985"/>
      <c r="AA3985"/>
    </row>
    <row r="3986" spans="4:27" x14ac:dyDescent="0.35">
      <c r="D3986"/>
      <c r="E3986"/>
      <c r="F3986"/>
      <c r="G3986"/>
      <c r="H3986"/>
      <c r="I3986"/>
      <c r="J3986"/>
      <c r="K3986"/>
      <c r="L3986"/>
      <c r="M3986"/>
      <c r="N3986"/>
      <c r="O3986"/>
      <c r="P3986"/>
      <c r="Q3986"/>
      <c r="R3986"/>
      <c r="S3986"/>
      <c r="T3986"/>
      <c r="U3986"/>
      <c r="V3986"/>
      <c r="W3986"/>
      <c r="X3986"/>
      <c r="Y3986"/>
      <c r="Z3986"/>
      <c r="AA3986"/>
    </row>
    <row r="3987" spans="4:27" x14ac:dyDescent="0.35">
      <c r="D3987"/>
      <c r="E3987"/>
      <c r="F3987"/>
      <c r="G3987"/>
      <c r="H3987"/>
      <c r="I3987"/>
      <c r="J3987"/>
      <c r="K3987"/>
      <c r="L3987"/>
      <c r="M3987"/>
      <c r="N3987"/>
      <c r="O3987"/>
      <c r="P3987"/>
      <c r="Q3987"/>
      <c r="R3987"/>
      <c r="S3987"/>
      <c r="T3987"/>
      <c r="U3987"/>
      <c r="V3987"/>
      <c r="W3987"/>
      <c r="X3987"/>
      <c r="Y3987"/>
      <c r="Z3987"/>
      <c r="AA3987"/>
    </row>
    <row r="3988" spans="4:27" x14ac:dyDescent="0.35">
      <c r="D3988"/>
      <c r="E3988"/>
      <c r="F3988"/>
      <c r="G3988"/>
      <c r="H3988"/>
      <c r="I3988"/>
      <c r="J3988"/>
      <c r="K3988"/>
      <c r="L3988"/>
      <c r="M3988"/>
      <c r="N3988"/>
      <c r="O3988"/>
      <c r="P3988"/>
      <c r="Q3988"/>
      <c r="R3988"/>
      <c r="S3988"/>
      <c r="T3988"/>
      <c r="U3988"/>
      <c r="V3988"/>
      <c r="W3988"/>
      <c r="X3988"/>
      <c r="Y3988"/>
      <c r="Z3988"/>
      <c r="AA3988"/>
    </row>
    <row r="3989" spans="4:27" x14ac:dyDescent="0.35">
      <c r="D3989"/>
      <c r="E3989"/>
      <c r="F3989"/>
      <c r="G3989"/>
      <c r="H3989"/>
      <c r="I3989"/>
      <c r="J3989"/>
      <c r="K3989"/>
      <c r="L3989"/>
      <c r="M3989"/>
      <c r="N3989"/>
      <c r="O3989"/>
      <c r="P3989"/>
      <c r="Q3989"/>
      <c r="R3989"/>
      <c r="S3989"/>
      <c r="T3989"/>
      <c r="U3989"/>
      <c r="V3989"/>
      <c r="W3989"/>
      <c r="X3989"/>
      <c r="Y3989"/>
      <c r="Z3989"/>
      <c r="AA3989"/>
    </row>
    <row r="3990" spans="4:27" x14ac:dyDescent="0.35">
      <c r="D3990"/>
      <c r="E3990"/>
      <c r="F3990"/>
      <c r="G3990"/>
      <c r="H3990"/>
      <c r="I3990"/>
      <c r="J3990"/>
      <c r="K3990"/>
      <c r="L3990"/>
      <c r="M3990"/>
      <c r="N3990"/>
      <c r="O3990"/>
      <c r="P3990"/>
      <c r="Q3990"/>
      <c r="R3990"/>
      <c r="S3990"/>
      <c r="T3990"/>
      <c r="U3990"/>
      <c r="V3990"/>
      <c r="W3990"/>
      <c r="X3990"/>
      <c r="Y3990"/>
      <c r="Z3990"/>
      <c r="AA3990"/>
    </row>
    <row r="3991" spans="4:27" x14ac:dyDescent="0.35">
      <c r="D3991"/>
      <c r="E3991"/>
      <c r="F3991"/>
      <c r="G3991"/>
      <c r="H3991"/>
      <c r="I3991"/>
      <c r="J3991"/>
      <c r="K3991"/>
      <c r="L3991"/>
      <c r="M3991"/>
      <c r="N3991"/>
      <c r="O3991"/>
      <c r="P3991"/>
      <c r="Q3991"/>
      <c r="R3991"/>
      <c r="S3991"/>
      <c r="T3991"/>
      <c r="U3991"/>
      <c r="V3991"/>
      <c r="W3991"/>
      <c r="X3991"/>
      <c r="Y3991"/>
      <c r="Z3991"/>
      <c r="AA3991"/>
    </row>
    <row r="3992" spans="4:27" x14ac:dyDescent="0.35">
      <c r="D3992"/>
      <c r="E3992"/>
      <c r="F3992"/>
      <c r="G3992"/>
      <c r="H3992"/>
      <c r="I3992"/>
      <c r="J3992"/>
      <c r="K3992"/>
      <c r="L3992"/>
      <c r="M3992"/>
      <c r="N3992"/>
      <c r="O3992"/>
      <c r="P3992"/>
      <c r="Q3992"/>
      <c r="R3992"/>
      <c r="S3992"/>
      <c r="T3992"/>
      <c r="U3992"/>
      <c r="V3992"/>
      <c r="W3992"/>
      <c r="X3992"/>
      <c r="Y3992"/>
      <c r="Z3992"/>
      <c r="AA3992"/>
    </row>
    <row r="3993" spans="4:27" x14ac:dyDescent="0.35">
      <c r="D3993"/>
      <c r="E3993"/>
      <c r="F3993"/>
      <c r="G3993"/>
      <c r="H3993"/>
      <c r="I3993"/>
      <c r="J3993"/>
      <c r="K3993"/>
      <c r="L3993"/>
      <c r="M3993"/>
      <c r="N3993"/>
      <c r="O3993"/>
      <c r="P3993"/>
      <c r="Q3993"/>
      <c r="R3993"/>
      <c r="S3993"/>
      <c r="T3993"/>
      <c r="U3993"/>
      <c r="V3993"/>
      <c r="W3993"/>
      <c r="X3993"/>
      <c r="Y3993"/>
      <c r="Z3993"/>
      <c r="AA3993"/>
    </row>
    <row r="3994" spans="4:27" x14ac:dyDescent="0.35">
      <c r="D3994"/>
      <c r="E3994"/>
      <c r="F3994"/>
      <c r="G3994"/>
      <c r="H3994"/>
      <c r="I3994"/>
      <c r="J3994"/>
      <c r="K3994"/>
      <c r="L3994"/>
      <c r="M3994"/>
      <c r="N3994"/>
      <c r="O3994"/>
      <c r="P3994"/>
      <c r="Q3994"/>
      <c r="R3994"/>
      <c r="S3994"/>
      <c r="T3994"/>
      <c r="U3994"/>
      <c r="V3994"/>
      <c r="W3994"/>
      <c r="X3994"/>
      <c r="Y3994"/>
      <c r="Z3994"/>
      <c r="AA3994"/>
    </row>
    <row r="3995" spans="4:27" x14ac:dyDescent="0.35">
      <c r="D3995"/>
      <c r="E3995"/>
      <c r="F3995"/>
      <c r="G3995"/>
      <c r="H3995"/>
      <c r="I3995"/>
      <c r="J3995"/>
      <c r="K3995"/>
      <c r="L3995"/>
      <c r="M3995"/>
      <c r="N3995"/>
      <c r="O3995"/>
      <c r="P3995"/>
      <c r="Q3995"/>
      <c r="R3995"/>
      <c r="S3995"/>
      <c r="T3995"/>
      <c r="U3995"/>
      <c r="V3995"/>
      <c r="W3995"/>
      <c r="X3995"/>
      <c r="Y3995"/>
      <c r="Z3995"/>
      <c r="AA3995"/>
    </row>
    <row r="3996" spans="4:27" x14ac:dyDescent="0.35">
      <c r="D3996"/>
      <c r="E3996"/>
      <c r="F3996"/>
      <c r="G3996"/>
      <c r="H3996"/>
      <c r="I3996"/>
      <c r="J3996"/>
      <c r="K3996"/>
      <c r="L3996"/>
      <c r="M3996"/>
      <c r="N3996"/>
      <c r="O3996"/>
      <c r="P3996"/>
      <c r="Q3996"/>
      <c r="R3996"/>
      <c r="S3996"/>
      <c r="T3996"/>
      <c r="U3996"/>
      <c r="V3996"/>
      <c r="W3996"/>
      <c r="X3996"/>
      <c r="Y3996"/>
      <c r="Z3996"/>
      <c r="AA3996"/>
    </row>
    <row r="3997" spans="4:27" x14ac:dyDescent="0.35">
      <c r="D3997"/>
      <c r="E3997"/>
      <c r="F3997"/>
      <c r="G3997"/>
      <c r="H3997"/>
      <c r="I3997"/>
      <c r="J3997"/>
      <c r="K3997"/>
      <c r="L3997"/>
      <c r="M3997"/>
      <c r="N3997"/>
      <c r="O3997"/>
      <c r="P3997"/>
      <c r="Q3997"/>
      <c r="R3997"/>
      <c r="S3997"/>
      <c r="T3997"/>
      <c r="U3997"/>
      <c r="V3997"/>
      <c r="W3997"/>
      <c r="X3997"/>
      <c r="Y3997"/>
      <c r="Z3997"/>
      <c r="AA3997"/>
    </row>
    <row r="3998" spans="4:27" x14ac:dyDescent="0.35">
      <c r="D3998"/>
      <c r="E3998"/>
      <c r="F3998"/>
      <c r="G3998"/>
      <c r="H3998"/>
      <c r="I3998"/>
      <c r="J3998"/>
      <c r="K3998"/>
      <c r="L3998"/>
      <c r="M3998"/>
      <c r="N3998"/>
      <c r="O3998"/>
      <c r="P3998"/>
      <c r="Q3998"/>
      <c r="R3998"/>
      <c r="S3998"/>
      <c r="T3998"/>
      <c r="U3998"/>
      <c r="V3998"/>
      <c r="W3998"/>
      <c r="X3998"/>
      <c r="Y3998"/>
      <c r="Z3998"/>
      <c r="AA3998"/>
    </row>
    <row r="3999" spans="4:27" x14ac:dyDescent="0.35">
      <c r="D3999"/>
      <c r="E3999"/>
      <c r="F3999"/>
      <c r="G3999"/>
      <c r="H3999"/>
      <c r="I3999"/>
      <c r="J3999"/>
      <c r="K3999"/>
      <c r="L3999"/>
      <c r="M3999"/>
      <c r="N3999"/>
      <c r="O3999"/>
      <c r="P3999"/>
      <c r="Q3999"/>
      <c r="R3999"/>
      <c r="S3999"/>
      <c r="T3999"/>
      <c r="U3999"/>
      <c r="V3999"/>
      <c r="W3999"/>
      <c r="X3999"/>
      <c r="Y3999"/>
      <c r="Z3999"/>
      <c r="AA3999"/>
    </row>
    <row r="4000" spans="4:27" x14ac:dyDescent="0.35">
      <c r="D4000"/>
      <c r="E4000"/>
      <c r="F4000"/>
      <c r="G4000"/>
      <c r="H4000"/>
      <c r="I4000"/>
      <c r="J4000"/>
      <c r="K4000"/>
      <c r="L4000"/>
      <c r="M4000"/>
      <c r="N4000"/>
      <c r="O4000"/>
      <c r="P4000"/>
      <c r="Q4000"/>
      <c r="R4000"/>
      <c r="S4000"/>
      <c r="T4000"/>
      <c r="U4000"/>
      <c r="V4000"/>
      <c r="W4000"/>
      <c r="X4000"/>
      <c r="Y4000"/>
      <c r="Z4000"/>
      <c r="AA4000"/>
    </row>
    <row r="4001" spans="4:27" x14ac:dyDescent="0.35">
      <c r="D4001"/>
      <c r="E4001"/>
      <c r="F4001"/>
      <c r="G4001"/>
      <c r="H4001"/>
      <c r="I4001"/>
      <c r="J4001"/>
      <c r="K4001"/>
      <c r="L4001"/>
      <c r="M4001"/>
      <c r="N4001"/>
      <c r="O4001"/>
      <c r="P4001"/>
      <c r="Q4001"/>
      <c r="R4001"/>
      <c r="S4001"/>
      <c r="T4001"/>
      <c r="U4001"/>
      <c r="V4001"/>
      <c r="W4001"/>
      <c r="X4001"/>
      <c r="Y4001"/>
      <c r="Z4001"/>
      <c r="AA4001"/>
    </row>
    <row r="4002" spans="4:27" x14ac:dyDescent="0.35">
      <c r="D4002"/>
      <c r="E4002"/>
      <c r="F4002"/>
      <c r="G4002"/>
      <c r="H4002"/>
      <c r="I4002"/>
      <c r="J4002"/>
      <c r="K4002"/>
      <c r="L4002"/>
      <c r="M4002"/>
      <c r="N4002"/>
      <c r="O4002"/>
      <c r="P4002"/>
      <c r="Q4002"/>
      <c r="R4002"/>
      <c r="S4002"/>
      <c r="T4002"/>
      <c r="U4002"/>
      <c r="V4002"/>
      <c r="W4002"/>
      <c r="X4002"/>
      <c r="Y4002"/>
      <c r="Z4002"/>
      <c r="AA4002"/>
    </row>
    <row r="4003" spans="4:27" x14ac:dyDescent="0.35">
      <c r="D4003"/>
      <c r="E4003"/>
      <c r="F4003"/>
      <c r="G4003"/>
      <c r="H4003"/>
      <c r="I4003"/>
      <c r="J4003"/>
      <c r="K4003"/>
      <c r="L4003"/>
      <c r="M4003"/>
      <c r="N4003"/>
      <c r="O4003"/>
      <c r="P4003"/>
      <c r="Q4003"/>
      <c r="R4003"/>
      <c r="S4003"/>
      <c r="T4003"/>
      <c r="U4003"/>
      <c r="V4003"/>
      <c r="W4003"/>
      <c r="X4003"/>
      <c r="Y4003"/>
      <c r="Z4003"/>
      <c r="AA4003"/>
    </row>
    <row r="4004" spans="4:27" x14ac:dyDescent="0.35">
      <c r="D4004"/>
      <c r="E4004"/>
      <c r="F4004"/>
      <c r="G4004"/>
      <c r="H4004"/>
      <c r="I4004"/>
      <c r="J4004"/>
      <c r="K4004"/>
      <c r="L4004"/>
      <c r="M4004"/>
      <c r="N4004"/>
      <c r="O4004"/>
      <c r="P4004"/>
      <c r="Q4004"/>
      <c r="R4004"/>
      <c r="S4004"/>
      <c r="T4004"/>
      <c r="U4004"/>
      <c r="V4004"/>
      <c r="W4004"/>
      <c r="X4004"/>
      <c r="Y4004"/>
      <c r="Z4004"/>
      <c r="AA4004"/>
    </row>
    <row r="4005" spans="4:27" x14ac:dyDescent="0.35">
      <c r="D4005"/>
      <c r="E4005"/>
      <c r="F4005"/>
      <c r="G4005"/>
      <c r="H4005"/>
      <c r="I4005"/>
      <c r="J4005"/>
      <c r="K4005"/>
      <c r="L4005"/>
      <c r="M4005"/>
      <c r="N4005"/>
      <c r="O4005"/>
      <c r="P4005"/>
      <c r="Q4005"/>
      <c r="R4005"/>
      <c r="S4005"/>
      <c r="T4005"/>
      <c r="U4005"/>
      <c r="V4005"/>
      <c r="W4005"/>
      <c r="X4005"/>
      <c r="Y4005"/>
      <c r="Z4005"/>
      <c r="AA4005"/>
    </row>
    <row r="4006" spans="4:27" x14ac:dyDescent="0.35">
      <c r="D4006"/>
      <c r="E4006"/>
      <c r="F4006"/>
      <c r="G4006"/>
      <c r="H4006"/>
      <c r="I4006"/>
      <c r="J4006"/>
      <c r="K4006"/>
      <c r="L4006"/>
      <c r="M4006"/>
      <c r="N4006"/>
      <c r="O4006"/>
      <c r="P4006"/>
      <c r="Q4006"/>
      <c r="R4006"/>
      <c r="S4006"/>
      <c r="T4006"/>
      <c r="U4006"/>
      <c r="V4006"/>
      <c r="W4006"/>
      <c r="X4006"/>
      <c r="Y4006"/>
      <c r="Z4006"/>
      <c r="AA4006"/>
    </row>
    <row r="4007" spans="4:27" x14ac:dyDescent="0.35">
      <c r="D4007"/>
      <c r="E4007"/>
      <c r="F4007"/>
      <c r="G4007"/>
      <c r="H4007"/>
      <c r="I4007"/>
      <c r="J4007"/>
      <c r="K4007"/>
      <c r="L4007"/>
      <c r="M4007"/>
      <c r="N4007"/>
      <c r="O4007"/>
      <c r="P4007"/>
      <c r="Q4007"/>
      <c r="R4007"/>
      <c r="S4007"/>
      <c r="T4007"/>
      <c r="U4007"/>
      <c r="V4007"/>
      <c r="W4007"/>
      <c r="X4007"/>
      <c r="Y4007"/>
      <c r="Z4007"/>
      <c r="AA4007"/>
    </row>
    <row r="4008" spans="4:27" x14ac:dyDescent="0.35">
      <c r="D4008"/>
      <c r="E4008"/>
      <c r="F4008"/>
      <c r="G4008"/>
      <c r="H4008"/>
      <c r="I4008"/>
      <c r="J4008"/>
      <c r="K4008"/>
      <c r="L4008"/>
      <c r="M4008"/>
      <c r="N4008"/>
      <c r="O4008"/>
      <c r="P4008"/>
      <c r="Q4008"/>
      <c r="R4008"/>
      <c r="S4008"/>
      <c r="T4008"/>
      <c r="U4008"/>
      <c r="V4008"/>
      <c r="W4008"/>
      <c r="X4008"/>
      <c r="Y4008"/>
      <c r="Z4008"/>
      <c r="AA4008"/>
    </row>
    <row r="4009" spans="4:27" x14ac:dyDescent="0.35">
      <c r="D4009"/>
      <c r="E4009"/>
      <c r="F4009"/>
      <c r="G4009"/>
      <c r="H4009"/>
      <c r="I4009"/>
      <c r="J4009"/>
      <c r="K4009"/>
      <c r="L4009"/>
      <c r="M4009"/>
      <c r="N4009"/>
      <c r="O4009"/>
      <c r="P4009"/>
      <c r="Q4009"/>
      <c r="R4009"/>
      <c r="S4009"/>
      <c r="T4009"/>
      <c r="U4009"/>
      <c r="V4009"/>
      <c r="W4009"/>
      <c r="X4009"/>
      <c r="Y4009"/>
      <c r="Z4009"/>
      <c r="AA4009"/>
    </row>
    <row r="4010" spans="4:27" x14ac:dyDescent="0.35">
      <c r="D4010"/>
      <c r="E4010"/>
      <c r="F4010"/>
      <c r="G4010"/>
      <c r="H4010"/>
      <c r="I4010"/>
      <c r="J4010"/>
      <c r="K4010"/>
      <c r="L4010"/>
      <c r="M4010"/>
      <c r="N4010"/>
      <c r="O4010"/>
      <c r="P4010"/>
      <c r="Q4010"/>
      <c r="R4010"/>
      <c r="S4010"/>
      <c r="T4010"/>
      <c r="U4010"/>
      <c r="V4010"/>
      <c r="W4010"/>
      <c r="X4010"/>
      <c r="Y4010"/>
      <c r="Z4010"/>
      <c r="AA4010"/>
    </row>
    <row r="4011" spans="4:27" x14ac:dyDescent="0.35">
      <c r="D4011"/>
      <c r="E4011"/>
      <c r="F4011"/>
      <c r="G4011"/>
      <c r="H4011"/>
      <c r="I4011"/>
      <c r="J4011"/>
      <c r="K4011"/>
      <c r="L4011"/>
      <c r="M4011"/>
      <c r="N4011"/>
      <c r="O4011"/>
      <c r="P4011"/>
      <c r="Q4011"/>
      <c r="R4011"/>
      <c r="S4011"/>
      <c r="T4011"/>
      <c r="U4011"/>
      <c r="V4011"/>
      <c r="W4011"/>
      <c r="X4011"/>
      <c r="Y4011"/>
      <c r="Z4011"/>
      <c r="AA4011"/>
    </row>
    <row r="4012" spans="4:27" x14ac:dyDescent="0.35">
      <c r="D4012"/>
      <c r="E4012"/>
      <c r="F4012"/>
      <c r="G4012"/>
      <c r="H4012"/>
      <c r="I4012"/>
      <c r="J4012"/>
      <c r="K4012"/>
      <c r="L4012"/>
      <c r="M4012"/>
      <c r="N4012"/>
      <c r="O4012"/>
      <c r="P4012"/>
      <c r="Q4012"/>
      <c r="R4012"/>
      <c r="S4012"/>
      <c r="T4012"/>
      <c r="U4012"/>
      <c r="V4012"/>
      <c r="W4012"/>
      <c r="X4012"/>
      <c r="Y4012"/>
      <c r="Z4012"/>
      <c r="AA4012"/>
    </row>
    <row r="4013" spans="4:27" x14ac:dyDescent="0.35">
      <c r="D4013"/>
      <c r="E4013"/>
      <c r="F4013"/>
      <c r="G4013"/>
      <c r="H4013"/>
      <c r="I4013"/>
      <c r="J4013"/>
      <c r="K4013"/>
      <c r="L4013"/>
      <c r="M4013"/>
      <c r="N4013"/>
      <c r="O4013"/>
      <c r="P4013"/>
      <c r="Q4013"/>
      <c r="R4013"/>
      <c r="S4013"/>
      <c r="T4013"/>
      <c r="U4013"/>
      <c r="V4013"/>
      <c r="W4013"/>
      <c r="X4013"/>
      <c r="Y4013"/>
      <c r="Z4013"/>
      <c r="AA4013"/>
    </row>
    <row r="4014" spans="4:27" x14ac:dyDescent="0.35">
      <c r="D4014"/>
      <c r="E4014"/>
      <c r="F4014"/>
      <c r="G4014"/>
      <c r="H4014"/>
      <c r="I4014"/>
      <c r="J4014"/>
      <c r="K4014"/>
      <c r="L4014"/>
      <c r="M4014"/>
      <c r="N4014"/>
      <c r="O4014"/>
      <c r="P4014"/>
      <c r="Q4014"/>
      <c r="R4014"/>
      <c r="S4014"/>
      <c r="T4014"/>
      <c r="U4014"/>
      <c r="V4014"/>
      <c r="W4014"/>
      <c r="X4014"/>
      <c r="Y4014"/>
      <c r="Z4014"/>
      <c r="AA4014"/>
    </row>
    <row r="4015" spans="4:27" x14ac:dyDescent="0.35">
      <c r="D4015"/>
      <c r="E4015"/>
      <c r="F4015"/>
      <c r="G4015"/>
      <c r="H4015"/>
      <c r="I4015"/>
      <c r="J4015"/>
      <c r="K4015"/>
      <c r="L4015"/>
      <c r="M4015"/>
      <c r="N4015"/>
      <c r="O4015"/>
      <c r="P4015"/>
      <c r="Q4015"/>
      <c r="R4015"/>
      <c r="S4015"/>
      <c r="T4015"/>
      <c r="U4015"/>
      <c r="V4015"/>
      <c r="W4015"/>
      <c r="X4015"/>
      <c r="Y4015"/>
      <c r="Z4015"/>
      <c r="AA4015"/>
    </row>
    <row r="4016" spans="4:27" x14ac:dyDescent="0.35">
      <c r="D4016"/>
      <c r="E4016"/>
      <c r="F4016"/>
      <c r="G4016"/>
      <c r="H4016"/>
      <c r="I4016"/>
      <c r="J4016"/>
      <c r="K4016"/>
      <c r="L4016"/>
      <c r="M4016"/>
      <c r="N4016"/>
      <c r="O4016"/>
      <c r="P4016"/>
      <c r="Q4016"/>
      <c r="R4016"/>
      <c r="S4016"/>
      <c r="T4016"/>
      <c r="U4016"/>
      <c r="V4016"/>
      <c r="W4016"/>
      <c r="X4016"/>
      <c r="Y4016"/>
      <c r="Z4016"/>
      <c r="AA4016"/>
    </row>
    <row r="4017" spans="4:27" x14ac:dyDescent="0.35">
      <c r="D4017"/>
      <c r="E4017"/>
      <c r="F4017"/>
      <c r="G4017"/>
      <c r="H4017"/>
      <c r="I4017"/>
      <c r="J4017"/>
      <c r="K4017"/>
      <c r="L4017"/>
      <c r="M4017"/>
      <c r="N4017"/>
      <c r="O4017"/>
      <c r="P4017"/>
      <c r="Q4017"/>
      <c r="R4017"/>
      <c r="S4017"/>
      <c r="T4017"/>
      <c r="U4017"/>
      <c r="V4017"/>
      <c r="W4017"/>
      <c r="X4017"/>
      <c r="Y4017"/>
      <c r="Z4017"/>
      <c r="AA4017"/>
    </row>
    <row r="4018" spans="4:27" x14ac:dyDescent="0.35">
      <c r="D4018"/>
      <c r="E4018"/>
      <c r="F4018"/>
      <c r="G4018"/>
      <c r="H4018"/>
      <c r="I4018"/>
      <c r="J4018"/>
      <c r="K4018"/>
      <c r="L4018"/>
      <c r="M4018"/>
      <c r="N4018"/>
      <c r="O4018"/>
      <c r="P4018"/>
      <c r="Q4018"/>
      <c r="R4018"/>
      <c r="S4018"/>
      <c r="T4018"/>
      <c r="U4018"/>
      <c r="V4018"/>
      <c r="W4018"/>
      <c r="X4018"/>
      <c r="Y4018"/>
      <c r="Z4018"/>
      <c r="AA4018"/>
    </row>
    <row r="4019" spans="4:27" x14ac:dyDescent="0.35">
      <c r="D4019"/>
      <c r="E4019"/>
      <c r="F4019"/>
      <c r="G4019"/>
      <c r="H4019"/>
      <c r="I4019"/>
      <c r="J4019"/>
      <c r="K4019"/>
      <c r="L4019"/>
      <c r="M4019"/>
      <c r="N4019"/>
      <c r="O4019"/>
      <c r="P4019"/>
      <c r="Q4019"/>
      <c r="R4019"/>
      <c r="S4019"/>
      <c r="T4019"/>
      <c r="U4019"/>
      <c r="V4019"/>
      <c r="W4019"/>
      <c r="X4019"/>
      <c r="Y4019"/>
      <c r="Z4019"/>
      <c r="AA4019"/>
    </row>
    <row r="4020" spans="4:27" x14ac:dyDescent="0.35">
      <c r="D4020"/>
      <c r="E4020"/>
      <c r="F4020"/>
      <c r="G4020"/>
      <c r="H4020"/>
      <c r="I4020"/>
      <c r="J4020"/>
      <c r="K4020"/>
      <c r="L4020"/>
      <c r="M4020"/>
      <c r="N4020"/>
      <c r="O4020"/>
      <c r="P4020"/>
      <c r="Q4020"/>
      <c r="R4020"/>
      <c r="S4020"/>
      <c r="T4020"/>
      <c r="U4020"/>
      <c r="V4020"/>
      <c r="W4020"/>
      <c r="X4020"/>
      <c r="Y4020"/>
      <c r="Z4020"/>
      <c r="AA4020"/>
    </row>
    <row r="4021" spans="4:27" x14ac:dyDescent="0.35">
      <c r="D4021"/>
      <c r="E4021"/>
      <c r="F4021"/>
      <c r="G4021"/>
      <c r="H4021"/>
      <c r="I4021"/>
      <c r="J4021"/>
      <c r="K4021"/>
      <c r="L4021"/>
      <c r="M4021"/>
      <c r="N4021"/>
      <c r="O4021"/>
      <c r="P4021"/>
      <c r="Q4021"/>
      <c r="R4021"/>
      <c r="S4021"/>
      <c r="T4021"/>
      <c r="U4021"/>
      <c r="V4021"/>
      <c r="W4021"/>
      <c r="X4021"/>
      <c r="Y4021"/>
      <c r="Z4021"/>
      <c r="AA4021"/>
    </row>
    <row r="4022" spans="4:27" x14ac:dyDescent="0.35">
      <c r="D4022"/>
      <c r="E4022"/>
      <c r="F4022"/>
      <c r="G4022"/>
      <c r="H4022"/>
      <c r="I4022"/>
      <c r="J4022"/>
      <c r="K4022"/>
      <c r="L4022"/>
      <c r="M4022"/>
      <c r="N4022"/>
      <c r="O4022"/>
      <c r="P4022"/>
      <c r="Q4022"/>
      <c r="R4022"/>
      <c r="S4022"/>
      <c r="T4022"/>
      <c r="U4022"/>
      <c r="V4022"/>
      <c r="W4022"/>
      <c r="X4022"/>
      <c r="Y4022"/>
      <c r="Z4022"/>
      <c r="AA4022"/>
    </row>
    <row r="4023" spans="4:27" x14ac:dyDescent="0.35">
      <c r="D4023"/>
      <c r="E4023"/>
      <c r="F4023"/>
      <c r="G4023"/>
      <c r="H4023"/>
      <c r="I4023"/>
      <c r="J4023"/>
      <c r="K4023"/>
      <c r="L4023"/>
      <c r="M4023"/>
      <c r="N4023"/>
      <c r="O4023"/>
      <c r="P4023"/>
      <c r="Q4023"/>
      <c r="R4023"/>
      <c r="S4023"/>
      <c r="T4023"/>
      <c r="U4023"/>
      <c r="V4023"/>
      <c r="W4023"/>
      <c r="X4023"/>
      <c r="Y4023"/>
      <c r="Z4023"/>
      <c r="AA4023"/>
    </row>
    <row r="4024" spans="4:27" x14ac:dyDescent="0.35">
      <c r="D4024"/>
      <c r="E4024"/>
      <c r="F4024"/>
      <c r="G4024"/>
      <c r="H4024"/>
      <c r="I4024"/>
      <c r="J4024"/>
      <c r="K4024"/>
      <c r="L4024"/>
      <c r="M4024"/>
      <c r="N4024"/>
      <c r="O4024"/>
      <c r="P4024"/>
      <c r="Q4024"/>
      <c r="R4024"/>
      <c r="S4024"/>
      <c r="T4024"/>
      <c r="U4024"/>
      <c r="V4024"/>
      <c r="W4024"/>
      <c r="X4024"/>
      <c r="Y4024"/>
      <c r="Z4024"/>
      <c r="AA4024"/>
    </row>
    <row r="4025" spans="4:27" x14ac:dyDescent="0.35">
      <c r="D4025"/>
      <c r="E4025"/>
      <c r="F4025"/>
      <c r="G4025"/>
      <c r="H4025"/>
      <c r="I4025"/>
      <c r="J4025"/>
      <c r="K4025"/>
      <c r="L4025"/>
      <c r="M4025"/>
      <c r="N4025"/>
      <c r="O4025"/>
      <c r="P4025"/>
      <c r="Q4025"/>
      <c r="R4025"/>
      <c r="S4025"/>
      <c r="T4025"/>
      <c r="U4025"/>
      <c r="V4025"/>
      <c r="W4025"/>
      <c r="X4025"/>
      <c r="Y4025"/>
      <c r="Z4025"/>
      <c r="AA4025"/>
    </row>
    <row r="4026" spans="4:27" x14ac:dyDescent="0.35">
      <c r="D4026"/>
      <c r="E4026"/>
      <c r="F4026"/>
      <c r="G4026"/>
      <c r="H4026"/>
      <c r="I4026"/>
      <c r="J4026"/>
      <c r="K4026"/>
      <c r="L4026"/>
      <c r="M4026"/>
      <c r="N4026"/>
      <c r="O4026"/>
      <c r="P4026"/>
      <c r="Q4026"/>
      <c r="R4026"/>
      <c r="S4026"/>
      <c r="T4026"/>
      <c r="U4026"/>
      <c r="V4026"/>
      <c r="W4026"/>
      <c r="X4026"/>
      <c r="Y4026"/>
      <c r="Z4026"/>
      <c r="AA4026"/>
    </row>
    <row r="4027" spans="4:27" x14ac:dyDescent="0.35">
      <c r="D4027"/>
      <c r="E4027"/>
      <c r="F4027"/>
      <c r="G4027"/>
      <c r="H4027"/>
      <c r="I4027"/>
      <c r="J4027"/>
      <c r="K4027"/>
      <c r="L4027"/>
      <c r="M4027"/>
      <c r="N4027"/>
      <c r="O4027"/>
      <c r="P4027"/>
      <c r="Q4027"/>
      <c r="R4027"/>
      <c r="S4027"/>
      <c r="T4027"/>
      <c r="U4027"/>
      <c r="V4027"/>
      <c r="W4027"/>
      <c r="X4027"/>
      <c r="Y4027"/>
      <c r="Z4027"/>
      <c r="AA4027"/>
    </row>
    <row r="4028" spans="4:27" x14ac:dyDescent="0.35">
      <c r="D4028"/>
      <c r="E4028"/>
      <c r="F4028"/>
      <c r="G4028"/>
      <c r="H4028"/>
      <c r="I4028"/>
      <c r="J4028"/>
      <c r="K4028"/>
      <c r="L4028"/>
      <c r="M4028"/>
      <c r="N4028"/>
      <c r="O4028"/>
      <c r="P4028"/>
      <c r="Q4028"/>
      <c r="R4028"/>
      <c r="S4028"/>
      <c r="T4028"/>
      <c r="U4028"/>
      <c r="V4028"/>
      <c r="W4028"/>
      <c r="X4028"/>
      <c r="Y4028"/>
      <c r="Z4028"/>
      <c r="AA4028"/>
    </row>
    <row r="4029" spans="4:27" x14ac:dyDescent="0.35">
      <c r="D4029"/>
      <c r="E4029"/>
      <c r="F4029"/>
      <c r="G4029"/>
      <c r="H4029"/>
      <c r="I4029"/>
      <c r="J4029"/>
      <c r="K4029"/>
      <c r="L4029"/>
      <c r="M4029"/>
      <c r="N4029"/>
      <c r="O4029"/>
      <c r="P4029"/>
      <c r="Q4029"/>
      <c r="R4029"/>
      <c r="S4029"/>
      <c r="T4029"/>
      <c r="U4029"/>
      <c r="V4029"/>
      <c r="W4029"/>
      <c r="X4029"/>
      <c r="Y4029"/>
      <c r="Z4029"/>
      <c r="AA4029"/>
    </row>
    <row r="4030" spans="4:27" x14ac:dyDescent="0.35">
      <c r="D4030"/>
      <c r="E4030"/>
      <c r="F4030"/>
      <c r="G4030"/>
      <c r="H4030"/>
      <c r="I4030"/>
      <c r="J4030"/>
      <c r="K4030"/>
      <c r="L4030"/>
      <c r="M4030"/>
      <c r="N4030"/>
      <c r="O4030"/>
      <c r="P4030"/>
      <c r="Q4030"/>
      <c r="R4030"/>
      <c r="S4030"/>
      <c r="T4030"/>
      <c r="U4030"/>
      <c r="V4030"/>
      <c r="W4030"/>
      <c r="X4030"/>
      <c r="Y4030"/>
      <c r="Z4030"/>
      <c r="AA4030"/>
    </row>
    <row r="4031" spans="4:27" x14ac:dyDescent="0.35">
      <c r="D4031"/>
      <c r="E4031"/>
      <c r="F4031"/>
      <c r="G4031"/>
      <c r="H4031"/>
      <c r="I4031"/>
      <c r="J4031"/>
      <c r="K4031"/>
      <c r="L4031"/>
      <c r="M4031"/>
      <c r="N4031"/>
      <c r="O4031"/>
      <c r="P4031"/>
      <c r="Q4031"/>
      <c r="R4031"/>
      <c r="S4031"/>
      <c r="T4031"/>
      <c r="U4031"/>
      <c r="V4031"/>
      <c r="W4031"/>
      <c r="X4031"/>
      <c r="Y4031"/>
      <c r="Z4031"/>
      <c r="AA4031"/>
    </row>
    <row r="4032" spans="4:27" x14ac:dyDescent="0.35">
      <c r="D4032"/>
      <c r="E4032"/>
      <c r="F4032"/>
      <c r="G4032"/>
      <c r="H4032"/>
      <c r="I4032"/>
      <c r="J4032"/>
      <c r="K4032"/>
      <c r="L4032"/>
      <c r="M4032"/>
      <c r="N4032"/>
      <c r="O4032"/>
      <c r="P4032"/>
      <c r="Q4032"/>
      <c r="R4032"/>
      <c r="S4032"/>
      <c r="T4032"/>
      <c r="U4032"/>
      <c r="V4032"/>
      <c r="W4032"/>
      <c r="X4032"/>
      <c r="Y4032"/>
      <c r="Z4032"/>
      <c r="AA4032"/>
    </row>
    <row r="4033" spans="4:27" x14ac:dyDescent="0.35">
      <c r="D4033"/>
      <c r="E4033"/>
      <c r="F4033"/>
      <c r="G4033"/>
      <c r="H4033"/>
      <c r="I4033"/>
      <c r="J4033"/>
      <c r="K4033"/>
      <c r="L4033"/>
      <c r="M4033"/>
      <c r="N4033"/>
      <c r="O4033"/>
      <c r="P4033"/>
      <c r="Q4033"/>
      <c r="R4033"/>
      <c r="S4033"/>
      <c r="T4033"/>
      <c r="U4033"/>
      <c r="V4033"/>
      <c r="W4033"/>
      <c r="X4033"/>
      <c r="Y4033"/>
      <c r="Z4033"/>
      <c r="AA4033"/>
    </row>
    <row r="4034" spans="4:27" x14ac:dyDescent="0.35">
      <c r="D4034"/>
      <c r="E4034"/>
      <c r="F4034"/>
      <c r="G4034"/>
      <c r="H4034"/>
      <c r="I4034"/>
      <c r="J4034"/>
      <c r="K4034"/>
      <c r="L4034"/>
      <c r="M4034"/>
      <c r="N4034"/>
      <c r="O4034"/>
      <c r="P4034"/>
      <c r="Q4034"/>
      <c r="R4034"/>
      <c r="S4034"/>
      <c r="T4034"/>
      <c r="U4034"/>
      <c r="V4034"/>
      <c r="W4034"/>
      <c r="X4034"/>
      <c r="Y4034"/>
      <c r="Z4034"/>
      <c r="AA4034"/>
    </row>
    <row r="4035" spans="4:27" x14ac:dyDescent="0.35">
      <c r="D4035"/>
      <c r="E4035"/>
      <c r="F4035"/>
      <c r="G4035"/>
      <c r="H4035"/>
      <c r="I4035"/>
      <c r="J4035"/>
      <c r="K4035"/>
      <c r="L4035"/>
      <c r="M4035"/>
      <c r="N4035"/>
      <c r="O4035"/>
      <c r="P4035"/>
      <c r="Q4035"/>
      <c r="R4035"/>
      <c r="S4035"/>
      <c r="T4035"/>
      <c r="U4035"/>
      <c r="V4035"/>
      <c r="W4035"/>
      <c r="X4035"/>
      <c r="Y4035"/>
      <c r="Z4035"/>
      <c r="AA4035"/>
    </row>
    <row r="4036" spans="4:27" x14ac:dyDescent="0.35">
      <c r="D4036"/>
      <c r="E4036"/>
      <c r="F4036"/>
      <c r="G4036"/>
      <c r="H4036"/>
      <c r="I4036"/>
      <c r="J4036"/>
      <c r="K4036"/>
      <c r="L4036"/>
      <c r="M4036"/>
      <c r="N4036"/>
      <c r="O4036"/>
      <c r="P4036"/>
      <c r="Q4036"/>
      <c r="R4036"/>
      <c r="S4036"/>
      <c r="T4036"/>
      <c r="U4036"/>
      <c r="V4036"/>
      <c r="W4036"/>
      <c r="X4036"/>
      <c r="Y4036"/>
      <c r="Z4036"/>
      <c r="AA4036"/>
    </row>
    <row r="4037" spans="4:27" x14ac:dyDescent="0.35">
      <c r="D4037"/>
      <c r="E4037"/>
      <c r="F4037"/>
      <c r="G4037"/>
      <c r="H4037"/>
      <c r="I4037"/>
      <c r="J4037"/>
      <c r="K4037"/>
      <c r="L4037"/>
      <c r="M4037"/>
      <c r="N4037"/>
      <c r="O4037"/>
      <c r="P4037"/>
      <c r="Q4037"/>
      <c r="R4037"/>
      <c r="S4037"/>
      <c r="T4037"/>
      <c r="U4037"/>
      <c r="V4037"/>
      <c r="W4037"/>
      <c r="X4037"/>
      <c r="Y4037"/>
      <c r="Z4037"/>
      <c r="AA4037"/>
    </row>
    <row r="4038" spans="4:27" x14ac:dyDescent="0.35">
      <c r="D4038"/>
      <c r="E4038"/>
      <c r="F4038"/>
      <c r="G4038"/>
      <c r="H4038"/>
      <c r="I4038"/>
      <c r="J4038"/>
      <c r="K4038"/>
      <c r="L4038"/>
      <c r="M4038"/>
      <c r="N4038"/>
      <c r="O4038"/>
      <c r="P4038"/>
      <c r="Q4038"/>
      <c r="R4038"/>
      <c r="S4038"/>
      <c r="T4038"/>
      <c r="U4038"/>
      <c r="V4038"/>
      <c r="W4038"/>
      <c r="X4038"/>
      <c r="Y4038"/>
      <c r="Z4038"/>
      <c r="AA4038"/>
    </row>
    <row r="4039" spans="4:27" x14ac:dyDescent="0.35">
      <c r="D4039"/>
      <c r="E4039"/>
      <c r="F4039"/>
      <c r="G4039"/>
      <c r="H4039"/>
      <c r="I4039"/>
      <c r="J4039"/>
      <c r="K4039"/>
      <c r="L4039"/>
      <c r="M4039"/>
      <c r="N4039"/>
      <c r="O4039"/>
      <c r="P4039"/>
      <c r="Q4039"/>
      <c r="R4039"/>
      <c r="S4039"/>
      <c r="T4039"/>
      <c r="U4039"/>
      <c r="V4039"/>
      <c r="W4039"/>
      <c r="X4039"/>
      <c r="Y4039"/>
      <c r="Z4039"/>
      <c r="AA4039"/>
    </row>
    <row r="4040" spans="4:27" x14ac:dyDescent="0.35">
      <c r="D4040"/>
      <c r="E4040"/>
      <c r="F4040"/>
      <c r="G4040"/>
      <c r="H4040"/>
      <c r="I4040"/>
      <c r="J4040"/>
      <c r="K4040"/>
      <c r="L4040"/>
      <c r="M4040"/>
      <c r="N4040"/>
      <c r="O4040"/>
      <c r="P4040"/>
      <c r="Q4040"/>
      <c r="R4040"/>
      <c r="S4040"/>
      <c r="T4040"/>
      <c r="U4040"/>
      <c r="V4040"/>
      <c r="W4040"/>
      <c r="X4040"/>
      <c r="Y4040"/>
      <c r="Z4040"/>
      <c r="AA4040"/>
    </row>
    <row r="4041" spans="4:27" x14ac:dyDescent="0.35">
      <c r="D4041"/>
      <c r="E4041"/>
      <c r="F4041"/>
      <c r="G4041"/>
      <c r="H4041"/>
      <c r="I4041"/>
      <c r="J4041"/>
      <c r="K4041"/>
      <c r="L4041"/>
      <c r="M4041"/>
      <c r="N4041"/>
      <c r="O4041"/>
      <c r="P4041"/>
      <c r="Q4041"/>
      <c r="R4041"/>
      <c r="S4041"/>
      <c r="T4041"/>
      <c r="U4041"/>
      <c r="V4041"/>
      <c r="W4041"/>
      <c r="X4041"/>
      <c r="Y4041"/>
      <c r="Z4041"/>
      <c r="AA4041"/>
    </row>
    <row r="4042" spans="4:27" x14ac:dyDescent="0.35">
      <c r="D4042"/>
      <c r="E4042"/>
      <c r="F4042"/>
      <c r="G4042"/>
      <c r="H4042"/>
      <c r="I4042"/>
      <c r="J4042"/>
      <c r="K4042"/>
      <c r="L4042"/>
      <c r="M4042"/>
      <c r="N4042"/>
      <c r="O4042"/>
      <c r="P4042"/>
      <c r="Q4042"/>
      <c r="R4042"/>
      <c r="S4042"/>
      <c r="T4042"/>
      <c r="U4042"/>
      <c r="V4042"/>
      <c r="W4042"/>
      <c r="X4042"/>
      <c r="Y4042"/>
      <c r="Z4042"/>
      <c r="AA4042"/>
    </row>
    <row r="4043" spans="4:27" x14ac:dyDescent="0.35">
      <c r="D4043"/>
      <c r="E4043"/>
      <c r="F4043"/>
      <c r="G4043"/>
      <c r="H4043"/>
      <c r="I4043"/>
      <c r="J4043"/>
      <c r="K4043"/>
      <c r="L4043"/>
      <c r="M4043"/>
      <c r="N4043"/>
      <c r="O4043"/>
      <c r="P4043"/>
      <c r="Q4043"/>
      <c r="R4043"/>
      <c r="S4043"/>
      <c r="T4043"/>
      <c r="U4043"/>
      <c r="V4043"/>
      <c r="W4043"/>
      <c r="X4043"/>
      <c r="Y4043"/>
      <c r="Z4043"/>
      <c r="AA4043"/>
    </row>
    <row r="4044" spans="4:27" x14ac:dyDescent="0.35">
      <c r="D4044"/>
      <c r="E4044"/>
      <c r="F4044"/>
      <c r="G4044"/>
      <c r="H4044"/>
      <c r="I4044"/>
      <c r="J4044"/>
      <c r="K4044"/>
      <c r="L4044"/>
      <c r="M4044"/>
      <c r="N4044"/>
      <c r="O4044"/>
      <c r="P4044"/>
      <c r="Q4044"/>
      <c r="R4044"/>
      <c r="S4044"/>
      <c r="T4044"/>
      <c r="U4044"/>
      <c r="V4044"/>
      <c r="W4044"/>
      <c r="X4044"/>
      <c r="Y4044"/>
      <c r="Z4044"/>
      <c r="AA4044"/>
    </row>
    <row r="4045" spans="4:27" x14ac:dyDescent="0.35">
      <c r="D4045"/>
      <c r="E4045"/>
      <c r="F4045"/>
      <c r="G4045"/>
      <c r="H4045"/>
      <c r="I4045"/>
      <c r="J4045"/>
      <c r="K4045"/>
      <c r="L4045"/>
      <c r="M4045"/>
      <c r="N4045"/>
      <c r="O4045"/>
      <c r="P4045"/>
      <c r="Q4045"/>
      <c r="R4045"/>
      <c r="S4045"/>
      <c r="T4045"/>
      <c r="U4045"/>
      <c r="V4045"/>
      <c r="W4045"/>
      <c r="X4045"/>
      <c r="Y4045"/>
      <c r="Z4045"/>
      <c r="AA4045"/>
    </row>
    <row r="4046" spans="4:27" x14ac:dyDescent="0.35">
      <c r="D4046"/>
      <c r="E4046"/>
      <c r="F4046"/>
      <c r="G4046"/>
      <c r="H4046"/>
      <c r="I4046"/>
      <c r="J4046"/>
      <c r="K4046"/>
      <c r="L4046"/>
      <c r="M4046"/>
      <c r="N4046"/>
      <c r="O4046"/>
      <c r="P4046"/>
      <c r="Q4046"/>
      <c r="R4046"/>
      <c r="S4046"/>
      <c r="T4046"/>
      <c r="U4046"/>
      <c r="V4046"/>
      <c r="W4046"/>
      <c r="X4046"/>
      <c r="Y4046"/>
      <c r="Z4046"/>
      <c r="AA4046"/>
    </row>
    <row r="4047" spans="4:27" x14ac:dyDescent="0.35">
      <c r="D4047"/>
      <c r="E4047"/>
      <c r="F4047"/>
      <c r="G4047"/>
      <c r="H4047"/>
      <c r="I4047"/>
      <c r="J4047"/>
      <c r="K4047"/>
      <c r="L4047"/>
      <c r="M4047"/>
      <c r="N4047"/>
      <c r="O4047"/>
      <c r="P4047"/>
      <c r="Q4047"/>
      <c r="R4047"/>
      <c r="S4047"/>
      <c r="T4047"/>
      <c r="U4047"/>
      <c r="V4047"/>
      <c r="W4047"/>
      <c r="X4047"/>
      <c r="Y4047"/>
      <c r="Z4047"/>
      <c r="AA4047"/>
    </row>
    <row r="4048" spans="4:27" x14ac:dyDescent="0.35">
      <c r="D4048"/>
      <c r="E4048"/>
      <c r="F4048"/>
      <c r="G4048"/>
      <c r="H4048"/>
      <c r="I4048"/>
      <c r="J4048"/>
      <c r="K4048"/>
      <c r="L4048"/>
      <c r="M4048"/>
      <c r="N4048"/>
      <c r="O4048"/>
      <c r="P4048"/>
      <c r="Q4048"/>
      <c r="R4048"/>
      <c r="S4048"/>
      <c r="T4048"/>
      <c r="U4048"/>
      <c r="V4048"/>
      <c r="W4048"/>
      <c r="X4048"/>
      <c r="Y4048"/>
      <c r="Z4048"/>
      <c r="AA4048"/>
    </row>
    <row r="4049" spans="4:27" x14ac:dyDescent="0.35">
      <c r="D4049"/>
      <c r="E4049"/>
      <c r="F4049"/>
      <c r="G4049"/>
      <c r="H4049"/>
      <c r="I4049"/>
      <c r="J4049"/>
      <c r="K4049"/>
      <c r="L4049"/>
      <c r="M4049"/>
      <c r="N4049"/>
      <c r="O4049"/>
      <c r="P4049"/>
      <c r="Q4049"/>
      <c r="R4049"/>
      <c r="S4049"/>
      <c r="T4049"/>
      <c r="U4049"/>
      <c r="V4049"/>
      <c r="W4049"/>
      <c r="X4049"/>
      <c r="Y4049"/>
      <c r="Z4049"/>
      <c r="AA4049"/>
    </row>
    <row r="4050" spans="4:27" x14ac:dyDescent="0.35">
      <c r="D4050"/>
      <c r="E4050"/>
      <c r="F4050"/>
      <c r="G4050"/>
      <c r="H4050"/>
      <c r="I4050"/>
      <c r="J4050"/>
      <c r="K4050"/>
      <c r="L4050"/>
      <c r="M4050"/>
      <c r="N4050"/>
      <c r="O4050"/>
      <c r="P4050"/>
      <c r="Q4050"/>
      <c r="R4050"/>
      <c r="S4050"/>
      <c r="T4050"/>
      <c r="U4050"/>
      <c r="V4050"/>
      <c r="W4050"/>
      <c r="X4050"/>
      <c r="Y4050"/>
      <c r="Z4050"/>
      <c r="AA4050"/>
    </row>
    <row r="4051" spans="4:27" x14ac:dyDescent="0.35">
      <c r="D4051"/>
      <c r="E4051"/>
      <c r="F4051"/>
      <c r="G4051"/>
      <c r="H4051"/>
      <c r="I4051"/>
      <c r="J4051"/>
      <c r="K4051"/>
      <c r="L4051"/>
      <c r="M4051"/>
      <c r="N4051"/>
      <c r="O4051"/>
      <c r="P4051"/>
      <c r="Q4051"/>
      <c r="R4051"/>
      <c r="S4051"/>
      <c r="T4051"/>
      <c r="U4051"/>
      <c r="V4051"/>
      <c r="W4051"/>
      <c r="X4051"/>
      <c r="Y4051"/>
      <c r="Z4051"/>
      <c r="AA4051"/>
    </row>
    <row r="4052" spans="4:27" x14ac:dyDescent="0.35">
      <c r="D4052"/>
      <c r="E4052"/>
      <c r="F4052"/>
      <c r="G4052"/>
      <c r="H4052"/>
      <c r="I4052"/>
      <c r="J4052"/>
      <c r="K4052"/>
      <c r="L4052"/>
      <c r="M4052"/>
      <c r="N4052"/>
      <c r="O4052"/>
      <c r="P4052"/>
      <c r="Q4052"/>
      <c r="R4052"/>
      <c r="S4052"/>
      <c r="T4052"/>
      <c r="U4052"/>
      <c r="V4052"/>
      <c r="W4052"/>
      <c r="X4052"/>
      <c r="Y4052"/>
      <c r="Z4052"/>
      <c r="AA4052"/>
    </row>
    <row r="4053" spans="4:27" x14ac:dyDescent="0.35">
      <c r="D4053"/>
      <c r="E4053"/>
      <c r="F4053"/>
      <c r="G4053"/>
      <c r="H4053"/>
      <c r="I4053"/>
      <c r="J4053"/>
      <c r="K4053"/>
      <c r="L4053"/>
      <c r="M4053"/>
      <c r="N4053"/>
      <c r="O4053"/>
      <c r="P4053"/>
      <c r="Q4053"/>
      <c r="R4053"/>
      <c r="S4053"/>
      <c r="T4053"/>
      <c r="U4053"/>
      <c r="V4053"/>
      <c r="W4053"/>
      <c r="X4053"/>
      <c r="Y4053"/>
      <c r="Z4053"/>
      <c r="AA4053"/>
    </row>
    <row r="4054" spans="4:27" x14ac:dyDescent="0.35">
      <c r="D4054"/>
      <c r="E4054"/>
      <c r="F4054"/>
      <c r="G4054"/>
      <c r="H4054"/>
      <c r="I4054"/>
      <c r="J4054"/>
      <c r="K4054"/>
      <c r="L4054"/>
      <c r="M4054"/>
      <c r="N4054"/>
      <c r="O4054"/>
      <c r="P4054"/>
      <c r="Q4054"/>
      <c r="R4054"/>
      <c r="S4054"/>
      <c r="T4054"/>
      <c r="U4054"/>
      <c r="V4054"/>
      <c r="W4054"/>
      <c r="X4054"/>
      <c r="Y4054"/>
      <c r="Z4054"/>
      <c r="AA4054"/>
    </row>
    <row r="4055" spans="4:27" x14ac:dyDescent="0.35">
      <c r="D4055"/>
      <c r="E4055"/>
      <c r="F4055"/>
      <c r="G4055"/>
      <c r="H4055"/>
      <c r="I4055"/>
      <c r="J4055"/>
      <c r="K4055"/>
      <c r="L4055"/>
      <c r="M4055"/>
      <c r="N4055"/>
      <c r="O4055"/>
      <c r="P4055"/>
      <c r="Q4055"/>
      <c r="R4055"/>
      <c r="S4055"/>
      <c r="T4055"/>
      <c r="U4055"/>
      <c r="V4055"/>
      <c r="W4055"/>
      <c r="X4055"/>
      <c r="Y4055"/>
      <c r="Z4055"/>
      <c r="AA4055"/>
    </row>
    <row r="4056" spans="4:27" x14ac:dyDescent="0.35">
      <c r="D4056"/>
      <c r="E4056"/>
      <c r="F4056"/>
      <c r="G4056"/>
      <c r="H4056"/>
      <c r="I4056"/>
      <c r="J4056"/>
      <c r="K4056"/>
      <c r="L4056"/>
      <c r="M4056"/>
      <c r="N4056"/>
      <c r="O4056"/>
      <c r="P4056"/>
      <c r="Q4056"/>
      <c r="R4056"/>
      <c r="S4056"/>
      <c r="T4056"/>
      <c r="U4056"/>
      <c r="V4056"/>
      <c r="W4056"/>
      <c r="X4056"/>
      <c r="Y4056"/>
      <c r="Z4056"/>
      <c r="AA4056"/>
    </row>
    <row r="4057" spans="4:27" x14ac:dyDescent="0.35">
      <c r="D4057"/>
      <c r="E4057"/>
      <c r="F4057"/>
      <c r="G4057"/>
      <c r="H4057"/>
      <c r="I4057"/>
      <c r="J4057"/>
      <c r="K4057"/>
      <c r="L4057"/>
      <c r="M4057"/>
      <c r="N4057"/>
      <c r="O4057"/>
      <c r="P4057"/>
      <c r="Q4057"/>
      <c r="R4057"/>
      <c r="S4057"/>
      <c r="T4057"/>
      <c r="U4057"/>
      <c r="V4057"/>
      <c r="W4057"/>
      <c r="X4057"/>
      <c r="Y4057"/>
      <c r="Z4057"/>
      <c r="AA4057"/>
    </row>
    <row r="4058" spans="4:27" x14ac:dyDescent="0.35">
      <c r="D4058"/>
      <c r="E4058"/>
      <c r="F4058"/>
      <c r="G4058"/>
      <c r="H4058"/>
      <c r="I4058"/>
      <c r="J4058"/>
      <c r="K4058"/>
      <c r="L4058"/>
      <c r="M4058"/>
      <c r="N4058"/>
      <c r="O4058"/>
      <c r="P4058"/>
      <c r="Q4058"/>
      <c r="R4058"/>
      <c r="S4058"/>
      <c r="T4058"/>
      <c r="U4058"/>
      <c r="V4058"/>
      <c r="W4058"/>
      <c r="X4058"/>
      <c r="Y4058"/>
      <c r="Z4058"/>
      <c r="AA4058"/>
    </row>
    <row r="4059" spans="4:27" x14ac:dyDescent="0.35">
      <c r="D4059"/>
      <c r="E4059"/>
      <c r="F4059"/>
      <c r="G4059"/>
      <c r="H4059"/>
      <c r="I4059"/>
      <c r="J4059"/>
      <c r="K4059"/>
      <c r="L4059"/>
      <c r="M4059"/>
      <c r="N4059"/>
      <c r="O4059"/>
      <c r="P4059"/>
      <c r="Q4059"/>
      <c r="R4059"/>
      <c r="S4059"/>
      <c r="T4059"/>
      <c r="U4059"/>
      <c r="V4059"/>
      <c r="W4059"/>
      <c r="X4059"/>
      <c r="Y4059"/>
      <c r="Z4059"/>
      <c r="AA4059"/>
    </row>
    <row r="4060" spans="4:27" x14ac:dyDescent="0.35">
      <c r="D4060"/>
      <c r="E4060"/>
      <c r="F4060"/>
      <c r="G4060"/>
      <c r="H4060"/>
      <c r="I4060"/>
      <c r="J4060"/>
      <c r="K4060"/>
      <c r="L4060"/>
      <c r="M4060"/>
      <c r="N4060"/>
      <c r="O4060"/>
      <c r="P4060"/>
      <c r="Q4060"/>
      <c r="R4060"/>
      <c r="S4060"/>
      <c r="T4060"/>
      <c r="U4060"/>
      <c r="V4060"/>
      <c r="W4060"/>
      <c r="X4060"/>
      <c r="Y4060"/>
      <c r="Z4060"/>
      <c r="AA4060"/>
    </row>
    <row r="4061" spans="4:27" x14ac:dyDescent="0.35">
      <c r="D4061"/>
      <c r="E4061"/>
      <c r="F4061"/>
      <c r="G4061"/>
      <c r="H4061"/>
      <c r="I4061"/>
      <c r="J4061"/>
      <c r="K4061"/>
      <c r="L4061"/>
      <c r="M4061"/>
      <c r="N4061"/>
      <c r="O4061"/>
      <c r="P4061"/>
      <c r="Q4061"/>
      <c r="R4061"/>
      <c r="S4061"/>
      <c r="T4061"/>
      <c r="U4061"/>
      <c r="V4061"/>
      <c r="W4061"/>
      <c r="X4061"/>
      <c r="Y4061"/>
      <c r="Z4061"/>
      <c r="AA4061"/>
    </row>
    <row r="4062" spans="4:27" x14ac:dyDescent="0.35">
      <c r="D4062"/>
      <c r="E4062"/>
      <c r="F4062"/>
      <c r="G4062"/>
      <c r="H4062"/>
      <c r="I4062"/>
      <c r="J4062"/>
      <c r="K4062"/>
      <c r="L4062"/>
      <c r="M4062"/>
      <c r="N4062"/>
      <c r="O4062"/>
      <c r="P4062"/>
      <c r="Q4062"/>
      <c r="R4062"/>
      <c r="S4062"/>
      <c r="T4062"/>
      <c r="U4062"/>
      <c r="V4062"/>
      <c r="W4062"/>
      <c r="X4062"/>
      <c r="Y4062"/>
      <c r="Z4062"/>
      <c r="AA4062"/>
    </row>
    <row r="4063" spans="4:27" x14ac:dyDescent="0.35">
      <c r="D4063"/>
      <c r="E4063"/>
      <c r="F4063"/>
      <c r="G4063"/>
      <c r="H4063"/>
      <c r="I4063"/>
      <c r="J4063"/>
      <c r="K4063"/>
      <c r="L4063"/>
      <c r="M4063"/>
      <c r="N4063"/>
      <c r="O4063"/>
      <c r="P4063"/>
      <c r="Q4063"/>
      <c r="R4063"/>
      <c r="S4063"/>
      <c r="T4063"/>
      <c r="U4063"/>
      <c r="V4063"/>
      <c r="W4063"/>
      <c r="X4063"/>
      <c r="Y4063"/>
      <c r="Z4063"/>
      <c r="AA4063"/>
    </row>
    <row r="4064" spans="4:27" x14ac:dyDescent="0.35">
      <c r="D4064"/>
      <c r="E4064"/>
      <c r="F4064"/>
      <c r="G4064"/>
      <c r="H4064"/>
      <c r="I4064"/>
      <c r="J4064"/>
      <c r="K4064"/>
      <c r="L4064"/>
      <c r="M4064"/>
      <c r="N4064"/>
      <c r="O4064"/>
      <c r="P4064"/>
      <c r="Q4064"/>
      <c r="R4064"/>
      <c r="S4064"/>
      <c r="T4064"/>
      <c r="U4064"/>
      <c r="V4064"/>
      <c r="W4064"/>
      <c r="X4064"/>
      <c r="Y4064"/>
      <c r="Z4064"/>
      <c r="AA4064"/>
    </row>
    <row r="4065" spans="4:27" x14ac:dyDescent="0.35">
      <c r="D4065"/>
      <c r="E4065"/>
      <c r="F4065"/>
      <c r="G4065"/>
      <c r="H4065"/>
      <c r="I4065"/>
      <c r="J4065"/>
      <c r="K4065"/>
      <c r="L4065"/>
      <c r="M4065"/>
      <c r="N4065"/>
      <c r="O4065"/>
      <c r="P4065"/>
      <c r="Q4065"/>
      <c r="R4065"/>
      <c r="S4065"/>
      <c r="T4065"/>
      <c r="U4065"/>
      <c r="V4065"/>
      <c r="W4065"/>
      <c r="X4065"/>
      <c r="Y4065"/>
      <c r="Z4065"/>
      <c r="AA4065"/>
    </row>
    <row r="4066" spans="4:27" x14ac:dyDescent="0.35">
      <c r="D4066"/>
      <c r="E4066"/>
      <c r="F4066"/>
      <c r="G4066"/>
      <c r="H4066"/>
      <c r="I4066"/>
      <c r="J4066"/>
      <c r="K4066"/>
      <c r="L4066"/>
      <c r="M4066"/>
      <c r="N4066"/>
      <c r="O4066"/>
      <c r="P4066"/>
      <c r="Q4066"/>
      <c r="R4066"/>
      <c r="S4066"/>
      <c r="T4066"/>
      <c r="U4066"/>
      <c r="V4066"/>
      <c r="W4066"/>
      <c r="X4066"/>
      <c r="Y4066"/>
      <c r="Z4066"/>
      <c r="AA4066"/>
    </row>
    <row r="4067" spans="4:27" x14ac:dyDescent="0.35">
      <c r="D4067"/>
      <c r="E4067"/>
      <c r="F4067"/>
      <c r="G4067"/>
      <c r="H4067"/>
      <c r="I4067"/>
      <c r="J4067"/>
      <c r="K4067"/>
      <c r="L4067"/>
      <c r="M4067"/>
      <c r="N4067"/>
      <c r="O4067"/>
      <c r="P4067"/>
      <c r="Q4067"/>
      <c r="R4067"/>
      <c r="S4067"/>
      <c r="T4067"/>
      <c r="U4067"/>
      <c r="V4067"/>
      <c r="W4067"/>
      <c r="X4067"/>
      <c r="Y4067"/>
      <c r="Z4067"/>
      <c r="AA4067"/>
    </row>
    <row r="4068" spans="4:27" x14ac:dyDescent="0.35">
      <c r="D4068"/>
      <c r="E4068"/>
      <c r="F4068"/>
      <c r="G4068"/>
      <c r="H4068"/>
      <c r="I4068"/>
      <c r="J4068"/>
      <c r="K4068"/>
      <c r="L4068"/>
      <c r="M4068"/>
      <c r="N4068"/>
      <c r="O4068"/>
      <c r="P4068"/>
      <c r="Q4068"/>
      <c r="R4068"/>
      <c r="S4068"/>
      <c r="T4068"/>
      <c r="U4068"/>
      <c r="V4068"/>
      <c r="W4068"/>
      <c r="X4068"/>
      <c r="Y4068"/>
      <c r="Z4068"/>
      <c r="AA4068"/>
    </row>
    <row r="4069" spans="4:27" x14ac:dyDescent="0.35">
      <c r="D4069"/>
      <c r="E4069"/>
      <c r="F4069"/>
      <c r="G4069"/>
      <c r="H4069"/>
      <c r="I4069"/>
      <c r="J4069"/>
      <c r="K4069"/>
      <c r="L4069"/>
      <c r="M4069"/>
      <c r="N4069"/>
      <c r="O4069"/>
      <c r="P4069"/>
      <c r="Q4069"/>
      <c r="R4069"/>
      <c r="S4069"/>
      <c r="T4069"/>
      <c r="U4069"/>
      <c r="V4069"/>
      <c r="W4069"/>
      <c r="X4069"/>
      <c r="Y4069"/>
      <c r="Z4069"/>
      <c r="AA4069"/>
    </row>
    <row r="4070" spans="4:27" x14ac:dyDescent="0.35">
      <c r="D4070"/>
      <c r="E4070"/>
      <c r="F4070"/>
      <c r="G4070"/>
      <c r="H4070"/>
      <c r="I4070"/>
      <c r="J4070"/>
      <c r="K4070"/>
      <c r="L4070"/>
      <c r="M4070"/>
      <c r="N4070"/>
      <c r="O4070"/>
      <c r="P4070"/>
      <c r="Q4070"/>
      <c r="R4070"/>
      <c r="S4070"/>
      <c r="T4070"/>
      <c r="U4070"/>
      <c r="V4070"/>
      <c r="W4070"/>
      <c r="X4070"/>
      <c r="Y4070"/>
      <c r="Z4070"/>
      <c r="AA4070"/>
    </row>
    <row r="4071" spans="4:27" x14ac:dyDescent="0.35">
      <c r="D4071"/>
      <c r="E4071"/>
      <c r="F4071"/>
      <c r="G4071"/>
      <c r="H4071"/>
      <c r="I4071"/>
      <c r="J4071"/>
      <c r="K4071"/>
      <c r="L4071"/>
      <c r="M4071"/>
      <c r="N4071"/>
      <c r="O4071"/>
      <c r="P4071"/>
      <c r="Q4071"/>
      <c r="R4071"/>
      <c r="S4071"/>
      <c r="T4071"/>
      <c r="U4071"/>
      <c r="V4071"/>
      <c r="W4071"/>
      <c r="X4071"/>
      <c r="Y4071"/>
      <c r="Z4071"/>
      <c r="AA4071"/>
    </row>
    <row r="4072" spans="4:27" x14ac:dyDescent="0.35">
      <c r="D4072"/>
      <c r="E4072"/>
      <c r="F4072"/>
      <c r="G4072"/>
      <c r="H4072"/>
      <c r="I4072"/>
      <c r="J4072"/>
      <c r="K4072"/>
      <c r="L4072"/>
      <c r="M4072"/>
      <c r="N4072"/>
      <c r="O4072"/>
      <c r="P4072"/>
      <c r="Q4072"/>
      <c r="R4072"/>
      <c r="S4072"/>
      <c r="T4072"/>
      <c r="U4072"/>
      <c r="V4072"/>
      <c r="W4072"/>
      <c r="X4072"/>
      <c r="Y4072"/>
      <c r="Z4072"/>
      <c r="AA4072"/>
    </row>
    <row r="4073" spans="4:27" x14ac:dyDescent="0.35">
      <c r="D4073"/>
      <c r="E4073"/>
      <c r="F4073"/>
      <c r="G4073"/>
      <c r="H4073"/>
      <c r="I4073"/>
      <c r="J4073"/>
      <c r="K4073"/>
      <c r="L4073"/>
      <c r="M4073"/>
      <c r="N4073"/>
      <c r="O4073"/>
      <c r="P4073"/>
      <c r="Q4073"/>
      <c r="R4073"/>
      <c r="S4073"/>
      <c r="T4073"/>
      <c r="U4073"/>
      <c r="V4073"/>
      <c r="W4073"/>
      <c r="X4073"/>
      <c r="Y4073"/>
      <c r="Z4073"/>
      <c r="AA4073"/>
    </row>
    <row r="4074" spans="4:27" x14ac:dyDescent="0.35">
      <c r="D4074"/>
      <c r="E4074"/>
      <c r="F4074"/>
      <c r="G4074"/>
      <c r="H4074"/>
      <c r="I4074"/>
      <c r="J4074"/>
      <c r="K4074"/>
      <c r="L4074"/>
      <c r="M4074"/>
      <c r="N4074"/>
      <c r="O4074"/>
      <c r="P4074"/>
      <c r="Q4074"/>
      <c r="R4074"/>
      <c r="S4074"/>
      <c r="T4074"/>
      <c r="U4074"/>
      <c r="V4074"/>
      <c r="W4074"/>
      <c r="X4074"/>
      <c r="Y4074"/>
      <c r="Z4074"/>
      <c r="AA4074"/>
    </row>
    <row r="4075" spans="4:27" x14ac:dyDescent="0.35">
      <c r="D4075"/>
      <c r="E4075"/>
      <c r="F4075"/>
      <c r="G4075"/>
      <c r="H4075"/>
      <c r="I4075"/>
      <c r="J4075"/>
      <c r="K4075"/>
      <c r="L4075"/>
      <c r="M4075"/>
      <c r="N4075"/>
      <c r="O4075"/>
      <c r="P4075"/>
      <c r="Q4075"/>
      <c r="R4075"/>
      <c r="S4075"/>
      <c r="T4075"/>
      <c r="U4075"/>
      <c r="V4075"/>
      <c r="W4075"/>
      <c r="X4075"/>
      <c r="Y4075"/>
      <c r="Z4075"/>
      <c r="AA4075"/>
    </row>
    <row r="4076" spans="4:27" x14ac:dyDescent="0.35">
      <c r="D4076"/>
      <c r="E4076"/>
      <c r="F4076"/>
      <c r="G4076"/>
      <c r="H4076"/>
      <c r="I4076"/>
      <c r="J4076"/>
      <c r="K4076"/>
      <c r="L4076"/>
      <c r="M4076"/>
      <c r="N4076"/>
      <c r="O4076"/>
      <c r="P4076"/>
      <c r="Q4076"/>
      <c r="R4076"/>
      <c r="S4076"/>
      <c r="T4076"/>
      <c r="U4076"/>
      <c r="V4076"/>
      <c r="W4076"/>
      <c r="X4076"/>
      <c r="Y4076"/>
      <c r="Z4076"/>
      <c r="AA4076"/>
    </row>
    <row r="4077" spans="4:27" x14ac:dyDescent="0.35">
      <c r="D4077"/>
      <c r="E4077"/>
      <c r="F4077"/>
      <c r="G4077"/>
      <c r="H4077"/>
      <c r="I4077"/>
      <c r="J4077"/>
      <c r="K4077"/>
      <c r="L4077"/>
      <c r="M4077"/>
      <c r="N4077"/>
      <c r="O4077"/>
      <c r="P4077"/>
      <c r="Q4077"/>
      <c r="R4077"/>
      <c r="S4077"/>
      <c r="T4077"/>
      <c r="U4077"/>
      <c r="V4077"/>
      <c r="W4077"/>
      <c r="X4077"/>
      <c r="Y4077"/>
      <c r="Z4077"/>
      <c r="AA4077"/>
    </row>
    <row r="4078" spans="4:27" x14ac:dyDescent="0.35">
      <c r="D4078"/>
      <c r="E4078"/>
      <c r="F4078"/>
      <c r="G4078"/>
      <c r="H4078"/>
      <c r="I4078"/>
      <c r="J4078"/>
      <c r="K4078"/>
      <c r="L4078"/>
      <c r="M4078"/>
      <c r="N4078"/>
      <c r="O4078"/>
      <c r="P4078"/>
      <c r="Q4078"/>
      <c r="R4078"/>
      <c r="S4078"/>
      <c r="T4078"/>
      <c r="U4078"/>
      <c r="V4078"/>
      <c r="W4078"/>
      <c r="X4078"/>
      <c r="Y4078"/>
      <c r="Z4078"/>
      <c r="AA4078"/>
    </row>
    <row r="4079" spans="4:27" x14ac:dyDescent="0.35">
      <c r="D4079"/>
      <c r="E4079"/>
      <c r="F4079"/>
      <c r="G4079"/>
      <c r="H4079"/>
      <c r="I4079"/>
      <c r="J4079"/>
      <c r="K4079"/>
      <c r="L4079"/>
      <c r="M4079"/>
      <c r="N4079"/>
      <c r="O4079"/>
      <c r="P4079"/>
      <c r="Q4079"/>
      <c r="R4079"/>
      <c r="S4079"/>
      <c r="T4079"/>
      <c r="U4079"/>
      <c r="V4079"/>
      <c r="W4079"/>
      <c r="X4079"/>
      <c r="Y4079"/>
      <c r="Z4079"/>
      <c r="AA4079"/>
    </row>
    <row r="4080" spans="4:27" x14ac:dyDescent="0.35">
      <c r="D4080"/>
      <c r="E4080"/>
      <c r="F4080"/>
      <c r="G4080"/>
      <c r="H4080"/>
      <c r="I4080"/>
      <c r="J4080"/>
      <c r="K4080"/>
      <c r="L4080"/>
      <c r="M4080"/>
      <c r="N4080"/>
      <c r="O4080"/>
      <c r="P4080"/>
      <c r="Q4080"/>
      <c r="R4080"/>
      <c r="S4080"/>
      <c r="T4080"/>
      <c r="U4080"/>
      <c r="V4080"/>
      <c r="W4080"/>
      <c r="X4080"/>
      <c r="Y4080"/>
      <c r="Z4080"/>
      <c r="AA4080"/>
    </row>
    <row r="4081" spans="4:27" x14ac:dyDescent="0.35">
      <c r="D4081"/>
      <c r="E4081"/>
      <c r="F4081"/>
      <c r="G4081"/>
      <c r="H4081"/>
      <c r="I4081"/>
      <c r="J4081"/>
      <c r="K4081"/>
      <c r="L4081"/>
      <c r="M4081"/>
      <c r="N4081"/>
      <c r="O4081"/>
      <c r="P4081"/>
      <c r="Q4081"/>
      <c r="R4081"/>
      <c r="S4081"/>
      <c r="T4081"/>
      <c r="U4081"/>
      <c r="V4081"/>
      <c r="W4081"/>
      <c r="X4081"/>
      <c r="Y4081"/>
      <c r="Z4081"/>
      <c r="AA4081"/>
    </row>
    <row r="4082" spans="4:27" x14ac:dyDescent="0.35">
      <c r="D4082"/>
      <c r="E4082"/>
      <c r="F4082"/>
      <c r="G4082"/>
      <c r="H4082"/>
      <c r="I4082"/>
      <c r="J4082"/>
      <c r="K4082"/>
      <c r="L4082"/>
      <c r="M4082"/>
      <c r="N4082"/>
      <c r="O4082"/>
      <c r="P4082"/>
      <c r="Q4082"/>
      <c r="R4082"/>
      <c r="S4082"/>
      <c r="T4082"/>
      <c r="U4082"/>
      <c r="V4082"/>
      <c r="W4082"/>
      <c r="X4082"/>
      <c r="Y4082"/>
      <c r="Z4082"/>
      <c r="AA4082"/>
    </row>
    <row r="4083" spans="4:27" x14ac:dyDescent="0.35">
      <c r="D4083"/>
      <c r="E4083"/>
      <c r="F4083"/>
      <c r="G4083"/>
      <c r="H4083"/>
      <c r="I4083"/>
      <c r="J4083"/>
      <c r="K4083"/>
      <c r="L4083"/>
      <c r="M4083"/>
      <c r="N4083"/>
      <c r="O4083"/>
      <c r="P4083"/>
      <c r="Q4083"/>
      <c r="R4083"/>
      <c r="S4083"/>
      <c r="T4083"/>
      <c r="U4083"/>
      <c r="V4083"/>
      <c r="W4083"/>
      <c r="X4083"/>
      <c r="Y4083"/>
      <c r="Z4083"/>
      <c r="AA4083"/>
    </row>
    <row r="4084" spans="4:27" x14ac:dyDescent="0.35">
      <c r="D4084"/>
      <c r="E4084"/>
      <c r="F4084"/>
      <c r="G4084"/>
      <c r="H4084"/>
      <c r="I4084"/>
      <c r="J4084"/>
      <c r="K4084"/>
      <c r="L4084"/>
      <c r="M4084"/>
      <c r="N4084"/>
      <c r="O4084"/>
      <c r="P4084"/>
      <c r="Q4084"/>
      <c r="R4084"/>
      <c r="S4084"/>
      <c r="T4084"/>
      <c r="U4084"/>
      <c r="V4084"/>
      <c r="W4084"/>
      <c r="X4084"/>
      <c r="Y4084"/>
      <c r="Z4084"/>
      <c r="AA4084"/>
    </row>
    <row r="4085" spans="4:27" x14ac:dyDescent="0.35">
      <c r="D4085"/>
      <c r="E4085"/>
      <c r="F4085"/>
      <c r="G4085"/>
      <c r="H4085"/>
      <c r="I4085"/>
      <c r="J4085"/>
      <c r="K4085"/>
      <c r="L4085"/>
      <c r="M4085"/>
      <c r="N4085"/>
      <c r="O4085"/>
      <c r="P4085"/>
      <c r="Q4085"/>
      <c r="R4085"/>
      <c r="S4085"/>
      <c r="T4085"/>
      <c r="U4085"/>
      <c r="V4085"/>
      <c r="W4085"/>
      <c r="X4085"/>
      <c r="Y4085"/>
      <c r="Z4085"/>
      <c r="AA4085"/>
    </row>
    <row r="4086" spans="4:27" x14ac:dyDescent="0.35">
      <c r="D4086"/>
      <c r="E4086"/>
      <c r="F4086"/>
      <c r="G4086"/>
      <c r="H4086"/>
      <c r="I4086"/>
      <c r="J4086"/>
      <c r="K4086"/>
      <c r="L4086"/>
      <c r="M4086"/>
      <c r="N4086"/>
      <c r="O4086"/>
      <c r="P4086"/>
      <c r="Q4086"/>
      <c r="R4086"/>
      <c r="S4086"/>
      <c r="T4086"/>
      <c r="U4086"/>
      <c r="V4086"/>
      <c r="W4086"/>
      <c r="X4086"/>
      <c r="Y4086"/>
      <c r="Z4086"/>
      <c r="AA4086"/>
    </row>
    <row r="4087" spans="4:27" x14ac:dyDescent="0.35">
      <c r="D4087"/>
      <c r="E4087"/>
      <c r="F4087"/>
      <c r="G4087"/>
      <c r="H4087"/>
      <c r="I4087"/>
      <c r="J4087"/>
      <c r="K4087"/>
      <c r="L4087"/>
      <c r="M4087"/>
      <c r="N4087"/>
      <c r="O4087"/>
      <c r="P4087"/>
      <c r="Q4087"/>
      <c r="R4087"/>
      <c r="S4087"/>
      <c r="T4087"/>
      <c r="U4087"/>
      <c r="V4087"/>
      <c r="W4087"/>
      <c r="X4087"/>
      <c r="Y4087"/>
      <c r="Z4087"/>
      <c r="AA4087"/>
    </row>
    <row r="4088" spans="4:27" x14ac:dyDescent="0.35">
      <c r="D4088"/>
      <c r="E4088"/>
      <c r="F4088"/>
      <c r="G4088"/>
      <c r="H4088"/>
      <c r="I4088"/>
      <c r="J4088"/>
      <c r="K4088"/>
      <c r="L4088"/>
      <c r="M4088"/>
      <c r="N4088"/>
      <c r="O4088"/>
      <c r="P4088"/>
      <c r="Q4088"/>
      <c r="R4088"/>
      <c r="S4088"/>
      <c r="T4088"/>
      <c r="U4088"/>
      <c r="V4088"/>
      <c r="W4088"/>
      <c r="X4088"/>
      <c r="Y4088"/>
      <c r="Z4088"/>
      <c r="AA4088"/>
    </row>
    <row r="4089" spans="4:27" x14ac:dyDescent="0.35">
      <c r="D4089"/>
      <c r="E4089"/>
      <c r="F4089"/>
      <c r="G4089"/>
      <c r="H4089"/>
      <c r="I4089"/>
      <c r="J4089"/>
      <c r="K4089"/>
      <c r="L4089"/>
      <c r="M4089"/>
      <c r="N4089"/>
      <c r="O4089"/>
      <c r="P4089"/>
      <c r="Q4089"/>
      <c r="R4089"/>
      <c r="S4089"/>
      <c r="T4089"/>
      <c r="U4089"/>
      <c r="V4089"/>
      <c r="W4089"/>
      <c r="X4089"/>
      <c r="Y4089"/>
      <c r="Z4089"/>
      <c r="AA4089"/>
    </row>
    <row r="4090" spans="4:27" x14ac:dyDescent="0.35">
      <c r="D4090"/>
      <c r="E4090"/>
      <c r="F4090"/>
      <c r="G4090"/>
      <c r="H4090"/>
      <c r="I4090"/>
      <c r="J4090"/>
      <c r="K4090"/>
      <c r="L4090"/>
      <c r="M4090"/>
      <c r="N4090"/>
      <c r="O4090"/>
      <c r="P4090"/>
      <c r="Q4090"/>
      <c r="R4090"/>
      <c r="S4090"/>
      <c r="T4090"/>
      <c r="U4090"/>
      <c r="V4090"/>
      <c r="W4090"/>
      <c r="X4090"/>
      <c r="Y4090"/>
      <c r="Z4090"/>
      <c r="AA4090"/>
    </row>
    <row r="4091" spans="4:27" x14ac:dyDescent="0.35">
      <c r="D4091"/>
      <c r="E4091"/>
      <c r="F4091"/>
      <c r="G4091"/>
      <c r="H4091"/>
      <c r="I4091"/>
      <c r="J4091"/>
      <c r="K4091"/>
      <c r="L4091"/>
      <c r="M4091"/>
      <c r="N4091"/>
      <c r="O4091"/>
      <c r="P4091"/>
      <c r="Q4091"/>
      <c r="R4091"/>
      <c r="S4091"/>
      <c r="T4091"/>
      <c r="U4091"/>
      <c r="V4091"/>
      <c r="W4091"/>
      <c r="X4091"/>
      <c r="Y4091"/>
      <c r="Z4091"/>
      <c r="AA4091"/>
    </row>
    <row r="4092" spans="4:27" x14ac:dyDescent="0.35">
      <c r="D4092"/>
      <c r="E4092"/>
      <c r="F4092"/>
      <c r="G4092"/>
      <c r="H4092"/>
      <c r="I4092"/>
      <c r="J4092"/>
      <c r="K4092"/>
      <c r="L4092"/>
      <c r="M4092"/>
      <c r="N4092"/>
      <c r="O4092"/>
      <c r="P4092"/>
      <c r="Q4092"/>
      <c r="R4092"/>
      <c r="S4092"/>
      <c r="T4092"/>
      <c r="U4092"/>
      <c r="V4092"/>
      <c r="W4092"/>
      <c r="X4092"/>
      <c r="Y4092"/>
      <c r="Z4092"/>
      <c r="AA4092"/>
    </row>
    <row r="4093" spans="4:27" x14ac:dyDescent="0.35">
      <c r="D4093"/>
      <c r="E4093"/>
      <c r="F4093"/>
      <c r="G4093"/>
      <c r="H4093"/>
      <c r="I4093"/>
      <c r="J4093"/>
      <c r="K4093"/>
      <c r="L4093"/>
      <c r="M4093"/>
      <c r="N4093"/>
      <c r="O4093"/>
      <c r="P4093"/>
      <c r="Q4093"/>
      <c r="R4093"/>
      <c r="S4093"/>
      <c r="T4093"/>
      <c r="U4093"/>
      <c r="V4093"/>
      <c r="W4093"/>
      <c r="X4093"/>
      <c r="Y4093"/>
      <c r="Z4093"/>
      <c r="AA4093"/>
    </row>
    <row r="4094" spans="4:27" x14ac:dyDescent="0.35">
      <c r="D4094"/>
      <c r="E4094"/>
      <c r="F4094"/>
      <c r="G4094"/>
      <c r="H4094"/>
      <c r="I4094"/>
      <c r="J4094"/>
      <c r="K4094"/>
      <c r="L4094"/>
      <c r="M4094"/>
      <c r="N4094"/>
      <c r="O4094"/>
      <c r="P4094"/>
      <c r="Q4094"/>
      <c r="R4094"/>
      <c r="S4094"/>
      <c r="T4094"/>
      <c r="U4094"/>
      <c r="V4094"/>
      <c r="W4094"/>
      <c r="X4094"/>
      <c r="Y4094"/>
      <c r="Z4094"/>
      <c r="AA4094"/>
    </row>
    <row r="4095" spans="4:27" x14ac:dyDescent="0.35">
      <c r="D4095"/>
      <c r="E4095"/>
      <c r="F4095"/>
      <c r="G4095"/>
      <c r="H4095"/>
      <c r="I4095"/>
      <c r="J4095"/>
      <c r="K4095"/>
      <c r="L4095"/>
      <c r="M4095"/>
      <c r="N4095"/>
      <c r="O4095"/>
      <c r="P4095"/>
      <c r="Q4095"/>
      <c r="R4095"/>
      <c r="S4095"/>
      <c r="T4095"/>
      <c r="U4095"/>
      <c r="V4095"/>
      <c r="W4095"/>
      <c r="X4095"/>
      <c r="Y4095"/>
      <c r="Z4095"/>
      <c r="AA4095"/>
    </row>
    <row r="4096" spans="4:27" x14ac:dyDescent="0.35">
      <c r="D4096"/>
      <c r="E4096"/>
      <c r="F4096"/>
      <c r="G4096"/>
      <c r="H4096"/>
      <c r="I4096"/>
      <c r="J4096"/>
      <c r="K4096"/>
      <c r="L4096"/>
      <c r="M4096"/>
      <c r="N4096"/>
      <c r="O4096"/>
      <c r="P4096"/>
      <c r="Q4096"/>
      <c r="R4096"/>
      <c r="S4096"/>
      <c r="T4096"/>
      <c r="U4096"/>
      <c r="V4096"/>
      <c r="W4096"/>
      <c r="X4096"/>
      <c r="Y4096"/>
      <c r="Z4096"/>
      <c r="AA4096"/>
    </row>
    <row r="4097" spans="4:27" x14ac:dyDescent="0.35">
      <c r="D4097"/>
      <c r="E4097"/>
      <c r="F4097"/>
      <c r="G4097"/>
      <c r="H4097"/>
      <c r="I4097"/>
      <c r="J4097"/>
      <c r="K4097"/>
      <c r="L4097"/>
      <c r="M4097"/>
      <c r="N4097"/>
      <c r="O4097"/>
      <c r="P4097"/>
      <c r="Q4097"/>
      <c r="R4097"/>
      <c r="S4097"/>
      <c r="T4097"/>
      <c r="U4097"/>
      <c r="V4097"/>
      <c r="W4097"/>
      <c r="X4097"/>
      <c r="Y4097"/>
      <c r="Z4097"/>
      <c r="AA4097"/>
    </row>
    <row r="4098" spans="4:27" x14ac:dyDescent="0.35">
      <c r="D4098"/>
      <c r="E4098"/>
      <c r="F4098"/>
      <c r="G4098"/>
      <c r="H4098"/>
      <c r="I4098"/>
      <c r="J4098"/>
      <c r="K4098"/>
      <c r="L4098"/>
      <c r="M4098"/>
      <c r="N4098"/>
      <c r="O4098"/>
      <c r="P4098"/>
      <c r="Q4098"/>
      <c r="R4098"/>
      <c r="S4098"/>
      <c r="T4098"/>
      <c r="U4098"/>
      <c r="V4098"/>
      <c r="W4098"/>
      <c r="X4098"/>
      <c r="Y4098"/>
      <c r="Z4098"/>
      <c r="AA4098"/>
    </row>
    <row r="4099" spans="4:27" x14ac:dyDescent="0.35">
      <c r="D4099"/>
      <c r="E4099"/>
      <c r="F4099"/>
      <c r="G4099"/>
      <c r="H4099"/>
      <c r="I4099"/>
      <c r="J4099"/>
      <c r="K4099"/>
      <c r="L4099"/>
      <c r="M4099"/>
      <c r="N4099"/>
      <c r="O4099"/>
      <c r="P4099"/>
      <c r="Q4099"/>
      <c r="R4099"/>
      <c r="S4099"/>
      <c r="T4099"/>
      <c r="U4099"/>
      <c r="V4099"/>
      <c r="W4099"/>
      <c r="X4099"/>
      <c r="Y4099"/>
      <c r="Z4099"/>
      <c r="AA4099"/>
    </row>
    <row r="4100" spans="4:27" x14ac:dyDescent="0.35">
      <c r="D4100"/>
      <c r="E4100"/>
      <c r="F4100"/>
      <c r="G4100"/>
      <c r="H4100"/>
      <c r="I4100"/>
      <c r="J4100"/>
      <c r="K4100"/>
      <c r="L4100"/>
      <c r="M4100"/>
      <c r="N4100"/>
      <c r="O4100"/>
      <c r="P4100"/>
      <c r="Q4100"/>
      <c r="R4100"/>
      <c r="S4100"/>
      <c r="T4100"/>
      <c r="U4100"/>
      <c r="V4100"/>
      <c r="W4100"/>
      <c r="X4100"/>
      <c r="Y4100"/>
      <c r="Z4100"/>
      <c r="AA4100"/>
    </row>
    <row r="4101" spans="4:27" x14ac:dyDescent="0.35">
      <c r="D4101"/>
      <c r="E4101"/>
      <c r="F4101"/>
      <c r="G4101"/>
      <c r="H4101"/>
      <c r="I4101"/>
      <c r="J4101"/>
      <c r="K4101"/>
      <c r="L4101"/>
      <c r="M4101"/>
      <c r="N4101"/>
      <c r="O4101"/>
      <c r="P4101"/>
      <c r="Q4101"/>
      <c r="R4101"/>
      <c r="S4101"/>
      <c r="T4101"/>
      <c r="U4101"/>
      <c r="V4101"/>
      <c r="W4101"/>
      <c r="X4101"/>
      <c r="Y4101"/>
      <c r="Z4101"/>
      <c r="AA4101"/>
    </row>
    <row r="4102" spans="4:27" x14ac:dyDescent="0.35">
      <c r="D4102"/>
      <c r="E4102"/>
      <c r="F4102"/>
      <c r="G4102"/>
      <c r="H4102"/>
      <c r="I4102"/>
      <c r="J4102"/>
      <c r="K4102"/>
      <c r="L4102"/>
      <c r="M4102"/>
      <c r="N4102"/>
      <c r="O4102"/>
      <c r="P4102"/>
      <c r="Q4102"/>
      <c r="R4102"/>
      <c r="S4102"/>
      <c r="T4102"/>
      <c r="U4102"/>
      <c r="V4102"/>
      <c r="W4102"/>
      <c r="X4102"/>
      <c r="Y4102"/>
      <c r="Z4102"/>
      <c r="AA4102"/>
    </row>
    <row r="4103" spans="4:27" x14ac:dyDescent="0.35">
      <c r="D4103"/>
      <c r="E4103"/>
      <c r="F4103"/>
      <c r="G4103"/>
      <c r="H4103"/>
      <c r="I4103"/>
      <c r="J4103"/>
      <c r="K4103"/>
      <c r="L4103"/>
      <c r="M4103"/>
      <c r="N4103"/>
      <c r="O4103"/>
      <c r="P4103"/>
      <c r="Q4103"/>
      <c r="R4103"/>
      <c r="S4103"/>
      <c r="T4103"/>
      <c r="U4103"/>
      <c r="V4103"/>
      <c r="W4103"/>
      <c r="X4103"/>
      <c r="Y4103"/>
      <c r="Z4103"/>
      <c r="AA4103"/>
    </row>
    <row r="4104" spans="4:27" x14ac:dyDescent="0.35">
      <c r="D4104"/>
      <c r="E4104"/>
      <c r="F4104"/>
      <c r="G4104"/>
      <c r="H4104"/>
      <c r="I4104"/>
      <c r="J4104"/>
      <c r="K4104"/>
      <c r="L4104"/>
      <c r="M4104"/>
      <c r="N4104"/>
      <c r="O4104"/>
      <c r="P4104"/>
      <c r="Q4104"/>
      <c r="R4104"/>
      <c r="S4104"/>
      <c r="T4104"/>
      <c r="U4104"/>
      <c r="V4104"/>
      <c r="W4104"/>
      <c r="X4104"/>
      <c r="Y4104"/>
      <c r="Z4104"/>
      <c r="AA4104"/>
    </row>
    <row r="4105" spans="4:27" x14ac:dyDescent="0.35">
      <c r="D4105"/>
      <c r="E4105"/>
      <c r="F4105"/>
      <c r="G4105"/>
      <c r="H4105"/>
      <c r="I4105"/>
      <c r="J4105"/>
      <c r="K4105"/>
      <c r="L4105"/>
      <c r="M4105"/>
      <c r="N4105"/>
      <c r="O4105"/>
      <c r="P4105"/>
      <c r="Q4105"/>
      <c r="R4105"/>
      <c r="S4105"/>
      <c r="T4105"/>
      <c r="U4105"/>
      <c r="V4105"/>
      <c r="W4105"/>
      <c r="X4105"/>
      <c r="Y4105"/>
      <c r="Z4105"/>
      <c r="AA4105"/>
    </row>
    <row r="4106" spans="4:27" x14ac:dyDescent="0.35">
      <c r="D4106"/>
      <c r="E4106"/>
      <c r="F4106"/>
      <c r="G4106"/>
      <c r="H4106"/>
      <c r="I4106"/>
      <c r="J4106"/>
      <c r="K4106"/>
      <c r="L4106"/>
      <c r="M4106"/>
      <c r="N4106"/>
      <c r="O4106"/>
      <c r="P4106"/>
      <c r="Q4106"/>
      <c r="R4106"/>
      <c r="S4106"/>
      <c r="T4106"/>
      <c r="U4106"/>
      <c r="V4106"/>
      <c r="W4106"/>
      <c r="X4106"/>
      <c r="Y4106"/>
      <c r="Z4106"/>
      <c r="AA4106"/>
    </row>
    <row r="4107" spans="4:27" x14ac:dyDescent="0.35">
      <c r="D4107"/>
      <c r="E4107"/>
      <c r="F4107"/>
      <c r="G4107"/>
      <c r="H4107"/>
      <c r="I4107"/>
      <c r="J4107"/>
      <c r="K4107"/>
      <c r="L4107"/>
      <c r="M4107"/>
      <c r="N4107"/>
      <c r="O4107"/>
      <c r="P4107"/>
      <c r="Q4107"/>
      <c r="R4107"/>
      <c r="S4107"/>
      <c r="T4107"/>
      <c r="U4107"/>
      <c r="V4107"/>
      <c r="W4107"/>
      <c r="X4107"/>
      <c r="Y4107"/>
      <c r="Z4107"/>
      <c r="AA4107"/>
    </row>
    <row r="4108" spans="4:27" x14ac:dyDescent="0.35">
      <c r="D4108"/>
      <c r="E4108"/>
      <c r="F4108"/>
      <c r="G4108"/>
      <c r="H4108"/>
      <c r="I4108"/>
      <c r="J4108"/>
      <c r="K4108"/>
      <c r="L4108"/>
      <c r="M4108"/>
      <c r="N4108"/>
      <c r="O4108"/>
      <c r="P4108"/>
      <c r="Q4108"/>
      <c r="R4108"/>
      <c r="S4108"/>
      <c r="T4108"/>
      <c r="U4108"/>
      <c r="V4108"/>
      <c r="W4108"/>
      <c r="X4108"/>
      <c r="Y4108"/>
      <c r="Z4108"/>
      <c r="AA4108"/>
    </row>
    <row r="4109" spans="4:27" x14ac:dyDescent="0.35">
      <c r="D4109"/>
      <c r="E4109"/>
      <c r="F4109"/>
      <c r="G4109"/>
      <c r="H4109"/>
      <c r="I4109"/>
      <c r="J4109"/>
      <c r="K4109"/>
      <c r="L4109"/>
      <c r="M4109"/>
      <c r="N4109"/>
      <c r="O4109"/>
      <c r="P4109"/>
      <c r="Q4109"/>
      <c r="R4109"/>
      <c r="S4109"/>
      <c r="T4109"/>
      <c r="U4109"/>
      <c r="V4109"/>
      <c r="W4109"/>
      <c r="X4109"/>
      <c r="Y4109"/>
      <c r="Z4109"/>
      <c r="AA4109"/>
    </row>
    <row r="4110" spans="4:27" x14ac:dyDescent="0.35">
      <c r="D4110"/>
      <c r="E4110"/>
      <c r="F4110"/>
      <c r="G4110"/>
      <c r="H4110"/>
      <c r="I4110"/>
      <c r="J4110"/>
      <c r="K4110"/>
      <c r="L4110"/>
      <c r="M4110"/>
      <c r="N4110"/>
      <c r="O4110"/>
      <c r="P4110"/>
      <c r="Q4110"/>
      <c r="R4110"/>
      <c r="S4110"/>
      <c r="T4110"/>
      <c r="U4110"/>
      <c r="V4110"/>
      <c r="W4110"/>
      <c r="X4110"/>
      <c r="Y4110"/>
      <c r="Z4110"/>
      <c r="AA4110"/>
    </row>
    <row r="4111" spans="4:27" x14ac:dyDescent="0.35">
      <c r="D4111"/>
      <c r="E4111"/>
      <c r="F4111"/>
      <c r="G4111"/>
      <c r="H4111"/>
      <c r="I4111"/>
      <c r="J4111"/>
      <c r="K4111"/>
      <c r="L4111"/>
      <c r="M4111"/>
      <c r="N4111"/>
      <c r="O4111"/>
      <c r="P4111"/>
      <c r="Q4111"/>
      <c r="R4111"/>
      <c r="S4111"/>
      <c r="T4111"/>
      <c r="U4111"/>
      <c r="V4111"/>
      <c r="W4111"/>
      <c r="X4111"/>
      <c r="Y4111"/>
      <c r="Z4111"/>
      <c r="AA4111"/>
    </row>
    <row r="4112" spans="4:27" x14ac:dyDescent="0.35">
      <c r="D4112"/>
      <c r="E4112"/>
      <c r="F4112"/>
      <c r="G4112"/>
      <c r="H4112"/>
      <c r="I4112"/>
      <c r="J4112"/>
      <c r="K4112"/>
      <c r="L4112"/>
      <c r="M4112"/>
      <c r="N4112"/>
      <c r="O4112"/>
      <c r="P4112"/>
      <c r="Q4112"/>
      <c r="R4112"/>
      <c r="S4112"/>
      <c r="T4112"/>
      <c r="U4112"/>
      <c r="V4112"/>
      <c r="W4112"/>
      <c r="X4112"/>
      <c r="Y4112"/>
      <c r="Z4112"/>
      <c r="AA4112"/>
    </row>
    <row r="4113" spans="4:27" x14ac:dyDescent="0.35">
      <c r="D4113"/>
      <c r="E4113"/>
      <c r="F4113"/>
      <c r="G4113"/>
      <c r="H4113"/>
      <c r="I4113"/>
      <c r="J4113"/>
      <c r="K4113"/>
      <c r="L4113"/>
      <c r="M4113"/>
      <c r="N4113"/>
      <c r="O4113"/>
      <c r="P4113"/>
      <c r="Q4113"/>
      <c r="R4113"/>
      <c r="S4113"/>
      <c r="T4113"/>
      <c r="U4113"/>
      <c r="V4113"/>
      <c r="W4113"/>
      <c r="X4113"/>
      <c r="Y4113"/>
      <c r="Z4113"/>
      <c r="AA4113"/>
    </row>
    <row r="4114" spans="4:27" x14ac:dyDescent="0.35">
      <c r="D4114"/>
      <c r="E4114"/>
      <c r="F4114"/>
      <c r="G4114"/>
      <c r="H4114"/>
      <c r="I4114"/>
      <c r="J4114"/>
      <c r="K4114"/>
      <c r="L4114"/>
      <c r="M4114"/>
      <c r="N4114"/>
      <c r="O4114"/>
      <c r="P4114"/>
      <c r="Q4114"/>
      <c r="R4114"/>
      <c r="S4114"/>
      <c r="T4114"/>
      <c r="U4114"/>
      <c r="V4114"/>
      <c r="W4114"/>
      <c r="X4114"/>
      <c r="Y4114"/>
      <c r="Z4114"/>
      <c r="AA4114"/>
    </row>
    <row r="4115" spans="4:27" x14ac:dyDescent="0.35">
      <c r="D4115"/>
      <c r="E4115"/>
      <c r="F4115"/>
      <c r="G4115"/>
      <c r="H4115"/>
      <c r="I4115"/>
      <c r="J4115"/>
      <c r="K4115"/>
      <c r="L4115"/>
      <c r="M4115"/>
      <c r="N4115"/>
      <c r="O4115"/>
      <c r="P4115"/>
      <c r="Q4115"/>
      <c r="R4115"/>
      <c r="S4115"/>
      <c r="T4115"/>
      <c r="U4115"/>
      <c r="V4115"/>
      <c r="W4115"/>
      <c r="X4115"/>
      <c r="Y4115"/>
      <c r="Z4115"/>
      <c r="AA4115"/>
    </row>
    <row r="4116" spans="4:27" x14ac:dyDescent="0.35">
      <c r="D4116"/>
      <c r="E4116"/>
      <c r="F4116"/>
      <c r="G4116"/>
      <c r="H4116"/>
      <c r="I4116"/>
      <c r="J4116"/>
      <c r="K4116"/>
      <c r="L4116"/>
      <c r="M4116"/>
      <c r="N4116"/>
      <c r="O4116"/>
      <c r="P4116"/>
      <c r="Q4116"/>
      <c r="R4116"/>
      <c r="S4116"/>
      <c r="T4116"/>
      <c r="U4116"/>
      <c r="V4116"/>
      <c r="W4116"/>
      <c r="X4116"/>
      <c r="Y4116"/>
      <c r="Z4116"/>
      <c r="AA4116"/>
    </row>
    <row r="4117" spans="4:27" x14ac:dyDescent="0.35">
      <c r="D4117"/>
      <c r="E4117"/>
      <c r="F4117"/>
      <c r="G4117"/>
      <c r="H4117"/>
      <c r="I4117"/>
      <c r="J4117"/>
      <c r="K4117"/>
      <c r="L4117"/>
      <c r="M4117"/>
      <c r="N4117"/>
      <c r="O4117"/>
      <c r="P4117"/>
      <c r="Q4117"/>
      <c r="R4117"/>
      <c r="S4117"/>
      <c r="T4117"/>
      <c r="U4117"/>
      <c r="V4117"/>
      <c r="W4117"/>
      <c r="X4117"/>
      <c r="Y4117"/>
      <c r="Z4117"/>
      <c r="AA4117"/>
    </row>
    <row r="4118" spans="4:27" x14ac:dyDescent="0.35">
      <c r="D4118"/>
      <c r="E4118"/>
      <c r="F4118"/>
      <c r="G4118"/>
      <c r="H4118"/>
      <c r="I4118"/>
      <c r="J4118"/>
      <c r="K4118"/>
      <c r="L4118"/>
      <c r="M4118"/>
      <c r="N4118"/>
      <c r="O4118"/>
      <c r="P4118"/>
      <c r="Q4118"/>
      <c r="R4118"/>
      <c r="S4118"/>
      <c r="T4118"/>
      <c r="U4118"/>
      <c r="V4118"/>
      <c r="W4118"/>
      <c r="X4118"/>
      <c r="Y4118"/>
      <c r="Z4118"/>
      <c r="AA4118"/>
    </row>
    <row r="4119" spans="4:27" x14ac:dyDescent="0.35">
      <c r="D4119"/>
      <c r="E4119"/>
      <c r="F4119"/>
      <c r="G4119"/>
      <c r="H4119"/>
      <c r="I4119"/>
      <c r="J4119"/>
      <c r="K4119"/>
      <c r="L4119"/>
      <c r="M4119"/>
      <c r="N4119"/>
      <c r="O4119"/>
      <c r="P4119"/>
      <c r="Q4119"/>
      <c r="R4119"/>
      <c r="S4119"/>
      <c r="T4119"/>
      <c r="U4119"/>
      <c r="V4119"/>
      <c r="W4119"/>
      <c r="X4119"/>
      <c r="Y4119"/>
      <c r="Z4119"/>
      <c r="AA4119"/>
    </row>
    <row r="4120" spans="4:27" x14ac:dyDescent="0.35">
      <c r="D4120"/>
      <c r="E4120"/>
      <c r="F4120"/>
      <c r="G4120"/>
      <c r="H4120"/>
      <c r="I4120"/>
      <c r="J4120"/>
      <c r="K4120"/>
      <c r="L4120"/>
      <c r="M4120"/>
      <c r="N4120"/>
      <c r="O4120"/>
      <c r="P4120"/>
      <c r="Q4120"/>
      <c r="R4120"/>
      <c r="S4120"/>
      <c r="T4120"/>
      <c r="U4120"/>
      <c r="V4120"/>
      <c r="W4120"/>
      <c r="X4120"/>
      <c r="Y4120"/>
      <c r="Z4120"/>
      <c r="AA4120"/>
    </row>
    <row r="4121" spans="4:27" x14ac:dyDescent="0.35">
      <c r="D4121"/>
      <c r="E4121"/>
      <c r="F4121"/>
      <c r="G4121"/>
      <c r="H4121"/>
      <c r="I4121"/>
      <c r="J4121"/>
      <c r="K4121"/>
      <c r="L4121"/>
      <c r="M4121"/>
      <c r="N4121"/>
      <c r="O4121"/>
      <c r="P4121"/>
      <c r="Q4121"/>
      <c r="R4121"/>
      <c r="S4121"/>
      <c r="T4121"/>
      <c r="U4121"/>
      <c r="V4121"/>
      <c r="W4121"/>
      <c r="X4121"/>
      <c r="Y4121"/>
      <c r="Z4121"/>
      <c r="AA4121"/>
    </row>
    <row r="4122" spans="4:27" x14ac:dyDescent="0.35">
      <c r="D4122"/>
      <c r="E4122"/>
      <c r="F4122"/>
      <c r="G4122"/>
      <c r="H4122"/>
      <c r="I4122"/>
      <c r="J4122"/>
      <c r="K4122"/>
      <c r="L4122"/>
      <c r="M4122"/>
      <c r="N4122"/>
      <c r="O4122"/>
      <c r="P4122"/>
      <c r="Q4122"/>
      <c r="R4122"/>
      <c r="S4122"/>
      <c r="T4122"/>
      <c r="U4122"/>
      <c r="V4122"/>
      <c r="W4122"/>
      <c r="X4122"/>
      <c r="Y4122"/>
      <c r="Z4122"/>
      <c r="AA4122"/>
    </row>
    <row r="4123" spans="4:27" x14ac:dyDescent="0.35">
      <c r="D4123"/>
      <c r="E4123"/>
      <c r="F4123"/>
      <c r="G4123"/>
      <c r="H4123"/>
      <c r="I4123"/>
      <c r="J4123"/>
      <c r="K4123"/>
      <c r="L4123"/>
      <c r="M4123"/>
      <c r="N4123"/>
      <c r="O4123"/>
      <c r="P4123"/>
      <c r="Q4123"/>
      <c r="R4123"/>
      <c r="S4123"/>
      <c r="T4123"/>
      <c r="U4123"/>
      <c r="V4123"/>
      <c r="W4123"/>
      <c r="X4123"/>
      <c r="Y4123"/>
      <c r="Z4123"/>
      <c r="AA4123"/>
    </row>
    <row r="4124" spans="4:27" x14ac:dyDescent="0.35">
      <c r="D4124"/>
      <c r="E4124"/>
      <c r="F4124"/>
      <c r="G4124"/>
      <c r="H4124"/>
      <c r="I4124"/>
      <c r="J4124"/>
      <c r="K4124"/>
      <c r="L4124"/>
      <c r="M4124"/>
      <c r="N4124"/>
      <c r="O4124"/>
      <c r="P4124"/>
      <c r="Q4124"/>
      <c r="R4124"/>
      <c r="S4124"/>
      <c r="T4124"/>
      <c r="U4124"/>
      <c r="V4124"/>
      <c r="W4124"/>
      <c r="X4124"/>
      <c r="Y4124"/>
      <c r="Z4124"/>
      <c r="AA4124"/>
    </row>
    <row r="4125" spans="4:27" x14ac:dyDescent="0.35">
      <c r="D4125"/>
      <c r="E4125"/>
      <c r="F4125"/>
      <c r="G4125"/>
      <c r="H4125"/>
      <c r="I4125"/>
      <c r="J4125"/>
      <c r="K4125"/>
      <c r="L4125"/>
      <c r="M4125"/>
      <c r="N4125"/>
      <c r="O4125"/>
      <c r="P4125"/>
      <c r="Q4125"/>
      <c r="R4125"/>
      <c r="S4125"/>
      <c r="T4125"/>
      <c r="U4125"/>
      <c r="V4125"/>
      <c r="W4125"/>
      <c r="X4125"/>
      <c r="Y4125"/>
      <c r="Z4125"/>
      <c r="AA4125"/>
    </row>
    <row r="4126" spans="4:27" x14ac:dyDescent="0.35">
      <c r="D4126"/>
      <c r="E4126"/>
      <c r="F4126"/>
      <c r="G4126"/>
      <c r="H4126"/>
      <c r="I4126"/>
      <c r="J4126"/>
      <c r="K4126"/>
      <c r="L4126"/>
      <c r="M4126"/>
      <c r="N4126"/>
      <c r="O4126"/>
      <c r="P4126"/>
      <c r="Q4126"/>
      <c r="R4126"/>
      <c r="S4126"/>
      <c r="T4126"/>
      <c r="U4126"/>
      <c r="V4126"/>
      <c r="W4126"/>
      <c r="X4126"/>
      <c r="Y4126"/>
      <c r="Z4126"/>
      <c r="AA4126"/>
    </row>
    <row r="4127" spans="4:27" x14ac:dyDescent="0.35">
      <c r="D4127"/>
      <c r="E4127"/>
      <c r="F4127"/>
      <c r="G4127"/>
      <c r="H4127"/>
      <c r="I4127"/>
      <c r="J4127"/>
      <c r="K4127"/>
      <c r="L4127"/>
      <c r="M4127"/>
      <c r="N4127"/>
      <c r="O4127"/>
      <c r="P4127"/>
      <c r="Q4127"/>
      <c r="R4127"/>
      <c r="S4127"/>
      <c r="T4127"/>
      <c r="U4127"/>
      <c r="V4127"/>
      <c r="W4127"/>
      <c r="X4127"/>
      <c r="Y4127"/>
      <c r="Z4127"/>
      <c r="AA4127"/>
    </row>
    <row r="4128" spans="4:27" x14ac:dyDescent="0.35">
      <c r="D4128"/>
      <c r="E4128"/>
      <c r="F4128"/>
      <c r="G4128"/>
      <c r="H4128"/>
      <c r="I4128"/>
      <c r="J4128"/>
      <c r="K4128"/>
      <c r="L4128"/>
      <c r="M4128"/>
      <c r="N4128"/>
      <c r="O4128"/>
      <c r="P4128"/>
      <c r="Q4128"/>
      <c r="R4128"/>
      <c r="S4128"/>
      <c r="T4128"/>
      <c r="U4128"/>
      <c r="V4128"/>
      <c r="W4128"/>
      <c r="X4128"/>
      <c r="Y4128"/>
      <c r="Z4128"/>
      <c r="AA4128"/>
    </row>
    <row r="4129" spans="4:27" x14ac:dyDescent="0.35">
      <c r="D4129"/>
      <c r="E4129"/>
      <c r="F4129"/>
      <c r="G4129"/>
      <c r="H4129"/>
      <c r="I4129"/>
      <c r="J4129"/>
      <c r="K4129"/>
      <c r="L4129"/>
      <c r="M4129"/>
      <c r="N4129"/>
      <c r="O4129"/>
      <c r="P4129"/>
      <c r="Q4129"/>
      <c r="R4129"/>
      <c r="S4129"/>
      <c r="T4129"/>
      <c r="U4129"/>
      <c r="V4129"/>
      <c r="W4129"/>
      <c r="X4129"/>
      <c r="Y4129"/>
      <c r="Z4129"/>
      <c r="AA4129"/>
    </row>
    <row r="4130" spans="4:27" x14ac:dyDescent="0.35">
      <c r="D4130"/>
      <c r="E4130"/>
      <c r="F4130"/>
      <c r="G4130"/>
      <c r="H4130"/>
      <c r="I4130"/>
      <c r="J4130"/>
      <c r="K4130"/>
      <c r="L4130"/>
      <c r="M4130"/>
      <c r="N4130"/>
      <c r="O4130"/>
      <c r="P4130"/>
      <c r="Q4130"/>
      <c r="R4130"/>
      <c r="S4130"/>
      <c r="T4130"/>
      <c r="U4130"/>
      <c r="V4130"/>
      <c r="W4130"/>
      <c r="X4130"/>
      <c r="Y4130"/>
      <c r="Z4130"/>
      <c r="AA4130"/>
    </row>
    <row r="4131" spans="4:27" x14ac:dyDescent="0.35">
      <c r="D4131"/>
      <c r="E4131"/>
      <c r="F4131"/>
      <c r="G4131"/>
      <c r="H4131"/>
      <c r="I4131"/>
      <c r="J4131"/>
      <c r="K4131"/>
      <c r="L4131"/>
      <c r="M4131"/>
      <c r="N4131"/>
      <c r="O4131"/>
      <c r="P4131"/>
      <c r="Q4131"/>
      <c r="R4131"/>
      <c r="S4131"/>
      <c r="T4131"/>
      <c r="U4131"/>
      <c r="V4131"/>
      <c r="W4131"/>
      <c r="X4131"/>
      <c r="Y4131"/>
      <c r="Z4131"/>
      <c r="AA4131"/>
    </row>
    <row r="4132" spans="4:27" x14ac:dyDescent="0.35">
      <c r="D4132"/>
      <c r="E4132"/>
      <c r="F4132"/>
      <c r="G4132"/>
      <c r="H4132"/>
      <c r="I4132"/>
      <c r="J4132"/>
      <c r="K4132"/>
      <c r="L4132"/>
      <c r="M4132"/>
      <c r="N4132"/>
      <c r="O4132"/>
      <c r="P4132"/>
      <c r="Q4132"/>
      <c r="R4132"/>
      <c r="S4132"/>
      <c r="T4132"/>
      <c r="U4132"/>
      <c r="V4132"/>
      <c r="W4132"/>
      <c r="X4132"/>
      <c r="Y4132"/>
      <c r="Z4132"/>
      <c r="AA4132"/>
    </row>
    <row r="4133" spans="4:27" x14ac:dyDescent="0.35">
      <c r="D4133"/>
      <c r="E4133"/>
      <c r="F4133"/>
      <c r="G4133"/>
      <c r="H4133"/>
      <c r="I4133"/>
      <c r="J4133"/>
      <c r="K4133"/>
      <c r="L4133"/>
      <c r="M4133"/>
      <c r="N4133"/>
      <c r="O4133"/>
      <c r="P4133"/>
      <c r="Q4133"/>
      <c r="R4133"/>
      <c r="S4133"/>
      <c r="T4133"/>
      <c r="U4133"/>
      <c r="V4133"/>
      <c r="W4133"/>
      <c r="X4133"/>
      <c r="Y4133"/>
      <c r="Z4133"/>
      <c r="AA4133"/>
    </row>
    <row r="4134" spans="4:27" x14ac:dyDescent="0.35">
      <c r="D4134"/>
      <c r="E4134"/>
      <c r="F4134"/>
      <c r="G4134"/>
      <c r="H4134"/>
      <c r="I4134"/>
      <c r="J4134"/>
      <c r="K4134"/>
      <c r="L4134"/>
      <c r="M4134"/>
      <c r="N4134"/>
      <c r="O4134"/>
      <c r="P4134"/>
      <c r="Q4134"/>
      <c r="R4134"/>
      <c r="S4134"/>
      <c r="T4134"/>
      <c r="U4134"/>
      <c r="V4134"/>
      <c r="W4134"/>
      <c r="X4134"/>
      <c r="Y4134"/>
      <c r="Z4134"/>
      <c r="AA4134"/>
    </row>
    <row r="4135" spans="4:27" x14ac:dyDescent="0.35">
      <c r="D4135"/>
      <c r="E4135"/>
      <c r="F4135"/>
      <c r="G4135"/>
      <c r="H4135"/>
      <c r="I4135"/>
      <c r="J4135"/>
      <c r="K4135"/>
      <c r="L4135"/>
      <c r="M4135"/>
      <c r="N4135"/>
      <c r="O4135"/>
      <c r="P4135"/>
      <c r="Q4135"/>
      <c r="R4135"/>
      <c r="S4135"/>
      <c r="T4135"/>
      <c r="U4135"/>
      <c r="V4135"/>
      <c r="W4135"/>
      <c r="X4135"/>
      <c r="Y4135"/>
      <c r="Z4135"/>
      <c r="AA4135"/>
    </row>
    <row r="4136" spans="4:27" x14ac:dyDescent="0.35">
      <c r="D4136"/>
      <c r="E4136"/>
      <c r="F4136"/>
      <c r="G4136"/>
      <c r="H4136"/>
      <c r="I4136"/>
      <c r="J4136"/>
      <c r="K4136"/>
      <c r="L4136"/>
      <c r="M4136"/>
      <c r="N4136"/>
      <c r="O4136"/>
      <c r="P4136"/>
      <c r="Q4136"/>
      <c r="R4136"/>
      <c r="S4136"/>
      <c r="T4136"/>
      <c r="U4136"/>
      <c r="V4136"/>
      <c r="W4136"/>
      <c r="X4136"/>
      <c r="Y4136"/>
      <c r="Z4136"/>
      <c r="AA4136"/>
    </row>
    <row r="4137" spans="4:27" x14ac:dyDescent="0.35">
      <c r="D4137"/>
      <c r="E4137"/>
      <c r="F4137"/>
      <c r="G4137"/>
      <c r="H4137"/>
      <c r="I4137"/>
      <c r="J4137"/>
      <c r="K4137"/>
      <c r="L4137"/>
      <c r="M4137"/>
      <c r="N4137"/>
      <c r="O4137"/>
      <c r="P4137"/>
      <c r="Q4137"/>
      <c r="R4137"/>
      <c r="S4137"/>
      <c r="T4137"/>
      <c r="U4137"/>
      <c r="V4137"/>
      <c r="W4137"/>
      <c r="X4137"/>
      <c r="Y4137"/>
      <c r="Z4137"/>
      <c r="AA4137"/>
    </row>
    <row r="4138" spans="4:27" x14ac:dyDescent="0.35">
      <c r="D4138"/>
      <c r="E4138"/>
      <c r="F4138"/>
      <c r="G4138"/>
      <c r="H4138"/>
      <c r="I4138"/>
      <c r="J4138"/>
      <c r="K4138"/>
      <c r="L4138"/>
      <c r="M4138"/>
      <c r="N4138"/>
      <c r="O4138"/>
      <c r="P4138"/>
      <c r="Q4138"/>
      <c r="R4138"/>
      <c r="S4138"/>
      <c r="T4138"/>
      <c r="U4138"/>
      <c r="V4138"/>
      <c r="W4138"/>
      <c r="X4138"/>
      <c r="Y4138"/>
      <c r="Z4138"/>
      <c r="AA4138"/>
    </row>
    <row r="4139" spans="4:27" x14ac:dyDescent="0.35">
      <c r="D4139"/>
      <c r="E4139"/>
      <c r="F4139"/>
      <c r="G4139"/>
      <c r="H4139"/>
      <c r="I4139"/>
      <c r="J4139"/>
      <c r="K4139"/>
      <c r="L4139"/>
      <c r="M4139"/>
      <c r="N4139"/>
      <c r="O4139"/>
      <c r="P4139"/>
      <c r="Q4139"/>
      <c r="R4139"/>
      <c r="S4139"/>
      <c r="T4139"/>
      <c r="U4139"/>
      <c r="V4139"/>
      <c r="W4139"/>
      <c r="X4139"/>
      <c r="Y4139"/>
      <c r="Z4139"/>
      <c r="AA4139"/>
    </row>
    <row r="4140" spans="4:27" x14ac:dyDescent="0.35">
      <c r="D4140"/>
      <c r="E4140"/>
      <c r="F4140"/>
      <c r="G4140"/>
      <c r="H4140"/>
      <c r="I4140"/>
      <c r="J4140"/>
      <c r="K4140"/>
      <c r="L4140"/>
      <c r="M4140"/>
      <c r="N4140"/>
      <c r="O4140"/>
      <c r="P4140"/>
      <c r="Q4140"/>
      <c r="R4140"/>
      <c r="S4140"/>
      <c r="T4140"/>
      <c r="U4140"/>
      <c r="V4140"/>
      <c r="W4140"/>
      <c r="X4140"/>
      <c r="Y4140"/>
      <c r="Z4140"/>
      <c r="AA4140"/>
    </row>
    <row r="4141" spans="4:27" x14ac:dyDescent="0.35">
      <c r="D4141"/>
      <c r="E4141"/>
      <c r="F4141"/>
      <c r="G4141"/>
      <c r="H4141"/>
      <c r="I4141"/>
      <c r="J4141"/>
      <c r="K4141"/>
      <c r="L4141"/>
      <c r="M4141"/>
      <c r="N4141"/>
      <c r="O4141"/>
      <c r="P4141"/>
      <c r="Q4141"/>
      <c r="R4141"/>
      <c r="S4141"/>
      <c r="T4141"/>
      <c r="U4141"/>
      <c r="V4141"/>
      <c r="W4141"/>
      <c r="X4141"/>
      <c r="Y4141"/>
      <c r="Z4141"/>
      <c r="AA4141"/>
    </row>
    <row r="4142" spans="4:27" x14ac:dyDescent="0.35">
      <c r="D4142"/>
      <c r="E4142"/>
      <c r="F4142"/>
      <c r="G4142"/>
      <c r="H4142"/>
      <c r="I4142"/>
      <c r="J4142"/>
      <c r="K4142"/>
      <c r="L4142"/>
      <c r="M4142"/>
      <c r="N4142"/>
      <c r="O4142"/>
      <c r="P4142"/>
      <c r="Q4142"/>
      <c r="R4142"/>
      <c r="S4142"/>
      <c r="T4142"/>
      <c r="U4142"/>
      <c r="V4142"/>
      <c r="W4142"/>
      <c r="X4142"/>
      <c r="Y4142"/>
      <c r="Z4142"/>
      <c r="AA4142"/>
    </row>
    <row r="4143" spans="4:27" x14ac:dyDescent="0.35">
      <c r="D4143"/>
      <c r="E4143"/>
      <c r="F4143"/>
      <c r="G4143"/>
      <c r="H4143"/>
      <c r="I4143"/>
      <c r="J4143"/>
      <c r="K4143"/>
      <c r="L4143"/>
      <c r="M4143"/>
      <c r="N4143"/>
      <c r="O4143"/>
      <c r="P4143"/>
      <c r="Q4143"/>
      <c r="R4143"/>
      <c r="S4143"/>
      <c r="T4143"/>
      <c r="U4143"/>
      <c r="V4143"/>
      <c r="W4143"/>
      <c r="X4143"/>
      <c r="Y4143"/>
      <c r="Z4143"/>
      <c r="AA4143"/>
    </row>
    <row r="4144" spans="4:27" x14ac:dyDescent="0.35">
      <c r="D4144"/>
      <c r="E4144"/>
      <c r="F4144"/>
      <c r="G4144"/>
      <c r="H4144"/>
      <c r="I4144"/>
      <c r="J4144"/>
      <c r="K4144"/>
      <c r="L4144"/>
      <c r="M4144"/>
      <c r="N4144"/>
      <c r="O4144"/>
      <c r="P4144"/>
      <c r="Q4144"/>
      <c r="R4144"/>
      <c r="S4144"/>
      <c r="T4144"/>
      <c r="U4144"/>
      <c r="V4144"/>
      <c r="W4144"/>
      <c r="X4144"/>
      <c r="Y4144"/>
      <c r="Z4144"/>
      <c r="AA4144"/>
    </row>
    <row r="4145" spans="4:27" x14ac:dyDescent="0.35">
      <c r="D4145"/>
      <c r="E4145"/>
      <c r="F4145"/>
      <c r="G4145"/>
      <c r="H4145"/>
      <c r="I4145"/>
      <c r="J4145"/>
      <c r="K4145"/>
      <c r="L4145"/>
      <c r="M4145"/>
      <c r="N4145"/>
      <c r="O4145"/>
      <c r="P4145"/>
      <c r="Q4145"/>
      <c r="R4145"/>
      <c r="S4145"/>
      <c r="T4145"/>
      <c r="U4145"/>
      <c r="V4145"/>
      <c r="W4145"/>
      <c r="X4145"/>
      <c r="Y4145"/>
      <c r="Z4145"/>
      <c r="AA4145"/>
    </row>
    <row r="4146" spans="4:27" x14ac:dyDescent="0.35">
      <c r="D4146"/>
      <c r="E4146"/>
      <c r="F4146"/>
      <c r="G4146"/>
      <c r="H4146"/>
      <c r="I4146"/>
      <c r="J4146"/>
      <c r="K4146"/>
      <c r="L4146"/>
      <c r="M4146"/>
      <c r="N4146"/>
      <c r="O4146"/>
      <c r="P4146"/>
      <c r="Q4146"/>
      <c r="R4146"/>
      <c r="S4146"/>
      <c r="T4146"/>
      <c r="U4146"/>
      <c r="V4146"/>
      <c r="W4146"/>
      <c r="X4146"/>
      <c r="Y4146"/>
      <c r="Z4146"/>
      <c r="AA4146"/>
    </row>
    <row r="4147" spans="4:27" x14ac:dyDescent="0.35">
      <c r="D4147"/>
      <c r="E4147"/>
      <c r="F4147"/>
      <c r="G4147"/>
      <c r="H4147"/>
      <c r="I4147"/>
      <c r="J4147"/>
      <c r="K4147"/>
      <c r="L4147"/>
      <c r="M4147"/>
      <c r="N4147"/>
      <c r="O4147"/>
      <c r="P4147"/>
      <c r="Q4147"/>
      <c r="R4147"/>
      <c r="S4147"/>
      <c r="T4147"/>
      <c r="U4147"/>
      <c r="V4147"/>
      <c r="W4147"/>
      <c r="X4147"/>
      <c r="Y4147"/>
      <c r="Z4147"/>
      <c r="AA4147"/>
    </row>
    <row r="4148" spans="4:27" x14ac:dyDescent="0.35">
      <c r="D4148"/>
      <c r="E4148"/>
      <c r="F4148"/>
      <c r="G4148"/>
      <c r="H4148"/>
      <c r="I4148"/>
      <c r="J4148"/>
      <c r="K4148"/>
      <c r="L4148"/>
      <c r="M4148"/>
      <c r="N4148"/>
      <c r="O4148"/>
      <c r="P4148"/>
      <c r="Q4148"/>
      <c r="R4148"/>
      <c r="S4148"/>
      <c r="T4148"/>
      <c r="U4148"/>
      <c r="V4148"/>
      <c r="W4148"/>
      <c r="X4148"/>
      <c r="Y4148"/>
      <c r="Z4148"/>
      <c r="AA4148"/>
    </row>
    <row r="4149" spans="4:27" x14ac:dyDescent="0.35">
      <c r="D4149"/>
      <c r="E4149"/>
      <c r="F4149"/>
      <c r="G4149"/>
      <c r="H4149"/>
      <c r="I4149"/>
      <c r="J4149"/>
      <c r="K4149"/>
      <c r="L4149"/>
      <c r="M4149"/>
      <c r="N4149"/>
      <c r="O4149"/>
      <c r="P4149"/>
      <c r="Q4149"/>
      <c r="R4149"/>
      <c r="S4149"/>
      <c r="T4149"/>
      <c r="U4149"/>
      <c r="V4149"/>
      <c r="W4149"/>
      <c r="X4149"/>
      <c r="Y4149"/>
      <c r="Z4149"/>
      <c r="AA4149"/>
    </row>
    <row r="4150" spans="4:27" x14ac:dyDescent="0.35">
      <c r="D4150"/>
      <c r="E4150"/>
      <c r="F4150"/>
      <c r="G4150"/>
      <c r="H4150"/>
      <c r="I4150"/>
      <c r="J4150"/>
      <c r="K4150"/>
      <c r="L4150"/>
      <c r="M4150"/>
      <c r="N4150"/>
      <c r="O4150"/>
      <c r="P4150"/>
      <c r="Q4150"/>
      <c r="R4150"/>
      <c r="S4150"/>
      <c r="T4150"/>
      <c r="U4150"/>
      <c r="V4150"/>
      <c r="W4150"/>
      <c r="X4150"/>
      <c r="Y4150"/>
      <c r="Z4150"/>
      <c r="AA4150"/>
    </row>
    <row r="4151" spans="4:27" x14ac:dyDescent="0.35">
      <c r="D4151"/>
      <c r="E4151"/>
      <c r="F4151"/>
      <c r="G4151"/>
      <c r="H4151"/>
      <c r="I4151"/>
      <c r="J4151"/>
      <c r="K4151"/>
      <c r="L4151"/>
      <c r="M4151"/>
      <c r="N4151"/>
      <c r="O4151"/>
      <c r="P4151"/>
      <c r="Q4151"/>
      <c r="R4151"/>
      <c r="S4151"/>
      <c r="T4151"/>
      <c r="U4151"/>
      <c r="V4151"/>
      <c r="W4151"/>
      <c r="X4151"/>
      <c r="Y4151"/>
      <c r="Z4151"/>
      <c r="AA4151"/>
    </row>
    <row r="4152" spans="4:27" x14ac:dyDescent="0.35">
      <c r="D4152"/>
      <c r="E4152"/>
      <c r="F4152"/>
      <c r="G4152"/>
      <c r="H4152"/>
      <c r="I4152"/>
      <c r="J4152"/>
      <c r="K4152"/>
      <c r="L4152"/>
      <c r="M4152"/>
      <c r="N4152"/>
      <c r="O4152"/>
      <c r="P4152"/>
      <c r="Q4152"/>
      <c r="R4152"/>
      <c r="S4152"/>
      <c r="T4152"/>
      <c r="U4152"/>
      <c r="V4152"/>
      <c r="W4152"/>
      <c r="X4152"/>
      <c r="Y4152"/>
      <c r="Z4152"/>
      <c r="AA4152"/>
    </row>
    <row r="4153" spans="4:27" x14ac:dyDescent="0.35">
      <c r="D4153"/>
      <c r="E4153"/>
      <c r="F4153"/>
      <c r="G4153"/>
      <c r="H4153"/>
      <c r="I4153"/>
      <c r="J4153"/>
      <c r="K4153"/>
      <c r="L4153"/>
      <c r="M4153"/>
      <c r="N4153"/>
      <c r="O4153"/>
      <c r="P4153"/>
      <c r="Q4153"/>
      <c r="R4153"/>
      <c r="S4153"/>
      <c r="T4153"/>
      <c r="U4153"/>
      <c r="V4153"/>
      <c r="W4153"/>
      <c r="X4153"/>
      <c r="Y4153"/>
      <c r="Z4153"/>
      <c r="AA4153"/>
    </row>
    <row r="4154" spans="4:27" x14ac:dyDescent="0.35">
      <c r="D4154"/>
      <c r="E4154"/>
      <c r="F4154"/>
      <c r="G4154"/>
      <c r="H4154"/>
      <c r="I4154"/>
      <c r="J4154"/>
      <c r="K4154"/>
      <c r="L4154"/>
      <c r="M4154"/>
      <c r="N4154"/>
      <c r="O4154"/>
      <c r="P4154"/>
      <c r="Q4154"/>
      <c r="R4154"/>
      <c r="S4154"/>
      <c r="T4154"/>
      <c r="U4154"/>
      <c r="V4154"/>
      <c r="W4154"/>
      <c r="X4154"/>
      <c r="Y4154"/>
      <c r="Z4154"/>
      <c r="AA4154"/>
    </row>
    <row r="4155" spans="4:27" x14ac:dyDescent="0.35">
      <c r="D4155"/>
      <c r="E4155"/>
      <c r="F4155"/>
      <c r="G4155"/>
      <c r="H4155"/>
      <c r="I4155"/>
      <c r="J4155"/>
      <c r="K4155"/>
      <c r="L4155"/>
      <c r="M4155"/>
      <c r="N4155"/>
      <c r="O4155"/>
      <c r="P4155"/>
      <c r="Q4155"/>
      <c r="R4155"/>
      <c r="S4155"/>
      <c r="T4155"/>
      <c r="U4155"/>
      <c r="V4155"/>
      <c r="W4155"/>
      <c r="X4155"/>
      <c r="Y4155"/>
      <c r="Z4155"/>
      <c r="AA4155"/>
    </row>
    <row r="4156" spans="4:27" x14ac:dyDescent="0.35">
      <c r="D4156"/>
      <c r="E4156"/>
      <c r="F4156"/>
      <c r="G4156"/>
      <c r="H4156"/>
      <c r="I4156"/>
      <c r="J4156"/>
      <c r="K4156"/>
      <c r="L4156"/>
      <c r="M4156"/>
      <c r="N4156"/>
      <c r="O4156"/>
      <c r="P4156"/>
      <c r="Q4156"/>
      <c r="R4156"/>
      <c r="S4156"/>
      <c r="T4156"/>
      <c r="U4156"/>
      <c r="V4156"/>
      <c r="W4156"/>
      <c r="X4156"/>
      <c r="Y4156"/>
      <c r="Z4156"/>
      <c r="AA4156"/>
    </row>
    <row r="4157" spans="4:27" x14ac:dyDescent="0.35">
      <c r="D4157"/>
      <c r="E4157"/>
      <c r="F4157"/>
      <c r="G4157"/>
      <c r="H4157"/>
      <c r="I4157"/>
      <c r="J4157"/>
      <c r="K4157"/>
      <c r="L4157"/>
      <c r="M4157"/>
      <c r="N4157"/>
      <c r="O4157"/>
      <c r="P4157"/>
      <c r="Q4157"/>
      <c r="R4157"/>
      <c r="S4157"/>
      <c r="T4157"/>
      <c r="U4157"/>
      <c r="V4157"/>
      <c r="W4157"/>
      <c r="X4157"/>
      <c r="Y4157"/>
      <c r="Z4157"/>
      <c r="AA4157"/>
    </row>
    <row r="4158" spans="4:27" x14ac:dyDescent="0.35">
      <c r="D4158"/>
      <c r="E4158"/>
      <c r="F4158"/>
      <c r="G4158"/>
      <c r="H4158"/>
      <c r="I4158"/>
      <c r="J4158"/>
      <c r="K4158"/>
      <c r="L4158"/>
      <c r="M4158"/>
      <c r="N4158"/>
      <c r="O4158"/>
      <c r="P4158"/>
      <c r="Q4158"/>
      <c r="R4158"/>
      <c r="S4158"/>
      <c r="T4158"/>
      <c r="U4158"/>
      <c r="V4158"/>
      <c r="W4158"/>
      <c r="X4158"/>
      <c r="Y4158"/>
      <c r="Z4158"/>
      <c r="AA4158"/>
    </row>
    <row r="4159" spans="4:27" x14ac:dyDescent="0.35">
      <c r="D4159"/>
      <c r="E4159"/>
      <c r="F4159"/>
      <c r="G4159"/>
      <c r="H4159"/>
      <c r="I4159"/>
      <c r="J4159"/>
      <c r="K4159"/>
      <c r="L4159"/>
      <c r="M4159"/>
      <c r="N4159"/>
      <c r="O4159"/>
      <c r="P4159"/>
      <c r="Q4159"/>
      <c r="R4159"/>
      <c r="S4159"/>
      <c r="T4159"/>
      <c r="U4159"/>
      <c r="V4159"/>
      <c r="W4159"/>
      <c r="X4159"/>
      <c r="Y4159"/>
      <c r="Z4159"/>
      <c r="AA4159"/>
    </row>
    <row r="4160" spans="4:27" x14ac:dyDescent="0.35">
      <c r="D4160"/>
      <c r="E4160"/>
      <c r="F4160"/>
      <c r="G4160"/>
      <c r="H4160"/>
      <c r="I4160"/>
      <c r="J4160"/>
      <c r="K4160"/>
      <c r="L4160"/>
      <c r="M4160"/>
      <c r="N4160"/>
      <c r="O4160"/>
      <c r="P4160"/>
      <c r="Q4160"/>
      <c r="R4160"/>
      <c r="S4160"/>
      <c r="T4160"/>
      <c r="U4160"/>
      <c r="V4160"/>
      <c r="W4160"/>
      <c r="X4160"/>
      <c r="Y4160"/>
      <c r="Z4160"/>
      <c r="AA4160"/>
    </row>
    <row r="4161" spans="4:27" x14ac:dyDescent="0.35">
      <c r="D4161"/>
      <c r="E4161"/>
      <c r="F4161"/>
      <c r="G4161"/>
      <c r="H4161"/>
      <c r="I4161"/>
      <c r="J4161"/>
      <c r="K4161"/>
      <c r="L4161"/>
      <c r="M4161"/>
      <c r="N4161"/>
      <c r="O4161"/>
      <c r="P4161"/>
      <c r="Q4161"/>
      <c r="R4161"/>
      <c r="S4161"/>
      <c r="T4161"/>
      <c r="U4161"/>
      <c r="V4161"/>
      <c r="W4161"/>
      <c r="X4161"/>
      <c r="Y4161"/>
      <c r="Z4161"/>
      <c r="AA4161"/>
    </row>
    <row r="4162" spans="4:27" x14ac:dyDescent="0.35">
      <c r="D4162"/>
      <c r="E4162"/>
      <c r="F4162"/>
      <c r="G4162"/>
      <c r="H4162"/>
      <c r="I4162"/>
      <c r="J4162"/>
      <c r="K4162"/>
      <c r="L4162"/>
      <c r="M4162"/>
      <c r="N4162"/>
      <c r="O4162"/>
      <c r="P4162"/>
      <c r="Q4162"/>
      <c r="R4162"/>
      <c r="S4162"/>
      <c r="T4162"/>
      <c r="U4162"/>
      <c r="V4162"/>
      <c r="W4162"/>
      <c r="X4162"/>
      <c r="Y4162"/>
      <c r="Z4162"/>
      <c r="AA4162"/>
    </row>
    <row r="4163" spans="4:27" x14ac:dyDescent="0.35">
      <c r="D4163"/>
      <c r="E4163"/>
      <c r="F4163"/>
      <c r="G4163"/>
      <c r="H4163"/>
      <c r="I4163"/>
      <c r="J4163"/>
      <c r="K4163"/>
      <c r="L4163"/>
      <c r="M4163"/>
      <c r="N4163"/>
      <c r="O4163"/>
      <c r="P4163"/>
      <c r="Q4163"/>
      <c r="R4163"/>
      <c r="S4163"/>
      <c r="T4163"/>
      <c r="U4163"/>
      <c r="V4163"/>
      <c r="W4163"/>
      <c r="X4163"/>
      <c r="Y4163"/>
      <c r="Z4163"/>
      <c r="AA4163"/>
    </row>
    <row r="4164" spans="4:27" x14ac:dyDescent="0.35">
      <c r="D4164"/>
      <c r="E4164"/>
      <c r="F4164"/>
      <c r="G4164"/>
      <c r="H4164"/>
      <c r="I4164"/>
      <c r="J4164"/>
      <c r="K4164"/>
      <c r="L4164"/>
      <c r="M4164"/>
      <c r="N4164"/>
      <c r="O4164"/>
      <c r="P4164"/>
      <c r="Q4164"/>
      <c r="R4164"/>
      <c r="S4164"/>
      <c r="T4164"/>
      <c r="U4164"/>
      <c r="V4164"/>
      <c r="W4164"/>
      <c r="X4164"/>
      <c r="Y4164"/>
      <c r="Z4164"/>
      <c r="AA4164"/>
    </row>
    <row r="4165" spans="4:27" x14ac:dyDescent="0.35">
      <c r="D4165"/>
      <c r="E4165"/>
      <c r="F4165"/>
      <c r="G4165"/>
      <c r="H4165"/>
      <c r="I4165"/>
      <c r="J4165"/>
      <c r="K4165"/>
      <c r="L4165"/>
      <c r="M4165"/>
      <c r="N4165"/>
      <c r="O4165"/>
      <c r="P4165"/>
      <c r="Q4165"/>
      <c r="R4165"/>
      <c r="S4165"/>
      <c r="T4165"/>
      <c r="U4165"/>
      <c r="V4165"/>
      <c r="W4165"/>
      <c r="X4165"/>
      <c r="Y4165"/>
      <c r="Z4165"/>
      <c r="AA4165"/>
    </row>
    <row r="4166" spans="4:27" x14ac:dyDescent="0.35">
      <c r="D4166"/>
      <c r="E4166"/>
      <c r="F4166"/>
      <c r="G4166"/>
      <c r="H4166"/>
      <c r="I4166"/>
      <c r="J4166"/>
      <c r="K4166"/>
      <c r="L4166"/>
      <c r="M4166"/>
      <c r="N4166"/>
      <c r="O4166"/>
      <c r="P4166"/>
      <c r="Q4166"/>
      <c r="R4166"/>
      <c r="S4166"/>
      <c r="T4166"/>
      <c r="U4166"/>
      <c r="V4166"/>
      <c r="W4166"/>
      <c r="X4166"/>
      <c r="Y4166"/>
      <c r="Z4166"/>
      <c r="AA4166"/>
    </row>
    <row r="4167" spans="4:27" x14ac:dyDescent="0.35">
      <c r="D4167"/>
      <c r="E4167"/>
      <c r="F4167"/>
      <c r="G4167"/>
      <c r="H4167"/>
      <c r="I4167"/>
      <c r="J4167"/>
      <c r="K4167"/>
      <c r="L4167"/>
      <c r="M4167"/>
      <c r="N4167"/>
      <c r="O4167"/>
      <c r="P4167"/>
      <c r="Q4167"/>
      <c r="R4167"/>
      <c r="S4167"/>
      <c r="T4167"/>
      <c r="U4167"/>
      <c r="V4167"/>
      <c r="W4167"/>
      <c r="X4167"/>
      <c r="Y4167"/>
      <c r="Z4167"/>
      <c r="AA4167"/>
    </row>
    <row r="4168" spans="4:27" x14ac:dyDescent="0.35">
      <c r="D4168"/>
      <c r="E4168"/>
      <c r="F4168"/>
      <c r="G4168"/>
      <c r="H4168"/>
      <c r="I4168"/>
      <c r="J4168"/>
      <c r="K4168"/>
      <c r="L4168"/>
      <c r="M4168"/>
      <c r="N4168"/>
      <c r="O4168"/>
      <c r="P4168"/>
      <c r="Q4168"/>
      <c r="R4168"/>
      <c r="S4168"/>
      <c r="T4168"/>
      <c r="U4168"/>
      <c r="V4168"/>
      <c r="W4168"/>
      <c r="X4168"/>
      <c r="Y4168"/>
      <c r="Z4168"/>
      <c r="AA4168"/>
    </row>
    <row r="4169" spans="4:27" x14ac:dyDescent="0.35">
      <c r="D4169"/>
      <c r="E4169"/>
      <c r="F4169"/>
      <c r="G4169"/>
      <c r="H4169"/>
      <c r="I4169"/>
      <c r="J4169"/>
      <c r="K4169"/>
      <c r="L4169"/>
      <c r="M4169"/>
      <c r="N4169"/>
      <c r="O4169"/>
      <c r="P4169"/>
      <c r="Q4169"/>
      <c r="R4169"/>
      <c r="S4169"/>
      <c r="T4169"/>
      <c r="U4169"/>
      <c r="V4169"/>
      <c r="W4169"/>
      <c r="X4169"/>
      <c r="Y4169"/>
      <c r="Z4169"/>
      <c r="AA4169"/>
    </row>
    <row r="4170" spans="4:27" x14ac:dyDescent="0.35">
      <c r="D4170"/>
      <c r="E4170"/>
      <c r="F4170"/>
      <c r="G4170"/>
      <c r="H4170"/>
      <c r="I4170"/>
      <c r="J4170"/>
      <c r="K4170"/>
      <c r="L4170"/>
      <c r="M4170"/>
      <c r="N4170"/>
      <c r="O4170"/>
      <c r="P4170"/>
      <c r="Q4170"/>
      <c r="R4170"/>
      <c r="S4170"/>
      <c r="T4170"/>
      <c r="U4170"/>
      <c r="V4170"/>
      <c r="W4170"/>
      <c r="X4170"/>
      <c r="Y4170"/>
      <c r="Z4170"/>
      <c r="AA4170"/>
    </row>
    <row r="4171" spans="4:27" x14ac:dyDescent="0.35">
      <c r="D4171"/>
      <c r="E4171"/>
      <c r="F4171"/>
      <c r="G4171"/>
      <c r="H4171"/>
      <c r="I4171"/>
      <c r="J4171"/>
      <c r="K4171"/>
      <c r="L4171"/>
      <c r="M4171"/>
      <c r="N4171"/>
      <c r="O4171"/>
      <c r="P4171"/>
      <c r="Q4171"/>
      <c r="R4171"/>
      <c r="S4171"/>
      <c r="T4171"/>
      <c r="U4171"/>
      <c r="V4171"/>
      <c r="W4171"/>
      <c r="X4171"/>
      <c r="Y4171"/>
      <c r="Z4171"/>
      <c r="AA4171"/>
    </row>
    <row r="4172" spans="4:27" x14ac:dyDescent="0.35">
      <c r="D4172"/>
      <c r="E4172"/>
      <c r="F4172"/>
      <c r="G4172"/>
      <c r="H4172"/>
      <c r="I4172"/>
      <c r="J4172"/>
      <c r="K4172"/>
      <c r="L4172"/>
      <c r="M4172"/>
      <c r="N4172"/>
      <c r="O4172"/>
      <c r="P4172"/>
      <c r="Q4172"/>
      <c r="R4172"/>
      <c r="S4172"/>
      <c r="T4172"/>
      <c r="U4172"/>
      <c r="V4172"/>
      <c r="W4172"/>
      <c r="X4172"/>
      <c r="Y4172"/>
      <c r="Z4172"/>
      <c r="AA4172"/>
    </row>
    <row r="4173" spans="4:27" x14ac:dyDescent="0.35">
      <c r="D4173"/>
      <c r="E4173"/>
      <c r="F4173"/>
      <c r="G4173"/>
      <c r="H4173"/>
      <c r="I4173"/>
      <c r="J4173"/>
      <c r="K4173"/>
      <c r="L4173"/>
      <c r="M4173"/>
      <c r="N4173"/>
      <c r="O4173"/>
      <c r="P4173"/>
      <c r="Q4173"/>
      <c r="R4173"/>
      <c r="S4173"/>
      <c r="T4173"/>
      <c r="U4173"/>
      <c r="V4173"/>
      <c r="W4173"/>
      <c r="X4173"/>
      <c r="Y4173"/>
      <c r="Z4173"/>
      <c r="AA4173"/>
    </row>
    <row r="4174" spans="4:27" x14ac:dyDescent="0.35">
      <c r="D4174"/>
      <c r="E4174"/>
      <c r="F4174"/>
      <c r="G4174"/>
      <c r="H4174"/>
      <c r="I4174"/>
      <c r="J4174"/>
      <c r="K4174"/>
      <c r="L4174"/>
      <c r="M4174"/>
      <c r="N4174"/>
      <c r="O4174"/>
      <c r="P4174"/>
      <c r="Q4174"/>
      <c r="R4174"/>
      <c r="S4174"/>
      <c r="T4174"/>
      <c r="U4174"/>
      <c r="V4174"/>
      <c r="W4174"/>
      <c r="X4174"/>
      <c r="Y4174"/>
      <c r="Z4174"/>
      <c r="AA4174"/>
    </row>
    <row r="4175" spans="4:27" x14ac:dyDescent="0.35">
      <c r="D4175"/>
      <c r="E4175"/>
      <c r="F4175"/>
      <c r="G4175"/>
      <c r="H4175"/>
      <c r="I4175"/>
      <c r="J4175"/>
      <c r="K4175"/>
      <c r="L4175"/>
      <c r="M4175"/>
      <c r="N4175"/>
      <c r="O4175"/>
      <c r="P4175"/>
      <c r="Q4175"/>
      <c r="R4175"/>
      <c r="S4175"/>
      <c r="T4175"/>
      <c r="U4175"/>
      <c r="V4175"/>
      <c r="W4175"/>
      <c r="X4175"/>
      <c r="Y4175"/>
      <c r="Z4175"/>
      <c r="AA4175"/>
    </row>
    <row r="4176" spans="4:27" x14ac:dyDescent="0.35">
      <c r="D4176"/>
      <c r="E4176"/>
      <c r="F4176"/>
      <c r="G4176"/>
      <c r="H4176"/>
      <c r="I4176"/>
      <c r="J4176"/>
      <c r="K4176"/>
      <c r="L4176"/>
      <c r="M4176"/>
      <c r="N4176"/>
      <c r="O4176"/>
      <c r="P4176"/>
      <c r="Q4176"/>
      <c r="R4176"/>
      <c r="S4176"/>
      <c r="T4176"/>
      <c r="U4176"/>
      <c r="V4176"/>
      <c r="W4176"/>
      <c r="X4176"/>
      <c r="Y4176"/>
      <c r="Z4176"/>
      <c r="AA4176"/>
    </row>
    <row r="4177" spans="4:27" x14ac:dyDescent="0.35">
      <c r="D4177"/>
      <c r="E4177"/>
      <c r="F4177"/>
      <c r="G4177"/>
      <c r="H4177"/>
      <c r="I4177"/>
      <c r="J4177"/>
      <c r="K4177"/>
      <c r="L4177"/>
      <c r="M4177"/>
      <c r="N4177"/>
      <c r="O4177"/>
      <c r="P4177"/>
      <c r="Q4177"/>
      <c r="R4177"/>
      <c r="S4177"/>
      <c r="T4177"/>
      <c r="U4177"/>
      <c r="V4177"/>
      <c r="W4177"/>
      <c r="X4177"/>
      <c r="Y4177"/>
      <c r="Z4177"/>
      <c r="AA4177"/>
    </row>
    <row r="4178" spans="4:27" x14ac:dyDescent="0.35">
      <c r="D4178"/>
      <c r="E4178"/>
      <c r="F4178"/>
      <c r="G4178"/>
      <c r="H4178"/>
      <c r="I4178"/>
      <c r="J4178"/>
      <c r="K4178"/>
      <c r="L4178"/>
      <c r="M4178"/>
      <c r="N4178"/>
      <c r="O4178"/>
      <c r="P4178"/>
      <c r="Q4178"/>
      <c r="R4178"/>
      <c r="S4178"/>
      <c r="T4178"/>
      <c r="U4178"/>
      <c r="V4178"/>
      <c r="W4178"/>
      <c r="X4178"/>
      <c r="Y4178"/>
      <c r="Z4178"/>
      <c r="AA4178"/>
    </row>
    <row r="4179" spans="4:27" x14ac:dyDescent="0.35">
      <c r="D4179"/>
      <c r="E4179"/>
      <c r="F4179"/>
      <c r="G4179"/>
      <c r="H4179"/>
      <c r="I4179"/>
      <c r="J4179"/>
      <c r="K4179"/>
      <c r="L4179"/>
      <c r="M4179"/>
      <c r="N4179"/>
      <c r="O4179"/>
      <c r="P4179"/>
      <c r="Q4179"/>
      <c r="R4179"/>
      <c r="S4179"/>
      <c r="T4179"/>
      <c r="U4179"/>
      <c r="V4179"/>
      <c r="W4179"/>
      <c r="X4179"/>
      <c r="Y4179"/>
      <c r="Z4179"/>
      <c r="AA4179"/>
    </row>
    <row r="4180" spans="4:27" x14ac:dyDescent="0.35">
      <c r="D4180"/>
      <c r="E4180"/>
      <c r="F4180"/>
      <c r="G4180"/>
      <c r="H4180"/>
      <c r="I4180"/>
      <c r="J4180"/>
      <c r="K4180"/>
      <c r="L4180"/>
      <c r="M4180"/>
      <c r="N4180"/>
      <c r="O4180"/>
      <c r="P4180"/>
      <c r="Q4180"/>
      <c r="R4180"/>
      <c r="S4180"/>
      <c r="T4180"/>
      <c r="U4180"/>
      <c r="V4180"/>
      <c r="W4180"/>
      <c r="X4180"/>
      <c r="Y4180"/>
      <c r="Z4180"/>
      <c r="AA4180"/>
    </row>
    <row r="4181" spans="4:27" x14ac:dyDescent="0.35">
      <c r="D4181"/>
      <c r="E4181"/>
      <c r="F4181"/>
      <c r="G4181"/>
      <c r="H4181"/>
      <c r="I4181"/>
      <c r="J4181"/>
      <c r="K4181"/>
      <c r="L4181"/>
      <c r="M4181"/>
      <c r="N4181"/>
      <c r="O4181"/>
      <c r="P4181"/>
      <c r="Q4181"/>
      <c r="R4181"/>
      <c r="S4181"/>
      <c r="T4181"/>
      <c r="U4181"/>
      <c r="V4181"/>
      <c r="W4181"/>
      <c r="X4181"/>
      <c r="Y4181"/>
      <c r="Z4181"/>
      <c r="AA4181"/>
    </row>
    <row r="4182" spans="4:27" x14ac:dyDescent="0.35">
      <c r="D4182"/>
      <c r="E4182"/>
      <c r="F4182"/>
      <c r="G4182"/>
      <c r="H4182"/>
      <c r="I4182"/>
      <c r="J4182"/>
      <c r="K4182"/>
      <c r="L4182"/>
      <c r="M4182"/>
      <c r="N4182"/>
      <c r="O4182"/>
      <c r="P4182"/>
      <c r="Q4182"/>
      <c r="R4182"/>
      <c r="S4182"/>
      <c r="T4182"/>
      <c r="U4182"/>
      <c r="V4182"/>
      <c r="W4182"/>
      <c r="X4182"/>
      <c r="Y4182"/>
      <c r="Z4182"/>
      <c r="AA4182"/>
    </row>
    <row r="4183" spans="4:27" x14ac:dyDescent="0.35">
      <c r="D4183"/>
      <c r="E4183"/>
      <c r="F4183"/>
      <c r="G4183"/>
      <c r="H4183"/>
      <c r="I4183"/>
      <c r="J4183"/>
      <c r="K4183"/>
      <c r="L4183"/>
      <c r="M4183"/>
      <c r="N4183"/>
      <c r="O4183"/>
      <c r="P4183"/>
      <c r="Q4183"/>
      <c r="R4183"/>
      <c r="S4183"/>
      <c r="T4183"/>
      <c r="U4183"/>
      <c r="V4183"/>
      <c r="W4183"/>
      <c r="X4183"/>
      <c r="Y4183"/>
      <c r="Z4183"/>
      <c r="AA4183"/>
    </row>
    <row r="4184" spans="4:27" x14ac:dyDescent="0.35">
      <c r="D4184"/>
      <c r="E4184"/>
      <c r="F4184"/>
      <c r="G4184"/>
      <c r="H4184"/>
      <c r="I4184"/>
      <c r="J4184"/>
      <c r="K4184"/>
      <c r="L4184"/>
      <c r="M4184"/>
      <c r="N4184"/>
      <c r="O4184"/>
      <c r="P4184"/>
      <c r="Q4184"/>
      <c r="R4184"/>
      <c r="S4184"/>
      <c r="T4184"/>
      <c r="U4184"/>
      <c r="V4184"/>
      <c r="W4184"/>
      <c r="X4184"/>
      <c r="Y4184"/>
      <c r="Z4184"/>
      <c r="AA4184"/>
    </row>
    <row r="4185" spans="4:27" x14ac:dyDescent="0.35">
      <c r="D4185"/>
      <c r="E4185"/>
      <c r="F4185"/>
      <c r="G4185"/>
      <c r="H4185"/>
      <c r="I4185"/>
      <c r="J4185"/>
      <c r="K4185"/>
      <c r="L4185"/>
      <c r="M4185"/>
      <c r="N4185"/>
      <c r="O4185"/>
      <c r="P4185"/>
      <c r="Q4185"/>
      <c r="R4185"/>
      <c r="S4185"/>
      <c r="T4185"/>
      <c r="U4185"/>
      <c r="V4185"/>
      <c r="W4185"/>
      <c r="X4185"/>
      <c r="Y4185"/>
      <c r="Z4185"/>
      <c r="AA4185"/>
    </row>
    <row r="4186" spans="4:27" x14ac:dyDescent="0.35">
      <c r="D4186"/>
      <c r="E4186"/>
      <c r="F4186"/>
      <c r="G4186"/>
      <c r="H4186"/>
      <c r="I4186"/>
      <c r="J4186"/>
      <c r="K4186"/>
      <c r="L4186"/>
      <c r="M4186"/>
      <c r="N4186"/>
      <c r="O4186"/>
      <c r="P4186"/>
      <c r="Q4186"/>
      <c r="R4186"/>
      <c r="S4186"/>
      <c r="T4186"/>
      <c r="U4186"/>
      <c r="V4186"/>
      <c r="W4186"/>
      <c r="X4186"/>
      <c r="Y4186"/>
      <c r="Z4186"/>
      <c r="AA4186"/>
    </row>
    <row r="4187" spans="4:27" x14ac:dyDescent="0.35">
      <c r="D4187"/>
      <c r="E4187"/>
      <c r="F4187"/>
      <c r="G4187"/>
      <c r="H4187"/>
      <c r="I4187"/>
      <c r="J4187"/>
      <c r="K4187"/>
      <c r="L4187"/>
      <c r="M4187"/>
      <c r="N4187"/>
      <c r="O4187"/>
      <c r="P4187"/>
      <c r="Q4187"/>
      <c r="R4187"/>
      <c r="S4187"/>
      <c r="T4187"/>
      <c r="U4187"/>
      <c r="V4187"/>
      <c r="W4187"/>
      <c r="X4187"/>
      <c r="Y4187"/>
      <c r="Z4187"/>
      <c r="AA4187"/>
    </row>
    <row r="4188" spans="4:27" x14ac:dyDescent="0.35">
      <c r="D4188"/>
      <c r="E4188"/>
      <c r="F4188"/>
      <c r="G4188"/>
      <c r="H4188"/>
      <c r="I4188"/>
      <c r="J4188"/>
      <c r="K4188"/>
      <c r="L4188"/>
      <c r="M4188"/>
      <c r="N4188"/>
      <c r="O4188"/>
      <c r="P4188"/>
      <c r="Q4188"/>
      <c r="R4188"/>
      <c r="S4188"/>
      <c r="T4188"/>
      <c r="U4188"/>
      <c r="V4188"/>
      <c r="W4188"/>
      <c r="X4188"/>
      <c r="Y4188"/>
      <c r="Z4188"/>
      <c r="AA4188"/>
    </row>
    <row r="4189" spans="4:27" x14ac:dyDescent="0.35">
      <c r="D4189"/>
      <c r="E4189"/>
      <c r="F4189"/>
      <c r="G4189"/>
      <c r="H4189"/>
      <c r="I4189"/>
      <c r="J4189"/>
      <c r="K4189"/>
      <c r="L4189"/>
      <c r="M4189"/>
      <c r="N4189"/>
      <c r="O4189"/>
      <c r="P4189"/>
      <c r="Q4189"/>
      <c r="R4189"/>
      <c r="S4189"/>
      <c r="T4189"/>
      <c r="U4189"/>
      <c r="V4189"/>
      <c r="W4189"/>
      <c r="X4189"/>
      <c r="Y4189"/>
      <c r="Z4189"/>
      <c r="AA4189"/>
    </row>
    <row r="4190" spans="4:27" x14ac:dyDescent="0.35">
      <c r="D4190"/>
      <c r="E4190"/>
      <c r="F4190"/>
      <c r="G4190"/>
      <c r="H4190"/>
      <c r="I4190"/>
      <c r="J4190"/>
      <c r="K4190"/>
      <c r="L4190"/>
      <c r="M4190"/>
      <c r="N4190"/>
      <c r="O4190"/>
      <c r="P4190"/>
      <c r="Q4190"/>
      <c r="R4190"/>
      <c r="S4190"/>
      <c r="T4190"/>
      <c r="U4190"/>
      <c r="V4190"/>
      <c r="W4190"/>
      <c r="X4190"/>
      <c r="Y4190"/>
      <c r="Z4190"/>
      <c r="AA4190"/>
    </row>
    <row r="4191" spans="4:27" x14ac:dyDescent="0.35">
      <c r="D4191"/>
      <c r="E4191"/>
      <c r="F4191"/>
      <c r="G4191"/>
      <c r="H4191"/>
      <c r="I4191"/>
      <c r="J4191"/>
      <c r="K4191"/>
      <c r="L4191"/>
      <c r="M4191"/>
      <c r="N4191"/>
      <c r="O4191"/>
      <c r="P4191"/>
      <c r="Q4191"/>
      <c r="R4191"/>
      <c r="S4191"/>
      <c r="T4191"/>
      <c r="U4191"/>
      <c r="V4191"/>
      <c r="W4191"/>
      <c r="X4191"/>
      <c r="Y4191"/>
      <c r="Z4191"/>
      <c r="AA4191"/>
    </row>
    <row r="4192" spans="4:27" x14ac:dyDescent="0.35">
      <c r="D4192"/>
      <c r="E4192"/>
      <c r="F4192"/>
      <c r="G4192"/>
      <c r="H4192"/>
      <c r="I4192"/>
      <c r="J4192"/>
      <c r="K4192"/>
      <c r="L4192"/>
      <c r="M4192"/>
      <c r="N4192"/>
      <c r="O4192"/>
      <c r="P4192"/>
      <c r="Q4192"/>
      <c r="R4192"/>
      <c r="S4192"/>
      <c r="T4192"/>
      <c r="U4192"/>
      <c r="V4192"/>
      <c r="W4192"/>
      <c r="X4192"/>
      <c r="Y4192"/>
      <c r="Z4192"/>
      <c r="AA4192"/>
    </row>
    <row r="4193" spans="4:27" x14ac:dyDescent="0.35">
      <c r="D4193"/>
      <c r="E4193"/>
      <c r="F4193"/>
      <c r="G4193"/>
      <c r="H4193"/>
      <c r="I4193"/>
      <c r="J4193"/>
      <c r="K4193"/>
      <c r="L4193"/>
      <c r="M4193"/>
      <c r="N4193"/>
      <c r="O4193"/>
      <c r="P4193"/>
      <c r="Q4193"/>
      <c r="R4193"/>
      <c r="S4193"/>
      <c r="T4193"/>
      <c r="U4193"/>
      <c r="V4193"/>
      <c r="W4193"/>
      <c r="X4193"/>
      <c r="Y4193"/>
      <c r="Z4193"/>
      <c r="AA4193"/>
    </row>
    <row r="4194" spans="4:27" x14ac:dyDescent="0.35">
      <c r="D4194"/>
      <c r="E4194"/>
      <c r="F4194"/>
      <c r="G4194"/>
      <c r="H4194"/>
      <c r="I4194"/>
      <c r="J4194"/>
      <c r="K4194"/>
      <c r="L4194"/>
      <c r="M4194"/>
      <c r="N4194"/>
      <c r="O4194"/>
      <c r="P4194"/>
      <c r="Q4194"/>
      <c r="R4194"/>
      <c r="S4194"/>
      <c r="T4194"/>
      <c r="U4194"/>
      <c r="V4194"/>
      <c r="W4194"/>
      <c r="X4194"/>
      <c r="Y4194"/>
      <c r="Z4194"/>
      <c r="AA4194"/>
    </row>
    <row r="4195" spans="4:27" x14ac:dyDescent="0.35">
      <c r="D4195"/>
      <c r="E4195"/>
      <c r="F4195"/>
      <c r="G4195"/>
      <c r="H4195"/>
      <c r="I4195"/>
      <c r="J4195"/>
      <c r="K4195"/>
      <c r="L4195"/>
      <c r="M4195"/>
      <c r="N4195"/>
      <c r="O4195"/>
      <c r="P4195"/>
      <c r="Q4195"/>
      <c r="R4195"/>
      <c r="S4195"/>
      <c r="T4195"/>
      <c r="U4195"/>
      <c r="V4195"/>
      <c r="W4195"/>
      <c r="X4195"/>
      <c r="Y4195"/>
      <c r="Z4195"/>
      <c r="AA4195"/>
    </row>
    <row r="4196" spans="4:27" x14ac:dyDescent="0.35">
      <c r="D4196"/>
      <c r="E4196"/>
      <c r="F4196"/>
      <c r="G4196"/>
      <c r="H4196"/>
      <c r="I4196"/>
      <c r="J4196"/>
      <c r="K4196"/>
      <c r="L4196"/>
      <c r="M4196"/>
      <c r="N4196"/>
      <c r="O4196"/>
      <c r="P4196"/>
      <c r="Q4196"/>
      <c r="R4196"/>
      <c r="S4196"/>
      <c r="T4196"/>
      <c r="U4196"/>
      <c r="V4196"/>
      <c r="W4196"/>
      <c r="X4196"/>
      <c r="Y4196"/>
      <c r="Z4196"/>
      <c r="AA4196"/>
    </row>
    <row r="4197" spans="4:27" x14ac:dyDescent="0.35">
      <c r="D4197"/>
      <c r="E4197"/>
      <c r="F4197"/>
      <c r="G4197"/>
      <c r="H4197"/>
      <c r="I4197"/>
      <c r="J4197"/>
      <c r="K4197"/>
      <c r="L4197"/>
      <c r="M4197"/>
      <c r="N4197"/>
      <c r="O4197"/>
      <c r="P4197"/>
      <c r="Q4197"/>
      <c r="R4197"/>
      <c r="S4197"/>
      <c r="T4197"/>
      <c r="U4197"/>
      <c r="V4197"/>
      <c r="W4197"/>
      <c r="X4197"/>
      <c r="Y4197"/>
      <c r="Z4197"/>
      <c r="AA4197"/>
    </row>
    <row r="4198" spans="4:27" x14ac:dyDescent="0.35">
      <c r="D4198"/>
      <c r="E4198"/>
      <c r="F4198"/>
      <c r="G4198"/>
      <c r="H4198"/>
      <c r="I4198"/>
      <c r="J4198"/>
      <c r="K4198"/>
      <c r="L4198"/>
      <c r="M4198"/>
      <c r="N4198"/>
      <c r="O4198"/>
      <c r="P4198"/>
      <c r="Q4198"/>
      <c r="R4198"/>
      <c r="S4198"/>
      <c r="T4198"/>
      <c r="U4198"/>
      <c r="V4198"/>
      <c r="W4198"/>
      <c r="X4198"/>
      <c r="Y4198"/>
      <c r="Z4198"/>
      <c r="AA4198"/>
    </row>
    <row r="4199" spans="4:27" x14ac:dyDescent="0.35">
      <c r="D4199"/>
      <c r="E4199"/>
      <c r="F4199"/>
      <c r="G4199"/>
      <c r="H4199"/>
      <c r="I4199"/>
      <c r="J4199"/>
      <c r="K4199"/>
      <c r="L4199"/>
      <c r="M4199"/>
      <c r="N4199"/>
      <c r="O4199"/>
      <c r="P4199"/>
      <c r="Q4199"/>
      <c r="R4199"/>
      <c r="S4199"/>
      <c r="T4199"/>
      <c r="U4199"/>
      <c r="V4199"/>
      <c r="W4199"/>
      <c r="X4199"/>
      <c r="Y4199"/>
      <c r="Z4199"/>
      <c r="AA4199"/>
    </row>
    <row r="4200" spans="4:27" x14ac:dyDescent="0.35">
      <c r="D4200"/>
      <c r="E4200"/>
      <c r="F4200"/>
      <c r="G4200"/>
      <c r="H4200"/>
      <c r="I4200"/>
      <c r="J4200"/>
      <c r="K4200"/>
      <c r="L4200"/>
      <c r="M4200"/>
      <c r="N4200"/>
      <c r="O4200"/>
      <c r="P4200"/>
      <c r="Q4200"/>
      <c r="R4200"/>
      <c r="S4200"/>
      <c r="T4200"/>
      <c r="U4200"/>
      <c r="V4200"/>
      <c r="W4200"/>
      <c r="X4200"/>
      <c r="Y4200"/>
      <c r="Z4200"/>
      <c r="AA4200"/>
    </row>
    <row r="4201" spans="4:27" x14ac:dyDescent="0.35">
      <c r="D4201"/>
      <c r="E4201"/>
      <c r="F4201"/>
      <c r="G4201"/>
      <c r="H4201"/>
      <c r="I4201"/>
      <c r="J4201"/>
      <c r="K4201"/>
      <c r="L4201"/>
      <c r="M4201"/>
      <c r="N4201"/>
      <c r="O4201"/>
      <c r="P4201"/>
      <c r="Q4201"/>
      <c r="R4201"/>
      <c r="S4201"/>
      <c r="T4201"/>
      <c r="U4201"/>
      <c r="V4201"/>
      <c r="W4201"/>
      <c r="X4201"/>
      <c r="Y4201"/>
      <c r="Z4201"/>
      <c r="AA4201"/>
    </row>
    <row r="4202" spans="4:27" x14ac:dyDescent="0.35">
      <c r="D4202"/>
      <c r="E4202"/>
      <c r="F4202"/>
      <c r="G4202"/>
      <c r="H4202"/>
      <c r="I4202"/>
      <c r="J4202"/>
      <c r="K4202"/>
      <c r="L4202"/>
      <c r="M4202"/>
      <c r="N4202"/>
      <c r="O4202"/>
      <c r="P4202"/>
      <c r="Q4202"/>
      <c r="R4202"/>
      <c r="S4202"/>
      <c r="T4202"/>
      <c r="U4202"/>
      <c r="V4202"/>
      <c r="W4202"/>
      <c r="X4202"/>
      <c r="Y4202"/>
      <c r="Z4202"/>
      <c r="AA4202"/>
    </row>
    <row r="4203" spans="4:27" x14ac:dyDescent="0.35">
      <c r="D4203"/>
      <c r="E4203"/>
      <c r="F4203"/>
      <c r="G4203"/>
      <c r="H4203"/>
      <c r="I4203"/>
      <c r="J4203"/>
      <c r="K4203"/>
      <c r="L4203"/>
      <c r="M4203"/>
      <c r="N4203"/>
      <c r="O4203"/>
      <c r="P4203"/>
      <c r="Q4203"/>
      <c r="R4203"/>
      <c r="S4203"/>
      <c r="T4203"/>
      <c r="U4203"/>
      <c r="V4203"/>
      <c r="W4203"/>
      <c r="X4203"/>
      <c r="Y4203"/>
      <c r="Z4203"/>
      <c r="AA4203"/>
    </row>
    <row r="4204" spans="4:27" x14ac:dyDescent="0.35">
      <c r="D4204"/>
      <c r="E4204"/>
      <c r="F4204"/>
      <c r="G4204"/>
      <c r="H4204"/>
      <c r="I4204"/>
      <c r="J4204"/>
      <c r="K4204"/>
      <c r="L4204"/>
      <c r="M4204"/>
      <c r="N4204"/>
      <c r="O4204"/>
      <c r="P4204"/>
      <c r="Q4204"/>
      <c r="R4204"/>
      <c r="S4204"/>
      <c r="T4204"/>
      <c r="U4204"/>
      <c r="V4204"/>
      <c r="W4204"/>
      <c r="X4204"/>
      <c r="Y4204"/>
      <c r="Z4204"/>
      <c r="AA4204"/>
    </row>
    <row r="4205" spans="4:27" x14ac:dyDescent="0.35">
      <c r="D4205"/>
      <c r="E4205"/>
      <c r="F4205"/>
      <c r="G4205"/>
      <c r="H4205"/>
      <c r="I4205"/>
      <c r="J4205"/>
      <c r="K4205"/>
      <c r="L4205"/>
      <c r="M4205"/>
      <c r="N4205"/>
      <c r="O4205"/>
      <c r="P4205"/>
      <c r="Q4205"/>
      <c r="R4205"/>
      <c r="S4205"/>
      <c r="T4205"/>
      <c r="U4205"/>
      <c r="V4205"/>
      <c r="W4205"/>
      <c r="X4205"/>
      <c r="Y4205"/>
      <c r="Z4205"/>
      <c r="AA4205"/>
    </row>
    <row r="4206" spans="4:27" x14ac:dyDescent="0.35">
      <c r="D4206"/>
      <c r="E4206"/>
      <c r="F4206"/>
      <c r="G4206"/>
      <c r="H4206"/>
      <c r="I4206"/>
      <c r="J4206"/>
      <c r="K4206"/>
      <c r="L4206"/>
      <c r="M4206"/>
      <c r="N4206"/>
      <c r="O4206"/>
      <c r="P4206"/>
      <c r="Q4206"/>
      <c r="R4206"/>
      <c r="S4206"/>
      <c r="T4206"/>
      <c r="U4206"/>
      <c r="V4206"/>
      <c r="W4206"/>
      <c r="X4206"/>
      <c r="Y4206"/>
      <c r="Z4206"/>
      <c r="AA4206"/>
    </row>
    <row r="4207" spans="4:27" x14ac:dyDescent="0.35">
      <c r="D4207"/>
      <c r="E4207"/>
      <c r="F4207"/>
      <c r="G4207"/>
      <c r="H4207"/>
      <c r="I4207"/>
      <c r="J4207"/>
      <c r="K4207"/>
      <c r="L4207"/>
      <c r="M4207"/>
      <c r="N4207"/>
      <c r="O4207"/>
      <c r="P4207"/>
      <c r="Q4207"/>
      <c r="R4207"/>
      <c r="S4207"/>
      <c r="T4207"/>
      <c r="U4207"/>
      <c r="V4207"/>
      <c r="W4207"/>
      <c r="X4207"/>
      <c r="Y4207"/>
      <c r="Z4207"/>
      <c r="AA4207"/>
    </row>
    <row r="4208" spans="4:27" x14ac:dyDescent="0.35">
      <c r="D4208"/>
      <c r="E4208"/>
      <c r="F4208"/>
      <c r="G4208"/>
      <c r="H4208"/>
      <c r="I4208"/>
      <c r="J4208"/>
      <c r="K4208"/>
      <c r="L4208"/>
      <c r="M4208"/>
      <c r="N4208"/>
      <c r="O4208"/>
      <c r="P4208"/>
      <c r="Q4208"/>
      <c r="R4208"/>
      <c r="S4208"/>
      <c r="T4208"/>
      <c r="U4208"/>
      <c r="V4208"/>
      <c r="W4208"/>
      <c r="X4208"/>
      <c r="Y4208"/>
      <c r="Z4208"/>
      <c r="AA4208"/>
    </row>
    <row r="4209" spans="4:27" x14ac:dyDescent="0.35">
      <c r="D4209"/>
      <c r="E4209"/>
      <c r="F4209"/>
      <c r="G4209"/>
      <c r="H4209"/>
      <c r="I4209"/>
      <c r="J4209"/>
      <c r="K4209"/>
      <c r="L4209"/>
      <c r="M4209"/>
      <c r="N4209"/>
      <c r="O4209"/>
      <c r="P4209"/>
      <c r="Q4209"/>
      <c r="R4209"/>
      <c r="S4209"/>
      <c r="T4209"/>
      <c r="U4209"/>
      <c r="V4209"/>
      <c r="W4209"/>
      <c r="X4209"/>
      <c r="Y4209"/>
      <c r="Z4209"/>
      <c r="AA4209"/>
    </row>
    <row r="4210" spans="4:27" x14ac:dyDescent="0.35">
      <c r="D4210"/>
      <c r="E4210"/>
      <c r="F4210"/>
      <c r="G4210"/>
      <c r="H4210"/>
      <c r="I4210"/>
      <c r="J4210"/>
      <c r="K4210"/>
      <c r="L4210"/>
      <c r="M4210"/>
      <c r="N4210"/>
      <c r="O4210"/>
      <c r="P4210"/>
      <c r="Q4210"/>
      <c r="R4210"/>
      <c r="S4210"/>
      <c r="T4210"/>
      <c r="U4210"/>
      <c r="V4210"/>
      <c r="W4210"/>
      <c r="X4210"/>
      <c r="Y4210"/>
      <c r="Z4210"/>
      <c r="AA4210"/>
    </row>
    <row r="4211" spans="4:27" x14ac:dyDescent="0.35">
      <c r="D4211"/>
      <c r="E4211"/>
      <c r="F4211"/>
      <c r="G4211"/>
      <c r="H4211"/>
      <c r="I4211"/>
      <c r="J4211"/>
      <c r="K4211"/>
      <c r="L4211"/>
      <c r="M4211"/>
      <c r="N4211"/>
      <c r="O4211"/>
      <c r="P4211"/>
      <c r="Q4211"/>
      <c r="R4211"/>
      <c r="S4211"/>
      <c r="T4211"/>
      <c r="U4211"/>
      <c r="V4211"/>
      <c r="W4211"/>
      <c r="X4211"/>
      <c r="Y4211"/>
      <c r="Z4211"/>
      <c r="AA4211"/>
    </row>
    <row r="4212" spans="4:27" x14ac:dyDescent="0.35">
      <c r="D4212"/>
      <c r="E4212"/>
      <c r="F4212"/>
      <c r="G4212"/>
      <c r="H4212"/>
      <c r="I4212"/>
      <c r="J4212"/>
      <c r="K4212"/>
      <c r="L4212"/>
      <c r="M4212"/>
      <c r="N4212"/>
      <c r="O4212"/>
      <c r="P4212"/>
      <c r="Q4212"/>
      <c r="R4212"/>
      <c r="S4212"/>
      <c r="T4212"/>
      <c r="U4212"/>
      <c r="V4212"/>
      <c r="W4212"/>
      <c r="X4212"/>
      <c r="Y4212"/>
      <c r="Z4212"/>
      <c r="AA4212"/>
    </row>
    <row r="4213" spans="4:27" x14ac:dyDescent="0.35">
      <c r="D4213"/>
      <c r="E4213"/>
      <c r="F4213"/>
      <c r="G4213"/>
      <c r="H4213"/>
      <c r="I4213"/>
      <c r="J4213"/>
      <c r="K4213"/>
      <c r="L4213"/>
      <c r="M4213"/>
      <c r="N4213"/>
      <c r="O4213"/>
      <c r="P4213"/>
      <c r="Q4213"/>
      <c r="R4213"/>
      <c r="S4213"/>
      <c r="T4213"/>
      <c r="U4213"/>
      <c r="V4213"/>
      <c r="W4213"/>
      <c r="X4213"/>
      <c r="Y4213"/>
      <c r="Z4213"/>
      <c r="AA4213"/>
    </row>
    <row r="4214" spans="4:27" x14ac:dyDescent="0.35">
      <c r="D4214"/>
      <c r="E4214"/>
      <c r="F4214"/>
      <c r="G4214"/>
      <c r="H4214"/>
      <c r="I4214"/>
      <c r="J4214"/>
      <c r="K4214"/>
      <c r="L4214"/>
      <c r="M4214"/>
      <c r="N4214"/>
      <c r="O4214"/>
      <c r="P4214"/>
      <c r="Q4214"/>
      <c r="R4214"/>
      <c r="S4214"/>
      <c r="T4214"/>
      <c r="U4214"/>
      <c r="V4214"/>
      <c r="W4214"/>
      <c r="X4214"/>
      <c r="Y4214"/>
      <c r="Z4214"/>
      <c r="AA4214"/>
    </row>
    <row r="4215" spans="4:27" x14ac:dyDescent="0.35">
      <c r="D4215"/>
      <c r="E4215"/>
      <c r="F4215"/>
      <c r="G4215"/>
      <c r="H4215"/>
      <c r="I4215"/>
      <c r="J4215"/>
      <c r="K4215"/>
      <c r="L4215"/>
      <c r="M4215"/>
      <c r="N4215"/>
      <c r="O4215"/>
      <c r="P4215"/>
      <c r="Q4215"/>
      <c r="R4215"/>
      <c r="S4215"/>
      <c r="T4215"/>
      <c r="U4215"/>
      <c r="V4215"/>
      <c r="W4215"/>
      <c r="X4215"/>
      <c r="Y4215"/>
      <c r="Z4215"/>
      <c r="AA4215"/>
    </row>
    <row r="4216" spans="4:27" x14ac:dyDescent="0.35">
      <c r="D4216"/>
      <c r="E4216"/>
      <c r="F4216"/>
      <c r="G4216"/>
      <c r="H4216"/>
      <c r="I4216"/>
      <c r="J4216"/>
      <c r="K4216"/>
      <c r="L4216"/>
      <c r="M4216"/>
      <c r="N4216"/>
      <c r="O4216"/>
      <c r="P4216"/>
      <c r="Q4216"/>
      <c r="R4216"/>
      <c r="S4216"/>
      <c r="T4216"/>
      <c r="U4216"/>
      <c r="V4216"/>
      <c r="W4216"/>
      <c r="X4216"/>
      <c r="Y4216"/>
      <c r="Z4216"/>
      <c r="AA4216"/>
    </row>
    <row r="4217" spans="4:27" x14ac:dyDescent="0.35">
      <c r="D4217"/>
      <c r="E4217"/>
      <c r="F4217"/>
      <c r="G4217"/>
      <c r="H4217"/>
      <c r="I4217"/>
      <c r="J4217"/>
      <c r="K4217"/>
      <c r="L4217"/>
      <c r="M4217"/>
      <c r="N4217"/>
      <c r="O4217"/>
      <c r="P4217"/>
      <c r="Q4217"/>
      <c r="R4217"/>
      <c r="S4217"/>
      <c r="T4217"/>
      <c r="U4217"/>
      <c r="V4217"/>
      <c r="W4217"/>
      <c r="X4217"/>
      <c r="Y4217"/>
      <c r="Z4217"/>
      <c r="AA4217"/>
    </row>
    <row r="4218" spans="4:27" x14ac:dyDescent="0.35">
      <c r="D4218"/>
      <c r="E4218"/>
      <c r="F4218"/>
      <c r="G4218"/>
      <c r="H4218"/>
      <c r="I4218"/>
      <c r="J4218"/>
      <c r="K4218"/>
      <c r="L4218"/>
      <c r="M4218"/>
      <c r="N4218"/>
      <c r="O4218"/>
      <c r="P4218"/>
      <c r="Q4218"/>
      <c r="R4218"/>
      <c r="S4218"/>
      <c r="T4218"/>
      <c r="U4218"/>
      <c r="V4218"/>
      <c r="W4218"/>
      <c r="X4218"/>
      <c r="Y4218"/>
      <c r="Z4218"/>
      <c r="AA4218"/>
    </row>
    <row r="4219" spans="4:27" x14ac:dyDescent="0.35">
      <c r="D4219"/>
      <c r="E4219"/>
      <c r="F4219"/>
      <c r="G4219"/>
      <c r="H4219"/>
      <c r="I4219"/>
      <c r="J4219"/>
      <c r="K4219"/>
      <c r="L4219"/>
      <c r="M4219"/>
      <c r="N4219"/>
      <c r="O4219"/>
      <c r="P4219"/>
      <c r="Q4219"/>
      <c r="R4219"/>
      <c r="S4219"/>
      <c r="T4219"/>
      <c r="U4219"/>
      <c r="V4219"/>
      <c r="W4219"/>
      <c r="X4219"/>
      <c r="Y4219"/>
      <c r="Z4219"/>
      <c r="AA4219"/>
    </row>
    <row r="4220" spans="4:27" x14ac:dyDescent="0.35">
      <c r="D4220"/>
      <c r="E4220"/>
      <c r="F4220"/>
      <c r="G4220"/>
      <c r="H4220"/>
      <c r="I4220"/>
      <c r="J4220"/>
      <c r="K4220"/>
      <c r="L4220"/>
      <c r="M4220"/>
      <c r="N4220"/>
      <c r="O4220"/>
      <c r="P4220"/>
      <c r="Q4220"/>
      <c r="R4220"/>
      <c r="S4220"/>
      <c r="T4220"/>
      <c r="U4220"/>
      <c r="V4220"/>
      <c r="W4220"/>
      <c r="X4220"/>
      <c r="Y4220"/>
      <c r="Z4220"/>
      <c r="AA4220"/>
    </row>
    <row r="4221" spans="4:27" x14ac:dyDescent="0.35">
      <c r="D4221"/>
      <c r="E4221"/>
      <c r="F4221"/>
      <c r="G4221"/>
      <c r="H4221"/>
      <c r="I4221"/>
      <c r="J4221"/>
      <c r="K4221"/>
      <c r="L4221"/>
      <c r="M4221"/>
      <c r="N4221"/>
      <c r="O4221"/>
      <c r="P4221"/>
      <c r="Q4221"/>
      <c r="R4221"/>
      <c r="S4221"/>
      <c r="T4221"/>
      <c r="U4221"/>
      <c r="V4221"/>
      <c r="W4221"/>
      <c r="X4221"/>
      <c r="Y4221"/>
      <c r="Z4221"/>
      <c r="AA4221"/>
    </row>
    <row r="4222" spans="4:27" x14ac:dyDescent="0.35">
      <c r="D4222"/>
      <c r="E4222"/>
      <c r="F4222"/>
      <c r="G4222"/>
      <c r="H4222"/>
      <c r="I4222"/>
      <c r="J4222"/>
      <c r="K4222"/>
      <c r="L4222"/>
      <c r="M4222"/>
      <c r="N4222"/>
      <c r="O4222"/>
      <c r="P4222"/>
      <c r="Q4222"/>
      <c r="R4222"/>
      <c r="S4222"/>
      <c r="T4222"/>
      <c r="U4222"/>
      <c r="V4222"/>
      <c r="W4222"/>
      <c r="X4222"/>
      <c r="Y4222"/>
      <c r="Z4222"/>
      <c r="AA4222"/>
    </row>
    <row r="4223" spans="4:27" x14ac:dyDescent="0.35">
      <c r="D4223"/>
      <c r="E4223"/>
      <c r="F4223"/>
      <c r="G4223"/>
      <c r="H4223"/>
      <c r="I4223"/>
      <c r="J4223"/>
      <c r="K4223"/>
      <c r="L4223"/>
      <c r="M4223"/>
      <c r="N4223"/>
      <c r="O4223"/>
      <c r="P4223"/>
      <c r="Q4223"/>
      <c r="R4223"/>
      <c r="S4223"/>
      <c r="T4223"/>
      <c r="U4223"/>
      <c r="V4223"/>
      <c r="W4223"/>
      <c r="X4223"/>
      <c r="Y4223"/>
      <c r="Z4223"/>
      <c r="AA4223"/>
    </row>
    <row r="4224" spans="4:27" x14ac:dyDescent="0.35">
      <c r="D4224"/>
      <c r="E4224"/>
      <c r="F4224"/>
      <c r="G4224"/>
      <c r="H4224"/>
      <c r="I4224"/>
      <c r="J4224"/>
      <c r="K4224"/>
      <c r="L4224"/>
      <c r="M4224"/>
      <c r="N4224"/>
      <c r="O4224"/>
      <c r="P4224"/>
      <c r="Q4224"/>
      <c r="R4224"/>
      <c r="S4224"/>
      <c r="T4224"/>
      <c r="U4224"/>
      <c r="V4224"/>
      <c r="W4224"/>
      <c r="X4224"/>
      <c r="Y4224"/>
      <c r="Z4224"/>
      <c r="AA4224"/>
    </row>
    <row r="4225" spans="4:27" x14ac:dyDescent="0.35">
      <c r="D4225"/>
      <c r="E4225"/>
      <c r="F4225"/>
      <c r="G4225"/>
      <c r="H4225"/>
      <c r="I4225"/>
      <c r="J4225"/>
      <c r="K4225"/>
      <c r="L4225"/>
      <c r="M4225"/>
      <c r="N4225"/>
      <c r="O4225"/>
      <c r="P4225"/>
      <c r="Q4225"/>
      <c r="R4225"/>
      <c r="S4225"/>
      <c r="T4225"/>
      <c r="U4225"/>
      <c r="V4225"/>
      <c r="W4225"/>
      <c r="X4225"/>
      <c r="Y4225"/>
      <c r="Z4225"/>
      <c r="AA4225"/>
    </row>
    <row r="4226" spans="4:27" x14ac:dyDescent="0.35">
      <c r="D4226"/>
      <c r="E4226"/>
      <c r="F4226"/>
      <c r="G4226"/>
      <c r="H4226"/>
      <c r="I4226"/>
      <c r="J4226"/>
      <c r="K4226"/>
      <c r="L4226"/>
      <c r="M4226"/>
      <c r="N4226"/>
      <c r="O4226"/>
      <c r="P4226"/>
      <c r="Q4226"/>
      <c r="R4226"/>
      <c r="S4226"/>
      <c r="T4226"/>
      <c r="U4226"/>
      <c r="V4226"/>
      <c r="W4226"/>
      <c r="X4226"/>
      <c r="Y4226"/>
      <c r="Z4226"/>
      <c r="AA4226"/>
    </row>
    <row r="4227" spans="4:27" x14ac:dyDescent="0.35">
      <c r="D4227"/>
      <c r="E4227"/>
      <c r="F4227"/>
      <c r="G4227"/>
      <c r="H4227"/>
      <c r="I4227"/>
      <c r="J4227"/>
      <c r="K4227"/>
      <c r="L4227"/>
      <c r="M4227"/>
      <c r="N4227"/>
      <c r="O4227"/>
      <c r="P4227"/>
      <c r="Q4227"/>
      <c r="R4227"/>
      <c r="S4227"/>
      <c r="T4227"/>
      <c r="U4227"/>
      <c r="V4227"/>
      <c r="W4227"/>
      <c r="X4227"/>
      <c r="Y4227"/>
      <c r="Z4227"/>
      <c r="AA4227"/>
    </row>
    <row r="4228" spans="4:27" x14ac:dyDescent="0.35">
      <c r="D4228"/>
      <c r="E4228"/>
      <c r="F4228"/>
      <c r="G4228"/>
      <c r="H4228"/>
      <c r="I4228"/>
      <c r="J4228"/>
      <c r="K4228"/>
      <c r="L4228"/>
      <c r="M4228"/>
      <c r="N4228"/>
      <c r="O4228"/>
      <c r="P4228"/>
      <c r="Q4228"/>
      <c r="R4228"/>
      <c r="S4228"/>
      <c r="T4228"/>
      <c r="U4228"/>
      <c r="V4228"/>
      <c r="W4228"/>
      <c r="X4228"/>
      <c r="Y4228"/>
      <c r="Z4228"/>
      <c r="AA4228"/>
    </row>
    <row r="4229" spans="4:27" x14ac:dyDescent="0.35">
      <c r="D4229"/>
      <c r="E4229"/>
      <c r="F4229"/>
      <c r="G4229"/>
      <c r="H4229"/>
      <c r="I4229"/>
      <c r="J4229"/>
      <c r="K4229"/>
      <c r="L4229"/>
      <c r="M4229"/>
      <c r="N4229"/>
      <c r="O4229"/>
      <c r="P4229"/>
      <c r="Q4229"/>
      <c r="R4229"/>
      <c r="S4229"/>
      <c r="T4229"/>
      <c r="U4229"/>
      <c r="V4229"/>
      <c r="W4229"/>
      <c r="X4229"/>
      <c r="Y4229"/>
      <c r="Z4229"/>
      <c r="AA4229"/>
    </row>
    <row r="4230" spans="4:27" x14ac:dyDescent="0.35">
      <c r="D4230"/>
      <c r="E4230"/>
      <c r="F4230"/>
      <c r="G4230"/>
      <c r="H4230"/>
      <c r="I4230"/>
      <c r="J4230"/>
      <c r="K4230"/>
      <c r="L4230"/>
      <c r="M4230"/>
      <c r="N4230"/>
      <c r="O4230"/>
      <c r="P4230"/>
      <c r="Q4230"/>
      <c r="R4230"/>
      <c r="S4230"/>
      <c r="T4230"/>
      <c r="U4230"/>
      <c r="V4230"/>
      <c r="W4230"/>
      <c r="X4230"/>
      <c r="Y4230"/>
      <c r="Z4230"/>
      <c r="AA4230"/>
    </row>
    <row r="4231" spans="4:27" x14ac:dyDescent="0.35">
      <c r="D4231"/>
      <c r="E4231"/>
      <c r="F4231"/>
      <c r="G4231"/>
      <c r="H4231"/>
      <c r="I4231"/>
      <c r="J4231"/>
      <c r="K4231"/>
      <c r="L4231"/>
      <c r="M4231"/>
      <c r="N4231"/>
      <c r="O4231"/>
      <c r="P4231"/>
      <c r="Q4231"/>
      <c r="R4231"/>
      <c r="S4231"/>
      <c r="T4231"/>
      <c r="U4231"/>
      <c r="V4231"/>
      <c r="W4231"/>
      <c r="X4231"/>
      <c r="Y4231"/>
      <c r="Z4231"/>
      <c r="AA4231"/>
    </row>
    <row r="4232" spans="4:27" x14ac:dyDescent="0.35">
      <c r="D4232"/>
      <c r="E4232"/>
      <c r="F4232"/>
      <c r="G4232"/>
      <c r="H4232"/>
      <c r="I4232"/>
      <c r="J4232"/>
      <c r="K4232"/>
      <c r="L4232"/>
      <c r="M4232"/>
      <c r="N4232"/>
      <c r="O4232"/>
      <c r="P4232"/>
      <c r="Q4232"/>
      <c r="R4232"/>
      <c r="S4232"/>
      <c r="T4232"/>
      <c r="U4232"/>
      <c r="V4232"/>
      <c r="W4232"/>
      <c r="X4232"/>
      <c r="Y4232"/>
      <c r="Z4232"/>
      <c r="AA4232"/>
    </row>
    <row r="4233" spans="4:27" x14ac:dyDescent="0.35">
      <c r="D4233"/>
      <c r="E4233"/>
      <c r="F4233"/>
      <c r="G4233"/>
      <c r="H4233"/>
      <c r="I4233"/>
      <c r="J4233"/>
      <c r="K4233"/>
      <c r="L4233"/>
      <c r="M4233"/>
      <c r="N4233"/>
      <c r="O4233"/>
      <c r="P4233"/>
      <c r="Q4233"/>
      <c r="R4233"/>
      <c r="S4233"/>
      <c r="T4233"/>
      <c r="U4233"/>
      <c r="V4233"/>
      <c r="W4233"/>
      <c r="X4233"/>
      <c r="Y4233"/>
      <c r="Z4233"/>
      <c r="AA4233"/>
    </row>
    <row r="4234" spans="4:27" x14ac:dyDescent="0.35">
      <c r="D4234"/>
      <c r="E4234"/>
      <c r="F4234"/>
      <c r="G4234"/>
      <c r="H4234"/>
      <c r="I4234"/>
      <c r="J4234"/>
      <c r="K4234"/>
      <c r="L4234"/>
      <c r="M4234"/>
      <c r="N4234"/>
      <c r="O4234"/>
      <c r="P4234"/>
      <c r="Q4234"/>
      <c r="R4234"/>
      <c r="S4234"/>
      <c r="T4234"/>
      <c r="U4234"/>
      <c r="V4234"/>
      <c r="W4234"/>
      <c r="X4234"/>
      <c r="Y4234"/>
      <c r="Z4234"/>
      <c r="AA4234"/>
    </row>
    <row r="4235" spans="4:27" x14ac:dyDescent="0.35">
      <c r="D4235"/>
      <c r="E4235"/>
      <c r="F4235"/>
      <c r="G4235"/>
      <c r="H4235"/>
      <c r="I4235"/>
      <c r="J4235"/>
      <c r="K4235"/>
      <c r="L4235"/>
      <c r="M4235"/>
      <c r="N4235"/>
      <c r="O4235"/>
      <c r="P4235"/>
      <c r="Q4235"/>
      <c r="R4235"/>
      <c r="S4235"/>
      <c r="T4235"/>
      <c r="U4235"/>
      <c r="V4235"/>
      <c r="W4235"/>
      <c r="X4235"/>
      <c r="Y4235"/>
      <c r="Z4235"/>
      <c r="AA4235"/>
    </row>
    <row r="4236" spans="4:27" x14ac:dyDescent="0.35">
      <c r="D4236"/>
      <c r="E4236"/>
      <c r="F4236"/>
      <c r="G4236"/>
      <c r="H4236"/>
      <c r="I4236"/>
      <c r="J4236"/>
      <c r="K4236"/>
      <c r="L4236"/>
      <c r="M4236"/>
      <c r="N4236"/>
      <c r="O4236"/>
      <c r="P4236"/>
      <c r="Q4236"/>
      <c r="R4236"/>
      <c r="S4236"/>
      <c r="T4236"/>
      <c r="U4236"/>
      <c r="V4236"/>
      <c r="W4236"/>
      <c r="X4236"/>
      <c r="Y4236"/>
      <c r="Z4236"/>
      <c r="AA4236"/>
    </row>
    <row r="4237" spans="4:27" x14ac:dyDescent="0.35">
      <c r="D4237"/>
      <c r="E4237"/>
      <c r="F4237"/>
      <c r="G4237"/>
      <c r="H4237"/>
      <c r="I4237"/>
      <c r="J4237"/>
      <c r="K4237"/>
      <c r="L4237"/>
      <c r="M4237"/>
      <c r="N4237"/>
      <c r="O4237"/>
      <c r="P4237"/>
      <c r="Q4237"/>
      <c r="R4237"/>
      <c r="S4237"/>
      <c r="T4237"/>
      <c r="U4237"/>
      <c r="V4237"/>
      <c r="W4237"/>
      <c r="X4237"/>
      <c r="Y4237"/>
      <c r="Z4237"/>
      <c r="AA4237"/>
    </row>
    <row r="4238" spans="4:27" x14ac:dyDescent="0.35">
      <c r="D4238"/>
      <c r="E4238"/>
      <c r="F4238"/>
      <c r="G4238"/>
      <c r="H4238"/>
      <c r="I4238"/>
      <c r="J4238"/>
      <c r="K4238"/>
      <c r="L4238"/>
      <c r="M4238"/>
      <c r="N4238"/>
      <c r="O4238"/>
      <c r="P4238"/>
      <c r="Q4238"/>
      <c r="R4238"/>
      <c r="S4238"/>
      <c r="T4238"/>
      <c r="U4238"/>
      <c r="V4238"/>
      <c r="W4238"/>
      <c r="X4238"/>
      <c r="Y4238"/>
      <c r="Z4238"/>
      <c r="AA4238"/>
    </row>
    <row r="4239" spans="4:27" x14ac:dyDescent="0.35">
      <c r="D4239"/>
      <c r="E4239"/>
      <c r="F4239"/>
      <c r="G4239"/>
      <c r="H4239"/>
      <c r="I4239"/>
      <c r="J4239"/>
      <c r="K4239"/>
      <c r="L4239"/>
      <c r="M4239"/>
      <c r="N4239"/>
      <c r="O4239"/>
      <c r="P4239"/>
      <c r="Q4239"/>
      <c r="R4239"/>
      <c r="S4239"/>
      <c r="T4239"/>
      <c r="U4239"/>
      <c r="V4239"/>
      <c r="W4239"/>
      <c r="X4239"/>
      <c r="Y4239"/>
      <c r="Z4239"/>
      <c r="AA4239"/>
    </row>
    <row r="4240" spans="4:27" x14ac:dyDescent="0.35">
      <c r="D4240"/>
      <c r="E4240"/>
      <c r="F4240"/>
      <c r="G4240"/>
      <c r="H4240"/>
      <c r="I4240"/>
      <c r="J4240"/>
      <c r="K4240"/>
      <c r="L4240"/>
      <c r="M4240"/>
      <c r="N4240"/>
      <c r="O4240"/>
      <c r="P4240"/>
      <c r="Q4240"/>
      <c r="R4240"/>
      <c r="S4240"/>
      <c r="T4240"/>
      <c r="U4240"/>
      <c r="V4240"/>
      <c r="W4240"/>
      <c r="X4240"/>
      <c r="Y4240"/>
      <c r="Z4240"/>
      <c r="AA4240"/>
    </row>
    <row r="4241" spans="4:27" x14ac:dyDescent="0.35">
      <c r="D4241"/>
      <c r="E4241"/>
      <c r="F4241"/>
      <c r="G4241"/>
      <c r="H4241"/>
      <c r="I4241"/>
      <c r="J4241"/>
      <c r="K4241"/>
      <c r="L4241"/>
      <c r="M4241"/>
      <c r="N4241"/>
      <c r="O4241"/>
      <c r="P4241"/>
      <c r="Q4241"/>
      <c r="R4241"/>
      <c r="S4241"/>
      <c r="T4241"/>
      <c r="U4241"/>
      <c r="V4241"/>
      <c r="W4241"/>
      <c r="X4241"/>
      <c r="Y4241"/>
      <c r="Z4241"/>
      <c r="AA4241"/>
    </row>
    <row r="4242" spans="4:27" x14ac:dyDescent="0.35">
      <c r="D4242"/>
      <c r="E4242"/>
      <c r="F4242"/>
      <c r="G4242"/>
      <c r="H4242"/>
      <c r="I4242"/>
      <c r="J4242"/>
      <c r="K4242"/>
      <c r="L4242"/>
      <c r="M4242"/>
      <c r="N4242"/>
      <c r="O4242"/>
      <c r="P4242"/>
      <c r="Q4242"/>
      <c r="R4242"/>
      <c r="S4242"/>
      <c r="T4242"/>
      <c r="U4242"/>
      <c r="V4242"/>
      <c r="W4242"/>
      <c r="X4242"/>
      <c r="Y4242"/>
      <c r="Z4242"/>
      <c r="AA4242"/>
    </row>
    <row r="4243" spans="4:27" x14ac:dyDescent="0.35">
      <c r="D4243"/>
      <c r="E4243"/>
      <c r="F4243"/>
      <c r="G4243"/>
      <c r="H4243"/>
      <c r="I4243"/>
      <c r="J4243"/>
      <c r="K4243"/>
      <c r="L4243"/>
      <c r="M4243"/>
      <c r="N4243"/>
      <c r="O4243"/>
      <c r="P4243"/>
      <c r="Q4243"/>
      <c r="R4243"/>
      <c r="S4243"/>
      <c r="T4243"/>
      <c r="U4243"/>
      <c r="V4243"/>
      <c r="W4243"/>
      <c r="X4243"/>
      <c r="Y4243"/>
      <c r="Z4243"/>
      <c r="AA4243"/>
    </row>
    <row r="4244" spans="4:27" x14ac:dyDescent="0.35">
      <c r="D4244"/>
      <c r="E4244"/>
      <c r="F4244"/>
      <c r="G4244"/>
      <c r="H4244"/>
      <c r="I4244"/>
      <c r="J4244"/>
      <c r="K4244"/>
      <c r="L4244"/>
      <c r="M4244"/>
      <c r="N4244"/>
      <c r="O4244"/>
      <c r="P4244"/>
      <c r="Q4244"/>
      <c r="R4244"/>
      <c r="S4244"/>
      <c r="T4244"/>
      <c r="U4244"/>
      <c r="V4244"/>
      <c r="W4244"/>
      <c r="X4244"/>
      <c r="Y4244"/>
      <c r="Z4244"/>
      <c r="AA4244"/>
    </row>
    <row r="4245" spans="4:27" x14ac:dyDescent="0.35">
      <c r="D4245"/>
      <c r="E4245"/>
      <c r="F4245"/>
      <c r="G4245"/>
      <c r="H4245"/>
      <c r="I4245"/>
      <c r="J4245"/>
      <c r="K4245"/>
      <c r="L4245"/>
      <c r="M4245"/>
      <c r="N4245"/>
      <c r="O4245"/>
      <c r="P4245"/>
      <c r="Q4245"/>
      <c r="R4245"/>
      <c r="S4245"/>
      <c r="T4245"/>
      <c r="U4245"/>
      <c r="V4245"/>
      <c r="W4245"/>
      <c r="X4245"/>
      <c r="Y4245"/>
      <c r="Z4245"/>
      <c r="AA4245"/>
    </row>
    <row r="4246" spans="4:27" x14ac:dyDescent="0.35">
      <c r="D4246"/>
      <c r="E4246"/>
      <c r="F4246"/>
      <c r="G4246"/>
      <c r="H4246"/>
      <c r="I4246"/>
      <c r="J4246"/>
      <c r="K4246"/>
      <c r="L4246"/>
      <c r="M4246"/>
      <c r="N4246"/>
      <c r="O4246"/>
      <c r="P4246"/>
      <c r="Q4246"/>
      <c r="R4246"/>
      <c r="S4246"/>
      <c r="T4246"/>
      <c r="U4246"/>
      <c r="V4246"/>
      <c r="W4246"/>
      <c r="X4246"/>
      <c r="Y4246"/>
      <c r="Z4246"/>
      <c r="AA4246"/>
    </row>
    <row r="4247" spans="4:27" x14ac:dyDescent="0.35">
      <c r="D4247"/>
      <c r="E4247"/>
      <c r="F4247"/>
      <c r="G4247"/>
      <c r="H4247"/>
      <c r="I4247"/>
      <c r="J4247"/>
      <c r="K4247"/>
      <c r="L4247"/>
      <c r="M4247"/>
      <c r="N4247"/>
      <c r="O4247"/>
      <c r="P4247"/>
      <c r="Q4247"/>
      <c r="R4247"/>
      <c r="S4247"/>
      <c r="T4247"/>
      <c r="U4247"/>
      <c r="V4247"/>
      <c r="W4247"/>
      <c r="X4247"/>
      <c r="Y4247"/>
      <c r="Z4247"/>
      <c r="AA4247"/>
    </row>
    <row r="4248" spans="4:27" x14ac:dyDescent="0.35">
      <c r="D4248"/>
      <c r="E4248"/>
      <c r="F4248"/>
      <c r="G4248"/>
      <c r="H4248"/>
      <c r="I4248"/>
      <c r="J4248"/>
      <c r="K4248"/>
      <c r="L4248"/>
      <c r="M4248"/>
      <c r="N4248"/>
      <c r="O4248"/>
      <c r="P4248"/>
      <c r="Q4248"/>
      <c r="R4248"/>
      <c r="S4248"/>
      <c r="T4248"/>
      <c r="U4248"/>
      <c r="V4248"/>
      <c r="W4248"/>
      <c r="X4248"/>
      <c r="Y4248"/>
      <c r="Z4248"/>
      <c r="AA4248"/>
    </row>
    <row r="4249" spans="4:27" x14ac:dyDescent="0.35">
      <c r="D4249"/>
      <c r="E4249"/>
      <c r="F4249"/>
      <c r="G4249"/>
      <c r="H4249"/>
      <c r="I4249"/>
      <c r="J4249"/>
      <c r="K4249"/>
      <c r="L4249"/>
      <c r="M4249"/>
      <c r="N4249"/>
      <c r="O4249"/>
      <c r="P4249"/>
      <c r="Q4249"/>
      <c r="R4249"/>
      <c r="S4249"/>
      <c r="T4249"/>
      <c r="U4249"/>
      <c r="V4249"/>
      <c r="W4249"/>
      <c r="X4249"/>
      <c r="Y4249"/>
      <c r="Z4249"/>
      <c r="AA4249"/>
    </row>
    <row r="4250" spans="4:27" x14ac:dyDescent="0.35">
      <c r="D4250"/>
      <c r="E4250"/>
      <c r="F4250"/>
      <c r="G4250"/>
      <c r="H4250"/>
      <c r="I4250"/>
      <c r="J4250"/>
      <c r="K4250"/>
      <c r="L4250"/>
      <c r="M4250"/>
      <c r="N4250"/>
      <c r="O4250"/>
      <c r="P4250"/>
      <c r="Q4250"/>
      <c r="R4250"/>
      <c r="S4250"/>
      <c r="T4250"/>
      <c r="U4250"/>
      <c r="V4250"/>
      <c r="W4250"/>
      <c r="X4250"/>
      <c r="Y4250"/>
      <c r="Z4250"/>
      <c r="AA4250"/>
    </row>
    <row r="4251" spans="4:27" x14ac:dyDescent="0.35">
      <c r="D4251"/>
      <c r="E4251"/>
      <c r="F4251"/>
      <c r="G4251"/>
      <c r="H4251"/>
      <c r="I4251"/>
      <c r="J4251"/>
      <c r="K4251"/>
      <c r="L4251"/>
      <c r="M4251"/>
      <c r="N4251"/>
      <c r="O4251"/>
      <c r="P4251"/>
      <c r="Q4251"/>
      <c r="R4251"/>
      <c r="S4251"/>
      <c r="T4251"/>
      <c r="U4251"/>
      <c r="V4251"/>
      <c r="W4251"/>
      <c r="X4251"/>
      <c r="Y4251"/>
      <c r="Z4251"/>
      <c r="AA4251"/>
    </row>
    <row r="4252" spans="4:27" x14ac:dyDescent="0.35">
      <c r="D4252"/>
      <c r="E4252"/>
      <c r="F4252"/>
      <c r="G4252"/>
      <c r="H4252"/>
      <c r="I4252"/>
      <c r="J4252"/>
      <c r="K4252"/>
      <c r="L4252"/>
      <c r="M4252"/>
      <c r="N4252"/>
      <c r="O4252"/>
      <c r="P4252"/>
      <c r="Q4252"/>
      <c r="R4252"/>
      <c r="S4252"/>
      <c r="T4252"/>
      <c r="U4252"/>
      <c r="V4252"/>
      <c r="W4252"/>
      <c r="X4252"/>
      <c r="Y4252"/>
      <c r="Z4252"/>
      <c r="AA4252"/>
    </row>
    <row r="4253" spans="4:27" x14ac:dyDescent="0.35">
      <c r="D4253"/>
      <c r="E4253"/>
      <c r="F4253"/>
      <c r="G4253"/>
      <c r="H4253"/>
      <c r="I4253"/>
      <c r="J4253"/>
      <c r="K4253"/>
      <c r="L4253"/>
      <c r="M4253"/>
      <c r="N4253"/>
      <c r="O4253"/>
      <c r="P4253"/>
      <c r="Q4253"/>
      <c r="R4253"/>
      <c r="S4253"/>
      <c r="T4253"/>
      <c r="U4253"/>
      <c r="V4253"/>
      <c r="W4253"/>
      <c r="X4253"/>
      <c r="Y4253"/>
      <c r="Z4253"/>
      <c r="AA4253"/>
    </row>
    <row r="4254" spans="4:27" x14ac:dyDescent="0.35">
      <c r="D4254"/>
      <c r="E4254"/>
      <c r="F4254"/>
      <c r="G4254"/>
      <c r="H4254"/>
      <c r="I4254"/>
      <c r="J4254"/>
      <c r="K4254"/>
      <c r="L4254"/>
      <c r="M4254"/>
      <c r="N4254"/>
      <c r="O4254"/>
      <c r="P4254"/>
      <c r="Q4254"/>
      <c r="R4254"/>
      <c r="S4254"/>
      <c r="T4254"/>
      <c r="U4254"/>
      <c r="V4254"/>
      <c r="W4254"/>
      <c r="X4254"/>
      <c r="Y4254"/>
      <c r="Z4254"/>
      <c r="AA4254"/>
    </row>
    <row r="4255" spans="4:27" x14ac:dyDescent="0.35">
      <c r="D4255"/>
      <c r="E4255"/>
      <c r="F4255"/>
      <c r="G4255"/>
      <c r="H4255"/>
      <c r="I4255"/>
      <c r="J4255"/>
      <c r="K4255"/>
      <c r="L4255"/>
      <c r="M4255"/>
      <c r="N4255"/>
      <c r="O4255"/>
      <c r="P4255"/>
      <c r="Q4255"/>
      <c r="R4255"/>
      <c r="S4255"/>
      <c r="T4255"/>
      <c r="U4255"/>
      <c r="V4255"/>
      <c r="W4255"/>
      <c r="X4255"/>
      <c r="Y4255"/>
      <c r="Z4255"/>
      <c r="AA4255"/>
    </row>
    <row r="4256" spans="4:27" x14ac:dyDescent="0.35">
      <c r="D4256"/>
      <c r="E4256"/>
      <c r="F4256"/>
      <c r="G4256"/>
      <c r="H4256"/>
      <c r="I4256"/>
      <c r="J4256"/>
      <c r="K4256"/>
      <c r="L4256"/>
      <c r="M4256"/>
      <c r="N4256"/>
      <c r="O4256"/>
      <c r="P4256"/>
      <c r="Q4256"/>
      <c r="R4256"/>
      <c r="S4256"/>
      <c r="T4256"/>
      <c r="U4256"/>
      <c r="V4256"/>
      <c r="W4256"/>
      <c r="X4256"/>
      <c r="Y4256"/>
      <c r="Z4256"/>
      <c r="AA4256"/>
    </row>
    <row r="4257" spans="4:27" x14ac:dyDescent="0.35">
      <c r="D4257"/>
      <c r="E4257"/>
      <c r="F4257"/>
      <c r="G4257"/>
      <c r="H4257"/>
      <c r="I4257"/>
      <c r="J4257"/>
      <c r="K4257"/>
      <c r="L4257"/>
      <c r="M4257"/>
      <c r="N4257"/>
      <c r="O4257"/>
      <c r="P4257"/>
      <c r="Q4257"/>
      <c r="R4257"/>
      <c r="S4257"/>
      <c r="T4257"/>
      <c r="U4257"/>
      <c r="V4257"/>
      <c r="W4257"/>
      <c r="X4257"/>
      <c r="Y4257"/>
      <c r="Z4257"/>
      <c r="AA4257"/>
    </row>
    <row r="4258" spans="4:27" x14ac:dyDescent="0.35">
      <c r="D4258"/>
      <c r="E4258"/>
      <c r="F4258"/>
      <c r="G4258"/>
      <c r="H4258"/>
      <c r="I4258"/>
      <c r="J4258"/>
      <c r="K4258"/>
      <c r="L4258"/>
      <c r="M4258"/>
      <c r="N4258"/>
      <c r="O4258"/>
      <c r="P4258"/>
      <c r="Q4258"/>
      <c r="R4258"/>
      <c r="S4258"/>
      <c r="T4258"/>
      <c r="U4258"/>
      <c r="V4258"/>
      <c r="W4258"/>
      <c r="X4258"/>
      <c r="Y4258"/>
      <c r="Z4258"/>
      <c r="AA4258"/>
    </row>
    <row r="4259" spans="4:27" x14ac:dyDescent="0.35">
      <c r="D4259"/>
      <c r="E4259"/>
      <c r="F4259"/>
      <c r="G4259"/>
      <c r="H4259"/>
      <c r="I4259"/>
      <c r="J4259"/>
      <c r="K4259"/>
      <c r="L4259"/>
      <c r="M4259"/>
      <c r="N4259"/>
      <c r="O4259"/>
      <c r="P4259"/>
      <c r="Q4259"/>
      <c r="R4259"/>
      <c r="S4259"/>
      <c r="T4259"/>
      <c r="U4259"/>
      <c r="V4259"/>
      <c r="W4259"/>
      <c r="X4259"/>
      <c r="Y4259"/>
      <c r="Z4259"/>
      <c r="AA4259"/>
    </row>
    <row r="4260" spans="4:27" x14ac:dyDescent="0.35">
      <c r="D4260"/>
      <c r="E4260"/>
      <c r="F4260"/>
      <c r="G4260"/>
      <c r="H4260"/>
      <c r="I4260"/>
      <c r="J4260"/>
      <c r="K4260"/>
      <c r="L4260"/>
      <c r="M4260"/>
      <c r="N4260"/>
      <c r="O4260"/>
      <c r="P4260"/>
      <c r="Q4260"/>
      <c r="R4260"/>
      <c r="S4260"/>
      <c r="T4260"/>
      <c r="U4260"/>
      <c r="V4260"/>
      <c r="W4260"/>
      <c r="X4260"/>
      <c r="Y4260"/>
      <c r="Z4260"/>
      <c r="AA4260"/>
    </row>
    <row r="4261" spans="4:27" x14ac:dyDescent="0.35">
      <c r="D4261"/>
      <c r="E4261"/>
      <c r="F4261"/>
      <c r="G4261"/>
      <c r="H4261"/>
      <c r="I4261"/>
      <c r="J4261"/>
      <c r="K4261"/>
      <c r="L4261"/>
      <c r="M4261"/>
      <c r="N4261"/>
      <c r="O4261"/>
      <c r="P4261"/>
      <c r="Q4261"/>
      <c r="R4261"/>
      <c r="S4261"/>
      <c r="T4261"/>
      <c r="U4261"/>
      <c r="V4261"/>
      <c r="W4261"/>
      <c r="X4261"/>
      <c r="Y4261"/>
      <c r="Z4261"/>
      <c r="AA4261"/>
    </row>
    <row r="4262" spans="4:27" x14ac:dyDescent="0.35">
      <c r="D4262"/>
      <c r="E4262"/>
      <c r="F4262"/>
      <c r="G4262"/>
      <c r="H4262"/>
      <c r="I4262"/>
      <c r="J4262"/>
      <c r="K4262"/>
      <c r="L4262"/>
      <c r="M4262"/>
      <c r="N4262"/>
      <c r="O4262"/>
      <c r="P4262"/>
      <c r="Q4262"/>
      <c r="R4262"/>
      <c r="S4262"/>
      <c r="T4262"/>
      <c r="U4262"/>
      <c r="V4262"/>
      <c r="W4262"/>
      <c r="X4262"/>
      <c r="Y4262"/>
      <c r="Z4262"/>
      <c r="AA4262"/>
    </row>
    <row r="4263" spans="4:27" x14ac:dyDescent="0.35">
      <c r="D4263"/>
      <c r="E4263"/>
      <c r="F4263"/>
      <c r="G4263"/>
      <c r="H4263"/>
      <c r="I4263"/>
      <c r="J4263"/>
      <c r="K4263"/>
      <c r="L4263"/>
      <c r="M4263"/>
      <c r="N4263"/>
      <c r="O4263"/>
      <c r="P4263"/>
      <c r="Q4263"/>
      <c r="R4263"/>
      <c r="S4263"/>
      <c r="T4263"/>
      <c r="U4263"/>
      <c r="V4263"/>
      <c r="W4263"/>
      <c r="X4263"/>
      <c r="Y4263"/>
      <c r="Z4263"/>
      <c r="AA4263"/>
    </row>
    <row r="4264" spans="4:27" x14ac:dyDescent="0.35">
      <c r="D4264"/>
      <c r="E4264"/>
      <c r="F4264"/>
      <c r="G4264"/>
      <c r="H4264"/>
      <c r="I4264"/>
      <c r="J4264"/>
      <c r="K4264"/>
      <c r="L4264"/>
      <c r="M4264"/>
      <c r="N4264"/>
      <c r="O4264"/>
      <c r="P4264"/>
      <c r="Q4264"/>
      <c r="R4264"/>
      <c r="S4264"/>
      <c r="T4264"/>
      <c r="U4264"/>
      <c r="V4264"/>
      <c r="W4264"/>
      <c r="X4264"/>
      <c r="Y4264"/>
      <c r="Z4264"/>
      <c r="AA4264"/>
    </row>
    <row r="4265" spans="4:27" x14ac:dyDescent="0.35">
      <c r="D4265"/>
      <c r="E4265"/>
      <c r="F4265"/>
      <c r="G4265"/>
      <c r="H4265"/>
      <c r="I4265"/>
      <c r="J4265"/>
      <c r="K4265"/>
      <c r="L4265"/>
      <c r="M4265"/>
      <c r="N4265"/>
      <c r="O4265"/>
      <c r="P4265"/>
      <c r="Q4265"/>
      <c r="R4265"/>
      <c r="S4265"/>
      <c r="T4265"/>
      <c r="U4265"/>
      <c r="V4265"/>
      <c r="W4265"/>
      <c r="X4265"/>
      <c r="Y4265"/>
      <c r="Z4265"/>
      <c r="AA4265"/>
    </row>
    <row r="4266" spans="4:27" x14ac:dyDescent="0.35">
      <c r="D4266"/>
      <c r="E4266"/>
      <c r="F4266"/>
      <c r="G4266"/>
      <c r="H4266"/>
      <c r="I4266"/>
      <c r="J4266"/>
      <c r="K4266"/>
      <c r="L4266"/>
      <c r="M4266"/>
      <c r="N4266"/>
      <c r="O4266"/>
      <c r="P4266"/>
      <c r="Q4266"/>
      <c r="R4266"/>
      <c r="S4266"/>
      <c r="T4266"/>
      <c r="U4266"/>
      <c r="V4266"/>
      <c r="W4266"/>
      <c r="X4266"/>
      <c r="Y4266"/>
      <c r="Z4266"/>
      <c r="AA4266"/>
    </row>
    <row r="4267" spans="4:27" x14ac:dyDescent="0.35">
      <c r="D4267"/>
      <c r="E4267"/>
      <c r="F4267"/>
      <c r="G4267"/>
      <c r="H4267"/>
      <c r="I4267"/>
      <c r="J4267"/>
      <c r="K4267"/>
      <c r="L4267"/>
      <c r="M4267"/>
      <c r="N4267"/>
      <c r="O4267"/>
      <c r="P4267"/>
      <c r="Q4267"/>
      <c r="R4267"/>
      <c r="S4267"/>
      <c r="T4267"/>
      <c r="U4267"/>
      <c r="V4267"/>
      <c r="W4267"/>
      <c r="X4267"/>
      <c r="Y4267"/>
      <c r="Z4267"/>
      <c r="AA4267"/>
    </row>
    <row r="4268" spans="4:27" x14ac:dyDescent="0.35">
      <c r="D4268"/>
      <c r="E4268"/>
      <c r="F4268"/>
      <c r="G4268"/>
      <c r="H4268"/>
      <c r="I4268"/>
      <c r="J4268"/>
      <c r="K4268"/>
      <c r="L4268"/>
      <c r="M4268"/>
      <c r="N4268"/>
      <c r="O4268"/>
      <c r="P4268"/>
      <c r="Q4268"/>
      <c r="R4268"/>
      <c r="S4268"/>
      <c r="T4268"/>
      <c r="U4268"/>
      <c r="V4268"/>
      <c r="W4268"/>
      <c r="X4268"/>
      <c r="Y4268"/>
      <c r="Z4268"/>
      <c r="AA4268"/>
    </row>
    <row r="4269" spans="4:27" x14ac:dyDescent="0.35">
      <c r="D4269"/>
      <c r="E4269"/>
      <c r="F4269"/>
      <c r="G4269"/>
      <c r="H4269"/>
      <c r="I4269"/>
      <c r="J4269"/>
      <c r="K4269"/>
      <c r="L4269"/>
      <c r="M4269"/>
      <c r="N4269"/>
      <c r="O4269"/>
      <c r="P4269"/>
      <c r="Q4269"/>
      <c r="R4269"/>
      <c r="S4269"/>
      <c r="T4269"/>
      <c r="U4269"/>
      <c r="V4269"/>
      <c r="W4269"/>
      <c r="X4269"/>
      <c r="Y4269"/>
      <c r="Z4269"/>
      <c r="AA4269"/>
    </row>
    <row r="4270" spans="4:27" x14ac:dyDescent="0.35">
      <c r="D4270"/>
      <c r="E4270"/>
      <c r="F4270"/>
      <c r="G4270"/>
      <c r="H4270"/>
      <c r="I4270"/>
      <c r="J4270"/>
      <c r="K4270"/>
      <c r="L4270"/>
      <c r="M4270"/>
      <c r="N4270"/>
      <c r="O4270"/>
      <c r="P4270"/>
      <c r="Q4270"/>
      <c r="R4270"/>
      <c r="S4270"/>
      <c r="T4270"/>
      <c r="U4270"/>
      <c r="V4270"/>
      <c r="W4270"/>
      <c r="X4270"/>
      <c r="Y4270"/>
      <c r="Z4270"/>
      <c r="AA4270"/>
    </row>
    <row r="4271" spans="4:27" x14ac:dyDescent="0.35">
      <c r="D4271"/>
      <c r="E4271"/>
      <c r="F4271"/>
      <c r="G4271"/>
      <c r="H4271"/>
      <c r="I4271"/>
      <c r="J4271"/>
      <c r="K4271"/>
      <c r="L4271"/>
      <c r="M4271"/>
      <c r="N4271"/>
      <c r="O4271"/>
      <c r="P4271"/>
      <c r="Q4271"/>
      <c r="R4271"/>
      <c r="S4271"/>
      <c r="T4271"/>
      <c r="U4271"/>
      <c r="V4271"/>
      <c r="W4271"/>
      <c r="X4271"/>
      <c r="Y4271"/>
      <c r="Z4271"/>
      <c r="AA4271"/>
    </row>
    <row r="4272" spans="4:27" x14ac:dyDescent="0.35">
      <c r="D4272"/>
      <c r="E4272"/>
      <c r="F4272"/>
      <c r="G4272"/>
      <c r="H4272"/>
      <c r="I4272"/>
      <c r="J4272"/>
      <c r="K4272"/>
      <c r="L4272"/>
      <c r="M4272"/>
      <c r="N4272"/>
      <c r="O4272"/>
      <c r="P4272"/>
      <c r="Q4272"/>
      <c r="R4272"/>
      <c r="S4272"/>
      <c r="T4272"/>
      <c r="U4272"/>
      <c r="V4272"/>
      <c r="W4272"/>
      <c r="X4272"/>
      <c r="Y4272"/>
      <c r="Z4272"/>
      <c r="AA4272"/>
    </row>
    <row r="4273" spans="4:27" x14ac:dyDescent="0.35">
      <c r="D4273"/>
      <c r="E4273"/>
      <c r="F4273"/>
      <c r="G4273"/>
      <c r="H4273"/>
      <c r="I4273"/>
      <c r="J4273"/>
      <c r="K4273"/>
      <c r="L4273"/>
      <c r="M4273"/>
      <c r="N4273"/>
      <c r="O4273"/>
      <c r="P4273"/>
      <c r="Q4273"/>
      <c r="R4273"/>
      <c r="S4273"/>
      <c r="T4273"/>
      <c r="U4273"/>
      <c r="V4273"/>
      <c r="W4273"/>
      <c r="X4273"/>
      <c r="Y4273"/>
      <c r="Z4273"/>
      <c r="AA4273"/>
    </row>
    <row r="4274" spans="4:27" x14ac:dyDescent="0.35">
      <c r="D4274"/>
      <c r="E4274"/>
      <c r="F4274"/>
      <c r="G4274"/>
      <c r="H4274"/>
      <c r="I4274"/>
      <c r="J4274"/>
      <c r="K4274"/>
      <c r="L4274"/>
      <c r="M4274"/>
      <c r="N4274"/>
      <c r="O4274"/>
      <c r="P4274"/>
      <c r="Q4274"/>
      <c r="R4274"/>
      <c r="S4274"/>
      <c r="T4274"/>
      <c r="U4274"/>
      <c r="V4274"/>
      <c r="W4274"/>
      <c r="X4274"/>
      <c r="Y4274"/>
      <c r="Z4274"/>
      <c r="AA4274"/>
    </row>
    <row r="4275" spans="4:27" x14ac:dyDescent="0.35">
      <c r="D4275"/>
      <c r="E4275"/>
      <c r="F4275"/>
      <c r="G4275"/>
      <c r="H4275"/>
      <c r="I4275"/>
      <c r="J4275"/>
      <c r="K4275"/>
      <c r="L4275"/>
      <c r="M4275"/>
      <c r="N4275"/>
      <c r="O4275"/>
      <c r="P4275"/>
      <c r="Q4275"/>
      <c r="R4275"/>
      <c r="S4275"/>
      <c r="T4275"/>
      <c r="U4275"/>
      <c r="V4275"/>
      <c r="W4275"/>
      <c r="X4275"/>
      <c r="Y4275"/>
      <c r="Z4275"/>
      <c r="AA4275"/>
    </row>
    <row r="4276" spans="4:27" x14ac:dyDescent="0.35">
      <c r="D4276"/>
      <c r="E4276"/>
      <c r="F4276"/>
      <c r="G4276"/>
      <c r="H4276"/>
      <c r="I4276"/>
      <c r="J4276"/>
      <c r="K4276"/>
      <c r="L4276"/>
      <c r="M4276"/>
      <c r="N4276"/>
      <c r="O4276"/>
      <c r="P4276"/>
      <c r="Q4276"/>
      <c r="R4276"/>
      <c r="S4276"/>
      <c r="T4276"/>
      <c r="U4276"/>
      <c r="V4276"/>
      <c r="W4276"/>
      <c r="X4276"/>
      <c r="Y4276"/>
      <c r="Z4276"/>
      <c r="AA4276"/>
    </row>
    <row r="4277" spans="4:27" x14ac:dyDescent="0.35">
      <c r="D4277"/>
      <c r="E4277"/>
      <c r="F4277"/>
      <c r="G4277"/>
      <c r="H4277"/>
      <c r="I4277"/>
      <c r="J4277"/>
      <c r="K4277"/>
      <c r="L4277"/>
      <c r="M4277"/>
      <c r="N4277"/>
      <c r="O4277"/>
      <c r="P4277"/>
      <c r="Q4277"/>
      <c r="R4277"/>
      <c r="S4277"/>
      <c r="T4277"/>
      <c r="U4277"/>
      <c r="V4277"/>
      <c r="W4277"/>
      <c r="X4277"/>
      <c r="Y4277"/>
      <c r="Z4277"/>
      <c r="AA4277"/>
    </row>
    <row r="4278" spans="4:27" x14ac:dyDescent="0.35">
      <c r="D4278"/>
      <c r="E4278"/>
      <c r="F4278"/>
      <c r="G4278"/>
      <c r="H4278"/>
      <c r="I4278"/>
      <c r="J4278"/>
      <c r="K4278"/>
      <c r="L4278"/>
      <c r="M4278"/>
      <c r="N4278"/>
      <c r="O4278"/>
      <c r="P4278"/>
      <c r="Q4278"/>
      <c r="R4278"/>
      <c r="S4278"/>
      <c r="T4278"/>
      <c r="U4278"/>
      <c r="V4278"/>
      <c r="W4278"/>
      <c r="X4278"/>
      <c r="Y4278"/>
      <c r="Z4278"/>
      <c r="AA4278"/>
    </row>
    <row r="4279" spans="4:27" x14ac:dyDescent="0.35">
      <c r="D4279"/>
      <c r="E4279"/>
      <c r="F4279"/>
      <c r="G4279"/>
      <c r="H4279"/>
      <c r="I4279"/>
      <c r="J4279"/>
      <c r="K4279"/>
      <c r="L4279"/>
      <c r="M4279"/>
      <c r="N4279"/>
      <c r="O4279"/>
      <c r="P4279"/>
      <c r="Q4279"/>
      <c r="R4279"/>
      <c r="S4279"/>
      <c r="T4279"/>
      <c r="U4279"/>
      <c r="V4279"/>
      <c r="W4279"/>
      <c r="X4279"/>
      <c r="Y4279"/>
      <c r="Z4279"/>
      <c r="AA4279"/>
    </row>
    <row r="4280" spans="4:27" x14ac:dyDescent="0.35">
      <c r="D4280"/>
      <c r="E4280"/>
      <c r="F4280"/>
      <c r="G4280"/>
      <c r="H4280"/>
      <c r="I4280"/>
      <c r="J4280"/>
      <c r="K4280"/>
      <c r="L4280"/>
      <c r="M4280"/>
      <c r="N4280"/>
      <c r="O4280"/>
      <c r="P4280"/>
      <c r="Q4280"/>
      <c r="R4280"/>
      <c r="S4280"/>
      <c r="T4280"/>
      <c r="U4280"/>
      <c r="V4280"/>
      <c r="W4280"/>
      <c r="X4280"/>
      <c r="Y4280"/>
      <c r="Z4280"/>
      <c r="AA4280"/>
    </row>
    <row r="4281" spans="4:27" x14ac:dyDescent="0.35">
      <c r="D4281"/>
      <c r="E4281"/>
      <c r="F4281"/>
      <c r="G4281"/>
      <c r="H4281"/>
      <c r="I4281"/>
      <c r="J4281"/>
      <c r="K4281"/>
      <c r="L4281"/>
      <c r="M4281"/>
      <c r="N4281"/>
      <c r="O4281"/>
      <c r="P4281"/>
      <c r="Q4281"/>
      <c r="R4281"/>
      <c r="S4281"/>
      <c r="T4281"/>
      <c r="U4281"/>
      <c r="V4281"/>
      <c r="W4281"/>
      <c r="X4281"/>
      <c r="Y4281"/>
      <c r="Z4281"/>
      <c r="AA4281"/>
    </row>
    <row r="4282" spans="4:27" x14ac:dyDescent="0.35">
      <c r="D4282"/>
      <c r="E4282"/>
      <c r="F4282"/>
      <c r="G4282"/>
      <c r="H4282"/>
      <c r="I4282"/>
      <c r="J4282"/>
      <c r="K4282"/>
      <c r="L4282"/>
      <c r="M4282"/>
      <c r="N4282"/>
      <c r="O4282"/>
      <c r="P4282"/>
      <c r="Q4282"/>
      <c r="R4282"/>
      <c r="S4282"/>
      <c r="T4282"/>
      <c r="U4282"/>
      <c r="V4282"/>
      <c r="W4282"/>
      <c r="X4282"/>
      <c r="Y4282"/>
      <c r="Z4282"/>
      <c r="AA4282"/>
    </row>
    <row r="4283" spans="4:27" x14ac:dyDescent="0.35">
      <c r="D4283"/>
      <c r="E4283"/>
      <c r="F4283"/>
      <c r="G4283"/>
      <c r="H4283"/>
      <c r="I4283"/>
      <c r="J4283"/>
      <c r="K4283"/>
      <c r="L4283"/>
      <c r="M4283"/>
      <c r="N4283"/>
      <c r="O4283"/>
      <c r="P4283"/>
      <c r="Q4283"/>
      <c r="R4283"/>
      <c r="S4283"/>
      <c r="T4283"/>
      <c r="U4283"/>
      <c r="V4283"/>
      <c r="W4283"/>
      <c r="X4283"/>
      <c r="Y4283"/>
      <c r="Z4283"/>
      <c r="AA4283"/>
    </row>
    <row r="4284" spans="4:27" x14ac:dyDescent="0.35">
      <c r="D4284"/>
      <c r="E4284"/>
      <c r="F4284"/>
      <c r="G4284"/>
      <c r="H4284"/>
      <c r="I4284"/>
      <c r="J4284"/>
      <c r="K4284"/>
      <c r="L4284"/>
      <c r="M4284"/>
      <c r="N4284"/>
      <c r="O4284"/>
      <c r="P4284"/>
      <c r="Q4284"/>
      <c r="R4284"/>
      <c r="S4284"/>
      <c r="T4284"/>
      <c r="U4284"/>
      <c r="V4284"/>
      <c r="W4284"/>
      <c r="X4284"/>
      <c r="Y4284"/>
      <c r="Z4284"/>
      <c r="AA4284"/>
    </row>
    <row r="4285" spans="4:27" x14ac:dyDescent="0.35">
      <c r="D4285"/>
      <c r="E4285"/>
      <c r="F4285"/>
      <c r="G4285"/>
      <c r="H4285"/>
      <c r="I4285"/>
      <c r="J4285"/>
      <c r="K4285"/>
      <c r="L4285"/>
      <c r="M4285"/>
      <c r="N4285"/>
      <c r="O4285"/>
      <c r="P4285"/>
      <c r="Q4285"/>
      <c r="R4285"/>
      <c r="S4285"/>
      <c r="T4285"/>
      <c r="U4285"/>
      <c r="V4285"/>
      <c r="W4285"/>
      <c r="X4285"/>
      <c r="Y4285"/>
      <c r="Z4285"/>
      <c r="AA4285"/>
    </row>
    <row r="4286" spans="4:27" x14ac:dyDescent="0.35">
      <c r="D4286"/>
      <c r="E4286"/>
      <c r="F4286"/>
      <c r="G4286"/>
      <c r="H4286"/>
      <c r="I4286"/>
      <c r="J4286"/>
      <c r="K4286"/>
      <c r="L4286"/>
      <c r="M4286"/>
      <c r="N4286"/>
      <c r="O4286"/>
      <c r="P4286"/>
      <c r="Q4286"/>
      <c r="R4286"/>
      <c r="S4286"/>
      <c r="T4286"/>
      <c r="U4286"/>
      <c r="V4286"/>
      <c r="W4286"/>
      <c r="X4286"/>
      <c r="Y4286"/>
      <c r="Z4286"/>
      <c r="AA4286"/>
    </row>
    <row r="4287" spans="4:27" x14ac:dyDescent="0.35">
      <c r="D4287"/>
      <c r="E4287"/>
      <c r="F4287"/>
      <c r="G4287"/>
      <c r="H4287"/>
      <c r="I4287"/>
      <c r="J4287"/>
      <c r="K4287"/>
      <c r="L4287"/>
      <c r="M4287"/>
      <c r="N4287"/>
      <c r="O4287"/>
      <c r="P4287"/>
      <c r="Q4287"/>
      <c r="R4287"/>
      <c r="S4287"/>
      <c r="T4287"/>
      <c r="U4287"/>
      <c r="V4287"/>
      <c r="W4287"/>
      <c r="X4287"/>
      <c r="Y4287"/>
      <c r="Z4287"/>
      <c r="AA4287"/>
    </row>
    <row r="4288" spans="4:27" x14ac:dyDescent="0.35">
      <c r="D4288"/>
      <c r="E4288"/>
      <c r="F4288"/>
      <c r="G4288"/>
      <c r="H4288"/>
      <c r="I4288"/>
      <c r="J4288"/>
      <c r="K4288"/>
      <c r="L4288"/>
      <c r="M4288"/>
      <c r="N4288"/>
      <c r="O4288"/>
      <c r="P4288"/>
      <c r="Q4288"/>
      <c r="R4288"/>
      <c r="S4288"/>
      <c r="T4288"/>
      <c r="U4288"/>
      <c r="V4288"/>
      <c r="W4288"/>
      <c r="X4288"/>
      <c r="Y4288"/>
      <c r="Z4288"/>
      <c r="AA4288"/>
    </row>
    <row r="4289" spans="4:27" x14ac:dyDescent="0.35">
      <c r="D4289"/>
      <c r="E4289"/>
      <c r="F4289"/>
      <c r="G4289"/>
      <c r="H4289"/>
      <c r="I4289"/>
      <c r="J4289"/>
      <c r="K4289"/>
      <c r="L4289"/>
      <c r="M4289"/>
      <c r="N4289"/>
      <c r="O4289"/>
      <c r="P4289"/>
      <c r="Q4289"/>
      <c r="R4289"/>
      <c r="S4289"/>
      <c r="T4289"/>
      <c r="U4289"/>
      <c r="V4289"/>
      <c r="W4289"/>
      <c r="X4289"/>
      <c r="Y4289"/>
      <c r="Z4289"/>
      <c r="AA4289"/>
    </row>
    <row r="4290" spans="4:27" x14ac:dyDescent="0.35">
      <c r="D4290"/>
      <c r="E4290"/>
      <c r="F4290"/>
      <c r="G4290"/>
      <c r="H4290"/>
      <c r="I4290"/>
      <c r="J4290"/>
      <c r="K4290"/>
      <c r="L4290"/>
      <c r="M4290"/>
      <c r="N4290"/>
      <c r="O4290"/>
      <c r="P4290"/>
      <c r="Q4290"/>
      <c r="R4290"/>
      <c r="S4290"/>
      <c r="T4290"/>
      <c r="U4290"/>
      <c r="V4290"/>
      <c r="W4290"/>
      <c r="X4290"/>
      <c r="Y4290"/>
      <c r="Z4290"/>
      <c r="AA4290"/>
    </row>
    <row r="4291" spans="4:27" x14ac:dyDescent="0.35">
      <c r="D4291"/>
      <c r="E4291"/>
      <c r="F4291"/>
      <c r="G4291"/>
      <c r="H4291"/>
      <c r="I4291"/>
      <c r="J4291"/>
      <c r="K4291"/>
      <c r="L4291"/>
      <c r="M4291"/>
      <c r="N4291"/>
      <c r="O4291"/>
      <c r="P4291"/>
      <c r="Q4291"/>
      <c r="R4291"/>
      <c r="S4291"/>
      <c r="T4291"/>
      <c r="U4291"/>
      <c r="V4291"/>
      <c r="W4291"/>
      <c r="X4291"/>
      <c r="Y4291"/>
      <c r="Z4291"/>
      <c r="AA4291"/>
    </row>
    <row r="4292" spans="4:27" x14ac:dyDescent="0.35">
      <c r="D4292"/>
      <c r="E4292"/>
      <c r="F4292"/>
      <c r="G4292"/>
      <c r="H4292"/>
      <c r="I4292"/>
      <c r="J4292"/>
      <c r="K4292"/>
      <c r="L4292"/>
      <c r="M4292"/>
      <c r="N4292"/>
      <c r="O4292"/>
      <c r="P4292"/>
      <c r="Q4292"/>
      <c r="R4292"/>
      <c r="S4292"/>
      <c r="T4292"/>
      <c r="U4292"/>
      <c r="V4292"/>
      <c r="W4292"/>
      <c r="X4292"/>
      <c r="Y4292"/>
      <c r="Z4292"/>
      <c r="AA4292"/>
    </row>
    <row r="4293" spans="4:27" x14ac:dyDescent="0.35">
      <c r="D4293"/>
      <c r="E4293"/>
      <c r="F4293"/>
      <c r="G4293"/>
      <c r="H4293"/>
      <c r="I4293"/>
      <c r="J4293"/>
      <c r="K4293"/>
      <c r="L4293"/>
      <c r="M4293"/>
      <c r="N4293"/>
      <c r="O4293"/>
      <c r="P4293"/>
      <c r="Q4293"/>
      <c r="R4293"/>
      <c r="S4293"/>
      <c r="T4293"/>
      <c r="U4293"/>
      <c r="V4293"/>
      <c r="W4293"/>
      <c r="X4293"/>
      <c r="Y4293"/>
      <c r="Z4293"/>
      <c r="AA4293"/>
    </row>
    <row r="4294" spans="4:27" x14ac:dyDescent="0.35">
      <c r="D4294"/>
      <c r="E4294"/>
      <c r="F4294"/>
      <c r="G4294"/>
      <c r="H4294"/>
      <c r="I4294"/>
      <c r="J4294"/>
      <c r="K4294"/>
      <c r="L4294"/>
      <c r="M4294"/>
      <c r="N4294"/>
      <c r="O4294"/>
      <c r="P4294"/>
      <c r="Q4294"/>
      <c r="R4294"/>
      <c r="S4294"/>
      <c r="T4294"/>
      <c r="U4294"/>
      <c r="V4294"/>
      <c r="W4294"/>
      <c r="X4294"/>
      <c r="Y4294"/>
      <c r="Z4294"/>
      <c r="AA4294"/>
    </row>
    <row r="4295" spans="4:27" x14ac:dyDescent="0.35">
      <c r="D4295"/>
      <c r="E4295"/>
      <c r="F4295"/>
      <c r="G4295"/>
      <c r="H4295"/>
      <c r="I4295"/>
      <c r="J4295"/>
      <c r="K4295"/>
      <c r="L4295"/>
      <c r="M4295"/>
      <c r="N4295"/>
      <c r="O4295"/>
      <c r="P4295"/>
      <c r="Q4295"/>
      <c r="R4295"/>
      <c r="S4295"/>
      <c r="T4295"/>
      <c r="U4295"/>
      <c r="V4295"/>
      <c r="W4295"/>
      <c r="X4295"/>
      <c r="Y4295"/>
      <c r="Z4295"/>
      <c r="AA4295"/>
    </row>
    <row r="4296" spans="4:27" x14ac:dyDescent="0.35">
      <c r="D4296"/>
      <c r="E4296"/>
      <c r="F4296"/>
      <c r="G4296"/>
      <c r="H4296"/>
      <c r="I4296"/>
      <c r="J4296"/>
      <c r="K4296"/>
      <c r="L4296"/>
      <c r="M4296"/>
      <c r="N4296"/>
      <c r="O4296"/>
      <c r="P4296"/>
      <c r="Q4296"/>
      <c r="R4296"/>
      <c r="S4296"/>
      <c r="T4296"/>
      <c r="U4296"/>
      <c r="V4296"/>
      <c r="W4296"/>
      <c r="X4296"/>
      <c r="Y4296"/>
      <c r="Z4296"/>
      <c r="AA4296"/>
    </row>
    <row r="4297" spans="4:27" x14ac:dyDescent="0.35">
      <c r="D4297"/>
      <c r="E4297"/>
      <c r="F4297"/>
      <c r="G4297"/>
      <c r="H4297"/>
      <c r="I4297"/>
      <c r="J4297"/>
      <c r="K4297"/>
      <c r="L4297"/>
      <c r="M4297"/>
      <c r="N4297"/>
      <c r="O4297"/>
      <c r="P4297"/>
      <c r="Q4297"/>
      <c r="R4297"/>
      <c r="S4297"/>
      <c r="T4297"/>
      <c r="U4297"/>
      <c r="V4297"/>
      <c r="W4297"/>
      <c r="X4297"/>
      <c r="Y4297"/>
      <c r="Z4297"/>
      <c r="AA4297"/>
    </row>
    <row r="4298" spans="4:27" x14ac:dyDescent="0.35">
      <c r="D4298"/>
      <c r="E4298"/>
      <c r="F4298"/>
      <c r="G4298"/>
      <c r="H4298"/>
      <c r="I4298"/>
      <c r="J4298"/>
      <c r="K4298"/>
      <c r="L4298"/>
      <c r="M4298"/>
      <c r="N4298"/>
      <c r="O4298"/>
      <c r="P4298"/>
      <c r="Q4298"/>
      <c r="R4298"/>
      <c r="S4298"/>
      <c r="T4298"/>
      <c r="U4298"/>
      <c r="V4298"/>
      <c r="W4298"/>
      <c r="X4298"/>
      <c r="Y4298"/>
      <c r="Z4298"/>
      <c r="AA4298"/>
    </row>
    <row r="4299" spans="4:27" x14ac:dyDescent="0.35">
      <c r="D4299"/>
      <c r="E4299"/>
      <c r="F4299"/>
      <c r="G4299"/>
      <c r="H4299"/>
      <c r="I4299"/>
      <c r="J4299"/>
      <c r="K4299"/>
      <c r="L4299"/>
      <c r="M4299"/>
      <c r="N4299"/>
      <c r="O4299"/>
      <c r="P4299"/>
      <c r="Q4299"/>
      <c r="R4299"/>
      <c r="S4299"/>
      <c r="T4299"/>
      <c r="U4299"/>
      <c r="V4299"/>
      <c r="W4299"/>
      <c r="X4299"/>
      <c r="Y4299"/>
      <c r="Z4299"/>
      <c r="AA4299"/>
    </row>
    <row r="4300" spans="4:27" x14ac:dyDescent="0.35">
      <c r="D4300"/>
      <c r="E4300"/>
      <c r="F4300"/>
      <c r="G4300"/>
      <c r="H4300"/>
      <c r="I4300"/>
      <c r="J4300"/>
      <c r="K4300"/>
      <c r="L4300"/>
      <c r="M4300"/>
      <c r="N4300"/>
      <c r="O4300"/>
      <c r="P4300"/>
      <c r="Q4300"/>
      <c r="R4300"/>
      <c r="S4300"/>
      <c r="T4300"/>
      <c r="U4300"/>
      <c r="V4300"/>
      <c r="W4300"/>
      <c r="X4300"/>
      <c r="Y4300"/>
      <c r="Z4300"/>
      <c r="AA4300"/>
    </row>
    <row r="4301" spans="4:27" x14ac:dyDescent="0.35">
      <c r="D4301"/>
      <c r="E4301"/>
      <c r="F4301"/>
      <c r="G4301"/>
      <c r="H4301"/>
      <c r="I4301"/>
      <c r="J4301"/>
      <c r="K4301"/>
      <c r="L4301"/>
      <c r="M4301"/>
      <c r="N4301"/>
      <c r="O4301"/>
      <c r="P4301"/>
      <c r="Q4301"/>
      <c r="R4301"/>
      <c r="S4301"/>
      <c r="T4301"/>
      <c r="U4301"/>
      <c r="V4301"/>
      <c r="W4301"/>
      <c r="X4301"/>
      <c r="Y4301"/>
      <c r="Z4301"/>
      <c r="AA4301"/>
    </row>
    <row r="4302" spans="4:27" x14ac:dyDescent="0.35">
      <c r="D4302"/>
      <c r="E4302"/>
      <c r="F4302"/>
      <c r="G4302"/>
      <c r="H4302"/>
      <c r="I4302"/>
      <c r="J4302"/>
      <c r="K4302"/>
      <c r="L4302"/>
      <c r="M4302"/>
      <c r="N4302"/>
      <c r="O4302"/>
      <c r="P4302"/>
      <c r="Q4302"/>
      <c r="R4302"/>
      <c r="S4302"/>
      <c r="T4302"/>
      <c r="U4302"/>
      <c r="V4302"/>
      <c r="W4302"/>
      <c r="X4302"/>
      <c r="Y4302"/>
      <c r="Z4302"/>
      <c r="AA4302"/>
    </row>
    <row r="4303" spans="4:27" x14ac:dyDescent="0.35">
      <c r="D4303"/>
      <c r="E4303"/>
      <c r="F4303"/>
      <c r="G4303"/>
      <c r="H4303"/>
      <c r="I4303"/>
      <c r="J4303"/>
      <c r="K4303"/>
      <c r="L4303"/>
      <c r="M4303"/>
      <c r="N4303"/>
      <c r="O4303"/>
      <c r="P4303"/>
      <c r="Q4303"/>
      <c r="R4303"/>
      <c r="S4303"/>
      <c r="T4303"/>
      <c r="U4303"/>
      <c r="V4303"/>
      <c r="W4303"/>
      <c r="X4303"/>
      <c r="Y4303"/>
      <c r="Z4303"/>
      <c r="AA4303"/>
    </row>
    <row r="4304" spans="4:27" x14ac:dyDescent="0.35">
      <c r="D4304"/>
      <c r="E4304"/>
      <c r="F4304"/>
      <c r="G4304"/>
      <c r="H4304"/>
      <c r="I4304"/>
      <c r="J4304"/>
      <c r="K4304"/>
      <c r="L4304"/>
      <c r="M4304"/>
      <c r="N4304"/>
      <c r="O4304"/>
      <c r="P4304"/>
      <c r="Q4304"/>
      <c r="R4304"/>
      <c r="S4304"/>
      <c r="T4304"/>
      <c r="U4304"/>
      <c r="V4304"/>
      <c r="W4304"/>
      <c r="X4304"/>
      <c r="Y4304"/>
      <c r="Z4304"/>
      <c r="AA4304"/>
    </row>
    <row r="4305" spans="4:27" x14ac:dyDescent="0.35">
      <c r="D4305"/>
      <c r="E4305"/>
      <c r="F4305"/>
      <c r="G4305"/>
      <c r="H4305"/>
      <c r="I4305"/>
      <c r="J4305"/>
      <c r="K4305"/>
      <c r="L4305"/>
      <c r="M4305"/>
      <c r="N4305"/>
      <c r="O4305"/>
      <c r="P4305"/>
      <c r="Q4305"/>
      <c r="R4305"/>
      <c r="S4305"/>
      <c r="T4305"/>
      <c r="U4305"/>
      <c r="V4305"/>
      <c r="W4305"/>
      <c r="X4305"/>
      <c r="Y4305"/>
      <c r="Z4305"/>
      <c r="AA4305"/>
    </row>
    <row r="4306" spans="4:27" x14ac:dyDescent="0.35">
      <c r="D4306"/>
      <c r="E4306"/>
      <c r="F4306"/>
      <c r="G4306"/>
      <c r="H4306"/>
      <c r="I4306"/>
      <c r="J4306"/>
      <c r="K4306"/>
      <c r="L4306"/>
      <c r="M4306"/>
      <c r="N4306"/>
      <c r="O4306"/>
      <c r="P4306"/>
      <c r="Q4306"/>
      <c r="R4306"/>
      <c r="S4306"/>
      <c r="T4306"/>
      <c r="U4306"/>
      <c r="V4306"/>
      <c r="W4306"/>
      <c r="X4306"/>
      <c r="Y4306"/>
      <c r="Z4306"/>
      <c r="AA4306"/>
    </row>
    <row r="4307" spans="4:27" x14ac:dyDescent="0.35">
      <c r="D4307"/>
      <c r="E4307"/>
      <c r="F4307"/>
      <c r="G4307"/>
      <c r="H4307"/>
      <c r="I4307"/>
      <c r="J4307"/>
      <c r="K4307"/>
      <c r="L4307"/>
      <c r="M4307"/>
      <c r="N4307"/>
      <c r="O4307"/>
      <c r="P4307"/>
      <c r="Q4307"/>
      <c r="R4307"/>
      <c r="S4307"/>
      <c r="T4307"/>
      <c r="U4307"/>
      <c r="V4307"/>
      <c r="W4307"/>
      <c r="X4307"/>
      <c r="Y4307"/>
      <c r="Z4307"/>
      <c r="AA4307"/>
    </row>
    <row r="4308" spans="4:27" x14ac:dyDescent="0.35">
      <c r="D4308"/>
      <c r="E4308"/>
      <c r="F4308"/>
      <c r="G4308"/>
      <c r="H4308"/>
      <c r="I4308"/>
      <c r="J4308"/>
      <c r="K4308"/>
      <c r="L4308"/>
      <c r="M4308"/>
      <c r="N4308"/>
      <c r="O4308"/>
      <c r="P4308"/>
      <c r="Q4308"/>
      <c r="R4308"/>
      <c r="S4308"/>
      <c r="T4308"/>
      <c r="U4308"/>
      <c r="V4308"/>
      <c r="W4308"/>
      <c r="X4308"/>
      <c r="Y4308"/>
      <c r="Z4308"/>
      <c r="AA4308"/>
    </row>
    <row r="4309" spans="4:27" x14ac:dyDescent="0.35">
      <c r="D4309"/>
      <c r="E4309"/>
      <c r="F4309"/>
      <c r="G4309"/>
      <c r="H4309"/>
      <c r="I4309"/>
      <c r="J4309"/>
      <c r="K4309"/>
      <c r="L4309"/>
      <c r="M4309"/>
      <c r="N4309"/>
      <c r="O4309"/>
      <c r="P4309"/>
      <c r="Q4309"/>
      <c r="R4309"/>
      <c r="S4309"/>
      <c r="T4309"/>
      <c r="U4309"/>
      <c r="V4309"/>
      <c r="W4309"/>
      <c r="X4309"/>
      <c r="Y4309"/>
      <c r="Z4309"/>
      <c r="AA4309"/>
    </row>
    <row r="4310" spans="4:27" x14ac:dyDescent="0.35">
      <c r="D4310"/>
      <c r="E4310"/>
      <c r="F4310"/>
      <c r="G4310"/>
      <c r="H4310"/>
      <c r="I4310"/>
      <c r="J4310"/>
      <c r="K4310"/>
      <c r="L4310"/>
      <c r="M4310"/>
      <c r="N4310"/>
      <c r="O4310"/>
      <c r="P4310"/>
      <c r="Q4310"/>
      <c r="R4310"/>
      <c r="S4310"/>
      <c r="T4310"/>
      <c r="U4310"/>
      <c r="V4310"/>
      <c r="W4310"/>
      <c r="X4310"/>
      <c r="Y4310"/>
      <c r="Z4310"/>
      <c r="AA4310"/>
    </row>
    <row r="4311" spans="4:27" x14ac:dyDescent="0.35">
      <c r="D4311"/>
      <c r="E4311"/>
      <c r="F4311"/>
      <c r="G4311"/>
      <c r="H4311"/>
      <c r="I4311"/>
      <c r="J4311"/>
      <c r="K4311"/>
      <c r="L4311"/>
      <c r="M4311"/>
      <c r="N4311"/>
      <c r="O4311"/>
      <c r="P4311"/>
      <c r="Q4311"/>
      <c r="R4311"/>
      <c r="S4311"/>
      <c r="T4311"/>
      <c r="U4311"/>
      <c r="V4311"/>
      <c r="W4311"/>
      <c r="X4311"/>
      <c r="Y4311"/>
      <c r="Z4311"/>
      <c r="AA4311"/>
    </row>
    <row r="4312" spans="4:27" x14ac:dyDescent="0.35">
      <c r="D4312"/>
      <c r="E4312"/>
      <c r="F4312"/>
      <c r="G4312"/>
      <c r="H4312"/>
      <c r="I4312"/>
      <c r="J4312"/>
      <c r="K4312"/>
      <c r="L4312"/>
      <c r="M4312"/>
      <c r="N4312"/>
      <c r="O4312"/>
      <c r="P4312"/>
      <c r="Q4312"/>
      <c r="R4312"/>
      <c r="S4312"/>
      <c r="T4312"/>
      <c r="U4312"/>
      <c r="V4312"/>
      <c r="W4312"/>
      <c r="X4312"/>
      <c r="Y4312"/>
      <c r="Z4312"/>
      <c r="AA4312"/>
    </row>
    <row r="4313" spans="4:27" x14ac:dyDescent="0.35">
      <c r="D4313"/>
      <c r="E4313"/>
      <c r="F4313"/>
      <c r="G4313"/>
      <c r="H4313"/>
      <c r="I4313"/>
      <c r="J4313"/>
      <c r="K4313"/>
      <c r="L4313"/>
      <c r="M4313"/>
      <c r="N4313"/>
      <c r="O4313"/>
      <c r="P4313"/>
      <c r="Q4313"/>
      <c r="R4313"/>
      <c r="S4313"/>
      <c r="T4313"/>
      <c r="U4313"/>
      <c r="V4313"/>
      <c r="W4313"/>
      <c r="X4313"/>
      <c r="Y4313"/>
      <c r="Z4313"/>
      <c r="AA4313"/>
    </row>
    <row r="4314" spans="4:27" x14ac:dyDescent="0.35">
      <c r="D4314"/>
      <c r="E4314"/>
      <c r="F4314"/>
      <c r="G4314"/>
      <c r="H4314"/>
      <c r="I4314"/>
      <c r="J4314"/>
      <c r="K4314"/>
      <c r="L4314"/>
      <c r="M4314"/>
      <c r="N4314"/>
      <c r="O4314"/>
      <c r="P4314"/>
      <c r="Q4314"/>
      <c r="R4314"/>
      <c r="S4314"/>
      <c r="T4314"/>
      <c r="U4314"/>
      <c r="V4314"/>
      <c r="W4314"/>
      <c r="X4314"/>
      <c r="Y4314"/>
      <c r="Z4314"/>
      <c r="AA4314"/>
    </row>
    <row r="4315" spans="4:27" x14ac:dyDescent="0.35">
      <c r="D4315"/>
      <c r="E4315"/>
      <c r="F4315"/>
      <c r="G4315"/>
      <c r="H4315"/>
      <c r="I4315"/>
      <c r="J4315"/>
      <c r="K4315"/>
      <c r="L4315"/>
      <c r="M4315"/>
      <c r="N4315"/>
      <c r="O4315"/>
      <c r="P4315"/>
      <c r="Q4315"/>
      <c r="R4315"/>
      <c r="S4315"/>
      <c r="T4315"/>
      <c r="U4315"/>
      <c r="V4315"/>
      <c r="W4315"/>
      <c r="X4315"/>
      <c r="Y4315"/>
      <c r="Z4315"/>
      <c r="AA4315"/>
    </row>
    <row r="4316" spans="4:27" x14ac:dyDescent="0.35">
      <c r="D4316"/>
      <c r="E4316"/>
      <c r="F4316"/>
      <c r="G4316"/>
      <c r="H4316"/>
      <c r="I4316"/>
      <c r="J4316"/>
      <c r="K4316"/>
      <c r="L4316"/>
      <c r="M4316"/>
      <c r="N4316"/>
      <c r="O4316"/>
      <c r="P4316"/>
      <c r="Q4316"/>
      <c r="R4316"/>
      <c r="S4316"/>
      <c r="T4316"/>
      <c r="U4316"/>
      <c r="V4316"/>
      <c r="W4316"/>
      <c r="X4316"/>
      <c r="Y4316"/>
      <c r="Z4316"/>
      <c r="AA4316"/>
    </row>
    <row r="4317" spans="4:27" x14ac:dyDescent="0.35">
      <c r="D4317"/>
      <c r="E4317"/>
      <c r="F4317"/>
      <c r="G4317"/>
      <c r="H4317"/>
      <c r="I4317"/>
      <c r="J4317"/>
      <c r="K4317"/>
      <c r="L4317"/>
      <c r="M4317"/>
      <c r="N4317"/>
      <c r="O4317"/>
      <c r="P4317"/>
      <c r="Q4317"/>
      <c r="R4317"/>
      <c r="S4317"/>
      <c r="T4317"/>
      <c r="U4317"/>
      <c r="V4317"/>
      <c r="W4317"/>
      <c r="X4317"/>
      <c r="Y4317"/>
      <c r="Z4317"/>
      <c r="AA4317"/>
    </row>
    <row r="4318" spans="4:27" x14ac:dyDescent="0.35">
      <c r="D4318"/>
      <c r="E4318"/>
      <c r="F4318"/>
      <c r="G4318"/>
      <c r="H4318"/>
      <c r="I4318"/>
      <c r="J4318"/>
      <c r="K4318"/>
      <c r="L4318"/>
      <c r="M4318"/>
      <c r="N4318"/>
      <c r="O4318"/>
      <c r="P4318"/>
      <c r="Q4318"/>
      <c r="R4318"/>
      <c r="S4318"/>
      <c r="T4318"/>
      <c r="U4318"/>
      <c r="V4318"/>
      <c r="W4318"/>
      <c r="X4318"/>
      <c r="Y4318"/>
      <c r="Z4318"/>
      <c r="AA4318"/>
    </row>
    <row r="4319" spans="4:27" x14ac:dyDescent="0.35">
      <c r="D4319"/>
      <c r="E4319"/>
      <c r="F4319"/>
      <c r="G4319"/>
      <c r="H4319"/>
      <c r="I4319"/>
      <c r="J4319"/>
      <c r="K4319"/>
      <c r="L4319"/>
      <c r="M4319"/>
      <c r="N4319"/>
      <c r="O4319"/>
      <c r="P4319"/>
      <c r="Q4319"/>
      <c r="R4319"/>
      <c r="S4319"/>
      <c r="T4319"/>
      <c r="U4319"/>
      <c r="V4319"/>
      <c r="W4319"/>
      <c r="X4319"/>
      <c r="Y4319"/>
      <c r="Z4319"/>
      <c r="AA4319"/>
    </row>
    <row r="4320" spans="4:27" x14ac:dyDescent="0.35">
      <c r="D4320"/>
      <c r="E4320"/>
      <c r="F4320"/>
      <c r="G4320"/>
      <c r="H4320"/>
      <c r="I4320"/>
      <c r="J4320"/>
      <c r="K4320"/>
      <c r="L4320"/>
      <c r="M4320"/>
      <c r="N4320"/>
      <c r="O4320"/>
      <c r="P4320"/>
      <c r="Q4320"/>
      <c r="R4320"/>
      <c r="S4320"/>
      <c r="T4320"/>
      <c r="U4320"/>
      <c r="V4320"/>
      <c r="W4320"/>
      <c r="X4320"/>
      <c r="Y4320"/>
      <c r="Z4320"/>
      <c r="AA4320"/>
    </row>
    <row r="4321" spans="4:27" x14ac:dyDescent="0.35">
      <c r="D4321"/>
      <c r="E4321"/>
      <c r="F4321"/>
      <c r="G4321"/>
      <c r="H4321"/>
      <c r="I4321"/>
      <c r="J4321"/>
      <c r="K4321"/>
      <c r="L4321"/>
      <c r="M4321"/>
      <c r="N4321"/>
      <c r="O4321"/>
      <c r="P4321"/>
      <c r="Q4321"/>
      <c r="R4321"/>
      <c r="S4321"/>
      <c r="T4321"/>
      <c r="U4321"/>
      <c r="V4321"/>
      <c r="W4321"/>
      <c r="X4321"/>
      <c r="Y4321"/>
      <c r="Z4321"/>
      <c r="AA4321"/>
    </row>
    <row r="4322" spans="4:27" x14ac:dyDescent="0.35">
      <c r="D4322"/>
      <c r="E4322"/>
      <c r="F4322"/>
      <c r="G4322"/>
      <c r="H4322"/>
      <c r="I4322"/>
      <c r="J4322"/>
      <c r="K4322"/>
      <c r="L4322"/>
      <c r="M4322"/>
      <c r="N4322"/>
      <c r="O4322"/>
      <c r="P4322"/>
      <c r="Q4322"/>
      <c r="R4322"/>
      <c r="S4322"/>
      <c r="T4322"/>
      <c r="U4322"/>
      <c r="V4322"/>
      <c r="W4322"/>
      <c r="X4322"/>
      <c r="Y4322"/>
      <c r="Z4322"/>
      <c r="AA4322"/>
    </row>
    <row r="4323" spans="4:27" x14ac:dyDescent="0.35">
      <c r="D4323"/>
      <c r="E4323"/>
      <c r="F4323"/>
      <c r="G4323"/>
      <c r="H4323"/>
      <c r="I4323"/>
      <c r="J4323"/>
      <c r="K4323"/>
      <c r="L4323"/>
      <c r="M4323"/>
      <c r="N4323"/>
      <c r="O4323"/>
      <c r="P4323"/>
      <c r="Q4323"/>
      <c r="R4323"/>
      <c r="S4323"/>
      <c r="T4323"/>
      <c r="U4323"/>
      <c r="V4323"/>
      <c r="W4323"/>
      <c r="X4323"/>
      <c r="Y4323"/>
      <c r="Z4323"/>
      <c r="AA4323"/>
    </row>
    <row r="4324" spans="4:27" x14ac:dyDescent="0.35">
      <c r="D4324"/>
      <c r="E4324"/>
      <c r="F4324"/>
      <c r="G4324"/>
      <c r="H4324"/>
      <c r="I4324"/>
      <c r="J4324"/>
      <c r="K4324"/>
      <c r="L4324"/>
      <c r="M4324"/>
      <c r="N4324"/>
      <c r="O4324"/>
      <c r="P4324"/>
      <c r="Q4324"/>
      <c r="R4324"/>
      <c r="S4324"/>
      <c r="T4324"/>
      <c r="U4324"/>
      <c r="V4324"/>
      <c r="W4324"/>
      <c r="X4324"/>
      <c r="Y4324"/>
      <c r="Z4324"/>
      <c r="AA4324"/>
    </row>
    <row r="4325" spans="4:27" x14ac:dyDescent="0.35">
      <c r="D4325"/>
      <c r="E4325"/>
      <c r="F4325"/>
      <c r="G4325"/>
      <c r="H4325"/>
      <c r="I4325"/>
      <c r="J4325"/>
      <c r="K4325"/>
      <c r="L4325"/>
      <c r="M4325"/>
      <c r="N4325"/>
      <c r="O4325"/>
      <c r="P4325"/>
      <c r="Q4325"/>
      <c r="R4325"/>
      <c r="S4325"/>
      <c r="T4325"/>
      <c r="U4325"/>
      <c r="V4325"/>
      <c r="W4325"/>
      <c r="X4325"/>
      <c r="Y4325"/>
      <c r="Z4325"/>
      <c r="AA4325"/>
    </row>
    <row r="4326" spans="4:27" x14ac:dyDescent="0.35">
      <c r="D4326"/>
      <c r="E4326"/>
      <c r="F4326"/>
      <c r="G4326"/>
      <c r="H4326"/>
      <c r="I4326"/>
      <c r="J4326"/>
      <c r="K4326"/>
      <c r="L4326"/>
      <c r="M4326"/>
      <c r="N4326"/>
      <c r="O4326"/>
      <c r="P4326"/>
      <c r="Q4326"/>
      <c r="R4326"/>
      <c r="S4326"/>
      <c r="T4326"/>
      <c r="U4326"/>
      <c r="V4326"/>
      <c r="W4326"/>
      <c r="X4326"/>
      <c r="Y4326"/>
      <c r="Z4326"/>
      <c r="AA4326"/>
    </row>
    <row r="4327" spans="4:27" x14ac:dyDescent="0.35">
      <c r="D4327"/>
      <c r="E4327"/>
      <c r="F4327"/>
      <c r="G4327"/>
      <c r="H4327"/>
      <c r="I4327"/>
      <c r="J4327"/>
      <c r="K4327"/>
      <c r="L4327"/>
      <c r="M4327"/>
      <c r="N4327"/>
      <c r="O4327"/>
      <c r="P4327"/>
      <c r="Q4327"/>
      <c r="R4327"/>
      <c r="S4327"/>
      <c r="T4327"/>
      <c r="U4327"/>
      <c r="V4327"/>
      <c r="W4327"/>
      <c r="X4327"/>
      <c r="Y4327"/>
      <c r="Z4327"/>
      <c r="AA4327"/>
    </row>
    <row r="4328" spans="4:27" x14ac:dyDescent="0.35">
      <c r="D4328"/>
      <c r="E4328"/>
      <c r="F4328"/>
      <c r="G4328"/>
      <c r="H4328"/>
      <c r="I4328"/>
      <c r="J4328"/>
      <c r="K4328"/>
      <c r="L4328"/>
      <c r="M4328"/>
      <c r="N4328"/>
      <c r="O4328"/>
      <c r="P4328"/>
      <c r="Q4328"/>
      <c r="R4328"/>
      <c r="S4328"/>
      <c r="T4328"/>
      <c r="U4328"/>
      <c r="V4328"/>
      <c r="W4328"/>
      <c r="X4328"/>
      <c r="Y4328"/>
      <c r="Z4328"/>
      <c r="AA4328"/>
    </row>
    <row r="4329" spans="4:27" x14ac:dyDescent="0.35">
      <c r="D4329"/>
      <c r="E4329"/>
      <c r="F4329"/>
      <c r="G4329"/>
      <c r="H4329"/>
      <c r="I4329"/>
      <c r="J4329"/>
      <c r="K4329"/>
      <c r="L4329"/>
      <c r="M4329"/>
      <c r="N4329"/>
      <c r="O4329"/>
      <c r="P4329"/>
      <c r="Q4329"/>
      <c r="R4329"/>
      <c r="S4329"/>
      <c r="T4329"/>
      <c r="U4329"/>
      <c r="V4329"/>
      <c r="W4329"/>
      <c r="X4329"/>
      <c r="Y4329"/>
      <c r="Z4329"/>
      <c r="AA4329"/>
    </row>
    <row r="4330" spans="4:27" x14ac:dyDescent="0.35">
      <c r="D4330"/>
      <c r="E4330"/>
      <c r="F4330"/>
      <c r="G4330"/>
      <c r="H4330"/>
      <c r="I4330"/>
      <c r="J4330"/>
      <c r="K4330"/>
      <c r="L4330"/>
      <c r="M4330"/>
      <c r="N4330"/>
      <c r="O4330"/>
      <c r="P4330"/>
      <c r="Q4330"/>
      <c r="R4330"/>
      <c r="S4330"/>
      <c r="T4330"/>
      <c r="U4330"/>
      <c r="V4330"/>
      <c r="W4330"/>
      <c r="X4330"/>
      <c r="Y4330"/>
      <c r="Z4330"/>
      <c r="AA4330"/>
    </row>
    <row r="4331" spans="4:27" x14ac:dyDescent="0.35">
      <c r="D4331"/>
      <c r="E4331"/>
      <c r="F4331"/>
      <c r="G4331"/>
      <c r="H4331"/>
      <c r="I4331"/>
      <c r="J4331"/>
      <c r="K4331"/>
      <c r="L4331"/>
      <c r="M4331"/>
      <c r="N4331"/>
      <c r="O4331"/>
      <c r="P4331"/>
      <c r="Q4331"/>
      <c r="R4331"/>
      <c r="S4331"/>
      <c r="T4331"/>
      <c r="U4331"/>
      <c r="V4331"/>
      <c r="W4331"/>
      <c r="X4331"/>
      <c r="Y4331"/>
      <c r="Z4331"/>
      <c r="AA4331"/>
    </row>
    <row r="4332" spans="4:27" x14ac:dyDescent="0.35">
      <c r="D4332"/>
      <c r="E4332"/>
      <c r="F4332"/>
      <c r="G4332"/>
      <c r="H4332"/>
      <c r="I4332"/>
      <c r="J4332"/>
      <c r="K4332"/>
      <c r="L4332"/>
      <c r="M4332"/>
      <c r="N4332"/>
      <c r="O4332"/>
      <c r="P4332"/>
      <c r="Q4332"/>
      <c r="R4332"/>
      <c r="S4332"/>
      <c r="T4332"/>
      <c r="U4332"/>
      <c r="V4332"/>
      <c r="W4332"/>
      <c r="X4332"/>
      <c r="Y4332"/>
      <c r="Z4332"/>
      <c r="AA4332"/>
    </row>
    <row r="4333" spans="4:27" x14ac:dyDescent="0.35">
      <c r="D4333"/>
      <c r="E4333"/>
      <c r="F4333"/>
      <c r="G4333"/>
      <c r="H4333"/>
      <c r="I4333"/>
      <c r="J4333"/>
      <c r="K4333"/>
      <c r="L4333"/>
      <c r="M4333"/>
      <c r="N4333"/>
      <c r="O4333"/>
      <c r="P4333"/>
      <c r="Q4333"/>
      <c r="R4333"/>
      <c r="S4333"/>
      <c r="T4333"/>
      <c r="U4333"/>
      <c r="V4333"/>
      <c r="W4333"/>
      <c r="X4333"/>
      <c r="Y4333"/>
      <c r="Z4333"/>
      <c r="AA4333"/>
    </row>
    <row r="4334" spans="4:27" x14ac:dyDescent="0.35">
      <c r="D4334"/>
      <c r="E4334"/>
      <c r="F4334"/>
      <c r="G4334"/>
      <c r="H4334"/>
      <c r="I4334"/>
      <c r="J4334"/>
      <c r="K4334"/>
      <c r="L4334"/>
      <c r="M4334"/>
      <c r="N4334"/>
      <c r="O4334"/>
      <c r="P4334"/>
      <c r="Q4334"/>
      <c r="R4334"/>
      <c r="S4334"/>
      <c r="T4334"/>
      <c r="U4334"/>
      <c r="V4334"/>
      <c r="W4334"/>
      <c r="X4334"/>
      <c r="Y4334"/>
      <c r="Z4334"/>
      <c r="AA4334"/>
    </row>
    <row r="4335" spans="4:27" x14ac:dyDescent="0.35">
      <c r="D4335"/>
      <c r="E4335"/>
      <c r="F4335"/>
      <c r="G4335"/>
      <c r="H4335"/>
      <c r="I4335"/>
      <c r="J4335"/>
      <c r="K4335"/>
      <c r="L4335"/>
      <c r="M4335"/>
      <c r="N4335"/>
      <c r="O4335"/>
      <c r="P4335"/>
      <c r="Q4335"/>
      <c r="R4335"/>
      <c r="S4335"/>
      <c r="T4335"/>
      <c r="U4335"/>
      <c r="V4335"/>
      <c r="W4335"/>
      <c r="X4335"/>
      <c r="Y4335"/>
      <c r="Z4335"/>
      <c r="AA4335"/>
    </row>
    <row r="4336" spans="4:27" x14ac:dyDescent="0.35">
      <c r="D4336"/>
      <c r="E4336"/>
      <c r="F4336"/>
      <c r="G4336"/>
      <c r="H4336"/>
      <c r="I4336"/>
      <c r="J4336"/>
      <c r="K4336"/>
      <c r="L4336"/>
      <c r="M4336"/>
      <c r="N4336"/>
      <c r="O4336"/>
      <c r="P4336"/>
      <c r="Q4336"/>
      <c r="R4336"/>
      <c r="S4336"/>
      <c r="T4336"/>
      <c r="U4336"/>
      <c r="V4336"/>
      <c r="W4336"/>
      <c r="X4336"/>
      <c r="Y4336"/>
      <c r="Z4336"/>
      <c r="AA4336"/>
    </row>
    <row r="4337" spans="4:27" x14ac:dyDescent="0.35">
      <c r="D4337"/>
      <c r="E4337"/>
      <c r="F4337"/>
      <c r="G4337"/>
      <c r="H4337"/>
      <c r="I4337"/>
      <c r="J4337"/>
      <c r="K4337"/>
      <c r="L4337"/>
      <c r="M4337"/>
      <c r="N4337"/>
      <c r="O4337"/>
      <c r="P4337"/>
      <c r="Q4337"/>
      <c r="R4337"/>
      <c r="S4337"/>
      <c r="T4337"/>
      <c r="U4337"/>
      <c r="V4337"/>
      <c r="W4337"/>
      <c r="X4337"/>
      <c r="Y4337"/>
      <c r="Z4337"/>
      <c r="AA4337"/>
    </row>
    <row r="4338" spans="4:27" x14ac:dyDescent="0.35">
      <c r="D4338"/>
      <c r="E4338"/>
      <c r="F4338"/>
      <c r="G4338"/>
      <c r="H4338"/>
      <c r="I4338"/>
      <c r="J4338"/>
      <c r="K4338"/>
      <c r="L4338"/>
      <c r="M4338"/>
      <c r="N4338"/>
      <c r="O4338"/>
      <c r="P4338"/>
      <c r="Q4338"/>
      <c r="R4338"/>
      <c r="S4338"/>
      <c r="T4338"/>
      <c r="U4338"/>
      <c r="V4338"/>
      <c r="W4338"/>
      <c r="X4338"/>
      <c r="Y4338"/>
      <c r="Z4338"/>
      <c r="AA4338"/>
    </row>
    <row r="4339" spans="4:27" x14ac:dyDescent="0.35">
      <c r="D4339"/>
      <c r="E4339"/>
      <c r="F4339"/>
      <c r="G4339"/>
      <c r="H4339"/>
      <c r="I4339"/>
      <c r="J4339"/>
      <c r="K4339"/>
      <c r="L4339"/>
      <c r="M4339"/>
      <c r="N4339"/>
      <c r="O4339"/>
      <c r="P4339"/>
      <c r="Q4339"/>
      <c r="R4339"/>
      <c r="S4339"/>
      <c r="T4339"/>
      <c r="U4339"/>
      <c r="V4339"/>
      <c r="W4339"/>
      <c r="X4339"/>
      <c r="Y4339"/>
      <c r="Z4339"/>
      <c r="AA4339"/>
    </row>
    <row r="4340" spans="4:27" x14ac:dyDescent="0.35">
      <c r="D4340"/>
      <c r="E4340"/>
      <c r="F4340"/>
      <c r="G4340"/>
      <c r="H4340"/>
      <c r="I4340"/>
      <c r="J4340"/>
      <c r="K4340"/>
      <c r="L4340"/>
      <c r="M4340"/>
      <c r="N4340"/>
      <c r="O4340"/>
      <c r="P4340"/>
      <c r="Q4340"/>
      <c r="R4340"/>
      <c r="S4340"/>
      <c r="T4340"/>
      <c r="U4340"/>
      <c r="V4340"/>
      <c r="W4340"/>
      <c r="X4340"/>
      <c r="Y4340"/>
      <c r="Z4340"/>
      <c r="AA4340"/>
    </row>
    <row r="4341" spans="4:27" x14ac:dyDescent="0.35">
      <c r="D4341"/>
      <c r="E4341"/>
      <c r="F4341"/>
      <c r="G4341"/>
      <c r="H4341"/>
      <c r="I4341"/>
      <c r="J4341"/>
      <c r="K4341"/>
      <c r="L4341"/>
      <c r="M4341"/>
      <c r="N4341"/>
      <c r="O4341"/>
      <c r="P4341"/>
      <c r="Q4341"/>
      <c r="R4341"/>
      <c r="S4341"/>
      <c r="T4341"/>
      <c r="U4341"/>
      <c r="V4341"/>
      <c r="W4341"/>
      <c r="X4341"/>
      <c r="Y4341"/>
      <c r="Z4341"/>
      <c r="AA4341"/>
    </row>
    <row r="4342" spans="4:27" x14ac:dyDescent="0.35">
      <c r="D4342"/>
      <c r="E4342"/>
      <c r="F4342"/>
      <c r="G4342"/>
      <c r="H4342"/>
      <c r="I4342"/>
      <c r="J4342"/>
      <c r="K4342"/>
      <c r="L4342"/>
      <c r="M4342"/>
      <c r="N4342"/>
      <c r="O4342"/>
      <c r="P4342"/>
      <c r="Q4342"/>
      <c r="R4342"/>
      <c r="S4342"/>
      <c r="T4342"/>
      <c r="U4342"/>
      <c r="V4342"/>
      <c r="W4342"/>
      <c r="X4342"/>
      <c r="Y4342"/>
      <c r="Z4342"/>
      <c r="AA4342"/>
    </row>
    <row r="4343" spans="4:27" x14ac:dyDescent="0.35">
      <c r="D4343"/>
      <c r="E4343"/>
      <c r="F4343"/>
      <c r="G4343"/>
      <c r="H4343"/>
      <c r="I4343"/>
      <c r="J4343"/>
      <c r="K4343"/>
      <c r="L4343"/>
      <c r="M4343"/>
      <c r="N4343"/>
      <c r="O4343"/>
      <c r="P4343"/>
      <c r="Q4343"/>
      <c r="R4343"/>
      <c r="S4343"/>
      <c r="T4343"/>
      <c r="U4343"/>
      <c r="V4343"/>
      <c r="W4343"/>
      <c r="X4343"/>
      <c r="Y4343"/>
      <c r="Z4343"/>
      <c r="AA4343"/>
    </row>
    <row r="4344" spans="4:27" x14ac:dyDescent="0.35">
      <c r="D4344"/>
      <c r="E4344"/>
      <c r="F4344"/>
      <c r="G4344"/>
      <c r="H4344"/>
      <c r="I4344"/>
      <c r="J4344"/>
      <c r="K4344"/>
      <c r="L4344"/>
      <c r="M4344"/>
      <c r="N4344"/>
      <c r="O4344"/>
      <c r="P4344"/>
      <c r="Q4344"/>
      <c r="R4344"/>
      <c r="S4344"/>
      <c r="T4344"/>
      <c r="U4344"/>
      <c r="V4344"/>
      <c r="W4344"/>
      <c r="X4344"/>
      <c r="Y4344"/>
      <c r="Z4344"/>
      <c r="AA4344"/>
    </row>
    <row r="4345" spans="4:27" x14ac:dyDescent="0.35">
      <c r="D4345"/>
      <c r="E4345"/>
      <c r="F4345"/>
      <c r="G4345"/>
      <c r="H4345"/>
      <c r="I4345"/>
      <c r="J4345"/>
      <c r="K4345"/>
      <c r="L4345"/>
      <c r="M4345"/>
      <c r="N4345"/>
      <c r="O4345"/>
      <c r="P4345"/>
      <c r="Q4345"/>
      <c r="R4345"/>
      <c r="S4345"/>
      <c r="T4345"/>
      <c r="U4345"/>
      <c r="V4345"/>
      <c r="W4345"/>
      <c r="X4345"/>
      <c r="Y4345"/>
      <c r="Z4345"/>
      <c r="AA4345"/>
    </row>
    <row r="4346" spans="4:27" x14ac:dyDescent="0.35">
      <c r="D4346"/>
      <c r="E4346"/>
      <c r="F4346"/>
      <c r="G4346"/>
      <c r="H4346"/>
      <c r="I4346"/>
      <c r="J4346"/>
      <c r="K4346"/>
      <c r="L4346"/>
      <c r="M4346"/>
      <c r="N4346"/>
      <c r="O4346"/>
      <c r="P4346"/>
      <c r="Q4346"/>
      <c r="R4346"/>
      <c r="S4346"/>
      <c r="T4346"/>
      <c r="U4346"/>
      <c r="V4346"/>
      <c r="W4346"/>
      <c r="X4346"/>
      <c r="Y4346"/>
      <c r="Z4346"/>
      <c r="AA4346"/>
    </row>
    <row r="4347" spans="4:27" x14ac:dyDescent="0.35">
      <c r="D4347"/>
      <c r="E4347"/>
      <c r="F4347"/>
      <c r="G4347"/>
      <c r="H4347"/>
      <c r="I4347"/>
      <c r="J4347"/>
      <c r="K4347"/>
      <c r="L4347"/>
      <c r="M4347"/>
      <c r="N4347"/>
      <c r="O4347"/>
      <c r="P4347"/>
      <c r="Q4347"/>
      <c r="R4347"/>
      <c r="S4347"/>
      <c r="T4347"/>
      <c r="U4347"/>
      <c r="V4347"/>
      <c r="W4347"/>
      <c r="X4347"/>
      <c r="Y4347"/>
      <c r="Z4347"/>
      <c r="AA4347"/>
    </row>
    <row r="4348" spans="4:27" x14ac:dyDescent="0.35">
      <c r="D4348"/>
      <c r="E4348"/>
      <c r="F4348"/>
      <c r="G4348"/>
      <c r="H4348"/>
      <c r="I4348"/>
      <c r="J4348"/>
      <c r="K4348"/>
      <c r="L4348"/>
      <c r="M4348"/>
      <c r="N4348"/>
      <c r="O4348"/>
      <c r="P4348"/>
      <c r="Q4348"/>
      <c r="R4348"/>
      <c r="S4348"/>
      <c r="T4348"/>
      <c r="U4348"/>
      <c r="V4348"/>
      <c r="W4348"/>
      <c r="X4348"/>
      <c r="Y4348"/>
      <c r="Z4348"/>
      <c r="AA4348"/>
    </row>
    <row r="4349" spans="4:27" x14ac:dyDescent="0.35">
      <c r="D4349"/>
      <c r="E4349"/>
      <c r="F4349"/>
      <c r="G4349"/>
      <c r="H4349"/>
      <c r="I4349"/>
      <c r="J4349"/>
      <c r="K4349"/>
      <c r="L4349"/>
      <c r="M4349"/>
      <c r="N4349"/>
      <c r="O4349"/>
      <c r="P4349"/>
      <c r="Q4349"/>
      <c r="R4349"/>
      <c r="S4349"/>
      <c r="T4349"/>
      <c r="U4349"/>
      <c r="V4349"/>
      <c r="W4349"/>
      <c r="X4349"/>
      <c r="Y4349"/>
      <c r="Z4349"/>
      <c r="AA4349"/>
    </row>
    <row r="4350" spans="4:27" x14ac:dyDescent="0.35">
      <c r="D4350"/>
      <c r="E4350"/>
      <c r="F4350"/>
      <c r="G4350"/>
      <c r="H4350"/>
      <c r="I4350"/>
      <c r="J4350"/>
      <c r="K4350"/>
      <c r="L4350"/>
      <c r="M4350"/>
      <c r="N4350"/>
      <c r="O4350"/>
      <c r="P4350"/>
      <c r="Q4350"/>
      <c r="R4350"/>
      <c r="S4350"/>
      <c r="T4350"/>
      <c r="U4350"/>
      <c r="V4350"/>
      <c r="W4350"/>
      <c r="X4350"/>
      <c r="Y4350"/>
      <c r="Z4350"/>
      <c r="AA4350"/>
    </row>
    <row r="4351" spans="4:27" x14ac:dyDescent="0.35">
      <c r="D4351"/>
      <c r="E4351"/>
      <c r="F4351"/>
      <c r="G4351"/>
      <c r="H4351"/>
      <c r="I4351"/>
      <c r="J4351"/>
      <c r="K4351"/>
      <c r="L4351"/>
      <c r="M4351"/>
      <c r="N4351"/>
      <c r="O4351"/>
      <c r="P4351"/>
      <c r="Q4351"/>
      <c r="R4351"/>
      <c r="S4351"/>
      <c r="T4351"/>
      <c r="U4351"/>
      <c r="V4351"/>
      <c r="W4351"/>
      <c r="X4351"/>
      <c r="Y4351"/>
      <c r="Z4351"/>
      <c r="AA4351"/>
    </row>
    <row r="4352" spans="4:27" x14ac:dyDescent="0.35">
      <c r="D4352"/>
      <c r="E4352"/>
      <c r="F4352"/>
      <c r="G4352"/>
      <c r="H4352"/>
      <c r="I4352"/>
      <c r="J4352"/>
      <c r="K4352"/>
      <c r="L4352"/>
      <c r="M4352"/>
      <c r="N4352"/>
      <c r="O4352"/>
      <c r="P4352"/>
      <c r="Q4352"/>
      <c r="R4352"/>
      <c r="S4352"/>
      <c r="T4352"/>
      <c r="U4352"/>
      <c r="V4352"/>
      <c r="W4352"/>
      <c r="X4352"/>
      <c r="Y4352"/>
      <c r="Z4352"/>
      <c r="AA4352"/>
    </row>
    <row r="4353" spans="4:27" x14ac:dyDescent="0.35">
      <c r="D4353"/>
      <c r="E4353"/>
      <c r="F4353"/>
      <c r="G4353"/>
      <c r="H4353"/>
      <c r="I4353"/>
      <c r="J4353"/>
      <c r="K4353"/>
      <c r="L4353"/>
      <c r="M4353"/>
      <c r="N4353"/>
      <c r="O4353"/>
      <c r="P4353"/>
      <c r="Q4353"/>
      <c r="R4353"/>
      <c r="S4353"/>
      <c r="T4353"/>
      <c r="U4353"/>
      <c r="V4353"/>
      <c r="W4353"/>
      <c r="X4353"/>
      <c r="Y4353"/>
      <c r="Z4353"/>
      <c r="AA4353"/>
    </row>
    <row r="4354" spans="4:27" x14ac:dyDescent="0.35">
      <c r="D4354"/>
      <c r="E4354"/>
      <c r="F4354"/>
      <c r="G4354"/>
      <c r="H4354"/>
      <c r="I4354"/>
      <c r="J4354"/>
      <c r="K4354"/>
      <c r="L4354"/>
      <c r="M4354"/>
      <c r="N4354"/>
      <c r="O4354"/>
      <c r="P4354"/>
      <c r="Q4354"/>
      <c r="R4354"/>
      <c r="S4354"/>
      <c r="T4354"/>
      <c r="U4354"/>
      <c r="V4354"/>
      <c r="W4354"/>
      <c r="X4354"/>
      <c r="Y4354"/>
      <c r="Z4354"/>
      <c r="AA4354"/>
    </row>
    <row r="4355" spans="4:27" x14ac:dyDescent="0.35">
      <c r="D4355"/>
      <c r="E4355"/>
      <c r="F4355"/>
      <c r="G4355"/>
      <c r="H4355"/>
      <c r="I4355"/>
      <c r="J4355"/>
      <c r="K4355"/>
      <c r="L4355"/>
      <c r="M4355"/>
      <c r="N4355"/>
      <c r="O4355"/>
      <c r="P4355"/>
      <c r="Q4355"/>
      <c r="R4355"/>
      <c r="S4355"/>
      <c r="T4355"/>
      <c r="U4355"/>
      <c r="V4355"/>
      <c r="W4355"/>
      <c r="X4355"/>
      <c r="Y4355"/>
      <c r="Z4355"/>
      <c r="AA4355"/>
    </row>
    <row r="4356" spans="4:27" x14ac:dyDescent="0.35">
      <c r="D4356"/>
      <c r="E4356"/>
      <c r="F4356"/>
      <c r="G4356"/>
      <c r="H4356"/>
      <c r="I4356"/>
      <c r="J4356"/>
      <c r="K4356"/>
      <c r="L4356"/>
      <c r="M4356"/>
      <c r="N4356"/>
      <c r="O4356"/>
      <c r="P4356"/>
      <c r="Q4356"/>
      <c r="R4356"/>
      <c r="S4356"/>
      <c r="T4356"/>
      <c r="U4356"/>
      <c r="V4356"/>
      <c r="W4356"/>
      <c r="X4356"/>
      <c r="Y4356"/>
      <c r="Z4356"/>
      <c r="AA4356"/>
    </row>
    <row r="4357" spans="4:27" x14ac:dyDescent="0.35">
      <c r="D4357"/>
      <c r="E4357"/>
      <c r="F4357"/>
      <c r="G4357"/>
      <c r="H4357"/>
      <c r="I4357"/>
      <c r="J4357"/>
      <c r="K4357"/>
      <c r="L4357"/>
      <c r="M4357"/>
      <c r="N4357"/>
      <c r="O4357"/>
      <c r="P4357"/>
      <c r="Q4357"/>
      <c r="R4357"/>
      <c r="S4357"/>
      <c r="T4357"/>
      <c r="U4357"/>
      <c r="V4357"/>
      <c r="W4357"/>
      <c r="X4357"/>
      <c r="Y4357"/>
      <c r="Z4357"/>
      <c r="AA4357"/>
    </row>
    <row r="4358" spans="4:27" x14ac:dyDescent="0.35">
      <c r="D4358"/>
      <c r="E4358"/>
      <c r="F4358"/>
      <c r="G4358"/>
      <c r="H4358"/>
      <c r="I4358"/>
      <c r="J4358"/>
      <c r="K4358"/>
      <c r="L4358"/>
      <c r="M4358"/>
      <c r="N4358"/>
      <c r="O4358"/>
      <c r="P4358"/>
      <c r="Q4358"/>
      <c r="R4358"/>
      <c r="S4358"/>
      <c r="T4358"/>
      <c r="U4358"/>
      <c r="V4358"/>
      <c r="W4358"/>
      <c r="X4358"/>
      <c r="Y4358"/>
      <c r="Z4358"/>
      <c r="AA4358"/>
    </row>
    <row r="4359" spans="4:27" x14ac:dyDescent="0.35">
      <c r="D4359"/>
      <c r="E4359"/>
      <c r="F4359"/>
      <c r="G4359"/>
      <c r="H4359"/>
      <c r="I4359"/>
      <c r="J4359"/>
      <c r="K4359"/>
      <c r="L4359"/>
      <c r="M4359"/>
      <c r="N4359"/>
      <c r="O4359"/>
      <c r="P4359"/>
      <c r="Q4359"/>
      <c r="R4359"/>
      <c r="S4359"/>
      <c r="T4359"/>
      <c r="U4359"/>
      <c r="V4359"/>
      <c r="W4359"/>
      <c r="X4359"/>
      <c r="Y4359"/>
      <c r="Z4359"/>
      <c r="AA4359"/>
    </row>
    <row r="4360" spans="4:27" x14ac:dyDescent="0.35">
      <c r="D4360"/>
      <c r="E4360"/>
      <c r="F4360"/>
      <c r="G4360"/>
      <c r="H4360"/>
      <c r="I4360"/>
      <c r="J4360"/>
      <c r="K4360"/>
      <c r="L4360"/>
      <c r="M4360"/>
      <c r="N4360"/>
      <c r="O4360"/>
      <c r="P4360"/>
      <c r="Q4360"/>
      <c r="R4360"/>
      <c r="S4360"/>
      <c r="T4360"/>
      <c r="U4360"/>
      <c r="V4360"/>
      <c r="W4360"/>
      <c r="X4360"/>
      <c r="Y4360"/>
      <c r="Z4360"/>
      <c r="AA4360"/>
    </row>
    <row r="4361" spans="4:27" x14ac:dyDescent="0.35">
      <c r="D4361"/>
      <c r="E4361"/>
      <c r="F4361"/>
      <c r="G4361"/>
      <c r="H4361"/>
      <c r="I4361"/>
      <c r="J4361"/>
      <c r="K4361"/>
      <c r="L4361"/>
      <c r="M4361"/>
      <c r="N4361"/>
      <c r="O4361"/>
      <c r="P4361"/>
      <c r="Q4361"/>
      <c r="R4361"/>
      <c r="S4361"/>
      <c r="T4361"/>
      <c r="U4361"/>
      <c r="V4361"/>
      <c r="W4361"/>
      <c r="X4361"/>
      <c r="Y4361"/>
      <c r="Z4361"/>
      <c r="AA4361"/>
    </row>
    <row r="4362" spans="4:27" x14ac:dyDescent="0.35">
      <c r="D4362"/>
      <c r="E4362"/>
      <c r="F4362"/>
      <c r="G4362"/>
      <c r="H4362"/>
      <c r="I4362"/>
      <c r="J4362"/>
      <c r="K4362"/>
      <c r="L4362"/>
      <c r="M4362"/>
      <c r="N4362"/>
      <c r="O4362"/>
      <c r="P4362"/>
      <c r="Q4362"/>
      <c r="R4362"/>
      <c r="S4362"/>
      <c r="T4362"/>
      <c r="U4362"/>
      <c r="V4362"/>
      <c r="W4362"/>
      <c r="X4362"/>
      <c r="Y4362"/>
      <c r="Z4362"/>
      <c r="AA4362"/>
    </row>
    <row r="4363" spans="4:27" x14ac:dyDescent="0.35">
      <c r="D4363"/>
      <c r="E4363"/>
      <c r="F4363"/>
      <c r="G4363"/>
      <c r="H4363"/>
      <c r="I4363"/>
      <c r="J4363"/>
      <c r="K4363"/>
      <c r="L4363"/>
      <c r="M4363"/>
      <c r="N4363"/>
      <c r="O4363"/>
      <c r="P4363"/>
      <c r="Q4363"/>
      <c r="R4363"/>
      <c r="S4363"/>
      <c r="T4363"/>
      <c r="U4363"/>
      <c r="V4363"/>
      <c r="W4363"/>
      <c r="X4363"/>
      <c r="Y4363"/>
      <c r="Z4363"/>
      <c r="AA4363"/>
    </row>
    <row r="4364" spans="4:27" x14ac:dyDescent="0.35">
      <c r="D4364"/>
      <c r="E4364"/>
      <c r="F4364"/>
      <c r="G4364"/>
      <c r="H4364"/>
      <c r="I4364"/>
      <c r="J4364"/>
      <c r="K4364"/>
      <c r="L4364"/>
      <c r="M4364"/>
      <c r="N4364"/>
      <c r="O4364"/>
      <c r="P4364"/>
      <c r="Q4364"/>
      <c r="R4364"/>
      <c r="S4364"/>
      <c r="T4364"/>
      <c r="U4364"/>
      <c r="V4364"/>
      <c r="W4364"/>
      <c r="X4364"/>
      <c r="Y4364"/>
      <c r="Z4364"/>
      <c r="AA4364"/>
    </row>
    <row r="4365" spans="4:27" x14ac:dyDescent="0.35">
      <c r="D4365"/>
      <c r="E4365"/>
      <c r="F4365"/>
      <c r="G4365"/>
      <c r="H4365"/>
      <c r="I4365"/>
      <c r="J4365"/>
      <c r="K4365"/>
      <c r="L4365"/>
      <c r="M4365"/>
      <c r="N4365"/>
      <c r="O4365"/>
      <c r="P4365"/>
      <c r="Q4365"/>
      <c r="R4365"/>
      <c r="S4365"/>
      <c r="T4365"/>
      <c r="U4365"/>
      <c r="V4365"/>
      <c r="W4365"/>
      <c r="X4365"/>
      <c r="Y4365"/>
      <c r="Z4365"/>
      <c r="AA4365"/>
    </row>
    <row r="4366" spans="4:27" x14ac:dyDescent="0.35">
      <c r="D4366"/>
      <c r="E4366"/>
      <c r="F4366"/>
      <c r="G4366"/>
      <c r="H4366"/>
      <c r="I4366"/>
      <c r="J4366"/>
      <c r="K4366"/>
      <c r="L4366"/>
      <c r="M4366"/>
      <c r="N4366"/>
      <c r="O4366"/>
      <c r="P4366"/>
      <c r="Q4366"/>
      <c r="R4366"/>
      <c r="S4366"/>
      <c r="T4366"/>
      <c r="U4366"/>
      <c r="V4366"/>
      <c r="W4366"/>
      <c r="X4366"/>
      <c r="Y4366"/>
      <c r="Z4366"/>
      <c r="AA4366"/>
    </row>
    <row r="4367" spans="4:27" x14ac:dyDescent="0.35">
      <c r="D4367"/>
      <c r="E4367"/>
      <c r="F4367"/>
      <c r="G4367"/>
      <c r="H4367"/>
      <c r="I4367"/>
      <c r="J4367"/>
      <c r="K4367"/>
      <c r="L4367"/>
      <c r="M4367"/>
      <c r="N4367"/>
      <c r="O4367"/>
      <c r="P4367"/>
      <c r="Q4367"/>
      <c r="R4367"/>
      <c r="S4367"/>
      <c r="T4367"/>
      <c r="U4367"/>
      <c r="V4367"/>
      <c r="W4367"/>
      <c r="X4367"/>
      <c r="Y4367"/>
      <c r="Z4367"/>
      <c r="AA4367"/>
    </row>
    <row r="4368" spans="4:27" x14ac:dyDescent="0.35">
      <c r="D4368"/>
      <c r="E4368"/>
      <c r="F4368"/>
      <c r="G4368"/>
      <c r="H4368"/>
      <c r="I4368"/>
      <c r="J4368"/>
      <c r="K4368"/>
      <c r="L4368"/>
      <c r="M4368"/>
      <c r="N4368"/>
      <c r="O4368"/>
      <c r="P4368"/>
      <c r="Q4368"/>
      <c r="R4368"/>
      <c r="S4368"/>
      <c r="T4368"/>
      <c r="U4368"/>
      <c r="V4368"/>
      <c r="W4368"/>
      <c r="X4368"/>
      <c r="Y4368"/>
      <c r="Z4368"/>
      <c r="AA4368"/>
    </row>
    <row r="4369" spans="4:27" x14ac:dyDescent="0.35">
      <c r="D4369"/>
      <c r="E4369"/>
      <c r="F4369"/>
      <c r="G4369"/>
      <c r="H4369"/>
      <c r="I4369"/>
      <c r="J4369"/>
      <c r="K4369"/>
      <c r="L4369"/>
      <c r="M4369"/>
      <c r="N4369"/>
      <c r="O4369"/>
      <c r="P4369"/>
      <c r="Q4369"/>
      <c r="R4369"/>
      <c r="S4369"/>
      <c r="T4369"/>
      <c r="U4369"/>
      <c r="V4369"/>
      <c r="W4369"/>
      <c r="X4369"/>
      <c r="Y4369"/>
      <c r="Z4369"/>
      <c r="AA4369"/>
    </row>
    <row r="4370" spans="4:27" x14ac:dyDescent="0.35">
      <c r="D4370"/>
      <c r="E4370"/>
      <c r="F4370"/>
      <c r="G4370"/>
      <c r="H4370"/>
      <c r="I4370"/>
      <c r="J4370"/>
      <c r="K4370"/>
      <c r="L4370"/>
      <c r="M4370"/>
      <c r="N4370"/>
      <c r="O4370"/>
      <c r="P4370"/>
      <c r="Q4370"/>
      <c r="R4370"/>
      <c r="S4370"/>
      <c r="T4370"/>
      <c r="U4370"/>
      <c r="V4370"/>
      <c r="W4370"/>
      <c r="X4370"/>
      <c r="Y4370"/>
      <c r="Z4370"/>
      <c r="AA4370"/>
    </row>
    <row r="4371" spans="4:27" x14ac:dyDescent="0.35">
      <c r="D4371"/>
      <c r="E4371"/>
      <c r="F4371"/>
      <c r="G4371"/>
      <c r="H4371"/>
      <c r="I4371"/>
      <c r="J4371"/>
      <c r="K4371"/>
      <c r="L4371"/>
      <c r="M4371"/>
      <c r="N4371"/>
      <c r="O4371"/>
      <c r="P4371"/>
      <c r="Q4371"/>
      <c r="R4371"/>
      <c r="S4371"/>
      <c r="T4371"/>
      <c r="U4371"/>
      <c r="V4371"/>
      <c r="W4371"/>
      <c r="X4371"/>
      <c r="Y4371"/>
      <c r="Z4371"/>
      <c r="AA4371"/>
    </row>
    <row r="4372" spans="4:27" x14ac:dyDescent="0.35">
      <c r="D4372"/>
      <c r="E4372"/>
      <c r="F4372"/>
      <c r="G4372"/>
      <c r="H4372"/>
      <c r="I4372"/>
      <c r="J4372"/>
      <c r="K4372"/>
      <c r="L4372"/>
      <c r="M4372"/>
      <c r="N4372"/>
      <c r="O4372"/>
      <c r="P4372"/>
      <c r="Q4372"/>
      <c r="R4372"/>
      <c r="S4372"/>
      <c r="T4372"/>
      <c r="U4372"/>
      <c r="V4372"/>
      <c r="W4372"/>
      <c r="X4372"/>
      <c r="Y4372"/>
      <c r="Z4372"/>
      <c r="AA4372"/>
    </row>
    <row r="4373" spans="4:27" x14ac:dyDescent="0.35">
      <c r="D4373"/>
      <c r="E4373"/>
      <c r="F4373"/>
      <c r="G4373"/>
      <c r="H4373"/>
      <c r="I4373"/>
      <c r="J4373"/>
      <c r="K4373"/>
      <c r="L4373"/>
      <c r="M4373"/>
      <c r="N4373"/>
      <c r="O4373"/>
      <c r="P4373"/>
      <c r="Q4373"/>
      <c r="R4373"/>
      <c r="S4373"/>
      <c r="T4373"/>
      <c r="U4373"/>
      <c r="V4373"/>
      <c r="W4373"/>
      <c r="X4373"/>
      <c r="Y4373"/>
      <c r="Z4373"/>
      <c r="AA4373"/>
    </row>
    <row r="4374" spans="4:27" x14ac:dyDescent="0.35">
      <c r="D4374"/>
      <c r="E4374"/>
      <c r="F4374"/>
      <c r="G4374"/>
      <c r="H4374"/>
      <c r="I4374"/>
      <c r="J4374"/>
      <c r="K4374"/>
      <c r="L4374"/>
      <c r="M4374"/>
      <c r="N4374"/>
      <c r="O4374"/>
      <c r="P4374"/>
      <c r="Q4374"/>
      <c r="R4374"/>
      <c r="S4374"/>
      <c r="T4374"/>
      <c r="U4374"/>
      <c r="V4374"/>
      <c r="W4374"/>
      <c r="X4374"/>
      <c r="Y4374"/>
      <c r="Z4374"/>
      <c r="AA4374"/>
    </row>
    <row r="4375" spans="4:27" x14ac:dyDescent="0.35">
      <c r="D4375"/>
      <c r="E4375"/>
      <c r="F4375"/>
      <c r="G4375"/>
      <c r="H4375"/>
      <c r="I4375"/>
      <c r="J4375"/>
      <c r="K4375"/>
      <c r="L4375"/>
      <c r="M4375"/>
      <c r="N4375"/>
      <c r="O4375"/>
      <c r="P4375"/>
      <c r="Q4375"/>
      <c r="R4375"/>
      <c r="S4375"/>
      <c r="T4375"/>
      <c r="U4375"/>
      <c r="V4375"/>
      <c r="W4375"/>
      <c r="X4375"/>
      <c r="Y4375"/>
      <c r="Z4375"/>
      <c r="AA4375"/>
    </row>
    <row r="4376" spans="4:27" x14ac:dyDescent="0.35">
      <c r="D4376"/>
      <c r="E4376"/>
      <c r="F4376"/>
      <c r="G4376"/>
      <c r="H4376"/>
      <c r="I4376"/>
      <c r="J4376"/>
      <c r="K4376"/>
      <c r="L4376"/>
      <c r="M4376"/>
      <c r="N4376"/>
      <c r="O4376"/>
      <c r="P4376"/>
      <c r="Q4376"/>
      <c r="R4376"/>
      <c r="S4376"/>
      <c r="T4376"/>
      <c r="U4376"/>
      <c r="V4376"/>
      <c r="W4376"/>
      <c r="X4376"/>
      <c r="Y4376"/>
      <c r="Z4376"/>
      <c r="AA4376"/>
    </row>
    <row r="4377" spans="4:27" x14ac:dyDescent="0.35">
      <c r="D4377"/>
      <c r="E4377"/>
      <c r="F4377"/>
      <c r="G4377"/>
      <c r="H4377"/>
      <c r="I4377"/>
      <c r="J4377"/>
      <c r="K4377"/>
      <c r="L4377"/>
      <c r="M4377"/>
      <c r="N4377"/>
      <c r="O4377"/>
      <c r="P4377"/>
      <c r="Q4377"/>
      <c r="R4377"/>
      <c r="S4377"/>
      <c r="T4377"/>
      <c r="U4377"/>
      <c r="V4377"/>
      <c r="W4377"/>
      <c r="X4377"/>
      <c r="Y4377"/>
      <c r="Z4377"/>
      <c r="AA4377"/>
    </row>
    <row r="4378" spans="4:27" x14ac:dyDescent="0.35">
      <c r="D4378"/>
      <c r="E4378"/>
      <c r="F4378"/>
      <c r="G4378"/>
      <c r="H4378"/>
      <c r="I4378"/>
      <c r="J4378"/>
      <c r="K4378"/>
      <c r="L4378"/>
      <c r="M4378"/>
      <c r="N4378"/>
      <c r="O4378"/>
      <c r="P4378"/>
      <c r="Q4378"/>
      <c r="R4378"/>
      <c r="S4378"/>
      <c r="T4378"/>
      <c r="U4378"/>
      <c r="V4378"/>
      <c r="W4378"/>
      <c r="X4378"/>
      <c r="Y4378"/>
      <c r="Z4378"/>
      <c r="AA4378"/>
    </row>
    <row r="4379" spans="4:27" x14ac:dyDescent="0.35">
      <c r="D4379"/>
      <c r="E4379"/>
      <c r="F4379"/>
      <c r="G4379"/>
      <c r="H4379"/>
      <c r="I4379"/>
      <c r="J4379"/>
      <c r="K4379"/>
      <c r="L4379"/>
      <c r="M4379"/>
      <c r="N4379"/>
      <c r="O4379"/>
      <c r="P4379"/>
      <c r="Q4379"/>
      <c r="R4379"/>
      <c r="S4379"/>
      <c r="T4379"/>
      <c r="U4379"/>
      <c r="V4379"/>
      <c r="W4379"/>
      <c r="X4379"/>
      <c r="Y4379"/>
      <c r="Z4379"/>
      <c r="AA4379"/>
    </row>
    <row r="4380" spans="4:27" x14ac:dyDescent="0.35">
      <c r="D4380"/>
      <c r="E4380"/>
      <c r="F4380"/>
      <c r="G4380"/>
      <c r="H4380"/>
      <c r="I4380"/>
      <c r="J4380"/>
      <c r="K4380"/>
      <c r="L4380"/>
      <c r="M4380"/>
      <c r="N4380"/>
      <c r="O4380"/>
      <c r="P4380"/>
      <c r="Q4380"/>
      <c r="R4380"/>
      <c r="S4380"/>
      <c r="T4380"/>
      <c r="U4380"/>
      <c r="V4380"/>
      <c r="W4380"/>
      <c r="X4380"/>
      <c r="Y4380"/>
      <c r="Z4380"/>
      <c r="AA4380"/>
    </row>
    <row r="4381" spans="4:27" x14ac:dyDescent="0.35">
      <c r="D4381"/>
      <c r="E4381"/>
      <c r="F4381"/>
      <c r="G4381"/>
      <c r="H4381"/>
      <c r="I4381"/>
      <c r="J4381"/>
      <c r="K4381"/>
      <c r="L4381"/>
      <c r="M4381"/>
      <c r="N4381"/>
      <c r="O4381"/>
      <c r="P4381"/>
      <c r="Q4381"/>
      <c r="R4381"/>
      <c r="S4381"/>
      <c r="T4381"/>
      <c r="U4381"/>
      <c r="V4381"/>
      <c r="W4381"/>
      <c r="X4381"/>
      <c r="Y4381"/>
      <c r="Z4381"/>
      <c r="AA4381"/>
    </row>
    <row r="4382" spans="4:27" x14ac:dyDescent="0.35">
      <c r="D4382"/>
      <c r="E4382"/>
      <c r="F4382"/>
      <c r="G4382"/>
      <c r="H4382"/>
      <c r="I4382"/>
      <c r="J4382"/>
      <c r="K4382"/>
      <c r="L4382"/>
      <c r="M4382"/>
      <c r="N4382"/>
      <c r="O4382"/>
      <c r="P4382"/>
      <c r="Q4382"/>
      <c r="R4382"/>
      <c r="S4382"/>
      <c r="T4382"/>
      <c r="U4382"/>
      <c r="V4382"/>
      <c r="W4382"/>
      <c r="X4382"/>
      <c r="Y4382"/>
      <c r="Z4382"/>
      <c r="AA4382"/>
    </row>
    <row r="4383" spans="4:27" x14ac:dyDescent="0.35">
      <c r="D4383"/>
      <c r="E4383"/>
      <c r="F4383"/>
      <c r="G4383"/>
      <c r="H4383"/>
      <c r="I4383"/>
      <c r="J4383"/>
      <c r="K4383"/>
      <c r="L4383"/>
      <c r="M4383"/>
      <c r="N4383"/>
      <c r="O4383"/>
      <c r="P4383"/>
      <c r="Q4383"/>
      <c r="R4383"/>
      <c r="S4383"/>
      <c r="T4383"/>
      <c r="U4383"/>
      <c r="V4383"/>
      <c r="W4383"/>
      <c r="X4383"/>
      <c r="Y4383"/>
      <c r="Z4383"/>
      <c r="AA4383"/>
    </row>
    <row r="4384" spans="4:27" x14ac:dyDescent="0.35">
      <c r="D4384"/>
      <c r="E4384"/>
      <c r="F4384"/>
      <c r="G4384"/>
      <c r="H4384"/>
      <c r="I4384"/>
      <c r="J4384"/>
      <c r="K4384"/>
      <c r="L4384"/>
      <c r="M4384"/>
      <c r="N4384"/>
      <c r="O4384"/>
      <c r="P4384"/>
      <c r="Q4384"/>
      <c r="R4384"/>
      <c r="S4384"/>
      <c r="T4384"/>
      <c r="U4384"/>
      <c r="V4384"/>
      <c r="W4384"/>
      <c r="X4384"/>
      <c r="Y4384"/>
      <c r="Z4384"/>
      <c r="AA4384"/>
    </row>
    <row r="4385" spans="4:27" x14ac:dyDescent="0.35">
      <c r="D4385"/>
      <c r="E4385"/>
      <c r="F4385"/>
      <c r="G4385"/>
      <c r="H4385"/>
      <c r="I4385"/>
      <c r="J4385"/>
      <c r="K4385"/>
      <c r="L4385"/>
      <c r="M4385"/>
      <c r="N4385"/>
      <c r="O4385"/>
      <c r="P4385"/>
      <c r="Q4385"/>
      <c r="R4385"/>
      <c r="S4385"/>
      <c r="T4385"/>
      <c r="U4385"/>
      <c r="V4385"/>
      <c r="W4385"/>
      <c r="X4385"/>
      <c r="Y4385"/>
      <c r="Z4385"/>
      <c r="AA4385"/>
    </row>
    <row r="4386" spans="4:27" x14ac:dyDescent="0.35">
      <c r="D4386"/>
      <c r="E4386"/>
      <c r="F4386"/>
      <c r="G4386"/>
      <c r="H4386"/>
      <c r="I4386"/>
      <c r="J4386"/>
      <c r="K4386"/>
      <c r="L4386"/>
      <c r="M4386"/>
      <c r="N4386"/>
      <c r="O4386"/>
      <c r="P4386"/>
      <c r="Q4386"/>
      <c r="R4386"/>
      <c r="S4386"/>
      <c r="T4386"/>
      <c r="U4386"/>
      <c r="V4386"/>
      <c r="W4386"/>
      <c r="X4386"/>
      <c r="Y4386"/>
      <c r="Z4386"/>
      <c r="AA4386"/>
    </row>
    <row r="4387" spans="4:27" x14ac:dyDescent="0.35">
      <c r="D4387"/>
      <c r="E4387"/>
      <c r="F4387"/>
      <c r="G4387"/>
      <c r="H4387"/>
      <c r="I4387"/>
      <c r="J4387"/>
      <c r="K4387"/>
      <c r="L4387"/>
      <c r="M4387"/>
      <c r="N4387"/>
      <c r="O4387"/>
      <c r="P4387"/>
      <c r="Q4387"/>
      <c r="R4387"/>
      <c r="S4387"/>
      <c r="T4387"/>
      <c r="U4387"/>
      <c r="V4387"/>
      <c r="W4387"/>
      <c r="X4387"/>
      <c r="Y4387"/>
      <c r="Z4387"/>
      <c r="AA4387"/>
    </row>
    <row r="4388" spans="4:27" x14ac:dyDescent="0.35">
      <c r="D4388"/>
      <c r="E4388"/>
      <c r="F4388"/>
      <c r="G4388"/>
      <c r="H4388"/>
      <c r="I4388"/>
      <c r="J4388"/>
      <c r="K4388"/>
      <c r="L4388"/>
      <c r="M4388"/>
      <c r="N4388"/>
      <c r="O4388"/>
      <c r="P4388"/>
      <c r="Q4388"/>
      <c r="R4388"/>
      <c r="S4388"/>
      <c r="T4388"/>
      <c r="U4388"/>
      <c r="V4388"/>
      <c r="W4388"/>
      <c r="X4388"/>
      <c r="Y4388"/>
      <c r="Z4388"/>
      <c r="AA4388"/>
    </row>
    <row r="4389" spans="4:27" x14ac:dyDescent="0.35">
      <c r="D4389"/>
      <c r="E4389"/>
      <c r="F4389"/>
      <c r="G4389"/>
      <c r="H4389"/>
      <c r="I4389"/>
      <c r="J4389"/>
      <c r="K4389"/>
      <c r="L4389"/>
      <c r="M4389"/>
      <c r="N4389"/>
      <c r="O4389"/>
      <c r="P4389"/>
      <c r="Q4389"/>
      <c r="R4389"/>
      <c r="S4389"/>
      <c r="T4389"/>
      <c r="U4389"/>
      <c r="V4389"/>
      <c r="W4389"/>
      <c r="X4389"/>
      <c r="Y4389"/>
      <c r="Z4389"/>
      <c r="AA4389"/>
    </row>
    <row r="4390" spans="4:27" x14ac:dyDescent="0.35">
      <c r="D4390"/>
      <c r="E4390"/>
      <c r="F4390"/>
      <c r="G4390"/>
      <c r="H4390"/>
      <c r="I4390"/>
      <c r="J4390"/>
      <c r="K4390"/>
      <c r="L4390"/>
      <c r="M4390"/>
      <c r="N4390"/>
      <c r="O4390"/>
      <c r="P4390"/>
      <c r="Q4390"/>
      <c r="R4390"/>
      <c r="S4390"/>
      <c r="T4390"/>
      <c r="U4390"/>
      <c r="V4390"/>
      <c r="W4390"/>
      <c r="X4390"/>
      <c r="Y4390"/>
      <c r="Z4390"/>
      <c r="AA4390"/>
    </row>
    <row r="4391" spans="4:27" x14ac:dyDescent="0.35">
      <c r="D4391"/>
      <c r="E4391"/>
      <c r="F4391"/>
      <c r="G4391"/>
      <c r="H4391"/>
      <c r="I4391"/>
      <c r="J4391"/>
      <c r="K4391"/>
      <c r="L4391"/>
      <c r="M4391"/>
      <c r="N4391"/>
      <c r="O4391"/>
      <c r="P4391"/>
      <c r="Q4391"/>
      <c r="R4391"/>
      <c r="S4391"/>
      <c r="T4391"/>
      <c r="U4391"/>
      <c r="V4391"/>
      <c r="W4391"/>
      <c r="X4391"/>
      <c r="Y4391"/>
      <c r="Z4391"/>
      <c r="AA4391"/>
    </row>
    <row r="4392" spans="4:27" x14ac:dyDescent="0.35">
      <c r="D4392"/>
      <c r="E4392"/>
      <c r="F4392"/>
      <c r="G4392"/>
      <c r="H4392"/>
      <c r="I4392"/>
      <c r="J4392"/>
      <c r="K4392"/>
      <c r="L4392"/>
      <c r="M4392"/>
      <c r="N4392"/>
      <c r="O4392"/>
      <c r="P4392"/>
      <c r="Q4392"/>
      <c r="R4392"/>
      <c r="S4392"/>
      <c r="T4392"/>
      <c r="U4392"/>
      <c r="V4392"/>
      <c r="W4392"/>
      <c r="X4392"/>
      <c r="Y4392"/>
      <c r="Z4392"/>
      <c r="AA4392"/>
    </row>
    <row r="4393" spans="4:27" x14ac:dyDescent="0.35">
      <c r="D4393"/>
      <c r="E4393"/>
      <c r="F4393"/>
      <c r="G4393"/>
      <c r="H4393"/>
      <c r="I4393"/>
      <c r="J4393"/>
      <c r="K4393"/>
      <c r="L4393"/>
      <c r="M4393"/>
      <c r="N4393"/>
      <c r="O4393"/>
      <c r="P4393"/>
      <c r="Q4393"/>
      <c r="R4393"/>
      <c r="S4393"/>
      <c r="T4393"/>
      <c r="U4393"/>
      <c r="V4393"/>
      <c r="W4393"/>
      <c r="X4393"/>
      <c r="Y4393"/>
      <c r="Z4393"/>
      <c r="AA4393"/>
    </row>
    <row r="4394" spans="4:27" x14ac:dyDescent="0.35">
      <c r="D4394"/>
      <c r="E4394"/>
      <c r="F4394"/>
      <c r="G4394"/>
      <c r="H4394"/>
      <c r="I4394"/>
      <c r="J4394"/>
      <c r="K4394"/>
      <c r="L4394"/>
      <c r="M4394"/>
      <c r="N4394"/>
      <c r="O4394"/>
      <c r="P4394"/>
      <c r="Q4394"/>
      <c r="R4394"/>
      <c r="S4394"/>
      <c r="T4394"/>
      <c r="U4394"/>
      <c r="V4394"/>
      <c r="W4394"/>
      <c r="X4394"/>
      <c r="Y4394"/>
      <c r="Z4394"/>
      <c r="AA4394"/>
    </row>
    <row r="4395" spans="4:27" x14ac:dyDescent="0.35">
      <c r="D4395"/>
      <c r="E4395"/>
      <c r="F4395"/>
      <c r="G4395"/>
      <c r="H4395"/>
      <c r="I4395"/>
      <c r="J4395"/>
      <c r="K4395"/>
      <c r="L4395"/>
      <c r="M4395"/>
      <c r="N4395"/>
      <c r="O4395"/>
      <c r="P4395"/>
      <c r="Q4395"/>
      <c r="R4395"/>
      <c r="S4395"/>
      <c r="T4395"/>
      <c r="U4395"/>
      <c r="V4395"/>
      <c r="W4395"/>
      <c r="X4395"/>
      <c r="Y4395"/>
      <c r="Z4395"/>
      <c r="AA4395"/>
    </row>
    <row r="4396" spans="4:27" x14ac:dyDescent="0.35">
      <c r="D4396"/>
      <c r="E4396"/>
      <c r="F4396"/>
      <c r="G4396"/>
      <c r="H4396"/>
      <c r="I4396"/>
      <c r="J4396"/>
      <c r="K4396"/>
      <c r="L4396"/>
      <c r="M4396"/>
      <c r="N4396"/>
      <c r="O4396"/>
      <c r="P4396"/>
      <c r="Q4396"/>
      <c r="R4396"/>
      <c r="S4396"/>
      <c r="T4396"/>
      <c r="U4396"/>
      <c r="V4396"/>
      <c r="W4396"/>
      <c r="X4396"/>
      <c r="Y4396"/>
      <c r="Z4396"/>
      <c r="AA4396"/>
    </row>
    <row r="4397" spans="4:27" x14ac:dyDescent="0.35">
      <c r="D4397"/>
      <c r="E4397"/>
      <c r="F4397"/>
      <c r="G4397"/>
      <c r="H4397"/>
      <c r="I4397"/>
      <c r="J4397"/>
      <c r="K4397"/>
      <c r="L4397"/>
      <c r="M4397"/>
      <c r="N4397"/>
      <c r="O4397"/>
      <c r="P4397"/>
      <c r="Q4397"/>
      <c r="R4397"/>
      <c r="S4397"/>
      <c r="T4397"/>
      <c r="U4397"/>
      <c r="V4397"/>
      <c r="W4397"/>
      <c r="X4397"/>
      <c r="Y4397"/>
      <c r="Z4397"/>
      <c r="AA4397"/>
    </row>
    <row r="4398" spans="4:27" x14ac:dyDescent="0.35">
      <c r="D4398"/>
      <c r="E4398"/>
      <c r="F4398"/>
      <c r="G4398"/>
      <c r="H4398"/>
      <c r="I4398"/>
      <c r="J4398"/>
      <c r="K4398"/>
      <c r="L4398"/>
      <c r="M4398"/>
      <c r="N4398"/>
      <c r="O4398"/>
      <c r="P4398"/>
      <c r="Q4398"/>
      <c r="R4398"/>
      <c r="S4398"/>
      <c r="T4398"/>
      <c r="U4398"/>
      <c r="V4398"/>
      <c r="W4398"/>
      <c r="X4398"/>
      <c r="Y4398"/>
      <c r="Z4398"/>
      <c r="AA4398"/>
    </row>
    <row r="4399" spans="4:27" x14ac:dyDescent="0.35">
      <c r="D4399"/>
      <c r="E4399"/>
      <c r="F4399"/>
      <c r="G4399"/>
      <c r="H4399"/>
      <c r="I4399"/>
      <c r="J4399"/>
      <c r="K4399"/>
      <c r="L4399"/>
      <c r="M4399"/>
      <c r="N4399"/>
      <c r="O4399"/>
      <c r="P4399"/>
      <c r="Q4399"/>
      <c r="R4399"/>
      <c r="S4399"/>
      <c r="T4399"/>
      <c r="U4399"/>
      <c r="V4399"/>
      <c r="W4399"/>
      <c r="X4399"/>
      <c r="Y4399"/>
      <c r="Z4399"/>
      <c r="AA4399"/>
    </row>
    <row r="4400" spans="4:27" x14ac:dyDescent="0.35">
      <c r="D4400"/>
      <c r="E4400"/>
      <c r="F4400"/>
      <c r="G4400"/>
      <c r="H4400"/>
      <c r="I4400"/>
      <c r="J4400"/>
      <c r="K4400"/>
      <c r="L4400"/>
      <c r="M4400"/>
      <c r="N4400"/>
      <c r="O4400"/>
      <c r="P4400"/>
      <c r="Q4400"/>
      <c r="R4400"/>
      <c r="S4400"/>
      <c r="T4400"/>
      <c r="U4400"/>
      <c r="V4400"/>
      <c r="W4400"/>
      <c r="X4400"/>
      <c r="Y4400"/>
      <c r="Z4400"/>
      <c r="AA4400"/>
    </row>
    <row r="4401" spans="4:27" x14ac:dyDescent="0.35">
      <c r="D4401"/>
      <c r="E4401"/>
      <c r="F4401"/>
      <c r="G4401"/>
      <c r="H4401"/>
      <c r="I4401"/>
      <c r="J4401"/>
      <c r="K4401"/>
      <c r="L4401"/>
      <c r="M4401"/>
      <c r="N4401"/>
      <c r="O4401"/>
      <c r="P4401"/>
      <c r="Q4401"/>
      <c r="R4401"/>
      <c r="S4401"/>
      <c r="T4401"/>
      <c r="U4401"/>
      <c r="V4401"/>
      <c r="W4401"/>
      <c r="X4401"/>
      <c r="Y4401"/>
      <c r="Z4401"/>
      <c r="AA4401"/>
    </row>
    <row r="4402" spans="4:27" x14ac:dyDescent="0.35">
      <c r="D4402"/>
      <c r="E4402"/>
      <c r="F4402"/>
      <c r="G4402"/>
      <c r="H4402"/>
      <c r="I4402"/>
      <c r="J4402"/>
      <c r="K4402"/>
      <c r="L4402"/>
      <c r="M4402"/>
      <c r="N4402"/>
      <c r="O4402"/>
      <c r="P4402"/>
      <c r="Q4402"/>
      <c r="R4402"/>
      <c r="S4402"/>
      <c r="T4402"/>
      <c r="U4402"/>
      <c r="V4402"/>
      <c r="W4402"/>
      <c r="X4402"/>
      <c r="Y4402"/>
      <c r="Z4402"/>
      <c r="AA4402"/>
    </row>
    <row r="4403" spans="4:27" x14ac:dyDescent="0.35">
      <c r="D4403"/>
      <c r="E4403"/>
      <c r="F4403"/>
      <c r="G4403"/>
      <c r="H4403"/>
      <c r="I4403"/>
      <c r="J4403"/>
      <c r="K4403"/>
      <c r="L4403"/>
      <c r="M4403"/>
      <c r="N4403"/>
      <c r="O4403"/>
      <c r="P4403"/>
      <c r="Q4403"/>
      <c r="R4403"/>
      <c r="S4403"/>
      <c r="T4403"/>
      <c r="U4403"/>
      <c r="V4403"/>
      <c r="W4403"/>
      <c r="X4403"/>
      <c r="Y4403"/>
      <c r="Z4403"/>
      <c r="AA4403"/>
    </row>
    <row r="4404" spans="4:27" x14ac:dyDescent="0.35">
      <c r="D4404"/>
      <c r="E4404"/>
      <c r="F4404"/>
      <c r="G4404"/>
      <c r="H4404"/>
      <c r="I4404"/>
      <c r="J4404"/>
      <c r="K4404"/>
      <c r="L4404"/>
      <c r="M4404"/>
      <c r="N4404"/>
      <c r="O4404"/>
      <c r="P4404"/>
      <c r="Q4404"/>
      <c r="R4404"/>
      <c r="S4404"/>
      <c r="T4404"/>
      <c r="U4404"/>
      <c r="V4404"/>
      <c r="W4404"/>
      <c r="X4404"/>
      <c r="Y4404"/>
      <c r="Z4404"/>
      <c r="AA4404"/>
    </row>
    <row r="4405" spans="4:27" x14ac:dyDescent="0.35">
      <c r="D4405"/>
      <c r="E4405"/>
      <c r="F4405"/>
      <c r="G4405"/>
      <c r="H4405"/>
      <c r="I4405"/>
      <c r="J4405"/>
      <c r="K4405"/>
      <c r="L4405"/>
      <c r="M4405"/>
      <c r="N4405"/>
      <c r="O4405"/>
      <c r="P4405"/>
      <c r="Q4405"/>
      <c r="R4405"/>
      <c r="S4405"/>
      <c r="T4405"/>
      <c r="U4405"/>
      <c r="V4405"/>
      <c r="W4405"/>
      <c r="X4405"/>
      <c r="Y4405"/>
      <c r="Z4405"/>
      <c r="AA4405"/>
    </row>
    <row r="4406" spans="4:27" x14ac:dyDescent="0.35">
      <c r="D4406"/>
      <c r="E4406"/>
      <c r="F4406"/>
      <c r="G4406"/>
      <c r="H4406"/>
      <c r="I4406"/>
      <c r="J4406"/>
      <c r="K4406"/>
      <c r="L4406"/>
      <c r="M4406"/>
      <c r="N4406"/>
      <c r="O4406"/>
      <c r="P4406"/>
      <c r="Q4406"/>
      <c r="R4406"/>
      <c r="S4406"/>
      <c r="T4406"/>
      <c r="U4406"/>
      <c r="V4406"/>
      <c r="W4406"/>
      <c r="X4406"/>
      <c r="Y4406"/>
      <c r="Z4406"/>
      <c r="AA4406"/>
    </row>
    <row r="4407" spans="4:27" x14ac:dyDescent="0.35">
      <c r="D4407"/>
      <c r="E4407"/>
      <c r="F4407"/>
      <c r="G4407"/>
      <c r="H4407"/>
      <c r="I4407"/>
      <c r="J4407"/>
      <c r="K4407"/>
      <c r="L4407"/>
      <c r="M4407"/>
      <c r="N4407"/>
      <c r="O4407"/>
      <c r="P4407"/>
      <c r="Q4407"/>
      <c r="R4407"/>
      <c r="S4407"/>
      <c r="T4407"/>
      <c r="U4407"/>
      <c r="V4407"/>
      <c r="W4407"/>
      <c r="X4407"/>
      <c r="Y4407"/>
      <c r="Z4407"/>
      <c r="AA4407"/>
    </row>
    <row r="4408" spans="4:27" x14ac:dyDescent="0.35">
      <c r="D4408"/>
      <c r="E4408"/>
      <c r="F4408"/>
      <c r="G4408"/>
      <c r="H4408"/>
      <c r="I4408"/>
      <c r="J4408"/>
      <c r="K4408"/>
      <c r="L4408"/>
      <c r="M4408"/>
      <c r="N4408"/>
      <c r="O4408"/>
      <c r="P4408"/>
      <c r="Q4408"/>
      <c r="R4408"/>
      <c r="S4408"/>
      <c r="T4408"/>
      <c r="U4408"/>
      <c r="V4408"/>
      <c r="W4408"/>
      <c r="X4408"/>
      <c r="Y4408"/>
      <c r="Z4408"/>
      <c r="AA4408"/>
    </row>
    <row r="4409" spans="4:27" x14ac:dyDescent="0.35">
      <c r="D4409"/>
      <c r="E4409"/>
      <c r="F4409"/>
      <c r="G4409"/>
      <c r="H4409"/>
      <c r="I4409"/>
      <c r="J4409"/>
      <c r="K4409"/>
      <c r="L4409"/>
      <c r="M4409"/>
      <c r="N4409"/>
      <c r="O4409"/>
      <c r="P4409"/>
      <c r="Q4409"/>
      <c r="R4409"/>
      <c r="S4409"/>
      <c r="T4409"/>
      <c r="U4409"/>
      <c r="V4409"/>
      <c r="W4409"/>
      <c r="X4409"/>
      <c r="Y4409"/>
      <c r="Z4409"/>
      <c r="AA4409"/>
    </row>
    <row r="4410" spans="4:27" x14ac:dyDescent="0.35">
      <c r="D4410"/>
      <c r="E4410"/>
      <c r="F4410"/>
      <c r="G4410"/>
      <c r="H4410"/>
      <c r="I4410"/>
      <c r="J4410"/>
      <c r="K4410"/>
      <c r="L4410"/>
      <c r="M4410"/>
      <c r="N4410"/>
      <c r="O4410"/>
      <c r="P4410"/>
      <c r="Q4410"/>
      <c r="R4410"/>
      <c r="S4410"/>
      <c r="T4410"/>
      <c r="U4410"/>
      <c r="V4410"/>
      <c r="W4410"/>
      <c r="X4410"/>
      <c r="Y4410"/>
      <c r="Z4410"/>
      <c r="AA4410"/>
    </row>
    <row r="4411" spans="4:27" x14ac:dyDescent="0.35">
      <c r="D4411"/>
      <c r="E4411"/>
      <c r="F4411"/>
      <c r="G4411"/>
      <c r="H4411"/>
      <c r="I4411"/>
      <c r="J4411"/>
      <c r="K4411"/>
      <c r="L4411"/>
      <c r="M4411"/>
      <c r="N4411"/>
      <c r="O4411"/>
      <c r="P4411"/>
      <c r="Q4411"/>
      <c r="R4411"/>
      <c r="S4411"/>
      <c r="T4411"/>
      <c r="U4411"/>
      <c r="V4411"/>
      <c r="W4411"/>
      <c r="X4411"/>
      <c r="Y4411"/>
      <c r="Z4411"/>
      <c r="AA4411"/>
    </row>
    <row r="4412" spans="4:27" x14ac:dyDescent="0.35">
      <c r="D4412"/>
      <c r="E4412"/>
      <c r="F4412"/>
      <c r="G4412"/>
      <c r="H4412"/>
      <c r="I4412"/>
      <c r="J4412"/>
      <c r="K4412"/>
      <c r="L4412"/>
      <c r="M4412"/>
      <c r="N4412"/>
      <c r="O4412"/>
      <c r="P4412"/>
      <c r="Q4412"/>
      <c r="R4412"/>
      <c r="S4412"/>
      <c r="T4412"/>
      <c r="U4412"/>
      <c r="V4412"/>
      <c r="W4412"/>
      <c r="X4412"/>
      <c r="Y4412"/>
      <c r="Z4412"/>
      <c r="AA4412"/>
    </row>
    <row r="4413" spans="4:27" x14ac:dyDescent="0.35">
      <c r="D4413"/>
      <c r="E4413"/>
      <c r="F4413"/>
      <c r="G4413"/>
      <c r="H4413"/>
      <c r="I4413"/>
      <c r="J4413"/>
      <c r="K4413"/>
      <c r="L4413"/>
      <c r="M4413"/>
      <c r="N4413"/>
      <c r="O4413"/>
      <c r="P4413"/>
      <c r="Q4413"/>
      <c r="R4413"/>
      <c r="S4413"/>
      <c r="T4413"/>
      <c r="U4413"/>
      <c r="V4413"/>
      <c r="W4413"/>
      <c r="X4413"/>
      <c r="Y4413"/>
      <c r="Z4413"/>
      <c r="AA4413"/>
    </row>
    <row r="4414" spans="4:27" x14ac:dyDescent="0.35">
      <c r="D4414"/>
      <c r="E4414"/>
      <c r="F4414"/>
      <c r="G4414"/>
      <c r="H4414"/>
      <c r="I4414"/>
      <c r="J4414"/>
      <c r="K4414"/>
      <c r="L4414"/>
      <c r="M4414"/>
      <c r="N4414"/>
      <c r="O4414"/>
      <c r="P4414"/>
      <c r="Q4414"/>
      <c r="R4414"/>
      <c r="S4414"/>
      <c r="T4414"/>
      <c r="U4414"/>
      <c r="V4414"/>
      <c r="W4414"/>
      <c r="X4414"/>
      <c r="Y4414"/>
      <c r="Z4414"/>
      <c r="AA4414"/>
    </row>
    <row r="4415" spans="4:27" x14ac:dyDescent="0.35">
      <c r="D4415"/>
      <c r="E4415"/>
      <c r="F4415"/>
      <c r="G4415"/>
      <c r="H4415"/>
      <c r="I4415"/>
      <c r="J4415"/>
      <c r="K4415"/>
      <c r="L4415"/>
      <c r="M4415"/>
      <c r="N4415"/>
      <c r="O4415"/>
      <c r="P4415"/>
      <c r="Q4415"/>
      <c r="R4415"/>
      <c r="S4415"/>
      <c r="T4415"/>
      <c r="U4415"/>
      <c r="V4415"/>
      <c r="W4415"/>
      <c r="X4415"/>
      <c r="Y4415"/>
      <c r="Z4415"/>
      <c r="AA4415"/>
    </row>
    <row r="4416" spans="4:27" x14ac:dyDescent="0.35">
      <c r="D4416"/>
      <c r="E4416"/>
      <c r="F4416"/>
      <c r="G4416"/>
      <c r="H4416"/>
      <c r="I4416"/>
      <c r="J4416"/>
      <c r="K4416"/>
      <c r="L4416"/>
      <c r="M4416"/>
      <c r="N4416"/>
      <c r="O4416"/>
      <c r="P4416"/>
      <c r="Q4416"/>
      <c r="R4416"/>
      <c r="S4416"/>
      <c r="T4416"/>
      <c r="U4416"/>
      <c r="V4416"/>
      <c r="W4416"/>
      <c r="X4416"/>
      <c r="Y4416"/>
      <c r="Z4416"/>
      <c r="AA4416"/>
    </row>
    <row r="4417" spans="4:27" x14ac:dyDescent="0.35">
      <c r="D4417"/>
      <c r="E4417"/>
      <c r="F4417"/>
      <c r="G4417"/>
      <c r="H4417"/>
      <c r="I4417"/>
      <c r="J4417"/>
      <c r="K4417"/>
      <c r="L4417"/>
      <c r="M4417"/>
      <c r="N4417"/>
      <c r="O4417"/>
      <c r="P4417"/>
      <c r="Q4417"/>
      <c r="R4417"/>
      <c r="S4417"/>
      <c r="T4417"/>
      <c r="U4417"/>
      <c r="V4417"/>
      <c r="W4417"/>
      <c r="X4417"/>
      <c r="Y4417"/>
      <c r="Z4417"/>
      <c r="AA4417"/>
    </row>
    <row r="4418" spans="4:27" x14ac:dyDescent="0.35">
      <c r="D4418"/>
      <c r="E4418"/>
      <c r="F4418"/>
      <c r="G4418"/>
      <c r="H4418"/>
      <c r="I4418"/>
      <c r="J4418"/>
      <c r="K4418"/>
      <c r="L4418"/>
      <c r="M4418"/>
      <c r="N4418"/>
      <c r="O4418"/>
      <c r="P4418"/>
      <c r="Q4418"/>
      <c r="R4418"/>
      <c r="S4418"/>
      <c r="T4418"/>
      <c r="U4418"/>
      <c r="V4418"/>
      <c r="W4418"/>
      <c r="X4418"/>
      <c r="Y4418"/>
      <c r="Z4418"/>
      <c r="AA4418"/>
    </row>
    <row r="4419" spans="4:27" x14ac:dyDescent="0.35">
      <c r="D4419"/>
      <c r="E4419"/>
      <c r="F4419"/>
      <c r="G4419"/>
      <c r="H4419"/>
      <c r="I4419"/>
      <c r="J4419"/>
      <c r="K4419"/>
      <c r="L4419"/>
      <c r="M4419"/>
      <c r="N4419"/>
      <c r="O4419"/>
      <c r="P4419"/>
      <c r="Q4419"/>
      <c r="R4419"/>
      <c r="S4419"/>
      <c r="T4419"/>
      <c r="U4419"/>
      <c r="V4419"/>
      <c r="W4419"/>
      <c r="X4419"/>
      <c r="Y4419"/>
      <c r="Z4419"/>
      <c r="AA4419"/>
    </row>
    <row r="4420" spans="4:27" x14ac:dyDescent="0.35">
      <c r="D4420"/>
      <c r="E4420"/>
      <c r="F4420"/>
      <c r="G4420"/>
      <c r="H4420"/>
      <c r="I4420"/>
      <c r="J4420"/>
      <c r="K4420"/>
      <c r="L4420"/>
      <c r="M4420"/>
      <c r="N4420"/>
      <c r="O4420"/>
      <c r="P4420"/>
      <c r="Q4420"/>
      <c r="R4420"/>
      <c r="S4420"/>
      <c r="T4420"/>
      <c r="U4420"/>
      <c r="V4420"/>
      <c r="W4420"/>
      <c r="X4420"/>
      <c r="Y4420"/>
      <c r="Z4420"/>
      <c r="AA4420"/>
    </row>
    <row r="4421" spans="4:27" x14ac:dyDescent="0.35">
      <c r="D4421"/>
      <c r="E4421"/>
      <c r="F4421"/>
      <c r="G4421"/>
      <c r="H4421"/>
      <c r="I4421"/>
      <c r="J4421"/>
      <c r="K4421"/>
      <c r="L4421"/>
      <c r="M4421"/>
      <c r="N4421"/>
      <c r="O4421"/>
      <c r="P4421"/>
      <c r="Q4421"/>
      <c r="R4421"/>
      <c r="S4421"/>
      <c r="T4421"/>
      <c r="U4421"/>
      <c r="V4421"/>
      <c r="W4421"/>
      <c r="X4421"/>
      <c r="Y4421"/>
      <c r="Z4421"/>
      <c r="AA4421"/>
    </row>
    <row r="4422" spans="4:27" x14ac:dyDescent="0.35">
      <c r="D4422"/>
      <c r="E4422"/>
      <c r="F4422"/>
      <c r="G4422"/>
      <c r="H4422"/>
      <c r="I4422"/>
      <c r="J4422"/>
      <c r="K4422"/>
      <c r="L4422"/>
      <c r="M4422"/>
      <c r="N4422"/>
      <c r="O4422"/>
      <c r="P4422"/>
      <c r="Q4422"/>
      <c r="R4422"/>
      <c r="S4422"/>
      <c r="T4422"/>
      <c r="U4422"/>
      <c r="V4422"/>
      <c r="W4422"/>
      <c r="X4422"/>
      <c r="Y4422"/>
      <c r="Z4422"/>
      <c r="AA4422"/>
    </row>
    <row r="4423" spans="4:27" x14ac:dyDescent="0.35">
      <c r="D4423"/>
      <c r="E4423"/>
      <c r="F4423"/>
      <c r="G4423"/>
      <c r="H4423"/>
      <c r="I4423"/>
      <c r="J4423"/>
      <c r="K4423"/>
      <c r="L4423"/>
      <c r="M4423"/>
      <c r="N4423"/>
      <c r="O4423"/>
      <c r="P4423"/>
      <c r="Q4423"/>
      <c r="R4423"/>
      <c r="S4423"/>
      <c r="T4423"/>
      <c r="U4423"/>
      <c r="V4423"/>
      <c r="W4423"/>
      <c r="X4423"/>
      <c r="Y4423"/>
      <c r="Z4423"/>
      <c r="AA4423"/>
    </row>
    <row r="4424" spans="4:27" x14ac:dyDescent="0.35">
      <c r="D4424"/>
      <c r="E4424"/>
      <c r="F4424"/>
      <c r="G4424"/>
      <c r="H4424"/>
      <c r="I4424"/>
      <c r="J4424"/>
      <c r="K4424"/>
      <c r="L4424"/>
      <c r="M4424"/>
      <c r="N4424"/>
      <c r="O4424"/>
      <c r="P4424"/>
      <c r="Q4424"/>
      <c r="R4424"/>
      <c r="S4424"/>
      <c r="T4424"/>
      <c r="U4424"/>
      <c r="V4424"/>
      <c r="W4424"/>
      <c r="X4424"/>
      <c r="Y4424"/>
      <c r="Z4424"/>
      <c r="AA4424"/>
    </row>
    <row r="4425" spans="4:27" x14ac:dyDescent="0.35">
      <c r="D4425"/>
      <c r="E4425"/>
      <c r="F4425"/>
      <c r="G4425"/>
      <c r="H4425"/>
      <c r="I4425"/>
      <c r="J4425"/>
      <c r="K4425"/>
      <c r="L4425"/>
      <c r="M4425"/>
      <c r="N4425"/>
      <c r="O4425"/>
      <c r="P4425"/>
      <c r="Q4425"/>
      <c r="R4425"/>
      <c r="S4425"/>
      <c r="T4425"/>
      <c r="U4425"/>
      <c r="V4425"/>
      <c r="W4425"/>
      <c r="X4425"/>
      <c r="Y4425"/>
      <c r="Z4425"/>
      <c r="AA4425"/>
    </row>
    <row r="4426" spans="4:27" x14ac:dyDescent="0.35">
      <c r="D4426"/>
      <c r="E4426"/>
      <c r="F4426"/>
      <c r="G4426"/>
      <c r="H4426"/>
      <c r="I4426"/>
      <c r="J4426"/>
      <c r="K4426"/>
      <c r="L4426"/>
      <c r="M4426"/>
      <c r="N4426"/>
      <c r="O4426"/>
      <c r="P4426"/>
      <c r="Q4426"/>
      <c r="R4426"/>
      <c r="S4426"/>
      <c r="T4426"/>
      <c r="U4426"/>
      <c r="V4426"/>
      <c r="W4426"/>
      <c r="X4426"/>
      <c r="Y4426"/>
      <c r="Z4426"/>
      <c r="AA4426"/>
    </row>
    <row r="4427" spans="4:27" x14ac:dyDescent="0.35">
      <c r="D4427"/>
      <c r="E4427"/>
      <c r="F4427"/>
      <c r="G4427"/>
      <c r="H4427"/>
      <c r="I4427"/>
      <c r="J4427"/>
      <c r="K4427"/>
      <c r="L4427"/>
      <c r="M4427"/>
      <c r="N4427"/>
      <c r="O4427"/>
      <c r="P4427"/>
      <c r="Q4427"/>
      <c r="R4427"/>
      <c r="S4427"/>
      <c r="T4427"/>
      <c r="U4427"/>
      <c r="V4427"/>
      <c r="W4427"/>
      <c r="X4427"/>
      <c r="Y4427"/>
      <c r="Z4427"/>
      <c r="AA4427"/>
    </row>
    <row r="4428" spans="4:27" x14ac:dyDescent="0.35">
      <c r="D4428"/>
      <c r="E4428"/>
      <c r="F4428"/>
      <c r="G4428"/>
      <c r="H4428"/>
      <c r="I4428"/>
      <c r="J4428"/>
      <c r="K4428"/>
      <c r="L4428"/>
      <c r="M4428"/>
      <c r="N4428"/>
      <c r="O4428"/>
      <c r="P4428"/>
      <c r="Q4428"/>
      <c r="R4428"/>
      <c r="S4428"/>
      <c r="T4428"/>
      <c r="U4428"/>
      <c r="V4428"/>
      <c r="W4428"/>
      <c r="X4428"/>
      <c r="Y4428"/>
      <c r="Z4428"/>
      <c r="AA4428"/>
    </row>
    <row r="4429" spans="4:27" x14ac:dyDescent="0.35">
      <c r="D4429"/>
      <c r="E4429"/>
      <c r="F4429"/>
      <c r="G4429"/>
      <c r="H4429"/>
      <c r="I4429"/>
      <c r="J4429"/>
      <c r="K4429"/>
      <c r="L4429"/>
      <c r="M4429"/>
      <c r="N4429"/>
      <c r="O4429"/>
      <c r="P4429"/>
      <c r="Q4429"/>
      <c r="R4429"/>
      <c r="S4429"/>
      <c r="T4429"/>
      <c r="U4429"/>
      <c r="V4429"/>
      <c r="W4429"/>
      <c r="X4429"/>
      <c r="Y4429"/>
      <c r="Z4429"/>
      <c r="AA4429"/>
    </row>
    <row r="4430" spans="4:27" x14ac:dyDescent="0.35">
      <c r="D4430"/>
      <c r="E4430"/>
      <c r="F4430"/>
      <c r="G4430"/>
      <c r="H4430"/>
      <c r="I4430"/>
      <c r="J4430"/>
      <c r="K4430"/>
      <c r="L4430"/>
      <c r="M4430"/>
      <c r="N4430"/>
      <c r="O4430"/>
      <c r="P4430"/>
      <c r="Q4430"/>
      <c r="R4430"/>
      <c r="S4430"/>
      <c r="T4430"/>
      <c r="U4430"/>
      <c r="V4430"/>
      <c r="W4430"/>
      <c r="X4430"/>
      <c r="Y4430"/>
      <c r="Z4430"/>
      <c r="AA4430"/>
    </row>
    <row r="4431" spans="4:27" x14ac:dyDescent="0.35">
      <c r="D4431"/>
      <c r="E4431"/>
      <c r="F4431"/>
      <c r="G4431"/>
      <c r="H4431"/>
      <c r="I4431"/>
      <c r="J4431"/>
      <c r="K4431"/>
      <c r="L4431"/>
      <c r="M4431"/>
      <c r="N4431"/>
      <c r="O4431"/>
      <c r="P4431"/>
      <c r="Q4431"/>
      <c r="R4431"/>
      <c r="S4431"/>
      <c r="T4431"/>
      <c r="U4431"/>
      <c r="V4431"/>
      <c r="W4431"/>
      <c r="X4431"/>
      <c r="Y4431"/>
      <c r="Z4431"/>
      <c r="AA4431"/>
    </row>
    <row r="4432" spans="4:27" x14ac:dyDescent="0.35">
      <c r="D4432"/>
      <c r="E4432"/>
      <c r="F4432"/>
      <c r="G4432"/>
      <c r="H4432"/>
      <c r="I4432"/>
      <c r="J4432"/>
      <c r="K4432"/>
      <c r="L4432"/>
      <c r="M4432"/>
      <c r="N4432"/>
      <c r="O4432"/>
      <c r="P4432"/>
      <c r="Q4432"/>
      <c r="R4432"/>
      <c r="S4432"/>
      <c r="T4432"/>
      <c r="U4432"/>
      <c r="V4432"/>
      <c r="W4432"/>
      <c r="X4432"/>
      <c r="Y4432"/>
      <c r="Z4432"/>
      <c r="AA4432"/>
    </row>
    <row r="4433" spans="4:27" x14ac:dyDescent="0.35">
      <c r="D4433"/>
      <c r="E4433"/>
      <c r="F4433"/>
      <c r="G4433"/>
      <c r="H4433"/>
      <c r="I4433"/>
      <c r="J4433"/>
      <c r="K4433"/>
      <c r="L4433"/>
      <c r="M4433"/>
      <c r="N4433"/>
      <c r="O4433"/>
      <c r="P4433"/>
      <c r="Q4433"/>
      <c r="R4433"/>
      <c r="S4433"/>
      <c r="T4433"/>
      <c r="U4433"/>
      <c r="V4433"/>
      <c r="W4433"/>
      <c r="X4433"/>
      <c r="Y4433"/>
      <c r="Z4433"/>
      <c r="AA4433"/>
    </row>
    <row r="4434" spans="4:27" x14ac:dyDescent="0.35">
      <c r="D4434"/>
      <c r="E4434"/>
      <c r="F4434"/>
      <c r="G4434"/>
      <c r="H4434"/>
      <c r="I4434"/>
      <c r="J4434"/>
      <c r="K4434"/>
      <c r="L4434"/>
      <c r="M4434"/>
      <c r="N4434"/>
      <c r="O4434"/>
      <c r="P4434"/>
      <c r="Q4434"/>
      <c r="R4434"/>
      <c r="S4434"/>
      <c r="T4434"/>
      <c r="U4434"/>
      <c r="V4434"/>
      <c r="W4434"/>
      <c r="X4434"/>
      <c r="Y4434"/>
      <c r="Z4434"/>
      <c r="AA4434"/>
    </row>
    <row r="4435" spans="4:27" x14ac:dyDescent="0.35">
      <c r="D4435"/>
      <c r="E4435"/>
      <c r="F4435"/>
      <c r="G4435"/>
      <c r="H4435"/>
      <c r="I4435"/>
      <c r="J4435"/>
      <c r="K4435"/>
      <c r="L4435"/>
      <c r="M4435"/>
      <c r="N4435"/>
      <c r="O4435"/>
      <c r="P4435"/>
      <c r="Q4435"/>
      <c r="R4435"/>
      <c r="S4435"/>
      <c r="T4435"/>
      <c r="U4435"/>
      <c r="V4435"/>
      <c r="W4435"/>
      <c r="X4435"/>
      <c r="Y4435"/>
      <c r="Z4435"/>
      <c r="AA4435"/>
    </row>
    <row r="4436" spans="4:27" x14ac:dyDescent="0.35">
      <c r="D4436"/>
      <c r="E4436"/>
      <c r="F4436"/>
      <c r="G4436"/>
      <c r="H4436"/>
      <c r="I4436"/>
      <c r="J4436"/>
      <c r="K4436"/>
      <c r="L4436"/>
      <c r="M4436"/>
      <c r="N4436"/>
      <c r="O4436"/>
      <c r="P4436"/>
      <c r="Q4436"/>
      <c r="R4436"/>
      <c r="S4436"/>
      <c r="T4436"/>
      <c r="U4436"/>
      <c r="V4436"/>
      <c r="W4436"/>
      <c r="X4436"/>
      <c r="Y4436"/>
      <c r="Z4436"/>
      <c r="AA4436"/>
    </row>
    <row r="4437" spans="4:27" x14ac:dyDescent="0.35">
      <c r="D4437"/>
      <c r="E4437"/>
      <c r="F4437"/>
      <c r="G4437"/>
      <c r="H4437"/>
      <c r="I4437"/>
      <c r="J4437"/>
      <c r="K4437"/>
      <c r="L4437"/>
      <c r="M4437"/>
      <c r="N4437"/>
      <c r="O4437"/>
      <c r="P4437"/>
      <c r="Q4437"/>
      <c r="R4437"/>
      <c r="S4437"/>
      <c r="T4437"/>
      <c r="U4437"/>
      <c r="V4437"/>
      <c r="W4437"/>
      <c r="X4437"/>
      <c r="Y4437"/>
      <c r="Z4437"/>
      <c r="AA4437"/>
    </row>
    <row r="4438" spans="4:27" x14ac:dyDescent="0.35">
      <c r="D4438"/>
      <c r="E4438"/>
      <c r="F4438"/>
      <c r="G4438"/>
      <c r="H4438"/>
      <c r="I4438"/>
      <c r="J4438"/>
      <c r="K4438"/>
      <c r="L4438"/>
      <c r="M4438"/>
      <c r="N4438"/>
      <c r="O4438"/>
      <c r="P4438"/>
      <c r="Q4438"/>
      <c r="R4438"/>
      <c r="S4438"/>
      <c r="T4438"/>
      <c r="U4438"/>
      <c r="V4438"/>
      <c r="W4438"/>
      <c r="X4438"/>
      <c r="Y4438"/>
      <c r="Z4438"/>
      <c r="AA4438"/>
    </row>
    <row r="4439" spans="4:27" x14ac:dyDescent="0.35">
      <c r="D4439"/>
      <c r="E4439"/>
      <c r="F4439"/>
      <c r="G4439"/>
      <c r="H4439"/>
      <c r="I4439"/>
      <c r="J4439"/>
      <c r="K4439"/>
      <c r="L4439"/>
      <c r="M4439"/>
      <c r="N4439"/>
      <c r="O4439"/>
      <c r="P4439"/>
      <c r="Q4439"/>
      <c r="R4439"/>
      <c r="S4439"/>
      <c r="T4439"/>
      <c r="U4439"/>
      <c r="V4439"/>
      <c r="W4439"/>
      <c r="X4439"/>
      <c r="Y4439"/>
      <c r="Z4439"/>
      <c r="AA4439"/>
    </row>
    <row r="4440" spans="4:27" x14ac:dyDescent="0.35">
      <c r="D4440"/>
      <c r="E4440"/>
      <c r="F4440"/>
      <c r="G4440"/>
      <c r="H4440"/>
      <c r="I4440"/>
      <c r="J4440"/>
      <c r="K4440"/>
      <c r="L4440"/>
      <c r="M4440"/>
      <c r="N4440"/>
      <c r="O4440"/>
      <c r="P4440"/>
      <c r="Q4440"/>
      <c r="R4440"/>
      <c r="S4440"/>
      <c r="T4440"/>
      <c r="U4440"/>
      <c r="V4440"/>
      <c r="W4440"/>
      <c r="X4440"/>
      <c r="Y4440"/>
      <c r="Z4440"/>
      <c r="AA4440"/>
    </row>
    <row r="4441" spans="4:27" x14ac:dyDescent="0.35">
      <c r="D4441"/>
      <c r="E4441"/>
      <c r="F4441"/>
      <c r="G4441"/>
      <c r="H4441"/>
      <c r="I4441"/>
      <c r="J4441"/>
      <c r="K4441"/>
      <c r="L4441"/>
      <c r="M4441"/>
      <c r="N4441"/>
      <c r="O4441"/>
      <c r="P4441"/>
      <c r="Q4441"/>
      <c r="R4441"/>
      <c r="S4441"/>
      <c r="T4441"/>
      <c r="U4441"/>
      <c r="V4441"/>
      <c r="W4441"/>
      <c r="X4441"/>
      <c r="Y4441"/>
      <c r="Z4441"/>
      <c r="AA4441"/>
    </row>
    <row r="4442" spans="4:27" x14ac:dyDescent="0.35">
      <c r="D4442"/>
      <c r="E4442"/>
      <c r="F4442"/>
      <c r="G4442"/>
      <c r="H4442"/>
      <c r="I4442"/>
      <c r="J4442"/>
      <c r="K4442"/>
      <c r="L4442"/>
      <c r="M4442"/>
      <c r="N4442"/>
      <c r="O4442"/>
      <c r="P4442"/>
      <c r="Q4442"/>
      <c r="R4442"/>
      <c r="S4442"/>
      <c r="T4442"/>
      <c r="U4442"/>
      <c r="V4442"/>
      <c r="W4442"/>
      <c r="X4442"/>
      <c r="Y4442"/>
      <c r="Z4442"/>
      <c r="AA4442"/>
    </row>
    <row r="4443" spans="4:27" x14ac:dyDescent="0.35">
      <c r="D4443"/>
      <c r="E4443"/>
      <c r="F4443"/>
      <c r="G4443"/>
      <c r="H4443"/>
      <c r="I4443"/>
      <c r="J4443"/>
      <c r="K4443"/>
      <c r="L4443"/>
      <c r="M4443"/>
      <c r="N4443"/>
      <c r="O4443"/>
      <c r="P4443"/>
      <c r="Q4443"/>
      <c r="R4443"/>
      <c r="S4443"/>
      <c r="T4443"/>
      <c r="U4443"/>
      <c r="V4443"/>
      <c r="W4443"/>
      <c r="X4443"/>
      <c r="Y4443"/>
      <c r="Z4443"/>
      <c r="AA4443"/>
    </row>
    <row r="4444" spans="4:27" x14ac:dyDescent="0.35">
      <c r="D4444"/>
      <c r="E4444"/>
      <c r="F4444"/>
      <c r="G4444"/>
      <c r="H4444"/>
      <c r="I4444"/>
      <c r="J4444"/>
      <c r="K4444"/>
      <c r="L4444"/>
      <c r="M4444"/>
      <c r="N4444"/>
      <c r="O4444"/>
      <c r="P4444"/>
      <c r="Q4444"/>
      <c r="R4444"/>
      <c r="S4444"/>
      <c r="T4444"/>
      <c r="U4444"/>
      <c r="V4444"/>
      <c r="W4444"/>
      <c r="X4444"/>
      <c r="Y4444"/>
      <c r="Z4444"/>
      <c r="AA4444"/>
    </row>
    <row r="4445" spans="4:27" x14ac:dyDescent="0.35">
      <c r="D4445"/>
      <c r="E4445"/>
      <c r="F4445"/>
      <c r="G4445"/>
      <c r="H4445"/>
      <c r="I4445"/>
      <c r="J4445"/>
      <c r="K4445"/>
      <c r="L4445"/>
      <c r="M4445"/>
      <c r="N4445"/>
      <c r="O4445"/>
      <c r="P4445"/>
      <c r="Q4445"/>
      <c r="R4445"/>
      <c r="S4445"/>
      <c r="T4445"/>
      <c r="U4445"/>
      <c r="V4445"/>
      <c r="W4445"/>
      <c r="X4445"/>
      <c r="Y4445"/>
      <c r="Z4445"/>
      <c r="AA4445"/>
    </row>
    <row r="4446" spans="4:27" x14ac:dyDescent="0.35">
      <c r="D4446"/>
      <c r="E4446"/>
      <c r="F4446"/>
      <c r="G4446"/>
      <c r="H4446"/>
      <c r="I4446"/>
      <c r="J4446"/>
      <c r="K4446"/>
      <c r="L4446"/>
      <c r="M4446"/>
      <c r="N4446"/>
      <c r="O4446"/>
      <c r="P4446"/>
      <c r="Q4446"/>
      <c r="R4446"/>
      <c r="S4446"/>
      <c r="T4446"/>
      <c r="U4446"/>
      <c r="V4446"/>
      <c r="W4446"/>
      <c r="X4446"/>
      <c r="Y4446"/>
      <c r="Z4446"/>
      <c r="AA4446"/>
    </row>
    <row r="4447" spans="4:27" x14ac:dyDescent="0.35">
      <c r="D4447"/>
      <c r="E4447"/>
      <c r="F4447"/>
      <c r="G4447"/>
      <c r="H4447"/>
      <c r="I4447"/>
      <c r="J4447"/>
      <c r="K4447"/>
      <c r="L4447"/>
      <c r="M4447"/>
      <c r="N4447"/>
      <c r="O4447"/>
      <c r="P4447"/>
      <c r="Q4447"/>
      <c r="R4447"/>
      <c r="S4447"/>
      <c r="T4447"/>
      <c r="U4447"/>
      <c r="V4447"/>
      <c r="W4447"/>
      <c r="X4447"/>
      <c r="Y4447"/>
      <c r="Z4447"/>
      <c r="AA4447"/>
    </row>
    <row r="4448" spans="4:27" x14ac:dyDescent="0.35">
      <c r="D4448"/>
      <c r="E4448"/>
      <c r="F4448"/>
      <c r="G4448"/>
      <c r="H4448"/>
      <c r="I4448"/>
      <c r="J4448"/>
      <c r="K4448"/>
      <c r="L4448"/>
      <c r="M4448"/>
      <c r="N4448"/>
      <c r="O4448"/>
      <c r="P4448"/>
      <c r="Q4448"/>
      <c r="R4448"/>
      <c r="S4448"/>
      <c r="T4448"/>
      <c r="U4448"/>
      <c r="V4448"/>
      <c r="W4448"/>
      <c r="X4448"/>
      <c r="Y4448"/>
      <c r="Z4448"/>
      <c r="AA4448"/>
    </row>
    <row r="4449" spans="4:27" x14ac:dyDescent="0.35">
      <c r="D4449"/>
      <c r="E4449"/>
      <c r="F4449"/>
      <c r="G4449"/>
      <c r="H4449"/>
      <c r="I4449"/>
      <c r="J4449"/>
      <c r="K4449"/>
      <c r="L4449"/>
      <c r="M4449"/>
      <c r="N4449"/>
      <c r="O4449"/>
      <c r="P4449"/>
      <c r="Q4449"/>
      <c r="R4449"/>
      <c r="S4449"/>
      <c r="T4449"/>
      <c r="U4449"/>
      <c r="V4449"/>
      <c r="W4449"/>
      <c r="X4449"/>
      <c r="Y4449"/>
      <c r="Z4449"/>
      <c r="AA4449"/>
    </row>
    <row r="4450" spans="4:27" x14ac:dyDescent="0.35">
      <c r="D4450"/>
      <c r="E4450"/>
      <c r="F4450"/>
      <c r="G4450"/>
      <c r="H4450"/>
      <c r="I4450"/>
      <c r="J4450"/>
      <c r="K4450"/>
      <c r="L4450"/>
      <c r="M4450"/>
      <c r="N4450"/>
      <c r="O4450"/>
      <c r="P4450"/>
      <c r="Q4450"/>
      <c r="R4450"/>
      <c r="S4450"/>
      <c r="T4450"/>
      <c r="U4450"/>
      <c r="V4450"/>
      <c r="W4450"/>
      <c r="X4450"/>
      <c r="Y4450"/>
      <c r="Z4450"/>
      <c r="AA4450"/>
    </row>
    <row r="4451" spans="4:27" x14ac:dyDescent="0.35">
      <c r="D4451"/>
      <c r="E4451"/>
      <c r="F4451"/>
      <c r="G4451"/>
      <c r="H4451"/>
      <c r="I4451"/>
      <c r="J4451"/>
      <c r="K4451"/>
      <c r="L4451"/>
      <c r="M4451"/>
      <c r="N4451"/>
      <c r="O4451"/>
      <c r="P4451"/>
      <c r="Q4451"/>
      <c r="R4451"/>
      <c r="S4451"/>
      <c r="T4451"/>
      <c r="U4451"/>
      <c r="V4451"/>
      <c r="W4451"/>
      <c r="X4451"/>
      <c r="Y4451"/>
      <c r="Z4451"/>
      <c r="AA4451"/>
    </row>
    <row r="4452" spans="4:27" x14ac:dyDescent="0.35">
      <c r="D4452"/>
      <c r="E4452"/>
      <c r="F4452"/>
      <c r="G4452"/>
      <c r="H4452"/>
      <c r="I4452"/>
      <c r="J4452"/>
      <c r="K4452"/>
      <c r="L4452"/>
      <c r="M4452"/>
      <c r="N4452"/>
      <c r="O4452"/>
      <c r="P4452"/>
      <c r="Q4452"/>
      <c r="R4452"/>
      <c r="S4452"/>
      <c r="T4452"/>
      <c r="U4452"/>
      <c r="V4452"/>
      <c r="W4452"/>
      <c r="X4452"/>
      <c r="Y4452"/>
      <c r="Z4452"/>
      <c r="AA4452"/>
    </row>
    <row r="4453" spans="4:27" x14ac:dyDescent="0.35">
      <c r="D4453"/>
      <c r="E4453"/>
      <c r="F4453"/>
      <c r="G4453"/>
      <c r="H4453"/>
      <c r="I4453"/>
      <c r="J4453"/>
      <c r="K4453"/>
      <c r="L4453"/>
      <c r="M4453"/>
      <c r="N4453"/>
      <c r="O4453"/>
      <c r="P4453"/>
      <c r="Q4453"/>
      <c r="R4453"/>
      <c r="S4453"/>
      <c r="T4453"/>
      <c r="U4453"/>
      <c r="V4453"/>
      <c r="W4453"/>
      <c r="X4453"/>
      <c r="Y4453"/>
      <c r="Z4453"/>
      <c r="AA4453"/>
    </row>
    <row r="4454" spans="4:27" x14ac:dyDescent="0.35">
      <c r="D4454"/>
      <c r="E4454"/>
      <c r="F4454"/>
      <c r="G4454"/>
      <c r="H4454"/>
      <c r="I4454"/>
      <c r="J4454"/>
      <c r="K4454"/>
      <c r="L4454"/>
      <c r="M4454"/>
      <c r="N4454"/>
      <c r="O4454"/>
      <c r="P4454"/>
      <c r="Q4454"/>
      <c r="R4454"/>
      <c r="S4454"/>
      <c r="T4454"/>
      <c r="U4454"/>
      <c r="V4454"/>
      <c r="W4454"/>
      <c r="X4454"/>
      <c r="Y4454"/>
      <c r="Z4454"/>
      <c r="AA4454"/>
    </row>
    <row r="4455" spans="4:27" x14ac:dyDescent="0.35">
      <c r="D4455"/>
      <c r="E4455"/>
      <c r="F4455"/>
      <c r="G4455"/>
      <c r="H4455"/>
      <c r="I4455"/>
      <c r="J4455"/>
      <c r="K4455"/>
      <c r="L4455"/>
      <c r="M4455"/>
      <c r="N4455"/>
      <c r="O4455"/>
      <c r="P4455"/>
      <c r="Q4455"/>
      <c r="R4455"/>
      <c r="S4455"/>
      <c r="T4455"/>
      <c r="U4455"/>
      <c r="V4455"/>
      <c r="W4455"/>
      <c r="X4455"/>
      <c r="Y4455"/>
      <c r="Z4455"/>
      <c r="AA4455"/>
    </row>
    <row r="4456" spans="4:27" x14ac:dyDescent="0.35">
      <c r="D4456"/>
      <c r="E4456"/>
      <c r="F4456"/>
      <c r="G4456"/>
      <c r="H4456"/>
      <c r="I4456"/>
      <c r="J4456"/>
      <c r="K4456"/>
      <c r="L4456"/>
      <c r="M4456"/>
      <c r="N4456"/>
      <c r="O4456"/>
      <c r="P4456"/>
      <c r="Q4456"/>
      <c r="R4456"/>
      <c r="S4456"/>
      <c r="T4456"/>
      <c r="U4456"/>
      <c r="V4456"/>
      <c r="W4456"/>
      <c r="X4456"/>
      <c r="Y4456"/>
      <c r="Z4456"/>
      <c r="AA4456"/>
    </row>
    <row r="4457" spans="4:27" x14ac:dyDescent="0.35">
      <c r="D4457"/>
      <c r="E4457"/>
      <c r="F4457"/>
      <c r="G4457"/>
      <c r="H4457"/>
      <c r="I4457"/>
      <c r="J4457"/>
      <c r="K4457"/>
      <c r="L4457"/>
      <c r="M4457"/>
      <c r="N4457"/>
      <c r="O4457"/>
      <c r="P4457"/>
      <c r="Q4457"/>
      <c r="R4457"/>
      <c r="S4457"/>
      <c r="T4457"/>
      <c r="U4457"/>
      <c r="V4457"/>
      <c r="W4457"/>
      <c r="X4457"/>
      <c r="Y4457"/>
      <c r="Z4457"/>
      <c r="AA4457"/>
    </row>
    <row r="4458" spans="4:27" x14ac:dyDescent="0.35">
      <c r="D4458"/>
      <c r="E4458"/>
      <c r="F4458"/>
      <c r="G4458"/>
      <c r="H4458"/>
      <c r="I4458"/>
      <c r="J4458"/>
      <c r="K4458"/>
      <c r="L4458"/>
      <c r="M4458"/>
      <c r="N4458"/>
      <c r="O4458"/>
      <c r="P4458"/>
      <c r="Q4458"/>
      <c r="R4458"/>
      <c r="S4458"/>
      <c r="T4458"/>
      <c r="U4458"/>
      <c r="V4458"/>
      <c r="W4458"/>
      <c r="X4458"/>
      <c r="Y4458"/>
      <c r="Z4458"/>
      <c r="AA4458"/>
    </row>
    <row r="4459" spans="4:27" x14ac:dyDescent="0.35">
      <c r="D4459"/>
      <c r="E4459"/>
      <c r="F4459"/>
      <c r="G4459"/>
      <c r="H4459"/>
      <c r="I4459"/>
      <c r="J4459"/>
      <c r="K4459"/>
      <c r="L4459"/>
      <c r="M4459"/>
      <c r="N4459"/>
      <c r="O4459"/>
      <c r="P4459"/>
      <c r="Q4459"/>
      <c r="R4459"/>
      <c r="S4459"/>
      <c r="T4459"/>
      <c r="U4459"/>
      <c r="V4459"/>
      <c r="W4459"/>
      <c r="X4459"/>
      <c r="Y4459"/>
      <c r="Z4459"/>
      <c r="AA4459"/>
    </row>
    <row r="4460" spans="4:27" x14ac:dyDescent="0.35">
      <c r="D4460"/>
      <c r="E4460"/>
      <c r="F4460"/>
      <c r="G4460"/>
      <c r="H4460"/>
      <c r="I4460"/>
      <c r="J4460"/>
      <c r="K4460"/>
      <c r="L4460"/>
      <c r="M4460"/>
      <c r="N4460"/>
      <c r="O4460"/>
      <c r="P4460"/>
      <c r="Q4460"/>
      <c r="R4460"/>
      <c r="S4460"/>
      <c r="T4460"/>
      <c r="U4460"/>
      <c r="V4460"/>
      <c r="W4460"/>
      <c r="X4460"/>
      <c r="Y4460"/>
      <c r="Z4460"/>
      <c r="AA4460"/>
    </row>
    <row r="4461" spans="4:27" x14ac:dyDescent="0.35">
      <c r="D4461"/>
      <c r="E4461"/>
      <c r="F4461"/>
      <c r="G4461"/>
      <c r="H4461"/>
      <c r="I4461"/>
      <c r="J4461"/>
      <c r="K4461"/>
      <c r="L4461"/>
      <c r="M4461"/>
      <c r="N4461"/>
      <c r="O4461"/>
      <c r="P4461"/>
      <c r="Q4461"/>
      <c r="R4461"/>
      <c r="S4461"/>
      <c r="T4461"/>
      <c r="U4461"/>
      <c r="V4461"/>
      <c r="W4461"/>
      <c r="X4461"/>
      <c r="Y4461"/>
      <c r="Z4461"/>
      <c r="AA4461"/>
    </row>
    <row r="4462" spans="4:27" x14ac:dyDescent="0.35">
      <c r="D4462"/>
      <c r="E4462"/>
      <c r="F4462"/>
      <c r="G4462"/>
      <c r="H4462"/>
      <c r="I4462"/>
      <c r="J4462"/>
      <c r="K4462"/>
      <c r="L4462"/>
      <c r="M4462"/>
      <c r="N4462"/>
      <c r="O4462"/>
      <c r="P4462"/>
      <c r="Q4462"/>
      <c r="R4462"/>
      <c r="S4462"/>
      <c r="T4462"/>
      <c r="U4462"/>
      <c r="V4462"/>
      <c r="W4462"/>
      <c r="X4462"/>
      <c r="Y4462"/>
      <c r="Z4462"/>
      <c r="AA4462"/>
    </row>
    <row r="4463" spans="4:27" x14ac:dyDescent="0.35">
      <c r="D4463"/>
      <c r="E4463"/>
      <c r="F4463"/>
      <c r="G4463"/>
      <c r="H4463"/>
      <c r="I4463"/>
      <c r="J4463"/>
      <c r="K4463"/>
      <c r="L4463"/>
      <c r="M4463"/>
      <c r="N4463"/>
      <c r="O4463"/>
      <c r="P4463"/>
      <c r="Q4463"/>
      <c r="R4463"/>
      <c r="S4463"/>
      <c r="T4463"/>
      <c r="U4463"/>
      <c r="V4463"/>
      <c r="W4463"/>
      <c r="X4463"/>
      <c r="Y4463"/>
      <c r="Z4463"/>
      <c r="AA4463"/>
    </row>
    <row r="4464" spans="4:27" x14ac:dyDescent="0.35">
      <c r="D4464"/>
      <c r="E4464"/>
      <c r="F4464"/>
      <c r="G4464"/>
      <c r="H4464"/>
      <c r="I4464"/>
      <c r="J4464"/>
      <c r="K4464"/>
      <c r="L4464"/>
      <c r="M4464"/>
      <c r="N4464"/>
      <c r="O4464"/>
      <c r="P4464"/>
      <c r="Q4464"/>
      <c r="R4464"/>
      <c r="S4464"/>
      <c r="T4464"/>
      <c r="U4464"/>
      <c r="V4464"/>
      <c r="W4464"/>
      <c r="X4464"/>
      <c r="Y4464"/>
      <c r="Z4464"/>
      <c r="AA4464"/>
    </row>
    <row r="4465" spans="4:27" x14ac:dyDescent="0.35">
      <c r="D4465"/>
      <c r="E4465"/>
      <c r="F4465"/>
      <c r="G4465"/>
      <c r="H4465"/>
      <c r="I4465"/>
      <c r="J4465"/>
      <c r="K4465"/>
      <c r="L4465"/>
      <c r="M4465"/>
      <c r="N4465"/>
      <c r="O4465"/>
      <c r="P4465"/>
      <c r="Q4465"/>
      <c r="R4465"/>
      <c r="S4465"/>
      <c r="T4465"/>
      <c r="U4465"/>
      <c r="V4465"/>
      <c r="W4465"/>
      <c r="X4465"/>
      <c r="Y4465"/>
      <c r="Z4465"/>
      <c r="AA4465"/>
    </row>
    <row r="4466" spans="4:27" x14ac:dyDescent="0.35">
      <c r="D4466"/>
      <c r="E4466"/>
      <c r="F4466"/>
      <c r="G4466"/>
      <c r="H4466"/>
      <c r="I4466"/>
      <c r="J4466"/>
      <c r="K4466"/>
      <c r="L4466"/>
      <c r="M4466"/>
      <c r="N4466"/>
      <c r="O4466"/>
      <c r="P4466"/>
      <c r="Q4466"/>
      <c r="R4466"/>
      <c r="S4466"/>
      <c r="T4466"/>
      <c r="U4466"/>
      <c r="V4466"/>
      <c r="W4466"/>
      <c r="X4466"/>
      <c r="Y4466"/>
      <c r="Z4466"/>
      <c r="AA4466"/>
    </row>
    <row r="4467" spans="4:27" x14ac:dyDescent="0.35">
      <c r="D4467"/>
      <c r="E4467"/>
      <c r="F4467"/>
      <c r="G4467"/>
      <c r="H4467"/>
      <c r="I4467"/>
      <c r="J4467"/>
      <c r="K4467"/>
      <c r="L4467"/>
      <c r="M4467"/>
      <c r="N4467"/>
      <c r="O4467"/>
      <c r="P4467"/>
      <c r="Q4467"/>
      <c r="R4467"/>
      <c r="S4467"/>
      <c r="T4467"/>
      <c r="U4467"/>
      <c r="V4467"/>
      <c r="W4467"/>
      <c r="X4467"/>
      <c r="Y4467"/>
      <c r="Z4467"/>
      <c r="AA4467"/>
    </row>
    <row r="4468" spans="4:27" x14ac:dyDescent="0.35">
      <c r="D4468"/>
      <c r="E4468"/>
      <c r="F4468"/>
      <c r="G4468"/>
      <c r="H4468"/>
      <c r="I4468"/>
      <c r="J4468"/>
      <c r="K4468"/>
      <c r="L4468"/>
      <c r="M4468"/>
      <c r="N4468"/>
      <c r="O4468"/>
      <c r="P4468"/>
      <c r="Q4468"/>
      <c r="R4468"/>
      <c r="S4468"/>
      <c r="T4468"/>
      <c r="U4468"/>
      <c r="V4468"/>
      <c r="W4468"/>
      <c r="X4468"/>
      <c r="Y4468"/>
      <c r="Z4468"/>
      <c r="AA4468"/>
    </row>
    <row r="4469" spans="4:27" x14ac:dyDescent="0.35">
      <c r="D4469"/>
      <c r="E4469"/>
      <c r="F4469"/>
      <c r="G4469"/>
      <c r="H4469"/>
      <c r="I4469"/>
      <c r="J4469"/>
      <c r="K4469"/>
      <c r="L4469"/>
      <c r="M4469"/>
      <c r="N4469"/>
      <c r="O4469"/>
      <c r="P4469"/>
      <c r="Q4469"/>
      <c r="R4469"/>
      <c r="S4469"/>
      <c r="T4469"/>
      <c r="U4469"/>
      <c r="V4469"/>
      <c r="W4469"/>
      <c r="X4469"/>
      <c r="Y4469"/>
      <c r="Z4469"/>
      <c r="AA4469"/>
    </row>
    <row r="4470" spans="4:27" x14ac:dyDescent="0.35">
      <c r="D4470"/>
      <c r="E4470"/>
      <c r="F4470"/>
      <c r="G4470"/>
      <c r="H4470"/>
      <c r="I4470"/>
      <c r="J4470"/>
      <c r="K4470"/>
      <c r="L4470"/>
      <c r="M4470"/>
      <c r="N4470"/>
      <c r="O4470"/>
      <c r="P4470"/>
      <c r="Q4470"/>
      <c r="R4470"/>
      <c r="S4470"/>
      <c r="T4470"/>
      <c r="U4470"/>
      <c r="V4470"/>
      <c r="W4470"/>
      <c r="X4470"/>
      <c r="Y4470"/>
      <c r="Z4470"/>
      <c r="AA4470"/>
    </row>
    <row r="4471" spans="4:27" x14ac:dyDescent="0.35">
      <c r="D4471"/>
      <c r="E4471"/>
      <c r="F4471"/>
      <c r="G4471"/>
      <c r="H4471"/>
      <c r="I4471"/>
      <c r="J4471"/>
      <c r="K4471"/>
      <c r="L4471"/>
      <c r="M4471"/>
      <c r="N4471"/>
      <c r="O4471"/>
      <c r="P4471"/>
      <c r="Q4471"/>
      <c r="R4471"/>
      <c r="S4471"/>
      <c r="T4471"/>
      <c r="U4471"/>
      <c r="V4471"/>
      <c r="W4471"/>
      <c r="X4471"/>
      <c r="Y4471"/>
      <c r="Z4471"/>
      <c r="AA4471"/>
    </row>
    <row r="4472" spans="4:27" x14ac:dyDescent="0.35">
      <c r="D4472"/>
      <c r="E4472"/>
      <c r="F4472"/>
      <c r="G4472"/>
      <c r="H4472"/>
      <c r="I4472"/>
      <c r="J4472"/>
      <c r="K4472"/>
      <c r="L4472"/>
      <c r="M4472"/>
      <c r="N4472"/>
      <c r="O4472"/>
      <c r="P4472"/>
      <c r="Q4472"/>
      <c r="R4472"/>
      <c r="S4472"/>
      <c r="T4472"/>
      <c r="U4472"/>
      <c r="V4472"/>
      <c r="W4472"/>
      <c r="X4472"/>
      <c r="Y4472"/>
      <c r="Z4472"/>
      <c r="AA4472"/>
    </row>
    <row r="4473" spans="4:27" x14ac:dyDescent="0.35">
      <c r="D4473"/>
      <c r="E4473"/>
      <c r="F4473"/>
      <c r="G4473"/>
      <c r="H4473"/>
      <c r="I4473"/>
      <c r="J4473"/>
      <c r="K4473"/>
      <c r="L4473"/>
      <c r="M4473"/>
      <c r="N4473"/>
      <c r="O4473"/>
      <c r="P4473"/>
      <c r="Q4473"/>
      <c r="R4473"/>
      <c r="S4473"/>
      <c r="T4473"/>
      <c r="U4473"/>
      <c r="V4473"/>
      <c r="W4473"/>
      <c r="X4473"/>
      <c r="Y4473"/>
      <c r="Z4473"/>
      <c r="AA4473"/>
    </row>
    <row r="4474" spans="4:27" x14ac:dyDescent="0.35">
      <c r="D4474"/>
      <c r="E4474"/>
      <c r="F4474"/>
      <c r="G4474"/>
      <c r="H4474"/>
      <c r="I4474"/>
      <c r="J4474"/>
      <c r="K4474"/>
      <c r="L4474"/>
      <c r="M4474"/>
      <c r="N4474"/>
      <c r="O4474"/>
      <c r="P4474"/>
      <c r="Q4474"/>
      <c r="R4474"/>
      <c r="S4474"/>
      <c r="T4474"/>
      <c r="U4474"/>
      <c r="V4474"/>
      <c r="W4474"/>
      <c r="X4474"/>
      <c r="Y4474"/>
      <c r="Z4474"/>
      <c r="AA4474"/>
    </row>
    <row r="4475" spans="4:27" x14ac:dyDescent="0.35">
      <c r="D4475"/>
      <c r="E4475"/>
      <c r="F4475"/>
      <c r="G4475"/>
      <c r="H4475"/>
      <c r="I4475"/>
      <c r="J4475"/>
      <c r="K4475"/>
      <c r="L4475"/>
      <c r="M4475"/>
      <c r="N4475"/>
      <c r="O4475"/>
      <c r="P4475"/>
      <c r="Q4475"/>
      <c r="R4475"/>
      <c r="S4475"/>
      <c r="T4475"/>
      <c r="U4475"/>
      <c r="V4475"/>
      <c r="W4475"/>
      <c r="X4475"/>
      <c r="Y4475"/>
      <c r="Z4475"/>
      <c r="AA4475"/>
    </row>
    <row r="4476" spans="4:27" x14ac:dyDescent="0.35">
      <c r="D4476"/>
      <c r="E4476"/>
      <c r="F4476"/>
      <c r="G4476"/>
      <c r="H4476"/>
      <c r="I4476"/>
      <c r="J4476"/>
      <c r="K4476"/>
      <c r="L4476"/>
      <c r="M4476"/>
      <c r="N4476"/>
      <c r="O4476"/>
      <c r="P4476"/>
      <c r="Q4476"/>
      <c r="R4476"/>
      <c r="S4476"/>
      <c r="T4476"/>
      <c r="U4476"/>
      <c r="V4476"/>
      <c r="W4476"/>
      <c r="X4476"/>
      <c r="Y4476"/>
      <c r="Z4476"/>
      <c r="AA4476"/>
    </row>
    <row r="4477" spans="4:27" x14ac:dyDescent="0.35">
      <c r="D4477"/>
      <c r="E4477"/>
      <c r="F4477"/>
      <c r="G4477"/>
      <c r="H4477"/>
      <c r="I4477"/>
      <c r="J4477"/>
      <c r="K4477"/>
      <c r="L4477"/>
      <c r="M4477"/>
      <c r="N4477"/>
      <c r="O4477"/>
      <c r="P4477"/>
      <c r="Q4477"/>
      <c r="R4477"/>
      <c r="S4477"/>
      <c r="T4477"/>
      <c r="U4477"/>
      <c r="V4477"/>
      <c r="W4477"/>
      <c r="X4477"/>
      <c r="Y4477"/>
      <c r="Z4477"/>
      <c r="AA4477"/>
    </row>
    <row r="4478" spans="4:27" x14ac:dyDescent="0.35">
      <c r="D4478"/>
      <c r="E4478"/>
      <c r="F4478"/>
      <c r="G4478"/>
      <c r="H4478"/>
      <c r="I4478"/>
      <c r="J4478"/>
      <c r="K4478"/>
      <c r="L4478"/>
      <c r="M4478"/>
      <c r="N4478"/>
      <c r="O4478"/>
      <c r="P4478"/>
      <c r="Q4478"/>
      <c r="R4478"/>
      <c r="S4478"/>
      <c r="T4478"/>
      <c r="U4478"/>
      <c r="V4478"/>
      <c r="W4478"/>
      <c r="X4478"/>
      <c r="Y4478"/>
      <c r="Z4478"/>
      <c r="AA4478"/>
    </row>
    <row r="4479" spans="4:27" x14ac:dyDescent="0.35">
      <c r="D4479"/>
      <c r="E4479"/>
      <c r="F4479"/>
      <c r="G4479"/>
      <c r="H4479"/>
      <c r="I4479"/>
      <c r="J4479"/>
      <c r="K4479"/>
      <c r="L4479"/>
      <c r="M4479"/>
      <c r="N4479"/>
      <c r="O4479"/>
      <c r="P4479"/>
      <c r="Q4479"/>
      <c r="R4479"/>
      <c r="S4479"/>
      <c r="T4479"/>
      <c r="U4479"/>
      <c r="V4479"/>
      <c r="W4479"/>
      <c r="X4479"/>
      <c r="Y4479"/>
      <c r="Z4479"/>
      <c r="AA4479"/>
    </row>
    <row r="4480" spans="4:27" x14ac:dyDescent="0.35">
      <c r="D4480"/>
      <c r="E4480"/>
      <c r="F4480"/>
      <c r="G4480"/>
      <c r="H4480"/>
      <c r="I4480"/>
      <c r="J4480"/>
      <c r="K4480"/>
      <c r="L4480"/>
      <c r="M4480"/>
      <c r="N4480"/>
      <c r="O4480"/>
      <c r="P4480"/>
      <c r="Q4480"/>
      <c r="R4480"/>
      <c r="S4480"/>
      <c r="T4480"/>
      <c r="U4480"/>
      <c r="V4480"/>
      <c r="W4480"/>
      <c r="X4480"/>
      <c r="Y4480"/>
      <c r="Z4480"/>
      <c r="AA4480"/>
    </row>
    <row r="4481" spans="4:27" x14ac:dyDescent="0.35">
      <c r="D4481"/>
      <c r="E4481"/>
      <c r="F4481"/>
      <c r="G4481"/>
      <c r="H4481"/>
      <c r="I4481"/>
      <c r="J4481"/>
      <c r="K4481"/>
      <c r="L4481"/>
      <c r="M4481"/>
      <c r="N4481"/>
      <c r="O4481"/>
      <c r="P4481"/>
      <c r="Q4481"/>
      <c r="R4481"/>
      <c r="S4481"/>
      <c r="T4481"/>
      <c r="U4481"/>
      <c r="V4481"/>
      <c r="W4481"/>
      <c r="X4481"/>
      <c r="Y4481"/>
      <c r="Z4481"/>
      <c r="AA4481"/>
    </row>
    <row r="4482" spans="4:27" x14ac:dyDescent="0.35">
      <c r="D4482"/>
      <c r="E4482"/>
      <c r="F4482"/>
      <c r="G4482"/>
      <c r="H4482"/>
      <c r="I4482"/>
      <c r="J4482"/>
      <c r="K4482"/>
      <c r="L4482"/>
      <c r="M4482"/>
      <c r="N4482"/>
      <c r="O4482"/>
      <c r="P4482"/>
      <c r="Q4482"/>
      <c r="R4482"/>
      <c r="S4482"/>
      <c r="T4482"/>
      <c r="U4482"/>
      <c r="V4482"/>
      <c r="W4482"/>
      <c r="X4482"/>
      <c r="Y4482"/>
      <c r="Z4482"/>
      <c r="AA4482"/>
    </row>
    <row r="4483" spans="4:27" x14ac:dyDescent="0.35">
      <c r="D4483"/>
      <c r="E4483"/>
      <c r="F4483"/>
      <c r="G4483"/>
      <c r="H4483"/>
      <c r="I4483"/>
      <c r="J4483"/>
      <c r="K4483"/>
      <c r="L4483"/>
      <c r="M4483"/>
      <c r="N4483"/>
      <c r="O4483"/>
      <c r="P4483"/>
      <c r="Q4483"/>
      <c r="R4483"/>
      <c r="S4483"/>
      <c r="T4483"/>
      <c r="U4483"/>
      <c r="V4483"/>
      <c r="W4483"/>
      <c r="X4483"/>
      <c r="Y4483"/>
      <c r="Z4483"/>
      <c r="AA4483"/>
    </row>
    <row r="4484" spans="4:27" x14ac:dyDescent="0.35">
      <c r="D4484"/>
      <c r="E4484"/>
      <c r="F4484"/>
      <c r="G4484"/>
      <c r="H4484"/>
      <c r="I4484"/>
      <c r="J4484"/>
      <c r="K4484"/>
      <c r="L4484"/>
      <c r="M4484"/>
      <c r="N4484"/>
      <c r="O4484"/>
      <c r="P4484"/>
      <c r="Q4484"/>
      <c r="R4484"/>
      <c r="S4484"/>
      <c r="T4484"/>
      <c r="U4484"/>
      <c r="V4484"/>
      <c r="W4484"/>
      <c r="X4484"/>
      <c r="Y4484"/>
      <c r="Z4484"/>
      <c r="AA4484"/>
    </row>
    <row r="4485" spans="4:27" x14ac:dyDescent="0.35">
      <c r="D4485"/>
      <c r="E4485"/>
      <c r="F4485"/>
      <c r="G4485"/>
      <c r="H4485"/>
      <c r="I4485"/>
      <c r="J4485"/>
      <c r="K4485"/>
      <c r="L4485"/>
      <c r="M4485"/>
      <c r="N4485"/>
      <c r="O4485"/>
      <c r="P4485"/>
      <c r="Q4485"/>
      <c r="R4485"/>
      <c r="S4485"/>
      <c r="T4485"/>
      <c r="U4485"/>
      <c r="V4485"/>
      <c r="W4485"/>
      <c r="X4485"/>
      <c r="Y4485"/>
      <c r="Z4485"/>
      <c r="AA4485"/>
    </row>
    <row r="4486" spans="4:27" x14ac:dyDescent="0.35">
      <c r="D4486"/>
      <c r="E4486"/>
      <c r="F4486"/>
      <c r="G4486"/>
      <c r="H4486"/>
      <c r="I4486"/>
      <c r="J4486"/>
      <c r="K4486"/>
      <c r="L4486"/>
      <c r="M4486"/>
      <c r="N4486"/>
      <c r="O4486"/>
      <c r="P4486"/>
      <c r="Q4486"/>
      <c r="R4486"/>
      <c r="S4486"/>
      <c r="T4486"/>
      <c r="U4486"/>
      <c r="V4486"/>
      <c r="W4486"/>
      <c r="X4486"/>
      <c r="Y4486"/>
      <c r="Z4486"/>
      <c r="AA4486"/>
    </row>
    <row r="4487" spans="4:27" x14ac:dyDescent="0.35">
      <c r="D4487"/>
      <c r="E4487"/>
      <c r="F4487"/>
      <c r="G4487"/>
      <c r="H4487"/>
      <c r="I4487"/>
      <c r="J4487"/>
      <c r="K4487"/>
      <c r="L4487"/>
      <c r="M4487"/>
      <c r="N4487"/>
      <c r="O4487"/>
      <c r="P4487"/>
      <c r="Q4487"/>
      <c r="R4487"/>
      <c r="S4487"/>
      <c r="T4487"/>
      <c r="U4487"/>
      <c r="V4487"/>
      <c r="W4487"/>
      <c r="X4487"/>
      <c r="Y4487"/>
      <c r="Z4487"/>
      <c r="AA4487"/>
    </row>
    <row r="4488" spans="4:27" x14ac:dyDescent="0.35">
      <c r="D4488"/>
      <c r="E4488"/>
      <c r="F4488"/>
      <c r="G4488"/>
      <c r="H4488"/>
      <c r="I4488"/>
      <c r="J4488"/>
      <c r="K4488"/>
      <c r="L4488"/>
      <c r="M4488"/>
      <c r="N4488"/>
      <c r="O4488"/>
      <c r="P4488"/>
      <c r="Q4488"/>
      <c r="R4488"/>
      <c r="S4488"/>
      <c r="T4488"/>
      <c r="U4488"/>
      <c r="V4488"/>
      <c r="W4488"/>
      <c r="X4488"/>
      <c r="Y4488"/>
      <c r="Z4488"/>
      <c r="AA4488"/>
    </row>
    <row r="4489" spans="4:27" x14ac:dyDescent="0.35">
      <c r="D4489"/>
      <c r="E4489"/>
      <c r="F4489"/>
      <c r="G4489"/>
      <c r="H4489"/>
      <c r="I4489"/>
      <c r="J4489"/>
      <c r="K4489"/>
      <c r="L4489"/>
      <c r="M4489"/>
      <c r="N4489"/>
      <c r="O4489"/>
      <c r="P4489"/>
      <c r="Q4489"/>
      <c r="R4489"/>
      <c r="S4489"/>
      <c r="T4489"/>
      <c r="U4489"/>
      <c r="V4489"/>
      <c r="W4489"/>
      <c r="X4489"/>
      <c r="Y4489"/>
      <c r="Z4489"/>
      <c r="AA4489"/>
    </row>
    <row r="4490" spans="4:27" x14ac:dyDescent="0.35">
      <c r="D4490"/>
      <c r="E4490"/>
      <c r="F4490"/>
      <c r="G4490"/>
      <c r="H4490"/>
      <c r="I4490"/>
      <c r="J4490"/>
      <c r="K4490"/>
      <c r="L4490"/>
      <c r="M4490"/>
      <c r="N4490"/>
      <c r="O4490"/>
      <c r="P4490"/>
      <c r="Q4490"/>
      <c r="R4490"/>
      <c r="S4490"/>
      <c r="T4490"/>
      <c r="U4490"/>
      <c r="V4490"/>
      <c r="W4490"/>
      <c r="X4490"/>
      <c r="Y4490"/>
      <c r="Z4490"/>
      <c r="AA4490"/>
    </row>
    <row r="4491" spans="4:27" x14ac:dyDescent="0.35">
      <c r="D4491"/>
      <c r="E4491"/>
      <c r="F4491"/>
      <c r="G4491"/>
      <c r="H4491"/>
      <c r="I4491"/>
      <c r="J4491"/>
      <c r="K4491"/>
      <c r="L4491"/>
      <c r="M4491"/>
      <c r="N4491"/>
      <c r="O4491"/>
      <c r="P4491"/>
      <c r="Q4491"/>
      <c r="R4491"/>
      <c r="S4491"/>
      <c r="T4491"/>
      <c r="U4491"/>
      <c r="V4491"/>
      <c r="W4491"/>
      <c r="X4491"/>
      <c r="Y4491"/>
      <c r="Z4491"/>
      <c r="AA4491"/>
    </row>
    <row r="4492" spans="4:27" x14ac:dyDescent="0.35">
      <c r="D4492"/>
      <c r="E4492"/>
      <c r="F4492"/>
      <c r="G4492"/>
      <c r="H4492"/>
      <c r="I4492"/>
      <c r="J4492"/>
      <c r="K4492"/>
      <c r="L4492"/>
      <c r="M4492"/>
      <c r="N4492"/>
      <c r="O4492"/>
      <c r="P4492"/>
      <c r="Q4492"/>
      <c r="R4492"/>
      <c r="S4492"/>
      <c r="T4492"/>
      <c r="U4492"/>
      <c r="V4492"/>
      <c r="W4492"/>
      <c r="X4492"/>
      <c r="Y4492"/>
      <c r="Z4492"/>
      <c r="AA4492"/>
    </row>
    <row r="4493" spans="4:27" x14ac:dyDescent="0.35">
      <c r="D4493"/>
      <c r="E4493"/>
      <c r="F4493"/>
      <c r="G4493"/>
      <c r="H4493"/>
      <c r="I4493"/>
      <c r="J4493"/>
      <c r="K4493"/>
      <c r="L4493"/>
      <c r="M4493"/>
      <c r="N4493"/>
      <c r="O4493"/>
      <c r="P4493"/>
      <c r="Q4493"/>
      <c r="R4493"/>
      <c r="S4493"/>
      <c r="T4493"/>
      <c r="U4493"/>
      <c r="V4493"/>
      <c r="W4493"/>
      <c r="X4493"/>
      <c r="Y4493"/>
      <c r="Z4493"/>
      <c r="AA4493"/>
    </row>
    <row r="4494" spans="4:27" x14ac:dyDescent="0.35">
      <c r="D4494"/>
      <c r="E4494"/>
      <c r="F4494"/>
      <c r="G4494"/>
      <c r="H4494"/>
      <c r="I4494"/>
      <c r="J4494"/>
      <c r="K4494"/>
      <c r="L4494"/>
      <c r="M4494"/>
      <c r="N4494"/>
      <c r="O4494"/>
      <c r="P4494"/>
      <c r="Q4494"/>
      <c r="R4494"/>
      <c r="S4494"/>
      <c r="T4494"/>
      <c r="U4494"/>
      <c r="V4494"/>
      <c r="W4494"/>
      <c r="X4494"/>
      <c r="Y4494"/>
      <c r="Z4494"/>
      <c r="AA4494"/>
    </row>
    <row r="4495" spans="4:27" x14ac:dyDescent="0.35">
      <c r="D4495"/>
      <c r="E4495"/>
      <c r="F4495"/>
      <c r="G4495"/>
      <c r="H4495"/>
      <c r="I4495"/>
      <c r="J4495"/>
      <c r="K4495"/>
      <c r="L4495"/>
      <c r="M4495"/>
      <c r="N4495"/>
      <c r="O4495"/>
      <c r="P4495"/>
      <c r="Q4495"/>
      <c r="R4495"/>
      <c r="S4495"/>
      <c r="T4495"/>
      <c r="U4495"/>
      <c r="V4495"/>
      <c r="W4495"/>
      <c r="X4495"/>
      <c r="Y4495"/>
      <c r="Z4495"/>
      <c r="AA4495"/>
    </row>
    <row r="4496" spans="4:27" x14ac:dyDescent="0.35">
      <c r="D4496"/>
      <c r="E4496"/>
      <c r="F4496"/>
      <c r="G4496"/>
      <c r="H4496"/>
      <c r="I4496"/>
      <c r="J4496"/>
      <c r="K4496"/>
      <c r="L4496"/>
      <c r="M4496"/>
      <c r="N4496"/>
      <c r="O4496"/>
      <c r="P4496"/>
      <c r="Q4496"/>
      <c r="R4496"/>
      <c r="S4496"/>
      <c r="T4496"/>
      <c r="U4496"/>
      <c r="V4496"/>
      <c r="W4496"/>
      <c r="X4496"/>
      <c r="Y4496"/>
      <c r="Z4496"/>
      <c r="AA4496"/>
    </row>
    <row r="4497" spans="4:27" x14ac:dyDescent="0.35">
      <c r="D4497"/>
      <c r="E4497"/>
      <c r="F4497"/>
      <c r="G4497"/>
      <c r="H4497"/>
      <c r="I4497"/>
      <c r="J4497"/>
      <c r="K4497"/>
      <c r="L4497"/>
      <c r="M4497"/>
      <c r="N4497"/>
      <c r="O4497"/>
      <c r="P4497"/>
      <c r="Q4497"/>
      <c r="R4497"/>
      <c r="S4497"/>
      <c r="T4497"/>
      <c r="U4497"/>
      <c r="V4497"/>
      <c r="W4497"/>
      <c r="X4497"/>
      <c r="Y4497"/>
      <c r="Z4497"/>
      <c r="AA4497"/>
    </row>
    <row r="4498" spans="4:27" x14ac:dyDescent="0.35">
      <c r="D4498"/>
      <c r="E4498"/>
      <c r="F4498"/>
      <c r="G4498"/>
      <c r="H4498"/>
      <c r="I4498"/>
      <c r="J4498"/>
      <c r="K4498"/>
      <c r="L4498"/>
      <c r="M4498"/>
      <c r="N4498"/>
      <c r="O4498"/>
      <c r="P4498"/>
      <c r="Q4498"/>
      <c r="R4498"/>
      <c r="S4498"/>
      <c r="T4498"/>
      <c r="U4498"/>
      <c r="V4498"/>
      <c r="W4498"/>
      <c r="X4498"/>
      <c r="Y4498"/>
      <c r="Z4498"/>
      <c r="AA4498"/>
    </row>
    <row r="4499" spans="4:27" x14ac:dyDescent="0.35">
      <c r="D4499"/>
      <c r="E4499"/>
      <c r="F4499"/>
      <c r="G4499"/>
      <c r="H4499"/>
      <c r="I4499"/>
      <c r="J4499"/>
      <c r="K4499"/>
      <c r="L4499"/>
      <c r="M4499"/>
      <c r="N4499"/>
      <c r="O4499"/>
      <c r="P4499"/>
      <c r="Q4499"/>
      <c r="R4499"/>
      <c r="S4499"/>
      <c r="T4499"/>
      <c r="U4499"/>
      <c r="V4499"/>
      <c r="W4499"/>
      <c r="X4499"/>
      <c r="Y4499"/>
      <c r="Z4499"/>
      <c r="AA4499"/>
    </row>
    <row r="4500" spans="4:27" x14ac:dyDescent="0.35">
      <c r="D4500"/>
      <c r="E4500"/>
      <c r="F4500"/>
      <c r="G4500"/>
      <c r="H4500"/>
      <c r="I4500"/>
      <c r="J4500"/>
      <c r="K4500"/>
      <c r="L4500"/>
      <c r="M4500"/>
      <c r="N4500"/>
      <c r="O4500"/>
      <c r="P4500"/>
      <c r="Q4500"/>
      <c r="R4500"/>
      <c r="S4500"/>
      <c r="T4500"/>
      <c r="U4500"/>
      <c r="V4500"/>
      <c r="W4500"/>
      <c r="X4500"/>
      <c r="Y4500"/>
      <c r="Z4500"/>
      <c r="AA4500"/>
    </row>
    <row r="4501" spans="4:27" x14ac:dyDescent="0.35">
      <c r="D4501"/>
      <c r="E4501"/>
      <c r="F4501"/>
      <c r="G4501"/>
      <c r="H4501"/>
      <c r="I4501"/>
      <c r="J4501"/>
      <c r="K4501"/>
      <c r="L4501"/>
      <c r="M4501"/>
      <c r="N4501"/>
      <c r="O4501"/>
      <c r="P4501"/>
      <c r="Q4501"/>
      <c r="R4501"/>
      <c r="S4501"/>
      <c r="T4501"/>
      <c r="U4501"/>
      <c r="V4501"/>
      <c r="W4501"/>
      <c r="X4501"/>
      <c r="Y4501"/>
      <c r="Z4501"/>
      <c r="AA4501"/>
    </row>
    <row r="4502" spans="4:27" x14ac:dyDescent="0.35">
      <c r="D4502"/>
      <c r="E4502"/>
      <c r="F4502"/>
      <c r="G4502"/>
      <c r="H4502"/>
      <c r="I4502"/>
      <c r="J4502"/>
      <c r="K4502"/>
      <c r="L4502"/>
      <c r="M4502"/>
      <c r="N4502"/>
      <c r="O4502"/>
      <c r="P4502"/>
      <c r="Q4502"/>
      <c r="R4502"/>
      <c r="S4502"/>
      <c r="T4502"/>
      <c r="U4502"/>
      <c r="V4502"/>
      <c r="W4502"/>
      <c r="X4502"/>
      <c r="Y4502"/>
      <c r="Z4502"/>
      <c r="AA4502"/>
    </row>
    <row r="4503" spans="4:27" x14ac:dyDescent="0.35">
      <c r="D4503"/>
      <c r="E4503"/>
      <c r="F4503"/>
      <c r="G4503"/>
      <c r="H4503"/>
      <c r="I4503"/>
      <c r="J4503"/>
      <c r="K4503"/>
      <c r="L4503"/>
      <c r="M4503"/>
      <c r="N4503"/>
      <c r="O4503"/>
      <c r="P4503"/>
      <c r="Q4503"/>
      <c r="R4503"/>
      <c r="S4503"/>
      <c r="T4503"/>
      <c r="U4503"/>
      <c r="V4503"/>
      <c r="W4503"/>
      <c r="X4503"/>
      <c r="Y4503"/>
      <c r="Z4503"/>
      <c r="AA4503"/>
    </row>
    <row r="4504" spans="4:27" x14ac:dyDescent="0.35">
      <c r="D4504"/>
      <c r="E4504"/>
      <c r="F4504"/>
      <c r="G4504"/>
      <c r="H4504"/>
      <c r="I4504"/>
      <c r="J4504"/>
      <c r="K4504"/>
      <c r="L4504"/>
      <c r="M4504"/>
      <c r="N4504"/>
      <c r="O4504"/>
      <c r="P4504"/>
      <c r="Q4504"/>
      <c r="R4504"/>
      <c r="S4504"/>
      <c r="T4504"/>
      <c r="U4504"/>
      <c r="V4504"/>
      <c r="W4504"/>
      <c r="X4504"/>
      <c r="Y4504"/>
      <c r="Z4504"/>
      <c r="AA4504"/>
    </row>
    <row r="4505" spans="4:27" x14ac:dyDescent="0.35">
      <c r="D4505"/>
      <c r="E4505"/>
      <c r="F4505"/>
      <c r="G4505"/>
      <c r="H4505"/>
      <c r="I4505"/>
      <c r="J4505"/>
      <c r="K4505"/>
      <c r="L4505"/>
      <c r="M4505"/>
      <c r="N4505"/>
      <c r="O4505"/>
      <c r="P4505"/>
      <c r="Q4505"/>
      <c r="R4505"/>
      <c r="S4505"/>
      <c r="T4505"/>
      <c r="U4505"/>
      <c r="V4505"/>
      <c r="W4505"/>
      <c r="X4505"/>
      <c r="Y4505"/>
      <c r="Z4505"/>
      <c r="AA4505"/>
    </row>
    <row r="4506" spans="4:27" x14ac:dyDescent="0.35">
      <c r="D4506"/>
      <c r="E4506"/>
      <c r="F4506"/>
      <c r="G4506"/>
      <c r="H4506"/>
      <c r="I4506"/>
      <c r="J4506"/>
      <c r="K4506"/>
      <c r="L4506"/>
      <c r="M4506"/>
      <c r="N4506"/>
      <c r="O4506"/>
      <c r="P4506"/>
      <c r="Q4506"/>
      <c r="R4506"/>
      <c r="S4506"/>
      <c r="T4506"/>
      <c r="U4506"/>
      <c r="V4506"/>
      <c r="W4506"/>
      <c r="X4506"/>
      <c r="Y4506"/>
      <c r="Z4506"/>
      <c r="AA4506"/>
    </row>
    <row r="4507" spans="4:27" x14ac:dyDescent="0.35">
      <c r="D4507"/>
      <c r="E4507"/>
      <c r="F4507"/>
      <c r="G4507"/>
      <c r="H4507"/>
      <c r="I4507"/>
      <c r="J4507"/>
      <c r="K4507"/>
      <c r="L4507"/>
      <c r="M4507"/>
      <c r="N4507"/>
      <c r="O4507"/>
      <c r="P4507"/>
      <c r="Q4507"/>
      <c r="R4507"/>
      <c r="S4507"/>
      <c r="T4507"/>
      <c r="U4507"/>
      <c r="V4507"/>
      <c r="W4507"/>
      <c r="X4507"/>
      <c r="Y4507"/>
      <c r="Z4507"/>
      <c r="AA4507"/>
    </row>
    <row r="4508" spans="4:27" x14ac:dyDescent="0.35">
      <c r="D4508"/>
      <c r="E4508"/>
      <c r="F4508"/>
      <c r="G4508"/>
      <c r="H4508"/>
      <c r="I4508"/>
      <c r="J4508"/>
      <c r="K4508"/>
      <c r="L4508"/>
      <c r="M4508"/>
      <c r="N4508"/>
      <c r="O4508"/>
      <c r="P4508"/>
      <c r="Q4508"/>
      <c r="R4508"/>
      <c r="S4508"/>
      <c r="T4508"/>
      <c r="U4508"/>
      <c r="V4508"/>
      <c r="W4508"/>
      <c r="X4508"/>
      <c r="Y4508"/>
      <c r="Z4508"/>
      <c r="AA4508"/>
    </row>
    <row r="4509" spans="4:27" x14ac:dyDescent="0.35">
      <c r="D4509"/>
      <c r="E4509"/>
      <c r="F4509"/>
      <c r="G4509"/>
      <c r="H4509"/>
      <c r="I4509"/>
      <c r="J4509"/>
      <c r="K4509"/>
      <c r="L4509"/>
      <c r="M4509"/>
      <c r="N4509"/>
      <c r="O4509"/>
      <c r="P4509"/>
      <c r="Q4509"/>
      <c r="R4509"/>
      <c r="S4509"/>
      <c r="T4509"/>
      <c r="U4509"/>
      <c r="V4509"/>
      <c r="W4509"/>
      <c r="X4509"/>
      <c r="Y4509"/>
      <c r="Z4509"/>
      <c r="AA4509"/>
    </row>
    <row r="4510" spans="4:27" x14ac:dyDescent="0.35">
      <c r="D4510"/>
      <c r="E4510"/>
      <c r="F4510"/>
      <c r="G4510"/>
      <c r="H4510"/>
      <c r="I4510"/>
      <c r="J4510"/>
      <c r="K4510"/>
      <c r="L4510"/>
      <c r="M4510"/>
      <c r="N4510"/>
      <c r="O4510"/>
      <c r="P4510"/>
      <c r="Q4510"/>
      <c r="R4510"/>
      <c r="S4510"/>
      <c r="T4510"/>
      <c r="U4510"/>
      <c r="V4510"/>
      <c r="W4510"/>
      <c r="X4510"/>
      <c r="Y4510"/>
      <c r="Z4510"/>
      <c r="AA4510"/>
    </row>
    <row r="4511" spans="4:27" x14ac:dyDescent="0.35">
      <c r="D4511"/>
      <c r="E4511"/>
      <c r="F4511"/>
      <c r="G4511"/>
      <c r="H4511"/>
      <c r="I4511"/>
      <c r="J4511"/>
      <c r="K4511"/>
      <c r="L4511"/>
      <c r="M4511"/>
      <c r="N4511"/>
      <c r="O4511"/>
      <c r="P4511"/>
      <c r="Q4511"/>
      <c r="R4511"/>
      <c r="S4511"/>
      <c r="T4511"/>
      <c r="U4511"/>
      <c r="V4511"/>
      <c r="W4511"/>
      <c r="X4511"/>
      <c r="Y4511"/>
      <c r="Z4511"/>
      <c r="AA4511"/>
    </row>
    <row r="4512" spans="4:27" x14ac:dyDescent="0.35">
      <c r="D4512"/>
      <c r="E4512"/>
      <c r="F4512"/>
      <c r="G4512"/>
      <c r="H4512"/>
      <c r="I4512"/>
      <c r="J4512"/>
      <c r="K4512"/>
      <c r="L4512"/>
      <c r="M4512"/>
      <c r="N4512"/>
      <c r="O4512"/>
      <c r="P4512"/>
      <c r="Q4512"/>
      <c r="R4512"/>
      <c r="S4512"/>
      <c r="T4512"/>
      <c r="U4512"/>
      <c r="V4512"/>
      <c r="W4512"/>
      <c r="X4512"/>
      <c r="Y4512"/>
      <c r="Z4512"/>
      <c r="AA4512"/>
    </row>
    <row r="4513" spans="4:27" x14ac:dyDescent="0.35">
      <c r="D4513"/>
      <c r="E4513"/>
      <c r="F4513"/>
      <c r="G4513"/>
      <c r="H4513"/>
      <c r="I4513"/>
      <c r="J4513"/>
      <c r="K4513"/>
      <c r="L4513"/>
      <c r="M4513"/>
      <c r="N4513"/>
      <c r="O4513"/>
      <c r="P4513"/>
      <c r="Q4513"/>
      <c r="R4513"/>
      <c r="S4513"/>
      <c r="T4513"/>
      <c r="U4513"/>
      <c r="V4513"/>
      <c r="W4513"/>
      <c r="X4513"/>
      <c r="Y4513"/>
      <c r="Z4513"/>
      <c r="AA4513"/>
    </row>
    <row r="4514" spans="4:27" x14ac:dyDescent="0.35">
      <c r="D4514"/>
      <c r="E4514"/>
      <c r="F4514"/>
      <c r="G4514"/>
      <c r="H4514"/>
      <c r="I4514"/>
      <c r="J4514"/>
      <c r="K4514"/>
      <c r="L4514"/>
      <c r="M4514"/>
      <c r="N4514"/>
      <c r="O4514"/>
      <c r="P4514"/>
      <c r="Q4514"/>
      <c r="R4514"/>
      <c r="S4514"/>
      <c r="T4514"/>
      <c r="U4514"/>
      <c r="V4514"/>
      <c r="W4514"/>
      <c r="X4514"/>
      <c r="Y4514"/>
      <c r="Z4514"/>
      <c r="AA4514"/>
    </row>
    <row r="4515" spans="4:27" x14ac:dyDescent="0.35">
      <c r="D4515"/>
      <c r="E4515"/>
      <c r="F4515"/>
      <c r="G4515"/>
      <c r="H4515"/>
      <c r="I4515"/>
      <c r="J4515"/>
      <c r="K4515"/>
      <c r="L4515"/>
      <c r="M4515"/>
      <c r="N4515"/>
      <c r="O4515"/>
      <c r="P4515"/>
      <c r="Q4515"/>
      <c r="R4515"/>
      <c r="S4515"/>
      <c r="T4515"/>
      <c r="U4515"/>
      <c r="V4515"/>
      <c r="W4515"/>
      <c r="X4515"/>
      <c r="Y4515"/>
      <c r="Z4515"/>
      <c r="AA4515"/>
    </row>
    <row r="4516" spans="4:27" x14ac:dyDescent="0.35">
      <c r="D4516"/>
      <c r="E4516"/>
      <c r="F4516"/>
      <c r="G4516"/>
      <c r="H4516"/>
      <c r="I4516"/>
      <c r="J4516"/>
      <c r="K4516"/>
      <c r="L4516"/>
      <c r="M4516"/>
      <c r="N4516"/>
      <c r="O4516"/>
      <c r="P4516"/>
      <c r="Q4516"/>
      <c r="R4516"/>
      <c r="S4516"/>
      <c r="T4516"/>
      <c r="U4516"/>
      <c r="V4516"/>
      <c r="W4516"/>
      <c r="X4516"/>
      <c r="Y4516"/>
      <c r="Z4516"/>
      <c r="AA4516"/>
    </row>
    <row r="4517" spans="4:27" x14ac:dyDescent="0.35">
      <c r="D4517"/>
      <c r="E4517"/>
      <c r="F4517"/>
      <c r="G4517"/>
      <c r="H4517"/>
      <c r="I4517"/>
      <c r="J4517"/>
      <c r="K4517"/>
      <c r="L4517"/>
      <c r="M4517"/>
      <c r="N4517"/>
      <c r="O4517"/>
      <c r="P4517"/>
      <c r="Q4517"/>
      <c r="R4517"/>
      <c r="S4517"/>
      <c r="T4517"/>
      <c r="U4517"/>
      <c r="V4517"/>
      <c r="W4517"/>
      <c r="X4517"/>
      <c r="Y4517"/>
      <c r="Z4517"/>
      <c r="AA4517"/>
    </row>
    <row r="4518" spans="4:27" x14ac:dyDescent="0.35">
      <c r="D4518"/>
      <c r="E4518"/>
      <c r="F4518"/>
      <c r="G4518"/>
      <c r="H4518"/>
      <c r="I4518"/>
      <c r="J4518"/>
      <c r="K4518"/>
      <c r="L4518"/>
      <c r="M4518"/>
      <c r="N4518"/>
      <c r="O4518"/>
      <c r="P4518"/>
      <c r="Q4518"/>
      <c r="R4518"/>
      <c r="S4518"/>
      <c r="T4518"/>
      <c r="U4518"/>
      <c r="V4518"/>
      <c r="W4518"/>
      <c r="X4518"/>
      <c r="Y4518"/>
      <c r="Z4518"/>
      <c r="AA4518"/>
    </row>
    <row r="4519" spans="4:27" x14ac:dyDescent="0.35">
      <c r="D4519"/>
      <c r="E4519"/>
      <c r="F4519"/>
      <c r="G4519"/>
      <c r="H4519"/>
      <c r="I4519"/>
      <c r="J4519"/>
      <c r="K4519"/>
      <c r="L4519"/>
      <c r="M4519"/>
      <c r="N4519"/>
      <c r="O4519"/>
      <c r="P4519"/>
      <c r="Q4519"/>
      <c r="R4519"/>
      <c r="S4519"/>
      <c r="T4519"/>
      <c r="U4519"/>
      <c r="V4519"/>
      <c r="W4519"/>
      <c r="X4519"/>
      <c r="Y4519"/>
      <c r="Z4519"/>
      <c r="AA4519"/>
    </row>
    <row r="4520" spans="4:27" x14ac:dyDescent="0.35">
      <c r="D4520"/>
      <c r="E4520"/>
      <c r="F4520"/>
      <c r="G4520"/>
      <c r="H4520"/>
      <c r="I4520"/>
      <c r="J4520"/>
      <c r="K4520"/>
      <c r="L4520"/>
      <c r="M4520"/>
      <c r="N4520"/>
      <c r="O4520"/>
      <c r="P4520"/>
      <c r="Q4520"/>
      <c r="R4520"/>
      <c r="S4520"/>
      <c r="T4520"/>
      <c r="U4520"/>
      <c r="V4520"/>
      <c r="W4520"/>
      <c r="X4520"/>
      <c r="Y4520"/>
      <c r="Z4520"/>
      <c r="AA4520"/>
    </row>
    <row r="4521" spans="4:27" x14ac:dyDescent="0.35">
      <c r="D4521"/>
      <c r="E4521"/>
      <c r="F4521"/>
      <c r="G4521"/>
      <c r="H4521"/>
      <c r="I4521"/>
      <c r="J4521"/>
      <c r="K4521"/>
      <c r="L4521"/>
      <c r="M4521"/>
      <c r="N4521"/>
      <c r="O4521"/>
      <c r="P4521"/>
      <c r="Q4521"/>
      <c r="R4521"/>
      <c r="S4521"/>
      <c r="T4521"/>
      <c r="U4521"/>
      <c r="V4521"/>
      <c r="W4521"/>
      <c r="X4521"/>
      <c r="Y4521"/>
      <c r="Z4521"/>
      <c r="AA4521"/>
    </row>
    <row r="4522" spans="4:27" x14ac:dyDescent="0.35">
      <c r="D4522"/>
      <c r="E4522"/>
      <c r="F4522"/>
      <c r="G4522"/>
      <c r="H4522"/>
      <c r="I4522"/>
      <c r="J4522"/>
      <c r="K4522"/>
      <c r="L4522"/>
      <c r="M4522"/>
      <c r="N4522"/>
      <c r="O4522"/>
      <c r="P4522"/>
      <c r="Q4522"/>
      <c r="R4522"/>
      <c r="S4522"/>
      <c r="T4522"/>
      <c r="U4522"/>
      <c r="V4522"/>
      <c r="W4522"/>
      <c r="X4522"/>
      <c r="Y4522"/>
      <c r="Z4522"/>
      <c r="AA4522"/>
    </row>
    <row r="4523" spans="4:27" x14ac:dyDescent="0.35">
      <c r="D4523"/>
      <c r="E4523"/>
      <c r="F4523"/>
      <c r="G4523"/>
      <c r="H4523"/>
      <c r="I4523"/>
      <c r="J4523"/>
      <c r="K4523"/>
      <c r="L4523"/>
      <c r="M4523"/>
      <c r="N4523"/>
      <c r="O4523"/>
      <c r="P4523"/>
      <c r="Q4523"/>
      <c r="R4523"/>
      <c r="S4523"/>
      <c r="T4523"/>
      <c r="U4523"/>
      <c r="V4523"/>
      <c r="W4523"/>
      <c r="X4523"/>
      <c r="Y4523"/>
      <c r="Z4523"/>
      <c r="AA4523"/>
    </row>
    <row r="4524" spans="4:27" x14ac:dyDescent="0.35">
      <c r="D4524"/>
      <c r="E4524"/>
      <c r="F4524"/>
      <c r="G4524"/>
      <c r="H4524"/>
      <c r="I4524"/>
      <c r="J4524"/>
      <c r="K4524"/>
      <c r="L4524"/>
      <c r="M4524"/>
      <c r="N4524"/>
      <c r="O4524"/>
      <c r="P4524"/>
      <c r="Q4524"/>
      <c r="R4524"/>
      <c r="S4524"/>
      <c r="T4524"/>
      <c r="U4524"/>
      <c r="V4524"/>
      <c r="W4524"/>
      <c r="X4524"/>
      <c r="Y4524"/>
      <c r="Z4524"/>
      <c r="AA4524"/>
    </row>
    <row r="4525" spans="4:27" x14ac:dyDescent="0.35">
      <c r="D4525"/>
      <c r="E4525"/>
      <c r="F4525"/>
      <c r="G4525"/>
      <c r="H4525"/>
      <c r="I4525"/>
      <c r="J4525"/>
      <c r="K4525"/>
      <c r="L4525"/>
      <c r="M4525"/>
      <c r="N4525"/>
      <c r="O4525"/>
      <c r="P4525"/>
      <c r="Q4525"/>
      <c r="R4525"/>
      <c r="S4525"/>
      <c r="T4525"/>
      <c r="U4525"/>
      <c r="V4525"/>
      <c r="W4525"/>
      <c r="X4525"/>
      <c r="Y4525"/>
      <c r="Z4525"/>
      <c r="AA4525"/>
    </row>
    <row r="4526" spans="4:27" x14ac:dyDescent="0.35">
      <c r="D4526"/>
      <c r="E4526"/>
      <c r="F4526"/>
      <c r="G4526"/>
      <c r="H4526"/>
      <c r="I4526"/>
      <c r="J4526"/>
      <c r="K4526"/>
      <c r="L4526"/>
      <c r="M4526"/>
      <c r="N4526"/>
      <c r="O4526"/>
      <c r="P4526"/>
      <c r="Q4526"/>
      <c r="R4526"/>
      <c r="S4526"/>
      <c r="T4526"/>
      <c r="U4526"/>
      <c r="V4526"/>
      <c r="W4526"/>
      <c r="X4526"/>
      <c r="Y4526"/>
      <c r="Z4526"/>
      <c r="AA4526"/>
    </row>
    <row r="4527" spans="4:27" x14ac:dyDescent="0.35">
      <c r="D4527"/>
      <c r="E4527"/>
      <c r="F4527"/>
      <c r="G4527"/>
      <c r="H4527"/>
      <c r="I4527"/>
      <c r="J4527"/>
      <c r="K4527"/>
      <c r="L4527"/>
      <c r="M4527"/>
      <c r="N4527"/>
      <c r="O4527"/>
      <c r="P4527"/>
      <c r="Q4527"/>
      <c r="R4527"/>
      <c r="S4527"/>
      <c r="T4527"/>
      <c r="U4527"/>
      <c r="V4527"/>
      <c r="W4527"/>
      <c r="X4527"/>
      <c r="Y4527"/>
      <c r="Z4527"/>
      <c r="AA4527"/>
    </row>
    <row r="4528" spans="4:27" x14ac:dyDescent="0.35">
      <c r="D4528"/>
      <c r="E4528"/>
      <c r="F4528"/>
      <c r="G4528"/>
      <c r="H4528"/>
      <c r="I4528"/>
      <c r="J4528"/>
      <c r="K4528"/>
      <c r="L4528"/>
      <c r="M4528"/>
      <c r="N4528"/>
      <c r="O4528"/>
      <c r="P4528"/>
      <c r="Q4528"/>
      <c r="R4528"/>
      <c r="S4528"/>
      <c r="T4528"/>
      <c r="U4528"/>
      <c r="V4528"/>
      <c r="W4528"/>
      <c r="X4528"/>
      <c r="Y4528"/>
      <c r="Z4528"/>
      <c r="AA4528"/>
    </row>
    <row r="4529" spans="4:27" x14ac:dyDescent="0.35">
      <c r="D4529"/>
      <c r="E4529"/>
      <c r="F4529"/>
      <c r="G4529"/>
      <c r="H4529"/>
      <c r="I4529"/>
      <c r="J4529"/>
      <c r="K4529"/>
      <c r="L4529"/>
      <c r="M4529"/>
      <c r="N4529"/>
      <c r="O4529"/>
      <c r="P4529"/>
      <c r="Q4529"/>
      <c r="R4529"/>
      <c r="S4529"/>
      <c r="T4529"/>
      <c r="U4529"/>
      <c r="V4529"/>
      <c r="W4529"/>
      <c r="X4529"/>
      <c r="Y4529"/>
      <c r="Z4529"/>
      <c r="AA4529"/>
    </row>
    <row r="4530" spans="4:27" x14ac:dyDescent="0.35">
      <c r="D4530"/>
      <c r="E4530"/>
      <c r="F4530"/>
      <c r="G4530"/>
      <c r="H4530"/>
      <c r="I4530"/>
      <c r="J4530"/>
      <c r="K4530"/>
      <c r="L4530"/>
      <c r="M4530"/>
      <c r="N4530"/>
      <c r="O4530"/>
      <c r="P4530"/>
      <c r="Q4530"/>
      <c r="R4530"/>
      <c r="S4530"/>
      <c r="T4530"/>
      <c r="U4530"/>
      <c r="V4530"/>
      <c r="W4530"/>
      <c r="X4530"/>
      <c r="Y4530"/>
      <c r="Z4530"/>
      <c r="AA4530"/>
    </row>
    <row r="4531" spans="4:27" x14ac:dyDescent="0.35">
      <c r="D4531"/>
      <c r="E4531"/>
      <c r="F4531"/>
      <c r="G4531"/>
      <c r="H4531"/>
      <c r="I4531"/>
      <c r="J4531"/>
      <c r="K4531"/>
      <c r="L4531"/>
      <c r="M4531"/>
      <c r="N4531"/>
      <c r="O4531"/>
      <c r="P4531"/>
      <c r="Q4531"/>
      <c r="R4531"/>
      <c r="S4531"/>
      <c r="T4531"/>
      <c r="U4531"/>
      <c r="V4531"/>
      <c r="W4531"/>
      <c r="X4531"/>
      <c r="Y4531"/>
      <c r="Z4531"/>
      <c r="AA4531"/>
    </row>
    <row r="4532" spans="4:27" x14ac:dyDescent="0.35">
      <c r="D4532"/>
      <c r="E4532"/>
      <c r="F4532"/>
      <c r="G4532"/>
      <c r="H4532"/>
      <c r="I4532"/>
      <c r="J4532"/>
      <c r="K4532"/>
      <c r="L4532"/>
      <c r="M4532"/>
      <c r="N4532"/>
      <c r="O4532"/>
      <c r="P4532"/>
      <c r="Q4532"/>
      <c r="R4532"/>
      <c r="S4532"/>
      <c r="T4532"/>
      <c r="U4532"/>
      <c r="V4532"/>
      <c r="W4532"/>
      <c r="X4532"/>
      <c r="Y4532"/>
      <c r="Z4532"/>
      <c r="AA4532"/>
    </row>
    <row r="4533" spans="4:27" x14ac:dyDescent="0.35">
      <c r="D4533"/>
      <c r="E4533"/>
      <c r="F4533"/>
      <c r="G4533"/>
      <c r="H4533"/>
      <c r="I4533"/>
      <c r="J4533"/>
      <c r="K4533"/>
      <c r="L4533"/>
      <c r="M4533"/>
      <c r="N4533"/>
      <c r="O4533"/>
      <c r="P4533"/>
      <c r="Q4533"/>
      <c r="R4533"/>
      <c r="S4533"/>
      <c r="T4533"/>
      <c r="U4533"/>
      <c r="V4533"/>
      <c r="W4533"/>
      <c r="X4533"/>
      <c r="Y4533"/>
      <c r="Z4533"/>
      <c r="AA4533"/>
    </row>
    <row r="4534" spans="4:27" x14ac:dyDescent="0.35">
      <c r="D4534"/>
      <c r="E4534"/>
      <c r="F4534"/>
      <c r="G4534"/>
      <c r="H4534"/>
      <c r="I4534"/>
      <c r="J4534"/>
      <c r="K4534"/>
      <c r="L4534"/>
      <c r="M4534"/>
      <c r="N4534"/>
      <c r="O4534"/>
      <c r="P4534"/>
      <c r="Q4534"/>
      <c r="R4534"/>
      <c r="S4534"/>
      <c r="T4534"/>
      <c r="U4534"/>
      <c r="V4534"/>
      <c r="W4534"/>
      <c r="X4534"/>
      <c r="Y4534"/>
      <c r="Z4534"/>
      <c r="AA4534"/>
    </row>
    <row r="4535" spans="4:27" x14ac:dyDescent="0.35">
      <c r="D4535"/>
      <c r="E4535"/>
      <c r="F4535"/>
      <c r="G4535"/>
      <c r="H4535"/>
      <c r="I4535"/>
      <c r="J4535"/>
      <c r="K4535"/>
      <c r="L4535"/>
      <c r="M4535"/>
      <c r="N4535"/>
      <c r="O4535"/>
      <c r="P4535"/>
      <c r="Q4535"/>
      <c r="R4535"/>
      <c r="S4535"/>
      <c r="T4535"/>
      <c r="U4535"/>
      <c r="V4535"/>
      <c r="W4535"/>
      <c r="X4535"/>
      <c r="Y4535"/>
      <c r="Z4535"/>
      <c r="AA4535"/>
    </row>
    <row r="4536" spans="4:27" x14ac:dyDescent="0.35">
      <c r="D4536"/>
      <c r="E4536"/>
      <c r="F4536"/>
      <c r="G4536"/>
      <c r="H4536"/>
      <c r="I4536"/>
      <c r="J4536"/>
      <c r="K4536"/>
      <c r="L4536"/>
      <c r="M4536"/>
      <c r="N4536"/>
      <c r="O4536"/>
      <c r="P4536"/>
      <c r="Q4536"/>
      <c r="R4536"/>
      <c r="S4536"/>
      <c r="T4536"/>
      <c r="U4536"/>
      <c r="V4536"/>
      <c r="W4536"/>
      <c r="X4536"/>
      <c r="Y4536"/>
      <c r="Z4536"/>
      <c r="AA4536"/>
    </row>
    <row r="4537" spans="4:27" x14ac:dyDescent="0.35">
      <c r="D4537"/>
      <c r="E4537"/>
      <c r="F4537"/>
      <c r="G4537"/>
      <c r="H4537"/>
      <c r="I4537"/>
      <c r="J4537"/>
      <c r="K4537"/>
      <c r="L4537"/>
      <c r="M4537"/>
      <c r="N4537"/>
      <c r="O4537"/>
      <c r="P4537"/>
      <c r="Q4537"/>
      <c r="R4537"/>
      <c r="S4537"/>
      <c r="T4537"/>
      <c r="U4537"/>
      <c r="V4537"/>
      <c r="W4537"/>
      <c r="X4537"/>
      <c r="Y4537"/>
      <c r="Z4537"/>
      <c r="AA4537"/>
    </row>
    <row r="4538" spans="4:27" x14ac:dyDescent="0.35">
      <c r="D4538"/>
      <c r="E4538"/>
      <c r="F4538"/>
      <c r="G4538"/>
      <c r="H4538"/>
      <c r="I4538"/>
      <c r="J4538"/>
      <c r="K4538"/>
      <c r="L4538"/>
      <c r="M4538"/>
      <c r="N4538"/>
      <c r="O4538"/>
      <c r="P4538"/>
      <c r="Q4538"/>
      <c r="R4538"/>
      <c r="S4538"/>
      <c r="T4538"/>
      <c r="U4538"/>
      <c r="V4538"/>
      <c r="W4538"/>
      <c r="X4538"/>
      <c r="Y4538"/>
      <c r="Z4538"/>
      <c r="AA4538"/>
    </row>
    <row r="4539" spans="4:27" x14ac:dyDescent="0.35">
      <c r="D4539"/>
      <c r="E4539"/>
      <c r="F4539"/>
      <c r="G4539"/>
      <c r="H4539"/>
      <c r="I4539"/>
      <c r="J4539"/>
      <c r="K4539"/>
      <c r="L4539"/>
      <c r="M4539"/>
      <c r="N4539"/>
      <c r="O4539"/>
      <c r="P4539"/>
      <c r="Q4539"/>
      <c r="R4539"/>
      <c r="S4539"/>
      <c r="T4539"/>
      <c r="U4539"/>
      <c r="V4539"/>
      <c r="W4539"/>
      <c r="X4539"/>
      <c r="Y4539"/>
      <c r="Z4539"/>
      <c r="AA4539"/>
    </row>
    <row r="4540" spans="4:27" x14ac:dyDescent="0.35">
      <c r="D4540"/>
      <c r="E4540"/>
      <c r="F4540"/>
      <c r="G4540"/>
      <c r="H4540"/>
      <c r="I4540"/>
      <c r="J4540"/>
      <c r="K4540"/>
      <c r="L4540"/>
      <c r="M4540"/>
      <c r="N4540"/>
      <c r="O4540"/>
      <c r="P4540"/>
      <c r="Q4540"/>
      <c r="R4540"/>
      <c r="S4540"/>
      <c r="T4540"/>
      <c r="U4540"/>
      <c r="V4540"/>
      <c r="W4540"/>
      <c r="X4540"/>
      <c r="Y4540"/>
      <c r="Z4540"/>
      <c r="AA4540"/>
    </row>
    <row r="4541" spans="4:27" x14ac:dyDescent="0.35">
      <c r="D4541"/>
      <c r="E4541"/>
      <c r="F4541"/>
      <c r="G4541"/>
      <c r="H4541"/>
      <c r="I4541"/>
      <c r="J4541"/>
      <c r="K4541"/>
      <c r="L4541"/>
      <c r="M4541"/>
      <c r="N4541"/>
      <c r="O4541"/>
      <c r="P4541"/>
      <c r="Q4541"/>
      <c r="R4541"/>
      <c r="S4541"/>
      <c r="T4541"/>
      <c r="U4541"/>
      <c r="V4541"/>
      <c r="W4541"/>
      <c r="X4541"/>
      <c r="Y4541"/>
      <c r="Z4541"/>
      <c r="AA4541"/>
    </row>
    <row r="4542" spans="4:27" x14ac:dyDescent="0.35">
      <c r="D4542"/>
      <c r="E4542"/>
      <c r="F4542"/>
      <c r="G4542"/>
      <c r="H4542"/>
      <c r="I4542"/>
      <c r="J4542"/>
      <c r="K4542"/>
      <c r="L4542"/>
      <c r="M4542"/>
      <c r="N4542"/>
      <c r="O4542"/>
      <c r="P4542"/>
      <c r="Q4542"/>
      <c r="R4542"/>
      <c r="S4542"/>
      <c r="T4542"/>
      <c r="U4542"/>
      <c r="V4542"/>
      <c r="W4542"/>
      <c r="X4542"/>
      <c r="Y4542"/>
      <c r="Z4542"/>
      <c r="AA4542"/>
    </row>
    <row r="4543" spans="4:27" x14ac:dyDescent="0.35">
      <c r="D4543"/>
      <c r="E4543"/>
      <c r="F4543"/>
      <c r="G4543"/>
      <c r="H4543"/>
      <c r="I4543"/>
      <c r="J4543"/>
      <c r="K4543"/>
      <c r="L4543"/>
      <c r="M4543"/>
      <c r="N4543"/>
      <c r="O4543"/>
      <c r="P4543"/>
      <c r="Q4543"/>
      <c r="R4543"/>
      <c r="S4543"/>
      <c r="T4543"/>
      <c r="U4543"/>
      <c r="V4543"/>
      <c r="W4543"/>
      <c r="X4543"/>
      <c r="Y4543"/>
      <c r="Z4543"/>
      <c r="AA4543"/>
    </row>
    <row r="4544" spans="4:27" x14ac:dyDescent="0.35">
      <c r="D4544"/>
      <c r="E4544"/>
      <c r="F4544"/>
      <c r="G4544"/>
      <c r="H4544"/>
      <c r="I4544"/>
      <c r="J4544"/>
      <c r="K4544"/>
      <c r="L4544"/>
      <c r="M4544"/>
      <c r="N4544"/>
      <c r="O4544"/>
      <c r="P4544"/>
      <c r="Q4544"/>
      <c r="R4544"/>
      <c r="S4544"/>
      <c r="T4544"/>
      <c r="U4544"/>
      <c r="V4544"/>
      <c r="W4544"/>
      <c r="X4544"/>
      <c r="Y4544"/>
      <c r="Z4544"/>
      <c r="AA4544"/>
    </row>
    <row r="4545" spans="4:27" x14ac:dyDescent="0.35">
      <c r="D4545"/>
      <c r="E4545"/>
      <c r="F4545"/>
      <c r="G4545"/>
      <c r="H4545"/>
      <c r="I4545"/>
      <c r="J4545"/>
      <c r="K4545"/>
      <c r="L4545"/>
      <c r="M4545"/>
      <c r="N4545"/>
      <c r="O4545"/>
      <c r="P4545"/>
      <c r="Q4545"/>
      <c r="R4545"/>
      <c r="S4545"/>
      <c r="T4545"/>
      <c r="U4545"/>
      <c r="V4545"/>
      <c r="W4545"/>
      <c r="X4545"/>
      <c r="Y4545"/>
      <c r="Z4545"/>
      <c r="AA4545"/>
    </row>
    <row r="4546" spans="4:27" x14ac:dyDescent="0.35">
      <c r="D4546"/>
      <c r="E4546"/>
      <c r="F4546"/>
      <c r="G4546"/>
      <c r="H4546"/>
      <c r="I4546"/>
      <c r="J4546"/>
      <c r="K4546"/>
      <c r="L4546"/>
      <c r="M4546"/>
      <c r="N4546"/>
      <c r="O4546"/>
      <c r="P4546"/>
      <c r="Q4546"/>
      <c r="R4546"/>
      <c r="S4546"/>
      <c r="T4546"/>
      <c r="U4546"/>
      <c r="V4546"/>
      <c r="W4546"/>
      <c r="X4546"/>
      <c r="Y4546"/>
      <c r="Z4546"/>
      <c r="AA4546"/>
    </row>
    <row r="4547" spans="4:27" x14ac:dyDescent="0.35">
      <c r="D4547"/>
      <c r="E4547"/>
      <c r="F4547"/>
      <c r="G4547"/>
      <c r="H4547"/>
      <c r="I4547"/>
      <c r="J4547"/>
      <c r="K4547"/>
      <c r="L4547"/>
      <c r="M4547"/>
      <c r="N4547"/>
      <c r="O4547"/>
      <c r="P4547"/>
      <c r="Q4547"/>
      <c r="R4547"/>
      <c r="S4547"/>
      <c r="T4547"/>
      <c r="U4547"/>
      <c r="V4547"/>
      <c r="W4547"/>
      <c r="X4547"/>
      <c r="Y4547"/>
      <c r="Z4547"/>
      <c r="AA4547"/>
    </row>
    <row r="4548" spans="4:27" x14ac:dyDescent="0.35">
      <c r="D4548"/>
      <c r="E4548"/>
      <c r="F4548"/>
      <c r="G4548"/>
      <c r="H4548"/>
      <c r="I4548"/>
      <c r="J4548"/>
      <c r="K4548"/>
      <c r="L4548"/>
      <c r="M4548"/>
      <c r="N4548"/>
      <c r="O4548"/>
      <c r="P4548"/>
      <c r="Q4548"/>
      <c r="R4548"/>
      <c r="S4548"/>
      <c r="T4548"/>
      <c r="U4548"/>
      <c r="V4548"/>
      <c r="W4548"/>
      <c r="X4548"/>
      <c r="Y4548"/>
      <c r="Z4548"/>
      <c r="AA4548"/>
    </row>
    <row r="4549" spans="4:27" x14ac:dyDescent="0.35">
      <c r="D4549"/>
      <c r="E4549"/>
      <c r="F4549"/>
      <c r="G4549"/>
      <c r="H4549"/>
      <c r="I4549"/>
      <c r="J4549"/>
      <c r="K4549"/>
      <c r="L4549"/>
      <c r="M4549"/>
      <c r="N4549"/>
      <c r="O4549"/>
      <c r="P4549"/>
      <c r="Q4549"/>
      <c r="R4549"/>
      <c r="S4549"/>
      <c r="T4549"/>
      <c r="U4549"/>
      <c r="V4549"/>
      <c r="W4549"/>
      <c r="X4549"/>
      <c r="Y4549"/>
      <c r="Z4549"/>
      <c r="AA4549"/>
    </row>
    <row r="4550" spans="4:27" x14ac:dyDescent="0.35">
      <c r="D4550"/>
      <c r="E4550"/>
      <c r="F4550"/>
      <c r="G4550"/>
      <c r="H4550"/>
      <c r="I4550"/>
      <c r="J4550"/>
      <c r="K4550"/>
      <c r="L4550"/>
      <c r="M4550"/>
      <c r="N4550"/>
      <c r="O4550"/>
      <c r="P4550"/>
      <c r="Q4550"/>
      <c r="R4550"/>
      <c r="S4550"/>
      <c r="T4550"/>
      <c r="U4550"/>
      <c r="V4550"/>
      <c r="W4550"/>
      <c r="X4550"/>
      <c r="Y4550"/>
      <c r="Z4550"/>
      <c r="AA4550"/>
    </row>
    <row r="4551" spans="4:27" x14ac:dyDescent="0.35">
      <c r="D4551"/>
      <c r="E4551"/>
      <c r="F4551"/>
      <c r="G4551"/>
      <c r="H4551"/>
      <c r="I4551"/>
      <c r="J4551"/>
      <c r="K4551"/>
      <c r="L4551"/>
      <c r="M4551"/>
      <c r="N4551"/>
      <c r="O4551"/>
      <c r="P4551"/>
      <c r="Q4551"/>
      <c r="R4551"/>
      <c r="S4551"/>
      <c r="T4551"/>
      <c r="U4551"/>
      <c r="V4551"/>
      <c r="W4551"/>
      <c r="X4551"/>
      <c r="Y4551"/>
      <c r="Z4551"/>
      <c r="AA4551"/>
    </row>
    <row r="4552" spans="4:27" x14ac:dyDescent="0.35">
      <c r="D4552"/>
      <c r="E4552"/>
      <c r="F4552"/>
      <c r="G4552"/>
      <c r="H4552"/>
      <c r="I4552"/>
      <c r="J4552"/>
      <c r="K4552"/>
      <c r="L4552"/>
      <c r="M4552"/>
      <c r="N4552"/>
      <c r="O4552"/>
      <c r="P4552"/>
      <c r="Q4552"/>
      <c r="R4552"/>
      <c r="S4552"/>
      <c r="T4552"/>
      <c r="U4552"/>
      <c r="V4552"/>
      <c r="W4552"/>
      <c r="X4552"/>
      <c r="Y4552"/>
      <c r="Z4552"/>
      <c r="AA4552"/>
    </row>
    <row r="4553" spans="4:27" x14ac:dyDescent="0.35">
      <c r="D4553"/>
      <c r="E4553"/>
      <c r="F4553"/>
      <c r="G4553"/>
      <c r="H4553"/>
      <c r="I4553"/>
      <c r="J4553"/>
      <c r="K4553"/>
      <c r="L4553"/>
      <c r="M4553"/>
      <c r="N4553"/>
      <c r="O4553"/>
      <c r="P4553"/>
      <c r="Q4553"/>
      <c r="R4553"/>
      <c r="S4553"/>
      <c r="T4553"/>
      <c r="U4553"/>
      <c r="V4553"/>
      <c r="W4553"/>
      <c r="X4553"/>
      <c r="Y4553"/>
      <c r="Z4553"/>
      <c r="AA4553"/>
    </row>
    <row r="4554" spans="4:27" x14ac:dyDescent="0.35">
      <c r="D4554"/>
      <c r="E4554"/>
      <c r="F4554"/>
      <c r="G4554"/>
      <c r="H4554"/>
      <c r="I4554"/>
      <c r="J4554"/>
      <c r="K4554"/>
      <c r="L4554"/>
      <c r="M4554"/>
      <c r="N4554"/>
      <c r="O4554"/>
      <c r="P4554"/>
      <c r="Q4554"/>
      <c r="R4554"/>
      <c r="S4554"/>
      <c r="T4554"/>
      <c r="U4554"/>
      <c r="V4554"/>
      <c r="W4554"/>
      <c r="X4554"/>
      <c r="Y4554"/>
      <c r="Z4554"/>
      <c r="AA4554"/>
    </row>
    <row r="4555" spans="4:27" x14ac:dyDescent="0.35">
      <c r="D4555"/>
      <c r="E4555"/>
      <c r="F4555"/>
      <c r="G4555"/>
      <c r="H4555"/>
      <c r="I4555"/>
      <c r="J4555"/>
      <c r="K4555"/>
      <c r="L4555"/>
      <c r="M4555"/>
      <c r="N4555"/>
      <c r="O4555"/>
      <c r="P4555"/>
      <c r="Q4555"/>
      <c r="R4555"/>
      <c r="S4555"/>
      <c r="T4555"/>
      <c r="U4555"/>
      <c r="V4555"/>
      <c r="W4555"/>
      <c r="X4555"/>
      <c r="Y4555"/>
      <c r="Z4555"/>
      <c r="AA4555"/>
    </row>
    <row r="4556" spans="4:27" x14ac:dyDescent="0.35">
      <c r="D4556"/>
      <c r="E4556"/>
      <c r="F4556"/>
      <c r="G4556"/>
      <c r="H4556"/>
      <c r="I4556"/>
      <c r="J4556"/>
      <c r="K4556"/>
      <c r="L4556"/>
      <c r="M4556"/>
      <c r="N4556"/>
      <c r="O4556"/>
      <c r="P4556"/>
      <c r="Q4556"/>
      <c r="R4556"/>
      <c r="S4556"/>
      <c r="T4556"/>
      <c r="U4556"/>
      <c r="V4556"/>
      <c r="W4556"/>
      <c r="X4556"/>
      <c r="Y4556"/>
      <c r="Z4556"/>
      <c r="AA4556"/>
    </row>
    <row r="4557" spans="4:27" x14ac:dyDescent="0.35">
      <c r="D4557"/>
      <c r="E4557"/>
      <c r="F4557"/>
      <c r="G4557"/>
      <c r="H4557"/>
      <c r="I4557"/>
      <c r="J4557"/>
      <c r="K4557"/>
      <c r="L4557"/>
      <c r="M4557"/>
      <c r="N4557"/>
      <c r="O4557"/>
      <c r="P4557"/>
      <c r="Q4557"/>
      <c r="R4557"/>
      <c r="S4557"/>
      <c r="T4557"/>
      <c r="U4557"/>
      <c r="V4557"/>
      <c r="W4557"/>
      <c r="X4557"/>
      <c r="Y4557"/>
      <c r="Z4557"/>
      <c r="AA4557"/>
    </row>
    <row r="4558" spans="4:27" x14ac:dyDescent="0.35">
      <c r="D4558"/>
      <c r="E4558"/>
      <c r="F4558"/>
      <c r="G4558"/>
      <c r="H4558"/>
      <c r="I4558"/>
      <c r="J4558"/>
      <c r="K4558"/>
      <c r="L4558"/>
      <c r="M4558"/>
      <c r="N4558"/>
      <c r="O4558"/>
      <c r="P4558"/>
      <c r="Q4558"/>
      <c r="R4558"/>
      <c r="S4558"/>
      <c r="T4558"/>
      <c r="U4558"/>
      <c r="V4558"/>
      <c r="W4558"/>
      <c r="X4558"/>
      <c r="Y4558"/>
      <c r="Z4558"/>
      <c r="AA4558"/>
    </row>
    <row r="4559" spans="4:27" x14ac:dyDescent="0.35">
      <c r="D4559"/>
      <c r="E4559"/>
      <c r="F4559"/>
      <c r="G4559"/>
      <c r="H4559"/>
      <c r="I4559"/>
      <c r="J4559"/>
      <c r="K4559"/>
      <c r="L4559"/>
      <c r="M4559"/>
      <c r="N4559"/>
      <c r="O4559"/>
      <c r="P4559"/>
      <c r="Q4559"/>
      <c r="R4559"/>
      <c r="S4559"/>
      <c r="T4559"/>
      <c r="U4559"/>
      <c r="V4559"/>
      <c r="W4559"/>
      <c r="X4559"/>
      <c r="Y4559"/>
      <c r="Z4559"/>
      <c r="AA4559"/>
    </row>
    <row r="4560" spans="4:27" x14ac:dyDescent="0.35">
      <c r="D4560"/>
      <c r="E4560"/>
      <c r="F4560"/>
      <c r="G4560"/>
      <c r="H4560"/>
      <c r="I4560"/>
      <c r="J4560"/>
      <c r="K4560"/>
      <c r="L4560"/>
      <c r="M4560"/>
      <c r="N4560"/>
      <c r="O4560"/>
      <c r="P4560"/>
      <c r="Q4560"/>
      <c r="R4560"/>
      <c r="S4560"/>
      <c r="T4560"/>
      <c r="U4560"/>
      <c r="V4560"/>
      <c r="W4560"/>
      <c r="X4560"/>
      <c r="Y4560"/>
      <c r="Z4560"/>
      <c r="AA4560"/>
    </row>
    <row r="4561" spans="4:27" x14ac:dyDescent="0.35">
      <c r="D4561"/>
      <c r="E4561"/>
      <c r="F4561"/>
      <c r="G4561"/>
      <c r="H4561"/>
      <c r="I4561"/>
      <c r="J4561"/>
      <c r="K4561"/>
      <c r="L4561"/>
      <c r="M4561"/>
      <c r="N4561"/>
      <c r="O4561"/>
      <c r="P4561"/>
      <c r="Q4561"/>
      <c r="R4561"/>
      <c r="S4561"/>
      <c r="T4561"/>
      <c r="U4561"/>
      <c r="V4561"/>
      <c r="W4561"/>
      <c r="X4561"/>
      <c r="Y4561"/>
      <c r="Z4561"/>
      <c r="AA4561"/>
    </row>
    <row r="4562" spans="4:27" x14ac:dyDescent="0.35">
      <c r="D4562"/>
      <c r="E4562"/>
      <c r="F4562"/>
      <c r="G4562"/>
      <c r="H4562"/>
      <c r="I4562"/>
      <c r="J4562"/>
      <c r="K4562"/>
      <c r="L4562"/>
      <c r="M4562"/>
      <c r="N4562"/>
      <c r="O4562"/>
      <c r="P4562"/>
      <c r="Q4562"/>
      <c r="R4562"/>
      <c r="S4562"/>
      <c r="T4562"/>
      <c r="U4562"/>
      <c r="V4562"/>
      <c r="W4562"/>
      <c r="X4562"/>
      <c r="Y4562"/>
      <c r="Z4562"/>
      <c r="AA4562"/>
    </row>
    <row r="4563" spans="4:27" x14ac:dyDescent="0.35">
      <c r="D4563"/>
      <c r="E4563"/>
      <c r="F4563"/>
      <c r="G4563"/>
      <c r="H4563"/>
      <c r="I4563"/>
      <c r="J4563"/>
      <c r="K4563"/>
      <c r="L4563"/>
      <c r="M4563"/>
      <c r="N4563"/>
      <c r="O4563"/>
      <c r="P4563"/>
      <c r="Q4563"/>
      <c r="R4563"/>
      <c r="S4563"/>
      <c r="T4563"/>
      <c r="U4563"/>
      <c r="V4563"/>
      <c r="W4563"/>
      <c r="X4563"/>
      <c r="Y4563"/>
      <c r="Z4563"/>
      <c r="AA4563"/>
    </row>
    <row r="4564" spans="4:27" x14ac:dyDescent="0.35">
      <c r="D4564"/>
      <c r="E4564"/>
      <c r="F4564"/>
      <c r="G4564"/>
      <c r="H4564"/>
      <c r="I4564"/>
      <c r="J4564"/>
      <c r="K4564"/>
      <c r="L4564"/>
      <c r="M4564"/>
      <c r="N4564"/>
      <c r="O4564"/>
      <c r="P4564"/>
      <c r="Q4564"/>
      <c r="R4564"/>
      <c r="S4564"/>
      <c r="T4564"/>
      <c r="U4564"/>
      <c r="V4564"/>
      <c r="W4564"/>
      <c r="X4564"/>
      <c r="Y4564"/>
      <c r="Z4564"/>
      <c r="AA4564"/>
    </row>
    <row r="4565" spans="4:27" x14ac:dyDescent="0.35">
      <c r="D4565"/>
      <c r="E4565"/>
      <c r="F4565"/>
      <c r="G4565"/>
      <c r="H4565"/>
      <c r="I4565"/>
      <c r="J4565"/>
      <c r="K4565"/>
      <c r="L4565"/>
      <c r="M4565"/>
      <c r="N4565"/>
      <c r="O4565"/>
      <c r="P4565"/>
      <c r="Q4565"/>
      <c r="R4565"/>
      <c r="S4565"/>
      <c r="T4565"/>
      <c r="U4565"/>
      <c r="V4565"/>
      <c r="W4565"/>
      <c r="X4565"/>
      <c r="Y4565"/>
      <c r="Z4565"/>
      <c r="AA4565"/>
    </row>
    <row r="4566" spans="4:27" x14ac:dyDescent="0.35">
      <c r="D4566"/>
      <c r="E4566"/>
      <c r="F4566"/>
      <c r="G4566"/>
      <c r="H4566"/>
      <c r="I4566"/>
      <c r="J4566"/>
      <c r="K4566"/>
      <c r="L4566"/>
      <c r="M4566"/>
      <c r="N4566"/>
      <c r="O4566"/>
      <c r="P4566"/>
      <c r="Q4566"/>
      <c r="R4566"/>
      <c r="S4566"/>
      <c r="T4566"/>
      <c r="U4566"/>
      <c r="V4566"/>
      <c r="W4566"/>
      <c r="X4566"/>
      <c r="Y4566"/>
      <c r="Z4566"/>
      <c r="AA4566"/>
    </row>
    <row r="4567" spans="4:27" x14ac:dyDescent="0.35">
      <c r="D4567"/>
      <c r="E4567"/>
      <c r="F4567"/>
      <c r="G4567"/>
      <c r="H4567"/>
      <c r="I4567"/>
      <c r="J4567"/>
      <c r="K4567"/>
      <c r="L4567"/>
      <c r="M4567"/>
      <c r="N4567"/>
      <c r="O4567"/>
      <c r="P4567"/>
      <c r="Q4567"/>
      <c r="R4567"/>
      <c r="S4567"/>
      <c r="T4567"/>
      <c r="U4567"/>
      <c r="V4567"/>
      <c r="W4567"/>
      <c r="X4567"/>
      <c r="Y4567"/>
      <c r="Z4567"/>
      <c r="AA4567"/>
    </row>
    <row r="4568" spans="4:27" x14ac:dyDescent="0.35">
      <c r="D4568"/>
      <c r="E4568"/>
      <c r="F4568"/>
      <c r="G4568"/>
      <c r="H4568"/>
      <c r="I4568"/>
      <c r="J4568"/>
      <c r="K4568"/>
      <c r="L4568"/>
      <c r="M4568"/>
      <c r="N4568"/>
      <c r="O4568"/>
      <c r="P4568"/>
      <c r="Q4568"/>
      <c r="R4568"/>
      <c r="S4568"/>
      <c r="T4568"/>
      <c r="U4568"/>
      <c r="V4568"/>
      <c r="W4568"/>
      <c r="X4568"/>
      <c r="Y4568"/>
      <c r="Z4568"/>
      <c r="AA4568"/>
    </row>
    <row r="4569" spans="4:27" x14ac:dyDescent="0.35">
      <c r="D4569"/>
      <c r="E4569"/>
      <c r="F4569"/>
      <c r="G4569"/>
      <c r="H4569"/>
      <c r="I4569"/>
      <c r="J4569"/>
      <c r="K4569"/>
      <c r="L4569"/>
      <c r="M4569"/>
      <c r="N4569"/>
      <c r="O4569"/>
      <c r="P4569"/>
      <c r="Q4569"/>
      <c r="R4569"/>
      <c r="S4569"/>
      <c r="T4569"/>
      <c r="U4569"/>
      <c r="V4569"/>
      <c r="W4569"/>
      <c r="X4569"/>
      <c r="Y4569"/>
      <c r="Z4569"/>
      <c r="AA4569"/>
    </row>
    <row r="4570" spans="4:27" x14ac:dyDescent="0.35">
      <c r="D4570"/>
      <c r="E4570"/>
      <c r="F4570"/>
      <c r="G4570"/>
      <c r="H4570"/>
      <c r="I4570"/>
      <c r="J4570"/>
      <c r="K4570"/>
      <c r="L4570"/>
      <c r="M4570"/>
      <c r="N4570"/>
      <c r="O4570"/>
      <c r="P4570"/>
      <c r="Q4570"/>
      <c r="R4570"/>
      <c r="S4570"/>
      <c r="T4570"/>
      <c r="U4570"/>
      <c r="V4570"/>
      <c r="W4570"/>
      <c r="X4570"/>
      <c r="Y4570"/>
      <c r="Z4570"/>
      <c r="AA4570"/>
    </row>
    <row r="4571" spans="4:27" x14ac:dyDescent="0.35">
      <c r="D4571"/>
      <c r="E4571"/>
      <c r="F4571"/>
      <c r="G4571"/>
      <c r="H4571"/>
      <c r="I4571"/>
      <c r="J4571"/>
      <c r="K4571"/>
      <c r="L4571"/>
      <c r="M4571"/>
      <c r="N4571"/>
      <c r="O4571"/>
      <c r="P4571"/>
      <c r="Q4571"/>
      <c r="R4571"/>
      <c r="S4571"/>
      <c r="T4571"/>
      <c r="U4571"/>
      <c r="V4571"/>
      <c r="W4571"/>
      <c r="X4571"/>
      <c r="Y4571"/>
      <c r="Z4571"/>
      <c r="AA4571"/>
    </row>
    <row r="4572" spans="4:27" x14ac:dyDescent="0.35">
      <c r="D4572"/>
      <c r="E4572"/>
      <c r="F4572"/>
      <c r="G4572"/>
      <c r="H4572"/>
      <c r="I4572"/>
      <c r="J4572"/>
      <c r="K4572"/>
      <c r="L4572"/>
      <c r="M4572"/>
      <c r="N4572"/>
      <c r="O4572"/>
      <c r="P4572"/>
      <c r="Q4572"/>
      <c r="R4572"/>
      <c r="S4572"/>
      <c r="T4572"/>
      <c r="U4572"/>
      <c r="V4572"/>
      <c r="W4572"/>
      <c r="X4572"/>
      <c r="Y4572"/>
      <c r="Z4572"/>
      <c r="AA4572"/>
    </row>
    <row r="4573" spans="4:27" x14ac:dyDescent="0.35">
      <c r="D4573"/>
      <c r="E4573"/>
      <c r="F4573"/>
      <c r="G4573"/>
      <c r="H4573"/>
      <c r="I4573"/>
      <c r="J4573"/>
      <c r="K4573"/>
      <c r="L4573"/>
      <c r="M4573"/>
      <c r="N4573"/>
      <c r="O4573"/>
      <c r="P4573"/>
      <c r="Q4573"/>
      <c r="R4573"/>
      <c r="S4573"/>
      <c r="T4573"/>
      <c r="U4573"/>
      <c r="V4573"/>
      <c r="W4573"/>
      <c r="X4573"/>
      <c r="Y4573"/>
      <c r="Z4573"/>
      <c r="AA4573"/>
    </row>
    <row r="4574" spans="4:27" x14ac:dyDescent="0.35">
      <c r="D4574"/>
      <c r="E4574"/>
      <c r="F4574"/>
      <c r="G4574"/>
      <c r="H4574"/>
      <c r="I4574"/>
      <c r="J4574"/>
      <c r="K4574"/>
      <c r="L4574"/>
      <c r="M4574"/>
      <c r="N4574"/>
      <c r="O4574"/>
      <c r="P4574"/>
      <c r="Q4574"/>
      <c r="R4574"/>
      <c r="S4574"/>
      <c r="T4574"/>
      <c r="U4574"/>
      <c r="V4574"/>
      <c r="W4574"/>
      <c r="X4574"/>
      <c r="Y4574"/>
      <c r="Z4574"/>
      <c r="AA4574"/>
    </row>
    <row r="4575" spans="4:27" x14ac:dyDescent="0.35">
      <c r="D4575"/>
      <c r="E4575"/>
      <c r="F4575"/>
      <c r="G4575"/>
      <c r="H4575"/>
      <c r="I4575"/>
      <c r="J4575"/>
      <c r="K4575"/>
      <c r="L4575"/>
      <c r="M4575"/>
      <c r="N4575"/>
      <c r="O4575"/>
      <c r="P4575"/>
      <c r="Q4575"/>
      <c r="R4575"/>
      <c r="S4575"/>
      <c r="T4575"/>
      <c r="U4575"/>
      <c r="V4575"/>
      <c r="W4575"/>
      <c r="X4575"/>
      <c r="Y4575"/>
      <c r="Z4575"/>
      <c r="AA4575"/>
    </row>
    <row r="4576" spans="4:27" x14ac:dyDescent="0.35">
      <c r="D4576"/>
      <c r="E4576"/>
      <c r="F4576"/>
      <c r="G4576"/>
      <c r="H4576"/>
      <c r="I4576"/>
      <c r="J4576"/>
      <c r="K4576"/>
      <c r="L4576"/>
      <c r="M4576"/>
      <c r="N4576"/>
      <c r="O4576"/>
      <c r="P4576"/>
      <c r="Q4576"/>
      <c r="R4576"/>
      <c r="S4576"/>
      <c r="T4576"/>
      <c r="U4576"/>
      <c r="V4576"/>
      <c r="W4576"/>
      <c r="X4576"/>
      <c r="Y4576"/>
      <c r="Z4576"/>
      <c r="AA4576"/>
    </row>
    <row r="4577" spans="4:27" x14ac:dyDescent="0.35">
      <c r="D4577"/>
      <c r="E4577"/>
      <c r="F4577"/>
      <c r="G4577"/>
      <c r="H4577"/>
      <c r="I4577"/>
      <c r="J4577"/>
      <c r="K4577"/>
      <c r="L4577"/>
      <c r="M4577"/>
      <c r="N4577"/>
      <c r="O4577"/>
      <c r="P4577"/>
      <c r="Q4577"/>
      <c r="R4577"/>
      <c r="S4577"/>
      <c r="T4577"/>
      <c r="U4577"/>
      <c r="V4577"/>
      <c r="W4577"/>
      <c r="X4577"/>
      <c r="Y4577"/>
      <c r="Z4577"/>
      <c r="AA4577"/>
    </row>
    <row r="4578" spans="4:27" x14ac:dyDescent="0.35">
      <c r="D4578"/>
      <c r="E4578"/>
      <c r="F4578"/>
      <c r="G4578"/>
      <c r="H4578"/>
      <c r="I4578"/>
      <c r="J4578"/>
      <c r="K4578"/>
      <c r="L4578"/>
      <c r="M4578"/>
      <c r="N4578"/>
      <c r="O4578"/>
      <c r="P4578"/>
      <c r="Q4578"/>
      <c r="R4578"/>
      <c r="S4578"/>
      <c r="T4578"/>
      <c r="U4578"/>
      <c r="V4578"/>
      <c r="W4578"/>
      <c r="X4578"/>
      <c r="Y4578"/>
      <c r="Z4578"/>
      <c r="AA4578"/>
    </row>
    <row r="4579" spans="4:27" x14ac:dyDescent="0.35">
      <c r="D4579"/>
      <c r="E4579"/>
      <c r="F4579"/>
      <c r="G4579"/>
      <c r="H4579"/>
      <c r="I4579"/>
      <c r="J4579"/>
      <c r="K4579"/>
      <c r="L4579"/>
      <c r="M4579"/>
      <c r="N4579"/>
      <c r="O4579"/>
      <c r="P4579"/>
      <c r="Q4579"/>
      <c r="R4579"/>
      <c r="S4579"/>
      <c r="T4579"/>
      <c r="U4579"/>
      <c r="V4579"/>
      <c r="W4579"/>
      <c r="X4579"/>
      <c r="Y4579"/>
      <c r="Z4579"/>
      <c r="AA4579"/>
    </row>
    <row r="4580" spans="4:27" x14ac:dyDescent="0.35">
      <c r="D4580"/>
      <c r="E4580"/>
      <c r="F4580"/>
      <c r="G4580"/>
      <c r="H4580"/>
      <c r="I4580"/>
      <c r="J4580"/>
      <c r="K4580"/>
      <c r="L4580"/>
      <c r="M4580"/>
      <c r="N4580"/>
      <c r="O4580"/>
      <c r="P4580"/>
      <c r="Q4580"/>
      <c r="R4580"/>
      <c r="S4580"/>
      <c r="T4580"/>
      <c r="U4580"/>
      <c r="V4580"/>
      <c r="W4580"/>
      <c r="X4580"/>
      <c r="Y4580"/>
      <c r="Z4580"/>
      <c r="AA4580"/>
    </row>
    <row r="4581" spans="4:27" x14ac:dyDescent="0.35">
      <c r="D4581"/>
      <c r="E4581"/>
      <c r="F4581"/>
      <c r="G4581"/>
      <c r="H4581"/>
      <c r="I4581"/>
      <c r="J4581"/>
      <c r="K4581"/>
      <c r="L4581"/>
      <c r="M4581"/>
      <c r="N4581"/>
      <c r="O4581"/>
      <c r="P4581"/>
      <c r="Q4581"/>
      <c r="R4581"/>
      <c r="S4581"/>
      <c r="T4581"/>
      <c r="U4581"/>
      <c r="V4581"/>
      <c r="W4581"/>
      <c r="X4581"/>
      <c r="Y4581"/>
      <c r="Z4581"/>
      <c r="AA4581"/>
    </row>
    <row r="4582" spans="4:27" x14ac:dyDescent="0.35">
      <c r="D4582"/>
      <c r="E4582"/>
      <c r="F4582"/>
      <c r="G4582"/>
      <c r="H4582"/>
      <c r="I4582"/>
      <c r="J4582"/>
      <c r="K4582"/>
      <c r="L4582"/>
      <c r="M4582"/>
      <c r="N4582"/>
      <c r="O4582"/>
      <c r="P4582"/>
      <c r="Q4582"/>
      <c r="R4582"/>
      <c r="S4582"/>
      <c r="T4582"/>
      <c r="U4582"/>
      <c r="V4582"/>
      <c r="W4582"/>
      <c r="X4582"/>
      <c r="Y4582"/>
      <c r="Z4582"/>
      <c r="AA4582"/>
    </row>
    <row r="4583" spans="4:27" x14ac:dyDescent="0.35">
      <c r="D4583"/>
      <c r="E4583"/>
      <c r="F4583"/>
      <c r="G4583"/>
      <c r="H4583"/>
      <c r="I4583"/>
      <c r="J4583"/>
      <c r="K4583"/>
      <c r="L4583"/>
      <c r="M4583"/>
      <c r="N4583"/>
      <c r="O4583"/>
      <c r="P4583"/>
      <c r="Q4583"/>
      <c r="R4583"/>
      <c r="S4583"/>
      <c r="T4583"/>
      <c r="U4583"/>
      <c r="V4583"/>
      <c r="W4583"/>
      <c r="X4583"/>
      <c r="Y4583"/>
      <c r="Z4583"/>
      <c r="AA4583"/>
    </row>
    <row r="4584" spans="4:27" x14ac:dyDescent="0.35">
      <c r="D4584"/>
      <c r="E4584"/>
      <c r="F4584"/>
      <c r="G4584"/>
      <c r="H4584"/>
      <c r="I4584"/>
      <c r="J4584"/>
      <c r="K4584"/>
      <c r="L4584"/>
      <c r="M4584"/>
      <c r="N4584"/>
      <c r="O4584"/>
      <c r="P4584"/>
      <c r="Q4584"/>
      <c r="R4584"/>
      <c r="S4584"/>
      <c r="T4584"/>
      <c r="U4584"/>
      <c r="V4584"/>
      <c r="W4584"/>
      <c r="X4584"/>
      <c r="Y4584"/>
      <c r="Z4584"/>
      <c r="AA4584"/>
    </row>
    <row r="4585" spans="4:27" x14ac:dyDescent="0.35">
      <c r="D4585"/>
      <c r="E4585"/>
      <c r="F4585"/>
      <c r="G4585"/>
      <c r="H4585"/>
      <c r="I4585"/>
      <c r="J4585"/>
      <c r="K4585"/>
      <c r="L4585"/>
      <c r="M4585"/>
      <c r="N4585"/>
      <c r="O4585"/>
      <c r="P4585"/>
      <c r="Q4585"/>
      <c r="R4585"/>
      <c r="S4585"/>
      <c r="T4585"/>
      <c r="U4585"/>
      <c r="V4585"/>
      <c r="W4585"/>
      <c r="X4585"/>
      <c r="Y4585"/>
      <c r="Z4585"/>
      <c r="AA4585"/>
    </row>
    <row r="4586" spans="4:27" x14ac:dyDescent="0.35">
      <c r="D4586"/>
      <c r="E4586"/>
      <c r="F4586"/>
      <c r="G4586"/>
      <c r="H4586"/>
      <c r="I4586"/>
      <c r="J4586"/>
      <c r="K4586"/>
      <c r="L4586"/>
      <c r="M4586"/>
      <c r="N4586"/>
      <c r="O4586"/>
      <c r="P4586"/>
      <c r="Q4586"/>
      <c r="R4586"/>
      <c r="S4586"/>
      <c r="T4586"/>
      <c r="U4586"/>
      <c r="V4586"/>
      <c r="W4586"/>
      <c r="X4586"/>
      <c r="Y4586"/>
      <c r="Z4586"/>
      <c r="AA4586"/>
    </row>
    <row r="4587" spans="4:27" x14ac:dyDescent="0.35">
      <c r="D4587"/>
      <c r="E4587"/>
      <c r="F4587"/>
      <c r="G4587"/>
      <c r="H4587"/>
      <c r="I4587"/>
      <c r="J4587"/>
      <c r="K4587"/>
      <c r="L4587"/>
      <c r="M4587"/>
      <c r="N4587"/>
      <c r="O4587"/>
      <c r="P4587"/>
      <c r="Q4587"/>
      <c r="R4587"/>
      <c r="S4587"/>
      <c r="T4587"/>
      <c r="U4587"/>
      <c r="V4587"/>
      <c r="W4587"/>
      <c r="X4587"/>
      <c r="Y4587"/>
      <c r="Z4587"/>
      <c r="AA4587"/>
    </row>
    <row r="4588" spans="4:27" x14ac:dyDescent="0.35">
      <c r="D4588"/>
      <c r="E4588"/>
      <c r="F4588"/>
      <c r="G4588"/>
      <c r="H4588"/>
      <c r="I4588"/>
      <c r="J4588"/>
      <c r="K4588"/>
      <c r="L4588"/>
      <c r="M4588"/>
      <c r="N4588"/>
      <c r="O4588"/>
      <c r="P4588"/>
      <c r="Q4588"/>
      <c r="R4588"/>
      <c r="S4588"/>
      <c r="T4588"/>
      <c r="U4588"/>
      <c r="V4588"/>
      <c r="W4588"/>
      <c r="X4588"/>
      <c r="Y4588"/>
      <c r="Z4588"/>
      <c r="AA4588"/>
    </row>
    <row r="4589" spans="4:27" x14ac:dyDescent="0.35">
      <c r="D4589"/>
      <c r="E4589"/>
      <c r="F4589"/>
      <c r="G4589"/>
      <c r="H4589"/>
      <c r="I4589"/>
      <c r="J4589"/>
      <c r="K4589"/>
      <c r="L4589"/>
      <c r="M4589"/>
      <c r="N4589"/>
      <c r="O4589"/>
      <c r="P4589"/>
      <c r="Q4589"/>
      <c r="R4589"/>
      <c r="S4589"/>
      <c r="T4589"/>
      <c r="U4589"/>
      <c r="V4589"/>
      <c r="W4589"/>
      <c r="X4589"/>
      <c r="Y4589"/>
      <c r="Z4589"/>
      <c r="AA4589"/>
    </row>
    <row r="4590" spans="4:27" x14ac:dyDescent="0.35">
      <c r="D4590"/>
      <c r="E4590"/>
      <c r="F4590"/>
      <c r="G4590"/>
      <c r="H4590"/>
      <c r="I4590"/>
      <c r="J4590"/>
      <c r="K4590"/>
      <c r="L4590"/>
      <c r="M4590"/>
      <c r="N4590"/>
      <c r="O4590"/>
      <c r="P4590"/>
      <c r="Q4590"/>
      <c r="R4590"/>
      <c r="S4590"/>
      <c r="T4590"/>
      <c r="U4590"/>
      <c r="V4590"/>
      <c r="W4590"/>
      <c r="X4590"/>
      <c r="Y4590"/>
      <c r="Z4590"/>
      <c r="AA4590"/>
    </row>
    <row r="4591" spans="4:27" x14ac:dyDescent="0.35">
      <c r="D4591"/>
      <c r="E4591"/>
      <c r="F4591"/>
      <c r="G4591"/>
      <c r="H4591"/>
      <c r="I4591"/>
      <c r="J4591"/>
      <c r="K4591"/>
      <c r="L4591"/>
      <c r="M4591"/>
      <c r="N4591"/>
      <c r="O4591"/>
      <c r="P4591"/>
      <c r="Q4591"/>
      <c r="R4591"/>
      <c r="S4591"/>
      <c r="T4591"/>
      <c r="U4591"/>
      <c r="V4591"/>
      <c r="W4591"/>
      <c r="X4591"/>
      <c r="Y4591"/>
      <c r="Z4591"/>
      <c r="AA4591"/>
    </row>
    <row r="4592" spans="4:27" x14ac:dyDescent="0.35">
      <c r="D4592"/>
      <c r="E4592"/>
      <c r="F4592"/>
      <c r="G4592"/>
      <c r="H4592"/>
      <c r="I4592"/>
      <c r="J4592"/>
      <c r="K4592"/>
      <c r="L4592"/>
      <c r="M4592"/>
      <c r="N4592"/>
      <c r="O4592"/>
      <c r="P4592"/>
      <c r="Q4592"/>
      <c r="R4592"/>
      <c r="S4592"/>
      <c r="T4592"/>
      <c r="U4592"/>
      <c r="V4592"/>
      <c r="W4592"/>
      <c r="X4592"/>
      <c r="Y4592"/>
      <c r="Z4592"/>
      <c r="AA4592"/>
    </row>
    <row r="4593" spans="4:27" x14ac:dyDescent="0.35">
      <c r="D4593"/>
      <c r="E4593"/>
      <c r="F4593"/>
      <c r="G4593"/>
      <c r="H4593"/>
      <c r="I4593"/>
      <c r="J4593"/>
      <c r="K4593"/>
      <c r="L4593"/>
      <c r="M4593"/>
      <c r="N4593"/>
      <c r="O4593"/>
      <c r="P4593"/>
      <c r="Q4593"/>
      <c r="R4593"/>
      <c r="S4593"/>
      <c r="T4593"/>
      <c r="U4593"/>
      <c r="V4593"/>
      <c r="W4593"/>
      <c r="X4593"/>
      <c r="Y4593"/>
      <c r="Z4593"/>
      <c r="AA4593"/>
    </row>
    <row r="4594" spans="4:27" x14ac:dyDescent="0.35">
      <c r="D4594"/>
      <c r="E4594"/>
      <c r="F4594"/>
      <c r="G4594"/>
      <c r="H4594"/>
      <c r="I4594"/>
      <c r="J4594"/>
      <c r="K4594"/>
      <c r="L4594"/>
      <c r="M4594"/>
      <c r="N4594"/>
      <c r="O4594"/>
      <c r="P4594"/>
      <c r="Q4594"/>
      <c r="R4594"/>
      <c r="S4594"/>
      <c r="T4594"/>
      <c r="U4594"/>
      <c r="V4594"/>
      <c r="W4594"/>
      <c r="X4594"/>
      <c r="Y4594"/>
      <c r="Z4594"/>
      <c r="AA4594"/>
    </row>
    <row r="4595" spans="4:27" x14ac:dyDescent="0.35">
      <c r="D4595"/>
      <c r="E4595"/>
      <c r="F4595"/>
      <c r="G4595"/>
      <c r="H4595"/>
      <c r="I4595"/>
      <c r="J4595"/>
      <c r="K4595"/>
      <c r="L4595"/>
      <c r="M4595"/>
      <c r="N4595"/>
      <c r="O4595"/>
      <c r="P4595"/>
      <c r="Q4595"/>
      <c r="R4595"/>
      <c r="S4595"/>
      <c r="T4595"/>
      <c r="U4595"/>
      <c r="V4595"/>
      <c r="W4595"/>
      <c r="X4595"/>
      <c r="Y4595"/>
      <c r="Z4595"/>
      <c r="AA4595"/>
    </row>
    <row r="4596" spans="4:27" x14ac:dyDescent="0.35">
      <c r="D4596"/>
      <c r="E4596"/>
      <c r="F4596"/>
      <c r="G4596"/>
      <c r="H4596"/>
      <c r="I4596"/>
      <c r="J4596"/>
      <c r="K4596"/>
      <c r="L4596"/>
      <c r="M4596"/>
      <c r="N4596"/>
      <c r="O4596"/>
      <c r="P4596"/>
      <c r="Q4596"/>
      <c r="R4596"/>
      <c r="S4596"/>
      <c r="T4596"/>
      <c r="U4596"/>
      <c r="V4596"/>
      <c r="W4596"/>
      <c r="X4596"/>
      <c r="Y4596"/>
      <c r="Z4596"/>
      <c r="AA4596"/>
    </row>
    <row r="4597" spans="4:27" x14ac:dyDescent="0.35">
      <c r="D4597"/>
      <c r="E4597"/>
      <c r="F4597"/>
      <c r="G4597"/>
      <c r="H4597"/>
      <c r="I4597"/>
      <c r="J4597"/>
      <c r="K4597"/>
      <c r="L4597"/>
      <c r="M4597"/>
      <c r="N4597"/>
      <c r="O4597"/>
      <c r="P4597"/>
      <c r="Q4597"/>
      <c r="R4597"/>
      <c r="S4597"/>
      <c r="T4597"/>
      <c r="U4597"/>
      <c r="V4597"/>
      <c r="W4597"/>
      <c r="X4597"/>
      <c r="Y4597"/>
      <c r="Z4597"/>
      <c r="AA4597"/>
    </row>
    <row r="4598" spans="4:27" x14ac:dyDescent="0.35">
      <c r="D4598"/>
      <c r="E4598"/>
      <c r="F4598"/>
      <c r="G4598"/>
      <c r="H4598"/>
      <c r="I4598"/>
      <c r="J4598"/>
      <c r="K4598"/>
      <c r="L4598"/>
      <c r="M4598"/>
      <c r="N4598"/>
      <c r="O4598"/>
      <c r="P4598"/>
      <c r="Q4598"/>
      <c r="R4598"/>
      <c r="S4598"/>
      <c r="T4598"/>
      <c r="U4598"/>
      <c r="V4598"/>
      <c r="W4598"/>
      <c r="X4598"/>
      <c r="Y4598"/>
      <c r="Z4598"/>
      <c r="AA4598"/>
    </row>
    <row r="4599" spans="4:27" x14ac:dyDescent="0.35">
      <c r="D4599"/>
      <c r="E4599"/>
      <c r="F4599"/>
      <c r="G4599"/>
      <c r="H4599"/>
      <c r="I4599"/>
      <c r="J4599"/>
      <c r="K4599"/>
      <c r="L4599"/>
      <c r="M4599"/>
      <c r="N4599"/>
      <c r="O4599"/>
      <c r="P4599"/>
      <c r="Q4599"/>
      <c r="R4599"/>
      <c r="S4599"/>
      <c r="T4599"/>
      <c r="U4599"/>
      <c r="V4599"/>
      <c r="W4599"/>
      <c r="X4599"/>
      <c r="Y4599"/>
      <c r="Z4599"/>
      <c r="AA4599"/>
    </row>
    <row r="4600" spans="4:27" x14ac:dyDescent="0.35">
      <c r="D4600"/>
      <c r="E4600"/>
      <c r="F4600"/>
      <c r="G4600"/>
      <c r="H4600"/>
      <c r="I4600"/>
      <c r="J4600"/>
      <c r="K4600"/>
      <c r="L4600"/>
      <c r="M4600"/>
      <c r="N4600"/>
      <c r="O4600"/>
      <c r="P4600"/>
      <c r="Q4600"/>
      <c r="R4600"/>
      <c r="S4600"/>
      <c r="T4600"/>
      <c r="U4600"/>
      <c r="V4600"/>
      <c r="W4600"/>
      <c r="X4600"/>
      <c r="Y4600"/>
      <c r="Z4600"/>
      <c r="AA4600"/>
    </row>
    <row r="4601" spans="4:27" x14ac:dyDescent="0.35">
      <c r="D4601"/>
      <c r="E4601"/>
      <c r="F4601"/>
      <c r="G4601"/>
      <c r="H4601"/>
      <c r="I4601"/>
      <c r="J4601"/>
      <c r="K4601"/>
      <c r="L4601"/>
      <c r="M4601"/>
      <c r="N4601"/>
      <c r="O4601"/>
      <c r="P4601"/>
      <c r="Q4601"/>
      <c r="R4601"/>
      <c r="S4601"/>
      <c r="T4601"/>
      <c r="U4601"/>
      <c r="V4601"/>
      <c r="W4601"/>
      <c r="X4601"/>
      <c r="Y4601"/>
      <c r="Z4601"/>
      <c r="AA4601"/>
    </row>
    <row r="4602" spans="4:27" x14ac:dyDescent="0.35">
      <c r="D4602"/>
      <c r="E4602"/>
      <c r="F4602"/>
      <c r="G4602"/>
      <c r="H4602"/>
      <c r="I4602"/>
      <c r="J4602"/>
      <c r="K4602"/>
      <c r="L4602"/>
      <c r="M4602"/>
      <c r="N4602"/>
      <c r="O4602"/>
      <c r="P4602"/>
      <c r="Q4602"/>
      <c r="R4602"/>
      <c r="S4602"/>
      <c r="T4602"/>
      <c r="U4602"/>
      <c r="V4602"/>
      <c r="W4602"/>
      <c r="X4602"/>
      <c r="Y4602"/>
      <c r="Z4602"/>
      <c r="AA4602"/>
    </row>
    <row r="4603" spans="4:27" x14ac:dyDescent="0.35">
      <c r="D4603"/>
      <c r="E4603"/>
      <c r="F4603"/>
      <c r="G4603"/>
      <c r="H4603"/>
      <c r="I4603"/>
      <c r="J4603"/>
      <c r="K4603"/>
      <c r="L4603"/>
      <c r="M4603"/>
      <c r="N4603"/>
      <c r="O4603"/>
      <c r="P4603"/>
      <c r="Q4603"/>
      <c r="R4603"/>
      <c r="S4603"/>
      <c r="T4603"/>
      <c r="U4603"/>
      <c r="V4603"/>
      <c r="W4603"/>
      <c r="X4603"/>
      <c r="Y4603"/>
      <c r="Z4603"/>
      <c r="AA4603"/>
    </row>
    <row r="4604" spans="4:27" x14ac:dyDescent="0.35">
      <c r="D4604"/>
      <c r="E4604"/>
      <c r="F4604"/>
      <c r="G4604"/>
      <c r="H4604"/>
      <c r="I4604"/>
      <c r="J4604"/>
      <c r="K4604"/>
      <c r="L4604"/>
      <c r="M4604"/>
      <c r="N4604"/>
      <c r="O4604"/>
      <c r="P4604"/>
      <c r="Q4604"/>
      <c r="R4604"/>
      <c r="S4604"/>
      <c r="T4604"/>
      <c r="U4604"/>
      <c r="V4604"/>
      <c r="W4604"/>
      <c r="X4604"/>
      <c r="Y4604"/>
      <c r="Z4604"/>
      <c r="AA4604"/>
    </row>
    <row r="4605" spans="4:27" x14ac:dyDescent="0.35">
      <c r="D4605"/>
      <c r="E4605"/>
      <c r="F4605"/>
      <c r="G4605"/>
      <c r="H4605"/>
      <c r="I4605"/>
      <c r="J4605"/>
      <c r="K4605"/>
      <c r="L4605"/>
      <c r="M4605"/>
      <c r="N4605"/>
      <c r="O4605"/>
      <c r="P4605"/>
      <c r="Q4605"/>
      <c r="R4605"/>
      <c r="S4605"/>
      <c r="T4605"/>
      <c r="U4605"/>
      <c r="V4605"/>
      <c r="W4605"/>
      <c r="X4605"/>
      <c r="Y4605"/>
      <c r="Z4605"/>
      <c r="AA4605"/>
    </row>
    <row r="4606" spans="4:27" x14ac:dyDescent="0.35">
      <c r="D4606"/>
      <c r="E4606"/>
      <c r="F4606"/>
      <c r="G4606"/>
      <c r="H4606"/>
      <c r="I4606"/>
      <c r="J4606"/>
      <c r="K4606"/>
      <c r="L4606"/>
      <c r="M4606"/>
      <c r="N4606"/>
      <c r="O4606"/>
      <c r="P4606"/>
      <c r="Q4606"/>
      <c r="R4606"/>
      <c r="S4606"/>
      <c r="T4606"/>
      <c r="U4606"/>
      <c r="V4606"/>
      <c r="W4606"/>
      <c r="X4606"/>
      <c r="Y4606"/>
      <c r="Z4606"/>
      <c r="AA4606"/>
    </row>
    <row r="4607" spans="4:27" x14ac:dyDescent="0.35">
      <c r="D4607"/>
      <c r="E4607"/>
      <c r="F4607"/>
      <c r="G4607"/>
      <c r="H4607"/>
      <c r="I4607"/>
      <c r="J4607"/>
      <c r="K4607"/>
      <c r="L4607"/>
      <c r="M4607"/>
      <c r="N4607"/>
      <c r="O4607"/>
      <c r="P4607"/>
      <c r="Q4607"/>
      <c r="R4607"/>
      <c r="S4607"/>
      <c r="T4607"/>
      <c r="U4607"/>
      <c r="V4607"/>
      <c r="W4607"/>
      <c r="X4607"/>
      <c r="Y4607"/>
      <c r="Z4607"/>
      <c r="AA4607"/>
    </row>
    <row r="4608" spans="4:27" x14ac:dyDescent="0.35">
      <c r="D4608"/>
      <c r="E4608"/>
      <c r="F4608"/>
      <c r="G4608"/>
      <c r="H4608"/>
      <c r="I4608"/>
      <c r="J4608"/>
      <c r="K4608"/>
      <c r="L4608"/>
      <c r="M4608"/>
      <c r="N4608"/>
      <c r="O4608"/>
      <c r="P4608"/>
      <c r="Q4608"/>
      <c r="R4608"/>
      <c r="S4608"/>
      <c r="T4608"/>
      <c r="U4608"/>
      <c r="V4608"/>
      <c r="W4608"/>
      <c r="X4608"/>
      <c r="Y4608"/>
      <c r="Z4608"/>
      <c r="AA4608"/>
    </row>
    <row r="4609" spans="4:27" x14ac:dyDescent="0.35">
      <c r="D4609"/>
      <c r="E4609"/>
      <c r="F4609"/>
      <c r="G4609"/>
      <c r="H4609"/>
      <c r="I4609"/>
      <c r="J4609"/>
      <c r="K4609"/>
      <c r="L4609"/>
      <c r="M4609"/>
      <c r="N4609"/>
      <c r="O4609"/>
      <c r="P4609"/>
      <c r="Q4609"/>
      <c r="R4609"/>
      <c r="S4609"/>
      <c r="T4609"/>
      <c r="U4609"/>
      <c r="V4609"/>
      <c r="W4609"/>
      <c r="X4609"/>
      <c r="Y4609"/>
      <c r="Z4609"/>
      <c r="AA4609"/>
    </row>
    <row r="4610" spans="4:27" x14ac:dyDescent="0.35">
      <c r="D4610"/>
      <c r="E4610"/>
      <c r="F4610"/>
      <c r="G4610"/>
      <c r="H4610"/>
      <c r="I4610"/>
      <c r="J4610"/>
      <c r="K4610"/>
      <c r="L4610"/>
      <c r="M4610"/>
      <c r="N4610"/>
      <c r="O4610"/>
      <c r="P4610"/>
      <c r="Q4610"/>
      <c r="R4610"/>
      <c r="S4610"/>
      <c r="T4610"/>
      <c r="U4610"/>
      <c r="V4610"/>
      <c r="W4610"/>
      <c r="X4610"/>
      <c r="Y4610"/>
      <c r="Z4610"/>
      <c r="AA4610"/>
    </row>
    <row r="4611" spans="4:27" x14ac:dyDescent="0.35">
      <c r="D4611"/>
      <c r="E4611"/>
      <c r="F4611"/>
      <c r="G4611"/>
      <c r="H4611"/>
      <c r="I4611"/>
      <c r="J4611"/>
      <c r="K4611"/>
      <c r="L4611"/>
      <c r="M4611"/>
      <c r="N4611"/>
      <c r="O4611"/>
      <c r="P4611"/>
      <c r="Q4611"/>
      <c r="R4611"/>
      <c r="S4611"/>
      <c r="T4611"/>
      <c r="U4611"/>
      <c r="V4611"/>
      <c r="W4611"/>
      <c r="X4611"/>
      <c r="Y4611"/>
      <c r="Z4611"/>
      <c r="AA4611"/>
    </row>
    <row r="4612" spans="4:27" x14ac:dyDescent="0.35">
      <c r="D4612"/>
      <c r="E4612"/>
      <c r="F4612"/>
      <c r="G4612"/>
      <c r="H4612"/>
      <c r="I4612"/>
      <c r="J4612"/>
      <c r="K4612"/>
      <c r="L4612"/>
      <c r="M4612"/>
      <c r="N4612"/>
      <c r="O4612"/>
      <c r="P4612"/>
      <c r="Q4612"/>
      <c r="R4612"/>
      <c r="S4612"/>
      <c r="T4612"/>
      <c r="U4612"/>
      <c r="V4612"/>
      <c r="W4612"/>
      <c r="X4612"/>
      <c r="Y4612"/>
      <c r="Z4612"/>
      <c r="AA4612"/>
    </row>
    <row r="4613" spans="4:27" x14ac:dyDescent="0.35">
      <c r="D4613"/>
      <c r="E4613"/>
      <c r="F4613"/>
      <c r="G4613"/>
      <c r="H4613"/>
      <c r="I4613"/>
      <c r="J4613"/>
      <c r="K4613"/>
      <c r="L4613"/>
      <c r="M4613"/>
      <c r="N4613"/>
      <c r="O4613"/>
      <c r="P4613"/>
      <c r="Q4613"/>
      <c r="R4613"/>
      <c r="S4613"/>
      <c r="T4613"/>
      <c r="U4613"/>
      <c r="V4613"/>
      <c r="W4613"/>
      <c r="X4613"/>
      <c r="Y4613"/>
      <c r="Z4613"/>
      <c r="AA4613"/>
    </row>
    <row r="4614" spans="4:27" x14ac:dyDescent="0.35">
      <c r="D4614"/>
      <c r="E4614"/>
      <c r="F4614"/>
      <c r="G4614"/>
      <c r="H4614"/>
      <c r="I4614"/>
      <c r="J4614"/>
      <c r="K4614"/>
      <c r="L4614"/>
      <c r="M4614"/>
      <c r="N4614"/>
      <c r="O4614"/>
      <c r="P4614"/>
      <c r="Q4614"/>
      <c r="R4614"/>
      <c r="S4614"/>
      <c r="T4614"/>
      <c r="U4614"/>
      <c r="V4614"/>
      <c r="W4614"/>
      <c r="X4614"/>
      <c r="Y4614"/>
      <c r="Z4614"/>
      <c r="AA4614"/>
    </row>
    <row r="4615" spans="4:27" x14ac:dyDescent="0.35">
      <c r="D4615"/>
      <c r="E4615"/>
      <c r="F4615"/>
      <c r="G4615"/>
      <c r="H4615"/>
      <c r="I4615"/>
      <c r="J4615"/>
      <c r="K4615"/>
      <c r="L4615"/>
      <c r="M4615"/>
      <c r="N4615"/>
      <c r="O4615"/>
      <c r="P4615"/>
      <c r="Q4615"/>
      <c r="R4615"/>
      <c r="S4615"/>
      <c r="T4615"/>
      <c r="U4615"/>
      <c r="V4615"/>
      <c r="W4615"/>
      <c r="X4615"/>
      <c r="Y4615"/>
      <c r="Z4615"/>
      <c r="AA4615"/>
    </row>
    <row r="4616" spans="4:27" x14ac:dyDescent="0.35">
      <c r="D4616"/>
      <c r="E4616"/>
      <c r="F4616"/>
      <c r="G4616"/>
      <c r="H4616"/>
      <c r="I4616"/>
      <c r="J4616"/>
      <c r="K4616"/>
      <c r="L4616"/>
      <c r="M4616"/>
      <c r="N4616"/>
      <c r="O4616"/>
      <c r="P4616"/>
      <c r="Q4616"/>
      <c r="R4616"/>
      <c r="S4616"/>
      <c r="T4616"/>
      <c r="U4616"/>
      <c r="V4616"/>
      <c r="W4616"/>
      <c r="X4616"/>
      <c r="Y4616"/>
      <c r="Z4616"/>
      <c r="AA4616"/>
    </row>
    <row r="4617" spans="4:27" x14ac:dyDescent="0.35">
      <c r="D4617"/>
      <c r="E4617"/>
      <c r="F4617"/>
      <c r="G4617"/>
      <c r="H4617"/>
      <c r="I4617"/>
      <c r="J4617"/>
      <c r="K4617"/>
      <c r="L4617"/>
      <c r="M4617"/>
      <c r="N4617"/>
      <c r="O4617"/>
      <c r="P4617"/>
      <c r="Q4617"/>
      <c r="R4617"/>
      <c r="S4617"/>
      <c r="T4617"/>
      <c r="U4617"/>
      <c r="V4617"/>
      <c r="W4617"/>
      <c r="X4617"/>
      <c r="Y4617"/>
      <c r="Z4617"/>
      <c r="AA4617"/>
    </row>
    <row r="4618" spans="4:27" x14ac:dyDescent="0.35">
      <c r="D4618"/>
      <c r="E4618"/>
      <c r="F4618"/>
      <c r="G4618"/>
      <c r="H4618"/>
      <c r="I4618"/>
      <c r="J4618"/>
      <c r="K4618"/>
      <c r="L4618"/>
      <c r="M4618"/>
      <c r="N4618"/>
      <c r="O4618"/>
      <c r="P4618"/>
      <c r="Q4618"/>
      <c r="R4618"/>
      <c r="S4618"/>
      <c r="T4618"/>
      <c r="U4618"/>
      <c r="V4618"/>
      <c r="W4618"/>
      <c r="X4618"/>
      <c r="Y4618"/>
      <c r="Z4618"/>
      <c r="AA4618"/>
    </row>
    <row r="4619" spans="4:27" x14ac:dyDescent="0.35">
      <c r="D4619"/>
      <c r="E4619"/>
      <c r="F4619"/>
      <c r="G4619"/>
      <c r="H4619"/>
      <c r="I4619"/>
      <c r="J4619"/>
      <c r="K4619"/>
      <c r="L4619"/>
      <c r="M4619"/>
      <c r="N4619"/>
      <c r="O4619"/>
      <c r="P4619"/>
      <c r="Q4619"/>
      <c r="R4619"/>
      <c r="S4619"/>
      <c r="T4619"/>
      <c r="U4619"/>
      <c r="V4619"/>
      <c r="W4619"/>
      <c r="X4619"/>
      <c r="Y4619"/>
      <c r="Z4619"/>
      <c r="AA4619"/>
    </row>
    <row r="4620" spans="4:27" x14ac:dyDescent="0.35">
      <c r="D4620"/>
      <c r="E4620"/>
      <c r="F4620"/>
      <c r="G4620"/>
      <c r="H4620"/>
      <c r="I4620"/>
      <c r="J4620"/>
      <c r="K4620"/>
      <c r="L4620"/>
      <c r="M4620"/>
      <c r="N4620"/>
      <c r="O4620"/>
      <c r="P4620"/>
      <c r="Q4620"/>
      <c r="R4620"/>
      <c r="S4620"/>
      <c r="T4620"/>
      <c r="U4620"/>
      <c r="V4620"/>
      <c r="W4620"/>
      <c r="X4620"/>
      <c r="Y4620"/>
      <c r="Z4620"/>
      <c r="AA4620"/>
    </row>
    <row r="4621" spans="4:27" x14ac:dyDescent="0.35">
      <c r="D4621"/>
      <c r="E4621"/>
      <c r="F4621"/>
      <c r="G4621"/>
      <c r="H4621"/>
      <c r="I4621"/>
      <c r="J4621"/>
      <c r="K4621"/>
      <c r="L4621"/>
      <c r="M4621"/>
      <c r="N4621"/>
      <c r="O4621"/>
      <c r="P4621"/>
      <c r="Q4621"/>
      <c r="R4621"/>
      <c r="S4621"/>
      <c r="T4621"/>
      <c r="U4621"/>
      <c r="V4621"/>
      <c r="W4621"/>
      <c r="X4621"/>
      <c r="Y4621"/>
      <c r="Z4621"/>
      <c r="AA4621"/>
    </row>
    <row r="4622" spans="4:27" x14ac:dyDescent="0.35">
      <c r="D4622"/>
      <c r="E4622"/>
      <c r="F4622"/>
      <c r="G4622"/>
      <c r="H4622"/>
      <c r="I4622"/>
      <c r="J4622"/>
      <c r="K4622"/>
      <c r="L4622"/>
      <c r="M4622"/>
      <c r="N4622"/>
      <c r="O4622"/>
      <c r="P4622"/>
      <c r="Q4622"/>
      <c r="R4622"/>
      <c r="S4622"/>
      <c r="T4622"/>
      <c r="U4622"/>
      <c r="V4622"/>
      <c r="W4622"/>
      <c r="X4622"/>
      <c r="Y4622"/>
      <c r="Z4622"/>
      <c r="AA4622"/>
    </row>
    <row r="4623" spans="4:27" x14ac:dyDescent="0.35">
      <c r="D4623"/>
      <c r="E4623"/>
      <c r="F4623"/>
      <c r="G4623"/>
      <c r="H4623"/>
      <c r="I4623"/>
      <c r="J4623"/>
      <c r="K4623"/>
      <c r="L4623"/>
      <c r="M4623"/>
      <c r="N4623"/>
      <c r="O4623"/>
      <c r="P4623"/>
      <c r="Q4623"/>
      <c r="R4623"/>
      <c r="S4623"/>
      <c r="T4623"/>
      <c r="U4623"/>
      <c r="V4623"/>
      <c r="W4623"/>
      <c r="X4623"/>
      <c r="Y4623"/>
      <c r="Z4623"/>
      <c r="AA4623"/>
    </row>
    <row r="4624" spans="4:27" x14ac:dyDescent="0.35">
      <c r="D4624"/>
      <c r="E4624"/>
      <c r="F4624"/>
      <c r="G4624"/>
      <c r="H4624"/>
      <c r="I4624"/>
      <c r="J4624"/>
      <c r="K4624"/>
      <c r="L4624"/>
      <c r="M4624"/>
      <c r="N4624"/>
      <c r="O4624"/>
      <c r="P4624"/>
      <c r="Q4624"/>
      <c r="R4624"/>
      <c r="S4624"/>
      <c r="T4624"/>
      <c r="U4624"/>
      <c r="V4624"/>
      <c r="W4624"/>
      <c r="X4624"/>
      <c r="Y4624"/>
      <c r="Z4624"/>
      <c r="AA4624"/>
    </row>
    <row r="4625" spans="4:27" x14ac:dyDescent="0.35">
      <c r="D4625"/>
      <c r="E4625"/>
      <c r="F4625"/>
      <c r="G4625"/>
      <c r="H4625"/>
      <c r="I4625"/>
      <c r="J4625"/>
      <c r="K4625"/>
      <c r="L4625"/>
      <c r="M4625"/>
      <c r="N4625"/>
      <c r="O4625"/>
      <c r="P4625"/>
      <c r="Q4625"/>
      <c r="R4625"/>
      <c r="S4625"/>
      <c r="T4625"/>
      <c r="U4625"/>
      <c r="V4625"/>
      <c r="W4625"/>
      <c r="X4625"/>
      <c r="Y4625"/>
      <c r="Z4625"/>
      <c r="AA4625"/>
    </row>
    <row r="4626" spans="4:27" x14ac:dyDescent="0.35">
      <c r="D4626"/>
      <c r="E4626"/>
      <c r="F4626"/>
      <c r="G4626"/>
      <c r="H4626"/>
      <c r="I4626"/>
      <c r="J4626"/>
      <c r="K4626"/>
      <c r="L4626"/>
      <c r="M4626"/>
      <c r="N4626"/>
      <c r="O4626"/>
      <c r="P4626"/>
      <c r="Q4626"/>
      <c r="R4626"/>
      <c r="S4626"/>
      <c r="T4626"/>
      <c r="U4626"/>
      <c r="V4626"/>
      <c r="W4626"/>
      <c r="X4626"/>
      <c r="Y4626"/>
      <c r="Z4626"/>
      <c r="AA4626"/>
    </row>
    <row r="4627" spans="4:27" x14ac:dyDescent="0.35">
      <c r="D4627"/>
      <c r="E4627"/>
      <c r="F4627"/>
      <c r="G4627"/>
      <c r="H4627"/>
      <c r="I4627"/>
      <c r="J4627"/>
      <c r="K4627"/>
      <c r="L4627"/>
      <c r="M4627"/>
      <c r="N4627"/>
      <c r="O4627"/>
      <c r="P4627"/>
      <c r="Q4627"/>
      <c r="R4627"/>
      <c r="S4627"/>
      <c r="T4627"/>
      <c r="U4627"/>
      <c r="V4627"/>
      <c r="W4627"/>
      <c r="X4627"/>
      <c r="Y4627"/>
      <c r="Z4627"/>
      <c r="AA4627"/>
    </row>
    <row r="4628" spans="4:27" x14ac:dyDescent="0.35">
      <c r="D4628"/>
      <c r="E4628"/>
      <c r="F4628"/>
      <c r="G4628"/>
      <c r="H4628"/>
      <c r="I4628"/>
      <c r="J4628"/>
      <c r="K4628"/>
      <c r="L4628"/>
      <c r="M4628"/>
      <c r="N4628"/>
      <c r="O4628"/>
      <c r="P4628"/>
      <c r="Q4628"/>
      <c r="R4628"/>
      <c r="S4628"/>
      <c r="T4628"/>
      <c r="U4628"/>
      <c r="V4628"/>
      <c r="W4628"/>
      <c r="X4628"/>
      <c r="Y4628"/>
      <c r="Z4628"/>
      <c r="AA4628"/>
    </row>
    <row r="4629" spans="4:27" x14ac:dyDescent="0.35">
      <c r="D4629"/>
      <c r="E4629"/>
      <c r="F4629"/>
      <c r="G4629"/>
      <c r="H4629"/>
      <c r="I4629"/>
      <c r="J4629"/>
      <c r="K4629"/>
      <c r="L4629"/>
      <c r="M4629"/>
      <c r="N4629"/>
      <c r="O4629"/>
      <c r="P4629"/>
      <c r="Q4629"/>
      <c r="R4629"/>
      <c r="S4629"/>
      <c r="T4629"/>
      <c r="U4629"/>
      <c r="V4629"/>
      <c r="W4629"/>
      <c r="X4629"/>
      <c r="Y4629"/>
      <c r="Z4629"/>
      <c r="AA4629"/>
    </row>
    <row r="4630" spans="4:27" x14ac:dyDescent="0.35">
      <c r="D4630"/>
      <c r="E4630"/>
      <c r="F4630"/>
      <c r="G4630"/>
      <c r="H4630"/>
      <c r="I4630"/>
      <c r="J4630"/>
      <c r="K4630"/>
      <c r="L4630"/>
      <c r="M4630"/>
      <c r="N4630"/>
      <c r="O4630"/>
      <c r="P4630"/>
      <c r="Q4630"/>
      <c r="R4630"/>
      <c r="S4630"/>
      <c r="T4630"/>
      <c r="U4630"/>
      <c r="V4630"/>
      <c r="W4630"/>
      <c r="X4630"/>
      <c r="Y4630"/>
      <c r="Z4630"/>
      <c r="AA4630"/>
    </row>
    <row r="4631" spans="4:27" x14ac:dyDescent="0.35">
      <c r="D4631"/>
      <c r="E4631"/>
      <c r="F4631"/>
      <c r="G4631"/>
      <c r="H4631"/>
      <c r="I4631"/>
      <c r="J4631"/>
      <c r="K4631"/>
      <c r="L4631"/>
      <c r="M4631"/>
      <c r="N4631"/>
      <c r="O4631"/>
      <c r="P4631"/>
      <c r="Q4631"/>
      <c r="R4631"/>
      <c r="S4631"/>
      <c r="T4631"/>
      <c r="U4631"/>
      <c r="V4631"/>
      <c r="W4631"/>
      <c r="X4631"/>
      <c r="Y4631"/>
      <c r="Z4631"/>
      <c r="AA4631"/>
    </row>
    <row r="4632" spans="4:27" x14ac:dyDescent="0.35">
      <c r="D4632"/>
      <c r="E4632"/>
      <c r="F4632"/>
      <c r="G4632"/>
      <c r="H4632"/>
      <c r="I4632"/>
      <c r="J4632"/>
      <c r="K4632"/>
      <c r="L4632"/>
      <c r="M4632"/>
      <c r="N4632"/>
      <c r="O4632"/>
      <c r="P4632"/>
      <c r="Q4632"/>
      <c r="R4632"/>
      <c r="S4632"/>
      <c r="T4632"/>
      <c r="U4632"/>
      <c r="V4632"/>
      <c r="W4632"/>
      <c r="X4632"/>
      <c r="Y4632"/>
      <c r="Z4632"/>
      <c r="AA4632"/>
    </row>
    <row r="4633" spans="4:27" x14ac:dyDescent="0.35">
      <c r="D4633"/>
      <c r="E4633"/>
      <c r="F4633"/>
      <c r="G4633"/>
      <c r="H4633"/>
      <c r="I4633"/>
      <c r="J4633"/>
      <c r="K4633"/>
      <c r="L4633"/>
      <c r="M4633"/>
      <c r="N4633"/>
      <c r="O4633"/>
      <c r="P4633"/>
      <c r="Q4633"/>
      <c r="R4633"/>
      <c r="S4633"/>
      <c r="T4633"/>
      <c r="U4633"/>
      <c r="V4633"/>
      <c r="W4633"/>
      <c r="X4633"/>
      <c r="Y4633"/>
      <c r="Z4633"/>
      <c r="AA4633"/>
    </row>
    <row r="4634" spans="4:27" x14ac:dyDescent="0.35">
      <c r="D4634"/>
      <c r="E4634"/>
      <c r="F4634"/>
      <c r="G4634"/>
      <c r="H4634"/>
      <c r="I4634"/>
      <c r="J4634"/>
      <c r="K4634"/>
      <c r="L4634"/>
      <c r="M4634"/>
      <c r="N4634"/>
      <c r="O4634"/>
      <c r="P4634"/>
      <c r="Q4634"/>
      <c r="R4634"/>
      <c r="S4634"/>
      <c r="T4634"/>
      <c r="U4634"/>
      <c r="V4634"/>
      <c r="W4634"/>
      <c r="X4634"/>
      <c r="Y4634"/>
      <c r="Z4634"/>
      <c r="AA4634"/>
    </row>
    <row r="4635" spans="4:27" x14ac:dyDescent="0.35">
      <c r="D4635"/>
      <c r="E4635"/>
      <c r="F4635"/>
      <c r="G4635"/>
      <c r="H4635"/>
      <c r="I4635"/>
      <c r="J4635"/>
      <c r="K4635"/>
      <c r="L4635"/>
      <c r="M4635"/>
      <c r="N4635"/>
      <c r="O4635"/>
      <c r="P4635"/>
      <c r="Q4635"/>
      <c r="R4635"/>
      <c r="S4635"/>
      <c r="T4635"/>
      <c r="U4635"/>
      <c r="V4635"/>
      <c r="W4635"/>
      <c r="X4635"/>
      <c r="Y4635"/>
      <c r="Z4635"/>
      <c r="AA4635"/>
    </row>
    <row r="4636" spans="4:27" x14ac:dyDescent="0.35">
      <c r="D4636"/>
      <c r="E4636"/>
      <c r="F4636"/>
      <c r="G4636"/>
      <c r="H4636"/>
      <c r="I4636"/>
      <c r="J4636"/>
      <c r="K4636"/>
      <c r="L4636"/>
      <c r="M4636"/>
      <c r="N4636"/>
      <c r="O4636"/>
      <c r="P4636"/>
      <c r="Q4636"/>
      <c r="R4636"/>
      <c r="S4636"/>
      <c r="T4636"/>
      <c r="U4636"/>
      <c r="V4636"/>
      <c r="W4636"/>
      <c r="X4636"/>
      <c r="Y4636"/>
      <c r="Z4636"/>
      <c r="AA4636"/>
    </row>
    <row r="4637" spans="4:27" x14ac:dyDescent="0.35">
      <c r="D4637"/>
      <c r="E4637"/>
      <c r="F4637"/>
      <c r="G4637"/>
      <c r="H4637"/>
      <c r="I4637"/>
      <c r="J4637"/>
      <c r="K4637"/>
      <c r="L4637"/>
      <c r="M4637"/>
      <c r="N4637"/>
      <c r="O4637"/>
      <c r="P4637"/>
      <c r="Q4637"/>
      <c r="R4637"/>
      <c r="S4637"/>
      <c r="T4637"/>
      <c r="U4637"/>
      <c r="V4637"/>
      <c r="W4637"/>
      <c r="X4637"/>
      <c r="Y4637"/>
      <c r="Z4637"/>
      <c r="AA4637"/>
    </row>
    <row r="4638" spans="4:27" x14ac:dyDescent="0.35">
      <c r="D4638"/>
      <c r="E4638"/>
      <c r="F4638"/>
      <c r="G4638"/>
      <c r="H4638"/>
      <c r="I4638"/>
      <c r="J4638"/>
      <c r="K4638"/>
      <c r="L4638"/>
      <c r="M4638"/>
      <c r="N4638"/>
      <c r="O4638"/>
      <c r="P4638"/>
      <c r="Q4638"/>
      <c r="R4638"/>
      <c r="S4638"/>
      <c r="T4638"/>
      <c r="U4638"/>
      <c r="V4638"/>
      <c r="W4638"/>
      <c r="X4638"/>
      <c r="Y4638"/>
      <c r="Z4638"/>
      <c r="AA4638"/>
    </row>
    <row r="4639" spans="4:27" x14ac:dyDescent="0.35">
      <c r="D4639"/>
      <c r="E4639"/>
      <c r="F4639"/>
      <c r="G4639"/>
      <c r="H4639"/>
      <c r="I4639"/>
      <c r="J4639"/>
      <c r="K4639"/>
      <c r="L4639"/>
      <c r="M4639"/>
      <c r="N4639"/>
      <c r="O4639"/>
      <c r="P4639"/>
      <c r="Q4639"/>
      <c r="R4639"/>
      <c r="S4639"/>
      <c r="T4639"/>
      <c r="U4639"/>
      <c r="V4639"/>
      <c r="W4639"/>
      <c r="X4639"/>
      <c r="Y4639"/>
      <c r="Z4639"/>
      <c r="AA4639"/>
    </row>
    <row r="4640" spans="4:27" x14ac:dyDescent="0.35">
      <c r="D4640"/>
      <c r="E4640"/>
      <c r="F4640"/>
      <c r="G4640"/>
      <c r="H4640"/>
      <c r="I4640"/>
      <c r="J4640"/>
      <c r="K4640"/>
      <c r="L4640"/>
      <c r="M4640"/>
      <c r="N4640"/>
      <c r="O4640"/>
      <c r="P4640"/>
      <c r="Q4640"/>
      <c r="R4640"/>
      <c r="S4640"/>
      <c r="T4640"/>
      <c r="U4640"/>
      <c r="V4640"/>
      <c r="W4640"/>
      <c r="X4640"/>
      <c r="Y4640"/>
      <c r="Z4640"/>
      <c r="AA4640"/>
    </row>
    <row r="4641" spans="4:27" x14ac:dyDescent="0.35">
      <c r="D4641"/>
      <c r="E4641"/>
      <c r="F4641"/>
      <c r="G4641"/>
      <c r="H4641"/>
      <c r="I4641"/>
      <c r="J4641"/>
      <c r="K4641"/>
      <c r="L4641"/>
      <c r="M4641"/>
      <c r="N4641"/>
      <c r="O4641"/>
      <c r="P4641"/>
      <c r="Q4641"/>
      <c r="R4641"/>
      <c r="S4641"/>
      <c r="T4641"/>
      <c r="U4641"/>
      <c r="V4641"/>
      <c r="W4641"/>
      <c r="X4641"/>
      <c r="Y4641"/>
      <c r="Z4641"/>
      <c r="AA4641"/>
    </row>
    <row r="4642" spans="4:27" x14ac:dyDescent="0.35">
      <c r="D4642"/>
      <c r="E4642"/>
      <c r="F4642"/>
      <c r="G4642"/>
      <c r="H4642"/>
      <c r="I4642"/>
      <c r="J4642"/>
      <c r="K4642"/>
      <c r="L4642"/>
      <c r="M4642"/>
      <c r="N4642"/>
      <c r="O4642"/>
      <c r="P4642"/>
      <c r="Q4642"/>
      <c r="R4642"/>
      <c r="S4642"/>
      <c r="T4642"/>
      <c r="U4642"/>
      <c r="V4642"/>
      <c r="W4642"/>
      <c r="X4642"/>
      <c r="Y4642"/>
      <c r="Z4642"/>
      <c r="AA4642"/>
    </row>
    <row r="4643" spans="4:27" x14ac:dyDescent="0.35">
      <c r="D4643"/>
      <c r="E4643"/>
      <c r="F4643"/>
      <c r="G4643"/>
      <c r="H4643"/>
      <c r="I4643"/>
      <c r="J4643"/>
      <c r="K4643"/>
      <c r="L4643"/>
      <c r="M4643"/>
      <c r="N4643"/>
      <c r="O4643"/>
      <c r="P4643"/>
      <c r="Q4643"/>
      <c r="R4643"/>
      <c r="S4643"/>
      <c r="T4643"/>
      <c r="U4643"/>
      <c r="V4643"/>
      <c r="W4643"/>
      <c r="X4643"/>
      <c r="Y4643"/>
      <c r="Z4643"/>
      <c r="AA4643"/>
    </row>
    <row r="4644" spans="4:27" x14ac:dyDescent="0.35">
      <c r="D4644"/>
      <c r="E4644"/>
      <c r="F4644"/>
      <c r="G4644"/>
      <c r="H4644"/>
      <c r="I4644"/>
      <c r="J4644"/>
      <c r="K4644"/>
      <c r="L4644"/>
      <c r="M4644"/>
      <c r="N4644"/>
      <c r="O4644"/>
      <c r="P4644"/>
      <c r="Q4644"/>
      <c r="R4644"/>
      <c r="S4644"/>
      <c r="T4644"/>
      <c r="U4644"/>
      <c r="V4644"/>
      <c r="W4644"/>
      <c r="X4644"/>
      <c r="Y4644"/>
      <c r="Z4644"/>
      <c r="AA4644"/>
    </row>
    <row r="4645" spans="4:27" x14ac:dyDescent="0.35">
      <c r="D4645"/>
      <c r="E4645"/>
      <c r="F4645"/>
      <c r="G4645"/>
      <c r="H4645"/>
      <c r="I4645"/>
      <c r="J4645"/>
      <c r="K4645"/>
      <c r="L4645"/>
      <c r="M4645"/>
      <c r="N4645"/>
      <c r="O4645"/>
      <c r="P4645"/>
      <c r="Q4645"/>
      <c r="R4645"/>
      <c r="S4645"/>
      <c r="T4645"/>
      <c r="U4645"/>
      <c r="V4645"/>
      <c r="W4645"/>
      <c r="X4645"/>
      <c r="Y4645"/>
      <c r="Z4645"/>
      <c r="AA4645"/>
    </row>
    <row r="4646" spans="4:27" x14ac:dyDescent="0.35">
      <c r="D4646"/>
      <c r="E4646"/>
      <c r="F4646"/>
      <c r="G4646"/>
      <c r="H4646"/>
      <c r="I4646"/>
      <c r="J4646"/>
      <c r="K4646"/>
      <c r="L4646"/>
      <c r="M4646"/>
      <c r="N4646"/>
      <c r="O4646"/>
      <c r="P4646"/>
      <c r="Q4646"/>
      <c r="R4646"/>
      <c r="S4646"/>
      <c r="T4646"/>
      <c r="U4646"/>
      <c r="V4646"/>
      <c r="W4646"/>
      <c r="X4646"/>
      <c r="Y4646"/>
      <c r="Z4646"/>
      <c r="AA4646"/>
    </row>
    <row r="4647" spans="4:27" x14ac:dyDescent="0.35">
      <c r="D4647"/>
      <c r="E4647"/>
      <c r="F4647"/>
      <c r="G4647"/>
      <c r="H4647"/>
      <c r="I4647"/>
      <c r="J4647"/>
      <c r="K4647"/>
      <c r="L4647"/>
      <c r="M4647"/>
      <c r="N4647"/>
      <c r="O4647"/>
      <c r="P4647"/>
      <c r="Q4647"/>
      <c r="R4647"/>
      <c r="S4647"/>
      <c r="T4647"/>
      <c r="U4647"/>
      <c r="V4647"/>
      <c r="W4647"/>
      <c r="X4647"/>
      <c r="Y4647"/>
      <c r="Z4647"/>
      <c r="AA4647"/>
    </row>
    <row r="4648" spans="4:27" x14ac:dyDescent="0.35">
      <c r="D4648"/>
      <c r="E4648"/>
      <c r="F4648"/>
      <c r="G4648"/>
      <c r="H4648"/>
      <c r="I4648"/>
      <c r="J4648"/>
      <c r="K4648"/>
      <c r="L4648"/>
      <c r="M4648"/>
      <c r="N4648"/>
      <c r="O4648"/>
      <c r="P4648"/>
      <c r="Q4648"/>
      <c r="R4648"/>
      <c r="S4648"/>
      <c r="T4648"/>
      <c r="U4648"/>
      <c r="V4648"/>
      <c r="W4648"/>
      <c r="X4648"/>
      <c r="Y4648"/>
      <c r="Z4648"/>
      <c r="AA4648"/>
    </row>
    <row r="4649" spans="4:27" x14ac:dyDescent="0.35">
      <c r="D4649"/>
      <c r="E4649"/>
      <c r="F4649"/>
      <c r="G4649"/>
      <c r="H4649"/>
      <c r="I4649"/>
      <c r="J4649"/>
      <c r="K4649"/>
      <c r="L4649"/>
      <c r="M4649"/>
      <c r="N4649"/>
      <c r="O4649"/>
      <c r="P4649"/>
      <c r="Q4649"/>
      <c r="R4649"/>
      <c r="S4649"/>
      <c r="T4649"/>
      <c r="U4649"/>
      <c r="V4649"/>
      <c r="W4649"/>
      <c r="X4649"/>
      <c r="Y4649"/>
      <c r="Z4649"/>
      <c r="AA4649"/>
    </row>
    <row r="4650" spans="4:27" x14ac:dyDescent="0.35">
      <c r="D4650"/>
      <c r="E4650"/>
      <c r="F4650"/>
      <c r="G4650"/>
      <c r="H4650"/>
      <c r="I4650"/>
      <c r="J4650"/>
      <c r="K4650"/>
      <c r="L4650"/>
      <c r="M4650"/>
      <c r="N4650"/>
      <c r="O4650"/>
      <c r="P4650"/>
      <c r="Q4650"/>
      <c r="R4650"/>
      <c r="S4650"/>
      <c r="T4650"/>
      <c r="U4650"/>
      <c r="V4650"/>
      <c r="W4650"/>
      <c r="X4650"/>
      <c r="Y4650"/>
      <c r="Z4650"/>
      <c r="AA4650"/>
    </row>
    <row r="4651" spans="4:27" x14ac:dyDescent="0.35">
      <c r="D4651"/>
      <c r="E4651"/>
      <c r="F4651"/>
      <c r="G4651"/>
      <c r="H4651"/>
      <c r="I4651"/>
      <c r="J4651"/>
      <c r="K4651"/>
      <c r="L4651"/>
      <c r="M4651"/>
      <c r="N4651"/>
      <c r="O4651"/>
      <c r="P4651"/>
      <c r="Q4651"/>
      <c r="R4651"/>
      <c r="S4651"/>
      <c r="T4651"/>
      <c r="U4651"/>
      <c r="V4651"/>
      <c r="W4651"/>
      <c r="X4651"/>
      <c r="Y4651"/>
      <c r="Z4651"/>
      <c r="AA4651"/>
    </row>
    <row r="4652" spans="4:27" x14ac:dyDescent="0.35">
      <c r="D4652"/>
      <c r="E4652"/>
      <c r="F4652"/>
      <c r="G4652"/>
      <c r="H4652"/>
      <c r="I4652"/>
      <c r="J4652"/>
      <c r="K4652"/>
      <c r="L4652"/>
      <c r="M4652"/>
      <c r="N4652"/>
      <c r="O4652"/>
      <c r="P4652"/>
      <c r="Q4652"/>
      <c r="R4652"/>
      <c r="S4652"/>
      <c r="T4652"/>
      <c r="U4652"/>
      <c r="V4652"/>
      <c r="W4652"/>
      <c r="X4652"/>
      <c r="Y4652"/>
      <c r="Z4652"/>
      <c r="AA4652"/>
    </row>
    <row r="4653" spans="4:27" x14ac:dyDescent="0.35">
      <c r="D4653"/>
      <c r="E4653"/>
      <c r="F4653"/>
      <c r="G4653"/>
      <c r="H4653"/>
      <c r="I4653"/>
      <c r="J4653"/>
      <c r="K4653"/>
      <c r="L4653"/>
      <c r="M4653"/>
      <c r="N4653"/>
      <c r="O4653"/>
      <c r="P4653"/>
      <c r="Q4653"/>
      <c r="R4653"/>
      <c r="S4653"/>
      <c r="T4653"/>
      <c r="U4653"/>
      <c r="V4653"/>
      <c r="W4653"/>
      <c r="X4653"/>
      <c r="Y4653"/>
      <c r="Z4653"/>
      <c r="AA4653"/>
    </row>
    <row r="4654" spans="4:27" x14ac:dyDescent="0.35">
      <c r="D4654"/>
      <c r="E4654"/>
      <c r="F4654"/>
      <c r="G4654"/>
      <c r="H4654"/>
      <c r="I4654"/>
      <c r="J4654"/>
      <c r="K4654"/>
      <c r="L4654"/>
      <c r="M4654"/>
      <c r="N4654"/>
      <c r="O4654"/>
      <c r="P4654"/>
      <c r="Q4654"/>
      <c r="R4654"/>
      <c r="S4654"/>
      <c r="T4654"/>
      <c r="U4654"/>
      <c r="V4654"/>
      <c r="W4654"/>
      <c r="X4654"/>
      <c r="Y4654"/>
      <c r="Z4654"/>
      <c r="AA4654"/>
    </row>
    <row r="4655" spans="4:27" x14ac:dyDescent="0.35">
      <c r="D4655"/>
      <c r="E4655"/>
      <c r="F4655"/>
      <c r="G4655"/>
      <c r="H4655"/>
      <c r="I4655"/>
      <c r="J4655"/>
      <c r="K4655"/>
      <c r="L4655"/>
      <c r="M4655"/>
      <c r="N4655"/>
      <c r="O4655"/>
      <c r="P4655"/>
      <c r="Q4655"/>
      <c r="R4655"/>
      <c r="S4655"/>
      <c r="T4655"/>
      <c r="U4655"/>
      <c r="V4655"/>
      <c r="W4655"/>
      <c r="X4655"/>
      <c r="Y4655"/>
      <c r="Z4655"/>
      <c r="AA4655"/>
    </row>
    <row r="4656" spans="4:27" x14ac:dyDescent="0.35">
      <c r="D4656"/>
      <c r="E4656"/>
      <c r="F4656"/>
      <c r="G4656"/>
      <c r="H4656"/>
      <c r="I4656"/>
      <c r="J4656"/>
      <c r="K4656"/>
      <c r="L4656"/>
      <c r="M4656"/>
      <c r="N4656"/>
      <c r="O4656"/>
      <c r="P4656"/>
      <c r="Q4656"/>
      <c r="R4656"/>
      <c r="S4656"/>
      <c r="T4656"/>
      <c r="U4656"/>
      <c r="V4656"/>
      <c r="W4656"/>
      <c r="X4656"/>
      <c r="Y4656"/>
      <c r="Z4656"/>
      <c r="AA4656"/>
    </row>
    <row r="4657" spans="4:27" x14ac:dyDescent="0.35">
      <c r="D4657"/>
      <c r="E4657"/>
      <c r="F4657"/>
      <c r="G4657"/>
      <c r="H4657"/>
      <c r="I4657"/>
      <c r="J4657"/>
      <c r="K4657"/>
      <c r="L4657"/>
      <c r="M4657"/>
      <c r="N4657"/>
      <c r="O4657"/>
      <c r="P4657"/>
      <c r="Q4657"/>
      <c r="R4657"/>
      <c r="S4657"/>
      <c r="T4657"/>
      <c r="U4657"/>
      <c r="V4657"/>
      <c r="W4657"/>
      <c r="X4657"/>
      <c r="Y4657"/>
      <c r="Z4657"/>
      <c r="AA4657"/>
    </row>
    <row r="4658" spans="4:27" x14ac:dyDescent="0.35">
      <c r="D4658"/>
      <c r="E4658"/>
      <c r="F4658"/>
      <c r="G4658"/>
      <c r="H4658"/>
      <c r="I4658"/>
      <c r="J4658"/>
      <c r="K4658"/>
      <c r="L4658"/>
      <c r="M4658"/>
      <c r="N4658"/>
      <c r="O4658"/>
      <c r="P4658"/>
      <c r="Q4658"/>
      <c r="R4658"/>
      <c r="S4658"/>
      <c r="T4658"/>
      <c r="U4658"/>
      <c r="V4658"/>
      <c r="W4658"/>
      <c r="X4658"/>
      <c r="Y4658"/>
      <c r="Z4658"/>
      <c r="AA4658"/>
    </row>
    <row r="4659" spans="4:27" x14ac:dyDescent="0.35">
      <c r="D4659"/>
      <c r="E4659"/>
      <c r="F4659"/>
      <c r="G4659"/>
      <c r="H4659"/>
      <c r="I4659"/>
      <c r="J4659"/>
      <c r="K4659"/>
      <c r="L4659"/>
      <c r="M4659"/>
      <c r="N4659"/>
      <c r="O4659"/>
      <c r="P4659"/>
      <c r="Q4659"/>
      <c r="R4659"/>
      <c r="S4659"/>
      <c r="T4659"/>
      <c r="U4659"/>
      <c r="V4659"/>
      <c r="W4659"/>
      <c r="X4659"/>
      <c r="Y4659"/>
      <c r="Z4659"/>
      <c r="AA4659"/>
    </row>
    <row r="4660" spans="4:27" x14ac:dyDescent="0.35">
      <c r="D4660"/>
      <c r="E4660"/>
      <c r="F4660"/>
      <c r="G4660"/>
      <c r="H4660"/>
      <c r="I4660"/>
      <c r="J4660"/>
      <c r="K4660"/>
      <c r="L4660"/>
      <c r="M4660"/>
      <c r="N4660"/>
      <c r="O4660"/>
      <c r="P4660"/>
      <c r="Q4660"/>
      <c r="R4660"/>
      <c r="S4660"/>
      <c r="T4660"/>
      <c r="U4660"/>
      <c r="V4660"/>
      <c r="W4660"/>
      <c r="X4660"/>
      <c r="Y4660"/>
      <c r="Z4660"/>
      <c r="AA4660"/>
    </row>
    <row r="4661" spans="4:27" x14ac:dyDescent="0.35">
      <c r="D4661"/>
      <c r="E4661"/>
      <c r="F4661"/>
      <c r="G4661"/>
      <c r="H4661"/>
      <c r="I4661"/>
      <c r="J4661"/>
      <c r="K4661"/>
      <c r="L4661"/>
      <c r="M4661"/>
      <c r="N4661"/>
      <c r="O4661"/>
      <c r="P4661"/>
      <c r="Q4661"/>
      <c r="R4661"/>
      <c r="S4661"/>
      <c r="T4661"/>
      <c r="U4661"/>
      <c r="V4661"/>
      <c r="W4661"/>
      <c r="X4661"/>
      <c r="Y4661"/>
      <c r="Z4661"/>
      <c r="AA4661"/>
    </row>
    <row r="4662" spans="4:27" x14ac:dyDescent="0.35">
      <c r="D4662"/>
      <c r="E4662"/>
      <c r="F4662"/>
      <c r="G4662"/>
      <c r="H4662"/>
      <c r="I4662"/>
      <c r="J4662"/>
      <c r="K4662"/>
      <c r="L4662"/>
      <c r="M4662"/>
      <c r="N4662"/>
      <c r="O4662"/>
      <c r="P4662"/>
      <c r="Q4662"/>
      <c r="R4662"/>
      <c r="S4662"/>
      <c r="T4662"/>
      <c r="U4662"/>
      <c r="V4662"/>
      <c r="W4662"/>
      <c r="X4662"/>
      <c r="Y4662"/>
      <c r="Z4662"/>
      <c r="AA4662"/>
    </row>
    <row r="4663" spans="4:27" x14ac:dyDescent="0.35">
      <c r="D4663"/>
      <c r="E4663"/>
      <c r="F4663"/>
      <c r="G4663"/>
      <c r="H4663"/>
      <c r="I4663"/>
      <c r="J4663"/>
      <c r="K4663"/>
      <c r="L4663"/>
      <c r="M4663"/>
      <c r="N4663"/>
      <c r="O4663"/>
      <c r="P4663"/>
      <c r="Q4663"/>
      <c r="R4663"/>
      <c r="S4663"/>
      <c r="T4663"/>
      <c r="U4663"/>
      <c r="V4663"/>
      <c r="W4663"/>
      <c r="X4663"/>
      <c r="Y4663"/>
      <c r="Z4663"/>
      <c r="AA4663"/>
    </row>
    <row r="4664" spans="4:27" x14ac:dyDescent="0.35">
      <c r="D4664"/>
      <c r="E4664"/>
      <c r="F4664"/>
      <c r="G4664"/>
      <c r="H4664"/>
      <c r="I4664"/>
      <c r="J4664"/>
      <c r="K4664"/>
      <c r="L4664"/>
      <c r="M4664"/>
      <c r="N4664"/>
      <c r="O4664"/>
      <c r="P4664"/>
      <c r="Q4664"/>
      <c r="R4664"/>
      <c r="S4664"/>
      <c r="T4664"/>
      <c r="U4664"/>
      <c r="V4664"/>
      <c r="W4664"/>
      <c r="X4664"/>
      <c r="Y4664"/>
      <c r="Z4664"/>
      <c r="AA4664"/>
    </row>
    <row r="4665" spans="4:27" x14ac:dyDescent="0.35">
      <c r="D4665"/>
      <c r="E4665"/>
      <c r="F4665"/>
      <c r="G4665"/>
      <c r="H4665"/>
      <c r="I4665"/>
      <c r="J4665"/>
      <c r="K4665"/>
      <c r="L4665"/>
      <c r="M4665"/>
      <c r="N4665"/>
      <c r="O4665"/>
      <c r="P4665"/>
      <c r="Q4665"/>
      <c r="R4665"/>
      <c r="S4665"/>
      <c r="T4665"/>
      <c r="U4665"/>
      <c r="V4665"/>
      <c r="W4665"/>
      <c r="X4665"/>
      <c r="Y4665"/>
      <c r="Z4665"/>
      <c r="AA4665"/>
    </row>
    <row r="4666" spans="4:27" x14ac:dyDescent="0.35">
      <c r="D4666"/>
      <c r="E4666"/>
      <c r="F4666"/>
      <c r="G4666"/>
      <c r="H4666"/>
      <c r="I4666"/>
      <c r="J4666"/>
      <c r="K4666"/>
      <c r="L4666"/>
      <c r="M4666"/>
      <c r="N4666"/>
      <c r="O4666"/>
      <c r="P4666"/>
      <c r="Q4666"/>
      <c r="R4666"/>
      <c r="S4666"/>
      <c r="T4666"/>
      <c r="U4666"/>
      <c r="V4666"/>
      <c r="W4666"/>
      <c r="X4666"/>
      <c r="Y4666"/>
      <c r="Z4666"/>
      <c r="AA4666"/>
    </row>
    <row r="4667" spans="4:27" x14ac:dyDescent="0.35">
      <c r="D4667"/>
      <c r="E4667"/>
      <c r="F4667"/>
      <c r="G4667"/>
      <c r="H4667"/>
      <c r="I4667"/>
      <c r="J4667"/>
      <c r="K4667"/>
      <c r="L4667"/>
      <c r="M4667"/>
      <c r="N4667"/>
      <c r="O4667"/>
      <c r="P4667"/>
      <c r="Q4667"/>
      <c r="R4667"/>
      <c r="S4667"/>
      <c r="T4667"/>
      <c r="U4667"/>
      <c r="V4667"/>
      <c r="W4667"/>
      <c r="X4667"/>
      <c r="Y4667"/>
      <c r="Z4667"/>
      <c r="AA4667"/>
    </row>
    <row r="4668" spans="4:27" x14ac:dyDescent="0.35">
      <c r="D4668"/>
      <c r="E4668"/>
      <c r="F4668"/>
      <c r="G4668"/>
      <c r="H4668"/>
      <c r="I4668"/>
      <c r="J4668"/>
      <c r="K4668"/>
      <c r="L4668"/>
      <c r="M4668"/>
      <c r="N4668"/>
      <c r="O4668"/>
      <c r="P4668"/>
      <c r="Q4668"/>
      <c r="R4668"/>
      <c r="S4668"/>
      <c r="T4668"/>
      <c r="U4668"/>
      <c r="V4668"/>
      <c r="W4668"/>
      <c r="X4668"/>
      <c r="Y4668"/>
      <c r="Z4668"/>
      <c r="AA4668"/>
    </row>
    <row r="4669" spans="4:27" x14ac:dyDescent="0.35">
      <c r="D4669"/>
      <c r="E4669"/>
      <c r="F4669"/>
      <c r="G4669"/>
      <c r="H4669"/>
      <c r="I4669"/>
      <c r="J4669"/>
      <c r="K4669"/>
      <c r="L4669"/>
      <c r="M4669"/>
      <c r="N4669"/>
      <c r="O4669"/>
      <c r="P4669"/>
      <c r="Q4669"/>
      <c r="R4669"/>
      <c r="S4669"/>
      <c r="T4669"/>
      <c r="U4669"/>
      <c r="V4669"/>
      <c r="W4669"/>
      <c r="X4669"/>
      <c r="Y4669"/>
      <c r="Z4669"/>
      <c r="AA4669"/>
    </row>
    <row r="4670" spans="4:27" x14ac:dyDescent="0.35">
      <c r="D4670"/>
      <c r="E4670"/>
      <c r="F4670"/>
      <c r="G4670"/>
      <c r="H4670"/>
      <c r="I4670"/>
      <c r="J4670"/>
      <c r="K4670"/>
      <c r="L4670"/>
      <c r="M4670"/>
      <c r="N4670"/>
      <c r="O4670"/>
      <c r="P4670"/>
      <c r="Q4670"/>
      <c r="R4670"/>
      <c r="S4670"/>
      <c r="T4670"/>
      <c r="U4670"/>
      <c r="V4670"/>
      <c r="W4670"/>
      <c r="X4670"/>
      <c r="Y4670"/>
      <c r="Z4670"/>
      <c r="AA4670"/>
    </row>
    <row r="4671" spans="4:27" x14ac:dyDescent="0.35">
      <c r="D4671"/>
      <c r="E4671"/>
      <c r="F4671"/>
      <c r="G4671"/>
      <c r="H4671"/>
      <c r="I4671"/>
      <c r="J4671"/>
      <c r="K4671"/>
      <c r="L4671"/>
      <c r="M4671"/>
      <c r="N4671"/>
      <c r="O4671"/>
      <c r="P4671"/>
      <c r="Q4671"/>
      <c r="R4671"/>
      <c r="S4671"/>
      <c r="T4671"/>
      <c r="U4671"/>
      <c r="V4671"/>
      <c r="W4671"/>
      <c r="X4671"/>
      <c r="Y4671"/>
      <c r="Z4671"/>
      <c r="AA4671"/>
    </row>
    <row r="4672" spans="4:27" x14ac:dyDescent="0.35">
      <c r="D4672"/>
      <c r="E4672"/>
      <c r="F4672"/>
      <c r="G4672"/>
      <c r="H4672"/>
      <c r="I4672"/>
      <c r="J4672"/>
      <c r="K4672"/>
      <c r="L4672"/>
      <c r="M4672"/>
      <c r="N4672"/>
      <c r="O4672"/>
      <c r="P4672"/>
      <c r="Q4672"/>
      <c r="R4672"/>
      <c r="S4672"/>
      <c r="T4672"/>
      <c r="U4672"/>
      <c r="V4672"/>
      <c r="W4672"/>
      <c r="X4672"/>
      <c r="Y4672"/>
      <c r="Z4672"/>
      <c r="AA4672"/>
    </row>
    <row r="4673" spans="4:27" x14ac:dyDescent="0.35">
      <c r="D4673"/>
      <c r="E4673"/>
      <c r="F4673"/>
      <c r="G4673"/>
      <c r="H4673"/>
      <c r="I4673"/>
      <c r="J4673"/>
      <c r="K4673"/>
      <c r="L4673"/>
      <c r="M4673"/>
      <c r="N4673"/>
      <c r="O4673"/>
      <c r="P4673"/>
      <c r="Q4673"/>
      <c r="R4673"/>
      <c r="S4673"/>
      <c r="T4673"/>
      <c r="U4673"/>
      <c r="V4673"/>
      <c r="W4673"/>
      <c r="X4673"/>
      <c r="Y4673"/>
      <c r="Z4673"/>
      <c r="AA4673"/>
    </row>
    <row r="4674" spans="4:27" x14ac:dyDescent="0.35">
      <c r="D4674"/>
      <c r="E4674"/>
      <c r="F4674"/>
      <c r="G4674"/>
      <c r="H4674"/>
      <c r="I4674"/>
      <c r="J4674"/>
      <c r="K4674"/>
      <c r="L4674"/>
      <c r="M4674"/>
      <c r="N4674"/>
      <c r="O4674"/>
      <c r="P4674"/>
      <c r="Q4674"/>
      <c r="R4674"/>
      <c r="S4674"/>
      <c r="T4674"/>
      <c r="U4674"/>
      <c r="V4674"/>
      <c r="W4674"/>
      <c r="X4674"/>
      <c r="Y4674"/>
      <c r="Z4674"/>
      <c r="AA4674"/>
    </row>
    <row r="4675" spans="4:27" x14ac:dyDescent="0.35">
      <c r="D4675"/>
      <c r="E4675"/>
      <c r="F4675"/>
      <c r="G4675"/>
      <c r="H4675"/>
      <c r="I4675"/>
      <c r="J4675"/>
      <c r="K4675"/>
      <c r="L4675"/>
      <c r="M4675"/>
      <c r="N4675"/>
      <c r="O4675"/>
      <c r="P4675"/>
      <c r="Q4675"/>
      <c r="R4675"/>
      <c r="S4675"/>
      <c r="T4675"/>
      <c r="U4675"/>
      <c r="V4675"/>
      <c r="W4675"/>
      <c r="X4675"/>
      <c r="Y4675"/>
      <c r="Z4675"/>
      <c r="AA4675"/>
    </row>
    <row r="4676" spans="4:27" x14ac:dyDescent="0.35">
      <c r="D4676"/>
      <c r="E4676"/>
      <c r="F4676"/>
      <c r="G4676"/>
      <c r="H4676"/>
      <c r="I4676"/>
      <c r="J4676"/>
      <c r="K4676"/>
      <c r="L4676"/>
      <c r="M4676"/>
      <c r="N4676"/>
      <c r="O4676"/>
      <c r="P4676"/>
      <c r="Q4676"/>
      <c r="R4676"/>
      <c r="S4676"/>
      <c r="T4676"/>
      <c r="U4676"/>
      <c r="V4676"/>
      <c r="W4676"/>
      <c r="X4676"/>
      <c r="Y4676"/>
      <c r="Z4676"/>
      <c r="AA4676"/>
    </row>
    <row r="4677" spans="4:27" x14ac:dyDescent="0.35">
      <c r="D4677"/>
      <c r="E4677"/>
      <c r="F4677"/>
      <c r="G4677"/>
      <c r="H4677"/>
      <c r="I4677"/>
      <c r="J4677"/>
      <c r="K4677"/>
      <c r="L4677"/>
      <c r="M4677"/>
      <c r="N4677"/>
      <c r="O4677"/>
      <c r="P4677"/>
      <c r="Q4677"/>
      <c r="R4677"/>
      <c r="S4677"/>
      <c r="T4677"/>
      <c r="U4677"/>
      <c r="V4677"/>
      <c r="W4677"/>
      <c r="X4677"/>
      <c r="Y4677"/>
      <c r="Z4677"/>
      <c r="AA4677"/>
    </row>
    <row r="4678" spans="4:27" x14ac:dyDescent="0.35">
      <c r="D4678"/>
      <c r="E4678"/>
      <c r="F4678"/>
      <c r="G4678"/>
      <c r="H4678"/>
      <c r="I4678"/>
      <c r="J4678"/>
      <c r="K4678"/>
      <c r="L4678"/>
      <c r="M4678"/>
      <c r="N4678"/>
      <c r="O4678"/>
      <c r="P4678"/>
      <c r="Q4678"/>
      <c r="R4678"/>
      <c r="S4678"/>
      <c r="T4678"/>
      <c r="U4678"/>
      <c r="V4678"/>
      <c r="W4678"/>
      <c r="X4678"/>
      <c r="Y4678"/>
      <c r="Z4678"/>
      <c r="AA4678"/>
    </row>
    <row r="4679" spans="4:27" x14ac:dyDescent="0.35">
      <c r="D4679"/>
      <c r="E4679"/>
      <c r="F4679"/>
      <c r="G4679"/>
      <c r="H4679"/>
      <c r="I4679"/>
      <c r="J4679"/>
      <c r="K4679"/>
      <c r="L4679"/>
      <c r="M4679"/>
      <c r="N4679"/>
      <c r="O4679"/>
      <c r="P4679"/>
      <c r="Q4679"/>
      <c r="R4679"/>
      <c r="S4679"/>
      <c r="T4679"/>
      <c r="U4679"/>
      <c r="V4679"/>
      <c r="W4679"/>
      <c r="X4679"/>
      <c r="Y4679"/>
      <c r="Z4679"/>
      <c r="AA4679"/>
    </row>
    <row r="4680" spans="4:27" x14ac:dyDescent="0.35">
      <c r="D4680"/>
      <c r="E4680"/>
      <c r="F4680"/>
      <c r="G4680"/>
      <c r="H4680"/>
      <c r="I4680"/>
      <c r="J4680"/>
      <c r="K4680"/>
      <c r="L4680"/>
      <c r="M4680"/>
      <c r="N4680"/>
      <c r="O4680"/>
      <c r="P4680"/>
      <c r="Q4680"/>
      <c r="R4680"/>
      <c r="S4680"/>
      <c r="T4680"/>
      <c r="U4680"/>
      <c r="V4680"/>
      <c r="W4680"/>
      <c r="X4680"/>
      <c r="Y4680"/>
      <c r="Z4680"/>
      <c r="AA4680"/>
    </row>
    <row r="4681" spans="4:27" x14ac:dyDescent="0.35">
      <c r="D4681"/>
      <c r="E4681"/>
      <c r="F4681"/>
      <c r="G4681"/>
      <c r="H4681"/>
      <c r="I4681"/>
      <c r="J4681"/>
      <c r="K4681"/>
      <c r="L4681"/>
      <c r="M4681"/>
      <c r="N4681"/>
      <c r="O4681"/>
      <c r="P4681"/>
      <c r="Q4681"/>
      <c r="R4681"/>
      <c r="S4681"/>
      <c r="T4681"/>
      <c r="U4681"/>
      <c r="V4681"/>
      <c r="W4681"/>
      <c r="X4681"/>
      <c r="Y4681"/>
      <c r="Z4681"/>
      <c r="AA4681"/>
    </row>
    <row r="4682" spans="4:27" x14ac:dyDescent="0.35">
      <c r="D4682"/>
      <c r="E4682"/>
      <c r="F4682"/>
      <c r="G4682"/>
      <c r="H4682"/>
      <c r="I4682"/>
      <c r="J4682"/>
      <c r="K4682"/>
      <c r="L4682"/>
      <c r="M4682"/>
      <c r="N4682"/>
      <c r="O4682"/>
      <c r="P4682"/>
      <c r="Q4682"/>
      <c r="R4682"/>
      <c r="S4682"/>
      <c r="T4682"/>
      <c r="U4682"/>
      <c r="V4682"/>
      <c r="W4682"/>
      <c r="X4682"/>
      <c r="Y4682"/>
      <c r="Z4682"/>
      <c r="AA4682"/>
    </row>
    <row r="4683" spans="4:27" x14ac:dyDescent="0.35">
      <c r="D4683"/>
      <c r="E4683"/>
      <c r="F4683"/>
      <c r="G4683"/>
      <c r="H4683"/>
      <c r="I4683"/>
      <c r="J4683"/>
      <c r="K4683"/>
      <c r="L4683"/>
      <c r="M4683"/>
      <c r="N4683"/>
      <c r="O4683"/>
      <c r="P4683"/>
      <c r="Q4683"/>
      <c r="R4683"/>
      <c r="S4683"/>
      <c r="T4683"/>
      <c r="U4683"/>
      <c r="V4683"/>
      <c r="W4683"/>
      <c r="X4683"/>
      <c r="Y4683"/>
      <c r="Z4683"/>
      <c r="AA4683"/>
    </row>
    <row r="4684" spans="4:27" x14ac:dyDescent="0.35">
      <c r="D4684"/>
      <c r="E4684"/>
      <c r="F4684"/>
      <c r="G4684"/>
      <c r="H4684"/>
      <c r="I4684"/>
      <c r="J4684"/>
      <c r="K4684"/>
      <c r="L4684"/>
      <c r="M4684"/>
      <c r="N4684"/>
      <c r="O4684"/>
      <c r="P4684"/>
      <c r="Q4684"/>
      <c r="R4684"/>
      <c r="S4684"/>
      <c r="T4684"/>
      <c r="U4684"/>
      <c r="V4684"/>
      <c r="W4684"/>
      <c r="X4684"/>
      <c r="Y4684"/>
      <c r="Z4684"/>
      <c r="AA4684"/>
    </row>
    <row r="4685" spans="4:27" x14ac:dyDescent="0.35">
      <c r="D4685"/>
      <c r="E4685"/>
      <c r="F4685"/>
      <c r="G4685"/>
      <c r="H4685"/>
      <c r="I4685"/>
      <c r="J4685"/>
      <c r="K4685"/>
      <c r="L4685"/>
      <c r="M4685"/>
      <c r="N4685"/>
      <c r="O4685"/>
      <c r="P4685"/>
      <c r="Q4685"/>
      <c r="R4685"/>
      <c r="S4685"/>
      <c r="T4685"/>
      <c r="U4685"/>
      <c r="V4685"/>
      <c r="W4685"/>
      <c r="X4685"/>
      <c r="Y4685"/>
      <c r="Z4685"/>
      <c r="AA4685"/>
    </row>
    <row r="4686" spans="4:27" x14ac:dyDescent="0.35">
      <c r="D4686"/>
      <c r="E4686"/>
      <c r="F4686"/>
      <c r="G4686"/>
      <c r="H4686"/>
      <c r="I4686"/>
      <c r="J4686"/>
      <c r="K4686"/>
      <c r="L4686"/>
      <c r="M4686"/>
      <c r="N4686"/>
      <c r="O4686"/>
      <c r="P4686"/>
      <c r="Q4686"/>
      <c r="R4686"/>
      <c r="S4686"/>
      <c r="T4686"/>
      <c r="U4686"/>
      <c r="V4686"/>
      <c r="W4686"/>
      <c r="X4686"/>
      <c r="Y4686"/>
      <c r="Z4686"/>
      <c r="AA4686"/>
    </row>
    <row r="4687" spans="4:27" x14ac:dyDescent="0.35">
      <c r="D4687"/>
      <c r="E4687"/>
      <c r="F4687"/>
      <c r="G4687"/>
      <c r="H4687"/>
      <c r="I4687"/>
      <c r="J4687"/>
      <c r="K4687"/>
      <c r="L4687"/>
      <c r="M4687"/>
      <c r="N4687"/>
      <c r="O4687"/>
      <c r="P4687"/>
      <c r="Q4687"/>
      <c r="R4687"/>
      <c r="S4687"/>
      <c r="T4687"/>
      <c r="U4687"/>
      <c r="V4687"/>
      <c r="W4687"/>
      <c r="X4687"/>
      <c r="Y4687"/>
      <c r="Z4687"/>
      <c r="AA4687"/>
    </row>
    <row r="4688" spans="4:27" x14ac:dyDescent="0.35">
      <c r="D4688"/>
      <c r="E4688"/>
      <c r="F4688"/>
      <c r="G4688"/>
      <c r="H4688"/>
      <c r="I4688"/>
      <c r="J4688"/>
      <c r="K4688"/>
      <c r="L4688"/>
      <c r="M4688"/>
      <c r="N4688"/>
      <c r="O4688"/>
      <c r="P4688"/>
      <c r="Q4688"/>
      <c r="R4688"/>
      <c r="S4688"/>
      <c r="T4688"/>
      <c r="U4688"/>
      <c r="V4688"/>
      <c r="W4688"/>
      <c r="X4688"/>
      <c r="Y4688"/>
      <c r="Z4688"/>
      <c r="AA4688"/>
    </row>
    <row r="4689" spans="4:27" x14ac:dyDescent="0.35">
      <c r="D4689"/>
      <c r="E4689"/>
      <c r="F4689"/>
      <c r="G4689"/>
      <c r="H4689"/>
      <c r="I4689"/>
      <c r="J4689"/>
      <c r="K4689"/>
      <c r="L4689"/>
      <c r="M4689"/>
      <c r="N4689"/>
      <c r="O4689"/>
      <c r="P4689"/>
      <c r="Q4689"/>
      <c r="R4689"/>
      <c r="S4689"/>
      <c r="T4689"/>
      <c r="U4689"/>
      <c r="V4689"/>
      <c r="W4689"/>
      <c r="X4689"/>
      <c r="Y4689"/>
      <c r="Z4689"/>
      <c r="AA4689"/>
    </row>
    <row r="4690" spans="4:27" x14ac:dyDescent="0.35">
      <c r="D4690"/>
      <c r="E4690"/>
      <c r="F4690"/>
      <c r="G4690"/>
      <c r="H4690"/>
      <c r="I4690"/>
      <c r="J4690"/>
      <c r="K4690"/>
      <c r="L4690"/>
      <c r="M4690"/>
      <c r="N4690"/>
      <c r="O4690"/>
      <c r="P4690"/>
      <c r="Q4690"/>
      <c r="R4690"/>
      <c r="S4690"/>
      <c r="T4690"/>
      <c r="U4690"/>
      <c r="V4690"/>
      <c r="W4690"/>
      <c r="X4690"/>
      <c r="Y4690"/>
      <c r="Z4690"/>
      <c r="AA4690"/>
    </row>
    <row r="4691" spans="4:27" x14ac:dyDescent="0.35">
      <c r="D4691"/>
      <c r="E4691"/>
      <c r="F4691"/>
      <c r="G4691"/>
      <c r="H4691"/>
      <c r="I4691"/>
      <c r="J4691"/>
      <c r="K4691"/>
      <c r="L4691"/>
      <c r="M4691"/>
      <c r="N4691"/>
      <c r="O4691"/>
      <c r="P4691"/>
      <c r="Q4691"/>
      <c r="R4691"/>
      <c r="S4691"/>
      <c r="T4691"/>
      <c r="U4691"/>
      <c r="V4691"/>
      <c r="W4691"/>
      <c r="X4691"/>
      <c r="Y4691"/>
      <c r="Z4691"/>
      <c r="AA4691"/>
    </row>
    <row r="4692" spans="4:27" x14ac:dyDescent="0.35">
      <c r="D4692"/>
      <c r="E4692"/>
      <c r="F4692"/>
      <c r="G4692"/>
      <c r="H4692"/>
      <c r="I4692"/>
      <c r="J4692"/>
      <c r="K4692"/>
      <c r="L4692"/>
      <c r="M4692"/>
      <c r="N4692"/>
      <c r="O4692"/>
      <c r="P4692"/>
      <c r="Q4692"/>
      <c r="R4692"/>
      <c r="S4692"/>
      <c r="T4692"/>
      <c r="U4692"/>
      <c r="V4692"/>
      <c r="W4692"/>
      <c r="X4692"/>
      <c r="Y4692"/>
      <c r="Z4692"/>
      <c r="AA4692"/>
    </row>
    <row r="4693" spans="4:27" x14ac:dyDescent="0.35">
      <c r="D4693"/>
      <c r="E4693"/>
      <c r="F4693"/>
      <c r="G4693"/>
      <c r="H4693"/>
      <c r="I4693"/>
      <c r="J4693"/>
      <c r="K4693"/>
      <c r="L4693"/>
      <c r="M4693"/>
      <c r="N4693"/>
      <c r="O4693"/>
      <c r="P4693"/>
      <c r="Q4693"/>
      <c r="R4693"/>
      <c r="S4693"/>
      <c r="T4693"/>
      <c r="U4693"/>
      <c r="V4693"/>
      <c r="W4693"/>
      <c r="X4693"/>
      <c r="Y4693"/>
      <c r="Z4693"/>
      <c r="AA4693"/>
    </row>
    <row r="4694" spans="4:27" x14ac:dyDescent="0.35">
      <c r="D4694"/>
      <c r="E4694"/>
      <c r="F4694"/>
      <c r="G4694"/>
      <c r="H4694"/>
      <c r="I4694"/>
      <c r="J4694"/>
      <c r="K4694"/>
      <c r="L4694"/>
      <c r="M4694"/>
      <c r="N4694"/>
      <c r="O4694"/>
      <c r="P4694"/>
      <c r="Q4694"/>
      <c r="R4694"/>
      <c r="S4694"/>
      <c r="T4694"/>
      <c r="U4694"/>
      <c r="V4694"/>
      <c r="W4694"/>
      <c r="X4694"/>
      <c r="Y4694"/>
      <c r="Z4694"/>
      <c r="AA4694"/>
    </row>
    <row r="4695" spans="4:27" x14ac:dyDescent="0.35">
      <c r="D4695"/>
      <c r="E4695"/>
      <c r="F4695"/>
      <c r="G4695"/>
      <c r="H4695"/>
      <c r="I4695"/>
      <c r="J4695"/>
      <c r="K4695"/>
      <c r="L4695"/>
      <c r="M4695"/>
      <c r="N4695"/>
      <c r="O4695"/>
      <c r="P4695"/>
      <c r="Q4695"/>
      <c r="R4695"/>
      <c r="S4695"/>
      <c r="T4695"/>
      <c r="U4695"/>
      <c r="V4695"/>
      <c r="W4695"/>
      <c r="X4695"/>
      <c r="Y4695"/>
      <c r="Z4695"/>
      <c r="AA4695"/>
    </row>
    <row r="4696" spans="4:27" x14ac:dyDescent="0.35">
      <c r="D4696"/>
      <c r="E4696"/>
      <c r="F4696"/>
      <c r="G4696"/>
      <c r="H4696"/>
      <c r="I4696"/>
      <c r="J4696"/>
      <c r="K4696"/>
      <c r="L4696"/>
      <c r="M4696"/>
      <c r="N4696"/>
      <c r="O4696"/>
      <c r="P4696"/>
      <c r="Q4696"/>
      <c r="R4696"/>
      <c r="S4696"/>
      <c r="T4696"/>
      <c r="U4696"/>
      <c r="V4696"/>
      <c r="W4696"/>
      <c r="X4696"/>
      <c r="Y4696"/>
      <c r="Z4696"/>
      <c r="AA4696"/>
    </row>
    <row r="4697" spans="4:27" x14ac:dyDescent="0.35">
      <c r="D4697"/>
      <c r="E4697"/>
      <c r="F4697"/>
      <c r="G4697"/>
      <c r="H4697"/>
      <c r="I4697"/>
      <c r="J4697"/>
      <c r="K4697"/>
      <c r="L4697"/>
      <c r="M4697"/>
      <c r="N4697"/>
      <c r="O4697"/>
      <c r="P4697"/>
      <c r="Q4697"/>
      <c r="R4697"/>
      <c r="S4697"/>
      <c r="T4697"/>
      <c r="U4697"/>
      <c r="V4697"/>
      <c r="W4697"/>
      <c r="X4697"/>
      <c r="Y4697"/>
      <c r="Z4697"/>
      <c r="AA4697"/>
    </row>
    <row r="4698" spans="4:27" x14ac:dyDescent="0.35">
      <c r="D4698"/>
      <c r="E4698"/>
      <c r="F4698"/>
      <c r="G4698"/>
      <c r="H4698"/>
      <c r="I4698"/>
      <c r="J4698"/>
      <c r="K4698"/>
      <c r="L4698"/>
      <c r="M4698"/>
      <c r="N4698"/>
      <c r="O4698"/>
      <c r="P4698"/>
      <c r="Q4698"/>
      <c r="R4698"/>
      <c r="S4698"/>
      <c r="T4698"/>
      <c r="U4698"/>
      <c r="V4698"/>
      <c r="W4698"/>
      <c r="X4698"/>
      <c r="Y4698"/>
      <c r="Z4698"/>
      <c r="AA4698"/>
    </row>
    <row r="4699" spans="4:27" x14ac:dyDescent="0.35">
      <c r="D4699"/>
      <c r="E4699"/>
      <c r="F4699"/>
      <c r="G4699"/>
      <c r="H4699"/>
      <c r="I4699"/>
      <c r="J4699"/>
      <c r="K4699"/>
      <c r="L4699"/>
      <c r="M4699"/>
      <c r="N4699"/>
      <c r="O4699"/>
      <c r="P4699"/>
      <c r="Q4699"/>
      <c r="R4699"/>
      <c r="S4699"/>
      <c r="T4699"/>
      <c r="U4699"/>
      <c r="V4699"/>
      <c r="W4699"/>
      <c r="X4699"/>
      <c r="Y4699"/>
      <c r="Z4699"/>
      <c r="AA4699"/>
    </row>
    <row r="4700" spans="4:27" x14ac:dyDescent="0.35">
      <c r="D4700"/>
      <c r="E4700"/>
      <c r="F4700"/>
      <c r="G4700"/>
      <c r="H4700"/>
      <c r="I4700"/>
      <c r="J4700"/>
      <c r="K4700"/>
      <c r="L4700"/>
      <c r="M4700"/>
      <c r="N4700"/>
      <c r="O4700"/>
      <c r="P4700"/>
      <c r="Q4700"/>
      <c r="R4700"/>
      <c r="S4700"/>
      <c r="T4700"/>
      <c r="U4700"/>
      <c r="V4700"/>
      <c r="W4700"/>
      <c r="X4700"/>
      <c r="Y4700"/>
      <c r="Z4700"/>
      <c r="AA4700"/>
    </row>
    <row r="4701" spans="4:27" x14ac:dyDescent="0.35">
      <c r="D4701"/>
      <c r="E4701"/>
      <c r="F4701"/>
      <c r="G4701"/>
      <c r="H4701"/>
      <c r="I4701"/>
      <c r="J4701"/>
      <c r="K4701"/>
      <c r="L4701"/>
      <c r="M4701"/>
      <c r="N4701"/>
      <c r="O4701"/>
      <c r="P4701"/>
      <c r="Q4701"/>
      <c r="R4701"/>
      <c r="S4701"/>
      <c r="T4701"/>
      <c r="U4701"/>
      <c r="V4701"/>
      <c r="W4701"/>
      <c r="X4701"/>
      <c r="Y4701"/>
      <c r="Z4701"/>
      <c r="AA4701"/>
    </row>
    <row r="4702" spans="4:27" x14ac:dyDescent="0.35">
      <c r="D4702"/>
      <c r="E4702"/>
      <c r="F4702"/>
      <c r="G4702"/>
      <c r="H4702"/>
      <c r="I4702"/>
      <c r="J4702"/>
      <c r="K4702"/>
      <c r="L4702"/>
      <c r="M4702"/>
      <c r="N4702"/>
      <c r="O4702"/>
      <c r="P4702"/>
      <c r="Q4702"/>
      <c r="R4702"/>
      <c r="S4702"/>
      <c r="T4702"/>
      <c r="U4702"/>
      <c r="V4702"/>
      <c r="W4702"/>
      <c r="X4702"/>
      <c r="Y4702"/>
      <c r="Z4702"/>
      <c r="AA4702"/>
    </row>
    <row r="4703" spans="4:27" x14ac:dyDescent="0.35">
      <c r="D4703"/>
      <c r="E4703"/>
      <c r="F4703"/>
      <c r="G4703"/>
      <c r="H4703"/>
      <c r="I4703"/>
      <c r="J4703"/>
      <c r="K4703"/>
      <c r="L4703"/>
      <c r="M4703"/>
      <c r="N4703"/>
      <c r="O4703"/>
      <c r="P4703"/>
      <c r="Q4703"/>
      <c r="R4703"/>
      <c r="S4703"/>
      <c r="T4703"/>
      <c r="U4703"/>
      <c r="V4703"/>
      <c r="W4703"/>
      <c r="X4703"/>
      <c r="Y4703"/>
      <c r="Z4703"/>
      <c r="AA4703"/>
    </row>
    <row r="4704" spans="4:27" x14ac:dyDescent="0.35">
      <c r="D4704"/>
      <c r="E4704"/>
      <c r="F4704"/>
      <c r="G4704"/>
      <c r="H4704"/>
      <c r="I4704"/>
      <c r="J4704"/>
      <c r="K4704"/>
      <c r="L4704"/>
      <c r="M4704"/>
      <c r="N4704"/>
      <c r="O4704"/>
      <c r="P4704"/>
      <c r="Q4704"/>
      <c r="R4704"/>
      <c r="S4704"/>
      <c r="T4704"/>
      <c r="U4704"/>
      <c r="V4704"/>
      <c r="W4704"/>
      <c r="X4704"/>
      <c r="Y4704"/>
      <c r="Z4704"/>
      <c r="AA4704"/>
    </row>
    <row r="4705" spans="4:27" x14ac:dyDescent="0.35">
      <c r="D4705"/>
      <c r="E4705"/>
      <c r="F4705"/>
      <c r="G4705"/>
      <c r="H4705"/>
      <c r="I4705"/>
      <c r="J4705"/>
      <c r="K4705"/>
      <c r="L4705"/>
      <c r="M4705"/>
      <c r="N4705"/>
      <c r="O4705"/>
      <c r="P4705"/>
      <c r="Q4705"/>
      <c r="R4705"/>
      <c r="S4705"/>
      <c r="T4705"/>
      <c r="U4705"/>
      <c r="V4705"/>
      <c r="W4705"/>
      <c r="X4705"/>
      <c r="Y4705"/>
      <c r="Z4705"/>
      <c r="AA4705"/>
    </row>
    <row r="4706" spans="4:27" x14ac:dyDescent="0.35">
      <c r="D4706"/>
      <c r="E4706"/>
      <c r="F4706"/>
      <c r="G4706"/>
      <c r="H4706"/>
      <c r="I4706"/>
      <c r="J4706"/>
      <c r="K4706"/>
      <c r="L4706"/>
      <c r="M4706"/>
      <c r="N4706"/>
      <c r="O4706"/>
      <c r="P4706"/>
      <c r="Q4706"/>
      <c r="R4706"/>
      <c r="S4706"/>
      <c r="T4706"/>
      <c r="U4706"/>
      <c r="V4706"/>
      <c r="W4706"/>
      <c r="X4706"/>
      <c r="Y4706"/>
      <c r="Z4706"/>
      <c r="AA4706"/>
    </row>
    <row r="4707" spans="4:27" x14ac:dyDescent="0.35">
      <c r="D4707"/>
      <c r="E4707"/>
      <c r="F4707"/>
      <c r="G4707"/>
      <c r="H4707"/>
      <c r="I4707"/>
      <c r="J4707"/>
      <c r="K4707"/>
      <c r="L4707"/>
      <c r="M4707"/>
      <c r="N4707"/>
      <c r="O4707"/>
      <c r="P4707"/>
      <c r="Q4707"/>
      <c r="R4707"/>
      <c r="S4707"/>
      <c r="T4707"/>
      <c r="U4707"/>
      <c r="V4707"/>
      <c r="W4707"/>
      <c r="X4707"/>
      <c r="Y4707"/>
      <c r="Z4707"/>
      <c r="AA4707"/>
    </row>
    <row r="4708" spans="4:27" x14ac:dyDescent="0.35">
      <c r="D4708"/>
      <c r="E4708"/>
      <c r="F4708"/>
      <c r="G4708"/>
      <c r="H4708"/>
      <c r="I4708"/>
      <c r="J4708"/>
      <c r="K4708"/>
      <c r="L4708"/>
      <c r="M4708"/>
      <c r="N4708"/>
      <c r="O4708"/>
      <c r="P4708"/>
      <c r="Q4708"/>
      <c r="R4708"/>
      <c r="S4708"/>
      <c r="T4708"/>
      <c r="U4708"/>
      <c r="V4708"/>
      <c r="W4708"/>
      <c r="X4708"/>
      <c r="Y4708"/>
      <c r="Z4708"/>
      <c r="AA4708"/>
    </row>
    <row r="4709" spans="4:27" x14ac:dyDescent="0.35">
      <c r="D4709"/>
      <c r="E4709"/>
      <c r="F4709"/>
      <c r="G4709"/>
      <c r="H4709"/>
      <c r="I4709"/>
      <c r="J4709"/>
      <c r="K4709"/>
      <c r="L4709"/>
      <c r="M4709"/>
      <c r="N4709"/>
      <c r="O4709"/>
      <c r="P4709"/>
      <c r="Q4709"/>
      <c r="R4709"/>
      <c r="S4709"/>
      <c r="T4709"/>
      <c r="U4709"/>
      <c r="V4709"/>
      <c r="W4709"/>
      <c r="X4709"/>
      <c r="Y4709"/>
      <c r="Z4709"/>
      <c r="AA4709"/>
    </row>
    <row r="4710" spans="4:27" x14ac:dyDescent="0.35">
      <c r="D4710"/>
      <c r="E4710"/>
      <c r="F4710"/>
      <c r="G4710"/>
      <c r="H4710"/>
      <c r="I4710"/>
      <c r="J4710"/>
      <c r="K4710"/>
      <c r="L4710"/>
      <c r="M4710"/>
      <c r="N4710"/>
      <c r="O4710"/>
      <c r="P4710"/>
      <c r="Q4710"/>
      <c r="R4710"/>
      <c r="S4710"/>
      <c r="T4710"/>
      <c r="U4710"/>
      <c r="V4710"/>
      <c r="W4710"/>
      <c r="X4710"/>
      <c r="Y4710"/>
      <c r="Z4710"/>
      <c r="AA4710"/>
    </row>
    <row r="4711" spans="4:27" x14ac:dyDescent="0.35">
      <c r="D4711"/>
      <c r="E4711"/>
      <c r="F4711"/>
      <c r="G4711"/>
      <c r="H4711"/>
      <c r="I4711"/>
      <c r="J4711"/>
      <c r="K4711"/>
      <c r="L4711"/>
      <c r="M4711"/>
      <c r="N4711"/>
      <c r="O4711"/>
      <c r="P4711"/>
      <c r="Q4711"/>
      <c r="R4711"/>
      <c r="S4711"/>
      <c r="T4711"/>
      <c r="U4711"/>
      <c r="V4711"/>
      <c r="W4711"/>
      <c r="X4711"/>
      <c r="Y4711"/>
      <c r="Z4711"/>
      <c r="AA4711"/>
    </row>
    <row r="4712" spans="4:27" x14ac:dyDescent="0.35">
      <c r="D4712"/>
      <c r="E4712"/>
      <c r="F4712"/>
      <c r="G4712"/>
      <c r="H4712"/>
      <c r="I4712"/>
      <c r="J4712"/>
      <c r="K4712"/>
      <c r="L4712"/>
      <c r="M4712"/>
      <c r="N4712"/>
      <c r="O4712"/>
      <c r="P4712"/>
      <c r="Q4712"/>
      <c r="R4712"/>
      <c r="S4712"/>
      <c r="T4712"/>
      <c r="U4712"/>
      <c r="V4712"/>
      <c r="W4712"/>
      <c r="X4712"/>
      <c r="Y4712"/>
      <c r="Z4712"/>
      <c r="AA4712"/>
    </row>
    <row r="4713" spans="4:27" x14ac:dyDescent="0.35">
      <c r="D4713"/>
      <c r="E4713"/>
      <c r="F4713"/>
      <c r="G4713"/>
      <c r="H4713"/>
      <c r="I4713"/>
      <c r="J4713"/>
      <c r="K4713"/>
      <c r="L4713"/>
      <c r="M4713"/>
      <c r="N4713"/>
      <c r="O4713"/>
      <c r="P4713"/>
      <c r="Q4713"/>
      <c r="R4713"/>
      <c r="S4713"/>
      <c r="T4713"/>
      <c r="U4713"/>
      <c r="V4713"/>
      <c r="W4713"/>
      <c r="X4713"/>
      <c r="Y4713"/>
      <c r="Z4713"/>
      <c r="AA4713"/>
    </row>
    <row r="4714" spans="4:27" x14ac:dyDescent="0.35">
      <c r="D4714"/>
      <c r="E4714"/>
      <c r="F4714"/>
      <c r="G4714"/>
      <c r="H4714"/>
      <c r="I4714"/>
      <c r="J4714"/>
      <c r="K4714"/>
      <c r="L4714"/>
      <c r="M4714"/>
      <c r="N4714"/>
      <c r="O4714"/>
      <c r="P4714"/>
      <c r="Q4714"/>
      <c r="R4714"/>
      <c r="S4714"/>
      <c r="T4714"/>
      <c r="U4714"/>
      <c r="V4714"/>
      <c r="W4714"/>
      <c r="X4714"/>
      <c r="Y4714"/>
      <c r="Z4714"/>
      <c r="AA4714"/>
    </row>
    <row r="4715" spans="4:27" x14ac:dyDescent="0.35">
      <c r="D4715"/>
      <c r="E4715"/>
      <c r="F4715"/>
      <c r="G4715"/>
      <c r="H4715"/>
      <c r="I4715"/>
      <c r="J4715"/>
      <c r="K4715"/>
      <c r="L4715"/>
      <c r="M4715"/>
      <c r="N4715"/>
      <c r="O4715"/>
      <c r="P4715"/>
      <c r="Q4715"/>
      <c r="R4715"/>
      <c r="S4715"/>
      <c r="T4715"/>
      <c r="U4715"/>
      <c r="V4715"/>
      <c r="W4715"/>
      <c r="X4715"/>
      <c r="Y4715"/>
      <c r="Z4715"/>
      <c r="AA4715"/>
    </row>
    <row r="4716" spans="4:27" x14ac:dyDescent="0.35">
      <c r="D4716"/>
      <c r="E4716"/>
      <c r="F4716"/>
      <c r="G4716"/>
      <c r="H4716"/>
      <c r="I4716"/>
      <c r="J4716"/>
      <c r="K4716"/>
      <c r="L4716"/>
      <c r="M4716"/>
      <c r="N4716"/>
      <c r="O4716"/>
      <c r="P4716"/>
      <c r="Q4716"/>
      <c r="R4716"/>
      <c r="S4716"/>
      <c r="T4716"/>
      <c r="U4716"/>
      <c r="V4716"/>
      <c r="W4716"/>
      <c r="X4716"/>
      <c r="Y4716"/>
      <c r="Z4716"/>
      <c r="AA4716"/>
    </row>
    <row r="4717" spans="4:27" x14ac:dyDescent="0.35">
      <c r="D4717"/>
      <c r="E4717"/>
      <c r="F4717"/>
      <c r="G4717"/>
      <c r="H4717"/>
      <c r="I4717"/>
      <c r="J4717"/>
      <c r="K4717"/>
      <c r="L4717"/>
      <c r="M4717"/>
      <c r="N4717"/>
      <c r="O4717"/>
      <c r="P4717"/>
      <c r="Q4717"/>
      <c r="R4717"/>
      <c r="S4717"/>
      <c r="T4717"/>
      <c r="U4717"/>
      <c r="V4717"/>
      <c r="W4717"/>
      <c r="X4717"/>
      <c r="Y4717"/>
      <c r="Z4717"/>
      <c r="AA4717"/>
    </row>
    <row r="4718" spans="4:27" x14ac:dyDescent="0.35">
      <c r="D4718"/>
      <c r="E4718"/>
      <c r="F4718"/>
      <c r="G4718"/>
      <c r="H4718"/>
      <c r="I4718"/>
      <c r="J4718"/>
      <c r="K4718"/>
      <c r="L4718"/>
      <c r="M4718"/>
      <c r="N4718"/>
      <c r="O4718"/>
      <c r="P4718"/>
      <c r="Q4718"/>
      <c r="R4718"/>
      <c r="S4718"/>
      <c r="T4718"/>
      <c r="U4718"/>
      <c r="V4718"/>
      <c r="W4718"/>
      <c r="X4718"/>
      <c r="Y4718"/>
      <c r="Z4718"/>
      <c r="AA4718"/>
    </row>
    <row r="4719" spans="4:27" x14ac:dyDescent="0.35">
      <c r="D4719"/>
      <c r="E4719"/>
      <c r="F4719"/>
      <c r="G4719"/>
      <c r="H4719"/>
      <c r="I4719"/>
      <c r="J4719"/>
      <c r="K4719"/>
      <c r="L4719"/>
      <c r="M4719"/>
      <c r="N4719"/>
      <c r="O4719"/>
      <c r="P4719"/>
      <c r="Q4719"/>
      <c r="R4719"/>
      <c r="S4719"/>
      <c r="T4719"/>
      <c r="U4719"/>
      <c r="V4719"/>
      <c r="W4719"/>
      <c r="X4719"/>
      <c r="Y4719"/>
      <c r="Z4719"/>
      <c r="AA4719"/>
    </row>
    <row r="4720" spans="4:27" x14ac:dyDescent="0.35">
      <c r="D4720"/>
      <c r="E4720"/>
      <c r="F4720"/>
      <c r="G4720"/>
      <c r="H4720"/>
      <c r="I4720"/>
      <c r="J4720"/>
      <c r="K4720"/>
      <c r="L4720"/>
      <c r="M4720"/>
      <c r="N4720"/>
      <c r="O4720"/>
      <c r="P4720"/>
      <c r="Q4720"/>
      <c r="R4720"/>
      <c r="S4720"/>
      <c r="T4720"/>
      <c r="U4720"/>
      <c r="V4720"/>
      <c r="W4720"/>
      <c r="X4720"/>
      <c r="Y4720"/>
      <c r="Z4720"/>
      <c r="AA4720"/>
    </row>
    <row r="4721" spans="4:27" x14ac:dyDescent="0.35">
      <c r="D4721"/>
      <c r="E4721"/>
      <c r="F4721"/>
      <c r="G4721"/>
      <c r="H4721"/>
      <c r="I4721"/>
      <c r="J4721"/>
      <c r="K4721"/>
      <c r="L4721"/>
      <c r="M4721"/>
      <c r="N4721"/>
      <c r="O4721"/>
      <c r="P4721"/>
      <c r="Q4721"/>
      <c r="R4721"/>
      <c r="S4721"/>
      <c r="T4721"/>
      <c r="U4721"/>
      <c r="V4721"/>
      <c r="W4721"/>
      <c r="X4721"/>
      <c r="Y4721"/>
      <c r="Z4721"/>
      <c r="AA4721"/>
    </row>
    <row r="4722" spans="4:27" x14ac:dyDescent="0.35">
      <c r="D4722"/>
      <c r="E4722"/>
      <c r="F4722"/>
      <c r="G4722"/>
      <c r="H4722"/>
      <c r="I4722"/>
      <c r="J4722"/>
      <c r="K4722"/>
      <c r="L4722"/>
      <c r="M4722"/>
      <c r="N4722"/>
      <c r="O4722"/>
      <c r="P4722"/>
      <c r="Q4722"/>
      <c r="R4722"/>
      <c r="S4722"/>
      <c r="T4722"/>
      <c r="U4722"/>
      <c r="V4722"/>
      <c r="W4722"/>
      <c r="X4722"/>
      <c r="Y4722"/>
      <c r="Z4722"/>
      <c r="AA4722"/>
    </row>
    <row r="4723" spans="4:27" x14ac:dyDescent="0.35">
      <c r="D4723"/>
      <c r="E4723"/>
      <c r="F4723"/>
      <c r="G4723"/>
      <c r="H4723"/>
      <c r="I4723"/>
      <c r="J4723"/>
      <c r="K4723"/>
      <c r="L4723"/>
      <c r="M4723"/>
      <c r="N4723"/>
      <c r="O4723"/>
      <c r="P4723"/>
      <c r="Q4723"/>
      <c r="R4723"/>
      <c r="S4723"/>
      <c r="T4723"/>
      <c r="U4723"/>
      <c r="V4723"/>
      <c r="W4723"/>
      <c r="X4723"/>
      <c r="Y4723"/>
      <c r="Z4723"/>
      <c r="AA4723"/>
    </row>
    <row r="4724" spans="4:27" x14ac:dyDescent="0.35">
      <c r="D4724"/>
      <c r="E4724"/>
      <c r="F4724"/>
      <c r="G4724"/>
      <c r="H4724"/>
      <c r="I4724"/>
      <c r="J4724"/>
      <c r="K4724"/>
      <c r="L4724"/>
      <c r="M4724"/>
      <c r="N4724"/>
      <c r="O4724"/>
      <c r="P4724"/>
      <c r="Q4724"/>
      <c r="R4724"/>
      <c r="S4724"/>
      <c r="T4724"/>
      <c r="U4724"/>
      <c r="V4724"/>
      <c r="W4724"/>
      <c r="X4724"/>
      <c r="Y4724"/>
      <c r="Z4724"/>
      <c r="AA4724"/>
    </row>
    <row r="4725" spans="4:27" x14ac:dyDescent="0.35">
      <c r="D4725"/>
      <c r="E4725"/>
      <c r="F4725"/>
      <c r="G4725"/>
      <c r="H4725"/>
      <c r="I4725"/>
      <c r="J4725"/>
      <c r="K4725"/>
      <c r="L4725"/>
      <c r="M4725"/>
      <c r="N4725"/>
      <c r="O4725"/>
      <c r="P4725"/>
      <c r="Q4725"/>
      <c r="R4725"/>
      <c r="S4725"/>
      <c r="T4725"/>
      <c r="U4725"/>
      <c r="V4725"/>
      <c r="W4725"/>
      <c r="X4725"/>
      <c r="Y4725"/>
      <c r="Z4725"/>
      <c r="AA4725"/>
    </row>
    <row r="4726" spans="4:27" x14ac:dyDescent="0.35">
      <c r="D4726"/>
      <c r="E4726"/>
      <c r="F4726"/>
      <c r="G4726"/>
      <c r="H4726"/>
      <c r="I4726"/>
      <c r="J4726"/>
      <c r="K4726"/>
      <c r="L4726"/>
      <c r="M4726"/>
      <c r="N4726"/>
      <c r="O4726"/>
      <c r="P4726"/>
      <c r="Q4726"/>
      <c r="R4726"/>
      <c r="S4726"/>
      <c r="T4726"/>
      <c r="U4726"/>
      <c r="V4726"/>
      <c r="W4726"/>
      <c r="X4726"/>
      <c r="Y4726"/>
      <c r="Z4726"/>
      <c r="AA4726"/>
    </row>
    <row r="4727" spans="4:27" x14ac:dyDescent="0.35">
      <c r="D4727"/>
      <c r="E4727"/>
      <c r="F4727"/>
      <c r="G4727"/>
      <c r="H4727"/>
      <c r="I4727"/>
      <c r="J4727"/>
      <c r="K4727"/>
      <c r="L4727"/>
      <c r="M4727"/>
      <c r="N4727"/>
      <c r="O4727"/>
      <c r="P4727"/>
      <c r="Q4727"/>
      <c r="R4727"/>
      <c r="S4727"/>
      <c r="T4727"/>
      <c r="U4727"/>
      <c r="V4727"/>
      <c r="W4727"/>
      <c r="X4727"/>
      <c r="Y4727"/>
      <c r="Z4727"/>
      <c r="AA4727"/>
    </row>
    <row r="4728" spans="4:27" x14ac:dyDescent="0.35">
      <c r="D4728"/>
      <c r="E4728"/>
      <c r="F4728"/>
      <c r="G4728"/>
      <c r="H4728"/>
      <c r="I4728"/>
      <c r="J4728"/>
      <c r="K4728"/>
      <c r="L4728"/>
      <c r="M4728"/>
      <c r="N4728"/>
      <c r="O4728"/>
      <c r="P4728"/>
      <c r="Q4728"/>
      <c r="R4728"/>
      <c r="S4728"/>
      <c r="T4728"/>
      <c r="U4728"/>
      <c r="V4728"/>
      <c r="W4728"/>
      <c r="X4728"/>
      <c r="Y4728"/>
      <c r="Z4728"/>
      <c r="AA4728"/>
    </row>
    <row r="4729" spans="4:27" x14ac:dyDescent="0.35">
      <c r="D4729"/>
      <c r="E4729"/>
      <c r="F4729"/>
      <c r="G4729"/>
      <c r="H4729"/>
      <c r="I4729"/>
      <c r="J4729"/>
      <c r="K4729"/>
      <c r="L4729"/>
      <c r="M4729"/>
      <c r="N4729"/>
      <c r="O4729"/>
      <c r="P4729"/>
      <c r="Q4729"/>
      <c r="R4729"/>
      <c r="S4729"/>
      <c r="T4729"/>
      <c r="U4729"/>
      <c r="V4729"/>
      <c r="W4729"/>
      <c r="X4729"/>
      <c r="Y4729"/>
      <c r="Z4729"/>
      <c r="AA4729"/>
    </row>
    <row r="4730" spans="4:27" x14ac:dyDescent="0.35">
      <c r="D4730"/>
      <c r="E4730"/>
      <c r="F4730"/>
      <c r="G4730"/>
      <c r="H4730"/>
      <c r="I4730"/>
      <c r="J4730"/>
      <c r="K4730"/>
      <c r="L4730"/>
      <c r="M4730"/>
      <c r="N4730"/>
      <c r="O4730"/>
      <c r="P4730"/>
      <c r="Q4730"/>
      <c r="R4730"/>
      <c r="S4730"/>
      <c r="T4730"/>
      <c r="U4730"/>
      <c r="V4730"/>
      <c r="W4730"/>
      <c r="X4730"/>
      <c r="Y4730"/>
      <c r="Z4730"/>
      <c r="AA4730"/>
    </row>
    <row r="4731" spans="4:27" x14ac:dyDescent="0.35">
      <c r="D4731"/>
      <c r="E4731"/>
      <c r="F4731"/>
      <c r="G4731"/>
      <c r="H4731"/>
      <c r="I4731"/>
      <c r="J4731"/>
      <c r="K4731"/>
      <c r="L4731"/>
      <c r="M4731"/>
      <c r="N4731"/>
      <c r="O4731"/>
      <c r="P4731"/>
      <c r="Q4731"/>
      <c r="R4731"/>
      <c r="S4731"/>
      <c r="T4731"/>
      <c r="U4731"/>
      <c r="V4731"/>
      <c r="W4731"/>
      <c r="X4731"/>
      <c r="Y4731"/>
      <c r="Z4731"/>
      <c r="AA4731"/>
    </row>
    <row r="4732" spans="4:27" x14ac:dyDescent="0.35">
      <c r="D4732"/>
      <c r="E4732"/>
      <c r="F4732"/>
      <c r="G4732"/>
      <c r="H4732"/>
      <c r="I4732"/>
      <c r="J4732"/>
      <c r="K4732"/>
      <c r="L4732"/>
      <c r="M4732"/>
      <c r="N4732"/>
      <c r="O4732"/>
      <c r="P4732"/>
      <c r="Q4732"/>
      <c r="R4732"/>
      <c r="S4732"/>
      <c r="T4732"/>
      <c r="U4732"/>
      <c r="V4732"/>
      <c r="W4732"/>
      <c r="X4732"/>
      <c r="Y4732"/>
      <c r="Z4732"/>
      <c r="AA4732"/>
    </row>
    <row r="4733" spans="4:27" x14ac:dyDescent="0.35">
      <c r="D4733"/>
      <c r="E4733"/>
      <c r="F4733"/>
      <c r="G4733"/>
      <c r="H4733"/>
      <c r="I4733"/>
      <c r="J4733"/>
      <c r="K4733"/>
      <c r="L4733"/>
      <c r="M4733"/>
      <c r="N4733"/>
      <c r="O4733"/>
      <c r="P4733"/>
      <c r="Q4733"/>
      <c r="R4733"/>
      <c r="S4733"/>
      <c r="T4733"/>
      <c r="U4733"/>
      <c r="V4733"/>
      <c r="W4733"/>
      <c r="X4733"/>
      <c r="Y4733"/>
      <c r="Z4733"/>
      <c r="AA4733"/>
    </row>
    <row r="4734" spans="4:27" x14ac:dyDescent="0.35">
      <c r="D4734"/>
      <c r="E4734"/>
      <c r="F4734"/>
      <c r="G4734"/>
      <c r="H4734"/>
      <c r="I4734"/>
      <c r="J4734"/>
      <c r="K4734"/>
      <c r="L4734"/>
      <c r="M4734"/>
      <c r="N4734"/>
      <c r="O4734"/>
      <c r="P4734"/>
      <c r="Q4734"/>
      <c r="R4734"/>
      <c r="S4734"/>
      <c r="T4734"/>
      <c r="U4734"/>
      <c r="V4734"/>
      <c r="W4734"/>
      <c r="X4734"/>
      <c r="Y4734"/>
      <c r="Z4734"/>
      <c r="AA4734"/>
    </row>
    <row r="4735" spans="4:27" x14ac:dyDescent="0.35">
      <c r="D4735"/>
      <c r="E4735"/>
      <c r="F4735"/>
      <c r="G4735"/>
      <c r="H4735"/>
      <c r="I4735"/>
      <c r="J4735"/>
      <c r="K4735"/>
      <c r="L4735"/>
      <c r="M4735"/>
      <c r="N4735"/>
      <c r="O4735"/>
      <c r="P4735"/>
      <c r="Q4735"/>
      <c r="R4735"/>
      <c r="S4735"/>
      <c r="T4735"/>
      <c r="U4735"/>
      <c r="V4735"/>
      <c r="W4735"/>
      <c r="X4735"/>
      <c r="Y4735"/>
      <c r="Z4735"/>
      <c r="AA4735"/>
    </row>
    <row r="4736" spans="4:27" x14ac:dyDescent="0.35">
      <c r="D4736"/>
      <c r="E4736"/>
      <c r="F4736"/>
      <c r="G4736"/>
      <c r="H4736"/>
      <c r="I4736"/>
      <c r="J4736"/>
      <c r="K4736"/>
      <c r="L4736"/>
      <c r="M4736"/>
      <c r="N4736"/>
      <c r="O4736"/>
      <c r="P4736"/>
      <c r="Q4736"/>
      <c r="R4736"/>
      <c r="S4736"/>
      <c r="T4736"/>
      <c r="U4736"/>
      <c r="V4736"/>
      <c r="W4736"/>
      <c r="X4736"/>
      <c r="Y4736"/>
      <c r="Z4736"/>
      <c r="AA4736"/>
    </row>
    <row r="4737" spans="4:27" x14ac:dyDescent="0.35">
      <c r="D4737"/>
      <c r="E4737"/>
      <c r="F4737"/>
      <c r="G4737"/>
      <c r="H4737"/>
      <c r="I4737"/>
      <c r="J4737"/>
      <c r="K4737"/>
      <c r="L4737"/>
      <c r="M4737"/>
      <c r="N4737"/>
      <c r="O4737"/>
      <c r="P4737"/>
      <c r="Q4737"/>
      <c r="R4737"/>
      <c r="S4737"/>
      <c r="T4737"/>
      <c r="U4737"/>
      <c r="V4737"/>
      <c r="W4737"/>
      <c r="X4737"/>
      <c r="Y4737"/>
      <c r="Z4737"/>
      <c r="AA4737"/>
    </row>
    <row r="4738" spans="4:27" x14ac:dyDescent="0.35">
      <c r="D4738"/>
      <c r="E4738"/>
      <c r="F4738"/>
      <c r="G4738"/>
      <c r="H4738"/>
      <c r="I4738"/>
      <c r="J4738"/>
      <c r="K4738"/>
      <c r="L4738"/>
      <c r="M4738"/>
      <c r="N4738"/>
      <c r="O4738"/>
      <c r="P4738"/>
      <c r="Q4738"/>
      <c r="R4738"/>
      <c r="S4738"/>
      <c r="T4738"/>
      <c r="U4738"/>
      <c r="V4738"/>
      <c r="W4738"/>
      <c r="X4738"/>
      <c r="Y4738"/>
      <c r="Z4738"/>
      <c r="AA4738"/>
    </row>
    <row r="4739" spans="4:27" x14ac:dyDescent="0.35">
      <c r="D4739"/>
      <c r="E4739"/>
      <c r="F4739"/>
      <c r="G4739"/>
      <c r="H4739"/>
      <c r="I4739"/>
      <c r="J4739"/>
      <c r="K4739"/>
      <c r="L4739"/>
      <c r="M4739"/>
      <c r="N4739"/>
      <c r="O4739"/>
      <c r="P4739"/>
      <c r="Q4739"/>
      <c r="R4739"/>
      <c r="S4739"/>
      <c r="T4739"/>
      <c r="U4739"/>
      <c r="V4739"/>
      <c r="W4739"/>
      <c r="X4739"/>
      <c r="Y4739"/>
      <c r="Z4739"/>
      <c r="AA4739"/>
    </row>
    <row r="4740" spans="4:27" x14ac:dyDescent="0.35">
      <c r="D4740"/>
      <c r="E4740"/>
      <c r="F4740"/>
      <c r="G4740"/>
      <c r="H4740"/>
      <c r="I4740"/>
      <c r="J4740"/>
      <c r="K4740"/>
      <c r="L4740"/>
      <c r="M4740"/>
      <c r="N4740"/>
      <c r="O4740"/>
      <c r="P4740"/>
      <c r="Q4740"/>
      <c r="R4740"/>
      <c r="S4740"/>
      <c r="T4740"/>
      <c r="U4740"/>
      <c r="V4740"/>
      <c r="W4740"/>
      <c r="X4740"/>
      <c r="Y4740"/>
      <c r="Z4740"/>
      <c r="AA4740"/>
    </row>
    <row r="4741" spans="4:27" x14ac:dyDescent="0.35">
      <c r="D4741"/>
      <c r="E4741"/>
      <c r="F4741"/>
      <c r="G4741"/>
      <c r="H4741"/>
      <c r="I4741"/>
      <c r="J4741"/>
      <c r="K4741"/>
      <c r="L4741"/>
      <c r="M4741"/>
      <c r="N4741"/>
      <c r="O4741"/>
      <c r="P4741"/>
      <c r="Q4741"/>
      <c r="R4741"/>
      <c r="S4741"/>
      <c r="T4741"/>
      <c r="U4741"/>
      <c r="V4741"/>
      <c r="W4741"/>
      <c r="X4741"/>
      <c r="Y4741"/>
      <c r="Z4741"/>
      <c r="AA4741"/>
    </row>
    <row r="4742" spans="4:27" x14ac:dyDescent="0.35">
      <c r="D4742"/>
      <c r="E4742"/>
      <c r="F4742"/>
      <c r="G4742"/>
      <c r="H4742"/>
      <c r="I4742"/>
      <c r="J4742"/>
      <c r="K4742"/>
      <c r="L4742"/>
      <c r="M4742"/>
      <c r="N4742"/>
      <c r="O4742"/>
      <c r="P4742"/>
      <c r="Q4742"/>
      <c r="R4742"/>
      <c r="S4742"/>
      <c r="T4742"/>
      <c r="U4742"/>
      <c r="V4742"/>
      <c r="W4742"/>
      <c r="X4742"/>
      <c r="Y4742"/>
      <c r="Z4742"/>
      <c r="AA4742"/>
    </row>
    <row r="4743" spans="4:27" x14ac:dyDescent="0.35">
      <c r="D4743"/>
      <c r="E4743"/>
      <c r="F4743"/>
      <c r="G4743"/>
      <c r="H4743"/>
      <c r="I4743"/>
      <c r="J4743"/>
      <c r="K4743"/>
      <c r="L4743"/>
      <c r="M4743"/>
      <c r="N4743"/>
      <c r="O4743"/>
      <c r="P4743"/>
      <c r="Q4743"/>
      <c r="R4743"/>
      <c r="S4743"/>
      <c r="T4743"/>
      <c r="U4743"/>
      <c r="V4743"/>
      <c r="W4743"/>
      <c r="X4743"/>
      <c r="Y4743"/>
      <c r="Z4743"/>
      <c r="AA4743"/>
    </row>
    <row r="4744" spans="4:27" x14ac:dyDescent="0.35">
      <c r="D4744"/>
      <c r="E4744"/>
      <c r="F4744"/>
      <c r="G4744"/>
      <c r="H4744"/>
      <c r="I4744"/>
      <c r="J4744"/>
      <c r="K4744"/>
      <c r="L4744"/>
      <c r="M4744"/>
      <c r="N4744"/>
      <c r="O4744"/>
      <c r="P4744"/>
      <c r="Q4744"/>
      <c r="R4744"/>
      <c r="S4744"/>
      <c r="T4744"/>
      <c r="U4744"/>
      <c r="V4744"/>
      <c r="W4744"/>
      <c r="X4744"/>
      <c r="Y4744"/>
      <c r="Z4744"/>
      <c r="AA4744"/>
    </row>
    <row r="4745" spans="4:27" x14ac:dyDescent="0.35">
      <c r="D4745"/>
      <c r="E4745"/>
      <c r="F4745"/>
      <c r="G4745"/>
      <c r="H4745"/>
      <c r="I4745"/>
      <c r="J4745"/>
      <c r="K4745"/>
      <c r="L4745"/>
      <c r="M4745"/>
      <c r="N4745"/>
      <c r="O4745"/>
      <c r="P4745"/>
      <c r="Q4745"/>
      <c r="R4745"/>
      <c r="S4745"/>
      <c r="T4745"/>
      <c r="U4745"/>
      <c r="V4745"/>
      <c r="W4745"/>
      <c r="X4745"/>
      <c r="Y4745"/>
      <c r="Z4745"/>
      <c r="AA4745"/>
    </row>
    <row r="4746" spans="4:27" x14ac:dyDescent="0.35">
      <c r="D4746"/>
      <c r="E4746"/>
      <c r="F4746"/>
      <c r="G4746"/>
      <c r="H4746"/>
      <c r="I4746"/>
      <c r="J4746"/>
      <c r="K4746"/>
      <c r="L4746"/>
      <c r="M4746"/>
      <c r="N4746"/>
      <c r="O4746"/>
      <c r="P4746"/>
      <c r="Q4746"/>
      <c r="R4746"/>
      <c r="S4746"/>
      <c r="T4746"/>
      <c r="U4746"/>
      <c r="V4746"/>
      <c r="W4746"/>
      <c r="X4746"/>
      <c r="Y4746"/>
      <c r="Z4746"/>
      <c r="AA4746"/>
    </row>
    <row r="4747" spans="4:27" x14ac:dyDescent="0.35">
      <c r="D4747"/>
      <c r="E4747"/>
      <c r="F4747"/>
      <c r="G4747"/>
      <c r="H4747"/>
      <c r="I4747"/>
      <c r="J4747"/>
      <c r="K4747"/>
      <c r="L4747"/>
      <c r="M4747"/>
      <c r="N4747"/>
      <c r="O4747"/>
      <c r="P4747"/>
      <c r="Q4747"/>
      <c r="R4747"/>
      <c r="S4747"/>
      <c r="T4747"/>
      <c r="U4747"/>
      <c r="V4747"/>
      <c r="W4747"/>
      <c r="X4747"/>
      <c r="Y4747"/>
      <c r="Z4747"/>
      <c r="AA4747"/>
    </row>
    <row r="4748" spans="4:27" x14ac:dyDescent="0.35">
      <c r="D4748"/>
      <c r="E4748"/>
      <c r="F4748"/>
      <c r="G4748"/>
      <c r="H4748"/>
      <c r="I4748"/>
      <c r="J4748"/>
      <c r="K4748"/>
      <c r="L4748"/>
      <c r="M4748"/>
      <c r="N4748"/>
      <c r="O4748"/>
      <c r="P4748"/>
      <c r="Q4748"/>
      <c r="R4748"/>
      <c r="S4748"/>
      <c r="T4748"/>
      <c r="U4748"/>
      <c r="V4748"/>
      <c r="W4748"/>
      <c r="X4748"/>
      <c r="Y4748"/>
      <c r="Z4748"/>
      <c r="AA4748"/>
    </row>
    <row r="4749" spans="4:27" x14ac:dyDescent="0.35">
      <c r="D4749"/>
      <c r="E4749"/>
      <c r="F4749"/>
      <c r="G4749"/>
      <c r="H4749"/>
      <c r="I4749"/>
      <c r="J4749"/>
      <c r="K4749"/>
      <c r="L4749"/>
      <c r="M4749"/>
      <c r="N4749"/>
      <c r="O4749"/>
      <c r="P4749"/>
      <c r="Q4749"/>
      <c r="R4749"/>
      <c r="S4749"/>
      <c r="T4749"/>
      <c r="U4749"/>
      <c r="V4749"/>
      <c r="W4749"/>
      <c r="X4749"/>
      <c r="Y4749"/>
      <c r="Z4749"/>
      <c r="AA4749"/>
    </row>
    <row r="4750" spans="4:27" x14ac:dyDescent="0.35">
      <c r="D4750"/>
      <c r="E4750"/>
      <c r="F4750"/>
      <c r="G4750"/>
      <c r="H4750"/>
      <c r="I4750"/>
      <c r="J4750"/>
      <c r="K4750"/>
      <c r="L4750"/>
      <c r="M4750"/>
      <c r="N4750"/>
      <c r="O4750"/>
      <c r="P4750"/>
      <c r="Q4750"/>
      <c r="R4750"/>
      <c r="S4750"/>
      <c r="T4750"/>
      <c r="U4750"/>
      <c r="V4750"/>
      <c r="W4750"/>
      <c r="X4750"/>
      <c r="Y4750"/>
      <c r="Z4750"/>
      <c r="AA4750"/>
    </row>
    <row r="4751" spans="4:27" x14ac:dyDescent="0.35">
      <c r="D4751"/>
      <c r="E4751"/>
      <c r="F4751"/>
      <c r="G4751"/>
      <c r="H4751"/>
      <c r="I4751"/>
      <c r="J4751"/>
      <c r="K4751"/>
      <c r="L4751"/>
      <c r="M4751"/>
      <c r="N4751"/>
      <c r="O4751"/>
      <c r="P4751"/>
      <c r="Q4751"/>
      <c r="R4751"/>
      <c r="S4751"/>
      <c r="T4751"/>
      <c r="U4751"/>
      <c r="V4751"/>
      <c r="W4751"/>
      <c r="X4751"/>
      <c r="Y4751"/>
      <c r="Z4751"/>
      <c r="AA4751"/>
    </row>
    <row r="4752" spans="4:27" x14ac:dyDescent="0.35">
      <c r="D4752"/>
      <c r="E4752"/>
      <c r="F4752"/>
      <c r="G4752"/>
      <c r="H4752"/>
      <c r="I4752"/>
      <c r="J4752"/>
      <c r="K4752"/>
      <c r="L4752"/>
      <c r="M4752"/>
      <c r="N4752"/>
      <c r="O4752"/>
      <c r="P4752"/>
      <c r="Q4752"/>
      <c r="R4752"/>
      <c r="S4752"/>
      <c r="T4752"/>
      <c r="U4752"/>
      <c r="V4752"/>
      <c r="W4752"/>
      <c r="X4752"/>
      <c r="Y4752"/>
      <c r="Z4752"/>
      <c r="AA4752"/>
    </row>
    <row r="4753" spans="4:27" x14ac:dyDescent="0.35">
      <c r="D4753"/>
      <c r="E4753"/>
      <c r="F4753"/>
      <c r="G4753"/>
      <c r="H4753"/>
      <c r="I4753"/>
      <c r="J4753"/>
      <c r="K4753"/>
      <c r="L4753"/>
      <c r="M4753"/>
      <c r="N4753"/>
      <c r="O4753"/>
      <c r="P4753"/>
      <c r="Q4753"/>
      <c r="R4753"/>
      <c r="S4753"/>
      <c r="T4753"/>
      <c r="U4753"/>
      <c r="V4753"/>
      <c r="W4753"/>
      <c r="X4753"/>
      <c r="Y4753"/>
      <c r="Z4753"/>
      <c r="AA4753"/>
    </row>
    <row r="4754" spans="4:27" x14ac:dyDescent="0.35">
      <c r="D4754"/>
      <c r="E4754"/>
      <c r="F4754"/>
      <c r="G4754"/>
      <c r="H4754"/>
      <c r="I4754"/>
      <c r="J4754"/>
      <c r="K4754"/>
      <c r="L4754"/>
      <c r="M4754"/>
      <c r="N4754"/>
      <c r="O4754"/>
      <c r="P4754"/>
      <c r="Q4754"/>
      <c r="R4754"/>
      <c r="S4754"/>
      <c r="T4754"/>
      <c r="U4754"/>
      <c r="V4754"/>
      <c r="W4754"/>
      <c r="X4754"/>
      <c r="Y4754"/>
      <c r="Z4754"/>
      <c r="AA4754"/>
    </row>
    <row r="4755" spans="4:27" x14ac:dyDescent="0.35">
      <c r="D4755"/>
      <c r="E4755"/>
      <c r="F4755"/>
      <c r="G4755"/>
      <c r="H4755"/>
      <c r="I4755"/>
      <c r="J4755"/>
      <c r="K4755"/>
      <c r="L4755"/>
      <c r="M4755"/>
      <c r="N4755"/>
      <c r="O4755"/>
      <c r="P4755"/>
      <c r="Q4755"/>
      <c r="R4755"/>
      <c r="S4755"/>
      <c r="T4755"/>
      <c r="U4755"/>
      <c r="V4755"/>
      <c r="W4755"/>
      <c r="X4755"/>
      <c r="Y4755"/>
      <c r="Z4755"/>
      <c r="AA4755"/>
    </row>
    <row r="4756" spans="4:27" x14ac:dyDescent="0.35">
      <c r="D4756"/>
      <c r="E4756"/>
      <c r="F4756"/>
      <c r="G4756"/>
      <c r="H4756"/>
      <c r="I4756"/>
      <c r="J4756"/>
      <c r="K4756"/>
      <c r="L4756"/>
      <c r="M4756"/>
      <c r="N4756"/>
      <c r="O4756"/>
      <c r="P4756"/>
      <c r="Q4756"/>
      <c r="R4756"/>
      <c r="S4756"/>
      <c r="T4756"/>
      <c r="U4756"/>
      <c r="V4756"/>
      <c r="W4756"/>
      <c r="X4756"/>
      <c r="Y4756"/>
      <c r="Z4756"/>
      <c r="AA4756"/>
    </row>
    <row r="4757" spans="4:27" x14ac:dyDescent="0.35">
      <c r="D4757"/>
      <c r="E4757"/>
      <c r="F4757"/>
      <c r="G4757"/>
      <c r="H4757"/>
      <c r="I4757"/>
      <c r="J4757"/>
      <c r="K4757"/>
      <c r="L4757"/>
      <c r="M4757"/>
      <c r="N4757"/>
      <c r="O4757"/>
      <c r="P4757"/>
      <c r="Q4757"/>
      <c r="R4757"/>
      <c r="S4757"/>
      <c r="T4757"/>
      <c r="U4757"/>
      <c r="V4757"/>
      <c r="W4757"/>
      <c r="X4757"/>
      <c r="Y4757"/>
      <c r="Z4757"/>
      <c r="AA4757"/>
    </row>
    <row r="4758" spans="4:27" x14ac:dyDescent="0.35">
      <c r="D4758"/>
      <c r="E4758"/>
      <c r="F4758"/>
      <c r="G4758"/>
      <c r="H4758"/>
      <c r="I4758"/>
      <c r="J4758"/>
      <c r="K4758"/>
      <c r="L4758"/>
      <c r="M4758"/>
      <c r="N4758"/>
      <c r="O4758"/>
      <c r="P4758"/>
      <c r="Q4758"/>
      <c r="R4758"/>
      <c r="S4758"/>
      <c r="T4758"/>
      <c r="U4758"/>
      <c r="V4758"/>
      <c r="W4758"/>
      <c r="X4758"/>
      <c r="Y4758"/>
      <c r="Z4758"/>
      <c r="AA4758"/>
    </row>
    <row r="4759" spans="4:27" x14ac:dyDescent="0.35">
      <c r="D4759"/>
      <c r="E4759"/>
      <c r="F4759"/>
      <c r="G4759"/>
      <c r="H4759"/>
      <c r="I4759"/>
      <c r="J4759"/>
      <c r="K4759"/>
      <c r="L4759"/>
      <c r="M4759"/>
      <c r="N4759"/>
      <c r="O4759"/>
      <c r="P4759"/>
      <c r="Q4759"/>
      <c r="R4759"/>
      <c r="S4759"/>
      <c r="T4759"/>
      <c r="U4759"/>
      <c r="V4759"/>
      <c r="W4759"/>
      <c r="X4759"/>
      <c r="Y4759"/>
      <c r="Z4759"/>
      <c r="AA4759"/>
    </row>
    <row r="4760" spans="4:27" x14ac:dyDescent="0.35">
      <c r="D4760"/>
      <c r="E4760"/>
      <c r="F4760"/>
      <c r="G4760"/>
      <c r="H4760"/>
      <c r="I4760"/>
      <c r="J4760"/>
      <c r="K4760"/>
      <c r="L4760"/>
      <c r="M4760"/>
      <c r="N4760"/>
      <c r="O4760"/>
      <c r="P4760"/>
      <c r="Q4760"/>
      <c r="R4760"/>
      <c r="S4760"/>
      <c r="T4760"/>
      <c r="U4760"/>
      <c r="V4760"/>
      <c r="W4760"/>
      <c r="X4760"/>
      <c r="Y4760"/>
      <c r="Z4760"/>
      <c r="AA4760"/>
    </row>
    <row r="4761" spans="4:27" x14ac:dyDescent="0.35">
      <c r="D4761"/>
      <c r="E4761"/>
      <c r="F4761"/>
      <c r="G4761"/>
      <c r="H4761"/>
      <c r="I4761"/>
      <c r="J4761"/>
      <c r="K4761"/>
      <c r="L4761"/>
      <c r="M4761"/>
      <c r="N4761"/>
      <c r="O4761"/>
      <c r="P4761"/>
      <c r="Q4761"/>
      <c r="R4761"/>
      <c r="S4761"/>
      <c r="T4761"/>
      <c r="U4761"/>
      <c r="V4761"/>
      <c r="W4761"/>
      <c r="X4761"/>
      <c r="Y4761"/>
      <c r="Z4761"/>
      <c r="AA4761"/>
    </row>
    <row r="4762" spans="4:27" x14ac:dyDescent="0.35">
      <c r="D4762"/>
      <c r="E4762"/>
      <c r="F4762"/>
      <c r="G4762"/>
      <c r="H4762"/>
      <c r="I4762"/>
      <c r="J4762"/>
      <c r="K4762"/>
      <c r="L4762"/>
      <c r="M4762"/>
      <c r="N4762"/>
      <c r="O4762"/>
      <c r="P4762"/>
      <c r="Q4762"/>
      <c r="R4762"/>
      <c r="S4762"/>
      <c r="T4762"/>
      <c r="U4762"/>
      <c r="V4762"/>
      <c r="W4762"/>
      <c r="X4762"/>
      <c r="Y4762"/>
      <c r="Z4762"/>
      <c r="AA4762"/>
    </row>
    <row r="4763" spans="4:27" x14ac:dyDescent="0.35">
      <c r="D4763"/>
      <c r="E4763"/>
      <c r="F4763"/>
      <c r="G4763"/>
      <c r="H4763"/>
      <c r="I4763"/>
      <c r="J4763"/>
      <c r="K4763"/>
      <c r="L4763"/>
      <c r="M4763"/>
      <c r="N4763"/>
      <c r="O4763"/>
      <c r="P4763"/>
      <c r="Q4763"/>
      <c r="R4763"/>
      <c r="S4763"/>
      <c r="T4763"/>
      <c r="U4763"/>
      <c r="V4763"/>
      <c r="W4763"/>
      <c r="X4763"/>
      <c r="Y4763"/>
      <c r="Z4763"/>
      <c r="AA4763"/>
    </row>
    <row r="4764" spans="4:27" x14ac:dyDescent="0.35">
      <c r="D4764"/>
      <c r="E4764"/>
      <c r="F4764"/>
      <c r="G4764"/>
      <c r="H4764"/>
      <c r="I4764"/>
      <c r="J4764"/>
      <c r="K4764"/>
      <c r="L4764"/>
      <c r="M4764"/>
      <c r="N4764"/>
      <c r="O4764"/>
      <c r="P4764"/>
      <c r="Q4764"/>
      <c r="R4764"/>
      <c r="S4764"/>
      <c r="T4764"/>
      <c r="U4764"/>
      <c r="V4764"/>
      <c r="W4764"/>
      <c r="X4764"/>
      <c r="Y4764"/>
      <c r="Z4764"/>
      <c r="AA4764"/>
    </row>
    <row r="4765" spans="4:27" x14ac:dyDescent="0.35">
      <c r="D4765"/>
      <c r="E4765"/>
      <c r="F4765"/>
      <c r="G4765"/>
      <c r="H4765"/>
      <c r="I4765"/>
      <c r="J4765"/>
      <c r="K4765"/>
      <c r="L4765"/>
      <c r="M4765"/>
      <c r="N4765"/>
      <c r="O4765"/>
      <c r="P4765"/>
      <c r="Q4765"/>
      <c r="R4765"/>
      <c r="S4765"/>
      <c r="T4765"/>
      <c r="U4765"/>
      <c r="V4765"/>
      <c r="W4765"/>
      <c r="X4765"/>
      <c r="Y4765"/>
      <c r="Z4765"/>
      <c r="AA4765"/>
    </row>
    <row r="4766" spans="4:27" x14ac:dyDescent="0.35">
      <c r="D4766"/>
      <c r="E4766"/>
      <c r="F4766"/>
      <c r="G4766"/>
      <c r="H4766"/>
      <c r="I4766"/>
      <c r="J4766"/>
      <c r="K4766"/>
      <c r="L4766"/>
      <c r="M4766"/>
      <c r="N4766"/>
      <c r="O4766"/>
      <c r="P4766"/>
      <c r="Q4766"/>
      <c r="R4766"/>
      <c r="S4766"/>
      <c r="T4766"/>
      <c r="U4766"/>
      <c r="V4766"/>
      <c r="W4766"/>
      <c r="X4766"/>
      <c r="Y4766"/>
      <c r="Z4766"/>
      <c r="AA4766"/>
    </row>
    <row r="4767" spans="4:27" x14ac:dyDescent="0.35">
      <c r="D4767"/>
      <c r="E4767"/>
      <c r="F4767"/>
      <c r="G4767"/>
      <c r="H4767"/>
      <c r="I4767"/>
      <c r="J4767"/>
      <c r="K4767"/>
      <c r="L4767"/>
      <c r="M4767"/>
      <c r="N4767"/>
      <c r="O4767"/>
      <c r="P4767"/>
      <c r="Q4767"/>
      <c r="R4767"/>
      <c r="S4767"/>
      <c r="T4767"/>
      <c r="U4767"/>
      <c r="V4767"/>
      <c r="W4767"/>
      <c r="X4767"/>
      <c r="Y4767"/>
      <c r="Z4767"/>
      <c r="AA4767"/>
    </row>
    <row r="4768" spans="4:27" x14ac:dyDescent="0.35">
      <c r="D4768"/>
      <c r="E4768"/>
      <c r="F4768"/>
      <c r="G4768"/>
      <c r="H4768"/>
      <c r="I4768"/>
      <c r="J4768"/>
      <c r="K4768"/>
      <c r="L4768"/>
      <c r="M4768"/>
      <c r="N4768"/>
      <c r="O4768"/>
      <c r="P4768"/>
      <c r="Q4768"/>
      <c r="R4768"/>
      <c r="S4768"/>
      <c r="T4768"/>
      <c r="U4768"/>
      <c r="V4768"/>
      <c r="W4768"/>
      <c r="X4768"/>
      <c r="Y4768"/>
      <c r="Z4768"/>
      <c r="AA4768"/>
    </row>
    <row r="4769" spans="4:27" x14ac:dyDescent="0.35">
      <c r="D4769"/>
      <c r="E4769"/>
      <c r="F4769"/>
      <c r="G4769"/>
      <c r="H4769"/>
      <c r="I4769"/>
      <c r="J4769"/>
      <c r="K4769"/>
      <c r="L4769"/>
      <c r="M4769"/>
      <c r="N4769"/>
      <c r="O4769"/>
      <c r="P4769"/>
      <c r="Q4769"/>
      <c r="R4769"/>
      <c r="S4769"/>
      <c r="T4769"/>
      <c r="U4769"/>
      <c r="V4769"/>
      <c r="W4769"/>
      <c r="X4769"/>
      <c r="Y4769"/>
      <c r="Z4769"/>
      <c r="AA4769"/>
    </row>
    <row r="4770" spans="4:27" x14ac:dyDescent="0.35">
      <c r="D4770"/>
      <c r="E4770"/>
      <c r="F4770"/>
      <c r="G4770"/>
      <c r="H4770"/>
      <c r="I4770"/>
      <c r="J4770"/>
      <c r="K4770"/>
      <c r="L4770"/>
      <c r="M4770"/>
      <c r="N4770"/>
      <c r="O4770"/>
      <c r="P4770"/>
      <c r="Q4770"/>
      <c r="R4770"/>
      <c r="S4770"/>
      <c r="T4770"/>
      <c r="U4770"/>
      <c r="V4770"/>
      <c r="W4770"/>
      <c r="X4770"/>
      <c r="Y4770"/>
      <c r="Z4770"/>
      <c r="AA4770"/>
    </row>
    <row r="4771" spans="4:27" x14ac:dyDescent="0.35">
      <c r="D4771"/>
      <c r="E4771"/>
      <c r="F4771"/>
      <c r="G4771"/>
      <c r="H4771"/>
      <c r="I4771"/>
      <c r="J4771"/>
      <c r="K4771"/>
      <c r="L4771"/>
      <c r="M4771"/>
      <c r="N4771"/>
      <c r="O4771"/>
      <c r="P4771"/>
      <c r="Q4771"/>
      <c r="R4771"/>
      <c r="S4771"/>
      <c r="T4771"/>
      <c r="U4771"/>
      <c r="V4771"/>
      <c r="W4771"/>
      <c r="X4771"/>
      <c r="Y4771"/>
      <c r="Z4771"/>
      <c r="AA4771"/>
    </row>
    <row r="4772" spans="4:27" x14ac:dyDescent="0.35">
      <c r="D4772"/>
      <c r="E4772"/>
      <c r="F4772"/>
      <c r="G4772"/>
      <c r="H4772"/>
      <c r="I4772"/>
      <c r="J4772"/>
      <c r="K4772"/>
      <c r="L4772"/>
      <c r="M4772"/>
      <c r="N4772"/>
      <c r="O4772"/>
      <c r="P4772"/>
      <c r="Q4772"/>
      <c r="R4772"/>
      <c r="S4772"/>
      <c r="T4772"/>
      <c r="U4772"/>
      <c r="V4772"/>
      <c r="W4772"/>
      <c r="X4772"/>
      <c r="Y4772"/>
      <c r="Z4772"/>
      <c r="AA4772"/>
    </row>
    <row r="4773" spans="4:27" x14ac:dyDescent="0.35">
      <c r="D4773"/>
      <c r="E4773"/>
      <c r="F4773"/>
      <c r="G4773"/>
      <c r="H4773"/>
      <c r="I4773"/>
      <c r="J4773"/>
      <c r="K4773"/>
      <c r="L4773"/>
      <c r="M4773"/>
      <c r="N4773"/>
      <c r="O4773"/>
      <c r="P4773"/>
      <c r="Q4773"/>
      <c r="R4773"/>
      <c r="S4773"/>
      <c r="T4773"/>
      <c r="U4773"/>
      <c r="V4773"/>
      <c r="W4773"/>
      <c r="X4773"/>
      <c r="Y4773"/>
      <c r="Z4773"/>
      <c r="AA4773"/>
    </row>
    <row r="4774" spans="4:27" x14ac:dyDescent="0.35">
      <c r="D4774"/>
      <c r="E4774"/>
      <c r="F4774"/>
      <c r="G4774"/>
      <c r="H4774"/>
      <c r="I4774"/>
      <c r="J4774"/>
      <c r="K4774"/>
      <c r="L4774"/>
      <c r="M4774"/>
      <c r="N4774"/>
      <c r="O4774"/>
      <c r="P4774"/>
      <c r="Q4774"/>
      <c r="R4774"/>
      <c r="S4774"/>
      <c r="T4774"/>
      <c r="U4774"/>
      <c r="V4774"/>
      <c r="W4774"/>
      <c r="X4774"/>
      <c r="Y4774"/>
      <c r="Z4774"/>
      <c r="AA4774"/>
    </row>
    <row r="4775" spans="4:27" x14ac:dyDescent="0.35">
      <c r="D4775"/>
      <c r="E4775"/>
      <c r="F4775"/>
      <c r="G4775"/>
      <c r="H4775"/>
      <c r="I4775"/>
      <c r="J4775"/>
      <c r="K4775"/>
      <c r="L4775"/>
      <c r="M4775"/>
      <c r="N4775"/>
      <c r="O4775"/>
      <c r="P4775"/>
      <c r="Q4775"/>
      <c r="R4775"/>
      <c r="S4775"/>
      <c r="T4775"/>
      <c r="U4775"/>
      <c r="V4775"/>
      <c r="W4775"/>
      <c r="X4775"/>
      <c r="Y4775"/>
      <c r="Z4775"/>
      <c r="AA4775"/>
    </row>
    <row r="4776" spans="4:27" x14ac:dyDescent="0.35">
      <c r="D4776"/>
      <c r="E4776"/>
      <c r="F4776"/>
      <c r="G4776"/>
      <c r="H4776"/>
      <c r="I4776"/>
      <c r="J4776"/>
      <c r="K4776"/>
      <c r="L4776"/>
      <c r="M4776"/>
      <c r="N4776"/>
      <c r="O4776"/>
      <c r="P4776"/>
      <c r="Q4776"/>
      <c r="R4776"/>
      <c r="S4776"/>
      <c r="T4776"/>
      <c r="U4776"/>
      <c r="V4776"/>
      <c r="W4776"/>
      <c r="X4776"/>
      <c r="Y4776"/>
      <c r="Z4776"/>
      <c r="AA4776"/>
    </row>
    <row r="4777" spans="4:27" x14ac:dyDescent="0.35">
      <c r="D4777"/>
      <c r="E4777"/>
      <c r="F4777"/>
      <c r="G4777"/>
      <c r="H4777"/>
      <c r="I4777"/>
      <c r="J4777"/>
      <c r="K4777"/>
      <c r="L4777"/>
      <c r="M4777"/>
      <c r="N4777"/>
      <c r="O4777"/>
      <c r="P4777"/>
      <c r="Q4777"/>
      <c r="R4777"/>
      <c r="S4777"/>
      <c r="T4777"/>
      <c r="U4777"/>
      <c r="V4777"/>
      <c r="W4777"/>
      <c r="X4777"/>
      <c r="Y4777"/>
      <c r="Z4777"/>
      <c r="AA4777"/>
    </row>
    <row r="4778" spans="4:27" x14ac:dyDescent="0.35">
      <c r="D4778"/>
      <c r="E4778"/>
      <c r="F4778"/>
      <c r="G4778"/>
      <c r="H4778"/>
      <c r="I4778"/>
      <c r="J4778"/>
      <c r="K4778"/>
      <c r="L4778"/>
      <c r="M4778"/>
      <c r="N4778"/>
      <c r="O4778"/>
      <c r="P4778"/>
      <c r="Q4778"/>
      <c r="R4778"/>
      <c r="S4778"/>
      <c r="T4778"/>
      <c r="U4778"/>
      <c r="V4778"/>
      <c r="W4778"/>
      <c r="X4778"/>
      <c r="Y4778"/>
      <c r="Z4778"/>
      <c r="AA4778"/>
    </row>
    <row r="4779" spans="4:27" x14ac:dyDescent="0.35">
      <c r="D4779"/>
      <c r="E4779"/>
      <c r="F4779"/>
      <c r="G4779"/>
      <c r="H4779"/>
      <c r="I4779"/>
      <c r="J4779"/>
      <c r="K4779"/>
      <c r="L4779"/>
      <c r="M4779"/>
      <c r="N4779"/>
      <c r="O4779"/>
      <c r="P4779"/>
      <c r="Q4779"/>
      <c r="R4779"/>
      <c r="S4779"/>
      <c r="T4779"/>
      <c r="U4779"/>
      <c r="V4779"/>
      <c r="W4779"/>
      <c r="X4779"/>
      <c r="Y4779"/>
      <c r="Z4779"/>
      <c r="AA4779"/>
    </row>
    <row r="4780" spans="4:27" x14ac:dyDescent="0.35">
      <c r="D4780"/>
      <c r="E4780"/>
      <c r="F4780"/>
      <c r="G4780"/>
      <c r="H4780"/>
      <c r="I4780"/>
      <c r="J4780"/>
      <c r="K4780"/>
      <c r="L4780"/>
      <c r="M4780"/>
      <c r="N4780"/>
      <c r="O4780"/>
      <c r="P4780"/>
      <c r="Q4780"/>
      <c r="R4780"/>
      <c r="S4780"/>
      <c r="T4780"/>
      <c r="U4780"/>
      <c r="V4780"/>
      <c r="W4780"/>
      <c r="X4780"/>
      <c r="Y4780"/>
      <c r="Z4780"/>
      <c r="AA4780"/>
    </row>
    <row r="4781" spans="4:27" x14ac:dyDescent="0.35">
      <c r="D4781"/>
      <c r="E4781"/>
      <c r="F4781"/>
      <c r="G4781"/>
      <c r="H4781"/>
      <c r="I4781"/>
      <c r="J4781"/>
      <c r="K4781"/>
      <c r="L4781"/>
      <c r="M4781"/>
      <c r="N4781"/>
      <c r="O4781"/>
      <c r="P4781"/>
      <c r="Q4781"/>
      <c r="R4781"/>
      <c r="S4781"/>
      <c r="T4781"/>
      <c r="U4781"/>
      <c r="V4781"/>
      <c r="W4781"/>
      <c r="X4781"/>
      <c r="Y4781"/>
      <c r="Z4781"/>
      <c r="AA4781"/>
    </row>
    <row r="4782" spans="4:27" x14ac:dyDescent="0.35">
      <c r="D4782"/>
      <c r="E4782"/>
      <c r="F4782"/>
      <c r="G4782"/>
      <c r="H4782"/>
      <c r="I4782"/>
      <c r="J4782"/>
      <c r="K4782"/>
      <c r="L4782"/>
      <c r="M4782"/>
      <c r="N4782"/>
      <c r="O4782"/>
      <c r="P4782"/>
      <c r="Q4782"/>
      <c r="R4782"/>
      <c r="S4782"/>
      <c r="T4782"/>
      <c r="U4782"/>
      <c r="V4782"/>
      <c r="W4782"/>
      <c r="X4782"/>
      <c r="Y4782"/>
      <c r="Z4782"/>
      <c r="AA4782"/>
    </row>
    <row r="4783" spans="4:27" x14ac:dyDescent="0.35">
      <c r="D4783"/>
      <c r="E4783"/>
      <c r="F4783"/>
      <c r="G4783"/>
      <c r="H4783"/>
      <c r="I4783"/>
      <c r="J4783"/>
      <c r="K4783"/>
      <c r="L4783"/>
      <c r="M4783"/>
      <c r="N4783"/>
      <c r="O4783"/>
      <c r="P4783"/>
      <c r="Q4783"/>
      <c r="R4783"/>
      <c r="S4783"/>
      <c r="T4783"/>
      <c r="U4783"/>
      <c r="V4783"/>
      <c r="W4783"/>
      <c r="X4783"/>
      <c r="Y4783"/>
      <c r="Z4783"/>
      <c r="AA4783"/>
    </row>
    <row r="4784" spans="4:27" x14ac:dyDescent="0.35">
      <c r="D4784"/>
      <c r="E4784"/>
      <c r="F4784"/>
      <c r="G4784"/>
      <c r="H4784"/>
      <c r="I4784"/>
      <c r="J4784"/>
      <c r="K4784"/>
      <c r="L4784"/>
      <c r="M4784"/>
      <c r="N4784"/>
      <c r="O4784"/>
      <c r="P4784"/>
      <c r="Q4784"/>
      <c r="R4784"/>
      <c r="S4784"/>
      <c r="T4784"/>
      <c r="U4784"/>
      <c r="V4784"/>
      <c r="W4784"/>
      <c r="X4784"/>
      <c r="Y4784"/>
      <c r="Z4784"/>
      <c r="AA4784"/>
    </row>
    <row r="4785" spans="4:27" x14ac:dyDescent="0.35">
      <c r="D4785"/>
      <c r="E4785"/>
      <c r="F4785"/>
      <c r="G4785"/>
      <c r="H4785"/>
      <c r="I4785"/>
      <c r="J4785"/>
      <c r="K4785"/>
      <c r="L4785"/>
      <c r="M4785"/>
      <c r="N4785"/>
      <c r="O4785"/>
      <c r="P4785"/>
      <c r="Q4785"/>
      <c r="R4785"/>
      <c r="S4785"/>
      <c r="T4785"/>
      <c r="U4785"/>
      <c r="V4785"/>
      <c r="W4785"/>
      <c r="X4785"/>
      <c r="Y4785"/>
      <c r="Z4785"/>
      <c r="AA4785"/>
    </row>
    <row r="4786" spans="4:27" x14ac:dyDescent="0.35">
      <c r="D4786"/>
      <c r="E4786"/>
      <c r="F4786"/>
      <c r="G4786"/>
      <c r="H4786"/>
      <c r="I4786"/>
      <c r="J4786"/>
      <c r="K4786"/>
      <c r="L4786"/>
      <c r="M4786"/>
      <c r="N4786"/>
      <c r="O4786"/>
      <c r="P4786"/>
      <c r="Q4786"/>
      <c r="R4786"/>
      <c r="S4786"/>
      <c r="T4786"/>
      <c r="U4786"/>
      <c r="V4786"/>
      <c r="W4786"/>
      <c r="X4786"/>
      <c r="Y4786"/>
      <c r="Z4786"/>
      <c r="AA4786"/>
    </row>
    <row r="4787" spans="4:27" x14ac:dyDescent="0.35">
      <c r="D4787"/>
      <c r="E4787"/>
      <c r="F4787"/>
      <c r="G4787"/>
      <c r="H4787"/>
      <c r="I4787"/>
      <c r="J4787"/>
      <c r="K4787"/>
      <c r="L4787"/>
      <c r="M4787"/>
      <c r="N4787"/>
      <c r="O4787"/>
      <c r="P4787"/>
      <c r="Q4787"/>
      <c r="R4787"/>
      <c r="S4787"/>
      <c r="T4787"/>
      <c r="U4787"/>
      <c r="V4787"/>
      <c r="W4787"/>
      <c r="X4787"/>
      <c r="Y4787"/>
      <c r="Z4787"/>
      <c r="AA4787"/>
    </row>
    <row r="4788" spans="4:27" x14ac:dyDescent="0.35">
      <c r="D4788"/>
      <c r="E4788"/>
      <c r="F4788"/>
      <c r="G4788"/>
      <c r="H4788"/>
      <c r="I4788"/>
      <c r="J4788"/>
      <c r="K4788"/>
      <c r="L4788"/>
      <c r="M4788"/>
      <c r="N4788"/>
      <c r="O4788"/>
      <c r="P4788"/>
      <c r="Q4788"/>
      <c r="R4788"/>
      <c r="S4788"/>
      <c r="T4788"/>
      <c r="U4788"/>
      <c r="V4788"/>
      <c r="W4788"/>
      <c r="X4788"/>
      <c r="Y4788"/>
      <c r="Z4788"/>
      <c r="AA4788"/>
    </row>
    <row r="4789" spans="4:27" x14ac:dyDescent="0.35">
      <c r="D4789"/>
      <c r="E4789"/>
      <c r="F4789"/>
      <c r="G4789"/>
      <c r="H4789"/>
      <c r="I4789"/>
      <c r="J4789"/>
      <c r="K4789"/>
      <c r="L4789"/>
      <c r="M4789"/>
      <c r="N4789"/>
      <c r="O4789"/>
      <c r="P4789"/>
      <c r="Q4789"/>
      <c r="R4789"/>
      <c r="S4789"/>
      <c r="T4789"/>
      <c r="U4789"/>
      <c r="V4789"/>
      <c r="W4789"/>
      <c r="X4789"/>
      <c r="Y4789"/>
      <c r="Z4789"/>
      <c r="AA4789"/>
    </row>
    <row r="4790" spans="4:27" x14ac:dyDescent="0.35">
      <c r="D4790"/>
      <c r="E4790"/>
      <c r="F4790"/>
      <c r="G4790"/>
      <c r="H4790"/>
      <c r="I4790"/>
      <c r="J4790"/>
      <c r="K4790"/>
      <c r="L4790"/>
      <c r="M4790"/>
      <c r="N4790"/>
      <c r="O4790"/>
      <c r="P4790"/>
      <c r="Q4790"/>
      <c r="R4790"/>
      <c r="S4790"/>
      <c r="T4790"/>
      <c r="U4790"/>
      <c r="V4790"/>
      <c r="W4790"/>
      <c r="X4790"/>
      <c r="Y4790"/>
      <c r="Z4790"/>
      <c r="AA4790"/>
    </row>
    <row r="4791" spans="4:27" x14ac:dyDescent="0.35">
      <c r="D4791"/>
      <c r="E4791"/>
      <c r="F4791"/>
      <c r="G4791"/>
      <c r="H4791"/>
      <c r="I4791"/>
      <c r="J4791"/>
      <c r="K4791"/>
      <c r="L4791"/>
      <c r="M4791"/>
      <c r="N4791"/>
      <c r="O4791"/>
      <c r="P4791"/>
      <c r="Q4791"/>
      <c r="R4791"/>
      <c r="S4791"/>
      <c r="T4791"/>
      <c r="U4791"/>
      <c r="V4791"/>
      <c r="W4791"/>
      <c r="X4791"/>
      <c r="Y4791"/>
      <c r="Z4791"/>
      <c r="AA4791"/>
    </row>
    <row r="4792" spans="4:27" x14ac:dyDescent="0.35">
      <c r="D4792"/>
      <c r="E4792"/>
      <c r="F4792"/>
      <c r="G4792"/>
      <c r="H4792"/>
      <c r="I4792"/>
      <c r="J4792"/>
      <c r="K4792"/>
      <c r="L4792"/>
      <c r="M4792"/>
      <c r="N4792"/>
      <c r="O4792"/>
      <c r="P4792"/>
      <c r="Q4792"/>
      <c r="R4792"/>
      <c r="S4792"/>
      <c r="T4792"/>
      <c r="U4792"/>
      <c r="V4792"/>
      <c r="W4792"/>
      <c r="X4792"/>
      <c r="Y4792"/>
      <c r="Z4792"/>
      <c r="AA4792"/>
    </row>
    <row r="4793" spans="4:27" x14ac:dyDescent="0.35">
      <c r="D4793"/>
      <c r="E4793"/>
      <c r="F4793"/>
      <c r="G4793"/>
      <c r="H4793"/>
      <c r="I4793"/>
      <c r="J4793"/>
      <c r="K4793"/>
      <c r="L4793"/>
      <c r="M4793"/>
      <c r="N4793"/>
      <c r="O4793"/>
      <c r="P4793"/>
      <c r="Q4793"/>
      <c r="R4793"/>
      <c r="S4793"/>
      <c r="T4793"/>
      <c r="U4793"/>
      <c r="V4793"/>
      <c r="W4793"/>
      <c r="X4793"/>
      <c r="Y4793"/>
      <c r="Z4793"/>
      <c r="AA4793"/>
    </row>
    <row r="4794" spans="4:27" x14ac:dyDescent="0.35">
      <c r="D4794"/>
      <c r="E4794"/>
      <c r="F4794"/>
      <c r="G4794"/>
      <c r="H4794"/>
      <c r="I4794"/>
      <c r="J4794"/>
      <c r="K4794"/>
      <c r="L4794"/>
      <c r="M4794"/>
      <c r="N4794"/>
      <c r="O4794"/>
      <c r="P4794"/>
      <c r="Q4794"/>
      <c r="R4794"/>
      <c r="S4794"/>
      <c r="T4794"/>
      <c r="U4794"/>
      <c r="V4794"/>
      <c r="W4794"/>
      <c r="X4794"/>
      <c r="Y4794"/>
      <c r="Z4794"/>
      <c r="AA4794"/>
    </row>
    <row r="4795" spans="4:27" x14ac:dyDescent="0.35">
      <c r="D4795"/>
      <c r="E4795"/>
      <c r="F4795"/>
      <c r="G4795"/>
      <c r="H4795"/>
      <c r="I4795"/>
      <c r="J4795"/>
      <c r="K4795"/>
      <c r="L4795"/>
      <c r="M4795"/>
      <c r="N4795"/>
      <c r="O4795"/>
      <c r="P4795"/>
      <c r="Q4795"/>
      <c r="R4795"/>
      <c r="S4795"/>
      <c r="T4795"/>
      <c r="U4795"/>
      <c r="V4795"/>
      <c r="W4795"/>
      <c r="X4795"/>
      <c r="Y4795"/>
      <c r="Z4795"/>
      <c r="AA4795"/>
    </row>
    <row r="4796" spans="4:27" x14ac:dyDescent="0.35">
      <c r="D4796"/>
      <c r="E4796"/>
      <c r="F4796"/>
      <c r="G4796"/>
      <c r="H4796"/>
      <c r="I4796"/>
      <c r="J4796"/>
      <c r="K4796"/>
      <c r="L4796"/>
      <c r="M4796"/>
      <c r="N4796"/>
      <c r="O4796"/>
      <c r="P4796"/>
      <c r="Q4796"/>
      <c r="R4796"/>
      <c r="S4796"/>
      <c r="T4796"/>
      <c r="U4796"/>
      <c r="V4796"/>
      <c r="W4796"/>
      <c r="X4796"/>
      <c r="Y4796"/>
      <c r="Z4796"/>
      <c r="AA4796"/>
    </row>
    <row r="4797" spans="4:27" x14ac:dyDescent="0.35">
      <c r="D4797"/>
      <c r="E4797"/>
      <c r="F4797"/>
      <c r="G4797"/>
      <c r="H4797"/>
      <c r="I4797"/>
      <c r="J4797"/>
      <c r="K4797"/>
      <c r="L4797"/>
      <c r="M4797"/>
      <c r="N4797"/>
      <c r="O4797"/>
      <c r="P4797"/>
      <c r="Q4797"/>
      <c r="R4797"/>
      <c r="S4797"/>
      <c r="T4797"/>
      <c r="U4797"/>
      <c r="V4797"/>
      <c r="W4797"/>
      <c r="X4797"/>
      <c r="Y4797"/>
      <c r="Z4797"/>
      <c r="AA4797"/>
    </row>
    <row r="4798" spans="4:27" x14ac:dyDescent="0.35">
      <c r="D4798"/>
      <c r="E4798"/>
      <c r="F4798"/>
      <c r="G4798"/>
      <c r="H4798"/>
      <c r="I4798"/>
      <c r="J4798"/>
      <c r="K4798"/>
      <c r="L4798"/>
      <c r="M4798"/>
      <c r="N4798"/>
      <c r="O4798"/>
      <c r="P4798"/>
      <c r="Q4798"/>
      <c r="R4798"/>
      <c r="S4798"/>
      <c r="T4798"/>
      <c r="U4798"/>
      <c r="V4798"/>
      <c r="W4798"/>
      <c r="X4798"/>
      <c r="Y4798"/>
      <c r="Z4798"/>
      <c r="AA4798"/>
    </row>
    <row r="4799" spans="4:27" x14ac:dyDescent="0.35">
      <c r="D4799"/>
      <c r="E4799"/>
      <c r="F4799"/>
      <c r="G4799"/>
      <c r="H4799"/>
      <c r="I4799"/>
      <c r="J4799"/>
      <c r="K4799"/>
      <c r="L4799"/>
      <c r="M4799"/>
      <c r="N4799"/>
      <c r="O4799"/>
      <c r="P4799"/>
      <c r="Q4799"/>
      <c r="R4799"/>
      <c r="S4799"/>
      <c r="T4799"/>
      <c r="U4799"/>
      <c r="V4799"/>
      <c r="W4799"/>
      <c r="X4799"/>
      <c r="Y4799"/>
      <c r="Z4799"/>
      <c r="AA4799"/>
    </row>
    <row r="4800" spans="4:27" x14ac:dyDescent="0.35">
      <c r="D4800"/>
      <c r="E4800"/>
      <c r="F4800"/>
      <c r="G4800"/>
      <c r="H4800"/>
      <c r="I4800"/>
      <c r="J4800"/>
      <c r="K4800"/>
      <c r="L4800"/>
      <c r="M4800"/>
      <c r="N4800"/>
      <c r="O4800"/>
      <c r="P4800"/>
      <c r="Q4800"/>
      <c r="R4800"/>
      <c r="S4800"/>
      <c r="T4800"/>
      <c r="U4800"/>
      <c r="V4800"/>
      <c r="W4800"/>
      <c r="X4800"/>
      <c r="Y4800"/>
      <c r="Z4800"/>
      <c r="AA4800"/>
    </row>
    <row r="4801" spans="4:27" x14ac:dyDescent="0.35">
      <c r="D4801"/>
      <c r="E4801"/>
      <c r="F4801"/>
      <c r="G4801"/>
      <c r="H4801"/>
      <c r="I4801"/>
      <c r="J4801"/>
      <c r="K4801"/>
      <c r="L4801"/>
      <c r="M4801"/>
      <c r="N4801"/>
      <c r="O4801"/>
      <c r="P4801"/>
      <c r="Q4801"/>
      <c r="R4801"/>
      <c r="S4801"/>
      <c r="T4801"/>
      <c r="U4801"/>
      <c r="V4801"/>
      <c r="W4801"/>
      <c r="X4801"/>
      <c r="Y4801"/>
      <c r="Z4801"/>
      <c r="AA4801"/>
    </row>
    <row r="4802" spans="4:27" x14ac:dyDescent="0.35">
      <c r="D4802"/>
      <c r="E4802"/>
      <c r="F4802"/>
      <c r="G4802"/>
      <c r="H4802"/>
      <c r="I4802"/>
      <c r="J4802"/>
      <c r="K4802"/>
      <c r="L4802"/>
      <c r="M4802"/>
      <c r="N4802"/>
      <c r="O4802"/>
      <c r="P4802"/>
      <c r="Q4802"/>
      <c r="R4802"/>
      <c r="S4802"/>
      <c r="T4802"/>
      <c r="U4802"/>
      <c r="V4802"/>
      <c r="W4802"/>
      <c r="X4802"/>
      <c r="Y4802"/>
      <c r="Z4802"/>
      <c r="AA4802"/>
    </row>
    <row r="4803" spans="4:27" x14ac:dyDescent="0.35">
      <c r="D4803"/>
      <c r="E4803"/>
      <c r="F4803"/>
      <c r="G4803"/>
      <c r="H4803"/>
      <c r="I4803"/>
      <c r="J4803"/>
      <c r="K4803"/>
      <c r="L4803"/>
      <c r="M4803"/>
      <c r="N4803"/>
      <c r="O4803"/>
      <c r="P4803"/>
      <c r="Q4803"/>
      <c r="R4803"/>
      <c r="S4803"/>
      <c r="T4803"/>
      <c r="U4803"/>
      <c r="V4803"/>
      <c r="W4803"/>
      <c r="X4803"/>
      <c r="Y4803"/>
      <c r="Z4803"/>
      <c r="AA4803"/>
    </row>
    <row r="4804" spans="4:27" x14ac:dyDescent="0.35">
      <c r="D4804"/>
      <c r="E4804"/>
      <c r="F4804"/>
      <c r="G4804"/>
      <c r="H4804"/>
      <c r="I4804"/>
      <c r="J4804"/>
      <c r="K4804"/>
      <c r="L4804"/>
      <c r="M4804"/>
      <c r="N4804"/>
      <c r="O4804"/>
      <c r="P4804"/>
      <c r="Q4804"/>
      <c r="R4804"/>
      <c r="S4804"/>
      <c r="T4804"/>
      <c r="U4804"/>
      <c r="V4804"/>
      <c r="W4804"/>
      <c r="X4804"/>
      <c r="Y4804"/>
      <c r="Z4804"/>
      <c r="AA4804"/>
    </row>
    <row r="4805" spans="4:27" x14ac:dyDescent="0.35">
      <c r="D4805"/>
      <c r="E4805"/>
      <c r="F4805"/>
      <c r="G4805"/>
      <c r="H4805"/>
      <c r="I4805"/>
      <c r="J4805"/>
      <c r="K4805"/>
      <c r="L4805"/>
      <c r="M4805"/>
      <c r="N4805"/>
      <c r="O4805"/>
      <c r="P4805"/>
      <c r="Q4805"/>
      <c r="R4805"/>
      <c r="S4805"/>
      <c r="T4805"/>
      <c r="U4805"/>
      <c r="V4805"/>
      <c r="W4805"/>
      <c r="X4805"/>
      <c r="Y4805"/>
      <c r="Z4805"/>
      <c r="AA4805"/>
    </row>
    <row r="4806" spans="4:27" x14ac:dyDescent="0.35">
      <c r="D4806"/>
      <c r="E4806"/>
      <c r="F4806"/>
      <c r="G4806"/>
      <c r="H4806"/>
      <c r="I4806"/>
      <c r="J4806"/>
      <c r="K4806"/>
      <c r="L4806"/>
      <c r="M4806"/>
      <c r="N4806"/>
      <c r="O4806"/>
      <c r="P4806"/>
      <c r="Q4806"/>
      <c r="R4806"/>
      <c r="S4806"/>
      <c r="T4806"/>
      <c r="U4806"/>
      <c r="V4806"/>
      <c r="W4806"/>
      <c r="X4806"/>
      <c r="Y4806"/>
      <c r="Z4806"/>
      <c r="AA4806"/>
    </row>
    <row r="4807" spans="4:27" x14ac:dyDescent="0.35">
      <c r="D4807"/>
      <c r="E4807"/>
      <c r="F4807"/>
      <c r="G4807"/>
      <c r="H4807"/>
      <c r="I4807"/>
      <c r="J4807"/>
      <c r="K4807"/>
      <c r="L4807"/>
      <c r="M4807"/>
      <c r="N4807"/>
      <c r="O4807"/>
      <c r="P4807"/>
      <c r="Q4807"/>
      <c r="R4807"/>
      <c r="S4807"/>
      <c r="T4807"/>
      <c r="U4807"/>
      <c r="V4807"/>
      <c r="W4807"/>
      <c r="X4807"/>
      <c r="Y4807"/>
      <c r="Z4807"/>
      <c r="AA4807"/>
    </row>
    <row r="4808" spans="4:27" x14ac:dyDescent="0.35">
      <c r="D4808"/>
      <c r="E4808"/>
      <c r="F4808"/>
      <c r="G4808"/>
      <c r="H4808"/>
      <c r="I4808"/>
      <c r="J4808"/>
      <c r="K4808"/>
      <c r="L4808"/>
      <c r="M4808"/>
      <c r="N4808"/>
      <c r="O4808"/>
      <c r="P4808"/>
      <c r="Q4808"/>
      <c r="R4808"/>
      <c r="S4808"/>
      <c r="T4808"/>
      <c r="U4808"/>
      <c r="V4808"/>
      <c r="W4808"/>
      <c r="X4808"/>
      <c r="Y4808"/>
      <c r="Z4808"/>
      <c r="AA4808"/>
    </row>
    <row r="4809" spans="4:27" x14ac:dyDescent="0.35">
      <c r="D4809"/>
      <c r="E4809"/>
      <c r="F4809"/>
      <c r="G4809"/>
      <c r="H4809"/>
      <c r="I4809"/>
      <c r="J4809"/>
      <c r="K4809"/>
      <c r="L4809"/>
      <c r="M4809"/>
      <c r="N4809"/>
      <c r="O4809"/>
      <c r="P4809"/>
      <c r="Q4809"/>
      <c r="R4809"/>
      <c r="S4809"/>
      <c r="T4809"/>
      <c r="U4809"/>
      <c r="V4809"/>
      <c r="W4809"/>
      <c r="X4809"/>
      <c r="Y4809"/>
      <c r="Z4809"/>
      <c r="AA4809"/>
    </row>
    <row r="4810" spans="4:27" x14ac:dyDescent="0.35">
      <c r="D4810"/>
      <c r="E4810"/>
      <c r="F4810"/>
      <c r="G4810"/>
      <c r="H4810"/>
      <c r="I4810"/>
      <c r="J4810"/>
      <c r="K4810"/>
      <c r="L4810"/>
      <c r="M4810"/>
      <c r="N4810"/>
      <c r="O4810"/>
      <c r="P4810"/>
      <c r="Q4810"/>
      <c r="R4810"/>
      <c r="S4810"/>
      <c r="T4810"/>
      <c r="U4810"/>
      <c r="V4810"/>
      <c r="W4810"/>
      <c r="X4810"/>
      <c r="Y4810"/>
      <c r="Z4810"/>
      <c r="AA4810"/>
    </row>
    <row r="4811" spans="4:27" x14ac:dyDescent="0.35">
      <c r="D4811"/>
      <c r="E4811"/>
      <c r="F4811"/>
      <c r="G4811"/>
      <c r="H4811"/>
      <c r="I4811"/>
      <c r="J4811"/>
      <c r="K4811"/>
      <c r="L4811"/>
      <c r="M4811"/>
      <c r="N4811"/>
      <c r="O4811"/>
      <c r="P4811"/>
      <c r="Q4811"/>
      <c r="R4811"/>
      <c r="S4811"/>
      <c r="T4811"/>
      <c r="U4811"/>
      <c r="V4811"/>
      <c r="W4811"/>
      <c r="X4811"/>
      <c r="Y4811"/>
      <c r="Z4811"/>
      <c r="AA4811"/>
    </row>
    <row r="4812" spans="4:27" x14ac:dyDescent="0.35">
      <c r="D4812"/>
      <c r="E4812"/>
      <c r="F4812"/>
      <c r="G4812"/>
      <c r="H4812"/>
      <c r="I4812"/>
      <c r="J4812"/>
      <c r="K4812"/>
      <c r="L4812"/>
      <c r="M4812"/>
      <c r="N4812"/>
      <c r="O4812"/>
      <c r="P4812"/>
      <c r="Q4812"/>
      <c r="R4812"/>
      <c r="S4812"/>
      <c r="T4812"/>
      <c r="U4812"/>
      <c r="V4812"/>
      <c r="W4812"/>
      <c r="X4812"/>
      <c r="Y4812"/>
      <c r="Z4812"/>
      <c r="AA4812"/>
    </row>
    <row r="4813" spans="4:27" x14ac:dyDescent="0.35">
      <c r="D4813"/>
      <c r="E4813"/>
      <c r="F4813"/>
      <c r="G4813"/>
      <c r="H4813"/>
      <c r="I4813"/>
      <c r="J4813"/>
      <c r="K4813"/>
      <c r="L4813"/>
      <c r="M4813"/>
      <c r="N4813"/>
      <c r="O4813"/>
      <c r="P4813"/>
      <c r="Q4813"/>
      <c r="R4813"/>
      <c r="S4813"/>
      <c r="T4813"/>
      <c r="U4813"/>
      <c r="V4813"/>
      <c r="W4813"/>
      <c r="X4813"/>
      <c r="Y4813"/>
      <c r="Z4813"/>
      <c r="AA4813"/>
    </row>
    <row r="4814" spans="4:27" x14ac:dyDescent="0.35">
      <c r="D4814"/>
      <c r="E4814"/>
      <c r="F4814"/>
      <c r="G4814"/>
      <c r="H4814"/>
      <c r="I4814"/>
      <c r="J4814"/>
      <c r="K4814"/>
      <c r="L4814"/>
      <c r="M4814"/>
      <c r="N4814"/>
      <c r="O4814"/>
      <c r="P4814"/>
      <c r="Q4814"/>
      <c r="R4814"/>
      <c r="S4814"/>
      <c r="T4814"/>
      <c r="U4814"/>
      <c r="V4814"/>
      <c r="W4814"/>
      <c r="X4814"/>
      <c r="Y4814"/>
      <c r="Z4814"/>
      <c r="AA4814"/>
    </row>
    <row r="4815" spans="4:27" x14ac:dyDescent="0.35">
      <c r="D4815"/>
      <c r="E4815"/>
      <c r="F4815"/>
      <c r="G4815"/>
      <c r="H4815"/>
      <c r="I4815"/>
      <c r="J4815"/>
      <c r="K4815"/>
      <c r="L4815"/>
      <c r="M4815"/>
      <c r="N4815"/>
      <c r="O4815"/>
      <c r="P4815"/>
      <c r="Q4815"/>
      <c r="R4815"/>
      <c r="S4815"/>
      <c r="T4815"/>
      <c r="U4815"/>
      <c r="V4815"/>
      <c r="W4815"/>
      <c r="X4815"/>
      <c r="Y4815"/>
      <c r="Z4815"/>
      <c r="AA4815"/>
    </row>
    <row r="4816" spans="4:27" x14ac:dyDescent="0.35">
      <c r="D4816"/>
      <c r="E4816"/>
      <c r="F4816"/>
      <c r="G4816"/>
      <c r="H4816"/>
      <c r="I4816"/>
      <c r="J4816"/>
      <c r="K4816"/>
      <c r="L4816"/>
      <c r="M4816"/>
      <c r="N4816"/>
      <c r="O4816"/>
      <c r="P4816"/>
      <c r="Q4816"/>
      <c r="R4816"/>
      <c r="S4816"/>
      <c r="T4816"/>
      <c r="U4816"/>
      <c r="V4816"/>
      <c r="W4816"/>
      <c r="X4816"/>
      <c r="Y4816"/>
      <c r="Z4816"/>
      <c r="AA4816"/>
    </row>
    <row r="4817" spans="4:27" x14ac:dyDescent="0.35">
      <c r="D4817"/>
      <c r="E4817"/>
      <c r="F4817"/>
      <c r="G4817"/>
      <c r="H4817"/>
      <c r="I4817"/>
      <c r="J4817"/>
      <c r="K4817"/>
      <c r="L4817"/>
      <c r="M4817"/>
      <c r="N4817"/>
      <c r="O4817"/>
      <c r="P4817"/>
      <c r="Q4817"/>
      <c r="R4817"/>
      <c r="S4817"/>
      <c r="T4817"/>
      <c r="U4817"/>
      <c r="V4817"/>
      <c r="W4817"/>
      <c r="X4817"/>
      <c r="Y4817"/>
      <c r="Z4817"/>
      <c r="AA4817"/>
    </row>
    <row r="4818" spans="4:27" x14ac:dyDescent="0.35">
      <c r="D4818"/>
      <c r="E4818"/>
      <c r="F4818"/>
      <c r="G4818"/>
      <c r="H4818"/>
      <c r="I4818"/>
      <c r="J4818"/>
      <c r="K4818"/>
      <c r="L4818"/>
      <c r="M4818"/>
      <c r="N4818"/>
      <c r="O4818"/>
      <c r="P4818"/>
      <c r="Q4818"/>
      <c r="R4818"/>
      <c r="S4818"/>
      <c r="T4818"/>
      <c r="U4818"/>
      <c r="V4818"/>
      <c r="W4818"/>
      <c r="X4818"/>
      <c r="Y4818"/>
      <c r="Z4818"/>
      <c r="AA4818"/>
    </row>
    <row r="4819" spans="4:27" x14ac:dyDescent="0.35">
      <c r="D4819"/>
      <c r="E4819"/>
      <c r="F4819"/>
      <c r="G4819"/>
      <c r="H4819"/>
      <c r="I4819"/>
      <c r="J4819"/>
      <c r="K4819"/>
      <c r="L4819"/>
      <c r="M4819"/>
      <c r="N4819"/>
      <c r="O4819"/>
      <c r="P4819"/>
      <c r="Q4819"/>
      <c r="R4819"/>
      <c r="S4819"/>
      <c r="T4819"/>
      <c r="U4819"/>
      <c r="V4819"/>
      <c r="W4819"/>
      <c r="X4819"/>
      <c r="Y4819"/>
      <c r="Z4819"/>
      <c r="AA4819"/>
    </row>
    <row r="4820" spans="4:27" x14ac:dyDescent="0.35">
      <c r="D4820"/>
      <c r="E4820"/>
      <c r="F4820"/>
      <c r="G4820"/>
      <c r="H4820"/>
      <c r="I4820"/>
      <c r="J4820"/>
      <c r="K4820"/>
      <c r="L4820"/>
      <c r="M4820"/>
      <c r="N4820"/>
      <c r="O4820"/>
      <c r="P4820"/>
      <c r="Q4820"/>
      <c r="R4820"/>
      <c r="S4820"/>
      <c r="T4820"/>
      <c r="U4820"/>
      <c r="V4820"/>
      <c r="W4820"/>
      <c r="X4820"/>
      <c r="Y4820"/>
      <c r="Z4820"/>
      <c r="AA4820"/>
    </row>
    <row r="4821" spans="4:27" x14ac:dyDescent="0.35">
      <c r="D4821"/>
      <c r="E4821"/>
      <c r="F4821"/>
      <c r="G4821"/>
      <c r="H4821"/>
      <c r="I4821"/>
      <c r="J4821"/>
      <c r="K4821"/>
      <c r="L4821"/>
      <c r="M4821"/>
      <c r="N4821"/>
      <c r="O4821"/>
      <c r="P4821"/>
      <c r="Q4821"/>
      <c r="R4821"/>
      <c r="S4821"/>
      <c r="T4821"/>
      <c r="U4821"/>
      <c r="V4821"/>
      <c r="W4821"/>
      <c r="X4821"/>
      <c r="Y4821"/>
      <c r="Z4821"/>
      <c r="AA4821"/>
    </row>
    <row r="4822" spans="4:27" x14ac:dyDescent="0.35">
      <c r="D4822"/>
      <c r="E4822"/>
      <c r="F4822"/>
      <c r="G4822"/>
      <c r="H4822"/>
      <c r="I4822"/>
      <c r="J4822"/>
      <c r="K4822"/>
      <c r="L4822"/>
      <c r="M4822"/>
      <c r="N4822"/>
      <c r="O4822"/>
      <c r="P4822"/>
      <c r="Q4822"/>
      <c r="R4822"/>
      <c r="S4822"/>
      <c r="T4822"/>
      <c r="U4822"/>
      <c r="V4822"/>
      <c r="W4822"/>
      <c r="X4822"/>
      <c r="Y4822"/>
      <c r="Z4822"/>
      <c r="AA4822"/>
    </row>
    <row r="4823" spans="4:27" x14ac:dyDescent="0.35">
      <c r="D4823"/>
      <c r="E4823"/>
      <c r="F4823"/>
      <c r="G4823"/>
      <c r="H4823"/>
      <c r="I4823"/>
      <c r="J4823"/>
      <c r="K4823"/>
      <c r="L4823"/>
      <c r="M4823"/>
      <c r="N4823"/>
      <c r="O4823"/>
      <c r="P4823"/>
      <c r="Q4823"/>
      <c r="R4823"/>
      <c r="S4823"/>
      <c r="T4823"/>
      <c r="U4823"/>
      <c r="V4823"/>
      <c r="W4823"/>
      <c r="X4823"/>
      <c r="Y4823"/>
      <c r="Z4823"/>
      <c r="AA4823"/>
    </row>
    <row r="4824" spans="4:27" x14ac:dyDescent="0.35">
      <c r="D4824"/>
      <c r="E4824"/>
      <c r="F4824"/>
      <c r="G4824"/>
      <c r="H4824"/>
      <c r="I4824"/>
      <c r="J4824"/>
      <c r="K4824"/>
      <c r="L4824"/>
      <c r="M4824"/>
      <c r="N4824"/>
      <c r="O4824"/>
      <c r="P4824"/>
      <c r="Q4824"/>
      <c r="R4824"/>
      <c r="S4824"/>
      <c r="T4824"/>
      <c r="U4824"/>
      <c r="V4824"/>
      <c r="W4824"/>
      <c r="X4824"/>
      <c r="Y4824"/>
      <c r="Z4824"/>
      <c r="AA4824"/>
    </row>
    <row r="4825" spans="4:27" x14ac:dyDescent="0.35">
      <c r="D4825"/>
      <c r="E4825"/>
      <c r="F4825"/>
      <c r="G4825"/>
      <c r="H4825"/>
      <c r="I4825"/>
      <c r="J4825"/>
      <c r="K4825"/>
      <c r="L4825"/>
      <c r="M4825"/>
      <c r="N4825"/>
      <c r="O4825"/>
      <c r="P4825"/>
      <c r="Q4825"/>
      <c r="R4825"/>
      <c r="S4825"/>
      <c r="T4825"/>
      <c r="U4825"/>
      <c r="V4825"/>
      <c r="W4825"/>
      <c r="X4825"/>
      <c r="Y4825"/>
      <c r="Z4825"/>
      <c r="AA4825"/>
    </row>
    <row r="4826" spans="4:27" x14ac:dyDescent="0.35">
      <c r="D4826"/>
      <c r="E4826"/>
      <c r="F4826"/>
      <c r="G4826"/>
      <c r="H4826"/>
      <c r="I4826"/>
      <c r="J4826"/>
      <c r="K4826"/>
      <c r="L4826"/>
      <c r="M4826"/>
      <c r="N4826"/>
      <c r="O4826"/>
      <c r="P4826"/>
      <c r="Q4826"/>
      <c r="R4826"/>
      <c r="S4826"/>
      <c r="T4826"/>
      <c r="U4826"/>
      <c r="V4826"/>
      <c r="W4826"/>
      <c r="X4826"/>
      <c r="Y4826"/>
      <c r="Z4826"/>
      <c r="AA4826"/>
    </row>
    <row r="4827" spans="4:27" x14ac:dyDescent="0.35">
      <c r="D4827"/>
      <c r="E4827"/>
      <c r="F4827"/>
      <c r="G4827"/>
      <c r="H4827"/>
      <c r="I4827"/>
      <c r="J4827"/>
      <c r="K4827"/>
      <c r="L4827"/>
      <c r="M4827"/>
      <c r="N4827"/>
      <c r="O4827"/>
      <c r="P4827"/>
      <c r="Q4827"/>
      <c r="R4827"/>
      <c r="S4827"/>
      <c r="T4827"/>
      <c r="U4827"/>
      <c r="V4827"/>
      <c r="W4827"/>
      <c r="X4827"/>
      <c r="Y4827"/>
      <c r="Z4827"/>
      <c r="AA4827"/>
    </row>
    <row r="4828" spans="4:27" x14ac:dyDescent="0.35">
      <c r="D4828"/>
      <c r="E4828"/>
      <c r="F4828"/>
      <c r="G4828"/>
      <c r="H4828"/>
      <c r="I4828"/>
      <c r="J4828"/>
      <c r="K4828"/>
      <c r="L4828"/>
      <c r="M4828"/>
      <c r="N4828"/>
      <c r="O4828"/>
      <c r="P4828"/>
      <c r="Q4828"/>
      <c r="R4828"/>
      <c r="S4828"/>
      <c r="T4828"/>
      <c r="U4828"/>
      <c r="V4828"/>
      <c r="W4828"/>
      <c r="X4828"/>
      <c r="Y4828"/>
      <c r="Z4828"/>
      <c r="AA4828"/>
    </row>
    <row r="4829" spans="4:27" x14ac:dyDescent="0.35">
      <c r="D4829"/>
      <c r="E4829"/>
      <c r="F4829"/>
      <c r="G4829"/>
      <c r="H4829"/>
      <c r="I4829"/>
      <c r="J4829"/>
      <c r="K4829"/>
      <c r="L4829"/>
      <c r="M4829"/>
      <c r="N4829"/>
      <c r="O4829"/>
      <c r="P4829"/>
      <c r="Q4829"/>
      <c r="R4829"/>
      <c r="S4829"/>
      <c r="T4829"/>
      <c r="U4829"/>
      <c r="V4829"/>
      <c r="W4829"/>
      <c r="X4829"/>
      <c r="Y4829"/>
      <c r="Z4829"/>
      <c r="AA4829"/>
    </row>
    <row r="4830" spans="4:27" x14ac:dyDescent="0.35">
      <c r="D4830"/>
      <c r="E4830"/>
      <c r="F4830"/>
      <c r="G4830"/>
      <c r="H4830"/>
      <c r="I4830"/>
      <c r="J4830"/>
      <c r="K4830"/>
      <c r="L4830"/>
      <c r="M4830"/>
      <c r="N4830"/>
      <c r="O4830"/>
      <c r="P4830"/>
      <c r="Q4830"/>
      <c r="R4830"/>
      <c r="S4830"/>
      <c r="T4830"/>
      <c r="U4830"/>
      <c r="V4830"/>
      <c r="W4830"/>
      <c r="X4830"/>
      <c r="Y4830"/>
      <c r="Z4830"/>
      <c r="AA4830"/>
    </row>
    <row r="4831" spans="4:27" x14ac:dyDescent="0.35">
      <c r="D4831"/>
      <c r="E4831"/>
      <c r="F4831"/>
      <c r="G4831"/>
      <c r="H4831"/>
      <c r="I4831"/>
      <c r="J4831"/>
      <c r="K4831"/>
      <c r="L4831"/>
      <c r="M4831"/>
      <c r="N4831"/>
      <c r="O4831"/>
      <c r="P4831"/>
      <c r="Q4831"/>
      <c r="R4831"/>
      <c r="S4831"/>
      <c r="T4831"/>
      <c r="U4831"/>
      <c r="V4831"/>
      <c r="W4831"/>
      <c r="X4831"/>
      <c r="Y4831"/>
      <c r="Z4831"/>
      <c r="AA4831"/>
    </row>
    <row r="4832" spans="4:27" x14ac:dyDescent="0.35">
      <c r="D4832"/>
      <c r="E4832"/>
      <c r="F4832"/>
      <c r="G4832"/>
      <c r="H4832"/>
      <c r="I4832"/>
      <c r="J4832"/>
      <c r="K4832"/>
      <c r="L4832"/>
      <c r="M4832"/>
      <c r="N4832"/>
      <c r="O4832"/>
      <c r="P4832"/>
      <c r="Q4832"/>
      <c r="R4832"/>
      <c r="S4832"/>
      <c r="T4832"/>
      <c r="U4832"/>
      <c r="V4832"/>
      <c r="W4832"/>
      <c r="X4832"/>
      <c r="Y4832"/>
      <c r="Z4832"/>
      <c r="AA4832"/>
    </row>
    <row r="4833" spans="4:27" x14ac:dyDescent="0.35">
      <c r="D4833"/>
      <c r="E4833"/>
      <c r="F4833"/>
      <c r="G4833"/>
      <c r="H4833"/>
      <c r="I4833"/>
      <c r="J4833"/>
      <c r="K4833"/>
      <c r="L4833"/>
      <c r="M4833"/>
      <c r="N4833"/>
      <c r="O4833"/>
      <c r="P4833"/>
      <c r="Q4833"/>
      <c r="R4833"/>
      <c r="S4833"/>
      <c r="T4833"/>
      <c r="U4833"/>
      <c r="V4833"/>
      <c r="W4833"/>
      <c r="X4833"/>
      <c r="Y4833"/>
      <c r="Z4833"/>
      <c r="AA4833"/>
    </row>
    <row r="4834" spans="4:27" x14ac:dyDescent="0.35">
      <c r="D4834"/>
      <c r="E4834"/>
      <c r="F4834"/>
      <c r="G4834"/>
      <c r="H4834"/>
      <c r="I4834"/>
      <c r="J4834"/>
      <c r="K4834"/>
      <c r="L4834"/>
      <c r="M4834"/>
      <c r="N4834"/>
      <c r="O4834"/>
      <c r="P4834"/>
      <c r="Q4834"/>
      <c r="R4834"/>
      <c r="S4834"/>
      <c r="T4834"/>
      <c r="U4834"/>
      <c r="V4834"/>
      <c r="W4834"/>
      <c r="X4834"/>
      <c r="Y4834"/>
      <c r="Z4834"/>
      <c r="AA4834"/>
    </row>
    <row r="4835" spans="4:27" x14ac:dyDescent="0.35">
      <c r="D4835"/>
      <c r="E4835"/>
      <c r="F4835"/>
      <c r="G4835"/>
      <c r="H4835"/>
      <c r="I4835"/>
      <c r="J4835"/>
      <c r="K4835"/>
      <c r="L4835"/>
      <c r="M4835"/>
      <c r="N4835"/>
      <c r="O4835"/>
      <c r="P4835"/>
      <c r="Q4835"/>
      <c r="R4835"/>
      <c r="S4835"/>
      <c r="T4835"/>
      <c r="U4835"/>
      <c r="V4835"/>
      <c r="W4835"/>
      <c r="X4835"/>
      <c r="Y4835"/>
      <c r="Z4835"/>
      <c r="AA4835"/>
    </row>
    <row r="4836" spans="4:27" x14ac:dyDescent="0.35">
      <c r="D4836"/>
      <c r="E4836"/>
      <c r="F4836"/>
      <c r="G4836"/>
      <c r="H4836"/>
      <c r="I4836"/>
      <c r="J4836"/>
      <c r="K4836"/>
      <c r="L4836"/>
      <c r="M4836"/>
      <c r="N4836"/>
      <c r="O4836"/>
      <c r="P4836"/>
      <c r="Q4836"/>
      <c r="R4836"/>
      <c r="S4836"/>
      <c r="T4836"/>
      <c r="U4836"/>
      <c r="V4836"/>
      <c r="W4836"/>
      <c r="X4836"/>
      <c r="Y4836"/>
      <c r="Z4836"/>
      <c r="AA4836"/>
    </row>
    <row r="4837" spans="4:27" x14ac:dyDescent="0.35">
      <c r="D4837"/>
      <c r="E4837"/>
      <c r="F4837"/>
      <c r="G4837"/>
      <c r="H4837"/>
      <c r="I4837"/>
      <c r="J4837"/>
      <c r="K4837"/>
      <c r="L4837"/>
      <c r="M4837"/>
      <c r="N4837"/>
      <c r="O4837"/>
      <c r="P4837"/>
      <c r="Q4837"/>
      <c r="R4837"/>
      <c r="S4837"/>
      <c r="T4837"/>
      <c r="U4837"/>
      <c r="V4837"/>
      <c r="W4837"/>
      <c r="X4837"/>
      <c r="Y4837"/>
      <c r="Z4837"/>
      <c r="AA4837"/>
    </row>
    <row r="4838" spans="4:27" x14ac:dyDescent="0.35">
      <c r="D4838"/>
      <c r="E4838"/>
      <c r="F4838"/>
      <c r="G4838"/>
      <c r="H4838"/>
      <c r="I4838"/>
      <c r="J4838"/>
      <c r="K4838"/>
      <c r="L4838"/>
      <c r="M4838"/>
      <c r="N4838"/>
      <c r="O4838"/>
      <c r="P4838"/>
      <c r="Q4838"/>
      <c r="R4838"/>
      <c r="S4838"/>
      <c r="T4838"/>
      <c r="U4838"/>
      <c r="V4838"/>
      <c r="W4838"/>
      <c r="X4838"/>
      <c r="Y4838"/>
      <c r="Z4838"/>
      <c r="AA4838"/>
    </row>
    <row r="4839" spans="4:27" x14ac:dyDescent="0.35">
      <c r="D4839"/>
      <c r="E4839"/>
      <c r="F4839"/>
      <c r="G4839"/>
      <c r="H4839"/>
      <c r="I4839"/>
      <c r="J4839"/>
      <c r="K4839"/>
      <c r="L4839"/>
      <c r="M4839"/>
      <c r="N4839"/>
      <c r="O4839"/>
      <c r="P4839"/>
      <c r="Q4839"/>
      <c r="R4839"/>
      <c r="S4839"/>
      <c r="T4839"/>
      <c r="U4839"/>
      <c r="V4839"/>
      <c r="W4839"/>
      <c r="X4839"/>
      <c r="Y4839"/>
      <c r="Z4839"/>
      <c r="AA4839"/>
    </row>
    <row r="4840" spans="4:27" x14ac:dyDescent="0.35">
      <c r="D4840"/>
      <c r="E4840"/>
      <c r="F4840"/>
      <c r="G4840"/>
      <c r="H4840"/>
      <c r="I4840"/>
      <c r="J4840"/>
      <c r="K4840"/>
      <c r="L4840"/>
      <c r="M4840"/>
      <c r="N4840"/>
      <c r="O4840"/>
      <c r="P4840"/>
      <c r="Q4840"/>
      <c r="R4840"/>
      <c r="S4840"/>
      <c r="T4840"/>
      <c r="U4840"/>
      <c r="V4840"/>
      <c r="W4840"/>
      <c r="X4840"/>
      <c r="Y4840"/>
      <c r="Z4840"/>
      <c r="AA4840"/>
    </row>
    <row r="4841" spans="4:27" x14ac:dyDescent="0.35">
      <c r="D4841"/>
      <c r="E4841"/>
      <c r="F4841"/>
      <c r="G4841"/>
      <c r="H4841"/>
      <c r="I4841"/>
      <c r="J4841"/>
      <c r="K4841"/>
      <c r="L4841"/>
      <c r="M4841"/>
      <c r="N4841"/>
      <c r="O4841"/>
      <c r="P4841"/>
      <c r="Q4841"/>
      <c r="R4841"/>
      <c r="S4841"/>
      <c r="T4841"/>
      <c r="U4841"/>
      <c r="V4841"/>
      <c r="W4841"/>
      <c r="X4841"/>
      <c r="Y4841"/>
      <c r="Z4841"/>
      <c r="AA4841"/>
    </row>
    <row r="4842" spans="4:27" x14ac:dyDescent="0.35">
      <c r="D4842"/>
      <c r="E4842"/>
      <c r="F4842"/>
      <c r="G4842"/>
      <c r="H4842"/>
      <c r="I4842"/>
      <c r="J4842"/>
      <c r="K4842"/>
      <c r="L4842"/>
      <c r="M4842"/>
      <c r="N4842"/>
      <c r="O4842"/>
      <c r="P4842"/>
      <c r="Q4842"/>
      <c r="R4842"/>
      <c r="S4842"/>
      <c r="T4842"/>
      <c r="U4842"/>
      <c r="V4842"/>
      <c r="W4842"/>
      <c r="X4842"/>
      <c r="Y4842"/>
      <c r="Z4842"/>
      <c r="AA4842"/>
    </row>
    <row r="4843" spans="4:27" x14ac:dyDescent="0.35">
      <c r="D4843"/>
      <c r="E4843"/>
      <c r="F4843"/>
      <c r="G4843"/>
      <c r="H4843"/>
      <c r="I4843"/>
      <c r="J4843"/>
      <c r="K4843"/>
      <c r="L4843"/>
      <c r="M4843"/>
      <c r="N4843"/>
      <c r="O4843"/>
      <c r="P4843"/>
      <c r="Q4843"/>
      <c r="R4843"/>
      <c r="S4843"/>
      <c r="T4843"/>
      <c r="U4843"/>
      <c r="V4843"/>
      <c r="W4843"/>
      <c r="X4843"/>
      <c r="Y4843"/>
      <c r="Z4843"/>
      <c r="AA4843"/>
    </row>
    <row r="4844" spans="4:27" x14ac:dyDescent="0.35">
      <c r="D4844"/>
      <c r="E4844"/>
      <c r="F4844"/>
      <c r="G4844"/>
      <c r="H4844"/>
      <c r="I4844"/>
      <c r="J4844"/>
      <c r="K4844"/>
      <c r="L4844"/>
      <c r="M4844"/>
      <c r="N4844"/>
      <c r="O4844"/>
      <c r="P4844"/>
      <c r="Q4844"/>
      <c r="R4844"/>
      <c r="S4844"/>
      <c r="T4844"/>
      <c r="U4844"/>
      <c r="V4844"/>
      <c r="W4844"/>
      <c r="X4844"/>
      <c r="Y4844"/>
      <c r="Z4844"/>
      <c r="AA4844"/>
    </row>
    <row r="4845" spans="4:27" x14ac:dyDescent="0.35">
      <c r="D4845"/>
      <c r="E4845"/>
      <c r="F4845"/>
      <c r="G4845"/>
      <c r="H4845"/>
      <c r="I4845"/>
      <c r="J4845"/>
      <c r="K4845"/>
      <c r="L4845"/>
      <c r="M4845"/>
      <c r="N4845"/>
      <c r="O4845"/>
      <c r="P4845"/>
      <c r="Q4845"/>
      <c r="R4845"/>
      <c r="S4845"/>
      <c r="T4845"/>
      <c r="U4845"/>
      <c r="V4845"/>
      <c r="W4845"/>
      <c r="X4845"/>
      <c r="Y4845"/>
      <c r="Z4845"/>
      <c r="AA4845"/>
    </row>
    <row r="4846" spans="4:27" x14ac:dyDescent="0.35">
      <c r="D4846"/>
      <c r="E4846"/>
      <c r="F4846"/>
      <c r="G4846"/>
      <c r="H4846"/>
      <c r="I4846"/>
      <c r="J4846"/>
      <c r="K4846"/>
      <c r="L4846"/>
      <c r="M4846"/>
      <c r="N4846"/>
      <c r="O4846"/>
      <c r="P4846"/>
      <c r="Q4846"/>
      <c r="R4846"/>
      <c r="S4846"/>
      <c r="T4846"/>
      <c r="U4846"/>
      <c r="V4846"/>
      <c r="W4846"/>
      <c r="X4846"/>
      <c r="Y4846"/>
      <c r="Z4846"/>
      <c r="AA4846"/>
    </row>
    <row r="4847" spans="4:27" x14ac:dyDescent="0.35">
      <c r="D4847"/>
      <c r="E4847"/>
      <c r="F4847"/>
      <c r="G4847"/>
      <c r="H4847"/>
      <c r="I4847"/>
      <c r="J4847"/>
      <c r="K4847"/>
      <c r="L4847"/>
      <c r="M4847"/>
      <c r="N4847"/>
      <c r="O4847"/>
      <c r="P4847"/>
      <c r="Q4847"/>
      <c r="R4847"/>
      <c r="S4847"/>
      <c r="T4847"/>
      <c r="U4847"/>
      <c r="V4847"/>
      <c r="W4847"/>
      <c r="X4847"/>
      <c r="Y4847"/>
      <c r="Z4847"/>
      <c r="AA4847"/>
    </row>
    <row r="4848" spans="4:27" x14ac:dyDescent="0.35">
      <c r="D4848"/>
      <c r="E4848"/>
      <c r="F4848"/>
      <c r="G4848"/>
      <c r="H4848"/>
      <c r="I4848"/>
      <c r="J4848"/>
      <c r="K4848"/>
      <c r="L4848"/>
      <c r="M4848"/>
      <c r="N4848"/>
      <c r="O4848"/>
      <c r="P4848"/>
      <c r="Q4848"/>
      <c r="R4848"/>
      <c r="S4848"/>
      <c r="T4848"/>
      <c r="U4848"/>
      <c r="V4848"/>
      <c r="W4848"/>
      <c r="X4848"/>
      <c r="Y4848"/>
      <c r="Z4848"/>
      <c r="AA4848"/>
    </row>
    <row r="4849" spans="4:27" x14ac:dyDescent="0.35">
      <c r="D4849"/>
      <c r="E4849"/>
      <c r="F4849"/>
      <c r="G4849"/>
      <c r="H4849"/>
      <c r="I4849"/>
      <c r="J4849"/>
      <c r="K4849"/>
      <c r="L4849"/>
      <c r="M4849"/>
      <c r="N4849"/>
      <c r="O4849"/>
      <c r="P4849"/>
      <c r="Q4849"/>
      <c r="R4849"/>
      <c r="S4849"/>
      <c r="T4849"/>
      <c r="U4849"/>
      <c r="V4849"/>
      <c r="W4849"/>
      <c r="X4849"/>
      <c r="Y4849"/>
      <c r="Z4849"/>
      <c r="AA4849"/>
    </row>
    <row r="4850" spans="4:27" x14ac:dyDescent="0.35">
      <c r="D4850"/>
      <c r="E4850"/>
      <c r="F4850"/>
      <c r="G4850"/>
      <c r="H4850"/>
      <c r="I4850"/>
      <c r="J4850"/>
      <c r="K4850"/>
      <c r="L4850"/>
      <c r="M4850"/>
      <c r="N4850"/>
      <c r="O4850"/>
      <c r="P4850"/>
      <c r="Q4850"/>
      <c r="R4850"/>
      <c r="S4850"/>
      <c r="T4850"/>
      <c r="U4850"/>
      <c r="V4850"/>
      <c r="W4850"/>
      <c r="X4850"/>
      <c r="Y4850"/>
      <c r="Z4850"/>
      <c r="AA4850"/>
    </row>
    <row r="4851" spans="4:27" x14ac:dyDescent="0.35">
      <c r="D4851"/>
      <c r="E4851"/>
      <c r="F4851"/>
      <c r="G4851"/>
      <c r="H4851"/>
      <c r="I4851"/>
      <c r="J4851"/>
      <c r="K4851"/>
      <c r="L4851"/>
      <c r="M4851"/>
      <c r="N4851"/>
      <c r="O4851"/>
      <c r="P4851"/>
      <c r="Q4851"/>
      <c r="R4851"/>
      <c r="S4851"/>
      <c r="T4851"/>
      <c r="U4851"/>
      <c r="V4851"/>
      <c r="W4851"/>
      <c r="X4851"/>
      <c r="Y4851"/>
      <c r="Z4851"/>
      <c r="AA4851"/>
    </row>
    <row r="4852" spans="4:27" x14ac:dyDescent="0.35">
      <c r="D4852"/>
      <c r="E4852"/>
      <c r="F4852"/>
      <c r="G4852"/>
      <c r="H4852"/>
      <c r="I4852"/>
      <c r="J4852"/>
      <c r="K4852"/>
      <c r="L4852"/>
      <c r="M4852"/>
      <c r="N4852"/>
      <c r="O4852"/>
      <c r="P4852"/>
      <c r="Q4852"/>
      <c r="R4852"/>
      <c r="S4852"/>
      <c r="T4852"/>
      <c r="U4852"/>
      <c r="V4852"/>
      <c r="W4852"/>
      <c r="X4852"/>
      <c r="Y4852"/>
      <c r="Z4852"/>
      <c r="AA4852"/>
    </row>
    <row r="4853" spans="4:27" x14ac:dyDescent="0.35">
      <c r="D4853"/>
      <c r="E4853"/>
      <c r="F4853"/>
      <c r="G4853"/>
      <c r="H4853"/>
      <c r="I4853"/>
      <c r="J4853"/>
      <c r="K4853"/>
      <c r="L4853"/>
      <c r="M4853"/>
      <c r="N4853"/>
      <c r="O4853"/>
      <c r="P4853"/>
      <c r="Q4853"/>
      <c r="R4853"/>
      <c r="S4853"/>
      <c r="T4853"/>
      <c r="U4853"/>
      <c r="V4853"/>
      <c r="W4853"/>
      <c r="X4853"/>
      <c r="Y4853"/>
      <c r="Z4853"/>
      <c r="AA4853"/>
    </row>
    <row r="4854" spans="4:27" x14ac:dyDescent="0.35">
      <c r="D4854"/>
      <c r="E4854"/>
      <c r="F4854"/>
      <c r="G4854"/>
      <c r="H4854"/>
      <c r="I4854"/>
      <c r="J4854"/>
      <c r="K4854"/>
      <c r="L4854"/>
      <c r="M4854"/>
      <c r="N4854"/>
      <c r="O4854"/>
      <c r="P4854"/>
      <c r="Q4854"/>
      <c r="R4854"/>
      <c r="S4854"/>
      <c r="T4854"/>
      <c r="U4854"/>
      <c r="V4854"/>
      <c r="W4854"/>
      <c r="X4854"/>
      <c r="Y4854"/>
      <c r="Z4854"/>
      <c r="AA4854"/>
    </row>
    <row r="4855" spans="4:27" x14ac:dyDescent="0.35">
      <c r="D4855"/>
      <c r="E4855"/>
      <c r="F4855"/>
      <c r="G4855"/>
      <c r="H4855"/>
      <c r="I4855"/>
      <c r="J4855"/>
      <c r="K4855"/>
      <c r="L4855"/>
      <c r="M4855"/>
      <c r="N4855"/>
      <c r="O4855"/>
      <c r="P4855"/>
      <c r="Q4855"/>
      <c r="R4855"/>
      <c r="S4855"/>
      <c r="T4855"/>
      <c r="U4855"/>
      <c r="V4855"/>
      <c r="W4855"/>
      <c r="X4855"/>
      <c r="Y4855"/>
      <c r="Z4855"/>
      <c r="AA4855"/>
    </row>
    <row r="4856" spans="4:27" x14ac:dyDescent="0.35">
      <c r="D4856"/>
      <c r="E4856"/>
      <c r="F4856"/>
      <c r="G4856"/>
      <c r="H4856"/>
      <c r="I4856"/>
      <c r="J4856"/>
      <c r="K4856"/>
      <c r="L4856"/>
      <c r="M4856"/>
      <c r="N4856"/>
      <c r="O4856"/>
      <c r="P4856"/>
      <c r="Q4856"/>
      <c r="R4856"/>
      <c r="S4856"/>
      <c r="T4856"/>
      <c r="U4856"/>
      <c r="V4856"/>
      <c r="W4856"/>
      <c r="X4856"/>
      <c r="Y4856"/>
      <c r="Z4856"/>
      <c r="AA4856"/>
    </row>
    <row r="4857" spans="4:27" x14ac:dyDescent="0.35">
      <c r="D4857"/>
      <c r="E4857"/>
      <c r="F4857"/>
      <c r="G4857"/>
      <c r="H4857"/>
      <c r="I4857"/>
      <c r="J4857"/>
      <c r="K4857"/>
      <c r="L4857"/>
      <c r="M4857"/>
      <c r="N4857"/>
      <c r="O4857"/>
      <c r="P4857"/>
      <c r="Q4857"/>
      <c r="R4857"/>
      <c r="S4857"/>
      <c r="T4857"/>
      <c r="U4857"/>
      <c r="V4857"/>
      <c r="W4857"/>
      <c r="X4857"/>
      <c r="Y4857"/>
      <c r="Z4857"/>
      <c r="AA4857"/>
    </row>
    <row r="4858" spans="4:27" x14ac:dyDescent="0.35">
      <c r="D4858"/>
      <c r="E4858"/>
      <c r="F4858"/>
      <c r="G4858"/>
      <c r="H4858"/>
      <c r="I4858"/>
      <c r="J4858"/>
      <c r="K4858"/>
      <c r="L4858"/>
      <c r="M4858"/>
      <c r="N4858"/>
      <c r="O4858"/>
      <c r="P4858"/>
      <c r="Q4858"/>
      <c r="R4858"/>
      <c r="S4858"/>
      <c r="T4858"/>
      <c r="U4858"/>
      <c r="V4858"/>
      <c r="W4858"/>
      <c r="X4858"/>
      <c r="Y4858"/>
      <c r="Z4858"/>
      <c r="AA4858"/>
    </row>
    <row r="4859" spans="4:27" x14ac:dyDescent="0.35">
      <c r="D4859"/>
      <c r="E4859"/>
      <c r="F4859"/>
      <c r="G4859"/>
      <c r="H4859"/>
      <c r="I4859"/>
      <c r="J4859"/>
      <c r="K4859"/>
      <c r="L4859"/>
      <c r="M4859"/>
      <c r="N4859"/>
      <c r="O4859"/>
      <c r="P4859"/>
      <c r="Q4859"/>
      <c r="R4859"/>
      <c r="S4859"/>
      <c r="T4859"/>
      <c r="U4859"/>
      <c r="V4859"/>
      <c r="W4859"/>
      <c r="X4859"/>
      <c r="Y4859"/>
      <c r="Z4859"/>
      <c r="AA4859"/>
    </row>
    <row r="4860" spans="4:27" x14ac:dyDescent="0.35">
      <c r="D4860"/>
      <c r="E4860"/>
      <c r="F4860"/>
      <c r="G4860"/>
      <c r="H4860"/>
      <c r="I4860"/>
      <c r="J4860"/>
      <c r="K4860"/>
      <c r="L4860"/>
      <c r="M4860"/>
      <c r="N4860"/>
      <c r="O4860"/>
      <c r="P4860"/>
      <c r="Q4860"/>
      <c r="R4860"/>
      <c r="S4860"/>
      <c r="T4860"/>
      <c r="U4860"/>
      <c r="V4860"/>
      <c r="W4860"/>
      <c r="X4860"/>
      <c r="Y4860"/>
      <c r="Z4860"/>
      <c r="AA4860"/>
    </row>
    <row r="4861" spans="4:27" x14ac:dyDescent="0.35">
      <c r="D4861"/>
      <c r="E4861"/>
      <c r="F4861"/>
      <c r="G4861"/>
      <c r="H4861"/>
      <c r="I4861"/>
      <c r="J4861"/>
      <c r="K4861"/>
      <c r="L4861"/>
      <c r="M4861"/>
      <c r="N4861"/>
      <c r="O4861"/>
      <c r="P4861"/>
      <c r="Q4861"/>
      <c r="R4861"/>
      <c r="S4861"/>
      <c r="T4861"/>
      <c r="U4861"/>
      <c r="V4861"/>
      <c r="W4861"/>
      <c r="X4861"/>
      <c r="Y4861"/>
      <c r="Z4861"/>
      <c r="AA4861"/>
    </row>
    <row r="4862" spans="4:27" x14ac:dyDescent="0.35">
      <c r="D4862"/>
      <c r="E4862"/>
      <c r="F4862"/>
      <c r="G4862"/>
      <c r="H4862"/>
      <c r="I4862"/>
      <c r="J4862"/>
      <c r="K4862"/>
      <c r="L4862"/>
      <c r="M4862"/>
      <c r="N4862"/>
      <c r="O4862"/>
      <c r="P4862"/>
      <c r="Q4862"/>
      <c r="R4862"/>
      <c r="S4862"/>
      <c r="T4862"/>
      <c r="U4862"/>
      <c r="V4862"/>
      <c r="W4862"/>
      <c r="X4862"/>
      <c r="Y4862"/>
      <c r="Z4862"/>
      <c r="AA4862"/>
    </row>
    <row r="4863" spans="4:27" x14ac:dyDescent="0.35">
      <c r="D4863"/>
      <c r="E4863"/>
      <c r="F4863"/>
      <c r="G4863"/>
      <c r="H4863"/>
      <c r="I4863"/>
      <c r="J4863"/>
      <c r="K4863"/>
      <c r="L4863"/>
      <c r="M4863"/>
      <c r="N4863"/>
      <c r="O4863"/>
      <c r="P4863"/>
      <c r="Q4863"/>
      <c r="R4863"/>
      <c r="S4863"/>
      <c r="T4863"/>
      <c r="U4863"/>
      <c r="V4863"/>
      <c r="W4863"/>
      <c r="X4863"/>
      <c r="Y4863"/>
      <c r="Z4863"/>
      <c r="AA4863"/>
    </row>
    <row r="4864" spans="4:27" x14ac:dyDescent="0.35">
      <c r="D4864"/>
      <c r="E4864"/>
      <c r="F4864"/>
      <c r="G4864"/>
      <c r="H4864"/>
      <c r="I4864"/>
      <c r="J4864"/>
      <c r="K4864"/>
      <c r="L4864"/>
      <c r="M4864"/>
      <c r="N4864"/>
      <c r="O4864"/>
      <c r="P4864"/>
      <c r="Q4864"/>
      <c r="R4864"/>
      <c r="S4864"/>
      <c r="T4864"/>
      <c r="U4864"/>
      <c r="V4864"/>
      <c r="W4864"/>
      <c r="X4864"/>
      <c r="Y4864"/>
      <c r="Z4864"/>
      <c r="AA4864"/>
    </row>
    <row r="4865" spans="4:27" x14ac:dyDescent="0.35">
      <c r="D4865"/>
      <c r="E4865"/>
      <c r="F4865"/>
      <c r="G4865"/>
      <c r="H4865"/>
      <c r="I4865"/>
      <c r="J4865"/>
      <c r="K4865"/>
      <c r="L4865"/>
      <c r="M4865"/>
      <c r="N4865"/>
      <c r="O4865"/>
      <c r="P4865"/>
      <c r="Q4865"/>
      <c r="R4865"/>
      <c r="S4865"/>
      <c r="T4865"/>
      <c r="U4865"/>
      <c r="V4865"/>
      <c r="W4865"/>
      <c r="X4865"/>
      <c r="Y4865"/>
      <c r="Z4865"/>
      <c r="AA4865"/>
    </row>
    <row r="4866" spans="4:27" x14ac:dyDescent="0.35">
      <c r="D4866"/>
      <c r="E4866"/>
      <c r="F4866"/>
      <c r="G4866"/>
      <c r="H4866"/>
      <c r="I4866"/>
      <c r="J4866"/>
      <c r="K4866"/>
      <c r="L4866"/>
      <c r="M4866"/>
      <c r="N4866"/>
      <c r="O4866"/>
      <c r="P4866"/>
      <c r="Q4866"/>
      <c r="R4866"/>
      <c r="S4866"/>
      <c r="T4866"/>
      <c r="U4866"/>
      <c r="V4866"/>
      <c r="W4866"/>
      <c r="X4866"/>
      <c r="Y4866"/>
      <c r="Z4866"/>
      <c r="AA4866"/>
    </row>
    <row r="4867" spans="4:27" x14ac:dyDescent="0.35">
      <c r="D4867"/>
      <c r="E4867"/>
      <c r="F4867"/>
      <c r="G4867"/>
      <c r="H4867"/>
      <c r="I4867"/>
      <c r="J4867"/>
      <c r="K4867"/>
      <c r="L4867"/>
      <c r="M4867"/>
      <c r="N4867"/>
      <c r="O4867"/>
      <c r="P4867"/>
      <c r="Q4867"/>
      <c r="R4867"/>
      <c r="S4867"/>
      <c r="T4867"/>
      <c r="U4867"/>
      <c r="V4867"/>
      <c r="W4867"/>
      <c r="X4867"/>
      <c r="Y4867"/>
      <c r="Z4867"/>
      <c r="AA4867"/>
    </row>
    <row r="4868" spans="4:27" x14ac:dyDescent="0.35">
      <c r="D4868"/>
      <c r="E4868"/>
      <c r="F4868"/>
      <c r="G4868"/>
      <c r="H4868"/>
      <c r="I4868"/>
      <c r="J4868"/>
      <c r="K4868"/>
      <c r="L4868"/>
      <c r="M4868"/>
      <c r="N4868"/>
      <c r="O4868"/>
      <c r="P4868"/>
      <c r="Q4868"/>
      <c r="R4868"/>
      <c r="S4868"/>
      <c r="T4868"/>
      <c r="U4868"/>
      <c r="V4868"/>
      <c r="W4868"/>
      <c r="X4868"/>
      <c r="Y4868"/>
      <c r="Z4868"/>
      <c r="AA4868"/>
    </row>
    <row r="4869" spans="4:27" x14ac:dyDescent="0.35">
      <c r="D4869"/>
      <c r="E4869"/>
      <c r="F4869"/>
      <c r="G4869"/>
      <c r="H4869"/>
      <c r="I4869"/>
      <c r="J4869"/>
      <c r="K4869"/>
      <c r="L4869"/>
      <c r="M4869"/>
      <c r="N4869"/>
      <c r="O4869"/>
      <c r="P4869"/>
      <c r="Q4869"/>
      <c r="R4869"/>
      <c r="S4869"/>
      <c r="T4869"/>
      <c r="U4869"/>
      <c r="V4869"/>
      <c r="W4869"/>
      <c r="X4869"/>
      <c r="Y4869"/>
      <c r="Z4869"/>
      <c r="AA4869"/>
    </row>
    <row r="4870" spans="4:27" x14ac:dyDescent="0.35">
      <c r="D4870"/>
      <c r="E4870"/>
      <c r="F4870"/>
      <c r="G4870"/>
      <c r="H4870"/>
      <c r="I4870"/>
      <c r="J4870"/>
      <c r="K4870"/>
      <c r="L4870"/>
      <c r="M4870"/>
      <c r="N4870"/>
      <c r="O4870"/>
      <c r="P4870"/>
      <c r="Q4870"/>
      <c r="R4870"/>
      <c r="S4870"/>
      <c r="T4870"/>
      <c r="U4870"/>
      <c r="V4870"/>
      <c r="W4870"/>
      <c r="X4870"/>
      <c r="Y4870"/>
      <c r="Z4870"/>
      <c r="AA4870"/>
    </row>
    <row r="4871" spans="4:27" x14ac:dyDescent="0.35">
      <c r="D4871"/>
      <c r="E4871"/>
      <c r="F4871"/>
      <c r="G4871"/>
      <c r="H4871"/>
      <c r="I4871"/>
      <c r="J4871"/>
      <c r="K4871"/>
      <c r="L4871"/>
      <c r="M4871"/>
      <c r="N4871"/>
      <c r="O4871"/>
      <c r="P4871"/>
      <c r="Q4871"/>
      <c r="R4871"/>
      <c r="S4871"/>
      <c r="T4871"/>
      <c r="U4871"/>
      <c r="V4871"/>
      <c r="W4871"/>
      <c r="X4871"/>
      <c r="Y4871"/>
      <c r="Z4871"/>
      <c r="AA4871"/>
    </row>
    <row r="4872" spans="4:27" x14ac:dyDescent="0.35">
      <c r="D4872"/>
      <c r="E4872"/>
      <c r="F4872"/>
      <c r="G4872"/>
      <c r="H4872"/>
      <c r="I4872"/>
      <c r="J4872"/>
      <c r="K4872"/>
      <c r="L4872"/>
      <c r="M4872"/>
      <c r="N4872"/>
      <c r="O4872"/>
      <c r="P4872"/>
      <c r="Q4872"/>
      <c r="R4872"/>
      <c r="S4872"/>
      <c r="T4872"/>
      <c r="U4872"/>
      <c r="V4872"/>
      <c r="W4872"/>
      <c r="X4872"/>
      <c r="Y4872"/>
      <c r="Z4872"/>
      <c r="AA4872"/>
    </row>
    <row r="4873" spans="4:27" x14ac:dyDescent="0.35">
      <c r="D4873"/>
      <c r="E4873"/>
      <c r="F4873"/>
      <c r="G4873"/>
      <c r="H4873"/>
      <c r="I4873"/>
      <c r="J4873"/>
      <c r="K4873"/>
      <c r="L4873"/>
      <c r="M4873"/>
      <c r="N4873"/>
      <c r="O4873"/>
      <c r="P4873"/>
      <c r="Q4873"/>
      <c r="R4873"/>
      <c r="S4873"/>
      <c r="T4873"/>
      <c r="U4873"/>
      <c r="V4873"/>
      <c r="W4873"/>
      <c r="X4873"/>
      <c r="Y4873"/>
      <c r="Z4873"/>
      <c r="AA4873"/>
    </row>
    <row r="4874" spans="4:27" x14ac:dyDescent="0.35">
      <c r="D4874"/>
      <c r="E4874"/>
      <c r="F4874"/>
      <c r="G4874"/>
      <c r="H4874"/>
      <c r="I4874"/>
      <c r="J4874"/>
      <c r="K4874"/>
      <c r="L4874"/>
      <c r="M4874"/>
      <c r="N4874"/>
      <c r="O4874"/>
      <c r="P4874"/>
      <c r="Q4874"/>
      <c r="R4874"/>
      <c r="S4874"/>
      <c r="T4874"/>
      <c r="U4874"/>
      <c r="V4874"/>
      <c r="W4874"/>
      <c r="X4874"/>
      <c r="Y4874"/>
      <c r="Z4874"/>
      <c r="AA4874"/>
    </row>
    <row r="4875" spans="4:27" x14ac:dyDescent="0.35">
      <c r="D4875"/>
      <c r="E4875"/>
      <c r="F4875"/>
      <c r="G4875"/>
      <c r="H4875"/>
      <c r="I4875"/>
      <c r="J4875"/>
      <c r="K4875"/>
      <c r="L4875"/>
      <c r="M4875"/>
      <c r="N4875"/>
      <c r="O4875"/>
      <c r="P4875"/>
      <c r="Q4875"/>
      <c r="R4875"/>
      <c r="S4875"/>
      <c r="T4875"/>
      <c r="U4875"/>
      <c r="V4875"/>
      <c r="W4875"/>
      <c r="X4875"/>
      <c r="Y4875"/>
      <c r="Z4875"/>
      <c r="AA4875"/>
    </row>
    <row r="4876" spans="4:27" x14ac:dyDescent="0.35">
      <c r="D4876"/>
      <c r="E4876"/>
      <c r="F4876"/>
      <c r="G4876"/>
      <c r="H4876"/>
      <c r="I4876"/>
      <c r="J4876"/>
      <c r="K4876"/>
      <c r="L4876"/>
      <c r="M4876"/>
      <c r="N4876"/>
      <c r="O4876"/>
      <c r="P4876"/>
      <c r="Q4876"/>
      <c r="R4876"/>
      <c r="S4876"/>
      <c r="T4876"/>
      <c r="U4876"/>
      <c r="V4876"/>
      <c r="W4876"/>
      <c r="X4876"/>
      <c r="Y4876"/>
      <c r="Z4876"/>
      <c r="AA4876"/>
    </row>
    <row r="4877" spans="4:27" x14ac:dyDescent="0.35">
      <c r="D4877"/>
      <c r="E4877"/>
      <c r="F4877"/>
      <c r="G4877"/>
      <c r="H4877"/>
      <c r="I4877"/>
      <c r="J4877"/>
      <c r="K4877"/>
      <c r="L4877"/>
      <c r="M4877"/>
      <c r="N4877"/>
      <c r="O4877"/>
      <c r="P4877"/>
      <c r="Q4877"/>
      <c r="R4877"/>
      <c r="S4877"/>
      <c r="T4877"/>
      <c r="U4877"/>
      <c r="V4877"/>
      <c r="W4877"/>
      <c r="X4877"/>
      <c r="Y4877"/>
      <c r="Z4877"/>
      <c r="AA4877"/>
    </row>
    <row r="4878" spans="4:27" x14ac:dyDescent="0.35">
      <c r="D4878"/>
      <c r="E4878"/>
      <c r="F4878"/>
      <c r="G4878"/>
      <c r="H4878"/>
      <c r="I4878"/>
      <c r="J4878"/>
      <c r="K4878"/>
      <c r="L4878"/>
      <c r="M4878"/>
      <c r="N4878"/>
      <c r="O4878"/>
      <c r="P4878"/>
      <c r="Q4878"/>
      <c r="R4878"/>
      <c r="S4878"/>
      <c r="T4878"/>
      <c r="U4878"/>
      <c r="V4878"/>
      <c r="W4878"/>
      <c r="X4878"/>
      <c r="Y4878"/>
      <c r="Z4878"/>
      <c r="AA4878"/>
    </row>
    <row r="4879" spans="4:27" x14ac:dyDescent="0.35">
      <c r="D4879"/>
      <c r="E4879"/>
      <c r="F4879"/>
      <c r="G4879"/>
      <c r="H4879"/>
      <c r="I4879"/>
      <c r="J4879"/>
      <c r="K4879"/>
      <c r="L4879"/>
      <c r="M4879"/>
      <c r="N4879"/>
      <c r="O4879"/>
      <c r="P4879"/>
      <c r="Q4879"/>
      <c r="R4879"/>
      <c r="S4879"/>
      <c r="T4879"/>
      <c r="U4879"/>
      <c r="V4879"/>
      <c r="W4879"/>
      <c r="X4879"/>
      <c r="Y4879"/>
      <c r="Z4879"/>
      <c r="AA4879"/>
    </row>
    <row r="4880" spans="4:27" x14ac:dyDescent="0.35">
      <c r="D4880"/>
      <c r="E4880"/>
      <c r="F4880"/>
      <c r="G4880"/>
      <c r="H4880"/>
      <c r="I4880"/>
      <c r="J4880"/>
      <c r="K4880"/>
      <c r="L4880"/>
      <c r="M4880"/>
      <c r="N4880"/>
      <c r="O4880"/>
      <c r="P4880"/>
      <c r="Q4880"/>
      <c r="R4880"/>
      <c r="S4880"/>
      <c r="T4880"/>
      <c r="U4880"/>
      <c r="V4880"/>
      <c r="W4880"/>
      <c r="X4880"/>
      <c r="Y4880"/>
      <c r="Z4880"/>
      <c r="AA4880"/>
    </row>
    <row r="4881" spans="4:27" x14ac:dyDescent="0.35">
      <c r="D4881"/>
      <c r="E4881"/>
      <c r="F4881"/>
      <c r="G4881"/>
      <c r="H4881"/>
      <c r="I4881"/>
      <c r="J4881"/>
      <c r="K4881"/>
      <c r="L4881"/>
      <c r="M4881"/>
      <c r="N4881"/>
      <c r="O4881"/>
      <c r="P4881"/>
      <c r="Q4881"/>
      <c r="R4881"/>
      <c r="S4881"/>
      <c r="T4881"/>
      <c r="U4881"/>
      <c r="V4881"/>
      <c r="W4881"/>
      <c r="X4881"/>
      <c r="Y4881"/>
      <c r="Z4881"/>
      <c r="AA4881"/>
    </row>
    <row r="4882" spans="4:27" x14ac:dyDescent="0.35">
      <c r="D4882"/>
      <c r="E4882"/>
      <c r="F4882"/>
      <c r="G4882"/>
      <c r="H4882"/>
      <c r="I4882"/>
      <c r="J4882"/>
      <c r="K4882"/>
      <c r="L4882"/>
      <c r="M4882"/>
      <c r="N4882"/>
      <c r="O4882"/>
      <c r="P4882"/>
      <c r="Q4882"/>
      <c r="R4882"/>
      <c r="S4882"/>
      <c r="T4882"/>
      <c r="U4882"/>
      <c r="V4882"/>
      <c r="W4882"/>
      <c r="X4882"/>
      <c r="Y4882"/>
      <c r="Z4882"/>
      <c r="AA4882"/>
    </row>
    <row r="4883" spans="4:27" x14ac:dyDescent="0.35">
      <c r="D4883"/>
      <c r="E4883"/>
      <c r="F4883"/>
      <c r="G4883"/>
      <c r="H4883"/>
      <c r="I4883"/>
      <c r="J4883"/>
      <c r="K4883"/>
      <c r="L4883"/>
      <c r="M4883"/>
      <c r="N4883"/>
      <c r="O4883"/>
      <c r="P4883"/>
      <c r="Q4883"/>
      <c r="R4883"/>
      <c r="S4883"/>
      <c r="T4883"/>
      <c r="U4883"/>
      <c r="V4883"/>
      <c r="W4883"/>
      <c r="X4883"/>
      <c r="Y4883"/>
      <c r="Z4883"/>
      <c r="AA4883"/>
    </row>
    <row r="4884" spans="4:27" x14ac:dyDescent="0.35">
      <c r="D4884"/>
      <c r="E4884"/>
      <c r="F4884"/>
      <c r="G4884"/>
      <c r="H4884"/>
      <c r="I4884"/>
      <c r="J4884"/>
      <c r="K4884"/>
      <c r="L4884"/>
      <c r="M4884"/>
      <c r="N4884"/>
      <c r="O4884"/>
      <c r="P4884"/>
      <c r="Q4884"/>
      <c r="R4884"/>
      <c r="S4884"/>
      <c r="T4884"/>
      <c r="U4884"/>
      <c r="V4884"/>
      <c r="W4884"/>
      <c r="X4884"/>
      <c r="Y4884"/>
      <c r="Z4884"/>
      <c r="AA4884"/>
    </row>
    <row r="4885" spans="4:27" x14ac:dyDescent="0.35">
      <c r="D4885"/>
      <c r="E4885"/>
      <c r="F4885"/>
      <c r="G4885"/>
      <c r="H4885"/>
      <c r="I4885"/>
      <c r="J4885"/>
      <c r="K4885"/>
      <c r="L4885"/>
      <c r="M4885"/>
      <c r="N4885"/>
      <c r="O4885"/>
      <c r="P4885"/>
      <c r="Q4885"/>
      <c r="R4885"/>
      <c r="S4885"/>
      <c r="T4885"/>
      <c r="U4885"/>
      <c r="V4885"/>
      <c r="W4885"/>
      <c r="X4885"/>
      <c r="Y4885"/>
      <c r="Z4885"/>
      <c r="AA4885"/>
    </row>
    <row r="4886" spans="4:27" x14ac:dyDescent="0.35">
      <c r="D4886"/>
      <c r="E4886"/>
      <c r="F4886"/>
      <c r="G4886"/>
      <c r="H4886"/>
      <c r="I4886"/>
      <c r="J4886"/>
      <c r="K4886"/>
      <c r="L4886"/>
      <c r="M4886"/>
      <c r="N4886"/>
      <c r="O4886"/>
      <c r="P4886"/>
      <c r="Q4886"/>
      <c r="R4886"/>
      <c r="S4886"/>
      <c r="T4886"/>
      <c r="U4886"/>
      <c r="V4886"/>
      <c r="W4886"/>
      <c r="X4886"/>
      <c r="Y4886"/>
      <c r="Z4886"/>
      <c r="AA4886"/>
    </row>
    <row r="4887" spans="4:27" x14ac:dyDescent="0.35">
      <c r="D4887"/>
      <c r="E4887"/>
      <c r="F4887"/>
      <c r="G4887"/>
      <c r="H4887"/>
      <c r="I4887"/>
      <c r="J4887"/>
      <c r="K4887"/>
      <c r="L4887"/>
      <c r="M4887"/>
      <c r="N4887"/>
      <c r="O4887"/>
      <c r="P4887"/>
      <c r="Q4887"/>
      <c r="R4887"/>
      <c r="S4887"/>
      <c r="T4887"/>
      <c r="U4887"/>
      <c r="V4887"/>
      <c r="W4887"/>
      <c r="X4887"/>
      <c r="Y4887"/>
      <c r="Z4887"/>
      <c r="AA4887"/>
    </row>
    <row r="4888" spans="4:27" x14ac:dyDescent="0.35">
      <c r="D4888"/>
      <c r="E4888"/>
      <c r="F4888"/>
      <c r="G4888"/>
      <c r="H4888"/>
      <c r="I4888"/>
      <c r="J4888"/>
      <c r="K4888"/>
      <c r="L4888"/>
      <c r="M4888"/>
      <c r="N4888"/>
      <c r="O4888"/>
      <c r="P4888"/>
      <c r="Q4888"/>
      <c r="R4888"/>
      <c r="S4888"/>
      <c r="T4888"/>
      <c r="U4888"/>
      <c r="V4888"/>
      <c r="W4888"/>
      <c r="X4888"/>
      <c r="Y4888"/>
      <c r="Z4888"/>
      <c r="AA4888"/>
    </row>
    <row r="4889" spans="4:27" x14ac:dyDescent="0.35">
      <c r="D4889"/>
      <c r="E4889"/>
      <c r="F4889"/>
      <c r="G4889"/>
      <c r="H4889"/>
      <c r="I4889"/>
      <c r="J4889"/>
      <c r="K4889"/>
      <c r="L4889"/>
      <c r="M4889"/>
      <c r="N4889"/>
      <c r="O4889"/>
      <c r="P4889"/>
      <c r="Q4889"/>
      <c r="R4889"/>
      <c r="S4889"/>
      <c r="T4889"/>
      <c r="U4889"/>
      <c r="V4889"/>
      <c r="W4889"/>
      <c r="X4889"/>
      <c r="Y4889"/>
      <c r="Z4889"/>
      <c r="AA4889"/>
    </row>
    <row r="4890" spans="4:27" x14ac:dyDescent="0.35">
      <c r="D4890"/>
      <c r="E4890"/>
      <c r="F4890"/>
      <c r="G4890"/>
      <c r="H4890"/>
      <c r="I4890"/>
      <c r="J4890"/>
      <c r="K4890"/>
      <c r="L4890"/>
      <c r="M4890"/>
      <c r="N4890"/>
      <c r="O4890"/>
      <c r="P4890"/>
      <c r="Q4890"/>
      <c r="R4890"/>
      <c r="S4890"/>
      <c r="T4890"/>
      <c r="U4890"/>
      <c r="V4890"/>
      <c r="W4890"/>
      <c r="X4890"/>
      <c r="Y4890"/>
      <c r="Z4890"/>
      <c r="AA4890"/>
    </row>
    <row r="4891" spans="4:27" x14ac:dyDescent="0.35">
      <c r="D4891"/>
      <c r="E4891"/>
      <c r="F4891"/>
      <c r="G4891"/>
      <c r="H4891"/>
      <c r="I4891"/>
      <c r="J4891"/>
      <c r="K4891"/>
      <c r="L4891"/>
      <c r="M4891"/>
      <c r="N4891"/>
      <c r="O4891"/>
      <c r="P4891"/>
      <c r="Q4891"/>
      <c r="R4891"/>
      <c r="S4891"/>
      <c r="T4891"/>
      <c r="U4891"/>
      <c r="V4891"/>
      <c r="W4891"/>
      <c r="X4891"/>
      <c r="Y4891"/>
      <c r="Z4891"/>
      <c r="AA4891"/>
    </row>
    <row r="4892" spans="4:27" x14ac:dyDescent="0.35">
      <c r="D4892"/>
      <c r="E4892"/>
      <c r="F4892"/>
      <c r="G4892"/>
      <c r="H4892"/>
      <c r="I4892"/>
      <c r="J4892"/>
      <c r="K4892"/>
      <c r="L4892"/>
      <c r="M4892"/>
      <c r="N4892"/>
      <c r="O4892"/>
      <c r="P4892"/>
      <c r="Q4892"/>
      <c r="R4892"/>
      <c r="S4892"/>
      <c r="T4892"/>
      <c r="U4892"/>
      <c r="V4892"/>
      <c r="W4892"/>
      <c r="X4892"/>
      <c r="Y4892"/>
      <c r="Z4892"/>
      <c r="AA4892"/>
    </row>
    <row r="4893" spans="4:27" x14ac:dyDescent="0.35">
      <c r="D4893"/>
      <c r="E4893"/>
      <c r="F4893"/>
      <c r="G4893"/>
      <c r="H4893"/>
      <c r="I4893"/>
      <c r="J4893"/>
      <c r="K4893"/>
      <c r="L4893"/>
      <c r="M4893"/>
      <c r="N4893"/>
      <c r="O4893"/>
      <c r="P4893"/>
      <c r="Q4893"/>
      <c r="R4893"/>
      <c r="S4893"/>
      <c r="T4893"/>
      <c r="U4893"/>
      <c r="V4893"/>
      <c r="W4893"/>
      <c r="X4893"/>
      <c r="Y4893"/>
      <c r="Z4893"/>
      <c r="AA4893"/>
    </row>
    <row r="4894" spans="4:27" x14ac:dyDescent="0.35">
      <c r="D4894"/>
      <c r="E4894"/>
      <c r="F4894"/>
      <c r="G4894"/>
      <c r="H4894"/>
      <c r="I4894"/>
      <c r="J4894"/>
      <c r="K4894"/>
      <c r="L4894"/>
      <c r="M4894"/>
      <c r="N4894"/>
      <c r="O4894"/>
      <c r="P4894"/>
      <c r="Q4894"/>
      <c r="R4894"/>
      <c r="S4894"/>
      <c r="T4894"/>
      <c r="U4894"/>
      <c r="V4894"/>
      <c r="W4894"/>
      <c r="X4894"/>
      <c r="Y4894"/>
      <c r="Z4894"/>
      <c r="AA4894"/>
    </row>
    <row r="4895" spans="4:27" x14ac:dyDescent="0.35">
      <c r="D4895"/>
      <c r="E4895"/>
      <c r="F4895"/>
      <c r="G4895"/>
      <c r="H4895"/>
      <c r="I4895"/>
      <c r="J4895"/>
      <c r="K4895"/>
      <c r="L4895"/>
      <c r="M4895"/>
      <c r="N4895"/>
      <c r="O4895"/>
      <c r="P4895"/>
      <c r="Q4895"/>
      <c r="R4895"/>
      <c r="S4895"/>
      <c r="T4895"/>
      <c r="U4895"/>
      <c r="V4895"/>
      <c r="W4895"/>
      <c r="X4895"/>
      <c r="Y4895"/>
      <c r="Z4895"/>
      <c r="AA4895"/>
    </row>
    <row r="4896" spans="4:27" x14ac:dyDescent="0.35">
      <c r="D4896"/>
      <c r="E4896"/>
      <c r="F4896"/>
      <c r="G4896"/>
      <c r="H4896"/>
      <c r="I4896"/>
      <c r="J4896"/>
      <c r="K4896"/>
      <c r="L4896"/>
      <c r="M4896"/>
      <c r="N4896"/>
      <c r="O4896"/>
      <c r="P4896"/>
      <c r="Q4896"/>
      <c r="R4896"/>
      <c r="S4896"/>
      <c r="T4896"/>
      <c r="U4896"/>
      <c r="V4896"/>
      <c r="W4896"/>
      <c r="X4896"/>
      <c r="Y4896"/>
      <c r="Z4896"/>
      <c r="AA4896"/>
    </row>
    <row r="4897" spans="4:27" x14ac:dyDescent="0.35">
      <c r="D4897"/>
      <c r="E4897"/>
      <c r="F4897"/>
      <c r="G4897"/>
      <c r="H4897"/>
      <c r="I4897"/>
      <c r="J4897"/>
      <c r="K4897"/>
      <c r="L4897"/>
      <c r="M4897"/>
      <c r="N4897"/>
      <c r="O4897"/>
      <c r="P4897"/>
      <c r="Q4897"/>
      <c r="R4897"/>
      <c r="S4897"/>
      <c r="T4897"/>
      <c r="U4897"/>
      <c r="V4897"/>
      <c r="W4897"/>
      <c r="X4897"/>
      <c r="Y4897"/>
      <c r="Z4897"/>
      <c r="AA4897"/>
    </row>
    <row r="4898" spans="4:27" x14ac:dyDescent="0.35">
      <c r="D4898"/>
      <c r="E4898"/>
      <c r="F4898"/>
      <c r="G4898"/>
      <c r="H4898"/>
      <c r="I4898"/>
      <c r="J4898"/>
      <c r="K4898"/>
      <c r="L4898"/>
      <c r="M4898"/>
      <c r="N4898"/>
      <c r="O4898"/>
      <c r="P4898"/>
      <c r="Q4898"/>
      <c r="R4898"/>
      <c r="S4898"/>
      <c r="T4898"/>
      <c r="U4898"/>
      <c r="V4898"/>
      <c r="W4898"/>
      <c r="X4898"/>
      <c r="Y4898"/>
      <c r="Z4898"/>
      <c r="AA4898"/>
    </row>
    <row r="4899" spans="4:27" x14ac:dyDescent="0.35">
      <c r="D4899"/>
      <c r="E4899"/>
      <c r="F4899"/>
      <c r="G4899"/>
      <c r="H4899"/>
      <c r="I4899"/>
      <c r="J4899"/>
      <c r="K4899"/>
      <c r="L4899"/>
      <c r="M4899"/>
      <c r="N4899"/>
      <c r="O4899"/>
      <c r="P4899"/>
      <c r="Q4899"/>
      <c r="R4899"/>
      <c r="S4899"/>
      <c r="T4899"/>
      <c r="U4899"/>
      <c r="V4899"/>
      <c r="W4899"/>
      <c r="X4899"/>
      <c r="Y4899"/>
      <c r="Z4899"/>
      <c r="AA4899"/>
    </row>
    <row r="4900" spans="4:27" x14ac:dyDescent="0.35">
      <c r="D4900"/>
      <c r="E4900"/>
      <c r="F4900"/>
      <c r="G4900"/>
      <c r="H4900"/>
      <c r="I4900"/>
      <c r="J4900"/>
      <c r="K4900"/>
      <c r="L4900"/>
      <c r="M4900"/>
      <c r="N4900"/>
      <c r="O4900"/>
      <c r="P4900"/>
      <c r="Q4900"/>
      <c r="R4900"/>
      <c r="S4900"/>
      <c r="T4900"/>
      <c r="U4900"/>
      <c r="V4900"/>
      <c r="W4900"/>
      <c r="X4900"/>
      <c r="Y4900"/>
      <c r="Z4900"/>
      <c r="AA4900"/>
    </row>
    <row r="4901" spans="4:27" x14ac:dyDescent="0.35">
      <c r="D4901"/>
      <c r="E4901"/>
      <c r="F4901"/>
      <c r="G4901"/>
      <c r="H4901"/>
      <c r="I4901"/>
      <c r="J4901"/>
      <c r="K4901"/>
      <c r="L4901"/>
      <c r="M4901"/>
      <c r="N4901"/>
      <c r="O4901"/>
      <c r="P4901"/>
      <c r="Q4901"/>
      <c r="R4901"/>
      <c r="S4901"/>
      <c r="T4901"/>
      <c r="U4901"/>
      <c r="V4901"/>
      <c r="W4901"/>
      <c r="X4901"/>
      <c r="Y4901"/>
      <c r="Z4901"/>
      <c r="AA4901"/>
    </row>
    <row r="4902" spans="4:27" x14ac:dyDescent="0.35">
      <c r="D4902"/>
      <c r="E4902"/>
      <c r="F4902"/>
      <c r="G4902"/>
      <c r="H4902"/>
      <c r="I4902"/>
      <c r="J4902"/>
      <c r="K4902"/>
      <c r="L4902"/>
      <c r="M4902"/>
      <c r="N4902"/>
      <c r="O4902"/>
      <c r="P4902"/>
      <c r="Q4902"/>
      <c r="R4902"/>
      <c r="S4902"/>
      <c r="T4902"/>
      <c r="U4902"/>
      <c r="V4902"/>
      <c r="W4902"/>
      <c r="X4902"/>
      <c r="Y4902"/>
      <c r="Z4902"/>
      <c r="AA4902"/>
    </row>
    <row r="4903" spans="4:27" x14ac:dyDescent="0.35">
      <c r="D4903"/>
      <c r="E4903"/>
      <c r="F4903"/>
      <c r="G4903"/>
      <c r="H4903"/>
      <c r="I4903"/>
      <c r="J4903"/>
      <c r="K4903"/>
      <c r="L4903"/>
      <c r="M4903"/>
      <c r="N4903"/>
      <c r="O4903"/>
      <c r="P4903"/>
      <c r="Q4903"/>
      <c r="R4903"/>
      <c r="S4903"/>
      <c r="T4903"/>
      <c r="U4903"/>
      <c r="V4903"/>
      <c r="W4903"/>
      <c r="X4903"/>
      <c r="Y4903"/>
      <c r="Z4903"/>
      <c r="AA4903"/>
    </row>
    <row r="4904" spans="4:27" x14ac:dyDescent="0.35">
      <c r="D4904"/>
      <c r="E4904"/>
      <c r="F4904"/>
      <c r="G4904"/>
      <c r="H4904"/>
      <c r="I4904"/>
      <c r="J4904"/>
      <c r="K4904"/>
      <c r="L4904"/>
      <c r="M4904"/>
      <c r="N4904"/>
      <c r="O4904"/>
      <c r="P4904"/>
      <c r="Q4904"/>
      <c r="R4904"/>
      <c r="S4904"/>
      <c r="T4904"/>
      <c r="U4904"/>
      <c r="V4904"/>
      <c r="W4904"/>
      <c r="X4904"/>
      <c r="Y4904"/>
      <c r="Z4904"/>
      <c r="AA4904"/>
    </row>
    <row r="4905" spans="4:27" x14ac:dyDescent="0.35">
      <c r="D4905"/>
      <c r="E4905"/>
      <c r="F4905"/>
      <c r="G4905"/>
      <c r="H4905"/>
      <c r="I4905"/>
      <c r="J4905"/>
      <c r="K4905"/>
      <c r="L4905"/>
      <c r="M4905"/>
      <c r="N4905"/>
      <c r="O4905"/>
      <c r="P4905"/>
      <c r="Q4905"/>
      <c r="R4905"/>
      <c r="S4905"/>
      <c r="T4905"/>
      <c r="U4905"/>
      <c r="V4905"/>
      <c r="W4905"/>
      <c r="X4905"/>
      <c r="Y4905"/>
      <c r="Z4905"/>
      <c r="AA4905"/>
    </row>
    <row r="4906" spans="4:27" x14ac:dyDescent="0.35">
      <c r="D4906"/>
      <c r="E4906"/>
      <c r="F4906"/>
      <c r="G4906"/>
      <c r="H4906"/>
      <c r="I4906"/>
      <c r="J4906"/>
      <c r="K4906"/>
      <c r="L4906"/>
      <c r="M4906"/>
      <c r="N4906"/>
      <c r="O4906"/>
      <c r="P4906"/>
      <c r="Q4906"/>
      <c r="R4906"/>
      <c r="S4906"/>
      <c r="T4906"/>
      <c r="U4906"/>
      <c r="V4906"/>
      <c r="W4906"/>
      <c r="X4906"/>
      <c r="Y4906"/>
      <c r="Z4906"/>
      <c r="AA4906"/>
    </row>
    <row r="4907" spans="4:27" x14ac:dyDescent="0.35">
      <c r="D4907"/>
      <c r="E4907"/>
      <c r="F4907"/>
      <c r="G4907"/>
      <c r="H4907"/>
      <c r="I4907"/>
      <c r="J4907"/>
      <c r="K4907"/>
      <c r="L4907"/>
      <c r="M4907"/>
      <c r="N4907"/>
      <c r="O4907"/>
      <c r="P4907"/>
      <c r="Q4907"/>
      <c r="R4907"/>
      <c r="S4907"/>
      <c r="T4907"/>
      <c r="U4907"/>
      <c r="V4907"/>
      <c r="W4907"/>
      <c r="X4907"/>
      <c r="Y4907"/>
      <c r="Z4907"/>
      <c r="AA4907"/>
    </row>
    <row r="4908" spans="4:27" x14ac:dyDescent="0.35">
      <c r="D4908"/>
      <c r="E4908"/>
      <c r="F4908"/>
      <c r="G4908"/>
      <c r="H4908"/>
      <c r="I4908"/>
      <c r="J4908"/>
      <c r="K4908"/>
      <c r="L4908"/>
      <c r="M4908"/>
      <c r="N4908"/>
      <c r="O4908"/>
      <c r="P4908"/>
      <c r="Q4908"/>
      <c r="R4908"/>
      <c r="S4908"/>
      <c r="T4908"/>
      <c r="U4908"/>
      <c r="V4908"/>
      <c r="W4908"/>
      <c r="X4908"/>
      <c r="Y4908"/>
      <c r="Z4908"/>
      <c r="AA4908"/>
    </row>
    <row r="4909" spans="4:27" x14ac:dyDescent="0.35">
      <c r="D4909"/>
      <c r="E4909"/>
      <c r="F4909"/>
      <c r="G4909"/>
      <c r="H4909"/>
      <c r="I4909"/>
      <c r="J4909"/>
      <c r="K4909"/>
      <c r="L4909"/>
      <c r="M4909"/>
      <c r="N4909"/>
      <c r="O4909"/>
      <c r="P4909"/>
      <c r="Q4909"/>
      <c r="R4909"/>
      <c r="S4909"/>
      <c r="T4909"/>
      <c r="U4909"/>
      <c r="V4909"/>
      <c r="W4909"/>
      <c r="X4909"/>
      <c r="Y4909"/>
      <c r="Z4909"/>
      <c r="AA4909"/>
    </row>
    <row r="4910" spans="4:27" x14ac:dyDescent="0.35">
      <c r="D4910"/>
      <c r="E4910"/>
      <c r="F4910"/>
      <c r="G4910"/>
      <c r="H4910"/>
      <c r="I4910"/>
      <c r="J4910"/>
      <c r="K4910"/>
      <c r="L4910"/>
      <c r="M4910"/>
      <c r="N4910"/>
      <c r="O4910"/>
      <c r="P4910"/>
      <c r="Q4910"/>
      <c r="R4910"/>
      <c r="S4910"/>
      <c r="T4910"/>
      <c r="U4910"/>
      <c r="V4910"/>
      <c r="W4910"/>
      <c r="X4910"/>
      <c r="Y4910"/>
      <c r="Z4910"/>
      <c r="AA4910"/>
    </row>
    <row r="4911" spans="4:27" x14ac:dyDescent="0.35">
      <c r="D4911"/>
      <c r="E4911"/>
      <c r="F4911"/>
      <c r="G4911"/>
      <c r="H4911"/>
      <c r="I4911"/>
      <c r="J4911"/>
      <c r="K4911"/>
      <c r="L4911"/>
      <c r="M4911"/>
      <c r="N4911"/>
      <c r="O4911"/>
      <c r="P4911"/>
      <c r="Q4911"/>
      <c r="R4911"/>
      <c r="S4911"/>
      <c r="T4911"/>
      <c r="U4911"/>
      <c r="V4911"/>
      <c r="W4911"/>
      <c r="X4911"/>
      <c r="Y4911"/>
      <c r="Z4911"/>
      <c r="AA4911"/>
    </row>
    <row r="4912" spans="4:27" x14ac:dyDescent="0.35">
      <c r="D4912"/>
      <c r="E4912"/>
      <c r="F4912"/>
      <c r="G4912"/>
      <c r="H4912"/>
      <c r="I4912"/>
      <c r="J4912"/>
      <c r="K4912"/>
      <c r="L4912"/>
      <c r="M4912"/>
      <c r="N4912"/>
      <c r="O4912"/>
      <c r="P4912"/>
      <c r="Q4912"/>
      <c r="R4912"/>
      <c r="S4912"/>
      <c r="T4912"/>
      <c r="U4912"/>
      <c r="V4912"/>
      <c r="W4912"/>
      <c r="X4912"/>
      <c r="Y4912"/>
      <c r="Z4912"/>
      <c r="AA4912"/>
    </row>
    <row r="4913" spans="4:27" x14ac:dyDescent="0.35">
      <c r="D4913"/>
      <c r="E4913"/>
      <c r="F4913"/>
      <c r="G4913"/>
      <c r="H4913"/>
      <c r="I4913"/>
      <c r="J4913"/>
      <c r="K4913"/>
      <c r="L4913"/>
      <c r="M4913"/>
      <c r="N4913"/>
      <c r="O4913"/>
      <c r="P4913"/>
      <c r="Q4913"/>
      <c r="R4913"/>
      <c r="S4913"/>
      <c r="T4913"/>
      <c r="U4913"/>
      <c r="V4913"/>
      <c r="W4913"/>
      <c r="X4913"/>
      <c r="Y4913"/>
      <c r="Z4913"/>
      <c r="AA4913"/>
    </row>
    <row r="4914" spans="4:27" x14ac:dyDescent="0.35">
      <c r="D4914"/>
      <c r="E4914"/>
      <c r="F4914"/>
      <c r="G4914"/>
      <c r="H4914"/>
      <c r="I4914"/>
      <c r="J4914"/>
      <c r="K4914"/>
      <c r="L4914"/>
      <c r="M4914"/>
      <c r="N4914"/>
      <c r="O4914"/>
      <c r="P4914"/>
      <c r="Q4914"/>
      <c r="R4914"/>
      <c r="S4914"/>
      <c r="T4914"/>
      <c r="U4914"/>
      <c r="V4914"/>
      <c r="W4914"/>
      <c r="X4914"/>
      <c r="Y4914"/>
      <c r="Z4914"/>
      <c r="AA4914"/>
    </row>
    <row r="4915" spans="4:27" x14ac:dyDescent="0.35">
      <c r="D4915"/>
      <c r="E4915"/>
      <c r="F4915"/>
      <c r="G4915"/>
      <c r="H4915"/>
      <c r="I4915"/>
      <c r="J4915"/>
      <c r="K4915"/>
      <c r="L4915"/>
      <c r="M4915"/>
      <c r="N4915"/>
      <c r="O4915"/>
      <c r="P4915"/>
      <c r="Q4915"/>
      <c r="R4915"/>
      <c r="S4915"/>
      <c r="T4915"/>
      <c r="U4915"/>
      <c r="V4915"/>
      <c r="W4915"/>
      <c r="X4915"/>
      <c r="Y4915"/>
      <c r="Z4915"/>
      <c r="AA4915"/>
    </row>
    <row r="4916" spans="4:27" x14ac:dyDescent="0.35">
      <c r="D4916"/>
      <c r="E4916"/>
      <c r="F4916"/>
      <c r="G4916"/>
      <c r="H4916"/>
      <c r="I4916"/>
      <c r="J4916"/>
      <c r="K4916"/>
      <c r="L4916"/>
      <c r="M4916"/>
      <c r="N4916"/>
      <c r="O4916"/>
      <c r="P4916"/>
      <c r="Q4916"/>
      <c r="R4916"/>
      <c r="S4916"/>
      <c r="T4916"/>
      <c r="U4916"/>
      <c r="V4916"/>
      <c r="W4916"/>
      <c r="X4916"/>
      <c r="Y4916"/>
      <c r="Z4916"/>
      <c r="AA4916"/>
    </row>
    <row r="4917" spans="4:27" x14ac:dyDescent="0.35">
      <c r="D4917"/>
      <c r="E4917"/>
      <c r="F4917"/>
      <c r="G4917"/>
      <c r="H4917"/>
      <c r="I4917"/>
      <c r="J4917"/>
      <c r="K4917"/>
      <c r="L4917"/>
      <c r="M4917"/>
      <c r="N4917"/>
      <c r="O4917"/>
      <c r="P4917"/>
      <c r="Q4917"/>
      <c r="R4917"/>
      <c r="S4917"/>
      <c r="T4917"/>
      <c r="U4917"/>
      <c r="V4917"/>
      <c r="W4917"/>
      <c r="X4917"/>
      <c r="Y4917"/>
      <c r="Z4917"/>
      <c r="AA4917"/>
    </row>
    <row r="4918" spans="4:27" x14ac:dyDescent="0.35">
      <c r="D4918"/>
      <c r="E4918"/>
      <c r="F4918"/>
      <c r="G4918"/>
      <c r="H4918"/>
      <c r="I4918"/>
      <c r="J4918"/>
      <c r="K4918"/>
      <c r="L4918"/>
      <c r="M4918"/>
      <c r="N4918"/>
      <c r="O4918"/>
      <c r="P4918"/>
      <c r="Q4918"/>
      <c r="R4918"/>
      <c r="S4918"/>
      <c r="T4918"/>
      <c r="U4918"/>
      <c r="V4918"/>
      <c r="W4918"/>
      <c r="X4918"/>
      <c r="Y4918"/>
      <c r="Z4918"/>
      <c r="AA4918"/>
    </row>
    <row r="4919" spans="4:27" x14ac:dyDescent="0.35">
      <c r="D4919"/>
      <c r="E4919"/>
      <c r="F4919"/>
      <c r="G4919"/>
      <c r="H4919"/>
      <c r="I4919"/>
      <c r="J4919"/>
      <c r="K4919"/>
      <c r="L4919"/>
      <c r="M4919"/>
      <c r="N4919"/>
      <c r="O4919"/>
      <c r="P4919"/>
      <c r="Q4919"/>
      <c r="R4919"/>
      <c r="S4919"/>
      <c r="T4919"/>
      <c r="U4919"/>
      <c r="V4919"/>
      <c r="W4919"/>
      <c r="X4919"/>
      <c r="Y4919"/>
      <c r="Z4919"/>
      <c r="AA4919"/>
    </row>
    <row r="4920" spans="4:27" x14ac:dyDescent="0.35">
      <c r="D4920"/>
      <c r="E4920"/>
      <c r="F4920"/>
      <c r="G4920"/>
      <c r="H4920"/>
      <c r="I4920"/>
      <c r="J4920"/>
      <c r="K4920"/>
      <c r="L4920"/>
      <c r="M4920"/>
      <c r="N4920"/>
      <c r="O4920"/>
      <c r="P4920"/>
      <c r="Q4920"/>
      <c r="R4920"/>
      <c r="S4920"/>
      <c r="T4920"/>
      <c r="U4920"/>
      <c r="V4920"/>
      <c r="W4920"/>
      <c r="X4920"/>
      <c r="Y4920"/>
      <c r="Z4920"/>
      <c r="AA4920"/>
    </row>
    <row r="4921" spans="4:27" x14ac:dyDescent="0.35">
      <c r="D4921"/>
      <c r="E4921"/>
      <c r="F4921"/>
      <c r="G4921"/>
      <c r="H4921"/>
      <c r="I4921"/>
      <c r="J4921"/>
      <c r="K4921"/>
      <c r="L4921"/>
      <c r="M4921"/>
      <c r="N4921"/>
      <c r="O4921"/>
      <c r="P4921"/>
      <c r="Q4921"/>
      <c r="R4921"/>
      <c r="S4921"/>
      <c r="T4921"/>
      <c r="U4921"/>
      <c r="V4921"/>
      <c r="W4921"/>
      <c r="X4921"/>
      <c r="Y4921"/>
      <c r="Z4921"/>
      <c r="AA4921"/>
    </row>
    <row r="4922" spans="4:27" x14ac:dyDescent="0.35">
      <c r="D4922"/>
      <c r="E4922"/>
      <c r="F4922"/>
      <c r="G4922"/>
      <c r="H4922"/>
      <c r="I4922"/>
      <c r="J4922"/>
      <c r="K4922"/>
      <c r="L4922"/>
      <c r="M4922"/>
      <c r="N4922"/>
      <c r="O4922"/>
      <c r="P4922"/>
      <c r="Q4922"/>
      <c r="R4922"/>
      <c r="S4922"/>
      <c r="T4922"/>
      <c r="U4922"/>
      <c r="V4922"/>
      <c r="W4922"/>
      <c r="X4922"/>
      <c r="Y4922"/>
      <c r="Z4922"/>
      <c r="AA4922"/>
    </row>
    <row r="4923" spans="4:27" x14ac:dyDescent="0.35">
      <c r="D4923"/>
      <c r="E4923"/>
      <c r="F4923"/>
      <c r="G4923"/>
      <c r="H4923"/>
      <c r="I4923"/>
      <c r="J4923"/>
      <c r="K4923"/>
      <c r="L4923"/>
      <c r="M4923"/>
      <c r="N4923"/>
      <c r="O4923"/>
      <c r="P4923"/>
      <c r="Q4923"/>
      <c r="R4923"/>
      <c r="S4923"/>
      <c r="T4923"/>
      <c r="U4923"/>
      <c r="V4923"/>
      <c r="W4923"/>
      <c r="X4923"/>
      <c r="Y4923"/>
      <c r="Z4923"/>
      <c r="AA4923"/>
    </row>
    <row r="4924" spans="4:27" x14ac:dyDescent="0.35">
      <c r="D4924"/>
      <c r="E4924"/>
      <c r="F4924"/>
      <c r="G4924"/>
      <c r="H4924"/>
      <c r="I4924"/>
      <c r="J4924"/>
      <c r="K4924"/>
      <c r="L4924"/>
      <c r="M4924"/>
      <c r="N4924"/>
      <c r="O4924"/>
      <c r="P4924"/>
      <c r="Q4924"/>
      <c r="R4924"/>
      <c r="S4924"/>
      <c r="T4924"/>
      <c r="U4924"/>
      <c r="V4924"/>
      <c r="W4924"/>
      <c r="X4924"/>
      <c r="Y4924"/>
      <c r="Z4924"/>
      <c r="AA4924"/>
    </row>
    <row r="4925" spans="4:27" x14ac:dyDescent="0.35">
      <c r="D4925"/>
      <c r="E4925"/>
      <c r="F4925"/>
      <c r="G4925"/>
      <c r="H4925"/>
      <c r="I4925"/>
      <c r="J4925"/>
      <c r="K4925"/>
      <c r="L4925"/>
      <c r="M4925"/>
      <c r="N4925"/>
      <c r="O4925"/>
      <c r="P4925"/>
      <c r="Q4925"/>
      <c r="R4925"/>
      <c r="S4925"/>
      <c r="T4925"/>
      <c r="U4925"/>
      <c r="V4925"/>
      <c r="W4925"/>
      <c r="X4925"/>
      <c r="Y4925"/>
      <c r="Z4925"/>
      <c r="AA4925"/>
    </row>
    <row r="4926" spans="4:27" x14ac:dyDescent="0.35">
      <c r="D4926"/>
      <c r="E4926"/>
      <c r="F4926"/>
      <c r="G4926"/>
      <c r="H4926"/>
      <c r="I4926"/>
      <c r="J4926"/>
      <c r="K4926"/>
      <c r="L4926"/>
      <c r="M4926"/>
      <c r="N4926"/>
      <c r="O4926"/>
      <c r="P4926"/>
      <c r="Q4926"/>
      <c r="R4926"/>
      <c r="S4926"/>
      <c r="T4926"/>
      <c r="U4926"/>
      <c r="V4926"/>
      <c r="W4926"/>
      <c r="X4926"/>
      <c r="Y4926"/>
      <c r="Z4926"/>
      <c r="AA4926"/>
    </row>
    <row r="4927" spans="4:27" x14ac:dyDescent="0.35">
      <c r="D4927"/>
      <c r="E4927"/>
      <c r="F4927"/>
      <c r="G4927"/>
      <c r="H4927"/>
      <c r="I4927"/>
      <c r="J4927"/>
      <c r="K4927"/>
      <c r="L4927"/>
      <c r="M4927"/>
      <c r="N4927"/>
      <c r="O4927"/>
      <c r="P4927"/>
      <c r="Q4927"/>
      <c r="R4927"/>
      <c r="S4927"/>
      <c r="T4927"/>
      <c r="U4927"/>
      <c r="V4927"/>
      <c r="W4927"/>
      <c r="X4927"/>
      <c r="Y4927"/>
      <c r="Z4927"/>
      <c r="AA4927"/>
    </row>
    <row r="4928" spans="4:27" x14ac:dyDescent="0.35">
      <c r="D4928"/>
      <c r="E4928"/>
      <c r="F4928"/>
      <c r="G4928"/>
      <c r="H4928"/>
      <c r="I4928"/>
      <c r="J4928"/>
      <c r="K4928"/>
      <c r="L4928"/>
      <c r="M4928"/>
      <c r="N4928"/>
      <c r="O4928"/>
      <c r="P4928"/>
      <c r="Q4928"/>
      <c r="R4928"/>
      <c r="S4928"/>
      <c r="T4928"/>
      <c r="U4928"/>
      <c r="V4928"/>
      <c r="W4928"/>
      <c r="X4928"/>
      <c r="Y4928"/>
      <c r="Z4928"/>
      <c r="AA4928"/>
    </row>
    <row r="4929" spans="4:27" x14ac:dyDescent="0.35">
      <c r="D4929"/>
      <c r="E4929"/>
      <c r="F4929"/>
      <c r="G4929"/>
      <c r="H4929"/>
      <c r="I4929"/>
      <c r="J4929"/>
      <c r="K4929"/>
      <c r="L4929"/>
      <c r="M4929"/>
      <c r="N4929"/>
      <c r="O4929"/>
      <c r="P4929"/>
      <c r="Q4929"/>
      <c r="R4929"/>
      <c r="S4929"/>
      <c r="T4929"/>
      <c r="U4929"/>
      <c r="V4929"/>
      <c r="W4929"/>
      <c r="X4929"/>
      <c r="Y4929"/>
      <c r="Z4929"/>
      <c r="AA4929"/>
    </row>
    <row r="4930" spans="4:27" x14ac:dyDescent="0.35">
      <c r="D4930"/>
      <c r="E4930"/>
      <c r="F4930"/>
      <c r="G4930"/>
      <c r="H4930"/>
      <c r="I4930"/>
      <c r="J4930"/>
      <c r="K4930"/>
      <c r="L4930"/>
      <c r="M4930"/>
      <c r="N4930"/>
      <c r="O4930"/>
      <c r="P4930"/>
      <c r="Q4930"/>
      <c r="R4930"/>
      <c r="S4930"/>
      <c r="T4930"/>
      <c r="U4930"/>
      <c r="V4930"/>
      <c r="W4930"/>
      <c r="X4930"/>
      <c r="Y4930"/>
      <c r="Z4930"/>
      <c r="AA4930"/>
    </row>
    <row r="4931" spans="4:27" x14ac:dyDescent="0.35">
      <c r="D4931"/>
      <c r="E4931"/>
      <c r="F4931"/>
      <c r="G4931"/>
      <c r="H4931"/>
      <c r="I4931"/>
      <c r="J4931"/>
      <c r="K4931"/>
      <c r="L4931"/>
      <c r="M4931"/>
      <c r="N4931"/>
      <c r="O4931"/>
      <c r="P4931"/>
      <c r="Q4931"/>
      <c r="R4931"/>
      <c r="S4931"/>
      <c r="T4931"/>
      <c r="U4931"/>
      <c r="V4931"/>
      <c r="W4931"/>
      <c r="X4931"/>
      <c r="Y4931"/>
      <c r="Z4931"/>
      <c r="AA4931"/>
    </row>
    <row r="4932" spans="4:27" x14ac:dyDescent="0.35">
      <c r="D4932"/>
      <c r="E4932"/>
      <c r="F4932"/>
      <c r="G4932"/>
      <c r="H4932"/>
      <c r="I4932"/>
      <c r="J4932"/>
      <c r="K4932"/>
      <c r="L4932"/>
      <c r="M4932"/>
      <c r="N4932"/>
      <c r="O4932"/>
      <c r="P4932"/>
      <c r="Q4932"/>
      <c r="R4932"/>
      <c r="S4932"/>
      <c r="T4932"/>
      <c r="U4932"/>
      <c r="V4932"/>
      <c r="W4932"/>
      <c r="X4932"/>
      <c r="Y4932"/>
      <c r="Z4932"/>
      <c r="AA4932"/>
    </row>
    <row r="4933" spans="4:27" x14ac:dyDescent="0.35">
      <c r="D4933"/>
      <c r="E4933"/>
      <c r="F4933"/>
      <c r="G4933"/>
      <c r="H4933"/>
      <c r="I4933"/>
      <c r="J4933"/>
      <c r="K4933"/>
      <c r="L4933"/>
      <c r="M4933"/>
      <c r="N4933"/>
      <c r="O4933"/>
      <c r="P4933"/>
      <c r="Q4933"/>
      <c r="R4933"/>
      <c r="S4933"/>
      <c r="T4933"/>
      <c r="U4933"/>
      <c r="V4933"/>
      <c r="W4933"/>
      <c r="X4933"/>
      <c r="Y4933"/>
      <c r="Z4933"/>
      <c r="AA4933"/>
    </row>
    <row r="4934" spans="4:27" x14ac:dyDescent="0.35">
      <c r="D4934"/>
      <c r="E4934"/>
      <c r="F4934"/>
      <c r="G4934"/>
      <c r="H4934"/>
      <c r="I4934"/>
      <c r="J4934"/>
      <c r="K4934"/>
      <c r="L4934"/>
      <c r="M4934"/>
      <c r="N4934"/>
      <c r="O4934"/>
      <c r="P4934"/>
      <c r="Q4934"/>
      <c r="R4934"/>
      <c r="S4934"/>
      <c r="T4934"/>
      <c r="U4934"/>
      <c r="V4934"/>
      <c r="W4934"/>
      <c r="X4934"/>
      <c r="Y4934"/>
      <c r="Z4934"/>
      <c r="AA4934"/>
    </row>
    <row r="4935" spans="4:27" x14ac:dyDescent="0.35">
      <c r="D4935"/>
      <c r="E4935"/>
      <c r="F4935"/>
      <c r="G4935"/>
      <c r="H4935"/>
      <c r="I4935"/>
      <c r="J4935"/>
      <c r="K4935"/>
      <c r="L4935"/>
      <c r="M4935"/>
      <c r="N4935"/>
      <c r="O4935"/>
      <c r="P4935"/>
      <c r="Q4935"/>
      <c r="R4935"/>
      <c r="S4935"/>
      <c r="T4935"/>
      <c r="U4935"/>
      <c r="V4935"/>
      <c r="W4935"/>
      <c r="X4935"/>
      <c r="Y4935"/>
      <c r="Z4935"/>
      <c r="AA4935"/>
    </row>
    <row r="4936" spans="4:27" x14ac:dyDescent="0.35">
      <c r="D4936"/>
      <c r="E4936"/>
      <c r="F4936"/>
      <c r="G4936"/>
      <c r="H4936"/>
      <c r="I4936"/>
      <c r="J4936"/>
      <c r="K4936"/>
      <c r="L4936"/>
      <c r="M4936"/>
      <c r="N4936"/>
      <c r="O4936"/>
      <c r="P4936"/>
      <c r="Q4936"/>
      <c r="R4936"/>
      <c r="S4936"/>
      <c r="T4936"/>
      <c r="U4936"/>
      <c r="V4936"/>
      <c r="W4936"/>
      <c r="X4936"/>
      <c r="Y4936"/>
      <c r="Z4936"/>
      <c r="AA4936"/>
    </row>
    <row r="4937" spans="4:27" x14ac:dyDescent="0.35">
      <c r="D4937"/>
      <c r="E4937"/>
      <c r="F4937"/>
      <c r="G4937"/>
      <c r="H4937"/>
      <c r="I4937"/>
      <c r="J4937"/>
      <c r="K4937"/>
      <c r="L4937"/>
      <c r="M4937"/>
      <c r="N4937"/>
      <c r="O4937"/>
      <c r="P4937"/>
      <c r="Q4937"/>
      <c r="R4937"/>
      <c r="S4937"/>
      <c r="T4937"/>
      <c r="U4937"/>
      <c r="V4937"/>
      <c r="W4937"/>
      <c r="X4937"/>
      <c r="Y4937"/>
      <c r="Z4937"/>
      <c r="AA4937"/>
    </row>
    <row r="4938" spans="4:27" x14ac:dyDescent="0.35">
      <c r="D4938"/>
      <c r="E4938"/>
      <c r="F4938"/>
      <c r="G4938"/>
      <c r="H4938"/>
      <c r="I4938"/>
      <c r="J4938"/>
      <c r="K4938"/>
      <c r="L4938"/>
      <c r="M4938"/>
      <c r="N4938"/>
      <c r="O4938"/>
      <c r="P4938"/>
      <c r="Q4938"/>
      <c r="R4938"/>
      <c r="S4938"/>
      <c r="T4938"/>
      <c r="U4938"/>
      <c r="V4938"/>
      <c r="W4938"/>
      <c r="X4938"/>
      <c r="Y4938"/>
      <c r="Z4938"/>
      <c r="AA4938"/>
    </row>
    <row r="4939" spans="4:27" x14ac:dyDescent="0.35">
      <c r="D4939"/>
      <c r="E4939"/>
      <c r="F4939"/>
      <c r="G4939"/>
      <c r="H4939"/>
      <c r="I4939"/>
      <c r="J4939"/>
      <c r="K4939"/>
      <c r="L4939"/>
      <c r="M4939"/>
      <c r="N4939"/>
      <c r="O4939"/>
      <c r="P4939"/>
      <c r="Q4939"/>
      <c r="R4939"/>
      <c r="S4939"/>
      <c r="T4939"/>
      <c r="U4939"/>
      <c r="V4939"/>
      <c r="W4939"/>
      <c r="X4939"/>
      <c r="Y4939"/>
      <c r="Z4939"/>
      <c r="AA4939"/>
    </row>
    <row r="4940" spans="4:27" x14ac:dyDescent="0.35">
      <c r="D4940"/>
      <c r="E4940"/>
      <c r="F4940"/>
      <c r="G4940"/>
      <c r="H4940"/>
      <c r="I4940"/>
      <c r="J4940"/>
      <c r="K4940"/>
      <c r="L4940"/>
      <c r="M4940"/>
      <c r="N4940"/>
      <c r="O4940"/>
      <c r="P4940"/>
      <c r="Q4940"/>
      <c r="R4940"/>
      <c r="S4940"/>
      <c r="T4940"/>
      <c r="U4940"/>
      <c r="V4940"/>
      <c r="W4940"/>
      <c r="X4940"/>
      <c r="Y4940"/>
      <c r="Z4940"/>
      <c r="AA4940"/>
    </row>
    <row r="4941" spans="4:27" x14ac:dyDescent="0.35">
      <c r="D4941"/>
      <c r="E4941"/>
      <c r="F4941"/>
      <c r="G4941"/>
      <c r="H4941"/>
      <c r="I4941"/>
      <c r="J4941"/>
      <c r="K4941"/>
      <c r="L4941"/>
      <c r="M4941"/>
      <c r="N4941"/>
      <c r="O4941"/>
      <c r="P4941"/>
      <c r="Q4941"/>
      <c r="R4941"/>
      <c r="S4941"/>
      <c r="T4941"/>
      <c r="U4941"/>
      <c r="V4941"/>
      <c r="W4941"/>
      <c r="X4941"/>
      <c r="Y4941"/>
      <c r="Z4941"/>
      <c r="AA4941"/>
    </row>
    <row r="4942" spans="4:27" x14ac:dyDescent="0.35">
      <c r="D4942"/>
      <c r="E4942"/>
      <c r="F4942"/>
      <c r="G4942"/>
      <c r="H4942"/>
      <c r="I4942"/>
      <c r="J4942"/>
      <c r="K4942"/>
      <c r="L4942"/>
      <c r="M4942"/>
      <c r="N4942"/>
      <c r="O4942"/>
      <c r="P4942"/>
      <c r="Q4942"/>
      <c r="R4942"/>
      <c r="S4942"/>
      <c r="T4942"/>
      <c r="U4942"/>
      <c r="V4942"/>
      <c r="W4942"/>
      <c r="X4942"/>
      <c r="Y4942"/>
      <c r="Z4942"/>
      <c r="AA4942"/>
    </row>
    <row r="4943" spans="4:27" x14ac:dyDescent="0.35">
      <c r="D4943"/>
      <c r="E4943"/>
      <c r="F4943"/>
      <c r="G4943"/>
      <c r="H4943"/>
      <c r="I4943"/>
      <c r="J4943"/>
      <c r="K4943"/>
      <c r="L4943"/>
      <c r="M4943"/>
      <c r="N4943"/>
      <c r="O4943"/>
      <c r="P4943"/>
      <c r="Q4943"/>
      <c r="R4943"/>
      <c r="S4943"/>
      <c r="T4943"/>
      <c r="U4943"/>
      <c r="V4943"/>
      <c r="W4943"/>
      <c r="X4943"/>
      <c r="Y4943"/>
      <c r="Z4943"/>
      <c r="AA4943"/>
    </row>
    <row r="4944" spans="4:27" x14ac:dyDescent="0.35">
      <c r="D4944"/>
      <c r="E4944"/>
      <c r="F4944"/>
      <c r="G4944"/>
      <c r="H4944"/>
      <c r="I4944"/>
      <c r="J4944"/>
      <c r="K4944"/>
      <c r="L4944"/>
      <c r="M4944"/>
      <c r="N4944"/>
      <c r="O4944"/>
      <c r="P4944"/>
      <c r="Q4944"/>
      <c r="R4944"/>
      <c r="S4944"/>
      <c r="T4944"/>
      <c r="U4944"/>
      <c r="V4944"/>
      <c r="W4944"/>
      <c r="X4944"/>
      <c r="Y4944"/>
      <c r="Z4944"/>
      <c r="AA4944"/>
    </row>
    <row r="4945" spans="4:27" x14ac:dyDescent="0.35">
      <c r="D4945"/>
      <c r="E4945"/>
      <c r="F4945"/>
      <c r="G4945"/>
      <c r="H4945"/>
      <c r="I4945"/>
      <c r="J4945"/>
      <c r="K4945"/>
      <c r="L4945"/>
      <c r="M4945"/>
      <c r="N4945"/>
      <c r="O4945"/>
      <c r="P4945"/>
      <c r="Q4945"/>
      <c r="R4945"/>
      <c r="S4945"/>
      <c r="T4945"/>
      <c r="U4945"/>
      <c r="V4945"/>
      <c r="W4945"/>
      <c r="X4945"/>
      <c r="Y4945"/>
      <c r="Z4945"/>
      <c r="AA4945"/>
    </row>
    <row r="4946" spans="4:27" x14ac:dyDescent="0.35">
      <c r="D4946"/>
      <c r="E4946"/>
      <c r="F4946"/>
      <c r="G4946"/>
      <c r="H4946"/>
      <c r="I4946"/>
      <c r="J4946"/>
      <c r="K4946"/>
      <c r="L4946"/>
      <c r="M4946"/>
      <c r="N4946"/>
      <c r="O4946"/>
      <c r="P4946"/>
      <c r="Q4946"/>
      <c r="R4946"/>
      <c r="S4946"/>
      <c r="T4946"/>
      <c r="U4946"/>
      <c r="V4946"/>
      <c r="W4946"/>
      <c r="X4946"/>
      <c r="Y4946"/>
      <c r="Z4946"/>
      <c r="AA4946"/>
    </row>
    <row r="4947" spans="4:27" x14ac:dyDescent="0.35">
      <c r="D4947"/>
      <c r="E4947"/>
      <c r="F4947"/>
      <c r="G4947"/>
      <c r="H4947"/>
      <c r="I4947"/>
      <c r="J4947"/>
      <c r="K4947"/>
      <c r="L4947"/>
      <c r="M4947"/>
      <c r="N4947"/>
      <c r="O4947"/>
      <c r="P4947"/>
      <c r="Q4947"/>
      <c r="R4947"/>
      <c r="S4947"/>
      <c r="T4947"/>
      <c r="U4947"/>
      <c r="V4947"/>
      <c r="W4947"/>
      <c r="X4947"/>
      <c r="Y4947"/>
      <c r="Z4947"/>
      <c r="AA4947"/>
    </row>
    <row r="4948" spans="4:27" x14ac:dyDescent="0.35">
      <c r="D4948"/>
      <c r="E4948"/>
      <c r="F4948"/>
      <c r="G4948"/>
      <c r="H4948"/>
      <c r="I4948"/>
      <c r="J4948"/>
      <c r="K4948"/>
      <c r="L4948"/>
      <c r="M4948"/>
      <c r="N4948"/>
      <c r="O4948"/>
      <c r="P4948"/>
      <c r="Q4948"/>
      <c r="R4948"/>
      <c r="S4948"/>
      <c r="T4948"/>
      <c r="U4948"/>
      <c r="V4948"/>
      <c r="W4948"/>
      <c r="X4948"/>
      <c r="Y4948"/>
      <c r="Z4948"/>
      <c r="AA4948"/>
    </row>
    <row r="4949" spans="4:27" x14ac:dyDescent="0.35">
      <c r="D4949"/>
      <c r="E4949"/>
      <c r="F4949"/>
      <c r="G4949"/>
      <c r="H4949"/>
      <c r="I4949"/>
      <c r="J4949"/>
      <c r="K4949"/>
      <c r="L4949"/>
      <c r="M4949"/>
      <c r="N4949"/>
      <c r="O4949"/>
      <c r="P4949"/>
      <c r="Q4949"/>
      <c r="R4949"/>
      <c r="S4949"/>
      <c r="T4949"/>
      <c r="U4949"/>
      <c r="V4949"/>
      <c r="W4949"/>
      <c r="X4949"/>
      <c r="Y4949"/>
      <c r="Z4949"/>
      <c r="AA4949"/>
    </row>
    <row r="4950" spans="4:27" x14ac:dyDescent="0.35">
      <c r="D4950"/>
      <c r="E4950"/>
      <c r="F4950"/>
      <c r="G4950"/>
      <c r="H4950"/>
      <c r="I4950"/>
      <c r="J4950"/>
      <c r="K4950"/>
      <c r="L4950"/>
      <c r="M4950"/>
      <c r="N4950"/>
      <c r="O4950"/>
      <c r="P4950"/>
      <c r="Q4950"/>
      <c r="R4950"/>
      <c r="S4950"/>
      <c r="T4950"/>
      <c r="U4950"/>
      <c r="V4950"/>
      <c r="W4950"/>
      <c r="X4950"/>
      <c r="Y4950"/>
      <c r="Z4950"/>
      <c r="AA4950"/>
    </row>
    <row r="4951" spans="4:27" x14ac:dyDescent="0.35">
      <c r="D4951"/>
      <c r="E4951"/>
      <c r="F4951"/>
      <c r="G4951"/>
      <c r="H4951"/>
      <c r="I4951"/>
      <c r="J4951"/>
      <c r="K4951"/>
      <c r="L4951"/>
      <c r="M4951"/>
      <c r="N4951"/>
      <c r="O4951"/>
      <c r="P4951"/>
      <c r="Q4951"/>
      <c r="R4951"/>
      <c r="S4951"/>
      <c r="T4951"/>
      <c r="U4951"/>
      <c r="V4951"/>
      <c r="W4951"/>
      <c r="X4951"/>
      <c r="Y4951"/>
      <c r="Z4951"/>
      <c r="AA4951"/>
    </row>
    <row r="4952" spans="4:27" x14ac:dyDescent="0.35">
      <c r="D4952"/>
      <c r="E4952"/>
      <c r="F4952"/>
      <c r="G4952"/>
      <c r="H4952"/>
      <c r="I4952"/>
      <c r="J4952"/>
      <c r="K4952"/>
      <c r="L4952"/>
      <c r="M4952"/>
      <c r="N4952"/>
      <c r="O4952"/>
      <c r="P4952"/>
      <c r="Q4952"/>
      <c r="R4952"/>
      <c r="S4952"/>
      <c r="T4952"/>
      <c r="U4952"/>
      <c r="V4952"/>
      <c r="W4952"/>
      <c r="X4952"/>
      <c r="Y4952"/>
      <c r="Z4952"/>
      <c r="AA4952"/>
    </row>
    <row r="4953" spans="4:27" x14ac:dyDescent="0.35">
      <c r="D4953"/>
      <c r="E4953"/>
      <c r="F4953"/>
      <c r="G4953"/>
      <c r="H4953"/>
      <c r="I4953"/>
      <c r="J4953"/>
      <c r="K4953"/>
      <c r="L4953"/>
      <c r="M4953"/>
      <c r="N4953"/>
      <c r="O4953"/>
      <c r="P4953"/>
      <c r="Q4953"/>
      <c r="R4953"/>
      <c r="S4953"/>
      <c r="T4953"/>
      <c r="U4953"/>
      <c r="V4953"/>
      <c r="W4953"/>
      <c r="X4953"/>
      <c r="Y4953"/>
      <c r="Z4953"/>
      <c r="AA4953"/>
    </row>
    <row r="4954" spans="4:27" x14ac:dyDescent="0.35">
      <c r="D4954"/>
      <c r="E4954"/>
      <c r="F4954"/>
      <c r="G4954"/>
      <c r="H4954"/>
      <c r="I4954"/>
      <c r="J4954"/>
      <c r="K4954"/>
      <c r="L4954"/>
      <c r="M4954"/>
      <c r="N4954"/>
      <c r="O4954"/>
      <c r="P4954"/>
      <c r="Q4954"/>
      <c r="R4954"/>
      <c r="S4954"/>
      <c r="T4954"/>
      <c r="U4954"/>
      <c r="V4954"/>
      <c r="W4954"/>
      <c r="X4954"/>
      <c r="Y4954"/>
      <c r="Z4954"/>
      <c r="AA4954"/>
    </row>
    <row r="4955" spans="4:27" x14ac:dyDescent="0.35">
      <c r="D4955"/>
      <c r="E4955"/>
      <c r="F4955"/>
      <c r="G4955"/>
      <c r="H4955"/>
      <c r="I4955"/>
      <c r="J4955"/>
      <c r="K4955"/>
      <c r="L4955"/>
      <c r="M4955"/>
      <c r="N4955"/>
      <c r="O4955"/>
      <c r="P4955"/>
      <c r="Q4955"/>
      <c r="R4955"/>
      <c r="S4955"/>
      <c r="T4955"/>
      <c r="U4955"/>
      <c r="V4955"/>
      <c r="W4955"/>
      <c r="X4955"/>
      <c r="Y4955"/>
      <c r="Z4955"/>
      <c r="AA4955"/>
    </row>
    <row r="4956" spans="4:27" x14ac:dyDescent="0.35">
      <c r="D4956"/>
      <c r="E4956"/>
      <c r="F4956"/>
      <c r="G4956"/>
      <c r="H4956"/>
      <c r="I4956"/>
      <c r="J4956"/>
      <c r="K4956"/>
      <c r="L4956"/>
      <c r="M4956"/>
      <c r="N4956"/>
      <c r="O4956"/>
      <c r="P4956"/>
      <c r="Q4956"/>
      <c r="R4956"/>
      <c r="S4956"/>
      <c r="T4956"/>
      <c r="U4956"/>
      <c r="V4956"/>
      <c r="W4956"/>
      <c r="X4956"/>
      <c r="Y4956"/>
      <c r="Z4956"/>
      <c r="AA4956"/>
    </row>
    <row r="4957" spans="4:27" x14ac:dyDescent="0.35">
      <c r="D4957"/>
      <c r="E4957"/>
      <c r="F4957"/>
      <c r="G4957"/>
      <c r="H4957"/>
      <c r="I4957"/>
      <c r="J4957"/>
      <c r="K4957"/>
      <c r="L4957"/>
      <c r="M4957"/>
      <c r="N4957"/>
      <c r="O4957"/>
      <c r="P4957"/>
      <c r="Q4957"/>
      <c r="R4957"/>
      <c r="S4957"/>
      <c r="T4957"/>
      <c r="U4957"/>
      <c r="V4957"/>
      <c r="W4957"/>
      <c r="X4957"/>
      <c r="Y4957"/>
      <c r="Z4957"/>
      <c r="AA4957"/>
    </row>
    <row r="4958" spans="4:27" x14ac:dyDescent="0.35">
      <c r="D4958"/>
      <c r="E4958"/>
      <c r="F4958"/>
      <c r="G4958"/>
      <c r="H4958"/>
      <c r="I4958"/>
      <c r="J4958"/>
      <c r="K4958"/>
      <c r="L4958"/>
      <c r="M4958"/>
      <c r="N4958"/>
      <c r="O4958"/>
      <c r="P4958"/>
      <c r="Q4958"/>
      <c r="R4958"/>
      <c r="S4958"/>
      <c r="T4958"/>
      <c r="U4958"/>
      <c r="V4958"/>
      <c r="W4958"/>
      <c r="X4958"/>
      <c r="Y4958"/>
      <c r="Z4958"/>
      <c r="AA4958"/>
    </row>
    <row r="4959" spans="4:27" x14ac:dyDescent="0.35">
      <c r="D4959"/>
      <c r="E4959"/>
      <c r="F4959"/>
      <c r="G4959"/>
      <c r="H4959"/>
      <c r="I4959"/>
      <c r="J4959"/>
      <c r="K4959"/>
      <c r="L4959"/>
      <c r="M4959"/>
      <c r="N4959"/>
      <c r="O4959"/>
      <c r="P4959"/>
      <c r="Q4959"/>
      <c r="R4959"/>
      <c r="S4959"/>
      <c r="T4959"/>
      <c r="U4959"/>
      <c r="V4959"/>
      <c r="W4959"/>
      <c r="X4959"/>
      <c r="Y4959"/>
      <c r="Z4959"/>
      <c r="AA4959"/>
    </row>
    <row r="4960" spans="4:27" x14ac:dyDescent="0.35">
      <c r="D4960"/>
      <c r="E4960"/>
      <c r="F4960"/>
      <c r="G4960"/>
      <c r="H4960"/>
      <c r="I4960"/>
      <c r="J4960"/>
      <c r="K4960"/>
      <c r="L4960"/>
      <c r="M4960"/>
      <c r="N4960"/>
      <c r="O4960"/>
      <c r="P4960"/>
      <c r="Q4960"/>
      <c r="R4960"/>
      <c r="S4960"/>
      <c r="T4960"/>
      <c r="U4960"/>
      <c r="V4960"/>
      <c r="W4960"/>
      <c r="X4960"/>
      <c r="Y4960"/>
      <c r="Z4960"/>
      <c r="AA4960"/>
    </row>
    <row r="4961" spans="4:27" x14ac:dyDescent="0.35">
      <c r="D4961"/>
      <c r="E4961"/>
      <c r="F4961"/>
      <c r="G4961"/>
      <c r="H4961"/>
      <c r="I4961"/>
      <c r="J4961"/>
      <c r="K4961"/>
      <c r="L4961"/>
      <c r="M4961"/>
      <c r="N4961"/>
      <c r="O4961"/>
      <c r="P4961"/>
      <c r="Q4961"/>
      <c r="R4961"/>
      <c r="S4961"/>
      <c r="T4961"/>
      <c r="U4961"/>
      <c r="V4961"/>
      <c r="W4961"/>
      <c r="X4961"/>
      <c r="Y4961"/>
      <c r="Z4961"/>
      <c r="AA4961"/>
    </row>
    <row r="4962" spans="4:27" x14ac:dyDescent="0.35">
      <c r="D4962"/>
      <c r="E4962"/>
      <c r="F4962"/>
      <c r="G4962"/>
      <c r="H4962"/>
      <c r="I4962"/>
      <c r="J4962"/>
      <c r="K4962"/>
      <c r="L4962"/>
      <c r="M4962"/>
      <c r="N4962"/>
      <c r="O4962"/>
      <c r="P4962"/>
      <c r="Q4962"/>
      <c r="R4962"/>
      <c r="S4962"/>
      <c r="T4962"/>
      <c r="U4962"/>
      <c r="V4962"/>
      <c r="W4962"/>
      <c r="X4962"/>
      <c r="Y4962"/>
      <c r="Z4962"/>
      <c r="AA4962"/>
    </row>
    <row r="4963" spans="4:27" x14ac:dyDescent="0.35">
      <c r="D4963"/>
      <c r="E4963"/>
      <c r="F4963"/>
      <c r="G4963"/>
      <c r="H4963"/>
      <c r="I4963"/>
      <c r="J4963"/>
      <c r="K4963"/>
      <c r="L4963"/>
      <c r="M4963"/>
      <c r="N4963"/>
      <c r="O4963"/>
      <c r="P4963"/>
      <c r="Q4963"/>
      <c r="R4963"/>
      <c r="S4963"/>
      <c r="T4963"/>
      <c r="U4963"/>
      <c r="V4963"/>
      <c r="W4963"/>
      <c r="X4963"/>
      <c r="Y4963"/>
      <c r="Z4963"/>
      <c r="AA4963"/>
    </row>
    <row r="4964" spans="4:27" x14ac:dyDescent="0.35">
      <c r="D4964"/>
      <c r="E4964"/>
      <c r="F4964"/>
      <c r="G4964"/>
      <c r="H4964"/>
      <c r="I4964"/>
      <c r="J4964"/>
      <c r="K4964"/>
      <c r="L4964"/>
      <c r="M4964"/>
      <c r="N4964"/>
      <c r="O4964"/>
      <c r="P4964"/>
      <c r="Q4964"/>
      <c r="R4964"/>
      <c r="S4964"/>
      <c r="T4964"/>
      <c r="U4964"/>
      <c r="V4964"/>
      <c r="W4964"/>
      <c r="X4964"/>
      <c r="Y4964"/>
      <c r="Z4964"/>
      <c r="AA4964"/>
    </row>
    <row r="4965" spans="4:27" x14ac:dyDescent="0.35">
      <c r="D4965"/>
      <c r="E4965"/>
      <c r="F4965"/>
      <c r="G4965"/>
      <c r="H4965"/>
      <c r="I4965"/>
      <c r="J4965"/>
      <c r="K4965"/>
      <c r="L4965"/>
      <c r="M4965"/>
      <c r="N4965"/>
      <c r="O4965"/>
      <c r="P4965"/>
      <c r="Q4965"/>
      <c r="R4965"/>
      <c r="S4965"/>
      <c r="T4965"/>
      <c r="U4965"/>
      <c r="V4965"/>
      <c r="W4965"/>
      <c r="X4965"/>
      <c r="Y4965"/>
      <c r="Z4965"/>
      <c r="AA4965"/>
    </row>
    <row r="4966" spans="4:27" x14ac:dyDescent="0.35">
      <c r="D4966"/>
      <c r="E4966"/>
      <c r="F4966"/>
      <c r="G4966"/>
      <c r="H4966"/>
      <c r="I4966"/>
      <c r="J4966"/>
      <c r="K4966"/>
      <c r="L4966"/>
      <c r="M4966"/>
      <c r="N4966"/>
      <c r="O4966"/>
      <c r="P4966"/>
      <c r="Q4966"/>
      <c r="R4966"/>
      <c r="S4966"/>
      <c r="T4966"/>
      <c r="U4966"/>
      <c r="V4966"/>
      <c r="W4966"/>
      <c r="X4966"/>
      <c r="Y4966"/>
      <c r="Z4966"/>
      <c r="AA4966"/>
    </row>
    <row r="4967" spans="4:27" x14ac:dyDescent="0.35">
      <c r="D4967"/>
      <c r="E4967"/>
      <c r="F4967"/>
      <c r="G4967"/>
      <c r="H4967"/>
      <c r="I4967"/>
      <c r="J4967"/>
      <c r="K4967"/>
      <c r="L4967"/>
      <c r="M4967"/>
      <c r="N4967"/>
      <c r="O4967"/>
      <c r="P4967"/>
      <c r="Q4967"/>
      <c r="R4967"/>
      <c r="S4967"/>
      <c r="T4967"/>
      <c r="U4967"/>
      <c r="V4967"/>
      <c r="W4967"/>
      <c r="X4967"/>
      <c r="Y4967"/>
      <c r="Z4967"/>
      <c r="AA4967"/>
    </row>
    <row r="4968" spans="4:27" x14ac:dyDescent="0.35">
      <c r="D4968"/>
      <c r="E4968"/>
      <c r="F4968"/>
      <c r="G4968"/>
      <c r="H4968"/>
      <c r="I4968"/>
      <c r="J4968"/>
      <c r="K4968"/>
      <c r="L4968"/>
      <c r="M4968"/>
      <c r="N4968"/>
      <c r="O4968"/>
      <c r="P4968"/>
      <c r="Q4968"/>
      <c r="R4968"/>
      <c r="S4968"/>
      <c r="T4968"/>
      <c r="U4968"/>
      <c r="V4968"/>
      <c r="W4968"/>
      <c r="X4968"/>
      <c r="Y4968"/>
      <c r="Z4968"/>
      <c r="AA4968"/>
    </row>
    <row r="4969" spans="4:27" x14ac:dyDescent="0.35">
      <c r="D4969"/>
      <c r="E4969"/>
      <c r="F4969"/>
      <c r="G4969"/>
      <c r="H4969"/>
      <c r="I4969"/>
      <c r="J4969"/>
      <c r="K4969"/>
      <c r="L4969"/>
      <c r="M4969"/>
      <c r="N4969"/>
      <c r="O4969"/>
      <c r="P4969"/>
      <c r="Q4969"/>
      <c r="R4969"/>
      <c r="S4969"/>
      <c r="T4969"/>
      <c r="U4969"/>
      <c r="V4969"/>
      <c r="W4969"/>
      <c r="X4969"/>
      <c r="Y4969"/>
      <c r="Z4969"/>
      <c r="AA4969"/>
    </row>
    <row r="4970" spans="4:27" x14ac:dyDescent="0.35">
      <c r="D4970"/>
      <c r="E4970"/>
      <c r="F4970"/>
      <c r="G4970"/>
      <c r="H4970"/>
      <c r="I4970"/>
      <c r="J4970"/>
      <c r="K4970"/>
      <c r="L4970"/>
      <c r="M4970"/>
      <c r="N4970"/>
      <c r="O4970"/>
      <c r="P4970"/>
      <c r="Q4970"/>
      <c r="R4970"/>
      <c r="S4970"/>
      <c r="T4970"/>
      <c r="U4970"/>
      <c r="V4970"/>
      <c r="W4970"/>
      <c r="X4970"/>
      <c r="Y4970"/>
      <c r="Z4970"/>
      <c r="AA4970"/>
    </row>
    <row r="4971" spans="4:27" x14ac:dyDescent="0.35">
      <c r="D4971"/>
      <c r="E4971"/>
      <c r="F4971"/>
      <c r="G4971"/>
      <c r="H4971"/>
      <c r="I4971"/>
      <c r="J4971"/>
      <c r="K4971"/>
      <c r="L4971"/>
      <c r="M4971"/>
      <c r="N4971"/>
      <c r="O4971"/>
      <c r="P4971"/>
      <c r="Q4971"/>
      <c r="R4971"/>
      <c r="S4971"/>
      <c r="T4971"/>
      <c r="U4971"/>
      <c r="V4971"/>
      <c r="W4971"/>
      <c r="X4971"/>
      <c r="Y4971"/>
      <c r="Z4971"/>
      <c r="AA4971"/>
    </row>
    <row r="4972" spans="4:27" x14ac:dyDescent="0.35">
      <c r="D4972"/>
      <c r="E4972"/>
      <c r="F4972"/>
      <c r="G4972"/>
      <c r="H4972"/>
      <c r="I4972"/>
      <c r="J4972"/>
      <c r="K4972"/>
      <c r="L4972"/>
      <c r="M4972"/>
      <c r="N4972"/>
      <c r="O4972"/>
      <c r="P4972"/>
      <c r="Q4972"/>
      <c r="R4972"/>
      <c r="S4972"/>
      <c r="T4972"/>
      <c r="U4972"/>
      <c r="V4972"/>
      <c r="W4972"/>
      <c r="X4972"/>
      <c r="Y4972"/>
      <c r="Z4972"/>
      <c r="AA4972"/>
    </row>
    <row r="4973" spans="4:27" x14ac:dyDescent="0.35">
      <c r="D4973"/>
      <c r="E4973"/>
      <c r="F4973"/>
      <c r="G4973"/>
      <c r="H4973"/>
      <c r="I4973"/>
      <c r="J4973"/>
      <c r="K4973"/>
      <c r="L4973"/>
      <c r="M4973"/>
      <c r="N4973"/>
      <c r="O4973"/>
      <c r="P4973"/>
      <c r="Q4973"/>
      <c r="R4973"/>
      <c r="S4973"/>
      <c r="T4973"/>
      <c r="U4973"/>
      <c r="V4973"/>
      <c r="W4973"/>
      <c r="X4973"/>
      <c r="Y4973"/>
      <c r="Z4973"/>
      <c r="AA4973"/>
    </row>
    <row r="4974" spans="4:27" x14ac:dyDescent="0.35">
      <c r="D4974"/>
      <c r="E4974"/>
      <c r="F4974"/>
      <c r="G4974"/>
      <c r="H4974"/>
      <c r="I4974"/>
      <c r="J4974"/>
      <c r="K4974"/>
      <c r="L4974"/>
      <c r="M4974"/>
      <c r="N4974"/>
      <c r="O4974"/>
      <c r="P4974"/>
      <c r="Q4974"/>
      <c r="R4974"/>
      <c r="S4974"/>
      <c r="T4974"/>
      <c r="U4974"/>
      <c r="V4974"/>
      <c r="W4974"/>
      <c r="X4974"/>
      <c r="Y4974"/>
      <c r="Z4974"/>
      <c r="AA4974"/>
    </row>
    <row r="4975" spans="4:27" x14ac:dyDescent="0.35">
      <c r="D4975"/>
      <c r="E4975"/>
      <c r="F4975"/>
      <c r="G4975"/>
      <c r="H4975"/>
      <c r="I4975"/>
      <c r="J4975"/>
      <c r="K4975"/>
      <c r="L4975"/>
      <c r="M4975"/>
      <c r="N4975"/>
      <c r="O4975"/>
      <c r="P4975"/>
      <c r="Q4975"/>
      <c r="R4975"/>
      <c r="S4975"/>
      <c r="T4975"/>
      <c r="U4975"/>
      <c r="V4975"/>
      <c r="W4975"/>
      <c r="X4975"/>
      <c r="Y4975"/>
      <c r="Z4975"/>
      <c r="AA4975"/>
    </row>
    <row r="4976" spans="4:27" x14ac:dyDescent="0.35">
      <c r="D4976"/>
      <c r="E4976"/>
      <c r="F4976"/>
      <c r="G4976"/>
      <c r="H4976"/>
      <c r="I4976"/>
      <c r="J4976"/>
      <c r="K4976"/>
      <c r="L4976"/>
      <c r="M4976"/>
      <c r="N4976"/>
      <c r="O4976"/>
      <c r="P4976"/>
      <c r="Q4976"/>
      <c r="R4976"/>
      <c r="S4976"/>
      <c r="T4976"/>
      <c r="U4976"/>
      <c r="V4976"/>
      <c r="W4976"/>
      <c r="X4976"/>
      <c r="Y4976"/>
      <c r="Z4976"/>
      <c r="AA4976"/>
    </row>
    <row r="4977" spans="4:27" x14ac:dyDescent="0.35">
      <c r="D4977"/>
      <c r="E4977"/>
      <c r="F4977"/>
      <c r="G4977"/>
      <c r="H4977"/>
      <c r="I4977"/>
      <c r="J4977"/>
      <c r="K4977"/>
      <c r="L4977"/>
      <c r="M4977"/>
      <c r="N4977"/>
      <c r="O4977"/>
      <c r="P4977"/>
      <c r="Q4977"/>
      <c r="R4977"/>
      <c r="S4977"/>
      <c r="T4977"/>
      <c r="U4977"/>
      <c r="V4977"/>
      <c r="W4977"/>
      <c r="X4977"/>
      <c r="Y4977"/>
      <c r="Z4977"/>
      <c r="AA4977"/>
    </row>
    <row r="4978" spans="4:27" x14ac:dyDescent="0.35">
      <c r="D4978"/>
      <c r="E4978"/>
      <c r="F4978"/>
      <c r="G4978"/>
      <c r="H4978"/>
      <c r="I4978"/>
      <c r="J4978"/>
      <c r="K4978"/>
      <c r="L4978"/>
      <c r="M4978"/>
      <c r="N4978"/>
      <c r="O4978"/>
      <c r="P4978"/>
      <c r="Q4978"/>
      <c r="R4978"/>
      <c r="S4978"/>
      <c r="T4978"/>
      <c r="U4978"/>
      <c r="V4978"/>
      <c r="W4978"/>
      <c r="X4978"/>
      <c r="Y4978"/>
      <c r="Z4978"/>
      <c r="AA4978"/>
    </row>
    <row r="4979" spans="4:27" x14ac:dyDescent="0.35">
      <c r="D4979"/>
      <c r="E4979"/>
      <c r="F4979"/>
      <c r="G4979"/>
      <c r="H4979"/>
      <c r="I4979"/>
      <c r="J4979"/>
      <c r="K4979"/>
      <c r="L4979"/>
      <c r="M4979"/>
      <c r="N4979"/>
      <c r="O4979"/>
      <c r="P4979"/>
      <c r="Q4979"/>
      <c r="R4979"/>
      <c r="S4979"/>
      <c r="T4979"/>
      <c r="U4979"/>
      <c r="V4979"/>
      <c r="W4979"/>
      <c r="X4979"/>
      <c r="Y4979"/>
      <c r="Z4979"/>
      <c r="AA4979"/>
    </row>
    <row r="4980" spans="4:27" x14ac:dyDescent="0.35">
      <c r="D4980"/>
      <c r="E4980"/>
      <c r="F4980"/>
      <c r="G4980"/>
      <c r="H4980"/>
      <c r="I4980"/>
      <c r="J4980"/>
      <c r="K4980"/>
      <c r="L4980"/>
      <c r="M4980"/>
      <c r="N4980"/>
      <c r="O4980"/>
      <c r="P4980"/>
      <c r="Q4980"/>
      <c r="R4980"/>
      <c r="S4980"/>
      <c r="T4980"/>
      <c r="U4980"/>
      <c r="V4980"/>
      <c r="W4980"/>
      <c r="X4980"/>
      <c r="Y4980"/>
      <c r="Z4980"/>
      <c r="AA4980"/>
    </row>
    <row r="4981" spans="4:27" x14ac:dyDescent="0.35">
      <c r="D4981"/>
      <c r="E4981"/>
      <c r="F4981"/>
      <c r="G4981"/>
      <c r="H4981"/>
      <c r="I4981"/>
      <c r="J4981"/>
      <c r="K4981"/>
      <c r="L4981"/>
      <c r="M4981"/>
      <c r="N4981"/>
      <c r="O4981"/>
      <c r="P4981"/>
      <c r="Q4981"/>
      <c r="R4981"/>
      <c r="S4981"/>
      <c r="T4981"/>
      <c r="U4981"/>
      <c r="V4981"/>
      <c r="W4981"/>
      <c r="X4981"/>
      <c r="Y4981"/>
      <c r="Z4981"/>
      <c r="AA4981"/>
    </row>
    <row r="4982" spans="4:27" x14ac:dyDescent="0.35">
      <c r="D4982"/>
      <c r="E4982"/>
      <c r="F4982"/>
      <c r="G4982"/>
      <c r="H4982"/>
      <c r="I4982"/>
      <c r="J4982"/>
      <c r="K4982"/>
      <c r="L4982"/>
      <c r="M4982"/>
      <c r="N4982"/>
      <c r="O4982"/>
      <c r="P4982"/>
      <c r="Q4982"/>
      <c r="R4982"/>
      <c r="S4982"/>
      <c r="T4982"/>
      <c r="U4982"/>
      <c r="V4982"/>
      <c r="W4982"/>
      <c r="X4982"/>
      <c r="Y4982"/>
      <c r="Z4982"/>
      <c r="AA4982"/>
    </row>
    <row r="4983" spans="4:27" x14ac:dyDescent="0.35">
      <c r="D4983"/>
      <c r="E4983"/>
      <c r="F4983"/>
      <c r="G4983"/>
      <c r="H4983"/>
      <c r="I4983"/>
      <c r="J4983"/>
      <c r="K4983"/>
      <c r="L4983"/>
      <c r="M4983"/>
      <c r="N4983"/>
      <c r="O4983"/>
      <c r="P4983"/>
      <c r="Q4983"/>
      <c r="R4983"/>
      <c r="S4983"/>
      <c r="T4983"/>
      <c r="U4983"/>
      <c r="V4983"/>
      <c r="W4983"/>
      <c r="X4983"/>
      <c r="Y4983"/>
      <c r="Z4983"/>
      <c r="AA4983"/>
    </row>
    <row r="4984" spans="4:27" x14ac:dyDescent="0.35">
      <c r="D4984"/>
      <c r="E4984"/>
      <c r="F4984"/>
      <c r="G4984"/>
      <c r="H4984"/>
      <c r="I4984"/>
      <c r="J4984"/>
      <c r="K4984"/>
      <c r="L4984"/>
      <c r="M4984"/>
      <c r="N4984"/>
      <c r="O4984"/>
      <c r="P4984"/>
      <c r="Q4984"/>
      <c r="R4984"/>
      <c r="S4984"/>
      <c r="T4984"/>
      <c r="U4984"/>
      <c r="V4984"/>
      <c r="W4984"/>
      <c r="X4984"/>
      <c r="Y4984"/>
      <c r="Z4984"/>
      <c r="AA4984"/>
    </row>
    <row r="4985" spans="4:27" x14ac:dyDescent="0.35">
      <c r="D4985"/>
      <c r="E4985"/>
      <c r="F4985"/>
      <c r="G4985"/>
      <c r="H4985"/>
      <c r="I4985"/>
      <c r="J4985"/>
      <c r="K4985"/>
      <c r="L4985"/>
      <c r="M4985"/>
      <c r="N4985"/>
      <c r="O4985"/>
      <c r="P4985"/>
      <c r="Q4985"/>
      <c r="R4985"/>
      <c r="S4985"/>
      <c r="T4985"/>
      <c r="U4985"/>
      <c r="V4985"/>
      <c r="W4985"/>
      <c r="X4985"/>
      <c r="Y4985"/>
      <c r="Z4985"/>
      <c r="AA4985"/>
    </row>
    <row r="4986" spans="4:27" x14ac:dyDescent="0.35">
      <c r="D4986"/>
      <c r="E4986"/>
      <c r="F4986"/>
      <c r="G4986"/>
      <c r="H4986"/>
      <c r="I4986"/>
      <c r="J4986"/>
      <c r="K4986"/>
      <c r="L4986"/>
      <c r="M4986"/>
      <c r="N4986"/>
      <c r="O4986"/>
      <c r="P4986"/>
      <c r="Q4986"/>
      <c r="R4986"/>
      <c r="S4986"/>
      <c r="T4986"/>
      <c r="U4986"/>
      <c r="V4986"/>
      <c r="W4986"/>
      <c r="X4986"/>
      <c r="Y4986"/>
      <c r="Z4986"/>
      <c r="AA4986"/>
    </row>
    <row r="4987" spans="4:27" x14ac:dyDescent="0.35">
      <c r="D4987"/>
      <c r="E4987"/>
      <c r="F4987"/>
      <c r="G4987"/>
      <c r="H4987"/>
      <c r="I4987"/>
      <c r="J4987"/>
      <c r="K4987"/>
      <c r="L4987"/>
      <c r="M4987"/>
      <c r="N4987"/>
      <c r="O4987"/>
      <c r="P4987"/>
      <c r="Q4987"/>
      <c r="R4987"/>
      <c r="S4987"/>
      <c r="T4987"/>
      <c r="U4987"/>
      <c r="V4987"/>
      <c r="W4987"/>
      <c r="X4987"/>
      <c r="Y4987"/>
      <c r="Z4987"/>
      <c r="AA4987"/>
    </row>
    <row r="4988" spans="4:27" x14ac:dyDescent="0.35">
      <c r="D4988"/>
      <c r="E4988"/>
      <c r="F4988"/>
      <c r="G4988"/>
      <c r="H4988"/>
      <c r="I4988"/>
      <c r="J4988"/>
      <c r="K4988"/>
      <c r="L4988"/>
      <c r="M4988"/>
      <c r="N4988"/>
      <c r="O4988"/>
      <c r="P4988"/>
      <c r="Q4988"/>
      <c r="R4988"/>
      <c r="S4988"/>
      <c r="T4988"/>
      <c r="U4988"/>
      <c r="V4988"/>
      <c r="W4988"/>
      <c r="X4988"/>
      <c r="Y4988"/>
      <c r="Z4988"/>
      <c r="AA4988"/>
    </row>
    <row r="4989" spans="4:27" x14ac:dyDescent="0.35">
      <c r="D4989"/>
      <c r="E4989"/>
      <c r="F4989"/>
      <c r="G4989"/>
      <c r="H4989"/>
      <c r="I4989"/>
      <c r="J4989"/>
      <c r="K4989"/>
      <c r="L4989"/>
      <c r="M4989"/>
      <c r="N4989"/>
      <c r="O4989"/>
      <c r="P4989"/>
      <c r="Q4989"/>
      <c r="R4989"/>
      <c r="S4989"/>
      <c r="T4989"/>
      <c r="U4989"/>
      <c r="V4989"/>
      <c r="W4989"/>
      <c r="X4989"/>
      <c r="Y4989"/>
      <c r="Z4989"/>
      <c r="AA4989"/>
    </row>
    <row r="4990" spans="4:27" x14ac:dyDescent="0.35">
      <c r="D4990"/>
      <c r="E4990"/>
      <c r="F4990"/>
      <c r="G4990"/>
      <c r="H4990"/>
      <c r="I4990"/>
      <c r="J4990"/>
      <c r="K4990"/>
      <c r="L4990"/>
      <c r="M4990"/>
      <c r="N4990"/>
      <c r="O4990"/>
      <c r="P4990"/>
      <c r="Q4990"/>
      <c r="R4990"/>
      <c r="S4990"/>
      <c r="T4990"/>
      <c r="U4990"/>
      <c r="V4990"/>
      <c r="W4990"/>
      <c r="X4990"/>
      <c r="Y4990"/>
      <c r="Z4990"/>
      <c r="AA4990"/>
    </row>
    <row r="4991" spans="4:27" x14ac:dyDescent="0.35">
      <c r="D4991"/>
      <c r="E4991"/>
      <c r="F4991"/>
      <c r="G4991"/>
      <c r="H4991"/>
      <c r="I4991"/>
      <c r="J4991"/>
      <c r="K4991"/>
      <c r="L4991"/>
      <c r="M4991"/>
      <c r="N4991"/>
      <c r="O4991"/>
      <c r="P4991"/>
      <c r="Q4991"/>
      <c r="R4991"/>
      <c r="S4991"/>
      <c r="T4991"/>
      <c r="U4991"/>
      <c r="V4991"/>
      <c r="W4991"/>
      <c r="X4991"/>
      <c r="Y4991"/>
      <c r="Z4991"/>
      <c r="AA4991"/>
    </row>
    <row r="4992" spans="4:27" x14ac:dyDescent="0.35">
      <c r="D4992"/>
      <c r="E4992"/>
      <c r="F4992"/>
      <c r="G4992"/>
      <c r="H4992"/>
      <c r="I4992"/>
      <c r="J4992"/>
      <c r="K4992"/>
      <c r="L4992"/>
      <c r="M4992"/>
      <c r="N4992"/>
      <c r="O4992"/>
      <c r="P4992"/>
      <c r="Q4992"/>
      <c r="R4992"/>
      <c r="S4992"/>
      <c r="T4992"/>
      <c r="U4992"/>
      <c r="V4992"/>
      <c r="W4992"/>
      <c r="X4992"/>
      <c r="Y4992"/>
      <c r="Z4992"/>
      <c r="AA4992"/>
    </row>
    <row r="4993" spans="4:27" x14ac:dyDescent="0.35">
      <c r="D4993"/>
      <c r="E4993"/>
      <c r="F4993"/>
      <c r="G4993"/>
      <c r="H4993"/>
      <c r="I4993"/>
      <c r="J4993"/>
      <c r="K4993"/>
      <c r="L4993"/>
      <c r="M4993"/>
      <c r="N4993"/>
      <c r="O4993"/>
      <c r="P4993"/>
      <c r="Q4993"/>
      <c r="R4993"/>
      <c r="S4993"/>
      <c r="T4993"/>
      <c r="U4993"/>
      <c r="V4993"/>
      <c r="W4993"/>
      <c r="X4993"/>
      <c r="Y4993"/>
      <c r="Z4993"/>
      <c r="AA4993"/>
    </row>
    <row r="4994" spans="4:27" x14ac:dyDescent="0.35">
      <c r="D4994"/>
      <c r="E4994"/>
      <c r="F4994"/>
      <c r="G4994"/>
      <c r="H4994"/>
      <c r="I4994"/>
      <c r="J4994"/>
      <c r="K4994"/>
      <c r="L4994"/>
      <c r="M4994"/>
      <c r="N4994"/>
      <c r="O4994"/>
      <c r="P4994"/>
      <c r="Q4994"/>
      <c r="R4994"/>
      <c r="S4994"/>
      <c r="T4994"/>
      <c r="U4994"/>
      <c r="V4994"/>
      <c r="W4994"/>
      <c r="X4994"/>
      <c r="Y4994"/>
      <c r="Z4994"/>
      <c r="AA4994"/>
    </row>
    <row r="4995" spans="4:27" x14ac:dyDescent="0.35">
      <c r="D4995"/>
      <c r="E4995"/>
      <c r="F4995"/>
      <c r="G4995"/>
      <c r="H4995"/>
      <c r="I4995"/>
      <c r="J4995"/>
      <c r="K4995"/>
      <c r="L4995"/>
      <c r="M4995"/>
      <c r="N4995"/>
      <c r="O4995"/>
      <c r="P4995"/>
      <c r="Q4995"/>
      <c r="R4995"/>
      <c r="S4995"/>
      <c r="T4995"/>
      <c r="U4995"/>
      <c r="V4995"/>
      <c r="W4995"/>
      <c r="X4995"/>
      <c r="Y4995"/>
      <c r="Z4995"/>
      <c r="AA4995"/>
    </row>
    <row r="4996" spans="4:27" x14ac:dyDescent="0.35">
      <c r="D4996"/>
      <c r="E4996"/>
      <c r="F4996"/>
      <c r="G4996"/>
      <c r="H4996"/>
      <c r="I4996"/>
      <c r="J4996"/>
      <c r="K4996"/>
      <c r="L4996"/>
      <c r="M4996"/>
      <c r="N4996"/>
      <c r="O4996"/>
      <c r="P4996"/>
      <c r="Q4996"/>
      <c r="R4996"/>
      <c r="S4996"/>
      <c r="T4996"/>
      <c r="U4996"/>
      <c r="V4996"/>
      <c r="W4996"/>
      <c r="X4996"/>
      <c r="Y4996"/>
      <c r="Z4996"/>
      <c r="AA4996"/>
    </row>
    <row r="4997" spans="4:27" x14ac:dyDescent="0.35">
      <c r="D4997"/>
      <c r="E4997"/>
      <c r="F4997"/>
      <c r="G4997"/>
      <c r="H4997"/>
      <c r="I4997"/>
      <c r="J4997"/>
      <c r="K4997"/>
      <c r="L4997"/>
      <c r="M4997"/>
      <c r="N4997"/>
      <c r="O4997"/>
      <c r="P4997"/>
      <c r="Q4997"/>
      <c r="R4997"/>
      <c r="S4997"/>
      <c r="T4997"/>
      <c r="U4997"/>
      <c r="V4997"/>
      <c r="W4997"/>
      <c r="X4997"/>
      <c r="Y4997"/>
      <c r="Z4997"/>
      <c r="AA4997"/>
    </row>
    <row r="4998" spans="4:27" x14ac:dyDescent="0.35">
      <c r="D4998"/>
      <c r="E4998"/>
      <c r="F4998"/>
      <c r="G4998"/>
      <c r="H4998"/>
      <c r="I4998"/>
      <c r="J4998"/>
      <c r="K4998"/>
      <c r="L4998"/>
      <c r="M4998"/>
      <c r="N4998"/>
      <c r="O4998"/>
      <c r="P4998"/>
      <c r="Q4998"/>
      <c r="R4998"/>
      <c r="S4998"/>
      <c r="T4998"/>
      <c r="U4998"/>
      <c r="V4998"/>
      <c r="W4998"/>
      <c r="X4998"/>
      <c r="Y4998"/>
      <c r="Z4998"/>
      <c r="AA4998"/>
    </row>
    <row r="4999" spans="4:27" x14ac:dyDescent="0.35">
      <c r="D4999"/>
      <c r="E4999"/>
      <c r="F4999"/>
      <c r="G4999"/>
      <c r="H4999"/>
      <c r="I4999"/>
      <c r="J4999"/>
      <c r="K4999"/>
      <c r="L4999"/>
      <c r="M4999"/>
      <c r="N4999"/>
      <c r="O4999"/>
      <c r="P4999"/>
      <c r="Q4999"/>
      <c r="R4999"/>
      <c r="S4999"/>
      <c r="T4999"/>
      <c r="U4999"/>
      <c r="V4999"/>
      <c r="W4999"/>
      <c r="X4999"/>
      <c r="Y4999"/>
      <c r="Z4999"/>
      <c r="AA4999"/>
    </row>
    <row r="5000" spans="4:27" x14ac:dyDescent="0.35">
      <c r="D5000"/>
      <c r="E5000"/>
      <c r="F5000"/>
      <c r="G5000"/>
      <c r="H5000"/>
      <c r="I5000"/>
      <c r="J5000"/>
      <c r="K5000"/>
      <c r="L5000"/>
      <c r="M5000"/>
      <c r="N5000"/>
      <c r="O5000"/>
      <c r="P5000"/>
      <c r="Q5000"/>
      <c r="R5000"/>
      <c r="S5000"/>
      <c r="T5000"/>
      <c r="U5000"/>
      <c r="V5000"/>
      <c r="W5000"/>
      <c r="X5000"/>
      <c r="Y5000"/>
      <c r="Z5000"/>
      <c r="AA5000"/>
    </row>
    <row r="5001" spans="4:27" x14ac:dyDescent="0.35">
      <c r="D5001"/>
      <c r="E5001"/>
      <c r="F5001"/>
      <c r="G5001"/>
      <c r="H5001"/>
      <c r="I5001"/>
      <c r="J5001"/>
      <c r="K5001"/>
      <c r="L5001"/>
      <c r="M5001"/>
      <c r="N5001"/>
      <c r="O5001"/>
      <c r="P5001"/>
      <c r="Q5001"/>
      <c r="R5001"/>
      <c r="S5001"/>
      <c r="T5001"/>
      <c r="U5001"/>
      <c r="V5001"/>
      <c r="W5001"/>
      <c r="X5001"/>
      <c r="Y5001"/>
      <c r="Z5001"/>
      <c r="AA5001"/>
    </row>
    <row r="5002" spans="4:27" x14ac:dyDescent="0.35">
      <c r="D5002"/>
      <c r="E5002"/>
      <c r="F5002"/>
      <c r="G5002"/>
      <c r="H5002"/>
      <c r="I5002"/>
      <c r="J5002"/>
      <c r="K5002"/>
      <c r="L5002"/>
      <c r="M5002"/>
      <c r="N5002"/>
      <c r="O5002"/>
      <c r="P5002"/>
      <c r="Q5002"/>
      <c r="R5002"/>
      <c r="S5002"/>
      <c r="T5002"/>
      <c r="U5002"/>
      <c r="V5002"/>
      <c r="W5002"/>
      <c r="X5002"/>
      <c r="Y5002"/>
      <c r="Z5002"/>
      <c r="AA5002"/>
    </row>
    <row r="5003" spans="4:27" x14ac:dyDescent="0.35">
      <c r="D5003"/>
      <c r="E5003"/>
      <c r="F5003"/>
      <c r="G5003"/>
      <c r="H5003"/>
      <c r="I5003"/>
      <c r="J5003"/>
      <c r="K5003"/>
      <c r="L5003"/>
      <c r="M5003"/>
      <c r="N5003"/>
      <c r="O5003"/>
      <c r="P5003"/>
      <c r="Q5003"/>
      <c r="R5003"/>
      <c r="S5003"/>
      <c r="T5003"/>
      <c r="U5003"/>
      <c r="V5003"/>
      <c r="W5003"/>
      <c r="X5003"/>
      <c r="Y5003"/>
      <c r="Z5003"/>
      <c r="AA5003"/>
    </row>
    <row r="5004" spans="4:27" x14ac:dyDescent="0.35">
      <c r="D5004"/>
      <c r="E5004"/>
      <c r="F5004"/>
      <c r="G5004"/>
      <c r="H5004"/>
      <c r="I5004"/>
      <c r="J5004"/>
      <c r="K5004"/>
      <c r="L5004"/>
      <c r="M5004"/>
      <c r="N5004"/>
      <c r="O5004"/>
      <c r="P5004"/>
      <c r="Q5004"/>
      <c r="R5004"/>
      <c r="S5004"/>
      <c r="T5004"/>
      <c r="U5004"/>
      <c r="V5004"/>
      <c r="W5004"/>
      <c r="X5004"/>
      <c r="Y5004"/>
      <c r="Z5004"/>
      <c r="AA5004"/>
    </row>
    <row r="5005" spans="4:27" x14ac:dyDescent="0.35">
      <c r="D5005"/>
      <c r="E5005"/>
      <c r="F5005"/>
      <c r="G5005"/>
      <c r="H5005"/>
      <c r="I5005"/>
      <c r="J5005"/>
      <c r="K5005"/>
      <c r="L5005"/>
      <c r="M5005"/>
      <c r="N5005"/>
      <c r="O5005"/>
      <c r="P5005"/>
      <c r="Q5005"/>
      <c r="R5005"/>
      <c r="S5005"/>
      <c r="T5005"/>
      <c r="U5005"/>
      <c r="V5005"/>
      <c r="W5005"/>
      <c r="X5005"/>
      <c r="Y5005"/>
      <c r="Z5005"/>
      <c r="AA5005"/>
    </row>
    <row r="5006" spans="4:27" x14ac:dyDescent="0.35">
      <c r="D5006"/>
      <c r="E5006"/>
      <c r="F5006"/>
      <c r="G5006"/>
      <c r="H5006"/>
      <c r="I5006"/>
      <c r="J5006"/>
      <c r="K5006"/>
      <c r="L5006"/>
      <c r="M5006"/>
      <c r="N5006"/>
      <c r="O5006"/>
      <c r="P5006"/>
      <c r="Q5006"/>
      <c r="R5006"/>
      <c r="S5006"/>
      <c r="T5006"/>
      <c r="U5006"/>
      <c r="V5006"/>
      <c r="W5006"/>
      <c r="X5006"/>
      <c r="Y5006"/>
      <c r="Z5006"/>
      <c r="AA5006"/>
    </row>
    <row r="5007" spans="4:27" x14ac:dyDescent="0.35">
      <c r="D5007"/>
      <c r="E5007"/>
      <c r="F5007"/>
      <c r="G5007"/>
      <c r="H5007"/>
      <c r="I5007"/>
      <c r="J5007"/>
      <c r="K5007"/>
      <c r="L5007"/>
      <c r="M5007"/>
      <c r="N5007"/>
      <c r="O5007"/>
      <c r="P5007"/>
      <c r="Q5007"/>
      <c r="R5007"/>
      <c r="S5007"/>
      <c r="T5007"/>
      <c r="U5007"/>
      <c r="V5007"/>
      <c r="W5007"/>
      <c r="X5007"/>
      <c r="Y5007"/>
      <c r="Z5007"/>
      <c r="AA5007"/>
    </row>
    <row r="5008" spans="4:27" x14ac:dyDescent="0.35">
      <c r="D5008"/>
      <c r="E5008"/>
      <c r="F5008"/>
      <c r="G5008"/>
      <c r="H5008"/>
      <c r="I5008"/>
      <c r="J5008"/>
      <c r="K5008"/>
      <c r="L5008"/>
      <c r="M5008"/>
      <c r="N5008"/>
      <c r="O5008"/>
      <c r="P5008"/>
      <c r="Q5008"/>
      <c r="R5008"/>
      <c r="S5008"/>
      <c r="T5008"/>
      <c r="U5008"/>
      <c r="V5008"/>
      <c r="W5008"/>
      <c r="X5008"/>
      <c r="Y5008"/>
      <c r="Z5008"/>
      <c r="AA5008"/>
    </row>
    <row r="5009" spans="4:27" x14ac:dyDescent="0.35">
      <c r="D5009"/>
      <c r="E5009"/>
      <c r="F5009"/>
      <c r="G5009"/>
      <c r="H5009"/>
      <c r="I5009"/>
      <c r="J5009"/>
      <c r="K5009"/>
      <c r="L5009"/>
      <c r="M5009"/>
      <c r="N5009"/>
      <c r="O5009"/>
      <c r="P5009"/>
      <c r="Q5009"/>
      <c r="R5009"/>
      <c r="S5009"/>
      <c r="T5009"/>
      <c r="U5009"/>
      <c r="V5009"/>
      <c r="W5009"/>
      <c r="X5009"/>
      <c r="Y5009"/>
      <c r="Z5009"/>
      <c r="AA5009"/>
    </row>
    <row r="5010" spans="4:27" x14ac:dyDescent="0.35">
      <c r="D5010"/>
      <c r="E5010"/>
      <c r="F5010"/>
      <c r="G5010"/>
      <c r="H5010"/>
      <c r="I5010"/>
      <c r="J5010"/>
      <c r="K5010"/>
      <c r="L5010"/>
      <c r="M5010"/>
      <c r="N5010"/>
      <c r="O5010"/>
      <c r="P5010"/>
      <c r="Q5010"/>
      <c r="R5010"/>
      <c r="S5010"/>
      <c r="T5010"/>
      <c r="U5010"/>
      <c r="V5010"/>
      <c r="W5010"/>
      <c r="X5010"/>
      <c r="Y5010"/>
      <c r="Z5010"/>
      <c r="AA5010"/>
    </row>
    <row r="5011" spans="4:27" x14ac:dyDescent="0.35">
      <c r="D5011"/>
      <c r="E5011"/>
      <c r="F5011"/>
      <c r="G5011"/>
      <c r="H5011"/>
      <c r="I5011"/>
      <c r="J5011"/>
      <c r="K5011"/>
      <c r="L5011"/>
      <c r="M5011"/>
      <c r="N5011"/>
      <c r="O5011"/>
      <c r="P5011"/>
      <c r="Q5011"/>
      <c r="R5011"/>
      <c r="S5011"/>
      <c r="T5011"/>
      <c r="U5011"/>
      <c r="V5011"/>
      <c r="W5011"/>
      <c r="X5011"/>
      <c r="Y5011"/>
      <c r="Z5011"/>
      <c r="AA5011"/>
    </row>
    <row r="5012" spans="4:27" x14ac:dyDescent="0.35">
      <c r="D5012"/>
      <c r="E5012"/>
      <c r="F5012"/>
      <c r="G5012"/>
      <c r="H5012"/>
      <c r="I5012"/>
      <c r="J5012"/>
      <c r="K5012"/>
      <c r="L5012"/>
      <c r="M5012"/>
      <c r="N5012"/>
      <c r="O5012"/>
      <c r="P5012"/>
      <c r="Q5012"/>
      <c r="R5012"/>
      <c r="S5012"/>
      <c r="T5012"/>
      <c r="U5012"/>
      <c r="V5012"/>
      <c r="W5012"/>
      <c r="X5012"/>
      <c r="Y5012"/>
      <c r="Z5012"/>
      <c r="AA5012"/>
    </row>
    <row r="5013" spans="4:27" x14ac:dyDescent="0.35">
      <c r="D5013"/>
      <c r="E5013"/>
      <c r="F5013"/>
      <c r="G5013"/>
      <c r="H5013"/>
      <c r="I5013"/>
      <c r="J5013"/>
      <c r="K5013"/>
      <c r="L5013"/>
      <c r="M5013"/>
      <c r="N5013"/>
      <c r="O5013"/>
      <c r="P5013"/>
      <c r="Q5013"/>
      <c r="R5013"/>
      <c r="S5013"/>
      <c r="T5013"/>
      <c r="U5013"/>
      <c r="V5013"/>
      <c r="W5013"/>
      <c r="X5013"/>
      <c r="Y5013"/>
      <c r="Z5013"/>
      <c r="AA5013"/>
    </row>
    <row r="5014" spans="4:27" x14ac:dyDescent="0.35">
      <c r="D5014"/>
      <c r="E5014"/>
      <c r="F5014"/>
      <c r="G5014"/>
      <c r="H5014"/>
      <c r="I5014"/>
      <c r="J5014"/>
      <c r="K5014"/>
      <c r="L5014"/>
      <c r="M5014"/>
      <c r="N5014"/>
      <c r="O5014"/>
      <c r="P5014"/>
      <c r="Q5014"/>
      <c r="R5014"/>
      <c r="S5014"/>
      <c r="T5014"/>
      <c r="U5014"/>
      <c r="V5014"/>
      <c r="W5014"/>
      <c r="X5014"/>
      <c r="Y5014"/>
      <c r="Z5014"/>
      <c r="AA5014"/>
    </row>
    <row r="5015" spans="4:27" x14ac:dyDescent="0.35">
      <c r="D5015"/>
      <c r="E5015"/>
      <c r="F5015"/>
      <c r="G5015"/>
      <c r="H5015"/>
      <c r="I5015"/>
      <c r="J5015"/>
      <c r="K5015"/>
      <c r="L5015"/>
      <c r="M5015"/>
      <c r="N5015"/>
      <c r="O5015"/>
      <c r="P5015"/>
      <c r="Q5015"/>
      <c r="R5015"/>
      <c r="S5015"/>
      <c r="T5015"/>
      <c r="U5015"/>
      <c r="V5015"/>
      <c r="W5015"/>
      <c r="X5015"/>
      <c r="Y5015"/>
      <c r="Z5015"/>
      <c r="AA5015"/>
    </row>
    <row r="5016" spans="4:27" x14ac:dyDescent="0.35">
      <c r="D5016"/>
      <c r="E5016"/>
      <c r="F5016"/>
      <c r="G5016"/>
      <c r="H5016"/>
      <c r="I5016"/>
      <c r="J5016"/>
      <c r="K5016"/>
      <c r="L5016"/>
      <c r="M5016"/>
      <c r="N5016"/>
      <c r="O5016"/>
      <c r="P5016"/>
      <c r="Q5016"/>
      <c r="R5016"/>
      <c r="S5016"/>
      <c r="T5016"/>
      <c r="U5016"/>
      <c r="V5016"/>
      <c r="W5016"/>
      <c r="X5016"/>
      <c r="Y5016"/>
      <c r="Z5016"/>
      <c r="AA5016"/>
    </row>
    <row r="5017" spans="4:27" x14ac:dyDescent="0.35">
      <c r="D5017"/>
      <c r="E5017"/>
      <c r="F5017"/>
      <c r="G5017"/>
      <c r="H5017"/>
      <c r="I5017"/>
      <c r="J5017"/>
      <c r="K5017"/>
      <c r="L5017"/>
      <c r="M5017"/>
      <c r="N5017"/>
      <c r="O5017"/>
      <c r="P5017"/>
      <c r="Q5017"/>
      <c r="R5017"/>
      <c r="S5017"/>
      <c r="T5017"/>
      <c r="U5017"/>
      <c r="V5017"/>
      <c r="W5017"/>
      <c r="X5017"/>
      <c r="Y5017"/>
      <c r="Z5017"/>
      <c r="AA5017"/>
    </row>
    <row r="5018" spans="4:27" x14ac:dyDescent="0.35">
      <c r="D5018"/>
      <c r="E5018"/>
      <c r="F5018"/>
      <c r="G5018"/>
      <c r="H5018"/>
      <c r="I5018"/>
      <c r="J5018"/>
      <c r="K5018"/>
      <c r="L5018"/>
      <c r="M5018"/>
      <c r="N5018"/>
      <c r="O5018"/>
      <c r="P5018"/>
      <c r="Q5018"/>
      <c r="R5018"/>
      <c r="S5018"/>
      <c r="T5018"/>
      <c r="U5018"/>
      <c r="V5018"/>
      <c r="W5018"/>
      <c r="X5018"/>
      <c r="Y5018"/>
      <c r="Z5018"/>
      <c r="AA5018"/>
    </row>
    <row r="5019" spans="4:27" x14ac:dyDescent="0.35">
      <c r="D5019"/>
      <c r="E5019"/>
      <c r="F5019"/>
      <c r="G5019"/>
      <c r="H5019"/>
      <c r="I5019"/>
      <c r="J5019"/>
      <c r="K5019"/>
      <c r="L5019"/>
      <c r="M5019"/>
      <c r="N5019"/>
      <c r="O5019"/>
      <c r="P5019"/>
      <c r="Q5019"/>
      <c r="R5019"/>
      <c r="S5019"/>
      <c r="T5019"/>
      <c r="U5019"/>
      <c r="V5019"/>
      <c r="W5019"/>
      <c r="X5019"/>
      <c r="Y5019"/>
      <c r="Z5019"/>
      <c r="AA5019"/>
    </row>
    <row r="5020" spans="4:27" x14ac:dyDescent="0.35">
      <c r="D5020"/>
      <c r="E5020"/>
      <c r="F5020"/>
      <c r="G5020"/>
      <c r="H5020"/>
      <c r="I5020"/>
      <c r="J5020"/>
      <c r="K5020"/>
      <c r="L5020"/>
      <c r="M5020"/>
      <c r="N5020"/>
      <c r="O5020"/>
      <c r="P5020"/>
      <c r="Q5020"/>
      <c r="R5020"/>
      <c r="S5020"/>
      <c r="T5020"/>
      <c r="U5020"/>
      <c r="V5020"/>
      <c r="W5020"/>
      <c r="X5020"/>
      <c r="Y5020"/>
      <c r="Z5020"/>
      <c r="AA5020"/>
    </row>
    <row r="5021" spans="4:27" x14ac:dyDescent="0.35">
      <c r="D5021"/>
      <c r="E5021"/>
      <c r="F5021"/>
      <c r="G5021"/>
      <c r="H5021"/>
      <c r="I5021"/>
      <c r="J5021"/>
      <c r="K5021"/>
      <c r="L5021"/>
      <c r="M5021"/>
      <c r="N5021"/>
      <c r="O5021"/>
      <c r="P5021"/>
      <c r="Q5021"/>
      <c r="R5021"/>
      <c r="S5021"/>
      <c r="T5021"/>
      <c r="U5021"/>
      <c r="V5021"/>
      <c r="W5021"/>
      <c r="X5021"/>
      <c r="Y5021"/>
      <c r="Z5021"/>
      <c r="AA5021"/>
    </row>
    <row r="5022" spans="4:27" x14ac:dyDescent="0.35">
      <c r="D5022"/>
      <c r="E5022"/>
      <c r="F5022"/>
      <c r="G5022"/>
      <c r="H5022"/>
      <c r="I5022"/>
      <c r="J5022"/>
      <c r="K5022"/>
      <c r="L5022"/>
      <c r="M5022"/>
      <c r="N5022"/>
      <c r="O5022"/>
      <c r="P5022"/>
      <c r="Q5022"/>
      <c r="R5022"/>
      <c r="S5022"/>
      <c r="T5022"/>
      <c r="U5022"/>
      <c r="V5022"/>
      <c r="W5022"/>
      <c r="X5022"/>
      <c r="Y5022"/>
      <c r="Z5022"/>
      <c r="AA5022"/>
    </row>
    <row r="5023" spans="4:27" x14ac:dyDescent="0.35">
      <c r="D5023"/>
      <c r="E5023"/>
      <c r="F5023"/>
      <c r="G5023"/>
      <c r="H5023"/>
      <c r="I5023"/>
      <c r="J5023"/>
      <c r="K5023"/>
      <c r="L5023"/>
      <c r="M5023"/>
      <c r="N5023"/>
      <c r="O5023"/>
      <c r="P5023"/>
      <c r="Q5023"/>
      <c r="R5023"/>
      <c r="S5023"/>
      <c r="T5023"/>
      <c r="U5023"/>
      <c r="V5023"/>
      <c r="W5023"/>
      <c r="X5023"/>
      <c r="Y5023"/>
      <c r="Z5023"/>
      <c r="AA5023"/>
    </row>
    <row r="5024" spans="4:27" x14ac:dyDescent="0.35">
      <c r="D5024"/>
      <c r="E5024"/>
      <c r="F5024"/>
      <c r="G5024"/>
      <c r="H5024"/>
      <c r="I5024"/>
      <c r="J5024"/>
      <c r="K5024"/>
      <c r="L5024"/>
      <c r="M5024"/>
      <c r="N5024"/>
      <c r="O5024"/>
      <c r="P5024"/>
      <c r="Q5024"/>
      <c r="R5024"/>
      <c r="S5024"/>
      <c r="T5024"/>
      <c r="U5024"/>
      <c r="V5024"/>
      <c r="W5024"/>
      <c r="X5024"/>
      <c r="Y5024"/>
      <c r="Z5024"/>
      <c r="AA5024"/>
    </row>
    <row r="5025" spans="4:27" x14ac:dyDescent="0.35">
      <c r="D5025"/>
      <c r="E5025"/>
      <c r="F5025"/>
      <c r="G5025"/>
      <c r="H5025"/>
      <c r="I5025"/>
      <c r="J5025"/>
      <c r="K5025"/>
      <c r="L5025"/>
      <c r="M5025"/>
      <c r="N5025"/>
      <c r="O5025"/>
      <c r="P5025"/>
      <c r="Q5025"/>
      <c r="R5025"/>
      <c r="S5025"/>
      <c r="T5025"/>
      <c r="U5025"/>
      <c r="V5025"/>
      <c r="W5025"/>
      <c r="X5025"/>
      <c r="Y5025"/>
      <c r="Z5025"/>
      <c r="AA5025"/>
    </row>
    <row r="5026" spans="4:27" x14ac:dyDescent="0.35">
      <c r="D5026"/>
      <c r="E5026"/>
      <c r="F5026"/>
      <c r="G5026"/>
      <c r="H5026"/>
      <c r="I5026"/>
      <c r="J5026"/>
      <c r="K5026"/>
      <c r="L5026"/>
      <c r="M5026"/>
      <c r="N5026"/>
      <c r="O5026"/>
      <c r="P5026"/>
      <c r="Q5026"/>
      <c r="R5026"/>
      <c r="S5026"/>
      <c r="T5026"/>
      <c r="U5026"/>
      <c r="V5026"/>
      <c r="W5026"/>
      <c r="X5026"/>
      <c r="Y5026"/>
      <c r="Z5026"/>
      <c r="AA5026"/>
    </row>
    <row r="5027" spans="4:27" x14ac:dyDescent="0.35">
      <c r="D5027"/>
      <c r="E5027"/>
      <c r="F5027"/>
      <c r="G5027"/>
      <c r="H5027"/>
      <c r="I5027"/>
      <c r="J5027"/>
      <c r="K5027"/>
      <c r="L5027"/>
      <c r="M5027"/>
      <c r="N5027"/>
      <c r="O5027"/>
      <c r="P5027"/>
      <c r="Q5027"/>
      <c r="R5027"/>
      <c r="S5027"/>
      <c r="T5027"/>
      <c r="U5027"/>
      <c r="V5027"/>
      <c r="W5027"/>
      <c r="X5027"/>
      <c r="Y5027"/>
      <c r="Z5027"/>
      <c r="AA5027"/>
    </row>
    <row r="5028" spans="4:27" x14ac:dyDescent="0.35">
      <c r="D5028"/>
      <c r="E5028"/>
      <c r="F5028"/>
      <c r="G5028"/>
      <c r="H5028"/>
      <c r="I5028"/>
      <c r="J5028"/>
      <c r="K5028"/>
      <c r="L5028"/>
      <c r="M5028"/>
      <c r="N5028"/>
      <c r="O5028"/>
      <c r="P5028"/>
      <c r="Q5028"/>
      <c r="R5028"/>
      <c r="S5028"/>
      <c r="T5028"/>
      <c r="U5028"/>
      <c r="V5028"/>
      <c r="W5028"/>
      <c r="X5028"/>
      <c r="Y5028"/>
      <c r="Z5028"/>
      <c r="AA5028"/>
    </row>
    <row r="5029" spans="4:27" x14ac:dyDescent="0.35">
      <c r="D5029"/>
      <c r="E5029"/>
      <c r="F5029"/>
      <c r="G5029"/>
      <c r="H5029"/>
      <c r="I5029"/>
      <c r="J5029"/>
      <c r="K5029"/>
      <c r="L5029"/>
      <c r="M5029"/>
      <c r="N5029"/>
      <c r="O5029"/>
      <c r="P5029"/>
      <c r="Q5029"/>
      <c r="R5029"/>
      <c r="S5029"/>
      <c r="T5029"/>
      <c r="U5029"/>
      <c r="V5029"/>
      <c r="W5029"/>
      <c r="X5029"/>
      <c r="Y5029"/>
      <c r="Z5029"/>
      <c r="AA5029"/>
    </row>
    <row r="5030" spans="4:27" x14ac:dyDescent="0.35">
      <c r="D5030"/>
      <c r="E5030"/>
      <c r="F5030"/>
      <c r="G5030"/>
      <c r="H5030"/>
      <c r="I5030"/>
      <c r="J5030"/>
      <c r="K5030"/>
      <c r="L5030"/>
      <c r="M5030"/>
      <c r="N5030"/>
      <c r="O5030"/>
      <c r="P5030"/>
      <c r="Q5030"/>
      <c r="R5030"/>
      <c r="S5030"/>
      <c r="T5030"/>
      <c r="U5030"/>
      <c r="V5030"/>
      <c r="W5030"/>
      <c r="X5030"/>
      <c r="Y5030"/>
      <c r="Z5030"/>
      <c r="AA5030"/>
    </row>
    <row r="5031" spans="4:27" x14ac:dyDescent="0.35">
      <c r="D5031"/>
      <c r="E5031"/>
      <c r="F5031"/>
      <c r="G5031"/>
      <c r="H5031"/>
      <c r="I5031"/>
      <c r="J5031"/>
      <c r="K5031"/>
      <c r="L5031"/>
      <c r="M5031"/>
      <c r="N5031"/>
      <c r="O5031"/>
      <c r="P5031"/>
      <c r="Q5031"/>
      <c r="R5031"/>
      <c r="S5031"/>
      <c r="T5031"/>
      <c r="U5031"/>
      <c r="V5031"/>
      <c r="W5031"/>
      <c r="X5031"/>
      <c r="Y5031"/>
      <c r="Z5031"/>
      <c r="AA5031"/>
    </row>
    <row r="5032" spans="4:27" x14ac:dyDescent="0.35">
      <c r="D5032"/>
      <c r="E5032"/>
      <c r="F5032"/>
      <c r="G5032"/>
      <c r="H5032"/>
      <c r="I5032"/>
      <c r="J5032"/>
      <c r="K5032"/>
      <c r="L5032"/>
      <c r="M5032"/>
      <c r="N5032"/>
      <c r="O5032"/>
      <c r="P5032"/>
      <c r="Q5032"/>
      <c r="R5032"/>
      <c r="S5032"/>
      <c r="T5032"/>
      <c r="U5032"/>
      <c r="V5032"/>
      <c r="W5032"/>
      <c r="X5032"/>
      <c r="Y5032"/>
      <c r="Z5032"/>
      <c r="AA5032"/>
    </row>
    <row r="5033" spans="4:27" x14ac:dyDescent="0.35">
      <c r="D5033"/>
      <c r="E5033"/>
      <c r="F5033"/>
      <c r="G5033"/>
      <c r="H5033"/>
      <c r="I5033"/>
      <c r="J5033"/>
      <c r="K5033"/>
      <c r="L5033"/>
      <c r="M5033"/>
      <c r="N5033"/>
      <c r="O5033"/>
      <c r="P5033"/>
      <c r="Q5033"/>
      <c r="R5033"/>
      <c r="S5033"/>
      <c r="T5033"/>
      <c r="U5033"/>
      <c r="V5033"/>
      <c r="W5033"/>
      <c r="X5033"/>
      <c r="Y5033"/>
      <c r="Z5033"/>
      <c r="AA5033"/>
    </row>
    <row r="5034" spans="4:27" x14ac:dyDescent="0.35">
      <c r="D5034"/>
      <c r="E5034"/>
      <c r="F5034"/>
      <c r="G5034"/>
      <c r="H5034"/>
      <c r="I5034"/>
      <c r="J5034"/>
      <c r="K5034"/>
      <c r="L5034"/>
      <c r="M5034"/>
      <c r="N5034"/>
      <c r="O5034"/>
      <c r="P5034"/>
      <c r="Q5034"/>
      <c r="R5034"/>
      <c r="S5034"/>
      <c r="T5034"/>
      <c r="U5034"/>
      <c r="V5034"/>
      <c r="W5034"/>
      <c r="X5034"/>
      <c r="Y5034"/>
      <c r="Z5034"/>
      <c r="AA5034"/>
    </row>
    <row r="5035" spans="4:27" x14ac:dyDescent="0.35">
      <c r="D5035"/>
      <c r="E5035"/>
      <c r="F5035"/>
      <c r="G5035"/>
      <c r="H5035"/>
      <c r="I5035"/>
      <c r="J5035"/>
      <c r="K5035"/>
      <c r="L5035"/>
      <c r="M5035"/>
      <c r="N5035"/>
      <c r="O5035"/>
      <c r="P5035"/>
      <c r="Q5035"/>
      <c r="R5035"/>
      <c r="S5035"/>
      <c r="T5035"/>
      <c r="U5035"/>
      <c r="V5035"/>
      <c r="W5035"/>
      <c r="X5035"/>
      <c r="Y5035"/>
      <c r="Z5035"/>
      <c r="AA5035"/>
    </row>
    <row r="5036" spans="4:27" x14ac:dyDescent="0.35">
      <c r="D5036"/>
      <c r="E5036"/>
      <c r="F5036"/>
      <c r="G5036"/>
      <c r="H5036"/>
      <c r="I5036"/>
      <c r="J5036"/>
      <c r="K5036"/>
      <c r="L5036"/>
      <c r="M5036"/>
      <c r="N5036"/>
      <c r="O5036"/>
      <c r="P5036"/>
      <c r="Q5036"/>
      <c r="R5036"/>
      <c r="S5036"/>
      <c r="T5036"/>
      <c r="U5036"/>
      <c r="V5036"/>
      <c r="W5036"/>
      <c r="X5036"/>
      <c r="Y5036"/>
      <c r="Z5036"/>
      <c r="AA5036"/>
    </row>
    <row r="5037" spans="4:27" x14ac:dyDescent="0.35">
      <c r="D5037"/>
      <c r="E5037"/>
      <c r="F5037"/>
      <c r="G5037"/>
      <c r="H5037"/>
      <c r="I5037"/>
      <c r="J5037"/>
      <c r="K5037"/>
      <c r="L5037"/>
      <c r="M5037"/>
      <c r="N5037"/>
      <c r="O5037"/>
      <c r="P5037"/>
      <c r="Q5037"/>
      <c r="R5037"/>
      <c r="S5037"/>
      <c r="T5037"/>
      <c r="U5037"/>
      <c r="V5037"/>
      <c r="W5037"/>
      <c r="X5037"/>
      <c r="Y5037"/>
      <c r="Z5037"/>
      <c r="AA5037"/>
    </row>
    <row r="5038" spans="4:27" x14ac:dyDescent="0.35">
      <c r="D5038"/>
      <c r="E5038"/>
      <c r="F5038"/>
      <c r="G5038"/>
      <c r="H5038"/>
      <c r="I5038"/>
      <c r="J5038"/>
      <c r="K5038"/>
      <c r="L5038"/>
      <c r="M5038"/>
      <c r="N5038"/>
      <c r="O5038"/>
      <c r="P5038"/>
      <c r="Q5038"/>
      <c r="R5038"/>
      <c r="S5038"/>
      <c r="T5038"/>
      <c r="U5038"/>
      <c r="V5038"/>
      <c r="W5038"/>
      <c r="X5038"/>
      <c r="Y5038"/>
      <c r="Z5038"/>
      <c r="AA5038"/>
    </row>
    <row r="5039" spans="4:27" x14ac:dyDescent="0.35">
      <c r="D5039"/>
      <c r="E5039"/>
      <c r="F5039"/>
      <c r="G5039"/>
      <c r="H5039"/>
      <c r="I5039"/>
      <c r="J5039"/>
      <c r="K5039"/>
      <c r="L5039"/>
      <c r="M5039"/>
      <c r="N5039"/>
      <c r="O5039"/>
      <c r="P5039"/>
      <c r="Q5039"/>
      <c r="R5039"/>
      <c r="S5039"/>
      <c r="T5039"/>
      <c r="U5039"/>
      <c r="V5039"/>
      <c r="W5039"/>
      <c r="X5039"/>
      <c r="Y5039"/>
      <c r="Z5039"/>
      <c r="AA5039"/>
    </row>
    <row r="5040" spans="4:27" x14ac:dyDescent="0.35">
      <c r="D5040"/>
      <c r="E5040"/>
      <c r="F5040"/>
      <c r="G5040"/>
      <c r="H5040"/>
      <c r="I5040"/>
      <c r="J5040"/>
      <c r="K5040"/>
      <c r="L5040"/>
      <c r="M5040"/>
      <c r="N5040"/>
      <c r="O5040"/>
      <c r="P5040"/>
      <c r="Q5040"/>
      <c r="R5040"/>
      <c r="S5040"/>
      <c r="T5040"/>
      <c r="U5040"/>
      <c r="V5040"/>
      <c r="W5040"/>
      <c r="X5040"/>
      <c r="Y5040"/>
      <c r="Z5040"/>
      <c r="AA5040"/>
    </row>
    <row r="5041" spans="4:27" x14ac:dyDescent="0.35">
      <c r="D5041"/>
      <c r="E5041"/>
      <c r="F5041"/>
      <c r="G5041"/>
      <c r="H5041"/>
      <c r="I5041"/>
      <c r="J5041"/>
      <c r="K5041"/>
      <c r="L5041"/>
      <c r="M5041"/>
      <c r="N5041"/>
      <c r="O5041"/>
      <c r="P5041"/>
      <c r="Q5041"/>
      <c r="R5041"/>
      <c r="S5041"/>
      <c r="T5041"/>
      <c r="U5041"/>
      <c r="V5041"/>
      <c r="W5041"/>
      <c r="X5041"/>
      <c r="Y5041"/>
      <c r="Z5041"/>
      <c r="AA5041"/>
    </row>
    <row r="5042" spans="4:27" x14ac:dyDescent="0.35">
      <c r="D5042"/>
      <c r="E5042"/>
      <c r="F5042"/>
      <c r="G5042"/>
      <c r="H5042"/>
      <c r="I5042"/>
      <c r="J5042"/>
      <c r="K5042"/>
      <c r="L5042"/>
      <c r="M5042"/>
      <c r="N5042"/>
      <c r="O5042"/>
      <c r="P5042"/>
      <c r="Q5042"/>
      <c r="R5042"/>
      <c r="S5042"/>
      <c r="T5042"/>
      <c r="U5042"/>
      <c r="V5042"/>
      <c r="W5042"/>
      <c r="X5042"/>
      <c r="Y5042"/>
      <c r="Z5042"/>
      <c r="AA5042"/>
    </row>
    <row r="5043" spans="4:27" x14ac:dyDescent="0.35">
      <c r="D5043"/>
      <c r="E5043"/>
      <c r="F5043"/>
      <c r="G5043"/>
      <c r="H5043"/>
      <c r="I5043"/>
      <c r="J5043"/>
      <c r="K5043"/>
      <c r="L5043"/>
      <c r="M5043"/>
      <c r="N5043"/>
      <c r="O5043"/>
      <c r="P5043"/>
      <c r="Q5043"/>
      <c r="R5043"/>
      <c r="S5043"/>
      <c r="T5043"/>
      <c r="U5043"/>
      <c r="V5043"/>
      <c r="W5043"/>
      <c r="X5043"/>
      <c r="Y5043"/>
      <c r="Z5043"/>
      <c r="AA5043"/>
    </row>
    <row r="5044" spans="4:27" x14ac:dyDescent="0.35">
      <c r="D5044"/>
      <c r="E5044"/>
      <c r="F5044"/>
      <c r="G5044"/>
      <c r="H5044"/>
      <c r="I5044"/>
      <c r="J5044"/>
      <c r="K5044"/>
      <c r="L5044"/>
      <c r="M5044"/>
      <c r="N5044"/>
      <c r="O5044"/>
      <c r="P5044"/>
      <c r="Q5044"/>
      <c r="R5044"/>
      <c r="S5044"/>
      <c r="T5044"/>
      <c r="U5044"/>
      <c r="V5044"/>
      <c r="W5044"/>
      <c r="X5044"/>
      <c r="Y5044"/>
      <c r="Z5044"/>
      <c r="AA5044"/>
    </row>
    <row r="5045" spans="4:27" x14ac:dyDescent="0.35">
      <c r="D5045"/>
      <c r="E5045"/>
      <c r="F5045"/>
      <c r="G5045"/>
      <c r="H5045"/>
      <c r="I5045"/>
      <c r="J5045"/>
      <c r="K5045"/>
      <c r="L5045"/>
      <c r="M5045"/>
      <c r="N5045"/>
      <c r="O5045"/>
      <c r="P5045"/>
      <c r="Q5045"/>
      <c r="R5045"/>
      <c r="S5045"/>
      <c r="T5045"/>
      <c r="U5045"/>
      <c r="V5045"/>
      <c r="W5045"/>
      <c r="X5045"/>
      <c r="Y5045"/>
      <c r="Z5045"/>
      <c r="AA5045"/>
    </row>
    <row r="5046" spans="4:27" x14ac:dyDescent="0.35">
      <c r="D5046"/>
      <c r="E5046"/>
      <c r="F5046"/>
      <c r="G5046"/>
      <c r="H5046"/>
      <c r="I5046"/>
      <c r="J5046"/>
      <c r="K5046"/>
      <c r="L5046"/>
      <c r="M5046"/>
      <c r="N5046"/>
      <c r="O5046"/>
      <c r="P5046"/>
      <c r="Q5046"/>
      <c r="R5046"/>
      <c r="S5046"/>
      <c r="T5046"/>
      <c r="U5046"/>
      <c r="V5046"/>
      <c r="W5046"/>
      <c r="X5046"/>
      <c r="Y5046"/>
      <c r="Z5046"/>
      <c r="AA5046"/>
    </row>
    <row r="5047" spans="4:27" x14ac:dyDescent="0.35">
      <c r="D5047"/>
      <c r="E5047"/>
      <c r="F5047"/>
      <c r="G5047"/>
      <c r="H5047"/>
      <c r="I5047"/>
      <c r="J5047"/>
      <c r="K5047"/>
      <c r="L5047"/>
      <c r="M5047"/>
      <c r="N5047"/>
      <c r="O5047"/>
      <c r="P5047"/>
      <c r="Q5047"/>
      <c r="R5047"/>
      <c r="S5047"/>
      <c r="T5047"/>
      <c r="U5047"/>
      <c r="V5047"/>
      <c r="W5047"/>
      <c r="X5047"/>
      <c r="Y5047"/>
      <c r="Z5047"/>
      <c r="AA5047"/>
    </row>
    <row r="5048" spans="4:27" x14ac:dyDescent="0.35">
      <c r="D5048"/>
      <c r="E5048"/>
      <c r="F5048"/>
      <c r="G5048"/>
      <c r="H5048"/>
      <c r="I5048"/>
      <c r="J5048"/>
      <c r="K5048"/>
      <c r="L5048"/>
      <c r="M5048"/>
      <c r="N5048"/>
      <c r="O5048"/>
      <c r="P5048"/>
      <c r="Q5048"/>
      <c r="R5048"/>
      <c r="S5048"/>
      <c r="T5048"/>
      <c r="U5048"/>
      <c r="V5048"/>
      <c r="W5048"/>
      <c r="X5048"/>
      <c r="Y5048"/>
      <c r="Z5048"/>
      <c r="AA5048"/>
    </row>
    <row r="5049" spans="4:27" x14ac:dyDescent="0.35">
      <c r="D5049"/>
      <c r="E5049"/>
      <c r="F5049"/>
      <c r="G5049"/>
      <c r="H5049"/>
      <c r="I5049"/>
      <c r="J5049"/>
      <c r="K5049"/>
      <c r="L5049"/>
      <c r="M5049"/>
      <c r="N5049"/>
      <c r="O5049"/>
      <c r="P5049"/>
      <c r="Q5049"/>
      <c r="R5049"/>
      <c r="S5049"/>
      <c r="T5049"/>
      <c r="U5049"/>
      <c r="V5049"/>
      <c r="W5049"/>
      <c r="X5049"/>
      <c r="Y5049"/>
      <c r="Z5049"/>
      <c r="AA5049"/>
    </row>
    <row r="5050" spans="4:27" x14ac:dyDescent="0.35">
      <c r="D5050"/>
      <c r="E5050"/>
      <c r="F5050"/>
      <c r="G5050"/>
      <c r="H5050"/>
      <c r="I5050"/>
      <c r="J5050"/>
      <c r="K5050"/>
      <c r="L5050"/>
      <c r="M5050"/>
      <c r="N5050"/>
      <c r="O5050"/>
      <c r="P5050"/>
      <c r="Q5050"/>
      <c r="R5050"/>
      <c r="S5050"/>
      <c r="T5050"/>
      <c r="U5050"/>
      <c r="V5050"/>
      <c r="W5050"/>
      <c r="X5050"/>
      <c r="Y5050"/>
      <c r="Z5050"/>
      <c r="AA5050"/>
    </row>
    <row r="5051" spans="4:27" x14ac:dyDescent="0.35">
      <c r="D5051"/>
      <c r="E5051"/>
      <c r="F5051"/>
      <c r="G5051"/>
      <c r="H5051"/>
      <c r="I5051"/>
      <c r="J5051"/>
      <c r="K5051"/>
      <c r="L5051"/>
      <c r="M5051"/>
      <c r="N5051"/>
      <c r="O5051"/>
      <c r="P5051"/>
      <c r="Q5051"/>
      <c r="R5051"/>
      <c r="S5051"/>
      <c r="T5051"/>
      <c r="U5051"/>
      <c r="V5051"/>
      <c r="W5051"/>
      <c r="X5051"/>
      <c r="Y5051"/>
      <c r="Z5051"/>
      <c r="AA5051"/>
    </row>
    <row r="5052" spans="4:27" x14ac:dyDescent="0.35">
      <c r="D5052"/>
      <c r="E5052"/>
      <c r="F5052"/>
      <c r="G5052"/>
      <c r="H5052"/>
      <c r="I5052"/>
      <c r="J5052"/>
      <c r="K5052"/>
      <c r="L5052"/>
      <c r="M5052"/>
      <c r="N5052"/>
      <c r="O5052"/>
      <c r="P5052"/>
      <c r="Q5052"/>
      <c r="R5052"/>
      <c r="S5052"/>
      <c r="T5052"/>
      <c r="U5052"/>
      <c r="V5052"/>
      <c r="W5052"/>
      <c r="X5052"/>
      <c r="Y5052"/>
      <c r="Z5052"/>
      <c r="AA5052"/>
    </row>
    <row r="5053" spans="4:27" x14ac:dyDescent="0.35">
      <c r="D5053"/>
      <c r="E5053"/>
      <c r="F5053"/>
      <c r="G5053"/>
      <c r="H5053"/>
      <c r="I5053"/>
      <c r="J5053"/>
      <c r="K5053"/>
      <c r="L5053"/>
      <c r="M5053"/>
      <c r="N5053"/>
      <c r="O5053"/>
      <c r="P5053"/>
      <c r="Q5053"/>
      <c r="R5053"/>
      <c r="S5053"/>
      <c r="T5053"/>
      <c r="U5053"/>
      <c r="V5053"/>
      <c r="W5053"/>
      <c r="X5053"/>
      <c r="Y5053"/>
      <c r="Z5053"/>
      <c r="AA5053"/>
    </row>
    <row r="5054" spans="4:27" x14ac:dyDescent="0.35">
      <c r="D5054"/>
      <c r="E5054"/>
      <c r="F5054"/>
      <c r="G5054"/>
      <c r="H5054"/>
      <c r="I5054"/>
      <c r="J5054"/>
      <c r="K5054"/>
      <c r="L5054"/>
      <c r="M5054"/>
      <c r="N5054"/>
      <c r="O5054"/>
      <c r="P5054"/>
      <c r="Q5054"/>
      <c r="R5054"/>
      <c r="S5054"/>
      <c r="T5054"/>
      <c r="U5054"/>
      <c r="V5054"/>
      <c r="W5054"/>
      <c r="X5054"/>
      <c r="Y5054"/>
      <c r="Z5054"/>
      <c r="AA5054"/>
    </row>
    <row r="5055" spans="4:27" x14ac:dyDescent="0.35">
      <c r="D5055"/>
      <c r="E5055"/>
      <c r="F5055"/>
      <c r="G5055"/>
      <c r="H5055"/>
      <c r="I5055"/>
      <c r="J5055"/>
      <c r="K5055"/>
      <c r="L5055"/>
      <c r="M5055"/>
      <c r="N5055"/>
      <c r="O5055"/>
      <c r="P5055"/>
      <c r="Q5055"/>
      <c r="R5055"/>
      <c r="S5055"/>
      <c r="T5055"/>
      <c r="U5055"/>
      <c r="V5055"/>
      <c r="W5055"/>
      <c r="X5055"/>
      <c r="Y5055"/>
      <c r="Z5055"/>
      <c r="AA5055"/>
    </row>
    <row r="5056" spans="4:27" x14ac:dyDescent="0.35">
      <c r="D5056"/>
      <c r="E5056"/>
      <c r="F5056"/>
      <c r="G5056"/>
      <c r="H5056"/>
      <c r="I5056"/>
      <c r="J5056"/>
      <c r="K5056"/>
      <c r="L5056"/>
      <c r="M5056"/>
      <c r="N5056"/>
      <c r="O5056"/>
      <c r="P5056"/>
      <c r="Q5056"/>
      <c r="R5056"/>
      <c r="S5056"/>
      <c r="T5056"/>
      <c r="U5056"/>
      <c r="V5056"/>
      <c r="W5056"/>
      <c r="X5056"/>
      <c r="Y5056"/>
      <c r="Z5056"/>
      <c r="AA5056"/>
    </row>
    <row r="5057" spans="4:27" x14ac:dyDescent="0.35">
      <c r="D5057"/>
      <c r="E5057"/>
      <c r="F5057"/>
      <c r="G5057"/>
      <c r="H5057"/>
      <c r="I5057"/>
      <c r="J5057"/>
      <c r="K5057"/>
      <c r="L5057"/>
      <c r="M5057"/>
      <c r="N5057"/>
      <c r="O5057"/>
      <c r="P5057"/>
      <c r="Q5057"/>
      <c r="R5057"/>
      <c r="S5057"/>
      <c r="T5057"/>
      <c r="U5057"/>
      <c r="V5057"/>
      <c r="W5057"/>
      <c r="X5057"/>
      <c r="Y5057"/>
      <c r="Z5057"/>
      <c r="AA5057"/>
    </row>
    <row r="5058" spans="4:27" x14ac:dyDescent="0.35">
      <c r="D5058"/>
      <c r="E5058"/>
      <c r="F5058"/>
      <c r="G5058"/>
      <c r="H5058"/>
      <c r="I5058"/>
      <c r="J5058"/>
      <c r="K5058"/>
      <c r="L5058"/>
      <c r="M5058"/>
      <c r="N5058"/>
      <c r="O5058"/>
      <c r="P5058"/>
      <c r="Q5058"/>
      <c r="R5058"/>
      <c r="S5058"/>
      <c r="T5058"/>
      <c r="U5058"/>
      <c r="V5058"/>
      <c r="W5058"/>
      <c r="X5058"/>
      <c r="Y5058"/>
      <c r="Z5058"/>
      <c r="AA5058"/>
    </row>
    <row r="5059" spans="4:27" x14ac:dyDescent="0.35">
      <c r="D5059"/>
      <c r="E5059"/>
      <c r="F5059"/>
      <c r="G5059"/>
      <c r="H5059"/>
      <c r="I5059"/>
      <c r="J5059"/>
      <c r="K5059"/>
      <c r="L5059"/>
      <c r="M5059"/>
      <c r="N5059"/>
      <c r="O5059"/>
      <c r="P5059"/>
      <c r="Q5059"/>
      <c r="R5059"/>
      <c r="S5059"/>
      <c r="T5059"/>
      <c r="U5059"/>
      <c r="V5059"/>
      <c r="W5059"/>
      <c r="X5059"/>
      <c r="Y5059"/>
      <c r="Z5059"/>
      <c r="AA5059"/>
    </row>
    <row r="5060" spans="4:27" x14ac:dyDescent="0.35">
      <c r="D5060"/>
      <c r="E5060"/>
      <c r="F5060"/>
      <c r="G5060"/>
      <c r="H5060"/>
      <c r="I5060"/>
      <c r="J5060"/>
      <c r="K5060"/>
      <c r="L5060"/>
      <c r="M5060"/>
      <c r="N5060"/>
      <c r="O5060"/>
      <c r="P5060"/>
      <c r="Q5060"/>
      <c r="R5060"/>
      <c r="S5060"/>
      <c r="T5060"/>
      <c r="U5060"/>
      <c r="V5060"/>
      <c r="W5060"/>
      <c r="X5060"/>
      <c r="Y5060"/>
      <c r="Z5060"/>
      <c r="AA5060"/>
    </row>
    <row r="5061" spans="4:27" x14ac:dyDescent="0.35">
      <c r="D5061"/>
      <c r="E5061"/>
      <c r="F5061"/>
      <c r="G5061"/>
      <c r="H5061"/>
      <c r="I5061"/>
      <c r="J5061"/>
      <c r="K5061"/>
      <c r="L5061"/>
      <c r="M5061"/>
      <c r="N5061"/>
      <c r="O5061"/>
      <c r="P5061"/>
      <c r="Q5061"/>
      <c r="R5061"/>
      <c r="S5061"/>
      <c r="T5061"/>
      <c r="U5061"/>
      <c r="V5061"/>
      <c r="W5061"/>
      <c r="X5061"/>
      <c r="Y5061"/>
      <c r="Z5061"/>
      <c r="AA5061"/>
    </row>
    <row r="5062" spans="4:27" x14ac:dyDescent="0.35">
      <c r="D5062"/>
      <c r="E5062"/>
      <c r="F5062"/>
      <c r="G5062"/>
      <c r="H5062"/>
      <c r="I5062"/>
      <c r="J5062"/>
      <c r="K5062"/>
      <c r="L5062"/>
      <c r="M5062"/>
      <c r="N5062"/>
      <c r="O5062"/>
      <c r="P5062"/>
      <c r="Q5062"/>
      <c r="R5062"/>
      <c r="S5062"/>
      <c r="T5062"/>
      <c r="U5062"/>
      <c r="V5062"/>
      <c r="W5062"/>
      <c r="X5062"/>
      <c r="Y5062"/>
      <c r="Z5062"/>
      <c r="AA5062"/>
    </row>
    <row r="5063" spans="4:27" x14ac:dyDescent="0.35">
      <c r="D5063"/>
      <c r="E5063"/>
      <c r="F5063"/>
      <c r="G5063"/>
      <c r="H5063"/>
      <c r="I5063"/>
      <c r="J5063"/>
      <c r="K5063"/>
      <c r="L5063"/>
      <c r="M5063"/>
      <c r="N5063"/>
      <c r="O5063"/>
      <c r="P5063"/>
      <c r="Q5063"/>
      <c r="R5063"/>
      <c r="S5063"/>
      <c r="T5063"/>
      <c r="U5063"/>
      <c r="V5063"/>
      <c r="W5063"/>
      <c r="X5063"/>
      <c r="Y5063"/>
      <c r="Z5063"/>
      <c r="AA5063"/>
    </row>
    <row r="5064" spans="4:27" x14ac:dyDescent="0.35">
      <c r="D5064"/>
      <c r="E5064"/>
      <c r="F5064"/>
      <c r="G5064"/>
      <c r="H5064"/>
      <c r="I5064"/>
      <c r="J5064"/>
      <c r="K5064"/>
      <c r="L5064"/>
      <c r="M5064"/>
      <c r="N5064"/>
      <c r="O5064"/>
      <c r="P5064"/>
      <c r="Q5064"/>
      <c r="R5064"/>
      <c r="S5064"/>
      <c r="T5064"/>
      <c r="U5064"/>
      <c r="V5064"/>
      <c r="W5064"/>
      <c r="X5064"/>
      <c r="Y5064"/>
      <c r="Z5064"/>
      <c r="AA5064"/>
    </row>
    <row r="5065" spans="4:27" x14ac:dyDescent="0.35">
      <c r="D5065"/>
      <c r="E5065"/>
      <c r="F5065"/>
      <c r="G5065"/>
      <c r="H5065"/>
      <c r="I5065"/>
      <c r="J5065"/>
      <c r="K5065"/>
      <c r="L5065"/>
      <c r="M5065"/>
      <c r="N5065"/>
      <c r="O5065"/>
      <c r="P5065"/>
      <c r="Q5065"/>
      <c r="R5065"/>
      <c r="S5065"/>
      <c r="T5065"/>
      <c r="U5065"/>
      <c r="V5065"/>
      <c r="W5065"/>
      <c r="X5065"/>
      <c r="Y5065"/>
      <c r="Z5065"/>
      <c r="AA5065"/>
    </row>
    <row r="5066" spans="4:27" x14ac:dyDescent="0.35">
      <c r="D5066"/>
      <c r="E5066"/>
      <c r="F5066"/>
      <c r="G5066"/>
      <c r="H5066"/>
      <c r="I5066"/>
      <c r="J5066"/>
      <c r="K5066"/>
      <c r="L5066"/>
      <c r="M5066"/>
      <c r="N5066"/>
      <c r="O5066"/>
      <c r="P5066"/>
      <c r="Q5066"/>
      <c r="R5066"/>
      <c r="S5066"/>
      <c r="T5066"/>
      <c r="U5066"/>
      <c r="V5066"/>
      <c r="W5066"/>
      <c r="X5066"/>
      <c r="Y5066"/>
      <c r="Z5066"/>
      <c r="AA5066"/>
    </row>
    <row r="5067" spans="4:27" x14ac:dyDescent="0.35">
      <c r="D5067"/>
      <c r="E5067"/>
      <c r="F5067"/>
      <c r="G5067"/>
      <c r="H5067"/>
      <c r="I5067"/>
      <c r="J5067"/>
      <c r="K5067"/>
      <c r="L5067"/>
      <c r="M5067"/>
      <c r="N5067"/>
      <c r="O5067"/>
      <c r="P5067"/>
      <c r="Q5067"/>
      <c r="R5067"/>
      <c r="S5067"/>
      <c r="T5067"/>
      <c r="U5067"/>
      <c r="V5067"/>
      <c r="W5067"/>
      <c r="X5067"/>
      <c r="Y5067"/>
      <c r="Z5067"/>
      <c r="AA5067"/>
    </row>
    <row r="5068" spans="4:27" x14ac:dyDescent="0.35">
      <c r="D5068"/>
      <c r="E5068"/>
      <c r="F5068"/>
      <c r="G5068"/>
      <c r="H5068"/>
      <c r="I5068"/>
      <c r="J5068"/>
      <c r="K5068"/>
      <c r="L5068"/>
      <c r="M5068"/>
      <c r="N5068"/>
      <c r="O5068"/>
      <c r="P5068"/>
      <c r="Q5068"/>
      <c r="R5068"/>
      <c r="S5068"/>
      <c r="T5068"/>
      <c r="U5068"/>
      <c r="V5068"/>
      <c r="W5068"/>
      <c r="X5068"/>
      <c r="Y5068"/>
      <c r="Z5068"/>
      <c r="AA5068"/>
    </row>
    <row r="5069" spans="4:27" x14ac:dyDescent="0.35">
      <c r="D5069"/>
      <c r="E5069"/>
      <c r="F5069"/>
      <c r="G5069"/>
      <c r="H5069"/>
      <c r="I5069"/>
      <c r="J5069"/>
      <c r="K5069"/>
      <c r="L5069"/>
      <c r="M5069"/>
      <c r="N5069"/>
      <c r="O5069"/>
      <c r="P5069"/>
      <c r="Q5069"/>
      <c r="R5069"/>
      <c r="S5069"/>
      <c r="T5069"/>
      <c r="U5069"/>
      <c r="V5069"/>
      <c r="W5069"/>
      <c r="X5069"/>
      <c r="Y5069"/>
      <c r="Z5069"/>
      <c r="AA5069"/>
    </row>
    <row r="5070" spans="4:27" x14ac:dyDescent="0.35">
      <c r="D5070"/>
      <c r="E5070"/>
      <c r="F5070"/>
      <c r="G5070"/>
      <c r="H5070"/>
      <c r="I5070"/>
      <c r="J5070"/>
      <c r="K5070"/>
      <c r="L5070"/>
      <c r="M5070"/>
      <c r="N5070"/>
      <c r="O5070"/>
      <c r="P5070"/>
      <c r="Q5070"/>
      <c r="R5070"/>
      <c r="S5070"/>
      <c r="T5070"/>
      <c r="U5070"/>
      <c r="V5070"/>
      <c r="W5070"/>
      <c r="X5070"/>
      <c r="Y5070"/>
      <c r="Z5070"/>
      <c r="AA5070"/>
    </row>
    <row r="5071" spans="4:27" x14ac:dyDescent="0.35">
      <c r="D5071"/>
      <c r="E5071"/>
      <c r="F5071"/>
      <c r="G5071"/>
      <c r="H5071"/>
      <c r="I5071"/>
      <c r="J5071"/>
      <c r="K5071"/>
      <c r="L5071"/>
      <c r="M5071"/>
      <c r="N5071"/>
      <c r="O5071"/>
      <c r="P5071"/>
      <c r="Q5071"/>
      <c r="R5071"/>
      <c r="S5071"/>
      <c r="T5071"/>
      <c r="U5071"/>
      <c r="V5071"/>
      <c r="W5071"/>
      <c r="X5071"/>
      <c r="Y5071"/>
      <c r="Z5071"/>
      <c r="AA5071"/>
    </row>
    <row r="5072" spans="4:27" x14ac:dyDescent="0.35">
      <c r="D5072"/>
      <c r="E5072"/>
      <c r="F5072"/>
      <c r="G5072"/>
      <c r="H5072"/>
      <c r="I5072"/>
      <c r="J5072"/>
      <c r="K5072"/>
      <c r="L5072"/>
      <c r="M5072"/>
      <c r="N5072"/>
      <c r="O5072"/>
      <c r="P5072"/>
      <c r="Q5072"/>
      <c r="R5072"/>
      <c r="S5072"/>
      <c r="T5072"/>
      <c r="U5072"/>
      <c r="V5072"/>
      <c r="W5072"/>
      <c r="X5072"/>
      <c r="Y5072"/>
      <c r="Z5072"/>
      <c r="AA5072"/>
    </row>
    <row r="5073" spans="4:27" x14ac:dyDescent="0.35">
      <c r="D5073"/>
      <c r="E5073"/>
      <c r="F5073"/>
      <c r="G5073"/>
      <c r="H5073"/>
      <c r="I5073"/>
      <c r="J5073"/>
      <c r="K5073"/>
      <c r="L5073"/>
      <c r="M5073"/>
      <c r="N5073"/>
      <c r="O5073"/>
      <c r="P5073"/>
      <c r="Q5073"/>
      <c r="R5073"/>
      <c r="S5073"/>
      <c r="T5073"/>
      <c r="U5073"/>
      <c r="V5073"/>
      <c r="W5073"/>
      <c r="X5073"/>
      <c r="Y5073"/>
      <c r="Z5073"/>
      <c r="AA5073"/>
    </row>
    <row r="5074" spans="4:27" x14ac:dyDescent="0.35">
      <c r="D5074"/>
      <c r="E5074"/>
      <c r="F5074"/>
      <c r="G5074"/>
      <c r="H5074"/>
      <c r="I5074"/>
      <c r="J5074"/>
      <c r="K5074"/>
      <c r="L5074"/>
      <c r="M5074"/>
      <c r="N5074"/>
      <c r="O5074"/>
      <c r="P5074"/>
      <c r="Q5074"/>
      <c r="R5074"/>
      <c r="S5074"/>
      <c r="T5074"/>
      <c r="U5074"/>
      <c r="V5074"/>
      <c r="W5074"/>
      <c r="X5074"/>
      <c r="Y5074"/>
      <c r="Z5074"/>
      <c r="AA5074"/>
    </row>
    <row r="5075" spans="4:27" x14ac:dyDescent="0.35">
      <c r="D5075"/>
      <c r="E5075"/>
      <c r="F5075"/>
      <c r="G5075"/>
      <c r="H5075"/>
      <c r="I5075"/>
      <c r="J5075"/>
      <c r="K5075"/>
      <c r="L5075"/>
      <c r="M5075"/>
      <c r="N5075"/>
      <c r="O5075"/>
      <c r="P5075"/>
      <c r="Q5075"/>
      <c r="R5075"/>
      <c r="S5075"/>
      <c r="T5075"/>
      <c r="U5075"/>
      <c r="V5075"/>
      <c r="W5075"/>
      <c r="X5075"/>
      <c r="Y5075"/>
      <c r="Z5075"/>
      <c r="AA5075"/>
    </row>
    <row r="5076" spans="4:27" x14ac:dyDescent="0.35">
      <c r="D5076"/>
      <c r="E5076"/>
      <c r="F5076"/>
      <c r="G5076"/>
      <c r="H5076"/>
      <c r="I5076"/>
      <c r="J5076"/>
      <c r="K5076"/>
      <c r="L5076"/>
      <c r="M5076"/>
      <c r="N5076"/>
      <c r="O5076"/>
      <c r="P5076"/>
      <c r="Q5076"/>
      <c r="R5076"/>
      <c r="S5076"/>
      <c r="T5076"/>
      <c r="U5076"/>
      <c r="V5076"/>
      <c r="W5076"/>
      <c r="X5076"/>
      <c r="Y5076"/>
      <c r="Z5076"/>
      <c r="AA5076"/>
    </row>
    <row r="5077" spans="4:27" x14ac:dyDescent="0.35">
      <c r="D5077"/>
      <c r="E5077"/>
      <c r="F5077"/>
      <c r="G5077"/>
      <c r="H5077"/>
      <c r="I5077"/>
      <c r="J5077"/>
      <c r="K5077"/>
      <c r="L5077"/>
      <c r="M5077"/>
      <c r="N5077"/>
      <c r="O5077"/>
      <c r="P5077"/>
      <c r="Q5077"/>
      <c r="R5077"/>
      <c r="S5077"/>
      <c r="T5077"/>
      <c r="U5077"/>
      <c r="V5077"/>
      <c r="W5077"/>
      <c r="X5077"/>
      <c r="Y5077"/>
      <c r="Z5077"/>
      <c r="AA5077"/>
    </row>
    <row r="5078" spans="4:27" x14ac:dyDescent="0.35">
      <c r="D5078"/>
      <c r="E5078"/>
      <c r="F5078"/>
      <c r="G5078"/>
      <c r="H5078"/>
      <c r="I5078"/>
      <c r="J5078"/>
      <c r="K5078"/>
      <c r="L5078"/>
      <c r="M5078"/>
      <c r="N5078"/>
      <c r="O5078"/>
      <c r="P5078"/>
      <c r="Q5078"/>
      <c r="R5078"/>
      <c r="S5078"/>
      <c r="T5078"/>
      <c r="U5078"/>
      <c r="V5078"/>
      <c r="W5078"/>
      <c r="X5078"/>
      <c r="Y5078"/>
      <c r="Z5078"/>
      <c r="AA5078"/>
    </row>
    <row r="5079" spans="4:27" x14ac:dyDescent="0.35">
      <c r="D5079"/>
      <c r="E5079"/>
      <c r="F5079"/>
      <c r="G5079"/>
      <c r="H5079"/>
      <c r="I5079"/>
      <c r="J5079"/>
      <c r="K5079"/>
      <c r="L5079"/>
      <c r="M5079"/>
      <c r="N5079"/>
      <c r="O5079"/>
      <c r="P5079"/>
      <c r="Q5079"/>
      <c r="R5079"/>
      <c r="S5079"/>
      <c r="T5079"/>
      <c r="U5079"/>
      <c r="V5079"/>
      <c r="W5079"/>
      <c r="X5079"/>
      <c r="Y5079"/>
      <c r="Z5079"/>
      <c r="AA5079"/>
    </row>
    <row r="5080" spans="4:27" x14ac:dyDescent="0.35">
      <c r="D5080"/>
      <c r="E5080"/>
      <c r="F5080"/>
      <c r="G5080"/>
      <c r="H5080"/>
      <c r="I5080"/>
      <c r="J5080"/>
      <c r="K5080"/>
      <c r="L5080"/>
      <c r="M5080"/>
      <c r="N5080"/>
      <c r="O5080"/>
      <c r="P5080"/>
      <c r="Q5080"/>
      <c r="R5080"/>
      <c r="S5080"/>
      <c r="T5080"/>
      <c r="U5080"/>
      <c r="V5080"/>
      <c r="W5080"/>
      <c r="X5080"/>
      <c r="Y5080"/>
      <c r="Z5080"/>
      <c r="AA5080"/>
    </row>
    <row r="5081" spans="4:27" x14ac:dyDescent="0.35">
      <c r="D5081"/>
      <c r="E5081"/>
      <c r="F5081"/>
      <c r="G5081"/>
      <c r="H5081"/>
      <c r="I5081"/>
      <c r="J5081"/>
      <c r="K5081"/>
      <c r="L5081"/>
      <c r="M5081"/>
      <c r="N5081"/>
      <c r="O5081"/>
      <c r="P5081"/>
      <c r="Q5081"/>
      <c r="R5081"/>
      <c r="S5081"/>
      <c r="T5081"/>
      <c r="U5081"/>
      <c r="V5081"/>
      <c r="W5081"/>
      <c r="X5081"/>
      <c r="Y5081"/>
      <c r="Z5081"/>
      <c r="AA5081"/>
    </row>
    <row r="5082" spans="4:27" x14ac:dyDescent="0.35">
      <c r="D5082"/>
      <c r="E5082"/>
      <c r="F5082"/>
      <c r="G5082"/>
      <c r="H5082"/>
      <c r="I5082"/>
      <c r="J5082"/>
      <c r="K5082"/>
      <c r="L5082"/>
      <c r="M5082"/>
      <c r="N5082"/>
      <c r="O5082"/>
      <c r="P5082"/>
      <c r="Q5082"/>
      <c r="R5082"/>
      <c r="S5082"/>
      <c r="T5082"/>
      <c r="U5082"/>
      <c r="V5082"/>
      <c r="W5082"/>
      <c r="X5082"/>
      <c r="Y5082"/>
      <c r="Z5082"/>
      <c r="AA5082"/>
    </row>
    <row r="5083" spans="4:27" x14ac:dyDescent="0.35">
      <c r="D5083"/>
      <c r="E5083"/>
      <c r="F5083"/>
      <c r="G5083"/>
      <c r="H5083"/>
      <c r="I5083"/>
      <c r="J5083"/>
      <c r="K5083"/>
      <c r="L5083"/>
      <c r="M5083"/>
      <c r="N5083"/>
      <c r="O5083"/>
      <c r="P5083"/>
      <c r="Q5083"/>
      <c r="R5083"/>
      <c r="S5083"/>
      <c r="T5083"/>
      <c r="U5083"/>
      <c r="V5083"/>
      <c r="W5083"/>
      <c r="X5083"/>
      <c r="Y5083"/>
      <c r="Z5083"/>
      <c r="AA5083"/>
    </row>
    <row r="5084" spans="4:27" x14ac:dyDescent="0.35">
      <c r="D5084"/>
      <c r="E5084"/>
      <c r="F5084"/>
      <c r="G5084"/>
      <c r="H5084"/>
      <c r="I5084"/>
      <c r="J5084"/>
      <c r="K5084"/>
      <c r="L5084"/>
      <c r="M5084"/>
      <c r="N5084"/>
      <c r="O5084"/>
      <c r="P5084"/>
      <c r="Q5084"/>
      <c r="R5084"/>
      <c r="S5084"/>
      <c r="T5084"/>
      <c r="U5084"/>
      <c r="V5084"/>
      <c r="W5084"/>
      <c r="X5084"/>
      <c r="Y5084"/>
      <c r="Z5084"/>
      <c r="AA5084"/>
    </row>
    <row r="5085" spans="4:27" x14ac:dyDescent="0.35">
      <c r="D5085"/>
      <c r="E5085"/>
      <c r="F5085"/>
      <c r="G5085"/>
      <c r="H5085"/>
      <c r="I5085"/>
      <c r="J5085"/>
      <c r="K5085"/>
      <c r="L5085"/>
      <c r="M5085"/>
      <c r="N5085"/>
      <c r="O5085"/>
      <c r="P5085"/>
      <c r="Q5085"/>
      <c r="R5085"/>
      <c r="S5085"/>
      <c r="T5085"/>
      <c r="U5085"/>
      <c r="V5085"/>
      <c r="W5085"/>
      <c r="X5085"/>
      <c r="Y5085"/>
      <c r="Z5085"/>
      <c r="AA5085"/>
    </row>
    <row r="5086" spans="4:27" x14ac:dyDescent="0.35">
      <c r="D5086"/>
      <c r="E5086"/>
      <c r="F5086"/>
      <c r="G5086"/>
      <c r="H5086"/>
      <c r="I5086"/>
      <c r="J5086"/>
      <c r="K5086"/>
      <c r="L5086"/>
      <c r="M5086"/>
      <c r="N5086"/>
      <c r="O5086"/>
      <c r="P5086"/>
      <c r="Q5086"/>
      <c r="R5086"/>
      <c r="S5086"/>
      <c r="T5086"/>
      <c r="U5086"/>
      <c r="V5086"/>
      <c r="W5086"/>
      <c r="X5086"/>
      <c r="Y5086"/>
      <c r="Z5086"/>
      <c r="AA5086"/>
    </row>
    <row r="5087" spans="4:27" x14ac:dyDescent="0.35">
      <c r="D5087"/>
      <c r="E5087"/>
      <c r="F5087"/>
      <c r="G5087"/>
      <c r="H5087"/>
      <c r="I5087"/>
      <c r="J5087"/>
      <c r="K5087"/>
      <c r="L5087"/>
      <c r="M5087"/>
      <c r="N5087"/>
      <c r="O5087"/>
      <c r="P5087"/>
      <c r="Q5087"/>
      <c r="R5087"/>
      <c r="S5087"/>
      <c r="T5087"/>
      <c r="U5087"/>
      <c r="V5087"/>
      <c r="W5087"/>
      <c r="X5087"/>
      <c r="Y5087"/>
      <c r="Z5087"/>
      <c r="AA5087"/>
    </row>
    <row r="5088" spans="4:27" x14ac:dyDescent="0.35">
      <c r="D5088"/>
      <c r="E5088"/>
      <c r="F5088"/>
      <c r="G5088"/>
      <c r="H5088"/>
      <c r="I5088"/>
      <c r="J5088"/>
      <c r="K5088"/>
      <c r="L5088"/>
      <c r="M5088"/>
      <c r="N5088"/>
      <c r="O5088"/>
      <c r="P5088"/>
      <c r="Q5088"/>
      <c r="R5088"/>
      <c r="S5088"/>
      <c r="T5088"/>
      <c r="U5088"/>
      <c r="V5088"/>
      <c r="W5088"/>
      <c r="X5088"/>
      <c r="Y5088"/>
      <c r="Z5088"/>
      <c r="AA5088"/>
    </row>
    <row r="5089" spans="4:27" x14ac:dyDescent="0.35">
      <c r="D5089"/>
      <c r="E5089"/>
      <c r="F5089"/>
      <c r="G5089"/>
      <c r="H5089"/>
      <c r="I5089"/>
      <c r="J5089"/>
      <c r="K5089"/>
      <c r="L5089"/>
      <c r="M5089"/>
      <c r="N5089"/>
      <c r="O5089"/>
      <c r="P5089"/>
      <c r="Q5089"/>
      <c r="R5089"/>
      <c r="S5089"/>
      <c r="T5089"/>
      <c r="U5089"/>
      <c r="V5089"/>
      <c r="W5089"/>
      <c r="X5089"/>
      <c r="Y5089"/>
      <c r="Z5089"/>
      <c r="AA5089"/>
    </row>
    <row r="5090" spans="4:27" x14ac:dyDescent="0.35">
      <c r="D5090"/>
      <c r="E5090"/>
      <c r="F5090"/>
      <c r="G5090"/>
      <c r="H5090"/>
      <c r="I5090"/>
      <c r="J5090"/>
      <c r="K5090"/>
      <c r="L5090"/>
      <c r="M5090"/>
      <c r="N5090"/>
      <c r="O5090"/>
      <c r="P5090"/>
      <c r="Q5090"/>
      <c r="R5090"/>
      <c r="S5090"/>
      <c r="T5090"/>
      <c r="U5090"/>
      <c r="V5090"/>
      <c r="W5090"/>
      <c r="X5090"/>
      <c r="Y5090"/>
      <c r="Z5090"/>
      <c r="AA5090"/>
    </row>
    <row r="5091" spans="4:27" x14ac:dyDescent="0.35">
      <c r="D5091"/>
      <c r="E5091"/>
      <c r="F5091"/>
      <c r="G5091"/>
      <c r="H5091"/>
      <c r="I5091"/>
      <c r="J5091"/>
      <c r="K5091"/>
      <c r="L5091"/>
      <c r="M5091"/>
      <c r="N5091"/>
      <c r="O5091"/>
      <c r="P5091"/>
      <c r="Q5091"/>
      <c r="R5091"/>
      <c r="S5091"/>
      <c r="T5091"/>
      <c r="U5091"/>
      <c r="V5091"/>
      <c r="W5091"/>
      <c r="X5091"/>
      <c r="Y5091"/>
      <c r="Z5091"/>
      <c r="AA5091"/>
    </row>
    <row r="5092" spans="4:27" x14ac:dyDescent="0.35">
      <c r="D5092"/>
      <c r="E5092"/>
      <c r="F5092"/>
      <c r="G5092"/>
      <c r="H5092"/>
      <c r="I5092"/>
      <c r="J5092"/>
      <c r="K5092"/>
      <c r="L5092"/>
      <c r="M5092"/>
      <c r="N5092"/>
      <c r="O5092"/>
      <c r="P5092"/>
      <c r="Q5092"/>
      <c r="R5092"/>
      <c r="S5092"/>
      <c r="T5092"/>
      <c r="U5092"/>
      <c r="V5092"/>
      <c r="W5092"/>
      <c r="X5092"/>
      <c r="Y5092"/>
      <c r="Z5092"/>
      <c r="AA5092"/>
    </row>
    <row r="5093" spans="4:27" x14ac:dyDescent="0.35">
      <c r="D5093"/>
      <c r="E5093"/>
      <c r="F5093"/>
      <c r="G5093"/>
      <c r="H5093"/>
      <c r="I5093"/>
      <c r="J5093"/>
      <c r="K5093"/>
      <c r="L5093"/>
      <c r="M5093"/>
      <c r="N5093"/>
      <c r="O5093"/>
      <c r="P5093"/>
      <c r="Q5093"/>
      <c r="R5093"/>
      <c r="S5093"/>
      <c r="T5093"/>
      <c r="U5093"/>
      <c r="V5093"/>
      <c r="W5093"/>
      <c r="X5093"/>
      <c r="Y5093"/>
      <c r="Z5093"/>
      <c r="AA5093"/>
    </row>
    <row r="5094" spans="4:27" x14ac:dyDescent="0.35">
      <c r="D5094"/>
      <c r="E5094"/>
      <c r="F5094"/>
      <c r="G5094"/>
      <c r="H5094"/>
      <c r="I5094"/>
      <c r="J5094"/>
      <c r="K5094"/>
      <c r="L5094"/>
      <c r="M5094"/>
      <c r="N5094"/>
      <c r="O5094"/>
      <c r="P5094"/>
      <c r="Q5094"/>
      <c r="R5094"/>
      <c r="S5094"/>
      <c r="T5094"/>
      <c r="U5094"/>
      <c r="V5094"/>
      <c r="W5094"/>
      <c r="X5094"/>
      <c r="Y5094"/>
      <c r="Z5094"/>
      <c r="AA5094"/>
    </row>
    <row r="5095" spans="4:27" x14ac:dyDescent="0.35">
      <c r="D5095"/>
      <c r="E5095"/>
      <c r="F5095"/>
      <c r="G5095"/>
      <c r="H5095"/>
      <c r="I5095"/>
      <c r="J5095"/>
      <c r="K5095"/>
      <c r="L5095"/>
      <c r="M5095"/>
      <c r="N5095"/>
      <c r="O5095"/>
      <c r="P5095"/>
      <c r="Q5095"/>
      <c r="R5095"/>
      <c r="S5095"/>
      <c r="T5095"/>
      <c r="U5095"/>
      <c r="V5095"/>
      <c r="W5095"/>
      <c r="X5095"/>
      <c r="Y5095"/>
      <c r="Z5095"/>
      <c r="AA5095"/>
    </row>
    <row r="5096" spans="4:27" x14ac:dyDescent="0.35">
      <c r="D5096"/>
      <c r="E5096"/>
      <c r="F5096"/>
      <c r="G5096"/>
      <c r="H5096"/>
      <c r="I5096"/>
      <c r="J5096"/>
      <c r="K5096"/>
      <c r="L5096"/>
      <c r="M5096"/>
      <c r="N5096"/>
      <c r="O5096"/>
      <c r="P5096"/>
      <c r="Q5096"/>
      <c r="R5096"/>
      <c r="S5096"/>
      <c r="T5096"/>
      <c r="U5096"/>
      <c r="V5096"/>
      <c r="W5096"/>
      <c r="X5096"/>
      <c r="Y5096"/>
      <c r="Z5096"/>
      <c r="AA5096"/>
    </row>
    <row r="5097" spans="4:27" x14ac:dyDescent="0.35">
      <c r="D5097"/>
      <c r="E5097"/>
      <c r="F5097"/>
      <c r="G5097"/>
      <c r="H5097"/>
      <c r="I5097"/>
      <c r="J5097"/>
      <c r="K5097"/>
      <c r="L5097"/>
      <c r="M5097"/>
      <c r="N5097"/>
      <c r="O5097"/>
      <c r="P5097"/>
      <c r="Q5097"/>
      <c r="R5097"/>
      <c r="S5097"/>
      <c r="T5097"/>
      <c r="U5097"/>
      <c r="V5097"/>
      <c r="W5097"/>
      <c r="X5097"/>
      <c r="Y5097"/>
      <c r="Z5097"/>
      <c r="AA5097"/>
    </row>
    <row r="5098" spans="4:27" x14ac:dyDescent="0.35">
      <c r="D5098"/>
      <c r="E5098"/>
      <c r="F5098"/>
      <c r="G5098"/>
      <c r="H5098"/>
      <c r="I5098"/>
      <c r="J5098"/>
      <c r="K5098"/>
      <c r="L5098"/>
      <c r="M5098"/>
      <c r="N5098"/>
      <c r="O5098"/>
      <c r="P5098"/>
      <c r="Q5098"/>
      <c r="R5098"/>
      <c r="S5098"/>
      <c r="T5098"/>
      <c r="U5098"/>
      <c r="V5098"/>
      <c r="W5098"/>
      <c r="X5098"/>
      <c r="Y5098"/>
      <c r="Z5098"/>
      <c r="AA5098"/>
    </row>
    <row r="5099" spans="4:27" x14ac:dyDescent="0.35">
      <c r="D5099"/>
      <c r="E5099"/>
      <c r="F5099"/>
      <c r="G5099"/>
      <c r="H5099"/>
      <c r="I5099"/>
      <c r="J5099"/>
      <c r="K5099"/>
      <c r="L5099"/>
      <c r="M5099"/>
      <c r="N5099"/>
      <c r="O5099"/>
      <c r="P5099"/>
      <c r="Q5099"/>
      <c r="R5099"/>
      <c r="S5099"/>
      <c r="T5099"/>
      <c r="U5099"/>
      <c r="V5099"/>
      <c r="W5099"/>
      <c r="X5099"/>
      <c r="Y5099"/>
      <c r="Z5099"/>
      <c r="AA5099"/>
    </row>
    <row r="5100" spans="4:27" x14ac:dyDescent="0.35">
      <c r="D5100"/>
      <c r="E5100"/>
      <c r="F5100"/>
      <c r="G5100"/>
      <c r="H5100"/>
      <c r="I5100"/>
      <c r="J5100"/>
      <c r="K5100"/>
      <c r="L5100"/>
      <c r="M5100"/>
      <c r="N5100"/>
      <c r="O5100"/>
      <c r="P5100"/>
      <c r="Q5100"/>
      <c r="R5100"/>
      <c r="S5100"/>
      <c r="T5100"/>
      <c r="U5100"/>
      <c r="V5100"/>
      <c r="W5100"/>
      <c r="X5100"/>
      <c r="Y5100"/>
      <c r="Z5100"/>
      <c r="AA5100"/>
    </row>
    <row r="5101" spans="4:27" x14ac:dyDescent="0.35">
      <c r="D5101"/>
      <c r="E5101"/>
      <c r="F5101"/>
      <c r="G5101"/>
      <c r="H5101"/>
      <c r="I5101"/>
      <c r="J5101"/>
      <c r="K5101"/>
      <c r="L5101"/>
      <c r="M5101"/>
      <c r="N5101"/>
      <c r="O5101"/>
      <c r="P5101"/>
      <c r="Q5101"/>
      <c r="R5101"/>
      <c r="S5101"/>
      <c r="T5101"/>
      <c r="U5101"/>
      <c r="V5101"/>
      <c r="W5101"/>
      <c r="X5101"/>
      <c r="Y5101"/>
      <c r="Z5101"/>
      <c r="AA5101"/>
    </row>
    <row r="5102" spans="4:27" x14ac:dyDescent="0.35">
      <c r="D5102"/>
      <c r="E5102"/>
      <c r="F5102"/>
      <c r="G5102"/>
      <c r="H5102"/>
      <c r="I5102"/>
      <c r="J5102"/>
      <c r="K5102"/>
      <c r="L5102"/>
      <c r="M5102"/>
      <c r="N5102"/>
      <c r="O5102"/>
      <c r="P5102"/>
      <c r="Q5102"/>
      <c r="R5102"/>
      <c r="S5102"/>
      <c r="T5102"/>
      <c r="U5102"/>
      <c r="V5102"/>
      <c r="W5102"/>
      <c r="X5102"/>
      <c r="Y5102"/>
      <c r="Z5102"/>
      <c r="AA5102"/>
    </row>
    <row r="5103" spans="4:27" x14ac:dyDescent="0.35">
      <c r="D5103"/>
      <c r="E5103"/>
      <c r="F5103"/>
      <c r="G5103"/>
      <c r="H5103"/>
      <c r="I5103"/>
      <c r="J5103"/>
      <c r="K5103"/>
      <c r="L5103"/>
      <c r="M5103"/>
      <c r="N5103"/>
      <c r="O5103"/>
      <c r="P5103"/>
      <c r="Q5103"/>
      <c r="R5103"/>
      <c r="S5103"/>
      <c r="T5103"/>
      <c r="U5103"/>
      <c r="V5103"/>
      <c r="W5103"/>
      <c r="X5103"/>
      <c r="Y5103"/>
      <c r="Z5103"/>
      <c r="AA5103"/>
    </row>
    <row r="5104" spans="4:27" x14ac:dyDescent="0.35">
      <c r="D5104"/>
      <c r="E5104"/>
      <c r="F5104"/>
      <c r="G5104"/>
      <c r="H5104"/>
      <c r="I5104"/>
      <c r="J5104"/>
      <c r="K5104"/>
      <c r="L5104"/>
      <c r="M5104"/>
      <c r="N5104"/>
      <c r="O5104"/>
      <c r="P5104"/>
      <c r="Q5104"/>
      <c r="R5104"/>
      <c r="S5104"/>
      <c r="T5104"/>
      <c r="U5104"/>
      <c r="V5104"/>
      <c r="W5104"/>
      <c r="X5104"/>
      <c r="Y5104"/>
      <c r="Z5104"/>
      <c r="AA5104"/>
    </row>
    <row r="5105" spans="4:27" x14ac:dyDescent="0.35">
      <c r="D5105"/>
      <c r="E5105"/>
      <c r="F5105"/>
      <c r="G5105"/>
      <c r="H5105"/>
      <c r="I5105"/>
      <c r="J5105"/>
      <c r="K5105"/>
      <c r="L5105"/>
      <c r="M5105"/>
      <c r="N5105"/>
      <c r="O5105"/>
      <c r="P5105"/>
      <c r="Q5105"/>
      <c r="R5105"/>
      <c r="S5105"/>
      <c r="T5105"/>
      <c r="U5105"/>
      <c r="V5105"/>
      <c r="W5105"/>
      <c r="X5105"/>
      <c r="Y5105"/>
      <c r="Z5105"/>
      <c r="AA5105"/>
    </row>
    <row r="5106" spans="4:27" x14ac:dyDescent="0.35">
      <c r="D5106"/>
      <c r="E5106"/>
      <c r="F5106"/>
      <c r="G5106"/>
      <c r="H5106"/>
      <c r="I5106"/>
      <c r="J5106"/>
      <c r="K5106"/>
      <c r="L5106"/>
      <c r="M5106"/>
      <c r="N5106"/>
      <c r="O5106"/>
      <c r="P5106"/>
      <c r="Q5106"/>
      <c r="R5106"/>
      <c r="S5106"/>
      <c r="T5106"/>
      <c r="U5106"/>
      <c r="V5106"/>
      <c r="W5106"/>
      <c r="X5106"/>
      <c r="Y5106"/>
      <c r="Z5106"/>
      <c r="AA5106"/>
    </row>
    <row r="5107" spans="4:27" x14ac:dyDescent="0.35">
      <c r="D5107"/>
      <c r="E5107"/>
      <c r="F5107"/>
      <c r="G5107"/>
      <c r="H5107"/>
      <c r="I5107"/>
      <c r="J5107"/>
      <c r="K5107"/>
      <c r="L5107"/>
      <c r="M5107"/>
      <c r="N5107"/>
      <c r="O5107"/>
      <c r="P5107"/>
      <c r="Q5107"/>
      <c r="R5107"/>
      <c r="S5107"/>
      <c r="T5107"/>
      <c r="U5107"/>
      <c r="V5107"/>
      <c r="W5107"/>
      <c r="X5107"/>
      <c r="Y5107"/>
      <c r="Z5107"/>
      <c r="AA5107"/>
    </row>
    <row r="5108" spans="4:27" x14ac:dyDescent="0.35">
      <c r="D5108"/>
      <c r="E5108"/>
      <c r="F5108"/>
      <c r="G5108"/>
      <c r="H5108"/>
      <c r="I5108"/>
      <c r="J5108"/>
      <c r="K5108"/>
      <c r="L5108"/>
      <c r="M5108"/>
      <c r="N5108"/>
      <c r="O5108"/>
      <c r="P5108"/>
      <c r="Q5108"/>
      <c r="R5108"/>
      <c r="S5108"/>
      <c r="T5108"/>
      <c r="U5108"/>
      <c r="V5108"/>
      <c r="W5108"/>
      <c r="X5108"/>
      <c r="Y5108"/>
      <c r="Z5108"/>
      <c r="AA5108"/>
    </row>
    <row r="5109" spans="4:27" x14ac:dyDescent="0.35">
      <c r="D5109"/>
      <c r="E5109"/>
      <c r="F5109"/>
      <c r="G5109"/>
      <c r="H5109"/>
      <c r="I5109"/>
      <c r="J5109"/>
      <c r="K5109"/>
      <c r="L5109"/>
      <c r="M5109"/>
      <c r="N5109"/>
      <c r="O5109"/>
      <c r="P5109"/>
      <c r="Q5109"/>
      <c r="R5109"/>
      <c r="S5109"/>
      <c r="T5109"/>
      <c r="U5109"/>
      <c r="V5109"/>
      <c r="W5109"/>
      <c r="X5109"/>
      <c r="Y5109"/>
      <c r="Z5109"/>
      <c r="AA5109"/>
    </row>
    <row r="5110" spans="4:27" x14ac:dyDescent="0.35">
      <c r="D5110"/>
      <c r="E5110"/>
      <c r="F5110"/>
      <c r="G5110"/>
      <c r="H5110"/>
      <c r="I5110"/>
      <c r="J5110"/>
      <c r="K5110"/>
      <c r="L5110"/>
      <c r="M5110"/>
      <c r="N5110"/>
      <c r="O5110"/>
      <c r="P5110"/>
      <c r="Q5110"/>
      <c r="R5110"/>
      <c r="S5110"/>
      <c r="T5110"/>
      <c r="U5110"/>
      <c r="V5110"/>
      <c r="W5110"/>
      <c r="X5110"/>
      <c r="Y5110"/>
      <c r="Z5110"/>
      <c r="AA5110"/>
    </row>
    <row r="5111" spans="4:27" x14ac:dyDescent="0.35">
      <c r="D5111"/>
      <c r="E5111"/>
      <c r="F5111"/>
      <c r="G5111"/>
      <c r="H5111"/>
      <c r="I5111"/>
      <c r="J5111"/>
      <c r="K5111"/>
      <c r="L5111"/>
      <c r="M5111"/>
      <c r="N5111"/>
      <c r="O5111"/>
      <c r="P5111"/>
      <c r="Q5111"/>
      <c r="R5111"/>
      <c r="S5111"/>
      <c r="T5111"/>
      <c r="U5111"/>
      <c r="V5111"/>
      <c r="W5111"/>
      <c r="X5111"/>
      <c r="Y5111"/>
      <c r="Z5111"/>
      <c r="AA5111"/>
    </row>
    <row r="5112" spans="4:27" x14ac:dyDescent="0.35">
      <c r="D5112"/>
      <c r="E5112"/>
      <c r="F5112"/>
      <c r="G5112"/>
      <c r="H5112"/>
      <c r="I5112"/>
      <c r="J5112"/>
      <c r="K5112"/>
      <c r="L5112"/>
      <c r="M5112"/>
      <c r="N5112"/>
      <c r="O5112"/>
      <c r="P5112"/>
      <c r="Q5112"/>
      <c r="R5112"/>
      <c r="S5112"/>
      <c r="T5112"/>
      <c r="U5112"/>
      <c r="V5112"/>
      <c r="W5112"/>
      <c r="X5112"/>
      <c r="Y5112"/>
      <c r="Z5112"/>
      <c r="AA5112"/>
    </row>
    <row r="5113" spans="4:27" x14ac:dyDescent="0.35">
      <c r="D5113"/>
      <c r="E5113"/>
      <c r="F5113"/>
      <c r="G5113"/>
      <c r="H5113"/>
      <c r="I5113"/>
      <c r="J5113"/>
      <c r="K5113"/>
      <c r="L5113"/>
      <c r="M5113"/>
      <c r="N5113"/>
      <c r="O5113"/>
      <c r="P5113"/>
      <c r="Q5113"/>
      <c r="R5113"/>
      <c r="S5113"/>
      <c r="T5113"/>
      <c r="U5113"/>
      <c r="V5113"/>
      <c r="W5113"/>
      <c r="X5113"/>
      <c r="Y5113"/>
      <c r="Z5113"/>
      <c r="AA5113"/>
    </row>
    <row r="5114" spans="4:27" x14ac:dyDescent="0.35">
      <c r="D5114"/>
      <c r="E5114"/>
      <c r="F5114"/>
      <c r="G5114"/>
      <c r="H5114"/>
      <c r="I5114"/>
      <c r="J5114"/>
      <c r="K5114"/>
      <c r="L5114"/>
      <c r="M5114"/>
      <c r="N5114"/>
      <c r="O5114"/>
      <c r="P5114"/>
      <c r="Q5114"/>
      <c r="R5114"/>
      <c r="S5114"/>
      <c r="T5114"/>
      <c r="U5114"/>
      <c r="V5114"/>
      <c r="W5114"/>
      <c r="X5114"/>
      <c r="Y5114"/>
      <c r="Z5114"/>
      <c r="AA5114"/>
    </row>
    <row r="5115" spans="4:27" x14ac:dyDescent="0.35">
      <c r="D5115"/>
      <c r="E5115"/>
      <c r="F5115"/>
      <c r="G5115"/>
      <c r="H5115"/>
      <c r="I5115"/>
      <c r="J5115"/>
      <c r="K5115"/>
      <c r="L5115"/>
      <c r="M5115"/>
      <c r="N5115"/>
      <c r="O5115"/>
      <c r="P5115"/>
      <c r="Q5115"/>
      <c r="R5115"/>
      <c r="S5115"/>
      <c r="T5115"/>
      <c r="U5115"/>
      <c r="V5115"/>
      <c r="W5115"/>
      <c r="X5115"/>
      <c r="Y5115"/>
      <c r="Z5115"/>
      <c r="AA5115"/>
    </row>
    <row r="5116" spans="4:27" x14ac:dyDescent="0.35">
      <c r="D5116"/>
      <c r="E5116"/>
      <c r="F5116"/>
      <c r="G5116"/>
      <c r="H5116"/>
      <c r="I5116"/>
      <c r="J5116"/>
      <c r="K5116"/>
      <c r="L5116"/>
      <c r="M5116"/>
      <c r="N5116"/>
      <c r="O5116"/>
      <c r="P5116"/>
      <c r="Q5116"/>
      <c r="R5116"/>
      <c r="S5116"/>
      <c r="T5116"/>
      <c r="U5116"/>
      <c r="V5116"/>
      <c r="W5116"/>
      <c r="X5116"/>
      <c r="Y5116"/>
      <c r="Z5116"/>
      <c r="AA5116"/>
    </row>
    <row r="5117" spans="4:27" x14ac:dyDescent="0.35">
      <c r="D5117"/>
      <c r="E5117"/>
      <c r="F5117"/>
      <c r="G5117"/>
      <c r="H5117"/>
      <c r="I5117"/>
      <c r="J5117"/>
      <c r="K5117"/>
      <c r="L5117"/>
      <c r="M5117"/>
      <c r="N5117"/>
      <c r="O5117"/>
      <c r="P5117"/>
      <c r="Q5117"/>
      <c r="R5117"/>
      <c r="S5117"/>
      <c r="T5117"/>
      <c r="U5117"/>
      <c r="V5117"/>
      <c r="W5117"/>
      <c r="X5117"/>
      <c r="Y5117"/>
      <c r="Z5117"/>
      <c r="AA5117"/>
    </row>
    <row r="5118" spans="4:27" x14ac:dyDescent="0.35">
      <c r="D5118"/>
      <c r="E5118"/>
      <c r="F5118"/>
      <c r="G5118"/>
      <c r="H5118"/>
      <c r="I5118"/>
      <c r="J5118"/>
      <c r="K5118"/>
      <c r="L5118"/>
      <c r="M5118"/>
      <c r="N5118"/>
      <c r="O5118"/>
      <c r="P5118"/>
      <c r="Q5118"/>
      <c r="R5118"/>
      <c r="S5118"/>
      <c r="T5118"/>
      <c r="U5118"/>
      <c r="V5118"/>
      <c r="W5118"/>
      <c r="X5118"/>
      <c r="Y5118"/>
      <c r="Z5118"/>
      <c r="AA5118"/>
    </row>
    <row r="5119" spans="4:27" x14ac:dyDescent="0.35">
      <c r="D5119"/>
      <c r="E5119"/>
      <c r="F5119"/>
      <c r="G5119"/>
      <c r="H5119"/>
      <c r="I5119"/>
      <c r="J5119"/>
      <c r="K5119"/>
      <c r="L5119"/>
      <c r="M5119"/>
      <c r="N5119"/>
      <c r="O5119"/>
      <c r="P5119"/>
      <c r="Q5119"/>
      <c r="R5119"/>
      <c r="S5119"/>
      <c r="T5119"/>
      <c r="U5119"/>
      <c r="V5119"/>
      <c r="W5119"/>
      <c r="X5119"/>
      <c r="Y5119"/>
      <c r="Z5119"/>
      <c r="AA5119"/>
    </row>
    <row r="5120" spans="4:27" x14ac:dyDescent="0.35">
      <c r="D5120"/>
      <c r="E5120"/>
      <c r="F5120"/>
      <c r="G5120"/>
      <c r="H5120"/>
      <c r="I5120"/>
      <c r="J5120"/>
      <c r="K5120"/>
      <c r="L5120"/>
      <c r="M5120"/>
      <c r="N5120"/>
      <c r="O5120"/>
      <c r="P5120"/>
      <c r="Q5120"/>
      <c r="R5120"/>
      <c r="S5120"/>
      <c r="T5120"/>
      <c r="U5120"/>
      <c r="V5120"/>
      <c r="W5120"/>
      <c r="X5120"/>
      <c r="Y5120"/>
      <c r="Z5120"/>
      <c r="AA5120"/>
    </row>
    <row r="5121" spans="4:27" x14ac:dyDescent="0.35">
      <c r="D5121"/>
      <c r="E5121"/>
      <c r="F5121"/>
      <c r="G5121"/>
      <c r="H5121"/>
      <c r="I5121"/>
      <c r="J5121"/>
      <c r="K5121"/>
      <c r="L5121"/>
      <c r="M5121"/>
      <c r="N5121"/>
      <c r="O5121"/>
      <c r="P5121"/>
      <c r="Q5121"/>
      <c r="R5121"/>
      <c r="S5121"/>
      <c r="T5121"/>
      <c r="U5121"/>
      <c r="V5121"/>
      <c r="W5121"/>
      <c r="X5121"/>
      <c r="Y5121"/>
      <c r="Z5121"/>
      <c r="AA5121"/>
    </row>
    <row r="5122" spans="4:27" x14ac:dyDescent="0.35">
      <c r="D5122"/>
      <c r="E5122"/>
      <c r="F5122"/>
      <c r="G5122"/>
      <c r="H5122"/>
      <c r="I5122"/>
      <c r="J5122"/>
      <c r="K5122"/>
      <c r="L5122"/>
      <c r="M5122"/>
      <c r="N5122"/>
      <c r="O5122"/>
      <c r="P5122"/>
      <c r="Q5122"/>
      <c r="R5122"/>
      <c r="S5122"/>
      <c r="T5122"/>
      <c r="U5122"/>
      <c r="V5122"/>
      <c r="W5122"/>
      <c r="X5122"/>
      <c r="Y5122"/>
      <c r="Z5122"/>
      <c r="AA5122"/>
    </row>
    <row r="5123" spans="4:27" x14ac:dyDescent="0.35">
      <c r="D5123"/>
      <c r="E5123"/>
      <c r="F5123"/>
      <c r="G5123"/>
      <c r="H5123"/>
      <c r="I5123"/>
      <c r="J5123"/>
      <c r="K5123"/>
      <c r="L5123"/>
      <c r="M5123"/>
      <c r="N5123"/>
      <c r="O5123"/>
      <c r="P5123"/>
      <c r="Q5123"/>
      <c r="R5123"/>
      <c r="S5123"/>
      <c r="T5123"/>
      <c r="U5123"/>
      <c r="V5123"/>
      <c r="W5123"/>
      <c r="X5123"/>
      <c r="Y5123"/>
      <c r="Z5123"/>
      <c r="AA5123"/>
    </row>
    <row r="5124" spans="4:27" x14ac:dyDescent="0.35">
      <c r="D5124"/>
      <c r="E5124"/>
      <c r="F5124"/>
      <c r="G5124"/>
      <c r="H5124"/>
      <c r="I5124"/>
      <c r="J5124"/>
      <c r="K5124"/>
      <c r="L5124"/>
      <c r="M5124"/>
      <c r="N5124"/>
      <c r="O5124"/>
      <c r="P5124"/>
      <c r="Q5124"/>
      <c r="R5124"/>
      <c r="S5124"/>
      <c r="T5124"/>
      <c r="U5124"/>
      <c r="V5124"/>
      <c r="W5124"/>
      <c r="X5124"/>
      <c r="Y5124"/>
      <c r="Z5124"/>
      <c r="AA5124"/>
    </row>
    <row r="5125" spans="4:27" x14ac:dyDescent="0.35">
      <c r="D5125"/>
      <c r="E5125"/>
      <c r="F5125"/>
      <c r="G5125"/>
      <c r="H5125"/>
      <c r="I5125"/>
      <c r="J5125"/>
      <c r="K5125"/>
      <c r="L5125"/>
      <c r="M5125"/>
      <c r="N5125"/>
      <c r="O5125"/>
      <c r="P5125"/>
      <c r="Q5125"/>
      <c r="R5125"/>
      <c r="S5125"/>
      <c r="T5125"/>
      <c r="U5125"/>
      <c r="V5125"/>
      <c r="W5125"/>
      <c r="X5125"/>
      <c r="Y5125"/>
      <c r="Z5125"/>
      <c r="AA5125"/>
    </row>
    <row r="5126" spans="4:27" x14ac:dyDescent="0.35">
      <c r="D5126"/>
      <c r="E5126"/>
      <c r="F5126"/>
      <c r="G5126"/>
      <c r="H5126"/>
      <c r="I5126"/>
      <c r="J5126"/>
      <c r="K5126"/>
      <c r="L5126"/>
      <c r="M5126"/>
      <c r="N5126"/>
      <c r="O5126"/>
      <c r="P5126"/>
      <c r="Q5126"/>
      <c r="R5126"/>
      <c r="S5126"/>
      <c r="T5126"/>
      <c r="U5126"/>
      <c r="V5126"/>
      <c r="W5126"/>
      <c r="X5126"/>
      <c r="Y5126"/>
      <c r="Z5126"/>
      <c r="AA5126"/>
    </row>
    <row r="5127" spans="4:27" x14ac:dyDescent="0.35">
      <c r="D5127"/>
      <c r="E5127"/>
      <c r="F5127"/>
      <c r="G5127"/>
      <c r="H5127"/>
      <c r="I5127"/>
      <c r="J5127"/>
      <c r="K5127"/>
      <c r="L5127"/>
      <c r="M5127"/>
      <c r="N5127"/>
      <c r="O5127"/>
      <c r="P5127"/>
      <c r="Q5127"/>
      <c r="R5127"/>
      <c r="S5127"/>
      <c r="T5127"/>
      <c r="U5127"/>
      <c r="V5127"/>
      <c r="W5127"/>
      <c r="X5127"/>
      <c r="Y5127"/>
      <c r="Z5127"/>
      <c r="AA5127"/>
    </row>
    <row r="5128" spans="4:27" x14ac:dyDescent="0.35">
      <c r="D5128"/>
      <c r="E5128"/>
      <c r="F5128"/>
      <c r="G5128"/>
      <c r="H5128"/>
      <c r="I5128"/>
      <c r="J5128"/>
      <c r="K5128"/>
      <c r="L5128"/>
      <c r="M5128"/>
      <c r="N5128"/>
      <c r="O5128"/>
      <c r="P5128"/>
      <c r="Q5128"/>
      <c r="R5128"/>
      <c r="S5128"/>
      <c r="T5128"/>
      <c r="U5128"/>
      <c r="V5128"/>
      <c r="W5128"/>
      <c r="X5128"/>
      <c r="Y5128"/>
      <c r="Z5128"/>
      <c r="AA5128"/>
    </row>
    <row r="5129" spans="4:27" x14ac:dyDescent="0.35">
      <c r="D5129"/>
      <c r="E5129"/>
      <c r="F5129"/>
      <c r="G5129"/>
      <c r="H5129"/>
      <c r="I5129"/>
      <c r="J5129"/>
      <c r="K5129"/>
      <c r="L5129"/>
      <c r="M5129"/>
      <c r="N5129"/>
      <c r="O5129"/>
      <c r="P5129"/>
      <c r="Q5129"/>
      <c r="R5129"/>
      <c r="S5129"/>
      <c r="T5129"/>
      <c r="U5129"/>
      <c r="V5129"/>
      <c r="W5129"/>
      <c r="X5129"/>
      <c r="Y5129"/>
      <c r="Z5129"/>
      <c r="AA5129"/>
    </row>
    <row r="5130" spans="4:27" x14ac:dyDescent="0.35">
      <c r="D5130"/>
      <c r="E5130"/>
      <c r="F5130"/>
      <c r="G5130"/>
      <c r="H5130"/>
      <c r="I5130"/>
      <c r="J5130"/>
      <c r="K5130"/>
      <c r="L5130"/>
      <c r="M5130"/>
      <c r="N5130"/>
      <c r="O5130"/>
      <c r="P5130"/>
      <c r="Q5130"/>
      <c r="R5130"/>
      <c r="S5130"/>
      <c r="T5130"/>
      <c r="U5130"/>
      <c r="V5130"/>
      <c r="W5130"/>
      <c r="X5130"/>
      <c r="Y5130"/>
      <c r="Z5130"/>
      <c r="AA5130"/>
    </row>
    <row r="5131" spans="4:27" x14ac:dyDescent="0.35">
      <c r="D5131"/>
      <c r="E5131"/>
      <c r="F5131"/>
      <c r="G5131"/>
      <c r="H5131"/>
      <c r="I5131"/>
      <c r="J5131"/>
      <c r="K5131"/>
      <c r="L5131"/>
      <c r="M5131"/>
      <c r="N5131"/>
      <c r="O5131"/>
      <c r="P5131"/>
      <c r="Q5131"/>
      <c r="R5131"/>
      <c r="S5131"/>
      <c r="T5131"/>
      <c r="U5131"/>
      <c r="V5131"/>
      <c r="W5131"/>
      <c r="X5131"/>
      <c r="Y5131"/>
      <c r="Z5131"/>
      <c r="AA5131"/>
    </row>
    <row r="5132" spans="4:27" x14ac:dyDescent="0.35">
      <c r="D5132"/>
      <c r="E5132"/>
      <c r="F5132"/>
      <c r="G5132"/>
      <c r="H5132"/>
      <c r="I5132"/>
      <c r="J5132"/>
      <c r="K5132"/>
      <c r="L5132"/>
      <c r="M5132"/>
      <c r="N5132"/>
      <c r="O5132"/>
      <c r="P5132"/>
      <c r="Q5132"/>
      <c r="R5132"/>
      <c r="S5132"/>
      <c r="T5132"/>
      <c r="U5132"/>
      <c r="V5132"/>
      <c r="W5132"/>
      <c r="X5132"/>
      <c r="Y5132"/>
      <c r="Z5132"/>
      <c r="AA5132"/>
    </row>
    <row r="5133" spans="4:27" x14ac:dyDescent="0.35">
      <c r="D5133"/>
      <c r="E5133"/>
      <c r="F5133"/>
      <c r="G5133"/>
      <c r="H5133"/>
      <c r="I5133"/>
      <c r="J5133"/>
      <c r="K5133"/>
      <c r="L5133"/>
      <c r="M5133"/>
      <c r="N5133"/>
      <c r="O5133"/>
      <c r="P5133"/>
      <c r="Q5133"/>
      <c r="R5133"/>
      <c r="S5133"/>
      <c r="T5133"/>
      <c r="U5133"/>
      <c r="V5133"/>
      <c r="W5133"/>
      <c r="X5133"/>
      <c r="Y5133"/>
      <c r="Z5133"/>
      <c r="AA5133"/>
    </row>
    <row r="5134" spans="4:27" x14ac:dyDescent="0.35">
      <c r="D5134"/>
      <c r="E5134"/>
      <c r="F5134"/>
      <c r="G5134"/>
      <c r="H5134"/>
      <c r="I5134"/>
      <c r="J5134"/>
      <c r="K5134"/>
      <c r="L5134"/>
      <c r="M5134"/>
      <c r="N5134"/>
      <c r="O5134"/>
      <c r="P5134"/>
      <c r="Q5134"/>
      <c r="R5134"/>
      <c r="S5134"/>
      <c r="T5134"/>
      <c r="U5134"/>
      <c r="V5134"/>
      <c r="W5134"/>
      <c r="X5134"/>
      <c r="Y5134"/>
      <c r="Z5134"/>
      <c r="AA5134"/>
    </row>
    <row r="5135" spans="4:27" x14ac:dyDescent="0.35">
      <c r="D5135"/>
      <c r="E5135"/>
      <c r="F5135"/>
      <c r="G5135"/>
      <c r="H5135"/>
      <c r="I5135"/>
      <c r="J5135"/>
      <c r="K5135"/>
      <c r="L5135"/>
      <c r="M5135"/>
      <c r="N5135"/>
      <c r="O5135"/>
      <c r="P5135"/>
      <c r="Q5135"/>
      <c r="R5135"/>
      <c r="S5135"/>
      <c r="T5135"/>
      <c r="U5135"/>
      <c r="V5135"/>
      <c r="W5135"/>
      <c r="X5135"/>
      <c r="Y5135"/>
      <c r="Z5135"/>
      <c r="AA5135"/>
    </row>
    <row r="5136" spans="4:27" x14ac:dyDescent="0.35">
      <c r="D5136"/>
      <c r="E5136"/>
      <c r="F5136"/>
      <c r="G5136"/>
      <c r="H5136"/>
      <c r="I5136"/>
      <c r="J5136"/>
      <c r="K5136"/>
      <c r="L5136"/>
      <c r="M5136"/>
      <c r="N5136"/>
      <c r="O5136"/>
      <c r="P5136"/>
      <c r="Q5136"/>
      <c r="R5136"/>
      <c r="S5136"/>
      <c r="T5136"/>
      <c r="U5136"/>
      <c r="V5136"/>
      <c r="W5136"/>
      <c r="X5136"/>
      <c r="Y5136"/>
      <c r="Z5136"/>
      <c r="AA5136"/>
    </row>
    <row r="5137" spans="4:27" x14ac:dyDescent="0.35">
      <c r="D5137"/>
      <c r="E5137"/>
      <c r="F5137"/>
      <c r="G5137"/>
      <c r="H5137"/>
      <c r="I5137"/>
      <c r="J5137"/>
      <c r="K5137"/>
      <c r="L5137"/>
      <c r="M5137"/>
      <c r="N5137"/>
      <c r="O5137"/>
      <c r="P5137"/>
      <c r="Q5137"/>
      <c r="R5137"/>
      <c r="S5137"/>
      <c r="T5137"/>
      <c r="U5137"/>
      <c r="V5137"/>
      <c r="W5137"/>
      <c r="X5137"/>
      <c r="Y5137"/>
      <c r="Z5137"/>
      <c r="AA5137"/>
    </row>
    <row r="5138" spans="4:27" x14ac:dyDescent="0.35">
      <c r="D5138"/>
      <c r="E5138"/>
      <c r="F5138"/>
      <c r="G5138"/>
      <c r="H5138"/>
      <c r="I5138"/>
      <c r="J5138"/>
      <c r="K5138"/>
      <c r="L5138"/>
      <c r="M5138"/>
      <c r="N5138"/>
      <c r="O5138"/>
      <c r="P5138"/>
      <c r="Q5138"/>
      <c r="R5138"/>
      <c r="S5138"/>
      <c r="T5138"/>
      <c r="U5138"/>
      <c r="V5138"/>
      <c r="W5138"/>
      <c r="X5138"/>
      <c r="Y5138"/>
      <c r="Z5138"/>
      <c r="AA5138"/>
    </row>
    <row r="5139" spans="4:27" x14ac:dyDescent="0.35">
      <c r="D5139"/>
      <c r="E5139"/>
      <c r="F5139"/>
      <c r="G5139"/>
      <c r="H5139"/>
      <c r="I5139"/>
      <c r="J5139"/>
      <c r="K5139"/>
      <c r="L5139"/>
      <c r="M5139"/>
      <c r="N5139"/>
      <c r="O5139"/>
      <c r="P5139"/>
      <c r="Q5139"/>
      <c r="R5139"/>
      <c r="S5139"/>
      <c r="T5139"/>
      <c r="U5139"/>
      <c r="V5139"/>
      <c r="W5139"/>
      <c r="X5139"/>
      <c r="Y5139"/>
      <c r="Z5139"/>
      <c r="AA5139"/>
    </row>
    <row r="5140" spans="4:27" x14ac:dyDescent="0.35">
      <c r="D5140"/>
      <c r="E5140"/>
      <c r="F5140"/>
      <c r="G5140"/>
      <c r="H5140"/>
      <c r="I5140"/>
      <c r="J5140"/>
      <c r="K5140"/>
      <c r="L5140"/>
      <c r="M5140"/>
      <c r="N5140"/>
      <c r="O5140"/>
      <c r="P5140"/>
      <c r="Q5140"/>
      <c r="R5140"/>
      <c r="S5140"/>
      <c r="T5140"/>
      <c r="U5140"/>
      <c r="V5140"/>
      <c r="W5140"/>
      <c r="X5140"/>
      <c r="Y5140"/>
      <c r="Z5140"/>
      <c r="AA5140"/>
    </row>
    <row r="5141" spans="4:27" x14ac:dyDescent="0.35">
      <c r="D5141"/>
      <c r="E5141"/>
      <c r="F5141"/>
      <c r="G5141"/>
      <c r="H5141"/>
      <c r="I5141"/>
      <c r="J5141"/>
      <c r="K5141"/>
      <c r="L5141"/>
      <c r="M5141"/>
      <c r="N5141"/>
      <c r="O5141"/>
      <c r="P5141"/>
      <c r="Q5141"/>
      <c r="R5141"/>
      <c r="S5141"/>
      <c r="T5141"/>
      <c r="U5141"/>
      <c r="V5141"/>
      <c r="W5141"/>
      <c r="X5141"/>
      <c r="Y5141"/>
      <c r="Z5141"/>
      <c r="AA5141"/>
    </row>
    <row r="5142" spans="4:27" x14ac:dyDescent="0.35">
      <c r="D5142"/>
      <c r="E5142"/>
      <c r="F5142"/>
      <c r="G5142"/>
      <c r="H5142"/>
      <c r="I5142"/>
      <c r="J5142"/>
      <c r="K5142"/>
      <c r="L5142"/>
      <c r="M5142"/>
      <c r="N5142"/>
      <c r="O5142"/>
      <c r="P5142"/>
      <c r="Q5142"/>
      <c r="R5142"/>
      <c r="S5142"/>
      <c r="T5142"/>
      <c r="U5142"/>
      <c r="V5142"/>
      <c r="W5142"/>
      <c r="X5142"/>
      <c r="Y5142"/>
      <c r="Z5142"/>
      <c r="AA5142"/>
    </row>
    <row r="5143" spans="4:27" x14ac:dyDescent="0.35">
      <c r="D5143"/>
      <c r="E5143"/>
      <c r="F5143"/>
      <c r="G5143"/>
      <c r="H5143"/>
      <c r="I5143"/>
      <c r="J5143"/>
      <c r="K5143"/>
      <c r="L5143"/>
      <c r="M5143"/>
      <c r="N5143"/>
      <c r="O5143"/>
      <c r="P5143"/>
      <c r="Q5143"/>
      <c r="R5143"/>
      <c r="S5143"/>
      <c r="T5143"/>
      <c r="U5143"/>
      <c r="V5143"/>
      <c r="W5143"/>
      <c r="X5143"/>
      <c r="Y5143"/>
      <c r="Z5143"/>
      <c r="AA5143"/>
    </row>
    <row r="5144" spans="4:27" x14ac:dyDescent="0.35">
      <c r="D5144"/>
      <c r="E5144"/>
      <c r="F5144"/>
      <c r="G5144"/>
      <c r="H5144"/>
      <c r="I5144"/>
      <c r="J5144"/>
      <c r="K5144"/>
      <c r="L5144"/>
      <c r="M5144"/>
      <c r="N5144"/>
      <c r="O5144"/>
      <c r="P5144"/>
      <c r="Q5144"/>
      <c r="R5144"/>
      <c r="S5144"/>
      <c r="T5144"/>
      <c r="U5144"/>
      <c r="V5144"/>
      <c r="W5144"/>
      <c r="X5144"/>
      <c r="Y5144"/>
      <c r="Z5144"/>
      <c r="AA5144"/>
    </row>
    <row r="5145" spans="4:27" x14ac:dyDescent="0.35">
      <c r="D5145"/>
      <c r="E5145"/>
      <c r="F5145"/>
      <c r="G5145"/>
      <c r="H5145"/>
      <c r="I5145"/>
      <c r="J5145"/>
      <c r="K5145"/>
      <c r="L5145"/>
      <c r="M5145"/>
      <c r="N5145"/>
      <c r="O5145"/>
      <c r="P5145"/>
      <c r="Q5145"/>
      <c r="R5145"/>
      <c r="S5145"/>
      <c r="T5145"/>
      <c r="U5145"/>
      <c r="V5145"/>
      <c r="W5145"/>
      <c r="X5145"/>
      <c r="Y5145"/>
      <c r="Z5145"/>
      <c r="AA5145"/>
    </row>
    <row r="5146" spans="4:27" x14ac:dyDescent="0.35">
      <c r="D5146"/>
      <c r="E5146"/>
      <c r="F5146"/>
      <c r="G5146"/>
      <c r="H5146"/>
      <c r="I5146"/>
      <c r="J5146"/>
      <c r="K5146"/>
      <c r="L5146"/>
      <c r="M5146"/>
      <c r="N5146"/>
      <c r="O5146"/>
      <c r="P5146"/>
      <c r="Q5146"/>
      <c r="R5146"/>
      <c r="S5146"/>
      <c r="T5146"/>
      <c r="U5146"/>
      <c r="V5146"/>
      <c r="W5146"/>
      <c r="X5146"/>
      <c r="Y5146"/>
      <c r="Z5146"/>
      <c r="AA5146"/>
    </row>
    <row r="5147" spans="4:27" x14ac:dyDescent="0.35">
      <c r="D5147"/>
      <c r="E5147"/>
      <c r="F5147"/>
      <c r="G5147"/>
      <c r="H5147"/>
      <c r="I5147"/>
      <c r="J5147"/>
      <c r="K5147"/>
      <c r="L5147"/>
      <c r="M5147"/>
      <c r="N5147"/>
      <c r="O5147"/>
      <c r="P5147"/>
      <c r="Q5147"/>
      <c r="R5147"/>
      <c r="S5147"/>
      <c r="T5147"/>
      <c r="U5147"/>
      <c r="V5147"/>
      <c r="W5147"/>
      <c r="X5147"/>
      <c r="Y5147"/>
      <c r="Z5147"/>
      <c r="AA5147"/>
    </row>
    <row r="5148" spans="4:27" x14ac:dyDescent="0.35">
      <c r="D5148"/>
      <c r="E5148"/>
      <c r="F5148"/>
      <c r="G5148"/>
      <c r="H5148"/>
      <c r="I5148"/>
      <c r="J5148"/>
      <c r="K5148"/>
      <c r="L5148"/>
      <c r="M5148"/>
      <c r="N5148"/>
      <c r="O5148"/>
      <c r="P5148"/>
      <c r="Q5148"/>
      <c r="R5148"/>
      <c r="S5148"/>
      <c r="T5148"/>
      <c r="U5148"/>
      <c r="V5148"/>
      <c r="W5148"/>
      <c r="X5148"/>
      <c r="Y5148"/>
      <c r="Z5148"/>
      <c r="AA5148"/>
    </row>
    <row r="5149" spans="4:27" x14ac:dyDescent="0.35">
      <c r="D5149"/>
      <c r="E5149"/>
      <c r="F5149"/>
      <c r="G5149"/>
      <c r="H5149"/>
      <c r="I5149"/>
      <c r="J5149"/>
      <c r="K5149"/>
      <c r="L5149"/>
      <c r="M5149"/>
      <c r="N5149"/>
      <c r="O5149"/>
      <c r="P5149"/>
      <c r="Q5149"/>
      <c r="R5149"/>
      <c r="S5149"/>
      <c r="T5149"/>
      <c r="U5149"/>
      <c r="V5149"/>
      <c r="W5149"/>
      <c r="X5149"/>
      <c r="Y5149"/>
      <c r="Z5149"/>
      <c r="AA5149"/>
    </row>
    <row r="5150" spans="4:27" x14ac:dyDescent="0.35">
      <c r="D5150"/>
      <c r="E5150"/>
      <c r="F5150"/>
      <c r="G5150"/>
      <c r="H5150"/>
      <c r="I5150"/>
      <c r="J5150"/>
      <c r="K5150"/>
      <c r="L5150"/>
      <c r="M5150"/>
      <c r="N5150"/>
      <c r="O5150"/>
      <c r="P5150"/>
      <c r="Q5150"/>
      <c r="R5150"/>
      <c r="S5150"/>
      <c r="T5150"/>
      <c r="U5150"/>
      <c r="V5150"/>
      <c r="W5150"/>
      <c r="X5150"/>
      <c r="Y5150"/>
      <c r="Z5150"/>
      <c r="AA5150"/>
    </row>
    <row r="5151" spans="4:27" x14ac:dyDescent="0.35">
      <c r="D5151"/>
      <c r="E5151"/>
      <c r="F5151"/>
      <c r="G5151"/>
      <c r="H5151"/>
      <c r="I5151"/>
      <c r="J5151"/>
      <c r="K5151"/>
      <c r="L5151"/>
      <c r="M5151"/>
      <c r="N5151"/>
      <c r="O5151"/>
      <c r="P5151"/>
      <c r="Q5151"/>
      <c r="R5151"/>
      <c r="S5151"/>
      <c r="T5151"/>
      <c r="U5151"/>
      <c r="V5151"/>
      <c r="W5151"/>
      <c r="X5151"/>
      <c r="Y5151"/>
      <c r="Z5151"/>
      <c r="AA5151"/>
    </row>
    <row r="5152" spans="4:27" x14ac:dyDescent="0.35">
      <c r="D5152"/>
      <c r="E5152"/>
      <c r="F5152"/>
      <c r="G5152"/>
      <c r="H5152"/>
      <c r="I5152"/>
      <c r="J5152"/>
      <c r="K5152"/>
      <c r="L5152"/>
      <c r="M5152"/>
      <c r="N5152"/>
      <c r="O5152"/>
      <c r="P5152"/>
      <c r="Q5152"/>
      <c r="R5152"/>
      <c r="S5152"/>
      <c r="T5152"/>
      <c r="U5152"/>
      <c r="V5152"/>
      <c r="W5152"/>
      <c r="X5152"/>
      <c r="Y5152"/>
      <c r="Z5152"/>
      <c r="AA5152"/>
    </row>
    <row r="5153" spans="4:27" x14ac:dyDescent="0.35">
      <c r="D5153"/>
      <c r="E5153"/>
      <c r="F5153"/>
      <c r="G5153"/>
      <c r="H5153"/>
      <c r="I5153"/>
      <c r="J5153"/>
      <c r="K5153"/>
      <c r="L5153"/>
      <c r="M5153"/>
      <c r="N5153"/>
      <c r="O5153"/>
      <c r="P5153"/>
      <c r="Q5153"/>
      <c r="R5153"/>
      <c r="S5153"/>
      <c r="T5153"/>
      <c r="U5153"/>
      <c r="V5153"/>
      <c r="W5153"/>
      <c r="X5153"/>
      <c r="Y5153"/>
      <c r="Z5153"/>
      <c r="AA5153"/>
    </row>
    <row r="5154" spans="4:27" x14ac:dyDescent="0.35">
      <c r="D5154"/>
      <c r="E5154"/>
      <c r="F5154"/>
      <c r="G5154"/>
      <c r="H5154"/>
      <c r="I5154"/>
      <c r="J5154"/>
      <c r="K5154"/>
      <c r="L5154"/>
      <c r="M5154"/>
      <c r="N5154"/>
      <c r="O5154"/>
      <c r="P5154"/>
      <c r="Q5154"/>
      <c r="R5154"/>
      <c r="S5154"/>
      <c r="T5154"/>
      <c r="U5154"/>
      <c r="V5154"/>
      <c r="W5154"/>
      <c r="X5154"/>
      <c r="Y5154"/>
      <c r="Z5154"/>
      <c r="AA5154"/>
    </row>
    <row r="5155" spans="4:27" x14ac:dyDescent="0.35">
      <c r="D5155"/>
      <c r="E5155"/>
      <c r="F5155"/>
      <c r="G5155"/>
      <c r="H5155"/>
      <c r="I5155"/>
      <c r="J5155"/>
      <c r="K5155"/>
      <c r="L5155"/>
      <c r="M5155"/>
      <c r="N5155"/>
      <c r="O5155"/>
      <c r="P5155"/>
      <c r="Q5155"/>
      <c r="R5155"/>
      <c r="S5155"/>
      <c r="T5155"/>
      <c r="U5155"/>
      <c r="V5155"/>
      <c r="W5155"/>
      <c r="X5155"/>
      <c r="Y5155"/>
      <c r="Z5155"/>
      <c r="AA5155"/>
    </row>
    <row r="5156" spans="4:27" x14ac:dyDescent="0.35">
      <c r="D5156"/>
      <c r="E5156"/>
      <c r="F5156"/>
      <c r="G5156"/>
      <c r="H5156"/>
      <c r="I5156"/>
      <c r="J5156"/>
      <c r="K5156"/>
      <c r="L5156"/>
      <c r="M5156"/>
      <c r="N5156"/>
      <c r="O5156"/>
      <c r="P5156"/>
      <c r="Q5156"/>
      <c r="R5156"/>
      <c r="S5156"/>
      <c r="T5156"/>
      <c r="U5156"/>
      <c r="V5156"/>
      <c r="W5156"/>
      <c r="X5156"/>
      <c r="Y5156"/>
      <c r="Z5156"/>
      <c r="AA5156"/>
    </row>
    <row r="5157" spans="4:27" x14ac:dyDescent="0.35">
      <c r="D5157"/>
      <c r="E5157"/>
      <c r="F5157"/>
      <c r="G5157"/>
      <c r="H5157"/>
      <c r="I5157"/>
      <c r="J5157"/>
      <c r="K5157"/>
      <c r="L5157"/>
      <c r="M5157"/>
      <c r="N5157"/>
      <c r="O5157"/>
      <c r="P5157"/>
      <c r="Q5157"/>
      <c r="R5157"/>
      <c r="S5157"/>
      <c r="T5157"/>
      <c r="U5157"/>
      <c r="V5157"/>
      <c r="W5157"/>
      <c r="X5157"/>
      <c r="Y5157"/>
      <c r="Z5157"/>
      <c r="AA5157"/>
    </row>
    <row r="5158" spans="4:27" x14ac:dyDescent="0.35">
      <c r="D5158"/>
      <c r="E5158"/>
      <c r="F5158"/>
      <c r="G5158"/>
      <c r="H5158"/>
      <c r="I5158"/>
      <c r="J5158"/>
      <c r="K5158"/>
      <c r="L5158"/>
      <c r="M5158"/>
      <c r="N5158"/>
      <c r="O5158"/>
      <c r="P5158"/>
      <c r="Q5158"/>
      <c r="R5158"/>
      <c r="S5158"/>
      <c r="T5158"/>
      <c r="U5158"/>
      <c r="V5158"/>
      <c r="W5158"/>
      <c r="X5158"/>
      <c r="Y5158"/>
      <c r="Z5158"/>
      <c r="AA5158"/>
    </row>
    <row r="5159" spans="4:27" x14ac:dyDescent="0.35">
      <c r="D5159"/>
      <c r="E5159"/>
      <c r="F5159"/>
      <c r="G5159"/>
      <c r="H5159"/>
      <c r="I5159"/>
      <c r="J5159"/>
      <c r="K5159"/>
      <c r="L5159"/>
      <c r="M5159"/>
      <c r="N5159"/>
      <c r="O5159"/>
      <c r="P5159"/>
      <c r="Q5159"/>
      <c r="R5159"/>
      <c r="S5159"/>
      <c r="T5159"/>
      <c r="U5159"/>
      <c r="V5159"/>
      <c r="W5159"/>
      <c r="X5159"/>
      <c r="Y5159"/>
      <c r="Z5159"/>
      <c r="AA5159"/>
    </row>
    <row r="5160" spans="4:27" x14ac:dyDescent="0.35">
      <c r="D5160"/>
      <c r="E5160"/>
      <c r="F5160"/>
      <c r="G5160"/>
      <c r="H5160"/>
      <c r="I5160"/>
      <c r="J5160"/>
      <c r="K5160"/>
      <c r="L5160"/>
      <c r="M5160"/>
      <c r="N5160"/>
      <c r="O5160"/>
      <c r="P5160"/>
      <c r="Q5160"/>
      <c r="R5160"/>
      <c r="S5160"/>
      <c r="T5160"/>
      <c r="U5160"/>
      <c r="V5160"/>
      <c r="W5160"/>
      <c r="X5160"/>
      <c r="Y5160"/>
      <c r="Z5160"/>
      <c r="AA5160"/>
    </row>
    <row r="5161" spans="4:27" x14ac:dyDescent="0.35">
      <c r="D5161"/>
      <c r="E5161"/>
      <c r="F5161"/>
      <c r="G5161"/>
      <c r="H5161"/>
      <c r="I5161"/>
      <c r="J5161"/>
      <c r="K5161"/>
      <c r="L5161"/>
      <c r="M5161"/>
      <c r="N5161"/>
      <c r="O5161"/>
      <c r="P5161"/>
      <c r="Q5161"/>
      <c r="R5161"/>
      <c r="S5161"/>
      <c r="T5161"/>
      <c r="U5161"/>
      <c r="V5161"/>
      <c r="W5161"/>
      <c r="X5161"/>
      <c r="Y5161"/>
      <c r="Z5161"/>
      <c r="AA5161"/>
    </row>
    <row r="5162" spans="4:27" x14ac:dyDescent="0.35">
      <c r="D5162"/>
      <c r="E5162"/>
      <c r="F5162"/>
      <c r="G5162"/>
      <c r="H5162"/>
      <c r="I5162"/>
      <c r="J5162"/>
      <c r="K5162"/>
      <c r="L5162"/>
      <c r="M5162"/>
      <c r="N5162"/>
      <c r="O5162"/>
      <c r="P5162"/>
      <c r="Q5162"/>
      <c r="R5162"/>
      <c r="S5162"/>
      <c r="T5162"/>
      <c r="U5162"/>
      <c r="V5162"/>
      <c r="W5162"/>
      <c r="X5162"/>
      <c r="Y5162"/>
      <c r="Z5162"/>
      <c r="AA5162"/>
    </row>
    <row r="5163" spans="4:27" x14ac:dyDescent="0.35">
      <c r="D5163"/>
      <c r="E5163"/>
      <c r="F5163"/>
      <c r="G5163"/>
      <c r="H5163"/>
      <c r="I5163"/>
      <c r="J5163"/>
      <c r="K5163"/>
      <c r="L5163"/>
      <c r="M5163"/>
      <c r="N5163"/>
      <c r="O5163"/>
      <c r="P5163"/>
      <c r="Q5163"/>
      <c r="R5163"/>
      <c r="S5163"/>
      <c r="T5163"/>
      <c r="U5163"/>
      <c r="V5163"/>
      <c r="W5163"/>
      <c r="X5163"/>
      <c r="Y5163"/>
      <c r="Z5163"/>
      <c r="AA5163"/>
    </row>
    <row r="5164" spans="4:27" x14ac:dyDescent="0.35">
      <c r="D5164"/>
      <c r="E5164"/>
      <c r="F5164"/>
      <c r="G5164"/>
      <c r="H5164"/>
      <c r="I5164"/>
      <c r="J5164"/>
      <c r="K5164"/>
      <c r="L5164"/>
      <c r="M5164"/>
      <c r="N5164"/>
      <c r="O5164"/>
      <c r="P5164"/>
      <c r="Q5164"/>
      <c r="R5164"/>
      <c r="S5164"/>
      <c r="T5164"/>
      <c r="U5164"/>
      <c r="V5164"/>
      <c r="W5164"/>
      <c r="X5164"/>
      <c r="Y5164"/>
      <c r="Z5164"/>
      <c r="AA5164"/>
    </row>
    <row r="5165" spans="4:27" x14ac:dyDescent="0.35">
      <c r="D5165"/>
      <c r="E5165"/>
      <c r="F5165"/>
      <c r="G5165"/>
      <c r="H5165"/>
      <c r="I5165"/>
      <c r="J5165"/>
      <c r="K5165"/>
      <c r="L5165"/>
      <c r="M5165"/>
      <c r="N5165"/>
      <c r="O5165"/>
      <c r="P5165"/>
      <c r="Q5165"/>
      <c r="R5165"/>
      <c r="S5165"/>
      <c r="T5165"/>
      <c r="U5165"/>
      <c r="V5165"/>
      <c r="W5165"/>
      <c r="X5165"/>
      <c r="Y5165"/>
      <c r="Z5165"/>
      <c r="AA5165"/>
    </row>
    <row r="5166" spans="4:27" x14ac:dyDescent="0.35">
      <c r="D5166"/>
      <c r="E5166"/>
      <c r="F5166"/>
      <c r="G5166"/>
      <c r="H5166"/>
      <c r="I5166"/>
      <c r="J5166"/>
      <c r="K5166"/>
      <c r="L5166"/>
      <c r="M5166"/>
      <c r="N5166"/>
      <c r="O5166"/>
      <c r="P5166"/>
      <c r="Q5166"/>
      <c r="R5166"/>
      <c r="S5166"/>
      <c r="T5166"/>
      <c r="U5166"/>
      <c r="V5166"/>
      <c r="W5166"/>
      <c r="X5166"/>
      <c r="Y5166"/>
      <c r="Z5166"/>
      <c r="AA5166"/>
    </row>
    <row r="5167" spans="4:27" x14ac:dyDescent="0.35">
      <c r="D5167"/>
      <c r="E5167"/>
      <c r="F5167"/>
      <c r="G5167"/>
      <c r="H5167"/>
      <c r="I5167"/>
      <c r="J5167"/>
      <c r="K5167"/>
      <c r="L5167"/>
      <c r="M5167"/>
      <c r="N5167"/>
      <c r="O5167"/>
      <c r="P5167"/>
      <c r="Q5167"/>
      <c r="R5167"/>
      <c r="S5167"/>
      <c r="T5167"/>
      <c r="U5167"/>
      <c r="V5167"/>
      <c r="W5167"/>
      <c r="X5167"/>
      <c r="Y5167"/>
      <c r="Z5167"/>
      <c r="AA5167"/>
    </row>
    <row r="5168" spans="4:27" x14ac:dyDescent="0.35">
      <c r="D5168"/>
      <c r="E5168"/>
      <c r="F5168"/>
      <c r="G5168"/>
      <c r="H5168"/>
      <c r="I5168"/>
      <c r="J5168"/>
      <c r="K5168"/>
      <c r="L5168"/>
      <c r="M5168"/>
      <c r="N5168"/>
      <c r="O5168"/>
      <c r="P5168"/>
      <c r="Q5168"/>
      <c r="R5168"/>
      <c r="S5168"/>
      <c r="T5168"/>
      <c r="U5168"/>
      <c r="V5168"/>
      <c r="W5168"/>
      <c r="X5168"/>
      <c r="Y5168"/>
      <c r="Z5168"/>
      <c r="AA5168"/>
    </row>
    <row r="5169" spans="4:27" x14ac:dyDescent="0.35">
      <c r="D5169"/>
      <c r="E5169"/>
      <c r="F5169"/>
      <c r="G5169"/>
      <c r="H5169"/>
      <c r="I5169"/>
      <c r="J5169"/>
      <c r="K5169"/>
      <c r="L5169"/>
      <c r="M5169"/>
      <c r="N5169"/>
      <c r="O5169"/>
      <c r="P5169"/>
      <c r="Q5169"/>
      <c r="R5169"/>
      <c r="S5169"/>
      <c r="T5169"/>
      <c r="U5169"/>
      <c r="V5169"/>
      <c r="W5169"/>
      <c r="X5169"/>
      <c r="Y5169"/>
      <c r="Z5169"/>
      <c r="AA5169"/>
    </row>
    <row r="5170" spans="4:27" x14ac:dyDescent="0.35">
      <c r="D5170"/>
      <c r="E5170"/>
      <c r="F5170"/>
      <c r="G5170"/>
      <c r="H5170"/>
      <c r="I5170"/>
      <c r="J5170"/>
      <c r="K5170"/>
      <c r="L5170"/>
      <c r="M5170"/>
      <c r="N5170"/>
      <c r="O5170"/>
      <c r="P5170"/>
      <c r="Q5170"/>
      <c r="R5170"/>
      <c r="S5170"/>
      <c r="T5170"/>
      <c r="U5170"/>
      <c r="V5170"/>
      <c r="W5170"/>
      <c r="X5170"/>
      <c r="Y5170"/>
      <c r="Z5170"/>
      <c r="AA5170"/>
    </row>
    <row r="5171" spans="4:27" x14ac:dyDescent="0.35">
      <c r="D5171"/>
      <c r="E5171"/>
      <c r="F5171"/>
      <c r="G5171"/>
      <c r="H5171"/>
      <c r="I5171"/>
      <c r="J5171"/>
      <c r="K5171"/>
      <c r="L5171"/>
      <c r="M5171"/>
      <c r="N5171"/>
      <c r="O5171"/>
      <c r="P5171"/>
      <c r="Q5171"/>
      <c r="R5171"/>
      <c r="S5171"/>
      <c r="T5171"/>
      <c r="U5171"/>
      <c r="V5171"/>
      <c r="W5171"/>
      <c r="X5171"/>
      <c r="Y5171"/>
      <c r="Z5171"/>
      <c r="AA5171"/>
    </row>
    <row r="5172" spans="4:27" x14ac:dyDescent="0.35">
      <c r="D5172"/>
      <c r="E5172"/>
      <c r="F5172"/>
      <c r="G5172"/>
      <c r="H5172"/>
      <c r="I5172"/>
      <c r="J5172"/>
      <c r="K5172"/>
      <c r="L5172"/>
      <c r="M5172"/>
      <c r="N5172"/>
      <c r="O5172"/>
      <c r="P5172"/>
      <c r="Q5172"/>
      <c r="R5172"/>
      <c r="S5172"/>
      <c r="T5172"/>
      <c r="U5172"/>
      <c r="V5172"/>
      <c r="W5172"/>
      <c r="X5172"/>
      <c r="Y5172"/>
      <c r="Z5172"/>
      <c r="AA5172"/>
    </row>
    <row r="5173" spans="4:27" x14ac:dyDescent="0.35">
      <c r="D5173"/>
      <c r="E5173"/>
      <c r="F5173"/>
      <c r="G5173"/>
      <c r="H5173"/>
      <c r="I5173"/>
      <c r="J5173"/>
      <c r="K5173"/>
      <c r="L5173"/>
      <c r="M5173"/>
      <c r="N5173"/>
      <c r="O5173"/>
      <c r="P5173"/>
      <c r="Q5173"/>
      <c r="R5173"/>
      <c r="S5173"/>
      <c r="T5173"/>
      <c r="U5173"/>
      <c r="V5173"/>
      <c r="W5173"/>
      <c r="X5173"/>
      <c r="Y5173"/>
      <c r="Z5173"/>
      <c r="AA5173"/>
    </row>
    <row r="5174" spans="4:27" x14ac:dyDescent="0.35">
      <c r="D5174"/>
      <c r="E5174"/>
      <c r="F5174"/>
      <c r="G5174"/>
      <c r="H5174"/>
      <c r="I5174"/>
      <c r="J5174"/>
      <c r="K5174"/>
      <c r="L5174"/>
      <c r="M5174"/>
      <c r="N5174"/>
      <c r="O5174"/>
      <c r="P5174"/>
      <c r="Q5174"/>
      <c r="R5174"/>
      <c r="S5174"/>
      <c r="T5174"/>
      <c r="U5174"/>
      <c r="V5174"/>
      <c r="W5174"/>
      <c r="X5174"/>
      <c r="Y5174"/>
      <c r="Z5174"/>
      <c r="AA5174"/>
    </row>
    <row r="5175" spans="4:27" x14ac:dyDescent="0.35">
      <c r="D5175"/>
      <c r="E5175"/>
      <c r="F5175"/>
      <c r="G5175"/>
      <c r="H5175"/>
      <c r="I5175"/>
      <c r="J5175"/>
      <c r="K5175"/>
      <c r="L5175"/>
      <c r="M5175"/>
      <c r="N5175"/>
      <c r="O5175"/>
      <c r="P5175"/>
      <c r="Q5175"/>
      <c r="R5175"/>
      <c r="S5175"/>
      <c r="T5175"/>
      <c r="U5175"/>
      <c r="V5175"/>
      <c r="W5175"/>
      <c r="X5175"/>
      <c r="Y5175"/>
      <c r="Z5175"/>
      <c r="AA5175"/>
    </row>
    <row r="5176" spans="4:27" x14ac:dyDescent="0.35">
      <c r="D5176"/>
      <c r="E5176"/>
      <c r="F5176"/>
      <c r="G5176"/>
      <c r="H5176"/>
      <c r="I5176"/>
      <c r="J5176"/>
      <c r="K5176"/>
      <c r="L5176"/>
      <c r="M5176"/>
      <c r="N5176"/>
      <c r="O5176"/>
      <c r="P5176"/>
      <c r="Q5176"/>
      <c r="R5176"/>
      <c r="S5176"/>
      <c r="T5176"/>
      <c r="U5176"/>
      <c r="V5176"/>
      <c r="W5176"/>
      <c r="X5176"/>
      <c r="Y5176"/>
      <c r="Z5176"/>
      <c r="AA5176"/>
    </row>
    <row r="5177" spans="4:27" x14ac:dyDescent="0.35">
      <c r="D5177"/>
      <c r="E5177"/>
      <c r="F5177"/>
      <c r="G5177"/>
      <c r="H5177"/>
      <c r="I5177"/>
      <c r="J5177"/>
      <c r="K5177"/>
      <c r="L5177"/>
      <c r="M5177"/>
      <c r="N5177"/>
      <c r="O5177"/>
      <c r="P5177"/>
      <c r="Q5177"/>
      <c r="R5177"/>
      <c r="S5177"/>
      <c r="T5177"/>
      <c r="U5177"/>
      <c r="V5177"/>
      <c r="W5177"/>
      <c r="X5177"/>
      <c r="Y5177"/>
      <c r="Z5177"/>
      <c r="AA5177"/>
    </row>
    <row r="5178" spans="4:27" x14ac:dyDescent="0.35">
      <c r="D5178"/>
      <c r="E5178"/>
      <c r="F5178"/>
      <c r="G5178"/>
      <c r="H5178"/>
      <c r="I5178"/>
      <c r="J5178"/>
      <c r="K5178"/>
      <c r="L5178"/>
      <c r="M5178"/>
      <c r="N5178"/>
      <c r="O5178"/>
      <c r="P5178"/>
      <c r="Q5178"/>
      <c r="R5178"/>
      <c r="S5178"/>
      <c r="T5178"/>
      <c r="U5178"/>
      <c r="V5178"/>
      <c r="W5178"/>
      <c r="X5178"/>
      <c r="Y5178"/>
      <c r="Z5178"/>
      <c r="AA5178"/>
    </row>
    <row r="5179" spans="4:27" x14ac:dyDescent="0.35">
      <c r="D5179"/>
      <c r="E5179"/>
      <c r="F5179"/>
      <c r="G5179"/>
      <c r="H5179"/>
      <c r="I5179"/>
      <c r="J5179"/>
      <c r="K5179"/>
      <c r="L5179"/>
      <c r="M5179"/>
      <c r="N5179"/>
      <c r="O5179"/>
      <c r="P5179"/>
      <c r="Q5179"/>
      <c r="R5179"/>
      <c r="S5179"/>
      <c r="T5179"/>
      <c r="U5179"/>
      <c r="V5179"/>
      <c r="W5179"/>
      <c r="X5179"/>
      <c r="Y5179"/>
      <c r="Z5179"/>
      <c r="AA5179"/>
    </row>
    <row r="5180" spans="4:27" x14ac:dyDescent="0.35">
      <c r="D5180"/>
      <c r="E5180"/>
      <c r="F5180"/>
      <c r="G5180"/>
      <c r="H5180"/>
      <c r="I5180"/>
      <c r="J5180"/>
      <c r="K5180"/>
      <c r="L5180"/>
      <c r="M5180"/>
      <c r="N5180"/>
      <c r="O5180"/>
      <c r="P5180"/>
      <c r="Q5180"/>
      <c r="R5180"/>
      <c r="S5180"/>
      <c r="T5180"/>
      <c r="U5180"/>
      <c r="V5180"/>
      <c r="W5180"/>
      <c r="X5180"/>
      <c r="Y5180"/>
      <c r="Z5180"/>
      <c r="AA5180"/>
    </row>
    <row r="5181" spans="4:27" x14ac:dyDescent="0.35">
      <c r="D5181"/>
      <c r="E5181"/>
      <c r="F5181"/>
      <c r="G5181"/>
      <c r="H5181"/>
      <c r="I5181"/>
      <c r="J5181"/>
      <c r="K5181"/>
      <c r="L5181"/>
      <c r="M5181"/>
      <c r="N5181"/>
      <c r="O5181"/>
      <c r="P5181"/>
      <c r="Q5181"/>
      <c r="R5181"/>
      <c r="S5181"/>
      <c r="T5181"/>
      <c r="U5181"/>
      <c r="V5181"/>
      <c r="W5181"/>
      <c r="X5181"/>
      <c r="Y5181"/>
      <c r="Z5181"/>
      <c r="AA5181"/>
    </row>
    <row r="5182" spans="4:27" x14ac:dyDescent="0.35">
      <c r="D5182"/>
      <c r="E5182"/>
      <c r="F5182"/>
      <c r="G5182"/>
      <c r="H5182"/>
      <c r="I5182"/>
      <c r="J5182"/>
      <c r="K5182"/>
      <c r="L5182"/>
      <c r="M5182"/>
      <c r="N5182"/>
      <c r="O5182"/>
      <c r="P5182"/>
      <c r="Q5182"/>
      <c r="R5182"/>
      <c r="S5182"/>
      <c r="T5182"/>
      <c r="U5182"/>
      <c r="V5182"/>
      <c r="W5182"/>
      <c r="X5182"/>
      <c r="Y5182"/>
      <c r="Z5182"/>
      <c r="AA5182"/>
    </row>
    <row r="5183" spans="4:27" x14ac:dyDescent="0.35">
      <c r="D5183"/>
      <c r="E5183"/>
      <c r="F5183"/>
      <c r="G5183"/>
      <c r="H5183"/>
      <c r="I5183"/>
      <c r="J5183"/>
      <c r="K5183"/>
      <c r="L5183"/>
      <c r="M5183"/>
      <c r="N5183"/>
      <c r="O5183"/>
      <c r="P5183"/>
      <c r="Q5183"/>
      <c r="R5183"/>
      <c r="S5183"/>
      <c r="T5183"/>
      <c r="U5183"/>
      <c r="V5183"/>
      <c r="W5183"/>
      <c r="X5183"/>
      <c r="Y5183"/>
      <c r="Z5183"/>
      <c r="AA5183"/>
    </row>
    <row r="5184" spans="4:27" x14ac:dyDescent="0.35">
      <c r="D5184"/>
      <c r="E5184"/>
      <c r="F5184"/>
      <c r="G5184"/>
      <c r="H5184"/>
      <c r="I5184"/>
      <c r="J5184"/>
      <c r="K5184"/>
      <c r="L5184"/>
      <c r="M5184"/>
      <c r="N5184"/>
      <c r="O5184"/>
      <c r="P5184"/>
      <c r="Q5184"/>
      <c r="R5184"/>
      <c r="S5184"/>
      <c r="T5184"/>
      <c r="U5184"/>
      <c r="V5184"/>
      <c r="W5184"/>
      <c r="X5184"/>
      <c r="Y5184"/>
      <c r="Z5184"/>
      <c r="AA5184"/>
    </row>
    <row r="5185" spans="4:27" x14ac:dyDescent="0.35">
      <c r="D5185"/>
      <c r="E5185"/>
      <c r="F5185"/>
      <c r="G5185"/>
      <c r="H5185"/>
      <c r="I5185"/>
      <c r="J5185"/>
      <c r="K5185"/>
      <c r="L5185"/>
      <c r="M5185"/>
      <c r="N5185"/>
      <c r="O5185"/>
      <c r="P5185"/>
      <c r="Q5185"/>
      <c r="R5185"/>
      <c r="S5185"/>
      <c r="T5185"/>
      <c r="U5185"/>
      <c r="V5185"/>
      <c r="W5185"/>
      <c r="X5185"/>
      <c r="Y5185"/>
      <c r="Z5185"/>
      <c r="AA5185"/>
    </row>
    <row r="5186" spans="4:27" x14ac:dyDescent="0.35">
      <c r="D5186"/>
      <c r="E5186"/>
      <c r="F5186"/>
      <c r="G5186"/>
      <c r="H5186"/>
      <c r="I5186"/>
      <c r="J5186"/>
      <c r="K5186"/>
      <c r="L5186"/>
      <c r="M5186"/>
      <c r="N5186"/>
      <c r="O5186"/>
      <c r="P5186"/>
      <c r="Q5186"/>
      <c r="R5186"/>
      <c r="S5186"/>
      <c r="T5186"/>
      <c r="U5186"/>
      <c r="V5186"/>
      <c r="W5186"/>
      <c r="X5186"/>
      <c r="Y5186"/>
      <c r="Z5186"/>
      <c r="AA5186"/>
    </row>
    <row r="5187" spans="4:27" x14ac:dyDescent="0.35">
      <c r="D5187"/>
      <c r="E5187"/>
      <c r="F5187"/>
      <c r="G5187"/>
      <c r="H5187"/>
      <c r="I5187"/>
      <c r="J5187"/>
      <c r="K5187"/>
      <c r="L5187"/>
      <c r="M5187"/>
      <c r="N5187"/>
      <c r="O5187"/>
      <c r="P5187"/>
      <c r="Q5187"/>
      <c r="R5187"/>
      <c r="S5187"/>
      <c r="T5187"/>
      <c r="U5187"/>
      <c r="V5187"/>
      <c r="W5187"/>
      <c r="X5187"/>
      <c r="Y5187"/>
      <c r="Z5187"/>
      <c r="AA5187"/>
    </row>
    <row r="5188" spans="4:27" x14ac:dyDescent="0.35">
      <c r="D5188"/>
      <c r="E5188"/>
      <c r="F5188"/>
      <c r="G5188"/>
      <c r="H5188"/>
      <c r="I5188"/>
      <c r="J5188"/>
      <c r="K5188"/>
      <c r="L5188"/>
      <c r="M5188"/>
      <c r="N5188"/>
      <c r="O5188"/>
      <c r="P5188"/>
      <c r="Q5188"/>
      <c r="R5188"/>
      <c r="S5188"/>
      <c r="T5188"/>
      <c r="U5188"/>
      <c r="V5188"/>
      <c r="W5188"/>
      <c r="X5188"/>
      <c r="Y5188"/>
      <c r="Z5188"/>
      <c r="AA5188"/>
    </row>
    <row r="5189" spans="4:27" x14ac:dyDescent="0.35">
      <c r="D5189"/>
      <c r="E5189"/>
      <c r="F5189"/>
      <c r="G5189"/>
      <c r="H5189"/>
      <c r="I5189"/>
      <c r="J5189"/>
      <c r="K5189"/>
      <c r="L5189"/>
      <c r="M5189"/>
      <c r="N5189"/>
      <c r="O5189"/>
      <c r="P5189"/>
      <c r="Q5189"/>
      <c r="R5189"/>
      <c r="S5189"/>
      <c r="T5189"/>
      <c r="U5189"/>
      <c r="V5189"/>
      <c r="W5189"/>
      <c r="X5189"/>
      <c r="Y5189"/>
      <c r="Z5189"/>
      <c r="AA5189"/>
    </row>
    <row r="5190" spans="4:27" x14ac:dyDescent="0.35">
      <c r="D5190"/>
      <c r="E5190"/>
      <c r="F5190"/>
      <c r="G5190"/>
      <c r="H5190"/>
      <c r="I5190"/>
      <c r="J5190"/>
      <c r="K5190"/>
      <c r="L5190"/>
      <c r="M5190"/>
      <c r="N5190"/>
      <c r="O5190"/>
      <c r="P5190"/>
      <c r="Q5190"/>
      <c r="R5190"/>
      <c r="S5190"/>
      <c r="T5190"/>
      <c r="U5190"/>
      <c r="V5190"/>
      <c r="W5190"/>
      <c r="X5190"/>
      <c r="Y5190"/>
      <c r="Z5190"/>
      <c r="AA5190"/>
    </row>
    <row r="5191" spans="4:27" x14ac:dyDescent="0.35">
      <c r="D5191"/>
      <c r="E5191"/>
      <c r="F5191"/>
      <c r="G5191"/>
      <c r="H5191"/>
      <c r="I5191"/>
      <c r="J5191"/>
      <c r="K5191"/>
      <c r="L5191"/>
      <c r="M5191"/>
      <c r="N5191"/>
      <c r="O5191"/>
      <c r="P5191"/>
      <c r="Q5191"/>
      <c r="R5191"/>
      <c r="S5191"/>
      <c r="T5191"/>
      <c r="U5191"/>
      <c r="V5191"/>
      <c r="W5191"/>
      <c r="X5191"/>
      <c r="Y5191"/>
      <c r="Z5191"/>
      <c r="AA5191"/>
    </row>
    <row r="5192" spans="4:27" x14ac:dyDescent="0.35">
      <c r="D5192"/>
      <c r="E5192"/>
      <c r="F5192"/>
      <c r="G5192"/>
      <c r="H5192"/>
      <c r="I5192"/>
      <c r="J5192"/>
      <c r="K5192"/>
      <c r="L5192"/>
      <c r="M5192"/>
      <c r="N5192"/>
      <c r="O5192"/>
      <c r="P5192"/>
      <c r="Q5192"/>
      <c r="R5192"/>
      <c r="S5192"/>
      <c r="T5192"/>
      <c r="U5192"/>
      <c r="V5192"/>
      <c r="W5192"/>
      <c r="X5192"/>
      <c r="Y5192"/>
      <c r="Z5192"/>
      <c r="AA5192"/>
    </row>
    <row r="5193" spans="4:27" x14ac:dyDescent="0.35">
      <c r="D5193"/>
      <c r="E5193"/>
      <c r="F5193"/>
      <c r="G5193"/>
      <c r="H5193"/>
      <c r="I5193"/>
      <c r="J5193"/>
      <c r="K5193"/>
      <c r="L5193"/>
      <c r="M5193"/>
      <c r="N5193"/>
      <c r="O5193"/>
      <c r="P5193"/>
      <c r="Q5193"/>
      <c r="R5193"/>
      <c r="S5193"/>
      <c r="T5193"/>
      <c r="U5193"/>
      <c r="V5193"/>
      <c r="W5193"/>
      <c r="X5193"/>
      <c r="Y5193"/>
      <c r="Z5193"/>
      <c r="AA5193"/>
    </row>
    <row r="5194" spans="4:27" x14ac:dyDescent="0.35">
      <c r="D5194"/>
      <c r="E5194"/>
      <c r="F5194"/>
      <c r="G5194"/>
      <c r="H5194"/>
      <c r="I5194"/>
      <c r="J5194"/>
      <c r="K5194"/>
      <c r="L5194"/>
      <c r="M5194"/>
      <c r="N5194"/>
      <c r="O5194"/>
      <c r="P5194"/>
      <c r="Q5194"/>
      <c r="R5194"/>
      <c r="S5194"/>
      <c r="T5194"/>
      <c r="U5194"/>
      <c r="V5194"/>
      <c r="W5194"/>
      <c r="X5194"/>
      <c r="Y5194"/>
      <c r="Z5194"/>
      <c r="AA5194"/>
    </row>
    <row r="5195" spans="4:27" x14ac:dyDescent="0.35">
      <c r="D5195"/>
      <c r="E5195"/>
      <c r="F5195"/>
      <c r="G5195"/>
      <c r="H5195"/>
      <c r="I5195"/>
      <c r="J5195"/>
      <c r="K5195"/>
      <c r="L5195"/>
      <c r="M5195"/>
      <c r="N5195"/>
      <c r="O5195"/>
      <c r="P5195"/>
      <c r="Q5195"/>
      <c r="R5195"/>
      <c r="S5195"/>
      <c r="T5195"/>
      <c r="U5195"/>
      <c r="V5195"/>
      <c r="W5195"/>
      <c r="X5195"/>
      <c r="Y5195"/>
      <c r="Z5195"/>
      <c r="AA5195"/>
    </row>
    <row r="5196" spans="4:27" x14ac:dyDescent="0.35">
      <c r="D5196"/>
      <c r="E5196"/>
      <c r="F5196"/>
      <c r="G5196"/>
      <c r="H5196"/>
      <c r="I5196"/>
      <c r="J5196"/>
      <c r="K5196"/>
      <c r="L5196"/>
      <c r="M5196"/>
      <c r="N5196"/>
      <c r="O5196"/>
      <c r="P5196"/>
      <c r="Q5196"/>
      <c r="R5196"/>
      <c r="S5196"/>
      <c r="T5196"/>
      <c r="U5196"/>
      <c r="V5196"/>
      <c r="W5196"/>
      <c r="X5196"/>
      <c r="Y5196"/>
      <c r="Z5196"/>
      <c r="AA5196"/>
    </row>
    <row r="5197" spans="4:27" x14ac:dyDescent="0.35">
      <c r="D5197"/>
      <c r="E5197"/>
      <c r="F5197"/>
      <c r="G5197"/>
      <c r="H5197"/>
      <c r="I5197"/>
      <c r="J5197"/>
      <c r="K5197"/>
      <c r="L5197"/>
      <c r="M5197"/>
      <c r="N5197"/>
      <c r="O5197"/>
      <c r="P5197"/>
      <c r="Q5197"/>
      <c r="R5197"/>
      <c r="S5197"/>
      <c r="T5197"/>
      <c r="U5197"/>
      <c r="V5197"/>
      <c r="W5197"/>
      <c r="X5197"/>
      <c r="Y5197"/>
      <c r="Z5197"/>
      <c r="AA5197"/>
    </row>
    <row r="5198" spans="4:27" x14ac:dyDescent="0.35">
      <c r="D5198"/>
      <c r="E5198"/>
      <c r="F5198"/>
      <c r="G5198"/>
      <c r="H5198"/>
      <c r="I5198"/>
      <c r="J5198"/>
      <c r="K5198"/>
      <c r="L5198"/>
      <c r="M5198"/>
      <c r="N5198"/>
      <c r="O5198"/>
      <c r="P5198"/>
      <c r="Q5198"/>
      <c r="R5198"/>
      <c r="S5198"/>
      <c r="T5198"/>
      <c r="U5198"/>
      <c r="V5198"/>
      <c r="W5198"/>
      <c r="X5198"/>
      <c r="Y5198"/>
      <c r="Z5198"/>
      <c r="AA5198"/>
    </row>
    <row r="5199" spans="4:27" x14ac:dyDescent="0.35">
      <c r="D5199"/>
      <c r="E5199"/>
      <c r="F5199"/>
      <c r="G5199"/>
      <c r="H5199"/>
      <c r="I5199"/>
      <c r="J5199"/>
      <c r="K5199"/>
      <c r="L5199"/>
      <c r="M5199"/>
      <c r="N5199"/>
      <c r="O5199"/>
      <c r="P5199"/>
      <c r="Q5199"/>
      <c r="R5199"/>
      <c r="S5199"/>
      <c r="T5199"/>
      <c r="U5199"/>
      <c r="V5199"/>
      <c r="W5199"/>
      <c r="X5199"/>
      <c r="Y5199"/>
      <c r="Z5199"/>
      <c r="AA5199"/>
    </row>
    <row r="5200" spans="4:27" x14ac:dyDescent="0.35">
      <c r="D5200"/>
      <c r="E5200"/>
      <c r="F5200"/>
      <c r="G5200"/>
      <c r="H5200"/>
      <c r="I5200"/>
      <c r="J5200"/>
      <c r="K5200"/>
      <c r="L5200"/>
      <c r="M5200"/>
      <c r="N5200"/>
      <c r="O5200"/>
      <c r="P5200"/>
      <c r="Q5200"/>
      <c r="R5200"/>
      <c r="S5200"/>
      <c r="T5200"/>
      <c r="U5200"/>
      <c r="V5200"/>
      <c r="W5200"/>
      <c r="X5200"/>
      <c r="Y5200"/>
      <c r="Z5200"/>
      <c r="AA5200"/>
    </row>
    <row r="5201" spans="4:27" x14ac:dyDescent="0.35">
      <c r="D5201"/>
      <c r="E5201"/>
      <c r="F5201"/>
      <c r="G5201"/>
      <c r="H5201"/>
      <c r="I5201"/>
      <c r="J5201"/>
      <c r="K5201"/>
      <c r="L5201"/>
      <c r="M5201"/>
      <c r="N5201"/>
      <c r="O5201"/>
      <c r="P5201"/>
      <c r="Q5201"/>
      <c r="R5201"/>
      <c r="S5201"/>
      <c r="T5201"/>
      <c r="U5201"/>
      <c r="V5201"/>
      <c r="W5201"/>
      <c r="X5201"/>
      <c r="Y5201"/>
      <c r="Z5201"/>
      <c r="AA5201"/>
    </row>
    <row r="5202" spans="4:27" x14ac:dyDescent="0.35">
      <c r="D5202"/>
      <c r="E5202"/>
      <c r="F5202"/>
      <c r="G5202"/>
      <c r="H5202"/>
      <c r="I5202"/>
      <c r="J5202"/>
      <c r="K5202"/>
      <c r="L5202"/>
      <c r="M5202"/>
      <c r="N5202"/>
      <c r="O5202"/>
      <c r="P5202"/>
      <c r="Q5202"/>
      <c r="R5202"/>
      <c r="S5202"/>
      <c r="T5202"/>
      <c r="U5202"/>
      <c r="V5202"/>
      <c r="W5202"/>
      <c r="X5202"/>
      <c r="Y5202"/>
      <c r="Z5202"/>
      <c r="AA5202"/>
    </row>
    <row r="5203" spans="4:27" x14ac:dyDescent="0.35">
      <c r="D5203"/>
      <c r="E5203"/>
      <c r="F5203"/>
      <c r="G5203"/>
      <c r="H5203"/>
      <c r="I5203"/>
      <c r="J5203"/>
      <c r="K5203"/>
      <c r="L5203"/>
      <c r="M5203"/>
      <c r="N5203"/>
      <c r="O5203"/>
      <c r="P5203"/>
      <c r="Q5203"/>
      <c r="R5203"/>
      <c r="S5203"/>
      <c r="T5203"/>
      <c r="U5203"/>
      <c r="V5203"/>
      <c r="W5203"/>
      <c r="X5203"/>
      <c r="Y5203"/>
      <c r="Z5203"/>
      <c r="AA5203"/>
    </row>
    <row r="5204" spans="4:27" x14ac:dyDescent="0.35">
      <c r="D5204"/>
      <c r="E5204"/>
      <c r="F5204"/>
      <c r="G5204"/>
      <c r="H5204"/>
      <c r="I5204"/>
      <c r="J5204"/>
      <c r="K5204"/>
      <c r="L5204"/>
      <c r="M5204"/>
      <c r="N5204"/>
      <c r="O5204"/>
      <c r="P5204"/>
      <c r="Q5204"/>
      <c r="R5204"/>
      <c r="S5204"/>
      <c r="T5204"/>
      <c r="U5204"/>
      <c r="V5204"/>
      <c r="W5204"/>
      <c r="X5204"/>
      <c r="Y5204"/>
      <c r="Z5204"/>
      <c r="AA5204"/>
    </row>
    <row r="5205" spans="4:27" x14ac:dyDescent="0.35">
      <c r="D5205"/>
      <c r="E5205"/>
      <c r="F5205"/>
      <c r="G5205"/>
      <c r="H5205"/>
      <c r="I5205"/>
      <c r="J5205"/>
      <c r="K5205"/>
      <c r="L5205"/>
      <c r="M5205"/>
      <c r="N5205"/>
      <c r="O5205"/>
      <c r="P5205"/>
      <c r="Q5205"/>
      <c r="R5205"/>
      <c r="S5205"/>
      <c r="T5205"/>
      <c r="U5205"/>
      <c r="V5205"/>
      <c r="W5205"/>
      <c r="X5205"/>
      <c r="Y5205"/>
      <c r="Z5205"/>
      <c r="AA5205"/>
    </row>
    <row r="5206" spans="4:27" x14ac:dyDescent="0.35">
      <c r="D5206"/>
      <c r="E5206"/>
      <c r="F5206"/>
      <c r="G5206"/>
      <c r="H5206"/>
      <c r="I5206"/>
      <c r="J5206"/>
      <c r="K5206"/>
      <c r="L5206"/>
      <c r="M5206"/>
      <c r="N5206"/>
      <c r="O5206"/>
      <c r="P5206"/>
      <c r="Q5206"/>
      <c r="R5206"/>
      <c r="S5206"/>
      <c r="T5206"/>
      <c r="U5206"/>
      <c r="V5206"/>
      <c r="W5206"/>
      <c r="X5206"/>
      <c r="Y5206"/>
      <c r="Z5206"/>
      <c r="AA5206"/>
    </row>
    <row r="5207" spans="4:27" x14ac:dyDescent="0.35">
      <c r="D5207"/>
      <c r="E5207"/>
      <c r="F5207"/>
      <c r="G5207"/>
      <c r="H5207"/>
      <c r="I5207"/>
      <c r="J5207"/>
      <c r="K5207"/>
      <c r="L5207"/>
      <c r="M5207"/>
      <c r="N5207"/>
      <c r="O5207"/>
      <c r="P5207"/>
      <c r="Q5207"/>
      <c r="R5207"/>
      <c r="S5207"/>
      <c r="T5207"/>
      <c r="U5207"/>
      <c r="V5207"/>
      <c r="W5207"/>
      <c r="X5207"/>
      <c r="Y5207"/>
      <c r="Z5207"/>
      <c r="AA5207"/>
    </row>
    <row r="5208" spans="4:27" x14ac:dyDescent="0.35">
      <c r="D5208"/>
      <c r="E5208"/>
      <c r="F5208"/>
      <c r="G5208"/>
      <c r="H5208"/>
      <c r="I5208"/>
      <c r="J5208"/>
      <c r="K5208"/>
      <c r="L5208"/>
      <c r="M5208"/>
      <c r="N5208"/>
      <c r="O5208"/>
      <c r="P5208"/>
      <c r="Q5208"/>
      <c r="R5208"/>
      <c r="S5208"/>
      <c r="T5208"/>
      <c r="U5208"/>
      <c r="V5208"/>
      <c r="W5208"/>
      <c r="X5208"/>
      <c r="Y5208"/>
      <c r="Z5208"/>
      <c r="AA5208"/>
    </row>
    <row r="5209" spans="4:27" x14ac:dyDescent="0.35">
      <c r="D5209"/>
      <c r="E5209"/>
      <c r="F5209"/>
      <c r="G5209"/>
      <c r="H5209"/>
      <c r="I5209"/>
      <c r="J5209"/>
      <c r="K5209"/>
      <c r="L5209"/>
      <c r="M5209"/>
      <c r="N5209"/>
      <c r="O5209"/>
      <c r="P5209"/>
      <c r="Q5209"/>
      <c r="R5209"/>
      <c r="S5209"/>
      <c r="T5209"/>
      <c r="U5209"/>
      <c r="V5209"/>
      <c r="W5209"/>
      <c r="X5209"/>
      <c r="Y5209"/>
      <c r="Z5209"/>
      <c r="AA5209"/>
    </row>
    <row r="5210" spans="4:27" x14ac:dyDescent="0.35">
      <c r="D5210"/>
      <c r="E5210"/>
      <c r="F5210"/>
      <c r="G5210"/>
      <c r="H5210"/>
      <c r="I5210"/>
      <c r="J5210"/>
      <c r="K5210"/>
      <c r="L5210"/>
      <c r="M5210"/>
      <c r="N5210"/>
      <c r="O5210"/>
      <c r="P5210"/>
      <c r="Q5210"/>
      <c r="R5210"/>
      <c r="S5210"/>
      <c r="T5210"/>
      <c r="U5210"/>
      <c r="V5210"/>
      <c r="W5210"/>
      <c r="X5210"/>
      <c r="Y5210"/>
      <c r="Z5210"/>
      <c r="AA5210"/>
    </row>
    <row r="5211" spans="4:27" x14ac:dyDescent="0.35">
      <c r="D5211"/>
      <c r="E5211"/>
      <c r="F5211"/>
      <c r="G5211"/>
      <c r="H5211"/>
      <c r="I5211"/>
      <c r="J5211"/>
      <c r="K5211"/>
      <c r="L5211"/>
      <c r="M5211"/>
      <c r="N5211"/>
      <c r="O5211"/>
      <c r="P5211"/>
      <c r="Q5211"/>
      <c r="R5211"/>
      <c r="S5211"/>
      <c r="T5211"/>
      <c r="U5211"/>
      <c r="V5211"/>
      <c r="W5211"/>
      <c r="X5211"/>
      <c r="Y5211"/>
      <c r="Z5211"/>
      <c r="AA5211"/>
    </row>
    <row r="5212" spans="4:27" x14ac:dyDescent="0.35">
      <c r="D5212"/>
      <c r="E5212"/>
      <c r="F5212"/>
      <c r="G5212"/>
      <c r="H5212"/>
      <c r="I5212"/>
      <c r="J5212"/>
      <c r="K5212"/>
      <c r="L5212"/>
      <c r="M5212"/>
      <c r="N5212"/>
      <c r="O5212"/>
      <c r="P5212"/>
      <c r="Q5212"/>
      <c r="R5212"/>
      <c r="S5212"/>
      <c r="T5212"/>
      <c r="U5212"/>
      <c r="V5212"/>
      <c r="W5212"/>
      <c r="X5212"/>
      <c r="Y5212"/>
      <c r="Z5212"/>
      <c r="AA5212"/>
    </row>
    <row r="5213" spans="4:27" x14ac:dyDescent="0.35">
      <c r="D5213"/>
      <c r="E5213"/>
      <c r="F5213"/>
      <c r="G5213"/>
      <c r="H5213"/>
      <c r="I5213"/>
      <c r="J5213"/>
      <c r="K5213"/>
      <c r="L5213"/>
      <c r="M5213"/>
      <c r="N5213"/>
      <c r="O5213"/>
      <c r="P5213"/>
      <c r="Q5213"/>
      <c r="R5213"/>
      <c r="S5213"/>
      <c r="T5213"/>
      <c r="U5213"/>
      <c r="V5213"/>
      <c r="W5213"/>
      <c r="X5213"/>
      <c r="Y5213"/>
      <c r="Z5213"/>
      <c r="AA5213"/>
    </row>
    <row r="5214" spans="4:27" x14ac:dyDescent="0.35">
      <c r="D5214"/>
      <c r="E5214"/>
      <c r="F5214"/>
      <c r="G5214"/>
      <c r="H5214"/>
      <c r="I5214"/>
      <c r="J5214"/>
      <c r="K5214"/>
      <c r="L5214"/>
      <c r="M5214"/>
      <c r="N5214"/>
      <c r="O5214"/>
      <c r="P5214"/>
      <c r="Q5214"/>
      <c r="R5214"/>
      <c r="S5214"/>
      <c r="T5214"/>
      <c r="U5214"/>
      <c r="V5214"/>
      <c r="W5214"/>
      <c r="X5214"/>
      <c r="Y5214"/>
      <c r="Z5214"/>
      <c r="AA5214"/>
    </row>
    <row r="5215" spans="4:27" x14ac:dyDescent="0.35">
      <c r="D5215"/>
      <c r="E5215"/>
      <c r="F5215"/>
      <c r="G5215"/>
      <c r="H5215"/>
      <c r="I5215"/>
      <c r="J5215"/>
      <c r="K5215"/>
      <c r="L5215"/>
      <c r="M5215"/>
      <c r="N5215"/>
      <c r="O5215"/>
      <c r="P5215"/>
      <c r="Q5215"/>
      <c r="R5215"/>
      <c r="S5215"/>
      <c r="T5215"/>
      <c r="U5215"/>
      <c r="V5215"/>
      <c r="W5215"/>
      <c r="X5215"/>
      <c r="Y5215"/>
      <c r="Z5215"/>
      <c r="AA5215"/>
    </row>
    <row r="5216" spans="4:27" x14ac:dyDescent="0.35">
      <c r="D5216"/>
      <c r="E5216"/>
      <c r="F5216"/>
      <c r="G5216"/>
      <c r="H5216"/>
      <c r="I5216"/>
      <c r="J5216"/>
      <c r="K5216"/>
      <c r="L5216"/>
      <c r="M5216"/>
      <c r="N5216"/>
      <c r="O5216"/>
      <c r="P5216"/>
      <c r="Q5216"/>
      <c r="R5216"/>
      <c r="S5216"/>
      <c r="T5216"/>
      <c r="U5216"/>
      <c r="V5216"/>
      <c r="W5216"/>
      <c r="X5216"/>
      <c r="Y5216"/>
      <c r="Z5216"/>
      <c r="AA5216"/>
    </row>
    <row r="5217" spans="4:27" x14ac:dyDescent="0.35">
      <c r="D5217"/>
      <c r="E5217"/>
      <c r="F5217"/>
      <c r="G5217"/>
      <c r="H5217"/>
      <c r="I5217"/>
      <c r="J5217"/>
      <c r="K5217"/>
      <c r="L5217"/>
      <c r="M5217"/>
      <c r="N5217"/>
      <c r="O5217"/>
      <c r="P5217"/>
      <c r="Q5217"/>
      <c r="R5217"/>
      <c r="S5217"/>
      <c r="T5217"/>
      <c r="U5217"/>
      <c r="V5217"/>
      <c r="W5217"/>
      <c r="X5217"/>
      <c r="Y5217"/>
      <c r="Z5217"/>
      <c r="AA5217"/>
    </row>
    <row r="5218" spans="4:27" x14ac:dyDescent="0.35">
      <c r="D5218"/>
      <c r="E5218"/>
      <c r="F5218"/>
      <c r="G5218"/>
      <c r="H5218"/>
      <c r="I5218"/>
      <c r="J5218"/>
      <c r="K5218"/>
      <c r="L5218"/>
      <c r="M5218"/>
      <c r="N5218"/>
      <c r="O5218"/>
      <c r="P5218"/>
      <c r="Q5218"/>
      <c r="R5218"/>
      <c r="S5218"/>
      <c r="T5218"/>
      <c r="U5218"/>
      <c r="V5218"/>
      <c r="W5218"/>
      <c r="X5218"/>
      <c r="Y5218"/>
      <c r="Z5218"/>
      <c r="AA5218"/>
    </row>
    <row r="5219" spans="4:27" x14ac:dyDescent="0.35">
      <c r="D5219"/>
      <c r="E5219"/>
      <c r="F5219"/>
      <c r="G5219"/>
      <c r="H5219"/>
      <c r="I5219"/>
      <c r="J5219"/>
      <c r="K5219"/>
      <c r="L5219"/>
      <c r="M5219"/>
      <c r="N5219"/>
      <c r="O5219"/>
      <c r="P5219"/>
      <c r="Q5219"/>
      <c r="R5219"/>
      <c r="S5219"/>
      <c r="T5219"/>
      <c r="U5219"/>
      <c r="V5219"/>
      <c r="W5219"/>
      <c r="X5219"/>
      <c r="Y5219"/>
      <c r="Z5219"/>
      <c r="AA5219"/>
    </row>
    <row r="5220" spans="4:27" x14ac:dyDescent="0.35">
      <c r="D5220"/>
      <c r="E5220"/>
      <c r="F5220"/>
      <c r="G5220"/>
      <c r="H5220"/>
      <c r="I5220"/>
      <c r="J5220"/>
      <c r="K5220"/>
      <c r="L5220"/>
      <c r="M5220"/>
      <c r="N5220"/>
      <c r="O5220"/>
      <c r="P5220"/>
      <c r="Q5220"/>
      <c r="R5220"/>
      <c r="S5220"/>
      <c r="T5220"/>
      <c r="U5220"/>
      <c r="V5220"/>
      <c r="W5220"/>
      <c r="X5220"/>
      <c r="Y5220"/>
      <c r="Z5220"/>
      <c r="AA5220"/>
    </row>
    <row r="5221" spans="4:27" x14ac:dyDescent="0.35">
      <c r="D5221"/>
      <c r="E5221"/>
      <c r="F5221"/>
      <c r="G5221"/>
      <c r="H5221"/>
      <c r="I5221"/>
      <c r="J5221"/>
      <c r="K5221"/>
      <c r="L5221"/>
      <c r="M5221"/>
      <c r="N5221"/>
      <c r="O5221"/>
      <c r="P5221"/>
      <c r="Q5221"/>
      <c r="R5221"/>
      <c r="S5221"/>
      <c r="T5221"/>
      <c r="U5221"/>
      <c r="V5221"/>
      <c r="W5221"/>
      <c r="X5221"/>
      <c r="Y5221"/>
      <c r="Z5221"/>
      <c r="AA5221"/>
    </row>
    <row r="5222" spans="4:27" x14ac:dyDescent="0.35">
      <c r="D5222"/>
      <c r="E5222"/>
      <c r="F5222"/>
      <c r="G5222"/>
      <c r="H5222"/>
      <c r="I5222"/>
      <c r="J5222"/>
      <c r="K5222"/>
      <c r="L5222"/>
      <c r="M5222"/>
      <c r="N5222"/>
      <c r="O5222"/>
      <c r="P5222"/>
      <c r="Q5222"/>
      <c r="R5222"/>
      <c r="S5222"/>
      <c r="T5222"/>
      <c r="U5222"/>
      <c r="V5222"/>
      <c r="W5222"/>
      <c r="X5222"/>
      <c r="Y5222"/>
      <c r="Z5222"/>
      <c r="AA5222"/>
    </row>
    <row r="5223" spans="4:27" x14ac:dyDescent="0.35">
      <c r="D5223"/>
      <c r="E5223"/>
      <c r="F5223"/>
      <c r="G5223"/>
      <c r="H5223"/>
      <c r="I5223"/>
      <c r="J5223"/>
      <c r="K5223"/>
      <c r="L5223"/>
      <c r="M5223"/>
      <c r="N5223"/>
      <c r="O5223"/>
      <c r="P5223"/>
      <c r="Q5223"/>
      <c r="R5223"/>
      <c r="S5223"/>
      <c r="T5223"/>
      <c r="U5223"/>
      <c r="V5223"/>
      <c r="W5223"/>
      <c r="X5223"/>
      <c r="Y5223"/>
      <c r="Z5223"/>
      <c r="AA5223"/>
    </row>
    <row r="5224" spans="4:27" x14ac:dyDescent="0.35">
      <c r="D5224"/>
      <c r="E5224"/>
      <c r="F5224"/>
      <c r="G5224"/>
      <c r="H5224"/>
      <c r="I5224"/>
      <c r="J5224"/>
      <c r="K5224"/>
      <c r="L5224"/>
      <c r="M5224"/>
      <c r="N5224"/>
      <c r="O5224"/>
      <c r="P5224"/>
      <c r="Q5224"/>
      <c r="R5224"/>
      <c r="S5224"/>
      <c r="T5224"/>
      <c r="U5224"/>
      <c r="V5224"/>
      <c r="W5224"/>
      <c r="X5224"/>
      <c r="Y5224"/>
      <c r="Z5224"/>
      <c r="AA5224"/>
    </row>
    <row r="5225" spans="4:27" x14ac:dyDescent="0.35">
      <c r="D5225"/>
      <c r="E5225"/>
      <c r="F5225"/>
      <c r="G5225"/>
      <c r="H5225"/>
      <c r="I5225"/>
      <c r="J5225"/>
      <c r="K5225"/>
      <c r="L5225"/>
      <c r="M5225"/>
      <c r="N5225"/>
      <c r="O5225"/>
      <c r="P5225"/>
      <c r="Q5225"/>
      <c r="R5225"/>
      <c r="S5225"/>
      <c r="T5225"/>
      <c r="U5225"/>
      <c r="V5225"/>
      <c r="W5225"/>
      <c r="X5225"/>
      <c r="Y5225"/>
      <c r="Z5225"/>
      <c r="AA5225"/>
    </row>
    <row r="5226" spans="4:27" x14ac:dyDescent="0.35">
      <c r="D5226"/>
      <c r="E5226"/>
      <c r="F5226"/>
      <c r="G5226"/>
      <c r="H5226"/>
      <c r="I5226"/>
      <c r="J5226"/>
      <c r="K5226"/>
      <c r="L5226"/>
      <c r="M5226"/>
      <c r="N5226"/>
      <c r="O5226"/>
      <c r="P5226"/>
      <c r="Q5226"/>
      <c r="R5226"/>
      <c r="S5226"/>
      <c r="T5226"/>
      <c r="U5226"/>
      <c r="V5226"/>
      <c r="W5226"/>
      <c r="X5226"/>
      <c r="Y5226"/>
      <c r="Z5226"/>
      <c r="AA5226"/>
    </row>
    <row r="5227" spans="4:27" x14ac:dyDescent="0.35">
      <c r="D5227"/>
      <c r="E5227"/>
      <c r="F5227"/>
      <c r="G5227"/>
      <c r="H5227"/>
      <c r="I5227"/>
      <c r="J5227"/>
      <c r="K5227"/>
      <c r="L5227"/>
      <c r="M5227"/>
      <c r="N5227"/>
      <c r="O5227"/>
      <c r="P5227"/>
      <c r="Q5227"/>
      <c r="R5227"/>
      <c r="S5227"/>
      <c r="T5227"/>
      <c r="U5227"/>
      <c r="V5227"/>
      <c r="W5227"/>
      <c r="X5227"/>
      <c r="Y5227"/>
      <c r="Z5227"/>
      <c r="AA5227"/>
    </row>
    <row r="5228" spans="4:27" x14ac:dyDescent="0.35">
      <c r="D5228"/>
      <c r="E5228"/>
      <c r="F5228"/>
      <c r="G5228"/>
      <c r="H5228"/>
      <c r="I5228"/>
      <c r="J5228"/>
      <c r="K5228"/>
      <c r="L5228"/>
      <c r="M5228"/>
      <c r="N5228"/>
      <c r="O5228"/>
      <c r="P5228"/>
      <c r="Q5228"/>
      <c r="R5228"/>
      <c r="S5228"/>
      <c r="T5228"/>
      <c r="U5228"/>
      <c r="V5228"/>
      <c r="W5228"/>
      <c r="X5228"/>
      <c r="Y5228"/>
      <c r="Z5228"/>
      <c r="AA5228"/>
    </row>
    <row r="5229" spans="4:27" x14ac:dyDescent="0.35">
      <c r="D5229"/>
      <c r="E5229"/>
      <c r="F5229"/>
      <c r="G5229"/>
      <c r="H5229"/>
      <c r="I5229"/>
      <c r="J5229"/>
      <c r="K5229"/>
      <c r="L5229"/>
      <c r="M5229"/>
      <c r="N5229"/>
      <c r="O5229"/>
      <c r="P5229"/>
      <c r="Q5229"/>
      <c r="R5229"/>
      <c r="S5229"/>
      <c r="T5229"/>
      <c r="U5229"/>
      <c r="V5229"/>
      <c r="W5229"/>
      <c r="X5229"/>
      <c r="Y5229"/>
      <c r="Z5229"/>
      <c r="AA5229"/>
    </row>
    <row r="5230" spans="4:27" x14ac:dyDescent="0.35">
      <c r="D5230"/>
      <c r="E5230"/>
      <c r="F5230"/>
      <c r="G5230"/>
      <c r="H5230"/>
      <c r="I5230"/>
      <c r="J5230"/>
      <c r="K5230"/>
      <c r="L5230"/>
      <c r="M5230"/>
      <c r="N5230"/>
      <c r="O5230"/>
      <c r="P5230"/>
      <c r="Q5230"/>
      <c r="R5230"/>
      <c r="S5230"/>
      <c r="T5230"/>
      <c r="U5230"/>
      <c r="V5230"/>
      <c r="W5230"/>
      <c r="X5230"/>
      <c r="Y5230"/>
      <c r="Z5230"/>
      <c r="AA5230"/>
    </row>
    <row r="5231" spans="4:27" x14ac:dyDescent="0.35">
      <c r="D5231"/>
      <c r="E5231"/>
      <c r="F5231"/>
      <c r="G5231"/>
      <c r="H5231"/>
      <c r="I5231"/>
      <c r="J5231"/>
      <c r="K5231"/>
      <c r="L5231"/>
      <c r="M5231"/>
      <c r="N5231"/>
      <c r="O5231"/>
      <c r="P5231"/>
      <c r="Q5231"/>
      <c r="R5231"/>
      <c r="S5231"/>
      <c r="T5231"/>
      <c r="U5231"/>
      <c r="V5231"/>
      <c r="W5231"/>
      <c r="X5231"/>
      <c r="Y5231"/>
      <c r="Z5231"/>
      <c r="AA5231"/>
    </row>
    <row r="5232" spans="4:27" x14ac:dyDescent="0.35">
      <c r="D5232"/>
      <c r="E5232"/>
      <c r="F5232"/>
      <c r="G5232"/>
      <c r="H5232"/>
      <c r="I5232"/>
      <c r="J5232"/>
      <c r="K5232"/>
      <c r="L5232"/>
      <c r="M5232"/>
      <c r="N5232"/>
      <c r="O5232"/>
      <c r="P5232"/>
      <c r="Q5232"/>
      <c r="R5232"/>
      <c r="S5232"/>
      <c r="T5232"/>
      <c r="U5232"/>
      <c r="V5232"/>
      <c r="W5232"/>
      <c r="X5232"/>
      <c r="Y5232"/>
      <c r="Z5232"/>
      <c r="AA5232"/>
    </row>
    <row r="5233" spans="4:27" x14ac:dyDescent="0.35">
      <c r="D5233"/>
      <c r="E5233"/>
      <c r="F5233"/>
      <c r="G5233"/>
      <c r="H5233"/>
      <c r="I5233"/>
      <c r="J5233"/>
      <c r="K5233"/>
      <c r="L5233"/>
      <c r="M5233"/>
      <c r="N5233"/>
      <c r="O5233"/>
      <c r="P5233"/>
      <c r="Q5233"/>
      <c r="R5233"/>
      <c r="S5233"/>
      <c r="T5233"/>
      <c r="U5233"/>
      <c r="V5233"/>
      <c r="W5233"/>
      <c r="X5233"/>
      <c r="Y5233"/>
      <c r="Z5233"/>
      <c r="AA5233"/>
    </row>
    <row r="5234" spans="4:27" x14ac:dyDescent="0.35">
      <c r="D5234"/>
      <c r="E5234"/>
      <c r="F5234"/>
      <c r="G5234"/>
      <c r="H5234"/>
      <c r="I5234"/>
      <c r="J5234"/>
      <c r="K5234"/>
      <c r="L5234"/>
      <c r="M5234"/>
      <c r="N5234"/>
      <c r="O5234"/>
      <c r="P5234"/>
      <c r="Q5234"/>
      <c r="R5234"/>
      <c r="S5234"/>
      <c r="T5234"/>
      <c r="U5234"/>
      <c r="V5234"/>
      <c r="W5234"/>
      <c r="X5234"/>
      <c r="Y5234"/>
      <c r="Z5234"/>
      <c r="AA5234"/>
    </row>
    <row r="5235" spans="4:27" x14ac:dyDescent="0.35">
      <c r="D5235"/>
      <c r="E5235"/>
      <c r="F5235"/>
      <c r="G5235"/>
      <c r="H5235"/>
      <c r="I5235"/>
      <c r="J5235"/>
      <c r="K5235"/>
      <c r="L5235"/>
      <c r="M5235"/>
      <c r="N5235"/>
      <c r="O5235"/>
      <c r="P5235"/>
      <c r="Q5235"/>
      <c r="R5235"/>
      <c r="S5235"/>
      <c r="T5235"/>
      <c r="U5235"/>
      <c r="V5235"/>
      <c r="W5235"/>
      <c r="X5235"/>
      <c r="Y5235"/>
      <c r="Z5235"/>
      <c r="AA5235"/>
    </row>
    <row r="5236" spans="4:27" x14ac:dyDescent="0.35">
      <c r="D5236"/>
      <c r="E5236"/>
      <c r="F5236"/>
      <c r="G5236"/>
      <c r="H5236"/>
      <c r="I5236"/>
      <c r="J5236"/>
      <c r="K5236"/>
      <c r="L5236"/>
      <c r="M5236"/>
      <c r="N5236"/>
      <c r="O5236"/>
      <c r="P5236"/>
      <c r="Q5236"/>
      <c r="R5236"/>
      <c r="S5236"/>
      <c r="T5236"/>
      <c r="U5236"/>
      <c r="V5236"/>
      <c r="W5236"/>
      <c r="X5236"/>
      <c r="Y5236"/>
      <c r="Z5236"/>
      <c r="AA5236"/>
    </row>
    <row r="5237" spans="4:27" x14ac:dyDescent="0.35">
      <c r="D5237"/>
      <c r="E5237"/>
      <c r="F5237"/>
      <c r="G5237"/>
      <c r="H5237"/>
      <c r="I5237"/>
      <c r="J5237"/>
      <c r="K5237"/>
      <c r="L5237"/>
      <c r="M5237"/>
      <c r="N5237"/>
      <c r="O5237"/>
      <c r="P5237"/>
      <c r="Q5237"/>
      <c r="R5237"/>
      <c r="S5237"/>
      <c r="T5237"/>
      <c r="U5237"/>
      <c r="V5237"/>
      <c r="W5237"/>
      <c r="X5237"/>
      <c r="Y5237"/>
      <c r="Z5237"/>
      <c r="AA5237"/>
    </row>
    <row r="5238" spans="4:27" x14ac:dyDescent="0.35">
      <c r="D5238"/>
      <c r="E5238"/>
      <c r="F5238"/>
      <c r="G5238"/>
      <c r="H5238"/>
      <c r="I5238"/>
      <c r="J5238"/>
      <c r="K5238"/>
      <c r="L5238"/>
      <c r="M5238"/>
      <c r="N5238"/>
      <c r="O5238"/>
      <c r="P5238"/>
      <c r="Q5238"/>
      <c r="R5238"/>
      <c r="S5238"/>
      <c r="T5238"/>
      <c r="U5238"/>
      <c r="V5238"/>
      <c r="W5238"/>
      <c r="X5238"/>
      <c r="Y5238"/>
      <c r="Z5238"/>
      <c r="AA5238"/>
    </row>
    <row r="5239" spans="4:27" x14ac:dyDescent="0.35">
      <c r="D5239"/>
      <c r="E5239"/>
      <c r="F5239"/>
      <c r="G5239"/>
      <c r="H5239"/>
      <c r="I5239"/>
      <c r="J5239"/>
      <c r="K5239"/>
      <c r="L5239"/>
      <c r="M5239"/>
      <c r="N5239"/>
      <c r="O5239"/>
      <c r="P5239"/>
      <c r="Q5239"/>
      <c r="R5239"/>
      <c r="S5239"/>
      <c r="T5239"/>
      <c r="U5239"/>
      <c r="V5239"/>
      <c r="W5239"/>
      <c r="X5239"/>
      <c r="Y5239"/>
      <c r="Z5239"/>
      <c r="AA5239"/>
    </row>
    <row r="5240" spans="4:27" x14ac:dyDescent="0.35">
      <c r="D5240"/>
      <c r="E5240"/>
      <c r="F5240"/>
      <c r="G5240"/>
      <c r="H5240"/>
      <c r="I5240"/>
      <c r="J5240"/>
      <c r="K5240"/>
      <c r="L5240"/>
      <c r="M5240"/>
      <c r="N5240"/>
      <c r="O5240"/>
      <c r="P5240"/>
      <c r="Q5240"/>
      <c r="R5240"/>
      <c r="S5240"/>
      <c r="T5240"/>
      <c r="U5240"/>
      <c r="V5240"/>
      <c r="W5240"/>
      <c r="X5240"/>
      <c r="Y5240"/>
      <c r="Z5240"/>
      <c r="AA5240"/>
    </row>
    <row r="5241" spans="4:27" x14ac:dyDescent="0.35">
      <c r="D5241"/>
      <c r="E5241"/>
      <c r="F5241"/>
      <c r="G5241"/>
      <c r="H5241"/>
      <c r="I5241"/>
      <c r="J5241"/>
      <c r="K5241"/>
      <c r="L5241"/>
      <c r="M5241"/>
      <c r="N5241"/>
      <c r="O5241"/>
      <c r="P5241"/>
      <c r="Q5241"/>
      <c r="R5241"/>
      <c r="S5241"/>
      <c r="T5241"/>
      <c r="U5241"/>
      <c r="V5241"/>
      <c r="W5241"/>
      <c r="X5241"/>
      <c r="Y5241"/>
      <c r="Z5241"/>
      <c r="AA5241"/>
    </row>
    <row r="5242" spans="4:27" x14ac:dyDescent="0.35">
      <c r="D5242"/>
      <c r="E5242"/>
      <c r="F5242"/>
      <c r="G5242"/>
      <c r="H5242"/>
      <c r="I5242"/>
      <c r="J5242"/>
      <c r="K5242"/>
      <c r="L5242"/>
      <c r="M5242"/>
      <c r="N5242"/>
      <c r="O5242"/>
      <c r="P5242"/>
      <c r="Q5242"/>
      <c r="R5242"/>
      <c r="S5242"/>
      <c r="T5242"/>
      <c r="U5242"/>
      <c r="V5242"/>
      <c r="W5242"/>
      <c r="X5242"/>
      <c r="Y5242"/>
      <c r="Z5242"/>
      <c r="AA5242"/>
    </row>
    <row r="5243" spans="4:27" x14ac:dyDescent="0.35">
      <c r="D5243"/>
      <c r="E5243"/>
      <c r="F5243"/>
      <c r="G5243"/>
      <c r="H5243"/>
      <c r="I5243"/>
      <c r="J5243"/>
      <c r="K5243"/>
      <c r="L5243"/>
      <c r="M5243"/>
      <c r="N5243"/>
      <c r="O5243"/>
      <c r="P5243"/>
      <c r="Q5243"/>
      <c r="R5243"/>
      <c r="S5243"/>
      <c r="T5243"/>
      <c r="U5243"/>
      <c r="V5243"/>
      <c r="W5243"/>
      <c r="X5243"/>
      <c r="Y5243"/>
      <c r="Z5243"/>
      <c r="AA5243"/>
    </row>
    <row r="5244" spans="4:27" x14ac:dyDescent="0.35">
      <c r="D5244"/>
      <c r="E5244"/>
      <c r="F5244"/>
      <c r="G5244"/>
      <c r="H5244"/>
      <c r="I5244"/>
      <c r="J5244"/>
      <c r="K5244"/>
      <c r="L5244"/>
      <c r="M5244"/>
      <c r="N5244"/>
      <c r="O5244"/>
      <c r="P5244"/>
      <c r="Q5244"/>
      <c r="R5244"/>
      <c r="S5244"/>
      <c r="T5244"/>
      <c r="U5244"/>
      <c r="V5244"/>
      <c r="W5244"/>
      <c r="X5244"/>
      <c r="Y5244"/>
      <c r="Z5244"/>
      <c r="AA5244"/>
    </row>
    <row r="5245" spans="4:27" x14ac:dyDescent="0.35">
      <c r="D5245"/>
      <c r="E5245"/>
      <c r="F5245"/>
      <c r="G5245"/>
      <c r="H5245"/>
      <c r="I5245"/>
      <c r="J5245"/>
      <c r="K5245"/>
      <c r="L5245"/>
      <c r="M5245"/>
      <c r="N5245"/>
      <c r="O5245"/>
      <c r="P5245"/>
      <c r="Q5245"/>
      <c r="R5245"/>
      <c r="S5245"/>
      <c r="T5245"/>
      <c r="U5245"/>
      <c r="V5245"/>
      <c r="W5245"/>
      <c r="X5245"/>
      <c r="Y5245"/>
      <c r="Z5245"/>
      <c r="AA5245"/>
    </row>
    <row r="5246" spans="4:27" x14ac:dyDescent="0.35">
      <c r="D5246"/>
      <c r="E5246"/>
      <c r="F5246"/>
      <c r="G5246"/>
      <c r="H5246"/>
      <c r="I5246"/>
      <c r="J5246"/>
      <c r="K5246"/>
      <c r="L5246"/>
      <c r="M5246"/>
      <c r="N5246"/>
      <c r="O5246"/>
      <c r="P5246"/>
      <c r="Q5246"/>
      <c r="R5246"/>
      <c r="S5246"/>
      <c r="T5246"/>
      <c r="U5246"/>
      <c r="V5246"/>
      <c r="W5246"/>
      <c r="X5246"/>
      <c r="Y5246"/>
      <c r="Z5246"/>
      <c r="AA5246"/>
    </row>
    <row r="5247" spans="4:27" x14ac:dyDescent="0.35">
      <c r="D5247"/>
      <c r="E5247"/>
      <c r="F5247"/>
      <c r="G5247"/>
      <c r="H5247"/>
      <c r="I5247"/>
      <c r="J5247"/>
      <c r="K5247"/>
      <c r="L5247"/>
      <c r="M5247"/>
      <c r="N5247"/>
      <c r="O5247"/>
      <c r="P5247"/>
      <c r="Q5247"/>
      <c r="R5247"/>
      <c r="S5247"/>
      <c r="T5247"/>
      <c r="U5247"/>
      <c r="V5247"/>
      <c r="W5247"/>
      <c r="X5247"/>
      <c r="Y5247"/>
      <c r="Z5247"/>
      <c r="AA5247"/>
    </row>
    <row r="5248" spans="4:27" x14ac:dyDescent="0.35">
      <c r="D5248"/>
      <c r="E5248"/>
      <c r="F5248"/>
      <c r="G5248"/>
      <c r="H5248"/>
      <c r="I5248"/>
      <c r="J5248"/>
      <c r="K5248"/>
      <c r="L5248"/>
      <c r="M5248"/>
      <c r="N5248"/>
      <c r="O5248"/>
      <c r="P5248"/>
      <c r="Q5248"/>
      <c r="R5248"/>
      <c r="S5248"/>
      <c r="T5248"/>
      <c r="U5248"/>
      <c r="V5248"/>
      <c r="W5248"/>
      <c r="X5248"/>
      <c r="Y5248"/>
      <c r="Z5248"/>
      <c r="AA5248"/>
    </row>
    <row r="5249" spans="4:27" x14ac:dyDescent="0.35">
      <c r="D5249"/>
      <c r="E5249"/>
      <c r="F5249"/>
      <c r="G5249"/>
      <c r="H5249"/>
      <c r="I5249"/>
      <c r="J5249"/>
      <c r="K5249"/>
      <c r="L5249"/>
      <c r="M5249"/>
      <c r="N5249"/>
      <c r="O5249"/>
      <c r="P5249"/>
      <c r="Q5249"/>
      <c r="R5249"/>
      <c r="S5249"/>
      <c r="T5249"/>
      <c r="U5249"/>
      <c r="V5249"/>
      <c r="W5249"/>
      <c r="X5249"/>
      <c r="Y5249"/>
      <c r="Z5249"/>
      <c r="AA5249"/>
    </row>
    <row r="5250" spans="4:27" x14ac:dyDescent="0.35">
      <c r="D5250"/>
      <c r="E5250"/>
      <c r="F5250"/>
      <c r="G5250"/>
      <c r="H5250"/>
      <c r="I5250"/>
      <c r="J5250"/>
      <c r="K5250"/>
      <c r="L5250"/>
      <c r="M5250"/>
      <c r="N5250"/>
      <c r="O5250"/>
      <c r="P5250"/>
      <c r="Q5250"/>
      <c r="R5250"/>
      <c r="S5250"/>
      <c r="T5250"/>
      <c r="U5250"/>
      <c r="V5250"/>
      <c r="W5250"/>
      <c r="X5250"/>
      <c r="Y5250"/>
      <c r="Z5250"/>
      <c r="AA5250"/>
    </row>
    <row r="5251" spans="4:27" x14ac:dyDescent="0.35">
      <c r="D5251"/>
      <c r="E5251"/>
      <c r="F5251"/>
      <c r="G5251"/>
      <c r="H5251"/>
      <c r="I5251"/>
      <c r="J5251"/>
      <c r="K5251"/>
      <c r="L5251"/>
      <c r="M5251"/>
      <c r="N5251"/>
      <c r="O5251"/>
      <c r="P5251"/>
      <c r="Q5251"/>
      <c r="R5251"/>
      <c r="S5251"/>
      <c r="T5251"/>
      <c r="U5251"/>
      <c r="V5251"/>
      <c r="W5251"/>
      <c r="X5251"/>
      <c r="Y5251"/>
      <c r="Z5251"/>
      <c r="AA5251"/>
    </row>
    <row r="5252" spans="4:27" x14ac:dyDescent="0.35">
      <c r="D5252"/>
      <c r="E5252"/>
      <c r="F5252"/>
      <c r="G5252"/>
      <c r="H5252"/>
      <c r="I5252"/>
      <c r="J5252"/>
      <c r="K5252"/>
      <c r="L5252"/>
      <c r="M5252"/>
      <c r="N5252"/>
      <c r="O5252"/>
      <c r="P5252"/>
      <c r="Q5252"/>
      <c r="R5252"/>
      <c r="S5252"/>
      <c r="T5252"/>
      <c r="U5252"/>
      <c r="V5252"/>
      <c r="W5252"/>
      <c r="X5252"/>
      <c r="Y5252"/>
      <c r="Z5252"/>
      <c r="AA5252"/>
    </row>
    <row r="5253" spans="4:27" x14ac:dyDescent="0.35">
      <c r="D5253"/>
      <c r="E5253"/>
      <c r="F5253"/>
      <c r="G5253"/>
      <c r="H5253"/>
      <c r="I5253"/>
      <c r="J5253"/>
      <c r="K5253"/>
      <c r="L5253"/>
      <c r="M5253"/>
      <c r="N5253"/>
      <c r="O5253"/>
      <c r="P5253"/>
      <c r="Q5253"/>
      <c r="R5253"/>
      <c r="S5253"/>
      <c r="T5253"/>
      <c r="U5253"/>
      <c r="V5253"/>
      <c r="W5253"/>
      <c r="X5253"/>
      <c r="Y5253"/>
      <c r="Z5253"/>
      <c r="AA5253"/>
    </row>
    <row r="5254" spans="4:27" x14ac:dyDescent="0.35">
      <c r="D5254"/>
      <c r="E5254"/>
      <c r="F5254"/>
      <c r="G5254"/>
      <c r="H5254"/>
      <c r="I5254"/>
      <c r="J5254"/>
      <c r="K5254"/>
      <c r="L5254"/>
      <c r="M5254"/>
      <c r="N5254"/>
      <c r="O5254"/>
      <c r="P5254"/>
      <c r="Q5254"/>
      <c r="R5254"/>
      <c r="S5254"/>
      <c r="T5254"/>
      <c r="U5254"/>
      <c r="V5254"/>
      <c r="W5254"/>
      <c r="X5254"/>
      <c r="Y5254"/>
      <c r="Z5254"/>
      <c r="AA5254"/>
    </row>
    <row r="5255" spans="4:27" x14ac:dyDescent="0.35">
      <c r="D5255"/>
      <c r="E5255"/>
      <c r="F5255"/>
      <c r="G5255"/>
      <c r="H5255"/>
      <c r="I5255"/>
      <c r="J5255"/>
      <c r="K5255"/>
      <c r="L5255"/>
      <c r="M5255"/>
      <c r="N5255"/>
      <c r="O5255"/>
      <c r="P5255"/>
      <c r="Q5255"/>
      <c r="R5255"/>
      <c r="S5255"/>
      <c r="T5255"/>
      <c r="U5255"/>
      <c r="V5255"/>
      <c r="W5255"/>
      <c r="X5255"/>
      <c r="Y5255"/>
      <c r="Z5255"/>
      <c r="AA5255"/>
    </row>
    <row r="5256" spans="4:27" x14ac:dyDescent="0.35">
      <c r="D5256"/>
      <c r="E5256"/>
      <c r="F5256"/>
      <c r="G5256"/>
      <c r="H5256"/>
      <c r="I5256"/>
      <c r="J5256"/>
      <c r="K5256"/>
      <c r="L5256"/>
      <c r="M5256"/>
      <c r="N5256"/>
      <c r="O5256"/>
      <c r="P5256"/>
      <c r="Q5256"/>
      <c r="R5256"/>
      <c r="S5256"/>
      <c r="T5256"/>
      <c r="U5256"/>
      <c r="V5256"/>
      <c r="W5256"/>
      <c r="X5256"/>
      <c r="Y5256"/>
      <c r="Z5256"/>
      <c r="AA5256"/>
    </row>
    <row r="5257" spans="4:27" x14ac:dyDescent="0.35">
      <c r="D5257"/>
      <c r="E5257"/>
      <c r="F5257"/>
      <c r="G5257"/>
      <c r="H5257"/>
      <c r="I5257"/>
      <c r="J5257"/>
      <c r="K5257"/>
      <c r="L5257"/>
      <c r="M5257"/>
      <c r="N5257"/>
      <c r="O5257"/>
      <c r="P5257"/>
      <c r="Q5257"/>
      <c r="R5257"/>
      <c r="S5257"/>
      <c r="T5257"/>
      <c r="U5257"/>
      <c r="V5257"/>
      <c r="W5257"/>
      <c r="X5257"/>
      <c r="Y5257"/>
      <c r="Z5257"/>
      <c r="AA5257"/>
    </row>
    <row r="5258" spans="4:27" x14ac:dyDescent="0.35">
      <c r="D5258"/>
      <c r="E5258"/>
      <c r="F5258"/>
      <c r="G5258"/>
      <c r="H5258"/>
      <c r="I5258"/>
      <c r="J5258"/>
      <c r="K5258"/>
      <c r="L5258"/>
      <c r="M5258"/>
      <c r="N5258"/>
      <c r="O5258"/>
      <c r="P5258"/>
      <c r="Q5258"/>
      <c r="R5258"/>
      <c r="S5258"/>
      <c r="T5258"/>
      <c r="U5258"/>
      <c r="V5258"/>
      <c r="W5258"/>
      <c r="X5258"/>
      <c r="Y5258"/>
      <c r="Z5258"/>
      <c r="AA5258"/>
    </row>
    <row r="5259" spans="4:27" x14ac:dyDescent="0.35">
      <c r="D5259"/>
      <c r="E5259"/>
      <c r="F5259"/>
      <c r="G5259"/>
      <c r="H5259"/>
      <c r="I5259"/>
      <c r="J5259"/>
      <c r="K5259"/>
      <c r="L5259"/>
      <c r="M5259"/>
      <c r="N5259"/>
      <c r="O5259"/>
      <c r="P5259"/>
      <c r="Q5259"/>
      <c r="R5259"/>
      <c r="S5259"/>
      <c r="T5259"/>
      <c r="U5259"/>
      <c r="V5259"/>
      <c r="W5259"/>
      <c r="X5259"/>
      <c r="Y5259"/>
      <c r="Z5259"/>
      <c r="AA5259"/>
    </row>
    <row r="5260" spans="4:27" x14ac:dyDescent="0.35">
      <c r="D5260"/>
      <c r="E5260"/>
      <c r="F5260"/>
      <c r="G5260"/>
      <c r="H5260"/>
      <c r="I5260"/>
      <c r="J5260"/>
      <c r="K5260"/>
      <c r="L5260"/>
      <c r="M5260"/>
      <c r="N5260"/>
      <c r="O5260"/>
      <c r="P5260"/>
      <c r="Q5260"/>
      <c r="R5260"/>
      <c r="S5260"/>
      <c r="T5260"/>
      <c r="U5260"/>
      <c r="V5260"/>
      <c r="W5260"/>
      <c r="X5260"/>
      <c r="Y5260"/>
      <c r="Z5260"/>
      <c r="AA5260"/>
    </row>
    <row r="5261" spans="4:27" x14ac:dyDescent="0.35">
      <c r="D5261"/>
      <c r="E5261"/>
      <c r="F5261"/>
      <c r="G5261"/>
      <c r="H5261"/>
      <c r="I5261"/>
      <c r="J5261"/>
      <c r="K5261"/>
      <c r="L5261"/>
      <c r="M5261"/>
      <c r="N5261"/>
      <c r="O5261"/>
      <c r="P5261"/>
      <c r="Q5261"/>
      <c r="R5261"/>
      <c r="S5261"/>
      <c r="T5261"/>
      <c r="U5261"/>
      <c r="V5261"/>
      <c r="W5261"/>
      <c r="X5261"/>
      <c r="Y5261"/>
      <c r="Z5261"/>
      <c r="AA5261"/>
    </row>
    <row r="5262" spans="4:27" x14ac:dyDescent="0.35">
      <c r="D5262"/>
      <c r="E5262"/>
      <c r="F5262"/>
      <c r="G5262"/>
      <c r="H5262"/>
      <c r="I5262"/>
      <c r="J5262"/>
      <c r="K5262"/>
      <c r="L5262"/>
      <c r="M5262"/>
      <c r="N5262"/>
      <c r="O5262"/>
      <c r="P5262"/>
      <c r="Q5262"/>
      <c r="R5262"/>
      <c r="S5262"/>
      <c r="T5262"/>
      <c r="U5262"/>
      <c r="V5262"/>
      <c r="W5262"/>
      <c r="X5262"/>
      <c r="Y5262"/>
      <c r="Z5262"/>
      <c r="AA5262"/>
    </row>
    <row r="5263" spans="4:27" x14ac:dyDescent="0.35">
      <c r="D5263"/>
      <c r="E5263"/>
      <c r="F5263"/>
      <c r="G5263"/>
      <c r="H5263"/>
      <c r="I5263"/>
      <c r="J5263"/>
      <c r="K5263"/>
      <c r="L5263"/>
      <c r="M5263"/>
      <c r="N5263"/>
      <c r="O5263"/>
      <c r="P5263"/>
      <c r="Q5263"/>
      <c r="R5263"/>
      <c r="S5263"/>
      <c r="T5263"/>
      <c r="U5263"/>
      <c r="V5263"/>
      <c r="W5263"/>
      <c r="X5263"/>
      <c r="Y5263"/>
      <c r="Z5263"/>
      <c r="AA5263"/>
    </row>
    <row r="5264" spans="4:27" x14ac:dyDescent="0.35">
      <c r="D5264"/>
      <c r="E5264"/>
      <c r="F5264"/>
      <c r="G5264"/>
      <c r="H5264"/>
      <c r="I5264"/>
      <c r="J5264"/>
      <c r="K5264"/>
      <c r="L5264"/>
      <c r="M5264"/>
      <c r="N5264"/>
      <c r="O5264"/>
      <c r="P5264"/>
      <c r="Q5264"/>
      <c r="R5264"/>
      <c r="S5264"/>
      <c r="T5264"/>
      <c r="U5264"/>
      <c r="V5264"/>
      <c r="W5264"/>
      <c r="X5264"/>
      <c r="Y5264"/>
      <c r="Z5264"/>
      <c r="AA5264"/>
    </row>
    <row r="5265" spans="4:27" x14ac:dyDescent="0.35">
      <c r="D5265"/>
      <c r="E5265"/>
      <c r="F5265"/>
      <c r="G5265"/>
      <c r="H5265"/>
      <c r="I5265"/>
      <c r="J5265"/>
      <c r="K5265"/>
      <c r="L5265"/>
      <c r="M5265"/>
      <c r="N5265"/>
      <c r="O5265"/>
      <c r="P5265"/>
      <c r="Q5265"/>
      <c r="R5265"/>
      <c r="S5265"/>
      <c r="T5265"/>
      <c r="U5265"/>
      <c r="V5265"/>
      <c r="W5265"/>
      <c r="X5265"/>
      <c r="Y5265"/>
      <c r="Z5265"/>
      <c r="AA5265"/>
    </row>
    <row r="5266" spans="4:27" x14ac:dyDescent="0.35">
      <c r="D5266"/>
      <c r="E5266"/>
      <c r="F5266"/>
      <c r="G5266"/>
      <c r="H5266"/>
      <c r="I5266"/>
      <c r="J5266"/>
      <c r="K5266"/>
      <c r="L5266"/>
      <c r="M5266"/>
      <c r="N5266"/>
      <c r="O5266"/>
      <c r="P5266"/>
      <c r="Q5266"/>
      <c r="R5266"/>
      <c r="S5266"/>
      <c r="T5266"/>
      <c r="U5266"/>
      <c r="V5266"/>
      <c r="W5266"/>
      <c r="X5266"/>
      <c r="Y5266"/>
      <c r="Z5266"/>
      <c r="AA5266"/>
    </row>
    <row r="5267" spans="4:27" x14ac:dyDescent="0.35">
      <c r="D5267"/>
      <c r="E5267"/>
      <c r="F5267"/>
      <c r="G5267"/>
      <c r="H5267"/>
      <c r="I5267"/>
      <c r="J5267"/>
      <c r="K5267"/>
      <c r="L5267"/>
      <c r="M5267"/>
      <c r="N5267"/>
      <c r="O5267"/>
      <c r="P5267"/>
      <c r="Q5267"/>
      <c r="R5267"/>
      <c r="S5267"/>
      <c r="T5267"/>
      <c r="U5267"/>
      <c r="V5267"/>
      <c r="W5267"/>
      <c r="X5267"/>
      <c r="Y5267"/>
      <c r="Z5267"/>
      <c r="AA5267"/>
    </row>
    <row r="5268" spans="4:27" x14ac:dyDescent="0.35">
      <c r="D5268"/>
      <c r="E5268"/>
      <c r="F5268"/>
      <c r="G5268"/>
      <c r="H5268"/>
      <c r="I5268"/>
      <c r="J5268"/>
      <c r="K5268"/>
      <c r="L5268"/>
      <c r="M5268"/>
      <c r="N5268"/>
      <c r="O5268"/>
      <c r="P5268"/>
      <c r="Q5268"/>
      <c r="R5268"/>
      <c r="S5268"/>
      <c r="T5268"/>
      <c r="U5268"/>
      <c r="V5268"/>
      <c r="W5268"/>
      <c r="X5268"/>
      <c r="Y5268"/>
      <c r="Z5268"/>
      <c r="AA5268"/>
    </row>
    <row r="5269" spans="4:27" x14ac:dyDescent="0.35">
      <c r="D5269"/>
      <c r="E5269"/>
      <c r="F5269"/>
      <c r="G5269"/>
      <c r="H5269"/>
      <c r="I5269"/>
      <c r="J5269"/>
      <c r="K5269"/>
      <c r="L5269"/>
      <c r="M5269"/>
      <c r="N5269"/>
      <c r="O5269"/>
      <c r="P5269"/>
      <c r="Q5269"/>
      <c r="R5269"/>
      <c r="S5269"/>
      <c r="T5269"/>
      <c r="U5269"/>
      <c r="V5269"/>
      <c r="W5269"/>
      <c r="X5269"/>
      <c r="Y5269"/>
      <c r="Z5269"/>
      <c r="AA5269"/>
    </row>
    <row r="5270" spans="4:27" x14ac:dyDescent="0.35">
      <c r="D5270"/>
      <c r="E5270"/>
      <c r="F5270"/>
      <c r="G5270"/>
      <c r="H5270"/>
      <c r="I5270"/>
      <c r="J5270"/>
      <c r="K5270"/>
      <c r="L5270"/>
      <c r="M5270"/>
      <c r="N5270"/>
      <c r="O5270"/>
      <c r="P5270"/>
      <c r="Q5270"/>
      <c r="R5270"/>
      <c r="S5270"/>
      <c r="T5270"/>
      <c r="U5270"/>
      <c r="V5270"/>
      <c r="W5270"/>
      <c r="X5270"/>
      <c r="Y5270"/>
      <c r="Z5270"/>
      <c r="AA5270"/>
    </row>
    <row r="5271" spans="4:27" x14ac:dyDescent="0.35">
      <c r="D5271"/>
      <c r="E5271"/>
      <c r="F5271"/>
      <c r="G5271"/>
      <c r="H5271"/>
      <c r="I5271"/>
      <c r="J5271"/>
      <c r="K5271"/>
      <c r="L5271"/>
      <c r="M5271"/>
      <c r="N5271"/>
      <c r="O5271"/>
      <c r="P5271"/>
      <c r="Q5271"/>
      <c r="R5271"/>
      <c r="S5271"/>
      <c r="T5271"/>
      <c r="U5271"/>
      <c r="V5271"/>
      <c r="W5271"/>
      <c r="X5271"/>
      <c r="Y5271"/>
      <c r="Z5271"/>
      <c r="AA5271"/>
    </row>
    <row r="5272" spans="4:27" x14ac:dyDescent="0.35">
      <c r="D5272"/>
      <c r="E5272"/>
      <c r="F5272"/>
      <c r="G5272"/>
      <c r="H5272"/>
      <c r="I5272"/>
      <c r="J5272"/>
      <c r="K5272"/>
      <c r="L5272"/>
      <c r="M5272"/>
      <c r="N5272"/>
      <c r="O5272"/>
      <c r="P5272"/>
      <c r="Q5272"/>
      <c r="R5272"/>
      <c r="S5272"/>
      <c r="T5272"/>
      <c r="U5272"/>
      <c r="V5272"/>
      <c r="W5272"/>
      <c r="X5272"/>
      <c r="Y5272"/>
      <c r="Z5272"/>
      <c r="AA5272"/>
    </row>
    <row r="5273" spans="4:27" x14ac:dyDescent="0.35">
      <c r="D5273"/>
      <c r="E5273"/>
      <c r="F5273"/>
      <c r="G5273"/>
      <c r="H5273"/>
      <c r="I5273"/>
      <c r="J5273"/>
      <c r="K5273"/>
      <c r="L5273"/>
      <c r="M5273"/>
      <c r="N5273"/>
      <c r="O5273"/>
      <c r="P5273"/>
      <c r="Q5273"/>
      <c r="R5273"/>
      <c r="S5273"/>
      <c r="T5273"/>
      <c r="U5273"/>
      <c r="V5273"/>
      <c r="W5273"/>
      <c r="X5273"/>
      <c r="Y5273"/>
      <c r="Z5273"/>
      <c r="AA5273"/>
    </row>
    <row r="5274" spans="4:27" x14ac:dyDescent="0.35">
      <c r="D5274"/>
      <c r="E5274"/>
      <c r="F5274"/>
      <c r="G5274"/>
      <c r="H5274"/>
      <c r="I5274"/>
      <c r="J5274"/>
      <c r="K5274"/>
      <c r="L5274"/>
      <c r="M5274"/>
      <c r="N5274"/>
      <c r="O5274"/>
      <c r="P5274"/>
      <c r="Q5274"/>
      <c r="R5274"/>
      <c r="S5274"/>
      <c r="T5274"/>
      <c r="U5274"/>
      <c r="V5274"/>
      <c r="W5274"/>
      <c r="X5274"/>
      <c r="Y5274"/>
      <c r="Z5274"/>
      <c r="AA5274"/>
    </row>
    <row r="5275" spans="4:27" x14ac:dyDescent="0.35">
      <c r="D5275"/>
      <c r="E5275"/>
      <c r="F5275"/>
      <c r="G5275"/>
      <c r="H5275"/>
      <c r="I5275"/>
      <c r="J5275"/>
      <c r="K5275"/>
      <c r="L5275"/>
      <c r="M5275"/>
      <c r="N5275"/>
      <c r="O5275"/>
      <c r="P5275"/>
      <c r="Q5275"/>
      <c r="R5275"/>
      <c r="S5275"/>
      <c r="T5275"/>
      <c r="U5275"/>
      <c r="V5275"/>
      <c r="W5275"/>
      <c r="X5275"/>
      <c r="Y5275"/>
      <c r="Z5275"/>
      <c r="AA5275"/>
    </row>
    <row r="5276" spans="4:27" x14ac:dyDescent="0.35">
      <c r="D5276"/>
      <c r="E5276"/>
      <c r="F5276"/>
      <c r="G5276"/>
      <c r="H5276"/>
      <c r="I5276"/>
      <c r="J5276"/>
      <c r="K5276"/>
      <c r="L5276"/>
      <c r="M5276"/>
      <c r="N5276"/>
      <c r="O5276"/>
      <c r="P5276"/>
      <c r="Q5276"/>
      <c r="R5276"/>
      <c r="S5276"/>
      <c r="T5276"/>
      <c r="U5276"/>
      <c r="V5276"/>
      <c r="W5276"/>
      <c r="X5276"/>
      <c r="Y5276"/>
      <c r="Z5276"/>
      <c r="AA5276"/>
    </row>
    <row r="5277" spans="4:27" x14ac:dyDescent="0.35">
      <c r="D5277"/>
      <c r="E5277"/>
      <c r="F5277"/>
      <c r="G5277"/>
      <c r="H5277"/>
      <c r="I5277"/>
      <c r="J5277"/>
      <c r="K5277"/>
      <c r="L5277"/>
      <c r="M5277"/>
      <c r="N5277"/>
      <c r="O5277"/>
      <c r="P5277"/>
      <c r="Q5277"/>
      <c r="R5277"/>
      <c r="S5277"/>
      <c r="T5277"/>
      <c r="U5277"/>
      <c r="V5277"/>
      <c r="W5277"/>
      <c r="X5277"/>
      <c r="Y5277"/>
      <c r="Z5277"/>
      <c r="AA5277"/>
    </row>
    <row r="5278" spans="4:27" x14ac:dyDescent="0.35">
      <c r="D5278"/>
      <c r="E5278"/>
      <c r="F5278"/>
      <c r="G5278"/>
      <c r="H5278"/>
      <c r="I5278"/>
      <c r="J5278"/>
      <c r="K5278"/>
      <c r="L5278"/>
      <c r="M5278"/>
      <c r="N5278"/>
      <c r="O5278"/>
      <c r="P5278"/>
      <c r="Q5278"/>
      <c r="R5278"/>
      <c r="S5278"/>
      <c r="T5278"/>
      <c r="U5278"/>
      <c r="V5278"/>
      <c r="W5278"/>
      <c r="X5278"/>
      <c r="Y5278"/>
      <c r="Z5278"/>
      <c r="AA5278"/>
    </row>
    <row r="5279" spans="4:27" x14ac:dyDescent="0.35">
      <c r="D5279"/>
      <c r="E5279"/>
      <c r="F5279"/>
      <c r="G5279"/>
      <c r="H5279"/>
      <c r="I5279"/>
      <c r="J5279"/>
      <c r="K5279"/>
      <c r="L5279"/>
      <c r="M5279"/>
      <c r="N5279"/>
      <c r="O5279"/>
      <c r="P5279"/>
      <c r="Q5279"/>
      <c r="R5279"/>
      <c r="S5279"/>
      <c r="T5279"/>
      <c r="U5279"/>
      <c r="V5279"/>
      <c r="W5279"/>
      <c r="X5279"/>
      <c r="Y5279"/>
      <c r="Z5279"/>
      <c r="AA5279"/>
    </row>
    <row r="5280" spans="4:27" x14ac:dyDescent="0.35">
      <c r="D5280"/>
      <c r="E5280"/>
      <c r="F5280"/>
      <c r="G5280"/>
      <c r="H5280"/>
      <c r="I5280"/>
      <c r="J5280"/>
      <c r="K5280"/>
      <c r="L5280"/>
      <c r="M5280"/>
      <c r="N5280"/>
      <c r="O5280"/>
      <c r="P5280"/>
      <c r="Q5280"/>
      <c r="R5280"/>
      <c r="S5280"/>
      <c r="T5280"/>
      <c r="U5280"/>
      <c r="V5280"/>
      <c r="W5280"/>
      <c r="X5280"/>
      <c r="Y5280"/>
      <c r="Z5280"/>
      <c r="AA5280"/>
    </row>
    <row r="5281" spans="4:27" x14ac:dyDescent="0.35">
      <c r="D5281"/>
      <c r="E5281"/>
      <c r="F5281"/>
      <c r="G5281"/>
      <c r="H5281"/>
      <c r="I5281"/>
      <c r="J5281"/>
      <c r="K5281"/>
      <c r="L5281"/>
      <c r="M5281"/>
      <c r="N5281"/>
      <c r="O5281"/>
      <c r="P5281"/>
      <c r="Q5281"/>
      <c r="R5281"/>
      <c r="S5281"/>
      <c r="T5281"/>
      <c r="U5281"/>
      <c r="V5281"/>
      <c r="W5281"/>
      <c r="X5281"/>
      <c r="Y5281"/>
      <c r="Z5281"/>
      <c r="AA5281"/>
    </row>
    <row r="5282" spans="4:27" x14ac:dyDescent="0.35">
      <c r="D5282"/>
      <c r="E5282"/>
      <c r="F5282"/>
      <c r="G5282"/>
      <c r="H5282"/>
      <c r="I5282"/>
      <c r="J5282"/>
      <c r="K5282"/>
      <c r="L5282"/>
      <c r="M5282"/>
      <c r="N5282"/>
      <c r="O5282"/>
      <c r="P5282"/>
      <c r="Q5282"/>
      <c r="R5282"/>
      <c r="S5282"/>
      <c r="T5282"/>
      <c r="U5282"/>
      <c r="V5282"/>
      <c r="W5282"/>
      <c r="X5282"/>
      <c r="Y5282"/>
      <c r="Z5282"/>
      <c r="AA5282"/>
    </row>
    <row r="5283" spans="4:27" x14ac:dyDescent="0.35">
      <c r="D5283"/>
      <c r="E5283"/>
      <c r="F5283"/>
      <c r="G5283"/>
      <c r="H5283"/>
      <c r="I5283"/>
      <c r="J5283"/>
      <c r="K5283"/>
      <c r="L5283"/>
      <c r="M5283"/>
      <c r="N5283"/>
      <c r="O5283"/>
      <c r="P5283"/>
      <c r="Q5283"/>
      <c r="R5283"/>
      <c r="S5283"/>
      <c r="T5283"/>
      <c r="U5283"/>
      <c r="V5283"/>
      <c r="W5283"/>
      <c r="X5283"/>
      <c r="Y5283"/>
      <c r="Z5283"/>
      <c r="AA5283"/>
    </row>
    <row r="5284" spans="4:27" x14ac:dyDescent="0.35">
      <c r="D5284"/>
      <c r="E5284"/>
      <c r="F5284"/>
      <c r="G5284"/>
      <c r="H5284"/>
      <c r="I5284"/>
      <c r="J5284"/>
      <c r="K5284"/>
      <c r="L5284"/>
      <c r="M5284"/>
      <c r="N5284"/>
      <c r="O5284"/>
      <c r="P5284"/>
      <c r="Q5284"/>
      <c r="R5284"/>
      <c r="S5284"/>
      <c r="T5284"/>
      <c r="U5284"/>
      <c r="V5284"/>
      <c r="W5284"/>
      <c r="X5284"/>
      <c r="Y5284"/>
      <c r="Z5284"/>
      <c r="AA5284"/>
    </row>
    <row r="5285" spans="4:27" x14ac:dyDescent="0.35">
      <c r="D5285"/>
      <c r="E5285"/>
      <c r="F5285"/>
      <c r="G5285"/>
      <c r="H5285"/>
      <c r="I5285"/>
      <c r="J5285"/>
      <c r="K5285"/>
      <c r="L5285"/>
      <c r="M5285"/>
      <c r="N5285"/>
      <c r="O5285"/>
      <c r="P5285"/>
      <c r="Q5285"/>
      <c r="R5285"/>
      <c r="S5285"/>
      <c r="T5285"/>
      <c r="U5285"/>
      <c r="V5285"/>
      <c r="W5285"/>
      <c r="X5285"/>
      <c r="Y5285"/>
      <c r="Z5285"/>
      <c r="AA5285"/>
    </row>
    <row r="5286" spans="4:27" x14ac:dyDescent="0.35">
      <c r="D5286"/>
      <c r="E5286"/>
      <c r="F5286"/>
      <c r="G5286"/>
      <c r="H5286"/>
      <c r="I5286"/>
      <c r="J5286"/>
      <c r="K5286"/>
      <c r="L5286"/>
      <c r="M5286"/>
      <c r="N5286"/>
      <c r="O5286"/>
      <c r="P5286"/>
      <c r="Q5286"/>
      <c r="R5286"/>
      <c r="S5286"/>
      <c r="T5286"/>
      <c r="U5286"/>
      <c r="V5286"/>
      <c r="W5286"/>
      <c r="X5286"/>
      <c r="Y5286"/>
      <c r="Z5286"/>
      <c r="AA5286"/>
    </row>
    <row r="5287" spans="4:27" x14ac:dyDescent="0.35">
      <c r="D5287"/>
      <c r="E5287"/>
      <c r="F5287"/>
      <c r="G5287"/>
      <c r="H5287"/>
      <c r="I5287"/>
      <c r="J5287"/>
      <c r="K5287"/>
      <c r="L5287"/>
      <c r="M5287"/>
      <c r="N5287"/>
      <c r="O5287"/>
      <c r="P5287"/>
      <c r="Q5287"/>
      <c r="R5287"/>
      <c r="S5287"/>
      <c r="T5287"/>
      <c r="U5287"/>
      <c r="V5287"/>
      <c r="W5287"/>
      <c r="X5287"/>
      <c r="Y5287"/>
      <c r="Z5287"/>
      <c r="AA5287"/>
    </row>
    <row r="5288" spans="4:27" x14ac:dyDescent="0.35">
      <c r="D5288"/>
      <c r="E5288"/>
      <c r="F5288"/>
      <c r="G5288"/>
      <c r="H5288"/>
      <c r="I5288"/>
      <c r="J5288"/>
      <c r="K5288"/>
      <c r="L5288"/>
      <c r="M5288"/>
      <c r="N5288"/>
      <c r="O5288"/>
      <c r="P5288"/>
      <c r="Q5288"/>
      <c r="R5288"/>
      <c r="S5288"/>
      <c r="T5288"/>
      <c r="U5288"/>
      <c r="V5288"/>
      <c r="W5288"/>
      <c r="X5288"/>
      <c r="Y5288"/>
      <c r="Z5288"/>
      <c r="AA5288"/>
    </row>
    <row r="5289" spans="4:27" x14ac:dyDescent="0.35">
      <c r="D5289"/>
      <c r="E5289"/>
      <c r="F5289"/>
      <c r="G5289"/>
      <c r="H5289"/>
      <c r="I5289"/>
      <c r="J5289"/>
      <c r="K5289"/>
      <c r="L5289"/>
      <c r="M5289"/>
      <c r="N5289"/>
      <c r="O5289"/>
      <c r="P5289"/>
      <c r="Q5289"/>
      <c r="R5289"/>
      <c r="S5289"/>
      <c r="T5289"/>
      <c r="U5289"/>
      <c r="V5289"/>
      <c r="W5289"/>
      <c r="X5289"/>
      <c r="Y5289"/>
      <c r="Z5289"/>
      <c r="AA5289"/>
    </row>
    <row r="5290" spans="4:27" x14ac:dyDescent="0.35">
      <c r="D5290"/>
      <c r="E5290"/>
      <c r="F5290"/>
      <c r="G5290"/>
      <c r="H5290"/>
      <c r="I5290"/>
      <c r="J5290"/>
      <c r="K5290"/>
      <c r="L5290"/>
      <c r="M5290"/>
      <c r="N5290"/>
      <c r="O5290"/>
      <c r="P5290"/>
      <c r="Q5290"/>
      <c r="R5290"/>
      <c r="S5290"/>
      <c r="T5290"/>
      <c r="U5290"/>
      <c r="V5290"/>
      <c r="W5290"/>
      <c r="X5290"/>
      <c r="Y5290"/>
      <c r="Z5290"/>
      <c r="AA5290"/>
    </row>
    <row r="5291" spans="4:27" x14ac:dyDescent="0.35">
      <c r="D5291"/>
      <c r="E5291"/>
      <c r="F5291"/>
      <c r="G5291"/>
      <c r="H5291"/>
      <c r="I5291"/>
      <c r="J5291"/>
      <c r="K5291"/>
      <c r="L5291"/>
      <c r="M5291"/>
      <c r="N5291"/>
      <c r="O5291"/>
      <c r="P5291"/>
      <c r="Q5291"/>
      <c r="R5291"/>
      <c r="S5291"/>
      <c r="T5291"/>
      <c r="U5291"/>
      <c r="V5291"/>
      <c r="W5291"/>
      <c r="X5291"/>
      <c r="Y5291"/>
      <c r="Z5291"/>
      <c r="AA5291"/>
    </row>
    <row r="5292" spans="4:27" x14ac:dyDescent="0.35">
      <c r="D5292"/>
      <c r="E5292"/>
      <c r="F5292"/>
      <c r="G5292"/>
      <c r="H5292"/>
      <c r="I5292"/>
      <c r="J5292"/>
      <c r="K5292"/>
      <c r="L5292"/>
      <c r="M5292"/>
      <c r="N5292"/>
      <c r="O5292"/>
      <c r="P5292"/>
      <c r="Q5292"/>
      <c r="R5292"/>
      <c r="S5292"/>
      <c r="T5292"/>
      <c r="U5292"/>
      <c r="V5292"/>
      <c r="W5292"/>
      <c r="X5292"/>
      <c r="Y5292"/>
      <c r="Z5292"/>
      <c r="AA5292"/>
    </row>
    <row r="5293" spans="4:27" x14ac:dyDescent="0.35">
      <c r="D5293"/>
      <c r="E5293"/>
      <c r="F5293"/>
      <c r="G5293"/>
      <c r="H5293"/>
      <c r="I5293"/>
      <c r="J5293"/>
      <c r="K5293"/>
      <c r="L5293"/>
      <c r="M5293"/>
      <c r="N5293"/>
      <c r="O5293"/>
      <c r="P5293"/>
      <c r="Q5293"/>
      <c r="R5293"/>
      <c r="S5293"/>
      <c r="T5293"/>
      <c r="U5293"/>
      <c r="V5293"/>
      <c r="W5293"/>
      <c r="X5293"/>
      <c r="Y5293"/>
      <c r="Z5293"/>
      <c r="AA5293"/>
    </row>
    <row r="5294" spans="4:27" x14ac:dyDescent="0.35">
      <c r="D5294"/>
      <c r="E5294"/>
      <c r="F5294"/>
      <c r="G5294"/>
      <c r="H5294"/>
      <c r="I5294"/>
      <c r="J5294"/>
      <c r="K5294"/>
      <c r="L5294"/>
      <c r="M5294"/>
      <c r="N5294"/>
      <c r="O5294"/>
      <c r="P5294"/>
      <c r="Q5294"/>
      <c r="R5294"/>
      <c r="S5294"/>
      <c r="T5294"/>
      <c r="U5294"/>
      <c r="V5294"/>
      <c r="W5294"/>
      <c r="X5294"/>
      <c r="Y5294"/>
      <c r="Z5294"/>
      <c r="AA5294"/>
    </row>
    <row r="5295" spans="4:27" x14ac:dyDescent="0.35">
      <c r="D5295"/>
      <c r="E5295"/>
      <c r="F5295"/>
      <c r="G5295"/>
      <c r="H5295"/>
      <c r="I5295"/>
      <c r="J5295"/>
      <c r="K5295"/>
      <c r="L5295"/>
      <c r="M5295"/>
      <c r="N5295"/>
      <c r="O5295"/>
      <c r="P5295"/>
      <c r="Q5295"/>
      <c r="R5295"/>
      <c r="S5295"/>
      <c r="T5295"/>
      <c r="U5295"/>
      <c r="V5295"/>
      <c r="W5295"/>
      <c r="X5295"/>
      <c r="Y5295"/>
      <c r="Z5295"/>
      <c r="AA5295"/>
    </row>
    <row r="5296" spans="4:27" x14ac:dyDescent="0.35">
      <c r="D5296"/>
      <c r="E5296"/>
      <c r="F5296"/>
      <c r="G5296"/>
      <c r="H5296"/>
      <c r="I5296"/>
      <c r="J5296"/>
      <c r="K5296"/>
      <c r="L5296"/>
      <c r="M5296"/>
      <c r="N5296"/>
      <c r="O5296"/>
      <c r="P5296"/>
      <c r="Q5296"/>
      <c r="R5296"/>
      <c r="S5296"/>
      <c r="T5296"/>
      <c r="U5296"/>
      <c r="V5296"/>
      <c r="W5296"/>
      <c r="X5296"/>
      <c r="Y5296"/>
      <c r="Z5296"/>
      <c r="AA5296"/>
    </row>
    <row r="5297" spans="4:27" x14ac:dyDescent="0.35">
      <c r="D5297"/>
      <c r="E5297"/>
      <c r="F5297"/>
      <c r="G5297"/>
      <c r="H5297"/>
      <c r="I5297"/>
      <c r="J5297"/>
      <c r="K5297"/>
      <c r="L5297"/>
      <c r="M5297"/>
      <c r="N5297"/>
      <c r="O5297"/>
      <c r="P5297"/>
      <c r="Q5297"/>
      <c r="R5297"/>
      <c r="S5297"/>
      <c r="T5297"/>
      <c r="U5297"/>
      <c r="V5297"/>
      <c r="W5297"/>
      <c r="X5297"/>
      <c r="Y5297"/>
      <c r="Z5297"/>
      <c r="AA5297"/>
    </row>
    <row r="5298" spans="4:27" x14ac:dyDescent="0.35">
      <c r="D5298"/>
      <c r="E5298"/>
      <c r="F5298"/>
      <c r="G5298"/>
      <c r="H5298"/>
      <c r="I5298"/>
      <c r="J5298"/>
      <c r="K5298"/>
      <c r="L5298"/>
      <c r="M5298"/>
      <c r="N5298"/>
      <c r="O5298"/>
      <c r="P5298"/>
      <c r="Q5298"/>
      <c r="R5298"/>
      <c r="S5298"/>
      <c r="T5298"/>
      <c r="U5298"/>
      <c r="V5298"/>
      <c r="W5298"/>
      <c r="X5298"/>
      <c r="Y5298"/>
      <c r="Z5298"/>
      <c r="AA5298"/>
    </row>
    <row r="5299" spans="4:27" x14ac:dyDescent="0.35">
      <c r="D5299"/>
      <c r="E5299"/>
      <c r="F5299"/>
      <c r="G5299"/>
      <c r="H5299"/>
      <c r="I5299"/>
      <c r="J5299"/>
      <c r="K5299"/>
      <c r="L5299"/>
      <c r="M5299"/>
      <c r="N5299"/>
      <c r="O5299"/>
      <c r="P5299"/>
      <c r="Q5299"/>
      <c r="R5299"/>
      <c r="S5299"/>
      <c r="T5299"/>
      <c r="U5299"/>
      <c r="V5299"/>
      <c r="W5299"/>
      <c r="X5299"/>
      <c r="Y5299"/>
      <c r="Z5299"/>
      <c r="AA5299"/>
    </row>
    <row r="5300" spans="4:27" x14ac:dyDescent="0.35">
      <c r="D5300"/>
      <c r="E5300"/>
      <c r="F5300"/>
      <c r="G5300"/>
      <c r="H5300"/>
      <c r="I5300"/>
      <c r="J5300"/>
      <c r="K5300"/>
      <c r="L5300"/>
      <c r="M5300"/>
      <c r="N5300"/>
      <c r="O5300"/>
      <c r="P5300"/>
      <c r="Q5300"/>
      <c r="R5300"/>
      <c r="S5300"/>
      <c r="T5300"/>
      <c r="U5300"/>
      <c r="V5300"/>
      <c r="W5300"/>
      <c r="X5300"/>
      <c r="Y5300"/>
      <c r="Z5300"/>
      <c r="AA5300"/>
    </row>
    <row r="5301" spans="4:27" x14ac:dyDescent="0.35">
      <c r="D5301"/>
      <c r="E5301"/>
      <c r="F5301"/>
      <c r="G5301"/>
      <c r="H5301"/>
      <c r="I5301"/>
      <c r="J5301"/>
      <c r="K5301"/>
      <c r="L5301"/>
      <c r="M5301"/>
      <c r="N5301"/>
      <c r="O5301"/>
      <c r="P5301"/>
      <c r="Q5301"/>
      <c r="R5301"/>
      <c r="S5301"/>
      <c r="T5301"/>
      <c r="U5301"/>
      <c r="V5301"/>
      <c r="W5301"/>
      <c r="X5301"/>
      <c r="Y5301"/>
      <c r="Z5301"/>
      <c r="AA5301"/>
    </row>
    <row r="5302" spans="4:27" x14ac:dyDescent="0.35">
      <c r="D5302"/>
      <c r="E5302"/>
      <c r="F5302"/>
      <c r="G5302"/>
      <c r="H5302"/>
      <c r="I5302"/>
      <c r="J5302"/>
      <c r="K5302"/>
      <c r="L5302"/>
      <c r="M5302"/>
      <c r="N5302"/>
      <c r="O5302"/>
      <c r="P5302"/>
      <c r="Q5302"/>
      <c r="R5302"/>
      <c r="S5302"/>
      <c r="T5302"/>
      <c r="U5302"/>
      <c r="V5302"/>
      <c r="W5302"/>
      <c r="X5302"/>
      <c r="Y5302"/>
      <c r="Z5302"/>
      <c r="AA5302"/>
    </row>
    <row r="5303" spans="4:27" x14ac:dyDescent="0.35">
      <c r="D5303"/>
      <c r="E5303"/>
      <c r="F5303"/>
      <c r="G5303"/>
      <c r="H5303"/>
      <c r="I5303"/>
      <c r="J5303"/>
      <c r="K5303"/>
      <c r="L5303"/>
      <c r="M5303"/>
      <c r="N5303"/>
      <c r="O5303"/>
      <c r="P5303"/>
      <c r="Q5303"/>
      <c r="R5303"/>
      <c r="S5303"/>
      <c r="T5303"/>
      <c r="U5303"/>
      <c r="V5303"/>
      <c r="W5303"/>
      <c r="X5303"/>
      <c r="Y5303"/>
      <c r="Z5303"/>
      <c r="AA5303"/>
    </row>
    <row r="5304" spans="4:27" x14ac:dyDescent="0.35">
      <c r="D5304"/>
      <c r="E5304"/>
      <c r="F5304"/>
      <c r="G5304"/>
      <c r="H5304"/>
      <c r="I5304"/>
      <c r="J5304"/>
      <c r="K5304"/>
      <c r="L5304"/>
      <c r="M5304"/>
      <c r="N5304"/>
      <c r="O5304"/>
      <c r="P5304"/>
      <c r="Q5304"/>
      <c r="R5304"/>
      <c r="S5304"/>
      <c r="T5304"/>
      <c r="U5304"/>
      <c r="V5304"/>
      <c r="W5304"/>
      <c r="X5304"/>
      <c r="Y5304"/>
      <c r="Z5304"/>
      <c r="AA5304"/>
    </row>
    <row r="5305" spans="4:27" x14ac:dyDescent="0.35">
      <c r="D5305"/>
      <c r="E5305"/>
      <c r="F5305"/>
      <c r="G5305"/>
      <c r="H5305"/>
      <c r="I5305"/>
      <c r="J5305"/>
      <c r="K5305"/>
      <c r="L5305"/>
      <c r="M5305"/>
      <c r="N5305"/>
      <c r="O5305"/>
      <c r="P5305"/>
      <c r="Q5305"/>
      <c r="R5305"/>
      <c r="S5305"/>
      <c r="T5305"/>
      <c r="U5305"/>
      <c r="V5305"/>
      <c r="W5305"/>
      <c r="X5305"/>
      <c r="Y5305"/>
      <c r="Z5305"/>
      <c r="AA5305"/>
    </row>
    <row r="5306" spans="4:27" x14ac:dyDescent="0.35">
      <c r="D5306"/>
      <c r="E5306"/>
      <c r="F5306"/>
      <c r="G5306"/>
      <c r="H5306"/>
      <c r="I5306"/>
      <c r="J5306"/>
      <c r="K5306"/>
      <c r="L5306"/>
      <c r="M5306"/>
      <c r="N5306"/>
      <c r="O5306"/>
      <c r="P5306"/>
      <c r="Q5306"/>
      <c r="R5306"/>
      <c r="S5306"/>
      <c r="T5306"/>
      <c r="U5306"/>
      <c r="V5306"/>
      <c r="W5306"/>
      <c r="X5306"/>
      <c r="Y5306"/>
      <c r="Z5306"/>
      <c r="AA5306"/>
    </row>
    <row r="5307" spans="4:27" x14ac:dyDescent="0.35">
      <c r="D5307"/>
      <c r="E5307"/>
      <c r="F5307"/>
      <c r="G5307"/>
      <c r="H5307"/>
      <c r="I5307"/>
      <c r="J5307"/>
      <c r="K5307"/>
      <c r="L5307"/>
      <c r="M5307"/>
      <c r="N5307"/>
      <c r="O5307"/>
      <c r="P5307"/>
      <c r="Q5307"/>
      <c r="R5307"/>
      <c r="S5307"/>
      <c r="T5307"/>
      <c r="U5307"/>
      <c r="V5307"/>
      <c r="W5307"/>
      <c r="X5307"/>
      <c r="Y5307"/>
      <c r="Z5307"/>
      <c r="AA5307"/>
    </row>
    <row r="5308" spans="4:27" x14ac:dyDescent="0.35">
      <c r="D5308"/>
      <c r="E5308"/>
      <c r="F5308"/>
      <c r="G5308"/>
      <c r="H5308"/>
      <c r="I5308"/>
      <c r="J5308"/>
      <c r="K5308"/>
      <c r="L5308"/>
      <c r="M5308"/>
      <c r="N5308"/>
      <c r="O5308"/>
      <c r="P5308"/>
      <c r="Q5308"/>
      <c r="R5308"/>
      <c r="S5308"/>
      <c r="T5308"/>
      <c r="U5308"/>
      <c r="V5308"/>
      <c r="W5308"/>
      <c r="X5308"/>
      <c r="Y5308"/>
      <c r="Z5308"/>
      <c r="AA5308"/>
    </row>
    <row r="5309" spans="4:27" x14ac:dyDescent="0.35">
      <c r="D5309"/>
      <c r="E5309"/>
      <c r="F5309"/>
      <c r="G5309"/>
      <c r="H5309"/>
      <c r="I5309"/>
      <c r="J5309"/>
      <c r="K5309"/>
      <c r="L5309"/>
      <c r="M5309"/>
      <c r="N5309"/>
      <c r="O5309"/>
      <c r="P5309"/>
      <c r="Q5309"/>
      <c r="R5309"/>
      <c r="S5309"/>
      <c r="T5309"/>
      <c r="U5309"/>
      <c r="V5309"/>
      <c r="W5309"/>
      <c r="X5309"/>
      <c r="Y5309"/>
      <c r="Z5309"/>
      <c r="AA5309"/>
    </row>
    <row r="5310" spans="4:27" x14ac:dyDescent="0.35">
      <c r="D5310"/>
      <c r="E5310"/>
      <c r="F5310"/>
      <c r="G5310"/>
      <c r="H5310"/>
      <c r="I5310"/>
      <c r="J5310"/>
      <c r="K5310"/>
      <c r="L5310"/>
      <c r="M5310"/>
      <c r="N5310"/>
      <c r="O5310"/>
      <c r="P5310"/>
      <c r="Q5310"/>
      <c r="R5310"/>
      <c r="S5310"/>
      <c r="T5310"/>
      <c r="U5310"/>
      <c r="V5310"/>
      <c r="W5310"/>
      <c r="X5310"/>
      <c r="Y5310"/>
      <c r="Z5310"/>
      <c r="AA5310"/>
    </row>
    <row r="5311" spans="4:27" x14ac:dyDescent="0.35">
      <c r="D5311"/>
      <c r="E5311"/>
      <c r="F5311"/>
      <c r="G5311"/>
      <c r="H5311"/>
      <c r="I5311"/>
      <c r="J5311"/>
      <c r="K5311"/>
      <c r="L5311"/>
      <c r="M5311"/>
      <c r="N5311"/>
      <c r="O5311"/>
      <c r="P5311"/>
      <c r="Q5311"/>
      <c r="R5311"/>
      <c r="S5311"/>
      <c r="T5311"/>
      <c r="U5311"/>
      <c r="V5311"/>
      <c r="W5311"/>
      <c r="X5311"/>
      <c r="Y5311"/>
      <c r="Z5311"/>
      <c r="AA5311"/>
    </row>
    <row r="5312" spans="4:27" x14ac:dyDescent="0.35">
      <c r="D5312"/>
      <c r="E5312"/>
      <c r="F5312"/>
      <c r="G5312"/>
      <c r="H5312"/>
      <c r="I5312"/>
      <c r="J5312"/>
      <c r="K5312"/>
      <c r="L5312"/>
      <c r="M5312"/>
      <c r="N5312"/>
      <c r="O5312"/>
      <c r="P5312"/>
      <c r="Q5312"/>
      <c r="R5312"/>
      <c r="S5312"/>
      <c r="T5312"/>
      <c r="U5312"/>
      <c r="V5312"/>
      <c r="W5312"/>
      <c r="X5312"/>
      <c r="Y5312"/>
      <c r="Z5312"/>
      <c r="AA5312"/>
    </row>
    <row r="5313" spans="4:27" x14ac:dyDescent="0.35">
      <c r="D5313"/>
      <c r="E5313"/>
      <c r="F5313"/>
      <c r="G5313"/>
      <c r="H5313"/>
      <c r="I5313"/>
      <c r="J5313"/>
      <c r="K5313"/>
      <c r="L5313"/>
      <c r="M5313"/>
      <c r="N5313"/>
      <c r="O5313"/>
      <c r="P5313"/>
      <c r="Q5313"/>
      <c r="R5313"/>
      <c r="S5313"/>
      <c r="T5313"/>
      <c r="U5313"/>
      <c r="V5313"/>
      <c r="W5313"/>
      <c r="X5313"/>
      <c r="Y5313"/>
      <c r="Z5313"/>
      <c r="AA5313"/>
    </row>
    <row r="5314" spans="4:27" x14ac:dyDescent="0.35">
      <c r="D5314"/>
      <c r="E5314"/>
      <c r="F5314"/>
      <c r="G5314"/>
      <c r="H5314"/>
      <c r="I5314"/>
      <c r="J5314"/>
      <c r="K5314"/>
      <c r="L5314"/>
      <c r="M5314"/>
      <c r="N5314"/>
      <c r="O5314"/>
      <c r="P5314"/>
      <c r="Q5314"/>
      <c r="R5314"/>
      <c r="S5314"/>
      <c r="T5314"/>
      <c r="U5314"/>
      <c r="V5314"/>
      <c r="W5314"/>
      <c r="X5314"/>
      <c r="Y5314"/>
      <c r="Z5314"/>
      <c r="AA5314"/>
    </row>
    <row r="5315" spans="4:27" x14ac:dyDescent="0.35">
      <c r="D5315"/>
      <c r="E5315"/>
      <c r="F5315"/>
      <c r="G5315"/>
      <c r="H5315"/>
      <c r="I5315"/>
      <c r="J5315"/>
      <c r="K5315"/>
      <c r="L5315"/>
      <c r="M5315"/>
      <c r="N5315"/>
      <c r="O5315"/>
      <c r="P5315"/>
      <c r="Q5315"/>
      <c r="R5315"/>
      <c r="S5315"/>
      <c r="T5315"/>
      <c r="U5315"/>
      <c r="V5315"/>
      <c r="W5315"/>
      <c r="X5315"/>
      <c r="Y5315"/>
      <c r="Z5315"/>
      <c r="AA5315"/>
    </row>
    <row r="5316" spans="4:27" x14ac:dyDescent="0.35">
      <c r="D5316"/>
      <c r="E5316"/>
      <c r="F5316"/>
      <c r="G5316"/>
      <c r="H5316"/>
      <c r="I5316"/>
      <c r="J5316"/>
      <c r="K5316"/>
      <c r="L5316"/>
      <c r="M5316"/>
      <c r="N5316"/>
      <c r="O5316"/>
      <c r="P5316"/>
      <c r="Q5316"/>
      <c r="R5316"/>
      <c r="S5316"/>
      <c r="T5316"/>
      <c r="U5316"/>
      <c r="V5316"/>
      <c r="W5316"/>
      <c r="X5316"/>
      <c r="Y5316"/>
      <c r="Z5316"/>
      <c r="AA5316"/>
    </row>
    <row r="5317" spans="4:27" x14ac:dyDescent="0.35">
      <c r="D5317"/>
      <c r="E5317"/>
      <c r="F5317"/>
      <c r="G5317"/>
      <c r="H5317"/>
      <c r="I5317"/>
      <c r="J5317"/>
      <c r="K5317"/>
      <c r="L5317"/>
      <c r="M5317"/>
      <c r="N5317"/>
      <c r="O5317"/>
      <c r="P5317"/>
      <c r="Q5317"/>
      <c r="R5317"/>
      <c r="S5317"/>
      <c r="T5317"/>
      <c r="U5317"/>
      <c r="V5317"/>
      <c r="W5317"/>
      <c r="X5317"/>
      <c r="Y5317"/>
      <c r="Z5317"/>
      <c r="AA5317"/>
    </row>
    <row r="5318" spans="4:27" x14ac:dyDescent="0.35">
      <c r="D5318"/>
      <c r="E5318"/>
      <c r="F5318"/>
      <c r="G5318"/>
      <c r="H5318"/>
      <c r="I5318"/>
      <c r="J5318"/>
      <c r="K5318"/>
      <c r="L5318"/>
      <c r="M5318"/>
      <c r="N5318"/>
      <c r="O5318"/>
      <c r="P5318"/>
      <c r="Q5318"/>
      <c r="R5318"/>
      <c r="S5318"/>
      <c r="T5318"/>
      <c r="U5318"/>
      <c r="V5318"/>
      <c r="W5318"/>
      <c r="X5318"/>
      <c r="Y5318"/>
      <c r="Z5318"/>
      <c r="AA5318"/>
    </row>
  </sheetData>
  <phoneticPr fontId="1" type="noConversion"/>
  <conditionalFormatting sqref="AI2:AI2701">
    <cfRule type="dataBar" priority="20">
      <dataBar>
        <cfvo type="min"/>
        <cfvo type="max"/>
        <color rgb="FF92D050"/>
      </dataBar>
      <extLst>
        <ext xmlns:x14="http://schemas.microsoft.com/office/spreadsheetml/2009/9/main" uri="{B025F937-C7B1-47D3-B67F-A62EFF666E3E}">
          <x14:id>{0E433128-265A-4162-9DA3-43E51BA8856D}</x14:id>
        </ext>
      </extLst>
    </cfRule>
  </conditionalFormatting>
  <hyperlinks>
    <hyperlink ref="D677" location="EP_EG!A1" display="EP_EG" xr:uid="{00000000-0004-0000-0200-000000000000}"/>
    <hyperlink ref="D678" location="EP_EG!A1" display="EP_EG" xr:uid="{00000000-0004-0000-0200-000001000000}"/>
    <hyperlink ref="D679" location="EP_EG!A1" display="EP_EG" xr:uid="{00000000-0004-0000-0200-000002000000}"/>
    <hyperlink ref="D680" location="EP_EG!A1" display="EP_EG" xr:uid="{00000000-0004-0000-0200-000003000000}"/>
    <hyperlink ref="D681" location="EP_EG!A1" display="EP_EG" xr:uid="{00000000-0004-0000-0200-000004000000}"/>
    <hyperlink ref="D682" location="EP_EG!A1" display="EP_EG" xr:uid="{00000000-0004-0000-0200-000005000000}"/>
    <hyperlink ref="D683" location="EP_EG!A1" display="EP_EG" xr:uid="{00000000-0004-0000-0200-000006000000}"/>
    <hyperlink ref="D684" location="EP_EG!A1" display="EP_EG" xr:uid="{00000000-0004-0000-0200-000007000000}"/>
    <hyperlink ref="D685" location="EP_EG!A1" display="EP_EG" xr:uid="{00000000-0004-0000-0200-000008000000}"/>
    <hyperlink ref="D686" location="EP_EG!A1" display="EP_EG" xr:uid="{00000000-0004-0000-0200-000009000000}"/>
    <hyperlink ref="D687" location="EP_EG!A1" display="EP_EG" xr:uid="{00000000-0004-0000-0200-00000A000000}"/>
    <hyperlink ref="D688" location="EP_EG!A1" display="EP_EG" xr:uid="{00000000-0004-0000-0200-00000B000000}"/>
    <hyperlink ref="D689" location="EP_EG!A1" display="EP_EG" xr:uid="{00000000-0004-0000-0200-00000C000000}"/>
    <hyperlink ref="D690" location="EP_EG!A1" display="EP_EG" xr:uid="{00000000-0004-0000-0200-00000D000000}"/>
    <hyperlink ref="D691" location="EP_EG!A1" display="EP_EG" xr:uid="{00000000-0004-0000-0200-00000E000000}"/>
    <hyperlink ref="D692" location="EP_EG!A1" display="EP_EG" xr:uid="{00000000-0004-0000-0200-00000F000000}"/>
    <hyperlink ref="D693" location="EP_EG!A1" display="EP_EG" xr:uid="{00000000-0004-0000-0200-000010000000}"/>
    <hyperlink ref="D694" location="EP_EG!A1" display="EP_EG" xr:uid="{00000000-0004-0000-0200-000011000000}"/>
    <hyperlink ref="D695" location="EP_EG!A1" display="EP_EG" xr:uid="{00000000-0004-0000-0200-000012000000}"/>
    <hyperlink ref="D696" location="EP_EG!A1" display="EP_EG" xr:uid="{00000000-0004-0000-0200-000013000000}"/>
    <hyperlink ref="D697" location="EP_EG!A1" display="EP_EG" xr:uid="{00000000-0004-0000-0200-000014000000}"/>
    <hyperlink ref="D698" location="EP_EG!A1" display="EP_EG" xr:uid="{00000000-0004-0000-0200-000015000000}"/>
    <hyperlink ref="D699" location="EP_EG!A1" display="EP_EG" xr:uid="{00000000-0004-0000-0200-000016000000}"/>
    <hyperlink ref="D700" location="EP_EG!A1" display="EP_EG" xr:uid="{00000000-0004-0000-0200-000017000000}"/>
    <hyperlink ref="D701" location="EP_EG!A1" display="EP_EG" xr:uid="{00000000-0004-0000-0200-000018000000}"/>
    <hyperlink ref="D702" location="EP_EG!A1" display="EP_EG" xr:uid="{00000000-0004-0000-0200-000019000000}"/>
    <hyperlink ref="D703" location="EP_EG!A1" display="EP_EG" xr:uid="{00000000-0004-0000-0200-00001A000000}"/>
    <hyperlink ref="D2136" location="SS_ER!A1" display="SS_ER" xr:uid="{00000000-0004-0000-0200-00001B000000}"/>
    <hyperlink ref="D2137" location="SS_ER!A1" display="SS_ER" xr:uid="{00000000-0004-0000-0200-00001C000000}"/>
    <hyperlink ref="D2138" location="SS_ER!A1" display="SS_ER" xr:uid="{00000000-0004-0000-0200-00001D000000}"/>
    <hyperlink ref="D2139" location="SS_ER!A1" display="SS_ER" xr:uid="{00000000-0004-0000-0200-00001E000000}"/>
    <hyperlink ref="D2140" location="SS_ER!A1" display="SS_ER" xr:uid="{00000000-0004-0000-0200-00001F000000}"/>
    <hyperlink ref="D2141" location="SS_ER!A1" display="SS_ER" xr:uid="{00000000-0004-0000-0200-000020000000}"/>
    <hyperlink ref="D2142" location="SS_ER!A1" display="SS_ER" xr:uid="{00000000-0004-0000-0200-000021000000}"/>
    <hyperlink ref="D2143" location="SS_ER!A1" display="SS_ER" xr:uid="{00000000-0004-0000-0200-000022000000}"/>
    <hyperlink ref="D2144" location="SS_ER!A1" display="SS_ER" xr:uid="{00000000-0004-0000-0200-000023000000}"/>
    <hyperlink ref="D2145" location="SS_ER!A1" display="SS_ER" xr:uid="{00000000-0004-0000-0200-000024000000}"/>
    <hyperlink ref="D2146" location="SS_ER!A1" display="SS_ER" xr:uid="{00000000-0004-0000-0200-000025000000}"/>
    <hyperlink ref="D2147" location="SS_ER!A1" display="SS_ER" xr:uid="{00000000-0004-0000-0200-000026000000}"/>
    <hyperlink ref="D2148" location="SS_ER!A1" display="SS_ER" xr:uid="{00000000-0004-0000-0200-000027000000}"/>
    <hyperlink ref="D2149" location="SS_ER!A1" display="SS_ER" xr:uid="{00000000-0004-0000-0200-000028000000}"/>
    <hyperlink ref="D2150" location="SS_ER!A1" display="SS_ER" xr:uid="{00000000-0004-0000-0200-000029000000}"/>
    <hyperlink ref="D2151" location="SS_ER!A1" display="SS_ER" xr:uid="{00000000-0004-0000-0200-00002A000000}"/>
    <hyperlink ref="D2152" location="SS_ER!A1" display="SS_ER" xr:uid="{00000000-0004-0000-0200-00002B000000}"/>
    <hyperlink ref="D2153" location="SS_ER!A1" display="SS_ER" xr:uid="{00000000-0004-0000-0200-00002C000000}"/>
    <hyperlink ref="D2154" location="SS_ER!A1" display="SS_ER" xr:uid="{00000000-0004-0000-0200-00002D000000}"/>
    <hyperlink ref="D2155" location="SS_ER!A1" display="SS_ER" xr:uid="{00000000-0004-0000-0200-00002E000000}"/>
    <hyperlink ref="D2156" location="SS_ER!A1" display="SS_ER" xr:uid="{00000000-0004-0000-0200-00002F000000}"/>
    <hyperlink ref="D2157" location="SS_ER!A1" display="SS_ER" xr:uid="{00000000-0004-0000-0200-000030000000}"/>
    <hyperlink ref="D2158" location="SS_ER!A1" display="SS_ER" xr:uid="{00000000-0004-0000-0200-000031000000}"/>
    <hyperlink ref="D2159" location="SS_ER!A1" display="SS_ER" xr:uid="{00000000-0004-0000-0200-000032000000}"/>
    <hyperlink ref="D2160" location="SS_ER!A1" display="SS_ER" xr:uid="{00000000-0004-0000-0200-000033000000}"/>
    <hyperlink ref="D2161" location="SS_ER!A1" display="SS_ER" xr:uid="{00000000-0004-0000-0200-000034000000}"/>
    <hyperlink ref="D2135" location="SS_ER!A1" display="SS_ER" xr:uid="{00000000-0004-0000-0200-000035000000}"/>
  </hyperlink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E433128-265A-4162-9DA3-43E51BA8856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AI2:AI2701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B2:U70"/>
  <sheetViews>
    <sheetView zoomScale="70" zoomScaleNormal="70" workbookViewId="0">
      <selection activeCell="I10" sqref="I10"/>
    </sheetView>
  </sheetViews>
  <sheetFormatPr defaultColWidth="8.7265625" defaultRowHeight="14.5" x14ac:dyDescent="0.35"/>
  <cols>
    <col min="1" max="1" width="2.453125" style="33" customWidth="1"/>
    <col min="2" max="2" width="48.1796875" style="33" bestFit="1" customWidth="1"/>
    <col min="3" max="4" width="49" style="33" bestFit="1" customWidth="1"/>
    <col min="5" max="5" width="33.453125" style="33" bestFit="1" customWidth="1"/>
    <col min="6" max="6" width="34.1796875" style="33" customWidth="1"/>
    <col min="7" max="7" width="37.81640625" style="33" bestFit="1" customWidth="1"/>
    <col min="8" max="8" width="44.1796875" style="33" bestFit="1" customWidth="1"/>
    <col min="9" max="9" width="46.453125" style="33" bestFit="1" customWidth="1"/>
    <col min="10" max="10" width="33.453125" style="33" bestFit="1" customWidth="1"/>
    <col min="11" max="11" width="25.453125" style="33" bestFit="1" customWidth="1"/>
    <col min="12" max="12" width="46.453125" style="33" bestFit="1" customWidth="1"/>
    <col min="13" max="13" width="40.453125" style="33" bestFit="1" customWidth="1"/>
    <col min="14" max="14" width="46.453125" style="33" bestFit="1" customWidth="1"/>
    <col min="15" max="15" width="40.453125" style="33" bestFit="1" customWidth="1"/>
    <col min="16" max="16" width="19.81640625" style="33" bestFit="1" customWidth="1"/>
    <col min="17" max="17" width="48.1796875" style="33" bestFit="1" customWidth="1"/>
    <col min="18" max="18" width="20.453125" style="33" customWidth="1"/>
    <col min="19" max="19" width="48.1796875" style="33" bestFit="1" customWidth="1"/>
    <col min="20" max="20" width="49" style="33" bestFit="1" customWidth="1"/>
    <col min="21" max="21" width="34.453125" style="33" bestFit="1" customWidth="1"/>
    <col min="22" max="16384" width="8.7265625" style="33"/>
  </cols>
  <sheetData>
    <row r="2" spans="2:21" x14ac:dyDescent="0.35">
      <c r="B2" s="32" t="s">
        <v>336</v>
      </c>
      <c r="C2" s="32" t="s">
        <v>337</v>
      </c>
      <c r="D2" s="32" t="s">
        <v>338</v>
      </c>
      <c r="E2" s="32" t="s">
        <v>219</v>
      </c>
      <c r="F2" s="32" t="s">
        <v>235</v>
      </c>
      <c r="G2" s="32" t="s">
        <v>234</v>
      </c>
      <c r="H2" s="32" t="s">
        <v>231</v>
      </c>
      <c r="I2" s="32" t="s">
        <v>230</v>
      </c>
      <c r="J2" s="32" t="s">
        <v>232</v>
      </c>
      <c r="K2" s="32" t="s">
        <v>233</v>
      </c>
      <c r="L2" s="32" t="s">
        <v>220</v>
      </c>
      <c r="M2" s="32" t="s">
        <v>221</v>
      </c>
      <c r="N2" s="32" t="s">
        <v>222</v>
      </c>
      <c r="O2" s="32" t="s">
        <v>223</v>
      </c>
      <c r="P2" s="32" t="s">
        <v>224</v>
      </c>
      <c r="Q2" s="32" t="s">
        <v>225</v>
      </c>
      <c r="R2" s="32" t="s">
        <v>226</v>
      </c>
      <c r="S2" s="32" t="s">
        <v>227</v>
      </c>
      <c r="T2" s="32" t="s">
        <v>228</v>
      </c>
      <c r="U2" s="32" t="s">
        <v>229</v>
      </c>
    </row>
    <row r="3" spans="2:21" x14ac:dyDescent="0.35">
      <c r="B3" s="34" t="s">
        <v>145</v>
      </c>
      <c r="C3" s="34" t="s">
        <v>107</v>
      </c>
      <c r="D3" s="34" t="s">
        <v>107</v>
      </c>
      <c r="E3" s="34" t="s">
        <v>145</v>
      </c>
      <c r="F3" s="35" t="s">
        <v>377</v>
      </c>
      <c r="G3" s="34" t="s">
        <v>146</v>
      </c>
      <c r="H3" s="34" t="s">
        <v>92</v>
      </c>
      <c r="I3" s="34" t="s">
        <v>107</v>
      </c>
      <c r="J3" s="34" t="s">
        <v>145</v>
      </c>
      <c r="K3" s="34" t="s">
        <v>109</v>
      </c>
      <c r="L3" s="34" t="s">
        <v>88</v>
      </c>
      <c r="M3" s="34" t="s">
        <v>107</v>
      </c>
      <c r="N3" s="34" t="s">
        <v>88</v>
      </c>
      <c r="O3" s="34" t="s">
        <v>107</v>
      </c>
      <c r="P3" s="35" t="s">
        <v>373</v>
      </c>
      <c r="Q3" s="35" t="s">
        <v>374</v>
      </c>
      <c r="R3" s="34" t="s">
        <v>658</v>
      </c>
      <c r="S3" s="35" t="s">
        <v>374</v>
      </c>
      <c r="T3" s="34" t="s">
        <v>133</v>
      </c>
      <c r="U3" s="34" t="s">
        <v>128</v>
      </c>
    </row>
    <row r="4" spans="2:21" x14ac:dyDescent="0.35">
      <c r="B4" s="36" t="s">
        <v>146</v>
      </c>
      <c r="C4" s="36" t="s">
        <v>145</v>
      </c>
      <c r="D4" s="36" t="s">
        <v>112</v>
      </c>
      <c r="E4" s="36" t="s">
        <v>146</v>
      </c>
      <c r="F4" s="36" t="s">
        <v>143</v>
      </c>
      <c r="G4" s="37" t="s">
        <v>379</v>
      </c>
      <c r="H4" s="36" t="s">
        <v>94</v>
      </c>
      <c r="I4" s="36" t="s">
        <v>149</v>
      </c>
      <c r="J4" s="36" t="s">
        <v>146</v>
      </c>
      <c r="K4" s="36" t="s">
        <v>112</v>
      </c>
      <c r="L4" s="36" t="s">
        <v>144</v>
      </c>
      <c r="M4" s="36" t="s">
        <v>109</v>
      </c>
      <c r="N4" s="36" t="s">
        <v>144</v>
      </c>
      <c r="O4" s="36" t="s">
        <v>145</v>
      </c>
      <c r="P4" s="36" t="s">
        <v>109</v>
      </c>
      <c r="Q4" s="36" t="s">
        <v>84</v>
      </c>
      <c r="R4" s="36" t="s">
        <v>84</v>
      </c>
      <c r="S4" s="37" t="s">
        <v>375</v>
      </c>
      <c r="T4" s="36" t="s">
        <v>100</v>
      </c>
      <c r="U4" s="36" t="s">
        <v>130</v>
      </c>
    </row>
    <row r="5" spans="2:21" x14ac:dyDescent="0.35">
      <c r="B5" s="35" t="s">
        <v>373</v>
      </c>
      <c r="C5" s="34" t="s">
        <v>146</v>
      </c>
      <c r="D5" s="34" t="s">
        <v>147</v>
      </c>
      <c r="E5" s="34" t="s">
        <v>144</v>
      </c>
      <c r="F5" s="35" t="s">
        <v>378</v>
      </c>
      <c r="G5" s="34" t="s">
        <v>658</v>
      </c>
      <c r="H5" s="34" t="s">
        <v>93</v>
      </c>
      <c r="I5" s="35" t="s">
        <v>401</v>
      </c>
      <c r="J5" s="35" t="s">
        <v>374</v>
      </c>
      <c r="K5" s="34" t="s">
        <v>113</v>
      </c>
      <c r="L5" s="35" t="s">
        <v>405</v>
      </c>
      <c r="M5" s="34" t="s">
        <v>84</v>
      </c>
      <c r="N5" s="35" t="s">
        <v>405</v>
      </c>
      <c r="O5" s="34" t="s">
        <v>146</v>
      </c>
      <c r="P5" s="34" t="s">
        <v>658</v>
      </c>
      <c r="Q5" s="35" t="s">
        <v>375</v>
      </c>
      <c r="S5" s="35" t="s">
        <v>659</v>
      </c>
      <c r="T5" s="34" t="s">
        <v>101</v>
      </c>
      <c r="U5" s="34" t="s">
        <v>131</v>
      </c>
    </row>
    <row r="6" spans="2:21" x14ac:dyDescent="0.35">
      <c r="B6" s="37" t="s">
        <v>374</v>
      </c>
      <c r="C6" s="36" t="s">
        <v>133</v>
      </c>
      <c r="D6" s="36" t="s">
        <v>116</v>
      </c>
      <c r="E6" s="37" t="s">
        <v>377</v>
      </c>
      <c r="F6" s="37" t="s">
        <v>375</v>
      </c>
      <c r="G6" s="36" t="s">
        <v>152</v>
      </c>
      <c r="H6" s="36" t="s">
        <v>95</v>
      </c>
      <c r="I6" s="37" t="s">
        <v>396</v>
      </c>
      <c r="J6" s="36" t="s">
        <v>87</v>
      </c>
      <c r="K6" s="36" t="s">
        <v>114</v>
      </c>
      <c r="L6" s="36" t="s">
        <v>148</v>
      </c>
      <c r="M6" s="36" t="s">
        <v>112</v>
      </c>
      <c r="N6" s="36" t="s">
        <v>143</v>
      </c>
      <c r="O6" s="37" t="s">
        <v>373</v>
      </c>
      <c r="P6" s="36" t="s">
        <v>84</v>
      </c>
      <c r="Q6" s="37" t="s">
        <v>659</v>
      </c>
      <c r="S6" s="37" t="s">
        <v>376</v>
      </c>
      <c r="T6" s="36" t="s">
        <v>102</v>
      </c>
      <c r="U6" s="36" t="s">
        <v>106</v>
      </c>
    </row>
    <row r="7" spans="2:21" x14ac:dyDescent="0.35">
      <c r="B7" s="34" t="s">
        <v>658</v>
      </c>
      <c r="C7" s="34" t="s">
        <v>92</v>
      </c>
      <c r="D7" s="34" t="s">
        <v>119</v>
      </c>
      <c r="E7" s="34" t="s">
        <v>143</v>
      </c>
      <c r="F7" s="35" t="s">
        <v>660</v>
      </c>
      <c r="G7" s="34" t="s">
        <v>154</v>
      </c>
      <c r="H7" s="34" t="s">
        <v>151</v>
      </c>
      <c r="I7" s="35" t="s">
        <v>490</v>
      </c>
      <c r="J7" s="35" t="s">
        <v>375</v>
      </c>
      <c r="L7" s="34" t="s">
        <v>149</v>
      </c>
      <c r="M7" s="34" t="s">
        <v>116</v>
      </c>
      <c r="N7" s="34" t="s">
        <v>148</v>
      </c>
      <c r="O7" s="34" t="s">
        <v>109</v>
      </c>
      <c r="P7" s="35" t="s">
        <v>423</v>
      </c>
      <c r="Q7" s="35" t="s">
        <v>376</v>
      </c>
      <c r="S7" s="35" t="s">
        <v>660</v>
      </c>
      <c r="T7" s="34" t="s">
        <v>671</v>
      </c>
      <c r="U7" s="34" t="s">
        <v>132</v>
      </c>
    </row>
    <row r="8" spans="2:21" x14ac:dyDescent="0.35">
      <c r="B8" s="36" t="s">
        <v>84</v>
      </c>
      <c r="C8" s="37" t="s">
        <v>379</v>
      </c>
      <c r="D8" s="36" t="s">
        <v>123</v>
      </c>
      <c r="E8" s="36" t="s">
        <v>488</v>
      </c>
      <c r="F8" s="37" t="s">
        <v>498</v>
      </c>
      <c r="G8" s="36" t="s">
        <v>86</v>
      </c>
      <c r="H8" s="36" t="s">
        <v>89</v>
      </c>
      <c r="I8" s="37" t="s">
        <v>492</v>
      </c>
      <c r="J8" s="36" t="s">
        <v>86</v>
      </c>
      <c r="L8" s="36" t="s">
        <v>151</v>
      </c>
      <c r="M8" s="36" t="s">
        <v>119</v>
      </c>
      <c r="N8" s="36" t="s">
        <v>149</v>
      </c>
      <c r="O8" s="36" t="s">
        <v>658</v>
      </c>
      <c r="S8" s="37" t="s">
        <v>498</v>
      </c>
      <c r="T8" s="36" t="s">
        <v>128</v>
      </c>
      <c r="U8" s="36" t="s">
        <v>125</v>
      </c>
    </row>
    <row r="9" spans="2:21" x14ac:dyDescent="0.35">
      <c r="B9" s="34" t="s">
        <v>87</v>
      </c>
      <c r="C9" s="34" t="s">
        <v>109</v>
      </c>
      <c r="D9" s="34" t="s">
        <v>113</v>
      </c>
      <c r="E9" s="34" t="s">
        <v>490</v>
      </c>
      <c r="G9" s="34" t="s">
        <v>147</v>
      </c>
      <c r="H9" s="34" t="s">
        <v>91</v>
      </c>
      <c r="I9" s="35" t="s">
        <v>494</v>
      </c>
      <c r="J9" s="34" t="s">
        <v>110</v>
      </c>
      <c r="L9" s="34" t="s">
        <v>89</v>
      </c>
      <c r="M9" s="34" t="s">
        <v>123</v>
      </c>
      <c r="N9" s="35" t="s">
        <v>401</v>
      </c>
      <c r="O9" s="34" t="s">
        <v>84</v>
      </c>
      <c r="T9" s="34" t="s">
        <v>99</v>
      </c>
      <c r="U9" s="34" t="s">
        <v>129</v>
      </c>
    </row>
    <row r="10" spans="2:21" x14ac:dyDescent="0.35">
      <c r="B10" s="37" t="s">
        <v>423</v>
      </c>
      <c r="C10" s="36" t="s">
        <v>88</v>
      </c>
      <c r="D10" s="36" t="s">
        <v>110</v>
      </c>
      <c r="G10" s="36" t="s">
        <v>123</v>
      </c>
      <c r="H10" s="36" t="s">
        <v>98</v>
      </c>
      <c r="I10" s="37" t="s">
        <v>496</v>
      </c>
      <c r="J10" s="36" t="s">
        <v>85</v>
      </c>
      <c r="L10" s="36" t="s">
        <v>90</v>
      </c>
      <c r="M10" s="36" t="s">
        <v>113</v>
      </c>
      <c r="N10" s="37" t="s">
        <v>396</v>
      </c>
      <c r="O10" s="36" t="s">
        <v>112</v>
      </c>
      <c r="T10" s="37" t="s">
        <v>401</v>
      </c>
      <c r="U10" s="36" t="s">
        <v>126</v>
      </c>
    </row>
    <row r="11" spans="2:21" x14ac:dyDescent="0.35">
      <c r="B11" s="35" t="s">
        <v>375</v>
      </c>
      <c r="C11" s="34" t="s">
        <v>144</v>
      </c>
      <c r="D11" s="34" t="s">
        <v>100</v>
      </c>
      <c r="G11" s="34" t="s">
        <v>150</v>
      </c>
      <c r="H11" s="34" t="s">
        <v>96</v>
      </c>
      <c r="I11" s="35" t="s">
        <v>665</v>
      </c>
      <c r="J11" s="34" t="s">
        <v>660</v>
      </c>
      <c r="L11" s="34" t="s">
        <v>91</v>
      </c>
      <c r="M11" s="34" t="s">
        <v>110</v>
      </c>
      <c r="N11" s="34" t="s">
        <v>136</v>
      </c>
      <c r="O11" s="35" t="s">
        <v>423</v>
      </c>
      <c r="T11" s="35" t="s">
        <v>396</v>
      </c>
      <c r="U11" s="34" t="s">
        <v>127</v>
      </c>
    </row>
    <row r="12" spans="2:21" x14ac:dyDescent="0.35">
      <c r="B12" s="36" t="s">
        <v>86</v>
      </c>
      <c r="C12" s="37" t="s">
        <v>377</v>
      </c>
      <c r="D12" s="36" t="s">
        <v>101</v>
      </c>
      <c r="G12" s="36" t="s">
        <v>672</v>
      </c>
      <c r="H12" s="36" t="s">
        <v>97</v>
      </c>
      <c r="J12" s="36" t="s">
        <v>498</v>
      </c>
      <c r="L12" s="37" t="s">
        <v>375</v>
      </c>
      <c r="M12" s="36" t="s">
        <v>111</v>
      </c>
      <c r="N12" s="37" t="s">
        <v>395</v>
      </c>
      <c r="O12" s="36" t="s">
        <v>116</v>
      </c>
      <c r="T12" s="36" t="s">
        <v>130</v>
      </c>
      <c r="U12" s="36" t="s">
        <v>121</v>
      </c>
    </row>
    <row r="13" spans="2:21" x14ac:dyDescent="0.35">
      <c r="B13" s="35" t="s">
        <v>659</v>
      </c>
      <c r="C13" s="34" t="s">
        <v>94</v>
      </c>
      <c r="D13" s="34" t="s">
        <v>102</v>
      </c>
      <c r="G13" s="34" t="s">
        <v>137</v>
      </c>
      <c r="H13" s="34" t="s">
        <v>119</v>
      </c>
      <c r="L13" s="34" t="s">
        <v>123</v>
      </c>
      <c r="M13" s="34" t="s">
        <v>635</v>
      </c>
      <c r="N13" s="34" t="s">
        <v>134</v>
      </c>
      <c r="O13" s="34" t="s">
        <v>113</v>
      </c>
      <c r="T13" s="34" t="s">
        <v>131</v>
      </c>
      <c r="U13" s="34" t="s">
        <v>124</v>
      </c>
    </row>
    <row r="14" spans="2:21" x14ac:dyDescent="0.35">
      <c r="B14" s="36" t="s">
        <v>110</v>
      </c>
      <c r="C14" s="37" t="s">
        <v>405</v>
      </c>
      <c r="D14" s="36" t="s">
        <v>671</v>
      </c>
      <c r="G14" s="36" t="s">
        <v>153</v>
      </c>
      <c r="H14" s="36" t="s">
        <v>150</v>
      </c>
      <c r="L14" s="36" t="s">
        <v>635</v>
      </c>
      <c r="M14" s="36" t="s">
        <v>117</v>
      </c>
      <c r="N14" s="36" t="s">
        <v>122</v>
      </c>
      <c r="O14" s="36" t="s">
        <v>110</v>
      </c>
      <c r="T14" s="36" t="s">
        <v>103</v>
      </c>
    </row>
    <row r="15" spans="2:21" x14ac:dyDescent="0.35">
      <c r="B15" s="34" t="s">
        <v>85</v>
      </c>
      <c r="C15" s="34" t="s">
        <v>143</v>
      </c>
      <c r="D15" s="34" t="s">
        <v>128</v>
      </c>
      <c r="G15" s="34" t="s">
        <v>85</v>
      </c>
      <c r="H15" s="34" t="s">
        <v>484</v>
      </c>
      <c r="L15" s="35" t="s">
        <v>401</v>
      </c>
      <c r="M15" s="34" t="s">
        <v>118</v>
      </c>
      <c r="N15" s="34" t="s">
        <v>124</v>
      </c>
      <c r="O15" s="34" t="s">
        <v>142</v>
      </c>
      <c r="T15" s="34" t="s">
        <v>153</v>
      </c>
    </row>
    <row r="16" spans="2:21" x14ac:dyDescent="0.35">
      <c r="B16" s="37" t="s">
        <v>376</v>
      </c>
      <c r="C16" s="36" t="s">
        <v>148</v>
      </c>
      <c r="D16" s="36" t="s">
        <v>111</v>
      </c>
      <c r="L16" s="37" t="s">
        <v>396</v>
      </c>
      <c r="M16" s="36" t="s">
        <v>120</v>
      </c>
      <c r="N16" s="36" t="s">
        <v>480</v>
      </c>
      <c r="O16" s="36" t="s">
        <v>106</v>
      </c>
      <c r="T16" s="36" t="s">
        <v>136</v>
      </c>
    </row>
    <row r="17" spans="2:20" x14ac:dyDescent="0.35">
      <c r="B17" s="34" t="s">
        <v>660</v>
      </c>
      <c r="C17" s="34" t="s">
        <v>93</v>
      </c>
      <c r="D17" s="34" t="s">
        <v>99</v>
      </c>
      <c r="L17" s="34" t="s">
        <v>150</v>
      </c>
      <c r="M17" s="34" t="s">
        <v>114</v>
      </c>
      <c r="N17" s="34" t="s">
        <v>482</v>
      </c>
      <c r="O17" s="34" t="s">
        <v>114</v>
      </c>
      <c r="T17" s="34" t="s">
        <v>106</v>
      </c>
    </row>
    <row r="18" spans="2:20" x14ac:dyDescent="0.35">
      <c r="B18" s="37" t="s">
        <v>498</v>
      </c>
      <c r="C18" s="36" t="s">
        <v>95</v>
      </c>
      <c r="D18" s="36" t="s">
        <v>635</v>
      </c>
      <c r="L18" s="37" t="s">
        <v>395</v>
      </c>
      <c r="M18" s="36" t="s">
        <v>115</v>
      </c>
      <c r="N18" s="36" t="s">
        <v>488</v>
      </c>
      <c r="O18" s="36" t="s">
        <v>108</v>
      </c>
      <c r="T18" s="36" t="s">
        <v>132</v>
      </c>
    </row>
    <row r="19" spans="2:20" x14ac:dyDescent="0.35">
      <c r="C19" s="34" t="s">
        <v>149</v>
      </c>
      <c r="D19" s="35" t="s">
        <v>401</v>
      </c>
      <c r="L19" s="34" t="s">
        <v>121</v>
      </c>
      <c r="M19" s="34" t="s">
        <v>108</v>
      </c>
      <c r="N19" s="34" t="s">
        <v>490</v>
      </c>
      <c r="O19" s="34" t="s">
        <v>140</v>
      </c>
      <c r="T19" s="34" t="s">
        <v>134</v>
      </c>
    </row>
    <row r="20" spans="2:20" x14ac:dyDescent="0.35">
      <c r="C20" s="36" t="s">
        <v>151</v>
      </c>
      <c r="D20" s="37" t="s">
        <v>396</v>
      </c>
      <c r="L20" s="36" t="s">
        <v>122</v>
      </c>
      <c r="M20" s="36" t="s">
        <v>121</v>
      </c>
      <c r="N20" s="36" t="s">
        <v>492</v>
      </c>
      <c r="O20" s="36" t="s">
        <v>85</v>
      </c>
      <c r="T20" s="36" t="s">
        <v>105</v>
      </c>
    </row>
    <row r="21" spans="2:20" x14ac:dyDescent="0.35">
      <c r="C21" s="34" t="s">
        <v>152</v>
      </c>
      <c r="D21" s="34" t="s">
        <v>130</v>
      </c>
      <c r="L21" s="34" t="s">
        <v>480</v>
      </c>
      <c r="M21" s="34" t="s">
        <v>122</v>
      </c>
      <c r="N21" s="34" t="s">
        <v>494</v>
      </c>
      <c r="O21" s="34" t="s">
        <v>127</v>
      </c>
      <c r="T21" s="34" t="s">
        <v>104</v>
      </c>
    </row>
    <row r="22" spans="2:20" x14ac:dyDescent="0.35">
      <c r="C22" s="36" t="s">
        <v>154</v>
      </c>
      <c r="D22" s="36" t="s">
        <v>150</v>
      </c>
      <c r="L22" s="36" t="s">
        <v>482</v>
      </c>
      <c r="M22" s="36" t="s">
        <v>484</v>
      </c>
      <c r="N22" s="36" t="s">
        <v>501</v>
      </c>
      <c r="T22" s="36" t="s">
        <v>141</v>
      </c>
    </row>
    <row r="23" spans="2:20" x14ac:dyDescent="0.35">
      <c r="C23" s="34" t="s">
        <v>112</v>
      </c>
      <c r="D23" s="34" t="s">
        <v>142</v>
      </c>
      <c r="L23" s="34" t="s">
        <v>486</v>
      </c>
      <c r="M23" s="34" t="s">
        <v>486</v>
      </c>
      <c r="N23" s="34" t="s">
        <v>502</v>
      </c>
      <c r="T23" s="34" t="s">
        <v>125</v>
      </c>
    </row>
    <row r="24" spans="2:20" x14ac:dyDescent="0.35">
      <c r="C24" s="37" t="s">
        <v>378</v>
      </c>
      <c r="D24" s="36" t="s">
        <v>131</v>
      </c>
      <c r="L24" s="36" t="s">
        <v>490</v>
      </c>
      <c r="M24" s="36" t="s">
        <v>490</v>
      </c>
      <c r="T24" s="36" t="s">
        <v>129</v>
      </c>
    </row>
    <row r="25" spans="2:20" x14ac:dyDescent="0.35">
      <c r="C25" s="34" t="s">
        <v>89</v>
      </c>
      <c r="D25" s="34" t="s">
        <v>103</v>
      </c>
      <c r="L25" s="34" t="s">
        <v>492</v>
      </c>
      <c r="M25" s="34" t="s">
        <v>492</v>
      </c>
      <c r="T25" s="34" t="s">
        <v>140</v>
      </c>
    </row>
    <row r="26" spans="2:20" x14ac:dyDescent="0.35">
      <c r="C26" s="36" t="s">
        <v>90</v>
      </c>
      <c r="D26" s="36" t="s">
        <v>117</v>
      </c>
      <c r="L26" s="36" t="s">
        <v>494</v>
      </c>
      <c r="M26" s="36" t="s">
        <v>494</v>
      </c>
      <c r="T26" s="36" t="s">
        <v>139</v>
      </c>
    </row>
    <row r="27" spans="2:20" x14ac:dyDescent="0.35">
      <c r="C27" s="34" t="s">
        <v>91</v>
      </c>
      <c r="D27" s="34" t="s">
        <v>672</v>
      </c>
      <c r="L27" s="34" t="s">
        <v>501</v>
      </c>
      <c r="T27" s="34" t="s">
        <v>126</v>
      </c>
    </row>
    <row r="28" spans="2:20" x14ac:dyDescent="0.35">
      <c r="C28" s="36" t="s">
        <v>98</v>
      </c>
      <c r="D28" s="36" t="s">
        <v>137</v>
      </c>
      <c r="L28" s="36" t="s">
        <v>502</v>
      </c>
      <c r="T28" s="36" t="s">
        <v>127</v>
      </c>
    </row>
    <row r="29" spans="2:20" x14ac:dyDescent="0.35">
      <c r="C29" s="34" t="s">
        <v>96</v>
      </c>
      <c r="D29" s="34" t="s">
        <v>153</v>
      </c>
      <c r="T29" s="34" t="s">
        <v>124</v>
      </c>
    </row>
    <row r="30" spans="2:20" x14ac:dyDescent="0.35">
      <c r="C30" s="36" t="s">
        <v>97</v>
      </c>
      <c r="D30" s="36" t="s">
        <v>136</v>
      </c>
      <c r="T30" s="37" t="s">
        <v>376</v>
      </c>
    </row>
    <row r="31" spans="2:20" x14ac:dyDescent="0.35">
      <c r="C31" s="34" t="s">
        <v>86</v>
      </c>
      <c r="D31" s="34" t="s">
        <v>106</v>
      </c>
      <c r="T31" s="34" t="s">
        <v>484</v>
      </c>
    </row>
    <row r="32" spans="2:20" x14ac:dyDescent="0.35">
      <c r="C32" s="36" t="s">
        <v>147</v>
      </c>
      <c r="D32" s="36" t="s">
        <v>118</v>
      </c>
      <c r="T32" s="37" t="s">
        <v>496</v>
      </c>
    </row>
    <row r="33" spans="3:20" x14ac:dyDescent="0.35">
      <c r="C33" s="34" t="s">
        <v>116</v>
      </c>
      <c r="D33" s="34" t="s">
        <v>120</v>
      </c>
      <c r="T33" s="34" t="s">
        <v>501</v>
      </c>
    </row>
    <row r="34" spans="3:20" x14ac:dyDescent="0.35">
      <c r="C34" s="36" t="s">
        <v>119</v>
      </c>
      <c r="D34" s="36" t="s">
        <v>132</v>
      </c>
      <c r="T34" s="37" t="s">
        <v>502</v>
      </c>
    </row>
    <row r="35" spans="3:20" x14ac:dyDescent="0.35">
      <c r="C35" s="34" t="s">
        <v>123</v>
      </c>
      <c r="D35" s="35" t="s">
        <v>395</v>
      </c>
      <c r="T35" s="34" t="s">
        <v>665</v>
      </c>
    </row>
    <row r="36" spans="3:20" x14ac:dyDescent="0.35">
      <c r="C36" s="36" t="s">
        <v>113</v>
      </c>
      <c r="D36" s="36" t="s">
        <v>134</v>
      </c>
    </row>
    <row r="37" spans="3:20" x14ac:dyDescent="0.35">
      <c r="C37" s="34" t="s">
        <v>110</v>
      </c>
      <c r="D37" s="34" t="s">
        <v>105</v>
      </c>
    </row>
    <row r="38" spans="3:20" x14ac:dyDescent="0.35">
      <c r="C38" s="36" t="s">
        <v>99</v>
      </c>
      <c r="D38" s="36" t="s">
        <v>114</v>
      </c>
    </row>
    <row r="39" spans="3:20" x14ac:dyDescent="0.35">
      <c r="C39" s="34" t="s">
        <v>635</v>
      </c>
      <c r="D39" s="34" t="s">
        <v>104</v>
      </c>
    </row>
    <row r="40" spans="3:20" x14ac:dyDescent="0.35">
      <c r="C40" s="37" t="s">
        <v>401</v>
      </c>
      <c r="D40" s="36" t="s">
        <v>141</v>
      </c>
    </row>
    <row r="41" spans="3:20" x14ac:dyDescent="0.35">
      <c r="C41" s="35" t="s">
        <v>396</v>
      </c>
      <c r="D41" s="34" t="s">
        <v>115</v>
      </c>
    </row>
    <row r="42" spans="3:20" x14ac:dyDescent="0.35">
      <c r="C42" s="36" t="s">
        <v>150</v>
      </c>
      <c r="D42" s="36" t="s">
        <v>108</v>
      </c>
    </row>
    <row r="43" spans="3:20" x14ac:dyDescent="0.35">
      <c r="C43" s="34" t="s">
        <v>142</v>
      </c>
      <c r="D43" s="34" t="s">
        <v>125</v>
      </c>
    </row>
    <row r="44" spans="3:20" x14ac:dyDescent="0.35">
      <c r="C44" s="36" t="s">
        <v>117</v>
      </c>
      <c r="D44" s="36" t="s">
        <v>129</v>
      </c>
    </row>
    <row r="45" spans="3:20" x14ac:dyDescent="0.35">
      <c r="C45" s="34" t="s">
        <v>672</v>
      </c>
      <c r="D45" s="34" t="s">
        <v>140</v>
      </c>
    </row>
    <row r="46" spans="3:20" x14ac:dyDescent="0.35">
      <c r="C46" s="36" t="s">
        <v>137</v>
      </c>
      <c r="D46" s="36" t="s">
        <v>139</v>
      </c>
    </row>
    <row r="47" spans="3:20" x14ac:dyDescent="0.35">
      <c r="C47" s="34" t="s">
        <v>153</v>
      </c>
      <c r="D47" s="34" t="s">
        <v>85</v>
      </c>
    </row>
    <row r="48" spans="3:20" x14ac:dyDescent="0.35">
      <c r="C48" s="36" t="s">
        <v>136</v>
      </c>
      <c r="D48" s="36" t="s">
        <v>126</v>
      </c>
    </row>
    <row r="49" spans="3:4" x14ac:dyDescent="0.35">
      <c r="C49" s="34" t="s">
        <v>118</v>
      </c>
      <c r="D49" s="34" t="s">
        <v>127</v>
      </c>
    </row>
    <row r="50" spans="3:4" x14ac:dyDescent="0.35">
      <c r="C50" s="36" t="s">
        <v>120</v>
      </c>
      <c r="D50" s="36" t="s">
        <v>121</v>
      </c>
    </row>
    <row r="51" spans="3:4" x14ac:dyDescent="0.35">
      <c r="C51" s="35" t="s">
        <v>395</v>
      </c>
      <c r="D51" s="34" t="s">
        <v>122</v>
      </c>
    </row>
    <row r="52" spans="3:4" x14ac:dyDescent="0.35">
      <c r="C52" s="36" t="s">
        <v>134</v>
      </c>
      <c r="D52" s="36" t="s">
        <v>124</v>
      </c>
    </row>
    <row r="53" spans="3:4" x14ac:dyDescent="0.35">
      <c r="C53" s="34" t="s">
        <v>105</v>
      </c>
      <c r="D53" s="35" t="s">
        <v>376</v>
      </c>
    </row>
    <row r="54" spans="3:4" x14ac:dyDescent="0.35">
      <c r="C54" s="36" t="s">
        <v>114</v>
      </c>
      <c r="D54" s="36" t="s">
        <v>484</v>
      </c>
    </row>
    <row r="55" spans="3:4" x14ac:dyDescent="0.35">
      <c r="C55" s="34" t="s">
        <v>108</v>
      </c>
      <c r="D55" s="34" t="s">
        <v>486</v>
      </c>
    </row>
    <row r="56" spans="3:4" x14ac:dyDescent="0.35">
      <c r="C56" s="36" t="s">
        <v>140</v>
      </c>
      <c r="D56" s="36" t="s">
        <v>490</v>
      </c>
    </row>
    <row r="57" spans="3:4" x14ac:dyDescent="0.35">
      <c r="C57" s="34" t="s">
        <v>139</v>
      </c>
      <c r="D57" s="34" t="s">
        <v>492</v>
      </c>
    </row>
    <row r="58" spans="3:4" x14ac:dyDescent="0.35">
      <c r="C58" s="36" t="s">
        <v>121</v>
      </c>
      <c r="D58" s="36" t="s">
        <v>501</v>
      </c>
    </row>
    <row r="59" spans="3:4" x14ac:dyDescent="0.35">
      <c r="C59" s="34" t="s">
        <v>122</v>
      </c>
      <c r="D59" s="34" t="s">
        <v>502</v>
      </c>
    </row>
    <row r="60" spans="3:4" x14ac:dyDescent="0.35">
      <c r="C60" s="36" t="s">
        <v>480</v>
      </c>
    </row>
    <row r="61" spans="3:4" x14ac:dyDescent="0.35">
      <c r="C61" s="34" t="s">
        <v>482</v>
      </c>
    </row>
    <row r="62" spans="3:4" x14ac:dyDescent="0.35">
      <c r="C62" s="36" t="s">
        <v>484</v>
      </c>
    </row>
    <row r="63" spans="3:4" x14ac:dyDescent="0.35">
      <c r="C63" s="34" t="s">
        <v>488</v>
      </c>
    </row>
    <row r="64" spans="3:4" x14ac:dyDescent="0.35">
      <c r="C64" s="36" t="s">
        <v>490</v>
      </c>
    </row>
    <row r="65" spans="3:3" x14ac:dyDescent="0.35">
      <c r="C65" s="34" t="s">
        <v>492</v>
      </c>
    </row>
    <row r="66" spans="3:3" x14ac:dyDescent="0.35">
      <c r="C66" s="36" t="s">
        <v>494</v>
      </c>
    </row>
    <row r="67" spans="3:3" x14ac:dyDescent="0.35">
      <c r="C67" s="34" t="s">
        <v>496</v>
      </c>
    </row>
    <row r="68" spans="3:3" x14ac:dyDescent="0.35">
      <c r="C68" s="36" t="s">
        <v>501</v>
      </c>
    </row>
    <row r="69" spans="3:3" x14ac:dyDescent="0.35">
      <c r="C69" s="34" t="s">
        <v>502</v>
      </c>
    </row>
    <row r="70" spans="3:3" x14ac:dyDescent="0.35">
      <c r="C70" s="33" t="s">
        <v>665</v>
      </c>
    </row>
  </sheetData>
  <phoneticPr fontId="1" type="noConversion"/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AM48"/>
  <sheetViews>
    <sheetView zoomScale="60" zoomScaleNormal="60" workbookViewId="0">
      <pane xSplit="1" ySplit="2" topLeftCell="J3" activePane="bottomRight" state="frozen"/>
      <selection pane="topRight" activeCell="B1" sqref="B1"/>
      <selection pane="bottomLeft" activeCell="A3" sqref="A3"/>
      <selection pane="bottomRight" activeCell="Z3" sqref="Z3"/>
    </sheetView>
  </sheetViews>
  <sheetFormatPr defaultColWidth="8.7265625" defaultRowHeight="20" outlineLevelCol="1" x14ac:dyDescent="0.85"/>
  <cols>
    <col min="1" max="1" width="26.453125" style="22" bestFit="1" customWidth="1"/>
    <col min="2" max="2" width="13.7265625" style="22" customWidth="1"/>
    <col min="3" max="3" width="17" style="22" customWidth="1"/>
    <col min="4" max="7" width="16.1796875" style="22" hidden="1" customWidth="1" outlineLevel="1"/>
    <col min="8" max="8" width="16.1796875" style="22" customWidth="1" collapsed="1"/>
    <col min="9" max="9" width="14.453125" style="22" customWidth="1"/>
    <col min="10" max="10" width="13.1796875" style="22" customWidth="1"/>
    <col min="11" max="11" width="15.1796875" style="22" customWidth="1"/>
    <col min="12" max="15" width="13.81640625" style="22" hidden="1" customWidth="1" outlineLevel="1"/>
    <col min="16" max="16" width="14.453125" style="22" customWidth="1" collapsed="1"/>
    <col min="17" max="17" width="14.453125" style="22" customWidth="1"/>
    <col min="18" max="18" width="15.1796875" style="22" customWidth="1"/>
    <col min="19" max="19" width="17.81640625" style="22" customWidth="1"/>
    <col min="20" max="23" width="17.26953125" style="22" hidden="1" customWidth="1" outlineLevel="1"/>
    <col min="24" max="24" width="17.81640625" style="22" customWidth="1" collapsed="1"/>
    <col min="25" max="25" width="14.453125" style="22" customWidth="1"/>
    <col min="26" max="26" width="21.453125" style="22" customWidth="1"/>
    <col min="27" max="30" width="13.453125" style="22" hidden="1" customWidth="1" outlineLevel="1"/>
    <col min="31" max="31" width="13.453125" style="22" bestFit="1" customWidth="1" collapsed="1"/>
    <col min="32" max="32" width="14.453125" style="21" customWidth="1"/>
    <col min="33" max="34" width="0" style="21" hidden="1" customWidth="1"/>
    <col min="35" max="37" width="8.7265625" style="21"/>
    <col min="38" max="38" width="19.6328125" style="22" bestFit="1" customWidth="1"/>
    <col min="39" max="39" width="9" style="74" bestFit="1" customWidth="1"/>
    <col min="40" max="16384" width="8.7265625" style="22"/>
  </cols>
  <sheetData>
    <row r="1" spans="1:39" ht="18.649999999999999" customHeight="1" x14ac:dyDescent="0.85">
      <c r="A1" s="78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80"/>
    </row>
    <row r="2" spans="1:39" s="59" customFormat="1" ht="41.5" customHeight="1" x14ac:dyDescent="0.35">
      <c r="A2" s="57" t="s">
        <v>2</v>
      </c>
      <c r="B2" s="57" t="s">
        <v>336</v>
      </c>
      <c r="C2" s="57" t="s">
        <v>341</v>
      </c>
      <c r="D2" s="57" t="s">
        <v>503</v>
      </c>
      <c r="E2" s="57" t="s">
        <v>504</v>
      </c>
      <c r="F2" s="57" t="s">
        <v>613</v>
      </c>
      <c r="G2" s="57" t="s">
        <v>636</v>
      </c>
      <c r="H2" s="57" t="s">
        <v>677</v>
      </c>
      <c r="I2" s="52" t="s">
        <v>435</v>
      </c>
      <c r="J2" s="57" t="s">
        <v>337</v>
      </c>
      <c r="K2" s="57" t="s">
        <v>342</v>
      </c>
      <c r="L2" s="57" t="s">
        <v>506</v>
      </c>
      <c r="M2" s="57" t="s">
        <v>505</v>
      </c>
      <c r="N2" s="57" t="s">
        <v>614</v>
      </c>
      <c r="O2" s="57" t="s">
        <v>637</v>
      </c>
      <c r="P2" s="57" t="s">
        <v>678</v>
      </c>
      <c r="Q2" s="52" t="s">
        <v>434</v>
      </c>
      <c r="R2" s="57" t="s">
        <v>338</v>
      </c>
      <c r="S2" s="57" t="s">
        <v>343</v>
      </c>
      <c r="T2" s="57" t="s">
        <v>508</v>
      </c>
      <c r="U2" s="57" t="s">
        <v>507</v>
      </c>
      <c r="V2" s="57" t="s">
        <v>615</v>
      </c>
      <c r="W2" s="57" t="s">
        <v>638</v>
      </c>
      <c r="X2" s="57" t="s">
        <v>679</v>
      </c>
      <c r="Y2" s="57" t="s">
        <v>436</v>
      </c>
      <c r="Z2" s="52" t="s">
        <v>365</v>
      </c>
      <c r="AA2" s="57" t="s">
        <v>510</v>
      </c>
      <c r="AB2" s="57" t="s">
        <v>509</v>
      </c>
      <c r="AC2" s="57" t="s">
        <v>616</v>
      </c>
      <c r="AD2" s="57" t="s">
        <v>639</v>
      </c>
      <c r="AE2" s="57" t="s">
        <v>680</v>
      </c>
      <c r="AF2" s="57" t="s">
        <v>437</v>
      </c>
      <c r="AG2" s="58"/>
      <c r="AH2" s="58"/>
      <c r="AI2" s="58"/>
      <c r="AJ2" s="81"/>
      <c r="AK2" s="82"/>
      <c r="AL2" s="82"/>
      <c r="AM2" s="83"/>
    </row>
    <row r="3" spans="1:39" x14ac:dyDescent="0.85">
      <c r="A3" s="20" t="s">
        <v>181</v>
      </c>
      <c r="B3" s="23">
        <f ca="1">SUMIFS(GERAL[[#All],[Nota 2026]],GERAL[[#All],[ESTADO]],ESG[[#This Row],[ESTADO]],GERAL[[#All],[AMBIENTAL]],"sim")</f>
        <v>1139.1677180647628</v>
      </c>
      <c r="C3" s="24">
        <f ca="1">(ESG[[#This Row],[Ambiental]]-$B$32)/($B$31-$B$32)*100</f>
        <v>100</v>
      </c>
      <c r="D3" s="23">
        <v>1</v>
      </c>
      <c r="E3" s="63">
        <v>1</v>
      </c>
      <c r="F3" s="63">
        <v>1</v>
      </c>
      <c r="G3" s="23">
        <v>3</v>
      </c>
      <c r="H3" s="23">
        <f ca="1">_xlfn.RANK.EQ(ESG[[#This Row],[Ambiental normalizado]],ESG[Ambiental normalizado])</f>
        <v>1</v>
      </c>
      <c r="I3" s="31">
        <f ca="1">ESG[[#This Row],[Ranking Ambiental 2025]]-ESG[[#This Row],[Ranking Ambiental 2026]]</f>
        <v>2</v>
      </c>
      <c r="J3" s="23">
        <f ca="1">SUMIFS(GERAL[[#All],[Nota 2026]],GERAL[[#All],[ESTADO]],ESG[[#This Row],[ESTADO]],GERAL[[#All],[SOCIAL]],"sim")</f>
        <v>4849.7084716570671</v>
      </c>
      <c r="K3" s="24">
        <f ca="1">(ESG[[#This Row],[Social]]-$J$32)/($J$31-$J$32)*100</f>
        <v>96.218982518040946</v>
      </c>
      <c r="L3" s="23">
        <v>2</v>
      </c>
      <c r="M3" s="23">
        <v>1</v>
      </c>
      <c r="N3" s="23">
        <v>1</v>
      </c>
      <c r="O3" s="23">
        <v>1</v>
      </c>
      <c r="P3" s="23">
        <f ca="1">_xlfn.RANK.EQ(ESG[[#This Row],[Social normalizado]],ESG[Social normalizado])</f>
        <v>2</v>
      </c>
      <c r="Q3" s="31">
        <f ca="1">ESG[[#This Row],[Ranking Social 2025]]-ESG[[#This Row],[Ranking Social 2026]]</f>
        <v>-1</v>
      </c>
      <c r="R3" s="23">
        <f ca="1">SUMIFS(GERAL[[#All],[Nota 2026]],GERAL[[#All],[ESTADO]],ESG[[#This Row],[ESTADO]],GERAL[[#All],[GOVERNANÇA]],"sim")</f>
        <v>3779.7308200079069</v>
      </c>
      <c r="S3" s="24">
        <f ca="1">(ESG[[#This Row],[Governança]]-$R$32)/($R$31-$R$32)*100</f>
        <v>95.66780977297293</v>
      </c>
      <c r="T3" s="23">
        <v>1</v>
      </c>
      <c r="U3" s="23">
        <v>1</v>
      </c>
      <c r="V3" s="23">
        <v>1</v>
      </c>
      <c r="W3" s="23">
        <v>1</v>
      </c>
      <c r="X3" s="23">
        <f ca="1">_xlfn.RANK.EQ(ESG[[#This Row],[Governança normalizado]],ESG[Governança normalizado])</f>
        <v>2</v>
      </c>
      <c r="Y3" s="31">
        <f ca="1">ESG[[#This Row],[Ranking Governança 2025]]-ESG[[#This Row],[Ranking Governança 2026]]</f>
        <v>-1</v>
      </c>
      <c r="Z3" s="24">
        <f ca="1">AVERAGE(C3,K3,S3)</f>
        <v>97.295597430337963</v>
      </c>
      <c r="AA3" s="23">
        <v>1</v>
      </c>
      <c r="AB3" s="63">
        <v>1</v>
      </c>
      <c r="AC3" s="23">
        <v>1</v>
      </c>
      <c r="AD3" s="23">
        <v>1</v>
      </c>
      <c r="AE3" s="23">
        <f ca="1">_xlfn.RANK.EQ(ESG[[#This Row],[Média do normalizado Total geral ESG]],ESG[Média do normalizado Total geral ESG])</f>
        <v>1</v>
      </c>
      <c r="AF3" s="31">
        <f ca="1">ESG[[#This Row],[Ranking ESG 2024]]-ESG[[#This Row],[Ranking ESG 2026]]</f>
        <v>0</v>
      </c>
      <c r="AJ3" s="76"/>
      <c r="AK3" s="75"/>
    </row>
    <row r="4" spans="1:39" x14ac:dyDescent="0.85">
      <c r="A4" s="20" t="s">
        <v>179</v>
      </c>
      <c r="B4" s="23">
        <f ca="1">SUMIFS(GERAL[[#All],[Nota 2026]],GERAL[[#All],[ESTADO]],ESG[[#This Row],[ESTADO]],GERAL[[#All],[AMBIENTAL]],"sim")</f>
        <v>967.32344805337641</v>
      </c>
      <c r="C4" s="24">
        <f ca="1">(ESG[[#This Row],[Ambiental]]-$B$32)/($B$31-$B$32)*100</f>
        <v>74.619744933329045</v>
      </c>
      <c r="D4" s="23">
        <v>3</v>
      </c>
      <c r="E4" s="63">
        <v>8</v>
      </c>
      <c r="F4" s="63">
        <v>10</v>
      </c>
      <c r="G4" s="23">
        <v>7</v>
      </c>
      <c r="H4" s="23">
        <f ca="1">_xlfn.RANK.EQ(ESG[[#This Row],[Ambiental normalizado]],ESG[Ambiental normalizado])</f>
        <v>5</v>
      </c>
      <c r="I4" s="31">
        <f ca="1">ESG[[#This Row],[Ranking Ambiental 2025]]-ESG[[#This Row],[Ranking Ambiental 2026]]</f>
        <v>2</v>
      </c>
      <c r="J4" s="23">
        <f ca="1">SUMIFS(GERAL[[#All],[Nota 2026]],GERAL[[#All],[ESTADO]],ESG[[#This Row],[ESTADO]],GERAL[[#All],[SOCIAL]],"sim")</f>
        <v>4935.4411935633552</v>
      </c>
      <c r="K4" s="24">
        <f ca="1">(ESG[[#This Row],[Social]]-$J$32)/($J$31-$J$32)*100</f>
        <v>100</v>
      </c>
      <c r="L4" s="23">
        <v>1</v>
      </c>
      <c r="M4" s="23">
        <v>2</v>
      </c>
      <c r="N4" s="23">
        <v>2</v>
      </c>
      <c r="O4" s="23">
        <v>2</v>
      </c>
      <c r="P4" s="23">
        <f ca="1">_xlfn.RANK.EQ(ESG[[#This Row],[Social normalizado]],ESG[Social normalizado])</f>
        <v>1</v>
      </c>
      <c r="Q4" s="31">
        <f ca="1">ESG[[#This Row],[Ranking Social 2025]]-ESG[[#This Row],[Ranking Social 2026]]</f>
        <v>1</v>
      </c>
      <c r="R4" s="23">
        <f ca="1">SUMIFS(GERAL[[#All],[Nota 2026]],GERAL[[#All],[ESTADO]],ESG[[#This Row],[ESTADO]],GERAL[[#All],[GOVERNANÇA]],"sim")</f>
        <v>3840.235753248392</v>
      </c>
      <c r="S4" s="24">
        <f ca="1">(ESG[[#This Row],[Governança]]-$R$32)/($R$31-$R$32)*100</f>
        <v>100</v>
      </c>
      <c r="T4" s="23">
        <v>2</v>
      </c>
      <c r="U4" s="23">
        <v>2</v>
      </c>
      <c r="V4" s="23">
        <v>2</v>
      </c>
      <c r="W4" s="23">
        <v>2</v>
      </c>
      <c r="X4" s="23">
        <f ca="1">_xlfn.RANK.EQ(ESG[[#This Row],[Governança normalizado]],ESG[Governança normalizado])</f>
        <v>1</v>
      </c>
      <c r="Y4" s="31">
        <f ca="1">ESG[[#This Row],[Ranking Governança 2025]]-ESG[[#This Row],[Ranking Governança 2026]]</f>
        <v>1</v>
      </c>
      <c r="Z4" s="24">
        <f ca="1">AVERAGE(C4,K4,S4)</f>
        <v>91.539914977776348</v>
      </c>
      <c r="AA4" s="23">
        <v>2</v>
      </c>
      <c r="AB4" s="63">
        <v>3</v>
      </c>
      <c r="AC4" s="23">
        <v>3</v>
      </c>
      <c r="AD4" s="23">
        <v>4</v>
      </c>
      <c r="AE4" s="23">
        <f ca="1">_xlfn.RANK.EQ(ESG[[#This Row],[Média do normalizado Total geral ESG]],ESG[Média do normalizado Total geral ESG])</f>
        <v>2</v>
      </c>
      <c r="AF4" s="31">
        <f ca="1">ESG[[#This Row],[Ranking ESG 2024]]-ESG[[#This Row],[Ranking ESG 2026]]</f>
        <v>1</v>
      </c>
      <c r="AJ4" s="76"/>
      <c r="AK4" s="75"/>
    </row>
    <row r="5" spans="1:39" x14ac:dyDescent="0.85">
      <c r="A5" s="20" t="s">
        <v>173</v>
      </c>
      <c r="B5" s="23">
        <f ca="1">SUMIFS(GERAL[[#All],[Nota 2026]],GERAL[[#All],[ESTADO]],ESG[[#This Row],[ESTADO]],GERAL[[#All],[AMBIENTAL]],"sim")</f>
        <v>1063.5526571281791</v>
      </c>
      <c r="C5" s="24">
        <f ca="1">(ESG[[#This Row],[Ambiental]]-$B$32)/($B$31-$B$32)*100</f>
        <v>88.832158713670239</v>
      </c>
      <c r="D5" s="23">
        <v>2</v>
      </c>
      <c r="E5" s="63">
        <v>2</v>
      </c>
      <c r="F5" s="63">
        <v>2</v>
      </c>
      <c r="G5" s="23">
        <v>2</v>
      </c>
      <c r="H5" s="23">
        <f ca="1">_xlfn.RANK.EQ(ESG[[#This Row],[Ambiental normalizado]],ESG[Ambiental normalizado])</f>
        <v>3</v>
      </c>
      <c r="I5" s="31">
        <f ca="1">ESG[[#This Row],[Ranking Ambiental 2025]]-ESG[[#This Row],[Ranking Ambiental 2026]]</f>
        <v>-1</v>
      </c>
      <c r="J5" s="23">
        <f ca="1">SUMIFS(GERAL[[#All],[Nota 2026]],GERAL[[#All],[ESTADO]],ESG[[#This Row],[ESTADO]],GERAL[[#All],[SOCIAL]],"sim")</f>
        <v>4656.7442488856113</v>
      </c>
      <c r="K5" s="24">
        <f ca="1">(ESG[[#This Row],[Social]]-$J$32)/($J$31-$J$32)*100</f>
        <v>87.708800134131309</v>
      </c>
      <c r="L5" s="23">
        <v>4</v>
      </c>
      <c r="M5" s="23">
        <v>5</v>
      </c>
      <c r="N5" s="23">
        <v>4</v>
      </c>
      <c r="O5" s="23">
        <v>4</v>
      </c>
      <c r="P5" s="23">
        <f ca="1">_xlfn.RANK.EQ(ESG[[#This Row],[Social normalizado]],ESG[Social normalizado])</f>
        <v>3</v>
      </c>
      <c r="Q5" s="31">
        <f ca="1">ESG[[#This Row],[Ranking Social 2025]]-ESG[[#This Row],[Ranking Social 2026]]</f>
        <v>1</v>
      </c>
      <c r="R5" s="23">
        <f ca="1">SUMIFS(GERAL[[#All],[Nota 2026]],GERAL[[#All],[ESTADO]],ESG[[#This Row],[ESTADO]],GERAL[[#All],[GOVERNANÇA]],"sim")</f>
        <v>3551.1988971739661</v>
      </c>
      <c r="S5" s="24">
        <f ca="1">(ESG[[#This Row],[Governança]]-$R$32)/($R$31-$R$32)*100</f>
        <v>79.304784319662545</v>
      </c>
      <c r="T5" s="23">
        <v>3</v>
      </c>
      <c r="U5" s="23">
        <v>3</v>
      </c>
      <c r="V5" s="23">
        <v>3</v>
      </c>
      <c r="W5" s="23">
        <v>3</v>
      </c>
      <c r="X5" s="23">
        <f ca="1">_xlfn.RANK.EQ(ESG[[#This Row],[Governança normalizado]],ESG[Governança normalizado])</f>
        <v>3</v>
      </c>
      <c r="Y5" s="31">
        <f ca="1">ESG[[#This Row],[Ranking Governança 2025]]-ESG[[#This Row],[Ranking Governança 2026]]</f>
        <v>0</v>
      </c>
      <c r="Z5" s="24">
        <f ca="1">AVERAGE(C5,K5,S5)</f>
        <v>85.281914389154693</v>
      </c>
      <c r="AA5" s="23">
        <v>3</v>
      </c>
      <c r="AB5" s="63">
        <v>2</v>
      </c>
      <c r="AC5" s="23">
        <v>2</v>
      </c>
      <c r="AD5" s="23">
        <v>2</v>
      </c>
      <c r="AE5" s="23">
        <f ca="1">_xlfn.RANK.EQ(ESG[[#This Row],[Média do normalizado Total geral ESG]],ESG[Média do normalizado Total geral ESG])</f>
        <v>3</v>
      </c>
      <c r="AF5" s="31">
        <f ca="1">ESG[[#This Row],[Ranking ESG 2024]]-ESG[[#This Row],[Ranking ESG 2026]]</f>
        <v>-1</v>
      </c>
      <c r="AJ5" s="76"/>
      <c r="AK5" s="75"/>
    </row>
    <row r="6" spans="1:39" x14ac:dyDescent="0.85">
      <c r="A6" s="20" t="s">
        <v>178</v>
      </c>
      <c r="B6" s="23">
        <f ca="1">SUMIFS(GERAL[[#All],[Nota 2026]],GERAL[[#All],[ESTADO]],ESG[[#This Row],[ESTADO]],GERAL[[#All],[AMBIENTAL]],"sim")</f>
        <v>952.36490877116285</v>
      </c>
      <c r="C6" s="24">
        <f ca="1">(ESG[[#This Row],[Ambiental]]-$B$32)/($B$31-$B$32)*100</f>
        <v>72.410468229588844</v>
      </c>
      <c r="D6" s="23">
        <v>7</v>
      </c>
      <c r="E6" s="63">
        <v>11</v>
      </c>
      <c r="F6" s="63">
        <v>11</v>
      </c>
      <c r="G6" s="23">
        <v>9</v>
      </c>
      <c r="H6" s="23">
        <f ca="1">_xlfn.RANK.EQ(ESG[[#This Row],[Ambiental normalizado]],ESG[Ambiental normalizado])</f>
        <v>7</v>
      </c>
      <c r="I6" s="31">
        <f ca="1">ESG[[#This Row],[Ranking Ambiental 2025]]-ESG[[#This Row],[Ranking Ambiental 2026]]</f>
        <v>2</v>
      </c>
      <c r="J6" s="23">
        <f ca="1">SUMIFS(GERAL[[#All],[Nota 2026]],GERAL[[#All],[ESTADO]],ESG[[#This Row],[ESTADO]],GERAL[[#All],[SOCIAL]],"sim")</f>
        <v>4488.5495978149547</v>
      </c>
      <c r="K6" s="24">
        <f ca="1">(ESG[[#This Row],[Social]]-$J$32)/($J$31-$J$32)*100</f>
        <v>80.291014929955821</v>
      </c>
      <c r="L6" s="23">
        <v>5</v>
      </c>
      <c r="M6" s="23">
        <v>4</v>
      </c>
      <c r="N6" s="23">
        <v>5</v>
      </c>
      <c r="O6" s="23">
        <v>5</v>
      </c>
      <c r="P6" s="23">
        <f ca="1">_xlfn.RANK.EQ(ESG[[#This Row],[Social normalizado]],ESG[Social normalizado])</f>
        <v>4</v>
      </c>
      <c r="Q6" s="31">
        <f ca="1">ESG[[#This Row],[Ranking Social 2025]]-ESG[[#This Row],[Ranking Social 2026]]</f>
        <v>1</v>
      </c>
      <c r="R6" s="23">
        <f ca="1">SUMIFS(GERAL[[#All],[Nota 2026]],GERAL[[#All],[ESTADO]],ESG[[#This Row],[ESTADO]],GERAL[[#All],[GOVERNANÇA]],"sim")</f>
        <v>3472.396772242992</v>
      </c>
      <c r="S6" s="24">
        <f ca="1">(ESG[[#This Row],[Governança]]-$R$32)/($R$31-$R$32)*100</f>
        <v>73.662503976371411</v>
      </c>
      <c r="T6" s="23">
        <v>5</v>
      </c>
      <c r="U6" s="23">
        <v>4</v>
      </c>
      <c r="V6" s="23">
        <v>4</v>
      </c>
      <c r="W6" s="23">
        <v>5</v>
      </c>
      <c r="X6" s="23">
        <f ca="1">_xlfn.RANK.EQ(ESG[[#This Row],[Governança normalizado]],ESG[Governança normalizado])</f>
        <v>5</v>
      </c>
      <c r="Y6" s="31">
        <f ca="1">ESG[[#This Row],[Ranking Governança 2025]]-ESG[[#This Row],[Ranking Governança 2026]]</f>
        <v>0</v>
      </c>
      <c r="Z6" s="24">
        <f ca="1">AVERAGE(C6,K6,S6)</f>
        <v>75.454662378638702</v>
      </c>
      <c r="AA6" s="23">
        <v>5</v>
      </c>
      <c r="AB6" s="63">
        <v>5</v>
      </c>
      <c r="AC6" s="23">
        <v>5</v>
      </c>
      <c r="AD6" s="23">
        <v>6</v>
      </c>
      <c r="AE6" s="23">
        <f ca="1">_xlfn.RANK.EQ(ESG[[#This Row],[Média do normalizado Total geral ESG]],ESG[Média do normalizado Total geral ESG])</f>
        <v>4</v>
      </c>
      <c r="AF6" s="31">
        <f ca="1">ESG[[#This Row],[Ranking ESG 2024]]-ESG[[#This Row],[Ranking ESG 2026]]</f>
        <v>1</v>
      </c>
      <c r="AJ6" s="76"/>
      <c r="AK6" s="75"/>
    </row>
    <row r="7" spans="1:39" x14ac:dyDescent="0.85">
      <c r="A7" s="20" t="s">
        <v>162</v>
      </c>
      <c r="B7" s="23">
        <f ca="1">SUMIFS(GERAL[[#All],[Nota 2026]],GERAL[[#All],[ESTADO]],ESG[[#This Row],[ESTADO]],GERAL[[#All],[AMBIENTAL]],"sim")</f>
        <v>1138.1536565119486</v>
      </c>
      <c r="C7" s="24">
        <f ca="1">(ESG[[#This Row],[Ambiental]]-$B$32)/($B$31-$B$32)*100</f>
        <v>99.850229857172295</v>
      </c>
      <c r="D7" s="23">
        <v>4</v>
      </c>
      <c r="E7" s="63">
        <v>3</v>
      </c>
      <c r="F7" s="63">
        <v>7</v>
      </c>
      <c r="G7" s="23">
        <v>1</v>
      </c>
      <c r="H7" s="23">
        <f ca="1">_xlfn.RANK.EQ(ESG[[#This Row],[Ambiental normalizado]],ESG[Ambiental normalizado])</f>
        <v>2</v>
      </c>
      <c r="I7" s="31">
        <f ca="1">ESG[[#This Row],[Ranking Ambiental 2025]]-ESG[[#This Row],[Ranking Ambiental 2026]]</f>
        <v>-1</v>
      </c>
      <c r="J7" s="23">
        <f ca="1">SUMIFS(GERAL[[#All],[Nota 2026]],GERAL[[#All],[ESTADO]],ESG[[#This Row],[ESTADO]],GERAL[[#All],[SOCIAL]],"sim")</f>
        <v>4475.3742866797602</v>
      </c>
      <c r="K7" s="24">
        <f ca="1">(ESG[[#This Row],[Social]]-$J$32)/($J$31-$J$32)*100</f>
        <v>79.709952289872234</v>
      </c>
      <c r="L7" s="23">
        <v>3</v>
      </c>
      <c r="M7" s="23">
        <v>3</v>
      </c>
      <c r="N7" s="23">
        <v>3</v>
      </c>
      <c r="O7" s="23">
        <v>3</v>
      </c>
      <c r="P7" s="23">
        <f ca="1">_xlfn.RANK.EQ(ESG[[#This Row],[Social normalizado]],ESG[Social normalizado])</f>
        <v>5</v>
      </c>
      <c r="Q7" s="31">
        <f ca="1">ESG[[#This Row],[Ranking Social 2025]]-ESG[[#This Row],[Ranking Social 2026]]</f>
        <v>-2</v>
      </c>
      <c r="R7" s="23">
        <f ca="1">SUMIFS(GERAL[[#All],[Nota 2026]],GERAL[[#All],[ESTADO]],ESG[[#This Row],[ESTADO]],GERAL[[#All],[GOVERNANÇA]],"sim")</f>
        <v>3095.1071751807176</v>
      </c>
      <c r="S7" s="24">
        <f ca="1">(ESG[[#This Row],[Governança]]-$R$32)/($R$31-$R$32)*100</f>
        <v>46.648338062731568</v>
      </c>
      <c r="T7" s="23">
        <v>4</v>
      </c>
      <c r="U7" s="23">
        <v>6</v>
      </c>
      <c r="V7" s="23">
        <v>7</v>
      </c>
      <c r="W7" s="23">
        <v>11</v>
      </c>
      <c r="X7" s="23">
        <f ca="1">_xlfn.RANK.EQ(ESG[[#This Row],[Governança normalizado]],ESG[Governança normalizado])</f>
        <v>12</v>
      </c>
      <c r="Y7" s="31">
        <f ca="1">ESG[[#This Row],[Ranking Governança 2025]]-ESG[[#This Row],[Ranking Governança 2026]]</f>
        <v>-1</v>
      </c>
      <c r="Z7" s="24">
        <f ca="1">AVERAGE(C7,K7,S7)</f>
        <v>75.402840069925375</v>
      </c>
      <c r="AA7" s="23">
        <v>4</v>
      </c>
      <c r="AB7" s="63">
        <v>4</v>
      </c>
      <c r="AC7" s="23">
        <v>4</v>
      </c>
      <c r="AD7" s="23">
        <v>3</v>
      </c>
      <c r="AE7" s="23">
        <f ca="1">_xlfn.RANK.EQ(ESG[[#This Row],[Média do normalizado Total geral ESG]],ESG[Média do normalizado Total geral ESG])</f>
        <v>5</v>
      </c>
      <c r="AF7" s="31">
        <f ca="1">ESG[[#This Row],[Ranking ESG 2024]]-ESG[[#This Row],[Ranking ESG 2026]]</f>
        <v>-1</v>
      </c>
      <c r="AJ7" s="76"/>
      <c r="AK7" s="75"/>
    </row>
    <row r="8" spans="1:39" x14ac:dyDescent="0.85">
      <c r="A8" s="20" t="s">
        <v>163</v>
      </c>
      <c r="B8" s="23">
        <f ca="1">SUMIFS(GERAL[[#All],[Nota 2026]],GERAL[[#All],[ESTADO]],ESG[[#This Row],[ESTADO]],GERAL[[#All],[AMBIENTAL]],"sim")</f>
        <v>995.58012413489757</v>
      </c>
      <c r="C8" s="24">
        <f ca="1">(ESG[[#This Row],[Ambiental]]-$B$32)/($B$31-$B$32)*100</f>
        <v>78.793067943969945</v>
      </c>
      <c r="D8" s="23">
        <v>8</v>
      </c>
      <c r="E8" s="63">
        <v>4</v>
      </c>
      <c r="F8" s="63">
        <v>3</v>
      </c>
      <c r="G8" s="23">
        <v>4</v>
      </c>
      <c r="H8" s="23">
        <f ca="1">_xlfn.RANK.EQ(ESG[[#This Row],[Ambiental normalizado]],ESG[Ambiental normalizado])</f>
        <v>4</v>
      </c>
      <c r="I8" s="31">
        <f ca="1">ESG[[#This Row],[Ranking Ambiental 2025]]-ESG[[#This Row],[Ranking Ambiental 2026]]</f>
        <v>0</v>
      </c>
      <c r="J8" s="23">
        <f ca="1">SUMIFS(GERAL[[#All],[Nota 2026]],GERAL[[#All],[ESTADO]],ESG[[#This Row],[ESTADO]],GERAL[[#All],[SOCIAL]],"sim")</f>
        <v>4037.5329827676187</v>
      </c>
      <c r="K8" s="24">
        <f ca="1">(ESG[[#This Row],[Social]]-$J$32)/($J$31-$J$32)*100</f>
        <v>60.400106671939838</v>
      </c>
      <c r="L8" s="23">
        <v>11</v>
      </c>
      <c r="M8" s="23">
        <v>10</v>
      </c>
      <c r="N8" s="23">
        <v>7</v>
      </c>
      <c r="O8" s="23">
        <v>7</v>
      </c>
      <c r="P8" s="23">
        <f ca="1">_xlfn.RANK.EQ(ESG[[#This Row],[Social normalizado]],ESG[Social normalizado])</f>
        <v>7</v>
      </c>
      <c r="Q8" s="31">
        <f ca="1">ESG[[#This Row],[Ranking Social 2025]]-ESG[[#This Row],[Ranking Social 2026]]</f>
        <v>0</v>
      </c>
      <c r="R8" s="23">
        <f ca="1">SUMIFS(GERAL[[#All],[Nota 2026]],GERAL[[#All],[ESTADO]],ESG[[#This Row],[ESTADO]],GERAL[[#All],[GOVERNANÇA]],"sim")</f>
        <v>3483.5773152514093</v>
      </c>
      <c r="S8" s="24">
        <f ca="1">(ESG[[#This Row],[Governança]]-$R$32)/($R$31-$R$32)*100</f>
        <v>74.463037694199087</v>
      </c>
      <c r="T8" s="23">
        <v>12</v>
      </c>
      <c r="U8" s="23">
        <v>7</v>
      </c>
      <c r="V8" s="23">
        <v>6</v>
      </c>
      <c r="W8" s="23">
        <v>4</v>
      </c>
      <c r="X8" s="23">
        <f ca="1">_xlfn.RANK.EQ(ESG[[#This Row],[Governança normalizado]],ESG[Governança normalizado])</f>
        <v>4</v>
      </c>
      <c r="Y8" s="31">
        <f ca="1">ESG[[#This Row],[Ranking Governança 2025]]-ESG[[#This Row],[Ranking Governança 2026]]</f>
        <v>0</v>
      </c>
      <c r="Z8" s="24">
        <f ca="1">AVERAGE(C8,K8,S8)</f>
        <v>71.218737436702952</v>
      </c>
      <c r="AA8" s="23">
        <v>11</v>
      </c>
      <c r="AB8" s="63">
        <v>7</v>
      </c>
      <c r="AC8" s="23">
        <v>7</v>
      </c>
      <c r="AD8" s="23">
        <v>5</v>
      </c>
      <c r="AE8" s="23">
        <f ca="1">_xlfn.RANK.EQ(ESG[[#This Row],[Média do normalizado Total geral ESG]],ESG[Média do normalizado Total geral ESG])</f>
        <v>6</v>
      </c>
      <c r="AF8" s="31">
        <f ca="1">ESG[[#This Row],[Ranking ESG 2024]]-ESG[[#This Row],[Ranking ESG 2026]]</f>
        <v>1</v>
      </c>
      <c r="AJ8" s="76"/>
      <c r="AK8" s="75"/>
    </row>
    <row r="9" spans="1:39" x14ac:dyDescent="0.85">
      <c r="A9" s="20" t="s">
        <v>166</v>
      </c>
      <c r="B9" s="23">
        <f ca="1">SUMIFS(GERAL[[#All],[Nota 2026]],GERAL[[#All],[ESTADO]],ESG[[#This Row],[ESTADO]],GERAL[[#All],[AMBIENTAL]],"sim")</f>
        <v>961.54441984848074</v>
      </c>
      <c r="C9" s="24">
        <f ca="1">(ESG[[#This Row],[Ambiental]]-$B$32)/($B$31-$B$32)*100</f>
        <v>73.766220926575613</v>
      </c>
      <c r="D9" s="23">
        <v>5</v>
      </c>
      <c r="E9" s="63">
        <v>5</v>
      </c>
      <c r="F9" s="63">
        <v>4</v>
      </c>
      <c r="G9" s="23">
        <v>5</v>
      </c>
      <c r="H9" s="23">
        <f ca="1">_xlfn.RANK.EQ(ESG[[#This Row],[Ambiental normalizado]],ESG[Ambiental normalizado])</f>
        <v>6</v>
      </c>
      <c r="I9" s="31">
        <f ca="1">ESG[[#This Row],[Ranking Ambiental 2025]]-ESG[[#This Row],[Ranking Ambiental 2026]]</f>
        <v>-1</v>
      </c>
      <c r="J9" s="23">
        <f ca="1">SUMIFS(GERAL[[#All],[Nota 2026]],GERAL[[#All],[ESTADO]],ESG[[#This Row],[ESTADO]],GERAL[[#All],[SOCIAL]],"sim")</f>
        <v>4163.0000949381429</v>
      </c>
      <c r="K9" s="24">
        <f ca="1">(ESG[[#This Row],[Social]]-$J$32)/($J$31-$J$32)*100</f>
        <v>65.933505518721049</v>
      </c>
      <c r="L9" s="23">
        <v>6</v>
      </c>
      <c r="M9" s="23">
        <v>6</v>
      </c>
      <c r="N9" s="23">
        <v>6</v>
      </c>
      <c r="O9" s="23">
        <v>6</v>
      </c>
      <c r="P9" s="23">
        <f ca="1">_xlfn.RANK.EQ(ESG[[#This Row],[Social normalizado]],ESG[Social normalizado])</f>
        <v>6</v>
      </c>
      <c r="Q9" s="31">
        <f ca="1">ESG[[#This Row],[Ranking Social 2025]]-ESG[[#This Row],[Ranking Social 2026]]</f>
        <v>0</v>
      </c>
      <c r="R9" s="23">
        <f ca="1">SUMIFS(GERAL[[#All],[Nota 2026]],GERAL[[#All],[ESTADO]],ESG[[#This Row],[ESTADO]],GERAL[[#All],[GOVERNANÇA]],"sim")</f>
        <v>3091.0675734820229</v>
      </c>
      <c r="S9" s="24">
        <f ca="1">(ESG[[#This Row],[Governança]]-$R$32)/($R$31-$R$32)*100</f>
        <v>46.359100110338332</v>
      </c>
      <c r="T9" s="23">
        <v>8</v>
      </c>
      <c r="U9" s="23">
        <v>12</v>
      </c>
      <c r="V9" s="23">
        <v>8</v>
      </c>
      <c r="W9" s="23">
        <v>7</v>
      </c>
      <c r="X9" s="23">
        <f ca="1">_xlfn.RANK.EQ(ESG[[#This Row],[Governança normalizado]],ESG[Governança normalizado])</f>
        <v>13</v>
      </c>
      <c r="Y9" s="31">
        <f ca="1">ESG[[#This Row],[Ranking Governança 2025]]-ESG[[#This Row],[Ranking Governança 2026]]</f>
        <v>-6</v>
      </c>
      <c r="Z9" s="24">
        <f ca="1">AVERAGE(C9,K9,S9)</f>
        <v>62.019608851878331</v>
      </c>
      <c r="AA9" s="23">
        <v>6</v>
      </c>
      <c r="AB9" s="63">
        <v>6</v>
      </c>
      <c r="AC9" s="23">
        <v>6</v>
      </c>
      <c r="AD9" s="23">
        <v>7</v>
      </c>
      <c r="AE9" s="23">
        <f ca="1">_xlfn.RANK.EQ(ESG[[#This Row],[Média do normalizado Total geral ESG]],ESG[Média do normalizado Total geral ESG])</f>
        <v>7</v>
      </c>
      <c r="AF9" s="31">
        <f ca="1">ESG[[#This Row],[Ranking ESG 2024]]-ESG[[#This Row],[Ranking ESG 2026]]</f>
        <v>-1</v>
      </c>
      <c r="AJ9" s="76"/>
      <c r="AK9" s="75"/>
    </row>
    <row r="10" spans="1:39" x14ac:dyDescent="0.85">
      <c r="A10" s="20" t="s">
        <v>164</v>
      </c>
      <c r="B10" s="23">
        <f ca="1">SUMIFS(GERAL[[#All],[Nota 2026]],GERAL[[#All],[ESTADO]],ESG[[#This Row],[ESTADO]],GERAL[[#All],[AMBIENTAL]],"sim")</f>
        <v>921.1010675883665</v>
      </c>
      <c r="C10" s="24">
        <f ca="1">(ESG[[#This Row],[Ambiental]]-$B$32)/($B$31-$B$32)*100</f>
        <v>67.793006946005235</v>
      </c>
      <c r="D10" s="23">
        <v>9</v>
      </c>
      <c r="E10" s="63">
        <v>7</v>
      </c>
      <c r="F10" s="63">
        <v>6</v>
      </c>
      <c r="G10" s="23">
        <v>6</v>
      </c>
      <c r="H10" s="23">
        <f ca="1">_xlfn.RANK.EQ(ESG[[#This Row],[Ambiental normalizado]],ESG[Ambiental normalizado])</f>
        <v>9</v>
      </c>
      <c r="I10" s="31">
        <f ca="1">ESG[[#This Row],[Ranking Ambiental 2025]]-ESG[[#This Row],[Ranking Ambiental 2026]]</f>
        <v>-3</v>
      </c>
      <c r="J10" s="23">
        <f ca="1">SUMIFS(GERAL[[#All],[Nota 2026]],GERAL[[#All],[ESTADO]],ESG[[#This Row],[ESTADO]],GERAL[[#All],[SOCIAL]],"sim")</f>
        <v>3982.5716612016008</v>
      </c>
      <c r="K10" s="24">
        <f ca="1">(ESG[[#This Row],[Social]]-$J$32)/($J$31-$J$32)*100</f>
        <v>57.976181325211215</v>
      </c>
      <c r="L10" s="23">
        <v>8</v>
      </c>
      <c r="M10" s="23">
        <v>7</v>
      </c>
      <c r="N10" s="23">
        <v>8</v>
      </c>
      <c r="O10" s="23">
        <v>9</v>
      </c>
      <c r="P10" s="23">
        <f ca="1">_xlfn.RANK.EQ(ESG[[#This Row],[Social normalizado]],ESG[Social normalizado])</f>
        <v>8</v>
      </c>
      <c r="Q10" s="31">
        <f ca="1">ESG[[#This Row],[Ranking Social 2025]]-ESG[[#This Row],[Ranking Social 2026]]</f>
        <v>1</v>
      </c>
      <c r="R10" s="23">
        <f ca="1">SUMIFS(GERAL[[#All],[Nota 2026]],GERAL[[#All],[ESTADO]],ESG[[#This Row],[ESTADO]],GERAL[[#All],[GOVERNANÇA]],"sim")</f>
        <v>3192.2188611730048</v>
      </c>
      <c r="S10" s="24">
        <f ca="1">(ESG[[#This Row],[Governança]]-$R$32)/($R$31-$R$32)*100</f>
        <v>53.601594176803346</v>
      </c>
      <c r="T10" s="23">
        <v>10</v>
      </c>
      <c r="U10" s="23">
        <v>10</v>
      </c>
      <c r="V10" s="23">
        <v>9</v>
      </c>
      <c r="W10" s="23">
        <v>8</v>
      </c>
      <c r="X10" s="23">
        <f ca="1">_xlfn.RANK.EQ(ESG[[#This Row],[Governança normalizado]],ESG[Governança normalizado])</f>
        <v>7</v>
      </c>
      <c r="Y10" s="31">
        <f ca="1">ESG[[#This Row],[Ranking Governança 2025]]-ESG[[#This Row],[Ranking Governança 2026]]</f>
        <v>1</v>
      </c>
      <c r="Z10" s="24">
        <f ca="1">AVERAGE(C10,K10,S10)</f>
        <v>59.790260816006594</v>
      </c>
      <c r="AA10" s="23">
        <v>7</v>
      </c>
      <c r="AB10" s="63">
        <v>9</v>
      </c>
      <c r="AC10" s="23">
        <v>8</v>
      </c>
      <c r="AD10" s="23">
        <v>8</v>
      </c>
      <c r="AE10" s="23">
        <f ca="1">_xlfn.RANK.EQ(ESG[[#This Row],[Média do normalizado Total geral ESG]],ESG[Média do normalizado Total geral ESG])</f>
        <v>8</v>
      </c>
      <c r="AF10" s="31">
        <f ca="1">ESG[[#This Row],[Ranking ESG 2024]]-ESG[[#This Row],[Ranking ESG 2026]]</f>
        <v>0</v>
      </c>
      <c r="AJ10" s="76"/>
      <c r="AK10" s="75"/>
    </row>
    <row r="11" spans="1:39" x14ac:dyDescent="0.85">
      <c r="A11" s="20" t="s">
        <v>167</v>
      </c>
      <c r="B11" s="23">
        <f ca="1">SUMIFS(GERAL[[#All],[Nota 2026]],GERAL[[#All],[ESTADO]],ESG[[#This Row],[ESTADO]],GERAL[[#All],[AMBIENTAL]],"sim")</f>
        <v>918.48438808704657</v>
      </c>
      <c r="C11" s="24">
        <f ca="1">(ESG[[#This Row],[Ambiental]]-$B$32)/($B$31-$B$32)*100</f>
        <v>67.406540797516101</v>
      </c>
      <c r="D11" s="23">
        <v>13</v>
      </c>
      <c r="E11" s="63">
        <v>14</v>
      </c>
      <c r="F11" s="63">
        <v>13</v>
      </c>
      <c r="G11" s="23">
        <v>10</v>
      </c>
      <c r="H11" s="23">
        <f ca="1">_xlfn.RANK.EQ(ESG[[#This Row],[Ambiental normalizado]],ESG[Ambiental normalizado])</f>
        <v>10</v>
      </c>
      <c r="I11" s="31">
        <f ca="1">ESG[[#This Row],[Ranking Ambiental 2025]]-ESG[[#This Row],[Ranking Ambiental 2026]]</f>
        <v>0</v>
      </c>
      <c r="J11" s="23">
        <f ca="1">SUMIFS(GERAL[[#All],[Nota 2026]],GERAL[[#All],[ESTADO]],ESG[[#This Row],[ESTADO]],GERAL[[#All],[SOCIAL]],"sim")</f>
        <v>3923.7976055425256</v>
      </c>
      <c r="K11" s="24">
        <f ca="1">(ESG[[#This Row],[Social]]-$J$32)/($J$31-$J$32)*100</f>
        <v>55.384105312793167</v>
      </c>
      <c r="L11" s="23">
        <v>7</v>
      </c>
      <c r="M11" s="23">
        <v>8</v>
      </c>
      <c r="N11" s="23">
        <v>9</v>
      </c>
      <c r="O11" s="23">
        <v>8</v>
      </c>
      <c r="P11" s="23">
        <f ca="1">_xlfn.RANK.EQ(ESG[[#This Row],[Social normalizado]],ESG[Social normalizado])</f>
        <v>9</v>
      </c>
      <c r="Q11" s="31">
        <f ca="1">ESG[[#This Row],[Ranking Social 2025]]-ESG[[#This Row],[Ranking Social 2026]]</f>
        <v>-1</v>
      </c>
      <c r="R11" s="23">
        <f ca="1">SUMIFS(GERAL[[#All],[Nota 2026]],GERAL[[#All],[ESTADO]],ESG[[#This Row],[ESTADO]],GERAL[[#All],[GOVERNANÇA]],"sim")</f>
        <v>3159.2578057633059</v>
      </c>
      <c r="S11" s="24">
        <f ca="1">(ESG[[#This Row],[Governança]]-$R$32)/($R$31-$R$32)*100</f>
        <v>51.241562449293745</v>
      </c>
      <c r="T11" s="23">
        <v>7</v>
      </c>
      <c r="U11" s="23">
        <v>9</v>
      </c>
      <c r="V11" s="23">
        <v>13</v>
      </c>
      <c r="W11" s="23">
        <v>10</v>
      </c>
      <c r="X11" s="23">
        <f ca="1">_xlfn.RANK.EQ(ESG[[#This Row],[Governança normalizado]],ESG[Governança normalizado])</f>
        <v>9</v>
      </c>
      <c r="Y11" s="31">
        <f ca="1">ESG[[#This Row],[Ranking Governança 2025]]-ESG[[#This Row],[Ranking Governança 2026]]</f>
        <v>1</v>
      </c>
      <c r="Z11" s="24">
        <f ca="1">AVERAGE(C11,K11,S11)</f>
        <v>58.010736186534338</v>
      </c>
      <c r="AA11" s="23">
        <v>10</v>
      </c>
      <c r="AB11" s="63">
        <v>11</v>
      </c>
      <c r="AC11" s="23">
        <v>11</v>
      </c>
      <c r="AD11" s="23">
        <v>9</v>
      </c>
      <c r="AE11" s="23">
        <f ca="1">_xlfn.RANK.EQ(ESG[[#This Row],[Média do normalizado Total geral ESG]],ESG[Média do normalizado Total geral ESG])</f>
        <v>9</v>
      </c>
      <c r="AF11" s="31">
        <f ca="1">ESG[[#This Row],[Ranking ESG 2024]]-ESG[[#This Row],[Ranking ESG 2026]]</f>
        <v>2</v>
      </c>
      <c r="AJ11" s="76"/>
      <c r="AK11" s="75"/>
    </row>
    <row r="12" spans="1:39" x14ac:dyDescent="0.85">
      <c r="A12" s="20" t="s">
        <v>168</v>
      </c>
      <c r="B12" s="23">
        <f ca="1">SUMIFS(GERAL[[#All],[Nota 2026]],GERAL[[#All],[ESTADO]],ESG[[#This Row],[ESTADO]],GERAL[[#All],[AMBIENTAL]],"sim")</f>
        <v>792.0782963120638</v>
      </c>
      <c r="C12" s="24">
        <f ca="1">(ESG[[#This Row],[Ambiental]]-$B$32)/($B$31-$B$32)*100</f>
        <v>48.737202267825793</v>
      </c>
      <c r="D12" s="23">
        <v>10</v>
      </c>
      <c r="E12" s="63">
        <v>9</v>
      </c>
      <c r="F12" s="63">
        <v>14</v>
      </c>
      <c r="G12" s="23">
        <v>12</v>
      </c>
      <c r="H12" s="23">
        <f ca="1">_xlfn.RANK.EQ(ESG[[#This Row],[Ambiental normalizado]],ESG[Ambiental normalizado])</f>
        <v>17</v>
      </c>
      <c r="I12" s="31">
        <f ca="1">ESG[[#This Row],[Ranking Ambiental 2025]]-ESG[[#This Row],[Ranking Ambiental 2026]]</f>
        <v>-5</v>
      </c>
      <c r="J12" s="23">
        <f ca="1">SUMIFS(GERAL[[#All],[Nota 2026]],GERAL[[#All],[ESTADO]],ESG[[#This Row],[ESTADO]],GERAL[[#All],[SOCIAL]],"sim")</f>
        <v>3903.5619387119996</v>
      </c>
      <c r="K12" s="24">
        <f ca="1">(ESG[[#This Row],[Social]]-$J$32)/($J$31-$J$32)*100</f>
        <v>54.491664149791816</v>
      </c>
      <c r="L12" s="23">
        <v>9</v>
      </c>
      <c r="M12" s="23">
        <v>9</v>
      </c>
      <c r="N12" s="23">
        <v>10</v>
      </c>
      <c r="O12" s="23">
        <v>10</v>
      </c>
      <c r="P12" s="23">
        <f ca="1">_xlfn.RANK.EQ(ESG[[#This Row],[Social normalizado]],ESG[Social normalizado])</f>
        <v>10</v>
      </c>
      <c r="Q12" s="31">
        <f ca="1">ESG[[#This Row],[Ranking Social 2025]]-ESG[[#This Row],[Ranking Social 2026]]</f>
        <v>0</v>
      </c>
      <c r="R12" s="23">
        <f ca="1">SUMIFS(GERAL[[#All],[Nota 2026]],GERAL[[#All],[ESTADO]],ESG[[#This Row],[ESTADO]],GERAL[[#All],[GOVERNANÇA]],"sim")</f>
        <v>3420.3431801551615</v>
      </c>
      <c r="S12" s="24">
        <f ca="1">(ESG[[#This Row],[Governança]]-$R$32)/($R$31-$R$32)*100</f>
        <v>69.935434945020717</v>
      </c>
      <c r="T12" s="23">
        <v>6</v>
      </c>
      <c r="U12" s="23">
        <v>5</v>
      </c>
      <c r="V12" s="23">
        <v>5</v>
      </c>
      <c r="W12" s="23">
        <v>6</v>
      </c>
      <c r="X12" s="23">
        <f ca="1">_xlfn.RANK.EQ(ESG[[#This Row],[Governança normalizado]],ESG[Governança normalizado])</f>
        <v>6</v>
      </c>
      <c r="Y12" s="31">
        <f ca="1">ESG[[#This Row],[Ranking Governança 2025]]-ESG[[#This Row],[Ranking Governança 2026]]</f>
        <v>0</v>
      </c>
      <c r="Z12" s="24">
        <f ca="1">AVERAGE(C12,K12,S12)</f>
        <v>57.721433787546111</v>
      </c>
      <c r="AA12" s="23">
        <v>9</v>
      </c>
      <c r="AB12" s="63">
        <v>8</v>
      </c>
      <c r="AC12" s="23">
        <v>10</v>
      </c>
      <c r="AD12" s="23">
        <v>10</v>
      </c>
      <c r="AE12" s="23">
        <f ca="1">_xlfn.RANK.EQ(ESG[[#This Row],[Média do normalizado Total geral ESG]],ESG[Média do normalizado Total geral ESG])</f>
        <v>10</v>
      </c>
      <c r="AF12" s="31">
        <f ca="1">ESG[[#This Row],[Ranking ESG 2024]]-ESG[[#This Row],[Ranking ESG 2026]]</f>
        <v>0</v>
      </c>
      <c r="AJ12" s="76"/>
      <c r="AK12" s="75"/>
    </row>
    <row r="13" spans="1:39" x14ac:dyDescent="0.85">
      <c r="A13" s="20" t="s">
        <v>170</v>
      </c>
      <c r="B13" s="23">
        <f ca="1">SUMIFS(GERAL[[#All],[Nota 2026]],GERAL[[#All],[ESTADO]],ESG[[#This Row],[ESTADO]],GERAL[[#All],[AMBIENTAL]],"sim")</f>
        <v>897.12421270227037</v>
      </c>
      <c r="C13" s="24">
        <f ca="1">(ESG[[#This Row],[Ambiental]]-$B$32)/($B$31-$B$32)*100</f>
        <v>64.251785043957796</v>
      </c>
      <c r="D13" s="23">
        <v>16</v>
      </c>
      <c r="E13" s="63">
        <v>17</v>
      </c>
      <c r="F13" s="63">
        <v>15</v>
      </c>
      <c r="G13" s="23">
        <v>18</v>
      </c>
      <c r="H13" s="23">
        <f ca="1">_xlfn.RANK.EQ(ESG[[#This Row],[Ambiental normalizado]],ESG[Ambiental normalizado])</f>
        <v>11</v>
      </c>
      <c r="I13" s="31">
        <f ca="1">ESG[[#This Row],[Ranking Ambiental 2025]]-ESG[[#This Row],[Ranking Ambiental 2026]]</f>
        <v>7</v>
      </c>
      <c r="J13" s="23">
        <f ca="1">SUMIFS(GERAL[[#All],[Nota 2026]],GERAL[[#All],[ESTADO]],ESG[[#This Row],[ESTADO]],GERAL[[#All],[SOCIAL]],"sim")</f>
        <v>3655.4706945440439</v>
      </c>
      <c r="K13" s="24">
        <f ca="1">(ESG[[#This Row],[Social]]-$J$32)/($J$31-$J$32)*100</f>
        <v>43.550248661486741</v>
      </c>
      <c r="L13" s="23">
        <v>15</v>
      </c>
      <c r="M13" s="23">
        <v>12</v>
      </c>
      <c r="N13" s="23">
        <v>12</v>
      </c>
      <c r="O13" s="23">
        <v>12</v>
      </c>
      <c r="P13" s="23">
        <f ca="1">_xlfn.RANK.EQ(ESG[[#This Row],[Social normalizado]],ESG[Social normalizado])</f>
        <v>12</v>
      </c>
      <c r="Q13" s="31">
        <f ca="1">ESG[[#This Row],[Ranking Social 2025]]-ESG[[#This Row],[Ranking Social 2026]]</f>
        <v>0</v>
      </c>
      <c r="R13" s="23">
        <f ca="1">SUMIFS(GERAL[[#All],[Nota 2026]],GERAL[[#All],[ESTADO]],ESG[[#This Row],[ESTADO]],GERAL[[#All],[GOVERNANÇA]],"sim")</f>
        <v>3167.7122753514204</v>
      </c>
      <c r="S13" s="24">
        <f ca="1">(ESG[[#This Row],[Governança]]-$R$32)/($R$31-$R$32)*100</f>
        <v>51.846907642862526</v>
      </c>
      <c r="T13" s="23">
        <v>11</v>
      </c>
      <c r="U13" s="23">
        <v>11</v>
      </c>
      <c r="V13" s="23">
        <v>10</v>
      </c>
      <c r="W13" s="23">
        <v>9</v>
      </c>
      <c r="X13" s="23">
        <f ca="1">_xlfn.RANK.EQ(ESG[[#This Row],[Governança normalizado]],ESG[Governança normalizado])</f>
        <v>8</v>
      </c>
      <c r="Y13" s="31">
        <f ca="1">ESG[[#This Row],[Ranking Governança 2025]]-ESG[[#This Row],[Ranking Governança 2026]]</f>
        <v>1</v>
      </c>
      <c r="Z13" s="24">
        <f ca="1">AVERAGE(C13,K13,S13)</f>
        <v>53.216313782769021</v>
      </c>
      <c r="AA13" s="23">
        <v>12</v>
      </c>
      <c r="AB13" s="63">
        <v>14</v>
      </c>
      <c r="AC13" s="23">
        <v>13</v>
      </c>
      <c r="AD13" s="23">
        <v>12</v>
      </c>
      <c r="AE13" s="23">
        <f ca="1">_xlfn.RANK.EQ(ESG[[#This Row],[Média do normalizado Total geral ESG]],ESG[Média do normalizado Total geral ESG])</f>
        <v>11</v>
      </c>
      <c r="AF13" s="31">
        <f ca="1">ESG[[#This Row],[Ranking ESG 2024]]-ESG[[#This Row],[Ranking ESG 2026]]</f>
        <v>2</v>
      </c>
      <c r="AJ13" s="76"/>
      <c r="AK13" s="75"/>
    </row>
    <row r="14" spans="1:39" x14ac:dyDescent="0.85">
      <c r="A14" s="20" t="s">
        <v>174</v>
      </c>
      <c r="B14" s="23">
        <f ca="1">SUMIFS(GERAL[[#All],[Nota 2026]],GERAL[[#All],[ESTADO]],ESG[[#This Row],[ESTADO]],GERAL[[#All],[AMBIENTAL]],"sim")</f>
        <v>938.70747028195694</v>
      </c>
      <c r="C14" s="24">
        <f ca="1">(ESG[[#This Row],[Ambiental]]-$B$32)/($B$31-$B$32)*100</f>
        <v>70.393355454222828</v>
      </c>
      <c r="D14" s="23">
        <v>6</v>
      </c>
      <c r="E14" s="63">
        <v>6</v>
      </c>
      <c r="F14" s="63">
        <v>5</v>
      </c>
      <c r="G14" s="23">
        <v>11</v>
      </c>
      <c r="H14" s="23">
        <f ca="1">_xlfn.RANK.EQ(ESG[[#This Row],[Ambiental normalizado]],ESG[Ambiental normalizado])</f>
        <v>8</v>
      </c>
      <c r="I14" s="31">
        <f ca="1">ESG[[#This Row],[Ranking Ambiental 2025]]-ESG[[#This Row],[Ranking Ambiental 2026]]</f>
        <v>3</v>
      </c>
      <c r="J14" s="23">
        <f ca="1">SUMIFS(GERAL[[#All],[Nota 2026]],GERAL[[#All],[ESTADO]],ESG[[#This Row],[ESTADO]],GERAL[[#All],[SOCIAL]],"sim")</f>
        <v>3767.8575453112967</v>
      </c>
      <c r="K14" s="24">
        <f ca="1">(ESG[[#This Row],[Social]]-$J$32)/($J$31-$J$32)*100</f>
        <v>48.506776788026244</v>
      </c>
      <c r="L14" s="23">
        <v>10</v>
      </c>
      <c r="M14" s="23">
        <v>11</v>
      </c>
      <c r="N14" s="23">
        <v>11</v>
      </c>
      <c r="O14" s="23">
        <v>11</v>
      </c>
      <c r="P14" s="23">
        <f ca="1">_xlfn.RANK.EQ(ESG[[#This Row],[Social normalizado]],ESG[Social normalizado])</f>
        <v>11</v>
      </c>
      <c r="Q14" s="31">
        <f ca="1">ESG[[#This Row],[Ranking Social 2025]]-ESG[[#This Row],[Ranking Social 2026]]</f>
        <v>0</v>
      </c>
      <c r="R14" s="23">
        <f ca="1">SUMIFS(GERAL[[#All],[Nota 2026]],GERAL[[#All],[ESTADO]],ESG[[#This Row],[ESTADO]],GERAL[[#All],[GOVERNANÇA]],"sim")</f>
        <v>2993.4010026038795</v>
      </c>
      <c r="S14" s="24">
        <f ca="1">(ESG[[#This Row],[Governança]]-$R$32)/($R$31-$R$32)*100</f>
        <v>39.366113899051555</v>
      </c>
      <c r="T14" s="23">
        <v>9</v>
      </c>
      <c r="U14" s="23">
        <v>8</v>
      </c>
      <c r="V14" s="23">
        <v>11</v>
      </c>
      <c r="W14" s="23">
        <v>16</v>
      </c>
      <c r="X14" s="23">
        <f ca="1">_xlfn.RANK.EQ(ESG[[#This Row],[Governança normalizado]],ESG[Governança normalizado])</f>
        <v>14</v>
      </c>
      <c r="Y14" s="31">
        <f ca="1">ESG[[#This Row],[Ranking Governança 2025]]-ESG[[#This Row],[Ranking Governança 2026]]</f>
        <v>2</v>
      </c>
      <c r="Z14" s="24">
        <f ca="1">AVERAGE(C14,K14,S14)</f>
        <v>52.75541538043354</v>
      </c>
      <c r="AA14" s="23">
        <v>8</v>
      </c>
      <c r="AB14" s="63">
        <v>10</v>
      </c>
      <c r="AC14" s="23">
        <v>9</v>
      </c>
      <c r="AD14" s="23">
        <v>11</v>
      </c>
      <c r="AE14" s="23">
        <f ca="1">_xlfn.RANK.EQ(ESG[[#This Row],[Média do normalizado Total geral ESG]],ESG[Média do normalizado Total geral ESG])</f>
        <v>12</v>
      </c>
      <c r="AF14" s="31">
        <f ca="1">ESG[[#This Row],[Ranking ESG 2024]]-ESG[[#This Row],[Ranking ESG 2026]]</f>
        <v>-3</v>
      </c>
      <c r="AJ14" s="76"/>
      <c r="AK14" s="75"/>
    </row>
    <row r="15" spans="1:39" x14ac:dyDescent="0.85">
      <c r="A15" s="20" t="s">
        <v>161</v>
      </c>
      <c r="B15" s="23">
        <f ca="1">SUMIFS(GERAL[[#All],[Nota 2026]],GERAL[[#All],[ESTADO]],ESG[[#This Row],[ESTADO]],GERAL[[#All],[AMBIENTAL]],"sim")</f>
        <v>850.86544267171473</v>
      </c>
      <c r="C15" s="24">
        <f ca="1">(ESG[[#This Row],[Ambiental]]-$B$32)/($B$31-$B$32)*100</f>
        <v>57.419672559973421</v>
      </c>
      <c r="D15" s="23">
        <v>11</v>
      </c>
      <c r="E15" s="63">
        <v>13</v>
      </c>
      <c r="F15" s="63">
        <v>12</v>
      </c>
      <c r="G15" s="23">
        <v>17</v>
      </c>
      <c r="H15" s="23">
        <f ca="1">_xlfn.RANK.EQ(ESG[[#This Row],[Ambiental normalizado]],ESG[Ambiental normalizado])</f>
        <v>14</v>
      </c>
      <c r="I15" s="31">
        <f ca="1">ESG[[#This Row],[Ranking Ambiental 2025]]-ESG[[#This Row],[Ranking Ambiental 2026]]</f>
        <v>3</v>
      </c>
      <c r="J15" s="23">
        <f ca="1">SUMIFS(GERAL[[#All],[Nota 2026]],GERAL[[#All],[ESTADO]],ESG[[#This Row],[ESTADO]],GERAL[[#All],[SOCIAL]],"sim")</f>
        <v>3606.4791917182242</v>
      </c>
      <c r="K15" s="24">
        <f ca="1">(ESG[[#This Row],[Social]]-$J$32)/($J$31-$J$32)*100</f>
        <v>41.389606557362853</v>
      </c>
      <c r="L15" s="23">
        <v>17</v>
      </c>
      <c r="M15" s="23">
        <v>13</v>
      </c>
      <c r="N15" s="23">
        <v>13</v>
      </c>
      <c r="O15" s="23">
        <v>16</v>
      </c>
      <c r="P15" s="23">
        <f ca="1">_xlfn.RANK.EQ(ESG[[#This Row],[Social normalizado]],ESG[Social normalizado])</f>
        <v>13</v>
      </c>
      <c r="Q15" s="31">
        <f ca="1">ESG[[#This Row],[Ranking Social 2025]]-ESG[[#This Row],[Ranking Social 2026]]</f>
        <v>3</v>
      </c>
      <c r="R15" s="23">
        <f ca="1">SUMIFS(GERAL[[#All],[Nota 2026]],GERAL[[#All],[ESTADO]],ESG[[#This Row],[ESTADO]],GERAL[[#All],[GOVERNANÇA]],"sim")</f>
        <v>3115.9628021082012</v>
      </c>
      <c r="S15" s="24">
        <f ca="1">(ESG[[#This Row],[Governança]]-$R$32)/($R$31-$R$32)*100</f>
        <v>48.1416137067961</v>
      </c>
      <c r="T15" s="23">
        <v>15</v>
      </c>
      <c r="U15" s="23">
        <v>13</v>
      </c>
      <c r="V15" s="23">
        <v>16</v>
      </c>
      <c r="W15" s="23">
        <v>15</v>
      </c>
      <c r="X15" s="23">
        <f ca="1">_xlfn.RANK.EQ(ESG[[#This Row],[Governança normalizado]],ESG[Governança normalizado])</f>
        <v>11</v>
      </c>
      <c r="Y15" s="31">
        <f ca="1">ESG[[#This Row],[Ranking Governança 2025]]-ESG[[#This Row],[Ranking Governança 2026]]</f>
        <v>4</v>
      </c>
      <c r="Z15" s="24">
        <f ca="1">AVERAGE(C15,K15,S15)</f>
        <v>48.983630941377463</v>
      </c>
      <c r="AA15" s="23">
        <v>13</v>
      </c>
      <c r="AB15" s="63">
        <v>12</v>
      </c>
      <c r="AC15" s="23">
        <v>14</v>
      </c>
      <c r="AD15" s="23">
        <v>16</v>
      </c>
      <c r="AE15" s="23">
        <f ca="1">_xlfn.RANK.EQ(ESG[[#This Row],[Média do normalizado Total geral ESG]],ESG[Média do normalizado Total geral ESG])</f>
        <v>13</v>
      </c>
      <c r="AF15" s="31">
        <f ca="1">ESG[[#This Row],[Ranking ESG 2024]]-ESG[[#This Row],[Ranking ESG 2026]]</f>
        <v>1</v>
      </c>
      <c r="AJ15" s="76"/>
      <c r="AK15" s="75"/>
    </row>
    <row r="16" spans="1:39" x14ac:dyDescent="0.85">
      <c r="A16" s="20" t="s">
        <v>155</v>
      </c>
      <c r="B16" s="23">
        <f ca="1">SUMIFS(GERAL[[#All],[Nota 2026]],GERAL[[#All],[ESTADO]],ESG[[#This Row],[ESTADO]],GERAL[[#All],[AMBIENTAL]],"sim")</f>
        <v>876.87872231060305</v>
      </c>
      <c r="C16" s="24">
        <f ca="1">(ESG[[#This Row],[Ambiental]]-$B$32)/($B$31-$B$32)*100</f>
        <v>61.261660845715369</v>
      </c>
      <c r="D16" s="23">
        <v>17</v>
      </c>
      <c r="E16" s="63">
        <v>10</v>
      </c>
      <c r="F16" s="63">
        <v>9</v>
      </c>
      <c r="G16" s="23">
        <v>8</v>
      </c>
      <c r="H16" s="23">
        <f ca="1">_xlfn.RANK.EQ(ESG[[#This Row],[Ambiental normalizado]],ESG[Ambiental normalizado])</f>
        <v>12</v>
      </c>
      <c r="I16" s="31">
        <f ca="1">ESG[[#This Row],[Ranking Ambiental 2025]]-ESG[[#This Row],[Ranking Ambiental 2026]]</f>
        <v>-4</v>
      </c>
      <c r="J16" s="23">
        <f ca="1">SUMIFS(GERAL[[#All],[Nota 2026]],GERAL[[#All],[ESTADO]],ESG[[#This Row],[ESTADO]],GERAL[[#All],[SOCIAL]],"sim")</f>
        <v>3360.5377850945647</v>
      </c>
      <c r="K16" s="24">
        <f ca="1">(ESG[[#This Row],[Social]]-$J$32)/($J$31-$J$32)*100</f>
        <v>30.543004031455499</v>
      </c>
      <c r="L16" s="23">
        <v>18</v>
      </c>
      <c r="M16" s="23">
        <v>20</v>
      </c>
      <c r="N16" s="23">
        <v>16</v>
      </c>
      <c r="O16" s="23">
        <v>19</v>
      </c>
      <c r="P16" s="23">
        <f ca="1">_xlfn.RANK.EQ(ESG[[#This Row],[Social normalizado]],ESG[Social normalizado])</f>
        <v>17</v>
      </c>
      <c r="Q16" s="31">
        <f ca="1">ESG[[#This Row],[Ranking Social 2025]]-ESG[[#This Row],[Ranking Social 2026]]</f>
        <v>2</v>
      </c>
      <c r="R16" s="23">
        <f ca="1">SUMIFS(GERAL[[#All],[Nota 2026]],GERAL[[#All],[ESTADO]],ESG[[#This Row],[ESTADO]],GERAL[[#All],[GOVERNANÇA]],"sim")</f>
        <v>3156.8981111213857</v>
      </c>
      <c r="S16" s="24">
        <f ca="1">(ESG[[#This Row],[Governança]]-$R$32)/($R$31-$R$32)*100</f>
        <v>51.072606869657555</v>
      </c>
      <c r="T16" s="23">
        <v>16</v>
      </c>
      <c r="U16" s="23">
        <v>14</v>
      </c>
      <c r="V16" s="23">
        <v>12</v>
      </c>
      <c r="W16" s="23">
        <v>14</v>
      </c>
      <c r="X16" s="23">
        <f ca="1">_xlfn.RANK.EQ(ESG[[#This Row],[Governança normalizado]],ESG[Governança normalizado])</f>
        <v>10</v>
      </c>
      <c r="Y16" s="31">
        <f ca="1">ESG[[#This Row],[Ranking Governança 2025]]-ESG[[#This Row],[Ranking Governança 2026]]</f>
        <v>4</v>
      </c>
      <c r="Z16" s="24">
        <f ca="1">AVERAGE(C16,K16,S16)</f>
        <v>47.625757248942811</v>
      </c>
      <c r="AA16" s="23">
        <v>16</v>
      </c>
      <c r="AB16" s="63">
        <v>13</v>
      </c>
      <c r="AC16" s="23">
        <v>12</v>
      </c>
      <c r="AD16" s="23">
        <v>13</v>
      </c>
      <c r="AE16" s="23">
        <f ca="1">_xlfn.RANK.EQ(ESG[[#This Row],[Média do normalizado Total geral ESG]],ESG[Média do normalizado Total geral ESG])</f>
        <v>14</v>
      </c>
      <c r="AF16" s="31">
        <f ca="1">ESG[[#This Row],[Ranking ESG 2024]]-ESG[[#This Row],[Ranking ESG 2026]]</f>
        <v>-2</v>
      </c>
      <c r="AJ16" s="76"/>
      <c r="AK16" s="75"/>
    </row>
    <row r="17" spans="1:37" x14ac:dyDescent="0.85">
      <c r="A17" s="20" t="s">
        <v>175</v>
      </c>
      <c r="B17" s="23">
        <f ca="1">SUMIFS(GERAL[[#All],[Nota 2026]],GERAL[[#All],[ESTADO]],ESG[[#This Row],[ESTADO]],GERAL[[#All],[AMBIENTAL]],"sim")</f>
        <v>853.33817340294922</v>
      </c>
      <c r="C17" s="24">
        <f ca="1">(ESG[[#This Row],[Ambiental]]-$B$32)/($B$31-$B$32)*100</f>
        <v>57.784878433091968</v>
      </c>
      <c r="D17" s="23">
        <v>18</v>
      </c>
      <c r="E17" s="63">
        <v>20</v>
      </c>
      <c r="F17" s="63">
        <v>23</v>
      </c>
      <c r="G17" s="23">
        <v>16</v>
      </c>
      <c r="H17" s="23">
        <f ca="1">_xlfn.RANK.EQ(ESG[[#This Row],[Ambiental normalizado]],ESG[Ambiental normalizado])</f>
        <v>13</v>
      </c>
      <c r="I17" s="31">
        <f ca="1">ESG[[#This Row],[Ranking Ambiental 2025]]-ESG[[#This Row],[Ranking Ambiental 2026]]</f>
        <v>3</v>
      </c>
      <c r="J17" s="23">
        <f ca="1">SUMIFS(GERAL[[#All],[Nota 2026]],GERAL[[#All],[ESTADO]],ESG[[#This Row],[ESTADO]],GERAL[[#All],[SOCIAL]],"sim")</f>
        <v>3544.7086352953102</v>
      </c>
      <c r="K17" s="24">
        <f ca="1">(ESG[[#This Row],[Social]]-$J$32)/($J$31-$J$32)*100</f>
        <v>38.665377715536636</v>
      </c>
      <c r="L17" s="23">
        <v>12</v>
      </c>
      <c r="M17" s="23">
        <v>16</v>
      </c>
      <c r="N17" s="23">
        <v>17</v>
      </c>
      <c r="O17" s="23">
        <v>14</v>
      </c>
      <c r="P17" s="23">
        <f ca="1">_xlfn.RANK.EQ(ESG[[#This Row],[Social normalizado]],ESG[Social normalizado])</f>
        <v>14</v>
      </c>
      <c r="Q17" s="31">
        <f ca="1">ESG[[#This Row],[Ranking Social 2025]]-ESG[[#This Row],[Ranking Social 2026]]</f>
        <v>0</v>
      </c>
      <c r="R17" s="23">
        <f ca="1">SUMIFS(GERAL[[#All],[Nota 2026]],GERAL[[#All],[ESTADO]],ESG[[#This Row],[ESTADO]],GERAL[[#All],[GOVERNANÇA]],"sim")</f>
        <v>2962.8805193671792</v>
      </c>
      <c r="S17" s="24">
        <f ca="1">(ESG[[#This Row],[Governança]]-$R$32)/($R$31-$R$32)*100</f>
        <v>37.180828631870973</v>
      </c>
      <c r="T17" s="23">
        <v>20</v>
      </c>
      <c r="U17" s="23">
        <v>22</v>
      </c>
      <c r="V17" s="23">
        <v>23</v>
      </c>
      <c r="W17" s="23">
        <v>17</v>
      </c>
      <c r="X17" s="23">
        <f ca="1">_xlfn.RANK.EQ(ESG[[#This Row],[Governança normalizado]],ESG[Governança normalizado])</f>
        <v>15</v>
      </c>
      <c r="Y17" s="31">
        <f ca="1">ESG[[#This Row],[Ranking Governança 2025]]-ESG[[#This Row],[Ranking Governança 2026]]</f>
        <v>2</v>
      </c>
      <c r="Z17" s="24">
        <f ca="1">AVERAGE(C17,K17,S17)</f>
        <v>44.54369492683319</v>
      </c>
      <c r="AA17" s="23">
        <v>17</v>
      </c>
      <c r="AB17" s="63">
        <v>17</v>
      </c>
      <c r="AC17" s="23">
        <v>21</v>
      </c>
      <c r="AD17" s="23">
        <v>17</v>
      </c>
      <c r="AE17" s="23">
        <f ca="1">_xlfn.RANK.EQ(ESG[[#This Row],[Média do normalizado Total geral ESG]],ESG[Média do normalizado Total geral ESG])</f>
        <v>15</v>
      </c>
      <c r="AF17" s="31">
        <f ca="1">ESG[[#This Row],[Ranking ESG 2024]]-ESG[[#This Row],[Ranking ESG 2026]]</f>
        <v>6</v>
      </c>
      <c r="AJ17" s="76"/>
      <c r="AK17" s="75"/>
    </row>
    <row r="18" spans="1:37" x14ac:dyDescent="0.85">
      <c r="A18" s="20" t="s">
        <v>180</v>
      </c>
      <c r="B18" s="23">
        <f ca="1">SUMIFS(GERAL[[#All],[Nota 2026]],GERAL[[#All],[ESTADO]],ESG[[#This Row],[ESTADO]],GERAL[[#All],[AMBIENTAL]],"sim")</f>
        <v>847.98630276196502</v>
      </c>
      <c r="C18" s="24">
        <f ca="1">(ESG[[#This Row],[Ambiental]]-$B$32)/($B$31-$B$32)*100</f>
        <v>56.99444275581854</v>
      </c>
      <c r="D18" s="23">
        <v>20</v>
      </c>
      <c r="E18" s="63">
        <v>25</v>
      </c>
      <c r="F18" s="63">
        <v>25</v>
      </c>
      <c r="G18" s="23">
        <v>14</v>
      </c>
      <c r="H18" s="23">
        <f ca="1">_xlfn.RANK.EQ(ESG[[#This Row],[Ambiental normalizado]],ESG[Ambiental normalizado])</f>
        <v>16</v>
      </c>
      <c r="I18" s="31">
        <f ca="1">ESG[[#This Row],[Ranking Ambiental 2025]]-ESG[[#This Row],[Ranking Ambiental 2026]]</f>
        <v>-2</v>
      </c>
      <c r="J18" s="23">
        <f ca="1">SUMIFS(GERAL[[#All],[Nota 2026]],GERAL[[#All],[ESTADO]],ESG[[#This Row],[ESTADO]],GERAL[[#All],[SOCIAL]],"sim")</f>
        <v>3321.7430984211155</v>
      </c>
      <c r="K18" s="24">
        <f ca="1">(ESG[[#This Row],[Social]]-$J$32)/($J$31-$J$32)*100</f>
        <v>28.832065835887992</v>
      </c>
      <c r="L18" s="23">
        <v>19</v>
      </c>
      <c r="M18" s="23">
        <v>19</v>
      </c>
      <c r="N18" s="23">
        <v>19</v>
      </c>
      <c r="O18" s="23">
        <v>15</v>
      </c>
      <c r="P18" s="23">
        <f ca="1">_xlfn.RANK.EQ(ESG[[#This Row],[Social normalizado]],ESG[Social normalizado])</f>
        <v>18</v>
      </c>
      <c r="Q18" s="31">
        <f ca="1">ESG[[#This Row],[Ranking Social 2025]]-ESG[[#This Row],[Ranking Social 2026]]</f>
        <v>-3</v>
      </c>
      <c r="R18" s="23">
        <f ca="1">SUMIFS(GERAL[[#All],[Nota 2026]],GERAL[[#All],[ESTADO]],ESG[[#This Row],[ESTADO]],GERAL[[#All],[GOVERNANÇA]],"sim")</f>
        <v>2856.7934325554847</v>
      </c>
      <c r="S18" s="24">
        <f ca="1">(ESG[[#This Row],[Governança]]-$R$32)/($R$31-$R$32)*100</f>
        <v>29.584928329449443</v>
      </c>
      <c r="T18" s="23">
        <v>19</v>
      </c>
      <c r="U18" s="23">
        <v>20</v>
      </c>
      <c r="V18" s="23">
        <v>15</v>
      </c>
      <c r="W18" s="23">
        <v>13</v>
      </c>
      <c r="X18" s="23">
        <f ca="1">_xlfn.RANK.EQ(ESG[[#This Row],[Governança normalizado]],ESG[Governança normalizado])</f>
        <v>18</v>
      </c>
      <c r="Y18" s="31">
        <f ca="1">ESG[[#This Row],[Ranking Governança 2025]]-ESG[[#This Row],[Ranking Governança 2026]]</f>
        <v>-5</v>
      </c>
      <c r="Z18" s="24">
        <f ca="1">AVERAGE(C18,K18,S18)</f>
        <v>38.470478973718656</v>
      </c>
      <c r="AA18" s="23">
        <v>19</v>
      </c>
      <c r="AB18" s="63">
        <v>24</v>
      </c>
      <c r="AC18" s="23">
        <v>19</v>
      </c>
      <c r="AD18" s="23">
        <v>14</v>
      </c>
      <c r="AE18" s="23">
        <f ca="1">_xlfn.RANK.EQ(ESG[[#This Row],[Média do normalizado Total geral ESG]],ESG[Média do normalizado Total geral ESG])</f>
        <v>16</v>
      </c>
      <c r="AF18" s="31">
        <f ca="1">ESG[[#This Row],[Ranking ESG 2024]]-ESG[[#This Row],[Ranking ESG 2026]]</f>
        <v>3</v>
      </c>
      <c r="AJ18" s="76"/>
      <c r="AK18" s="75"/>
    </row>
    <row r="19" spans="1:37" x14ac:dyDescent="0.85">
      <c r="A19" s="20" t="s">
        <v>1</v>
      </c>
      <c r="B19" s="23">
        <f ca="1">SUMIFS(GERAL[[#All],[Nota 2026]],GERAL[[#All],[ESTADO]],ESG[[#This Row],[ESTADO]],GERAL[[#All],[AMBIENTAL]],"sim")</f>
        <v>719.24648133549931</v>
      </c>
      <c r="C19" s="24">
        <f ca="1">(ESG[[#This Row],[Ambiental]]-$B$32)/($B$31-$B$32)*100</f>
        <v>37.980427887444584</v>
      </c>
      <c r="D19" s="23">
        <v>12</v>
      </c>
      <c r="E19" s="63">
        <v>27</v>
      </c>
      <c r="F19" s="63">
        <v>22</v>
      </c>
      <c r="G19" s="23">
        <v>22</v>
      </c>
      <c r="H19" s="23">
        <f ca="1">_xlfn.RANK.EQ(ESG[[#This Row],[Ambiental normalizado]],ESG[Ambiental normalizado])</f>
        <v>22</v>
      </c>
      <c r="I19" s="31">
        <f ca="1">ESG[[#This Row],[Ranking Ambiental 2025]]-ESG[[#This Row],[Ranking Ambiental 2026]]</f>
        <v>0</v>
      </c>
      <c r="J19" s="23">
        <f ca="1">SUMIFS(GERAL[[#All],[Nota 2026]],GERAL[[#All],[ESTADO]],ESG[[#This Row],[ESTADO]],GERAL[[#All],[SOCIAL]],"sim")</f>
        <v>3372.878695169396</v>
      </c>
      <c r="K19" s="24">
        <f ca="1">(ESG[[#This Row],[Social]]-$J$32)/($J$31-$J$32)*100</f>
        <v>31.087267594989921</v>
      </c>
      <c r="L19" s="23">
        <v>21</v>
      </c>
      <c r="M19" s="23">
        <v>18</v>
      </c>
      <c r="N19" s="23">
        <v>18</v>
      </c>
      <c r="O19" s="23">
        <v>21</v>
      </c>
      <c r="P19" s="23">
        <f ca="1">_xlfn.RANK.EQ(ESG[[#This Row],[Social normalizado]],ESG[Social normalizado])</f>
        <v>16</v>
      </c>
      <c r="Q19" s="31">
        <f ca="1">ESG[[#This Row],[Ranking Social 2025]]-ESG[[#This Row],[Ranking Social 2026]]</f>
        <v>5</v>
      </c>
      <c r="R19" s="23">
        <f ca="1">SUMIFS(GERAL[[#All],[Nota 2026]],GERAL[[#All],[ESTADO]],ESG[[#This Row],[ESTADO]],GERAL[[#All],[GOVERNANÇA]],"sim")</f>
        <v>2873.0850302446765</v>
      </c>
      <c r="S19" s="24">
        <f ca="1">(ESG[[#This Row],[Governança]]-$R$32)/($R$31-$R$32)*100</f>
        <v>30.751416688526717</v>
      </c>
      <c r="T19" s="23">
        <v>17</v>
      </c>
      <c r="U19" s="23">
        <v>18</v>
      </c>
      <c r="V19" s="23">
        <v>20</v>
      </c>
      <c r="W19" s="23">
        <v>19</v>
      </c>
      <c r="X19" s="23">
        <f ca="1">_xlfn.RANK.EQ(ESG[[#This Row],[Governança normalizado]],ESG[Governança normalizado])</f>
        <v>16</v>
      </c>
      <c r="Y19" s="31">
        <f ca="1">ESG[[#This Row],[Ranking Governança 2025]]-ESG[[#This Row],[Ranking Governança 2026]]</f>
        <v>3</v>
      </c>
      <c r="Z19" s="24">
        <f ca="1">AVERAGE(C19,K19,S19)</f>
        <v>33.273037390320404</v>
      </c>
      <c r="AA19" s="23">
        <v>15</v>
      </c>
      <c r="AB19" s="63">
        <v>21</v>
      </c>
      <c r="AC19" s="23">
        <v>20</v>
      </c>
      <c r="AD19" s="23">
        <v>20</v>
      </c>
      <c r="AE19" s="23">
        <f ca="1">_xlfn.RANK.EQ(ESG[[#This Row],[Média do normalizado Total geral ESG]],ESG[Média do normalizado Total geral ESG])</f>
        <v>17</v>
      </c>
      <c r="AF19" s="31">
        <f ca="1">ESG[[#This Row],[Ranking ESG 2024]]-ESG[[#This Row],[Ranking ESG 2026]]</f>
        <v>3</v>
      </c>
      <c r="AJ19" s="76"/>
      <c r="AK19" s="75"/>
    </row>
    <row r="20" spans="1:37" x14ac:dyDescent="0.85">
      <c r="A20" s="20" t="s">
        <v>177</v>
      </c>
      <c r="B20" s="23">
        <f ca="1">SUMIFS(GERAL[[#All],[Nota 2026]],GERAL[[#All],[ESTADO]],ESG[[#This Row],[ESTADO]],GERAL[[#All],[AMBIENTAL]],"sim")</f>
        <v>850.04459705711156</v>
      </c>
      <c r="C20" s="24">
        <f ca="1">(ESG[[#This Row],[Ambiental]]-$B$32)/($B$31-$B$32)*100</f>
        <v>57.298439125378209</v>
      </c>
      <c r="D20" s="23">
        <v>14</v>
      </c>
      <c r="E20" s="63">
        <v>12</v>
      </c>
      <c r="F20" s="63">
        <v>8</v>
      </c>
      <c r="G20" s="23">
        <v>13</v>
      </c>
      <c r="H20" s="23">
        <f ca="1">_xlfn.RANK.EQ(ESG[[#This Row],[Ambiental normalizado]],ESG[Ambiental normalizado])</f>
        <v>15</v>
      </c>
      <c r="I20" s="31">
        <f ca="1">ESG[[#This Row],[Ranking Ambiental 2025]]-ESG[[#This Row],[Ranking Ambiental 2026]]</f>
        <v>-2</v>
      </c>
      <c r="J20" s="23">
        <f ca="1">SUMIFS(GERAL[[#All],[Nota 2026]],GERAL[[#All],[ESTADO]],ESG[[#This Row],[ESTADO]],GERAL[[#All],[SOCIAL]],"sim")</f>
        <v>3396.7676841533876</v>
      </c>
      <c r="K20" s="24">
        <f ca="1">(ESG[[#This Row],[Social]]-$J$32)/($J$31-$J$32)*100</f>
        <v>32.140828976996787</v>
      </c>
      <c r="L20" s="23">
        <v>20</v>
      </c>
      <c r="M20" s="23">
        <v>21</v>
      </c>
      <c r="N20" s="23">
        <v>21</v>
      </c>
      <c r="O20" s="23">
        <v>18</v>
      </c>
      <c r="P20" s="23">
        <f ca="1">_xlfn.RANK.EQ(ESG[[#This Row],[Social normalizado]],ESG[Social normalizado])</f>
        <v>15</v>
      </c>
      <c r="Q20" s="31">
        <f ca="1">ESG[[#This Row],[Ranking Social 2025]]-ESG[[#This Row],[Ranking Social 2026]]</f>
        <v>3</v>
      </c>
      <c r="R20" s="23">
        <f ca="1">SUMIFS(GERAL[[#All],[Nota 2026]],GERAL[[#All],[ESTADO]],ESG[[#This Row],[ESTADO]],GERAL[[#All],[GOVERNANÇA]],"sim")</f>
        <v>2577.861408131439</v>
      </c>
      <c r="S20" s="24">
        <f ca="1">(ESG[[#This Row],[Governança]]-$R$32)/($R$31-$R$32)*100</f>
        <v>9.6132247757601963</v>
      </c>
      <c r="T20" s="23">
        <v>26</v>
      </c>
      <c r="U20" s="23">
        <v>27</v>
      </c>
      <c r="V20" s="23">
        <v>27</v>
      </c>
      <c r="W20" s="23">
        <v>26</v>
      </c>
      <c r="X20" s="23">
        <f ca="1">_xlfn.RANK.EQ(ESG[[#This Row],[Governança normalizado]],ESG[Governança normalizado])</f>
        <v>25</v>
      </c>
      <c r="Y20" s="31">
        <f ca="1">ESG[[#This Row],[Ranking Governança 2025]]-ESG[[#This Row],[Ranking Governança 2026]]</f>
        <v>1</v>
      </c>
      <c r="Z20" s="24">
        <f ca="1">AVERAGE(C20,K20,S20)</f>
        <v>33.017497626045063</v>
      </c>
      <c r="AA20" s="23">
        <v>21</v>
      </c>
      <c r="AB20" s="63">
        <v>16</v>
      </c>
      <c r="AC20" s="23">
        <v>17</v>
      </c>
      <c r="AD20" s="23">
        <v>19</v>
      </c>
      <c r="AE20" s="23">
        <f ca="1">_xlfn.RANK.EQ(ESG[[#This Row],[Média do normalizado Total geral ESG]],ESG[Média do normalizado Total geral ESG])</f>
        <v>18</v>
      </c>
      <c r="AF20" s="31">
        <f ca="1">ESG[[#This Row],[Ranking ESG 2024]]-ESG[[#This Row],[Ranking ESG 2026]]</f>
        <v>-1</v>
      </c>
      <c r="AJ20" s="76"/>
      <c r="AK20" s="75"/>
    </row>
    <row r="21" spans="1:37" x14ac:dyDescent="0.85">
      <c r="A21" s="20" t="s">
        <v>171</v>
      </c>
      <c r="B21" s="23">
        <f ca="1">SUMIFS(GERAL[[#All],[Nota 2026]],GERAL[[#All],[ESTADO]],ESG[[#This Row],[ESTADO]],GERAL[[#All],[AMBIENTAL]],"sim")</f>
        <v>739.77593358367039</v>
      </c>
      <c r="C21" s="24">
        <f ca="1">(ESG[[#This Row],[Ambiental]]-$B$32)/($B$31-$B$32)*100</f>
        <v>41.012491362142342</v>
      </c>
      <c r="D21" s="23">
        <v>15</v>
      </c>
      <c r="E21" s="63">
        <v>15</v>
      </c>
      <c r="F21" s="63">
        <v>16</v>
      </c>
      <c r="G21" s="23">
        <v>19</v>
      </c>
      <c r="H21" s="23">
        <f ca="1">_xlfn.RANK.EQ(ESG[[#This Row],[Ambiental normalizado]],ESG[Ambiental normalizado])</f>
        <v>19</v>
      </c>
      <c r="I21" s="31">
        <f ca="1">ESG[[#This Row],[Ranking Ambiental 2025]]-ESG[[#This Row],[Ranking Ambiental 2026]]</f>
        <v>0</v>
      </c>
      <c r="J21" s="23">
        <f ca="1">SUMIFS(GERAL[[#All],[Nota 2026]],GERAL[[#All],[ESTADO]],ESG[[#This Row],[ESTADO]],GERAL[[#All],[SOCIAL]],"sim")</f>
        <v>3258.2743697098704</v>
      </c>
      <c r="K21" s="24">
        <f ca="1">(ESG[[#This Row],[Social]]-$J$32)/($J$31-$J$32)*100</f>
        <v>26.032943546533343</v>
      </c>
      <c r="L21" s="23">
        <v>14</v>
      </c>
      <c r="M21" s="23">
        <v>17</v>
      </c>
      <c r="N21" s="23">
        <v>20</v>
      </c>
      <c r="O21" s="23">
        <v>20</v>
      </c>
      <c r="P21" s="23">
        <f ca="1">_xlfn.RANK.EQ(ESG[[#This Row],[Social normalizado]],ESG[Social normalizado])</f>
        <v>20</v>
      </c>
      <c r="Q21" s="31">
        <f ca="1">ESG[[#This Row],[Ranking Social 2025]]-ESG[[#This Row],[Ranking Social 2026]]</f>
        <v>0</v>
      </c>
      <c r="R21" s="23">
        <f ca="1">SUMIFS(GERAL[[#All],[Nota 2026]],GERAL[[#All],[ESTADO]],ESG[[#This Row],[ESTADO]],GERAL[[#All],[GOVERNANÇA]],"sim")</f>
        <v>2870.9164897115984</v>
      </c>
      <c r="S21" s="24">
        <f ca="1">(ESG[[#This Row],[Governança]]-$R$32)/($R$31-$R$32)*100</f>
        <v>30.5961478600004</v>
      </c>
      <c r="T21" s="23">
        <v>14</v>
      </c>
      <c r="U21" s="23">
        <v>15</v>
      </c>
      <c r="V21" s="23">
        <v>17</v>
      </c>
      <c r="W21" s="23">
        <v>18</v>
      </c>
      <c r="X21" s="23">
        <f ca="1">_xlfn.RANK.EQ(ESG[[#This Row],[Governança normalizado]],ESG[Governança normalizado])</f>
        <v>17</v>
      </c>
      <c r="Y21" s="31">
        <f ca="1">ESG[[#This Row],[Ranking Governança 2025]]-ESG[[#This Row],[Ranking Governança 2026]]</f>
        <v>1</v>
      </c>
      <c r="Z21" s="24">
        <f ca="1">AVERAGE(C21,K21,S21)</f>
        <v>32.54719425622536</v>
      </c>
      <c r="AA21" s="23">
        <v>14</v>
      </c>
      <c r="AB21" s="63">
        <v>15</v>
      </c>
      <c r="AC21" s="23">
        <v>16</v>
      </c>
      <c r="AD21" s="23">
        <v>18</v>
      </c>
      <c r="AE21" s="23">
        <f ca="1">_xlfn.RANK.EQ(ESG[[#This Row],[Média do normalizado Total geral ESG]],ESG[Média do normalizado Total geral ESG])</f>
        <v>19</v>
      </c>
      <c r="AF21" s="31">
        <f ca="1">ESG[[#This Row],[Ranking ESG 2024]]-ESG[[#This Row],[Ranking ESG 2026]]</f>
        <v>-3</v>
      </c>
      <c r="AJ21" s="76"/>
      <c r="AK21" s="75"/>
    </row>
    <row r="22" spans="1:37" x14ac:dyDescent="0.85">
      <c r="A22" s="20" t="s">
        <v>176</v>
      </c>
      <c r="B22" s="23">
        <f ca="1">SUMIFS(GERAL[[#All],[Nota 2026]],GERAL[[#All],[ESTADO]],ESG[[#This Row],[ESTADO]],GERAL[[#All],[AMBIENTAL]],"sim")</f>
        <v>640.64892275045372</v>
      </c>
      <c r="C22" s="24">
        <f ca="1">(ESG[[#This Row],[Ambiental]]-$B$32)/($B$31-$B$32)*100</f>
        <v>26.372091546792127</v>
      </c>
      <c r="D22" s="23">
        <v>25</v>
      </c>
      <c r="E22" s="63">
        <v>24</v>
      </c>
      <c r="F22" s="63">
        <v>27</v>
      </c>
      <c r="G22" s="23">
        <v>23</v>
      </c>
      <c r="H22" s="23">
        <f ca="1">_xlfn.RANK.EQ(ESG[[#This Row],[Ambiental normalizado]],ESG[Ambiental normalizado])</f>
        <v>25</v>
      </c>
      <c r="I22" s="31">
        <f ca="1">ESG[[#This Row],[Ranking Ambiental 2025]]-ESG[[#This Row],[Ranking Ambiental 2026]]</f>
        <v>-2</v>
      </c>
      <c r="J22" s="23">
        <f ca="1">SUMIFS(GERAL[[#All],[Nota 2026]],GERAL[[#All],[ESTADO]],ESG[[#This Row],[ESTADO]],GERAL[[#All],[SOCIAL]],"sim")</f>
        <v>3225.0940931215137</v>
      </c>
      <c r="K22" s="24">
        <f ca="1">(ESG[[#This Row],[Social]]-$J$32)/($J$31-$J$32)*100</f>
        <v>24.569614224341233</v>
      </c>
      <c r="L22" s="23">
        <v>13</v>
      </c>
      <c r="M22" s="23">
        <v>15</v>
      </c>
      <c r="N22" s="23">
        <v>15</v>
      </c>
      <c r="O22" s="23">
        <v>13</v>
      </c>
      <c r="P22" s="23">
        <f ca="1">_xlfn.RANK.EQ(ESG[[#This Row],[Social normalizado]],ESG[Social normalizado])</f>
        <v>21</v>
      </c>
      <c r="Q22" s="31">
        <f ca="1">ESG[[#This Row],[Ranking Social 2025]]-ESG[[#This Row],[Ranking Social 2026]]</f>
        <v>-8</v>
      </c>
      <c r="R22" s="23">
        <f ca="1">SUMIFS(GERAL[[#All],[Nota 2026]],GERAL[[#All],[ESTADO]],ESG[[#This Row],[ESTADO]],GERAL[[#All],[GOVERNANÇA]],"sim")</f>
        <v>2789.3058744020864</v>
      </c>
      <c r="S22" s="24">
        <f ca="1">(ESG[[#This Row],[Governança]]-$R$32)/($R$31-$R$32)*100</f>
        <v>24.752777887831513</v>
      </c>
      <c r="T22" s="23">
        <v>18</v>
      </c>
      <c r="U22" s="23">
        <v>16</v>
      </c>
      <c r="V22" s="23">
        <v>14</v>
      </c>
      <c r="W22" s="23">
        <v>12</v>
      </c>
      <c r="X22" s="23">
        <f ca="1">_xlfn.RANK.EQ(ESG[[#This Row],[Governança normalizado]],ESG[Governança normalizado])</f>
        <v>21</v>
      </c>
      <c r="Y22" s="31">
        <f ca="1">ESG[[#This Row],[Ranking Governança 2025]]-ESG[[#This Row],[Ranking Governança 2026]]</f>
        <v>-9</v>
      </c>
      <c r="Z22" s="24">
        <f ca="1">AVERAGE(C22,K22,S22)</f>
        <v>25.231494552988291</v>
      </c>
      <c r="AA22" s="23">
        <v>20</v>
      </c>
      <c r="AB22" s="63">
        <v>18</v>
      </c>
      <c r="AC22" s="23">
        <v>18</v>
      </c>
      <c r="AD22" s="23">
        <v>15</v>
      </c>
      <c r="AE22" s="23">
        <f ca="1">_xlfn.RANK.EQ(ESG[[#This Row],[Média do normalizado Total geral ESG]],ESG[Média do normalizado Total geral ESG])</f>
        <v>20</v>
      </c>
      <c r="AF22" s="31">
        <f ca="1">ESG[[#This Row],[Ranking ESG 2024]]-ESG[[#This Row],[Ranking ESG 2026]]</f>
        <v>-2</v>
      </c>
      <c r="AJ22" s="76"/>
      <c r="AK22" s="75"/>
    </row>
    <row r="23" spans="1:37" x14ac:dyDescent="0.85">
      <c r="A23" s="20" t="s">
        <v>160</v>
      </c>
      <c r="B23" s="23">
        <f ca="1">SUMIFS(GERAL[[#All],[Nota 2026]],GERAL[[#All],[ESTADO]],ESG[[#This Row],[ESTADO]],GERAL[[#All],[AMBIENTAL]],"sim")</f>
        <v>720.80669175041862</v>
      </c>
      <c r="C23" s="24">
        <f ca="1">(ESG[[#This Row],[Ambiental]]-$B$32)/($B$31-$B$32)*100</f>
        <v>38.210860582615069</v>
      </c>
      <c r="D23" s="23">
        <v>19</v>
      </c>
      <c r="E23" s="63">
        <v>23</v>
      </c>
      <c r="F23" s="63">
        <v>20</v>
      </c>
      <c r="G23" s="23">
        <v>20</v>
      </c>
      <c r="H23" s="23">
        <f ca="1">_xlfn.RANK.EQ(ESG[[#This Row],[Ambiental normalizado]],ESG[Ambiental normalizado])</f>
        <v>21</v>
      </c>
      <c r="I23" s="31">
        <f ca="1">ESG[[#This Row],[Ranking Ambiental 2025]]-ESG[[#This Row],[Ranking Ambiental 2026]]</f>
        <v>-1</v>
      </c>
      <c r="J23" s="23">
        <f ca="1">SUMIFS(GERAL[[#All],[Nota 2026]],GERAL[[#All],[ESTADO]],ESG[[#This Row],[ESTADO]],GERAL[[#All],[SOCIAL]],"sim")</f>
        <v>3019.0356969044888</v>
      </c>
      <c r="K23" s="24">
        <f ca="1">(ESG[[#This Row],[Social]]-$J$32)/($J$31-$J$32)*100</f>
        <v>15.481947565948662</v>
      </c>
      <c r="L23" s="23">
        <v>22</v>
      </c>
      <c r="M23" s="23">
        <v>23</v>
      </c>
      <c r="N23" s="23">
        <v>25</v>
      </c>
      <c r="O23" s="23">
        <v>23</v>
      </c>
      <c r="P23" s="23">
        <f ca="1">_xlfn.RANK.EQ(ESG[[#This Row],[Social normalizado]],ESG[Social normalizado])</f>
        <v>23</v>
      </c>
      <c r="Q23" s="31">
        <f ca="1">ESG[[#This Row],[Ranking Social 2025]]-ESG[[#This Row],[Ranking Social 2026]]</f>
        <v>0</v>
      </c>
      <c r="R23" s="23">
        <f ca="1">SUMIFS(GERAL[[#All],[Nota 2026]],GERAL[[#All],[ESTADO]],ESG[[#This Row],[ESTADO]],GERAL[[#All],[GOVERNANÇA]],"sim")</f>
        <v>2695.8964797760536</v>
      </c>
      <c r="S23" s="24">
        <f ca="1">(ESG[[#This Row],[Governança]]-$R$32)/($R$31-$R$32)*100</f>
        <v>18.064608100039024</v>
      </c>
      <c r="T23" s="23">
        <v>13</v>
      </c>
      <c r="U23" s="23">
        <v>17</v>
      </c>
      <c r="V23" s="23">
        <v>18</v>
      </c>
      <c r="W23" s="23">
        <v>21</v>
      </c>
      <c r="X23" s="23">
        <f ca="1">_xlfn.RANK.EQ(ESG[[#This Row],[Governança normalizado]],ESG[Governança normalizado])</f>
        <v>24</v>
      </c>
      <c r="Y23" s="31">
        <f ca="1">ESG[[#This Row],[Ranking Governança 2025]]-ESG[[#This Row],[Ranking Governança 2026]]</f>
        <v>-3</v>
      </c>
      <c r="Z23" s="24">
        <f ca="1">AVERAGE(C23,K23,S23)</f>
        <v>23.919138749534252</v>
      </c>
      <c r="AA23" s="23">
        <v>18</v>
      </c>
      <c r="AB23" s="63">
        <v>22</v>
      </c>
      <c r="AC23" s="23">
        <v>23</v>
      </c>
      <c r="AD23" s="23">
        <v>22</v>
      </c>
      <c r="AE23" s="23">
        <f ca="1">_xlfn.RANK.EQ(ESG[[#This Row],[Média do normalizado Total geral ESG]],ESG[Média do normalizado Total geral ESG])</f>
        <v>21</v>
      </c>
      <c r="AF23" s="31">
        <f ca="1">ESG[[#This Row],[Ranking ESG 2024]]-ESG[[#This Row],[Ranking ESG 2026]]</f>
        <v>2</v>
      </c>
      <c r="AJ23" s="76"/>
      <c r="AK23" s="75"/>
    </row>
    <row r="24" spans="1:37" x14ac:dyDescent="0.85">
      <c r="A24" s="20" t="s">
        <v>172</v>
      </c>
      <c r="B24" s="23">
        <f ca="1">SUMIFS(GERAL[[#All],[Nota 2026]],GERAL[[#All],[ESTADO]],ESG[[#This Row],[ESTADO]],GERAL[[#All],[AMBIENTAL]],"sim")</f>
        <v>653.37862746893529</v>
      </c>
      <c r="C24" s="24">
        <f ca="1">(ESG[[#This Row],[Ambiental]]-$B$32)/($B$31-$B$32)*100</f>
        <v>28.25218421823854</v>
      </c>
      <c r="D24" s="23">
        <v>26</v>
      </c>
      <c r="E24" s="63">
        <v>21</v>
      </c>
      <c r="F24" s="63">
        <v>26</v>
      </c>
      <c r="G24" s="23">
        <v>25</v>
      </c>
      <c r="H24" s="23">
        <f ca="1">_xlfn.RANK.EQ(ESG[[#This Row],[Ambiental normalizado]],ESG[Ambiental normalizado])</f>
        <v>23</v>
      </c>
      <c r="I24" s="31">
        <f ca="1">ESG[[#This Row],[Ranking Ambiental 2025]]-ESG[[#This Row],[Ranking Ambiental 2026]]</f>
        <v>2</v>
      </c>
      <c r="J24" s="23">
        <f ca="1">SUMIFS(GERAL[[#All],[Nota 2026]],GERAL[[#All],[ESTADO]],ESG[[#This Row],[ESTADO]],GERAL[[#All],[SOCIAL]],"sim")</f>
        <v>3131.7464706070509</v>
      </c>
      <c r="K24" s="24">
        <f ca="1">(ESG[[#This Row],[Social]]-$J$32)/($J$31-$J$32)*100</f>
        <v>20.452761466390815</v>
      </c>
      <c r="L24" s="23">
        <v>24</v>
      </c>
      <c r="M24" s="23">
        <v>22</v>
      </c>
      <c r="N24" s="23">
        <v>22</v>
      </c>
      <c r="O24" s="23">
        <v>22</v>
      </c>
      <c r="P24" s="23">
        <f ca="1">_xlfn.RANK.EQ(ESG[[#This Row],[Social normalizado]],ESG[Social normalizado])</f>
        <v>22</v>
      </c>
      <c r="Q24" s="31">
        <f ca="1">ESG[[#This Row],[Ranking Social 2025]]-ESG[[#This Row],[Ranking Social 2026]]</f>
        <v>0</v>
      </c>
      <c r="R24" s="23">
        <f ca="1">SUMIFS(GERAL[[#All],[Nota 2026]],GERAL[[#All],[ESTADO]],ESG[[#This Row],[ESTADO]],GERAL[[#All],[GOVERNANÇA]],"sim")</f>
        <v>2747.2132548888867</v>
      </c>
      <c r="S24" s="24">
        <f ca="1">(ESG[[#This Row],[Governança]]-$R$32)/($R$31-$R$32)*100</f>
        <v>21.738920585315952</v>
      </c>
      <c r="T24" s="23">
        <v>27</v>
      </c>
      <c r="U24" s="23">
        <v>24</v>
      </c>
      <c r="V24" s="23">
        <v>25</v>
      </c>
      <c r="W24" s="23">
        <v>22</v>
      </c>
      <c r="X24" s="23">
        <f ca="1">_xlfn.RANK.EQ(ESG[[#This Row],[Governança normalizado]],ESG[Governança normalizado])</f>
        <v>22</v>
      </c>
      <c r="Y24" s="31">
        <f ca="1">ESG[[#This Row],[Ranking Governança 2025]]-ESG[[#This Row],[Ranking Governança 2026]]</f>
        <v>0</v>
      </c>
      <c r="Z24" s="24">
        <f ca="1">AVERAGE(C24,K24,S24)</f>
        <v>23.481288756648436</v>
      </c>
      <c r="AA24" s="23">
        <v>27</v>
      </c>
      <c r="AB24" s="63">
        <v>23</v>
      </c>
      <c r="AC24" s="23">
        <v>26</v>
      </c>
      <c r="AD24" s="23">
        <v>23</v>
      </c>
      <c r="AE24" s="23">
        <f ca="1">_xlfn.RANK.EQ(ESG[[#This Row],[Média do normalizado Total geral ESG]],ESG[Média do normalizado Total geral ESG])</f>
        <v>22</v>
      </c>
      <c r="AF24" s="31">
        <f ca="1">ESG[[#This Row],[Ranking ESG 2024]]-ESG[[#This Row],[Ranking ESG 2026]]</f>
        <v>4</v>
      </c>
      <c r="AJ24" s="76"/>
      <c r="AK24" s="75"/>
    </row>
    <row r="25" spans="1:37" x14ac:dyDescent="0.85">
      <c r="A25" s="20" t="s">
        <v>182</v>
      </c>
      <c r="B25" s="23">
        <f ca="1">SUMIFS(GERAL[[#All],[Nota 2026]],GERAL[[#All],[ESTADO]],ESG[[#This Row],[ESTADO]],GERAL[[#All],[AMBIENTAL]],"sim")</f>
        <v>726.49481625954741</v>
      </c>
      <c r="C25" s="24">
        <f ca="1">(ESG[[#This Row],[Ambiental]]-$B$32)/($B$31-$B$32)*100</f>
        <v>39.050958718462752</v>
      </c>
      <c r="D25" s="23">
        <v>24</v>
      </c>
      <c r="E25" s="63">
        <v>22</v>
      </c>
      <c r="F25" s="63">
        <v>17</v>
      </c>
      <c r="G25" s="23">
        <v>21</v>
      </c>
      <c r="H25" s="23">
        <f ca="1">_xlfn.RANK.EQ(ESG[[#This Row],[Ambiental normalizado]],ESG[Ambiental normalizado])</f>
        <v>20</v>
      </c>
      <c r="I25" s="31">
        <f ca="1">ESG[[#This Row],[Ranking Ambiental 2025]]-ESG[[#This Row],[Ranking Ambiental 2026]]</f>
        <v>1</v>
      </c>
      <c r="J25" s="23">
        <f ca="1">SUMIFS(GERAL[[#All],[Nota 2026]],GERAL[[#All],[ESTADO]],ESG[[#This Row],[ESTADO]],GERAL[[#All],[SOCIAL]],"sim")</f>
        <v>3299.8675835023241</v>
      </c>
      <c r="K25" s="24">
        <f ca="1">(ESG[[#This Row],[Social]]-$J$32)/($J$31-$J$32)*100</f>
        <v>27.867303461666211</v>
      </c>
      <c r="L25" s="23">
        <v>16</v>
      </c>
      <c r="M25" s="23">
        <v>14</v>
      </c>
      <c r="N25" s="23">
        <v>14</v>
      </c>
      <c r="O25" s="23">
        <v>17</v>
      </c>
      <c r="P25" s="23">
        <f ca="1">_xlfn.RANK.EQ(ESG[[#This Row],[Social normalizado]],ESG[Social normalizado])</f>
        <v>19</v>
      </c>
      <c r="Q25" s="31">
        <f ca="1">ESG[[#This Row],[Ranking Social 2025]]-ESG[[#This Row],[Ranking Social 2026]]</f>
        <v>-2</v>
      </c>
      <c r="R25" s="23">
        <f ca="1">SUMIFS(GERAL[[#All],[Nota 2026]],GERAL[[#All],[ESTADO]],ESG[[#This Row],[ESTADO]],GERAL[[#All],[GOVERNANÇA]],"sim")</f>
        <v>2443.5996391873041</v>
      </c>
      <c r="S25" s="24">
        <f ca="1">(ESG[[#This Row],[Governança]]-$R$32)/($R$31-$R$32)*100</f>
        <v>0</v>
      </c>
      <c r="T25" s="23">
        <v>24</v>
      </c>
      <c r="U25" s="23">
        <v>23</v>
      </c>
      <c r="V25" s="23">
        <v>21</v>
      </c>
      <c r="W25" s="23">
        <v>23</v>
      </c>
      <c r="X25" s="23">
        <f ca="1">_xlfn.RANK.EQ(ESG[[#This Row],[Governança normalizado]],ESG[Governança normalizado])</f>
        <v>27</v>
      </c>
      <c r="Y25" s="31">
        <f ca="1">ESG[[#This Row],[Ranking Governança 2025]]-ESG[[#This Row],[Ranking Governança 2026]]</f>
        <v>-4</v>
      </c>
      <c r="Z25" s="24">
        <f ca="1">AVERAGE(C25,K25,S25)</f>
        <v>22.30608739337632</v>
      </c>
      <c r="AA25" s="23">
        <v>22</v>
      </c>
      <c r="AB25" s="63">
        <v>19</v>
      </c>
      <c r="AC25" s="23">
        <v>15</v>
      </c>
      <c r="AD25" s="23">
        <v>21</v>
      </c>
      <c r="AE25" s="23">
        <f ca="1">_xlfn.RANK.EQ(ESG[[#This Row],[Média do normalizado Total geral ESG]],ESG[Média do normalizado Total geral ESG])</f>
        <v>23</v>
      </c>
      <c r="AF25" s="31">
        <f ca="1">ESG[[#This Row],[Ranking ESG 2024]]-ESG[[#This Row],[Ranking ESG 2026]]</f>
        <v>-8</v>
      </c>
      <c r="AJ25" s="76"/>
      <c r="AK25" s="75"/>
    </row>
    <row r="26" spans="1:37" x14ac:dyDescent="0.85">
      <c r="A26" s="20" t="s">
        <v>0</v>
      </c>
      <c r="B26" s="23">
        <f ca="1">SUMIFS(GERAL[[#All],[Nota 2026]],GERAL[[#All],[ESTADO]],ESG[[#This Row],[ESTADO]],GERAL[[#All],[AMBIENTAL]],"sim")</f>
        <v>642.0156440868476</v>
      </c>
      <c r="C26" s="24">
        <f ca="1">(ESG[[#This Row],[Ambiental]]-$B$32)/($B$31-$B$32)*100</f>
        <v>26.573947192723406</v>
      </c>
      <c r="D26" s="23">
        <v>23</v>
      </c>
      <c r="E26" s="63">
        <v>18</v>
      </c>
      <c r="F26" s="63">
        <v>19</v>
      </c>
      <c r="G26" s="23">
        <v>26</v>
      </c>
      <c r="H26" s="23">
        <f ca="1">_xlfn.RANK.EQ(ESG[[#This Row],[Ambiental normalizado]],ESG[Ambiental normalizado])</f>
        <v>24</v>
      </c>
      <c r="I26" s="31">
        <f ca="1">ESG[[#This Row],[Ranking Ambiental 2025]]-ESG[[#This Row],[Ranking Ambiental 2026]]</f>
        <v>2</v>
      </c>
      <c r="J26" s="23">
        <f ca="1">SUMIFS(GERAL[[#All],[Nota 2026]],GERAL[[#All],[ESTADO]],ESG[[#This Row],[ESTADO]],GERAL[[#All],[SOCIAL]],"sim")</f>
        <v>2976.5445241812272</v>
      </c>
      <c r="K26" s="24">
        <f ca="1">(ESG[[#This Row],[Social]]-$J$32)/($J$31-$J$32)*100</f>
        <v>13.607985520614251</v>
      </c>
      <c r="L26" s="23">
        <v>23</v>
      </c>
      <c r="M26" s="23">
        <v>25</v>
      </c>
      <c r="N26" s="23">
        <v>23</v>
      </c>
      <c r="O26" s="23">
        <v>24</v>
      </c>
      <c r="P26" s="23">
        <f ca="1">_xlfn.RANK.EQ(ESG[[#This Row],[Social normalizado]],ESG[Social normalizado])</f>
        <v>24</v>
      </c>
      <c r="Q26" s="31">
        <f ca="1">ESG[[#This Row],[Ranking Social 2025]]-ESG[[#This Row],[Ranking Social 2026]]</f>
        <v>0</v>
      </c>
      <c r="R26" s="23">
        <f ca="1">SUMIFS(GERAL[[#All],[Nota 2026]],GERAL[[#All],[ESTADO]],ESG[[#This Row],[ESTADO]],GERAL[[#All],[GOVERNANÇA]],"sim")</f>
        <v>2701.2387431678235</v>
      </c>
      <c r="S26" s="24">
        <f ca="1">(ESG[[#This Row],[Governança]]-$R$32)/($R$31-$R$32)*100</f>
        <v>18.447117426411502</v>
      </c>
      <c r="T26" s="23">
        <v>23</v>
      </c>
      <c r="U26" s="23">
        <v>25</v>
      </c>
      <c r="V26" s="23">
        <v>22</v>
      </c>
      <c r="W26" s="23">
        <v>25</v>
      </c>
      <c r="X26" s="23">
        <f ca="1">_xlfn.RANK.EQ(ESG[[#This Row],[Governança normalizado]],ESG[Governança normalizado])</f>
        <v>23</v>
      </c>
      <c r="Y26" s="31">
        <f ca="1">ESG[[#This Row],[Ranking Governança 2025]]-ESG[[#This Row],[Ranking Governança 2026]]</f>
        <v>2</v>
      </c>
      <c r="Z26" s="24">
        <f ca="1">AVERAGE(C26,K26,S26)</f>
        <v>19.54301671324972</v>
      </c>
      <c r="AA26" s="23">
        <v>23</v>
      </c>
      <c r="AB26" s="63">
        <v>26</v>
      </c>
      <c r="AC26" s="23">
        <v>22</v>
      </c>
      <c r="AD26" s="23">
        <v>26</v>
      </c>
      <c r="AE26" s="23">
        <f ca="1">_xlfn.RANK.EQ(ESG[[#This Row],[Média do normalizado Total geral ESG]],ESG[Média do normalizado Total geral ESG])</f>
        <v>24</v>
      </c>
      <c r="AF26" s="31">
        <f ca="1">ESG[[#This Row],[Ranking ESG 2024]]-ESG[[#This Row],[Ranking ESG 2026]]</f>
        <v>-2</v>
      </c>
      <c r="AJ26" s="76"/>
      <c r="AK26" s="75"/>
    </row>
    <row r="27" spans="1:37" x14ac:dyDescent="0.85">
      <c r="A27" s="20" t="s">
        <v>159</v>
      </c>
      <c r="B27" s="23">
        <f ca="1">SUMIFS(GERAL[[#All],[Nota 2026]],GERAL[[#All],[ESTADO]],ESG[[#This Row],[ESTADO]],GERAL[[#All],[AMBIENTAL]],"sim")</f>
        <v>757.82069316664627</v>
      </c>
      <c r="C27" s="24">
        <f ca="1">(ESG[[#This Row],[Ambiental]]-$B$32)/($B$31-$B$32)*100</f>
        <v>43.677582265681551</v>
      </c>
      <c r="D27" s="23">
        <v>21</v>
      </c>
      <c r="E27" s="63">
        <v>16</v>
      </c>
      <c r="F27" s="63">
        <v>18</v>
      </c>
      <c r="G27" s="23">
        <v>15</v>
      </c>
      <c r="H27" s="23">
        <f ca="1">_xlfn.RANK.EQ(ESG[[#This Row],[Ambiental normalizado]],ESG[Ambiental normalizado])</f>
        <v>18</v>
      </c>
      <c r="I27" s="31">
        <f ca="1">ESG[[#This Row],[Ranking Ambiental 2025]]-ESG[[#This Row],[Ranking Ambiental 2026]]</f>
        <v>-3</v>
      </c>
      <c r="J27" s="23">
        <f ca="1">SUMIFS(GERAL[[#All],[Nota 2026]],GERAL[[#All],[ESTADO]],ESG[[#This Row],[ESTADO]],GERAL[[#All],[SOCIAL]],"sim")</f>
        <v>2855.2396381905151</v>
      </c>
      <c r="K27" s="24">
        <f ca="1">(ESG[[#This Row],[Social]]-$J$32)/($J$31-$J$32)*100</f>
        <v>8.2581507739783557</v>
      </c>
      <c r="L27" s="23">
        <v>27</v>
      </c>
      <c r="M27" s="23">
        <v>27</v>
      </c>
      <c r="N27" s="23">
        <v>26</v>
      </c>
      <c r="O27" s="23">
        <v>26</v>
      </c>
      <c r="P27" s="23">
        <f ca="1">_xlfn.RANK.EQ(ESG[[#This Row],[Social normalizado]],ESG[Social normalizado])</f>
        <v>26</v>
      </c>
      <c r="Q27" s="31">
        <f ca="1">ESG[[#This Row],[Ranking Social 2025]]-ESG[[#This Row],[Ranking Social 2026]]</f>
        <v>0</v>
      </c>
      <c r="R27" s="23">
        <f ca="1">SUMIFS(GERAL[[#All],[Nota 2026]],GERAL[[#All],[ESTADO]],ESG[[#This Row],[ESTADO]],GERAL[[#All],[GOVERNANÇA]],"sim")</f>
        <v>2502.2356345909629</v>
      </c>
      <c r="S27" s="24">
        <f ca="1">(ESG[[#This Row],[Governança]]-$R$32)/($R$31-$R$32)*100</f>
        <v>4.1983731348002467</v>
      </c>
      <c r="T27" s="23">
        <v>25</v>
      </c>
      <c r="U27" s="23">
        <v>26</v>
      </c>
      <c r="V27" s="23">
        <v>26</v>
      </c>
      <c r="W27" s="23">
        <v>27</v>
      </c>
      <c r="X27" s="23">
        <f ca="1">_xlfn.RANK.EQ(ESG[[#This Row],[Governança normalizado]],ESG[Governança normalizado])</f>
        <v>26</v>
      </c>
      <c r="Y27" s="31">
        <f ca="1">ESG[[#This Row],[Ranking Governança 2025]]-ESG[[#This Row],[Ranking Governança 2026]]</f>
        <v>1</v>
      </c>
      <c r="Z27" s="24">
        <f ca="1">AVERAGE(C27,K27,S27)</f>
        <v>18.711368724820051</v>
      </c>
      <c r="AA27" s="23">
        <v>26</v>
      </c>
      <c r="AB27" s="63">
        <v>25</v>
      </c>
      <c r="AC27" s="23">
        <v>25</v>
      </c>
      <c r="AD27" s="23">
        <v>25</v>
      </c>
      <c r="AE27" s="23">
        <f ca="1">_xlfn.RANK.EQ(ESG[[#This Row],[Média do normalizado Total geral ESG]],ESG[Média do normalizado Total geral ESG])</f>
        <v>25</v>
      </c>
      <c r="AF27" s="31">
        <f ca="1">ESG[[#This Row],[Ranking ESG 2024]]-ESG[[#This Row],[Ranking ESG 2026]]</f>
        <v>0</v>
      </c>
      <c r="AJ27" s="76"/>
      <c r="AK27" s="75"/>
    </row>
    <row r="28" spans="1:37" x14ac:dyDescent="0.85">
      <c r="A28" s="20" t="s">
        <v>165</v>
      </c>
      <c r="B28" s="23">
        <f ca="1">SUMIFS(GERAL[[#All],[Nota 2026]],GERAL[[#All],[ESTADO]],ESG[[#This Row],[ESTADO]],GERAL[[#All],[AMBIENTAL]],"sim")</f>
        <v>462.08914040676979</v>
      </c>
      <c r="C28" s="24">
        <f ca="1">(ESG[[#This Row],[Ambiental]]-$B$32)/($B$31-$B$32)*100</f>
        <v>0</v>
      </c>
      <c r="D28" s="23">
        <v>27</v>
      </c>
      <c r="E28" s="63">
        <v>26</v>
      </c>
      <c r="F28" s="63">
        <v>24</v>
      </c>
      <c r="G28" s="23">
        <v>27</v>
      </c>
      <c r="H28" s="23">
        <f ca="1">_xlfn.RANK.EQ(ESG[[#This Row],[Ambiental normalizado]],ESG[Ambiental normalizado])</f>
        <v>27</v>
      </c>
      <c r="I28" s="31">
        <f ca="1">ESG[[#This Row],[Ranking Ambiental 2025]]-ESG[[#This Row],[Ranking Ambiental 2026]]</f>
        <v>0</v>
      </c>
      <c r="J28" s="23">
        <f ca="1">SUMIFS(GERAL[[#All],[Nota 2026]],GERAL[[#All],[ESTADO]],ESG[[#This Row],[ESTADO]],GERAL[[#All],[SOCIAL]],"sim")</f>
        <v>2965.2678027714537</v>
      </c>
      <c r="K28" s="24">
        <f ca="1">(ESG[[#This Row],[Social]]-$J$32)/($J$31-$J$32)*100</f>
        <v>13.110655214968045</v>
      </c>
      <c r="L28" s="23">
        <v>25</v>
      </c>
      <c r="M28" s="23">
        <v>24</v>
      </c>
      <c r="N28" s="23">
        <v>24</v>
      </c>
      <c r="O28" s="23">
        <v>25</v>
      </c>
      <c r="P28" s="23">
        <f ca="1">_xlfn.RANK.EQ(ESG[[#This Row],[Social normalizado]],ESG[Social normalizado])</f>
        <v>25</v>
      </c>
      <c r="Q28" s="31">
        <f ca="1">ESG[[#This Row],[Ranking Social 2025]]-ESG[[#This Row],[Ranking Social 2026]]</f>
        <v>0</v>
      </c>
      <c r="R28" s="23">
        <f ca="1">SUMIFS(GERAL[[#All],[Nota 2026]],GERAL[[#All],[ESTADO]],ESG[[#This Row],[ESTADO]],GERAL[[#All],[GOVERNANÇA]],"sim")</f>
        <v>2852.4673746614626</v>
      </c>
      <c r="S28" s="24">
        <f ca="1">(ESG[[#This Row],[Governança]]-$R$32)/($R$31-$R$32)*100</f>
        <v>29.275179938263783</v>
      </c>
      <c r="T28" s="23">
        <v>22</v>
      </c>
      <c r="U28" s="23">
        <v>21</v>
      </c>
      <c r="V28" s="23">
        <v>24</v>
      </c>
      <c r="W28" s="23">
        <v>20</v>
      </c>
      <c r="X28" s="23">
        <f ca="1">_xlfn.RANK.EQ(ESG[[#This Row],[Governança normalizado]],ESG[Governança normalizado])</f>
        <v>19</v>
      </c>
      <c r="Y28" s="31">
        <f ca="1">ESG[[#This Row],[Ranking Governança 2025]]-ESG[[#This Row],[Ranking Governança 2026]]</f>
        <v>1</v>
      </c>
      <c r="Z28" s="24">
        <f ca="1">AVERAGE(C28,K28,S28)</f>
        <v>14.128611717743942</v>
      </c>
      <c r="AA28" s="23">
        <v>25</v>
      </c>
      <c r="AB28" s="63">
        <v>27</v>
      </c>
      <c r="AC28" s="23">
        <v>24</v>
      </c>
      <c r="AD28" s="23">
        <v>24</v>
      </c>
      <c r="AE28" s="23">
        <f ca="1">_xlfn.RANK.EQ(ESG[[#This Row],[Média do normalizado Total geral ESG]],ESG[Média do normalizado Total geral ESG])</f>
        <v>26</v>
      </c>
      <c r="AF28" s="31">
        <f ca="1">ESG[[#This Row],[Ranking ESG 2024]]-ESG[[#This Row],[Ranking ESG 2026]]</f>
        <v>-2</v>
      </c>
      <c r="AJ28" s="76"/>
      <c r="AK28" s="75"/>
    </row>
    <row r="29" spans="1:37" ht="20.5" thickBot="1" x14ac:dyDescent="0.9">
      <c r="A29" s="20" t="s">
        <v>169</v>
      </c>
      <c r="B29" s="23">
        <f ca="1">SUMIFS(GERAL[[#All],[Nota 2026]],GERAL[[#All],[ESTADO]],ESG[[#This Row],[ESTADO]],GERAL[[#All],[AMBIENTAL]],"sim")</f>
        <v>554.47588089461567</v>
      </c>
      <c r="C29" s="24">
        <f ca="1">(ESG[[#This Row],[Ambiental]]-$B$32)/($B$31-$B$32)*100</f>
        <v>13.644906741461316</v>
      </c>
      <c r="D29" s="23">
        <v>22</v>
      </c>
      <c r="E29" s="64">
        <v>19</v>
      </c>
      <c r="F29" s="64">
        <v>21</v>
      </c>
      <c r="G29" s="23">
        <v>24</v>
      </c>
      <c r="H29" s="23">
        <f ca="1">_xlfn.RANK.EQ(ESG[[#This Row],[Ambiental normalizado]],ESG[Ambiental normalizado])</f>
        <v>26</v>
      </c>
      <c r="I29" s="31">
        <f ca="1">ESG[[#This Row],[Ranking Ambiental 2025]]-ESG[[#This Row],[Ranking Ambiental 2026]]</f>
        <v>-2</v>
      </c>
      <c r="J29" s="23">
        <f ca="1">SUMIFS(GERAL[[#All],[Nota 2026]],GERAL[[#All],[ESTADO]],ESG[[#This Row],[ESTADO]],GERAL[[#All],[SOCIAL]],"sim")</f>
        <v>2667.9901088921602</v>
      </c>
      <c r="K29" s="24">
        <f ca="1">(ESG[[#This Row],[Social]]-$J$32)/($J$31-$J$32)*100</f>
        <v>0</v>
      </c>
      <c r="L29" s="23">
        <v>26</v>
      </c>
      <c r="M29" s="23">
        <v>26</v>
      </c>
      <c r="N29" s="23">
        <v>27</v>
      </c>
      <c r="O29" s="23">
        <v>27</v>
      </c>
      <c r="P29" s="23">
        <f ca="1">_xlfn.RANK.EQ(ESG[[#This Row],[Social normalizado]],ESG[Social normalizado])</f>
        <v>27</v>
      </c>
      <c r="Q29" s="31">
        <f ca="1">ESG[[#This Row],[Ranking Social 2025]]-ESG[[#This Row],[Ranking Social 2026]]</f>
        <v>0</v>
      </c>
      <c r="R29" s="23">
        <f ca="1">SUMIFS(GERAL[[#All],[Nota 2026]],GERAL[[#All],[ESTADO]],ESG[[#This Row],[ESTADO]],GERAL[[#All],[GOVERNANÇA]],"sim")</f>
        <v>2825.3507112379007</v>
      </c>
      <c r="S29" s="24">
        <f ca="1">(ESG[[#This Row],[Governança]]-$R$32)/($R$31-$R$32)*100</f>
        <v>27.333610251603378</v>
      </c>
      <c r="T29" s="23">
        <v>21</v>
      </c>
      <c r="U29" s="23">
        <v>19</v>
      </c>
      <c r="V29" s="23">
        <v>19</v>
      </c>
      <c r="W29" s="23">
        <v>24</v>
      </c>
      <c r="X29" s="23">
        <f ca="1">_xlfn.RANK.EQ(ESG[[#This Row],[Governança normalizado]],ESG[Governança normalizado])</f>
        <v>20</v>
      </c>
      <c r="Y29" s="31">
        <f ca="1">ESG[[#This Row],[Ranking Governança 2025]]-ESG[[#This Row],[Ranking Governança 2026]]</f>
        <v>4</v>
      </c>
      <c r="Z29" s="24">
        <f ca="1">AVERAGE(C29,K29,S29)</f>
        <v>13.659505664354898</v>
      </c>
      <c r="AA29" s="23">
        <v>24</v>
      </c>
      <c r="AB29" s="64">
        <v>20</v>
      </c>
      <c r="AC29" s="23">
        <v>27</v>
      </c>
      <c r="AD29" s="23">
        <v>27</v>
      </c>
      <c r="AE29" s="23">
        <f ca="1">_xlfn.RANK.EQ(ESG[[#This Row],[Média do normalizado Total geral ESG]],ESG[Média do normalizado Total geral ESG])</f>
        <v>27</v>
      </c>
      <c r="AF29" s="31">
        <f ca="1">ESG[[#This Row],[Ranking ESG 2024]]-ESG[[#This Row],[Ranking ESG 2026]]</f>
        <v>0</v>
      </c>
      <c r="AJ29" s="76"/>
      <c r="AK29" s="75"/>
    </row>
    <row r="31" spans="1:37" x14ac:dyDescent="0.85">
      <c r="A31" s="51" t="s">
        <v>340</v>
      </c>
      <c r="B31" s="51">
        <f ca="1">MAX(ESG[Ambiental])</f>
        <v>1139.1677180647628</v>
      </c>
      <c r="J31" s="51">
        <f ca="1">MAX(ESG[Social])</f>
        <v>4935.4411935633552</v>
      </c>
      <c r="R31" s="51">
        <f ca="1">MAX(ESG[Governança])</f>
        <v>3840.235753248392</v>
      </c>
    </row>
    <row r="32" spans="1:37" x14ac:dyDescent="0.85">
      <c r="A32" s="51" t="s">
        <v>339</v>
      </c>
      <c r="B32" s="51">
        <f ca="1">MIN(ESG[Ambiental])</f>
        <v>462.08914040676979</v>
      </c>
      <c r="J32" s="51">
        <f ca="1">MIN(ESG[Social])</f>
        <v>2667.9901088921602</v>
      </c>
      <c r="R32" s="51">
        <f ca="1">MIN(ESG[Governança])</f>
        <v>2443.5996391873041</v>
      </c>
    </row>
    <row r="33" spans="8:39" s="21" customFormat="1" x14ac:dyDescent="0.85">
      <c r="AM33" s="75"/>
    </row>
    <row r="34" spans="8:39" s="21" customFormat="1" x14ac:dyDescent="0.85">
      <c r="AM34" s="75"/>
    </row>
    <row r="35" spans="8:39" s="21" customFormat="1" x14ac:dyDescent="0.85">
      <c r="AM35" s="75"/>
    </row>
    <row r="36" spans="8:39" s="21" customFormat="1" x14ac:dyDescent="0.85">
      <c r="AM36" s="75"/>
    </row>
    <row r="37" spans="8:39" s="21" customFormat="1" x14ac:dyDescent="0.85">
      <c r="AM37" s="75"/>
    </row>
    <row r="38" spans="8:39" s="21" customFormat="1" x14ac:dyDescent="0.85">
      <c r="AM38" s="75"/>
    </row>
    <row r="39" spans="8:39" s="21" customFormat="1" x14ac:dyDescent="0.85">
      <c r="AM39" s="75"/>
    </row>
    <row r="47" spans="8:39" x14ac:dyDescent="0.85">
      <c r="H47" s="21"/>
    </row>
    <row r="48" spans="8:39" x14ac:dyDescent="0.85">
      <c r="H48" s="21"/>
    </row>
  </sheetData>
  <mergeCells count="2">
    <mergeCell ref="A1:AE1"/>
    <mergeCell ref="AJ2:AM2"/>
  </mergeCells>
  <phoneticPr fontId="1" type="noConversion"/>
  <conditionalFormatting sqref="I3:I29">
    <cfRule type="dataBar" priority="4">
      <dataBar>
        <cfvo type="min"/>
        <cfvo type="max"/>
        <color rgb="FF92D050"/>
      </dataBar>
      <extLst>
        <ext xmlns:x14="http://schemas.microsoft.com/office/spreadsheetml/2009/9/main" uri="{B025F937-C7B1-47D3-B67F-A62EFF666E3E}">
          <x14:id>{C542D269-21CF-44F4-9E90-F0817010AD03}</x14:id>
        </ext>
      </extLst>
    </cfRule>
  </conditionalFormatting>
  <conditionalFormatting sqref="Q3:Q29">
    <cfRule type="dataBar" priority="3">
      <dataBar>
        <cfvo type="min"/>
        <cfvo type="max"/>
        <color rgb="FF92D050"/>
      </dataBar>
      <extLst>
        <ext xmlns:x14="http://schemas.microsoft.com/office/spreadsheetml/2009/9/main" uri="{B025F937-C7B1-47D3-B67F-A62EFF666E3E}">
          <x14:id>{AFAC52A0-0F1C-4DAD-B6EE-D26D08D5C107}</x14:id>
        </ext>
      </extLst>
    </cfRule>
  </conditionalFormatting>
  <conditionalFormatting sqref="Y3:Y29">
    <cfRule type="dataBar" priority="2">
      <dataBar>
        <cfvo type="min"/>
        <cfvo type="max"/>
        <color rgb="FF92D050"/>
      </dataBar>
      <extLst>
        <ext xmlns:x14="http://schemas.microsoft.com/office/spreadsheetml/2009/9/main" uri="{B025F937-C7B1-47D3-B67F-A62EFF666E3E}">
          <x14:id>{79A34B23-DBC3-493D-AC5C-7275E9CDE977}</x14:id>
        </ext>
      </extLst>
    </cfRule>
  </conditionalFormatting>
  <conditionalFormatting sqref="AF3:AF29">
    <cfRule type="dataBar" priority="1">
      <dataBar>
        <cfvo type="min"/>
        <cfvo type="max"/>
        <color rgb="FF92D050"/>
      </dataBar>
      <extLst>
        <ext xmlns:x14="http://schemas.microsoft.com/office/spreadsheetml/2009/9/main" uri="{B025F937-C7B1-47D3-B67F-A62EFF666E3E}">
          <x14:id>{BF39DFB6-C566-41E4-8EFE-6A9B7047B0AD}</x14:id>
        </ext>
      </extLst>
    </cfRule>
  </conditionalFormatting>
  <pageMargins left="0.511811024" right="0.511811024" top="0.78740157499999996" bottom="0.78740157499999996" header="0.31496062000000002" footer="0.31496062000000002"/>
  <pageSetup paperSize="9" scale="81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542D269-21CF-44F4-9E90-F0817010AD0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I3:I29</xm:sqref>
        </x14:conditionalFormatting>
        <x14:conditionalFormatting xmlns:xm="http://schemas.microsoft.com/office/excel/2006/main">
          <x14:cfRule type="dataBar" id="{AFAC52A0-0F1C-4DAD-B6EE-D26D08D5C10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Q3:Q29</xm:sqref>
        </x14:conditionalFormatting>
        <x14:conditionalFormatting xmlns:xm="http://schemas.microsoft.com/office/excel/2006/main">
          <x14:cfRule type="dataBar" id="{79A34B23-DBC3-493D-AC5C-7275E9CDE97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Y3:Y29</xm:sqref>
        </x14:conditionalFormatting>
        <x14:conditionalFormatting xmlns:xm="http://schemas.microsoft.com/office/excel/2006/main">
          <x14:cfRule type="dataBar" id="{BF39DFB6-C566-41E4-8EFE-6A9B7047B0A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AF3:AF29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ET34"/>
  <sheetViews>
    <sheetView tabSelected="1" zoomScale="60" zoomScaleNormal="60" workbookViewId="0">
      <pane xSplit="2" ySplit="2" topLeftCell="EA3" activePane="bottomRight" state="frozen"/>
      <selection pane="topRight" activeCell="C1" sqref="C1"/>
      <selection pane="bottomLeft" activeCell="A3" sqref="A3"/>
      <selection pane="bottomRight" activeCell="EN3" sqref="EN3"/>
    </sheetView>
  </sheetViews>
  <sheetFormatPr defaultColWidth="8.81640625" defaultRowHeight="14.5" outlineLevelCol="1" x14ac:dyDescent="0.35"/>
  <cols>
    <col min="1" max="1" width="19.81640625" bestFit="1" customWidth="1"/>
    <col min="2" max="2" width="13.453125" bestFit="1" customWidth="1"/>
    <col min="3" max="3" width="11" customWidth="1"/>
    <col min="4" max="4" width="14.453125" customWidth="1"/>
    <col min="5" max="8" width="14.453125" hidden="1" customWidth="1" outlineLevel="1"/>
    <col min="9" max="9" width="14.453125" customWidth="1" collapsed="1"/>
    <col min="10" max="10" width="20.453125" customWidth="1"/>
    <col min="11" max="11" width="11.26953125" customWidth="1"/>
    <col min="12" max="12" width="14.453125" customWidth="1"/>
    <col min="13" max="16" width="14.453125" hidden="1" customWidth="1" outlineLevel="1"/>
    <col min="17" max="17" width="14.453125" customWidth="1" collapsed="1"/>
    <col min="18" max="18" width="20.453125" customWidth="1"/>
    <col min="19" max="19" width="11.26953125" customWidth="1"/>
    <col min="20" max="20" width="14.453125" customWidth="1"/>
    <col min="21" max="24" width="14.453125" hidden="1" customWidth="1" outlineLevel="1"/>
    <col min="25" max="25" width="14.453125" customWidth="1" collapsed="1"/>
    <col min="26" max="26" width="20.453125" customWidth="1"/>
    <col min="27" max="27" width="11.453125" customWidth="1"/>
    <col min="28" max="28" width="14.453125" customWidth="1"/>
    <col min="29" max="32" width="14.453125" hidden="1" customWidth="1" outlineLevel="1"/>
    <col min="33" max="33" width="14.453125" customWidth="1" collapsed="1"/>
    <col min="34" max="34" width="20.453125" customWidth="1"/>
    <col min="35" max="35" width="11.453125" customWidth="1"/>
    <col min="36" max="36" width="14.453125" customWidth="1"/>
    <col min="37" max="40" width="14.453125" hidden="1" customWidth="1" outlineLevel="1"/>
    <col min="41" max="41" width="14.453125" customWidth="1" collapsed="1"/>
    <col min="42" max="42" width="20.453125" customWidth="1"/>
    <col min="43" max="43" width="11.453125" customWidth="1"/>
    <col min="44" max="44" width="14.453125" customWidth="1"/>
    <col min="45" max="48" width="14.453125" hidden="1" customWidth="1" outlineLevel="1"/>
    <col min="49" max="49" width="14.453125" customWidth="1" collapsed="1"/>
    <col min="50" max="50" width="20.453125" customWidth="1"/>
    <col min="51" max="51" width="11.1796875" customWidth="1"/>
    <col min="52" max="52" width="14.453125" customWidth="1"/>
    <col min="53" max="56" width="14.453125" hidden="1" customWidth="1" outlineLevel="1"/>
    <col min="57" max="57" width="14.453125" customWidth="1" collapsed="1"/>
    <col min="58" max="58" width="20.453125" customWidth="1"/>
    <col min="59" max="59" width="11.453125" customWidth="1"/>
    <col min="60" max="60" width="14.453125" customWidth="1"/>
    <col min="61" max="64" width="14.453125" hidden="1" customWidth="1" outlineLevel="1"/>
    <col min="65" max="65" width="14.453125" customWidth="1" collapsed="1"/>
    <col min="66" max="66" width="20.453125" customWidth="1"/>
    <col min="67" max="67" width="11.26953125" customWidth="1"/>
    <col min="68" max="68" width="14.453125" customWidth="1"/>
    <col min="69" max="72" width="14.453125" hidden="1" customWidth="1" outlineLevel="1"/>
    <col min="73" max="73" width="14.453125" customWidth="1" collapsed="1"/>
    <col min="74" max="74" width="20.453125" customWidth="1"/>
    <col min="75" max="75" width="12.26953125" customWidth="1"/>
    <col min="76" max="76" width="14.453125" customWidth="1"/>
    <col min="77" max="80" width="14.453125" hidden="1" customWidth="1" outlineLevel="1"/>
    <col min="81" max="81" width="14.453125" customWidth="1" collapsed="1"/>
    <col min="82" max="82" width="20.453125" customWidth="1"/>
    <col min="83" max="83" width="11.81640625" customWidth="1"/>
    <col min="84" max="84" width="14.453125" customWidth="1"/>
    <col min="85" max="88" width="14.453125" hidden="1" customWidth="1" outlineLevel="1"/>
    <col min="89" max="89" width="14.453125" customWidth="1" collapsed="1"/>
    <col min="90" max="90" width="20.453125" customWidth="1"/>
    <col min="91" max="91" width="12.1796875" customWidth="1"/>
    <col min="92" max="92" width="14.453125" customWidth="1"/>
    <col min="93" max="96" width="14.453125" hidden="1" customWidth="1" outlineLevel="1"/>
    <col min="97" max="97" width="14.453125" customWidth="1" collapsed="1"/>
    <col min="98" max="98" width="20.453125" customWidth="1"/>
    <col min="99" max="99" width="12.1796875" customWidth="1"/>
    <col min="100" max="100" width="14.453125" customWidth="1"/>
    <col min="101" max="104" width="14.453125" hidden="1" customWidth="1" outlineLevel="1"/>
    <col min="105" max="105" width="14.453125" customWidth="1" collapsed="1"/>
    <col min="106" max="106" width="20.453125" customWidth="1"/>
    <col min="107" max="107" width="12.26953125" customWidth="1"/>
    <col min="108" max="108" width="14.453125" customWidth="1"/>
    <col min="109" max="112" width="14.453125" hidden="1" customWidth="1" outlineLevel="1"/>
    <col min="113" max="113" width="14.453125" customWidth="1" collapsed="1"/>
    <col min="114" max="114" width="20.453125" customWidth="1"/>
    <col min="115" max="115" width="12.26953125" customWidth="1"/>
    <col min="116" max="116" width="14.453125" customWidth="1"/>
    <col min="117" max="120" width="14.453125" hidden="1" customWidth="1" outlineLevel="1"/>
    <col min="121" max="121" width="14.453125" customWidth="1" collapsed="1"/>
    <col min="122" max="122" width="20.453125" customWidth="1"/>
    <col min="123" max="123" width="12.26953125" customWidth="1"/>
    <col min="124" max="124" width="14.453125" customWidth="1"/>
    <col min="125" max="128" width="14.453125" hidden="1" customWidth="1" outlineLevel="1"/>
    <col min="129" max="129" width="14.453125" customWidth="1" collapsed="1"/>
    <col min="130" max="130" width="20.453125" customWidth="1"/>
    <col min="131" max="131" width="12" customWidth="1"/>
    <col min="132" max="132" width="14.453125" customWidth="1"/>
    <col min="133" max="136" width="14.453125" hidden="1" customWidth="1" outlineLevel="1"/>
    <col min="137" max="137" width="14.453125" customWidth="1" collapsed="1"/>
    <col min="138" max="138" width="20.453125" customWidth="1"/>
    <col min="139" max="139" width="14.453125" customWidth="1"/>
    <col min="140" max="143" width="14.453125" customWidth="1" outlineLevel="1"/>
    <col min="144" max="144" width="14.453125" customWidth="1"/>
    <col min="145" max="145" width="20.453125" customWidth="1"/>
    <col min="147" max="148" width="8.81640625" style="4"/>
    <col min="149" max="149" width="18.36328125" bestFit="1" customWidth="1"/>
    <col min="150" max="150" width="12.7265625" bestFit="1" customWidth="1"/>
  </cols>
  <sheetData>
    <row r="1" spans="1:150" ht="20.5" customHeight="1" thickBot="1" x14ac:dyDescent="0.95">
      <c r="A1" s="86" t="s">
        <v>467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86"/>
      <c r="BN1" s="86"/>
      <c r="BO1" s="86"/>
      <c r="BP1" s="86"/>
      <c r="BQ1" s="86"/>
      <c r="BR1" s="86"/>
      <c r="BS1" s="86"/>
      <c r="BT1" s="86"/>
      <c r="BU1" s="86"/>
      <c r="BV1" s="86"/>
      <c r="BW1" s="86"/>
      <c r="BX1" s="86"/>
      <c r="BY1" s="86"/>
      <c r="BZ1" s="86"/>
      <c r="CA1" s="86"/>
      <c r="CB1" s="86"/>
      <c r="CC1" s="86"/>
      <c r="CD1" s="86"/>
      <c r="CE1" s="86"/>
      <c r="CF1" s="86"/>
      <c r="CG1" s="86"/>
      <c r="CH1" s="86"/>
      <c r="CI1" s="86"/>
      <c r="CJ1" s="86"/>
      <c r="CK1" s="86"/>
      <c r="CL1" s="86"/>
      <c r="CM1" s="86"/>
      <c r="CN1" s="86"/>
      <c r="CO1" s="86"/>
      <c r="CP1" s="86"/>
      <c r="CQ1" s="86"/>
      <c r="CR1" s="86"/>
      <c r="CS1" s="86"/>
      <c r="CT1" s="86"/>
      <c r="CU1" s="86"/>
      <c r="CV1" s="86"/>
      <c r="CW1" s="86"/>
      <c r="CX1" s="86"/>
      <c r="CY1" s="86"/>
      <c r="CZ1" s="86"/>
      <c r="DA1" s="86"/>
      <c r="DB1" s="86"/>
      <c r="DC1" s="86"/>
      <c r="DD1" s="86"/>
      <c r="DE1" s="86"/>
      <c r="DF1" s="86"/>
      <c r="DG1" s="86"/>
      <c r="DH1" s="86"/>
      <c r="DI1" s="86"/>
      <c r="DJ1" s="86"/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86"/>
      <c r="EC1" s="86"/>
      <c r="ED1" s="86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86"/>
    </row>
    <row r="2" spans="1:150" s="55" customFormat="1" ht="38.25" customHeight="1" x14ac:dyDescent="0.35">
      <c r="A2" s="52" t="s">
        <v>2</v>
      </c>
      <c r="B2" s="52" t="s">
        <v>366</v>
      </c>
      <c r="C2" s="52" t="s">
        <v>219</v>
      </c>
      <c r="D2" s="53" t="s">
        <v>344</v>
      </c>
      <c r="E2" s="53" t="s">
        <v>513</v>
      </c>
      <c r="F2" s="53" t="s">
        <v>511</v>
      </c>
      <c r="G2" s="53" t="s">
        <v>617</v>
      </c>
      <c r="H2" s="53" t="s">
        <v>640</v>
      </c>
      <c r="I2" s="53" t="s">
        <v>681</v>
      </c>
      <c r="J2" s="54" t="s">
        <v>448</v>
      </c>
      <c r="K2" s="53" t="s">
        <v>235</v>
      </c>
      <c r="L2" s="53" t="s">
        <v>345</v>
      </c>
      <c r="M2" s="53" t="s">
        <v>514</v>
      </c>
      <c r="N2" s="53" t="s">
        <v>512</v>
      </c>
      <c r="O2" s="53" t="s">
        <v>618</v>
      </c>
      <c r="P2" s="53" t="s">
        <v>641</v>
      </c>
      <c r="Q2" s="53" t="s">
        <v>682</v>
      </c>
      <c r="R2" s="54" t="s">
        <v>449</v>
      </c>
      <c r="S2" s="52" t="s">
        <v>234</v>
      </c>
      <c r="T2" s="53" t="s">
        <v>346</v>
      </c>
      <c r="U2" s="53" t="s">
        <v>515</v>
      </c>
      <c r="V2" s="53" t="s">
        <v>516</v>
      </c>
      <c r="W2" s="53" t="s">
        <v>619</v>
      </c>
      <c r="X2" s="53" t="s">
        <v>642</v>
      </c>
      <c r="Y2" s="53" t="s">
        <v>683</v>
      </c>
      <c r="Z2" s="54" t="s">
        <v>450</v>
      </c>
      <c r="AA2" s="53" t="s">
        <v>231</v>
      </c>
      <c r="AB2" s="53" t="s">
        <v>438</v>
      </c>
      <c r="AC2" s="53" t="s">
        <v>517</v>
      </c>
      <c r="AD2" s="53" t="s">
        <v>518</v>
      </c>
      <c r="AE2" s="53" t="s">
        <v>620</v>
      </c>
      <c r="AF2" s="53" t="s">
        <v>643</v>
      </c>
      <c r="AG2" s="53" t="s">
        <v>684</v>
      </c>
      <c r="AH2" s="54" t="s">
        <v>451</v>
      </c>
      <c r="AI2" s="52" t="s">
        <v>230</v>
      </c>
      <c r="AJ2" s="53" t="s">
        <v>439</v>
      </c>
      <c r="AK2" s="53" t="s">
        <v>519</v>
      </c>
      <c r="AL2" s="53" t="s">
        <v>520</v>
      </c>
      <c r="AM2" s="53" t="s">
        <v>621</v>
      </c>
      <c r="AN2" s="53" t="s">
        <v>644</v>
      </c>
      <c r="AO2" s="53" t="s">
        <v>685</v>
      </c>
      <c r="AP2" s="54" t="s">
        <v>452</v>
      </c>
      <c r="AQ2" s="53" t="s">
        <v>232</v>
      </c>
      <c r="AR2" s="53" t="s">
        <v>440</v>
      </c>
      <c r="AS2" s="53" t="s">
        <v>521</v>
      </c>
      <c r="AT2" s="53" t="s">
        <v>522</v>
      </c>
      <c r="AU2" s="53" t="s">
        <v>622</v>
      </c>
      <c r="AV2" s="53" t="s">
        <v>645</v>
      </c>
      <c r="AW2" s="53" t="s">
        <v>686</v>
      </c>
      <c r="AX2" s="54" t="s">
        <v>453</v>
      </c>
      <c r="AY2" s="52" t="s">
        <v>233</v>
      </c>
      <c r="AZ2" s="53" t="s">
        <v>441</v>
      </c>
      <c r="BA2" s="53" t="s">
        <v>523</v>
      </c>
      <c r="BB2" s="53" t="s">
        <v>524</v>
      </c>
      <c r="BC2" s="53" t="s">
        <v>623</v>
      </c>
      <c r="BD2" s="53" t="s">
        <v>646</v>
      </c>
      <c r="BE2" s="53" t="s">
        <v>687</v>
      </c>
      <c r="BF2" s="54" t="s">
        <v>454</v>
      </c>
      <c r="BG2" s="53" t="s">
        <v>220</v>
      </c>
      <c r="BH2" s="53" t="s">
        <v>442</v>
      </c>
      <c r="BI2" s="53" t="s">
        <v>525</v>
      </c>
      <c r="BJ2" s="53" t="s">
        <v>526</v>
      </c>
      <c r="BK2" s="53" t="s">
        <v>624</v>
      </c>
      <c r="BL2" s="53" t="s">
        <v>647</v>
      </c>
      <c r="BM2" s="53" t="s">
        <v>688</v>
      </c>
      <c r="BN2" s="54" t="s">
        <v>455</v>
      </c>
      <c r="BO2" s="52" t="s">
        <v>221</v>
      </c>
      <c r="BP2" s="53" t="s">
        <v>443</v>
      </c>
      <c r="BQ2" s="53" t="s">
        <v>527</v>
      </c>
      <c r="BR2" s="53" t="s">
        <v>528</v>
      </c>
      <c r="BS2" s="53" t="s">
        <v>625</v>
      </c>
      <c r="BT2" s="53" t="s">
        <v>648</v>
      </c>
      <c r="BU2" s="53" t="s">
        <v>689</v>
      </c>
      <c r="BV2" s="54" t="s">
        <v>456</v>
      </c>
      <c r="BW2" s="53" t="s">
        <v>222</v>
      </c>
      <c r="BX2" s="53" t="s">
        <v>444</v>
      </c>
      <c r="BY2" s="53" t="s">
        <v>529</v>
      </c>
      <c r="BZ2" s="53" t="s">
        <v>530</v>
      </c>
      <c r="CA2" s="53" t="s">
        <v>626</v>
      </c>
      <c r="CB2" s="53" t="s">
        <v>649</v>
      </c>
      <c r="CC2" s="53" t="s">
        <v>690</v>
      </c>
      <c r="CD2" s="54" t="s">
        <v>457</v>
      </c>
      <c r="CE2" s="52" t="s">
        <v>223</v>
      </c>
      <c r="CF2" s="53" t="s">
        <v>445</v>
      </c>
      <c r="CG2" s="53" t="s">
        <v>531</v>
      </c>
      <c r="CH2" s="53" t="s">
        <v>532</v>
      </c>
      <c r="CI2" s="53" t="s">
        <v>627</v>
      </c>
      <c r="CJ2" s="53" t="s">
        <v>650</v>
      </c>
      <c r="CK2" s="53" t="s">
        <v>691</v>
      </c>
      <c r="CL2" s="54" t="s">
        <v>458</v>
      </c>
      <c r="CM2" s="53" t="s">
        <v>224</v>
      </c>
      <c r="CN2" s="53" t="s">
        <v>446</v>
      </c>
      <c r="CO2" s="53" t="s">
        <v>533</v>
      </c>
      <c r="CP2" s="53" t="s">
        <v>534</v>
      </c>
      <c r="CQ2" s="53" t="s">
        <v>628</v>
      </c>
      <c r="CR2" s="53" t="s">
        <v>651</v>
      </c>
      <c r="CS2" s="53" t="s">
        <v>692</v>
      </c>
      <c r="CT2" s="54" t="s">
        <v>459</v>
      </c>
      <c r="CU2" s="52" t="s">
        <v>225</v>
      </c>
      <c r="CV2" s="53" t="s">
        <v>347</v>
      </c>
      <c r="CW2" s="53" t="s">
        <v>535</v>
      </c>
      <c r="CX2" s="53" t="s">
        <v>536</v>
      </c>
      <c r="CY2" s="53" t="s">
        <v>629</v>
      </c>
      <c r="CZ2" s="53" t="s">
        <v>652</v>
      </c>
      <c r="DA2" s="53" t="s">
        <v>693</v>
      </c>
      <c r="DB2" s="54" t="s">
        <v>460</v>
      </c>
      <c r="DC2" s="53" t="s">
        <v>226</v>
      </c>
      <c r="DD2" s="53" t="s">
        <v>348</v>
      </c>
      <c r="DE2" s="53" t="s">
        <v>537</v>
      </c>
      <c r="DF2" s="53" t="s">
        <v>538</v>
      </c>
      <c r="DG2" s="53" t="s">
        <v>630</v>
      </c>
      <c r="DH2" s="53" t="s">
        <v>653</v>
      </c>
      <c r="DI2" s="53" t="s">
        <v>694</v>
      </c>
      <c r="DJ2" s="54" t="s">
        <v>461</v>
      </c>
      <c r="DK2" s="52" t="s">
        <v>227</v>
      </c>
      <c r="DL2" s="53" t="s">
        <v>408</v>
      </c>
      <c r="DM2" s="53" t="s">
        <v>539</v>
      </c>
      <c r="DN2" s="53" t="s">
        <v>540</v>
      </c>
      <c r="DO2" s="53" t="s">
        <v>631</v>
      </c>
      <c r="DP2" s="53" t="s">
        <v>654</v>
      </c>
      <c r="DQ2" s="53" t="s">
        <v>695</v>
      </c>
      <c r="DR2" s="54" t="s">
        <v>462</v>
      </c>
      <c r="DS2" s="53" t="s">
        <v>228</v>
      </c>
      <c r="DT2" s="53" t="s">
        <v>447</v>
      </c>
      <c r="DU2" s="53" t="s">
        <v>541</v>
      </c>
      <c r="DV2" s="53" t="s">
        <v>542</v>
      </c>
      <c r="DW2" s="53" t="s">
        <v>632</v>
      </c>
      <c r="DX2" s="53" t="s">
        <v>655</v>
      </c>
      <c r="DY2" s="53" t="s">
        <v>696</v>
      </c>
      <c r="DZ2" s="54" t="s">
        <v>463</v>
      </c>
      <c r="EA2" s="52" t="s">
        <v>229</v>
      </c>
      <c r="EB2" s="53" t="s">
        <v>349</v>
      </c>
      <c r="EC2" s="53" t="s">
        <v>543</v>
      </c>
      <c r="ED2" s="53" t="s">
        <v>544</v>
      </c>
      <c r="EE2" s="53" t="s">
        <v>633</v>
      </c>
      <c r="EF2" s="53" t="s">
        <v>656</v>
      </c>
      <c r="EG2" s="53" t="s">
        <v>697</v>
      </c>
      <c r="EH2" s="54" t="s">
        <v>464</v>
      </c>
      <c r="EI2" s="53" t="s">
        <v>466</v>
      </c>
      <c r="EJ2" s="53" t="s">
        <v>546</v>
      </c>
      <c r="EK2" s="53" t="s">
        <v>545</v>
      </c>
      <c r="EL2" s="53" t="s">
        <v>634</v>
      </c>
      <c r="EM2" s="53" t="s">
        <v>657</v>
      </c>
      <c r="EN2" s="53" t="s">
        <v>698</v>
      </c>
      <c r="EO2" s="54" t="s">
        <v>465</v>
      </c>
      <c r="EQ2" s="40"/>
      <c r="ER2" s="40"/>
    </row>
    <row r="3" spans="1:150" ht="20" x14ac:dyDescent="0.85">
      <c r="A3" s="20" t="s">
        <v>179</v>
      </c>
      <c r="B3" s="29" t="s">
        <v>371</v>
      </c>
      <c r="C3" s="27">
        <f ca="1">SUMIFS(GERAL[[#All],[Nota 2026]],GERAL[[#All],[ESTADO]],A3,GERAL[[#All],[ODS 1]],"SIM")</f>
        <v>573.69657466386002</v>
      </c>
      <c r="D3" s="27">
        <f ca="1">((C3-$C$32)/($C$31-$C$32))*100</f>
        <v>90.780603906727549</v>
      </c>
      <c r="E3" s="28">
        <v>2</v>
      </c>
      <c r="F3" s="28">
        <v>3</v>
      </c>
      <c r="G3" s="28">
        <v>5</v>
      </c>
      <c r="H3" s="28">
        <v>2</v>
      </c>
      <c r="I3" s="28">
        <f ca="1">_xlfn.RANK.EQ(D3,$D$3:$D$29)</f>
        <v>2</v>
      </c>
      <c r="J3" s="31">
        <f ca="1">H3-I3</f>
        <v>0</v>
      </c>
      <c r="K3" s="27">
        <f ca="1">SUMIFS(GERAL[[#All],[Nota 2026]],GERAL[[#All],[ESTADO]],A3,GERAL[[#All],[ODS 2]],"SIM")</f>
        <v>346.00271838646103</v>
      </c>
      <c r="L3" s="27">
        <f ca="1">((K3-$K$32)/($K$31-$K$32))*100</f>
        <v>97.80367271523815</v>
      </c>
      <c r="M3" s="28">
        <v>1</v>
      </c>
      <c r="N3" s="28">
        <v>5</v>
      </c>
      <c r="O3" s="28">
        <v>7</v>
      </c>
      <c r="P3" s="28">
        <v>3</v>
      </c>
      <c r="Q3" s="28">
        <f ca="1">_xlfn.RANK.EQ(L3,$L$3:$L$29)</f>
        <v>2</v>
      </c>
      <c r="R3" s="31">
        <f ca="1">P3-Q3</f>
        <v>1</v>
      </c>
      <c r="S3" s="27">
        <f ca="1">SUMIFS(GERAL[[#All],[Nota 2026]],GERAL[[#All],[ESTADO]],A3,GERAL[[#All],[ODS 3]],"SIM")</f>
        <v>915.50547383189894</v>
      </c>
      <c r="T3" s="27">
        <f ca="1">((S3-$S$32)/($S$31-$S$32))*100</f>
        <v>80.413641526156439</v>
      </c>
      <c r="U3" s="28">
        <v>3</v>
      </c>
      <c r="V3" s="28">
        <v>4</v>
      </c>
      <c r="W3" s="28">
        <v>2</v>
      </c>
      <c r="X3" s="28">
        <v>4</v>
      </c>
      <c r="Y3" s="28">
        <f ca="1">_xlfn.RANK.EQ(T3,$T$3:$T$29)</f>
        <v>5</v>
      </c>
      <c r="Z3" s="31">
        <f ca="1">X3-Y3</f>
        <v>-1</v>
      </c>
      <c r="AA3" s="27">
        <f ca="1">SUMIFS(GERAL[[#All],[Nota 2026]],GERAL[[#All],[ESTADO]],A3,GERAL[[#All],[ODS 4]],"SIM")</f>
        <v>981.30154594180044</v>
      </c>
      <c r="AB3" s="27">
        <f ca="1">((AA3-$AA$32)/($AA$31-$AA$32))*100</f>
        <v>88.69864850147539</v>
      </c>
      <c r="AC3" s="28">
        <v>3</v>
      </c>
      <c r="AD3" s="28">
        <v>3</v>
      </c>
      <c r="AE3" s="28">
        <v>6</v>
      </c>
      <c r="AF3" s="28">
        <v>5</v>
      </c>
      <c r="AG3" s="28">
        <f ca="1">_xlfn.RANK.EQ(AB3,$AB$3:$AB$29)</f>
        <v>3</v>
      </c>
      <c r="AH3" s="31">
        <f ca="1">AF3-AG3</f>
        <v>2</v>
      </c>
      <c r="AI3" s="27">
        <f ca="1">SUMIFS(GERAL[[#All],[Nota 2026]],GERAL[[#All],[ESTADO]],A3,GERAL[[#All],[ODS 5]],"SIM")</f>
        <v>708.42893203588767</v>
      </c>
      <c r="AJ3" s="27">
        <f ca="1">((AI3-$AI$32)/($AI$31-$AI$32))*100</f>
        <v>100</v>
      </c>
      <c r="AK3" s="28">
        <v>1</v>
      </c>
      <c r="AL3" s="28">
        <v>1</v>
      </c>
      <c r="AM3" s="28">
        <v>1</v>
      </c>
      <c r="AN3" s="28">
        <v>3</v>
      </c>
      <c r="AO3" s="28">
        <f ca="1">_xlfn.RANK.EQ(AJ3,$AJ$3:$AJ$29)</f>
        <v>1</v>
      </c>
      <c r="AP3" s="31">
        <f ca="1">AN3-AO3</f>
        <v>2</v>
      </c>
      <c r="AQ3" s="27">
        <f ca="1">SUMIFS(GERAL[[#All],[Nota 2026]],GERAL[[#All],[ESTADO]],A3,GERAL[[#All],[ODS 6]],"SIM")</f>
        <v>549.56839362693279</v>
      </c>
      <c r="AR3" s="27">
        <f ca="1">((AQ3-$AQ$32)/($AQ$31-$AQ$32))*100</f>
        <v>56.456765003812492</v>
      </c>
      <c r="AS3" s="28">
        <v>8</v>
      </c>
      <c r="AT3" s="28">
        <v>14</v>
      </c>
      <c r="AU3" s="28">
        <v>13</v>
      </c>
      <c r="AV3" s="28">
        <v>11</v>
      </c>
      <c r="AW3" s="28">
        <f ca="1">_xlfn.RANK.EQ(AR3,$AR$3:$AR$29)</f>
        <v>14</v>
      </c>
      <c r="AX3" s="31">
        <f ca="1">AV3-AW3</f>
        <v>-3</v>
      </c>
      <c r="AY3" s="27">
        <f ca="1">SUMIFS(GERAL[[#All],[Nota 2026]],GERAL[[#All],[ESTADO]],A3,GERAL[[#All],[ODS 7]],"SIM")</f>
        <v>285.53255641716544</v>
      </c>
      <c r="AZ3" s="27">
        <f ca="1">((AY3-$AY$32)/($AY$31-$AY$32))*100</f>
        <v>72.712862557378358</v>
      </c>
      <c r="BA3" s="28">
        <v>3</v>
      </c>
      <c r="BB3" s="28">
        <v>3</v>
      </c>
      <c r="BC3" s="28">
        <v>4</v>
      </c>
      <c r="BD3" s="28">
        <v>3</v>
      </c>
      <c r="BE3" s="28">
        <f ca="1">_xlfn.RANK.EQ(AZ3,$AZ$3:$AZ$29)</f>
        <v>6</v>
      </c>
      <c r="BF3" s="31">
        <f ca="1">BD3-BE3</f>
        <v>-3</v>
      </c>
      <c r="BG3" s="27">
        <f ca="1">SUMIFS(GERAL[[#All],[Nota 2026]],GERAL[[#All],[ESTADO]],A3,GERAL[[#All],[ODS 8]],"SIM")</f>
        <v>1816.9737527383297</v>
      </c>
      <c r="BH3" s="27">
        <f ca="1">((BG3-$BG$32)/($BG$31-$BG$32))*100</f>
        <v>100</v>
      </c>
      <c r="BI3" s="28">
        <v>1</v>
      </c>
      <c r="BJ3" s="28">
        <v>1</v>
      </c>
      <c r="BK3" s="28">
        <v>1</v>
      </c>
      <c r="BL3" s="28">
        <v>1</v>
      </c>
      <c r="BM3" s="28">
        <f ca="1">_xlfn.RANK.EQ(BH3,$BH$3:$BH$29)</f>
        <v>1</v>
      </c>
      <c r="BN3" s="31">
        <f ca="1">BL3-BM3</f>
        <v>0</v>
      </c>
      <c r="BO3" s="27">
        <f ca="1">SUMIFS(GERAL[[#All],[Nota 2026]],GERAL[[#All],[ESTADO]],A3,GERAL[[#All],[ODS 9]],"SIM")</f>
        <v>1354.9639689728381</v>
      </c>
      <c r="BP3" s="27">
        <f ca="1">((BO3-$BO$32)/($BO$31-$BO$32))*100</f>
        <v>74.410951484687061</v>
      </c>
      <c r="BQ3" s="28">
        <v>2</v>
      </c>
      <c r="BR3" s="28">
        <v>2</v>
      </c>
      <c r="BS3" s="28">
        <v>2</v>
      </c>
      <c r="BT3" s="28">
        <v>2</v>
      </c>
      <c r="BU3" s="28">
        <f ca="1">_xlfn.RANK.EQ(BP3,$BP$3:$BP$29)</f>
        <v>2</v>
      </c>
      <c r="BV3" s="31">
        <f ca="1">BT3-BU3</f>
        <v>0</v>
      </c>
      <c r="BW3" s="27">
        <f ca="1">SUMIFS(GERAL[[#All],[Nota 2026]],GERAL[[#All],[ESTADO]],A3,GERAL[[#All],[ODS 10]],"SIM")</f>
        <v>1682.3236468595774</v>
      </c>
      <c r="BX3" s="27">
        <f ca="1">((BW3-$BW$32)/($BW$31-$BW$32))*100</f>
        <v>100</v>
      </c>
      <c r="BY3" s="28">
        <v>1</v>
      </c>
      <c r="BZ3" s="28">
        <v>1</v>
      </c>
      <c r="CA3" s="28">
        <v>1</v>
      </c>
      <c r="CB3" s="28">
        <v>1</v>
      </c>
      <c r="CC3" s="28">
        <f ca="1">_xlfn.RANK.EQ(BX3,$BX$3:$BX$29)</f>
        <v>1</v>
      </c>
      <c r="CD3" s="31">
        <f ca="1">CB3-CC3</f>
        <v>0</v>
      </c>
      <c r="CE3" s="27">
        <f ca="1">SUMIFS(GERAL[[#All],[Nota 2026]],GERAL[[#All],[ESTADO]],A3,GERAL[[#All],[ODS 11]],"SIM")</f>
        <v>1299.262448495806</v>
      </c>
      <c r="CF3" s="27">
        <f ca="1">((CE3-$CE$32)/($CE$31-$CE$32))*100</f>
        <v>78.882401970203759</v>
      </c>
      <c r="CG3" s="28">
        <v>2</v>
      </c>
      <c r="CH3" s="28">
        <v>2</v>
      </c>
      <c r="CI3" s="28">
        <v>3</v>
      </c>
      <c r="CJ3" s="28">
        <v>3</v>
      </c>
      <c r="CK3" s="28">
        <f ca="1">_xlfn.RANK.EQ(CF3,$CF$3:$CF$29)</f>
        <v>3</v>
      </c>
      <c r="CL3" s="31">
        <f ca="1">CJ3-CK3</f>
        <v>0</v>
      </c>
      <c r="CM3" s="27">
        <f ca="1">SUMIFS(GERAL[[#All],[Nota 2026]],GERAL[[#All],[ESTADO]],A3,GERAL[[#All],[ODS 12]],"SIM")</f>
        <v>356.0729113866513</v>
      </c>
      <c r="CN3" s="27">
        <f ca="1">((CM3-$CM$32)/($CM$31-$CM$32))*100</f>
        <v>76.379928833824025</v>
      </c>
      <c r="CO3" s="28">
        <v>2</v>
      </c>
      <c r="CP3" s="28">
        <v>2</v>
      </c>
      <c r="CQ3" s="28">
        <v>3</v>
      </c>
      <c r="CR3" s="28">
        <v>3</v>
      </c>
      <c r="CS3" s="28">
        <f ca="1">_xlfn.RANK.EQ(CN3,$CN$3:$CN$29)</f>
        <v>3</v>
      </c>
      <c r="CT3" s="31">
        <f ca="1">CR3-CS3</f>
        <v>0</v>
      </c>
      <c r="CU3" s="27">
        <f ca="1">SUMIFS(GERAL[[#All],[Nota 2026]],GERAL[[#All],[ESTADO]],A3,GERAL[[#All],[ODS 13]],"SIM")</f>
        <v>340.15934033918006</v>
      </c>
      <c r="CV3" s="27">
        <f ca="1">((CU3-$CU$32)/($CU$31-$CU$32))*100</f>
        <v>73.004193674254921</v>
      </c>
      <c r="CW3" s="28">
        <v>10</v>
      </c>
      <c r="CX3" s="28">
        <v>18</v>
      </c>
      <c r="CY3" s="28">
        <v>20</v>
      </c>
      <c r="CZ3" s="28">
        <v>17</v>
      </c>
      <c r="DA3" s="28">
        <f ca="1">_xlfn.RANK.EQ(CV3,$CV$3:$CV$29)</f>
        <v>12</v>
      </c>
      <c r="DB3" s="31">
        <f ca="1">CZ3-DA3</f>
        <v>5</v>
      </c>
      <c r="DC3" s="27">
        <f ca="1">SUMIFS(GERAL[[#All],[Nota 2026]],GERAL[[#All],[ESTADO]],A3,GERAL[[#All],[ODS 14]],"SIM")</f>
        <v>164.20091836587585</v>
      </c>
      <c r="DD3" s="27">
        <f ca="1">((DC3-$DC$32)/($DC$31-$DC$32))*100</f>
        <v>89.316275051714641</v>
      </c>
      <c r="DE3" s="28">
        <v>5</v>
      </c>
      <c r="DF3" s="28">
        <v>7</v>
      </c>
      <c r="DG3" s="28">
        <v>11</v>
      </c>
      <c r="DH3" s="28">
        <v>4</v>
      </c>
      <c r="DI3" s="28">
        <f ca="1">_xlfn.RANK.EQ(DD3,$DD$3:$DD$29)</f>
        <v>3</v>
      </c>
      <c r="DJ3" s="31">
        <f ca="1">DH3-DI3</f>
        <v>1</v>
      </c>
      <c r="DK3" s="27">
        <f ca="1">SUMIFS(GERAL[[#All],[Nota 2026]],GERAL[[#All],[ESTADO]],A3,GERAL[[#All],[ODS 15]],"SIM")</f>
        <v>337.66697740686573</v>
      </c>
      <c r="DL3" s="27">
        <f ca="1">((DK3-$DK$32)/($DK$31-$DK$32))*100</f>
        <v>56.073298866380497</v>
      </c>
      <c r="DM3" s="28">
        <v>9</v>
      </c>
      <c r="DN3" s="28">
        <v>23</v>
      </c>
      <c r="DO3" s="28">
        <v>21</v>
      </c>
      <c r="DP3" s="28">
        <v>19</v>
      </c>
      <c r="DQ3" s="28">
        <f ca="1">_xlfn.RANK.EQ(DL3,$DL$3:$DL$29)</f>
        <v>14</v>
      </c>
      <c r="DR3" s="31">
        <f ca="1">DP3-DQ3</f>
        <v>5</v>
      </c>
      <c r="DS3" s="27">
        <f ca="1">SUMIFS(GERAL[[#All],[Nota 2026]],GERAL[[#All],[ESTADO]],A3,GERAL[[#All],[ODS 16]],"SIM")</f>
        <v>2496.3398205342837</v>
      </c>
      <c r="DT3" s="27">
        <f ca="1">((DS3-$DS$32)/($DS$31-$DS$32))*100</f>
        <v>100</v>
      </c>
      <c r="DU3" s="28">
        <v>1</v>
      </c>
      <c r="DV3" s="28">
        <v>1</v>
      </c>
      <c r="DW3" s="28">
        <v>2</v>
      </c>
      <c r="DX3" s="28">
        <v>4</v>
      </c>
      <c r="DY3" s="28">
        <f ca="1">_xlfn.RANK.EQ(DT3,$DT$3:$DT$29)</f>
        <v>1</v>
      </c>
      <c r="DZ3" s="31">
        <f ca="1">DX3-DY3</f>
        <v>3</v>
      </c>
      <c r="EA3" s="27">
        <f ca="1">SUMIFS(GERAL[[#All],[Nota 2026]],GERAL[[#All],[ESTADO]],A3,GERAL[[#All],[ODS 17]],"SIM")</f>
        <v>652.11705311595711</v>
      </c>
      <c r="EB3" s="27">
        <f ca="1">((EA3-$EA$32)/($EA$31-$EA$32))*100</f>
        <v>64.812015418774237</v>
      </c>
      <c r="EC3" s="28">
        <v>11</v>
      </c>
      <c r="ED3" s="28">
        <v>7</v>
      </c>
      <c r="EE3" s="28">
        <v>9</v>
      </c>
      <c r="EF3" s="28">
        <v>9</v>
      </c>
      <c r="EG3" s="28">
        <f ca="1">_xlfn.RANK.EQ(EB3,$EB$3:$EB$29)</f>
        <v>6</v>
      </c>
      <c r="EH3" s="31">
        <f ca="1">EF3-EG3</f>
        <v>3</v>
      </c>
      <c r="EI3" s="27">
        <f ca="1">AVERAGE(EB3,DT3,DL3,DD3,CV3,CN3,CF3,BX3,BP3,BH3,AZ3,AR3,AJ3,AB3,T3,L3,D3)</f>
        <v>82.337956441801609</v>
      </c>
      <c r="EJ3" s="28">
        <v>2</v>
      </c>
      <c r="EK3" s="28">
        <v>2</v>
      </c>
      <c r="EL3" s="28">
        <v>3</v>
      </c>
      <c r="EM3" s="28">
        <v>3</v>
      </c>
      <c r="EN3" s="28">
        <f ca="1">_xlfn.RANK.EQ(EI3,$EI$3:$EI$29)</f>
        <v>1</v>
      </c>
      <c r="EO3" s="31">
        <f ca="1">EM3-EN3</f>
        <v>2</v>
      </c>
      <c r="EQ3" s="77"/>
      <c r="ET3" s="74"/>
    </row>
    <row r="4" spans="1:150" ht="20" x14ac:dyDescent="0.85">
      <c r="A4" s="25" t="s">
        <v>181</v>
      </c>
      <c r="B4" s="26" t="s">
        <v>370</v>
      </c>
      <c r="C4" s="27">
        <f ca="1">SUMIFS(GERAL[[#All],[Nota 2026]],GERAL[[#All],[ESTADO]],A4,GERAL[[#All],[ODS 1]],"SIM")</f>
        <v>609.46583799738744</v>
      </c>
      <c r="D4" s="27">
        <f ca="1">((C4-$C$32)/($C$31-$C$32))*100</f>
        <v>100</v>
      </c>
      <c r="E4" s="28">
        <v>3</v>
      </c>
      <c r="F4" s="28">
        <v>1</v>
      </c>
      <c r="G4" s="28">
        <v>2</v>
      </c>
      <c r="H4" s="28">
        <v>3</v>
      </c>
      <c r="I4" s="28">
        <f ca="1">_xlfn.RANK.EQ(D4,$D$3:$D$29)</f>
        <v>1</v>
      </c>
      <c r="J4" s="31">
        <f ca="1">H4-I4</f>
        <v>2</v>
      </c>
      <c r="K4" s="27">
        <f ca="1">SUMIFS(GERAL[[#All],[Nota 2026]],GERAL[[#All],[ESTADO]],A4,GERAL[[#All],[ODS 2]],"SIM")</f>
        <v>315.12804230921682</v>
      </c>
      <c r="L4" s="27">
        <f ca="1">((K4-$K$32)/($K$31-$K$32))*100</f>
        <v>85.653516215093333</v>
      </c>
      <c r="M4" s="28">
        <v>4</v>
      </c>
      <c r="N4" s="28">
        <v>13</v>
      </c>
      <c r="O4" s="28">
        <v>13</v>
      </c>
      <c r="P4" s="28">
        <v>7</v>
      </c>
      <c r="Q4" s="28">
        <f ca="1">_xlfn.RANK.EQ(L4,$L$3:$L$29)</f>
        <v>4</v>
      </c>
      <c r="R4" s="31">
        <f ca="1">P4-Q4</f>
        <v>3</v>
      </c>
      <c r="S4" s="27">
        <f ca="1">SUMIFS(GERAL[[#All],[Nota 2026]],GERAL[[#All],[ESTADO]],A4,GERAL[[#All],[ODS 3]],"SIM")</f>
        <v>1039.0955969797099</v>
      </c>
      <c r="T4" s="27">
        <f ca="1">((S4-$S$32)/($S$31-$S$32))*100</f>
        <v>100</v>
      </c>
      <c r="U4" s="28">
        <v>1</v>
      </c>
      <c r="V4" s="28">
        <v>2</v>
      </c>
      <c r="W4" s="28">
        <v>1</v>
      </c>
      <c r="X4" s="28">
        <v>1</v>
      </c>
      <c r="Y4" s="28">
        <f ca="1">_xlfn.RANK.EQ(T4,$T$3:$T$29)</f>
        <v>1</v>
      </c>
      <c r="Z4" s="31">
        <f ca="1">X4-Y4</f>
        <v>0</v>
      </c>
      <c r="AA4" s="27">
        <f ca="1">SUMIFS(GERAL[[#All],[Nota 2026]],GERAL[[#All],[ESTADO]],A4,GERAL[[#All],[ODS 4]],"SIM")</f>
        <v>1070.2773245727049</v>
      </c>
      <c r="AB4" s="27">
        <f ca="1">((AA4-$AA$32)/($AA$31-$AA$32))*100</f>
        <v>100</v>
      </c>
      <c r="AC4" s="28">
        <v>1</v>
      </c>
      <c r="AD4" s="28">
        <v>1</v>
      </c>
      <c r="AE4" s="28">
        <v>1</v>
      </c>
      <c r="AF4" s="28">
        <v>1</v>
      </c>
      <c r="AG4" s="28">
        <f ca="1">_xlfn.RANK.EQ(AB4,$AB$3:$AB$29)</f>
        <v>1</v>
      </c>
      <c r="AH4" s="31">
        <f ca="1">AF4-AG4</f>
        <v>0</v>
      </c>
      <c r="AI4" s="27">
        <f ca="1">SUMIFS(GERAL[[#All],[Nota 2026]],GERAL[[#All],[ESTADO]],A4,GERAL[[#All],[ODS 5]],"SIM")</f>
        <v>584.20486222689055</v>
      </c>
      <c r="AJ4" s="27">
        <f ca="1">((AI4-$AI$32)/($AI$31-$AI$32))*100</f>
        <v>63.683826206974537</v>
      </c>
      <c r="AK4" s="28">
        <v>2</v>
      </c>
      <c r="AL4" s="28">
        <v>5</v>
      </c>
      <c r="AM4" s="28">
        <v>13</v>
      </c>
      <c r="AN4" s="28">
        <v>4</v>
      </c>
      <c r="AO4" s="28">
        <f ca="1">_xlfn.RANK.EQ(AJ4,$AJ$3:$AJ$29)</f>
        <v>5</v>
      </c>
      <c r="AP4" s="31">
        <f ca="1">AN4-AO4</f>
        <v>-1</v>
      </c>
      <c r="AQ4" s="27">
        <f ca="1">SUMIFS(GERAL[[#All],[Nota 2026]],GERAL[[#All],[ESTADO]],A4,GERAL[[#All],[ODS 6]],"SIM")</f>
        <v>729.16846324707433</v>
      </c>
      <c r="AR4" s="27">
        <f ca="1">((AQ4-$AQ$32)/($AQ$31-$AQ$32))*100</f>
        <v>100</v>
      </c>
      <c r="AS4" s="28">
        <v>1</v>
      </c>
      <c r="AT4" s="28">
        <v>2</v>
      </c>
      <c r="AU4" s="28">
        <v>1</v>
      </c>
      <c r="AV4" s="28">
        <v>2</v>
      </c>
      <c r="AW4" s="28">
        <f ca="1">_xlfn.RANK.EQ(AR4,$AR$3:$AR$29)</f>
        <v>1</v>
      </c>
      <c r="AX4" s="31">
        <f ca="1">AV4-AW4</f>
        <v>1</v>
      </c>
      <c r="AY4" s="27">
        <f ca="1">SUMIFS(GERAL[[#All],[Nota 2026]],GERAL[[#All],[ESTADO]],A4,GERAL[[#All],[ODS 7]],"SIM")</f>
        <v>291.2513451775917</v>
      </c>
      <c r="AZ4" s="27">
        <f ca="1">((AY4-$AY$32)/($AY$31-$AY$32))*100</f>
        <v>75.536685780306129</v>
      </c>
      <c r="BA4" s="28">
        <v>1</v>
      </c>
      <c r="BB4" s="28">
        <v>1</v>
      </c>
      <c r="BC4" s="28">
        <v>2</v>
      </c>
      <c r="BD4" s="28">
        <v>2</v>
      </c>
      <c r="BE4" s="28">
        <f ca="1">_xlfn.RANK.EQ(AZ4,$AZ$3:$AZ$29)</f>
        <v>4</v>
      </c>
      <c r="BF4" s="31">
        <f ca="1">BD4-BE4</f>
        <v>-2</v>
      </c>
      <c r="BG4" s="27">
        <f ca="1">SUMIFS(GERAL[[#All],[Nota 2026]],GERAL[[#All],[ESTADO]],A4,GERAL[[#All],[ODS 8]],"SIM")</f>
        <v>1431.3649464138248</v>
      </c>
      <c r="BH4" s="27">
        <f ca="1">((BG4-$BG$32)/($BG$31-$BG$32))*100</f>
        <v>58.818357308171713</v>
      </c>
      <c r="BI4" s="28">
        <v>2</v>
      </c>
      <c r="BJ4" s="28">
        <v>4</v>
      </c>
      <c r="BK4" s="28">
        <v>10</v>
      </c>
      <c r="BL4" s="28">
        <v>8</v>
      </c>
      <c r="BM4" s="28">
        <f ca="1">_xlfn.RANK.EQ(BH4,$BH$3:$BH$29)</f>
        <v>6</v>
      </c>
      <c r="BN4" s="31">
        <f ca="1">BL4-BM4</f>
        <v>2</v>
      </c>
      <c r="BO4" s="27">
        <f ca="1">SUMIFS(GERAL[[#All],[Nota 2026]],GERAL[[#All],[ESTADO]],A4,GERAL[[#All],[ODS 9]],"SIM")</f>
        <v>1558.5157682065446</v>
      </c>
      <c r="BP4" s="27">
        <f ca="1">((BO4-$BO$32)/($BO$31-$BO$32))*100</f>
        <v>100</v>
      </c>
      <c r="BQ4" s="28">
        <v>1</v>
      </c>
      <c r="BR4" s="28">
        <v>1</v>
      </c>
      <c r="BS4" s="28">
        <v>1</v>
      </c>
      <c r="BT4" s="28">
        <v>1</v>
      </c>
      <c r="BU4" s="28">
        <f ca="1">_xlfn.RANK.EQ(BP4,$BP$3:$BP$29)</f>
        <v>1</v>
      </c>
      <c r="BV4" s="31">
        <f ca="1">BT4-BU4</f>
        <v>0</v>
      </c>
      <c r="BW4" s="27">
        <f ca="1">SUMIFS(GERAL[[#All],[Nota 2026]],GERAL[[#All],[ESTADO]],A4,GERAL[[#All],[ODS 10]],"SIM")</f>
        <v>1226.9786444453428</v>
      </c>
      <c r="BX4" s="27">
        <f ca="1">((BW4-$BW$32)/($BW$31-$BW$32))*100</f>
        <v>36.033894905300812</v>
      </c>
      <c r="BY4" s="28">
        <v>11</v>
      </c>
      <c r="BZ4" s="28">
        <v>9</v>
      </c>
      <c r="CA4" s="28">
        <v>18</v>
      </c>
      <c r="CB4" s="28">
        <v>14</v>
      </c>
      <c r="CC4" s="28">
        <f ca="1">_xlfn.RANK.EQ(BX4,$BX$3:$BX$29)</f>
        <v>12</v>
      </c>
      <c r="CD4" s="31">
        <f ca="1">CB4-CC4</f>
        <v>2</v>
      </c>
      <c r="CE4" s="27">
        <f ca="1">SUMIFS(GERAL[[#All],[Nota 2026]],GERAL[[#All],[ESTADO]],A4,GERAL[[#All],[ODS 11]],"SIM")</f>
        <v>1466.2190365240569</v>
      </c>
      <c r="CF4" s="27">
        <f ca="1">((CE4-$CE$32)/($CE$31-$CE$32))*100</f>
        <v>100</v>
      </c>
      <c r="CG4" s="28">
        <v>1</v>
      </c>
      <c r="CH4" s="28">
        <v>1</v>
      </c>
      <c r="CI4" s="28">
        <v>1</v>
      </c>
      <c r="CJ4" s="28">
        <v>1</v>
      </c>
      <c r="CK4" s="28">
        <f ca="1">_xlfn.RANK.EQ(CF4,$CF$3:$CF$29)</f>
        <v>1</v>
      </c>
      <c r="CL4" s="31">
        <f ca="1">CJ4-CK4</f>
        <v>0</v>
      </c>
      <c r="CM4" s="27">
        <f ca="1">SUMIFS(GERAL[[#All],[Nota 2026]],GERAL[[#All],[ESTADO]],A4,GERAL[[#All],[ODS 12]],"SIM")</f>
        <v>353.53652926134572</v>
      </c>
      <c r="CN4" s="27">
        <f ca="1">((CM4-$CM$32)/($CM$31-$CM$32))*100</f>
        <v>75.730518276120733</v>
      </c>
      <c r="CO4" s="28">
        <v>4</v>
      </c>
      <c r="CP4" s="28">
        <v>6</v>
      </c>
      <c r="CQ4" s="28">
        <v>4</v>
      </c>
      <c r="CR4" s="28">
        <v>5</v>
      </c>
      <c r="CS4" s="28">
        <f ca="1">_xlfn.RANK.EQ(CN4,$CN$3:$CN$29)</f>
        <v>4</v>
      </c>
      <c r="CT4" s="31">
        <f ca="1">CR4-CS4</f>
        <v>1</v>
      </c>
      <c r="CU4" s="27">
        <f ca="1">SUMIFS(GERAL[[#All],[Nota 2026]],GERAL[[#All],[ESTADO]],A4,GERAL[[#All],[ODS 13]],"SIM")</f>
        <v>340.49376121198998</v>
      </c>
      <c r="CV4" s="27">
        <f ca="1">((CU4-$CU$32)/($CU$31-$CU$32))*100</f>
        <v>73.134367572070545</v>
      </c>
      <c r="CW4" s="28">
        <v>2</v>
      </c>
      <c r="CX4" s="28">
        <v>3</v>
      </c>
      <c r="CY4" s="28">
        <v>4</v>
      </c>
      <c r="CZ4" s="28">
        <v>5</v>
      </c>
      <c r="DA4" s="28">
        <f ca="1">_xlfn.RANK.EQ(CV4,$CV$3:$CV$29)</f>
        <v>11</v>
      </c>
      <c r="DB4" s="31">
        <f ca="1">CZ4-DA4</f>
        <v>-6</v>
      </c>
      <c r="DC4" s="27">
        <f ca="1">SUMIFS(GERAL[[#All],[Nota 2026]],GERAL[[#All],[ESTADO]],A4,GERAL[[#All],[ODS 14]],"SIM")</f>
        <v>158.61258214127781</v>
      </c>
      <c r="DD4" s="27">
        <f ca="1">((DC4-$DC$32)/($DC$31-$DC$32))*100</f>
        <v>85.100524379776061</v>
      </c>
      <c r="DE4" s="28">
        <v>6</v>
      </c>
      <c r="DF4" s="28">
        <v>14</v>
      </c>
      <c r="DG4" s="28">
        <v>13</v>
      </c>
      <c r="DH4" s="28">
        <v>8</v>
      </c>
      <c r="DI4" s="28">
        <f ca="1">_xlfn.RANK.EQ(DD4,$DD$3:$DD$29)</f>
        <v>8</v>
      </c>
      <c r="DJ4" s="31">
        <f ca="1">DH4-DI4</f>
        <v>0</v>
      </c>
      <c r="DK4" s="27">
        <f ca="1">SUMIFS(GERAL[[#All],[Nota 2026]],GERAL[[#All],[ESTADO]],A4,GERAL[[#All],[ODS 15]],"SIM")</f>
        <v>340.18100453771387</v>
      </c>
      <c r="DL4" s="27">
        <f ca="1">((DK4-$DK$32)/($DK$31-$DK$32))*100</f>
        <v>57.325288984726299</v>
      </c>
      <c r="DM4" s="28">
        <v>3</v>
      </c>
      <c r="DN4" s="28">
        <v>12</v>
      </c>
      <c r="DO4" s="28">
        <v>14</v>
      </c>
      <c r="DP4" s="28">
        <v>6</v>
      </c>
      <c r="DQ4" s="28">
        <f ca="1">_xlfn.RANK.EQ(DL4,$DL$3:$DL$29)</f>
        <v>12</v>
      </c>
      <c r="DR4" s="31">
        <f ca="1">DP4-DQ4</f>
        <v>-6</v>
      </c>
      <c r="DS4" s="27">
        <f ca="1">SUMIFS(GERAL[[#All],[Nota 2026]],GERAL[[#All],[ESTADO]],A4,GERAL[[#All],[ODS 16]],"SIM")</f>
        <v>2179.7383817831405</v>
      </c>
      <c r="DT4" s="27">
        <f ca="1">((DS4-$DS$32)/($DS$31-$DS$32))*100</f>
        <v>68.921548686595841</v>
      </c>
      <c r="DU4" s="28">
        <v>3</v>
      </c>
      <c r="DV4" s="28">
        <v>2</v>
      </c>
      <c r="DW4" s="28">
        <v>4</v>
      </c>
      <c r="DX4" s="28">
        <v>1</v>
      </c>
      <c r="DY4" s="28">
        <f ca="1">_xlfn.RANK.EQ(DT4,$DT$3:$DT$29)</f>
        <v>7</v>
      </c>
      <c r="DZ4" s="31">
        <f ca="1">DX4-DY4</f>
        <v>-6</v>
      </c>
      <c r="EA4" s="27">
        <f ca="1">SUMIFS(GERAL[[#All],[Nota 2026]],GERAL[[#All],[ESTADO]],A4,GERAL[[#All],[ODS 17]],"SIM")</f>
        <v>681.24210655716809</v>
      </c>
      <c r="EB4" s="27">
        <f ca="1">((EA4-$EA$32)/($EA$31-$EA$32))*100</f>
        <v>70.532789655612078</v>
      </c>
      <c r="EC4" s="28">
        <v>1</v>
      </c>
      <c r="ED4" s="28">
        <v>3</v>
      </c>
      <c r="EE4" s="28">
        <v>3</v>
      </c>
      <c r="EF4" s="28">
        <v>3</v>
      </c>
      <c r="EG4" s="28">
        <f ca="1">_xlfn.RANK.EQ(EB4,$EB$3:$EB$29)</f>
        <v>4</v>
      </c>
      <c r="EH4" s="31">
        <f ca="1">EF4-EG4</f>
        <v>-1</v>
      </c>
      <c r="EI4" s="27">
        <f ca="1">AVERAGE(EB4,DT4,DL4,DD4,CV4,CN4,CF4,BX4,BP4,BH4,AZ4,AR4,AJ4,AB4,T4,L4,D4)</f>
        <v>79.439489292396942</v>
      </c>
      <c r="EJ4" s="28">
        <v>1</v>
      </c>
      <c r="EK4" s="28">
        <v>1</v>
      </c>
      <c r="EL4" s="28">
        <v>1</v>
      </c>
      <c r="EM4" s="28">
        <v>1</v>
      </c>
      <c r="EN4" s="28">
        <f ca="1">_xlfn.RANK.EQ(EI4,$EI$3:$EI$29)</f>
        <v>2</v>
      </c>
      <c r="EO4" s="31">
        <f ca="1">EM4-EN4</f>
        <v>-1</v>
      </c>
      <c r="EQ4" s="77"/>
      <c r="ET4" s="74"/>
    </row>
    <row r="5" spans="1:150" ht="20" x14ac:dyDescent="0.85">
      <c r="A5" s="20" t="s">
        <v>173</v>
      </c>
      <c r="B5" s="29" t="s">
        <v>371</v>
      </c>
      <c r="C5" s="27">
        <f ca="1">SUMIFS(GERAL[[#All],[Nota 2026]],GERAL[[#All],[ESTADO]],A5,GERAL[[#All],[ODS 1]],"SIM")</f>
        <v>531.54024268437945</v>
      </c>
      <c r="D5" s="27">
        <f ca="1">((C5-$C$32)/($C$31-$C$32))*100</f>
        <v>79.914964356526852</v>
      </c>
      <c r="E5" s="28">
        <v>4</v>
      </c>
      <c r="F5" s="28">
        <v>4</v>
      </c>
      <c r="G5" s="28">
        <v>3</v>
      </c>
      <c r="H5" s="28">
        <v>4</v>
      </c>
      <c r="I5" s="28">
        <f ca="1">_xlfn.RANK.EQ(D5,$D$3:$D$29)</f>
        <v>3</v>
      </c>
      <c r="J5" s="31">
        <f ca="1">H5-I5</f>
        <v>1</v>
      </c>
      <c r="K5" s="27">
        <f ca="1">SUMIFS(GERAL[[#All],[Nota 2026]],GERAL[[#All],[ESTADO]],A5,GERAL[[#All],[ODS 2]],"SIM")</f>
        <v>311.92245090189999</v>
      </c>
      <c r="L5" s="27">
        <f ca="1">((K5-$K$32)/($K$31-$K$32))*100</f>
        <v>84.392015133204239</v>
      </c>
      <c r="M5" s="28">
        <v>10</v>
      </c>
      <c r="N5" s="28">
        <v>17</v>
      </c>
      <c r="O5" s="28">
        <v>15</v>
      </c>
      <c r="P5" s="28">
        <v>9</v>
      </c>
      <c r="Q5" s="28">
        <f ca="1">_xlfn.RANK.EQ(L5,$L$3:$L$29)</f>
        <v>6</v>
      </c>
      <c r="R5" s="31">
        <f ca="1">P5-Q5</f>
        <v>3</v>
      </c>
      <c r="S5" s="27">
        <f ca="1">SUMIFS(GERAL[[#All],[Nota 2026]],GERAL[[#All],[ESTADO]],A5,GERAL[[#All],[ODS 3]],"SIM")</f>
        <v>931.58771652420853</v>
      </c>
      <c r="T5" s="27">
        <f ca="1">((S5-$S$32)/($S$31-$S$32))*100</f>
        <v>82.962328770833778</v>
      </c>
      <c r="U5" s="28">
        <v>4</v>
      </c>
      <c r="V5" s="28">
        <v>5</v>
      </c>
      <c r="W5" s="28">
        <v>6</v>
      </c>
      <c r="X5" s="28">
        <v>3</v>
      </c>
      <c r="Y5" s="28">
        <f ca="1">_xlfn.RANK.EQ(T5,$T$3:$T$29)</f>
        <v>3</v>
      </c>
      <c r="Z5" s="31">
        <f ca="1">X5-Y5</f>
        <v>0</v>
      </c>
      <c r="AA5" s="27">
        <f ca="1">SUMIFS(GERAL[[#All],[Nota 2026]],GERAL[[#All],[ESTADO]],A5,GERAL[[#All],[ODS 4]],"SIM")</f>
        <v>881.00646100168967</v>
      </c>
      <c r="AB5" s="27">
        <f ca="1">((AA5-$AA$32)/($AA$31-$AA$32))*100</f>
        <v>75.959563483916696</v>
      </c>
      <c r="AC5" s="28">
        <v>4</v>
      </c>
      <c r="AD5" s="28">
        <v>6</v>
      </c>
      <c r="AE5" s="28">
        <v>5</v>
      </c>
      <c r="AF5" s="28">
        <v>3</v>
      </c>
      <c r="AG5" s="28">
        <f ca="1">_xlfn.RANK.EQ(AB5,$AB$3:$AB$29)</f>
        <v>4</v>
      </c>
      <c r="AH5" s="31">
        <f ca="1">AF5-AG5</f>
        <v>-1</v>
      </c>
      <c r="AI5" s="27">
        <f ca="1">SUMIFS(GERAL[[#All],[Nota 2026]],GERAL[[#All],[ESTADO]],A5,GERAL[[#All],[ODS 5]],"SIM")</f>
        <v>609.37774529092144</v>
      </c>
      <c r="AJ5" s="27">
        <f ca="1">((AI5-$AI$32)/($AI$31-$AI$32))*100</f>
        <v>71.042970031762039</v>
      </c>
      <c r="AK5" s="28">
        <v>3</v>
      </c>
      <c r="AL5" s="28">
        <v>9</v>
      </c>
      <c r="AM5" s="28">
        <v>3</v>
      </c>
      <c r="AN5" s="28">
        <v>6</v>
      </c>
      <c r="AO5" s="28">
        <f ca="1">_xlfn.RANK.EQ(AJ5,$AJ$3:$AJ$29)</f>
        <v>3</v>
      </c>
      <c r="AP5" s="31">
        <f ca="1">AN5-AO5</f>
        <v>3</v>
      </c>
      <c r="AQ5" s="27">
        <f ca="1">SUMIFS(GERAL[[#All],[Nota 2026]],GERAL[[#All],[ESTADO]],A5,GERAL[[#All],[ODS 6]],"SIM")</f>
        <v>629.60387269562602</v>
      </c>
      <c r="AR5" s="27">
        <f ca="1">((AQ5-$AQ$32)/($AQ$31-$AQ$32))*100</f>
        <v>75.861009559460072</v>
      </c>
      <c r="AS5" s="28">
        <v>4</v>
      </c>
      <c r="AT5" s="28">
        <v>7</v>
      </c>
      <c r="AU5" s="28">
        <v>11</v>
      </c>
      <c r="AV5" s="28">
        <v>6</v>
      </c>
      <c r="AW5" s="28">
        <f ca="1">_xlfn.RANK.EQ(AR5,$AR$3:$AR$29)</f>
        <v>5</v>
      </c>
      <c r="AX5" s="31">
        <f ca="1">AV5-AW5</f>
        <v>1</v>
      </c>
      <c r="AY5" s="27">
        <f ca="1">SUMIFS(GERAL[[#All],[Nota 2026]],GERAL[[#All],[ESTADO]],A5,GERAL[[#All],[ODS 7]],"SIM")</f>
        <v>271.5122417768319</v>
      </c>
      <c r="AZ5" s="27">
        <f ca="1">((AY5-$AY$32)/($AY$31-$AY$32))*100</f>
        <v>65.789912308176127</v>
      </c>
      <c r="BA5" s="28">
        <v>4</v>
      </c>
      <c r="BB5" s="28">
        <v>4</v>
      </c>
      <c r="BC5" s="28">
        <v>3</v>
      </c>
      <c r="BD5" s="28">
        <v>4</v>
      </c>
      <c r="BE5" s="28">
        <f ca="1">_xlfn.RANK.EQ(AZ5,$AZ$3:$AZ$29)</f>
        <v>8</v>
      </c>
      <c r="BF5" s="31">
        <f ca="1">BD5-BE5</f>
        <v>-4</v>
      </c>
      <c r="BG5" s="27">
        <f ca="1">SUMIFS(GERAL[[#All],[Nota 2026]],GERAL[[#All],[ESTADO]],A5,GERAL[[#All],[ODS 8]],"SIM")</f>
        <v>1548.3794712418094</v>
      </c>
      <c r="BH5" s="27">
        <f ca="1">((BG5-$BG$32)/($BG$31-$BG$32))*100</f>
        <v>71.315090453744318</v>
      </c>
      <c r="BI5" s="28">
        <v>3</v>
      </c>
      <c r="BJ5" s="28">
        <v>7</v>
      </c>
      <c r="BK5" s="28">
        <v>3</v>
      </c>
      <c r="BL5" s="28">
        <v>3</v>
      </c>
      <c r="BM5" s="28">
        <f ca="1">_xlfn.RANK.EQ(BH5,$BH$3:$BH$29)</f>
        <v>3</v>
      </c>
      <c r="BN5" s="31">
        <f ca="1">BL5-BM5</f>
        <v>0</v>
      </c>
      <c r="BO5" s="27">
        <f ca="1">SUMIFS(GERAL[[#All],[Nota 2026]],GERAL[[#All],[ESTADO]],A5,GERAL[[#All],[ODS 9]],"SIM")</f>
        <v>1288.6285253706812</v>
      </c>
      <c r="BP5" s="27">
        <f ca="1">((BO5-$BO$32)/($BO$31-$BO$32))*100</f>
        <v>66.071743032535437</v>
      </c>
      <c r="BQ5" s="28">
        <v>3</v>
      </c>
      <c r="BR5" s="28">
        <v>4</v>
      </c>
      <c r="BS5" s="28">
        <v>3</v>
      </c>
      <c r="BT5" s="28">
        <v>3</v>
      </c>
      <c r="BU5" s="28">
        <f ca="1">_xlfn.RANK.EQ(BP5,$BP$3:$BP$29)</f>
        <v>3</v>
      </c>
      <c r="BV5" s="31">
        <f ca="1">BT5-BU5</f>
        <v>0</v>
      </c>
      <c r="BW5" s="27">
        <f ca="1">SUMIFS(GERAL[[#All],[Nota 2026]],GERAL[[#All],[ESTADO]],A5,GERAL[[#All],[ODS 10]],"SIM")</f>
        <v>1531.3620321645728</v>
      </c>
      <c r="BX5" s="27">
        <f ca="1">((BW5-$BW$32)/($BW$31-$BW$32))*100</f>
        <v>78.793164612221787</v>
      </c>
      <c r="BY5" s="28">
        <v>4</v>
      </c>
      <c r="BZ5" s="28">
        <v>6</v>
      </c>
      <c r="CA5" s="28">
        <v>2</v>
      </c>
      <c r="CB5" s="28">
        <v>3</v>
      </c>
      <c r="CC5" s="28">
        <f ca="1">_xlfn.RANK.EQ(BX5,$BX$3:$BX$29)</f>
        <v>2</v>
      </c>
      <c r="CD5" s="31">
        <f ca="1">CB5-CC5</f>
        <v>1</v>
      </c>
      <c r="CE5" s="27">
        <f ca="1">SUMIFS(GERAL[[#All],[Nota 2026]],GERAL[[#All],[ESTADO]],A5,GERAL[[#All],[ODS 11]],"SIM")</f>
        <v>1342.4999819720738</v>
      </c>
      <c r="CF5" s="27">
        <f ca="1">((CE5-$CE$32)/($CE$31-$CE$32))*100</f>
        <v>84.351325733770238</v>
      </c>
      <c r="CG5" s="28">
        <v>3</v>
      </c>
      <c r="CH5" s="28">
        <v>3</v>
      </c>
      <c r="CI5" s="28">
        <v>2</v>
      </c>
      <c r="CJ5" s="28">
        <v>2</v>
      </c>
      <c r="CK5" s="28">
        <f ca="1">_xlfn.RANK.EQ(CF5,$CF$3:$CF$29)</f>
        <v>2</v>
      </c>
      <c r="CL5" s="31">
        <f ca="1">CJ5-CK5</f>
        <v>0</v>
      </c>
      <c r="CM5" s="27">
        <f ca="1">SUMIFS(GERAL[[#All],[Nota 2026]],GERAL[[#All],[ESTADO]],A5,GERAL[[#All],[ODS 12]],"SIM")</f>
        <v>402.1496944559035</v>
      </c>
      <c r="CN5" s="27">
        <f ca="1">((CM5-$CM$32)/($CM$31-$CM$32))*100</f>
        <v>88.177342595589934</v>
      </c>
      <c r="CO5" s="28">
        <v>1</v>
      </c>
      <c r="CP5" s="28">
        <v>1</v>
      </c>
      <c r="CQ5" s="28">
        <v>1</v>
      </c>
      <c r="CR5" s="28">
        <v>1</v>
      </c>
      <c r="CS5" s="28">
        <f ca="1">_xlfn.RANK.EQ(CN5,$CN$3:$CN$29)</f>
        <v>2</v>
      </c>
      <c r="CT5" s="31">
        <f ca="1">CR5-CS5</f>
        <v>-1</v>
      </c>
      <c r="CU5" s="27">
        <f ca="1">SUMIFS(GERAL[[#All],[Nota 2026]],GERAL[[#All],[ESTADO]],A5,GERAL[[#All],[ODS 13]],"SIM")</f>
        <v>307.18309379653334</v>
      </c>
      <c r="CV5" s="27">
        <f ca="1">((CU5-$CU$32)/($CU$31-$CU$32))*100</f>
        <v>60.168133198373454</v>
      </c>
      <c r="CW5" s="28">
        <v>13</v>
      </c>
      <c r="CX5" s="28">
        <v>11</v>
      </c>
      <c r="CY5" s="28">
        <v>6</v>
      </c>
      <c r="CZ5" s="28">
        <v>3</v>
      </c>
      <c r="DA5" s="28">
        <f ca="1">_xlfn.RANK.EQ(CV5,$CV$3:$CV$29)</f>
        <v>15</v>
      </c>
      <c r="DB5" s="31">
        <f ca="1">CZ5-DA5</f>
        <v>-12</v>
      </c>
      <c r="DC5" s="27">
        <f ca="1">SUMIFS(GERAL[[#All],[Nota 2026]],GERAL[[#All],[ESTADO]],A5,GERAL[[#All],[ODS 14]],"SIM")</f>
        <v>161.12305133864356</v>
      </c>
      <c r="DD5" s="27">
        <f ca="1">((DC5-$DC$32)/($DC$31-$DC$32))*100</f>
        <v>86.99438183221254</v>
      </c>
      <c r="DE5" s="28">
        <v>3</v>
      </c>
      <c r="DF5" s="28">
        <v>4</v>
      </c>
      <c r="DG5" s="28">
        <v>7</v>
      </c>
      <c r="DH5" s="28">
        <v>6</v>
      </c>
      <c r="DI5" s="28">
        <f ca="1">_xlfn.RANK.EQ(DD5,$DD$3:$DD$29)</f>
        <v>5</v>
      </c>
      <c r="DJ5" s="31">
        <f ca="1">DH5-DI5</f>
        <v>1</v>
      </c>
      <c r="DK5" s="27">
        <f ca="1">SUMIFS(GERAL[[#All],[Nota 2026]],GERAL[[#All],[ESTADO]],A5,GERAL[[#All],[ODS 15]],"SIM")</f>
        <v>298.57897831155213</v>
      </c>
      <c r="DL5" s="27">
        <f ca="1">((DK5-$DK$32)/($DK$31-$DK$32))*100</f>
        <v>36.60740368460003</v>
      </c>
      <c r="DM5" s="28">
        <v>16</v>
      </c>
      <c r="DN5" s="28">
        <v>18</v>
      </c>
      <c r="DO5" s="28">
        <v>13</v>
      </c>
      <c r="DP5" s="28">
        <v>4</v>
      </c>
      <c r="DQ5" s="28">
        <f ca="1">_xlfn.RANK.EQ(DL5,$DL$3:$DL$29)</f>
        <v>21</v>
      </c>
      <c r="DR5" s="31">
        <f ca="1">DP5-DQ5</f>
        <v>-17</v>
      </c>
      <c r="DS5" s="27">
        <f ca="1">SUMIFS(GERAL[[#All],[Nota 2026]],GERAL[[#All],[ESTADO]],A5,GERAL[[#All],[ODS 16]],"SIM")</f>
        <v>2261.741987605375</v>
      </c>
      <c r="DT5" s="27">
        <f ca="1">((DS5-$DS$32)/($DS$31-$DS$32))*100</f>
        <v>76.971243852615345</v>
      </c>
      <c r="DU5" s="28">
        <v>2</v>
      </c>
      <c r="DV5" s="28">
        <v>4</v>
      </c>
      <c r="DW5" s="28">
        <v>3</v>
      </c>
      <c r="DX5" s="28">
        <v>3</v>
      </c>
      <c r="DY5" s="28">
        <f ca="1">_xlfn.RANK.EQ(DT5,$DT$3:$DT$29)</f>
        <v>4</v>
      </c>
      <c r="DZ5" s="31">
        <f ca="1">DX5-DY5</f>
        <v>-1</v>
      </c>
      <c r="EA5" s="27">
        <f ca="1">SUMIFS(GERAL[[#All],[Nota 2026]],GERAL[[#All],[ESTADO]],A5,GERAL[[#All],[ODS 17]],"SIM")</f>
        <v>603.52788750420814</v>
      </c>
      <c r="EB5" s="27">
        <f ca="1">((EA5-$EA$32)/($EA$31-$EA$32))*100</f>
        <v>55.26807939193673</v>
      </c>
      <c r="EC5" s="28">
        <v>7</v>
      </c>
      <c r="ED5" s="28">
        <v>10</v>
      </c>
      <c r="EE5" s="28">
        <v>7</v>
      </c>
      <c r="EF5" s="28">
        <v>6</v>
      </c>
      <c r="EG5" s="28">
        <f ca="1">_xlfn.RANK.EQ(EB5,$EB$3:$EB$29)</f>
        <v>10</v>
      </c>
      <c r="EH5" s="31">
        <f ca="1">EF5-EG5</f>
        <v>-4</v>
      </c>
      <c r="EI5" s="27">
        <f ca="1">AVERAGE(EB5,DT5,DL5,DD5,CV5,CN5,CF5,BX5,BP5,BH5,AZ5,AR5,AJ5,AB5,T5,L5,D5)</f>
        <v>72.978863060675266</v>
      </c>
      <c r="EJ5" s="28">
        <v>3</v>
      </c>
      <c r="EK5" s="28">
        <v>3</v>
      </c>
      <c r="EL5" s="28">
        <v>2</v>
      </c>
      <c r="EM5" s="28">
        <v>2</v>
      </c>
      <c r="EN5" s="28">
        <f ca="1">_xlfn.RANK.EQ(EI5,$EI$3:$EI$29)</f>
        <v>3</v>
      </c>
      <c r="EO5" s="31">
        <f ca="1">EM5-EN5</f>
        <v>-1</v>
      </c>
      <c r="EQ5" s="77"/>
      <c r="ET5" s="74"/>
    </row>
    <row r="6" spans="1:150" ht="20" x14ac:dyDescent="0.85">
      <c r="A6" s="20" t="s">
        <v>163</v>
      </c>
      <c r="B6" s="29" t="s">
        <v>370</v>
      </c>
      <c r="C6" s="27">
        <f ca="1">SUMIFS(GERAL[[#All],[Nota 2026]],GERAL[[#All],[ESTADO]],A6,GERAL[[#All],[ODS 1]],"SIM")</f>
        <v>523.08931440335596</v>
      </c>
      <c r="D6" s="27">
        <f ca="1">((C6-$C$32)/($C$31-$C$32))*100</f>
        <v>77.73676866789593</v>
      </c>
      <c r="E6" s="28">
        <v>8</v>
      </c>
      <c r="F6" s="28">
        <v>11</v>
      </c>
      <c r="G6" s="28">
        <v>8</v>
      </c>
      <c r="H6" s="28">
        <v>7</v>
      </c>
      <c r="I6" s="28">
        <f ca="1">_xlfn.RANK.EQ(D6,$D$3:$D$29)</f>
        <v>5</v>
      </c>
      <c r="J6" s="31">
        <f ca="1">H6-I6</f>
        <v>2</v>
      </c>
      <c r="K6" s="27">
        <f ca="1">SUMIFS(GERAL[[#All],[Nota 2026]],GERAL[[#All],[ESTADO]],A6,GERAL[[#All],[ODS 2]],"SIM")</f>
        <v>307.0808405818849</v>
      </c>
      <c r="L6" s="27">
        <f ca="1">((K6-$K$32)/($K$31-$K$32))*100</f>
        <v>82.486689132253673</v>
      </c>
      <c r="M6" s="28">
        <v>7</v>
      </c>
      <c r="N6" s="28">
        <v>15</v>
      </c>
      <c r="O6" s="28">
        <v>5</v>
      </c>
      <c r="P6" s="28">
        <v>2</v>
      </c>
      <c r="Q6" s="28">
        <f ca="1">_xlfn.RANK.EQ(L6,$L$3:$L$29)</f>
        <v>9</v>
      </c>
      <c r="R6" s="31">
        <f ca="1">P6-Q6</f>
        <v>-7</v>
      </c>
      <c r="S6" s="27">
        <f ca="1">SUMIFS(GERAL[[#All],[Nota 2026]],GERAL[[#All],[ESTADO]],A6,GERAL[[#All],[ODS 3]],"SIM")</f>
        <v>784.87957616751896</v>
      </c>
      <c r="T6" s="27">
        <f ca="1">((S6-$S$32)/($S$31-$S$32))*100</f>
        <v>59.712265134110453</v>
      </c>
      <c r="U6" s="28">
        <v>8</v>
      </c>
      <c r="V6" s="28">
        <v>7</v>
      </c>
      <c r="W6" s="28">
        <v>8</v>
      </c>
      <c r="X6" s="28">
        <v>8</v>
      </c>
      <c r="Y6" s="28">
        <f ca="1">_xlfn.RANK.EQ(T6,$T$3:$T$29)</f>
        <v>8</v>
      </c>
      <c r="Z6" s="31">
        <f ca="1">X6-Y6</f>
        <v>0</v>
      </c>
      <c r="AA6" s="27">
        <f ca="1">SUMIFS(GERAL[[#All],[Nota 2026]],GERAL[[#All],[ESTADO]],A6,GERAL[[#All],[ODS 4]],"SIM")</f>
        <v>784.45691945436033</v>
      </c>
      <c r="AB6" s="27">
        <f ca="1">((AA6-$AA$32)/($AA$31-$AA$32))*100</f>
        <v>63.696222574317908</v>
      </c>
      <c r="AC6" s="28">
        <v>9</v>
      </c>
      <c r="AD6" s="28">
        <v>8</v>
      </c>
      <c r="AE6" s="28">
        <v>7</v>
      </c>
      <c r="AF6" s="28">
        <v>7</v>
      </c>
      <c r="AG6" s="28">
        <f ca="1">_xlfn.RANK.EQ(AB6,$AB$3:$AB$29)</f>
        <v>9</v>
      </c>
      <c r="AH6" s="31">
        <f ca="1">AF6-AG6</f>
        <v>-2</v>
      </c>
      <c r="AI6" s="27">
        <f ca="1">SUMIFS(GERAL[[#All],[Nota 2026]],GERAL[[#All],[ESTADO]],A6,GERAL[[#All],[ODS 5]],"SIM")</f>
        <v>551.42505150096554</v>
      </c>
      <c r="AJ6" s="27">
        <f ca="1">((AI6-$AI$32)/($AI$31-$AI$32))*100</f>
        <v>54.100841966838544</v>
      </c>
      <c r="AK6" s="28">
        <v>19</v>
      </c>
      <c r="AL6" s="28">
        <v>22</v>
      </c>
      <c r="AM6" s="28">
        <v>12</v>
      </c>
      <c r="AN6" s="28">
        <v>9</v>
      </c>
      <c r="AO6" s="28">
        <f ca="1">_xlfn.RANK.EQ(AJ6,$AJ$3:$AJ$29)</f>
        <v>11</v>
      </c>
      <c r="AP6" s="31">
        <f ca="1">AN6-AO6</f>
        <v>-2</v>
      </c>
      <c r="AQ6" s="27">
        <f ca="1">SUMIFS(GERAL[[#All],[Nota 2026]],GERAL[[#All],[ESTADO]],A6,GERAL[[#All],[ODS 6]],"SIM")</f>
        <v>632.76146331932159</v>
      </c>
      <c r="AR6" s="27">
        <f ca="1">((AQ6-$AQ$32)/($AQ$31-$AQ$32))*100</f>
        <v>76.626553308079622</v>
      </c>
      <c r="AS6" s="28">
        <v>3</v>
      </c>
      <c r="AT6" s="28">
        <v>5</v>
      </c>
      <c r="AU6" s="28">
        <v>5</v>
      </c>
      <c r="AV6" s="28">
        <v>3</v>
      </c>
      <c r="AW6" s="28">
        <f ca="1">_xlfn.RANK.EQ(AR6,$AR$3:$AR$29)</f>
        <v>4</v>
      </c>
      <c r="AX6" s="31">
        <f ca="1">AV6-AW6</f>
        <v>-1</v>
      </c>
      <c r="AY6" s="27">
        <f ca="1">SUMIFS(GERAL[[#All],[Nota 2026]],GERAL[[#All],[ESTADO]],A6,GERAL[[#All],[ODS 7]],"SIM")</f>
        <v>293.95873940041241</v>
      </c>
      <c r="AZ6" s="27">
        <f ca="1">((AY6-$AY$32)/($AY$31-$AY$32))*100</f>
        <v>76.873542761792478</v>
      </c>
      <c r="BA6" s="28">
        <v>6</v>
      </c>
      <c r="BB6" s="28">
        <v>6</v>
      </c>
      <c r="BC6" s="28">
        <v>5</v>
      </c>
      <c r="BD6" s="28">
        <v>6</v>
      </c>
      <c r="BE6" s="28">
        <f ca="1">_xlfn.RANK.EQ(AZ6,$AZ$3:$AZ$29)</f>
        <v>3</v>
      </c>
      <c r="BF6" s="31">
        <f ca="1">BD6-BE6</f>
        <v>3</v>
      </c>
      <c r="BG6" s="27">
        <f ca="1">SUMIFS(GERAL[[#All],[Nota 2026]],GERAL[[#All],[ESTADO]],A6,GERAL[[#All],[ODS 8]],"SIM")</f>
        <v>1370.2489611748554</v>
      </c>
      <c r="BH6" s="27">
        <f ca="1">((BG6-$BG$32)/($BG$31-$BG$32))*100</f>
        <v>52.291388458937874</v>
      </c>
      <c r="BI6" s="28">
        <v>17</v>
      </c>
      <c r="BJ6" s="28">
        <v>18</v>
      </c>
      <c r="BK6" s="28">
        <v>12</v>
      </c>
      <c r="BL6" s="28">
        <v>11</v>
      </c>
      <c r="BM6" s="28">
        <f ca="1">_xlfn.RANK.EQ(BH6,$BH$3:$BH$29)</f>
        <v>10</v>
      </c>
      <c r="BN6" s="31">
        <f ca="1">BL6-BM6</f>
        <v>1</v>
      </c>
      <c r="BO6" s="27">
        <f ca="1">SUMIFS(GERAL[[#All],[Nota 2026]],GERAL[[#All],[ESTADO]],A6,GERAL[[#All],[ODS 9]],"SIM")</f>
        <v>1204.5344294647223</v>
      </c>
      <c r="BP6" s="27">
        <f ca="1">((BO6-$BO$32)/($BO$31-$BO$32))*100</f>
        <v>55.500046255155013</v>
      </c>
      <c r="BQ6" s="28">
        <v>14</v>
      </c>
      <c r="BR6" s="28">
        <v>11</v>
      </c>
      <c r="BS6" s="28">
        <v>7</v>
      </c>
      <c r="BT6" s="28">
        <v>7</v>
      </c>
      <c r="BU6" s="28">
        <f ca="1">_xlfn.RANK.EQ(BP6,$BP$3:$BP$29)</f>
        <v>5</v>
      </c>
      <c r="BV6" s="31">
        <f ca="1">BT6-BU6</f>
        <v>2</v>
      </c>
      <c r="BW6" s="27">
        <f ca="1">SUMIFS(GERAL[[#All],[Nota 2026]],GERAL[[#All],[ESTADO]],A6,GERAL[[#All],[ODS 10]],"SIM")</f>
        <v>1374.4834269156722</v>
      </c>
      <c r="BX6" s="27">
        <f ca="1">((BW6-$BW$32)/($BW$31-$BW$32))*100</f>
        <v>56.755120278242075</v>
      </c>
      <c r="BY6" s="28">
        <v>14</v>
      </c>
      <c r="BZ6" s="28">
        <v>16</v>
      </c>
      <c r="CA6" s="28">
        <v>13</v>
      </c>
      <c r="CB6" s="28">
        <v>9</v>
      </c>
      <c r="CC6" s="28">
        <f ca="1">_xlfn.RANK.EQ(BX6,$BX$3:$BX$29)</f>
        <v>7</v>
      </c>
      <c r="CD6" s="31">
        <f ca="1">CB6-CC6</f>
        <v>2</v>
      </c>
      <c r="CE6" s="27">
        <f ca="1">SUMIFS(GERAL[[#All],[Nota 2026]],GERAL[[#All],[ESTADO]],A6,GERAL[[#All],[ODS 11]],"SIM")</f>
        <v>1287.0149222602472</v>
      </c>
      <c r="CF6" s="27">
        <f ca="1">((CE6-$CE$32)/($CE$31-$CE$32))*100</f>
        <v>77.333266719199784</v>
      </c>
      <c r="CG6" s="28">
        <v>8</v>
      </c>
      <c r="CH6" s="28">
        <v>7</v>
      </c>
      <c r="CI6" s="28">
        <v>8</v>
      </c>
      <c r="CJ6" s="28">
        <v>5</v>
      </c>
      <c r="CK6" s="28">
        <f ca="1">_xlfn.RANK.EQ(CF6,$CF$3:$CF$29)</f>
        <v>4</v>
      </c>
      <c r="CL6" s="31">
        <f ca="1">CJ6-CK6</f>
        <v>1</v>
      </c>
      <c r="CM6" s="27">
        <f ca="1">SUMIFS(GERAL[[#All],[Nota 2026]],GERAL[[#All],[ESTADO]],A6,GERAL[[#All],[ODS 12]],"SIM")</f>
        <v>293.90824610393071</v>
      </c>
      <c r="CN6" s="27">
        <f ca="1">((CM6-$CM$32)/($CM$31-$CM$32))*100</f>
        <v>60.463403658885383</v>
      </c>
      <c r="CO6" s="28">
        <v>7</v>
      </c>
      <c r="CP6" s="28">
        <v>8</v>
      </c>
      <c r="CQ6" s="28">
        <v>10</v>
      </c>
      <c r="CR6" s="28">
        <v>8</v>
      </c>
      <c r="CS6" s="28">
        <f ca="1">_xlfn.RANK.EQ(CN6,$CN$3:$CN$29)</f>
        <v>8</v>
      </c>
      <c r="CT6" s="31">
        <f ca="1">CR6-CS6</f>
        <v>0</v>
      </c>
      <c r="CU6" s="27">
        <f ca="1">SUMIFS(GERAL[[#All],[Nota 2026]],GERAL[[#All],[ESTADO]],A6,GERAL[[#All],[ODS 13]],"SIM")</f>
        <v>359.61258376085152</v>
      </c>
      <c r="CV6" s="27">
        <f ca="1">((CU6-$CU$32)/($CU$31-$CU$32))*100</f>
        <v>80.576402011843868</v>
      </c>
      <c r="CW6" s="28">
        <v>20</v>
      </c>
      <c r="CX6" s="28">
        <v>1</v>
      </c>
      <c r="CY6" s="28">
        <v>1</v>
      </c>
      <c r="CZ6" s="28">
        <v>2</v>
      </c>
      <c r="DA6" s="28">
        <f ca="1">_xlfn.RANK.EQ(CV6,$CV$3:$CV$29)</f>
        <v>6</v>
      </c>
      <c r="DB6" s="31">
        <f ca="1">CZ6-DA6</f>
        <v>-4</v>
      </c>
      <c r="DC6" s="27">
        <f ca="1">SUMIFS(GERAL[[#All],[Nota 2026]],GERAL[[#All],[ESTADO]],A6,GERAL[[#All],[ODS 14]],"SIM")</f>
        <v>160.07479416931153</v>
      </c>
      <c r="DD6" s="27">
        <f ca="1">((DC6-$DC$32)/($DC$31-$DC$32))*100</f>
        <v>86.203593538816008</v>
      </c>
      <c r="DE6" s="28">
        <v>13</v>
      </c>
      <c r="DF6" s="28">
        <v>6</v>
      </c>
      <c r="DG6" s="28">
        <v>8</v>
      </c>
      <c r="DH6" s="28">
        <v>7</v>
      </c>
      <c r="DI6" s="28">
        <f ca="1">_xlfn.RANK.EQ(DD6,$DD$3:$DD$29)</f>
        <v>6</v>
      </c>
      <c r="DJ6" s="31">
        <f ca="1">DH6-DI6</f>
        <v>1</v>
      </c>
      <c r="DK6" s="27">
        <f ca="1">SUMIFS(GERAL[[#All],[Nota 2026]],GERAL[[#All],[ESTADO]],A6,GERAL[[#All],[ODS 15]],"SIM")</f>
        <v>352.18653496078161</v>
      </c>
      <c r="DL6" s="27">
        <f ca="1">((DK6-$DK$32)/($DK$31-$DK$32))*100</f>
        <v>63.304065136640709</v>
      </c>
      <c r="DM6" s="28">
        <v>21</v>
      </c>
      <c r="DN6" s="28">
        <v>9</v>
      </c>
      <c r="DO6" s="28">
        <v>2</v>
      </c>
      <c r="DP6" s="28">
        <v>2</v>
      </c>
      <c r="DQ6" s="28">
        <f ca="1">_xlfn.RANK.EQ(DL6,$DL$3:$DL$29)</f>
        <v>9</v>
      </c>
      <c r="DR6" s="31">
        <f ca="1">DP6-DQ6</f>
        <v>-7</v>
      </c>
      <c r="DS6" s="27">
        <f ca="1">SUMIFS(GERAL[[#All],[Nota 2026]],GERAL[[#All],[ESTADO]],A6,GERAL[[#All],[ODS 16]],"SIM")</f>
        <v>2302.7088215857739</v>
      </c>
      <c r="DT6" s="27">
        <f ca="1">((DS6-$DS$32)/($DS$31-$DS$32))*100</f>
        <v>80.992658791051213</v>
      </c>
      <c r="DU6" s="28">
        <v>12</v>
      </c>
      <c r="DV6" s="28">
        <v>5</v>
      </c>
      <c r="DW6" s="28">
        <v>7</v>
      </c>
      <c r="DX6" s="28">
        <v>2</v>
      </c>
      <c r="DY6" s="28">
        <f ca="1">_xlfn.RANK.EQ(DT6,$DT$3:$DT$29)</f>
        <v>2</v>
      </c>
      <c r="DZ6" s="31">
        <f ca="1">DX6-DY6</f>
        <v>0</v>
      </c>
      <c r="EA6" s="27">
        <f ca="1">SUMIFS(GERAL[[#All],[Nota 2026]],GERAL[[#All],[ESTADO]],A6,GERAL[[#All],[ODS 17]],"SIM")</f>
        <v>831.26272273832524</v>
      </c>
      <c r="EB6" s="27">
        <f ca="1">((EA6-$EA$32)/($EA$31-$EA$32))*100</f>
        <v>100</v>
      </c>
      <c r="EC6" s="28">
        <v>4</v>
      </c>
      <c r="ED6" s="28">
        <v>2</v>
      </c>
      <c r="EE6" s="28">
        <v>1</v>
      </c>
      <c r="EF6" s="28">
        <v>1</v>
      </c>
      <c r="EG6" s="28">
        <f ca="1">_xlfn.RANK.EQ(EB6,$EB$3:$EB$29)</f>
        <v>1</v>
      </c>
      <c r="EH6" s="31">
        <f ca="1">EF6-EG6</f>
        <v>0</v>
      </c>
      <c r="EI6" s="27">
        <f ca="1">AVERAGE(EB6,DT6,DL6,DD6,CV6,CN6,CF6,BX6,BP6,BH6,AZ6,AR6,AJ6,AB6,T6,L6,D6)</f>
        <v>70.861931082003537</v>
      </c>
      <c r="EJ6" s="28">
        <v>9</v>
      </c>
      <c r="EK6" s="28">
        <v>8</v>
      </c>
      <c r="EL6" s="28">
        <v>4</v>
      </c>
      <c r="EM6" s="28">
        <v>4</v>
      </c>
      <c r="EN6" s="28">
        <f ca="1">_xlfn.RANK.EQ(EI6,$EI$3:$EI$29)</f>
        <v>4</v>
      </c>
      <c r="EO6" s="31">
        <f ca="1">EM6-EN6</f>
        <v>0</v>
      </c>
      <c r="EQ6" s="77"/>
      <c r="ET6" s="74"/>
    </row>
    <row r="7" spans="1:150" ht="20" x14ac:dyDescent="0.85">
      <c r="A7" s="25" t="s">
        <v>178</v>
      </c>
      <c r="B7" s="26" t="s">
        <v>371</v>
      </c>
      <c r="C7" s="27">
        <f ca="1">SUMIFS(GERAL[[#All],[Nota 2026]],GERAL[[#All],[ESTADO]],A7,GERAL[[#All],[ODS 1]],"SIM")</f>
        <v>530.3606784937291</v>
      </c>
      <c r="D7" s="27">
        <f ca="1">((C7-$C$32)/($C$31-$C$32))*100</f>
        <v>79.610936023887064</v>
      </c>
      <c r="E7" s="28">
        <v>1</v>
      </c>
      <c r="F7" s="28">
        <v>2</v>
      </c>
      <c r="G7" s="28">
        <v>1</v>
      </c>
      <c r="H7" s="28">
        <v>1</v>
      </c>
      <c r="I7" s="28">
        <f ca="1">_xlfn.RANK.EQ(D7,$D$3:$D$29)</f>
        <v>4</v>
      </c>
      <c r="J7" s="31">
        <f ca="1">H7-I7</f>
        <v>-3</v>
      </c>
      <c r="K7" s="27">
        <f ca="1">SUMIFS(GERAL[[#All],[Nota 2026]],GERAL[[#All],[ESTADO]],A7,GERAL[[#All],[ODS 2]],"SIM")</f>
        <v>302.60834196536865</v>
      </c>
      <c r="L7" s="27">
        <f ca="1">((K7-$K$32)/($K$31-$K$32))*100</f>
        <v>80.726620200634827</v>
      </c>
      <c r="M7" s="28">
        <v>3</v>
      </c>
      <c r="N7" s="28">
        <v>19</v>
      </c>
      <c r="O7" s="28">
        <v>19</v>
      </c>
      <c r="P7" s="28">
        <v>12</v>
      </c>
      <c r="Q7" s="28">
        <f ca="1">_xlfn.RANK.EQ(L7,$L$3:$L$29)</f>
        <v>10</v>
      </c>
      <c r="R7" s="31">
        <f ca="1">P7-Q7</f>
        <v>2</v>
      </c>
      <c r="S7" s="27">
        <f ca="1">SUMIFS(GERAL[[#All],[Nota 2026]],GERAL[[#All],[ESTADO]],A7,GERAL[[#All],[ODS 3]],"SIM")</f>
        <v>924.40925641292654</v>
      </c>
      <c r="T7" s="27">
        <f ca="1">((S7-$S$32)/($S$31-$S$32))*100</f>
        <v>81.824698275380655</v>
      </c>
      <c r="U7" s="28">
        <v>5</v>
      </c>
      <c r="V7" s="28">
        <v>6</v>
      </c>
      <c r="W7" s="28">
        <v>5</v>
      </c>
      <c r="X7" s="28">
        <v>5</v>
      </c>
      <c r="Y7" s="28">
        <f ca="1">_xlfn.RANK.EQ(T7,$T$3:$T$29)</f>
        <v>4</v>
      </c>
      <c r="Z7" s="31">
        <f ca="1">X7-Y7</f>
        <v>1</v>
      </c>
      <c r="AA7" s="27">
        <f ca="1">SUMIFS(GERAL[[#All],[Nota 2026]],GERAL[[#All],[ESTADO]],A7,GERAL[[#All],[ODS 4]],"SIM")</f>
        <v>828.67016212062993</v>
      </c>
      <c r="AB7" s="27">
        <f ca="1">((AA7-$AA$32)/($AA$31-$AA$32))*100</f>
        <v>69.31201379244078</v>
      </c>
      <c r="AC7" s="28">
        <v>6</v>
      </c>
      <c r="AD7" s="28">
        <v>4</v>
      </c>
      <c r="AE7" s="28">
        <v>4</v>
      </c>
      <c r="AF7" s="28">
        <v>6</v>
      </c>
      <c r="AG7" s="28">
        <f ca="1">_xlfn.RANK.EQ(AB7,$AB$3:$AB$29)</f>
        <v>8</v>
      </c>
      <c r="AH7" s="31">
        <f ca="1">AF7-AG7</f>
        <v>-2</v>
      </c>
      <c r="AI7" s="27">
        <f ca="1">SUMIFS(GERAL[[#All],[Nota 2026]],GERAL[[#All],[ESTADO]],A7,GERAL[[#All],[ODS 5]],"SIM")</f>
        <v>639.61393090985689</v>
      </c>
      <c r="AJ7" s="27">
        <f ca="1">((AI7-$AI$32)/($AI$31-$AI$32))*100</f>
        <v>79.882340481174793</v>
      </c>
      <c r="AK7" s="28">
        <v>6</v>
      </c>
      <c r="AL7" s="28">
        <v>2</v>
      </c>
      <c r="AM7" s="28">
        <v>2</v>
      </c>
      <c r="AN7" s="28">
        <v>2</v>
      </c>
      <c r="AO7" s="28">
        <f ca="1">_xlfn.RANK.EQ(AJ7,$AJ$3:$AJ$29)</f>
        <v>2</v>
      </c>
      <c r="AP7" s="31">
        <f ca="1">AN7-AO7</f>
        <v>0</v>
      </c>
      <c r="AQ7" s="27">
        <f ca="1">SUMIFS(GERAL[[#All],[Nota 2026]],GERAL[[#All],[ESTADO]],A7,GERAL[[#All],[ODS 6]],"SIM")</f>
        <v>483.73923522427816</v>
      </c>
      <c r="AR7" s="27">
        <f ca="1">((AQ7-$AQ$32)/($AQ$31-$AQ$32))*100</f>
        <v>40.496779464883822</v>
      </c>
      <c r="AS7" s="28">
        <v>18</v>
      </c>
      <c r="AT7" s="28">
        <v>24</v>
      </c>
      <c r="AU7" s="28">
        <v>24</v>
      </c>
      <c r="AV7" s="28">
        <v>18</v>
      </c>
      <c r="AW7" s="28">
        <f ca="1">_xlfn.RANK.EQ(AR7,$AR$3:$AR$29)</f>
        <v>18</v>
      </c>
      <c r="AX7" s="31">
        <f ca="1">AV7-AW7</f>
        <v>0</v>
      </c>
      <c r="AY7" s="27">
        <f ca="1">SUMIFS(GERAL[[#All],[Nota 2026]],GERAL[[#All],[ESTADO]],A7,GERAL[[#All],[ODS 7]],"SIM")</f>
        <v>253.45047598747476</v>
      </c>
      <c r="AZ7" s="27">
        <f ca="1">((AY7-$AY$32)/($AY$31-$AY$32))*100</f>
        <v>56.871374516396031</v>
      </c>
      <c r="BA7" s="28">
        <v>20</v>
      </c>
      <c r="BB7" s="28">
        <v>12</v>
      </c>
      <c r="BC7" s="28">
        <v>7</v>
      </c>
      <c r="BD7" s="28">
        <v>10</v>
      </c>
      <c r="BE7" s="28">
        <f ca="1">_xlfn.RANK.EQ(AZ7,$AZ$3:$AZ$29)</f>
        <v>12</v>
      </c>
      <c r="BF7" s="31">
        <f ca="1">BD7-BE7</f>
        <v>-2</v>
      </c>
      <c r="BG7" s="27">
        <f ca="1">SUMIFS(GERAL[[#All],[Nota 2026]],GERAL[[#All],[ESTADO]],A7,GERAL[[#All],[ODS 8]],"SIM")</f>
        <v>1501.1456179387885</v>
      </c>
      <c r="BH7" s="27">
        <f ca="1">((BG7-$BG$32)/($BG$31-$BG$32))*100</f>
        <v>66.270683692851264</v>
      </c>
      <c r="BI7" s="28">
        <v>6</v>
      </c>
      <c r="BJ7" s="28">
        <v>3</v>
      </c>
      <c r="BK7" s="28">
        <v>4</v>
      </c>
      <c r="BL7" s="28">
        <v>5</v>
      </c>
      <c r="BM7" s="28">
        <f ca="1">_xlfn.RANK.EQ(BH7,$BH$3:$BH$29)</f>
        <v>5</v>
      </c>
      <c r="BN7" s="31">
        <f ca="1">BL7-BM7</f>
        <v>0</v>
      </c>
      <c r="BO7" s="27">
        <f ca="1">SUMIFS(GERAL[[#All],[Nota 2026]],GERAL[[#All],[ESTADO]],A7,GERAL[[#All],[ODS 9]],"SIM")</f>
        <v>1194.2419217684978</v>
      </c>
      <c r="BP7" s="27">
        <f ca="1">((BO7-$BO$32)/($BO$31-$BO$32))*100</f>
        <v>54.206147209435805</v>
      </c>
      <c r="BQ7" s="28">
        <v>8</v>
      </c>
      <c r="BR7" s="28">
        <v>3</v>
      </c>
      <c r="BS7" s="28">
        <v>4</v>
      </c>
      <c r="BT7" s="28">
        <v>4</v>
      </c>
      <c r="BU7" s="28">
        <f ca="1">_xlfn.RANK.EQ(BP7,$BP$3:$BP$29)</f>
        <v>6</v>
      </c>
      <c r="BV7" s="31">
        <f ca="1">BT7-BU7</f>
        <v>-2</v>
      </c>
      <c r="BW7" s="27">
        <f ca="1">SUMIFS(GERAL[[#All],[Nota 2026]],GERAL[[#All],[ESTADO]],A7,GERAL[[#All],[ODS 10]],"SIM")</f>
        <v>1401.0658558878345</v>
      </c>
      <c r="BX7" s="27">
        <f ca="1">((BW7-$BW$32)/($BW$31-$BW$32))*100</f>
        <v>60.489375483175337</v>
      </c>
      <c r="BY7" s="28">
        <v>7</v>
      </c>
      <c r="BZ7" s="28">
        <v>3</v>
      </c>
      <c r="CA7" s="28">
        <v>3</v>
      </c>
      <c r="CB7" s="28">
        <v>4</v>
      </c>
      <c r="CC7" s="28">
        <f ca="1">_xlfn.RANK.EQ(BX7,$BX$3:$BX$29)</f>
        <v>5</v>
      </c>
      <c r="CD7" s="31">
        <f ca="1">CB7-CC7</f>
        <v>-1</v>
      </c>
      <c r="CE7" s="27">
        <f ca="1">SUMIFS(GERAL[[#All],[Nota 2026]],GERAL[[#All],[ESTADO]],A7,GERAL[[#All],[ODS 11]],"SIM")</f>
        <v>1246.5718109196196</v>
      </c>
      <c r="CF7" s="27">
        <f ca="1">((CE7-$CE$32)/($CE$31-$CE$32))*100</f>
        <v>72.21779701266054</v>
      </c>
      <c r="CG7" s="28">
        <v>4</v>
      </c>
      <c r="CH7" s="28">
        <v>4</v>
      </c>
      <c r="CI7" s="28">
        <v>4</v>
      </c>
      <c r="CJ7" s="28">
        <v>7</v>
      </c>
      <c r="CK7" s="28">
        <f ca="1">_xlfn.RANK.EQ(CF7,$CF$3:$CF$29)</f>
        <v>7</v>
      </c>
      <c r="CL7" s="31">
        <f ca="1">CJ7-CK7</f>
        <v>0</v>
      </c>
      <c r="CM7" s="27">
        <f ca="1">SUMIFS(GERAL[[#All],[Nota 2026]],GERAL[[#All],[ESTADO]],A7,GERAL[[#All],[ODS 12]],"SIM")</f>
        <v>353.18572432285367</v>
      </c>
      <c r="CN7" s="27">
        <f ca="1">((CM7-$CM$32)/($CM$31-$CM$32))*100</f>
        <v>75.640698832718144</v>
      </c>
      <c r="CO7" s="28">
        <v>3</v>
      </c>
      <c r="CP7" s="28">
        <v>3</v>
      </c>
      <c r="CQ7" s="28">
        <v>2</v>
      </c>
      <c r="CR7" s="28">
        <v>4</v>
      </c>
      <c r="CS7" s="28">
        <f ca="1">_xlfn.RANK.EQ(CN7,$CN$3:$CN$29)</f>
        <v>5</v>
      </c>
      <c r="CT7" s="31">
        <f ca="1">CR7-CS7</f>
        <v>-1</v>
      </c>
      <c r="CU7" s="27">
        <f ca="1">SUMIFS(GERAL[[#All],[Nota 2026]],GERAL[[#All],[ESTADO]],A7,GERAL[[#All],[ODS 13]],"SIM")</f>
        <v>384.60735247738944</v>
      </c>
      <c r="CV7" s="27">
        <f ca="1">((CU7-$CU$32)/($CU$31-$CU$32))*100</f>
        <v>90.305658566595497</v>
      </c>
      <c r="CW7" s="28">
        <v>15</v>
      </c>
      <c r="CX7" s="28">
        <v>6</v>
      </c>
      <c r="CY7" s="28">
        <v>8</v>
      </c>
      <c r="CZ7" s="28">
        <v>14</v>
      </c>
      <c r="DA7" s="28">
        <f ca="1">_xlfn.RANK.EQ(CV7,$CV$3:$CV$29)</f>
        <v>2</v>
      </c>
      <c r="DB7" s="31">
        <f ca="1">CZ7-DA7</f>
        <v>12</v>
      </c>
      <c r="DC7" s="27">
        <f ca="1">SUMIFS(GERAL[[#All],[Nota 2026]],GERAL[[#All],[ESTADO]],A7,GERAL[[#All],[ODS 14]],"SIM")</f>
        <v>162.31003483947299</v>
      </c>
      <c r="DD7" s="27">
        <f ca="1">((DC7-$DC$32)/($DC$31-$DC$32))*100</f>
        <v>87.889823031540459</v>
      </c>
      <c r="DE7" s="28">
        <v>12</v>
      </c>
      <c r="DF7" s="28">
        <v>12</v>
      </c>
      <c r="DG7" s="28">
        <v>12</v>
      </c>
      <c r="DH7" s="28">
        <v>5</v>
      </c>
      <c r="DI7" s="28">
        <f ca="1">_xlfn.RANK.EQ(DD7,$DD$3:$DD$29)</f>
        <v>4</v>
      </c>
      <c r="DJ7" s="31">
        <f ca="1">DH7-DI7</f>
        <v>1</v>
      </c>
      <c r="DK7" s="27">
        <f ca="1">SUMIFS(GERAL[[#All],[Nota 2026]],GERAL[[#All],[ESTADO]],A7,GERAL[[#All],[ODS 15]],"SIM")</f>
        <v>361.42259383226371</v>
      </c>
      <c r="DL7" s="27">
        <f ca="1">((DK7-$DK$32)/($DK$31-$DK$32))*100</f>
        <v>67.903639380556911</v>
      </c>
      <c r="DM7" s="28">
        <v>18</v>
      </c>
      <c r="DN7" s="28">
        <v>16</v>
      </c>
      <c r="DO7" s="28">
        <v>20</v>
      </c>
      <c r="DP7" s="28">
        <v>21</v>
      </c>
      <c r="DQ7" s="28">
        <f ca="1">_xlfn.RANK.EQ(DL7,$DL$3:$DL$29)</f>
        <v>8</v>
      </c>
      <c r="DR7" s="31">
        <f ca="1">DP7-DQ7</f>
        <v>13</v>
      </c>
      <c r="DS7" s="27">
        <f ca="1">SUMIFS(GERAL[[#All],[Nota 2026]],GERAL[[#All],[ESTADO]],A7,GERAL[[#All],[ODS 16]],"SIM")</f>
        <v>2167.6809625028077</v>
      </c>
      <c r="DT7" s="27">
        <f ca="1">((DS7-$DS$32)/($DS$31-$DS$32))*100</f>
        <v>67.737959883123366</v>
      </c>
      <c r="DU7" s="28">
        <v>8</v>
      </c>
      <c r="DV7" s="28">
        <v>9</v>
      </c>
      <c r="DW7" s="28">
        <v>6</v>
      </c>
      <c r="DX7" s="28">
        <v>9</v>
      </c>
      <c r="DY7" s="28">
        <f ca="1">_xlfn.RANK.EQ(DT7,$DT$3:$DT$29)</f>
        <v>8</v>
      </c>
      <c r="DZ7" s="31">
        <f ca="1">DX7-DY7</f>
        <v>1</v>
      </c>
      <c r="EA7" s="27">
        <f ca="1">SUMIFS(GERAL[[#All],[Nota 2026]],GERAL[[#All],[ESTADO]],A7,GERAL[[#All],[ODS 17]],"SIM")</f>
        <v>420.67711657842193</v>
      </c>
      <c r="EB7" s="27">
        <f ca="1">((EA7-$EA$32)/($EA$31-$EA$32))*100</f>
        <v>19.352334838553233</v>
      </c>
      <c r="EC7" s="28">
        <v>21</v>
      </c>
      <c r="ED7" s="28">
        <v>25</v>
      </c>
      <c r="EE7" s="28">
        <v>23</v>
      </c>
      <c r="EF7" s="28">
        <v>25</v>
      </c>
      <c r="EG7" s="28">
        <f ca="1">_xlfn.RANK.EQ(EB7,$EB$3:$EB$29)</f>
        <v>24</v>
      </c>
      <c r="EH7" s="31">
        <f ca="1">EF7-EG7</f>
        <v>1</v>
      </c>
      <c r="EI7" s="27">
        <f ca="1">AVERAGE(EB7,DT7,DL7,DD7,CV7,CN7,CF7,BX7,BP7,BH7,AZ7,AR7,AJ7,AB7,T7,L7,D7)</f>
        <v>67.690522393294614</v>
      </c>
      <c r="EJ7" s="28">
        <v>4</v>
      </c>
      <c r="EK7" s="28">
        <v>4</v>
      </c>
      <c r="EL7" s="28">
        <v>7</v>
      </c>
      <c r="EM7" s="28">
        <v>7</v>
      </c>
      <c r="EN7" s="28">
        <f ca="1">_xlfn.RANK.EQ(EI7,$EI$3:$EI$29)</f>
        <v>5</v>
      </c>
      <c r="EO7" s="31">
        <f ca="1">EM7-EN7</f>
        <v>2</v>
      </c>
      <c r="EQ7" s="77"/>
      <c r="ET7" s="74"/>
    </row>
    <row r="8" spans="1:150" ht="20" x14ac:dyDescent="0.85">
      <c r="A8" s="25" t="s">
        <v>162</v>
      </c>
      <c r="B8" s="26" t="s">
        <v>369</v>
      </c>
      <c r="C8" s="27">
        <f ca="1">SUMIFS(GERAL[[#All],[Nota 2026]],GERAL[[#All],[ESTADO]],A8,GERAL[[#All],[ODS 1]],"SIM")</f>
        <v>515.42243188118232</v>
      </c>
      <c r="D8" s="27">
        <f ca="1">((C8-$C$32)/($C$31-$C$32))*100</f>
        <v>75.760657890510913</v>
      </c>
      <c r="E8" s="28">
        <v>6</v>
      </c>
      <c r="F8" s="28">
        <v>10</v>
      </c>
      <c r="G8" s="28">
        <v>4</v>
      </c>
      <c r="H8" s="28">
        <v>9</v>
      </c>
      <c r="I8" s="28">
        <f ca="1">_xlfn.RANK.EQ(D8,$D$3:$D$29)</f>
        <v>7</v>
      </c>
      <c r="J8" s="31">
        <f ca="1">H8-I8</f>
        <v>2</v>
      </c>
      <c r="K8" s="27">
        <f ca="1">SUMIFS(GERAL[[#All],[Nota 2026]],GERAL[[#All],[ESTADO]],A8,GERAL[[#All],[ODS 2]],"SIM")</f>
        <v>351.5837899945368</v>
      </c>
      <c r="L8" s="27">
        <f ca="1">((K8-$K$32)/($K$31-$K$32))*100</f>
        <v>100</v>
      </c>
      <c r="M8" s="28">
        <v>2</v>
      </c>
      <c r="N8" s="28">
        <v>3</v>
      </c>
      <c r="O8" s="28">
        <v>1</v>
      </c>
      <c r="P8" s="28">
        <v>1</v>
      </c>
      <c r="Q8" s="28">
        <f ca="1">_xlfn.RANK.EQ(L8,$L$3:$L$29)</f>
        <v>1</v>
      </c>
      <c r="R8" s="31">
        <f ca="1">P8-Q8</f>
        <v>0</v>
      </c>
      <c r="S8" s="27">
        <f ca="1">SUMIFS(GERAL[[#All],[Nota 2026]],GERAL[[#All],[ESTADO]],A8,GERAL[[#All],[ODS 3]],"SIM")</f>
        <v>1021.0682597669601</v>
      </c>
      <c r="T8" s="27">
        <f ca="1">((S8-$S$32)/($S$31-$S$32))*100</f>
        <v>97.143057390148485</v>
      </c>
      <c r="U8" s="28">
        <v>2</v>
      </c>
      <c r="V8" s="28">
        <v>1</v>
      </c>
      <c r="W8" s="28">
        <v>4</v>
      </c>
      <c r="X8" s="28">
        <v>2</v>
      </c>
      <c r="Y8" s="28">
        <f ca="1">_xlfn.RANK.EQ(T8,$T$3:$T$29)</f>
        <v>2</v>
      </c>
      <c r="Z8" s="31">
        <f ca="1">X8-Y8</f>
        <v>0</v>
      </c>
      <c r="AA8" s="27">
        <f ca="1">SUMIFS(GERAL[[#All],[Nota 2026]],GERAL[[#All],[ESTADO]],A8,GERAL[[#All],[ODS 4]],"SIM")</f>
        <v>998.94603489611586</v>
      </c>
      <c r="AB8" s="27">
        <f ca="1">((AA8-$AA$32)/($AA$31-$AA$32))*100</f>
        <v>90.939781703711759</v>
      </c>
      <c r="AC8" s="28">
        <v>2</v>
      </c>
      <c r="AD8" s="28">
        <v>2</v>
      </c>
      <c r="AE8" s="28">
        <v>2</v>
      </c>
      <c r="AF8" s="28">
        <v>2</v>
      </c>
      <c r="AG8" s="28">
        <f ca="1">_xlfn.RANK.EQ(AB8,$AB$3:$AB$29)</f>
        <v>2</v>
      </c>
      <c r="AH8" s="31">
        <f ca="1">AF8-AG8</f>
        <v>0</v>
      </c>
      <c r="AI8" s="27">
        <f ca="1">SUMIFS(GERAL[[#All],[Nota 2026]],GERAL[[#All],[ESTADO]],A8,GERAL[[#All],[ODS 5]],"SIM")</f>
        <v>469.80400762216686</v>
      </c>
      <c r="AJ8" s="27">
        <f ca="1">((AI8-$AI$32)/($AI$31-$AI$32))*100</f>
        <v>30.239411414545316</v>
      </c>
      <c r="AK8" s="28">
        <v>12</v>
      </c>
      <c r="AL8" s="28">
        <v>17</v>
      </c>
      <c r="AM8" s="28">
        <v>15</v>
      </c>
      <c r="AN8" s="28">
        <v>19</v>
      </c>
      <c r="AO8" s="28">
        <f ca="1">_xlfn.RANK.EQ(AJ8,$AJ$3:$AJ$29)</f>
        <v>18</v>
      </c>
      <c r="AP8" s="31">
        <f ca="1">AN8-AO8</f>
        <v>1</v>
      </c>
      <c r="AQ8" s="27">
        <f ca="1">SUMIFS(GERAL[[#All],[Nota 2026]],GERAL[[#All],[ESTADO]],A8,GERAL[[#All],[ODS 6]],"SIM")</f>
        <v>707.80774058770078</v>
      </c>
      <c r="AR8" s="27">
        <f ca="1">((AQ8-$AQ$32)/($AQ$31-$AQ$32))*100</f>
        <v>94.821188163163271</v>
      </c>
      <c r="AS8" s="28">
        <v>2</v>
      </c>
      <c r="AT8" s="28">
        <v>1</v>
      </c>
      <c r="AU8" s="28">
        <v>4</v>
      </c>
      <c r="AV8" s="28">
        <v>1</v>
      </c>
      <c r="AW8" s="28">
        <f ca="1">_xlfn.RANK.EQ(AR8,$AR$3:$AR$29)</f>
        <v>2</v>
      </c>
      <c r="AX8" s="31">
        <f ca="1">AV8-AW8</f>
        <v>-1</v>
      </c>
      <c r="AY8" s="27">
        <f ca="1">SUMIFS(GERAL[[#All],[Nota 2026]],GERAL[[#All],[ESTADO]],A8,GERAL[[#All],[ODS 7]],"SIM")</f>
        <v>232.33766340656189</v>
      </c>
      <c r="AZ8" s="27">
        <f ca="1">((AY8-$AY$32)/($AY$31-$AY$32))*100</f>
        <v>46.446290995238073</v>
      </c>
      <c r="BA8" s="28">
        <v>8</v>
      </c>
      <c r="BB8" s="28">
        <v>7</v>
      </c>
      <c r="BC8" s="28">
        <v>13</v>
      </c>
      <c r="BD8" s="28">
        <v>7</v>
      </c>
      <c r="BE8" s="28">
        <f ca="1">_xlfn.RANK.EQ(AZ8,$AZ$3:$AZ$29)</f>
        <v>20</v>
      </c>
      <c r="BF8" s="31">
        <f ca="1">BD8-BE8</f>
        <v>-13</v>
      </c>
      <c r="BG8" s="27">
        <f ca="1">SUMIFS(GERAL[[#All],[Nota 2026]],GERAL[[#All],[ESTADO]],A8,GERAL[[#All],[ODS 8]],"SIM")</f>
        <v>1300.8858239084745</v>
      </c>
      <c r="BH8" s="27">
        <f ca="1">((BG8-$BG$32)/($BG$31-$BG$32))*100</f>
        <v>44.883653241178116</v>
      </c>
      <c r="BI8" s="28">
        <v>5</v>
      </c>
      <c r="BJ8" s="28">
        <v>8</v>
      </c>
      <c r="BK8" s="28">
        <v>6</v>
      </c>
      <c r="BL8" s="28">
        <v>13</v>
      </c>
      <c r="BM8" s="28">
        <f ca="1">_xlfn.RANK.EQ(BH8,$BH$3:$BH$29)</f>
        <v>11</v>
      </c>
      <c r="BN8" s="31">
        <f ca="1">BL8-BM8</f>
        <v>2</v>
      </c>
      <c r="BO8" s="27">
        <f ca="1">SUMIFS(GERAL[[#All],[Nota 2026]],GERAL[[#All],[ESTADO]],A8,GERAL[[#All],[ODS 9]],"SIM")</f>
        <v>999.22685968935048</v>
      </c>
      <c r="BP8" s="27">
        <f ca="1">((BO8-$BO$32)/($BO$31-$BO$32))*100</f>
        <v>29.690275065114712</v>
      </c>
      <c r="BQ8" s="28">
        <v>4</v>
      </c>
      <c r="BR8" s="28">
        <v>13</v>
      </c>
      <c r="BS8" s="28">
        <v>11</v>
      </c>
      <c r="BT8" s="28">
        <v>17</v>
      </c>
      <c r="BU8" s="28">
        <f ca="1">_xlfn.RANK.EQ(BP8,$BP$3:$BP$29)</f>
        <v>19</v>
      </c>
      <c r="BV8" s="31">
        <f ca="1">BT8-BU8</f>
        <v>-2</v>
      </c>
      <c r="BW8" s="27">
        <f ca="1">SUMIFS(GERAL[[#All],[Nota 2026]],GERAL[[#All],[ESTADO]],A8,GERAL[[#All],[ODS 10]],"SIM")</f>
        <v>1059.7363849908556</v>
      </c>
      <c r="BX8" s="27">
        <f ca="1">((BW8-$BW$32)/($BW$31-$BW$32))*100</f>
        <v>12.539981745343301</v>
      </c>
      <c r="BY8" s="28">
        <v>18</v>
      </c>
      <c r="BZ8" s="28">
        <v>18</v>
      </c>
      <c r="CA8" s="28">
        <v>19</v>
      </c>
      <c r="CB8" s="28">
        <v>24</v>
      </c>
      <c r="CC8" s="28">
        <f ca="1">_xlfn.RANK.EQ(BX8,$BX$3:$BX$29)</f>
        <v>23</v>
      </c>
      <c r="CD8" s="31">
        <f ca="1">CB8-CC8</f>
        <v>1</v>
      </c>
      <c r="CE8" s="27">
        <f ca="1">SUMIFS(GERAL[[#All],[Nota 2026]],GERAL[[#All],[ESTADO]],A8,GERAL[[#All],[ODS 11]],"SIM")</f>
        <v>1281.8541441045909</v>
      </c>
      <c r="CF8" s="27">
        <f ca="1">((CE8-$CE$32)/($CE$31-$CE$32))*100</f>
        <v>76.680502788772159</v>
      </c>
      <c r="CG8" s="28">
        <v>7</v>
      </c>
      <c r="CH8" s="28">
        <v>5</v>
      </c>
      <c r="CI8" s="28">
        <v>11</v>
      </c>
      <c r="CJ8" s="28">
        <v>4</v>
      </c>
      <c r="CK8" s="28">
        <f ca="1">_xlfn.RANK.EQ(CF8,$CF$3:$CF$29)</f>
        <v>5</v>
      </c>
      <c r="CL8" s="31">
        <f ca="1">CJ8-CK8</f>
        <v>-1</v>
      </c>
      <c r="CM8" s="27">
        <f ca="1">SUMIFS(GERAL[[#All],[Nota 2026]],GERAL[[#All],[ESTADO]],A8,GERAL[[#All],[ODS 12]],"SIM")</f>
        <v>448.32507081598033</v>
      </c>
      <c r="CN8" s="27">
        <f ca="1">((CM8-$CM$32)/($CM$31-$CM$32))*100</f>
        <v>100</v>
      </c>
      <c r="CO8" s="28">
        <v>11</v>
      </c>
      <c r="CP8" s="28">
        <v>13</v>
      </c>
      <c r="CQ8" s="28">
        <v>14</v>
      </c>
      <c r="CR8" s="28">
        <v>2</v>
      </c>
      <c r="CS8" s="28">
        <f ca="1">_xlfn.RANK.EQ(CN8,$CN$3:$CN$29)</f>
        <v>1</v>
      </c>
      <c r="CT8" s="31">
        <f ca="1">CR8-CS8</f>
        <v>1</v>
      </c>
      <c r="CU8" s="27">
        <f ca="1">SUMIFS(GERAL[[#All],[Nota 2026]],GERAL[[#All],[ESTADO]],A8,GERAL[[#All],[ODS 13]],"SIM")</f>
        <v>244.64521867813539</v>
      </c>
      <c r="CV8" s="27">
        <f ca="1">((CU8-$CU$32)/($CU$31-$CU$32))*100</f>
        <v>35.825158141623696</v>
      </c>
      <c r="CW8" s="28">
        <v>17</v>
      </c>
      <c r="CX8" s="28">
        <v>13</v>
      </c>
      <c r="CY8" s="28">
        <v>3</v>
      </c>
      <c r="CZ8" s="28">
        <v>1</v>
      </c>
      <c r="DA8" s="28">
        <f ca="1">_xlfn.RANK.EQ(CV8,$CV$3:$CV$29)</f>
        <v>25</v>
      </c>
      <c r="DB8" s="31">
        <f ca="1">CZ8-DA8</f>
        <v>-24</v>
      </c>
      <c r="DC8" s="27">
        <f ca="1">SUMIFS(GERAL[[#All],[Nota 2026]],GERAL[[#All],[ESTADO]],A8,GERAL[[#All],[ODS 14]],"SIM")</f>
        <v>168.43275473414366</v>
      </c>
      <c r="DD8" s="27">
        <f ca="1">((DC8-$DC$32)/($DC$31-$DC$32))*100</f>
        <v>92.508704121127423</v>
      </c>
      <c r="DE8" s="28">
        <v>23</v>
      </c>
      <c r="DF8" s="28">
        <v>25</v>
      </c>
      <c r="DG8" s="28">
        <v>26</v>
      </c>
      <c r="DH8" s="28">
        <v>2</v>
      </c>
      <c r="DI8" s="28">
        <f ca="1">_xlfn.RANK.EQ(DD8,$DD$3:$DD$29)</f>
        <v>2</v>
      </c>
      <c r="DJ8" s="31">
        <f ca="1">DH8-DI8</f>
        <v>0</v>
      </c>
      <c r="DK8" s="27">
        <f ca="1">SUMIFS(GERAL[[#All],[Nota 2026]],GERAL[[#All],[ESTADO]],A8,GERAL[[#All],[ODS 15]],"SIM")</f>
        <v>336.79633496517357</v>
      </c>
      <c r="DL8" s="27">
        <f ca="1">((DK8-$DK$32)/($DK$31-$DK$32))*100</f>
        <v>55.639717334886321</v>
      </c>
      <c r="DM8" s="28">
        <v>20</v>
      </c>
      <c r="DN8" s="28">
        <v>15</v>
      </c>
      <c r="DO8" s="28">
        <v>7</v>
      </c>
      <c r="DP8" s="28">
        <v>1</v>
      </c>
      <c r="DQ8" s="28">
        <f ca="1">_xlfn.RANK.EQ(DL8,$DL$3:$DL$29)</f>
        <v>15</v>
      </c>
      <c r="DR8" s="31">
        <f ca="1">DP8-DQ8</f>
        <v>-14</v>
      </c>
      <c r="DS8" s="27">
        <f ca="1">SUMIFS(GERAL[[#All],[Nota 2026]],GERAL[[#All],[ESTADO]],A8,GERAL[[#All],[ODS 16]],"SIM")</f>
        <v>2075.5203902110916</v>
      </c>
      <c r="DT8" s="27">
        <f ca="1">((DS8-$DS$32)/($DS$31-$DS$32))*100</f>
        <v>58.691229488335416</v>
      </c>
      <c r="DU8" s="28">
        <v>7</v>
      </c>
      <c r="DV8" s="28">
        <v>6</v>
      </c>
      <c r="DW8" s="28">
        <v>5</v>
      </c>
      <c r="DX8" s="28">
        <v>8</v>
      </c>
      <c r="DY8" s="28">
        <f ca="1">_xlfn.RANK.EQ(DT8,$DT$3:$DT$29)</f>
        <v>9</v>
      </c>
      <c r="DZ8" s="31">
        <f ca="1">DX8-DY8</f>
        <v>-1</v>
      </c>
      <c r="EA8" s="27">
        <f ca="1">SUMIFS(GERAL[[#All],[Nota 2026]],GERAL[[#All],[ESTADO]],A8,GERAL[[#All],[ODS 17]],"SIM")</f>
        <v>475.46622550781035</v>
      </c>
      <c r="EB8" s="27">
        <f ca="1">((EA8-$EA$32)/($EA$31-$EA$32))*100</f>
        <v>30.114070381982177</v>
      </c>
      <c r="EC8" s="28">
        <v>17</v>
      </c>
      <c r="ED8" s="28">
        <v>24</v>
      </c>
      <c r="EE8" s="28">
        <v>15</v>
      </c>
      <c r="EF8" s="28">
        <v>24</v>
      </c>
      <c r="EG8" s="28">
        <f ca="1">_xlfn.RANK.EQ(EB8,$EB$3:$EB$29)</f>
        <v>21</v>
      </c>
      <c r="EH8" s="31">
        <f ca="1">EF8-EG8</f>
        <v>3</v>
      </c>
      <c r="EI8" s="27">
        <f ca="1">AVERAGE(EB8,DT8,DL8,DD8,CV8,CN8,CF8,BX8,BP8,BH8,AZ8,AR8,AJ8,AB8,T8,L8,D8)</f>
        <v>63.054334109745952</v>
      </c>
      <c r="EJ8" s="28">
        <v>5</v>
      </c>
      <c r="EK8" s="28">
        <v>9</v>
      </c>
      <c r="EL8" s="28">
        <v>8</v>
      </c>
      <c r="EM8" s="28">
        <v>5</v>
      </c>
      <c r="EN8" s="28">
        <f ca="1">_xlfn.RANK.EQ(EI8,$EI$3:$EI$29)</f>
        <v>6</v>
      </c>
      <c r="EO8" s="31">
        <f ca="1">EM8-EN8</f>
        <v>-1</v>
      </c>
      <c r="EQ8" s="77"/>
      <c r="ET8" s="74"/>
    </row>
    <row r="9" spans="1:150" ht="20" x14ac:dyDescent="0.85">
      <c r="A9" s="25" t="s">
        <v>170</v>
      </c>
      <c r="B9" s="26" t="s">
        <v>368</v>
      </c>
      <c r="C9" s="27">
        <f ca="1">SUMIFS(GERAL[[#All],[Nota 2026]],GERAL[[#All],[ESTADO]],A9,GERAL[[#All],[ODS 1]],"SIM")</f>
        <v>415.73730556247904</v>
      </c>
      <c r="D9" s="27">
        <f ca="1">((C9-$C$32)/($C$31-$C$32))*100</f>
        <v>50.067183144594438</v>
      </c>
      <c r="E9" s="28">
        <v>21</v>
      </c>
      <c r="F9" s="28">
        <v>24</v>
      </c>
      <c r="G9" s="28">
        <v>25</v>
      </c>
      <c r="H9" s="28">
        <v>16</v>
      </c>
      <c r="I9" s="28">
        <f ca="1">_xlfn.RANK.EQ(D9,$D$3:$D$29)</f>
        <v>14</v>
      </c>
      <c r="J9" s="31">
        <f ca="1">H9-I9</f>
        <v>2</v>
      </c>
      <c r="K9" s="27">
        <f ca="1">SUMIFS(GERAL[[#All],[Nota 2026]],GERAL[[#All],[ESTADO]],A9,GERAL[[#All],[ODS 2]],"SIM")</f>
        <v>312.55453510449928</v>
      </c>
      <c r="L9" s="27">
        <f ca="1">((K9-$K$32)/($K$31-$K$32))*100</f>
        <v>84.640760155294075</v>
      </c>
      <c r="M9" s="28">
        <v>15</v>
      </c>
      <c r="N9" s="28">
        <v>20</v>
      </c>
      <c r="O9" s="28">
        <v>21</v>
      </c>
      <c r="P9" s="28">
        <v>20</v>
      </c>
      <c r="Q9" s="28">
        <f ca="1">_xlfn.RANK.EQ(L9,$L$3:$L$29)</f>
        <v>5</v>
      </c>
      <c r="R9" s="31">
        <f ca="1">P9-Q9</f>
        <v>15</v>
      </c>
      <c r="S9" s="27">
        <f ca="1">SUMIFS(GERAL[[#All],[Nota 2026]],GERAL[[#All],[ESTADO]],A9,GERAL[[#All],[ODS 3]],"SIM")</f>
        <v>663.35544947175606</v>
      </c>
      <c r="T9" s="27">
        <f ca="1">((S9-$S$32)/($S$31-$S$32))*100</f>
        <v>40.453322363762126</v>
      </c>
      <c r="U9" s="28">
        <v>15</v>
      </c>
      <c r="V9" s="28">
        <v>17</v>
      </c>
      <c r="W9" s="28">
        <v>12</v>
      </c>
      <c r="X9" s="28">
        <v>17</v>
      </c>
      <c r="Y9" s="28">
        <f ca="1">_xlfn.RANK.EQ(T9,$T$3:$T$29)</f>
        <v>14</v>
      </c>
      <c r="Z9" s="31">
        <f ca="1">X9-Y9</f>
        <v>3</v>
      </c>
      <c r="AA9" s="27">
        <f ca="1">SUMIFS(GERAL[[#All],[Nota 2026]],GERAL[[#All],[ESTADO]],A9,GERAL[[#All],[ODS 4]],"SIM")</f>
        <v>556.34036482319914</v>
      </c>
      <c r="AB9" s="27">
        <f ca="1">((AA9-$AA$32)/($AA$31-$AA$32))*100</f>
        <v>34.721760016215541</v>
      </c>
      <c r="AC9" s="28">
        <v>19</v>
      </c>
      <c r="AD9" s="28">
        <v>20</v>
      </c>
      <c r="AE9" s="28">
        <v>17</v>
      </c>
      <c r="AF9" s="28">
        <v>17</v>
      </c>
      <c r="AG9" s="28">
        <f ca="1">_xlfn.RANK.EQ(AB9,$AB$3:$AB$29)</f>
        <v>17</v>
      </c>
      <c r="AH9" s="31">
        <f ca="1">AF9-AG9</f>
        <v>0</v>
      </c>
      <c r="AI9" s="27">
        <f ca="1">SUMIFS(GERAL[[#All],[Nota 2026]],GERAL[[#All],[ESTADO]],A9,GERAL[[#All],[ODS 5]],"SIM")</f>
        <v>575.33963730018149</v>
      </c>
      <c r="AJ9" s="27">
        <f ca="1">((AI9-$AI$32)/($AI$31-$AI$32))*100</f>
        <v>61.092130011159597</v>
      </c>
      <c r="AK9" s="28">
        <v>23</v>
      </c>
      <c r="AL9" s="28">
        <v>7</v>
      </c>
      <c r="AM9" s="28">
        <v>9</v>
      </c>
      <c r="AN9" s="28">
        <v>10</v>
      </c>
      <c r="AO9" s="28">
        <f ca="1">_xlfn.RANK.EQ(AJ9,$AJ$3:$AJ$29)</f>
        <v>7</v>
      </c>
      <c r="AP9" s="31">
        <f ca="1">AN9-AO9</f>
        <v>3</v>
      </c>
      <c r="AQ9" s="27">
        <f ca="1">SUMIFS(GERAL[[#All],[Nota 2026]],GERAL[[#All],[ESTADO]],A9,GERAL[[#All],[ODS 6]],"SIM")</f>
        <v>571.19070446544129</v>
      </c>
      <c r="AR9" s="27">
        <f ca="1">((AQ9-$AQ$32)/($AQ$31-$AQ$32))*100</f>
        <v>61.698997726734561</v>
      </c>
      <c r="AS9" s="28">
        <v>19</v>
      </c>
      <c r="AT9" s="28">
        <v>22</v>
      </c>
      <c r="AU9" s="28">
        <v>19</v>
      </c>
      <c r="AV9" s="28">
        <v>20</v>
      </c>
      <c r="AW9" s="28">
        <f ca="1">_xlfn.RANK.EQ(AR9,$AR$3:$AR$29)</f>
        <v>11</v>
      </c>
      <c r="AX9" s="31">
        <f ca="1">AV9-AW9</f>
        <v>9</v>
      </c>
      <c r="AY9" s="27">
        <f ca="1">SUMIFS(GERAL[[#All],[Nota 2026]],GERAL[[#All],[ESTADO]],A9,GERAL[[#All],[ODS 7]],"SIM")</f>
        <v>340.79429293241304</v>
      </c>
      <c r="AZ9" s="27">
        <f ca="1">((AY9-$AY$32)/($AY$31-$AY$32))*100</f>
        <v>100</v>
      </c>
      <c r="BA9" s="28">
        <v>2</v>
      </c>
      <c r="BB9" s="28">
        <v>2</v>
      </c>
      <c r="BC9" s="28">
        <v>1</v>
      </c>
      <c r="BD9" s="28">
        <v>1</v>
      </c>
      <c r="BE9" s="28">
        <f ca="1">_xlfn.RANK.EQ(AZ9,$AZ$3:$AZ$29)</f>
        <v>1</v>
      </c>
      <c r="BF9" s="31">
        <f ca="1">BD9-BE9</f>
        <v>0</v>
      </c>
      <c r="BG9" s="27">
        <f ca="1">SUMIFS(GERAL[[#All],[Nota 2026]],GERAL[[#All],[ESTADO]],A9,GERAL[[#All],[ODS 8]],"SIM")</f>
        <v>1174.3912725390967</v>
      </c>
      <c r="BH9" s="27">
        <f ca="1">((BG9-$BG$32)/($BG$31-$BG$32))*100</f>
        <v>31.374487134185614</v>
      </c>
      <c r="BI9" s="28">
        <v>22</v>
      </c>
      <c r="BJ9" s="28">
        <v>22</v>
      </c>
      <c r="BK9" s="28">
        <v>24</v>
      </c>
      <c r="BL9" s="28">
        <v>22</v>
      </c>
      <c r="BM9" s="28">
        <f ca="1">_xlfn.RANK.EQ(BH9,$BH$3:$BH$29)</f>
        <v>18</v>
      </c>
      <c r="BN9" s="31">
        <f ca="1">BL9-BM9</f>
        <v>4</v>
      </c>
      <c r="BO9" s="27">
        <f ca="1">SUMIFS(GERAL[[#All],[Nota 2026]],GERAL[[#All],[ESTADO]],A9,GERAL[[#All],[ODS 9]],"SIM")</f>
        <v>1245.3370243208626</v>
      </c>
      <c r="BP9" s="27">
        <f ca="1">((BO9-$BO$32)/($BO$31-$BO$32))*100</f>
        <v>60.629451071300402</v>
      </c>
      <c r="BQ9" s="28">
        <v>7</v>
      </c>
      <c r="BR9" s="28">
        <v>8</v>
      </c>
      <c r="BS9" s="28">
        <v>6</v>
      </c>
      <c r="BT9" s="28">
        <v>5</v>
      </c>
      <c r="BU9" s="28">
        <f ca="1">_xlfn.RANK.EQ(BP9,$BP$3:$BP$29)</f>
        <v>4</v>
      </c>
      <c r="BV9" s="31">
        <f ca="1">BT9-BU9</f>
        <v>1</v>
      </c>
      <c r="BW9" s="27">
        <f ca="1">SUMIFS(GERAL[[#All],[Nota 2026]],GERAL[[#All],[ESTADO]],A9,GERAL[[#All],[ODS 10]],"SIM")</f>
        <v>1276.2410001364117</v>
      </c>
      <c r="BX9" s="27">
        <f ca="1">((BW9-$BW$32)/($BW$31-$BW$32))*100</f>
        <v>42.954188319393765</v>
      </c>
      <c r="BY9" s="28">
        <v>22</v>
      </c>
      <c r="BZ9" s="28">
        <v>12</v>
      </c>
      <c r="CA9" s="28">
        <v>17</v>
      </c>
      <c r="CB9" s="28">
        <v>12</v>
      </c>
      <c r="CC9" s="28">
        <f ca="1">_xlfn.RANK.EQ(BX9,$BX$3:$BX$29)</f>
        <v>9</v>
      </c>
      <c r="CD9" s="31">
        <f ca="1">CB9-CC9</f>
        <v>3</v>
      </c>
      <c r="CE9" s="27">
        <f ca="1">SUMIFS(GERAL[[#All],[Nota 2026]],GERAL[[#All],[ESTADO]],A9,GERAL[[#All],[ODS 11]],"SIM")</f>
        <v>1122.329810608941</v>
      </c>
      <c r="CF9" s="27">
        <f ca="1">((CE9-$CE$32)/($CE$31-$CE$32))*100</f>
        <v>56.502977657734753</v>
      </c>
      <c r="CG9" s="28">
        <v>12</v>
      </c>
      <c r="CH9" s="28">
        <v>12</v>
      </c>
      <c r="CI9" s="28">
        <v>10</v>
      </c>
      <c r="CJ9" s="28">
        <v>14</v>
      </c>
      <c r="CK9" s="28">
        <f ca="1">_xlfn.RANK.EQ(CF9,$CF$3:$CF$29)</f>
        <v>11</v>
      </c>
      <c r="CL9" s="31">
        <f ca="1">CJ9-CK9</f>
        <v>3</v>
      </c>
      <c r="CM9" s="27">
        <f ca="1">SUMIFS(GERAL[[#All],[Nota 2026]],GERAL[[#All],[ESTADO]],A9,GERAL[[#All],[ODS 12]],"SIM")</f>
        <v>260.32496491349571</v>
      </c>
      <c r="CN9" s="27">
        <f ca="1">((CM9-$CM$32)/($CM$31-$CM$32))*100</f>
        <v>51.864802860608727</v>
      </c>
      <c r="CO9" s="28">
        <v>9</v>
      </c>
      <c r="CP9" s="28">
        <v>12</v>
      </c>
      <c r="CQ9" s="28">
        <v>7</v>
      </c>
      <c r="CR9" s="28">
        <v>16</v>
      </c>
      <c r="CS9" s="28">
        <f ca="1">_xlfn.RANK.EQ(CN9,$CN$3:$CN$29)</f>
        <v>11</v>
      </c>
      <c r="CT9" s="31">
        <f ca="1">CR9-CS9</f>
        <v>5</v>
      </c>
      <c r="CU9" s="27">
        <f ca="1">SUMIFS(GERAL[[#All],[Nota 2026]],GERAL[[#All],[ESTADO]],A9,GERAL[[#All],[ODS 13]],"SIM")</f>
        <v>409.51242313962382</v>
      </c>
      <c r="CV9" s="27">
        <f ca="1">((CU9-$CU$32)/($CU$31-$CU$32))*100</f>
        <v>100</v>
      </c>
      <c r="CW9" s="28">
        <v>14</v>
      </c>
      <c r="CX9" s="28">
        <v>21</v>
      </c>
      <c r="CY9" s="28">
        <v>17</v>
      </c>
      <c r="CZ9" s="28">
        <v>16</v>
      </c>
      <c r="DA9" s="28">
        <f ca="1">_xlfn.RANK.EQ(CV9,$CV$3:$CV$29)</f>
        <v>1</v>
      </c>
      <c r="DB9" s="31">
        <f ca="1">CZ9-DA9</f>
        <v>15</v>
      </c>
      <c r="DC9" s="27">
        <f ca="1">SUMIFS(GERAL[[#All],[Nota 2026]],GERAL[[#All],[ESTADO]],A9,GERAL[[#All],[ODS 14]],"SIM")</f>
        <v>147.90940586007508</v>
      </c>
      <c r="DD9" s="27">
        <f ca="1">((DC9-$DC$32)/($DC$31-$DC$32))*100</f>
        <v>77.026220904486649</v>
      </c>
      <c r="DE9" s="28">
        <v>11</v>
      </c>
      <c r="DF9" s="28">
        <v>8</v>
      </c>
      <c r="DG9" s="28">
        <v>1</v>
      </c>
      <c r="DH9" s="28">
        <v>15</v>
      </c>
      <c r="DI9" s="28">
        <f ca="1">_xlfn.RANK.EQ(DD9,$DD$3:$DD$29)</f>
        <v>13</v>
      </c>
      <c r="DJ9" s="31">
        <f ca="1">DH9-DI9</f>
        <v>2</v>
      </c>
      <c r="DK9" s="27">
        <f ca="1">SUMIFS(GERAL[[#All],[Nota 2026]],GERAL[[#All],[ESTADO]],A9,GERAL[[#All],[ODS 15]],"SIM")</f>
        <v>425.87287999377065</v>
      </c>
      <c r="DL9" s="27">
        <f ca="1">((DK9-$DK$32)/($DK$31-$DK$32))*100</f>
        <v>100</v>
      </c>
      <c r="DM9" s="28">
        <v>17</v>
      </c>
      <c r="DN9" s="28">
        <v>19</v>
      </c>
      <c r="DO9" s="28">
        <v>17</v>
      </c>
      <c r="DP9" s="28">
        <v>14</v>
      </c>
      <c r="DQ9" s="28">
        <f ca="1">_xlfn.RANK.EQ(DL9,$DL$3:$DL$29)</f>
        <v>1</v>
      </c>
      <c r="DR9" s="31">
        <f ca="1">DP9-DQ9</f>
        <v>13</v>
      </c>
      <c r="DS9" s="27">
        <f ca="1">SUMIFS(GERAL[[#All],[Nota 2026]],GERAL[[#All],[ESTADO]],A9,GERAL[[#All],[ODS 16]],"SIM")</f>
        <v>2050.5055634725909</v>
      </c>
      <c r="DT9" s="27">
        <f ca="1">((DS9-$DS$32)/($DS$31-$DS$32))*100</f>
        <v>56.235706613984838</v>
      </c>
      <c r="DU9" s="28">
        <v>11</v>
      </c>
      <c r="DV9" s="28">
        <v>7</v>
      </c>
      <c r="DW9" s="28">
        <v>8</v>
      </c>
      <c r="DX9" s="28">
        <v>10</v>
      </c>
      <c r="DY9" s="28">
        <f ca="1">_xlfn.RANK.EQ(DT9,$DT$3:$DT$29)</f>
        <v>10</v>
      </c>
      <c r="DZ9" s="31">
        <f ca="1">DX9-DY9</f>
        <v>0</v>
      </c>
      <c r="EA9" s="27">
        <f ca="1">SUMIFS(GERAL[[#All],[Nota 2026]],GERAL[[#All],[ESTADO]],A9,GERAL[[#All],[ODS 17]],"SIM")</f>
        <v>546.31902894286452</v>
      </c>
      <c r="EB9" s="27">
        <f ca="1">((EA9-$EA$32)/($EA$31-$EA$32))*100</f>
        <v>44.031054030343888</v>
      </c>
      <c r="EC9" s="28">
        <v>15</v>
      </c>
      <c r="ED9" s="28">
        <v>11</v>
      </c>
      <c r="EE9" s="28">
        <v>11</v>
      </c>
      <c r="EF9" s="28">
        <v>15</v>
      </c>
      <c r="EG9" s="28">
        <f ca="1">_xlfn.RANK.EQ(EB9,$EB$3:$EB$29)</f>
        <v>17</v>
      </c>
      <c r="EH9" s="31">
        <f ca="1">EF9-EG9</f>
        <v>-2</v>
      </c>
      <c r="EI9" s="27">
        <f ca="1">AVERAGE(EB9,DT9,DL9,DD9,CV9,CN9,CF9,BX9,BP9,BH9,AZ9,AR9,AJ9,AB9,T9,L9,D9)</f>
        <v>61.958414235870521</v>
      </c>
      <c r="EJ9" s="28">
        <v>13</v>
      </c>
      <c r="EK9" s="28">
        <v>13</v>
      </c>
      <c r="EL9" s="28">
        <v>12</v>
      </c>
      <c r="EM9" s="28">
        <v>11</v>
      </c>
      <c r="EN9" s="28">
        <f ca="1">_xlfn.RANK.EQ(EI9,$EI$3:$EI$29)</f>
        <v>7</v>
      </c>
      <c r="EO9" s="31">
        <f ca="1">EM9-EN9</f>
        <v>4</v>
      </c>
      <c r="EQ9" s="77"/>
      <c r="ET9" s="74"/>
    </row>
    <row r="10" spans="1:150" ht="20" x14ac:dyDescent="0.85">
      <c r="A10" s="25" t="s">
        <v>166</v>
      </c>
      <c r="B10" s="26" t="s">
        <v>370</v>
      </c>
      <c r="C10" s="27">
        <f ca="1">SUMIFS(GERAL[[#All],[Nota 2026]],GERAL[[#All],[ESTADO]],A10,GERAL[[#All],[ODS 1]],"SIM")</f>
        <v>521.10528860430293</v>
      </c>
      <c r="D10" s="27">
        <f ca="1">((C10-$C$32)/($C$31-$C$32))*100</f>
        <v>77.225393313861275</v>
      </c>
      <c r="E10" s="28">
        <v>5</v>
      </c>
      <c r="F10" s="28">
        <v>5</v>
      </c>
      <c r="G10" s="28">
        <v>7</v>
      </c>
      <c r="H10" s="28">
        <v>5</v>
      </c>
      <c r="I10" s="28">
        <f ca="1">_xlfn.RANK.EQ(D10,$D$3:$D$29)</f>
        <v>6</v>
      </c>
      <c r="J10" s="31">
        <f ca="1">H10-I10</f>
        <v>-1</v>
      </c>
      <c r="K10" s="27">
        <f ca="1">SUMIFS(GERAL[[#All],[Nota 2026]],GERAL[[#All],[ESTADO]],A10,GERAL[[#All],[ODS 2]],"SIM")</f>
        <v>307.52285311749847</v>
      </c>
      <c r="L10" s="27">
        <f ca="1">((K10-$K$32)/($K$31-$K$32))*100</f>
        <v>82.660634972828475</v>
      </c>
      <c r="M10" s="28">
        <v>12</v>
      </c>
      <c r="N10" s="28">
        <v>12</v>
      </c>
      <c r="O10" s="28">
        <v>6</v>
      </c>
      <c r="P10" s="28">
        <v>4</v>
      </c>
      <c r="Q10" s="28">
        <f ca="1">_xlfn.RANK.EQ(L10,$L$3:$L$29)</f>
        <v>8</v>
      </c>
      <c r="R10" s="31">
        <f ca="1">P10-Q10</f>
        <v>-4</v>
      </c>
      <c r="S10" s="27">
        <f ca="1">SUMIFS(GERAL[[#All],[Nota 2026]],GERAL[[#All],[ESTADO]],A10,GERAL[[#All],[ODS 3]],"SIM")</f>
        <v>878.98624855286323</v>
      </c>
      <c r="T10" s="27">
        <f ca="1">((S10-$S$32)/($S$31-$S$32))*100</f>
        <v>74.626135054892671</v>
      </c>
      <c r="U10" s="28">
        <v>6</v>
      </c>
      <c r="V10" s="28">
        <v>3</v>
      </c>
      <c r="W10" s="28">
        <v>3</v>
      </c>
      <c r="X10" s="28">
        <v>6</v>
      </c>
      <c r="Y10" s="28">
        <f ca="1">_xlfn.RANK.EQ(T10,$T$3:$T$29)</f>
        <v>7</v>
      </c>
      <c r="Z10" s="31">
        <f ca="1">X10-Y10</f>
        <v>-1</v>
      </c>
      <c r="AA10" s="27">
        <f ca="1">SUMIFS(GERAL[[#All],[Nota 2026]],GERAL[[#All],[ESTADO]],A10,GERAL[[#All],[ODS 4]],"SIM")</f>
        <v>876.42136667673731</v>
      </c>
      <c r="AB10" s="27">
        <f ca="1">((AA10-$AA$32)/($AA$31-$AA$32))*100</f>
        <v>75.377182937013785</v>
      </c>
      <c r="AC10" s="28">
        <v>5</v>
      </c>
      <c r="AD10" s="28">
        <v>5</v>
      </c>
      <c r="AE10" s="28">
        <v>3</v>
      </c>
      <c r="AF10" s="28">
        <v>4</v>
      </c>
      <c r="AG10" s="28">
        <f ca="1">_xlfn.RANK.EQ(AB10,$AB$3:$AB$29)</f>
        <v>5</v>
      </c>
      <c r="AH10" s="31">
        <f ca="1">AF10-AG10</f>
        <v>-1</v>
      </c>
      <c r="AI10" s="27">
        <f ca="1">SUMIFS(GERAL[[#All],[Nota 2026]],GERAL[[#All],[ESTADO]],A10,GERAL[[#All],[ODS 5]],"SIM")</f>
        <v>583.1223813982906</v>
      </c>
      <c r="AJ10" s="27">
        <f ca="1">((AI10-$AI$32)/($AI$31-$AI$32))*100</f>
        <v>63.367369324186051</v>
      </c>
      <c r="AK10" s="28">
        <v>7</v>
      </c>
      <c r="AL10" s="28">
        <v>6</v>
      </c>
      <c r="AM10" s="28">
        <v>8</v>
      </c>
      <c r="AN10" s="28">
        <v>5</v>
      </c>
      <c r="AO10" s="28">
        <f ca="1">_xlfn.RANK.EQ(AJ10,$AJ$3:$AJ$29)</f>
        <v>6</v>
      </c>
      <c r="AP10" s="31">
        <f ca="1">AN10-AO10</f>
        <v>-1</v>
      </c>
      <c r="AQ10" s="27">
        <f ca="1">SUMIFS(GERAL[[#All],[Nota 2026]],GERAL[[#All],[ESTADO]],A10,GERAL[[#All],[ODS 6]],"SIM")</f>
        <v>633.81090779120495</v>
      </c>
      <c r="AR10" s="27">
        <f ca="1">((AQ10-$AQ$32)/($AQ$31-$AQ$32))*100</f>
        <v>76.880986434699864</v>
      </c>
      <c r="AS10" s="28">
        <v>6</v>
      </c>
      <c r="AT10" s="28">
        <v>6</v>
      </c>
      <c r="AU10" s="28">
        <v>3</v>
      </c>
      <c r="AV10" s="28">
        <v>4</v>
      </c>
      <c r="AW10" s="28">
        <f ca="1">_xlfn.RANK.EQ(AR10,$AR$3:$AR$29)</f>
        <v>3</v>
      </c>
      <c r="AX10" s="31">
        <f ca="1">AV10-AW10</f>
        <v>1</v>
      </c>
      <c r="AY10" s="27">
        <f ca="1">SUMIFS(GERAL[[#All],[Nota 2026]],GERAL[[#All],[ESTADO]],A10,GERAL[[#All],[ODS 7]],"SIM")</f>
        <v>252.48083698202376</v>
      </c>
      <c r="AZ10" s="27">
        <f ca="1">((AY10-$AY$32)/($AY$31-$AY$32))*100</f>
        <v>56.392586217657566</v>
      </c>
      <c r="BA10" s="28">
        <v>15</v>
      </c>
      <c r="BB10" s="28">
        <v>8</v>
      </c>
      <c r="BC10" s="28">
        <v>8</v>
      </c>
      <c r="BD10" s="28">
        <v>9</v>
      </c>
      <c r="BE10" s="28">
        <f ca="1">_xlfn.RANK.EQ(AZ10,$AZ$3:$AZ$29)</f>
        <v>13</v>
      </c>
      <c r="BF10" s="31">
        <f ca="1">BD10-BE10</f>
        <v>-4</v>
      </c>
      <c r="BG10" s="27">
        <f ca="1">SUMIFS(GERAL[[#All],[Nota 2026]],GERAL[[#All],[ESTADO]],A10,GERAL[[#All],[ODS 8]],"SIM")</f>
        <v>1379.0009009897033</v>
      </c>
      <c r="BH10" s="27">
        <f ca="1">((BG10-$BG$32)/($BG$31-$BG$32))*100</f>
        <v>53.226064359498459</v>
      </c>
      <c r="BI10" s="28">
        <v>11</v>
      </c>
      <c r="BJ10" s="28">
        <v>11</v>
      </c>
      <c r="BK10" s="28">
        <v>8</v>
      </c>
      <c r="BL10" s="28">
        <v>7</v>
      </c>
      <c r="BM10" s="28">
        <f ca="1">_xlfn.RANK.EQ(BH10,$BH$3:$BH$29)</f>
        <v>9</v>
      </c>
      <c r="BN10" s="31">
        <f ca="1">BL10-BM10</f>
        <v>-2</v>
      </c>
      <c r="BO10" s="27">
        <f ca="1">SUMIFS(GERAL[[#All],[Nota 2026]],GERAL[[#All],[ESTADO]],A10,GERAL[[#All],[ODS 9]],"SIM")</f>
        <v>1160.7247656999107</v>
      </c>
      <c r="BP10" s="27">
        <f ca="1">((BO10-$BO$32)/($BO$31-$BO$32))*100</f>
        <v>49.992614654267072</v>
      </c>
      <c r="BQ10" s="28">
        <v>6</v>
      </c>
      <c r="BR10" s="28">
        <v>5</v>
      </c>
      <c r="BS10" s="28">
        <v>5</v>
      </c>
      <c r="BT10" s="28">
        <v>6</v>
      </c>
      <c r="BU10" s="28">
        <f ca="1">_xlfn.RANK.EQ(BP10,$BP$3:$BP$29)</f>
        <v>8</v>
      </c>
      <c r="BV10" s="31">
        <f ca="1">BT10-BU10</f>
        <v>-2</v>
      </c>
      <c r="BW10" s="27">
        <f ca="1">SUMIFS(GERAL[[#All],[Nota 2026]],GERAL[[#All],[ESTADO]],A10,GERAL[[#All],[ODS 10]],"SIM")</f>
        <v>1253.8682719895771</v>
      </c>
      <c r="BX10" s="27">
        <f ca="1">((BW10-$BW$32)/($BW$31-$BW$32))*100</f>
        <v>39.811304852334949</v>
      </c>
      <c r="BY10" s="28">
        <v>8</v>
      </c>
      <c r="BZ10" s="28">
        <v>11</v>
      </c>
      <c r="CA10" s="28">
        <v>10</v>
      </c>
      <c r="CB10" s="28">
        <v>10</v>
      </c>
      <c r="CC10" s="28">
        <f ca="1">_xlfn.RANK.EQ(BX10,$BX$3:$BX$29)</f>
        <v>11</v>
      </c>
      <c r="CD10" s="31">
        <f ca="1">CB10-CC10</f>
        <v>-1</v>
      </c>
      <c r="CE10" s="27">
        <f ca="1">SUMIFS(GERAL[[#All],[Nota 2026]],GERAL[[#All],[ESTADO]],A10,GERAL[[#All],[ODS 11]],"SIM")</f>
        <v>1258.3309464504298</v>
      </c>
      <c r="CF10" s="27">
        <f ca="1">((CE10-$CE$32)/($CE$31-$CE$32))*100</f>
        <v>73.705157890420722</v>
      </c>
      <c r="CG10" s="28">
        <v>5</v>
      </c>
      <c r="CH10" s="28">
        <v>10</v>
      </c>
      <c r="CI10" s="28">
        <v>5</v>
      </c>
      <c r="CJ10" s="28">
        <v>6</v>
      </c>
      <c r="CK10" s="28">
        <f ca="1">_xlfn.RANK.EQ(CF10,$CF$3:$CF$29)</f>
        <v>6</v>
      </c>
      <c r="CL10" s="31">
        <f ca="1">CJ10-CK10</f>
        <v>0</v>
      </c>
      <c r="CM10" s="27">
        <f ca="1">SUMIFS(GERAL[[#All],[Nota 2026]],GERAL[[#All],[ESTADO]],A10,GERAL[[#All],[ODS 12]],"SIM")</f>
        <v>289.75419012663997</v>
      </c>
      <c r="CN10" s="27">
        <f ca="1">((CM10-$CM$32)/($CM$31-$CM$32))*100</f>
        <v>59.399806899537424</v>
      </c>
      <c r="CO10" s="28">
        <v>6</v>
      </c>
      <c r="CP10" s="28">
        <v>7</v>
      </c>
      <c r="CQ10" s="28">
        <v>8</v>
      </c>
      <c r="CR10" s="28">
        <v>7</v>
      </c>
      <c r="CS10" s="28">
        <f ca="1">_xlfn.RANK.EQ(CN10,$CN$3:$CN$29)</f>
        <v>9</v>
      </c>
      <c r="CT10" s="31">
        <f ca="1">CR10-CS10</f>
        <v>-2</v>
      </c>
      <c r="CU10" s="27">
        <f ca="1">SUMIFS(GERAL[[#All],[Nota 2026]],GERAL[[#All],[ESTADO]],A10,GERAL[[#All],[ODS 13]],"SIM")</f>
        <v>322.57418464498483</v>
      </c>
      <c r="CV10" s="27">
        <f ca="1">((CU10-$CU$32)/($CU$31-$CU$32))*100</f>
        <v>66.159141685801288</v>
      </c>
      <c r="CW10" s="28">
        <v>7</v>
      </c>
      <c r="CX10" s="28">
        <v>7</v>
      </c>
      <c r="CY10" s="28">
        <v>5</v>
      </c>
      <c r="CZ10" s="28">
        <v>6</v>
      </c>
      <c r="DA10" s="28">
        <f ca="1">_xlfn.RANK.EQ(CV10,$CV$3:$CV$29)</f>
        <v>14</v>
      </c>
      <c r="DB10" s="31">
        <f ca="1">CZ10-DA10</f>
        <v>-8</v>
      </c>
      <c r="DC10" s="27">
        <f ca="1">SUMIFS(GERAL[[#All],[Nota 2026]],GERAL[[#All],[ESTADO]],A10,GERAL[[#All],[ODS 14]],"SIM")</f>
        <v>140.63132001634597</v>
      </c>
      <c r="DD10" s="27">
        <f ca="1">((DC10-$DC$32)/($DC$31-$DC$32))*100</f>
        <v>71.535750386432824</v>
      </c>
      <c r="DE10" s="28">
        <v>14</v>
      </c>
      <c r="DF10" s="28">
        <v>11</v>
      </c>
      <c r="DG10" s="28">
        <v>9</v>
      </c>
      <c r="DH10" s="28">
        <v>14</v>
      </c>
      <c r="DI10" s="28">
        <f ca="1">_xlfn.RANK.EQ(DD10,$DD$3:$DD$29)</f>
        <v>15</v>
      </c>
      <c r="DJ10" s="31">
        <f ca="1">DH10-DI10</f>
        <v>-1</v>
      </c>
      <c r="DK10" s="27">
        <f ca="1">SUMIFS(GERAL[[#All],[Nota 2026]],GERAL[[#All],[ESTADO]],A10,GERAL[[#All],[ODS 15]],"SIM")</f>
        <v>324.99837025424381</v>
      </c>
      <c r="DL10" s="27">
        <f ca="1">((DK10-$DK$32)/($DK$31-$DK$32))*100</f>
        <v>49.764309287999666</v>
      </c>
      <c r="DM10" s="28">
        <v>5</v>
      </c>
      <c r="DN10" s="28">
        <v>10</v>
      </c>
      <c r="DO10" s="28">
        <v>8</v>
      </c>
      <c r="DP10" s="28">
        <v>5</v>
      </c>
      <c r="DQ10" s="28">
        <f ca="1">_xlfn.RANK.EQ(DL10,$DL$3:$DL$29)</f>
        <v>19</v>
      </c>
      <c r="DR10" s="31">
        <f ca="1">DP10-DQ10</f>
        <v>-14</v>
      </c>
      <c r="DS10" s="27">
        <f ca="1">SUMIFS(GERAL[[#All],[Nota 2026]],GERAL[[#All],[ESTADO]],A10,GERAL[[#All],[ODS 16]],"SIM")</f>
        <v>1888.1180670589272</v>
      </c>
      <c r="DT10" s="27">
        <f ca="1">((DS10-$DS$32)/($DS$31-$DS$32))*100</f>
        <v>40.295311898455708</v>
      </c>
      <c r="DU10" s="28">
        <v>15</v>
      </c>
      <c r="DV10" s="28">
        <v>17</v>
      </c>
      <c r="DW10" s="28">
        <v>15</v>
      </c>
      <c r="DX10" s="28">
        <v>12</v>
      </c>
      <c r="DY10" s="28">
        <f ca="1">_xlfn.RANK.EQ(DT10,$DT$3:$DT$29)</f>
        <v>16</v>
      </c>
      <c r="DZ10" s="31">
        <f ca="1">DX10-DY10</f>
        <v>-4</v>
      </c>
      <c r="EA10" s="27">
        <f ca="1">SUMIFS(GERAL[[#All],[Nota 2026]],GERAL[[#All],[ESTADO]],A10,GERAL[[#All],[ODS 17]],"SIM")</f>
        <v>498.81102892516157</v>
      </c>
      <c r="EB10" s="27">
        <f ca="1">((EA10-$EA$32)/($EA$31-$EA$32))*100</f>
        <v>34.699481709161326</v>
      </c>
      <c r="EC10" s="28">
        <v>26</v>
      </c>
      <c r="ED10" s="28">
        <v>21</v>
      </c>
      <c r="EE10" s="28">
        <v>22</v>
      </c>
      <c r="EF10" s="28">
        <v>23</v>
      </c>
      <c r="EG10" s="28">
        <f ca="1">_xlfn.RANK.EQ(EB10,$EB$3:$EB$29)</f>
        <v>19</v>
      </c>
      <c r="EH10" s="31">
        <f ca="1">EF10-EG10</f>
        <v>4</v>
      </c>
      <c r="EI10" s="27">
        <f ca="1">AVERAGE(EB10,DT10,DL10,DD10,CV10,CN10,CF10,BX10,BP10,BH10,AZ10,AR10,AJ10,AB10,T10,L10,D10)</f>
        <v>61.477601875238179</v>
      </c>
      <c r="EJ10" s="28">
        <v>6</v>
      </c>
      <c r="EK10" s="28">
        <v>6</v>
      </c>
      <c r="EL10" s="28">
        <v>6</v>
      </c>
      <c r="EM10" s="28">
        <v>6</v>
      </c>
      <c r="EN10" s="28">
        <f ca="1">_xlfn.RANK.EQ(EI10,$EI$3:$EI$29)</f>
        <v>8</v>
      </c>
      <c r="EO10" s="31">
        <f ca="1">EM10-EN10</f>
        <v>-2</v>
      </c>
      <c r="EQ10" s="77"/>
      <c r="ET10" s="74"/>
    </row>
    <row r="11" spans="1:150" ht="20" x14ac:dyDescent="0.85">
      <c r="A11" s="25" t="s">
        <v>164</v>
      </c>
      <c r="B11" s="26" t="s">
        <v>369</v>
      </c>
      <c r="C11" s="27">
        <f ca="1">SUMIFS(GERAL[[#All],[Nota 2026]],GERAL[[#All],[ESTADO]],A11,GERAL[[#All],[ODS 1]],"SIM")</f>
        <v>434.89285879950461</v>
      </c>
      <c r="D11" s="27">
        <f ca="1">((C11-$C$32)/($C$31-$C$32))*100</f>
        <v>55.004456552525426</v>
      </c>
      <c r="E11" s="28">
        <v>7</v>
      </c>
      <c r="F11" s="28">
        <v>7</v>
      </c>
      <c r="G11" s="28">
        <v>9</v>
      </c>
      <c r="H11" s="28">
        <v>8</v>
      </c>
      <c r="I11" s="28">
        <f ca="1">_xlfn.RANK.EQ(D11,$D$3:$D$29)</f>
        <v>12</v>
      </c>
      <c r="J11" s="31">
        <f ca="1">H11-I11</f>
        <v>-4</v>
      </c>
      <c r="K11" s="27">
        <f ca="1">SUMIFS(GERAL[[#All],[Nota 2026]],GERAL[[#All],[ESTADO]],A11,GERAL[[#All],[ODS 2]],"SIM")</f>
        <v>290.95011265478666</v>
      </c>
      <c r="L11" s="27">
        <f ca="1">((K11-$K$32)/($K$31-$K$32))*100</f>
        <v>76.138740143731255</v>
      </c>
      <c r="M11" s="28">
        <v>13</v>
      </c>
      <c r="N11" s="28">
        <v>11</v>
      </c>
      <c r="O11" s="28">
        <v>4</v>
      </c>
      <c r="P11" s="28">
        <v>8</v>
      </c>
      <c r="Q11" s="28">
        <f ca="1">_xlfn.RANK.EQ(L11,$L$3:$L$29)</f>
        <v>11</v>
      </c>
      <c r="R11" s="31">
        <f ca="1">P11-Q11</f>
        <v>-3</v>
      </c>
      <c r="S11" s="27">
        <f ca="1">SUMIFS(GERAL[[#All],[Nota 2026]],GERAL[[#All],[ESTADO]],A11,GERAL[[#All],[ODS 3]],"SIM")</f>
        <v>659.65119435830354</v>
      </c>
      <c r="T11" s="27">
        <f ca="1">((S11-$S$32)/($S$31-$S$32))*100</f>
        <v>39.86627813496176</v>
      </c>
      <c r="U11" s="28">
        <v>11</v>
      </c>
      <c r="V11" s="28">
        <v>13</v>
      </c>
      <c r="W11" s="28">
        <v>13</v>
      </c>
      <c r="X11" s="28">
        <v>14</v>
      </c>
      <c r="Y11" s="28">
        <f ca="1">_xlfn.RANK.EQ(T11,$T$3:$T$29)</f>
        <v>15</v>
      </c>
      <c r="Z11" s="31">
        <f ca="1">X11-Y11</f>
        <v>-1</v>
      </c>
      <c r="AA11" s="27">
        <f ca="1">SUMIFS(GERAL[[#All],[Nota 2026]],GERAL[[#All],[ESTADO]],A11,GERAL[[#All],[ODS 4]],"SIM")</f>
        <v>833.75145196033998</v>
      </c>
      <c r="AB11" s="27">
        <f ca="1">((AA11-$AA$32)/($AA$31-$AA$32))*100</f>
        <v>69.957419131152804</v>
      </c>
      <c r="AC11" s="28">
        <v>7</v>
      </c>
      <c r="AD11" s="28">
        <v>9</v>
      </c>
      <c r="AE11" s="28">
        <v>9</v>
      </c>
      <c r="AF11" s="28">
        <v>9</v>
      </c>
      <c r="AG11" s="28">
        <f ca="1">_xlfn.RANK.EQ(AB11,$AB$3:$AB$29)</f>
        <v>7</v>
      </c>
      <c r="AH11" s="31">
        <f ca="1">AF11-AG11</f>
        <v>2</v>
      </c>
      <c r="AI11" s="27">
        <f ca="1">SUMIFS(GERAL[[#All],[Nota 2026]],GERAL[[#All],[ESTADO]],A11,GERAL[[#All],[ODS 5]],"SIM")</f>
        <v>588.11117406909023</v>
      </c>
      <c r="AJ11" s="27">
        <f ca="1">((AI11-$AI$32)/($AI$31-$AI$32))*100</f>
        <v>64.82581342385771</v>
      </c>
      <c r="AK11" s="28">
        <v>4</v>
      </c>
      <c r="AL11" s="28">
        <v>4</v>
      </c>
      <c r="AM11" s="28">
        <v>4</v>
      </c>
      <c r="AN11" s="28">
        <v>1</v>
      </c>
      <c r="AO11" s="28">
        <f ca="1">_xlfn.RANK.EQ(AJ11,$AJ$3:$AJ$29)</f>
        <v>4</v>
      </c>
      <c r="AP11" s="31">
        <f ca="1">AN11-AO11</f>
        <v>-3</v>
      </c>
      <c r="AQ11" s="27">
        <f ca="1">SUMIFS(GERAL[[#All],[Nota 2026]],GERAL[[#All],[ESTADO]],A11,GERAL[[#All],[ODS 6]],"SIM")</f>
        <v>581.59197428055177</v>
      </c>
      <c r="AR11" s="27">
        <f ca="1">((AQ11-$AQ$32)/($AQ$31-$AQ$32))*100</f>
        <v>64.220739153539199</v>
      </c>
      <c r="AS11" s="28">
        <v>9</v>
      </c>
      <c r="AT11" s="28">
        <v>9</v>
      </c>
      <c r="AU11" s="28">
        <v>6</v>
      </c>
      <c r="AV11" s="28">
        <v>8</v>
      </c>
      <c r="AW11" s="28">
        <f ca="1">_xlfn.RANK.EQ(AR11,$AR$3:$AR$29)</f>
        <v>7</v>
      </c>
      <c r="AX11" s="31">
        <f ca="1">AV11-AW11</f>
        <v>1</v>
      </c>
      <c r="AY11" s="27">
        <f ca="1">SUMIFS(GERAL[[#All],[Nota 2026]],GERAL[[#All],[ESTADO]],A11,GERAL[[#All],[ODS 7]],"SIM")</f>
        <v>191.51139652876566</v>
      </c>
      <c r="AZ11" s="27">
        <f ca="1">((AY11-$AY$32)/($AY$31-$AY$32))*100</f>
        <v>26.287099015156194</v>
      </c>
      <c r="BA11" s="28">
        <v>19</v>
      </c>
      <c r="BB11" s="28">
        <v>13</v>
      </c>
      <c r="BC11" s="28">
        <v>10</v>
      </c>
      <c r="BD11" s="28">
        <v>14</v>
      </c>
      <c r="BE11" s="28">
        <f ca="1">_xlfn.RANK.EQ(AZ11,$AZ$3:$AZ$29)</f>
        <v>25</v>
      </c>
      <c r="BF11" s="31">
        <f ca="1">BD11-BE11</f>
        <v>-11</v>
      </c>
      <c r="BG11" s="27">
        <f ca="1">SUMIFS(GERAL[[#All],[Nota 2026]],GERAL[[#All],[ESTADO]],A11,GERAL[[#All],[ODS 8]],"SIM")</f>
        <v>1402.5745132866498</v>
      </c>
      <c r="BH11" s="27">
        <f ca="1">((BG11-$BG$32)/($BG$31-$BG$32))*100</f>
        <v>55.743641921644624</v>
      </c>
      <c r="BI11" s="28">
        <v>7</v>
      </c>
      <c r="BJ11" s="28">
        <v>6</v>
      </c>
      <c r="BK11" s="28">
        <v>7</v>
      </c>
      <c r="BL11" s="28">
        <v>9</v>
      </c>
      <c r="BM11" s="28">
        <f ca="1">_xlfn.RANK.EQ(BH11,$BH$3:$BH$29)</f>
        <v>8</v>
      </c>
      <c r="BN11" s="31">
        <f ca="1">BL11-BM11</f>
        <v>1</v>
      </c>
      <c r="BO11" s="27">
        <f ca="1">SUMIFS(GERAL[[#All],[Nota 2026]],GERAL[[#All],[ESTADO]],A11,GERAL[[#All],[ODS 9]],"SIM")</f>
        <v>1040.5094516423076</v>
      </c>
      <c r="BP11" s="27">
        <f ca="1">((BO11-$BO$32)/($BO$31-$BO$32))*100</f>
        <v>34.880021617584184</v>
      </c>
      <c r="BQ11" s="28">
        <v>20</v>
      </c>
      <c r="BR11" s="28">
        <v>7</v>
      </c>
      <c r="BS11" s="28">
        <v>9</v>
      </c>
      <c r="BT11" s="28">
        <v>10</v>
      </c>
      <c r="BU11" s="28">
        <f ca="1">_xlfn.RANK.EQ(BP11,$BP$3:$BP$29)</f>
        <v>17</v>
      </c>
      <c r="BV11" s="31">
        <f ca="1">BT11-BU11</f>
        <v>-7</v>
      </c>
      <c r="BW11" s="27">
        <f ca="1">SUMIFS(GERAL[[#All],[Nota 2026]],GERAL[[#All],[ESTADO]],A11,GERAL[[#All],[ODS 10]],"SIM")</f>
        <v>1375.7036150570832</v>
      </c>
      <c r="BX11" s="27">
        <f ca="1">((BW11-$BW$32)/($BW$31-$BW$32))*100</f>
        <v>56.926530269512376</v>
      </c>
      <c r="BY11" s="28">
        <v>2</v>
      </c>
      <c r="BZ11" s="28">
        <v>4</v>
      </c>
      <c r="CA11" s="28">
        <v>6</v>
      </c>
      <c r="CB11" s="28">
        <v>8</v>
      </c>
      <c r="CC11" s="28">
        <f ca="1">_xlfn.RANK.EQ(BX11,$BX$3:$BX$29)</f>
        <v>6</v>
      </c>
      <c r="CD11" s="31">
        <f ca="1">CB11-CC11</f>
        <v>2</v>
      </c>
      <c r="CE11" s="27">
        <f ca="1">SUMIFS(GERAL[[#All],[Nota 2026]],GERAL[[#All],[ESTADO]],A11,GERAL[[#All],[ODS 11]],"SIM")</f>
        <v>1102.9131159149015</v>
      </c>
      <c r="CF11" s="27">
        <f ca="1">((CE11-$CE$32)/($CE$31-$CE$32))*100</f>
        <v>54.04704609816897</v>
      </c>
      <c r="CG11" s="28">
        <v>9</v>
      </c>
      <c r="CH11" s="28">
        <v>8</v>
      </c>
      <c r="CI11" s="28">
        <v>9</v>
      </c>
      <c r="CJ11" s="28">
        <v>10</v>
      </c>
      <c r="CK11" s="28">
        <f ca="1">_xlfn.RANK.EQ(CF11,$CF$3:$CF$29)</f>
        <v>13</v>
      </c>
      <c r="CL11" s="31">
        <f ca="1">CJ11-CK11</f>
        <v>-3</v>
      </c>
      <c r="CM11" s="27">
        <f ca="1">SUMIFS(GERAL[[#All],[Nota 2026]],GERAL[[#All],[ESTADO]],A11,GERAL[[#All],[ODS 12]],"SIM")</f>
        <v>238.90161930057513</v>
      </c>
      <c r="CN11" s="27">
        <f ca="1">((CM11-$CM$32)/($CM$31-$CM$32))*100</f>
        <v>46.379609330993716</v>
      </c>
      <c r="CO11" s="28">
        <v>10</v>
      </c>
      <c r="CP11" s="28">
        <v>9</v>
      </c>
      <c r="CQ11" s="28">
        <v>11</v>
      </c>
      <c r="CR11" s="28">
        <v>17</v>
      </c>
      <c r="CS11" s="28">
        <f ca="1">_xlfn.RANK.EQ(CN11,$CN$3:$CN$29)</f>
        <v>15</v>
      </c>
      <c r="CT11" s="31">
        <f ca="1">CR11-CS11</f>
        <v>2</v>
      </c>
      <c r="CU11" s="27">
        <f ca="1">SUMIFS(GERAL[[#All],[Nota 2026]],GERAL[[#All],[ESTADO]],A11,GERAL[[#All],[ODS 13]],"SIM")</f>
        <v>365.34740568955641</v>
      </c>
      <c r="CV11" s="27">
        <f ca="1">((CU11-$CU$32)/($CU$31-$CU$32))*100</f>
        <v>82.808691274967487</v>
      </c>
      <c r="CW11" s="28">
        <v>12</v>
      </c>
      <c r="CX11" s="28">
        <v>12</v>
      </c>
      <c r="CY11" s="28">
        <v>2</v>
      </c>
      <c r="CZ11" s="28">
        <v>4</v>
      </c>
      <c r="DA11" s="28">
        <f ca="1">_xlfn.RANK.EQ(CV11,$CV$3:$CV$29)</f>
        <v>5</v>
      </c>
      <c r="DB11" s="31">
        <f ca="1">CZ11-DA11</f>
        <v>-1</v>
      </c>
      <c r="DC11" s="27">
        <f ca="1">SUMIFS(GERAL[[#All],[Nota 2026]],GERAL[[#All],[ESTADO]],A11,GERAL[[#All],[ODS 14]],"SIM")</f>
        <v>99.668953367916828</v>
      </c>
      <c r="DD11" s="27">
        <f ca="1">((DC11-$DC$32)/($DC$31-$DC$32))*100</f>
        <v>40.634401973966611</v>
      </c>
      <c r="DE11" s="28">
        <v>15</v>
      </c>
      <c r="DF11" s="28">
        <v>13</v>
      </c>
      <c r="DG11" s="28">
        <v>14</v>
      </c>
      <c r="DH11" s="28">
        <v>21</v>
      </c>
      <c r="DI11" s="28">
        <f ca="1">_xlfn.RANK.EQ(DD11,$DD$3:$DD$29)</f>
        <v>19</v>
      </c>
      <c r="DJ11" s="31">
        <f ca="1">DH11-DI11</f>
        <v>2</v>
      </c>
      <c r="DK11" s="27">
        <f ca="1">SUMIFS(GERAL[[#All],[Nota 2026]],GERAL[[#All],[ESTADO]],A11,GERAL[[#All],[ODS 15]],"SIM")</f>
        <v>364.33494770603005</v>
      </c>
      <c r="DL11" s="27">
        <f ca="1">((DK11-$DK$32)/($DK$31-$DK$32))*100</f>
        <v>69.353996946845967</v>
      </c>
      <c r="DM11" s="28">
        <v>13</v>
      </c>
      <c r="DN11" s="28">
        <v>13</v>
      </c>
      <c r="DO11" s="28">
        <v>4</v>
      </c>
      <c r="DP11" s="28">
        <v>3</v>
      </c>
      <c r="DQ11" s="28">
        <f ca="1">_xlfn.RANK.EQ(DL11,$DL$3:$DL$29)</f>
        <v>7</v>
      </c>
      <c r="DR11" s="31">
        <f ca="1">DP11-DQ11</f>
        <v>-4</v>
      </c>
      <c r="DS11" s="27">
        <f ca="1">SUMIFS(GERAL[[#All],[Nota 2026]],GERAL[[#All],[ESTADO]],A11,GERAL[[#All],[ODS 16]],"SIM")</f>
        <v>2206.5265062398357</v>
      </c>
      <c r="DT11" s="27">
        <f ca="1">((DS11-$DS$32)/($DS$31-$DS$32))*100</f>
        <v>71.551143248733013</v>
      </c>
      <c r="DU11" s="28">
        <v>5</v>
      </c>
      <c r="DV11" s="28">
        <v>8</v>
      </c>
      <c r="DW11" s="28">
        <v>9</v>
      </c>
      <c r="DX11" s="28">
        <v>5</v>
      </c>
      <c r="DY11" s="28">
        <f ca="1">_xlfn.RANK.EQ(DT11,$DT$3:$DT$29)</f>
        <v>6</v>
      </c>
      <c r="DZ11" s="31">
        <f ca="1">DX11-DY11</f>
        <v>-1</v>
      </c>
      <c r="EA11" s="27">
        <f ca="1">SUMIFS(GERAL[[#All],[Nota 2026]],GERAL[[#All],[ESTADO]],A11,GERAL[[#All],[ODS 17]],"SIM")</f>
        <v>656.26638309252587</v>
      </c>
      <c r="EB11" s="27">
        <f ca="1">((EA11-$EA$32)/($EA$31-$EA$32))*100</f>
        <v>65.627031263397754</v>
      </c>
      <c r="EC11" s="28">
        <v>5</v>
      </c>
      <c r="ED11" s="28">
        <v>8</v>
      </c>
      <c r="EE11" s="28">
        <v>6</v>
      </c>
      <c r="EF11" s="28">
        <v>5</v>
      </c>
      <c r="EG11" s="28">
        <f ca="1">_xlfn.RANK.EQ(EB11,$EB$3:$EB$29)</f>
        <v>5</v>
      </c>
      <c r="EH11" s="31">
        <f ca="1">EF11-EG11</f>
        <v>0</v>
      </c>
      <c r="EI11" s="27">
        <f ca="1">AVERAGE(EB11,DT11,DL11,DD11,CV11,CN11,CF11,BX11,BP11,BH11,AZ11,AR11,AJ11,AB11,T11,L11,D11)</f>
        <v>57.308979970631704</v>
      </c>
      <c r="EJ11" s="28">
        <v>7</v>
      </c>
      <c r="EK11" s="28">
        <v>7</v>
      </c>
      <c r="EL11" s="28">
        <v>5</v>
      </c>
      <c r="EM11" s="28">
        <v>8</v>
      </c>
      <c r="EN11" s="28">
        <f ca="1">_xlfn.RANK.EQ(EI11,$EI$3:$EI$29)</f>
        <v>9</v>
      </c>
      <c r="EO11" s="31">
        <f ca="1">EM11-EN11</f>
        <v>-1</v>
      </c>
      <c r="EQ11" s="77"/>
      <c r="ET11" s="74"/>
    </row>
    <row r="12" spans="1:150" ht="20" x14ac:dyDescent="0.85">
      <c r="A12" s="20" t="s">
        <v>167</v>
      </c>
      <c r="B12" s="29" t="s">
        <v>369</v>
      </c>
      <c r="C12" s="27">
        <f ca="1">SUMIFS(GERAL[[#All],[Nota 2026]],GERAL[[#All],[ESTADO]],A12,GERAL[[#All],[ODS 1]],"SIM")</f>
        <v>459.29213012955012</v>
      </c>
      <c r="D12" s="27">
        <f ca="1">((C12-$C$32)/($C$31-$C$32))*100</f>
        <v>61.293279016701476</v>
      </c>
      <c r="E12" s="28">
        <v>9</v>
      </c>
      <c r="F12" s="28">
        <v>6</v>
      </c>
      <c r="G12" s="28">
        <v>6</v>
      </c>
      <c r="H12" s="28">
        <v>6</v>
      </c>
      <c r="I12" s="28">
        <f ca="1">_xlfn.RANK.EQ(D12,$D$3:$D$29)</f>
        <v>11</v>
      </c>
      <c r="J12" s="31">
        <f ca="1">H12-I12</f>
        <v>-5</v>
      </c>
      <c r="K12" s="27">
        <f ca="1">SUMIFS(GERAL[[#All],[Nota 2026]],GERAL[[#All],[ESTADO]],A12,GERAL[[#All],[ODS 2]],"SIM")</f>
        <v>324.41238222863387</v>
      </c>
      <c r="L12" s="27">
        <f ca="1">((K12-$K$32)/($K$31-$K$32))*100</f>
        <v>89.307196102753807</v>
      </c>
      <c r="M12" s="28">
        <v>8</v>
      </c>
      <c r="N12" s="28">
        <v>4</v>
      </c>
      <c r="O12" s="28">
        <v>3</v>
      </c>
      <c r="P12" s="28">
        <v>6</v>
      </c>
      <c r="Q12" s="28">
        <f ca="1">_xlfn.RANK.EQ(L12,$L$3:$L$29)</f>
        <v>3</v>
      </c>
      <c r="R12" s="31">
        <f ca="1">P12-Q12</f>
        <v>3</v>
      </c>
      <c r="S12" s="27">
        <f ca="1">SUMIFS(GERAL[[#All],[Nota 2026]],GERAL[[#All],[ESTADO]],A12,GERAL[[#All],[ODS 3]],"SIM")</f>
        <v>766.83218611719724</v>
      </c>
      <c r="T12" s="27">
        <f ca="1">((S12-$S$32)/($S$31-$S$32))*100</f>
        <v>56.85214458369947</v>
      </c>
      <c r="U12" s="28">
        <v>9</v>
      </c>
      <c r="V12" s="28">
        <v>9</v>
      </c>
      <c r="W12" s="28">
        <v>9</v>
      </c>
      <c r="X12" s="28">
        <v>9</v>
      </c>
      <c r="Y12" s="28">
        <f ca="1">_xlfn.RANK.EQ(T12,$T$3:$T$29)</f>
        <v>9</v>
      </c>
      <c r="Z12" s="31">
        <f ca="1">X12-Y12</f>
        <v>0</v>
      </c>
      <c r="AA12" s="27">
        <f ca="1">SUMIFS(GERAL[[#All],[Nota 2026]],GERAL[[#All],[ESTADO]],A12,GERAL[[#All],[ODS 4]],"SIM")</f>
        <v>663.18389560966966</v>
      </c>
      <c r="AB12" s="27">
        <f ca="1">((AA12-$AA$32)/($AA$31-$AA$32))*100</f>
        <v>48.292602725783475</v>
      </c>
      <c r="AC12" s="28">
        <v>12</v>
      </c>
      <c r="AD12" s="28">
        <v>11</v>
      </c>
      <c r="AE12" s="28">
        <v>11</v>
      </c>
      <c r="AF12" s="28">
        <v>11</v>
      </c>
      <c r="AG12" s="28">
        <f ca="1">_xlfn.RANK.EQ(AB12,$AB$3:$AB$29)</f>
        <v>13</v>
      </c>
      <c r="AH12" s="31">
        <f ca="1">AF12-AG12</f>
        <v>-2</v>
      </c>
      <c r="AI12" s="27">
        <f ca="1">SUMIFS(GERAL[[#All],[Nota 2026]],GERAL[[#All],[ESTADO]],A12,GERAL[[#All],[ODS 5]],"SIM")</f>
        <v>490.7076600713176</v>
      </c>
      <c r="AJ12" s="27">
        <f ca="1">((AI12-$AI$32)/($AI$31-$AI$32))*100</f>
        <v>36.350470860750796</v>
      </c>
      <c r="AK12" s="28">
        <v>5</v>
      </c>
      <c r="AL12" s="28">
        <v>11</v>
      </c>
      <c r="AM12" s="28">
        <v>10</v>
      </c>
      <c r="AN12" s="28">
        <v>11</v>
      </c>
      <c r="AO12" s="28">
        <f ca="1">_xlfn.RANK.EQ(AJ12,$AJ$3:$AJ$29)</f>
        <v>14</v>
      </c>
      <c r="AP12" s="31">
        <f ca="1">AN12-AO12</f>
        <v>-3</v>
      </c>
      <c r="AQ12" s="27">
        <f ca="1">SUMIFS(GERAL[[#All],[Nota 2026]],GERAL[[#All],[ESTADO]],A12,GERAL[[#All],[ODS 6]],"SIM")</f>
        <v>561.73080781150668</v>
      </c>
      <c r="AR12" s="27">
        <f ca="1">((AQ12-$AQ$32)/($AQ$31-$AQ$32))*100</f>
        <v>59.405488019788841</v>
      </c>
      <c r="AS12" s="28">
        <v>11</v>
      </c>
      <c r="AT12" s="28">
        <v>11</v>
      </c>
      <c r="AU12" s="28">
        <v>7</v>
      </c>
      <c r="AV12" s="28">
        <v>10</v>
      </c>
      <c r="AW12" s="28">
        <f ca="1">_xlfn.RANK.EQ(AR12,$AR$3:$AR$29)</f>
        <v>13</v>
      </c>
      <c r="AX12" s="31">
        <f ca="1">AV12-AW12</f>
        <v>-3</v>
      </c>
      <c r="AY12" s="27">
        <f ca="1">SUMIFS(GERAL[[#All],[Nota 2026]],GERAL[[#All],[ESTADO]],A12,GERAL[[#All],[ODS 7]],"SIM")</f>
        <v>219.29973429781518</v>
      </c>
      <c r="AZ12" s="27">
        <f ca="1">((AY12-$AY$32)/($AY$31-$AY$32))*100</f>
        <v>40.008423023800596</v>
      </c>
      <c r="BA12" s="28">
        <v>10</v>
      </c>
      <c r="BB12" s="28">
        <v>10</v>
      </c>
      <c r="BC12" s="28">
        <v>11</v>
      </c>
      <c r="BD12" s="28">
        <v>17</v>
      </c>
      <c r="BE12" s="28">
        <f ca="1">_xlfn.RANK.EQ(AZ12,$AZ$3:$AZ$29)</f>
        <v>21</v>
      </c>
      <c r="BF12" s="31">
        <f ca="1">BD12-BE12</f>
        <v>-4</v>
      </c>
      <c r="BG12" s="27">
        <f ca="1">SUMIFS(GERAL[[#All],[Nota 2026]],GERAL[[#All],[ESTADO]],A12,GERAL[[#All],[ODS 8]],"SIM")</f>
        <v>1502.2430996938058</v>
      </c>
      <c r="BH12" s="27">
        <f ca="1">((BG12-$BG$32)/($BG$31-$BG$32))*100</f>
        <v>66.38789082286138</v>
      </c>
      <c r="BI12" s="28">
        <v>4</v>
      </c>
      <c r="BJ12" s="28">
        <v>10</v>
      </c>
      <c r="BK12" s="28">
        <v>9</v>
      </c>
      <c r="BL12" s="28">
        <v>6</v>
      </c>
      <c r="BM12" s="28">
        <f ca="1">_xlfn.RANK.EQ(BH12,$BH$3:$BH$29)</f>
        <v>4</v>
      </c>
      <c r="BN12" s="31">
        <f ca="1">BL12-BM12</f>
        <v>2</v>
      </c>
      <c r="BO12" s="27">
        <f ca="1">SUMIFS(GERAL[[#All],[Nota 2026]],GERAL[[#All],[ESTADO]],A12,GERAL[[#All],[ODS 9]],"SIM")</f>
        <v>1090.990073316304</v>
      </c>
      <c r="BP12" s="27">
        <f ca="1">((BO12-$BO$32)/($BO$31-$BO$32))*100</f>
        <v>41.226077422357186</v>
      </c>
      <c r="BQ12" s="28">
        <v>10</v>
      </c>
      <c r="BR12" s="28">
        <v>6</v>
      </c>
      <c r="BS12" s="28">
        <v>8</v>
      </c>
      <c r="BT12" s="28">
        <v>9</v>
      </c>
      <c r="BU12" s="28">
        <f ca="1">_xlfn.RANK.EQ(BP12,$BP$3:$BP$29)</f>
        <v>14</v>
      </c>
      <c r="BV12" s="31">
        <f ca="1">BT12-BU12</f>
        <v>-5</v>
      </c>
      <c r="BW12" s="27">
        <f ca="1">SUMIFS(GERAL[[#All],[Nota 2026]],GERAL[[#All],[ESTADO]],A12,GERAL[[#All],[ODS 10]],"SIM")</f>
        <v>1420.0409569663655</v>
      </c>
      <c r="BX12" s="27">
        <f ca="1">((BW12-$BW$32)/($BW$31-$BW$32))*100</f>
        <v>63.154965976837275</v>
      </c>
      <c r="BY12" s="28">
        <v>3</v>
      </c>
      <c r="BZ12" s="28">
        <v>10</v>
      </c>
      <c r="CA12" s="28">
        <v>8</v>
      </c>
      <c r="CB12" s="28">
        <v>6</v>
      </c>
      <c r="CC12" s="28">
        <f ca="1">_xlfn.RANK.EQ(BX12,$BX$3:$BX$29)</f>
        <v>4</v>
      </c>
      <c r="CD12" s="31">
        <f ca="1">CB12-CC12</f>
        <v>2</v>
      </c>
      <c r="CE12" s="27">
        <f ca="1">SUMIFS(GERAL[[#All],[Nota 2026]],GERAL[[#All],[ESTADO]],A12,GERAL[[#All],[ODS 11]],"SIM")</f>
        <v>1220.071739832805</v>
      </c>
      <c r="CF12" s="27">
        <f ca="1">((CE12-$CE$32)/($CE$31-$CE$32))*100</f>
        <v>68.865920602262875</v>
      </c>
      <c r="CG12" s="28">
        <v>6</v>
      </c>
      <c r="CH12" s="28">
        <v>6</v>
      </c>
      <c r="CI12" s="28">
        <v>6</v>
      </c>
      <c r="CJ12" s="28">
        <v>8</v>
      </c>
      <c r="CK12" s="28">
        <f ca="1">_xlfn.RANK.EQ(CF12,$CF$3:$CF$29)</f>
        <v>8</v>
      </c>
      <c r="CL12" s="31">
        <f ca="1">CJ12-CK12</f>
        <v>0</v>
      </c>
      <c r="CM12" s="27">
        <f ca="1">SUMIFS(GERAL[[#All],[Nota 2026]],GERAL[[#All],[ESTADO]],A12,GERAL[[#All],[ODS 12]],"SIM")</f>
        <v>335.49649368509358</v>
      </c>
      <c r="CN12" s="27">
        <f ca="1">((CM12-$CM$32)/($CM$31-$CM$32))*100</f>
        <v>71.111581150016406</v>
      </c>
      <c r="CO12" s="28">
        <v>5</v>
      </c>
      <c r="CP12" s="28">
        <v>4</v>
      </c>
      <c r="CQ12" s="28">
        <v>5</v>
      </c>
      <c r="CR12" s="28">
        <v>6</v>
      </c>
      <c r="CS12" s="28">
        <f ca="1">_xlfn.RANK.EQ(CN12,$CN$3:$CN$29)</f>
        <v>6</v>
      </c>
      <c r="CT12" s="31">
        <f ca="1">CR12-CS12</f>
        <v>0</v>
      </c>
      <c r="CU12" s="27">
        <f ca="1">SUMIFS(GERAL[[#All],[Nota 2026]],GERAL[[#All],[ESTADO]],A12,GERAL[[#All],[ODS 13]],"SIM")</f>
        <v>278.20565897080587</v>
      </c>
      <c r="CV12" s="27">
        <f ca="1">((CU12-$CU$32)/($CU$31-$CU$32))*100</f>
        <v>48.888617035795114</v>
      </c>
      <c r="CW12" s="28">
        <v>27</v>
      </c>
      <c r="CX12" s="28">
        <v>26</v>
      </c>
      <c r="CY12" s="28">
        <v>26</v>
      </c>
      <c r="CZ12" s="28">
        <v>22</v>
      </c>
      <c r="DA12" s="28">
        <f ca="1">_xlfn.RANK.EQ(CV12,$CV$3:$CV$29)</f>
        <v>20</v>
      </c>
      <c r="DB12" s="31">
        <f ca="1">CZ12-DA12</f>
        <v>2</v>
      </c>
      <c r="DC12" s="27">
        <f ca="1">SUMIFS(GERAL[[#All],[Nota 2026]],GERAL[[#All],[ESTADO]],A12,GERAL[[#All],[ODS 14]],"SIM")</f>
        <v>147.13146965177609</v>
      </c>
      <c r="DD12" s="27">
        <f ca="1">((DC12-$DC$32)/($DC$31-$DC$32))*100</f>
        <v>76.439358382073237</v>
      </c>
      <c r="DE12" s="28">
        <v>8</v>
      </c>
      <c r="DF12" s="28">
        <v>9</v>
      </c>
      <c r="DG12" s="28">
        <v>10</v>
      </c>
      <c r="DH12" s="28">
        <v>12</v>
      </c>
      <c r="DI12" s="28">
        <f ca="1">_xlfn.RANK.EQ(DD12,$DD$3:$DD$29)</f>
        <v>14</v>
      </c>
      <c r="DJ12" s="31">
        <f ca="1">DH12-DI12</f>
        <v>-2</v>
      </c>
      <c r="DK12" s="27">
        <f ca="1">SUMIFS(GERAL[[#All],[Nota 2026]],GERAL[[#All],[ESTADO]],A12,GERAL[[#All],[ODS 15]],"SIM")</f>
        <v>284.79400280996646</v>
      </c>
      <c r="DL12" s="27">
        <f ca="1">((DK12-$DK$32)/($DK$31-$DK$32))*100</f>
        <v>29.742460622588691</v>
      </c>
      <c r="DM12" s="28">
        <v>27</v>
      </c>
      <c r="DN12" s="28">
        <v>24</v>
      </c>
      <c r="DO12" s="28">
        <v>26</v>
      </c>
      <c r="DP12" s="28">
        <v>24</v>
      </c>
      <c r="DQ12" s="28">
        <f ca="1">_xlfn.RANK.EQ(DL12,$DL$3:$DL$29)</f>
        <v>23</v>
      </c>
      <c r="DR12" s="31">
        <f ca="1">DP12-DQ12</f>
        <v>1</v>
      </c>
      <c r="DS12" s="27">
        <f ca="1">SUMIFS(GERAL[[#All],[Nota 2026]],GERAL[[#All],[ESTADO]],A12,GERAL[[#All],[ODS 16]],"SIM")</f>
        <v>2014.8925879853821</v>
      </c>
      <c r="DT12" s="27">
        <f ca="1">((DS12-$DS$32)/($DS$31-$DS$32))*100</f>
        <v>52.739840868173602</v>
      </c>
      <c r="DU12" s="28">
        <v>6</v>
      </c>
      <c r="DV12" s="28">
        <v>11</v>
      </c>
      <c r="DW12" s="28">
        <v>14</v>
      </c>
      <c r="DX12" s="28">
        <v>14</v>
      </c>
      <c r="DY12" s="28">
        <f ca="1">_xlfn.RANK.EQ(DT12,$DT$3:$DT$29)</f>
        <v>12</v>
      </c>
      <c r="DZ12" s="31">
        <f ca="1">DX12-DY12</f>
        <v>2</v>
      </c>
      <c r="EA12" s="27">
        <f ca="1">SUMIFS(GERAL[[#All],[Nota 2026]],GERAL[[#All],[ESTADO]],A12,GERAL[[#All],[ODS 17]],"SIM")</f>
        <v>610.56835948220919</v>
      </c>
      <c r="EB12" s="27">
        <f ca="1">((EA12-$EA$32)/($EA$31-$EA$32))*100</f>
        <v>56.650976449558499</v>
      </c>
      <c r="EC12" s="28">
        <v>8</v>
      </c>
      <c r="ED12" s="28">
        <v>5</v>
      </c>
      <c r="EE12" s="28">
        <v>5</v>
      </c>
      <c r="EF12" s="28">
        <v>8</v>
      </c>
      <c r="EG12" s="28">
        <f ca="1">_xlfn.RANK.EQ(EB12,$EB$3:$EB$29)</f>
        <v>8</v>
      </c>
      <c r="EH12" s="31">
        <f ca="1">EF12-EG12</f>
        <v>0</v>
      </c>
      <c r="EI12" s="27">
        <f ca="1">AVERAGE(EB12,DT12,DL12,DD12,CV12,CN12,CF12,BX12,BP12,BH12,AZ12,AR12,AJ12,AB12,T12,L12,D12)</f>
        <v>56.865723156811924</v>
      </c>
      <c r="EJ12" s="28">
        <v>10</v>
      </c>
      <c r="EK12" s="28">
        <v>10</v>
      </c>
      <c r="EL12" s="28">
        <v>9</v>
      </c>
      <c r="EM12" s="28">
        <v>9</v>
      </c>
      <c r="EN12" s="28">
        <f ca="1">_xlfn.RANK.EQ(EI12,$EI$3:$EI$29)</f>
        <v>10</v>
      </c>
      <c r="EO12" s="31">
        <f ca="1">EM12-EN12</f>
        <v>-1</v>
      </c>
      <c r="EQ12" s="77"/>
      <c r="ET12" s="74"/>
    </row>
    <row r="13" spans="1:150" ht="20" x14ac:dyDescent="0.85">
      <c r="A13" s="25" t="s">
        <v>168</v>
      </c>
      <c r="B13" s="26" t="s">
        <v>369</v>
      </c>
      <c r="C13" s="27">
        <f ca="1">SUMIFS(GERAL[[#All],[Nota 2026]],GERAL[[#All],[ESTADO]],A13,GERAL[[#All],[ODS 1]],"SIM")</f>
        <v>362.50215235792729</v>
      </c>
      <c r="D13" s="27">
        <f ca="1">((C13-$C$32)/($C$31-$C$32))*100</f>
        <v>36.346018162737828</v>
      </c>
      <c r="E13" s="28">
        <v>10</v>
      </c>
      <c r="F13" s="28">
        <v>13</v>
      </c>
      <c r="G13" s="28">
        <v>13</v>
      </c>
      <c r="H13" s="28">
        <v>13</v>
      </c>
      <c r="I13" s="28">
        <f ca="1">_xlfn.RANK.EQ(D13,$D$3:$D$29)</f>
        <v>21</v>
      </c>
      <c r="J13" s="31">
        <f ca="1">H13-I13</f>
        <v>-8</v>
      </c>
      <c r="K13" s="27">
        <f ca="1">SUMIFS(GERAL[[#All],[Nota 2026]],GERAL[[#All],[ESTADO]],A13,GERAL[[#All],[ODS 2]],"SIM")</f>
        <v>278.21699734771147</v>
      </c>
      <c r="L13" s="27">
        <f ca="1">((K13-$K$32)/($K$31-$K$32))*100</f>
        <v>71.12785862619593</v>
      </c>
      <c r="M13" s="28">
        <v>11</v>
      </c>
      <c r="N13" s="28">
        <v>1</v>
      </c>
      <c r="O13" s="28">
        <v>8</v>
      </c>
      <c r="P13" s="28">
        <v>13</v>
      </c>
      <c r="Q13" s="28">
        <f ca="1">_xlfn.RANK.EQ(L13,$L$3:$L$29)</f>
        <v>14</v>
      </c>
      <c r="R13" s="31">
        <f ca="1">P13-Q13</f>
        <v>-1</v>
      </c>
      <c r="S13" s="27">
        <f ca="1">SUMIFS(GERAL[[#All],[Nota 2026]],GERAL[[#All],[ESTADO]],A13,GERAL[[#All],[ODS 3]],"SIM")</f>
        <v>590.00329154607869</v>
      </c>
      <c r="T13" s="27">
        <f ca="1">((S13-$S$32)/($S$31-$S$32))*100</f>
        <v>28.828593596043046</v>
      </c>
      <c r="U13" s="28">
        <v>16</v>
      </c>
      <c r="V13" s="28">
        <v>18</v>
      </c>
      <c r="W13" s="28">
        <v>17</v>
      </c>
      <c r="X13" s="28">
        <v>19</v>
      </c>
      <c r="Y13" s="28">
        <f ca="1">_xlfn.RANK.EQ(T13,$T$3:$T$29)</f>
        <v>18</v>
      </c>
      <c r="Z13" s="31">
        <f ca="1">X13-Y13</f>
        <v>1</v>
      </c>
      <c r="AA13" s="27">
        <f ca="1">SUMIFS(GERAL[[#All],[Nota 2026]],GERAL[[#All],[ESTADO]],A13,GERAL[[#All],[ODS 4]],"SIM")</f>
        <v>745.26557749628364</v>
      </c>
      <c r="AB13" s="27">
        <f ca="1">((AA13-$AA$32)/($AA$31-$AA$32))*100</f>
        <v>58.718293322308412</v>
      </c>
      <c r="AC13" s="28">
        <v>11</v>
      </c>
      <c r="AD13" s="28">
        <v>12</v>
      </c>
      <c r="AE13" s="28">
        <v>12</v>
      </c>
      <c r="AF13" s="28">
        <v>10</v>
      </c>
      <c r="AG13" s="28">
        <f ca="1">_xlfn.RANK.EQ(AB13,$AB$3:$AB$29)</f>
        <v>10</v>
      </c>
      <c r="AH13" s="31">
        <f ca="1">AF13-AG13</f>
        <v>0</v>
      </c>
      <c r="AI13" s="27">
        <f ca="1">SUMIFS(GERAL[[#All],[Nota 2026]],GERAL[[#All],[ESTADO]],A13,GERAL[[#All],[ODS 5]],"SIM")</f>
        <v>481.95836323477204</v>
      </c>
      <c r="AJ13" s="27">
        <f ca="1">((AI13-$AI$32)/($AI$31-$AI$32))*100</f>
        <v>33.792665558032049</v>
      </c>
      <c r="AK13" s="28">
        <v>11</v>
      </c>
      <c r="AL13" s="28">
        <v>3</v>
      </c>
      <c r="AM13" s="28">
        <v>5</v>
      </c>
      <c r="AN13" s="28">
        <v>14</v>
      </c>
      <c r="AO13" s="28">
        <f ca="1">_xlfn.RANK.EQ(AJ13,$AJ$3:$AJ$29)</f>
        <v>15</v>
      </c>
      <c r="AP13" s="31">
        <f ca="1">AN13-AO13</f>
        <v>-1</v>
      </c>
      <c r="AQ13" s="27">
        <f ca="1">SUMIFS(GERAL[[#All],[Nota 2026]],GERAL[[#All],[ESTADO]],A13,GERAL[[#All],[ODS 6]],"SIM")</f>
        <v>483.71926020268995</v>
      </c>
      <c r="AR13" s="27">
        <f ca="1">((AQ13-$AQ$32)/($AQ$31-$AQ$32))*100</f>
        <v>40.491936610084778</v>
      </c>
      <c r="AS13" s="28">
        <v>13</v>
      </c>
      <c r="AT13" s="28">
        <v>4</v>
      </c>
      <c r="AU13" s="28">
        <v>9</v>
      </c>
      <c r="AV13" s="28">
        <v>14</v>
      </c>
      <c r="AW13" s="28">
        <f ca="1">_xlfn.RANK.EQ(AR13,$AR$3:$AR$29)</f>
        <v>19</v>
      </c>
      <c r="AX13" s="31">
        <f ca="1">AV13-AW13</f>
        <v>-5</v>
      </c>
      <c r="AY13" s="27">
        <f ca="1">SUMIFS(GERAL[[#All],[Nota 2026]],GERAL[[#All],[ESTADO]],A13,GERAL[[#All],[ODS 7]],"SIM")</f>
        <v>240.25663569599632</v>
      </c>
      <c r="AZ13" s="27">
        <f ca="1">((AY13-$AY$32)/($AY$31-$AY$32))*100</f>
        <v>50.356520729088139</v>
      </c>
      <c r="BA13" s="28">
        <v>17</v>
      </c>
      <c r="BB13" s="28">
        <v>16</v>
      </c>
      <c r="BC13" s="28">
        <v>17</v>
      </c>
      <c r="BD13" s="28">
        <v>15</v>
      </c>
      <c r="BE13" s="28">
        <f ca="1">_xlfn.RANK.EQ(AZ13,$AZ$3:$AZ$29)</f>
        <v>18</v>
      </c>
      <c r="BF13" s="31">
        <f ca="1">BD13-BE13</f>
        <v>-3</v>
      </c>
      <c r="BG13" s="27">
        <f ca="1">SUMIFS(GERAL[[#All],[Nota 2026]],GERAL[[#All],[ESTADO]],A13,GERAL[[#All],[ODS 8]],"SIM")</f>
        <v>1572.6101257364176</v>
      </c>
      <c r="BH13" s="27">
        <f ca="1">((BG13-$BG$32)/($BG$31-$BG$32))*100</f>
        <v>73.902837774915099</v>
      </c>
      <c r="BI13" s="28">
        <v>10</v>
      </c>
      <c r="BJ13" s="28">
        <v>2</v>
      </c>
      <c r="BK13" s="28">
        <v>5</v>
      </c>
      <c r="BL13" s="28">
        <v>2</v>
      </c>
      <c r="BM13" s="28">
        <f ca="1">_xlfn.RANK.EQ(BH13,$BH$3:$BH$29)</f>
        <v>2</v>
      </c>
      <c r="BN13" s="31">
        <f ca="1">BL13-BM13</f>
        <v>0</v>
      </c>
      <c r="BO13" s="27">
        <f ca="1">SUMIFS(GERAL[[#All],[Nota 2026]],GERAL[[#All],[ESTADO]],A13,GERAL[[#All],[ODS 9]],"SIM")</f>
        <v>1122.2003628083021</v>
      </c>
      <c r="BP13" s="27">
        <f ca="1">((BO13-$BO$32)/($BO$31-$BO$32))*100</f>
        <v>45.149607526214176</v>
      </c>
      <c r="BQ13" s="28">
        <v>12</v>
      </c>
      <c r="BR13" s="28">
        <v>12</v>
      </c>
      <c r="BS13" s="28">
        <v>21</v>
      </c>
      <c r="BT13" s="28">
        <v>13</v>
      </c>
      <c r="BU13" s="28">
        <f ca="1">_xlfn.RANK.EQ(BP13,$BP$3:$BP$29)</f>
        <v>11</v>
      </c>
      <c r="BV13" s="31">
        <f ca="1">BT13-BU13</f>
        <v>2</v>
      </c>
      <c r="BW13" s="27">
        <f ca="1">SUMIFS(GERAL[[#All],[Nota 2026]],GERAL[[#All],[ESTADO]],A13,GERAL[[#All],[ODS 10]],"SIM")</f>
        <v>1460.3525385340556</v>
      </c>
      <c r="BX13" s="27">
        <f ca="1">((BW13-$BW$32)/($BW$31-$BW$32))*100</f>
        <v>68.81786959809331</v>
      </c>
      <c r="BY13" s="28">
        <v>6</v>
      </c>
      <c r="BZ13" s="28">
        <v>2</v>
      </c>
      <c r="CA13" s="28">
        <v>4</v>
      </c>
      <c r="CB13" s="28">
        <v>7</v>
      </c>
      <c r="CC13" s="28">
        <f ca="1">_xlfn.RANK.EQ(BX13,$BX$3:$BX$29)</f>
        <v>3</v>
      </c>
      <c r="CD13" s="31">
        <f ca="1">CB13-CC13</f>
        <v>4</v>
      </c>
      <c r="CE13" s="27">
        <f ca="1">SUMIFS(GERAL[[#All],[Nota 2026]],GERAL[[#All],[ESTADO]],A13,GERAL[[#All],[ODS 11]],"SIM")</f>
        <v>1124.3868290851531</v>
      </c>
      <c r="CF13" s="27">
        <f ca="1">((CE13-$CE$32)/($CE$31-$CE$32))*100</f>
        <v>56.76316079775652</v>
      </c>
      <c r="CG13" s="28">
        <v>11</v>
      </c>
      <c r="CH13" s="28">
        <v>15</v>
      </c>
      <c r="CI13" s="28">
        <v>14</v>
      </c>
      <c r="CJ13" s="28">
        <v>13</v>
      </c>
      <c r="CK13" s="28">
        <f ca="1">_xlfn.RANK.EQ(CF13,$CF$3:$CF$29)</f>
        <v>10</v>
      </c>
      <c r="CL13" s="31">
        <f ca="1">CJ13-CK13</f>
        <v>3</v>
      </c>
      <c r="CM13" s="27">
        <f ca="1">SUMIFS(GERAL[[#All],[Nota 2026]],GERAL[[#All],[ESTADO]],A13,GERAL[[#All],[ODS 12]],"SIM")</f>
        <v>221.44486233154305</v>
      </c>
      <c r="CN13" s="27">
        <f ca="1">((CM13-$CM$32)/($CM$31-$CM$32))*100</f>
        <v>41.910013773666442</v>
      </c>
      <c r="CO13" s="28">
        <v>16</v>
      </c>
      <c r="CP13" s="28">
        <v>16</v>
      </c>
      <c r="CQ13" s="28">
        <v>16</v>
      </c>
      <c r="CR13" s="28">
        <v>11</v>
      </c>
      <c r="CS13" s="28">
        <f ca="1">_xlfn.RANK.EQ(CN13,$CN$3:$CN$29)</f>
        <v>17</v>
      </c>
      <c r="CT13" s="31">
        <f ca="1">CR13-CS13</f>
        <v>-6</v>
      </c>
      <c r="CU13" s="27">
        <f ca="1">SUMIFS(GERAL[[#All],[Nota 2026]],GERAL[[#All],[ESTADO]],A13,GERAL[[#All],[ODS 13]],"SIM")</f>
        <v>288.25632471387632</v>
      </c>
      <c r="CV13" s="27">
        <f ca="1">((CU13-$CU$32)/($CU$31-$CU$32))*100</f>
        <v>52.800855899429223</v>
      </c>
      <c r="CW13" s="28">
        <v>9</v>
      </c>
      <c r="CX13" s="28">
        <v>10</v>
      </c>
      <c r="CY13" s="28">
        <v>19</v>
      </c>
      <c r="CZ13" s="28">
        <v>10</v>
      </c>
      <c r="DA13" s="28">
        <f ca="1">_xlfn.RANK.EQ(CV13,$CV$3:$CV$29)</f>
        <v>18</v>
      </c>
      <c r="DB13" s="31">
        <f ca="1">CZ13-DA13</f>
        <v>-8</v>
      </c>
      <c r="DC13" s="27">
        <f ca="1">SUMIFS(GERAL[[#All],[Nota 2026]],GERAL[[#All],[ESTADO]],A13,GERAL[[#All],[ODS 14]],"SIM")</f>
        <v>97.018340507092987</v>
      </c>
      <c r="DD13" s="27">
        <f ca="1">((DC13-$DC$32)/($DC$31-$DC$32))*100</f>
        <v>38.634822403238303</v>
      </c>
      <c r="DE13" s="28">
        <v>17</v>
      </c>
      <c r="DF13" s="28">
        <v>16</v>
      </c>
      <c r="DG13" s="28">
        <v>23</v>
      </c>
      <c r="DH13" s="28">
        <v>20</v>
      </c>
      <c r="DI13" s="28">
        <f ca="1">_xlfn.RANK.EQ(DD13,$DD$3:$DD$29)</f>
        <v>20</v>
      </c>
      <c r="DJ13" s="31">
        <f ca="1">DH13-DI13</f>
        <v>0</v>
      </c>
      <c r="DK13" s="27">
        <f ca="1">SUMIFS(GERAL[[#All],[Nota 2026]],GERAL[[#All],[ESTADO]],A13,GERAL[[#All],[ODS 15]],"SIM")</f>
        <v>329.43040557767836</v>
      </c>
      <c r="DL13" s="27">
        <f ca="1">((DK13-$DK$32)/($DK$31-$DK$32))*100</f>
        <v>51.971471001177996</v>
      </c>
      <c r="DM13" s="28">
        <v>4</v>
      </c>
      <c r="DN13" s="28">
        <v>3</v>
      </c>
      <c r="DO13" s="28">
        <v>9</v>
      </c>
      <c r="DP13" s="28">
        <v>8</v>
      </c>
      <c r="DQ13" s="28">
        <f ca="1">_xlfn.RANK.EQ(DL13,$DL$3:$DL$29)</f>
        <v>18</v>
      </c>
      <c r="DR13" s="31">
        <f ca="1">DP13-DQ13</f>
        <v>-10</v>
      </c>
      <c r="DS13" s="27">
        <f ca="1">SUMIFS(GERAL[[#All],[Nota 2026]],GERAL[[#All],[ESTADO]],A13,GERAL[[#All],[ODS 16]],"SIM")</f>
        <v>2270.1395845258985</v>
      </c>
      <c r="DT13" s="27">
        <f ca="1">((DS13-$DS$32)/($DS$31-$DS$32))*100</f>
        <v>77.795574620262997</v>
      </c>
      <c r="DU13" s="28">
        <v>4</v>
      </c>
      <c r="DV13" s="28">
        <v>3</v>
      </c>
      <c r="DW13" s="28">
        <v>1</v>
      </c>
      <c r="DX13" s="28">
        <v>6</v>
      </c>
      <c r="DY13" s="28">
        <f ca="1">_xlfn.RANK.EQ(DT13,$DT$3:$DT$29)</f>
        <v>3</v>
      </c>
      <c r="DZ13" s="31">
        <f ca="1">DX13-DY13</f>
        <v>3</v>
      </c>
      <c r="EA13" s="27">
        <f ca="1">SUMIFS(GERAL[[#All],[Nota 2026]],GERAL[[#All],[ESTADO]],A13,GERAL[[#All],[ODS 17]],"SIM")</f>
        <v>768.80272747130994</v>
      </c>
      <c r="EB13" s="27">
        <f ca="1">((EA13-$EA$32)/($EA$31-$EA$32))*100</f>
        <v>87.731540734240852</v>
      </c>
      <c r="EC13" s="28">
        <v>2</v>
      </c>
      <c r="ED13" s="28">
        <v>1</v>
      </c>
      <c r="EE13" s="28">
        <v>2</v>
      </c>
      <c r="EF13" s="28">
        <v>2</v>
      </c>
      <c r="EG13" s="28">
        <f ca="1">_xlfn.RANK.EQ(EB13,$EB$3:$EB$29)</f>
        <v>2</v>
      </c>
      <c r="EH13" s="31">
        <f ca="1">EF13-EG13</f>
        <v>0</v>
      </c>
      <c r="EI13" s="27">
        <f ca="1">AVERAGE(EB13,DT13,DL13,DD13,CV13,CN13,CF13,BX13,BP13,BH13,AZ13,AR13,AJ13,AB13,T13,L13,D13)</f>
        <v>53.831743572557947</v>
      </c>
      <c r="EJ13" s="28">
        <v>8</v>
      </c>
      <c r="EK13" s="28">
        <v>5</v>
      </c>
      <c r="EL13" s="28">
        <v>10</v>
      </c>
      <c r="EM13" s="28">
        <v>10</v>
      </c>
      <c r="EN13" s="28">
        <f ca="1">_xlfn.RANK.EQ(EI13,$EI$3:$EI$29)</f>
        <v>11</v>
      </c>
      <c r="EO13" s="31">
        <f ca="1">EM13-EN13</f>
        <v>-1</v>
      </c>
      <c r="EQ13" s="77"/>
      <c r="ET13" s="74"/>
    </row>
    <row r="14" spans="1:150" ht="20" x14ac:dyDescent="0.85">
      <c r="A14" s="25" t="s">
        <v>174</v>
      </c>
      <c r="B14" s="26" t="s">
        <v>370</v>
      </c>
      <c r="C14" s="27">
        <f ca="1">SUMIFS(GERAL[[#All],[Nota 2026]],GERAL[[#All],[ESTADO]],A14,GERAL[[#All],[ODS 1]],"SIM")</f>
        <v>497.35184219466714</v>
      </c>
      <c r="D14" s="27">
        <f ca="1">((C14-$C$32)/($C$31-$C$32))*100</f>
        <v>71.103029848089676</v>
      </c>
      <c r="E14" s="28">
        <v>11</v>
      </c>
      <c r="F14" s="28">
        <v>8</v>
      </c>
      <c r="G14" s="28">
        <v>12</v>
      </c>
      <c r="H14" s="28">
        <v>10</v>
      </c>
      <c r="I14" s="28">
        <f ca="1">_xlfn.RANK.EQ(D14,$D$3:$D$29)</f>
        <v>8</v>
      </c>
      <c r="J14" s="31">
        <f ca="1">H14-I14</f>
        <v>2</v>
      </c>
      <c r="K14" s="27">
        <f ca="1">SUMIFS(GERAL[[#All],[Nota 2026]],GERAL[[#All],[ESTADO]],A14,GERAL[[#All],[ODS 2]],"SIM")</f>
        <v>245.25604388708268</v>
      </c>
      <c r="L14" s="27">
        <f ca="1">((K14-$K$32)/($K$31-$K$32))*100</f>
        <v>58.156686331507501</v>
      </c>
      <c r="M14" s="28">
        <v>16</v>
      </c>
      <c r="N14" s="28">
        <v>23</v>
      </c>
      <c r="O14" s="28">
        <v>20</v>
      </c>
      <c r="P14" s="28">
        <v>10</v>
      </c>
      <c r="Q14" s="28">
        <f ca="1">_xlfn.RANK.EQ(L14,$L$3:$L$29)</f>
        <v>17</v>
      </c>
      <c r="R14" s="31">
        <f ca="1">P14-Q14</f>
        <v>-7</v>
      </c>
      <c r="S14" s="27">
        <f ca="1">SUMIFS(GERAL[[#All],[Nota 2026]],GERAL[[#All],[ESTADO]],A14,GERAL[[#All],[ODS 3]],"SIM")</f>
        <v>892.95882123713398</v>
      </c>
      <c r="T14" s="27">
        <f ca="1">((S14-$S$32)/($S$31-$S$32))*100</f>
        <v>76.840485283095433</v>
      </c>
      <c r="U14" s="28">
        <v>7</v>
      </c>
      <c r="V14" s="28">
        <v>8</v>
      </c>
      <c r="W14" s="28">
        <v>7</v>
      </c>
      <c r="X14" s="28">
        <v>7</v>
      </c>
      <c r="Y14" s="28">
        <f ca="1">_xlfn.RANK.EQ(T14,$T$3:$T$29)</f>
        <v>6</v>
      </c>
      <c r="Z14" s="31">
        <f ca="1">X14-Y14</f>
        <v>1</v>
      </c>
      <c r="AA14" s="27">
        <f ca="1">SUMIFS(GERAL[[#All],[Nota 2026]],GERAL[[#All],[ESTADO]],A14,GERAL[[#All],[ODS 4]],"SIM")</f>
        <v>843.62833831187345</v>
      </c>
      <c r="AB14" s="27">
        <f ca="1">((AA14-$AA$32)/($AA$31-$AA$32))*100</f>
        <v>71.211942171998558</v>
      </c>
      <c r="AC14" s="28">
        <v>8</v>
      </c>
      <c r="AD14" s="28">
        <v>7</v>
      </c>
      <c r="AE14" s="28">
        <v>10</v>
      </c>
      <c r="AF14" s="28">
        <v>8</v>
      </c>
      <c r="AG14" s="28">
        <f ca="1">_xlfn.RANK.EQ(AB14,$AB$3:$AB$29)</f>
        <v>6</v>
      </c>
      <c r="AH14" s="31">
        <f ca="1">AF14-AG14</f>
        <v>2</v>
      </c>
      <c r="AI14" s="27">
        <f ca="1">SUMIFS(GERAL[[#All],[Nota 2026]],GERAL[[#All],[ESTADO]],A14,GERAL[[#All],[ODS 5]],"SIM")</f>
        <v>481.61053322469991</v>
      </c>
      <c r="AJ14" s="27">
        <f ca="1">((AI14-$AI$32)/($AI$31-$AI$32))*100</f>
        <v>33.690979507046663</v>
      </c>
      <c r="AK14" s="28">
        <v>13</v>
      </c>
      <c r="AL14" s="28">
        <v>16</v>
      </c>
      <c r="AM14" s="28">
        <v>24</v>
      </c>
      <c r="AN14" s="28">
        <v>27</v>
      </c>
      <c r="AO14" s="28">
        <f ca="1">_xlfn.RANK.EQ(AJ14,$AJ$3:$AJ$29)</f>
        <v>16</v>
      </c>
      <c r="AP14" s="31">
        <f ca="1">AN14-AO14</f>
        <v>11</v>
      </c>
      <c r="AQ14" s="27">
        <f ca="1">SUMIFS(GERAL[[#All],[Nota 2026]],GERAL[[#All],[ESTADO]],A14,GERAL[[#All],[ODS 6]],"SIM")</f>
        <v>574.69369698789296</v>
      </c>
      <c r="AR14" s="27">
        <f ca="1">((AQ14-$AQ$32)/($AQ$31-$AQ$32))*100</f>
        <v>62.548282623547848</v>
      </c>
      <c r="AS14" s="28">
        <v>5</v>
      </c>
      <c r="AT14" s="28">
        <v>12</v>
      </c>
      <c r="AU14" s="28">
        <v>2</v>
      </c>
      <c r="AV14" s="28">
        <v>7</v>
      </c>
      <c r="AW14" s="28">
        <f ca="1">_xlfn.RANK.EQ(AR14,$AR$3:$AR$29)</f>
        <v>8</v>
      </c>
      <c r="AX14" s="31">
        <f ca="1">AV14-AW14</f>
        <v>-1</v>
      </c>
      <c r="AY14" s="27">
        <f ca="1">SUMIFS(GERAL[[#All],[Nota 2026]],GERAL[[#All],[ESTADO]],A14,GERAL[[#All],[ODS 7]],"SIM")</f>
        <v>214.50391597510992</v>
      </c>
      <c r="AZ14" s="27">
        <f ca="1">((AY14-$AY$32)/($AY$31-$AY$32))*100</f>
        <v>37.640344096613902</v>
      </c>
      <c r="BA14" s="28">
        <v>24</v>
      </c>
      <c r="BB14" s="28">
        <v>22</v>
      </c>
      <c r="BC14" s="28">
        <v>21</v>
      </c>
      <c r="BD14" s="28">
        <v>20</v>
      </c>
      <c r="BE14" s="28">
        <f ca="1">_xlfn.RANK.EQ(AZ14,$AZ$3:$AZ$29)</f>
        <v>22</v>
      </c>
      <c r="BF14" s="31">
        <f ca="1">BD14-BE14</f>
        <v>-2</v>
      </c>
      <c r="BG14" s="27">
        <f ca="1">SUMIFS(GERAL[[#All],[Nota 2026]],GERAL[[#All],[ESTADO]],A14,GERAL[[#All],[ODS 8]],"SIM")</f>
        <v>1194.0196762843159</v>
      </c>
      <c r="BH14" s="27">
        <f ca="1">((BG14-$BG$32)/($BG$31-$BG$32))*100</f>
        <v>33.470730519681119</v>
      </c>
      <c r="BI14" s="28">
        <v>12</v>
      </c>
      <c r="BJ14" s="28">
        <v>14</v>
      </c>
      <c r="BK14" s="28">
        <v>17</v>
      </c>
      <c r="BL14" s="28">
        <v>16</v>
      </c>
      <c r="BM14" s="28">
        <f ca="1">_xlfn.RANK.EQ(BH14,$BH$3:$BH$29)</f>
        <v>16</v>
      </c>
      <c r="BN14" s="31">
        <f ca="1">BL14-BM14</f>
        <v>0</v>
      </c>
      <c r="BO14" s="27">
        <f ca="1">SUMIFS(GERAL[[#All],[Nota 2026]],GERAL[[#All],[ESTADO]],A14,GERAL[[#All],[ODS 9]],"SIM")</f>
        <v>1065.674384262898</v>
      </c>
      <c r="BP14" s="27">
        <f ca="1">((BO14-$BO$32)/($BO$31-$BO$32))*100</f>
        <v>38.043573520033974</v>
      </c>
      <c r="BQ14" s="28">
        <v>13</v>
      </c>
      <c r="BR14" s="28">
        <v>10</v>
      </c>
      <c r="BS14" s="28">
        <v>13</v>
      </c>
      <c r="BT14" s="28">
        <v>15</v>
      </c>
      <c r="BU14" s="28">
        <f ca="1">_xlfn.RANK.EQ(BP14,$BP$3:$BP$29)</f>
        <v>16</v>
      </c>
      <c r="BV14" s="31">
        <f ca="1">BT14-BU14</f>
        <v>-1</v>
      </c>
      <c r="BW14" s="27">
        <f ca="1">SUMIFS(GERAL[[#All],[Nota 2026]],GERAL[[#All],[ESTADO]],A14,GERAL[[#All],[ODS 10]],"SIM")</f>
        <v>1057.4242676222411</v>
      </c>
      <c r="BX14" s="27">
        <f ca="1">((BW14-$BW$32)/($BW$31-$BW$32))*100</f>
        <v>12.215179360760347</v>
      </c>
      <c r="BY14" s="28">
        <v>24</v>
      </c>
      <c r="BZ14" s="28">
        <v>23</v>
      </c>
      <c r="CA14" s="28">
        <v>25</v>
      </c>
      <c r="CB14" s="28">
        <v>25</v>
      </c>
      <c r="CC14" s="28">
        <f ca="1">_xlfn.RANK.EQ(BX14,$BX$3:$BX$29)</f>
        <v>24</v>
      </c>
      <c r="CD14" s="31">
        <f ca="1">CB14-CC14</f>
        <v>1</v>
      </c>
      <c r="CE14" s="27">
        <f ca="1">SUMIFS(GERAL[[#All],[Nota 2026]],GERAL[[#All],[ESTADO]],A14,GERAL[[#All],[ODS 11]],"SIM")</f>
        <v>1119.7080664157663</v>
      </c>
      <c r="CF14" s="27">
        <f ca="1">((CE14-$CE$32)/($CE$31-$CE$32))*100</f>
        <v>56.171364867474296</v>
      </c>
      <c r="CG14" s="28">
        <v>10</v>
      </c>
      <c r="CH14" s="28">
        <v>9</v>
      </c>
      <c r="CI14" s="28">
        <v>7</v>
      </c>
      <c r="CJ14" s="28">
        <v>9</v>
      </c>
      <c r="CK14" s="28">
        <f ca="1">_xlfn.RANK.EQ(CF14,$CF$3:$CF$29)</f>
        <v>12</v>
      </c>
      <c r="CL14" s="31">
        <f ca="1">CJ14-CK14</f>
        <v>-3</v>
      </c>
      <c r="CM14" s="27">
        <f ca="1">SUMIFS(GERAL[[#All],[Nota 2026]],GERAL[[#All],[ESTADO]],A14,GERAL[[#All],[ODS 12]],"SIM")</f>
        <v>310.20730567578448</v>
      </c>
      <c r="CN14" s="27">
        <f ca="1">((CM14-$CM$32)/($CM$31-$CM$32))*100</f>
        <v>64.636584529777082</v>
      </c>
      <c r="CO14" s="28">
        <v>12</v>
      </c>
      <c r="CP14" s="28">
        <v>11</v>
      </c>
      <c r="CQ14" s="28">
        <v>13</v>
      </c>
      <c r="CR14" s="28">
        <v>9</v>
      </c>
      <c r="CS14" s="28">
        <f ca="1">_xlfn.RANK.EQ(CN14,$CN$3:$CN$29)</f>
        <v>7</v>
      </c>
      <c r="CT14" s="31">
        <f ca="1">CR14-CS14</f>
        <v>2</v>
      </c>
      <c r="CU14" s="27">
        <f ca="1">SUMIFS(GERAL[[#All],[Nota 2026]],GERAL[[#All],[ESTADO]],A14,GERAL[[#All],[ODS 13]],"SIM")</f>
        <v>348.84512559861884</v>
      </c>
      <c r="CV14" s="27">
        <f ca="1">((CU14-$CU$32)/($CU$31-$CU$32))*100</f>
        <v>76.385150470732327</v>
      </c>
      <c r="CW14" s="28">
        <v>11</v>
      </c>
      <c r="CX14" s="28">
        <v>8</v>
      </c>
      <c r="CY14" s="28">
        <v>9</v>
      </c>
      <c r="CZ14" s="28">
        <v>18</v>
      </c>
      <c r="DA14" s="28">
        <f ca="1">_xlfn.RANK.EQ(CV14,$CV$3:$CV$29)</f>
        <v>7</v>
      </c>
      <c r="DB14" s="31">
        <f ca="1">CZ14-DA14</f>
        <v>11</v>
      </c>
      <c r="DC14" s="27">
        <f ca="1">SUMIFS(GERAL[[#All],[Nota 2026]],GERAL[[#All],[ESTADO]],A14,GERAL[[#All],[ODS 14]],"SIM")</f>
        <v>158.64890107074018</v>
      </c>
      <c r="DD14" s="27">
        <f ca="1">((DC14-$DC$32)/($DC$31-$DC$32))*100</f>
        <v>85.127922794103938</v>
      </c>
      <c r="DE14" s="28">
        <v>10</v>
      </c>
      <c r="DF14" s="28">
        <v>5</v>
      </c>
      <c r="DG14" s="28">
        <v>5</v>
      </c>
      <c r="DH14" s="28">
        <v>10</v>
      </c>
      <c r="DI14" s="28">
        <f ca="1">_xlfn.RANK.EQ(DD14,$DD$3:$DD$29)</f>
        <v>7</v>
      </c>
      <c r="DJ14" s="31">
        <f ca="1">DH14-DI14</f>
        <v>3</v>
      </c>
      <c r="DK14" s="27">
        <f ca="1">SUMIFS(GERAL[[#All],[Nota 2026]],GERAL[[#All],[ESTADO]],A14,GERAL[[#All],[ODS 15]],"SIM")</f>
        <v>350.53096603105178</v>
      </c>
      <c r="DL14" s="27">
        <f ca="1">((DK14-$DK$32)/($DK$31-$DK$32))*100</f>
        <v>62.47958877565457</v>
      </c>
      <c r="DM14" s="28">
        <v>12</v>
      </c>
      <c r="DN14" s="28">
        <v>20</v>
      </c>
      <c r="DO14" s="28">
        <v>18</v>
      </c>
      <c r="DP14" s="28">
        <v>22</v>
      </c>
      <c r="DQ14" s="28">
        <f ca="1">_xlfn.RANK.EQ(DL14,$DL$3:$DL$29)</f>
        <v>11</v>
      </c>
      <c r="DR14" s="31">
        <f ca="1">DP14-DQ14</f>
        <v>11</v>
      </c>
      <c r="DS14" s="27">
        <f ca="1">SUMIFS(GERAL[[#All],[Nota 2026]],GERAL[[#All],[ESTADO]],A14,GERAL[[#All],[ODS 16]],"SIM")</f>
        <v>1857.7395118148647</v>
      </c>
      <c r="DT14" s="27">
        <f ca="1">((DS14-$DS$32)/($DS$31-$DS$32))*100</f>
        <v>37.313270964440072</v>
      </c>
      <c r="DU14" s="28">
        <v>20</v>
      </c>
      <c r="DV14" s="28">
        <v>14</v>
      </c>
      <c r="DW14" s="28">
        <v>16</v>
      </c>
      <c r="DX14" s="28">
        <v>20</v>
      </c>
      <c r="DY14" s="28">
        <f ca="1">_xlfn.RANK.EQ(DT14,$DT$3:$DT$29)</f>
        <v>18</v>
      </c>
      <c r="DZ14" s="31">
        <f ca="1">DX14-DY14</f>
        <v>2</v>
      </c>
      <c r="EA14" s="27">
        <f ca="1">SUMIFS(GERAL[[#All],[Nota 2026]],GERAL[[#All],[ESTADO]],A14,GERAL[[#All],[ODS 17]],"SIM")</f>
        <v>503.71394766704702</v>
      </c>
      <c r="EB14" s="27">
        <f ca="1">((EA14-$EA$32)/($EA$31-$EA$32))*100</f>
        <v>35.662518267377571</v>
      </c>
      <c r="EC14" s="28">
        <v>18</v>
      </c>
      <c r="ED14" s="28">
        <v>13</v>
      </c>
      <c r="EE14" s="28">
        <v>12</v>
      </c>
      <c r="EF14" s="28">
        <v>20</v>
      </c>
      <c r="EG14" s="28">
        <f ca="1">_xlfn.RANK.EQ(EB14,$EB$3:$EB$29)</f>
        <v>18</v>
      </c>
      <c r="EH14" s="31">
        <f ca="1">EF14-EG14</f>
        <v>2</v>
      </c>
      <c r="EI14" s="27">
        <f ca="1">AVERAGE(EB14,DT14,DL14,DD14,CV14,CN14,CF14,BX14,BP14,BH14,AZ14,AR14,AJ14,AB14,T14,L14,D14)</f>
        <v>53.688096113643233</v>
      </c>
      <c r="EJ14" s="28">
        <v>11</v>
      </c>
      <c r="EK14" s="28">
        <v>11</v>
      </c>
      <c r="EL14" s="28">
        <v>13</v>
      </c>
      <c r="EM14" s="28">
        <v>13</v>
      </c>
      <c r="EN14" s="28">
        <f ca="1">_xlfn.RANK.EQ(EI14,$EI$3:$EI$29)</f>
        <v>12</v>
      </c>
      <c r="EO14" s="31">
        <f ca="1">EM14-EN14</f>
        <v>1</v>
      </c>
      <c r="EQ14" s="77"/>
      <c r="ET14" s="74"/>
    </row>
    <row r="15" spans="1:150" ht="20" x14ac:dyDescent="0.85">
      <c r="A15" s="20" t="s">
        <v>161</v>
      </c>
      <c r="B15" s="29" t="s">
        <v>368</v>
      </c>
      <c r="C15" s="27">
        <f ca="1">SUMIFS(GERAL[[#All],[Nota 2026]],GERAL[[#All],[ESTADO]],A15,GERAL[[#All],[ODS 1]],"SIM")</f>
        <v>399.60887595549696</v>
      </c>
      <c r="D15" s="27">
        <f ca="1">((C15-$C$32)/($C$31-$C$32))*100</f>
        <v>45.910139720950454</v>
      </c>
      <c r="E15" s="28">
        <v>20</v>
      </c>
      <c r="F15" s="28">
        <v>14</v>
      </c>
      <c r="G15" s="28">
        <v>21</v>
      </c>
      <c r="H15" s="28">
        <v>23</v>
      </c>
      <c r="I15" s="28">
        <f ca="1">_xlfn.RANK.EQ(D15,$D$3:$D$29)</f>
        <v>17</v>
      </c>
      <c r="J15" s="31">
        <f ca="1">H15-I15</f>
        <v>6</v>
      </c>
      <c r="K15" s="27">
        <f ca="1">SUMIFS(GERAL[[#All],[Nota 2026]],GERAL[[#All],[ESTADO]],A15,GERAL[[#All],[ODS 2]],"SIM")</f>
        <v>268.90246377386592</v>
      </c>
      <c r="L15" s="27">
        <f ca="1">((K15-$K$32)/($K$31-$K$32))*100</f>
        <v>67.462296585482264</v>
      </c>
      <c r="M15" s="28">
        <v>23</v>
      </c>
      <c r="N15" s="28">
        <v>21</v>
      </c>
      <c r="O15" s="28">
        <v>24</v>
      </c>
      <c r="P15" s="28">
        <v>25</v>
      </c>
      <c r="Q15" s="28">
        <f ca="1">_xlfn.RANK.EQ(L15,$L$3:$L$29)</f>
        <v>16</v>
      </c>
      <c r="R15" s="31">
        <f ca="1">P15-Q15</f>
        <v>9</v>
      </c>
      <c r="S15" s="27">
        <f ca="1">SUMIFS(GERAL[[#All],[Nota 2026]],GERAL[[#All],[ESTADO]],A15,GERAL[[#All],[ODS 3]],"SIM")</f>
        <v>679.25429450263607</v>
      </c>
      <c r="T15" s="27">
        <f ca="1">((S15-$S$32)/($S$31-$S$32))*100</f>
        <v>42.972945050135493</v>
      </c>
      <c r="U15" s="28">
        <v>17</v>
      </c>
      <c r="V15" s="28">
        <v>11</v>
      </c>
      <c r="W15" s="28">
        <v>11</v>
      </c>
      <c r="X15" s="28">
        <v>10</v>
      </c>
      <c r="Y15" s="28">
        <f ca="1">_xlfn.RANK.EQ(T15,$T$3:$T$29)</f>
        <v>13</v>
      </c>
      <c r="Z15" s="31">
        <f ca="1">X15-Y15</f>
        <v>-3</v>
      </c>
      <c r="AA15" s="27">
        <f ca="1">SUMIFS(GERAL[[#All],[Nota 2026]],GERAL[[#All],[ESTADO]],A15,GERAL[[#All],[ODS 4]],"SIM")</f>
        <v>741.46123638117115</v>
      </c>
      <c r="AB15" s="27">
        <f ca="1">((AA15-$AA$32)/($AA$31-$AA$32))*100</f>
        <v>58.235080960205607</v>
      </c>
      <c r="AC15" s="28">
        <v>10</v>
      </c>
      <c r="AD15" s="28">
        <v>10</v>
      </c>
      <c r="AE15" s="28">
        <v>8</v>
      </c>
      <c r="AF15" s="28">
        <v>12</v>
      </c>
      <c r="AG15" s="28">
        <f ca="1">_xlfn.RANK.EQ(AB15,$AB$3:$AB$29)</f>
        <v>11</v>
      </c>
      <c r="AH15" s="31">
        <f ca="1">AF15-AG15</f>
        <v>1</v>
      </c>
      <c r="AI15" s="27">
        <f ca="1">SUMIFS(GERAL[[#All],[Nota 2026]],GERAL[[#All],[ESTADO]],A15,GERAL[[#All],[ODS 5]],"SIM")</f>
        <v>559.95943366066047</v>
      </c>
      <c r="AJ15" s="27">
        <f ca="1">((AI15-$AI$32)/($AI$31-$AI$32))*100</f>
        <v>56.595818231938566</v>
      </c>
      <c r="AK15" s="28">
        <v>26</v>
      </c>
      <c r="AL15" s="28">
        <v>20</v>
      </c>
      <c r="AM15" s="28">
        <v>23</v>
      </c>
      <c r="AN15" s="28">
        <v>21</v>
      </c>
      <c r="AO15" s="28">
        <f ca="1">_xlfn.RANK.EQ(AJ15,$AJ$3:$AJ$29)</f>
        <v>10</v>
      </c>
      <c r="AP15" s="31">
        <f ca="1">AN15-AO15</f>
        <v>11</v>
      </c>
      <c r="AQ15" s="27">
        <f ca="1">SUMIFS(GERAL[[#All],[Nota 2026]],GERAL[[#All],[ESTADO]],A15,GERAL[[#All],[ODS 6]],"SIM")</f>
        <v>571.81569659639058</v>
      </c>
      <c r="AR15" s="27">
        <f ca="1">((AQ15-$AQ$32)/($AQ$31-$AQ$32))*100</f>
        <v>61.850524278401565</v>
      </c>
      <c r="AS15" s="28">
        <v>10</v>
      </c>
      <c r="AT15" s="28">
        <v>10</v>
      </c>
      <c r="AU15" s="28">
        <v>12</v>
      </c>
      <c r="AV15" s="28">
        <v>16</v>
      </c>
      <c r="AW15" s="28">
        <f ca="1">_xlfn.RANK.EQ(AR15,$AR$3:$AR$29)</f>
        <v>10</v>
      </c>
      <c r="AX15" s="31">
        <f ca="1">AV15-AW15</f>
        <v>6</v>
      </c>
      <c r="AY15" s="27">
        <f ca="1">SUMIFS(GERAL[[#All],[Nota 2026]],GERAL[[#All],[ESTADO]],A15,GERAL[[#All],[ODS 7]],"SIM")</f>
        <v>253.89169824160874</v>
      </c>
      <c r="AZ15" s="27">
        <f ca="1">((AY15-$AY$32)/($AY$31-$AY$32))*100</f>
        <v>57.089241218575673</v>
      </c>
      <c r="BA15" s="28">
        <v>14</v>
      </c>
      <c r="BB15" s="28">
        <v>21</v>
      </c>
      <c r="BC15" s="28">
        <v>19</v>
      </c>
      <c r="BD15" s="28">
        <v>13</v>
      </c>
      <c r="BE15" s="28">
        <f ca="1">_xlfn.RANK.EQ(AZ15,$AZ$3:$AZ$29)</f>
        <v>11</v>
      </c>
      <c r="BF15" s="31">
        <f ca="1">BD15-BE15</f>
        <v>2</v>
      </c>
      <c r="BG15" s="27">
        <f ca="1">SUMIFS(GERAL[[#All],[Nota 2026]],GERAL[[#All],[ESTADO]],A15,GERAL[[#All],[ODS 8]],"SIM")</f>
        <v>1145.4643564641319</v>
      </c>
      <c r="BH15" s="27">
        <f ca="1">((BG15-$BG$32)/($BG$31-$BG$32))*100</f>
        <v>28.285195856503503</v>
      </c>
      <c r="BI15" s="28">
        <v>26</v>
      </c>
      <c r="BJ15" s="28">
        <v>26</v>
      </c>
      <c r="BK15" s="28">
        <v>27</v>
      </c>
      <c r="BL15" s="28">
        <v>26</v>
      </c>
      <c r="BM15" s="28">
        <f ca="1">_xlfn.RANK.EQ(BH15,$BH$3:$BH$29)</f>
        <v>20</v>
      </c>
      <c r="BN15" s="31">
        <f ca="1">BL15-BM15</f>
        <v>6</v>
      </c>
      <c r="BO15" s="27">
        <f ca="1">SUMIFS(GERAL[[#All],[Nota 2026]],GERAL[[#All],[ESTADO]],A15,GERAL[[#All],[ODS 9]],"SIM")</f>
        <v>1185.7904237950233</v>
      </c>
      <c r="BP15" s="27">
        <f ca="1">((BO15-$BO$32)/($BO$31-$BO$32))*100</f>
        <v>53.143686486983519</v>
      </c>
      <c r="BQ15" s="28">
        <v>9</v>
      </c>
      <c r="BR15" s="28">
        <v>17</v>
      </c>
      <c r="BS15" s="28">
        <v>20</v>
      </c>
      <c r="BT15" s="28">
        <v>11</v>
      </c>
      <c r="BU15" s="28">
        <f ca="1">_xlfn.RANK.EQ(BP15,$BP$3:$BP$29)</f>
        <v>7</v>
      </c>
      <c r="BV15" s="31">
        <f ca="1">BT15-BU15</f>
        <v>4</v>
      </c>
      <c r="BW15" s="27">
        <f ca="1">SUMIFS(GERAL[[#All],[Nota 2026]],GERAL[[#All],[ESTADO]],A15,GERAL[[#All],[ODS 10]],"SIM")</f>
        <v>1141.3172753739191</v>
      </c>
      <c r="BX15" s="27">
        <f ca="1">((BW15-$BW$32)/($BW$31-$BW$32))*100</f>
        <v>24.000328911325585</v>
      </c>
      <c r="BY15" s="28">
        <v>27</v>
      </c>
      <c r="BZ15" s="28">
        <v>24</v>
      </c>
      <c r="CA15" s="28">
        <v>27</v>
      </c>
      <c r="CB15" s="28">
        <v>26</v>
      </c>
      <c r="CC15" s="28">
        <f ca="1">_xlfn.RANK.EQ(BX15,$BX$3:$BX$29)</f>
        <v>21</v>
      </c>
      <c r="CD15" s="31">
        <f ca="1">CB15-CC15</f>
        <v>5</v>
      </c>
      <c r="CE15" s="27">
        <f ca="1">SUMIFS(GERAL[[#All],[Nota 2026]],GERAL[[#All],[ESTADO]],A15,GERAL[[#All],[ODS 11]],"SIM")</f>
        <v>1069.6054966232641</v>
      </c>
      <c r="CF15" s="27">
        <f ca="1">((CE15-$CE$32)/($CE$31-$CE$32))*100</f>
        <v>49.834113120578024</v>
      </c>
      <c r="CG15" s="28">
        <v>14</v>
      </c>
      <c r="CH15" s="28">
        <v>13</v>
      </c>
      <c r="CI15" s="28">
        <v>16</v>
      </c>
      <c r="CJ15" s="28">
        <v>15</v>
      </c>
      <c r="CK15" s="28">
        <f ca="1">_xlfn.RANK.EQ(CF15,$CF$3:$CF$29)</f>
        <v>14</v>
      </c>
      <c r="CL15" s="31">
        <f ca="1">CJ15-CK15</f>
        <v>1</v>
      </c>
      <c r="CM15" s="27">
        <f ca="1">SUMIFS(GERAL[[#All],[Nota 2026]],GERAL[[#All],[ESTADO]],A15,GERAL[[#All],[ODS 12]],"SIM")</f>
        <v>193.03729137315526</v>
      </c>
      <c r="CN15" s="27">
        <f ca="1">((CM15-$CM$32)/($CM$31-$CM$32))*100</f>
        <v>34.636592188241842</v>
      </c>
      <c r="CO15" s="28">
        <v>19</v>
      </c>
      <c r="CP15" s="28">
        <v>20</v>
      </c>
      <c r="CQ15" s="28">
        <v>20</v>
      </c>
      <c r="CR15" s="28">
        <v>19</v>
      </c>
      <c r="CS15" s="28">
        <f ca="1">_xlfn.RANK.EQ(CN15,$CN$3:$CN$29)</f>
        <v>21</v>
      </c>
      <c r="CT15" s="31">
        <f ca="1">CR15-CS15</f>
        <v>-2</v>
      </c>
      <c r="CU15" s="27">
        <f ca="1">SUMIFS(GERAL[[#All],[Nota 2026]],GERAL[[#All],[ESTADO]],A15,GERAL[[#All],[ODS 13]],"SIM")</f>
        <v>381.91699580627852</v>
      </c>
      <c r="CV15" s="27">
        <f ca="1">((CU15-$CU$32)/($CU$31-$CU$32))*100</f>
        <v>89.258432622083888</v>
      </c>
      <c r="CW15" s="28">
        <v>1</v>
      </c>
      <c r="CX15" s="28">
        <v>9</v>
      </c>
      <c r="CY15" s="28">
        <v>12</v>
      </c>
      <c r="CZ15" s="28">
        <v>20</v>
      </c>
      <c r="DA15" s="28">
        <f ca="1">_xlfn.RANK.EQ(CV15,$CV$3:$CV$29)</f>
        <v>3</v>
      </c>
      <c r="DB15" s="31">
        <f ca="1">CZ15-DA15</f>
        <v>17</v>
      </c>
      <c r="DC15" s="27">
        <f ca="1">SUMIFS(GERAL[[#All],[Nota 2026]],GERAL[[#All],[ESTADO]],A15,GERAL[[#All],[ODS 14]],"SIM")</f>
        <v>102.56119822569124</v>
      </c>
      <c r="DD15" s="27">
        <f ca="1">((DC15-$DC$32)/($DC$31-$DC$32))*100</f>
        <v>42.816264824112217</v>
      </c>
      <c r="DE15" s="28">
        <v>16</v>
      </c>
      <c r="DF15" s="28">
        <v>15</v>
      </c>
      <c r="DG15" s="28">
        <v>15</v>
      </c>
      <c r="DH15" s="28">
        <v>18</v>
      </c>
      <c r="DI15" s="28">
        <f ca="1">_xlfn.RANK.EQ(DD15,$DD$3:$DD$29)</f>
        <v>18</v>
      </c>
      <c r="DJ15" s="31">
        <f ca="1">DH15-DI15</f>
        <v>0</v>
      </c>
      <c r="DK15" s="27">
        <f ca="1">SUMIFS(GERAL[[#All],[Nota 2026]],GERAL[[#All],[ESTADO]],A15,GERAL[[#All],[ODS 15]],"SIM")</f>
        <v>410.3573913527207</v>
      </c>
      <c r="DL15" s="27">
        <f ca="1">((DK15-$DK$32)/($DK$31-$DK$32))*100</f>
        <v>92.273258223212693</v>
      </c>
      <c r="DM15" s="28">
        <v>1</v>
      </c>
      <c r="DN15" s="28">
        <v>5</v>
      </c>
      <c r="DO15" s="28">
        <v>6</v>
      </c>
      <c r="DP15" s="28">
        <v>17</v>
      </c>
      <c r="DQ15" s="28">
        <f ca="1">_xlfn.RANK.EQ(DL15,$DL$3:$DL$29)</f>
        <v>2</v>
      </c>
      <c r="DR15" s="31">
        <f ca="1">DP15-DQ15</f>
        <v>15</v>
      </c>
      <c r="DS15" s="27">
        <f ca="1">SUMIFS(GERAL[[#All],[Nota 2026]],GERAL[[#All],[ESTADO]],A15,GERAL[[#All],[ODS 16]],"SIM")</f>
        <v>1994.4708661185887</v>
      </c>
      <c r="DT15" s="27">
        <f ca="1">((DS15-$DS$32)/($DS$31-$DS$32))*100</f>
        <v>50.735189558702167</v>
      </c>
      <c r="DU15" s="28">
        <v>19</v>
      </c>
      <c r="DV15" s="28">
        <v>13</v>
      </c>
      <c r="DW15" s="28">
        <v>17</v>
      </c>
      <c r="DX15" s="28">
        <v>15</v>
      </c>
      <c r="DY15" s="28">
        <f ca="1">_xlfn.RANK.EQ(DT15,$DT$3:$DT$29)</f>
        <v>13</v>
      </c>
      <c r="DZ15" s="31">
        <f ca="1">DX15-DY15</f>
        <v>2</v>
      </c>
      <c r="EA15" s="27">
        <f ca="1">SUMIFS(GERAL[[#All],[Nota 2026]],GERAL[[#All],[ESTADO]],A15,GERAL[[#All],[ODS 17]],"SIM")</f>
        <v>587.50252628451221</v>
      </c>
      <c r="EB15" s="27">
        <f ca="1">((EA15-$EA$32)/($EA$31-$EA$32))*100</f>
        <v>52.120360752150951</v>
      </c>
      <c r="EC15" s="28">
        <v>10</v>
      </c>
      <c r="ED15" s="28">
        <v>9</v>
      </c>
      <c r="EE15" s="28">
        <v>19</v>
      </c>
      <c r="EF15" s="28">
        <v>13</v>
      </c>
      <c r="EG15" s="28">
        <f ca="1">_xlfn.RANK.EQ(EB15,$EB$3:$EB$29)</f>
        <v>12</v>
      </c>
      <c r="EH15" s="31">
        <f ca="1">EF15-EG15</f>
        <v>1</v>
      </c>
      <c r="EI15" s="27">
        <f ca="1">AVERAGE(EB15,DT15,DL15,DD15,CV15,CN15,CF15,BX15,BP15,BH15,AZ15,AR15,AJ15,AB15,T15,L15,D15)</f>
        <v>53.365851093504951</v>
      </c>
      <c r="EJ15" s="28">
        <v>14</v>
      </c>
      <c r="EK15" s="28">
        <v>14</v>
      </c>
      <c r="EL15" s="28">
        <v>17</v>
      </c>
      <c r="EM15" s="28">
        <v>18</v>
      </c>
      <c r="EN15" s="28">
        <f ca="1">_xlfn.RANK.EQ(EI15,$EI$3:$EI$29)</f>
        <v>13</v>
      </c>
      <c r="EO15" s="31">
        <f ca="1">EM15-EN15</f>
        <v>5</v>
      </c>
      <c r="EQ15" s="77"/>
      <c r="ET15" s="74"/>
    </row>
    <row r="16" spans="1:150" ht="20" x14ac:dyDescent="0.85">
      <c r="A16" s="20" t="s">
        <v>175</v>
      </c>
      <c r="B16" s="29" t="s">
        <v>368</v>
      </c>
      <c r="C16" s="27">
        <f ca="1">SUMIFS(GERAL[[#All],[Nota 2026]],GERAL[[#All],[ESTADO]],A16,GERAL[[#All],[ODS 1]],"SIM")</f>
        <v>422.3781207148312</v>
      </c>
      <c r="D16" s="27">
        <f ca="1">((C16-$C$32)/($C$31-$C$32))*100</f>
        <v>51.778828830468903</v>
      </c>
      <c r="E16" s="28">
        <v>17</v>
      </c>
      <c r="F16" s="28">
        <v>15</v>
      </c>
      <c r="G16" s="28">
        <v>16</v>
      </c>
      <c r="H16" s="28">
        <v>19</v>
      </c>
      <c r="I16" s="28">
        <f ca="1">_xlfn.RANK.EQ(D16,$D$3:$D$29)</f>
        <v>13</v>
      </c>
      <c r="J16" s="31">
        <f ca="1">H16-I16</f>
        <v>6</v>
      </c>
      <c r="K16" s="27">
        <f ca="1">SUMIFS(GERAL[[#All],[Nota 2026]],GERAL[[#All],[ESTADO]],A16,GERAL[[#All],[ODS 2]],"SIM")</f>
        <v>285.34077893461699</v>
      </c>
      <c r="L16" s="27">
        <f ca="1">((K16-$K$32)/($K$31-$K$32))*100</f>
        <v>73.931290828600353</v>
      </c>
      <c r="M16" s="28">
        <v>6</v>
      </c>
      <c r="N16" s="28">
        <v>18</v>
      </c>
      <c r="O16" s="28">
        <v>17</v>
      </c>
      <c r="P16" s="28">
        <v>18</v>
      </c>
      <c r="Q16" s="28">
        <f ca="1">_xlfn.RANK.EQ(L16,$L$3:$L$29)</f>
        <v>12</v>
      </c>
      <c r="R16" s="31">
        <f ca="1">P16-Q16</f>
        <v>6</v>
      </c>
      <c r="S16" s="27">
        <f ca="1">SUMIFS(GERAL[[#All],[Nota 2026]],GERAL[[#All],[ESTADO]],A16,GERAL[[#All],[ODS 3]],"SIM")</f>
        <v>684.66466494688348</v>
      </c>
      <c r="T16" s="27">
        <f ca="1">((S16-$S$32)/($S$31-$S$32))*100</f>
        <v>43.830371617067385</v>
      </c>
      <c r="U16" s="28">
        <v>14</v>
      </c>
      <c r="V16" s="28">
        <v>16</v>
      </c>
      <c r="W16" s="28">
        <v>15</v>
      </c>
      <c r="X16" s="28">
        <v>11</v>
      </c>
      <c r="Y16" s="28">
        <f ca="1">_xlfn.RANK.EQ(T16,$T$3:$T$29)</f>
        <v>12</v>
      </c>
      <c r="Z16" s="31">
        <f ca="1">X16-Y16</f>
        <v>-1</v>
      </c>
      <c r="AA16" s="27">
        <f ca="1">SUMIFS(GERAL[[#All],[Nota 2026]],GERAL[[#All],[ESTADO]],A16,GERAL[[#All],[ODS 4]],"SIM")</f>
        <v>522.26476497745159</v>
      </c>
      <c r="AB16" s="27">
        <f ca="1">((AA16-$AA$32)/($AA$31-$AA$32))*100</f>
        <v>30.393612094325874</v>
      </c>
      <c r="AC16" s="28">
        <v>17</v>
      </c>
      <c r="AD16" s="28">
        <v>19</v>
      </c>
      <c r="AE16" s="28">
        <v>21</v>
      </c>
      <c r="AF16" s="28">
        <v>18</v>
      </c>
      <c r="AG16" s="28">
        <f ca="1">_xlfn.RANK.EQ(AB16,$AB$3:$AB$29)</f>
        <v>21</v>
      </c>
      <c r="AH16" s="31">
        <f ca="1">AF16-AG16</f>
        <v>-3</v>
      </c>
      <c r="AI16" s="27">
        <f ca="1">SUMIFS(GERAL[[#All],[Nota 2026]],GERAL[[#All],[ESTADO]],A16,GERAL[[#All],[ODS 5]],"SIM")</f>
        <v>563.32285110794714</v>
      </c>
      <c r="AJ16" s="27">
        <f ca="1">((AI16-$AI$32)/($AI$31-$AI$32))*100</f>
        <v>57.579093475955013</v>
      </c>
      <c r="AK16" s="28">
        <v>20</v>
      </c>
      <c r="AL16" s="28">
        <v>8</v>
      </c>
      <c r="AM16" s="28">
        <v>20</v>
      </c>
      <c r="AN16" s="28">
        <v>12</v>
      </c>
      <c r="AO16" s="28">
        <f ca="1">_xlfn.RANK.EQ(AJ16,$AJ$3:$AJ$29)</f>
        <v>9</v>
      </c>
      <c r="AP16" s="31">
        <f ca="1">AN16-AO16</f>
        <v>3</v>
      </c>
      <c r="AQ16" s="27">
        <f ca="1">SUMIFS(GERAL[[#All],[Nota 2026]],GERAL[[#All],[ESTADO]],A16,GERAL[[#All],[ODS 6]],"SIM")</f>
        <v>565.31140135591772</v>
      </c>
      <c r="AR16" s="27">
        <f ca="1">((AQ16-$AQ$32)/($AQ$31-$AQ$32))*100</f>
        <v>60.273586937901044</v>
      </c>
      <c r="AS16" s="28">
        <v>20</v>
      </c>
      <c r="AT16" s="28">
        <v>21</v>
      </c>
      <c r="AU16" s="28">
        <v>25</v>
      </c>
      <c r="AV16" s="28">
        <v>17</v>
      </c>
      <c r="AW16" s="28">
        <f ca="1">_xlfn.RANK.EQ(AR16,$AR$3:$AR$29)</f>
        <v>12</v>
      </c>
      <c r="AX16" s="31">
        <f ca="1">AV16-AW16</f>
        <v>5</v>
      </c>
      <c r="AY16" s="27">
        <f ca="1">SUMIFS(GERAL[[#All],[Nota 2026]],GERAL[[#All],[ESTADO]],A16,GERAL[[#All],[ODS 7]],"SIM")</f>
        <v>285.15966839082569</v>
      </c>
      <c r="AZ16" s="27">
        <f ca="1">((AY16-$AY$32)/($AY$31-$AY$32))*100</f>
        <v>72.52873792671943</v>
      </c>
      <c r="BA16" s="28">
        <v>5</v>
      </c>
      <c r="BB16" s="28">
        <v>11</v>
      </c>
      <c r="BC16" s="28">
        <v>14</v>
      </c>
      <c r="BD16" s="28">
        <v>12</v>
      </c>
      <c r="BE16" s="28">
        <f ca="1">_xlfn.RANK.EQ(AZ16,$AZ$3:$AZ$29)</f>
        <v>7</v>
      </c>
      <c r="BF16" s="31">
        <f ca="1">BD16-BE16</f>
        <v>5</v>
      </c>
      <c r="BG16" s="27">
        <f ca="1">SUMIFS(GERAL[[#All],[Nota 2026]],GERAL[[#All],[ESTADO]],A16,GERAL[[#All],[ODS 8]],"SIM")</f>
        <v>1211.702261747615</v>
      </c>
      <c r="BH16" s="27">
        <f ca="1">((BG16-$BG$32)/($BG$31-$BG$32))*100</f>
        <v>35.359167465295101</v>
      </c>
      <c r="BI16" s="28">
        <v>16</v>
      </c>
      <c r="BJ16" s="28">
        <v>17</v>
      </c>
      <c r="BK16" s="28">
        <v>21</v>
      </c>
      <c r="BL16" s="28">
        <v>18</v>
      </c>
      <c r="BM16" s="28">
        <f ca="1">_xlfn.RANK.EQ(BH16,$BH$3:$BH$29)</f>
        <v>13</v>
      </c>
      <c r="BN16" s="31">
        <f ca="1">BL16-BM16</f>
        <v>5</v>
      </c>
      <c r="BO16" s="27">
        <f ca="1">SUMIFS(GERAL[[#All],[Nota 2026]],GERAL[[#All],[ESTADO]],A16,GERAL[[#All],[ODS 9]],"SIM")</f>
        <v>1106.4793264438952</v>
      </c>
      <c r="BP16" s="27">
        <f ca="1">((BO16-$BO$32)/($BO$31-$BO$32))*100</f>
        <v>43.173273424750761</v>
      </c>
      <c r="BQ16" s="28">
        <v>11</v>
      </c>
      <c r="BR16" s="28">
        <v>14</v>
      </c>
      <c r="BS16" s="28">
        <v>19</v>
      </c>
      <c r="BT16" s="28">
        <v>18</v>
      </c>
      <c r="BU16" s="28">
        <f ca="1">_xlfn.RANK.EQ(BP16,$BP$3:$BP$29)</f>
        <v>12</v>
      </c>
      <c r="BV16" s="31">
        <f ca="1">BT16-BU16</f>
        <v>6</v>
      </c>
      <c r="BW16" s="27">
        <f ca="1">SUMIFS(GERAL[[#All],[Nota 2026]],GERAL[[#All],[ESTADO]],A16,GERAL[[#All],[ODS 10]],"SIM")</f>
        <v>1175.5566578597425</v>
      </c>
      <c r="BX16" s="27">
        <f ca="1">((BW16-$BW$32)/($BW$31-$BW$32))*100</f>
        <v>28.810220151711611</v>
      </c>
      <c r="BY16" s="28">
        <v>19</v>
      </c>
      <c r="BZ16" s="28">
        <v>19</v>
      </c>
      <c r="CA16" s="28">
        <v>22</v>
      </c>
      <c r="CB16" s="28">
        <v>20</v>
      </c>
      <c r="CC16" s="28">
        <f ca="1">_xlfn.RANK.EQ(BX16,$BX$3:$BX$29)</f>
        <v>18</v>
      </c>
      <c r="CD16" s="31">
        <f ca="1">CB16-CC16</f>
        <v>2</v>
      </c>
      <c r="CE16" s="27">
        <f ca="1">SUMIFS(GERAL[[#All],[Nota 2026]],GERAL[[#All],[ESTADO]],A16,GERAL[[#All],[ODS 11]],"SIM")</f>
        <v>1048.5800525737729</v>
      </c>
      <c r="CF16" s="27">
        <f ca="1">((CE16-$CE$32)/($CE$31-$CE$32))*100</f>
        <v>47.17469799309594</v>
      </c>
      <c r="CG16" s="28">
        <v>18</v>
      </c>
      <c r="CH16" s="28">
        <v>16</v>
      </c>
      <c r="CI16" s="28">
        <v>19</v>
      </c>
      <c r="CJ16" s="28">
        <v>16</v>
      </c>
      <c r="CK16" s="28">
        <f ca="1">_xlfn.RANK.EQ(CF16,$CF$3:$CF$29)</f>
        <v>16</v>
      </c>
      <c r="CL16" s="31">
        <f ca="1">CJ16-CK16</f>
        <v>0</v>
      </c>
      <c r="CM16" s="27">
        <f ca="1">SUMIFS(GERAL[[#All],[Nota 2026]],GERAL[[#All],[ESTADO]],A16,GERAL[[#All],[ODS 12]],"SIM")</f>
        <v>223.09882242413056</v>
      </c>
      <c r="CN16" s="27">
        <f ca="1">((CM16-$CM$32)/($CM$31-$CM$32))*100</f>
        <v>42.333490636805458</v>
      </c>
      <c r="CO16" s="28">
        <v>21</v>
      </c>
      <c r="CP16" s="28">
        <v>19</v>
      </c>
      <c r="CQ16" s="28">
        <v>21</v>
      </c>
      <c r="CR16" s="28">
        <v>18</v>
      </c>
      <c r="CS16" s="28">
        <f ca="1">_xlfn.RANK.EQ(CN16,$CN$3:$CN$29)</f>
        <v>16</v>
      </c>
      <c r="CT16" s="31">
        <f ca="1">CR16-CS16</f>
        <v>2</v>
      </c>
      <c r="CU16" s="27">
        <f ca="1">SUMIFS(GERAL[[#All],[Nota 2026]],GERAL[[#All],[ESTADO]],A16,GERAL[[#All],[ODS 13]],"SIM")</f>
        <v>365.37207038172409</v>
      </c>
      <c r="CV16" s="27">
        <f ca="1">((CU16-$CU$32)/($CU$31-$CU$32))*100</f>
        <v>82.818292048659956</v>
      </c>
      <c r="CW16" s="28">
        <v>18</v>
      </c>
      <c r="CX16" s="28">
        <v>24</v>
      </c>
      <c r="CY16" s="28">
        <v>27</v>
      </c>
      <c r="CZ16" s="28">
        <v>15</v>
      </c>
      <c r="DA16" s="28">
        <f ca="1">_xlfn.RANK.EQ(CV16,$CV$3:$CV$29)</f>
        <v>4</v>
      </c>
      <c r="DB16" s="31">
        <f ca="1">CZ16-DA16</f>
        <v>11</v>
      </c>
      <c r="DC16" s="27">
        <f ca="1">SUMIFS(GERAL[[#All],[Nota 2026]],GERAL[[#All],[ESTADO]],A16,GERAL[[#All],[ODS 14]],"SIM")</f>
        <v>125.33558960458484</v>
      </c>
      <c r="DD16" s="27">
        <f ca="1">((DC16-$DC$32)/($DC$31-$DC$32))*100</f>
        <v>59.996898182562134</v>
      </c>
      <c r="DE16" s="28">
        <v>19</v>
      </c>
      <c r="DF16" s="28">
        <v>18</v>
      </c>
      <c r="DG16" s="28">
        <v>18</v>
      </c>
      <c r="DH16" s="28">
        <v>16</v>
      </c>
      <c r="DI16" s="28">
        <f ca="1">_xlfn.RANK.EQ(DD16,$DD$3:$DD$29)</f>
        <v>16</v>
      </c>
      <c r="DJ16" s="31">
        <f ca="1">DH16-DI16</f>
        <v>0</v>
      </c>
      <c r="DK16" s="27">
        <f ca="1">SUMIFS(GERAL[[#All],[Nota 2026]],GERAL[[#All],[ESTADO]],A16,GERAL[[#All],[ODS 15]],"SIM")</f>
        <v>391.42114789967349</v>
      </c>
      <c r="DL16" s="27">
        <f ca="1">((DK16-$DK$32)/($DK$31-$DK$32))*100</f>
        <v>82.842974281206367</v>
      </c>
      <c r="DM16" s="28">
        <v>19</v>
      </c>
      <c r="DN16" s="28">
        <v>21</v>
      </c>
      <c r="DO16" s="28">
        <v>24</v>
      </c>
      <c r="DP16" s="28">
        <v>13</v>
      </c>
      <c r="DQ16" s="28">
        <f ca="1">_xlfn.RANK.EQ(DL16,$DL$3:$DL$29)</f>
        <v>4</v>
      </c>
      <c r="DR16" s="31">
        <f ca="1">DP16-DQ16</f>
        <v>9</v>
      </c>
      <c r="DS16" s="27">
        <f ca="1">SUMIFS(GERAL[[#All],[Nota 2026]],GERAL[[#All],[ESTADO]],A16,GERAL[[#All],[ODS 16]],"SIM")</f>
        <v>1892.7314865368048</v>
      </c>
      <c r="DT16" s="27">
        <f ca="1">((DS16-$DS$32)/($DS$31-$DS$32))*100</f>
        <v>40.748177599878595</v>
      </c>
      <c r="DU16" s="28">
        <v>24</v>
      </c>
      <c r="DV16" s="28">
        <v>24</v>
      </c>
      <c r="DW16" s="28">
        <v>25</v>
      </c>
      <c r="DX16" s="28">
        <v>19</v>
      </c>
      <c r="DY16" s="28">
        <f ca="1">_xlfn.RANK.EQ(DT16,$DT$3:$DT$29)</f>
        <v>15</v>
      </c>
      <c r="DZ16" s="31">
        <f ca="1">DX16-DY16</f>
        <v>4</v>
      </c>
      <c r="EA16" s="27">
        <f ca="1">SUMIFS(GERAL[[#All],[Nota 2026]],GERAL[[#All],[ESTADO]],A16,GERAL[[#All],[ODS 17]],"SIM")</f>
        <v>322.15237795901749</v>
      </c>
      <c r="EB16" s="27">
        <f ca="1">((EA16-$EA$32)/($EA$31-$EA$32))*100</f>
        <v>0</v>
      </c>
      <c r="EC16" s="28">
        <v>27</v>
      </c>
      <c r="ED16" s="28">
        <v>27</v>
      </c>
      <c r="EE16" s="28">
        <v>27</v>
      </c>
      <c r="EF16" s="28">
        <v>27</v>
      </c>
      <c r="EG16" s="28">
        <f ca="1">_xlfn.RANK.EQ(EB16,$EB$3:$EB$29)</f>
        <v>27</v>
      </c>
      <c r="EH16" s="31">
        <f ca="1">EF16-EG16</f>
        <v>0</v>
      </c>
      <c r="EI16" s="27">
        <f ca="1">AVERAGE(EB16,DT16,DL16,DD16,CV16,CN16,CF16,BX16,BP16,BH16,AZ16,AR16,AJ16,AB16,T16,L16,D16)</f>
        <v>50.21015961735317</v>
      </c>
      <c r="EJ16" s="28">
        <v>20</v>
      </c>
      <c r="EK16" s="28">
        <v>21</v>
      </c>
      <c r="EL16" s="28">
        <v>27</v>
      </c>
      <c r="EM16" s="28">
        <v>17</v>
      </c>
      <c r="EN16" s="28">
        <f ca="1">_xlfn.RANK.EQ(EI16,$EI$3:$EI$29)</f>
        <v>14</v>
      </c>
      <c r="EO16" s="31">
        <f ca="1">EM16-EN16</f>
        <v>3</v>
      </c>
      <c r="EQ16" s="77"/>
      <c r="ET16" s="74"/>
    </row>
    <row r="17" spans="1:150" ht="20" x14ac:dyDescent="0.85">
      <c r="A17" s="20" t="s">
        <v>155</v>
      </c>
      <c r="B17" s="29" t="s">
        <v>367</v>
      </c>
      <c r="C17" s="27">
        <f ca="1">SUMIFS(GERAL[[#All],[Nota 2026]],GERAL[[#All],[ESTADO]],A17,GERAL[[#All],[ODS 1]],"SIM")</f>
        <v>459.84365099191734</v>
      </c>
      <c r="D17" s="27">
        <f ca="1">((C17-$C$32)/($C$31-$C$32))*100</f>
        <v>61.435431490920891</v>
      </c>
      <c r="E17" s="28">
        <v>14</v>
      </c>
      <c r="F17" s="28">
        <v>20</v>
      </c>
      <c r="G17" s="28">
        <v>14</v>
      </c>
      <c r="H17" s="28">
        <v>14</v>
      </c>
      <c r="I17" s="28">
        <f ca="1">_xlfn.RANK.EQ(D17,$D$3:$D$29)</f>
        <v>10</v>
      </c>
      <c r="J17" s="31">
        <f ca="1">H17-I17</f>
        <v>4</v>
      </c>
      <c r="K17" s="27">
        <f ca="1">SUMIFS(GERAL[[#All],[Nota 2026]],GERAL[[#All],[ESTADO]],A17,GERAL[[#All],[ODS 2]],"SIM")</f>
        <v>234.66876909292696</v>
      </c>
      <c r="L17" s="27">
        <f ca="1">((K17-$K$32)/($K$31-$K$32))*100</f>
        <v>53.990260574126339</v>
      </c>
      <c r="M17" s="28">
        <v>20</v>
      </c>
      <c r="N17" s="28">
        <v>10</v>
      </c>
      <c r="O17" s="28">
        <v>11</v>
      </c>
      <c r="P17" s="28">
        <v>16</v>
      </c>
      <c r="Q17" s="28">
        <f ca="1">_xlfn.RANK.EQ(L17,$L$3:$L$29)</f>
        <v>19</v>
      </c>
      <c r="R17" s="31">
        <f ca="1">P17-Q17</f>
        <v>-3</v>
      </c>
      <c r="S17" s="27">
        <f ca="1">SUMIFS(GERAL[[#All],[Nota 2026]],GERAL[[#All],[ESTADO]],A17,GERAL[[#All],[ODS 3]],"SIM")</f>
        <v>653.85359118968665</v>
      </c>
      <c r="T17" s="27">
        <f ca="1">((S17-$S$32)/($S$31-$S$32))*100</f>
        <v>38.947483565805015</v>
      </c>
      <c r="U17" s="28">
        <v>10</v>
      </c>
      <c r="V17" s="28">
        <v>12</v>
      </c>
      <c r="W17" s="28">
        <v>14</v>
      </c>
      <c r="X17" s="28">
        <v>15</v>
      </c>
      <c r="Y17" s="28">
        <f ca="1">_xlfn.RANK.EQ(T17,$T$3:$T$29)</f>
        <v>16</v>
      </c>
      <c r="Z17" s="31">
        <f ca="1">X17-Y17</f>
        <v>-1</v>
      </c>
      <c r="AA17" s="27">
        <f ca="1">SUMIFS(GERAL[[#All],[Nota 2026]],GERAL[[#All],[ESTADO]],A17,GERAL[[#All],[ODS 4]],"SIM")</f>
        <v>499.38987872164574</v>
      </c>
      <c r="AB17" s="27">
        <f ca="1">((AA17-$AA$32)/($AA$31-$AA$32))*100</f>
        <v>27.488134513308793</v>
      </c>
      <c r="AC17" s="28">
        <v>14</v>
      </c>
      <c r="AD17" s="28">
        <v>18</v>
      </c>
      <c r="AE17" s="28">
        <v>15</v>
      </c>
      <c r="AF17" s="28">
        <v>20</v>
      </c>
      <c r="AG17" s="28">
        <f ca="1">_xlfn.RANK.EQ(AB17,$AB$3:$AB$29)</f>
        <v>22</v>
      </c>
      <c r="AH17" s="31">
        <f ca="1">AF17-AG17</f>
        <v>-2</v>
      </c>
      <c r="AI17" s="27">
        <f ca="1">SUMIFS(GERAL[[#All],[Nota 2026]],GERAL[[#All],[ESTADO]],A17,GERAL[[#All],[ODS 5]],"SIM")</f>
        <v>499.89524513221943</v>
      </c>
      <c r="AJ17" s="27">
        <f ca="1">((AI17-$AI$32)/($AI$31-$AI$32))*100</f>
        <v>39.036407139629247</v>
      </c>
      <c r="AK17" s="28">
        <v>15</v>
      </c>
      <c r="AL17" s="28">
        <v>26</v>
      </c>
      <c r="AM17" s="28">
        <v>27</v>
      </c>
      <c r="AN17" s="28">
        <v>20</v>
      </c>
      <c r="AO17" s="28">
        <f ca="1">_xlfn.RANK.EQ(AJ17,$AJ$3:$AJ$29)</f>
        <v>13</v>
      </c>
      <c r="AP17" s="31">
        <f ca="1">AN17-AO17</f>
        <v>7</v>
      </c>
      <c r="AQ17" s="27">
        <f ca="1">SUMIFS(GERAL[[#All],[Nota 2026]],GERAL[[#All],[ESTADO]],A17,GERAL[[#All],[ODS 6]],"SIM")</f>
        <v>544.41984838596409</v>
      </c>
      <c r="AR17" s="27">
        <f ca="1">((AQ17-$AQ$32)/($AQ$31-$AQ$32))*100</f>
        <v>55.208523197502743</v>
      </c>
      <c r="AS17" s="28">
        <v>22</v>
      </c>
      <c r="AT17" s="28">
        <v>13</v>
      </c>
      <c r="AU17" s="28">
        <v>15</v>
      </c>
      <c r="AV17" s="28">
        <v>12</v>
      </c>
      <c r="AW17" s="28">
        <f ca="1">_xlfn.RANK.EQ(AR17,$AR$3:$AR$29)</f>
        <v>15</v>
      </c>
      <c r="AX17" s="31">
        <f ca="1">AV17-AW17</f>
        <v>-3</v>
      </c>
      <c r="AY17" s="27">
        <f ca="1">SUMIFS(GERAL[[#All],[Nota 2026]],GERAL[[#All],[ESTADO]],A17,GERAL[[#All],[ODS 7]],"SIM")</f>
        <v>158.3919785581424</v>
      </c>
      <c r="AZ17" s="27">
        <f ca="1">((AY17-$AY$32)/($AY$31-$AY$32))*100</f>
        <v>9.9333944960324558</v>
      </c>
      <c r="BA17" s="28">
        <v>25</v>
      </c>
      <c r="BB17" s="28">
        <v>23</v>
      </c>
      <c r="BC17" s="28">
        <v>16</v>
      </c>
      <c r="BD17" s="28">
        <v>24</v>
      </c>
      <c r="BE17" s="28">
        <f ca="1">_xlfn.RANK.EQ(AZ17,$AZ$3:$AZ$29)</f>
        <v>26</v>
      </c>
      <c r="BF17" s="31">
        <f ca="1">BD17-BE17</f>
        <v>-2</v>
      </c>
      <c r="BG17" s="27">
        <f ca="1">SUMIFS(GERAL[[#All],[Nota 2026]],GERAL[[#All],[ESTADO]],A17,GERAL[[#All],[ODS 8]],"SIM")</f>
        <v>1198.5653510610537</v>
      </c>
      <c r="BH17" s="27">
        <f ca="1">((BG17-$BG$32)/($BG$31-$BG$32))*100</f>
        <v>33.956192343629546</v>
      </c>
      <c r="BI17" s="28">
        <v>15</v>
      </c>
      <c r="BJ17" s="28">
        <v>15</v>
      </c>
      <c r="BK17" s="28">
        <v>16</v>
      </c>
      <c r="BL17" s="28">
        <v>15</v>
      </c>
      <c r="BM17" s="28">
        <f ca="1">_xlfn.RANK.EQ(BH17,$BH$3:$BH$29)</f>
        <v>15</v>
      </c>
      <c r="BN17" s="31">
        <f ca="1">BL17-BM17</f>
        <v>0</v>
      </c>
      <c r="BO17" s="27">
        <f ca="1">SUMIFS(GERAL[[#All],[Nota 2026]],GERAL[[#All],[ESTADO]],A17,GERAL[[#All],[ODS 9]],"SIM")</f>
        <v>957.55705724855102</v>
      </c>
      <c r="BP17" s="27">
        <f ca="1">((BO17-$BO$32)/($BO$31-$BO$32))*100</f>
        <v>24.451851232481975</v>
      </c>
      <c r="BQ17" s="28">
        <v>18</v>
      </c>
      <c r="BR17" s="28">
        <v>23</v>
      </c>
      <c r="BS17" s="28">
        <v>14</v>
      </c>
      <c r="BT17" s="28">
        <v>23</v>
      </c>
      <c r="BU17" s="28">
        <f ca="1">_xlfn.RANK.EQ(BP17,$BP$3:$BP$29)</f>
        <v>22</v>
      </c>
      <c r="BV17" s="31">
        <f ca="1">BT17-BU17</f>
        <v>1</v>
      </c>
      <c r="BW17" s="27">
        <f ca="1">SUMIFS(GERAL[[#All],[Nota 2026]],GERAL[[#All],[ESTADO]],A17,GERAL[[#All],[ODS 10]],"SIM")</f>
        <v>1217.9995734034096</v>
      </c>
      <c r="BX17" s="27">
        <f ca="1">((BW17-$BW$32)/($BW$31-$BW$32))*100</f>
        <v>34.772530008627228</v>
      </c>
      <c r="BY17" s="28">
        <v>10</v>
      </c>
      <c r="BZ17" s="28">
        <v>21</v>
      </c>
      <c r="CA17" s="28">
        <v>21</v>
      </c>
      <c r="CB17" s="28">
        <v>13</v>
      </c>
      <c r="CC17" s="28">
        <f ca="1">_xlfn.RANK.EQ(BX17,$BX$3:$BX$29)</f>
        <v>14</v>
      </c>
      <c r="CD17" s="31">
        <f ca="1">CB17-CC17</f>
        <v>-1</v>
      </c>
      <c r="CE17" s="27">
        <f ca="1">SUMIFS(GERAL[[#All],[Nota 2026]],GERAL[[#All],[ESTADO]],A17,GERAL[[#All],[ODS 11]],"SIM")</f>
        <v>867.16191266714418</v>
      </c>
      <c r="CF17" s="27">
        <f ca="1">((CE17-$CE$32)/($CE$31-$CE$32))*100</f>
        <v>24.227922432413934</v>
      </c>
      <c r="CG17" s="28">
        <v>23</v>
      </c>
      <c r="CH17" s="28">
        <v>23</v>
      </c>
      <c r="CI17" s="28">
        <v>21</v>
      </c>
      <c r="CJ17" s="28">
        <v>23</v>
      </c>
      <c r="CK17" s="28">
        <f ca="1">_xlfn.RANK.EQ(CF17,$CF$3:$CF$29)</f>
        <v>22</v>
      </c>
      <c r="CL17" s="31">
        <f ca="1">CJ17-CK17</f>
        <v>1</v>
      </c>
      <c r="CM17" s="27">
        <f ca="1">SUMIFS(GERAL[[#All],[Nota 2026]],GERAL[[#All],[ESTADO]],A17,GERAL[[#All],[ODS 12]],"SIM")</f>
        <v>220.60190545164249</v>
      </c>
      <c r="CN17" s="27">
        <f ca="1">((CM17-$CM$32)/($CM$31-$CM$32))*100</f>
        <v>41.694184663362293</v>
      </c>
      <c r="CO17" s="28">
        <v>8</v>
      </c>
      <c r="CP17" s="28">
        <v>10</v>
      </c>
      <c r="CQ17" s="28">
        <v>9</v>
      </c>
      <c r="CR17" s="28">
        <v>10</v>
      </c>
      <c r="CS17" s="28">
        <f ca="1">_xlfn.RANK.EQ(CN17,$CN$3:$CN$29)</f>
        <v>18</v>
      </c>
      <c r="CT17" s="31">
        <f ca="1">CR17-CS17</f>
        <v>-8</v>
      </c>
      <c r="CU17" s="27">
        <f ca="1">SUMIFS(GERAL[[#All],[Nota 2026]],GERAL[[#All],[ESTADO]],A17,GERAL[[#All],[ODS 13]],"SIM")</f>
        <v>341.40156272532261</v>
      </c>
      <c r="CV17" s="27">
        <f ca="1">((CU17-$CU$32)/($CU$31-$CU$32))*100</f>
        <v>73.48773086677312</v>
      </c>
      <c r="CW17" s="28">
        <v>5</v>
      </c>
      <c r="CX17" s="28">
        <v>5</v>
      </c>
      <c r="CY17" s="28">
        <v>7</v>
      </c>
      <c r="CZ17" s="28">
        <v>8</v>
      </c>
      <c r="DA17" s="28">
        <f ca="1">_xlfn.RANK.EQ(CV17,$CV$3:$CV$29)</f>
        <v>9</v>
      </c>
      <c r="DB17" s="31">
        <f ca="1">CZ17-DA17</f>
        <v>-1</v>
      </c>
      <c r="DC17" s="27">
        <f ca="1">SUMIFS(GERAL[[#All],[Nota 2026]],GERAL[[#All],[ESTADO]],A17,GERAL[[#All],[ODS 14]],"SIM")</f>
        <v>148.77615566904356</v>
      </c>
      <c r="DD17" s="27">
        <f ca="1">((DC17-$DC$32)/($DC$31-$DC$32))*100</f>
        <v>77.680082974109055</v>
      </c>
      <c r="DE17" s="28">
        <v>2</v>
      </c>
      <c r="DF17" s="28">
        <v>2</v>
      </c>
      <c r="DG17" s="28">
        <v>2</v>
      </c>
      <c r="DH17" s="28">
        <v>3</v>
      </c>
      <c r="DI17" s="28">
        <f ca="1">_xlfn.RANK.EQ(DD17,$DD$3:$DD$29)</f>
        <v>12</v>
      </c>
      <c r="DJ17" s="31">
        <f ca="1">DH17-DI17</f>
        <v>-9</v>
      </c>
      <c r="DK17" s="27">
        <f ca="1">SUMIFS(GERAL[[#All],[Nota 2026]],GERAL[[#All],[ESTADO]],A17,GERAL[[#All],[ODS 15]],"SIM")</f>
        <v>382.80743442863985</v>
      </c>
      <c r="DL17" s="27">
        <f ca="1">((DK17-$DK$32)/($DK$31-$DK$32))*100</f>
        <v>78.553329187218068</v>
      </c>
      <c r="DM17" s="28">
        <v>10</v>
      </c>
      <c r="DN17" s="28">
        <v>4</v>
      </c>
      <c r="DO17" s="28">
        <v>5</v>
      </c>
      <c r="DP17" s="28">
        <v>7</v>
      </c>
      <c r="DQ17" s="28">
        <f ca="1">_xlfn.RANK.EQ(DL17,$DL$3:$DL$29)</f>
        <v>5</v>
      </c>
      <c r="DR17" s="31">
        <f ca="1">DP17-DQ17</f>
        <v>2</v>
      </c>
      <c r="DS17" s="27">
        <f ca="1">SUMIFS(GERAL[[#All],[Nota 2026]],GERAL[[#All],[ESTADO]],A17,GERAL[[#All],[ODS 16]],"SIM")</f>
        <v>2221.9698946340477</v>
      </c>
      <c r="DT17" s="27">
        <f ca="1">((DS17-$DS$32)/($DS$31-$DS$32))*100</f>
        <v>73.067107914644609</v>
      </c>
      <c r="DU17" s="28">
        <v>16</v>
      </c>
      <c r="DV17" s="28">
        <v>10</v>
      </c>
      <c r="DW17" s="28">
        <v>10</v>
      </c>
      <c r="DX17" s="28">
        <v>7</v>
      </c>
      <c r="DY17" s="28">
        <f ca="1">_xlfn.RANK.EQ(DT17,$DT$3:$DT$29)</f>
        <v>5</v>
      </c>
      <c r="DZ17" s="31">
        <f ca="1">DX17-DY17</f>
        <v>2</v>
      </c>
      <c r="EA17" s="27">
        <f ca="1">SUMIFS(GERAL[[#All],[Nota 2026]],GERAL[[#All],[ESTADO]],A17,GERAL[[#All],[ODS 17]],"SIM")</f>
        <v>587.00654739413017</v>
      </c>
      <c r="EB17" s="27">
        <f ca="1">((EA17-$EA$32)/($EA$31-$EA$32))*100</f>
        <v>52.022940046508637</v>
      </c>
      <c r="EC17" s="28">
        <v>14</v>
      </c>
      <c r="ED17" s="28">
        <v>16</v>
      </c>
      <c r="EE17" s="28">
        <v>14</v>
      </c>
      <c r="EF17" s="28">
        <v>17</v>
      </c>
      <c r="EG17" s="28">
        <f ca="1">_xlfn.RANK.EQ(EB17,$EB$3:$EB$29)</f>
        <v>13</v>
      </c>
      <c r="EH17" s="31">
        <f ca="1">EF17-EG17</f>
        <v>4</v>
      </c>
      <c r="EI17" s="27">
        <f ca="1">AVERAGE(EB17,DT17,DL17,DD17,CV17,CN17,CF17,BX17,BP17,BH17,AZ17,AR17,AJ17,AB17,T17,L17,D17)</f>
        <v>47.056088626299641</v>
      </c>
      <c r="EJ17" s="28">
        <v>12</v>
      </c>
      <c r="EK17" s="28">
        <v>12</v>
      </c>
      <c r="EL17" s="28">
        <v>14</v>
      </c>
      <c r="EM17" s="28">
        <v>14</v>
      </c>
      <c r="EN17" s="28">
        <f ca="1">_xlfn.RANK.EQ(EI17,$EI$3:$EI$29)</f>
        <v>15</v>
      </c>
      <c r="EO17" s="31">
        <f ca="1">EM17-EN17</f>
        <v>-1</v>
      </c>
      <c r="EQ17" s="77"/>
      <c r="ET17" s="74"/>
    </row>
    <row r="18" spans="1:150" ht="20" x14ac:dyDescent="0.85">
      <c r="A18" s="20" t="s">
        <v>180</v>
      </c>
      <c r="B18" s="29" t="s">
        <v>368</v>
      </c>
      <c r="C18" s="27">
        <f ca="1">SUMIFS(GERAL[[#All],[Nota 2026]],GERAL[[#All],[ESTADO]],A18,GERAL[[#All],[ODS 1]],"SIM")</f>
        <v>402.95889944441774</v>
      </c>
      <c r="D18" s="27">
        <f ca="1">((C18-$C$32)/($C$31-$C$32))*100</f>
        <v>46.773595956493821</v>
      </c>
      <c r="E18" s="28">
        <v>19</v>
      </c>
      <c r="F18" s="28">
        <v>18</v>
      </c>
      <c r="G18" s="28">
        <v>15</v>
      </c>
      <c r="H18" s="28">
        <v>17</v>
      </c>
      <c r="I18" s="28">
        <f ca="1">_xlfn.RANK.EQ(D18,$D$3:$D$29)</f>
        <v>16</v>
      </c>
      <c r="J18" s="31">
        <f ca="1">H18-I18</f>
        <v>1</v>
      </c>
      <c r="K18" s="27">
        <f ca="1">SUMIFS(GERAL[[#All],[Nota 2026]],GERAL[[#All],[ESTADO]],A18,GERAL[[#All],[ODS 2]],"SIM")</f>
        <v>201.02828275730946</v>
      </c>
      <c r="L18" s="27">
        <f ca="1">((K18-$K$32)/($K$31-$K$32))*100</f>
        <v>40.751670711802547</v>
      </c>
      <c r="M18" s="28">
        <v>22</v>
      </c>
      <c r="N18" s="28">
        <v>27</v>
      </c>
      <c r="O18" s="28">
        <v>27</v>
      </c>
      <c r="P18" s="28">
        <v>15</v>
      </c>
      <c r="Q18" s="28">
        <f ca="1">_xlfn.RANK.EQ(L18,$L$3:$L$29)</f>
        <v>23</v>
      </c>
      <c r="R18" s="31">
        <f ca="1">P18-Q18</f>
        <v>-8</v>
      </c>
      <c r="S18" s="27">
        <f ca="1">SUMIFS(GERAL[[#All],[Nota 2026]],GERAL[[#All],[ESTADO]],A18,GERAL[[#All],[ODS 3]],"SIM")</f>
        <v>746.33279417366214</v>
      </c>
      <c r="T18" s="27">
        <f ca="1">((S18-$S$32)/($S$31-$S$32))*100</f>
        <v>53.603434825382422</v>
      </c>
      <c r="U18" s="28">
        <v>22</v>
      </c>
      <c r="V18" s="28">
        <v>14</v>
      </c>
      <c r="W18" s="28">
        <v>20</v>
      </c>
      <c r="X18" s="28">
        <v>13</v>
      </c>
      <c r="Y18" s="28">
        <f ca="1">_xlfn.RANK.EQ(T18,$T$3:$T$29)</f>
        <v>10</v>
      </c>
      <c r="Z18" s="31">
        <f ca="1">X18-Y18</f>
        <v>3</v>
      </c>
      <c r="AA18" s="27">
        <f ca="1">SUMIFS(GERAL[[#All],[Nota 2026]],GERAL[[#All],[ESTADO]],A18,GERAL[[#All],[ODS 4]],"SIM")</f>
        <v>534.57671931721916</v>
      </c>
      <c r="AB18" s="27">
        <f ca="1">((AA18-$AA$32)/($AA$31-$AA$32))*100</f>
        <v>31.957427840234615</v>
      </c>
      <c r="AC18" s="28">
        <v>18</v>
      </c>
      <c r="AD18" s="28">
        <v>16</v>
      </c>
      <c r="AE18" s="28">
        <v>18</v>
      </c>
      <c r="AF18" s="28">
        <v>15</v>
      </c>
      <c r="AG18" s="28">
        <f ca="1">_xlfn.RANK.EQ(AB18,$AB$3:$AB$29)</f>
        <v>19</v>
      </c>
      <c r="AH18" s="31">
        <f ca="1">AF18-AG18</f>
        <v>-4</v>
      </c>
      <c r="AI18" s="27">
        <f ca="1">SUMIFS(GERAL[[#All],[Nota 2026]],GERAL[[#All],[ESTADO]],A18,GERAL[[#All],[ODS 5]],"SIM")</f>
        <v>444.26101892575002</v>
      </c>
      <c r="AJ18" s="27">
        <f ca="1">((AI18-$AI$32)/($AI$31-$AI$32))*100</f>
        <v>22.772069392031945</v>
      </c>
      <c r="AK18" s="28">
        <v>22</v>
      </c>
      <c r="AL18" s="28">
        <v>14</v>
      </c>
      <c r="AM18" s="28">
        <v>19</v>
      </c>
      <c r="AN18" s="28">
        <v>16</v>
      </c>
      <c r="AO18" s="28">
        <f ca="1">_xlfn.RANK.EQ(AJ18,$AJ$3:$AJ$29)</f>
        <v>20</v>
      </c>
      <c r="AP18" s="31">
        <f ca="1">AN18-AO18</f>
        <v>-4</v>
      </c>
      <c r="AQ18" s="27">
        <f ca="1">SUMIFS(GERAL[[#All],[Nota 2026]],GERAL[[#All],[ESTADO]],A18,GERAL[[#All],[ODS 6]],"SIM")</f>
        <v>574.64991572152917</v>
      </c>
      <c r="AR18" s="27">
        <f ca="1">((AQ18-$AQ$32)/($AQ$31-$AQ$32))*100</f>
        <v>62.537668050993723</v>
      </c>
      <c r="AS18" s="28">
        <v>15</v>
      </c>
      <c r="AT18" s="28">
        <v>25</v>
      </c>
      <c r="AU18" s="28">
        <v>22</v>
      </c>
      <c r="AV18" s="28">
        <v>9</v>
      </c>
      <c r="AW18" s="28">
        <f ca="1">_xlfn.RANK.EQ(AR18,$AR$3:$AR$29)</f>
        <v>9</v>
      </c>
      <c r="AX18" s="31">
        <f ca="1">AV18-AW18</f>
        <v>0</v>
      </c>
      <c r="AY18" s="27">
        <f ca="1">SUMIFS(GERAL[[#All],[Nota 2026]],GERAL[[#All],[ESTADO]],A18,GERAL[[#All],[ODS 7]],"SIM")</f>
        <v>287.54380312954572</v>
      </c>
      <c r="AZ18" s="27">
        <f ca="1">((AY18-$AY$32)/($AY$31-$AY$32))*100</f>
        <v>73.705975856606642</v>
      </c>
      <c r="BA18" s="28">
        <v>9</v>
      </c>
      <c r="BB18" s="28">
        <v>9</v>
      </c>
      <c r="BC18" s="28">
        <v>6</v>
      </c>
      <c r="BD18" s="28">
        <v>5</v>
      </c>
      <c r="BE18" s="28">
        <f ca="1">_xlfn.RANK.EQ(AZ18,$AZ$3:$AZ$29)</f>
        <v>5</v>
      </c>
      <c r="BF18" s="31">
        <f ca="1">BD18-BE18</f>
        <v>0</v>
      </c>
      <c r="BG18" s="27">
        <f ca="1">SUMIFS(GERAL[[#All],[Nota 2026]],GERAL[[#All],[ESTADO]],A18,GERAL[[#All],[ODS 8]],"SIM")</f>
        <v>926.35281150583762</v>
      </c>
      <c r="BH18" s="27">
        <f ca="1">((BG18-$BG$32)/($BG$31-$BG$32))*100</f>
        <v>4.8848657651481124</v>
      </c>
      <c r="BI18" s="28">
        <v>25</v>
      </c>
      <c r="BJ18" s="28">
        <v>23</v>
      </c>
      <c r="BK18" s="28">
        <v>23</v>
      </c>
      <c r="BL18" s="28">
        <v>23</v>
      </c>
      <c r="BM18" s="28">
        <f ca="1">_xlfn.RANK.EQ(BH18,$BH$3:$BH$29)</f>
        <v>26</v>
      </c>
      <c r="BN18" s="31">
        <f ca="1">BL18-BM18</f>
        <v>-3</v>
      </c>
      <c r="BO18" s="27">
        <f ca="1">SUMIFS(GERAL[[#All],[Nota 2026]],GERAL[[#All],[ESTADO]],A18,GERAL[[#All],[ODS 9]],"SIM")</f>
        <v>1153.7341684670489</v>
      </c>
      <c r="BP18" s="27">
        <f ca="1">((BO18-$BO$32)/($BO$31-$BO$32))*100</f>
        <v>49.113807724452961</v>
      </c>
      <c r="BQ18" s="28">
        <v>16</v>
      </c>
      <c r="BR18" s="28">
        <v>15</v>
      </c>
      <c r="BS18" s="28">
        <v>12</v>
      </c>
      <c r="BT18" s="28">
        <v>8</v>
      </c>
      <c r="BU18" s="28">
        <f ca="1">_xlfn.RANK.EQ(BP18,$BP$3:$BP$29)</f>
        <v>10</v>
      </c>
      <c r="BV18" s="31">
        <f ca="1">BT18-BU18</f>
        <v>-2</v>
      </c>
      <c r="BW18" s="27">
        <f ca="1">SUMIFS(GERAL[[#All],[Nota 2026]],GERAL[[#All],[ESTADO]],A18,GERAL[[#All],[ODS 10]],"SIM")</f>
        <v>970.47007731659039</v>
      </c>
      <c r="BX18" s="27">
        <f ca="1">((BW18-$BW$32)/($BW$31-$BW$32))*100</f>
        <v>0</v>
      </c>
      <c r="BY18" s="28">
        <v>25</v>
      </c>
      <c r="BZ18" s="28">
        <v>26</v>
      </c>
      <c r="CA18" s="28">
        <v>24</v>
      </c>
      <c r="CB18" s="28">
        <v>23</v>
      </c>
      <c r="CC18" s="28">
        <f ca="1">_xlfn.RANK.EQ(BX18,$BX$3:$BX$29)</f>
        <v>27</v>
      </c>
      <c r="CD18" s="31">
        <f ca="1">CB18-CC18</f>
        <v>-4</v>
      </c>
      <c r="CE18" s="27">
        <f ca="1">SUMIFS(GERAL[[#All],[Nota 2026]],GERAL[[#All],[ESTADO]],A18,GERAL[[#All],[ODS 11]],"SIM")</f>
        <v>1135.3633012909313</v>
      </c>
      <c r="CF18" s="27">
        <f ca="1">((CE18-$CE$32)/($CE$31-$CE$32))*100</f>
        <v>58.151526064227063</v>
      </c>
      <c r="CG18" s="28">
        <v>16</v>
      </c>
      <c r="CH18" s="28">
        <v>14</v>
      </c>
      <c r="CI18" s="28">
        <v>13</v>
      </c>
      <c r="CJ18" s="28">
        <v>11</v>
      </c>
      <c r="CK18" s="28">
        <f ca="1">_xlfn.RANK.EQ(CF18,$CF$3:$CF$29)</f>
        <v>9</v>
      </c>
      <c r="CL18" s="31">
        <f ca="1">CJ18-CK18</f>
        <v>2</v>
      </c>
      <c r="CM18" s="27">
        <f ca="1">SUMIFS(GERAL[[#All],[Nota 2026]],GERAL[[#All],[ESTADO]],A18,GERAL[[#All],[ODS 12]],"SIM")</f>
        <v>263.97969357396312</v>
      </c>
      <c r="CN18" s="27">
        <f ca="1">((CM18-$CM$32)/($CM$31-$CM$32))*100</f>
        <v>52.800552783291387</v>
      </c>
      <c r="CO18" s="28">
        <v>22</v>
      </c>
      <c r="CP18" s="28">
        <v>17</v>
      </c>
      <c r="CQ18" s="28">
        <v>17</v>
      </c>
      <c r="CR18" s="28">
        <v>12</v>
      </c>
      <c r="CS18" s="28">
        <f ca="1">_xlfn.RANK.EQ(CN18,$CN$3:$CN$29)</f>
        <v>10</v>
      </c>
      <c r="CT18" s="31">
        <f ca="1">CR18-CS18</f>
        <v>2</v>
      </c>
      <c r="CU18" s="27">
        <f ca="1">SUMIFS(GERAL[[#All],[Nota 2026]],GERAL[[#All],[ESTADO]],A18,GERAL[[#All],[ODS 13]],"SIM")</f>
        <v>300.63604135719868</v>
      </c>
      <c r="CV18" s="27">
        <f ca="1">((CU18-$CU$32)/($CU$31-$CU$32))*100</f>
        <v>57.619681817122895</v>
      </c>
      <c r="CW18" s="28">
        <v>21</v>
      </c>
      <c r="CX18" s="28">
        <v>23</v>
      </c>
      <c r="CY18" s="28">
        <v>18</v>
      </c>
      <c r="CZ18" s="28">
        <v>9</v>
      </c>
      <c r="DA18" s="28">
        <f ca="1">_xlfn.RANK.EQ(CV18,$CV$3:$CV$29)</f>
        <v>17</v>
      </c>
      <c r="DB18" s="31">
        <f ca="1">CZ18-DA18</f>
        <v>-8</v>
      </c>
      <c r="DC18" s="27">
        <f ca="1">SUMIFS(GERAL[[#All],[Nota 2026]],GERAL[[#All],[ESTADO]],A18,GERAL[[#All],[ODS 14]],"SIM")</f>
        <v>155.88755537650962</v>
      </c>
      <c r="DD18" s="27">
        <f ca="1">((DC18-$DC$32)/($DC$31-$DC$32))*100</f>
        <v>83.044808160688248</v>
      </c>
      <c r="DE18" s="28">
        <v>25</v>
      </c>
      <c r="DF18" s="28">
        <v>17</v>
      </c>
      <c r="DG18" s="28">
        <v>24</v>
      </c>
      <c r="DH18" s="28">
        <v>13</v>
      </c>
      <c r="DI18" s="28">
        <f ca="1">_xlfn.RANK.EQ(DD18,$DD$3:$DD$29)</f>
        <v>10</v>
      </c>
      <c r="DJ18" s="31">
        <f ca="1">DH18-DI18</f>
        <v>3</v>
      </c>
      <c r="DK18" s="27">
        <f ca="1">SUMIFS(GERAL[[#All],[Nota 2026]],GERAL[[#All],[ESTADO]],A18,GERAL[[#All],[ODS 15]],"SIM")</f>
        <v>279.87212186817737</v>
      </c>
      <c r="DL18" s="27">
        <f ca="1">((DK18-$DK$32)/($DK$31-$DK$32))*100</f>
        <v>27.291354893783137</v>
      </c>
      <c r="DM18" s="28">
        <v>22</v>
      </c>
      <c r="DN18" s="28">
        <v>27</v>
      </c>
      <c r="DO18" s="28">
        <v>27</v>
      </c>
      <c r="DP18" s="28">
        <v>15</v>
      </c>
      <c r="DQ18" s="28">
        <f ca="1">_xlfn.RANK.EQ(DL18,$DL$3:$DL$29)</f>
        <v>24</v>
      </c>
      <c r="DR18" s="31">
        <f ca="1">DP18-DQ18</f>
        <v>-9</v>
      </c>
      <c r="DS18" s="27">
        <f ca="1">SUMIFS(GERAL[[#All],[Nota 2026]],GERAL[[#All],[ESTADO]],A18,GERAL[[#All],[ODS 16]],"SIM")</f>
        <v>1764.3377246508851</v>
      </c>
      <c r="DT18" s="27">
        <f ca="1">((DS18-$DS$32)/($DS$31-$DS$32))*100</f>
        <v>28.144699569404995</v>
      </c>
      <c r="DU18" s="28">
        <v>22</v>
      </c>
      <c r="DV18" s="28">
        <v>23</v>
      </c>
      <c r="DW18" s="28">
        <v>18</v>
      </c>
      <c r="DX18" s="28">
        <v>13</v>
      </c>
      <c r="DY18" s="28">
        <f ca="1">_xlfn.RANK.EQ(DT18,$DT$3:$DT$29)</f>
        <v>23</v>
      </c>
      <c r="DZ18" s="31">
        <f ca="1">DX18-DY18</f>
        <v>-10</v>
      </c>
      <c r="EA18" s="27">
        <f ca="1">SUMIFS(GERAL[[#All],[Nota 2026]],GERAL[[#All],[ESTADO]],A18,GERAL[[#All],[ODS 17]],"SIM")</f>
        <v>553.18414132187047</v>
      </c>
      <c r="EB18" s="27">
        <f ca="1">((EA18-$EA$32)/($EA$31-$EA$32))*100</f>
        <v>45.379506767438016</v>
      </c>
      <c r="EC18" s="28">
        <v>19</v>
      </c>
      <c r="ED18" s="28">
        <v>22</v>
      </c>
      <c r="EE18" s="28">
        <v>13</v>
      </c>
      <c r="EF18" s="28">
        <v>11</v>
      </c>
      <c r="EG18" s="28">
        <f ca="1">_xlfn.RANK.EQ(EB18,$EB$3:$EB$29)</f>
        <v>16</v>
      </c>
      <c r="EH18" s="31">
        <f ca="1">EF18-EG18</f>
        <v>-5</v>
      </c>
      <c r="EI18" s="27">
        <f ca="1">AVERAGE(EB18,DT18,DL18,DD18,CV18,CN18,CF18,BX18,BP18,BH18,AZ18,AR18,AJ18,AB18,T18,L18,D18)</f>
        <v>43.44309683406486</v>
      </c>
      <c r="EJ18" s="28">
        <v>24</v>
      </c>
      <c r="EK18" s="28">
        <v>25</v>
      </c>
      <c r="EL18" s="28">
        <v>22</v>
      </c>
      <c r="EM18" s="28">
        <v>12</v>
      </c>
      <c r="EN18" s="28">
        <f ca="1">_xlfn.RANK.EQ(EI18,$EI$3:$EI$29)</f>
        <v>16</v>
      </c>
      <c r="EO18" s="31">
        <f ca="1">EM18-EN18</f>
        <v>-4</v>
      </c>
      <c r="EQ18" s="77"/>
      <c r="ET18" s="74"/>
    </row>
    <row r="19" spans="1:150" ht="20" x14ac:dyDescent="0.85">
      <c r="A19" s="20" t="s">
        <v>1</v>
      </c>
      <c r="B19" s="29" t="s">
        <v>368</v>
      </c>
      <c r="C19" s="27">
        <f ca="1">SUMIFS(GERAL[[#All],[Nota 2026]],GERAL[[#All],[ESTADO]],A19,GERAL[[#All],[ODS 1]],"SIM")</f>
        <v>375.06411471920933</v>
      </c>
      <c r="D19" s="27">
        <f ca="1">((C19-$C$32)/($C$31-$C$32))*100</f>
        <v>39.58381776843683</v>
      </c>
      <c r="E19" s="28">
        <v>13</v>
      </c>
      <c r="F19" s="28">
        <v>16</v>
      </c>
      <c r="G19" s="28">
        <v>17</v>
      </c>
      <c r="H19" s="28">
        <v>24</v>
      </c>
      <c r="I19" s="28">
        <f ca="1">_xlfn.RANK.EQ(D19,$D$3:$D$29)</f>
        <v>20</v>
      </c>
      <c r="J19" s="31">
        <f ca="1">H19-I19</f>
        <v>4</v>
      </c>
      <c r="K19" s="27">
        <f ca="1">SUMIFS(GERAL[[#All],[Nota 2026]],GERAL[[#All],[ESTADO]],A19,GERAL[[#All],[ODS 2]],"SIM")</f>
        <v>217.42293589371556</v>
      </c>
      <c r="L19" s="27">
        <f ca="1">((K19-$K$32)/($K$31-$K$32))*100</f>
        <v>47.203482574526518</v>
      </c>
      <c r="M19" s="28">
        <v>19</v>
      </c>
      <c r="N19" s="28">
        <v>26</v>
      </c>
      <c r="O19" s="28">
        <v>26</v>
      </c>
      <c r="P19" s="28">
        <v>22</v>
      </c>
      <c r="Q19" s="28">
        <f ca="1">_xlfn.RANK.EQ(L19,$L$3:$L$29)</f>
        <v>21</v>
      </c>
      <c r="R19" s="31">
        <f ca="1">P19-Q19</f>
        <v>1</v>
      </c>
      <c r="S19" s="27">
        <f ca="1">SUMIFS(GERAL[[#All],[Nota 2026]],GERAL[[#All],[ESTADO]],A19,GERAL[[#All],[ODS 3]],"SIM")</f>
        <v>614.50261698688712</v>
      </c>
      <c r="T19" s="27">
        <f ca="1">((S19-$S$32)/($S$31-$S$32))*100</f>
        <v>32.711206204796071</v>
      </c>
      <c r="U19" s="28">
        <v>13</v>
      </c>
      <c r="V19" s="28">
        <v>15</v>
      </c>
      <c r="W19" s="28">
        <v>19</v>
      </c>
      <c r="X19" s="28">
        <v>16</v>
      </c>
      <c r="Y19" s="28">
        <f ca="1">_xlfn.RANK.EQ(T19,$T$3:$T$29)</f>
        <v>17</v>
      </c>
      <c r="Z19" s="31">
        <f ca="1">X19-Y19</f>
        <v>-1</v>
      </c>
      <c r="AA19" s="27">
        <f ca="1">SUMIFS(GERAL[[#All],[Nota 2026]],GERAL[[#All],[ESTADO]],A19,GERAL[[#All],[ODS 4]],"SIM")</f>
        <v>568.29377226247811</v>
      </c>
      <c r="AB19" s="27">
        <f ca="1">((AA19-$AA$32)/($AA$31-$AA$32))*100</f>
        <v>36.240034552893199</v>
      </c>
      <c r="AC19" s="28">
        <v>24</v>
      </c>
      <c r="AD19" s="28">
        <v>21</v>
      </c>
      <c r="AE19" s="28">
        <v>19</v>
      </c>
      <c r="AF19" s="28">
        <v>22</v>
      </c>
      <c r="AG19" s="28">
        <f ca="1">_xlfn.RANK.EQ(AB19,$AB$3:$AB$29)</f>
        <v>15</v>
      </c>
      <c r="AH19" s="31">
        <f ca="1">AF19-AG19</f>
        <v>7</v>
      </c>
      <c r="AI19" s="27">
        <f ca="1">SUMIFS(GERAL[[#All],[Nota 2026]],GERAL[[#All],[ESTADO]],A19,GERAL[[#All],[ODS 5]],"SIM")</f>
        <v>471.02067406790439</v>
      </c>
      <c r="AJ19" s="27">
        <f ca="1">((AI19-$AI$32)/($AI$31-$AI$32))*100</f>
        <v>30.595096670707701</v>
      </c>
      <c r="AK19" s="28">
        <v>27</v>
      </c>
      <c r="AL19" s="28">
        <v>15</v>
      </c>
      <c r="AM19" s="28">
        <v>25</v>
      </c>
      <c r="AN19" s="28">
        <v>22</v>
      </c>
      <c r="AO19" s="28">
        <f ca="1">_xlfn.RANK.EQ(AJ19,$AJ$3:$AJ$29)</f>
        <v>17</v>
      </c>
      <c r="AP19" s="31">
        <f ca="1">AN19-AO19</f>
        <v>5</v>
      </c>
      <c r="AQ19" s="27">
        <f ca="1">SUMIFS(GERAL[[#All],[Nota 2026]],GERAL[[#All],[ESTADO]],A19,GERAL[[#All],[ODS 6]],"SIM")</f>
        <v>419.21553490199653</v>
      </c>
      <c r="AR19" s="27">
        <f ca="1">((AQ19-$AQ$32)/($AQ$31-$AQ$32))*100</f>
        <v>24.853296408897279</v>
      </c>
      <c r="AS19" s="28">
        <v>14</v>
      </c>
      <c r="AT19" s="28">
        <v>27</v>
      </c>
      <c r="AU19" s="28">
        <v>21</v>
      </c>
      <c r="AV19" s="28">
        <v>22</v>
      </c>
      <c r="AW19" s="28">
        <f ca="1">_xlfn.RANK.EQ(AR19,$AR$3:$AR$29)</f>
        <v>22</v>
      </c>
      <c r="AX19" s="31">
        <f ca="1">AV19-AW19</f>
        <v>0</v>
      </c>
      <c r="AY19" s="27">
        <f ca="1">SUMIFS(GERAL[[#All],[Nota 2026]],GERAL[[#All],[ESTADO]],A19,GERAL[[#All],[ODS 7]],"SIM")</f>
        <v>248.88748288619658</v>
      </c>
      <c r="AZ19" s="27">
        <f ca="1">((AY19-$AY$32)/($AY$31-$AY$32))*100</f>
        <v>54.618260015190344</v>
      </c>
      <c r="BA19" s="28">
        <v>21</v>
      </c>
      <c r="BB19" s="28">
        <v>19</v>
      </c>
      <c r="BC19" s="28">
        <v>20</v>
      </c>
      <c r="BD19" s="28">
        <v>23</v>
      </c>
      <c r="BE19" s="28">
        <f ca="1">_xlfn.RANK.EQ(AZ19,$AZ$3:$AZ$29)</f>
        <v>14</v>
      </c>
      <c r="BF19" s="31">
        <f ca="1">BD19-BE19</f>
        <v>9</v>
      </c>
      <c r="BG19" s="27">
        <f ca="1">SUMIFS(GERAL[[#All],[Nota 2026]],GERAL[[#All],[ESTADO]],A19,GERAL[[#All],[ODS 8]],"SIM")</f>
        <v>1133.5673399851121</v>
      </c>
      <c r="BH19" s="27">
        <f ca="1">((BG19-$BG$32)/($BG$31-$BG$32))*100</f>
        <v>27.014637005921948</v>
      </c>
      <c r="BI19" s="28">
        <v>27</v>
      </c>
      <c r="BJ19" s="28">
        <v>20</v>
      </c>
      <c r="BK19" s="28">
        <v>20</v>
      </c>
      <c r="BL19" s="28">
        <v>20</v>
      </c>
      <c r="BM19" s="28">
        <f ca="1">_xlfn.RANK.EQ(BH19,$BH$3:$BH$29)</f>
        <v>21</v>
      </c>
      <c r="BN19" s="31">
        <f ca="1">BL19-BM19</f>
        <v>-1</v>
      </c>
      <c r="BO19" s="27">
        <f ca="1">SUMIFS(GERAL[[#All],[Nota 2026]],GERAL[[#All],[ESTADO]],A19,GERAL[[#All],[ODS 9]],"SIM")</f>
        <v>1156.4455381383696</v>
      </c>
      <c r="BP19" s="27">
        <f ca="1">((BO19-$BO$32)/($BO$31-$BO$32))*100</f>
        <v>49.454661356420679</v>
      </c>
      <c r="BQ19" s="28">
        <v>17</v>
      </c>
      <c r="BR19" s="28">
        <v>18</v>
      </c>
      <c r="BS19" s="28">
        <v>17</v>
      </c>
      <c r="BT19" s="28">
        <v>12</v>
      </c>
      <c r="BU19" s="28">
        <f ca="1">_xlfn.RANK.EQ(BP19,$BP$3:$BP$29)</f>
        <v>9</v>
      </c>
      <c r="BV19" s="31">
        <f ca="1">BT19-BU19</f>
        <v>3</v>
      </c>
      <c r="BW19" s="27">
        <f ca="1">SUMIFS(GERAL[[#All],[Nota 2026]],GERAL[[#All],[ESTADO]],A19,GERAL[[#All],[ODS 10]],"SIM")</f>
        <v>1187.7610410809305</v>
      </c>
      <c r="BX19" s="27">
        <f ca="1">((BW19-$BW$32)/($BW$31-$BW$32))*100</f>
        <v>30.524671514092677</v>
      </c>
      <c r="BY19" s="28">
        <v>20</v>
      </c>
      <c r="BZ19" s="28">
        <v>7</v>
      </c>
      <c r="CA19" s="28">
        <v>14</v>
      </c>
      <c r="CB19" s="28">
        <v>18</v>
      </c>
      <c r="CC19" s="28">
        <f ca="1">_xlfn.RANK.EQ(BX19,$BX$3:$BX$29)</f>
        <v>16</v>
      </c>
      <c r="CD19" s="31">
        <f ca="1">CB19-CC19</f>
        <v>2</v>
      </c>
      <c r="CE19" s="27">
        <f ca="1">SUMIFS(GERAL[[#All],[Nota 2026]],GERAL[[#All],[ESTADO]],A19,GERAL[[#All],[ODS 11]],"SIM")</f>
        <v>915.57052040901738</v>
      </c>
      <c r="CF19" s="27">
        <f ca="1">((CE19-$CE$32)/($CE$31-$CE$32))*100</f>
        <v>30.350912435671429</v>
      </c>
      <c r="CG19" s="28">
        <v>17</v>
      </c>
      <c r="CH19" s="28">
        <v>19</v>
      </c>
      <c r="CI19" s="28">
        <v>20</v>
      </c>
      <c r="CJ19" s="28">
        <v>19</v>
      </c>
      <c r="CK19" s="28">
        <f ca="1">_xlfn.RANK.EQ(CF19,$CF$3:$CF$29)</f>
        <v>20</v>
      </c>
      <c r="CL19" s="31">
        <f ca="1">CJ19-CK19</f>
        <v>-1</v>
      </c>
      <c r="CM19" s="27">
        <f ca="1">SUMIFS(GERAL[[#All],[Nota 2026]],GERAL[[#All],[ESTADO]],A19,GERAL[[#All],[ODS 12]],"SIM")</f>
        <v>245.17284981064617</v>
      </c>
      <c r="CN19" s="27">
        <f ca="1">((CM19-$CM$32)/($CM$31-$CM$32))*100</f>
        <v>47.985283516440255</v>
      </c>
      <c r="CO19" s="28">
        <v>13</v>
      </c>
      <c r="CP19" s="28">
        <v>15</v>
      </c>
      <c r="CQ19" s="28">
        <v>18</v>
      </c>
      <c r="CR19" s="28">
        <v>13</v>
      </c>
      <c r="CS19" s="28">
        <f ca="1">_xlfn.RANK.EQ(CN19,$CN$3:$CN$29)</f>
        <v>13</v>
      </c>
      <c r="CT19" s="31">
        <f ca="1">CR19-CS19</f>
        <v>0</v>
      </c>
      <c r="CU19" s="27">
        <f ca="1">SUMIFS(GERAL[[#All],[Nota 2026]],GERAL[[#All],[ESTADO]],A19,GERAL[[#All],[ODS 13]],"SIM")</f>
        <v>343.34615221195941</v>
      </c>
      <c r="CV19" s="27">
        <f ca="1">((CU19-$CU$32)/($CU$31-$CU$32))*100</f>
        <v>74.244665656757576</v>
      </c>
      <c r="CW19" s="28">
        <v>6</v>
      </c>
      <c r="CX19" s="28">
        <v>20</v>
      </c>
      <c r="CY19" s="28">
        <v>10</v>
      </c>
      <c r="CZ19" s="28">
        <v>12</v>
      </c>
      <c r="DA19" s="28">
        <f ca="1">_xlfn.RANK.EQ(CV19,$CV$3:$CV$29)</f>
        <v>8</v>
      </c>
      <c r="DB19" s="31">
        <f ca="1">CZ19-DA19</f>
        <v>4</v>
      </c>
      <c r="DC19" s="27">
        <f ca="1">SUMIFS(GERAL[[#All],[Nota 2026]],GERAL[[#All],[ESTADO]],A19,GERAL[[#All],[ODS 14]],"SIM")</f>
        <v>156.65965065659231</v>
      </c>
      <c r="DD19" s="27">
        <f ca="1">((DC19-$DC$32)/($DC$31-$DC$32))*100</f>
        <v>83.627264381107096</v>
      </c>
      <c r="DE19" s="28">
        <v>1</v>
      </c>
      <c r="DF19" s="28">
        <v>10</v>
      </c>
      <c r="DG19" s="28">
        <v>20</v>
      </c>
      <c r="DH19" s="28">
        <v>9</v>
      </c>
      <c r="DI19" s="28">
        <f ca="1">_xlfn.RANK.EQ(DD19,$DD$3:$DD$29)</f>
        <v>9</v>
      </c>
      <c r="DJ19" s="31">
        <f ca="1">DH19-DI19</f>
        <v>0</v>
      </c>
      <c r="DK19" s="27">
        <f ca="1">SUMIFS(GERAL[[#All],[Nota 2026]],GERAL[[#All],[ESTADO]],A19,GERAL[[#All],[ODS 15]],"SIM")</f>
        <v>316.91424050838145</v>
      </c>
      <c r="DL19" s="27">
        <f ca="1">((DK19-$DK$32)/($DK$31-$DK$32))*100</f>
        <v>45.738397859657013</v>
      </c>
      <c r="DM19" s="28">
        <v>6</v>
      </c>
      <c r="DN19" s="28">
        <v>26</v>
      </c>
      <c r="DO19" s="28">
        <v>23</v>
      </c>
      <c r="DP19" s="28">
        <v>20</v>
      </c>
      <c r="DQ19" s="28">
        <f ca="1">_xlfn.RANK.EQ(DL19,$DL$3:$DL$29)</f>
        <v>20</v>
      </c>
      <c r="DR19" s="31">
        <f ca="1">DP19-DQ19</f>
        <v>0</v>
      </c>
      <c r="DS19" s="27">
        <f ca="1">SUMIFS(GERAL[[#All],[Nota 2026]],GERAL[[#All],[ESTADO]],A19,GERAL[[#All],[ODS 16]],"SIM")</f>
        <v>1840.307753241342</v>
      </c>
      <c r="DT19" s="27">
        <f ca="1">((DS19-$DS$32)/($DS$31-$DS$32))*100</f>
        <v>35.602122517764585</v>
      </c>
      <c r="DU19" s="28">
        <v>14</v>
      </c>
      <c r="DV19" s="28">
        <v>18</v>
      </c>
      <c r="DW19" s="28">
        <v>21</v>
      </c>
      <c r="DX19" s="28">
        <v>22</v>
      </c>
      <c r="DY19" s="28">
        <f ca="1">_xlfn.RANK.EQ(DT19,$DT$3:$DT$29)</f>
        <v>20</v>
      </c>
      <c r="DZ19" s="31">
        <f ca="1">DX19-DY19</f>
        <v>2</v>
      </c>
      <c r="EA19" s="27">
        <f ca="1">SUMIFS(GERAL[[#All],[Nota 2026]],GERAL[[#All],[ESTADO]],A19,GERAL[[#All],[ODS 17]],"SIM")</f>
        <v>561.77210633900324</v>
      </c>
      <c r="EB19" s="27">
        <f ca="1">((EA19-$EA$32)/($EA$31-$EA$32))*100</f>
        <v>47.066364067667408</v>
      </c>
      <c r="EC19" s="28">
        <v>6</v>
      </c>
      <c r="ED19" s="28">
        <v>20</v>
      </c>
      <c r="EE19" s="28">
        <v>21</v>
      </c>
      <c r="EF19" s="28">
        <v>16</v>
      </c>
      <c r="EG19" s="28">
        <f ca="1">_xlfn.RANK.EQ(EB19,$EB$3:$EB$29)</f>
        <v>15</v>
      </c>
      <c r="EH19" s="31">
        <f ca="1">EF19-EG19</f>
        <v>1</v>
      </c>
      <c r="EI19" s="27">
        <f ca="1">AVERAGE(EB19,DT19,DL19,DD19,CV19,CN19,CF19,BX19,BP19,BH19,AZ19,AR19,AJ19,AB19,T19,L19,D19)</f>
        <v>43.377304382761686</v>
      </c>
      <c r="EJ19" s="28">
        <v>16</v>
      </c>
      <c r="EK19" s="28">
        <v>20</v>
      </c>
      <c r="EL19" s="28">
        <v>21</v>
      </c>
      <c r="EM19" s="28">
        <v>19</v>
      </c>
      <c r="EN19" s="28">
        <f ca="1">_xlfn.RANK.EQ(EI19,$EI$3:$EI$29)</f>
        <v>17</v>
      </c>
      <c r="EO19" s="31">
        <f ca="1">EM19-EN19</f>
        <v>2</v>
      </c>
      <c r="EQ19" s="77"/>
      <c r="ET19" s="74"/>
    </row>
    <row r="20" spans="1:150" ht="20" x14ac:dyDescent="0.85">
      <c r="A20" s="25" t="s">
        <v>177</v>
      </c>
      <c r="B20" s="26" t="s">
        <v>367</v>
      </c>
      <c r="C20" s="27">
        <f ca="1">SUMIFS(GERAL[[#All],[Nota 2026]],GERAL[[#All],[ESTADO]],A20,GERAL[[#All],[ODS 1]],"SIM")</f>
        <v>490.47348267561455</v>
      </c>
      <c r="D20" s="27">
        <f ca="1">((C20-$C$32)/($C$31-$C$32))*100</f>
        <v>69.330157975197721</v>
      </c>
      <c r="E20" s="28">
        <v>12</v>
      </c>
      <c r="F20" s="28">
        <v>9</v>
      </c>
      <c r="G20" s="28">
        <v>11</v>
      </c>
      <c r="H20" s="28">
        <v>12</v>
      </c>
      <c r="I20" s="28">
        <f ca="1">_xlfn.RANK.EQ(D20,$D$3:$D$29)</f>
        <v>9</v>
      </c>
      <c r="J20" s="31">
        <f ca="1">H20-I20</f>
        <v>3</v>
      </c>
      <c r="K20" s="27">
        <f ca="1">SUMIFS(GERAL[[#All],[Nota 2026]],GERAL[[#All],[ESTADO]],A20,GERAL[[#All],[ODS 2]],"SIM")</f>
        <v>276.83802205065791</v>
      </c>
      <c r="L20" s="27">
        <f ca="1">((K20-$K$32)/($K$31-$K$32))*100</f>
        <v>70.58518845770196</v>
      </c>
      <c r="M20" s="28">
        <v>5</v>
      </c>
      <c r="N20" s="28">
        <v>7</v>
      </c>
      <c r="O20" s="28">
        <v>10</v>
      </c>
      <c r="P20" s="28">
        <v>14</v>
      </c>
      <c r="Q20" s="28">
        <f ca="1">_xlfn.RANK.EQ(L20,$L$3:$L$29)</f>
        <v>15</v>
      </c>
      <c r="R20" s="31">
        <f ca="1">P20-Q20</f>
        <v>-1</v>
      </c>
      <c r="S20" s="27">
        <f ca="1">SUMIFS(GERAL[[#All],[Nota 2026]],GERAL[[#All],[ESTADO]],A20,GERAL[[#All],[ODS 3]],"SIM")</f>
        <v>569.9412347919374</v>
      </c>
      <c r="T20" s="27">
        <f ca="1">((S20-$S$32)/($S$31-$S$32))*100</f>
        <v>25.649191995809545</v>
      </c>
      <c r="U20" s="28">
        <v>23</v>
      </c>
      <c r="V20" s="28">
        <v>25</v>
      </c>
      <c r="W20" s="28">
        <v>24</v>
      </c>
      <c r="X20" s="28">
        <v>23</v>
      </c>
      <c r="Y20" s="28">
        <f ca="1">_xlfn.RANK.EQ(T20,$T$3:$T$29)</f>
        <v>20</v>
      </c>
      <c r="Z20" s="31">
        <f ca="1">X20-Y20</f>
        <v>3</v>
      </c>
      <c r="AA20" s="27">
        <f ca="1">SUMIFS(GERAL[[#All],[Nota 2026]],GERAL[[#All],[ESTADO]],A20,GERAL[[#All],[ODS 4]],"SIM")</f>
        <v>529.2651088727672</v>
      </c>
      <c r="AB20" s="27">
        <f ca="1">((AA20-$AA$32)/($AA$31-$AA$32))*100</f>
        <v>31.282768089236534</v>
      </c>
      <c r="AC20" s="28">
        <v>26</v>
      </c>
      <c r="AD20" s="28">
        <v>26</v>
      </c>
      <c r="AE20" s="28">
        <v>23</v>
      </c>
      <c r="AF20" s="28">
        <v>21</v>
      </c>
      <c r="AG20" s="28">
        <f ca="1">_xlfn.RANK.EQ(AB20,$AB$3:$AB$29)</f>
        <v>20</v>
      </c>
      <c r="AH20" s="31">
        <f ca="1">AF20-AG20</f>
        <v>1</v>
      </c>
      <c r="AI20" s="27">
        <f ca="1">SUMIFS(GERAL[[#All],[Nota 2026]],GERAL[[#All],[ESTADO]],A20,GERAL[[#All],[ODS 5]],"SIM")</f>
        <v>388.89622908611761</v>
      </c>
      <c r="AJ20" s="27">
        <f ca="1">((AI20-$AI$32)/($AI$31-$AI$32))*100</f>
        <v>6.5864997764018023</v>
      </c>
      <c r="AK20" s="28">
        <v>8</v>
      </c>
      <c r="AL20" s="28">
        <v>23</v>
      </c>
      <c r="AM20" s="28">
        <v>17</v>
      </c>
      <c r="AN20" s="28">
        <v>26</v>
      </c>
      <c r="AO20" s="28">
        <f ca="1">_xlfn.RANK.EQ(AJ20,$AJ$3:$AJ$29)</f>
        <v>25</v>
      </c>
      <c r="AP20" s="31">
        <f ca="1">AN20-AO20</f>
        <v>1</v>
      </c>
      <c r="AQ20" s="27">
        <f ca="1">SUMIFS(GERAL[[#All],[Nota 2026]],GERAL[[#All],[ESTADO]],A20,GERAL[[#All],[ODS 6]],"SIM")</f>
        <v>600.46721181435078</v>
      </c>
      <c r="AR20" s="27">
        <f ca="1">((AQ20-$AQ$32)/($AQ$31-$AQ$32))*100</f>
        <v>68.796956218941148</v>
      </c>
      <c r="AS20" s="28">
        <v>7</v>
      </c>
      <c r="AT20" s="28">
        <v>3</v>
      </c>
      <c r="AU20" s="28">
        <v>8</v>
      </c>
      <c r="AV20" s="28">
        <v>5</v>
      </c>
      <c r="AW20" s="28">
        <f ca="1">_xlfn.RANK.EQ(AR20,$AR$3:$AR$29)</f>
        <v>6</v>
      </c>
      <c r="AX20" s="31">
        <f ca="1">AV20-AW20</f>
        <v>-1</v>
      </c>
      <c r="AY20" s="27">
        <f ca="1">SUMIFS(GERAL[[#All],[Nota 2026]],GERAL[[#All],[ESTADO]],A20,GERAL[[#All],[ODS 7]],"SIM")</f>
        <v>334.16816656228588</v>
      </c>
      <c r="AZ20" s="27">
        <f ca="1">((AY20-$AY$32)/($AY$31-$AY$32))*100</f>
        <v>96.728151658354932</v>
      </c>
      <c r="BA20" s="28">
        <v>23</v>
      </c>
      <c r="BB20" s="28">
        <v>26</v>
      </c>
      <c r="BC20" s="28">
        <v>26</v>
      </c>
      <c r="BD20" s="28">
        <v>25</v>
      </c>
      <c r="BE20" s="28">
        <f ca="1">_xlfn.RANK.EQ(AZ20,$AZ$3:$AZ$29)</f>
        <v>2</v>
      </c>
      <c r="BF20" s="31">
        <f ca="1">BD20-BE20</f>
        <v>23</v>
      </c>
      <c r="BG20" s="27">
        <f ca="1">SUMIFS(GERAL[[#All],[Nota 2026]],GERAL[[#All],[ESTADO]],A20,GERAL[[#All],[ODS 8]],"SIM")</f>
        <v>1211.2127538731831</v>
      </c>
      <c r="BH20" s="27">
        <f ca="1">((BG20-$BG$32)/($BG$31-$BG$32))*100</f>
        <v>35.306889773372461</v>
      </c>
      <c r="BI20" s="28">
        <v>9</v>
      </c>
      <c r="BJ20" s="28">
        <v>12</v>
      </c>
      <c r="BK20" s="28">
        <v>15</v>
      </c>
      <c r="BL20" s="28">
        <v>12</v>
      </c>
      <c r="BM20" s="28">
        <f ca="1">_xlfn.RANK.EQ(BH20,$BH$3:$BH$29)</f>
        <v>14</v>
      </c>
      <c r="BN20" s="31">
        <f ca="1">BL20-BM20</f>
        <v>-2</v>
      </c>
      <c r="BO20" s="27">
        <f ca="1">SUMIFS(GERAL[[#All],[Nota 2026]],GERAL[[#All],[ESTADO]],A20,GERAL[[#All],[ODS 9]],"SIM")</f>
        <v>1083.1251216013943</v>
      </c>
      <c r="BP20" s="27">
        <f ca="1">((BO20-$BO$32)/($BO$31-$BO$32))*100</f>
        <v>40.237353020209575</v>
      </c>
      <c r="BQ20" s="28">
        <v>15</v>
      </c>
      <c r="BR20" s="28">
        <v>25</v>
      </c>
      <c r="BS20" s="28">
        <v>22</v>
      </c>
      <c r="BT20" s="28">
        <v>14</v>
      </c>
      <c r="BU20" s="28">
        <f ca="1">_xlfn.RANK.EQ(BP20,$BP$3:$BP$29)</f>
        <v>15</v>
      </c>
      <c r="BV20" s="31">
        <f ca="1">BT20-BU20</f>
        <v>-1</v>
      </c>
      <c r="BW20" s="27">
        <f ca="1">SUMIFS(GERAL[[#All],[Nota 2026]],GERAL[[#All],[ESTADO]],A20,GERAL[[#All],[ODS 10]],"SIM")</f>
        <v>1085.2214038014772</v>
      </c>
      <c r="BX20" s="27">
        <f ca="1">((BW20-$BW$32)/($BW$31-$BW$32))*100</f>
        <v>16.120074604466431</v>
      </c>
      <c r="BY20" s="28">
        <v>15</v>
      </c>
      <c r="BZ20" s="28">
        <v>15</v>
      </c>
      <c r="CA20" s="28">
        <v>16</v>
      </c>
      <c r="CB20" s="28">
        <v>19</v>
      </c>
      <c r="CC20" s="28">
        <f ca="1">_xlfn.RANK.EQ(BX20,$BX$3:$BX$29)</f>
        <v>22</v>
      </c>
      <c r="CD20" s="31">
        <f ca="1">CB20-CC20</f>
        <v>-3</v>
      </c>
      <c r="CE20" s="27">
        <f ca="1">SUMIFS(GERAL[[#All],[Nota 2026]],GERAL[[#All],[ESTADO]],A20,GERAL[[#All],[ODS 11]],"SIM")</f>
        <v>932.80548445506497</v>
      </c>
      <c r="CF20" s="27">
        <f ca="1">((CE20-$CE$32)/($CE$31-$CE$32))*100</f>
        <v>32.530886565957545</v>
      </c>
      <c r="CG20" s="28">
        <v>20</v>
      </c>
      <c r="CH20" s="28">
        <v>18</v>
      </c>
      <c r="CI20" s="28">
        <v>15</v>
      </c>
      <c r="CJ20" s="28">
        <v>20</v>
      </c>
      <c r="CK20" s="28">
        <f ca="1">_xlfn.RANK.EQ(CF20,$CF$3:$CF$29)</f>
        <v>19</v>
      </c>
      <c r="CL20" s="31">
        <f ca="1">CJ20-CK20</f>
        <v>1</v>
      </c>
      <c r="CM20" s="27">
        <f ca="1">SUMIFS(GERAL[[#All],[Nota 2026]],GERAL[[#All],[ESTADO]],A20,GERAL[[#All],[ODS 12]],"SIM")</f>
        <v>115.18032933155675</v>
      </c>
      <c r="CN20" s="27">
        <f ca="1">((CM20-$CM$32)/($CM$31-$CM$32))*100</f>
        <v>14.702240563512689</v>
      </c>
      <c r="CO20" s="28">
        <v>17</v>
      </c>
      <c r="CP20" s="28">
        <v>18</v>
      </c>
      <c r="CQ20" s="28">
        <v>12</v>
      </c>
      <c r="CR20" s="28">
        <v>26</v>
      </c>
      <c r="CS20" s="28">
        <f ca="1">_xlfn.RANK.EQ(CN20,$CN$3:$CN$29)</f>
        <v>26</v>
      </c>
      <c r="CT20" s="31">
        <f ca="1">CR20-CS20</f>
        <v>0</v>
      </c>
      <c r="CU20" s="27">
        <f ca="1">SUMIFS(GERAL[[#All],[Nota 2026]],GERAL[[#All],[ESTADO]],A20,GERAL[[#All],[ODS 13]],"SIM")</f>
        <v>341.09056562677586</v>
      </c>
      <c r="CV20" s="27">
        <f ca="1">((CU20-$CU$32)/($CU$31-$CU$32))*100</f>
        <v>73.366674713229187</v>
      </c>
      <c r="CW20" s="28">
        <v>19</v>
      </c>
      <c r="CX20" s="28">
        <v>22</v>
      </c>
      <c r="CY20" s="28">
        <v>21</v>
      </c>
      <c r="CZ20" s="28">
        <v>11</v>
      </c>
      <c r="DA20" s="28">
        <f ca="1">_xlfn.RANK.EQ(CV20,$CV$3:$CV$29)</f>
        <v>10</v>
      </c>
      <c r="DB20" s="31">
        <f ca="1">CZ20-DA20</f>
        <v>1</v>
      </c>
      <c r="DC20" s="27">
        <f ca="1">SUMIFS(GERAL[[#All],[Nota 2026]],GERAL[[#All],[ESTADO]],A20,GERAL[[#All],[ODS 14]],"SIM")</f>
        <v>74.7621627692712</v>
      </c>
      <c r="DD20" s="27">
        <f ca="1">((DC20-$DC$32)/($DC$31-$DC$32))*100</f>
        <v>21.845121053485368</v>
      </c>
      <c r="DE20" s="28">
        <v>4</v>
      </c>
      <c r="DF20" s="28">
        <v>24</v>
      </c>
      <c r="DG20" s="28">
        <v>6</v>
      </c>
      <c r="DH20" s="28">
        <v>23</v>
      </c>
      <c r="DI20" s="28">
        <f ca="1">_xlfn.RANK.EQ(DD20,$DD$3:$DD$29)</f>
        <v>24</v>
      </c>
      <c r="DJ20" s="31">
        <f ca="1">DH20-DI20</f>
        <v>-1</v>
      </c>
      <c r="DK20" s="27">
        <f ca="1">SUMIFS(GERAL[[#All],[Nota 2026]],GERAL[[#All],[ESTADO]],A20,GERAL[[#All],[ODS 15]],"SIM")</f>
        <v>393.90672693632445</v>
      </c>
      <c r="DL20" s="27">
        <f ca="1">((DK20-$DK$32)/($DK$31-$DK$32))*100</f>
        <v>84.080797196508257</v>
      </c>
      <c r="DM20" s="28">
        <v>23</v>
      </c>
      <c r="DN20" s="28">
        <v>17</v>
      </c>
      <c r="DO20" s="28">
        <v>22</v>
      </c>
      <c r="DP20" s="28">
        <v>9</v>
      </c>
      <c r="DQ20" s="28">
        <f ca="1">_xlfn.RANK.EQ(DL20,$DL$3:$DL$29)</f>
        <v>3</v>
      </c>
      <c r="DR20" s="31">
        <f ca="1">DP20-DQ20</f>
        <v>6</v>
      </c>
      <c r="DS20" s="27">
        <f ca="1">SUMIFS(GERAL[[#All],[Nota 2026]],GERAL[[#All],[ESTADO]],A20,GERAL[[#All],[ODS 16]],"SIM")</f>
        <v>1477.6229109996293</v>
      </c>
      <c r="DT20" s="27">
        <f ca="1">((DS20-$DS$32)/($DS$31-$DS$32))*100</f>
        <v>0</v>
      </c>
      <c r="DU20" s="28">
        <v>27</v>
      </c>
      <c r="DV20" s="28">
        <v>27</v>
      </c>
      <c r="DW20" s="28">
        <v>27</v>
      </c>
      <c r="DX20" s="28">
        <v>27</v>
      </c>
      <c r="DY20" s="28">
        <f ca="1">_xlfn.RANK.EQ(DT20,$DT$3:$DT$29)</f>
        <v>27</v>
      </c>
      <c r="DZ20" s="31">
        <f ca="1">DX20-DY20</f>
        <v>0</v>
      </c>
      <c r="EA20" s="27">
        <f ca="1">SUMIFS(GERAL[[#All],[Nota 2026]],GERAL[[#All],[ESTADO]],A20,GERAL[[#All],[ODS 17]],"SIM")</f>
        <v>421.65641725279079</v>
      </c>
      <c r="EB20" s="27">
        <f ca="1">((EA20-$EA$32)/($EA$31-$EA$32))*100</f>
        <v>19.544690127423539</v>
      </c>
      <c r="EC20" s="28">
        <v>20</v>
      </c>
      <c r="ED20" s="28">
        <v>26</v>
      </c>
      <c r="EE20" s="28">
        <v>26</v>
      </c>
      <c r="EF20" s="28">
        <v>26</v>
      </c>
      <c r="EG20" s="28">
        <f ca="1">_xlfn.RANK.EQ(EB20,$EB$3:$EB$29)</f>
        <v>23</v>
      </c>
      <c r="EH20" s="31">
        <f ca="1">EF20-EG20</f>
        <v>3</v>
      </c>
      <c r="EI20" s="27">
        <f ca="1">AVERAGE(EB20,DT20,DL20,DD20,CV20,CN20,CF20,BX20,BP20,BH20,AZ20,AR20,AJ20,AB20,T20,L20,D20)</f>
        <v>41.570214222929927</v>
      </c>
      <c r="EJ20" s="28">
        <v>17</v>
      </c>
      <c r="EK20" s="28">
        <v>23</v>
      </c>
      <c r="EL20" s="28">
        <v>18</v>
      </c>
      <c r="EM20" s="28">
        <v>22</v>
      </c>
      <c r="EN20" s="28">
        <f ca="1">_xlfn.RANK.EQ(EI20,$EI$3:$EI$29)</f>
        <v>18</v>
      </c>
      <c r="EO20" s="31">
        <f ca="1">EM20-EN20</f>
        <v>4</v>
      </c>
      <c r="EQ20" s="77"/>
      <c r="ET20" s="74"/>
    </row>
    <row r="21" spans="1:150" ht="20" x14ac:dyDescent="0.85">
      <c r="A21" s="25" t="s">
        <v>171</v>
      </c>
      <c r="B21" s="26" t="s">
        <v>368</v>
      </c>
      <c r="C21" s="27">
        <f ca="1">SUMIFS(GERAL[[#All],[Nota 2026]],GERAL[[#All],[ESTADO]],A21,GERAL[[#All],[ODS 1]],"SIM")</f>
        <v>386.56322686377786</v>
      </c>
      <c r="D21" s="27">
        <f ca="1">((C21-$C$32)/($C$31-$C$32))*100</f>
        <v>42.547671639096961</v>
      </c>
      <c r="E21" s="28">
        <v>22</v>
      </c>
      <c r="F21" s="28">
        <v>17</v>
      </c>
      <c r="G21" s="28">
        <v>18</v>
      </c>
      <c r="H21" s="28">
        <v>25</v>
      </c>
      <c r="I21" s="28">
        <f ca="1">_xlfn.RANK.EQ(D21,$D$3:$D$29)</f>
        <v>18</v>
      </c>
      <c r="J21" s="31">
        <f ca="1">H21-I21</f>
        <v>7</v>
      </c>
      <c r="K21" s="27">
        <f ca="1">SUMIFS(GERAL[[#All],[Nota 2026]],GERAL[[#All],[ESTADO]],A21,GERAL[[#All],[ODS 2]],"SIM")</f>
        <v>209.43513537515065</v>
      </c>
      <c r="L21" s="27">
        <f ca="1">((K21-$K$32)/($K$31-$K$32))*100</f>
        <v>44.060031736380452</v>
      </c>
      <c r="M21" s="28">
        <v>25</v>
      </c>
      <c r="N21" s="28">
        <v>24</v>
      </c>
      <c r="O21" s="28">
        <v>25</v>
      </c>
      <c r="P21" s="28">
        <v>24</v>
      </c>
      <c r="Q21" s="28">
        <f ca="1">_xlfn.RANK.EQ(L21,$L$3:$L$29)</f>
        <v>22</v>
      </c>
      <c r="R21" s="31">
        <f ca="1">P21-Q21</f>
        <v>2</v>
      </c>
      <c r="S21" s="27">
        <f ca="1">SUMIFS(GERAL[[#All],[Nota 2026]],GERAL[[#All],[ESTADO]],A21,GERAL[[#All],[ODS 3]],"SIM")</f>
        <v>689.94258256266028</v>
      </c>
      <c r="T21" s="27">
        <f ca="1">((S21-$S$32)/($S$31-$S$32))*100</f>
        <v>44.66680727863222</v>
      </c>
      <c r="U21" s="28">
        <v>12</v>
      </c>
      <c r="V21" s="28">
        <v>10</v>
      </c>
      <c r="W21" s="28">
        <v>10</v>
      </c>
      <c r="X21" s="28">
        <v>12</v>
      </c>
      <c r="Y21" s="28">
        <f ca="1">_xlfn.RANK.EQ(T21,$T$3:$T$29)</f>
        <v>11</v>
      </c>
      <c r="Z21" s="31">
        <f ca="1">X21-Y21</f>
        <v>1</v>
      </c>
      <c r="AA21" s="27">
        <f ca="1">SUMIFS(GERAL[[#All],[Nota 2026]],GERAL[[#All],[ESTADO]],A21,GERAL[[#All],[ODS 4]],"SIM")</f>
        <v>666.03541308067713</v>
      </c>
      <c r="AB21" s="27">
        <f ca="1">((AA21-$AA$32)/($AA$31-$AA$32))*100</f>
        <v>48.654791197072065</v>
      </c>
      <c r="AC21" s="28">
        <v>13</v>
      </c>
      <c r="AD21" s="28">
        <v>13</v>
      </c>
      <c r="AE21" s="28">
        <v>13</v>
      </c>
      <c r="AF21" s="28">
        <v>13</v>
      </c>
      <c r="AG21" s="28">
        <f ca="1">_xlfn.RANK.EQ(AB21,$AB$3:$AB$29)</f>
        <v>12</v>
      </c>
      <c r="AH21" s="31">
        <f ca="1">AF21-AG21</f>
        <v>1</v>
      </c>
      <c r="AI21" s="27">
        <f ca="1">SUMIFS(GERAL[[#All],[Nota 2026]],GERAL[[#All],[ESTADO]],A21,GERAL[[#All],[ODS 5]],"SIM")</f>
        <v>425.60366971332473</v>
      </c>
      <c r="AJ21" s="27">
        <f ca="1">((AI21-$AI$32)/($AI$31-$AI$32))*100</f>
        <v>17.3177034422011</v>
      </c>
      <c r="AK21" s="28">
        <v>25</v>
      </c>
      <c r="AL21" s="28">
        <v>21</v>
      </c>
      <c r="AM21" s="28">
        <v>26</v>
      </c>
      <c r="AN21" s="28">
        <v>24</v>
      </c>
      <c r="AO21" s="28">
        <f ca="1">_xlfn.RANK.EQ(AJ21,$AJ$3:$AJ$29)</f>
        <v>22</v>
      </c>
      <c r="AP21" s="31">
        <f ca="1">AN21-AO21</f>
        <v>2</v>
      </c>
      <c r="AQ21" s="27">
        <f ca="1">SUMIFS(GERAL[[#All],[Nota 2026]],GERAL[[#All],[ESTADO]],A21,GERAL[[#All],[ODS 6]],"SIM")</f>
        <v>500.60444159807855</v>
      </c>
      <c r="AR21" s="27">
        <f ca="1">((AQ21-$AQ$32)/($AQ$31-$AQ$32))*100</f>
        <v>44.585673449985222</v>
      </c>
      <c r="AS21" s="28">
        <v>16</v>
      </c>
      <c r="AT21" s="28">
        <v>19</v>
      </c>
      <c r="AU21" s="28">
        <v>17</v>
      </c>
      <c r="AV21" s="28">
        <v>15</v>
      </c>
      <c r="AW21" s="28">
        <f ca="1">_xlfn.RANK.EQ(AR21,$AR$3:$AR$29)</f>
        <v>17</v>
      </c>
      <c r="AX21" s="31">
        <f ca="1">AV21-AW21</f>
        <v>-2</v>
      </c>
      <c r="AY21" s="27">
        <f ca="1">SUMIFS(GERAL[[#All],[Nota 2026]],GERAL[[#All],[ESTADO]],A21,GERAL[[#All],[ODS 7]],"SIM")</f>
        <v>259.36299195778588</v>
      </c>
      <c r="AZ21" s="27">
        <f ca="1">((AY21-$AY$32)/($AY$31-$AY$32))*100</f>
        <v>59.790856351156322</v>
      </c>
      <c r="BA21" s="28">
        <v>7</v>
      </c>
      <c r="BB21" s="28">
        <v>14</v>
      </c>
      <c r="BC21" s="28">
        <v>15</v>
      </c>
      <c r="BD21" s="28">
        <v>11</v>
      </c>
      <c r="BE21" s="28">
        <f ca="1">_xlfn.RANK.EQ(AZ21,$AZ$3:$AZ$29)</f>
        <v>10</v>
      </c>
      <c r="BF21" s="31">
        <f ca="1">BD21-BE21</f>
        <v>1</v>
      </c>
      <c r="BG21" s="27">
        <f ca="1">SUMIFS(GERAL[[#All],[Nota 2026]],GERAL[[#All],[ESTADO]],A21,GERAL[[#All],[ODS 8]],"SIM")</f>
        <v>992.37068342447401</v>
      </c>
      <c r="BH21" s="27">
        <f ca="1">((BG21-$BG$32)/($BG$31-$BG$32))*100</f>
        <v>11.935338596778038</v>
      </c>
      <c r="BI21" s="28">
        <v>20</v>
      </c>
      <c r="BJ21" s="28">
        <v>24</v>
      </c>
      <c r="BK21" s="28">
        <v>25</v>
      </c>
      <c r="BL21" s="28">
        <v>27</v>
      </c>
      <c r="BM21" s="28">
        <f ca="1">_xlfn.RANK.EQ(BH21,$BH$3:$BH$29)</f>
        <v>25</v>
      </c>
      <c r="BN21" s="31">
        <f ca="1">BL21-BM21</f>
        <v>2</v>
      </c>
      <c r="BO21" s="27">
        <f ca="1">SUMIFS(GERAL[[#All],[Nota 2026]],GERAL[[#All],[ESTADO]],A21,GERAL[[#All],[ODS 9]],"SIM")</f>
        <v>1096.0711302908046</v>
      </c>
      <c r="BP21" s="27">
        <f ca="1">((BO21-$BO$32)/($BO$31-$BO$32))*100</f>
        <v>41.864830869484834</v>
      </c>
      <c r="BQ21" s="28">
        <v>5</v>
      </c>
      <c r="BR21" s="28">
        <v>9</v>
      </c>
      <c r="BS21" s="28">
        <v>18</v>
      </c>
      <c r="BT21" s="28">
        <v>16</v>
      </c>
      <c r="BU21" s="28">
        <f ca="1">_xlfn.RANK.EQ(BP21,$BP$3:$BP$29)</f>
        <v>13</v>
      </c>
      <c r="BV21" s="31">
        <f ca="1">BT21-BU21</f>
        <v>3</v>
      </c>
      <c r="BW21" s="27">
        <f ca="1">SUMIFS(GERAL[[#All],[Nota 2026]],GERAL[[#All],[ESTADO]],A21,GERAL[[#All],[ODS 10]],"SIM")</f>
        <v>1008.3847003384785</v>
      </c>
      <c r="BX21" s="27">
        <f ca="1">((BW21-$BW$32)/($BW$31-$BW$32))*100</f>
        <v>5.3261828898644819</v>
      </c>
      <c r="BY21" s="28">
        <v>26</v>
      </c>
      <c r="BZ21" s="28">
        <v>27</v>
      </c>
      <c r="CA21" s="28">
        <v>26</v>
      </c>
      <c r="CB21" s="28">
        <v>27</v>
      </c>
      <c r="CC21" s="28">
        <f ca="1">_xlfn.RANK.EQ(BX21,$BX$3:$BX$29)</f>
        <v>25</v>
      </c>
      <c r="CD21" s="31">
        <f ca="1">CB21-CC21</f>
        <v>2</v>
      </c>
      <c r="CE21" s="27">
        <f ca="1">SUMIFS(GERAL[[#All],[Nota 2026]],GERAL[[#All],[ESTADO]],A21,GERAL[[#All],[ODS 11]],"SIM")</f>
        <v>1056.9302199686615</v>
      </c>
      <c r="CF21" s="27">
        <f ca="1">((CE21-$CE$32)/($CE$31-$CE$32))*100</f>
        <v>48.2308736170068</v>
      </c>
      <c r="CG21" s="28">
        <v>13</v>
      </c>
      <c r="CH21" s="28">
        <v>11</v>
      </c>
      <c r="CI21" s="28">
        <v>12</v>
      </c>
      <c r="CJ21" s="28">
        <v>12</v>
      </c>
      <c r="CK21" s="28">
        <f ca="1">_xlfn.RANK.EQ(CF21,$CF$3:$CF$29)</f>
        <v>15</v>
      </c>
      <c r="CL21" s="31">
        <f ca="1">CJ21-CK21</f>
        <v>-3</v>
      </c>
      <c r="CM21" s="27">
        <f ca="1">SUMIFS(GERAL[[#All],[Nota 2026]],GERAL[[#All],[ESTADO]],A21,GERAL[[#All],[ODS 12]],"SIM")</f>
        <v>242.44345033278682</v>
      </c>
      <c r="CN21" s="27">
        <f ca="1">((CM21-$CM$32)/($CM$31-$CM$32))*100</f>
        <v>47.286453155104937</v>
      </c>
      <c r="CO21" s="28">
        <v>14</v>
      </c>
      <c r="CP21" s="28">
        <v>14</v>
      </c>
      <c r="CQ21" s="28">
        <v>15</v>
      </c>
      <c r="CR21" s="28">
        <v>15</v>
      </c>
      <c r="CS21" s="28">
        <f ca="1">_xlfn.RANK.EQ(CN21,$CN$3:$CN$29)</f>
        <v>14</v>
      </c>
      <c r="CT21" s="31">
        <f ca="1">CR21-CS21</f>
        <v>1</v>
      </c>
      <c r="CU21" s="27">
        <f ca="1">SUMIFS(GERAL[[#All],[Nota 2026]],GERAL[[#All],[ESTADO]],A21,GERAL[[#All],[ODS 13]],"SIM")</f>
        <v>267.63909742823898</v>
      </c>
      <c r="CV21" s="27">
        <f ca="1">((CU21-$CU$32)/($CU$31-$CU$32))*100</f>
        <v>44.775564848151383</v>
      </c>
      <c r="CW21" s="28">
        <v>8</v>
      </c>
      <c r="CX21" s="28">
        <v>14</v>
      </c>
      <c r="CY21" s="28">
        <v>14</v>
      </c>
      <c r="CZ21" s="28">
        <v>25</v>
      </c>
      <c r="DA21" s="28">
        <f ca="1">_xlfn.RANK.EQ(CV21,$CV$3:$CV$29)</f>
        <v>21</v>
      </c>
      <c r="DB21" s="31">
        <f ca="1">CZ21-DA21</f>
        <v>4</v>
      </c>
      <c r="DC21" s="27">
        <f ca="1">SUMIFS(GERAL[[#All],[Nota 2026]],GERAL[[#All],[ESTADO]],A21,GERAL[[#All],[ODS 14]],"SIM")</f>
        <v>154.70738265292528</v>
      </c>
      <c r="DD21" s="27">
        <f ca="1">((DC21-$DC$32)/($DC$31-$DC$32))*100</f>
        <v>82.15450490181226</v>
      </c>
      <c r="DE21" s="28">
        <v>7</v>
      </c>
      <c r="DF21" s="28">
        <v>3</v>
      </c>
      <c r="DG21" s="28">
        <v>3</v>
      </c>
      <c r="DH21" s="28">
        <v>11</v>
      </c>
      <c r="DI21" s="28">
        <f ca="1">_xlfn.RANK.EQ(DD21,$DD$3:$DD$29)</f>
        <v>11</v>
      </c>
      <c r="DJ21" s="31">
        <f ca="1">DH21-DI21</f>
        <v>0</v>
      </c>
      <c r="DK21" s="27">
        <f ca="1">SUMIFS(GERAL[[#All],[Nota 2026]],GERAL[[#All],[ESTADO]],A21,GERAL[[#All],[ODS 15]],"SIM")</f>
        <v>274.80000164926952</v>
      </c>
      <c r="DL21" s="27">
        <f ca="1">((DK21-$DK$32)/($DK$31-$DK$32))*100</f>
        <v>24.765429729645298</v>
      </c>
      <c r="DM21" s="28">
        <v>8</v>
      </c>
      <c r="DN21" s="28">
        <v>14</v>
      </c>
      <c r="DO21" s="28">
        <v>16</v>
      </c>
      <c r="DP21" s="28">
        <v>26</v>
      </c>
      <c r="DQ21" s="28">
        <f ca="1">_xlfn.RANK.EQ(DL21,$DL$3:$DL$29)</f>
        <v>26</v>
      </c>
      <c r="DR21" s="31">
        <f ca="1">DP21-DQ21</f>
        <v>0</v>
      </c>
      <c r="DS21" s="27">
        <f ca="1">SUMIFS(GERAL[[#All],[Nota 2026]],GERAL[[#All],[ESTADO]],A21,GERAL[[#All],[ODS 16]],"SIM")</f>
        <v>1827.2311660630301</v>
      </c>
      <c r="DT21" s="27">
        <f ca="1">((DS21-$DS$32)/($DS$31-$DS$32))*100</f>
        <v>34.318489444049803</v>
      </c>
      <c r="DU21" s="28">
        <v>17</v>
      </c>
      <c r="DV21" s="28">
        <v>20</v>
      </c>
      <c r="DW21" s="28">
        <v>19</v>
      </c>
      <c r="DX21" s="28">
        <v>21</v>
      </c>
      <c r="DY21" s="28">
        <f ca="1">_xlfn.RANK.EQ(DT21,$DT$3:$DT$29)</f>
        <v>21</v>
      </c>
      <c r="DZ21" s="31">
        <f ca="1">DX21-DY21</f>
        <v>0</v>
      </c>
      <c r="EA21" s="27">
        <f ca="1">SUMIFS(GERAL[[#All],[Nota 2026]],GERAL[[#All],[ESTADO]],A21,GERAL[[#All],[ODS 17]],"SIM")</f>
        <v>591.57762716629134</v>
      </c>
      <c r="EB21" s="27">
        <f ca="1">((EA21-$EA$32)/($EA$31-$EA$32))*100</f>
        <v>52.920796438356788</v>
      </c>
      <c r="EC21" s="28">
        <v>16</v>
      </c>
      <c r="ED21" s="28">
        <v>15</v>
      </c>
      <c r="EE21" s="28">
        <v>16</v>
      </c>
      <c r="EF21" s="28">
        <v>12</v>
      </c>
      <c r="EG21" s="28">
        <f ca="1">_xlfn.RANK.EQ(EB21,$EB$3:$EB$29)</f>
        <v>11</v>
      </c>
      <c r="EH21" s="31">
        <f ca="1">EF21-EG21</f>
        <v>1</v>
      </c>
      <c r="EI21" s="27">
        <f ca="1">AVERAGE(EB21,DT21,DL21,DD21,CV21,CN21,CF21,BX21,BP21,BH21,AZ21,AR21,AJ21,AB21,T21,L21,D21)</f>
        <v>40.894235269692878</v>
      </c>
      <c r="EJ21" s="28">
        <v>15</v>
      </c>
      <c r="EK21" s="28">
        <v>17</v>
      </c>
      <c r="EL21" s="28">
        <v>16</v>
      </c>
      <c r="EM21" s="28">
        <v>20</v>
      </c>
      <c r="EN21" s="28">
        <f ca="1">_xlfn.RANK.EQ(EI21,$EI$3:$EI$29)</f>
        <v>19</v>
      </c>
      <c r="EO21" s="31">
        <f ca="1">EM21-EN21</f>
        <v>1</v>
      </c>
      <c r="EQ21" s="77"/>
      <c r="ET21" s="74"/>
    </row>
    <row r="22" spans="1:150" ht="20" x14ac:dyDescent="0.85">
      <c r="A22" s="25" t="s">
        <v>159</v>
      </c>
      <c r="B22" s="26" t="s">
        <v>367</v>
      </c>
      <c r="C22" s="27">
        <f ca="1">SUMIFS(GERAL[[#All],[Nota 2026]],GERAL[[#All],[ESTADO]],A22,GERAL[[#All],[ODS 1]],"SIM")</f>
        <v>352.69429394331553</v>
      </c>
      <c r="D22" s="27">
        <f ca="1">((C22-$C$32)/($C$31-$C$32))*100</f>
        <v>33.818078721885946</v>
      </c>
      <c r="E22" s="28">
        <v>23</v>
      </c>
      <c r="F22" s="28">
        <v>26</v>
      </c>
      <c r="G22" s="28">
        <v>19</v>
      </c>
      <c r="H22" s="28">
        <v>18</v>
      </c>
      <c r="I22" s="28">
        <f ca="1">_xlfn.RANK.EQ(D22,$D$3:$D$29)</f>
        <v>23</v>
      </c>
      <c r="J22" s="31">
        <f ca="1">H22-I22</f>
        <v>-5</v>
      </c>
      <c r="K22" s="27">
        <f ca="1">SUMIFS(GERAL[[#All],[Nota 2026]],GERAL[[#All],[ESTADO]],A22,GERAL[[#All],[ODS 2]],"SIM")</f>
        <v>197.63622307103702</v>
      </c>
      <c r="L22" s="27">
        <f ca="1">((K22-$K$32)/($K$31-$K$32))*100</f>
        <v>39.416788494967939</v>
      </c>
      <c r="M22" s="28">
        <v>18</v>
      </c>
      <c r="N22" s="28">
        <v>8</v>
      </c>
      <c r="O22" s="28">
        <v>14</v>
      </c>
      <c r="P22" s="28">
        <v>17</v>
      </c>
      <c r="Q22" s="28">
        <f ca="1">_xlfn.RANK.EQ(L22,$L$3:$L$29)</f>
        <v>24</v>
      </c>
      <c r="R22" s="31">
        <f ca="1">P22-Q22</f>
        <v>-7</v>
      </c>
      <c r="S22" s="27">
        <f ca="1">SUMIFS(GERAL[[#All],[Nota 2026]],GERAL[[#All],[ESTADO]],A22,GERAL[[#All],[ODS 3]],"SIM")</f>
        <v>452.2544295975427</v>
      </c>
      <c r="T22" s="27">
        <f ca="1">((S22-$S$32)/($S$31-$S$32))*100</f>
        <v>6.9983815955155446</v>
      </c>
      <c r="U22" s="28">
        <v>21</v>
      </c>
      <c r="V22" s="28">
        <v>23</v>
      </c>
      <c r="W22" s="28">
        <v>25</v>
      </c>
      <c r="X22" s="28">
        <v>25</v>
      </c>
      <c r="Y22" s="28">
        <f ca="1">_xlfn.RANK.EQ(T22,$T$3:$T$29)</f>
        <v>25</v>
      </c>
      <c r="Z22" s="31">
        <f ca="1">X22-Y22</f>
        <v>0</v>
      </c>
      <c r="AA22" s="27">
        <f ca="1">SUMIFS(GERAL[[#All],[Nota 2026]],GERAL[[#All],[ESTADO]],A22,GERAL[[#All],[ODS 4]],"SIM")</f>
        <v>282.97521612558523</v>
      </c>
      <c r="AB22" s="27">
        <f ca="1">((AA22-$AA$32)/($AA$31-$AA$32))*100</f>
        <v>0</v>
      </c>
      <c r="AC22" s="28">
        <v>27</v>
      </c>
      <c r="AD22" s="28">
        <v>27</v>
      </c>
      <c r="AE22" s="28">
        <v>25</v>
      </c>
      <c r="AF22" s="28">
        <v>26</v>
      </c>
      <c r="AG22" s="28">
        <f ca="1">_xlfn.RANK.EQ(AB22,$AB$3:$AB$29)</f>
        <v>27</v>
      </c>
      <c r="AH22" s="31">
        <f ca="1">AF22-AG22</f>
        <v>-1</v>
      </c>
      <c r="AI22" s="27">
        <f ca="1">SUMIFS(GERAL[[#All],[Nota 2026]],GERAL[[#All],[ESTADO]],A22,GERAL[[#All],[ODS 5]],"SIM")</f>
        <v>366.36627280041944</v>
      </c>
      <c r="AJ22" s="27">
        <f ca="1">((AI22-$AI$32)/($AI$31-$AI$32))*100</f>
        <v>0</v>
      </c>
      <c r="AK22" s="28">
        <v>21</v>
      </c>
      <c r="AL22" s="28">
        <v>27</v>
      </c>
      <c r="AM22" s="28">
        <v>21</v>
      </c>
      <c r="AN22" s="28">
        <v>23</v>
      </c>
      <c r="AO22" s="28">
        <f ca="1">_xlfn.RANK.EQ(AJ22,$AJ$3:$AJ$29)</f>
        <v>27</v>
      </c>
      <c r="AP22" s="31">
        <f ca="1">AN22-AO22</f>
        <v>-4</v>
      </c>
      <c r="AQ22" s="27">
        <f ca="1">SUMIFS(GERAL[[#All],[Nota 2026]],GERAL[[#All],[ESTADO]],A22,GERAL[[#All],[ODS 6]],"SIM")</f>
        <v>437.3210893429623</v>
      </c>
      <c r="AR22" s="27">
        <f ca="1">((AQ22-$AQ$32)/($AQ$31-$AQ$32))*100</f>
        <v>29.242907244943549</v>
      </c>
      <c r="AS22" s="28">
        <v>26</v>
      </c>
      <c r="AT22" s="28">
        <v>23</v>
      </c>
      <c r="AU22" s="28">
        <v>26</v>
      </c>
      <c r="AV22" s="28">
        <v>21</v>
      </c>
      <c r="AW22" s="28">
        <f ca="1">_xlfn.RANK.EQ(AR22,$AR$3:$AR$29)</f>
        <v>21</v>
      </c>
      <c r="AX22" s="31">
        <f ca="1">AV22-AW22</f>
        <v>0</v>
      </c>
      <c r="AY22" s="27">
        <f ca="1">SUMIFS(GERAL[[#All],[Nota 2026]],GERAL[[#All],[ESTADO]],A22,GERAL[[#All],[ODS 7]],"SIM")</f>
        <v>270.4230291254824</v>
      </c>
      <c r="AZ22" s="27">
        <f ca="1">((AY22-$AY$32)/($AY$31-$AY$32))*100</f>
        <v>65.252080940654494</v>
      </c>
      <c r="BA22" s="28">
        <v>11</v>
      </c>
      <c r="BB22" s="28">
        <v>5</v>
      </c>
      <c r="BC22" s="28">
        <v>12</v>
      </c>
      <c r="BD22" s="28">
        <v>18</v>
      </c>
      <c r="BE22" s="28">
        <f ca="1">_xlfn.RANK.EQ(AZ22,$AZ$3:$AZ$29)</f>
        <v>9</v>
      </c>
      <c r="BF22" s="31">
        <f ca="1">BD22-BE22</f>
        <v>9</v>
      </c>
      <c r="BG22" s="27">
        <f ca="1">SUMIFS(GERAL[[#All],[Nota 2026]],GERAL[[#All],[ESTADO]],A22,GERAL[[#All],[ODS 8]],"SIM")</f>
        <v>1162.5098468592221</v>
      </c>
      <c r="BH22" s="27">
        <f ca="1">((BG22-$BG$32)/($BG$31-$BG$32))*100</f>
        <v>30.105593325245088</v>
      </c>
      <c r="BI22" s="28">
        <v>13</v>
      </c>
      <c r="BJ22" s="28">
        <v>13</v>
      </c>
      <c r="BK22" s="28">
        <v>14</v>
      </c>
      <c r="BL22" s="28">
        <v>19</v>
      </c>
      <c r="BM22" s="28">
        <f ca="1">_xlfn.RANK.EQ(BH22,$BH$3:$BH$29)</f>
        <v>19</v>
      </c>
      <c r="BN22" s="31">
        <f ca="1">BL22-BM22</f>
        <v>0</v>
      </c>
      <c r="BO22" s="27">
        <f ca="1">SUMIFS(GERAL[[#All],[Nota 2026]],GERAL[[#All],[ESTADO]],A22,GERAL[[#All],[ODS 9]],"SIM")</f>
        <v>992.76068092633477</v>
      </c>
      <c r="BP22" s="27">
        <f ca="1">((BO22-$BO$32)/($BO$31-$BO$32))*100</f>
        <v>28.877394202855573</v>
      </c>
      <c r="BQ22" s="28">
        <v>22</v>
      </c>
      <c r="BR22" s="28">
        <v>16</v>
      </c>
      <c r="BS22" s="28">
        <v>10</v>
      </c>
      <c r="BT22" s="28">
        <v>22</v>
      </c>
      <c r="BU22" s="28">
        <f ca="1">_xlfn.RANK.EQ(BP22,$BP$3:$BP$29)</f>
        <v>20</v>
      </c>
      <c r="BV22" s="31">
        <f ca="1">BT22-BU22</f>
        <v>2</v>
      </c>
      <c r="BW22" s="27">
        <f ca="1">SUMIFS(GERAL[[#All],[Nota 2026]],GERAL[[#All],[ESTADO]],A22,GERAL[[#All],[ODS 10]],"SIM")</f>
        <v>1226.0639859149228</v>
      </c>
      <c r="BX22" s="27">
        <f ca="1">((BW22-$BW$32)/($BW$31-$BW$32))*100</f>
        <v>35.905405203267406</v>
      </c>
      <c r="BY22" s="28">
        <v>13</v>
      </c>
      <c r="BZ22" s="28">
        <v>17</v>
      </c>
      <c r="CA22" s="28">
        <v>12</v>
      </c>
      <c r="CB22" s="28">
        <v>16</v>
      </c>
      <c r="CC22" s="28">
        <f ca="1">_xlfn.RANK.EQ(BX22,$BX$3:$BX$29)</f>
        <v>13</v>
      </c>
      <c r="CD22" s="31">
        <f ca="1">CB22-CC22</f>
        <v>3</v>
      </c>
      <c r="CE22" s="27">
        <f ca="1">SUMIFS(GERAL[[#All],[Nota 2026]],GERAL[[#All],[ESTADO]],A22,GERAL[[#All],[ODS 11]],"SIM")</f>
        <v>899.75031129297474</v>
      </c>
      <c r="CF22" s="27">
        <f ca="1">((CE22-$CE$32)/($CE$31-$CE$32))*100</f>
        <v>28.349884379184221</v>
      </c>
      <c r="CG22" s="28">
        <v>21</v>
      </c>
      <c r="CH22" s="28">
        <v>21</v>
      </c>
      <c r="CI22" s="28">
        <v>23</v>
      </c>
      <c r="CJ22" s="28">
        <v>21</v>
      </c>
      <c r="CK22" s="28">
        <f ca="1">_xlfn.RANK.EQ(CF22,$CF$3:$CF$29)</f>
        <v>21</v>
      </c>
      <c r="CL22" s="31">
        <f ca="1">CJ22-CK22</f>
        <v>0</v>
      </c>
      <c r="CM22" s="27">
        <f ca="1">SUMIFS(GERAL[[#All],[Nota 2026]],GERAL[[#All],[ESTADO]],A22,GERAL[[#All],[ODS 12]],"SIM")</f>
        <v>250.84796423006759</v>
      </c>
      <c r="CN22" s="27">
        <f ca="1">((CM22-$CM$32)/($CM$31-$CM$32))*100</f>
        <v>49.438329247750353</v>
      </c>
      <c r="CO22" s="28">
        <v>15</v>
      </c>
      <c r="CP22" s="28">
        <v>5</v>
      </c>
      <c r="CQ22" s="28">
        <v>6</v>
      </c>
      <c r="CR22" s="28">
        <v>14</v>
      </c>
      <c r="CS22" s="28">
        <f ca="1">_xlfn.RANK.EQ(CN22,$CN$3:$CN$29)</f>
        <v>12</v>
      </c>
      <c r="CT22" s="31">
        <f ca="1">CR22-CS22</f>
        <v>2</v>
      </c>
      <c r="CU22" s="27">
        <f ca="1">SUMIFS(GERAL[[#All],[Nota 2026]],GERAL[[#All],[ESTADO]],A22,GERAL[[#All],[ODS 13]],"SIM")</f>
        <v>339.93870325179614</v>
      </c>
      <c r="CV22" s="27">
        <f ca="1">((CU22-$CU$32)/($CU$31-$CU$32))*100</f>
        <v>72.918310309899923</v>
      </c>
      <c r="CW22" s="28">
        <v>4</v>
      </c>
      <c r="CX22" s="28">
        <v>4</v>
      </c>
      <c r="CY22" s="28">
        <v>15</v>
      </c>
      <c r="CZ22" s="28">
        <v>7</v>
      </c>
      <c r="DA22" s="28">
        <f ca="1">_xlfn.RANK.EQ(CV22,$CV$3:$CV$29)</f>
        <v>13</v>
      </c>
      <c r="DB22" s="31">
        <f ca="1">CZ22-DA22</f>
        <v>-6</v>
      </c>
      <c r="DC22" s="27">
        <f ca="1">SUMIFS(GERAL[[#All],[Nota 2026]],GERAL[[#All],[ESTADO]],A22,GERAL[[#All],[ODS 14]],"SIM")</f>
        <v>178.36310483946306</v>
      </c>
      <c r="DD22" s="27">
        <f ca="1">((DC22-$DC$32)/($DC$31-$DC$32))*100</f>
        <v>100</v>
      </c>
      <c r="DE22" s="28">
        <v>9</v>
      </c>
      <c r="DF22" s="28">
        <v>1</v>
      </c>
      <c r="DG22" s="28">
        <v>4</v>
      </c>
      <c r="DH22" s="28">
        <v>1</v>
      </c>
      <c r="DI22" s="28">
        <f ca="1">_xlfn.RANK.EQ(DD22,$DD$3:$DD$29)</f>
        <v>1</v>
      </c>
      <c r="DJ22" s="31">
        <f ca="1">DH22-DI22</f>
        <v>0</v>
      </c>
      <c r="DK22" s="27">
        <f ca="1">SUMIFS(GERAL[[#All],[Nota 2026]],GERAL[[#All],[ESTADO]],A22,GERAL[[#All],[ODS 15]],"SIM")</f>
        <v>338.88275194195228</v>
      </c>
      <c r="DL22" s="27">
        <f ca="1">((DK22-$DK$32)/($DK$31-$DK$32))*100</f>
        <v>56.678756812871036</v>
      </c>
      <c r="DM22" s="28">
        <v>14</v>
      </c>
      <c r="DN22" s="28">
        <v>6</v>
      </c>
      <c r="DO22" s="28">
        <v>12</v>
      </c>
      <c r="DP22" s="28">
        <v>12</v>
      </c>
      <c r="DQ22" s="28">
        <f ca="1">_xlfn.RANK.EQ(DL22,$DL$3:$DL$29)</f>
        <v>13</v>
      </c>
      <c r="DR22" s="31">
        <f ca="1">DP22-DQ22</f>
        <v>-1</v>
      </c>
      <c r="DS22" s="27">
        <f ca="1">SUMIFS(GERAL[[#All],[Nota 2026]],GERAL[[#All],[ESTADO]],A22,GERAL[[#All],[ODS 16]],"SIM")</f>
        <v>1549.2098598196753</v>
      </c>
      <c r="DT22" s="27">
        <f ca="1">((DS22-$DS$32)/($DS$31-$DS$32))*100</f>
        <v>7.0271680140017141</v>
      </c>
      <c r="DU22" s="28">
        <v>25</v>
      </c>
      <c r="DV22" s="28">
        <v>26</v>
      </c>
      <c r="DW22" s="28">
        <v>26</v>
      </c>
      <c r="DX22" s="28">
        <v>26</v>
      </c>
      <c r="DY22" s="28">
        <f ca="1">_xlfn.RANK.EQ(DT22,$DT$3:$DT$29)</f>
        <v>26</v>
      </c>
      <c r="DZ22" s="31">
        <f ca="1">DX22-DY22</f>
        <v>0</v>
      </c>
      <c r="EA22" s="27">
        <f ca="1">SUMIFS(GERAL[[#All],[Nota 2026]],GERAL[[#All],[ESTADO]],A22,GERAL[[#All],[ODS 17]],"SIM")</f>
        <v>413.37086274138056</v>
      </c>
      <c r="EB22" s="27">
        <f ca="1">((EA22-$EA$32)/($EA$31-$EA$32))*100</f>
        <v>17.917232623097654</v>
      </c>
      <c r="EC22" s="28">
        <v>12</v>
      </c>
      <c r="ED22" s="28">
        <v>18</v>
      </c>
      <c r="EE22" s="28">
        <v>17</v>
      </c>
      <c r="EF22" s="28">
        <v>19</v>
      </c>
      <c r="EG22" s="28">
        <f ca="1">_xlfn.RANK.EQ(EB22,$EB$3:$EB$29)</f>
        <v>25</v>
      </c>
      <c r="EH22" s="31">
        <f ca="1">EF22-EG22</f>
        <v>-6</v>
      </c>
      <c r="EI22" s="27">
        <f ca="1">AVERAGE(EB22,DT22,DL22,DD22,CV22,CN22,CF22,BX22,BP22,BH22,AZ22,AR22,AJ22,AB22,T22,L22,D22)</f>
        <v>35.408606536243553</v>
      </c>
      <c r="EJ22" s="28">
        <v>19</v>
      </c>
      <c r="EK22" s="28">
        <v>15</v>
      </c>
      <c r="EL22" s="28">
        <v>15</v>
      </c>
      <c r="EM22" s="28">
        <v>21</v>
      </c>
      <c r="EN22" s="28">
        <f ca="1">_xlfn.RANK.EQ(EI22,$EI$3:$EI$29)</f>
        <v>20</v>
      </c>
      <c r="EO22" s="31">
        <f ca="1">EM22-EN22</f>
        <v>1</v>
      </c>
      <c r="EQ22" s="77"/>
      <c r="ET22" s="74"/>
    </row>
    <row r="23" spans="1:150" ht="20" x14ac:dyDescent="0.85">
      <c r="A23" s="20" t="s">
        <v>172</v>
      </c>
      <c r="B23" s="29" t="s">
        <v>368</v>
      </c>
      <c r="C23" s="27">
        <f ca="1">SUMIFS(GERAL[[#All],[Nota 2026]],GERAL[[#All],[ESTADO]],A23,GERAL[[#All],[ODS 1]],"SIM")</f>
        <v>379.0033447217304</v>
      </c>
      <c r="D23" s="27">
        <f ca="1">((C23-$C$32)/($C$31-$C$32))*100</f>
        <v>40.599139816227044</v>
      </c>
      <c r="E23" s="28">
        <v>24</v>
      </c>
      <c r="F23" s="28">
        <v>22</v>
      </c>
      <c r="G23" s="28">
        <v>24</v>
      </c>
      <c r="H23" s="28">
        <v>22</v>
      </c>
      <c r="I23" s="28">
        <f ca="1">_xlfn.RANK.EQ(D23,$D$3:$D$29)</f>
        <v>19</v>
      </c>
      <c r="J23" s="31">
        <f ca="1">H23-I23</f>
        <v>3</v>
      </c>
      <c r="K23" s="27">
        <f ca="1">SUMIFS(GERAL[[#All],[Nota 2026]],GERAL[[#All],[ESTADO]],A23,GERAL[[#All],[ODS 2]],"SIM")</f>
        <v>309.0696937937002</v>
      </c>
      <c r="L23" s="27">
        <f ca="1">((K23-$K$32)/($K$31-$K$32))*100</f>
        <v>83.269365449858256</v>
      </c>
      <c r="M23" s="28">
        <v>21</v>
      </c>
      <c r="N23" s="28">
        <v>16</v>
      </c>
      <c r="O23" s="28">
        <v>9</v>
      </c>
      <c r="P23" s="28">
        <v>11</v>
      </c>
      <c r="Q23" s="28">
        <f ca="1">_xlfn.RANK.EQ(L23,$L$3:$L$29)</f>
        <v>7</v>
      </c>
      <c r="R23" s="31">
        <f ca="1">P23-Q23</f>
        <v>4</v>
      </c>
      <c r="S23" s="27">
        <f ca="1">SUMIFS(GERAL[[#All],[Nota 2026]],GERAL[[#All],[ESTADO]],A23,GERAL[[#All],[ODS 3]],"SIM")</f>
        <v>423.66464676179226</v>
      </c>
      <c r="T23" s="27">
        <f ca="1">((S23-$S$32)/($S$31-$S$32))*100</f>
        <v>2.4675200586220436</v>
      </c>
      <c r="U23" s="28">
        <v>27</v>
      </c>
      <c r="V23" s="28">
        <v>24</v>
      </c>
      <c r="W23" s="28">
        <v>27</v>
      </c>
      <c r="X23" s="28">
        <v>26</v>
      </c>
      <c r="Y23" s="28">
        <f ca="1">_xlfn.RANK.EQ(T23,$T$3:$T$29)</f>
        <v>26</v>
      </c>
      <c r="Z23" s="31">
        <f ca="1">X23-Y23</f>
        <v>0</v>
      </c>
      <c r="AA23" s="27">
        <f ca="1">SUMIFS(GERAL[[#All],[Nota 2026]],GERAL[[#All],[ESTADO]],A23,GERAL[[#All],[ODS 4]],"SIM")</f>
        <v>557.62303655990581</v>
      </c>
      <c r="AB23" s="27">
        <f ca="1">((AA23-$AA$32)/($AA$31-$AA$32))*100</f>
        <v>34.884679907188101</v>
      </c>
      <c r="AC23" s="28">
        <v>15</v>
      </c>
      <c r="AD23" s="28">
        <v>15</v>
      </c>
      <c r="AE23" s="28">
        <v>14</v>
      </c>
      <c r="AF23" s="28">
        <v>16</v>
      </c>
      <c r="AG23" s="28">
        <f ca="1">_xlfn.RANK.EQ(AB23,$AB$3:$AB$29)</f>
        <v>16</v>
      </c>
      <c r="AH23" s="31">
        <f ca="1">AF23-AG23</f>
        <v>0</v>
      </c>
      <c r="AI23" s="27">
        <f ca="1">SUMIFS(GERAL[[#All],[Nota 2026]],GERAL[[#All],[ESTADO]],A23,GERAL[[#All],[ODS 5]],"SIM")</f>
        <v>501.92816812483125</v>
      </c>
      <c r="AJ23" s="27">
        <f ca="1">((AI23-$AI$32)/($AI$31-$AI$32))*100</f>
        <v>39.63072018074152</v>
      </c>
      <c r="AK23" s="28">
        <v>18</v>
      </c>
      <c r="AL23" s="28">
        <v>12</v>
      </c>
      <c r="AM23" s="28">
        <v>14</v>
      </c>
      <c r="AN23" s="28">
        <v>25</v>
      </c>
      <c r="AO23" s="28">
        <f ca="1">_xlfn.RANK.EQ(AJ23,$AJ$3:$AJ$29)</f>
        <v>12</v>
      </c>
      <c r="AP23" s="31">
        <f ca="1">AN23-AO23</f>
        <v>13</v>
      </c>
      <c r="AQ23" s="27">
        <f ca="1">SUMIFS(GERAL[[#All],[Nota 2026]],GERAL[[#All],[ESTADO]],A23,GERAL[[#All],[ODS 6]],"SIM")</f>
        <v>378.31556433769742</v>
      </c>
      <c r="AR23" s="27">
        <f ca="1">((AQ23-$AQ$32)/($AQ$31-$AQ$32))*100</f>
        <v>14.937281156870316</v>
      </c>
      <c r="AS23" s="28">
        <v>23</v>
      </c>
      <c r="AT23" s="28">
        <v>20</v>
      </c>
      <c r="AU23" s="28">
        <v>18</v>
      </c>
      <c r="AV23" s="28">
        <v>27</v>
      </c>
      <c r="AW23" s="28">
        <f ca="1">_xlfn.RANK.EQ(AR23,$AR$3:$AR$29)</f>
        <v>24</v>
      </c>
      <c r="AX23" s="31">
        <f ca="1">AV23-AW23</f>
        <v>3</v>
      </c>
      <c r="AY23" s="27">
        <f ca="1">SUMIFS(GERAL[[#All],[Nota 2026]],GERAL[[#All],[ESTADO]],A23,GERAL[[#All],[ODS 7]],"SIM")</f>
        <v>245.36319032965761</v>
      </c>
      <c r="AZ23" s="27">
        <f ca="1">((AY23-$AY$32)/($AY$31-$AY$32))*100</f>
        <v>52.878035016076296</v>
      </c>
      <c r="BA23" s="28">
        <v>22</v>
      </c>
      <c r="BB23" s="28">
        <v>24</v>
      </c>
      <c r="BC23" s="28">
        <v>24</v>
      </c>
      <c r="BD23" s="28">
        <v>22</v>
      </c>
      <c r="BE23" s="28">
        <f ca="1">_xlfn.RANK.EQ(AZ23,$AZ$3:$AZ$29)</f>
        <v>16</v>
      </c>
      <c r="BF23" s="31">
        <f ca="1">BD23-BE23</f>
        <v>6</v>
      </c>
      <c r="BG23" s="27">
        <f ca="1">SUMIFS(GERAL[[#All],[Nota 2026]],GERAL[[#All],[ESTADO]],A23,GERAL[[#All],[ODS 8]],"SIM")</f>
        <v>1000.2063547374509</v>
      </c>
      <c r="BH23" s="27">
        <f ca="1">((BG23-$BG$32)/($BG$31-$BG$32))*100</f>
        <v>12.772160295269201</v>
      </c>
      <c r="BI23" s="28">
        <v>24</v>
      </c>
      <c r="BJ23" s="28">
        <v>25</v>
      </c>
      <c r="BK23" s="28">
        <v>22</v>
      </c>
      <c r="BL23" s="28">
        <v>25</v>
      </c>
      <c r="BM23" s="28">
        <f ca="1">_xlfn.RANK.EQ(BH23,$BH$3:$BH$29)</f>
        <v>24</v>
      </c>
      <c r="BN23" s="31">
        <f ca="1">BL23-BM23</f>
        <v>1</v>
      </c>
      <c r="BO23" s="27">
        <f ca="1">SUMIFS(GERAL[[#All],[Nota 2026]],GERAL[[#All],[ESTADO]],A23,GERAL[[#All],[ODS 9]],"SIM")</f>
        <v>1023.1759569789316</v>
      </c>
      <c r="BP23" s="27">
        <f ca="1">((BO23-$BO$32)/($BO$31-$BO$32))*100</f>
        <v>32.700981011945565</v>
      </c>
      <c r="BQ23" s="28">
        <v>25</v>
      </c>
      <c r="BR23" s="28">
        <v>22</v>
      </c>
      <c r="BS23" s="28">
        <v>24</v>
      </c>
      <c r="BT23" s="28">
        <v>20</v>
      </c>
      <c r="BU23" s="28">
        <f ca="1">_xlfn.RANK.EQ(BP23,$BP$3:$BP$29)</f>
        <v>18</v>
      </c>
      <c r="BV23" s="31">
        <f ca="1">BT23-BU23</f>
        <v>2</v>
      </c>
      <c r="BW23" s="27">
        <f ca="1">SUMIFS(GERAL[[#All],[Nota 2026]],GERAL[[#All],[ESTADO]],A23,GERAL[[#All],[ODS 10]],"SIM")</f>
        <v>1172.9139133957192</v>
      </c>
      <c r="BX23" s="27">
        <f ca="1">((BW23-$BW$32)/($BW$31-$BW$32))*100</f>
        <v>28.438971825216612</v>
      </c>
      <c r="BY23" s="28">
        <v>21</v>
      </c>
      <c r="BZ23" s="28">
        <v>22</v>
      </c>
      <c r="CA23" s="28">
        <v>15</v>
      </c>
      <c r="CB23" s="28">
        <v>21</v>
      </c>
      <c r="CC23" s="28">
        <f ca="1">_xlfn.RANK.EQ(BX23,$BX$3:$BX$29)</f>
        <v>19</v>
      </c>
      <c r="CD23" s="31">
        <f ca="1">CB23-CC23</f>
        <v>2</v>
      </c>
      <c r="CE23" s="27">
        <f ca="1">SUMIFS(GERAL[[#All],[Nota 2026]],GERAL[[#All],[ESTADO]],A23,GERAL[[#All],[ODS 11]],"SIM")</f>
        <v>933.38053551829523</v>
      </c>
      <c r="CF23" s="27">
        <f ca="1">((CE23-$CE$32)/($CE$31-$CE$32))*100</f>
        <v>32.603622223431863</v>
      </c>
      <c r="CG23" s="28">
        <v>22</v>
      </c>
      <c r="CH23" s="28">
        <v>22</v>
      </c>
      <c r="CI23" s="28">
        <v>22</v>
      </c>
      <c r="CJ23" s="28">
        <v>18</v>
      </c>
      <c r="CK23" s="28">
        <f ca="1">_xlfn.RANK.EQ(CF23,$CF$3:$CF$29)</f>
        <v>18</v>
      </c>
      <c r="CL23" s="31">
        <f ca="1">CJ23-CK23</f>
        <v>0</v>
      </c>
      <c r="CM23" s="27">
        <f ca="1">SUMIFS(GERAL[[#All],[Nota 2026]],GERAL[[#All],[ESTADO]],A23,GERAL[[#All],[ODS 12]],"SIM")</f>
        <v>211.32877374661047</v>
      </c>
      <c r="CN23" s="27">
        <f ca="1">((CM23-$CM$32)/($CM$31-$CM$32))*100</f>
        <v>39.319909284215512</v>
      </c>
      <c r="CO23" s="28">
        <v>24</v>
      </c>
      <c r="CP23" s="28">
        <v>22</v>
      </c>
      <c r="CQ23" s="28">
        <v>24</v>
      </c>
      <c r="CR23" s="28">
        <v>22</v>
      </c>
      <c r="CS23" s="28">
        <f ca="1">_xlfn.RANK.EQ(CN23,$CN$3:$CN$29)</f>
        <v>19</v>
      </c>
      <c r="CT23" s="31">
        <f ca="1">CR23-CS23</f>
        <v>3</v>
      </c>
      <c r="CU23" s="27">
        <f ca="1">SUMIFS(GERAL[[#All],[Nota 2026]],GERAL[[#All],[ESTADO]],A23,GERAL[[#All],[ODS 13]],"SIM")</f>
        <v>236.09277851507829</v>
      </c>
      <c r="CV23" s="27">
        <f ca="1">((CU23-$CU$32)/($CU$31-$CU$32))*100</f>
        <v>32.496106152417305</v>
      </c>
      <c r="CW23" s="28">
        <v>25</v>
      </c>
      <c r="CX23" s="28">
        <v>19</v>
      </c>
      <c r="CY23" s="28">
        <v>25</v>
      </c>
      <c r="CZ23" s="28">
        <v>24</v>
      </c>
      <c r="DA23" s="28">
        <f ca="1">_xlfn.RANK.EQ(CV23,$CV$3:$CV$29)</f>
        <v>26</v>
      </c>
      <c r="DB23" s="31">
        <f ca="1">CZ23-DA23</f>
        <v>-2</v>
      </c>
      <c r="DC23" s="27">
        <f ca="1">SUMIFS(GERAL[[#All],[Nota 2026]],GERAL[[#All],[ESTADO]],A23,GERAL[[#All],[ODS 14]],"SIM")</f>
        <v>80.362623930337065</v>
      </c>
      <c r="DD23" s="27">
        <f ca="1">((DC23-$DC$32)/($DC$31-$DC$32))*100</f>
        <v>26.070018581841879</v>
      </c>
      <c r="DE23" s="28">
        <v>18</v>
      </c>
      <c r="DF23" s="28">
        <v>20</v>
      </c>
      <c r="DG23" s="28">
        <v>19</v>
      </c>
      <c r="DH23" s="28">
        <v>26</v>
      </c>
      <c r="DI23" s="28">
        <f ca="1">_xlfn.RANK.EQ(DD23,$DD$3:$DD$29)</f>
        <v>22</v>
      </c>
      <c r="DJ23" s="31">
        <f ca="1">DH23-DI23</f>
        <v>4</v>
      </c>
      <c r="DK23" s="27">
        <f ca="1">SUMIFS(GERAL[[#All],[Nota 2026]],GERAL[[#All],[ESTADO]],A23,GERAL[[#All],[ODS 15]],"SIM")</f>
        <v>290.74137529390805</v>
      </c>
      <c r="DL23" s="27">
        <f ca="1">((DK23-$DK$32)/($DK$31-$DK$32))*100</f>
        <v>32.704263018692728</v>
      </c>
      <c r="DM23" s="28">
        <v>25</v>
      </c>
      <c r="DN23" s="28">
        <v>11</v>
      </c>
      <c r="DO23" s="28">
        <v>19</v>
      </c>
      <c r="DP23" s="28">
        <v>18</v>
      </c>
      <c r="DQ23" s="28">
        <f ca="1">_xlfn.RANK.EQ(DL23,$DL$3:$DL$29)</f>
        <v>22</v>
      </c>
      <c r="DR23" s="31">
        <f ca="1">DP23-DQ23</f>
        <v>-4</v>
      </c>
      <c r="DS23" s="27">
        <f ca="1">SUMIFS(GERAL[[#All],[Nota 2026]],GERAL[[#All],[ESTADO]],A23,GERAL[[#All],[ODS 16]],"SIM")</f>
        <v>1887.200133702393</v>
      </c>
      <c r="DT23" s="27">
        <f ca="1">((DS23-$DS$32)/($DS$31-$DS$32))*100</f>
        <v>40.205205083898811</v>
      </c>
      <c r="DU23" s="28">
        <v>26</v>
      </c>
      <c r="DV23" s="28">
        <v>22</v>
      </c>
      <c r="DW23" s="28">
        <v>22</v>
      </c>
      <c r="DX23" s="28">
        <v>23</v>
      </c>
      <c r="DY23" s="28">
        <f ca="1">_xlfn.RANK.EQ(DT23,$DT$3:$DT$29)</f>
        <v>17</v>
      </c>
      <c r="DZ23" s="31">
        <f ca="1">DX23-DY23</f>
        <v>6</v>
      </c>
      <c r="EA23" s="27">
        <f ca="1">SUMIFS(GERAL[[#All],[Nota 2026]],GERAL[[#All],[ESTADO]],A23,GERAL[[#All],[ODS 17]],"SIM")</f>
        <v>603.87836364776399</v>
      </c>
      <c r="EB23" s="27">
        <f ca="1">((EA23-$EA$32)/($EA$31-$EA$32))*100</f>
        <v>55.336920291979297</v>
      </c>
      <c r="EC23" s="28">
        <v>22</v>
      </c>
      <c r="ED23" s="28">
        <v>17</v>
      </c>
      <c r="EE23" s="28">
        <v>10</v>
      </c>
      <c r="EF23" s="28">
        <v>7</v>
      </c>
      <c r="EG23" s="28">
        <f ca="1">_xlfn.RANK.EQ(EB23,$EB$3:$EB$29)</f>
        <v>9</v>
      </c>
      <c r="EH23" s="31">
        <f ca="1">EF23-EG23</f>
        <v>-2</v>
      </c>
      <c r="EI23" s="27">
        <f ca="1">AVERAGE(EB23,DT23,DL23,DD23,CV23,CN23,CF23,BX23,BP23,BH23,AZ23,AR23,AJ23,AB23,T23,L23,D23)</f>
        <v>35.371464667911312</v>
      </c>
      <c r="EJ23" s="28">
        <v>26</v>
      </c>
      <c r="EK23" s="28">
        <v>22</v>
      </c>
      <c r="EL23" s="28">
        <v>24</v>
      </c>
      <c r="EM23" s="28">
        <v>24</v>
      </c>
      <c r="EN23" s="28">
        <f ca="1">_xlfn.RANK.EQ(EI23,$EI$3:$EI$29)</f>
        <v>21</v>
      </c>
      <c r="EO23" s="31">
        <f ca="1">EM23-EN23</f>
        <v>3</v>
      </c>
      <c r="EQ23" s="77"/>
      <c r="ET23" s="74"/>
    </row>
    <row r="24" spans="1:150" ht="20" x14ac:dyDescent="0.85">
      <c r="A24" s="25" t="s">
        <v>182</v>
      </c>
      <c r="B24" s="26" t="s">
        <v>367</v>
      </c>
      <c r="C24" s="27">
        <f ca="1">SUMIFS(GERAL[[#All],[Nota 2026]],GERAL[[#All],[ESTADO]],A24,GERAL[[#All],[ODS 1]],"SIM")</f>
        <v>359.97020657215683</v>
      </c>
      <c r="D24" s="27">
        <f ca="1">((C24-$C$32)/($C$31-$C$32))*100</f>
        <v>35.69341844694133</v>
      </c>
      <c r="E24" s="28">
        <v>15</v>
      </c>
      <c r="F24" s="28">
        <v>12</v>
      </c>
      <c r="G24" s="28">
        <v>10</v>
      </c>
      <c r="H24" s="28">
        <v>11</v>
      </c>
      <c r="I24" s="28">
        <f ca="1">_xlfn.RANK.EQ(D24,$D$3:$D$29)</f>
        <v>22</v>
      </c>
      <c r="J24" s="31">
        <f ca="1">H24-I24</f>
        <v>-11</v>
      </c>
      <c r="K24" s="27">
        <f ca="1">SUMIFS(GERAL[[#All],[Nota 2026]],GERAL[[#All],[ESTADO]],A24,GERAL[[#All],[ODS 2]],"SIM")</f>
        <v>280.11476525969971</v>
      </c>
      <c r="L24" s="27">
        <f ca="1">((K24-$K$32)/($K$31-$K$32))*100</f>
        <v>71.874690012342995</v>
      </c>
      <c r="M24" s="28">
        <v>17</v>
      </c>
      <c r="N24" s="28">
        <v>2</v>
      </c>
      <c r="O24" s="28">
        <v>2</v>
      </c>
      <c r="P24" s="28">
        <v>5</v>
      </c>
      <c r="Q24" s="28">
        <f ca="1">_xlfn.RANK.EQ(L24,$L$3:$L$29)</f>
        <v>13</v>
      </c>
      <c r="R24" s="31">
        <f ca="1">P24-Q24</f>
        <v>-8</v>
      </c>
      <c r="S24" s="27">
        <f ca="1">SUMIFS(GERAL[[#All],[Nota 2026]],GERAL[[#All],[ESTADO]],A24,GERAL[[#All],[ODS 3]],"SIM")</f>
        <v>541.93196489950151</v>
      </c>
      <c r="T24" s="27">
        <f ca="1">((S24-$S$32)/($S$31-$S$32))*100</f>
        <v>21.21032919082819</v>
      </c>
      <c r="U24" s="28">
        <v>18</v>
      </c>
      <c r="V24" s="28">
        <v>21</v>
      </c>
      <c r="W24" s="28">
        <v>21</v>
      </c>
      <c r="X24" s="28">
        <v>22</v>
      </c>
      <c r="Y24" s="28">
        <f ca="1">_xlfn.RANK.EQ(T24,$T$3:$T$29)</f>
        <v>22</v>
      </c>
      <c r="Z24" s="31">
        <f ca="1">X24-Y24</f>
        <v>0</v>
      </c>
      <c r="AA24" s="27">
        <f ca="1">SUMIFS(GERAL[[#All],[Nota 2026]],GERAL[[#All],[ESTADO]],A24,GERAL[[#All],[ODS 4]],"SIM")</f>
        <v>592.05036434152134</v>
      </c>
      <c r="AB24" s="27">
        <f ca="1">((AA24-$AA$32)/($AA$31-$AA$32))*100</f>
        <v>39.257502920392042</v>
      </c>
      <c r="AC24" s="28">
        <v>16</v>
      </c>
      <c r="AD24" s="28">
        <v>14</v>
      </c>
      <c r="AE24" s="28">
        <v>16</v>
      </c>
      <c r="AF24" s="28">
        <v>14</v>
      </c>
      <c r="AG24" s="28">
        <f ca="1">_xlfn.RANK.EQ(AB24,$AB$3:$AB$29)</f>
        <v>14</v>
      </c>
      <c r="AH24" s="31">
        <f ca="1">AF24-AG24</f>
        <v>0</v>
      </c>
      <c r="AI24" s="27">
        <f ca="1">SUMIFS(GERAL[[#All],[Nota 2026]],GERAL[[#All],[ESTADO]],A24,GERAL[[#All],[ODS 5]],"SIM")</f>
        <v>426.44911327755619</v>
      </c>
      <c r="AJ24" s="27">
        <f ca="1">((AI24-$AI$32)/($AI$31-$AI$32))*100</f>
        <v>17.564863879449959</v>
      </c>
      <c r="AK24" s="28">
        <v>16</v>
      </c>
      <c r="AL24" s="28">
        <v>13</v>
      </c>
      <c r="AM24" s="28">
        <v>6</v>
      </c>
      <c r="AN24" s="28">
        <v>7</v>
      </c>
      <c r="AO24" s="28">
        <f ca="1">_xlfn.RANK.EQ(AJ24,$AJ$3:$AJ$29)</f>
        <v>21</v>
      </c>
      <c r="AP24" s="31">
        <f ca="1">AN24-AO24</f>
        <v>-14</v>
      </c>
      <c r="AQ24" s="27">
        <f ca="1">SUMIFS(GERAL[[#All],[Nota 2026]],GERAL[[#All],[ESTADO]],A24,GERAL[[#All],[ODS 6]],"SIM")</f>
        <v>450.93224253884455</v>
      </c>
      <c r="AR24" s="27">
        <f ca="1">((AQ24-$AQ$32)/($AQ$31-$AQ$32))*100</f>
        <v>32.542870565842755</v>
      </c>
      <c r="AS24" s="28">
        <v>17</v>
      </c>
      <c r="AT24" s="28">
        <v>8</v>
      </c>
      <c r="AU24" s="28">
        <v>10</v>
      </c>
      <c r="AV24" s="28">
        <v>19</v>
      </c>
      <c r="AW24" s="28">
        <f ca="1">_xlfn.RANK.EQ(AR24,$AR$3:$AR$29)</f>
        <v>20</v>
      </c>
      <c r="AX24" s="31">
        <f ca="1">AV24-AW24</f>
        <v>-1</v>
      </c>
      <c r="AY24" s="27">
        <f ca="1">SUMIFS(GERAL[[#All],[Nota 2026]],GERAL[[#All],[ESTADO]],A24,GERAL[[#All],[ODS 7]],"SIM")</f>
        <v>196.09820990550793</v>
      </c>
      <c r="AZ24" s="27">
        <f ca="1">((AY24-$AY$32)/($AY$31-$AY$32))*100</f>
        <v>28.551975490767628</v>
      </c>
      <c r="BA24" s="28">
        <v>18</v>
      </c>
      <c r="BB24" s="28">
        <v>18</v>
      </c>
      <c r="BC24" s="28">
        <v>18</v>
      </c>
      <c r="BD24" s="28">
        <v>16</v>
      </c>
      <c r="BE24" s="28">
        <f ca="1">_xlfn.RANK.EQ(AZ24,$AZ$3:$AZ$29)</f>
        <v>24</v>
      </c>
      <c r="BF24" s="31">
        <f ca="1">BD24-BE24</f>
        <v>-8</v>
      </c>
      <c r="BG24" s="27">
        <f ca="1">SUMIFS(GERAL[[#All],[Nota 2026]],GERAL[[#All],[ESTADO]],A24,GERAL[[#All],[ODS 8]],"SIM")</f>
        <v>1412.681753126757</v>
      </c>
      <c r="BH24" s="27">
        <f ca="1">((BG24-$BG$32)/($BG$31-$BG$32))*100</f>
        <v>56.823059022263521</v>
      </c>
      <c r="BI24" s="28">
        <v>14</v>
      </c>
      <c r="BJ24" s="28">
        <v>5</v>
      </c>
      <c r="BK24" s="28">
        <v>2</v>
      </c>
      <c r="BL24" s="28">
        <v>4</v>
      </c>
      <c r="BM24" s="28">
        <f ca="1">_xlfn.RANK.EQ(BH24,$BH$3:$BH$29)</f>
        <v>7</v>
      </c>
      <c r="BN24" s="31">
        <f ca="1">BL24-BM24</f>
        <v>-3</v>
      </c>
      <c r="BO24" s="27">
        <f ca="1">SUMIFS(GERAL[[#All],[Nota 2026]],GERAL[[#All],[ESTADO]],A24,GERAL[[#All],[ODS 9]],"SIM")</f>
        <v>763.05125880168123</v>
      </c>
      <c r="BP24" s="27">
        <f ca="1">((BO24-$BO$32)/($BO$31-$BO$32))*100</f>
        <v>0</v>
      </c>
      <c r="BQ24" s="28">
        <v>23</v>
      </c>
      <c r="BR24" s="28">
        <v>21</v>
      </c>
      <c r="BS24" s="28">
        <v>23</v>
      </c>
      <c r="BT24" s="28">
        <v>26</v>
      </c>
      <c r="BU24" s="28">
        <f ca="1">_xlfn.RANK.EQ(BP24,$BP$3:$BP$29)</f>
        <v>27</v>
      </c>
      <c r="BV24" s="31">
        <f ca="1">BT24-BU24</f>
        <v>-1</v>
      </c>
      <c r="BW24" s="27">
        <f ca="1">SUMIFS(GERAL[[#All],[Nota 2026]],GERAL[[#All],[ESTADO]],A24,GERAL[[#All],[ODS 10]],"SIM")</f>
        <v>1338.4422687742799</v>
      </c>
      <c r="BX24" s="27">
        <f ca="1">((BW24-$BW$32)/($BW$31-$BW$32))*100</f>
        <v>51.692118604382252</v>
      </c>
      <c r="BY24" s="28">
        <v>12</v>
      </c>
      <c r="BZ24" s="28">
        <v>5</v>
      </c>
      <c r="CA24" s="28">
        <v>5</v>
      </c>
      <c r="CB24" s="28">
        <v>5</v>
      </c>
      <c r="CC24" s="28">
        <f ca="1">_xlfn.RANK.EQ(BX24,$BX$3:$BX$29)</f>
        <v>8</v>
      </c>
      <c r="CD24" s="31">
        <f ca="1">CB24-CC24</f>
        <v>-3</v>
      </c>
      <c r="CE24" s="27">
        <f ca="1">SUMIFS(GERAL[[#All],[Nota 2026]],GERAL[[#All],[ESTADO]],A24,GERAL[[#All],[ODS 11]],"SIM")</f>
        <v>827.80815971841685</v>
      </c>
      <c r="CF24" s="27">
        <f ca="1">((CE24-$CE$32)/($CE$31-$CE$32))*100</f>
        <v>19.250240835360046</v>
      </c>
      <c r="CG24" s="28">
        <v>19</v>
      </c>
      <c r="CH24" s="28">
        <v>20</v>
      </c>
      <c r="CI24" s="28">
        <v>18</v>
      </c>
      <c r="CJ24" s="28">
        <v>22</v>
      </c>
      <c r="CK24" s="28">
        <f ca="1">_xlfn.RANK.EQ(CF24,$CF$3:$CF$29)</f>
        <v>24</v>
      </c>
      <c r="CL24" s="31">
        <f ca="1">CJ24-CK24</f>
        <v>-2</v>
      </c>
      <c r="CM24" s="27">
        <f ca="1">SUMIFS(GERAL[[#All],[Nota 2026]],GERAL[[#All],[ESTADO]],A24,GERAL[[#All],[ODS 12]],"SIM")</f>
        <v>181.33836253898389</v>
      </c>
      <c r="CN24" s="27">
        <f ca="1">((CM24-$CM$32)/($CM$31-$CM$32))*100</f>
        <v>31.641220227948146</v>
      </c>
      <c r="CO24" s="28">
        <v>23</v>
      </c>
      <c r="CP24" s="28">
        <v>21</v>
      </c>
      <c r="CQ24" s="28">
        <v>19</v>
      </c>
      <c r="CR24" s="28">
        <v>24</v>
      </c>
      <c r="CS24" s="28">
        <f ca="1">_xlfn.RANK.EQ(CN24,$CN$3:$CN$29)</f>
        <v>22</v>
      </c>
      <c r="CT24" s="31">
        <f ca="1">CR24-CS24</f>
        <v>2</v>
      </c>
      <c r="CU24" s="27">
        <f ca="1">SUMIFS(GERAL[[#All],[Nota 2026]],GERAL[[#All],[ESTADO]],A24,GERAL[[#All],[ODS 13]],"SIM")</f>
        <v>266.09981835941664</v>
      </c>
      <c r="CV24" s="27">
        <f ca="1">((CU24-$CU$32)/($CU$31-$CU$32))*100</f>
        <v>44.176397832854192</v>
      </c>
      <c r="CW24" s="28">
        <v>26</v>
      </c>
      <c r="CX24" s="28">
        <v>27</v>
      </c>
      <c r="CY24" s="28">
        <v>11</v>
      </c>
      <c r="CZ24" s="28">
        <v>19</v>
      </c>
      <c r="DA24" s="28">
        <f ca="1">_xlfn.RANK.EQ(CV24,$CV$3:$CV$29)</f>
        <v>23</v>
      </c>
      <c r="DB24" s="31">
        <f ca="1">CZ24-DA24</f>
        <v>-4</v>
      </c>
      <c r="DC24" s="27">
        <f ca="1">SUMIFS(GERAL[[#All],[Nota 2026]],GERAL[[#All],[ESTADO]],A24,GERAL[[#All],[ODS 14]],"SIM")</f>
        <v>75.090707919201904</v>
      </c>
      <c r="DD24" s="27">
        <f ca="1">((DC24-$DC$32)/($DC$31-$DC$32))*100</f>
        <v>22.092970213041291</v>
      </c>
      <c r="DE24" s="28">
        <v>21</v>
      </c>
      <c r="DF24" s="28">
        <v>19</v>
      </c>
      <c r="DG24" s="28">
        <v>17</v>
      </c>
      <c r="DH24" s="28">
        <v>25</v>
      </c>
      <c r="DI24" s="28">
        <f ca="1">_xlfn.RANK.EQ(DD24,$DD$3:$DD$29)</f>
        <v>23</v>
      </c>
      <c r="DJ24" s="31">
        <f ca="1">DH24-DI24</f>
        <v>2</v>
      </c>
      <c r="DK24" s="27">
        <f ca="1">SUMIFS(GERAL[[#All],[Nota 2026]],GERAL[[#All],[ESTADO]],A24,GERAL[[#All],[ODS 15]],"SIM")</f>
        <v>334.27275827046799</v>
      </c>
      <c r="DL24" s="27">
        <f ca="1">((DK24-$DK$32)/($DK$31-$DK$32))*100</f>
        <v>54.382971516239067</v>
      </c>
      <c r="DM24" s="28">
        <v>26</v>
      </c>
      <c r="DN24" s="28">
        <v>22</v>
      </c>
      <c r="DO24" s="28">
        <v>1</v>
      </c>
      <c r="DP24" s="28">
        <v>10</v>
      </c>
      <c r="DQ24" s="28">
        <f ca="1">_xlfn.RANK.EQ(DL24,$DL$3:$DL$29)</f>
        <v>16</v>
      </c>
      <c r="DR24" s="31">
        <f ca="1">DP24-DQ24</f>
        <v>-6</v>
      </c>
      <c r="DS24" s="27">
        <f ca="1">SUMIFS(GERAL[[#All],[Nota 2026]],GERAL[[#All],[ESTADO]],A24,GERAL[[#All],[ODS 16]],"SIM")</f>
        <v>1667.337455361029</v>
      </c>
      <c r="DT24" s="27">
        <f ca="1">((DS24-$DS$32)/($DS$31-$DS$32))*100</f>
        <v>18.622891461383567</v>
      </c>
      <c r="DU24" s="28">
        <v>23</v>
      </c>
      <c r="DV24" s="28">
        <v>21</v>
      </c>
      <c r="DW24" s="28">
        <v>20</v>
      </c>
      <c r="DX24" s="28">
        <v>24</v>
      </c>
      <c r="DY24" s="28">
        <f ca="1">_xlfn.RANK.EQ(DT24,$DT$3:$DT$29)</f>
        <v>25</v>
      </c>
      <c r="DZ24" s="31">
        <f ca="1">DX24-DY24</f>
        <v>-1</v>
      </c>
      <c r="EA24" s="27">
        <f ca="1">SUMIFS(GERAL[[#All],[Nota 2026]],GERAL[[#All],[ESTADO]],A24,GERAL[[#All],[ODS 17]],"SIM")</f>
        <v>394.60016766520744</v>
      </c>
      <c r="EB24" s="27">
        <f ca="1">((EA24-$EA$32)/($EA$31-$EA$32))*100</f>
        <v>14.230272562541439</v>
      </c>
      <c r="EC24" s="28">
        <v>25</v>
      </c>
      <c r="ED24" s="28">
        <v>19</v>
      </c>
      <c r="EE24" s="28">
        <v>20</v>
      </c>
      <c r="EF24" s="28">
        <v>21</v>
      </c>
      <c r="EG24" s="28">
        <f ca="1">_xlfn.RANK.EQ(EB24,$EB$3:$EB$29)</f>
        <v>26</v>
      </c>
      <c r="EH24" s="31">
        <f ca="1">EF24-EG24</f>
        <v>-5</v>
      </c>
      <c r="EI24" s="27">
        <f ca="1">AVERAGE(EB24,DT24,DL24,DD24,CV24,CN24,CF24,BX24,BP24,BH24,AZ24,AR24,AJ24,AB24,T24,L24,D24)</f>
        <v>32.918105457798731</v>
      </c>
      <c r="EJ24" s="28">
        <v>23</v>
      </c>
      <c r="EK24" s="28">
        <v>16</v>
      </c>
      <c r="EL24" s="28">
        <v>11</v>
      </c>
      <c r="EM24" s="28">
        <v>15</v>
      </c>
      <c r="EN24" s="28">
        <f ca="1">_xlfn.RANK.EQ(EI24,$EI$3:$EI$29)</f>
        <v>22</v>
      </c>
      <c r="EO24" s="31">
        <f ca="1">EM24-EN24</f>
        <v>-7</v>
      </c>
      <c r="EQ24" s="77"/>
      <c r="ET24" s="74"/>
    </row>
    <row r="25" spans="1:150" ht="20" x14ac:dyDescent="0.85">
      <c r="A25" s="25" t="s">
        <v>160</v>
      </c>
      <c r="B25" s="26" t="s">
        <v>368</v>
      </c>
      <c r="C25" s="27">
        <f ca="1">SUMIFS(GERAL[[#All],[Nota 2026]],GERAL[[#All],[ESTADO]],A25,GERAL[[#All],[ODS 1]],"SIM")</f>
        <v>407.84720277099916</v>
      </c>
      <c r="D25" s="27">
        <f ca="1">((C25-$C$32)/($C$31-$C$32))*100</f>
        <v>48.033538163622616</v>
      </c>
      <c r="E25" s="28">
        <v>18</v>
      </c>
      <c r="F25" s="28">
        <v>21</v>
      </c>
      <c r="G25" s="28">
        <v>20</v>
      </c>
      <c r="H25" s="28">
        <v>20</v>
      </c>
      <c r="I25" s="28">
        <f ca="1">_xlfn.RANK.EQ(D25,$D$3:$D$29)</f>
        <v>15</v>
      </c>
      <c r="J25" s="31">
        <f ca="1">H25-I25</f>
        <v>5</v>
      </c>
      <c r="K25" s="27">
        <f ca="1">SUMIFS(GERAL[[#All],[Nota 2026]],GERAL[[#All],[ESTADO]],A25,GERAL[[#All],[ODS 2]],"SIM")</f>
        <v>237.84403884476018</v>
      </c>
      <c r="L25" s="27">
        <f ca="1">((K25-$K$32)/($K$31-$K$32))*100</f>
        <v>55.239829130519524</v>
      </c>
      <c r="M25" s="28">
        <v>24</v>
      </c>
      <c r="N25" s="28">
        <v>25</v>
      </c>
      <c r="O25" s="28">
        <v>23</v>
      </c>
      <c r="P25" s="28">
        <v>21</v>
      </c>
      <c r="Q25" s="28">
        <f ca="1">_xlfn.RANK.EQ(L25,$L$3:$L$29)</f>
        <v>18</v>
      </c>
      <c r="R25" s="31">
        <f ca="1">P25-Q25</f>
        <v>3</v>
      </c>
      <c r="S25" s="27">
        <f ca="1">SUMIFS(GERAL[[#All],[Nota 2026]],GERAL[[#All],[ESTADO]],A25,GERAL[[#All],[ODS 3]],"SIM")</f>
        <v>565.85590483346482</v>
      </c>
      <c r="T25" s="27">
        <f ca="1">((S25-$S$32)/($S$31-$S$32))*100</f>
        <v>25.001755655327241</v>
      </c>
      <c r="U25" s="28">
        <v>20</v>
      </c>
      <c r="V25" s="28">
        <v>20</v>
      </c>
      <c r="W25" s="28">
        <v>18</v>
      </c>
      <c r="X25" s="28">
        <v>21</v>
      </c>
      <c r="Y25" s="28">
        <f ca="1">_xlfn.RANK.EQ(T25,$T$3:$T$29)</f>
        <v>21</v>
      </c>
      <c r="Z25" s="31">
        <f ca="1">X25-Y25</f>
        <v>0</v>
      </c>
      <c r="AA25" s="27">
        <f ca="1">SUMIFS(GERAL[[#All],[Nota 2026]],GERAL[[#All],[ESTADO]],A25,GERAL[[#All],[ODS 4]],"SIM")</f>
        <v>476.38333885728946</v>
      </c>
      <c r="AB25" s="27">
        <f ca="1">((AA25-$AA$32)/($AA$31-$AA$32))*100</f>
        <v>24.565934811629528</v>
      </c>
      <c r="AC25" s="28">
        <v>20</v>
      </c>
      <c r="AD25" s="28">
        <v>22</v>
      </c>
      <c r="AE25" s="28">
        <v>22</v>
      </c>
      <c r="AF25" s="28">
        <v>23</v>
      </c>
      <c r="AG25" s="28">
        <f ca="1">_xlfn.RANK.EQ(AB25,$AB$3:$AB$29)</f>
        <v>23</v>
      </c>
      <c r="AH25" s="31">
        <f ca="1">AF25-AG25</f>
        <v>0</v>
      </c>
      <c r="AI25" s="27">
        <f ca="1">SUMIFS(GERAL[[#All],[Nota 2026]],GERAL[[#All],[ESTADO]],A25,GERAL[[#All],[ODS 5]],"SIM")</f>
        <v>395.99892973139208</v>
      </c>
      <c r="AJ25" s="27">
        <f ca="1">((AI25-$AI$32)/($AI$31-$AI$32))*100</f>
        <v>8.662932398760951</v>
      </c>
      <c r="AK25" s="28">
        <v>14</v>
      </c>
      <c r="AL25" s="28">
        <v>25</v>
      </c>
      <c r="AM25" s="28">
        <v>18</v>
      </c>
      <c r="AN25" s="28">
        <v>18</v>
      </c>
      <c r="AO25" s="28">
        <f ca="1">_xlfn.RANK.EQ(AJ25,$AJ$3:$AJ$29)</f>
        <v>24</v>
      </c>
      <c r="AP25" s="31">
        <f ca="1">AN25-AO25</f>
        <v>-6</v>
      </c>
      <c r="AQ25" s="27">
        <f ca="1">SUMIFS(GERAL[[#All],[Nota 2026]],GERAL[[#All],[ESTADO]],A25,GERAL[[#All],[ODS 6]],"SIM")</f>
        <v>530.63815400715714</v>
      </c>
      <c r="AR25" s="27">
        <f ca="1">((AQ25-$AQ$32)/($AQ$31-$AQ$32))*100</f>
        <v>51.867212928240306</v>
      </c>
      <c r="AS25" s="28">
        <v>12</v>
      </c>
      <c r="AT25" s="28">
        <v>18</v>
      </c>
      <c r="AU25" s="28">
        <v>14</v>
      </c>
      <c r="AV25" s="28">
        <v>13</v>
      </c>
      <c r="AW25" s="28">
        <f ca="1">_xlfn.RANK.EQ(AR25,$AR$3:$AR$29)</f>
        <v>16</v>
      </c>
      <c r="AX25" s="31">
        <f ca="1">AV25-AW25</f>
        <v>-3</v>
      </c>
      <c r="AY25" s="27">
        <f ca="1">SUMIFS(GERAL[[#All],[Nota 2026]],GERAL[[#All],[ESTADO]],A25,GERAL[[#All],[ODS 7]],"SIM")</f>
        <v>242.46514598658948</v>
      </c>
      <c r="AZ25" s="27">
        <f ca="1">((AY25-$AY$32)/($AY$31-$AY$32))*100</f>
        <v>51.447038827921901</v>
      </c>
      <c r="BA25" s="28">
        <v>13</v>
      </c>
      <c r="BB25" s="28">
        <v>20</v>
      </c>
      <c r="BC25" s="28">
        <v>23</v>
      </c>
      <c r="BD25" s="28">
        <v>19</v>
      </c>
      <c r="BE25" s="28">
        <f ca="1">_xlfn.RANK.EQ(AZ25,$AZ$3:$AZ$29)</f>
        <v>17</v>
      </c>
      <c r="BF25" s="31">
        <f ca="1">BD25-BE25</f>
        <v>2</v>
      </c>
      <c r="BG25" s="27">
        <f ca="1">SUMIFS(GERAL[[#All],[Nota 2026]],GERAL[[#All],[ESTADO]],A25,GERAL[[#All],[ODS 8]],"SIM")</f>
        <v>880.61283773038701</v>
      </c>
      <c r="BH25" s="27">
        <f ca="1">((BG25-$BG$32)/($BG$31-$BG$32))*100</f>
        <v>0</v>
      </c>
      <c r="BI25" s="28">
        <v>21</v>
      </c>
      <c r="BJ25" s="28">
        <v>27</v>
      </c>
      <c r="BK25" s="28">
        <v>26</v>
      </c>
      <c r="BL25" s="28">
        <v>24</v>
      </c>
      <c r="BM25" s="28">
        <f ca="1">_xlfn.RANK.EQ(BH25,$BH$3:$BH$29)</f>
        <v>27</v>
      </c>
      <c r="BN25" s="31">
        <f ca="1">BL25-BM25</f>
        <v>-3</v>
      </c>
      <c r="BO25" s="27">
        <f ca="1">SUMIFS(GERAL[[#All],[Nota 2026]],GERAL[[#All],[ESTADO]],A25,GERAL[[#All],[ODS 9]],"SIM")</f>
        <v>972.48101567360754</v>
      </c>
      <c r="BP25" s="27">
        <f ca="1">((BO25-$BO$32)/($BO$31-$BO$32))*100</f>
        <v>26.327982505292884</v>
      </c>
      <c r="BQ25" s="28">
        <v>21</v>
      </c>
      <c r="BR25" s="28">
        <v>26</v>
      </c>
      <c r="BS25" s="28">
        <v>27</v>
      </c>
      <c r="BT25" s="28">
        <v>25</v>
      </c>
      <c r="BU25" s="28">
        <f ca="1">_xlfn.RANK.EQ(BP25,$BP$3:$BP$29)</f>
        <v>21</v>
      </c>
      <c r="BV25" s="31">
        <f ca="1">BT25-BU25</f>
        <v>4</v>
      </c>
      <c r="BW25" s="27">
        <f ca="1">SUMIFS(GERAL[[#All],[Nota 2026]],GERAL[[#All],[ESTADO]],A25,GERAL[[#All],[ODS 10]],"SIM")</f>
        <v>975.82063759720279</v>
      </c>
      <c r="BX25" s="27">
        <f ca="1">((BW25-$BW$32)/($BW$31-$BW$32))*100</f>
        <v>0.75163776786951864</v>
      </c>
      <c r="BY25" s="28">
        <v>23</v>
      </c>
      <c r="BZ25" s="28">
        <v>25</v>
      </c>
      <c r="CA25" s="28">
        <v>23</v>
      </c>
      <c r="CB25" s="28">
        <v>22</v>
      </c>
      <c r="CC25" s="28">
        <f ca="1">_xlfn.RANK.EQ(BX25,$BX$3:$BX$29)</f>
        <v>26</v>
      </c>
      <c r="CD25" s="31">
        <f ca="1">CB25-CC25</f>
        <v>-4</v>
      </c>
      <c r="CE25" s="27">
        <f ca="1">SUMIFS(GERAL[[#All],[Nota 2026]],GERAL[[#All],[ESTADO]],A25,GERAL[[#All],[ODS 11]],"SIM")</f>
        <v>964.60205258442022</v>
      </c>
      <c r="CF25" s="27">
        <f ca="1">((CE25-$CE$32)/($CE$31-$CE$32))*100</f>
        <v>36.552693386597255</v>
      </c>
      <c r="CG25" s="28">
        <v>15</v>
      </c>
      <c r="CH25" s="28">
        <v>17</v>
      </c>
      <c r="CI25" s="28">
        <v>17</v>
      </c>
      <c r="CJ25" s="28">
        <v>17</v>
      </c>
      <c r="CK25" s="28">
        <f ca="1">_xlfn.RANK.EQ(CF25,$CF$3:$CF$29)</f>
        <v>17</v>
      </c>
      <c r="CL25" s="31">
        <f ca="1">CJ25-CK25</f>
        <v>0</v>
      </c>
      <c r="CM25" s="27">
        <f ca="1">SUMIFS(GERAL[[#All],[Nota 2026]],GERAL[[#All],[ESTADO]],A25,GERAL[[#All],[ODS 12]],"SIM")</f>
        <v>194.22324945145442</v>
      </c>
      <c r="CN25" s="27">
        <f ca="1">((CM25-$CM$32)/($CM$31-$CM$32))*100</f>
        <v>34.940242686862277</v>
      </c>
      <c r="CO25" s="28">
        <v>20</v>
      </c>
      <c r="CP25" s="28">
        <v>23</v>
      </c>
      <c r="CQ25" s="28">
        <v>23</v>
      </c>
      <c r="CR25" s="28">
        <v>21</v>
      </c>
      <c r="CS25" s="28">
        <f ca="1">_xlfn.RANK.EQ(CN25,$CN$3:$CN$29)</f>
        <v>20</v>
      </c>
      <c r="CT25" s="31">
        <f ca="1">CR25-CS25</f>
        <v>1</v>
      </c>
      <c r="CU25" s="27">
        <f ca="1">SUMIFS(GERAL[[#All],[Nota 2026]],GERAL[[#All],[ESTADO]],A25,GERAL[[#All],[ODS 13]],"SIM")</f>
        <v>253.15348944060622</v>
      </c>
      <c r="CV25" s="27">
        <f ca="1">((CU25-$CU$32)/($CU$31-$CU$32))*100</f>
        <v>39.137017115961783</v>
      </c>
      <c r="CW25" s="28">
        <v>24</v>
      </c>
      <c r="CX25" s="28">
        <v>25</v>
      </c>
      <c r="CY25" s="28">
        <v>24</v>
      </c>
      <c r="CZ25" s="28">
        <v>23</v>
      </c>
      <c r="DA25" s="28">
        <f ca="1">_xlfn.RANK.EQ(CV25,$CV$3:$CV$29)</f>
        <v>24</v>
      </c>
      <c r="DB25" s="31">
        <f ca="1">CZ25-DA25</f>
        <v>-1</v>
      </c>
      <c r="DC25" s="27">
        <f ca="1">SUMIFS(GERAL[[#All],[Nota 2026]],GERAL[[#All],[ESTADO]],A25,GERAL[[#All],[ODS 14]],"SIM")</f>
        <v>104.39406875219657</v>
      </c>
      <c r="DD25" s="27">
        <f ca="1">((DC25-$DC$32)/($DC$31-$DC$32))*100</f>
        <v>44.198952773287481</v>
      </c>
      <c r="DE25" s="28">
        <v>20</v>
      </c>
      <c r="DF25" s="28">
        <v>21</v>
      </c>
      <c r="DG25" s="28">
        <v>16</v>
      </c>
      <c r="DH25" s="28">
        <v>17</v>
      </c>
      <c r="DI25" s="28">
        <f ca="1">_xlfn.RANK.EQ(DD25,$DD$3:$DD$29)</f>
        <v>17</v>
      </c>
      <c r="DJ25" s="31">
        <f ca="1">DH25-DI25</f>
        <v>0</v>
      </c>
      <c r="DK25" s="27">
        <f ca="1">SUMIFS(GERAL[[#All],[Nota 2026]],GERAL[[#All],[ESTADO]],A25,GERAL[[#All],[ODS 15]],"SIM")</f>
        <v>276.66318802853039</v>
      </c>
      <c r="DL25" s="27">
        <f ca="1">((DK25-$DK$32)/($DK$31-$DK$32))*100</f>
        <v>25.69329996097575</v>
      </c>
      <c r="DM25" s="28">
        <v>24</v>
      </c>
      <c r="DN25" s="28">
        <v>25</v>
      </c>
      <c r="DO25" s="28">
        <v>25</v>
      </c>
      <c r="DP25" s="28">
        <v>23</v>
      </c>
      <c r="DQ25" s="28">
        <f ca="1">_xlfn.RANK.EQ(DL25,$DL$3:$DL$29)</f>
        <v>25</v>
      </c>
      <c r="DR25" s="31">
        <f ca="1">DP25-DQ25</f>
        <v>-2</v>
      </c>
      <c r="DS25" s="27">
        <f ca="1">SUMIFS(GERAL[[#All],[Nota 2026]],GERAL[[#All],[ESTADO]],A25,GERAL[[#All],[ODS 16]],"SIM")</f>
        <v>1776.4440495792796</v>
      </c>
      <c r="DT25" s="27">
        <f ca="1">((DS25-$DS$32)/($DS$31-$DS$32))*100</f>
        <v>29.333089083222401</v>
      </c>
      <c r="DU25" s="28">
        <v>9</v>
      </c>
      <c r="DV25" s="28">
        <v>12</v>
      </c>
      <c r="DW25" s="28">
        <v>11</v>
      </c>
      <c r="DX25" s="28">
        <v>18</v>
      </c>
      <c r="DY25" s="28">
        <f ca="1">_xlfn.RANK.EQ(DT25,$DT$3:$DT$29)</f>
        <v>22</v>
      </c>
      <c r="DZ25" s="31">
        <f ca="1">DX25-DY25</f>
        <v>-4</v>
      </c>
      <c r="EA25" s="27">
        <f ca="1">SUMIFS(GERAL[[#All],[Nota 2026]],GERAL[[#All],[ESTADO]],A25,GERAL[[#All],[ODS 17]],"SIM")</f>
        <v>564.82951756604484</v>
      </c>
      <c r="EB25" s="27">
        <f ca="1">((EA25-$EA$32)/($EA$31-$EA$32))*100</f>
        <v>47.666904060302393</v>
      </c>
      <c r="EC25" s="28">
        <v>3</v>
      </c>
      <c r="ED25" s="28">
        <v>4</v>
      </c>
      <c r="EE25" s="28">
        <v>4</v>
      </c>
      <c r="EF25" s="28">
        <v>10</v>
      </c>
      <c r="EG25" s="28">
        <f ca="1">_xlfn.RANK.EQ(EB25,$EB$3:$EB$29)</f>
        <v>14</v>
      </c>
      <c r="EH25" s="31">
        <f ca="1">EF25-EG25</f>
        <v>-4</v>
      </c>
      <c r="EI25" s="27">
        <f ca="1">AVERAGE(EB25,DT25,DL25,DD25,CV25,CN25,CF25,BX25,BP25,BH25,AZ25,AR25,AJ25,AB25,T25,L25,D25)</f>
        <v>32.318827132729048</v>
      </c>
      <c r="EJ25" s="28">
        <v>21</v>
      </c>
      <c r="EK25" s="28">
        <v>27</v>
      </c>
      <c r="EL25" s="28">
        <v>26</v>
      </c>
      <c r="EM25" s="28">
        <v>23</v>
      </c>
      <c r="EN25" s="28">
        <f ca="1">_xlfn.RANK.EQ(EI25,$EI$3:$EI$29)</f>
        <v>23</v>
      </c>
      <c r="EO25" s="31">
        <f ca="1">EM25-EN25</f>
        <v>0</v>
      </c>
      <c r="EQ25" s="77"/>
      <c r="ET25" s="74"/>
    </row>
    <row r="26" spans="1:150" ht="20" x14ac:dyDescent="0.85">
      <c r="A26" s="20" t="s">
        <v>176</v>
      </c>
      <c r="B26" s="29" t="s">
        <v>367</v>
      </c>
      <c r="C26" s="27">
        <f ca="1">SUMIFS(GERAL[[#All],[Nota 2026]],GERAL[[#All],[ESTADO]],A26,GERAL[[#All],[ODS 1]],"SIM")</f>
        <v>253.32869417487925</v>
      </c>
      <c r="D26" s="27">
        <f ca="1">((C26-$C$32)/($C$31-$C$32))*100</f>
        <v>8.2069607693358879</v>
      </c>
      <c r="E26" s="28">
        <v>16</v>
      </c>
      <c r="F26" s="28">
        <v>19</v>
      </c>
      <c r="G26" s="28">
        <v>26</v>
      </c>
      <c r="H26" s="28">
        <v>15</v>
      </c>
      <c r="I26" s="28">
        <f ca="1">_xlfn.RANK.EQ(D26,$D$3:$D$29)</f>
        <v>25</v>
      </c>
      <c r="J26" s="31">
        <f ca="1">H26-I26</f>
        <v>-10</v>
      </c>
      <c r="K26" s="27">
        <f ca="1">SUMIFS(GERAL[[#All],[Nota 2026]],GERAL[[#All],[ESTADO]],A26,GERAL[[#All],[ODS 2]],"SIM")</f>
        <v>225.02638137276585</v>
      </c>
      <c r="L26" s="27">
        <f ca="1">((K26-$K$32)/($K$31-$K$32))*100</f>
        <v>50.195677610991027</v>
      </c>
      <c r="M26" s="28">
        <v>9</v>
      </c>
      <c r="N26" s="28">
        <v>6</v>
      </c>
      <c r="O26" s="28">
        <v>18</v>
      </c>
      <c r="P26" s="28">
        <v>19</v>
      </c>
      <c r="Q26" s="28">
        <f ca="1">_xlfn.RANK.EQ(L26,$L$3:$L$29)</f>
        <v>20</v>
      </c>
      <c r="R26" s="31">
        <f ca="1">P26-Q26</f>
        <v>-1</v>
      </c>
      <c r="S26" s="27">
        <f ca="1">SUMIFS(GERAL[[#All],[Nota 2026]],GERAL[[#All],[ESTADO]],A26,GERAL[[#All],[ODS 3]],"SIM")</f>
        <v>583.65115105950179</v>
      </c>
      <c r="T26" s="27">
        <f ca="1">((S26-$S$32)/($S$31-$S$32))*100</f>
        <v>27.821916869153529</v>
      </c>
      <c r="U26" s="28">
        <v>24</v>
      </c>
      <c r="V26" s="28">
        <v>22</v>
      </c>
      <c r="W26" s="28">
        <v>22</v>
      </c>
      <c r="X26" s="28">
        <v>18</v>
      </c>
      <c r="Y26" s="28">
        <f ca="1">_xlfn.RANK.EQ(T26,$T$3:$T$29)</f>
        <v>19</v>
      </c>
      <c r="Z26" s="31">
        <f ca="1">X26-Y26</f>
        <v>-1</v>
      </c>
      <c r="AA26" s="27">
        <f ca="1">SUMIFS(GERAL[[#All],[Nota 2026]],GERAL[[#All],[ESTADO]],A26,GERAL[[#All],[ODS 4]],"SIM")</f>
        <v>540.73911471246356</v>
      </c>
      <c r="AB26" s="27">
        <f ca="1">((AA26-$AA$32)/($AA$31-$AA$32))*100</f>
        <v>32.740150930789923</v>
      </c>
      <c r="AC26" s="28">
        <v>21</v>
      </c>
      <c r="AD26" s="28">
        <v>17</v>
      </c>
      <c r="AE26" s="28">
        <v>20</v>
      </c>
      <c r="AF26" s="28">
        <v>19</v>
      </c>
      <c r="AG26" s="28">
        <f ca="1">_xlfn.RANK.EQ(AB26,$AB$3:$AB$29)</f>
        <v>18</v>
      </c>
      <c r="AH26" s="31">
        <f ca="1">AF26-AG26</f>
        <v>1</v>
      </c>
      <c r="AI26" s="27">
        <f ca="1">SUMIFS(GERAL[[#All],[Nota 2026]],GERAL[[#All],[ESTADO]],A26,GERAL[[#All],[ODS 5]],"SIM")</f>
        <v>371.15563937119839</v>
      </c>
      <c r="AJ26" s="27">
        <f ca="1">((AI26-$AI$32)/($AI$31-$AI$32))*100</f>
        <v>1.4001430560948953</v>
      </c>
      <c r="AK26" s="28">
        <v>9</v>
      </c>
      <c r="AL26" s="28">
        <v>10</v>
      </c>
      <c r="AM26" s="28">
        <v>7</v>
      </c>
      <c r="AN26" s="28">
        <v>8</v>
      </c>
      <c r="AO26" s="28">
        <f ca="1">_xlfn.RANK.EQ(AJ26,$AJ$3:$AJ$29)</f>
        <v>26</v>
      </c>
      <c r="AP26" s="31">
        <f ca="1">AN26-AO26</f>
        <v>-18</v>
      </c>
      <c r="AQ26" s="27">
        <f ca="1">SUMIFS(GERAL[[#All],[Nota 2026]],GERAL[[#All],[ESTADO]],A26,GERAL[[#All],[ODS 6]],"SIM")</f>
        <v>341.81042483397255</v>
      </c>
      <c r="AR26" s="27">
        <f ca="1">((AQ26-$AQ$32)/($AQ$31-$AQ$32))*100</f>
        <v>6.0867730733197911</v>
      </c>
      <c r="AS26" s="28">
        <v>27</v>
      </c>
      <c r="AT26" s="28">
        <v>26</v>
      </c>
      <c r="AU26" s="28">
        <v>27</v>
      </c>
      <c r="AV26" s="28">
        <v>23</v>
      </c>
      <c r="AW26" s="28">
        <f ca="1">_xlfn.RANK.EQ(AR26,$AR$3:$AR$29)</f>
        <v>25</v>
      </c>
      <c r="AX26" s="31">
        <f ca="1">AV26-AW26</f>
        <v>-2</v>
      </c>
      <c r="AY26" s="27">
        <f ca="1">SUMIFS(GERAL[[#All],[Nota 2026]],GERAL[[#All],[ESTADO]],A26,GERAL[[#All],[ODS 7]],"SIM")</f>
        <v>233.53979012522586</v>
      </c>
      <c r="AZ26" s="27">
        <f ca="1">((AY26-$AY$32)/($AY$31-$AY$32))*100</f>
        <v>47.039877065168767</v>
      </c>
      <c r="BA26" s="28">
        <v>12</v>
      </c>
      <c r="BB26" s="28">
        <v>17</v>
      </c>
      <c r="BC26" s="28">
        <v>22</v>
      </c>
      <c r="BD26" s="28">
        <v>21</v>
      </c>
      <c r="BE26" s="28">
        <f ca="1">_xlfn.RANK.EQ(AZ26,$AZ$3:$AZ$29)</f>
        <v>19</v>
      </c>
      <c r="BF26" s="31">
        <f ca="1">BD26-BE26</f>
        <v>2</v>
      </c>
      <c r="BG26" s="27">
        <f ca="1">SUMIFS(GERAL[[#All],[Nota 2026]],GERAL[[#All],[ESTADO]],A26,GERAL[[#All],[ODS 8]],"SIM")</f>
        <v>1181.4596636218537</v>
      </c>
      <c r="BH26" s="27">
        <f ca="1">((BG26-$BG$32)/($BG$31-$BG$32))*100</f>
        <v>32.129366045667837</v>
      </c>
      <c r="BI26" s="28">
        <v>8</v>
      </c>
      <c r="BJ26" s="28">
        <v>9</v>
      </c>
      <c r="BK26" s="28">
        <v>11</v>
      </c>
      <c r="BL26" s="28">
        <v>10</v>
      </c>
      <c r="BM26" s="28">
        <f ca="1">_xlfn.RANK.EQ(BH26,$BH$3:$BH$29)</f>
        <v>17</v>
      </c>
      <c r="BN26" s="31">
        <f ca="1">BL26-BM26</f>
        <v>-7</v>
      </c>
      <c r="BO26" s="27">
        <f ca="1">SUMIFS(GERAL[[#All],[Nota 2026]],GERAL[[#All],[ESTADO]],A26,GERAL[[#All],[ODS 9]],"SIM")</f>
        <v>931.26880106645729</v>
      </c>
      <c r="BP26" s="27">
        <f ca="1">((BO26-$BO$32)/($BO$31-$BO$32))*100</f>
        <v>21.147083279759407</v>
      </c>
      <c r="BQ26" s="28">
        <v>19</v>
      </c>
      <c r="BR26" s="28">
        <v>19</v>
      </c>
      <c r="BS26" s="28">
        <v>15</v>
      </c>
      <c r="BT26" s="28">
        <v>19</v>
      </c>
      <c r="BU26" s="28">
        <f ca="1">_xlfn.RANK.EQ(BP26,$BP$3:$BP$29)</f>
        <v>24</v>
      </c>
      <c r="BV26" s="31">
        <f ca="1">BT26-BU26</f>
        <v>-5</v>
      </c>
      <c r="BW26" s="27">
        <f ca="1">SUMIFS(GERAL[[#All],[Nota 2026]],GERAL[[#All],[ESTADO]],A26,GERAL[[#All],[ODS 10]],"SIM")</f>
        <v>1145.0556942411231</v>
      </c>
      <c r="BX26" s="27">
        <f ca="1">((BW26-$BW$32)/($BW$31-$BW$32))*100</f>
        <v>24.525495747196633</v>
      </c>
      <c r="BY26" s="28">
        <v>5</v>
      </c>
      <c r="BZ26" s="28">
        <v>8</v>
      </c>
      <c r="CA26" s="28">
        <v>7</v>
      </c>
      <c r="CB26" s="28">
        <v>2</v>
      </c>
      <c r="CC26" s="28">
        <f ca="1">_xlfn.RANK.EQ(BX26,$BX$3:$BX$29)</f>
        <v>20</v>
      </c>
      <c r="CD26" s="31">
        <f ca="1">CB26-CC26</f>
        <v>-18</v>
      </c>
      <c r="CE26" s="27">
        <f ca="1">SUMIFS(GERAL[[#All],[Nota 2026]],GERAL[[#All],[ESTADO]],A26,GERAL[[#All],[ODS 11]],"SIM")</f>
        <v>847.03467744895829</v>
      </c>
      <c r="CF26" s="27">
        <f ca="1">((CE26-$CE$32)/($CE$31-$CE$32))*100</f>
        <v>21.682117754632149</v>
      </c>
      <c r="CG26" s="28">
        <v>24</v>
      </c>
      <c r="CH26" s="28">
        <v>25</v>
      </c>
      <c r="CI26" s="28">
        <v>26</v>
      </c>
      <c r="CJ26" s="28">
        <v>24</v>
      </c>
      <c r="CK26" s="28">
        <f ca="1">_xlfn.RANK.EQ(CF26,$CF$3:$CF$29)</f>
        <v>23</v>
      </c>
      <c r="CL26" s="31">
        <f ca="1">CJ26-CK26</f>
        <v>1</v>
      </c>
      <c r="CM26" s="27">
        <f ca="1">SUMIFS(GERAL[[#All],[Nota 2026]],GERAL[[#All],[ESTADO]],A26,GERAL[[#All],[ODS 12]],"SIM")</f>
        <v>178.75370810159319</v>
      </c>
      <c r="CN26" s="27">
        <f ca="1">((CM26-$CM$32)/($CM$31-$CM$32))*100</f>
        <v>30.979450117320994</v>
      </c>
      <c r="CO26" s="28">
        <v>18</v>
      </c>
      <c r="CP26" s="28">
        <v>24</v>
      </c>
      <c r="CQ26" s="28">
        <v>22</v>
      </c>
      <c r="CR26" s="28">
        <v>20</v>
      </c>
      <c r="CS26" s="28">
        <f ca="1">_xlfn.RANK.EQ(CN26,$CN$3:$CN$29)</f>
        <v>23</v>
      </c>
      <c r="CT26" s="31">
        <f ca="1">CR26-CS26</f>
        <v>-3</v>
      </c>
      <c r="CU26" s="27">
        <f ca="1">SUMIFS(GERAL[[#All],[Nota 2026]],GERAL[[#All],[ESTADO]],A26,GERAL[[#All],[ODS 13]],"SIM")</f>
        <v>267.5989390052228</v>
      </c>
      <c r="CV26" s="27">
        <f ca="1">((CU26-$CU$32)/($CU$31-$CU$32))*100</f>
        <v>44.75993311317557</v>
      </c>
      <c r="CW26" s="28">
        <v>22</v>
      </c>
      <c r="CX26" s="28">
        <v>17</v>
      </c>
      <c r="CY26" s="28">
        <v>23</v>
      </c>
      <c r="CZ26" s="28">
        <v>21</v>
      </c>
      <c r="DA26" s="28">
        <f ca="1">_xlfn.RANK.EQ(CV26,$CV$3:$CV$29)</f>
        <v>22</v>
      </c>
      <c r="DB26" s="31">
        <f ca="1">CZ26-DA26</f>
        <v>-1</v>
      </c>
      <c r="DC26" s="27">
        <f ca="1">SUMIFS(GERAL[[#All],[Nota 2026]],GERAL[[#All],[ESTADO]],A26,GERAL[[#All],[ODS 14]],"SIM")</f>
        <v>90.816587030208552</v>
      </c>
      <c r="DD26" s="27">
        <f ca="1">((DC26-$DC$32)/($DC$31-$DC$32))*100</f>
        <v>33.95631965455059</v>
      </c>
      <c r="DE26" s="28">
        <v>22</v>
      </c>
      <c r="DF26" s="28">
        <v>23</v>
      </c>
      <c r="DG26" s="28">
        <v>25</v>
      </c>
      <c r="DH26" s="28">
        <v>22</v>
      </c>
      <c r="DI26" s="28">
        <f ca="1">_xlfn.RANK.EQ(DD26,$DD$3:$DD$29)</f>
        <v>21</v>
      </c>
      <c r="DJ26" s="31">
        <f ca="1">DH26-DI26</f>
        <v>1</v>
      </c>
      <c r="DK26" s="27">
        <f ca="1">SUMIFS(GERAL[[#All],[Nota 2026]],GERAL[[#All],[ESTADO]],A26,GERAL[[#All],[ODS 15]],"SIM")</f>
        <v>330.88760184559226</v>
      </c>
      <c r="DL26" s="27">
        <f ca="1">((DK26-$DK$32)/($DK$31-$DK$32))*100</f>
        <v>52.697157413043847</v>
      </c>
      <c r="DM26" s="28">
        <v>11</v>
      </c>
      <c r="DN26" s="28">
        <v>7</v>
      </c>
      <c r="DO26" s="28">
        <v>15</v>
      </c>
      <c r="DP26" s="28">
        <v>16</v>
      </c>
      <c r="DQ26" s="28">
        <f ca="1">_xlfn.RANK.EQ(DL26,$DL$3:$DL$29)</f>
        <v>17</v>
      </c>
      <c r="DR26" s="31">
        <f ca="1">DP26-DQ26</f>
        <v>-1</v>
      </c>
      <c r="DS26" s="27">
        <f ca="1">SUMIFS(GERAL[[#All],[Nota 2026]],GERAL[[#All],[ESTADO]],A26,GERAL[[#All],[ODS 16]],"SIM")</f>
        <v>1851.8180001727383</v>
      </c>
      <c r="DT26" s="27">
        <f ca="1">((DS26-$DS$32)/($DS$31-$DS$32))*100</f>
        <v>36.731999407376058</v>
      </c>
      <c r="DU26" s="28">
        <v>10</v>
      </c>
      <c r="DV26" s="28">
        <v>16</v>
      </c>
      <c r="DW26" s="28">
        <v>12</v>
      </c>
      <c r="DX26" s="28">
        <v>11</v>
      </c>
      <c r="DY26" s="28">
        <f ca="1">_xlfn.RANK.EQ(DT26,$DT$3:$DT$29)</f>
        <v>19</v>
      </c>
      <c r="DZ26" s="31">
        <f ca="1">DX26-DY26</f>
        <v>-8</v>
      </c>
      <c r="EA26" s="27">
        <f ca="1">SUMIFS(GERAL[[#All],[Nota 2026]],GERAL[[#All],[ESTADO]],A26,GERAL[[#All],[ODS 17]],"SIM")</f>
        <v>486.86123189727914</v>
      </c>
      <c r="EB26" s="27">
        <f ca="1">((EA26-$EA$32)/($EA$31-$EA$32))*100</f>
        <v>32.352289759435287</v>
      </c>
      <c r="EC26" s="28">
        <v>13</v>
      </c>
      <c r="ED26" s="28">
        <v>12</v>
      </c>
      <c r="EE26" s="28">
        <v>18</v>
      </c>
      <c r="EF26" s="28">
        <v>18</v>
      </c>
      <c r="EG26" s="28">
        <f ca="1">_xlfn.RANK.EQ(EB26,$EB$3:$EB$29)</f>
        <v>20</v>
      </c>
      <c r="EH26" s="31">
        <f ca="1">EF26-EG26</f>
        <v>-2</v>
      </c>
      <c r="EI26" s="27">
        <f ca="1">AVERAGE(EB26,DT26,DL26,DD26,CV26,CN26,CF26,BX26,BP26,BH26,AZ26,AR26,AJ26,AB26,T26,L26,D26)</f>
        <v>29.673688921588951</v>
      </c>
      <c r="EJ26" s="28">
        <v>18</v>
      </c>
      <c r="EK26" s="28">
        <v>18</v>
      </c>
      <c r="EL26" s="28">
        <v>19</v>
      </c>
      <c r="EM26" s="28">
        <v>16</v>
      </c>
      <c r="EN26" s="28">
        <f ca="1">_xlfn.RANK.EQ(EI26,$EI$3:$EI$29)</f>
        <v>24</v>
      </c>
      <c r="EO26" s="31">
        <f ca="1">EM26-EN26</f>
        <v>-8</v>
      </c>
      <c r="EQ26" s="77"/>
      <c r="ET26" s="74"/>
    </row>
    <row r="27" spans="1:150" ht="20" x14ac:dyDescent="0.85">
      <c r="A27" s="20" t="s">
        <v>169</v>
      </c>
      <c r="B27" s="29" t="s">
        <v>367</v>
      </c>
      <c r="C27" s="27">
        <f ca="1">SUMIFS(GERAL[[#All],[Nota 2026]],GERAL[[#All],[ESTADO]],A27,GERAL[[#All],[ODS 1]],"SIM")</f>
        <v>276.38236606105818</v>
      </c>
      <c r="D27" s="27">
        <f ca="1">((C27-$C$32)/($C$31-$C$32))*100</f>
        <v>14.148959924901467</v>
      </c>
      <c r="E27" s="28">
        <v>26</v>
      </c>
      <c r="F27" s="28">
        <v>25</v>
      </c>
      <c r="G27" s="28">
        <v>23</v>
      </c>
      <c r="H27" s="28">
        <v>26</v>
      </c>
      <c r="I27" s="28">
        <f ca="1">_xlfn.RANK.EQ(D27,$D$3:$D$29)</f>
        <v>24</v>
      </c>
      <c r="J27" s="31">
        <f ca="1">H27-I27</f>
        <v>2</v>
      </c>
      <c r="K27" s="27">
        <f ca="1">SUMIFS(GERAL[[#All],[Nota 2026]],GERAL[[#All],[ESTADO]],A27,GERAL[[#All],[ODS 2]],"SIM")</f>
        <v>181.99306768383755</v>
      </c>
      <c r="L27" s="27">
        <f ca="1">((K27-$K$32)/($K$31-$K$32))*100</f>
        <v>33.260714642240352</v>
      </c>
      <c r="M27" s="28">
        <v>14</v>
      </c>
      <c r="N27" s="28">
        <v>9</v>
      </c>
      <c r="O27" s="28">
        <v>12</v>
      </c>
      <c r="P27" s="28">
        <v>23</v>
      </c>
      <c r="Q27" s="28">
        <f ca="1">_xlfn.RANK.EQ(L27,$L$3:$L$29)</f>
        <v>25</v>
      </c>
      <c r="R27" s="31">
        <f ca="1">P27-Q27</f>
        <v>-2</v>
      </c>
      <c r="S27" s="27">
        <f ca="1">SUMIFS(GERAL[[#All],[Nota 2026]],GERAL[[#All],[ESTADO]],A27,GERAL[[#All],[ODS 3]],"SIM")</f>
        <v>408.09456984718611</v>
      </c>
      <c r="T27" s="27">
        <f ca="1">((S27-$S$32)/($S$31-$S$32))*100</f>
        <v>0</v>
      </c>
      <c r="U27" s="28">
        <v>26</v>
      </c>
      <c r="V27" s="28">
        <v>27</v>
      </c>
      <c r="W27" s="28">
        <v>26</v>
      </c>
      <c r="X27" s="28">
        <v>24</v>
      </c>
      <c r="Y27" s="28">
        <f ca="1">_xlfn.RANK.EQ(T27,$T$3:$T$29)</f>
        <v>27</v>
      </c>
      <c r="Z27" s="31">
        <f ca="1">X27-Y27</f>
        <v>-3</v>
      </c>
      <c r="AA27" s="27">
        <f ca="1">SUMIFS(GERAL[[#All],[Nota 2026]],GERAL[[#All],[ESTADO]],A27,GERAL[[#All],[ODS 4]],"SIM")</f>
        <v>352.09667672542474</v>
      </c>
      <c r="AB27" s="27">
        <f ca="1">((AA27-$AA$32)/($AA$31-$AA$32))*100</f>
        <v>8.7795345469320765</v>
      </c>
      <c r="AC27" s="28">
        <v>23</v>
      </c>
      <c r="AD27" s="28">
        <v>25</v>
      </c>
      <c r="AE27" s="28">
        <v>26</v>
      </c>
      <c r="AF27" s="28">
        <v>25</v>
      </c>
      <c r="AG27" s="28">
        <f ca="1">_xlfn.RANK.EQ(AB27,$AB$3:$AB$29)</f>
        <v>26</v>
      </c>
      <c r="AH27" s="31">
        <f ca="1">AF27-AG27</f>
        <v>-1</v>
      </c>
      <c r="AI27" s="27">
        <f ca="1">SUMIFS(GERAL[[#All],[Nota 2026]],GERAL[[#All],[ESTADO]],A27,GERAL[[#All],[ODS 5]],"SIM")</f>
        <v>455.65774040631106</v>
      </c>
      <c r="AJ27" s="27">
        <f ca="1">((AI27-$AI$32)/($AI$31-$AI$32))*100</f>
        <v>26.103833667627953</v>
      </c>
      <c r="AK27" s="28">
        <v>10</v>
      </c>
      <c r="AL27" s="28">
        <v>24</v>
      </c>
      <c r="AM27" s="28">
        <v>22</v>
      </c>
      <c r="AN27" s="28">
        <v>17</v>
      </c>
      <c r="AO27" s="28">
        <f ca="1">_xlfn.RANK.EQ(AJ27,$AJ$3:$AJ$29)</f>
        <v>19</v>
      </c>
      <c r="AP27" s="31">
        <f ca="1">AN27-AO27</f>
        <v>-2</v>
      </c>
      <c r="AQ27" s="27">
        <f ca="1">SUMIFS(GERAL[[#All],[Nota 2026]],GERAL[[#All],[ESTADO]],A27,GERAL[[#All],[ODS 6]],"SIM")</f>
        <v>316.70469100813364</v>
      </c>
      <c r="AR27" s="27">
        <f ca="1">((AQ27-$AQ$32)/($AQ$31-$AQ$32))*100</f>
        <v>0</v>
      </c>
      <c r="AS27" s="28">
        <v>24</v>
      </c>
      <c r="AT27" s="28">
        <v>17</v>
      </c>
      <c r="AU27" s="28">
        <v>23</v>
      </c>
      <c r="AV27" s="28">
        <v>25</v>
      </c>
      <c r="AW27" s="28">
        <f ca="1">_xlfn.RANK.EQ(AR27,$AR$3:$AR$29)</f>
        <v>27</v>
      </c>
      <c r="AX27" s="31">
        <f ca="1">AV27-AW27</f>
        <v>-2</v>
      </c>
      <c r="AY27" s="27">
        <f ca="1">SUMIFS(GERAL[[#All],[Nota 2026]],GERAL[[#All],[ESTADO]],A27,GERAL[[#All],[ODS 7]],"SIM")</f>
        <v>207.24936541836425</v>
      </c>
      <c r="AZ27" s="27">
        <f ca="1">((AY27-$AY$32)/($AY$31-$AY$32))*100</f>
        <v>34.058192492099138</v>
      </c>
      <c r="BA27" s="28">
        <v>26</v>
      </c>
      <c r="BB27" s="28">
        <v>25</v>
      </c>
      <c r="BC27" s="28">
        <v>25</v>
      </c>
      <c r="BD27" s="28">
        <v>26</v>
      </c>
      <c r="BE27" s="28">
        <f ca="1">_xlfn.RANK.EQ(AZ27,$AZ$3:$AZ$29)</f>
        <v>23</v>
      </c>
      <c r="BF27" s="31">
        <f ca="1">BD27-BE27</f>
        <v>3</v>
      </c>
      <c r="BG27" s="27">
        <f ca="1">SUMIFS(GERAL[[#All],[Nota 2026]],GERAL[[#All],[ESTADO]],A27,GERAL[[#All],[ODS 8]],"SIM")</f>
        <v>1011.6183866350444</v>
      </c>
      <c r="BH27" s="27">
        <f ca="1">((BG27-$BG$32)/($BG$31-$BG$32))*100</f>
        <v>13.990924525458878</v>
      </c>
      <c r="BI27" s="28">
        <v>19</v>
      </c>
      <c r="BJ27" s="28">
        <v>19</v>
      </c>
      <c r="BK27" s="28">
        <v>18</v>
      </c>
      <c r="BL27" s="28">
        <v>21</v>
      </c>
      <c r="BM27" s="28">
        <f ca="1">_xlfn.RANK.EQ(BH27,$BH$3:$BH$29)</f>
        <v>23</v>
      </c>
      <c r="BN27" s="31">
        <f ca="1">BL27-BM27</f>
        <v>-2</v>
      </c>
      <c r="BO27" s="27">
        <f ca="1">SUMIFS(GERAL[[#All],[Nota 2026]],GERAL[[#All],[ESTADO]],A27,GERAL[[#All],[ODS 9]],"SIM")</f>
        <v>854.41791622062146</v>
      </c>
      <c r="BP27" s="27">
        <f ca="1">((BO27-$BO$32)/($BO$31-$BO$32))*100</f>
        <v>11.485950201260058</v>
      </c>
      <c r="BQ27" s="28">
        <v>26</v>
      </c>
      <c r="BR27" s="28">
        <v>24</v>
      </c>
      <c r="BS27" s="28">
        <v>26</v>
      </c>
      <c r="BT27" s="28">
        <v>27</v>
      </c>
      <c r="BU27" s="28">
        <f ca="1">_xlfn.RANK.EQ(BP27,$BP$3:$BP$29)</f>
        <v>26</v>
      </c>
      <c r="BV27" s="31">
        <f ca="1">BT27-BU27</f>
        <v>1</v>
      </c>
      <c r="BW27" s="27">
        <f ca="1">SUMIFS(GERAL[[#All],[Nota 2026]],GERAL[[#All],[ESTADO]],A27,GERAL[[#All],[ODS 10]],"SIM")</f>
        <v>1184.0875523357795</v>
      </c>
      <c r="BX27" s="27">
        <f ca="1">((BW27-$BW$32)/($BW$31-$BW$32))*100</f>
        <v>30.008625953274692</v>
      </c>
      <c r="BY27" s="28">
        <v>9</v>
      </c>
      <c r="BZ27" s="28">
        <v>13</v>
      </c>
      <c r="CA27" s="28">
        <v>11</v>
      </c>
      <c r="CB27" s="28">
        <v>17</v>
      </c>
      <c r="CC27" s="28">
        <f ca="1">_xlfn.RANK.EQ(BX27,$BX$3:$BX$29)</f>
        <v>17</v>
      </c>
      <c r="CD27" s="31">
        <f ca="1">CB27-CC27</f>
        <v>0</v>
      </c>
      <c r="CE27" s="27">
        <f ca="1">SUMIFS(GERAL[[#All],[Nota 2026]],GERAL[[#All],[ESTADO]],A27,GERAL[[#All],[ODS 11]],"SIM")</f>
        <v>675.61497353980712</v>
      </c>
      <c r="CF27" s="27">
        <f ca="1">((CE27-$CE$32)/($CE$31-$CE$32))*100</f>
        <v>0</v>
      </c>
      <c r="CG27" s="28">
        <v>27</v>
      </c>
      <c r="CH27" s="28">
        <v>27</v>
      </c>
      <c r="CI27" s="28">
        <v>27</v>
      </c>
      <c r="CJ27" s="28">
        <v>27</v>
      </c>
      <c r="CK27" s="28">
        <f ca="1">_xlfn.RANK.EQ(CF27,$CF$3:$CF$29)</f>
        <v>27</v>
      </c>
      <c r="CL27" s="31">
        <f ca="1">CJ27-CK27</f>
        <v>0</v>
      </c>
      <c r="CM27" s="27">
        <f ca="1">SUMIFS(GERAL[[#All],[Nota 2026]],GERAL[[#All],[ESTADO]],A27,GERAL[[#All],[ODS 12]],"SIM")</f>
        <v>119.67867003359549</v>
      </c>
      <c r="CN27" s="27">
        <f ca="1">((CM27-$CM$32)/($CM$31-$CM$32))*100</f>
        <v>15.853987342874056</v>
      </c>
      <c r="CO27" s="28">
        <v>26</v>
      </c>
      <c r="CP27" s="28">
        <v>26</v>
      </c>
      <c r="CQ27" s="28">
        <v>27</v>
      </c>
      <c r="CR27" s="28">
        <v>23</v>
      </c>
      <c r="CS27" s="28">
        <f ca="1">_xlfn.RANK.EQ(CN27,$CN$3:$CN$29)</f>
        <v>25</v>
      </c>
      <c r="CT27" s="31">
        <f ca="1">CR27-CS27</f>
        <v>-2</v>
      </c>
      <c r="CU27" s="27">
        <f ca="1">SUMIFS(GERAL[[#All],[Nota 2026]],GERAL[[#All],[ESTADO]],A27,GERAL[[#All],[ODS 13]],"SIM")</f>
        <v>303.76207940712635</v>
      </c>
      <c r="CV27" s="27">
        <f ca="1">((CU27-$CU$32)/($CU$31-$CU$32))*100</f>
        <v>58.836497484936544</v>
      </c>
      <c r="CW27" s="28">
        <v>3</v>
      </c>
      <c r="CX27" s="28">
        <v>2</v>
      </c>
      <c r="CY27" s="28">
        <v>13</v>
      </c>
      <c r="CZ27" s="28">
        <v>13</v>
      </c>
      <c r="DA27" s="28">
        <f ca="1">_xlfn.RANK.EQ(CV27,$CV$3:$CV$29)</f>
        <v>16</v>
      </c>
      <c r="DB27" s="31">
        <f ca="1">CZ27-DA27</f>
        <v>-3</v>
      </c>
      <c r="DC27" s="27">
        <f ca="1">SUMIFS(GERAL[[#All],[Nota 2026]],GERAL[[#All],[ESTADO]],A27,GERAL[[#All],[ODS 14]],"SIM")</f>
        <v>45.8045960596193</v>
      </c>
      <c r="DD27" s="27">
        <f ca="1">((DC27-$DC$32)/($DC$31-$DC$32))*100</f>
        <v>0</v>
      </c>
      <c r="DE27" s="28">
        <v>26</v>
      </c>
      <c r="DF27" s="28">
        <v>27</v>
      </c>
      <c r="DG27" s="28">
        <v>22</v>
      </c>
      <c r="DH27" s="28">
        <v>24</v>
      </c>
      <c r="DI27" s="28">
        <f ca="1">_xlfn.RANK.EQ(DD27,$DD$3:$DD$29)</f>
        <v>27</v>
      </c>
      <c r="DJ27" s="31">
        <f ca="1">DH27-DI27</f>
        <v>-3</v>
      </c>
      <c r="DK27" s="27">
        <f ca="1">SUMIFS(GERAL[[#All],[Nota 2026]],GERAL[[#All],[ESTADO]],A27,GERAL[[#All],[ODS 15]],"SIM")</f>
        <v>371.74829263218214</v>
      </c>
      <c r="DL27" s="27">
        <f ca="1">((DK27-$DK$32)/($DK$31-$DK$32))*100</f>
        <v>73.045856305698692</v>
      </c>
      <c r="DM27" s="28">
        <v>2</v>
      </c>
      <c r="DN27" s="28">
        <v>1</v>
      </c>
      <c r="DO27" s="28">
        <v>10</v>
      </c>
      <c r="DP27" s="28">
        <v>11</v>
      </c>
      <c r="DQ27" s="28">
        <f ca="1">_xlfn.RANK.EQ(DL27,$DL$3:$DL$29)</f>
        <v>6</v>
      </c>
      <c r="DR27" s="31">
        <f ca="1">DP27-DQ27</f>
        <v>5</v>
      </c>
      <c r="DS27" s="27">
        <f ca="1">SUMIFS(GERAL[[#All],[Nota 2026]],GERAL[[#All],[ESTADO]],A27,GERAL[[#All],[ODS 16]],"SIM")</f>
        <v>2049.7075667681247</v>
      </c>
      <c r="DT27" s="27">
        <f ca="1">((DS27-$DS$32)/($DS$31-$DS$32))*100</f>
        <v>56.15737310474421</v>
      </c>
      <c r="DU27" s="28">
        <v>13</v>
      </c>
      <c r="DV27" s="28">
        <v>15</v>
      </c>
      <c r="DW27" s="28">
        <v>13</v>
      </c>
      <c r="DX27" s="28">
        <v>16</v>
      </c>
      <c r="DY27" s="28">
        <f ca="1">_xlfn.RANK.EQ(DT27,$DT$3:$DT$29)</f>
        <v>11</v>
      </c>
      <c r="DZ27" s="31">
        <f ca="1">DX27-DY27</f>
        <v>5</v>
      </c>
      <c r="EA27" s="27">
        <f ca="1">SUMIFS(GERAL[[#All],[Nota 2026]],GERAL[[#All],[ESTADO]],A27,GERAL[[#All],[ODS 17]],"SIM")</f>
        <v>632.59158568763746</v>
      </c>
      <c r="EB27" s="27">
        <f ca="1">((EA27-$EA$32)/($EA$31-$EA$32))*100</f>
        <v>60.976802163230658</v>
      </c>
      <c r="EC27" s="28">
        <v>9</v>
      </c>
      <c r="ED27" s="28">
        <v>6</v>
      </c>
      <c r="EE27" s="28">
        <v>8</v>
      </c>
      <c r="EF27" s="28">
        <v>14</v>
      </c>
      <c r="EG27" s="28">
        <f ca="1">_xlfn.RANK.EQ(EB27,$EB$3:$EB$29)</f>
        <v>7</v>
      </c>
      <c r="EH27" s="31">
        <f ca="1">EF27-EG27</f>
        <v>7</v>
      </c>
      <c r="EI27" s="27">
        <f ca="1">AVERAGE(EB27,DT27,DL27,DD27,CV27,CN27,CF27,BX27,BP27,BH27,AZ27,AR27,AJ27,AB27,T27,L27,D27)</f>
        <v>25.688661903251695</v>
      </c>
      <c r="EJ27" s="28">
        <v>22</v>
      </c>
      <c r="EK27" s="28">
        <v>19</v>
      </c>
      <c r="EL27" s="28">
        <v>23</v>
      </c>
      <c r="EM27" s="28">
        <v>25</v>
      </c>
      <c r="EN27" s="28">
        <f ca="1">_xlfn.RANK.EQ(EI27,$EI$3:$EI$29)</f>
        <v>25</v>
      </c>
      <c r="EO27" s="31">
        <f ca="1">EM27-EN27</f>
        <v>0</v>
      </c>
      <c r="EQ27" s="77"/>
      <c r="ET27" s="74"/>
    </row>
    <row r="28" spans="1:150" ht="20" x14ac:dyDescent="0.85">
      <c r="A28" s="20" t="s">
        <v>165</v>
      </c>
      <c r="B28" s="29" t="s">
        <v>368</v>
      </c>
      <c r="C28" s="27">
        <f ca="1">SUMIFS(GERAL[[#All],[Nota 2026]],GERAL[[#All],[ESTADO]],A28,GERAL[[#All],[ODS 1]],"SIM")</f>
        <v>221.4874609795165</v>
      </c>
      <c r="D28" s="27">
        <f ca="1">((C28-$C$32)/($C$31-$C$32))*100</f>
        <v>0</v>
      </c>
      <c r="E28" s="28">
        <v>27</v>
      </c>
      <c r="F28" s="28">
        <v>27</v>
      </c>
      <c r="G28" s="28">
        <v>27</v>
      </c>
      <c r="H28" s="28">
        <v>27</v>
      </c>
      <c r="I28" s="28">
        <f ca="1">_xlfn.RANK.EQ(D28,$D$3:$D$29)</f>
        <v>27</v>
      </c>
      <c r="J28" s="31">
        <f ca="1">H28-I28</f>
        <v>0</v>
      </c>
      <c r="K28" s="27">
        <f ca="1">SUMIFS(GERAL[[#All],[Nota 2026]],GERAL[[#All],[ESTADO]],A28,GERAL[[#All],[ODS 2]],"SIM")</f>
        <v>106.31802700931239</v>
      </c>
      <c r="L28" s="27">
        <f ca="1">((K28-$K$32)/($K$31-$K$32))*100</f>
        <v>3.480205041105326</v>
      </c>
      <c r="M28" s="28">
        <v>27</v>
      </c>
      <c r="N28" s="28">
        <v>22</v>
      </c>
      <c r="O28" s="28">
        <v>22</v>
      </c>
      <c r="P28" s="28">
        <v>27</v>
      </c>
      <c r="Q28" s="28">
        <f ca="1">_xlfn.RANK.EQ(L28,$L$3:$L$29)</f>
        <v>26</v>
      </c>
      <c r="R28" s="31">
        <f ca="1">P28-Q28</f>
        <v>1</v>
      </c>
      <c r="S28" s="27">
        <f ca="1">SUMIFS(GERAL[[#All],[Nota 2026]],GERAL[[#All],[ESTADO]],A28,GERAL[[#All],[ODS 3]],"SIM")</f>
        <v>455.27930510105455</v>
      </c>
      <c r="T28" s="27">
        <f ca="1">((S28-$S$32)/($S$31-$S$32))*100</f>
        <v>7.4777588664619765</v>
      </c>
      <c r="U28" s="28">
        <v>25</v>
      </c>
      <c r="V28" s="28">
        <v>26</v>
      </c>
      <c r="W28" s="28">
        <v>23</v>
      </c>
      <c r="X28" s="28">
        <v>27</v>
      </c>
      <c r="Y28" s="28">
        <f ca="1">_xlfn.RANK.EQ(T28,$T$3:$T$29)</f>
        <v>24</v>
      </c>
      <c r="Z28" s="31">
        <f ca="1">X28-Y28</f>
        <v>3</v>
      </c>
      <c r="AA28" s="27">
        <f ca="1">SUMIFS(GERAL[[#All],[Nota 2026]],GERAL[[#All],[ESTADO]],A28,GERAL[[#All],[ODS 4]],"SIM")</f>
        <v>414.86030794743158</v>
      </c>
      <c r="AB28" s="27">
        <f ca="1">((AA28-$AA$32)/($AA$31-$AA$32))*100</f>
        <v>16.751522751790599</v>
      </c>
      <c r="AC28" s="28">
        <v>22</v>
      </c>
      <c r="AD28" s="28">
        <v>23</v>
      </c>
      <c r="AE28" s="28">
        <v>24</v>
      </c>
      <c r="AF28" s="28">
        <v>24</v>
      </c>
      <c r="AG28" s="28">
        <f ca="1">_xlfn.RANK.EQ(AB28,$AB$3:$AB$29)</f>
        <v>24</v>
      </c>
      <c r="AH28" s="31">
        <f ca="1">AF28-AG28</f>
        <v>0</v>
      </c>
      <c r="AI28" s="27">
        <f ca="1">SUMIFS(GERAL[[#All],[Nota 2026]],GERAL[[#All],[ESTADO]],A28,GERAL[[#All],[ODS 5]],"SIM")</f>
        <v>564.09502684411507</v>
      </c>
      <c r="AJ28" s="27">
        <f ca="1">((AI28-$AI$32)/($AI$31-$AI$32))*100</f>
        <v>57.804834496004901</v>
      </c>
      <c r="AK28" s="28">
        <v>24</v>
      </c>
      <c r="AL28" s="28">
        <v>19</v>
      </c>
      <c r="AM28" s="28">
        <v>16</v>
      </c>
      <c r="AN28" s="28">
        <v>15</v>
      </c>
      <c r="AO28" s="28">
        <f ca="1">_xlfn.RANK.EQ(AJ28,$AJ$3:$AJ$29)</f>
        <v>8</v>
      </c>
      <c r="AP28" s="31">
        <f ca="1">AN28-AO28</f>
        <v>7</v>
      </c>
      <c r="AQ28" s="27">
        <f ca="1">SUMIFS(GERAL[[#All],[Nota 2026]],GERAL[[#All],[ESTADO]],A28,GERAL[[#All],[ODS 6]],"SIM")</f>
        <v>321.88490615817705</v>
      </c>
      <c r="AR28" s="27">
        <f ca="1">((AQ28-$AQ$32)/($AQ$31-$AQ$32))*100</f>
        <v>1.2559200343642556</v>
      </c>
      <c r="AS28" s="28">
        <v>25</v>
      </c>
      <c r="AT28" s="28">
        <v>16</v>
      </c>
      <c r="AU28" s="28">
        <v>16</v>
      </c>
      <c r="AV28" s="28">
        <v>26</v>
      </c>
      <c r="AW28" s="28">
        <f ca="1">_xlfn.RANK.EQ(AR28,$AR$3:$AR$29)</f>
        <v>26</v>
      </c>
      <c r="AX28" s="31">
        <f ca="1">AV28-AW28</f>
        <v>0</v>
      </c>
      <c r="AY28" s="27">
        <f ca="1">SUMIFS(GERAL[[#All],[Nota 2026]],GERAL[[#All],[ESTADO]],A28,GERAL[[#All],[ODS 7]],"SIM")</f>
        <v>246.2340401133072</v>
      </c>
      <c r="AZ28" s="27">
        <f ca="1">((AY28-$AY$32)/($AY$31-$AY$32))*100</f>
        <v>53.308043177903919</v>
      </c>
      <c r="BA28" s="28">
        <v>16</v>
      </c>
      <c r="BB28" s="28">
        <v>15</v>
      </c>
      <c r="BC28" s="28">
        <v>9</v>
      </c>
      <c r="BD28" s="28">
        <v>8</v>
      </c>
      <c r="BE28" s="28">
        <f ca="1">_xlfn.RANK.EQ(AZ28,$AZ$3:$AZ$29)</f>
        <v>15</v>
      </c>
      <c r="BF28" s="31">
        <f ca="1">BD28-BE28</f>
        <v>-7</v>
      </c>
      <c r="BG28" s="27">
        <f ca="1">SUMIFS(GERAL[[#All],[Nota 2026]],GERAL[[#All],[ESTADO]],A28,GERAL[[#All],[ODS 8]],"SIM")</f>
        <v>1015.5855308732215</v>
      </c>
      <c r="BH28" s="27">
        <f ca="1">((BG28-$BG$32)/($BG$31-$BG$32))*100</f>
        <v>14.414601355043699</v>
      </c>
      <c r="BI28" s="28">
        <v>23</v>
      </c>
      <c r="BJ28" s="28">
        <v>21</v>
      </c>
      <c r="BK28" s="28">
        <v>19</v>
      </c>
      <c r="BL28" s="28">
        <v>17</v>
      </c>
      <c r="BM28" s="28">
        <f ca="1">_xlfn.RANK.EQ(BH28,$BH$3:$BH$29)</f>
        <v>22</v>
      </c>
      <c r="BN28" s="31">
        <f ca="1">BL28-BM28</f>
        <v>-5</v>
      </c>
      <c r="BO28" s="27">
        <f ca="1">SUMIFS(GERAL[[#All],[Nota 2026]],GERAL[[#All],[ESTADO]],A28,GERAL[[#All],[ODS 9]],"SIM")</f>
        <v>950.32747134038891</v>
      </c>
      <c r="BP28" s="27">
        <f ca="1">((BO28-$BO$32)/($BO$31-$BO$32))*100</f>
        <v>23.54300038839202</v>
      </c>
      <c r="BQ28" s="28">
        <v>24</v>
      </c>
      <c r="BR28" s="28">
        <v>20</v>
      </c>
      <c r="BS28" s="28">
        <v>16</v>
      </c>
      <c r="BT28" s="28">
        <v>21</v>
      </c>
      <c r="BU28" s="28">
        <f ca="1">_xlfn.RANK.EQ(BP28,$BP$3:$BP$29)</f>
        <v>23</v>
      </c>
      <c r="BV28" s="31">
        <f ca="1">BT28-BU28</f>
        <v>-2</v>
      </c>
      <c r="BW28" s="27">
        <f ca="1">SUMIFS(GERAL[[#All],[Nota 2026]],GERAL[[#All],[ESTADO]],A28,GERAL[[#All],[ODS 10]],"SIM")</f>
        <v>1194.4529288515939</v>
      </c>
      <c r="BX28" s="27">
        <f ca="1">((BW28-$BW$32)/($BW$31-$BW$32))*100</f>
        <v>31.464736726515461</v>
      </c>
      <c r="BY28" s="28">
        <v>17</v>
      </c>
      <c r="BZ28" s="28">
        <v>20</v>
      </c>
      <c r="CA28" s="28">
        <v>20</v>
      </c>
      <c r="CB28" s="28">
        <v>15</v>
      </c>
      <c r="CC28" s="28">
        <f ca="1">_xlfn.RANK.EQ(BX28,$BX$3:$BX$29)</f>
        <v>15</v>
      </c>
      <c r="CD28" s="31">
        <f ca="1">CB28-CC28</f>
        <v>0</v>
      </c>
      <c r="CE28" s="27">
        <f ca="1">SUMIFS(GERAL[[#All],[Nota 2026]],GERAL[[#All],[ESTADO]],A28,GERAL[[#All],[ODS 11]],"SIM")</f>
        <v>782.95735979915855</v>
      </c>
      <c r="CF28" s="27">
        <f ca="1">((CE28-$CE$32)/($CE$31-$CE$32))*100</f>
        <v>13.577262157516875</v>
      </c>
      <c r="CG28" s="28">
        <v>25</v>
      </c>
      <c r="CH28" s="28">
        <v>24</v>
      </c>
      <c r="CI28" s="28">
        <v>25</v>
      </c>
      <c r="CJ28" s="28">
        <v>26</v>
      </c>
      <c r="CK28" s="28">
        <f ca="1">_xlfn.RANK.EQ(CF28,$CF$3:$CF$29)</f>
        <v>26</v>
      </c>
      <c r="CL28" s="31">
        <f ca="1">CJ28-CK28</f>
        <v>0</v>
      </c>
      <c r="CM28" s="27">
        <f ca="1">SUMIFS(GERAL[[#All],[Nota 2026]],GERAL[[#All],[ESTADO]],A28,GERAL[[#All],[ODS 12]],"SIM")</f>
        <v>148.80151437404453</v>
      </c>
      <c r="CN28" s="27">
        <f ca="1">((CM28-$CM$32)/($CM$31-$CM$32))*100</f>
        <v>23.310546193508156</v>
      </c>
      <c r="CO28" s="28">
        <v>25</v>
      </c>
      <c r="CP28" s="28">
        <v>25</v>
      </c>
      <c r="CQ28" s="28">
        <v>25</v>
      </c>
      <c r="CR28" s="28">
        <v>25</v>
      </c>
      <c r="CS28" s="28">
        <f ca="1">_xlfn.RANK.EQ(CN28,$CN$3:$CN$29)</f>
        <v>24</v>
      </c>
      <c r="CT28" s="31">
        <f ca="1">CR28-CS28</f>
        <v>1</v>
      </c>
      <c r="CU28" s="27">
        <f ca="1">SUMIFS(GERAL[[#All],[Nota 2026]],GERAL[[#All],[ESTADO]],A28,GERAL[[#All],[ODS 13]],"SIM")</f>
        <v>152.60925098171776</v>
      </c>
      <c r="CV28" s="27">
        <f ca="1">((CU28-$CU$32)/($CU$31-$CU$32))*100</f>
        <v>0</v>
      </c>
      <c r="CW28" s="28">
        <v>16</v>
      </c>
      <c r="CX28" s="28">
        <v>15</v>
      </c>
      <c r="CY28" s="28">
        <v>16</v>
      </c>
      <c r="CZ28" s="28">
        <v>27</v>
      </c>
      <c r="DA28" s="28">
        <f ca="1">_xlfn.RANK.EQ(CV28,$CV$3:$CV$29)</f>
        <v>27</v>
      </c>
      <c r="DB28" s="31">
        <f ca="1">CZ28-DA28</f>
        <v>0</v>
      </c>
      <c r="DC28" s="27">
        <f ca="1">SUMIFS(GERAL[[#All],[Nota 2026]],GERAL[[#All],[ESTADO]],A28,GERAL[[#All],[ODS 14]],"SIM")</f>
        <v>47.085786775292505</v>
      </c>
      <c r="DD28" s="27">
        <f ca="1">((DC28-$DC$32)/($DC$31-$DC$32))*100</f>
        <v>0.96650960203621183</v>
      </c>
      <c r="DE28" s="28">
        <v>24</v>
      </c>
      <c r="DF28" s="28">
        <v>26</v>
      </c>
      <c r="DG28" s="28">
        <v>27</v>
      </c>
      <c r="DH28" s="28">
        <v>27</v>
      </c>
      <c r="DI28" s="28">
        <f ca="1">_xlfn.RANK.EQ(DD28,$DD$3:$DD$29)</f>
        <v>26</v>
      </c>
      <c r="DJ28" s="31">
        <f ca="1">DH28-DI28</f>
        <v>1</v>
      </c>
      <c r="DK28" s="27">
        <f ca="1">SUMIFS(GERAL[[#All],[Nota 2026]],GERAL[[#All],[ESTADO]],A28,GERAL[[#All],[ODS 15]],"SIM")</f>
        <v>225.07040607570053</v>
      </c>
      <c r="DL28" s="27">
        <f ca="1">((DK28-$DK$32)/($DK$31-$DK$32))*100</f>
        <v>0</v>
      </c>
      <c r="DM28" s="28">
        <v>15</v>
      </c>
      <c r="DN28" s="28">
        <v>8</v>
      </c>
      <c r="DO28" s="28">
        <v>11</v>
      </c>
      <c r="DP28" s="28">
        <v>25</v>
      </c>
      <c r="DQ28" s="28">
        <f ca="1">_xlfn.RANK.EQ(DL28,$DL$3:$DL$29)</f>
        <v>27</v>
      </c>
      <c r="DR28" s="31">
        <f ca="1">DP28-DQ28</f>
        <v>-2</v>
      </c>
      <c r="DS28" s="27">
        <f ca="1">SUMIFS(GERAL[[#All],[Nota 2026]],GERAL[[#All],[ESTADO]],A28,GERAL[[#All],[ODS 16]],"SIM")</f>
        <v>1982.3645013381417</v>
      </c>
      <c r="DT28" s="27">
        <f ca="1">((DS28-$DS$32)/($DS$31-$DS$32))*100</f>
        <v>49.546796132899793</v>
      </c>
      <c r="DU28" s="28">
        <v>21</v>
      </c>
      <c r="DV28" s="28">
        <v>19</v>
      </c>
      <c r="DW28" s="28">
        <v>24</v>
      </c>
      <c r="DX28" s="28">
        <v>17</v>
      </c>
      <c r="DY28" s="28">
        <f ca="1">_xlfn.RANK.EQ(DT28,$DT$3:$DT$29)</f>
        <v>14</v>
      </c>
      <c r="DZ28" s="31">
        <f ca="1">DX28-DY28</f>
        <v>3</v>
      </c>
      <c r="EA28" s="27">
        <f ca="1">SUMIFS(GERAL[[#All],[Nota 2026]],GERAL[[#All],[ESTADO]],A28,GERAL[[#All],[ODS 17]],"SIM")</f>
        <v>697.97224930742971</v>
      </c>
      <c r="EB28" s="27">
        <f ca="1">((EA28-$EA$32)/($EA$31-$EA$32))*100</f>
        <v>73.818942239589518</v>
      </c>
      <c r="EC28" s="28">
        <v>23</v>
      </c>
      <c r="ED28" s="28">
        <v>14</v>
      </c>
      <c r="EE28" s="28">
        <v>24</v>
      </c>
      <c r="EF28" s="28">
        <v>4</v>
      </c>
      <c r="EG28" s="28">
        <f ca="1">_xlfn.RANK.EQ(EB28,$EB$3:$EB$29)</f>
        <v>3</v>
      </c>
      <c r="EH28" s="31">
        <f ca="1">EF28-EG28</f>
        <v>1</v>
      </c>
      <c r="EI28" s="27">
        <f ca="1">AVERAGE(EB28,DT28,DL28,DD28,CV28,CN28,CF28,BX28,BP28,BH28,AZ28,AR28,AJ28,AB28,T28,L28,D28)</f>
        <v>21.80709877430192</v>
      </c>
      <c r="EJ28" s="28">
        <v>25</v>
      </c>
      <c r="EK28" s="28">
        <v>24</v>
      </c>
      <c r="EL28" s="28">
        <v>25</v>
      </c>
      <c r="EM28" s="28">
        <v>26</v>
      </c>
      <c r="EN28" s="28">
        <f ca="1">_xlfn.RANK.EQ(EI28,$EI$3:$EI$29)</f>
        <v>26</v>
      </c>
      <c r="EO28" s="31">
        <f ca="1">EM28-EN28</f>
        <v>0</v>
      </c>
      <c r="EQ28" s="77"/>
      <c r="ET28" s="74"/>
    </row>
    <row r="29" spans="1:150" ht="20" x14ac:dyDescent="0.85">
      <c r="A29" s="25" t="s">
        <v>0</v>
      </c>
      <c r="B29" s="26" t="s">
        <v>367</v>
      </c>
      <c r="C29" s="27">
        <f ca="1">SUMIFS(GERAL[[#All],[Nota 2026]],GERAL[[#All],[ESTADO]],A29,GERAL[[#All],[ODS 1]],"SIM")</f>
        <v>246.63195843749659</v>
      </c>
      <c r="D29" s="27">
        <f ca="1">((C29-$C$32)/($C$31-$C$32))*100</f>
        <v>6.4809017583013135</v>
      </c>
      <c r="E29" s="28">
        <v>25</v>
      </c>
      <c r="F29" s="28">
        <v>23</v>
      </c>
      <c r="G29" s="28">
        <v>22</v>
      </c>
      <c r="H29" s="28">
        <v>21</v>
      </c>
      <c r="I29" s="28">
        <f ca="1">_xlfn.RANK.EQ(D29,$D$3:$D$29)</f>
        <v>26</v>
      </c>
      <c r="J29" s="31">
        <f ca="1">H29-I29</f>
        <v>-5</v>
      </c>
      <c r="K29" s="27">
        <f ca="1">SUMIFS(GERAL[[#All],[Nota 2026]],GERAL[[#All],[ESTADO]],A29,GERAL[[#All],[ODS 2]],"SIM")</f>
        <v>97.474502785962784</v>
      </c>
      <c r="L29" s="27">
        <f ca="1">((K29-$K$32)/($K$31-$K$32))*100</f>
        <v>0</v>
      </c>
      <c r="M29" s="28">
        <v>26</v>
      </c>
      <c r="N29" s="28">
        <v>14</v>
      </c>
      <c r="O29" s="28">
        <v>16</v>
      </c>
      <c r="P29" s="28">
        <v>26</v>
      </c>
      <c r="Q29" s="28">
        <f ca="1">_xlfn.RANK.EQ(L29,$L$3:$L$29)</f>
        <v>27</v>
      </c>
      <c r="R29" s="31">
        <f ca="1">P29-Q29</f>
        <v>-1</v>
      </c>
      <c r="S29" s="27">
        <f ca="1">SUMIFS(GERAL[[#All],[Nota 2026]],GERAL[[#All],[ESTADO]],A29,GERAL[[#All],[ODS 3]],"SIM")</f>
        <v>472.51523319563324</v>
      </c>
      <c r="T29" s="27">
        <f ca="1">((S29-$S$32)/($S$31-$S$32))*100</f>
        <v>10.209280267132975</v>
      </c>
      <c r="U29" s="28">
        <v>19</v>
      </c>
      <c r="V29" s="28">
        <v>19</v>
      </c>
      <c r="W29" s="28">
        <v>16</v>
      </c>
      <c r="X29" s="28">
        <v>20</v>
      </c>
      <c r="Y29" s="28">
        <f ca="1">_xlfn.RANK.EQ(T29,$T$3:$T$29)</f>
        <v>23</v>
      </c>
      <c r="Z29" s="31">
        <f ca="1">X29-Y29</f>
        <v>-3</v>
      </c>
      <c r="AA29" s="27">
        <f ca="1">SUMIFS(GERAL[[#All],[Nota 2026]],GERAL[[#All],[ESTADO]],A29,GERAL[[#All],[ODS 4]],"SIM")</f>
        <v>354.94302819355295</v>
      </c>
      <c r="AB29" s="27">
        <f ca="1">((AA29-$AA$32)/($AA$31-$AA$32))*100</f>
        <v>9.1410668529667163</v>
      </c>
      <c r="AC29" s="28">
        <v>25</v>
      </c>
      <c r="AD29" s="28">
        <v>24</v>
      </c>
      <c r="AE29" s="28">
        <v>27</v>
      </c>
      <c r="AF29" s="28">
        <v>27</v>
      </c>
      <c r="AG29" s="28">
        <f ca="1">_xlfn.RANK.EQ(AB29,$AB$3:$AB$29)</f>
        <v>25</v>
      </c>
      <c r="AH29" s="31">
        <f ca="1">AF29-AG29</f>
        <v>2</v>
      </c>
      <c r="AI29" s="27">
        <f ca="1">SUMIFS(GERAL[[#All],[Nota 2026]],GERAL[[#All],[ESTADO]],A29,GERAL[[#All],[ODS 5]],"SIM")</f>
        <v>409.72797017649862</v>
      </c>
      <c r="AJ29" s="27">
        <f ca="1">((AI29-$AI$32)/($AI$31-$AI$32))*100</f>
        <v>12.676536361202162</v>
      </c>
      <c r="AK29" s="28">
        <v>17</v>
      </c>
      <c r="AL29" s="28">
        <v>18</v>
      </c>
      <c r="AM29" s="28">
        <v>11</v>
      </c>
      <c r="AN29" s="28">
        <v>13</v>
      </c>
      <c r="AO29" s="28">
        <f ca="1">_xlfn.RANK.EQ(AJ29,$AJ$3:$AJ$29)</f>
        <v>23</v>
      </c>
      <c r="AP29" s="31">
        <f ca="1">AN29-AO29</f>
        <v>-10</v>
      </c>
      <c r="AQ29" s="27">
        <f ca="1">SUMIFS(GERAL[[#All],[Nota 2026]],GERAL[[#All],[ESTADO]],A29,GERAL[[#All],[ODS 6]],"SIM")</f>
        <v>394.23878884166152</v>
      </c>
      <c r="AR29" s="27">
        <f ca="1">((AQ29-$AQ$32)/($AQ$31-$AQ$32))*100</f>
        <v>18.797795843415866</v>
      </c>
      <c r="AS29" s="28">
        <v>21</v>
      </c>
      <c r="AT29" s="28">
        <v>15</v>
      </c>
      <c r="AU29" s="28">
        <v>20</v>
      </c>
      <c r="AV29" s="28">
        <v>24</v>
      </c>
      <c r="AW29" s="28">
        <f ca="1">_xlfn.RANK.EQ(AR29,$AR$3:$AR$29)</f>
        <v>23</v>
      </c>
      <c r="AX29" s="31">
        <f ca="1">AV29-AW29</f>
        <v>1</v>
      </c>
      <c r="AY29" s="27">
        <f ca="1">SUMIFS(GERAL[[#All],[Nota 2026]],GERAL[[#All],[ESTADO]],A29,GERAL[[#All],[ODS 7]],"SIM")</f>
        <v>138.27493145138598</v>
      </c>
      <c r="AZ29" s="27">
        <f ca="1">((AY29-$AY$32)/($AY$31-$AY$32))*100</f>
        <v>0</v>
      </c>
      <c r="BA29" s="28">
        <v>27</v>
      </c>
      <c r="BB29" s="28">
        <v>27</v>
      </c>
      <c r="BC29" s="28">
        <v>27</v>
      </c>
      <c r="BD29" s="28">
        <v>27</v>
      </c>
      <c r="BE29" s="28">
        <f ca="1">_xlfn.RANK.EQ(AZ29,$AZ$3:$AZ$29)</f>
        <v>27</v>
      </c>
      <c r="BF29" s="31">
        <f ca="1">BD29-BE29</f>
        <v>0</v>
      </c>
      <c r="BG29" s="27">
        <f ca="1">SUMIFS(GERAL[[#All],[Nota 2026]],GERAL[[#All],[ESTADO]],A29,GERAL[[#All],[ODS 8]],"SIM")</f>
        <v>1230.6355519955291</v>
      </c>
      <c r="BH29" s="27">
        <f ca="1">((BG29-$BG$32)/($BG$31-$BG$32))*100</f>
        <v>37.381175212997121</v>
      </c>
      <c r="BI29" s="28">
        <v>18</v>
      </c>
      <c r="BJ29" s="28">
        <v>16</v>
      </c>
      <c r="BK29" s="28">
        <v>13</v>
      </c>
      <c r="BL29" s="28">
        <v>14</v>
      </c>
      <c r="BM29" s="28">
        <f ca="1">_xlfn.RANK.EQ(BH29,$BH$3:$BH$29)</f>
        <v>12</v>
      </c>
      <c r="BN29" s="31">
        <f ca="1">BL29-BM29</f>
        <v>2</v>
      </c>
      <c r="BO29" s="27">
        <f ca="1">SUMIFS(GERAL[[#All],[Nota 2026]],GERAL[[#All],[ESTADO]],A29,GERAL[[#All],[ODS 9]],"SIM")</f>
        <v>922.08449791572968</v>
      </c>
      <c r="BP29" s="27">
        <f ca="1">((BO29-$BO$32)/($BO$31-$BO$32))*100</f>
        <v>19.992499631822813</v>
      </c>
      <c r="BQ29" s="28">
        <v>27</v>
      </c>
      <c r="BR29" s="28">
        <v>27</v>
      </c>
      <c r="BS29" s="28">
        <v>25</v>
      </c>
      <c r="BT29" s="28">
        <v>24</v>
      </c>
      <c r="BU29" s="28">
        <f ca="1">_xlfn.RANK.EQ(BP29,$BP$3:$BP$29)</f>
        <v>25</v>
      </c>
      <c r="BV29" s="31">
        <f ca="1">BT29-BU29</f>
        <v>-1</v>
      </c>
      <c r="BW29" s="27">
        <f ca="1">SUMIFS(GERAL[[#All],[Nota 2026]],GERAL[[#All],[ESTADO]],A29,GERAL[[#All],[ODS 10]],"SIM")</f>
        <v>1272.604848103296</v>
      </c>
      <c r="BX29" s="27">
        <f ca="1">((BW29-$BW$32)/($BW$31-$BW$32))*100</f>
        <v>42.443387757495891</v>
      </c>
      <c r="BY29" s="28">
        <v>16</v>
      </c>
      <c r="BZ29" s="28">
        <v>14</v>
      </c>
      <c r="CA29" s="28">
        <v>9</v>
      </c>
      <c r="CB29" s="28">
        <v>11</v>
      </c>
      <c r="CC29" s="28">
        <f ca="1">_xlfn.RANK.EQ(BX29,$BX$3:$BX$29)</f>
        <v>10</v>
      </c>
      <c r="CD29" s="31">
        <f ca="1">CB29-CC29</f>
        <v>1</v>
      </c>
      <c r="CE29" s="27">
        <f ca="1">SUMIFS(GERAL[[#All],[Nota 2026]],GERAL[[#All],[ESTADO]],A29,GERAL[[#All],[ODS 11]],"SIM")</f>
        <v>807.07278220940771</v>
      </c>
      <c r="CF29" s="27">
        <f ca="1">((CE29-$CE$32)/($CE$31-$CE$32))*100</f>
        <v>16.627514937552178</v>
      </c>
      <c r="CG29" s="28">
        <v>26</v>
      </c>
      <c r="CH29" s="28">
        <v>26</v>
      </c>
      <c r="CI29" s="28">
        <v>24</v>
      </c>
      <c r="CJ29" s="28">
        <v>25</v>
      </c>
      <c r="CK29" s="28">
        <f ca="1">_xlfn.RANK.EQ(CF29,$CF$3:$CF$29)</f>
        <v>25</v>
      </c>
      <c r="CL29" s="31">
        <f ca="1">CJ29-CK29</f>
        <v>0</v>
      </c>
      <c r="CM29" s="27">
        <f ca="1">SUMIFS(GERAL[[#All],[Nota 2026]],GERAL[[#All],[ESTADO]],A29,GERAL[[#All],[ODS 12]],"SIM")</f>
        <v>57.758256769143536</v>
      </c>
      <c r="CN29" s="27">
        <f ca="1">((CM29-$CM$32)/($CM$31-$CM$32))*100</f>
        <v>0</v>
      </c>
      <c r="CO29" s="28">
        <v>27</v>
      </c>
      <c r="CP29" s="28">
        <v>27</v>
      </c>
      <c r="CQ29" s="28">
        <v>26</v>
      </c>
      <c r="CR29" s="28">
        <v>27</v>
      </c>
      <c r="CS29" s="28">
        <f ca="1">_xlfn.RANK.EQ(CN29,$CN$3:$CN$29)</f>
        <v>27</v>
      </c>
      <c r="CT29" s="31">
        <f ca="1">CR29-CS29</f>
        <v>0</v>
      </c>
      <c r="CU29" s="27">
        <f ca="1">SUMIFS(GERAL[[#All],[Nota 2026]],GERAL[[#All],[ESTADO]],A29,GERAL[[#All],[ODS 13]],"SIM")</f>
        <v>279.07361211303339</v>
      </c>
      <c r="CV29" s="27">
        <f ca="1">((CU29-$CU$32)/($CU$31-$CU$32))*100</f>
        <v>49.226469283759585</v>
      </c>
      <c r="CW29" s="28">
        <v>23</v>
      </c>
      <c r="CX29" s="28">
        <v>16</v>
      </c>
      <c r="CY29" s="28">
        <v>22</v>
      </c>
      <c r="CZ29" s="28">
        <v>26</v>
      </c>
      <c r="DA29" s="28">
        <f ca="1">_xlfn.RANK.EQ(CV29,$CV$3:$CV$29)</f>
        <v>19</v>
      </c>
      <c r="DB29" s="31">
        <f ca="1">CZ29-DA29</f>
        <v>7</v>
      </c>
      <c r="DC29" s="27">
        <f ca="1">SUMIFS(GERAL[[#All],[Nota 2026]],GERAL[[#All],[ESTADO]],A29,GERAL[[#All],[ODS 14]],"SIM")</f>
        <v>54.596374892950308</v>
      </c>
      <c r="DD29" s="27">
        <f ca="1">((DC29-$DC$32)/($DC$31-$DC$32))*100</f>
        <v>6.6323760837809358</v>
      </c>
      <c r="DE29" s="28">
        <v>27</v>
      </c>
      <c r="DF29" s="28">
        <v>22</v>
      </c>
      <c r="DG29" s="28">
        <v>21</v>
      </c>
      <c r="DH29" s="28">
        <v>19</v>
      </c>
      <c r="DI29" s="28">
        <f ca="1">_xlfn.RANK.EQ(DD29,$DD$3:$DD$29)</f>
        <v>25</v>
      </c>
      <c r="DJ29" s="31">
        <f ca="1">DH29-DI29</f>
        <v>-6</v>
      </c>
      <c r="DK29" s="27">
        <f ca="1">SUMIFS(GERAL[[#All],[Nota 2026]],GERAL[[#All],[ESTADO]],A29,GERAL[[#All],[ODS 15]],"SIM")</f>
        <v>351.52258545723976</v>
      </c>
      <c r="DL29" s="27">
        <f ca="1">((DK29-$DK$32)/($DK$31-$DK$32))*100</f>
        <v>62.973417067128999</v>
      </c>
      <c r="DM29" s="28">
        <v>7</v>
      </c>
      <c r="DN29" s="28">
        <v>2</v>
      </c>
      <c r="DO29" s="28">
        <v>3</v>
      </c>
      <c r="DP29" s="28">
        <v>27</v>
      </c>
      <c r="DQ29" s="28">
        <f ca="1">_xlfn.RANK.EQ(DL29,$DL$3:$DL$29)</f>
        <v>10</v>
      </c>
      <c r="DR29" s="31">
        <f ca="1">DP29-DQ29</f>
        <v>17</v>
      </c>
      <c r="DS29" s="27">
        <f ca="1">SUMIFS(GERAL[[#All],[Nota 2026]],GERAL[[#All],[ESTADO]],A29,GERAL[[#All],[ODS 16]],"SIM")</f>
        <v>1747.7204626043224</v>
      </c>
      <c r="DT29" s="27">
        <f ca="1">((DS29-$DS$32)/($DS$31-$DS$32))*100</f>
        <v>26.513504299057182</v>
      </c>
      <c r="DU29" s="28">
        <v>18</v>
      </c>
      <c r="DV29" s="28">
        <v>25</v>
      </c>
      <c r="DW29" s="28">
        <v>23</v>
      </c>
      <c r="DX29" s="28">
        <v>25</v>
      </c>
      <c r="DY29" s="28">
        <f ca="1">_xlfn.RANK.EQ(DT29,$DT$3:$DT$29)</f>
        <v>24</v>
      </c>
      <c r="DZ29" s="31">
        <f ca="1">DX29-DY29</f>
        <v>1</v>
      </c>
      <c r="EA29" s="27">
        <f ca="1">SUMIFS(GERAL[[#All],[Nota 2026]],GERAL[[#All],[ESTADO]],A29,GERAL[[#All],[ODS 17]],"SIM")</f>
        <v>458.93387538972462</v>
      </c>
      <c r="EB29" s="27">
        <f ca="1">((EA29-$EA$32)/($EA$31-$EA$32))*100</f>
        <v>26.866768438971718</v>
      </c>
      <c r="EC29" s="28">
        <v>24</v>
      </c>
      <c r="ED29" s="28">
        <v>23</v>
      </c>
      <c r="EE29" s="28">
        <v>25</v>
      </c>
      <c r="EF29" s="28">
        <v>22</v>
      </c>
      <c r="EG29" s="28">
        <f ca="1">_xlfn.RANK.EQ(EB29,$EB$3:$EB$29)</f>
        <v>22</v>
      </c>
      <c r="EH29" s="31">
        <f ca="1">EF29-EG29</f>
        <v>0</v>
      </c>
      <c r="EI29" s="27">
        <f ca="1">AVERAGE(EB29,DT29,DL29,DD29,CV29,CN29,CF29,BX29,BP29,BH29,AZ29,AR29,AJ29,AB29,T29,L29,D29)</f>
        <v>20.350746693857971</v>
      </c>
      <c r="EJ29" s="28">
        <v>27</v>
      </c>
      <c r="EK29" s="28">
        <v>26</v>
      </c>
      <c r="EL29" s="28">
        <v>20</v>
      </c>
      <c r="EM29" s="28">
        <v>27</v>
      </c>
      <c r="EN29" s="28">
        <f ca="1">_xlfn.RANK.EQ(EI29,$EI$3:$EI$29)</f>
        <v>27</v>
      </c>
      <c r="EO29" s="31">
        <f ca="1">EM29-EN29</f>
        <v>0</v>
      </c>
      <c r="EQ29" s="77"/>
      <c r="ET29" s="74"/>
    </row>
    <row r="31" spans="1:150" x14ac:dyDescent="0.35">
      <c r="A31" s="51" t="s">
        <v>340</v>
      </c>
      <c r="C31" s="51">
        <f ca="1">MAX(C3:C29)</f>
        <v>609.46583799738744</v>
      </c>
      <c r="D31" s="30"/>
      <c r="E31" s="30"/>
      <c r="F31" s="30"/>
      <c r="G31" s="30"/>
      <c r="H31" s="30"/>
      <c r="I31" s="30"/>
      <c r="J31" s="30"/>
      <c r="K31" s="51">
        <f ca="1">MAX(K3:K29)</f>
        <v>351.5837899945368</v>
      </c>
      <c r="L31" s="30"/>
      <c r="M31" s="30"/>
      <c r="N31" s="30"/>
      <c r="O31" s="30"/>
      <c r="P31" s="30"/>
      <c r="Q31" s="30"/>
      <c r="R31" s="30"/>
      <c r="S31" s="51">
        <f ca="1">MAX(S3:S29)</f>
        <v>1039.0955969797099</v>
      </c>
      <c r="T31" s="30"/>
      <c r="U31" s="30"/>
      <c r="V31" s="30"/>
      <c r="W31" s="30"/>
      <c r="X31" s="30"/>
      <c r="Y31" s="30"/>
      <c r="Z31" s="30"/>
      <c r="AA31" s="51">
        <f ca="1">MAX(AA3:AA29)</f>
        <v>1070.2773245727049</v>
      </c>
      <c r="AB31" s="30"/>
      <c r="AC31" s="30"/>
      <c r="AD31" s="30"/>
      <c r="AE31" s="30"/>
      <c r="AF31" s="30"/>
      <c r="AG31" s="30"/>
      <c r="AH31" s="30"/>
      <c r="AI31" s="51">
        <f ca="1">MAX(AI3:AI29)</f>
        <v>708.42893203588767</v>
      </c>
      <c r="AJ31" s="30"/>
      <c r="AK31" s="30"/>
      <c r="AL31" s="30"/>
      <c r="AM31" s="30"/>
      <c r="AN31" s="30"/>
      <c r="AO31" s="30"/>
      <c r="AP31" s="30"/>
      <c r="AQ31" s="51">
        <f ca="1">MAX(AQ3:AQ29)</f>
        <v>729.16846324707433</v>
      </c>
      <c r="AR31" s="30"/>
      <c r="AS31" s="30"/>
      <c r="AT31" s="30"/>
      <c r="AU31" s="30"/>
      <c r="AV31" s="30"/>
      <c r="AW31" s="30"/>
      <c r="AX31" s="30"/>
      <c r="AY31" s="51">
        <f ca="1">MAX(AY3:AY29)</f>
        <v>340.79429293241304</v>
      </c>
      <c r="AZ31" s="30"/>
      <c r="BA31" s="30"/>
      <c r="BB31" s="30"/>
      <c r="BC31" s="30"/>
      <c r="BD31" s="30"/>
      <c r="BE31" s="30"/>
      <c r="BF31" s="30"/>
      <c r="BG31" s="51">
        <f ca="1">MAX(BG3:BG29)</f>
        <v>1816.9737527383297</v>
      </c>
      <c r="BH31" s="30"/>
      <c r="BI31" s="30"/>
      <c r="BJ31" s="30"/>
      <c r="BK31" s="30"/>
      <c r="BL31" s="30"/>
      <c r="BM31" s="30"/>
      <c r="BN31" s="30"/>
      <c r="BO31" s="51">
        <f ca="1">MAX(BO3:BO29)</f>
        <v>1558.5157682065446</v>
      </c>
      <c r="BP31" s="30"/>
      <c r="BQ31" s="30"/>
      <c r="BR31" s="30"/>
      <c r="BS31" s="30"/>
      <c r="BT31" s="30"/>
      <c r="BU31" s="30"/>
      <c r="BV31" s="30"/>
      <c r="BW31" s="51">
        <f ca="1">MAX(BW3:BW29)</f>
        <v>1682.3236468595774</v>
      </c>
      <c r="BX31" s="30"/>
      <c r="BY31" s="30"/>
      <c r="BZ31" s="30"/>
      <c r="CA31" s="30"/>
      <c r="CB31" s="30"/>
      <c r="CC31" s="30"/>
      <c r="CD31" s="30"/>
      <c r="CE31" s="51">
        <f ca="1">MAX(CE3:CE29)</f>
        <v>1466.2190365240569</v>
      </c>
      <c r="CF31" s="30"/>
      <c r="CG31" s="30"/>
      <c r="CH31" s="30"/>
      <c r="CI31" s="30"/>
      <c r="CJ31" s="30"/>
      <c r="CK31" s="30"/>
      <c r="CL31" s="30"/>
      <c r="CM31" s="51">
        <f ca="1">MAX(CM3:CM29)</f>
        <v>448.32507081598033</v>
      </c>
      <c r="CN31" s="30"/>
      <c r="CO31" s="30"/>
      <c r="CP31" s="30"/>
      <c r="CQ31" s="30"/>
      <c r="CR31" s="30"/>
      <c r="CS31" s="30"/>
      <c r="CT31" s="30"/>
      <c r="CU31" s="51">
        <f ca="1">MAX(CU3:CU29)</f>
        <v>409.51242313962382</v>
      </c>
      <c r="CV31" s="30"/>
      <c r="CW31" s="30"/>
      <c r="CX31" s="30"/>
      <c r="CY31" s="30"/>
      <c r="CZ31" s="30"/>
      <c r="DA31" s="30"/>
      <c r="DB31" s="30"/>
      <c r="DC31" s="51">
        <f ca="1">MAX(DC3:DC29)</f>
        <v>178.36310483946306</v>
      </c>
      <c r="DD31" s="30"/>
      <c r="DE31" s="30"/>
      <c r="DF31" s="30"/>
      <c r="DG31" s="30"/>
      <c r="DH31" s="30"/>
      <c r="DI31" s="30"/>
      <c r="DJ31" s="30"/>
      <c r="DK31" s="51">
        <f ca="1">MAX(DK3:DK29)</f>
        <v>425.87287999377065</v>
      </c>
      <c r="DL31" s="30"/>
      <c r="DM31" s="30"/>
      <c r="DN31" s="30"/>
      <c r="DO31" s="30"/>
      <c r="DP31" s="30"/>
      <c r="DQ31" s="30"/>
      <c r="DR31" s="30"/>
      <c r="DS31" s="51">
        <f ca="1">MAX(DS3:DS29)</f>
        <v>2496.3398205342837</v>
      </c>
      <c r="DT31" s="30"/>
      <c r="DU31" s="30"/>
      <c r="DV31" s="30"/>
      <c r="DW31" s="30"/>
      <c r="DX31" s="30"/>
      <c r="DY31" s="30"/>
      <c r="DZ31" s="30"/>
      <c r="EA31" s="51">
        <f ca="1">MAX(EA3:EA29)</f>
        <v>831.26272273832524</v>
      </c>
    </row>
    <row r="32" spans="1:150" x14ac:dyDescent="0.35">
      <c r="A32" s="51" t="s">
        <v>339</v>
      </c>
      <c r="C32" s="51">
        <f ca="1">MIN(C3:C29)</f>
        <v>221.4874609795165</v>
      </c>
      <c r="D32" s="30"/>
      <c r="E32" s="30"/>
      <c r="F32" s="30"/>
      <c r="G32" s="30"/>
      <c r="H32" s="30"/>
      <c r="I32" s="30"/>
      <c r="J32" s="30"/>
      <c r="K32" s="51">
        <f ca="1">MIN(K3:K29)</f>
        <v>97.474502785962784</v>
      </c>
      <c r="L32" s="30"/>
      <c r="M32" s="30"/>
      <c r="N32" s="30"/>
      <c r="O32" s="30"/>
      <c r="P32" s="30"/>
      <c r="Q32" s="30"/>
      <c r="R32" s="30"/>
      <c r="S32" s="51">
        <f ca="1">MIN(S3:S29)</f>
        <v>408.09456984718611</v>
      </c>
      <c r="T32" s="30"/>
      <c r="U32" s="30"/>
      <c r="V32" s="30"/>
      <c r="W32" s="30"/>
      <c r="X32" s="30"/>
      <c r="Y32" s="30"/>
      <c r="Z32" s="30"/>
      <c r="AA32" s="51">
        <f ca="1">MIN(AA3:AA29)</f>
        <v>282.97521612558523</v>
      </c>
      <c r="AB32" s="30"/>
      <c r="AC32" s="30"/>
      <c r="AD32" s="30"/>
      <c r="AE32" s="30"/>
      <c r="AF32" s="30"/>
      <c r="AG32" s="30"/>
      <c r="AH32" s="30"/>
      <c r="AI32" s="51">
        <f ca="1">MIN(AI3:AI29)</f>
        <v>366.36627280041944</v>
      </c>
      <c r="AJ32" s="30"/>
      <c r="AK32" s="30"/>
      <c r="AL32" s="30"/>
      <c r="AM32" s="30"/>
      <c r="AN32" s="30"/>
      <c r="AO32" s="30"/>
      <c r="AP32" s="30"/>
      <c r="AQ32" s="51">
        <f ca="1">MIN(AQ3:AQ29)</f>
        <v>316.70469100813364</v>
      </c>
      <c r="AR32" s="30"/>
      <c r="AS32" s="30"/>
      <c r="AT32" s="30"/>
      <c r="AU32" s="30"/>
      <c r="AV32" s="30"/>
      <c r="AW32" s="30"/>
      <c r="AX32" s="30"/>
      <c r="AY32" s="51">
        <f ca="1">MIN(AY3:AY29)</f>
        <v>138.27493145138598</v>
      </c>
      <c r="AZ32" s="30"/>
      <c r="BA32" s="30"/>
      <c r="BB32" s="30"/>
      <c r="BC32" s="30"/>
      <c r="BD32" s="30"/>
      <c r="BE32" s="30"/>
      <c r="BF32" s="30"/>
      <c r="BG32" s="51">
        <f ca="1">MIN(BG3:BG29)</f>
        <v>880.61283773038701</v>
      </c>
      <c r="BH32" s="30"/>
      <c r="BI32" s="30"/>
      <c r="BJ32" s="30"/>
      <c r="BK32" s="30"/>
      <c r="BL32" s="30"/>
      <c r="BM32" s="30"/>
      <c r="BN32" s="30"/>
      <c r="BO32" s="51">
        <f ca="1">MIN(BO3:BO29)</f>
        <v>763.05125880168123</v>
      </c>
      <c r="BP32" s="30"/>
      <c r="BQ32" s="30"/>
      <c r="BR32" s="30"/>
      <c r="BS32" s="30"/>
      <c r="BT32" s="30"/>
      <c r="BU32" s="30"/>
      <c r="BV32" s="30"/>
      <c r="BW32" s="51">
        <f ca="1">MIN(BW3:BW29)</f>
        <v>970.47007731659039</v>
      </c>
      <c r="BX32" s="30"/>
      <c r="BY32" s="30"/>
      <c r="BZ32" s="30"/>
      <c r="CA32" s="30"/>
      <c r="CB32" s="30"/>
      <c r="CC32" s="30"/>
      <c r="CD32" s="30"/>
      <c r="CE32" s="51">
        <f ca="1">MIN(CE3:CE29)</f>
        <v>675.61497353980712</v>
      </c>
      <c r="CF32" s="30"/>
      <c r="CG32" s="30"/>
      <c r="CH32" s="30"/>
      <c r="CI32" s="30"/>
      <c r="CJ32" s="30"/>
      <c r="CK32" s="30"/>
      <c r="CL32" s="30"/>
      <c r="CM32" s="51">
        <f ca="1">MIN(CM3:CM29)</f>
        <v>57.758256769143536</v>
      </c>
      <c r="CN32" s="30"/>
      <c r="CO32" s="30"/>
      <c r="CP32" s="30"/>
      <c r="CQ32" s="30"/>
      <c r="CR32" s="30"/>
      <c r="CS32" s="30"/>
      <c r="CT32" s="30"/>
      <c r="CU32" s="51">
        <f ca="1">MIN(CU3:CU29)</f>
        <v>152.60925098171776</v>
      </c>
      <c r="CV32" s="30"/>
      <c r="CW32" s="30"/>
      <c r="CX32" s="30"/>
      <c r="CY32" s="30"/>
      <c r="CZ32" s="30"/>
      <c r="DA32" s="30"/>
      <c r="DB32" s="30"/>
      <c r="DC32" s="51">
        <f ca="1">MIN(DC3:DC29)</f>
        <v>45.8045960596193</v>
      </c>
      <c r="DD32" s="30"/>
      <c r="DE32" s="30"/>
      <c r="DF32" s="30"/>
      <c r="DG32" s="30"/>
      <c r="DH32" s="30"/>
      <c r="DI32" s="30"/>
      <c r="DJ32" s="30"/>
      <c r="DK32" s="51">
        <f ca="1">MIN(DK3:DK29)</f>
        <v>225.07040607570053</v>
      </c>
      <c r="DL32" s="30"/>
      <c r="DM32" s="30"/>
      <c r="DN32" s="30"/>
      <c r="DO32" s="30"/>
      <c r="DP32" s="30"/>
      <c r="DQ32" s="30"/>
      <c r="DR32" s="30"/>
      <c r="DS32" s="51">
        <f ca="1">MIN(DS3:DS29)</f>
        <v>1477.6229109996293</v>
      </c>
      <c r="DT32" s="30"/>
      <c r="DU32" s="30"/>
      <c r="DV32" s="30"/>
      <c r="DW32" s="30"/>
      <c r="DX32" s="30"/>
      <c r="DY32" s="30"/>
      <c r="DZ32" s="30"/>
      <c r="EA32" s="51">
        <f ca="1">MIN(EA3:EA29)</f>
        <v>322.15237795901749</v>
      </c>
    </row>
    <row r="34" spans="4:132" x14ac:dyDescent="0.35">
      <c r="D34" s="30"/>
      <c r="L34" s="30"/>
      <c r="T34" s="30"/>
      <c r="AB34" s="30"/>
      <c r="AJ34" s="30"/>
      <c r="AR34" s="30"/>
      <c r="AZ34" s="30"/>
      <c r="BH34" s="30"/>
      <c r="BP34" s="30"/>
      <c r="BX34" s="30"/>
      <c r="CF34" s="30"/>
      <c r="CN34" s="30"/>
      <c r="CV34" s="30"/>
      <c r="DD34" s="30"/>
      <c r="DL34" s="30"/>
      <c r="DT34" s="30"/>
      <c r="EB34" s="30"/>
    </row>
  </sheetData>
  <autoFilter ref="A2:EO29" xr:uid="{00000000-0009-0000-0000-000005000000}">
    <sortState xmlns:xlrd2="http://schemas.microsoft.com/office/spreadsheetml/2017/richdata2" ref="A3:EO29">
      <sortCondition ref="EN2:EN29"/>
    </sortState>
  </autoFilter>
  <mergeCells count="1">
    <mergeCell ref="A1:EO1"/>
  </mergeCells>
  <phoneticPr fontId="1" type="noConversion"/>
  <conditionalFormatting sqref="J3:J29">
    <cfRule type="dataBar" priority="18">
      <dataBar>
        <cfvo type="min"/>
        <cfvo type="max"/>
        <color rgb="FF92D050"/>
      </dataBar>
      <extLst>
        <ext xmlns:x14="http://schemas.microsoft.com/office/spreadsheetml/2009/9/main" uri="{B025F937-C7B1-47D3-B67F-A62EFF666E3E}">
          <x14:id>{42ED19AA-4855-3343-AB97-49C55575511A}</x14:id>
        </ext>
      </extLst>
    </cfRule>
  </conditionalFormatting>
  <conditionalFormatting sqref="R3:R29">
    <cfRule type="dataBar" priority="17">
      <dataBar>
        <cfvo type="min"/>
        <cfvo type="max"/>
        <color rgb="FF92D050"/>
      </dataBar>
      <extLst>
        <ext xmlns:x14="http://schemas.microsoft.com/office/spreadsheetml/2009/9/main" uri="{B025F937-C7B1-47D3-B67F-A62EFF666E3E}">
          <x14:id>{9D63C400-754C-4356-911D-784152B0C1AD}</x14:id>
        </ext>
      </extLst>
    </cfRule>
  </conditionalFormatting>
  <conditionalFormatting sqref="Z3:Z29">
    <cfRule type="dataBar" priority="16">
      <dataBar>
        <cfvo type="min"/>
        <cfvo type="max"/>
        <color rgb="FF92D050"/>
      </dataBar>
      <extLst>
        <ext xmlns:x14="http://schemas.microsoft.com/office/spreadsheetml/2009/9/main" uri="{B025F937-C7B1-47D3-B67F-A62EFF666E3E}">
          <x14:id>{5B54CF4E-8C16-4171-BE5C-20D821AE57B4}</x14:id>
        </ext>
      </extLst>
    </cfRule>
  </conditionalFormatting>
  <conditionalFormatting sqref="AH3:AH29">
    <cfRule type="dataBar" priority="15">
      <dataBar>
        <cfvo type="min"/>
        <cfvo type="max"/>
        <color rgb="FF92D050"/>
      </dataBar>
      <extLst>
        <ext xmlns:x14="http://schemas.microsoft.com/office/spreadsheetml/2009/9/main" uri="{B025F937-C7B1-47D3-B67F-A62EFF666E3E}">
          <x14:id>{A7D31ECA-10A3-43B1-AFC8-D0A3A20E86B3}</x14:id>
        </ext>
      </extLst>
    </cfRule>
  </conditionalFormatting>
  <conditionalFormatting sqref="AP3:AP29">
    <cfRule type="dataBar" priority="14">
      <dataBar>
        <cfvo type="min"/>
        <cfvo type="max"/>
        <color rgb="FF92D050"/>
      </dataBar>
      <extLst>
        <ext xmlns:x14="http://schemas.microsoft.com/office/spreadsheetml/2009/9/main" uri="{B025F937-C7B1-47D3-B67F-A62EFF666E3E}">
          <x14:id>{D24A6A7E-38F1-429D-8EE6-4B92A3399FAF}</x14:id>
        </ext>
      </extLst>
    </cfRule>
  </conditionalFormatting>
  <conditionalFormatting sqref="AX3:AX29">
    <cfRule type="dataBar" priority="13">
      <dataBar>
        <cfvo type="min"/>
        <cfvo type="max"/>
        <color rgb="FF92D050"/>
      </dataBar>
      <extLst>
        <ext xmlns:x14="http://schemas.microsoft.com/office/spreadsheetml/2009/9/main" uri="{B025F937-C7B1-47D3-B67F-A62EFF666E3E}">
          <x14:id>{9ED3E321-B7F2-427E-AD73-921365D0B4E4}</x14:id>
        </ext>
      </extLst>
    </cfRule>
  </conditionalFormatting>
  <conditionalFormatting sqref="BF3:BF29">
    <cfRule type="dataBar" priority="12">
      <dataBar>
        <cfvo type="min"/>
        <cfvo type="max"/>
        <color rgb="FF92D050"/>
      </dataBar>
      <extLst>
        <ext xmlns:x14="http://schemas.microsoft.com/office/spreadsheetml/2009/9/main" uri="{B025F937-C7B1-47D3-B67F-A62EFF666E3E}">
          <x14:id>{0ABAF983-61F9-4FDC-B45D-C239230BC60E}</x14:id>
        </ext>
      </extLst>
    </cfRule>
  </conditionalFormatting>
  <conditionalFormatting sqref="BN3:BN29">
    <cfRule type="dataBar" priority="11">
      <dataBar>
        <cfvo type="min"/>
        <cfvo type="max"/>
        <color rgb="FF92D050"/>
      </dataBar>
      <extLst>
        <ext xmlns:x14="http://schemas.microsoft.com/office/spreadsheetml/2009/9/main" uri="{B025F937-C7B1-47D3-B67F-A62EFF666E3E}">
          <x14:id>{576FE09A-6E86-447A-9B16-26CDBE7FA93F}</x14:id>
        </ext>
      </extLst>
    </cfRule>
  </conditionalFormatting>
  <conditionalFormatting sqref="BV3:BV29">
    <cfRule type="dataBar" priority="10">
      <dataBar>
        <cfvo type="min"/>
        <cfvo type="max"/>
        <color rgb="FF92D050"/>
      </dataBar>
      <extLst>
        <ext xmlns:x14="http://schemas.microsoft.com/office/spreadsheetml/2009/9/main" uri="{B025F937-C7B1-47D3-B67F-A62EFF666E3E}">
          <x14:id>{89DB36E9-7D80-45D6-A5BE-D95AF6CAB070}</x14:id>
        </ext>
      </extLst>
    </cfRule>
  </conditionalFormatting>
  <conditionalFormatting sqref="CD3:CD29">
    <cfRule type="dataBar" priority="9">
      <dataBar>
        <cfvo type="min"/>
        <cfvo type="max"/>
        <color rgb="FF92D050"/>
      </dataBar>
      <extLst>
        <ext xmlns:x14="http://schemas.microsoft.com/office/spreadsheetml/2009/9/main" uri="{B025F937-C7B1-47D3-B67F-A62EFF666E3E}">
          <x14:id>{27786107-292C-4B41-8927-ECFE58A97C45}</x14:id>
        </ext>
      </extLst>
    </cfRule>
  </conditionalFormatting>
  <conditionalFormatting sqref="CL3:CL29">
    <cfRule type="dataBar" priority="8">
      <dataBar>
        <cfvo type="min"/>
        <cfvo type="max"/>
        <color rgb="FF92D050"/>
      </dataBar>
      <extLst>
        <ext xmlns:x14="http://schemas.microsoft.com/office/spreadsheetml/2009/9/main" uri="{B025F937-C7B1-47D3-B67F-A62EFF666E3E}">
          <x14:id>{94B96BBB-0F9C-4F14-8C5A-98AAD27D0EA1}</x14:id>
        </ext>
      </extLst>
    </cfRule>
  </conditionalFormatting>
  <conditionalFormatting sqref="CT3:CT29">
    <cfRule type="dataBar" priority="7">
      <dataBar>
        <cfvo type="min"/>
        <cfvo type="max"/>
        <color rgb="FF92D050"/>
      </dataBar>
      <extLst>
        <ext xmlns:x14="http://schemas.microsoft.com/office/spreadsheetml/2009/9/main" uri="{B025F937-C7B1-47D3-B67F-A62EFF666E3E}">
          <x14:id>{FB76B49D-152F-48CD-B2CE-B0B658280B4A}</x14:id>
        </ext>
      </extLst>
    </cfRule>
  </conditionalFormatting>
  <conditionalFormatting sqref="DB3:DB29">
    <cfRule type="dataBar" priority="6">
      <dataBar>
        <cfvo type="min"/>
        <cfvo type="max"/>
        <color rgb="FF92D050"/>
      </dataBar>
      <extLst>
        <ext xmlns:x14="http://schemas.microsoft.com/office/spreadsheetml/2009/9/main" uri="{B025F937-C7B1-47D3-B67F-A62EFF666E3E}">
          <x14:id>{67292FF5-C826-4C24-B655-F4558682ADB0}</x14:id>
        </ext>
      </extLst>
    </cfRule>
  </conditionalFormatting>
  <conditionalFormatting sqref="DJ3:DJ29">
    <cfRule type="dataBar" priority="5">
      <dataBar>
        <cfvo type="min"/>
        <cfvo type="max"/>
        <color rgb="FF92D050"/>
      </dataBar>
      <extLst>
        <ext xmlns:x14="http://schemas.microsoft.com/office/spreadsheetml/2009/9/main" uri="{B025F937-C7B1-47D3-B67F-A62EFF666E3E}">
          <x14:id>{1E776F3B-79AE-4264-87E5-BF5C74AF8913}</x14:id>
        </ext>
      </extLst>
    </cfRule>
  </conditionalFormatting>
  <conditionalFormatting sqref="DR3:DR29">
    <cfRule type="dataBar" priority="4">
      <dataBar>
        <cfvo type="min"/>
        <cfvo type="max"/>
        <color rgb="FF92D050"/>
      </dataBar>
      <extLst>
        <ext xmlns:x14="http://schemas.microsoft.com/office/spreadsheetml/2009/9/main" uri="{B025F937-C7B1-47D3-B67F-A62EFF666E3E}">
          <x14:id>{335C5C85-C58F-4EC0-9471-07AC2FF60E42}</x14:id>
        </ext>
      </extLst>
    </cfRule>
  </conditionalFormatting>
  <conditionalFormatting sqref="DZ3:DZ29">
    <cfRule type="dataBar" priority="3">
      <dataBar>
        <cfvo type="min"/>
        <cfvo type="max"/>
        <color rgb="FF92D050"/>
      </dataBar>
      <extLst>
        <ext xmlns:x14="http://schemas.microsoft.com/office/spreadsheetml/2009/9/main" uri="{B025F937-C7B1-47D3-B67F-A62EFF666E3E}">
          <x14:id>{5809E7B1-6B53-4A36-BCE7-5D6A50EC555E}</x14:id>
        </ext>
      </extLst>
    </cfRule>
  </conditionalFormatting>
  <conditionalFormatting sqref="EH3:EH29">
    <cfRule type="dataBar" priority="2">
      <dataBar>
        <cfvo type="min"/>
        <cfvo type="max"/>
        <color rgb="FF92D050"/>
      </dataBar>
      <extLst>
        <ext xmlns:x14="http://schemas.microsoft.com/office/spreadsheetml/2009/9/main" uri="{B025F937-C7B1-47D3-B67F-A62EFF666E3E}">
          <x14:id>{B510FEA9-41F8-42CF-AA02-DF22E0688EA3}</x14:id>
        </ext>
      </extLst>
    </cfRule>
  </conditionalFormatting>
  <conditionalFormatting sqref="EO3:EO29">
    <cfRule type="dataBar" priority="1">
      <dataBar>
        <cfvo type="min"/>
        <cfvo type="max"/>
        <color rgb="FF92D050"/>
      </dataBar>
      <extLst>
        <ext xmlns:x14="http://schemas.microsoft.com/office/spreadsheetml/2009/9/main" uri="{B025F937-C7B1-47D3-B67F-A62EFF666E3E}">
          <x14:id>{BF6DD755-C221-4E86-9319-8184016AA6AC}</x14:id>
        </ext>
      </extLst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2ED19AA-4855-3343-AB97-49C55575511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J3:J29</xm:sqref>
        </x14:conditionalFormatting>
        <x14:conditionalFormatting xmlns:xm="http://schemas.microsoft.com/office/excel/2006/main">
          <x14:cfRule type="dataBar" id="{9D63C400-754C-4356-911D-784152B0C1A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R3:R29</xm:sqref>
        </x14:conditionalFormatting>
        <x14:conditionalFormatting xmlns:xm="http://schemas.microsoft.com/office/excel/2006/main">
          <x14:cfRule type="dataBar" id="{5B54CF4E-8C16-4171-BE5C-20D821AE57B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Z3:Z29</xm:sqref>
        </x14:conditionalFormatting>
        <x14:conditionalFormatting xmlns:xm="http://schemas.microsoft.com/office/excel/2006/main">
          <x14:cfRule type="dataBar" id="{A7D31ECA-10A3-43B1-AFC8-D0A3A20E86B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AH3:AH29</xm:sqref>
        </x14:conditionalFormatting>
        <x14:conditionalFormatting xmlns:xm="http://schemas.microsoft.com/office/excel/2006/main">
          <x14:cfRule type="dataBar" id="{D24A6A7E-38F1-429D-8EE6-4B92A3399FA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AP3:AP29</xm:sqref>
        </x14:conditionalFormatting>
        <x14:conditionalFormatting xmlns:xm="http://schemas.microsoft.com/office/excel/2006/main">
          <x14:cfRule type="dataBar" id="{9ED3E321-B7F2-427E-AD73-921365D0B4E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AX3:AX29</xm:sqref>
        </x14:conditionalFormatting>
        <x14:conditionalFormatting xmlns:xm="http://schemas.microsoft.com/office/excel/2006/main">
          <x14:cfRule type="dataBar" id="{0ABAF983-61F9-4FDC-B45D-C239230BC60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BF3:BF29</xm:sqref>
        </x14:conditionalFormatting>
        <x14:conditionalFormatting xmlns:xm="http://schemas.microsoft.com/office/excel/2006/main">
          <x14:cfRule type="dataBar" id="{576FE09A-6E86-447A-9B16-26CDBE7FA93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BN3:BN29</xm:sqref>
        </x14:conditionalFormatting>
        <x14:conditionalFormatting xmlns:xm="http://schemas.microsoft.com/office/excel/2006/main">
          <x14:cfRule type="dataBar" id="{89DB36E9-7D80-45D6-A5BE-D95AF6CAB07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BV3:BV29</xm:sqref>
        </x14:conditionalFormatting>
        <x14:conditionalFormatting xmlns:xm="http://schemas.microsoft.com/office/excel/2006/main">
          <x14:cfRule type="dataBar" id="{27786107-292C-4B41-8927-ECFE58A97C4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CD3:CD29</xm:sqref>
        </x14:conditionalFormatting>
        <x14:conditionalFormatting xmlns:xm="http://schemas.microsoft.com/office/excel/2006/main">
          <x14:cfRule type="dataBar" id="{94B96BBB-0F9C-4F14-8C5A-98AAD27D0EA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CL3:CL29</xm:sqref>
        </x14:conditionalFormatting>
        <x14:conditionalFormatting xmlns:xm="http://schemas.microsoft.com/office/excel/2006/main">
          <x14:cfRule type="dataBar" id="{FB76B49D-152F-48CD-B2CE-B0B658280B4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CT3:CT29</xm:sqref>
        </x14:conditionalFormatting>
        <x14:conditionalFormatting xmlns:xm="http://schemas.microsoft.com/office/excel/2006/main">
          <x14:cfRule type="dataBar" id="{67292FF5-C826-4C24-B655-F4558682ADB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DB3:DB29</xm:sqref>
        </x14:conditionalFormatting>
        <x14:conditionalFormatting xmlns:xm="http://schemas.microsoft.com/office/excel/2006/main">
          <x14:cfRule type="dataBar" id="{1E776F3B-79AE-4264-87E5-BF5C74AF891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DJ3:DJ29</xm:sqref>
        </x14:conditionalFormatting>
        <x14:conditionalFormatting xmlns:xm="http://schemas.microsoft.com/office/excel/2006/main">
          <x14:cfRule type="dataBar" id="{335C5C85-C58F-4EC0-9471-07AC2FF60E4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DR3:DR29</xm:sqref>
        </x14:conditionalFormatting>
        <x14:conditionalFormatting xmlns:xm="http://schemas.microsoft.com/office/excel/2006/main">
          <x14:cfRule type="dataBar" id="{5809E7B1-6B53-4A36-BCE7-5D6A50EC555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DZ3:DZ29</xm:sqref>
        </x14:conditionalFormatting>
        <x14:conditionalFormatting xmlns:xm="http://schemas.microsoft.com/office/excel/2006/main">
          <x14:cfRule type="dataBar" id="{B510FEA9-41F8-42CF-AA02-DF22E0688EA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EH3:EH29</xm:sqref>
        </x14:conditionalFormatting>
        <x14:conditionalFormatting xmlns:xm="http://schemas.microsoft.com/office/excel/2006/main">
          <x14:cfRule type="dataBar" id="{BF6DD755-C221-4E86-9319-8184016AA6A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EO3:EO29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Índice CLP + ODS e ESG</vt:lpstr>
      <vt:lpstr>Auxiliar</vt:lpstr>
      <vt:lpstr>Base de dados normalizados </vt:lpstr>
      <vt:lpstr>Lista para conferência</vt:lpstr>
      <vt:lpstr>Ranking ESG</vt:lpstr>
      <vt:lpstr>Ranking ODS</vt:lpstr>
      <vt:lpstr>SEALL</vt:lpstr>
      <vt:lpstr>TABELA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Aline Almeida da Silva Oliveira</dc:creator>
  <cp:lastModifiedBy>Viviane SEA Legacy</cp:lastModifiedBy>
  <cp:lastPrinted>2021-03-26T11:25:03Z</cp:lastPrinted>
  <dcterms:created xsi:type="dcterms:W3CDTF">2015-06-05T18:19:34Z</dcterms:created>
  <dcterms:modified xsi:type="dcterms:W3CDTF">2026-08-13T20:47:40Z</dcterms:modified>
</cp:coreProperties>
</file>